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solisservices-my.sharepoint.com/personal/t_zwart2_students_uu_nl/Documents/Energy Science/Consultancy Project/TNO_CP/Input data for model expansion/Python Calculations/manual input/"/>
    </mc:Choice>
  </mc:AlternateContent>
  <xr:revisionPtr revIDLastSave="520" documentId="8_{ED5117BC-0DCD-4F1D-8B07-6969E5EFC602}" xr6:coauthVersionLast="47" xr6:coauthVersionMax="47" xr10:uidLastSave="{69CE4B46-36A1-4937-A9F1-79EAD3BDBF0E}"/>
  <bookViews>
    <workbookView xWindow="-108" yWindow="-108" windowWidth="23256" windowHeight="12456" tabRatio="842" firstSheet="3" activeTab="4" xr2:uid="{86602E74-D926-4731-B5FF-7E3F109CBC51}"/>
  </bookViews>
  <sheets>
    <sheet name="Instructions" sheetId="13" r:id="rId1"/>
    <sheet name="Configuration_Use" sheetId="10" r:id="rId2"/>
    <sheet name="Configuration_Stock" sheetId="6" r:id="rId3"/>
    <sheet name="XC Trade Use" sheetId="17" r:id="rId4"/>
    <sheet name="XC Trade Stock" sheetId="11" r:id="rId5"/>
    <sheet name="Offshore Power Use" sheetId="15" r:id="rId6"/>
    <sheet name="Power Sys" sheetId="16" r:id="rId7"/>
    <sheet name="Offshore Power Stock" sheetId="14" r:id="rId8"/>
    <sheet name="Matrix Node Matching" sheetId="12" r:id="rId9"/>
    <sheet name="PASTE Tech_Use" sheetId="2" r:id="rId10"/>
    <sheet name="PASTE Tech_Stock" sheetId="1" r:id="rId11"/>
    <sheet name="PASTE Technology Sheet" sheetId="5" r:id="rId12"/>
    <sheet name="PASTE Energy Balance" sheetId="7" r:id="rId13"/>
  </sheets>
  <externalReferences>
    <externalReference r:id="rId14"/>
    <externalReference r:id="rId15"/>
    <externalReference r:id="rId16"/>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25" i="6" l="1"/>
  <c r="S625" i="6"/>
  <c r="R625" i="6"/>
  <c r="Q625" i="6"/>
  <c r="P625" i="6"/>
  <c r="O625" i="6"/>
  <c r="N625" i="6"/>
  <c r="M625" i="6"/>
  <c r="L625" i="6"/>
  <c r="K625" i="6"/>
  <c r="J625" i="6"/>
  <c r="I625" i="6"/>
  <c r="T624" i="6"/>
  <c r="S624" i="6"/>
  <c r="R624" i="6"/>
  <c r="Q624" i="6"/>
  <c r="P624" i="6"/>
  <c r="O624" i="6"/>
  <c r="N624" i="6"/>
  <c r="M624" i="6"/>
  <c r="L624" i="6"/>
  <c r="K624" i="6"/>
  <c r="J624" i="6"/>
  <c r="I624" i="6"/>
  <c r="T623" i="6"/>
  <c r="S623" i="6"/>
  <c r="R623" i="6"/>
  <c r="Q623" i="6"/>
  <c r="P623" i="6"/>
  <c r="O623" i="6"/>
  <c r="N623" i="6"/>
  <c r="M623" i="6"/>
  <c r="L623" i="6"/>
  <c r="K623" i="6"/>
  <c r="J623" i="6"/>
  <c r="I623" i="6"/>
  <c r="T622" i="6"/>
  <c r="S622" i="6"/>
  <c r="R622" i="6"/>
  <c r="Q622" i="6"/>
  <c r="P622" i="6"/>
  <c r="O622" i="6"/>
  <c r="N622" i="6"/>
  <c r="M622" i="6"/>
  <c r="L622" i="6"/>
  <c r="K622" i="6"/>
  <c r="J622" i="6"/>
  <c r="I622" i="6"/>
  <c r="T621" i="6"/>
  <c r="S621" i="6"/>
  <c r="R621" i="6"/>
  <c r="Q621" i="6"/>
  <c r="P621" i="6"/>
  <c r="O621" i="6"/>
  <c r="N621" i="6"/>
  <c r="M621" i="6"/>
  <c r="L621" i="6"/>
  <c r="K621" i="6"/>
  <c r="J621" i="6"/>
  <c r="I621" i="6"/>
  <c r="T620" i="6"/>
  <c r="S620" i="6"/>
  <c r="R620" i="6"/>
  <c r="Q620" i="6"/>
  <c r="P620" i="6"/>
  <c r="O620" i="6"/>
  <c r="N620" i="6"/>
  <c r="M620" i="6"/>
  <c r="L620" i="6"/>
  <c r="K620" i="6"/>
  <c r="J620" i="6"/>
  <c r="I620" i="6"/>
  <c r="T619" i="6"/>
  <c r="S619" i="6"/>
  <c r="R619" i="6"/>
  <c r="Q619" i="6"/>
  <c r="P619" i="6"/>
  <c r="O619" i="6"/>
  <c r="N619" i="6"/>
  <c r="M619" i="6"/>
  <c r="L619" i="6"/>
  <c r="K619" i="6"/>
  <c r="J619" i="6"/>
  <c r="I619" i="6"/>
  <c r="T618" i="6"/>
  <c r="S618" i="6"/>
  <c r="R618" i="6"/>
  <c r="Q618" i="6"/>
  <c r="P618" i="6"/>
  <c r="O618" i="6"/>
  <c r="N618" i="6"/>
  <c r="M618" i="6"/>
  <c r="L618" i="6"/>
  <c r="K618" i="6"/>
  <c r="J618" i="6"/>
  <c r="I618" i="6"/>
  <c r="T617" i="6"/>
  <c r="S617" i="6"/>
  <c r="R617" i="6"/>
  <c r="Q617" i="6"/>
  <c r="P617" i="6"/>
  <c r="O617" i="6"/>
  <c r="N617" i="6"/>
  <c r="M617" i="6"/>
  <c r="L617" i="6"/>
  <c r="K617" i="6"/>
  <c r="J617" i="6"/>
  <c r="I617" i="6"/>
  <c r="T616" i="6"/>
  <c r="S616" i="6"/>
  <c r="R616" i="6"/>
  <c r="Q616" i="6"/>
  <c r="P616" i="6"/>
  <c r="O616" i="6"/>
  <c r="N616" i="6"/>
  <c r="M616" i="6"/>
  <c r="L616" i="6"/>
  <c r="K616" i="6"/>
  <c r="J616" i="6"/>
  <c r="I616" i="6"/>
  <c r="T615" i="6"/>
  <c r="S615" i="6"/>
  <c r="R615" i="6"/>
  <c r="Q615" i="6"/>
  <c r="P615" i="6"/>
  <c r="O615" i="6"/>
  <c r="N615" i="6"/>
  <c r="M615" i="6"/>
  <c r="L615" i="6"/>
  <c r="K615" i="6"/>
  <c r="J615" i="6"/>
  <c r="I615" i="6"/>
  <c r="T614" i="6"/>
  <c r="S614" i="6"/>
  <c r="R614" i="6"/>
  <c r="Q614" i="6"/>
  <c r="P614" i="6"/>
  <c r="O614" i="6"/>
  <c r="N614" i="6"/>
  <c r="M614" i="6"/>
  <c r="L614" i="6"/>
  <c r="K614" i="6"/>
  <c r="J614" i="6"/>
  <c r="I614" i="6"/>
  <c r="T613" i="6"/>
  <c r="S613" i="6"/>
  <c r="R613" i="6"/>
  <c r="Q613" i="6"/>
  <c r="P613" i="6"/>
  <c r="O613" i="6"/>
  <c r="N613" i="6"/>
  <c r="M613" i="6"/>
  <c r="L613" i="6"/>
  <c r="K613" i="6"/>
  <c r="J613" i="6"/>
  <c r="I613" i="6"/>
  <c r="T612" i="6"/>
  <c r="S612" i="6"/>
  <c r="R612" i="6"/>
  <c r="Q612" i="6"/>
  <c r="P612" i="6"/>
  <c r="O612" i="6"/>
  <c r="N612" i="6"/>
  <c r="M612" i="6"/>
  <c r="L612" i="6"/>
  <c r="K612" i="6"/>
  <c r="J612" i="6"/>
  <c r="I612" i="6"/>
  <c r="T611" i="6"/>
  <c r="S611" i="6"/>
  <c r="R611" i="6"/>
  <c r="Q611" i="6"/>
  <c r="P611" i="6"/>
  <c r="O611" i="6"/>
  <c r="N611" i="6"/>
  <c r="M611" i="6"/>
  <c r="L611" i="6"/>
  <c r="K611" i="6"/>
  <c r="J611" i="6"/>
  <c r="I611" i="6"/>
  <c r="T610" i="6"/>
  <c r="S610" i="6"/>
  <c r="R610" i="6"/>
  <c r="Q610" i="6"/>
  <c r="P610" i="6"/>
  <c r="O610" i="6"/>
  <c r="N610" i="6"/>
  <c r="M610" i="6"/>
  <c r="L610" i="6"/>
  <c r="K610" i="6"/>
  <c r="J610" i="6"/>
  <c r="I610" i="6"/>
  <c r="T609" i="6"/>
  <c r="S609" i="6"/>
  <c r="R609" i="6"/>
  <c r="Q609" i="6"/>
  <c r="P609" i="6"/>
  <c r="O609" i="6"/>
  <c r="N609" i="6"/>
  <c r="M609" i="6"/>
  <c r="L609" i="6"/>
  <c r="K609" i="6"/>
  <c r="J609" i="6"/>
  <c r="I609" i="6"/>
  <c r="T608" i="6"/>
  <c r="S608" i="6"/>
  <c r="R608" i="6"/>
  <c r="Q608" i="6"/>
  <c r="P608" i="6"/>
  <c r="O608" i="6"/>
  <c r="N608" i="6"/>
  <c r="M608" i="6"/>
  <c r="L608" i="6"/>
  <c r="K608" i="6"/>
  <c r="J608" i="6"/>
  <c r="I608" i="6"/>
  <c r="T607" i="6"/>
  <c r="S607" i="6"/>
  <c r="R607" i="6"/>
  <c r="Q607" i="6"/>
  <c r="P607" i="6"/>
  <c r="O607" i="6"/>
  <c r="N607" i="6"/>
  <c r="M607" i="6"/>
  <c r="L607" i="6"/>
  <c r="K607" i="6"/>
  <c r="J607" i="6"/>
  <c r="I607" i="6"/>
  <c r="T606" i="6"/>
  <c r="S606" i="6"/>
  <c r="R606" i="6"/>
  <c r="Q606" i="6"/>
  <c r="P606" i="6"/>
  <c r="O606" i="6"/>
  <c r="N606" i="6"/>
  <c r="M606" i="6"/>
  <c r="L606" i="6"/>
  <c r="K606" i="6"/>
  <c r="J606" i="6"/>
  <c r="I606" i="6"/>
  <c r="T605" i="6"/>
  <c r="S605" i="6"/>
  <c r="R605" i="6"/>
  <c r="Q605" i="6"/>
  <c r="P605" i="6"/>
  <c r="O605" i="6"/>
  <c r="N605" i="6"/>
  <c r="M605" i="6"/>
  <c r="L605" i="6"/>
  <c r="K605" i="6"/>
  <c r="J605" i="6"/>
  <c r="I605" i="6"/>
  <c r="T604" i="6"/>
  <c r="S604" i="6"/>
  <c r="R604" i="6"/>
  <c r="Q604" i="6"/>
  <c r="P604" i="6"/>
  <c r="O604" i="6"/>
  <c r="N604" i="6"/>
  <c r="M604" i="6"/>
  <c r="L604" i="6"/>
  <c r="K604" i="6"/>
  <c r="J604" i="6"/>
  <c r="I604" i="6"/>
  <c r="T603" i="6"/>
  <c r="S603" i="6"/>
  <c r="R603" i="6"/>
  <c r="Q603" i="6"/>
  <c r="P603" i="6"/>
  <c r="O603" i="6"/>
  <c r="N603" i="6"/>
  <c r="M603" i="6"/>
  <c r="L603" i="6"/>
  <c r="K603" i="6"/>
  <c r="J603" i="6"/>
  <c r="I603" i="6"/>
  <c r="T602" i="6"/>
  <c r="S602" i="6"/>
  <c r="R602" i="6"/>
  <c r="Q602" i="6"/>
  <c r="P602" i="6"/>
  <c r="O602" i="6"/>
  <c r="N602" i="6"/>
  <c r="M602" i="6"/>
  <c r="L602" i="6"/>
  <c r="K602" i="6"/>
  <c r="J602" i="6"/>
  <c r="I602" i="6"/>
  <c r="T601" i="6"/>
  <c r="S601" i="6"/>
  <c r="R601" i="6"/>
  <c r="Q601" i="6"/>
  <c r="P601" i="6"/>
  <c r="O601" i="6"/>
  <c r="N601" i="6"/>
  <c r="M601" i="6"/>
  <c r="L601" i="6"/>
  <c r="K601" i="6"/>
  <c r="J601" i="6"/>
  <c r="I601" i="6"/>
  <c r="T600" i="6"/>
  <c r="S600" i="6"/>
  <c r="R600" i="6"/>
  <c r="Q600" i="6"/>
  <c r="P600" i="6"/>
  <c r="O600" i="6"/>
  <c r="N600" i="6"/>
  <c r="M600" i="6"/>
  <c r="L600" i="6"/>
  <c r="K600" i="6"/>
  <c r="J600" i="6"/>
  <c r="I600" i="6"/>
  <c r="T599" i="6"/>
  <c r="S599" i="6"/>
  <c r="R599" i="6"/>
  <c r="Q599" i="6"/>
  <c r="P599" i="6"/>
  <c r="O599" i="6"/>
  <c r="N599" i="6"/>
  <c r="M599" i="6"/>
  <c r="L599" i="6"/>
  <c r="K599" i="6"/>
  <c r="J599" i="6"/>
  <c r="I599" i="6"/>
  <c r="T598" i="6"/>
  <c r="S598" i="6"/>
  <c r="R598" i="6"/>
  <c r="Q598" i="6"/>
  <c r="P598" i="6"/>
  <c r="O598" i="6"/>
  <c r="N598" i="6"/>
  <c r="M598" i="6"/>
  <c r="L598" i="6"/>
  <c r="K598" i="6"/>
  <c r="J598" i="6"/>
  <c r="I598" i="6"/>
  <c r="T597" i="6"/>
  <c r="S597" i="6"/>
  <c r="R597" i="6"/>
  <c r="Q597" i="6"/>
  <c r="P597" i="6"/>
  <c r="O597" i="6"/>
  <c r="N597" i="6"/>
  <c r="M597" i="6"/>
  <c r="L597" i="6"/>
  <c r="K597" i="6"/>
  <c r="J597" i="6"/>
  <c r="I597" i="6"/>
  <c r="T596" i="6"/>
  <c r="S596" i="6"/>
  <c r="R596" i="6"/>
  <c r="Q596" i="6"/>
  <c r="P596" i="6"/>
  <c r="O596" i="6"/>
  <c r="N596" i="6"/>
  <c r="M596" i="6"/>
  <c r="L596" i="6"/>
  <c r="K596" i="6"/>
  <c r="J596" i="6"/>
  <c r="I596" i="6"/>
  <c r="T595" i="6"/>
  <c r="S595" i="6"/>
  <c r="R595" i="6"/>
  <c r="Q595" i="6"/>
  <c r="P595" i="6"/>
  <c r="O595" i="6"/>
  <c r="N595" i="6"/>
  <c r="M595" i="6"/>
  <c r="L595" i="6"/>
  <c r="K595" i="6"/>
  <c r="J595" i="6"/>
  <c r="I595" i="6"/>
  <c r="T594" i="6"/>
  <c r="S594" i="6"/>
  <c r="R594" i="6"/>
  <c r="Q594" i="6"/>
  <c r="P594" i="6"/>
  <c r="O594" i="6"/>
  <c r="N594" i="6"/>
  <c r="M594" i="6"/>
  <c r="L594" i="6"/>
  <c r="K594" i="6"/>
  <c r="J594" i="6"/>
  <c r="I594" i="6"/>
  <c r="T593" i="6"/>
  <c r="S593" i="6"/>
  <c r="R593" i="6"/>
  <c r="Q593" i="6"/>
  <c r="P593" i="6"/>
  <c r="O593" i="6"/>
  <c r="N593" i="6"/>
  <c r="M593" i="6"/>
  <c r="L593" i="6"/>
  <c r="K593" i="6"/>
  <c r="J593" i="6"/>
  <c r="I593" i="6"/>
  <c r="T592" i="6"/>
  <c r="S592" i="6"/>
  <c r="R592" i="6"/>
  <c r="Q592" i="6"/>
  <c r="P592" i="6"/>
  <c r="O592" i="6"/>
  <c r="N592" i="6"/>
  <c r="M592" i="6"/>
  <c r="L592" i="6"/>
  <c r="K592" i="6"/>
  <c r="J592" i="6"/>
  <c r="I592" i="6"/>
  <c r="T591" i="6"/>
  <c r="S591" i="6"/>
  <c r="R591" i="6"/>
  <c r="Q591" i="6"/>
  <c r="P591" i="6"/>
  <c r="O591" i="6"/>
  <c r="N591" i="6"/>
  <c r="M591" i="6"/>
  <c r="L591" i="6"/>
  <c r="K591" i="6"/>
  <c r="J591" i="6"/>
  <c r="I591" i="6"/>
  <c r="T590" i="6"/>
  <c r="S590" i="6"/>
  <c r="R590" i="6"/>
  <c r="Q590" i="6"/>
  <c r="P590" i="6"/>
  <c r="O590" i="6"/>
  <c r="N590" i="6"/>
  <c r="M590" i="6"/>
  <c r="L590" i="6"/>
  <c r="K590" i="6"/>
  <c r="J590" i="6"/>
  <c r="I590" i="6"/>
  <c r="T589" i="6"/>
  <c r="S589" i="6"/>
  <c r="R589" i="6"/>
  <c r="Q589" i="6"/>
  <c r="P589" i="6"/>
  <c r="O589" i="6"/>
  <c r="N589" i="6"/>
  <c r="M589" i="6"/>
  <c r="L589" i="6"/>
  <c r="K589" i="6"/>
  <c r="J589" i="6"/>
  <c r="I589" i="6"/>
  <c r="T588" i="6"/>
  <c r="S588" i="6"/>
  <c r="R588" i="6"/>
  <c r="Q588" i="6"/>
  <c r="P588" i="6"/>
  <c r="O588" i="6"/>
  <c r="N588" i="6"/>
  <c r="M588" i="6"/>
  <c r="L588" i="6"/>
  <c r="K588" i="6"/>
  <c r="J588" i="6"/>
  <c r="I588" i="6"/>
  <c r="T587" i="6"/>
  <c r="S587" i="6"/>
  <c r="R587" i="6"/>
  <c r="Q587" i="6"/>
  <c r="P587" i="6"/>
  <c r="O587" i="6"/>
  <c r="N587" i="6"/>
  <c r="M587" i="6"/>
  <c r="L587" i="6"/>
  <c r="K587" i="6"/>
  <c r="J587" i="6"/>
  <c r="I587" i="6"/>
  <c r="T586" i="6"/>
  <c r="S586" i="6"/>
  <c r="R586" i="6"/>
  <c r="Q586" i="6"/>
  <c r="P586" i="6"/>
  <c r="O586" i="6"/>
  <c r="N586" i="6"/>
  <c r="M586" i="6"/>
  <c r="L586" i="6"/>
  <c r="K586" i="6"/>
  <c r="J586" i="6"/>
  <c r="I586" i="6"/>
  <c r="T585" i="6"/>
  <c r="S585" i="6"/>
  <c r="R585" i="6"/>
  <c r="Q585" i="6"/>
  <c r="P585" i="6"/>
  <c r="O585" i="6"/>
  <c r="N585" i="6"/>
  <c r="M585" i="6"/>
  <c r="L585" i="6"/>
  <c r="K585" i="6"/>
  <c r="J585" i="6"/>
  <c r="I585" i="6"/>
  <c r="T584" i="6"/>
  <c r="S584" i="6"/>
  <c r="R584" i="6"/>
  <c r="Q584" i="6"/>
  <c r="P584" i="6"/>
  <c r="O584" i="6"/>
  <c r="N584" i="6"/>
  <c r="M584" i="6"/>
  <c r="L584" i="6"/>
  <c r="K584" i="6"/>
  <c r="J584" i="6"/>
  <c r="I584" i="6"/>
  <c r="T583" i="6"/>
  <c r="S583" i="6"/>
  <c r="R583" i="6"/>
  <c r="Q583" i="6"/>
  <c r="P583" i="6"/>
  <c r="O583" i="6"/>
  <c r="N583" i="6"/>
  <c r="M583" i="6"/>
  <c r="L583" i="6"/>
  <c r="K583" i="6"/>
  <c r="J583" i="6"/>
  <c r="I583" i="6"/>
  <c r="T582" i="6"/>
  <c r="S582" i="6"/>
  <c r="R582" i="6"/>
  <c r="Q582" i="6"/>
  <c r="P582" i="6"/>
  <c r="O582" i="6"/>
  <c r="N582" i="6"/>
  <c r="M582" i="6"/>
  <c r="L582" i="6"/>
  <c r="K582" i="6"/>
  <c r="J582" i="6"/>
  <c r="I582" i="6"/>
  <c r="T581" i="6"/>
  <c r="S581" i="6"/>
  <c r="R581" i="6"/>
  <c r="Q581" i="6"/>
  <c r="P581" i="6"/>
  <c r="O581" i="6"/>
  <c r="N581" i="6"/>
  <c r="M581" i="6"/>
  <c r="L581" i="6"/>
  <c r="K581" i="6"/>
  <c r="J581" i="6"/>
  <c r="I581" i="6"/>
  <c r="T580" i="6"/>
  <c r="S580" i="6"/>
  <c r="R580" i="6"/>
  <c r="Q580" i="6"/>
  <c r="P580" i="6"/>
  <c r="O580" i="6"/>
  <c r="N580" i="6"/>
  <c r="M580" i="6"/>
  <c r="L580" i="6"/>
  <c r="K580" i="6"/>
  <c r="J580" i="6"/>
  <c r="I580" i="6"/>
  <c r="T579" i="6"/>
  <c r="S579" i="6"/>
  <c r="R579" i="6"/>
  <c r="Q579" i="6"/>
  <c r="P579" i="6"/>
  <c r="O579" i="6"/>
  <c r="N579" i="6"/>
  <c r="M579" i="6"/>
  <c r="L579" i="6"/>
  <c r="K579" i="6"/>
  <c r="J579" i="6"/>
  <c r="I579" i="6"/>
  <c r="T578" i="6"/>
  <c r="S578" i="6"/>
  <c r="R578" i="6"/>
  <c r="Q578" i="6"/>
  <c r="P578" i="6"/>
  <c r="O578" i="6"/>
  <c r="N578" i="6"/>
  <c r="M578" i="6"/>
  <c r="L578" i="6"/>
  <c r="K578" i="6"/>
  <c r="J578" i="6"/>
  <c r="I578" i="6"/>
  <c r="T577" i="6"/>
  <c r="S577" i="6"/>
  <c r="R577" i="6"/>
  <c r="Q577" i="6"/>
  <c r="P577" i="6"/>
  <c r="O577" i="6"/>
  <c r="N577" i="6"/>
  <c r="M577" i="6"/>
  <c r="L577" i="6"/>
  <c r="K577" i="6"/>
  <c r="J577" i="6"/>
  <c r="I577" i="6"/>
  <c r="T576" i="6"/>
  <c r="S576" i="6"/>
  <c r="R576" i="6"/>
  <c r="Q576" i="6"/>
  <c r="P576" i="6"/>
  <c r="O576" i="6"/>
  <c r="N576" i="6"/>
  <c r="M576" i="6"/>
  <c r="L576" i="6"/>
  <c r="K576" i="6"/>
  <c r="J576" i="6"/>
  <c r="I576" i="6"/>
  <c r="T575" i="6"/>
  <c r="S575" i="6"/>
  <c r="R575" i="6"/>
  <c r="Q575" i="6"/>
  <c r="P575" i="6"/>
  <c r="O575" i="6"/>
  <c r="N575" i="6"/>
  <c r="M575" i="6"/>
  <c r="L575" i="6"/>
  <c r="K575" i="6"/>
  <c r="J575" i="6"/>
  <c r="I575" i="6"/>
  <c r="T574" i="6"/>
  <c r="S574" i="6"/>
  <c r="R574" i="6"/>
  <c r="Q574" i="6"/>
  <c r="P574" i="6"/>
  <c r="O574" i="6"/>
  <c r="N574" i="6"/>
  <c r="M574" i="6"/>
  <c r="L574" i="6"/>
  <c r="K574" i="6"/>
  <c r="J574" i="6"/>
  <c r="I574" i="6"/>
  <c r="T573" i="6"/>
  <c r="S573" i="6"/>
  <c r="R573" i="6"/>
  <c r="Q573" i="6"/>
  <c r="P573" i="6"/>
  <c r="O573" i="6"/>
  <c r="N573" i="6"/>
  <c r="M573" i="6"/>
  <c r="L573" i="6"/>
  <c r="K573" i="6"/>
  <c r="J573" i="6"/>
  <c r="I573" i="6"/>
  <c r="T572" i="6"/>
  <c r="S572" i="6"/>
  <c r="R572" i="6"/>
  <c r="Q572" i="6"/>
  <c r="P572" i="6"/>
  <c r="O572" i="6"/>
  <c r="N572" i="6"/>
  <c r="M572" i="6"/>
  <c r="L572" i="6"/>
  <c r="K572" i="6"/>
  <c r="J572" i="6"/>
  <c r="I572" i="6"/>
  <c r="T571" i="6"/>
  <c r="S571" i="6"/>
  <c r="R571" i="6"/>
  <c r="Q571" i="6"/>
  <c r="P571" i="6"/>
  <c r="O571" i="6"/>
  <c r="N571" i="6"/>
  <c r="M571" i="6"/>
  <c r="L571" i="6"/>
  <c r="K571" i="6"/>
  <c r="J571" i="6"/>
  <c r="I571" i="6"/>
  <c r="T570" i="6"/>
  <c r="S570" i="6"/>
  <c r="R570" i="6"/>
  <c r="Q570" i="6"/>
  <c r="P570" i="6"/>
  <c r="O570" i="6"/>
  <c r="N570" i="6"/>
  <c r="M570" i="6"/>
  <c r="L570" i="6"/>
  <c r="K570" i="6"/>
  <c r="J570" i="6"/>
  <c r="I570" i="6"/>
  <c r="T569" i="6"/>
  <c r="S569" i="6"/>
  <c r="R569" i="6"/>
  <c r="Q569" i="6"/>
  <c r="P569" i="6"/>
  <c r="O569" i="6"/>
  <c r="N569" i="6"/>
  <c r="M569" i="6"/>
  <c r="L569" i="6"/>
  <c r="K569" i="6"/>
  <c r="J569" i="6"/>
  <c r="I569" i="6"/>
  <c r="T568" i="6"/>
  <c r="S568" i="6"/>
  <c r="R568" i="6"/>
  <c r="Q568" i="6"/>
  <c r="P568" i="6"/>
  <c r="O568" i="6"/>
  <c r="N568" i="6"/>
  <c r="M568" i="6"/>
  <c r="L568" i="6"/>
  <c r="K568" i="6"/>
  <c r="J568" i="6"/>
  <c r="I568" i="6"/>
  <c r="T567" i="6"/>
  <c r="S567" i="6"/>
  <c r="R567" i="6"/>
  <c r="Q567" i="6"/>
  <c r="P567" i="6"/>
  <c r="O567" i="6"/>
  <c r="N567" i="6"/>
  <c r="M567" i="6"/>
  <c r="L567" i="6"/>
  <c r="K567" i="6"/>
  <c r="J567" i="6"/>
  <c r="I567" i="6"/>
  <c r="T566" i="6"/>
  <c r="S566" i="6"/>
  <c r="R566" i="6"/>
  <c r="Q566" i="6"/>
  <c r="P566" i="6"/>
  <c r="O566" i="6"/>
  <c r="N566" i="6"/>
  <c r="M566" i="6"/>
  <c r="L566" i="6"/>
  <c r="K566" i="6"/>
  <c r="J566" i="6"/>
  <c r="I566" i="6"/>
  <c r="T565" i="6"/>
  <c r="S565" i="6"/>
  <c r="R565" i="6"/>
  <c r="Q565" i="6"/>
  <c r="P565" i="6"/>
  <c r="O565" i="6"/>
  <c r="N565" i="6"/>
  <c r="M565" i="6"/>
  <c r="L565" i="6"/>
  <c r="K565" i="6"/>
  <c r="J565" i="6"/>
  <c r="I565" i="6"/>
  <c r="T564" i="6"/>
  <c r="S564" i="6"/>
  <c r="R564" i="6"/>
  <c r="Q564" i="6"/>
  <c r="P564" i="6"/>
  <c r="O564" i="6"/>
  <c r="N564" i="6"/>
  <c r="M564" i="6"/>
  <c r="L564" i="6"/>
  <c r="K564" i="6"/>
  <c r="J564" i="6"/>
  <c r="I564" i="6"/>
  <c r="T563" i="6"/>
  <c r="S563" i="6"/>
  <c r="R563" i="6"/>
  <c r="Q563" i="6"/>
  <c r="P563" i="6"/>
  <c r="O563" i="6"/>
  <c r="N563" i="6"/>
  <c r="M563" i="6"/>
  <c r="L563" i="6"/>
  <c r="K563" i="6"/>
  <c r="J563" i="6"/>
  <c r="I563" i="6"/>
  <c r="T562" i="6"/>
  <c r="S562" i="6"/>
  <c r="R562" i="6"/>
  <c r="Q562" i="6"/>
  <c r="P562" i="6"/>
  <c r="O562" i="6"/>
  <c r="N562" i="6"/>
  <c r="M562" i="6"/>
  <c r="L562" i="6"/>
  <c r="K562" i="6"/>
  <c r="J562" i="6"/>
  <c r="I562" i="6"/>
  <c r="T561" i="6"/>
  <c r="S561" i="6"/>
  <c r="R561" i="6"/>
  <c r="Q561" i="6"/>
  <c r="P561" i="6"/>
  <c r="O561" i="6"/>
  <c r="N561" i="6"/>
  <c r="M561" i="6"/>
  <c r="L561" i="6"/>
  <c r="K561" i="6"/>
  <c r="J561" i="6"/>
  <c r="I561" i="6"/>
  <c r="T560" i="6"/>
  <c r="S560" i="6"/>
  <c r="R560" i="6"/>
  <c r="Q560" i="6"/>
  <c r="P560" i="6"/>
  <c r="O560" i="6"/>
  <c r="N560" i="6"/>
  <c r="M560" i="6"/>
  <c r="L560" i="6"/>
  <c r="K560" i="6"/>
  <c r="J560" i="6"/>
  <c r="I560" i="6"/>
  <c r="T559" i="6"/>
  <c r="S559" i="6"/>
  <c r="R559" i="6"/>
  <c r="Q559" i="6"/>
  <c r="P559" i="6"/>
  <c r="O559" i="6"/>
  <c r="N559" i="6"/>
  <c r="M559" i="6"/>
  <c r="L559" i="6"/>
  <c r="K559" i="6"/>
  <c r="J559" i="6"/>
  <c r="I559" i="6"/>
  <c r="T558" i="6"/>
  <c r="S558" i="6"/>
  <c r="R558" i="6"/>
  <c r="Q558" i="6"/>
  <c r="P558" i="6"/>
  <c r="O558" i="6"/>
  <c r="N558" i="6"/>
  <c r="M558" i="6"/>
  <c r="L558" i="6"/>
  <c r="K558" i="6"/>
  <c r="J558" i="6"/>
  <c r="I558" i="6"/>
  <c r="T557" i="6"/>
  <c r="S557" i="6"/>
  <c r="R557" i="6"/>
  <c r="Q557" i="6"/>
  <c r="P557" i="6"/>
  <c r="O557" i="6"/>
  <c r="N557" i="6"/>
  <c r="M557" i="6"/>
  <c r="L557" i="6"/>
  <c r="K557" i="6"/>
  <c r="J557" i="6"/>
  <c r="I557" i="6"/>
  <c r="T556" i="6"/>
  <c r="S556" i="6"/>
  <c r="R556" i="6"/>
  <c r="Q556" i="6"/>
  <c r="P556" i="6"/>
  <c r="O556" i="6"/>
  <c r="N556" i="6"/>
  <c r="M556" i="6"/>
  <c r="L556" i="6"/>
  <c r="K556" i="6"/>
  <c r="J556" i="6"/>
  <c r="I556" i="6"/>
  <c r="T555" i="6"/>
  <c r="S555" i="6"/>
  <c r="R555" i="6"/>
  <c r="Q555" i="6"/>
  <c r="P555" i="6"/>
  <c r="O555" i="6"/>
  <c r="N555" i="6"/>
  <c r="M555" i="6"/>
  <c r="L555" i="6"/>
  <c r="K555" i="6"/>
  <c r="J555" i="6"/>
  <c r="I555" i="6"/>
  <c r="T554" i="6"/>
  <c r="S554" i="6"/>
  <c r="R554" i="6"/>
  <c r="Q554" i="6"/>
  <c r="P554" i="6"/>
  <c r="O554" i="6"/>
  <c r="N554" i="6"/>
  <c r="M554" i="6"/>
  <c r="L554" i="6"/>
  <c r="K554" i="6"/>
  <c r="J554" i="6"/>
  <c r="I554" i="6"/>
  <c r="T553" i="6"/>
  <c r="S553" i="6"/>
  <c r="R553" i="6"/>
  <c r="Q553" i="6"/>
  <c r="P553" i="6"/>
  <c r="O553" i="6"/>
  <c r="N553" i="6"/>
  <c r="M553" i="6"/>
  <c r="L553" i="6"/>
  <c r="K553" i="6"/>
  <c r="J553" i="6"/>
  <c r="I553" i="6"/>
  <c r="T552" i="6"/>
  <c r="S552" i="6"/>
  <c r="R552" i="6"/>
  <c r="Q552" i="6"/>
  <c r="P552" i="6"/>
  <c r="O552" i="6"/>
  <c r="N552" i="6"/>
  <c r="M552" i="6"/>
  <c r="L552" i="6"/>
  <c r="K552" i="6"/>
  <c r="J552" i="6"/>
  <c r="I552" i="6"/>
  <c r="T551" i="6"/>
  <c r="S551" i="6"/>
  <c r="R551" i="6"/>
  <c r="Q551" i="6"/>
  <c r="P551" i="6"/>
  <c r="O551" i="6"/>
  <c r="N551" i="6"/>
  <c r="M551" i="6"/>
  <c r="L551" i="6"/>
  <c r="K551" i="6"/>
  <c r="J551" i="6"/>
  <c r="I551" i="6"/>
  <c r="T550" i="6"/>
  <c r="S550" i="6"/>
  <c r="R550" i="6"/>
  <c r="Q550" i="6"/>
  <c r="P550" i="6"/>
  <c r="O550" i="6"/>
  <c r="N550" i="6"/>
  <c r="M550" i="6"/>
  <c r="L550" i="6"/>
  <c r="K550" i="6"/>
  <c r="J550" i="6"/>
  <c r="I550" i="6"/>
  <c r="T549" i="6"/>
  <c r="S549" i="6"/>
  <c r="R549" i="6"/>
  <c r="Q549" i="6"/>
  <c r="P549" i="6"/>
  <c r="O549" i="6"/>
  <c r="N549" i="6"/>
  <c r="M549" i="6"/>
  <c r="L549" i="6"/>
  <c r="K549" i="6"/>
  <c r="J549" i="6"/>
  <c r="I549" i="6"/>
  <c r="T548" i="6"/>
  <c r="S548" i="6"/>
  <c r="R548" i="6"/>
  <c r="Q548" i="6"/>
  <c r="P548" i="6"/>
  <c r="O548" i="6"/>
  <c r="N548" i="6"/>
  <c r="M548" i="6"/>
  <c r="L548" i="6"/>
  <c r="K548" i="6"/>
  <c r="J548" i="6"/>
  <c r="I548" i="6"/>
  <c r="T547" i="6"/>
  <c r="S547" i="6"/>
  <c r="R547" i="6"/>
  <c r="Q547" i="6"/>
  <c r="P547" i="6"/>
  <c r="O547" i="6"/>
  <c r="N547" i="6"/>
  <c r="M547" i="6"/>
  <c r="L547" i="6"/>
  <c r="K547" i="6"/>
  <c r="J547" i="6"/>
  <c r="I547" i="6"/>
  <c r="T546" i="6"/>
  <c r="S546" i="6"/>
  <c r="R546" i="6"/>
  <c r="Q546" i="6"/>
  <c r="P546" i="6"/>
  <c r="O546" i="6"/>
  <c r="N546" i="6"/>
  <c r="M546" i="6"/>
  <c r="L546" i="6"/>
  <c r="K546" i="6"/>
  <c r="J546" i="6"/>
  <c r="I546" i="6"/>
  <c r="T545" i="6"/>
  <c r="S545" i="6"/>
  <c r="R545" i="6"/>
  <c r="Q545" i="6"/>
  <c r="P545" i="6"/>
  <c r="O545" i="6"/>
  <c r="N545" i="6"/>
  <c r="M545" i="6"/>
  <c r="L545" i="6"/>
  <c r="K545" i="6"/>
  <c r="J545" i="6"/>
  <c r="I545" i="6"/>
  <c r="T544" i="6"/>
  <c r="S544" i="6"/>
  <c r="R544" i="6"/>
  <c r="Q544" i="6"/>
  <c r="P544" i="6"/>
  <c r="O544" i="6"/>
  <c r="N544" i="6"/>
  <c r="M544" i="6"/>
  <c r="L544" i="6"/>
  <c r="K544" i="6"/>
  <c r="J544" i="6"/>
  <c r="I544" i="6"/>
  <c r="T543" i="6"/>
  <c r="S543" i="6"/>
  <c r="R543" i="6"/>
  <c r="Q543" i="6"/>
  <c r="P543" i="6"/>
  <c r="O543" i="6"/>
  <c r="N543" i="6"/>
  <c r="M543" i="6"/>
  <c r="L543" i="6"/>
  <c r="K543" i="6"/>
  <c r="J543" i="6"/>
  <c r="I543" i="6"/>
  <c r="T542" i="6"/>
  <c r="S542" i="6"/>
  <c r="R542" i="6"/>
  <c r="Q542" i="6"/>
  <c r="P542" i="6"/>
  <c r="O542" i="6"/>
  <c r="N542" i="6"/>
  <c r="M542" i="6"/>
  <c r="L542" i="6"/>
  <c r="K542" i="6"/>
  <c r="J542" i="6"/>
  <c r="I542" i="6"/>
  <c r="T541" i="6"/>
  <c r="S541" i="6"/>
  <c r="R541" i="6"/>
  <c r="Q541" i="6"/>
  <c r="P541" i="6"/>
  <c r="O541" i="6"/>
  <c r="N541" i="6"/>
  <c r="M541" i="6"/>
  <c r="L541" i="6"/>
  <c r="K541" i="6"/>
  <c r="J541" i="6"/>
  <c r="I541" i="6"/>
  <c r="T540" i="6"/>
  <c r="S540" i="6"/>
  <c r="R540" i="6"/>
  <c r="Q540" i="6"/>
  <c r="P540" i="6"/>
  <c r="O540" i="6"/>
  <c r="N540" i="6"/>
  <c r="M540" i="6"/>
  <c r="L540" i="6"/>
  <c r="K540" i="6"/>
  <c r="J540" i="6"/>
  <c r="I540" i="6"/>
  <c r="T539" i="6"/>
  <c r="S539" i="6"/>
  <c r="R539" i="6"/>
  <c r="Q539" i="6"/>
  <c r="P539" i="6"/>
  <c r="O539" i="6"/>
  <c r="N539" i="6"/>
  <c r="M539" i="6"/>
  <c r="L539" i="6"/>
  <c r="K539" i="6"/>
  <c r="J539" i="6"/>
  <c r="I539" i="6"/>
  <c r="T538" i="6"/>
  <c r="S538" i="6"/>
  <c r="R538" i="6"/>
  <c r="Q538" i="6"/>
  <c r="P538" i="6"/>
  <c r="O538" i="6"/>
  <c r="N538" i="6"/>
  <c r="M538" i="6"/>
  <c r="L538" i="6"/>
  <c r="K538" i="6"/>
  <c r="J538" i="6"/>
  <c r="I538" i="6"/>
  <c r="T537" i="6"/>
  <c r="S537" i="6"/>
  <c r="R537" i="6"/>
  <c r="Q537" i="6"/>
  <c r="P537" i="6"/>
  <c r="O537" i="6"/>
  <c r="N537" i="6"/>
  <c r="M537" i="6"/>
  <c r="L537" i="6"/>
  <c r="K537" i="6"/>
  <c r="J537" i="6"/>
  <c r="I537" i="6"/>
  <c r="T536" i="6"/>
  <c r="S536" i="6"/>
  <c r="R536" i="6"/>
  <c r="Q536" i="6"/>
  <c r="P536" i="6"/>
  <c r="O536" i="6"/>
  <c r="N536" i="6"/>
  <c r="M536" i="6"/>
  <c r="L536" i="6"/>
  <c r="K536" i="6"/>
  <c r="J536" i="6"/>
  <c r="I536" i="6"/>
  <c r="T535" i="6"/>
  <c r="S535" i="6"/>
  <c r="R535" i="6"/>
  <c r="Q535" i="6"/>
  <c r="P535" i="6"/>
  <c r="O535" i="6"/>
  <c r="N535" i="6"/>
  <c r="M535" i="6"/>
  <c r="L535" i="6"/>
  <c r="K535" i="6"/>
  <c r="J535" i="6"/>
  <c r="I535" i="6"/>
  <c r="T534" i="6"/>
  <c r="S534" i="6"/>
  <c r="R534" i="6"/>
  <c r="Q534" i="6"/>
  <c r="P534" i="6"/>
  <c r="O534" i="6"/>
  <c r="N534" i="6"/>
  <c r="M534" i="6"/>
  <c r="L534" i="6"/>
  <c r="K534" i="6"/>
  <c r="J534" i="6"/>
  <c r="I534" i="6"/>
  <c r="T533" i="6"/>
  <c r="S533" i="6"/>
  <c r="R533" i="6"/>
  <c r="Q533" i="6"/>
  <c r="P533" i="6"/>
  <c r="O533" i="6"/>
  <c r="N533" i="6"/>
  <c r="M533" i="6"/>
  <c r="L533" i="6"/>
  <c r="K533" i="6"/>
  <c r="J533" i="6"/>
  <c r="I533" i="6"/>
  <c r="T532" i="6"/>
  <c r="S532" i="6"/>
  <c r="R532" i="6"/>
  <c r="Q532" i="6"/>
  <c r="P532" i="6"/>
  <c r="O532" i="6"/>
  <c r="N532" i="6"/>
  <c r="M532" i="6"/>
  <c r="L532" i="6"/>
  <c r="K532" i="6"/>
  <c r="J532" i="6"/>
  <c r="I532" i="6"/>
  <c r="T531" i="6"/>
  <c r="S531" i="6"/>
  <c r="R531" i="6"/>
  <c r="Q531" i="6"/>
  <c r="P531" i="6"/>
  <c r="O531" i="6"/>
  <c r="N531" i="6"/>
  <c r="M531" i="6"/>
  <c r="L531" i="6"/>
  <c r="K531" i="6"/>
  <c r="J531" i="6"/>
  <c r="I531" i="6"/>
  <c r="T530" i="6"/>
  <c r="S530" i="6"/>
  <c r="R530" i="6"/>
  <c r="Q530" i="6"/>
  <c r="P530" i="6"/>
  <c r="O530" i="6"/>
  <c r="N530" i="6"/>
  <c r="M530" i="6"/>
  <c r="L530" i="6"/>
  <c r="K530" i="6"/>
  <c r="J530" i="6"/>
  <c r="I530" i="6"/>
  <c r="T529" i="6"/>
  <c r="S529" i="6"/>
  <c r="R529" i="6"/>
  <c r="Q529" i="6"/>
  <c r="P529" i="6"/>
  <c r="O529" i="6"/>
  <c r="N529" i="6"/>
  <c r="M529" i="6"/>
  <c r="L529" i="6"/>
  <c r="K529" i="6"/>
  <c r="J529" i="6"/>
  <c r="I529" i="6"/>
  <c r="T528" i="6"/>
  <c r="S528" i="6"/>
  <c r="R528" i="6"/>
  <c r="Q528" i="6"/>
  <c r="P528" i="6"/>
  <c r="O528" i="6"/>
  <c r="N528" i="6"/>
  <c r="M528" i="6"/>
  <c r="L528" i="6"/>
  <c r="K528" i="6"/>
  <c r="J528" i="6"/>
  <c r="I528" i="6"/>
  <c r="T527" i="6"/>
  <c r="S527" i="6"/>
  <c r="R527" i="6"/>
  <c r="Q527" i="6"/>
  <c r="P527" i="6"/>
  <c r="O527" i="6"/>
  <c r="N527" i="6"/>
  <c r="M527" i="6"/>
  <c r="L527" i="6"/>
  <c r="K527" i="6"/>
  <c r="J527" i="6"/>
  <c r="I527" i="6"/>
  <c r="T526" i="6"/>
  <c r="S526" i="6"/>
  <c r="R526" i="6"/>
  <c r="Q526" i="6"/>
  <c r="P526" i="6"/>
  <c r="O526" i="6"/>
  <c r="N526" i="6"/>
  <c r="M526" i="6"/>
  <c r="L526" i="6"/>
  <c r="K526" i="6"/>
  <c r="J526" i="6"/>
  <c r="I526" i="6"/>
  <c r="T525" i="6"/>
  <c r="S525" i="6"/>
  <c r="R525" i="6"/>
  <c r="Q525" i="6"/>
  <c r="P525" i="6"/>
  <c r="O525" i="6"/>
  <c r="N525" i="6"/>
  <c r="M525" i="6"/>
  <c r="L525" i="6"/>
  <c r="K525" i="6"/>
  <c r="J525" i="6"/>
  <c r="I525" i="6"/>
  <c r="T524" i="6"/>
  <c r="S524" i="6"/>
  <c r="R524" i="6"/>
  <c r="Q524" i="6"/>
  <c r="P524" i="6"/>
  <c r="O524" i="6"/>
  <c r="N524" i="6"/>
  <c r="M524" i="6"/>
  <c r="L524" i="6"/>
  <c r="K524" i="6"/>
  <c r="J524" i="6"/>
  <c r="I524" i="6"/>
  <c r="T523" i="6"/>
  <c r="S523" i="6"/>
  <c r="R523" i="6"/>
  <c r="Q523" i="6"/>
  <c r="P523" i="6"/>
  <c r="O523" i="6"/>
  <c r="N523" i="6"/>
  <c r="M523" i="6"/>
  <c r="L523" i="6"/>
  <c r="K523" i="6"/>
  <c r="J523" i="6"/>
  <c r="I523" i="6"/>
  <c r="T522" i="6"/>
  <c r="S522" i="6"/>
  <c r="R522" i="6"/>
  <c r="Q522" i="6"/>
  <c r="P522" i="6"/>
  <c r="O522" i="6"/>
  <c r="N522" i="6"/>
  <c r="M522" i="6"/>
  <c r="L522" i="6"/>
  <c r="K522" i="6"/>
  <c r="J522" i="6"/>
  <c r="I522" i="6"/>
  <c r="T521" i="6"/>
  <c r="S521" i="6"/>
  <c r="R521" i="6"/>
  <c r="Q521" i="6"/>
  <c r="P521" i="6"/>
  <c r="O521" i="6"/>
  <c r="N521" i="6"/>
  <c r="M521" i="6"/>
  <c r="L521" i="6"/>
  <c r="K521" i="6"/>
  <c r="J521" i="6"/>
  <c r="I521" i="6"/>
  <c r="T520" i="6"/>
  <c r="S520" i="6"/>
  <c r="R520" i="6"/>
  <c r="Q520" i="6"/>
  <c r="P520" i="6"/>
  <c r="O520" i="6"/>
  <c r="N520" i="6"/>
  <c r="M520" i="6"/>
  <c r="L520" i="6"/>
  <c r="K520" i="6"/>
  <c r="J520" i="6"/>
  <c r="I520" i="6"/>
  <c r="T519" i="6"/>
  <c r="S519" i="6"/>
  <c r="R519" i="6"/>
  <c r="Q519" i="6"/>
  <c r="P519" i="6"/>
  <c r="O519" i="6"/>
  <c r="N519" i="6"/>
  <c r="M519" i="6"/>
  <c r="L519" i="6"/>
  <c r="K519" i="6"/>
  <c r="J519" i="6"/>
  <c r="I519" i="6"/>
  <c r="T518" i="6"/>
  <c r="S518" i="6"/>
  <c r="R518" i="6"/>
  <c r="Q518" i="6"/>
  <c r="P518" i="6"/>
  <c r="O518" i="6"/>
  <c r="N518" i="6"/>
  <c r="M518" i="6"/>
  <c r="L518" i="6"/>
  <c r="K518" i="6"/>
  <c r="J518" i="6"/>
  <c r="I518" i="6"/>
  <c r="T517" i="6"/>
  <c r="S517" i="6"/>
  <c r="R517" i="6"/>
  <c r="Q517" i="6"/>
  <c r="P517" i="6"/>
  <c r="O517" i="6"/>
  <c r="N517" i="6"/>
  <c r="M517" i="6"/>
  <c r="L517" i="6"/>
  <c r="K517" i="6"/>
  <c r="J517" i="6"/>
  <c r="I517" i="6"/>
  <c r="T516" i="6"/>
  <c r="S516" i="6"/>
  <c r="R516" i="6"/>
  <c r="Q516" i="6"/>
  <c r="P516" i="6"/>
  <c r="O516" i="6"/>
  <c r="N516" i="6"/>
  <c r="M516" i="6"/>
  <c r="L516" i="6"/>
  <c r="K516" i="6"/>
  <c r="J516" i="6"/>
  <c r="I516" i="6"/>
  <c r="T515" i="6"/>
  <c r="S515" i="6"/>
  <c r="R515" i="6"/>
  <c r="Q515" i="6"/>
  <c r="P515" i="6"/>
  <c r="O515" i="6"/>
  <c r="N515" i="6"/>
  <c r="M515" i="6"/>
  <c r="L515" i="6"/>
  <c r="K515" i="6"/>
  <c r="J515" i="6"/>
  <c r="I515" i="6"/>
  <c r="T514" i="6"/>
  <c r="S514" i="6"/>
  <c r="R514" i="6"/>
  <c r="Q514" i="6"/>
  <c r="P514" i="6"/>
  <c r="O514" i="6"/>
  <c r="N514" i="6"/>
  <c r="M514" i="6"/>
  <c r="L514" i="6"/>
  <c r="K514" i="6"/>
  <c r="J514" i="6"/>
  <c r="I514" i="6"/>
  <c r="T513" i="6"/>
  <c r="S513" i="6"/>
  <c r="R513" i="6"/>
  <c r="Q513" i="6"/>
  <c r="P513" i="6"/>
  <c r="O513" i="6"/>
  <c r="N513" i="6"/>
  <c r="M513" i="6"/>
  <c r="L513" i="6"/>
  <c r="K513" i="6"/>
  <c r="J513" i="6"/>
  <c r="I513" i="6"/>
  <c r="T512" i="6"/>
  <c r="S512" i="6"/>
  <c r="R512" i="6"/>
  <c r="Q512" i="6"/>
  <c r="P512" i="6"/>
  <c r="O512" i="6"/>
  <c r="N512" i="6"/>
  <c r="M512" i="6"/>
  <c r="L512" i="6"/>
  <c r="K512" i="6"/>
  <c r="J512" i="6"/>
  <c r="I512" i="6"/>
  <c r="T511" i="6"/>
  <c r="S511" i="6"/>
  <c r="R511" i="6"/>
  <c r="Q511" i="6"/>
  <c r="P511" i="6"/>
  <c r="O511" i="6"/>
  <c r="N511" i="6"/>
  <c r="M511" i="6"/>
  <c r="L511" i="6"/>
  <c r="K511" i="6"/>
  <c r="J511" i="6"/>
  <c r="I511" i="6"/>
  <c r="T510" i="6"/>
  <c r="S510" i="6"/>
  <c r="R510" i="6"/>
  <c r="Q510" i="6"/>
  <c r="P510" i="6"/>
  <c r="O510" i="6"/>
  <c r="N510" i="6"/>
  <c r="M510" i="6"/>
  <c r="L510" i="6"/>
  <c r="K510" i="6"/>
  <c r="J510" i="6"/>
  <c r="I510" i="6"/>
  <c r="T509" i="6"/>
  <c r="S509" i="6"/>
  <c r="R509" i="6"/>
  <c r="Q509" i="6"/>
  <c r="P509" i="6"/>
  <c r="O509" i="6"/>
  <c r="N509" i="6"/>
  <c r="M509" i="6"/>
  <c r="L509" i="6"/>
  <c r="K509" i="6"/>
  <c r="J509" i="6"/>
  <c r="I509" i="6"/>
  <c r="T508" i="6"/>
  <c r="S508" i="6"/>
  <c r="R508" i="6"/>
  <c r="Q508" i="6"/>
  <c r="P508" i="6"/>
  <c r="O508" i="6"/>
  <c r="N508" i="6"/>
  <c r="M508" i="6"/>
  <c r="L508" i="6"/>
  <c r="K508" i="6"/>
  <c r="J508" i="6"/>
  <c r="I508" i="6"/>
  <c r="T507" i="6"/>
  <c r="S507" i="6"/>
  <c r="R507" i="6"/>
  <c r="Q507" i="6"/>
  <c r="P507" i="6"/>
  <c r="O507" i="6"/>
  <c r="N507" i="6"/>
  <c r="M507" i="6"/>
  <c r="L507" i="6"/>
  <c r="K507" i="6"/>
  <c r="J507" i="6"/>
  <c r="I507" i="6"/>
  <c r="T506" i="6"/>
  <c r="S506" i="6"/>
  <c r="R506" i="6"/>
  <c r="Q506" i="6"/>
  <c r="P506" i="6"/>
  <c r="O506" i="6"/>
  <c r="N506" i="6"/>
  <c r="M506" i="6"/>
  <c r="L506" i="6"/>
  <c r="K506" i="6"/>
  <c r="J506" i="6"/>
  <c r="I506" i="6"/>
  <c r="T505" i="6"/>
  <c r="S505" i="6"/>
  <c r="R505" i="6"/>
  <c r="Q505" i="6"/>
  <c r="P505" i="6"/>
  <c r="O505" i="6"/>
  <c r="N505" i="6"/>
  <c r="M505" i="6"/>
  <c r="L505" i="6"/>
  <c r="K505" i="6"/>
  <c r="J505" i="6"/>
  <c r="I505" i="6"/>
  <c r="T504" i="6"/>
  <c r="S504" i="6"/>
  <c r="R504" i="6"/>
  <c r="Q504" i="6"/>
  <c r="P504" i="6"/>
  <c r="O504" i="6"/>
  <c r="N504" i="6"/>
  <c r="M504" i="6"/>
  <c r="L504" i="6"/>
  <c r="K504" i="6"/>
  <c r="J504" i="6"/>
  <c r="I504" i="6"/>
  <c r="T503" i="6"/>
  <c r="S503" i="6"/>
  <c r="R503" i="6"/>
  <c r="Q503" i="6"/>
  <c r="P503" i="6"/>
  <c r="O503" i="6"/>
  <c r="N503" i="6"/>
  <c r="M503" i="6"/>
  <c r="L503" i="6"/>
  <c r="K503" i="6"/>
  <c r="J503" i="6"/>
  <c r="I503" i="6"/>
  <c r="T502" i="6"/>
  <c r="S502" i="6"/>
  <c r="R502" i="6"/>
  <c r="Q502" i="6"/>
  <c r="P502" i="6"/>
  <c r="O502" i="6"/>
  <c r="N502" i="6"/>
  <c r="M502" i="6"/>
  <c r="L502" i="6"/>
  <c r="K502" i="6"/>
  <c r="J502" i="6"/>
  <c r="I502" i="6"/>
  <c r="T501" i="6"/>
  <c r="S501" i="6"/>
  <c r="R501" i="6"/>
  <c r="Q501" i="6"/>
  <c r="P501" i="6"/>
  <c r="O501" i="6"/>
  <c r="N501" i="6"/>
  <c r="M501" i="6"/>
  <c r="L501" i="6"/>
  <c r="K501" i="6"/>
  <c r="J501" i="6"/>
  <c r="I501" i="6"/>
  <c r="T500" i="6"/>
  <c r="S500" i="6"/>
  <c r="R500" i="6"/>
  <c r="Q500" i="6"/>
  <c r="P500" i="6"/>
  <c r="O500" i="6"/>
  <c r="N500" i="6"/>
  <c r="M500" i="6"/>
  <c r="L500" i="6"/>
  <c r="K500" i="6"/>
  <c r="J500" i="6"/>
  <c r="I500" i="6"/>
  <c r="T499" i="6"/>
  <c r="S499" i="6"/>
  <c r="R499" i="6"/>
  <c r="Q499" i="6"/>
  <c r="P499" i="6"/>
  <c r="O499" i="6"/>
  <c r="N499" i="6"/>
  <c r="M499" i="6"/>
  <c r="L499" i="6"/>
  <c r="K499" i="6"/>
  <c r="J499" i="6"/>
  <c r="I499" i="6"/>
  <c r="T498" i="6"/>
  <c r="S498" i="6"/>
  <c r="R498" i="6"/>
  <c r="Q498" i="6"/>
  <c r="P498" i="6"/>
  <c r="O498" i="6"/>
  <c r="N498" i="6"/>
  <c r="M498" i="6"/>
  <c r="L498" i="6"/>
  <c r="K498" i="6"/>
  <c r="J498" i="6"/>
  <c r="I498" i="6"/>
  <c r="T497" i="6"/>
  <c r="S497" i="6"/>
  <c r="R497" i="6"/>
  <c r="Q497" i="6"/>
  <c r="P497" i="6"/>
  <c r="O497" i="6"/>
  <c r="N497" i="6"/>
  <c r="M497" i="6"/>
  <c r="L497" i="6"/>
  <c r="K497" i="6"/>
  <c r="J497" i="6"/>
  <c r="I497" i="6"/>
  <c r="T496" i="6"/>
  <c r="S496" i="6"/>
  <c r="R496" i="6"/>
  <c r="Q496" i="6"/>
  <c r="P496" i="6"/>
  <c r="O496" i="6"/>
  <c r="N496" i="6"/>
  <c r="M496" i="6"/>
  <c r="L496" i="6"/>
  <c r="K496" i="6"/>
  <c r="J496" i="6"/>
  <c r="I496" i="6"/>
  <c r="T495" i="6"/>
  <c r="S495" i="6"/>
  <c r="R495" i="6"/>
  <c r="Q495" i="6"/>
  <c r="P495" i="6"/>
  <c r="O495" i="6"/>
  <c r="N495" i="6"/>
  <c r="M495" i="6"/>
  <c r="L495" i="6"/>
  <c r="K495" i="6"/>
  <c r="J495" i="6"/>
  <c r="I495" i="6"/>
  <c r="T494" i="6"/>
  <c r="S494" i="6"/>
  <c r="R494" i="6"/>
  <c r="Q494" i="6"/>
  <c r="P494" i="6"/>
  <c r="O494" i="6"/>
  <c r="N494" i="6"/>
  <c r="M494" i="6"/>
  <c r="L494" i="6"/>
  <c r="K494" i="6"/>
  <c r="J494" i="6"/>
  <c r="I494" i="6"/>
  <c r="T493" i="6"/>
  <c r="S493" i="6"/>
  <c r="R493" i="6"/>
  <c r="Q493" i="6"/>
  <c r="P493" i="6"/>
  <c r="O493" i="6"/>
  <c r="N493" i="6"/>
  <c r="M493" i="6"/>
  <c r="L493" i="6"/>
  <c r="K493" i="6"/>
  <c r="J493" i="6"/>
  <c r="I493" i="6"/>
  <c r="T492" i="6"/>
  <c r="S492" i="6"/>
  <c r="R492" i="6"/>
  <c r="Q492" i="6"/>
  <c r="P492" i="6"/>
  <c r="O492" i="6"/>
  <c r="N492" i="6"/>
  <c r="M492" i="6"/>
  <c r="L492" i="6"/>
  <c r="K492" i="6"/>
  <c r="J492" i="6"/>
  <c r="I492" i="6"/>
  <c r="T491" i="6"/>
  <c r="S491" i="6"/>
  <c r="R491" i="6"/>
  <c r="Q491" i="6"/>
  <c r="P491" i="6"/>
  <c r="O491" i="6"/>
  <c r="N491" i="6"/>
  <c r="M491" i="6"/>
  <c r="L491" i="6"/>
  <c r="K491" i="6"/>
  <c r="J491" i="6"/>
  <c r="I491" i="6"/>
  <c r="T490" i="6"/>
  <c r="S490" i="6"/>
  <c r="R490" i="6"/>
  <c r="Q490" i="6"/>
  <c r="P490" i="6"/>
  <c r="O490" i="6"/>
  <c r="N490" i="6"/>
  <c r="M490" i="6"/>
  <c r="L490" i="6"/>
  <c r="K490" i="6"/>
  <c r="J490" i="6"/>
  <c r="I490" i="6"/>
  <c r="T489" i="6"/>
  <c r="S489" i="6"/>
  <c r="R489" i="6"/>
  <c r="Q489" i="6"/>
  <c r="P489" i="6"/>
  <c r="O489" i="6"/>
  <c r="N489" i="6"/>
  <c r="M489" i="6"/>
  <c r="L489" i="6"/>
  <c r="K489" i="6"/>
  <c r="J489" i="6"/>
  <c r="I489" i="6"/>
  <c r="T488" i="6"/>
  <c r="S488" i="6"/>
  <c r="R488" i="6"/>
  <c r="Q488" i="6"/>
  <c r="P488" i="6"/>
  <c r="O488" i="6"/>
  <c r="N488" i="6"/>
  <c r="M488" i="6"/>
  <c r="L488" i="6"/>
  <c r="K488" i="6"/>
  <c r="J488" i="6"/>
  <c r="I488" i="6"/>
  <c r="T487" i="6"/>
  <c r="S487" i="6"/>
  <c r="R487" i="6"/>
  <c r="Q487" i="6"/>
  <c r="P487" i="6"/>
  <c r="O487" i="6"/>
  <c r="N487" i="6"/>
  <c r="M487" i="6"/>
  <c r="L487" i="6"/>
  <c r="K487" i="6"/>
  <c r="J487" i="6"/>
  <c r="I487" i="6"/>
  <c r="T486" i="6"/>
  <c r="S486" i="6"/>
  <c r="R486" i="6"/>
  <c r="Q486" i="6"/>
  <c r="P486" i="6"/>
  <c r="O486" i="6"/>
  <c r="N486" i="6"/>
  <c r="M486" i="6"/>
  <c r="L486" i="6"/>
  <c r="K486" i="6"/>
  <c r="J486" i="6"/>
  <c r="I486" i="6"/>
  <c r="T485" i="6"/>
  <c r="S485" i="6"/>
  <c r="R485" i="6"/>
  <c r="Q485" i="6"/>
  <c r="P485" i="6"/>
  <c r="O485" i="6"/>
  <c r="N485" i="6"/>
  <c r="M485" i="6"/>
  <c r="L485" i="6"/>
  <c r="K485" i="6"/>
  <c r="J485" i="6"/>
  <c r="I485" i="6"/>
  <c r="T484" i="6"/>
  <c r="S484" i="6"/>
  <c r="R484" i="6"/>
  <c r="Q484" i="6"/>
  <c r="P484" i="6"/>
  <c r="O484" i="6"/>
  <c r="N484" i="6"/>
  <c r="M484" i="6"/>
  <c r="L484" i="6"/>
  <c r="K484" i="6"/>
  <c r="J484" i="6"/>
  <c r="I484" i="6"/>
  <c r="T483" i="6"/>
  <c r="S483" i="6"/>
  <c r="R483" i="6"/>
  <c r="Q483" i="6"/>
  <c r="P483" i="6"/>
  <c r="O483" i="6"/>
  <c r="N483" i="6"/>
  <c r="M483" i="6"/>
  <c r="L483" i="6"/>
  <c r="K483" i="6"/>
  <c r="J483" i="6"/>
  <c r="I483" i="6"/>
  <c r="T482" i="6"/>
  <c r="S482" i="6"/>
  <c r="R482" i="6"/>
  <c r="Q482" i="6"/>
  <c r="P482" i="6"/>
  <c r="O482" i="6"/>
  <c r="N482" i="6"/>
  <c r="M482" i="6"/>
  <c r="L482" i="6"/>
  <c r="K482" i="6"/>
  <c r="J482" i="6"/>
  <c r="I482" i="6"/>
  <c r="T481" i="6"/>
  <c r="S481" i="6"/>
  <c r="R481" i="6"/>
  <c r="Q481" i="6"/>
  <c r="P481" i="6"/>
  <c r="O481" i="6"/>
  <c r="N481" i="6"/>
  <c r="M481" i="6"/>
  <c r="L481" i="6"/>
  <c r="K481" i="6"/>
  <c r="J481" i="6"/>
  <c r="I481" i="6"/>
  <c r="T480" i="6"/>
  <c r="S480" i="6"/>
  <c r="R480" i="6"/>
  <c r="Q480" i="6"/>
  <c r="P480" i="6"/>
  <c r="O480" i="6"/>
  <c r="N480" i="6"/>
  <c r="M480" i="6"/>
  <c r="L480" i="6"/>
  <c r="K480" i="6"/>
  <c r="J480" i="6"/>
  <c r="I480" i="6"/>
  <c r="T479" i="6"/>
  <c r="S479" i="6"/>
  <c r="R479" i="6"/>
  <c r="Q479" i="6"/>
  <c r="P479" i="6"/>
  <c r="O479" i="6"/>
  <c r="N479" i="6"/>
  <c r="M479" i="6"/>
  <c r="L479" i="6"/>
  <c r="K479" i="6"/>
  <c r="J479" i="6"/>
  <c r="I479" i="6"/>
  <c r="T478" i="6"/>
  <c r="S478" i="6"/>
  <c r="R478" i="6"/>
  <c r="Q478" i="6"/>
  <c r="P478" i="6"/>
  <c r="O478" i="6"/>
  <c r="N478" i="6"/>
  <c r="M478" i="6"/>
  <c r="L478" i="6"/>
  <c r="K478" i="6"/>
  <c r="J478" i="6"/>
  <c r="I478" i="6"/>
  <c r="T477" i="6"/>
  <c r="S477" i="6"/>
  <c r="R477" i="6"/>
  <c r="Q477" i="6"/>
  <c r="P477" i="6"/>
  <c r="O477" i="6"/>
  <c r="N477" i="6"/>
  <c r="M477" i="6"/>
  <c r="L477" i="6"/>
  <c r="K477" i="6"/>
  <c r="J477" i="6"/>
  <c r="I477" i="6"/>
  <c r="T476" i="6"/>
  <c r="S476" i="6"/>
  <c r="R476" i="6"/>
  <c r="Q476" i="6"/>
  <c r="P476" i="6"/>
  <c r="O476" i="6"/>
  <c r="N476" i="6"/>
  <c r="M476" i="6"/>
  <c r="L476" i="6"/>
  <c r="K476" i="6"/>
  <c r="J476" i="6"/>
  <c r="I476" i="6"/>
  <c r="T475" i="6"/>
  <c r="S475" i="6"/>
  <c r="R475" i="6"/>
  <c r="Q475" i="6"/>
  <c r="P475" i="6"/>
  <c r="O475" i="6"/>
  <c r="N475" i="6"/>
  <c r="M475" i="6"/>
  <c r="L475" i="6"/>
  <c r="K475" i="6"/>
  <c r="J475" i="6"/>
  <c r="I475" i="6"/>
  <c r="T474" i="6"/>
  <c r="S474" i="6"/>
  <c r="R474" i="6"/>
  <c r="Q474" i="6"/>
  <c r="P474" i="6"/>
  <c r="O474" i="6"/>
  <c r="N474" i="6"/>
  <c r="M474" i="6"/>
  <c r="L474" i="6"/>
  <c r="K474" i="6"/>
  <c r="J474" i="6"/>
  <c r="I474" i="6"/>
  <c r="T473" i="6"/>
  <c r="S473" i="6"/>
  <c r="R473" i="6"/>
  <c r="Q473" i="6"/>
  <c r="P473" i="6"/>
  <c r="O473" i="6"/>
  <c r="N473" i="6"/>
  <c r="M473" i="6"/>
  <c r="L473" i="6"/>
  <c r="K473" i="6"/>
  <c r="J473" i="6"/>
  <c r="I473" i="6"/>
  <c r="T472" i="6"/>
  <c r="S472" i="6"/>
  <c r="R472" i="6"/>
  <c r="Q472" i="6"/>
  <c r="P472" i="6"/>
  <c r="O472" i="6"/>
  <c r="N472" i="6"/>
  <c r="M472" i="6"/>
  <c r="L472" i="6"/>
  <c r="K472" i="6"/>
  <c r="J472" i="6"/>
  <c r="I472" i="6"/>
  <c r="T471" i="6"/>
  <c r="S471" i="6"/>
  <c r="R471" i="6"/>
  <c r="Q471" i="6"/>
  <c r="P471" i="6"/>
  <c r="O471" i="6"/>
  <c r="N471" i="6"/>
  <c r="M471" i="6"/>
  <c r="L471" i="6"/>
  <c r="K471" i="6"/>
  <c r="J471" i="6"/>
  <c r="I471" i="6"/>
  <c r="T470" i="6"/>
  <c r="S470" i="6"/>
  <c r="R470" i="6"/>
  <c r="Q470" i="6"/>
  <c r="P470" i="6"/>
  <c r="O470" i="6"/>
  <c r="N470" i="6"/>
  <c r="M470" i="6"/>
  <c r="L470" i="6"/>
  <c r="K470" i="6"/>
  <c r="J470" i="6"/>
  <c r="I470" i="6"/>
  <c r="T469" i="6"/>
  <c r="S469" i="6"/>
  <c r="R469" i="6"/>
  <c r="Q469" i="6"/>
  <c r="P469" i="6"/>
  <c r="O469" i="6"/>
  <c r="N469" i="6"/>
  <c r="M469" i="6"/>
  <c r="L469" i="6"/>
  <c r="K469" i="6"/>
  <c r="J469" i="6"/>
  <c r="I469" i="6"/>
  <c r="T468" i="6"/>
  <c r="S468" i="6"/>
  <c r="R468" i="6"/>
  <c r="Q468" i="6"/>
  <c r="P468" i="6"/>
  <c r="O468" i="6"/>
  <c r="N468" i="6"/>
  <c r="M468" i="6"/>
  <c r="L468" i="6"/>
  <c r="K468" i="6"/>
  <c r="J468" i="6"/>
  <c r="I468" i="6"/>
  <c r="T467" i="6"/>
  <c r="S467" i="6"/>
  <c r="R467" i="6"/>
  <c r="Q467" i="6"/>
  <c r="P467" i="6"/>
  <c r="O467" i="6"/>
  <c r="N467" i="6"/>
  <c r="M467" i="6"/>
  <c r="L467" i="6"/>
  <c r="K467" i="6"/>
  <c r="J467" i="6"/>
  <c r="I467" i="6"/>
  <c r="T466" i="6"/>
  <c r="S466" i="6"/>
  <c r="R466" i="6"/>
  <c r="Q466" i="6"/>
  <c r="P466" i="6"/>
  <c r="O466" i="6"/>
  <c r="N466" i="6"/>
  <c r="M466" i="6"/>
  <c r="L466" i="6"/>
  <c r="K466" i="6"/>
  <c r="J466" i="6"/>
  <c r="I466" i="6"/>
  <c r="T465" i="6"/>
  <c r="S465" i="6"/>
  <c r="R465" i="6"/>
  <c r="Q465" i="6"/>
  <c r="P465" i="6"/>
  <c r="O465" i="6"/>
  <c r="N465" i="6"/>
  <c r="M465" i="6"/>
  <c r="L465" i="6"/>
  <c r="K465" i="6"/>
  <c r="J465" i="6"/>
  <c r="I465" i="6"/>
  <c r="T464" i="6"/>
  <c r="S464" i="6"/>
  <c r="R464" i="6"/>
  <c r="Q464" i="6"/>
  <c r="P464" i="6"/>
  <c r="O464" i="6"/>
  <c r="N464" i="6"/>
  <c r="M464" i="6"/>
  <c r="L464" i="6"/>
  <c r="K464" i="6"/>
  <c r="J464" i="6"/>
  <c r="I464" i="6"/>
  <c r="T463" i="6"/>
  <c r="S463" i="6"/>
  <c r="R463" i="6"/>
  <c r="Q463" i="6"/>
  <c r="P463" i="6"/>
  <c r="O463" i="6"/>
  <c r="N463" i="6"/>
  <c r="M463" i="6"/>
  <c r="L463" i="6"/>
  <c r="K463" i="6"/>
  <c r="J463" i="6"/>
  <c r="I463" i="6"/>
  <c r="T462" i="6"/>
  <c r="S462" i="6"/>
  <c r="R462" i="6"/>
  <c r="Q462" i="6"/>
  <c r="P462" i="6"/>
  <c r="O462" i="6"/>
  <c r="N462" i="6"/>
  <c r="M462" i="6"/>
  <c r="L462" i="6"/>
  <c r="K462" i="6"/>
  <c r="J462" i="6"/>
  <c r="I462" i="6"/>
  <c r="T461" i="6"/>
  <c r="S461" i="6"/>
  <c r="R461" i="6"/>
  <c r="Q461" i="6"/>
  <c r="P461" i="6"/>
  <c r="O461" i="6"/>
  <c r="N461" i="6"/>
  <c r="M461" i="6"/>
  <c r="L461" i="6"/>
  <c r="K461" i="6"/>
  <c r="J461" i="6"/>
  <c r="I461" i="6"/>
  <c r="T460" i="6"/>
  <c r="S460" i="6"/>
  <c r="R460" i="6"/>
  <c r="Q460" i="6"/>
  <c r="P460" i="6"/>
  <c r="O460" i="6"/>
  <c r="N460" i="6"/>
  <c r="M460" i="6"/>
  <c r="L460" i="6"/>
  <c r="K460" i="6"/>
  <c r="J460" i="6"/>
  <c r="I460" i="6"/>
  <c r="T459" i="6"/>
  <c r="S459" i="6"/>
  <c r="R459" i="6"/>
  <c r="Q459" i="6"/>
  <c r="P459" i="6"/>
  <c r="O459" i="6"/>
  <c r="N459" i="6"/>
  <c r="M459" i="6"/>
  <c r="L459" i="6"/>
  <c r="K459" i="6"/>
  <c r="J459" i="6"/>
  <c r="I459" i="6"/>
  <c r="T458" i="6"/>
  <c r="S458" i="6"/>
  <c r="R458" i="6"/>
  <c r="Q458" i="6"/>
  <c r="P458" i="6"/>
  <c r="O458" i="6"/>
  <c r="N458" i="6"/>
  <c r="M458" i="6"/>
  <c r="L458" i="6"/>
  <c r="K458" i="6"/>
  <c r="J458" i="6"/>
  <c r="I458" i="6"/>
  <c r="T457" i="6"/>
  <c r="S457" i="6"/>
  <c r="R457" i="6"/>
  <c r="Q457" i="6"/>
  <c r="P457" i="6"/>
  <c r="O457" i="6"/>
  <c r="N457" i="6"/>
  <c r="M457" i="6"/>
  <c r="L457" i="6"/>
  <c r="K457" i="6"/>
  <c r="J457" i="6"/>
  <c r="I457" i="6"/>
  <c r="T456" i="6"/>
  <c r="S456" i="6"/>
  <c r="R456" i="6"/>
  <c r="Q456" i="6"/>
  <c r="P456" i="6"/>
  <c r="O456" i="6"/>
  <c r="N456" i="6"/>
  <c r="M456" i="6"/>
  <c r="L456" i="6"/>
  <c r="K456" i="6"/>
  <c r="J456" i="6"/>
  <c r="I456" i="6"/>
  <c r="T455" i="6"/>
  <c r="S455" i="6"/>
  <c r="R455" i="6"/>
  <c r="Q455" i="6"/>
  <c r="P455" i="6"/>
  <c r="O455" i="6"/>
  <c r="N455" i="6"/>
  <c r="M455" i="6"/>
  <c r="L455" i="6"/>
  <c r="K455" i="6"/>
  <c r="J455" i="6"/>
  <c r="I455" i="6"/>
  <c r="T454" i="6"/>
  <c r="S454" i="6"/>
  <c r="R454" i="6"/>
  <c r="Q454" i="6"/>
  <c r="P454" i="6"/>
  <c r="O454" i="6"/>
  <c r="N454" i="6"/>
  <c r="M454" i="6"/>
  <c r="L454" i="6"/>
  <c r="K454" i="6"/>
  <c r="J454" i="6"/>
  <c r="I454" i="6"/>
  <c r="T453" i="6"/>
  <c r="S453" i="6"/>
  <c r="R453" i="6"/>
  <c r="Q453" i="6"/>
  <c r="P453" i="6"/>
  <c r="O453" i="6"/>
  <c r="N453" i="6"/>
  <c r="M453" i="6"/>
  <c r="L453" i="6"/>
  <c r="K453" i="6"/>
  <c r="J453" i="6"/>
  <c r="I453" i="6"/>
  <c r="T452" i="6"/>
  <c r="S452" i="6"/>
  <c r="R452" i="6"/>
  <c r="Q452" i="6"/>
  <c r="P452" i="6"/>
  <c r="O452" i="6"/>
  <c r="N452" i="6"/>
  <c r="M452" i="6"/>
  <c r="L452" i="6"/>
  <c r="K452" i="6"/>
  <c r="J452" i="6"/>
  <c r="I452" i="6"/>
  <c r="T451" i="6"/>
  <c r="S451" i="6"/>
  <c r="R451" i="6"/>
  <c r="Q451" i="6"/>
  <c r="P451" i="6"/>
  <c r="O451" i="6"/>
  <c r="N451" i="6"/>
  <c r="M451" i="6"/>
  <c r="L451" i="6"/>
  <c r="K451" i="6"/>
  <c r="J451" i="6"/>
  <c r="I451" i="6"/>
  <c r="T450" i="6"/>
  <c r="S450" i="6"/>
  <c r="R450" i="6"/>
  <c r="Q450" i="6"/>
  <c r="P450" i="6"/>
  <c r="O450" i="6"/>
  <c r="N450" i="6"/>
  <c r="M450" i="6"/>
  <c r="L450" i="6"/>
  <c r="K450" i="6"/>
  <c r="J450" i="6"/>
  <c r="I450" i="6"/>
  <c r="T449" i="6"/>
  <c r="S449" i="6"/>
  <c r="R449" i="6"/>
  <c r="Q449" i="6"/>
  <c r="P449" i="6"/>
  <c r="O449" i="6"/>
  <c r="N449" i="6"/>
  <c r="M449" i="6"/>
  <c r="L449" i="6"/>
  <c r="K449" i="6"/>
  <c r="J449" i="6"/>
  <c r="I449" i="6"/>
  <c r="T448" i="6"/>
  <c r="S448" i="6"/>
  <c r="R448" i="6"/>
  <c r="Q448" i="6"/>
  <c r="P448" i="6"/>
  <c r="O448" i="6"/>
  <c r="N448" i="6"/>
  <c r="M448" i="6"/>
  <c r="L448" i="6"/>
  <c r="K448" i="6"/>
  <c r="J448" i="6"/>
  <c r="I448" i="6"/>
  <c r="T447" i="6"/>
  <c r="S447" i="6"/>
  <c r="R447" i="6"/>
  <c r="Q447" i="6"/>
  <c r="P447" i="6"/>
  <c r="O447" i="6"/>
  <c r="N447" i="6"/>
  <c r="M447" i="6"/>
  <c r="L447" i="6"/>
  <c r="K447" i="6"/>
  <c r="J447" i="6"/>
  <c r="I447" i="6"/>
  <c r="T446" i="6"/>
  <c r="S446" i="6"/>
  <c r="R446" i="6"/>
  <c r="Q446" i="6"/>
  <c r="P446" i="6"/>
  <c r="O446" i="6"/>
  <c r="N446" i="6"/>
  <c r="M446" i="6"/>
  <c r="L446" i="6"/>
  <c r="K446" i="6"/>
  <c r="J446" i="6"/>
  <c r="I446" i="6"/>
  <c r="T445" i="6"/>
  <c r="S445" i="6"/>
  <c r="R445" i="6"/>
  <c r="Q445" i="6"/>
  <c r="P445" i="6"/>
  <c r="O445" i="6"/>
  <c r="N445" i="6"/>
  <c r="M445" i="6"/>
  <c r="L445" i="6"/>
  <c r="K445" i="6"/>
  <c r="J445" i="6"/>
  <c r="I445" i="6"/>
  <c r="T444" i="6"/>
  <c r="S444" i="6"/>
  <c r="R444" i="6"/>
  <c r="Q444" i="6"/>
  <c r="P444" i="6"/>
  <c r="O444" i="6"/>
  <c r="N444" i="6"/>
  <c r="M444" i="6"/>
  <c r="L444" i="6"/>
  <c r="K444" i="6"/>
  <c r="J444" i="6"/>
  <c r="I444" i="6"/>
  <c r="T443" i="6"/>
  <c r="S443" i="6"/>
  <c r="R443" i="6"/>
  <c r="Q443" i="6"/>
  <c r="P443" i="6"/>
  <c r="O443" i="6"/>
  <c r="N443" i="6"/>
  <c r="M443" i="6"/>
  <c r="L443" i="6"/>
  <c r="K443" i="6"/>
  <c r="J443" i="6"/>
  <c r="I443" i="6"/>
  <c r="T442" i="6"/>
  <c r="S442" i="6"/>
  <c r="R442" i="6"/>
  <c r="Q442" i="6"/>
  <c r="P442" i="6"/>
  <c r="O442" i="6"/>
  <c r="N442" i="6"/>
  <c r="M442" i="6"/>
  <c r="L442" i="6"/>
  <c r="K442" i="6"/>
  <c r="J442" i="6"/>
  <c r="I442" i="6"/>
  <c r="T441" i="6"/>
  <c r="S441" i="6"/>
  <c r="R441" i="6"/>
  <c r="Q441" i="6"/>
  <c r="P441" i="6"/>
  <c r="O441" i="6"/>
  <c r="N441" i="6"/>
  <c r="M441" i="6"/>
  <c r="L441" i="6"/>
  <c r="K441" i="6"/>
  <c r="J441" i="6"/>
  <c r="I441" i="6"/>
  <c r="T440" i="6"/>
  <c r="S440" i="6"/>
  <c r="R440" i="6"/>
  <c r="Q440" i="6"/>
  <c r="P440" i="6"/>
  <c r="O440" i="6"/>
  <c r="N440" i="6"/>
  <c r="M440" i="6"/>
  <c r="L440" i="6"/>
  <c r="K440" i="6"/>
  <c r="J440" i="6"/>
  <c r="I440" i="6"/>
  <c r="T439" i="6"/>
  <c r="S439" i="6"/>
  <c r="R439" i="6"/>
  <c r="Q439" i="6"/>
  <c r="P439" i="6"/>
  <c r="O439" i="6"/>
  <c r="N439" i="6"/>
  <c r="M439" i="6"/>
  <c r="L439" i="6"/>
  <c r="K439" i="6"/>
  <c r="J439" i="6"/>
  <c r="I439" i="6"/>
  <c r="T438" i="6"/>
  <c r="S438" i="6"/>
  <c r="R438" i="6"/>
  <c r="Q438" i="6"/>
  <c r="P438" i="6"/>
  <c r="O438" i="6"/>
  <c r="N438" i="6"/>
  <c r="M438" i="6"/>
  <c r="L438" i="6"/>
  <c r="K438" i="6"/>
  <c r="J438" i="6"/>
  <c r="I438" i="6"/>
  <c r="T437" i="6"/>
  <c r="S437" i="6"/>
  <c r="R437" i="6"/>
  <c r="Q437" i="6"/>
  <c r="P437" i="6"/>
  <c r="O437" i="6"/>
  <c r="N437" i="6"/>
  <c r="M437" i="6"/>
  <c r="L437" i="6"/>
  <c r="K437" i="6"/>
  <c r="J437" i="6"/>
  <c r="I437" i="6"/>
  <c r="T436" i="6"/>
  <c r="S436" i="6"/>
  <c r="R436" i="6"/>
  <c r="Q436" i="6"/>
  <c r="P436" i="6"/>
  <c r="O436" i="6"/>
  <c r="N436" i="6"/>
  <c r="M436" i="6"/>
  <c r="L436" i="6"/>
  <c r="K436" i="6"/>
  <c r="J436" i="6"/>
  <c r="I436" i="6"/>
  <c r="T435" i="6"/>
  <c r="S435" i="6"/>
  <c r="R435" i="6"/>
  <c r="Q435" i="6"/>
  <c r="P435" i="6"/>
  <c r="O435" i="6"/>
  <c r="N435" i="6"/>
  <c r="M435" i="6"/>
  <c r="L435" i="6"/>
  <c r="K435" i="6"/>
  <c r="J435" i="6"/>
  <c r="I435" i="6"/>
  <c r="T434" i="6"/>
  <c r="S434" i="6"/>
  <c r="R434" i="6"/>
  <c r="Q434" i="6"/>
  <c r="P434" i="6"/>
  <c r="O434" i="6"/>
  <c r="N434" i="6"/>
  <c r="M434" i="6"/>
  <c r="L434" i="6"/>
  <c r="K434" i="6"/>
  <c r="J434" i="6"/>
  <c r="I434" i="6"/>
  <c r="T433" i="6"/>
  <c r="S433" i="6"/>
  <c r="R433" i="6"/>
  <c r="Q433" i="6"/>
  <c r="P433" i="6"/>
  <c r="O433" i="6"/>
  <c r="N433" i="6"/>
  <c r="M433" i="6"/>
  <c r="L433" i="6"/>
  <c r="K433" i="6"/>
  <c r="J433" i="6"/>
  <c r="I433" i="6"/>
  <c r="T432" i="6"/>
  <c r="S432" i="6"/>
  <c r="R432" i="6"/>
  <c r="Q432" i="6"/>
  <c r="P432" i="6"/>
  <c r="O432" i="6"/>
  <c r="N432" i="6"/>
  <c r="M432" i="6"/>
  <c r="L432" i="6"/>
  <c r="K432" i="6"/>
  <c r="J432" i="6"/>
  <c r="I432" i="6"/>
  <c r="T431" i="6"/>
  <c r="S431" i="6"/>
  <c r="R431" i="6"/>
  <c r="Q431" i="6"/>
  <c r="P431" i="6"/>
  <c r="O431" i="6"/>
  <c r="N431" i="6"/>
  <c r="M431" i="6"/>
  <c r="L431" i="6"/>
  <c r="K431" i="6"/>
  <c r="J431" i="6"/>
  <c r="I431" i="6"/>
  <c r="T430" i="6"/>
  <c r="S430" i="6"/>
  <c r="R430" i="6"/>
  <c r="Q430" i="6"/>
  <c r="P430" i="6"/>
  <c r="O430" i="6"/>
  <c r="N430" i="6"/>
  <c r="M430" i="6"/>
  <c r="L430" i="6"/>
  <c r="K430" i="6"/>
  <c r="J430" i="6"/>
  <c r="I430" i="6"/>
  <c r="T429" i="6"/>
  <c r="S429" i="6"/>
  <c r="R429" i="6"/>
  <c r="Q429" i="6"/>
  <c r="P429" i="6"/>
  <c r="O429" i="6"/>
  <c r="N429" i="6"/>
  <c r="M429" i="6"/>
  <c r="L429" i="6"/>
  <c r="K429" i="6"/>
  <c r="J429" i="6"/>
  <c r="I429" i="6"/>
  <c r="T428" i="6"/>
  <c r="S428" i="6"/>
  <c r="R428" i="6"/>
  <c r="Q428" i="6"/>
  <c r="P428" i="6"/>
  <c r="O428" i="6"/>
  <c r="N428" i="6"/>
  <c r="M428" i="6"/>
  <c r="L428" i="6"/>
  <c r="K428" i="6"/>
  <c r="J428" i="6"/>
  <c r="I428" i="6"/>
  <c r="T427" i="6"/>
  <c r="S427" i="6"/>
  <c r="R427" i="6"/>
  <c r="Q427" i="6"/>
  <c r="P427" i="6"/>
  <c r="O427" i="6"/>
  <c r="N427" i="6"/>
  <c r="M427" i="6"/>
  <c r="L427" i="6"/>
  <c r="K427" i="6"/>
  <c r="J427" i="6"/>
  <c r="I427" i="6"/>
  <c r="T426" i="6"/>
  <c r="S426" i="6"/>
  <c r="R426" i="6"/>
  <c r="Q426" i="6"/>
  <c r="P426" i="6"/>
  <c r="O426" i="6"/>
  <c r="N426" i="6"/>
  <c r="M426" i="6"/>
  <c r="L426" i="6"/>
  <c r="K426" i="6"/>
  <c r="J426" i="6"/>
  <c r="I426" i="6"/>
  <c r="T425" i="6"/>
  <c r="S425" i="6"/>
  <c r="R425" i="6"/>
  <c r="Q425" i="6"/>
  <c r="P425" i="6"/>
  <c r="O425" i="6"/>
  <c r="N425" i="6"/>
  <c r="M425" i="6"/>
  <c r="L425" i="6"/>
  <c r="K425" i="6"/>
  <c r="J425" i="6"/>
  <c r="I425" i="6"/>
  <c r="T424" i="6"/>
  <c r="S424" i="6"/>
  <c r="R424" i="6"/>
  <c r="Q424" i="6"/>
  <c r="P424" i="6"/>
  <c r="O424" i="6"/>
  <c r="N424" i="6"/>
  <c r="M424" i="6"/>
  <c r="L424" i="6"/>
  <c r="K424" i="6"/>
  <c r="J424" i="6"/>
  <c r="I424" i="6"/>
  <c r="T423" i="6"/>
  <c r="S423" i="6"/>
  <c r="R423" i="6"/>
  <c r="Q423" i="6"/>
  <c r="P423" i="6"/>
  <c r="O423" i="6"/>
  <c r="N423" i="6"/>
  <c r="M423" i="6"/>
  <c r="L423" i="6"/>
  <c r="K423" i="6"/>
  <c r="J423" i="6"/>
  <c r="I423" i="6"/>
  <c r="T422" i="6"/>
  <c r="S422" i="6"/>
  <c r="R422" i="6"/>
  <c r="Q422" i="6"/>
  <c r="P422" i="6"/>
  <c r="O422" i="6"/>
  <c r="N422" i="6"/>
  <c r="M422" i="6"/>
  <c r="L422" i="6"/>
  <c r="K422" i="6"/>
  <c r="J422" i="6"/>
  <c r="I422" i="6"/>
  <c r="T421" i="6"/>
  <c r="S421" i="6"/>
  <c r="R421" i="6"/>
  <c r="Q421" i="6"/>
  <c r="P421" i="6"/>
  <c r="O421" i="6"/>
  <c r="N421" i="6"/>
  <c r="M421" i="6"/>
  <c r="L421" i="6"/>
  <c r="K421" i="6"/>
  <c r="J421" i="6"/>
  <c r="I421" i="6"/>
  <c r="T420" i="6"/>
  <c r="S420" i="6"/>
  <c r="R420" i="6"/>
  <c r="Q420" i="6"/>
  <c r="P420" i="6"/>
  <c r="O420" i="6"/>
  <c r="N420" i="6"/>
  <c r="M420" i="6"/>
  <c r="L420" i="6"/>
  <c r="K420" i="6"/>
  <c r="J420" i="6"/>
  <c r="I420" i="6"/>
  <c r="T419" i="6"/>
  <c r="S419" i="6"/>
  <c r="R419" i="6"/>
  <c r="Q419" i="6"/>
  <c r="P419" i="6"/>
  <c r="O419" i="6"/>
  <c r="N419" i="6"/>
  <c r="M419" i="6"/>
  <c r="L419" i="6"/>
  <c r="K419" i="6"/>
  <c r="J419" i="6"/>
  <c r="I419" i="6"/>
  <c r="T418" i="6"/>
  <c r="S418" i="6"/>
  <c r="R418" i="6"/>
  <c r="Q418" i="6"/>
  <c r="P418" i="6"/>
  <c r="O418" i="6"/>
  <c r="N418" i="6"/>
  <c r="M418" i="6"/>
  <c r="L418" i="6"/>
  <c r="K418" i="6"/>
  <c r="J418" i="6"/>
  <c r="I418" i="6"/>
  <c r="T417" i="6"/>
  <c r="S417" i="6"/>
  <c r="R417" i="6"/>
  <c r="Q417" i="6"/>
  <c r="P417" i="6"/>
  <c r="O417" i="6"/>
  <c r="N417" i="6"/>
  <c r="M417" i="6"/>
  <c r="L417" i="6"/>
  <c r="K417" i="6"/>
  <c r="J417" i="6"/>
  <c r="I417" i="6"/>
  <c r="T416" i="6"/>
  <c r="S416" i="6"/>
  <c r="R416" i="6"/>
  <c r="Q416" i="6"/>
  <c r="P416" i="6"/>
  <c r="O416" i="6"/>
  <c r="N416" i="6"/>
  <c r="M416" i="6"/>
  <c r="L416" i="6"/>
  <c r="K416" i="6"/>
  <c r="J416" i="6"/>
  <c r="I416" i="6"/>
  <c r="T415" i="6"/>
  <c r="S415" i="6"/>
  <c r="R415" i="6"/>
  <c r="Q415" i="6"/>
  <c r="P415" i="6"/>
  <c r="O415" i="6"/>
  <c r="N415" i="6"/>
  <c r="M415" i="6"/>
  <c r="L415" i="6"/>
  <c r="K415" i="6"/>
  <c r="J415" i="6"/>
  <c r="I415" i="6"/>
  <c r="T414" i="6"/>
  <c r="S414" i="6"/>
  <c r="R414" i="6"/>
  <c r="Q414" i="6"/>
  <c r="P414" i="6"/>
  <c r="O414" i="6"/>
  <c r="N414" i="6"/>
  <c r="M414" i="6"/>
  <c r="L414" i="6"/>
  <c r="K414" i="6"/>
  <c r="J414" i="6"/>
  <c r="I414" i="6"/>
  <c r="T413" i="6"/>
  <c r="S413" i="6"/>
  <c r="R413" i="6"/>
  <c r="Q413" i="6"/>
  <c r="P413" i="6"/>
  <c r="O413" i="6"/>
  <c r="N413" i="6"/>
  <c r="M413" i="6"/>
  <c r="L413" i="6"/>
  <c r="K413" i="6"/>
  <c r="J413" i="6"/>
  <c r="I413" i="6"/>
  <c r="T412" i="6"/>
  <c r="S412" i="6"/>
  <c r="R412" i="6"/>
  <c r="Q412" i="6"/>
  <c r="P412" i="6"/>
  <c r="O412" i="6"/>
  <c r="N412" i="6"/>
  <c r="M412" i="6"/>
  <c r="L412" i="6"/>
  <c r="K412" i="6"/>
  <c r="J412" i="6"/>
  <c r="I412" i="6"/>
  <c r="T411" i="6"/>
  <c r="S411" i="6"/>
  <c r="R411" i="6"/>
  <c r="Q411" i="6"/>
  <c r="P411" i="6"/>
  <c r="O411" i="6"/>
  <c r="N411" i="6"/>
  <c r="M411" i="6"/>
  <c r="L411" i="6"/>
  <c r="K411" i="6"/>
  <c r="J411" i="6"/>
  <c r="I411" i="6"/>
  <c r="T410" i="6"/>
  <c r="S410" i="6"/>
  <c r="R410" i="6"/>
  <c r="Q410" i="6"/>
  <c r="P410" i="6"/>
  <c r="O410" i="6"/>
  <c r="N410" i="6"/>
  <c r="M410" i="6"/>
  <c r="L410" i="6"/>
  <c r="K410" i="6"/>
  <c r="J410" i="6"/>
  <c r="I410" i="6"/>
  <c r="T409" i="6"/>
  <c r="S409" i="6"/>
  <c r="R409" i="6"/>
  <c r="Q409" i="6"/>
  <c r="P409" i="6"/>
  <c r="O409" i="6"/>
  <c r="N409" i="6"/>
  <c r="M409" i="6"/>
  <c r="L409" i="6"/>
  <c r="K409" i="6"/>
  <c r="J409" i="6"/>
  <c r="I409" i="6"/>
  <c r="T408" i="6"/>
  <c r="S408" i="6"/>
  <c r="R408" i="6"/>
  <c r="Q408" i="6"/>
  <c r="P408" i="6"/>
  <c r="O408" i="6"/>
  <c r="N408" i="6"/>
  <c r="M408" i="6"/>
  <c r="L408" i="6"/>
  <c r="K408" i="6"/>
  <c r="J408" i="6"/>
  <c r="I408" i="6"/>
  <c r="T407" i="6"/>
  <c r="S407" i="6"/>
  <c r="R407" i="6"/>
  <c r="Q407" i="6"/>
  <c r="P407" i="6"/>
  <c r="O407" i="6"/>
  <c r="N407" i="6"/>
  <c r="M407" i="6"/>
  <c r="L407" i="6"/>
  <c r="K407" i="6"/>
  <c r="J407" i="6"/>
  <c r="I407" i="6"/>
  <c r="T406" i="6"/>
  <c r="S406" i="6"/>
  <c r="R406" i="6"/>
  <c r="Q406" i="6"/>
  <c r="P406" i="6"/>
  <c r="O406" i="6"/>
  <c r="N406" i="6"/>
  <c r="M406" i="6"/>
  <c r="L406" i="6"/>
  <c r="K406" i="6"/>
  <c r="J406" i="6"/>
  <c r="I406" i="6"/>
  <c r="T405" i="6"/>
  <c r="S405" i="6"/>
  <c r="R405" i="6"/>
  <c r="Q405" i="6"/>
  <c r="P405" i="6"/>
  <c r="O405" i="6"/>
  <c r="N405" i="6"/>
  <c r="M405" i="6"/>
  <c r="L405" i="6"/>
  <c r="K405" i="6"/>
  <c r="J405" i="6"/>
  <c r="I405" i="6"/>
  <c r="T404" i="6"/>
  <c r="S404" i="6"/>
  <c r="R404" i="6"/>
  <c r="Q404" i="6"/>
  <c r="P404" i="6"/>
  <c r="O404" i="6"/>
  <c r="N404" i="6"/>
  <c r="M404" i="6"/>
  <c r="L404" i="6"/>
  <c r="K404" i="6"/>
  <c r="J404" i="6"/>
  <c r="I404" i="6"/>
  <c r="T403" i="6"/>
  <c r="S403" i="6"/>
  <c r="R403" i="6"/>
  <c r="Q403" i="6"/>
  <c r="P403" i="6"/>
  <c r="O403" i="6"/>
  <c r="N403" i="6"/>
  <c r="M403" i="6"/>
  <c r="L403" i="6"/>
  <c r="K403" i="6"/>
  <c r="J403" i="6"/>
  <c r="I403" i="6"/>
  <c r="T402" i="6"/>
  <c r="S402" i="6"/>
  <c r="R402" i="6"/>
  <c r="Q402" i="6"/>
  <c r="P402" i="6"/>
  <c r="O402" i="6"/>
  <c r="N402" i="6"/>
  <c r="M402" i="6"/>
  <c r="L402" i="6"/>
  <c r="K402" i="6"/>
  <c r="J402" i="6"/>
  <c r="I402" i="6"/>
  <c r="T401" i="6"/>
  <c r="S401" i="6"/>
  <c r="R401" i="6"/>
  <c r="Q401" i="6"/>
  <c r="P401" i="6"/>
  <c r="O401" i="6"/>
  <c r="N401" i="6"/>
  <c r="M401" i="6"/>
  <c r="L401" i="6"/>
  <c r="K401" i="6"/>
  <c r="J401" i="6"/>
  <c r="I401" i="6"/>
  <c r="T400" i="6"/>
  <c r="S400" i="6"/>
  <c r="R400" i="6"/>
  <c r="Q400" i="6"/>
  <c r="P400" i="6"/>
  <c r="O400" i="6"/>
  <c r="N400" i="6"/>
  <c r="M400" i="6"/>
  <c r="L400" i="6"/>
  <c r="K400" i="6"/>
  <c r="J400" i="6"/>
  <c r="I400" i="6"/>
  <c r="T399" i="6"/>
  <c r="S399" i="6"/>
  <c r="R399" i="6"/>
  <c r="Q399" i="6"/>
  <c r="P399" i="6"/>
  <c r="O399" i="6"/>
  <c r="N399" i="6"/>
  <c r="M399" i="6"/>
  <c r="L399" i="6"/>
  <c r="K399" i="6"/>
  <c r="J399" i="6"/>
  <c r="I399" i="6"/>
  <c r="T398" i="6"/>
  <c r="S398" i="6"/>
  <c r="R398" i="6"/>
  <c r="Q398" i="6"/>
  <c r="P398" i="6"/>
  <c r="O398" i="6"/>
  <c r="N398" i="6"/>
  <c r="M398" i="6"/>
  <c r="L398" i="6"/>
  <c r="K398" i="6"/>
  <c r="J398" i="6"/>
  <c r="I398" i="6"/>
  <c r="T397" i="6"/>
  <c r="S397" i="6"/>
  <c r="R397" i="6"/>
  <c r="Q397" i="6"/>
  <c r="P397" i="6"/>
  <c r="O397" i="6"/>
  <c r="N397" i="6"/>
  <c r="M397" i="6"/>
  <c r="L397" i="6"/>
  <c r="K397" i="6"/>
  <c r="J397" i="6"/>
  <c r="I397" i="6"/>
  <c r="T396" i="6"/>
  <c r="S396" i="6"/>
  <c r="R396" i="6"/>
  <c r="Q396" i="6"/>
  <c r="P396" i="6"/>
  <c r="O396" i="6"/>
  <c r="N396" i="6"/>
  <c r="M396" i="6"/>
  <c r="L396" i="6"/>
  <c r="K396" i="6"/>
  <c r="J396" i="6"/>
  <c r="I396" i="6"/>
  <c r="T395" i="6"/>
  <c r="S395" i="6"/>
  <c r="R395" i="6"/>
  <c r="Q395" i="6"/>
  <c r="P395" i="6"/>
  <c r="O395" i="6"/>
  <c r="N395" i="6"/>
  <c r="M395" i="6"/>
  <c r="L395" i="6"/>
  <c r="K395" i="6"/>
  <c r="J395" i="6"/>
  <c r="I395" i="6"/>
  <c r="T394" i="6"/>
  <c r="S394" i="6"/>
  <c r="R394" i="6"/>
  <c r="Q394" i="6"/>
  <c r="P394" i="6"/>
  <c r="O394" i="6"/>
  <c r="N394" i="6"/>
  <c r="M394" i="6"/>
  <c r="L394" i="6"/>
  <c r="K394" i="6"/>
  <c r="J394" i="6"/>
  <c r="I394" i="6"/>
  <c r="T393" i="6"/>
  <c r="S393" i="6"/>
  <c r="R393" i="6"/>
  <c r="Q393" i="6"/>
  <c r="P393" i="6"/>
  <c r="O393" i="6"/>
  <c r="N393" i="6"/>
  <c r="M393" i="6"/>
  <c r="L393" i="6"/>
  <c r="K393" i="6"/>
  <c r="J393" i="6"/>
  <c r="I393" i="6"/>
  <c r="T392" i="6"/>
  <c r="S392" i="6"/>
  <c r="R392" i="6"/>
  <c r="Q392" i="6"/>
  <c r="P392" i="6"/>
  <c r="O392" i="6"/>
  <c r="N392" i="6"/>
  <c r="M392" i="6"/>
  <c r="L392" i="6"/>
  <c r="K392" i="6"/>
  <c r="J392" i="6"/>
  <c r="I392" i="6"/>
  <c r="T391" i="6"/>
  <c r="S391" i="6"/>
  <c r="R391" i="6"/>
  <c r="Q391" i="6"/>
  <c r="P391" i="6"/>
  <c r="O391" i="6"/>
  <c r="N391" i="6"/>
  <c r="M391" i="6"/>
  <c r="L391" i="6"/>
  <c r="K391" i="6"/>
  <c r="J391" i="6"/>
  <c r="I391" i="6"/>
  <c r="T390" i="6"/>
  <c r="S390" i="6"/>
  <c r="R390" i="6"/>
  <c r="Q390" i="6"/>
  <c r="P390" i="6"/>
  <c r="O390" i="6"/>
  <c r="N390" i="6"/>
  <c r="M390" i="6"/>
  <c r="L390" i="6"/>
  <c r="K390" i="6"/>
  <c r="J390" i="6"/>
  <c r="I390" i="6"/>
  <c r="T389" i="6"/>
  <c r="S389" i="6"/>
  <c r="R389" i="6"/>
  <c r="Q389" i="6"/>
  <c r="P389" i="6"/>
  <c r="O389" i="6"/>
  <c r="N389" i="6"/>
  <c r="M389" i="6"/>
  <c r="L389" i="6"/>
  <c r="K389" i="6"/>
  <c r="J389" i="6"/>
  <c r="I389" i="6"/>
  <c r="T388" i="6"/>
  <c r="S388" i="6"/>
  <c r="R388" i="6"/>
  <c r="Q388" i="6"/>
  <c r="P388" i="6"/>
  <c r="O388" i="6"/>
  <c r="N388" i="6"/>
  <c r="M388" i="6"/>
  <c r="L388" i="6"/>
  <c r="K388" i="6"/>
  <c r="J388" i="6"/>
  <c r="I388" i="6"/>
  <c r="T387" i="6"/>
  <c r="S387" i="6"/>
  <c r="R387" i="6"/>
  <c r="Q387" i="6"/>
  <c r="P387" i="6"/>
  <c r="O387" i="6"/>
  <c r="N387" i="6"/>
  <c r="M387" i="6"/>
  <c r="L387" i="6"/>
  <c r="K387" i="6"/>
  <c r="J387" i="6"/>
  <c r="I387" i="6"/>
  <c r="T386" i="6"/>
  <c r="S386" i="6"/>
  <c r="R386" i="6"/>
  <c r="Q386" i="6"/>
  <c r="P386" i="6"/>
  <c r="O386" i="6"/>
  <c r="N386" i="6"/>
  <c r="M386" i="6"/>
  <c r="L386" i="6"/>
  <c r="K386" i="6"/>
  <c r="J386" i="6"/>
  <c r="I386" i="6"/>
  <c r="T385" i="6"/>
  <c r="S385" i="6"/>
  <c r="R385" i="6"/>
  <c r="Q385" i="6"/>
  <c r="P385" i="6"/>
  <c r="O385" i="6"/>
  <c r="N385" i="6"/>
  <c r="M385" i="6"/>
  <c r="L385" i="6"/>
  <c r="K385" i="6"/>
  <c r="J385" i="6"/>
  <c r="I385" i="6"/>
  <c r="T384" i="6"/>
  <c r="S384" i="6"/>
  <c r="R384" i="6"/>
  <c r="Q384" i="6"/>
  <c r="P384" i="6"/>
  <c r="O384" i="6"/>
  <c r="N384" i="6"/>
  <c r="M384" i="6"/>
  <c r="L384" i="6"/>
  <c r="K384" i="6"/>
  <c r="J384" i="6"/>
  <c r="I384" i="6"/>
  <c r="T383" i="6"/>
  <c r="S383" i="6"/>
  <c r="R383" i="6"/>
  <c r="Q383" i="6"/>
  <c r="P383" i="6"/>
  <c r="O383" i="6"/>
  <c r="N383" i="6"/>
  <c r="M383" i="6"/>
  <c r="L383" i="6"/>
  <c r="K383" i="6"/>
  <c r="J383" i="6"/>
  <c r="I383" i="6"/>
  <c r="T382" i="6"/>
  <c r="S382" i="6"/>
  <c r="R382" i="6"/>
  <c r="Q382" i="6"/>
  <c r="P382" i="6"/>
  <c r="O382" i="6"/>
  <c r="N382" i="6"/>
  <c r="M382" i="6"/>
  <c r="L382" i="6"/>
  <c r="K382" i="6"/>
  <c r="J382" i="6"/>
  <c r="I382" i="6"/>
  <c r="T381" i="6"/>
  <c r="S381" i="6"/>
  <c r="R381" i="6"/>
  <c r="Q381" i="6"/>
  <c r="P381" i="6"/>
  <c r="O381" i="6"/>
  <c r="N381" i="6"/>
  <c r="M381" i="6"/>
  <c r="L381" i="6"/>
  <c r="K381" i="6"/>
  <c r="J381" i="6"/>
  <c r="I381" i="6"/>
  <c r="T380" i="6"/>
  <c r="S380" i="6"/>
  <c r="R380" i="6"/>
  <c r="Q380" i="6"/>
  <c r="P380" i="6"/>
  <c r="O380" i="6"/>
  <c r="N380" i="6"/>
  <c r="M380" i="6"/>
  <c r="L380" i="6"/>
  <c r="K380" i="6"/>
  <c r="J380" i="6"/>
  <c r="I380" i="6"/>
  <c r="T379" i="6"/>
  <c r="S379" i="6"/>
  <c r="R379" i="6"/>
  <c r="Q379" i="6"/>
  <c r="P379" i="6"/>
  <c r="O379" i="6"/>
  <c r="N379" i="6"/>
  <c r="M379" i="6"/>
  <c r="L379" i="6"/>
  <c r="K379" i="6"/>
  <c r="J379" i="6"/>
  <c r="I379" i="6"/>
  <c r="T378" i="6"/>
  <c r="S378" i="6"/>
  <c r="R378" i="6"/>
  <c r="Q378" i="6"/>
  <c r="P378" i="6"/>
  <c r="O378" i="6"/>
  <c r="N378" i="6"/>
  <c r="M378" i="6"/>
  <c r="L378" i="6"/>
  <c r="K378" i="6"/>
  <c r="J378" i="6"/>
  <c r="I378" i="6"/>
  <c r="T377" i="6"/>
  <c r="S377" i="6"/>
  <c r="R377" i="6"/>
  <c r="Q377" i="6"/>
  <c r="P377" i="6"/>
  <c r="O377" i="6"/>
  <c r="N377" i="6"/>
  <c r="M377" i="6"/>
  <c r="L377" i="6"/>
  <c r="K377" i="6"/>
  <c r="J377" i="6"/>
  <c r="I377" i="6"/>
  <c r="T376" i="6"/>
  <c r="S376" i="6"/>
  <c r="R376" i="6"/>
  <c r="Q376" i="6"/>
  <c r="P376" i="6"/>
  <c r="O376" i="6"/>
  <c r="N376" i="6"/>
  <c r="M376" i="6"/>
  <c r="L376" i="6"/>
  <c r="K376" i="6"/>
  <c r="J376" i="6"/>
  <c r="I376" i="6"/>
  <c r="T375" i="6"/>
  <c r="S375" i="6"/>
  <c r="R375" i="6"/>
  <c r="Q375" i="6"/>
  <c r="P375" i="6"/>
  <c r="O375" i="6"/>
  <c r="N375" i="6"/>
  <c r="M375" i="6"/>
  <c r="L375" i="6"/>
  <c r="K375" i="6"/>
  <c r="J375" i="6"/>
  <c r="I375" i="6"/>
  <c r="T374" i="6"/>
  <c r="S374" i="6"/>
  <c r="R374" i="6"/>
  <c r="Q374" i="6"/>
  <c r="P374" i="6"/>
  <c r="O374" i="6"/>
  <c r="N374" i="6"/>
  <c r="M374" i="6"/>
  <c r="L374" i="6"/>
  <c r="K374" i="6"/>
  <c r="J374" i="6"/>
  <c r="I374" i="6"/>
  <c r="T373" i="6"/>
  <c r="S373" i="6"/>
  <c r="R373" i="6"/>
  <c r="Q373" i="6"/>
  <c r="P373" i="6"/>
  <c r="O373" i="6"/>
  <c r="N373" i="6"/>
  <c r="M373" i="6"/>
  <c r="L373" i="6"/>
  <c r="K373" i="6"/>
  <c r="J373" i="6"/>
  <c r="I373" i="6"/>
  <c r="T372" i="6"/>
  <c r="S372" i="6"/>
  <c r="R372" i="6"/>
  <c r="Q372" i="6"/>
  <c r="P372" i="6"/>
  <c r="O372" i="6"/>
  <c r="N372" i="6"/>
  <c r="M372" i="6"/>
  <c r="L372" i="6"/>
  <c r="K372" i="6"/>
  <c r="J372" i="6"/>
  <c r="I372" i="6"/>
  <c r="T371" i="6"/>
  <c r="S371" i="6"/>
  <c r="R371" i="6"/>
  <c r="Q371" i="6"/>
  <c r="P371" i="6"/>
  <c r="O371" i="6"/>
  <c r="N371" i="6"/>
  <c r="M371" i="6"/>
  <c r="L371" i="6"/>
  <c r="K371" i="6"/>
  <c r="J371" i="6"/>
  <c r="I371" i="6"/>
  <c r="T370" i="6"/>
  <c r="S370" i="6"/>
  <c r="R370" i="6"/>
  <c r="Q370" i="6"/>
  <c r="P370" i="6"/>
  <c r="O370" i="6"/>
  <c r="N370" i="6"/>
  <c r="M370" i="6"/>
  <c r="L370" i="6"/>
  <c r="K370" i="6"/>
  <c r="J370" i="6"/>
  <c r="I370" i="6"/>
  <c r="T369" i="6"/>
  <c r="S369" i="6"/>
  <c r="R369" i="6"/>
  <c r="Q369" i="6"/>
  <c r="P369" i="6"/>
  <c r="O369" i="6"/>
  <c r="N369" i="6"/>
  <c r="M369" i="6"/>
  <c r="L369" i="6"/>
  <c r="K369" i="6"/>
  <c r="J369" i="6"/>
  <c r="I369" i="6"/>
  <c r="T368" i="6"/>
  <c r="S368" i="6"/>
  <c r="R368" i="6"/>
  <c r="Q368" i="6"/>
  <c r="P368" i="6"/>
  <c r="O368" i="6"/>
  <c r="N368" i="6"/>
  <c r="M368" i="6"/>
  <c r="L368" i="6"/>
  <c r="K368" i="6"/>
  <c r="J368" i="6"/>
  <c r="I368" i="6"/>
  <c r="T367" i="6"/>
  <c r="S367" i="6"/>
  <c r="R367" i="6"/>
  <c r="Q367" i="6"/>
  <c r="P367" i="6"/>
  <c r="O367" i="6"/>
  <c r="N367" i="6"/>
  <c r="M367" i="6"/>
  <c r="L367" i="6"/>
  <c r="K367" i="6"/>
  <c r="J367" i="6"/>
  <c r="I367" i="6"/>
  <c r="T366" i="6"/>
  <c r="S366" i="6"/>
  <c r="R366" i="6"/>
  <c r="Q366" i="6"/>
  <c r="P366" i="6"/>
  <c r="O366" i="6"/>
  <c r="N366" i="6"/>
  <c r="M366" i="6"/>
  <c r="L366" i="6"/>
  <c r="K366" i="6"/>
  <c r="J366" i="6"/>
  <c r="I366" i="6"/>
  <c r="T365" i="6"/>
  <c r="S365" i="6"/>
  <c r="R365" i="6"/>
  <c r="Q365" i="6"/>
  <c r="P365" i="6"/>
  <c r="O365" i="6"/>
  <c r="N365" i="6"/>
  <c r="M365" i="6"/>
  <c r="L365" i="6"/>
  <c r="K365" i="6"/>
  <c r="J365" i="6"/>
  <c r="I365" i="6"/>
  <c r="T364" i="6"/>
  <c r="S364" i="6"/>
  <c r="R364" i="6"/>
  <c r="Q364" i="6"/>
  <c r="P364" i="6"/>
  <c r="O364" i="6"/>
  <c r="N364" i="6"/>
  <c r="M364" i="6"/>
  <c r="L364" i="6"/>
  <c r="K364" i="6"/>
  <c r="J364" i="6"/>
  <c r="I364" i="6"/>
  <c r="T363" i="6"/>
  <c r="S363" i="6"/>
  <c r="R363" i="6"/>
  <c r="Q363" i="6"/>
  <c r="P363" i="6"/>
  <c r="O363" i="6"/>
  <c r="N363" i="6"/>
  <c r="M363" i="6"/>
  <c r="L363" i="6"/>
  <c r="K363" i="6"/>
  <c r="J363" i="6"/>
  <c r="I363" i="6"/>
  <c r="T362" i="6"/>
  <c r="S362" i="6"/>
  <c r="R362" i="6"/>
  <c r="Q362" i="6"/>
  <c r="P362" i="6"/>
  <c r="O362" i="6"/>
  <c r="N362" i="6"/>
  <c r="M362" i="6"/>
  <c r="L362" i="6"/>
  <c r="K362" i="6"/>
  <c r="J362" i="6"/>
  <c r="I362" i="6"/>
  <c r="T361" i="6"/>
  <c r="S361" i="6"/>
  <c r="R361" i="6"/>
  <c r="Q361" i="6"/>
  <c r="P361" i="6"/>
  <c r="O361" i="6"/>
  <c r="N361" i="6"/>
  <c r="M361" i="6"/>
  <c r="L361" i="6"/>
  <c r="K361" i="6"/>
  <c r="J361" i="6"/>
  <c r="I361" i="6"/>
  <c r="T360" i="6"/>
  <c r="S360" i="6"/>
  <c r="R360" i="6"/>
  <c r="Q360" i="6"/>
  <c r="P360" i="6"/>
  <c r="O360" i="6"/>
  <c r="N360" i="6"/>
  <c r="M360" i="6"/>
  <c r="L360" i="6"/>
  <c r="K360" i="6"/>
  <c r="J360" i="6"/>
  <c r="I360" i="6"/>
  <c r="T359" i="6"/>
  <c r="S359" i="6"/>
  <c r="R359" i="6"/>
  <c r="Q359" i="6"/>
  <c r="P359" i="6"/>
  <c r="O359" i="6"/>
  <c r="N359" i="6"/>
  <c r="M359" i="6"/>
  <c r="L359" i="6"/>
  <c r="K359" i="6"/>
  <c r="J359" i="6"/>
  <c r="I359" i="6"/>
  <c r="T358" i="6"/>
  <c r="S358" i="6"/>
  <c r="R358" i="6"/>
  <c r="Q358" i="6"/>
  <c r="P358" i="6"/>
  <c r="O358" i="6"/>
  <c r="N358" i="6"/>
  <c r="M358" i="6"/>
  <c r="L358" i="6"/>
  <c r="K358" i="6"/>
  <c r="J358" i="6"/>
  <c r="I358" i="6"/>
  <c r="T357" i="6"/>
  <c r="S357" i="6"/>
  <c r="R357" i="6"/>
  <c r="Q357" i="6"/>
  <c r="P357" i="6"/>
  <c r="O357" i="6"/>
  <c r="N357" i="6"/>
  <c r="M357" i="6"/>
  <c r="L357" i="6"/>
  <c r="K357" i="6"/>
  <c r="J357" i="6"/>
  <c r="I357" i="6"/>
  <c r="T356" i="6"/>
  <c r="S356" i="6"/>
  <c r="R356" i="6"/>
  <c r="Q356" i="6"/>
  <c r="P356" i="6"/>
  <c r="O356" i="6"/>
  <c r="N356" i="6"/>
  <c r="M356" i="6"/>
  <c r="L356" i="6"/>
  <c r="K356" i="6"/>
  <c r="J356" i="6"/>
  <c r="I356" i="6"/>
  <c r="T355" i="6"/>
  <c r="S355" i="6"/>
  <c r="R355" i="6"/>
  <c r="Q355" i="6"/>
  <c r="P355" i="6"/>
  <c r="O355" i="6"/>
  <c r="N355" i="6"/>
  <c r="M355" i="6"/>
  <c r="L355" i="6"/>
  <c r="K355" i="6"/>
  <c r="J355" i="6"/>
  <c r="I355" i="6"/>
  <c r="T354" i="6"/>
  <c r="S354" i="6"/>
  <c r="R354" i="6"/>
  <c r="Q354" i="6"/>
  <c r="P354" i="6"/>
  <c r="O354" i="6"/>
  <c r="N354" i="6"/>
  <c r="M354" i="6"/>
  <c r="L354" i="6"/>
  <c r="K354" i="6"/>
  <c r="J354" i="6"/>
  <c r="I354" i="6"/>
  <c r="T353" i="6"/>
  <c r="S353" i="6"/>
  <c r="R353" i="6"/>
  <c r="Q353" i="6"/>
  <c r="P353" i="6"/>
  <c r="O353" i="6"/>
  <c r="N353" i="6"/>
  <c r="M353" i="6"/>
  <c r="L353" i="6"/>
  <c r="K353" i="6"/>
  <c r="J353" i="6"/>
  <c r="I353" i="6"/>
  <c r="T352" i="6"/>
  <c r="S352" i="6"/>
  <c r="R352" i="6"/>
  <c r="Q352" i="6"/>
  <c r="P352" i="6"/>
  <c r="O352" i="6"/>
  <c r="N352" i="6"/>
  <c r="M352" i="6"/>
  <c r="L352" i="6"/>
  <c r="K352" i="6"/>
  <c r="J352" i="6"/>
  <c r="I352" i="6"/>
  <c r="T351" i="6"/>
  <c r="S351" i="6"/>
  <c r="R351" i="6"/>
  <c r="Q351" i="6"/>
  <c r="P351" i="6"/>
  <c r="O351" i="6"/>
  <c r="N351" i="6"/>
  <c r="M351" i="6"/>
  <c r="L351" i="6"/>
  <c r="K351" i="6"/>
  <c r="J351" i="6"/>
  <c r="I351" i="6"/>
  <c r="T350" i="6"/>
  <c r="S350" i="6"/>
  <c r="R350" i="6"/>
  <c r="Q350" i="6"/>
  <c r="P350" i="6"/>
  <c r="O350" i="6"/>
  <c r="N350" i="6"/>
  <c r="M350" i="6"/>
  <c r="L350" i="6"/>
  <c r="K350" i="6"/>
  <c r="J350" i="6"/>
  <c r="I350" i="6"/>
  <c r="T349" i="6"/>
  <c r="S349" i="6"/>
  <c r="R349" i="6"/>
  <c r="Q349" i="6"/>
  <c r="P349" i="6"/>
  <c r="O349" i="6"/>
  <c r="N349" i="6"/>
  <c r="M349" i="6"/>
  <c r="L349" i="6"/>
  <c r="K349" i="6"/>
  <c r="J349" i="6"/>
  <c r="I349" i="6"/>
  <c r="T348" i="6"/>
  <c r="S348" i="6"/>
  <c r="R348" i="6"/>
  <c r="Q348" i="6"/>
  <c r="P348" i="6"/>
  <c r="O348" i="6"/>
  <c r="N348" i="6"/>
  <c r="M348" i="6"/>
  <c r="L348" i="6"/>
  <c r="K348" i="6"/>
  <c r="J348" i="6"/>
  <c r="I348" i="6"/>
  <c r="T347" i="6"/>
  <c r="S347" i="6"/>
  <c r="R347" i="6"/>
  <c r="Q347" i="6"/>
  <c r="P347" i="6"/>
  <c r="O347" i="6"/>
  <c r="N347" i="6"/>
  <c r="M347" i="6"/>
  <c r="L347" i="6"/>
  <c r="K347" i="6"/>
  <c r="J347" i="6"/>
  <c r="I347" i="6"/>
  <c r="T346" i="6"/>
  <c r="S346" i="6"/>
  <c r="R346" i="6"/>
  <c r="Q346" i="6"/>
  <c r="P346" i="6"/>
  <c r="O346" i="6"/>
  <c r="N346" i="6"/>
  <c r="M346" i="6"/>
  <c r="L346" i="6"/>
  <c r="K346" i="6"/>
  <c r="J346" i="6"/>
  <c r="I346" i="6"/>
  <c r="T345" i="6"/>
  <c r="S345" i="6"/>
  <c r="R345" i="6"/>
  <c r="Q345" i="6"/>
  <c r="P345" i="6"/>
  <c r="O345" i="6"/>
  <c r="N345" i="6"/>
  <c r="M345" i="6"/>
  <c r="L345" i="6"/>
  <c r="K345" i="6"/>
  <c r="J345" i="6"/>
  <c r="I345" i="6"/>
  <c r="T344" i="6"/>
  <c r="S344" i="6"/>
  <c r="R344" i="6"/>
  <c r="Q344" i="6"/>
  <c r="P344" i="6"/>
  <c r="O344" i="6"/>
  <c r="N344" i="6"/>
  <c r="M344" i="6"/>
  <c r="L344" i="6"/>
  <c r="K344" i="6"/>
  <c r="J344" i="6"/>
  <c r="I344" i="6"/>
  <c r="T343" i="6"/>
  <c r="S343" i="6"/>
  <c r="R343" i="6"/>
  <c r="Q343" i="6"/>
  <c r="P343" i="6"/>
  <c r="O343" i="6"/>
  <c r="N343" i="6"/>
  <c r="M343" i="6"/>
  <c r="L343" i="6"/>
  <c r="K343" i="6"/>
  <c r="J343" i="6"/>
  <c r="I343" i="6"/>
  <c r="T342" i="6"/>
  <c r="S342" i="6"/>
  <c r="R342" i="6"/>
  <c r="Q342" i="6"/>
  <c r="P342" i="6"/>
  <c r="O342" i="6"/>
  <c r="N342" i="6"/>
  <c r="M342" i="6"/>
  <c r="L342" i="6"/>
  <c r="K342" i="6"/>
  <c r="J342" i="6"/>
  <c r="I342" i="6"/>
  <c r="T341" i="6"/>
  <c r="S341" i="6"/>
  <c r="R341" i="6"/>
  <c r="Q341" i="6"/>
  <c r="P341" i="6"/>
  <c r="O341" i="6"/>
  <c r="N341" i="6"/>
  <c r="M341" i="6"/>
  <c r="L341" i="6"/>
  <c r="K341" i="6"/>
  <c r="J341" i="6"/>
  <c r="I341" i="6"/>
  <c r="T340" i="6"/>
  <c r="S340" i="6"/>
  <c r="R340" i="6"/>
  <c r="Q340" i="6"/>
  <c r="P340" i="6"/>
  <c r="O340" i="6"/>
  <c r="N340" i="6"/>
  <c r="M340" i="6"/>
  <c r="L340" i="6"/>
  <c r="K340" i="6"/>
  <c r="J340" i="6"/>
  <c r="I340" i="6"/>
  <c r="T339" i="6"/>
  <c r="S339" i="6"/>
  <c r="R339" i="6"/>
  <c r="Q339" i="6"/>
  <c r="P339" i="6"/>
  <c r="O339" i="6"/>
  <c r="N339" i="6"/>
  <c r="M339" i="6"/>
  <c r="L339" i="6"/>
  <c r="K339" i="6"/>
  <c r="J339" i="6"/>
  <c r="I339" i="6"/>
  <c r="T338" i="6"/>
  <c r="S338" i="6"/>
  <c r="R338" i="6"/>
  <c r="Q338" i="6"/>
  <c r="P338" i="6"/>
  <c r="O338" i="6"/>
  <c r="N338" i="6"/>
  <c r="M338" i="6"/>
  <c r="L338" i="6"/>
  <c r="K338" i="6"/>
  <c r="J338" i="6"/>
  <c r="I338" i="6"/>
  <c r="T337" i="6"/>
  <c r="S337" i="6"/>
  <c r="R337" i="6"/>
  <c r="Q337" i="6"/>
  <c r="P337" i="6"/>
  <c r="O337" i="6"/>
  <c r="N337" i="6"/>
  <c r="M337" i="6"/>
  <c r="L337" i="6"/>
  <c r="K337" i="6"/>
  <c r="J337" i="6"/>
  <c r="I337" i="6"/>
  <c r="T336" i="6"/>
  <c r="S336" i="6"/>
  <c r="R336" i="6"/>
  <c r="Q336" i="6"/>
  <c r="P336" i="6"/>
  <c r="O336" i="6"/>
  <c r="N336" i="6"/>
  <c r="M336" i="6"/>
  <c r="L336" i="6"/>
  <c r="K336" i="6"/>
  <c r="J336" i="6"/>
  <c r="I336" i="6"/>
  <c r="T335" i="6"/>
  <c r="S335" i="6"/>
  <c r="R335" i="6"/>
  <c r="Q335" i="6"/>
  <c r="P335" i="6"/>
  <c r="O335" i="6"/>
  <c r="N335" i="6"/>
  <c r="M335" i="6"/>
  <c r="L335" i="6"/>
  <c r="K335" i="6"/>
  <c r="J335" i="6"/>
  <c r="I335" i="6"/>
  <c r="T334" i="6"/>
  <c r="S334" i="6"/>
  <c r="R334" i="6"/>
  <c r="Q334" i="6"/>
  <c r="P334" i="6"/>
  <c r="O334" i="6"/>
  <c r="N334" i="6"/>
  <c r="M334" i="6"/>
  <c r="L334" i="6"/>
  <c r="K334" i="6"/>
  <c r="J334" i="6"/>
  <c r="I334" i="6"/>
  <c r="T333" i="6"/>
  <c r="S333" i="6"/>
  <c r="R333" i="6"/>
  <c r="Q333" i="6"/>
  <c r="P333" i="6"/>
  <c r="O333" i="6"/>
  <c r="N333" i="6"/>
  <c r="M333" i="6"/>
  <c r="L333" i="6"/>
  <c r="K333" i="6"/>
  <c r="J333" i="6"/>
  <c r="I333" i="6"/>
  <c r="T332" i="6"/>
  <c r="S332" i="6"/>
  <c r="R332" i="6"/>
  <c r="Q332" i="6"/>
  <c r="P332" i="6"/>
  <c r="O332" i="6"/>
  <c r="N332" i="6"/>
  <c r="M332" i="6"/>
  <c r="L332" i="6"/>
  <c r="K332" i="6"/>
  <c r="J332" i="6"/>
  <c r="I332" i="6"/>
  <c r="T331" i="6"/>
  <c r="S331" i="6"/>
  <c r="R331" i="6"/>
  <c r="Q331" i="6"/>
  <c r="P331" i="6"/>
  <c r="O331" i="6"/>
  <c r="N331" i="6"/>
  <c r="M331" i="6"/>
  <c r="L331" i="6"/>
  <c r="K331" i="6"/>
  <c r="J331" i="6"/>
  <c r="I331" i="6"/>
  <c r="T330" i="6"/>
  <c r="S330" i="6"/>
  <c r="R330" i="6"/>
  <c r="Q330" i="6"/>
  <c r="P330" i="6"/>
  <c r="O330" i="6"/>
  <c r="N330" i="6"/>
  <c r="M330" i="6"/>
  <c r="L330" i="6"/>
  <c r="K330" i="6"/>
  <c r="J330" i="6"/>
  <c r="I330" i="6"/>
  <c r="T329" i="6"/>
  <c r="S329" i="6"/>
  <c r="R329" i="6"/>
  <c r="Q329" i="6"/>
  <c r="P329" i="6"/>
  <c r="O329" i="6"/>
  <c r="N329" i="6"/>
  <c r="M329" i="6"/>
  <c r="L329" i="6"/>
  <c r="K329" i="6"/>
  <c r="J329" i="6"/>
  <c r="I329" i="6"/>
  <c r="T328" i="6"/>
  <c r="S328" i="6"/>
  <c r="R328" i="6"/>
  <c r="Q328" i="6"/>
  <c r="P328" i="6"/>
  <c r="O328" i="6"/>
  <c r="N328" i="6"/>
  <c r="M328" i="6"/>
  <c r="L328" i="6"/>
  <c r="K328" i="6"/>
  <c r="J328" i="6"/>
  <c r="I328" i="6"/>
  <c r="T327" i="6"/>
  <c r="S327" i="6"/>
  <c r="R327" i="6"/>
  <c r="Q327" i="6"/>
  <c r="P327" i="6"/>
  <c r="O327" i="6"/>
  <c r="N327" i="6"/>
  <c r="M327" i="6"/>
  <c r="L327" i="6"/>
  <c r="K327" i="6"/>
  <c r="J327" i="6"/>
  <c r="I327" i="6"/>
  <c r="T326" i="6"/>
  <c r="S326" i="6"/>
  <c r="R326" i="6"/>
  <c r="Q326" i="6"/>
  <c r="P326" i="6"/>
  <c r="O326" i="6"/>
  <c r="N326" i="6"/>
  <c r="M326" i="6"/>
  <c r="L326" i="6"/>
  <c r="K326" i="6"/>
  <c r="J326" i="6"/>
  <c r="I326" i="6"/>
  <c r="T325" i="6"/>
  <c r="S325" i="6"/>
  <c r="R325" i="6"/>
  <c r="Q325" i="6"/>
  <c r="P325" i="6"/>
  <c r="O325" i="6"/>
  <c r="N325" i="6"/>
  <c r="M325" i="6"/>
  <c r="L325" i="6"/>
  <c r="K325" i="6"/>
  <c r="J325" i="6"/>
  <c r="I325" i="6"/>
  <c r="T324" i="6"/>
  <c r="S324" i="6"/>
  <c r="R324" i="6"/>
  <c r="Q324" i="6"/>
  <c r="P324" i="6"/>
  <c r="O324" i="6"/>
  <c r="N324" i="6"/>
  <c r="M324" i="6"/>
  <c r="L324" i="6"/>
  <c r="K324" i="6"/>
  <c r="J324" i="6"/>
  <c r="I324" i="6"/>
  <c r="T323" i="6"/>
  <c r="S323" i="6"/>
  <c r="R323" i="6"/>
  <c r="Q323" i="6"/>
  <c r="P323" i="6"/>
  <c r="O323" i="6"/>
  <c r="N323" i="6"/>
  <c r="M323" i="6"/>
  <c r="L323" i="6"/>
  <c r="K323" i="6"/>
  <c r="J323" i="6"/>
  <c r="I323" i="6"/>
  <c r="T322" i="6"/>
  <c r="S322" i="6"/>
  <c r="R322" i="6"/>
  <c r="Q322" i="6"/>
  <c r="P322" i="6"/>
  <c r="O322" i="6"/>
  <c r="N322" i="6"/>
  <c r="M322" i="6"/>
  <c r="L322" i="6"/>
  <c r="K322" i="6"/>
  <c r="J322" i="6"/>
  <c r="I322" i="6"/>
  <c r="T321" i="6"/>
  <c r="S321" i="6"/>
  <c r="R321" i="6"/>
  <c r="Q321" i="6"/>
  <c r="P321" i="6"/>
  <c r="O321" i="6"/>
  <c r="N321" i="6"/>
  <c r="M321" i="6"/>
  <c r="L321" i="6"/>
  <c r="K321" i="6"/>
  <c r="J321" i="6"/>
  <c r="I321" i="6"/>
  <c r="T320" i="6"/>
  <c r="S320" i="6"/>
  <c r="R320" i="6"/>
  <c r="Q320" i="6"/>
  <c r="P320" i="6"/>
  <c r="O320" i="6"/>
  <c r="N320" i="6"/>
  <c r="M320" i="6"/>
  <c r="L320" i="6"/>
  <c r="K320" i="6"/>
  <c r="J320" i="6"/>
  <c r="I320" i="6"/>
  <c r="T319" i="6"/>
  <c r="S319" i="6"/>
  <c r="R319" i="6"/>
  <c r="Q319" i="6"/>
  <c r="P319" i="6"/>
  <c r="O319" i="6"/>
  <c r="N319" i="6"/>
  <c r="M319" i="6"/>
  <c r="L319" i="6"/>
  <c r="K319" i="6"/>
  <c r="J319" i="6"/>
  <c r="I319" i="6"/>
  <c r="T318" i="6"/>
  <c r="S318" i="6"/>
  <c r="R318" i="6"/>
  <c r="Q318" i="6"/>
  <c r="P318" i="6"/>
  <c r="O318" i="6"/>
  <c r="N318" i="6"/>
  <c r="M318" i="6"/>
  <c r="L318" i="6"/>
  <c r="K318" i="6"/>
  <c r="J318" i="6"/>
  <c r="I318" i="6"/>
  <c r="T317" i="6"/>
  <c r="S317" i="6"/>
  <c r="R317" i="6"/>
  <c r="Q317" i="6"/>
  <c r="P317" i="6"/>
  <c r="O317" i="6"/>
  <c r="N317" i="6"/>
  <c r="M317" i="6"/>
  <c r="L317" i="6"/>
  <c r="K317" i="6"/>
  <c r="J317" i="6"/>
  <c r="I317" i="6"/>
  <c r="T316" i="6"/>
  <c r="S316" i="6"/>
  <c r="R316" i="6"/>
  <c r="Q316" i="6"/>
  <c r="P316" i="6"/>
  <c r="O316" i="6"/>
  <c r="N316" i="6"/>
  <c r="M316" i="6"/>
  <c r="L316" i="6"/>
  <c r="K316" i="6"/>
  <c r="J316" i="6"/>
  <c r="I316" i="6"/>
  <c r="T315" i="6"/>
  <c r="S315" i="6"/>
  <c r="R315" i="6"/>
  <c r="Q315" i="6"/>
  <c r="P315" i="6"/>
  <c r="O315" i="6"/>
  <c r="N315" i="6"/>
  <c r="M315" i="6"/>
  <c r="L315" i="6"/>
  <c r="K315" i="6"/>
  <c r="J315" i="6"/>
  <c r="I315" i="6"/>
  <c r="T314" i="6"/>
  <c r="S314" i="6"/>
  <c r="R314" i="6"/>
  <c r="Q314" i="6"/>
  <c r="P314" i="6"/>
  <c r="O314" i="6"/>
  <c r="N314" i="6"/>
  <c r="M314" i="6"/>
  <c r="L314" i="6"/>
  <c r="K314" i="6"/>
  <c r="J314" i="6"/>
  <c r="I314" i="6"/>
  <c r="T313" i="6"/>
  <c r="S313" i="6"/>
  <c r="R313" i="6"/>
  <c r="Q313" i="6"/>
  <c r="P313" i="6"/>
  <c r="O313" i="6"/>
  <c r="N313" i="6"/>
  <c r="M313" i="6"/>
  <c r="L313" i="6"/>
  <c r="K313" i="6"/>
  <c r="J313" i="6"/>
  <c r="I313" i="6"/>
  <c r="T312" i="6"/>
  <c r="S312" i="6"/>
  <c r="R312" i="6"/>
  <c r="Q312" i="6"/>
  <c r="P312" i="6"/>
  <c r="O312" i="6"/>
  <c r="N312" i="6"/>
  <c r="M312" i="6"/>
  <c r="L312" i="6"/>
  <c r="K312" i="6"/>
  <c r="J312" i="6"/>
  <c r="I312" i="6"/>
  <c r="T311" i="6"/>
  <c r="S311" i="6"/>
  <c r="R311" i="6"/>
  <c r="Q311" i="6"/>
  <c r="P311" i="6"/>
  <c r="O311" i="6"/>
  <c r="N311" i="6"/>
  <c r="M311" i="6"/>
  <c r="L311" i="6"/>
  <c r="K311" i="6"/>
  <c r="J311" i="6"/>
  <c r="I311" i="6"/>
  <c r="T310" i="6"/>
  <c r="S310" i="6"/>
  <c r="R310" i="6"/>
  <c r="Q310" i="6"/>
  <c r="P310" i="6"/>
  <c r="O310" i="6"/>
  <c r="N310" i="6"/>
  <c r="M310" i="6"/>
  <c r="L310" i="6"/>
  <c r="K310" i="6"/>
  <c r="J310" i="6"/>
  <c r="I310" i="6"/>
  <c r="T309" i="6"/>
  <c r="S309" i="6"/>
  <c r="R309" i="6"/>
  <c r="Q309" i="6"/>
  <c r="P309" i="6"/>
  <c r="O309" i="6"/>
  <c r="N309" i="6"/>
  <c r="M309" i="6"/>
  <c r="L309" i="6"/>
  <c r="K309" i="6"/>
  <c r="J309" i="6"/>
  <c r="I309" i="6"/>
  <c r="T308" i="6"/>
  <c r="S308" i="6"/>
  <c r="R308" i="6"/>
  <c r="Q308" i="6"/>
  <c r="P308" i="6"/>
  <c r="O308" i="6"/>
  <c r="N308" i="6"/>
  <c r="M308" i="6"/>
  <c r="L308" i="6"/>
  <c r="K308" i="6"/>
  <c r="J308" i="6"/>
  <c r="I308" i="6"/>
  <c r="T307" i="6"/>
  <c r="S307" i="6"/>
  <c r="R307" i="6"/>
  <c r="Q307" i="6"/>
  <c r="P307" i="6"/>
  <c r="O307" i="6"/>
  <c r="N307" i="6"/>
  <c r="M307" i="6"/>
  <c r="L307" i="6"/>
  <c r="K307" i="6"/>
  <c r="J307" i="6"/>
  <c r="I307" i="6"/>
  <c r="T306" i="6"/>
  <c r="S306" i="6"/>
  <c r="R306" i="6"/>
  <c r="Q306" i="6"/>
  <c r="P306" i="6"/>
  <c r="O306" i="6"/>
  <c r="N306" i="6"/>
  <c r="M306" i="6"/>
  <c r="L306" i="6"/>
  <c r="K306" i="6"/>
  <c r="J306" i="6"/>
  <c r="I306" i="6"/>
  <c r="T305" i="6"/>
  <c r="S305" i="6"/>
  <c r="R305" i="6"/>
  <c r="Q305" i="6"/>
  <c r="P305" i="6"/>
  <c r="O305" i="6"/>
  <c r="N305" i="6"/>
  <c r="M305" i="6"/>
  <c r="L305" i="6"/>
  <c r="K305" i="6"/>
  <c r="J305" i="6"/>
  <c r="I305" i="6"/>
  <c r="T304" i="6"/>
  <c r="S304" i="6"/>
  <c r="R304" i="6"/>
  <c r="Q304" i="6"/>
  <c r="P304" i="6"/>
  <c r="O304" i="6"/>
  <c r="N304" i="6"/>
  <c r="M304" i="6"/>
  <c r="L304" i="6"/>
  <c r="K304" i="6"/>
  <c r="J304" i="6"/>
  <c r="I304" i="6"/>
  <c r="T303" i="6"/>
  <c r="S303" i="6"/>
  <c r="R303" i="6"/>
  <c r="Q303" i="6"/>
  <c r="P303" i="6"/>
  <c r="O303" i="6"/>
  <c r="N303" i="6"/>
  <c r="M303" i="6"/>
  <c r="L303" i="6"/>
  <c r="K303" i="6"/>
  <c r="J303" i="6"/>
  <c r="I303" i="6"/>
  <c r="T302" i="6"/>
  <c r="S302" i="6"/>
  <c r="R302" i="6"/>
  <c r="Q302" i="6"/>
  <c r="P302" i="6"/>
  <c r="O302" i="6"/>
  <c r="N302" i="6"/>
  <c r="M302" i="6"/>
  <c r="L302" i="6"/>
  <c r="K302" i="6"/>
  <c r="J302" i="6"/>
  <c r="I302" i="6"/>
  <c r="T301" i="6"/>
  <c r="S301" i="6"/>
  <c r="R301" i="6"/>
  <c r="Q301" i="6"/>
  <c r="P301" i="6"/>
  <c r="O301" i="6"/>
  <c r="N301" i="6"/>
  <c r="M301" i="6"/>
  <c r="L301" i="6"/>
  <c r="K301" i="6"/>
  <c r="J301" i="6"/>
  <c r="I301" i="6"/>
  <c r="T300" i="6"/>
  <c r="S300" i="6"/>
  <c r="R300" i="6"/>
  <c r="Q300" i="6"/>
  <c r="P300" i="6"/>
  <c r="O300" i="6"/>
  <c r="N300" i="6"/>
  <c r="M300" i="6"/>
  <c r="L300" i="6"/>
  <c r="K300" i="6"/>
  <c r="J300" i="6"/>
  <c r="I300" i="6"/>
  <c r="T299" i="6"/>
  <c r="S299" i="6"/>
  <c r="R299" i="6"/>
  <c r="Q299" i="6"/>
  <c r="P299" i="6"/>
  <c r="O299" i="6"/>
  <c r="N299" i="6"/>
  <c r="M299" i="6"/>
  <c r="L299" i="6"/>
  <c r="K299" i="6"/>
  <c r="J299" i="6"/>
  <c r="I299" i="6"/>
  <c r="T298" i="6"/>
  <c r="S298" i="6"/>
  <c r="R298" i="6"/>
  <c r="Q298" i="6"/>
  <c r="P298" i="6"/>
  <c r="O298" i="6"/>
  <c r="N298" i="6"/>
  <c r="M298" i="6"/>
  <c r="L298" i="6"/>
  <c r="K298" i="6"/>
  <c r="J298" i="6"/>
  <c r="I298" i="6"/>
  <c r="T297" i="6"/>
  <c r="S297" i="6"/>
  <c r="R297" i="6"/>
  <c r="Q297" i="6"/>
  <c r="P297" i="6"/>
  <c r="O297" i="6"/>
  <c r="N297" i="6"/>
  <c r="M297" i="6"/>
  <c r="L297" i="6"/>
  <c r="K297" i="6"/>
  <c r="J297" i="6"/>
  <c r="I297" i="6"/>
  <c r="T296" i="6"/>
  <c r="S296" i="6"/>
  <c r="R296" i="6"/>
  <c r="Q296" i="6"/>
  <c r="P296" i="6"/>
  <c r="O296" i="6"/>
  <c r="N296" i="6"/>
  <c r="M296" i="6"/>
  <c r="L296" i="6"/>
  <c r="K296" i="6"/>
  <c r="J296" i="6"/>
  <c r="I296" i="6"/>
  <c r="T295" i="6"/>
  <c r="S295" i="6"/>
  <c r="R295" i="6"/>
  <c r="Q295" i="6"/>
  <c r="P295" i="6"/>
  <c r="O295" i="6"/>
  <c r="N295" i="6"/>
  <c r="M295" i="6"/>
  <c r="L295" i="6"/>
  <c r="K295" i="6"/>
  <c r="J295" i="6"/>
  <c r="I295" i="6"/>
  <c r="T294" i="6"/>
  <c r="S294" i="6"/>
  <c r="R294" i="6"/>
  <c r="Q294" i="6"/>
  <c r="P294" i="6"/>
  <c r="O294" i="6"/>
  <c r="N294" i="6"/>
  <c r="M294" i="6"/>
  <c r="L294" i="6"/>
  <c r="K294" i="6"/>
  <c r="J294" i="6"/>
  <c r="I294" i="6"/>
  <c r="T293" i="6"/>
  <c r="S293" i="6"/>
  <c r="R293" i="6"/>
  <c r="Q293" i="6"/>
  <c r="P293" i="6"/>
  <c r="O293" i="6"/>
  <c r="N293" i="6"/>
  <c r="M293" i="6"/>
  <c r="L293" i="6"/>
  <c r="K293" i="6"/>
  <c r="J293" i="6"/>
  <c r="I293" i="6"/>
  <c r="T292" i="6"/>
  <c r="S292" i="6"/>
  <c r="R292" i="6"/>
  <c r="Q292" i="6"/>
  <c r="P292" i="6"/>
  <c r="O292" i="6"/>
  <c r="N292" i="6"/>
  <c r="M292" i="6"/>
  <c r="L292" i="6"/>
  <c r="K292" i="6"/>
  <c r="J292" i="6"/>
  <c r="I292" i="6"/>
  <c r="T291" i="6"/>
  <c r="S291" i="6"/>
  <c r="R291" i="6"/>
  <c r="Q291" i="6"/>
  <c r="P291" i="6"/>
  <c r="O291" i="6"/>
  <c r="N291" i="6"/>
  <c r="M291" i="6"/>
  <c r="L291" i="6"/>
  <c r="K291" i="6"/>
  <c r="J291" i="6"/>
  <c r="I291" i="6"/>
  <c r="T290" i="6"/>
  <c r="S290" i="6"/>
  <c r="R290" i="6"/>
  <c r="Q290" i="6"/>
  <c r="P290" i="6"/>
  <c r="O290" i="6"/>
  <c r="N290" i="6"/>
  <c r="M290" i="6"/>
  <c r="L290" i="6"/>
  <c r="K290" i="6"/>
  <c r="J290" i="6"/>
  <c r="I290" i="6"/>
  <c r="T289" i="6"/>
  <c r="S289" i="6"/>
  <c r="R289" i="6"/>
  <c r="Q289" i="6"/>
  <c r="P289" i="6"/>
  <c r="O289" i="6"/>
  <c r="N289" i="6"/>
  <c r="M289" i="6"/>
  <c r="L289" i="6"/>
  <c r="K289" i="6"/>
  <c r="J289" i="6"/>
  <c r="I289" i="6"/>
  <c r="T288" i="6"/>
  <c r="S288" i="6"/>
  <c r="R288" i="6"/>
  <c r="Q288" i="6"/>
  <c r="P288" i="6"/>
  <c r="O288" i="6"/>
  <c r="N288" i="6"/>
  <c r="M288" i="6"/>
  <c r="L288" i="6"/>
  <c r="K288" i="6"/>
  <c r="J288" i="6"/>
  <c r="I288" i="6"/>
  <c r="T287" i="6"/>
  <c r="S287" i="6"/>
  <c r="R287" i="6"/>
  <c r="Q287" i="6"/>
  <c r="P287" i="6"/>
  <c r="O287" i="6"/>
  <c r="N287" i="6"/>
  <c r="M287" i="6"/>
  <c r="L287" i="6"/>
  <c r="K287" i="6"/>
  <c r="J287" i="6"/>
  <c r="I287" i="6"/>
  <c r="T286" i="6"/>
  <c r="S286" i="6"/>
  <c r="R286" i="6"/>
  <c r="Q286" i="6"/>
  <c r="P286" i="6"/>
  <c r="O286" i="6"/>
  <c r="N286" i="6"/>
  <c r="M286" i="6"/>
  <c r="L286" i="6"/>
  <c r="K286" i="6"/>
  <c r="J286" i="6"/>
  <c r="I286" i="6"/>
  <c r="T285" i="6"/>
  <c r="S285" i="6"/>
  <c r="R285" i="6"/>
  <c r="Q285" i="6"/>
  <c r="P285" i="6"/>
  <c r="O285" i="6"/>
  <c r="N285" i="6"/>
  <c r="M285" i="6"/>
  <c r="L285" i="6"/>
  <c r="K285" i="6"/>
  <c r="J285" i="6"/>
  <c r="I285" i="6"/>
  <c r="T284" i="6"/>
  <c r="S284" i="6"/>
  <c r="R284" i="6"/>
  <c r="Q284" i="6"/>
  <c r="P284" i="6"/>
  <c r="O284" i="6"/>
  <c r="N284" i="6"/>
  <c r="M284" i="6"/>
  <c r="L284" i="6"/>
  <c r="K284" i="6"/>
  <c r="J284" i="6"/>
  <c r="I284" i="6"/>
  <c r="T283" i="6"/>
  <c r="S283" i="6"/>
  <c r="R283" i="6"/>
  <c r="Q283" i="6"/>
  <c r="P283" i="6"/>
  <c r="O283" i="6"/>
  <c r="N283" i="6"/>
  <c r="M283" i="6"/>
  <c r="L283" i="6"/>
  <c r="K283" i="6"/>
  <c r="J283" i="6"/>
  <c r="I283" i="6"/>
  <c r="T282" i="6"/>
  <c r="S282" i="6"/>
  <c r="R282" i="6"/>
  <c r="Q282" i="6"/>
  <c r="P282" i="6"/>
  <c r="O282" i="6"/>
  <c r="N282" i="6"/>
  <c r="M282" i="6"/>
  <c r="L282" i="6"/>
  <c r="K282" i="6"/>
  <c r="J282" i="6"/>
  <c r="I282" i="6"/>
  <c r="T281" i="6"/>
  <c r="S281" i="6"/>
  <c r="R281" i="6"/>
  <c r="Q281" i="6"/>
  <c r="P281" i="6"/>
  <c r="O281" i="6"/>
  <c r="N281" i="6"/>
  <c r="M281" i="6"/>
  <c r="L281" i="6"/>
  <c r="K281" i="6"/>
  <c r="J281" i="6"/>
  <c r="I281" i="6"/>
  <c r="T280" i="6"/>
  <c r="S280" i="6"/>
  <c r="R280" i="6"/>
  <c r="Q280" i="6"/>
  <c r="P280" i="6"/>
  <c r="O280" i="6"/>
  <c r="N280" i="6"/>
  <c r="M280" i="6"/>
  <c r="L280" i="6"/>
  <c r="K280" i="6"/>
  <c r="J280" i="6"/>
  <c r="I280" i="6"/>
  <c r="T279" i="6"/>
  <c r="S279" i="6"/>
  <c r="R279" i="6"/>
  <c r="Q279" i="6"/>
  <c r="P279" i="6"/>
  <c r="O279" i="6"/>
  <c r="N279" i="6"/>
  <c r="M279" i="6"/>
  <c r="L279" i="6"/>
  <c r="K279" i="6"/>
  <c r="J279" i="6"/>
  <c r="I279" i="6"/>
  <c r="T278" i="6"/>
  <c r="S278" i="6"/>
  <c r="R278" i="6"/>
  <c r="Q278" i="6"/>
  <c r="P278" i="6"/>
  <c r="O278" i="6"/>
  <c r="N278" i="6"/>
  <c r="M278" i="6"/>
  <c r="L278" i="6"/>
  <c r="K278" i="6"/>
  <c r="J278" i="6"/>
  <c r="I278" i="6"/>
  <c r="T277" i="6"/>
  <c r="S277" i="6"/>
  <c r="R277" i="6"/>
  <c r="Q277" i="6"/>
  <c r="P277" i="6"/>
  <c r="O277" i="6"/>
  <c r="N277" i="6"/>
  <c r="M277" i="6"/>
  <c r="L277" i="6"/>
  <c r="K277" i="6"/>
  <c r="J277" i="6"/>
  <c r="I277" i="6"/>
  <c r="T276" i="6"/>
  <c r="S276" i="6"/>
  <c r="R276" i="6"/>
  <c r="Q276" i="6"/>
  <c r="P276" i="6"/>
  <c r="O276" i="6"/>
  <c r="N276" i="6"/>
  <c r="M276" i="6"/>
  <c r="L276" i="6"/>
  <c r="K276" i="6"/>
  <c r="J276" i="6"/>
  <c r="I276" i="6"/>
  <c r="T275" i="6"/>
  <c r="S275" i="6"/>
  <c r="R275" i="6"/>
  <c r="Q275" i="6"/>
  <c r="P275" i="6"/>
  <c r="O275" i="6"/>
  <c r="N275" i="6"/>
  <c r="M275" i="6"/>
  <c r="L275" i="6"/>
  <c r="K275" i="6"/>
  <c r="J275" i="6"/>
  <c r="I275" i="6"/>
  <c r="T274" i="6"/>
  <c r="S274" i="6"/>
  <c r="R274" i="6"/>
  <c r="Q274" i="6"/>
  <c r="P274" i="6"/>
  <c r="O274" i="6"/>
  <c r="N274" i="6"/>
  <c r="M274" i="6"/>
  <c r="L274" i="6"/>
  <c r="K274" i="6"/>
  <c r="J274" i="6"/>
  <c r="I274" i="6"/>
  <c r="T273" i="6"/>
  <c r="S273" i="6"/>
  <c r="R273" i="6"/>
  <c r="Q273" i="6"/>
  <c r="P273" i="6"/>
  <c r="O273" i="6"/>
  <c r="N273" i="6"/>
  <c r="M273" i="6"/>
  <c r="L273" i="6"/>
  <c r="K273" i="6"/>
  <c r="J273" i="6"/>
  <c r="I273" i="6"/>
  <c r="T272" i="6"/>
  <c r="S272" i="6"/>
  <c r="R272" i="6"/>
  <c r="Q272" i="6"/>
  <c r="P272" i="6"/>
  <c r="O272" i="6"/>
  <c r="N272" i="6"/>
  <c r="M272" i="6"/>
  <c r="L272" i="6"/>
  <c r="K272" i="6"/>
  <c r="J272" i="6"/>
  <c r="I272" i="6"/>
  <c r="T271" i="6"/>
  <c r="S271" i="6"/>
  <c r="R271" i="6"/>
  <c r="Q271" i="6"/>
  <c r="P271" i="6"/>
  <c r="O271" i="6"/>
  <c r="N271" i="6"/>
  <c r="M271" i="6"/>
  <c r="L271" i="6"/>
  <c r="K271" i="6"/>
  <c r="J271" i="6"/>
  <c r="I271" i="6"/>
  <c r="T270" i="6"/>
  <c r="S270" i="6"/>
  <c r="R270" i="6"/>
  <c r="Q270" i="6"/>
  <c r="P270" i="6"/>
  <c r="O270" i="6"/>
  <c r="N270" i="6"/>
  <c r="M270" i="6"/>
  <c r="L270" i="6"/>
  <c r="K270" i="6"/>
  <c r="J270" i="6"/>
  <c r="I270" i="6"/>
  <c r="T269" i="6"/>
  <c r="S269" i="6"/>
  <c r="R269" i="6"/>
  <c r="Q269" i="6"/>
  <c r="P269" i="6"/>
  <c r="O269" i="6"/>
  <c r="N269" i="6"/>
  <c r="M269" i="6"/>
  <c r="L269" i="6"/>
  <c r="K269" i="6"/>
  <c r="J269" i="6"/>
  <c r="I269" i="6"/>
  <c r="T268" i="6"/>
  <c r="S268" i="6"/>
  <c r="R268" i="6"/>
  <c r="Q268" i="6"/>
  <c r="P268" i="6"/>
  <c r="O268" i="6"/>
  <c r="N268" i="6"/>
  <c r="M268" i="6"/>
  <c r="L268" i="6"/>
  <c r="K268" i="6"/>
  <c r="J268" i="6"/>
  <c r="I268" i="6"/>
  <c r="T267" i="6"/>
  <c r="S267" i="6"/>
  <c r="R267" i="6"/>
  <c r="Q267" i="6"/>
  <c r="P267" i="6"/>
  <c r="O267" i="6"/>
  <c r="N267" i="6"/>
  <c r="M267" i="6"/>
  <c r="L267" i="6"/>
  <c r="K267" i="6"/>
  <c r="J267" i="6"/>
  <c r="I267" i="6"/>
  <c r="T266" i="6"/>
  <c r="S266" i="6"/>
  <c r="R266" i="6"/>
  <c r="Q266" i="6"/>
  <c r="P266" i="6"/>
  <c r="O266" i="6"/>
  <c r="N266" i="6"/>
  <c r="M266" i="6"/>
  <c r="L266" i="6"/>
  <c r="K266" i="6"/>
  <c r="J266" i="6"/>
  <c r="I266" i="6"/>
  <c r="T265" i="6"/>
  <c r="S265" i="6"/>
  <c r="R265" i="6"/>
  <c r="Q265" i="6"/>
  <c r="P265" i="6"/>
  <c r="O265" i="6"/>
  <c r="N265" i="6"/>
  <c r="M265" i="6"/>
  <c r="L265" i="6"/>
  <c r="K265" i="6"/>
  <c r="J265" i="6"/>
  <c r="I265" i="6"/>
  <c r="T264" i="6"/>
  <c r="S264" i="6"/>
  <c r="R264" i="6"/>
  <c r="Q264" i="6"/>
  <c r="P264" i="6"/>
  <c r="O264" i="6"/>
  <c r="N264" i="6"/>
  <c r="M264" i="6"/>
  <c r="L264" i="6"/>
  <c r="K264" i="6"/>
  <c r="J264" i="6"/>
  <c r="I264" i="6"/>
  <c r="T263" i="6"/>
  <c r="S263" i="6"/>
  <c r="R263" i="6"/>
  <c r="Q263" i="6"/>
  <c r="P263" i="6"/>
  <c r="O263" i="6"/>
  <c r="N263" i="6"/>
  <c r="M263" i="6"/>
  <c r="L263" i="6"/>
  <c r="K263" i="6"/>
  <c r="J263" i="6"/>
  <c r="I263" i="6"/>
  <c r="T262" i="6"/>
  <c r="S262" i="6"/>
  <c r="R262" i="6"/>
  <c r="Q262" i="6"/>
  <c r="P262" i="6"/>
  <c r="O262" i="6"/>
  <c r="N262" i="6"/>
  <c r="M262" i="6"/>
  <c r="L262" i="6"/>
  <c r="K262" i="6"/>
  <c r="J262" i="6"/>
  <c r="I262" i="6"/>
  <c r="T261" i="6"/>
  <c r="S261" i="6"/>
  <c r="R261" i="6"/>
  <c r="Q261" i="6"/>
  <c r="P261" i="6"/>
  <c r="O261" i="6"/>
  <c r="N261" i="6"/>
  <c r="M261" i="6"/>
  <c r="L261" i="6"/>
  <c r="K261" i="6"/>
  <c r="J261" i="6"/>
  <c r="I261" i="6"/>
  <c r="T260" i="6"/>
  <c r="S260" i="6"/>
  <c r="R260" i="6"/>
  <c r="Q260" i="6"/>
  <c r="P260" i="6"/>
  <c r="O260" i="6"/>
  <c r="N260" i="6"/>
  <c r="M260" i="6"/>
  <c r="L260" i="6"/>
  <c r="K260" i="6"/>
  <c r="J260" i="6"/>
  <c r="I260" i="6"/>
  <c r="T259" i="6"/>
  <c r="S259" i="6"/>
  <c r="R259" i="6"/>
  <c r="Q259" i="6"/>
  <c r="P259" i="6"/>
  <c r="O259" i="6"/>
  <c r="N259" i="6"/>
  <c r="M259" i="6"/>
  <c r="L259" i="6"/>
  <c r="K259" i="6"/>
  <c r="J259" i="6"/>
  <c r="I259" i="6"/>
  <c r="T258" i="6"/>
  <c r="S258" i="6"/>
  <c r="R258" i="6"/>
  <c r="Q258" i="6"/>
  <c r="P258" i="6"/>
  <c r="O258" i="6"/>
  <c r="N258" i="6"/>
  <c r="M258" i="6"/>
  <c r="L258" i="6"/>
  <c r="K258" i="6"/>
  <c r="J258" i="6"/>
  <c r="I258" i="6"/>
  <c r="T257" i="6"/>
  <c r="S257" i="6"/>
  <c r="R257" i="6"/>
  <c r="Q257" i="6"/>
  <c r="P257" i="6"/>
  <c r="O257" i="6"/>
  <c r="N257" i="6"/>
  <c r="M257" i="6"/>
  <c r="L257" i="6"/>
  <c r="K257" i="6"/>
  <c r="J257" i="6"/>
  <c r="I257" i="6"/>
  <c r="T256" i="6"/>
  <c r="S256" i="6"/>
  <c r="R256" i="6"/>
  <c r="Q256" i="6"/>
  <c r="P256" i="6"/>
  <c r="O256" i="6"/>
  <c r="N256" i="6"/>
  <c r="M256" i="6"/>
  <c r="L256" i="6"/>
  <c r="K256" i="6"/>
  <c r="J256" i="6"/>
  <c r="I256" i="6"/>
  <c r="T255" i="6"/>
  <c r="S255" i="6"/>
  <c r="R255" i="6"/>
  <c r="Q255" i="6"/>
  <c r="P255" i="6"/>
  <c r="O255" i="6"/>
  <c r="N255" i="6"/>
  <c r="M255" i="6"/>
  <c r="L255" i="6"/>
  <c r="K255" i="6"/>
  <c r="J255" i="6"/>
  <c r="I255" i="6"/>
  <c r="T254" i="6"/>
  <c r="S254" i="6"/>
  <c r="R254" i="6"/>
  <c r="Q254" i="6"/>
  <c r="P254" i="6"/>
  <c r="O254" i="6"/>
  <c r="N254" i="6"/>
  <c r="M254" i="6"/>
  <c r="L254" i="6"/>
  <c r="K254" i="6"/>
  <c r="J254" i="6"/>
  <c r="I254" i="6"/>
  <c r="T253" i="6"/>
  <c r="S253" i="6"/>
  <c r="R253" i="6"/>
  <c r="Q253" i="6"/>
  <c r="P253" i="6"/>
  <c r="O253" i="6"/>
  <c r="N253" i="6"/>
  <c r="M253" i="6"/>
  <c r="L253" i="6"/>
  <c r="K253" i="6"/>
  <c r="J253" i="6"/>
  <c r="I253" i="6"/>
  <c r="T252" i="6"/>
  <c r="S252" i="6"/>
  <c r="R252" i="6"/>
  <c r="Q252" i="6"/>
  <c r="P252" i="6"/>
  <c r="O252" i="6"/>
  <c r="N252" i="6"/>
  <c r="M252" i="6"/>
  <c r="L252" i="6"/>
  <c r="K252" i="6"/>
  <c r="J252" i="6"/>
  <c r="I252" i="6"/>
  <c r="T251" i="6"/>
  <c r="S251" i="6"/>
  <c r="R251" i="6"/>
  <c r="Q251" i="6"/>
  <c r="P251" i="6"/>
  <c r="O251" i="6"/>
  <c r="N251" i="6"/>
  <c r="M251" i="6"/>
  <c r="L251" i="6"/>
  <c r="K251" i="6"/>
  <c r="J251" i="6"/>
  <c r="I251" i="6"/>
  <c r="T250" i="6"/>
  <c r="S250" i="6"/>
  <c r="R250" i="6"/>
  <c r="Q250" i="6"/>
  <c r="P250" i="6"/>
  <c r="O250" i="6"/>
  <c r="N250" i="6"/>
  <c r="M250" i="6"/>
  <c r="L250" i="6"/>
  <c r="K250" i="6"/>
  <c r="J250" i="6"/>
  <c r="I250" i="6"/>
  <c r="T249" i="6"/>
  <c r="S249" i="6"/>
  <c r="R249" i="6"/>
  <c r="Q249" i="6"/>
  <c r="P249" i="6"/>
  <c r="O249" i="6"/>
  <c r="N249" i="6"/>
  <c r="M249" i="6"/>
  <c r="L249" i="6"/>
  <c r="K249" i="6"/>
  <c r="J249" i="6"/>
  <c r="I249" i="6"/>
  <c r="T248" i="6"/>
  <c r="S248" i="6"/>
  <c r="R248" i="6"/>
  <c r="Q248" i="6"/>
  <c r="P248" i="6"/>
  <c r="O248" i="6"/>
  <c r="N248" i="6"/>
  <c r="M248" i="6"/>
  <c r="L248" i="6"/>
  <c r="K248" i="6"/>
  <c r="J248" i="6"/>
  <c r="I248" i="6"/>
  <c r="T247" i="6"/>
  <c r="S247" i="6"/>
  <c r="R247" i="6"/>
  <c r="Q247" i="6"/>
  <c r="P247" i="6"/>
  <c r="O247" i="6"/>
  <c r="N247" i="6"/>
  <c r="M247" i="6"/>
  <c r="L247" i="6"/>
  <c r="K247" i="6"/>
  <c r="J247" i="6"/>
  <c r="I247" i="6"/>
  <c r="T246" i="6"/>
  <c r="S246" i="6"/>
  <c r="R246" i="6"/>
  <c r="Q246" i="6"/>
  <c r="P246" i="6"/>
  <c r="O246" i="6"/>
  <c r="N246" i="6"/>
  <c r="M246" i="6"/>
  <c r="L246" i="6"/>
  <c r="K246" i="6"/>
  <c r="J246" i="6"/>
  <c r="I246" i="6"/>
  <c r="T245" i="6"/>
  <c r="S245" i="6"/>
  <c r="R245" i="6"/>
  <c r="Q245" i="6"/>
  <c r="P245" i="6"/>
  <c r="O245" i="6"/>
  <c r="N245" i="6"/>
  <c r="M245" i="6"/>
  <c r="L245" i="6"/>
  <c r="K245" i="6"/>
  <c r="J245" i="6"/>
  <c r="I245" i="6"/>
  <c r="T244" i="6"/>
  <c r="S244" i="6"/>
  <c r="R244" i="6"/>
  <c r="Q244" i="6"/>
  <c r="P244" i="6"/>
  <c r="O244" i="6"/>
  <c r="N244" i="6"/>
  <c r="M244" i="6"/>
  <c r="L244" i="6"/>
  <c r="K244" i="6"/>
  <c r="J244" i="6"/>
  <c r="I244" i="6"/>
  <c r="T243" i="6"/>
  <c r="S243" i="6"/>
  <c r="R243" i="6"/>
  <c r="Q243" i="6"/>
  <c r="P243" i="6"/>
  <c r="O243" i="6"/>
  <c r="N243" i="6"/>
  <c r="M243" i="6"/>
  <c r="L243" i="6"/>
  <c r="K243" i="6"/>
  <c r="J243" i="6"/>
  <c r="I243" i="6"/>
  <c r="T242" i="6"/>
  <c r="S242" i="6"/>
  <c r="R242" i="6"/>
  <c r="Q242" i="6"/>
  <c r="P242" i="6"/>
  <c r="O242" i="6"/>
  <c r="N242" i="6"/>
  <c r="M242" i="6"/>
  <c r="L242" i="6"/>
  <c r="K242" i="6"/>
  <c r="J242" i="6"/>
  <c r="I242" i="6"/>
  <c r="T241" i="6"/>
  <c r="S241" i="6"/>
  <c r="R241" i="6"/>
  <c r="Q241" i="6"/>
  <c r="P241" i="6"/>
  <c r="O241" i="6"/>
  <c r="N241" i="6"/>
  <c r="M241" i="6"/>
  <c r="L241" i="6"/>
  <c r="K241" i="6"/>
  <c r="J241" i="6"/>
  <c r="I241" i="6"/>
  <c r="T240" i="6"/>
  <c r="S240" i="6"/>
  <c r="R240" i="6"/>
  <c r="Q240" i="6"/>
  <c r="P240" i="6"/>
  <c r="O240" i="6"/>
  <c r="N240" i="6"/>
  <c r="M240" i="6"/>
  <c r="L240" i="6"/>
  <c r="K240" i="6"/>
  <c r="J240" i="6"/>
  <c r="I240" i="6"/>
  <c r="T239" i="6"/>
  <c r="S239" i="6"/>
  <c r="R239" i="6"/>
  <c r="Q239" i="6"/>
  <c r="P239" i="6"/>
  <c r="O239" i="6"/>
  <c r="N239" i="6"/>
  <c r="M239" i="6"/>
  <c r="L239" i="6"/>
  <c r="K239" i="6"/>
  <c r="J239" i="6"/>
  <c r="I239" i="6"/>
  <c r="T238" i="6"/>
  <c r="S238" i="6"/>
  <c r="R238" i="6"/>
  <c r="Q238" i="6"/>
  <c r="P238" i="6"/>
  <c r="O238" i="6"/>
  <c r="N238" i="6"/>
  <c r="M238" i="6"/>
  <c r="L238" i="6"/>
  <c r="K238" i="6"/>
  <c r="J238" i="6"/>
  <c r="I238" i="6"/>
  <c r="T237" i="6"/>
  <c r="S237" i="6"/>
  <c r="R237" i="6"/>
  <c r="Q237" i="6"/>
  <c r="P237" i="6"/>
  <c r="O237" i="6"/>
  <c r="N237" i="6"/>
  <c r="M237" i="6"/>
  <c r="L237" i="6"/>
  <c r="K237" i="6"/>
  <c r="J237" i="6"/>
  <c r="I237" i="6"/>
  <c r="T236" i="6"/>
  <c r="S236" i="6"/>
  <c r="R236" i="6"/>
  <c r="Q236" i="6"/>
  <c r="P236" i="6"/>
  <c r="O236" i="6"/>
  <c r="N236" i="6"/>
  <c r="M236" i="6"/>
  <c r="L236" i="6"/>
  <c r="K236" i="6"/>
  <c r="J236" i="6"/>
  <c r="I236" i="6"/>
  <c r="T235" i="6"/>
  <c r="S235" i="6"/>
  <c r="R235" i="6"/>
  <c r="Q235" i="6"/>
  <c r="P235" i="6"/>
  <c r="O235" i="6"/>
  <c r="N235" i="6"/>
  <c r="M235" i="6"/>
  <c r="L235" i="6"/>
  <c r="K235" i="6"/>
  <c r="J235" i="6"/>
  <c r="I235" i="6"/>
  <c r="T234" i="6"/>
  <c r="S234" i="6"/>
  <c r="R234" i="6"/>
  <c r="Q234" i="6"/>
  <c r="P234" i="6"/>
  <c r="O234" i="6"/>
  <c r="N234" i="6"/>
  <c r="M234" i="6"/>
  <c r="L234" i="6"/>
  <c r="K234" i="6"/>
  <c r="J234" i="6"/>
  <c r="I234" i="6"/>
  <c r="T233" i="6"/>
  <c r="S233" i="6"/>
  <c r="R233" i="6"/>
  <c r="Q233" i="6"/>
  <c r="P233" i="6"/>
  <c r="O233" i="6"/>
  <c r="N233" i="6"/>
  <c r="M233" i="6"/>
  <c r="L233" i="6"/>
  <c r="K233" i="6"/>
  <c r="J233" i="6"/>
  <c r="I233" i="6"/>
  <c r="T232" i="6"/>
  <c r="S232" i="6"/>
  <c r="R232" i="6"/>
  <c r="Q232" i="6"/>
  <c r="P232" i="6"/>
  <c r="O232" i="6"/>
  <c r="N232" i="6"/>
  <c r="M232" i="6"/>
  <c r="L232" i="6"/>
  <c r="K232" i="6"/>
  <c r="J232" i="6"/>
  <c r="I232" i="6"/>
  <c r="T231" i="6"/>
  <c r="S231" i="6"/>
  <c r="R231" i="6"/>
  <c r="Q231" i="6"/>
  <c r="P231" i="6"/>
  <c r="O231" i="6"/>
  <c r="N231" i="6"/>
  <c r="M231" i="6"/>
  <c r="L231" i="6"/>
  <c r="K231" i="6"/>
  <c r="J231" i="6"/>
  <c r="I231" i="6"/>
  <c r="T230" i="6"/>
  <c r="S230" i="6"/>
  <c r="R230" i="6"/>
  <c r="Q230" i="6"/>
  <c r="P230" i="6"/>
  <c r="O230" i="6"/>
  <c r="N230" i="6"/>
  <c r="M230" i="6"/>
  <c r="L230" i="6"/>
  <c r="K230" i="6"/>
  <c r="J230" i="6"/>
  <c r="I230" i="6"/>
  <c r="T229" i="6"/>
  <c r="S229" i="6"/>
  <c r="R229" i="6"/>
  <c r="Q229" i="6"/>
  <c r="P229" i="6"/>
  <c r="O229" i="6"/>
  <c r="N229" i="6"/>
  <c r="M229" i="6"/>
  <c r="L229" i="6"/>
  <c r="K229" i="6"/>
  <c r="J229" i="6"/>
  <c r="I229" i="6"/>
  <c r="T228" i="6"/>
  <c r="S228" i="6"/>
  <c r="R228" i="6"/>
  <c r="Q228" i="6"/>
  <c r="P228" i="6"/>
  <c r="O228" i="6"/>
  <c r="N228" i="6"/>
  <c r="M228" i="6"/>
  <c r="L228" i="6"/>
  <c r="K228" i="6"/>
  <c r="J228" i="6"/>
  <c r="I228" i="6"/>
  <c r="T227" i="6"/>
  <c r="S227" i="6"/>
  <c r="R227" i="6"/>
  <c r="Q227" i="6"/>
  <c r="P227" i="6"/>
  <c r="O227" i="6"/>
  <c r="N227" i="6"/>
  <c r="M227" i="6"/>
  <c r="L227" i="6"/>
  <c r="K227" i="6"/>
  <c r="J227" i="6"/>
  <c r="I227" i="6"/>
  <c r="T226" i="6"/>
  <c r="S226" i="6"/>
  <c r="R226" i="6"/>
  <c r="Q226" i="6"/>
  <c r="P226" i="6"/>
  <c r="O226" i="6"/>
  <c r="N226" i="6"/>
  <c r="M226" i="6"/>
  <c r="L226" i="6"/>
  <c r="K226" i="6"/>
  <c r="J226" i="6"/>
  <c r="I226" i="6"/>
  <c r="T225" i="6"/>
  <c r="S225" i="6"/>
  <c r="R225" i="6"/>
  <c r="Q225" i="6"/>
  <c r="P225" i="6"/>
  <c r="O225" i="6"/>
  <c r="N225" i="6"/>
  <c r="M225" i="6"/>
  <c r="L225" i="6"/>
  <c r="K225" i="6"/>
  <c r="J225" i="6"/>
  <c r="I225" i="6"/>
  <c r="T224" i="6"/>
  <c r="S224" i="6"/>
  <c r="R224" i="6"/>
  <c r="Q224" i="6"/>
  <c r="P224" i="6"/>
  <c r="O224" i="6"/>
  <c r="N224" i="6"/>
  <c r="M224" i="6"/>
  <c r="L224" i="6"/>
  <c r="K224" i="6"/>
  <c r="J224" i="6"/>
  <c r="I224" i="6"/>
  <c r="T223" i="6"/>
  <c r="S223" i="6"/>
  <c r="R223" i="6"/>
  <c r="Q223" i="6"/>
  <c r="P223" i="6"/>
  <c r="O223" i="6"/>
  <c r="N223" i="6"/>
  <c r="M223" i="6"/>
  <c r="L223" i="6"/>
  <c r="K223" i="6"/>
  <c r="J223" i="6"/>
  <c r="I223" i="6"/>
  <c r="T222" i="6"/>
  <c r="S222" i="6"/>
  <c r="R222" i="6"/>
  <c r="Q222" i="6"/>
  <c r="P222" i="6"/>
  <c r="O222" i="6"/>
  <c r="N222" i="6"/>
  <c r="M222" i="6"/>
  <c r="L222" i="6"/>
  <c r="K222" i="6"/>
  <c r="J222" i="6"/>
  <c r="I222" i="6"/>
  <c r="T221" i="6"/>
  <c r="S221" i="6"/>
  <c r="R221" i="6"/>
  <c r="Q221" i="6"/>
  <c r="P221" i="6"/>
  <c r="O221" i="6"/>
  <c r="N221" i="6"/>
  <c r="M221" i="6"/>
  <c r="L221" i="6"/>
  <c r="K221" i="6"/>
  <c r="J221" i="6"/>
  <c r="I221" i="6"/>
  <c r="T220" i="6"/>
  <c r="S220" i="6"/>
  <c r="R220" i="6"/>
  <c r="Q220" i="6"/>
  <c r="P220" i="6"/>
  <c r="O220" i="6"/>
  <c r="N220" i="6"/>
  <c r="M220" i="6"/>
  <c r="L220" i="6"/>
  <c r="K220" i="6"/>
  <c r="J220" i="6"/>
  <c r="I220" i="6"/>
  <c r="T219" i="6"/>
  <c r="S219" i="6"/>
  <c r="R219" i="6"/>
  <c r="Q219" i="6"/>
  <c r="P219" i="6"/>
  <c r="O219" i="6"/>
  <c r="N219" i="6"/>
  <c r="M219" i="6"/>
  <c r="L219" i="6"/>
  <c r="K219" i="6"/>
  <c r="J219" i="6"/>
  <c r="I219" i="6"/>
  <c r="T218" i="6"/>
  <c r="S218" i="6"/>
  <c r="R218" i="6"/>
  <c r="Q218" i="6"/>
  <c r="P218" i="6"/>
  <c r="O218" i="6"/>
  <c r="N218" i="6"/>
  <c r="M218" i="6"/>
  <c r="L218" i="6"/>
  <c r="K218" i="6"/>
  <c r="J218" i="6"/>
  <c r="I218" i="6"/>
  <c r="T217" i="6"/>
  <c r="S217" i="6"/>
  <c r="R217" i="6"/>
  <c r="Q217" i="6"/>
  <c r="P217" i="6"/>
  <c r="O217" i="6"/>
  <c r="N217" i="6"/>
  <c r="M217" i="6"/>
  <c r="L217" i="6"/>
  <c r="K217" i="6"/>
  <c r="J217" i="6"/>
  <c r="I217" i="6"/>
  <c r="T216" i="6"/>
  <c r="S216" i="6"/>
  <c r="R216" i="6"/>
  <c r="Q216" i="6"/>
  <c r="P216" i="6"/>
  <c r="O216" i="6"/>
  <c r="N216" i="6"/>
  <c r="M216" i="6"/>
  <c r="L216" i="6"/>
  <c r="K216" i="6"/>
  <c r="J216" i="6"/>
  <c r="I216" i="6"/>
  <c r="T215" i="6"/>
  <c r="S215" i="6"/>
  <c r="R215" i="6"/>
  <c r="Q215" i="6"/>
  <c r="P215" i="6"/>
  <c r="O215" i="6"/>
  <c r="N215" i="6"/>
  <c r="M215" i="6"/>
  <c r="L215" i="6"/>
  <c r="K215" i="6"/>
  <c r="J215" i="6"/>
  <c r="I215" i="6"/>
  <c r="T214" i="6"/>
  <c r="S214" i="6"/>
  <c r="R214" i="6"/>
  <c r="Q214" i="6"/>
  <c r="P214" i="6"/>
  <c r="O214" i="6"/>
  <c r="N214" i="6"/>
  <c r="M214" i="6"/>
  <c r="L214" i="6"/>
  <c r="K214" i="6"/>
  <c r="J214" i="6"/>
  <c r="I214" i="6"/>
  <c r="T213" i="6"/>
  <c r="S213" i="6"/>
  <c r="R213" i="6"/>
  <c r="Q213" i="6"/>
  <c r="P213" i="6"/>
  <c r="O213" i="6"/>
  <c r="N213" i="6"/>
  <c r="M213" i="6"/>
  <c r="L213" i="6"/>
  <c r="K213" i="6"/>
  <c r="J213" i="6"/>
  <c r="I213" i="6"/>
  <c r="T212" i="6"/>
  <c r="S212" i="6"/>
  <c r="R212" i="6"/>
  <c r="Q212" i="6"/>
  <c r="P212" i="6"/>
  <c r="O212" i="6"/>
  <c r="N212" i="6"/>
  <c r="M212" i="6"/>
  <c r="L212" i="6"/>
  <c r="K212" i="6"/>
  <c r="J212" i="6"/>
  <c r="I212" i="6"/>
  <c r="T211" i="6"/>
  <c r="S211" i="6"/>
  <c r="R211" i="6"/>
  <c r="Q211" i="6"/>
  <c r="P211" i="6"/>
  <c r="O211" i="6"/>
  <c r="N211" i="6"/>
  <c r="M211" i="6"/>
  <c r="L211" i="6"/>
  <c r="K211" i="6"/>
  <c r="J211" i="6"/>
  <c r="I211" i="6"/>
  <c r="T210" i="6"/>
  <c r="S210" i="6"/>
  <c r="R210" i="6"/>
  <c r="Q210" i="6"/>
  <c r="P210" i="6"/>
  <c r="O210" i="6"/>
  <c r="N210" i="6"/>
  <c r="M210" i="6"/>
  <c r="L210" i="6"/>
  <c r="K210" i="6"/>
  <c r="J210" i="6"/>
  <c r="I210" i="6"/>
  <c r="T209" i="6"/>
  <c r="S209" i="6"/>
  <c r="R209" i="6"/>
  <c r="Q209" i="6"/>
  <c r="P209" i="6"/>
  <c r="O209" i="6"/>
  <c r="N209" i="6"/>
  <c r="M209" i="6"/>
  <c r="L209" i="6"/>
  <c r="K209" i="6"/>
  <c r="J209" i="6"/>
  <c r="I209" i="6"/>
  <c r="T208" i="6"/>
  <c r="S208" i="6"/>
  <c r="R208" i="6"/>
  <c r="Q208" i="6"/>
  <c r="P208" i="6"/>
  <c r="O208" i="6"/>
  <c r="N208" i="6"/>
  <c r="M208" i="6"/>
  <c r="L208" i="6"/>
  <c r="K208" i="6"/>
  <c r="J208" i="6"/>
  <c r="I208" i="6"/>
  <c r="T207" i="6"/>
  <c r="S207" i="6"/>
  <c r="R207" i="6"/>
  <c r="Q207" i="6"/>
  <c r="P207" i="6"/>
  <c r="O207" i="6"/>
  <c r="N207" i="6"/>
  <c r="M207" i="6"/>
  <c r="L207" i="6"/>
  <c r="K207" i="6"/>
  <c r="J207" i="6"/>
  <c r="I207" i="6"/>
  <c r="T206" i="6"/>
  <c r="S206" i="6"/>
  <c r="R206" i="6"/>
  <c r="Q206" i="6"/>
  <c r="P206" i="6"/>
  <c r="O206" i="6"/>
  <c r="N206" i="6"/>
  <c r="M206" i="6"/>
  <c r="L206" i="6"/>
  <c r="K206" i="6"/>
  <c r="J206" i="6"/>
  <c r="I206" i="6"/>
  <c r="T205" i="6"/>
  <c r="S205" i="6"/>
  <c r="R205" i="6"/>
  <c r="Q205" i="6"/>
  <c r="P205" i="6"/>
  <c r="O205" i="6"/>
  <c r="N205" i="6"/>
  <c r="M205" i="6"/>
  <c r="L205" i="6"/>
  <c r="K205" i="6"/>
  <c r="J205" i="6"/>
  <c r="I205" i="6"/>
  <c r="T204" i="6"/>
  <c r="S204" i="6"/>
  <c r="R204" i="6"/>
  <c r="Q204" i="6"/>
  <c r="P204" i="6"/>
  <c r="O204" i="6"/>
  <c r="N204" i="6"/>
  <c r="M204" i="6"/>
  <c r="L204" i="6"/>
  <c r="K204" i="6"/>
  <c r="J204" i="6"/>
  <c r="I204" i="6"/>
  <c r="T203" i="6"/>
  <c r="S203" i="6"/>
  <c r="R203" i="6"/>
  <c r="Q203" i="6"/>
  <c r="P203" i="6"/>
  <c r="O203" i="6"/>
  <c r="N203" i="6"/>
  <c r="M203" i="6"/>
  <c r="L203" i="6"/>
  <c r="K203" i="6"/>
  <c r="J203" i="6"/>
  <c r="I203" i="6"/>
  <c r="T202" i="6"/>
  <c r="S202" i="6"/>
  <c r="R202" i="6"/>
  <c r="Q202" i="6"/>
  <c r="P202" i="6"/>
  <c r="O202" i="6"/>
  <c r="N202" i="6"/>
  <c r="M202" i="6"/>
  <c r="L202" i="6"/>
  <c r="K202" i="6"/>
  <c r="J202" i="6"/>
  <c r="I202" i="6"/>
  <c r="T201" i="6"/>
  <c r="S201" i="6"/>
  <c r="R201" i="6"/>
  <c r="Q201" i="6"/>
  <c r="P201" i="6"/>
  <c r="O201" i="6"/>
  <c r="N201" i="6"/>
  <c r="M201" i="6"/>
  <c r="L201" i="6"/>
  <c r="K201" i="6"/>
  <c r="J201" i="6"/>
  <c r="I201" i="6"/>
  <c r="T200" i="6"/>
  <c r="S200" i="6"/>
  <c r="R200" i="6"/>
  <c r="Q200" i="6"/>
  <c r="P200" i="6"/>
  <c r="O200" i="6"/>
  <c r="N200" i="6"/>
  <c r="M200" i="6"/>
  <c r="L200" i="6"/>
  <c r="K200" i="6"/>
  <c r="J200" i="6"/>
  <c r="I200" i="6"/>
  <c r="T199" i="6"/>
  <c r="S199" i="6"/>
  <c r="R199" i="6"/>
  <c r="Q199" i="6"/>
  <c r="P199" i="6"/>
  <c r="O199" i="6"/>
  <c r="N199" i="6"/>
  <c r="M199" i="6"/>
  <c r="L199" i="6"/>
  <c r="K199" i="6"/>
  <c r="J199" i="6"/>
  <c r="I199" i="6"/>
  <c r="T198" i="6"/>
  <c r="S198" i="6"/>
  <c r="R198" i="6"/>
  <c r="Q198" i="6"/>
  <c r="P198" i="6"/>
  <c r="O198" i="6"/>
  <c r="N198" i="6"/>
  <c r="M198" i="6"/>
  <c r="L198" i="6"/>
  <c r="K198" i="6"/>
  <c r="J198" i="6"/>
  <c r="I198" i="6"/>
  <c r="T197" i="6"/>
  <c r="S197" i="6"/>
  <c r="R197" i="6"/>
  <c r="Q197" i="6"/>
  <c r="P197" i="6"/>
  <c r="O197" i="6"/>
  <c r="N197" i="6"/>
  <c r="M197" i="6"/>
  <c r="L197" i="6"/>
  <c r="K197" i="6"/>
  <c r="J197" i="6"/>
  <c r="I197" i="6"/>
  <c r="T196" i="6"/>
  <c r="S196" i="6"/>
  <c r="R196" i="6"/>
  <c r="Q196" i="6"/>
  <c r="P196" i="6"/>
  <c r="O196" i="6"/>
  <c r="N196" i="6"/>
  <c r="M196" i="6"/>
  <c r="L196" i="6"/>
  <c r="K196" i="6"/>
  <c r="J196" i="6"/>
  <c r="I196" i="6"/>
  <c r="T195" i="6"/>
  <c r="S195" i="6"/>
  <c r="R195" i="6"/>
  <c r="Q195" i="6"/>
  <c r="P195" i="6"/>
  <c r="O195" i="6"/>
  <c r="N195" i="6"/>
  <c r="M195" i="6"/>
  <c r="L195" i="6"/>
  <c r="K195" i="6"/>
  <c r="J195" i="6"/>
  <c r="I195" i="6"/>
  <c r="T194" i="6"/>
  <c r="S194" i="6"/>
  <c r="R194" i="6"/>
  <c r="Q194" i="6"/>
  <c r="P194" i="6"/>
  <c r="O194" i="6"/>
  <c r="N194" i="6"/>
  <c r="M194" i="6"/>
  <c r="L194" i="6"/>
  <c r="K194" i="6"/>
  <c r="J194" i="6"/>
  <c r="I194" i="6"/>
  <c r="T193" i="6"/>
  <c r="S193" i="6"/>
  <c r="R193" i="6"/>
  <c r="Q193" i="6"/>
  <c r="P193" i="6"/>
  <c r="O193" i="6"/>
  <c r="N193" i="6"/>
  <c r="M193" i="6"/>
  <c r="L193" i="6"/>
  <c r="K193" i="6"/>
  <c r="J193" i="6"/>
  <c r="I193" i="6"/>
  <c r="T192" i="6"/>
  <c r="S192" i="6"/>
  <c r="R192" i="6"/>
  <c r="Q192" i="6"/>
  <c r="P192" i="6"/>
  <c r="O192" i="6"/>
  <c r="N192" i="6"/>
  <c r="M192" i="6"/>
  <c r="L192" i="6"/>
  <c r="K192" i="6"/>
  <c r="J192" i="6"/>
  <c r="I192" i="6"/>
  <c r="T191" i="6"/>
  <c r="S191" i="6"/>
  <c r="R191" i="6"/>
  <c r="Q191" i="6"/>
  <c r="P191" i="6"/>
  <c r="O191" i="6"/>
  <c r="N191" i="6"/>
  <c r="M191" i="6"/>
  <c r="L191" i="6"/>
  <c r="K191" i="6"/>
  <c r="J191" i="6"/>
  <c r="I191" i="6"/>
  <c r="T190" i="6"/>
  <c r="S190" i="6"/>
  <c r="R190" i="6"/>
  <c r="Q190" i="6"/>
  <c r="P190" i="6"/>
  <c r="O190" i="6"/>
  <c r="N190" i="6"/>
  <c r="M190" i="6"/>
  <c r="L190" i="6"/>
  <c r="K190" i="6"/>
  <c r="J190" i="6"/>
  <c r="I190" i="6"/>
  <c r="T189" i="6"/>
  <c r="S189" i="6"/>
  <c r="R189" i="6"/>
  <c r="Q189" i="6"/>
  <c r="P189" i="6"/>
  <c r="O189" i="6"/>
  <c r="N189" i="6"/>
  <c r="M189" i="6"/>
  <c r="L189" i="6"/>
  <c r="K189" i="6"/>
  <c r="J189" i="6"/>
  <c r="I189" i="6"/>
  <c r="T188" i="6"/>
  <c r="S188" i="6"/>
  <c r="R188" i="6"/>
  <c r="Q188" i="6"/>
  <c r="P188" i="6"/>
  <c r="O188" i="6"/>
  <c r="N188" i="6"/>
  <c r="M188" i="6"/>
  <c r="L188" i="6"/>
  <c r="K188" i="6"/>
  <c r="J188" i="6"/>
  <c r="I188" i="6"/>
  <c r="T187" i="6"/>
  <c r="S187" i="6"/>
  <c r="R187" i="6"/>
  <c r="Q187" i="6"/>
  <c r="P187" i="6"/>
  <c r="O187" i="6"/>
  <c r="N187" i="6"/>
  <c r="M187" i="6"/>
  <c r="L187" i="6"/>
  <c r="K187" i="6"/>
  <c r="J187" i="6"/>
  <c r="I187" i="6"/>
  <c r="T186" i="6"/>
  <c r="S186" i="6"/>
  <c r="R186" i="6"/>
  <c r="Q186" i="6"/>
  <c r="P186" i="6"/>
  <c r="O186" i="6"/>
  <c r="N186" i="6"/>
  <c r="M186" i="6"/>
  <c r="L186" i="6"/>
  <c r="K186" i="6"/>
  <c r="J186" i="6"/>
  <c r="I186" i="6"/>
  <c r="T185" i="6"/>
  <c r="S185" i="6"/>
  <c r="R185" i="6"/>
  <c r="Q185" i="6"/>
  <c r="P185" i="6"/>
  <c r="O185" i="6"/>
  <c r="N185" i="6"/>
  <c r="M185" i="6"/>
  <c r="L185" i="6"/>
  <c r="K185" i="6"/>
  <c r="J185" i="6"/>
  <c r="I185" i="6"/>
  <c r="T184" i="6"/>
  <c r="S184" i="6"/>
  <c r="R184" i="6"/>
  <c r="Q184" i="6"/>
  <c r="P184" i="6"/>
  <c r="O184" i="6"/>
  <c r="N184" i="6"/>
  <c r="M184" i="6"/>
  <c r="L184" i="6"/>
  <c r="K184" i="6"/>
  <c r="J184" i="6"/>
  <c r="I184" i="6"/>
  <c r="T183" i="6"/>
  <c r="S183" i="6"/>
  <c r="R183" i="6"/>
  <c r="Q183" i="6"/>
  <c r="P183" i="6"/>
  <c r="O183" i="6"/>
  <c r="N183" i="6"/>
  <c r="M183" i="6"/>
  <c r="L183" i="6"/>
  <c r="K183" i="6"/>
  <c r="J183" i="6"/>
  <c r="I183" i="6"/>
  <c r="T182" i="6"/>
  <c r="S182" i="6"/>
  <c r="R182" i="6"/>
  <c r="Q182" i="6"/>
  <c r="P182" i="6"/>
  <c r="O182" i="6"/>
  <c r="N182" i="6"/>
  <c r="M182" i="6"/>
  <c r="L182" i="6"/>
  <c r="K182" i="6"/>
  <c r="J182" i="6"/>
  <c r="I182" i="6"/>
  <c r="T181" i="6"/>
  <c r="S181" i="6"/>
  <c r="R181" i="6"/>
  <c r="Q181" i="6"/>
  <c r="P181" i="6"/>
  <c r="O181" i="6"/>
  <c r="N181" i="6"/>
  <c r="M181" i="6"/>
  <c r="L181" i="6"/>
  <c r="K181" i="6"/>
  <c r="J181" i="6"/>
  <c r="I181" i="6"/>
  <c r="T180" i="6"/>
  <c r="S180" i="6"/>
  <c r="R180" i="6"/>
  <c r="Q180" i="6"/>
  <c r="P180" i="6"/>
  <c r="O180" i="6"/>
  <c r="N180" i="6"/>
  <c r="M180" i="6"/>
  <c r="L180" i="6"/>
  <c r="K180" i="6"/>
  <c r="J180" i="6"/>
  <c r="I180" i="6"/>
  <c r="T179" i="6"/>
  <c r="S179" i="6"/>
  <c r="R179" i="6"/>
  <c r="Q179" i="6"/>
  <c r="P179" i="6"/>
  <c r="O179" i="6"/>
  <c r="N179" i="6"/>
  <c r="M179" i="6"/>
  <c r="L179" i="6"/>
  <c r="K179" i="6"/>
  <c r="J179" i="6"/>
  <c r="I179" i="6"/>
  <c r="T178" i="6"/>
  <c r="S178" i="6"/>
  <c r="R178" i="6"/>
  <c r="Q178" i="6"/>
  <c r="P178" i="6"/>
  <c r="O178" i="6"/>
  <c r="N178" i="6"/>
  <c r="M178" i="6"/>
  <c r="L178" i="6"/>
  <c r="K178" i="6"/>
  <c r="J178" i="6"/>
  <c r="I178" i="6"/>
  <c r="T177" i="6"/>
  <c r="S177" i="6"/>
  <c r="R177" i="6"/>
  <c r="Q177" i="6"/>
  <c r="P177" i="6"/>
  <c r="O177" i="6"/>
  <c r="N177" i="6"/>
  <c r="M177" i="6"/>
  <c r="L177" i="6"/>
  <c r="K177" i="6"/>
  <c r="J177" i="6"/>
  <c r="I177" i="6"/>
  <c r="T176" i="6"/>
  <c r="S176" i="6"/>
  <c r="R176" i="6"/>
  <c r="Q176" i="6"/>
  <c r="P176" i="6"/>
  <c r="O176" i="6"/>
  <c r="N176" i="6"/>
  <c r="M176" i="6"/>
  <c r="L176" i="6"/>
  <c r="K176" i="6"/>
  <c r="J176" i="6"/>
  <c r="I176" i="6"/>
  <c r="T175" i="6"/>
  <c r="S175" i="6"/>
  <c r="R175" i="6"/>
  <c r="Q175" i="6"/>
  <c r="P175" i="6"/>
  <c r="O175" i="6"/>
  <c r="N175" i="6"/>
  <c r="M175" i="6"/>
  <c r="L175" i="6"/>
  <c r="K175" i="6"/>
  <c r="J175" i="6"/>
  <c r="I175" i="6"/>
  <c r="T174" i="6"/>
  <c r="S174" i="6"/>
  <c r="R174" i="6"/>
  <c r="Q174" i="6"/>
  <c r="P174" i="6"/>
  <c r="O174" i="6"/>
  <c r="N174" i="6"/>
  <c r="M174" i="6"/>
  <c r="L174" i="6"/>
  <c r="K174" i="6"/>
  <c r="J174" i="6"/>
  <c r="I174" i="6"/>
  <c r="T173" i="6"/>
  <c r="S173" i="6"/>
  <c r="R173" i="6"/>
  <c r="Q173" i="6"/>
  <c r="P173" i="6"/>
  <c r="O173" i="6"/>
  <c r="N173" i="6"/>
  <c r="M173" i="6"/>
  <c r="L173" i="6"/>
  <c r="K173" i="6"/>
  <c r="J173" i="6"/>
  <c r="I173" i="6"/>
  <c r="T172" i="6"/>
  <c r="S172" i="6"/>
  <c r="R172" i="6"/>
  <c r="Q172" i="6"/>
  <c r="P172" i="6"/>
  <c r="O172" i="6"/>
  <c r="N172" i="6"/>
  <c r="M172" i="6"/>
  <c r="L172" i="6"/>
  <c r="K172" i="6"/>
  <c r="J172" i="6"/>
  <c r="I172" i="6"/>
  <c r="T171" i="6"/>
  <c r="S171" i="6"/>
  <c r="R171" i="6"/>
  <c r="Q171" i="6"/>
  <c r="P171" i="6"/>
  <c r="O171" i="6"/>
  <c r="N171" i="6"/>
  <c r="M171" i="6"/>
  <c r="L171" i="6"/>
  <c r="K171" i="6"/>
  <c r="J171" i="6"/>
  <c r="I171" i="6"/>
  <c r="T170" i="6"/>
  <c r="S170" i="6"/>
  <c r="R170" i="6"/>
  <c r="Q170" i="6"/>
  <c r="P170" i="6"/>
  <c r="O170" i="6"/>
  <c r="N170" i="6"/>
  <c r="M170" i="6"/>
  <c r="L170" i="6"/>
  <c r="K170" i="6"/>
  <c r="J170" i="6"/>
  <c r="I170" i="6"/>
  <c r="T169" i="6"/>
  <c r="S169" i="6"/>
  <c r="R169" i="6"/>
  <c r="Q169" i="6"/>
  <c r="P169" i="6"/>
  <c r="O169" i="6"/>
  <c r="N169" i="6"/>
  <c r="M169" i="6"/>
  <c r="L169" i="6"/>
  <c r="K169" i="6"/>
  <c r="J169" i="6"/>
  <c r="I169" i="6"/>
  <c r="T168" i="6"/>
  <c r="S168" i="6"/>
  <c r="R168" i="6"/>
  <c r="Q168" i="6"/>
  <c r="P168" i="6"/>
  <c r="O168" i="6"/>
  <c r="N168" i="6"/>
  <c r="M168" i="6"/>
  <c r="L168" i="6"/>
  <c r="K168" i="6"/>
  <c r="J168" i="6"/>
  <c r="I168" i="6"/>
  <c r="T167" i="6"/>
  <c r="S167" i="6"/>
  <c r="R167" i="6"/>
  <c r="Q167" i="6"/>
  <c r="P167" i="6"/>
  <c r="O167" i="6"/>
  <c r="N167" i="6"/>
  <c r="M167" i="6"/>
  <c r="L167" i="6"/>
  <c r="K167" i="6"/>
  <c r="J167" i="6"/>
  <c r="I167" i="6"/>
  <c r="T166" i="6"/>
  <c r="S166" i="6"/>
  <c r="R166" i="6"/>
  <c r="Q166" i="6"/>
  <c r="P166" i="6"/>
  <c r="O166" i="6"/>
  <c r="N166" i="6"/>
  <c r="M166" i="6"/>
  <c r="L166" i="6"/>
  <c r="K166" i="6"/>
  <c r="J166" i="6"/>
  <c r="I166" i="6"/>
  <c r="T165" i="6"/>
  <c r="S165" i="6"/>
  <c r="R165" i="6"/>
  <c r="Q165" i="6"/>
  <c r="P165" i="6"/>
  <c r="O165" i="6"/>
  <c r="N165" i="6"/>
  <c r="M165" i="6"/>
  <c r="L165" i="6"/>
  <c r="K165" i="6"/>
  <c r="J165" i="6"/>
  <c r="I165" i="6"/>
  <c r="T164" i="6"/>
  <c r="S164" i="6"/>
  <c r="R164" i="6"/>
  <c r="Q164" i="6"/>
  <c r="P164" i="6"/>
  <c r="O164" i="6"/>
  <c r="N164" i="6"/>
  <c r="M164" i="6"/>
  <c r="L164" i="6"/>
  <c r="K164" i="6"/>
  <c r="J164" i="6"/>
  <c r="I164" i="6"/>
  <c r="T163" i="6"/>
  <c r="S163" i="6"/>
  <c r="R163" i="6"/>
  <c r="Q163" i="6"/>
  <c r="P163" i="6"/>
  <c r="O163" i="6"/>
  <c r="N163" i="6"/>
  <c r="M163" i="6"/>
  <c r="L163" i="6"/>
  <c r="K163" i="6"/>
  <c r="J163" i="6"/>
  <c r="I163" i="6"/>
  <c r="T162" i="6"/>
  <c r="S162" i="6"/>
  <c r="R162" i="6"/>
  <c r="Q162" i="6"/>
  <c r="P162" i="6"/>
  <c r="O162" i="6"/>
  <c r="N162" i="6"/>
  <c r="M162" i="6"/>
  <c r="L162" i="6"/>
  <c r="K162" i="6"/>
  <c r="J162" i="6"/>
  <c r="I162" i="6"/>
  <c r="T161" i="6"/>
  <c r="S161" i="6"/>
  <c r="R161" i="6"/>
  <c r="Q161" i="6"/>
  <c r="P161" i="6"/>
  <c r="O161" i="6"/>
  <c r="N161" i="6"/>
  <c r="M161" i="6"/>
  <c r="L161" i="6"/>
  <c r="K161" i="6"/>
  <c r="J161" i="6"/>
  <c r="I161" i="6"/>
  <c r="T160" i="6"/>
  <c r="S160" i="6"/>
  <c r="R160" i="6"/>
  <c r="Q160" i="6"/>
  <c r="P160" i="6"/>
  <c r="O160" i="6"/>
  <c r="N160" i="6"/>
  <c r="M160" i="6"/>
  <c r="L160" i="6"/>
  <c r="K160" i="6"/>
  <c r="J160" i="6"/>
  <c r="I160" i="6"/>
  <c r="T159" i="6"/>
  <c r="S159" i="6"/>
  <c r="R159" i="6"/>
  <c r="Q159" i="6"/>
  <c r="P159" i="6"/>
  <c r="O159" i="6"/>
  <c r="N159" i="6"/>
  <c r="M159" i="6"/>
  <c r="L159" i="6"/>
  <c r="K159" i="6"/>
  <c r="J159" i="6"/>
  <c r="I159" i="6"/>
  <c r="T158" i="6"/>
  <c r="S158" i="6"/>
  <c r="R158" i="6"/>
  <c r="Q158" i="6"/>
  <c r="P158" i="6"/>
  <c r="O158" i="6"/>
  <c r="N158" i="6"/>
  <c r="M158" i="6"/>
  <c r="L158" i="6"/>
  <c r="K158" i="6"/>
  <c r="J158" i="6"/>
  <c r="I158" i="6"/>
  <c r="T157" i="6"/>
  <c r="S157" i="6"/>
  <c r="R157" i="6"/>
  <c r="Q157" i="6"/>
  <c r="P157" i="6"/>
  <c r="O157" i="6"/>
  <c r="N157" i="6"/>
  <c r="M157" i="6"/>
  <c r="L157" i="6"/>
  <c r="K157" i="6"/>
  <c r="J157" i="6"/>
  <c r="I157" i="6"/>
  <c r="T156" i="6"/>
  <c r="S156" i="6"/>
  <c r="R156" i="6"/>
  <c r="Q156" i="6"/>
  <c r="P156" i="6"/>
  <c r="O156" i="6"/>
  <c r="N156" i="6"/>
  <c r="M156" i="6"/>
  <c r="L156" i="6"/>
  <c r="K156" i="6"/>
  <c r="J156" i="6"/>
  <c r="I156" i="6"/>
  <c r="T155" i="6"/>
  <c r="S155" i="6"/>
  <c r="R155" i="6"/>
  <c r="Q155" i="6"/>
  <c r="P155" i="6"/>
  <c r="O155" i="6"/>
  <c r="N155" i="6"/>
  <c r="M155" i="6"/>
  <c r="L155" i="6"/>
  <c r="K155" i="6"/>
  <c r="J155" i="6"/>
  <c r="I155" i="6"/>
  <c r="T154" i="6"/>
  <c r="S154" i="6"/>
  <c r="R154" i="6"/>
  <c r="Q154" i="6"/>
  <c r="P154" i="6"/>
  <c r="O154" i="6"/>
  <c r="N154" i="6"/>
  <c r="M154" i="6"/>
  <c r="L154" i="6"/>
  <c r="K154" i="6"/>
  <c r="J154" i="6"/>
  <c r="I154" i="6"/>
  <c r="T153" i="6"/>
  <c r="S153" i="6"/>
  <c r="R153" i="6"/>
  <c r="Q153" i="6"/>
  <c r="P153" i="6"/>
  <c r="O153" i="6"/>
  <c r="N153" i="6"/>
  <c r="M153" i="6"/>
  <c r="L153" i="6"/>
  <c r="K153" i="6"/>
  <c r="J153" i="6"/>
  <c r="I153" i="6"/>
  <c r="T152" i="6"/>
  <c r="S152" i="6"/>
  <c r="R152" i="6"/>
  <c r="Q152" i="6"/>
  <c r="P152" i="6"/>
  <c r="O152" i="6"/>
  <c r="N152" i="6"/>
  <c r="M152" i="6"/>
  <c r="L152" i="6"/>
  <c r="K152" i="6"/>
  <c r="J152" i="6"/>
  <c r="I152" i="6"/>
  <c r="T151" i="6"/>
  <c r="S151" i="6"/>
  <c r="R151" i="6"/>
  <c r="Q151" i="6"/>
  <c r="P151" i="6"/>
  <c r="O151" i="6"/>
  <c r="N151" i="6"/>
  <c r="M151" i="6"/>
  <c r="L151" i="6"/>
  <c r="K151" i="6"/>
  <c r="J151" i="6"/>
  <c r="I151" i="6"/>
  <c r="T150" i="6"/>
  <c r="S150" i="6"/>
  <c r="R150" i="6"/>
  <c r="Q150" i="6"/>
  <c r="P150" i="6"/>
  <c r="O150" i="6"/>
  <c r="N150" i="6"/>
  <c r="M150" i="6"/>
  <c r="L150" i="6"/>
  <c r="K150" i="6"/>
  <c r="J150" i="6"/>
  <c r="I150" i="6"/>
  <c r="T149" i="6"/>
  <c r="S149" i="6"/>
  <c r="R149" i="6"/>
  <c r="Q149" i="6"/>
  <c r="P149" i="6"/>
  <c r="O149" i="6"/>
  <c r="N149" i="6"/>
  <c r="M149" i="6"/>
  <c r="L149" i="6"/>
  <c r="K149" i="6"/>
  <c r="J149" i="6"/>
  <c r="I149" i="6"/>
  <c r="T148" i="6"/>
  <c r="S148" i="6"/>
  <c r="R148" i="6"/>
  <c r="Q148" i="6"/>
  <c r="P148" i="6"/>
  <c r="O148" i="6"/>
  <c r="N148" i="6"/>
  <c r="M148" i="6"/>
  <c r="L148" i="6"/>
  <c r="K148" i="6"/>
  <c r="J148" i="6"/>
  <c r="I148" i="6"/>
  <c r="T147" i="6"/>
  <c r="S147" i="6"/>
  <c r="R147" i="6"/>
  <c r="Q147" i="6"/>
  <c r="P147" i="6"/>
  <c r="O147" i="6"/>
  <c r="N147" i="6"/>
  <c r="M147" i="6"/>
  <c r="L147" i="6"/>
  <c r="K147" i="6"/>
  <c r="J147" i="6"/>
  <c r="I147" i="6"/>
  <c r="T146" i="6"/>
  <c r="S146" i="6"/>
  <c r="R146" i="6"/>
  <c r="Q146" i="6"/>
  <c r="P146" i="6"/>
  <c r="O146" i="6"/>
  <c r="N146" i="6"/>
  <c r="M146" i="6"/>
  <c r="L146" i="6"/>
  <c r="K146" i="6"/>
  <c r="J146" i="6"/>
  <c r="I146" i="6"/>
  <c r="T145" i="6"/>
  <c r="S145" i="6"/>
  <c r="R145" i="6"/>
  <c r="Q145" i="6"/>
  <c r="P145" i="6"/>
  <c r="O145" i="6"/>
  <c r="N145" i="6"/>
  <c r="M145" i="6"/>
  <c r="L145" i="6"/>
  <c r="K145" i="6"/>
  <c r="J145" i="6"/>
  <c r="I145" i="6"/>
  <c r="T144" i="6"/>
  <c r="S144" i="6"/>
  <c r="R144" i="6"/>
  <c r="Q144" i="6"/>
  <c r="P144" i="6"/>
  <c r="O144" i="6"/>
  <c r="N144" i="6"/>
  <c r="M144" i="6"/>
  <c r="L144" i="6"/>
  <c r="K144" i="6"/>
  <c r="J144" i="6"/>
  <c r="I144" i="6"/>
  <c r="T143" i="6"/>
  <c r="S143" i="6"/>
  <c r="R143" i="6"/>
  <c r="Q143" i="6"/>
  <c r="P143" i="6"/>
  <c r="O143" i="6"/>
  <c r="N143" i="6"/>
  <c r="M143" i="6"/>
  <c r="L143" i="6"/>
  <c r="K143" i="6"/>
  <c r="J143" i="6"/>
  <c r="I143" i="6"/>
  <c r="T142" i="6"/>
  <c r="S142" i="6"/>
  <c r="R142" i="6"/>
  <c r="Q142" i="6"/>
  <c r="P142" i="6"/>
  <c r="O142" i="6"/>
  <c r="N142" i="6"/>
  <c r="M142" i="6"/>
  <c r="L142" i="6"/>
  <c r="K142" i="6"/>
  <c r="J142" i="6"/>
  <c r="I142" i="6"/>
  <c r="T141" i="6"/>
  <c r="S141" i="6"/>
  <c r="R141" i="6"/>
  <c r="Q141" i="6"/>
  <c r="P141" i="6"/>
  <c r="O141" i="6"/>
  <c r="N141" i="6"/>
  <c r="M141" i="6"/>
  <c r="L141" i="6"/>
  <c r="K141" i="6"/>
  <c r="J141" i="6"/>
  <c r="I141" i="6"/>
  <c r="T140" i="6"/>
  <c r="S140" i="6"/>
  <c r="R140" i="6"/>
  <c r="Q140" i="6"/>
  <c r="P140" i="6"/>
  <c r="O140" i="6"/>
  <c r="N140" i="6"/>
  <c r="M140" i="6"/>
  <c r="L140" i="6"/>
  <c r="K140" i="6"/>
  <c r="J140" i="6"/>
  <c r="I140" i="6"/>
  <c r="T139" i="6"/>
  <c r="S139" i="6"/>
  <c r="R139" i="6"/>
  <c r="Q139" i="6"/>
  <c r="P139" i="6"/>
  <c r="O139" i="6"/>
  <c r="N139" i="6"/>
  <c r="M139" i="6"/>
  <c r="L139" i="6"/>
  <c r="K139" i="6"/>
  <c r="J139" i="6"/>
  <c r="I139" i="6"/>
  <c r="T138" i="6"/>
  <c r="S138" i="6"/>
  <c r="R138" i="6"/>
  <c r="Q138" i="6"/>
  <c r="P138" i="6"/>
  <c r="O138" i="6"/>
  <c r="N138" i="6"/>
  <c r="M138" i="6"/>
  <c r="L138" i="6"/>
  <c r="K138" i="6"/>
  <c r="J138" i="6"/>
  <c r="I138" i="6"/>
  <c r="T137" i="6"/>
  <c r="S137" i="6"/>
  <c r="R137" i="6"/>
  <c r="Q137" i="6"/>
  <c r="P137" i="6"/>
  <c r="O137" i="6"/>
  <c r="N137" i="6"/>
  <c r="M137" i="6"/>
  <c r="L137" i="6"/>
  <c r="K137" i="6"/>
  <c r="J137" i="6"/>
  <c r="I137" i="6"/>
  <c r="T136" i="6"/>
  <c r="S136" i="6"/>
  <c r="R136" i="6"/>
  <c r="Q136" i="6"/>
  <c r="P136" i="6"/>
  <c r="O136" i="6"/>
  <c r="N136" i="6"/>
  <c r="M136" i="6"/>
  <c r="L136" i="6"/>
  <c r="K136" i="6"/>
  <c r="J136" i="6"/>
  <c r="I136" i="6"/>
  <c r="T135" i="6"/>
  <c r="S135" i="6"/>
  <c r="R135" i="6"/>
  <c r="Q135" i="6"/>
  <c r="P135" i="6"/>
  <c r="O135" i="6"/>
  <c r="N135" i="6"/>
  <c r="M135" i="6"/>
  <c r="L135" i="6"/>
  <c r="K135" i="6"/>
  <c r="J135" i="6"/>
  <c r="I135" i="6"/>
  <c r="T134" i="6"/>
  <c r="S134" i="6"/>
  <c r="R134" i="6"/>
  <c r="Q134" i="6"/>
  <c r="P134" i="6"/>
  <c r="O134" i="6"/>
  <c r="N134" i="6"/>
  <c r="M134" i="6"/>
  <c r="L134" i="6"/>
  <c r="K134" i="6"/>
  <c r="J134" i="6"/>
  <c r="I134" i="6"/>
  <c r="T133" i="6"/>
  <c r="S133" i="6"/>
  <c r="R133" i="6"/>
  <c r="Q133" i="6"/>
  <c r="P133" i="6"/>
  <c r="O133" i="6"/>
  <c r="N133" i="6"/>
  <c r="M133" i="6"/>
  <c r="L133" i="6"/>
  <c r="K133" i="6"/>
  <c r="J133" i="6"/>
  <c r="I133" i="6"/>
  <c r="T132" i="6"/>
  <c r="S132" i="6"/>
  <c r="R132" i="6"/>
  <c r="Q132" i="6"/>
  <c r="P132" i="6"/>
  <c r="O132" i="6"/>
  <c r="N132" i="6"/>
  <c r="M132" i="6"/>
  <c r="L132" i="6"/>
  <c r="K132" i="6"/>
  <c r="J132" i="6"/>
  <c r="I132" i="6"/>
  <c r="T131" i="6"/>
  <c r="S131" i="6"/>
  <c r="R131" i="6"/>
  <c r="Q131" i="6"/>
  <c r="P131" i="6"/>
  <c r="O131" i="6"/>
  <c r="N131" i="6"/>
  <c r="M131" i="6"/>
  <c r="L131" i="6"/>
  <c r="K131" i="6"/>
  <c r="J131" i="6"/>
  <c r="I131" i="6"/>
  <c r="T130" i="6"/>
  <c r="S130" i="6"/>
  <c r="R130" i="6"/>
  <c r="Q130" i="6"/>
  <c r="P130" i="6"/>
  <c r="O130" i="6"/>
  <c r="N130" i="6"/>
  <c r="M130" i="6"/>
  <c r="L130" i="6"/>
  <c r="K130" i="6"/>
  <c r="J130" i="6"/>
  <c r="I130" i="6"/>
  <c r="T129" i="6"/>
  <c r="S129" i="6"/>
  <c r="R129" i="6"/>
  <c r="Q129" i="6"/>
  <c r="P129" i="6"/>
  <c r="O129" i="6"/>
  <c r="N129" i="6"/>
  <c r="M129" i="6"/>
  <c r="L129" i="6"/>
  <c r="K129" i="6"/>
  <c r="J129" i="6"/>
  <c r="I129" i="6"/>
  <c r="T128" i="6"/>
  <c r="S128" i="6"/>
  <c r="R128" i="6"/>
  <c r="Q128" i="6"/>
  <c r="P128" i="6"/>
  <c r="O128" i="6"/>
  <c r="N128" i="6"/>
  <c r="M128" i="6"/>
  <c r="L128" i="6"/>
  <c r="K128" i="6"/>
  <c r="J128" i="6"/>
  <c r="I128" i="6"/>
  <c r="T127" i="6"/>
  <c r="S127" i="6"/>
  <c r="R127" i="6"/>
  <c r="Q127" i="6"/>
  <c r="P127" i="6"/>
  <c r="O127" i="6"/>
  <c r="N127" i="6"/>
  <c r="M127" i="6"/>
  <c r="L127" i="6"/>
  <c r="K127" i="6"/>
  <c r="J127" i="6"/>
  <c r="I127" i="6"/>
  <c r="T126" i="6"/>
  <c r="S126" i="6"/>
  <c r="R126" i="6"/>
  <c r="Q126" i="6"/>
  <c r="P126" i="6"/>
  <c r="O126" i="6"/>
  <c r="N126" i="6"/>
  <c r="M126" i="6"/>
  <c r="L126" i="6"/>
  <c r="K126" i="6"/>
  <c r="J126" i="6"/>
  <c r="I126" i="6"/>
  <c r="T125" i="6"/>
  <c r="S125" i="6"/>
  <c r="R125" i="6"/>
  <c r="Q125" i="6"/>
  <c r="P125" i="6"/>
  <c r="O125" i="6"/>
  <c r="N125" i="6"/>
  <c r="M125" i="6"/>
  <c r="L125" i="6"/>
  <c r="K125" i="6"/>
  <c r="J125" i="6"/>
  <c r="I125" i="6"/>
  <c r="T124" i="6"/>
  <c r="S124" i="6"/>
  <c r="R124" i="6"/>
  <c r="Q124" i="6"/>
  <c r="P124" i="6"/>
  <c r="O124" i="6"/>
  <c r="N124" i="6"/>
  <c r="M124" i="6"/>
  <c r="L124" i="6"/>
  <c r="K124" i="6"/>
  <c r="J124" i="6"/>
  <c r="I124" i="6"/>
  <c r="T123" i="6"/>
  <c r="S123" i="6"/>
  <c r="R123" i="6"/>
  <c r="Q123" i="6"/>
  <c r="P123" i="6"/>
  <c r="O123" i="6"/>
  <c r="N123" i="6"/>
  <c r="M123" i="6"/>
  <c r="L123" i="6"/>
  <c r="K123" i="6"/>
  <c r="J123" i="6"/>
  <c r="I123" i="6"/>
  <c r="T122" i="6"/>
  <c r="S122" i="6"/>
  <c r="R122" i="6"/>
  <c r="Q122" i="6"/>
  <c r="P122" i="6"/>
  <c r="O122" i="6"/>
  <c r="N122" i="6"/>
  <c r="M122" i="6"/>
  <c r="L122" i="6"/>
  <c r="K122" i="6"/>
  <c r="J122" i="6"/>
  <c r="I122" i="6"/>
  <c r="T121" i="6"/>
  <c r="S121" i="6"/>
  <c r="R121" i="6"/>
  <c r="Q121" i="6"/>
  <c r="P121" i="6"/>
  <c r="O121" i="6"/>
  <c r="N121" i="6"/>
  <c r="M121" i="6"/>
  <c r="L121" i="6"/>
  <c r="K121" i="6"/>
  <c r="J121" i="6"/>
  <c r="I121" i="6"/>
  <c r="T120" i="6"/>
  <c r="S120" i="6"/>
  <c r="R120" i="6"/>
  <c r="Q120" i="6"/>
  <c r="P120" i="6"/>
  <c r="O120" i="6"/>
  <c r="N120" i="6"/>
  <c r="M120" i="6"/>
  <c r="L120" i="6"/>
  <c r="K120" i="6"/>
  <c r="J120" i="6"/>
  <c r="I120" i="6"/>
  <c r="T119" i="6"/>
  <c r="S119" i="6"/>
  <c r="R119" i="6"/>
  <c r="Q119" i="6"/>
  <c r="P119" i="6"/>
  <c r="O119" i="6"/>
  <c r="N119" i="6"/>
  <c r="M119" i="6"/>
  <c r="L119" i="6"/>
  <c r="K119" i="6"/>
  <c r="J119" i="6"/>
  <c r="I119" i="6"/>
  <c r="T118" i="6"/>
  <c r="S118" i="6"/>
  <c r="R118" i="6"/>
  <c r="Q118" i="6"/>
  <c r="P118" i="6"/>
  <c r="O118" i="6"/>
  <c r="N118" i="6"/>
  <c r="M118" i="6"/>
  <c r="L118" i="6"/>
  <c r="K118" i="6"/>
  <c r="J118" i="6"/>
  <c r="I118" i="6"/>
  <c r="T117" i="6"/>
  <c r="S117" i="6"/>
  <c r="R117" i="6"/>
  <c r="Q117" i="6"/>
  <c r="P117" i="6"/>
  <c r="O117" i="6"/>
  <c r="N117" i="6"/>
  <c r="M117" i="6"/>
  <c r="L117" i="6"/>
  <c r="K117" i="6"/>
  <c r="J117" i="6"/>
  <c r="I117" i="6"/>
  <c r="T116" i="6"/>
  <c r="S116" i="6"/>
  <c r="R116" i="6"/>
  <c r="Q116" i="6"/>
  <c r="P116" i="6"/>
  <c r="O116" i="6"/>
  <c r="N116" i="6"/>
  <c r="M116" i="6"/>
  <c r="L116" i="6"/>
  <c r="K116" i="6"/>
  <c r="J116" i="6"/>
  <c r="I116" i="6"/>
  <c r="T115" i="6"/>
  <c r="S115" i="6"/>
  <c r="R115" i="6"/>
  <c r="Q115" i="6"/>
  <c r="P115" i="6"/>
  <c r="O115" i="6"/>
  <c r="N115" i="6"/>
  <c r="M115" i="6"/>
  <c r="L115" i="6"/>
  <c r="K115" i="6"/>
  <c r="J115" i="6"/>
  <c r="I115" i="6"/>
  <c r="T114" i="6"/>
  <c r="S114" i="6"/>
  <c r="R114" i="6"/>
  <c r="Q114" i="6"/>
  <c r="P114" i="6"/>
  <c r="O114" i="6"/>
  <c r="N114" i="6"/>
  <c r="M114" i="6"/>
  <c r="L114" i="6"/>
  <c r="K114" i="6"/>
  <c r="J114" i="6"/>
  <c r="I114" i="6"/>
  <c r="T113" i="6"/>
  <c r="S113" i="6"/>
  <c r="R113" i="6"/>
  <c r="Q113" i="6"/>
  <c r="P113" i="6"/>
  <c r="O113" i="6"/>
  <c r="N113" i="6"/>
  <c r="M113" i="6"/>
  <c r="L113" i="6"/>
  <c r="K113" i="6"/>
  <c r="J113" i="6"/>
  <c r="I113" i="6"/>
  <c r="T112" i="6"/>
  <c r="S112" i="6"/>
  <c r="R112" i="6"/>
  <c r="Q112" i="6"/>
  <c r="P112" i="6"/>
  <c r="O112" i="6"/>
  <c r="N112" i="6"/>
  <c r="M112" i="6"/>
  <c r="L112" i="6"/>
  <c r="K112" i="6"/>
  <c r="J112" i="6"/>
  <c r="I112" i="6"/>
  <c r="T111" i="6"/>
  <c r="S111" i="6"/>
  <c r="R111" i="6"/>
  <c r="Q111" i="6"/>
  <c r="P111" i="6"/>
  <c r="O111" i="6"/>
  <c r="N111" i="6"/>
  <c r="M111" i="6"/>
  <c r="L111" i="6"/>
  <c r="K111" i="6"/>
  <c r="J111" i="6"/>
  <c r="I111" i="6"/>
  <c r="T110" i="6"/>
  <c r="S110" i="6"/>
  <c r="R110" i="6"/>
  <c r="Q110" i="6"/>
  <c r="P110" i="6"/>
  <c r="O110" i="6"/>
  <c r="N110" i="6"/>
  <c r="M110" i="6"/>
  <c r="L110" i="6"/>
  <c r="K110" i="6"/>
  <c r="J110" i="6"/>
  <c r="I110" i="6"/>
  <c r="T109" i="6"/>
  <c r="S109" i="6"/>
  <c r="R109" i="6"/>
  <c r="Q109" i="6"/>
  <c r="P109" i="6"/>
  <c r="O109" i="6"/>
  <c r="N109" i="6"/>
  <c r="M109" i="6"/>
  <c r="L109" i="6"/>
  <c r="K109" i="6"/>
  <c r="J109" i="6"/>
  <c r="I109" i="6"/>
  <c r="T108" i="6"/>
  <c r="S108" i="6"/>
  <c r="R108" i="6"/>
  <c r="Q108" i="6"/>
  <c r="P108" i="6"/>
  <c r="O108" i="6"/>
  <c r="N108" i="6"/>
  <c r="M108" i="6"/>
  <c r="L108" i="6"/>
  <c r="K108" i="6"/>
  <c r="J108" i="6"/>
  <c r="I108" i="6"/>
  <c r="T107" i="6"/>
  <c r="S107" i="6"/>
  <c r="R107" i="6"/>
  <c r="Q107" i="6"/>
  <c r="P107" i="6"/>
  <c r="O107" i="6"/>
  <c r="N107" i="6"/>
  <c r="M107" i="6"/>
  <c r="L107" i="6"/>
  <c r="K107" i="6"/>
  <c r="J107" i="6"/>
  <c r="I107" i="6"/>
  <c r="T106" i="6"/>
  <c r="S106" i="6"/>
  <c r="R106" i="6"/>
  <c r="Q106" i="6"/>
  <c r="P106" i="6"/>
  <c r="O106" i="6"/>
  <c r="N106" i="6"/>
  <c r="M106" i="6"/>
  <c r="L106" i="6"/>
  <c r="K106" i="6"/>
  <c r="J106" i="6"/>
  <c r="I106" i="6"/>
  <c r="T105" i="6"/>
  <c r="S105" i="6"/>
  <c r="R105" i="6"/>
  <c r="Q105" i="6"/>
  <c r="P105" i="6"/>
  <c r="O105" i="6"/>
  <c r="N105" i="6"/>
  <c r="M105" i="6"/>
  <c r="L105" i="6"/>
  <c r="K105" i="6"/>
  <c r="J105" i="6"/>
  <c r="I105" i="6"/>
  <c r="T104" i="6"/>
  <c r="S104" i="6"/>
  <c r="R104" i="6"/>
  <c r="Q104" i="6"/>
  <c r="P104" i="6"/>
  <c r="O104" i="6"/>
  <c r="N104" i="6"/>
  <c r="M104" i="6"/>
  <c r="L104" i="6"/>
  <c r="K104" i="6"/>
  <c r="J104" i="6"/>
  <c r="I104" i="6"/>
  <c r="T103" i="6"/>
  <c r="S103" i="6"/>
  <c r="R103" i="6"/>
  <c r="Q103" i="6"/>
  <c r="P103" i="6"/>
  <c r="O103" i="6"/>
  <c r="N103" i="6"/>
  <c r="M103" i="6"/>
  <c r="L103" i="6"/>
  <c r="K103" i="6"/>
  <c r="J103" i="6"/>
  <c r="I103" i="6"/>
  <c r="T102" i="6"/>
  <c r="S102" i="6"/>
  <c r="R102" i="6"/>
  <c r="Q102" i="6"/>
  <c r="P102" i="6"/>
  <c r="O102" i="6"/>
  <c r="N102" i="6"/>
  <c r="M102" i="6"/>
  <c r="L102" i="6"/>
  <c r="K102" i="6"/>
  <c r="J102" i="6"/>
  <c r="I102" i="6"/>
  <c r="T101" i="6"/>
  <c r="S101" i="6"/>
  <c r="R101" i="6"/>
  <c r="Q101" i="6"/>
  <c r="P101" i="6"/>
  <c r="O101" i="6"/>
  <c r="N101" i="6"/>
  <c r="M101" i="6"/>
  <c r="L101" i="6"/>
  <c r="K101" i="6"/>
  <c r="J101" i="6"/>
  <c r="I101" i="6"/>
  <c r="T100" i="6"/>
  <c r="S100" i="6"/>
  <c r="R100" i="6"/>
  <c r="Q100" i="6"/>
  <c r="P100" i="6"/>
  <c r="O100" i="6"/>
  <c r="N100" i="6"/>
  <c r="M100" i="6"/>
  <c r="L100" i="6"/>
  <c r="K100" i="6"/>
  <c r="J100" i="6"/>
  <c r="I100" i="6"/>
  <c r="T99" i="6"/>
  <c r="S99" i="6"/>
  <c r="R99" i="6"/>
  <c r="Q99" i="6"/>
  <c r="P99" i="6"/>
  <c r="O99" i="6"/>
  <c r="N99" i="6"/>
  <c r="M99" i="6"/>
  <c r="L99" i="6"/>
  <c r="K99" i="6"/>
  <c r="J99" i="6"/>
  <c r="I99" i="6"/>
  <c r="T98" i="6"/>
  <c r="S98" i="6"/>
  <c r="R98" i="6"/>
  <c r="Q98" i="6"/>
  <c r="P98" i="6"/>
  <c r="O98" i="6"/>
  <c r="N98" i="6"/>
  <c r="M98" i="6"/>
  <c r="L98" i="6"/>
  <c r="K98" i="6"/>
  <c r="J98" i="6"/>
  <c r="I98" i="6"/>
  <c r="T97" i="6"/>
  <c r="S97" i="6"/>
  <c r="R97" i="6"/>
  <c r="Q97" i="6"/>
  <c r="P97" i="6"/>
  <c r="O97" i="6"/>
  <c r="N97" i="6"/>
  <c r="M97" i="6"/>
  <c r="L97" i="6"/>
  <c r="K97" i="6"/>
  <c r="J97" i="6"/>
  <c r="I97" i="6"/>
  <c r="T96" i="6"/>
  <c r="S96" i="6"/>
  <c r="R96" i="6"/>
  <c r="Q96" i="6"/>
  <c r="P96" i="6"/>
  <c r="O96" i="6"/>
  <c r="N96" i="6"/>
  <c r="M96" i="6"/>
  <c r="L96" i="6"/>
  <c r="K96" i="6"/>
  <c r="J96" i="6"/>
  <c r="I96" i="6"/>
  <c r="T95" i="6"/>
  <c r="S95" i="6"/>
  <c r="R95" i="6"/>
  <c r="Q95" i="6"/>
  <c r="P95" i="6"/>
  <c r="O95" i="6"/>
  <c r="N95" i="6"/>
  <c r="M95" i="6"/>
  <c r="L95" i="6"/>
  <c r="K95" i="6"/>
  <c r="J95" i="6"/>
  <c r="I95" i="6"/>
  <c r="T94" i="6"/>
  <c r="S94" i="6"/>
  <c r="R94" i="6"/>
  <c r="Q94" i="6"/>
  <c r="P94" i="6"/>
  <c r="O94" i="6"/>
  <c r="N94" i="6"/>
  <c r="M94" i="6"/>
  <c r="L94" i="6"/>
  <c r="K94" i="6"/>
  <c r="J94" i="6"/>
  <c r="I94" i="6"/>
  <c r="T93" i="6"/>
  <c r="S93" i="6"/>
  <c r="R93" i="6"/>
  <c r="Q93" i="6"/>
  <c r="P93" i="6"/>
  <c r="O93" i="6"/>
  <c r="N93" i="6"/>
  <c r="M93" i="6"/>
  <c r="L93" i="6"/>
  <c r="K93" i="6"/>
  <c r="J93" i="6"/>
  <c r="I93" i="6"/>
  <c r="T92" i="6"/>
  <c r="S92" i="6"/>
  <c r="R92" i="6"/>
  <c r="Q92" i="6"/>
  <c r="P92" i="6"/>
  <c r="O92" i="6"/>
  <c r="N92" i="6"/>
  <c r="M92" i="6"/>
  <c r="L92" i="6"/>
  <c r="K92" i="6"/>
  <c r="J92" i="6"/>
  <c r="I92" i="6"/>
  <c r="T91" i="6"/>
  <c r="S91" i="6"/>
  <c r="R91" i="6"/>
  <c r="Q91" i="6"/>
  <c r="P91" i="6"/>
  <c r="O91" i="6"/>
  <c r="N91" i="6"/>
  <c r="M91" i="6"/>
  <c r="L91" i="6"/>
  <c r="K91" i="6"/>
  <c r="J91" i="6"/>
  <c r="I91" i="6"/>
  <c r="T90" i="6"/>
  <c r="S90" i="6"/>
  <c r="R90" i="6"/>
  <c r="Q90" i="6"/>
  <c r="P90" i="6"/>
  <c r="O90" i="6"/>
  <c r="N90" i="6"/>
  <c r="M90" i="6"/>
  <c r="L90" i="6"/>
  <c r="K90" i="6"/>
  <c r="J90" i="6"/>
  <c r="I90" i="6"/>
  <c r="T89" i="6"/>
  <c r="S89" i="6"/>
  <c r="R89" i="6"/>
  <c r="Q89" i="6"/>
  <c r="P89" i="6"/>
  <c r="O89" i="6"/>
  <c r="N89" i="6"/>
  <c r="M89" i="6"/>
  <c r="L89" i="6"/>
  <c r="K89" i="6"/>
  <c r="J89" i="6"/>
  <c r="I89" i="6"/>
  <c r="T88" i="6"/>
  <c r="S88" i="6"/>
  <c r="R88" i="6"/>
  <c r="Q88" i="6"/>
  <c r="P88" i="6"/>
  <c r="O88" i="6"/>
  <c r="N88" i="6"/>
  <c r="M88" i="6"/>
  <c r="L88" i="6"/>
  <c r="K88" i="6"/>
  <c r="J88" i="6"/>
  <c r="I88" i="6"/>
  <c r="T87" i="6"/>
  <c r="S87" i="6"/>
  <c r="R87" i="6"/>
  <c r="Q87" i="6"/>
  <c r="P87" i="6"/>
  <c r="O87" i="6"/>
  <c r="N87" i="6"/>
  <c r="M87" i="6"/>
  <c r="L87" i="6"/>
  <c r="K87" i="6"/>
  <c r="J87" i="6"/>
  <c r="I87" i="6"/>
  <c r="T86" i="6"/>
  <c r="S86" i="6"/>
  <c r="R86" i="6"/>
  <c r="Q86" i="6"/>
  <c r="P86" i="6"/>
  <c r="O86" i="6"/>
  <c r="N86" i="6"/>
  <c r="M86" i="6"/>
  <c r="L86" i="6"/>
  <c r="K86" i="6"/>
  <c r="J86" i="6"/>
  <c r="I86" i="6"/>
  <c r="T85" i="6"/>
  <c r="S85" i="6"/>
  <c r="R85" i="6"/>
  <c r="Q85" i="6"/>
  <c r="P85" i="6"/>
  <c r="O85" i="6"/>
  <c r="N85" i="6"/>
  <c r="M85" i="6"/>
  <c r="L85" i="6"/>
  <c r="K85" i="6"/>
  <c r="J85" i="6"/>
  <c r="I85" i="6"/>
  <c r="T84" i="6"/>
  <c r="S84" i="6"/>
  <c r="R84" i="6"/>
  <c r="Q84" i="6"/>
  <c r="P84" i="6"/>
  <c r="O84" i="6"/>
  <c r="N84" i="6"/>
  <c r="M84" i="6"/>
  <c r="L84" i="6"/>
  <c r="K84" i="6"/>
  <c r="J84" i="6"/>
  <c r="I84" i="6"/>
  <c r="T83" i="6"/>
  <c r="S83" i="6"/>
  <c r="R83" i="6"/>
  <c r="Q83" i="6"/>
  <c r="P83" i="6"/>
  <c r="O83" i="6"/>
  <c r="N83" i="6"/>
  <c r="M83" i="6"/>
  <c r="L83" i="6"/>
  <c r="K83" i="6"/>
  <c r="J83" i="6"/>
  <c r="I83" i="6"/>
  <c r="T82" i="6"/>
  <c r="S82" i="6"/>
  <c r="R82" i="6"/>
  <c r="Q82" i="6"/>
  <c r="P82" i="6"/>
  <c r="O82" i="6"/>
  <c r="N82" i="6"/>
  <c r="M82" i="6"/>
  <c r="L82" i="6"/>
  <c r="K82" i="6"/>
  <c r="J82" i="6"/>
  <c r="I82" i="6"/>
  <c r="T81" i="6"/>
  <c r="S81" i="6"/>
  <c r="R81" i="6"/>
  <c r="Q81" i="6"/>
  <c r="P81" i="6"/>
  <c r="O81" i="6"/>
  <c r="N81" i="6"/>
  <c r="M81" i="6"/>
  <c r="L81" i="6"/>
  <c r="K81" i="6"/>
  <c r="J81" i="6"/>
  <c r="I81" i="6"/>
  <c r="T80" i="6"/>
  <c r="S80" i="6"/>
  <c r="R80" i="6"/>
  <c r="Q80" i="6"/>
  <c r="P80" i="6"/>
  <c r="O80" i="6"/>
  <c r="N80" i="6"/>
  <c r="M80" i="6"/>
  <c r="L80" i="6"/>
  <c r="K80" i="6"/>
  <c r="J80" i="6"/>
  <c r="I80" i="6"/>
  <c r="T79" i="6"/>
  <c r="S79" i="6"/>
  <c r="R79" i="6"/>
  <c r="Q79" i="6"/>
  <c r="P79" i="6"/>
  <c r="O79" i="6"/>
  <c r="N79" i="6"/>
  <c r="M79" i="6"/>
  <c r="L79" i="6"/>
  <c r="K79" i="6"/>
  <c r="J79" i="6"/>
  <c r="I79" i="6"/>
  <c r="T78" i="6"/>
  <c r="S78" i="6"/>
  <c r="R78" i="6"/>
  <c r="Q78" i="6"/>
  <c r="P78" i="6"/>
  <c r="O78" i="6"/>
  <c r="N78" i="6"/>
  <c r="M78" i="6"/>
  <c r="L78" i="6"/>
  <c r="K78" i="6"/>
  <c r="J78" i="6"/>
  <c r="I78" i="6"/>
  <c r="T77" i="6"/>
  <c r="S77" i="6"/>
  <c r="R77" i="6"/>
  <c r="Q77" i="6"/>
  <c r="P77" i="6"/>
  <c r="O77" i="6"/>
  <c r="N77" i="6"/>
  <c r="M77" i="6"/>
  <c r="L77" i="6"/>
  <c r="K77" i="6"/>
  <c r="J77" i="6"/>
  <c r="I77" i="6"/>
  <c r="T76" i="6"/>
  <c r="S76" i="6"/>
  <c r="R76" i="6"/>
  <c r="Q76" i="6"/>
  <c r="P76" i="6"/>
  <c r="O76" i="6"/>
  <c r="N76" i="6"/>
  <c r="M76" i="6"/>
  <c r="L76" i="6"/>
  <c r="K76" i="6"/>
  <c r="J76" i="6"/>
  <c r="I76" i="6"/>
  <c r="T75" i="6"/>
  <c r="S75" i="6"/>
  <c r="R75" i="6"/>
  <c r="Q75" i="6"/>
  <c r="P75" i="6"/>
  <c r="O75" i="6"/>
  <c r="N75" i="6"/>
  <c r="M75" i="6"/>
  <c r="L75" i="6"/>
  <c r="K75" i="6"/>
  <c r="J75" i="6"/>
  <c r="I75" i="6"/>
  <c r="T74" i="6"/>
  <c r="S74" i="6"/>
  <c r="R74" i="6"/>
  <c r="Q74" i="6"/>
  <c r="P74" i="6"/>
  <c r="O74" i="6"/>
  <c r="N74" i="6"/>
  <c r="M74" i="6"/>
  <c r="L74" i="6"/>
  <c r="K74" i="6"/>
  <c r="J74" i="6"/>
  <c r="I74" i="6"/>
  <c r="T73" i="6"/>
  <c r="S73" i="6"/>
  <c r="R73" i="6"/>
  <c r="Q73" i="6"/>
  <c r="P73" i="6"/>
  <c r="O73" i="6"/>
  <c r="N73" i="6"/>
  <c r="M73" i="6"/>
  <c r="L73" i="6"/>
  <c r="K73" i="6"/>
  <c r="J73" i="6"/>
  <c r="I73" i="6"/>
  <c r="T72" i="6"/>
  <c r="S72" i="6"/>
  <c r="R72" i="6"/>
  <c r="Q72" i="6"/>
  <c r="P72" i="6"/>
  <c r="O72" i="6"/>
  <c r="N72" i="6"/>
  <c r="M72" i="6"/>
  <c r="L72" i="6"/>
  <c r="K72" i="6"/>
  <c r="J72" i="6"/>
  <c r="I72" i="6"/>
  <c r="T71" i="6"/>
  <c r="S71" i="6"/>
  <c r="R71" i="6"/>
  <c r="Q71" i="6"/>
  <c r="P71" i="6"/>
  <c r="O71" i="6"/>
  <c r="N71" i="6"/>
  <c r="M71" i="6"/>
  <c r="L71" i="6"/>
  <c r="K71" i="6"/>
  <c r="J71" i="6"/>
  <c r="I71" i="6"/>
  <c r="T70" i="6"/>
  <c r="S70" i="6"/>
  <c r="R70" i="6"/>
  <c r="Q70" i="6"/>
  <c r="P70" i="6"/>
  <c r="O70" i="6"/>
  <c r="N70" i="6"/>
  <c r="M70" i="6"/>
  <c r="L70" i="6"/>
  <c r="K70" i="6"/>
  <c r="J70" i="6"/>
  <c r="I70" i="6"/>
  <c r="T69" i="6"/>
  <c r="S69" i="6"/>
  <c r="R69" i="6"/>
  <c r="Q69" i="6"/>
  <c r="P69" i="6"/>
  <c r="O69" i="6"/>
  <c r="N69" i="6"/>
  <c r="M69" i="6"/>
  <c r="L69" i="6"/>
  <c r="K69" i="6"/>
  <c r="J69" i="6"/>
  <c r="I69" i="6"/>
  <c r="T68" i="6"/>
  <c r="S68" i="6"/>
  <c r="R68" i="6"/>
  <c r="Q68" i="6"/>
  <c r="P68" i="6"/>
  <c r="O68" i="6"/>
  <c r="N68" i="6"/>
  <c r="M68" i="6"/>
  <c r="L68" i="6"/>
  <c r="K68" i="6"/>
  <c r="J68" i="6"/>
  <c r="I68" i="6"/>
  <c r="T67" i="6"/>
  <c r="S67" i="6"/>
  <c r="R67" i="6"/>
  <c r="Q67" i="6"/>
  <c r="P67" i="6"/>
  <c r="O67" i="6"/>
  <c r="N67" i="6"/>
  <c r="M67" i="6"/>
  <c r="L67" i="6"/>
  <c r="K67" i="6"/>
  <c r="J67" i="6"/>
  <c r="I67" i="6"/>
  <c r="T66" i="6"/>
  <c r="S66" i="6"/>
  <c r="R66" i="6"/>
  <c r="Q66" i="6"/>
  <c r="P66" i="6"/>
  <c r="O66" i="6"/>
  <c r="N66" i="6"/>
  <c r="M66" i="6"/>
  <c r="L66" i="6"/>
  <c r="K66" i="6"/>
  <c r="J66" i="6"/>
  <c r="I66" i="6"/>
  <c r="T65" i="6"/>
  <c r="S65" i="6"/>
  <c r="R65" i="6"/>
  <c r="Q65" i="6"/>
  <c r="P65" i="6"/>
  <c r="O65" i="6"/>
  <c r="N65" i="6"/>
  <c r="M65" i="6"/>
  <c r="L65" i="6"/>
  <c r="K65" i="6"/>
  <c r="J65" i="6"/>
  <c r="I65" i="6"/>
  <c r="T64" i="6"/>
  <c r="S64" i="6"/>
  <c r="R64" i="6"/>
  <c r="Q64" i="6"/>
  <c r="P64" i="6"/>
  <c r="O64" i="6"/>
  <c r="N64" i="6"/>
  <c r="M64" i="6"/>
  <c r="L64" i="6"/>
  <c r="K64" i="6"/>
  <c r="J64" i="6"/>
  <c r="I64" i="6"/>
  <c r="T63" i="6"/>
  <c r="S63" i="6"/>
  <c r="R63" i="6"/>
  <c r="Q63" i="6"/>
  <c r="P63" i="6"/>
  <c r="O63" i="6"/>
  <c r="N63" i="6"/>
  <c r="M63" i="6"/>
  <c r="L63" i="6"/>
  <c r="K63" i="6"/>
  <c r="J63" i="6"/>
  <c r="I63" i="6"/>
  <c r="T62" i="6"/>
  <c r="S62" i="6"/>
  <c r="R62" i="6"/>
  <c r="Q62" i="6"/>
  <c r="P62" i="6"/>
  <c r="O62" i="6"/>
  <c r="N62" i="6"/>
  <c r="M62" i="6"/>
  <c r="L62" i="6"/>
  <c r="K62" i="6"/>
  <c r="J62" i="6"/>
  <c r="I62" i="6"/>
  <c r="T61" i="6"/>
  <c r="S61" i="6"/>
  <c r="R61" i="6"/>
  <c r="Q61" i="6"/>
  <c r="P61" i="6"/>
  <c r="O61" i="6"/>
  <c r="N61" i="6"/>
  <c r="M61" i="6"/>
  <c r="L61" i="6"/>
  <c r="K61" i="6"/>
  <c r="J61" i="6"/>
  <c r="I61" i="6"/>
  <c r="T60" i="6"/>
  <c r="S60" i="6"/>
  <c r="R60" i="6"/>
  <c r="Q60" i="6"/>
  <c r="P60" i="6"/>
  <c r="O60" i="6"/>
  <c r="N60" i="6"/>
  <c r="M60" i="6"/>
  <c r="L60" i="6"/>
  <c r="K60" i="6"/>
  <c r="J60" i="6"/>
  <c r="I60" i="6"/>
  <c r="T59" i="6"/>
  <c r="S59" i="6"/>
  <c r="R59" i="6"/>
  <c r="Q59" i="6"/>
  <c r="P59" i="6"/>
  <c r="O59" i="6"/>
  <c r="N59" i="6"/>
  <c r="M59" i="6"/>
  <c r="L59" i="6"/>
  <c r="K59" i="6"/>
  <c r="J59" i="6"/>
  <c r="I59" i="6"/>
  <c r="T58" i="6"/>
  <c r="S58" i="6"/>
  <c r="R58" i="6"/>
  <c r="Q58" i="6"/>
  <c r="P58" i="6"/>
  <c r="O58" i="6"/>
  <c r="N58" i="6"/>
  <c r="M58" i="6"/>
  <c r="L58" i="6"/>
  <c r="K58" i="6"/>
  <c r="J58" i="6"/>
  <c r="I58" i="6"/>
  <c r="T57" i="6"/>
  <c r="S57" i="6"/>
  <c r="R57" i="6"/>
  <c r="Q57" i="6"/>
  <c r="P57" i="6"/>
  <c r="O57" i="6"/>
  <c r="N57" i="6"/>
  <c r="M57" i="6"/>
  <c r="L57" i="6"/>
  <c r="K57" i="6"/>
  <c r="J57" i="6"/>
  <c r="I57" i="6"/>
  <c r="T56" i="6"/>
  <c r="S56" i="6"/>
  <c r="R56" i="6"/>
  <c r="Q56" i="6"/>
  <c r="P56" i="6"/>
  <c r="O56" i="6"/>
  <c r="N56" i="6"/>
  <c r="M56" i="6"/>
  <c r="L56" i="6"/>
  <c r="K56" i="6"/>
  <c r="J56" i="6"/>
  <c r="I56" i="6"/>
  <c r="T55" i="6"/>
  <c r="S55" i="6"/>
  <c r="R55" i="6"/>
  <c r="Q55" i="6"/>
  <c r="P55" i="6"/>
  <c r="O55" i="6"/>
  <c r="N55" i="6"/>
  <c r="M55" i="6"/>
  <c r="L55" i="6"/>
  <c r="K55" i="6"/>
  <c r="J55" i="6"/>
  <c r="I55" i="6"/>
  <c r="T54" i="6"/>
  <c r="S54" i="6"/>
  <c r="R54" i="6"/>
  <c r="Q54" i="6"/>
  <c r="P54" i="6"/>
  <c r="O54" i="6"/>
  <c r="N54" i="6"/>
  <c r="M54" i="6"/>
  <c r="L54" i="6"/>
  <c r="K54" i="6"/>
  <c r="J54" i="6"/>
  <c r="I54" i="6"/>
  <c r="T53" i="6"/>
  <c r="S53" i="6"/>
  <c r="R53" i="6"/>
  <c r="Q53" i="6"/>
  <c r="P53" i="6"/>
  <c r="O53" i="6"/>
  <c r="N53" i="6"/>
  <c r="M53" i="6"/>
  <c r="L53" i="6"/>
  <c r="K53" i="6"/>
  <c r="J53" i="6"/>
  <c r="I53" i="6"/>
  <c r="T52" i="6"/>
  <c r="S52" i="6"/>
  <c r="R52" i="6"/>
  <c r="Q52" i="6"/>
  <c r="P52" i="6"/>
  <c r="O52" i="6"/>
  <c r="N52" i="6"/>
  <c r="M52" i="6"/>
  <c r="L52" i="6"/>
  <c r="K52" i="6"/>
  <c r="J52" i="6"/>
  <c r="I52" i="6"/>
  <c r="T51" i="6"/>
  <c r="S51" i="6"/>
  <c r="R51" i="6"/>
  <c r="Q51" i="6"/>
  <c r="P51" i="6"/>
  <c r="O51" i="6"/>
  <c r="N51" i="6"/>
  <c r="M51" i="6"/>
  <c r="L51" i="6"/>
  <c r="K51" i="6"/>
  <c r="J51" i="6"/>
  <c r="I51" i="6"/>
  <c r="T50" i="6"/>
  <c r="S50" i="6"/>
  <c r="R50" i="6"/>
  <c r="Q50" i="6"/>
  <c r="P50" i="6"/>
  <c r="O50" i="6"/>
  <c r="N50" i="6"/>
  <c r="M50" i="6"/>
  <c r="L50" i="6"/>
  <c r="K50" i="6"/>
  <c r="J50" i="6"/>
  <c r="I50" i="6"/>
  <c r="T49" i="6"/>
  <c r="S49" i="6"/>
  <c r="R49" i="6"/>
  <c r="Q49" i="6"/>
  <c r="P49" i="6"/>
  <c r="O49" i="6"/>
  <c r="N49" i="6"/>
  <c r="M49" i="6"/>
  <c r="L49" i="6"/>
  <c r="K49" i="6"/>
  <c r="J49" i="6"/>
  <c r="I49" i="6"/>
  <c r="T48" i="6"/>
  <c r="S48" i="6"/>
  <c r="R48" i="6"/>
  <c r="Q48" i="6"/>
  <c r="P48" i="6"/>
  <c r="O48" i="6"/>
  <c r="N48" i="6"/>
  <c r="M48" i="6"/>
  <c r="L48" i="6"/>
  <c r="K48" i="6"/>
  <c r="J48" i="6"/>
  <c r="I48" i="6"/>
  <c r="T47" i="6"/>
  <c r="S47" i="6"/>
  <c r="R47" i="6"/>
  <c r="Q47" i="6"/>
  <c r="P47" i="6"/>
  <c r="O47" i="6"/>
  <c r="N47" i="6"/>
  <c r="M47" i="6"/>
  <c r="L47" i="6"/>
  <c r="K47" i="6"/>
  <c r="J47" i="6"/>
  <c r="I47" i="6"/>
  <c r="T46" i="6"/>
  <c r="S46" i="6"/>
  <c r="R46" i="6"/>
  <c r="Q46" i="6"/>
  <c r="P46" i="6"/>
  <c r="O46" i="6"/>
  <c r="N46" i="6"/>
  <c r="M46" i="6"/>
  <c r="L46" i="6"/>
  <c r="K46" i="6"/>
  <c r="J46" i="6"/>
  <c r="I46" i="6"/>
  <c r="T45" i="6"/>
  <c r="S45" i="6"/>
  <c r="R45" i="6"/>
  <c r="Q45" i="6"/>
  <c r="P45" i="6"/>
  <c r="O45" i="6"/>
  <c r="N45" i="6"/>
  <c r="M45" i="6"/>
  <c r="L45" i="6"/>
  <c r="K45" i="6"/>
  <c r="J45" i="6"/>
  <c r="I45" i="6"/>
  <c r="T44" i="6"/>
  <c r="S44" i="6"/>
  <c r="R44" i="6"/>
  <c r="Q44" i="6"/>
  <c r="P44" i="6"/>
  <c r="O44" i="6"/>
  <c r="N44" i="6"/>
  <c r="M44" i="6"/>
  <c r="L44" i="6"/>
  <c r="K44" i="6"/>
  <c r="J44" i="6"/>
  <c r="I44" i="6"/>
  <c r="T43" i="6"/>
  <c r="S43" i="6"/>
  <c r="R43" i="6"/>
  <c r="Q43" i="6"/>
  <c r="P43" i="6"/>
  <c r="O43" i="6"/>
  <c r="N43" i="6"/>
  <c r="M43" i="6"/>
  <c r="L43" i="6"/>
  <c r="K43" i="6"/>
  <c r="J43" i="6"/>
  <c r="I43" i="6"/>
  <c r="T42" i="6"/>
  <c r="S42" i="6"/>
  <c r="R42" i="6"/>
  <c r="Q42" i="6"/>
  <c r="P42" i="6"/>
  <c r="O42" i="6"/>
  <c r="N42" i="6"/>
  <c r="M42" i="6"/>
  <c r="L42" i="6"/>
  <c r="K42" i="6"/>
  <c r="J42" i="6"/>
  <c r="I42" i="6"/>
  <c r="T41" i="6"/>
  <c r="S41" i="6"/>
  <c r="R41" i="6"/>
  <c r="Q41" i="6"/>
  <c r="P41" i="6"/>
  <c r="O41" i="6"/>
  <c r="N41" i="6"/>
  <c r="M41" i="6"/>
  <c r="L41" i="6"/>
  <c r="K41" i="6"/>
  <c r="J41" i="6"/>
  <c r="I41" i="6"/>
  <c r="T40" i="6"/>
  <c r="S40" i="6"/>
  <c r="R40" i="6"/>
  <c r="Q40" i="6"/>
  <c r="P40" i="6"/>
  <c r="O40" i="6"/>
  <c r="N40" i="6"/>
  <c r="M40" i="6"/>
  <c r="L40" i="6"/>
  <c r="K40" i="6"/>
  <c r="J40" i="6"/>
  <c r="I40" i="6"/>
  <c r="T39" i="6"/>
  <c r="S39" i="6"/>
  <c r="R39" i="6"/>
  <c r="Q39" i="6"/>
  <c r="P39" i="6"/>
  <c r="O39" i="6"/>
  <c r="N39" i="6"/>
  <c r="M39" i="6"/>
  <c r="L39" i="6"/>
  <c r="K39" i="6"/>
  <c r="J39" i="6"/>
  <c r="I39" i="6"/>
  <c r="T38" i="6"/>
  <c r="S38" i="6"/>
  <c r="R38" i="6"/>
  <c r="Q38" i="6"/>
  <c r="P38" i="6"/>
  <c r="O38" i="6"/>
  <c r="N38" i="6"/>
  <c r="M38" i="6"/>
  <c r="L38" i="6"/>
  <c r="K38" i="6"/>
  <c r="J38" i="6"/>
  <c r="I38" i="6"/>
  <c r="T37" i="6"/>
  <c r="S37" i="6"/>
  <c r="R37" i="6"/>
  <c r="Q37" i="6"/>
  <c r="P37" i="6"/>
  <c r="O37" i="6"/>
  <c r="N37" i="6"/>
  <c r="M37" i="6"/>
  <c r="L37" i="6"/>
  <c r="K37" i="6"/>
  <c r="J37" i="6"/>
  <c r="I37" i="6"/>
  <c r="T36" i="6"/>
  <c r="S36" i="6"/>
  <c r="R36" i="6"/>
  <c r="Q36" i="6"/>
  <c r="P36" i="6"/>
  <c r="O36" i="6"/>
  <c r="N36" i="6"/>
  <c r="M36" i="6"/>
  <c r="L36" i="6"/>
  <c r="K36" i="6"/>
  <c r="J36" i="6"/>
  <c r="I36" i="6"/>
  <c r="T35" i="6"/>
  <c r="S35" i="6"/>
  <c r="R35" i="6"/>
  <c r="Q35" i="6"/>
  <c r="P35" i="6"/>
  <c r="O35" i="6"/>
  <c r="N35" i="6"/>
  <c r="M35" i="6"/>
  <c r="L35" i="6"/>
  <c r="K35" i="6"/>
  <c r="J35" i="6"/>
  <c r="I35" i="6"/>
  <c r="T34" i="6"/>
  <c r="S34" i="6"/>
  <c r="R34" i="6"/>
  <c r="Q34" i="6"/>
  <c r="P34" i="6"/>
  <c r="O34" i="6"/>
  <c r="N34" i="6"/>
  <c r="M34" i="6"/>
  <c r="L34" i="6"/>
  <c r="K34" i="6"/>
  <c r="J34" i="6"/>
  <c r="I34" i="6"/>
  <c r="T33" i="6"/>
  <c r="S33" i="6"/>
  <c r="R33" i="6"/>
  <c r="Q33" i="6"/>
  <c r="P33" i="6"/>
  <c r="O33" i="6"/>
  <c r="N33" i="6"/>
  <c r="M33" i="6"/>
  <c r="L33" i="6"/>
  <c r="K33" i="6"/>
  <c r="J33" i="6"/>
  <c r="I33" i="6"/>
  <c r="T32" i="6"/>
  <c r="S32" i="6"/>
  <c r="R32" i="6"/>
  <c r="Q32" i="6"/>
  <c r="P32" i="6"/>
  <c r="O32" i="6"/>
  <c r="N32" i="6"/>
  <c r="M32" i="6"/>
  <c r="L32" i="6"/>
  <c r="K32" i="6"/>
  <c r="J32" i="6"/>
  <c r="I32" i="6"/>
  <c r="T31" i="6"/>
  <c r="S31" i="6"/>
  <c r="R31" i="6"/>
  <c r="Q31" i="6"/>
  <c r="P31" i="6"/>
  <c r="O31" i="6"/>
  <c r="N31" i="6"/>
  <c r="M31" i="6"/>
  <c r="L31" i="6"/>
  <c r="K31" i="6"/>
  <c r="J31" i="6"/>
  <c r="I31" i="6"/>
  <c r="T30" i="6"/>
  <c r="S30" i="6"/>
  <c r="R30" i="6"/>
  <c r="Q30" i="6"/>
  <c r="P30" i="6"/>
  <c r="O30" i="6"/>
  <c r="N30" i="6"/>
  <c r="M30" i="6"/>
  <c r="L30" i="6"/>
  <c r="K30" i="6"/>
  <c r="J30" i="6"/>
  <c r="I30" i="6"/>
  <c r="T29" i="6"/>
  <c r="S29" i="6"/>
  <c r="R29" i="6"/>
  <c r="Q29" i="6"/>
  <c r="P29" i="6"/>
  <c r="O29" i="6"/>
  <c r="N29" i="6"/>
  <c r="M29" i="6"/>
  <c r="L29" i="6"/>
  <c r="K29" i="6"/>
  <c r="J29" i="6"/>
  <c r="I29" i="6"/>
  <c r="T28" i="6"/>
  <c r="S28" i="6"/>
  <c r="R28" i="6"/>
  <c r="Q28" i="6"/>
  <c r="P28" i="6"/>
  <c r="O28" i="6"/>
  <c r="N28" i="6"/>
  <c r="M28" i="6"/>
  <c r="L28" i="6"/>
  <c r="K28" i="6"/>
  <c r="J28" i="6"/>
  <c r="I28" i="6"/>
  <c r="T27" i="6"/>
  <c r="S27" i="6"/>
  <c r="R27" i="6"/>
  <c r="Q27" i="6"/>
  <c r="P27" i="6"/>
  <c r="O27" i="6"/>
  <c r="N27" i="6"/>
  <c r="M27" i="6"/>
  <c r="L27" i="6"/>
  <c r="K27" i="6"/>
  <c r="J27" i="6"/>
  <c r="I27" i="6"/>
  <c r="T26" i="6"/>
  <c r="S26" i="6"/>
  <c r="R26" i="6"/>
  <c r="Q26" i="6"/>
  <c r="P26" i="6"/>
  <c r="O26" i="6"/>
  <c r="N26" i="6"/>
  <c r="M26" i="6"/>
  <c r="L26" i="6"/>
  <c r="K26" i="6"/>
  <c r="J26" i="6"/>
  <c r="I26" i="6"/>
  <c r="T25" i="6"/>
  <c r="S25" i="6"/>
  <c r="R25" i="6"/>
  <c r="Q25" i="6"/>
  <c r="P25" i="6"/>
  <c r="O25" i="6"/>
  <c r="N25" i="6"/>
  <c r="M25" i="6"/>
  <c r="L25" i="6"/>
  <c r="K25" i="6"/>
  <c r="J25" i="6"/>
  <c r="I25" i="6"/>
  <c r="T24" i="6"/>
  <c r="S24" i="6"/>
  <c r="R24" i="6"/>
  <c r="Q24" i="6"/>
  <c r="P24" i="6"/>
  <c r="O24" i="6"/>
  <c r="N24" i="6"/>
  <c r="M24" i="6"/>
  <c r="L24" i="6"/>
  <c r="K24" i="6"/>
  <c r="J24" i="6"/>
  <c r="I24" i="6"/>
  <c r="T23" i="6"/>
  <c r="S23" i="6"/>
  <c r="R23" i="6"/>
  <c r="Q23" i="6"/>
  <c r="P23" i="6"/>
  <c r="O23" i="6"/>
  <c r="N23" i="6"/>
  <c r="M23" i="6"/>
  <c r="L23" i="6"/>
  <c r="K23" i="6"/>
  <c r="J23" i="6"/>
  <c r="I23" i="6"/>
  <c r="T22" i="6"/>
  <c r="S22" i="6"/>
  <c r="R22" i="6"/>
  <c r="Q22" i="6"/>
  <c r="P22" i="6"/>
  <c r="O22" i="6"/>
  <c r="N22" i="6"/>
  <c r="M22" i="6"/>
  <c r="L22" i="6"/>
  <c r="K22" i="6"/>
  <c r="J22" i="6"/>
  <c r="I22" i="6"/>
  <c r="T21" i="6"/>
  <c r="S21" i="6"/>
  <c r="R21" i="6"/>
  <c r="Q21" i="6"/>
  <c r="P21" i="6"/>
  <c r="O21" i="6"/>
  <c r="N21" i="6"/>
  <c r="M21" i="6"/>
  <c r="L21" i="6"/>
  <c r="K21" i="6"/>
  <c r="J21" i="6"/>
  <c r="I21" i="6"/>
  <c r="T20" i="6"/>
  <c r="S20" i="6"/>
  <c r="R20" i="6"/>
  <c r="Q20" i="6"/>
  <c r="P20" i="6"/>
  <c r="O20" i="6"/>
  <c r="N20" i="6"/>
  <c r="M20" i="6"/>
  <c r="L20" i="6"/>
  <c r="K20" i="6"/>
  <c r="J20" i="6"/>
  <c r="I20" i="6"/>
  <c r="T19" i="6"/>
  <c r="S19" i="6"/>
  <c r="R19" i="6"/>
  <c r="Q19" i="6"/>
  <c r="P19" i="6"/>
  <c r="O19" i="6"/>
  <c r="N19" i="6"/>
  <c r="M19" i="6"/>
  <c r="L19" i="6"/>
  <c r="K19" i="6"/>
  <c r="J19" i="6"/>
  <c r="I19" i="6"/>
  <c r="T18" i="6"/>
  <c r="S18" i="6"/>
  <c r="R18" i="6"/>
  <c r="Q18" i="6"/>
  <c r="P18" i="6"/>
  <c r="O18" i="6"/>
  <c r="N18" i="6"/>
  <c r="M18" i="6"/>
  <c r="L18" i="6"/>
  <c r="K18" i="6"/>
  <c r="J18" i="6"/>
  <c r="I18" i="6"/>
  <c r="T17" i="6"/>
  <c r="S17" i="6"/>
  <c r="R17" i="6"/>
  <c r="Q17" i="6"/>
  <c r="P17" i="6"/>
  <c r="O17" i="6"/>
  <c r="N17" i="6"/>
  <c r="M17" i="6"/>
  <c r="L17" i="6"/>
  <c r="K17" i="6"/>
  <c r="J17" i="6"/>
  <c r="I17" i="6"/>
  <c r="T16" i="6"/>
  <c r="S16" i="6"/>
  <c r="R16" i="6"/>
  <c r="Q16" i="6"/>
  <c r="P16" i="6"/>
  <c r="O16" i="6"/>
  <c r="N16" i="6"/>
  <c r="M16" i="6"/>
  <c r="L16" i="6"/>
  <c r="K16" i="6"/>
  <c r="J16" i="6"/>
  <c r="I16" i="6"/>
  <c r="T15" i="6"/>
  <c r="S15" i="6"/>
  <c r="R15" i="6"/>
  <c r="Q15" i="6"/>
  <c r="P15" i="6"/>
  <c r="O15" i="6"/>
  <c r="N15" i="6"/>
  <c r="M15" i="6"/>
  <c r="L15" i="6"/>
  <c r="K15" i="6"/>
  <c r="J15" i="6"/>
  <c r="I15" i="6"/>
  <c r="T14" i="6"/>
  <c r="S14" i="6"/>
  <c r="R14" i="6"/>
  <c r="Q14" i="6"/>
  <c r="P14" i="6"/>
  <c r="O14" i="6"/>
  <c r="N14" i="6"/>
  <c r="M14" i="6"/>
  <c r="L14" i="6"/>
  <c r="K14" i="6"/>
  <c r="J14" i="6"/>
  <c r="I14" i="6"/>
  <c r="T13" i="6"/>
  <c r="S13" i="6"/>
  <c r="R13" i="6"/>
  <c r="Q13" i="6"/>
  <c r="P13" i="6"/>
  <c r="O13" i="6"/>
  <c r="N13" i="6"/>
  <c r="M13" i="6"/>
  <c r="L13" i="6"/>
  <c r="K13" i="6"/>
  <c r="J13" i="6"/>
  <c r="I13" i="6"/>
  <c r="T12" i="6"/>
  <c r="S12" i="6"/>
  <c r="R12" i="6"/>
  <c r="Q12" i="6"/>
  <c r="P12" i="6"/>
  <c r="O12" i="6"/>
  <c r="N12" i="6"/>
  <c r="M12" i="6"/>
  <c r="L12" i="6"/>
  <c r="K12" i="6"/>
  <c r="J12" i="6"/>
  <c r="I12" i="6"/>
  <c r="T11" i="6"/>
  <c r="S11" i="6"/>
  <c r="R11" i="6"/>
  <c r="Q11" i="6"/>
  <c r="P11" i="6"/>
  <c r="O11" i="6"/>
  <c r="N11" i="6"/>
  <c r="M11" i="6"/>
  <c r="L11" i="6"/>
  <c r="K11" i="6"/>
  <c r="J11" i="6"/>
  <c r="I11" i="6"/>
  <c r="T10" i="6"/>
  <c r="S10" i="6"/>
  <c r="R10" i="6"/>
  <c r="Q10" i="6"/>
  <c r="P10" i="6"/>
  <c r="O10" i="6"/>
  <c r="N10" i="6"/>
  <c r="M10" i="6"/>
  <c r="L10" i="6"/>
  <c r="K10" i="6"/>
  <c r="J10" i="6"/>
  <c r="I10" i="6"/>
  <c r="T9" i="6"/>
  <c r="S9" i="6"/>
  <c r="R9" i="6"/>
  <c r="Q9" i="6"/>
  <c r="P9" i="6"/>
  <c r="O9" i="6"/>
  <c r="N9" i="6"/>
  <c r="M9" i="6"/>
  <c r="L9" i="6"/>
  <c r="K9" i="6"/>
  <c r="J9" i="6"/>
  <c r="I9" i="6"/>
  <c r="T8" i="6"/>
  <c r="S8" i="6"/>
  <c r="R8" i="6"/>
  <c r="Q8" i="6"/>
  <c r="P8" i="6"/>
  <c r="O8" i="6"/>
  <c r="N8" i="6"/>
  <c r="M8" i="6"/>
  <c r="L8" i="6"/>
  <c r="K8" i="6"/>
  <c r="J8" i="6"/>
  <c r="I8" i="6"/>
  <c r="T7" i="6"/>
  <c r="S7" i="6"/>
  <c r="R7" i="6"/>
  <c r="Q7" i="6"/>
  <c r="P7" i="6"/>
  <c r="O7" i="6"/>
  <c r="N7" i="6"/>
  <c r="M7" i="6"/>
  <c r="L7" i="6"/>
  <c r="K7" i="6"/>
  <c r="J7" i="6"/>
  <c r="I7" i="6"/>
  <c r="T6" i="6"/>
  <c r="S6" i="6"/>
  <c r="R6" i="6"/>
  <c r="Q6" i="6"/>
  <c r="P6" i="6"/>
  <c r="O6" i="6"/>
  <c r="N6" i="6"/>
  <c r="M6" i="6"/>
  <c r="L6" i="6"/>
  <c r="K6" i="6"/>
  <c r="J6" i="6"/>
  <c r="I6" i="6"/>
  <c r="T5" i="6"/>
  <c r="S5" i="6"/>
  <c r="R5" i="6"/>
  <c r="Q5" i="6"/>
  <c r="P5" i="6"/>
  <c r="O5" i="6"/>
  <c r="N5" i="6"/>
  <c r="M5" i="6"/>
  <c r="L5" i="6"/>
  <c r="K5" i="6"/>
  <c r="J5" i="6"/>
  <c r="I5" i="6"/>
  <c r="T4" i="6"/>
  <c r="S4" i="6"/>
  <c r="R4" i="6"/>
  <c r="Q4" i="6"/>
  <c r="P4" i="6"/>
  <c r="O4" i="6"/>
  <c r="N4" i="6"/>
  <c r="M4" i="6"/>
  <c r="L4" i="6"/>
  <c r="K4" i="6"/>
  <c r="J4" i="6"/>
  <c r="I4" i="6"/>
  <c r="T3" i="6"/>
  <c r="S3" i="6"/>
  <c r="R3" i="6"/>
  <c r="Q3" i="6"/>
  <c r="P3" i="6"/>
  <c r="O3" i="6"/>
  <c r="N3" i="6"/>
  <c r="M3" i="6"/>
  <c r="L3" i="6"/>
  <c r="K3" i="6"/>
  <c r="J3" i="6"/>
  <c r="I3" i="6"/>
  <c r="T2" i="6"/>
  <c r="S2" i="6"/>
  <c r="R2" i="6"/>
  <c r="Q2" i="6"/>
  <c r="P2" i="6"/>
  <c r="O2" i="6"/>
  <c r="N2" i="6"/>
  <c r="M2" i="6"/>
  <c r="L2" i="6"/>
  <c r="K2" i="6"/>
  <c r="J2" i="6"/>
  <c r="I2" i="6"/>
  <c r="S625" i="10"/>
  <c r="S624" i="10"/>
  <c r="S623" i="10"/>
  <c r="S622" i="10"/>
  <c r="S621" i="10"/>
  <c r="S620" i="10"/>
  <c r="S619" i="10"/>
  <c r="S618" i="10"/>
  <c r="S617" i="10"/>
  <c r="S616" i="10"/>
  <c r="S615" i="10"/>
  <c r="S614" i="10"/>
  <c r="S613" i="10"/>
  <c r="S612" i="10"/>
  <c r="S611" i="10"/>
  <c r="S610" i="10"/>
  <c r="S609" i="10"/>
  <c r="S608" i="10"/>
  <c r="S607" i="10"/>
  <c r="S606" i="10"/>
  <c r="S605" i="10"/>
  <c r="S604" i="10"/>
  <c r="S603" i="10"/>
  <c r="S602" i="10"/>
  <c r="S601" i="10"/>
  <c r="S600" i="10"/>
  <c r="S599" i="10"/>
  <c r="S598" i="10"/>
  <c r="S597" i="10"/>
  <c r="S596" i="10"/>
  <c r="S595" i="10"/>
  <c r="S594" i="10"/>
  <c r="S593" i="10"/>
  <c r="S592" i="10"/>
  <c r="S591" i="10"/>
  <c r="S590" i="10"/>
  <c r="S589" i="10"/>
  <c r="S588" i="10"/>
  <c r="S587" i="10"/>
  <c r="S586" i="10"/>
  <c r="S585" i="10"/>
  <c r="S584" i="10"/>
  <c r="S583" i="10"/>
  <c r="S582" i="10"/>
  <c r="S581" i="10"/>
  <c r="S580" i="10"/>
  <c r="S579" i="10"/>
  <c r="S578" i="10"/>
  <c r="S577" i="10"/>
  <c r="S576" i="10"/>
  <c r="S575" i="10"/>
  <c r="S574" i="10"/>
  <c r="S573" i="10"/>
  <c r="S572" i="10"/>
  <c r="S571" i="10"/>
  <c r="S570" i="10"/>
  <c r="S569" i="10"/>
  <c r="S568" i="10"/>
  <c r="S567" i="10"/>
  <c r="S566" i="10"/>
  <c r="S565" i="10"/>
  <c r="S564" i="10"/>
  <c r="S563" i="10"/>
  <c r="S562" i="10"/>
  <c r="S561" i="10"/>
  <c r="S560" i="10"/>
  <c r="S559" i="10"/>
  <c r="S558" i="10"/>
  <c r="S557" i="10"/>
  <c r="S556" i="10"/>
  <c r="S555" i="10"/>
  <c r="S554" i="10"/>
  <c r="S553" i="10"/>
  <c r="S552" i="10"/>
  <c r="S551" i="10"/>
  <c r="S550" i="10"/>
  <c r="S549" i="10"/>
  <c r="S548" i="10"/>
  <c r="S547" i="10"/>
  <c r="S546" i="10"/>
  <c r="S545" i="10"/>
  <c r="S544" i="10"/>
  <c r="S543" i="10"/>
  <c r="S542" i="10"/>
  <c r="S541" i="10"/>
  <c r="S540" i="10"/>
  <c r="S539" i="10"/>
  <c r="S538" i="10"/>
  <c r="S537" i="10"/>
  <c r="S536" i="10"/>
  <c r="S535" i="10"/>
  <c r="S534" i="10"/>
  <c r="S533" i="10"/>
  <c r="S532" i="10"/>
  <c r="S531" i="10"/>
  <c r="S530" i="10"/>
  <c r="S529" i="10"/>
  <c r="S528" i="10"/>
  <c r="S527" i="10"/>
  <c r="S526" i="10"/>
  <c r="S525" i="10"/>
  <c r="S524" i="10"/>
  <c r="S523" i="10"/>
  <c r="S522" i="10"/>
  <c r="S521" i="10"/>
  <c r="S520" i="10"/>
  <c r="S519" i="10"/>
  <c r="S518" i="10"/>
  <c r="S517" i="10"/>
  <c r="S516" i="10"/>
  <c r="S515" i="10"/>
  <c r="S514" i="10"/>
  <c r="S513" i="10"/>
  <c r="S512" i="10"/>
  <c r="S511" i="10"/>
  <c r="S510" i="10"/>
  <c r="S509" i="10"/>
  <c r="S508" i="10"/>
  <c r="S507" i="10"/>
  <c r="S506" i="10"/>
  <c r="S505" i="10"/>
  <c r="S504" i="10"/>
  <c r="S503" i="10"/>
  <c r="S502" i="10"/>
  <c r="S501" i="10"/>
  <c r="S500" i="10"/>
  <c r="S499" i="10"/>
  <c r="S498" i="10"/>
  <c r="S497" i="10"/>
  <c r="S496" i="10"/>
  <c r="S495" i="10"/>
  <c r="S494" i="10"/>
  <c r="S493" i="10"/>
  <c r="S492" i="10"/>
  <c r="S491" i="10"/>
  <c r="S490" i="10"/>
  <c r="S489" i="10"/>
  <c r="S488" i="10"/>
  <c r="S487" i="10"/>
  <c r="S486" i="10"/>
  <c r="S485" i="10"/>
  <c r="S484" i="10"/>
  <c r="S483" i="10"/>
  <c r="S482" i="10"/>
  <c r="S481" i="10"/>
  <c r="S480" i="10"/>
  <c r="S479" i="10"/>
  <c r="S478" i="10"/>
  <c r="S477" i="10"/>
  <c r="S476" i="10"/>
  <c r="S475" i="10"/>
  <c r="S474" i="10"/>
  <c r="S473" i="10"/>
  <c r="S472" i="10"/>
  <c r="S471" i="10"/>
  <c r="S470" i="10"/>
  <c r="S469" i="10"/>
  <c r="S468" i="10"/>
  <c r="S467" i="10"/>
  <c r="S466" i="10"/>
  <c r="S465" i="10"/>
  <c r="S464" i="10"/>
  <c r="S463" i="10"/>
  <c r="S462" i="10"/>
  <c r="S461" i="10"/>
  <c r="S460" i="10"/>
  <c r="S459" i="10"/>
  <c r="S458" i="10"/>
  <c r="S457" i="10"/>
  <c r="S456" i="10"/>
  <c r="S455" i="10"/>
  <c r="S454" i="10"/>
  <c r="S453" i="10"/>
  <c r="S452" i="10"/>
  <c r="S451" i="10"/>
  <c r="S450" i="10"/>
  <c r="S449" i="10"/>
  <c r="S448" i="10"/>
  <c r="S447" i="10"/>
  <c r="S446" i="10"/>
  <c r="S445" i="10"/>
  <c r="S444" i="10"/>
  <c r="S443" i="10"/>
  <c r="S442" i="10"/>
  <c r="S441" i="10"/>
  <c r="S440" i="10"/>
  <c r="S439" i="10"/>
  <c r="S438" i="10"/>
  <c r="S437" i="10"/>
  <c r="S436" i="10"/>
  <c r="S435" i="10"/>
  <c r="S434" i="10"/>
  <c r="S433" i="10"/>
  <c r="S432" i="10"/>
  <c r="S431" i="10"/>
  <c r="S430" i="10"/>
  <c r="S429" i="10"/>
  <c r="S428" i="10"/>
  <c r="S427" i="10"/>
  <c r="S426" i="10"/>
  <c r="S425" i="10"/>
  <c r="S424" i="10"/>
  <c r="S423" i="10"/>
  <c r="S422" i="10"/>
  <c r="S421" i="10"/>
  <c r="S420" i="10"/>
  <c r="S419" i="10"/>
  <c r="S418" i="10"/>
  <c r="S417" i="10"/>
  <c r="S416" i="10"/>
  <c r="S415" i="10"/>
  <c r="S414" i="10"/>
  <c r="S413" i="10"/>
  <c r="S412" i="10"/>
  <c r="S411" i="10"/>
  <c r="S410" i="10"/>
  <c r="S409" i="10"/>
  <c r="S408" i="10"/>
  <c r="S407" i="10"/>
  <c r="S406" i="10"/>
  <c r="S405" i="10"/>
  <c r="S404" i="10"/>
  <c r="S403" i="10"/>
  <c r="S402" i="10"/>
  <c r="S401" i="10"/>
  <c r="S400" i="10"/>
  <c r="S399" i="10"/>
  <c r="S398" i="10"/>
  <c r="S397" i="10"/>
  <c r="S396" i="10"/>
  <c r="S395" i="10"/>
  <c r="S394" i="10"/>
  <c r="S393" i="10"/>
  <c r="S392" i="10"/>
  <c r="S391" i="10"/>
  <c r="S390" i="10"/>
  <c r="S389" i="10"/>
  <c r="S388" i="10"/>
  <c r="S387" i="10"/>
  <c r="S386" i="10"/>
  <c r="S385" i="10"/>
  <c r="S384" i="10"/>
  <c r="S383" i="10"/>
  <c r="S382" i="10"/>
  <c r="S381" i="10"/>
  <c r="S380" i="10"/>
  <c r="S379" i="10"/>
  <c r="S378" i="10"/>
  <c r="S377" i="10"/>
  <c r="S376" i="10"/>
  <c r="S375" i="10"/>
  <c r="S374" i="10"/>
  <c r="S373" i="10"/>
  <c r="S372" i="10"/>
  <c r="S371" i="10"/>
  <c r="S370" i="10"/>
  <c r="S369" i="10"/>
  <c r="S368" i="10"/>
  <c r="S367" i="10"/>
  <c r="S366" i="10"/>
  <c r="S365" i="10"/>
  <c r="S364" i="10"/>
  <c r="S363" i="10"/>
  <c r="S362" i="10"/>
  <c r="S361" i="10"/>
  <c r="S360" i="10"/>
  <c r="S359" i="10"/>
  <c r="S358" i="10"/>
  <c r="S357" i="10"/>
  <c r="S356" i="10"/>
  <c r="S355" i="10"/>
  <c r="S354" i="10"/>
  <c r="S353" i="10"/>
  <c r="S352" i="10"/>
  <c r="S351" i="10"/>
  <c r="S350" i="10"/>
  <c r="S349" i="10"/>
  <c r="S348" i="10"/>
  <c r="S347" i="10"/>
  <c r="S346" i="10"/>
  <c r="S345" i="10"/>
  <c r="S344" i="10"/>
  <c r="S343" i="10"/>
  <c r="S342" i="10"/>
  <c r="S341" i="10"/>
  <c r="S340" i="10"/>
  <c r="S339" i="10"/>
  <c r="S338" i="10"/>
  <c r="S337" i="10"/>
  <c r="S336" i="10"/>
  <c r="S335" i="10"/>
  <c r="S334" i="10"/>
  <c r="S333" i="10"/>
  <c r="S332" i="10"/>
  <c r="S331" i="10"/>
  <c r="S330" i="10"/>
  <c r="S329" i="10"/>
  <c r="S328" i="10"/>
  <c r="S327" i="10"/>
  <c r="S326" i="10"/>
  <c r="S325" i="10"/>
  <c r="S324" i="10"/>
  <c r="S323" i="10"/>
  <c r="S322" i="10"/>
  <c r="S321" i="10"/>
  <c r="S320" i="10"/>
  <c r="S319" i="10"/>
  <c r="S318" i="10"/>
  <c r="S317" i="10"/>
  <c r="S316" i="10"/>
  <c r="S315" i="10"/>
  <c r="S314" i="10"/>
  <c r="S313" i="10"/>
  <c r="S312" i="10"/>
  <c r="S311" i="10"/>
  <c r="S310" i="10"/>
  <c r="S309" i="10"/>
  <c r="S308" i="10"/>
  <c r="S307" i="10"/>
  <c r="S306" i="10"/>
  <c r="S305" i="10"/>
  <c r="S304" i="10"/>
  <c r="S303" i="10"/>
  <c r="S302" i="10"/>
  <c r="S301" i="10"/>
  <c r="S300" i="10"/>
  <c r="S299" i="10"/>
  <c r="S298" i="10"/>
  <c r="S297" i="10"/>
  <c r="S296" i="10"/>
  <c r="S295" i="10"/>
  <c r="S294" i="10"/>
  <c r="S293" i="10"/>
  <c r="S292" i="10"/>
  <c r="S291" i="10"/>
  <c r="S290" i="10"/>
  <c r="S289" i="10"/>
  <c r="S288" i="10"/>
  <c r="S287" i="10"/>
  <c r="S286" i="10"/>
  <c r="S285" i="10"/>
  <c r="S284" i="10"/>
  <c r="S283" i="10"/>
  <c r="S282" i="10"/>
  <c r="S281" i="10"/>
  <c r="S280" i="10"/>
  <c r="S279" i="10"/>
  <c r="S278" i="10"/>
  <c r="S277" i="10"/>
  <c r="S276" i="10"/>
  <c r="S275" i="10"/>
  <c r="S274" i="10"/>
  <c r="S273" i="10"/>
  <c r="S272" i="10"/>
  <c r="S271" i="10"/>
  <c r="S270" i="10"/>
  <c r="S269" i="10"/>
  <c r="S268" i="10"/>
  <c r="S267" i="10"/>
  <c r="S266" i="10"/>
  <c r="S265" i="10"/>
  <c r="S264" i="10"/>
  <c r="S263" i="10"/>
  <c r="S262" i="10"/>
  <c r="S261" i="10"/>
  <c r="S260" i="10"/>
  <c r="S259" i="10"/>
  <c r="S258" i="10"/>
  <c r="S257" i="10"/>
  <c r="S256" i="10"/>
  <c r="S255" i="10"/>
  <c r="S254" i="10"/>
  <c r="S253" i="10"/>
  <c r="S252" i="10"/>
  <c r="S251" i="10"/>
  <c r="S250" i="10"/>
  <c r="S249" i="10"/>
  <c r="S248" i="10"/>
  <c r="S247" i="10"/>
  <c r="S246" i="10"/>
  <c r="S245" i="10"/>
  <c r="S244" i="10"/>
  <c r="S243" i="10"/>
  <c r="S242" i="10"/>
  <c r="S241" i="10"/>
  <c r="S240" i="10"/>
  <c r="S239" i="10"/>
  <c r="S238" i="10"/>
  <c r="S237" i="10"/>
  <c r="S236" i="10"/>
  <c r="S235" i="10"/>
  <c r="S234" i="10"/>
  <c r="S233" i="10"/>
  <c r="S232" i="10"/>
  <c r="S231" i="10"/>
  <c r="S230" i="10"/>
  <c r="S229" i="10"/>
  <c r="S228" i="10"/>
  <c r="S227" i="10"/>
  <c r="S226" i="10"/>
  <c r="S225" i="10"/>
  <c r="S224" i="10"/>
  <c r="S223" i="10"/>
  <c r="S222" i="10"/>
  <c r="S221" i="10"/>
  <c r="S220" i="10"/>
  <c r="S219" i="10"/>
  <c r="S218" i="10"/>
  <c r="S217" i="10"/>
  <c r="S216" i="10"/>
  <c r="S215" i="10"/>
  <c r="S214" i="10"/>
  <c r="S213" i="10"/>
  <c r="S212" i="10"/>
  <c r="S211" i="10"/>
  <c r="S210" i="10"/>
  <c r="S209" i="10"/>
  <c r="S208" i="10"/>
  <c r="S207" i="10"/>
  <c r="S206" i="10"/>
  <c r="S205" i="10"/>
  <c r="S204" i="10"/>
  <c r="S203" i="10"/>
  <c r="S202" i="10"/>
  <c r="S201" i="10"/>
  <c r="S200" i="10"/>
  <c r="S199" i="10"/>
  <c r="S198" i="10"/>
  <c r="S197" i="10"/>
  <c r="S196" i="10"/>
  <c r="S195" i="10"/>
  <c r="S194" i="10"/>
  <c r="S193" i="10"/>
  <c r="S192" i="10"/>
  <c r="S191" i="10"/>
  <c r="S190" i="10"/>
  <c r="S189" i="10"/>
  <c r="S188" i="10"/>
  <c r="S187" i="10"/>
  <c r="S186" i="10"/>
  <c r="S185" i="10"/>
  <c r="S184" i="10"/>
  <c r="S183" i="10"/>
  <c r="S182" i="10"/>
  <c r="S181" i="10"/>
  <c r="S180" i="10"/>
  <c r="S179" i="10"/>
  <c r="S178" i="10"/>
  <c r="S177" i="10"/>
  <c r="S176" i="10"/>
  <c r="S175" i="10"/>
  <c r="S174" i="10"/>
  <c r="S173" i="10"/>
  <c r="S172" i="10"/>
  <c r="S171" i="10"/>
  <c r="S170" i="10"/>
  <c r="S169" i="10"/>
  <c r="S168" i="10"/>
  <c r="S167" i="10"/>
  <c r="S166" i="10"/>
  <c r="S165" i="10"/>
  <c r="S164" i="10"/>
  <c r="S163" i="10"/>
  <c r="S162" i="10"/>
  <c r="S161" i="10"/>
  <c r="S160" i="10"/>
  <c r="S159" i="10"/>
  <c r="S158" i="10"/>
  <c r="S157" i="10"/>
  <c r="S156" i="10"/>
  <c r="S155" i="10"/>
  <c r="S154" i="10"/>
  <c r="S153" i="10"/>
  <c r="S152" i="10"/>
  <c r="S151" i="10"/>
  <c r="S150" i="10"/>
  <c r="S149" i="10"/>
  <c r="S148" i="10"/>
  <c r="S147" i="10"/>
  <c r="S146" i="10"/>
  <c r="S145" i="10"/>
  <c r="S144" i="10"/>
  <c r="S143" i="10"/>
  <c r="S142" i="10"/>
  <c r="S141" i="10"/>
  <c r="S140" i="10"/>
  <c r="S139" i="10"/>
  <c r="S138" i="10"/>
  <c r="S137" i="10"/>
  <c r="S136" i="10"/>
  <c r="S135" i="10"/>
  <c r="S134" i="10"/>
  <c r="S133" i="10"/>
  <c r="S132" i="10"/>
  <c r="S131" i="10"/>
  <c r="S130" i="10"/>
  <c r="S129" i="10"/>
  <c r="S128" i="10"/>
  <c r="S127" i="10"/>
  <c r="S126" i="10"/>
  <c r="S125" i="10"/>
  <c r="S124" i="10"/>
  <c r="S123" i="10"/>
  <c r="S122" i="10"/>
  <c r="S121" i="10"/>
  <c r="S120" i="10"/>
  <c r="S119" i="10"/>
  <c r="S118" i="10"/>
  <c r="S117" i="10"/>
  <c r="S116" i="10"/>
  <c r="S115" i="10"/>
  <c r="S114" i="10"/>
  <c r="S113" i="10"/>
  <c r="S112" i="10"/>
  <c r="S111" i="10"/>
  <c r="S110" i="10"/>
  <c r="S109" i="10"/>
  <c r="S108" i="10"/>
  <c r="S107" i="10"/>
  <c r="S106" i="10"/>
  <c r="S105" i="10"/>
  <c r="S104" i="10"/>
  <c r="S103" i="10"/>
  <c r="S102" i="10"/>
  <c r="S101" i="10"/>
  <c r="S100" i="10"/>
  <c r="S99" i="10"/>
  <c r="S98" i="10"/>
  <c r="S97" i="10"/>
  <c r="S96" i="10"/>
  <c r="S95" i="10"/>
  <c r="S94" i="10"/>
  <c r="S93" i="10"/>
  <c r="S92" i="10"/>
  <c r="S91" i="10"/>
  <c r="S90" i="10"/>
  <c r="S89" i="10"/>
  <c r="S88" i="10"/>
  <c r="S87" i="10"/>
  <c r="S86" i="10"/>
  <c r="S85" i="10"/>
  <c r="S84" i="10"/>
  <c r="S83" i="10"/>
  <c r="S82" i="10"/>
  <c r="S81" i="10"/>
  <c r="S80" i="10"/>
  <c r="S79" i="10"/>
  <c r="S78" i="10"/>
  <c r="S77" i="10"/>
  <c r="S76" i="10"/>
  <c r="S75" i="10"/>
  <c r="S74" i="10"/>
  <c r="S73" i="10"/>
  <c r="S72" i="10"/>
  <c r="S71" i="10"/>
  <c r="S70" i="10"/>
  <c r="S69" i="10"/>
  <c r="S68" i="10"/>
  <c r="S67" i="10"/>
  <c r="S66" i="10"/>
  <c r="S65" i="10"/>
  <c r="S64" i="10"/>
  <c r="S63" i="10"/>
  <c r="S62" i="10"/>
  <c r="S61" i="10"/>
  <c r="S60" i="10"/>
  <c r="S59" i="10"/>
  <c r="S58" i="10"/>
  <c r="S57" i="10"/>
  <c r="S56" i="10"/>
  <c r="S55" i="10"/>
  <c r="S54" i="10"/>
  <c r="S53" i="10"/>
  <c r="S52" i="10"/>
  <c r="S51" i="10"/>
  <c r="S50" i="10"/>
  <c r="S49" i="10"/>
  <c r="S48" i="10"/>
  <c r="S47" i="10"/>
  <c r="S46" i="10"/>
  <c r="S45" i="10"/>
  <c r="S44" i="10"/>
  <c r="S43" i="10"/>
  <c r="S42" i="10"/>
  <c r="S41" i="10"/>
  <c r="S40" i="10"/>
  <c r="S39" i="10"/>
  <c r="S38" i="10"/>
  <c r="S37" i="10"/>
  <c r="S36" i="10"/>
  <c r="S35" i="10"/>
  <c r="S34" i="10"/>
  <c r="S33" i="10"/>
  <c r="S32" i="10"/>
  <c r="S31" i="10"/>
  <c r="S30" i="10"/>
  <c r="S29" i="10"/>
  <c r="S28" i="10"/>
  <c r="S27" i="10"/>
  <c r="S26" i="10"/>
  <c r="S25" i="10"/>
  <c r="S24" i="10"/>
  <c r="S23" i="10"/>
  <c r="S22" i="10"/>
  <c r="S21" i="10"/>
  <c r="S20" i="10"/>
  <c r="S19" i="10"/>
  <c r="S18" i="10"/>
  <c r="S17" i="10"/>
  <c r="S16" i="10"/>
  <c r="S15" i="10"/>
  <c r="S14" i="10"/>
  <c r="S13" i="10"/>
  <c r="S12" i="10"/>
  <c r="S11" i="10"/>
  <c r="S10" i="10"/>
  <c r="S9" i="10"/>
  <c r="S8" i="10"/>
  <c r="S7" i="10"/>
  <c r="S6" i="10"/>
  <c r="S5" i="10"/>
  <c r="S4" i="10"/>
  <c r="S3" i="10"/>
  <c r="S2" i="10"/>
  <c r="H2" i="6"/>
  <c r="R625" i="10"/>
  <c r="Q625" i="10"/>
  <c r="P625" i="10"/>
  <c r="O625" i="10"/>
  <c r="N625" i="10"/>
  <c r="M625" i="10"/>
  <c r="L625" i="10"/>
  <c r="K625" i="10"/>
  <c r="J625" i="10"/>
  <c r="I625" i="10"/>
  <c r="H625" i="10"/>
  <c r="R624" i="10"/>
  <c r="Q624" i="10"/>
  <c r="P624" i="10"/>
  <c r="O624" i="10"/>
  <c r="N624" i="10"/>
  <c r="M624" i="10"/>
  <c r="L624" i="10"/>
  <c r="K624" i="10"/>
  <c r="J624" i="10"/>
  <c r="I624" i="10"/>
  <c r="H624" i="10"/>
  <c r="R623" i="10"/>
  <c r="Q623" i="10"/>
  <c r="P623" i="10"/>
  <c r="O623" i="10"/>
  <c r="N623" i="10"/>
  <c r="M623" i="10"/>
  <c r="L623" i="10"/>
  <c r="K623" i="10"/>
  <c r="J623" i="10"/>
  <c r="I623" i="10"/>
  <c r="H623" i="10"/>
  <c r="R622" i="10"/>
  <c r="Q622" i="10"/>
  <c r="P622" i="10"/>
  <c r="O622" i="10"/>
  <c r="N622" i="10"/>
  <c r="M622" i="10"/>
  <c r="L622" i="10"/>
  <c r="K622" i="10"/>
  <c r="J622" i="10"/>
  <c r="I622" i="10"/>
  <c r="H622" i="10"/>
  <c r="R621" i="10"/>
  <c r="Q621" i="10"/>
  <c r="P621" i="10"/>
  <c r="O621" i="10"/>
  <c r="N621" i="10"/>
  <c r="M621" i="10"/>
  <c r="L621" i="10"/>
  <c r="K621" i="10"/>
  <c r="J621" i="10"/>
  <c r="I621" i="10"/>
  <c r="H621" i="10"/>
  <c r="R620" i="10"/>
  <c r="Q620" i="10"/>
  <c r="P620" i="10"/>
  <c r="O620" i="10"/>
  <c r="N620" i="10"/>
  <c r="M620" i="10"/>
  <c r="L620" i="10"/>
  <c r="K620" i="10"/>
  <c r="J620" i="10"/>
  <c r="I620" i="10"/>
  <c r="H620" i="10"/>
  <c r="R619" i="10"/>
  <c r="Q619" i="10"/>
  <c r="P619" i="10"/>
  <c r="O619" i="10"/>
  <c r="N619" i="10"/>
  <c r="M619" i="10"/>
  <c r="L619" i="10"/>
  <c r="K619" i="10"/>
  <c r="J619" i="10"/>
  <c r="I619" i="10"/>
  <c r="H619" i="10"/>
  <c r="R618" i="10"/>
  <c r="Q618" i="10"/>
  <c r="P618" i="10"/>
  <c r="O618" i="10"/>
  <c r="N618" i="10"/>
  <c r="M618" i="10"/>
  <c r="L618" i="10"/>
  <c r="K618" i="10"/>
  <c r="J618" i="10"/>
  <c r="I618" i="10"/>
  <c r="H618" i="10"/>
  <c r="R617" i="10"/>
  <c r="Q617" i="10"/>
  <c r="P617" i="10"/>
  <c r="O617" i="10"/>
  <c r="N617" i="10"/>
  <c r="M617" i="10"/>
  <c r="L617" i="10"/>
  <c r="K617" i="10"/>
  <c r="J617" i="10"/>
  <c r="I617" i="10"/>
  <c r="H617" i="10"/>
  <c r="R616" i="10"/>
  <c r="Q616" i="10"/>
  <c r="P616" i="10"/>
  <c r="O616" i="10"/>
  <c r="N616" i="10"/>
  <c r="M616" i="10"/>
  <c r="L616" i="10"/>
  <c r="K616" i="10"/>
  <c r="J616" i="10"/>
  <c r="I616" i="10"/>
  <c r="H616" i="10"/>
  <c r="R615" i="10"/>
  <c r="Q615" i="10"/>
  <c r="P615" i="10"/>
  <c r="O615" i="10"/>
  <c r="N615" i="10"/>
  <c r="M615" i="10"/>
  <c r="L615" i="10"/>
  <c r="K615" i="10"/>
  <c r="J615" i="10"/>
  <c r="I615" i="10"/>
  <c r="H615" i="10"/>
  <c r="R614" i="10"/>
  <c r="Q614" i="10"/>
  <c r="P614" i="10"/>
  <c r="O614" i="10"/>
  <c r="N614" i="10"/>
  <c r="M614" i="10"/>
  <c r="L614" i="10"/>
  <c r="K614" i="10"/>
  <c r="J614" i="10"/>
  <c r="I614" i="10"/>
  <c r="H614" i="10"/>
  <c r="R613" i="10"/>
  <c r="Q613" i="10"/>
  <c r="P613" i="10"/>
  <c r="O613" i="10"/>
  <c r="N613" i="10"/>
  <c r="M613" i="10"/>
  <c r="L613" i="10"/>
  <c r="K613" i="10"/>
  <c r="J613" i="10"/>
  <c r="I613" i="10"/>
  <c r="H613" i="10"/>
  <c r="R612" i="10"/>
  <c r="Q612" i="10"/>
  <c r="P612" i="10"/>
  <c r="O612" i="10"/>
  <c r="N612" i="10"/>
  <c r="M612" i="10"/>
  <c r="L612" i="10"/>
  <c r="K612" i="10"/>
  <c r="J612" i="10"/>
  <c r="I612" i="10"/>
  <c r="H612" i="10"/>
  <c r="R611" i="10"/>
  <c r="Q611" i="10"/>
  <c r="P611" i="10"/>
  <c r="O611" i="10"/>
  <c r="N611" i="10"/>
  <c r="M611" i="10"/>
  <c r="L611" i="10"/>
  <c r="K611" i="10"/>
  <c r="J611" i="10"/>
  <c r="I611" i="10"/>
  <c r="H611" i="10"/>
  <c r="R610" i="10"/>
  <c r="Q610" i="10"/>
  <c r="P610" i="10"/>
  <c r="O610" i="10"/>
  <c r="N610" i="10"/>
  <c r="M610" i="10"/>
  <c r="L610" i="10"/>
  <c r="K610" i="10"/>
  <c r="J610" i="10"/>
  <c r="I610" i="10"/>
  <c r="H610" i="10"/>
  <c r="R609" i="10"/>
  <c r="Q609" i="10"/>
  <c r="P609" i="10"/>
  <c r="O609" i="10"/>
  <c r="N609" i="10"/>
  <c r="M609" i="10"/>
  <c r="L609" i="10"/>
  <c r="K609" i="10"/>
  <c r="J609" i="10"/>
  <c r="I609" i="10"/>
  <c r="H609" i="10"/>
  <c r="R608" i="10"/>
  <c r="Q608" i="10"/>
  <c r="P608" i="10"/>
  <c r="O608" i="10"/>
  <c r="N608" i="10"/>
  <c r="M608" i="10"/>
  <c r="L608" i="10"/>
  <c r="K608" i="10"/>
  <c r="J608" i="10"/>
  <c r="I608" i="10"/>
  <c r="H608" i="10"/>
  <c r="R607" i="10"/>
  <c r="Q607" i="10"/>
  <c r="P607" i="10"/>
  <c r="O607" i="10"/>
  <c r="N607" i="10"/>
  <c r="M607" i="10"/>
  <c r="L607" i="10"/>
  <c r="K607" i="10"/>
  <c r="J607" i="10"/>
  <c r="I607" i="10"/>
  <c r="H607" i="10"/>
  <c r="R606" i="10"/>
  <c r="Q606" i="10"/>
  <c r="P606" i="10"/>
  <c r="O606" i="10"/>
  <c r="N606" i="10"/>
  <c r="M606" i="10"/>
  <c r="L606" i="10"/>
  <c r="K606" i="10"/>
  <c r="J606" i="10"/>
  <c r="I606" i="10"/>
  <c r="H606" i="10"/>
  <c r="R605" i="10"/>
  <c r="Q605" i="10"/>
  <c r="P605" i="10"/>
  <c r="O605" i="10"/>
  <c r="N605" i="10"/>
  <c r="M605" i="10"/>
  <c r="L605" i="10"/>
  <c r="K605" i="10"/>
  <c r="J605" i="10"/>
  <c r="I605" i="10"/>
  <c r="H605" i="10"/>
  <c r="R604" i="10"/>
  <c r="Q604" i="10"/>
  <c r="P604" i="10"/>
  <c r="O604" i="10"/>
  <c r="N604" i="10"/>
  <c r="M604" i="10"/>
  <c r="L604" i="10"/>
  <c r="K604" i="10"/>
  <c r="J604" i="10"/>
  <c r="I604" i="10"/>
  <c r="H604" i="10"/>
  <c r="R603" i="10"/>
  <c r="Q603" i="10"/>
  <c r="P603" i="10"/>
  <c r="O603" i="10"/>
  <c r="N603" i="10"/>
  <c r="M603" i="10"/>
  <c r="L603" i="10"/>
  <c r="K603" i="10"/>
  <c r="J603" i="10"/>
  <c r="I603" i="10"/>
  <c r="H603" i="10"/>
  <c r="R602" i="10"/>
  <c r="Q602" i="10"/>
  <c r="P602" i="10"/>
  <c r="O602" i="10"/>
  <c r="N602" i="10"/>
  <c r="M602" i="10"/>
  <c r="L602" i="10"/>
  <c r="K602" i="10"/>
  <c r="J602" i="10"/>
  <c r="I602" i="10"/>
  <c r="H602" i="10"/>
  <c r="R601" i="10"/>
  <c r="Q601" i="10"/>
  <c r="P601" i="10"/>
  <c r="O601" i="10"/>
  <c r="N601" i="10"/>
  <c r="M601" i="10"/>
  <c r="L601" i="10"/>
  <c r="K601" i="10"/>
  <c r="J601" i="10"/>
  <c r="I601" i="10"/>
  <c r="H601" i="10"/>
  <c r="R600" i="10"/>
  <c r="Q600" i="10"/>
  <c r="P600" i="10"/>
  <c r="O600" i="10"/>
  <c r="N600" i="10"/>
  <c r="M600" i="10"/>
  <c r="L600" i="10"/>
  <c r="K600" i="10"/>
  <c r="J600" i="10"/>
  <c r="I600" i="10"/>
  <c r="H600" i="10"/>
  <c r="R599" i="10"/>
  <c r="Q599" i="10"/>
  <c r="P599" i="10"/>
  <c r="O599" i="10"/>
  <c r="N599" i="10"/>
  <c r="M599" i="10"/>
  <c r="L599" i="10"/>
  <c r="K599" i="10"/>
  <c r="J599" i="10"/>
  <c r="I599" i="10"/>
  <c r="H599" i="10"/>
  <c r="R598" i="10"/>
  <c r="Q598" i="10"/>
  <c r="P598" i="10"/>
  <c r="O598" i="10"/>
  <c r="N598" i="10"/>
  <c r="M598" i="10"/>
  <c r="L598" i="10"/>
  <c r="K598" i="10"/>
  <c r="J598" i="10"/>
  <c r="I598" i="10"/>
  <c r="H598" i="10"/>
  <c r="R597" i="10"/>
  <c r="Q597" i="10"/>
  <c r="P597" i="10"/>
  <c r="O597" i="10"/>
  <c r="N597" i="10"/>
  <c r="M597" i="10"/>
  <c r="L597" i="10"/>
  <c r="K597" i="10"/>
  <c r="J597" i="10"/>
  <c r="I597" i="10"/>
  <c r="H597" i="10"/>
  <c r="R596" i="10"/>
  <c r="Q596" i="10"/>
  <c r="P596" i="10"/>
  <c r="O596" i="10"/>
  <c r="N596" i="10"/>
  <c r="M596" i="10"/>
  <c r="L596" i="10"/>
  <c r="K596" i="10"/>
  <c r="J596" i="10"/>
  <c r="I596" i="10"/>
  <c r="H596" i="10"/>
  <c r="R595" i="10"/>
  <c r="Q595" i="10"/>
  <c r="P595" i="10"/>
  <c r="O595" i="10"/>
  <c r="N595" i="10"/>
  <c r="M595" i="10"/>
  <c r="L595" i="10"/>
  <c r="K595" i="10"/>
  <c r="J595" i="10"/>
  <c r="I595" i="10"/>
  <c r="H595" i="10"/>
  <c r="R594" i="10"/>
  <c r="Q594" i="10"/>
  <c r="P594" i="10"/>
  <c r="O594" i="10"/>
  <c r="N594" i="10"/>
  <c r="M594" i="10"/>
  <c r="L594" i="10"/>
  <c r="K594" i="10"/>
  <c r="J594" i="10"/>
  <c r="I594" i="10"/>
  <c r="H594" i="10"/>
  <c r="R593" i="10"/>
  <c r="Q593" i="10"/>
  <c r="P593" i="10"/>
  <c r="O593" i="10"/>
  <c r="N593" i="10"/>
  <c r="M593" i="10"/>
  <c r="L593" i="10"/>
  <c r="K593" i="10"/>
  <c r="J593" i="10"/>
  <c r="I593" i="10"/>
  <c r="H593" i="10"/>
  <c r="R592" i="10"/>
  <c r="Q592" i="10"/>
  <c r="P592" i="10"/>
  <c r="O592" i="10"/>
  <c r="N592" i="10"/>
  <c r="M592" i="10"/>
  <c r="L592" i="10"/>
  <c r="K592" i="10"/>
  <c r="J592" i="10"/>
  <c r="I592" i="10"/>
  <c r="H592" i="10"/>
  <c r="R591" i="10"/>
  <c r="Q591" i="10"/>
  <c r="P591" i="10"/>
  <c r="O591" i="10"/>
  <c r="N591" i="10"/>
  <c r="M591" i="10"/>
  <c r="L591" i="10"/>
  <c r="K591" i="10"/>
  <c r="J591" i="10"/>
  <c r="I591" i="10"/>
  <c r="H591" i="10"/>
  <c r="R590" i="10"/>
  <c r="Q590" i="10"/>
  <c r="P590" i="10"/>
  <c r="O590" i="10"/>
  <c r="N590" i="10"/>
  <c r="M590" i="10"/>
  <c r="L590" i="10"/>
  <c r="K590" i="10"/>
  <c r="J590" i="10"/>
  <c r="I590" i="10"/>
  <c r="H590" i="10"/>
  <c r="R589" i="10"/>
  <c r="Q589" i="10"/>
  <c r="P589" i="10"/>
  <c r="O589" i="10"/>
  <c r="N589" i="10"/>
  <c r="M589" i="10"/>
  <c r="L589" i="10"/>
  <c r="K589" i="10"/>
  <c r="J589" i="10"/>
  <c r="I589" i="10"/>
  <c r="H589" i="10"/>
  <c r="R588" i="10"/>
  <c r="Q588" i="10"/>
  <c r="P588" i="10"/>
  <c r="O588" i="10"/>
  <c r="N588" i="10"/>
  <c r="M588" i="10"/>
  <c r="L588" i="10"/>
  <c r="K588" i="10"/>
  <c r="J588" i="10"/>
  <c r="I588" i="10"/>
  <c r="H588" i="10"/>
  <c r="R587" i="10"/>
  <c r="Q587" i="10"/>
  <c r="P587" i="10"/>
  <c r="O587" i="10"/>
  <c r="N587" i="10"/>
  <c r="M587" i="10"/>
  <c r="L587" i="10"/>
  <c r="K587" i="10"/>
  <c r="J587" i="10"/>
  <c r="I587" i="10"/>
  <c r="H587" i="10"/>
  <c r="R586" i="10"/>
  <c r="Q586" i="10"/>
  <c r="P586" i="10"/>
  <c r="O586" i="10"/>
  <c r="N586" i="10"/>
  <c r="M586" i="10"/>
  <c r="L586" i="10"/>
  <c r="K586" i="10"/>
  <c r="J586" i="10"/>
  <c r="I586" i="10"/>
  <c r="H586" i="10"/>
  <c r="R585" i="10"/>
  <c r="Q585" i="10"/>
  <c r="P585" i="10"/>
  <c r="O585" i="10"/>
  <c r="N585" i="10"/>
  <c r="M585" i="10"/>
  <c r="L585" i="10"/>
  <c r="K585" i="10"/>
  <c r="J585" i="10"/>
  <c r="I585" i="10"/>
  <c r="H585" i="10"/>
  <c r="R584" i="10"/>
  <c r="Q584" i="10"/>
  <c r="P584" i="10"/>
  <c r="O584" i="10"/>
  <c r="N584" i="10"/>
  <c r="M584" i="10"/>
  <c r="L584" i="10"/>
  <c r="K584" i="10"/>
  <c r="J584" i="10"/>
  <c r="I584" i="10"/>
  <c r="H584" i="10"/>
  <c r="R583" i="10"/>
  <c r="Q583" i="10"/>
  <c r="P583" i="10"/>
  <c r="O583" i="10"/>
  <c r="N583" i="10"/>
  <c r="M583" i="10"/>
  <c r="L583" i="10"/>
  <c r="K583" i="10"/>
  <c r="J583" i="10"/>
  <c r="I583" i="10"/>
  <c r="H583" i="10"/>
  <c r="R582" i="10"/>
  <c r="Q582" i="10"/>
  <c r="P582" i="10"/>
  <c r="O582" i="10"/>
  <c r="N582" i="10"/>
  <c r="M582" i="10"/>
  <c r="L582" i="10"/>
  <c r="K582" i="10"/>
  <c r="J582" i="10"/>
  <c r="I582" i="10"/>
  <c r="H582" i="10"/>
  <c r="R581" i="10"/>
  <c r="Q581" i="10"/>
  <c r="P581" i="10"/>
  <c r="O581" i="10"/>
  <c r="N581" i="10"/>
  <c r="M581" i="10"/>
  <c r="L581" i="10"/>
  <c r="K581" i="10"/>
  <c r="J581" i="10"/>
  <c r="I581" i="10"/>
  <c r="H581" i="10"/>
  <c r="R580" i="10"/>
  <c r="Q580" i="10"/>
  <c r="P580" i="10"/>
  <c r="O580" i="10"/>
  <c r="N580" i="10"/>
  <c r="M580" i="10"/>
  <c r="L580" i="10"/>
  <c r="K580" i="10"/>
  <c r="J580" i="10"/>
  <c r="I580" i="10"/>
  <c r="H580" i="10"/>
  <c r="R579" i="10"/>
  <c r="Q579" i="10"/>
  <c r="P579" i="10"/>
  <c r="O579" i="10"/>
  <c r="N579" i="10"/>
  <c r="M579" i="10"/>
  <c r="L579" i="10"/>
  <c r="K579" i="10"/>
  <c r="J579" i="10"/>
  <c r="I579" i="10"/>
  <c r="H579" i="10"/>
  <c r="R578" i="10"/>
  <c r="Q578" i="10"/>
  <c r="P578" i="10"/>
  <c r="O578" i="10"/>
  <c r="N578" i="10"/>
  <c r="M578" i="10"/>
  <c r="L578" i="10"/>
  <c r="K578" i="10"/>
  <c r="J578" i="10"/>
  <c r="I578" i="10"/>
  <c r="H578" i="10"/>
  <c r="R577" i="10"/>
  <c r="Q577" i="10"/>
  <c r="P577" i="10"/>
  <c r="O577" i="10"/>
  <c r="N577" i="10"/>
  <c r="M577" i="10"/>
  <c r="L577" i="10"/>
  <c r="K577" i="10"/>
  <c r="J577" i="10"/>
  <c r="I577" i="10"/>
  <c r="H577" i="10"/>
  <c r="R576" i="10"/>
  <c r="Q576" i="10"/>
  <c r="P576" i="10"/>
  <c r="O576" i="10"/>
  <c r="N576" i="10"/>
  <c r="M576" i="10"/>
  <c r="L576" i="10"/>
  <c r="K576" i="10"/>
  <c r="J576" i="10"/>
  <c r="I576" i="10"/>
  <c r="H576" i="10"/>
  <c r="R575" i="10"/>
  <c r="Q575" i="10"/>
  <c r="P575" i="10"/>
  <c r="O575" i="10"/>
  <c r="N575" i="10"/>
  <c r="M575" i="10"/>
  <c r="L575" i="10"/>
  <c r="K575" i="10"/>
  <c r="J575" i="10"/>
  <c r="I575" i="10"/>
  <c r="H575" i="10"/>
  <c r="R574" i="10"/>
  <c r="Q574" i="10"/>
  <c r="P574" i="10"/>
  <c r="O574" i="10"/>
  <c r="N574" i="10"/>
  <c r="M574" i="10"/>
  <c r="L574" i="10"/>
  <c r="K574" i="10"/>
  <c r="J574" i="10"/>
  <c r="I574" i="10"/>
  <c r="H574" i="10"/>
  <c r="R573" i="10"/>
  <c r="Q573" i="10"/>
  <c r="P573" i="10"/>
  <c r="O573" i="10"/>
  <c r="N573" i="10"/>
  <c r="M573" i="10"/>
  <c r="L573" i="10"/>
  <c r="K573" i="10"/>
  <c r="J573" i="10"/>
  <c r="I573" i="10"/>
  <c r="H573" i="10"/>
  <c r="R572" i="10"/>
  <c r="Q572" i="10"/>
  <c r="P572" i="10"/>
  <c r="O572" i="10"/>
  <c r="N572" i="10"/>
  <c r="M572" i="10"/>
  <c r="L572" i="10"/>
  <c r="K572" i="10"/>
  <c r="J572" i="10"/>
  <c r="I572" i="10"/>
  <c r="H572" i="10"/>
  <c r="R571" i="10"/>
  <c r="Q571" i="10"/>
  <c r="P571" i="10"/>
  <c r="O571" i="10"/>
  <c r="N571" i="10"/>
  <c r="M571" i="10"/>
  <c r="L571" i="10"/>
  <c r="K571" i="10"/>
  <c r="J571" i="10"/>
  <c r="I571" i="10"/>
  <c r="H571" i="10"/>
  <c r="R570" i="10"/>
  <c r="Q570" i="10"/>
  <c r="P570" i="10"/>
  <c r="O570" i="10"/>
  <c r="N570" i="10"/>
  <c r="M570" i="10"/>
  <c r="L570" i="10"/>
  <c r="K570" i="10"/>
  <c r="J570" i="10"/>
  <c r="I570" i="10"/>
  <c r="H570" i="10"/>
  <c r="R569" i="10"/>
  <c r="Q569" i="10"/>
  <c r="P569" i="10"/>
  <c r="O569" i="10"/>
  <c r="N569" i="10"/>
  <c r="M569" i="10"/>
  <c r="L569" i="10"/>
  <c r="K569" i="10"/>
  <c r="J569" i="10"/>
  <c r="I569" i="10"/>
  <c r="H569" i="10"/>
  <c r="R568" i="10"/>
  <c r="Q568" i="10"/>
  <c r="P568" i="10"/>
  <c r="O568" i="10"/>
  <c r="N568" i="10"/>
  <c r="M568" i="10"/>
  <c r="L568" i="10"/>
  <c r="K568" i="10"/>
  <c r="J568" i="10"/>
  <c r="I568" i="10"/>
  <c r="H568" i="10"/>
  <c r="R567" i="10"/>
  <c r="Q567" i="10"/>
  <c r="P567" i="10"/>
  <c r="O567" i="10"/>
  <c r="N567" i="10"/>
  <c r="M567" i="10"/>
  <c r="L567" i="10"/>
  <c r="K567" i="10"/>
  <c r="J567" i="10"/>
  <c r="I567" i="10"/>
  <c r="H567" i="10"/>
  <c r="R566" i="10"/>
  <c r="Q566" i="10"/>
  <c r="P566" i="10"/>
  <c r="O566" i="10"/>
  <c r="N566" i="10"/>
  <c r="M566" i="10"/>
  <c r="L566" i="10"/>
  <c r="K566" i="10"/>
  <c r="J566" i="10"/>
  <c r="I566" i="10"/>
  <c r="H566" i="10"/>
  <c r="R565" i="10"/>
  <c r="Q565" i="10"/>
  <c r="P565" i="10"/>
  <c r="O565" i="10"/>
  <c r="N565" i="10"/>
  <c r="M565" i="10"/>
  <c r="L565" i="10"/>
  <c r="K565" i="10"/>
  <c r="J565" i="10"/>
  <c r="I565" i="10"/>
  <c r="H565" i="10"/>
  <c r="R564" i="10"/>
  <c r="Q564" i="10"/>
  <c r="P564" i="10"/>
  <c r="O564" i="10"/>
  <c r="N564" i="10"/>
  <c r="M564" i="10"/>
  <c r="L564" i="10"/>
  <c r="K564" i="10"/>
  <c r="J564" i="10"/>
  <c r="I564" i="10"/>
  <c r="H564" i="10"/>
  <c r="R563" i="10"/>
  <c r="Q563" i="10"/>
  <c r="P563" i="10"/>
  <c r="O563" i="10"/>
  <c r="N563" i="10"/>
  <c r="M563" i="10"/>
  <c r="L563" i="10"/>
  <c r="K563" i="10"/>
  <c r="J563" i="10"/>
  <c r="I563" i="10"/>
  <c r="H563" i="10"/>
  <c r="R562" i="10"/>
  <c r="Q562" i="10"/>
  <c r="P562" i="10"/>
  <c r="O562" i="10"/>
  <c r="N562" i="10"/>
  <c r="M562" i="10"/>
  <c r="L562" i="10"/>
  <c r="K562" i="10"/>
  <c r="J562" i="10"/>
  <c r="I562" i="10"/>
  <c r="H562" i="10"/>
  <c r="R561" i="10"/>
  <c r="Q561" i="10"/>
  <c r="P561" i="10"/>
  <c r="O561" i="10"/>
  <c r="N561" i="10"/>
  <c r="M561" i="10"/>
  <c r="L561" i="10"/>
  <c r="K561" i="10"/>
  <c r="J561" i="10"/>
  <c r="I561" i="10"/>
  <c r="H561" i="10"/>
  <c r="R560" i="10"/>
  <c r="Q560" i="10"/>
  <c r="P560" i="10"/>
  <c r="O560" i="10"/>
  <c r="N560" i="10"/>
  <c r="M560" i="10"/>
  <c r="L560" i="10"/>
  <c r="K560" i="10"/>
  <c r="J560" i="10"/>
  <c r="I560" i="10"/>
  <c r="H560" i="10"/>
  <c r="R559" i="10"/>
  <c r="Q559" i="10"/>
  <c r="P559" i="10"/>
  <c r="O559" i="10"/>
  <c r="N559" i="10"/>
  <c r="M559" i="10"/>
  <c r="L559" i="10"/>
  <c r="K559" i="10"/>
  <c r="J559" i="10"/>
  <c r="I559" i="10"/>
  <c r="H559" i="10"/>
  <c r="R558" i="10"/>
  <c r="Q558" i="10"/>
  <c r="P558" i="10"/>
  <c r="O558" i="10"/>
  <c r="N558" i="10"/>
  <c r="M558" i="10"/>
  <c r="L558" i="10"/>
  <c r="K558" i="10"/>
  <c r="J558" i="10"/>
  <c r="I558" i="10"/>
  <c r="H558" i="10"/>
  <c r="R557" i="10"/>
  <c r="Q557" i="10"/>
  <c r="P557" i="10"/>
  <c r="O557" i="10"/>
  <c r="N557" i="10"/>
  <c r="M557" i="10"/>
  <c r="L557" i="10"/>
  <c r="K557" i="10"/>
  <c r="J557" i="10"/>
  <c r="I557" i="10"/>
  <c r="H557" i="10"/>
  <c r="R556" i="10"/>
  <c r="Q556" i="10"/>
  <c r="P556" i="10"/>
  <c r="O556" i="10"/>
  <c r="N556" i="10"/>
  <c r="M556" i="10"/>
  <c r="L556" i="10"/>
  <c r="K556" i="10"/>
  <c r="J556" i="10"/>
  <c r="I556" i="10"/>
  <c r="H556" i="10"/>
  <c r="R555" i="10"/>
  <c r="Q555" i="10"/>
  <c r="P555" i="10"/>
  <c r="O555" i="10"/>
  <c r="N555" i="10"/>
  <c r="M555" i="10"/>
  <c r="L555" i="10"/>
  <c r="K555" i="10"/>
  <c r="J555" i="10"/>
  <c r="I555" i="10"/>
  <c r="H555" i="10"/>
  <c r="R554" i="10"/>
  <c r="Q554" i="10"/>
  <c r="P554" i="10"/>
  <c r="O554" i="10"/>
  <c r="N554" i="10"/>
  <c r="M554" i="10"/>
  <c r="L554" i="10"/>
  <c r="K554" i="10"/>
  <c r="J554" i="10"/>
  <c r="I554" i="10"/>
  <c r="H554" i="10"/>
  <c r="R553" i="10"/>
  <c r="Q553" i="10"/>
  <c r="P553" i="10"/>
  <c r="O553" i="10"/>
  <c r="N553" i="10"/>
  <c r="M553" i="10"/>
  <c r="L553" i="10"/>
  <c r="K553" i="10"/>
  <c r="J553" i="10"/>
  <c r="I553" i="10"/>
  <c r="H553" i="10"/>
  <c r="R552" i="10"/>
  <c r="Q552" i="10"/>
  <c r="P552" i="10"/>
  <c r="O552" i="10"/>
  <c r="N552" i="10"/>
  <c r="M552" i="10"/>
  <c r="L552" i="10"/>
  <c r="K552" i="10"/>
  <c r="J552" i="10"/>
  <c r="I552" i="10"/>
  <c r="H552" i="10"/>
  <c r="R551" i="10"/>
  <c r="Q551" i="10"/>
  <c r="P551" i="10"/>
  <c r="O551" i="10"/>
  <c r="N551" i="10"/>
  <c r="M551" i="10"/>
  <c r="L551" i="10"/>
  <c r="K551" i="10"/>
  <c r="J551" i="10"/>
  <c r="I551" i="10"/>
  <c r="H551" i="10"/>
  <c r="R550" i="10"/>
  <c r="Q550" i="10"/>
  <c r="P550" i="10"/>
  <c r="O550" i="10"/>
  <c r="N550" i="10"/>
  <c r="M550" i="10"/>
  <c r="L550" i="10"/>
  <c r="K550" i="10"/>
  <c r="J550" i="10"/>
  <c r="I550" i="10"/>
  <c r="H550" i="10"/>
  <c r="R549" i="10"/>
  <c r="Q549" i="10"/>
  <c r="P549" i="10"/>
  <c r="O549" i="10"/>
  <c r="N549" i="10"/>
  <c r="M549" i="10"/>
  <c r="L549" i="10"/>
  <c r="K549" i="10"/>
  <c r="J549" i="10"/>
  <c r="I549" i="10"/>
  <c r="H549" i="10"/>
  <c r="R548" i="10"/>
  <c r="Q548" i="10"/>
  <c r="P548" i="10"/>
  <c r="O548" i="10"/>
  <c r="N548" i="10"/>
  <c r="M548" i="10"/>
  <c r="L548" i="10"/>
  <c r="K548" i="10"/>
  <c r="J548" i="10"/>
  <c r="I548" i="10"/>
  <c r="H548" i="10"/>
  <c r="R547" i="10"/>
  <c r="Q547" i="10"/>
  <c r="P547" i="10"/>
  <c r="O547" i="10"/>
  <c r="N547" i="10"/>
  <c r="M547" i="10"/>
  <c r="L547" i="10"/>
  <c r="K547" i="10"/>
  <c r="J547" i="10"/>
  <c r="I547" i="10"/>
  <c r="H547" i="10"/>
  <c r="R546" i="10"/>
  <c r="Q546" i="10"/>
  <c r="P546" i="10"/>
  <c r="O546" i="10"/>
  <c r="N546" i="10"/>
  <c r="M546" i="10"/>
  <c r="L546" i="10"/>
  <c r="K546" i="10"/>
  <c r="J546" i="10"/>
  <c r="I546" i="10"/>
  <c r="H546" i="10"/>
  <c r="R545" i="10"/>
  <c r="Q545" i="10"/>
  <c r="P545" i="10"/>
  <c r="O545" i="10"/>
  <c r="N545" i="10"/>
  <c r="M545" i="10"/>
  <c r="L545" i="10"/>
  <c r="K545" i="10"/>
  <c r="J545" i="10"/>
  <c r="I545" i="10"/>
  <c r="H545" i="10"/>
  <c r="R544" i="10"/>
  <c r="Q544" i="10"/>
  <c r="P544" i="10"/>
  <c r="O544" i="10"/>
  <c r="N544" i="10"/>
  <c r="M544" i="10"/>
  <c r="L544" i="10"/>
  <c r="K544" i="10"/>
  <c r="J544" i="10"/>
  <c r="I544" i="10"/>
  <c r="H544" i="10"/>
  <c r="R543" i="10"/>
  <c r="Q543" i="10"/>
  <c r="P543" i="10"/>
  <c r="O543" i="10"/>
  <c r="N543" i="10"/>
  <c r="M543" i="10"/>
  <c r="L543" i="10"/>
  <c r="K543" i="10"/>
  <c r="J543" i="10"/>
  <c r="I543" i="10"/>
  <c r="H543" i="10"/>
  <c r="R542" i="10"/>
  <c r="Q542" i="10"/>
  <c r="P542" i="10"/>
  <c r="O542" i="10"/>
  <c r="N542" i="10"/>
  <c r="M542" i="10"/>
  <c r="L542" i="10"/>
  <c r="K542" i="10"/>
  <c r="J542" i="10"/>
  <c r="I542" i="10"/>
  <c r="H542" i="10"/>
  <c r="R541" i="10"/>
  <c r="Q541" i="10"/>
  <c r="P541" i="10"/>
  <c r="O541" i="10"/>
  <c r="N541" i="10"/>
  <c r="M541" i="10"/>
  <c r="L541" i="10"/>
  <c r="K541" i="10"/>
  <c r="J541" i="10"/>
  <c r="I541" i="10"/>
  <c r="H541" i="10"/>
  <c r="R540" i="10"/>
  <c r="Q540" i="10"/>
  <c r="P540" i="10"/>
  <c r="O540" i="10"/>
  <c r="N540" i="10"/>
  <c r="M540" i="10"/>
  <c r="L540" i="10"/>
  <c r="K540" i="10"/>
  <c r="J540" i="10"/>
  <c r="I540" i="10"/>
  <c r="H540" i="10"/>
  <c r="R539" i="10"/>
  <c r="Q539" i="10"/>
  <c r="P539" i="10"/>
  <c r="O539" i="10"/>
  <c r="N539" i="10"/>
  <c r="M539" i="10"/>
  <c r="L539" i="10"/>
  <c r="K539" i="10"/>
  <c r="J539" i="10"/>
  <c r="I539" i="10"/>
  <c r="H539" i="10"/>
  <c r="R538" i="10"/>
  <c r="Q538" i="10"/>
  <c r="P538" i="10"/>
  <c r="O538" i="10"/>
  <c r="N538" i="10"/>
  <c r="M538" i="10"/>
  <c r="L538" i="10"/>
  <c r="K538" i="10"/>
  <c r="J538" i="10"/>
  <c r="I538" i="10"/>
  <c r="H538" i="10"/>
  <c r="R537" i="10"/>
  <c r="Q537" i="10"/>
  <c r="P537" i="10"/>
  <c r="O537" i="10"/>
  <c r="N537" i="10"/>
  <c r="M537" i="10"/>
  <c r="L537" i="10"/>
  <c r="K537" i="10"/>
  <c r="J537" i="10"/>
  <c r="I537" i="10"/>
  <c r="H537" i="10"/>
  <c r="R536" i="10"/>
  <c r="Q536" i="10"/>
  <c r="P536" i="10"/>
  <c r="O536" i="10"/>
  <c r="N536" i="10"/>
  <c r="M536" i="10"/>
  <c r="L536" i="10"/>
  <c r="K536" i="10"/>
  <c r="J536" i="10"/>
  <c r="I536" i="10"/>
  <c r="H536" i="10"/>
  <c r="R535" i="10"/>
  <c r="Q535" i="10"/>
  <c r="P535" i="10"/>
  <c r="O535" i="10"/>
  <c r="N535" i="10"/>
  <c r="M535" i="10"/>
  <c r="L535" i="10"/>
  <c r="K535" i="10"/>
  <c r="J535" i="10"/>
  <c r="I535" i="10"/>
  <c r="H535" i="10"/>
  <c r="R534" i="10"/>
  <c r="Q534" i="10"/>
  <c r="P534" i="10"/>
  <c r="O534" i="10"/>
  <c r="N534" i="10"/>
  <c r="M534" i="10"/>
  <c r="L534" i="10"/>
  <c r="K534" i="10"/>
  <c r="J534" i="10"/>
  <c r="I534" i="10"/>
  <c r="H534" i="10"/>
  <c r="R533" i="10"/>
  <c r="Q533" i="10"/>
  <c r="P533" i="10"/>
  <c r="O533" i="10"/>
  <c r="N533" i="10"/>
  <c r="M533" i="10"/>
  <c r="L533" i="10"/>
  <c r="K533" i="10"/>
  <c r="J533" i="10"/>
  <c r="I533" i="10"/>
  <c r="H533" i="10"/>
  <c r="R532" i="10"/>
  <c r="Q532" i="10"/>
  <c r="P532" i="10"/>
  <c r="O532" i="10"/>
  <c r="N532" i="10"/>
  <c r="M532" i="10"/>
  <c r="L532" i="10"/>
  <c r="K532" i="10"/>
  <c r="J532" i="10"/>
  <c r="I532" i="10"/>
  <c r="H532" i="10"/>
  <c r="R531" i="10"/>
  <c r="Q531" i="10"/>
  <c r="P531" i="10"/>
  <c r="O531" i="10"/>
  <c r="N531" i="10"/>
  <c r="M531" i="10"/>
  <c r="L531" i="10"/>
  <c r="K531" i="10"/>
  <c r="J531" i="10"/>
  <c r="I531" i="10"/>
  <c r="H531" i="10"/>
  <c r="R530" i="10"/>
  <c r="Q530" i="10"/>
  <c r="P530" i="10"/>
  <c r="O530" i="10"/>
  <c r="N530" i="10"/>
  <c r="M530" i="10"/>
  <c r="L530" i="10"/>
  <c r="K530" i="10"/>
  <c r="J530" i="10"/>
  <c r="I530" i="10"/>
  <c r="H530" i="10"/>
  <c r="R529" i="10"/>
  <c r="Q529" i="10"/>
  <c r="P529" i="10"/>
  <c r="O529" i="10"/>
  <c r="N529" i="10"/>
  <c r="M529" i="10"/>
  <c r="L529" i="10"/>
  <c r="K529" i="10"/>
  <c r="J529" i="10"/>
  <c r="I529" i="10"/>
  <c r="H529" i="10"/>
  <c r="R528" i="10"/>
  <c r="Q528" i="10"/>
  <c r="P528" i="10"/>
  <c r="O528" i="10"/>
  <c r="N528" i="10"/>
  <c r="M528" i="10"/>
  <c r="L528" i="10"/>
  <c r="K528" i="10"/>
  <c r="J528" i="10"/>
  <c r="I528" i="10"/>
  <c r="H528" i="10"/>
  <c r="R527" i="10"/>
  <c r="Q527" i="10"/>
  <c r="P527" i="10"/>
  <c r="O527" i="10"/>
  <c r="N527" i="10"/>
  <c r="M527" i="10"/>
  <c r="L527" i="10"/>
  <c r="K527" i="10"/>
  <c r="J527" i="10"/>
  <c r="I527" i="10"/>
  <c r="H527" i="10"/>
  <c r="R526" i="10"/>
  <c r="Q526" i="10"/>
  <c r="P526" i="10"/>
  <c r="O526" i="10"/>
  <c r="N526" i="10"/>
  <c r="M526" i="10"/>
  <c r="L526" i="10"/>
  <c r="K526" i="10"/>
  <c r="J526" i="10"/>
  <c r="I526" i="10"/>
  <c r="H526" i="10"/>
  <c r="R525" i="10"/>
  <c r="Q525" i="10"/>
  <c r="P525" i="10"/>
  <c r="O525" i="10"/>
  <c r="N525" i="10"/>
  <c r="M525" i="10"/>
  <c r="L525" i="10"/>
  <c r="K525" i="10"/>
  <c r="J525" i="10"/>
  <c r="I525" i="10"/>
  <c r="H525" i="10"/>
  <c r="R524" i="10"/>
  <c r="Q524" i="10"/>
  <c r="P524" i="10"/>
  <c r="O524" i="10"/>
  <c r="N524" i="10"/>
  <c r="M524" i="10"/>
  <c r="L524" i="10"/>
  <c r="K524" i="10"/>
  <c r="J524" i="10"/>
  <c r="I524" i="10"/>
  <c r="H524" i="10"/>
  <c r="R523" i="10"/>
  <c r="Q523" i="10"/>
  <c r="P523" i="10"/>
  <c r="O523" i="10"/>
  <c r="N523" i="10"/>
  <c r="M523" i="10"/>
  <c r="L523" i="10"/>
  <c r="K523" i="10"/>
  <c r="J523" i="10"/>
  <c r="I523" i="10"/>
  <c r="H523" i="10"/>
  <c r="R522" i="10"/>
  <c r="Q522" i="10"/>
  <c r="P522" i="10"/>
  <c r="O522" i="10"/>
  <c r="N522" i="10"/>
  <c r="M522" i="10"/>
  <c r="L522" i="10"/>
  <c r="K522" i="10"/>
  <c r="J522" i="10"/>
  <c r="I522" i="10"/>
  <c r="H522" i="10"/>
  <c r="R521" i="10"/>
  <c r="Q521" i="10"/>
  <c r="P521" i="10"/>
  <c r="O521" i="10"/>
  <c r="N521" i="10"/>
  <c r="M521" i="10"/>
  <c r="L521" i="10"/>
  <c r="K521" i="10"/>
  <c r="J521" i="10"/>
  <c r="I521" i="10"/>
  <c r="H521" i="10"/>
  <c r="R520" i="10"/>
  <c r="Q520" i="10"/>
  <c r="P520" i="10"/>
  <c r="O520" i="10"/>
  <c r="N520" i="10"/>
  <c r="M520" i="10"/>
  <c r="L520" i="10"/>
  <c r="K520" i="10"/>
  <c r="J520" i="10"/>
  <c r="I520" i="10"/>
  <c r="H520" i="10"/>
  <c r="R519" i="10"/>
  <c r="Q519" i="10"/>
  <c r="P519" i="10"/>
  <c r="O519" i="10"/>
  <c r="N519" i="10"/>
  <c r="M519" i="10"/>
  <c r="L519" i="10"/>
  <c r="K519" i="10"/>
  <c r="J519" i="10"/>
  <c r="I519" i="10"/>
  <c r="H519" i="10"/>
  <c r="R518" i="10"/>
  <c r="Q518" i="10"/>
  <c r="P518" i="10"/>
  <c r="O518" i="10"/>
  <c r="N518" i="10"/>
  <c r="M518" i="10"/>
  <c r="L518" i="10"/>
  <c r="K518" i="10"/>
  <c r="J518" i="10"/>
  <c r="I518" i="10"/>
  <c r="H518" i="10"/>
  <c r="R517" i="10"/>
  <c r="Q517" i="10"/>
  <c r="P517" i="10"/>
  <c r="O517" i="10"/>
  <c r="N517" i="10"/>
  <c r="M517" i="10"/>
  <c r="L517" i="10"/>
  <c r="K517" i="10"/>
  <c r="J517" i="10"/>
  <c r="I517" i="10"/>
  <c r="H517" i="10"/>
  <c r="R516" i="10"/>
  <c r="Q516" i="10"/>
  <c r="P516" i="10"/>
  <c r="O516" i="10"/>
  <c r="N516" i="10"/>
  <c r="M516" i="10"/>
  <c r="L516" i="10"/>
  <c r="K516" i="10"/>
  <c r="J516" i="10"/>
  <c r="I516" i="10"/>
  <c r="H516" i="10"/>
  <c r="R515" i="10"/>
  <c r="Q515" i="10"/>
  <c r="P515" i="10"/>
  <c r="O515" i="10"/>
  <c r="N515" i="10"/>
  <c r="M515" i="10"/>
  <c r="L515" i="10"/>
  <c r="K515" i="10"/>
  <c r="J515" i="10"/>
  <c r="I515" i="10"/>
  <c r="H515" i="10"/>
  <c r="R514" i="10"/>
  <c r="Q514" i="10"/>
  <c r="P514" i="10"/>
  <c r="O514" i="10"/>
  <c r="N514" i="10"/>
  <c r="M514" i="10"/>
  <c r="L514" i="10"/>
  <c r="K514" i="10"/>
  <c r="J514" i="10"/>
  <c r="I514" i="10"/>
  <c r="H514" i="10"/>
  <c r="R513" i="10"/>
  <c r="Q513" i="10"/>
  <c r="P513" i="10"/>
  <c r="O513" i="10"/>
  <c r="N513" i="10"/>
  <c r="M513" i="10"/>
  <c r="L513" i="10"/>
  <c r="K513" i="10"/>
  <c r="J513" i="10"/>
  <c r="I513" i="10"/>
  <c r="H513" i="10"/>
  <c r="R512" i="10"/>
  <c r="Q512" i="10"/>
  <c r="P512" i="10"/>
  <c r="O512" i="10"/>
  <c r="N512" i="10"/>
  <c r="M512" i="10"/>
  <c r="L512" i="10"/>
  <c r="K512" i="10"/>
  <c r="J512" i="10"/>
  <c r="I512" i="10"/>
  <c r="H512" i="10"/>
  <c r="R511" i="10"/>
  <c r="Q511" i="10"/>
  <c r="P511" i="10"/>
  <c r="O511" i="10"/>
  <c r="N511" i="10"/>
  <c r="M511" i="10"/>
  <c r="L511" i="10"/>
  <c r="K511" i="10"/>
  <c r="J511" i="10"/>
  <c r="I511" i="10"/>
  <c r="H511" i="10"/>
  <c r="R510" i="10"/>
  <c r="Q510" i="10"/>
  <c r="P510" i="10"/>
  <c r="O510" i="10"/>
  <c r="N510" i="10"/>
  <c r="M510" i="10"/>
  <c r="L510" i="10"/>
  <c r="K510" i="10"/>
  <c r="J510" i="10"/>
  <c r="I510" i="10"/>
  <c r="H510" i="10"/>
  <c r="R509" i="10"/>
  <c r="Q509" i="10"/>
  <c r="P509" i="10"/>
  <c r="O509" i="10"/>
  <c r="N509" i="10"/>
  <c r="M509" i="10"/>
  <c r="L509" i="10"/>
  <c r="K509" i="10"/>
  <c r="J509" i="10"/>
  <c r="I509" i="10"/>
  <c r="H509" i="10"/>
  <c r="R508" i="10"/>
  <c r="Q508" i="10"/>
  <c r="P508" i="10"/>
  <c r="O508" i="10"/>
  <c r="N508" i="10"/>
  <c r="M508" i="10"/>
  <c r="L508" i="10"/>
  <c r="K508" i="10"/>
  <c r="J508" i="10"/>
  <c r="I508" i="10"/>
  <c r="H508" i="10"/>
  <c r="R507" i="10"/>
  <c r="Q507" i="10"/>
  <c r="P507" i="10"/>
  <c r="O507" i="10"/>
  <c r="N507" i="10"/>
  <c r="M507" i="10"/>
  <c r="L507" i="10"/>
  <c r="K507" i="10"/>
  <c r="J507" i="10"/>
  <c r="I507" i="10"/>
  <c r="H507" i="10"/>
  <c r="R506" i="10"/>
  <c r="Q506" i="10"/>
  <c r="P506" i="10"/>
  <c r="O506" i="10"/>
  <c r="N506" i="10"/>
  <c r="M506" i="10"/>
  <c r="L506" i="10"/>
  <c r="K506" i="10"/>
  <c r="J506" i="10"/>
  <c r="I506" i="10"/>
  <c r="H506" i="10"/>
  <c r="R505" i="10"/>
  <c r="Q505" i="10"/>
  <c r="P505" i="10"/>
  <c r="O505" i="10"/>
  <c r="N505" i="10"/>
  <c r="M505" i="10"/>
  <c r="L505" i="10"/>
  <c r="K505" i="10"/>
  <c r="J505" i="10"/>
  <c r="I505" i="10"/>
  <c r="H505" i="10"/>
  <c r="R504" i="10"/>
  <c r="Q504" i="10"/>
  <c r="P504" i="10"/>
  <c r="O504" i="10"/>
  <c r="N504" i="10"/>
  <c r="M504" i="10"/>
  <c r="L504" i="10"/>
  <c r="K504" i="10"/>
  <c r="J504" i="10"/>
  <c r="I504" i="10"/>
  <c r="H504" i="10"/>
  <c r="R503" i="10"/>
  <c r="Q503" i="10"/>
  <c r="P503" i="10"/>
  <c r="O503" i="10"/>
  <c r="N503" i="10"/>
  <c r="M503" i="10"/>
  <c r="L503" i="10"/>
  <c r="K503" i="10"/>
  <c r="J503" i="10"/>
  <c r="I503" i="10"/>
  <c r="H503" i="10"/>
  <c r="R502" i="10"/>
  <c r="Q502" i="10"/>
  <c r="P502" i="10"/>
  <c r="O502" i="10"/>
  <c r="N502" i="10"/>
  <c r="M502" i="10"/>
  <c r="L502" i="10"/>
  <c r="K502" i="10"/>
  <c r="J502" i="10"/>
  <c r="I502" i="10"/>
  <c r="H502" i="10"/>
  <c r="R501" i="10"/>
  <c r="Q501" i="10"/>
  <c r="P501" i="10"/>
  <c r="O501" i="10"/>
  <c r="N501" i="10"/>
  <c r="M501" i="10"/>
  <c r="L501" i="10"/>
  <c r="K501" i="10"/>
  <c r="J501" i="10"/>
  <c r="I501" i="10"/>
  <c r="H501" i="10"/>
  <c r="R500" i="10"/>
  <c r="Q500" i="10"/>
  <c r="P500" i="10"/>
  <c r="O500" i="10"/>
  <c r="N500" i="10"/>
  <c r="M500" i="10"/>
  <c r="L500" i="10"/>
  <c r="K500" i="10"/>
  <c r="J500" i="10"/>
  <c r="I500" i="10"/>
  <c r="H500" i="10"/>
  <c r="R499" i="10"/>
  <c r="Q499" i="10"/>
  <c r="P499" i="10"/>
  <c r="O499" i="10"/>
  <c r="N499" i="10"/>
  <c r="M499" i="10"/>
  <c r="L499" i="10"/>
  <c r="K499" i="10"/>
  <c r="J499" i="10"/>
  <c r="I499" i="10"/>
  <c r="H499" i="10"/>
  <c r="R498" i="10"/>
  <c r="Q498" i="10"/>
  <c r="P498" i="10"/>
  <c r="O498" i="10"/>
  <c r="N498" i="10"/>
  <c r="M498" i="10"/>
  <c r="L498" i="10"/>
  <c r="K498" i="10"/>
  <c r="J498" i="10"/>
  <c r="I498" i="10"/>
  <c r="H498" i="10"/>
  <c r="R497" i="10"/>
  <c r="Q497" i="10"/>
  <c r="P497" i="10"/>
  <c r="O497" i="10"/>
  <c r="N497" i="10"/>
  <c r="M497" i="10"/>
  <c r="L497" i="10"/>
  <c r="K497" i="10"/>
  <c r="J497" i="10"/>
  <c r="I497" i="10"/>
  <c r="H497" i="10"/>
  <c r="R496" i="10"/>
  <c r="Q496" i="10"/>
  <c r="P496" i="10"/>
  <c r="O496" i="10"/>
  <c r="N496" i="10"/>
  <c r="M496" i="10"/>
  <c r="L496" i="10"/>
  <c r="K496" i="10"/>
  <c r="J496" i="10"/>
  <c r="I496" i="10"/>
  <c r="H496" i="10"/>
  <c r="R495" i="10"/>
  <c r="Q495" i="10"/>
  <c r="P495" i="10"/>
  <c r="O495" i="10"/>
  <c r="N495" i="10"/>
  <c r="M495" i="10"/>
  <c r="L495" i="10"/>
  <c r="K495" i="10"/>
  <c r="J495" i="10"/>
  <c r="I495" i="10"/>
  <c r="H495" i="10"/>
  <c r="R494" i="10"/>
  <c r="Q494" i="10"/>
  <c r="P494" i="10"/>
  <c r="O494" i="10"/>
  <c r="N494" i="10"/>
  <c r="M494" i="10"/>
  <c r="L494" i="10"/>
  <c r="K494" i="10"/>
  <c r="J494" i="10"/>
  <c r="I494" i="10"/>
  <c r="H494" i="10"/>
  <c r="R493" i="10"/>
  <c r="Q493" i="10"/>
  <c r="P493" i="10"/>
  <c r="O493" i="10"/>
  <c r="N493" i="10"/>
  <c r="M493" i="10"/>
  <c r="L493" i="10"/>
  <c r="K493" i="10"/>
  <c r="J493" i="10"/>
  <c r="I493" i="10"/>
  <c r="H493" i="10"/>
  <c r="R492" i="10"/>
  <c r="Q492" i="10"/>
  <c r="P492" i="10"/>
  <c r="O492" i="10"/>
  <c r="N492" i="10"/>
  <c r="M492" i="10"/>
  <c r="L492" i="10"/>
  <c r="K492" i="10"/>
  <c r="J492" i="10"/>
  <c r="I492" i="10"/>
  <c r="H492" i="10"/>
  <c r="R491" i="10"/>
  <c r="Q491" i="10"/>
  <c r="P491" i="10"/>
  <c r="O491" i="10"/>
  <c r="N491" i="10"/>
  <c r="M491" i="10"/>
  <c r="L491" i="10"/>
  <c r="K491" i="10"/>
  <c r="J491" i="10"/>
  <c r="I491" i="10"/>
  <c r="H491" i="10"/>
  <c r="R490" i="10"/>
  <c r="Q490" i="10"/>
  <c r="P490" i="10"/>
  <c r="O490" i="10"/>
  <c r="N490" i="10"/>
  <c r="M490" i="10"/>
  <c r="L490" i="10"/>
  <c r="K490" i="10"/>
  <c r="J490" i="10"/>
  <c r="I490" i="10"/>
  <c r="H490" i="10"/>
  <c r="R489" i="10"/>
  <c r="Q489" i="10"/>
  <c r="P489" i="10"/>
  <c r="O489" i="10"/>
  <c r="N489" i="10"/>
  <c r="M489" i="10"/>
  <c r="L489" i="10"/>
  <c r="K489" i="10"/>
  <c r="J489" i="10"/>
  <c r="I489" i="10"/>
  <c r="H489" i="10"/>
  <c r="R488" i="10"/>
  <c r="Q488" i="10"/>
  <c r="P488" i="10"/>
  <c r="O488" i="10"/>
  <c r="N488" i="10"/>
  <c r="M488" i="10"/>
  <c r="L488" i="10"/>
  <c r="K488" i="10"/>
  <c r="J488" i="10"/>
  <c r="I488" i="10"/>
  <c r="H488" i="10"/>
  <c r="R487" i="10"/>
  <c r="Q487" i="10"/>
  <c r="P487" i="10"/>
  <c r="O487" i="10"/>
  <c r="N487" i="10"/>
  <c r="M487" i="10"/>
  <c r="L487" i="10"/>
  <c r="K487" i="10"/>
  <c r="J487" i="10"/>
  <c r="I487" i="10"/>
  <c r="H487" i="10"/>
  <c r="R486" i="10"/>
  <c r="Q486" i="10"/>
  <c r="P486" i="10"/>
  <c r="O486" i="10"/>
  <c r="N486" i="10"/>
  <c r="M486" i="10"/>
  <c r="L486" i="10"/>
  <c r="K486" i="10"/>
  <c r="J486" i="10"/>
  <c r="I486" i="10"/>
  <c r="H486" i="10"/>
  <c r="R485" i="10"/>
  <c r="Q485" i="10"/>
  <c r="P485" i="10"/>
  <c r="O485" i="10"/>
  <c r="N485" i="10"/>
  <c r="M485" i="10"/>
  <c r="L485" i="10"/>
  <c r="K485" i="10"/>
  <c r="J485" i="10"/>
  <c r="I485" i="10"/>
  <c r="H485" i="10"/>
  <c r="R484" i="10"/>
  <c r="Q484" i="10"/>
  <c r="P484" i="10"/>
  <c r="O484" i="10"/>
  <c r="N484" i="10"/>
  <c r="M484" i="10"/>
  <c r="L484" i="10"/>
  <c r="K484" i="10"/>
  <c r="J484" i="10"/>
  <c r="I484" i="10"/>
  <c r="H484" i="10"/>
  <c r="R483" i="10"/>
  <c r="Q483" i="10"/>
  <c r="P483" i="10"/>
  <c r="O483" i="10"/>
  <c r="N483" i="10"/>
  <c r="M483" i="10"/>
  <c r="L483" i="10"/>
  <c r="K483" i="10"/>
  <c r="J483" i="10"/>
  <c r="I483" i="10"/>
  <c r="H483" i="10"/>
  <c r="R482" i="10"/>
  <c r="Q482" i="10"/>
  <c r="P482" i="10"/>
  <c r="O482" i="10"/>
  <c r="N482" i="10"/>
  <c r="M482" i="10"/>
  <c r="L482" i="10"/>
  <c r="K482" i="10"/>
  <c r="J482" i="10"/>
  <c r="I482" i="10"/>
  <c r="H482" i="10"/>
  <c r="R481" i="10"/>
  <c r="Q481" i="10"/>
  <c r="P481" i="10"/>
  <c r="O481" i="10"/>
  <c r="N481" i="10"/>
  <c r="M481" i="10"/>
  <c r="L481" i="10"/>
  <c r="K481" i="10"/>
  <c r="J481" i="10"/>
  <c r="I481" i="10"/>
  <c r="H481" i="10"/>
  <c r="R480" i="10"/>
  <c r="Q480" i="10"/>
  <c r="P480" i="10"/>
  <c r="O480" i="10"/>
  <c r="N480" i="10"/>
  <c r="M480" i="10"/>
  <c r="L480" i="10"/>
  <c r="K480" i="10"/>
  <c r="J480" i="10"/>
  <c r="I480" i="10"/>
  <c r="H480" i="10"/>
  <c r="R479" i="10"/>
  <c r="Q479" i="10"/>
  <c r="P479" i="10"/>
  <c r="O479" i="10"/>
  <c r="N479" i="10"/>
  <c r="M479" i="10"/>
  <c r="L479" i="10"/>
  <c r="K479" i="10"/>
  <c r="J479" i="10"/>
  <c r="I479" i="10"/>
  <c r="H479" i="10"/>
  <c r="R478" i="10"/>
  <c r="Q478" i="10"/>
  <c r="P478" i="10"/>
  <c r="O478" i="10"/>
  <c r="N478" i="10"/>
  <c r="M478" i="10"/>
  <c r="L478" i="10"/>
  <c r="K478" i="10"/>
  <c r="J478" i="10"/>
  <c r="I478" i="10"/>
  <c r="H478" i="10"/>
  <c r="R477" i="10"/>
  <c r="Q477" i="10"/>
  <c r="P477" i="10"/>
  <c r="O477" i="10"/>
  <c r="N477" i="10"/>
  <c r="M477" i="10"/>
  <c r="L477" i="10"/>
  <c r="K477" i="10"/>
  <c r="J477" i="10"/>
  <c r="I477" i="10"/>
  <c r="H477" i="10"/>
  <c r="R476" i="10"/>
  <c r="Q476" i="10"/>
  <c r="P476" i="10"/>
  <c r="O476" i="10"/>
  <c r="N476" i="10"/>
  <c r="M476" i="10"/>
  <c r="L476" i="10"/>
  <c r="K476" i="10"/>
  <c r="J476" i="10"/>
  <c r="I476" i="10"/>
  <c r="H476" i="10"/>
  <c r="R475" i="10"/>
  <c r="Q475" i="10"/>
  <c r="P475" i="10"/>
  <c r="O475" i="10"/>
  <c r="N475" i="10"/>
  <c r="M475" i="10"/>
  <c r="L475" i="10"/>
  <c r="K475" i="10"/>
  <c r="J475" i="10"/>
  <c r="I475" i="10"/>
  <c r="H475" i="10"/>
  <c r="R474" i="10"/>
  <c r="Q474" i="10"/>
  <c r="P474" i="10"/>
  <c r="O474" i="10"/>
  <c r="N474" i="10"/>
  <c r="M474" i="10"/>
  <c r="L474" i="10"/>
  <c r="K474" i="10"/>
  <c r="J474" i="10"/>
  <c r="I474" i="10"/>
  <c r="H474" i="10"/>
  <c r="R473" i="10"/>
  <c r="Q473" i="10"/>
  <c r="P473" i="10"/>
  <c r="O473" i="10"/>
  <c r="N473" i="10"/>
  <c r="M473" i="10"/>
  <c r="L473" i="10"/>
  <c r="K473" i="10"/>
  <c r="J473" i="10"/>
  <c r="I473" i="10"/>
  <c r="H473" i="10"/>
  <c r="R472" i="10"/>
  <c r="Q472" i="10"/>
  <c r="P472" i="10"/>
  <c r="O472" i="10"/>
  <c r="N472" i="10"/>
  <c r="M472" i="10"/>
  <c r="L472" i="10"/>
  <c r="K472" i="10"/>
  <c r="J472" i="10"/>
  <c r="I472" i="10"/>
  <c r="H472" i="10"/>
  <c r="R471" i="10"/>
  <c r="Q471" i="10"/>
  <c r="P471" i="10"/>
  <c r="O471" i="10"/>
  <c r="N471" i="10"/>
  <c r="M471" i="10"/>
  <c r="L471" i="10"/>
  <c r="K471" i="10"/>
  <c r="J471" i="10"/>
  <c r="I471" i="10"/>
  <c r="H471" i="10"/>
  <c r="R470" i="10"/>
  <c r="Q470" i="10"/>
  <c r="P470" i="10"/>
  <c r="O470" i="10"/>
  <c r="N470" i="10"/>
  <c r="M470" i="10"/>
  <c r="L470" i="10"/>
  <c r="K470" i="10"/>
  <c r="J470" i="10"/>
  <c r="I470" i="10"/>
  <c r="H470" i="10"/>
  <c r="R469" i="10"/>
  <c r="Q469" i="10"/>
  <c r="P469" i="10"/>
  <c r="O469" i="10"/>
  <c r="N469" i="10"/>
  <c r="M469" i="10"/>
  <c r="L469" i="10"/>
  <c r="K469" i="10"/>
  <c r="J469" i="10"/>
  <c r="I469" i="10"/>
  <c r="H469" i="10"/>
  <c r="R468" i="10"/>
  <c r="Q468" i="10"/>
  <c r="P468" i="10"/>
  <c r="O468" i="10"/>
  <c r="N468" i="10"/>
  <c r="M468" i="10"/>
  <c r="L468" i="10"/>
  <c r="K468" i="10"/>
  <c r="J468" i="10"/>
  <c r="I468" i="10"/>
  <c r="H468" i="10"/>
  <c r="R467" i="10"/>
  <c r="Q467" i="10"/>
  <c r="P467" i="10"/>
  <c r="O467" i="10"/>
  <c r="N467" i="10"/>
  <c r="M467" i="10"/>
  <c r="L467" i="10"/>
  <c r="K467" i="10"/>
  <c r="J467" i="10"/>
  <c r="I467" i="10"/>
  <c r="H467" i="10"/>
  <c r="R466" i="10"/>
  <c r="Q466" i="10"/>
  <c r="P466" i="10"/>
  <c r="O466" i="10"/>
  <c r="N466" i="10"/>
  <c r="M466" i="10"/>
  <c r="L466" i="10"/>
  <c r="K466" i="10"/>
  <c r="J466" i="10"/>
  <c r="I466" i="10"/>
  <c r="H466" i="10"/>
  <c r="R465" i="10"/>
  <c r="Q465" i="10"/>
  <c r="P465" i="10"/>
  <c r="O465" i="10"/>
  <c r="N465" i="10"/>
  <c r="M465" i="10"/>
  <c r="L465" i="10"/>
  <c r="K465" i="10"/>
  <c r="J465" i="10"/>
  <c r="I465" i="10"/>
  <c r="H465" i="10"/>
  <c r="R464" i="10"/>
  <c r="Q464" i="10"/>
  <c r="P464" i="10"/>
  <c r="O464" i="10"/>
  <c r="N464" i="10"/>
  <c r="M464" i="10"/>
  <c r="L464" i="10"/>
  <c r="K464" i="10"/>
  <c r="J464" i="10"/>
  <c r="I464" i="10"/>
  <c r="H464" i="10"/>
  <c r="R463" i="10"/>
  <c r="Q463" i="10"/>
  <c r="P463" i="10"/>
  <c r="O463" i="10"/>
  <c r="N463" i="10"/>
  <c r="M463" i="10"/>
  <c r="L463" i="10"/>
  <c r="K463" i="10"/>
  <c r="J463" i="10"/>
  <c r="I463" i="10"/>
  <c r="H463" i="10"/>
  <c r="R462" i="10"/>
  <c r="Q462" i="10"/>
  <c r="P462" i="10"/>
  <c r="O462" i="10"/>
  <c r="N462" i="10"/>
  <c r="M462" i="10"/>
  <c r="L462" i="10"/>
  <c r="K462" i="10"/>
  <c r="J462" i="10"/>
  <c r="I462" i="10"/>
  <c r="H462" i="10"/>
  <c r="R461" i="10"/>
  <c r="Q461" i="10"/>
  <c r="P461" i="10"/>
  <c r="O461" i="10"/>
  <c r="N461" i="10"/>
  <c r="M461" i="10"/>
  <c r="L461" i="10"/>
  <c r="K461" i="10"/>
  <c r="J461" i="10"/>
  <c r="I461" i="10"/>
  <c r="H461" i="10"/>
  <c r="R460" i="10"/>
  <c r="Q460" i="10"/>
  <c r="P460" i="10"/>
  <c r="O460" i="10"/>
  <c r="N460" i="10"/>
  <c r="M460" i="10"/>
  <c r="L460" i="10"/>
  <c r="K460" i="10"/>
  <c r="J460" i="10"/>
  <c r="I460" i="10"/>
  <c r="H460" i="10"/>
  <c r="R459" i="10"/>
  <c r="Q459" i="10"/>
  <c r="P459" i="10"/>
  <c r="O459" i="10"/>
  <c r="N459" i="10"/>
  <c r="M459" i="10"/>
  <c r="L459" i="10"/>
  <c r="K459" i="10"/>
  <c r="J459" i="10"/>
  <c r="I459" i="10"/>
  <c r="H459" i="10"/>
  <c r="R458" i="10"/>
  <c r="Q458" i="10"/>
  <c r="P458" i="10"/>
  <c r="O458" i="10"/>
  <c r="N458" i="10"/>
  <c r="M458" i="10"/>
  <c r="L458" i="10"/>
  <c r="K458" i="10"/>
  <c r="J458" i="10"/>
  <c r="I458" i="10"/>
  <c r="H458" i="10"/>
  <c r="R457" i="10"/>
  <c r="Q457" i="10"/>
  <c r="P457" i="10"/>
  <c r="O457" i="10"/>
  <c r="N457" i="10"/>
  <c r="M457" i="10"/>
  <c r="L457" i="10"/>
  <c r="K457" i="10"/>
  <c r="J457" i="10"/>
  <c r="I457" i="10"/>
  <c r="H457" i="10"/>
  <c r="R456" i="10"/>
  <c r="Q456" i="10"/>
  <c r="P456" i="10"/>
  <c r="O456" i="10"/>
  <c r="N456" i="10"/>
  <c r="M456" i="10"/>
  <c r="L456" i="10"/>
  <c r="K456" i="10"/>
  <c r="J456" i="10"/>
  <c r="I456" i="10"/>
  <c r="H456" i="10"/>
  <c r="R455" i="10"/>
  <c r="Q455" i="10"/>
  <c r="P455" i="10"/>
  <c r="O455" i="10"/>
  <c r="N455" i="10"/>
  <c r="M455" i="10"/>
  <c r="L455" i="10"/>
  <c r="K455" i="10"/>
  <c r="J455" i="10"/>
  <c r="I455" i="10"/>
  <c r="H455" i="10"/>
  <c r="R454" i="10"/>
  <c r="Q454" i="10"/>
  <c r="P454" i="10"/>
  <c r="O454" i="10"/>
  <c r="N454" i="10"/>
  <c r="M454" i="10"/>
  <c r="L454" i="10"/>
  <c r="K454" i="10"/>
  <c r="J454" i="10"/>
  <c r="I454" i="10"/>
  <c r="H454" i="10"/>
  <c r="R453" i="10"/>
  <c r="Q453" i="10"/>
  <c r="P453" i="10"/>
  <c r="O453" i="10"/>
  <c r="N453" i="10"/>
  <c r="M453" i="10"/>
  <c r="L453" i="10"/>
  <c r="K453" i="10"/>
  <c r="J453" i="10"/>
  <c r="I453" i="10"/>
  <c r="H453" i="10"/>
  <c r="R452" i="10"/>
  <c r="Q452" i="10"/>
  <c r="P452" i="10"/>
  <c r="O452" i="10"/>
  <c r="N452" i="10"/>
  <c r="M452" i="10"/>
  <c r="L452" i="10"/>
  <c r="K452" i="10"/>
  <c r="J452" i="10"/>
  <c r="I452" i="10"/>
  <c r="H452" i="10"/>
  <c r="R451" i="10"/>
  <c r="Q451" i="10"/>
  <c r="P451" i="10"/>
  <c r="O451" i="10"/>
  <c r="N451" i="10"/>
  <c r="M451" i="10"/>
  <c r="L451" i="10"/>
  <c r="K451" i="10"/>
  <c r="J451" i="10"/>
  <c r="I451" i="10"/>
  <c r="H451" i="10"/>
  <c r="R450" i="10"/>
  <c r="Q450" i="10"/>
  <c r="P450" i="10"/>
  <c r="O450" i="10"/>
  <c r="N450" i="10"/>
  <c r="M450" i="10"/>
  <c r="L450" i="10"/>
  <c r="K450" i="10"/>
  <c r="J450" i="10"/>
  <c r="I450" i="10"/>
  <c r="H450" i="10"/>
  <c r="R449" i="10"/>
  <c r="Q449" i="10"/>
  <c r="P449" i="10"/>
  <c r="O449" i="10"/>
  <c r="N449" i="10"/>
  <c r="M449" i="10"/>
  <c r="L449" i="10"/>
  <c r="K449" i="10"/>
  <c r="J449" i="10"/>
  <c r="I449" i="10"/>
  <c r="H449" i="10"/>
  <c r="R448" i="10"/>
  <c r="Q448" i="10"/>
  <c r="P448" i="10"/>
  <c r="O448" i="10"/>
  <c r="N448" i="10"/>
  <c r="M448" i="10"/>
  <c r="L448" i="10"/>
  <c r="K448" i="10"/>
  <c r="J448" i="10"/>
  <c r="I448" i="10"/>
  <c r="H448" i="10"/>
  <c r="R447" i="10"/>
  <c r="Q447" i="10"/>
  <c r="P447" i="10"/>
  <c r="O447" i="10"/>
  <c r="N447" i="10"/>
  <c r="M447" i="10"/>
  <c r="L447" i="10"/>
  <c r="K447" i="10"/>
  <c r="J447" i="10"/>
  <c r="I447" i="10"/>
  <c r="H447" i="10"/>
  <c r="R446" i="10"/>
  <c r="Q446" i="10"/>
  <c r="P446" i="10"/>
  <c r="O446" i="10"/>
  <c r="N446" i="10"/>
  <c r="M446" i="10"/>
  <c r="L446" i="10"/>
  <c r="K446" i="10"/>
  <c r="J446" i="10"/>
  <c r="I446" i="10"/>
  <c r="H446" i="10"/>
  <c r="R445" i="10"/>
  <c r="Q445" i="10"/>
  <c r="P445" i="10"/>
  <c r="O445" i="10"/>
  <c r="N445" i="10"/>
  <c r="M445" i="10"/>
  <c r="L445" i="10"/>
  <c r="K445" i="10"/>
  <c r="J445" i="10"/>
  <c r="I445" i="10"/>
  <c r="H445" i="10"/>
  <c r="R444" i="10"/>
  <c r="Q444" i="10"/>
  <c r="P444" i="10"/>
  <c r="O444" i="10"/>
  <c r="N444" i="10"/>
  <c r="M444" i="10"/>
  <c r="L444" i="10"/>
  <c r="K444" i="10"/>
  <c r="J444" i="10"/>
  <c r="I444" i="10"/>
  <c r="H444" i="10"/>
  <c r="R443" i="10"/>
  <c r="Q443" i="10"/>
  <c r="P443" i="10"/>
  <c r="O443" i="10"/>
  <c r="N443" i="10"/>
  <c r="M443" i="10"/>
  <c r="L443" i="10"/>
  <c r="K443" i="10"/>
  <c r="J443" i="10"/>
  <c r="I443" i="10"/>
  <c r="H443" i="10"/>
  <c r="R442" i="10"/>
  <c r="Q442" i="10"/>
  <c r="P442" i="10"/>
  <c r="O442" i="10"/>
  <c r="N442" i="10"/>
  <c r="M442" i="10"/>
  <c r="L442" i="10"/>
  <c r="K442" i="10"/>
  <c r="J442" i="10"/>
  <c r="I442" i="10"/>
  <c r="H442" i="10"/>
  <c r="R441" i="10"/>
  <c r="Q441" i="10"/>
  <c r="P441" i="10"/>
  <c r="O441" i="10"/>
  <c r="N441" i="10"/>
  <c r="M441" i="10"/>
  <c r="L441" i="10"/>
  <c r="K441" i="10"/>
  <c r="J441" i="10"/>
  <c r="I441" i="10"/>
  <c r="H441" i="10"/>
  <c r="R440" i="10"/>
  <c r="Q440" i="10"/>
  <c r="P440" i="10"/>
  <c r="O440" i="10"/>
  <c r="N440" i="10"/>
  <c r="M440" i="10"/>
  <c r="L440" i="10"/>
  <c r="K440" i="10"/>
  <c r="J440" i="10"/>
  <c r="I440" i="10"/>
  <c r="H440" i="10"/>
  <c r="R439" i="10"/>
  <c r="Q439" i="10"/>
  <c r="P439" i="10"/>
  <c r="O439" i="10"/>
  <c r="N439" i="10"/>
  <c r="M439" i="10"/>
  <c r="L439" i="10"/>
  <c r="K439" i="10"/>
  <c r="J439" i="10"/>
  <c r="I439" i="10"/>
  <c r="H439" i="10"/>
  <c r="R438" i="10"/>
  <c r="Q438" i="10"/>
  <c r="P438" i="10"/>
  <c r="O438" i="10"/>
  <c r="N438" i="10"/>
  <c r="M438" i="10"/>
  <c r="L438" i="10"/>
  <c r="K438" i="10"/>
  <c r="J438" i="10"/>
  <c r="I438" i="10"/>
  <c r="H438" i="10"/>
  <c r="R437" i="10"/>
  <c r="Q437" i="10"/>
  <c r="P437" i="10"/>
  <c r="O437" i="10"/>
  <c r="N437" i="10"/>
  <c r="M437" i="10"/>
  <c r="L437" i="10"/>
  <c r="K437" i="10"/>
  <c r="J437" i="10"/>
  <c r="I437" i="10"/>
  <c r="H437" i="10"/>
  <c r="R436" i="10"/>
  <c r="Q436" i="10"/>
  <c r="P436" i="10"/>
  <c r="O436" i="10"/>
  <c r="N436" i="10"/>
  <c r="M436" i="10"/>
  <c r="L436" i="10"/>
  <c r="K436" i="10"/>
  <c r="J436" i="10"/>
  <c r="I436" i="10"/>
  <c r="H436" i="10"/>
  <c r="R435" i="10"/>
  <c r="Q435" i="10"/>
  <c r="P435" i="10"/>
  <c r="O435" i="10"/>
  <c r="N435" i="10"/>
  <c r="M435" i="10"/>
  <c r="L435" i="10"/>
  <c r="K435" i="10"/>
  <c r="J435" i="10"/>
  <c r="I435" i="10"/>
  <c r="H435" i="10"/>
  <c r="R434" i="10"/>
  <c r="Q434" i="10"/>
  <c r="P434" i="10"/>
  <c r="O434" i="10"/>
  <c r="N434" i="10"/>
  <c r="M434" i="10"/>
  <c r="L434" i="10"/>
  <c r="K434" i="10"/>
  <c r="J434" i="10"/>
  <c r="I434" i="10"/>
  <c r="H434" i="10"/>
  <c r="R433" i="10"/>
  <c r="Q433" i="10"/>
  <c r="P433" i="10"/>
  <c r="O433" i="10"/>
  <c r="N433" i="10"/>
  <c r="M433" i="10"/>
  <c r="L433" i="10"/>
  <c r="K433" i="10"/>
  <c r="J433" i="10"/>
  <c r="I433" i="10"/>
  <c r="H433" i="10"/>
  <c r="R432" i="10"/>
  <c r="Q432" i="10"/>
  <c r="P432" i="10"/>
  <c r="O432" i="10"/>
  <c r="N432" i="10"/>
  <c r="M432" i="10"/>
  <c r="L432" i="10"/>
  <c r="K432" i="10"/>
  <c r="J432" i="10"/>
  <c r="I432" i="10"/>
  <c r="H432" i="10"/>
  <c r="R431" i="10"/>
  <c r="Q431" i="10"/>
  <c r="P431" i="10"/>
  <c r="O431" i="10"/>
  <c r="N431" i="10"/>
  <c r="M431" i="10"/>
  <c r="L431" i="10"/>
  <c r="K431" i="10"/>
  <c r="J431" i="10"/>
  <c r="I431" i="10"/>
  <c r="H431" i="10"/>
  <c r="R430" i="10"/>
  <c r="Q430" i="10"/>
  <c r="P430" i="10"/>
  <c r="O430" i="10"/>
  <c r="N430" i="10"/>
  <c r="M430" i="10"/>
  <c r="L430" i="10"/>
  <c r="K430" i="10"/>
  <c r="J430" i="10"/>
  <c r="I430" i="10"/>
  <c r="H430" i="10"/>
  <c r="R429" i="10"/>
  <c r="Q429" i="10"/>
  <c r="P429" i="10"/>
  <c r="O429" i="10"/>
  <c r="N429" i="10"/>
  <c r="M429" i="10"/>
  <c r="L429" i="10"/>
  <c r="K429" i="10"/>
  <c r="J429" i="10"/>
  <c r="I429" i="10"/>
  <c r="H429" i="10"/>
  <c r="R428" i="10"/>
  <c r="Q428" i="10"/>
  <c r="P428" i="10"/>
  <c r="O428" i="10"/>
  <c r="N428" i="10"/>
  <c r="M428" i="10"/>
  <c r="L428" i="10"/>
  <c r="K428" i="10"/>
  <c r="J428" i="10"/>
  <c r="I428" i="10"/>
  <c r="H428" i="10"/>
  <c r="R427" i="10"/>
  <c r="Q427" i="10"/>
  <c r="P427" i="10"/>
  <c r="O427" i="10"/>
  <c r="N427" i="10"/>
  <c r="M427" i="10"/>
  <c r="L427" i="10"/>
  <c r="K427" i="10"/>
  <c r="J427" i="10"/>
  <c r="I427" i="10"/>
  <c r="H427" i="10"/>
  <c r="R426" i="10"/>
  <c r="Q426" i="10"/>
  <c r="P426" i="10"/>
  <c r="O426" i="10"/>
  <c r="N426" i="10"/>
  <c r="M426" i="10"/>
  <c r="L426" i="10"/>
  <c r="K426" i="10"/>
  <c r="J426" i="10"/>
  <c r="I426" i="10"/>
  <c r="H426" i="10"/>
  <c r="R425" i="10"/>
  <c r="Q425" i="10"/>
  <c r="P425" i="10"/>
  <c r="O425" i="10"/>
  <c r="N425" i="10"/>
  <c r="M425" i="10"/>
  <c r="L425" i="10"/>
  <c r="K425" i="10"/>
  <c r="J425" i="10"/>
  <c r="I425" i="10"/>
  <c r="H425" i="10"/>
  <c r="R424" i="10"/>
  <c r="Q424" i="10"/>
  <c r="P424" i="10"/>
  <c r="O424" i="10"/>
  <c r="N424" i="10"/>
  <c r="M424" i="10"/>
  <c r="L424" i="10"/>
  <c r="K424" i="10"/>
  <c r="J424" i="10"/>
  <c r="I424" i="10"/>
  <c r="H424" i="10"/>
  <c r="R423" i="10"/>
  <c r="Q423" i="10"/>
  <c r="P423" i="10"/>
  <c r="O423" i="10"/>
  <c r="N423" i="10"/>
  <c r="M423" i="10"/>
  <c r="L423" i="10"/>
  <c r="K423" i="10"/>
  <c r="J423" i="10"/>
  <c r="I423" i="10"/>
  <c r="H423" i="10"/>
  <c r="R422" i="10"/>
  <c r="Q422" i="10"/>
  <c r="P422" i="10"/>
  <c r="O422" i="10"/>
  <c r="N422" i="10"/>
  <c r="M422" i="10"/>
  <c r="L422" i="10"/>
  <c r="K422" i="10"/>
  <c r="J422" i="10"/>
  <c r="I422" i="10"/>
  <c r="H422" i="10"/>
  <c r="R421" i="10"/>
  <c r="Q421" i="10"/>
  <c r="P421" i="10"/>
  <c r="O421" i="10"/>
  <c r="N421" i="10"/>
  <c r="M421" i="10"/>
  <c r="L421" i="10"/>
  <c r="K421" i="10"/>
  <c r="J421" i="10"/>
  <c r="I421" i="10"/>
  <c r="H421" i="10"/>
  <c r="R420" i="10"/>
  <c r="Q420" i="10"/>
  <c r="P420" i="10"/>
  <c r="O420" i="10"/>
  <c r="N420" i="10"/>
  <c r="M420" i="10"/>
  <c r="L420" i="10"/>
  <c r="K420" i="10"/>
  <c r="J420" i="10"/>
  <c r="I420" i="10"/>
  <c r="H420" i="10"/>
  <c r="R419" i="10"/>
  <c r="Q419" i="10"/>
  <c r="P419" i="10"/>
  <c r="O419" i="10"/>
  <c r="N419" i="10"/>
  <c r="M419" i="10"/>
  <c r="L419" i="10"/>
  <c r="K419" i="10"/>
  <c r="J419" i="10"/>
  <c r="I419" i="10"/>
  <c r="H419" i="10"/>
  <c r="R418" i="10"/>
  <c r="Q418" i="10"/>
  <c r="P418" i="10"/>
  <c r="O418" i="10"/>
  <c r="N418" i="10"/>
  <c r="M418" i="10"/>
  <c r="L418" i="10"/>
  <c r="K418" i="10"/>
  <c r="J418" i="10"/>
  <c r="I418" i="10"/>
  <c r="H418" i="10"/>
  <c r="R417" i="10"/>
  <c r="Q417" i="10"/>
  <c r="P417" i="10"/>
  <c r="O417" i="10"/>
  <c r="N417" i="10"/>
  <c r="M417" i="10"/>
  <c r="L417" i="10"/>
  <c r="K417" i="10"/>
  <c r="J417" i="10"/>
  <c r="I417" i="10"/>
  <c r="H417" i="10"/>
  <c r="R416" i="10"/>
  <c r="Q416" i="10"/>
  <c r="P416" i="10"/>
  <c r="O416" i="10"/>
  <c r="N416" i="10"/>
  <c r="M416" i="10"/>
  <c r="L416" i="10"/>
  <c r="K416" i="10"/>
  <c r="J416" i="10"/>
  <c r="I416" i="10"/>
  <c r="H416" i="10"/>
  <c r="R415" i="10"/>
  <c r="Q415" i="10"/>
  <c r="P415" i="10"/>
  <c r="O415" i="10"/>
  <c r="N415" i="10"/>
  <c r="M415" i="10"/>
  <c r="L415" i="10"/>
  <c r="K415" i="10"/>
  <c r="J415" i="10"/>
  <c r="I415" i="10"/>
  <c r="H415" i="10"/>
  <c r="R414" i="10"/>
  <c r="Q414" i="10"/>
  <c r="P414" i="10"/>
  <c r="O414" i="10"/>
  <c r="N414" i="10"/>
  <c r="M414" i="10"/>
  <c r="L414" i="10"/>
  <c r="K414" i="10"/>
  <c r="J414" i="10"/>
  <c r="I414" i="10"/>
  <c r="H414" i="10"/>
  <c r="R413" i="10"/>
  <c r="Q413" i="10"/>
  <c r="P413" i="10"/>
  <c r="O413" i="10"/>
  <c r="N413" i="10"/>
  <c r="M413" i="10"/>
  <c r="L413" i="10"/>
  <c r="K413" i="10"/>
  <c r="J413" i="10"/>
  <c r="I413" i="10"/>
  <c r="H413" i="10"/>
  <c r="R412" i="10"/>
  <c r="Q412" i="10"/>
  <c r="P412" i="10"/>
  <c r="O412" i="10"/>
  <c r="N412" i="10"/>
  <c r="M412" i="10"/>
  <c r="L412" i="10"/>
  <c r="K412" i="10"/>
  <c r="J412" i="10"/>
  <c r="I412" i="10"/>
  <c r="H412" i="10"/>
  <c r="R411" i="10"/>
  <c r="Q411" i="10"/>
  <c r="P411" i="10"/>
  <c r="O411" i="10"/>
  <c r="N411" i="10"/>
  <c r="M411" i="10"/>
  <c r="L411" i="10"/>
  <c r="K411" i="10"/>
  <c r="J411" i="10"/>
  <c r="I411" i="10"/>
  <c r="H411" i="10"/>
  <c r="R410" i="10"/>
  <c r="Q410" i="10"/>
  <c r="P410" i="10"/>
  <c r="O410" i="10"/>
  <c r="N410" i="10"/>
  <c r="M410" i="10"/>
  <c r="L410" i="10"/>
  <c r="K410" i="10"/>
  <c r="J410" i="10"/>
  <c r="I410" i="10"/>
  <c r="H410" i="10"/>
  <c r="R409" i="10"/>
  <c r="Q409" i="10"/>
  <c r="P409" i="10"/>
  <c r="O409" i="10"/>
  <c r="N409" i="10"/>
  <c r="M409" i="10"/>
  <c r="L409" i="10"/>
  <c r="K409" i="10"/>
  <c r="J409" i="10"/>
  <c r="I409" i="10"/>
  <c r="H409" i="10"/>
  <c r="R408" i="10"/>
  <c r="Q408" i="10"/>
  <c r="P408" i="10"/>
  <c r="O408" i="10"/>
  <c r="N408" i="10"/>
  <c r="M408" i="10"/>
  <c r="L408" i="10"/>
  <c r="K408" i="10"/>
  <c r="J408" i="10"/>
  <c r="I408" i="10"/>
  <c r="H408" i="10"/>
  <c r="R407" i="10"/>
  <c r="Q407" i="10"/>
  <c r="P407" i="10"/>
  <c r="O407" i="10"/>
  <c r="N407" i="10"/>
  <c r="M407" i="10"/>
  <c r="L407" i="10"/>
  <c r="K407" i="10"/>
  <c r="J407" i="10"/>
  <c r="I407" i="10"/>
  <c r="H407" i="10"/>
  <c r="R406" i="10"/>
  <c r="Q406" i="10"/>
  <c r="P406" i="10"/>
  <c r="O406" i="10"/>
  <c r="N406" i="10"/>
  <c r="M406" i="10"/>
  <c r="L406" i="10"/>
  <c r="K406" i="10"/>
  <c r="J406" i="10"/>
  <c r="I406" i="10"/>
  <c r="H406" i="10"/>
  <c r="R405" i="10"/>
  <c r="Q405" i="10"/>
  <c r="P405" i="10"/>
  <c r="O405" i="10"/>
  <c r="N405" i="10"/>
  <c r="M405" i="10"/>
  <c r="L405" i="10"/>
  <c r="K405" i="10"/>
  <c r="J405" i="10"/>
  <c r="I405" i="10"/>
  <c r="H405" i="10"/>
  <c r="R404" i="10"/>
  <c r="Q404" i="10"/>
  <c r="P404" i="10"/>
  <c r="O404" i="10"/>
  <c r="N404" i="10"/>
  <c r="M404" i="10"/>
  <c r="L404" i="10"/>
  <c r="K404" i="10"/>
  <c r="J404" i="10"/>
  <c r="I404" i="10"/>
  <c r="H404" i="10"/>
  <c r="R403" i="10"/>
  <c r="Q403" i="10"/>
  <c r="P403" i="10"/>
  <c r="O403" i="10"/>
  <c r="N403" i="10"/>
  <c r="M403" i="10"/>
  <c r="L403" i="10"/>
  <c r="K403" i="10"/>
  <c r="J403" i="10"/>
  <c r="I403" i="10"/>
  <c r="H403" i="10"/>
  <c r="R402" i="10"/>
  <c r="Q402" i="10"/>
  <c r="P402" i="10"/>
  <c r="O402" i="10"/>
  <c r="N402" i="10"/>
  <c r="M402" i="10"/>
  <c r="L402" i="10"/>
  <c r="K402" i="10"/>
  <c r="J402" i="10"/>
  <c r="I402" i="10"/>
  <c r="H402" i="10"/>
  <c r="R401" i="10"/>
  <c r="Q401" i="10"/>
  <c r="P401" i="10"/>
  <c r="O401" i="10"/>
  <c r="N401" i="10"/>
  <c r="M401" i="10"/>
  <c r="L401" i="10"/>
  <c r="K401" i="10"/>
  <c r="J401" i="10"/>
  <c r="I401" i="10"/>
  <c r="H401" i="10"/>
  <c r="R400" i="10"/>
  <c r="Q400" i="10"/>
  <c r="P400" i="10"/>
  <c r="O400" i="10"/>
  <c r="N400" i="10"/>
  <c r="M400" i="10"/>
  <c r="L400" i="10"/>
  <c r="K400" i="10"/>
  <c r="J400" i="10"/>
  <c r="I400" i="10"/>
  <c r="H400" i="10"/>
  <c r="R399" i="10"/>
  <c r="Q399" i="10"/>
  <c r="P399" i="10"/>
  <c r="O399" i="10"/>
  <c r="N399" i="10"/>
  <c r="M399" i="10"/>
  <c r="L399" i="10"/>
  <c r="K399" i="10"/>
  <c r="J399" i="10"/>
  <c r="I399" i="10"/>
  <c r="H399" i="10"/>
  <c r="R398" i="10"/>
  <c r="Q398" i="10"/>
  <c r="P398" i="10"/>
  <c r="O398" i="10"/>
  <c r="N398" i="10"/>
  <c r="M398" i="10"/>
  <c r="L398" i="10"/>
  <c r="K398" i="10"/>
  <c r="J398" i="10"/>
  <c r="I398" i="10"/>
  <c r="H398" i="10"/>
  <c r="R397" i="10"/>
  <c r="Q397" i="10"/>
  <c r="P397" i="10"/>
  <c r="O397" i="10"/>
  <c r="N397" i="10"/>
  <c r="M397" i="10"/>
  <c r="L397" i="10"/>
  <c r="K397" i="10"/>
  <c r="J397" i="10"/>
  <c r="I397" i="10"/>
  <c r="H397" i="10"/>
  <c r="R396" i="10"/>
  <c r="Q396" i="10"/>
  <c r="P396" i="10"/>
  <c r="O396" i="10"/>
  <c r="N396" i="10"/>
  <c r="M396" i="10"/>
  <c r="L396" i="10"/>
  <c r="K396" i="10"/>
  <c r="J396" i="10"/>
  <c r="I396" i="10"/>
  <c r="H396" i="10"/>
  <c r="R395" i="10"/>
  <c r="Q395" i="10"/>
  <c r="P395" i="10"/>
  <c r="O395" i="10"/>
  <c r="N395" i="10"/>
  <c r="M395" i="10"/>
  <c r="L395" i="10"/>
  <c r="K395" i="10"/>
  <c r="J395" i="10"/>
  <c r="I395" i="10"/>
  <c r="H395" i="10"/>
  <c r="R394" i="10"/>
  <c r="Q394" i="10"/>
  <c r="P394" i="10"/>
  <c r="O394" i="10"/>
  <c r="N394" i="10"/>
  <c r="M394" i="10"/>
  <c r="L394" i="10"/>
  <c r="K394" i="10"/>
  <c r="J394" i="10"/>
  <c r="I394" i="10"/>
  <c r="H394" i="10"/>
  <c r="R393" i="10"/>
  <c r="Q393" i="10"/>
  <c r="P393" i="10"/>
  <c r="O393" i="10"/>
  <c r="N393" i="10"/>
  <c r="M393" i="10"/>
  <c r="L393" i="10"/>
  <c r="K393" i="10"/>
  <c r="J393" i="10"/>
  <c r="I393" i="10"/>
  <c r="H393" i="10"/>
  <c r="R392" i="10"/>
  <c r="Q392" i="10"/>
  <c r="P392" i="10"/>
  <c r="O392" i="10"/>
  <c r="N392" i="10"/>
  <c r="M392" i="10"/>
  <c r="L392" i="10"/>
  <c r="K392" i="10"/>
  <c r="J392" i="10"/>
  <c r="I392" i="10"/>
  <c r="H392" i="10"/>
  <c r="R391" i="10"/>
  <c r="Q391" i="10"/>
  <c r="P391" i="10"/>
  <c r="O391" i="10"/>
  <c r="N391" i="10"/>
  <c r="M391" i="10"/>
  <c r="L391" i="10"/>
  <c r="K391" i="10"/>
  <c r="J391" i="10"/>
  <c r="I391" i="10"/>
  <c r="H391" i="10"/>
  <c r="R390" i="10"/>
  <c r="Q390" i="10"/>
  <c r="P390" i="10"/>
  <c r="O390" i="10"/>
  <c r="N390" i="10"/>
  <c r="M390" i="10"/>
  <c r="L390" i="10"/>
  <c r="K390" i="10"/>
  <c r="J390" i="10"/>
  <c r="I390" i="10"/>
  <c r="H390" i="10"/>
  <c r="R389" i="10"/>
  <c r="Q389" i="10"/>
  <c r="P389" i="10"/>
  <c r="O389" i="10"/>
  <c r="N389" i="10"/>
  <c r="M389" i="10"/>
  <c r="L389" i="10"/>
  <c r="K389" i="10"/>
  <c r="J389" i="10"/>
  <c r="I389" i="10"/>
  <c r="H389" i="10"/>
  <c r="R388" i="10"/>
  <c r="Q388" i="10"/>
  <c r="P388" i="10"/>
  <c r="O388" i="10"/>
  <c r="N388" i="10"/>
  <c r="M388" i="10"/>
  <c r="L388" i="10"/>
  <c r="K388" i="10"/>
  <c r="J388" i="10"/>
  <c r="I388" i="10"/>
  <c r="H388" i="10"/>
  <c r="R387" i="10"/>
  <c r="Q387" i="10"/>
  <c r="P387" i="10"/>
  <c r="O387" i="10"/>
  <c r="N387" i="10"/>
  <c r="M387" i="10"/>
  <c r="L387" i="10"/>
  <c r="K387" i="10"/>
  <c r="J387" i="10"/>
  <c r="I387" i="10"/>
  <c r="H387" i="10"/>
  <c r="R386" i="10"/>
  <c r="Q386" i="10"/>
  <c r="P386" i="10"/>
  <c r="O386" i="10"/>
  <c r="N386" i="10"/>
  <c r="M386" i="10"/>
  <c r="L386" i="10"/>
  <c r="K386" i="10"/>
  <c r="J386" i="10"/>
  <c r="I386" i="10"/>
  <c r="H386" i="10"/>
  <c r="R385" i="10"/>
  <c r="Q385" i="10"/>
  <c r="P385" i="10"/>
  <c r="O385" i="10"/>
  <c r="N385" i="10"/>
  <c r="M385" i="10"/>
  <c r="L385" i="10"/>
  <c r="K385" i="10"/>
  <c r="J385" i="10"/>
  <c r="I385" i="10"/>
  <c r="H385" i="10"/>
  <c r="R384" i="10"/>
  <c r="Q384" i="10"/>
  <c r="P384" i="10"/>
  <c r="O384" i="10"/>
  <c r="N384" i="10"/>
  <c r="M384" i="10"/>
  <c r="L384" i="10"/>
  <c r="K384" i="10"/>
  <c r="J384" i="10"/>
  <c r="I384" i="10"/>
  <c r="H384" i="10"/>
  <c r="R383" i="10"/>
  <c r="Q383" i="10"/>
  <c r="P383" i="10"/>
  <c r="O383" i="10"/>
  <c r="N383" i="10"/>
  <c r="M383" i="10"/>
  <c r="L383" i="10"/>
  <c r="K383" i="10"/>
  <c r="J383" i="10"/>
  <c r="I383" i="10"/>
  <c r="H383" i="10"/>
  <c r="R382" i="10"/>
  <c r="Q382" i="10"/>
  <c r="P382" i="10"/>
  <c r="O382" i="10"/>
  <c r="N382" i="10"/>
  <c r="M382" i="10"/>
  <c r="L382" i="10"/>
  <c r="K382" i="10"/>
  <c r="J382" i="10"/>
  <c r="I382" i="10"/>
  <c r="H382" i="10"/>
  <c r="R381" i="10"/>
  <c r="Q381" i="10"/>
  <c r="P381" i="10"/>
  <c r="O381" i="10"/>
  <c r="N381" i="10"/>
  <c r="M381" i="10"/>
  <c r="L381" i="10"/>
  <c r="K381" i="10"/>
  <c r="J381" i="10"/>
  <c r="I381" i="10"/>
  <c r="H381" i="10"/>
  <c r="R380" i="10"/>
  <c r="Q380" i="10"/>
  <c r="P380" i="10"/>
  <c r="O380" i="10"/>
  <c r="N380" i="10"/>
  <c r="M380" i="10"/>
  <c r="L380" i="10"/>
  <c r="K380" i="10"/>
  <c r="J380" i="10"/>
  <c r="I380" i="10"/>
  <c r="H380" i="10"/>
  <c r="R379" i="10"/>
  <c r="Q379" i="10"/>
  <c r="P379" i="10"/>
  <c r="O379" i="10"/>
  <c r="N379" i="10"/>
  <c r="M379" i="10"/>
  <c r="L379" i="10"/>
  <c r="K379" i="10"/>
  <c r="J379" i="10"/>
  <c r="I379" i="10"/>
  <c r="H379" i="10"/>
  <c r="R378" i="10"/>
  <c r="Q378" i="10"/>
  <c r="P378" i="10"/>
  <c r="O378" i="10"/>
  <c r="N378" i="10"/>
  <c r="M378" i="10"/>
  <c r="L378" i="10"/>
  <c r="K378" i="10"/>
  <c r="J378" i="10"/>
  <c r="I378" i="10"/>
  <c r="H378" i="10"/>
  <c r="R377" i="10"/>
  <c r="Q377" i="10"/>
  <c r="P377" i="10"/>
  <c r="O377" i="10"/>
  <c r="N377" i="10"/>
  <c r="M377" i="10"/>
  <c r="L377" i="10"/>
  <c r="K377" i="10"/>
  <c r="J377" i="10"/>
  <c r="I377" i="10"/>
  <c r="H377" i="10"/>
  <c r="R376" i="10"/>
  <c r="Q376" i="10"/>
  <c r="P376" i="10"/>
  <c r="O376" i="10"/>
  <c r="N376" i="10"/>
  <c r="M376" i="10"/>
  <c r="L376" i="10"/>
  <c r="K376" i="10"/>
  <c r="J376" i="10"/>
  <c r="I376" i="10"/>
  <c r="H376" i="10"/>
  <c r="R375" i="10"/>
  <c r="Q375" i="10"/>
  <c r="P375" i="10"/>
  <c r="O375" i="10"/>
  <c r="N375" i="10"/>
  <c r="M375" i="10"/>
  <c r="L375" i="10"/>
  <c r="K375" i="10"/>
  <c r="J375" i="10"/>
  <c r="I375" i="10"/>
  <c r="H375" i="10"/>
  <c r="R374" i="10"/>
  <c r="Q374" i="10"/>
  <c r="P374" i="10"/>
  <c r="O374" i="10"/>
  <c r="N374" i="10"/>
  <c r="M374" i="10"/>
  <c r="L374" i="10"/>
  <c r="K374" i="10"/>
  <c r="J374" i="10"/>
  <c r="I374" i="10"/>
  <c r="H374" i="10"/>
  <c r="R373" i="10"/>
  <c r="Q373" i="10"/>
  <c r="P373" i="10"/>
  <c r="O373" i="10"/>
  <c r="N373" i="10"/>
  <c r="M373" i="10"/>
  <c r="L373" i="10"/>
  <c r="K373" i="10"/>
  <c r="J373" i="10"/>
  <c r="I373" i="10"/>
  <c r="H373" i="10"/>
  <c r="R372" i="10"/>
  <c r="Q372" i="10"/>
  <c r="P372" i="10"/>
  <c r="O372" i="10"/>
  <c r="N372" i="10"/>
  <c r="M372" i="10"/>
  <c r="L372" i="10"/>
  <c r="K372" i="10"/>
  <c r="J372" i="10"/>
  <c r="I372" i="10"/>
  <c r="H372" i="10"/>
  <c r="R371" i="10"/>
  <c r="Q371" i="10"/>
  <c r="P371" i="10"/>
  <c r="O371" i="10"/>
  <c r="N371" i="10"/>
  <c r="M371" i="10"/>
  <c r="L371" i="10"/>
  <c r="K371" i="10"/>
  <c r="J371" i="10"/>
  <c r="I371" i="10"/>
  <c r="H371" i="10"/>
  <c r="R370" i="10"/>
  <c r="Q370" i="10"/>
  <c r="P370" i="10"/>
  <c r="O370" i="10"/>
  <c r="N370" i="10"/>
  <c r="M370" i="10"/>
  <c r="L370" i="10"/>
  <c r="K370" i="10"/>
  <c r="J370" i="10"/>
  <c r="I370" i="10"/>
  <c r="H370" i="10"/>
  <c r="R369" i="10"/>
  <c r="Q369" i="10"/>
  <c r="P369" i="10"/>
  <c r="O369" i="10"/>
  <c r="N369" i="10"/>
  <c r="M369" i="10"/>
  <c r="L369" i="10"/>
  <c r="K369" i="10"/>
  <c r="J369" i="10"/>
  <c r="I369" i="10"/>
  <c r="H369" i="10"/>
  <c r="R368" i="10"/>
  <c r="Q368" i="10"/>
  <c r="P368" i="10"/>
  <c r="O368" i="10"/>
  <c r="N368" i="10"/>
  <c r="M368" i="10"/>
  <c r="L368" i="10"/>
  <c r="K368" i="10"/>
  <c r="J368" i="10"/>
  <c r="I368" i="10"/>
  <c r="H368" i="10"/>
  <c r="R367" i="10"/>
  <c r="Q367" i="10"/>
  <c r="P367" i="10"/>
  <c r="O367" i="10"/>
  <c r="N367" i="10"/>
  <c r="M367" i="10"/>
  <c r="L367" i="10"/>
  <c r="K367" i="10"/>
  <c r="J367" i="10"/>
  <c r="I367" i="10"/>
  <c r="H367" i="10"/>
  <c r="R366" i="10"/>
  <c r="Q366" i="10"/>
  <c r="P366" i="10"/>
  <c r="O366" i="10"/>
  <c r="N366" i="10"/>
  <c r="M366" i="10"/>
  <c r="L366" i="10"/>
  <c r="K366" i="10"/>
  <c r="J366" i="10"/>
  <c r="I366" i="10"/>
  <c r="H366" i="10"/>
  <c r="R365" i="10"/>
  <c r="Q365" i="10"/>
  <c r="P365" i="10"/>
  <c r="O365" i="10"/>
  <c r="N365" i="10"/>
  <c r="M365" i="10"/>
  <c r="L365" i="10"/>
  <c r="K365" i="10"/>
  <c r="J365" i="10"/>
  <c r="I365" i="10"/>
  <c r="H365" i="10"/>
  <c r="R364" i="10"/>
  <c r="Q364" i="10"/>
  <c r="P364" i="10"/>
  <c r="O364" i="10"/>
  <c r="N364" i="10"/>
  <c r="M364" i="10"/>
  <c r="L364" i="10"/>
  <c r="K364" i="10"/>
  <c r="J364" i="10"/>
  <c r="I364" i="10"/>
  <c r="H364" i="10"/>
  <c r="R363" i="10"/>
  <c r="Q363" i="10"/>
  <c r="P363" i="10"/>
  <c r="O363" i="10"/>
  <c r="N363" i="10"/>
  <c r="M363" i="10"/>
  <c r="L363" i="10"/>
  <c r="K363" i="10"/>
  <c r="J363" i="10"/>
  <c r="I363" i="10"/>
  <c r="H363" i="10"/>
  <c r="R362" i="10"/>
  <c r="Q362" i="10"/>
  <c r="P362" i="10"/>
  <c r="O362" i="10"/>
  <c r="N362" i="10"/>
  <c r="M362" i="10"/>
  <c r="L362" i="10"/>
  <c r="K362" i="10"/>
  <c r="J362" i="10"/>
  <c r="I362" i="10"/>
  <c r="H362" i="10"/>
  <c r="R361" i="10"/>
  <c r="Q361" i="10"/>
  <c r="P361" i="10"/>
  <c r="O361" i="10"/>
  <c r="N361" i="10"/>
  <c r="M361" i="10"/>
  <c r="L361" i="10"/>
  <c r="K361" i="10"/>
  <c r="J361" i="10"/>
  <c r="I361" i="10"/>
  <c r="H361" i="10"/>
  <c r="R360" i="10"/>
  <c r="Q360" i="10"/>
  <c r="P360" i="10"/>
  <c r="O360" i="10"/>
  <c r="N360" i="10"/>
  <c r="M360" i="10"/>
  <c r="L360" i="10"/>
  <c r="K360" i="10"/>
  <c r="J360" i="10"/>
  <c r="I360" i="10"/>
  <c r="H360" i="10"/>
  <c r="R359" i="10"/>
  <c r="Q359" i="10"/>
  <c r="P359" i="10"/>
  <c r="O359" i="10"/>
  <c r="N359" i="10"/>
  <c r="M359" i="10"/>
  <c r="L359" i="10"/>
  <c r="K359" i="10"/>
  <c r="J359" i="10"/>
  <c r="I359" i="10"/>
  <c r="H359" i="10"/>
  <c r="R358" i="10"/>
  <c r="Q358" i="10"/>
  <c r="P358" i="10"/>
  <c r="O358" i="10"/>
  <c r="N358" i="10"/>
  <c r="M358" i="10"/>
  <c r="L358" i="10"/>
  <c r="K358" i="10"/>
  <c r="J358" i="10"/>
  <c r="I358" i="10"/>
  <c r="H358" i="10"/>
  <c r="R357" i="10"/>
  <c r="Q357" i="10"/>
  <c r="P357" i="10"/>
  <c r="O357" i="10"/>
  <c r="N357" i="10"/>
  <c r="M357" i="10"/>
  <c r="L357" i="10"/>
  <c r="K357" i="10"/>
  <c r="J357" i="10"/>
  <c r="I357" i="10"/>
  <c r="H357" i="10"/>
  <c r="R356" i="10"/>
  <c r="Q356" i="10"/>
  <c r="P356" i="10"/>
  <c r="O356" i="10"/>
  <c r="N356" i="10"/>
  <c r="M356" i="10"/>
  <c r="L356" i="10"/>
  <c r="K356" i="10"/>
  <c r="J356" i="10"/>
  <c r="I356" i="10"/>
  <c r="H356" i="10"/>
  <c r="R355" i="10"/>
  <c r="Q355" i="10"/>
  <c r="P355" i="10"/>
  <c r="O355" i="10"/>
  <c r="N355" i="10"/>
  <c r="M355" i="10"/>
  <c r="L355" i="10"/>
  <c r="K355" i="10"/>
  <c r="J355" i="10"/>
  <c r="I355" i="10"/>
  <c r="H355" i="10"/>
  <c r="R354" i="10"/>
  <c r="Q354" i="10"/>
  <c r="P354" i="10"/>
  <c r="O354" i="10"/>
  <c r="N354" i="10"/>
  <c r="M354" i="10"/>
  <c r="L354" i="10"/>
  <c r="K354" i="10"/>
  <c r="J354" i="10"/>
  <c r="I354" i="10"/>
  <c r="H354" i="10"/>
  <c r="R353" i="10"/>
  <c r="Q353" i="10"/>
  <c r="P353" i="10"/>
  <c r="O353" i="10"/>
  <c r="N353" i="10"/>
  <c r="M353" i="10"/>
  <c r="L353" i="10"/>
  <c r="K353" i="10"/>
  <c r="J353" i="10"/>
  <c r="I353" i="10"/>
  <c r="H353" i="10"/>
  <c r="R352" i="10"/>
  <c r="Q352" i="10"/>
  <c r="P352" i="10"/>
  <c r="O352" i="10"/>
  <c r="N352" i="10"/>
  <c r="M352" i="10"/>
  <c r="L352" i="10"/>
  <c r="K352" i="10"/>
  <c r="J352" i="10"/>
  <c r="I352" i="10"/>
  <c r="H352" i="10"/>
  <c r="R351" i="10"/>
  <c r="Q351" i="10"/>
  <c r="P351" i="10"/>
  <c r="O351" i="10"/>
  <c r="N351" i="10"/>
  <c r="M351" i="10"/>
  <c r="L351" i="10"/>
  <c r="K351" i="10"/>
  <c r="J351" i="10"/>
  <c r="I351" i="10"/>
  <c r="H351" i="10"/>
  <c r="R350" i="10"/>
  <c r="Q350" i="10"/>
  <c r="P350" i="10"/>
  <c r="O350" i="10"/>
  <c r="N350" i="10"/>
  <c r="M350" i="10"/>
  <c r="L350" i="10"/>
  <c r="K350" i="10"/>
  <c r="J350" i="10"/>
  <c r="I350" i="10"/>
  <c r="H350" i="10"/>
  <c r="R349" i="10"/>
  <c r="Q349" i="10"/>
  <c r="P349" i="10"/>
  <c r="O349" i="10"/>
  <c r="N349" i="10"/>
  <c r="M349" i="10"/>
  <c r="L349" i="10"/>
  <c r="K349" i="10"/>
  <c r="J349" i="10"/>
  <c r="I349" i="10"/>
  <c r="H349" i="10"/>
  <c r="R348" i="10"/>
  <c r="Q348" i="10"/>
  <c r="P348" i="10"/>
  <c r="O348" i="10"/>
  <c r="N348" i="10"/>
  <c r="M348" i="10"/>
  <c r="L348" i="10"/>
  <c r="K348" i="10"/>
  <c r="J348" i="10"/>
  <c r="I348" i="10"/>
  <c r="H348" i="10"/>
  <c r="R347" i="10"/>
  <c r="Q347" i="10"/>
  <c r="P347" i="10"/>
  <c r="O347" i="10"/>
  <c r="N347" i="10"/>
  <c r="M347" i="10"/>
  <c r="L347" i="10"/>
  <c r="K347" i="10"/>
  <c r="J347" i="10"/>
  <c r="I347" i="10"/>
  <c r="H347" i="10"/>
  <c r="R346" i="10"/>
  <c r="Q346" i="10"/>
  <c r="P346" i="10"/>
  <c r="O346" i="10"/>
  <c r="N346" i="10"/>
  <c r="M346" i="10"/>
  <c r="L346" i="10"/>
  <c r="K346" i="10"/>
  <c r="J346" i="10"/>
  <c r="I346" i="10"/>
  <c r="H346" i="10"/>
  <c r="R345" i="10"/>
  <c r="Q345" i="10"/>
  <c r="P345" i="10"/>
  <c r="O345" i="10"/>
  <c r="N345" i="10"/>
  <c r="M345" i="10"/>
  <c r="L345" i="10"/>
  <c r="K345" i="10"/>
  <c r="J345" i="10"/>
  <c r="I345" i="10"/>
  <c r="H345" i="10"/>
  <c r="R344" i="10"/>
  <c r="Q344" i="10"/>
  <c r="P344" i="10"/>
  <c r="O344" i="10"/>
  <c r="N344" i="10"/>
  <c r="M344" i="10"/>
  <c r="L344" i="10"/>
  <c r="K344" i="10"/>
  <c r="J344" i="10"/>
  <c r="I344" i="10"/>
  <c r="H344" i="10"/>
  <c r="R343" i="10"/>
  <c r="Q343" i="10"/>
  <c r="P343" i="10"/>
  <c r="O343" i="10"/>
  <c r="N343" i="10"/>
  <c r="M343" i="10"/>
  <c r="L343" i="10"/>
  <c r="K343" i="10"/>
  <c r="J343" i="10"/>
  <c r="I343" i="10"/>
  <c r="H343" i="10"/>
  <c r="R342" i="10"/>
  <c r="Q342" i="10"/>
  <c r="P342" i="10"/>
  <c r="O342" i="10"/>
  <c r="N342" i="10"/>
  <c r="M342" i="10"/>
  <c r="L342" i="10"/>
  <c r="K342" i="10"/>
  <c r="J342" i="10"/>
  <c r="I342" i="10"/>
  <c r="H342" i="10"/>
  <c r="R341" i="10"/>
  <c r="Q341" i="10"/>
  <c r="P341" i="10"/>
  <c r="O341" i="10"/>
  <c r="N341" i="10"/>
  <c r="M341" i="10"/>
  <c r="L341" i="10"/>
  <c r="K341" i="10"/>
  <c r="J341" i="10"/>
  <c r="I341" i="10"/>
  <c r="H341" i="10"/>
  <c r="R340" i="10"/>
  <c r="Q340" i="10"/>
  <c r="P340" i="10"/>
  <c r="O340" i="10"/>
  <c r="N340" i="10"/>
  <c r="M340" i="10"/>
  <c r="L340" i="10"/>
  <c r="K340" i="10"/>
  <c r="J340" i="10"/>
  <c r="I340" i="10"/>
  <c r="H340" i="10"/>
  <c r="R339" i="10"/>
  <c r="Q339" i="10"/>
  <c r="P339" i="10"/>
  <c r="O339" i="10"/>
  <c r="N339" i="10"/>
  <c r="M339" i="10"/>
  <c r="L339" i="10"/>
  <c r="K339" i="10"/>
  <c r="J339" i="10"/>
  <c r="I339" i="10"/>
  <c r="H339" i="10"/>
  <c r="R338" i="10"/>
  <c r="Q338" i="10"/>
  <c r="P338" i="10"/>
  <c r="O338" i="10"/>
  <c r="N338" i="10"/>
  <c r="M338" i="10"/>
  <c r="L338" i="10"/>
  <c r="K338" i="10"/>
  <c r="J338" i="10"/>
  <c r="I338" i="10"/>
  <c r="H338" i="10"/>
  <c r="R337" i="10"/>
  <c r="Q337" i="10"/>
  <c r="P337" i="10"/>
  <c r="O337" i="10"/>
  <c r="N337" i="10"/>
  <c r="M337" i="10"/>
  <c r="L337" i="10"/>
  <c r="K337" i="10"/>
  <c r="J337" i="10"/>
  <c r="I337" i="10"/>
  <c r="H337" i="10"/>
  <c r="R336" i="10"/>
  <c r="Q336" i="10"/>
  <c r="P336" i="10"/>
  <c r="O336" i="10"/>
  <c r="N336" i="10"/>
  <c r="M336" i="10"/>
  <c r="L336" i="10"/>
  <c r="K336" i="10"/>
  <c r="J336" i="10"/>
  <c r="I336" i="10"/>
  <c r="H336" i="10"/>
  <c r="R335" i="10"/>
  <c r="Q335" i="10"/>
  <c r="P335" i="10"/>
  <c r="O335" i="10"/>
  <c r="N335" i="10"/>
  <c r="M335" i="10"/>
  <c r="L335" i="10"/>
  <c r="K335" i="10"/>
  <c r="J335" i="10"/>
  <c r="I335" i="10"/>
  <c r="H335" i="10"/>
  <c r="R334" i="10"/>
  <c r="Q334" i="10"/>
  <c r="P334" i="10"/>
  <c r="O334" i="10"/>
  <c r="N334" i="10"/>
  <c r="M334" i="10"/>
  <c r="L334" i="10"/>
  <c r="K334" i="10"/>
  <c r="J334" i="10"/>
  <c r="I334" i="10"/>
  <c r="H334" i="10"/>
  <c r="R333" i="10"/>
  <c r="Q333" i="10"/>
  <c r="P333" i="10"/>
  <c r="O333" i="10"/>
  <c r="N333" i="10"/>
  <c r="M333" i="10"/>
  <c r="L333" i="10"/>
  <c r="K333" i="10"/>
  <c r="J333" i="10"/>
  <c r="I333" i="10"/>
  <c r="H333" i="10"/>
  <c r="R332" i="10"/>
  <c r="Q332" i="10"/>
  <c r="P332" i="10"/>
  <c r="O332" i="10"/>
  <c r="N332" i="10"/>
  <c r="M332" i="10"/>
  <c r="L332" i="10"/>
  <c r="K332" i="10"/>
  <c r="J332" i="10"/>
  <c r="I332" i="10"/>
  <c r="H332" i="10"/>
  <c r="R331" i="10"/>
  <c r="Q331" i="10"/>
  <c r="P331" i="10"/>
  <c r="O331" i="10"/>
  <c r="N331" i="10"/>
  <c r="M331" i="10"/>
  <c r="L331" i="10"/>
  <c r="K331" i="10"/>
  <c r="J331" i="10"/>
  <c r="I331" i="10"/>
  <c r="H331" i="10"/>
  <c r="R330" i="10"/>
  <c r="Q330" i="10"/>
  <c r="P330" i="10"/>
  <c r="O330" i="10"/>
  <c r="N330" i="10"/>
  <c r="M330" i="10"/>
  <c r="L330" i="10"/>
  <c r="K330" i="10"/>
  <c r="J330" i="10"/>
  <c r="I330" i="10"/>
  <c r="H330" i="10"/>
  <c r="R329" i="10"/>
  <c r="Q329" i="10"/>
  <c r="P329" i="10"/>
  <c r="O329" i="10"/>
  <c r="N329" i="10"/>
  <c r="M329" i="10"/>
  <c r="L329" i="10"/>
  <c r="K329" i="10"/>
  <c r="J329" i="10"/>
  <c r="I329" i="10"/>
  <c r="H329" i="10"/>
  <c r="R328" i="10"/>
  <c r="Q328" i="10"/>
  <c r="P328" i="10"/>
  <c r="O328" i="10"/>
  <c r="N328" i="10"/>
  <c r="M328" i="10"/>
  <c r="L328" i="10"/>
  <c r="K328" i="10"/>
  <c r="J328" i="10"/>
  <c r="I328" i="10"/>
  <c r="H328" i="10"/>
  <c r="R327" i="10"/>
  <c r="Q327" i="10"/>
  <c r="P327" i="10"/>
  <c r="O327" i="10"/>
  <c r="N327" i="10"/>
  <c r="M327" i="10"/>
  <c r="L327" i="10"/>
  <c r="K327" i="10"/>
  <c r="J327" i="10"/>
  <c r="I327" i="10"/>
  <c r="H327" i="10"/>
  <c r="R326" i="10"/>
  <c r="Q326" i="10"/>
  <c r="P326" i="10"/>
  <c r="O326" i="10"/>
  <c r="N326" i="10"/>
  <c r="M326" i="10"/>
  <c r="L326" i="10"/>
  <c r="K326" i="10"/>
  <c r="J326" i="10"/>
  <c r="I326" i="10"/>
  <c r="H326" i="10"/>
  <c r="R325" i="10"/>
  <c r="Q325" i="10"/>
  <c r="P325" i="10"/>
  <c r="O325" i="10"/>
  <c r="N325" i="10"/>
  <c r="M325" i="10"/>
  <c r="L325" i="10"/>
  <c r="K325" i="10"/>
  <c r="J325" i="10"/>
  <c r="I325" i="10"/>
  <c r="H325" i="10"/>
  <c r="R324" i="10"/>
  <c r="Q324" i="10"/>
  <c r="P324" i="10"/>
  <c r="O324" i="10"/>
  <c r="N324" i="10"/>
  <c r="M324" i="10"/>
  <c r="L324" i="10"/>
  <c r="K324" i="10"/>
  <c r="J324" i="10"/>
  <c r="I324" i="10"/>
  <c r="H324" i="10"/>
  <c r="R323" i="10"/>
  <c r="Q323" i="10"/>
  <c r="P323" i="10"/>
  <c r="O323" i="10"/>
  <c r="N323" i="10"/>
  <c r="M323" i="10"/>
  <c r="L323" i="10"/>
  <c r="K323" i="10"/>
  <c r="J323" i="10"/>
  <c r="I323" i="10"/>
  <c r="H323" i="10"/>
  <c r="R322" i="10"/>
  <c r="Q322" i="10"/>
  <c r="P322" i="10"/>
  <c r="O322" i="10"/>
  <c r="N322" i="10"/>
  <c r="M322" i="10"/>
  <c r="L322" i="10"/>
  <c r="K322" i="10"/>
  <c r="J322" i="10"/>
  <c r="I322" i="10"/>
  <c r="H322" i="10"/>
  <c r="R321" i="10"/>
  <c r="Q321" i="10"/>
  <c r="P321" i="10"/>
  <c r="O321" i="10"/>
  <c r="N321" i="10"/>
  <c r="M321" i="10"/>
  <c r="L321" i="10"/>
  <c r="K321" i="10"/>
  <c r="J321" i="10"/>
  <c r="I321" i="10"/>
  <c r="H321" i="10"/>
  <c r="R320" i="10"/>
  <c r="Q320" i="10"/>
  <c r="P320" i="10"/>
  <c r="O320" i="10"/>
  <c r="N320" i="10"/>
  <c r="M320" i="10"/>
  <c r="L320" i="10"/>
  <c r="K320" i="10"/>
  <c r="J320" i="10"/>
  <c r="I320" i="10"/>
  <c r="H320" i="10"/>
  <c r="R319" i="10"/>
  <c r="Q319" i="10"/>
  <c r="P319" i="10"/>
  <c r="O319" i="10"/>
  <c r="N319" i="10"/>
  <c r="M319" i="10"/>
  <c r="L319" i="10"/>
  <c r="K319" i="10"/>
  <c r="J319" i="10"/>
  <c r="I319" i="10"/>
  <c r="H319" i="10"/>
  <c r="R318" i="10"/>
  <c r="Q318" i="10"/>
  <c r="P318" i="10"/>
  <c r="O318" i="10"/>
  <c r="N318" i="10"/>
  <c r="M318" i="10"/>
  <c r="L318" i="10"/>
  <c r="K318" i="10"/>
  <c r="J318" i="10"/>
  <c r="I318" i="10"/>
  <c r="H318" i="10"/>
  <c r="R317" i="10"/>
  <c r="Q317" i="10"/>
  <c r="P317" i="10"/>
  <c r="O317" i="10"/>
  <c r="N317" i="10"/>
  <c r="M317" i="10"/>
  <c r="L317" i="10"/>
  <c r="K317" i="10"/>
  <c r="J317" i="10"/>
  <c r="I317" i="10"/>
  <c r="H317" i="10"/>
  <c r="R316" i="10"/>
  <c r="Q316" i="10"/>
  <c r="P316" i="10"/>
  <c r="O316" i="10"/>
  <c r="N316" i="10"/>
  <c r="M316" i="10"/>
  <c r="L316" i="10"/>
  <c r="K316" i="10"/>
  <c r="J316" i="10"/>
  <c r="I316" i="10"/>
  <c r="H316" i="10"/>
  <c r="R315" i="10"/>
  <c r="Q315" i="10"/>
  <c r="P315" i="10"/>
  <c r="O315" i="10"/>
  <c r="N315" i="10"/>
  <c r="M315" i="10"/>
  <c r="L315" i="10"/>
  <c r="K315" i="10"/>
  <c r="J315" i="10"/>
  <c r="I315" i="10"/>
  <c r="H315" i="10"/>
  <c r="R314" i="10"/>
  <c r="Q314" i="10"/>
  <c r="P314" i="10"/>
  <c r="O314" i="10"/>
  <c r="N314" i="10"/>
  <c r="M314" i="10"/>
  <c r="L314" i="10"/>
  <c r="K314" i="10"/>
  <c r="J314" i="10"/>
  <c r="I314" i="10"/>
  <c r="H314" i="10"/>
  <c r="R313" i="10"/>
  <c r="Q313" i="10"/>
  <c r="P313" i="10"/>
  <c r="O313" i="10"/>
  <c r="N313" i="10"/>
  <c r="M313" i="10"/>
  <c r="L313" i="10"/>
  <c r="K313" i="10"/>
  <c r="J313" i="10"/>
  <c r="I313" i="10"/>
  <c r="H313" i="10"/>
  <c r="R312" i="10"/>
  <c r="Q312" i="10"/>
  <c r="P312" i="10"/>
  <c r="O312" i="10"/>
  <c r="N312" i="10"/>
  <c r="M312" i="10"/>
  <c r="L312" i="10"/>
  <c r="K312" i="10"/>
  <c r="J312" i="10"/>
  <c r="I312" i="10"/>
  <c r="H312" i="10"/>
  <c r="R311" i="10"/>
  <c r="Q311" i="10"/>
  <c r="P311" i="10"/>
  <c r="O311" i="10"/>
  <c r="N311" i="10"/>
  <c r="M311" i="10"/>
  <c r="L311" i="10"/>
  <c r="K311" i="10"/>
  <c r="J311" i="10"/>
  <c r="I311" i="10"/>
  <c r="H311" i="10"/>
  <c r="R310" i="10"/>
  <c r="Q310" i="10"/>
  <c r="P310" i="10"/>
  <c r="O310" i="10"/>
  <c r="N310" i="10"/>
  <c r="M310" i="10"/>
  <c r="L310" i="10"/>
  <c r="K310" i="10"/>
  <c r="J310" i="10"/>
  <c r="I310" i="10"/>
  <c r="H310" i="10"/>
  <c r="R309" i="10"/>
  <c r="Q309" i="10"/>
  <c r="P309" i="10"/>
  <c r="O309" i="10"/>
  <c r="N309" i="10"/>
  <c r="M309" i="10"/>
  <c r="L309" i="10"/>
  <c r="K309" i="10"/>
  <c r="J309" i="10"/>
  <c r="I309" i="10"/>
  <c r="H309" i="10"/>
  <c r="R308" i="10"/>
  <c r="Q308" i="10"/>
  <c r="P308" i="10"/>
  <c r="O308" i="10"/>
  <c r="N308" i="10"/>
  <c r="M308" i="10"/>
  <c r="L308" i="10"/>
  <c r="K308" i="10"/>
  <c r="J308" i="10"/>
  <c r="I308" i="10"/>
  <c r="H308" i="10"/>
  <c r="R307" i="10"/>
  <c r="Q307" i="10"/>
  <c r="P307" i="10"/>
  <c r="O307" i="10"/>
  <c r="N307" i="10"/>
  <c r="M307" i="10"/>
  <c r="L307" i="10"/>
  <c r="K307" i="10"/>
  <c r="J307" i="10"/>
  <c r="I307" i="10"/>
  <c r="H307" i="10"/>
  <c r="R306" i="10"/>
  <c r="Q306" i="10"/>
  <c r="P306" i="10"/>
  <c r="O306" i="10"/>
  <c r="N306" i="10"/>
  <c r="M306" i="10"/>
  <c r="L306" i="10"/>
  <c r="K306" i="10"/>
  <c r="J306" i="10"/>
  <c r="I306" i="10"/>
  <c r="H306" i="10"/>
  <c r="R305" i="10"/>
  <c r="Q305" i="10"/>
  <c r="P305" i="10"/>
  <c r="O305" i="10"/>
  <c r="N305" i="10"/>
  <c r="M305" i="10"/>
  <c r="L305" i="10"/>
  <c r="K305" i="10"/>
  <c r="J305" i="10"/>
  <c r="I305" i="10"/>
  <c r="H305" i="10"/>
  <c r="R304" i="10"/>
  <c r="Q304" i="10"/>
  <c r="P304" i="10"/>
  <c r="O304" i="10"/>
  <c r="N304" i="10"/>
  <c r="M304" i="10"/>
  <c r="L304" i="10"/>
  <c r="K304" i="10"/>
  <c r="J304" i="10"/>
  <c r="I304" i="10"/>
  <c r="H304" i="10"/>
  <c r="R303" i="10"/>
  <c r="Q303" i="10"/>
  <c r="P303" i="10"/>
  <c r="O303" i="10"/>
  <c r="N303" i="10"/>
  <c r="M303" i="10"/>
  <c r="L303" i="10"/>
  <c r="K303" i="10"/>
  <c r="J303" i="10"/>
  <c r="I303" i="10"/>
  <c r="H303" i="10"/>
  <c r="R302" i="10"/>
  <c r="Q302" i="10"/>
  <c r="P302" i="10"/>
  <c r="O302" i="10"/>
  <c r="N302" i="10"/>
  <c r="M302" i="10"/>
  <c r="L302" i="10"/>
  <c r="K302" i="10"/>
  <c r="J302" i="10"/>
  <c r="I302" i="10"/>
  <c r="H302" i="10"/>
  <c r="R301" i="10"/>
  <c r="Q301" i="10"/>
  <c r="P301" i="10"/>
  <c r="O301" i="10"/>
  <c r="N301" i="10"/>
  <c r="M301" i="10"/>
  <c r="L301" i="10"/>
  <c r="K301" i="10"/>
  <c r="J301" i="10"/>
  <c r="I301" i="10"/>
  <c r="H301" i="10"/>
  <c r="R300" i="10"/>
  <c r="Q300" i="10"/>
  <c r="P300" i="10"/>
  <c r="O300" i="10"/>
  <c r="N300" i="10"/>
  <c r="M300" i="10"/>
  <c r="L300" i="10"/>
  <c r="K300" i="10"/>
  <c r="J300" i="10"/>
  <c r="I300" i="10"/>
  <c r="H300" i="10"/>
  <c r="R299" i="10"/>
  <c r="Q299" i="10"/>
  <c r="P299" i="10"/>
  <c r="O299" i="10"/>
  <c r="N299" i="10"/>
  <c r="M299" i="10"/>
  <c r="L299" i="10"/>
  <c r="K299" i="10"/>
  <c r="J299" i="10"/>
  <c r="I299" i="10"/>
  <c r="H299" i="10"/>
  <c r="R298" i="10"/>
  <c r="Q298" i="10"/>
  <c r="P298" i="10"/>
  <c r="O298" i="10"/>
  <c r="N298" i="10"/>
  <c r="M298" i="10"/>
  <c r="L298" i="10"/>
  <c r="K298" i="10"/>
  <c r="J298" i="10"/>
  <c r="I298" i="10"/>
  <c r="H298" i="10"/>
  <c r="R297" i="10"/>
  <c r="Q297" i="10"/>
  <c r="P297" i="10"/>
  <c r="O297" i="10"/>
  <c r="N297" i="10"/>
  <c r="M297" i="10"/>
  <c r="L297" i="10"/>
  <c r="K297" i="10"/>
  <c r="J297" i="10"/>
  <c r="I297" i="10"/>
  <c r="H297" i="10"/>
  <c r="R296" i="10"/>
  <c r="Q296" i="10"/>
  <c r="P296" i="10"/>
  <c r="O296" i="10"/>
  <c r="N296" i="10"/>
  <c r="M296" i="10"/>
  <c r="L296" i="10"/>
  <c r="K296" i="10"/>
  <c r="J296" i="10"/>
  <c r="I296" i="10"/>
  <c r="H296" i="10"/>
  <c r="R295" i="10"/>
  <c r="Q295" i="10"/>
  <c r="P295" i="10"/>
  <c r="O295" i="10"/>
  <c r="N295" i="10"/>
  <c r="M295" i="10"/>
  <c r="L295" i="10"/>
  <c r="K295" i="10"/>
  <c r="J295" i="10"/>
  <c r="I295" i="10"/>
  <c r="H295" i="10"/>
  <c r="R294" i="10"/>
  <c r="Q294" i="10"/>
  <c r="P294" i="10"/>
  <c r="O294" i="10"/>
  <c r="N294" i="10"/>
  <c r="M294" i="10"/>
  <c r="L294" i="10"/>
  <c r="K294" i="10"/>
  <c r="J294" i="10"/>
  <c r="I294" i="10"/>
  <c r="H294" i="10"/>
  <c r="R293" i="10"/>
  <c r="Q293" i="10"/>
  <c r="P293" i="10"/>
  <c r="O293" i="10"/>
  <c r="N293" i="10"/>
  <c r="M293" i="10"/>
  <c r="L293" i="10"/>
  <c r="K293" i="10"/>
  <c r="J293" i="10"/>
  <c r="I293" i="10"/>
  <c r="H293" i="10"/>
  <c r="R292" i="10"/>
  <c r="Q292" i="10"/>
  <c r="P292" i="10"/>
  <c r="O292" i="10"/>
  <c r="N292" i="10"/>
  <c r="M292" i="10"/>
  <c r="L292" i="10"/>
  <c r="K292" i="10"/>
  <c r="J292" i="10"/>
  <c r="I292" i="10"/>
  <c r="H292" i="10"/>
  <c r="R291" i="10"/>
  <c r="Q291" i="10"/>
  <c r="P291" i="10"/>
  <c r="O291" i="10"/>
  <c r="N291" i="10"/>
  <c r="M291" i="10"/>
  <c r="L291" i="10"/>
  <c r="K291" i="10"/>
  <c r="J291" i="10"/>
  <c r="I291" i="10"/>
  <c r="H291" i="10"/>
  <c r="R290" i="10"/>
  <c r="Q290" i="10"/>
  <c r="P290" i="10"/>
  <c r="O290" i="10"/>
  <c r="N290" i="10"/>
  <c r="M290" i="10"/>
  <c r="L290" i="10"/>
  <c r="K290" i="10"/>
  <c r="J290" i="10"/>
  <c r="I290" i="10"/>
  <c r="H290" i="10"/>
  <c r="R289" i="10"/>
  <c r="Q289" i="10"/>
  <c r="P289" i="10"/>
  <c r="O289" i="10"/>
  <c r="N289" i="10"/>
  <c r="M289" i="10"/>
  <c r="L289" i="10"/>
  <c r="K289" i="10"/>
  <c r="J289" i="10"/>
  <c r="I289" i="10"/>
  <c r="H289" i="10"/>
  <c r="R288" i="10"/>
  <c r="Q288" i="10"/>
  <c r="P288" i="10"/>
  <c r="O288" i="10"/>
  <c r="N288" i="10"/>
  <c r="M288" i="10"/>
  <c r="L288" i="10"/>
  <c r="K288" i="10"/>
  <c r="J288" i="10"/>
  <c r="I288" i="10"/>
  <c r="H288" i="10"/>
  <c r="R287" i="10"/>
  <c r="Q287" i="10"/>
  <c r="P287" i="10"/>
  <c r="O287" i="10"/>
  <c r="N287" i="10"/>
  <c r="M287" i="10"/>
  <c r="L287" i="10"/>
  <c r="K287" i="10"/>
  <c r="J287" i="10"/>
  <c r="I287" i="10"/>
  <c r="H287" i="10"/>
  <c r="R286" i="10"/>
  <c r="Q286" i="10"/>
  <c r="P286" i="10"/>
  <c r="O286" i="10"/>
  <c r="N286" i="10"/>
  <c r="M286" i="10"/>
  <c r="L286" i="10"/>
  <c r="K286" i="10"/>
  <c r="J286" i="10"/>
  <c r="I286" i="10"/>
  <c r="H286" i="10"/>
  <c r="R285" i="10"/>
  <c r="Q285" i="10"/>
  <c r="P285" i="10"/>
  <c r="O285" i="10"/>
  <c r="N285" i="10"/>
  <c r="M285" i="10"/>
  <c r="L285" i="10"/>
  <c r="K285" i="10"/>
  <c r="J285" i="10"/>
  <c r="I285" i="10"/>
  <c r="H285" i="10"/>
  <c r="R284" i="10"/>
  <c r="Q284" i="10"/>
  <c r="P284" i="10"/>
  <c r="O284" i="10"/>
  <c r="N284" i="10"/>
  <c r="M284" i="10"/>
  <c r="L284" i="10"/>
  <c r="K284" i="10"/>
  <c r="J284" i="10"/>
  <c r="I284" i="10"/>
  <c r="H284" i="10"/>
  <c r="R283" i="10"/>
  <c r="Q283" i="10"/>
  <c r="P283" i="10"/>
  <c r="O283" i="10"/>
  <c r="N283" i="10"/>
  <c r="M283" i="10"/>
  <c r="L283" i="10"/>
  <c r="K283" i="10"/>
  <c r="J283" i="10"/>
  <c r="I283" i="10"/>
  <c r="H283" i="10"/>
  <c r="R282" i="10"/>
  <c r="Q282" i="10"/>
  <c r="P282" i="10"/>
  <c r="O282" i="10"/>
  <c r="N282" i="10"/>
  <c r="M282" i="10"/>
  <c r="L282" i="10"/>
  <c r="K282" i="10"/>
  <c r="J282" i="10"/>
  <c r="I282" i="10"/>
  <c r="H282" i="10"/>
  <c r="R281" i="10"/>
  <c r="Q281" i="10"/>
  <c r="P281" i="10"/>
  <c r="O281" i="10"/>
  <c r="N281" i="10"/>
  <c r="M281" i="10"/>
  <c r="L281" i="10"/>
  <c r="K281" i="10"/>
  <c r="J281" i="10"/>
  <c r="I281" i="10"/>
  <c r="H281" i="10"/>
  <c r="R280" i="10"/>
  <c r="Q280" i="10"/>
  <c r="P280" i="10"/>
  <c r="O280" i="10"/>
  <c r="N280" i="10"/>
  <c r="M280" i="10"/>
  <c r="L280" i="10"/>
  <c r="K280" i="10"/>
  <c r="J280" i="10"/>
  <c r="I280" i="10"/>
  <c r="H280" i="10"/>
  <c r="R279" i="10"/>
  <c r="Q279" i="10"/>
  <c r="P279" i="10"/>
  <c r="O279" i="10"/>
  <c r="N279" i="10"/>
  <c r="M279" i="10"/>
  <c r="L279" i="10"/>
  <c r="K279" i="10"/>
  <c r="J279" i="10"/>
  <c r="I279" i="10"/>
  <c r="H279" i="10"/>
  <c r="R278" i="10"/>
  <c r="Q278" i="10"/>
  <c r="P278" i="10"/>
  <c r="O278" i="10"/>
  <c r="N278" i="10"/>
  <c r="M278" i="10"/>
  <c r="L278" i="10"/>
  <c r="K278" i="10"/>
  <c r="J278" i="10"/>
  <c r="I278" i="10"/>
  <c r="H278" i="10"/>
  <c r="R277" i="10"/>
  <c r="Q277" i="10"/>
  <c r="P277" i="10"/>
  <c r="O277" i="10"/>
  <c r="N277" i="10"/>
  <c r="M277" i="10"/>
  <c r="L277" i="10"/>
  <c r="K277" i="10"/>
  <c r="J277" i="10"/>
  <c r="I277" i="10"/>
  <c r="H277" i="10"/>
  <c r="R276" i="10"/>
  <c r="Q276" i="10"/>
  <c r="P276" i="10"/>
  <c r="O276" i="10"/>
  <c r="N276" i="10"/>
  <c r="M276" i="10"/>
  <c r="L276" i="10"/>
  <c r="K276" i="10"/>
  <c r="J276" i="10"/>
  <c r="I276" i="10"/>
  <c r="H276" i="10"/>
  <c r="R275" i="10"/>
  <c r="Q275" i="10"/>
  <c r="P275" i="10"/>
  <c r="O275" i="10"/>
  <c r="N275" i="10"/>
  <c r="M275" i="10"/>
  <c r="L275" i="10"/>
  <c r="K275" i="10"/>
  <c r="J275" i="10"/>
  <c r="I275" i="10"/>
  <c r="H275" i="10"/>
  <c r="R274" i="10"/>
  <c r="Q274" i="10"/>
  <c r="P274" i="10"/>
  <c r="O274" i="10"/>
  <c r="N274" i="10"/>
  <c r="M274" i="10"/>
  <c r="L274" i="10"/>
  <c r="K274" i="10"/>
  <c r="J274" i="10"/>
  <c r="I274" i="10"/>
  <c r="H274" i="10"/>
  <c r="R273" i="10"/>
  <c r="Q273" i="10"/>
  <c r="P273" i="10"/>
  <c r="O273" i="10"/>
  <c r="N273" i="10"/>
  <c r="M273" i="10"/>
  <c r="L273" i="10"/>
  <c r="K273" i="10"/>
  <c r="J273" i="10"/>
  <c r="I273" i="10"/>
  <c r="H273" i="10"/>
  <c r="R272" i="10"/>
  <c r="Q272" i="10"/>
  <c r="P272" i="10"/>
  <c r="O272" i="10"/>
  <c r="N272" i="10"/>
  <c r="M272" i="10"/>
  <c r="L272" i="10"/>
  <c r="K272" i="10"/>
  <c r="J272" i="10"/>
  <c r="I272" i="10"/>
  <c r="H272" i="10"/>
  <c r="R271" i="10"/>
  <c r="Q271" i="10"/>
  <c r="P271" i="10"/>
  <c r="O271" i="10"/>
  <c r="N271" i="10"/>
  <c r="M271" i="10"/>
  <c r="L271" i="10"/>
  <c r="K271" i="10"/>
  <c r="J271" i="10"/>
  <c r="I271" i="10"/>
  <c r="H271" i="10"/>
  <c r="R270" i="10"/>
  <c r="Q270" i="10"/>
  <c r="P270" i="10"/>
  <c r="O270" i="10"/>
  <c r="N270" i="10"/>
  <c r="M270" i="10"/>
  <c r="L270" i="10"/>
  <c r="K270" i="10"/>
  <c r="J270" i="10"/>
  <c r="I270" i="10"/>
  <c r="H270" i="10"/>
  <c r="R269" i="10"/>
  <c r="Q269" i="10"/>
  <c r="P269" i="10"/>
  <c r="O269" i="10"/>
  <c r="N269" i="10"/>
  <c r="M269" i="10"/>
  <c r="L269" i="10"/>
  <c r="K269" i="10"/>
  <c r="J269" i="10"/>
  <c r="I269" i="10"/>
  <c r="H269" i="10"/>
  <c r="R268" i="10"/>
  <c r="Q268" i="10"/>
  <c r="P268" i="10"/>
  <c r="O268" i="10"/>
  <c r="N268" i="10"/>
  <c r="M268" i="10"/>
  <c r="L268" i="10"/>
  <c r="K268" i="10"/>
  <c r="J268" i="10"/>
  <c r="I268" i="10"/>
  <c r="H268" i="10"/>
  <c r="R267" i="10"/>
  <c r="Q267" i="10"/>
  <c r="P267" i="10"/>
  <c r="O267" i="10"/>
  <c r="N267" i="10"/>
  <c r="M267" i="10"/>
  <c r="L267" i="10"/>
  <c r="K267" i="10"/>
  <c r="J267" i="10"/>
  <c r="I267" i="10"/>
  <c r="H267" i="10"/>
  <c r="R266" i="10"/>
  <c r="Q266" i="10"/>
  <c r="P266" i="10"/>
  <c r="O266" i="10"/>
  <c r="N266" i="10"/>
  <c r="M266" i="10"/>
  <c r="L266" i="10"/>
  <c r="K266" i="10"/>
  <c r="J266" i="10"/>
  <c r="I266" i="10"/>
  <c r="H266" i="10"/>
  <c r="R265" i="10"/>
  <c r="Q265" i="10"/>
  <c r="P265" i="10"/>
  <c r="O265" i="10"/>
  <c r="N265" i="10"/>
  <c r="M265" i="10"/>
  <c r="L265" i="10"/>
  <c r="K265" i="10"/>
  <c r="J265" i="10"/>
  <c r="I265" i="10"/>
  <c r="H265" i="10"/>
  <c r="R264" i="10"/>
  <c r="Q264" i="10"/>
  <c r="P264" i="10"/>
  <c r="O264" i="10"/>
  <c r="N264" i="10"/>
  <c r="M264" i="10"/>
  <c r="L264" i="10"/>
  <c r="K264" i="10"/>
  <c r="J264" i="10"/>
  <c r="I264" i="10"/>
  <c r="H264" i="10"/>
  <c r="R263" i="10"/>
  <c r="Q263" i="10"/>
  <c r="P263" i="10"/>
  <c r="O263" i="10"/>
  <c r="N263" i="10"/>
  <c r="M263" i="10"/>
  <c r="L263" i="10"/>
  <c r="K263" i="10"/>
  <c r="J263" i="10"/>
  <c r="I263" i="10"/>
  <c r="H263" i="10"/>
  <c r="R262" i="10"/>
  <c r="Q262" i="10"/>
  <c r="P262" i="10"/>
  <c r="O262" i="10"/>
  <c r="N262" i="10"/>
  <c r="M262" i="10"/>
  <c r="L262" i="10"/>
  <c r="K262" i="10"/>
  <c r="J262" i="10"/>
  <c r="I262" i="10"/>
  <c r="H262" i="10"/>
  <c r="R261" i="10"/>
  <c r="Q261" i="10"/>
  <c r="P261" i="10"/>
  <c r="O261" i="10"/>
  <c r="N261" i="10"/>
  <c r="M261" i="10"/>
  <c r="L261" i="10"/>
  <c r="K261" i="10"/>
  <c r="J261" i="10"/>
  <c r="I261" i="10"/>
  <c r="H261" i="10"/>
  <c r="R260" i="10"/>
  <c r="Q260" i="10"/>
  <c r="P260" i="10"/>
  <c r="O260" i="10"/>
  <c r="N260" i="10"/>
  <c r="M260" i="10"/>
  <c r="L260" i="10"/>
  <c r="K260" i="10"/>
  <c r="J260" i="10"/>
  <c r="I260" i="10"/>
  <c r="H260" i="10"/>
  <c r="R259" i="10"/>
  <c r="Q259" i="10"/>
  <c r="P259" i="10"/>
  <c r="O259" i="10"/>
  <c r="N259" i="10"/>
  <c r="M259" i="10"/>
  <c r="L259" i="10"/>
  <c r="K259" i="10"/>
  <c r="J259" i="10"/>
  <c r="I259" i="10"/>
  <c r="H259" i="10"/>
  <c r="R258" i="10"/>
  <c r="Q258" i="10"/>
  <c r="P258" i="10"/>
  <c r="O258" i="10"/>
  <c r="N258" i="10"/>
  <c r="M258" i="10"/>
  <c r="L258" i="10"/>
  <c r="K258" i="10"/>
  <c r="J258" i="10"/>
  <c r="I258" i="10"/>
  <c r="H258" i="10"/>
  <c r="R257" i="10"/>
  <c r="Q257" i="10"/>
  <c r="P257" i="10"/>
  <c r="O257" i="10"/>
  <c r="N257" i="10"/>
  <c r="M257" i="10"/>
  <c r="L257" i="10"/>
  <c r="K257" i="10"/>
  <c r="J257" i="10"/>
  <c r="I257" i="10"/>
  <c r="H257" i="10"/>
  <c r="R256" i="10"/>
  <c r="Q256" i="10"/>
  <c r="P256" i="10"/>
  <c r="O256" i="10"/>
  <c r="N256" i="10"/>
  <c r="M256" i="10"/>
  <c r="L256" i="10"/>
  <c r="K256" i="10"/>
  <c r="J256" i="10"/>
  <c r="I256" i="10"/>
  <c r="H256" i="10"/>
  <c r="R255" i="10"/>
  <c r="Q255" i="10"/>
  <c r="P255" i="10"/>
  <c r="O255" i="10"/>
  <c r="N255" i="10"/>
  <c r="M255" i="10"/>
  <c r="L255" i="10"/>
  <c r="K255" i="10"/>
  <c r="J255" i="10"/>
  <c r="I255" i="10"/>
  <c r="H255" i="10"/>
  <c r="R254" i="10"/>
  <c r="Q254" i="10"/>
  <c r="P254" i="10"/>
  <c r="O254" i="10"/>
  <c r="N254" i="10"/>
  <c r="M254" i="10"/>
  <c r="L254" i="10"/>
  <c r="K254" i="10"/>
  <c r="J254" i="10"/>
  <c r="I254" i="10"/>
  <c r="H254" i="10"/>
  <c r="R253" i="10"/>
  <c r="Q253" i="10"/>
  <c r="P253" i="10"/>
  <c r="O253" i="10"/>
  <c r="N253" i="10"/>
  <c r="M253" i="10"/>
  <c r="L253" i="10"/>
  <c r="K253" i="10"/>
  <c r="J253" i="10"/>
  <c r="I253" i="10"/>
  <c r="H253" i="10"/>
  <c r="R252" i="10"/>
  <c r="Q252" i="10"/>
  <c r="P252" i="10"/>
  <c r="O252" i="10"/>
  <c r="N252" i="10"/>
  <c r="M252" i="10"/>
  <c r="L252" i="10"/>
  <c r="K252" i="10"/>
  <c r="J252" i="10"/>
  <c r="I252" i="10"/>
  <c r="H252" i="10"/>
  <c r="R251" i="10"/>
  <c r="Q251" i="10"/>
  <c r="P251" i="10"/>
  <c r="O251" i="10"/>
  <c r="N251" i="10"/>
  <c r="M251" i="10"/>
  <c r="L251" i="10"/>
  <c r="K251" i="10"/>
  <c r="J251" i="10"/>
  <c r="I251" i="10"/>
  <c r="H251" i="10"/>
  <c r="R250" i="10"/>
  <c r="Q250" i="10"/>
  <c r="P250" i="10"/>
  <c r="O250" i="10"/>
  <c r="N250" i="10"/>
  <c r="M250" i="10"/>
  <c r="L250" i="10"/>
  <c r="K250" i="10"/>
  <c r="J250" i="10"/>
  <c r="I250" i="10"/>
  <c r="H250" i="10"/>
  <c r="R249" i="10"/>
  <c r="Q249" i="10"/>
  <c r="P249" i="10"/>
  <c r="O249" i="10"/>
  <c r="N249" i="10"/>
  <c r="M249" i="10"/>
  <c r="L249" i="10"/>
  <c r="K249" i="10"/>
  <c r="J249" i="10"/>
  <c r="I249" i="10"/>
  <c r="H249" i="10"/>
  <c r="R248" i="10"/>
  <c r="Q248" i="10"/>
  <c r="P248" i="10"/>
  <c r="O248" i="10"/>
  <c r="N248" i="10"/>
  <c r="M248" i="10"/>
  <c r="L248" i="10"/>
  <c r="K248" i="10"/>
  <c r="J248" i="10"/>
  <c r="I248" i="10"/>
  <c r="H248" i="10"/>
  <c r="R247" i="10"/>
  <c r="Q247" i="10"/>
  <c r="P247" i="10"/>
  <c r="O247" i="10"/>
  <c r="N247" i="10"/>
  <c r="M247" i="10"/>
  <c r="L247" i="10"/>
  <c r="K247" i="10"/>
  <c r="J247" i="10"/>
  <c r="I247" i="10"/>
  <c r="H247" i="10"/>
  <c r="R246" i="10"/>
  <c r="Q246" i="10"/>
  <c r="P246" i="10"/>
  <c r="O246" i="10"/>
  <c r="N246" i="10"/>
  <c r="M246" i="10"/>
  <c r="L246" i="10"/>
  <c r="K246" i="10"/>
  <c r="J246" i="10"/>
  <c r="I246" i="10"/>
  <c r="H246" i="10"/>
  <c r="R245" i="10"/>
  <c r="Q245" i="10"/>
  <c r="P245" i="10"/>
  <c r="O245" i="10"/>
  <c r="N245" i="10"/>
  <c r="M245" i="10"/>
  <c r="L245" i="10"/>
  <c r="K245" i="10"/>
  <c r="J245" i="10"/>
  <c r="I245" i="10"/>
  <c r="H245" i="10"/>
  <c r="R244" i="10"/>
  <c r="Q244" i="10"/>
  <c r="P244" i="10"/>
  <c r="O244" i="10"/>
  <c r="N244" i="10"/>
  <c r="M244" i="10"/>
  <c r="L244" i="10"/>
  <c r="K244" i="10"/>
  <c r="J244" i="10"/>
  <c r="I244" i="10"/>
  <c r="H244" i="10"/>
  <c r="R243" i="10"/>
  <c r="Q243" i="10"/>
  <c r="P243" i="10"/>
  <c r="O243" i="10"/>
  <c r="N243" i="10"/>
  <c r="M243" i="10"/>
  <c r="L243" i="10"/>
  <c r="K243" i="10"/>
  <c r="J243" i="10"/>
  <c r="I243" i="10"/>
  <c r="H243" i="10"/>
  <c r="R242" i="10"/>
  <c r="Q242" i="10"/>
  <c r="P242" i="10"/>
  <c r="O242" i="10"/>
  <c r="N242" i="10"/>
  <c r="M242" i="10"/>
  <c r="L242" i="10"/>
  <c r="K242" i="10"/>
  <c r="J242" i="10"/>
  <c r="I242" i="10"/>
  <c r="H242" i="10"/>
  <c r="R241" i="10"/>
  <c r="Q241" i="10"/>
  <c r="P241" i="10"/>
  <c r="O241" i="10"/>
  <c r="N241" i="10"/>
  <c r="M241" i="10"/>
  <c r="L241" i="10"/>
  <c r="K241" i="10"/>
  <c r="J241" i="10"/>
  <c r="I241" i="10"/>
  <c r="H241" i="10"/>
  <c r="R240" i="10"/>
  <c r="Q240" i="10"/>
  <c r="P240" i="10"/>
  <c r="O240" i="10"/>
  <c r="N240" i="10"/>
  <c r="M240" i="10"/>
  <c r="L240" i="10"/>
  <c r="K240" i="10"/>
  <c r="J240" i="10"/>
  <c r="I240" i="10"/>
  <c r="H240" i="10"/>
  <c r="R239" i="10"/>
  <c r="Q239" i="10"/>
  <c r="P239" i="10"/>
  <c r="O239" i="10"/>
  <c r="N239" i="10"/>
  <c r="M239" i="10"/>
  <c r="L239" i="10"/>
  <c r="K239" i="10"/>
  <c r="J239" i="10"/>
  <c r="I239" i="10"/>
  <c r="H239" i="10"/>
  <c r="R238" i="10"/>
  <c r="Q238" i="10"/>
  <c r="P238" i="10"/>
  <c r="O238" i="10"/>
  <c r="N238" i="10"/>
  <c r="M238" i="10"/>
  <c r="L238" i="10"/>
  <c r="K238" i="10"/>
  <c r="J238" i="10"/>
  <c r="I238" i="10"/>
  <c r="H238" i="10"/>
  <c r="R237" i="10"/>
  <c r="Q237" i="10"/>
  <c r="P237" i="10"/>
  <c r="O237" i="10"/>
  <c r="N237" i="10"/>
  <c r="M237" i="10"/>
  <c r="L237" i="10"/>
  <c r="K237" i="10"/>
  <c r="J237" i="10"/>
  <c r="I237" i="10"/>
  <c r="H237" i="10"/>
  <c r="R236" i="10"/>
  <c r="Q236" i="10"/>
  <c r="P236" i="10"/>
  <c r="O236" i="10"/>
  <c r="N236" i="10"/>
  <c r="M236" i="10"/>
  <c r="L236" i="10"/>
  <c r="K236" i="10"/>
  <c r="J236" i="10"/>
  <c r="I236" i="10"/>
  <c r="H236" i="10"/>
  <c r="R235" i="10"/>
  <c r="Q235" i="10"/>
  <c r="P235" i="10"/>
  <c r="O235" i="10"/>
  <c r="N235" i="10"/>
  <c r="M235" i="10"/>
  <c r="L235" i="10"/>
  <c r="K235" i="10"/>
  <c r="J235" i="10"/>
  <c r="I235" i="10"/>
  <c r="H235" i="10"/>
  <c r="R234" i="10"/>
  <c r="Q234" i="10"/>
  <c r="P234" i="10"/>
  <c r="O234" i="10"/>
  <c r="N234" i="10"/>
  <c r="M234" i="10"/>
  <c r="L234" i="10"/>
  <c r="K234" i="10"/>
  <c r="J234" i="10"/>
  <c r="I234" i="10"/>
  <c r="H234" i="10"/>
  <c r="R233" i="10"/>
  <c r="Q233" i="10"/>
  <c r="P233" i="10"/>
  <c r="O233" i="10"/>
  <c r="N233" i="10"/>
  <c r="M233" i="10"/>
  <c r="L233" i="10"/>
  <c r="K233" i="10"/>
  <c r="J233" i="10"/>
  <c r="I233" i="10"/>
  <c r="H233" i="10"/>
  <c r="R232" i="10"/>
  <c r="Q232" i="10"/>
  <c r="P232" i="10"/>
  <c r="O232" i="10"/>
  <c r="N232" i="10"/>
  <c r="M232" i="10"/>
  <c r="L232" i="10"/>
  <c r="K232" i="10"/>
  <c r="J232" i="10"/>
  <c r="I232" i="10"/>
  <c r="H232" i="10"/>
  <c r="R231" i="10"/>
  <c r="Q231" i="10"/>
  <c r="P231" i="10"/>
  <c r="O231" i="10"/>
  <c r="N231" i="10"/>
  <c r="M231" i="10"/>
  <c r="L231" i="10"/>
  <c r="K231" i="10"/>
  <c r="J231" i="10"/>
  <c r="I231" i="10"/>
  <c r="H231" i="10"/>
  <c r="R230" i="10"/>
  <c r="Q230" i="10"/>
  <c r="P230" i="10"/>
  <c r="O230" i="10"/>
  <c r="N230" i="10"/>
  <c r="M230" i="10"/>
  <c r="L230" i="10"/>
  <c r="K230" i="10"/>
  <c r="J230" i="10"/>
  <c r="I230" i="10"/>
  <c r="H230" i="10"/>
  <c r="R229" i="10"/>
  <c r="Q229" i="10"/>
  <c r="P229" i="10"/>
  <c r="O229" i="10"/>
  <c r="N229" i="10"/>
  <c r="M229" i="10"/>
  <c r="L229" i="10"/>
  <c r="K229" i="10"/>
  <c r="J229" i="10"/>
  <c r="I229" i="10"/>
  <c r="H229" i="10"/>
  <c r="R228" i="10"/>
  <c r="Q228" i="10"/>
  <c r="P228" i="10"/>
  <c r="O228" i="10"/>
  <c r="N228" i="10"/>
  <c r="M228" i="10"/>
  <c r="L228" i="10"/>
  <c r="K228" i="10"/>
  <c r="J228" i="10"/>
  <c r="I228" i="10"/>
  <c r="H228" i="10"/>
  <c r="R227" i="10"/>
  <c r="Q227" i="10"/>
  <c r="P227" i="10"/>
  <c r="O227" i="10"/>
  <c r="N227" i="10"/>
  <c r="M227" i="10"/>
  <c r="L227" i="10"/>
  <c r="K227" i="10"/>
  <c r="J227" i="10"/>
  <c r="I227" i="10"/>
  <c r="H227" i="10"/>
  <c r="R226" i="10"/>
  <c r="Q226" i="10"/>
  <c r="P226" i="10"/>
  <c r="O226" i="10"/>
  <c r="N226" i="10"/>
  <c r="M226" i="10"/>
  <c r="L226" i="10"/>
  <c r="K226" i="10"/>
  <c r="J226" i="10"/>
  <c r="I226" i="10"/>
  <c r="H226" i="10"/>
  <c r="R225" i="10"/>
  <c r="Q225" i="10"/>
  <c r="P225" i="10"/>
  <c r="O225" i="10"/>
  <c r="N225" i="10"/>
  <c r="M225" i="10"/>
  <c r="L225" i="10"/>
  <c r="K225" i="10"/>
  <c r="J225" i="10"/>
  <c r="I225" i="10"/>
  <c r="H225" i="10"/>
  <c r="R224" i="10"/>
  <c r="Q224" i="10"/>
  <c r="P224" i="10"/>
  <c r="O224" i="10"/>
  <c r="N224" i="10"/>
  <c r="M224" i="10"/>
  <c r="L224" i="10"/>
  <c r="K224" i="10"/>
  <c r="J224" i="10"/>
  <c r="I224" i="10"/>
  <c r="H224" i="10"/>
  <c r="R223" i="10"/>
  <c r="Q223" i="10"/>
  <c r="P223" i="10"/>
  <c r="O223" i="10"/>
  <c r="N223" i="10"/>
  <c r="M223" i="10"/>
  <c r="L223" i="10"/>
  <c r="K223" i="10"/>
  <c r="J223" i="10"/>
  <c r="I223" i="10"/>
  <c r="H223" i="10"/>
  <c r="R222" i="10"/>
  <c r="Q222" i="10"/>
  <c r="P222" i="10"/>
  <c r="O222" i="10"/>
  <c r="N222" i="10"/>
  <c r="M222" i="10"/>
  <c r="L222" i="10"/>
  <c r="K222" i="10"/>
  <c r="J222" i="10"/>
  <c r="I222" i="10"/>
  <c r="H222" i="10"/>
  <c r="R221" i="10"/>
  <c r="Q221" i="10"/>
  <c r="P221" i="10"/>
  <c r="O221" i="10"/>
  <c r="N221" i="10"/>
  <c r="M221" i="10"/>
  <c r="L221" i="10"/>
  <c r="K221" i="10"/>
  <c r="J221" i="10"/>
  <c r="I221" i="10"/>
  <c r="H221" i="10"/>
  <c r="R220" i="10"/>
  <c r="Q220" i="10"/>
  <c r="P220" i="10"/>
  <c r="O220" i="10"/>
  <c r="N220" i="10"/>
  <c r="M220" i="10"/>
  <c r="L220" i="10"/>
  <c r="K220" i="10"/>
  <c r="J220" i="10"/>
  <c r="I220" i="10"/>
  <c r="H220" i="10"/>
  <c r="R219" i="10"/>
  <c r="Q219" i="10"/>
  <c r="P219" i="10"/>
  <c r="O219" i="10"/>
  <c r="N219" i="10"/>
  <c r="M219" i="10"/>
  <c r="L219" i="10"/>
  <c r="K219" i="10"/>
  <c r="J219" i="10"/>
  <c r="I219" i="10"/>
  <c r="H219" i="10"/>
  <c r="R218" i="10"/>
  <c r="Q218" i="10"/>
  <c r="P218" i="10"/>
  <c r="O218" i="10"/>
  <c r="N218" i="10"/>
  <c r="M218" i="10"/>
  <c r="L218" i="10"/>
  <c r="K218" i="10"/>
  <c r="J218" i="10"/>
  <c r="I218" i="10"/>
  <c r="H218" i="10"/>
  <c r="R217" i="10"/>
  <c r="Q217" i="10"/>
  <c r="P217" i="10"/>
  <c r="O217" i="10"/>
  <c r="N217" i="10"/>
  <c r="M217" i="10"/>
  <c r="L217" i="10"/>
  <c r="K217" i="10"/>
  <c r="J217" i="10"/>
  <c r="I217" i="10"/>
  <c r="H217" i="10"/>
  <c r="R216" i="10"/>
  <c r="Q216" i="10"/>
  <c r="P216" i="10"/>
  <c r="O216" i="10"/>
  <c r="N216" i="10"/>
  <c r="M216" i="10"/>
  <c r="L216" i="10"/>
  <c r="K216" i="10"/>
  <c r="J216" i="10"/>
  <c r="I216" i="10"/>
  <c r="H216" i="10"/>
  <c r="R215" i="10"/>
  <c r="Q215" i="10"/>
  <c r="P215" i="10"/>
  <c r="O215" i="10"/>
  <c r="N215" i="10"/>
  <c r="M215" i="10"/>
  <c r="L215" i="10"/>
  <c r="K215" i="10"/>
  <c r="J215" i="10"/>
  <c r="I215" i="10"/>
  <c r="H215" i="10"/>
  <c r="R214" i="10"/>
  <c r="Q214" i="10"/>
  <c r="P214" i="10"/>
  <c r="O214" i="10"/>
  <c r="N214" i="10"/>
  <c r="M214" i="10"/>
  <c r="L214" i="10"/>
  <c r="K214" i="10"/>
  <c r="J214" i="10"/>
  <c r="I214" i="10"/>
  <c r="H214" i="10"/>
  <c r="R213" i="10"/>
  <c r="Q213" i="10"/>
  <c r="P213" i="10"/>
  <c r="O213" i="10"/>
  <c r="N213" i="10"/>
  <c r="M213" i="10"/>
  <c r="L213" i="10"/>
  <c r="K213" i="10"/>
  <c r="J213" i="10"/>
  <c r="I213" i="10"/>
  <c r="H213" i="10"/>
  <c r="R212" i="10"/>
  <c r="Q212" i="10"/>
  <c r="P212" i="10"/>
  <c r="O212" i="10"/>
  <c r="N212" i="10"/>
  <c r="M212" i="10"/>
  <c r="L212" i="10"/>
  <c r="K212" i="10"/>
  <c r="J212" i="10"/>
  <c r="I212" i="10"/>
  <c r="H212" i="10"/>
  <c r="R211" i="10"/>
  <c r="Q211" i="10"/>
  <c r="P211" i="10"/>
  <c r="O211" i="10"/>
  <c r="N211" i="10"/>
  <c r="M211" i="10"/>
  <c r="L211" i="10"/>
  <c r="K211" i="10"/>
  <c r="J211" i="10"/>
  <c r="I211" i="10"/>
  <c r="H211" i="10"/>
  <c r="R210" i="10"/>
  <c r="Q210" i="10"/>
  <c r="P210" i="10"/>
  <c r="O210" i="10"/>
  <c r="N210" i="10"/>
  <c r="M210" i="10"/>
  <c r="L210" i="10"/>
  <c r="K210" i="10"/>
  <c r="J210" i="10"/>
  <c r="I210" i="10"/>
  <c r="H210" i="10"/>
  <c r="R209" i="10"/>
  <c r="Q209" i="10"/>
  <c r="P209" i="10"/>
  <c r="O209" i="10"/>
  <c r="N209" i="10"/>
  <c r="M209" i="10"/>
  <c r="L209" i="10"/>
  <c r="K209" i="10"/>
  <c r="J209" i="10"/>
  <c r="I209" i="10"/>
  <c r="H209" i="10"/>
  <c r="R208" i="10"/>
  <c r="Q208" i="10"/>
  <c r="P208" i="10"/>
  <c r="O208" i="10"/>
  <c r="N208" i="10"/>
  <c r="M208" i="10"/>
  <c r="L208" i="10"/>
  <c r="K208" i="10"/>
  <c r="J208" i="10"/>
  <c r="I208" i="10"/>
  <c r="H208" i="10"/>
  <c r="R207" i="10"/>
  <c r="Q207" i="10"/>
  <c r="P207" i="10"/>
  <c r="O207" i="10"/>
  <c r="N207" i="10"/>
  <c r="M207" i="10"/>
  <c r="L207" i="10"/>
  <c r="K207" i="10"/>
  <c r="J207" i="10"/>
  <c r="I207" i="10"/>
  <c r="H207" i="10"/>
  <c r="R206" i="10"/>
  <c r="Q206" i="10"/>
  <c r="P206" i="10"/>
  <c r="O206" i="10"/>
  <c r="N206" i="10"/>
  <c r="M206" i="10"/>
  <c r="L206" i="10"/>
  <c r="K206" i="10"/>
  <c r="J206" i="10"/>
  <c r="I206" i="10"/>
  <c r="H206" i="10"/>
  <c r="R205" i="10"/>
  <c r="Q205" i="10"/>
  <c r="P205" i="10"/>
  <c r="O205" i="10"/>
  <c r="N205" i="10"/>
  <c r="M205" i="10"/>
  <c r="L205" i="10"/>
  <c r="K205" i="10"/>
  <c r="J205" i="10"/>
  <c r="I205" i="10"/>
  <c r="H205" i="10"/>
  <c r="R204" i="10"/>
  <c r="Q204" i="10"/>
  <c r="P204" i="10"/>
  <c r="O204" i="10"/>
  <c r="N204" i="10"/>
  <c r="M204" i="10"/>
  <c r="L204" i="10"/>
  <c r="K204" i="10"/>
  <c r="J204" i="10"/>
  <c r="I204" i="10"/>
  <c r="H204" i="10"/>
  <c r="R203" i="10"/>
  <c r="Q203" i="10"/>
  <c r="P203" i="10"/>
  <c r="O203" i="10"/>
  <c r="N203" i="10"/>
  <c r="M203" i="10"/>
  <c r="L203" i="10"/>
  <c r="K203" i="10"/>
  <c r="J203" i="10"/>
  <c r="I203" i="10"/>
  <c r="H203" i="10"/>
  <c r="R202" i="10"/>
  <c r="Q202" i="10"/>
  <c r="P202" i="10"/>
  <c r="O202" i="10"/>
  <c r="N202" i="10"/>
  <c r="M202" i="10"/>
  <c r="L202" i="10"/>
  <c r="K202" i="10"/>
  <c r="J202" i="10"/>
  <c r="I202" i="10"/>
  <c r="H202" i="10"/>
  <c r="R201" i="10"/>
  <c r="Q201" i="10"/>
  <c r="P201" i="10"/>
  <c r="O201" i="10"/>
  <c r="N201" i="10"/>
  <c r="M201" i="10"/>
  <c r="L201" i="10"/>
  <c r="K201" i="10"/>
  <c r="J201" i="10"/>
  <c r="I201" i="10"/>
  <c r="H201" i="10"/>
  <c r="R200" i="10"/>
  <c r="Q200" i="10"/>
  <c r="P200" i="10"/>
  <c r="O200" i="10"/>
  <c r="N200" i="10"/>
  <c r="M200" i="10"/>
  <c r="L200" i="10"/>
  <c r="K200" i="10"/>
  <c r="J200" i="10"/>
  <c r="I200" i="10"/>
  <c r="H200" i="10"/>
  <c r="R199" i="10"/>
  <c r="Q199" i="10"/>
  <c r="P199" i="10"/>
  <c r="O199" i="10"/>
  <c r="N199" i="10"/>
  <c r="M199" i="10"/>
  <c r="L199" i="10"/>
  <c r="K199" i="10"/>
  <c r="J199" i="10"/>
  <c r="I199" i="10"/>
  <c r="H199" i="10"/>
  <c r="R198" i="10"/>
  <c r="Q198" i="10"/>
  <c r="P198" i="10"/>
  <c r="O198" i="10"/>
  <c r="N198" i="10"/>
  <c r="M198" i="10"/>
  <c r="L198" i="10"/>
  <c r="K198" i="10"/>
  <c r="J198" i="10"/>
  <c r="I198" i="10"/>
  <c r="H198" i="10"/>
  <c r="R197" i="10"/>
  <c r="Q197" i="10"/>
  <c r="P197" i="10"/>
  <c r="O197" i="10"/>
  <c r="N197" i="10"/>
  <c r="M197" i="10"/>
  <c r="L197" i="10"/>
  <c r="K197" i="10"/>
  <c r="J197" i="10"/>
  <c r="I197" i="10"/>
  <c r="H197" i="10"/>
  <c r="R196" i="10"/>
  <c r="Q196" i="10"/>
  <c r="P196" i="10"/>
  <c r="O196" i="10"/>
  <c r="N196" i="10"/>
  <c r="M196" i="10"/>
  <c r="L196" i="10"/>
  <c r="K196" i="10"/>
  <c r="J196" i="10"/>
  <c r="I196" i="10"/>
  <c r="H196" i="10"/>
  <c r="R195" i="10"/>
  <c r="Q195" i="10"/>
  <c r="P195" i="10"/>
  <c r="O195" i="10"/>
  <c r="N195" i="10"/>
  <c r="M195" i="10"/>
  <c r="L195" i="10"/>
  <c r="K195" i="10"/>
  <c r="J195" i="10"/>
  <c r="I195" i="10"/>
  <c r="H195" i="10"/>
  <c r="R194" i="10"/>
  <c r="Q194" i="10"/>
  <c r="P194" i="10"/>
  <c r="O194" i="10"/>
  <c r="N194" i="10"/>
  <c r="M194" i="10"/>
  <c r="L194" i="10"/>
  <c r="K194" i="10"/>
  <c r="J194" i="10"/>
  <c r="I194" i="10"/>
  <c r="H194" i="10"/>
  <c r="R193" i="10"/>
  <c r="Q193" i="10"/>
  <c r="P193" i="10"/>
  <c r="O193" i="10"/>
  <c r="N193" i="10"/>
  <c r="M193" i="10"/>
  <c r="L193" i="10"/>
  <c r="K193" i="10"/>
  <c r="J193" i="10"/>
  <c r="I193" i="10"/>
  <c r="H193" i="10"/>
  <c r="R192" i="10"/>
  <c r="Q192" i="10"/>
  <c r="P192" i="10"/>
  <c r="O192" i="10"/>
  <c r="N192" i="10"/>
  <c r="M192" i="10"/>
  <c r="L192" i="10"/>
  <c r="K192" i="10"/>
  <c r="J192" i="10"/>
  <c r="I192" i="10"/>
  <c r="H192" i="10"/>
  <c r="R191" i="10"/>
  <c r="Q191" i="10"/>
  <c r="P191" i="10"/>
  <c r="O191" i="10"/>
  <c r="N191" i="10"/>
  <c r="M191" i="10"/>
  <c r="L191" i="10"/>
  <c r="K191" i="10"/>
  <c r="J191" i="10"/>
  <c r="I191" i="10"/>
  <c r="H191" i="10"/>
  <c r="R190" i="10"/>
  <c r="Q190" i="10"/>
  <c r="P190" i="10"/>
  <c r="O190" i="10"/>
  <c r="N190" i="10"/>
  <c r="M190" i="10"/>
  <c r="L190" i="10"/>
  <c r="K190" i="10"/>
  <c r="J190" i="10"/>
  <c r="I190" i="10"/>
  <c r="H190" i="10"/>
  <c r="R189" i="10"/>
  <c r="Q189" i="10"/>
  <c r="P189" i="10"/>
  <c r="O189" i="10"/>
  <c r="N189" i="10"/>
  <c r="M189" i="10"/>
  <c r="L189" i="10"/>
  <c r="K189" i="10"/>
  <c r="J189" i="10"/>
  <c r="I189" i="10"/>
  <c r="H189" i="10"/>
  <c r="R188" i="10"/>
  <c r="Q188" i="10"/>
  <c r="P188" i="10"/>
  <c r="O188" i="10"/>
  <c r="N188" i="10"/>
  <c r="M188" i="10"/>
  <c r="L188" i="10"/>
  <c r="K188" i="10"/>
  <c r="J188" i="10"/>
  <c r="I188" i="10"/>
  <c r="H188" i="10"/>
  <c r="R187" i="10"/>
  <c r="Q187" i="10"/>
  <c r="P187" i="10"/>
  <c r="O187" i="10"/>
  <c r="N187" i="10"/>
  <c r="M187" i="10"/>
  <c r="L187" i="10"/>
  <c r="K187" i="10"/>
  <c r="J187" i="10"/>
  <c r="I187" i="10"/>
  <c r="H187" i="10"/>
  <c r="R186" i="10"/>
  <c r="Q186" i="10"/>
  <c r="P186" i="10"/>
  <c r="O186" i="10"/>
  <c r="N186" i="10"/>
  <c r="M186" i="10"/>
  <c r="L186" i="10"/>
  <c r="K186" i="10"/>
  <c r="J186" i="10"/>
  <c r="I186" i="10"/>
  <c r="H186" i="10"/>
  <c r="R185" i="10"/>
  <c r="Q185" i="10"/>
  <c r="P185" i="10"/>
  <c r="O185" i="10"/>
  <c r="N185" i="10"/>
  <c r="M185" i="10"/>
  <c r="L185" i="10"/>
  <c r="K185" i="10"/>
  <c r="J185" i="10"/>
  <c r="I185" i="10"/>
  <c r="H185" i="10"/>
  <c r="R184" i="10"/>
  <c r="Q184" i="10"/>
  <c r="P184" i="10"/>
  <c r="O184" i="10"/>
  <c r="N184" i="10"/>
  <c r="M184" i="10"/>
  <c r="L184" i="10"/>
  <c r="K184" i="10"/>
  <c r="J184" i="10"/>
  <c r="I184" i="10"/>
  <c r="H184" i="10"/>
  <c r="R183" i="10"/>
  <c r="Q183" i="10"/>
  <c r="P183" i="10"/>
  <c r="O183" i="10"/>
  <c r="N183" i="10"/>
  <c r="M183" i="10"/>
  <c r="L183" i="10"/>
  <c r="K183" i="10"/>
  <c r="J183" i="10"/>
  <c r="I183" i="10"/>
  <c r="H183" i="10"/>
  <c r="R182" i="10"/>
  <c r="Q182" i="10"/>
  <c r="P182" i="10"/>
  <c r="O182" i="10"/>
  <c r="N182" i="10"/>
  <c r="M182" i="10"/>
  <c r="L182" i="10"/>
  <c r="K182" i="10"/>
  <c r="J182" i="10"/>
  <c r="I182" i="10"/>
  <c r="H182" i="10"/>
  <c r="R181" i="10"/>
  <c r="Q181" i="10"/>
  <c r="P181" i="10"/>
  <c r="O181" i="10"/>
  <c r="N181" i="10"/>
  <c r="M181" i="10"/>
  <c r="L181" i="10"/>
  <c r="K181" i="10"/>
  <c r="J181" i="10"/>
  <c r="I181" i="10"/>
  <c r="H181" i="10"/>
  <c r="R180" i="10"/>
  <c r="Q180" i="10"/>
  <c r="P180" i="10"/>
  <c r="O180" i="10"/>
  <c r="N180" i="10"/>
  <c r="M180" i="10"/>
  <c r="L180" i="10"/>
  <c r="K180" i="10"/>
  <c r="J180" i="10"/>
  <c r="I180" i="10"/>
  <c r="H180" i="10"/>
  <c r="R179" i="10"/>
  <c r="Q179" i="10"/>
  <c r="P179" i="10"/>
  <c r="O179" i="10"/>
  <c r="N179" i="10"/>
  <c r="M179" i="10"/>
  <c r="L179" i="10"/>
  <c r="K179" i="10"/>
  <c r="J179" i="10"/>
  <c r="I179" i="10"/>
  <c r="H179" i="10"/>
  <c r="R178" i="10"/>
  <c r="Q178" i="10"/>
  <c r="P178" i="10"/>
  <c r="O178" i="10"/>
  <c r="N178" i="10"/>
  <c r="M178" i="10"/>
  <c r="L178" i="10"/>
  <c r="K178" i="10"/>
  <c r="J178" i="10"/>
  <c r="I178" i="10"/>
  <c r="H178" i="10"/>
  <c r="R177" i="10"/>
  <c r="Q177" i="10"/>
  <c r="P177" i="10"/>
  <c r="O177" i="10"/>
  <c r="N177" i="10"/>
  <c r="M177" i="10"/>
  <c r="L177" i="10"/>
  <c r="K177" i="10"/>
  <c r="J177" i="10"/>
  <c r="I177" i="10"/>
  <c r="H177" i="10"/>
  <c r="R176" i="10"/>
  <c r="Q176" i="10"/>
  <c r="P176" i="10"/>
  <c r="O176" i="10"/>
  <c r="N176" i="10"/>
  <c r="M176" i="10"/>
  <c r="L176" i="10"/>
  <c r="K176" i="10"/>
  <c r="J176" i="10"/>
  <c r="I176" i="10"/>
  <c r="H176" i="10"/>
  <c r="R175" i="10"/>
  <c r="Q175" i="10"/>
  <c r="P175" i="10"/>
  <c r="O175" i="10"/>
  <c r="N175" i="10"/>
  <c r="M175" i="10"/>
  <c r="L175" i="10"/>
  <c r="K175" i="10"/>
  <c r="J175" i="10"/>
  <c r="I175" i="10"/>
  <c r="H175" i="10"/>
  <c r="R174" i="10"/>
  <c r="Q174" i="10"/>
  <c r="P174" i="10"/>
  <c r="O174" i="10"/>
  <c r="N174" i="10"/>
  <c r="M174" i="10"/>
  <c r="L174" i="10"/>
  <c r="K174" i="10"/>
  <c r="J174" i="10"/>
  <c r="I174" i="10"/>
  <c r="H174" i="10"/>
  <c r="R173" i="10"/>
  <c r="Q173" i="10"/>
  <c r="P173" i="10"/>
  <c r="O173" i="10"/>
  <c r="N173" i="10"/>
  <c r="M173" i="10"/>
  <c r="L173" i="10"/>
  <c r="K173" i="10"/>
  <c r="J173" i="10"/>
  <c r="I173" i="10"/>
  <c r="H173" i="10"/>
  <c r="R172" i="10"/>
  <c r="Q172" i="10"/>
  <c r="P172" i="10"/>
  <c r="O172" i="10"/>
  <c r="N172" i="10"/>
  <c r="M172" i="10"/>
  <c r="L172" i="10"/>
  <c r="K172" i="10"/>
  <c r="J172" i="10"/>
  <c r="I172" i="10"/>
  <c r="H172" i="10"/>
  <c r="R171" i="10"/>
  <c r="Q171" i="10"/>
  <c r="P171" i="10"/>
  <c r="O171" i="10"/>
  <c r="N171" i="10"/>
  <c r="M171" i="10"/>
  <c r="L171" i="10"/>
  <c r="K171" i="10"/>
  <c r="J171" i="10"/>
  <c r="I171" i="10"/>
  <c r="H171" i="10"/>
  <c r="R170" i="10"/>
  <c r="Q170" i="10"/>
  <c r="P170" i="10"/>
  <c r="O170" i="10"/>
  <c r="N170" i="10"/>
  <c r="M170" i="10"/>
  <c r="L170" i="10"/>
  <c r="K170" i="10"/>
  <c r="J170" i="10"/>
  <c r="I170" i="10"/>
  <c r="H170" i="10"/>
  <c r="R169" i="10"/>
  <c r="Q169" i="10"/>
  <c r="P169" i="10"/>
  <c r="O169" i="10"/>
  <c r="N169" i="10"/>
  <c r="M169" i="10"/>
  <c r="L169" i="10"/>
  <c r="K169" i="10"/>
  <c r="J169" i="10"/>
  <c r="I169" i="10"/>
  <c r="H169" i="10"/>
  <c r="R168" i="10"/>
  <c r="Q168" i="10"/>
  <c r="P168" i="10"/>
  <c r="O168" i="10"/>
  <c r="N168" i="10"/>
  <c r="M168" i="10"/>
  <c r="L168" i="10"/>
  <c r="K168" i="10"/>
  <c r="J168" i="10"/>
  <c r="I168" i="10"/>
  <c r="H168" i="10"/>
  <c r="R167" i="10"/>
  <c r="Q167" i="10"/>
  <c r="P167" i="10"/>
  <c r="O167" i="10"/>
  <c r="N167" i="10"/>
  <c r="M167" i="10"/>
  <c r="L167" i="10"/>
  <c r="K167" i="10"/>
  <c r="J167" i="10"/>
  <c r="I167" i="10"/>
  <c r="H167" i="10"/>
  <c r="R166" i="10"/>
  <c r="Q166" i="10"/>
  <c r="P166" i="10"/>
  <c r="O166" i="10"/>
  <c r="N166" i="10"/>
  <c r="M166" i="10"/>
  <c r="L166" i="10"/>
  <c r="K166" i="10"/>
  <c r="J166" i="10"/>
  <c r="I166" i="10"/>
  <c r="H166" i="10"/>
  <c r="R165" i="10"/>
  <c r="Q165" i="10"/>
  <c r="P165" i="10"/>
  <c r="O165" i="10"/>
  <c r="N165" i="10"/>
  <c r="M165" i="10"/>
  <c r="L165" i="10"/>
  <c r="K165" i="10"/>
  <c r="J165" i="10"/>
  <c r="I165" i="10"/>
  <c r="H165" i="10"/>
  <c r="R164" i="10"/>
  <c r="Q164" i="10"/>
  <c r="P164" i="10"/>
  <c r="O164" i="10"/>
  <c r="N164" i="10"/>
  <c r="M164" i="10"/>
  <c r="L164" i="10"/>
  <c r="K164" i="10"/>
  <c r="J164" i="10"/>
  <c r="I164" i="10"/>
  <c r="H164" i="10"/>
  <c r="R163" i="10"/>
  <c r="Q163" i="10"/>
  <c r="P163" i="10"/>
  <c r="O163" i="10"/>
  <c r="N163" i="10"/>
  <c r="M163" i="10"/>
  <c r="L163" i="10"/>
  <c r="K163" i="10"/>
  <c r="J163" i="10"/>
  <c r="I163" i="10"/>
  <c r="H163" i="10"/>
  <c r="R162" i="10"/>
  <c r="Q162" i="10"/>
  <c r="P162" i="10"/>
  <c r="O162" i="10"/>
  <c r="N162" i="10"/>
  <c r="M162" i="10"/>
  <c r="L162" i="10"/>
  <c r="K162" i="10"/>
  <c r="J162" i="10"/>
  <c r="I162" i="10"/>
  <c r="H162" i="10"/>
  <c r="R161" i="10"/>
  <c r="Q161" i="10"/>
  <c r="P161" i="10"/>
  <c r="O161" i="10"/>
  <c r="N161" i="10"/>
  <c r="M161" i="10"/>
  <c r="L161" i="10"/>
  <c r="K161" i="10"/>
  <c r="J161" i="10"/>
  <c r="I161" i="10"/>
  <c r="H161" i="10"/>
  <c r="R160" i="10"/>
  <c r="Q160" i="10"/>
  <c r="P160" i="10"/>
  <c r="O160" i="10"/>
  <c r="N160" i="10"/>
  <c r="M160" i="10"/>
  <c r="L160" i="10"/>
  <c r="K160" i="10"/>
  <c r="J160" i="10"/>
  <c r="I160" i="10"/>
  <c r="H160" i="10"/>
  <c r="R159" i="10"/>
  <c r="Q159" i="10"/>
  <c r="P159" i="10"/>
  <c r="O159" i="10"/>
  <c r="N159" i="10"/>
  <c r="M159" i="10"/>
  <c r="L159" i="10"/>
  <c r="K159" i="10"/>
  <c r="J159" i="10"/>
  <c r="I159" i="10"/>
  <c r="H159" i="10"/>
  <c r="R158" i="10"/>
  <c r="Q158" i="10"/>
  <c r="P158" i="10"/>
  <c r="O158" i="10"/>
  <c r="N158" i="10"/>
  <c r="M158" i="10"/>
  <c r="L158" i="10"/>
  <c r="K158" i="10"/>
  <c r="J158" i="10"/>
  <c r="I158" i="10"/>
  <c r="H158" i="10"/>
  <c r="R157" i="10"/>
  <c r="Q157" i="10"/>
  <c r="P157" i="10"/>
  <c r="O157" i="10"/>
  <c r="N157" i="10"/>
  <c r="M157" i="10"/>
  <c r="L157" i="10"/>
  <c r="K157" i="10"/>
  <c r="J157" i="10"/>
  <c r="I157" i="10"/>
  <c r="H157" i="10"/>
  <c r="R156" i="10"/>
  <c r="Q156" i="10"/>
  <c r="P156" i="10"/>
  <c r="O156" i="10"/>
  <c r="N156" i="10"/>
  <c r="M156" i="10"/>
  <c r="L156" i="10"/>
  <c r="K156" i="10"/>
  <c r="J156" i="10"/>
  <c r="I156" i="10"/>
  <c r="H156" i="10"/>
  <c r="R155" i="10"/>
  <c r="Q155" i="10"/>
  <c r="P155" i="10"/>
  <c r="O155" i="10"/>
  <c r="N155" i="10"/>
  <c r="M155" i="10"/>
  <c r="L155" i="10"/>
  <c r="K155" i="10"/>
  <c r="J155" i="10"/>
  <c r="I155" i="10"/>
  <c r="H155" i="10"/>
  <c r="R154" i="10"/>
  <c r="Q154" i="10"/>
  <c r="P154" i="10"/>
  <c r="O154" i="10"/>
  <c r="N154" i="10"/>
  <c r="M154" i="10"/>
  <c r="L154" i="10"/>
  <c r="K154" i="10"/>
  <c r="J154" i="10"/>
  <c r="I154" i="10"/>
  <c r="H154" i="10"/>
  <c r="R153" i="10"/>
  <c r="Q153" i="10"/>
  <c r="P153" i="10"/>
  <c r="O153" i="10"/>
  <c r="N153" i="10"/>
  <c r="M153" i="10"/>
  <c r="L153" i="10"/>
  <c r="K153" i="10"/>
  <c r="J153" i="10"/>
  <c r="I153" i="10"/>
  <c r="H153" i="10"/>
  <c r="R152" i="10"/>
  <c r="Q152" i="10"/>
  <c r="P152" i="10"/>
  <c r="O152" i="10"/>
  <c r="N152" i="10"/>
  <c r="M152" i="10"/>
  <c r="L152" i="10"/>
  <c r="K152" i="10"/>
  <c r="J152" i="10"/>
  <c r="I152" i="10"/>
  <c r="H152" i="10"/>
  <c r="R151" i="10"/>
  <c r="Q151" i="10"/>
  <c r="P151" i="10"/>
  <c r="O151" i="10"/>
  <c r="N151" i="10"/>
  <c r="M151" i="10"/>
  <c r="L151" i="10"/>
  <c r="K151" i="10"/>
  <c r="J151" i="10"/>
  <c r="I151" i="10"/>
  <c r="H151" i="10"/>
  <c r="R150" i="10"/>
  <c r="Q150" i="10"/>
  <c r="P150" i="10"/>
  <c r="O150" i="10"/>
  <c r="N150" i="10"/>
  <c r="M150" i="10"/>
  <c r="L150" i="10"/>
  <c r="K150" i="10"/>
  <c r="J150" i="10"/>
  <c r="I150" i="10"/>
  <c r="H150" i="10"/>
  <c r="R149" i="10"/>
  <c r="Q149" i="10"/>
  <c r="P149" i="10"/>
  <c r="O149" i="10"/>
  <c r="N149" i="10"/>
  <c r="M149" i="10"/>
  <c r="L149" i="10"/>
  <c r="K149" i="10"/>
  <c r="J149" i="10"/>
  <c r="I149" i="10"/>
  <c r="H149" i="10"/>
  <c r="R148" i="10"/>
  <c r="Q148" i="10"/>
  <c r="P148" i="10"/>
  <c r="O148" i="10"/>
  <c r="N148" i="10"/>
  <c r="M148" i="10"/>
  <c r="L148" i="10"/>
  <c r="K148" i="10"/>
  <c r="J148" i="10"/>
  <c r="I148" i="10"/>
  <c r="H148" i="10"/>
  <c r="R147" i="10"/>
  <c r="Q147" i="10"/>
  <c r="P147" i="10"/>
  <c r="O147" i="10"/>
  <c r="N147" i="10"/>
  <c r="M147" i="10"/>
  <c r="L147" i="10"/>
  <c r="K147" i="10"/>
  <c r="J147" i="10"/>
  <c r="I147" i="10"/>
  <c r="H147" i="10"/>
  <c r="R146" i="10"/>
  <c r="Q146" i="10"/>
  <c r="P146" i="10"/>
  <c r="O146" i="10"/>
  <c r="N146" i="10"/>
  <c r="M146" i="10"/>
  <c r="L146" i="10"/>
  <c r="K146" i="10"/>
  <c r="J146" i="10"/>
  <c r="I146" i="10"/>
  <c r="H146" i="10"/>
  <c r="R145" i="10"/>
  <c r="Q145" i="10"/>
  <c r="P145" i="10"/>
  <c r="O145" i="10"/>
  <c r="N145" i="10"/>
  <c r="M145" i="10"/>
  <c r="L145" i="10"/>
  <c r="K145" i="10"/>
  <c r="J145" i="10"/>
  <c r="I145" i="10"/>
  <c r="H145" i="10"/>
  <c r="R144" i="10"/>
  <c r="Q144" i="10"/>
  <c r="P144" i="10"/>
  <c r="O144" i="10"/>
  <c r="N144" i="10"/>
  <c r="M144" i="10"/>
  <c r="L144" i="10"/>
  <c r="K144" i="10"/>
  <c r="J144" i="10"/>
  <c r="I144" i="10"/>
  <c r="H144" i="10"/>
  <c r="R143" i="10"/>
  <c r="Q143" i="10"/>
  <c r="P143" i="10"/>
  <c r="O143" i="10"/>
  <c r="N143" i="10"/>
  <c r="M143" i="10"/>
  <c r="L143" i="10"/>
  <c r="K143" i="10"/>
  <c r="J143" i="10"/>
  <c r="I143" i="10"/>
  <c r="H143" i="10"/>
  <c r="R142" i="10"/>
  <c r="Q142" i="10"/>
  <c r="P142" i="10"/>
  <c r="O142" i="10"/>
  <c r="N142" i="10"/>
  <c r="M142" i="10"/>
  <c r="L142" i="10"/>
  <c r="K142" i="10"/>
  <c r="J142" i="10"/>
  <c r="I142" i="10"/>
  <c r="H142" i="10"/>
  <c r="R141" i="10"/>
  <c r="Q141" i="10"/>
  <c r="P141" i="10"/>
  <c r="O141" i="10"/>
  <c r="N141" i="10"/>
  <c r="M141" i="10"/>
  <c r="L141" i="10"/>
  <c r="K141" i="10"/>
  <c r="J141" i="10"/>
  <c r="I141" i="10"/>
  <c r="H141" i="10"/>
  <c r="R140" i="10"/>
  <c r="Q140" i="10"/>
  <c r="P140" i="10"/>
  <c r="O140" i="10"/>
  <c r="N140" i="10"/>
  <c r="M140" i="10"/>
  <c r="L140" i="10"/>
  <c r="K140" i="10"/>
  <c r="J140" i="10"/>
  <c r="I140" i="10"/>
  <c r="H140" i="10"/>
  <c r="R139" i="10"/>
  <c r="Q139" i="10"/>
  <c r="P139" i="10"/>
  <c r="O139" i="10"/>
  <c r="N139" i="10"/>
  <c r="M139" i="10"/>
  <c r="L139" i="10"/>
  <c r="K139" i="10"/>
  <c r="J139" i="10"/>
  <c r="I139" i="10"/>
  <c r="H139" i="10"/>
  <c r="R138" i="10"/>
  <c r="Q138" i="10"/>
  <c r="P138" i="10"/>
  <c r="O138" i="10"/>
  <c r="N138" i="10"/>
  <c r="M138" i="10"/>
  <c r="L138" i="10"/>
  <c r="K138" i="10"/>
  <c r="J138" i="10"/>
  <c r="I138" i="10"/>
  <c r="H138" i="10"/>
  <c r="R137" i="10"/>
  <c r="Q137" i="10"/>
  <c r="P137" i="10"/>
  <c r="O137" i="10"/>
  <c r="N137" i="10"/>
  <c r="M137" i="10"/>
  <c r="L137" i="10"/>
  <c r="K137" i="10"/>
  <c r="J137" i="10"/>
  <c r="I137" i="10"/>
  <c r="H137" i="10"/>
  <c r="R136" i="10"/>
  <c r="Q136" i="10"/>
  <c r="P136" i="10"/>
  <c r="O136" i="10"/>
  <c r="N136" i="10"/>
  <c r="M136" i="10"/>
  <c r="L136" i="10"/>
  <c r="K136" i="10"/>
  <c r="J136" i="10"/>
  <c r="I136" i="10"/>
  <c r="H136" i="10"/>
  <c r="R135" i="10"/>
  <c r="Q135" i="10"/>
  <c r="P135" i="10"/>
  <c r="O135" i="10"/>
  <c r="N135" i="10"/>
  <c r="M135" i="10"/>
  <c r="L135" i="10"/>
  <c r="K135" i="10"/>
  <c r="J135" i="10"/>
  <c r="I135" i="10"/>
  <c r="H135" i="10"/>
  <c r="R134" i="10"/>
  <c r="Q134" i="10"/>
  <c r="P134" i="10"/>
  <c r="O134" i="10"/>
  <c r="N134" i="10"/>
  <c r="M134" i="10"/>
  <c r="L134" i="10"/>
  <c r="K134" i="10"/>
  <c r="J134" i="10"/>
  <c r="I134" i="10"/>
  <c r="H134" i="10"/>
  <c r="R133" i="10"/>
  <c r="Q133" i="10"/>
  <c r="P133" i="10"/>
  <c r="O133" i="10"/>
  <c r="N133" i="10"/>
  <c r="M133" i="10"/>
  <c r="L133" i="10"/>
  <c r="K133" i="10"/>
  <c r="J133" i="10"/>
  <c r="I133" i="10"/>
  <c r="H133" i="10"/>
  <c r="R132" i="10"/>
  <c r="Q132" i="10"/>
  <c r="P132" i="10"/>
  <c r="O132" i="10"/>
  <c r="N132" i="10"/>
  <c r="M132" i="10"/>
  <c r="L132" i="10"/>
  <c r="K132" i="10"/>
  <c r="J132" i="10"/>
  <c r="I132" i="10"/>
  <c r="H132" i="10"/>
  <c r="R131" i="10"/>
  <c r="Q131" i="10"/>
  <c r="P131" i="10"/>
  <c r="O131" i="10"/>
  <c r="N131" i="10"/>
  <c r="M131" i="10"/>
  <c r="L131" i="10"/>
  <c r="K131" i="10"/>
  <c r="J131" i="10"/>
  <c r="I131" i="10"/>
  <c r="H131" i="10"/>
  <c r="R130" i="10"/>
  <c r="Q130" i="10"/>
  <c r="P130" i="10"/>
  <c r="O130" i="10"/>
  <c r="N130" i="10"/>
  <c r="M130" i="10"/>
  <c r="L130" i="10"/>
  <c r="K130" i="10"/>
  <c r="J130" i="10"/>
  <c r="I130" i="10"/>
  <c r="H130" i="10"/>
  <c r="R129" i="10"/>
  <c r="Q129" i="10"/>
  <c r="P129" i="10"/>
  <c r="O129" i="10"/>
  <c r="N129" i="10"/>
  <c r="M129" i="10"/>
  <c r="L129" i="10"/>
  <c r="K129" i="10"/>
  <c r="J129" i="10"/>
  <c r="I129" i="10"/>
  <c r="H129" i="10"/>
  <c r="R128" i="10"/>
  <c r="Q128" i="10"/>
  <c r="P128" i="10"/>
  <c r="O128" i="10"/>
  <c r="N128" i="10"/>
  <c r="M128" i="10"/>
  <c r="L128" i="10"/>
  <c r="K128" i="10"/>
  <c r="J128" i="10"/>
  <c r="I128" i="10"/>
  <c r="H128" i="10"/>
  <c r="R127" i="10"/>
  <c r="Q127" i="10"/>
  <c r="P127" i="10"/>
  <c r="O127" i="10"/>
  <c r="N127" i="10"/>
  <c r="M127" i="10"/>
  <c r="L127" i="10"/>
  <c r="K127" i="10"/>
  <c r="J127" i="10"/>
  <c r="I127" i="10"/>
  <c r="H127" i="10"/>
  <c r="R126" i="10"/>
  <c r="Q126" i="10"/>
  <c r="P126" i="10"/>
  <c r="O126" i="10"/>
  <c r="N126" i="10"/>
  <c r="M126" i="10"/>
  <c r="L126" i="10"/>
  <c r="K126" i="10"/>
  <c r="J126" i="10"/>
  <c r="I126" i="10"/>
  <c r="H126" i="10"/>
  <c r="R125" i="10"/>
  <c r="Q125" i="10"/>
  <c r="P125" i="10"/>
  <c r="O125" i="10"/>
  <c r="N125" i="10"/>
  <c r="M125" i="10"/>
  <c r="L125" i="10"/>
  <c r="K125" i="10"/>
  <c r="J125" i="10"/>
  <c r="I125" i="10"/>
  <c r="H125" i="10"/>
  <c r="R124" i="10"/>
  <c r="Q124" i="10"/>
  <c r="P124" i="10"/>
  <c r="O124" i="10"/>
  <c r="N124" i="10"/>
  <c r="M124" i="10"/>
  <c r="L124" i="10"/>
  <c r="K124" i="10"/>
  <c r="J124" i="10"/>
  <c r="I124" i="10"/>
  <c r="H124" i="10"/>
  <c r="R123" i="10"/>
  <c r="Q123" i="10"/>
  <c r="P123" i="10"/>
  <c r="O123" i="10"/>
  <c r="N123" i="10"/>
  <c r="M123" i="10"/>
  <c r="L123" i="10"/>
  <c r="K123" i="10"/>
  <c r="J123" i="10"/>
  <c r="I123" i="10"/>
  <c r="H123" i="10"/>
  <c r="R122" i="10"/>
  <c r="Q122" i="10"/>
  <c r="P122" i="10"/>
  <c r="O122" i="10"/>
  <c r="N122" i="10"/>
  <c r="M122" i="10"/>
  <c r="L122" i="10"/>
  <c r="K122" i="10"/>
  <c r="J122" i="10"/>
  <c r="I122" i="10"/>
  <c r="H122" i="10"/>
  <c r="R121" i="10"/>
  <c r="Q121" i="10"/>
  <c r="P121" i="10"/>
  <c r="O121" i="10"/>
  <c r="N121" i="10"/>
  <c r="M121" i="10"/>
  <c r="L121" i="10"/>
  <c r="K121" i="10"/>
  <c r="J121" i="10"/>
  <c r="I121" i="10"/>
  <c r="H121" i="10"/>
  <c r="R120" i="10"/>
  <c r="Q120" i="10"/>
  <c r="P120" i="10"/>
  <c r="O120" i="10"/>
  <c r="N120" i="10"/>
  <c r="M120" i="10"/>
  <c r="L120" i="10"/>
  <c r="K120" i="10"/>
  <c r="J120" i="10"/>
  <c r="I120" i="10"/>
  <c r="H120" i="10"/>
  <c r="R119" i="10"/>
  <c r="Q119" i="10"/>
  <c r="P119" i="10"/>
  <c r="O119" i="10"/>
  <c r="N119" i="10"/>
  <c r="M119" i="10"/>
  <c r="L119" i="10"/>
  <c r="K119" i="10"/>
  <c r="J119" i="10"/>
  <c r="I119" i="10"/>
  <c r="H119" i="10"/>
  <c r="R118" i="10"/>
  <c r="Q118" i="10"/>
  <c r="P118" i="10"/>
  <c r="O118" i="10"/>
  <c r="N118" i="10"/>
  <c r="M118" i="10"/>
  <c r="L118" i="10"/>
  <c r="K118" i="10"/>
  <c r="J118" i="10"/>
  <c r="I118" i="10"/>
  <c r="H118" i="10"/>
  <c r="R117" i="10"/>
  <c r="Q117" i="10"/>
  <c r="P117" i="10"/>
  <c r="O117" i="10"/>
  <c r="N117" i="10"/>
  <c r="M117" i="10"/>
  <c r="L117" i="10"/>
  <c r="K117" i="10"/>
  <c r="J117" i="10"/>
  <c r="I117" i="10"/>
  <c r="H117" i="10"/>
  <c r="R116" i="10"/>
  <c r="Q116" i="10"/>
  <c r="P116" i="10"/>
  <c r="O116" i="10"/>
  <c r="N116" i="10"/>
  <c r="M116" i="10"/>
  <c r="L116" i="10"/>
  <c r="K116" i="10"/>
  <c r="J116" i="10"/>
  <c r="I116" i="10"/>
  <c r="H116" i="10"/>
  <c r="R115" i="10"/>
  <c r="Q115" i="10"/>
  <c r="P115" i="10"/>
  <c r="O115" i="10"/>
  <c r="N115" i="10"/>
  <c r="M115" i="10"/>
  <c r="L115" i="10"/>
  <c r="K115" i="10"/>
  <c r="J115" i="10"/>
  <c r="I115" i="10"/>
  <c r="H115" i="10"/>
  <c r="R114" i="10"/>
  <c r="Q114" i="10"/>
  <c r="P114" i="10"/>
  <c r="O114" i="10"/>
  <c r="N114" i="10"/>
  <c r="M114" i="10"/>
  <c r="L114" i="10"/>
  <c r="K114" i="10"/>
  <c r="J114" i="10"/>
  <c r="I114" i="10"/>
  <c r="H114" i="10"/>
  <c r="R113" i="10"/>
  <c r="Q113" i="10"/>
  <c r="P113" i="10"/>
  <c r="O113" i="10"/>
  <c r="N113" i="10"/>
  <c r="M113" i="10"/>
  <c r="L113" i="10"/>
  <c r="K113" i="10"/>
  <c r="J113" i="10"/>
  <c r="I113" i="10"/>
  <c r="H113" i="10"/>
  <c r="R112" i="10"/>
  <c r="Q112" i="10"/>
  <c r="P112" i="10"/>
  <c r="O112" i="10"/>
  <c r="N112" i="10"/>
  <c r="M112" i="10"/>
  <c r="L112" i="10"/>
  <c r="K112" i="10"/>
  <c r="J112" i="10"/>
  <c r="I112" i="10"/>
  <c r="H112" i="10"/>
  <c r="R111" i="10"/>
  <c r="Q111" i="10"/>
  <c r="P111" i="10"/>
  <c r="O111" i="10"/>
  <c r="N111" i="10"/>
  <c r="M111" i="10"/>
  <c r="L111" i="10"/>
  <c r="K111" i="10"/>
  <c r="J111" i="10"/>
  <c r="I111" i="10"/>
  <c r="H111" i="10"/>
  <c r="R110" i="10"/>
  <c r="Q110" i="10"/>
  <c r="P110" i="10"/>
  <c r="O110" i="10"/>
  <c r="N110" i="10"/>
  <c r="M110" i="10"/>
  <c r="L110" i="10"/>
  <c r="K110" i="10"/>
  <c r="J110" i="10"/>
  <c r="I110" i="10"/>
  <c r="H110" i="10"/>
  <c r="R109" i="10"/>
  <c r="Q109" i="10"/>
  <c r="P109" i="10"/>
  <c r="O109" i="10"/>
  <c r="N109" i="10"/>
  <c r="M109" i="10"/>
  <c r="L109" i="10"/>
  <c r="K109" i="10"/>
  <c r="J109" i="10"/>
  <c r="I109" i="10"/>
  <c r="H109" i="10"/>
  <c r="R108" i="10"/>
  <c r="Q108" i="10"/>
  <c r="P108" i="10"/>
  <c r="O108" i="10"/>
  <c r="N108" i="10"/>
  <c r="M108" i="10"/>
  <c r="L108" i="10"/>
  <c r="K108" i="10"/>
  <c r="J108" i="10"/>
  <c r="I108" i="10"/>
  <c r="H108" i="10"/>
  <c r="R107" i="10"/>
  <c r="Q107" i="10"/>
  <c r="P107" i="10"/>
  <c r="O107" i="10"/>
  <c r="N107" i="10"/>
  <c r="M107" i="10"/>
  <c r="L107" i="10"/>
  <c r="K107" i="10"/>
  <c r="J107" i="10"/>
  <c r="I107" i="10"/>
  <c r="H107" i="10"/>
  <c r="R106" i="10"/>
  <c r="Q106" i="10"/>
  <c r="P106" i="10"/>
  <c r="O106" i="10"/>
  <c r="N106" i="10"/>
  <c r="M106" i="10"/>
  <c r="L106" i="10"/>
  <c r="K106" i="10"/>
  <c r="J106" i="10"/>
  <c r="I106" i="10"/>
  <c r="H106" i="10"/>
  <c r="R105" i="10"/>
  <c r="Q105" i="10"/>
  <c r="P105" i="10"/>
  <c r="O105" i="10"/>
  <c r="N105" i="10"/>
  <c r="M105" i="10"/>
  <c r="L105" i="10"/>
  <c r="K105" i="10"/>
  <c r="J105" i="10"/>
  <c r="I105" i="10"/>
  <c r="H105" i="10"/>
  <c r="R104" i="10"/>
  <c r="Q104" i="10"/>
  <c r="P104" i="10"/>
  <c r="O104" i="10"/>
  <c r="N104" i="10"/>
  <c r="M104" i="10"/>
  <c r="L104" i="10"/>
  <c r="K104" i="10"/>
  <c r="J104" i="10"/>
  <c r="I104" i="10"/>
  <c r="H104" i="10"/>
  <c r="R103" i="10"/>
  <c r="Q103" i="10"/>
  <c r="P103" i="10"/>
  <c r="O103" i="10"/>
  <c r="N103" i="10"/>
  <c r="M103" i="10"/>
  <c r="L103" i="10"/>
  <c r="K103" i="10"/>
  <c r="J103" i="10"/>
  <c r="I103" i="10"/>
  <c r="H103" i="10"/>
  <c r="R102" i="10"/>
  <c r="Q102" i="10"/>
  <c r="P102" i="10"/>
  <c r="O102" i="10"/>
  <c r="N102" i="10"/>
  <c r="M102" i="10"/>
  <c r="L102" i="10"/>
  <c r="K102" i="10"/>
  <c r="J102" i="10"/>
  <c r="I102" i="10"/>
  <c r="H102" i="10"/>
  <c r="R101" i="10"/>
  <c r="Q101" i="10"/>
  <c r="P101" i="10"/>
  <c r="O101" i="10"/>
  <c r="N101" i="10"/>
  <c r="M101" i="10"/>
  <c r="L101" i="10"/>
  <c r="K101" i="10"/>
  <c r="J101" i="10"/>
  <c r="I101" i="10"/>
  <c r="H101" i="10"/>
  <c r="R100" i="10"/>
  <c r="Q100" i="10"/>
  <c r="P100" i="10"/>
  <c r="O100" i="10"/>
  <c r="N100" i="10"/>
  <c r="M100" i="10"/>
  <c r="L100" i="10"/>
  <c r="K100" i="10"/>
  <c r="J100" i="10"/>
  <c r="I100" i="10"/>
  <c r="H100" i="10"/>
  <c r="R99" i="10"/>
  <c r="Q99" i="10"/>
  <c r="P99" i="10"/>
  <c r="O99" i="10"/>
  <c r="N99" i="10"/>
  <c r="M99" i="10"/>
  <c r="L99" i="10"/>
  <c r="K99" i="10"/>
  <c r="J99" i="10"/>
  <c r="I99" i="10"/>
  <c r="H99" i="10"/>
  <c r="R98" i="10"/>
  <c r="Q98" i="10"/>
  <c r="P98" i="10"/>
  <c r="O98" i="10"/>
  <c r="N98" i="10"/>
  <c r="M98" i="10"/>
  <c r="L98" i="10"/>
  <c r="K98" i="10"/>
  <c r="J98" i="10"/>
  <c r="I98" i="10"/>
  <c r="H98" i="10"/>
  <c r="R97" i="10"/>
  <c r="Q97" i="10"/>
  <c r="P97" i="10"/>
  <c r="O97" i="10"/>
  <c r="N97" i="10"/>
  <c r="M97" i="10"/>
  <c r="L97" i="10"/>
  <c r="K97" i="10"/>
  <c r="J97" i="10"/>
  <c r="I97" i="10"/>
  <c r="H97" i="10"/>
  <c r="R96" i="10"/>
  <c r="Q96" i="10"/>
  <c r="P96" i="10"/>
  <c r="O96" i="10"/>
  <c r="N96" i="10"/>
  <c r="M96" i="10"/>
  <c r="L96" i="10"/>
  <c r="K96" i="10"/>
  <c r="J96" i="10"/>
  <c r="I96" i="10"/>
  <c r="H96" i="10"/>
  <c r="R95" i="10"/>
  <c r="Q95" i="10"/>
  <c r="P95" i="10"/>
  <c r="O95" i="10"/>
  <c r="N95" i="10"/>
  <c r="M95" i="10"/>
  <c r="L95" i="10"/>
  <c r="K95" i="10"/>
  <c r="J95" i="10"/>
  <c r="I95" i="10"/>
  <c r="H95" i="10"/>
  <c r="R94" i="10"/>
  <c r="Q94" i="10"/>
  <c r="P94" i="10"/>
  <c r="O94" i="10"/>
  <c r="N94" i="10"/>
  <c r="M94" i="10"/>
  <c r="L94" i="10"/>
  <c r="K94" i="10"/>
  <c r="J94" i="10"/>
  <c r="I94" i="10"/>
  <c r="H94" i="10"/>
  <c r="R93" i="10"/>
  <c r="Q93" i="10"/>
  <c r="P93" i="10"/>
  <c r="O93" i="10"/>
  <c r="N93" i="10"/>
  <c r="M93" i="10"/>
  <c r="L93" i="10"/>
  <c r="K93" i="10"/>
  <c r="J93" i="10"/>
  <c r="I93" i="10"/>
  <c r="H93" i="10"/>
  <c r="R92" i="10"/>
  <c r="Q92" i="10"/>
  <c r="P92" i="10"/>
  <c r="O92" i="10"/>
  <c r="N92" i="10"/>
  <c r="M92" i="10"/>
  <c r="L92" i="10"/>
  <c r="K92" i="10"/>
  <c r="J92" i="10"/>
  <c r="I92" i="10"/>
  <c r="H92" i="10"/>
  <c r="R91" i="10"/>
  <c r="Q91" i="10"/>
  <c r="P91" i="10"/>
  <c r="O91" i="10"/>
  <c r="N91" i="10"/>
  <c r="M91" i="10"/>
  <c r="L91" i="10"/>
  <c r="K91" i="10"/>
  <c r="J91" i="10"/>
  <c r="I91" i="10"/>
  <c r="H91" i="10"/>
  <c r="R90" i="10"/>
  <c r="Q90" i="10"/>
  <c r="P90" i="10"/>
  <c r="O90" i="10"/>
  <c r="N90" i="10"/>
  <c r="M90" i="10"/>
  <c r="L90" i="10"/>
  <c r="K90" i="10"/>
  <c r="J90" i="10"/>
  <c r="I90" i="10"/>
  <c r="H90" i="10"/>
  <c r="R89" i="10"/>
  <c r="Q89" i="10"/>
  <c r="P89" i="10"/>
  <c r="O89" i="10"/>
  <c r="N89" i="10"/>
  <c r="M89" i="10"/>
  <c r="L89" i="10"/>
  <c r="K89" i="10"/>
  <c r="J89" i="10"/>
  <c r="I89" i="10"/>
  <c r="H89" i="10"/>
  <c r="R88" i="10"/>
  <c r="Q88" i="10"/>
  <c r="P88" i="10"/>
  <c r="O88" i="10"/>
  <c r="N88" i="10"/>
  <c r="M88" i="10"/>
  <c r="L88" i="10"/>
  <c r="K88" i="10"/>
  <c r="J88" i="10"/>
  <c r="I88" i="10"/>
  <c r="H88" i="10"/>
  <c r="R87" i="10"/>
  <c r="Q87" i="10"/>
  <c r="P87" i="10"/>
  <c r="O87" i="10"/>
  <c r="N87" i="10"/>
  <c r="M87" i="10"/>
  <c r="L87" i="10"/>
  <c r="K87" i="10"/>
  <c r="J87" i="10"/>
  <c r="I87" i="10"/>
  <c r="H87" i="10"/>
  <c r="R86" i="10"/>
  <c r="Q86" i="10"/>
  <c r="P86" i="10"/>
  <c r="O86" i="10"/>
  <c r="N86" i="10"/>
  <c r="M86" i="10"/>
  <c r="L86" i="10"/>
  <c r="K86" i="10"/>
  <c r="J86" i="10"/>
  <c r="I86" i="10"/>
  <c r="H86" i="10"/>
  <c r="R85" i="10"/>
  <c r="Q85" i="10"/>
  <c r="P85" i="10"/>
  <c r="O85" i="10"/>
  <c r="N85" i="10"/>
  <c r="M85" i="10"/>
  <c r="L85" i="10"/>
  <c r="K85" i="10"/>
  <c r="J85" i="10"/>
  <c r="I85" i="10"/>
  <c r="H85" i="10"/>
  <c r="R84" i="10"/>
  <c r="Q84" i="10"/>
  <c r="P84" i="10"/>
  <c r="O84" i="10"/>
  <c r="N84" i="10"/>
  <c r="M84" i="10"/>
  <c r="L84" i="10"/>
  <c r="K84" i="10"/>
  <c r="J84" i="10"/>
  <c r="I84" i="10"/>
  <c r="H84" i="10"/>
  <c r="R83" i="10"/>
  <c r="Q83" i="10"/>
  <c r="P83" i="10"/>
  <c r="O83" i="10"/>
  <c r="N83" i="10"/>
  <c r="M83" i="10"/>
  <c r="L83" i="10"/>
  <c r="K83" i="10"/>
  <c r="J83" i="10"/>
  <c r="I83" i="10"/>
  <c r="H83" i="10"/>
  <c r="R82" i="10"/>
  <c r="Q82" i="10"/>
  <c r="P82" i="10"/>
  <c r="O82" i="10"/>
  <c r="N82" i="10"/>
  <c r="M82" i="10"/>
  <c r="L82" i="10"/>
  <c r="K82" i="10"/>
  <c r="J82" i="10"/>
  <c r="I82" i="10"/>
  <c r="H82" i="10"/>
  <c r="R81" i="10"/>
  <c r="Q81" i="10"/>
  <c r="P81" i="10"/>
  <c r="O81" i="10"/>
  <c r="N81" i="10"/>
  <c r="M81" i="10"/>
  <c r="L81" i="10"/>
  <c r="K81" i="10"/>
  <c r="J81" i="10"/>
  <c r="I81" i="10"/>
  <c r="H81" i="10"/>
  <c r="R80" i="10"/>
  <c r="Q80" i="10"/>
  <c r="P80" i="10"/>
  <c r="O80" i="10"/>
  <c r="N80" i="10"/>
  <c r="M80" i="10"/>
  <c r="L80" i="10"/>
  <c r="K80" i="10"/>
  <c r="J80" i="10"/>
  <c r="I80" i="10"/>
  <c r="H80" i="10"/>
  <c r="R79" i="10"/>
  <c r="Q79" i="10"/>
  <c r="P79" i="10"/>
  <c r="O79" i="10"/>
  <c r="N79" i="10"/>
  <c r="M79" i="10"/>
  <c r="L79" i="10"/>
  <c r="K79" i="10"/>
  <c r="J79" i="10"/>
  <c r="I79" i="10"/>
  <c r="H79" i="10"/>
  <c r="R78" i="10"/>
  <c r="Q78" i="10"/>
  <c r="P78" i="10"/>
  <c r="O78" i="10"/>
  <c r="N78" i="10"/>
  <c r="M78" i="10"/>
  <c r="L78" i="10"/>
  <c r="K78" i="10"/>
  <c r="J78" i="10"/>
  <c r="I78" i="10"/>
  <c r="H78" i="10"/>
  <c r="R77" i="10"/>
  <c r="Q77" i="10"/>
  <c r="P77" i="10"/>
  <c r="O77" i="10"/>
  <c r="N77" i="10"/>
  <c r="M77" i="10"/>
  <c r="L77" i="10"/>
  <c r="K77" i="10"/>
  <c r="J77" i="10"/>
  <c r="I77" i="10"/>
  <c r="H77" i="10"/>
  <c r="R76" i="10"/>
  <c r="Q76" i="10"/>
  <c r="P76" i="10"/>
  <c r="O76" i="10"/>
  <c r="N76" i="10"/>
  <c r="M76" i="10"/>
  <c r="L76" i="10"/>
  <c r="K76" i="10"/>
  <c r="J76" i="10"/>
  <c r="I76" i="10"/>
  <c r="H76" i="10"/>
  <c r="R75" i="10"/>
  <c r="Q75" i="10"/>
  <c r="P75" i="10"/>
  <c r="O75" i="10"/>
  <c r="N75" i="10"/>
  <c r="M75" i="10"/>
  <c r="L75" i="10"/>
  <c r="K75" i="10"/>
  <c r="J75" i="10"/>
  <c r="I75" i="10"/>
  <c r="H75" i="10"/>
  <c r="R74" i="10"/>
  <c r="Q74" i="10"/>
  <c r="P74" i="10"/>
  <c r="O74" i="10"/>
  <c r="N74" i="10"/>
  <c r="M74" i="10"/>
  <c r="L74" i="10"/>
  <c r="K74" i="10"/>
  <c r="J74" i="10"/>
  <c r="I74" i="10"/>
  <c r="H74" i="10"/>
  <c r="R73" i="10"/>
  <c r="Q73" i="10"/>
  <c r="P73" i="10"/>
  <c r="O73" i="10"/>
  <c r="N73" i="10"/>
  <c r="M73" i="10"/>
  <c r="L73" i="10"/>
  <c r="K73" i="10"/>
  <c r="J73" i="10"/>
  <c r="I73" i="10"/>
  <c r="H73" i="10"/>
  <c r="R72" i="10"/>
  <c r="Q72" i="10"/>
  <c r="P72" i="10"/>
  <c r="O72" i="10"/>
  <c r="N72" i="10"/>
  <c r="M72" i="10"/>
  <c r="L72" i="10"/>
  <c r="K72" i="10"/>
  <c r="J72" i="10"/>
  <c r="I72" i="10"/>
  <c r="H72" i="10"/>
  <c r="R71" i="10"/>
  <c r="Q71" i="10"/>
  <c r="P71" i="10"/>
  <c r="O71" i="10"/>
  <c r="N71" i="10"/>
  <c r="M71" i="10"/>
  <c r="L71" i="10"/>
  <c r="K71" i="10"/>
  <c r="J71" i="10"/>
  <c r="I71" i="10"/>
  <c r="H71" i="10"/>
  <c r="R70" i="10"/>
  <c r="Q70" i="10"/>
  <c r="P70" i="10"/>
  <c r="O70" i="10"/>
  <c r="N70" i="10"/>
  <c r="M70" i="10"/>
  <c r="L70" i="10"/>
  <c r="K70" i="10"/>
  <c r="J70" i="10"/>
  <c r="I70" i="10"/>
  <c r="H70" i="10"/>
  <c r="R69" i="10"/>
  <c r="Q69" i="10"/>
  <c r="P69" i="10"/>
  <c r="O69" i="10"/>
  <c r="N69" i="10"/>
  <c r="M69" i="10"/>
  <c r="L69" i="10"/>
  <c r="K69" i="10"/>
  <c r="J69" i="10"/>
  <c r="I69" i="10"/>
  <c r="H69" i="10"/>
  <c r="R68" i="10"/>
  <c r="Q68" i="10"/>
  <c r="P68" i="10"/>
  <c r="O68" i="10"/>
  <c r="N68" i="10"/>
  <c r="M68" i="10"/>
  <c r="L68" i="10"/>
  <c r="K68" i="10"/>
  <c r="J68" i="10"/>
  <c r="I68" i="10"/>
  <c r="H68" i="10"/>
  <c r="R67" i="10"/>
  <c r="Q67" i="10"/>
  <c r="P67" i="10"/>
  <c r="O67" i="10"/>
  <c r="N67" i="10"/>
  <c r="M67" i="10"/>
  <c r="L67" i="10"/>
  <c r="K67" i="10"/>
  <c r="J67" i="10"/>
  <c r="I67" i="10"/>
  <c r="H67" i="10"/>
  <c r="R66" i="10"/>
  <c r="Q66" i="10"/>
  <c r="P66" i="10"/>
  <c r="O66" i="10"/>
  <c r="N66" i="10"/>
  <c r="M66" i="10"/>
  <c r="L66" i="10"/>
  <c r="K66" i="10"/>
  <c r="J66" i="10"/>
  <c r="I66" i="10"/>
  <c r="H66" i="10"/>
  <c r="R65" i="10"/>
  <c r="Q65" i="10"/>
  <c r="P65" i="10"/>
  <c r="O65" i="10"/>
  <c r="N65" i="10"/>
  <c r="M65" i="10"/>
  <c r="L65" i="10"/>
  <c r="K65" i="10"/>
  <c r="J65" i="10"/>
  <c r="I65" i="10"/>
  <c r="H65" i="10"/>
  <c r="R64" i="10"/>
  <c r="Q64" i="10"/>
  <c r="P64" i="10"/>
  <c r="O64" i="10"/>
  <c r="N64" i="10"/>
  <c r="M64" i="10"/>
  <c r="L64" i="10"/>
  <c r="K64" i="10"/>
  <c r="J64" i="10"/>
  <c r="I64" i="10"/>
  <c r="H64" i="10"/>
  <c r="R63" i="10"/>
  <c r="Q63" i="10"/>
  <c r="P63" i="10"/>
  <c r="O63" i="10"/>
  <c r="N63" i="10"/>
  <c r="M63" i="10"/>
  <c r="L63" i="10"/>
  <c r="K63" i="10"/>
  <c r="J63" i="10"/>
  <c r="I63" i="10"/>
  <c r="H63" i="10"/>
  <c r="R62" i="10"/>
  <c r="Q62" i="10"/>
  <c r="P62" i="10"/>
  <c r="O62" i="10"/>
  <c r="N62" i="10"/>
  <c r="M62" i="10"/>
  <c r="L62" i="10"/>
  <c r="K62" i="10"/>
  <c r="J62" i="10"/>
  <c r="I62" i="10"/>
  <c r="H62" i="10"/>
  <c r="R61" i="10"/>
  <c r="Q61" i="10"/>
  <c r="P61" i="10"/>
  <c r="O61" i="10"/>
  <c r="N61" i="10"/>
  <c r="M61" i="10"/>
  <c r="L61" i="10"/>
  <c r="K61" i="10"/>
  <c r="J61" i="10"/>
  <c r="I61" i="10"/>
  <c r="H61" i="10"/>
  <c r="R60" i="10"/>
  <c r="Q60" i="10"/>
  <c r="P60" i="10"/>
  <c r="O60" i="10"/>
  <c r="N60" i="10"/>
  <c r="M60" i="10"/>
  <c r="L60" i="10"/>
  <c r="K60" i="10"/>
  <c r="J60" i="10"/>
  <c r="I60" i="10"/>
  <c r="H60" i="10"/>
  <c r="R59" i="10"/>
  <c r="Q59" i="10"/>
  <c r="P59" i="10"/>
  <c r="O59" i="10"/>
  <c r="N59" i="10"/>
  <c r="M59" i="10"/>
  <c r="L59" i="10"/>
  <c r="K59" i="10"/>
  <c r="J59" i="10"/>
  <c r="I59" i="10"/>
  <c r="H59" i="10"/>
  <c r="R58" i="10"/>
  <c r="Q58" i="10"/>
  <c r="P58" i="10"/>
  <c r="O58" i="10"/>
  <c r="N58" i="10"/>
  <c r="M58" i="10"/>
  <c r="L58" i="10"/>
  <c r="K58" i="10"/>
  <c r="J58" i="10"/>
  <c r="I58" i="10"/>
  <c r="H58" i="10"/>
  <c r="R57" i="10"/>
  <c r="Q57" i="10"/>
  <c r="P57" i="10"/>
  <c r="O57" i="10"/>
  <c r="N57" i="10"/>
  <c r="M57" i="10"/>
  <c r="L57" i="10"/>
  <c r="K57" i="10"/>
  <c r="J57" i="10"/>
  <c r="I57" i="10"/>
  <c r="H57" i="10"/>
  <c r="R56" i="10"/>
  <c r="Q56" i="10"/>
  <c r="P56" i="10"/>
  <c r="O56" i="10"/>
  <c r="N56" i="10"/>
  <c r="M56" i="10"/>
  <c r="L56" i="10"/>
  <c r="K56" i="10"/>
  <c r="J56" i="10"/>
  <c r="I56" i="10"/>
  <c r="H56" i="10"/>
  <c r="R55" i="10"/>
  <c r="Q55" i="10"/>
  <c r="P55" i="10"/>
  <c r="O55" i="10"/>
  <c r="N55" i="10"/>
  <c r="M55" i="10"/>
  <c r="L55" i="10"/>
  <c r="K55" i="10"/>
  <c r="J55" i="10"/>
  <c r="I55" i="10"/>
  <c r="H55" i="10"/>
  <c r="R54" i="10"/>
  <c r="Q54" i="10"/>
  <c r="P54" i="10"/>
  <c r="O54" i="10"/>
  <c r="N54" i="10"/>
  <c r="M54" i="10"/>
  <c r="L54" i="10"/>
  <c r="K54" i="10"/>
  <c r="J54" i="10"/>
  <c r="I54" i="10"/>
  <c r="H54" i="10"/>
  <c r="R53" i="10"/>
  <c r="Q53" i="10"/>
  <c r="P53" i="10"/>
  <c r="O53" i="10"/>
  <c r="N53" i="10"/>
  <c r="M53" i="10"/>
  <c r="L53" i="10"/>
  <c r="K53" i="10"/>
  <c r="J53" i="10"/>
  <c r="I53" i="10"/>
  <c r="H53" i="10"/>
  <c r="R52" i="10"/>
  <c r="Q52" i="10"/>
  <c r="P52" i="10"/>
  <c r="O52" i="10"/>
  <c r="N52" i="10"/>
  <c r="M52" i="10"/>
  <c r="L52" i="10"/>
  <c r="K52" i="10"/>
  <c r="J52" i="10"/>
  <c r="I52" i="10"/>
  <c r="H52" i="10"/>
  <c r="R51" i="10"/>
  <c r="Q51" i="10"/>
  <c r="P51" i="10"/>
  <c r="O51" i="10"/>
  <c r="N51" i="10"/>
  <c r="M51" i="10"/>
  <c r="L51" i="10"/>
  <c r="K51" i="10"/>
  <c r="J51" i="10"/>
  <c r="I51" i="10"/>
  <c r="H51" i="10"/>
  <c r="R50" i="10"/>
  <c r="Q50" i="10"/>
  <c r="P50" i="10"/>
  <c r="O50" i="10"/>
  <c r="N50" i="10"/>
  <c r="M50" i="10"/>
  <c r="L50" i="10"/>
  <c r="K50" i="10"/>
  <c r="J50" i="10"/>
  <c r="I50" i="10"/>
  <c r="H50" i="10"/>
  <c r="R49" i="10"/>
  <c r="Q49" i="10"/>
  <c r="P49" i="10"/>
  <c r="O49" i="10"/>
  <c r="N49" i="10"/>
  <c r="M49" i="10"/>
  <c r="L49" i="10"/>
  <c r="K49" i="10"/>
  <c r="J49" i="10"/>
  <c r="I49" i="10"/>
  <c r="H49" i="10"/>
  <c r="R48" i="10"/>
  <c r="Q48" i="10"/>
  <c r="P48" i="10"/>
  <c r="O48" i="10"/>
  <c r="N48" i="10"/>
  <c r="M48" i="10"/>
  <c r="L48" i="10"/>
  <c r="K48" i="10"/>
  <c r="J48" i="10"/>
  <c r="I48" i="10"/>
  <c r="H48" i="10"/>
  <c r="R47" i="10"/>
  <c r="Q47" i="10"/>
  <c r="P47" i="10"/>
  <c r="O47" i="10"/>
  <c r="N47" i="10"/>
  <c r="M47" i="10"/>
  <c r="L47" i="10"/>
  <c r="K47" i="10"/>
  <c r="J47" i="10"/>
  <c r="I47" i="10"/>
  <c r="H47" i="10"/>
  <c r="R46" i="10"/>
  <c r="Q46" i="10"/>
  <c r="P46" i="10"/>
  <c r="O46" i="10"/>
  <c r="N46" i="10"/>
  <c r="M46" i="10"/>
  <c r="L46" i="10"/>
  <c r="K46" i="10"/>
  <c r="J46" i="10"/>
  <c r="I46" i="10"/>
  <c r="H46" i="10"/>
  <c r="R45" i="10"/>
  <c r="Q45" i="10"/>
  <c r="P45" i="10"/>
  <c r="O45" i="10"/>
  <c r="N45" i="10"/>
  <c r="M45" i="10"/>
  <c r="L45" i="10"/>
  <c r="K45" i="10"/>
  <c r="J45" i="10"/>
  <c r="I45" i="10"/>
  <c r="H45" i="10"/>
  <c r="R44" i="10"/>
  <c r="Q44" i="10"/>
  <c r="P44" i="10"/>
  <c r="O44" i="10"/>
  <c r="N44" i="10"/>
  <c r="M44" i="10"/>
  <c r="L44" i="10"/>
  <c r="K44" i="10"/>
  <c r="J44" i="10"/>
  <c r="I44" i="10"/>
  <c r="H44" i="10"/>
  <c r="R43" i="10"/>
  <c r="Q43" i="10"/>
  <c r="P43" i="10"/>
  <c r="O43" i="10"/>
  <c r="N43" i="10"/>
  <c r="M43" i="10"/>
  <c r="L43" i="10"/>
  <c r="K43" i="10"/>
  <c r="J43" i="10"/>
  <c r="I43" i="10"/>
  <c r="H43" i="10"/>
  <c r="R42" i="10"/>
  <c r="Q42" i="10"/>
  <c r="P42" i="10"/>
  <c r="O42" i="10"/>
  <c r="N42" i="10"/>
  <c r="M42" i="10"/>
  <c r="L42" i="10"/>
  <c r="K42" i="10"/>
  <c r="J42" i="10"/>
  <c r="I42" i="10"/>
  <c r="H42" i="10"/>
  <c r="R41" i="10"/>
  <c r="Q41" i="10"/>
  <c r="P41" i="10"/>
  <c r="O41" i="10"/>
  <c r="N41" i="10"/>
  <c r="M41" i="10"/>
  <c r="L41" i="10"/>
  <c r="K41" i="10"/>
  <c r="J41" i="10"/>
  <c r="I41" i="10"/>
  <c r="H41" i="10"/>
  <c r="R40" i="10"/>
  <c r="Q40" i="10"/>
  <c r="P40" i="10"/>
  <c r="O40" i="10"/>
  <c r="N40" i="10"/>
  <c r="M40" i="10"/>
  <c r="L40" i="10"/>
  <c r="K40" i="10"/>
  <c r="J40" i="10"/>
  <c r="I40" i="10"/>
  <c r="H40" i="10"/>
  <c r="R39" i="10"/>
  <c r="Q39" i="10"/>
  <c r="P39" i="10"/>
  <c r="O39" i="10"/>
  <c r="N39" i="10"/>
  <c r="M39" i="10"/>
  <c r="L39" i="10"/>
  <c r="K39" i="10"/>
  <c r="J39" i="10"/>
  <c r="I39" i="10"/>
  <c r="H39" i="10"/>
  <c r="R38" i="10"/>
  <c r="Q38" i="10"/>
  <c r="P38" i="10"/>
  <c r="O38" i="10"/>
  <c r="N38" i="10"/>
  <c r="M38" i="10"/>
  <c r="L38" i="10"/>
  <c r="K38" i="10"/>
  <c r="J38" i="10"/>
  <c r="I38" i="10"/>
  <c r="H38" i="10"/>
  <c r="R37" i="10"/>
  <c r="Q37" i="10"/>
  <c r="P37" i="10"/>
  <c r="O37" i="10"/>
  <c r="N37" i="10"/>
  <c r="M37" i="10"/>
  <c r="L37" i="10"/>
  <c r="K37" i="10"/>
  <c r="J37" i="10"/>
  <c r="I37" i="10"/>
  <c r="H37" i="10"/>
  <c r="R36" i="10"/>
  <c r="Q36" i="10"/>
  <c r="P36" i="10"/>
  <c r="O36" i="10"/>
  <c r="N36" i="10"/>
  <c r="M36" i="10"/>
  <c r="L36" i="10"/>
  <c r="K36" i="10"/>
  <c r="J36" i="10"/>
  <c r="I36" i="10"/>
  <c r="H36" i="10"/>
  <c r="R35" i="10"/>
  <c r="Q35" i="10"/>
  <c r="P35" i="10"/>
  <c r="O35" i="10"/>
  <c r="N35" i="10"/>
  <c r="M35" i="10"/>
  <c r="L35" i="10"/>
  <c r="K35" i="10"/>
  <c r="J35" i="10"/>
  <c r="I35" i="10"/>
  <c r="H35" i="10"/>
  <c r="R34" i="10"/>
  <c r="Q34" i="10"/>
  <c r="P34" i="10"/>
  <c r="O34" i="10"/>
  <c r="N34" i="10"/>
  <c r="M34" i="10"/>
  <c r="L34" i="10"/>
  <c r="K34" i="10"/>
  <c r="J34" i="10"/>
  <c r="I34" i="10"/>
  <c r="H34" i="10"/>
  <c r="R33" i="10"/>
  <c r="Q33" i="10"/>
  <c r="P33" i="10"/>
  <c r="O33" i="10"/>
  <c r="N33" i="10"/>
  <c r="M33" i="10"/>
  <c r="L33" i="10"/>
  <c r="K33" i="10"/>
  <c r="J33" i="10"/>
  <c r="I33" i="10"/>
  <c r="H33" i="10"/>
  <c r="R32" i="10"/>
  <c r="Q32" i="10"/>
  <c r="P32" i="10"/>
  <c r="O32" i="10"/>
  <c r="N32" i="10"/>
  <c r="M32" i="10"/>
  <c r="L32" i="10"/>
  <c r="K32" i="10"/>
  <c r="J32" i="10"/>
  <c r="I32" i="10"/>
  <c r="H32" i="10"/>
  <c r="R31" i="10"/>
  <c r="Q31" i="10"/>
  <c r="P31" i="10"/>
  <c r="O31" i="10"/>
  <c r="N31" i="10"/>
  <c r="M31" i="10"/>
  <c r="L31" i="10"/>
  <c r="K31" i="10"/>
  <c r="J31" i="10"/>
  <c r="I31" i="10"/>
  <c r="H31" i="10"/>
  <c r="R30" i="10"/>
  <c r="Q30" i="10"/>
  <c r="P30" i="10"/>
  <c r="O30" i="10"/>
  <c r="N30" i="10"/>
  <c r="M30" i="10"/>
  <c r="L30" i="10"/>
  <c r="K30" i="10"/>
  <c r="J30" i="10"/>
  <c r="I30" i="10"/>
  <c r="H30" i="10"/>
  <c r="R29" i="10"/>
  <c r="Q29" i="10"/>
  <c r="P29" i="10"/>
  <c r="O29" i="10"/>
  <c r="N29" i="10"/>
  <c r="M29" i="10"/>
  <c r="L29" i="10"/>
  <c r="K29" i="10"/>
  <c r="J29" i="10"/>
  <c r="I29" i="10"/>
  <c r="H29" i="10"/>
  <c r="R28" i="10"/>
  <c r="Q28" i="10"/>
  <c r="P28" i="10"/>
  <c r="O28" i="10"/>
  <c r="N28" i="10"/>
  <c r="M28" i="10"/>
  <c r="L28" i="10"/>
  <c r="K28" i="10"/>
  <c r="J28" i="10"/>
  <c r="I28" i="10"/>
  <c r="H28" i="10"/>
  <c r="R27" i="10"/>
  <c r="Q27" i="10"/>
  <c r="P27" i="10"/>
  <c r="O27" i="10"/>
  <c r="N27" i="10"/>
  <c r="M27" i="10"/>
  <c r="L27" i="10"/>
  <c r="K27" i="10"/>
  <c r="J27" i="10"/>
  <c r="I27" i="10"/>
  <c r="H27" i="10"/>
  <c r="R26" i="10"/>
  <c r="Q26" i="10"/>
  <c r="P26" i="10"/>
  <c r="O26" i="10"/>
  <c r="N26" i="10"/>
  <c r="M26" i="10"/>
  <c r="L26" i="10"/>
  <c r="K26" i="10"/>
  <c r="J26" i="10"/>
  <c r="I26" i="10"/>
  <c r="H26" i="10"/>
  <c r="R25" i="10"/>
  <c r="Q25" i="10"/>
  <c r="P25" i="10"/>
  <c r="O25" i="10"/>
  <c r="N25" i="10"/>
  <c r="M25" i="10"/>
  <c r="L25" i="10"/>
  <c r="K25" i="10"/>
  <c r="J25" i="10"/>
  <c r="I25" i="10"/>
  <c r="H25" i="10"/>
  <c r="R24" i="10"/>
  <c r="Q24" i="10"/>
  <c r="P24" i="10"/>
  <c r="O24" i="10"/>
  <c r="N24" i="10"/>
  <c r="M24" i="10"/>
  <c r="L24" i="10"/>
  <c r="K24" i="10"/>
  <c r="J24" i="10"/>
  <c r="I24" i="10"/>
  <c r="H24" i="10"/>
  <c r="R23" i="10"/>
  <c r="Q23" i="10"/>
  <c r="P23" i="10"/>
  <c r="O23" i="10"/>
  <c r="N23" i="10"/>
  <c r="M23" i="10"/>
  <c r="L23" i="10"/>
  <c r="K23" i="10"/>
  <c r="J23" i="10"/>
  <c r="I23" i="10"/>
  <c r="H23" i="10"/>
  <c r="R22" i="10"/>
  <c r="Q22" i="10"/>
  <c r="P22" i="10"/>
  <c r="O22" i="10"/>
  <c r="N22" i="10"/>
  <c r="M22" i="10"/>
  <c r="L22" i="10"/>
  <c r="K22" i="10"/>
  <c r="J22" i="10"/>
  <c r="I22" i="10"/>
  <c r="H22" i="10"/>
  <c r="R21" i="10"/>
  <c r="Q21" i="10"/>
  <c r="P21" i="10"/>
  <c r="O21" i="10"/>
  <c r="N21" i="10"/>
  <c r="M21" i="10"/>
  <c r="L21" i="10"/>
  <c r="K21" i="10"/>
  <c r="J21" i="10"/>
  <c r="I21" i="10"/>
  <c r="H21" i="10"/>
  <c r="R20" i="10"/>
  <c r="Q20" i="10"/>
  <c r="P20" i="10"/>
  <c r="O20" i="10"/>
  <c r="N20" i="10"/>
  <c r="M20" i="10"/>
  <c r="L20" i="10"/>
  <c r="K20" i="10"/>
  <c r="J20" i="10"/>
  <c r="I20" i="10"/>
  <c r="H20" i="10"/>
  <c r="R19" i="10"/>
  <c r="Q19" i="10"/>
  <c r="P19" i="10"/>
  <c r="O19" i="10"/>
  <c r="N19" i="10"/>
  <c r="M19" i="10"/>
  <c r="L19" i="10"/>
  <c r="K19" i="10"/>
  <c r="J19" i="10"/>
  <c r="I19" i="10"/>
  <c r="H19" i="10"/>
  <c r="R18" i="10"/>
  <c r="Q18" i="10"/>
  <c r="P18" i="10"/>
  <c r="O18" i="10"/>
  <c r="N18" i="10"/>
  <c r="M18" i="10"/>
  <c r="L18" i="10"/>
  <c r="K18" i="10"/>
  <c r="J18" i="10"/>
  <c r="I18" i="10"/>
  <c r="H18" i="10"/>
  <c r="R17" i="10"/>
  <c r="Q17" i="10"/>
  <c r="P17" i="10"/>
  <c r="O17" i="10"/>
  <c r="N17" i="10"/>
  <c r="M17" i="10"/>
  <c r="L17" i="10"/>
  <c r="K17" i="10"/>
  <c r="J17" i="10"/>
  <c r="I17" i="10"/>
  <c r="H17" i="10"/>
  <c r="R16" i="10"/>
  <c r="Q16" i="10"/>
  <c r="P16" i="10"/>
  <c r="O16" i="10"/>
  <c r="N16" i="10"/>
  <c r="M16" i="10"/>
  <c r="L16" i="10"/>
  <c r="K16" i="10"/>
  <c r="J16" i="10"/>
  <c r="I16" i="10"/>
  <c r="H16" i="10"/>
  <c r="R15" i="10"/>
  <c r="Q15" i="10"/>
  <c r="P15" i="10"/>
  <c r="O15" i="10"/>
  <c r="N15" i="10"/>
  <c r="M15" i="10"/>
  <c r="L15" i="10"/>
  <c r="K15" i="10"/>
  <c r="J15" i="10"/>
  <c r="I15" i="10"/>
  <c r="H15" i="10"/>
  <c r="R14" i="10"/>
  <c r="Q14" i="10"/>
  <c r="P14" i="10"/>
  <c r="O14" i="10"/>
  <c r="N14" i="10"/>
  <c r="M14" i="10"/>
  <c r="L14" i="10"/>
  <c r="K14" i="10"/>
  <c r="J14" i="10"/>
  <c r="I14" i="10"/>
  <c r="H14" i="10"/>
  <c r="R13" i="10"/>
  <c r="Q13" i="10"/>
  <c r="P13" i="10"/>
  <c r="O13" i="10"/>
  <c r="N13" i="10"/>
  <c r="M13" i="10"/>
  <c r="L13" i="10"/>
  <c r="K13" i="10"/>
  <c r="J13" i="10"/>
  <c r="I13" i="10"/>
  <c r="H13" i="10"/>
  <c r="R12" i="10"/>
  <c r="Q12" i="10"/>
  <c r="P12" i="10"/>
  <c r="O12" i="10"/>
  <c r="N12" i="10"/>
  <c r="M12" i="10"/>
  <c r="L12" i="10"/>
  <c r="K12" i="10"/>
  <c r="J12" i="10"/>
  <c r="I12" i="10"/>
  <c r="H12" i="10"/>
  <c r="R11" i="10"/>
  <c r="Q11" i="10"/>
  <c r="P11" i="10"/>
  <c r="O11" i="10"/>
  <c r="N11" i="10"/>
  <c r="M11" i="10"/>
  <c r="L11" i="10"/>
  <c r="K11" i="10"/>
  <c r="J11" i="10"/>
  <c r="I11" i="10"/>
  <c r="H11" i="10"/>
  <c r="R10" i="10"/>
  <c r="Q10" i="10"/>
  <c r="P10" i="10"/>
  <c r="O10" i="10"/>
  <c r="N10" i="10"/>
  <c r="M10" i="10"/>
  <c r="L10" i="10"/>
  <c r="K10" i="10"/>
  <c r="J10" i="10"/>
  <c r="I10" i="10"/>
  <c r="H10" i="10"/>
  <c r="R9" i="10"/>
  <c r="Q9" i="10"/>
  <c r="P9" i="10"/>
  <c r="O9" i="10"/>
  <c r="N9" i="10"/>
  <c r="M9" i="10"/>
  <c r="L9" i="10"/>
  <c r="K9" i="10"/>
  <c r="J9" i="10"/>
  <c r="I9" i="10"/>
  <c r="H9" i="10"/>
  <c r="R8" i="10"/>
  <c r="Q8" i="10"/>
  <c r="P8" i="10"/>
  <c r="O8" i="10"/>
  <c r="N8" i="10"/>
  <c r="M8" i="10"/>
  <c r="L8" i="10"/>
  <c r="K8" i="10"/>
  <c r="J8" i="10"/>
  <c r="I8" i="10"/>
  <c r="H8" i="10"/>
  <c r="R7" i="10"/>
  <c r="Q7" i="10"/>
  <c r="P7" i="10"/>
  <c r="O7" i="10"/>
  <c r="N7" i="10"/>
  <c r="M7" i="10"/>
  <c r="L7" i="10"/>
  <c r="K7" i="10"/>
  <c r="J7" i="10"/>
  <c r="I7" i="10"/>
  <c r="H7" i="10"/>
  <c r="R6" i="10"/>
  <c r="Q6" i="10"/>
  <c r="P6" i="10"/>
  <c r="O6" i="10"/>
  <c r="N6" i="10"/>
  <c r="M6" i="10"/>
  <c r="L6" i="10"/>
  <c r="K6" i="10"/>
  <c r="J6" i="10"/>
  <c r="I6" i="10"/>
  <c r="H6" i="10"/>
  <c r="R5" i="10"/>
  <c r="Q5" i="10"/>
  <c r="P5" i="10"/>
  <c r="O5" i="10"/>
  <c r="N5" i="10"/>
  <c r="M5" i="10"/>
  <c r="L5" i="10"/>
  <c r="K5" i="10"/>
  <c r="J5" i="10"/>
  <c r="I5" i="10"/>
  <c r="H5" i="10"/>
  <c r="R4" i="10"/>
  <c r="Q4" i="10"/>
  <c r="P4" i="10"/>
  <c r="O4" i="10"/>
  <c r="N4" i="10"/>
  <c r="M4" i="10"/>
  <c r="L4" i="10"/>
  <c r="K4" i="10"/>
  <c r="J4" i="10"/>
  <c r="I4" i="10"/>
  <c r="H4" i="10"/>
  <c r="R3" i="10"/>
  <c r="Q3" i="10"/>
  <c r="P3" i="10"/>
  <c r="O3" i="10"/>
  <c r="N3" i="10"/>
  <c r="M3" i="10"/>
  <c r="L3" i="10"/>
  <c r="K3" i="10"/>
  <c r="J3" i="10"/>
  <c r="I3" i="10"/>
  <c r="H3" i="10"/>
  <c r="R2" i="10"/>
  <c r="Q2" i="10"/>
  <c r="P2" i="10"/>
  <c r="O2" i="10"/>
  <c r="N2" i="10"/>
  <c r="M2" i="10"/>
  <c r="L2" i="10"/>
  <c r="K2" i="10"/>
  <c r="J2" i="10"/>
  <c r="I2" i="10"/>
  <c r="H2" i="10"/>
  <c r="G2" i="10"/>
  <c r="H625" i="6"/>
  <c r="G625" i="6"/>
  <c r="F625" i="6"/>
  <c r="E625" i="6"/>
  <c r="D625" i="6"/>
  <c r="C625" i="6"/>
  <c r="H624" i="6"/>
  <c r="G624" i="6"/>
  <c r="F624" i="6"/>
  <c r="E624" i="6"/>
  <c r="D624" i="6"/>
  <c r="C624" i="6"/>
  <c r="H623" i="6"/>
  <c r="G623" i="6"/>
  <c r="F623" i="6"/>
  <c r="E623" i="6"/>
  <c r="D623" i="6"/>
  <c r="C623" i="6"/>
  <c r="H622" i="6"/>
  <c r="G622" i="6"/>
  <c r="F622" i="6"/>
  <c r="E622" i="6"/>
  <c r="D622" i="6"/>
  <c r="C622" i="6"/>
  <c r="H621" i="6"/>
  <c r="G621" i="6"/>
  <c r="F621" i="6"/>
  <c r="E621" i="6"/>
  <c r="D621" i="6"/>
  <c r="C621" i="6"/>
  <c r="H620" i="6"/>
  <c r="G620" i="6"/>
  <c r="F620" i="6"/>
  <c r="E620" i="6"/>
  <c r="D620" i="6"/>
  <c r="C620" i="6"/>
  <c r="H619" i="6"/>
  <c r="G619" i="6"/>
  <c r="F619" i="6"/>
  <c r="E619" i="6"/>
  <c r="D619" i="6"/>
  <c r="C619" i="6"/>
  <c r="H618" i="6"/>
  <c r="G618" i="6"/>
  <c r="F618" i="6"/>
  <c r="E618" i="6"/>
  <c r="D618" i="6"/>
  <c r="C618" i="6"/>
  <c r="H617" i="6"/>
  <c r="G617" i="6"/>
  <c r="F617" i="6"/>
  <c r="E617" i="6"/>
  <c r="D617" i="6"/>
  <c r="C617" i="6"/>
  <c r="H616" i="6"/>
  <c r="G616" i="6"/>
  <c r="F616" i="6"/>
  <c r="E616" i="6"/>
  <c r="D616" i="6"/>
  <c r="C616" i="6"/>
  <c r="H615" i="6"/>
  <c r="G615" i="6"/>
  <c r="F615" i="6"/>
  <c r="E615" i="6"/>
  <c r="D615" i="6"/>
  <c r="C615" i="6"/>
  <c r="H614" i="6"/>
  <c r="G614" i="6"/>
  <c r="F614" i="6"/>
  <c r="E614" i="6"/>
  <c r="D614" i="6"/>
  <c r="C614" i="6"/>
  <c r="H613" i="6"/>
  <c r="G613" i="6"/>
  <c r="F613" i="6"/>
  <c r="E613" i="6"/>
  <c r="D613" i="6"/>
  <c r="C613" i="6"/>
  <c r="H612" i="6"/>
  <c r="G612" i="6"/>
  <c r="F612" i="6"/>
  <c r="E612" i="6"/>
  <c r="D612" i="6"/>
  <c r="C612" i="6"/>
  <c r="H611" i="6"/>
  <c r="G611" i="6"/>
  <c r="F611" i="6"/>
  <c r="E611" i="6"/>
  <c r="D611" i="6"/>
  <c r="C611" i="6"/>
  <c r="H610" i="6"/>
  <c r="G610" i="6"/>
  <c r="F610" i="6"/>
  <c r="E610" i="6"/>
  <c r="D610" i="6"/>
  <c r="C610" i="6"/>
  <c r="H609" i="6"/>
  <c r="G609" i="6"/>
  <c r="F609" i="6"/>
  <c r="E609" i="6"/>
  <c r="D609" i="6"/>
  <c r="C609" i="6"/>
  <c r="H608" i="6"/>
  <c r="G608" i="6"/>
  <c r="F608" i="6"/>
  <c r="E608" i="6"/>
  <c r="D608" i="6"/>
  <c r="C608" i="6"/>
  <c r="H607" i="6"/>
  <c r="G607" i="6"/>
  <c r="F607" i="6"/>
  <c r="E607" i="6"/>
  <c r="D607" i="6"/>
  <c r="C607" i="6"/>
  <c r="H606" i="6"/>
  <c r="G606" i="6"/>
  <c r="F606" i="6"/>
  <c r="E606" i="6"/>
  <c r="D606" i="6"/>
  <c r="C606" i="6"/>
  <c r="H605" i="6"/>
  <c r="G605" i="6"/>
  <c r="F605" i="6"/>
  <c r="E605" i="6"/>
  <c r="D605" i="6"/>
  <c r="C605" i="6"/>
  <c r="H604" i="6"/>
  <c r="G604" i="6"/>
  <c r="F604" i="6"/>
  <c r="E604" i="6"/>
  <c r="D604" i="6"/>
  <c r="C604" i="6"/>
  <c r="H603" i="6"/>
  <c r="G603" i="6"/>
  <c r="F603" i="6"/>
  <c r="E603" i="6"/>
  <c r="D603" i="6"/>
  <c r="C603" i="6"/>
  <c r="H602" i="6"/>
  <c r="G602" i="6"/>
  <c r="F602" i="6"/>
  <c r="E602" i="6"/>
  <c r="D602" i="6"/>
  <c r="C602" i="6"/>
  <c r="H601" i="6"/>
  <c r="G601" i="6"/>
  <c r="F601" i="6"/>
  <c r="E601" i="6"/>
  <c r="D601" i="6"/>
  <c r="C601" i="6"/>
  <c r="H600" i="6"/>
  <c r="G600" i="6"/>
  <c r="F600" i="6"/>
  <c r="E600" i="6"/>
  <c r="D600" i="6"/>
  <c r="C600" i="6"/>
  <c r="H599" i="6"/>
  <c r="G599" i="6"/>
  <c r="F599" i="6"/>
  <c r="E599" i="6"/>
  <c r="D599" i="6"/>
  <c r="C599" i="6"/>
  <c r="H598" i="6"/>
  <c r="G598" i="6"/>
  <c r="F598" i="6"/>
  <c r="E598" i="6"/>
  <c r="D598" i="6"/>
  <c r="C598" i="6"/>
  <c r="H597" i="6"/>
  <c r="G597" i="6"/>
  <c r="F597" i="6"/>
  <c r="E597" i="6"/>
  <c r="D597" i="6"/>
  <c r="C597" i="6"/>
  <c r="H596" i="6"/>
  <c r="G596" i="6"/>
  <c r="F596" i="6"/>
  <c r="E596" i="6"/>
  <c r="D596" i="6"/>
  <c r="C596" i="6"/>
  <c r="H595" i="6"/>
  <c r="G595" i="6"/>
  <c r="F595" i="6"/>
  <c r="E595" i="6"/>
  <c r="D595" i="6"/>
  <c r="C595" i="6"/>
  <c r="H594" i="6"/>
  <c r="G594" i="6"/>
  <c r="F594" i="6"/>
  <c r="E594" i="6"/>
  <c r="D594" i="6"/>
  <c r="C594" i="6"/>
  <c r="H593" i="6"/>
  <c r="G593" i="6"/>
  <c r="F593" i="6"/>
  <c r="E593" i="6"/>
  <c r="D593" i="6"/>
  <c r="C593" i="6"/>
  <c r="H592" i="6"/>
  <c r="G592" i="6"/>
  <c r="F592" i="6"/>
  <c r="E592" i="6"/>
  <c r="D592" i="6"/>
  <c r="C592" i="6"/>
  <c r="H591" i="6"/>
  <c r="G591" i="6"/>
  <c r="F591" i="6"/>
  <c r="E591" i="6"/>
  <c r="D591" i="6"/>
  <c r="C591" i="6"/>
  <c r="H590" i="6"/>
  <c r="G590" i="6"/>
  <c r="F590" i="6"/>
  <c r="E590" i="6"/>
  <c r="D590" i="6"/>
  <c r="C590" i="6"/>
  <c r="H589" i="6"/>
  <c r="G589" i="6"/>
  <c r="F589" i="6"/>
  <c r="E589" i="6"/>
  <c r="D589" i="6"/>
  <c r="C589" i="6"/>
  <c r="H588" i="6"/>
  <c r="G588" i="6"/>
  <c r="F588" i="6"/>
  <c r="E588" i="6"/>
  <c r="D588" i="6"/>
  <c r="C588" i="6"/>
  <c r="H587" i="6"/>
  <c r="G587" i="6"/>
  <c r="F587" i="6"/>
  <c r="E587" i="6"/>
  <c r="D587" i="6"/>
  <c r="C587" i="6"/>
  <c r="H586" i="6"/>
  <c r="G586" i="6"/>
  <c r="F586" i="6"/>
  <c r="E586" i="6"/>
  <c r="D586" i="6"/>
  <c r="C586" i="6"/>
  <c r="H585" i="6"/>
  <c r="G585" i="6"/>
  <c r="F585" i="6"/>
  <c r="E585" i="6"/>
  <c r="D585" i="6"/>
  <c r="C585" i="6"/>
  <c r="H584" i="6"/>
  <c r="G584" i="6"/>
  <c r="F584" i="6"/>
  <c r="E584" i="6"/>
  <c r="D584" i="6"/>
  <c r="C584" i="6"/>
  <c r="H583" i="6"/>
  <c r="G583" i="6"/>
  <c r="F583" i="6"/>
  <c r="E583" i="6"/>
  <c r="D583" i="6"/>
  <c r="C583" i="6"/>
  <c r="H582" i="6"/>
  <c r="G582" i="6"/>
  <c r="F582" i="6"/>
  <c r="E582" i="6"/>
  <c r="D582" i="6"/>
  <c r="C582" i="6"/>
  <c r="H581" i="6"/>
  <c r="G581" i="6"/>
  <c r="F581" i="6"/>
  <c r="E581" i="6"/>
  <c r="D581" i="6"/>
  <c r="C581" i="6"/>
  <c r="H580" i="6"/>
  <c r="G580" i="6"/>
  <c r="F580" i="6"/>
  <c r="E580" i="6"/>
  <c r="D580" i="6"/>
  <c r="C580" i="6"/>
  <c r="H579" i="6"/>
  <c r="G579" i="6"/>
  <c r="F579" i="6"/>
  <c r="E579" i="6"/>
  <c r="D579" i="6"/>
  <c r="C579" i="6"/>
  <c r="H578" i="6"/>
  <c r="G578" i="6"/>
  <c r="F578" i="6"/>
  <c r="E578" i="6"/>
  <c r="D578" i="6"/>
  <c r="C578" i="6"/>
  <c r="H577" i="6"/>
  <c r="G577" i="6"/>
  <c r="F577" i="6"/>
  <c r="E577" i="6"/>
  <c r="D577" i="6"/>
  <c r="C577" i="6"/>
  <c r="H576" i="6"/>
  <c r="G576" i="6"/>
  <c r="F576" i="6"/>
  <c r="E576" i="6"/>
  <c r="D576" i="6"/>
  <c r="C576" i="6"/>
  <c r="H575" i="6"/>
  <c r="G575" i="6"/>
  <c r="F575" i="6"/>
  <c r="E575" i="6"/>
  <c r="D575" i="6"/>
  <c r="C575" i="6"/>
  <c r="H574" i="6"/>
  <c r="G574" i="6"/>
  <c r="F574" i="6"/>
  <c r="E574" i="6"/>
  <c r="D574" i="6"/>
  <c r="C574" i="6"/>
  <c r="H573" i="6"/>
  <c r="G573" i="6"/>
  <c r="F573" i="6"/>
  <c r="E573" i="6"/>
  <c r="D573" i="6"/>
  <c r="C573" i="6"/>
  <c r="H572" i="6"/>
  <c r="G572" i="6"/>
  <c r="F572" i="6"/>
  <c r="E572" i="6"/>
  <c r="D572" i="6"/>
  <c r="C572" i="6"/>
  <c r="H571" i="6"/>
  <c r="G571" i="6"/>
  <c r="F571" i="6"/>
  <c r="E571" i="6"/>
  <c r="D571" i="6"/>
  <c r="C571" i="6"/>
  <c r="H570" i="6"/>
  <c r="G570" i="6"/>
  <c r="F570" i="6"/>
  <c r="E570" i="6"/>
  <c r="D570" i="6"/>
  <c r="C570" i="6"/>
  <c r="H569" i="6"/>
  <c r="G569" i="6"/>
  <c r="F569" i="6"/>
  <c r="E569" i="6"/>
  <c r="D569" i="6"/>
  <c r="C569" i="6"/>
  <c r="H568" i="6"/>
  <c r="G568" i="6"/>
  <c r="F568" i="6"/>
  <c r="E568" i="6"/>
  <c r="D568" i="6"/>
  <c r="C568" i="6"/>
  <c r="H567" i="6"/>
  <c r="G567" i="6"/>
  <c r="F567" i="6"/>
  <c r="E567" i="6"/>
  <c r="D567" i="6"/>
  <c r="C567" i="6"/>
  <c r="H566" i="6"/>
  <c r="G566" i="6"/>
  <c r="F566" i="6"/>
  <c r="E566" i="6"/>
  <c r="D566" i="6"/>
  <c r="C566" i="6"/>
  <c r="H565" i="6"/>
  <c r="G565" i="6"/>
  <c r="F565" i="6"/>
  <c r="E565" i="6"/>
  <c r="D565" i="6"/>
  <c r="C565" i="6"/>
  <c r="H564" i="6"/>
  <c r="G564" i="6"/>
  <c r="F564" i="6"/>
  <c r="E564" i="6"/>
  <c r="D564" i="6"/>
  <c r="C564" i="6"/>
  <c r="H563" i="6"/>
  <c r="G563" i="6"/>
  <c r="F563" i="6"/>
  <c r="E563" i="6"/>
  <c r="D563" i="6"/>
  <c r="C563" i="6"/>
  <c r="H562" i="6"/>
  <c r="G562" i="6"/>
  <c r="F562" i="6"/>
  <c r="E562" i="6"/>
  <c r="D562" i="6"/>
  <c r="C562" i="6"/>
  <c r="H561" i="6"/>
  <c r="G561" i="6"/>
  <c r="F561" i="6"/>
  <c r="E561" i="6"/>
  <c r="D561" i="6"/>
  <c r="C561" i="6"/>
  <c r="H560" i="6"/>
  <c r="G560" i="6"/>
  <c r="F560" i="6"/>
  <c r="E560" i="6"/>
  <c r="D560" i="6"/>
  <c r="C560" i="6"/>
  <c r="H559" i="6"/>
  <c r="G559" i="6"/>
  <c r="F559" i="6"/>
  <c r="E559" i="6"/>
  <c r="D559" i="6"/>
  <c r="C559" i="6"/>
  <c r="H558" i="6"/>
  <c r="G558" i="6"/>
  <c r="F558" i="6"/>
  <c r="E558" i="6"/>
  <c r="D558" i="6"/>
  <c r="C558" i="6"/>
  <c r="H557" i="6"/>
  <c r="G557" i="6"/>
  <c r="F557" i="6"/>
  <c r="E557" i="6"/>
  <c r="D557" i="6"/>
  <c r="C557" i="6"/>
  <c r="H556" i="6"/>
  <c r="G556" i="6"/>
  <c r="F556" i="6"/>
  <c r="E556" i="6"/>
  <c r="D556" i="6"/>
  <c r="C556" i="6"/>
  <c r="H555" i="6"/>
  <c r="G555" i="6"/>
  <c r="F555" i="6"/>
  <c r="E555" i="6"/>
  <c r="D555" i="6"/>
  <c r="C555" i="6"/>
  <c r="H554" i="6"/>
  <c r="G554" i="6"/>
  <c r="F554" i="6"/>
  <c r="E554" i="6"/>
  <c r="D554" i="6"/>
  <c r="C554" i="6"/>
  <c r="H553" i="6"/>
  <c r="G553" i="6"/>
  <c r="F553" i="6"/>
  <c r="E553" i="6"/>
  <c r="D553" i="6"/>
  <c r="C553" i="6"/>
  <c r="H552" i="6"/>
  <c r="G552" i="6"/>
  <c r="F552" i="6"/>
  <c r="E552" i="6"/>
  <c r="D552" i="6"/>
  <c r="C552" i="6"/>
  <c r="H551" i="6"/>
  <c r="G551" i="6"/>
  <c r="F551" i="6"/>
  <c r="E551" i="6"/>
  <c r="D551" i="6"/>
  <c r="C551" i="6"/>
  <c r="H550" i="6"/>
  <c r="G550" i="6"/>
  <c r="F550" i="6"/>
  <c r="E550" i="6"/>
  <c r="D550" i="6"/>
  <c r="C550" i="6"/>
  <c r="B550" i="6"/>
  <c r="H549" i="6"/>
  <c r="G549" i="6"/>
  <c r="F549" i="6"/>
  <c r="E549" i="6"/>
  <c r="D549" i="6"/>
  <c r="C549" i="6"/>
  <c r="H548" i="6"/>
  <c r="G548" i="6"/>
  <c r="F548" i="6"/>
  <c r="E548" i="6"/>
  <c r="D548" i="6"/>
  <c r="C548" i="6"/>
  <c r="H547" i="6"/>
  <c r="G547" i="6"/>
  <c r="F547" i="6"/>
  <c r="E547" i="6"/>
  <c r="D547" i="6"/>
  <c r="C547" i="6"/>
  <c r="H546" i="6"/>
  <c r="G546" i="6"/>
  <c r="F546" i="6"/>
  <c r="E546" i="6"/>
  <c r="D546" i="6"/>
  <c r="C546" i="6"/>
  <c r="H545" i="6"/>
  <c r="G545" i="6"/>
  <c r="F545" i="6"/>
  <c r="E545" i="6"/>
  <c r="D545" i="6"/>
  <c r="C545" i="6"/>
  <c r="H544" i="6"/>
  <c r="G544" i="6"/>
  <c r="F544" i="6"/>
  <c r="E544" i="6"/>
  <c r="D544" i="6"/>
  <c r="C544" i="6"/>
  <c r="H543" i="6"/>
  <c r="G543" i="6"/>
  <c r="F543" i="6"/>
  <c r="E543" i="6"/>
  <c r="D543" i="6"/>
  <c r="C543" i="6"/>
  <c r="H542" i="6"/>
  <c r="G542" i="6"/>
  <c r="F542" i="6"/>
  <c r="E542" i="6"/>
  <c r="D542" i="6"/>
  <c r="C542" i="6"/>
  <c r="H541" i="6"/>
  <c r="G541" i="6"/>
  <c r="F541" i="6"/>
  <c r="E541" i="6"/>
  <c r="D541" i="6"/>
  <c r="C541" i="6"/>
  <c r="H540" i="6"/>
  <c r="G540" i="6"/>
  <c r="F540" i="6"/>
  <c r="E540" i="6"/>
  <c r="D540" i="6"/>
  <c r="C540" i="6"/>
  <c r="H539" i="6"/>
  <c r="G539" i="6"/>
  <c r="F539" i="6"/>
  <c r="E539" i="6"/>
  <c r="D539" i="6"/>
  <c r="C539" i="6"/>
  <c r="H538" i="6"/>
  <c r="G538" i="6"/>
  <c r="F538" i="6"/>
  <c r="E538" i="6"/>
  <c r="D538" i="6"/>
  <c r="C538" i="6"/>
  <c r="H537" i="6"/>
  <c r="G537" i="6"/>
  <c r="F537" i="6"/>
  <c r="E537" i="6"/>
  <c r="D537" i="6"/>
  <c r="C537" i="6"/>
  <c r="H536" i="6"/>
  <c r="G536" i="6"/>
  <c r="F536" i="6"/>
  <c r="E536" i="6"/>
  <c r="D536" i="6"/>
  <c r="C536" i="6"/>
  <c r="H535" i="6"/>
  <c r="G535" i="6"/>
  <c r="F535" i="6"/>
  <c r="E535" i="6"/>
  <c r="D535" i="6"/>
  <c r="C535" i="6"/>
  <c r="H534" i="6"/>
  <c r="G534" i="6"/>
  <c r="F534" i="6"/>
  <c r="E534" i="6"/>
  <c r="D534" i="6"/>
  <c r="C534" i="6"/>
  <c r="H533" i="6"/>
  <c r="G533" i="6"/>
  <c r="F533" i="6"/>
  <c r="E533" i="6"/>
  <c r="D533" i="6"/>
  <c r="C533" i="6"/>
  <c r="H532" i="6"/>
  <c r="G532" i="6"/>
  <c r="F532" i="6"/>
  <c r="E532" i="6"/>
  <c r="D532" i="6"/>
  <c r="C532" i="6"/>
  <c r="H531" i="6"/>
  <c r="G531" i="6"/>
  <c r="F531" i="6"/>
  <c r="E531" i="6"/>
  <c r="D531" i="6"/>
  <c r="C531" i="6"/>
  <c r="H530" i="6"/>
  <c r="G530" i="6"/>
  <c r="F530" i="6"/>
  <c r="E530" i="6"/>
  <c r="D530" i="6"/>
  <c r="C530" i="6"/>
  <c r="H529" i="6"/>
  <c r="G529" i="6"/>
  <c r="F529" i="6"/>
  <c r="E529" i="6"/>
  <c r="D529" i="6"/>
  <c r="C529" i="6"/>
  <c r="H528" i="6"/>
  <c r="G528" i="6"/>
  <c r="F528" i="6"/>
  <c r="E528" i="6"/>
  <c r="D528" i="6"/>
  <c r="C528" i="6"/>
  <c r="H527" i="6"/>
  <c r="G527" i="6"/>
  <c r="F527" i="6"/>
  <c r="E527" i="6"/>
  <c r="D527" i="6"/>
  <c r="C527" i="6"/>
  <c r="H526" i="6"/>
  <c r="G526" i="6"/>
  <c r="F526" i="6"/>
  <c r="E526" i="6"/>
  <c r="D526" i="6"/>
  <c r="C526" i="6"/>
  <c r="H525" i="6"/>
  <c r="G525" i="6"/>
  <c r="F525" i="6"/>
  <c r="E525" i="6"/>
  <c r="D525" i="6"/>
  <c r="C525" i="6"/>
  <c r="H524" i="6"/>
  <c r="G524" i="6"/>
  <c r="F524" i="6"/>
  <c r="E524" i="6"/>
  <c r="D524" i="6"/>
  <c r="C524" i="6"/>
  <c r="H523" i="6"/>
  <c r="G523" i="6"/>
  <c r="F523" i="6"/>
  <c r="E523" i="6"/>
  <c r="D523" i="6"/>
  <c r="C523" i="6"/>
  <c r="H522" i="6"/>
  <c r="G522" i="6"/>
  <c r="F522" i="6"/>
  <c r="E522" i="6"/>
  <c r="D522" i="6"/>
  <c r="C522" i="6"/>
  <c r="H521" i="6"/>
  <c r="G521" i="6"/>
  <c r="F521" i="6"/>
  <c r="E521" i="6"/>
  <c r="D521" i="6"/>
  <c r="C521" i="6"/>
  <c r="H520" i="6"/>
  <c r="G520" i="6"/>
  <c r="F520" i="6"/>
  <c r="E520" i="6"/>
  <c r="D520" i="6"/>
  <c r="C520" i="6"/>
  <c r="H519" i="6"/>
  <c r="G519" i="6"/>
  <c r="F519" i="6"/>
  <c r="E519" i="6"/>
  <c r="D519" i="6"/>
  <c r="C519" i="6"/>
  <c r="H518" i="6"/>
  <c r="G518" i="6"/>
  <c r="F518" i="6"/>
  <c r="E518" i="6"/>
  <c r="D518" i="6"/>
  <c r="C518" i="6"/>
  <c r="H517" i="6"/>
  <c r="G517" i="6"/>
  <c r="F517" i="6"/>
  <c r="E517" i="6"/>
  <c r="D517" i="6"/>
  <c r="C517" i="6"/>
  <c r="H516" i="6"/>
  <c r="G516" i="6"/>
  <c r="F516" i="6"/>
  <c r="E516" i="6"/>
  <c r="D516" i="6"/>
  <c r="C516" i="6"/>
  <c r="H515" i="6"/>
  <c r="G515" i="6"/>
  <c r="F515" i="6"/>
  <c r="E515" i="6"/>
  <c r="D515" i="6"/>
  <c r="C515" i="6"/>
  <c r="H514" i="6"/>
  <c r="G514" i="6"/>
  <c r="F514" i="6"/>
  <c r="E514" i="6"/>
  <c r="D514" i="6"/>
  <c r="C514" i="6"/>
  <c r="H513" i="6"/>
  <c r="G513" i="6"/>
  <c r="F513" i="6"/>
  <c r="E513" i="6"/>
  <c r="D513" i="6"/>
  <c r="C513" i="6"/>
  <c r="H512" i="6"/>
  <c r="G512" i="6"/>
  <c r="F512" i="6"/>
  <c r="E512" i="6"/>
  <c r="D512" i="6"/>
  <c r="C512" i="6"/>
  <c r="H511" i="6"/>
  <c r="G511" i="6"/>
  <c r="F511" i="6"/>
  <c r="E511" i="6"/>
  <c r="D511" i="6"/>
  <c r="C511" i="6"/>
  <c r="H510" i="6"/>
  <c r="G510" i="6"/>
  <c r="F510" i="6"/>
  <c r="E510" i="6"/>
  <c r="D510" i="6"/>
  <c r="C510" i="6"/>
  <c r="H509" i="6"/>
  <c r="G509" i="6"/>
  <c r="F509" i="6"/>
  <c r="E509" i="6"/>
  <c r="D509" i="6"/>
  <c r="C509" i="6"/>
  <c r="H508" i="6"/>
  <c r="G508" i="6"/>
  <c r="F508" i="6"/>
  <c r="E508" i="6"/>
  <c r="D508" i="6"/>
  <c r="C508" i="6"/>
  <c r="H507" i="6"/>
  <c r="G507" i="6"/>
  <c r="F507" i="6"/>
  <c r="E507" i="6"/>
  <c r="D507" i="6"/>
  <c r="C507" i="6"/>
  <c r="H506" i="6"/>
  <c r="G506" i="6"/>
  <c r="F506" i="6"/>
  <c r="E506" i="6"/>
  <c r="D506" i="6"/>
  <c r="C506" i="6"/>
  <c r="H505" i="6"/>
  <c r="G505" i="6"/>
  <c r="F505" i="6"/>
  <c r="E505" i="6"/>
  <c r="D505" i="6"/>
  <c r="C505" i="6"/>
  <c r="H504" i="6"/>
  <c r="G504" i="6"/>
  <c r="F504" i="6"/>
  <c r="E504" i="6"/>
  <c r="D504" i="6"/>
  <c r="C504" i="6"/>
  <c r="H503" i="6"/>
  <c r="G503" i="6"/>
  <c r="F503" i="6"/>
  <c r="E503" i="6"/>
  <c r="D503" i="6"/>
  <c r="C503" i="6"/>
  <c r="H502" i="6"/>
  <c r="G502" i="6"/>
  <c r="F502" i="6"/>
  <c r="E502" i="6"/>
  <c r="D502" i="6"/>
  <c r="C502" i="6"/>
  <c r="H501" i="6"/>
  <c r="G501" i="6"/>
  <c r="F501" i="6"/>
  <c r="E501" i="6"/>
  <c r="D501" i="6"/>
  <c r="C501" i="6"/>
  <c r="H500" i="6"/>
  <c r="G500" i="6"/>
  <c r="F500" i="6"/>
  <c r="E500" i="6"/>
  <c r="D500" i="6"/>
  <c r="C500" i="6"/>
  <c r="H499" i="6"/>
  <c r="G499" i="6"/>
  <c r="F499" i="6"/>
  <c r="E499" i="6"/>
  <c r="D499" i="6"/>
  <c r="C499" i="6"/>
  <c r="H498" i="6"/>
  <c r="G498" i="6"/>
  <c r="F498" i="6"/>
  <c r="E498" i="6"/>
  <c r="D498" i="6"/>
  <c r="C498" i="6"/>
  <c r="H497" i="6"/>
  <c r="G497" i="6"/>
  <c r="F497" i="6"/>
  <c r="E497" i="6"/>
  <c r="D497" i="6"/>
  <c r="C497" i="6"/>
  <c r="H496" i="6"/>
  <c r="G496" i="6"/>
  <c r="F496" i="6"/>
  <c r="E496" i="6"/>
  <c r="D496" i="6"/>
  <c r="C496" i="6"/>
  <c r="H495" i="6"/>
  <c r="G495" i="6"/>
  <c r="F495" i="6"/>
  <c r="E495" i="6"/>
  <c r="D495" i="6"/>
  <c r="C495" i="6"/>
  <c r="H494" i="6"/>
  <c r="G494" i="6"/>
  <c r="F494" i="6"/>
  <c r="E494" i="6"/>
  <c r="D494" i="6"/>
  <c r="C494" i="6"/>
  <c r="H493" i="6"/>
  <c r="G493" i="6"/>
  <c r="F493" i="6"/>
  <c r="E493" i="6"/>
  <c r="D493" i="6"/>
  <c r="C493" i="6"/>
  <c r="B493" i="6"/>
  <c r="H492" i="6"/>
  <c r="G492" i="6"/>
  <c r="F492" i="6"/>
  <c r="E492" i="6"/>
  <c r="D492" i="6"/>
  <c r="C492" i="6"/>
  <c r="B492" i="6"/>
  <c r="H491" i="6"/>
  <c r="G491" i="6"/>
  <c r="F491" i="6"/>
  <c r="E491" i="6"/>
  <c r="D491" i="6"/>
  <c r="C491" i="6"/>
  <c r="H490" i="6"/>
  <c r="G490" i="6"/>
  <c r="F490" i="6"/>
  <c r="E490" i="6"/>
  <c r="D490" i="6"/>
  <c r="C490" i="6"/>
  <c r="H489" i="6"/>
  <c r="G489" i="6"/>
  <c r="F489" i="6"/>
  <c r="E489" i="6"/>
  <c r="D489" i="6"/>
  <c r="C489" i="6"/>
  <c r="H488" i="6"/>
  <c r="G488" i="6"/>
  <c r="F488" i="6"/>
  <c r="E488" i="6"/>
  <c r="D488" i="6"/>
  <c r="C488" i="6"/>
  <c r="H487" i="6"/>
  <c r="G487" i="6"/>
  <c r="F487" i="6"/>
  <c r="E487" i="6"/>
  <c r="D487" i="6"/>
  <c r="C487" i="6"/>
  <c r="H486" i="6"/>
  <c r="G486" i="6"/>
  <c r="F486" i="6"/>
  <c r="E486" i="6"/>
  <c r="D486" i="6"/>
  <c r="C486" i="6"/>
  <c r="H485" i="6"/>
  <c r="G485" i="6"/>
  <c r="F485" i="6"/>
  <c r="E485" i="6"/>
  <c r="D485" i="6"/>
  <c r="C485" i="6"/>
  <c r="H484" i="6"/>
  <c r="G484" i="6"/>
  <c r="F484" i="6"/>
  <c r="E484" i="6"/>
  <c r="D484" i="6"/>
  <c r="C484" i="6"/>
  <c r="H483" i="6"/>
  <c r="G483" i="6"/>
  <c r="F483" i="6"/>
  <c r="E483" i="6"/>
  <c r="D483" i="6"/>
  <c r="C483" i="6"/>
  <c r="H482" i="6"/>
  <c r="G482" i="6"/>
  <c r="F482" i="6"/>
  <c r="E482" i="6"/>
  <c r="D482" i="6"/>
  <c r="C482" i="6"/>
  <c r="H481" i="6"/>
  <c r="G481" i="6"/>
  <c r="F481" i="6"/>
  <c r="E481" i="6"/>
  <c r="D481" i="6"/>
  <c r="C481" i="6"/>
  <c r="H480" i="6"/>
  <c r="G480" i="6"/>
  <c r="F480" i="6"/>
  <c r="E480" i="6"/>
  <c r="D480" i="6"/>
  <c r="C480" i="6"/>
  <c r="H479" i="6"/>
  <c r="G479" i="6"/>
  <c r="F479" i="6"/>
  <c r="E479" i="6"/>
  <c r="D479" i="6"/>
  <c r="C479" i="6"/>
  <c r="H478" i="6"/>
  <c r="G478" i="6"/>
  <c r="F478" i="6"/>
  <c r="E478" i="6"/>
  <c r="D478" i="6"/>
  <c r="C478" i="6"/>
  <c r="H477" i="6"/>
  <c r="G477" i="6"/>
  <c r="F477" i="6"/>
  <c r="E477" i="6"/>
  <c r="D477" i="6"/>
  <c r="C477" i="6"/>
  <c r="H476" i="6"/>
  <c r="G476" i="6"/>
  <c r="F476" i="6"/>
  <c r="E476" i="6"/>
  <c r="D476" i="6"/>
  <c r="C476" i="6"/>
  <c r="H475" i="6"/>
  <c r="G475" i="6"/>
  <c r="F475" i="6"/>
  <c r="E475" i="6"/>
  <c r="D475" i="6"/>
  <c r="C475" i="6"/>
  <c r="H474" i="6"/>
  <c r="G474" i="6"/>
  <c r="F474" i="6"/>
  <c r="E474" i="6"/>
  <c r="D474" i="6"/>
  <c r="C474" i="6"/>
  <c r="H473" i="6"/>
  <c r="G473" i="6"/>
  <c r="F473" i="6"/>
  <c r="E473" i="6"/>
  <c r="D473" i="6"/>
  <c r="C473" i="6"/>
  <c r="H472" i="6"/>
  <c r="G472" i="6"/>
  <c r="F472" i="6"/>
  <c r="E472" i="6"/>
  <c r="D472" i="6"/>
  <c r="C472" i="6"/>
  <c r="H471" i="6"/>
  <c r="G471" i="6"/>
  <c r="F471" i="6"/>
  <c r="E471" i="6"/>
  <c r="D471" i="6"/>
  <c r="C471" i="6"/>
  <c r="H470" i="6"/>
  <c r="G470" i="6"/>
  <c r="F470" i="6"/>
  <c r="E470" i="6"/>
  <c r="D470" i="6"/>
  <c r="C470" i="6"/>
  <c r="H469" i="6"/>
  <c r="G469" i="6"/>
  <c r="F469" i="6"/>
  <c r="E469" i="6"/>
  <c r="D469" i="6"/>
  <c r="C469" i="6"/>
  <c r="H468" i="6"/>
  <c r="G468" i="6"/>
  <c r="F468" i="6"/>
  <c r="E468" i="6"/>
  <c r="D468" i="6"/>
  <c r="C468" i="6"/>
  <c r="H467" i="6"/>
  <c r="G467" i="6"/>
  <c r="F467" i="6"/>
  <c r="E467" i="6"/>
  <c r="D467" i="6"/>
  <c r="C467" i="6"/>
  <c r="H466" i="6"/>
  <c r="G466" i="6"/>
  <c r="F466" i="6"/>
  <c r="E466" i="6"/>
  <c r="D466" i="6"/>
  <c r="C466" i="6"/>
  <c r="H465" i="6"/>
  <c r="G465" i="6"/>
  <c r="F465" i="6"/>
  <c r="E465" i="6"/>
  <c r="D465" i="6"/>
  <c r="C465" i="6"/>
  <c r="H464" i="6"/>
  <c r="G464" i="6"/>
  <c r="F464" i="6"/>
  <c r="E464" i="6"/>
  <c r="D464" i="6"/>
  <c r="C464" i="6"/>
  <c r="H463" i="6"/>
  <c r="G463" i="6"/>
  <c r="F463" i="6"/>
  <c r="E463" i="6"/>
  <c r="D463" i="6"/>
  <c r="C463" i="6"/>
  <c r="H462" i="6"/>
  <c r="G462" i="6"/>
  <c r="F462" i="6"/>
  <c r="E462" i="6"/>
  <c r="D462" i="6"/>
  <c r="C462" i="6"/>
  <c r="H461" i="6"/>
  <c r="G461" i="6"/>
  <c r="F461" i="6"/>
  <c r="E461" i="6"/>
  <c r="D461" i="6"/>
  <c r="C461" i="6"/>
  <c r="H460" i="6"/>
  <c r="G460" i="6"/>
  <c r="F460" i="6"/>
  <c r="E460" i="6"/>
  <c r="D460" i="6"/>
  <c r="C460" i="6"/>
  <c r="H459" i="6"/>
  <c r="G459" i="6"/>
  <c r="F459" i="6"/>
  <c r="E459" i="6"/>
  <c r="D459" i="6"/>
  <c r="C459" i="6"/>
  <c r="H458" i="6"/>
  <c r="G458" i="6"/>
  <c r="F458" i="6"/>
  <c r="E458" i="6"/>
  <c r="D458" i="6"/>
  <c r="C458" i="6"/>
  <c r="H457" i="6"/>
  <c r="G457" i="6"/>
  <c r="F457" i="6"/>
  <c r="E457" i="6"/>
  <c r="D457" i="6"/>
  <c r="C457" i="6"/>
  <c r="H456" i="6"/>
  <c r="G456" i="6"/>
  <c r="F456" i="6"/>
  <c r="E456" i="6"/>
  <c r="D456" i="6"/>
  <c r="C456" i="6"/>
  <c r="H455" i="6"/>
  <c r="G455" i="6"/>
  <c r="F455" i="6"/>
  <c r="E455" i="6"/>
  <c r="D455" i="6"/>
  <c r="C455" i="6"/>
  <c r="H454" i="6"/>
  <c r="G454" i="6"/>
  <c r="F454" i="6"/>
  <c r="E454" i="6"/>
  <c r="D454" i="6"/>
  <c r="C454" i="6"/>
  <c r="H453" i="6"/>
  <c r="G453" i="6"/>
  <c r="F453" i="6"/>
  <c r="E453" i="6"/>
  <c r="D453" i="6"/>
  <c r="C453" i="6"/>
  <c r="H452" i="6"/>
  <c r="G452" i="6"/>
  <c r="F452" i="6"/>
  <c r="E452" i="6"/>
  <c r="D452" i="6"/>
  <c r="C452" i="6"/>
  <c r="H451" i="6"/>
  <c r="G451" i="6"/>
  <c r="F451" i="6"/>
  <c r="E451" i="6"/>
  <c r="D451" i="6"/>
  <c r="C451" i="6"/>
  <c r="H450" i="6"/>
  <c r="G450" i="6"/>
  <c r="F450" i="6"/>
  <c r="E450" i="6"/>
  <c r="D450" i="6"/>
  <c r="C450" i="6"/>
  <c r="H449" i="6"/>
  <c r="G449" i="6"/>
  <c r="F449" i="6"/>
  <c r="E449" i="6"/>
  <c r="D449" i="6"/>
  <c r="C449" i="6"/>
  <c r="H448" i="6"/>
  <c r="G448" i="6"/>
  <c r="F448" i="6"/>
  <c r="E448" i="6"/>
  <c r="D448" i="6"/>
  <c r="C448" i="6"/>
  <c r="H447" i="6"/>
  <c r="G447" i="6"/>
  <c r="F447" i="6"/>
  <c r="E447" i="6"/>
  <c r="D447" i="6"/>
  <c r="C447" i="6"/>
  <c r="H446" i="6"/>
  <c r="G446" i="6"/>
  <c r="F446" i="6"/>
  <c r="E446" i="6"/>
  <c r="D446" i="6"/>
  <c r="C446" i="6"/>
  <c r="H445" i="6"/>
  <c r="G445" i="6"/>
  <c r="F445" i="6"/>
  <c r="E445" i="6"/>
  <c r="D445" i="6"/>
  <c r="C445" i="6"/>
  <c r="H444" i="6"/>
  <c r="G444" i="6"/>
  <c r="F444" i="6"/>
  <c r="E444" i="6"/>
  <c r="D444" i="6"/>
  <c r="C444" i="6"/>
  <c r="H443" i="6"/>
  <c r="G443" i="6"/>
  <c r="F443" i="6"/>
  <c r="E443" i="6"/>
  <c r="D443" i="6"/>
  <c r="C443" i="6"/>
  <c r="H442" i="6"/>
  <c r="G442" i="6"/>
  <c r="F442" i="6"/>
  <c r="E442" i="6"/>
  <c r="D442" i="6"/>
  <c r="C442" i="6"/>
  <c r="H441" i="6"/>
  <c r="G441" i="6"/>
  <c r="F441" i="6"/>
  <c r="E441" i="6"/>
  <c r="D441" i="6"/>
  <c r="C441" i="6"/>
  <c r="H440" i="6"/>
  <c r="G440" i="6"/>
  <c r="F440" i="6"/>
  <c r="E440" i="6"/>
  <c r="D440" i="6"/>
  <c r="C440" i="6"/>
  <c r="H439" i="6"/>
  <c r="G439" i="6"/>
  <c r="F439" i="6"/>
  <c r="E439" i="6"/>
  <c r="D439" i="6"/>
  <c r="C439" i="6"/>
  <c r="H438" i="6"/>
  <c r="G438" i="6"/>
  <c r="F438" i="6"/>
  <c r="E438" i="6"/>
  <c r="D438" i="6"/>
  <c r="C438" i="6"/>
  <c r="H437" i="6"/>
  <c r="G437" i="6"/>
  <c r="F437" i="6"/>
  <c r="E437" i="6"/>
  <c r="D437" i="6"/>
  <c r="C437" i="6"/>
  <c r="H436" i="6"/>
  <c r="G436" i="6"/>
  <c r="F436" i="6"/>
  <c r="E436" i="6"/>
  <c r="D436" i="6"/>
  <c r="C436" i="6"/>
  <c r="H435" i="6"/>
  <c r="G435" i="6"/>
  <c r="F435" i="6"/>
  <c r="E435" i="6"/>
  <c r="D435" i="6"/>
  <c r="C435" i="6"/>
  <c r="H434" i="6"/>
  <c r="G434" i="6"/>
  <c r="F434" i="6"/>
  <c r="E434" i="6"/>
  <c r="D434" i="6"/>
  <c r="C434" i="6"/>
  <c r="H433" i="6"/>
  <c r="G433" i="6"/>
  <c r="F433" i="6"/>
  <c r="E433" i="6"/>
  <c r="D433" i="6"/>
  <c r="C433" i="6"/>
  <c r="H432" i="6"/>
  <c r="G432" i="6"/>
  <c r="F432" i="6"/>
  <c r="E432" i="6"/>
  <c r="D432" i="6"/>
  <c r="C432" i="6"/>
  <c r="H431" i="6"/>
  <c r="G431" i="6"/>
  <c r="F431" i="6"/>
  <c r="E431" i="6"/>
  <c r="D431" i="6"/>
  <c r="C431" i="6"/>
  <c r="H430" i="6"/>
  <c r="G430" i="6"/>
  <c r="F430" i="6"/>
  <c r="E430" i="6"/>
  <c r="D430" i="6"/>
  <c r="C430" i="6"/>
  <c r="H429" i="6"/>
  <c r="G429" i="6"/>
  <c r="F429" i="6"/>
  <c r="E429" i="6"/>
  <c r="D429" i="6"/>
  <c r="C429" i="6"/>
  <c r="H428" i="6"/>
  <c r="G428" i="6"/>
  <c r="F428" i="6"/>
  <c r="E428" i="6"/>
  <c r="D428" i="6"/>
  <c r="C428" i="6"/>
  <c r="H427" i="6"/>
  <c r="G427" i="6"/>
  <c r="F427" i="6"/>
  <c r="E427" i="6"/>
  <c r="D427" i="6"/>
  <c r="C427" i="6"/>
  <c r="H426" i="6"/>
  <c r="G426" i="6"/>
  <c r="F426" i="6"/>
  <c r="E426" i="6"/>
  <c r="D426" i="6"/>
  <c r="C426" i="6"/>
  <c r="H425" i="6"/>
  <c r="G425" i="6"/>
  <c r="F425" i="6"/>
  <c r="E425" i="6"/>
  <c r="D425" i="6"/>
  <c r="C425" i="6"/>
  <c r="H424" i="6"/>
  <c r="G424" i="6"/>
  <c r="F424" i="6"/>
  <c r="E424" i="6"/>
  <c r="D424" i="6"/>
  <c r="C424" i="6"/>
  <c r="H423" i="6"/>
  <c r="G423" i="6"/>
  <c r="F423" i="6"/>
  <c r="E423" i="6"/>
  <c r="D423" i="6"/>
  <c r="C423" i="6"/>
  <c r="H422" i="6"/>
  <c r="G422" i="6"/>
  <c r="F422" i="6"/>
  <c r="E422" i="6"/>
  <c r="D422" i="6"/>
  <c r="C422" i="6"/>
  <c r="H421" i="6"/>
  <c r="G421" i="6"/>
  <c r="F421" i="6"/>
  <c r="E421" i="6"/>
  <c r="D421" i="6"/>
  <c r="C421" i="6"/>
  <c r="H420" i="6"/>
  <c r="G420" i="6"/>
  <c r="F420" i="6"/>
  <c r="E420" i="6"/>
  <c r="D420" i="6"/>
  <c r="C420" i="6"/>
  <c r="H419" i="6"/>
  <c r="G419" i="6"/>
  <c r="F419" i="6"/>
  <c r="E419" i="6"/>
  <c r="D419" i="6"/>
  <c r="C419" i="6"/>
  <c r="H418" i="6"/>
  <c r="G418" i="6"/>
  <c r="F418" i="6"/>
  <c r="E418" i="6"/>
  <c r="D418" i="6"/>
  <c r="C418" i="6"/>
  <c r="H417" i="6"/>
  <c r="G417" i="6"/>
  <c r="F417" i="6"/>
  <c r="E417" i="6"/>
  <c r="D417" i="6"/>
  <c r="C417" i="6"/>
  <c r="H416" i="6"/>
  <c r="G416" i="6"/>
  <c r="F416" i="6"/>
  <c r="E416" i="6"/>
  <c r="D416" i="6"/>
  <c r="C416" i="6"/>
  <c r="H415" i="6"/>
  <c r="G415" i="6"/>
  <c r="F415" i="6"/>
  <c r="E415" i="6"/>
  <c r="D415" i="6"/>
  <c r="C415" i="6"/>
  <c r="H414" i="6"/>
  <c r="G414" i="6"/>
  <c r="F414" i="6"/>
  <c r="E414" i="6"/>
  <c r="D414" i="6"/>
  <c r="C414" i="6"/>
  <c r="H413" i="6"/>
  <c r="G413" i="6"/>
  <c r="F413" i="6"/>
  <c r="E413" i="6"/>
  <c r="D413" i="6"/>
  <c r="C413" i="6"/>
  <c r="H412" i="6"/>
  <c r="G412" i="6"/>
  <c r="F412" i="6"/>
  <c r="E412" i="6"/>
  <c r="D412" i="6"/>
  <c r="C412" i="6"/>
  <c r="H411" i="6"/>
  <c r="G411" i="6"/>
  <c r="F411" i="6"/>
  <c r="E411" i="6"/>
  <c r="D411" i="6"/>
  <c r="C411" i="6"/>
  <c r="H410" i="6"/>
  <c r="G410" i="6"/>
  <c r="F410" i="6"/>
  <c r="E410" i="6"/>
  <c r="D410" i="6"/>
  <c r="C410" i="6"/>
  <c r="H409" i="6"/>
  <c r="G409" i="6"/>
  <c r="F409" i="6"/>
  <c r="E409" i="6"/>
  <c r="D409" i="6"/>
  <c r="C409" i="6"/>
  <c r="H408" i="6"/>
  <c r="G408" i="6"/>
  <c r="F408" i="6"/>
  <c r="E408" i="6"/>
  <c r="D408" i="6"/>
  <c r="C408" i="6"/>
  <c r="H407" i="6"/>
  <c r="G407" i="6"/>
  <c r="F407" i="6"/>
  <c r="E407" i="6"/>
  <c r="D407" i="6"/>
  <c r="C407" i="6"/>
  <c r="H406" i="6"/>
  <c r="G406" i="6"/>
  <c r="F406" i="6"/>
  <c r="E406" i="6"/>
  <c r="D406" i="6"/>
  <c r="C406" i="6"/>
  <c r="H405" i="6"/>
  <c r="G405" i="6"/>
  <c r="F405" i="6"/>
  <c r="E405" i="6"/>
  <c r="D405" i="6"/>
  <c r="C405" i="6"/>
  <c r="H404" i="6"/>
  <c r="G404" i="6"/>
  <c r="F404" i="6"/>
  <c r="E404" i="6"/>
  <c r="D404" i="6"/>
  <c r="C404" i="6"/>
  <c r="H403" i="6"/>
  <c r="G403" i="6"/>
  <c r="F403" i="6"/>
  <c r="E403" i="6"/>
  <c r="D403" i="6"/>
  <c r="C403" i="6"/>
  <c r="H402" i="6"/>
  <c r="G402" i="6"/>
  <c r="F402" i="6"/>
  <c r="E402" i="6"/>
  <c r="D402" i="6"/>
  <c r="C402" i="6"/>
  <c r="H401" i="6"/>
  <c r="G401" i="6"/>
  <c r="F401" i="6"/>
  <c r="E401" i="6"/>
  <c r="D401" i="6"/>
  <c r="C401" i="6"/>
  <c r="H400" i="6"/>
  <c r="G400" i="6"/>
  <c r="F400" i="6"/>
  <c r="E400" i="6"/>
  <c r="D400" i="6"/>
  <c r="C400" i="6"/>
  <c r="H399" i="6"/>
  <c r="G399" i="6"/>
  <c r="F399" i="6"/>
  <c r="E399" i="6"/>
  <c r="D399" i="6"/>
  <c r="C399" i="6"/>
  <c r="H398" i="6"/>
  <c r="G398" i="6"/>
  <c r="F398" i="6"/>
  <c r="E398" i="6"/>
  <c r="D398" i="6"/>
  <c r="C398" i="6"/>
  <c r="H397" i="6"/>
  <c r="G397" i="6"/>
  <c r="F397" i="6"/>
  <c r="E397" i="6"/>
  <c r="D397" i="6"/>
  <c r="C397" i="6"/>
  <c r="H396" i="6"/>
  <c r="G396" i="6"/>
  <c r="F396" i="6"/>
  <c r="E396" i="6"/>
  <c r="D396" i="6"/>
  <c r="C396" i="6"/>
  <c r="H395" i="6"/>
  <c r="G395" i="6"/>
  <c r="F395" i="6"/>
  <c r="E395" i="6"/>
  <c r="D395" i="6"/>
  <c r="C395" i="6"/>
  <c r="H394" i="6"/>
  <c r="G394" i="6"/>
  <c r="F394" i="6"/>
  <c r="E394" i="6"/>
  <c r="D394" i="6"/>
  <c r="C394" i="6"/>
  <c r="H393" i="6"/>
  <c r="G393" i="6"/>
  <c r="F393" i="6"/>
  <c r="E393" i="6"/>
  <c r="D393" i="6"/>
  <c r="C393" i="6"/>
  <c r="H392" i="6"/>
  <c r="G392" i="6"/>
  <c r="F392" i="6"/>
  <c r="E392" i="6"/>
  <c r="D392" i="6"/>
  <c r="C392" i="6"/>
  <c r="H391" i="6"/>
  <c r="G391" i="6"/>
  <c r="F391" i="6"/>
  <c r="E391" i="6"/>
  <c r="D391" i="6"/>
  <c r="C391" i="6"/>
  <c r="H390" i="6"/>
  <c r="G390" i="6"/>
  <c r="F390" i="6"/>
  <c r="E390" i="6"/>
  <c r="D390" i="6"/>
  <c r="C390" i="6"/>
  <c r="H389" i="6"/>
  <c r="G389" i="6"/>
  <c r="F389" i="6"/>
  <c r="E389" i="6"/>
  <c r="D389" i="6"/>
  <c r="C389" i="6"/>
  <c r="H388" i="6"/>
  <c r="G388" i="6"/>
  <c r="F388" i="6"/>
  <c r="E388" i="6"/>
  <c r="D388" i="6"/>
  <c r="C388" i="6"/>
  <c r="H387" i="6"/>
  <c r="G387" i="6"/>
  <c r="F387" i="6"/>
  <c r="E387" i="6"/>
  <c r="D387" i="6"/>
  <c r="C387" i="6"/>
  <c r="H386" i="6"/>
  <c r="G386" i="6"/>
  <c r="F386" i="6"/>
  <c r="E386" i="6"/>
  <c r="D386" i="6"/>
  <c r="C386" i="6"/>
  <c r="H385" i="6"/>
  <c r="G385" i="6"/>
  <c r="F385" i="6"/>
  <c r="E385" i="6"/>
  <c r="D385" i="6"/>
  <c r="C385" i="6"/>
  <c r="H384" i="6"/>
  <c r="G384" i="6"/>
  <c r="F384" i="6"/>
  <c r="E384" i="6"/>
  <c r="D384" i="6"/>
  <c r="C384" i="6"/>
  <c r="H383" i="6"/>
  <c r="G383" i="6"/>
  <c r="F383" i="6"/>
  <c r="E383" i="6"/>
  <c r="D383" i="6"/>
  <c r="C383" i="6"/>
  <c r="H382" i="6"/>
  <c r="G382" i="6"/>
  <c r="F382" i="6"/>
  <c r="E382" i="6"/>
  <c r="D382" i="6"/>
  <c r="C382" i="6"/>
  <c r="H381" i="6"/>
  <c r="G381" i="6"/>
  <c r="F381" i="6"/>
  <c r="E381" i="6"/>
  <c r="D381" i="6"/>
  <c r="C381" i="6"/>
  <c r="H380" i="6"/>
  <c r="G380" i="6"/>
  <c r="F380" i="6"/>
  <c r="E380" i="6"/>
  <c r="D380" i="6"/>
  <c r="C380" i="6"/>
  <c r="H379" i="6"/>
  <c r="G379" i="6"/>
  <c r="F379" i="6"/>
  <c r="E379" i="6"/>
  <c r="D379" i="6"/>
  <c r="C379" i="6"/>
  <c r="H378" i="6"/>
  <c r="G378" i="6"/>
  <c r="F378" i="6"/>
  <c r="E378" i="6"/>
  <c r="D378" i="6"/>
  <c r="C378" i="6"/>
  <c r="H377" i="6"/>
  <c r="G377" i="6"/>
  <c r="F377" i="6"/>
  <c r="E377" i="6"/>
  <c r="D377" i="6"/>
  <c r="C377" i="6"/>
  <c r="H376" i="6"/>
  <c r="G376" i="6"/>
  <c r="F376" i="6"/>
  <c r="E376" i="6"/>
  <c r="D376" i="6"/>
  <c r="C376" i="6"/>
  <c r="H375" i="6"/>
  <c r="G375" i="6"/>
  <c r="F375" i="6"/>
  <c r="E375" i="6"/>
  <c r="D375" i="6"/>
  <c r="C375" i="6"/>
  <c r="H374" i="6"/>
  <c r="G374" i="6"/>
  <c r="F374" i="6"/>
  <c r="E374" i="6"/>
  <c r="D374" i="6"/>
  <c r="C374" i="6"/>
  <c r="H373" i="6"/>
  <c r="G373" i="6"/>
  <c r="F373" i="6"/>
  <c r="E373" i="6"/>
  <c r="D373" i="6"/>
  <c r="C373" i="6"/>
  <c r="H372" i="6"/>
  <c r="G372" i="6"/>
  <c r="F372" i="6"/>
  <c r="E372" i="6"/>
  <c r="D372" i="6"/>
  <c r="C372" i="6"/>
  <c r="H371" i="6"/>
  <c r="G371" i="6"/>
  <c r="F371" i="6"/>
  <c r="E371" i="6"/>
  <c r="D371" i="6"/>
  <c r="C371" i="6"/>
  <c r="H370" i="6"/>
  <c r="G370" i="6"/>
  <c r="F370" i="6"/>
  <c r="E370" i="6"/>
  <c r="D370" i="6"/>
  <c r="C370" i="6"/>
  <c r="H369" i="6"/>
  <c r="G369" i="6"/>
  <c r="F369" i="6"/>
  <c r="E369" i="6"/>
  <c r="D369" i="6"/>
  <c r="C369" i="6"/>
  <c r="H368" i="6"/>
  <c r="G368" i="6"/>
  <c r="F368" i="6"/>
  <c r="E368" i="6"/>
  <c r="D368" i="6"/>
  <c r="C368" i="6"/>
  <c r="H367" i="6"/>
  <c r="G367" i="6"/>
  <c r="F367" i="6"/>
  <c r="E367" i="6"/>
  <c r="D367" i="6"/>
  <c r="C367" i="6"/>
  <c r="H366" i="6"/>
  <c r="G366" i="6"/>
  <c r="F366" i="6"/>
  <c r="E366" i="6"/>
  <c r="D366" i="6"/>
  <c r="C366" i="6"/>
  <c r="H365" i="6"/>
  <c r="G365" i="6"/>
  <c r="F365" i="6"/>
  <c r="E365" i="6"/>
  <c r="D365" i="6"/>
  <c r="C365" i="6"/>
  <c r="H364" i="6"/>
  <c r="G364" i="6"/>
  <c r="F364" i="6"/>
  <c r="E364" i="6"/>
  <c r="D364" i="6"/>
  <c r="C364" i="6"/>
  <c r="H363" i="6"/>
  <c r="G363" i="6"/>
  <c r="F363" i="6"/>
  <c r="E363" i="6"/>
  <c r="D363" i="6"/>
  <c r="C363" i="6"/>
  <c r="H362" i="6"/>
  <c r="G362" i="6"/>
  <c r="F362" i="6"/>
  <c r="E362" i="6"/>
  <c r="D362" i="6"/>
  <c r="C362" i="6"/>
  <c r="H361" i="6"/>
  <c r="G361" i="6"/>
  <c r="F361" i="6"/>
  <c r="E361" i="6"/>
  <c r="D361" i="6"/>
  <c r="C361" i="6"/>
  <c r="H360" i="6"/>
  <c r="G360" i="6"/>
  <c r="F360" i="6"/>
  <c r="E360" i="6"/>
  <c r="D360" i="6"/>
  <c r="C360" i="6"/>
  <c r="H359" i="6"/>
  <c r="G359" i="6"/>
  <c r="F359" i="6"/>
  <c r="E359" i="6"/>
  <c r="D359" i="6"/>
  <c r="C359" i="6"/>
  <c r="H358" i="6"/>
  <c r="G358" i="6"/>
  <c r="F358" i="6"/>
  <c r="E358" i="6"/>
  <c r="D358" i="6"/>
  <c r="C358" i="6"/>
  <c r="H357" i="6"/>
  <c r="G357" i="6"/>
  <c r="F357" i="6"/>
  <c r="E357" i="6"/>
  <c r="D357" i="6"/>
  <c r="C357" i="6"/>
  <c r="H356" i="6"/>
  <c r="G356" i="6"/>
  <c r="F356" i="6"/>
  <c r="E356" i="6"/>
  <c r="D356" i="6"/>
  <c r="C356" i="6"/>
  <c r="H355" i="6"/>
  <c r="G355" i="6"/>
  <c r="F355" i="6"/>
  <c r="E355" i="6"/>
  <c r="D355" i="6"/>
  <c r="C355" i="6"/>
  <c r="H354" i="6"/>
  <c r="G354" i="6"/>
  <c r="F354" i="6"/>
  <c r="E354" i="6"/>
  <c r="D354" i="6"/>
  <c r="C354" i="6"/>
  <c r="H353" i="6"/>
  <c r="G353" i="6"/>
  <c r="F353" i="6"/>
  <c r="E353" i="6"/>
  <c r="D353" i="6"/>
  <c r="C353" i="6"/>
  <c r="H352" i="6"/>
  <c r="G352" i="6"/>
  <c r="F352" i="6"/>
  <c r="E352" i="6"/>
  <c r="D352" i="6"/>
  <c r="C352" i="6"/>
  <c r="H351" i="6"/>
  <c r="G351" i="6"/>
  <c r="F351" i="6"/>
  <c r="E351" i="6"/>
  <c r="D351" i="6"/>
  <c r="C351" i="6"/>
  <c r="H350" i="6"/>
  <c r="G350" i="6"/>
  <c r="F350" i="6"/>
  <c r="E350" i="6"/>
  <c r="D350" i="6"/>
  <c r="C350" i="6"/>
  <c r="H349" i="6"/>
  <c r="G349" i="6"/>
  <c r="F349" i="6"/>
  <c r="E349" i="6"/>
  <c r="D349" i="6"/>
  <c r="C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G625" i="10"/>
  <c r="F625" i="10"/>
  <c r="E625" i="10"/>
  <c r="D625" i="10"/>
  <c r="C625" i="10"/>
  <c r="B625" i="10"/>
  <c r="G624" i="10"/>
  <c r="F624" i="10"/>
  <c r="E624" i="10"/>
  <c r="D624" i="10"/>
  <c r="C624" i="10"/>
  <c r="B624" i="10"/>
  <c r="G623" i="10"/>
  <c r="F623" i="10"/>
  <c r="E623" i="10"/>
  <c r="D623" i="10"/>
  <c r="C623" i="10"/>
  <c r="B623" i="10"/>
  <c r="G622" i="10"/>
  <c r="F622" i="10"/>
  <c r="E622" i="10"/>
  <c r="D622" i="10"/>
  <c r="C622" i="10"/>
  <c r="B622" i="10"/>
  <c r="G621" i="10"/>
  <c r="F621" i="10"/>
  <c r="E621" i="10"/>
  <c r="D621" i="10"/>
  <c r="C621" i="10"/>
  <c r="B621" i="10"/>
  <c r="G620" i="10"/>
  <c r="F620" i="10"/>
  <c r="E620" i="10"/>
  <c r="D620" i="10"/>
  <c r="C620" i="10"/>
  <c r="B620" i="10"/>
  <c r="G619" i="10"/>
  <c r="F619" i="10"/>
  <c r="E619" i="10"/>
  <c r="D619" i="10"/>
  <c r="C619" i="10"/>
  <c r="B619" i="10"/>
  <c r="G618" i="10"/>
  <c r="F618" i="10"/>
  <c r="E618" i="10"/>
  <c r="D618" i="10"/>
  <c r="C618" i="10"/>
  <c r="B618" i="10"/>
  <c r="G617" i="10"/>
  <c r="F617" i="10"/>
  <c r="E617" i="10"/>
  <c r="D617" i="10"/>
  <c r="C617" i="10"/>
  <c r="B617" i="10"/>
  <c r="G616" i="10"/>
  <c r="F616" i="10"/>
  <c r="E616" i="10"/>
  <c r="D616" i="10"/>
  <c r="C616" i="10"/>
  <c r="B616" i="10"/>
  <c r="G615" i="10"/>
  <c r="F615" i="10"/>
  <c r="E615" i="10"/>
  <c r="D615" i="10"/>
  <c r="C615" i="10"/>
  <c r="B615" i="10"/>
  <c r="G614" i="10"/>
  <c r="F614" i="10"/>
  <c r="E614" i="10"/>
  <c r="D614" i="10"/>
  <c r="C614" i="10"/>
  <c r="B614" i="10"/>
  <c r="G613" i="10"/>
  <c r="F613" i="10"/>
  <c r="E613" i="10"/>
  <c r="D613" i="10"/>
  <c r="C613" i="10"/>
  <c r="B613" i="10"/>
  <c r="G612" i="10"/>
  <c r="F612" i="10"/>
  <c r="E612" i="10"/>
  <c r="D612" i="10"/>
  <c r="C612" i="10"/>
  <c r="B612" i="10"/>
  <c r="G611" i="10"/>
  <c r="F611" i="10"/>
  <c r="E611" i="10"/>
  <c r="D611" i="10"/>
  <c r="C611" i="10"/>
  <c r="B611" i="10"/>
  <c r="G610" i="10"/>
  <c r="F610" i="10"/>
  <c r="E610" i="10"/>
  <c r="D610" i="10"/>
  <c r="C610" i="10"/>
  <c r="B610" i="10"/>
  <c r="G609" i="10"/>
  <c r="F609" i="10"/>
  <c r="E609" i="10"/>
  <c r="D609" i="10"/>
  <c r="C609" i="10"/>
  <c r="B609" i="10"/>
  <c r="G608" i="10"/>
  <c r="F608" i="10"/>
  <c r="E608" i="10"/>
  <c r="D608" i="10"/>
  <c r="C608" i="10"/>
  <c r="B608" i="10"/>
  <c r="G607" i="10"/>
  <c r="F607" i="10"/>
  <c r="E607" i="10"/>
  <c r="D607" i="10"/>
  <c r="C607" i="10"/>
  <c r="B607" i="10"/>
  <c r="G606" i="10"/>
  <c r="F606" i="10"/>
  <c r="E606" i="10"/>
  <c r="D606" i="10"/>
  <c r="C606" i="10"/>
  <c r="B606" i="10"/>
  <c r="G605" i="10"/>
  <c r="F605" i="10"/>
  <c r="E605" i="10"/>
  <c r="D605" i="10"/>
  <c r="C605" i="10"/>
  <c r="B605" i="10"/>
  <c r="G604" i="10"/>
  <c r="F604" i="10"/>
  <c r="E604" i="10"/>
  <c r="D604" i="10"/>
  <c r="C604" i="10"/>
  <c r="B604" i="10"/>
  <c r="G603" i="10"/>
  <c r="F603" i="10"/>
  <c r="E603" i="10"/>
  <c r="D603" i="10"/>
  <c r="C603" i="10"/>
  <c r="B603" i="10"/>
  <c r="G602" i="10"/>
  <c r="F602" i="10"/>
  <c r="E602" i="10"/>
  <c r="D602" i="10"/>
  <c r="C602" i="10"/>
  <c r="B602" i="10"/>
  <c r="G601" i="10"/>
  <c r="F601" i="10"/>
  <c r="E601" i="10"/>
  <c r="D601" i="10"/>
  <c r="C601" i="10"/>
  <c r="B601" i="10"/>
  <c r="G600" i="10"/>
  <c r="F600" i="10"/>
  <c r="E600" i="10"/>
  <c r="D600" i="10"/>
  <c r="C600" i="10"/>
  <c r="B600" i="10"/>
  <c r="G599" i="10"/>
  <c r="F599" i="10"/>
  <c r="E599" i="10"/>
  <c r="D599" i="10"/>
  <c r="C599" i="10"/>
  <c r="B599" i="10"/>
  <c r="G598" i="10"/>
  <c r="F598" i="10"/>
  <c r="E598" i="10"/>
  <c r="D598" i="10"/>
  <c r="C598" i="10"/>
  <c r="B598" i="10"/>
  <c r="G597" i="10"/>
  <c r="F597" i="10"/>
  <c r="E597" i="10"/>
  <c r="D597" i="10"/>
  <c r="C597" i="10"/>
  <c r="B597" i="10"/>
  <c r="G596" i="10"/>
  <c r="F596" i="10"/>
  <c r="E596" i="10"/>
  <c r="D596" i="10"/>
  <c r="C596" i="10"/>
  <c r="B596" i="10"/>
  <c r="G595" i="10"/>
  <c r="F595" i="10"/>
  <c r="E595" i="10"/>
  <c r="D595" i="10"/>
  <c r="C595" i="10"/>
  <c r="B595" i="10"/>
  <c r="G594" i="10"/>
  <c r="F594" i="10"/>
  <c r="E594" i="10"/>
  <c r="D594" i="10"/>
  <c r="C594" i="10"/>
  <c r="B594" i="10"/>
  <c r="G593" i="10"/>
  <c r="F593" i="10"/>
  <c r="E593" i="10"/>
  <c r="D593" i="10"/>
  <c r="C593" i="10"/>
  <c r="B593" i="10"/>
  <c r="G592" i="10"/>
  <c r="F592" i="10"/>
  <c r="E592" i="10"/>
  <c r="D592" i="10"/>
  <c r="C592" i="10"/>
  <c r="B592" i="10"/>
  <c r="G591" i="10"/>
  <c r="F591" i="10"/>
  <c r="E591" i="10"/>
  <c r="D591" i="10"/>
  <c r="C591" i="10"/>
  <c r="B591" i="10"/>
  <c r="G590" i="10"/>
  <c r="F590" i="10"/>
  <c r="E590" i="10"/>
  <c r="D590" i="10"/>
  <c r="C590" i="10"/>
  <c r="B590" i="10"/>
  <c r="G589" i="10"/>
  <c r="F589" i="10"/>
  <c r="E589" i="10"/>
  <c r="D589" i="10"/>
  <c r="C589" i="10"/>
  <c r="B589" i="10"/>
  <c r="G588" i="10"/>
  <c r="F588" i="10"/>
  <c r="E588" i="10"/>
  <c r="D588" i="10"/>
  <c r="C588" i="10"/>
  <c r="B588" i="10"/>
  <c r="G587" i="10"/>
  <c r="F587" i="10"/>
  <c r="E587" i="10"/>
  <c r="D587" i="10"/>
  <c r="C587" i="10"/>
  <c r="B587" i="10"/>
  <c r="G586" i="10"/>
  <c r="F586" i="10"/>
  <c r="E586" i="10"/>
  <c r="D586" i="10"/>
  <c r="C586" i="10"/>
  <c r="B586" i="10"/>
  <c r="G585" i="10"/>
  <c r="F585" i="10"/>
  <c r="E585" i="10"/>
  <c r="D585" i="10"/>
  <c r="C585" i="10"/>
  <c r="B585" i="10"/>
  <c r="G584" i="10"/>
  <c r="F584" i="10"/>
  <c r="E584" i="10"/>
  <c r="D584" i="10"/>
  <c r="C584" i="10"/>
  <c r="B584" i="10"/>
  <c r="G583" i="10"/>
  <c r="F583" i="10"/>
  <c r="E583" i="10"/>
  <c r="D583" i="10"/>
  <c r="C583" i="10"/>
  <c r="B583" i="10"/>
  <c r="G582" i="10"/>
  <c r="F582" i="10"/>
  <c r="E582" i="10"/>
  <c r="D582" i="10"/>
  <c r="C582" i="10"/>
  <c r="B582" i="10"/>
  <c r="G581" i="10"/>
  <c r="F581" i="10"/>
  <c r="E581" i="10"/>
  <c r="D581" i="10"/>
  <c r="C581" i="10"/>
  <c r="B581" i="10"/>
  <c r="G580" i="10"/>
  <c r="F580" i="10"/>
  <c r="E580" i="10"/>
  <c r="D580" i="10"/>
  <c r="C580" i="10"/>
  <c r="B580" i="10"/>
  <c r="G579" i="10"/>
  <c r="F579" i="10"/>
  <c r="E579" i="10"/>
  <c r="D579" i="10"/>
  <c r="C579" i="10"/>
  <c r="B579" i="10"/>
  <c r="G578" i="10"/>
  <c r="F578" i="10"/>
  <c r="E578" i="10"/>
  <c r="D578" i="10"/>
  <c r="C578" i="10"/>
  <c r="B578" i="10"/>
  <c r="G577" i="10"/>
  <c r="F577" i="10"/>
  <c r="E577" i="10"/>
  <c r="D577" i="10"/>
  <c r="C577" i="10"/>
  <c r="B577" i="10"/>
  <c r="G576" i="10"/>
  <c r="F576" i="10"/>
  <c r="E576" i="10"/>
  <c r="D576" i="10"/>
  <c r="C576" i="10"/>
  <c r="B576" i="10"/>
  <c r="G575" i="10"/>
  <c r="F575" i="10"/>
  <c r="E575" i="10"/>
  <c r="D575" i="10"/>
  <c r="C575" i="10"/>
  <c r="B575" i="10"/>
  <c r="G574" i="10"/>
  <c r="F574" i="10"/>
  <c r="E574" i="10"/>
  <c r="D574" i="10"/>
  <c r="C574" i="10"/>
  <c r="B574" i="10"/>
  <c r="G573" i="10"/>
  <c r="F573" i="10"/>
  <c r="E573" i="10"/>
  <c r="D573" i="10"/>
  <c r="C573" i="10"/>
  <c r="B573" i="10"/>
  <c r="G572" i="10"/>
  <c r="F572" i="10"/>
  <c r="E572" i="10"/>
  <c r="D572" i="10"/>
  <c r="C572" i="10"/>
  <c r="B572" i="10"/>
  <c r="G571" i="10"/>
  <c r="F571" i="10"/>
  <c r="E571" i="10"/>
  <c r="D571" i="10"/>
  <c r="C571" i="10"/>
  <c r="B571" i="10"/>
  <c r="G570" i="10"/>
  <c r="F570" i="10"/>
  <c r="E570" i="10"/>
  <c r="D570" i="10"/>
  <c r="C570" i="10"/>
  <c r="B570" i="10"/>
  <c r="G569" i="10"/>
  <c r="F569" i="10"/>
  <c r="E569" i="10"/>
  <c r="D569" i="10"/>
  <c r="C569" i="10"/>
  <c r="B569" i="10"/>
  <c r="G568" i="10"/>
  <c r="F568" i="10"/>
  <c r="E568" i="10"/>
  <c r="D568" i="10"/>
  <c r="C568" i="10"/>
  <c r="B568" i="10"/>
  <c r="G567" i="10"/>
  <c r="F567" i="10"/>
  <c r="E567" i="10"/>
  <c r="D567" i="10"/>
  <c r="C567" i="10"/>
  <c r="B567" i="10"/>
  <c r="G566" i="10"/>
  <c r="F566" i="10"/>
  <c r="E566" i="10"/>
  <c r="D566" i="10"/>
  <c r="C566" i="10"/>
  <c r="B566" i="10"/>
  <c r="G565" i="10"/>
  <c r="F565" i="10"/>
  <c r="E565" i="10"/>
  <c r="D565" i="10"/>
  <c r="C565" i="10"/>
  <c r="B565" i="10"/>
  <c r="G564" i="10"/>
  <c r="F564" i="10"/>
  <c r="E564" i="10"/>
  <c r="D564" i="10"/>
  <c r="C564" i="10"/>
  <c r="B564" i="10"/>
  <c r="G563" i="10"/>
  <c r="F563" i="10"/>
  <c r="E563" i="10"/>
  <c r="D563" i="10"/>
  <c r="C563" i="10"/>
  <c r="B563" i="10"/>
  <c r="G562" i="10"/>
  <c r="F562" i="10"/>
  <c r="E562" i="10"/>
  <c r="D562" i="10"/>
  <c r="C562" i="10"/>
  <c r="B562" i="10"/>
  <c r="G561" i="10"/>
  <c r="F561" i="10"/>
  <c r="E561" i="10"/>
  <c r="D561" i="10"/>
  <c r="C561" i="10"/>
  <c r="B561" i="10"/>
  <c r="G560" i="10"/>
  <c r="F560" i="10"/>
  <c r="E560" i="10"/>
  <c r="D560" i="10"/>
  <c r="C560" i="10"/>
  <c r="B560" i="10"/>
  <c r="G559" i="10"/>
  <c r="F559" i="10"/>
  <c r="E559" i="10"/>
  <c r="D559" i="10"/>
  <c r="C559" i="10"/>
  <c r="B559" i="10"/>
  <c r="G558" i="10"/>
  <c r="F558" i="10"/>
  <c r="E558" i="10"/>
  <c r="D558" i="10"/>
  <c r="C558" i="10"/>
  <c r="B558" i="10"/>
  <c r="G557" i="10"/>
  <c r="F557" i="10"/>
  <c r="E557" i="10"/>
  <c r="D557" i="10"/>
  <c r="C557" i="10"/>
  <c r="B557" i="10"/>
  <c r="G556" i="10"/>
  <c r="F556" i="10"/>
  <c r="E556" i="10"/>
  <c r="D556" i="10"/>
  <c r="C556" i="10"/>
  <c r="B556" i="10"/>
  <c r="G555" i="10"/>
  <c r="F555" i="10"/>
  <c r="E555" i="10"/>
  <c r="D555" i="10"/>
  <c r="C555" i="10"/>
  <c r="B555" i="10"/>
  <c r="G554" i="10"/>
  <c r="F554" i="10"/>
  <c r="E554" i="10"/>
  <c r="D554" i="10"/>
  <c r="C554" i="10"/>
  <c r="B554" i="10"/>
  <c r="G553" i="10"/>
  <c r="F553" i="10"/>
  <c r="E553" i="10"/>
  <c r="D553" i="10"/>
  <c r="C553" i="10"/>
  <c r="B553" i="10"/>
  <c r="G552" i="10"/>
  <c r="F552" i="10"/>
  <c r="E552" i="10"/>
  <c r="D552" i="10"/>
  <c r="C552" i="10"/>
  <c r="B552" i="10"/>
  <c r="G551" i="10"/>
  <c r="F551" i="10"/>
  <c r="E551" i="10"/>
  <c r="D551" i="10"/>
  <c r="C551" i="10"/>
  <c r="B551" i="10"/>
  <c r="G550" i="10"/>
  <c r="F550" i="10"/>
  <c r="E550" i="10"/>
  <c r="D550" i="10"/>
  <c r="C550" i="10"/>
  <c r="B550" i="10"/>
  <c r="G549" i="10"/>
  <c r="F549" i="10"/>
  <c r="E549" i="10"/>
  <c r="D549" i="10"/>
  <c r="C549" i="10"/>
  <c r="B549" i="10"/>
  <c r="G548" i="10"/>
  <c r="F548" i="10"/>
  <c r="E548" i="10"/>
  <c r="D548" i="10"/>
  <c r="C548" i="10"/>
  <c r="B548" i="10"/>
  <c r="G547" i="10"/>
  <c r="F547" i="10"/>
  <c r="E547" i="10"/>
  <c r="D547" i="10"/>
  <c r="C547" i="10"/>
  <c r="B547" i="10"/>
  <c r="G546" i="10"/>
  <c r="F546" i="10"/>
  <c r="E546" i="10"/>
  <c r="D546" i="10"/>
  <c r="C546" i="10"/>
  <c r="B546" i="10"/>
  <c r="G545" i="10"/>
  <c r="F545" i="10"/>
  <c r="E545" i="10"/>
  <c r="D545" i="10"/>
  <c r="C545" i="10"/>
  <c r="B545" i="10"/>
  <c r="G544" i="10"/>
  <c r="F544" i="10"/>
  <c r="E544" i="10"/>
  <c r="D544" i="10"/>
  <c r="C544" i="10"/>
  <c r="B544" i="10"/>
  <c r="G543" i="10"/>
  <c r="F543" i="10"/>
  <c r="E543" i="10"/>
  <c r="D543" i="10"/>
  <c r="C543" i="10"/>
  <c r="B543" i="10"/>
  <c r="G542" i="10"/>
  <c r="F542" i="10"/>
  <c r="E542" i="10"/>
  <c r="D542" i="10"/>
  <c r="C542" i="10"/>
  <c r="B542" i="10"/>
  <c r="G541" i="10"/>
  <c r="F541" i="10"/>
  <c r="E541" i="10"/>
  <c r="D541" i="10"/>
  <c r="C541" i="10"/>
  <c r="B541" i="10"/>
  <c r="G540" i="10"/>
  <c r="F540" i="10"/>
  <c r="E540" i="10"/>
  <c r="D540" i="10"/>
  <c r="C540" i="10"/>
  <c r="B540" i="10"/>
  <c r="G539" i="10"/>
  <c r="F539" i="10"/>
  <c r="E539" i="10"/>
  <c r="D539" i="10"/>
  <c r="C539" i="10"/>
  <c r="B539" i="10"/>
  <c r="G538" i="10"/>
  <c r="F538" i="10"/>
  <c r="E538" i="10"/>
  <c r="D538" i="10"/>
  <c r="C538" i="10"/>
  <c r="B538" i="10"/>
  <c r="G537" i="10"/>
  <c r="F537" i="10"/>
  <c r="E537" i="10"/>
  <c r="D537" i="10"/>
  <c r="C537" i="10"/>
  <c r="B537" i="10"/>
  <c r="G536" i="10"/>
  <c r="F536" i="10"/>
  <c r="E536" i="10"/>
  <c r="D536" i="10"/>
  <c r="C536" i="10"/>
  <c r="B536" i="10"/>
  <c r="G535" i="10"/>
  <c r="F535" i="10"/>
  <c r="E535" i="10"/>
  <c r="D535" i="10"/>
  <c r="C535" i="10"/>
  <c r="B535" i="10"/>
  <c r="G534" i="10"/>
  <c r="F534" i="10"/>
  <c r="E534" i="10"/>
  <c r="D534" i="10"/>
  <c r="C534" i="10"/>
  <c r="B534" i="10"/>
  <c r="G533" i="10"/>
  <c r="F533" i="10"/>
  <c r="E533" i="10"/>
  <c r="D533" i="10"/>
  <c r="C533" i="10"/>
  <c r="B533" i="10"/>
  <c r="G532" i="10"/>
  <c r="F532" i="10"/>
  <c r="E532" i="10"/>
  <c r="D532" i="10"/>
  <c r="C532" i="10"/>
  <c r="B532" i="10"/>
  <c r="G531" i="10"/>
  <c r="F531" i="10"/>
  <c r="E531" i="10"/>
  <c r="D531" i="10"/>
  <c r="C531" i="10"/>
  <c r="B531" i="10"/>
  <c r="G530" i="10"/>
  <c r="F530" i="10"/>
  <c r="E530" i="10"/>
  <c r="D530" i="10"/>
  <c r="C530" i="10"/>
  <c r="B530" i="10"/>
  <c r="G529" i="10"/>
  <c r="F529" i="10"/>
  <c r="E529" i="10"/>
  <c r="D529" i="10"/>
  <c r="C529" i="10"/>
  <c r="B529" i="10"/>
  <c r="G528" i="10"/>
  <c r="F528" i="10"/>
  <c r="E528" i="10"/>
  <c r="D528" i="10"/>
  <c r="C528" i="10"/>
  <c r="B528" i="10"/>
  <c r="G527" i="10"/>
  <c r="F527" i="10"/>
  <c r="E527" i="10"/>
  <c r="D527" i="10"/>
  <c r="C527" i="10"/>
  <c r="B527" i="10"/>
  <c r="G526" i="10"/>
  <c r="F526" i="10"/>
  <c r="E526" i="10"/>
  <c r="D526" i="10"/>
  <c r="C526" i="10"/>
  <c r="B526" i="10"/>
  <c r="G525" i="10"/>
  <c r="F525" i="10"/>
  <c r="E525" i="10"/>
  <c r="D525" i="10"/>
  <c r="C525" i="10"/>
  <c r="B525" i="10"/>
  <c r="G524" i="10"/>
  <c r="F524" i="10"/>
  <c r="E524" i="10"/>
  <c r="D524" i="10"/>
  <c r="C524" i="10"/>
  <c r="B524" i="10"/>
  <c r="G523" i="10"/>
  <c r="F523" i="10"/>
  <c r="E523" i="10"/>
  <c r="D523" i="10"/>
  <c r="C523" i="10"/>
  <c r="B523" i="10"/>
  <c r="G522" i="10"/>
  <c r="F522" i="10"/>
  <c r="E522" i="10"/>
  <c r="D522" i="10"/>
  <c r="C522" i="10"/>
  <c r="B522" i="10"/>
  <c r="G521" i="10"/>
  <c r="F521" i="10"/>
  <c r="E521" i="10"/>
  <c r="D521" i="10"/>
  <c r="C521" i="10"/>
  <c r="B521" i="10"/>
  <c r="G520" i="10"/>
  <c r="F520" i="10"/>
  <c r="E520" i="10"/>
  <c r="D520" i="10"/>
  <c r="C520" i="10"/>
  <c r="B520" i="10"/>
  <c r="G519" i="10"/>
  <c r="F519" i="10"/>
  <c r="E519" i="10"/>
  <c r="D519" i="10"/>
  <c r="C519" i="10"/>
  <c r="B519" i="10"/>
  <c r="G518" i="10"/>
  <c r="F518" i="10"/>
  <c r="E518" i="10"/>
  <c r="D518" i="10"/>
  <c r="C518" i="10"/>
  <c r="B518" i="10"/>
  <c r="G517" i="10"/>
  <c r="F517" i="10"/>
  <c r="E517" i="10"/>
  <c r="D517" i="10"/>
  <c r="C517" i="10"/>
  <c r="B517" i="10"/>
  <c r="G516" i="10"/>
  <c r="F516" i="10"/>
  <c r="E516" i="10"/>
  <c r="D516" i="10"/>
  <c r="C516" i="10"/>
  <c r="B516" i="10"/>
  <c r="G515" i="10"/>
  <c r="F515" i="10"/>
  <c r="E515" i="10"/>
  <c r="D515" i="10"/>
  <c r="C515" i="10"/>
  <c r="B515" i="10"/>
  <c r="G514" i="10"/>
  <c r="F514" i="10"/>
  <c r="E514" i="10"/>
  <c r="D514" i="10"/>
  <c r="C514" i="10"/>
  <c r="B514" i="10"/>
  <c r="G513" i="10"/>
  <c r="F513" i="10"/>
  <c r="E513" i="10"/>
  <c r="D513" i="10"/>
  <c r="C513" i="10"/>
  <c r="B513" i="10"/>
  <c r="G512" i="10"/>
  <c r="F512" i="10"/>
  <c r="E512" i="10"/>
  <c r="D512" i="10"/>
  <c r="C512" i="10"/>
  <c r="B512" i="10"/>
  <c r="G511" i="10"/>
  <c r="F511" i="10"/>
  <c r="E511" i="10"/>
  <c r="D511" i="10"/>
  <c r="C511" i="10"/>
  <c r="B511" i="10"/>
  <c r="G510" i="10"/>
  <c r="F510" i="10"/>
  <c r="E510" i="10"/>
  <c r="D510" i="10"/>
  <c r="C510" i="10"/>
  <c r="B510" i="10"/>
  <c r="G509" i="10"/>
  <c r="F509" i="10"/>
  <c r="E509" i="10"/>
  <c r="D509" i="10"/>
  <c r="C509" i="10"/>
  <c r="B509" i="10"/>
  <c r="G508" i="10"/>
  <c r="F508" i="10"/>
  <c r="E508" i="10"/>
  <c r="D508" i="10"/>
  <c r="C508" i="10"/>
  <c r="B508" i="10"/>
  <c r="G507" i="10"/>
  <c r="F507" i="10"/>
  <c r="E507" i="10"/>
  <c r="D507" i="10"/>
  <c r="C507" i="10"/>
  <c r="B507" i="10"/>
  <c r="G506" i="10"/>
  <c r="F506" i="10"/>
  <c r="E506" i="10"/>
  <c r="D506" i="10"/>
  <c r="C506" i="10"/>
  <c r="B506" i="10"/>
  <c r="G505" i="10"/>
  <c r="F505" i="10"/>
  <c r="E505" i="10"/>
  <c r="D505" i="10"/>
  <c r="C505" i="10"/>
  <c r="B505" i="10"/>
  <c r="G504" i="10"/>
  <c r="F504" i="10"/>
  <c r="E504" i="10"/>
  <c r="D504" i="10"/>
  <c r="C504" i="10"/>
  <c r="B504" i="10"/>
  <c r="G503" i="10"/>
  <c r="F503" i="10"/>
  <c r="E503" i="10"/>
  <c r="D503" i="10"/>
  <c r="C503" i="10"/>
  <c r="B503" i="10"/>
  <c r="G502" i="10"/>
  <c r="F502" i="10"/>
  <c r="E502" i="10"/>
  <c r="D502" i="10"/>
  <c r="C502" i="10"/>
  <c r="B502" i="10"/>
  <c r="G501" i="10"/>
  <c r="F501" i="10"/>
  <c r="E501" i="10"/>
  <c r="D501" i="10"/>
  <c r="C501" i="10"/>
  <c r="B501" i="10"/>
  <c r="G500" i="10"/>
  <c r="F500" i="10"/>
  <c r="E500" i="10"/>
  <c r="D500" i="10"/>
  <c r="C500" i="10"/>
  <c r="B500" i="10"/>
  <c r="G499" i="10"/>
  <c r="F499" i="10"/>
  <c r="E499" i="10"/>
  <c r="D499" i="10"/>
  <c r="C499" i="10"/>
  <c r="B499" i="10"/>
  <c r="G498" i="10"/>
  <c r="F498" i="10"/>
  <c r="E498" i="10"/>
  <c r="D498" i="10"/>
  <c r="C498" i="10"/>
  <c r="B498" i="10"/>
  <c r="G497" i="10"/>
  <c r="F497" i="10"/>
  <c r="E497" i="10"/>
  <c r="D497" i="10"/>
  <c r="C497" i="10"/>
  <c r="B497" i="10"/>
  <c r="G496" i="10"/>
  <c r="F496" i="10"/>
  <c r="E496" i="10"/>
  <c r="D496" i="10"/>
  <c r="C496" i="10"/>
  <c r="B496" i="10"/>
  <c r="G495" i="10"/>
  <c r="F495" i="10"/>
  <c r="E495" i="10"/>
  <c r="D495" i="10"/>
  <c r="C495" i="10"/>
  <c r="B495" i="10"/>
  <c r="G494" i="10"/>
  <c r="F494" i="10"/>
  <c r="E494" i="10"/>
  <c r="D494" i="10"/>
  <c r="C494" i="10"/>
  <c r="B494" i="10"/>
  <c r="G493" i="10"/>
  <c r="F493" i="10"/>
  <c r="E493" i="10"/>
  <c r="D493" i="10"/>
  <c r="C493" i="10"/>
  <c r="B493" i="10"/>
  <c r="G492" i="10"/>
  <c r="F492" i="10"/>
  <c r="E492" i="10"/>
  <c r="D492" i="10"/>
  <c r="C492" i="10"/>
  <c r="B492" i="10"/>
  <c r="G491" i="10"/>
  <c r="F491" i="10"/>
  <c r="E491" i="10"/>
  <c r="D491" i="10"/>
  <c r="C491" i="10"/>
  <c r="B491" i="10"/>
  <c r="G490" i="10"/>
  <c r="F490" i="10"/>
  <c r="E490" i="10"/>
  <c r="D490" i="10"/>
  <c r="C490" i="10"/>
  <c r="B490" i="10"/>
  <c r="G489" i="10"/>
  <c r="F489" i="10"/>
  <c r="E489" i="10"/>
  <c r="D489" i="10"/>
  <c r="C489" i="10"/>
  <c r="B489" i="10"/>
  <c r="G488" i="10"/>
  <c r="F488" i="10"/>
  <c r="E488" i="10"/>
  <c r="D488" i="10"/>
  <c r="C488" i="10"/>
  <c r="B488" i="10"/>
  <c r="G487" i="10"/>
  <c r="F487" i="10"/>
  <c r="E487" i="10"/>
  <c r="D487" i="10"/>
  <c r="C487" i="10"/>
  <c r="B487" i="10"/>
  <c r="G486" i="10"/>
  <c r="F486" i="10"/>
  <c r="E486" i="10"/>
  <c r="D486" i="10"/>
  <c r="C486" i="10"/>
  <c r="B486" i="10"/>
  <c r="G485" i="10"/>
  <c r="F485" i="10"/>
  <c r="E485" i="10"/>
  <c r="D485" i="10"/>
  <c r="C485" i="10"/>
  <c r="B485" i="10"/>
  <c r="G484" i="10"/>
  <c r="F484" i="10"/>
  <c r="E484" i="10"/>
  <c r="D484" i="10"/>
  <c r="C484" i="10"/>
  <c r="B484" i="10"/>
  <c r="G483" i="10"/>
  <c r="F483" i="10"/>
  <c r="E483" i="10"/>
  <c r="D483" i="10"/>
  <c r="C483" i="10"/>
  <c r="B483" i="10"/>
  <c r="G482" i="10"/>
  <c r="F482" i="10"/>
  <c r="E482" i="10"/>
  <c r="D482" i="10"/>
  <c r="C482" i="10"/>
  <c r="B482" i="10"/>
  <c r="G481" i="10"/>
  <c r="F481" i="10"/>
  <c r="E481" i="10"/>
  <c r="D481" i="10"/>
  <c r="C481" i="10"/>
  <c r="B481" i="10"/>
  <c r="G480" i="10"/>
  <c r="F480" i="10"/>
  <c r="E480" i="10"/>
  <c r="D480" i="10"/>
  <c r="C480" i="10"/>
  <c r="B480" i="10"/>
  <c r="G479" i="10"/>
  <c r="F479" i="10"/>
  <c r="E479" i="10"/>
  <c r="D479" i="10"/>
  <c r="C479" i="10"/>
  <c r="B479" i="10"/>
  <c r="G478" i="10"/>
  <c r="F478" i="10"/>
  <c r="E478" i="10"/>
  <c r="D478" i="10"/>
  <c r="C478" i="10"/>
  <c r="B478" i="10"/>
  <c r="G477" i="10"/>
  <c r="F477" i="10"/>
  <c r="E477" i="10"/>
  <c r="D477" i="10"/>
  <c r="C477" i="10"/>
  <c r="B477" i="10"/>
  <c r="G476" i="10"/>
  <c r="F476" i="10"/>
  <c r="E476" i="10"/>
  <c r="D476" i="10"/>
  <c r="C476" i="10"/>
  <c r="B476" i="10"/>
  <c r="G475" i="10"/>
  <c r="F475" i="10"/>
  <c r="E475" i="10"/>
  <c r="D475" i="10"/>
  <c r="C475" i="10"/>
  <c r="B475" i="10"/>
  <c r="G474" i="10"/>
  <c r="F474" i="10"/>
  <c r="E474" i="10"/>
  <c r="D474" i="10"/>
  <c r="C474" i="10"/>
  <c r="B474" i="10"/>
  <c r="G473" i="10"/>
  <c r="F473" i="10"/>
  <c r="E473" i="10"/>
  <c r="D473" i="10"/>
  <c r="C473" i="10"/>
  <c r="B473" i="10"/>
  <c r="G472" i="10"/>
  <c r="F472" i="10"/>
  <c r="E472" i="10"/>
  <c r="D472" i="10"/>
  <c r="C472" i="10"/>
  <c r="B472" i="10"/>
  <c r="G471" i="10"/>
  <c r="F471" i="10"/>
  <c r="E471" i="10"/>
  <c r="D471" i="10"/>
  <c r="C471" i="10"/>
  <c r="B471" i="10"/>
  <c r="G470" i="10"/>
  <c r="F470" i="10"/>
  <c r="E470" i="10"/>
  <c r="D470" i="10"/>
  <c r="C470" i="10"/>
  <c r="B470" i="10"/>
  <c r="G469" i="10"/>
  <c r="F469" i="10"/>
  <c r="E469" i="10"/>
  <c r="D469" i="10"/>
  <c r="C469" i="10"/>
  <c r="B469" i="10"/>
  <c r="G468" i="10"/>
  <c r="F468" i="10"/>
  <c r="E468" i="10"/>
  <c r="D468" i="10"/>
  <c r="C468" i="10"/>
  <c r="B468" i="10"/>
  <c r="G467" i="10"/>
  <c r="F467" i="10"/>
  <c r="E467" i="10"/>
  <c r="D467" i="10"/>
  <c r="C467" i="10"/>
  <c r="B467" i="10"/>
  <c r="G466" i="10"/>
  <c r="F466" i="10"/>
  <c r="E466" i="10"/>
  <c r="D466" i="10"/>
  <c r="C466" i="10"/>
  <c r="B466" i="10"/>
  <c r="G465" i="10"/>
  <c r="F465" i="10"/>
  <c r="E465" i="10"/>
  <c r="D465" i="10"/>
  <c r="C465" i="10"/>
  <c r="B465" i="10"/>
  <c r="G464" i="10"/>
  <c r="F464" i="10"/>
  <c r="E464" i="10"/>
  <c r="D464" i="10"/>
  <c r="C464" i="10"/>
  <c r="B464" i="10"/>
  <c r="G463" i="10"/>
  <c r="F463" i="10"/>
  <c r="E463" i="10"/>
  <c r="D463" i="10"/>
  <c r="C463" i="10"/>
  <c r="B463" i="10"/>
  <c r="G462" i="10"/>
  <c r="F462" i="10"/>
  <c r="E462" i="10"/>
  <c r="D462" i="10"/>
  <c r="C462" i="10"/>
  <c r="B462" i="10"/>
  <c r="G461" i="10"/>
  <c r="F461" i="10"/>
  <c r="E461" i="10"/>
  <c r="D461" i="10"/>
  <c r="C461" i="10"/>
  <c r="B461" i="10"/>
  <c r="G460" i="10"/>
  <c r="F460" i="10"/>
  <c r="E460" i="10"/>
  <c r="D460" i="10"/>
  <c r="C460" i="10"/>
  <c r="B460" i="10"/>
  <c r="G459" i="10"/>
  <c r="F459" i="10"/>
  <c r="E459" i="10"/>
  <c r="D459" i="10"/>
  <c r="C459" i="10"/>
  <c r="B459" i="10"/>
  <c r="G458" i="10"/>
  <c r="F458" i="10"/>
  <c r="E458" i="10"/>
  <c r="D458" i="10"/>
  <c r="C458" i="10"/>
  <c r="B458" i="10"/>
  <c r="G457" i="10"/>
  <c r="F457" i="10"/>
  <c r="E457" i="10"/>
  <c r="D457" i="10"/>
  <c r="C457" i="10"/>
  <c r="B457" i="10"/>
  <c r="G456" i="10"/>
  <c r="F456" i="10"/>
  <c r="E456" i="10"/>
  <c r="D456" i="10"/>
  <c r="C456" i="10"/>
  <c r="B456" i="10"/>
  <c r="G455" i="10"/>
  <c r="F455" i="10"/>
  <c r="E455" i="10"/>
  <c r="D455" i="10"/>
  <c r="C455" i="10"/>
  <c r="B455" i="10"/>
  <c r="G454" i="10"/>
  <c r="F454" i="10"/>
  <c r="E454" i="10"/>
  <c r="D454" i="10"/>
  <c r="C454" i="10"/>
  <c r="B454" i="10"/>
  <c r="G453" i="10"/>
  <c r="F453" i="10"/>
  <c r="E453" i="10"/>
  <c r="D453" i="10"/>
  <c r="C453" i="10"/>
  <c r="B453" i="10"/>
  <c r="G452" i="10"/>
  <c r="F452" i="10"/>
  <c r="E452" i="10"/>
  <c r="D452" i="10"/>
  <c r="C452" i="10"/>
  <c r="B452" i="10"/>
  <c r="G451" i="10"/>
  <c r="F451" i="10"/>
  <c r="E451" i="10"/>
  <c r="D451" i="10"/>
  <c r="C451" i="10"/>
  <c r="B451" i="10"/>
  <c r="G450" i="10"/>
  <c r="F450" i="10"/>
  <c r="E450" i="10"/>
  <c r="D450" i="10"/>
  <c r="C450" i="10"/>
  <c r="B450" i="10"/>
  <c r="G449" i="10"/>
  <c r="F449" i="10"/>
  <c r="E449" i="10"/>
  <c r="D449" i="10"/>
  <c r="C449" i="10"/>
  <c r="B449" i="10"/>
  <c r="G448" i="10"/>
  <c r="F448" i="10"/>
  <c r="E448" i="10"/>
  <c r="D448" i="10"/>
  <c r="C448" i="10"/>
  <c r="B448" i="10"/>
  <c r="G447" i="10"/>
  <c r="F447" i="10"/>
  <c r="E447" i="10"/>
  <c r="D447" i="10"/>
  <c r="C447" i="10"/>
  <c r="B447" i="10"/>
  <c r="G446" i="10"/>
  <c r="F446" i="10"/>
  <c r="E446" i="10"/>
  <c r="D446" i="10"/>
  <c r="C446" i="10"/>
  <c r="B446" i="10"/>
  <c r="G445" i="10"/>
  <c r="F445" i="10"/>
  <c r="E445" i="10"/>
  <c r="D445" i="10"/>
  <c r="C445" i="10"/>
  <c r="B445" i="10"/>
  <c r="G444" i="10"/>
  <c r="F444" i="10"/>
  <c r="E444" i="10"/>
  <c r="D444" i="10"/>
  <c r="C444" i="10"/>
  <c r="B444" i="10"/>
  <c r="G443" i="10"/>
  <c r="F443" i="10"/>
  <c r="E443" i="10"/>
  <c r="D443" i="10"/>
  <c r="C443" i="10"/>
  <c r="B443" i="10"/>
  <c r="G442" i="10"/>
  <c r="F442" i="10"/>
  <c r="E442" i="10"/>
  <c r="D442" i="10"/>
  <c r="C442" i="10"/>
  <c r="B442" i="10"/>
  <c r="G441" i="10"/>
  <c r="F441" i="10"/>
  <c r="E441" i="10"/>
  <c r="D441" i="10"/>
  <c r="C441" i="10"/>
  <c r="B441" i="10"/>
  <c r="G440" i="10"/>
  <c r="F440" i="10"/>
  <c r="E440" i="10"/>
  <c r="D440" i="10"/>
  <c r="C440" i="10"/>
  <c r="B440" i="10"/>
  <c r="G439" i="10"/>
  <c r="F439" i="10"/>
  <c r="E439" i="10"/>
  <c r="D439" i="10"/>
  <c r="C439" i="10"/>
  <c r="B439" i="10"/>
  <c r="G438" i="10"/>
  <c r="F438" i="10"/>
  <c r="E438" i="10"/>
  <c r="D438" i="10"/>
  <c r="C438" i="10"/>
  <c r="B438" i="10"/>
  <c r="G437" i="10"/>
  <c r="F437" i="10"/>
  <c r="E437" i="10"/>
  <c r="D437" i="10"/>
  <c r="C437" i="10"/>
  <c r="B437" i="10"/>
  <c r="G436" i="10"/>
  <c r="F436" i="10"/>
  <c r="E436" i="10"/>
  <c r="D436" i="10"/>
  <c r="C436" i="10"/>
  <c r="B436" i="10"/>
  <c r="G435" i="10"/>
  <c r="F435" i="10"/>
  <c r="E435" i="10"/>
  <c r="D435" i="10"/>
  <c r="C435" i="10"/>
  <c r="B435" i="10"/>
  <c r="G434" i="10"/>
  <c r="F434" i="10"/>
  <c r="E434" i="10"/>
  <c r="D434" i="10"/>
  <c r="C434" i="10"/>
  <c r="B434" i="10"/>
  <c r="G433" i="10"/>
  <c r="F433" i="10"/>
  <c r="E433" i="10"/>
  <c r="D433" i="10"/>
  <c r="C433" i="10"/>
  <c r="B433" i="10"/>
  <c r="G432" i="10"/>
  <c r="F432" i="10"/>
  <c r="E432" i="10"/>
  <c r="D432" i="10"/>
  <c r="C432" i="10"/>
  <c r="B432" i="10"/>
  <c r="G431" i="10"/>
  <c r="F431" i="10"/>
  <c r="E431" i="10"/>
  <c r="D431" i="10"/>
  <c r="C431" i="10"/>
  <c r="B431" i="10"/>
  <c r="G430" i="10"/>
  <c r="F430" i="10"/>
  <c r="E430" i="10"/>
  <c r="D430" i="10"/>
  <c r="C430" i="10"/>
  <c r="B430" i="10"/>
  <c r="G429" i="10"/>
  <c r="F429" i="10"/>
  <c r="E429" i="10"/>
  <c r="D429" i="10"/>
  <c r="C429" i="10"/>
  <c r="B429" i="10"/>
  <c r="G428" i="10"/>
  <c r="F428" i="10"/>
  <c r="E428" i="10"/>
  <c r="D428" i="10"/>
  <c r="C428" i="10"/>
  <c r="B428" i="10"/>
  <c r="G427" i="10"/>
  <c r="F427" i="10"/>
  <c r="E427" i="10"/>
  <c r="D427" i="10"/>
  <c r="C427" i="10"/>
  <c r="B427" i="10"/>
  <c r="G426" i="10"/>
  <c r="F426" i="10"/>
  <c r="E426" i="10"/>
  <c r="D426" i="10"/>
  <c r="C426" i="10"/>
  <c r="B426" i="10"/>
  <c r="G425" i="10"/>
  <c r="F425" i="10"/>
  <c r="E425" i="10"/>
  <c r="D425" i="10"/>
  <c r="C425" i="10"/>
  <c r="B425" i="10"/>
  <c r="G424" i="10"/>
  <c r="F424" i="10"/>
  <c r="E424" i="10"/>
  <c r="D424" i="10"/>
  <c r="C424" i="10"/>
  <c r="B424" i="10"/>
  <c r="G423" i="10"/>
  <c r="F423" i="10"/>
  <c r="E423" i="10"/>
  <c r="D423" i="10"/>
  <c r="C423" i="10"/>
  <c r="B423" i="10"/>
  <c r="G422" i="10"/>
  <c r="F422" i="10"/>
  <c r="E422" i="10"/>
  <c r="D422" i="10"/>
  <c r="C422" i="10"/>
  <c r="B422" i="10"/>
  <c r="G421" i="10"/>
  <c r="F421" i="10"/>
  <c r="E421" i="10"/>
  <c r="D421" i="10"/>
  <c r="C421" i="10"/>
  <c r="B421" i="10"/>
  <c r="G420" i="10"/>
  <c r="F420" i="10"/>
  <c r="E420" i="10"/>
  <c r="D420" i="10"/>
  <c r="C420" i="10"/>
  <c r="B420" i="10"/>
  <c r="G419" i="10"/>
  <c r="F419" i="10"/>
  <c r="E419" i="10"/>
  <c r="D419" i="10"/>
  <c r="C419" i="10"/>
  <c r="B419" i="10"/>
  <c r="G418" i="10"/>
  <c r="F418" i="10"/>
  <c r="E418" i="10"/>
  <c r="D418" i="10"/>
  <c r="C418" i="10"/>
  <c r="B418" i="10"/>
  <c r="G417" i="10"/>
  <c r="F417" i="10"/>
  <c r="E417" i="10"/>
  <c r="D417" i="10"/>
  <c r="C417" i="10"/>
  <c r="B417" i="10"/>
  <c r="G416" i="10"/>
  <c r="F416" i="10"/>
  <c r="E416" i="10"/>
  <c r="D416" i="10"/>
  <c r="C416" i="10"/>
  <c r="B416" i="10"/>
  <c r="G415" i="10"/>
  <c r="F415" i="10"/>
  <c r="E415" i="10"/>
  <c r="D415" i="10"/>
  <c r="C415" i="10"/>
  <c r="B415" i="10"/>
  <c r="G414" i="10"/>
  <c r="F414" i="10"/>
  <c r="E414" i="10"/>
  <c r="D414" i="10"/>
  <c r="C414" i="10"/>
  <c r="B414" i="10"/>
  <c r="G413" i="10"/>
  <c r="F413" i="10"/>
  <c r="E413" i="10"/>
  <c r="D413" i="10"/>
  <c r="C413" i="10"/>
  <c r="B413" i="10"/>
  <c r="G412" i="10"/>
  <c r="F412" i="10"/>
  <c r="E412" i="10"/>
  <c r="D412" i="10"/>
  <c r="C412" i="10"/>
  <c r="B412" i="10"/>
  <c r="G411" i="10"/>
  <c r="F411" i="10"/>
  <c r="E411" i="10"/>
  <c r="D411" i="10"/>
  <c r="C411" i="10"/>
  <c r="B411" i="10"/>
  <c r="G410" i="10"/>
  <c r="F410" i="10"/>
  <c r="E410" i="10"/>
  <c r="D410" i="10"/>
  <c r="C410" i="10"/>
  <c r="B410" i="10"/>
  <c r="G409" i="10"/>
  <c r="F409" i="10"/>
  <c r="E409" i="10"/>
  <c r="D409" i="10"/>
  <c r="C409" i="10"/>
  <c r="B409" i="10"/>
  <c r="G408" i="10"/>
  <c r="F408" i="10"/>
  <c r="E408" i="10"/>
  <c r="D408" i="10"/>
  <c r="C408" i="10"/>
  <c r="B408" i="10"/>
  <c r="G407" i="10"/>
  <c r="F407" i="10"/>
  <c r="E407" i="10"/>
  <c r="D407" i="10"/>
  <c r="C407" i="10"/>
  <c r="B407" i="10"/>
  <c r="G406" i="10"/>
  <c r="F406" i="10"/>
  <c r="E406" i="10"/>
  <c r="D406" i="10"/>
  <c r="C406" i="10"/>
  <c r="B406" i="10"/>
  <c r="G405" i="10"/>
  <c r="F405" i="10"/>
  <c r="E405" i="10"/>
  <c r="D405" i="10"/>
  <c r="C405" i="10"/>
  <c r="B405" i="10"/>
  <c r="G404" i="10"/>
  <c r="F404" i="10"/>
  <c r="E404" i="10"/>
  <c r="D404" i="10"/>
  <c r="C404" i="10"/>
  <c r="B404" i="10"/>
  <c r="G403" i="10"/>
  <c r="F403" i="10"/>
  <c r="E403" i="10"/>
  <c r="D403" i="10"/>
  <c r="C403" i="10"/>
  <c r="B403" i="10"/>
  <c r="G402" i="10"/>
  <c r="F402" i="10"/>
  <c r="E402" i="10"/>
  <c r="D402" i="10"/>
  <c r="C402" i="10"/>
  <c r="B402" i="10"/>
  <c r="G401" i="10"/>
  <c r="F401" i="10"/>
  <c r="E401" i="10"/>
  <c r="D401" i="10"/>
  <c r="C401" i="10"/>
  <c r="B401" i="10"/>
  <c r="G400" i="10"/>
  <c r="F400" i="10"/>
  <c r="E400" i="10"/>
  <c r="D400" i="10"/>
  <c r="C400" i="10"/>
  <c r="B400" i="10"/>
  <c r="G399" i="10"/>
  <c r="F399" i="10"/>
  <c r="E399" i="10"/>
  <c r="D399" i="10"/>
  <c r="C399" i="10"/>
  <c r="B399" i="10"/>
  <c r="G398" i="10"/>
  <c r="F398" i="10"/>
  <c r="E398" i="10"/>
  <c r="D398" i="10"/>
  <c r="C398" i="10"/>
  <c r="B398" i="10"/>
  <c r="G397" i="10"/>
  <c r="F397" i="10"/>
  <c r="E397" i="10"/>
  <c r="D397" i="10"/>
  <c r="C397" i="10"/>
  <c r="B397" i="10"/>
  <c r="G396" i="10"/>
  <c r="F396" i="10"/>
  <c r="E396" i="10"/>
  <c r="D396" i="10"/>
  <c r="C396" i="10"/>
  <c r="B396" i="10"/>
  <c r="G395" i="10"/>
  <c r="F395" i="10"/>
  <c r="E395" i="10"/>
  <c r="D395" i="10"/>
  <c r="C395" i="10"/>
  <c r="B395" i="10"/>
  <c r="G394" i="10"/>
  <c r="F394" i="10"/>
  <c r="E394" i="10"/>
  <c r="D394" i="10"/>
  <c r="C394" i="10"/>
  <c r="B394" i="10"/>
  <c r="G393" i="10"/>
  <c r="F393" i="10"/>
  <c r="E393" i="10"/>
  <c r="D393" i="10"/>
  <c r="C393" i="10"/>
  <c r="B393" i="10"/>
  <c r="G392" i="10"/>
  <c r="F392" i="10"/>
  <c r="E392" i="10"/>
  <c r="D392" i="10"/>
  <c r="C392" i="10"/>
  <c r="B392" i="10"/>
  <c r="G391" i="10"/>
  <c r="F391" i="10"/>
  <c r="E391" i="10"/>
  <c r="D391" i="10"/>
  <c r="C391" i="10"/>
  <c r="B391" i="10"/>
  <c r="G390" i="10"/>
  <c r="F390" i="10"/>
  <c r="E390" i="10"/>
  <c r="D390" i="10"/>
  <c r="C390" i="10"/>
  <c r="B390" i="10"/>
  <c r="G389" i="10"/>
  <c r="F389" i="10"/>
  <c r="E389" i="10"/>
  <c r="D389" i="10"/>
  <c r="C389" i="10"/>
  <c r="B389" i="10"/>
  <c r="G388" i="10"/>
  <c r="F388" i="10"/>
  <c r="E388" i="10"/>
  <c r="D388" i="10"/>
  <c r="C388" i="10"/>
  <c r="B388" i="10"/>
  <c r="G387" i="10"/>
  <c r="F387" i="10"/>
  <c r="E387" i="10"/>
  <c r="D387" i="10"/>
  <c r="C387" i="10"/>
  <c r="B387" i="10"/>
  <c r="G386" i="10"/>
  <c r="F386" i="10"/>
  <c r="E386" i="10"/>
  <c r="D386" i="10"/>
  <c r="C386" i="10"/>
  <c r="B386" i="10"/>
  <c r="G385" i="10"/>
  <c r="F385" i="10"/>
  <c r="E385" i="10"/>
  <c r="D385" i="10"/>
  <c r="C385" i="10"/>
  <c r="B385" i="10"/>
  <c r="G384" i="10"/>
  <c r="F384" i="10"/>
  <c r="E384" i="10"/>
  <c r="D384" i="10"/>
  <c r="C384" i="10"/>
  <c r="B384" i="10"/>
  <c r="G383" i="10"/>
  <c r="F383" i="10"/>
  <c r="E383" i="10"/>
  <c r="D383" i="10"/>
  <c r="C383" i="10"/>
  <c r="B383" i="10"/>
  <c r="G382" i="10"/>
  <c r="F382" i="10"/>
  <c r="E382" i="10"/>
  <c r="D382" i="10"/>
  <c r="C382" i="10"/>
  <c r="B382" i="10"/>
  <c r="G381" i="10"/>
  <c r="F381" i="10"/>
  <c r="E381" i="10"/>
  <c r="D381" i="10"/>
  <c r="C381" i="10"/>
  <c r="B381" i="10"/>
  <c r="G380" i="10"/>
  <c r="F380" i="10"/>
  <c r="E380" i="10"/>
  <c r="D380" i="10"/>
  <c r="C380" i="10"/>
  <c r="B380" i="10"/>
  <c r="G379" i="10"/>
  <c r="F379" i="10"/>
  <c r="E379" i="10"/>
  <c r="D379" i="10"/>
  <c r="C379" i="10"/>
  <c r="B379" i="10"/>
  <c r="G378" i="10"/>
  <c r="F378" i="10"/>
  <c r="E378" i="10"/>
  <c r="D378" i="10"/>
  <c r="C378" i="10"/>
  <c r="B378" i="10"/>
  <c r="G377" i="10"/>
  <c r="F377" i="10"/>
  <c r="E377" i="10"/>
  <c r="D377" i="10"/>
  <c r="C377" i="10"/>
  <c r="B377" i="10"/>
  <c r="G376" i="10"/>
  <c r="F376" i="10"/>
  <c r="E376" i="10"/>
  <c r="D376" i="10"/>
  <c r="C376" i="10"/>
  <c r="B376" i="10"/>
  <c r="G375" i="10"/>
  <c r="F375" i="10"/>
  <c r="E375" i="10"/>
  <c r="D375" i="10"/>
  <c r="C375" i="10"/>
  <c r="B375" i="10"/>
  <c r="G374" i="10"/>
  <c r="F374" i="10"/>
  <c r="E374" i="10"/>
  <c r="D374" i="10"/>
  <c r="C374" i="10"/>
  <c r="B374" i="10"/>
  <c r="G373" i="10"/>
  <c r="F373" i="10"/>
  <c r="E373" i="10"/>
  <c r="D373" i="10"/>
  <c r="C373" i="10"/>
  <c r="B373" i="10"/>
  <c r="G372" i="10"/>
  <c r="F372" i="10"/>
  <c r="E372" i="10"/>
  <c r="D372" i="10"/>
  <c r="C372" i="10"/>
  <c r="B372" i="10"/>
  <c r="G371" i="10"/>
  <c r="F371" i="10"/>
  <c r="E371" i="10"/>
  <c r="D371" i="10"/>
  <c r="C371" i="10"/>
  <c r="B371" i="10"/>
  <c r="G370" i="10"/>
  <c r="F370" i="10"/>
  <c r="E370" i="10"/>
  <c r="D370" i="10"/>
  <c r="C370" i="10"/>
  <c r="B370" i="10"/>
  <c r="G369" i="10"/>
  <c r="F369" i="10"/>
  <c r="E369" i="10"/>
  <c r="D369" i="10"/>
  <c r="C369" i="10"/>
  <c r="B369" i="10"/>
  <c r="G368" i="10"/>
  <c r="F368" i="10"/>
  <c r="E368" i="10"/>
  <c r="D368" i="10"/>
  <c r="C368" i="10"/>
  <c r="B368" i="10"/>
  <c r="G367" i="10"/>
  <c r="F367" i="10"/>
  <c r="E367" i="10"/>
  <c r="D367" i="10"/>
  <c r="C367" i="10"/>
  <c r="B367" i="10"/>
  <c r="G366" i="10"/>
  <c r="F366" i="10"/>
  <c r="E366" i="10"/>
  <c r="D366" i="10"/>
  <c r="C366" i="10"/>
  <c r="B366" i="10"/>
  <c r="G365" i="10"/>
  <c r="F365" i="10"/>
  <c r="E365" i="10"/>
  <c r="D365" i="10"/>
  <c r="C365" i="10"/>
  <c r="B365" i="10"/>
  <c r="G364" i="10"/>
  <c r="F364" i="10"/>
  <c r="E364" i="10"/>
  <c r="D364" i="10"/>
  <c r="C364" i="10"/>
  <c r="B364" i="10"/>
  <c r="G363" i="10"/>
  <c r="F363" i="10"/>
  <c r="E363" i="10"/>
  <c r="D363" i="10"/>
  <c r="C363" i="10"/>
  <c r="B363" i="10"/>
  <c r="G362" i="10"/>
  <c r="F362" i="10"/>
  <c r="E362" i="10"/>
  <c r="D362" i="10"/>
  <c r="C362" i="10"/>
  <c r="B362" i="10"/>
  <c r="G361" i="10"/>
  <c r="F361" i="10"/>
  <c r="E361" i="10"/>
  <c r="D361" i="10"/>
  <c r="C361" i="10"/>
  <c r="B361" i="10"/>
  <c r="G360" i="10"/>
  <c r="F360" i="10"/>
  <c r="E360" i="10"/>
  <c r="D360" i="10"/>
  <c r="C360" i="10"/>
  <c r="B360" i="10"/>
  <c r="G359" i="10"/>
  <c r="F359" i="10"/>
  <c r="E359" i="10"/>
  <c r="D359" i="10"/>
  <c r="C359" i="10"/>
  <c r="B359" i="10"/>
  <c r="G358" i="10"/>
  <c r="F358" i="10"/>
  <c r="E358" i="10"/>
  <c r="D358" i="10"/>
  <c r="C358" i="10"/>
  <c r="B358" i="10"/>
  <c r="G357" i="10"/>
  <c r="F357" i="10"/>
  <c r="E357" i="10"/>
  <c r="D357" i="10"/>
  <c r="C357" i="10"/>
  <c r="B357" i="10"/>
  <c r="G356" i="10"/>
  <c r="F356" i="10"/>
  <c r="E356" i="10"/>
  <c r="D356" i="10"/>
  <c r="C356" i="10"/>
  <c r="B356" i="10"/>
  <c r="G355" i="10"/>
  <c r="F355" i="10"/>
  <c r="E355" i="10"/>
  <c r="D355" i="10"/>
  <c r="C355" i="10"/>
  <c r="B355" i="10"/>
  <c r="G354" i="10"/>
  <c r="F354" i="10"/>
  <c r="E354" i="10"/>
  <c r="D354" i="10"/>
  <c r="C354" i="10"/>
  <c r="B354" i="10"/>
  <c r="G353" i="10"/>
  <c r="F353" i="10"/>
  <c r="E353" i="10"/>
  <c r="D353" i="10"/>
  <c r="C353" i="10"/>
  <c r="B353" i="10"/>
  <c r="G352" i="10"/>
  <c r="F352" i="10"/>
  <c r="E352" i="10"/>
  <c r="D352" i="10"/>
  <c r="C352" i="10"/>
  <c r="B352" i="10"/>
  <c r="G351" i="10"/>
  <c r="F351" i="10"/>
  <c r="E351" i="10"/>
  <c r="D351" i="10"/>
  <c r="C351" i="10"/>
  <c r="B351" i="10"/>
  <c r="G350" i="10"/>
  <c r="F350" i="10"/>
  <c r="E350" i="10"/>
  <c r="D350" i="10"/>
  <c r="C350" i="10"/>
  <c r="B350" i="10"/>
  <c r="G349" i="10"/>
  <c r="F349" i="10"/>
  <c r="E349" i="10"/>
  <c r="D349" i="10"/>
  <c r="C349" i="10"/>
  <c r="B349" i="10"/>
  <c r="G105" i="6"/>
  <c r="NJ111" i="16" a="1"/>
  <c r="NJ111" i="16" s="1"/>
  <c r="NI111" i="16" a="1"/>
  <c r="NI111" i="16" s="1"/>
  <c r="NH111" i="16" a="1"/>
  <c r="NH111" i="16" s="1"/>
  <c r="NG111" i="16" a="1"/>
  <c r="NG111" i="16" s="1"/>
  <c r="NF111" i="16" a="1"/>
  <c r="NF111" i="16" s="1"/>
  <c r="NE111" i="16" a="1"/>
  <c r="NE111" i="16" s="1"/>
  <c r="ND111" i="16" a="1"/>
  <c r="ND111" i="16" s="1"/>
  <c r="NC111" i="16" a="1"/>
  <c r="NC111" i="16" s="1"/>
  <c r="NB111" i="16" a="1"/>
  <c r="NB111" i="16" s="1"/>
  <c r="NA111" i="16" a="1"/>
  <c r="NA111" i="16" s="1"/>
  <c r="MZ111" i="16" a="1"/>
  <c r="MZ111" i="16" s="1"/>
  <c r="MY111" i="16" a="1"/>
  <c r="MY111" i="16" s="1"/>
  <c r="MX111" i="16" a="1"/>
  <c r="MX111" i="16" s="1"/>
  <c r="MW111" i="16" a="1"/>
  <c r="MW111" i="16" s="1"/>
  <c r="MV111" i="16" a="1"/>
  <c r="MV111" i="16" s="1"/>
  <c r="MU111" i="16" a="1"/>
  <c r="MU111" i="16" s="1"/>
  <c r="MT111" i="16" a="1"/>
  <c r="MT111" i="16" s="1"/>
  <c r="MS111" i="16" a="1"/>
  <c r="MS111" i="16" s="1"/>
  <c r="MR111" i="16" a="1"/>
  <c r="MR111" i="16" s="1"/>
  <c r="MQ111" i="16" a="1"/>
  <c r="MQ111" i="16" s="1"/>
  <c r="MP111" i="16" a="1"/>
  <c r="MP111" i="16" s="1"/>
  <c r="MO111" i="16" a="1"/>
  <c r="MO111" i="16" s="1"/>
  <c r="MN111" i="16" a="1"/>
  <c r="MN111" i="16" s="1"/>
  <c r="MM111" i="16" a="1"/>
  <c r="MM111" i="16" s="1"/>
  <c r="ML111" i="16" a="1"/>
  <c r="ML111" i="16" s="1"/>
  <c r="MK111" i="16" a="1"/>
  <c r="MK111" i="16" s="1"/>
  <c r="MJ111" i="16" a="1"/>
  <c r="MJ111" i="16" s="1"/>
  <c r="MI111" i="16" a="1"/>
  <c r="MI111" i="16" s="1"/>
  <c r="MH111" i="16" a="1"/>
  <c r="MH111" i="16" s="1"/>
  <c r="MG111" i="16" a="1"/>
  <c r="MG111" i="16" s="1"/>
  <c r="MF111" i="16" a="1"/>
  <c r="MF111" i="16" s="1"/>
  <c r="ME111" i="16" a="1"/>
  <c r="ME111" i="16" s="1"/>
  <c r="MD111" i="16" a="1"/>
  <c r="MD111" i="16" s="1"/>
  <c r="MC111" i="16" a="1"/>
  <c r="MC111" i="16" s="1"/>
  <c r="MB111" i="16" a="1"/>
  <c r="MB111" i="16" s="1"/>
  <c r="MA111" i="16" a="1"/>
  <c r="MA111" i="16" s="1"/>
  <c r="LZ111" i="16" a="1"/>
  <c r="LZ111" i="16" s="1"/>
  <c r="LY111" i="16" a="1"/>
  <c r="LY111" i="16" s="1"/>
  <c r="LX111" i="16" a="1"/>
  <c r="LX111" i="16" s="1"/>
  <c r="LW111" i="16" a="1"/>
  <c r="LW111" i="16" s="1"/>
  <c r="LV111" i="16" a="1"/>
  <c r="LV111" i="16" s="1"/>
  <c r="LU111" i="16" a="1"/>
  <c r="LU111" i="16" s="1"/>
  <c r="LT111" i="16" a="1"/>
  <c r="LT111" i="16" s="1"/>
  <c r="LS111" i="16" a="1"/>
  <c r="LS111" i="16" s="1"/>
  <c r="LR111" i="16" a="1"/>
  <c r="LR111" i="16" s="1"/>
  <c r="LQ111" i="16" a="1"/>
  <c r="LQ111" i="16" s="1"/>
  <c r="LP111" i="16" a="1"/>
  <c r="LP111" i="16" s="1"/>
  <c r="LO111" i="16" a="1"/>
  <c r="LO111" i="16" s="1"/>
  <c r="LN111" i="16" a="1"/>
  <c r="LN111" i="16" s="1"/>
  <c r="LM111" i="16" a="1"/>
  <c r="LM111" i="16" s="1"/>
  <c r="LL111" i="16" a="1"/>
  <c r="LL111" i="16" s="1"/>
  <c r="LK111" i="16" a="1"/>
  <c r="LK111" i="16" s="1"/>
  <c r="LJ111" i="16" a="1"/>
  <c r="LJ111" i="16" s="1"/>
  <c r="LI111" i="16" a="1"/>
  <c r="LI111" i="16" s="1"/>
  <c r="LH111" i="16" a="1"/>
  <c r="LH111" i="16" s="1"/>
  <c r="LG111" i="16" a="1"/>
  <c r="LG111" i="16" s="1"/>
  <c r="LF111" i="16" a="1"/>
  <c r="LF111" i="16" s="1"/>
  <c r="LE111" i="16" a="1"/>
  <c r="LE111" i="16" s="1"/>
  <c r="LD111" i="16" a="1"/>
  <c r="LD111" i="16" s="1"/>
  <c r="LC111" i="16" a="1"/>
  <c r="LC111" i="16" s="1"/>
  <c r="LB111" i="16" a="1"/>
  <c r="LB111" i="16" s="1"/>
  <c r="LA111" i="16" a="1"/>
  <c r="LA111" i="16" s="1"/>
  <c r="KZ111" i="16" a="1"/>
  <c r="KZ111" i="16" s="1"/>
  <c r="KY111" i="16" a="1"/>
  <c r="KY111" i="16" s="1"/>
  <c r="KX111" i="16" a="1"/>
  <c r="KX111" i="16" s="1"/>
  <c r="KW111" i="16" a="1"/>
  <c r="KW111" i="16" s="1"/>
  <c r="KV111" i="16" a="1"/>
  <c r="KV111" i="16" s="1"/>
  <c r="KU111" i="16" a="1"/>
  <c r="KU111" i="16" s="1"/>
  <c r="KT111" i="16" a="1"/>
  <c r="KT111" i="16" s="1"/>
  <c r="KS111" i="16" a="1"/>
  <c r="KS111" i="16" s="1"/>
  <c r="KR111" i="16" a="1"/>
  <c r="KR111" i="16" s="1"/>
  <c r="KQ111" i="16" a="1"/>
  <c r="KQ111" i="16" s="1"/>
  <c r="KP111" i="16" a="1"/>
  <c r="KP111" i="16" s="1"/>
  <c r="KO111" i="16" a="1"/>
  <c r="KO111" i="16" s="1"/>
  <c r="KN111" i="16" a="1"/>
  <c r="KN111" i="16" s="1"/>
  <c r="KM111" i="16" a="1"/>
  <c r="KM111" i="16" s="1"/>
  <c r="KL111" i="16" a="1"/>
  <c r="KL111" i="16" s="1"/>
  <c r="KK111" i="16" a="1"/>
  <c r="KK111" i="16" s="1"/>
  <c r="KJ111" i="16" a="1"/>
  <c r="KJ111" i="16" s="1"/>
  <c r="KI111" i="16" a="1"/>
  <c r="KI111" i="16" s="1"/>
  <c r="KH111" i="16" a="1"/>
  <c r="KH111" i="16" s="1"/>
  <c r="KG111" i="16" a="1"/>
  <c r="KG111" i="16" s="1"/>
  <c r="KF111" i="16" a="1"/>
  <c r="KF111" i="16" s="1"/>
  <c r="KE111" i="16" a="1"/>
  <c r="KE111" i="16" s="1"/>
  <c r="KD111" i="16" a="1"/>
  <c r="KD111" i="16" s="1"/>
  <c r="KC111" i="16" a="1"/>
  <c r="KC111" i="16" s="1"/>
  <c r="KB111" i="16" a="1"/>
  <c r="KB111" i="16" s="1"/>
  <c r="KA111" i="16" a="1"/>
  <c r="KA111" i="16" s="1"/>
  <c r="JZ111" i="16" a="1"/>
  <c r="JZ111" i="16" s="1"/>
  <c r="JY111" i="16" a="1"/>
  <c r="JY111" i="16" s="1"/>
  <c r="JX111" i="16" a="1"/>
  <c r="JX111" i="16" s="1"/>
  <c r="JW111" i="16" a="1"/>
  <c r="JW111" i="16" s="1"/>
  <c r="JV111" i="16" a="1"/>
  <c r="JV111" i="16" s="1"/>
  <c r="JU111" i="16" a="1"/>
  <c r="JU111" i="16" s="1"/>
  <c r="JT111" i="16" a="1"/>
  <c r="JT111" i="16" s="1"/>
  <c r="JS111" i="16" a="1"/>
  <c r="JS111" i="16" s="1"/>
  <c r="JR111" i="16" a="1"/>
  <c r="JR111" i="16" s="1"/>
  <c r="JQ111" i="16" a="1"/>
  <c r="JQ111" i="16" s="1"/>
  <c r="JP111" i="16" a="1"/>
  <c r="JP111" i="16" s="1"/>
  <c r="JO111" i="16" a="1"/>
  <c r="JO111" i="16" s="1"/>
  <c r="JN111" i="16" a="1"/>
  <c r="JN111" i="16" s="1"/>
  <c r="JM111" i="16" a="1"/>
  <c r="JM111" i="16" s="1"/>
  <c r="JL111" i="16" a="1"/>
  <c r="JL111" i="16" s="1"/>
  <c r="JK111" i="16" a="1"/>
  <c r="JK111" i="16" s="1"/>
  <c r="JJ111" i="16" a="1"/>
  <c r="JJ111" i="16" s="1"/>
  <c r="JI111" i="16" a="1"/>
  <c r="JI111" i="16" s="1"/>
  <c r="JH111" i="16" a="1"/>
  <c r="JH111" i="16" s="1"/>
  <c r="JG111" i="16" a="1"/>
  <c r="JG111" i="16" s="1"/>
  <c r="JF111" i="16" a="1"/>
  <c r="JF111" i="16" s="1"/>
  <c r="JE111" i="16" a="1"/>
  <c r="JE111" i="16" s="1"/>
  <c r="JD111" i="16" a="1"/>
  <c r="JD111" i="16" s="1"/>
  <c r="JC111" i="16" a="1"/>
  <c r="JC111" i="16" s="1"/>
  <c r="JB111" i="16" a="1"/>
  <c r="JB111" i="16" s="1"/>
  <c r="JA111" i="16" a="1"/>
  <c r="JA111" i="16" s="1"/>
  <c r="IZ111" i="16" a="1"/>
  <c r="IZ111" i="16" s="1"/>
  <c r="IY111" i="16" a="1"/>
  <c r="IY111" i="16" s="1"/>
  <c r="IX111" i="16" a="1"/>
  <c r="IX111" i="16" s="1"/>
  <c r="IW111" i="16" a="1"/>
  <c r="IW111" i="16" s="1"/>
  <c r="IV111" i="16" a="1"/>
  <c r="IV111" i="16" s="1"/>
  <c r="IU111" i="16" a="1"/>
  <c r="IU111" i="16" s="1"/>
  <c r="IT111" i="16" a="1"/>
  <c r="IT111" i="16" s="1"/>
  <c r="IS111" i="16" a="1"/>
  <c r="IS111" i="16" s="1"/>
  <c r="IR111" i="16" a="1"/>
  <c r="IR111" i="16" s="1"/>
  <c r="IQ111" i="16" a="1"/>
  <c r="IQ111" i="16" s="1"/>
  <c r="IP111" i="16" a="1"/>
  <c r="IP111" i="16" s="1"/>
  <c r="IO111" i="16" a="1"/>
  <c r="IO111" i="16" s="1"/>
  <c r="IN111" i="16" a="1"/>
  <c r="IN111" i="16" s="1"/>
  <c r="IM111" i="16" a="1"/>
  <c r="IM111" i="16" s="1"/>
  <c r="IL111" i="16" a="1"/>
  <c r="IL111" i="16" s="1"/>
  <c r="IK111" i="16" a="1"/>
  <c r="IK111" i="16" s="1"/>
  <c r="IJ111" i="16" a="1"/>
  <c r="IJ111" i="16" s="1"/>
  <c r="II111" i="16" a="1"/>
  <c r="II111" i="16" s="1"/>
  <c r="IH111" i="16" a="1"/>
  <c r="IH111" i="16" s="1"/>
  <c r="IG111" i="16" a="1"/>
  <c r="IG111" i="16" s="1"/>
  <c r="IF111" i="16" a="1"/>
  <c r="IF111" i="16" s="1"/>
  <c r="IE111" i="16" a="1"/>
  <c r="IE111" i="16" s="1"/>
  <c r="ID111" i="16" a="1"/>
  <c r="ID111" i="16" s="1"/>
  <c r="IC111" i="16" a="1"/>
  <c r="IC111" i="16" s="1"/>
  <c r="IB111" i="16" a="1"/>
  <c r="IB111" i="16" s="1"/>
  <c r="IA111" i="16" a="1"/>
  <c r="IA111" i="16" s="1"/>
  <c r="HZ111" i="16" a="1"/>
  <c r="HZ111" i="16" s="1"/>
  <c r="HY111" i="16" a="1"/>
  <c r="HY111" i="16" s="1"/>
  <c r="HX111" i="16" a="1"/>
  <c r="HX111" i="16" s="1"/>
  <c r="HW111" i="16" a="1"/>
  <c r="HW111" i="16" s="1"/>
  <c r="HV111" i="16" a="1"/>
  <c r="HV111" i="16" s="1"/>
  <c r="HU111" i="16" a="1"/>
  <c r="HU111" i="16" s="1"/>
  <c r="HT111" i="16" a="1"/>
  <c r="HT111" i="16" s="1"/>
  <c r="HS111" i="16" a="1"/>
  <c r="HS111" i="16" s="1"/>
  <c r="HR111" i="16" a="1"/>
  <c r="HR111" i="16" s="1"/>
  <c r="HQ111" i="16" a="1"/>
  <c r="HQ111" i="16" s="1"/>
  <c r="HP111" i="16" a="1"/>
  <c r="HP111" i="16" s="1"/>
  <c r="HO111" i="16" a="1"/>
  <c r="HO111" i="16" s="1"/>
  <c r="HN111" i="16" a="1"/>
  <c r="HN111" i="16" s="1"/>
  <c r="HM111" i="16" a="1"/>
  <c r="HM111" i="16" s="1"/>
  <c r="HL111" i="16" a="1"/>
  <c r="HL111" i="16" s="1"/>
  <c r="HK111" i="16" a="1"/>
  <c r="HK111" i="16" s="1"/>
  <c r="HJ111" i="16" a="1"/>
  <c r="HJ111" i="16" s="1"/>
  <c r="HI111" i="16" a="1"/>
  <c r="HI111" i="16" s="1"/>
  <c r="HH111" i="16" a="1"/>
  <c r="HH111" i="16" s="1"/>
  <c r="HG111" i="16" a="1"/>
  <c r="HG111" i="16" s="1"/>
  <c r="HF111" i="16" a="1"/>
  <c r="HF111" i="16" s="1"/>
  <c r="HE111" i="16" a="1"/>
  <c r="HE111" i="16" s="1"/>
  <c r="HD111" i="16" a="1"/>
  <c r="HD111" i="16" s="1"/>
  <c r="HC111" i="16" a="1"/>
  <c r="HC111" i="16" s="1"/>
  <c r="HB111" i="16" a="1"/>
  <c r="HB111" i="16" s="1"/>
  <c r="HA111" i="16" a="1"/>
  <c r="HA111" i="16" s="1"/>
  <c r="GZ111" i="16" a="1"/>
  <c r="GZ111" i="16" s="1"/>
  <c r="GY111" i="16" a="1"/>
  <c r="GY111" i="16" s="1"/>
  <c r="GX111" i="16" a="1"/>
  <c r="GX111" i="16" s="1"/>
  <c r="GW111" i="16" a="1"/>
  <c r="GW111" i="16" s="1"/>
  <c r="GV111" i="16" a="1"/>
  <c r="GV111" i="16" s="1"/>
  <c r="GU111" i="16" a="1"/>
  <c r="GU111" i="16" s="1"/>
  <c r="GT111" i="16" a="1"/>
  <c r="GT111" i="16" s="1"/>
  <c r="GS111" i="16" a="1"/>
  <c r="GS111" i="16" s="1"/>
  <c r="GR111" i="16" a="1"/>
  <c r="GR111" i="16" s="1"/>
  <c r="GQ111" i="16" a="1"/>
  <c r="GQ111" i="16" s="1"/>
  <c r="GP111" i="16" a="1"/>
  <c r="GP111" i="16" s="1"/>
  <c r="GO111" i="16" a="1"/>
  <c r="GO111" i="16" s="1"/>
  <c r="GN111" i="16" a="1"/>
  <c r="GN111" i="16" s="1"/>
  <c r="GM111" i="16" a="1"/>
  <c r="GM111" i="16" s="1"/>
  <c r="GL111" i="16" a="1"/>
  <c r="GL111" i="16" s="1"/>
  <c r="GK111" i="16" a="1"/>
  <c r="GK111" i="16" s="1"/>
  <c r="GJ111" i="16" a="1"/>
  <c r="GJ111" i="16" s="1"/>
  <c r="GI111" i="16" a="1"/>
  <c r="GI111" i="16" s="1"/>
  <c r="GH111" i="16" a="1"/>
  <c r="GH111" i="16" s="1"/>
  <c r="GG111" i="16" a="1"/>
  <c r="GG111" i="16" s="1"/>
  <c r="GF111" i="16" a="1"/>
  <c r="GF111" i="16" s="1"/>
  <c r="GE111" i="16" a="1"/>
  <c r="GE111" i="16" s="1"/>
  <c r="GD111" i="16" a="1"/>
  <c r="GD111" i="16" s="1"/>
  <c r="GC111" i="16" a="1"/>
  <c r="GC111" i="16" s="1"/>
  <c r="GB111" i="16" a="1"/>
  <c r="GB111" i="16" s="1"/>
  <c r="GA111" i="16" a="1"/>
  <c r="GA111" i="16" s="1"/>
  <c r="FZ111" i="16" a="1"/>
  <c r="FZ111" i="16" s="1"/>
  <c r="FY111" i="16" a="1"/>
  <c r="FY111" i="16" s="1"/>
  <c r="FX111" i="16" a="1"/>
  <c r="FX111" i="16" s="1"/>
  <c r="FW111" i="16" a="1"/>
  <c r="FW111" i="16" s="1"/>
  <c r="FV111" i="16" a="1"/>
  <c r="FV111" i="16" s="1"/>
  <c r="FU111" i="16" a="1"/>
  <c r="FU111" i="16" s="1"/>
  <c r="FT111" i="16" a="1"/>
  <c r="FT111" i="16" s="1"/>
  <c r="FS111" i="16" a="1"/>
  <c r="FS111" i="16" s="1"/>
  <c r="FR111" i="16" a="1"/>
  <c r="FR111" i="16" s="1"/>
  <c r="FQ111" i="16" a="1"/>
  <c r="FQ111" i="16" s="1"/>
  <c r="FP111" i="16" a="1"/>
  <c r="FP111" i="16" s="1"/>
  <c r="FO111" i="16" a="1"/>
  <c r="FO111" i="16" s="1"/>
  <c r="FN111" i="16" a="1"/>
  <c r="FN111" i="16" s="1"/>
  <c r="FM111" i="16" a="1"/>
  <c r="FM111" i="16" s="1"/>
  <c r="FL111" i="16" a="1"/>
  <c r="FL111" i="16" s="1"/>
  <c r="FK111" i="16" a="1"/>
  <c r="FK111" i="16" s="1"/>
  <c r="FJ111" i="16" a="1"/>
  <c r="FJ111" i="16" s="1"/>
  <c r="FI111" i="16" a="1"/>
  <c r="FI111" i="16" s="1"/>
  <c r="FH111" i="16" a="1"/>
  <c r="FH111" i="16" s="1"/>
  <c r="FG111" i="16" a="1"/>
  <c r="FG111" i="16" s="1"/>
  <c r="FF111" i="16" a="1"/>
  <c r="FF111" i="16" s="1"/>
  <c r="FE111" i="16" a="1"/>
  <c r="FE111" i="16" s="1"/>
  <c r="FD111" i="16" a="1"/>
  <c r="FD111" i="16" s="1"/>
  <c r="FC111" i="16" a="1"/>
  <c r="FC111" i="16" s="1"/>
  <c r="FB111" i="16" a="1"/>
  <c r="FB111" i="16" s="1"/>
  <c r="FA111" i="16" a="1"/>
  <c r="FA111" i="16" s="1"/>
  <c r="EZ111" i="16" a="1"/>
  <c r="EZ111" i="16" s="1"/>
  <c r="EY111" i="16" a="1"/>
  <c r="EY111" i="16" s="1"/>
  <c r="EX111" i="16" a="1"/>
  <c r="EX111" i="16" s="1"/>
  <c r="EW111" i="16" a="1"/>
  <c r="EW111" i="16" s="1"/>
  <c r="EV111" i="16" a="1"/>
  <c r="EV111" i="16" s="1"/>
  <c r="EU111" i="16" a="1"/>
  <c r="EU111" i="16" s="1"/>
  <c r="ET111" i="16" a="1"/>
  <c r="ET111" i="16" s="1"/>
  <c r="ES111" i="16" a="1"/>
  <c r="ES111" i="16" s="1"/>
  <c r="ER111" i="16" a="1"/>
  <c r="ER111" i="16" s="1"/>
  <c r="EQ111" i="16" a="1"/>
  <c r="EQ111" i="16" s="1"/>
  <c r="EP111" i="16" a="1"/>
  <c r="EP111" i="16" s="1"/>
  <c r="EO111" i="16" a="1"/>
  <c r="EO111" i="16" s="1"/>
  <c r="EN111" i="16" a="1"/>
  <c r="EN111" i="16" s="1"/>
  <c r="EM111" i="16" a="1"/>
  <c r="EM111" i="16" s="1"/>
  <c r="EL111" i="16" a="1"/>
  <c r="EL111" i="16" s="1"/>
  <c r="EK111" i="16" a="1"/>
  <c r="EK111" i="16" s="1"/>
  <c r="EJ111" i="16" a="1"/>
  <c r="EJ111" i="16" s="1"/>
  <c r="EI111" i="16" a="1"/>
  <c r="EI111" i="16" s="1"/>
  <c r="EH111" i="16" a="1"/>
  <c r="EH111" i="16" s="1"/>
  <c r="EG111" i="16" a="1"/>
  <c r="EG111" i="16" s="1"/>
  <c r="EF111" i="16" a="1"/>
  <c r="EF111" i="16" s="1"/>
  <c r="EE111" i="16" a="1"/>
  <c r="EE111" i="16" s="1"/>
  <c r="ED111" i="16" a="1"/>
  <c r="ED111" i="16" s="1"/>
  <c r="EC111" i="16" a="1"/>
  <c r="EC111" i="16" s="1"/>
  <c r="EB111" i="16" a="1"/>
  <c r="EB111" i="16" s="1"/>
  <c r="EA111" i="16" a="1"/>
  <c r="EA111" i="16" s="1"/>
  <c r="DZ111" i="16" a="1"/>
  <c r="DZ111" i="16" s="1"/>
  <c r="DY111" i="16" a="1"/>
  <c r="DY111" i="16" s="1"/>
  <c r="DX111" i="16" a="1"/>
  <c r="DX111" i="16" s="1"/>
  <c r="DW111" i="16" a="1"/>
  <c r="DW111" i="16" s="1"/>
  <c r="DV111" i="16" a="1"/>
  <c r="DV111" i="16" s="1"/>
  <c r="DU111" i="16" a="1"/>
  <c r="DU111" i="16" s="1"/>
  <c r="DT111" i="16" a="1"/>
  <c r="DT111" i="16" s="1"/>
  <c r="DS111" i="16" a="1"/>
  <c r="DS111" i="16" s="1"/>
  <c r="DR111" i="16" a="1"/>
  <c r="DR111" i="16" s="1"/>
  <c r="DQ111" i="16" a="1"/>
  <c r="DQ111" i="16" s="1"/>
  <c r="DP111" i="16" a="1"/>
  <c r="DP111" i="16" s="1"/>
  <c r="DO111" i="16" a="1"/>
  <c r="DO111" i="16" s="1"/>
  <c r="DN111" i="16" a="1"/>
  <c r="DN111" i="16" s="1"/>
  <c r="DM111" i="16" a="1"/>
  <c r="DM111" i="16" s="1"/>
  <c r="DL111" i="16" a="1"/>
  <c r="DL111" i="16" s="1"/>
  <c r="DK111" i="16" a="1"/>
  <c r="DK111" i="16" s="1"/>
  <c r="DJ111" i="16" a="1"/>
  <c r="DJ111" i="16" s="1"/>
  <c r="DI111" i="16" a="1"/>
  <c r="DI111" i="16" s="1"/>
  <c r="DH111" i="16" a="1"/>
  <c r="DH111" i="16" s="1"/>
  <c r="DG111" i="16" a="1"/>
  <c r="DG111" i="16" s="1"/>
  <c r="DF111" i="16" a="1"/>
  <c r="DF111" i="16" s="1"/>
  <c r="DE111" i="16" a="1"/>
  <c r="DE111" i="16" s="1"/>
  <c r="DD111" i="16" a="1"/>
  <c r="DD111" i="16" s="1"/>
  <c r="DC111" i="16" a="1"/>
  <c r="DC111" i="16" s="1"/>
  <c r="DB111" i="16" a="1"/>
  <c r="DB111" i="16" s="1"/>
  <c r="DA111" i="16" a="1"/>
  <c r="DA111" i="16" s="1"/>
  <c r="CZ111" i="16" a="1"/>
  <c r="CZ111" i="16" s="1"/>
  <c r="CY111" i="16" a="1"/>
  <c r="CY111" i="16" s="1"/>
  <c r="CX111" i="16" a="1"/>
  <c r="CX111" i="16" s="1"/>
  <c r="CW111" i="16" a="1"/>
  <c r="CW111" i="16" s="1"/>
  <c r="CV111" i="16" a="1"/>
  <c r="CV111" i="16" s="1"/>
  <c r="CU111" i="16" a="1"/>
  <c r="CU111" i="16" s="1"/>
  <c r="CT111" i="16" a="1"/>
  <c r="CT111" i="16" s="1"/>
  <c r="CS111" i="16" a="1"/>
  <c r="CS111" i="16" s="1"/>
  <c r="CR111" i="16" a="1"/>
  <c r="CR111" i="16" s="1"/>
  <c r="CQ111" i="16" a="1"/>
  <c r="CQ111" i="16" s="1"/>
  <c r="CP111" i="16" a="1"/>
  <c r="CP111" i="16" s="1"/>
  <c r="CO111" i="16" a="1"/>
  <c r="CO111" i="16" s="1"/>
  <c r="CN111" i="16" a="1"/>
  <c r="CN111" i="16" s="1"/>
  <c r="CM111" i="16" a="1"/>
  <c r="CM111" i="16" s="1"/>
  <c r="CL111" i="16" a="1"/>
  <c r="CL111" i="16" s="1"/>
  <c r="CK111" i="16" a="1"/>
  <c r="CK111" i="16" s="1"/>
  <c r="CJ111" i="16" a="1"/>
  <c r="CJ111" i="16" s="1"/>
  <c r="CI111" i="16" a="1"/>
  <c r="CI111" i="16" s="1"/>
  <c r="CH111" i="16" a="1"/>
  <c r="CH111" i="16" s="1"/>
  <c r="CG111" i="16" a="1"/>
  <c r="CG111" i="16" s="1"/>
  <c r="CF111" i="16" a="1"/>
  <c r="CF111" i="16" s="1"/>
  <c r="CE111" i="16" a="1"/>
  <c r="CE111" i="16" s="1"/>
  <c r="CD111" i="16" a="1"/>
  <c r="CD111" i="16" s="1"/>
  <c r="CC111" i="16" a="1"/>
  <c r="CC111" i="16" s="1"/>
  <c r="CB111" i="16" a="1"/>
  <c r="CB111" i="16" s="1"/>
  <c r="CA111" i="16" a="1"/>
  <c r="CA111" i="16" s="1"/>
  <c r="BZ111" i="16" a="1"/>
  <c r="BZ111" i="16" s="1"/>
  <c r="BY111" i="16" a="1"/>
  <c r="BY111" i="16" s="1"/>
  <c r="BX111" i="16" a="1"/>
  <c r="BX111" i="16" s="1"/>
  <c r="BW111" i="16" a="1"/>
  <c r="BW111" i="16" s="1"/>
  <c r="BV111" i="16" a="1"/>
  <c r="BV111" i="16" s="1"/>
  <c r="BU111" i="16" a="1"/>
  <c r="BU111" i="16" s="1"/>
  <c r="BT111" i="16" a="1"/>
  <c r="BT111" i="16" s="1"/>
  <c r="BS111" i="16" a="1"/>
  <c r="BS111" i="16" s="1"/>
  <c r="BR111" i="16" a="1"/>
  <c r="BR111" i="16" s="1"/>
  <c r="BQ111" i="16" a="1"/>
  <c r="BQ111" i="16" s="1"/>
  <c r="BP111" i="16" a="1"/>
  <c r="BP111" i="16" s="1"/>
  <c r="BO111" i="16" a="1"/>
  <c r="BO111" i="16" s="1"/>
  <c r="BN111" i="16" a="1"/>
  <c r="BN111" i="16" s="1"/>
  <c r="BM111" i="16" a="1"/>
  <c r="BM111" i="16" s="1"/>
  <c r="BL111" i="16" a="1"/>
  <c r="BL111" i="16" s="1"/>
  <c r="BK111" i="16" a="1"/>
  <c r="BK111" i="16" s="1"/>
  <c r="BJ111" i="16" a="1"/>
  <c r="BJ111" i="16" s="1"/>
  <c r="BI111" i="16" a="1"/>
  <c r="BI111" i="16" s="1"/>
  <c r="BH111" i="16" a="1"/>
  <c r="BH111" i="16" s="1"/>
  <c r="BG111" i="16" a="1"/>
  <c r="BG111" i="16" s="1"/>
  <c r="BF111" i="16" a="1"/>
  <c r="BF111" i="16" s="1"/>
  <c r="BE111" i="16" a="1"/>
  <c r="BE111" i="16" s="1"/>
  <c r="BD111" i="16" a="1"/>
  <c r="BD111" i="16" s="1"/>
  <c r="BC111" i="16" a="1"/>
  <c r="BC111" i="16" s="1"/>
  <c r="BB111" i="16" a="1"/>
  <c r="BB111" i="16" s="1"/>
  <c r="BA111" i="16" a="1"/>
  <c r="BA111" i="16" s="1"/>
  <c r="AZ111" i="16" a="1"/>
  <c r="AZ111" i="16" s="1"/>
  <c r="AY111" i="16" a="1"/>
  <c r="AY111" i="16" s="1"/>
  <c r="AX111" i="16" a="1"/>
  <c r="AX111" i="16" s="1"/>
  <c r="AW111" i="16" a="1"/>
  <c r="AW111" i="16" s="1"/>
  <c r="AV111" i="16" a="1"/>
  <c r="AV111" i="16" s="1"/>
  <c r="AU111" i="16" a="1"/>
  <c r="AU111" i="16" s="1"/>
  <c r="AT111" i="16" a="1"/>
  <c r="AT111" i="16" s="1"/>
  <c r="AS111" i="16" a="1"/>
  <c r="AS111" i="16" s="1"/>
  <c r="AR111" i="16" a="1"/>
  <c r="AR111" i="16" s="1"/>
  <c r="AQ111" i="16" a="1"/>
  <c r="AQ111" i="16" s="1"/>
  <c r="AP111" i="16" a="1"/>
  <c r="AP111" i="16" s="1"/>
  <c r="AO111" i="16" a="1"/>
  <c r="AO111" i="16" s="1"/>
  <c r="AN111" i="16" a="1"/>
  <c r="AN111" i="16" s="1"/>
  <c r="AM111" i="16" a="1"/>
  <c r="AM111" i="16" s="1"/>
  <c r="AL111" i="16" a="1"/>
  <c r="AL111" i="16" s="1"/>
  <c r="AK111" i="16" a="1"/>
  <c r="AK111" i="16" s="1"/>
  <c r="AJ111" i="16" a="1"/>
  <c r="AJ111" i="16" s="1"/>
  <c r="AI111" i="16" a="1"/>
  <c r="AI111" i="16" s="1"/>
  <c r="AH111" i="16" a="1"/>
  <c r="AH111" i="16" s="1"/>
  <c r="AG111" i="16" a="1"/>
  <c r="AG111" i="16" s="1"/>
  <c r="AF111" i="16" a="1"/>
  <c r="AF111" i="16" s="1"/>
  <c r="AE111" i="16" a="1"/>
  <c r="AE111" i="16" s="1"/>
  <c r="AD111" i="16" a="1"/>
  <c r="AD111" i="16" s="1"/>
  <c r="AC111" i="16" a="1"/>
  <c r="AC111" i="16" s="1"/>
  <c r="AB111" i="16" a="1"/>
  <c r="AB111" i="16" s="1"/>
  <c r="AA111" i="16" a="1"/>
  <c r="AA111" i="16" s="1"/>
  <c r="Z111" i="16" a="1"/>
  <c r="Z111" i="16" s="1"/>
  <c r="Y111" i="16" a="1"/>
  <c r="Y111" i="16" s="1"/>
  <c r="X111" i="16" a="1"/>
  <c r="X111" i="16" s="1"/>
  <c r="W111" i="16" a="1"/>
  <c r="W111" i="16" s="1"/>
  <c r="V111" i="16" a="1"/>
  <c r="V111" i="16" s="1"/>
  <c r="U111" i="16" a="1"/>
  <c r="U111" i="16" s="1"/>
  <c r="T111" i="16" a="1"/>
  <c r="T111" i="16" s="1"/>
  <c r="S111" i="16" a="1"/>
  <c r="S111" i="16" s="1"/>
  <c r="R111" i="16" a="1"/>
  <c r="R111" i="16" s="1"/>
  <c r="Q111" i="16" a="1"/>
  <c r="Q111" i="16" s="1"/>
  <c r="P111" i="16" a="1"/>
  <c r="P111" i="16" s="1"/>
  <c r="O111" i="16" a="1"/>
  <c r="O111" i="16" s="1"/>
  <c r="N111" i="16" a="1"/>
  <c r="N111" i="16" s="1"/>
  <c r="M111" i="16" a="1"/>
  <c r="M111" i="16" s="1"/>
  <c r="L111" i="16" a="1"/>
  <c r="L111" i="16" s="1"/>
  <c r="K111" i="16" a="1"/>
  <c r="K111" i="16" s="1"/>
  <c r="J111" i="16" a="1"/>
  <c r="J111" i="16" s="1"/>
  <c r="NJ110" i="16" a="1"/>
  <c r="NJ110" i="16" s="1"/>
  <c r="NI110" i="16" a="1"/>
  <c r="NI110" i="16" s="1"/>
  <c r="NH110" i="16" a="1"/>
  <c r="NH110" i="16" s="1"/>
  <c r="NG110" i="16" a="1"/>
  <c r="NG110" i="16" s="1"/>
  <c r="NF110" i="16" a="1"/>
  <c r="NF110" i="16" s="1"/>
  <c r="NE110" i="16" a="1"/>
  <c r="NE110" i="16" s="1"/>
  <c r="ND110" i="16" a="1"/>
  <c r="ND110" i="16" s="1"/>
  <c r="NC110" i="16" a="1"/>
  <c r="NC110" i="16" s="1"/>
  <c r="NB110" i="16" a="1"/>
  <c r="NB110" i="16" s="1"/>
  <c r="NA110" i="16" a="1"/>
  <c r="NA110" i="16" s="1"/>
  <c r="MZ110" i="16" a="1"/>
  <c r="MZ110" i="16" s="1"/>
  <c r="MY110" i="16" a="1"/>
  <c r="MY110" i="16" s="1"/>
  <c r="MX110" i="16" a="1"/>
  <c r="MX110" i="16" s="1"/>
  <c r="MW110" i="16" a="1"/>
  <c r="MW110" i="16" s="1"/>
  <c r="MV110" i="16" a="1"/>
  <c r="MV110" i="16" s="1"/>
  <c r="MU110" i="16" a="1"/>
  <c r="MU110" i="16" s="1"/>
  <c r="MT110" i="16" a="1"/>
  <c r="MT110" i="16" s="1"/>
  <c r="MS110" i="16" a="1"/>
  <c r="MS110" i="16" s="1"/>
  <c r="MR110" i="16" a="1"/>
  <c r="MR110" i="16" s="1"/>
  <c r="MQ110" i="16" a="1"/>
  <c r="MQ110" i="16" s="1"/>
  <c r="MP110" i="16" a="1"/>
  <c r="MP110" i="16" s="1"/>
  <c r="MO110" i="16" a="1"/>
  <c r="MO110" i="16" s="1"/>
  <c r="MN110" i="16" a="1"/>
  <c r="MN110" i="16" s="1"/>
  <c r="MM110" i="16" a="1"/>
  <c r="MM110" i="16" s="1"/>
  <c r="ML110" i="16" a="1"/>
  <c r="ML110" i="16" s="1"/>
  <c r="MK110" i="16" a="1"/>
  <c r="MK110" i="16" s="1"/>
  <c r="MJ110" i="16" a="1"/>
  <c r="MJ110" i="16" s="1"/>
  <c r="MI110" i="16" a="1"/>
  <c r="MI110" i="16" s="1"/>
  <c r="MH110" i="16" a="1"/>
  <c r="MH110" i="16" s="1"/>
  <c r="MG110" i="16" a="1"/>
  <c r="MG110" i="16" s="1"/>
  <c r="MF110" i="16" a="1"/>
  <c r="MF110" i="16" s="1"/>
  <c r="ME110" i="16" a="1"/>
  <c r="ME110" i="16" s="1"/>
  <c r="MD110" i="16" a="1"/>
  <c r="MD110" i="16" s="1"/>
  <c r="MC110" i="16" a="1"/>
  <c r="MC110" i="16" s="1"/>
  <c r="MB110" i="16" a="1"/>
  <c r="MB110" i="16" s="1"/>
  <c r="MA110" i="16" a="1"/>
  <c r="MA110" i="16" s="1"/>
  <c r="LZ110" i="16" a="1"/>
  <c r="LZ110" i="16" s="1"/>
  <c r="LY110" i="16" a="1"/>
  <c r="LY110" i="16" s="1"/>
  <c r="LX110" i="16" a="1"/>
  <c r="LX110" i="16" s="1"/>
  <c r="LW110" i="16" a="1"/>
  <c r="LW110" i="16" s="1"/>
  <c r="LV110" i="16" a="1"/>
  <c r="LV110" i="16" s="1"/>
  <c r="LU110" i="16" a="1"/>
  <c r="LU110" i="16" s="1"/>
  <c r="LT110" i="16" a="1"/>
  <c r="LT110" i="16" s="1"/>
  <c r="LS110" i="16" a="1"/>
  <c r="LS110" i="16" s="1"/>
  <c r="LR110" i="16" a="1"/>
  <c r="LR110" i="16" s="1"/>
  <c r="LQ110" i="16" a="1"/>
  <c r="LQ110" i="16" s="1"/>
  <c r="LP110" i="16" a="1"/>
  <c r="LP110" i="16" s="1"/>
  <c r="LO110" i="16" a="1"/>
  <c r="LO110" i="16" s="1"/>
  <c r="LN110" i="16" a="1"/>
  <c r="LN110" i="16" s="1"/>
  <c r="LM110" i="16" a="1"/>
  <c r="LM110" i="16" s="1"/>
  <c r="LL110" i="16" a="1"/>
  <c r="LL110" i="16" s="1"/>
  <c r="LK110" i="16" a="1"/>
  <c r="LK110" i="16" s="1"/>
  <c r="LJ110" i="16" a="1"/>
  <c r="LJ110" i="16" s="1"/>
  <c r="LI110" i="16" a="1"/>
  <c r="LI110" i="16" s="1"/>
  <c r="LH110" i="16" a="1"/>
  <c r="LH110" i="16" s="1"/>
  <c r="LG110" i="16" a="1"/>
  <c r="LG110" i="16" s="1"/>
  <c r="LF110" i="16" a="1"/>
  <c r="LF110" i="16" s="1"/>
  <c r="LE110" i="16" a="1"/>
  <c r="LE110" i="16" s="1"/>
  <c r="LD110" i="16" a="1"/>
  <c r="LD110" i="16" s="1"/>
  <c r="LC110" i="16" a="1"/>
  <c r="LC110" i="16" s="1"/>
  <c r="LB110" i="16" a="1"/>
  <c r="LB110" i="16" s="1"/>
  <c r="LA110" i="16" a="1"/>
  <c r="LA110" i="16" s="1"/>
  <c r="KZ110" i="16" a="1"/>
  <c r="KZ110" i="16" s="1"/>
  <c r="KY110" i="16" a="1"/>
  <c r="KY110" i="16" s="1"/>
  <c r="KX110" i="16" a="1"/>
  <c r="KX110" i="16" s="1"/>
  <c r="KW110" i="16" a="1"/>
  <c r="KW110" i="16" s="1"/>
  <c r="KV110" i="16" a="1"/>
  <c r="KV110" i="16" s="1"/>
  <c r="KU110" i="16" a="1"/>
  <c r="KU110" i="16" s="1"/>
  <c r="KT110" i="16" a="1"/>
  <c r="KT110" i="16" s="1"/>
  <c r="KS110" i="16" a="1"/>
  <c r="KS110" i="16" s="1"/>
  <c r="KR110" i="16" a="1"/>
  <c r="KR110" i="16" s="1"/>
  <c r="KQ110" i="16" a="1"/>
  <c r="KQ110" i="16" s="1"/>
  <c r="KP110" i="16" a="1"/>
  <c r="KP110" i="16" s="1"/>
  <c r="KO110" i="16" a="1"/>
  <c r="KO110" i="16" s="1"/>
  <c r="KN110" i="16" a="1"/>
  <c r="KN110" i="16" s="1"/>
  <c r="KM110" i="16" a="1"/>
  <c r="KM110" i="16" s="1"/>
  <c r="KL110" i="16" a="1"/>
  <c r="KL110" i="16" s="1"/>
  <c r="KK110" i="16" a="1"/>
  <c r="KK110" i="16" s="1"/>
  <c r="KJ110" i="16" a="1"/>
  <c r="KJ110" i="16" s="1"/>
  <c r="KI110" i="16" a="1"/>
  <c r="KI110" i="16" s="1"/>
  <c r="KH110" i="16" a="1"/>
  <c r="KH110" i="16" s="1"/>
  <c r="KG110" i="16" a="1"/>
  <c r="KG110" i="16" s="1"/>
  <c r="KF110" i="16" a="1"/>
  <c r="KF110" i="16" s="1"/>
  <c r="KE110" i="16" a="1"/>
  <c r="KE110" i="16" s="1"/>
  <c r="KD110" i="16" a="1"/>
  <c r="KD110" i="16" s="1"/>
  <c r="KC110" i="16" a="1"/>
  <c r="KC110" i="16" s="1"/>
  <c r="KB110" i="16" a="1"/>
  <c r="KB110" i="16" s="1"/>
  <c r="KA110" i="16" a="1"/>
  <c r="KA110" i="16" s="1"/>
  <c r="JZ110" i="16" a="1"/>
  <c r="JZ110" i="16" s="1"/>
  <c r="JY110" i="16" a="1"/>
  <c r="JY110" i="16" s="1"/>
  <c r="JX110" i="16" a="1"/>
  <c r="JX110" i="16" s="1"/>
  <c r="JW110" i="16" a="1"/>
  <c r="JW110" i="16" s="1"/>
  <c r="JV110" i="16" a="1"/>
  <c r="JV110" i="16" s="1"/>
  <c r="JU110" i="16" a="1"/>
  <c r="JU110" i="16" s="1"/>
  <c r="JT110" i="16" a="1"/>
  <c r="JT110" i="16" s="1"/>
  <c r="JS110" i="16" a="1"/>
  <c r="JS110" i="16" s="1"/>
  <c r="JR110" i="16" a="1"/>
  <c r="JR110" i="16" s="1"/>
  <c r="JQ110" i="16" a="1"/>
  <c r="JQ110" i="16" s="1"/>
  <c r="JP110" i="16" a="1"/>
  <c r="JP110" i="16" s="1"/>
  <c r="JO110" i="16" a="1"/>
  <c r="JO110" i="16" s="1"/>
  <c r="JN110" i="16" a="1"/>
  <c r="JN110" i="16" s="1"/>
  <c r="JM110" i="16" a="1"/>
  <c r="JM110" i="16" s="1"/>
  <c r="JL110" i="16" a="1"/>
  <c r="JL110" i="16" s="1"/>
  <c r="JK110" i="16" a="1"/>
  <c r="JK110" i="16" s="1"/>
  <c r="JJ110" i="16" a="1"/>
  <c r="JJ110" i="16" s="1"/>
  <c r="JI110" i="16" a="1"/>
  <c r="JI110" i="16" s="1"/>
  <c r="JH110" i="16" a="1"/>
  <c r="JH110" i="16" s="1"/>
  <c r="JG110" i="16" a="1"/>
  <c r="JG110" i="16" s="1"/>
  <c r="JF110" i="16" a="1"/>
  <c r="JF110" i="16" s="1"/>
  <c r="JE110" i="16" a="1"/>
  <c r="JE110" i="16" s="1"/>
  <c r="JD110" i="16" a="1"/>
  <c r="JD110" i="16" s="1"/>
  <c r="JC110" i="16" a="1"/>
  <c r="JC110" i="16" s="1"/>
  <c r="JB110" i="16" a="1"/>
  <c r="JB110" i="16" s="1"/>
  <c r="JA110" i="16" a="1"/>
  <c r="JA110" i="16" s="1"/>
  <c r="IZ110" i="16" a="1"/>
  <c r="IZ110" i="16" s="1"/>
  <c r="IY110" i="16" a="1"/>
  <c r="IY110" i="16" s="1"/>
  <c r="IX110" i="16" a="1"/>
  <c r="IX110" i="16" s="1"/>
  <c r="IW110" i="16" a="1"/>
  <c r="IW110" i="16" s="1"/>
  <c r="IV110" i="16" a="1"/>
  <c r="IV110" i="16" s="1"/>
  <c r="IU110" i="16" a="1"/>
  <c r="IU110" i="16" s="1"/>
  <c r="IT110" i="16" a="1"/>
  <c r="IT110" i="16" s="1"/>
  <c r="IS110" i="16" a="1"/>
  <c r="IS110" i="16" s="1"/>
  <c r="IR110" i="16" a="1"/>
  <c r="IR110" i="16" s="1"/>
  <c r="IQ110" i="16" a="1"/>
  <c r="IQ110" i="16" s="1"/>
  <c r="IP110" i="16" a="1"/>
  <c r="IP110" i="16" s="1"/>
  <c r="IO110" i="16" a="1"/>
  <c r="IO110" i="16" s="1"/>
  <c r="IN110" i="16" a="1"/>
  <c r="IN110" i="16" s="1"/>
  <c r="IM110" i="16" a="1"/>
  <c r="IM110" i="16" s="1"/>
  <c r="IL110" i="16" a="1"/>
  <c r="IL110" i="16" s="1"/>
  <c r="IK110" i="16" a="1"/>
  <c r="IK110" i="16" s="1"/>
  <c r="IJ110" i="16" a="1"/>
  <c r="IJ110" i="16" s="1"/>
  <c r="II110" i="16" a="1"/>
  <c r="II110" i="16" s="1"/>
  <c r="IH110" i="16" a="1"/>
  <c r="IH110" i="16" s="1"/>
  <c r="IG110" i="16" a="1"/>
  <c r="IG110" i="16" s="1"/>
  <c r="IF110" i="16" a="1"/>
  <c r="IF110" i="16" s="1"/>
  <c r="IE110" i="16" a="1"/>
  <c r="IE110" i="16" s="1"/>
  <c r="ID110" i="16" a="1"/>
  <c r="ID110" i="16" s="1"/>
  <c r="IC110" i="16" a="1"/>
  <c r="IC110" i="16" s="1"/>
  <c r="IB110" i="16" a="1"/>
  <c r="IB110" i="16" s="1"/>
  <c r="IA110" i="16" a="1"/>
  <c r="IA110" i="16" s="1"/>
  <c r="HZ110" i="16" a="1"/>
  <c r="HZ110" i="16" s="1"/>
  <c r="HY110" i="16" a="1"/>
  <c r="HY110" i="16" s="1"/>
  <c r="HX110" i="16" a="1"/>
  <c r="HX110" i="16" s="1"/>
  <c r="HW110" i="16" a="1"/>
  <c r="HW110" i="16" s="1"/>
  <c r="HV110" i="16" a="1"/>
  <c r="HV110" i="16" s="1"/>
  <c r="HU110" i="16" a="1"/>
  <c r="HU110" i="16" s="1"/>
  <c r="HT110" i="16" a="1"/>
  <c r="HT110" i="16" s="1"/>
  <c r="HS110" i="16" a="1"/>
  <c r="HS110" i="16" s="1"/>
  <c r="HR110" i="16" a="1"/>
  <c r="HR110" i="16" s="1"/>
  <c r="HQ110" i="16" a="1"/>
  <c r="HQ110" i="16" s="1"/>
  <c r="HP110" i="16" a="1"/>
  <c r="HP110" i="16" s="1"/>
  <c r="HO110" i="16" a="1"/>
  <c r="HO110" i="16" s="1"/>
  <c r="HN110" i="16" a="1"/>
  <c r="HN110" i="16" s="1"/>
  <c r="HM110" i="16" a="1"/>
  <c r="HM110" i="16" s="1"/>
  <c r="HL110" i="16" a="1"/>
  <c r="HL110" i="16" s="1"/>
  <c r="HK110" i="16" a="1"/>
  <c r="HK110" i="16" s="1"/>
  <c r="HJ110" i="16" a="1"/>
  <c r="HJ110" i="16" s="1"/>
  <c r="HI110" i="16" a="1"/>
  <c r="HI110" i="16" s="1"/>
  <c r="HH110" i="16" a="1"/>
  <c r="HH110" i="16" s="1"/>
  <c r="HG110" i="16" a="1"/>
  <c r="HG110" i="16" s="1"/>
  <c r="HF110" i="16" a="1"/>
  <c r="HF110" i="16" s="1"/>
  <c r="HE110" i="16" a="1"/>
  <c r="HE110" i="16" s="1"/>
  <c r="HD110" i="16" a="1"/>
  <c r="HD110" i="16" s="1"/>
  <c r="HC110" i="16" a="1"/>
  <c r="HC110" i="16" s="1"/>
  <c r="HB110" i="16" a="1"/>
  <c r="HB110" i="16" s="1"/>
  <c r="HA110" i="16" a="1"/>
  <c r="HA110" i="16" s="1"/>
  <c r="GZ110" i="16" a="1"/>
  <c r="GZ110" i="16" s="1"/>
  <c r="GY110" i="16" a="1"/>
  <c r="GY110" i="16" s="1"/>
  <c r="GX110" i="16" a="1"/>
  <c r="GX110" i="16" s="1"/>
  <c r="GW110" i="16" a="1"/>
  <c r="GW110" i="16" s="1"/>
  <c r="GV110" i="16" a="1"/>
  <c r="GV110" i="16" s="1"/>
  <c r="GU110" i="16" a="1"/>
  <c r="GU110" i="16" s="1"/>
  <c r="GT110" i="16" a="1"/>
  <c r="GT110" i="16" s="1"/>
  <c r="GS110" i="16" a="1"/>
  <c r="GS110" i="16" s="1"/>
  <c r="GR110" i="16" a="1"/>
  <c r="GR110" i="16" s="1"/>
  <c r="GQ110" i="16" a="1"/>
  <c r="GQ110" i="16" s="1"/>
  <c r="GP110" i="16" a="1"/>
  <c r="GP110" i="16" s="1"/>
  <c r="GO110" i="16" a="1"/>
  <c r="GO110" i="16" s="1"/>
  <c r="GN110" i="16" a="1"/>
  <c r="GN110" i="16" s="1"/>
  <c r="GM110" i="16" a="1"/>
  <c r="GM110" i="16" s="1"/>
  <c r="GL110" i="16" a="1"/>
  <c r="GL110" i="16" s="1"/>
  <c r="GK110" i="16" a="1"/>
  <c r="GK110" i="16" s="1"/>
  <c r="GJ110" i="16" a="1"/>
  <c r="GJ110" i="16" s="1"/>
  <c r="GI110" i="16" a="1"/>
  <c r="GI110" i="16" s="1"/>
  <c r="GH110" i="16" a="1"/>
  <c r="GH110" i="16" s="1"/>
  <c r="GG110" i="16" a="1"/>
  <c r="GG110" i="16" s="1"/>
  <c r="GF110" i="16" a="1"/>
  <c r="GF110" i="16" s="1"/>
  <c r="GE110" i="16" a="1"/>
  <c r="GE110" i="16" s="1"/>
  <c r="GD110" i="16" a="1"/>
  <c r="GD110" i="16" s="1"/>
  <c r="GC110" i="16" a="1"/>
  <c r="GC110" i="16" s="1"/>
  <c r="GB110" i="16" a="1"/>
  <c r="GB110" i="16" s="1"/>
  <c r="GA110" i="16" a="1"/>
  <c r="GA110" i="16" s="1"/>
  <c r="FZ110" i="16" a="1"/>
  <c r="FZ110" i="16" s="1"/>
  <c r="FY110" i="16" a="1"/>
  <c r="FY110" i="16" s="1"/>
  <c r="FX110" i="16" a="1"/>
  <c r="FX110" i="16" s="1"/>
  <c r="FW110" i="16" a="1"/>
  <c r="FW110" i="16" s="1"/>
  <c r="FV110" i="16" a="1"/>
  <c r="FV110" i="16" s="1"/>
  <c r="FU110" i="16" a="1"/>
  <c r="FU110" i="16" s="1"/>
  <c r="FT110" i="16" a="1"/>
  <c r="FT110" i="16" s="1"/>
  <c r="FS110" i="16" a="1"/>
  <c r="FS110" i="16" s="1"/>
  <c r="FR110" i="16" a="1"/>
  <c r="FR110" i="16" s="1"/>
  <c r="FQ110" i="16" a="1"/>
  <c r="FQ110" i="16" s="1"/>
  <c r="FP110" i="16" a="1"/>
  <c r="FP110" i="16" s="1"/>
  <c r="FO110" i="16" a="1"/>
  <c r="FO110" i="16" s="1"/>
  <c r="FN110" i="16" a="1"/>
  <c r="FN110" i="16" s="1"/>
  <c r="FM110" i="16" a="1"/>
  <c r="FM110" i="16" s="1"/>
  <c r="FL110" i="16" a="1"/>
  <c r="FL110" i="16" s="1"/>
  <c r="FK110" i="16" a="1"/>
  <c r="FK110" i="16" s="1"/>
  <c r="FJ110" i="16" a="1"/>
  <c r="FJ110" i="16" s="1"/>
  <c r="FI110" i="16" a="1"/>
  <c r="FI110" i="16" s="1"/>
  <c r="FH110" i="16" a="1"/>
  <c r="FH110" i="16" s="1"/>
  <c r="FG110" i="16" a="1"/>
  <c r="FG110" i="16" s="1"/>
  <c r="FF110" i="16" a="1"/>
  <c r="FF110" i="16" s="1"/>
  <c r="FE110" i="16" a="1"/>
  <c r="FE110" i="16" s="1"/>
  <c r="FD110" i="16" a="1"/>
  <c r="FD110" i="16" s="1"/>
  <c r="FC110" i="16" a="1"/>
  <c r="FC110" i="16" s="1"/>
  <c r="FB110" i="16" a="1"/>
  <c r="FB110" i="16" s="1"/>
  <c r="FA110" i="16" a="1"/>
  <c r="FA110" i="16" s="1"/>
  <c r="EZ110" i="16" a="1"/>
  <c r="EZ110" i="16" s="1"/>
  <c r="EY110" i="16" a="1"/>
  <c r="EY110" i="16" s="1"/>
  <c r="EX110" i="16" a="1"/>
  <c r="EX110" i="16" s="1"/>
  <c r="EW110" i="16" a="1"/>
  <c r="EW110" i="16" s="1"/>
  <c r="EV110" i="16" a="1"/>
  <c r="EV110" i="16" s="1"/>
  <c r="EU110" i="16" a="1"/>
  <c r="EU110" i="16" s="1"/>
  <c r="ET110" i="16" a="1"/>
  <c r="ET110" i="16" s="1"/>
  <c r="ES110" i="16" a="1"/>
  <c r="ES110" i="16" s="1"/>
  <c r="ER110" i="16" a="1"/>
  <c r="ER110" i="16" s="1"/>
  <c r="EQ110" i="16" a="1"/>
  <c r="EQ110" i="16" s="1"/>
  <c r="EP110" i="16" a="1"/>
  <c r="EP110" i="16" s="1"/>
  <c r="EO110" i="16" a="1"/>
  <c r="EO110" i="16" s="1"/>
  <c r="EN110" i="16" a="1"/>
  <c r="EN110" i="16" s="1"/>
  <c r="EM110" i="16" a="1"/>
  <c r="EM110" i="16" s="1"/>
  <c r="EL110" i="16" a="1"/>
  <c r="EL110" i="16" s="1"/>
  <c r="EK110" i="16" a="1"/>
  <c r="EK110" i="16" s="1"/>
  <c r="EJ110" i="16" a="1"/>
  <c r="EJ110" i="16" s="1"/>
  <c r="EI110" i="16" a="1"/>
  <c r="EI110" i="16" s="1"/>
  <c r="EH110" i="16" a="1"/>
  <c r="EH110" i="16" s="1"/>
  <c r="EG110" i="16" a="1"/>
  <c r="EG110" i="16" s="1"/>
  <c r="EF110" i="16" a="1"/>
  <c r="EF110" i="16" s="1"/>
  <c r="EE110" i="16" a="1"/>
  <c r="EE110" i="16" s="1"/>
  <c r="ED110" i="16" a="1"/>
  <c r="ED110" i="16" s="1"/>
  <c r="EC110" i="16" a="1"/>
  <c r="EC110" i="16" s="1"/>
  <c r="EB110" i="16" a="1"/>
  <c r="EB110" i="16" s="1"/>
  <c r="EA110" i="16" a="1"/>
  <c r="EA110" i="16" s="1"/>
  <c r="DZ110" i="16" a="1"/>
  <c r="DZ110" i="16" s="1"/>
  <c r="DY110" i="16" a="1"/>
  <c r="DY110" i="16" s="1"/>
  <c r="DX110" i="16" a="1"/>
  <c r="DX110" i="16" s="1"/>
  <c r="DW110" i="16" a="1"/>
  <c r="DW110" i="16" s="1"/>
  <c r="DV110" i="16" a="1"/>
  <c r="DV110" i="16" s="1"/>
  <c r="DU110" i="16" a="1"/>
  <c r="DU110" i="16" s="1"/>
  <c r="DT110" i="16" a="1"/>
  <c r="DT110" i="16" s="1"/>
  <c r="DS110" i="16" a="1"/>
  <c r="DS110" i="16" s="1"/>
  <c r="DR110" i="16" a="1"/>
  <c r="DR110" i="16" s="1"/>
  <c r="DQ110" i="16" a="1"/>
  <c r="DQ110" i="16" s="1"/>
  <c r="DP110" i="16" a="1"/>
  <c r="DP110" i="16" s="1"/>
  <c r="DO110" i="16" a="1"/>
  <c r="DO110" i="16" s="1"/>
  <c r="DN110" i="16" a="1"/>
  <c r="DN110" i="16" s="1"/>
  <c r="DM110" i="16" a="1"/>
  <c r="DM110" i="16" s="1"/>
  <c r="DL110" i="16" a="1"/>
  <c r="DL110" i="16" s="1"/>
  <c r="DK110" i="16" a="1"/>
  <c r="DK110" i="16" s="1"/>
  <c r="DJ110" i="16" a="1"/>
  <c r="DJ110" i="16" s="1"/>
  <c r="DI110" i="16" a="1"/>
  <c r="DI110" i="16" s="1"/>
  <c r="DH110" i="16" a="1"/>
  <c r="DH110" i="16" s="1"/>
  <c r="DG110" i="16" a="1"/>
  <c r="DG110" i="16" s="1"/>
  <c r="DF110" i="16" a="1"/>
  <c r="DF110" i="16" s="1"/>
  <c r="DE110" i="16" a="1"/>
  <c r="DE110" i="16" s="1"/>
  <c r="DD110" i="16" a="1"/>
  <c r="DD110" i="16" s="1"/>
  <c r="DC110" i="16" a="1"/>
  <c r="DC110" i="16" s="1"/>
  <c r="DB110" i="16" a="1"/>
  <c r="DB110" i="16" s="1"/>
  <c r="DA110" i="16" a="1"/>
  <c r="DA110" i="16" s="1"/>
  <c r="CZ110" i="16" a="1"/>
  <c r="CZ110" i="16" s="1"/>
  <c r="CY110" i="16" a="1"/>
  <c r="CY110" i="16" s="1"/>
  <c r="CX110" i="16" a="1"/>
  <c r="CX110" i="16" s="1"/>
  <c r="CW110" i="16" a="1"/>
  <c r="CW110" i="16" s="1"/>
  <c r="CV110" i="16" a="1"/>
  <c r="CV110" i="16" s="1"/>
  <c r="CU110" i="16" a="1"/>
  <c r="CU110" i="16" s="1"/>
  <c r="CT110" i="16" a="1"/>
  <c r="CT110" i="16" s="1"/>
  <c r="CS110" i="16" a="1"/>
  <c r="CS110" i="16" s="1"/>
  <c r="CR110" i="16" a="1"/>
  <c r="CR110" i="16" s="1"/>
  <c r="CQ110" i="16" a="1"/>
  <c r="CQ110" i="16" s="1"/>
  <c r="CP110" i="16" a="1"/>
  <c r="CP110" i="16" s="1"/>
  <c r="CO110" i="16" a="1"/>
  <c r="CO110" i="16" s="1"/>
  <c r="CN110" i="16" a="1"/>
  <c r="CN110" i="16" s="1"/>
  <c r="CM110" i="16" a="1"/>
  <c r="CM110" i="16" s="1"/>
  <c r="CL110" i="16" a="1"/>
  <c r="CL110" i="16" s="1"/>
  <c r="CK110" i="16" a="1"/>
  <c r="CK110" i="16" s="1"/>
  <c r="CJ110" i="16" a="1"/>
  <c r="CJ110" i="16" s="1"/>
  <c r="CI110" i="16" a="1"/>
  <c r="CI110" i="16" s="1"/>
  <c r="CH110" i="16" a="1"/>
  <c r="CH110" i="16" s="1"/>
  <c r="CG110" i="16" a="1"/>
  <c r="CG110" i="16" s="1"/>
  <c r="CF110" i="16" a="1"/>
  <c r="CF110" i="16" s="1"/>
  <c r="CE110" i="16" a="1"/>
  <c r="CE110" i="16" s="1"/>
  <c r="CD110" i="16" a="1"/>
  <c r="CD110" i="16" s="1"/>
  <c r="CC110" i="16" a="1"/>
  <c r="CC110" i="16" s="1"/>
  <c r="CB110" i="16" a="1"/>
  <c r="CB110" i="16" s="1"/>
  <c r="CA110" i="16" a="1"/>
  <c r="CA110" i="16" s="1"/>
  <c r="BZ110" i="16" a="1"/>
  <c r="BZ110" i="16" s="1"/>
  <c r="BY110" i="16" a="1"/>
  <c r="BY110" i="16" s="1"/>
  <c r="BX110" i="16" a="1"/>
  <c r="BX110" i="16" s="1"/>
  <c r="BW110" i="16" a="1"/>
  <c r="BW110" i="16" s="1"/>
  <c r="BV110" i="16" a="1"/>
  <c r="BV110" i="16" s="1"/>
  <c r="BU110" i="16" a="1"/>
  <c r="BU110" i="16" s="1"/>
  <c r="BT110" i="16" a="1"/>
  <c r="BT110" i="16" s="1"/>
  <c r="BS110" i="16" a="1"/>
  <c r="BS110" i="16" s="1"/>
  <c r="BR110" i="16" a="1"/>
  <c r="BR110" i="16" s="1"/>
  <c r="BQ110" i="16" a="1"/>
  <c r="BQ110" i="16" s="1"/>
  <c r="BP110" i="16" a="1"/>
  <c r="BP110" i="16" s="1"/>
  <c r="BO110" i="16" a="1"/>
  <c r="BO110" i="16" s="1"/>
  <c r="BN110" i="16" a="1"/>
  <c r="BN110" i="16" s="1"/>
  <c r="BM110" i="16" a="1"/>
  <c r="BM110" i="16" s="1"/>
  <c r="BL110" i="16" a="1"/>
  <c r="BL110" i="16" s="1"/>
  <c r="BK110" i="16" a="1"/>
  <c r="BK110" i="16" s="1"/>
  <c r="BJ110" i="16" a="1"/>
  <c r="BJ110" i="16" s="1"/>
  <c r="BI110" i="16" a="1"/>
  <c r="BI110" i="16" s="1"/>
  <c r="BH110" i="16" a="1"/>
  <c r="BH110" i="16" s="1"/>
  <c r="BG110" i="16" a="1"/>
  <c r="BG110" i="16" s="1"/>
  <c r="BF110" i="16" a="1"/>
  <c r="BF110" i="16" s="1"/>
  <c r="BE110" i="16" a="1"/>
  <c r="BE110" i="16" s="1"/>
  <c r="BD110" i="16" a="1"/>
  <c r="BD110" i="16" s="1"/>
  <c r="BC110" i="16" a="1"/>
  <c r="BC110" i="16" s="1"/>
  <c r="BB110" i="16" a="1"/>
  <c r="BB110" i="16" s="1"/>
  <c r="BA110" i="16" a="1"/>
  <c r="BA110" i="16" s="1"/>
  <c r="AZ110" i="16" a="1"/>
  <c r="AZ110" i="16" s="1"/>
  <c r="AY110" i="16" a="1"/>
  <c r="AY110" i="16" s="1"/>
  <c r="AX110" i="16" a="1"/>
  <c r="AX110" i="16" s="1"/>
  <c r="AW110" i="16" a="1"/>
  <c r="AW110" i="16" s="1"/>
  <c r="AV110" i="16" a="1"/>
  <c r="AV110" i="16" s="1"/>
  <c r="AU110" i="16" a="1"/>
  <c r="AU110" i="16" s="1"/>
  <c r="AT110" i="16" a="1"/>
  <c r="AT110" i="16" s="1"/>
  <c r="AS110" i="16" a="1"/>
  <c r="AS110" i="16" s="1"/>
  <c r="AR110" i="16" a="1"/>
  <c r="AR110" i="16" s="1"/>
  <c r="AQ110" i="16" a="1"/>
  <c r="AQ110" i="16" s="1"/>
  <c r="AP110" i="16" a="1"/>
  <c r="AP110" i="16" s="1"/>
  <c r="AO110" i="16" a="1"/>
  <c r="AO110" i="16" s="1"/>
  <c r="AN110" i="16" a="1"/>
  <c r="AN110" i="16" s="1"/>
  <c r="AM110" i="16" a="1"/>
  <c r="AM110" i="16" s="1"/>
  <c r="AL110" i="16" a="1"/>
  <c r="AL110" i="16" s="1"/>
  <c r="AK110" i="16" a="1"/>
  <c r="AK110" i="16" s="1"/>
  <c r="AJ110" i="16" a="1"/>
  <c r="AJ110" i="16" s="1"/>
  <c r="AI110" i="16" a="1"/>
  <c r="AI110" i="16" s="1"/>
  <c r="AH110" i="16" a="1"/>
  <c r="AH110" i="16" s="1"/>
  <c r="AG110" i="16" a="1"/>
  <c r="AG110" i="16" s="1"/>
  <c r="AF110" i="16" a="1"/>
  <c r="AF110" i="16" s="1"/>
  <c r="AE110" i="16" a="1"/>
  <c r="AE110" i="16" s="1"/>
  <c r="AD110" i="16" a="1"/>
  <c r="AD110" i="16" s="1"/>
  <c r="AC110" i="16" a="1"/>
  <c r="AC110" i="16" s="1"/>
  <c r="AB110" i="16" a="1"/>
  <c r="AB110" i="16" s="1"/>
  <c r="AA110" i="16" a="1"/>
  <c r="AA110" i="16" s="1"/>
  <c r="Z110" i="16" a="1"/>
  <c r="Z110" i="16" s="1"/>
  <c r="Y110" i="16" a="1"/>
  <c r="Y110" i="16" s="1"/>
  <c r="X110" i="16" a="1"/>
  <c r="X110" i="16" s="1"/>
  <c r="W110" i="16" a="1"/>
  <c r="W110" i="16" s="1"/>
  <c r="V110" i="16" a="1"/>
  <c r="V110" i="16" s="1"/>
  <c r="U110" i="16" a="1"/>
  <c r="U110" i="16" s="1"/>
  <c r="T110" i="16" a="1"/>
  <c r="T110" i="16" s="1"/>
  <c r="S110" i="16" a="1"/>
  <c r="S110" i="16" s="1"/>
  <c r="R110" i="16" a="1"/>
  <c r="R110" i="16" s="1"/>
  <c r="Q110" i="16" a="1"/>
  <c r="Q110" i="16" s="1"/>
  <c r="P110" i="16" a="1"/>
  <c r="P110" i="16" s="1"/>
  <c r="O110" i="16" a="1"/>
  <c r="O110" i="16" s="1"/>
  <c r="N110" i="16" a="1"/>
  <c r="N110" i="16" s="1"/>
  <c r="M110" i="16" a="1"/>
  <c r="M110" i="16" s="1"/>
  <c r="L110" i="16" a="1"/>
  <c r="L110" i="16" s="1"/>
  <c r="K110" i="16" a="1"/>
  <c r="K110" i="16" s="1"/>
  <c r="J110" i="16" a="1"/>
  <c r="J110" i="16" s="1"/>
  <c r="NJ109" i="16" a="1"/>
  <c r="NJ109" i="16" s="1"/>
  <c r="NI109" i="16" a="1"/>
  <c r="NI109" i="16" s="1"/>
  <c r="NH109" i="16" a="1"/>
  <c r="NH109" i="16" s="1"/>
  <c r="NG109" i="16" a="1"/>
  <c r="NG109" i="16" s="1"/>
  <c r="NF109" i="16" a="1"/>
  <c r="NF109" i="16" s="1"/>
  <c r="NE109" i="16" a="1"/>
  <c r="NE109" i="16" s="1"/>
  <c r="ND109" i="16" a="1"/>
  <c r="ND109" i="16" s="1"/>
  <c r="NC109" i="16" a="1"/>
  <c r="NC109" i="16" s="1"/>
  <c r="NB109" i="16" a="1"/>
  <c r="NB109" i="16" s="1"/>
  <c r="NA109" i="16" a="1"/>
  <c r="NA109" i="16" s="1"/>
  <c r="MZ109" i="16" a="1"/>
  <c r="MZ109" i="16" s="1"/>
  <c r="MY109" i="16" a="1"/>
  <c r="MY109" i="16" s="1"/>
  <c r="MX109" i="16" a="1"/>
  <c r="MX109" i="16" s="1"/>
  <c r="MW109" i="16" a="1"/>
  <c r="MW109" i="16" s="1"/>
  <c r="MV109" i="16" a="1"/>
  <c r="MV109" i="16" s="1"/>
  <c r="MU109" i="16" a="1"/>
  <c r="MU109" i="16" s="1"/>
  <c r="MT109" i="16" a="1"/>
  <c r="MT109" i="16" s="1"/>
  <c r="MS109" i="16" a="1"/>
  <c r="MS109" i="16" s="1"/>
  <c r="MR109" i="16" a="1"/>
  <c r="MR109" i="16" s="1"/>
  <c r="MQ109" i="16" a="1"/>
  <c r="MQ109" i="16" s="1"/>
  <c r="MP109" i="16" a="1"/>
  <c r="MP109" i="16" s="1"/>
  <c r="MO109" i="16" a="1"/>
  <c r="MO109" i="16" s="1"/>
  <c r="MN109" i="16" a="1"/>
  <c r="MN109" i="16" s="1"/>
  <c r="MM109" i="16" a="1"/>
  <c r="MM109" i="16" s="1"/>
  <c r="ML109" i="16" a="1"/>
  <c r="ML109" i="16" s="1"/>
  <c r="MK109" i="16" a="1"/>
  <c r="MK109" i="16" s="1"/>
  <c r="MJ109" i="16" a="1"/>
  <c r="MJ109" i="16" s="1"/>
  <c r="MI109" i="16" a="1"/>
  <c r="MI109" i="16" s="1"/>
  <c r="MH109" i="16" a="1"/>
  <c r="MH109" i="16" s="1"/>
  <c r="MG109" i="16" a="1"/>
  <c r="MG109" i="16" s="1"/>
  <c r="MF109" i="16" a="1"/>
  <c r="MF109" i="16" s="1"/>
  <c r="ME109" i="16" a="1"/>
  <c r="ME109" i="16" s="1"/>
  <c r="MD109" i="16" a="1"/>
  <c r="MD109" i="16" s="1"/>
  <c r="MC109" i="16" a="1"/>
  <c r="MC109" i="16" s="1"/>
  <c r="MB109" i="16" a="1"/>
  <c r="MB109" i="16" s="1"/>
  <c r="MA109" i="16" a="1"/>
  <c r="MA109" i="16" s="1"/>
  <c r="LZ109" i="16" a="1"/>
  <c r="LZ109" i="16" s="1"/>
  <c r="LY109" i="16" a="1"/>
  <c r="LY109" i="16" s="1"/>
  <c r="LX109" i="16" a="1"/>
  <c r="LX109" i="16" s="1"/>
  <c r="LW109" i="16" a="1"/>
  <c r="LW109" i="16" s="1"/>
  <c r="LV109" i="16" a="1"/>
  <c r="LV109" i="16" s="1"/>
  <c r="LU109" i="16" a="1"/>
  <c r="LU109" i="16" s="1"/>
  <c r="LT109" i="16" a="1"/>
  <c r="LT109" i="16" s="1"/>
  <c r="LS109" i="16" a="1"/>
  <c r="LS109" i="16" s="1"/>
  <c r="LR109" i="16" a="1"/>
  <c r="LR109" i="16" s="1"/>
  <c r="LQ109" i="16" a="1"/>
  <c r="LQ109" i="16" s="1"/>
  <c r="LP109" i="16" a="1"/>
  <c r="LP109" i="16" s="1"/>
  <c r="LO109" i="16" a="1"/>
  <c r="LO109" i="16" s="1"/>
  <c r="LN109" i="16" a="1"/>
  <c r="LN109" i="16" s="1"/>
  <c r="LM109" i="16" a="1"/>
  <c r="LM109" i="16" s="1"/>
  <c r="LL109" i="16" a="1"/>
  <c r="LL109" i="16" s="1"/>
  <c r="LK109" i="16" a="1"/>
  <c r="LK109" i="16" s="1"/>
  <c r="LJ109" i="16" a="1"/>
  <c r="LJ109" i="16" s="1"/>
  <c r="LI109" i="16" a="1"/>
  <c r="LI109" i="16" s="1"/>
  <c r="LH109" i="16" a="1"/>
  <c r="LH109" i="16" s="1"/>
  <c r="LG109" i="16" a="1"/>
  <c r="LG109" i="16" s="1"/>
  <c r="LF109" i="16" a="1"/>
  <c r="LF109" i="16" s="1"/>
  <c r="LE109" i="16" a="1"/>
  <c r="LE109" i="16" s="1"/>
  <c r="LD109" i="16" a="1"/>
  <c r="LD109" i="16" s="1"/>
  <c r="LC109" i="16" a="1"/>
  <c r="LC109" i="16" s="1"/>
  <c r="LB109" i="16" a="1"/>
  <c r="LB109" i="16" s="1"/>
  <c r="LA109" i="16" a="1"/>
  <c r="LA109" i="16" s="1"/>
  <c r="KZ109" i="16" a="1"/>
  <c r="KZ109" i="16" s="1"/>
  <c r="KY109" i="16" a="1"/>
  <c r="KY109" i="16" s="1"/>
  <c r="KX109" i="16" a="1"/>
  <c r="KX109" i="16" s="1"/>
  <c r="KW109" i="16" a="1"/>
  <c r="KW109" i="16" s="1"/>
  <c r="KV109" i="16" a="1"/>
  <c r="KV109" i="16" s="1"/>
  <c r="KU109" i="16" a="1"/>
  <c r="KU109" i="16" s="1"/>
  <c r="KT109" i="16" a="1"/>
  <c r="KT109" i="16" s="1"/>
  <c r="KS109" i="16" a="1"/>
  <c r="KS109" i="16" s="1"/>
  <c r="KR109" i="16" a="1"/>
  <c r="KR109" i="16" s="1"/>
  <c r="KQ109" i="16" a="1"/>
  <c r="KQ109" i="16" s="1"/>
  <c r="KP109" i="16" a="1"/>
  <c r="KP109" i="16" s="1"/>
  <c r="KO109" i="16" a="1"/>
  <c r="KO109" i="16" s="1"/>
  <c r="KN109" i="16" a="1"/>
  <c r="KN109" i="16" s="1"/>
  <c r="KM109" i="16" a="1"/>
  <c r="KM109" i="16" s="1"/>
  <c r="KL109" i="16" a="1"/>
  <c r="KL109" i="16" s="1"/>
  <c r="KK109" i="16" a="1"/>
  <c r="KK109" i="16" s="1"/>
  <c r="KJ109" i="16" a="1"/>
  <c r="KJ109" i="16" s="1"/>
  <c r="KI109" i="16" a="1"/>
  <c r="KI109" i="16" s="1"/>
  <c r="KH109" i="16" a="1"/>
  <c r="KH109" i="16" s="1"/>
  <c r="KG109" i="16" a="1"/>
  <c r="KG109" i="16" s="1"/>
  <c r="KF109" i="16" a="1"/>
  <c r="KF109" i="16" s="1"/>
  <c r="KE109" i="16" a="1"/>
  <c r="KE109" i="16" s="1"/>
  <c r="KD109" i="16" a="1"/>
  <c r="KD109" i="16" s="1"/>
  <c r="KC109" i="16" a="1"/>
  <c r="KC109" i="16" s="1"/>
  <c r="KB109" i="16" a="1"/>
  <c r="KB109" i="16" s="1"/>
  <c r="KA109" i="16" a="1"/>
  <c r="KA109" i="16" s="1"/>
  <c r="JZ109" i="16" a="1"/>
  <c r="JZ109" i="16" s="1"/>
  <c r="JY109" i="16" a="1"/>
  <c r="JY109" i="16" s="1"/>
  <c r="JX109" i="16" a="1"/>
  <c r="JX109" i="16" s="1"/>
  <c r="JW109" i="16" a="1"/>
  <c r="JW109" i="16" s="1"/>
  <c r="JV109" i="16" a="1"/>
  <c r="JV109" i="16" s="1"/>
  <c r="JU109" i="16" a="1"/>
  <c r="JU109" i="16" s="1"/>
  <c r="JT109" i="16" a="1"/>
  <c r="JT109" i="16" s="1"/>
  <c r="JS109" i="16" a="1"/>
  <c r="JS109" i="16" s="1"/>
  <c r="JR109" i="16" a="1"/>
  <c r="JR109" i="16" s="1"/>
  <c r="JQ109" i="16" a="1"/>
  <c r="JQ109" i="16" s="1"/>
  <c r="JP109" i="16" a="1"/>
  <c r="JP109" i="16" s="1"/>
  <c r="JO109" i="16" a="1"/>
  <c r="JO109" i="16" s="1"/>
  <c r="JN109" i="16" a="1"/>
  <c r="JN109" i="16" s="1"/>
  <c r="JM109" i="16" a="1"/>
  <c r="JM109" i="16" s="1"/>
  <c r="JL109" i="16" a="1"/>
  <c r="JL109" i="16" s="1"/>
  <c r="JK109" i="16" a="1"/>
  <c r="JK109" i="16" s="1"/>
  <c r="JJ109" i="16" a="1"/>
  <c r="JJ109" i="16" s="1"/>
  <c r="JI109" i="16" a="1"/>
  <c r="JI109" i="16" s="1"/>
  <c r="JH109" i="16" a="1"/>
  <c r="JH109" i="16" s="1"/>
  <c r="JG109" i="16" a="1"/>
  <c r="JG109" i="16" s="1"/>
  <c r="JF109" i="16" a="1"/>
  <c r="JF109" i="16" s="1"/>
  <c r="JE109" i="16" a="1"/>
  <c r="JE109" i="16" s="1"/>
  <c r="JD109" i="16" a="1"/>
  <c r="JD109" i="16" s="1"/>
  <c r="JC109" i="16" a="1"/>
  <c r="JC109" i="16" s="1"/>
  <c r="JB109" i="16" a="1"/>
  <c r="JB109" i="16" s="1"/>
  <c r="JA109" i="16" a="1"/>
  <c r="JA109" i="16" s="1"/>
  <c r="IZ109" i="16" a="1"/>
  <c r="IZ109" i="16" s="1"/>
  <c r="IY109" i="16" a="1"/>
  <c r="IY109" i="16" s="1"/>
  <c r="IX109" i="16" a="1"/>
  <c r="IX109" i="16" s="1"/>
  <c r="IW109" i="16" a="1"/>
  <c r="IW109" i="16" s="1"/>
  <c r="IV109" i="16" a="1"/>
  <c r="IV109" i="16" s="1"/>
  <c r="IU109" i="16" a="1"/>
  <c r="IU109" i="16" s="1"/>
  <c r="IT109" i="16" a="1"/>
  <c r="IT109" i="16" s="1"/>
  <c r="IS109" i="16" a="1"/>
  <c r="IS109" i="16" s="1"/>
  <c r="IR109" i="16" a="1"/>
  <c r="IR109" i="16" s="1"/>
  <c r="IQ109" i="16" a="1"/>
  <c r="IQ109" i="16" s="1"/>
  <c r="IP109" i="16" a="1"/>
  <c r="IP109" i="16" s="1"/>
  <c r="IO109" i="16" a="1"/>
  <c r="IO109" i="16" s="1"/>
  <c r="IN109" i="16" a="1"/>
  <c r="IN109" i="16" s="1"/>
  <c r="IM109" i="16" a="1"/>
  <c r="IM109" i="16" s="1"/>
  <c r="IL109" i="16" a="1"/>
  <c r="IL109" i="16" s="1"/>
  <c r="IK109" i="16" a="1"/>
  <c r="IK109" i="16" s="1"/>
  <c r="IJ109" i="16" a="1"/>
  <c r="IJ109" i="16" s="1"/>
  <c r="II109" i="16" a="1"/>
  <c r="II109" i="16" s="1"/>
  <c r="IH109" i="16" a="1"/>
  <c r="IH109" i="16" s="1"/>
  <c r="IG109" i="16" a="1"/>
  <c r="IG109" i="16" s="1"/>
  <c r="IF109" i="16" a="1"/>
  <c r="IF109" i="16" s="1"/>
  <c r="IE109" i="16" a="1"/>
  <c r="IE109" i="16" s="1"/>
  <c r="ID109" i="16" a="1"/>
  <c r="ID109" i="16" s="1"/>
  <c r="IC109" i="16" a="1"/>
  <c r="IC109" i="16" s="1"/>
  <c r="IB109" i="16" a="1"/>
  <c r="IB109" i="16" s="1"/>
  <c r="IA109" i="16" a="1"/>
  <c r="IA109" i="16" s="1"/>
  <c r="HZ109" i="16" a="1"/>
  <c r="HZ109" i="16" s="1"/>
  <c r="HY109" i="16" a="1"/>
  <c r="HY109" i="16" s="1"/>
  <c r="HX109" i="16" a="1"/>
  <c r="HX109" i="16" s="1"/>
  <c r="HW109" i="16" a="1"/>
  <c r="HW109" i="16" s="1"/>
  <c r="HV109" i="16" a="1"/>
  <c r="HV109" i="16" s="1"/>
  <c r="HU109" i="16" a="1"/>
  <c r="HU109" i="16" s="1"/>
  <c r="HT109" i="16" a="1"/>
  <c r="HT109" i="16" s="1"/>
  <c r="HS109" i="16" a="1"/>
  <c r="HS109" i="16" s="1"/>
  <c r="HR109" i="16" a="1"/>
  <c r="HR109" i="16" s="1"/>
  <c r="HQ109" i="16" a="1"/>
  <c r="HQ109" i="16" s="1"/>
  <c r="HP109" i="16" a="1"/>
  <c r="HP109" i="16" s="1"/>
  <c r="HO109" i="16" a="1"/>
  <c r="HO109" i="16" s="1"/>
  <c r="HN109" i="16" a="1"/>
  <c r="HN109" i="16" s="1"/>
  <c r="HM109" i="16" a="1"/>
  <c r="HM109" i="16" s="1"/>
  <c r="HL109" i="16" a="1"/>
  <c r="HL109" i="16" s="1"/>
  <c r="HK109" i="16" a="1"/>
  <c r="HK109" i="16" s="1"/>
  <c r="HJ109" i="16" a="1"/>
  <c r="HJ109" i="16" s="1"/>
  <c r="HI109" i="16" a="1"/>
  <c r="HI109" i="16" s="1"/>
  <c r="HH109" i="16" a="1"/>
  <c r="HH109" i="16" s="1"/>
  <c r="HG109" i="16" a="1"/>
  <c r="HG109" i="16" s="1"/>
  <c r="HF109" i="16" a="1"/>
  <c r="HF109" i="16" s="1"/>
  <c r="HE109" i="16" a="1"/>
  <c r="HE109" i="16" s="1"/>
  <c r="HD109" i="16" a="1"/>
  <c r="HD109" i="16" s="1"/>
  <c r="HC109" i="16" a="1"/>
  <c r="HC109" i="16" s="1"/>
  <c r="HB109" i="16" a="1"/>
  <c r="HB109" i="16" s="1"/>
  <c r="HA109" i="16" a="1"/>
  <c r="HA109" i="16" s="1"/>
  <c r="GZ109" i="16" a="1"/>
  <c r="GZ109" i="16" s="1"/>
  <c r="GY109" i="16" a="1"/>
  <c r="GY109" i="16" s="1"/>
  <c r="GX109" i="16" a="1"/>
  <c r="GX109" i="16" s="1"/>
  <c r="GW109" i="16" a="1"/>
  <c r="GW109" i="16" s="1"/>
  <c r="GV109" i="16" a="1"/>
  <c r="GV109" i="16" s="1"/>
  <c r="GU109" i="16" a="1"/>
  <c r="GU109" i="16" s="1"/>
  <c r="GT109" i="16" a="1"/>
  <c r="GT109" i="16" s="1"/>
  <c r="GS109" i="16" a="1"/>
  <c r="GS109" i="16" s="1"/>
  <c r="GR109" i="16" a="1"/>
  <c r="GR109" i="16" s="1"/>
  <c r="GQ109" i="16" a="1"/>
  <c r="GQ109" i="16" s="1"/>
  <c r="GP109" i="16" a="1"/>
  <c r="GP109" i="16" s="1"/>
  <c r="GO109" i="16" a="1"/>
  <c r="GO109" i="16" s="1"/>
  <c r="GN109" i="16" a="1"/>
  <c r="GN109" i="16" s="1"/>
  <c r="GM109" i="16" a="1"/>
  <c r="GM109" i="16" s="1"/>
  <c r="GL109" i="16" a="1"/>
  <c r="GL109" i="16" s="1"/>
  <c r="GK109" i="16" a="1"/>
  <c r="GK109" i="16" s="1"/>
  <c r="GJ109" i="16" a="1"/>
  <c r="GJ109" i="16" s="1"/>
  <c r="GI109" i="16" a="1"/>
  <c r="GI109" i="16" s="1"/>
  <c r="GH109" i="16" a="1"/>
  <c r="GH109" i="16" s="1"/>
  <c r="GG109" i="16" a="1"/>
  <c r="GG109" i="16" s="1"/>
  <c r="GF109" i="16" a="1"/>
  <c r="GF109" i="16" s="1"/>
  <c r="GE109" i="16" a="1"/>
  <c r="GE109" i="16" s="1"/>
  <c r="GD109" i="16" a="1"/>
  <c r="GD109" i="16" s="1"/>
  <c r="GC109" i="16" a="1"/>
  <c r="GC109" i="16" s="1"/>
  <c r="GB109" i="16" a="1"/>
  <c r="GB109" i="16" s="1"/>
  <c r="GA109" i="16" a="1"/>
  <c r="GA109" i="16" s="1"/>
  <c r="FZ109" i="16" a="1"/>
  <c r="FZ109" i="16" s="1"/>
  <c r="FY109" i="16" a="1"/>
  <c r="FY109" i="16" s="1"/>
  <c r="FX109" i="16" a="1"/>
  <c r="FX109" i="16" s="1"/>
  <c r="FW109" i="16" a="1"/>
  <c r="FW109" i="16" s="1"/>
  <c r="FV109" i="16" a="1"/>
  <c r="FV109" i="16" s="1"/>
  <c r="FU109" i="16" a="1"/>
  <c r="FU109" i="16" s="1"/>
  <c r="FT109" i="16" a="1"/>
  <c r="FT109" i="16" s="1"/>
  <c r="FS109" i="16" a="1"/>
  <c r="FS109" i="16" s="1"/>
  <c r="FR109" i="16" a="1"/>
  <c r="FR109" i="16" s="1"/>
  <c r="FQ109" i="16" a="1"/>
  <c r="FQ109" i="16" s="1"/>
  <c r="FP109" i="16" a="1"/>
  <c r="FP109" i="16" s="1"/>
  <c r="FO109" i="16" a="1"/>
  <c r="FO109" i="16" s="1"/>
  <c r="FN109" i="16" a="1"/>
  <c r="FN109" i="16" s="1"/>
  <c r="FM109" i="16" a="1"/>
  <c r="FM109" i="16" s="1"/>
  <c r="FL109" i="16" a="1"/>
  <c r="FL109" i="16" s="1"/>
  <c r="FK109" i="16" a="1"/>
  <c r="FK109" i="16" s="1"/>
  <c r="FJ109" i="16" a="1"/>
  <c r="FJ109" i="16" s="1"/>
  <c r="FI109" i="16" a="1"/>
  <c r="FI109" i="16" s="1"/>
  <c r="FH109" i="16" a="1"/>
  <c r="FH109" i="16" s="1"/>
  <c r="FG109" i="16" a="1"/>
  <c r="FG109" i="16" s="1"/>
  <c r="FF109" i="16" a="1"/>
  <c r="FF109" i="16" s="1"/>
  <c r="FE109" i="16" a="1"/>
  <c r="FE109" i="16" s="1"/>
  <c r="FD109" i="16" a="1"/>
  <c r="FD109" i="16" s="1"/>
  <c r="FC109" i="16" a="1"/>
  <c r="FC109" i="16" s="1"/>
  <c r="FB109" i="16" a="1"/>
  <c r="FB109" i="16" s="1"/>
  <c r="FA109" i="16" a="1"/>
  <c r="FA109" i="16" s="1"/>
  <c r="EZ109" i="16" a="1"/>
  <c r="EZ109" i="16" s="1"/>
  <c r="EY109" i="16" a="1"/>
  <c r="EY109" i="16" s="1"/>
  <c r="EX109" i="16" a="1"/>
  <c r="EX109" i="16" s="1"/>
  <c r="EW109" i="16" a="1"/>
  <c r="EW109" i="16" s="1"/>
  <c r="EV109" i="16" a="1"/>
  <c r="EV109" i="16" s="1"/>
  <c r="EU109" i="16" a="1"/>
  <c r="EU109" i="16" s="1"/>
  <c r="ET109" i="16" a="1"/>
  <c r="ET109" i="16" s="1"/>
  <c r="ES109" i="16" a="1"/>
  <c r="ES109" i="16" s="1"/>
  <c r="ER109" i="16" a="1"/>
  <c r="ER109" i="16" s="1"/>
  <c r="EQ109" i="16" a="1"/>
  <c r="EQ109" i="16" s="1"/>
  <c r="EP109" i="16" a="1"/>
  <c r="EP109" i="16" s="1"/>
  <c r="EO109" i="16" a="1"/>
  <c r="EO109" i="16" s="1"/>
  <c r="EN109" i="16" a="1"/>
  <c r="EN109" i="16" s="1"/>
  <c r="EM109" i="16" a="1"/>
  <c r="EM109" i="16" s="1"/>
  <c r="EL109" i="16" a="1"/>
  <c r="EL109" i="16" s="1"/>
  <c r="EK109" i="16" a="1"/>
  <c r="EK109" i="16" s="1"/>
  <c r="EJ109" i="16" a="1"/>
  <c r="EJ109" i="16" s="1"/>
  <c r="EI109" i="16" a="1"/>
  <c r="EI109" i="16" s="1"/>
  <c r="EH109" i="16" a="1"/>
  <c r="EH109" i="16" s="1"/>
  <c r="EG109" i="16" a="1"/>
  <c r="EG109" i="16" s="1"/>
  <c r="EF109" i="16" a="1"/>
  <c r="EF109" i="16" s="1"/>
  <c r="EE109" i="16" a="1"/>
  <c r="EE109" i="16" s="1"/>
  <c r="ED109" i="16" a="1"/>
  <c r="ED109" i="16" s="1"/>
  <c r="EC109" i="16" a="1"/>
  <c r="EC109" i="16" s="1"/>
  <c r="EB109" i="16" a="1"/>
  <c r="EB109" i="16" s="1"/>
  <c r="EA109" i="16" a="1"/>
  <c r="EA109" i="16" s="1"/>
  <c r="DZ109" i="16" a="1"/>
  <c r="DZ109" i="16" s="1"/>
  <c r="DY109" i="16" a="1"/>
  <c r="DY109" i="16" s="1"/>
  <c r="DX109" i="16" a="1"/>
  <c r="DX109" i="16" s="1"/>
  <c r="DW109" i="16" a="1"/>
  <c r="DW109" i="16" s="1"/>
  <c r="DV109" i="16" a="1"/>
  <c r="DV109" i="16" s="1"/>
  <c r="DU109" i="16" a="1"/>
  <c r="DU109" i="16" s="1"/>
  <c r="DT109" i="16" a="1"/>
  <c r="DT109" i="16" s="1"/>
  <c r="DS109" i="16" a="1"/>
  <c r="DS109" i="16" s="1"/>
  <c r="DR109" i="16" a="1"/>
  <c r="DR109" i="16" s="1"/>
  <c r="DQ109" i="16" a="1"/>
  <c r="DQ109" i="16" s="1"/>
  <c r="DP109" i="16" a="1"/>
  <c r="DP109" i="16" s="1"/>
  <c r="DO109" i="16" a="1"/>
  <c r="DO109" i="16" s="1"/>
  <c r="DN109" i="16" a="1"/>
  <c r="DN109" i="16" s="1"/>
  <c r="DM109" i="16" a="1"/>
  <c r="DM109" i="16" s="1"/>
  <c r="DL109" i="16" a="1"/>
  <c r="DL109" i="16" s="1"/>
  <c r="DK109" i="16" a="1"/>
  <c r="DK109" i="16" s="1"/>
  <c r="DJ109" i="16" a="1"/>
  <c r="DJ109" i="16" s="1"/>
  <c r="DI109" i="16" a="1"/>
  <c r="DI109" i="16" s="1"/>
  <c r="DH109" i="16" a="1"/>
  <c r="DH109" i="16" s="1"/>
  <c r="DG109" i="16" a="1"/>
  <c r="DG109" i="16" s="1"/>
  <c r="DF109" i="16" a="1"/>
  <c r="DF109" i="16" s="1"/>
  <c r="DE109" i="16" a="1"/>
  <c r="DE109" i="16" s="1"/>
  <c r="DD109" i="16" a="1"/>
  <c r="DD109" i="16" s="1"/>
  <c r="DC109" i="16" a="1"/>
  <c r="DC109" i="16" s="1"/>
  <c r="DB109" i="16" a="1"/>
  <c r="DB109" i="16" s="1"/>
  <c r="DA109" i="16" a="1"/>
  <c r="DA109" i="16" s="1"/>
  <c r="CZ109" i="16" a="1"/>
  <c r="CZ109" i="16" s="1"/>
  <c r="CY109" i="16" a="1"/>
  <c r="CY109" i="16" s="1"/>
  <c r="CX109" i="16" a="1"/>
  <c r="CX109" i="16" s="1"/>
  <c r="CW109" i="16" a="1"/>
  <c r="CW109" i="16" s="1"/>
  <c r="CV109" i="16" a="1"/>
  <c r="CV109" i="16" s="1"/>
  <c r="CU109" i="16" a="1"/>
  <c r="CU109" i="16" s="1"/>
  <c r="CT109" i="16" a="1"/>
  <c r="CT109" i="16" s="1"/>
  <c r="CS109" i="16" a="1"/>
  <c r="CS109" i="16" s="1"/>
  <c r="CR109" i="16" a="1"/>
  <c r="CR109" i="16" s="1"/>
  <c r="CQ109" i="16" a="1"/>
  <c r="CQ109" i="16" s="1"/>
  <c r="CP109" i="16" a="1"/>
  <c r="CP109" i="16" s="1"/>
  <c r="CO109" i="16" a="1"/>
  <c r="CO109" i="16" s="1"/>
  <c r="CN109" i="16" a="1"/>
  <c r="CN109" i="16" s="1"/>
  <c r="CM109" i="16" a="1"/>
  <c r="CM109" i="16" s="1"/>
  <c r="CL109" i="16" a="1"/>
  <c r="CL109" i="16" s="1"/>
  <c r="CK109" i="16" a="1"/>
  <c r="CK109" i="16" s="1"/>
  <c r="CJ109" i="16" a="1"/>
  <c r="CJ109" i="16" s="1"/>
  <c r="CI109" i="16" a="1"/>
  <c r="CI109" i="16" s="1"/>
  <c r="CH109" i="16" a="1"/>
  <c r="CH109" i="16" s="1"/>
  <c r="CG109" i="16" a="1"/>
  <c r="CG109" i="16" s="1"/>
  <c r="CF109" i="16" a="1"/>
  <c r="CF109" i="16" s="1"/>
  <c r="CE109" i="16" a="1"/>
  <c r="CE109" i="16" s="1"/>
  <c r="CD109" i="16" a="1"/>
  <c r="CD109" i="16" s="1"/>
  <c r="CC109" i="16" a="1"/>
  <c r="CC109" i="16" s="1"/>
  <c r="CB109" i="16" a="1"/>
  <c r="CB109" i="16" s="1"/>
  <c r="CA109" i="16" a="1"/>
  <c r="CA109" i="16" s="1"/>
  <c r="BZ109" i="16" a="1"/>
  <c r="BZ109" i="16" s="1"/>
  <c r="BY109" i="16" a="1"/>
  <c r="BY109" i="16" s="1"/>
  <c r="BX109" i="16" a="1"/>
  <c r="BX109" i="16" s="1"/>
  <c r="BW109" i="16" a="1"/>
  <c r="BW109" i="16" s="1"/>
  <c r="BV109" i="16" a="1"/>
  <c r="BV109" i="16" s="1"/>
  <c r="BU109" i="16" a="1"/>
  <c r="BU109" i="16" s="1"/>
  <c r="BT109" i="16" a="1"/>
  <c r="BT109" i="16" s="1"/>
  <c r="BS109" i="16" a="1"/>
  <c r="BS109" i="16" s="1"/>
  <c r="BR109" i="16" a="1"/>
  <c r="BR109" i="16" s="1"/>
  <c r="BQ109" i="16" a="1"/>
  <c r="BQ109" i="16" s="1"/>
  <c r="BP109" i="16" a="1"/>
  <c r="BP109" i="16" s="1"/>
  <c r="BO109" i="16" a="1"/>
  <c r="BO109" i="16" s="1"/>
  <c r="BN109" i="16" a="1"/>
  <c r="BN109" i="16" s="1"/>
  <c r="BM109" i="16" a="1"/>
  <c r="BM109" i="16" s="1"/>
  <c r="BL109" i="16" a="1"/>
  <c r="BL109" i="16" s="1"/>
  <c r="BK109" i="16" a="1"/>
  <c r="BK109" i="16" s="1"/>
  <c r="BJ109" i="16" a="1"/>
  <c r="BJ109" i="16" s="1"/>
  <c r="BI109" i="16" a="1"/>
  <c r="BI109" i="16" s="1"/>
  <c r="BH109" i="16" a="1"/>
  <c r="BH109" i="16" s="1"/>
  <c r="BG109" i="16" a="1"/>
  <c r="BG109" i="16" s="1"/>
  <c r="BF109" i="16" a="1"/>
  <c r="BF109" i="16" s="1"/>
  <c r="BE109" i="16" a="1"/>
  <c r="BE109" i="16" s="1"/>
  <c r="BD109" i="16" a="1"/>
  <c r="BD109" i="16" s="1"/>
  <c r="BC109" i="16" a="1"/>
  <c r="BC109" i="16" s="1"/>
  <c r="BB109" i="16" a="1"/>
  <c r="BB109" i="16" s="1"/>
  <c r="BA109" i="16" a="1"/>
  <c r="BA109" i="16" s="1"/>
  <c r="AZ109" i="16" a="1"/>
  <c r="AZ109" i="16" s="1"/>
  <c r="AY109" i="16" a="1"/>
  <c r="AY109" i="16" s="1"/>
  <c r="AX109" i="16" a="1"/>
  <c r="AX109" i="16" s="1"/>
  <c r="AW109" i="16" a="1"/>
  <c r="AW109" i="16" s="1"/>
  <c r="AV109" i="16" a="1"/>
  <c r="AV109" i="16" s="1"/>
  <c r="AU109" i="16" a="1"/>
  <c r="AU109" i="16" s="1"/>
  <c r="AT109" i="16" a="1"/>
  <c r="AT109" i="16" s="1"/>
  <c r="AS109" i="16" a="1"/>
  <c r="AS109" i="16" s="1"/>
  <c r="AR109" i="16" a="1"/>
  <c r="AR109" i="16" s="1"/>
  <c r="AQ109" i="16" a="1"/>
  <c r="AQ109" i="16" s="1"/>
  <c r="AP109" i="16" a="1"/>
  <c r="AP109" i="16" s="1"/>
  <c r="AO109" i="16" a="1"/>
  <c r="AO109" i="16" s="1"/>
  <c r="AN109" i="16" a="1"/>
  <c r="AN109" i="16" s="1"/>
  <c r="AM109" i="16" a="1"/>
  <c r="AM109" i="16" s="1"/>
  <c r="AL109" i="16" a="1"/>
  <c r="AL109" i="16" s="1"/>
  <c r="AK109" i="16" a="1"/>
  <c r="AK109" i="16" s="1"/>
  <c r="AJ109" i="16" a="1"/>
  <c r="AJ109" i="16" s="1"/>
  <c r="AI109" i="16" a="1"/>
  <c r="AI109" i="16" s="1"/>
  <c r="AH109" i="16" a="1"/>
  <c r="AH109" i="16" s="1"/>
  <c r="AG109" i="16" a="1"/>
  <c r="AG109" i="16" s="1"/>
  <c r="AF109" i="16" a="1"/>
  <c r="AF109" i="16" s="1"/>
  <c r="AE109" i="16" a="1"/>
  <c r="AE109" i="16" s="1"/>
  <c r="AD109" i="16" a="1"/>
  <c r="AD109" i="16" s="1"/>
  <c r="AC109" i="16" a="1"/>
  <c r="AC109" i="16" s="1"/>
  <c r="AB109" i="16" a="1"/>
  <c r="AB109" i="16" s="1"/>
  <c r="AA109" i="16" a="1"/>
  <c r="AA109" i="16" s="1"/>
  <c r="Z109" i="16" a="1"/>
  <c r="Z109" i="16" s="1"/>
  <c r="Y109" i="16" a="1"/>
  <c r="Y109" i="16" s="1"/>
  <c r="X109" i="16" a="1"/>
  <c r="X109" i="16" s="1"/>
  <c r="W109" i="16" a="1"/>
  <c r="W109" i="16" s="1"/>
  <c r="V109" i="16" a="1"/>
  <c r="V109" i="16" s="1"/>
  <c r="U109" i="16" a="1"/>
  <c r="U109" i="16" s="1"/>
  <c r="T109" i="16" a="1"/>
  <c r="T109" i="16" s="1"/>
  <c r="S109" i="16" a="1"/>
  <c r="S109" i="16" s="1"/>
  <c r="R109" i="16" a="1"/>
  <c r="R109" i="16" s="1"/>
  <c r="Q109" i="16" a="1"/>
  <c r="Q109" i="16" s="1"/>
  <c r="P109" i="16" a="1"/>
  <c r="P109" i="16" s="1"/>
  <c r="O109" i="16" a="1"/>
  <c r="O109" i="16" s="1"/>
  <c r="N109" i="16" a="1"/>
  <c r="N109" i="16" s="1"/>
  <c r="M109" i="16" a="1"/>
  <c r="M109" i="16" s="1"/>
  <c r="L109" i="16" a="1"/>
  <c r="L109" i="16" s="1"/>
  <c r="K109" i="16" a="1"/>
  <c r="K109" i="16" s="1"/>
  <c r="J109" i="16" a="1"/>
  <c r="J109" i="16" s="1"/>
  <c r="NJ108" i="16" a="1"/>
  <c r="NJ108" i="16" s="1"/>
  <c r="NI108" i="16" a="1"/>
  <c r="NI108" i="16" s="1"/>
  <c r="NH108" i="16" a="1"/>
  <c r="NH108" i="16" s="1"/>
  <c r="NG108" i="16" a="1"/>
  <c r="NG108" i="16" s="1"/>
  <c r="NF108" i="16" a="1"/>
  <c r="NF108" i="16" s="1"/>
  <c r="NE108" i="16" a="1"/>
  <c r="NE108" i="16" s="1"/>
  <c r="ND108" i="16" a="1"/>
  <c r="ND108" i="16" s="1"/>
  <c r="NC108" i="16" a="1"/>
  <c r="NC108" i="16" s="1"/>
  <c r="NB108" i="16" a="1"/>
  <c r="NB108" i="16" s="1"/>
  <c r="NA108" i="16" a="1"/>
  <c r="NA108" i="16" s="1"/>
  <c r="MZ108" i="16" a="1"/>
  <c r="MZ108" i="16" s="1"/>
  <c r="MY108" i="16" a="1"/>
  <c r="MY108" i="16" s="1"/>
  <c r="MX108" i="16" a="1"/>
  <c r="MX108" i="16" s="1"/>
  <c r="MW108" i="16" a="1"/>
  <c r="MW108" i="16" s="1"/>
  <c r="MV108" i="16" a="1"/>
  <c r="MV108" i="16" s="1"/>
  <c r="MU108" i="16" a="1"/>
  <c r="MU108" i="16" s="1"/>
  <c r="MT108" i="16" a="1"/>
  <c r="MT108" i="16" s="1"/>
  <c r="MS108" i="16" a="1"/>
  <c r="MS108" i="16" s="1"/>
  <c r="MR108" i="16" a="1"/>
  <c r="MR108" i="16" s="1"/>
  <c r="MQ108" i="16" a="1"/>
  <c r="MQ108" i="16" s="1"/>
  <c r="MP108" i="16" a="1"/>
  <c r="MP108" i="16" s="1"/>
  <c r="MO108" i="16" a="1"/>
  <c r="MO108" i="16" s="1"/>
  <c r="MN108" i="16" a="1"/>
  <c r="MN108" i="16" s="1"/>
  <c r="MM108" i="16" a="1"/>
  <c r="MM108" i="16" s="1"/>
  <c r="ML108" i="16" a="1"/>
  <c r="ML108" i="16" s="1"/>
  <c r="MK108" i="16" a="1"/>
  <c r="MK108" i="16" s="1"/>
  <c r="MJ108" i="16" a="1"/>
  <c r="MJ108" i="16" s="1"/>
  <c r="MI108" i="16" a="1"/>
  <c r="MI108" i="16" s="1"/>
  <c r="MH108" i="16" a="1"/>
  <c r="MH108" i="16" s="1"/>
  <c r="MG108" i="16" a="1"/>
  <c r="MG108" i="16" s="1"/>
  <c r="MF108" i="16" a="1"/>
  <c r="MF108" i="16" s="1"/>
  <c r="ME108" i="16" a="1"/>
  <c r="ME108" i="16" s="1"/>
  <c r="MD108" i="16" a="1"/>
  <c r="MD108" i="16" s="1"/>
  <c r="MC108" i="16" a="1"/>
  <c r="MC108" i="16" s="1"/>
  <c r="MB108" i="16" a="1"/>
  <c r="MB108" i="16" s="1"/>
  <c r="MA108" i="16" a="1"/>
  <c r="MA108" i="16" s="1"/>
  <c r="LZ108" i="16" a="1"/>
  <c r="LZ108" i="16" s="1"/>
  <c r="LY108" i="16" a="1"/>
  <c r="LY108" i="16" s="1"/>
  <c r="LX108" i="16" a="1"/>
  <c r="LX108" i="16" s="1"/>
  <c r="LW108" i="16" a="1"/>
  <c r="LW108" i="16" s="1"/>
  <c r="LV108" i="16" a="1"/>
  <c r="LV108" i="16" s="1"/>
  <c r="LU108" i="16" a="1"/>
  <c r="LU108" i="16" s="1"/>
  <c r="LT108" i="16" a="1"/>
  <c r="LT108" i="16" s="1"/>
  <c r="LS108" i="16" a="1"/>
  <c r="LS108" i="16" s="1"/>
  <c r="LR108" i="16" a="1"/>
  <c r="LR108" i="16" s="1"/>
  <c r="LQ108" i="16" a="1"/>
  <c r="LQ108" i="16" s="1"/>
  <c r="LP108" i="16" a="1"/>
  <c r="LP108" i="16" s="1"/>
  <c r="LO108" i="16" a="1"/>
  <c r="LO108" i="16" s="1"/>
  <c r="LN108" i="16" a="1"/>
  <c r="LN108" i="16" s="1"/>
  <c r="LM108" i="16" a="1"/>
  <c r="LM108" i="16" s="1"/>
  <c r="LL108" i="16" a="1"/>
  <c r="LL108" i="16" s="1"/>
  <c r="LK108" i="16" a="1"/>
  <c r="LK108" i="16" s="1"/>
  <c r="LJ108" i="16" a="1"/>
  <c r="LJ108" i="16" s="1"/>
  <c r="LI108" i="16" a="1"/>
  <c r="LI108" i="16" s="1"/>
  <c r="LH108" i="16" a="1"/>
  <c r="LH108" i="16" s="1"/>
  <c r="LG108" i="16" a="1"/>
  <c r="LG108" i="16" s="1"/>
  <c r="LF108" i="16" a="1"/>
  <c r="LF108" i="16" s="1"/>
  <c r="LE108" i="16" a="1"/>
  <c r="LE108" i="16" s="1"/>
  <c r="LD108" i="16" a="1"/>
  <c r="LD108" i="16" s="1"/>
  <c r="LC108" i="16" a="1"/>
  <c r="LC108" i="16" s="1"/>
  <c r="LB108" i="16" a="1"/>
  <c r="LB108" i="16" s="1"/>
  <c r="LA108" i="16" a="1"/>
  <c r="LA108" i="16" s="1"/>
  <c r="KZ108" i="16" a="1"/>
  <c r="KZ108" i="16" s="1"/>
  <c r="KY108" i="16" a="1"/>
  <c r="KY108" i="16" s="1"/>
  <c r="KX108" i="16" a="1"/>
  <c r="KX108" i="16" s="1"/>
  <c r="KW108" i="16" a="1"/>
  <c r="KW108" i="16" s="1"/>
  <c r="KV108" i="16" a="1"/>
  <c r="KV108" i="16" s="1"/>
  <c r="KU108" i="16" a="1"/>
  <c r="KU108" i="16" s="1"/>
  <c r="KT108" i="16" a="1"/>
  <c r="KT108" i="16" s="1"/>
  <c r="KS108" i="16" a="1"/>
  <c r="KS108" i="16" s="1"/>
  <c r="KR108" i="16" a="1"/>
  <c r="KR108" i="16" s="1"/>
  <c r="KQ108" i="16" a="1"/>
  <c r="KQ108" i="16" s="1"/>
  <c r="KP108" i="16" a="1"/>
  <c r="KP108" i="16" s="1"/>
  <c r="KO108" i="16" a="1"/>
  <c r="KO108" i="16" s="1"/>
  <c r="KN108" i="16" a="1"/>
  <c r="KN108" i="16" s="1"/>
  <c r="KM108" i="16" a="1"/>
  <c r="KM108" i="16" s="1"/>
  <c r="KL108" i="16" a="1"/>
  <c r="KL108" i="16" s="1"/>
  <c r="KK108" i="16" a="1"/>
  <c r="KK108" i="16" s="1"/>
  <c r="KJ108" i="16" a="1"/>
  <c r="KJ108" i="16" s="1"/>
  <c r="KI108" i="16" a="1"/>
  <c r="KI108" i="16" s="1"/>
  <c r="KH108" i="16" a="1"/>
  <c r="KH108" i="16" s="1"/>
  <c r="KG108" i="16" a="1"/>
  <c r="KG108" i="16" s="1"/>
  <c r="KF108" i="16" a="1"/>
  <c r="KF108" i="16" s="1"/>
  <c r="KE108" i="16" a="1"/>
  <c r="KE108" i="16" s="1"/>
  <c r="KD108" i="16" a="1"/>
  <c r="KD108" i="16" s="1"/>
  <c r="KC108" i="16" a="1"/>
  <c r="KC108" i="16" s="1"/>
  <c r="KB108" i="16" a="1"/>
  <c r="KB108" i="16" s="1"/>
  <c r="KA108" i="16" a="1"/>
  <c r="KA108" i="16" s="1"/>
  <c r="JZ108" i="16" a="1"/>
  <c r="JZ108" i="16" s="1"/>
  <c r="JY108" i="16" a="1"/>
  <c r="JY108" i="16" s="1"/>
  <c r="JX108" i="16" a="1"/>
  <c r="JX108" i="16" s="1"/>
  <c r="JW108" i="16" a="1"/>
  <c r="JW108" i="16" s="1"/>
  <c r="JV108" i="16" a="1"/>
  <c r="JV108" i="16" s="1"/>
  <c r="JU108" i="16" a="1"/>
  <c r="JU108" i="16" s="1"/>
  <c r="JT108" i="16" a="1"/>
  <c r="JT108" i="16" s="1"/>
  <c r="JS108" i="16" a="1"/>
  <c r="JS108" i="16" s="1"/>
  <c r="JR108" i="16" a="1"/>
  <c r="JR108" i="16" s="1"/>
  <c r="JQ108" i="16" a="1"/>
  <c r="JQ108" i="16" s="1"/>
  <c r="JP108" i="16" a="1"/>
  <c r="JP108" i="16" s="1"/>
  <c r="JO108" i="16" a="1"/>
  <c r="JO108" i="16" s="1"/>
  <c r="JN108" i="16" a="1"/>
  <c r="JN108" i="16" s="1"/>
  <c r="JM108" i="16" a="1"/>
  <c r="JM108" i="16" s="1"/>
  <c r="JL108" i="16" a="1"/>
  <c r="JL108" i="16" s="1"/>
  <c r="JK108" i="16" a="1"/>
  <c r="JK108" i="16" s="1"/>
  <c r="JJ108" i="16" a="1"/>
  <c r="JJ108" i="16" s="1"/>
  <c r="JI108" i="16" a="1"/>
  <c r="JI108" i="16" s="1"/>
  <c r="JH108" i="16" a="1"/>
  <c r="JH108" i="16" s="1"/>
  <c r="JG108" i="16" a="1"/>
  <c r="JG108" i="16" s="1"/>
  <c r="JF108" i="16" a="1"/>
  <c r="JF108" i="16" s="1"/>
  <c r="JE108" i="16" a="1"/>
  <c r="JE108" i="16" s="1"/>
  <c r="JD108" i="16" a="1"/>
  <c r="JD108" i="16" s="1"/>
  <c r="JC108" i="16" a="1"/>
  <c r="JC108" i="16" s="1"/>
  <c r="JB108" i="16" a="1"/>
  <c r="JB108" i="16" s="1"/>
  <c r="JA108" i="16" a="1"/>
  <c r="JA108" i="16" s="1"/>
  <c r="IZ108" i="16" a="1"/>
  <c r="IZ108" i="16" s="1"/>
  <c r="IY108" i="16" a="1"/>
  <c r="IY108" i="16" s="1"/>
  <c r="IX108" i="16" a="1"/>
  <c r="IX108" i="16" s="1"/>
  <c r="IW108" i="16" a="1"/>
  <c r="IW108" i="16" s="1"/>
  <c r="IV108" i="16" a="1"/>
  <c r="IV108" i="16" s="1"/>
  <c r="IU108" i="16" a="1"/>
  <c r="IU108" i="16" s="1"/>
  <c r="IT108" i="16" a="1"/>
  <c r="IT108" i="16" s="1"/>
  <c r="IS108" i="16" a="1"/>
  <c r="IS108" i="16" s="1"/>
  <c r="IR108" i="16" a="1"/>
  <c r="IR108" i="16" s="1"/>
  <c r="IQ108" i="16" a="1"/>
  <c r="IQ108" i="16" s="1"/>
  <c r="IP108" i="16" a="1"/>
  <c r="IP108" i="16" s="1"/>
  <c r="IO108" i="16" a="1"/>
  <c r="IO108" i="16" s="1"/>
  <c r="IN108" i="16" a="1"/>
  <c r="IN108" i="16" s="1"/>
  <c r="IM108" i="16" a="1"/>
  <c r="IM108" i="16" s="1"/>
  <c r="IL108" i="16" a="1"/>
  <c r="IL108" i="16" s="1"/>
  <c r="IK108" i="16" a="1"/>
  <c r="IK108" i="16" s="1"/>
  <c r="IJ108" i="16" a="1"/>
  <c r="IJ108" i="16" s="1"/>
  <c r="II108" i="16" a="1"/>
  <c r="II108" i="16" s="1"/>
  <c r="IH108" i="16" a="1"/>
  <c r="IH108" i="16" s="1"/>
  <c r="IG108" i="16" a="1"/>
  <c r="IG108" i="16" s="1"/>
  <c r="IF108" i="16" a="1"/>
  <c r="IF108" i="16" s="1"/>
  <c r="IE108" i="16" a="1"/>
  <c r="IE108" i="16" s="1"/>
  <c r="ID108" i="16" a="1"/>
  <c r="ID108" i="16" s="1"/>
  <c r="IC108" i="16" a="1"/>
  <c r="IC108" i="16" s="1"/>
  <c r="IB108" i="16" a="1"/>
  <c r="IB108" i="16" s="1"/>
  <c r="IA108" i="16" a="1"/>
  <c r="IA108" i="16" s="1"/>
  <c r="HZ108" i="16" a="1"/>
  <c r="HZ108" i="16" s="1"/>
  <c r="HY108" i="16" a="1"/>
  <c r="HY108" i="16" s="1"/>
  <c r="HX108" i="16" a="1"/>
  <c r="HX108" i="16" s="1"/>
  <c r="HW108" i="16" a="1"/>
  <c r="HW108" i="16" s="1"/>
  <c r="HV108" i="16" a="1"/>
  <c r="HV108" i="16" s="1"/>
  <c r="HU108" i="16" a="1"/>
  <c r="HU108" i="16" s="1"/>
  <c r="HT108" i="16" a="1"/>
  <c r="HT108" i="16" s="1"/>
  <c r="HS108" i="16" a="1"/>
  <c r="HS108" i="16" s="1"/>
  <c r="HR108" i="16" a="1"/>
  <c r="HR108" i="16" s="1"/>
  <c r="HQ108" i="16" a="1"/>
  <c r="HQ108" i="16" s="1"/>
  <c r="HP108" i="16" a="1"/>
  <c r="HP108" i="16" s="1"/>
  <c r="HO108" i="16" a="1"/>
  <c r="HO108" i="16" s="1"/>
  <c r="HN108" i="16" a="1"/>
  <c r="HN108" i="16" s="1"/>
  <c r="HM108" i="16" a="1"/>
  <c r="HM108" i="16" s="1"/>
  <c r="HL108" i="16" a="1"/>
  <c r="HL108" i="16" s="1"/>
  <c r="HK108" i="16" a="1"/>
  <c r="HK108" i="16" s="1"/>
  <c r="HJ108" i="16" a="1"/>
  <c r="HJ108" i="16" s="1"/>
  <c r="HI108" i="16" a="1"/>
  <c r="HI108" i="16" s="1"/>
  <c r="HH108" i="16" a="1"/>
  <c r="HH108" i="16" s="1"/>
  <c r="HG108" i="16" a="1"/>
  <c r="HG108" i="16" s="1"/>
  <c r="HF108" i="16" a="1"/>
  <c r="HF108" i="16" s="1"/>
  <c r="HE108" i="16" a="1"/>
  <c r="HE108" i="16" s="1"/>
  <c r="HD108" i="16" a="1"/>
  <c r="HD108" i="16" s="1"/>
  <c r="HC108" i="16" a="1"/>
  <c r="HC108" i="16" s="1"/>
  <c r="HB108" i="16" a="1"/>
  <c r="HB108" i="16" s="1"/>
  <c r="HA108" i="16" a="1"/>
  <c r="HA108" i="16" s="1"/>
  <c r="GZ108" i="16" a="1"/>
  <c r="GZ108" i="16" s="1"/>
  <c r="GY108" i="16" a="1"/>
  <c r="GY108" i="16" s="1"/>
  <c r="GX108" i="16" a="1"/>
  <c r="GX108" i="16" s="1"/>
  <c r="GW108" i="16" a="1"/>
  <c r="GW108" i="16" s="1"/>
  <c r="GV108" i="16" a="1"/>
  <c r="GV108" i="16" s="1"/>
  <c r="GU108" i="16" a="1"/>
  <c r="GU108" i="16" s="1"/>
  <c r="GT108" i="16" a="1"/>
  <c r="GT108" i="16" s="1"/>
  <c r="GS108" i="16" a="1"/>
  <c r="GS108" i="16" s="1"/>
  <c r="GR108" i="16" a="1"/>
  <c r="GR108" i="16" s="1"/>
  <c r="GQ108" i="16" a="1"/>
  <c r="GQ108" i="16" s="1"/>
  <c r="GP108" i="16" a="1"/>
  <c r="GP108" i="16" s="1"/>
  <c r="GO108" i="16" a="1"/>
  <c r="GO108" i="16" s="1"/>
  <c r="GN108" i="16" a="1"/>
  <c r="GN108" i="16" s="1"/>
  <c r="GM108" i="16" a="1"/>
  <c r="GM108" i="16" s="1"/>
  <c r="GL108" i="16" a="1"/>
  <c r="GL108" i="16" s="1"/>
  <c r="GK108" i="16" a="1"/>
  <c r="GK108" i="16" s="1"/>
  <c r="GJ108" i="16" a="1"/>
  <c r="GJ108" i="16" s="1"/>
  <c r="GI108" i="16" a="1"/>
  <c r="GI108" i="16" s="1"/>
  <c r="GH108" i="16" a="1"/>
  <c r="GH108" i="16" s="1"/>
  <c r="GG108" i="16" a="1"/>
  <c r="GG108" i="16" s="1"/>
  <c r="GF108" i="16" a="1"/>
  <c r="GF108" i="16" s="1"/>
  <c r="GE108" i="16" a="1"/>
  <c r="GE108" i="16" s="1"/>
  <c r="GD108" i="16" a="1"/>
  <c r="GD108" i="16" s="1"/>
  <c r="GC108" i="16" a="1"/>
  <c r="GC108" i="16" s="1"/>
  <c r="GB108" i="16" a="1"/>
  <c r="GB108" i="16" s="1"/>
  <c r="GA108" i="16" a="1"/>
  <c r="GA108" i="16" s="1"/>
  <c r="FZ108" i="16" a="1"/>
  <c r="FZ108" i="16" s="1"/>
  <c r="FY108" i="16" a="1"/>
  <c r="FY108" i="16" s="1"/>
  <c r="FX108" i="16" a="1"/>
  <c r="FX108" i="16" s="1"/>
  <c r="FW108" i="16" a="1"/>
  <c r="FW108" i="16" s="1"/>
  <c r="FV108" i="16" a="1"/>
  <c r="FV108" i="16" s="1"/>
  <c r="FU108" i="16" a="1"/>
  <c r="FU108" i="16" s="1"/>
  <c r="FT108" i="16" a="1"/>
  <c r="FT108" i="16" s="1"/>
  <c r="FS108" i="16" a="1"/>
  <c r="FS108" i="16" s="1"/>
  <c r="FR108" i="16" a="1"/>
  <c r="FR108" i="16" s="1"/>
  <c r="FQ108" i="16" a="1"/>
  <c r="FQ108" i="16" s="1"/>
  <c r="FP108" i="16" a="1"/>
  <c r="FP108" i="16" s="1"/>
  <c r="FO108" i="16" a="1"/>
  <c r="FO108" i="16" s="1"/>
  <c r="FN108" i="16" a="1"/>
  <c r="FN108" i="16" s="1"/>
  <c r="FM108" i="16" a="1"/>
  <c r="FM108" i="16" s="1"/>
  <c r="FL108" i="16" a="1"/>
  <c r="FL108" i="16" s="1"/>
  <c r="FK108" i="16" a="1"/>
  <c r="FK108" i="16" s="1"/>
  <c r="FJ108" i="16" a="1"/>
  <c r="FJ108" i="16" s="1"/>
  <c r="FI108" i="16" a="1"/>
  <c r="FI108" i="16" s="1"/>
  <c r="FH108" i="16" a="1"/>
  <c r="FH108" i="16" s="1"/>
  <c r="FG108" i="16" a="1"/>
  <c r="FG108" i="16" s="1"/>
  <c r="FF108" i="16" a="1"/>
  <c r="FF108" i="16" s="1"/>
  <c r="FE108" i="16" a="1"/>
  <c r="FE108" i="16" s="1"/>
  <c r="FD108" i="16" a="1"/>
  <c r="FD108" i="16" s="1"/>
  <c r="FC108" i="16" a="1"/>
  <c r="FC108" i="16" s="1"/>
  <c r="FB108" i="16" a="1"/>
  <c r="FB108" i="16" s="1"/>
  <c r="FA108" i="16" a="1"/>
  <c r="FA108" i="16" s="1"/>
  <c r="EZ108" i="16" a="1"/>
  <c r="EZ108" i="16" s="1"/>
  <c r="EY108" i="16" a="1"/>
  <c r="EY108" i="16" s="1"/>
  <c r="EX108" i="16" a="1"/>
  <c r="EX108" i="16" s="1"/>
  <c r="EW108" i="16" a="1"/>
  <c r="EW108" i="16" s="1"/>
  <c r="EV108" i="16" a="1"/>
  <c r="EV108" i="16" s="1"/>
  <c r="EU108" i="16" a="1"/>
  <c r="EU108" i="16" s="1"/>
  <c r="ET108" i="16" a="1"/>
  <c r="ET108" i="16" s="1"/>
  <c r="ES108" i="16" a="1"/>
  <c r="ES108" i="16" s="1"/>
  <c r="ER108" i="16" a="1"/>
  <c r="ER108" i="16" s="1"/>
  <c r="EQ108" i="16" a="1"/>
  <c r="EQ108" i="16" s="1"/>
  <c r="EP108" i="16" a="1"/>
  <c r="EP108" i="16" s="1"/>
  <c r="EO108" i="16" a="1"/>
  <c r="EO108" i="16" s="1"/>
  <c r="EN108" i="16" a="1"/>
  <c r="EN108" i="16" s="1"/>
  <c r="EM108" i="16" a="1"/>
  <c r="EM108" i="16" s="1"/>
  <c r="EL108" i="16" a="1"/>
  <c r="EL108" i="16" s="1"/>
  <c r="EK108" i="16" a="1"/>
  <c r="EK108" i="16" s="1"/>
  <c r="EJ108" i="16" a="1"/>
  <c r="EJ108" i="16" s="1"/>
  <c r="EI108" i="16" a="1"/>
  <c r="EI108" i="16" s="1"/>
  <c r="EH108" i="16" a="1"/>
  <c r="EH108" i="16" s="1"/>
  <c r="EG108" i="16" a="1"/>
  <c r="EG108" i="16" s="1"/>
  <c r="EF108" i="16" a="1"/>
  <c r="EF108" i="16" s="1"/>
  <c r="EE108" i="16" a="1"/>
  <c r="EE108" i="16" s="1"/>
  <c r="ED108" i="16" a="1"/>
  <c r="ED108" i="16" s="1"/>
  <c r="EC108" i="16" a="1"/>
  <c r="EC108" i="16" s="1"/>
  <c r="EB108" i="16" a="1"/>
  <c r="EB108" i="16" s="1"/>
  <c r="EA108" i="16" a="1"/>
  <c r="EA108" i="16" s="1"/>
  <c r="DZ108" i="16" a="1"/>
  <c r="DZ108" i="16" s="1"/>
  <c r="DY108" i="16" a="1"/>
  <c r="DY108" i="16" s="1"/>
  <c r="DX108" i="16" a="1"/>
  <c r="DX108" i="16" s="1"/>
  <c r="DW108" i="16" a="1"/>
  <c r="DW108" i="16" s="1"/>
  <c r="DV108" i="16" a="1"/>
  <c r="DV108" i="16" s="1"/>
  <c r="DU108" i="16" a="1"/>
  <c r="DU108" i="16" s="1"/>
  <c r="DT108" i="16" a="1"/>
  <c r="DT108" i="16" s="1"/>
  <c r="DS108" i="16" a="1"/>
  <c r="DS108" i="16" s="1"/>
  <c r="DR108" i="16" a="1"/>
  <c r="DR108" i="16" s="1"/>
  <c r="DQ108" i="16" a="1"/>
  <c r="DQ108" i="16" s="1"/>
  <c r="DP108" i="16" a="1"/>
  <c r="DP108" i="16" s="1"/>
  <c r="DO108" i="16" a="1"/>
  <c r="DO108" i="16" s="1"/>
  <c r="DN108" i="16" a="1"/>
  <c r="DN108" i="16" s="1"/>
  <c r="DM108" i="16" a="1"/>
  <c r="DM108" i="16" s="1"/>
  <c r="DL108" i="16" a="1"/>
  <c r="DL108" i="16" s="1"/>
  <c r="DK108" i="16" a="1"/>
  <c r="DK108" i="16" s="1"/>
  <c r="DJ108" i="16" a="1"/>
  <c r="DJ108" i="16" s="1"/>
  <c r="DI108" i="16" a="1"/>
  <c r="DI108" i="16" s="1"/>
  <c r="DH108" i="16" a="1"/>
  <c r="DH108" i="16" s="1"/>
  <c r="DG108" i="16" a="1"/>
  <c r="DG108" i="16" s="1"/>
  <c r="DF108" i="16" a="1"/>
  <c r="DF108" i="16" s="1"/>
  <c r="DE108" i="16" a="1"/>
  <c r="DE108" i="16" s="1"/>
  <c r="DD108" i="16" a="1"/>
  <c r="DD108" i="16" s="1"/>
  <c r="DC108" i="16" a="1"/>
  <c r="DC108" i="16" s="1"/>
  <c r="DB108" i="16" a="1"/>
  <c r="DB108" i="16" s="1"/>
  <c r="DA108" i="16" a="1"/>
  <c r="DA108" i="16" s="1"/>
  <c r="CZ108" i="16" a="1"/>
  <c r="CZ108" i="16" s="1"/>
  <c r="CY108" i="16" a="1"/>
  <c r="CY108" i="16" s="1"/>
  <c r="CX108" i="16" a="1"/>
  <c r="CX108" i="16" s="1"/>
  <c r="CW108" i="16" a="1"/>
  <c r="CW108" i="16" s="1"/>
  <c r="CV108" i="16" a="1"/>
  <c r="CV108" i="16" s="1"/>
  <c r="CU108" i="16" a="1"/>
  <c r="CU108" i="16" s="1"/>
  <c r="CT108" i="16" a="1"/>
  <c r="CT108" i="16" s="1"/>
  <c r="CS108" i="16" a="1"/>
  <c r="CS108" i="16" s="1"/>
  <c r="CR108" i="16" a="1"/>
  <c r="CR108" i="16" s="1"/>
  <c r="CQ108" i="16" a="1"/>
  <c r="CQ108" i="16" s="1"/>
  <c r="CP108" i="16" a="1"/>
  <c r="CP108" i="16" s="1"/>
  <c r="CO108" i="16" a="1"/>
  <c r="CO108" i="16" s="1"/>
  <c r="CN108" i="16" a="1"/>
  <c r="CN108" i="16" s="1"/>
  <c r="CM108" i="16" a="1"/>
  <c r="CM108" i="16" s="1"/>
  <c r="CL108" i="16" a="1"/>
  <c r="CL108" i="16" s="1"/>
  <c r="CK108" i="16" a="1"/>
  <c r="CK108" i="16" s="1"/>
  <c r="CJ108" i="16" a="1"/>
  <c r="CJ108" i="16" s="1"/>
  <c r="CI108" i="16" a="1"/>
  <c r="CI108" i="16" s="1"/>
  <c r="CH108" i="16" a="1"/>
  <c r="CH108" i="16" s="1"/>
  <c r="CG108" i="16" a="1"/>
  <c r="CG108" i="16" s="1"/>
  <c r="CF108" i="16" a="1"/>
  <c r="CF108" i="16" s="1"/>
  <c r="CE108" i="16" a="1"/>
  <c r="CE108" i="16" s="1"/>
  <c r="CD108" i="16" a="1"/>
  <c r="CD108" i="16" s="1"/>
  <c r="CC108" i="16" a="1"/>
  <c r="CC108" i="16" s="1"/>
  <c r="CB108" i="16" a="1"/>
  <c r="CB108" i="16" s="1"/>
  <c r="CA108" i="16" a="1"/>
  <c r="CA108" i="16" s="1"/>
  <c r="BZ108" i="16" a="1"/>
  <c r="BZ108" i="16" s="1"/>
  <c r="BY108" i="16" a="1"/>
  <c r="BY108" i="16" s="1"/>
  <c r="BX108" i="16" a="1"/>
  <c r="BX108" i="16" s="1"/>
  <c r="BW108" i="16" a="1"/>
  <c r="BW108" i="16" s="1"/>
  <c r="BV108" i="16" a="1"/>
  <c r="BV108" i="16" s="1"/>
  <c r="BU108" i="16" a="1"/>
  <c r="BU108" i="16" s="1"/>
  <c r="BT108" i="16" a="1"/>
  <c r="BT108" i="16" s="1"/>
  <c r="BS108" i="16" a="1"/>
  <c r="BS108" i="16" s="1"/>
  <c r="BR108" i="16" a="1"/>
  <c r="BR108" i="16" s="1"/>
  <c r="BQ108" i="16" a="1"/>
  <c r="BQ108" i="16" s="1"/>
  <c r="BP108" i="16" a="1"/>
  <c r="BP108" i="16" s="1"/>
  <c r="BO108" i="16" a="1"/>
  <c r="BO108" i="16" s="1"/>
  <c r="BN108" i="16" a="1"/>
  <c r="BN108" i="16" s="1"/>
  <c r="BM108" i="16" a="1"/>
  <c r="BM108" i="16" s="1"/>
  <c r="BL108" i="16" a="1"/>
  <c r="BL108" i="16" s="1"/>
  <c r="BK108" i="16" a="1"/>
  <c r="BK108" i="16" s="1"/>
  <c r="BJ108" i="16" a="1"/>
  <c r="BJ108" i="16" s="1"/>
  <c r="BI108" i="16" a="1"/>
  <c r="BI108" i="16" s="1"/>
  <c r="BH108" i="16" a="1"/>
  <c r="BH108" i="16" s="1"/>
  <c r="BG108" i="16" a="1"/>
  <c r="BG108" i="16" s="1"/>
  <c r="BF108" i="16" a="1"/>
  <c r="BF108" i="16" s="1"/>
  <c r="BE108" i="16" a="1"/>
  <c r="BE108" i="16" s="1"/>
  <c r="BD108" i="16" a="1"/>
  <c r="BD108" i="16" s="1"/>
  <c r="BC108" i="16" a="1"/>
  <c r="BC108" i="16" s="1"/>
  <c r="BB108" i="16" a="1"/>
  <c r="BB108" i="16" s="1"/>
  <c r="BA108" i="16" a="1"/>
  <c r="BA108" i="16" s="1"/>
  <c r="AZ108" i="16" a="1"/>
  <c r="AZ108" i="16" s="1"/>
  <c r="AY108" i="16" a="1"/>
  <c r="AY108" i="16" s="1"/>
  <c r="AX108" i="16" a="1"/>
  <c r="AX108" i="16" s="1"/>
  <c r="AW108" i="16" a="1"/>
  <c r="AW108" i="16" s="1"/>
  <c r="AV108" i="16" a="1"/>
  <c r="AV108" i="16" s="1"/>
  <c r="AU108" i="16" a="1"/>
  <c r="AU108" i="16" s="1"/>
  <c r="AT108" i="16" a="1"/>
  <c r="AT108" i="16" s="1"/>
  <c r="AS108" i="16" a="1"/>
  <c r="AS108" i="16" s="1"/>
  <c r="AR108" i="16" a="1"/>
  <c r="AR108" i="16" s="1"/>
  <c r="AQ108" i="16" a="1"/>
  <c r="AQ108" i="16" s="1"/>
  <c r="AP108" i="16" a="1"/>
  <c r="AP108" i="16" s="1"/>
  <c r="AO108" i="16" a="1"/>
  <c r="AO108" i="16" s="1"/>
  <c r="AN108" i="16" a="1"/>
  <c r="AN108" i="16" s="1"/>
  <c r="AM108" i="16" a="1"/>
  <c r="AM108" i="16" s="1"/>
  <c r="AL108" i="16" a="1"/>
  <c r="AL108" i="16" s="1"/>
  <c r="AK108" i="16" a="1"/>
  <c r="AK108" i="16" s="1"/>
  <c r="AJ108" i="16" a="1"/>
  <c r="AJ108" i="16" s="1"/>
  <c r="AI108" i="16" a="1"/>
  <c r="AI108" i="16" s="1"/>
  <c r="AH108" i="16" a="1"/>
  <c r="AH108" i="16" s="1"/>
  <c r="AG108" i="16" a="1"/>
  <c r="AG108" i="16" s="1"/>
  <c r="AF108" i="16" a="1"/>
  <c r="AF108" i="16" s="1"/>
  <c r="AE108" i="16" a="1"/>
  <c r="AE108" i="16" s="1"/>
  <c r="AD108" i="16" a="1"/>
  <c r="AD108" i="16" s="1"/>
  <c r="AC108" i="16" a="1"/>
  <c r="AC108" i="16" s="1"/>
  <c r="AB108" i="16" a="1"/>
  <c r="AB108" i="16" s="1"/>
  <c r="AA108" i="16" a="1"/>
  <c r="AA108" i="16" s="1"/>
  <c r="Z108" i="16" a="1"/>
  <c r="Z108" i="16" s="1"/>
  <c r="Y108" i="16" a="1"/>
  <c r="Y108" i="16" s="1"/>
  <c r="X108" i="16" a="1"/>
  <c r="X108" i="16" s="1"/>
  <c r="W108" i="16" a="1"/>
  <c r="W108" i="16" s="1"/>
  <c r="V108" i="16" a="1"/>
  <c r="V108" i="16" s="1"/>
  <c r="U108" i="16" a="1"/>
  <c r="U108" i="16" s="1"/>
  <c r="T108" i="16" a="1"/>
  <c r="T108" i="16" s="1"/>
  <c r="S108" i="16" a="1"/>
  <c r="S108" i="16" s="1"/>
  <c r="R108" i="16" a="1"/>
  <c r="R108" i="16" s="1"/>
  <c r="Q108" i="16" a="1"/>
  <c r="Q108" i="16" s="1"/>
  <c r="P108" i="16" a="1"/>
  <c r="P108" i="16" s="1"/>
  <c r="O108" i="16" a="1"/>
  <c r="O108" i="16" s="1"/>
  <c r="N108" i="16" a="1"/>
  <c r="N108" i="16" s="1"/>
  <c r="M108" i="16" a="1"/>
  <c r="M108" i="16" s="1"/>
  <c r="L108" i="16" a="1"/>
  <c r="L108" i="16" s="1"/>
  <c r="K108" i="16" a="1"/>
  <c r="K108" i="16" s="1"/>
  <c r="J108" i="16" a="1"/>
  <c r="J108" i="16" s="1"/>
  <c r="NJ107" i="16" a="1"/>
  <c r="NJ107" i="16" s="1"/>
  <c r="NI107" i="16" a="1"/>
  <c r="NI107" i="16" s="1"/>
  <c r="NH107" i="16" a="1"/>
  <c r="NH107" i="16" s="1"/>
  <c r="NG107" i="16" a="1"/>
  <c r="NG107" i="16" s="1"/>
  <c r="NF107" i="16" a="1"/>
  <c r="NF107" i="16" s="1"/>
  <c r="NE107" i="16" a="1"/>
  <c r="NE107" i="16" s="1"/>
  <c r="ND107" i="16" a="1"/>
  <c r="ND107" i="16" s="1"/>
  <c r="NC107" i="16" a="1"/>
  <c r="NC107" i="16" s="1"/>
  <c r="NB107" i="16" a="1"/>
  <c r="NB107" i="16" s="1"/>
  <c r="NA107" i="16" a="1"/>
  <c r="NA107" i="16" s="1"/>
  <c r="MZ107" i="16" a="1"/>
  <c r="MZ107" i="16" s="1"/>
  <c r="MY107" i="16" a="1"/>
  <c r="MY107" i="16" s="1"/>
  <c r="MX107" i="16" a="1"/>
  <c r="MX107" i="16" s="1"/>
  <c r="MW107" i="16" a="1"/>
  <c r="MW107" i="16" s="1"/>
  <c r="MV107" i="16" a="1"/>
  <c r="MV107" i="16" s="1"/>
  <c r="MU107" i="16" a="1"/>
  <c r="MU107" i="16" s="1"/>
  <c r="MT107" i="16" a="1"/>
  <c r="MT107" i="16" s="1"/>
  <c r="MS107" i="16" a="1"/>
  <c r="MS107" i="16" s="1"/>
  <c r="MR107" i="16" a="1"/>
  <c r="MR107" i="16" s="1"/>
  <c r="MQ107" i="16" a="1"/>
  <c r="MQ107" i="16" s="1"/>
  <c r="MP107" i="16" a="1"/>
  <c r="MP107" i="16" s="1"/>
  <c r="MO107" i="16" a="1"/>
  <c r="MO107" i="16" s="1"/>
  <c r="MN107" i="16" a="1"/>
  <c r="MN107" i="16" s="1"/>
  <c r="MM107" i="16" a="1"/>
  <c r="MM107" i="16" s="1"/>
  <c r="ML107" i="16" a="1"/>
  <c r="ML107" i="16" s="1"/>
  <c r="MK107" i="16" a="1"/>
  <c r="MK107" i="16" s="1"/>
  <c r="MJ107" i="16" a="1"/>
  <c r="MJ107" i="16" s="1"/>
  <c r="MI107" i="16" a="1"/>
  <c r="MI107" i="16" s="1"/>
  <c r="MH107" i="16" a="1"/>
  <c r="MH107" i="16" s="1"/>
  <c r="MG107" i="16" a="1"/>
  <c r="MG107" i="16" s="1"/>
  <c r="MF107" i="16" a="1"/>
  <c r="MF107" i="16" s="1"/>
  <c r="ME107" i="16" a="1"/>
  <c r="ME107" i="16" s="1"/>
  <c r="MD107" i="16" a="1"/>
  <c r="MD107" i="16" s="1"/>
  <c r="MC107" i="16" a="1"/>
  <c r="MC107" i="16" s="1"/>
  <c r="MB107" i="16" a="1"/>
  <c r="MB107" i="16" s="1"/>
  <c r="MA107" i="16" a="1"/>
  <c r="MA107" i="16" s="1"/>
  <c r="LZ107" i="16" a="1"/>
  <c r="LZ107" i="16" s="1"/>
  <c r="LY107" i="16" a="1"/>
  <c r="LY107" i="16" s="1"/>
  <c r="LX107" i="16" a="1"/>
  <c r="LX107" i="16" s="1"/>
  <c r="LW107" i="16" a="1"/>
  <c r="LW107" i="16" s="1"/>
  <c r="LV107" i="16" a="1"/>
  <c r="LV107" i="16" s="1"/>
  <c r="LU107" i="16" a="1"/>
  <c r="LU107" i="16" s="1"/>
  <c r="LT107" i="16" a="1"/>
  <c r="LT107" i="16" s="1"/>
  <c r="LS107" i="16" a="1"/>
  <c r="LS107" i="16" s="1"/>
  <c r="LR107" i="16" a="1"/>
  <c r="LR107" i="16" s="1"/>
  <c r="LQ107" i="16" a="1"/>
  <c r="LQ107" i="16" s="1"/>
  <c r="LP107" i="16" a="1"/>
  <c r="LP107" i="16" s="1"/>
  <c r="LO107" i="16" a="1"/>
  <c r="LO107" i="16" s="1"/>
  <c r="LN107" i="16" a="1"/>
  <c r="LN107" i="16" s="1"/>
  <c r="LM107" i="16" a="1"/>
  <c r="LM107" i="16" s="1"/>
  <c r="LL107" i="16" a="1"/>
  <c r="LL107" i="16" s="1"/>
  <c r="LK107" i="16" a="1"/>
  <c r="LK107" i="16" s="1"/>
  <c r="LJ107" i="16" a="1"/>
  <c r="LJ107" i="16" s="1"/>
  <c r="LI107" i="16" a="1"/>
  <c r="LI107" i="16" s="1"/>
  <c r="LH107" i="16" a="1"/>
  <c r="LH107" i="16" s="1"/>
  <c r="LG107" i="16" a="1"/>
  <c r="LG107" i="16" s="1"/>
  <c r="LF107" i="16" a="1"/>
  <c r="LF107" i="16" s="1"/>
  <c r="LE107" i="16" a="1"/>
  <c r="LE107" i="16" s="1"/>
  <c r="LD107" i="16" a="1"/>
  <c r="LD107" i="16" s="1"/>
  <c r="LC107" i="16" a="1"/>
  <c r="LC107" i="16" s="1"/>
  <c r="LB107" i="16" a="1"/>
  <c r="LB107" i="16" s="1"/>
  <c r="LA107" i="16" a="1"/>
  <c r="LA107" i="16" s="1"/>
  <c r="KZ107" i="16" a="1"/>
  <c r="KZ107" i="16" s="1"/>
  <c r="KY107" i="16" a="1"/>
  <c r="KY107" i="16" s="1"/>
  <c r="KX107" i="16" a="1"/>
  <c r="KX107" i="16" s="1"/>
  <c r="KW107" i="16" a="1"/>
  <c r="KW107" i="16" s="1"/>
  <c r="KV107" i="16" a="1"/>
  <c r="KV107" i="16" s="1"/>
  <c r="KU107" i="16" a="1"/>
  <c r="KU107" i="16" s="1"/>
  <c r="KT107" i="16" a="1"/>
  <c r="KT107" i="16" s="1"/>
  <c r="KS107" i="16" a="1"/>
  <c r="KS107" i="16" s="1"/>
  <c r="KR107" i="16" a="1"/>
  <c r="KR107" i="16" s="1"/>
  <c r="KQ107" i="16" a="1"/>
  <c r="KQ107" i="16" s="1"/>
  <c r="KP107" i="16" a="1"/>
  <c r="KP107" i="16" s="1"/>
  <c r="KO107" i="16" a="1"/>
  <c r="KO107" i="16" s="1"/>
  <c r="KN107" i="16" a="1"/>
  <c r="KN107" i="16" s="1"/>
  <c r="KM107" i="16" a="1"/>
  <c r="KM107" i="16" s="1"/>
  <c r="KL107" i="16" a="1"/>
  <c r="KL107" i="16" s="1"/>
  <c r="KK107" i="16" a="1"/>
  <c r="KK107" i="16" s="1"/>
  <c r="KJ107" i="16" a="1"/>
  <c r="KJ107" i="16" s="1"/>
  <c r="KI107" i="16" a="1"/>
  <c r="KI107" i="16" s="1"/>
  <c r="KH107" i="16" a="1"/>
  <c r="KH107" i="16" s="1"/>
  <c r="KG107" i="16" a="1"/>
  <c r="KG107" i="16" s="1"/>
  <c r="KF107" i="16" a="1"/>
  <c r="KF107" i="16" s="1"/>
  <c r="KE107" i="16" a="1"/>
  <c r="KE107" i="16" s="1"/>
  <c r="KD107" i="16" a="1"/>
  <c r="KD107" i="16" s="1"/>
  <c r="KC107" i="16" a="1"/>
  <c r="KC107" i="16" s="1"/>
  <c r="KB107" i="16" a="1"/>
  <c r="KB107" i="16" s="1"/>
  <c r="KA107" i="16" a="1"/>
  <c r="KA107" i="16" s="1"/>
  <c r="JZ107" i="16" a="1"/>
  <c r="JZ107" i="16" s="1"/>
  <c r="JY107" i="16" a="1"/>
  <c r="JY107" i="16" s="1"/>
  <c r="JX107" i="16" a="1"/>
  <c r="JX107" i="16" s="1"/>
  <c r="JW107" i="16" a="1"/>
  <c r="JW107" i="16" s="1"/>
  <c r="JV107" i="16" a="1"/>
  <c r="JV107" i="16" s="1"/>
  <c r="JU107" i="16" a="1"/>
  <c r="JU107" i="16" s="1"/>
  <c r="JT107" i="16" a="1"/>
  <c r="JT107" i="16" s="1"/>
  <c r="JS107" i="16" a="1"/>
  <c r="JS107" i="16" s="1"/>
  <c r="JR107" i="16" a="1"/>
  <c r="JR107" i="16" s="1"/>
  <c r="JQ107" i="16" a="1"/>
  <c r="JQ107" i="16" s="1"/>
  <c r="JP107" i="16" a="1"/>
  <c r="JP107" i="16" s="1"/>
  <c r="JO107" i="16" a="1"/>
  <c r="JO107" i="16" s="1"/>
  <c r="JN107" i="16" a="1"/>
  <c r="JN107" i="16" s="1"/>
  <c r="JM107" i="16" a="1"/>
  <c r="JM107" i="16" s="1"/>
  <c r="JL107" i="16" a="1"/>
  <c r="JL107" i="16" s="1"/>
  <c r="JK107" i="16" a="1"/>
  <c r="JK107" i="16" s="1"/>
  <c r="JJ107" i="16" a="1"/>
  <c r="JJ107" i="16" s="1"/>
  <c r="JI107" i="16" a="1"/>
  <c r="JI107" i="16" s="1"/>
  <c r="JH107" i="16" a="1"/>
  <c r="JH107" i="16" s="1"/>
  <c r="JG107" i="16" a="1"/>
  <c r="JG107" i="16" s="1"/>
  <c r="JF107" i="16" a="1"/>
  <c r="JF107" i="16" s="1"/>
  <c r="JE107" i="16" a="1"/>
  <c r="JE107" i="16" s="1"/>
  <c r="JD107" i="16" a="1"/>
  <c r="JD107" i="16" s="1"/>
  <c r="JC107" i="16" a="1"/>
  <c r="JC107" i="16" s="1"/>
  <c r="JB107" i="16" a="1"/>
  <c r="JB107" i="16" s="1"/>
  <c r="JA107" i="16" a="1"/>
  <c r="JA107" i="16" s="1"/>
  <c r="IZ107" i="16" a="1"/>
  <c r="IZ107" i="16" s="1"/>
  <c r="IY107" i="16" a="1"/>
  <c r="IY107" i="16" s="1"/>
  <c r="IX107" i="16" a="1"/>
  <c r="IX107" i="16" s="1"/>
  <c r="IW107" i="16" a="1"/>
  <c r="IW107" i="16" s="1"/>
  <c r="IV107" i="16" a="1"/>
  <c r="IV107" i="16" s="1"/>
  <c r="IU107" i="16" a="1"/>
  <c r="IU107" i="16" s="1"/>
  <c r="IT107" i="16" a="1"/>
  <c r="IT107" i="16" s="1"/>
  <c r="IS107" i="16" a="1"/>
  <c r="IS107" i="16" s="1"/>
  <c r="IR107" i="16" a="1"/>
  <c r="IR107" i="16" s="1"/>
  <c r="IQ107" i="16" a="1"/>
  <c r="IQ107" i="16" s="1"/>
  <c r="IP107" i="16" a="1"/>
  <c r="IP107" i="16" s="1"/>
  <c r="IO107" i="16" a="1"/>
  <c r="IO107" i="16" s="1"/>
  <c r="IN107" i="16" a="1"/>
  <c r="IN107" i="16" s="1"/>
  <c r="IM107" i="16" a="1"/>
  <c r="IM107" i="16" s="1"/>
  <c r="IL107" i="16" a="1"/>
  <c r="IL107" i="16" s="1"/>
  <c r="IK107" i="16" a="1"/>
  <c r="IK107" i="16" s="1"/>
  <c r="IJ107" i="16" a="1"/>
  <c r="IJ107" i="16" s="1"/>
  <c r="II107" i="16" a="1"/>
  <c r="II107" i="16" s="1"/>
  <c r="IH107" i="16" a="1"/>
  <c r="IH107" i="16" s="1"/>
  <c r="IG107" i="16" a="1"/>
  <c r="IG107" i="16" s="1"/>
  <c r="IF107" i="16" a="1"/>
  <c r="IF107" i="16" s="1"/>
  <c r="IE107" i="16" a="1"/>
  <c r="IE107" i="16" s="1"/>
  <c r="ID107" i="16" a="1"/>
  <c r="ID107" i="16" s="1"/>
  <c r="IC107" i="16" a="1"/>
  <c r="IC107" i="16" s="1"/>
  <c r="IB107" i="16" a="1"/>
  <c r="IB107" i="16" s="1"/>
  <c r="IA107" i="16" a="1"/>
  <c r="IA107" i="16" s="1"/>
  <c r="HZ107" i="16" a="1"/>
  <c r="HZ107" i="16" s="1"/>
  <c r="HY107" i="16" a="1"/>
  <c r="HY107" i="16" s="1"/>
  <c r="HX107" i="16" a="1"/>
  <c r="HX107" i="16" s="1"/>
  <c r="HW107" i="16" a="1"/>
  <c r="HW107" i="16" s="1"/>
  <c r="HV107" i="16" a="1"/>
  <c r="HV107" i="16" s="1"/>
  <c r="HU107" i="16" a="1"/>
  <c r="HU107" i="16" s="1"/>
  <c r="HT107" i="16" a="1"/>
  <c r="HT107" i="16" s="1"/>
  <c r="HS107" i="16" a="1"/>
  <c r="HS107" i="16" s="1"/>
  <c r="HR107" i="16" a="1"/>
  <c r="HR107" i="16" s="1"/>
  <c r="HQ107" i="16" a="1"/>
  <c r="HQ107" i="16" s="1"/>
  <c r="HP107" i="16" a="1"/>
  <c r="HP107" i="16" s="1"/>
  <c r="HO107" i="16" a="1"/>
  <c r="HO107" i="16" s="1"/>
  <c r="HN107" i="16" a="1"/>
  <c r="HN107" i="16" s="1"/>
  <c r="HM107" i="16" a="1"/>
  <c r="HM107" i="16" s="1"/>
  <c r="HL107" i="16" a="1"/>
  <c r="HL107" i="16" s="1"/>
  <c r="HK107" i="16" a="1"/>
  <c r="HK107" i="16" s="1"/>
  <c r="HJ107" i="16" a="1"/>
  <c r="HJ107" i="16" s="1"/>
  <c r="HI107" i="16" a="1"/>
  <c r="HI107" i="16" s="1"/>
  <c r="HH107" i="16" a="1"/>
  <c r="HH107" i="16" s="1"/>
  <c r="HG107" i="16" a="1"/>
  <c r="HG107" i="16" s="1"/>
  <c r="HF107" i="16" a="1"/>
  <c r="HF107" i="16" s="1"/>
  <c r="HE107" i="16" a="1"/>
  <c r="HE107" i="16" s="1"/>
  <c r="HD107" i="16" a="1"/>
  <c r="HD107" i="16" s="1"/>
  <c r="HC107" i="16" a="1"/>
  <c r="HC107" i="16" s="1"/>
  <c r="HB107" i="16" a="1"/>
  <c r="HB107" i="16" s="1"/>
  <c r="HA107" i="16" a="1"/>
  <c r="HA107" i="16" s="1"/>
  <c r="GZ107" i="16" a="1"/>
  <c r="GZ107" i="16" s="1"/>
  <c r="GY107" i="16" a="1"/>
  <c r="GY107" i="16" s="1"/>
  <c r="GX107" i="16" a="1"/>
  <c r="GX107" i="16" s="1"/>
  <c r="GW107" i="16" a="1"/>
  <c r="GW107" i="16" s="1"/>
  <c r="GV107" i="16" a="1"/>
  <c r="GV107" i="16" s="1"/>
  <c r="GU107" i="16" a="1"/>
  <c r="GU107" i="16" s="1"/>
  <c r="GT107" i="16" a="1"/>
  <c r="GT107" i="16" s="1"/>
  <c r="GS107" i="16" a="1"/>
  <c r="GS107" i="16" s="1"/>
  <c r="GR107" i="16" a="1"/>
  <c r="GR107" i="16" s="1"/>
  <c r="GQ107" i="16" a="1"/>
  <c r="GQ107" i="16" s="1"/>
  <c r="GP107" i="16" a="1"/>
  <c r="GP107" i="16" s="1"/>
  <c r="GO107" i="16" a="1"/>
  <c r="GO107" i="16" s="1"/>
  <c r="GN107" i="16" a="1"/>
  <c r="GN107" i="16" s="1"/>
  <c r="GM107" i="16" a="1"/>
  <c r="GM107" i="16" s="1"/>
  <c r="GL107" i="16" a="1"/>
  <c r="GL107" i="16" s="1"/>
  <c r="GK107" i="16" a="1"/>
  <c r="GK107" i="16" s="1"/>
  <c r="GJ107" i="16" a="1"/>
  <c r="GJ107" i="16" s="1"/>
  <c r="GI107" i="16" a="1"/>
  <c r="GI107" i="16" s="1"/>
  <c r="GH107" i="16" a="1"/>
  <c r="GH107" i="16" s="1"/>
  <c r="GG107" i="16" a="1"/>
  <c r="GG107" i="16" s="1"/>
  <c r="GF107" i="16" a="1"/>
  <c r="GF107" i="16" s="1"/>
  <c r="GE107" i="16" a="1"/>
  <c r="GE107" i="16" s="1"/>
  <c r="GD107" i="16" a="1"/>
  <c r="GD107" i="16" s="1"/>
  <c r="GC107" i="16" a="1"/>
  <c r="GC107" i="16" s="1"/>
  <c r="GB107" i="16" a="1"/>
  <c r="GB107" i="16" s="1"/>
  <c r="GA107" i="16" a="1"/>
  <c r="GA107" i="16" s="1"/>
  <c r="FZ107" i="16" a="1"/>
  <c r="FZ107" i="16" s="1"/>
  <c r="FY107" i="16" a="1"/>
  <c r="FY107" i="16" s="1"/>
  <c r="FX107" i="16" a="1"/>
  <c r="FX107" i="16" s="1"/>
  <c r="FW107" i="16" a="1"/>
  <c r="FW107" i="16" s="1"/>
  <c r="FV107" i="16" a="1"/>
  <c r="FV107" i="16" s="1"/>
  <c r="FU107" i="16" a="1"/>
  <c r="FU107" i="16" s="1"/>
  <c r="FT107" i="16" a="1"/>
  <c r="FT107" i="16" s="1"/>
  <c r="FS107" i="16" a="1"/>
  <c r="FS107" i="16" s="1"/>
  <c r="FR107" i="16" a="1"/>
  <c r="FR107" i="16" s="1"/>
  <c r="FQ107" i="16" a="1"/>
  <c r="FQ107" i="16" s="1"/>
  <c r="FP107" i="16" a="1"/>
  <c r="FP107" i="16" s="1"/>
  <c r="FO107" i="16" a="1"/>
  <c r="FO107" i="16" s="1"/>
  <c r="FN107" i="16" a="1"/>
  <c r="FN107" i="16" s="1"/>
  <c r="FM107" i="16" a="1"/>
  <c r="FM107" i="16" s="1"/>
  <c r="FL107" i="16" a="1"/>
  <c r="FL107" i="16" s="1"/>
  <c r="FK107" i="16" a="1"/>
  <c r="FK107" i="16" s="1"/>
  <c r="FJ107" i="16" a="1"/>
  <c r="FJ107" i="16" s="1"/>
  <c r="FI107" i="16" a="1"/>
  <c r="FI107" i="16" s="1"/>
  <c r="FH107" i="16" a="1"/>
  <c r="FH107" i="16" s="1"/>
  <c r="FG107" i="16" a="1"/>
  <c r="FG107" i="16" s="1"/>
  <c r="FF107" i="16" a="1"/>
  <c r="FF107" i="16" s="1"/>
  <c r="FE107" i="16" a="1"/>
  <c r="FE107" i="16" s="1"/>
  <c r="FD107" i="16" a="1"/>
  <c r="FD107" i="16" s="1"/>
  <c r="FC107" i="16" a="1"/>
  <c r="FC107" i="16" s="1"/>
  <c r="FB107" i="16" a="1"/>
  <c r="FB107" i="16" s="1"/>
  <c r="FA107" i="16" a="1"/>
  <c r="FA107" i="16" s="1"/>
  <c r="EZ107" i="16" a="1"/>
  <c r="EZ107" i="16" s="1"/>
  <c r="EY107" i="16" a="1"/>
  <c r="EY107" i="16" s="1"/>
  <c r="EX107" i="16" a="1"/>
  <c r="EX107" i="16" s="1"/>
  <c r="EW107" i="16" a="1"/>
  <c r="EW107" i="16" s="1"/>
  <c r="EV107" i="16" a="1"/>
  <c r="EV107" i="16" s="1"/>
  <c r="EU107" i="16" a="1"/>
  <c r="EU107" i="16" s="1"/>
  <c r="ET107" i="16" a="1"/>
  <c r="ET107" i="16" s="1"/>
  <c r="ES107" i="16" a="1"/>
  <c r="ES107" i="16" s="1"/>
  <c r="ER107" i="16" a="1"/>
  <c r="ER107" i="16" s="1"/>
  <c r="EQ107" i="16" a="1"/>
  <c r="EQ107" i="16" s="1"/>
  <c r="EP107" i="16" a="1"/>
  <c r="EP107" i="16" s="1"/>
  <c r="EO107" i="16" a="1"/>
  <c r="EO107" i="16" s="1"/>
  <c r="EN107" i="16" a="1"/>
  <c r="EN107" i="16" s="1"/>
  <c r="EM107" i="16" a="1"/>
  <c r="EM107" i="16" s="1"/>
  <c r="EL107" i="16" a="1"/>
  <c r="EL107" i="16" s="1"/>
  <c r="EK107" i="16" a="1"/>
  <c r="EK107" i="16" s="1"/>
  <c r="EJ107" i="16" a="1"/>
  <c r="EJ107" i="16" s="1"/>
  <c r="EI107" i="16" a="1"/>
  <c r="EI107" i="16" s="1"/>
  <c r="EH107" i="16" a="1"/>
  <c r="EH107" i="16" s="1"/>
  <c r="EG107" i="16" a="1"/>
  <c r="EG107" i="16" s="1"/>
  <c r="EF107" i="16" a="1"/>
  <c r="EF107" i="16" s="1"/>
  <c r="EE107" i="16" a="1"/>
  <c r="EE107" i="16" s="1"/>
  <c r="ED107" i="16" a="1"/>
  <c r="ED107" i="16" s="1"/>
  <c r="EC107" i="16" a="1"/>
  <c r="EC107" i="16" s="1"/>
  <c r="EB107" i="16" a="1"/>
  <c r="EB107" i="16" s="1"/>
  <c r="EA107" i="16" a="1"/>
  <c r="EA107" i="16" s="1"/>
  <c r="DZ107" i="16" a="1"/>
  <c r="DZ107" i="16" s="1"/>
  <c r="DY107" i="16" a="1"/>
  <c r="DY107" i="16" s="1"/>
  <c r="DX107" i="16" a="1"/>
  <c r="DX107" i="16" s="1"/>
  <c r="DW107" i="16" a="1"/>
  <c r="DW107" i="16" s="1"/>
  <c r="DV107" i="16" a="1"/>
  <c r="DV107" i="16" s="1"/>
  <c r="DU107" i="16" a="1"/>
  <c r="DU107" i="16" s="1"/>
  <c r="DT107" i="16" a="1"/>
  <c r="DT107" i="16" s="1"/>
  <c r="DS107" i="16" a="1"/>
  <c r="DS107" i="16" s="1"/>
  <c r="DR107" i="16" a="1"/>
  <c r="DR107" i="16" s="1"/>
  <c r="DQ107" i="16" a="1"/>
  <c r="DQ107" i="16" s="1"/>
  <c r="DP107" i="16" a="1"/>
  <c r="DP107" i="16" s="1"/>
  <c r="DO107" i="16" a="1"/>
  <c r="DO107" i="16" s="1"/>
  <c r="DN107" i="16" a="1"/>
  <c r="DN107" i="16" s="1"/>
  <c r="DM107" i="16" a="1"/>
  <c r="DM107" i="16" s="1"/>
  <c r="DL107" i="16" a="1"/>
  <c r="DL107" i="16" s="1"/>
  <c r="DK107" i="16" a="1"/>
  <c r="DK107" i="16" s="1"/>
  <c r="DJ107" i="16" a="1"/>
  <c r="DJ107" i="16" s="1"/>
  <c r="DI107" i="16" a="1"/>
  <c r="DI107" i="16" s="1"/>
  <c r="DH107" i="16" a="1"/>
  <c r="DH107" i="16" s="1"/>
  <c r="DG107" i="16" a="1"/>
  <c r="DG107" i="16" s="1"/>
  <c r="DF107" i="16" a="1"/>
  <c r="DF107" i="16" s="1"/>
  <c r="DE107" i="16" a="1"/>
  <c r="DE107" i="16" s="1"/>
  <c r="DD107" i="16" a="1"/>
  <c r="DD107" i="16" s="1"/>
  <c r="DC107" i="16" a="1"/>
  <c r="DC107" i="16" s="1"/>
  <c r="DB107" i="16" a="1"/>
  <c r="DB107" i="16" s="1"/>
  <c r="DA107" i="16" a="1"/>
  <c r="DA107" i="16" s="1"/>
  <c r="CZ107" i="16" a="1"/>
  <c r="CZ107" i="16" s="1"/>
  <c r="CY107" i="16" a="1"/>
  <c r="CY107" i="16" s="1"/>
  <c r="CX107" i="16" a="1"/>
  <c r="CX107" i="16" s="1"/>
  <c r="CW107" i="16" a="1"/>
  <c r="CW107" i="16" s="1"/>
  <c r="CV107" i="16" a="1"/>
  <c r="CV107" i="16" s="1"/>
  <c r="CU107" i="16" a="1"/>
  <c r="CU107" i="16" s="1"/>
  <c r="CT107" i="16" a="1"/>
  <c r="CT107" i="16" s="1"/>
  <c r="CS107" i="16" a="1"/>
  <c r="CS107" i="16" s="1"/>
  <c r="CR107" i="16" a="1"/>
  <c r="CR107" i="16" s="1"/>
  <c r="CQ107" i="16" a="1"/>
  <c r="CQ107" i="16" s="1"/>
  <c r="CP107" i="16" a="1"/>
  <c r="CP107" i="16" s="1"/>
  <c r="CO107" i="16" a="1"/>
  <c r="CO107" i="16" s="1"/>
  <c r="CN107" i="16" a="1"/>
  <c r="CN107" i="16" s="1"/>
  <c r="CM107" i="16" a="1"/>
  <c r="CM107" i="16" s="1"/>
  <c r="CL107" i="16" a="1"/>
  <c r="CL107" i="16" s="1"/>
  <c r="CK107" i="16" a="1"/>
  <c r="CK107" i="16" s="1"/>
  <c r="CJ107" i="16" a="1"/>
  <c r="CJ107" i="16" s="1"/>
  <c r="CI107" i="16" a="1"/>
  <c r="CI107" i="16" s="1"/>
  <c r="CH107" i="16" a="1"/>
  <c r="CH107" i="16" s="1"/>
  <c r="CG107" i="16" a="1"/>
  <c r="CG107" i="16" s="1"/>
  <c r="CF107" i="16" a="1"/>
  <c r="CF107" i="16" s="1"/>
  <c r="CE107" i="16" a="1"/>
  <c r="CE107" i="16" s="1"/>
  <c r="CD107" i="16" a="1"/>
  <c r="CD107" i="16" s="1"/>
  <c r="CC107" i="16" a="1"/>
  <c r="CC107" i="16" s="1"/>
  <c r="CB107" i="16" a="1"/>
  <c r="CB107" i="16" s="1"/>
  <c r="CA107" i="16" a="1"/>
  <c r="CA107" i="16" s="1"/>
  <c r="BZ107" i="16" a="1"/>
  <c r="BZ107" i="16" s="1"/>
  <c r="BY107" i="16" a="1"/>
  <c r="BY107" i="16" s="1"/>
  <c r="BX107" i="16" a="1"/>
  <c r="BX107" i="16" s="1"/>
  <c r="BW107" i="16" a="1"/>
  <c r="BW107" i="16" s="1"/>
  <c r="BV107" i="16" a="1"/>
  <c r="BV107" i="16" s="1"/>
  <c r="BU107" i="16" a="1"/>
  <c r="BU107" i="16" s="1"/>
  <c r="BT107" i="16" a="1"/>
  <c r="BT107" i="16" s="1"/>
  <c r="BS107" i="16" a="1"/>
  <c r="BS107" i="16" s="1"/>
  <c r="BR107" i="16" a="1"/>
  <c r="BR107" i="16" s="1"/>
  <c r="BQ107" i="16" a="1"/>
  <c r="BQ107" i="16" s="1"/>
  <c r="BP107" i="16" a="1"/>
  <c r="BP107" i="16" s="1"/>
  <c r="BO107" i="16" a="1"/>
  <c r="BO107" i="16" s="1"/>
  <c r="BN107" i="16" a="1"/>
  <c r="BN107" i="16" s="1"/>
  <c r="BM107" i="16" a="1"/>
  <c r="BM107" i="16" s="1"/>
  <c r="BL107" i="16" a="1"/>
  <c r="BL107" i="16" s="1"/>
  <c r="BK107" i="16" a="1"/>
  <c r="BK107" i="16" s="1"/>
  <c r="BJ107" i="16" a="1"/>
  <c r="BJ107" i="16" s="1"/>
  <c r="BI107" i="16" a="1"/>
  <c r="BI107" i="16" s="1"/>
  <c r="BH107" i="16" a="1"/>
  <c r="BH107" i="16" s="1"/>
  <c r="BG107" i="16" a="1"/>
  <c r="BG107" i="16" s="1"/>
  <c r="BF107" i="16" a="1"/>
  <c r="BF107" i="16" s="1"/>
  <c r="BE107" i="16" a="1"/>
  <c r="BE107" i="16" s="1"/>
  <c r="BD107" i="16" a="1"/>
  <c r="BD107" i="16" s="1"/>
  <c r="BC107" i="16" a="1"/>
  <c r="BC107" i="16" s="1"/>
  <c r="BB107" i="16" a="1"/>
  <c r="BB107" i="16" s="1"/>
  <c r="BA107" i="16" a="1"/>
  <c r="BA107" i="16" s="1"/>
  <c r="AZ107" i="16" a="1"/>
  <c r="AZ107" i="16" s="1"/>
  <c r="AY107" i="16" a="1"/>
  <c r="AY107" i="16" s="1"/>
  <c r="AX107" i="16" a="1"/>
  <c r="AX107" i="16" s="1"/>
  <c r="AW107" i="16" a="1"/>
  <c r="AW107" i="16" s="1"/>
  <c r="AV107" i="16" a="1"/>
  <c r="AV107" i="16" s="1"/>
  <c r="AU107" i="16" a="1"/>
  <c r="AU107" i="16" s="1"/>
  <c r="AT107" i="16" a="1"/>
  <c r="AT107" i="16" s="1"/>
  <c r="AS107" i="16" a="1"/>
  <c r="AS107" i="16" s="1"/>
  <c r="AR107" i="16" a="1"/>
  <c r="AR107" i="16" s="1"/>
  <c r="AQ107" i="16" a="1"/>
  <c r="AQ107" i="16" s="1"/>
  <c r="AP107" i="16" a="1"/>
  <c r="AP107" i="16" s="1"/>
  <c r="AO107" i="16" a="1"/>
  <c r="AO107" i="16" s="1"/>
  <c r="AN107" i="16" a="1"/>
  <c r="AN107" i="16" s="1"/>
  <c r="AM107" i="16" a="1"/>
  <c r="AM107" i="16" s="1"/>
  <c r="AL107" i="16" a="1"/>
  <c r="AL107" i="16" s="1"/>
  <c r="AK107" i="16" a="1"/>
  <c r="AK107" i="16" s="1"/>
  <c r="AJ107" i="16" a="1"/>
  <c r="AJ107" i="16" s="1"/>
  <c r="AI107" i="16" a="1"/>
  <c r="AI107" i="16" s="1"/>
  <c r="AH107" i="16" a="1"/>
  <c r="AH107" i="16" s="1"/>
  <c r="AG107" i="16" a="1"/>
  <c r="AG107" i="16" s="1"/>
  <c r="AF107" i="16" a="1"/>
  <c r="AF107" i="16" s="1"/>
  <c r="AE107" i="16" a="1"/>
  <c r="AE107" i="16" s="1"/>
  <c r="AD107" i="16" a="1"/>
  <c r="AD107" i="16" s="1"/>
  <c r="AC107" i="16" a="1"/>
  <c r="AC107" i="16" s="1"/>
  <c r="AB107" i="16" a="1"/>
  <c r="AB107" i="16" s="1"/>
  <c r="AA107" i="16" a="1"/>
  <c r="AA107" i="16" s="1"/>
  <c r="Z107" i="16" a="1"/>
  <c r="Z107" i="16" s="1"/>
  <c r="Y107" i="16" a="1"/>
  <c r="Y107" i="16" s="1"/>
  <c r="X107" i="16" a="1"/>
  <c r="X107" i="16" s="1"/>
  <c r="W107" i="16" a="1"/>
  <c r="W107" i="16" s="1"/>
  <c r="V107" i="16" a="1"/>
  <c r="V107" i="16" s="1"/>
  <c r="U107" i="16" a="1"/>
  <c r="U107" i="16" s="1"/>
  <c r="T107" i="16" a="1"/>
  <c r="T107" i="16" s="1"/>
  <c r="S107" i="16" a="1"/>
  <c r="S107" i="16" s="1"/>
  <c r="R107" i="16" a="1"/>
  <c r="R107" i="16" s="1"/>
  <c r="Q107" i="16" a="1"/>
  <c r="Q107" i="16" s="1"/>
  <c r="P107" i="16" a="1"/>
  <c r="P107" i="16" s="1"/>
  <c r="O107" i="16" a="1"/>
  <c r="O107" i="16" s="1"/>
  <c r="N107" i="16" a="1"/>
  <c r="N107" i="16" s="1"/>
  <c r="M107" i="16" a="1"/>
  <c r="M107" i="16" s="1"/>
  <c r="L107" i="16" a="1"/>
  <c r="L107" i="16" s="1"/>
  <c r="K107" i="16" a="1"/>
  <c r="K107" i="16" s="1"/>
  <c r="J107" i="16" a="1"/>
  <c r="J107" i="16" s="1"/>
  <c r="NJ106" i="16" a="1"/>
  <c r="NJ106" i="16" s="1"/>
  <c r="NI106" i="16" a="1"/>
  <c r="NI106" i="16" s="1"/>
  <c r="NH106" i="16" a="1"/>
  <c r="NH106" i="16" s="1"/>
  <c r="NG106" i="16" a="1"/>
  <c r="NG106" i="16" s="1"/>
  <c r="NF106" i="16" a="1"/>
  <c r="NF106" i="16" s="1"/>
  <c r="NE106" i="16" a="1"/>
  <c r="NE106" i="16" s="1"/>
  <c r="ND106" i="16" a="1"/>
  <c r="ND106" i="16" s="1"/>
  <c r="NC106" i="16" a="1"/>
  <c r="NC106" i="16" s="1"/>
  <c r="NB106" i="16" a="1"/>
  <c r="NB106" i="16" s="1"/>
  <c r="NA106" i="16" a="1"/>
  <c r="NA106" i="16" s="1"/>
  <c r="MZ106" i="16" a="1"/>
  <c r="MZ106" i="16" s="1"/>
  <c r="MY106" i="16" a="1"/>
  <c r="MY106" i="16" s="1"/>
  <c r="MX106" i="16" a="1"/>
  <c r="MX106" i="16" s="1"/>
  <c r="MW106" i="16" a="1"/>
  <c r="MW106" i="16" s="1"/>
  <c r="MV106" i="16" a="1"/>
  <c r="MV106" i="16" s="1"/>
  <c r="MU106" i="16" a="1"/>
  <c r="MU106" i="16" s="1"/>
  <c r="MT106" i="16" a="1"/>
  <c r="MT106" i="16" s="1"/>
  <c r="MS106" i="16" a="1"/>
  <c r="MS106" i="16" s="1"/>
  <c r="MR106" i="16" a="1"/>
  <c r="MR106" i="16" s="1"/>
  <c r="MQ106" i="16" a="1"/>
  <c r="MQ106" i="16" s="1"/>
  <c r="MP106" i="16" a="1"/>
  <c r="MP106" i="16" s="1"/>
  <c r="MO106" i="16" a="1"/>
  <c r="MO106" i="16" s="1"/>
  <c r="MN106" i="16" a="1"/>
  <c r="MN106" i="16" s="1"/>
  <c r="MM106" i="16" a="1"/>
  <c r="MM106" i="16" s="1"/>
  <c r="ML106" i="16" a="1"/>
  <c r="ML106" i="16" s="1"/>
  <c r="MK106" i="16" a="1"/>
  <c r="MK106" i="16" s="1"/>
  <c r="MJ106" i="16" a="1"/>
  <c r="MJ106" i="16" s="1"/>
  <c r="MI106" i="16" a="1"/>
  <c r="MI106" i="16" s="1"/>
  <c r="MH106" i="16" a="1"/>
  <c r="MH106" i="16" s="1"/>
  <c r="MG106" i="16" a="1"/>
  <c r="MG106" i="16" s="1"/>
  <c r="MF106" i="16" a="1"/>
  <c r="MF106" i="16" s="1"/>
  <c r="ME106" i="16" a="1"/>
  <c r="ME106" i="16" s="1"/>
  <c r="MD106" i="16" a="1"/>
  <c r="MD106" i="16" s="1"/>
  <c r="MC106" i="16" a="1"/>
  <c r="MC106" i="16" s="1"/>
  <c r="MB106" i="16" a="1"/>
  <c r="MB106" i="16" s="1"/>
  <c r="MA106" i="16" a="1"/>
  <c r="MA106" i="16" s="1"/>
  <c r="LZ106" i="16" a="1"/>
  <c r="LZ106" i="16" s="1"/>
  <c r="LY106" i="16" a="1"/>
  <c r="LY106" i="16" s="1"/>
  <c r="LX106" i="16" a="1"/>
  <c r="LX106" i="16" s="1"/>
  <c r="LW106" i="16" a="1"/>
  <c r="LW106" i="16" s="1"/>
  <c r="LV106" i="16" a="1"/>
  <c r="LV106" i="16" s="1"/>
  <c r="LU106" i="16" a="1"/>
  <c r="LU106" i="16" s="1"/>
  <c r="LT106" i="16" a="1"/>
  <c r="LT106" i="16" s="1"/>
  <c r="LS106" i="16" a="1"/>
  <c r="LS106" i="16" s="1"/>
  <c r="LR106" i="16" a="1"/>
  <c r="LR106" i="16" s="1"/>
  <c r="LQ106" i="16" a="1"/>
  <c r="LQ106" i="16" s="1"/>
  <c r="LP106" i="16" a="1"/>
  <c r="LP106" i="16" s="1"/>
  <c r="LO106" i="16" a="1"/>
  <c r="LO106" i="16" s="1"/>
  <c r="LN106" i="16" a="1"/>
  <c r="LN106" i="16" s="1"/>
  <c r="LM106" i="16" a="1"/>
  <c r="LM106" i="16" s="1"/>
  <c r="LL106" i="16" a="1"/>
  <c r="LL106" i="16" s="1"/>
  <c r="LK106" i="16" a="1"/>
  <c r="LK106" i="16" s="1"/>
  <c r="LJ106" i="16" a="1"/>
  <c r="LJ106" i="16" s="1"/>
  <c r="LI106" i="16" a="1"/>
  <c r="LI106" i="16" s="1"/>
  <c r="LH106" i="16" a="1"/>
  <c r="LH106" i="16" s="1"/>
  <c r="LG106" i="16" a="1"/>
  <c r="LG106" i="16" s="1"/>
  <c r="LF106" i="16" a="1"/>
  <c r="LF106" i="16" s="1"/>
  <c r="LE106" i="16" a="1"/>
  <c r="LE106" i="16" s="1"/>
  <c r="LD106" i="16" a="1"/>
  <c r="LD106" i="16" s="1"/>
  <c r="LC106" i="16" a="1"/>
  <c r="LC106" i="16" s="1"/>
  <c r="LB106" i="16" a="1"/>
  <c r="LB106" i="16" s="1"/>
  <c r="LA106" i="16" a="1"/>
  <c r="LA106" i="16" s="1"/>
  <c r="KZ106" i="16" a="1"/>
  <c r="KZ106" i="16" s="1"/>
  <c r="KY106" i="16" a="1"/>
  <c r="KY106" i="16" s="1"/>
  <c r="KX106" i="16" a="1"/>
  <c r="KX106" i="16" s="1"/>
  <c r="KW106" i="16" a="1"/>
  <c r="KW106" i="16" s="1"/>
  <c r="KV106" i="16" a="1"/>
  <c r="KV106" i="16" s="1"/>
  <c r="KU106" i="16" a="1"/>
  <c r="KU106" i="16" s="1"/>
  <c r="KT106" i="16" a="1"/>
  <c r="KT106" i="16" s="1"/>
  <c r="KS106" i="16" a="1"/>
  <c r="KS106" i="16" s="1"/>
  <c r="KR106" i="16" a="1"/>
  <c r="KR106" i="16" s="1"/>
  <c r="KQ106" i="16" a="1"/>
  <c r="KQ106" i="16" s="1"/>
  <c r="KP106" i="16" a="1"/>
  <c r="KP106" i="16" s="1"/>
  <c r="KO106" i="16" a="1"/>
  <c r="KO106" i="16" s="1"/>
  <c r="KN106" i="16" a="1"/>
  <c r="KN106" i="16" s="1"/>
  <c r="KM106" i="16" a="1"/>
  <c r="KM106" i="16" s="1"/>
  <c r="KL106" i="16" a="1"/>
  <c r="KL106" i="16" s="1"/>
  <c r="KK106" i="16" a="1"/>
  <c r="KK106" i="16" s="1"/>
  <c r="KJ106" i="16" a="1"/>
  <c r="KJ106" i="16" s="1"/>
  <c r="KI106" i="16" a="1"/>
  <c r="KI106" i="16" s="1"/>
  <c r="KH106" i="16" a="1"/>
  <c r="KH106" i="16" s="1"/>
  <c r="KG106" i="16" a="1"/>
  <c r="KG106" i="16" s="1"/>
  <c r="KF106" i="16" a="1"/>
  <c r="KF106" i="16" s="1"/>
  <c r="KE106" i="16" a="1"/>
  <c r="KE106" i="16" s="1"/>
  <c r="KD106" i="16" a="1"/>
  <c r="KD106" i="16" s="1"/>
  <c r="KC106" i="16" a="1"/>
  <c r="KC106" i="16" s="1"/>
  <c r="KB106" i="16" a="1"/>
  <c r="KB106" i="16" s="1"/>
  <c r="KA106" i="16" a="1"/>
  <c r="KA106" i="16" s="1"/>
  <c r="JZ106" i="16" a="1"/>
  <c r="JZ106" i="16" s="1"/>
  <c r="JY106" i="16" a="1"/>
  <c r="JY106" i="16" s="1"/>
  <c r="JX106" i="16" a="1"/>
  <c r="JX106" i="16" s="1"/>
  <c r="JW106" i="16" a="1"/>
  <c r="JW106" i="16" s="1"/>
  <c r="JV106" i="16" a="1"/>
  <c r="JV106" i="16" s="1"/>
  <c r="JU106" i="16" a="1"/>
  <c r="JU106" i="16" s="1"/>
  <c r="JT106" i="16" a="1"/>
  <c r="JT106" i="16" s="1"/>
  <c r="JS106" i="16" a="1"/>
  <c r="JS106" i="16" s="1"/>
  <c r="JR106" i="16" a="1"/>
  <c r="JR106" i="16" s="1"/>
  <c r="JQ106" i="16" a="1"/>
  <c r="JQ106" i="16" s="1"/>
  <c r="JP106" i="16" a="1"/>
  <c r="JP106" i="16" s="1"/>
  <c r="JO106" i="16" a="1"/>
  <c r="JO106" i="16" s="1"/>
  <c r="JN106" i="16" a="1"/>
  <c r="JN106" i="16" s="1"/>
  <c r="JM106" i="16" a="1"/>
  <c r="JM106" i="16" s="1"/>
  <c r="JL106" i="16" a="1"/>
  <c r="JL106" i="16" s="1"/>
  <c r="JK106" i="16" a="1"/>
  <c r="JK106" i="16" s="1"/>
  <c r="JJ106" i="16" a="1"/>
  <c r="JJ106" i="16" s="1"/>
  <c r="JI106" i="16" a="1"/>
  <c r="JI106" i="16" s="1"/>
  <c r="JH106" i="16" a="1"/>
  <c r="JH106" i="16" s="1"/>
  <c r="JG106" i="16" a="1"/>
  <c r="JG106" i="16" s="1"/>
  <c r="JF106" i="16" a="1"/>
  <c r="JF106" i="16" s="1"/>
  <c r="JE106" i="16" a="1"/>
  <c r="JE106" i="16" s="1"/>
  <c r="JD106" i="16" a="1"/>
  <c r="JD106" i="16" s="1"/>
  <c r="JC106" i="16" a="1"/>
  <c r="JC106" i="16" s="1"/>
  <c r="JB106" i="16" a="1"/>
  <c r="JB106" i="16" s="1"/>
  <c r="JA106" i="16" a="1"/>
  <c r="JA106" i="16" s="1"/>
  <c r="IZ106" i="16" a="1"/>
  <c r="IZ106" i="16" s="1"/>
  <c r="IY106" i="16" a="1"/>
  <c r="IY106" i="16" s="1"/>
  <c r="IX106" i="16" a="1"/>
  <c r="IX106" i="16" s="1"/>
  <c r="IW106" i="16" a="1"/>
  <c r="IW106" i="16" s="1"/>
  <c r="IV106" i="16" a="1"/>
  <c r="IV106" i="16" s="1"/>
  <c r="IU106" i="16" a="1"/>
  <c r="IU106" i="16" s="1"/>
  <c r="IT106" i="16" a="1"/>
  <c r="IT106" i="16" s="1"/>
  <c r="IS106" i="16" a="1"/>
  <c r="IS106" i="16" s="1"/>
  <c r="IR106" i="16" a="1"/>
  <c r="IR106" i="16" s="1"/>
  <c r="IQ106" i="16" a="1"/>
  <c r="IQ106" i="16" s="1"/>
  <c r="IP106" i="16" a="1"/>
  <c r="IP106" i="16" s="1"/>
  <c r="IO106" i="16" a="1"/>
  <c r="IO106" i="16" s="1"/>
  <c r="IN106" i="16" a="1"/>
  <c r="IN106" i="16" s="1"/>
  <c r="IM106" i="16" a="1"/>
  <c r="IM106" i="16" s="1"/>
  <c r="IL106" i="16" a="1"/>
  <c r="IL106" i="16" s="1"/>
  <c r="IK106" i="16" a="1"/>
  <c r="IK106" i="16" s="1"/>
  <c r="IJ106" i="16" a="1"/>
  <c r="IJ106" i="16" s="1"/>
  <c r="II106" i="16" a="1"/>
  <c r="II106" i="16" s="1"/>
  <c r="IH106" i="16" a="1"/>
  <c r="IH106" i="16" s="1"/>
  <c r="IG106" i="16" a="1"/>
  <c r="IG106" i="16" s="1"/>
  <c r="IF106" i="16" a="1"/>
  <c r="IF106" i="16" s="1"/>
  <c r="IE106" i="16" a="1"/>
  <c r="IE106" i="16" s="1"/>
  <c r="ID106" i="16" a="1"/>
  <c r="ID106" i="16" s="1"/>
  <c r="IC106" i="16" a="1"/>
  <c r="IC106" i="16" s="1"/>
  <c r="IB106" i="16" a="1"/>
  <c r="IB106" i="16" s="1"/>
  <c r="IA106" i="16" a="1"/>
  <c r="IA106" i="16" s="1"/>
  <c r="HZ106" i="16" a="1"/>
  <c r="HZ106" i="16" s="1"/>
  <c r="HY106" i="16" a="1"/>
  <c r="HY106" i="16" s="1"/>
  <c r="HX106" i="16" a="1"/>
  <c r="HX106" i="16" s="1"/>
  <c r="HW106" i="16" a="1"/>
  <c r="HW106" i="16" s="1"/>
  <c r="HV106" i="16" a="1"/>
  <c r="HV106" i="16" s="1"/>
  <c r="HU106" i="16" a="1"/>
  <c r="HU106" i="16" s="1"/>
  <c r="HT106" i="16" a="1"/>
  <c r="HT106" i="16" s="1"/>
  <c r="HS106" i="16" a="1"/>
  <c r="HS106" i="16" s="1"/>
  <c r="HR106" i="16" a="1"/>
  <c r="HR106" i="16" s="1"/>
  <c r="HQ106" i="16" a="1"/>
  <c r="HQ106" i="16" s="1"/>
  <c r="HP106" i="16" a="1"/>
  <c r="HP106" i="16" s="1"/>
  <c r="HO106" i="16" a="1"/>
  <c r="HO106" i="16" s="1"/>
  <c r="HN106" i="16" a="1"/>
  <c r="HN106" i="16" s="1"/>
  <c r="HM106" i="16" a="1"/>
  <c r="HM106" i="16" s="1"/>
  <c r="HL106" i="16" a="1"/>
  <c r="HL106" i="16" s="1"/>
  <c r="HK106" i="16" a="1"/>
  <c r="HK106" i="16" s="1"/>
  <c r="HJ106" i="16" a="1"/>
  <c r="HJ106" i="16" s="1"/>
  <c r="HI106" i="16" a="1"/>
  <c r="HI106" i="16" s="1"/>
  <c r="HH106" i="16" a="1"/>
  <c r="HH106" i="16" s="1"/>
  <c r="HG106" i="16" a="1"/>
  <c r="HG106" i="16" s="1"/>
  <c r="HF106" i="16" a="1"/>
  <c r="HF106" i="16" s="1"/>
  <c r="HE106" i="16" a="1"/>
  <c r="HE106" i="16" s="1"/>
  <c r="HD106" i="16" a="1"/>
  <c r="HD106" i="16" s="1"/>
  <c r="HC106" i="16" a="1"/>
  <c r="HC106" i="16" s="1"/>
  <c r="HB106" i="16" a="1"/>
  <c r="HB106" i="16" s="1"/>
  <c r="HA106" i="16" a="1"/>
  <c r="HA106" i="16" s="1"/>
  <c r="GZ106" i="16" a="1"/>
  <c r="GZ106" i="16" s="1"/>
  <c r="GY106" i="16" a="1"/>
  <c r="GY106" i="16" s="1"/>
  <c r="GX106" i="16" a="1"/>
  <c r="GX106" i="16" s="1"/>
  <c r="GW106" i="16" a="1"/>
  <c r="GW106" i="16" s="1"/>
  <c r="GV106" i="16" a="1"/>
  <c r="GV106" i="16" s="1"/>
  <c r="GU106" i="16" a="1"/>
  <c r="GU106" i="16" s="1"/>
  <c r="GT106" i="16" a="1"/>
  <c r="GT106" i="16" s="1"/>
  <c r="GS106" i="16" a="1"/>
  <c r="GS106" i="16" s="1"/>
  <c r="GR106" i="16" a="1"/>
  <c r="GR106" i="16" s="1"/>
  <c r="GQ106" i="16" a="1"/>
  <c r="GQ106" i="16" s="1"/>
  <c r="GP106" i="16" a="1"/>
  <c r="GP106" i="16" s="1"/>
  <c r="GO106" i="16" a="1"/>
  <c r="GO106" i="16" s="1"/>
  <c r="GN106" i="16" a="1"/>
  <c r="GN106" i="16" s="1"/>
  <c r="GM106" i="16" a="1"/>
  <c r="GM106" i="16" s="1"/>
  <c r="GL106" i="16" a="1"/>
  <c r="GL106" i="16" s="1"/>
  <c r="GK106" i="16" a="1"/>
  <c r="GK106" i="16" s="1"/>
  <c r="GJ106" i="16" a="1"/>
  <c r="GJ106" i="16" s="1"/>
  <c r="GI106" i="16" a="1"/>
  <c r="GI106" i="16" s="1"/>
  <c r="GH106" i="16" a="1"/>
  <c r="GH106" i="16" s="1"/>
  <c r="GG106" i="16" a="1"/>
  <c r="GG106" i="16" s="1"/>
  <c r="GF106" i="16" a="1"/>
  <c r="GF106" i="16" s="1"/>
  <c r="GE106" i="16" a="1"/>
  <c r="GE106" i="16" s="1"/>
  <c r="GD106" i="16" a="1"/>
  <c r="GD106" i="16" s="1"/>
  <c r="GC106" i="16" a="1"/>
  <c r="GC106" i="16" s="1"/>
  <c r="GB106" i="16" a="1"/>
  <c r="GB106" i="16" s="1"/>
  <c r="GA106" i="16" a="1"/>
  <c r="GA106" i="16" s="1"/>
  <c r="FZ106" i="16" a="1"/>
  <c r="FZ106" i="16" s="1"/>
  <c r="FY106" i="16" a="1"/>
  <c r="FY106" i="16" s="1"/>
  <c r="FX106" i="16" a="1"/>
  <c r="FX106" i="16" s="1"/>
  <c r="FW106" i="16" a="1"/>
  <c r="FW106" i="16" s="1"/>
  <c r="FV106" i="16" a="1"/>
  <c r="FV106" i="16" s="1"/>
  <c r="FU106" i="16" a="1"/>
  <c r="FU106" i="16" s="1"/>
  <c r="FT106" i="16" a="1"/>
  <c r="FT106" i="16" s="1"/>
  <c r="FS106" i="16" a="1"/>
  <c r="FS106" i="16" s="1"/>
  <c r="FR106" i="16" a="1"/>
  <c r="FR106" i="16" s="1"/>
  <c r="FQ106" i="16" a="1"/>
  <c r="FQ106" i="16" s="1"/>
  <c r="FP106" i="16" a="1"/>
  <c r="FP106" i="16" s="1"/>
  <c r="FO106" i="16" a="1"/>
  <c r="FO106" i="16" s="1"/>
  <c r="FN106" i="16" a="1"/>
  <c r="FN106" i="16" s="1"/>
  <c r="FM106" i="16" a="1"/>
  <c r="FM106" i="16" s="1"/>
  <c r="FL106" i="16" a="1"/>
  <c r="FL106" i="16" s="1"/>
  <c r="FK106" i="16" a="1"/>
  <c r="FK106" i="16" s="1"/>
  <c r="FJ106" i="16" a="1"/>
  <c r="FJ106" i="16" s="1"/>
  <c r="FI106" i="16" a="1"/>
  <c r="FI106" i="16" s="1"/>
  <c r="FH106" i="16" a="1"/>
  <c r="FH106" i="16" s="1"/>
  <c r="FG106" i="16" a="1"/>
  <c r="FG106" i="16" s="1"/>
  <c r="FF106" i="16" a="1"/>
  <c r="FF106" i="16" s="1"/>
  <c r="FE106" i="16" a="1"/>
  <c r="FE106" i="16" s="1"/>
  <c r="FD106" i="16" a="1"/>
  <c r="FD106" i="16" s="1"/>
  <c r="FC106" i="16" a="1"/>
  <c r="FC106" i="16" s="1"/>
  <c r="FB106" i="16" a="1"/>
  <c r="FB106" i="16" s="1"/>
  <c r="FA106" i="16" a="1"/>
  <c r="FA106" i="16" s="1"/>
  <c r="EZ106" i="16" a="1"/>
  <c r="EZ106" i="16" s="1"/>
  <c r="EY106" i="16" a="1"/>
  <c r="EY106" i="16" s="1"/>
  <c r="EX106" i="16" a="1"/>
  <c r="EX106" i="16" s="1"/>
  <c r="EW106" i="16" a="1"/>
  <c r="EW106" i="16" s="1"/>
  <c r="EV106" i="16" a="1"/>
  <c r="EV106" i="16" s="1"/>
  <c r="EU106" i="16" a="1"/>
  <c r="EU106" i="16" s="1"/>
  <c r="ET106" i="16" a="1"/>
  <c r="ET106" i="16" s="1"/>
  <c r="ES106" i="16" a="1"/>
  <c r="ES106" i="16" s="1"/>
  <c r="ER106" i="16" a="1"/>
  <c r="ER106" i="16" s="1"/>
  <c r="EQ106" i="16" a="1"/>
  <c r="EQ106" i="16" s="1"/>
  <c r="EP106" i="16" a="1"/>
  <c r="EP106" i="16" s="1"/>
  <c r="EO106" i="16" a="1"/>
  <c r="EO106" i="16" s="1"/>
  <c r="EN106" i="16" a="1"/>
  <c r="EN106" i="16" s="1"/>
  <c r="EM106" i="16" a="1"/>
  <c r="EM106" i="16" s="1"/>
  <c r="EL106" i="16" a="1"/>
  <c r="EL106" i="16" s="1"/>
  <c r="EK106" i="16" a="1"/>
  <c r="EK106" i="16" s="1"/>
  <c r="EJ106" i="16" a="1"/>
  <c r="EJ106" i="16" s="1"/>
  <c r="EI106" i="16" a="1"/>
  <c r="EI106" i="16" s="1"/>
  <c r="EH106" i="16" a="1"/>
  <c r="EH106" i="16" s="1"/>
  <c r="EG106" i="16" a="1"/>
  <c r="EG106" i="16" s="1"/>
  <c r="EF106" i="16" a="1"/>
  <c r="EF106" i="16" s="1"/>
  <c r="EE106" i="16" a="1"/>
  <c r="EE106" i="16" s="1"/>
  <c r="ED106" i="16" a="1"/>
  <c r="ED106" i="16" s="1"/>
  <c r="EC106" i="16" a="1"/>
  <c r="EC106" i="16" s="1"/>
  <c r="EB106" i="16" a="1"/>
  <c r="EB106" i="16" s="1"/>
  <c r="EA106" i="16" a="1"/>
  <c r="EA106" i="16" s="1"/>
  <c r="DZ106" i="16" a="1"/>
  <c r="DZ106" i="16" s="1"/>
  <c r="DY106" i="16" a="1"/>
  <c r="DY106" i="16" s="1"/>
  <c r="DX106" i="16" a="1"/>
  <c r="DX106" i="16" s="1"/>
  <c r="DW106" i="16" a="1"/>
  <c r="DW106" i="16" s="1"/>
  <c r="DV106" i="16" a="1"/>
  <c r="DV106" i="16" s="1"/>
  <c r="DU106" i="16" a="1"/>
  <c r="DU106" i="16" s="1"/>
  <c r="DT106" i="16" a="1"/>
  <c r="DT106" i="16" s="1"/>
  <c r="DS106" i="16" a="1"/>
  <c r="DS106" i="16" s="1"/>
  <c r="DR106" i="16" a="1"/>
  <c r="DR106" i="16" s="1"/>
  <c r="DQ106" i="16" a="1"/>
  <c r="DQ106" i="16" s="1"/>
  <c r="DP106" i="16" a="1"/>
  <c r="DP106" i="16" s="1"/>
  <c r="DO106" i="16" a="1"/>
  <c r="DO106" i="16" s="1"/>
  <c r="DN106" i="16" a="1"/>
  <c r="DN106" i="16" s="1"/>
  <c r="DM106" i="16" a="1"/>
  <c r="DM106" i="16" s="1"/>
  <c r="DL106" i="16" a="1"/>
  <c r="DL106" i="16" s="1"/>
  <c r="DK106" i="16" a="1"/>
  <c r="DK106" i="16" s="1"/>
  <c r="DJ106" i="16" a="1"/>
  <c r="DJ106" i="16" s="1"/>
  <c r="DI106" i="16" a="1"/>
  <c r="DI106" i="16" s="1"/>
  <c r="DH106" i="16" a="1"/>
  <c r="DH106" i="16" s="1"/>
  <c r="DG106" i="16" a="1"/>
  <c r="DG106" i="16" s="1"/>
  <c r="DF106" i="16" a="1"/>
  <c r="DF106" i="16" s="1"/>
  <c r="DE106" i="16" a="1"/>
  <c r="DE106" i="16" s="1"/>
  <c r="DD106" i="16" a="1"/>
  <c r="DD106" i="16" s="1"/>
  <c r="DC106" i="16" a="1"/>
  <c r="DC106" i="16" s="1"/>
  <c r="DB106" i="16" a="1"/>
  <c r="DB106" i="16" s="1"/>
  <c r="DA106" i="16" a="1"/>
  <c r="DA106" i="16" s="1"/>
  <c r="CZ106" i="16" a="1"/>
  <c r="CZ106" i="16" s="1"/>
  <c r="CY106" i="16" a="1"/>
  <c r="CY106" i="16" s="1"/>
  <c r="CX106" i="16" a="1"/>
  <c r="CX106" i="16" s="1"/>
  <c r="CW106" i="16" a="1"/>
  <c r="CW106" i="16" s="1"/>
  <c r="CV106" i="16" a="1"/>
  <c r="CV106" i="16" s="1"/>
  <c r="CU106" i="16" a="1"/>
  <c r="CU106" i="16" s="1"/>
  <c r="CT106" i="16" a="1"/>
  <c r="CT106" i="16" s="1"/>
  <c r="CS106" i="16" a="1"/>
  <c r="CS106" i="16" s="1"/>
  <c r="CR106" i="16" a="1"/>
  <c r="CR106" i="16" s="1"/>
  <c r="CQ106" i="16" a="1"/>
  <c r="CQ106" i="16" s="1"/>
  <c r="CP106" i="16" a="1"/>
  <c r="CP106" i="16" s="1"/>
  <c r="CO106" i="16" a="1"/>
  <c r="CO106" i="16" s="1"/>
  <c r="CN106" i="16" a="1"/>
  <c r="CN106" i="16" s="1"/>
  <c r="CM106" i="16" a="1"/>
  <c r="CM106" i="16" s="1"/>
  <c r="CL106" i="16" a="1"/>
  <c r="CL106" i="16" s="1"/>
  <c r="CK106" i="16" a="1"/>
  <c r="CK106" i="16" s="1"/>
  <c r="CJ106" i="16" a="1"/>
  <c r="CJ106" i="16" s="1"/>
  <c r="CI106" i="16" a="1"/>
  <c r="CI106" i="16" s="1"/>
  <c r="CH106" i="16" a="1"/>
  <c r="CH106" i="16" s="1"/>
  <c r="CG106" i="16" a="1"/>
  <c r="CG106" i="16" s="1"/>
  <c r="CF106" i="16" a="1"/>
  <c r="CF106" i="16" s="1"/>
  <c r="CE106" i="16" a="1"/>
  <c r="CE106" i="16" s="1"/>
  <c r="CD106" i="16" a="1"/>
  <c r="CD106" i="16" s="1"/>
  <c r="CC106" i="16" a="1"/>
  <c r="CC106" i="16" s="1"/>
  <c r="CB106" i="16" a="1"/>
  <c r="CB106" i="16" s="1"/>
  <c r="CA106" i="16" a="1"/>
  <c r="CA106" i="16" s="1"/>
  <c r="BZ106" i="16" a="1"/>
  <c r="BZ106" i="16" s="1"/>
  <c r="BY106" i="16" a="1"/>
  <c r="BY106" i="16" s="1"/>
  <c r="BX106" i="16" a="1"/>
  <c r="BX106" i="16" s="1"/>
  <c r="BW106" i="16" a="1"/>
  <c r="BW106" i="16" s="1"/>
  <c r="BV106" i="16" a="1"/>
  <c r="BV106" i="16" s="1"/>
  <c r="BU106" i="16" a="1"/>
  <c r="BU106" i="16" s="1"/>
  <c r="BT106" i="16" a="1"/>
  <c r="BT106" i="16" s="1"/>
  <c r="BS106" i="16" a="1"/>
  <c r="BS106" i="16" s="1"/>
  <c r="BR106" i="16" a="1"/>
  <c r="BR106" i="16" s="1"/>
  <c r="BQ106" i="16" a="1"/>
  <c r="BQ106" i="16" s="1"/>
  <c r="BP106" i="16" a="1"/>
  <c r="BP106" i="16" s="1"/>
  <c r="BO106" i="16" a="1"/>
  <c r="BO106" i="16" s="1"/>
  <c r="BN106" i="16" a="1"/>
  <c r="BN106" i="16" s="1"/>
  <c r="BM106" i="16" a="1"/>
  <c r="BM106" i="16" s="1"/>
  <c r="BL106" i="16" a="1"/>
  <c r="BL106" i="16" s="1"/>
  <c r="BK106" i="16" a="1"/>
  <c r="BK106" i="16" s="1"/>
  <c r="BJ106" i="16" a="1"/>
  <c r="BJ106" i="16" s="1"/>
  <c r="BI106" i="16" a="1"/>
  <c r="BI106" i="16" s="1"/>
  <c r="BH106" i="16" a="1"/>
  <c r="BH106" i="16" s="1"/>
  <c r="BG106" i="16" a="1"/>
  <c r="BG106" i="16" s="1"/>
  <c r="BF106" i="16" a="1"/>
  <c r="BF106" i="16" s="1"/>
  <c r="BE106" i="16" a="1"/>
  <c r="BE106" i="16" s="1"/>
  <c r="BD106" i="16" a="1"/>
  <c r="BD106" i="16" s="1"/>
  <c r="BC106" i="16" a="1"/>
  <c r="BC106" i="16" s="1"/>
  <c r="BB106" i="16" a="1"/>
  <c r="BB106" i="16" s="1"/>
  <c r="BA106" i="16" a="1"/>
  <c r="BA106" i="16" s="1"/>
  <c r="AZ106" i="16" a="1"/>
  <c r="AZ106" i="16" s="1"/>
  <c r="AY106" i="16" a="1"/>
  <c r="AY106" i="16" s="1"/>
  <c r="AX106" i="16" a="1"/>
  <c r="AX106" i="16" s="1"/>
  <c r="AW106" i="16" a="1"/>
  <c r="AW106" i="16" s="1"/>
  <c r="AV106" i="16" a="1"/>
  <c r="AV106" i="16" s="1"/>
  <c r="AU106" i="16" a="1"/>
  <c r="AU106" i="16" s="1"/>
  <c r="AT106" i="16" a="1"/>
  <c r="AT106" i="16" s="1"/>
  <c r="AS106" i="16" a="1"/>
  <c r="AS106" i="16" s="1"/>
  <c r="AR106" i="16" a="1"/>
  <c r="AR106" i="16" s="1"/>
  <c r="AQ106" i="16" a="1"/>
  <c r="AQ106" i="16" s="1"/>
  <c r="AP106" i="16" a="1"/>
  <c r="AP106" i="16" s="1"/>
  <c r="AO106" i="16" a="1"/>
  <c r="AO106" i="16" s="1"/>
  <c r="AN106" i="16" a="1"/>
  <c r="AN106" i="16" s="1"/>
  <c r="AM106" i="16" a="1"/>
  <c r="AM106" i="16" s="1"/>
  <c r="AL106" i="16" a="1"/>
  <c r="AL106" i="16" s="1"/>
  <c r="AK106" i="16" a="1"/>
  <c r="AK106" i="16" s="1"/>
  <c r="AJ106" i="16" a="1"/>
  <c r="AJ106" i="16" s="1"/>
  <c r="AI106" i="16" a="1"/>
  <c r="AI106" i="16" s="1"/>
  <c r="AH106" i="16" a="1"/>
  <c r="AH106" i="16" s="1"/>
  <c r="AG106" i="16" a="1"/>
  <c r="AG106" i="16" s="1"/>
  <c r="AF106" i="16" a="1"/>
  <c r="AF106" i="16" s="1"/>
  <c r="AE106" i="16" a="1"/>
  <c r="AE106" i="16" s="1"/>
  <c r="AD106" i="16" a="1"/>
  <c r="AD106" i="16" s="1"/>
  <c r="AC106" i="16" a="1"/>
  <c r="AC106" i="16" s="1"/>
  <c r="AB106" i="16" a="1"/>
  <c r="AB106" i="16" s="1"/>
  <c r="AA106" i="16" a="1"/>
  <c r="AA106" i="16" s="1"/>
  <c r="Z106" i="16" a="1"/>
  <c r="Z106" i="16" s="1"/>
  <c r="Y106" i="16" a="1"/>
  <c r="Y106" i="16" s="1"/>
  <c r="X106" i="16" a="1"/>
  <c r="X106" i="16" s="1"/>
  <c r="W106" i="16" a="1"/>
  <c r="W106" i="16" s="1"/>
  <c r="V106" i="16" a="1"/>
  <c r="V106" i="16" s="1"/>
  <c r="U106" i="16" a="1"/>
  <c r="U106" i="16" s="1"/>
  <c r="T106" i="16" a="1"/>
  <c r="T106" i="16" s="1"/>
  <c r="S106" i="16" a="1"/>
  <c r="S106" i="16" s="1"/>
  <c r="R106" i="16" a="1"/>
  <c r="R106" i="16" s="1"/>
  <c r="Q106" i="16" a="1"/>
  <c r="Q106" i="16" s="1"/>
  <c r="P106" i="16" a="1"/>
  <c r="P106" i="16" s="1"/>
  <c r="O106" i="16" a="1"/>
  <c r="O106" i="16" s="1"/>
  <c r="N106" i="16" a="1"/>
  <c r="N106" i="16" s="1"/>
  <c r="M106" i="16" a="1"/>
  <c r="M106" i="16" s="1"/>
  <c r="L106" i="16" a="1"/>
  <c r="L106" i="16" s="1"/>
  <c r="K106" i="16" a="1"/>
  <c r="K106" i="16" s="1"/>
  <c r="J106" i="16" a="1"/>
  <c r="J106" i="16" s="1"/>
  <c r="NJ105" i="16" a="1"/>
  <c r="NJ105" i="16" s="1"/>
  <c r="NI105" i="16" a="1"/>
  <c r="NI105" i="16" s="1"/>
  <c r="NH105" i="16" a="1"/>
  <c r="NH105" i="16" s="1"/>
  <c r="NG105" i="16" a="1"/>
  <c r="NG105" i="16" s="1"/>
  <c r="NF105" i="16" a="1"/>
  <c r="NF105" i="16" s="1"/>
  <c r="NE105" i="16" a="1"/>
  <c r="NE105" i="16" s="1"/>
  <c r="ND105" i="16" a="1"/>
  <c r="ND105" i="16" s="1"/>
  <c r="NC105" i="16" a="1"/>
  <c r="NC105" i="16" s="1"/>
  <c r="NB105" i="16" a="1"/>
  <c r="NB105" i="16" s="1"/>
  <c r="NA105" i="16" a="1"/>
  <c r="NA105" i="16" s="1"/>
  <c r="MZ105" i="16" a="1"/>
  <c r="MZ105" i="16" s="1"/>
  <c r="MY105" i="16" a="1"/>
  <c r="MY105" i="16" s="1"/>
  <c r="MX105" i="16" a="1"/>
  <c r="MX105" i="16" s="1"/>
  <c r="MW105" i="16" a="1"/>
  <c r="MW105" i="16" s="1"/>
  <c r="MV105" i="16" a="1"/>
  <c r="MV105" i="16" s="1"/>
  <c r="MU105" i="16" a="1"/>
  <c r="MU105" i="16" s="1"/>
  <c r="MT105" i="16" a="1"/>
  <c r="MT105" i="16" s="1"/>
  <c r="MS105" i="16" a="1"/>
  <c r="MS105" i="16" s="1"/>
  <c r="MR105" i="16" a="1"/>
  <c r="MR105" i="16" s="1"/>
  <c r="MQ105" i="16" a="1"/>
  <c r="MQ105" i="16" s="1"/>
  <c r="MP105" i="16" a="1"/>
  <c r="MP105" i="16" s="1"/>
  <c r="MO105" i="16" a="1"/>
  <c r="MO105" i="16" s="1"/>
  <c r="MN105" i="16" a="1"/>
  <c r="MN105" i="16" s="1"/>
  <c r="MM105" i="16" a="1"/>
  <c r="MM105" i="16" s="1"/>
  <c r="ML105" i="16" a="1"/>
  <c r="ML105" i="16" s="1"/>
  <c r="MK105" i="16" a="1"/>
  <c r="MK105" i="16" s="1"/>
  <c r="MJ105" i="16" a="1"/>
  <c r="MJ105" i="16" s="1"/>
  <c r="MI105" i="16" a="1"/>
  <c r="MI105" i="16" s="1"/>
  <c r="MH105" i="16" a="1"/>
  <c r="MH105" i="16" s="1"/>
  <c r="MG105" i="16" a="1"/>
  <c r="MG105" i="16" s="1"/>
  <c r="MF105" i="16" a="1"/>
  <c r="MF105" i="16" s="1"/>
  <c r="ME105" i="16" a="1"/>
  <c r="ME105" i="16" s="1"/>
  <c r="MD105" i="16" a="1"/>
  <c r="MD105" i="16" s="1"/>
  <c r="MC105" i="16" a="1"/>
  <c r="MC105" i="16" s="1"/>
  <c r="MB105" i="16" a="1"/>
  <c r="MB105" i="16" s="1"/>
  <c r="MA105" i="16" a="1"/>
  <c r="MA105" i="16" s="1"/>
  <c r="LZ105" i="16" a="1"/>
  <c r="LZ105" i="16" s="1"/>
  <c r="LY105" i="16" a="1"/>
  <c r="LY105" i="16" s="1"/>
  <c r="LX105" i="16" a="1"/>
  <c r="LX105" i="16" s="1"/>
  <c r="LW105" i="16" a="1"/>
  <c r="LW105" i="16" s="1"/>
  <c r="LV105" i="16" a="1"/>
  <c r="LV105" i="16" s="1"/>
  <c r="LU105" i="16" a="1"/>
  <c r="LU105" i="16" s="1"/>
  <c r="LT105" i="16" a="1"/>
  <c r="LT105" i="16" s="1"/>
  <c r="LS105" i="16" a="1"/>
  <c r="LS105" i="16" s="1"/>
  <c r="LR105" i="16" a="1"/>
  <c r="LR105" i="16" s="1"/>
  <c r="LQ105" i="16" a="1"/>
  <c r="LQ105" i="16" s="1"/>
  <c r="LP105" i="16" a="1"/>
  <c r="LP105" i="16" s="1"/>
  <c r="LO105" i="16" a="1"/>
  <c r="LO105" i="16" s="1"/>
  <c r="LN105" i="16" a="1"/>
  <c r="LN105" i="16" s="1"/>
  <c r="LM105" i="16" a="1"/>
  <c r="LM105" i="16" s="1"/>
  <c r="LL105" i="16" a="1"/>
  <c r="LL105" i="16" s="1"/>
  <c r="LK105" i="16" a="1"/>
  <c r="LK105" i="16" s="1"/>
  <c r="LJ105" i="16" a="1"/>
  <c r="LJ105" i="16" s="1"/>
  <c r="LI105" i="16" a="1"/>
  <c r="LI105" i="16" s="1"/>
  <c r="LH105" i="16" a="1"/>
  <c r="LH105" i="16" s="1"/>
  <c r="LG105" i="16" a="1"/>
  <c r="LG105" i="16" s="1"/>
  <c r="LF105" i="16" a="1"/>
  <c r="LF105" i="16" s="1"/>
  <c r="LE105" i="16" a="1"/>
  <c r="LE105" i="16" s="1"/>
  <c r="LD105" i="16" a="1"/>
  <c r="LD105" i="16" s="1"/>
  <c r="LC105" i="16" a="1"/>
  <c r="LC105" i="16" s="1"/>
  <c r="LB105" i="16" a="1"/>
  <c r="LB105" i="16" s="1"/>
  <c r="LA105" i="16" a="1"/>
  <c r="LA105" i="16" s="1"/>
  <c r="KZ105" i="16" a="1"/>
  <c r="KZ105" i="16" s="1"/>
  <c r="KY105" i="16" a="1"/>
  <c r="KY105" i="16" s="1"/>
  <c r="KX105" i="16" a="1"/>
  <c r="KX105" i="16" s="1"/>
  <c r="KW105" i="16" a="1"/>
  <c r="KW105" i="16" s="1"/>
  <c r="KV105" i="16" a="1"/>
  <c r="KV105" i="16" s="1"/>
  <c r="KU105" i="16" a="1"/>
  <c r="KU105" i="16" s="1"/>
  <c r="KT105" i="16" a="1"/>
  <c r="KT105" i="16" s="1"/>
  <c r="KS105" i="16" a="1"/>
  <c r="KS105" i="16" s="1"/>
  <c r="KR105" i="16" a="1"/>
  <c r="KR105" i="16" s="1"/>
  <c r="KQ105" i="16" a="1"/>
  <c r="KQ105" i="16" s="1"/>
  <c r="KP105" i="16" a="1"/>
  <c r="KP105" i="16" s="1"/>
  <c r="KO105" i="16" a="1"/>
  <c r="KO105" i="16" s="1"/>
  <c r="KN105" i="16" a="1"/>
  <c r="KN105" i="16" s="1"/>
  <c r="KM105" i="16" a="1"/>
  <c r="KM105" i="16" s="1"/>
  <c r="KL105" i="16" a="1"/>
  <c r="KL105" i="16" s="1"/>
  <c r="KK105" i="16" a="1"/>
  <c r="KK105" i="16" s="1"/>
  <c r="KJ105" i="16" a="1"/>
  <c r="KJ105" i="16" s="1"/>
  <c r="KI105" i="16" a="1"/>
  <c r="KI105" i="16" s="1"/>
  <c r="KH105" i="16" a="1"/>
  <c r="KH105" i="16" s="1"/>
  <c r="KG105" i="16" a="1"/>
  <c r="KG105" i="16" s="1"/>
  <c r="KF105" i="16" a="1"/>
  <c r="KF105" i="16" s="1"/>
  <c r="KE105" i="16" a="1"/>
  <c r="KE105" i="16" s="1"/>
  <c r="KD105" i="16" a="1"/>
  <c r="KD105" i="16" s="1"/>
  <c r="KC105" i="16" a="1"/>
  <c r="KC105" i="16" s="1"/>
  <c r="KB105" i="16" a="1"/>
  <c r="KB105" i="16" s="1"/>
  <c r="KA105" i="16" a="1"/>
  <c r="KA105" i="16" s="1"/>
  <c r="JZ105" i="16" a="1"/>
  <c r="JZ105" i="16" s="1"/>
  <c r="JY105" i="16" a="1"/>
  <c r="JY105" i="16" s="1"/>
  <c r="JX105" i="16" a="1"/>
  <c r="JX105" i="16" s="1"/>
  <c r="JW105" i="16" a="1"/>
  <c r="JW105" i="16" s="1"/>
  <c r="JV105" i="16" a="1"/>
  <c r="JV105" i="16" s="1"/>
  <c r="JU105" i="16" a="1"/>
  <c r="JU105" i="16" s="1"/>
  <c r="JT105" i="16" a="1"/>
  <c r="JT105" i="16" s="1"/>
  <c r="JS105" i="16" a="1"/>
  <c r="JS105" i="16" s="1"/>
  <c r="JR105" i="16" a="1"/>
  <c r="JR105" i="16" s="1"/>
  <c r="JQ105" i="16" a="1"/>
  <c r="JQ105" i="16" s="1"/>
  <c r="JP105" i="16" a="1"/>
  <c r="JP105" i="16" s="1"/>
  <c r="JO105" i="16" a="1"/>
  <c r="JO105" i="16" s="1"/>
  <c r="JN105" i="16" a="1"/>
  <c r="JN105" i="16" s="1"/>
  <c r="JM105" i="16" a="1"/>
  <c r="JM105" i="16" s="1"/>
  <c r="JL105" i="16" a="1"/>
  <c r="JL105" i="16" s="1"/>
  <c r="JK105" i="16" a="1"/>
  <c r="JK105" i="16" s="1"/>
  <c r="JJ105" i="16" a="1"/>
  <c r="JJ105" i="16" s="1"/>
  <c r="JI105" i="16" a="1"/>
  <c r="JI105" i="16" s="1"/>
  <c r="JH105" i="16" a="1"/>
  <c r="JH105" i="16" s="1"/>
  <c r="JG105" i="16" a="1"/>
  <c r="JG105" i="16" s="1"/>
  <c r="JF105" i="16" a="1"/>
  <c r="JF105" i="16" s="1"/>
  <c r="JE105" i="16" a="1"/>
  <c r="JE105" i="16" s="1"/>
  <c r="JD105" i="16" a="1"/>
  <c r="JD105" i="16" s="1"/>
  <c r="JC105" i="16" a="1"/>
  <c r="JC105" i="16" s="1"/>
  <c r="JB105" i="16" a="1"/>
  <c r="JB105" i="16" s="1"/>
  <c r="JA105" i="16" a="1"/>
  <c r="JA105" i="16" s="1"/>
  <c r="IZ105" i="16" a="1"/>
  <c r="IZ105" i="16" s="1"/>
  <c r="IY105" i="16" a="1"/>
  <c r="IY105" i="16" s="1"/>
  <c r="IX105" i="16" a="1"/>
  <c r="IX105" i="16" s="1"/>
  <c r="IW105" i="16" a="1"/>
  <c r="IW105" i="16" s="1"/>
  <c r="IV105" i="16" a="1"/>
  <c r="IV105" i="16" s="1"/>
  <c r="IU105" i="16" a="1"/>
  <c r="IU105" i="16" s="1"/>
  <c r="IT105" i="16" a="1"/>
  <c r="IT105" i="16" s="1"/>
  <c r="IS105" i="16" a="1"/>
  <c r="IS105" i="16" s="1"/>
  <c r="IR105" i="16" a="1"/>
  <c r="IR105" i="16" s="1"/>
  <c r="IQ105" i="16" a="1"/>
  <c r="IQ105" i="16" s="1"/>
  <c r="IP105" i="16" a="1"/>
  <c r="IP105" i="16" s="1"/>
  <c r="IO105" i="16" a="1"/>
  <c r="IO105" i="16" s="1"/>
  <c r="IN105" i="16" a="1"/>
  <c r="IN105" i="16" s="1"/>
  <c r="IM105" i="16" a="1"/>
  <c r="IM105" i="16" s="1"/>
  <c r="IL105" i="16" a="1"/>
  <c r="IL105" i="16" s="1"/>
  <c r="IK105" i="16" a="1"/>
  <c r="IK105" i="16" s="1"/>
  <c r="IJ105" i="16" a="1"/>
  <c r="IJ105" i="16" s="1"/>
  <c r="II105" i="16" a="1"/>
  <c r="II105" i="16" s="1"/>
  <c r="IH105" i="16" a="1"/>
  <c r="IH105" i="16" s="1"/>
  <c r="IG105" i="16" a="1"/>
  <c r="IG105" i="16" s="1"/>
  <c r="IF105" i="16" a="1"/>
  <c r="IF105" i="16" s="1"/>
  <c r="IE105" i="16" a="1"/>
  <c r="IE105" i="16" s="1"/>
  <c r="ID105" i="16" a="1"/>
  <c r="ID105" i="16" s="1"/>
  <c r="IC105" i="16" a="1"/>
  <c r="IC105" i="16" s="1"/>
  <c r="IB105" i="16" a="1"/>
  <c r="IB105" i="16" s="1"/>
  <c r="IA105" i="16" a="1"/>
  <c r="IA105" i="16" s="1"/>
  <c r="HZ105" i="16" a="1"/>
  <c r="HZ105" i="16" s="1"/>
  <c r="HY105" i="16" a="1"/>
  <c r="HY105" i="16" s="1"/>
  <c r="HX105" i="16" a="1"/>
  <c r="HX105" i="16" s="1"/>
  <c r="HW105" i="16" a="1"/>
  <c r="HW105" i="16" s="1"/>
  <c r="HV105" i="16" a="1"/>
  <c r="HV105" i="16" s="1"/>
  <c r="HU105" i="16" a="1"/>
  <c r="HU105" i="16" s="1"/>
  <c r="HT105" i="16" a="1"/>
  <c r="HT105" i="16" s="1"/>
  <c r="HS105" i="16" a="1"/>
  <c r="HS105" i="16" s="1"/>
  <c r="HR105" i="16" a="1"/>
  <c r="HR105" i="16" s="1"/>
  <c r="HQ105" i="16" a="1"/>
  <c r="HQ105" i="16" s="1"/>
  <c r="HP105" i="16" a="1"/>
  <c r="HP105" i="16" s="1"/>
  <c r="HO105" i="16" a="1"/>
  <c r="HO105" i="16" s="1"/>
  <c r="HN105" i="16" a="1"/>
  <c r="HN105" i="16" s="1"/>
  <c r="HM105" i="16" a="1"/>
  <c r="HM105" i="16" s="1"/>
  <c r="HL105" i="16" a="1"/>
  <c r="HL105" i="16" s="1"/>
  <c r="HK105" i="16" a="1"/>
  <c r="HK105" i="16" s="1"/>
  <c r="HJ105" i="16" a="1"/>
  <c r="HJ105" i="16" s="1"/>
  <c r="HI105" i="16" a="1"/>
  <c r="HI105" i="16" s="1"/>
  <c r="HH105" i="16" a="1"/>
  <c r="HH105" i="16" s="1"/>
  <c r="HG105" i="16" a="1"/>
  <c r="HG105" i="16" s="1"/>
  <c r="HF105" i="16" a="1"/>
  <c r="HF105" i="16" s="1"/>
  <c r="HE105" i="16" a="1"/>
  <c r="HE105" i="16" s="1"/>
  <c r="HD105" i="16" a="1"/>
  <c r="HD105" i="16" s="1"/>
  <c r="HC105" i="16" a="1"/>
  <c r="HC105" i="16" s="1"/>
  <c r="HB105" i="16" a="1"/>
  <c r="HB105" i="16" s="1"/>
  <c r="HA105" i="16" a="1"/>
  <c r="HA105" i="16" s="1"/>
  <c r="GZ105" i="16" a="1"/>
  <c r="GZ105" i="16" s="1"/>
  <c r="GY105" i="16" a="1"/>
  <c r="GY105" i="16" s="1"/>
  <c r="GX105" i="16" a="1"/>
  <c r="GX105" i="16" s="1"/>
  <c r="GW105" i="16" a="1"/>
  <c r="GW105" i="16" s="1"/>
  <c r="GV105" i="16" a="1"/>
  <c r="GV105" i="16" s="1"/>
  <c r="GU105" i="16" a="1"/>
  <c r="GU105" i="16" s="1"/>
  <c r="GT105" i="16" a="1"/>
  <c r="GT105" i="16" s="1"/>
  <c r="GS105" i="16" a="1"/>
  <c r="GS105" i="16" s="1"/>
  <c r="GR105" i="16" a="1"/>
  <c r="GR105" i="16" s="1"/>
  <c r="GQ105" i="16" a="1"/>
  <c r="GQ105" i="16" s="1"/>
  <c r="GP105" i="16" a="1"/>
  <c r="GP105" i="16" s="1"/>
  <c r="GO105" i="16" a="1"/>
  <c r="GO105" i="16" s="1"/>
  <c r="GN105" i="16" a="1"/>
  <c r="GN105" i="16" s="1"/>
  <c r="GM105" i="16" a="1"/>
  <c r="GM105" i="16" s="1"/>
  <c r="GL105" i="16" a="1"/>
  <c r="GL105" i="16" s="1"/>
  <c r="GK105" i="16" a="1"/>
  <c r="GK105" i="16" s="1"/>
  <c r="GJ105" i="16" a="1"/>
  <c r="GJ105" i="16" s="1"/>
  <c r="GI105" i="16" a="1"/>
  <c r="GI105" i="16" s="1"/>
  <c r="GH105" i="16" a="1"/>
  <c r="GH105" i="16" s="1"/>
  <c r="GG105" i="16" a="1"/>
  <c r="GG105" i="16" s="1"/>
  <c r="GF105" i="16" a="1"/>
  <c r="GF105" i="16" s="1"/>
  <c r="GE105" i="16" a="1"/>
  <c r="GE105" i="16" s="1"/>
  <c r="GD105" i="16" a="1"/>
  <c r="GD105" i="16" s="1"/>
  <c r="GC105" i="16" a="1"/>
  <c r="GC105" i="16" s="1"/>
  <c r="GB105" i="16" a="1"/>
  <c r="GB105" i="16" s="1"/>
  <c r="GA105" i="16" a="1"/>
  <c r="GA105" i="16" s="1"/>
  <c r="FZ105" i="16" a="1"/>
  <c r="FZ105" i="16" s="1"/>
  <c r="FY105" i="16" a="1"/>
  <c r="FY105" i="16" s="1"/>
  <c r="FX105" i="16" a="1"/>
  <c r="FX105" i="16" s="1"/>
  <c r="FW105" i="16" a="1"/>
  <c r="FW105" i="16" s="1"/>
  <c r="FV105" i="16" a="1"/>
  <c r="FV105" i="16" s="1"/>
  <c r="FU105" i="16" a="1"/>
  <c r="FU105" i="16" s="1"/>
  <c r="FT105" i="16" a="1"/>
  <c r="FT105" i="16" s="1"/>
  <c r="FS105" i="16" a="1"/>
  <c r="FS105" i="16" s="1"/>
  <c r="FR105" i="16" a="1"/>
  <c r="FR105" i="16" s="1"/>
  <c r="FQ105" i="16" a="1"/>
  <c r="FQ105" i="16" s="1"/>
  <c r="FP105" i="16" a="1"/>
  <c r="FP105" i="16" s="1"/>
  <c r="FO105" i="16" a="1"/>
  <c r="FO105" i="16" s="1"/>
  <c r="FN105" i="16" a="1"/>
  <c r="FN105" i="16" s="1"/>
  <c r="FM105" i="16" a="1"/>
  <c r="FM105" i="16" s="1"/>
  <c r="FL105" i="16" a="1"/>
  <c r="FL105" i="16" s="1"/>
  <c r="FK105" i="16" a="1"/>
  <c r="FK105" i="16" s="1"/>
  <c r="FJ105" i="16" a="1"/>
  <c r="FJ105" i="16" s="1"/>
  <c r="FI105" i="16" a="1"/>
  <c r="FI105" i="16" s="1"/>
  <c r="FH105" i="16" a="1"/>
  <c r="FH105" i="16" s="1"/>
  <c r="FG105" i="16" a="1"/>
  <c r="FG105" i="16" s="1"/>
  <c r="FF105" i="16" a="1"/>
  <c r="FF105" i="16" s="1"/>
  <c r="FE105" i="16" a="1"/>
  <c r="FE105" i="16" s="1"/>
  <c r="FD105" i="16" a="1"/>
  <c r="FD105" i="16" s="1"/>
  <c r="FC105" i="16" a="1"/>
  <c r="FC105" i="16" s="1"/>
  <c r="FB105" i="16" a="1"/>
  <c r="FB105" i="16" s="1"/>
  <c r="FA105" i="16" a="1"/>
  <c r="FA105" i="16" s="1"/>
  <c r="EZ105" i="16" a="1"/>
  <c r="EZ105" i="16" s="1"/>
  <c r="EY105" i="16" a="1"/>
  <c r="EY105" i="16" s="1"/>
  <c r="EX105" i="16" a="1"/>
  <c r="EX105" i="16" s="1"/>
  <c r="EW105" i="16" a="1"/>
  <c r="EW105" i="16" s="1"/>
  <c r="EV105" i="16" a="1"/>
  <c r="EV105" i="16" s="1"/>
  <c r="EU105" i="16" a="1"/>
  <c r="EU105" i="16" s="1"/>
  <c r="ET105" i="16" a="1"/>
  <c r="ET105" i="16" s="1"/>
  <c r="ES105" i="16" a="1"/>
  <c r="ES105" i="16" s="1"/>
  <c r="ER105" i="16" a="1"/>
  <c r="ER105" i="16" s="1"/>
  <c r="EQ105" i="16" a="1"/>
  <c r="EQ105" i="16" s="1"/>
  <c r="EP105" i="16" a="1"/>
  <c r="EP105" i="16" s="1"/>
  <c r="EO105" i="16" a="1"/>
  <c r="EO105" i="16" s="1"/>
  <c r="EN105" i="16" a="1"/>
  <c r="EN105" i="16" s="1"/>
  <c r="EM105" i="16" a="1"/>
  <c r="EM105" i="16" s="1"/>
  <c r="EL105" i="16" a="1"/>
  <c r="EL105" i="16" s="1"/>
  <c r="EK105" i="16" a="1"/>
  <c r="EK105" i="16" s="1"/>
  <c r="EJ105" i="16" a="1"/>
  <c r="EJ105" i="16" s="1"/>
  <c r="EI105" i="16" a="1"/>
  <c r="EI105" i="16" s="1"/>
  <c r="EH105" i="16" a="1"/>
  <c r="EH105" i="16" s="1"/>
  <c r="EG105" i="16" a="1"/>
  <c r="EG105" i="16" s="1"/>
  <c r="EF105" i="16" a="1"/>
  <c r="EF105" i="16" s="1"/>
  <c r="EE105" i="16" a="1"/>
  <c r="EE105" i="16" s="1"/>
  <c r="ED105" i="16" a="1"/>
  <c r="ED105" i="16" s="1"/>
  <c r="EC105" i="16" a="1"/>
  <c r="EC105" i="16" s="1"/>
  <c r="EB105" i="16" a="1"/>
  <c r="EB105" i="16" s="1"/>
  <c r="EA105" i="16" a="1"/>
  <c r="EA105" i="16" s="1"/>
  <c r="DZ105" i="16" a="1"/>
  <c r="DZ105" i="16" s="1"/>
  <c r="DY105" i="16" a="1"/>
  <c r="DY105" i="16" s="1"/>
  <c r="DX105" i="16" a="1"/>
  <c r="DX105" i="16" s="1"/>
  <c r="DW105" i="16" a="1"/>
  <c r="DW105" i="16" s="1"/>
  <c r="DV105" i="16" a="1"/>
  <c r="DV105" i="16" s="1"/>
  <c r="DU105" i="16" a="1"/>
  <c r="DU105" i="16" s="1"/>
  <c r="DT105" i="16" a="1"/>
  <c r="DT105" i="16" s="1"/>
  <c r="DS105" i="16" a="1"/>
  <c r="DS105" i="16" s="1"/>
  <c r="DR105" i="16" a="1"/>
  <c r="DR105" i="16" s="1"/>
  <c r="DQ105" i="16" a="1"/>
  <c r="DQ105" i="16" s="1"/>
  <c r="DP105" i="16" a="1"/>
  <c r="DP105" i="16" s="1"/>
  <c r="DO105" i="16" a="1"/>
  <c r="DO105" i="16" s="1"/>
  <c r="DN105" i="16" a="1"/>
  <c r="DN105" i="16" s="1"/>
  <c r="DM105" i="16" a="1"/>
  <c r="DM105" i="16" s="1"/>
  <c r="DL105" i="16" a="1"/>
  <c r="DL105" i="16" s="1"/>
  <c r="DK105" i="16" a="1"/>
  <c r="DK105" i="16" s="1"/>
  <c r="DJ105" i="16" a="1"/>
  <c r="DJ105" i="16" s="1"/>
  <c r="DI105" i="16" a="1"/>
  <c r="DI105" i="16" s="1"/>
  <c r="DH105" i="16" a="1"/>
  <c r="DH105" i="16" s="1"/>
  <c r="DG105" i="16" a="1"/>
  <c r="DG105" i="16" s="1"/>
  <c r="DF105" i="16" a="1"/>
  <c r="DF105" i="16" s="1"/>
  <c r="DE105" i="16" a="1"/>
  <c r="DE105" i="16" s="1"/>
  <c r="DD105" i="16" a="1"/>
  <c r="DD105" i="16" s="1"/>
  <c r="DC105" i="16" a="1"/>
  <c r="DC105" i="16" s="1"/>
  <c r="DB105" i="16" a="1"/>
  <c r="DB105" i="16" s="1"/>
  <c r="DA105" i="16" a="1"/>
  <c r="DA105" i="16" s="1"/>
  <c r="CZ105" i="16" a="1"/>
  <c r="CZ105" i="16" s="1"/>
  <c r="CY105" i="16" a="1"/>
  <c r="CY105" i="16" s="1"/>
  <c r="CX105" i="16" a="1"/>
  <c r="CX105" i="16" s="1"/>
  <c r="CW105" i="16" a="1"/>
  <c r="CW105" i="16" s="1"/>
  <c r="CV105" i="16" a="1"/>
  <c r="CV105" i="16" s="1"/>
  <c r="CU105" i="16" a="1"/>
  <c r="CU105" i="16" s="1"/>
  <c r="CT105" i="16" a="1"/>
  <c r="CT105" i="16" s="1"/>
  <c r="CS105" i="16" a="1"/>
  <c r="CS105" i="16" s="1"/>
  <c r="CR105" i="16" a="1"/>
  <c r="CR105" i="16" s="1"/>
  <c r="CQ105" i="16" a="1"/>
  <c r="CQ105" i="16" s="1"/>
  <c r="CP105" i="16" a="1"/>
  <c r="CP105" i="16" s="1"/>
  <c r="CO105" i="16" a="1"/>
  <c r="CO105" i="16" s="1"/>
  <c r="CN105" i="16" a="1"/>
  <c r="CN105" i="16" s="1"/>
  <c r="CM105" i="16" a="1"/>
  <c r="CM105" i="16" s="1"/>
  <c r="CL105" i="16" a="1"/>
  <c r="CL105" i="16" s="1"/>
  <c r="CK105" i="16" a="1"/>
  <c r="CK105" i="16" s="1"/>
  <c r="CJ105" i="16" a="1"/>
  <c r="CJ105" i="16" s="1"/>
  <c r="CI105" i="16" a="1"/>
  <c r="CI105" i="16" s="1"/>
  <c r="CH105" i="16" a="1"/>
  <c r="CH105" i="16" s="1"/>
  <c r="CG105" i="16" a="1"/>
  <c r="CG105" i="16" s="1"/>
  <c r="CF105" i="16" a="1"/>
  <c r="CF105" i="16" s="1"/>
  <c r="CE105" i="16" a="1"/>
  <c r="CE105" i="16" s="1"/>
  <c r="CD105" i="16" a="1"/>
  <c r="CD105" i="16" s="1"/>
  <c r="CC105" i="16" a="1"/>
  <c r="CC105" i="16" s="1"/>
  <c r="CB105" i="16" a="1"/>
  <c r="CB105" i="16" s="1"/>
  <c r="CA105" i="16" a="1"/>
  <c r="CA105" i="16" s="1"/>
  <c r="BZ105" i="16" a="1"/>
  <c r="BZ105" i="16" s="1"/>
  <c r="BY105" i="16" a="1"/>
  <c r="BY105" i="16" s="1"/>
  <c r="BX105" i="16" a="1"/>
  <c r="BX105" i="16" s="1"/>
  <c r="BW105" i="16" a="1"/>
  <c r="BW105" i="16" s="1"/>
  <c r="BV105" i="16" a="1"/>
  <c r="BV105" i="16" s="1"/>
  <c r="BU105" i="16" a="1"/>
  <c r="BU105" i="16" s="1"/>
  <c r="BT105" i="16" a="1"/>
  <c r="BT105" i="16" s="1"/>
  <c r="BS105" i="16" a="1"/>
  <c r="BS105" i="16" s="1"/>
  <c r="BR105" i="16" a="1"/>
  <c r="BR105" i="16" s="1"/>
  <c r="BQ105" i="16" a="1"/>
  <c r="BQ105" i="16" s="1"/>
  <c r="BP105" i="16" a="1"/>
  <c r="BP105" i="16" s="1"/>
  <c r="BO105" i="16" a="1"/>
  <c r="BO105" i="16" s="1"/>
  <c r="BN105" i="16" a="1"/>
  <c r="BN105" i="16" s="1"/>
  <c r="BM105" i="16" a="1"/>
  <c r="BM105" i="16" s="1"/>
  <c r="BL105" i="16" a="1"/>
  <c r="BL105" i="16" s="1"/>
  <c r="BK105" i="16" a="1"/>
  <c r="BK105" i="16" s="1"/>
  <c r="BJ105" i="16" a="1"/>
  <c r="BJ105" i="16" s="1"/>
  <c r="BI105" i="16" a="1"/>
  <c r="BI105" i="16" s="1"/>
  <c r="BH105" i="16" a="1"/>
  <c r="BH105" i="16" s="1"/>
  <c r="BG105" i="16" a="1"/>
  <c r="BG105" i="16" s="1"/>
  <c r="BF105" i="16" a="1"/>
  <c r="BF105" i="16" s="1"/>
  <c r="BE105" i="16" a="1"/>
  <c r="BE105" i="16" s="1"/>
  <c r="BD105" i="16" a="1"/>
  <c r="BD105" i="16" s="1"/>
  <c r="BC105" i="16" a="1"/>
  <c r="BC105" i="16" s="1"/>
  <c r="BB105" i="16" a="1"/>
  <c r="BB105" i="16" s="1"/>
  <c r="BA105" i="16" a="1"/>
  <c r="BA105" i="16" s="1"/>
  <c r="AZ105" i="16" a="1"/>
  <c r="AZ105" i="16" s="1"/>
  <c r="AY105" i="16" a="1"/>
  <c r="AY105" i="16" s="1"/>
  <c r="AX105" i="16" a="1"/>
  <c r="AX105" i="16" s="1"/>
  <c r="AW105" i="16" a="1"/>
  <c r="AW105" i="16" s="1"/>
  <c r="AV105" i="16" a="1"/>
  <c r="AV105" i="16" s="1"/>
  <c r="AU105" i="16" a="1"/>
  <c r="AU105" i="16" s="1"/>
  <c r="AT105" i="16" a="1"/>
  <c r="AT105" i="16" s="1"/>
  <c r="AS105" i="16" a="1"/>
  <c r="AS105" i="16" s="1"/>
  <c r="AR105" i="16" a="1"/>
  <c r="AR105" i="16" s="1"/>
  <c r="AQ105" i="16" a="1"/>
  <c r="AQ105" i="16" s="1"/>
  <c r="AP105" i="16" a="1"/>
  <c r="AP105" i="16" s="1"/>
  <c r="AO105" i="16" a="1"/>
  <c r="AO105" i="16" s="1"/>
  <c r="AN105" i="16" a="1"/>
  <c r="AN105" i="16" s="1"/>
  <c r="AM105" i="16" a="1"/>
  <c r="AM105" i="16" s="1"/>
  <c r="AL105" i="16" a="1"/>
  <c r="AL105" i="16" s="1"/>
  <c r="AK105" i="16" a="1"/>
  <c r="AK105" i="16" s="1"/>
  <c r="AJ105" i="16" a="1"/>
  <c r="AJ105" i="16" s="1"/>
  <c r="AI105" i="16" a="1"/>
  <c r="AI105" i="16" s="1"/>
  <c r="AH105" i="16" a="1"/>
  <c r="AH105" i="16" s="1"/>
  <c r="AG105" i="16" a="1"/>
  <c r="AG105" i="16" s="1"/>
  <c r="AF105" i="16" a="1"/>
  <c r="AF105" i="16" s="1"/>
  <c r="AE105" i="16" a="1"/>
  <c r="AE105" i="16" s="1"/>
  <c r="AD105" i="16" a="1"/>
  <c r="AD105" i="16" s="1"/>
  <c r="AC105" i="16" a="1"/>
  <c r="AC105" i="16" s="1"/>
  <c r="AB105" i="16" a="1"/>
  <c r="AB105" i="16" s="1"/>
  <c r="AA105" i="16" a="1"/>
  <c r="AA105" i="16" s="1"/>
  <c r="Z105" i="16" a="1"/>
  <c r="Z105" i="16" s="1"/>
  <c r="Y105" i="16" a="1"/>
  <c r="Y105" i="16" s="1"/>
  <c r="X105" i="16" a="1"/>
  <c r="X105" i="16" s="1"/>
  <c r="W105" i="16" a="1"/>
  <c r="W105" i="16" s="1"/>
  <c r="V105" i="16" a="1"/>
  <c r="V105" i="16" s="1"/>
  <c r="U105" i="16" a="1"/>
  <c r="U105" i="16" s="1"/>
  <c r="T105" i="16" a="1"/>
  <c r="T105" i="16" s="1"/>
  <c r="S105" i="16" a="1"/>
  <c r="S105" i="16" s="1"/>
  <c r="R105" i="16" a="1"/>
  <c r="R105" i="16" s="1"/>
  <c r="Q105" i="16" a="1"/>
  <c r="Q105" i="16" s="1"/>
  <c r="P105" i="16" a="1"/>
  <c r="P105" i="16" s="1"/>
  <c r="O105" i="16" a="1"/>
  <c r="O105" i="16" s="1"/>
  <c r="N105" i="16" a="1"/>
  <c r="N105" i="16" s="1"/>
  <c r="M105" i="16" a="1"/>
  <c r="M105" i="16" s="1"/>
  <c r="L105" i="16" a="1"/>
  <c r="L105" i="16" s="1"/>
  <c r="K105" i="16" a="1"/>
  <c r="K105" i="16" s="1"/>
  <c r="J105" i="16" a="1"/>
  <c r="J105" i="16" s="1"/>
  <c r="NJ104" i="16" a="1"/>
  <c r="NJ104" i="16" s="1"/>
  <c r="NI104" i="16" a="1"/>
  <c r="NI104" i="16" s="1"/>
  <c r="NH104" i="16" a="1"/>
  <c r="NH104" i="16" s="1"/>
  <c r="NG104" i="16" a="1"/>
  <c r="NG104" i="16" s="1"/>
  <c r="NF104" i="16" a="1"/>
  <c r="NF104" i="16" s="1"/>
  <c r="NE104" i="16" a="1"/>
  <c r="NE104" i="16" s="1"/>
  <c r="ND104" i="16" a="1"/>
  <c r="ND104" i="16" s="1"/>
  <c r="NC104" i="16" a="1"/>
  <c r="NC104" i="16" s="1"/>
  <c r="NB104" i="16" a="1"/>
  <c r="NB104" i="16" s="1"/>
  <c r="NA104" i="16" a="1"/>
  <c r="NA104" i="16" s="1"/>
  <c r="MZ104" i="16" a="1"/>
  <c r="MZ104" i="16" s="1"/>
  <c r="MY104" i="16" a="1"/>
  <c r="MY104" i="16" s="1"/>
  <c r="MX104" i="16" a="1"/>
  <c r="MX104" i="16" s="1"/>
  <c r="MW104" i="16" a="1"/>
  <c r="MW104" i="16" s="1"/>
  <c r="MV104" i="16" a="1"/>
  <c r="MV104" i="16" s="1"/>
  <c r="MU104" i="16" a="1"/>
  <c r="MU104" i="16" s="1"/>
  <c r="MT104" i="16" a="1"/>
  <c r="MT104" i="16" s="1"/>
  <c r="MS104" i="16" a="1"/>
  <c r="MS104" i="16" s="1"/>
  <c r="MR104" i="16" a="1"/>
  <c r="MR104" i="16" s="1"/>
  <c r="MQ104" i="16" a="1"/>
  <c r="MQ104" i="16" s="1"/>
  <c r="MP104" i="16" a="1"/>
  <c r="MP104" i="16" s="1"/>
  <c r="MO104" i="16" a="1"/>
  <c r="MO104" i="16" s="1"/>
  <c r="MN104" i="16" a="1"/>
  <c r="MN104" i="16" s="1"/>
  <c r="MM104" i="16" a="1"/>
  <c r="MM104" i="16" s="1"/>
  <c r="ML104" i="16" a="1"/>
  <c r="ML104" i="16" s="1"/>
  <c r="MK104" i="16" a="1"/>
  <c r="MK104" i="16" s="1"/>
  <c r="MJ104" i="16" a="1"/>
  <c r="MJ104" i="16" s="1"/>
  <c r="MI104" i="16" a="1"/>
  <c r="MI104" i="16" s="1"/>
  <c r="MH104" i="16" a="1"/>
  <c r="MH104" i="16" s="1"/>
  <c r="MG104" i="16" a="1"/>
  <c r="MG104" i="16" s="1"/>
  <c r="MF104" i="16" a="1"/>
  <c r="MF104" i="16" s="1"/>
  <c r="ME104" i="16" a="1"/>
  <c r="ME104" i="16" s="1"/>
  <c r="MD104" i="16" a="1"/>
  <c r="MD104" i="16" s="1"/>
  <c r="MC104" i="16" a="1"/>
  <c r="MC104" i="16" s="1"/>
  <c r="MB104" i="16" a="1"/>
  <c r="MB104" i="16" s="1"/>
  <c r="MA104" i="16" a="1"/>
  <c r="MA104" i="16" s="1"/>
  <c r="LZ104" i="16" a="1"/>
  <c r="LZ104" i="16" s="1"/>
  <c r="LY104" i="16" a="1"/>
  <c r="LY104" i="16" s="1"/>
  <c r="LX104" i="16" a="1"/>
  <c r="LX104" i="16" s="1"/>
  <c r="LW104" i="16" a="1"/>
  <c r="LW104" i="16" s="1"/>
  <c r="LV104" i="16" a="1"/>
  <c r="LV104" i="16" s="1"/>
  <c r="LU104" i="16" a="1"/>
  <c r="LU104" i="16" s="1"/>
  <c r="LT104" i="16" a="1"/>
  <c r="LT104" i="16" s="1"/>
  <c r="LS104" i="16" a="1"/>
  <c r="LS104" i="16" s="1"/>
  <c r="LR104" i="16" a="1"/>
  <c r="LR104" i="16" s="1"/>
  <c r="LQ104" i="16" a="1"/>
  <c r="LQ104" i="16" s="1"/>
  <c r="LP104" i="16" a="1"/>
  <c r="LP104" i="16" s="1"/>
  <c r="LO104" i="16" a="1"/>
  <c r="LO104" i="16" s="1"/>
  <c r="LN104" i="16" a="1"/>
  <c r="LN104" i="16" s="1"/>
  <c r="LM104" i="16" a="1"/>
  <c r="LM104" i="16" s="1"/>
  <c r="LL104" i="16" a="1"/>
  <c r="LL104" i="16" s="1"/>
  <c r="LK104" i="16" a="1"/>
  <c r="LK104" i="16" s="1"/>
  <c r="LJ104" i="16" a="1"/>
  <c r="LJ104" i="16" s="1"/>
  <c r="LI104" i="16" a="1"/>
  <c r="LI104" i="16" s="1"/>
  <c r="LH104" i="16" a="1"/>
  <c r="LH104" i="16" s="1"/>
  <c r="LG104" i="16" a="1"/>
  <c r="LG104" i="16" s="1"/>
  <c r="LF104" i="16" a="1"/>
  <c r="LF104" i="16" s="1"/>
  <c r="LE104" i="16" a="1"/>
  <c r="LE104" i="16" s="1"/>
  <c r="LD104" i="16" a="1"/>
  <c r="LD104" i="16" s="1"/>
  <c r="LC104" i="16" a="1"/>
  <c r="LC104" i="16" s="1"/>
  <c r="LB104" i="16" a="1"/>
  <c r="LB104" i="16" s="1"/>
  <c r="LA104" i="16" a="1"/>
  <c r="LA104" i="16" s="1"/>
  <c r="KZ104" i="16" a="1"/>
  <c r="KZ104" i="16" s="1"/>
  <c r="KY104" i="16" a="1"/>
  <c r="KY104" i="16" s="1"/>
  <c r="KX104" i="16" a="1"/>
  <c r="KX104" i="16" s="1"/>
  <c r="KW104" i="16" a="1"/>
  <c r="KW104" i="16" s="1"/>
  <c r="KV104" i="16" a="1"/>
  <c r="KV104" i="16" s="1"/>
  <c r="KU104" i="16" a="1"/>
  <c r="KU104" i="16" s="1"/>
  <c r="KT104" i="16" a="1"/>
  <c r="KT104" i="16" s="1"/>
  <c r="KS104" i="16" a="1"/>
  <c r="KS104" i="16" s="1"/>
  <c r="KR104" i="16" a="1"/>
  <c r="KR104" i="16" s="1"/>
  <c r="KQ104" i="16" a="1"/>
  <c r="KQ104" i="16" s="1"/>
  <c r="KP104" i="16" a="1"/>
  <c r="KP104" i="16" s="1"/>
  <c r="KO104" i="16" a="1"/>
  <c r="KO104" i="16" s="1"/>
  <c r="KN104" i="16" a="1"/>
  <c r="KN104" i="16" s="1"/>
  <c r="KM104" i="16" a="1"/>
  <c r="KM104" i="16" s="1"/>
  <c r="KL104" i="16" a="1"/>
  <c r="KL104" i="16" s="1"/>
  <c r="KK104" i="16" a="1"/>
  <c r="KK104" i="16" s="1"/>
  <c r="KJ104" i="16" a="1"/>
  <c r="KJ104" i="16" s="1"/>
  <c r="KI104" i="16" a="1"/>
  <c r="KI104" i="16" s="1"/>
  <c r="KH104" i="16" a="1"/>
  <c r="KH104" i="16" s="1"/>
  <c r="KG104" i="16" a="1"/>
  <c r="KG104" i="16" s="1"/>
  <c r="KF104" i="16" a="1"/>
  <c r="KF104" i="16" s="1"/>
  <c r="KE104" i="16" a="1"/>
  <c r="KE104" i="16" s="1"/>
  <c r="KD104" i="16" a="1"/>
  <c r="KD104" i="16" s="1"/>
  <c r="KC104" i="16" a="1"/>
  <c r="KC104" i="16" s="1"/>
  <c r="KB104" i="16" a="1"/>
  <c r="KB104" i="16" s="1"/>
  <c r="KA104" i="16" a="1"/>
  <c r="KA104" i="16" s="1"/>
  <c r="JZ104" i="16" a="1"/>
  <c r="JZ104" i="16" s="1"/>
  <c r="JY104" i="16" a="1"/>
  <c r="JY104" i="16" s="1"/>
  <c r="JX104" i="16" a="1"/>
  <c r="JX104" i="16" s="1"/>
  <c r="JW104" i="16" a="1"/>
  <c r="JW104" i="16" s="1"/>
  <c r="JV104" i="16" a="1"/>
  <c r="JV104" i="16" s="1"/>
  <c r="JU104" i="16" a="1"/>
  <c r="JU104" i="16" s="1"/>
  <c r="JT104" i="16" a="1"/>
  <c r="JT104" i="16" s="1"/>
  <c r="JS104" i="16" a="1"/>
  <c r="JS104" i="16" s="1"/>
  <c r="JR104" i="16" a="1"/>
  <c r="JR104" i="16" s="1"/>
  <c r="JQ104" i="16" a="1"/>
  <c r="JQ104" i="16" s="1"/>
  <c r="JP104" i="16" a="1"/>
  <c r="JP104" i="16" s="1"/>
  <c r="JO104" i="16" a="1"/>
  <c r="JO104" i="16" s="1"/>
  <c r="JN104" i="16" a="1"/>
  <c r="JN104" i="16" s="1"/>
  <c r="JM104" i="16" a="1"/>
  <c r="JM104" i="16" s="1"/>
  <c r="JL104" i="16" a="1"/>
  <c r="JL104" i="16" s="1"/>
  <c r="JK104" i="16" a="1"/>
  <c r="JK104" i="16" s="1"/>
  <c r="JJ104" i="16" a="1"/>
  <c r="JJ104" i="16" s="1"/>
  <c r="JI104" i="16" a="1"/>
  <c r="JI104" i="16" s="1"/>
  <c r="JH104" i="16" a="1"/>
  <c r="JH104" i="16" s="1"/>
  <c r="JG104" i="16" a="1"/>
  <c r="JG104" i="16" s="1"/>
  <c r="JF104" i="16" a="1"/>
  <c r="JF104" i="16" s="1"/>
  <c r="JE104" i="16" a="1"/>
  <c r="JE104" i="16" s="1"/>
  <c r="JD104" i="16" a="1"/>
  <c r="JD104" i="16" s="1"/>
  <c r="JC104" i="16" a="1"/>
  <c r="JC104" i="16" s="1"/>
  <c r="JB104" i="16" a="1"/>
  <c r="JB104" i="16" s="1"/>
  <c r="JA104" i="16" a="1"/>
  <c r="JA104" i="16" s="1"/>
  <c r="IZ104" i="16" a="1"/>
  <c r="IZ104" i="16" s="1"/>
  <c r="IY104" i="16" a="1"/>
  <c r="IY104" i="16" s="1"/>
  <c r="IX104" i="16" a="1"/>
  <c r="IX104" i="16" s="1"/>
  <c r="IW104" i="16" a="1"/>
  <c r="IW104" i="16" s="1"/>
  <c r="IV104" i="16" a="1"/>
  <c r="IV104" i="16" s="1"/>
  <c r="IU104" i="16" a="1"/>
  <c r="IU104" i="16" s="1"/>
  <c r="IT104" i="16" a="1"/>
  <c r="IT104" i="16" s="1"/>
  <c r="IS104" i="16" a="1"/>
  <c r="IS104" i="16" s="1"/>
  <c r="IR104" i="16" a="1"/>
  <c r="IR104" i="16" s="1"/>
  <c r="IQ104" i="16" a="1"/>
  <c r="IQ104" i="16" s="1"/>
  <c r="IP104" i="16" a="1"/>
  <c r="IP104" i="16" s="1"/>
  <c r="IO104" i="16" a="1"/>
  <c r="IO104" i="16" s="1"/>
  <c r="IN104" i="16" a="1"/>
  <c r="IN104" i="16" s="1"/>
  <c r="IM104" i="16" a="1"/>
  <c r="IM104" i="16" s="1"/>
  <c r="IL104" i="16" a="1"/>
  <c r="IL104" i="16" s="1"/>
  <c r="IK104" i="16" a="1"/>
  <c r="IK104" i="16" s="1"/>
  <c r="IJ104" i="16" a="1"/>
  <c r="IJ104" i="16" s="1"/>
  <c r="II104" i="16" a="1"/>
  <c r="II104" i="16" s="1"/>
  <c r="IH104" i="16" a="1"/>
  <c r="IH104" i="16" s="1"/>
  <c r="IG104" i="16" a="1"/>
  <c r="IG104" i="16" s="1"/>
  <c r="IF104" i="16" a="1"/>
  <c r="IF104" i="16" s="1"/>
  <c r="IE104" i="16" a="1"/>
  <c r="IE104" i="16" s="1"/>
  <c r="ID104" i="16" a="1"/>
  <c r="ID104" i="16" s="1"/>
  <c r="IC104" i="16" a="1"/>
  <c r="IC104" i="16" s="1"/>
  <c r="IB104" i="16" a="1"/>
  <c r="IB104" i="16" s="1"/>
  <c r="IA104" i="16" a="1"/>
  <c r="IA104" i="16" s="1"/>
  <c r="HZ104" i="16" a="1"/>
  <c r="HZ104" i="16" s="1"/>
  <c r="HY104" i="16" a="1"/>
  <c r="HY104" i="16" s="1"/>
  <c r="HX104" i="16" a="1"/>
  <c r="HX104" i="16" s="1"/>
  <c r="HW104" i="16" a="1"/>
  <c r="HW104" i="16" s="1"/>
  <c r="HV104" i="16" a="1"/>
  <c r="HV104" i="16" s="1"/>
  <c r="HU104" i="16" a="1"/>
  <c r="HU104" i="16" s="1"/>
  <c r="HT104" i="16" a="1"/>
  <c r="HT104" i="16" s="1"/>
  <c r="HS104" i="16" a="1"/>
  <c r="HS104" i="16" s="1"/>
  <c r="HR104" i="16" a="1"/>
  <c r="HR104" i="16" s="1"/>
  <c r="HQ104" i="16" a="1"/>
  <c r="HQ104" i="16" s="1"/>
  <c r="HP104" i="16" a="1"/>
  <c r="HP104" i="16" s="1"/>
  <c r="HO104" i="16" a="1"/>
  <c r="HO104" i="16" s="1"/>
  <c r="HN104" i="16" a="1"/>
  <c r="HN104" i="16" s="1"/>
  <c r="HM104" i="16" a="1"/>
  <c r="HM104" i="16" s="1"/>
  <c r="HL104" i="16" a="1"/>
  <c r="HL104" i="16" s="1"/>
  <c r="HK104" i="16" a="1"/>
  <c r="HK104" i="16" s="1"/>
  <c r="HJ104" i="16" a="1"/>
  <c r="HJ104" i="16" s="1"/>
  <c r="HI104" i="16" a="1"/>
  <c r="HI104" i="16" s="1"/>
  <c r="HH104" i="16" a="1"/>
  <c r="HH104" i="16" s="1"/>
  <c r="HG104" i="16" a="1"/>
  <c r="HG104" i="16" s="1"/>
  <c r="HF104" i="16" a="1"/>
  <c r="HF104" i="16" s="1"/>
  <c r="HE104" i="16" a="1"/>
  <c r="HE104" i="16" s="1"/>
  <c r="HD104" i="16" a="1"/>
  <c r="HD104" i="16" s="1"/>
  <c r="HC104" i="16" a="1"/>
  <c r="HC104" i="16" s="1"/>
  <c r="HB104" i="16" a="1"/>
  <c r="HB104" i="16" s="1"/>
  <c r="HA104" i="16" a="1"/>
  <c r="HA104" i="16" s="1"/>
  <c r="GZ104" i="16" a="1"/>
  <c r="GZ104" i="16" s="1"/>
  <c r="GY104" i="16" a="1"/>
  <c r="GY104" i="16" s="1"/>
  <c r="GX104" i="16" a="1"/>
  <c r="GX104" i="16" s="1"/>
  <c r="GW104" i="16" a="1"/>
  <c r="GW104" i="16" s="1"/>
  <c r="GV104" i="16" a="1"/>
  <c r="GV104" i="16" s="1"/>
  <c r="GU104" i="16" a="1"/>
  <c r="GU104" i="16" s="1"/>
  <c r="GT104" i="16" a="1"/>
  <c r="GT104" i="16" s="1"/>
  <c r="GS104" i="16" a="1"/>
  <c r="GS104" i="16" s="1"/>
  <c r="GR104" i="16" a="1"/>
  <c r="GR104" i="16" s="1"/>
  <c r="GQ104" i="16" a="1"/>
  <c r="GQ104" i="16" s="1"/>
  <c r="GP104" i="16" a="1"/>
  <c r="GP104" i="16" s="1"/>
  <c r="GO104" i="16" a="1"/>
  <c r="GO104" i="16" s="1"/>
  <c r="GN104" i="16" a="1"/>
  <c r="GN104" i="16" s="1"/>
  <c r="GM104" i="16" a="1"/>
  <c r="GM104" i="16" s="1"/>
  <c r="GL104" i="16" a="1"/>
  <c r="GL104" i="16" s="1"/>
  <c r="GK104" i="16" a="1"/>
  <c r="GK104" i="16" s="1"/>
  <c r="GJ104" i="16" a="1"/>
  <c r="GJ104" i="16" s="1"/>
  <c r="GI104" i="16" a="1"/>
  <c r="GI104" i="16" s="1"/>
  <c r="GH104" i="16" a="1"/>
  <c r="GH104" i="16" s="1"/>
  <c r="GG104" i="16" a="1"/>
  <c r="GG104" i="16" s="1"/>
  <c r="GF104" i="16" a="1"/>
  <c r="GF104" i="16" s="1"/>
  <c r="GE104" i="16" a="1"/>
  <c r="GE104" i="16" s="1"/>
  <c r="GD104" i="16" a="1"/>
  <c r="GD104" i="16" s="1"/>
  <c r="GC104" i="16" a="1"/>
  <c r="GC104" i="16" s="1"/>
  <c r="GB104" i="16" a="1"/>
  <c r="GB104" i="16" s="1"/>
  <c r="GA104" i="16" a="1"/>
  <c r="GA104" i="16" s="1"/>
  <c r="FZ104" i="16" a="1"/>
  <c r="FZ104" i="16" s="1"/>
  <c r="FY104" i="16" a="1"/>
  <c r="FY104" i="16" s="1"/>
  <c r="FX104" i="16" a="1"/>
  <c r="FX104" i="16" s="1"/>
  <c r="FW104" i="16" a="1"/>
  <c r="FW104" i="16" s="1"/>
  <c r="FV104" i="16" a="1"/>
  <c r="FV104" i="16" s="1"/>
  <c r="FU104" i="16" a="1"/>
  <c r="FU104" i="16" s="1"/>
  <c r="FT104" i="16" a="1"/>
  <c r="FT104" i="16" s="1"/>
  <c r="FS104" i="16" a="1"/>
  <c r="FS104" i="16" s="1"/>
  <c r="FR104" i="16" a="1"/>
  <c r="FR104" i="16" s="1"/>
  <c r="FQ104" i="16" a="1"/>
  <c r="FQ104" i="16" s="1"/>
  <c r="FP104" i="16" a="1"/>
  <c r="FP104" i="16" s="1"/>
  <c r="FO104" i="16" a="1"/>
  <c r="FO104" i="16" s="1"/>
  <c r="FN104" i="16" a="1"/>
  <c r="FN104" i="16" s="1"/>
  <c r="FM104" i="16" a="1"/>
  <c r="FM104" i="16" s="1"/>
  <c r="FL104" i="16" a="1"/>
  <c r="FL104" i="16" s="1"/>
  <c r="FK104" i="16" a="1"/>
  <c r="FK104" i="16" s="1"/>
  <c r="FJ104" i="16" a="1"/>
  <c r="FJ104" i="16" s="1"/>
  <c r="FI104" i="16" a="1"/>
  <c r="FI104" i="16" s="1"/>
  <c r="FH104" i="16" a="1"/>
  <c r="FH104" i="16" s="1"/>
  <c r="FG104" i="16" a="1"/>
  <c r="FG104" i="16" s="1"/>
  <c r="FF104" i="16" a="1"/>
  <c r="FF104" i="16" s="1"/>
  <c r="FE104" i="16" a="1"/>
  <c r="FE104" i="16" s="1"/>
  <c r="FD104" i="16" a="1"/>
  <c r="FD104" i="16" s="1"/>
  <c r="FC104" i="16" a="1"/>
  <c r="FC104" i="16" s="1"/>
  <c r="FB104" i="16" a="1"/>
  <c r="FB104" i="16" s="1"/>
  <c r="FA104" i="16" a="1"/>
  <c r="FA104" i="16" s="1"/>
  <c r="EZ104" i="16" a="1"/>
  <c r="EZ104" i="16" s="1"/>
  <c r="EY104" i="16" a="1"/>
  <c r="EY104" i="16" s="1"/>
  <c r="EX104" i="16" a="1"/>
  <c r="EX104" i="16" s="1"/>
  <c r="EW104" i="16" a="1"/>
  <c r="EW104" i="16" s="1"/>
  <c r="EV104" i="16" a="1"/>
  <c r="EV104" i="16" s="1"/>
  <c r="EU104" i="16" a="1"/>
  <c r="EU104" i="16" s="1"/>
  <c r="ET104" i="16" a="1"/>
  <c r="ET104" i="16" s="1"/>
  <c r="ES104" i="16" a="1"/>
  <c r="ES104" i="16" s="1"/>
  <c r="ER104" i="16" a="1"/>
  <c r="ER104" i="16" s="1"/>
  <c r="EQ104" i="16" a="1"/>
  <c r="EQ104" i="16" s="1"/>
  <c r="EP104" i="16" a="1"/>
  <c r="EP104" i="16" s="1"/>
  <c r="EO104" i="16" a="1"/>
  <c r="EO104" i="16" s="1"/>
  <c r="EN104" i="16" a="1"/>
  <c r="EN104" i="16" s="1"/>
  <c r="EM104" i="16" a="1"/>
  <c r="EM104" i="16" s="1"/>
  <c r="EL104" i="16" a="1"/>
  <c r="EL104" i="16" s="1"/>
  <c r="EK104" i="16" a="1"/>
  <c r="EK104" i="16" s="1"/>
  <c r="EJ104" i="16" a="1"/>
  <c r="EJ104" i="16" s="1"/>
  <c r="EI104" i="16" a="1"/>
  <c r="EI104" i="16" s="1"/>
  <c r="EH104" i="16" a="1"/>
  <c r="EH104" i="16" s="1"/>
  <c r="EG104" i="16" a="1"/>
  <c r="EG104" i="16" s="1"/>
  <c r="EF104" i="16" a="1"/>
  <c r="EF104" i="16" s="1"/>
  <c r="EE104" i="16" a="1"/>
  <c r="EE104" i="16" s="1"/>
  <c r="ED104" i="16" a="1"/>
  <c r="ED104" i="16" s="1"/>
  <c r="EC104" i="16" a="1"/>
  <c r="EC104" i="16" s="1"/>
  <c r="EB104" i="16" a="1"/>
  <c r="EB104" i="16" s="1"/>
  <c r="EA104" i="16" a="1"/>
  <c r="EA104" i="16" s="1"/>
  <c r="DZ104" i="16" a="1"/>
  <c r="DZ104" i="16" s="1"/>
  <c r="DY104" i="16" a="1"/>
  <c r="DY104" i="16" s="1"/>
  <c r="DX104" i="16" a="1"/>
  <c r="DX104" i="16" s="1"/>
  <c r="DW104" i="16" a="1"/>
  <c r="DW104" i="16" s="1"/>
  <c r="DV104" i="16" a="1"/>
  <c r="DV104" i="16" s="1"/>
  <c r="DU104" i="16" a="1"/>
  <c r="DU104" i="16" s="1"/>
  <c r="DT104" i="16" a="1"/>
  <c r="DT104" i="16" s="1"/>
  <c r="DS104" i="16" a="1"/>
  <c r="DS104" i="16" s="1"/>
  <c r="DR104" i="16" a="1"/>
  <c r="DR104" i="16" s="1"/>
  <c r="DQ104" i="16" a="1"/>
  <c r="DQ104" i="16" s="1"/>
  <c r="DP104" i="16" a="1"/>
  <c r="DP104" i="16" s="1"/>
  <c r="DO104" i="16" a="1"/>
  <c r="DO104" i="16" s="1"/>
  <c r="DN104" i="16" a="1"/>
  <c r="DN104" i="16" s="1"/>
  <c r="DM104" i="16" a="1"/>
  <c r="DM104" i="16" s="1"/>
  <c r="DL104" i="16" a="1"/>
  <c r="DL104" i="16" s="1"/>
  <c r="DK104" i="16" a="1"/>
  <c r="DK104" i="16" s="1"/>
  <c r="DJ104" i="16" a="1"/>
  <c r="DJ104" i="16" s="1"/>
  <c r="DI104" i="16" a="1"/>
  <c r="DI104" i="16" s="1"/>
  <c r="DH104" i="16" a="1"/>
  <c r="DH104" i="16" s="1"/>
  <c r="DG104" i="16" a="1"/>
  <c r="DG104" i="16" s="1"/>
  <c r="DF104" i="16" a="1"/>
  <c r="DF104" i="16" s="1"/>
  <c r="DE104" i="16" a="1"/>
  <c r="DE104" i="16" s="1"/>
  <c r="DD104" i="16" a="1"/>
  <c r="DD104" i="16" s="1"/>
  <c r="DC104" i="16" a="1"/>
  <c r="DC104" i="16" s="1"/>
  <c r="DB104" i="16" a="1"/>
  <c r="DB104" i="16" s="1"/>
  <c r="DA104" i="16" a="1"/>
  <c r="DA104" i="16" s="1"/>
  <c r="CZ104" i="16" a="1"/>
  <c r="CZ104" i="16" s="1"/>
  <c r="CY104" i="16" a="1"/>
  <c r="CY104" i="16" s="1"/>
  <c r="CX104" i="16" a="1"/>
  <c r="CX104" i="16" s="1"/>
  <c r="CW104" i="16" a="1"/>
  <c r="CW104" i="16" s="1"/>
  <c r="CV104" i="16" a="1"/>
  <c r="CV104" i="16" s="1"/>
  <c r="CU104" i="16" a="1"/>
  <c r="CU104" i="16" s="1"/>
  <c r="CT104" i="16" a="1"/>
  <c r="CT104" i="16" s="1"/>
  <c r="CS104" i="16" a="1"/>
  <c r="CS104" i="16" s="1"/>
  <c r="CR104" i="16" a="1"/>
  <c r="CR104" i="16" s="1"/>
  <c r="CQ104" i="16" a="1"/>
  <c r="CQ104" i="16" s="1"/>
  <c r="CP104" i="16" a="1"/>
  <c r="CP104" i="16" s="1"/>
  <c r="CO104" i="16" a="1"/>
  <c r="CO104" i="16" s="1"/>
  <c r="CN104" i="16" a="1"/>
  <c r="CN104" i="16" s="1"/>
  <c r="CM104" i="16" a="1"/>
  <c r="CM104" i="16" s="1"/>
  <c r="CL104" i="16" a="1"/>
  <c r="CL104" i="16" s="1"/>
  <c r="CK104" i="16" a="1"/>
  <c r="CK104" i="16" s="1"/>
  <c r="CJ104" i="16" a="1"/>
  <c r="CJ104" i="16" s="1"/>
  <c r="CI104" i="16" a="1"/>
  <c r="CI104" i="16" s="1"/>
  <c r="CH104" i="16" a="1"/>
  <c r="CH104" i="16" s="1"/>
  <c r="CG104" i="16" a="1"/>
  <c r="CG104" i="16" s="1"/>
  <c r="CF104" i="16" a="1"/>
  <c r="CF104" i="16" s="1"/>
  <c r="CE104" i="16" a="1"/>
  <c r="CE104" i="16" s="1"/>
  <c r="CD104" i="16" a="1"/>
  <c r="CD104" i="16" s="1"/>
  <c r="CC104" i="16" a="1"/>
  <c r="CC104" i="16" s="1"/>
  <c r="CB104" i="16" a="1"/>
  <c r="CB104" i="16" s="1"/>
  <c r="CA104" i="16" a="1"/>
  <c r="CA104" i="16" s="1"/>
  <c r="BZ104" i="16" a="1"/>
  <c r="BZ104" i="16" s="1"/>
  <c r="BY104" i="16" a="1"/>
  <c r="BY104" i="16" s="1"/>
  <c r="BX104" i="16" a="1"/>
  <c r="BX104" i="16" s="1"/>
  <c r="BW104" i="16" a="1"/>
  <c r="BW104" i="16" s="1"/>
  <c r="BV104" i="16" a="1"/>
  <c r="BV104" i="16" s="1"/>
  <c r="BU104" i="16" a="1"/>
  <c r="BU104" i="16" s="1"/>
  <c r="BT104" i="16" a="1"/>
  <c r="BT104" i="16" s="1"/>
  <c r="BS104" i="16" a="1"/>
  <c r="BS104" i="16" s="1"/>
  <c r="BR104" i="16" a="1"/>
  <c r="BR104" i="16" s="1"/>
  <c r="BQ104" i="16" a="1"/>
  <c r="BQ104" i="16" s="1"/>
  <c r="BP104" i="16" a="1"/>
  <c r="BP104" i="16" s="1"/>
  <c r="BO104" i="16" a="1"/>
  <c r="BO104" i="16" s="1"/>
  <c r="BN104" i="16" a="1"/>
  <c r="BN104" i="16" s="1"/>
  <c r="BM104" i="16" a="1"/>
  <c r="BM104" i="16" s="1"/>
  <c r="BL104" i="16" a="1"/>
  <c r="BL104" i="16" s="1"/>
  <c r="BK104" i="16" a="1"/>
  <c r="BK104" i="16" s="1"/>
  <c r="BJ104" i="16" a="1"/>
  <c r="BJ104" i="16" s="1"/>
  <c r="BI104" i="16" a="1"/>
  <c r="BI104" i="16" s="1"/>
  <c r="BH104" i="16" a="1"/>
  <c r="BH104" i="16" s="1"/>
  <c r="BG104" i="16" a="1"/>
  <c r="BG104" i="16" s="1"/>
  <c r="BF104" i="16" a="1"/>
  <c r="BF104" i="16" s="1"/>
  <c r="BE104" i="16" a="1"/>
  <c r="BE104" i="16" s="1"/>
  <c r="BD104" i="16" a="1"/>
  <c r="BD104" i="16" s="1"/>
  <c r="BC104" i="16" a="1"/>
  <c r="BC104" i="16" s="1"/>
  <c r="BB104" i="16" a="1"/>
  <c r="BB104" i="16" s="1"/>
  <c r="BA104" i="16" a="1"/>
  <c r="BA104" i="16" s="1"/>
  <c r="AZ104" i="16" a="1"/>
  <c r="AZ104" i="16" s="1"/>
  <c r="AY104" i="16" a="1"/>
  <c r="AY104" i="16" s="1"/>
  <c r="AX104" i="16" a="1"/>
  <c r="AX104" i="16" s="1"/>
  <c r="AW104" i="16" a="1"/>
  <c r="AW104" i="16" s="1"/>
  <c r="AV104" i="16" a="1"/>
  <c r="AV104" i="16" s="1"/>
  <c r="AU104" i="16" a="1"/>
  <c r="AU104" i="16" s="1"/>
  <c r="AT104" i="16" a="1"/>
  <c r="AT104" i="16" s="1"/>
  <c r="AS104" i="16" a="1"/>
  <c r="AS104" i="16" s="1"/>
  <c r="AR104" i="16" a="1"/>
  <c r="AR104" i="16" s="1"/>
  <c r="AQ104" i="16" a="1"/>
  <c r="AQ104" i="16" s="1"/>
  <c r="AP104" i="16" a="1"/>
  <c r="AP104" i="16" s="1"/>
  <c r="AO104" i="16" a="1"/>
  <c r="AO104" i="16" s="1"/>
  <c r="AN104" i="16" a="1"/>
  <c r="AN104" i="16" s="1"/>
  <c r="AM104" i="16" a="1"/>
  <c r="AM104" i="16" s="1"/>
  <c r="AL104" i="16" a="1"/>
  <c r="AL104" i="16" s="1"/>
  <c r="AK104" i="16" a="1"/>
  <c r="AK104" i="16" s="1"/>
  <c r="AJ104" i="16" a="1"/>
  <c r="AJ104" i="16" s="1"/>
  <c r="AI104" i="16" a="1"/>
  <c r="AI104" i="16" s="1"/>
  <c r="AH104" i="16" a="1"/>
  <c r="AH104" i="16" s="1"/>
  <c r="AG104" i="16" a="1"/>
  <c r="AG104" i="16" s="1"/>
  <c r="AF104" i="16" a="1"/>
  <c r="AF104" i="16" s="1"/>
  <c r="AE104" i="16" a="1"/>
  <c r="AE104" i="16" s="1"/>
  <c r="AD104" i="16" a="1"/>
  <c r="AD104" i="16" s="1"/>
  <c r="AC104" i="16" a="1"/>
  <c r="AC104" i="16" s="1"/>
  <c r="AB104" i="16" a="1"/>
  <c r="AB104" i="16" s="1"/>
  <c r="AA104" i="16" a="1"/>
  <c r="AA104" i="16" s="1"/>
  <c r="Z104" i="16" a="1"/>
  <c r="Z104" i="16" s="1"/>
  <c r="Y104" i="16" a="1"/>
  <c r="Y104" i="16" s="1"/>
  <c r="X104" i="16" a="1"/>
  <c r="X104" i="16" s="1"/>
  <c r="W104" i="16" a="1"/>
  <c r="W104" i="16" s="1"/>
  <c r="V104" i="16" a="1"/>
  <c r="V104" i="16" s="1"/>
  <c r="U104" i="16" a="1"/>
  <c r="U104" i="16" s="1"/>
  <c r="T104" i="16" a="1"/>
  <c r="T104" i="16" s="1"/>
  <c r="S104" i="16" a="1"/>
  <c r="S104" i="16" s="1"/>
  <c r="R104" i="16" a="1"/>
  <c r="R104" i="16" s="1"/>
  <c r="Q104" i="16" a="1"/>
  <c r="Q104" i="16" s="1"/>
  <c r="P104" i="16" a="1"/>
  <c r="P104" i="16" s="1"/>
  <c r="O104" i="16" a="1"/>
  <c r="O104" i="16" s="1"/>
  <c r="N104" i="16" a="1"/>
  <c r="N104" i="16" s="1"/>
  <c r="M104" i="16" a="1"/>
  <c r="M104" i="16" s="1"/>
  <c r="L104" i="16" a="1"/>
  <c r="L104" i="16" s="1"/>
  <c r="K104" i="16" a="1"/>
  <c r="K104" i="16" s="1"/>
  <c r="J104" i="16" a="1"/>
  <c r="J104" i="16" s="1"/>
  <c r="NJ103" i="16" a="1"/>
  <c r="NJ103" i="16" s="1"/>
  <c r="NI103" i="16" a="1"/>
  <c r="NI103" i="16" s="1"/>
  <c r="NH103" i="16" a="1"/>
  <c r="NH103" i="16" s="1"/>
  <c r="NG103" i="16" a="1"/>
  <c r="NG103" i="16" s="1"/>
  <c r="NF103" i="16" a="1"/>
  <c r="NF103" i="16" s="1"/>
  <c r="NE103" i="16" a="1"/>
  <c r="NE103" i="16" s="1"/>
  <c r="ND103" i="16" a="1"/>
  <c r="ND103" i="16" s="1"/>
  <c r="NC103" i="16" a="1"/>
  <c r="NC103" i="16" s="1"/>
  <c r="NB103" i="16" a="1"/>
  <c r="NB103" i="16" s="1"/>
  <c r="NA103" i="16" a="1"/>
  <c r="NA103" i="16" s="1"/>
  <c r="MZ103" i="16" a="1"/>
  <c r="MZ103" i="16" s="1"/>
  <c r="MY103" i="16" a="1"/>
  <c r="MY103" i="16" s="1"/>
  <c r="MX103" i="16" a="1"/>
  <c r="MX103" i="16" s="1"/>
  <c r="MW103" i="16" a="1"/>
  <c r="MW103" i="16" s="1"/>
  <c r="MV103" i="16" a="1"/>
  <c r="MV103" i="16" s="1"/>
  <c r="MU103" i="16" a="1"/>
  <c r="MU103" i="16" s="1"/>
  <c r="MT103" i="16" a="1"/>
  <c r="MT103" i="16" s="1"/>
  <c r="MS103" i="16" a="1"/>
  <c r="MS103" i="16" s="1"/>
  <c r="MR103" i="16" a="1"/>
  <c r="MR103" i="16" s="1"/>
  <c r="MQ103" i="16" a="1"/>
  <c r="MQ103" i="16" s="1"/>
  <c r="MP103" i="16" a="1"/>
  <c r="MP103" i="16" s="1"/>
  <c r="MO103" i="16" a="1"/>
  <c r="MO103" i="16" s="1"/>
  <c r="MN103" i="16" a="1"/>
  <c r="MN103" i="16" s="1"/>
  <c r="MM103" i="16" a="1"/>
  <c r="MM103" i="16" s="1"/>
  <c r="ML103" i="16" a="1"/>
  <c r="ML103" i="16" s="1"/>
  <c r="MK103" i="16" a="1"/>
  <c r="MK103" i="16" s="1"/>
  <c r="MJ103" i="16" a="1"/>
  <c r="MJ103" i="16" s="1"/>
  <c r="MI103" i="16" a="1"/>
  <c r="MI103" i="16" s="1"/>
  <c r="MH103" i="16" a="1"/>
  <c r="MH103" i="16" s="1"/>
  <c r="MG103" i="16" a="1"/>
  <c r="MG103" i="16" s="1"/>
  <c r="MF103" i="16" a="1"/>
  <c r="MF103" i="16" s="1"/>
  <c r="ME103" i="16" a="1"/>
  <c r="ME103" i="16" s="1"/>
  <c r="MD103" i="16" a="1"/>
  <c r="MD103" i="16" s="1"/>
  <c r="MC103" i="16" a="1"/>
  <c r="MC103" i="16" s="1"/>
  <c r="MB103" i="16" a="1"/>
  <c r="MB103" i="16" s="1"/>
  <c r="MA103" i="16" a="1"/>
  <c r="MA103" i="16" s="1"/>
  <c r="LZ103" i="16" a="1"/>
  <c r="LZ103" i="16" s="1"/>
  <c r="LY103" i="16" a="1"/>
  <c r="LY103" i="16" s="1"/>
  <c r="LX103" i="16" a="1"/>
  <c r="LX103" i="16" s="1"/>
  <c r="LW103" i="16" a="1"/>
  <c r="LW103" i="16" s="1"/>
  <c r="LV103" i="16" a="1"/>
  <c r="LV103" i="16" s="1"/>
  <c r="LU103" i="16" a="1"/>
  <c r="LU103" i="16" s="1"/>
  <c r="LT103" i="16" a="1"/>
  <c r="LT103" i="16" s="1"/>
  <c r="LS103" i="16" a="1"/>
  <c r="LS103" i="16" s="1"/>
  <c r="LR103" i="16" a="1"/>
  <c r="LR103" i="16" s="1"/>
  <c r="LQ103" i="16" a="1"/>
  <c r="LQ103" i="16" s="1"/>
  <c r="LP103" i="16" a="1"/>
  <c r="LP103" i="16" s="1"/>
  <c r="LO103" i="16" a="1"/>
  <c r="LO103" i="16" s="1"/>
  <c r="LN103" i="16" a="1"/>
  <c r="LN103" i="16" s="1"/>
  <c r="LM103" i="16" a="1"/>
  <c r="LM103" i="16" s="1"/>
  <c r="LL103" i="16" a="1"/>
  <c r="LL103" i="16" s="1"/>
  <c r="LK103" i="16" a="1"/>
  <c r="LK103" i="16" s="1"/>
  <c r="LJ103" i="16" a="1"/>
  <c r="LJ103" i="16" s="1"/>
  <c r="LI103" i="16" a="1"/>
  <c r="LI103" i="16" s="1"/>
  <c r="LH103" i="16" a="1"/>
  <c r="LH103" i="16" s="1"/>
  <c r="LG103" i="16" a="1"/>
  <c r="LG103" i="16" s="1"/>
  <c r="LF103" i="16" a="1"/>
  <c r="LF103" i="16" s="1"/>
  <c r="LE103" i="16" a="1"/>
  <c r="LE103" i="16" s="1"/>
  <c r="LD103" i="16" a="1"/>
  <c r="LD103" i="16" s="1"/>
  <c r="LC103" i="16" a="1"/>
  <c r="LC103" i="16" s="1"/>
  <c r="LB103" i="16" a="1"/>
  <c r="LB103" i="16" s="1"/>
  <c r="LA103" i="16" a="1"/>
  <c r="LA103" i="16" s="1"/>
  <c r="KZ103" i="16" a="1"/>
  <c r="KZ103" i="16" s="1"/>
  <c r="KY103" i="16" a="1"/>
  <c r="KY103" i="16" s="1"/>
  <c r="KX103" i="16" a="1"/>
  <c r="KX103" i="16" s="1"/>
  <c r="KW103" i="16" a="1"/>
  <c r="KW103" i="16" s="1"/>
  <c r="KV103" i="16" a="1"/>
  <c r="KV103" i="16" s="1"/>
  <c r="KU103" i="16" a="1"/>
  <c r="KU103" i="16" s="1"/>
  <c r="KT103" i="16" a="1"/>
  <c r="KT103" i="16" s="1"/>
  <c r="KS103" i="16" a="1"/>
  <c r="KS103" i="16" s="1"/>
  <c r="KR103" i="16" a="1"/>
  <c r="KR103" i="16" s="1"/>
  <c r="KQ103" i="16" a="1"/>
  <c r="KQ103" i="16" s="1"/>
  <c r="KP103" i="16" a="1"/>
  <c r="KP103" i="16" s="1"/>
  <c r="KO103" i="16" a="1"/>
  <c r="KO103" i="16" s="1"/>
  <c r="KN103" i="16" a="1"/>
  <c r="KN103" i="16" s="1"/>
  <c r="KM103" i="16" a="1"/>
  <c r="KM103" i="16" s="1"/>
  <c r="KL103" i="16" a="1"/>
  <c r="KL103" i="16" s="1"/>
  <c r="KK103" i="16" a="1"/>
  <c r="KK103" i="16" s="1"/>
  <c r="KJ103" i="16" a="1"/>
  <c r="KJ103" i="16" s="1"/>
  <c r="KI103" i="16" a="1"/>
  <c r="KI103" i="16" s="1"/>
  <c r="KH103" i="16" a="1"/>
  <c r="KH103" i="16" s="1"/>
  <c r="KG103" i="16" a="1"/>
  <c r="KG103" i="16" s="1"/>
  <c r="KF103" i="16" a="1"/>
  <c r="KF103" i="16" s="1"/>
  <c r="KE103" i="16" a="1"/>
  <c r="KE103" i="16" s="1"/>
  <c r="KD103" i="16" a="1"/>
  <c r="KD103" i="16" s="1"/>
  <c r="KC103" i="16" a="1"/>
  <c r="KC103" i="16" s="1"/>
  <c r="KB103" i="16" a="1"/>
  <c r="KB103" i="16" s="1"/>
  <c r="KA103" i="16" a="1"/>
  <c r="KA103" i="16" s="1"/>
  <c r="JZ103" i="16" a="1"/>
  <c r="JZ103" i="16" s="1"/>
  <c r="JY103" i="16" a="1"/>
  <c r="JY103" i="16" s="1"/>
  <c r="JX103" i="16" a="1"/>
  <c r="JX103" i="16" s="1"/>
  <c r="JW103" i="16" a="1"/>
  <c r="JW103" i="16" s="1"/>
  <c r="JV103" i="16" a="1"/>
  <c r="JV103" i="16" s="1"/>
  <c r="JU103" i="16" a="1"/>
  <c r="JU103" i="16" s="1"/>
  <c r="JT103" i="16" a="1"/>
  <c r="JT103" i="16" s="1"/>
  <c r="JS103" i="16" a="1"/>
  <c r="JS103" i="16" s="1"/>
  <c r="JR103" i="16" a="1"/>
  <c r="JR103" i="16" s="1"/>
  <c r="JQ103" i="16" a="1"/>
  <c r="JQ103" i="16" s="1"/>
  <c r="JP103" i="16" a="1"/>
  <c r="JP103" i="16" s="1"/>
  <c r="JO103" i="16" a="1"/>
  <c r="JO103" i="16" s="1"/>
  <c r="JN103" i="16" a="1"/>
  <c r="JN103" i="16" s="1"/>
  <c r="JM103" i="16" a="1"/>
  <c r="JM103" i="16" s="1"/>
  <c r="JL103" i="16" a="1"/>
  <c r="JL103" i="16" s="1"/>
  <c r="JK103" i="16" a="1"/>
  <c r="JK103" i="16" s="1"/>
  <c r="JJ103" i="16" a="1"/>
  <c r="JJ103" i="16" s="1"/>
  <c r="JI103" i="16" a="1"/>
  <c r="JI103" i="16" s="1"/>
  <c r="JH103" i="16" a="1"/>
  <c r="JH103" i="16" s="1"/>
  <c r="JG103" i="16" a="1"/>
  <c r="JG103" i="16" s="1"/>
  <c r="JF103" i="16" a="1"/>
  <c r="JF103" i="16" s="1"/>
  <c r="JE103" i="16" a="1"/>
  <c r="JE103" i="16" s="1"/>
  <c r="JD103" i="16" a="1"/>
  <c r="JD103" i="16" s="1"/>
  <c r="JC103" i="16" a="1"/>
  <c r="JC103" i="16" s="1"/>
  <c r="JB103" i="16" a="1"/>
  <c r="JB103" i="16" s="1"/>
  <c r="JA103" i="16" a="1"/>
  <c r="JA103" i="16" s="1"/>
  <c r="IZ103" i="16" a="1"/>
  <c r="IZ103" i="16" s="1"/>
  <c r="IY103" i="16" a="1"/>
  <c r="IY103" i="16" s="1"/>
  <c r="IX103" i="16" a="1"/>
  <c r="IX103" i="16" s="1"/>
  <c r="IW103" i="16" a="1"/>
  <c r="IW103" i="16" s="1"/>
  <c r="IV103" i="16" a="1"/>
  <c r="IV103" i="16" s="1"/>
  <c r="IU103" i="16" a="1"/>
  <c r="IU103" i="16" s="1"/>
  <c r="IT103" i="16" a="1"/>
  <c r="IT103" i="16" s="1"/>
  <c r="IS103" i="16" a="1"/>
  <c r="IS103" i="16" s="1"/>
  <c r="IR103" i="16" a="1"/>
  <c r="IR103" i="16" s="1"/>
  <c r="IQ103" i="16" a="1"/>
  <c r="IQ103" i="16" s="1"/>
  <c r="IP103" i="16" a="1"/>
  <c r="IP103" i="16" s="1"/>
  <c r="IO103" i="16" a="1"/>
  <c r="IO103" i="16" s="1"/>
  <c r="IN103" i="16" a="1"/>
  <c r="IN103" i="16" s="1"/>
  <c r="IM103" i="16" a="1"/>
  <c r="IM103" i="16" s="1"/>
  <c r="IL103" i="16" a="1"/>
  <c r="IL103" i="16" s="1"/>
  <c r="IK103" i="16" a="1"/>
  <c r="IK103" i="16" s="1"/>
  <c r="IJ103" i="16" a="1"/>
  <c r="IJ103" i="16" s="1"/>
  <c r="II103" i="16" a="1"/>
  <c r="II103" i="16" s="1"/>
  <c r="IH103" i="16" a="1"/>
  <c r="IH103" i="16" s="1"/>
  <c r="IG103" i="16" a="1"/>
  <c r="IG103" i="16" s="1"/>
  <c r="IF103" i="16" a="1"/>
  <c r="IF103" i="16" s="1"/>
  <c r="IE103" i="16" a="1"/>
  <c r="IE103" i="16" s="1"/>
  <c r="ID103" i="16" a="1"/>
  <c r="ID103" i="16" s="1"/>
  <c r="IC103" i="16" a="1"/>
  <c r="IC103" i="16" s="1"/>
  <c r="IB103" i="16" a="1"/>
  <c r="IB103" i="16" s="1"/>
  <c r="IA103" i="16" a="1"/>
  <c r="IA103" i="16" s="1"/>
  <c r="HZ103" i="16" a="1"/>
  <c r="HZ103" i="16" s="1"/>
  <c r="HY103" i="16" a="1"/>
  <c r="HY103" i="16" s="1"/>
  <c r="HX103" i="16" a="1"/>
  <c r="HX103" i="16" s="1"/>
  <c r="HW103" i="16" a="1"/>
  <c r="HW103" i="16" s="1"/>
  <c r="HV103" i="16" a="1"/>
  <c r="HV103" i="16" s="1"/>
  <c r="HU103" i="16" a="1"/>
  <c r="HU103" i="16" s="1"/>
  <c r="HT103" i="16" a="1"/>
  <c r="HT103" i="16" s="1"/>
  <c r="HS103" i="16" a="1"/>
  <c r="HS103" i="16" s="1"/>
  <c r="HR103" i="16" a="1"/>
  <c r="HR103" i="16" s="1"/>
  <c r="HQ103" i="16" a="1"/>
  <c r="HQ103" i="16" s="1"/>
  <c r="HP103" i="16" a="1"/>
  <c r="HP103" i="16" s="1"/>
  <c r="HO103" i="16" a="1"/>
  <c r="HO103" i="16" s="1"/>
  <c r="HN103" i="16" a="1"/>
  <c r="HN103" i="16" s="1"/>
  <c r="HM103" i="16" a="1"/>
  <c r="HM103" i="16" s="1"/>
  <c r="HL103" i="16" a="1"/>
  <c r="HL103" i="16" s="1"/>
  <c r="HK103" i="16" a="1"/>
  <c r="HK103" i="16" s="1"/>
  <c r="HJ103" i="16" a="1"/>
  <c r="HJ103" i="16" s="1"/>
  <c r="HI103" i="16" a="1"/>
  <c r="HI103" i="16" s="1"/>
  <c r="HH103" i="16" a="1"/>
  <c r="HH103" i="16" s="1"/>
  <c r="HG103" i="16" a="1"/>
  <c r="HG103" i="16" s="1"/>
  <c r="HF103" i="16" a="1"/>
  <c r="HF103" i="16" s="1"/>
  <c r="HE103" i="16" a="1"/>
  <c r="HE103" i="16" s="1"/>
  <c r="HD103" i="16" a="1"/>
  <c r="HD103" i="16" s="1"/>
  <c r="HC103" i="16" a="1"/>
  <c r="HC103" i="16" s="1"/>
  <c r="HB103" i="16" a="1"/>
  <c r="HB103" i="16" s="1"/>
  <c r="HA103" i="16" a="1"/>
  <c r="HA103" i="16" s="1"/>
  <c r="GZ103" i="16" a="1"/>
  <c r="GZ103" i="16" s="1"/>
  <c r="GY103" i="16" a="1"/>
  <c r="GY103" i="16" s="1"/>
  <c r="GX103" i="16" a="1"/>
  <c r="GX103" i="16" s="1"/>
  <c r="GW103" i="16" a="1"/>
  <c r="GW103" i="16" s="1"/>
  <c r="GV103" i="16" a="1"/>
  <c r="GV103" i="16" s="1"/>
  <c r="GU103" i="16" a="1"/>
  <c r="GU103" i="16" s="1"/>
  <c r="GT103" i="16" a="1"/>
  <c r="GT103" i="16" s="1"/>
  <c r="GS103" i="16" a="1"/>
  <c r="GS103" i="16" s="1"/>
  <c r="GR103" i="16" a="1"/>
  <c r="GR103" i="16" s="1"/>
  <c r="GQ103" i="16" a="1"/>
  <c r="GQ103" i="16" s="1"/>
  <c r="GP103" i="16" a="1"/>
  <c r="GP103" i="16" s="1"/>
  <c r="GO103" i="16" a="1"/>
  <c r="GO103" i="16" s="1"/>
  <c r="GN103" i="16" a="1"/>
  <c r="GN103" i="16" s="1"/>
  <c r="GM103" i="16" a="1"/>
  <c r="GM103" i="16" s="1"/>
  <c r="GL103" i="16" a="1"/>
  <c r="GL103" i="16" s="1"/>
  <c r="GK103" i="16" a="1"/>
  <c r="GK103" i="16" s="1"/>
  <c r="GJ103" i="16" a="1"/>
  <c r="GJ103" i="16" s="1"/>
  <c r="GI103" i="16" a="1"/>
  <c r="GI103" i="16" s="1"/>
  <c r="GH103" i="16" a="1"/>
  <c r="GH103" i="16" s="1"/>
  <c r="GG103" i="16" a="1"/>
  <c r="GG103" i="16" s="1"/>
  <c r="GF103" i="16" a="1"/>
  <c r="GF103" i="16" s="1"/>
  <c r="GE103" i="16" a="1"/>
  <c r="GE103" i="16" s="1"/>
  <c r="GD103" i="16" a="1"/>
  <c r="GD103" i="16" s="1"/>
  <c r="GC103" i="16" a="1"/>
  <c r="GC103" i="16" s="1"/>
  <c r="GB103" i="16" a="1"/>
  <c r="GB103" i="16" s="1"/>
  <c r="GA103" i="16" a="1"/>
  <c r="GA103" i="16" s="1"/>
  <c r="FZ103" i="16" a="1"/>
  <c r="FZ103" i="16" s="1"/>
  <c r="FY103" i="16" a="1"/>
  <c r="FY103" i="16" s="1"/>
  <c r="FX103" i="16" a="1"/>
  <c r="FX103" i="16" s="1"/>
  <c r="FW103" i="16" a="1"/>
  <c r="FW103" i="16" s="1"/>
  <c r="FV103" i="16" a="1"/>
  <c r="FV103" i="16" s="1"/>
  <c r="FU103" i="16" a="1"/>
  <c r="FU103" i="16" s="1"/>
  <c r="FT103" i="16" a="1"/>
  <c r="FT103" i="16" s="1"/>
  <c r="FS103" i="16" a="1"/>
  <c r="FS103" i="16" s="1"/>
  <c r="FR103" i="16" a="1"/>
  <c r="FR103" i="16" s="1"/>
  <c r="FQ103" i="16" a="1"/>
  <c r="FQ103" i="16" s="1"/>
  <c r="FP103" i="16" a="1"/>
  <c r="FP103" i="16" s="1"/>
  <c r="FO103" i="16" a="1"/>
  <c r="FO103" i="16" s="1"/>
  <c r="FN103" i="16" a="1"/>
  <c r="FN103" i="16" s="1"/>
  <c r="FM103" i="16" a="1"/>
  <c r="FM103" i="16" s="1"/>
  <c r="FL103" i="16" a="1"/>
  <c r="FL103" i="16" s="1"/>
  <c r="FK103" i="16" a="1"/>
  <c r="FK103" i="16" s="1"/>
  <c r="FJ103" i="16" a="1"/>
  <c r="FJ103" i="16" s="1"/>
  <c r="FI103" i="16" a="1"/>
  <c r="FI103" i="16" s="1"/>
  <c r="FH103" i="16" a="1"/>
  <c r="FH103" i="16" s="1"/>
  <c r="FG103" i="16" a="1"/>
  <c r="FG103" i="16" s="1"/>
  <c r="FF103" i="16" a="1"/>
  <c r="FF103" i="16" s="1"/>
  <c r="FE103" i="16" a="1"/>
  <c r="FE103" i="16" s="1"/>
  <c r="FD103" i="16" a="1"/>
  <c r="FD103" i="16" s="1"/>
  <c r="FC103" i="16" a="1"/>
  <c r="FC103" i="16" s="1"/>
  <c r="FB103" i="16" a="1"/>
  <c r="FB103" i="16" s="1"/>
  <c r="FA103" i="16" a="1"/>
  <c r="FA103" i="16" s="1"/>
  <c r="EZ103" i="16" a="1"/>
  <c r="EZ103" i="16" s="1"/>
  <c r="EY103" i="16" a="1"/>
  <c r="EY103" i="16" s="1"/>
  <c r="EX103" i="16" a="1"/>
  <c r="EX103" i="16" s="1"/>
  <c r="EW103" i="16" a="1"/>
  <c r="EW103" i="16" s="1"/>
  <c r="EV103" i="16" a="1"/>
  <c r="EV103" i="16" s="1"/>
  <c r="EU103" i="16" a="1"/>
  <c r="EU103" i="16" s="1"/>
  <c r="ET103" i="16" a="1"/>
  <c r="ET103" i="16" s="1"/>
  <c r="ES103" i="16" a="1"/>
  <c r="ES103" i="16" s="1"/>
  <c r="ER103" i="16" a="1"/>
  <c r="ER103" i="16" s="1"/>
  <c r="EQ103" i="16" a="1"/>
  <c r="EQ103" i="16" s="1"/>
  <c r="EP103" i="16" a="1"/>
  <c r="EP103" i="16" s="1"/>
  <c r="EO103" i="16" a="1"/>
  <c r="EO103" i="16" s="1"/>
  <c r="EN103" i="16" a="1"/>
  <c r="EN103" i="16" s="1"/>
  <c r="EM103" i="16" a="1"/>
  <c r="EM103" i="16" s="1"/>
  <c r="EL103" i="16" a="1"/>
  <c r="EL103" i="16" s="1"/>
  <c r="EK103" i="16" a="1"/>
  <c r="EK103" i="16" s="1"/>
  <c r="EJ103" i="16" a="1"/>
  <c r="EJ103" i="16" s="1"/>
  <c r="EI103" i="16" a="1"/>
  <c r="EI103" i="16" s="1"/>
  <c r="EH103" i="16" a="1"/>
  <c r="EH103" i="16" s="1"/>
  <c r="EG103" i="16" a="1"/>
  <c r="EG103" i="16" s="1"/>
  <c r="EF103" i="16" a="1"/>
  <c r="EF103" i="16" s="1"/>
  <c r="EE103" i="16" a="1"/>
  <c r="EE103" i="16" s="1"/>
  <c r="ED103" i="16" a="1"/>
  <c r="ED103" i="16" s="1"/>
  <c r="EC103" i="16" a="1"/>
  <c r="EC103" i="16" s="1"/>
  <c r="EB103" i="16" a="1"/>
  <c r="EB103" i="16" s="1"/>
  <c r="EA103" i="16" a="1"/>
  <c r="EA103" i="16" s="1"/>
  <c r="DZ103" i="16" a="1"/>
  <c r="DZ103" i="16" s="1"/>
  <c r="DY103" i="16" a="1"/>
  <c r="DY103" i="16" s="1"/>
  <c r="DX103" i="16" a="1"/>
  <c r="DX103" i="16" s="1"/>
  <c r="DW103" i="16" a="1"/>
  <c r="DW103" i="16" s="1"/>
  <c r="DV103" i="16" a="1"/>
  <c r="DV103" i="16" s="1"/>
  <c r="DU103" i="16" a="1"/>
  <c r="DU103" i="16" s="1"/>
  <c r="DT103" i="16" a="1"/>
  <c r="DT103" i="16" s="1"/>
  <c r="DS103" i="16" a="1"/>
  <c r="DS103" i="16" s="1"/>
  <c r="DR103" i="16" a="1"/>
  <c r="DR103" i="16" s="1"/>
  <c r="DQ103" i="16" a="1"/>
  <c r="DQ103" i="16" s="1"/>
  <c r="DP103" i="16" a="1"/>
  <c r="DP103" i="16" s="1"/>
  <c r="DO103" i="16" a="1"/>
  <c r="DO103" i="16" s="1"/>
  <c r="DN103" i="16" a="1"/>
  <c r="DN103" i="16" s="1"/>
  <c r="DM103" i="16" a="1"/>
  <c r="DM103" i="16" s="1"/>
  <c r="DL103" i="16" a="1"/>
  <c r="DL103" i="16" s="1"/>
  <c r="DK103" i="16" a="1"/>
  <c r="DK103" i="16" s="1"/>
  <c r="DJ103" i="16" a="1"/>
  <c r="DJ103" i="16" s="1"/>
  <c r="DI103" i="16" a="1"/>
  <c r="DI103" i="16" s="1"/>
  <c r="DH103" i="16" a="1"/>
  <c r="DH103" i="16" s="1"/>
  <c r="DG103" i="16" a="1"/>
  <c r="DG103" i="16" s="1"/>
  <c r="DF103" i="16" a="1"/>
  <c r="DF103" i="16" s="1"/>
  <c r="DE103" i="16" a="1"/>
  <c r="DE103" i="16" s="1"/>
  <c r="DD103" i="16" a="1"/>
  <c r="DD103" i="16" s="1"/>
  <c r="DC103" i="16" a="1"/>
  <c r="DC103" i="16" s="1"/>
  <c r="DB103" i="16" a="1"/>
  <c r="DB103" i="16" s="1"/>
  <c r="DA103" i="16" a="1"/>
  <c r="DA103" i="16" s="1"/>
  <c r="CZ103" i="16" a="1"/>
  <c r="CZ103" i="16" s="1"/>
  <c r="CY103" i="16" a="1"/>
  <c r="CY103" i="16" s="1"/>
  <c r="CX103" i="16" a="1"/>
  <c r="CX103" i="16" s="1"/>
  <c r="CW103" i="16" a="1"/>
  <c r="CW103" i="16" s="1"/>
  <c r="CV103" i="16" a="1"/>
  <c r="CV103" i="16" s="1"/>
  <c r="CU103" i="16" a="1"/>
  <c r="CU103" i="16" s="1"/>
  <c r="CT103" i="16" a="1"/>
  <c r="CT103" i="16" s="1"/>
  <c r="CS103" i="16" a="1"/>
  <c r="CS103" i="16" s="1"/>
  <c r="CR103" i="16" a="1"/>
  <c r="CR103" i="16" s="1"/>
  <c r="CQ103" i="16" a="1"/>
  <c r="CQ103" i="16" s="1"/>
  <c r="CP103" i="16" a="1"/>
  <c r="CP103" i="16" s="1"/>
  <c r="CO103" i="16" a="1"/>
  <c r="CO103" i="16" s="1"/>
  <c r="CN103" i="16" a="1"/>
  <c r="CN103" i="16" s="1"/>
  <c r="CM103" i="16" a="1"/>
  <c r="CM103" i="16" s="1"/>
  <c r="CL103" i="16" a="1"/>
  <c r="CL103" i="16" s="1"/>
  <c r="CK103" i="16" a="1"/>
  <c r="CK103" i="16" s="1"/>
  <c r="CJ103" i="16" a="1"/>
  <c r="CJ103" i="16" s="1"/>
  <c r="CI103" i="16" a="1"/>
  <c r="CI103" i="16" s="1"/>
  <c r="CH103" i="16" a="1"/>
  <c r="CH103" i="16" s="1"/>
  <c r="CG103" i="16" a="1"/>
  <c r="CG103" i="16" s="1"/>
  <c r="CF103" i="16" a="1"/>
  <c r="CF103" i="16" s="1"/>
  <c r="CE103" i="16" a="1"/>
  <c r="CE103" i="16" s="1"/>
  <c r="CD103" i="16" a="1"/>
  <c r="CD103" i="16" s="1"/>
  <c r="CC103" i="16" a="1"/>
  <c r="CC103" i="16" s="1"/>
  <c r="CB103" i="16" a="1"/>
  <c r="CB103" i="16" s="1"/>
  <c r="CA103" i="16" a="1"/>
  <c r="CA103" i="16" s="1"/>
  <c r="BZ103" i="16" a="1"/>
  <c r="BZ103" i="16" s="1"/>
  <c r="BY103" i="16" a="1"/>
  <c r="BY103" i="16" s="1"/>
  <c r="BX103" i="16" a="1"/>
  <c r="BX103" i="16" s="1"/>
  <c r="BW103" i="16" a="1"/>
  <c r="BW103" i="16" s="1"/>
  <c r="BV103" i="16" a="1"/>
  <c r="BV103" i="16" s="1"/>
  <c r="BU103" i="16" a="1"/>
  <c r="BU103" i="16" s="1"/>
  <c r="BT103" i="16" a="1"/>
  <c r="BT103" i="16" s="1"/>
  <c r="BS103" i="16" a="1"/>
  <c r="BS103" i="16" s="1"/>
  <c r="BR103" i="16" a="1"/>
  <c r="BR103" i="16" s="1"/>
  <c r="BQ103" i="16" a="1"/>
  <c r="BQ103" i="16" s="1"/>
  <c r="BP103" i="16" a="1"/>
  <c r="BP103" i="16" s="1"/>
  <c r="BO103" i="16" a="1"/>
  <c r="BO103" i="16" s="1"/>
  <c r="BN103" i="16" a="1"/>
  <c r="BN103" i="16" s="1"/>
  <c r="BM103" i="16" a="1"/>
  <c r="BM103" i="16" s="1"/>
  <c r="BL103" i="16" a="1"/>
  <c r="BL103" i="16" s="1"/>
  <c r="BK103" i="16" a="1"/>
  <c r="BK103" i="16" s="1"/>
  <c r="BJ103" i="16" a="1"/>
  <c r="BJ103" i="16" s="1"/>
  <c r="BI103" i="16" a="1"/>
  <c r="BI103" i="16" s="1"/>
  <c r="BH103" i="16" a="1"/>
  <c r="BH103" i="16" s="1"/>
  <c r="BG103" i="16" a="1"/>
  <c r="BG103" i="16" s="1"/>
  <c r="BF103" i="16" a="1"/>
  <c r="BF103" i="16" s="1"/>
  <c r="BE103" i="16" a="1"/>
  <c r="BE103" i="16" s="1"/>
  <c r="BD103" i="16" a="1"/>
  <c r="BD103" i="16" s="1"/>
  <c r="BC103" i="16" a="1"/>
  <c r="BC103" i="16" s="1"/>
  <c r="BB103" i="16" a="1"/>
  <c r="BB103" i="16" s="1"/>
  <c r="BA103" i="16" a="1"/>
  <c r="BA103" i="16" s="1"/>
  <c r="AZ103" i="16" a="1"/>
  <c r="AZ103" i="16" s="1"/>
  <c r="AY103" i="16" a="1"/>
  <c r="AY103" i="16" s="1"/>
  <c r="AX103" i="16" a="1"/>
  <c r="AX103" i="16" s="1"/>
  <c r="AW103" i="16" a="1"/>
  <c r="AW103" i="16" s="1"/>
  <c r="AV103" i="16" a="1"/>
  <c r="AV103" i="16" s="1"/>
  <c r="AU103" i="16" a="1"/>
  <c r="AU103" i="16" s="1"/>
  <c r="AT103" i="16" a="1"/>
  <c r="AT103" i="16" s="1"/>
  <c r="AS103" i="16" a="1"/>
  <c r="AS103" i="16" s="1"/>
  <c r="AR103" i="16" a="1"/>
  <c r="AR103" i="16" s="1"/>
  <c r="AQ103" i="16" a="1"/>
  <c r="AQ103" i="16" s="1"/>
  <c r="AP103" i="16" a="1"/>
  <c r="AP103" i="16" s="1"/>
  <c r="AO103" i="16" a="1"/>
  <c r="AO103" i="16" s="1"/>
  <c r="AN103" i="16" a="1"/>
  <c r="AN103" i="16" s="1"/>
  <c r="AM103" i="16" a="1"/>
  <c r="AM103" i="16" s="1"/>
  <c r="AL103" i="16" a="1"/>
  <c r="AL103" i="16" s="1"/>
  <c r="AK103" i="16" a="1"/>
  <c r="AK103" i="16" s="1"/>
  <c r="AJ103" i="16" a="1"/>
  <c r="AJ103" i="16" s="1"/>
  <c r="AI103" i="16" a="1"/>
  <c r="AI103" i="16" s="1"/>
  <c r="AH103" i="16" a="1"/>
  <c r="AH103" i="16" s="1"/>
  <c r="AG103" i="16" a="1"/>
  <c r="AG103" i="16" s="1"/>
  <c r="AF103" i="16" a="1"/>
  <c r="AF103" i="16" s="1"/>
  <c r="AE103" i="16" a="1"/>
  <c r="AE103" i="16" s="1"/>
  <c r="AD103" i="16" a="1"/>
  <c r="AD103" i="16" s="1"/>
  <c r="AC103" i="16" a="1"/>
  <c r="AC103" i="16" s="1"/>
  <c r="AB103" i="16" a="1"/>
  <c r="AB103" i="16" s="1"/>
  <c r="AA103" i="16" a="1"/>
  <c r="AA103" i="16" s="1"/>
  <c r="Z103" i="16" a="1"/>
  <c r="Z103" i="16" s="1"/>
  <c r="Y103" i="16" a="1"/>
  <c r="Y103" i="16" s="1"/>
  <c r="X103" i="16" a="1"/>
  <c r="X103" i="16" s="1"/>
  <c r="W103" i="16" a="1"/>
  <c r="W103" i="16" s="1"/>
  <c r="V103" i="16" a="1"/>
  <c r="V103" i="16" s="1"/>
  <c r="U103" i="16" a="1"/>
  <c r="U103" i="16" s="1"/>
  <c r="T103" i="16" a="1"/>
  <c r="T103" i="16" s="1"/>
  <c r="S103" i="16" a="1"/>
  <c r="S103" i="16" s="1"/>
  <c r="R103" i="16" a="1"/>
  <c r="R103" i="16" s="1"/>
  <c r="Q103" i="16" a="1"/>
  <c r="Q103" i="16" s="1"/>
  <c r="P103" i="16" a="1"/>
  <c r="P103" i="16" s="1"/>
  <c r="O103" i="16" a="1"/>
  <c r="O103" i="16" s="1"/>
  <c r="N103" i="16" a="1"/>
  <c r="N103" i="16" s="1"/>
  <c r="M103" i="16" a="1"/>
  <c r="M103" i="16" s="1"/>
  <c r="L103" i="16" a="1"/>
  <c r="L103" i="16" s="1"/>
  <c r="K103" i="16" a="1"/>
  <c r="K103" i="16" s="1"/>
  <c r="J103" i="16" a="1"/>
  <c r="J103" i="16" s="1"/>
  <c r="NJ102" i="16" a="1"/>
  <c r="NJ102" i="16" s="1"/>
  <c r="NI102" i="16" a="1"/>
  <c r="NI102" i="16" s="1"/>
  <c r="NH102" i="16" a="1"/>
  <c r="NH102" i="16" s="1"/>
  <c r="NG102" i="16" a="1"/>
  <c r="NG102" i="16" s="1"/>
  <c r="NF102" i="16" a="1"/>
  <c r="NF102" i="16" s="1"/>
  <c r="NE102" i="16" a="1"/>
  <c r="NE102" i="16" s="1"/>
  <c r="ND102" i="16" a="1"/>
  <c r="ND102" i="16" s="1"/>
  <c r="NC102" i="16" a="1"/>
  <c r="NC102" i="16" s="1"/>
  <c r="NB102" i="16" a="1"/>
  <c r="NB102" i="16" s="1"/>
  <c r="NA102" i="16" a="1"/>
  <c r="NA102" i="16" s="1"/>
  <c r="MZ102" i="16" a="1"/>
  <c r="MZ102" i="16" s="1"/>
  <c r="MY102" i="16" a="1"/>
  <c r="MY102" i="16" s="1"/>
  <c r="MX102" i="16" a="1"/>
  <c r="MX102" i="16" s="1"/>
  <c r="MW102" i="16" a="1"/>
  <c r="MW102" i="16" s="1"/>
  <c r="MV102" i="16" a="1"/>
  <c r="MV102" i="16" s="1"/>
  <c r="MU102" i="16" a="1"/>
  <c r="MU102" i="16" s="1"/>
  <c r="MT102" i="16" a="1"/>
  <c r="MT102" i="16" s="1"/>
  <c r="MS102" i="16" a="1"/>
  <c r="MS102" i="16" s="1"/>
  <c r="MR102" i="16" a="1"/>
  <c r="MR102" i="16" s="1"/>
  <c r="MQ102" i="16" a="1"/>
  <c r="MQ102" i="16" s="1"/>
  <c r="MP102" i="16" a="1"/>
  <c r="MP102" i="16" s="1"/>
  <c r="MO102" i="16" a="1"/>
  <c r="MO102" i="16" s="1"/>
  <c r="MN102" i="16" a="1"/>
  <c r="MN102" i="16" s="1"/>
  <c r="MM102" i="16" a="1"/>
  <c r="MM102" i="16" s="1"/>
  <c r="ML102" i="16" a="1"/>
  <c r="ML102" i="16" s="1"/>
  <c r="MK102" i="16" a="1"/>
  <c r="MK102" i="16" s="1"/>
  <c r="MJ102" i="16" a="1"/>
  <c r="MJ102" i="16" s="1"/>
  <c r="MI102" i="16" a="1"/>
  <c r="MI102" i="16" s="1"/>
  <c r="MH102" i="16" a="1"/>
  <c r="MH102" i="16" s="1"/>
  <c r="MG102" i="16" a="1"/>
  <c r="MG102" i="16" s="1"/>
  <c r="MF102" i="16" a="1"/>
  <c r="MF102" i="16" s="1"/>
  <c r="ME102" i="16" a="1"/>
  <c r="ME102" i="16" s="1"/>
  <c r="MD102" i="16" a="1"/>
  <c r="MD102" i="16" s="1"/>
  <c r="MC102" i="16" a="1"/>
  <c r="MC102" i="16" s="1"/>
  <c r="MB102" i="16" a="1"/>
  <c r="MB102" i="16" s="1"/>
  <c r="MA102" i="16" a="1"/>
  <c r="MA102" i="16" s="1"/>
  <c r="LZ102" i="16" a="1"/>
  <c r="LZ102" i="16" s="1"/>
  <c r="LY102" i="16" a="1"/>
  <c r="LY102" i="16" s="1"/>
  <c r="LX102" i="16" a="1"/>
  <c r="LX102" i="16" s="1"/>
  <c r="LW102" i="16" a="1"/>
  <c r="LW102" i="16" s="1"/>
  <c r="LV102" i="16" a="1"/>
  <c r="LV102" i="16" s="1"/>
  <c r="LU102" i="16" a="1"/>
  <c r="LU102" i="16" s="1"/>
  <c r="LT102" i="16" a="1"/>
  <c r="LT102" i="16" s="1"/>
  <c r="LS102" i="16" a="1"/>
  <c r="LS102" i="16" s="1"/>
  <c r="LR102" i="16" a="1"/>
  <c r="LR102" i="16" s="1"/>
  <c r="LQ102" i="16" a="1"/>
  <c r="LQ102" i="16" s="1"/>
  <c r="LP102" i="16" a="1"/>
  <c r="LP102" i="16" s="1"/>
  <c r="LO102" i="16" a="1"/>
  <c r="LO102" i="16" s="1"/>
  <c r="LN102" i="16" a="1"/>
  <c r="LN102" i="16" s="1"/>
  <c r="LM102" i="16" a="1"/>
  <c r="LM102" i="16" s="1"/>
  <c r="LL102" i="16" a="1"/>
  <c r="LL102" i="16" s="1"/>
  <c r="LK102" i="16" a="1"/>
  <c r="LK102" i="16" s="1"/>
  <c r="LJ102" i="16" a="1"/>
  <c r="LJ102" i="16" s="1"/>
  <c r="LI102" i="16" a="1"/>
  <c r="LI102" i="16" s="1"/>
  <c r="LH102" i="16" a="1"/>
  <c r="LH102" i="16" s="1"/>
  <c r="LG102" i="16" a="1"/>
  <c r="LG102" i="16" s="1"/>
  <c r="LF102" i="16" a="1"/>
  <c r="LF102" i="16" s="1"/>
  <c r="LE102" i="16" a="1"/>
  <c r="LE102" i="16" s="1"/>
  <c r="LD102" i="16" a="1"/>
  <c r="LD102" i="16" s="1"/>
  <c r="LC102" i="16" a="1"/>
  <c r="LC102" i="16" s="1"/>
  <c r="LB102" i="16" a="1"/>
  <c r="LB102" i="16" s="1"/>
  <c r="LA102" i="16" a="1"/>
  <c r="LA102" i="16" s="1"/>
  <c r="KZ102" i="16" a="1"/>
  <c r="KZ102" i="16" s="1"/>
  <c r="KY102" i="16" a="1"/>
  <c r="KY102" i="16" s="1"/>
  <c r="KX102" i="16" a="1"/>
  <c r="KX102" i="16" s="1"/>
  <c r="KW102" i="16" a="1"/>
  <c r="KW102" i="16" s="1"/>
  <c r="KV102" i="16" a="1"/>
  <c r="KV102" i="16" s="1"/>
  <c r="KU102" i="16" a="1"/>
  <c r="KU102" i="16" s="1"/>
  <c r="KT102" i="16" a="1"/>
  <c r="KT102" i="16" s="1"/>
  <c r="KS102" i="16" a="1"/>
  <c r="KS102" i="16" s="1"/>
  <c r="KR102" i="16" a="1"/>
  <c r="KR102" i="16" s="1"/>
  <c r="KQ102" i="16" a="1"/>
  <c r="KQ102" i="16" s="1"/>
  <c r="KP102" i="16" a="1"/>
  <c r="KP102" i="16" s="1"/>
  <c r="KO102" i="16" a="1"/>
  <c r="KO102" i="16" s="1"/>
  <c r="KN102" i="16" a="1"/>
  <c r="KN102" i="16" s="1"/>
  <c r="KM102" i="16" a="1"/>
  <c r="KM102" i="16" s="1"/>
  <c r="KL102" i="16" a="1"/>
  <c r="KL102" i="16" s="1"/>
  <c r="KK102" i="16" a="1"/>
  <c r="KK102" i="16" s="1"/>
  <c r="KJ102" i="16" a="1"/>
  <c r="KJ102" i="16" s="1"/>
  <c r="KI102" i="16" a="1"/>
  <c r="KI102" i="16" s="1"/>
  <c r="KH102" i="16" a="1"/>
  <c r="KH102" i="16" s="1"/>
  <c r="KG102" i="16" a="1"/>
  <c r="KG102" i="16" s="1"/>
  <c r="KF102" i="16" a="1"/>
  <c r="KF102" i="16" s="1"/>
  <c r="KE102" i="16" a="1"/>
  <c r="KE102" i="16" s="1"/>
  <c r="KD102" i="16" a="1"/>
  <c r="KD102" i="16" s="1"/>
  <c r="KC102" i="16" a="1"/>
  <c r="KC102" i="16" s="1"/>
  <c r="KB102" i="16" a="1"/>
  <c r="KB102" i="16" s="1"/>
  <c r="KA102" i="16" a="1"/>
  <c r="KA102" i="16" s="1"/>
  <c r="JZ102" i="16" a="1"/>
  <c r="JZ102" i="16" s="1"/>
  <c r="JY102" i="16" a="1"/>
  <c r="JY102" i="16" s="1"/>
  <c r="JX102" i="16" a="1"/>
  <c r="JX102" i="16" s="1"/>
  <c r="JW102" i="16" a="1"/>
  <c r="JW102" i="16" s="1"/>
  <c r="JV102" i="16" a="1"/>
  <c r="JV102" i="16" s="1"/>
  <c r="JU102" i="16" a="1"/>
  <c r="JU102" i="16" s="1"/>
  <c r="JT102" i="16" a="1"/>
  <c r="JT102" i="16" s="1"/>
  <c r="JS102" i="16" a="1"/>
  <c r="JS102" i="16" s="1"/>
  <c r="JR102" i="16" a="1"/>
  <c r="JR102" i="16" s="1"/>
  <c r="JQ102" i="16" a="1"/>
  <c r="JQ102" i="16" s="1"/>
  <c r="JP102" i="16" a="1"/>
  <c r="JP102" i="16" s="1"/>
  <c r="JO102" i="16" a="1"/>
  <c r="JO102" i="16" s="1"/>
  <c r="JN102" i="16" a="1"/>
  <c r="JN102" i="16" s="1"/>
  <c r="JM102" i="16" a="1"/>
  <c r="JM102" i="16" s="1"/>
  <c r="JL102" i="16" a="1"/>
  <c r="JL102" i="16" s="1"/>
  <c r="JK102" i="16" a="1"/>
  <c r="JK102" i="16" s="1"/>
  <c r="JJ102" i="16" a="1"/>
  <c r="JJ102" i="16" s="1"/>
  <c r="JI102" i="16" a="1"/>
  <c r="JI102" i="16" s="1"/>
  <c r="JH102" i="16" a="1"/>
  <c r="JH102" i="16" s="1"/>
  <c r="JG102" i="16" a="1"/>
  <c r="JG102" i="16" s="1"/>
  <c r="JF102" i="16" a="1"/>
  <c r="JF102" i="16" s="1"/>
  <c r="JE102" i="16" a="1"/>
  <c r="JE102" i="16" s="1"/>
  <c r="JD102" i="16" a="1"/>
  <c r="JD102" i="16" s="1"/>
  <c r="JC102" i="16" a="1"/>
  <c r="JC102" i="16" s="1"/>
  <c r="JB102" i="16" a="1"/>
  <c r="JB102" i="16" s="1"/>
  <c r="JA102" i="16" a="1"/>
  <c r="JA102" i="16" s="1"/>
  <c r="IZ102" i="16" a="1"/>
  <c r="IZ102" i="16" s="1"/>
  <c r="IY102" i="16" a="1"/>
  <c r="IY102" i="16" s="1"/>
  <c r="IX102" i="16" a="1"/>
  <c r="IX102" i="16" s="1"/>
  <c r="IW102" i="16" a="1"/>
  <c r="IW102" i="16" s="1"/>
  <c r="IV102" i="16" a="1"/>
  <c r="IV102" i="16" s="1"/>
  <c r="IU102" i="16" a="1"/>
  <c r="IU102" i="16" s="1"/>
  <c r="IT102" i="16" a="1"/>
  <c r="IT102" i="16" s="1"/>
  <c r="IS102" i="16" a="1"/>
  <c r="IS102" i="16" s="1"/>
  <c r="IR102" i="16" a="1"/>
  <c r="IR102" i="16" s="1"/>
  <c r="IQ102" i="16" a="1"/>
  <c r="IQ102" i="16" s="1"/>
  <c r="IP102" i="16" a="1"/>
  <c r="IP102" i="16" s="1"/>
  <c r="IO102" i="16" a="1"/>
  <c r="IO102" i="16" s="1"/>
  <c r="IN102" i="16" a="1"/>
  <c r="IN102" i="16" s="1"/>
  <c r="IM102" i="16" a="1"/>
  <c r="IM102" i="16" s="1"/>
  <c r="IL102" i="16" a="1"/>
  <c r="IL102" i="16" s="1"/>
  <c r="IK102" i="16" a="1"/>
  <c r="IK102" i="16" s="1"/>
  <c r="IJ102" i="16" a="1"/>
  <c r="IJ102" i="16" s="1"/>
  <c r="II102" i="16" a="1"/>
  <c r="II102" i="16" s="1"/>
  <c r="IH102" i="16" a="1"/>
  <c r="IH102" i="16" s="1"/>
  <c r="IG102" i="16" a="1"/>
  <c r="IG102" i="16" s="1"/>
  <c r="IF102" i="16" a="1"/>
  <c r="IF102" i="16" s="1"/>
  <c r="IE102" i="16" a="1"/>
  <c r="IE102" i="16" s="1"/>
  <c r="ID102" i="16" a="1"/>
  <c r="ID102" i="16" s="1"/>
  <c r="IC102" i="16" a="1"/>
  <c r="IC102" i="16" s="1"/>
  <c r="IB102" i="16" a="1"/>
  <c r="IB102" i="16" s="1"/>
  <c r="IA102" i="16" a="1"/>
  <c r="IA102" i="16" s="1"/>
  <c r="HZ102" i="16" a="1"/>
  <c r="HZ102" i="16" s="1"/>
  <c r="HY102" i="16" a="1"/>
  <c r="HY102" i="16" s="1"/>
  <c r="HX102" i="16" a="1"/>
  <c r="HX102" i="16" s="1"/>
  <c r="HW102" i="16" a="1"/>
  <c r="HW102" i="16" s="1"/>
  <c r="HV102" i="16" a="1"/>
  <c r="HV102" i="16" s="1"/>
  <c r="HU102" i="16" a="1"/>
  <c r="HU102" i="16" s="1"/>
  <c r="HT102" i="16" a="1"/>
  <c r="HT102" i="16" s="1"/>
  <c r="HS102" i="16" a="1"/>
  <c r="HS102" i="16" s="1"/>
  <c r="HR102" i="16" a="1"/>
  <c r="HR102" i="16" s="1"/>
  <c r="HQ102" i="16" a="1"/>
  <c r="HQ102" i="16" s="1"/>
  <c r="HP102" i="16" a="1"/>
  <c r="HP102" i="16" s="1"/>
  <c r="HO102" i="16" a="1"/>
  <c r="HO102" i="16" s="1"/>
  <c r="HN102" i="16" a="1"/>
  <c r="HN102" i="16" s="1"/>
  <c r="HM102" i="16" a="1"/>
  <c r="HM102" i="16" s="1"/>
  <c r="HL102" i="16" a="1"/>
  <c r="HL102" i="16" s="1"/>
  <c r="HK102" i="16" a="1"/>
  <c r="HK102" i="16" s="1"/>
  <c r="HJ102" i="16" a="1"/>
  <c r="HJ102" i="16" s="1"/>
  <c r="HI102" i="16" a="1"/>
  <c r="HI102" i="16" s="1"/>
  <c r="HH102" i="16" a="1"/>
  <c r="HH102" i="16" s="1"/>
  <c r="HG102" i="16" a="1"/>
  <c r="HG102" i="16" s="1"/>
  <c r="HF102" i="16" a="1"/>
  <c r="HF102" i="16" s="1"/>
  <c r="HE102" i="16" a="1"/>
  <c r="HE102" i="16" s="1"/>
  <c r="HD102" i="16" a="1"/>
  <c r="HD102" i="16" s="1"/>
  <c r="HC102" i="16" a="1"/>
  <c r="HC102" i="16" s="1"/>
  <c r="HB102" i="16" a="1"/>
  <c r="HB102" i="16" s="1"/>
  <c r="HA102" i="16" a="1"/>
  <c r="HA102" i="16" s="1"/>
  <c r="GZ102" i="16" a="1"/>
  <c r="GZ102" i="16" s="1"/>
  <c r="GY102" i="16" a="1"/>
  <c r="GY102" i="16" s="1"/>
  <c r="GX102" i="16" a="1"/>
  <c r="GX102" i="16" s="1"/>
  <c r="GW102" i="16" a="1"/>
  <c r="GW102" i="16" s="1"/>
  <c r="GV102" i="16" a="1"/>
  <c r="GV102" i="16" s="1"/>
  <c r="GU102" i="16" a="1"/>
  <c r="GU102" i="16" s="1"/>
  <c r="GT102" i="16" a="1"/>
  <c r="GT102" i="16" s="1"/>
  <c r="GS102" i="16" a="1"/>
  <c r="GS102" i="16" s="1"/>
  <c r="GR102" i="16" a="1"/>
  <c r="GR102" i="16" s="1"/>
  <c r="GQ102" i="16" a="1"/>
  <c r="GQ102" i="16" s="1"/>
  <c r="GP102" i="16" a="1"/>
  <c r="GP102" i="16" s="1"/>
  <c r="GO102" i="16" a="1"/>
  <c r="GO102" i="16" s="1"/>
  <c r="GN102" i="16" a="1"/>
  <c r="GN102" i="16" s="1"/>
  <c r="GM102" i="16" a="1"/>
  <c r="GM102" i="16" s="1"/>
  <c r="GL102" i="16" a="1"/>
  <c r="GL102" i="16" s="1"/>
  <c r="GK102" i="16" a="1"/>
  <c r="GK102" i="16" s="1"/>
  <c r="GJ102" i="16" a="1"/>
  <c r="GJ102" i="16" s="1"/>
  <c r="GI102" i="16" a="1"/>
  <c r="GI102" i="16" s="1"/>
  <c r="GH102" i="16" a="1"/>
  <c r="GH102" i="16" s="1"/>
  <c r="GG102" i="16" a="1"/>
  <c r="GG102" i="16" s="1"/>
  <c r="GF102" i="16" a="1"/>
  <c r="GF102" i="16" s="1"/>
  <c r="GE102" i="16" a="1"/>
  <c r="GE102" i="16" s="1"/>
  <c r="GD102" i="16" a="1"/>
  <c r="GD102" i="16" s="1"/>
  <c r="GC102" i="16" a="1"/>
  <c r="GC102" i="16" s="1"/>
  <c r="GB102" i="16" a="1"/>
  <c r="GB102" i="16" s="1"/>
  <c r="GA102" i="16" a="1"/>
  <c r="GA102" i="16" s="1"/>
  <c r="FZ102" i="16" a="1"/>
  <c r="FZ102" i="16" s="1"/>
  <c r="FY102" i="16" a="1"/>
  <c r="FY102" i="16" s="1"/>
  <c r="FX102" i="16" a="1"/>
  <c r="FX102" i="16" s="1"/>
  <c r="FW102" i="16" a="1"/>
  <c r="FW102" i="16" s="1"/>
  <c r="FV102" i="16" a="1"/>
  <c r="FV102" i="16" s="1"/>
  <c r="FU102" i="16" a="1"/>
  <c r="FU102" i="16" s="1"/>
  <c r="FT102" i="16" a="1"/>
  <c r="FT102" i="16" s="1"/>
  <c r="FS102" i="16" a="1"/>
  <c r="FS102" i="16" s="1"/>
  <c r="FR102" i="16" a="1"/>
  <c r="FR102" i="16" s="1"/>
  <c r="FQ102" i="16" a="1"/>
  <c r="FQ102" i="16" s="1"/>
  <c r="FP102" i="16" a="1"/>
  <c r="FP102" i="16" s="1"/>
  <c r="FO102" i="16" a="1"/>
  <c r="FO102" i="16" s="1"/>
  <c r="FN102" i="16" a="1"/>
  <c r="FN102" i="16" s="1"/>
  <c r="FM102" i="16" a="1"/>
  <c r="FM102" i="16" s="1"/>
  <c r="FL102" i="16" a="1"/>
  <c r="FL102" i="16" s="1"/>
  <c r="FK102" i="16" a="1"/>
  <c r="FK102" i="16" s="1"/>
  <c r="FJ102" i="16" a="1"/>
  <c r="FJ102" i="16" s="1"/>
  <c r="FI102" i="16" a="1"/>
  <c r="FI102" i="16" s="1"/>
  <c r="FH102" i="16" a="1"/>
  <c r="FH102" i="16" s="1"/>
  <c r="FG102" i="16" a="1"/>
  <c r="FG102" i="16" s="1"/>
  <c r="FF102" i="16" a="1"/>
  <c r="FF102" i="16" s="1"/>
  <c r="FE102" i="16" a="1"/>
  <c r="FE102" i="16" s="1"/>
  <c r="FD102" i="16" a="1"/>
  <c r="FD102" i="16" s="1"/>
  <c r="FC102" i="16" a="1"/>
  <c r="FC102" i="16" s="1"/>
  <c r="FB102" i="16" a="1"/>
  <c r="FB102" i="16" s="1"/>
  <c r="FA102" i="16" a="1"/>
  <c r="FA102" i="16" s="1"/>
  <c r="EZ102" i="16" a="1"/>
  <c r="EZ102" i="16" s="1"/>
  <c r="EY102" i="16" a="1"/>
  <c r="EY102" i="16" s="1"/>
  <c r="EX102" i="16" a="1"/>
  <c r="EX102" i="16" s="1"/>
  <c r="EW102" i="16" a="1"/>
  <c r="EW102" i="16" s="1"/>
  <c r="EV102" i="16" a="1"/>
  <c r="EV102" i="16" s="1"/>
  <c r="EU102" i="16" a="1"/>
  <c r="EU102" i="16" s="1"/>
  <c r="ET102" i="16" a="1"/>
  <c r="ET102" i="16" s="1"/>
  <c r="ES102" i="16" a="1"/>
  <c r="ES102" i="16" s="1"/>
  <c r="ER102" i="16" a="1"/>
  <c r="ER102" i="16" s="1"/>
  <c r="EQ102" i="16" a="1"/>
  <c r="EQ102" i="16" s="1"/>
  <c r="EP102" i="16" a="1"/>
  <c r="EP102" i="16" s="1"/>
  <c r="EO102" i="16" a="1"/>
  <c r="EO102" i="16" s="1"/>
  <c r="EN102" i="16" a="1"/>
  <c r="EN102" i="16" s="1"/>
  <c r="EM102" i="16" a="1"/>
  <c r="EM102" i="16" s="1"/>
  <c r="EL102" i="16" a="1"/>
  <c r="EL102" i="16" s="1"/>
  <c r="EK102" i="16" a="1"/>
  <c r="EK102" i="16" s="1"/>
  <c r="EJ102" i="16" a="1"/>
  <c r="EJ102" i="16" s="1"/>
  <c r="EI102" i="16" a="1"/>
  <c r="EI102" i="16" s="1"/>
  <c r="EH102" i="16" a="1"/>
  <c r="EH102" i="16" s="1"/>
  <c r="EG102" i="16" a="1"/>
  <c r="EG102" i="16" s="1"/>
  <c r="EF102" i="16" a="1"/>
  <c r="EF102" i="16" s="1"/>
  <c r="EE102" i="16" a="1"/>
  <c r="EE102" i="16" s="1"/>
  <c r="ED102" i="16" a="1"/>
  <c r="ED102" i="16" s="1"/>
  <c r="EC102" i="16" a="1"/>
  <c r="EC102" i="16" s="1"/>
  <c r="EB102" i="16" a="1"/>
  <c r="EB102" i="16" s="1"/>
  <c r="EA102" i="16" a="1"/>
  <c r="EA102" i="16" s="1"/>
  <c r="DZ102" i="16" a="1"/>
  <c r="DZ102" i="16" s="1"/>
  <c r="DY102" i="16" a="1"/>
  <c r="DY102" i="16" s="1"/>
  <c r="DX102" i="16" a="1"/>
  <c r="DX102" i="16" s="1"/>
  <c r="DW102" i="16" a="1"/>
  <c r="DW102" i="16" s="1"/>
  <c r="DV102" i="16" a="1"/>
  <c r="DV102" i="16" s="1"/>
  <c r="DU102" i="16" a="1"/>
  <c r="DU102" i="16" s="1"/>
  <c r="DT102" i="16" a="1"/>
  <c r="DT102" i="16" s="1"/>
  <c r="DS102" i="16" a="1"/>
  <c r="DS102" i="16" s="1"/>
  <c r="DR102" i="16" a="1"/>
  <c r="DR102" i="16" s="1"/>
  <c r="DQ102" i="16" a="1"/>
  <c r="DQ102" i="16" s="1"/>
  <c r="DP102" i="16" a="1"/>
  <c r="DP102" i="16" s="1"/>
  <c r="DO102" i="16" a="1"/>
  <c r="DO102" i="16" s="1"/>
  <c r="DN102" i="16" a="1"/>
  <c r="DN102" i="16" s="1"/>
  <c r="DM102" i="16" a="1"/>
  <c r="DM102" i="16" s="1"/>
  <c r="DL102" i="16" a="1"/>
  <c r="DL102" i="16" s="1"/>
  <c r="DK102" i="16" a="1"/>
  <c r="DK102" i="16" s="1"/>
  <c r="DJ102" i="16" a="1"/>
  <c r="DJ102" i="16" s="1"/>
  <c r="DI102" i="16" a="1"/>
  <c r="DI102" i="16" s="1"/>
  <c r="DH102" i="16" a="1"/>
  <c r="DH102" i="16" s="1"/>
  <c r="DG102" i="16" a="1"/>
  <c r="DG102" i="16" s="1"/>
  <c r="DF102" i="16" a="1"/>
  <c r="DF102" i="16" s="1"/>
  <c r="DE102" i="16" a="1"/>
  <c r="DE102" i="16" s="1"/>
  <c r="DD102" i="16" a="1"/>
  <c r="DD102" i="16" s="1"/>
  <c r="DC102" i="16" a="1"/>
  <c r="DC102" i="16" s="1"/>
  <c r="DB102" i="16" a="1"/>
  <c r="DB102" i="16" s="1"/>
  <c r="DA102" i="16" a="1"/>
  <c r="DA102" i="16" s="1"/>
  <c r="CZ102" i="16" a="1"/>
  <c r="CZ102" i="16" s="1"/>
  <c r="CY102" i="16" a="1"/>
  <c r="CY102" i="16" s="1"/>
  <c r="CX102" i="16" a="1"/>
  <c r="CX102" i="16" s="1"/>
  <c r="CW102" i="16" a="1"/>
  <c r="CW102" i="16" s="1"/>
  <c r="CV102" i="16" a="1"/>
  <c r="CV102" i="16" s="1"/>
  <c r="CU102" i="16" a="1"/>
  <c r="CU102" i="16" s="1"/>
  <c r="CT102" i="16" a="1"/>
  <c r="CT102" i="16" s="1"/>
  <c r="CS102" i="16" a="1"/>
  <c r="CS102" i="16" s="1"/>
  <c r="CR102" i="16" a="1"/>
  <c r="CR102" i="16" s="1"/>
  <c r="CQ102" i="16" a="1"/>
  <c r="CQ102" i="16" s="1"/>
  <c r="CP102" i="16" a="1"/>
  <c r="CP102" i="16" s="1"/>
  <c r="CO102" i="16" a="1"/>
  <c r="CO102" i="16" s="1"/>
  <c r="CN102" i="16" a="1"/>
  <c r="CN102" i="16" s="1"/>
  <c r="CM102" i="16" a="1"/>
  <c r="CM102" i="16" s="1"/>
  <c r="CL102" i="16" a="1"/>
  <c r="CL102" i="16" s="1"/>
  <c r="CK102" i="16" a="1"/>
  <c r="CK102" i="16" s="1"/>
  <c r="CJ102" i="16" a="1"/>
  <c r="CJ102" i="16" s="1"/>
  <c r="CI102" i="16" a="1"/>
  <c r="CI102" i="16" s="1"/>
  <c r="CH102" i="16" a="1"/>
  <c r="CH102" i="16" s="1"/>
  <c r="CG102" i="16" a="1"/>
  <c r="CG102" i="16" s="1"/>
  <c r="CF102" i="16" a="1"/>
  <c r="CF102" i="16" s="1"/>
  <c r="CE102" i="16" a="1"/>
  <c r="CE102" i="16" s="1"/>
  <c r="CD102" i="16" a="1"/>
  <c r="CD102" i="16" s="1"/>
  <c r="CC102" i="16" a="1"/>
  <c r="CC102" i="16" s="1"/>
  <c r="CB102" i="16" a="1"/>
  <c r="CB102" i="16" s="1"/>
  <c r="CA102" i="16" a="1"/>
  <c r="CA102" i="16" s="1"/>
  <c r="BZ102" i="16" a="1"/>
  <c r="BZ102" i="16" s="1"/>
  <c r="BY102" i="16" a="1"/>
  <c r="BY102" i="16" s="1"/>
  <c r="BX102" i="16" a="1"/>
  <c r="BX102" i="16" s="1"/>
  <c r="BW102" i="16" a="1"/>
  <c r="BW102" i="16" s="1"/>
  <c r="BV102" i="16" a="1"/>
  <c r="BV102" i="16" s="1"/>
  <c r="BU102" i="16" a="1"/>
  <c r="BU102" i="16" s="1"/>
  <c r="BT102" i="16" a="1"/>
  <c r="BT102" i="16" s="1"/>
  <c r="BS102" i="16" a="1"/>
  <c r="BS102" i="16" s="1"/>
  <c r="BR102" i="16" a="1"/>
  <c r="BR102" i="16" s="1"/>
  <c r="BQ102" i="16" a="1"/>
  <c r="BQ102" i="16" s="1"/>
  <c r="BP102" i="16" a="1"/>
  <c r="BP102" i="16" s="1"/>
  <c r="BO102" i="16" a="1"/>
  <c r="BO102" i="16" s="1"/>
  <c r="BN102" i="16" a="1"/>
  <c r="BN102" i="16" s="1"/>
  <c r="BM102" i="16" a="1"/>
  <c r="BM102" i="16" s="1"/>
  <c r="BL102" i="16" a="1"/>
  <c r="BL102" i="16" s="1"/>
  <c r="BK102" i="16" a="1"/>
  <c r="BK102" i="16" s="1"/>
  <c r="BJ102" i="16" a="1"/>
  <c r="BJ102" i="16" s="1"/>
  <c r="BI102" i="16" a="1"/>
  <c r="BI102" i="16" s="1"/>
  <c r="BH102" i="16" a="1"/>
  <c r="BH102" i="16" s="1"/>
  <c r="BG102" i="16" a="1"/>
  <c r="BG102" i="16" s="1"/>
  <c r="BF102" i="16" a="1"/>
  <c r="BF102" i="16" s="1"/>
  <c r="BE102" i="16" a="1"/>
  <c r="BE102" i="16" s="1"/>
  <c r="BD102" i="16" a="1"/>
  <c r="BD102" i="16" s="1"/>
  <c r="BC102" i="16" a="1"/>
  <c r="BC102" i="16" s="1"/>
  <c r="BB102" i="16" a="1"/>
  <c r="BB102" i="16" s="1"/>
  <c r="BA102" i="16" a="1"/>
  <c r="BA102" i="16" s="1"/>
  <c r="AZ102" i="16" a="1"/>
  <c r="AZ102" i="16" s="1"/>
  <c r="AY102" i="16" a="1"/>
  <c r="AY102" i="16" s="1"/>
  <c r="AX102" i="16" a="1"/>
  <c r="AX102" i="16" s="1"/>
  <c r="AW102" i="16" a="1"/>
  <c r="AW102" i="16" s="1"/>
  <c r="AV102" i="16" a="1"/>
  <c r="AV102" i="16" s="1"/>
  <c r="AU102" i="16" a="1"/>
  <c r="AU102" i="16" s="1"/>
  <c r="AT102" i="16" a="1"/>
  <c r="AT102" i="16" s="1"/>
  <c r="AS102" i="16" a="1"/>
  <c r="AS102" i="16" s="1"/>
  <c r="AR102" i="16" a="1"/>
  <c r="AR102" i="16" s="1"/>
  <c r="AQ102" i="16" a="1"/>
  <c r="AQ102" i="16" s="1"/>
  <c r="AP102" i="16" a="1"/>
  <c r="AP102" i="16" s="1"/>
  <c r="AO102" i="16" a="1"/>
  <c r="AO102" i="16" s="1"/>
  <c r="AN102" i="16" a="1"/>
  <c r="AN102" i="16" s="1"/>
  <c r="AM102" i="16" a="1"/>
  <c r="AM102" i="16" s="1"/>
  <c r="AL102" i="16" a="1"/>
  <c r="AL102" i="16" s="1"/>
  <c r="AK102" i="16" a="1"/>
  <c r="AK102" i="16" s="1"/>
  <c r="AJ102" i="16" a="1"/>
  <c r="AJ102" i="16" s="1"/>
  <c r="AI102" i="16" a="1"/>
  <c r="AI102" i="16" s="1"/>
  <c r="AH102" i="16" a="1"/>
  <c r="AH102" i="16" s="1"/>
  <c r="AG102" i="16" a="1"/>
  <c r="AG102" i="16" s="1"/>
  <c r="AF102" i="16" a="1"/>
  <c r="AF102" i="16" s="1"/>
  <c r="AE102" i="16" a="1"/>
  <c r="AE102" i="16" s="1"/>
  <c r="AD102" i="16" a="1"/>
  <c r="AD102" i="16" s="1"/>
  <c r="AC102" i="16" a="1"/>
  <c r="AC102" i="16" s="1"/>
  <c r="AB102" i="16" a="1"/>
  <c r="AB102" i="16" s="1"/>
  <c r="AA102" i="16" a="1"/>
  <c r="AA102" i="16" s="1"/>
  <c r="Z102" i="16" a="1"/>
  <c r="Z102" i="16" s="1"/>
  <c r="Y102" i="16" a="1"/>
  <c r="Y102" i="16" s="1"/>
  <c r="X102" i="16" a="1"/>
  <c r="X102" i="16" s="1"/>
  <c r="W102" i="16" a="1"/>
  <c r="W102" i="16" s="1"/>
  <c r="V102" i="16" a="1"/>
  <c r="V102" i="16" s="1"/>
  <c r="U102" i="16" a="1"/>
  <c r="U102" i="16" s="1"/>
  <c r="T102" i="16" a="1"/>
  <c r="T102" i="16" s="1"/>
  <c r="S102" i="16" a="1"/>
  <c r="S102" i="16" s="1"/>
  <c r="R102" i="16" a="1"/>
  <c r="R102" i="16" s="1"/>
  <c r="Q102" i="16" a="1"/>
  <c r="Q102" i="16" s="1"/>
  <c r="P102" i="16" a="1"/>
  <c r="P102" i="16" s="1"/>
  <c r="O102" i="16" a="1"/>
  <c r="O102" i="16" s="1"/>
  <c r="N102" i="16" a="1"/>
  <c r="N102" i="16" s="1"/>
  <c r="M102" i="16" a="1"/>
  <c r="M102" i="16" s="1"/>
  <c r="L102" i="16" a="1"/>
  <c r="L102" i="16" s="1"/>
  <c r="K102" i="16" a="1"/>
  <c r="K102" i="16" s="1"/>
  <c r="J102" i="16" a="1"/>
  <c r="J102" i="16" s="1"/>
  <c r="NJ101" i="16" a="1"/>
  <c r="NJ101" i="16" s="1"/>
  <c r="NI101" i="16" a="1"/>
  <c r="NI101" i="16" s="1"/>
  <c r="NH101" i="16" a="1"/>
  <c r="NH101" i="16" s="1"/>
  <c r="NG101" i="16" a="1"/>
  <c r="NG101" i="16" s="1"/>
  <c r="NF101" i="16" a="1"/>
  <c r="NF101" i="16" s="1"/>
  <c r="NE101" i="16" a="1"/>
  <c r="NE101" i="16" s="1"/>
  <c r="ND101" i="16" a="1"/>
  <c r="ND101" i="16" s="1"/>
  <c r="NC101" i="16" a="1"/>
  <c r="NC101" i="16" s="1"/>
  <c r="NB101" i="16" a="1"/>
  <c r="NB101" i="16" s="1"/>
  <c r="NA101" i="16" a="1"/>
  <c r="NA101" i="16" s="1"/>
  <c r="MZ101" i="16" a="1"/>
  <c r="MZ101" i="16" s="1"/>
  <c r="MY101" i="16" a="1"/>
  <c r="MY101" i="16" s="1"/>
  <c r="MX101" i="16" a="1"/>
  <c r="MX101" i="16" s="1"/>
  <c r="MW101" i="16" a="1"/>
  <c r="MW101" i="16" s="1"/>
  <c r="MV101" i="16" a="1"/>
  <c r="MV101" i="16" s="1"/>
  <c r="MU101" i="16" a="1"/>
  <c r="MU101" i="16" s="1"/>
  <c r="MT101" i="16" a="1"/>
  <c r="MT101" i="16" s="1"/>
  <c r="MS101" i="16" a="1"/>
  <c r="MS101" i="16" s="1"/>
  <c r="MR101" i="16" a="1"/>
  <c r="MR101" i="16" s="1"/>
  <c r="MQ101" i="16" a="1"/>
  <c r="MQ101" i="16" s="1"/>
  <c r="MP101" i="16" a="1"/>
  <c r="MP101" i="16" s="1"/>
  <c r="MO101" i="16" a="1"/>
  <c r="MO101" i="16" s="1"/>
  <c r="MN101" i="16" a="1"/>
  <c r="MN101" i="16" s="1"/>
  <c r="MM101" i="16" a="1"/>
  <c r="MM101" i="16" s="1"/>
  <c r="ML101" i="16" a="1"/>
  <c r="ML101" i="16" s="1"/>
  <c r="MK101" i="16" a="1"/>
  <c r="MK101" i="16" s="1"/>
  <c r="MJ101" i="16" a="1"/>
  <c r="MJ101" i="16" s="1"/>
  <c r="MI101" i="16" a="1"/>
  <c r="MI101" i="16" s="1"/>
  <c r="MH101" i="16" a="1"/>
  <c r="MH101" i="16" s="1"/>
  <c r="MG101" i="16" a="1"/>
  <c r="MG101" i="16" s="1"/>
  <c r="MF101" i="16" a="1"/>
  <c r="MF101" i="16" s="1"/>
  <c r="ME101" i="16" a="1"/>
  <c r="ME101" i="16" s="1"/>
  <c r="MD101" i="16" a="1"/>
  <c r="MD101" i="16" s="1"/>
  <c r="MC101" i="16" a="1"/>
  <c r="MC101" i="16" s="1"/>
  <c r="MB101" i="16" a="1"/>
  <c r="MB101" i="16" s="1"/>
  <c r="MA101" i="16" a="1"/>
  <c r="MA101" i="16" s="1"/>
  <c r="LZ101" i="16" a="1"/>
  <c r="LZ101" i="16" s="1"/>
  <c r="LY101" i="16" a="1"/>
  <c r="LY101" i="16" s="1"/>
  <c r="LX101" i="16" a="1"/>
  <c r="LX101" i="16" s="1"/>
  <c r="LW101" i="16" a="1"/>
  <c r="LW101" i="16" s="1"/>
  <c r="LV101" i="16" a="1"/>
  <c r="LV101" i="16" s="1"/>
  <c r="LU101" i="16" a="1"/>
  <c r="LU101" i="16" s="1"/>
  <c r="LT101" i="16" a="1"/>
  <c r="LT101" i="16" s="1"/>
  <c r="LS101" i="16" a="1"/>
  <c r="LS101" i="16" s="1"/>
  <c r="LR101" i="16" a="1"/>
  <c r="LR101" i="16" s="1"/>
  <c r="LQ101" i="16" a="1"/>
  <c r="LQ101" i="16" s="1"/>
  <c r="LP101" i="16" a="1"/>
  <c r="LP101" i="16" s="1"/>
  <c r="LO101" i="16" a="1"/>
  <c r="LO101" i="16" s="1"/>
  <c r="LN101" i="16" a="1"/>
  <c r="LN101" i="16" s="1"/>
  <c r="LM101" i="16" a="1"/>
  <c r="LM101" i="16" s="1"/>
  <c r="LL101" i="16" a="1"/>
  <c r="LL101" i="16" s="1"/>
  <c r="LK101" i="16" a="1"/>
  <c r="LK101" i="16" s="1"/>
  <c r="LJ101" i="16" a="1"/>
  <c r="LJ101" i="16" s="1"/>
  <c r="LI101" i="16" a="1"/>
  <c r="LI101" i="16" s="1"/>
  <c r="LH101" i="16" a="1"/>
  <c r="LH101" i="16" s="1"/>
  <c r="LG101" i="16" a="1"/>
  <c r="LG101" i="16" s="1"/>
  <c r="LF101" i="16" a="1"/>
  <c r="LF101" i="16" s="1"/>
  <c r="LE101" i="16" a="1"/>
  <c r="LE101" i="16" s="1"/>
  <c r="LD101" i="16" a="1"/>
  <c r="LD101" i="16" s="1"/>
  <c r="LC101" i="16" a="1"/>
  <c r="LC101" i="16" s="1"/>
  <c r="LB101" i="16" a="1"/>
  <c r="LB101" i="16" s="1"/>
  <c r="LA101" i="16" a="1"/>
  <c r="LA101" i="16" s="1"/>
  <c r="KZ101" i="16" a="1"/>
  <c r="KZ101" i="16" s="1"/>
  <c r="KY101" i="16" a="1"/>
  <c r="KY101" i="16" s="1"/>
  <c r="KX101" i="16" a="1"/>
  <c r="KX101" i="16" s="1"/>
  <c r="KW101" i="16" a="1"/>
  <c r="KW101" i="16" s="1"/>
  <c r="KV101" i="16" a="1"/>
  <c r="KV101" i="16" s="1"/>
  <c r="KU101" i="16" a="1"/>
  <c r="KU101" i="16" s="1"/>
  <c r="KT101" i="16" a="1"/>
  <c r="KT101" i="16" s="1"/>
  <c r="KS101" i="16" a="1"/>
  <c r="KS101" i="16" s="1"/>
  <c r="KR101" i="16" a="1"/>
  <c r="KR101" i="16" s="1"/>
  <c r="KQ101" i="16" a="1"/>
  <c r="KQ101" i="16" s="1"/>
  <c r="KP101" i="16" a="1"/>
  <c r="KP101" i="16" s="1"/>
  <c r="KO101" i="16" a="1"/>
  <c r="KO101" i="16" s="1"/>
  <c r="KN101" i="16" a="1"/>
  <c r="KN101" i="16" s="1"/>
  <c r="KM101" i="16" a="1"/>
  <c r="KM101" i="16" s="1"/>
  <c r="KL101" i="16" a="1"/>
  <c r="KL101" i="16" s="1"/>
  <c r="KK101" i="16" a="1"/>
  <c r="KK101" i="16" s="1"/>
  <c r="KJ101" i="16" a="1"/>
  <c r="KJ101" i="16" s="1"/>
  <c r="KI101" i="16" a="1"/>
  <c r="KI101" i="16" s="1"/>
  <c r="KH101" i="16" a="1"/>
  <c r="KH101" i="16" s="1"/>
  <c r="KG101" i="16" a="1"/>
  <c r="KG101" i="16" s="1"/>
  <c r="KF101" i="16" a="1"/>
  <c r="KF101" i="16" s="1"/>
  <c r="KE101" i="16" a="1"/>
  <c r="KE101" i="16" s="1"/>
  <c r="KD101" i="16" a="1"/>
  <c r="KD101" i="16" s="1"/>
  <c r="KC101" i="16" a="1"/>
  <c r="KC101" i="16" s="1"/>
  <c r="KB101" i="16" a="1"/>
  <c r="KB101" i="16" s="1"/>
  <c r="KA101" i="16" a="1"/>
  <c r="KA101" i="16" s="1"/>
  <c r="JZ101" i="16" a="1"/>
  <c r="JZ101" i="16" s="1"/>
  <c r="JY101" i="16" a="1"/>
  <c r="JY101" i="16" s="1"/>
  <c r="JX101" i="16" a="1"/>
  <c r="JX101" i="16" s="1"/>
  <c r="JW101" i="16" a="1"/>
  <c r="JW101" i="16" s="1"/>
  <c r="JV101" i="16" a="1"/>
  <c r="JV101" i="16" s="1"/>
  <c r="JU101" i="16" a="1"/>
  <c r="JU101" i="16" s="1"/>
  <c r="JT101" i="16" a="1"/>
  <c r="JT101" i="16" s="1"/>
  <c r="JS101" i="16" a="1"/>
  <c r="JS101" i="16" s="1"/>
  <c r="JR101" i="16" a="1"/>
  <c r="JR101" i="16" s="1"/>
  <c r="JQ101" i="16" a="1"/>
  <c r="JQ101" i="16" s="1"/>
  <c r="JP101" i="16" a="1"/>
  <c r="JP101" i="16" s="1"/>
  <c r="JO101" i="16" a="1"/>
  <c r="JO101" i="16" s="1"/>
  <c r="JN101" i="16" a="1"/>
  <c r="JN101" i="16" s="1"/>
  <c r="JM101" i="16" a="1"/>
  <c r="JM101" i="16" s="1"/>
  <c r="JL101" i="16" a="1"/>
  <c r="JL101" i="16" s="1"/>
  <c r="JK101" i="16" a="1"/>
  <c r="JK101" i="16" s="1"/>
  <c r="JJ101" i="16" a="1"/>
  <c r="JJ101" i="16" s="1"/>
  <c r="JI101" i="16" a="1"/>
  <c r="JI101" i="16" s="1"/>
  <c r="JH101" i="16" a="1"/>
  <c r="JH101" i="16" s="1"/>
  <c r="JG101" i="16" a="1"/>
  <c r="JG101" i="16" s="1"/>
  <c r="JF101" i="16" a="1"/>
  <c r="JF101" i="16" s="1"/>
  <c r="JE101" i="16" a="1"/>
  <c r="JE101" i="16" s="1"/>
  <c r="JD101" i="16" a="1"/>
  <c r="JD101" i="16" s="1"/>
  <c r="JC101" i="16" a="1"/>
  <c r="JC101" i="16" s="1"/>
  <c r="JB101" i="16" a="1"/>
  <c r="JB101" i="16" s="1"/>
  <c r="JA101" i="16" a="1"/>
  <c r="JA101" i="16" s="1"/>
  <c r="IZ101" i="16" a="1"/>
  <c r="IZ101" i="16" s="1"/>
  <c r="IY101" i="16" a="1"/>
  <c r="IY101" i="16" s="1"/>
  <c r="IX101" i="16" a="1"/>
  <c r="IX101" i="16" s="1"/>
  <c r="IW101" i="16" a="1"/>
  <c r="IW101" i="16" s="1"/>
  <c r="IV101" i="16" a="1"/>
  <c r="IV101" i="16" s="1"/>
  <c r="IU101" i="16" a="1"/>
  <c r="IU101" i="16" s="1"/>
  <c r="IT101" i="16" a="1"/>
  <c r="IT101" i="16" s="1"/>
  <c r="IS101" i="16" a="1"/>
  <c r="IS101" i="16" s="1"/>
  <c r="IR101" i="16" a="1"/>
  <c r="IR101" i="16" s="1"/>
  <c r="IQ101" i="16" a="1"/>
  <c r="IQ101" i="16" s="1"/>
  <c r="IP101" i="16" a="1"/>
  <c r="IP101" i="16" s="1"/>
  <c r="IO101" i="16" a="1"/>
  <c r="IO101" i="16" s="1"/>
  <c r="IN101" i="16" a="1"/>
  <c r="IN101" i="16" s="1"/>
  <c r="IM101" i="16" a="1"/>
  <c r="IM101" i="16" s="1"/>
  <c r="IL101" i="16" a="1"/>
  <c r="IL101" i="16" s="1"/>
  <c r="IK101" i="16" a="1"/>
  <c r="IK101" i="16" s="1"/>
  <c r="IJ101" i="16" a="1"/>
  <c r="IJ101" i="16" s="1"/>
  <c r="II101" i="16" a="1"/>
  <c r="II101" i="16" s="1"/>
  <c r="IH101" i="16" a="1"/>
  <c r="IH101" i="16" s="1"/>
  <c r="IG101" i="16" a="1"/>
  <c r="IG101" i="16" s="1"/>
  <c r="IF101" i="16" a="1"/>
  <c r="IF101" i="16" s="1"/>
  <c r="IE101" i="16" a="1"/>
  <c r="IE101" i="16" s="1"/>
  <c r="ID101" i="16" a="1"/>
  <c r="ID101" i="16" s="1"/>
  <c r="IC101" i="16" a="1"/>
  <c r="IC101" i="16" s="1"/>
  <c r="IB101" i="16" a="1"/>
  <c r="IB101" i="16" s="1"/>
  <c r="IA101" i="16" a="1"/>
  <c r="IA101" i="16" s="1"/>
  <c r="HZ101" i="16" a="1"/>
  <c r="HZ101" i="16" s="1"/>
  <c r="HY101" i="16" a="1"/>
  <c r="HY101" i="16" s="1"/>
  <c r="HX101" i="16" a="1"/>
  <c r="HX101" i="16" s="1"/>
  <c r="HW101" i="16" a="1"/>
  <c r="HW101" i="16" s="1"/>
  <c r="HV101" i="16" a="1"/>
  <c r="HV101" i="16" s="1"/>
  <c r="HU101" i="16" a="1"/>
  <c r="HU101" i="16" s="1"/>
  <c r="HT101" i="16" a="1"/>
  <c r="HT101" i="16" s="1"/>
  <c r="HS101" i="16" a="1"/>
  <c r="HS101" i="16" s="1"/>
  <c r="HR101" i="16" a="1"/>
  <c r="HR101" i="16" s="1"/>
  <c r="HQ101" i="16" a="1"/>
  <c r="HQ101" i="16" s="1"/>
  <c r="HP101" i="16" a="1"/>
  <c r="HP101" i="16" s="1"/>
  <c r="HO101" i="16" a="1"/>
  <c r="HO101" i="16" s="1"/>
  <c r="HN101" i="16" a="1"/>
  <c r="HN101" i="16" s="1"/>
  <c r="HM101" i="16" a="1"/>
  <c r="HM101" i="16" s="1"/>
  <c r="HL101" i="16" a="1"/>
  <c r="HL101" i="16" s="1"/>
  <c r="HK101" i="16" a="1"/>
  <c r="HK101" i="16" s="1"/>
  <c r="HJ101" i="16" a="1"/>
  <c r="HJ101" i="16" s="1"/>
  <c r="HI101" i="16" a="1"/>
  <c r="HI101" i="16" s="1"/>
  <c r="HH101" i="16" a="1"/>
  <c r="HH101" i="16" s="1"/>
  <c r="HG101" i="16" a="1"/>
  <c r="HG101" i="16" s="1"/>
  <c r="HF101" i="16" a="1"/>
  <c r="HF101" i="16" s="1"/>
  <c r="HE101" i="16" a="1"/>
  <c r="HE101" i="16" s="1"/>
  <c r="HD101" i="16" a="1"/>
  <c r="HD101" i="16" s="1"/>
  <c r="HC101" i="16" a="1"/>
  <c r="HC101" i="16" s="1"/>
  <c r="HB101" i="16" a="1"/>
  <c r="HB101" i="16" s="1"/>
  <c r="HA101" i="16" a="1"/>
  <c r="HA101" i="16" s="1"/>
  <c r="GZ101" i="16" a="1"/>
  <c r="GZ101" i="16" s="1"/>
  <c r="GY101" i="16" a="1"/>
  <c r="GY101" i="16" s="1"/>
  <c r="GX101" i="16" a="1"/>
  <c r="GX101" i="16" s="1"/>
  <c r="GW101" i="16" a="1"/>
  <c r="GW101" i="16" s="1"/>
  <c r="GV101" i="16" a="1"/>
  <c r="GV101" i="16" s="1"/>
  <c r="GU101" i="16" a="1"/>
  <c r="GU101" i="16" s="1"/>
  <c r="GT101" i="16" a="1"/>
  <c r="GT101" i="16" s="1"/>
  <c r="GS101" i="16" a="1"/>
  <c r="GS101" i="16" s="1"/>
  <c r="GR101" i="16" a="1"/>
  <c r="GR101" i="16" s="1"/>
  <c r="GQ101" i="16" a="1"/>
  <c r="GQ101" i="16" s="1"/>
  <c r="GP101" i="16" a="1"/>
  <c r="GP101" i="16" s="1"/>
  <c r="GO101" i="16" a="1"/>
  <c r="GO101" i="16" s="1"/>
  <c r="GN101" i="16" a="1"/>
  <c r="GN101" i="16" s="1"/>
  <c r="GM101" i="16" a="1"/>
  <c r="GM101" i="16" s="1"/>
  <c r="GL101" i="16" a="1"/>
  <c r="GL101" i="16" s="1"/>
  <c r="GK101" i="16" a="1"/>
  <c r="GK101" i="16" s="1"/>
  <c r="GJ101" i="16" a="1"/>
  <c r="GJ101" i="16" s="1"/>
  <c r="GI101" i="16" a="1"/>
  <c r="GI101" i="16" s="1"/>
  <c r="GH101" i="16" a="1"/>
  <c r="GH101" i="16" s="1"/>
  <c r="GG101" i="16" a="1"/>
  <c r="GG101" i="16" s="1"/>
  <c r="GF101" i="16" a="1"/>
  <c r="GF101" i="16" s="1"/>
  <c r="GE101" i="16" a="1"/>
  <c r="GE101" i="16" s="1"/>
  <c r="GD101" i="16" a="1"/>
  <c r="GD101" i="16" s="1"/>
  <c r="GC101" i="16" a="1"/>
  <c r="GC101" i="16" s="1"/>
  <c r="GB101" i="16" a="1"/>
  <c r="GB101" i="16" s="1"/>
  <c r="GA101" i="16" a="1"/>
  <c r="GA101" i="16" s="1"/>
  <c r="FZ101" i="16" a="1"/>
  <c r="FZ101" i="16" s="1"/>
  <c r="FY101" i="16" a="1"/>
  <c r="FY101" i="16" s="1"/>
  <c r="FX101" i="16" a="1"/>
  <c r="FX101" i="16" s="1"/>
  <c r="FW101" i="16" a="1"/>
  <c r="FW101" i="16" s="1"/>
  <c r="FV101" i="16" a="1"/>
  <c r="FV101" i="16" s="1"/>
  <c r="FU101" i="16" a="1"/>
  <c r="FU101" i="16" s="1"/>
  <c r="FT101" i="16" a="1"/>
  <c r="FT101" i="16" s="1"/>
  <c r="FS101" i="16" a="1"/>
  <c r="FS101" i="16" s="1"/>
  <c r="FR101" i="16" a="1"/>
  <c r="FR101" i="16" s="1"/>
  <c r="FQ101" i="16" a="1"/>
  <c r="FQ101" i="16" s="1"/>
  <c r="FP101" i="16" a="1"/>
  <c r="FP101" i="16" s="1"/>
  <c r="FO101" i="16" a="1"/>
  <c r="FO101" i="16" s="1"/>
  <c r="FN101" i="16" a="1"/>
  <c r="FN101" i="16" s="1"/>
  <c r="FM101" i="16" a="1"/>
  <c r="FM101" i="16" s="1"/>
  <c r="FL101" i="16" a="1"/>
  <c r="FL101" i="16" s="1"/>
  <c r="FK101" i="16" a="1"/>
  <c r="FK101" i="16" s="1"/>
  <c r="FJ101" i="16" a="1"/>
  <c r="FJ101" i="16" s="1"/>
  <c r="FI101" i="16" a="1"/>
  <c r="FI101" i="16" s="1"/>
  <c r="FH101" i="16" a="1"/>
  <c r="FH101" i="16" s="1"/>
  <c r="FG101" i="16" a="1"/>
  <c r="FG101" i="16" s="1"/>
  <c r="FF101" i="16" a="1"/>
  <c r="FF101" i="16" s="1"/>
  <c r="FE101" i="16" a="1"/>
  <c r="FE101" i="16" s="1"/>
  <c r="FD101" i="16" a="1"/>
  <c r="FD101" i="16" s="1"/>
  <c r="FC101" i="16" a="1"/>
  <c r="FC101" i="16" s="1"/>
  <c r="FB101" i="16" a="1"/>
  <c r="FB101" i="16" s="1"/>
  <c r="FA101" i="16" a="1"/>
  <c r="FA101" i="16" s="1"/>
  <c r="EZ101" i="16" a="1"/>
  <c r="EZ101" i="16" s="1"/>
  <c r="EY101" i="16" a="1"/>
  <c r="EY101" i="16" s="1"/>
  <c r="EX101" i="16" a="1"/>
  <c r="EX101" i="16" s="1"/>
  <c r="EW101" i="16" a="1"/>
  <c r="EW101" i="16" s="1"/>
  <c r="EV101" i="16" a="1"/>
  <c r="EV101" i="16" s="1"/>
  <c r="EU101" i="16" a="1"/>
  <c r="EU101" i="16" s="1"/>
  <c r="ET101" i="16" a="1"/>
  <c r="ET101" i="16" s="1"/>
  <c r="ES101" i="16" a="1"/>
  <c r="ES101" i="16" s="1"/>
  <c r="ER101" i="16" a="1"/>
  <c r="ER101" i="16" s="1"/>
  <c r="EQ101" i="16" a="1"/>
  <c r="EQ101" i="16" s="1"/>
  <c r="EP101" i="16" a="1"/>
  <c r="EP101" i="16" s="1"/>
  <c r="EO101" i="16" a="1"/>
  <c r="EO101" i="16" s="1"/>
  <c r="EN101" i="16" a="1"/>
  <c r="EN101" i="16" s="1"/>
  <c r="EM101" i="16" a="1"/>
  <c r="EM101" i="16" s="1"/>
  <c r="EL101" i="16" a="1"/>
  <c r="EL101" i="16" s="1"/>
  <c r="EK101" i="16" a="1"/>
  <c r="EK101" i="16" s="1"/>
  <c r="EJ101" i="16" a="1"/>
  <c r="EJ101" i="16" s="1"/>
  <c r="EI101" i="16" a="1"/>
  <c r="EI101" i="16" s="1"/>
  <c r="EH101" i="16" a="1"/>
  <c r="EH101" i="16" s="1"/>
  <c r="EG101" i="16" a="1"/>
  <c r="EG101" i="16" s="1"/>
  <c r="EF101" i="16" a="1"/>
  <c r="EF101" i="16" s="1"/>
  <c r="EE101" i="16" a="1"/>
  <c r="EE101" i="16" s="1"/>
  <c r="ED101" i="16" a="1"/>
  <c r="ED101" i="16" s="1"/>
  <c r="EC101" i="16" a="1"/>
  <c r="EC101" i="16" s="1"/>
  <c r="EB101" i="16" a="1"/>
  <c r="EB101" i="16" s="1"/>
  <c r="EA101" i="16" a="1"/>
  <c r="EA101" i="16" s="1"/>
  <c r="DZ101" i="16" a="1"/>
  <c r="DZ101" i="16" s="1"/>
  <c r="DY101" i="16" a="1"/>
  <c r="DY101" i="16" s="1"/>
  <c r="DX101" i="16" a="1"/>
  <c r="DX101" i="16" s="1"/>
  <c r="DW101" i="16" a="1"/>
  <c r="DW101" i="16" s="1"/>
  <c r="DV101" i="16" a="1"/>
  <c r="DV101" i="16" s="1"/>
  <c r="DU101" i="16" a="1"/>
  <c r="DU101" i="16" s="1"/>
  <c r="DT101" i="16" a="1"/>
  <c r="DT101" i="16" s="1"/>
  <c r="DS101" i="16" a="1"/>
  <c r="DS101" i="16" s="1"/>
  <c r="DR101" i="16" a="1"/>
  <c r="DR101" i="16" s="1"/>
  <c r="DQ101" i="16" a="1"/>
  <c r="DQ101" i="16" s="1"/>
  <c r="DP101" i="16" a="1"/>
  <c r="DP101" i="16" s="1"/>
  <c r="DO101" i="16" a="1"/>
  <c r="DO101" i="16" s="1"/>
  <c r="DN101" i="16" a="1"/>
  <c r="DN101" i="16" s="1"/>
  <c r="DM101" i="16" a="1"/>
  <c r="DM101" i="16" s="1"/>
  <c r="DL101" i="16" a="1"/>
  <c r="DL101" i="16" s="1"/>
  <c r="DK101" i="16" a="1"/>
  <c r="DK101" i="16" s="1"/>
  <c r="DJ101" i="16" a="1"/>
  <c r="DJ101" i="16" s="1"/>
  <c r="DI101" i="16" a="1"/>
  <c r="DI101" i="16" s="1"/>
  <c r="DH101" i="16" a="1"/>
  <c r="DH101" i="16" s="1"/>
  <c r="DG101" i="16" a="1"/>
  <c r="DG101" i="16" s="1"/>
  <c r="DF101" i="16" a="1"/>
  <c r="DF101" i="16" s="1"/>
  <c r="DE101" i="16" a="1"/>
  <c r="DE101" i="16" s="1"/>
  <c r="DD101" i="16" a="1"/>
  <c r="DD101" i="16" s="1"/>
  <c r="DC101" i="16" a="1"/>
  <c r="DC101" i="16" s="1"/>
  <c r="DB101" i="16" a="1"/>
  <c r="DB101" i="16" s="1"/>
  <c r="DA101" i="16" a="1"/>
  <c r="DA101" i="16" s="1"/>
  <c r="CZ101" i="16" a="1"/>
  <c r="CZ101" i="16" s="1"/>
  <c r="CY101" i="16" a="1"/>
  <c r="CY101" i="16" s="1"/>
  <c r="CX101" i="16" a="1"/>
  <c r="CX101" i="16" s="1"/>
  <c r="CW101" i="16" a="1"/>
  <c r="CW101" i="16" s="1"/>
  <c r="CV101" i="16" a="1"/>
  <c r="CV101" i="16" s="1"/>
  <c r="CU101" i="16" a="1"/>
  <c r="CU101" i="16" s="1"/>
  <c r="CT101" i="16" a="1"/>
  <c r="CT101" i="16" s="1"/>
  <c r="CS101" i="16" a="1"/>
  <c r="CS101" i="16" s="1"/>
  <c r="CR101" i="16" a="1"/>
  <c r="CR101" i="16" s="1"/>
  <c r="CQ101" i="16" a="1"/>
  <c r="CQ101" i="16" s="1"/>
  <c r="CP101" i="16" a="1"/>
  <c r="CP101" i="16" s="1"/>
  <c r="CO101" i="16" a="1"/>
  <c r="CO101" i="16" s="1"/>
  <c r="CN101" i="16" a="1"/>
  <c r="CN101" i="16" s="1"/>
  <c r="CM101" i="16" a="1"/>
  <c r="CM101" i="16" s="1"/>
  <c r="CL101" i="16" a="1"/>
  <c r="CL101" i="16" s="1"/>
  <c r="CK101" i="16" a="1"/>
  <c r="CK101" i="16" s="1"/>
  <c r="CJ101" i="16" a="1"/>
  <c r="CJ101" i="16" s="1"/>
  <c r="CI101" i="16" a="1"/>
  <c r="CI101" i="16" s="1"/>
  <c r="CH101" i="16" a="1"/>
  <c r="CH101" i="16" s="1"/>
  <c r="CG101" i="16" a="1"/>
  <c r="CG101" i="16" s="1"/>
  <c r="CF101" i="16" a="1"/>
  <c r="CF101" i="16" s="1"/>
  <c r="CE101" i="16" a="1"/>
  <c r="CE101" i="16" s="1"/>
  <c r="CD101" i="16" a="1"/>
  <c r="CD101" i="16" s="1"/>
  <c r="CC101" i="16" a="1"/>
  <c r="CC101" i="16" s="1"/>
  <c r="CB101" i="16" a="1"/>
  <c r="CB101" i="16" s="1"/>
  <c r="CA101" i="16" a="1"/>
  <c r="CA101" i="16" s="1"/>
  <c r="BZ101" i="16" a="1"/>
  <c r="BZ101" i="16" s="1"/>
  <c r="BY101" i="16" a="1"/>
  <c r="BY101" i="16" s="1"/>
  <c r="BX101" i="16" a="1"/>
  <c r="BX101" i="16" s="1"/>
  <c r="BW101" i="16" a="1"/>
  <c r="BW101" i="16" s="1"/>
  <c r="BV101" i="16" a="1"/>
  <c r="BV101" i="16" s="1"/>
  <c r="BU101" i="16" a="1"/>
  <c r="BU101" i="16" s="1"/>
  <c r="BT101" i="16" a="1"/>
  <c r="BT101" i="16" s="1"/>
  <c r="BS101" i="16" a="1"/>
  <c r="BS101" i="16" s="1"/>
  <c r="BR101" i="16" a="1"/>
  <c r="BR101" i="16" s="1"/>
  <c r="BQ101" i="16" a="1"/>
  <c r="BQ101" i="16" s="1"/>
  <c r="BP101" i="16" a="1"/>
  <c r="BP101" i="16" s="1"/>
  <c r="BO101" i="16" a="1"/>
  <c r="BO101" i="16" s="1"/>
  <c r="BN101" i="16" a="1"/>
  <c r="BN101" i="16" s="1"/>
  <c r="BM101" i="16" a="1"/>
  <c r="BM101" i="16" s="1"/>
  <c r="BL101" i="16" a="1"/>
  <c r="BL101" i="16" s="1"/>
  <c r="BK101" i="16" a="1"/>
  <c r="BK101" i="16" s="1"/>
  <c r="BJ101" i="16" a="1"/>
  <c r="BJ101" i="16" s="1"/>
  <c r="BI101" i="16" a="1"/>
  <c r="BI101" i="16" s="1"/>
  <c r="BH101" i="16" a="1"/>
  <c r="BH101" i="16" s="1"/>
  <c r="BG101" i="16" a="1"/>
  <c r="BG101" i="16" s="1"/>
  <c r="BF101" i="16" a="1"/>
  <c r="BF101" i="16" s="1"/>
  <c r="BE101" i="16" a="1"/>
  <c r="BE101" i="16" s="1"/>
  <c r="BD101" i="16" a="1"/>
  <c r="BD101" i="16" s="1"/>
  <c r="BC101" i="16" a="1"/>
  <c r="BC101" i="16" s="1"/>
  <c r="BB101" i="16" a="1"/>
  <c r="BB101" i="16" s="1"/>
  <c r="BA101" i="16" a="1"/>
  <c r="BA101" i="16" s="1"/>
  <c r="AZ101" i="16" a="1"/>
  <c r="AZ101" i="16" s="1"/>
  <c r="AY101" i="16" a="1"/>
  <c r="AY101" i="16" s="1"/>
  <c r="AX101" i="16" a="1"/>
  <c r="AX101" i="16" s="1"/>
  <c r="AW101" i="16" a="1"/>
  <c r="AW101" i="16" s="1"/>
  <c r="AV101" i="16" a="1"/>
  <c r="AV101" i="16" s="1"/>
  <c r="AU101" i="16" a="1"/>
  <c r="AU101" i="16" s="1"/>
  <c r="AT101" i="16" a="1"/>
  <c r="AT101" i="16" s="1"/>
  <c r="AS101" i="16" a="1"/>
  <c r="AS101" i="16" s="1"/>
  <c r="AR101" i="16" a="1"/>
  <c r="AR101" i="16" s="1"/>
  <c r="AQ101" i="16" a="1"/>
  <c r="AQ101" i="16" s="1"/>
  <c r="AP101" i="16" a="1"/>
  <c r="AP101" i="16" s="1"/>
  <c r="AO101" i="16" a="1"/>
  <c r="AO101" i="16" s="1"/>
  <c r="AN101" i="16" a="1"/>
  <c r="AN101" i="16" s="1"/>
  <c r="AM101" i="16" a="1"/>
  <c r="AM101" i="16" s="1"/>
  <c r="AL101" i="16" a="1"/>
  <c r="AL101" i="16" s="1"/>
  <c r="AK101" i="16" a="1"/>
  <c r="AK101" i="16" s="1"/>
  <c r="AJ101" i="16" a="1"/>
  <c r="AJ101" i="16" s="1"/>
  <c r="AI101" i="16" a="1"/>
  <c r="AI101" i="16" s="1"/>
  <c r="AH101" i="16" a="1"/>
  <c r="AH101" i="16" s="1"/>
  <c r="AG101" i="16" a="1"/>
  <c r="AG101" i="16" s="1"/>
  <c r="AF101" i="16" a="1"/>
  <c r="AF101" i="16" s="1"/>
  <c r="AE101" i="16" a="1"/>
  <c r="AE101" i="16" s="1"/>
  <c r="AD101" i="16" a="1"/>
  <c r="AD101" i="16" s="1"/>
  <c r="AC101" i="16" a="1"/>
  <c r="AC101" i="16" s="1"/>
  <c r="AB101" i="16" a="1"/>
  <c r="AB101" i="16" s="1"/>
  <c r="AA101" i="16" a="1"/>
  <c r="AA101" i="16" s="1"/>
  <c r="Z101" i="16" a="1"/>
  <c r="Z101" i="16" s="1"/>
  <c r="Y101" i="16" a="1"/>
  <c r="Y101" i="16" s="1"/>
  <c r="X101" i="16" a="1"/>
  <c r="X101" i="16" s="1"/>
  <c r="W101" i="16" a="1"/>
  <c r="W101" i="16" s="1"/>
  <c r="V101" i="16" a="1"/>
  <c r="V101" i="16" s="1"/>
  <c r="U101" i="16" a="1"/>
  <c r="U101" i="16" s="1"/>
  <c r="T101" i="16" a="1"/>
  <c r="T101" i="16" s="1"/>
  <c r="S101" i="16" a="1"/>
  <c r="S101" i="16" s="1"/>
  <c r="R101" i="16" a="1"/>
  <c r="R101" i="16" s="1"/>
  <c r="Q101" i="16" a="1"/>
  <c r="Q101" i="16" s="1"/>
  <c r="P101" i="16" a="1"/>
  <c r="P101" i="16" s="1"/>
  <c r="O101" i="16" a="1"/>
  <c r="O101" i="16" s="1"/>
  <c r="N101" i="16" a="1"/>
  <c r="N101" i="16" s="1"/>
  <c r="M101" i="16" a="1"/>
  <c r="M101" i="16" s="1"/>
  <c r="L101" i="16" a="1"/>
  <c r="L101" i="16" s="1"/>
  <c r="K101" i="16" a="1"/>
  <c r="K101" i="16" s="1"/>
  <c r="J101" i="16" a="1"/>
  <c r="J101" i="16" s="1"/>
  <c r="NJ100" i="16" a="1"/>
  <c r="NJ100" i="16" s="1"/>
  <c r="NI100" i="16" a="1"/>
  <c r="NI100" i="16" s="1"/>
  <c r="NH100" i="16" a="1"/>
  <c r="NH100" i="16" s="1"/>
  <c r="NG100" i="16" a="1"/>
  <c r="NG100" i="16" s="1"/>
  <c r="NF100" i="16" a="1"/>
  <c r="NF100" i="16" s="1"/>
  <c r="NE100" i="16" a="1"/>
  <c r="NE100" i="16" s="1"/>
  <c r="ND100" i="16" a="1"/>
  <c r="ND100" i="16" s="1"/>
  <c r="NC100" i="16" a="1"/>
  <c r="NC100" i="16" s="1"/>
  <c r="NB100" i="16" a="1"/>
  <c r="NB100" i="16" s="1"/>
  <c r="NA100" i="16" a="1"/>
  <c r="NA100" i="16" s="1"/>
  <c r="MZ100" i="16" a="1"/>
  <c r="MZ100" i="16" s="1"/>
  <c r="MY100" i="16" a="1"/>
  <c r="MY100" i="16" s="1"/>
  <c r="MX100" i="16" a="1"/>
  <c r="MX100" i="16" s="1"/>
  <c r="MW100" i="16" a="1"/>
  <c r="MW100" i="16" s="1"/>
  <c r="MV100" i="16" a="1"/>
  <c r="MV100" i="16" s="1"/>
  <c r="MU100" i="16" a="1"/>
  <c r="MU100" i="16" s="1"/>
  <c r="MT100" i="16" a="1"/>
  <c r="MT100" i="16" s="1"/>
  <c r="MS100" i="16" a="1"/>
  <c r="MS100" i="16" s="1"/>
  <c r="MR100" i="16" a="1"/>
  <c r="MR100" i="16" s="1"/>
  <c r="MQ100" i="16" a="1"/>
  <c r="MQ100" i="16" s="1"/>
  <c r="MP100" i="16" a="1"/>
  <c r="MP100" i="16" s="1"/>
  <c r="MO100" i="16" a="1"/>
  <c r="MO100" i="16" s="1"/>
  <c r="MN100" i="16" a="1"/>
  <c r="MN100" i="16" s="1"/>
  <c r="MM100" i="16" a="1"/>
  <c r="MM100" i="16" s="1"/>
  <c r="ML100" i="16" a="1"/>
  <c r="ML100" i="16" s="1"/>
  <c r="MK100" i="16" a="1"/>
  <c r="MK100" i="16" s="1"/>
  <c r="MJ100" i="16" a="1"/>
  <c r="MJ100" i="16" s="1"/>
  <c r="MI100" i="16" a="1"/>
  <c r="MI100" i="16" s="1"/>
  <c r="MH100" i="16" a="1"/>
  <c r="MH100" i="16" s="1"/>
  <c r="MG100" i="16" a="1"/>
  <c r="MG100" i="16" s="1"/>
  <c r="MF100" i="16" a="1"/>
  <c r="MF100" i="16" s="1"/>
  <c r="ME100" i="16" a="1"/>
  <c r="ME100" i="16" s="1"/>
  <c r="MD100" i="16" a="1"/>
  <c r="MD100" i="16" s="1"/>
  <c r="MC100" i="16" a="1"/>
  <c r="MC100" i="16" s="1"/>
  <c r="MB100" i="16" a="1"/>
  <c r="MB100" i="16" s="1"/>
  <c r="MA100" i="16" a="1"/>
  <c r="MA100" i="16" s="1"/>
  <c r="LZ100" i="16" a="1"/>
  <c r="LZ100" i="16" s="1"/>
  <c r="LY100" i="16" a="1"/>
  <c r="LY100" i="16" s="1"/>
  <c r="LX100" i="16" a="1"/>
  <c r="LX100" i="16" s="1"/>
  <c r="LW100" i="16" a="1"/>
  <c r="LW100" i="16" s="1"/>
  <c r="LV100" i="16" a="1"/>
  <c r="LV100" i="16" s="1"/>
  <c r="LU100" i="16" a="1"/>
  <c r="LU100" i="16" s="1"/>
  <c r="LT100" i="16" a="1"/>
  <c r="LT100" i="16" s="1"/>
  <c r="LS100" i="16" a="1"/>
  <c r="LS100" i="16" s="1"/>
  <c r="LR100" i="16" a="1"/>
  <c r="LR100" i="16" s="1"/>
  <c r="LQ100" i="16" a="1"/>
  <c r="LQ100" i="16" s="1"/>
  <c r="LP100" i="16" a="1"/>
  <c r="LP100" i="16" s="1"/>
  <c r="LO100" i="16" a="1"/>
  <c r="LO100" i="16" s="1"/>
  <c r="LN100" i="16" a="1"/>
  <c r="LN100" i="16" s="1"/>
  <c r="LM100" i="16" a="1"/>
  <c r="LM100" i="16" s="1"/>
  <c r="LL100" i="16" a="1"/>
  <c r="LL100" i="16" s="1"/>
  <c r="LK100" i="16" a="1"/>
  <c r="LK100" i="16" s="1"/>
  <c r="LJ100" i="16" a="1"/>
  <c r="LJ100" i="16" s="1"/>
  <c r="LI100" i="16" a="1"/>
  <c r="LI100" i="16" s="1"/>
  <c r="LH100" i="16" a="1"/>
  <c r="LH100" i="16" s="1"/>
  <c r="LG100" i="16" a="1"/>
  <c r="LG100" i="16" s="1"/>
  <c r="LF100" i="16" a="1"/>
  <c r="LF100" i="16" s="1"/>
  <c r="LE100" i="16" a="1"/>
  <c r="LE100" i="16" s="1"/>
  <c r="LD100" i="16" a="1"/>
  <c r="LD100" i="16" s="1"/>
  <c r="LC100" i="16" a="1"/>
  <c r="LC100" i="16" s="1"/>
  <c r="LB100" i="16" a="1"/>
  <c r="LB100" i="16" s="1"/>
  <c r="LA100" i="16" a="1"/>
  <c r="LA100" i="16" s="1"/>
  <c r="KZ100" i="16" a="1"/>
  <c r="KZ100" i="16" s="1"/>
  <c r="KY100" i="16" a="1"/>
  <c r="KY100" i="16" s="1"/>
  <c r="KX100" i="16" a="1"/>
  <c r="KX100" i="16" s="1"/>
  <c r="KW100" i="16" a="1"/>
  <c r="KW100" i="16" s="1"/>
  <c r="KV100" i="16" a="1"/>
  <c r="KV100" i="16" s="1"/>
  <c r="KU100" i="16" a="1"/>
  <c r="KU100" i="16" s="1"/>
  <c r="KT100" i="16" a="1"/>
  <c r="KT100" i="16" s="1"/>
  <c r="KS100" i="16" a="1"/>
  <c r="KS100" i="16" s="1"/>
  <c r="KR100" i="16" a="1"/>
  <c r="KR100" i="16" s="1"/>
  <c r="KQ100" i="16" a="1"/>
  <c r="KQ100" i="16" s="1"/>
  <c r="KP100" i="16" a="1"/>
  <c r="KP100" i="16" s="1"/>
  <c r="KO100" i="16" a="1"/>
  <c r="KO100" i="16" s="1"/>
  <c r="KN100" i="16" a="1"/>
  <c r="KN100" i="16" s="1"/>
  <c r="KM100" i="16" a="1"/>
  <c r="KM100" i="16" s="1"/>
  <c r="KL100" i="16" a="1"/>
  <c r="KL100" i="16" s="1"/>
  <c r="KK100" i="16" a="1"/>
  <c r="KK100" i="16" s="1"/>
  <c r="KJ100" i="16" a="1"/>
  <c r="KJ100" i="16" s="1"/>
  <c r="KI100" i="16" a="1"/>
  <c r="KI100" i="16" s="1"/>
  <c r="KH100" i="16" a="1"/>
  <c r="KH100" i="16" s="1"/>
  <c r="KG100" i="16" a="1"/>
  <c r="KG100" i="16" s="1"/>
  <c r="KF100" i="16" a="1"/>
  <c r="KF100" i="16" s="1"/>
  <c r="KE100" i="16" a="1"/>
  <c r="KE100" i="16" s="1"/>
  <c r="KD100" i="16" a="1"/>
  <c r="KD100" i="16" s="1"/>
  <c r="KC100" i="16" a="1"/>
  <c r="KC100" i="16" s="1"/>
  <c r="KB100" i="16" a="1"/>
  <c r="KB100" i="16" s="1"/>
  <c r="KA100" i="16" a="1"/>
  <c r="KA100" i="16" s="1"/>
  <c r="JZ100" i="16" a="1"/>
  <c r="JZ100" i="16" s="1"/>
  <c r="JY100" i="16" a="1"/>
  <c r="JY100" i="16" s="1"/>
  <c r="JX100" i="16" a="1"/>
  <c r="JX100" i="16" s="1"/>
  <c r="JW100" i="16" a="1"/>
  <c r="JW100" i="16" s="1"/>
  <c r="JV100" i="16" a="1"/>
  <c r="JV100" i="16" s="1"/>
  <c r="JU100" i="16" a="1"/>
  <c r="JU100" i="16" s="1"/>
  <c r="JT100" i="16" a="1"/>
  <c r="JT100" i="16" s="1"/>
  <c r="JS100" i="16" a="1"/>
  <c r="JS100" i="16" s="1"/>
  <c r="JR100" i="16" a="1"/>
  <c r="JR100" i="16" s="1"/>
  <c r="JQ100" i="16" a="1"/>
  <c r="JQ100" i="16" s="1"/>
  <c r="JP100" i="16" a="1"/>
  <c r="JP100" i="16" s="1"/>
  <c r="JO100" i="16" a="1"/>
  <c r="JO100" i="16" s="1"/>
  <c r="JN100" i="16" a="1"/>
  <c r="JN100" i="16" s="1"/>
  <c r="JM100" i="16" a="1"/>
  <c r="JM100" i="16" s="1"/>
  <c r="JL100" i="16" a="1"/>
  <c r="JL100" i="16" s="1"/>
  <c r="JK100" i="16" a="1"/>
  <c r="JK100" i="16" s="1"/>
  <c r="JJ100" i="16" a="1"/>
  <c r="JJ100" i="16" s="1"/>
  <c r="JI100" i="16" a="1"/>
  <c r="JI100" i="16" s="1"/>
  <c r="JH100" i="16" a="1"/>
  <c r="JH100" i="16" s="1"/>
  <c r="JG100" i="16" a="1"/>
  <c r="JG100" i="16" s="1"/>
  <c r="JF100" i="16" a="1"/>
  <c r="JF100" i="16" s="1"/>
  <c r="JE100" i="16" a="1"/>
  <c r="JE100" i="16" s="1"/>
  <c r="JD100" i="16" a="1"/>
  <c r="JD100" i="16" s="1"/>
  <c r="JC100" i="16" a="1"/>
  <c r="JC100" i="16" s="1"/>
  <c r="JB100" i="16" a="1"/>
  <c r="JB100" i="16" s="1"/>
  <c r="JA100" i="16" a="1"/>
  <c r="JA100" i="16" s="1"/>
  <c r="IZ100" i="16" a="1"/>
  <c r="IZ100" i="16" s="1"/>
  <c r="IY100" i="16" a="1"/>
  <c r="IY100" i="16" s="1"/>
  <c r="IX100" i="16" a="1"/>
  <c r="IX100" i="16" s="1"/>
  <c r="IW100" i="16" a="1"/>
  <c r="IW100" i="16" s="1"/>
  <c r="IV100" i="16" a="1"/>
  <c r="IV100" i="16" s="1"/>
  <c r="IU100" i="16" a="1"/>
  <c r="IU100" i="16" s="1"/>
  <c r="IT100" i="16" a="1"/>
  <c r="IT100" i="16" s="1"/>
  <c r="IS100" i="16" a="1"/>
  <c r="IS100" i="16" s="1"/>
  <c r="IR100" i="16" a="1"/>
  <c r="IR100" i="16" s="1"/>
  <c r="IQ100" i="16" a="1"/>
  <c r="IQ100" i="16" s="1"/>
  <c r="IP100" i="16" a="1"/>
  <c r="IP100" i="16" s="1"/>
  <c r="IO100" i="16" a="1"/>
  <c r="IO100" i="16" s="1"/>
  <c r="IN100" i="16" a="1"/>
  <c r="IN100" i="16" s="1"/>
  <c r="IM100" i="16" a="1"/>
  <c r="IM100" i="16" s="1"/>
  <c r="IL100" i="16" a="1"/>
  <c r="IL100" i="16" s="1"/>
  <c r="IK100" i="16" a="1"/>
  <c r="IK100" i="16" s="1"/>
  <c r="IJ100" i="16" a="1"/>
  <c r="IJ100" i="16" s="1"/>
  <c r="II100" i="16" a="1"/>
  <c r="II100" i="16" s="1"/>
  <c r="IH100" i="16" a="1"/>
  <c r="IH100" i="16" s="1"/>
  <c r="IG100" i="16" a="1"/>
  <c r="IG100" i="16" s="1"/>
  <c r="IF100" i="16" a="1"/>
  <c r="IF100" i="16" s="1"/>
  <c r="IE100" i="16" a="1"/>
  <c r="IE100" i="16" s="1"/>
  <c r="ID100" i="16" a="1"/>
  <c r="ID100" i="16" s="1"/>
  <c r="IC100" i="16" a="1"/>
  <c r="IC100" i="16" s="1"/>
  <c r="IB100" i="16" a="1"/>
  <c r="IB100" i="16" s="1"/>
  <c r="IA100" i="16" a="1"/>
  <c r="IA100" i="16" s="1"/>
  <c r="HZ100" i="16" a="1"/>
  <c r="HZ100" i="16" s="1"/>
  <c r="HY100" i="16" a="1"/>
  <c r="HY100" i="16" s="1"/>
  <c r="HX100" i="16" a="1"/>
  <c r="HX100" i="16" s="1"/>
  <c r="HW100" i="16" a="1"/>
  <c r="HW100" i="16" s="1"/>
  <c r="HV100" i="16" a="1"/>
  <c r="HV100" i="16" s="1"/>
  <c r="HU100" i="16" a="1"/>
  <c r="HU100" i="16" s="1"/>
  <c r="HT100" i="16" a="1"/>
  <c r="HT100" i="16" s="1"/>
  <c r="HS100" i="16" a="1"/>
  <c r="HS100" i="16" s="1"/>
  <c r="HR100" i="16" a="1"/>
  <c r="HR100" i="16" s="1"/>
  <c r="HQ100" i="16" a="1"/>
  <c r="HQ100" i="16" s="1"/>
  <c r="HP100" i="16" a="1"/>
  <c r="HP100" i="16" s="1"/>
  <c r="HO100" i="16" a="1"/>
  <c r="HO100" i="16" s="1"/>
  <c r="HN100" i="16" a="1"/>
  <c r="HN100" i="16" s="1"/>
  <c r="HM100" i="16" a="1"/>
  <c r="HM100" i="16" s="1"/>
  <c r="HL100" i="16" a="1"/>
  <c r="HL100" i="16" s="1"/>
  <c r="HK100" i="16" a="1"/>
  <c r="HK100" i="16" s="1"/>
  <c r="HJ100" i="16" a="1"/>
  <c r="HJ100" i="16" s="1"/>
  <c r="HI100" i="16" a="1"/>
  <c r="HI100" i="16" s="1"/>
  <c r="HH100" i="16" a="1"/>
  <c r="HH100" i="16" s="1"/>
  <c r="HG100" i="16" a="1"/>
  <c r="HG100" i="16" s="1"/>
  <c r="HF100" i="16" a="1"/>
  <c r="HF100" i="16" s="1"/>
  <c r="HE100" i="16" a="1"/>
  <c r="HE100" i="16" s="1"/>
  <c r="HD100" i="16" a="1"/>
  <c r="HD100" i="16" s="1"/>
  <c r="HC100" i="16" a="1"/>
  <c r="HC100" i="16" s="1"/>
  <c r="HB100" i="16" a="1"/>
  <c r="HB100" i="16" s="1"/>
  <c r="HA100" i="16" a="1"/>
  <c r="HA100" i="16" s="1"/>
  <c r="GZ100" i="16" a="1"/>
  <c r="GZ100" i="16" s="1"/>
  <c r="GY100" i="16" a="1"/>
  <c r="GY100" i="16" s="1"/>
  <c r="GX100" i="16" a="1"/>
  <c r="GX100" i="16" s="1"/>
  <c r="GW100" i="16" a="1"/>
  <c r="GW100" i="16" s="1"/>
  <c r="GV100" i="16" a="1"/>
  <c r="GV100" i="16" s="1"/>
  <c r="GU100" i="16" a="1"/>
  <c r="GU100" i="16" s="1"/>
  <c r="GT100" i="16" a="1"/>
  <c r="GT100" i="16" s="1"/>
  <c r="GS100" i="16" a="1"/>
  <c r="GS100" i="16" s="1"/>
  <c r="GR100" i="16" a="1"/>
  <c r="GR100" i="16" s="1"/>
  <c r="GQ100" i="16" a="1"/>
  <c r="GQ100" i="16" s="1"/>
  <c r="GP100" i="16" a="1"/>
  <c r="GP100" i="16" s="1"/>
  <c r="GO100" i="16" a="1"/>
  <c r="GO100" i="16" s="1"/>
  <c r="GN100" i="16" a="1"/>
  <c r="GN100" i="16" s="1"/>
  <c r="GM100" i="16" a="1"/>
  <c r="GM100" i="16" s="1"/>
  <c r="GL100" i="16" a="1"/>
  <c r="GL100" i="16" s="1"/>
  <c r="GK100" i="16" a="1"/>
  <c r="GK100" i="16" s="1"/>
  <c r="GJ100" i="16" a="1"/>
  <c r="GJ100" i="16" s="1"/>
  <c r="GI100" i="16" a="1"/>
  <c r="GI100" i="16" s="1"/>
  <c r="GH100" i="16" a="1"/>
  <c r="GH100" i="16" s="1"/>
  <c r="GG100" i="16" a="1"/>
  <c r="GG100" i="16" s="1"/>
  <c r="GF100" i="16" a="1"/>
  <c r="GF100" i="16" s="1"/>
  <c r="GE100" i="16" a="1"/>
  <c r="GE100" i="16" s="1"/>
  <c r="GD100" i="16" a="1"/>
  <c r="GD100" i="16" s="1"/>
  <c r="GC100" i="16" a="1"/>
  <c r="GC100" i="16" s="1"/>
  <c r="GB100" i="16" a="1"/>
  <c r="GB100" i="16" s="1"/>
  <c r="GA100" i="16" a="1"/>
  <c r="GA100" i="16" s="1"/>
  <c r="FZ100" i="16" a="1"/>
  <c r="FZ100" i="16" s="1"/>
  <c r="FY100" i="16" a="1"/>
  <c r="FY100" i="16" s="1"/>
  <c r="FX100" i="16" a="1"/>
  <c r="FX100" i="16" s="1"/>
  <c r="FW100" i="16" a="1"/>
  <c r="FW100" i="16" s="1"/>
  <c r="FV100" i="16" a="1"/>
  <c r="FV100" i="16" s="1"/>
  <c r="FU100" i="16" a="1"/>
  <c r="FU100" i="16" s="1"/>
  <c r="FT100" i="16" a="1"/>
  <c r="FT100" i="16" s="1"/>
  <c r="FS100" i="16" a="1"/>
  <c r="FS100" i="16" s="1"/>
  <c r="FR100" i="16" a="1"/>
  <c r="FR100" i="16" s="1"/>
  <c r="FQ100" i="16" a="1"/>
  <c r="FQ100" i="16" s="1"/>
  <c r="FP100" i="16" a="1"/>
  <c r="FP100" i="16" s="1"/>
  <c r="FO100" i="16" a="1"/>
  <c r="FO100" i="16" s="1"/>
  <c r="FN100" i="16" a="1"/>
  <c r="FN100" i="16" s="1"/>
  <c r="FM100" i="16" a="1"/>
  <c r="FM100" i="16" s="1"/>
  <c r="FL100" i="16" a="1"/>
  <c r="FL100" i="16" s="1"/>
  <c r="FK100" i="16" a="1"/>
  <c r="FK100" i="16" s="1"/>
  <c r="FJ100" i="16" a="1"/>
  <c r="FJ100" i="16" s="1"/>
  <c r="FI100" i="16" a="1"/>
  <c r="FI100" i="16" s="1"/>
  <c r="FH100" i="16" a="1"/>
  <c r="FH100" i="16" s="1"/>
  <c r="FG100" i="16" a="1"/>
  <c r="FG100" i="16" s="1"/>
  <c r="FF100" i="16" a="1"/>
  <c r="FF100" i="16" s="1"/>
  <c r="FE100" i="16" a="1"/>
  <c r="FE100" i="16" s="1"/>
  <c r="FD100" i="16" a="1"/>
  <c r="FD100" i="16" s="1"/>
  <c r="FC100" i="16" a="1"/>
  <c r="FC100" i="16" s="1"/>
  <c r="FB100" i="16" a="1"/>
  <c r="FB100" i="16" s="1"/>
  <c r="FA100" i="16" a="1"/>
  <c r="FA100" i="16" s="1"/>
  <c r="EZ100" i="16" a="1"/>
  <c r="EZ100" i="16" s="1"/>
  <c r="EY100" i="16" a="1"/>
  <c r="EY100" i="16" s="1"/>
  <c r="EX100" i="16" a="1"/>
  <c r="EX100" i="16" s="1"/>
  <c r="EW100" i="16" a="1"/>
  <c r="EW100" i="16" s="1"/>
  <c r="EV100" i="16" a="1"/>
  <c r="EV100" i="16" s="1"/>
  <c r="EU100" i="16" a="1"/>
  <c r="EU100" i="16" s="1"/>
  <c r="ET100" i="16" a="1"/>
  <c r="ET100" i="16" s="1"/>
  <c r="ES100" i="16" a="1"/>
  <c r="ES100" i="16" s="1"/>
  <c r="ER100" i="16" a="1"/>
  <c r="ER100" i="16" s="1"/>
  <c r="EQ100" i="16" a="1"/>
  <c r="EQ100" i="16" s="1"/>
  <c r="EP100" i="16" a="1"/>
  <c r="EP100" i="16" s="1"/>
  <c r="EO100" i="16" a="1"/>
  <c r="EO100" i="16" s="1"/>
  <c r="EN100" i="16" a="1"/>
  <c r="EN100" i="16" s="1"/>
  <c r="EM100" i="16" a="1"/>
  <c r="EM100" i="16" s="1"/>
  <c r="EL100" i="16" a="1"/>
  <c r="EL100" i="16" s="1"/>
  <c r="EK100" i="16" a="1"/>
  <c r="EK100" i="16" s="1"/>
  <c r="EJ100" i="16" a="1"/>
  <c r="EJ100" i="16" s="1"/>
  <c r="EI100" i="16" a="1"/>
  <c r="EI100" i="16" s="1"/>
  <c r="EH100" i="16" a="1"/>
  <c r="EH100" i="16" s="1"/>
  <c r="EG100" i="16" a="1"/>
  <c r="EG100" i="16" s="1"/>
  <c r="EF100" i="16" a="1"/>
  <c r="EF100" i="16" s="1"/>
  <c r="EE100" i="16" a="1"/>
  <c r="EE100" i="16" s="1"/>
  <c r="ED100" i="16" a="1"/>
  <c r="ED100" i="16" s="1"/>
  <c r="EC100" i="16" a="1"/>
  <c r="EC100" i="16" s="1"/>
  <c r="EB100" i="16" a="1"/>
  <c r="EB100" i="16" s="1"/>
  <c r="EA100" i="16" a="1"/>
  <c r="EA100" i="16" s="1"/>
  <c r="DZ100" i="16" a="1"/>
  <c r="DZ100" i="16" s="1"/>
  <c r="DY100" i="16" a="1"/>
  <c r="DY100" i="16" s="1"/>
  <c r="DX100" i="16" a="1"/>
  <c r="DX100" i="16" s="1"/>
  <c r="DW100" i="16" a="1"/>
  <c r="DW100" i="16" s="1"/>
  <c r="DV100" i="16" a="1"/>
  <c r="DV100" i="16" s="1"/>
  <c r="DU100" i="16" a="1"/>
  <c r="DU100" i="16" s="1"/>
  <c r="DT100" i="16" a="1"/>
  <c r="DT100" i="16" s="1"/>
  <c r="DS100" i="16" a="1"/>
  <c r="DS100" i="16" s="1"/>
  <c r="DR100" i="16" a="1"/>
  <c r="DR100" i="16" s="1"/>
  <c r="DQ100" i="16" a="1"/>
  <c r="DQ100" i="16" s="1"/>
  <c r="DP100" i="16" a="1"/>
  <c r="DP100" i="16" s="1"/>
  <c r="DO100" i="16" a="1"/>
  <c r="DO100" i="16" s="1"/>
  <c r="DN100" i="16" a="1"/>
  <c r="DN100" i="16" s="1"/>
  <c r="DM100" i="16" a="1"/>
  <c r="DM100" i="16" s="1"/>
  <c r="DL100" i="16" a="1"/>
  <c r="DL100" i="16" s="1"/>
  <c r="DK100" i="16" a="1"/>
  <c r="DK100" i="16" s="1"/>
  <c r="DJ100" i="16" a="1"/>
  <c r="DJ100" i="16" s="1"/>
  <c r="DI100" i="16" a="1"/>
  <c r="DI100" i="16" s="1"/>
  <c r="DH100" i="16" a="1"/>
  <c r="DH100" i="16" s="1"/>
  <c r="DG100" i="16" a="1"/>
  <c r="DG100" i="16" s="1"/>
  <c r="DF100" i="16" a="1"/>
  <c r="DF100" i="16" s="1"/>
  <c r="DE100" i="16" a="1"/>
  <c r="DE100" i="16" s="1"/>
  <c r="DD100" i="16" a="1"/>
  <c r="DD100" i="16" s="1"/>
  <c r="DC100" i="16" a="1"/>
  <c r="DC100" i="16" s="1"/>
  <c r="DB100" i="16" a="1"/>
  <c r="DB100" i="16" s="1"/>
  <c r="DA100" i="16" a="1"/>
  <c r="DA100" i="16" s="1"/>
  <c r="CZ100" i="16" a="1"/>
  <c r="CZ100" i="16" s="1"/>
  <c r="CY100" i="16" a="1"/>
  <c r="CY100" i="16" s="1"/>
  <c r="CX100" i="16" a="1"/>
  <c r="CX100" i="16" s="1"/>
  <c r="CW100" i="16" a="1"/>
  <c r="CW100" i="16" s="1"/>
  <c r="CV100" i="16" a="1"/>
  <c r="CV100" i="16" s="1"/>
  <c r="CU100" i="16" a="1"/>
  <c r="CU100" i="16" s="1"/>
  <c r="CT100" i="16" a="1"/>
  <c r="CT100" i="16" s="1"/>
  <c r="CS100" i="16" a="1"/>
  <c r="CS100" i="16" s="1"/>
  <c r="CR100" i="16" a="1"/>
  <c r="CR100" i="16" s="1"/>
  <c r="CQ100" i="16" a="1"/>
  <c r="CQ100" i="16" s="1"/>
  <c r="CP100" i="16" a="1"/>
  <c r="CP100" i="16" s="1"/>
  <c r="CO100" i="16" a="1"/>
  <c r="CO100" i="16" s="1"/>
  <c r="CN100" i="16" a="1"/>
  <c r="CN100" i="16" s="1"/>
  <c r="CM100" i="16" a="1"/>
  <c r="CM100" i="16" s="1"/>
  <c r="CL100" i="16" a="1"/>
  <c r="CL100" i="16" s="1"/>
  <c r="CK100" i="16" a="1"/>
  <c r="CK100" i="16" s="1"/>
  <c r="CJ100" i="16" a="1"/>
  <c r="CJ100" i="16" s="1"/>
  <c r="CI100" i="16" a="1"/>
  <c r="CI100" i="16" s="1"/>
  <c r="CH100" i="16" a="1"/>
  <c r="CH100" i="16" s="1"/>
  <c r="CG100" i="16" a="1"/>
  <c r="CG100" i="16" s="1"/>
  <c r="CF100" i="16" a="1"/>
  <c r="CF100" i="16" s="1"/>
  <c r="CE100" i="16" a="1"/>
  <c r="CE100" i="16" s="1"/>
  <c r="CD100" i="16" a="1"/>
  <c r="CD100" i="16" s="1"/>
  <c r="CC100" i="16" a="1"/>
  <c r="CC100" i="16" s="1"/>
  <c r="CB100" i="16" a="1"/>
  <c r="CB100" i="16" s="1"/>
  <c r="CA100" i="16" a="1"/>
  <c r="CA100" i="16" s="1"/>
  <c r="BZ100" i="16" a="1"/>
  <c r="BZ100" i="16" s="1"/>
  <c r="BY100" i="16" a="1"/>
  <c r="BY100" i="16" s="1"/>
  <c r="BX100" i="16" a="1"/>
  <c r="BX100" i="16" s="1"/>
  <c r="BW100" i="16" a="1"/>
  <c r="BW100" i="16" s="1"/>
  <c r="BV100" i="16" a="1"/>
  <c r="BV100" i="16" s="1"/>
  <c r="BU100" i="16" a="1"/>
  <c r="BU100" i="16" s="1"/>
  <c r="BT100" i="16" a="1"/>
  <c r="BT100" i="16" s="1"/>
  <c r="BS100" i="16" a="1"/>
  <c r="BS100" i="16" s="1"/>
  <c r="BR100" i="16" a="1"/>
  <c r="BR100" i="16" s="1"/>
  <c r="BQ100" i="16" a="1"/>
  <c r="BQ100" i="16" s="1"/>
  <c r="BP100" i="16" a="1"/>
  <c r="BP100" i="16" s="1"/>
  <c r="BO100" i="16" a="1"/>
  <c r="BO100" i="16" s="1"/>
  <c r="BN100" i="16" a="1"/>
  <c r="BN100" i="16" s="1"/>
  <c r="BM100" i="16" a="1"/>
  <c r="BM100" i="16" s="1"/>
  <c r="BL100" i="16" a="1"/>
  <c r="BL100" i="16" s="1"/>
  <c r="BK100" i="16" a="1"/>
  <c r="BK100" i="16" s="1"/>
  <c r="BJ100" i="16" a="1"/>
  <c r="BJ100" i="16" s="1"/>
  <c r="BI100" i="16" a="1"/>
  <c r="BI100" i="16" s="1"/>
  <c r="BH100" i="16" a="1"/>
  <c r="BH100" i="16" s="1"/>
  <c r="BG100" i="16" a="1"/>
  <c r="BG100" i="16" s="1"/>
  <c r="BF100" i="16" a="1"/>
  <c r="BF100" i="16" s="1"/>
  <c r="BE100" i="16" a="1"/>
  <c r="BE100" i="16" s="1"/>
  <c r="BD100" i="16" a="1"/>
  <c r="BD100" i="16" s="1"/>
  <c r="BC100" i="16" a="1"/>
  <c r="BC100" i="16" s="1"/>
  <c r="BB100" i="16" a="1"/>
  <c r="BB100" i="16" s="1"/>
  <c r="BA100" i="16" a="1"/>
  <c r="BA100" i="16" s="1"/>
  <c r="AZ100" i="16" a="1"/>
  <c r="AZ100" i="16" s="1"/>
  <c r="AY100" i="16" a="1"/>
  <c r="AY100" i="16" s="1"/>
  <c r="AX100" i="16" a="1"/>
  <c r="AX100" i="16" s="1"/>
  <c r="AW100" i="16" a="1"/>
  <c r="AW100" i="16" s="1"/>
  <c r="AV100" i="16" a="1"/>
  <c r="AV100" i="16" s="1"/>
  <c r="AU100" i="16" a="1"/>
  <c r="AU100" i="16" s="1"/>
  <c r="AT100" i="16" a="1"/>
  <c r="AT100" i="16" s="1"/>
  <c r="AS100" i="16" a="1"/>
  <c r="AS100" i="16" s="1"/>
  <c r="AR100" i="16" a="1"/>
  <c r="AR100" i="16" s="1"/>
  <c r="AQ100" i="16" a="1"/>
  <c r="AQ100" i="16" s="1"/>
  <c r="AP100" i="16" a="1"/>
  <c r="AP100" i="16" s="1"/>
  <c r="AO100" i="16" a="1"/>
  <c r="AO100" i="16" s="1"/>
  <c r="AN100" i="16" a="1"/>
  <c r="AN100" i="16" s="1"/>
  <c r="AM100" i="16" a="1"/>
  <c r="AM100" i="16" s="1"/>
  <c r="AL100" i="16" a="1"/>
  <c r="AL100" i="16" s="1"/>
  <c r="AK100" i="16" a="1"/>
  <c r="AK100" i="16" s="1"/>
  <c r="AJ100" i="16" a="1"/>
  <c r="AJ100" i="16" s="1"/>
  <c r="AI100" i="16" a="1"/>
  <c r="AI100" i="16" s="1"/>
  <c r="AH100" i="16" a="1"/>
  <c r="AH100" i="16" s="1"/>
  <c r="AG100" i="16" a="1"/>
  <c r="AG100" i="16" s="1"/>
  <c r="AF100" i="16" a="1"/>
  <c r="AF100" i="16" s="1"/>
  <c r="AE100" i="16" a="1"/>
  <c r="AE100" i="16" s="1"/>
  <c r="AD100" i="16" a="1"/>
  <c r="AD100" i="16" s="1"/>
  <c r="AC100" i="16" a="1"/>
  <c r="AC100" i="16" s="1"/>
  <c r="AB100" i="16" a="1"/>
  <c r="AB100" i="16" s="1"/>
  <c r="AA100" i="16" a="1"/>
  <c r="AA100" i="16" s="1"/>
  <c r="Z100" i="16" a="1"/>
  <c r="Z100" i="16" s="1"/>
  <c r="Y100" i="16" a="1"/>
  <c r="Y100" i="16" s="1"/>
  <c r="X100" i="16" a="1"/>
  <c r="X100" i="16" s="1"/>
  <c r="W100" i="16" a="1"/>
  <c r="W100" i="16" s="1"/>
  <c r="V100" i="16" a="1"/>
  <c r="V100" i="16" s="1"/>
  <c r="U100" i="16" a="1"/>
  <c r="U100" i="16" s="1"/>
  <c r="T100" i="16" a="1"/>
  <c r="T100" i="16" s="1"/>
  <c r="S100" i="16" a="1"/>
  <c r="S100" i="16" s="1"/>
  <c r="R100" i="16" a="1"/>
  <c r="R100" i="16" s="1"/>
  <c r="Q100" i="16" a="1"/>
  <c r="Q100" i="16" s="1"/>
  <c r="P100" i="16" a="1"/>
  <c r="P100" i="16" s="1"/>
  <c r="O100" i="16" a="1"/>
  <c r="O100" i="16" s="1"/>
  <c r="N100" i="16" a="1"/>
  <c r="N100" i="16" s="1"/>
  <c r="M100" i="16" a="1"/>
  <c r="M100" i="16" s="1"/>
  <c r="L100" i="16" a="1"/>
  <c r="L100" i="16" s="1"/>
  <c r="K100" i="16" a="1"/>
  <c r="K100" i="16" s="1"/>
  <c r="J100" i="16" a="1"/>
  <c r="J100" i="16" s="1"/>
  <c r="NJ99" i="16" a="1"/>
  <c r="NJ99" i="16" s="1"/>
  <c r="NI99" i="16" a="1"/>
  <c r="NI99" i="16" s="1"/>
  <c r="NH99" i="16" a="1"/>
  <c r="NH99" i="16" s="1"/>
  <c r="NG99" i="16" a="1"/>
  <c r="NG99" i="16" s="1"/>
  <c r="NF99" i="16" a="1"/>
  <c r="NF99" i="16" s="1"/>
  <c r="NE99" i="16" a="1"/>
  <c r="NE99" i="16" s="1"/>
  <c r="ND99" i="16" a="1"/>
  <c r="ND99" i="16" s="1"/>
  <c r="NC99" i="16" a="1"/>
  <c r="NC99" i="16" s="1"/>
  <c r="NB99" i="16" a="1"/>
  <c r="NB99" i="16" s="1"/>
  <c r="NA99" i="16" a="1"/>
  <c r="NA99" i="16" s="1"/>
  <c r="MZ99" i="16" a="1"/>
  <c r="MZ99" i="16" s="1"/>
  <c r="MY99" i="16" a="1"/>
  <c r="MY99" i="16" s="1"/>
  <c r="MX99" i="16" a="1"/>
  <c r="MX99" i="16" s="1"/>
  <c r="MW99" i="16" a="1"/>
  <c r="MW99" i="16" s="1"/>
  <c r="MV99" i="16" a="1"/>
  <c r="MV99" i="16" s="1"/>
  <c r="MU99" i="16" a="1"/>
  <c r="MU99" i="16" s="1"/>
  <c r="MT99" i="16" a="1"/>
  <c r="MT99" i="16" s="1"/>
  <c r="MS99" i="16" a="1"/>
  <c r="MS99" i="16" s="1"/>
  <c r="MR99" i="16" a="1"/>
  <c r="MR99" i="16" s="1"/>
  <c r="MQ99" i="16" a="1"/>
  <c r="MQ99" i="16" s="1"/>
  <c r="MP99" i="16" a="1"/>
  <c r="MP99" i="16" s="1"/>
  <c r="MO99" i="16" a="1"/>
  <c r="MO99" i="16" s="1"/>
  <c r="MN99" i="16" a="1"/>
  <c r="MN99" i="16" s="1"/>
  <c r="MM99" i="16" a="1"/>
  <c r="MM99" i="16" s="1"/>
  <c r="ML99" i="16" a="1"/>
  <c r="ML99" i="16" s="1"/>
  <c r="MK99" i="16" a="1"/>
  <c r="MK99" i="16" s="1"/>
  <c r="MJ99" i="16" a="1"/>
  <c r="MJ99" i="16" s="1"/>
  <c r="MI99" i="16" a="1"/>
  <c r="MI99" i="16" s="1"/>
  <c r="MH99" i="16" a="1"/>
  <c r="MH99" i="16" s="1"/>
  <c r="MG99" i="16" a="1"/>
  <c r="MG99" i="16" s="1"/>
  <c r="MF99" i="16" a="1"/>
  <c r="MF99" i="16" s="1"/>
  <c r="ME99" i="16" a="1"/>
  <c r="ME99" i="16" s="1"/>
  <c r="MD99" i="16" a="1"/>
  <c r="MD99" i="16" s="1"/>
  <c r="MC99" i="16" a="1"/>
  <c r="MC99" i="16" s="1"/>
  <c r="MB99" i="16" a="1"/>
  <c r="MB99" i="16" s="1"/>
  <c r="MA99" i="16" a="1"/>
  <c r="MA99" i="16" s="1"/>
  <c r="LZ99" i="16" a="1"/>
  <c r="LZ99" i="16" s="1"/>
  <c r="LY99" i="16" a="1"/>
  <c r="LY99" i="16" s="1"/>
  <c r="LX99" i="16" a="1"/>
  <c r="LX99" i="16" s="1"/>
  <c r="LW99" i="16" a="1"/>
  <c r="LW99" i="16" s="1"/>
  <c r="LV99" i="16" a="1"/>
  <c r="LV99" i="16" s="1"/>
  <c r="LU99" i="16" a="1"/>
  <c r="LU99" i="16" s="1"/>
  <c r="LT99" i="16" a="1"/>
  <c r="LT99" i="16" s="1"/>
  <c r="LS99" i="16" a="1"/>
  <c r="LS99" i="16" s="1"/>
  <c r="LR99" i="16" a="1"/>
  <c r="LR99" i="16" s="1"/>
  <c r="LQ99" i="16" a="1"/>
  <c r="LQ99" i="16" s="1"/>
  <c r="LP99" i="16" a="1"/>
  <c r="LP99" i="16" s="1"/>
  <c r="LO99" i="16" a="1"/>
  <c r="LO99" i="16" s="1"/>
  <c r="LN99" i="16" a="1"/>
  <c r="LN99" i="16" s="1"/>
  <c r="LM99" i="16" a="1"/>
  <c r="LM99" i="16" s="1"/>
  <c r="LL99" i="16" a="1"/>
  <c r="LL99" i="16" s="1"/>
  <c r="LK99" i="16" a="1"/>
  <c r="LK99" i="16" s="1"/>
  <c r="LJ99" i="16" a="1"/>
  <c r="LJ99" i="16" s="1"/>
  <c r="LI99" i="16" a="1"/>
  <c r="LI99" i="16" s="1"/>
  <c r="LH99" i="16" a="1"/>
  <c r="LH99" i="16" s="1"/>
  <c r="LG99" i="16" a="1"/>
  <c r="LG99" i="16" s="1"/>
  <c r="LF99" i="16" a="1"/>
  <c r="LF99" i="16" s="1"/>
  <c r="LE99" i="16" a="1"/>
  <c r="LE99" i="16" s="1"/>
  <c r="LD99" i="16" a="1"/>
  <c r="LD99" i="16" s="1"/>
  <c r="LC99" i="16" a="1"/>
  <c r="LC99" i="16" s="1"/>
  <c r="LB99" i="16" a="1"/>
  <c r="LB99" i="16" s="1"/>
  <c r="LA99" i="16" a="1"/>
  <c r="LA99" i="16" s="1"/>
  <c r="KZ99" i="16" a="1"/>
  <c r="KZ99" i="16" s="1"/>
  <c r="KY99" i="16" a="1"/>
  <c r="KY99" i="16" s="1"/>
  <c r="KX99" i="16" a="1"/>
  <c r="KX99" i="16" s="1"/>
  <c r="KW99" i="16" a="1"/>
  <c r="KW99" i="16" s="1"/>
  <c r="KV99" i="16" a="1"/>
  <c r="KV99" i="16" s="1"/>
  <c r="KU99" i="16" a="1"/>
  <c r="KU99" i="16" s="1"/>
  <c r="KT99" i="16" a="1"/>
  <c r="KT99" i="16" s="1"/>
  <c r="KS99" i="16" a="1"/>
  <c r="KS99" i="16" s="1"/>
  <c r="KR99" i="16" a="1"/>
  <c r="KR99" i="16" s="1"/>
  <c r="KQ99" i="16" a="1"/>
  <c r="KQ99" i="16" s="1"/>
  <c r="KP99" i="16" a="1"/>
  <c r="KP99" i="16" s="1"/>
  <c r="KO99" i="16" a="1"/>
  <c r="KO99" i="16" s="1"/>
  <c r="KN99" i="16" a="1"/>
  <c r="KN99" i="16" s="1"/>
  <c r="KM99" i="16" a="1"/>
  <c r="KM99" i="16" s="1"/>
  <c r="KL99" i="16" a="1"/>
  <c r="KL99" i="16" s="1"/>
  <c r="KK99" i="16" a="1"/>
  <c r="KK99" i="16" s="1"/>
  <c r="KJ99" i="16" a="1"/>
  <c r="KJ99" i="16" s="1"/>
  <c r="KI99" i="16" a="1"/>
  <c r="KI99" i="16" s="1"/>
  <c r="KH99" i="16" a="1"/>
  <c r="KH99" i="16" s="1"/>
  <c r="KG99" i="16" a="1"/>
  <c r="KG99" i="16" s="1"/>
  <c r="KF99" i="16" a="1"/>
  <c r="KF99" i="16" s="1"/>
  <c r="KE99" i="16" a="1"/>
  <c r="KE99" i="16" s="1"/>
  <c r="KD99" i="16" a="1"/>
  <c r="KD99" i="16" s="1"/>
  <c r="KC99" i="16" a="1"/>
  <c r="KC99" i="16" s="1"/>
  <c r="KB99" i="16" a="1"/>
  <c r="KB99" i="16" s="1"/>
  <c r="KA99" i="16" a="1"/>
  <c r="KA99" i="16" s="1"/>
  <c r="JZ99" i="16" a="1"/>
  <c r="JZ99" i="16" s="1"/>
  <c r="JY99" i="16" a="1"/>
  <c r="JY99" i="16" s="1"/>
  <c r="JX99" i="16" a="1"/>
  <c r="JX99" i="16" s="1"/>
  <c r="JW99" i="16" a="1"/>
  <c r="JW99" i="16" s="1"/>
  <c r="JV99" i="16" a="1"/>
  <c r="JV99" i="16" s="1"/>
  <c r="JU99" i="16" a="1"/>
  <c r="JU99" i="16" s="1"/>
  <c r="JT99" i="16" a="1"/>
  <c r="JT99" i="16" s="1"/>
  <c r="JS99" i="16" a="1"/>
  <c r="JS99" i="16" s="1"/>
  <c r="JR99" i="16" a="1"/>
  <c r="JR99" i="16" s="1"/>
  <c r="JQ99" i="16" a="1"/>
  <c r="JQ99" i="16" s="1"/>
  <c r="JP99" i="16" a="1"/>
  <c r="JP99" i="16" s="1"/>
  <c r="JO99" i="16" a="1"/>
  <c r="JO99" i="16" s="1"/>
  <c r="JN99" i="16" a="1"/>
  <c r="JN99" i="16" s="1"/>
  <c r="JM99" i="16" a="1"/>
  <c r="JM99" i="16" s="1"/>
  <c r="JL99" i="16" a="1"/>
  <c r="JL99" i="16" s="1"/>
  <c r="JK99" i="16" a="1"/>
  <c r="JK99" i="16" s="1"/>
  <c r="JJ99" i="16" a="1"/>
  <c r="JJ99" i="16" s="1"/>
  <c r="JI99" i="16" a="1"/>
  <c r="JI99" i="16" s="1"/>
  <c r="JH99" i="16" a="1"/>
  <c r="JH99" i="16" s="1"/>
  <c r="JG99" i="16" a="1"/>
  <c r="JG99" i="16" s="1"/>
  <c r="JF99" i="16" a="1"/>
  <c r="JF99" i="16" s="1"/>
  <c r="JE99" i="16" a="1"/>
  <c r="JE99" i="16" s="1"/>
  <c r="JD99" i="16" a="1"/>
  <c r="JD99" i="16" s="1"/>
  <c r="JC99" i="16" a="1"/>
  <c r="JC99" i="16" s="1"/>
  <c r="JB99" i="16" a="1"/>
  <c r="JB99" i="16" s="1"/>
  <c r="JA99" i="16" a="1"/>
  <c r="JA99" i="16" s="1"/>
  <c r="IZ99" i="16" a="1"/>
  <c r="IZ99" i="16" s="1"/>
  <c r="IY99" i="16" a="1"/>
  <c r="IY99" i="16" s="1"/>
  <c r="IX99" i="16" a="1"/>
  <c r="IX99" i="16" s="1"/>
  <c r="IW99" i="16" a="1"/>
  <c r="IW99" i="16" s="1"/>
  <c r="IV99" i="16" a="1"/>
  <c r="IV99" i="16" s="1"/>
  <c r="IU99" i="16" a="1"/>
  <c r="IU99" i="16" s="1"/>
  <c r="IT99" i="16" a="1"/>
  <c r="IT99" i="16" s="1"/>
  <c r="IS99" i="16" a="1"/>
  <c r="IS99" i="16" s="1"/>
  <c r="IR99" i="16" a="1"/>
  <c r="IR99" i="16" s="1"/>
  <c r="IQ99" i="16" a="1"/>
  <c r="IQ99" i="16" s="1"/>
  <c r="IP99" i="16" a="1"/>
  <c r="IP99" i="16" s="1"/>
  <c r="IO99" i="16" a="1"/>
  <c r="IO99" i="16" s="1"/>
  <c r="IN99" i="16" a="1"/>
  <c r="IN99" i="16" s="1"/>
  <c r="IM99" i="16" a="1"/>
  <c r="IM99" i="16" s="1"/>
  <c r="IL99" i="16" a="1"/>
  <c r="IL99" i="16" s="1"/>
  <c r="IK99" i="16" a="1"/>
  <c r="IK99" i="16" s="1"/>
  <c r="IJ99" i="16" a="1"/>
  <c r="IJ99" i="16" s="1"/>
  <c r="II99" i="16" a="1"/>
  <c r="II99" i="16" s="1"/>
  <c r="IH99" i="16" a="1"/>
  <c r="IH99" i="16" s="1"/>
  <c r="IG99" i="16" a="1"/>
  <c r="IG99" i="16" s="1"/>
  <c r="IF99" i="16" a="1"/>
  <c r="IF99" i="16" s="1"/>
  <c r="IE99" i="16" a="1"/>
  <c r="IE99" i="16" s="1"/>
  <c r="ID99" i="16" a="1"/>
  <c r="ID99" i="16" s="1"/>
  <c r="IC99" i="16" a="1"/>
  <c r="IC99" i="16" s="1"/>
  <c r="IB99" i="16" a="1"/>
  <c r="IB99" i="16" s="1"/>
  <c r="IA99" i="16" a="1"/>
  <c r="IA99" i="16" s="1"/>
  <c r="HZ99" i="16" a="1"/>
  <c r="HZ99" i="16" s="1"/>
  <c r="HY99" i="16" a="1"/>
  <c r="HY99" i="16" s="1"/>
  <c r="HX99" i="16" a="1"/>
  <c r="HX99" i="16" s="1"/>
  <c r="HW99" i="16" a="1"/>
  <c r="HW99" i="16" s="1"/>
  <c r="HV99" i="16" a="1"/>
  <c r="HV99" i="16" s="1"/>
  <c r="HU99" i="16" a="1"/>
  <c r="HU99" i="16" s="1"/>
  <c r="HT99" i="16" a="1"/>
  <c r="HT99" i="16" s="1"/>
  <c r="HS99" i="16" a="1"/>
  <c r="HS99" i="16" s="1"/>
  <c r="HR99" i="16" a="1"/>
  <c r="HR99" i="16" s="1"/>
  <c r="HQ99" i="16" a="1"/>
  <c r="HQ99" i="16" s="1"/>
  <c r="HP99" i="16" a="1"/>
  <c r="HP99" i="16" s="1"/>
  <c r="HO99" i="16" a="1"/>
  <c r="HO99" i="16" s="1"/>
  <c r="HN99" i="16" a="1"/>
  <c r="HN99" i="16" s="1"/>
  <c r="HM99" i="16" a="1"/>
  <c r="HM99" i="16" s="1"/>
  <c r="HL99" i="16" a="1"/>
  <c r="HL99" i="16" s="1"/>
  <c r="HK99" i="16" a="1"/>
  <c r="HK99" i="16" s="1"/>
  <c r="HJ99" i="16" a="1"/>
  <c r="HJ99" i="16" s="1"/>
  <c r="HI99" i="16" a="1"/>
  <c r="HI99" i="16" s="1"/>
  <c r="HH99" i="16" a="1"/>
  <c r="HH99" i="16" s="1"/>
  <c r="HG99" i="16" a="1"/>
  <c r="HG99" i="16" s="1"/>
  <c r="HF99" i="16" a="1"/>
  <c r="HF99" i="16" s="1"/>
  <c r="HE99" i="16" a="1"/>
  <c r="HE99" i="16" s="1"/>
  <c r="HD99" i="16" a="1"/>
  <c r="HD99" i="16" s="1"/>
  <c r="HC99" i="16" a="1"/>
  <c r="HC99" i="16" s="1"/>
  <c r="HB99" i="16" a="1"/>
  <c r="HB99" i="16" s="1"/>
  <c r="HA99" i="16" a="1"/>
  <c r="HA99" i="16" s="1"/>
  <c r="GZ99" i="16" a="1"/>
  <c r="GZ99" i="16" s="1"/>
  <c r="GY99" i="16" a="1"/>
  <c r="GY99" i="16" s="1"/>
  <c r="GX99" i="16" a="1"/>
  <c r="GX99" i="16" s="1"/>
  <c r="GW99" i="16" a="1"/>
  <c r="GW99" i="16" s="1"/>
  <c r="GV99" i="16" a="1"/>
  <c r="GV99" i="16" s="1"/>
  <c r="GU99" i="16" a="1"/>
  <c r="GU99" i="16" s="1"/>
  <c r="GT99" i="16" a="1"/>
  <c r="GT99" i="16" s="1"/>
  <c r="GS99" i="16" a="1"/>
  <c r="GS99" i="16" s="1"/>
  <c r="GR99" i="16" a="1"/>
  <c r="GR99" i="16" s="1"/>
  <c r="GQ99" i="16" a="1"/>
  <c r="GQ99" i="16" s="1"/>
  <c r="GP99" i="16" a="1"/>
  <c r="GP99" i="16" s="1"/>
  <c r="GO99" i="16" a="1"/>
  <c r="GO99" i="16" s="1"/>
  <c r="GN99" i="16" a="1"/>
  <c r="GN99" i="16" s="1"/>
  <c r="GM99" i="16" a="1"/>
  <c r="GM99" i="16" s="1"/>
  <c r="GL99" i="16" a="1"/>
  <c r="GL99" i="16" s="1"/>
  <c r="GK99" i="16" a="1"/>
  <c r="GK99" i="16" s="1"/>
  <c r="GJ99" i="16" a="1"/>
  <c r="GJ99" i="16" s="1"/>
  <c r="GI99" i="16" a="1"/>
  <c r="GI99" i="16" s="1"/>
  <c r="GH99" i="16" a="1"/>
  <c r="GH99" i="16" s="1"/>
  <c r="GG99" i="16" a="1"/>
  <c r="GG99" i="16" s="1"/>
  <c r="GF99" i="16" a="1"/>
  <c r="GF99" i="16" s="1"/>
  <c r="GE99" i="16" a="1"/>
  <c r="GE99" i="16" s="1"/>
  <c r="GD99" i="16" a="1"/>
  <c r="GD99" i="16" s="1"/>
  <c r="GC99" i="16" a="1"/>
  <c r="GC99" i="16" s="1"/>
  <c r="GB99" i="16" a="1"/>
  <c r="GB99" i="16" s="1"/>
  <c r="GA99" i="16" a="1"/>
  <c r="GA99" i="16" s="1"/>
  <c r="FZ99" i="16" a="1"/>
  <c r="FZ99" i="16" s="1"/>
  <c r="FY99" i="16" a="1"/>
  <c r="FY99" i="16" s="1"/>
  <c r="FX99" i="16" a="1"/>
  <c r="FX99" i="16" s="1"/>
  <c r="FW99" i="16" a="1"/>
  <c r="FW99" i="16" s="1"/>
  <c r="FV99" i="16" a="1"/>
  <c r="FV99" i="16" s="1"/>
  <c r="FU99" i="16" a="1"/>
  <c r="FU99" i="16" s="1"/>
  <c r="FT99" i="16" a="1"/>
  <c r="FT99" i="16" s="1"/>
  <c r="FS99" i="16" a="1"/>
  <c r="FS99" i="16" s="1"/>
  <c r="FR99" i="16" a="1"/>
  <c r="FR99" i="16" s="1"/>
  <c r="FQ99" i="16" a="1"/>
  <c r="FQ99" i="16" s="1"/>
  <c r="FP99" i="16" a="1"/>
  <c r="FP99" i="16" s="1"/>
  <c r="FO99" i="16" a="1"/>
  <c r="FO99" i="16" s="1"/>
  <c r="FN99" i="16" a="1"/>
  <c r="FN99" i="16" s="1"/>
  <c r="FM99" i="16" a="1"/>
  <c r="FM99" i="16" s="1"/>
  <c r="FL99" i="16" a="1"/>
  <c r="FL99" i="16" s="1"/>
  <c r="FK99" i="16" a="1"/>
  <c r="FK99" i="16" s="1"/>
  <c r="FJ99" i="16" a="1"/>
  <c r="FJ99" i="16" s="1"/>
  <c r="FI99" i="16" a="1"/>
  <c r="FI99" i="16" s="1"/>
  <c r="FH99" i="16" a="1"/>
  <c r="FH99" i="16" s="1"/>
  <c r="FG99" i="16" a="1"/>
  <c r="FG99" i="16" s="1"/>
  <c r="FF99" i="16" a="1"/>
  <c r="FF99" i="16" s="1"/>
  <c r="FE99" i="16" a="1"/>
  <c r="FE99" i="16" s="1"/>
  <c r="FD99" i="16" a="1"/>
  <c r="FD99" i="16" s="1"/>
  <c r="FC99" i="16" a="1"/>
  <c r="FC99" i="16" s="1"/>
  <c r="FB99" i="16" a="1"/>
  <c r="FB99" i="16" s="1"/>
  <c r="FA99" i="16" a="1"/>
  <c r="FA99" i="16" s="1"/>
  <c r="EZ99" i="16" a="1"/>
  <c r="EZ99" i="16" s="1"/>
  <c r="EY99" i="16" a="1"/>
  <c r="EY99" i="16" s="1"/>
  <c r="EX99" i="16" a="1"/>
  <c r="EX99" i="16" s="1"/>
  <c r="EW99" i="16" a="1"/>
  <c r="EW99" i="16" s="1"/>
  <c r="EV99" i="16" a="1"/>
  <c r="EV99" i="16" s="1"/>
  <c r="EU99" i="16" a="1"/>
  <c r="EU99" i="16" s="1"/>
  <c r="ET99" i="16" a="1"/>
  <c r="ET99" i="16" s="1"/>
  <c r="ES99" i="16" a="1"/>
  <c r="ES99" i="16" s="1"/>
  <c r="ER99" i="16" a="1"/>
  <c r="ER99" i="16" s="1"/>
  <c r="EQ99" i="16" a="1"/>
  <c r="EQ99" i="16" s="1"/>
  <c r="EP99" i="16" a="1"/>
  <c r="EP99" i="16" s="1"/>
  <c r="EO99" i="16" a="1"/>
  <c r="EO99" i="16" s="1"/>
  <c r="EN99" i="16" a="1"/>
  <c r="EN99" i="16" s="1"/>
  <c r="EM99" i="16" a="1"/>
  <c r="EM99" i="16" s="1"/>
  <c r="EL99" i="16" a="1"/>
  <c r="EL99" i="16" s="1"/>
  <c r="EK99" i="16" a="1"/>
  <c r="EK99" i="16" s="1"/>
  <c r="EJ99" i="16" a="1"/>
  <c r="EJ99" i="16" s="1"/>
  <c r="EI99" i="16" a="1"/>
  <c r="EI99" i="16" s="1"/>
  <c r="EH99" i="16" a="1"/>
  <c r="EH99" i="16" s="1"/>
  <c r="EG99" i="16" a="1"/>
  <c r="EG99" i="16" s="1"/>
  <c r="EF99" i="16" a="1"/>
  <c r="EF99" i="16" s="1"/>
  <c r="EE99" i="16" a="1"/>
  <c r="EE99" i="16" s="1"/>
  <c r="ED99" i="16" a="1"/>
  <c r="ED99" i="16" s="1"/>
  <c r="EC99" i="16" a="1"/>
  <c r="EC99" i="16" s="1"/>
  <c r="EB99" i="16" a="1"/>
  <c r="EB99" i="16" s="1"/>
  <c r="EA99" i="16" a="1"/>
  <c r="EA99" i="16" s="1"/>
  <c r="DZ99" i="16" a="1"/>
  <c r="DZ99" i="16" s="1"/>
  <c r="DY99" i="16" a="1"/>
  <c r="DY99" i="16" s="1"/>
  <c r="DX99" i="16" a="1"/>
  <c r="DX99" i="16" s="1"/>
  <c r="DW99" i="16" a="1"/>
  <c r="DW99" i="16" s="1"/>
  <c r="DV99" i="16" a="1"/>
  <c r="DV99" i="16" s="1"/>
  <c r="DU99" i="16" a="1"/>
  <c r="DU99" i="16" s="1"/>
  <c r="DT99" i="16" a="1"/>
  <c r="DT99" i="16" s="1"/>
  <c r="DS99" i="16" a="1"/>
  <c r="DS99" i="16" s="1"/>
  <c r="DR99" i="16" a="1"/>
  <c r="DR99" i="16" s="1"/>
  <c r="DQ99" i="16" a="1"/>
  <c r="DQ99" i="16" s="1"/>
  <c r="DP99" i="16" a="1"/>
  <c r="DP99" i="16" s="1"/>
  <c r="DO99" i="16" a="1"/>
  <c r="DO99" i="16" s="1"/>
  <c r="DN99" i="16" a="1"/>
  <c r="DN99" i="16" s="1"/>
  <c r="DM99" i="16" a="1"/>
  <c r="DM99" i="16" s="1"/>
  <c r="DL99" i="16" a="1"/>
  <c r="DL99" i="16" s="1"/>
  <c r="DK99" i="16" a="1"/>
  <c r="DK99" i="16" s="1"/>
  <c r="DJ99" i="16" a="1"/>
  <c r="DJ99" i="16" s="1"/>
  <c r="DI99" i="16" a="1"/>
  <c r="DI99" i="16" s="1"/>
  <c r="DH99" i="16" a="1"/>
  <c r="DH99" i="16" s="1"/>
  <c r="DG99" i="16" a="1"/>
  <c r="DG99" i="16" s="1"/>
  <c r="DF99" i="16" a="1"/>
  <c r="DF99" i="16" s="1"/>
  <c r="DE99" i="16" a="1"/>
  <c r="DE99" i="16" s="1"/>
  <c r="DD99" i="16" a="1"/>
  <c r="DD99" i="16" s="1"/>
  <c r="DC99" i="16" a="1"/>
  <c r="DC99" i="16" s="1"/>
  <c r="DB99" i="16" a="1"/>
  <c r="DB99" i="16" s="1"/>
  <c r="DA99" i="16" a="1"/>
  <c r="DA99" i="16" s="1"/>
  <c r="CZ99" i="16" a="1"/>
  <c r="CZ99" i="16" s="1"/>
  <c r="CY99" i="16" a="1"/>
  <c r="CY99" i="16" s="1"/>
  <c r="CX99" i="16" a="1"/>
  <c r="CX99" i="16" s="1"/>
  <c r="CW99" i="16" a="1"/>
  <c r="CW99" i="16" s="1"/>
  <c r="CV99" i="16" a="1"/>
  <c r="CV99" i="16" s="1"/>
  <c r="CU99" i="16" a="1"/>
  <c r="CU99" i="16" s="1"/>
  <c r="CT99" i="16" a="1"/>
  <c r="CT99" i="16" s="1"/>
  <c r="CS99" i="16" a="1"/>
  <c r="CS99" i="16" s="1"/>
  <c r="CR99" i="16" a="1"/>
  <c r="CR99" i="16" s="1"/>
  <c r="CQ99" i="16" a="1"/>
  <c r="CQ99" i="16" s="1"/>
  <c r="CP99" i="16" a="1"/>
  <c r="CP99" i="16" s="1"/>
  <c r="CO99" i="16" a="1"/>
  <c r="CO99" i="16" s="1"/>
  <c r="CN99" i="16" a="1"/>
  <c r="CN99" i="16" s="1"/>
  <c r="CM99" i="16" a="1"/>
  <c r="CM99" i="16" s="1"/>
  <c r="CL99" i="16" a="1"/>
  <c r="CL99" i="16" s="1"/>
  <c r="CK99" i="16" a="1"/>
  <c r="CK99" i="16" s="1"/>
  <c r="CJ99" i="16" a="1"/>
  <c r="CJ99" i="16" s="1"/>
  <c r="CI99" i="16" a="1"/>
  <c r="CI99" i="16" s="1"/>
  <c r="CH99" i="16" a="1"/>
  <c r="CH99" i="16" s="1"/>
  <c r="CG99" i="16" a="1"/>
  <c r="CG99" i="16" s="1"/>
  <c r="CF99" i="16" a="1"/>
  <c r="CF99" i="16" s="1"/>
  <c r="CE99" i="16" a="1"/>
  <c r="CE99" i="16" s="1"/>
  <c r="CD99" i="16" a="1"/>
  <c r="CD99" i="16" s="1"/>
  <c r="CC99" i="16" a="1"/>
  <c r="CC99" i="16" s="1"/>
  <c r="CB99" i="16" a="1"/>
  <c r="CB99" i="16" s="1"/>
  <c r="CA99" i="16" a="1"/>
  <c r="CA99" i="16" s="1"/>
  <c r="BZ99" i="16" a="1"/>
  <c r="BZ99" i="16" s="1"/>
  <c r="BY99" i="16" a="1"/>
  <c r="BY99" i="16" s="1"/>
  <c r="BX99" i="16" a="1"/>
  <c r="BX99" i="16" s="1"/>
  <c r="BW99" i="16" a="1"/>
  <c r="BW99" i="16" s="1"/>
  <c r="BV99" i="16" a="1"/>
  <c r="BV99" i="16" s="1"/>
  <c r="BU99" i="16" a="1"/>
  <c r="BU99" i="16" s="1"/>
  <c r="BT99" i="16" a="1"/>
  <c r="BT99" i="16" s="1"/>
  <c r="BS99" i="16" a="1"/>
  <c r="BS99" i="16" s="1"/>
  <c r="BR99" i="16" a="1"/>
  <c r="BR99" i="16" s="1"/>
  <c r="BQ99" i="16" a="1"/>
  <c r="BQ99" i="16" s="1"/>
  <c r="BP99" i="16" a="1"/>
  <c r="BP99" i="16" s="1"/>
  <c r="BO99" i="16" a="1"/>
  <c r="BO99" i="16" s="1"/>
  <c r="BN99" i="16" a="1"/>
  <c r="BN99" i="16" s="1"/>
  <c r="BM99" i="16" a="1"/>
  <c r="BM99" i="16" s="1"/>
  <c r="BL99" i="16" a="1"/>
  <c r="BL99" i="16" s="1"/>
  <c r="BK99" i="16" a="1"/>
  <c r="BK99" i="16" s="1"/>
  <c r="BJ99" i="16" a="1"/>
  <c r="BJ99" i="16" s="1"/>
  <c r="BI99" i="16" a="1"/>
  <c r="BI99" i="16" s="1"/>
  <c r="BH99" i="16" a="1"/>
  <c r="BH99" i="16" s="1"/>
  <c r="BG99" i="16" a="1"/>
  <c r="BG99" i="16" s="1"/>
  <c r="BF99" i="16" a="1"/>
  <c r="BF99" i="16" s="1"/>
  <c r="BE99" i="16" a="1"/>
  <c r="BE99" i="16" s="1"/>
  <c r="BD99" i="16" a="1"/>
  <c r="BD99" i="16" s="1"/>
  <c r="BC99" i="16" a="1"/>
  <c r="BC99" i="16" s="1"/>
  <c r="BB99" i="16" a="1"/>
  <c r="BB99" i="16" s="1"/>
  <c r="BA99" i="16" a="1"/>
  <c r="BA99" i="16" s="1"/>
  <c r="AZ99" i="16" a="1"/>
  <c r="AZ99" i="16" s="1"/>
  <c r="AY99" i="16" a="1"/>
  <c r="AY99" i="16" s="1"/>
  <c r="AX99" i="16" a="1"/>
  <c r="AX99" i="16" s="1"/>
  <c r="AW99" i="16" a="1"/>
  <c r="AW99" i="16" s="1"/>
  <c r="AV99" i="16" a="1"/>
  <c r="AV99" i="16" s="1"/>
  <c r="AU99" i="16" a="1"/>
  <c r="AU99" i="16" s="1"/>
  <c r="AT99" i="16" a="1"/>
  <c r="AT99" i="16" s="1"/>
  <c r="AS99" i="16" a="1"/>
  <c r="AS99" i="16" s="1"/>
  <c r="AR99" i="16" a="1"/>
  <c r="AR99" i="16" s="1"/>
  <c r="AQ99" i="16" a="1"/>
  <c r="AQ99" i="16" s="1"/>
  <c r="AP99" i="16" a="1"/>
  <c r="AP99" i="16" s="1"/>
  <c r="AO99" i="16" a="1"/>
  <c r="AO99" i="16" s="1"/>
  <c r="AN99" i="16" a="1"/>
  <c r="AN99" i="16" s="1"/>
  <c r="AM99" i="16" a="1"/>
  <c r="AM99" i="16" s="1"/>
  <c r="AL99" i="16" a="1"/>
  <c r="AL99" i="16" s="1"/>
  <c r="AK99" i="16" a="1"/>
  <c r="AK99" i="16" s="1"/>
  <c r="AJ99" i="16" a="1"/>
  <c r="AJ99" i="16" s="1"/>
  <c r="AI99" i="16" a="1"/>
  <c r="AI99" i="16" s="1"/>
  <c r="AH99" i="16" a="1"/>
  <c r="AH99" i="16" s="1"/>
  <c r="AG99" i="16" a="1"/>
  <c r="AG99" i="16" s="1"/>
  <c r="AF99" i="16" a="1"/>
  <c r="AF99" i="16" s="1"/>
  <c r="AE99" i="16" a="1"/>
  <c r="AE99" i="16" s="1"/>
  <c r="AD99" i="16" a="1"/>
  <c r="AD99" i="16" s="1"/>
  <c r="AC99" i="16" a="1"/>
  <c r="AC99" i="16" s="1"/>
  <c r="AB99" i="16" a="1"/>
  <c r="AB99" i="16" s="1"/>
  <c r="AA99" i="16" a="1"/>
  <c r="AA99" i="16" s="1"/>
  <c r="Z99" i="16" a="1"/>
  <c r="Z99" i="16" s="1"/>
  <c r="Y99" i="16" a="1"/>
  <c r="Y99" i="16" s="1"/>
  <c r="X99" i="16" a="1"/>
  <c r="X99" i="16" s="1"/>
  <c r="W99" i="16" a="1"/>
  <c r="W99" i="16" s="1"/>
  <c r="V99" i="16" a="1"/>
  <c r="V99" i="16" s="1"/>
  <c r="U99" i="16" a="1"/>
  <c r="U99" i="16" s="1"/>
  <c r="T99" i="16" a="1"/>
  <c r="T99" i="16" s="1"/>
  <c r="S99" i="16" a="1"/>
  <c r="S99" i="16" s="1"/>
  <c r="R99" i="16" a="1"/>
  <c r="R99" i="16" s="1"/>
  <c r="Q99" i="16" a="1"/>
  <c r="Q99" i="16" s="1"/>
  <c r="P99" i="16" a="1"/>
  <c r="P99" i="16" s="1"/>
  <c r="O99" i="16" a="1"/>
  <c r="O99" i="16" s="1"/>
  <c r="N99" i="16" a="1"/>
  <c r="N99" i="16" s="1"/>
  <c r="M99" i="16" a="1"/>
  <c r="M99" i="16" s="1"/>
  <c r="L99" i="16" a="1"/>
  <c r="L99" i="16" s="1"/>
  <c r="K99" i="16" a="1"/>
  <c r="K99" i="16" s="1"/>
  <c r="J99" i="16" a="1"/>
  <c r="J99" i="16" s="1"/>
  <c r="NJ98" i="16" a="1"/>
  <c r="NJ98" i="16" s="1"/>
  <c r="NI98" i="16" a="1"/>
  <c r="NI98" i="16" s="1"/>
  <c r="NH98" i="16" a="1"/>
  <c r="NH98" i="16" s="1"/>
  <c r="NG98" i="16" a="1"/>
  <c r="NG98" i="16" s="1"/>
  <c r="NF98" i="16" a="1"/>
  <c r="NF98" i="16" s="1"/>
  <c r="NE98" i="16" a="1"/>
  <c r="NE98" i="16" s="1"/>
  <c r="ND98" i="16" a="1"/>
  <c r="ND98" i="16" s="1"/>
  <c r="NC98" i="16" a="1"/>
  <c r="NC98" i="16" s="1"/>
  <c r="NB98" i="16" a="1"/>
  <c r="NB98" i="16" s="1"/>
  <c r="NA98" i="16" a="1"/>
  <c r="NA98" i="16" s="1"/>
  <c r="MZ98" i="16" a="1"/>
  <c r="MZ98" i="16" s="1"/>
  <c r="MY98" i="16" a="1"/>
  <c r="MY98" i="16" s="1"/>
  <c r="MX98" i="16" a="1"/>
  <c r="MX98" i="16" s="1"/>
  <c r="MW98" i="16" a="1"/>
  <c r="MW98" i="16" s="1"/>
  <c r="MV98" i="16" a="1"/>
  <c r="MV98" i="16" s="1"/>
  <c r="MU98" i="16" a="1"/>
  <c r="MU98" i="16" s="1"/>
  <c r="MT98" i="16" a="1"/>
  <c r="MT98" i="16" s="1"/>
  <c r="MS98" i="16" a="1"/>
  <c r="MS98" i="16" s="1"/>
  <c r="MR98" i="16" a="1"/>
  <c r="MR98" i="16" s="1"/>
  <c r="MQ98" i="16" a="1"/>
  <c r="MQ98" i="16" s="1"/>
  <c r="MP98" i="16" a="1"/>
  <c r="MP98" i="16" s="1"/>
  <c r="MO98" i="16" a="1"/>
  <c r="MO98" i="16" s="1"/>
  <c r="MN98" i="16" a="1"/>
  <c r="MN98" i="16" s="1"/>
  <c r="MM98" i="16" a="1"/>
  <c r="MM98" i="16" s="1"/>
  <c r="ML98" i="16" a="1"/>
  <c r="ML98" i="16" s="1"/>
  <c r="MK98" i="16" a="1"/>
  <c r="MK98" i="16" s="1"/>
  <c r="MJ98" i="16" a="1"/>
  <c r="MJ98" i="16" s="1"/>
  <c r="MI98" i="16" a="1"/>
  <c r="MI98" i="16" s="1"/>
  <c r="MH98" i="16" a="1"/>
  <c r="MH98" i="16" s="1"/>
  <c r="MG98" i="16" a="1"/>
  <c r="MG98" i="16" s="1"/>
  <c r="MF98" i="16" a="1"/>
  <c r="MF98" i="16" s="1"/>
  <c r="ME98" i="16" a="1"/>
  <c r="ME98" i="16" s="1"/>
  <c r="MD98" i="16" a="1"/>
  <c r="MD98" i="16" s="1"/>
  <c r="MC98" i="16" a="1"/>
  <c r="MC98" i="16" s="1"/>
  <c r="MB98" i="16" a="1"/>
  <c r="MB98" i="16" s="1"/>
  <c r="MA98" i="16" a="1"/>
  <c r="MA98" i="16" s="1"/>
  <c r="LZ98" i="16" a="1"/>
  <c r="LZ98" i="16" s="1"/>
  <c r="LY98" i="16" a="1"/>
  <c r="LY98" i="16" s="1"/>
  <c r="LX98" i="16" a="1"/>
  <c r="LX98" i="16" s="1"/>
  <c r="LW98" i="16" a="1"/>
  <c r="LW98" i="16" s="1"/>
  <c r="LV98" i="16" a="1"/>
  <c r="LV98" i="16" s="1"/>
  <c r="LU98" i="16" a="1"/>
  <c r="LU98" i="16" s="1"/>
  <c r="LT98" i="16" a="1"/>
  <c r="LT98" i="16" s="1"/>
  <c r="LS98" i="16" a="1"/>
  <c r="LS98" i="16" s="1"/>
  <c r="LR98" i="16" a="1"/>
  <c r="LR98" i="16" s="1"/>
  <c r="LQ98" i="16" a="1"/>
  <c r="LQ98" i="16" s="1"/>
  <c r="LP98" i="16" a="1"/>
  <c r="LP98" i="16" s="1"/>
  <c r="LO98" i="16" a="1"/>
  <c r="LO98" i="16" s="1"/>
  <c r="LN98" i="16" a="1"/>
  <c r="LN98" i="16" s="1"/>
  <c r="LM98" i="16" a="1"/>
  <c r="LM98" i="16" s="1"/>
  <c r="LL98" i="16" a="1"/>
  <c r="LL98" i="16" s="1"/>
  <c r="LK98" i="16" a="1"/>
  <c r="LK98" i="16" s="1"/>
  <c r="LJ98" i="16" a="1"/>
  <c r="LJ98" i="16" s="1"/>
  <c r="LI98" i="16" a="1"/>
  <c r="LI98" i="16" s="1"/>
  <c r="LH98" i="16" a="1"/>
  <c r="LH98" i="16" s="1"/>
  <c r="LG98" i="16" a="1"/>
  <c r="LG98" i="16" s="1"/>
  <c r="LF98" i="16" a="1"/>
  <c r="LF98" i="16" s="1"/>
  <c r="LE98" i="16" a="1"/>
  <c r="LE98" i="16" s="1"/>
  <c r="LD98" i="16" a="1"/>
  <c r="LD98" i="16" s="1"/>
  <c r="LC98" i="16" a="1"/>
  <c r="LC98" i="16" s="1"/>
  <c r="LB98" i="16" a="1"/>
  <c r="LB98" i="16" s="1"/>
  <c r="LA98" i="16" a="1"/>
  <c r="LA98" i="16" s="1"/>
  <c r="KZ98" i="16" a="1"/>
  <c r="KZ98" i="16" s="1"/>
  <c r="KY98" i="16" a="1"/>
  <c r="KY98" i="16" s="1"/>
  <c r="KX98" i="16" a="1"/>
  <c r="KX98" i="16" s="1"/>
  <c r="KW98" i="16" a="1"/>
  <c r="KW98" i="16" s="1"/>
  <c r="KV98" i="16" a="1"/>
  <c r="KV98" i="16" s="1"/>
  <c r="KU98" i="16" a="1"/>
  <c r="KU98" i="16" s="1"/>
  <c r="KT98" i="16" a="1"/>
  <c r="KT98" i="16" s="1"/>
  <c r="KS98" i="16" a="1"/>
  <c r="KS98" i="16" s="1"/>
  <c r="KR98" i="16" a="1"/>
  <c r="KR98" i="16" s="1"/>
  <c r="KQ98" i="16" a="1"/>
  <c r="KQ98" i="16" s="1"/>
  <c r="KP98" i="16" a="1"/>
  <c r="KP98" i="16" s="1"/>
  <c r="KO98" i="16" a="1"/>
  <c r="KO98" i="16" s="1"/>
  <c r="KN98" i="16" a="1"/>
  <c r="KN98" i="16" s="1"/>
  <c r="KM98" i="16" a="1"/>
  <c r="KM98" i="16" s="1"/>
  <c r="KL98" i="16" a="1"/>
  <c r="KL98" i="16" s="1"/>
  <c r="KK98" i="16" a="1"/>
  <c r="KK98" i="16" s="1"/>
  <c r="KJ98" i="16" a="1"/>
  <c r="KJ98" i="16" s="1"/>
  <c r="KI98" i="16" a="1"/>
  <c r="KI98" i="16" s="1"/>
  <c r="KH98" i="16" a="1"/>
  <c r="KH98" i="16" s="1"/>
  <c r="KG98" i="16" a="1"/>
  <c r="KG98" i="16" s="1"/>
  <c r="KF98" i="16" a="1"/>
  <c r="KF98" i="16" s="1"/>
  <c r="KE98" i="16" a="1"/>
  <c r="KE98" i="16" s="1"/>
  <c r="KD98" i="16" a="1"/>
  <c r="KD98" i="16" s="1"/>
  <c r="KC98" i="16" a="1"/>
  <c r="KC98" i="16" s="1"/>
  <c r="KB98" i="16" a="1"/>
  <c r="KB98" i="16" s="1"/>
  <c r="KA98" i="16" a="1"/>
  <c r="KA98" i="16" s="1"/>
  <c r="JZ98" i="16" a="1"/>
  <c r="JZ98" i="16" s="1"/>
  <c r="JY98" i="16" a="1"/>
  <c r="JY98" i="16" s="1"/>
  <c r="JX98" i="16" a="1"/>
  <c r="JX98" i="16" s="1"/>
  <c r="JW98" i="16" a="1"/>
  <c r="JW98" i="16" s="1"/>
  <c r="JV98" i="16" a="1"/>
  <c r="JV98" i="16" s="1"/>
  <c r="JU98" i="16" a="1"/>
  <c r="JU98" i="16" s="1"/>
  <c r="JT98" i="16" a="1"/>
  <c r="JT98" i="16" s="1"/>
  <c r="JS98" i="16" a="1"/>
  <c r="JS98" i="16" s="1"/>
  <c r="JR98" i="16" a="1"/>
  <c r="JR98" i="16" s="1"/>
  <c r="JQ98" i="16" a="1"/>
  <c r="JQ98" i="16" s="1"/>
  <c r="JP98" i="16" a="1"/>
  <c r="JP98" i="16" s="1"/>
  <c r="JO98" i="16" a="1"/>
  <c r="JO98" i="16" s="1"/>
  <c r="JN98" i="16" a="1"/>
  <c r="JN98" i="16" s="1"/>
  <c r="JM98" i="16" a="1"/>
  <c r="JM98" i="16" s="1"/>
  <c r="JL98" i="16" a="1"/>
  <c r="JL98" i="16" s="1"/>
  <c r="JK98" i="16" a="1"/>
  <c r="JK98" i="16" s="1"/>
  <c r="JJ98" i="16" a="1"/>
  <c r="JJ98" i="16" s="1"/>
  <c r="JI98" i="16" a="1"/>
  <c r="JI98" i="16" s="1"/>
  <c r="JH98" i="16" a="1"/>
  <c r="JH98" i="16" s="1"/>
  <c r="JG98" i="16" a="1"/>
  <c r="JG98" i="16" s="1"/>
  <c r="JF98" i="16" a="1"/>
  <c r="JF98" i="16" s="1"/>
  <c r="JE98" i="16" a="1"/>
  <c r="JE98" i="16" s="1"/>
  <c r="JD98" i="16" a="1"/>
  <c r="JD98" i="16" s="1"/>
  <c r="JC98" i="16" a="1"/>
  <c r="JC98" i="16" s="1"/>
  <c r="JB98" i="16" a="1"/>
  <c r="JB98" i="16" s="1"/>
  <c r="JA98" i="16" a="1"/>
  <c r="JA98" i="16" s="1"/>
  <c r="IZ98" i="16" a="1"/>
  <c r="IZ98" i="16" s="1"/>
  <c r="IY98" i="16" a="1"/>
  <c r="IY98" i="16" s="1"/>
  <c r="IX98" i="16" a="1"/>
  <c r="IX98" i="16" s="1"/>
  <c r="IW98" i="16" a="1"/>
  <c r="IW98" i="16" s="1"/>
  <c r="IV98" i="16" a="1"/>
  <c r="IV98" i="16" s="1"/>
  <c r="IU98" i="16" a="1"/>
  <c r="IU98" i="16" s="1"/>
  <c r="IT98" i="16" a="1"/>
  <c r="IT98" i="16" s="1"/>
  <c r="IS98" i="16" a="1"/>
  <c r="IS98" i="16" s="1"/>
  <c r="IR98" i="16" a="1"/>
  <c r="IR98" i="16" s="1"/>
  <c r="IQ98" i="16" a="1"/>
  <c r="IQ98" i="16" s="1"/>
  <c r="IP98" i="16" a="1"/>
  <c r="IP98" i="16" s="1"/>
  <c r="IO98" i="16" a="1"/>
  <c r="IO98" i="16" s="1"/>
  <c r="IN98" i="16" a="1"/>
  <c r="IN98" i="16" s="1"/>
  <c r="IM98" i="16" a="1"/>
  <c r="IM98" i="16" s="1"/>
  <c r="IL98" i="16" a="1"/>
  <c r="IL98" i="16" s="1"/>
  <c r="IK98" i="16" a="1"/>
  <c r="IK98" i="16" s="1"/>
  <c r="IJ98" i="16" a="1"/>
  <c r="IJ98" i="16" s="1"/>
  <c r="II98" i="16" a="1"/>
  <c r="II98" i="16" s="1"/>
  <c r="IH98" i="16" a="1"/>
  <c r="IH98" i="16" s="1"/>
  <c r="IG98" i="16" a="1"/>
  <c r="IG98" i="16" s="1"/>
  <c r="IF98" i="16" a="1"/>
  <c r="IF98" i="16" s="1"/>
  <c r="IE98" i="16" a="1"/>
  <c r="IE98" i="16" s="1"/>
  <c r="ID98" i="16" a="1"/>
  <c r="ID98" i="16" s="1"/>
  <c r="IC98" i="16" a="1"/>
  <c r="IC98" i="16" s="1"/>
  <c r="IB98" i="16" a="1"/>
  <c r="IB98" i="16" s="1"/>
  <c r="IA98" i="16" a="1"/>
  <c r="IA98" i="16" s="1"/>
  <c r="HZ98" i="16" a="1"/>
  <c r="HZ98" i="16" s="1"/>
  <c r="HY98" i="16" a="1"/>
  <c r="HY98" i="16" s="1"/>
  <c r="HX98" i="16" a="1"/>
  <c r="HX98" i="16" s="1"/>
  <c r="HW98" i="16" a="1"/>
  <c r="HW98" i="16" s="1"/>
  <c r="HV98" i="16" a="1"/>
  <c r="HV98" i="16" s="1"/>
  <c r="HU98" i="16" a="1"/>
  <c r="HU98" i="16" s="1"/>
  <c r="HT98" i="16" a="1"/>
  <c r="HT98" i="16" s="1"/>
  <c r="HS98" i="16" a="1"/>
  <c r="HS98" i="16" s="1"/>
  <c r="HR98" i="16" a="1"/>
  <c r="HR98" i="16" s="1"/>
  <c r="HQ98" i="16" a="1"/>
  <c r="HQ98" i="16" s="1"/>
  <c r="HP98" i="16" a="1"/>
  <c r="HP98" i="16" s="1"/>
  <c r="HO98" i="16" a="1"/>
  <c r="HO98" i="16" s="1"/>
  <c r="HN98" i="16" a="1"/>
  <c r="HN98" i="16" s="1"/>
  <c r="HM98" i="16" a="1"/>
  <c r="HM98" i="16" s="1"/>
  <c r="HL98" i="16" a="1"/>
  <c r="HL98" i="16" s="1"/>
  <c r="HK98" i="16" a="1"/>
  <c r="HK98" i="16" s="1"/>
  <c r="HJ98" i="16" a="1"/>
  <c r="HJ98" i="16" s="1"/>
  <c r="HI98" i="16" a="1"/>
  <c r="HI98" i="16" s="1"/>
  <c r="HH98" i="16" a="1"/>
  <c r="HH98" i="16" s="1"/>
  <c r="HG98" i="16" a="1"/>
  <c r="HG98" i="16" s="1"/>
  <c r="HF98" i="16" a="1"/>
  <c r="HF98" i="16" s="1"/>
  <c r="HE98" i="16" a="1"/>
  <c r="HE98" i="16" s="1"/>
  <c r="HD98" i="16" a="1"/>
  <c r="HD98" i="16" s="1"/>
  <c r="HC98" i="16" a="1"/>
  <c r="HC98" i="16" s="1"/>
  <c r="HB98" i="16" a="1"/>
  <c r="HB98" i="16" s="1"/>
  <c r="HA98" i="16" a="1"/>
  <c r="HA98" i="16" s="1"/>
  <c r="GZ98" i="16" a="1"/>
  <c r="GZ98" i="16" s="1"/>
  <c r="GY98" i="16" a="1"/>
  <c r="GY98" i="16" s="1"/>
  <c r="GX98" i="16" a="1"/>
  <c r="GX98" i="16" s="1"/>
  <c r="GW98" i="16" a="1"/>
  <c r="GW98" i="16" s="1"/>
  <c r="GV98" i="16" a="1"/>
  <c r="GV98" i="16" s="1"/>
  <c r="GU98" i="16" a="1"/>
  <c r="GU98" i="16" s="1"/>
  <c r="GT98" i="16" a="1"/>
  <c r="GT98" i="16" s="1"/>
  <c r="GS98" i="16" a="1"/>
  <c r="GS98" i="16" s="1"/>
  <c r="GR98" i="16" a="1"/>
  <c r="GR98" i="16" s="1"/>
  <c r="GQ98" i="16" a="1"/>
  <c r="GQ98" i="16" s="1"/>
  <c r="GP98" i="16" a="1"/>
  <c r="GP98" i="16" s="1"/>
  <c r="GO98" i="16" a="1"/>
  <c r="GO98" i="16" s="1"/>
  <c r="GN98" i="16" a="1"/>
  <c r="GN98" i="16" s="1"/>
  <c r="GM98" i="16" a="1"/>
  <c r="GM98" i="16" s="1"/>
  <c r="GL98" i="16" a="1"/>
  <c r="GL98" i="16" s="1"/>
  <c r="GK98" i="16" a="1"/>
  <c r="GK98" i="16" s="1"/>
  <c r="GJ98" i="16" a="1"/>
  <c r="GJ98" i="16" s="1"/>
  <c r="GI98" i="16" a="1"/>
  <c r="GI98" i="16" s="1"/>
  <c r="GH98" i="16" a="1"/>
  <c r="GH98" i="16" s="1"/>
  <c r="GG98" i="16" a="1"/>
  <c r="GG98" i="16" s="1"/>
  <c r="GF98" i="16" a="1"/>
  <c r="GF98" i="16" s="1"/>
  <c r="GE98" i="16" a="1"/>
  <c r="GE98" i="16" s="1"/>
  <c r="GD98" i="16" a="1"/>
  <c r="GD98" i="16" s="1"/>
  <c r="GC98" i="16" a="1"/>
  <c r="GC98" i="16" s="1"/>
  <c r="GB98" i="16" a="1"/>
  <c r="GB98" i="16" s="1"/>
  <c r="GA98" i="16" a="1"/>
  <c r="GA98" i="16" s="1"/>
  <c r="FZ98" i="16" a="1"/>
  <c r="FZ98" i="16" s="1"/>
  <c r="FY98" i="16" a="1"/>
  <c r="FY98" i="16" s="1"/>
  <c r="FX98" i="16" a="1"/>
  <c r="FX98" i="16" s="1"/>
  <c r="FW98" i="16" a="1"/>
  <c r="FW98" i="16" s="1"/>
  <c r="FV98" i="16" a="1"/>
  <c r="FV98" i="16" s="1"/>
  <c r="FU98" i="16" a="1"/>
  <c r="FU98" i="16" s="1"/>
  <c r="FT98" i="16" a="1"/>
  <c r="FT98" i="16" s="1"/>
  <c r="FS98" i="16" a="1"/>
  <c r="FS98" i="16" s="1"/>
  <c r="FR98" i="16" a="1"/>
  <c r="FR98" i="16" s="1"/>
  <c r="FQ98" i="16" a="1"/>
  <c r="FQ98" i="16" s="1"/>
  <c r="FP98" i="16" a="1"/>
  <c r="FP98" i="16" s="1"/>
  <c r="FO98" i="16" a="1"/>
  <c r="FO98" i="16" s="1"/>
  <c r="FN98" i="16" a="1"/>
  <c r="FN98" i="16" s="1"/>
  <c r="FM98" i="16" a="1"/>
  <c r="FM98" i="16" s="1"/>
  <c r="FL98" i="16" a="1"/>
  <c r="FL98" i="16" s="1"/>
  <c r="FK98" i="16" a="1"/>
  <c r="FK98" i="16" s="1"/>
  <c r="FJ98" i="16" a="1"/>
  <c r="FJ98" i="16" s="1"/>
  <c r="FI98" i="16" a="1"/>
  <c r="FI98" i="16" s="1"/>
  <c r="FH98" i="16" a="1"/>
  <c r="FH98" i="16" s="1"/>
  <c r="FG98" i="16" a="1"/>
  <c r="FG98" i="16" s="1"/>
  <c r="FF98" i="16" a="1"/>
  <c r="FF98" i="16" s="1"/>
  <c r="FE98" i="16" a="1"/>
  <c r="FE98" i="16" s="1"/>
  <c r="FD98" i="16" a="1"/>
  <c r="FD98" i="16" s="1"/>
  <c r="FC98" i="16" a="1"/>
  <c r="FC98" i="16" s="1"/>
  <c r="FB98" i="16" a="1"/>
  <c r="FB98" i="16" s="1"/>
  <c r="FA98" i="16" a="1"/>
  <c r="FA98" i="16" s="1"/>
  <c r="EZ98" i="16" a="1"/>
  <c r="EZ98" i="16" s="1"/>
  <c r="EY98" i="16" a="1"/>
  <c r="EY98" i="16" s="1"/>
  <c r="EX98" i="16" a="1"/>
  <c r="EX98" i="16" s="1"/>
  <c r="EW98" i="16" a="1"/>
  <c r="EW98" i="16" s="1"/>
  <c r="EV98" i="16" a="1"/>
  <c r="EV98" i="16" s="1"/>
  <c r="EU98" i="16" a="1"/>
  <c r="EU98" i="16" s="1"/>
  <c r="ET98" i="16" a="1"/>
  <c r="ET98" i="16" s="1"/>
  <c r="ES98" i="16" a="1"/>
  <c r="ES98" i="16" s="1"/>
  <c r="ER98" i="16" a="1"/>
  <c r="ER98" i="16" s="1"/>
  <c r="EQ98" i="16" a="1"/>
  <c r="EQ98" i="16" s="1"/>
  <c r="EP98" i="16" a="1"/>
  <c r="EP98" i="16" s="1"/>
  <c r="EO98" i="16" a="1"/>
  <c r="EO98" i="16" s="1"/>
  <c r="EN98" i="16" a="1"/>
  <c r="EN98" i="16" s="1"/>
  <c r="EM98" i="16" a="1"/>
  <c r="EM98" i="16" s="1"/>
  <c r="EL98" i="16" a="1"/>
  <c r="EL98" i="16" s="1"/>
  <c r="EK98" i="16" a="1"/>
  <c r="EK98" i="16" s="1"/>
  <c r="EJ98" i="16" a="1"/>
  <c r="EJ98" i="16" s="1"/>
  <c r="EI98" i="16" a="1"/>
  <c r="EI98" i="16" s="1"/>
  <c r="EH98" i="16" a="1"/>
  <c r="EH98" i="16" s="1"/>
  <c r="EG98" i="16" a="1"/>
  <c r="EG98" i="16" s="1"/>
  <c r="EF98" i="16" a="1"/>
  <c r="EF98" i="16" s="1"/>
  <c r="EE98" i="16" a="1"/>
  <c r="EE98" i="16" s="1"/>
  <c r="ED98" i="16" a="1"/>
  <c r="ED98" i="16" s="1"/>
  <c r="EC98" i="16" a="1"/>
  <c r="EC98" i="16" s="1"/>
  <c r="EB98" i="16" a="1"/>
  <c r="EB98" i="16" s="1"/>
  <c r="EA98" i="16" a="1"/>
  <c r="EA98" i="16" s="1"/>
  <c r="DZ98" i="16" a="1"/>
  <c r="DZ98" i="16" s="1"/>
  <c r="DY98" i="16" a="1"/>
  <c r="DY98" i="16" s="1"/>
  <c r="DX98" i="16" a="1"/>
  <c r="DX98" i="16" s="1"/>
  <c r="DW98" i="16" a="1"/>
  <c r="DW98" i="16" s="1"/>
  <c r="DV98" i="16" a="1"/>
  <c r="DV98" i="16" s="1"/>
  <c r="DU98" i="16" a="1"/>
  <c r="DU98" i="16" s="1"/>
  <c r="DT98" i="16" a="1"/>
  <c r="DT98" i="16" s="1"/>
  <c r="DS98" i="16" a="1"/>
  <c r="DS98" i="16" s="1"/>
  <c r="DR98" i="16" a="1"/>
  <c r="DR98" i="16" s="1"/>
  <c r="DQ98" i="16" a="1"/>
  <c r="DQ98" i="16" s="1"/>
  <c r="DP98" i="16" a="1"/>
  <c r="DP98" i="16" s="1"/>
  <c r="DO98" i="16" a="1"/>
  <c r="DO98" i="16" s="1"/>
  <c r="DN98" i="16" a="1"/>
  <c r="DN98" i="16" s="1"/>
  <c r="DM98" i="16" a="1"/>
  <c r="DM98" i="16" s="1"/>
  <c r="DL98" i="16" a="1"/>
  <c r="DL98" i="16" s="1"/>
  <c r="DK98" i="16" a="1"/>
  <c r="DK98" i="16" s="1"/>
  <c r="DJ98" i="16" a="1"/>
  <c r="DJ98" i="16" s="1"/>
  <c r="DI98" i="16" a="1"/>
  <c r="DI98" i="16" s="1"/>
  <c r="DH98" i="16" a="1"/>
  <c r="DH98" i="16" s="1"/>
  <c r="DG98" i="16" a="1"/>
  <c r="DG98" i="16" s="1"/>
  <c r="DF98" i="16" a="1"/>
  <c r="DF98" i="16" s="1"/>
  <c r="DE98" i="16" a="1"/>
  <c r="DE98" i="16" s="1"/>
  <c r="DD98" i="16" a="1"/>
  <c r="DD98" i="16" s="1"/>
  <c r="DC98" i="16" a="1"/>
  <c r="DC98" i="16" s="1"/>
  <c r="DB98" i="16" a="1"/>
  <c r="DB98" i="16" s="1"/>
  <c r="DA98" i="16" a="1"/>
  <c r="DA98" i="16" s="1"/>
  <c r="CZ98" i="16" a="1"/>
  <c r="CZ98" i="16" s="1"/>
  <c r="CY98" i="16" a="1"/>
  <c r="CY98" i="16" s="1"/>
  <c r="CX98" i="16" a="1"/>
  <c r="CX98" i="16" s="1"/>
  <c r="CW98" i="16" a="1"/>
  <c r="CW98" i="16" s="1"/>
  <c r="CV98" i="16" a="1"/>
  <c r="CV98" i="16" s="1"/>
  <c r="CU98" i="16" a="1"/>
  <c r="CU98" i="16" s="1"/>
  <c r="CT98" i="16" a="1"/>
  <c r="CT98" i="16" s="1"/>
  <c r="CS98" i="16" a="1"/>
  <c r="CS98" i="16" s="1"/>
  <c r="CR98" i="16" a="1"/>
  <c r="CR98" i="16" s="1"/>
  <c r="CQ98" i="16" a="1"/>
  <c r="CQ98" i="16" s="1"/>
  <c r="CP98" i="16" a="1"/>
  <c r="CP98" i="16" s="1"/>
  <c r="CO98" i="16" a="1"/>
  <c r="CO98" i="16" s="1"/>
  <c r="CN98" i="16" a="1"/>
  <c r="CN98" i="16" s="1"/>
  <c r="CM98" i="16" a="1"/>
  <c r="CM98" i="16" s="1"/>
  <c r="CL98" i="16" a="1"/>
  <c r="CL98" i="16" s="1"/>
  <c r="CK98" i="16" a="1"/>
  <c r="CK98" i="16" s="1"/>
  <c r="CJ98" i="16" a="1"/>
  <c r="CJ98" i="16" s="1"/>
  <c r="CI98" i="16" a="1"/>
  <c r="CI98" i="16" s="1"/>
  <c r="CH98" i="16" a="1"/>
  <c r="CH98" i="16" s="1"/>
  <c r="CG98" i="16" a="1"/>
  <c r="CG98" i="16" s="1"/>
  <c r="CF98" i="16" a="1"/>
  <c r="CF98" i="16" s="1"/>
  <c r="CE98" i="16" a="1"/>
  <c r="CE98" i="16" s="1"/>
  <c r="CD98" i="16" a="1"/>
  <c r="CD98" i="16" s="1"/>
  <c r="CC98" i="16" a="1"/>
  <c r="CC98" i="16" s="1"/>
  <c r="CB98" i="16" a="1"/>
  <c r="CB98" i="16" s="1"/>
  <c r="CA98" i="16" a="1"/>
  <c r="CA98" i="16" s="1"/>
  <c r="BZ98" i="16" a="1"/>
  <c r="BZ98" i="16" s="1"/>
  <c r="BY98" i="16" a="1"/>
  <c r="BY98" i="16" s="1"/>
  <c r="BX98" i="16" a="1"/>
  <c r="BX98" i="16" s="1"/>
  <c r="BW98" i="16" a="1"/>
  <c r="BW98" i="16" s="1"/>
  <c r="BV98" i="16" a="1"/>
  <c r="BV98" i="16" s="1"/>
  <c r="BU98" i="16" a="1"/>
  <c r="BU98" i="16" s="1"/>
  <c r="BT98" i="16" a="1"/>
  <c r="BT98" i="16" s="1"/>
  <c r="BS98" i="16" a="1"/>
  <c r="BS98" i="16" s="1"/>
  <c r="BR98" i="16" a="1"/>
  <c r="BR98" i="16" s="1"/>
  <c r="BQ98" i="16" a="1"/>
  <c r="BQ98" i="16" s="1"/>
  <c r="BP98" i="16" a="1"/>
  <c r="BP98" i="16" s="1"/>
  <c r="BO98" i="16" a="1"/>
  <c r="BO98" i="16" s="1"/>
  <c r="BN98" i="16" a="1"/>
  <c r="BN98" i="16" s="1"/>
  <c r="BM98" i="16" a="1"/>
  <c r="BM98" i="16" s="1"/>
  <c r="BL98" i="16" a="1"/>
  <c r="BL98" i="16" s="1"/>
  <c r="BK98" i="16" a="1"/>
  <c r="BK98" i="16" s="1"/>
  <c r="BJ98" i="16" a="1"/>
  <c r="BJ98" i="16" s="1"/>
  <c r="BI98" i="16" a="1"/>
  <c r="BI98" i="16" s="1"/>
  <c r="BH98" i="16" a="1"/>
  <c r="BH98" i="16" s="1"/>
  <c r="BG98" i="16" a="1"/>
  <c r="BG98" i="16" s="1"/>
  <c r="BF98" i="16" a="1"/>
  <c r="BF98" i="16" s="1"/>
  <c r="BE98" i="16" a="1"/>
  <c r="BE98" i="16" s="1"/>
  <c r="BD98" i="16" a="1"/>
  <c r="BD98" i="16" s="1"/>
  <c r="BC98" i="16" a="1"/>
  <c r="BC98" i="16" s="1"/>
  <c r="BB98" i="16" a="1"/>
  <c r="BB98" i="16" s="1"/>
  <c r="BA98" i="16" a="1"/>
  <c r="BA98" i="16" s="1"/>
  <c r="AZ98" i="16" a="1"/>
  <c r="AZ98" i="16" s="1"/>
  <c r="AY98" i="16" a="1"/>
  <c r="AY98" i="16" s="1"/>
  <c r="AX98" i="16" a="1"/>
  <c r="AX98" i="16" s="1"/>
  <c r="AW98" i="16" a="1"/>
  <c r="AW98" i="16" s="1"/>
  <c r="AV98" i="16" a="1"/>
  <c r="AV98" i="16" s="1"/>
  <c r="AU98" i="16" a="1"/>
  <c r="AU98" i="16" s="1"/>
  <c r="AT98" i="16" a="1"/>
  <c r="AT98" i="16" s="1"/>
  <c r="AS98" i="16" a="1"/>
  <c r="AS98" i="16" s="1"/>
  <c r="AR98" i="16" a="1"/>
  <c r="AR98" i="16" s="1"/>
  <c r="AQ98" i="16" a="1"/>
  <c r="AQ98" i="16" s="1"/>
  <c r="AP98" i="16" a="1"/>
  <c r="AP98" i="16" s="1"/>
  <c r="AO98" i="16" a="1"/>
  <c r="AO98" i="16" s="1"/>
  <c r="AN98" i="16" a="1"/>
  <c r="AN98" i="16" s="1"/>
  <c r="AM98" i="16" a="1"/>
  <c r="AM98" i="16" s="1"/>
  <c r="AL98" i="16" a="1"/>
  <c r="AL98" i="16" s="1"/>
  <c r="AK98" i="16" a="1"/>
  <c r="AK98" i="16" s="1"/>
  <c r="AJ98" i="16" a="1"/>
  <c r="AJ98" i="16" s="1"/>
  <c r="AI98" i="16" a="1"/>
  <c r="AI98" i="16" s="1"/>
  <c r="AH98" i="16" a="1"/>
  <c r="AH98" i="16" s="1"/>
  <c r="AG98" i="16" a="1"/>
  <c r="AG98" i="16" s="1"/>
  <c r="AF98" i="16" a="1"/>
  <c r="AF98" i="16" s="1"/>
  <c r="AE98" i="16" a="1"/>
  <c r="AE98" i="16" s="1"/>
  <c r="AD98" i="16" a="1"/>
  <c r="AD98" i="16" s="1"/>
  <c r="AC98" i="16" a="1"/>
  <c r="AC98" i="16" s="1"/>
  <c r="AB98" i="16" a="1"/>
  <c r="AB98" i="16" s="1"/>
  <c r="AA98" i="16" a="1"/>
  <c r="AA98" i="16" s="1"/>
  <c r="Z98" i="16" a="1"/>
  <c r="Z98" i="16" s="1"/>
  <c r="Y98" i="16" a="1"/>
  <c r="Y98" i="16" s="1"/>
  <c r="X98" i="16" a="1"/>
  <c r="X98" i="16" s="1"/>
  <c r="W98" i="16" a="1"/>
  <c r="W98" i="16" s="1"/>
  <c r="V98" i="16" a="1"/>
  <c r="V98" i="16" s="1"/>
  <c r="U98" i="16" a="1"/>
  <c r="U98" i="16" s="1"/>
  <c r="T98" i="16" a="1"/>
  <c r="T98" i="16" s="1"/>
  <c r="S98" i="16" a="1"/>
  <c r="S98" i="16" s="1"/>
  <c r="R98" i="16" a="1"/>
  <c r="R98" i="16" s="1"/>
  <c r="Q98" i="16" a="1"/>
  <c r="Q98" i="16" s="1"/>
  <c r="P98" i="16" a="1"/>
  <c r="P98" i="16" s="1"/>
  <c r="O98" i="16" a="1"/>
  <c r="O98" i="16" s="1"/>
  <c r="N98" i="16" a="1"/>
  <c r="N98" i="16" s="1"/>
  <c r="M98" i="16" a="1"/>
  <c r="M98" i="16" s="1"/>
  <c r="L98" i="16" a="1"/>
  <c r="L98" i="16" s="1"/>
  <c r="K98" i="16" a="1"/>
  <c r="K98" i="16" s="1"/>
  <c r="J98" i="16" a="1"/>
  <c r="J98" i="16" s="1"/>
  <c r="NJ97" i="16" a="1"/>
  <c r="NJ97" i="16" s="1"/>
  <c r="NI97" i="16" a="1"/>
  <c r="NI97" i="16" s="1"/>
  <c r="NH97" i="16" a="1"/>
  <c r="NH97" i="16" s="1"/>
  <c r="NG97" i="16" a="1"/>
  <c r="NG97" i="16" s="1"/>
  <c r="NF97" i="16" a="1"/>
  <c r="NF97" i="16" s="1"/>
  <c r="NE97" i="16" a="1"/>
  <c r="NE97" i="16" s="1"/>
  <c r="ND97" i="16" a="1"/>
  <c r="ND97" i="16" s="1"/>
  <c r="NC97" i="16" a="1"/>
  <c r="NC97" i="16" s="1"/>
  <c r="NB97" i="16" a="1"/>
  <c r="NB97" i="16" s="1"/>
  <c r="NA97" i="16" a="1"/>
  <c r="NA97" i="16" s="1"/>
  <c r="MZ97" i="16" a="1"/>
  <c r="MZ97" i="16" s="1"/>
  <c r="MY97" i="16" a="1"/>
  <c r="MY97" i="16" s="1"/>
  <c r="MX97" i="16" a="1"/>
  <c r="MX97" i="16" s="1"/>
  <c r="MW97" i="16" a="1"/>
  <c r="MW97" i="16" s="1"/>
  <c r="MV97" i="16" a="1"/>
  <c r="MV97" i="16" s="1"/>
  <c r="MU97" i="16" a="1"/>
  <c r="MU97" i="16" s="1"/>
  <c r="MT97" i="16" a="1"/>
  <c r="MT97" i="16" s="1"/>
  <c r="MS97" i="16" a="1"/>
  <c r="MS97" i="16" s="1"/>
  <c r="MR97" i="16" a="1"/>
  <c r="MR97" i="16" s="1"/>
  <c r="MQ97" i="16" a="1"/>
  <c r="MQ97" i="16" s="1"/>
  <c r="MP97" i="16" a="1"/>
  <c r="MP97" i="16" s="1"/>
  <c r="MO97" i="16" a="1"/>
  <c r="MO97" i="16" s="1"/>
  <c r="MN97" i="16" a="1"/>
  <c r="MN97" i="16" s="1"/>
  <c r="MM97" i="16" a="1"/>
  <c r="MM97" i="16" s="1"/>
  <c r="ML97" i="16" a="1"/>
  <c r="ML97" i="16" s="1"/>
  <c r="MK97" i="16" a="1"/>
  <c r="MK97" i="16" s="1"/>
  <c r="MJ97" i="16" a="1"/>
  <c r="MJ97" i="16" s="1"/>
  <c r="MI97" i="16" a="1"/>
  <c r="MI97" i="16" s="1"/>
  <c r="MH97" i="16" a="1"/>
  <c r="MH97" i="16" s="1"/>
  <c r="MG97" i="16" a="1"/>
  <c r="MG97" i="16" s="1"/>
  <c r="MF97" i="16" a="1"/>
  <c r="MF97" i="16" s="1"/>
  <c r="ME97" i="16" a="1"/>
  <c r="ME97" i="16" s="1"/>
  <c r="MD97" i="16" a="1"/>
  <c r="MD97" i="16" s="1"/>
  <c r="MC97" i="16" a="1"/>
  <c r="MC97" i="16" s="1"/>
  <c r="MB97" i="16" a="1"/>
  <c r="MB97" i="16" s="1"/>
  <c r="MA97" i="16" a="1"/>
  <c r="MA97" i="16" s="1"/>
  <c r="LZ97" i="16" a="1"/>
  <c r="LZ97" i="16" s="1"/>
  <c r="LY97" i="16" a="1"/>
  <c r="LY97" i="16" s="1"/>
  <c r="LX97" i="16" a="1"/>
  <c r="LX97" i="16" s="1"/>
  <c r="LW97" i="16" a="1"/>
  <c r="LW97" i="16" s="1"/>
  <c r="LV97" i="16" a="1"/>
  <c r="LV97" i="16" s="1"/>
  <c r="LU97" i="16" a="1"/>
  <c r="LU97" i="16" s="1"/>
  <c r="LT97" i="16" a="1"/>
  <c r="LT97" i="16" s="1"/>
  <c r="LS97" i="16" a="1"/>
  <c r="LS97" i="16" s="1"/>
  <c r="LR97" i="16" a="1"/>
  <c r="LR97" i="16" s="1"/>
  <c r="LQ97" i="16" a="1"/>
  <c r="LQ97" i="16" s="1"/>
  <c r="LP97" i="16" a="1"/>
  <c r="LP97" i="16" s="1"/>
  <c r="LO97" i="16" a="1"/>
  <c r="LO97" i="16" s="1"/>
  <c r="LN97" i="16" a="1"/>
  <c r="LN97" i="16" s="1"/>
  <c r="LM97" i="16" a="1"/>
  <c r="LM97" i="16" s="1"/>
  <c r="LL97" i="16" a="1"/>
  <c r="LL97" i="16" s="1"/>
  <c r="LK97" i="16" a="1"/>
  <c r="LK97" i="16" s="1"/>
  <c r="LJ97" i="16" a="1"/>
  <c r="LJ97" i="16" s="1"/>
  <c r="LI97" i="16" a="1"/>
  <c r="LI97" i="16" s="1"/>
  <c r="LH97" i="16" a="1"/>
  <c r="LH97" i="16" s="1"/>
  <c r="LG97" i="16" a="1"/>
  <c r="LG97" i="16" s="1"/>
  <c r="LF97" i="16" a="1"/>
  <c r="LF97" i="16" s="1"/>
  <c r="LE97" i="16" a="1"/>
  <c r="LE97" i="16" s="1"/>
  <c r="LD97" i="16" a="1"/>
  <c r="LD97" i="16" s="1"/>
  <c r="LC97" i="16" a="1"/>
  <c r="LC97" i="16" s="1"/>
  <c r="LB97" i="16" a="1"/>
  <c r="LB97" i="16" s="1"/>
  <c r="LA97" i="16" a="1"/>
  <c r="LA97" i="16" s="1"/>
  <c r="KZ97" i="16" a="1"/>
  <c r="KZ97" i="16" s="1"/>
  <c r="KY97" i="16" a="1"/>
  <c r="KY97" i="16" s="1"/>
  <c r="KX97" i="16" a="1"/>
  <c r="KX97" i="16" s="1"/>
  <c r="KW97" i="16" a="1"/>
  <c r="KW97" i="16" s="1"/>
  <c r="KV97" i="16" a="1"/>
  <c r="KV97" i="16" s="1"/>
  <c r="KU97" i="16" a="1"/>
  <c r="KU97" i="16" s="1"/>
  <c r="KT97" i="16" a="1"/>
  <c r="KT97" i="16" s="1"/>
  <c r="KS97" i="16" a="1"/>
  <c r="KS97" i="16" s="1"/>
  <c r="KR97" i="16" a="1"/>
  <c r="KR97" i="16" s="1"/>
  <c r="KQ97" i="16" a="1"/>
  <c r="KQ97" i="16" s="1"/>
  <c r="KP97" i="16" a="1"/>
  <c r="KP97" i="16" s="1"/>
  <c r="KO97" i="16" a="1"/>
  <c r="KO97" i="16" s="1"/>
  <c r="KN97" i="16" a="1"/>
  <c r="KN97" i="16" s="1"/>
  <c r="KM97" i="16" a="1"/>
  <c r="KM97" i="16" s="1"/>
  <c r="KL97" i="16" a="1"/>
  <c r="KL97" i="16" s="1"/>
  <c r="KK97" i="16" a="1"/>
  <c r="KK97" i="16" s="1"/>
  <c r="KJ97" i="16" a="1"/>
  <c r="KJ97" i="16" s="1"/>
  <c r="KI97" i="16" a="1"/>
  <c r="KI97" i="16" s="1"/>
  <c r="KH97" i="16" a="1"/>
  <c r="KH97" i="16" s="1"/>
  <c r="KG97" i="16" a="1"/>
  <c r="KG97" i="16" s="1"/>
  <c r="KF97" i="16" a="1"/>
  <c r="KF97" i="16" s="1"/>
  <c r="KE97" i="16" a="1"/>
  <c r="KE97" i="16" s="1"/>
  <c r="KD97" i="16" a="1"/>
  <c r="KD97" i="16" s="1"/>
  <c r="KC97" i="16" a="1"/>
  <c r="KC97" i="16" s="1"/>
  <c r="KB97" i="16" a="1"/>
  <c r="KB97" i="16" s="1"/>
  <c r="KA97" i="16" a="1"/>
  <c r="KA97" i="16" s="1"/>
  <c r="JZ97" i="16" a="1"/>
  <c r="JZ97" i="16" s="1"/>
  <c r="JY97" i="16" a="1"/>
  <c r="JY97" i="16" s="1"/>
  <c r="JX97" i="16" a="1"/>
  <c r="JX97" i="16" s="1"/>
  <c r="JW97" i="16" a="1"/>
  <c r="JW97" i="16" s="1"/>
  <c r="JV97" i="16" a="1"/>
  <c r="JV97" i="16" s="1"/>
  <c r="JU97" i="16" a="1"/>
  <c r="JU97" i="16" s="1"/>
  <c r="JT97" i="16" a="1"/>
  <c r="JT97" i="16" s="1"/>
  <c r="JS97" i="16" a="1"/>
  <c r="JS97" i="16" s="1"/>
  <c r="JR97" i="16" a="1"/>
  <c r="JR97" i="16" s="1"/>
  <c r="JQ97" i="16" a="1"/>
  <c r="JQ97" i="16" s="1"/>
  <c r="JP97" i="16" a="1"/>
  <c r="JP97" i="16" s="1"/>
  <c r="JO97" i="16" a="1"/>
  <c r="JO97" i="16" s="1"/>
  <c r="JN97" i="16" a="1"/>
  <c r="JN97" i="16" s="1"/>
  <c r="JM97" i="16" a="1"/>
  <c r="JM97" i="16" s="1"/>
  <c r="JL97" i="16" a="1"/>
  <c r="JL97" i="16" s="1"/>
  <c r="JK97" i="16" a="1"/>
  <c r="JK97" i="16" s="1"/>
  <c r="JJ97" i="16" a="1"/>
  <c r="JJ97" i="16" s="1"/>
  <c r="JI97" i="16" a="1"/>
  <c r="JI97" i="16" s="1"/>
  <c r="JH97" i="16" a="1"/>
  <c r="JH97" i="16" s="1"/>
  <c r="JG97" i="16" a="1"/>
  <c r="JG97" i="16" s="1"/>
  <c r="JF97" i="16" a="1"/>
  <c r="JF97" i="16" s="1"/>
  <c r="JE97" i="16" a="1"/>
  <c r="JE97" i="16" s="1"/>
  <c r="JD97" i="16" a="1"/>
  <c r="JD97" i="16" s="1"/>
  <c r="JC97" i="16" a="1"/>
  <c r="JC97" i="16" s="1"/>
  <c r="JB97" i="16" a="1"/>
  <c r="JB97" i="16" s="1"/>
  <c r="JA97" i="16" a="1"/>
  <c r="JA97" i="16" s="1"/>
  <c r="IZ97" i="16" a="1"/>
  <c r="IZ97" i="16" s="1"/>
  <c r="IY97" i="16" a="1"/>
  <c r="IY97" i="16" s="1"/>
  <c r="IX97" i="16" a="1"/>
  <c r="IX97" i="16" s="1"/>
  <c r="IW97" i="16" a="1"/>
  <c r="IW97" i="16" s="1"/>
  <c r="IV97" i="16" a="1"/>
  <c r="IV97" i="16" s="1"/>
  <c r="IU97" i="16" a="1"/>
  <c r="IU97" i="16" s="1"/>
  <c r="IT97" i="16" a="1"/>
  <c r="IT97" i="16" s="1"/>
  <c r="IS97" i="16" a="1"/>
  <c r="IS97" i="16" s="1"/>
  <c r="IR97" i="16" a="1"/>
  <c r="IR97" i="16" s="1"/>
  <c r="IQ97" i="16" a="1"/>
  <c r="IQ97" i="16" s="1"/>
  <c r="IP97" i="16" a="1"/>
  <c r="IP97" i="16" s="1"/>
  <c r="IO97" i="16" a="1"/>
  <c r="IO97" i="16" s="1"/>
  <c r="IN97" i="16" a="1"/>
  <c r="IN97" i="16" s="1"/>
  <c r="IM97" i="16" a="1"/>
  <c r="IM97" i="16" s="1"/>
  <c r="IL97" i="16" a="1"/>
  <c r="IL97" i="16" s="1"/>
  <c r="IK97" i="16" a="1"/>
  <c r="IK97" i="16" s="1"/>
  <c r="IJ97" i="16" a="1"/>
  <c r="IJ97" i="16" s="1"/>
  <c r="II97" i="16" a="1"/>
  <c r="II97" i="16" s="1"/>
  <c r="IH97" i="16" a="1"/>
  <c r="IH97" i="16" s="1"/>
  <c r="IG97" i="16" a="1"/>
  <c r="IG97" i="16" s="1"/>
  <c r="IF97" i="16" a="1"/>
  <c r="IF97" i="16" s="1"/>
  <c r="IE97" i="16" a="1"/>
  <c r="IE97" i="16" s="1"/>
  <c r="ID97" i="16" a="1"/>
  <c r="ID97" i="16" s="1"/>
  <c r="IC97" i="16" a="1"/>
  <c r="IC97" i="16" s="1"/>
  <c r="IB97" i="16" a="1"/>
  <c r="IB97" i="16" s="1"/>
  <c r="IA97" i="16" a="1"/>
  <c r="IA97" i="16" s="1"/>
  <c r="HZ97" i="16" a="1"/>
  <c r="HZ97" i="16" s="1"/>
  <c r="HY97" i="16" a="1"/>
  <c r="HY97" i="16" s="1"/>
  <c r="HX97" i="16" a="1"/>
  <c r="HX97" i="16" s="1"/>
  <c r="HW97" i="16" a="1"/>
  <c r="HW97" i="16" s="1"/>
  <c r="HV97" i="16" a="1"/>
  <c r="HV97" i="16" s="1"/>
  <c r="HU97" i="16" a="1"/>
  <c r="HU97" i="16" s="1"/>
  <c r="HT97" i="16" a="1"/>
  <c r="HT97" i="16" s="1"/>
  <c r="HS97" i="16" a="1"/>
  <c r="HS97" i="16" s="1"/>
  <c r="HR97" i="16" a="1"/>
  <c r="HR97" i="16" s="1"/>
  <c r="HQ97" i="16" a="1"/>
  <c r="HQ97" i="16" s="1"/>
  <c r="HP97" i="16" a="1"/>
  <c r="HP97" i="16" s="1"/>
  <c r="HO97" i="16" a="1"/>
  <c r="HO97" i="16" s="1"/>
  <c r="HN97" i="16" a="1"/>
  <c r="HN97" i="16" s="1"/>
  <c r="HM97" i="16" a="1"/>
  <c r="HM97" i="16" s="1"/>
  <c r="HL97" i="16" a="1"/>
  <c r="HL97" i="16" s="1"/>
  <c r="HK97" i="16" a="1"/>
  <c r="HK97" i="16" s="1"/>
  <c r="HJ97" i="16" a="1"/>
  <c r="HJ97" i="16" s="1"/>
  <c r="HI97" i="16" a="1"/>
  <c r="HI97" i="16" s="1"/>
  <c r="HH97" i="16" a="1"/>
  <c r="HH97" i="16" s="1"/>
  <c r="HG97" i="16" a="1"/>
  <c r="HG97" i="16" s="1"/>
  <c r="HF97" i="16" a="1"/>
  <c r="HF97" i="16" s="1"/>
  <c r="HE97" i="16" a="1"/>
  <c r="HE97" i="16" s="1"/>
  <c r="HD97" i="16" a="1"/>
  <c r="HD97" i="16" s="1"/>
  <c r="HC97" i="16" a="1"/>
  <c r="HC97" i="16" s="1"/>
  <c r="HB97" i="16" a="1"/>
  <c r="HB97" i="16" s="1"/>
  <c r="HA97" i="16" a="1"/>
  <c r="HA97" i="16" s="1"/>
  <c r="GZ97" i="16" a="1"/>
  <c r="GZ97" i="16" s="1"/>
  <c r="GY97" i="16" a="1"/>
  <c r="GY97" i="16" s="1"/>
  <c r="GX97" i="16" a="1"/>
  <c r="GX97" i="16" s="1"/>
  <c r="GW97" i="16" a="1"/>
  <c r="GW97" i="16" s="1"/>
  <c r="GV97" i="16" a="1"/>
  <c r="GV97" i="16" s="1"/>
  <c r="GU97" i="16" a="1"/>
  <c r="GU97" i="16" s="1"/>
  <c r="GT97" i="16" a="1"/>
  <c r="GT97" i="16" s="1"/>
  <c r="GS97" i="16" a="1"/>
  <c r="GS97" i="16" s="1"/>
  <c r="GR97" i="16" a="1"/>
  <c r="GR97" i="16" s="1"/>
  <c r="GQ97" i="16" a="1"/>
  <c r="GQ97" i="16" s="1"/>
  <c r="GP97" i="16" a="1"/>
  <c r="GP97" i="16" s="1"/>
  <c r="GO97" i="16" a="1"/>
  <c r="GO97" i="16" s="1"/>
  <c r="GN97" i="16" a="1"/>
  <c r="GN97" i="16" s="1"/>
  <c r="GM97" i="16" a="1"/>
  <c r="GM97" i="16" s="1"/>
  <c r="GL97" i="16" a="1"/>
  <c r="GL97" i="16" s="1"/>
  <c r="GK97" i="16" a="1"/>
  <c r="GK97" i="16" s="1"/>
  <c r="GJ97" i="16" a="1"/>
  <c r="GJ97" i="16" s="1"/>
  <c r="GI97" i="16" a="1"/>
  <c r="GI97" i="16" s="1"/>
  <c r="GH97" i="16" a="1"/>
  <c r="GH97" i="16" s="1"/>
  <c r="GG97" i="16" a="1"/>
  <c r="GG97" i="16" s="1"/>
  <c r="GF97" i="16" a="1"/>
  <c r="GF97" i="16" s="1"/>
  <c r="GE97" i="16" a="1"/>
  <c r="GE97" i="16" s="1"/>
  <c r="GD97" i="16" a="1"/>
  <c r="GD97" i="16" s="1"/>
  <c r="GC97" i="16" a="1"/>
  <c r="GC97" i="16" s="1"/>
  <c r="GB97" i="16" a="1"/>
  <c r="GB97" i="16" s="1"/>
  <c r="GA97" i="16" a="1"/>
  <c r="GA97" i="16" s="1"/>
  <c r="FZ97" i="16" a="1"/>
  <c r="FZ97" i="16" s="1"/>
  <c r="FY97" i="16" a="1"/>
  <c r="FY97" i="16" s="1"/>
  <c r="FX97" i="16" a="1"/>
  <c r="FX97" i="16" s="1"/>
  <c r="FW97" i="16" a="1"/>
  <c r="FW97" i="16" s="1"/>
  <c r="FV97" i="16" a="1"/>
  <c r="FV97" i="16" s="1"/>
  <c r="FU97" i="16" a="1"/>
  <c r="FU97" i="16" s="1"/>
  <c r="FT97" i="16" a="1"/>
  <c r="FT97" i="16" s="1"/>
  <c r="FS97" i="16" a="1"/>
  <c r="FS97" i="16" s="1"/>
  <c r="FR97" i="16" a="1"/>
  <c r="FR97" i="16" s="1"/>
  <c r="FQ97" i="16" a="1"/>
  <c r="FQ97" i="16" s="1"/>
  <c r="FP97" i="16" a="1"/>
  <c r="FP97" i="16" s="1"/>
  <c r="FO97" i="16" a="1"/>
  <c r="FO97" i="16" s="1"/>
  <c r="FN97" i="16" a="1"/>
  <c r="FN97" i="16" s="1"/>
  <c r="FM97" i="16" a="1"/>
  <c r="FM97" i="16" s="1"/>
  <c r="FL97" i="16" a="1"/>
  <c r="FL97" i="16" s="1"/>
  <c r="FK97" i="16" a="1"/>
  <c r="FK97" i="16" s="1"/>
  <c r="FJ97" i="16" a="1"/>
  <c r="FJ97" i="16" s="1"/>
  <c r="FI97" i="16" a="1"/>
  <c r="FI97" i="16" s="1"/>
  <c r="FH97" i="16" a="1"/>
  <c r="FH97" i="16" s="1"/>
  <c r="FG97" i="16" a="1"/>
  <c r="FG97" i="16" s="1"/>
  <c r="FF97" i="16" a="1"/>
  <c r="FF97" i="16" s="1"/>
  <c r="FE97" i="16" a="1"/>
  <c r="FE97" i="16" s="1"/>
  <c r="FD97" i="16" a="1"/>
  <c r="FD97" i="16" s="1"/>
  <c r="FC97" i="16" a="1"/>
  <c r="FC97" i="16" s="1"/>
  <c r="FB97" i="16" a="1"/>
  <c r="FB97" i="16" s="1"/>
  <c r="FA97" i="16" a="1"/>
  <c r="FA97" i="16" s="1"/>
  <c r="EZ97" i="16" a="1"/>
  <c r="EZ97" i="16" s="1"/>
  <c r="EY97" i="16" a="1"/>
  <c r="EY97" i="16" s="1"/>
  <c r="EX97" i="16" a="1"/>
  <c r="EX97" i="16" s="1"/>
  <c r="EW97" i="16" a="1"/>
  <c r="EW97" i="16" s="1"/>
  <c r="EV97" i="16" a="1"/>
  <c r="EV97" i="16" s="1"/>
  <c r="EU97" i="16" a="1"/>
  <c r="EU97" i="16" s="1"/>
  <c r="ET97" i="16" a="1"/>
  <c r="ET97" i="16" s="1"/>
  <c r="ES97" i="16" a="1"/>
  <c r="ES97" i="16" s="1"/>
  <c r="ER97" i="16" a="1"/>
  <c r="ER97" i="16" s="1"/>
  <c r="EQ97" i="16" a="1"/>
  <c r="EQ97" i="16" s="1"/>
  <c r="EP97" i="16" a="1"/>
  <c r="EP97" i="16" s="1"/>
  <c r="EO97" i="16" a="1"/>
  <c r="EO97" i="16" s="1"/>
  <c r="EN97" i="16" a="1"/>
  <c r="EN97" i="16" s="1"/>
  <c r="EM97" i="16" a="1"/>
  <c r="EM97" i="16" s="1"/>
  <c r="EL97" i="16" a="1"/>
  <c r="EL97" i="16" s="1"/>
  <c r="EK97" i="16" a="1"/>
  <c r="EK97" i="16" s="1"/>
  <c r="EJ97" i="16" a="1"/>
  <c r="EJ97" i="16" s="1"/>
  <c r="EI97" i="16" a="1"/>
  <c r="EI97" i="16" s="1"/>
  <c r="EH97" i="16" a="1"/>
  <c r="EH97" i="16" s="1"/>
  <c r="EG97" i="16" a="1"/>
  <c r="EG97" i="16" s="1"/>
  <c r="EF97" i="16" a="1"/>
  <c r="EF97" i="16" s="1"/>
  <c r="EE97" i="16" a="1"/>
  <c r="EE97" i="16" s="1"/>
  <c r="ED97" i="16" a="1"/>
  <c r="ED97" i="16" s="1"/>
  <c r="EC97" i="16" a="1"/>
  <c r="EC97" i="16" s="1"/>
  <c r="EB97" i="16" a="1"/>
  <c r="EB97" i="16" s="1"/>
  <c r="EA97" i="16" a="1"/>
  <c r="EA97" i="16" s="1"/>
  <c r="DZ97" i="16" a="1"/>
  <c r="DZ97" i="16" s="1"/>
  <c r="DY97" i="16" a="1"/>
  <c r="DY97" i="16" s="1"/>
  <c r="DX97" i="16" a="1"/>
  <c r="DX97" i="16" s="1"/>
  <c r="DW97" i="16" a="1"/>
  <c r="DW97" i="16" s="1"/>
  <c r="DV97" i="16" a="1"/>
  <c r="DV97" i="16" s="1"/>
  <c r="DU97" i="16" a="1"/>
  <c r="DU97" i="16" s="1"/>
  <c r="DT97" i="16" a="1"/>
  <c r="DT97" i="16" s="1"/>
  <c r="DS97" i="16" a="1"/>
  <c r="DS97" i="16" s="1"/>
  <c r="DR97" i="16" a="1"/>
  <c r="DR97" i="16" s="1"/>
  <c r="DQ97" i="16" a="1"/>
  <c r="DQ97" i="16" s="1"/>
  <c r="DP97" i="16" a="1"/>
  <c r="DP97" i="16" s="1"/>
  <c r="DO97" i="16" a="1"/>
  <c r="DO97" i="16" s="1"/>
  <c r="DN97" i="16" a="1"/>
  <c r="DN97" i="16" s="1"/>
  <c r="DM97" i="16" a="1"/>
  <c r="DM97" i="16" s="1"/>
  <c r="DL97" i="16" a="1"/>
  <c r="DL97" i="16" s="1"/>
  <c r="DK97" i="16" a="1"/>
  <c r="DK97" i="16" s="1"/>
  <c r="DJ97" i="16" a="1"/>
  <c r="DJ97" i="16" s="1"/>
  <c r="DI97" i="16" a="1"/>
  <c r="DI97" i="16" s="1"/>
  <c r="DH97" i="16" a="1"/>
  <c r="DH97" i="16" s="1"/>
  <c r="DG97" i="16" a="1"/>
  <c r="DG97" i="16" s="1"/>
  <c r="DF97" i="16" a="1"/>
  <c r="DF97" i="16" s="1"/>
  <c r="DE97" i="16" a="1"/>
  <c r="DE97" i="16" s="1"/>
  <c r="DD97" i="16" a="1"/>
  <c r="DD97" i="16" s="1"/>
  <c r="DC97" i="16" a="1"/>
  <c r="DC97" i="16" s="1"/>
  <c r="DB97" i="16" a="1"/>
  <c r="DB97" i="16" s="1"/>
  <c r="DA97" i="16" a="1"/>
  <c r="DA97" i="16" s="1"/>
  <c r="CZ97" i="16" a="1"/>
  <c r="CZ97" i="16" s="1"/>
  <c r="CY97" i="16" a="1"/>
  <c r="CY97" i="16" s="1"/>
  <c r="CX97" i="16" a="1"/>
  <c r="CX97" i="16" s="1"/>
  <c r="CW97" i="16" a="1"/>
  <c r="CW97" i="16" s="1"/>
  <c r="CV97" i="16" a="1"/>
  <c r="CV97" i="16" s="1"/>
  <c r="CU97" i="16" a="1"/>
  <c r="CU97" i="16" s="1"/>
  <c r="CT97" i="16" a="1"/>
  <c r="CT97" i="16" s="1"/>
  <c r="CS97" i="16" a="1"/>
  <c r="CS97" i="16" s="1"/>
  <c r="CR97" i="16" a="1"/>
  <c r="CR97" i="16" s="1"/>
  <c r="CQ97" i="16" a="1"/>
  <c r="CQ97" i="16" s="1"/>
  <c r="CP97" i="16" a="1"/>
  <c r="CP97" i="16" s="1"/>
  <c r="CO97" i="16" a="1"/>
  <c r="CO97" i="16" s="1"/>
  <c r="CN97" i="16" a="1"/>
  <c r="CN97" i="16" s="1"/>
  <c r="CM97" i="16" a="1"/>
  <c r="CM97" i="16" s="1"/>
  <c r="CL97" i="16" a="1"/>
  <c r="CL97" i="16" s="1"/>
  <c r="CK97" i="16" a="1"/>
  <c r="CK97" i="16" s="1"/>
  <c r="CJ97" i="16" a="1"/>
  <c r="CJ97" i="16" s="1"/>
  <c r="CI97" i="16" a="1"/>
  <c r="CI97" i="16" s="1"/>
  <c r="CH97" i="16" a="1"/>
  <c r="CH97" i="16" s="1"/>
  <c r="CG97" i="16" a="1"/>
  <c r="CG97" i="16" s="1"/>
  <c r="CF97" i="16" a="1"/>
  <c r="CF97" i="16" s="1"/>
  <c r="CE97" i="16" a="1"/>
  <c r="CE97" i="16" s="1"/>
  <c r="CD97" i="16" a="1"/>
  <c r="CD97" i="16" s="1"/>
  <c r="CC97" i="16" a="1"/>
  <c r="CC97" i="16" s="1"/>
  <c r="CB97" i="16" a="1"/>
  <c r="CB97" i="16" s="1"/>
  <c r="CA97" i="16" a="1"/>
  <c r="CA97" i="16" s="1"/>
  <c r="BZ97" i="16" a="1"/>
  <c r="BZ97" i="16" s="1"/>
  <c r="BY97" i="16" a="1"/>
  <c r="BY97" i="16" s="1"/>
  <c r="BX97" i="16" a="1"/>
  <c r="BX97" i="16" s="1"/>
  <c r="BW97" i="16" a="1"/>
  <c r="BW97" i="16" s="1"/>
  <c r="BV97" i="16" a="1"/>
  <c r="BV97" i="16" s="1"/>
  <c r="BU97" i="16" a="1"/>
  <c r="BU97" i="16" s="1"/>
  <c r="BT97" i="16" a="1"/>
  <c r="BT97" i="16" s="1"/>
  <c r="BS97" i="16" a="1"/>
  <c r="BS97" i="16" s="1"/>
  <c r="BR97" i="16" a="1"/>
  <c r="BR97" i="16" s="1"/>
  <c r="BQ97" i="16" a="1"/>
  <c r="BQ97" i="16" s="1"/>
  <c r="BP97" i="16" a="1"/>
  <c r="BP97" i="16" s="1"/>
  <c r="BO97" i="16" a="1"/>
  <c r="BO97" i="16" s="1"/>
  <c r="BN97" i="16" a="1"/>
  <c r="BN97" i="16" s="1"/>
  <c r="BM97" i="16" a="1"/>
  <c r="BM97" i="16" s="1"/>
  <c r="BL97" i="16" a="1"/>
  <c r="BL97" i="16" s="1"/>
  <c r="BK97" i="16" a="1"/>
  <c r="BK97" i="16" s="1"/>
  <c r="BJ97" i="16" a="1"/>
  <c r="BJ97" i="16" s="1"/>
  <c r="BI97" i="16" a="1"/>
  <c r="BI97" i="16" s="1"/>
  <c r="BH97" i="16" a="1"/>
  <c r="BH97" i="16" s="1"/>
  <c r="BG97" i="16" a="1"/>
  <c r="BG97" i="16" s="1"/>
  <c r="BF97" i="16" a="1"/>
  <c r="BF97" i="16" s="1"/>
  <c r="BE97" i="16" a="1"/>
  <c r="BE97" i="16" s="1"/>
  <c r="BD97" i="16" a="1"/>
  <c r="BD97" i="16" s="1"/>
  <c r="BC97" i="16" a="1"/>
  <c r="BC97" i="16" s="1"/>
  <c r="BB97" i="16" a="1"/>
  <c r="BB97" i="16" s="1"/>
  <c r="BA97" i="16" a="1"/>
  <c r="BA97" i="16" s="1"/>
  <c r="AZ97" i="16" a="1"/>
  <c r="AZ97" i="16" s="1"/>
  <c r="AY97" i="16" a="1"/>
  <c r="AY97" i="16" s="1"/>
  <c r="AX97" i="16" a="1"/>
  <c r="AX97" i="16" s="1"/>
  <c r="AW97" i="16" a="1"/>
  <c r="AW97" i="16" s="1"/>
  <c r="AV97" i="16" a="1"/>
  <c r="AV97" i="16" s="1"/>
  <c r="AU97" i="16" a="1"/>
  <c r="AU97" i="16" s="1"/>
  <c r="AT97" i="16" a="1"/>
  <c r="AT97" i="16" s="1"/>
  <c r="AS97" i="16" a="1"/>
  <c r="AS97" i="16" s="1"/>
  <c r="AR97" i="16" a="1"/>
  <c r="AR97" i="16" s="1"/>
  <c r="AQ97" i="16" a="1"/>
  <c r="AQ97" i="16" s="1"/>
  <c r="AP97" i="16" a="1"/>
  <c r="AP97" i="16" s="1"/>
  <c r="AO97" i="16" a="1"/>
  <c r="AO97" i="16" s="1"/>
  <c r="AN97" i="16" a="1"/>
  <c r="AN97" i="16" s="1"/>
  <c r="AM97" i="16" a="1"/>
  <c r="AM97" i="16" s="1"/>
  <c r="AL97" i="16" a="1"/>
  <c r="AL97" i="16" s="1"/>
  <c r="AK97" i="16" a="1"/>
  <c r="AK97" i="16" s="1"/>
  <c r="AJ97" i="16" a="1"/>
  <c r="AJ97" i="16" s="1"/>
  <c r="AI97" i="16" a="1"/>
  <c r="AI97" i="16" s="1"/>
  <c r="AH97" i="16" a="1"/>
  <c r="AH97" i="16" s="1"/>
  <c r="AG97" i="16" a="1"/>
  <c r="AG97" i="16" s="1"/>
  <c r="AF97" i="16" a="1"/>
  <c r="AF97" i="16" s="1"/>
  <c r="AE97" i="16" a="1"/>
  <c r="AE97" i="16" s="1"/>
  <c r="AD97" i="16" a="1"/>
  <c r="AD97" i="16" s="1"/>
  <c r="AC97" i="16" a="1"/>
  <c r="AC97" i="16" s="1"/>
  <c r="AB97" i="16" a="1"/>
  <c r="AB97" i="16" s="1"/>
  <c r="AA97" i="16" a="1"/>
  <c r="AA97" i="16" s="1"/>
  <c r="Z97" i="16" a="1"/>
  <c r="Z97" i="16" s="1"/>
  <c r="Y97" i="16" a="1"/>
  <c r="Y97" i="16" s="1"/>
  <c r="X97" i="16" a="1"/>
  <c r="X97" i="16" s="1"/>
  <c r="W97" i="16" a="1"/>
  <c r="W97" i="16" s="1"/>
  <c r="V97" i="16" a="1"/>
  <c r="V97" i="16" s="1"/>
  <c r="U97" i="16" a="1"/>
  <c r="U97" i="16" s="1"/>
  <c r="T97" i="16" a="1"/>
  <c r="T97" i="16" s="1"/>
  <c r="S97" i="16" a="1"/>
  <c r="S97" i="16" s="1"/>
  <c r="R97" i="16" a="1"/>
  <c r="R97" i="16" s="1"/>
  <c r="Q97" i="16" a="1"/>
  <c r="Q97" i="16" s="1"/>
  <c r="P97" i="16" a="1"/>
  <c r="P97" i="16" s="1"/>
  <c r="O97" i="16" a="1"/>
  <c r="O97" i="16" s="1"/>
  <c r="N97" i="16" a="1"/>
  <c r="N97" i="16" s="1"/>
  <c r="M97" i="16" a="1"/>
  <c r="M97" i="16" s="1"/>
  <c r="L97" i="16" a="1"/>
  <c r="L97" i="16" s="1"/>
  <c r="K97" i="16" a="1"/>
  <c r="K97" i="16" s="1"/>
  <c r="J97" i="16" a="1"/>
  <c r="J97" i="16" s="1"/>
  <c r="NJ96" i="16" a="1"/>
  <c r="NJ96" i="16" s="1"/>
  <c r="NI96" i="16" a="1"/>
  <c r="NI96" i="16" s="1"/>
  <c r="NH96" i="16" a="1"/>
  <c r="NH96" i="16" s="1"/>
  <c r="NG96" i="16" a="1"/>
  <c r="NG96" i="16" s="1"/>
  <c r="NF96" i="16" a="1"/>
  <c r="NF96" i="16" s="1"/>
  <c r="NE96" i="16" a="1"/>
  <c r="NE96" i="16" s="1"/>
  <c r="ND96" i="16" a="1"/>
  <c r="ND96" i="16" s="1"/>
  <c r="NC96" i="16" a="1"/>
  <c r="NC96" i="16" s="1"/>
  <c r="NB96" i="16" a="1"/>
  <c r="NB96" i="16" s="1"/>
  <c r="NA96" i="16" a="1"/>
  <c r="NA96" i="16" s="1"/>
  <c r="MZ96" i="16" a="1"/>
  <c r="MZ96" i="16" s="1"/>
  <c r="MY96" i="16" a="1"/>
  <c r="MY96" i="16" s="1"/>
  <c r="MX96" i="16" a="1"/>
  <c r="MX96" i="16" s="1"/>
  <c r="MW96" i="16" a="1"/>
  <c r="MW96" i="16" s="1"/>
  <c r="MV96" i="16" a="1"/>
  <c r="MV96" i="16" s="1"/>
  <c r="MU96" i="16" a="1"/>
  <c r="MU96" i="16" s="1"/>
  <c r="MT96" i="16" a="1"/>
  <c r="MT96" i="16" s="1"/>
  <c r="MS96" i="16" a="1"/>
  <c r="MS96" i="16" s="1"/>
  <c r="MR96" i="16" a="1"/>
  <c r="MR96" i="16" s="1"/>
  <c r="MQ96" i="16" a="1"/>
  <c r="MQ96" i="16" s="1"/>
  <c r="MP96" i="16" a="1"/>
  <c r="MP96" i="16" s="1"/>
  <c r="MO96" i="16" a="1"/>
  <c r="MO96" i="16" s="1"/>
  <c r="MN96" i="16" a="1"/>
  <c r="MN96" i="16" s="1"/>
  <c r="MM96" i="16" a="1"/>
  <c r="MM96" i="16" s="1"/>
  <c r="ML96" i="16" a="1"/>
  <c r="ML96" i="16" s="1"/>
  <c r="MK96" i="16" a="1"/>
  <c r="MK96" i="16" s="1"/>
  <c r="MJ96" i="16" a="1"/>
  <c r="MJ96" i="16" s="1"/>
  <c r="MI96" i="16" a="1"/>
  <c r="MI96" i="16" s="1"/>
  <c r="MH96" i="16" a="1"/>
  <c r="MH96" i="16" s="1"/>
  <c r="MG96" i="16" a="1"/>
  <c r="MG96" i="16" s="1"/>
  <c r="MF96" i="16" a="1"/>
  <c r="MF96" i="16" s="1"/>
  <c r="ME96" i="16" a="1"/>
  <c r="ME96" i="16" s="1"/>
  <c r="MD96" i="16" a="1"/>
  <c r="MD96" i="16" s="1"/>
  <c r="MC96" i="16" a="1"/>
  <c r="MC96" i="16" s="1"/>
  <c r="MB96" i="16" a="1"/>
  <c r="MB96" i="16" s="1"/>
  <c r="MA96" i="16" a="1"/>
  <c r="MA96" i="16" s="1"/>
  <c r="LZ96" i="16" a="1"/>
  <c r="LZ96" i="16" s="1"/>
  <c r="LY96" i="16" a="1"/>
  <c r="LY96" i="16" s="1"/>
  <c r="LX96" i="16" a="1"/>
  <c r="LX96" i="16" s="1"/>
  <c r="LW96" i="16" a="1"/>
  <c r="LW96" i="16" s="1"/>
  <c r="LV96" i="16" a="1"/>
  <c r="LV96" i="16" s="1"/>
  <c r="LU96" i="16" a="1"/>
  <c r="LU96" i="16" s="1"/>
  <c r="LT96" i="16" a="1"/>
  <c r="LT96" i="16" s="1"/>
  <c r="LS96" i="16" a="1"/>
  <c r="LS96" i="16" s="1"/>
  <c r="LR96" i="16" a="1"/>
  <c r="LR96" i="16" s="1"/>
  <c r="LQ96" i="16" a="1"/>
  <c r="LQ96" i="16" s="1"/>
  <c r="LP96" i="16" a="1"/>
  <c r="LP96" i="16" s="1"/>
  <c r="LO96" i="16" a="1"/>
  <c r="LO96" i="16" s="1"/>
  <c r="LN96" i="16" a="1"/>
  <c r="LN96" i="16" s="1"/>
  <c r="LM96" i="16" a="1"/>
  <c r="LM96" i="16" s="1"/>
  <c r="LL96" i="16" a="1"/>
  <c r="LL96" i="16" s="1"/>
  <c r="LK96" i="16" a="1"/>
  <c r="LK96" i="16" s="1"/>
  <c r="LJ96" i="16" a="1"/>
  <c r="LJ96" i="16" s="1"/>
  <c r="LI96" i="16" a="1"/>
  <c r="LI96" i="16" s="1"/>
  <c r="LH96" i="16" a="1"/>
  <c r="LH96" i="16" s="1"/>
  <c r="LG96" i="16" a="1"/>
  <c r="LG96" i="16" s="1"/>
  <c r="LF96" i="16" a="1"/>
  <c r="LF96" i="16" s="1"/>
  <c r="LE96" i="16" a="1"/>
  <c r="LE96" i="16" s="1"/>
  <c r="LD96" i="16" a="1"/>
  <c r="LD96" i="16" s="1"/>
  <c r="LC96" i="16" a="1"/>
  <c r="LC96" i="16" s="1"/>
  <c r="LB96" i="16" a="1"/>
  <c r="LB96" i="16" s="1"/>
  <c r="LA96" i="16" a="1"/>
  <c r="LA96" i="16" s="1"/>
  <c r="KZ96" i="16" a="1"/>
  <c r="KZ96" i="16" s="1"/>
  <c r="KY96" i="16" a="1"/>
  <c r="KY96" i="16" s="1"/>
  <c r="KX96" i="16" a="1"/>
  <c r="KX96" i="16" s="1"/>
  <c r="KW96" i="16" a="1"/>
  <c r="KW96" i="16" s="1"/>
  <c r="KV96" i="16" a="1"/>
  <c r="KV96" i="16" s="1"/>
  <c r="KU96" i="16" a="1"/>
  <c r="KU96" i="16" s="1"/>
  <c r="KT96" i="16" a="1"/>
  <c r="KT96" i="16" s="1"/>
  <c r="KS96" i="16" a="1"/>
  <c r="KS96" i="16" s="1"/>
  <c r="KR96" i="16" a="1"/>
  <c r="KR96" i="16" s="1"/>
  <c r="KQ96" i="16" a="1"/>
  <c r="KQ96" i="16" s="1"/>
  <c r="KP96" i="16" a="1"/>
  <c r="KP96" i="16" s="1"/>
  <c r="KO96" i="16" a="1"/>
  <c r="KO96" i="16" s="1"/>
  <c r="KN96" i="16" a="1"/>
  <c r="KN96" i="16" s="1"/>
  <c r="KM96" i="16" a="1"/>
  <c r="KM96" i="16" s="1"/>
  <c r="KL96" i="16" a="1"/>
  <c r="KL96" i="16" s="1"/>
  <c r="KK96" i="16" a="1"/>
  <c r="KK96" i="16" s="1"/>
  <c r="KJ96" i="16" a="1"/>
  <c r="KJ96" i="16" s="1"/>
  <c r="KI96" i="16" a="1"/>
  <c r="KI96" i="16" s="1"/>
  <c r="KH96" i="16" a="1"/>
  <c r="KH96" i="16" s="1"/>
  <c r="KG96" i="16" a="1"/>
  <c r="KG96" i="16" s="1"/>
  <c r="KF96" i="16" a="1"/>
  <c r="KF96" i="16" s="1"/>
  <c r="KE96" i="16" a="1"/>
  <c r="KE96" i="16" s="1"/>
  <c r="KD96" i="16" a="1"/>
  <c r="KD96" i="16" s="1"/>
  <c r="KC96" i="16" a="1"/>
  <c r="KC96" i="16" s="1"/>
  <c r="KB96" i="16" a="1"/>
  <c r="KB96" i="16" s="1"/>
  <c r="KA96" i="16" a="1"/>
  <c r="KA96" i="16" s="1"/>
  <c r="JZ96" i="16" a="1"/>
  <c r="JZ96" i="16" s="1"/>
  <c r="JY96" i="16" a="1"/>
  <c r="JY96" i="16" s="1"/>
  <c r="JX96" i="16" a="1"/>
  <c r="JX96" i="16" s="1"/>
  <c r="JW96" i="16" a="1"/>
  <c r="JW96" i="16" s="1"/>
  <c r="JV96" i="16" a="1"/>
  <c r="JV96" i="16" s="1"/>
  <c r="JU96" i="16" a="1"/>
  <c r="JU96" i="16" s="1"/>
  <c r="JT96" i="16" a="1"/>
  <c r="JT96" i="16" s="1"/>
  <c r="JS96" i="16" a="1"/>
  <c r="JS96" i="16" s="1"/>
  <c r="JR96" i="16" a="1"/>
  <c r="JR96" i="16" s="1"/>
  <c r="JQ96" i="16" a="1"/>
  <c r="JQ96" i="16" s="1"/>
  <c r="JP96" i="16" a="1"/>
  <c r="JP96" i="16" s="1"/>
  <c r="JO96" i="16" a="1"/>
  <c r="JO96" i="16" s="1"/>
  <c r="JN96" i="16" a="1"/>
  <c r="JN96" i="16" s="1"/>
  <c r="JM96" i="16" a="1"/>
  <c r="JM96" i="16" s="1"/>
  <c r="JL96" i="16" a="1"/>
  <c r="JL96" i="16" s="1"/>
  <c r="JK96" i="16" a="1"/>
  <c r="JK96" i="16" s="1"/>
  <c r="JJ96" i="16" a="1"/>
  <c r="JJ96" i="16" s="1"/>
  <c r="JI96" i="16" a="1"/>
  <c r="JI96" i="16" s="1"/>
  <c r="JH96" i="16" a="1"/>
  <c r="JH96" i="16" s="1"/>
  <c r="JG96" i="16" a="1"/>
  <c r="JG96" i="16" s="1"/>
  <c r="JF96" i="16" a="1"/>
  <c r="JF96" i="16" s="1"/>
  <c r="JE96" i="16" a="1"/>
  <c r="JE96" i="16" s="1"/>
  <c r="JD96" i="16" a="1"/>
  <c r="JD96" i="16" s="1"/>
  <c r="JC96" i="16" a="1"/>
  <c r="JC96" i="16" s="1"/>
  <c r="JB96" i="16" a="1"/>
  <c r="JB96" i="16" s="1"/>
  <c r="JA96" i="16" a="1"/>
  <c r="JA96" i="16" s="1"/>
  <c r="IZ96" i="16" a="1"/>
  <c r="IZ96" i="16" s="1"/>
  <c r="IY96" i="16" a="1"/>
  <c r="IY96" i="16" s="1"/>
  <c r="IX96" i="16" a="1"/>
  <c r="IX96" i="16" s="1"/>
  <c r="IW96" i="16" a="1"/>
  <c r="IW96" i="16" s="1"/>
  <c r="IV96" i="16" a="1"/>
  <c r="IV96" i="16" s="1"/>
  <c r="IU96" i="16" a="1"/>
  <c r="IU96" i="16" s="1"/>
  <c r="IT96" i="16" a="1"/>
  <c r="IT96" i="16" s="1"/>
  <c r="IS96" i="16" a="1"/>
  <c r="IS96" i="16" s="1"/>
  <c r="IR96" i="16" a="1"/>
  <c r="IR96" i="16" s="1"/>
  <c r="IQ96" i="16" a="1"/>
  <c r="IQ96" i="16" s="1"/>
  <c r="IP96" i="16" a="1"/>
  <c r="IP96" i="16" s="1"/>
  <c r="IO96" i="16" a="1"/>
  <c r="IO96" i="16" s="1"/>
  <c r="IN96" i="16" a="1"/>
  <c r="IN96" i="16" s="1"/>
  <c r="IM96" i="16" a="1"/>
  <c r="IM96" i="16" s="1"/>
  <c r="IL96" i="16" a="1"/>
  <c r="IL96" i="16" s="1"/>
  <c r="IK96" i="16" a="1"/>
  <c r="IK96" i="16" s="1"/>
  <c r="IJ96" i="16" a="1"/>
  <c r="IJ96" i="16" s="1"/>
  <c r="II96" i="16" a="1"/>
  <c r="II96" i="16" s="1"/>
  <c r="IH96" i="16" a="1"/>
  <c r="IH96" i="16" s="1"/>
  <c r="IG96" i="16" a="1"/>
  <c r="IG96" i="16" s="1"/>
  <c r="IF96" i="16" a="1"/>
  <c r="IF96" i="16" s="1"/>
  <c r="IE96" i="16" a="1"/>
  <c r="IE96" i="16" s="1"/>
  <c r="ID96" i="16" a="1"/>
  <c r="ID96" i="16" s="1"/>
  <c r="IC96" i="16" a="1"/>
  <c r="IC96" i="16" s="1"/>
  <c r="IB96" i="16" a="1"/>
  <c r="IB96" i="16" s="1"/>
  <c r="IA96" i="16" a="1"/>
  <c r="IA96" i="16" s="1"/>
  <c r="HZ96" i="16" a="1"/>
  <c r="HZ96" i="16" s="1"/>
  <c r="HY96" i="16" a="1"/>
  <c r="HY96" i="16" s="1"/>
  <c r="HX96" i="16" a="1"/>
  <c r="HX96" i="16" s="1"/>
  <c r="HW96" i="16" a="1"/>
  <c r="HW96" i="16" s="1"/>
  <c r="HV96" i="16" a="1"/>
  <c r="HV96" i="16" s="1"/>
  <c r="HU96" i="16" a="1"/>
  <c r="HU96" i="16" s="1"/>
  <c r="HT96" i="16" a="1"/>
  <c r="HT96" i="16" s="1"/>
  <c r="HS96" i="16" a="1"/>
  <c r="HS96" i="16" s="1"/>
  <c r="HR96" i="16" a="1"/>
  <c r="HR96" i="16" s="1"/>
  <c r="HQ96" i="16" a="1"/>
  <c r="HQ96" i="16" s="1"/>
  <c r="HP96" i="16" a="1"/>
  <c r="HP96" i="16" s="1"/>
  <c r="HO96" i="16" a="1"/>
  <c r="HO96" i="16" s="1"/>
  <c r="HN96" i="16" a="1"/>
  <c r="HN96" i="16" s="1"/>
  <c r="HM96" i="16" a="1"/>
  <c r="HM96" i="16" s="1"/>
  <c r="HL96" i="16" a="1"/>
  <c r="HL96" i="16" s="1"/>
  <c r="HK96" i="16" a="1"/>
  <c r="HK96" i="16" s="1"/>
  <c r="HJ96" i="16" a="1"/>
  <c r="HJ96" i="16" s="1"/>
  <c r="HI96" i="16" a="1"/>
  <c r="HI96" i="16" s="1"/>
  <c r="HH96" i="16" a="1"/>
  <c r="HH96" i="16" s="1"/>
  <c r="HG96" i="16" a="1"/>
  <c r="HG96" i="16" s="1"/>
  <c r="HF96" i="16" a="1"/>
  <c r="HF96" i="16" s="1"/>
  <c r="HE96" i="16" a="1"/>
  <c r="HE96" i="16" s="1"/>
  <c r="HD96" i="16" a="1"/>
  <c r="HD96" i="16" s="1"/>
  <c r="HC96" i="16" a="1"/>
  <c r="HC96" i="16" s="1"/>
  <c r="HB96" i="16" a="1"/>
  <c r="HB96" i="16" s="1"/>
  <c r="HA96" i="16" a="1"/>
  <c r="HA96" i="16" s="1"/>
  <c r="GZ96" i="16" a="1"/>
  <c r="GZ96" i="16" s="1"/>
  <c r="GY96" i="16" a="1"/>
  <c r="GY96" i="16" s="1"/>
  <c r="GX96" i="16" a="1"/>
  <c r="GX96" i="16" s="1"/>
  <c r="GW96" i="16" a="1"/>
  <c r="GW96" i="16" s="1"/>
  <c r="GV96" i="16" a="1"/>
  <c r="GV96" i="16" s="1"/>
  <c r="GU96" i="16" a="1"/>
  <c r="GU96" i="16" s="1"/>
  <c r="GT96" i="16" a="1"/>
  <c r="GT96" i="16" s="1"/>
  <c r="GS96" i="16" a="1"/>
  <c r="GS96" i="16" s="1"/>
  <c r="GR96" i="16" a="1"/>
  <c r="GR96" i="16" s="1"/>
  <c r="GQ96" i="16" a="1"/>
  <c r="GQ96" i="16" s="1"/>
  <c r="GP96" i="16" a="1"/>
  <c r="GP96" i="16" s="1"/>
  <c r="GO96" i="16" a="1"/>
  <c r="GO96" i="16" s="1"/>
  <c r="GN96" i="16" a="1"/>
  <c r="GN96" i="16" s="1"/>
  <c r="GM96" i="16" a="1"/>
  <c r="GM96" i="16" s="1"/>
  <c r="GL96" i="16" a="1"/>
  <c r="GL96" i="16" s="1"/>
  <c r="GK96" i="16" a="1"/>
  <c r="GK96" i="16" s="1"/>
  <c r="GJ96" i="16" a="1"/>
  <c r="GJ96" i="16" s="1"/>
  <c r="GI96" i="16" a="1"/>
  <c r="GI96" i="16" s="1"/>
  <c r="GH96" i="16" a="1"/>
  <c r="GH96" i="16" s="1"/>
  <c r="GG96" i="16" a="1"/>
  <c r="GG96" i="16" s="1"/>
  <c r="GF96" i="16" a="1"/>
  <c r="GF96" i="16" s="1"/>
  <c r="GE96" i="16" a="1"/>
  <c r="GE96" i="16" s="1"/>
  <c r="GD96" i="16" a="1"/>
  <c r="GD96" i="16" s="1"/>
  <c r="GC96" i="16" a="1"/>
  <c r="GC96" i="16" s="1"/>
  <c r="GB96" i="16" a="1"/>
  <c r="GB96" i="16" s="1"/>
  <c r="GA96" i="16" a="1"/>
  <c r="GA96" i="16" s="1"/>
  <c r="FZ96" i="16" a="1"/>
  <c r="FZ96" i="16" s="1"/>
  <c r="FY96" i="16" a="1"/>
  <c r="FY96" i="16" s="1"/>
  <c r="FX96" i="16" a="1"/>
  <c r="FX96" i="16" s="1"/>
  <c r="FW96" i="16" a="1"/>
  <c r="FW96" i="16" s="1"/>
  <c r="FV96" i="16" a="1"/>
  <c r="FV96" i="16" s="1"/>
  <c r="FU96" i="16" a="1"/>
  <c r="FU96" i="16" s="1"/>
  <c r="FT96" i="16" a="1"/>
  <c r="FT96" i="16" s="1"/>
  <c r="FS96" i="16" a="1"/>
  <c r="FS96" i="16" s="1"/>
  <c r="FR96" i="16" a="1"/>
  <c r="FR96" i="16" s="1"/>
  <c r="FQ96" i="16" a="1"/>
  <c r="FQ96" i="16" s="1"/>
  <c r="FP96" i="16" a="1"/>
  <c r="FP96" i="16" s="1"/>
  <c r="FO96" i="16" a="1"/>
  <c r="FO96" i="16" s="1"/>
  <c r="FN96" i="16" a="1"/>
  <c r="FN96" i="16" s="1"/>
  <c r="FM96" i="16" a="1"/>
  <c r="FM96" i="16" s="1"/>
  <c r="FL96" i="16" a="1"/>
  <c r="FL96" i="16" s="1"/>
  <c r="FK96" i="16" a="1"/>
  <c r="FK96" i="16" s="1"/>
  <c r="FJ96" i="16" a="1"/>
  <c r="FJ96" i="16" s="1"/>
  <c r="FI96" i="16" a="1"/>
  <c r="FI96" i="16" s="1"/>
  <c r="FH96" i="16" a="1"/>
  <c r="FH96" i="16" s="1"/>
  <c r="FG96" i="16" a="1"/>
  <c r="FG96" i="16" s="1"/>
  <c r="FF96" i="16" a="1"/>
  <c r="FF96" i="16" s="1"/>
  <c r="FE96" i="16" a="1"/>
  <c r="FE96" i="16" s="1"/>
  <c r="FD96" i="16" a="1"/>
  <c r="FD96" i="16" s="1"/>
  <c r="FC96" i="16" a="1"/>
  <c r="FC96" i="16" s="1"/>
  <c r="FB96" i="16" a="1"/>
  <c r="FB96" i="16" s="1"/>
  <c r="FA96" i="16" a="1"/>
  <c r="FA96" i="16" s="1"/>
  <c r="EZ96" i="16" a="1"/>
  <c r="EZ96" i="16" s="1"/>
  <c r="EY96" i="16" a="1"/>
  <c r="EY96" i="16" s="1"/>
  <c r="EX96" i="16" a="1"/>
  <c r="EX96" i="16" s="1"/>
  <c r="EW96" i="16" a="1"/>
  <c r="EW96" i="16" s="1"/>
  <c r="EV96" i="16" a="1"/>
  <c r="EV96" i="16" s="1"/>
  <c r="EU96" i="16" a="1"/>
  <c r="EU96" i="16" s="1"/>
  <c r="ET96" i="16" a="1"/>
  <c r="ET96" i="16" s="1"/>
  <c r="ES96" i="16" a="1"/>
  <c r="ES96" i="16" s="1"/>
  <c r="ER96" i="16" a="1"/>
  <c r="ER96" i="16" s="1"/>
  <c r="EQ96" i="16" a="1"/>
  <c r="EQ96" i="16" s="1"/>
  <c r="EP96" i="16" a="1"/>
  <c r="EP96" i="16" s="1"/>
  <c r="EO96" i="16" a="1"/>
  <c r="EO96" i="16" s="1"/>
  <c r="EN96" i="16" a="1"/>
  <c r="EN96" i="16" s="1"/>
  <c r="EM96" i="16" a="1"/>
  <c r="EM96" i="16" s="1"/>
  <c r="EL96" i="16" a="1"/>
  <c r="EL96" i="16" s="1"/>
  <c r="EK96" i="16" a="1"/>
  <c r="EK96" i="16" s="1"/>
  <c r="EJ96" i="16" a="1"/>
  <c r="EJ96" i="16" s="1"/>
  <c r="EI96" i="16" a="1"/>
  <c r="EI96" i="16" s="1"/>
  <c r="EH96" i="16" a="1"/>
  <c r="EH96" i="16" s="1"/>
  <c r="EG96" i="16" a="1"/>
  <c r="EG96" i="16" s="1"/>
  <c r="EF96" i="16" a="1"/>
  <c r="EF96" i="16" s="1"/>
  <c r="EE96" i="16" a="1"/>
  <c r="EE96" i="16" s="1"/>
  <c r="ED96" i="16" a="1"/>
  <c r="ED96" i="16" s="1"/>
  <c r="EC96" i="16" a="1"/>
  <c r="EC96" i="16" s="1"/>
  <c r="EB96" i="16" a="1"/>
  <c r="EB96" i="16" s="1"/>
  <c r="EA96" i="16" a="1"/>
  <c r="EA96" i="16" s="1"/>
  <c r="DZ96" i="16" a="1"/>
  <c r="DZ96" i="16" s="1"/>
  <c r="DY96" i="16" a="1"/>
  <c r="DY96" i="16" s="1"/>
  <c r="DX96" i="16" a="1"/>
  <c r="DX96" i="16" s="1"/>
  <c r="DW96" i="16" a="1"/>
  <c r="DW96" i="16" s="1"/>
  <c r="DV96" i="16" a="1"/>
  <c r="DV96" i="16" s="1"/>
  <c r="DU96" i="16" a="1"/>
  <c r="DU96" i="16" s="1"/>
  <c r="DT96" i="16" a="1"/>
  <c r="DT96" i="16" s="1"/>
  <c r="DS96" i="16" a="1"/>
  <c r="DS96" i="16" s="1"/>
  <c r="DR96" i="16" a="1"/>
  <c r="DR96" i="16" s="1"/>
  <c r="DQ96" i="16" a="1"/>
  <c r="DQ96" i="16" s="1"/>
  <c r="DP96" i="16" a="1"/>
  <c r="DP96" i="16" s="1"/>
  <c r="DO96" i="16" a="1"/>
  <c r="DO96" i="16" s="1"/>
  <c r="DN96" i="16" a="1"/>
  <c r="DN96" i="16" s="1"/>
  <c r="DM96" i="16" a="1"/>
  <c r="DM96" i="16" s="1"/>
  <c r="DL96" i="16" a="1"/>
  <c r="DL96" i="16" s="1"/>
  <c r="DK96" i="16" a="1"/>
  <c r="DK96" i="16" s="1"/>
  <c r="DJ96" i="16" a="1"/>
  <c r="DJ96" i="16" s="1"/>
  <c r="DI96" i="16" a="1"/>
  <c r="DI96" i="16" s="1"/>
  <c r="DH96" i="16" a="1"/>
  <c r="DH96" i="16" s="1"/>
  <c r="DG96" i="16" a="1"/>
  <c r="DG96" i="16" s="1"/>
  <c r="DF96" i="16" a="1"/>
  <c r="DF96" i="16" s="1"/>
  <c r="DE96" i="16" a="1"/>
  <c r="DE96" i="16" s="1"/>
  <c r="DD96" i="16" a="1"/>
  <c r="DD96" i="16" s="1"/>
  <c r="DC96" i="16" a="1"/>
  <c r="DC96" i="16" s="1"/>
  <c r="DB96" i="16" a="1"/>
  <c r="DB96" i="16" s="1"/>
  <c r="DA96" i="16" a="1"/>
  <c r="DA96" i="16" s="1"/>
  <c r="CZ96" i="16" a="1"/>
  <c r="CZ96" i="16" s="1"/>
  <c r="CY96" i="16" a="1"/>
  <c r="CY96" i="16" s="1"/>
  <c r="CX96" i="16" a="1"/>
  <c r="CX96" i="16" s="1"/>
  <c r="CW96" i="16" a="1"/>
  <c r="CW96" i="16" s="1"/>
  <c r="CV96" i="16" a="1"/>
  <c r="CV96" i="16" s="1"/>
  <c r="CU96" i="16" a="1"/>
  <c r="CU96" i="16" s="1"/>
  <c r="CT96" i="16" a="1"/>
  <c r="CT96" i="16" s="1"/>
  <c r="CS96" i="16" a="1"/>
  <c r="CS96" i="16" s="1"/>
  <c r="CR96" i="16" a="1"/>
  <c r="CR96" i="16" s="1"/>
  <c r="CQ96" i="16" a="1"/>
  <c r="CQ96" i="16" s="1"/>
  <c r="CP96" i="16" a="1"/>
  <c r="CP96" i="16" s="1"/>
  <c r="CO96" i="16" a="1"/>
  <c r="CO96" i="16" s="1"/>
  <c r="CN96" i="16" a="1"/>
  <c r="CN96" i="16" s="1"/>
  <c r="CM96" i="16" a="1"/>
  <c r="CM96" i="16" s="1"/>
  <c r="CL96" i="16" a="1"/>
  <c r="CL96" i="16" s="1"/>
  <c r="CK96" i="16" a="1"/>
  <c r="CK96" i="16" s="1"/>
  <c r="CJ96" i="16" a="1"/>
  <c r="CJ96" i="16" s="1"/>
  <c r="CI96" i="16" a="1"/>
  <c r="CI96" i="16" s="1"/>
  <c r="CH96" i="16" a="1"/>
  <c r="CH96" i="16" s="1"/>
  <c r="CG96" i="16" a="1"/>
  <c r="CG96" i="16" s="1"/>
  <c r="CF96" i="16" a="1"/>
  <c r="CF96" i="16" s="1"/>
  <c r="CE96" i="16" a="1"/>
  <c r="CE96" i="16" s="1"/>
  <c r="CD96" i="16" a="1"/>
  <c r="CD96" i="16" s="1"/>
  <c r="CC96" i="16" a="1"/>
  <c r="CC96" i="16" s="1"/>
  <c r="CB96" i="16" a="1"/>
  <c r="CB96" i="16" s="1"/>
  <c r="CA96" i="16" a="1"/>
  <c r="CA96" i="16" s="1"/>
  <c r="BZ96" i="16" a="1"/>
  <c r="BZ96" i="16" s="1"/>
  <c r="BY96" i="16" a="1"/>
  <c r="BY96" i="16" s="1"/>
  <c r="BX96" i="16" a="1"/>
  <c r="BX96" i="16" s="1"/>
  <c r="BW96" i="16" a="1"/>
  <c r="BW96" i="16" s="1"/>
  <c r="BV96" i="16" a="1"/>
  <c r="BV96" i="16" s="1"/>
  <c r="BU96" i="16" a="1"/>
  <c r="BU96" i="16" s="1"/>
  <c r="BT96" i="16" a="1"/>
  <c r="BT96" i="16" s="1"/>
  <c r="BS96" i="16" a="1"/>
  <c r="BS96" i="16" s="1"/>
  <c r="BR96" i="16" a="1"/>
  <c r="BR96" i="16" s="1"/>
  <c r="BQ96" i="16" a="1"/>
  <c r="BQ96" i="16" s="1"/>
  <c r="BP96" i="16" a="1"/>
  <c r="BP96" i="16" s="1"/>
  <c r="BO96" i="16" a="1"/>
  <c r="BO96" i="16" s="1"/>
  <c r="BN96" i="16" a="1"/>
  <c r="BN96" i="16" s="1"/>
  <c r="BM96" i="16" a="1"/>
  <c r="BM96" i="16" s="1"/>
  <c r="BL96" i="16" a="1"/>
  <c r="BL96" i="16" s="1"/>
  <c r="BK96" i="16" a="1"/>
  <c r="BK96" i="16" s="1"/>
  <c r="BJ96" i="16" a="1"/>
  <c r="BJ96" i="16" s="1"/>
  <c r="BI96" i="16" a="1"/>
  <c r="BI96" i="16" s="1"/>
  <c r="BH96" i="16" a="1"/>
  <c r="BH96" i="16" s="1"/>
  <c r="BG96" i="16" a="1"/>
  <c r="BG96" i="16" s="1"/>
  <c r="BF96" i="16" a="1"/>
  <c r="BF96" i="16" s="1"/>
  <c r="BE96" i="16" a="1"/>
  <c r="BE96" i="16" s="1"/>
  <c r="BD96" i="16" a="1"/>
  <c r="BD96" i="16" s="1"/>
  <c r="BC96" i="16" a="1"/>
  <c r="BC96" i="16" s="1"/>
  <c r="BB96" i="16" a="1"/>
  <c r="BB96" i="16" s="1"/>
  <c r="BA96" i="16" a="1"/>
  <c r="BA96" i="16" s="1"/>
  <c r="AZ96" i="16" a="1"/>
  <c r="AZ96" i="16" s="1"/>
  <c r="AY96" i="16" a="1"/>
  <c r="AY96" i="16" s="1"/>
  <c r="AX96" i="16" a="1"/>
  <c r="AX96" i="16" s="1"/>
  <c r="AW96" i="16" a="1"/>
  <c r="AW96" i="16" s="1"/>
  <c r="AV96" i="16" a="1"/>
  <c r="AV96" i="16" s="1"/>
  <c r="AU96" i="16" a="1"/>
  <c r="AU96" i="16" s="1"/>
  <c r="AT96" i="16" a="1"/>
  <c r="AT96" i="16" s="1"/>
  <c r="AS96" i="16" a="1"/>
  <c r="AS96" i="16" s="1"/>
  <c r="AR96" i="16" a="1"/>
  <c r="AR96" i="16" s="1"/>
  <c r="AQ96" i="16" a="1"/>
  <c r="AQ96" i="16" s="1"/>
  <c r="AP96" i="16" a="1"/>
  <c r="AP96" i="16" s="1"/>
  <c r="AO96" i="16" a="1"/>
  <c r="AO96" i="16" s="1"/>
  <c r="AN96" i="16" a="1"/>
  <c r="AN96" i="16" s="1"/>
  <c r="AM96" i="16" a="1"/>
  <c r="AM96" i="16" s="1"/>
  <c r="AL96" i="16" a="1"/>
  <c r="AL96" i="16" s="1"/>
  <c r="AK96" i="16" a="1"/>
  <c r="AK96" i="16" s="1"/>
  <c r="AJ96" i="16" a="1"/>
  <c r="AJ96" i="16" s="1"/>
  <c r="AI96" i="16" a="1"/>
  <c r="AI96" i="16" s="1"/>
  <c r="AH96" i="16" a="1"/>
  <c r="AH96" i="16" s="1"/>
  <c r="AG96" i="16" a="1"/>
  <c r="AG96" i="16" s="1"/>
  <c r="AF96" i="16" a="1"/>
  <c r="AF96" i="16" s="1"/>
  <c r="AE96" i="16" a="1"/>
  <c r="AE96" i="16" s="1"/>
  <c r="AD96" i="16" a="1"/>
  <c r="AD96" i="16" s="1"/>
  <c r="AC96" i="16" a="1"/>
  <c r="AC96" i="16" s="1"/>
  <c r="AB96" i="16" a="1"/>
  <c r="AB96" i="16" s="1"/>
  <c r="AA96" i="16" a="1"/>
  <c r="AA96" i="16" s="1"/>
  <c r="Z96" i="16" a="1"/>
  <c r="Z96" i="16" s="1"/>
  <c r="Y96" i="16" a="1"/>
  <c r="Y96" i="16" s="1"/>
  <c r="X96" i="16" a="1"/>
  <c r="X96" i="16" s="1"/>
  <c r="W96" i="16" a="1"/>
  <c r="W96" i="16" s="1"/>
  <c r="V96" i="16" a="1"/>
  <c r="V96" i="16" s="1"/>
  <c r="U96" i="16" a="1"/>
  <c r="U96" i="16" s="1"/>
  <c r="T96" i="16" a="1"/>
  <c r="T96" i="16" s="1"/>
  <c r="S96" i="16" a="1"/>
  <c r="S96" i="16" s="1"/>
  <c r="R96" i="16" a="1"/>
  <c r="R96" i="16" s="1"/>
  <c r="Q96" i="16" a="1"/>
  <c r="Q96" i="16" s="1"/>
  <c r="P96" i="16" a="1"/>
  <c r="P96" i="16" s="1"/>
  <c r="O96" i="16" a="1"/>
  <c r="O96" i="16" s="1"/>
  <c r="N96" i="16" a="1"/>
  <c r="N96" i="16" s="1"/>
  <c r="M96" i="16" a="1"/>
  <c r="M96" i="16" s="1"/>
  <c r="L96" i="16" a="1"/>
  <c r="L96" i="16" s="1"/>
  <c r="K96" i="16" a="1"/>
  <c r="K96" i="16" s="1"/>
  <c r="J96" i="16" a="1"/>
  <c r="J96" i="16" s="1"/>
  <c r="NJ95" i="16" a="1"/>
  <c r="NJ95" i="16" s="1"/>
  <c r="NI95" i="16" a="1"/>
  <c r="NI95" i="16" s="1"/>
  <c r="NH95" i="16" a="1"/>
  <c r="NH95" i="16" s="1"/>
  <c r="NG95" i="16" a="1"/>
  <c r="NG95" i="16" s="1"/>
  <c r="NF95" i="16" a="1"/>
  <c r="NF95" i="16" s="1"/>
  <c r="NE95" i="16" a="1"/>
  <c r="NE95" i="16" s="1"/>
  <c r="ND95" i="16" a="1"/>
  <c r="ND95" i="16" s="1"/>
  <c r="NC95" i="16" a="1"/>
  <c r="NC95" i="16" s="1"/>
  <c r="NB95" i="16" a="1"/>
  <c r="NB95" i="16" s="1"/>
  <c r="NA95" i="16" a="1"/>
  <c r="NA95" i="16" s="1"/>
  <c r="MZ95" i="16" a="1"/>
  <c r="MZ95" i="16" s="1"/>
  <c r="MY95" i="16" a="1"/>
  <c r="MY95" i="16" s="1"/>
  <c r="MX95" i="16" a="1"/>
  <c r="MX95" i="16" s="1"/>
  <c r="MW95" i="16" a="1"/>
  <c r="MW95" i="16" s="1"/>
  <c r="MV95" i="16" a="1"/>
  <c r="MV95" i="16" s="1"/>
  <c r="MU95" i="16" a="1"/>
  <c r="MU95" i="16" s="1"/>
  <c r="MT95" i="16" a="1"/>
  <c r="MT95" i="16" s="1"/>
  <c r="MS95" i="16" a="1"/>
  <c r="MS95" i="16" s="1"/>
  <c r="MR95" i="16" a="1"/>
  <c r="MR95" i="16" s="1"/>
  <c r="MQ95" i="16" a="1"/>
  <c r="MQ95" i="16" s="1"/>
  <c r="MP95" i="16" a="1"/>
  <c r="MP95" i="16" s="1"/>
  <c r="MO95" i="16" a="1"/>
  <c r="MO95" i="16" s="1"/>
  <c r="MN95" i="16" a="1"/>
  <c r="MN95" i="16" s="1"/>
  <c r="MM95" i="16" a="1"/>
  <c r="MM95" i="16" s="1"/>
  <c r="ML95" i="16" a="1"/>
  <c r="ML95" i="16" s="1"/>
  <c r="MK95" i="16" a="1"/>
  <c r="MK95" i="16" s="1"/>
  <c r="MJ95" i="16" a="1"/>
  <c r="MJ95" i="16" s="1"/>
  <c r="MI95" i="16" a="1"/>
  <c r="MI95" i="16" s="1"/>
  <c r="MH95" i="16" a="1"/>
  <c r="MH95" i="16" s="1"/>
  <c r="MG95" i="16" a="1"/>
  <c r="MG95" i="16" s="1"/>
  <c r="MF95" i="16" a="1"/>
  <c r="MF95" i="16" s="1"/>
  <c r="ME95" i="16" a="1"/>
  <c r="ME95" i="16" s="1"/>
  <c r="MD95" i="16" a="1"/>
  <c r="MD95" i="16" s="1"/>
  <c r="MC95" i="16" a="1"/>
  <c r="MC95" i="16" s="1"/>
  <c r="MB95" i="16" a="1"/>
  <c r="MB95" i="16" s="1"/>
  <c r="MA95" i="16" a="1"/>
  <c r="MA95" i="16" s="1"/>
  <c r="LZ95" i="16" a="1"/>
  <c r="LZ95" i="16" s="1"/>
  <c r="LY95" i="16" a="1"/>
  <c r="LY95" i="16" s="1"/>
  <c r="LX95" i="16" a="1"/>
  <c r="LX95" i="16" s="1"/>
  <c r="LW95" i="16" a="1"/>
  <c r="LW95" i="16" s="1"/>
  <c r="LV95" i="16" a="1"/>
  <c r="LV95" i="16" s="1"/>
  <c r="LU95" i="16" a="1"/>
  <c r="LU95" i="16" s="1"/>
  <c r="LT95" i="16" a="1"/>
  <c r="LT95" i="16" s="1"/>
  <c r="LS95" i="16" a="1"/>
  <c r="LS95" i="16" s="1"/>
  <c r="LR95" i="16" a="1"/>
  <c r="LR95" i="16" s="1"/>
  <c r="LQ95" i="16" a="1"/>
  <c r="LQ95" i="16" s="1"/>
  <c r="LP95" i="16" a="1"/>
  <c r="LP95" i="16" s="1"/>
  <c r="LO95" i="16" a="1"/>
  <c r="LO95" i="16" s="1"/>
  <c r="LN95" i="16" a="1"/>
  <c r="LN95" i="16" s="1"/>
  <c r="LM95" i="16" a="1"/>
  <c r="LM95" i="16" s="1"/>
  <c r="LL95" i="16" a="1"/>
  <c r="LL95" i="16" s="1"/>
  <c r="LK95" i="16" a="1"/>
  <c r="LK95" i="16" s="1"/>
  <c r="LJ95" i="16" a="1"/>
  <c r="LJ95" i="16" s="1"/>
  <c r="LI95" i="16" a="1"/>
  <c r="LI95" i="16" s="1"/>
  <c r="LH95" i="16" a="1"/>
  <c r="LH95" i="16" s="1"/>
  <c r="LG95" i="16" a="1"/>
  <c r="LG95" i="16" s="1"/>
  <c r="LF95" i="16" a="1"/>
  <c r="LF95" i="16" s="1"/>
  <c r="LE95" i="16" a="1"/>
  <c r="LE95" i="16" s="1"/>
  <c r="LD95" i="16" a="1"/>
  <c r="LD95" i="16" s="1"/>
  <c r="LC95" i="16" a="1"/>
  <c r="LC95" i="16" s="1"/>
  <c r="LB95" i="16" a="1"/>
  <c r="LB95" i="16" s="1"/>
  <c r="LA95" i="16" a="1"/>
  <c r="LA95" i="16" s="1"/>
  <c r="KZ95" i="16" a="1"/>
  <c r="KZ95" i="16" s="1"/>
  <c r="KY95" i="16" a="1"/>
  <c r="KY95" i="16" s="1"/>
  <c r="KX95" i="16" a="1"/>
  <c r="KX95" i="16" s="1"/>
  <c r="KW95" i="16" a="1"/>
  <c r="KW95" i="16" s="1"/>
  <c r="KV95" i="16" a="1"/>
  <c r="KV95" i="16" s="1"/>
  <c r="KU95" i="16" a="1"/>
  <c r="KU95" i="16" s="1"/>
  <c r="KT95" i="16" a="1"/>
  <c r="KT95" i="16" s="1"/>
  <c r="KS95" i="16" a="1"/>
  <c r="KS95" i="16" s="1"/>
  <c r="KR95" i="16" a="1"/>
  <c r="KR95" i="16" s="1"/>
  <c r="KQ95" i="16" a="1"/>
  <c r="KQ95" i="16" s="1"/>
  <c r="KP95" i="16" a="1"/>
  <c r="KP95" i="16" s="1"/>
  <c r="KO95" i="16" a="1"/>
  <c r="KO95" i="16" s="1"/>
  <c r="KN95" i="16" a="1"/>
  <c r="KN95" i="16" s="1"/>
  <c r="KM95" i="16" a="1"/>
  <c r="KM95" i="16" s="1"/>
  <c r="KL95" i="16" a="1"/>
  <c r="KL95" i="16" s="1"/>
  <c r="KK95" i="16" a="1"/>
  <c r="KK95" i="16" s="1"/>
  <c r="KJ95" i="16" a="1"/>
  <c r="KJ95" i="16" s="1"/>
  <c r="KI95" i="16" a="1"/>
  <c r="KI95" i="16" s="1"/>
  <c r="KH95" i="16" a="1"/>
  <c r="KH95" i="16" s="1"/>
  <c r="KG95" i="16" a="1"/>
  <c r="KG95" i="16" s="1"/>
  <c r="KF95" i="16" a="1"/>
  <c r="KF95" i="16" s="1"/>
  <c r="KE95" i="16" a="1"/>
  <c r="KE95" i="16" s="1"/>
  <c r="KD95" i="16" a="1"/>
  <c r="KD95" i="16" s="1"/>
  <c r="KC95" i="16" a="1"/>
  <c r="KC95" i="16" s="1"/>
  <c r="KB95" i="16" a="1"/>
  <c r="KB95" i="16" s="1"/>
  <c r="KA95" i="16" a="1"/>
  <c r="KA95" i="16" s="1"/>
  <c r="JZ95" i="16" a="1"/>
  <c r="JZ95" i="16" s="1"/>
  <c r="JY95" i="16" a="1"/>
  <c r="JY95" i="16" s="1"/>
  <c r="JX95" i="16" a="1"/>
  <c r="JX95" i="16" s="1"/>
  <c r="JW95" i="16" a="1"/>
  <c r="JW95" i="16" s="1"/>
  <c r="JV95" i="16" a="1"/>
  <c r="JV95" i="16" s="1"/>
  <c r="JU95" i="16" a="1"/>
  <c r="JU95" i="16" s="1"/>
  <c r="JT95" i="16" a="1"/>
  <c r="JT95" i="16" s="1"/>
  <c r="JS95" i="16" a="1"/>
  <c r="JS95" i="16" s="1"/>
  <c r="JR95" i="16" a="1"/>
  <c r="JR95" i="16" s="1"/>
  <c r="JQ95" i="16" a="1"/>
  <c r="JQ95" i="16" s="1"/>
  <c r="JP95" i="16" a="1"/>
  <c r="JP95" i="16" s="1"/>
  <c r="JO95" i="16" a="1"/>
  <c r="JO95" i="16" s="1"/>
  <c r="JN95" i="16" a="1"/>
  <c r="JN95" i="16" s="1"/>
  <c r="JM95" i="16" a="1"/>
  <c r="JM95" i="16" s="1"/>
  <c r="JL95" i="16" a="1"/>
  <c r="JL95" i="16" s="1"/>
  <c r="JK95" i="16" a="1"/>
  <c r="JK95" i="16" s="1"/>
  <c r="JJ95" i="16" a="1"/>
  <c r="JJ95" i="16" s="1"/>
  <c r="JI95" i="16" a="1"/>
  <c r="JI95" i="16" s="1"/>
  <c r="JH95" i="16" a="1"/>
  <c r="JH95" i="16" s="1"/>
  <c r="JG95" i="16" a="1"/>
  <c r="JG95" i="16" s="1"/>
  <c r="JF95" i="16" a="1"/>
  <c r="JF95" i="16" s="1"/>
  <c r="JE95" i="16" a="1"/>
  <c r="JE95" i="16" s="1"/>
  <c r="JD95" i="16" a="1"/>
  <c r="JD95" i="16" s="1"/>
  <c r="JC95" i="16" a="1"/>
  <c r="JC95" i="16" s="1"/>
  <c r="JB95" i="16" a="1"/>
  <c r="JB95" i="16" s="1"/>
  <c r="JA95" i="16" a="1"/>
  <c r="JA95" i="16" s="1"/>
  <c r="IZ95" i="16" a="1"/>
  <c r="IZ95" i="16" s="1"/>
  <c r="IY95" i="16" a="1"/>
  <c r="IY95" i="16" s="1"/>
  <c r="IX95" i="16" a="1"/>
  <c r="IX95" i="16" s="1"/>
  <c r="IW95" i="16" a="1"/>
  <c r="IW95" i="16" s="1"/>
  <c r="IV95" i="16" a="1"/>
  <c r="IV95" i="16" s="1"/>
  <c r="IU95" i="16" a="1"/>
  <c r="IU95" i="16" s="1"/>
  <c r="IT95" i="16" a="1"/>
  <c r="IT95" i="16" s="1"/>
  <c r="IS95" i="16" a="1"/>
  <c r="IS95" i="16" s="1"/>
  <c r="IR95" i="16" a="1"/>
  <c r="IR95" i="16" s="1"/>
  <c r="IQ95" i="16" a="1"/>
  <c r="IQ95" i="16" s="1"/>
  <c r="IP95" i="16" a="1"/>
  <c r="IP95" i="16" s="1"/>
  <c r="IO95" i="16" a="1"/>
  <c r="IO95" i="16" s="1"/>
  <c r="IN95" i="16" a="1"/>
  <c r="IN95" i="16" s="1"/>
  <c r="IM95" i="16" a="1"/>
  <c r="IM95" i="16" s="1"/>
  <c r="IL95" i="16" a="1"/>
  <c r="IL95" i="16" s="1"/>
  <c r="IK95" i="16" a="1"/>
  <c r="IK95" i="16" s="1"/>
  <c r="IJ95" i="16" a="1"/>
  <c r="IJ95" i="16" s="1"/>
  <c r="II95" i="16" a="1"/>
  <c r="II95" i="16" s="1"/>
  <c r="IH95" i="16" a="1"/>
  <c r="IH95" i="16" s="1"/>
  <c r="IG95" i="16" a="1"/>
  <c r="IG95" i="16" s="1"/>
  <c r="IF95" i="16" a="1"/>
  <c r="IF95" i="16" s="1"/>
  <c r="IE95" i="16" a="1"/>
  <c r="IE95" i="16" s="1"/>
  <c r="ID95" i="16" a="1"/>
  <c r="ID95" i="16" s="1"/>
  <c r="IC95" i="16" a="1"/>
  <c r="IC95" i="16" s="1"/>
  <c r="IB95" i="16" a="1"/>
  <c r="IB95" i="16" s="1"/>
  <c r="IA95" i="16" a="1"/>
  <c r="IA95" i="16" s="1"/>
  <c r="HZ95" i="16" a="1"/>
  <c r="HZ95" i="16" s="1"/>
  <c r="HY95" i="16" a="1"/>
  <c r="HY95" i="16" s="1"/>
  <c r="HX95" i="16" a="1"/>
  <c r="HX95" i="16" s="1"/>
  <c r="HW95" i="16" a="1"/>
  <c r="HW95" i="16" s="1"/>
  <c r="HV95" i="16" a="1"/>
  <c r="HV95" i="16" s="1"/>
  <c r="HU95" i="16" a="1"/>
  <c r="HU95" i="16" s="1"/>
  <c r="HT95" i="16" a="1"/>
  <c r="HT95" i="16" s="1"/>
  <c r="HS95" i="16" a="1"/>
  <c r="HS95" i="16" s="1"/>
  <c r="HR95" i="16" a="1"/>
  <c r="HR95" i="16" s="1"/>
  <c r="HQ95" i="16" a="1"/>
  <c r="HQ95" i="16" s="1"/>
  <c r="HP95" i="16" a="1"/>
  <c r="HP95" i="16" s="1"/>
  <c r="HO95" i="16" a="1"/>
  <c r="HO95" i="16" s="1"/>
  <c r="HN95" i="16" a="1"/>
  <c r="HN95" i="16" s="1"/>
  <c r="HM95" i="16" a="1"/>
  <c r="HM95" i="16" s="1"/>
  <c r="HL95" i="16" a="1"/>
  <c r="HL95" i="16" s="1"/>
  <c r="HK95" i="16" a="1"/>
  <c r="HK95" i="16" s="1"/>
  <c r="HJ95" i="16" a="1"/>
  <c r="HJ95" i="16" s="1"/>
  <c r="HI95" i="16" a="1"/>
  <c r="HI95" i="16" s="1"/>
  <c r="HH95" i="16" a="1"/>
  <c r="HH95" i="16" s="1"/>
  <c r="HG95" i="16" a="1"/>
  <c r="HG95" i="16" s="1"/>
  <c r="HF95" i="16" a="1"/>
  <c r="HF95" i="16" s="1"/>
  <c r="HE95" i="16" a="1"/>
  <c r="HE95" i="16" s="1"/>
  <c r="HD95" i="16" a="1"/>
  <c r="HD95" i="16" s="1"/>
  <c r="HC95" i="16" a="1"/>
  <c r="HC95" i="16" s="1"/>
  <c r="HB95" i="16" a="1"/>
  <c r="HB95" i="16" s="1"/>
  <c r="HA95" i="16" a="1"/>
  <c r="HA95" i="16" s="1"/>
  <c r="GZ95" i="16" a="1"/>
  <c r="GZ95" i="16" s="1"/>
  <c r="GY95" i="16" a="1"/>
  <c r="GY95" i="16" s="1"/>
  <c r="GX95" i="16" a="1"/>
  <c r="GX95" i="16" s="1"/>
  <c r="GW95" i="16" a="1"/>
  <c r="GW95" i="16" s="1"/>
  <c r="GV95" i="16" a="1"/>
  <c r="GV95" i="16" s="1"/>
  <c r="GU95" i="16" a="1"/>
  <c r="GU95" i="16" s="1"/>
  <c r="GT95" i="16" a="1"/>
  <c r="GT95" i="16" s="1"/>
  <c r="GS95" i="16" a="1"/>
  <c r="GS95" i="16" s="1"/>
  <c r="GR95" i="16" a="1"/>
  <c r="GR95" i="16" s="1"/>
  <c r="GQ95" i="16" a="1"/>
  <c r="GQ95" i="16" s="1"/>
  <c r="GP95" i="16" a="1"/>
  <c r="GP95" i="16" s="1"/>
  <c r="GO95" i="16" a="1"/>
  <c r="GO95" i="16" s="1"/>
  <c r="GN95" i="16" a="1"/>
  <c r="GN95" i="16" s="1"/>
  <c r="GM95" i="16" a="1"/>
  <c r="GM95" i="16" s="1"/>
  <c r="GL95" i="16" a="1"/>
  <c r="GL95" i="16" s="1"/>
  <c r="GK95" i="16" a="1"/>
  <c r="GK95" i="16" s="1"/>
  <c r="GJ95" i="16" a="1"/>
  <c r="GJ95" i="16" s="1"/>
  <c r="GI95" i="16" a="1"/>
  <c r="GI95" i="16" s="1"/>
  <c r="GH95" i="16" a="1"/>
  <c r="GH95" i="16" s="1"/>
  <c r="GG95" i="16" a="1"/>
  <c r="GG95" i="16" s="1"/>
  <c r="GF95" i="16" a="1"/>
  <c r="GF95" i="16" s="1"/>
  <c r="GE95" i="16" a="1"/>
  <c r="GE95" i="16" s="1"/>
  <c r="GD95" i="16" a="1"/>
  <c r="GD95" i="16" s="1"/>
  <c r="GC95" i="16" a="1"/>
  <c r="GC95" i="16" s="1"/>
  <c r="GB95" i="16" a="1"/>
  <c r="GB95" i="16" s="1"/>
  <c r="GA95" i="16" a="1"/>
  <c r="GA95" i="16" s="1"/>
  <c r="FZ95" i="16" a="1"/>
  <c r="FZ95" i="16" s="1"/>
  <c r="FY95" i="16" a="1"/>
  <c r="FY95" i="16" s="1"/>
  <c r="FX95" i="16" a="1"/>
  <c r="FX95" i="16" s="1"/>
  <c r="FW95" i="16" a="1"/>
  <c r="FW95" i="16" s="1"/>
  <c r="FV95" i="16" a="1"/>
  <c r="FV95" i="16" s="1"/>
  <c r="FU95" i="16" a="1"/>
  <c r="FU95" i="16" s="1"/>
  <c r="FT95" i="16" a="1"/>
  <c r="FT95" i="16" s="1"/>
  <c r="FS95" i="16" a="1"/>
  <c r="FS95" i="16" s="1"/>
  <c r="FR95" i="16" a="1"/>
  <c r="FR95" i="16" s="1"/>
  <c r="FQ95" i="16" a="1"/>
  <c r="FQ95" i="16" s="1"/>
  <c r="FP95" i="16" a="1"/>
  <c r="FP95" i="16" s="1"/>
  <c r="FO95" i="16" a="1"/>
  <c r="FO95" i="16" s="1"/>
  <c r="FN95" i="16" a="1"/>
  <c r="FN95" i="16" s="1"/>
  <c r="FM95" i="16" a="1"/>
  <c r="FM95" i="16" s="1"/>
  <c r="FL95" i="16" a="1"/>
  <c r="FL95" i="16" s="1"/>
  <c r="FK95" i="16" a="1"/>
  <c r="FK95" i="16" s="1"/>
  <c r="FJ95" i="16" a="1"/>
  <c r="FJ95" i="16" s="1"/>
  <c r="FI95" i="16" a="1"/>
  <c r="FI95" i="16" s="1"/>
  <c r="FH95" i="16" a="1"/>
  <c r="FH95" i="16" s="1"/>
  <c r="FG95" i="16" a="1"/>
  <c r="FG95" i="16" s="1"/>
  <c r="FF95" i="16" a="1"/>
  <c r="FF95" i="16" s="1"/>
  <c r="FE95" i="16" a="1"/>
  <c r="FE95" i="16" s="1"/>
  <c r="FD95" i="16" a="1"/>
  <c r="FD95" i="16" s="1"/>
  <c r="FC95" i="16" a="1"/>
  <c r="FC95" i="16" s="1"/>
  <c r="FB95" i="16" a="1"/>
  <c r="FB95" i="16" s="1"/>
  <c r="FA95" i="16" a="1"/>
  <c r="FA95" i="16" s="1"/>
  <c r="EZ95" i="16" a="1"/>
  <c r="EZ95" i="16" s="1"/>
  <c r="EY95" i="16" a="1"/>
  <c r="EY95" i="16" s="1"/>
  <c r="EX95" i="16" a="1"/>
  <c r="EX95" i="16" s="1"/>
  <c r="EW95" i="16" a="1"/>
  <c r="EW95" i="16" s="1"/>
  <c r="EV95" i="16" a="1"/>
  <c r="EV95" i="16" s="1"/>
  <c r="EU95" i="16" a="1"/>
  <c r="EU95" i="16" s="1"/>
  <c r="ET95" i="16" a="1"/>
  <c r="ET95" i="16" s="1"/>
  <c r="ES95" i="16" a="1"/>
  <c r="ES95" i="16" s="1"/>
  <c r="ER95" i="16" a="1"/>
  <c r="ER95" i="16" s="1"/>
  <c r="EQ95" i="16" a="1"/>
  <c r="EQ95" i="16" s="1"/>
  <c r="EP95" i="16" a="1"/>
  <c r="EP95" i="16" s="1"/>
  <c r="EO95" i="16" a="1"/>
  <c r="EO95" i="16" s="1"/>
  <c r="EN95" i="16" a="1"/>
  <c r="EN95" i="16" s="1"/>
  <c r="EM95" i="16" a="1"/>
  <c r="EM95" i="16" s="1"/>
  <c r="EL95" i="16" a="1"/>
  <c r="EL95" i="16" s="1"/>
  <c r="EK95" i="16" a="1"/>
  <c r="EK95" i="16" s="1"/>
  <c r="EJ95" i="16" a="1"/>
  <c r="EJ95" i="16" s="1"/>
  <c r="EI95" i="16" a="1"/>
  <c r="EI95" i="16" s="1"/>
  <c r="EH95" i="16" a="1"/>
  <c r="EH95" i="16" s="1"/>
  <c r="EG95" i="16" a="1"/>
  <c r="EG95" i="16" s="1"/>
  <c r="EF95" i="16" a="1"/>
  <c r="EF95" i="16" s="1"/>
  <c r="EE95" i="16" a="1"/>
  <c r="EE95" i="16" s="1"/>
  <c r="ED95" i="16" a="1"/>
  <c r="ED95" i="16" s="1"/>
  <c r="EC95" i="16" a="1"/>
  <c r="EC95" i="16" s="1"/>
  <c r="EB95" i="16" a="1"/>
  <c r="EB95" i="16" s="1"/>
  <c r="EA95" i="16" a="1"/>
  <c r="EA95" i="16" s="1"/>
  <c r="DZ95" i="16" a="1"/>
  <c r="DZ95" i="16" s="1"/>
  <c r="DY95" i="16" a="1"/>
  <c r="DY95" i="16" s="1"/>
  <c r="DX95" i="16" a="1"/>
  <c r="DX95" i="16" s="1"/>
  <c r="DW95" i="16" a="1"/>
  <c r="DW95" i="16" s="1"/>
  <c r="DV95" i="16" a="1"/>
  <c r="DV95" i="16" s="1"/>
  <c r="DU95" i="16" a="1"/>
  <c r="DU95" i="16" s="1"/>
  <c r="DT95" i="16" a="1"/>
  <c r="DT95" i="16" s="1"/>
  <c r="DS95" i="16" a="1"/>
  <c r="DS95" i="16" s="1"/>
  <c r="DR95" i="16" a="1"/>
  <c r="DR95" i="16" s="1"/>
  <c r="DQ95" i="16" a="1"/>
  <c r="DQ95" i="16" s="1"/>
  <c r="DP95" i="16" a="1"/>
  <c r="DP95" i="16" s="1"/>
  <c r="DO95" i="16" a="1"/>
  <c r="DO95" i="16" s="1"/>
  <c r="DN95" i="16" a="1"/>
  <c r="DN95" i="16" s="1"/>
  <c r="DM95" i="16" a="1"/>
  <c r="DM95" i="16" s="1"/>
  <c r="DL95" i="16" a="1"/>
  <c r="DL95" i="16" s="1"/>
  <c r="DK95" i="16" a="1"/>
  <c r="DK95" i="16" s="1"/>
  <c r="DJ95" i="16" a="1"/>
  <c r="DJ95" i="16" s="1"/>
  <c r="DI95" i="16" a="1"/>
  <c r="DI95" i="16" s="1"/>
  <c r="DH95" i="16" a="1"/>
  <c r="DH95" i="16" s="1"/>
  <c r="DG95" i="16" a="1"/>
  <c r="DG95" i="16" s="1"/>
  <c r="DF95" i="16" a="1"/>
  <c r="DF95" i="16" s="1"/>
  <c r="DE95" i="16" a="1"/>
  <c r="DE95" i="16" s="1"/>
  <c r="DD95" i="16" a="1"/>
  <c r="DD95" i="16" s="1"/>
  <c r="DC95" i="16" a="1"/>
  <c r="DC95" i="16" s="1"/>
  <c r="DB95" i="16" a="1"/>
  <c r="DB95" i="16" s="1"/>
  <c r="DA95" i="16" a="1"/>
  <c r="DA95" i="16" s="1"/>
  <c r="CZ95" i="16" a="1"/>
  <c r="CZ95" i="16" s="1"/>
  <c r="CY95" i="16" a="1"/>
  <c r="CY95" i="16" s="1"/>
  <c r="CX95" i="16" a="1"/>
  <c r="CX95" i="16" s="1"/>
  <c r="CW95" i="16" a="1"/>
  <c r="CW95" i="16" s="1"/>
  <c r="CV95" i="16" a="1"/>
  <c r="CV95" i="16" s="1"/>
  <c r="CU95" i="16" a="1"/>
  <c r="CU95" i="16" s="1"/>
  <c r="CT95" i="16" a="1"/>
  <c r="CT95" i="16" s="1"/>
  <c r="CS95" i="16" a="1"/>
  <c r="CS95" i="16" s="1"/>
  <c r="CR95" i="16" a="1"/>
  <c r="CR95" i="16" s="1"/>
  <c r="CQ95" i="16" a="1"/>
  <c r="CQ95" i="16" s="1"/>
  <c r="CP95" i="16" a="1"/>
  <c r="CP95" i="16" s="1"/>
  <c r="CO95" i="16" a="1"/>
  <c r="CO95" i="16" s="1"/>
  <c r="CN95" i="16" a="1"/>
  <c r="CN95" i="16" s="1"/>
  <c r="CM95" i="16" a="1"/>
  <c r="CM95" i="16" s="1"/>
  <c r="CL95" i="16" a="1"/>
  <c r="CL95" i="16" s="1"/>
  <c r="CK95" i="16" a="1"/>
  <c r="CK95" i="16" s="1"/>
  <c r="CJ95" i="16" a="1"/>
  <c r="CJ95" i="16" s="1"/>
  <c r="CI95" i="16" a="1"/>
  <c r="CI95" i="16" s="1"/>
  <c r="CH95" i="16" a="1"/>
  <c r="CH95" i="16" s="1"/>
  <c r="CG95" i="16" a="1"/>
  <c r="CG95" i="16" s="1"/>
  <c r="CF95" i="16" a="1"/>
  <c r="CF95" i="16" s="1"/>
  <c r="CE95" i="16" a="1"/>
  <c r="CE95" i="16" s="1"/>
  <c r="CD95" i="16" a="1"/>
  <c r="CD95" i="16" s="1"/>
  <c r="CC95" i="16" a="1"/>
  <c r="CC95" i="16" s="1"/>
  <c r="CB95" i="16" a="1"/>
  <c r="CB95" i="16" s="1"/>
  <c r="CA95" i="16" a="1"/>
  <c r="CA95" i="16" s="1"/>
  <c r="BZ95" i="16" a="1"/>
  <c r="BZ95" i="16" s="1"/>
  <c r="BY95" i="16" a="1"/>
  <c r="BY95" i="16" s="1"/>
  <c r="BX95" i="16" a="1"/>
  <c r="BX95" i="16" s="1"/>
  <c r="BW95" i="16" a="1"/>
  <c r="BW95" i="16" s="1"/>
  <c r="BV95" i="16" a="1"/>
  <c r="BV95" i="16" s="1"/>
  <c r="BU95" i="16" a="1"/>
  <c r="BU95" i="16" s="1"/>
  <c r="BT95" i="16" a="1"/>
  <c r="BT95" i="16" s="1"/>
  <c r="BS95" i="16" a="1"/>
  <c r="BS95" i="16" s="1"/>
  <c r="BR95" i="16" a="1"/>
  <c r="BR95" i="16" s="1"/>
  <c r="BQ95" i="16" a="1"/>
  <c r="BQ95" i="16" s="1"/>
  <c r="BP95" i="16" a="1"/>
  <c r="BP95" i="16" s="1"/>
  <c r="BO95" i="16" a="1"/>
  <c r="BO95" i="16" s="1"/>
  <c r="BN95" i="16" a="1"/>
  <c r="BN95" i="16" s="1"/>
  <c r="BM95" i="16" a="1"/>
  <c r="BM95" i="16" s="1"/>
  <c r="BL95" i="16" a="1"/>
  <c r="BL95" i="16" s="1"/>
  <c r="BK95" i="16" a="1"/>
  <c r="BK95" i="16" s="1"/>
  <c r="BJ95" i="16" a="1"/>
  <c r="BJ95" i="16" s="1"/>
  <c r="BI95" i="16" a="1"/>
  <c r="BI95" i="16" s="1"/>
  <c r="BH95" i="16" a="1"/>
  <c r="BH95" i="16" s="1"/>
  <c r="BG95" i="16" a="1"/>
  <c r="BG95" i="16" s="1"/>
  <c r="BF95" i="16" a="1"/>
  <c r="BF95" i="16" s="1"/>
  <c r="BE95" i="16" a="1"/>
  <c r="BE95" i="16" s="1"/>
  <c r="BD95" i="16" a="1"/>
  <c r="BD95" i="16" s="1"/>
  <c r="BC95" i="16" a="1"/>
  <c r="BC95" i="16" s="1"/>
  <c r="BB95" i="16" a="1"/>
  <c r="BB95" i="16" s="1"/>
  <c r="BA95" i="16" a="1"/>
  <c r="BA95" i="16" s="1"/>
  <c r="AZ95" i="16" a="1"/>
  <c r="AZ95" i="16" s="1"/>
  <c r="AY95" i="16" a="1"/>
  <c r="AY95" i="16" s="1"/>
  <c r="AX95" i="16" a="1"/>
  <c r="AX95" i="16" s="1"/>
  <c r="AW95" i="16" a="1"/>
  <c r="AW95" i="16" s="1"/>
  <c r="AV95" i="16" a="1"/>
  <c r="AV95" i="16" s="1"/>
  <c r="AU95" i="16" a="1"/>
  <c r="AU95" i="16" s="1"/>
  <c r="AT95" i="16" a="1"/>
  <c r="AT95" i="16" s="1"/>
  <c r="AS95" i="16" a="1"/>
  <c r="AS95" i="16" s="1"/>
  <c r="AR95" i="16" a="1"/>
  <c r="AR95" i="16" s="1"/>
  <c r="AQ95" i="16" a="1"/>
  <c r="AQ95" i="16" s="1"/>
  <c r="AP95" i="16" a="1"/>
  <c r="AP95" i="16" s="1"/>
  <c r="AO95" i="16" a="1"/>
  <c r="AO95" i="16" s="1"/>
  <c r="AN95" i="16" a="1"/>
  <c r="AN95" i="16" s="1"/>
  <c r="AM95" i="16" a="1"/>
  <c r="AM95" i="16" s="1"/>
  <c r="AL95" i="16" a="1"/>
  <c r="AL95" i="16" s="1"/>
  <c r="AK95" i="16" a="1"/>
  <c r="AK95" i="16" s="1"/>
  <c r="AJ95" i="16" a="1"/>
  <c r="AJ95" i="16" s="1"/>
  <c r="AI95" i="16" a="1"/>
  <c r="AI95" i="16" s="1"/>
  <c r="AH95" i="16" a="1"/>
  <c r="AH95" i="16" s="1"/>
  <c r="AG95" i="16" a="1"/>
  <c r="AG95" i="16" s="1"/>
  <c r="AF95" i="16" a="1"/>
  <c r="AF95" i="16" s="1"/>
  <c r="AE95" i="16" a="1"/>
  <c r="AE95" i="16" s="1"/>
  <c r="AD95" i="16" a="1"/>
  <c r="AD95" i="16" s="1"/>
  <c r="AC95" i="16" a="1"/>
  <c r="AC95" i="16" s="1"/>
  <c r="AB95" i="16" a="1"/>
  <c r="AB95" i="16" s="1"/>
  <c r="AA95" i="16" a="1"/>
  <c r="AA95" i="16" s="1"/>
  <c r="Z95" i="16" a="1"/>
  <c r="Z95" i="16" s="1"/>
  <c r="Y95" i="16" a="1"/>
  <c r="Y95" i="16" s="1"/>
  <c r="X95" i="16" a="1"/>
  <c r="X95" i="16" s="1"/>
  <c r="W95" i="16" a="1"/>
  <c r="W95" i="16" s="1"/>
  <c r="V95" i="16" a="1"/>
  <c r="V95" i="16" s="1"/>
  <c r="U95" i="16" a="1"/>
  <c r="U95" i="16" s="1"/>
  <c r="T95" i="16" a="1"/>
  <c r="T95" i="16" s="1"/>
  <c r="S95" i="16" a="1"/>
  <c r="S95" i="16" s="1"/>
  <c r="R95" i="16" a="1"/>
  <c r="R95" i="16" s="1"/>
  <c r="Q95" i="16" a="1"/>
  <c r="Q95" i="16" s="1"/>
  <c r="P95" i="16" a="1"/>
  <c r="P95" i="16" s="1"/>
  <c r="O95" i="16" a="1"/>
  <c r="O95" i="16" s="1"/>
  <c r="N95" i="16" a="1"/>
  <c r="N95" i="16" s="1"/>
  <c r="M95" i="16" a="1"/>
  <c r="M95" i="16" s="1"/>
  <c r="L95" i="16" a="1"/>
  <c r="L95" i="16" s="1"/>
  <c r="K95" i="16" a="1"/>
  <c r="K95" i="16" s="1"/>
  <c r="J95" i="16" a="1"/>
  <c r="J95" i="16" s="1"/>
  <c r="NJ94" i="16" a="1"/>
  <c r="NJ94" i="16" s="1"/>
  <c r="NI94" i="16" a="1"/>
  <c r="NI94" i="16" s="1"/>
  <c r="NH94" i="16" a="1"/>
  <c r="NH94" i="16" s="1"/>
  <c r="NG94" i="16" a="1"/>
  <c r="NG94" i="16" s="1"/>
  <c r="NF94" i="16" a="1"/>
  <c r="NF94" i="16" s="1"/>
  <c r="NE94" i="16" a="1"/>
  <c r="NE94" i="16" s="1"/>
  <c r="ND94" i="16" a="1"/>
  <c r="ND94" i="16" s="1"/>
  <c r="NC94" i="16" a="1"/>
  <c r="NC94" i="16" s="1"/>
  <c r="NB94" i="16" a="1"/>
  <c r="NB94" i="16" s="1"/>
  <c r="NA94" i="16" a="1"/>
  <c r="NA94" i="16" s="1"/>
  <c r="MZ94" i="16" a="1"/>
  <c r="MZ94" i="16" s="1"/>
  <c r="MY94" i="16" a="1"/>
  <c r="MY94" i="16" s="1"/>
  <c r="MX94" i="16" a="1"/>
  <c r="MX94" i="16" s="1"/>
  <c r="MW94" i="16" a="1"/>
  <c r="MW94" i="16" s="1"/>
  <c r="MV94" i="16" a="1"/>
  <c r="MV94" i="16" s="1"/>
  <c r="MU94" i="16" a="1"/>
  <c r="MU94" i="16" s="1"/>
  <c r="MT94" i="16" a="1"/>
  <c r="MT94" i="16" s="1"/>
  <c r="MS94" i="16" a="1"/>
  <c r="MS94" i="16" s="1"/>
  <c r="MR94" i="16" a="1"/>
  <c r="MR94" i="16" s="1"/>
  <c r="MQ94" i="16" a="1"/>
  <c r="MQ94" i="16" s="1"/>
  <c r="MP94" i="16" a="1"/>
  <c r="MP94" i="16" s="1"/>
  <c r="MO94" i="16" a="1"/>
  <c r="MO94" i="16" s="1"/>
  <c r="MN94" i="16" a="1"/>
  <c r="MN94" i="16" s="1"/>
  <c r="MM94" i="16" a="1"/>
  <c r="MM94" i="16" s="1"/>
  <c r="ML94" i="16" a="1"/>
  <c r="ML94" i="16" s="1"/>
  <c r="MK94" i="16" a="1"/>
  <c r="MK94" i="16" s="1"/>
  <c r="MJ94" i="16" a="1"/>
  <c r="MJ94" i="16" s="1"/>
  <c r="MI94" i="16" a="1"/>
  <c r="MI94" i="16" s="1"/>
  <c r="MH94" i="16" a="1"/>
  <c r="MH94" i="16" s="1"/>
  <c r="MG94" i="16" a="1"/>
  <c r="MG94" i="16" s="1"/>
  <c r="MF94" i="16" a="1"/>
  <c r="MF94" i="16" s="1"/>
  <c r="ME94" i="16" a="1"/>
  <c r="ME94" i="16" s="1"/>
  <c r="MD94" i="16" a="1"/>
  <c r="MD94" i="16" s="1"/>
  <c r="MC94" i="16" a="1"/>
  <c r="MC94" i="16" s="1"/>
  <c r="MB94" i="16" a="1"/>
  <c r="MB94" i="16" s="1"/>
  <c r="MA94" i="16" a="1"/>
  <c r="MA94" i="16" s="1"/>
  <c r="LZ94" i="16" a="1"/>
  <c r="LZ94" i="16" s="1"/>
  <c r="LY94" i="16" a="1"/>
  <c r="LY94" i="16" s="1"/>
  <c r="LX94" i="16" a="1"/>
  <c r="LX94" i="16" s="1"/>
  <c r="LW94" i="16" a="1"/>
  <c r="LW94" i="16" s="1"/>
  <c r="LV94" i="16" a="1"/>
  <c r="LV94" i="16" s="1"/>
  <c r="LU94" i="16" a="1"/>
  <c r="LU94" i="16" s="1"/>
  <c r="LT94" i="16" a="1"/>
  <c r="LT94" i="16" s="1"/>
  <c r="LS94" i="16" a="1"/>
  <c r="LS94" i="16" s="1"/>
  <c r="LR94" i="16" a="1"/>
  <c r="LR94" i="16" s="1"/>
  <c r="LQ94" i="16" a="1"/>
  <c r="LQ94" i="16" s="1"/>
  <c r="LP94" i="16" a="1"/>
  <c r="LP94" i="16" s="1"/>
  <c r="LO94" i="16" a="1"/>
  <c r="LO94" i="16" s="1"/>
  <c r="LN94" i="16" a="1"/>
  <c r="LN94" i="16" s="1"/>
  <c r="LM94" i="16" a="1"/>
  <c r="LM94" i="16" s="1"/>
  <c r="LL94" i="16" a="1"/>
  <c r="LL94" i="16" s="1"/>
  <c r="LK94" i="16" a="1"/>
  <c r="LK94" i="16" s="1"/>
  <c r="LJ94" i="16" a="1"/>
  <c r="LJ94" i="16" s="1"/>
  <c r="LI94" i="16" a="1"/>
  <c r="LI94" i="16" s="1"/>
  <c r="LH94" i="16" a="1"/>
  <c r="LH94" i="16" s="1"/>
  <c r="LG94" i="16" a="1"/>
  <c r="LG94" i="16" s="1"/>
  <c r="LF94" i="16" a="1"/>
  <c r="LF94" i="16" s="1"/>
  <c r="LE94" i="16" a="1"/>
  <c r="LE94" i="16" s="1"/>
  <c r="LD94" i="16" a="1"/>
  <c r="LD94" i="16" s="1"/>
  <c r="LC94" i="16" a="1"/>
  <c r="LC94" i="16" s="1"/>
  <c r="LB94" i="16" a="1"/>
  <c r="LB94" i="16" s="1"/>
  <c r="LA94" i="16" a="1"/>
  <c r="LA94" i="16" s="1"/>
  <c r="KZ94" i="16" a="1"/>
  <c r="KZ94" i="16" s="1"/>
  <c r="KY94" i="16" a="1"/>
  <c r="KY94" i="16" s="1"/>
  <c r="KX94" i="16" a="1"/>
  <c r="KX94" i="16" s="1"/>
  <c r="KW94" i="16" a="1"/>
  <c r="KW94" i="16" s="1"/>
  <c r="KV94" i="16" a="1"/>
  <c r="KV94" i="16" s="1"/>
  <c r="KU94" i="16" a="1"/>
  <c r="KU94" i="16" s="1"/>
  <c r="KT94" i="16" a="1"/>
  <c r="KT94" i="16" s="1"/>
  <c r="KS94" i="16" a="1"/>
  <c r="KS94" i="16" s="1"/>
  <c r="KR94" i="16" a="1"/>
  <c r="KR94" i="16" s="1"/>
  <c r="KQ94" i="16" a="1"/>
  <c r="KQ94" i="16" s="1"/>
  <c r="KP94" i="16" a="1"/>
  <c r="KP94" i="16" s="1"/>
  <c r="KO94" i="16" a="1"/>
  <c r="KO94" i="16" s="1"/>
  <c r="KN94" i="16" a="1"/>
  <c r="KN94" i="16" s="1"/>
  <c r="KM94" i="16" a="1"/>
  <c r="KM94" i="16" s="1"/>
  <c r="KL94" i="16" a="1"/>
  <c r="KL94" i="16" s="1"/>
  <c r="KK94" i="16" a="1"/>
  <c r="KK94" i="16" s="1"/>
  <c r="KJ94" i="16" a="1"/>
  <c r="KJ94" i="16" s="1"/>
  <c r="KI94" i="16" a="1"/>
  <c r="KI94" i="16" s="1"/>
  <c r="KH94" i="16" a="1"/>
  <c r="KH94" i="16" s="1"/>
  <c r="KG94" i="16" a="1"/>
  <c r="KG94" i="16" s="1"/>
  <c r="KF94" i="16" a="1"/>
  <c r="KF94" i="16" s="1"/>
  <c r="KE94" i="16" a="1"/>
  <c r="KE94" i="16" s="1"/>
  <c r="KD94" i="16" a="1"/>
  <c r="KD94" i="16" s="1"/>
  <c r="KC94" i="16" a="1"/>
  <c r="KC94" i="16" s="1"/>
  <c r="KB94" i="16" a="1"/>
  <c r="KB94" i="16" s="1"/>
  <c r="KA94" i="16" a="1"/>
  <c r="KA94" i="16" s="1"/>
  <c r="JZ94" i="16" a="1"/>
  <c r="JZ94" i="16" s="1"/>
  <c r="JY94" i="16" a="1"/>
  <c r="JY94" i="16" s="1"/>
  <c r="JX94" i="16" a="1"/>
  <c r="JX94" i="16" s="1"/>
  <c r="JW94" i="16" a="1"/>
  <c r="JW94" i="16" s="1"/>
  <c r="JV94" i="16" a="1"/>
  <c r="JV94" i="16" s="1"/>
  <c r="JU94" i="16" a="1"/>
  <c r="JU94" i="16" s="1"/>
  <c r="JT94" i="16" a="1"/>
  <c r="JT94" i="16" s="1"/>
  <c r="JS94" i="16" a="1"/>
  <c r="JS94" i="16" s="1"/>
  <c r="JR94" i="16" a="1"/>
  <c r="JR94" i="16" s="1"/>
  <c r="JQ94" i="16" a="1"/>
  <c r="JQ94" i="16" s="1"/>
  <c r="JP94" i="16" a="1"/>
  <c r="JP94" i="16" s="1"/>
  <c r="JO94" i="16" a="1"/>
  <c r="JO94" i="16" s="1"/>
  <c r="JN94" i="16" a="1"/>
  <c r="JN94" i="16" s="1"/>
  <c r="JM94" i="16" a="1"/>
  <c r="JM94" i="16" s="1"/>
  <c r="JL94" i="16" a="1"/>
  <c r="JL94" i="16" s="1"/>
  <c r="JK94" i="16" a="1"/>
  <c r="JK94" i="16" s="1"/>
  <c r="JJ94" i="16" a="1"/>
  <c r="JJ94" i="16" s="1"/>
  <c r="JI94" i="16" a="1"/>
  <c r="JI94" i="16" s="1"/>
  <c r="JH94" i="16" a="1"/>
  <c r="JH94" i="16" s="1"/>
  <c r="JG94" i="16" a="1"/>
  <c r="JG94" i="16" s="1"/>
  <c r="JF94" i="16" a="1"/>
  <c r="JF94" i="16" s="1"/>
  <c r="JE94" i="16" a="1"/>
  <c r="JE94" i="16" s="1"/>
  <c r="JD94" i="16" a="1"/>
  <c r="JD94" i="16" s="1"/>
  <c r="JC94" i="16" a="1"/>
  <c r="JC94" i="16" s="1"/>
  <c r="JB94" i="16" a="1"/>
  <c r="JB94" i="16" s="1"/>
  <c r="JA94" i="16" a="1"/>
  <c r="JA94" i="16" s="1"/>
  <c r="IZ94" i="16" a="1"/>
  <c r="IZ94" i="16" s="1"/>
  <c r="IY94" i="16" a="1"/>
  <c r="IY94" i="16" s="1"/>
  <c r="IX94" i="16" a="1"/>
  <c r="IX94" i="16" s="1"/>
  <c r="IW94" i="16" a="1"/>
  <c r="IW94" i="16" s="1"/>
  <c r="IV94" i="16" a="1"/>
  <c r="IV94" i="16" s="1"/>
  <c r="IU94" i="16" a="1"/>
  <c r="IU94" i="16" s="1"/>
  <c r="IT94" i="16" a="1"/>
  <c r="IT94" i="16" s="1"/>
  <c r="IS94" i="16" a="1"/>
  <c r="IS94" i="16" s="1"/>
  <c r="IR94" i="16" a="1"/>
  <c r="IR94" i="16" s="1"/>
  <c r="IQ94" i="16" a="1"/>
  <c r="IQ94" i="16" s="1"/>
  <c r="IP94" i="16" a="1"/>
  <c r="IP94" i="16" s="1"/>
  <c r="IO94" i="16" a="1"/>
  <c r="IO94" i="16" s="1"/>
  <c r="IN94" i="16" a="1"/>
  <c r="IN94" i="16" s="1"/>
  <c r="IM94" i="16" a="1"/>
  <c r="IM94" i="16" s="1"/>
  <c r="IL94" i="16" a="1"/>
  <c r="IL94" i="16" s="1"/>
  <c r="IK94" i="16" a="1"/>
  <c r="IK94" i="16" s="1"/>
  <c r="IJ94" i="16" a="1"/>
  <c r="IJ94" i="16" s="1"/>
  <c r="II94" i="16" a="1"/>
  <c r="II94" i="16" s="1"/>
  <c r="IH94" i="16" a="1"/>
  <c r="IH94" i="16" s="1"/>
  <c r="IG94" i="16" a="1"/>
  <c r="IG94" i="16" s="1"/>
  <c r="IF94" i="16" a="1"/>
  <c r="IF94" i="16" s="1"/>
  <c r="IE94" i="16" a="1"/>
  <c r="IE94" i="16" s="1"/>
  <c r="ID94" i="16" a="1"/>
  <c r="ID94" i="16" s="1"/>
  <c r="IC94" i="16" a="1"/>
  <c r="IC94" i="16" s="1"/>
  <c r="IB94" i="16" a="1"/>
  <c r="IB94" i="16" s="1"/>
  <c r="IA94" i="16" a="1"/>
  <c r="IA94" i="16" s="1"/>
  <c r="HZ94" i="16" a="1"/>
  <c r="HZ94" i="16" s="1"/>
  <c r="HY94" i="16" a="1"/>
  <c r="HY94" i="16" s="1"/>
  <c r="HX94" i="16" a="1"/>
  <c r="HX94" i="16" s="1"/>
  <c r="HW94" i="16" a="1"/>
  <c r="HW94" i="16" s="1"/>
  <c r="HV94" i="16" a="1"/>
  <c r="HV94" i="16" s="1"/>
  <c r="HU94" i="16" a="1"/>
  <c r="HU94" i="16" s="1"/>
  <c r="HT94" i="16" a="1"/>
  <c r="HT94" i="16" s="1"/>
  <c r="HS94" i="16" a="1"/>
  <c r="HS94" i="16" s="1"/>
  <c r="HR94" i="16" a="1"/>
  <c r="HR94" i="16" s="1"/>
  <c r="HQ94" i="16" a="1"/>
  <c r="HQ94" i="16" s="1"/>
  <c r="HP94" i="16" a="1"/>
  <c r="HP94" i="16" s="1"/>
  <c r="HO94" i="16" a="1"/>
  <c r="HO94" i="16" s="1"/>
  <c r="HN94" i="16" a="1"/>
  <c r="HN94" i="16" s="1"/>
  <c r="HM94" i="16" a="1"/>
  <c r="HM94" i="16" s="1"/>
  <c r="HL94" i="16" a="1"/>
  <c r="HL94" i="16" s="1"/>
  <c r="HK94" i="16" a="1"/>
  <c r="HK94" i="16" s="1"/>
  <c r="HJ94" i="16" a="1"/>
  <c r="HJ94" i="16" s="1"/>
  <c r="HI94" i="16" a="1"/>
  <c r="HI94" i="16" s="1"/>
  <c r="HH94" i="16" a="1"/>
  <c r="HH94" i="16" s="1"/>
  <c r="HG94" i="16" a="1"/>
  <c r="HG94" i="16" s="1"/>
  <c r="HF94" i="16" a="1"/>
  <c r="HF94" i="16" s="1"/>
  <c r="HE94" i="16" a="1"/>
  <c r="HE94" i="16" s="1"/>
  <c r="HD94" i="16" a="1"/>
  <c r="HD94" i="16" s="1"/>
  <c r="HC94" i="16" a="1"/>
  <c r="HC94" i="16" s="1"/>
  <c r="HB94" i="16" a="1"/>
  <c r="HB94" i="16" s="1"/>
  <c r="HA94" i="16" a="1"/>
  <c r="HA94" i="16" s="1"/>
  <c r="GZ94" i="16" a="1"/>
  <c r="GZ94" i="16" s="1"/>
  <c r="GY94" i="16" a="1"/>
  <c r="GY94" i="16" s="1"/>
  <c r="GX94" i="16" a="1"/>
  <c r="GX94" i="16" s="1"/>
  <c r="GW94" i="16" a="1"/>
  <c r="GW94" i="16" s="1"/>
  <c r="GV94" i="16" a="1"/>
  <c r="GV94" i="16" s="1"/>
  <c r="GU94" i="16" a="1"/>
  <c r="GU94" i="16" s="1"/>
  <c r="GT94" i="16" a="1"/>
  <c r="GT94" i="16" s="1"/>
  <c r="GS94" i="16" a="1"/>
  <c r="GS94" i="16" s="1"/>
  <c r="GR94" i="16" a="1"/>
  <c r="GR94" i="16" s="1"/>
  <c r="GQ94" i="16" a="1"/>
  <c r="GQ94" i="16" s="1"/>
  <c r="GP94" i="16" a="1"/>
  <c r="GP94" i="16" s="1"/>
  <c r="GO94" i="16" a="1"/>
  <c r="GO94" i="16" s="1"/>
  <c r="GN94" i="16" a="1"/>
  <c r="GN94" i="16" s="1"/>
  <c r="GM94" i="16" a="1"/>
  <c r="GM94" i="16" s="1"/>
  <c r="GL94" i="16" a="1"/>
  <c r="GL94" i="16" s="1"/>
  <c r="GK94" i="16" a="1"/>
  <c r="GK94" i="16" s="1"/>
  <c r="GJ94" i="16" a="1"/>
  <c r="GJ94" i="16" s="1"/>
  <c r="GI94" i="16" a="1"/>
  <c r="GI94" i="16" s="1"/>
  <c r="GH94" i="16" a="1"/>
  <c r="GH94" i="16" s="1"/>
  <c r="GG94" i="16" a="1"/>
  <c r="GG94" i="16" s="1"/>
  <c r="GF94" i="16" a="1"/>
  <c r="GF94" i="16" s="1"/>
  <c r="GE94" i="16" a="1"/>
  <c r="GE94" i="16" s="1"/>
  <c r="GD94" i="16" a="1"/>
  <c r="GD94" i="16" s="1"/>
  <c r="GC94" i="16" a="1"/>
  <c r="GC94" i="16" s="1"/>
  <c r="GB94" i="16" a="1"/>
  <c r="GB94" i="16" s="1"/>
  <c r="GA94" i="16" a="1"/>
  <c r="GA94" i="16" s="1"/>
  <c r="FZ94" i="16" a="1"/>
  <c r="FZ94" i="16" s="1"/>
  <c r="FY94" i="16" a="1"/>
  <c r="FY94" i="16" s="1"/>
  <c r="FX94" i="16" a="1"/>
  <c r="FX94" i="16" s="1"/>
  <c r="FW94" i="16" a="1"/>
  <c r="FW94" i="16" s="1"/>
  <c r="FV94" i="16" a="1"/>
  <c r="FV94" i="16" s="1"/>
  <c r="FU94" i="16" a="1"/>
  <c r="FU94" i="16" s="1"/>
  <c r="FT94" i="16" a="1"/>
  <c r="FT94" i="16" s="1"/>
  <c r="FS94" i="16" a="1"/>
  <c r="FS94" i="16" s="1"/>
  <c r="FR94" i="16" a="1"/>
  <c r="FR94" i="16" s="1"/>
  <c r="FQ94" i="16" a="1"/>
  <c r="FQ94" i="16" s="1"/>
  <c r="FP94" i="16" a="1"/>
  <c r="FP94" i="16" s="1"/>
  <c r="FO94" i="16" a="1"/>
  <c r="FO94" i="16" s="1"/>
  <c r="FN94" i="16" a="1"/>
  <c r="FN94" i="16" s="1"/>
  <c r="FM94" i="16" a="1"/>
  <c r="FM94" i="16" s="1"/>
  <c r="FL94" i="16" a="1"/>
  <c r="FL94" i="16" s="1"/>
  <c r="FK94" i="16" a="1"/>
  <c r="FK94" i="16" s="1"/>
  <c r="FJ94" i="16" a="1"/>
  <c r="FJ94" i="16" s="1"/>
  <c r="FI94" i="16" a="1"/>
  <c r="FI94" i="16" s="1"/>
  <c r="FH94" i="16" a="1"/>
  <c r="FH94" i="16" s="1"/>
  <c r="FG94" i="16" a="1"/>
  <c r="FG94" i="16" s="1"/>
  <c r="FF94" i="16" a="1"/>
  <c r="FF94" i="16" s="1"/>
  <c r="FE94" i="16" a="1"/>
  <c r="FE94" i="16" s="1"/>
  <c r="FD94" i="16" a="1"/>
  <c r="FD94" i="16" s="1"/>
  <c r="FC94" i="16" a="1"/>
  <c r="FC94" i="16" s="1"/>
  <c r="FB94" i="16" a="1"/>
  <c r="FB94" i="16" s="1"/>
  <c r="FA94" i="16" a="1"/>
  <c r="FA94" i="16" s="1"/>
  <c r="EZ94" i="16" a="1"/>
  <c r="EZ94" i="16" s="1"/>
  <c r="EY94" i="16" a="1"/>
  <c r="EY94" i="16" s="1"/>
  <c r="EX94" i="16" a="1"/>
  <c r="EX94" i="16" s="1"/>
  <c r="EW94" i="16" a="1"/>
  <c r="EW94" i="16" s="1"/>
  <c r="EV94" i="16" a="1"/>
  <c r="EV94" i="16" s="1"/>
  <c r="EU94" i="16" a="1"/>
  <c r="EU94" i="16" s="1"/>
  <c r="ET94" i="16" a="1"/>
  <c r="ET94" i="16" s="1"/>
  <c r="ES94" i="16" a="1"/>
  <c r="ES94" i="16" s="1"/>
  <c r="ER94" i="16" a="1"/>
  <c r="ER94" i="16" s="1"/>
  <c r="EQ94" i="16" a="1"/>
  <c r="EQ94" i="16" s="1"/>
  <c r="EP94" i="16" a="1"/>
  <c r="EP94" i="16" s="1"/>
  <c r="EO94" i="16" a="1"/>
  <c r="EO94" i="16" s="1"/>
  <c r="EN94" i="16" a="1"/>
  <c r="EN94" i="16" s="1"/>
  <c r="EM94" i="16" a="1"/>
  <c r="EM94" i="16" s="1"/>
  <c r="EL94" i="16" a="1"/>
  <c r="EL94" i="16" s="1"/>
  <c r="EK94" i="16" a="1"/>
  <c r="EK94" i="16" s="1"/>
  <c r="EJ94" i="16" a="1"/>
  <c r="EJ94" i="16" s="1"/>
  <c r="EI94" i="16" a="1"/>
  <c r="EI94" i="16" s="1"/>
  <c r="EH94" i="16" a="1"/>
  <c r="EH94" i="16" s="1"/>
  <c r="EG94" i="16" a="1"/>
  <c r="EG94" i="16" s="1"/>
  <c r="EF94" i="16" a="1"/>
  <c r="EF94" i="16" s="1"/>
  <c r="EE94" i="16" a="1"/>
  <c r="EE94" i="16" s="1"/>
  <c r="ED94" i="16" a="1"/>
  <c r="ED94" i="16" s="1"/>
  <c r="EC94" i="16" a="1"/>
  <c r="EC94" i="16" s="1"/>
  <c r="EB94" i="16" a="1"/>
  <c r="EB94" i="16" s="1"/>
  <c r="EA94" i="16" a="1"/>
  <c r="EA94" i="16" s="1"/>
  <c r="DZ94" i="16" a="1"/>
  <c r="DZ94" i="16" s="1"/>
  <c r="DY94" i="16" a="1"/>
  <c r="DY94" i="16" s="1"/>
  <c r="DX94" i="16" a="1"/>
  <c r="DX94" i="16" s="1"/>
  <c r="DW94" i="16" a="1"/>
  <c r="DW94" i="16" s="1"/>
  <c r="DV94" i="16" a="1"/>
  <c r="DV94" i="16" s="1"/>
  <c r="DU94" i="16" a="1"/>
  <c r="DU94" i="16" s="1"/>
  <c r="DT94" i="16" a="1"/>
  <c r="DT94" i="16" s="1"/>
  <c r="DS94" i="16" a="1"/>
  <c r="DS94" i="16" s="1"/>
  <c r="DR94" i="16" a="1"/>
  <c r="DR94" i="16" s="1"/>
  <c r="DQ94" i="16" a="1"/>
  <c r="DQ94" i="16" s="1"/>
  <c r="DP94" i="16" a="1"/>
  <c r="DP94" i="16" s="1"/>
  <c r="DO94" i="16" a="1"/>
  <c r="DO94" i="16" s="1"/>
  <c r="DN94" i="16" a="1"/>
  <c r="DN94" i="16" s="1"/>
  <c r="DM94" i="16" a="1"/>
  <c r="DM94" i="16" s="1"/>
  <c r="DL94" i="16" a="1"/>
  <c r="DL94" i="16" s="1"/>
  <c r="DK94" i="16" a="1"/>
  <c r="DK94" i="16" s="1"/>
  <c r="DJ94" i="16" a="1"/>
  <c r="DJ94" i="16" s="1"/>
  <c r="DI94" i="16" a="1"/>
  <c r="DI94" i="16" s="1"/>
  <c r="DH94" i="16" a="1"/>
  <c r="DH94" i="16" s="1"/>
  <c r="DG94" i="16" a="1"/>
  <c r="DG94" i="16" s="1"/>
  <c r="DF94" i="16" a="1"/>
  <c r="DF94" i="16" s="1"/>
  <c r="DE94" i="16" a="1"/>
  <c r="DE94" i="16" s="1"/>
  <c r="DD94" i="16" a="1"/>
  <c r="DD94" i="16" s="1"/>
  <c r="DC94" i="16" a="1"/>
  <c r="DC94" i="16" s="1"/>
  <c r="DB94" i="16" a="1"/>
  <c r="DB94" i="16" s="1"/>
  <c r="DA94" i="16" a="1"/>
  <c r="DA94" i="16" s="1"/>
  <c r="CZ94" i="16" a="1"/>
  <c r="CZ94" i="16" s="1"/>
  <c r="CY94" i="16" a="1"/>
  <c r="CY94" i="16" s="1"/>
  <c r="CX94" i="16" a="1"/>
  <c r="CX94" i="16" s="1"/>
  <c r="CW94" i="16" a="1"/>
  <c r="CW94" i="16" s="1"/>
  <c r="CV94" i="16" a="1"/>
  <c r="CV94" i="16" s="1"/>
  <c r="CU94" i="16" a="1"/>
  <c r="CU94" i="16" s="1"/>
  <c r="CT94" i="16" a="1"/>
  <c r="CT94" i="16" s="1"/>
  <c r="CS94" i="16" a="1"/>
  <c r="CS94" i="16" s="1"/>
  <c r="CR94" i="16" a="1"/>
  <c r="CR94" i="16" s="1"/>
  <c r="CQ94" i="16" a="1"/>
  <c r="CQ94" i="16" s="1"/>
  <c r="CP94" i="16" a="1"/>
  <c r="CP94" i="16" s="1"/>
  <c r="CO94" i="16" a="1"/>
  <c r="CO94" i="16" s="1"/>
  <c r="CN94" i="16" a="1"/>
  <c r="CN94" i="16" s="1"/>
  <c r="CM94" i="16" a="1"/>
  <c r="CM94" i="16" s="1"/>
  <c r="CL94" i="16" a="1"/>
  <c r="CL94" i="16" s="1"/>
  <c r="CK94" i="16" a="1"/>
  <c r="CK94" i="16" s="1"/>
  <c r="CJ94" i="16" a="1"/>
  <c r="CJ94" i="16" s="1"/>
  <c r="CI94" i="16" a="1"/>
  <c r="CI94" i="16" s="1"/>
  <c r="CH94" i="16" a="1"/>
  <c r="CH94" i="16" s="1"/>
  <c r="CG94" i="16" a="1"/>
  <c r="CG94" i="16" s="1"/>
  <c r="CF94" i="16" a="1"/>
  <c r="CF94" i="16" s="1"/>
  <c r="CE94" i="16" a="1"/>
  <c r="CE94" i="16" s="1"/>
  <c r="CD94" i="16" a="1"/>
  <c r="CD94" i="16" s="1"/>
  <c r="CC94" i="16" a="1"/>
  <c r="CC94" i="16" s="1"/>
  <c r="CB94" i="16" a="1"/>
  <c r="CB94" i="16" s="1"/>
  <c r="CA94" i="16" a="1"/>
  <c r="CA94" i="16" s="1"/>
  <c r="BZ94" i="16" a="1"/>
  <c r="BZ94" i="16" s="1"/>
  <c r="BY94" i="16" a="1"/>
  <c r="BY94" i="16" s="1"/>
  <c r="BX94" i="16" a="1"/>
  <c r="BX94" i="16" s="1"/>
  <c r="BW94" i="16" a="1"/>
  <c r="BW94" i="16" s="1"/>
  <c r="BV94" i="16" a="1"/>
  <c r="BV94" i="16" s="1"/>
  <c r="BU94" i="16" a="1"/>
  <c r="BU94" i="16" s="1"/>
  <c r="BT94" i="16" a="1"/>
  <c r="BT94" i="16" s="1"/>
  <c r="BS94" i="16" a="1"/>
  <c r="BS94" i="16" s="1"/>
  <c r="BR94" i="16" a="1"/>
  <c r="BR94" i="16" s="1"/>
  <c r="BQ94" i="16" a="1"/>
  <c r="BQ94" i="16" s="1"/>
  <c r="BP94" i="16" a="1"/>
  <c r="BP94" i="16" s="1"/>
  <c r="BO94" i="16" a="1"/>
  <c r="BO94" i="16" s="1"/>
  <c r="BN94" i="16" a="1"/>
  <c r="BN94" i="16" s="1"/>
  <c r="BM94" i="16" a="1"/>
  <c r="BM94" i="16" s="1"/>
  <c r="BL94" i="16" a="1"/>
  <c r="BL94" i="16" s="1"/>
  <c r="BK94" i="16" a="1"/>
  <c r="BK94" i="16" s="1"/>
  <c r="BJ94" i="16" a="1"/>
  <c r="BJ94" i="16" s="1"/>
  <c r="BI94" i="16" a="1"/>
  <c r="BI94" i="16" s="1"/>
  <c r="BH94" i="16" a="1"/>
  <c r="BH94" i="16" s="1"/>
  <c r="BG94" i="16" a="1"/>
  <c r="BG94" i="16" s="1"/>
  <c r="BF94" i="16" a="1"/>
  <c r="BF94" i="16" s="1"/>
  <c r="BE94" i="16" a="1"/>
  <c r="BE94" i="16" s="1"/>
  <c r="BD94" i="16" a="1"/>
  <c r="BD94" i="16" s="1"/>
  <c r="BC94" i="16" a="1"/>
  <c r="BC94" i="16" s="1"/>
  <c r="BB94" i="16" a="1"/>
  <c r="BB94" i="16" s="1"/>
  <c r="BA94" i="16" a="1"/>
  <c r="BA94" i="16" s="1"/>
  <c r="AZ94" i="16" a="1"/>
  <c r="AZ94" i="16" s="1"/>
  <c r="AY94" i="16" a="1"/>
  <c r="AY94" i="16" s="1"/>
  <c r="AX94" i="16" a="1"/>
  <c r="AX94" i="16" s="1"/>
  <c r="AW94" i="16" a="1"/>
  <c r="AW94" i="16" s="1"/>
  <c r="AV94" i="16" a="1"/>
  <c r="AV94" i="16" s="1"/>
  <c r="AU94" i="16" a="1"/>
  <c r="AU94" i="16" s="1"/>
  <c r="AT94" i="16" a="1"/>
  <c r="AT94" i="16" s="1"/>
  <c r="AS94" i="16" a="1"/>
  <c r="AS94" i="16" s="1"/>
  <c r="AR94" i="16" a="1"/>
  <c r="AR94" i="16" s="1"/>
  <c r="AQ94" i="16" a="1"/>
  <c r="AQ94" i="16" s="1"/>
  <c r="AP94" i="16" a="1"/>
  <c r="AP94" i="16" s="1"/>
  <c r="AO94" i="16" a="1"/>
  <c r="AO94" i="16" s="1"/>
  <c r="AN94" i="16" a="1"/>
  <c r="AN94" i="16" s="1"/>
  <c r="AM94" i="16" a="1"/>
  <c r="AM94" i="16" s="1"/>
  <c r="AL94" i="16" a="1"/>
  <c r="AL94" i="16" s="1"/>
  <c r="AK94" i="16" a="1"/>
  <c r="AK94" i="16" s="1"/>
  <c r="AJ94" i="16" a="1"/>
  <c r="AJ94" i="16" s="1"/>
  <c r="AI94" i="16" a="1"/>
  <c r="AI94" i="16" s="1"/>
  <c r="AH94" i="16" a="1"/>
  <c r="AH94" i="16" s="1"/>
  <c r="AG94" i="16" a="1"/>
  <c r="AG94" i="16" s="1"/>
  <c r="AF94" i="16" a="1"/>
  <c r="AF94" i="16" s="1"/>
  <c r="AE94" i="16" a="1"/>
  <c r="AE94" i="16" s="1"/>
  <c r="AD94" i="16" a="1"/>
  <c r="AD94" i="16" s="1"/>
  <c r="AC94" i="16" a="1"/>
  <c r="AC94" i="16" s="1"/>
  <c r="AB94" i="16" a="1"/>
  <c r="AB94" i="16" s="1"/>
  <c r="AA94" i="16" a="1"/>
  <c r="AA94" i="16" s="1"/>
  <c r="Z94" i="16" a="1"/>
  <c r="Z94" i="16" s="1"/>
  <c r="Y94" i="16" a="1"/>
  <c r="Y94" i="16" s="1"/>
  <c r="X94" i="16" a="1"/>
  <c r="X94" i="16" s="1"/>
  <c r="W94" i="16" a="1"/>
  <c r="W94" i="16" s="1"/>
  <c r="V94" i="16" a="1"/>
  <c r="V94" i="16" s="1"/>
  <c r="U94" i="16" a="1"/>
  <c r="U94" i="16" s="1"/>
  <c r="T94" i="16" a="1"/>
  <c r="T94" i="16" s="1"/>
  <c r="S94" i="16" a="1"/>
  <c r="S94" i="16" s="1"/>
  <c r="R94" i="16" a="1"/>
  <c r="R94" i="16" s="1"/>
  <c r="Q94" i="16" a="1"/>
  <c r="Q94" i="16" s="1"/>
  <c r="P94" i="16" a="1"/>
  <c r="P94" i="16" s="1"/>
  <c r="O94" i="16" a="1"/>
  <c r="O94" i="16" s="1"/>
  <c r="N94" i="16" a="1"/>
  <c r="N94" i="16" s="1"/>
  <c r="M94" i="16" a="1"/>
  <c r="M94" i="16" s="1"/>
  <c r="L94" i="16" a="1"/>
  <c r="L94" i="16" s="1"/>
  <c r="K94" i="16" a="1"/>
  <c r="K94" i="16" s="1"/>
  <c r="J94" i="16" a="1"/>
  <c r="J94" i="16" s="1"/>
  <c r="NJ93" i="16" a="1"/>
  <c r="NJ93" i="16" s="1"/>
  <c r="NI93" i="16" a="1"/>
  <c r="NI93" i="16" s="1"/>
  <c r="NH93" i="16" a="1"/>
  <c r="NH93" i="16" s="1"/>
  <c r="NG93" i="16" a="1"/>
  <c r="NG93" i="16" s="1"/>
  <c r="NF93" i="16" a="1"/>
  <c r="NF93" i="16" s="1"/>
  <c r="NE93" i="16" a="1"/>
  <c r="NE93" i="16" s="1"/>
  <c r="ND93" i="16" a="1"/>
  <c r="ND93" i="16" s="1"/>
  <c r="NC93" i="16" a="1"/>
  <c r="NC93" i="16" s="1"/>
  <c r="NB93" i="16" a="1"/>
  <c r="NB93" i="16" s="1"/>
  <c r="NA93" i="16" a="1"/>
  <c r="NA93" i="16" s="1"/>
  <c r="MZ93" i="16" a="1"/>
  <c r="MZ93" i="16" s="1"/>
  <c r="MY93" i="16" a="1"/>
  <c r="MY93" i="16" s="1"/>
  <c r="MX93" i="16" a="1"/>
  <c r="MX93" i="16" s="1"/>
  <c r="MW93" i="16" a="1"/>
  <c r="MW93" i="16" s="1"/>
  <c r="MV93" i="16" a="1"/>
  <c r="MV93" i="16" s="1"/>
  <c r="MU93" i="16" a="1"/>
  <c r="MU93" i="16" s="1"/>
  <c r="MT93" i="16" a="1"/>
  <c r="MT93" i="16" s="1"/>
  <c r="MS93" i="16" a="1"/>
  <c r="MS93" i="16" s="1"/>
  <c r="MR93" i="16" a="1"/>
  <c r="MR93" i="16" s="1"/>
  <c r="MQ93" i="16" a="1"/>
  <c r="MQ93" i="16" s="1"/>
  <c r="MP93" i="16" a="1"/>
  <c r="MP93" i="16" s="1"/>
  <c r="MO93" i="16" a="1"/>
  <c r="MO93" i="16" s="1"/>
  <c r="MN93" i="16" a="1"/>
  <c r="MN93" i="16" s="1"/>
  <c r="MM93" i="16" a="1"/>
  <c r="MM93" i="16" s="1"/>
  <c r="ML93" i="16" a="1"/>
  <c r="ML93" i="16" s="1"/>
  <c r="MK93" i="16" a="1"/>
  <c r="MK93" i="16" s="1"/>
  <c r="MJ93" i="16" a="1"/>
  <c r="MJ93" i="16" s="1"/>
  <c r="MI93" i="16" a="1"/>
  <c r="MI93" i="16" s="1"/>
  <c r="MH93" i="16" a="1"/>
  <c r="MH93" i="16" s="1"/>
  <c r="MG93" i="16" a="1"/>
  <c r="MG93" i="16" s="1"/>
  <c r="MF93" i="16" a="1"/>
  <c r="MF93" i="16" s="1"/>
  <c r="ME93" i="16" a="1"/>
  <c r="ME93" i="16" s="1"/>
  <c r="MD93" i="16" a="1"/>
  <c r="MD93" i="16" s="1"/>
  <c r="MC93" i="16" a="1"/>
  <c r="MC93" i="16" s="1"/>
  <c r="MB93" i="16" a="1"/>
  <c r="MB93" i="16" s="1"/>
  <c r="MA93" i="16" a="1"/>
  <c r="MA93" i="16" s="1"/>
  <c r="LZ93" i="16" a="1"/>
  <c r="LZ93" i="16" s="1"/>
  <c r="LY93" i="16" a="1"/>
  <c r="LY93" i="16" s="1"/>
  <c r="LX93" i="16" a="1"/>
  <c r="LX93" i="16" s="1"/>
  <c r="LW93" i="16" a="1"/>
  <c r="LW93" i="16" s="1"/>
  <c r="LV93" i="16" a="1"/>
  <c r="LV93" i="16" s="1"/>
  <c r="LU93" i="16" a="1"/>
  <c r="LU93" i="16" s="1"/>
  <c r="LT93" i="16" a="1"/>
  <c r="LT93" i="16" s="1"/>
  <c r="LS93" i="16" a="1"/>
  <c r="LS93" i="16" s="1"/>
  <c r="LR93" i="16" a="1"/>
  <c r="LR93" i="16" s="1"/>
  <c r="LQ93" i="16" a="1"/>
  <c r="LQ93" i="16" s="1"/>
  <c r="LP93" i="16" a="1"/>
  <c r="LP93" i="16" s="1"/>
  <c r="LO93" i="16" a="1"/>
  <c r="LO93" i="16" s="1"/>
  <c r="LN93" i="16" a="1"/>
  <c r="LN93" i="16" s="1"/>
  <c r="LM93" i="16" a="1"/>
  <c r="LM93" i="16" s="1"/>
  <c r="LL93" i="16" a="1"/>
  <c r="LL93" i="16" s="1"/>
  <c r="LK93" i="16" a="1"/>
  <c r="LK93" i="16" s="1"/>
  <c r="LJ93" i="16" a="1"/>
  <c r="LJ93" i="16" s="1"/>
  <c r="LI93" i="16" a="1"/>
  <c r="LI93" i="16" s="1"/>
  <c r="LH93" i="16" a="1"/>
  <c r="LH93" i="16" s="1"/>
  <c r="LG93" i="16" a="1"/>
  <c r="LG93" i="16" s="1"/>
  <c r="LF93" i="16" a="1"/>
  <c r="LF93" i="16" s="1"/>
  <c r="LE93" i="16" a="1"/>
  <c r="LE93" i="16" s="1"/>
  <c r="LD93" i="16" a="1"/>
  <c r="LD93" i="16" s="1"/>
  <c r="LC93" i="16" a="1"/>
  <c r="LC93" i="16" s="1"/>
  <c r="LB93" i="16" a="1"/>
  <c r="LB93" i="16" s="1"/>
  <c r="LA93" i="16" a="1"/>
  <c r="LA93" i="16" s="1"/>
  <c r="KZ93" i="16" a="1"/>
  <c r="KZ93" i="16" s="1"/>
  <c r="KY93" i="16" a="1"/>
  <c r="KY93" i="16" s="1"/>
  <c r="KX93" i="16" a="1"/>
  <c r="KX93" i="16" s="1"/>
  <c r="KW93" i="16" a="1"/>
  <c r="KW93" i="16" s="1"/>
  <c r="KV93" i="16" a="1"/>
  <c r="KV93" i="16" s="1"/>
  <c r="KU93" i="16" a="1"/>
  <c r="KU93" i="16" s="1"/>
  <c r="KT93" i="16" a="1"/>
  <c r="KT93" i="16" s="1"/>
  <c r="KS93" i="16" a="1"/>
  <c r="KS93" i="16" s="1"/>
  <c r="KR93" i="16" a="1"/>
  <c r="KR93" i="16" s="1"/>
  <c r="KQ93" i="16" a="1"/>
  <c r="KQ93" i="16" s="1"/>
  <c r="KP93" i="16" a="1"/>
  <c r="KP93" i="16" s="1"/>
  <c r="KO93" i="16" a="1"/>
  <c r="KO93" i="16" s="1"/>
  <c r="KN93" i="16" a="1"/>
  <c r="KN93" i="16" s="1"/>
  <c r="KM93" i="16" a="1"/>
  <c r="KM93" i="16" s="1"/>
  <c r="KL93" i="16" a="1"/>
  <c r="KL93" i="16" s="1"/>
  <c r="KK93" i="16" a="1"/>
  <c r="KK93" i="16" s="1"/>
  <c r="KJ93" i="16" a="1"/>
  <c r="KJ93" i="16" s="1"/>
  <c r="KI93" i="16" a="1"/>
  <c r="KI93" i="16" s="1"/>
  <c r="KH93" i="16" a="1"/>
  <c r="KH93" i="16" s="1"/>
  <c r="KG93" i="16" a="1"/>
  <c r="KG93" i="16" s="1"/>
  <c r="KF93" i="16" a="1"/>
  <c r="KF93" i="16" s="1"/>
  <c r="KE93" i="16" a="1"/>
  <c r="KE93" i="16" s="1"/>
  <c r="KD93" i="16" a="1"/>
  <c r="KD93" i="16" s="1"/>
  <c r="KC93" i="16" a="1"/>
  <c r="KC93" i="16" s="1"/>
  <c r="KB93" i="16" a="1"/>
  <c r="KB93" i="16" s="1"/>
  <c r="KA93" i="16" a="1"/>
  <c r="KA93" i="16" s="1"/>
  <c r="JZ93" i="16" a="1"/>
  <c r="JZ93" i="16" s="1"/>
  <c r="JY93" i="16" a="1"/>
  <c r="JY93" i="16" s="1"/>
  <c r="JX93" i="16" a="1"/>
  <c r="JX93" i="16" s="1"/>
  <c r="JW93" i="16" a="1"/>
  <c r="JW93" i="16" s="1"/>
  <c r="JV93" i="16" a="1"/>
  <c r="JV93" i="16" s="1"/>
  <c r="JU93" i="16" a="1"/>
  <c r="JU93" i="16" s="1"/>
  <c r="JT93" i="16" a="1"/>
  <c r="JT93" i="16" s="1"/>
  <c r="JS93" i="16" a="1"/>
  <c r="JS93" i="16" s="1"/>
  <c r="JR93" i="16" a="1"/>
  <c r="JR93" i="16" s="1"/>
  <c r="JQ93" i="16" a="1"/>
  <c r="JQ93" i="16" s="1"/>
  <c r="JP93" i="16" a="1"/>
  <c r="JP93" i="16" s="1"/>
  <c r="JO93" i="16" a="1"/>
  <c r="JO93" i="16" s="1"/>
  <c r="JN93" i="16" a="1"/>
  <c r="JN93" i="16" s="1"/>
  <c r="JM93" i="16" a="1"/>
  <c r="JM93" i="16" s="1"/>
  <c r="JL93" i="16" a="1"/>
  <c r="JL93" i="16" s="1"/>
  <c r="JK93" i="16" a="1"/>
  <c r="JK93" i="16" s="1"/>
  <c r="JJ93" i="16" a="1"/>
  <c r="JJ93" i="16" s="1"/>
  <c r="JI93" i="16" a="1"/>
  <c r="JI93" i="16" s="1"/>
  <c r="JH93" i="16" a="1"/>
  <c r="JH93" i="16" s="1"/>
  <c r="JG93" i="16" a="1"/>
  <c r="JG93" i="16" s="1"/>
  <c r="JF93" i="16" a="1"/>
  <c r="JF93" i="16" s="1"/>
  <c r="JE93" i="16" a="1"/>
  <c r="JE93" i="16" s="1"/>
  <c r="JD93" i="16" a="1"/>
  <c r="JD93" i="16" s="1"/>
  <c r="JC93" i="16" a="1"/>
  <c r="JC93" i="16" s="1"/>
  <c r="JB93" i="16" a="1"/>
  <c r="JB93" i="16" s="1"/>
  <c r="JA93" i="16" a="1"/>
  <c r="JA93" i="16" s="1"/>
  <c r="IZ93" i="16" a="1"/>
  <c r="IZ93" i="16" s="1"/>
  <c r="IY93" i="16" a="1"/>
  <c r="IY93" i="16" s="1"/>
  <c r="IX93" i="16" a="1"/>
  <c r="IX93" i="16" s="1"/>
  <c r="IW93" i="16" a="1"/>
  <c r="IW93" i="16" s="1"/>
  <c r="IV93" i="16" a="1"/>
  <c r="IV93" i="16" s="1"/>
  <c r="IU93" i="16" a="1"/>
  <c r="IU93" i="16" s="1"/>
  <c r="IT93" i="16" a="1"/>
  <c r="IT93" i="16" s="1"/>
  <c r="IS93" i="16" a="1"/>
  <c r="IS93" i="16" s="1"/>
  <c r="IR93" i="16" a="1"/>
  <c r="IR93" i="16" s="1"/>
  <c r="IQ93" i="16" a="1"/>
  <c r="IQ93" i="16" s="1"/>
  <c r="IP93" i="16" a="1"/>
  <c r="IP93" i="16" s="1"/>
  <c r="IO93" i="16" a="1"/>
  <c r="IO93" i="16" s="1"/>
  <c r="IN93" i="16" a="1"/>
  <c r="IN93" i="16" s="1"/>
  <c r="IM93" i="16" a="1"/>
  <c r="IM93" i="16" s="1"/>
  <c r="IL93" i="16" a="1"/>
  <c r="IL93" i="16" s="1"/>
  <c r="IK93" i="16" a="1"/>
  <c r="IK93" i="16" s="1"/>
  <c r="IJ93" i="16" a="1"/>
  <c r="IJ93" i="16" s="1"/>
  <c r="II93" i="16" a="1"/>
  <c r="II93" i="16" s="1"/>
  <c r="IH93" i="16" a="1"/>
  <c r="IH93" i="16" s="1"/>
  <c r="IG93" i="16" a="1"/>
  <c r="IG93" i="16" s="1"/>
  <c r="IF93" i="16" a="1"/>
  <c r="IF93" i="16" s="1"/>
  <c r="IE93" i="16" a="1"/>
  <c r="IE93" i="16" s="1"/>
  <c r="ID93" i="16" a="1"/>
  <c r="ID93" i="16" s="1"/>
  <c r="IC93" i="16" a="1"/>
  <c r="IC93" i="16" s="1"/>
  <c r="IB93" i="16" a="1"/>
  <c r="IB93" i="16" s="1"/>
  <c r="IA93" i="16" a="1"/>
  <c r="IA93" i="16" s="1"/>
  <c r="HZ93" i="16" a="1"/>
  <c r="HZ93" i="16" s="1"/>
  <c r="HY93" i="16" a="1"/>
  <c r="HY93" i="16" s="1"/>
  <c r="HX93" i="16" a="1"/>
  <c r="HX93" i="16" s="1"/>
  <c r="HW93" i="16" a="1"/>
  <c r="HW93" i="16" s="1"/>
  <c r="HV93" i="16" a="1"/>
  <c r="HV93" i="16" s="1"/>
  <c r="HU93" i="16" a="1"/>
  <c r="HU93" i="16" s="1"/>
  <c r="HT93" i="16" a="1"/>
  <c r="HT93" i="16" s="1"/>
  <c r="HS93" i="16" a="1"/>
  <c r="HS93" i="16" s="1"/>
  <c r="HR93" i="16" a="1"/>
  <c r="HR93" i="16" s="1"/>
  <c r="HQ93" i="16" a="1"/>
  <c r="HQ93" i="16" s="1"/>
  <c r="HP93" i="16" a="1"/>
  <c r="HP93" i="16" s="1"/>
  <c r="HO93" i="16" a="1"/>
  <c r="HO93" i="16" s="1"/>
  <c r="HN93" i="16" a="1"/>
  <c r="HN93" i="16" s="1"/>
  <c r="HM93" i="16" a="1"/>
  <c r="HM93" i="16" s="1"/>
  <c r="HL93" i="16" a="1"/>
  <c r="HL93" i="16" s="1"/>
  <c r="HK93" i="16" a="1"/>
  <c r="HK93" i="16" s="1"/>
  <c r="HJ93" i="16" a="1"/>
  <c r="HJ93" i="16" s="1"/>
  <c r="HI93" i="16" a="1"/>
  <c r="HI93" i="16" s="1"/>
  <c r="HH93" i="16" a="1"/>
  <c r="HH93" i="16" s="1"/>
  <c r="HG93" i="16" a="1"/>
  <c r="HG93" i="16" s="1"/>
  <c r="HF93" i="16" a="1"/>
  <c r="HF93" i="16" s="1"/>
  <c r="HE93" i="16" a="1"/>
  <c r="HE93" i="16" s="1"/>
  <c r="HD93" i="16" a="1"/>
  <c r="HD93" i="16" s="1"/>
  <c r="HC93" i="16" a="1"/>
  <c r="HC93" i="16" s="1"/>
  <c r="HB93" i="16" a="1"/>
  <c r="HB93" i="16" s="1"/>
  <c r="HA93" i="16" a="1"/>
  <c r="HA93" i="16" s="1"/>
  <c r="GZ93" i="16" a="1"/>
  <c r="GZ93" i="16" s="1"/>
  <c r="GY93" i="16" a="1"/>
  <c r="GY93" i="16" s="1"/>
  <c r="GX93" i="16" a="1"/>
  <c r="GX93" i="16" s="1"/>
  <c r="GW93" i="16" a="1"/>
  <c r="GW93" i="16" s="1"/>
  <c r="GV93" i="16" a="1"/>
  <c r="GV93" i="16" s="1"/>
  <c r="GU93" i="16" a="1"/>
  <c r="GU93" i="16" s="1"/>
  <c r="GT93" i="16" a="1"/>
  <c r="GT93" i="16" s="1"/>
  <c r="GS93" i="16" a="1"/>
  <c r="GS93" i="16" s="1"/>
  <c r="GR93" i="16" a="1"/>
  <c r="GR93" i="16" s="1"/>
  <c r="GQ93" i="16" a="1"/>
  <c r="GQ93" i="16" s="1"/>
  <c r="GP93" i="16" a="1"/>
  <c r="GP93" i="16" s="1"/>
  <c r="GO93" i="16" a="1"/>
  <c r="GO93" i="16" s="1"/>
  <c r="GN93" i="16" a="1"/>
  <c r="GN93" i="16" s="1"/>
  <c r="GM93" i="16" a="1"/>
  <c r="GM93" i="16" s="1"/>
  <c r="GL93" i="16" a="1"/>
  <c r="GL93" i="16" s="1"/>
  <c r="GK93" i="16" a="1"/>
  <c r="GK93" i="16" s="1"/>
  <c r="GJ93" i="16" a="1"/>
  <c r="GJ93" i="16" s="1"/>
  <c r="GI93" i="16" a="1"/>
  <c r="GI93" i="16" s="1"/>
  <c r="GH93" i="16" a="1"/>
  <c r="GH93" i="16" s="1"/>
  <c r="GG93" i="16" a="1"/>
  <c r="GG93" i="16" s="1"/>
  <c r="GF93" i="16" a="1"/>
  <c r="GF93" i="16" s="1"/>
  <c r="GE93" i="16" a="1"/>
  <c r="GE93" i="16" s="1"/>
  <c r="GD93" i="16" a="1"/>
  <c r="GD93" i="16" s="1"/>
  <c r="GC93" i="16" a="1"/>
  <c r="GC93" i="16" s="1"/>
  <c r="GB93" i="16" a="1"/>
  <c r="GB93" i="16" s="1"/>
  <c r="GA93" i="16" a="1"/>
  <c r="GA93" i="16" s="1"/>
  <c r="FZ93" i="16" a="1"/>
  <c r="FZ93" i="16" s="1"/>
  <c r="FY93" i="16" a="1"/>
  <c r="FY93" i="16" s="1"/>
  <c r="FX93" i="16" a="1"/>
  <c r="FX93" i="16" s="1"/>
  <c r="FW93" i="16" a="1"/>
  <c r="FW93" i="16" s="1"/>
  <c r="FV93" i="16" a="1"/>
  <c r="FV93" i="16" s="1"/>
  <c r="FU93" i="16" a="1"/>
  <c r="FU93" i="16" s="1"/>
  <c r="FT93" i="16" a="1"/>
  <c r="FT93" i="16" s="1"/>
  <c r="FS93" i="16" a="1"/>
  <c r="FS93" i="16" s="1"/>
  <c r="FR93" i="16" a="1"/>
  <c r="FR93" i="16" s="1"/>
  <c r="FQ93" i="16" a="1"/>
  <c r="FQ93" i="16" s="1"/>
  <c r="FP93" i="16" a="1"/>
  <c r="FP93" i="16" s="1"/>
  <c r="FO93" i="16" a="1"/>
  <c r="FO93" i="16" s="1"/>
  <c r="FN93" i="16" a="1"/>
  <c r="FN93" i="16" s="1"/>
  <c r="FM93" i="16" a="1"/>
  <c r="FM93" i="16" s="1"/>
  <c r="FL93" i="16" a="1"/>
  <c r="FL93" i="16" s="1"/>
  <c r="FK93" i="16" a="1"/>
  <c r="FK93" i="16" s="1"/>
  <c r="FJ93" i="16" a="1"/>
  <c r="FJ93" i="16" s="1"/>
  <c r="FI93" i="16" a="1"/>
  <c r="FI93" i="16" s="1"/>
  <c r="FH93" i="16" a="1"/>
  <c r="FH93" i="16" s="1"/>
  <c r="FG93" i="16" a="1"/>
  <c r="FG93" i="16" s="1"/>
  <c r="FF93" i="16" a="1"/>
  <c r="FF93" i="16" s="1"/>
  <c r="FE93" i="16" a="1"/>
  <c r="FE93" i="16" s="1"/>
  <c r="FD93" i="16" a="1"/>
  <c r="FD93" i="16" s="1"/>
  <c r="FC93" i="16" a="1"/>
  <c r="FC93" i="16" s="1"/>
  <c r="FB93" i="16" a="1"/>
  <c r="FB93" i="16" s="1"/>
  <c r="FA93" i="16" a="1"/>
  <c r="FA93" i="16" s="1"/>
  <c r="EZ93" i="16" a="1"/>
  <c r="EZ93" i="16" s="1"/>
  <c r="EY93" i="16" a="1"/>
  <c r="EY93" i="16" s="1"/>
  <c r="EX93" i="16" a="1"/>
  <c r="EX93" i="16" s="1"/>
  <c r="EW93" i="16" a="1"/>
  <c r="EW93" i="16" s="1"/>
  <c r="EV93" i="16" a="1"/>
  <c r="EV93" i="16" s="1"/>
  <c r="EU93" i="16" a="1"/>
  <c r="EU93" i="16" s="1"/>
  <c r="ET93" i="16" a="1"/>
  <c r="ET93" i="16" s="1"/>
  <c r="ES93" i="16" a="1"/>
  <c r="ES93" i="16" s="1"/>
  <c r="ER93" i="16" a="1"/>
  <c r="ER93" i="16" s="1"/>
  <c r="EQ93" i="16" a="1"/>
  <c r="EQ93" i="16" s="1"/>
  <c r="EP93" i="16" a="1"/>
  <c r="EP93" i="16" s="1"/>
  <c r="EO93" i="16" a="1"/>
  <c r="EO93" i="16" s="1"/>
  <c r="EN93" i="16" a="1"/>
  <c r="EN93" i="16" s="1"/>
  <c r="EM93" i="16" a="1"/>
  <c r="EM93" i="16" s="1"/>
  <c r="EL93" i="16" a="1"/>
  <c r="EL93" i="16" s="1"/>
  <c r="EK93" i="16" a="1"/>
  <c r="EK93" i="16" s="1"/>
  <c r="EJ93" i="16" a="1"/>
  <c r="EJ93" i="16" s="1"/>
  <c r="EI93" i="16" a="1"/>
  <c r="EI93" i="16" s="1"/>
  <c r="EH93" i="16" a="1"/>
  <c r="EH93" i="16" s="1"/>
  <c r="EG93" i="16" a="1"/>
  <c r="EG93" i="16" s="1"/>
  <c r="EF93" i="16" a="1"/>
  <c r="EF93" i="16" s="1"/>
  <c r="EE93" i="16" a="1"/>
  <c r="EE93" i="16" s="1"/>
  <c r="ED93" i="16" a="1"/>
  <c r="ED93" i="16" s="1"/>
  <c r="EC93" i="16" a="1"/>
  <c r="EC93" i="16" s="1"/>
  <c r="EB93" i="16" a="1"/>
  <c r="EB93" i="16" s="1"/>
  <c r="EA93" i="16" a="1"/>
  <c r="EA93" i="16" s="1"/>
  <c r="DZ93" i="16" a="1"/>
  <c r="DZ93" i="16" s="1"/>
  <c r="DY93" i="16" a="1"/>
  <c r="DY93" i="16" s="1"/>
  <c r="DX93" i="16" a="1"/>
  <c r="DX93" i="16" s="1"/>
  <c r="DW93" i="16" a="1"/>
  <c r="DW93" i="16" s="1"/>
  <c r="DV93" i="16" a="1"/>
  <c r="DV93" i="16" s="1"/>
  <c r="DU93" i="16" a="1"/>
  <c r="DU93" i="16" s="1"/>
  <c r="DT93" i="16" a="1"/>
  <c r="DT93" i="16" s="1"/>
  <c r="DS93" i="16" a="1"/>
  <c r="DS93" i="16" s="1"/>
  <c r="DR93" i="16" a="1"/>
  <c r="DR93" i="16" s="1"/>
  <c r="DQ93" i="16" a="1"/>
  <c r="DQ93" i="16" s="1"/>
  <c r="DP93" i="16" a="1"/>
  <c r="DP93" i="16" s="1"/>
  <c r="DO93" i="16" a="1"/>
  <c r="DO93" i="16" s="1"/>
  <c r="DN93" i="16" a="1"/>
  <c r="DN93" i="16" s="1"/>
  <c r="DM93" i="16" a="1"/>
  <c r="DM93" i="16" s="1"/>
  <c r="DL93" i="16" a="1"/>
  <c r="DL93" i="16" s="1"/>
  <c r="DK93" i="16" a="1"/>
  <c r="DK93" i="16" s="1"/>
  <c r="DJ93" i="16" a="1"/>
  <c r="DJ93" i="16" s="1"/>
  <c r="DI93" i="16" a="1"/>
  <c r="DI93" i="16" s="1"/>
  <c r="DH93" i="16" a="1"/>
  <c r="DH93" i="16" s="1"/>
  <c r="DG93" i="16" a="1"/>
  <c r="DG93" i="16" s="1"/>
  <c r="DF93" i="16" a="1"/>
  <c r="DF93" i="16" s="1"/>
  <c r="DE93" i="16" a="1"/>
  <c r="DE93" i="16" s="1"/>
  <c r="DD93" i="16" a="1"/>
  <c r="DD93" i="16" s="1"/>
  <c r="DC93" i="16" a="1"/>
  <c r="DC93" i="16" s="1"/>
  <c r="DB93" i="16" a="1"/>
  <c r="DB93" i="16" s="1"/>
  <c r="DA93" i="16" a="1"/>
  <c r="DA93" i="16" s="1"/>
  <c r="CZ93" i="16" a="1"/>
  <c r="CZ93" i="16" s="1"/>
  <c r="CY93" i="16" a="1"/>
  <c r="CY93" i="16" s="1"/>
  <c r="CX93" i="16" a="1"/>
  <c r="CX93" i="16" s="1"/>
  <c r="CW93" i="16" a="1"/>
  <c r="CW93" i="16" s="1"/>
  <c r="CV93" i="16" a="1"/>
  <c r="CV93" i="16" s="1"/>
  <c r="CU93" i="16" a="1"/>
  <c r="CU93" i="16" s="1"/>
  <c r="CT93" i="16" a="1"/>
  <c r="CT93" i="16" s="1"/>
  <c r="CS93" i="16" a="1"/>
  <c r="CS93" i="16" s="1"/>
  <c r="CR93" i="16" a="1"/>
  <c r="CR93" i="16" s="1"/>
  <c r="CQ93" i="16" a="1"/>
  <c r="CQ93" i="16" s="1"/>
  <c r="CP93" i="16" a="1"/>
  <c r="CP93" i="16" s="1"/>
  <c r="CO93" i="16" a="1"/>
  <c r="CO93" i="16" s="1"/>
  <c r="CN93" i="16" a="1"/>
  <c r="CN93" i="16" s="1"/>
  <c r="CM93" i="16" a="1"/>
  <c r="CM93" i="16" s="1"/>
  <c r="CL93" i="16" a="1"/>
  <c r="CL93" i="16" s="1"/>
  <c r="CK93" i="16" a="1"/>
  <c r="CK93" i="16" s="1"/>
  <c r="CJ93" i="16" a="1"/>
  <c r="CJ93" i="16" s="1"/>
  <c r="CI93" i="16" a="1"/>
  <c r="CI93" i="16" s="1"/>
  <c r="CH93" i="16" a="1"/>
  <c r="CH93" i="16" s="1"/>
  <c r="CG93" i="16" a="1"/>
  <c r="CG93" i="16" s="1"/>
  <c r="CF93" i="16" a="1"/>
  <c r="CF93" i="16" s="1"/>
  <c r="CE93" i="16" a="1"/>
  <c r="CE93" i="16" s="1"/>
  <c r="CD93" i="16" a="1"/>
  <c r="CD93" i="16" s="1"/>
  <c r="CC93" i="16" a="1"/>
  <c r="CC93" i="16" s="1"/>
  <c r="CB93" i="16" a="1"/>
  <c r="CB93" i="16" s="1"/>
  <c r="CA93" i="16" a="1"/>
  <c r="CA93" i="16" s="1"/>
  <c r="BZ93" i="16" a="1"/>
  <c r="BZ93" i="16" s="1"/>
  <c r="BY93" i="16" a="1"/>
  <c r="BY93" i="16" s="1"/>
  <c r="BX93" i="16" a="1"/>
  <c r="BX93" i="16" s="1"/>
  <c r="BW93" i="16" a="1"/>
  <c r="BW93" i="16" s="1"/>
  <c r="BV93" i="16" a="1"/>
  <c r="BV93" i="16" s="1"/>
  <c r="BU93" i="16" a="1"/>
  <c r="BU93" i="16" s="1"/>
  <c r="BT93" i="16" a="1"/>
  <c r="BT93" i="16" s="1"/>
  <c r="BS93" i="16" a="1"/>
  <c r="BS93" i="16" s="1"/>
  <c r="BR93" i="16" a="1"/>
  <c r="BR93" i="16" s="1"/>
  <c r="BQ93" i="16" a="1"/>
  <c r="BQ93" i="16" s="1"/>
  <c r="BP93" i="16" a="1"/>
  <c r="BP93" i="16" s="1"/>
  <c r="BO93" i="16" a="1"/>
  <c r="BO93" i="16" s="1"/>
  <c r="BN93" i="16" a="1"/>
  <c r="BN93" i="16" s="1"/>
  <c r="BM93" i="16" a="1"/>
  <c r="BM93" i="16" s="1"/>
  <c r="BL93" i="16" a="1"/>
  <c r="BL93" i="16" s="1"/>
  <c r="BK93" i="16" a="1"/>
  <c r="BK93" i="16" s="1"/>
  <c r="BJ93" i="16" a="1"/>
  <c r="BJ93" i="16" s="1"/>
  <c r="BI93" i="16" a="1"/>
  <c r="BI93" i="16" s="1"/>
  <c r="BH93" i="16" a="1"/>
  <c r="BH93" i="16" s="1"/>
  <c r="BG93" i="16" a="1"/>
  <c r="BG93" i="16" s="1"/>
  <c r="BF93" i="16" a="1"/>
  <c r="BF93" i="16" s="1"/>
  <c r="BE93" i="16" a="1"/>
  <c r="BE93" i="16" s="1"/>
  <c r="BD93" i="16" a="1"/>
  <c r="BD93" i="16" s="1"/>
  <c r="BC93" i="16" a="1"/>
  <c r="BC93" i="16" s="1"/>
  <c r="BB93" i="16" a="1"/>
  <c r="BB93" i="16" s="1"/>
  <c r="BA93" i="16" a="1"/>
  <c r="BA93" i="16" s="1"/>
  <c r="AZ93" i="16" a="1"/>
  <c r="AZ93" i="16" s="1"/>
  <c r="AY93" i="16" a="1"/>
  <c r="AY93" i="16" s="1"/>
  <c r="AX93" i="16" a="1"/>
  <c r="AX93" i="16" s="1"/>
  <c r="AW93" i="16" a="1"/>
  <c r="AW93" i="16" s="1"/>
  <c r="AV93" i="16" a="1"/>
  <c r="AV93" i="16" s="1"/>
  <c r="AU93" i="16" a="1"/>
  <c r="AU93" i="16" s="1"/>
  <c r="AT93" i="16" a="1"/>
  <c r="AT93" i="16" s="1"/>
  <c r="AS93" i="16" a="1"/>
  <c r="AS93" i="16" s="1"/>
  <c r="AR93" i="16" a="1"/>
  <c r="AR93" i="16" s="1"/>
  <c r="AQ93" i="16" a="1"/>
  <c r="AQ93" i="16" s="1"/>
  <c r="AP93" i="16" a="1"/>
  <c r="AP93" i="16" s="1"/>
  <c r="AO93" i="16" a="1"/>
  <c r="AO93" i="16" s="1"/>
  <c r="AN93" i="16" a="1"/>
  <c r="AN93" i="16" s="1"/>
  <c r="AM93" i="16" a="1"/>
  <c r="AM93" i="16" s="1"/>
  <c r="AL93" i="16" a="1"/>
  <c r="AL93" i="16" s="1"/>
  <c r="AK93" i="16" a="1"/>
  <c r="AK93" i="16" s="1"/>
  <c r="AJ93" i="16" a="1"/>
  <c r="AJ93" i="16" s="1"/>
  <c r="AI93" i="16" a="1"/>
  <c r="AI93" i="16" s="1"/>
  <c r="AH93" i="16" a="1"/>
  <c r="AH93" i="16" s="1"/>
  <c r="AG93" i="16" a="1"/>
  <c r="AG93" i="16" s="1"/>
  <c r="AF93" i="16" a="1"/>
  <c r="AF93" i="16" s="1"/>
  <c r="AE93" i="16" a="1"/>
  <c r="AE93" i="16" s="1"/>
  <c r="AD93" i="16" a="1"/>
  <c r="AD93" i="16" s="1"/>
  <c r="AC93" i="16" a="1"/>
  <c r="AC93" i="16" s="1"/>
  <c r="AB93" i="16" a="1"/>
  <c r="AB93" i="16" s="1"/>
  <c r="AA93" i="16" a="1"/>
  <c r="AA93" i="16" s="1"/>
  <c r="Z93" i="16" a="1"/>
  <c r="Z93" i="16" s="1"/>
  <c r="Y93" i="16" a="1"/>
  <c r="Y93" i="16" s="1"/>
  <c r="X93" i="16" a="1"/>
  <c r="X93" i="16" s="1"/>
  <c r="W93" i="16" a="1"/>
  <c r="W93" i="16" s="1"/>
  <c r="V93" i="16" a="1"/>
  <c r="V93" i="16" s="1"/>
  <c r="U93" i="16" a="1"/>
  <c r="U93" i="16" s="1"/>
  <c r="T93" i="16" a="1"/>
  <c r="T93" i="16" s="1"/>
  <c r="S93" i="16" a="1"/>
  <c r="S93" i="16" s="1"/>
  <c r="R93" i="16" a="1"/>
  <c r="R93" i="16" s="1"/>
  <c r="Q93" i="16" a="1"/>
  <c r="Q93" i="16" s="1"/>
  <c r="P93" i="16" a="1"/>
  <c r="P93" i="16" s="1"/>
  <c r="O93" i="16" a="1"/>
  <c r="O93" i="16" s="1"/>
  <c r="N93" i="16" a="1"/>
  <c r="N93" i="16" s="1"/>
  <c r="M93" i="16" a="1"/>
  <c r="M93" i="16" s="1"/>
  <c r="L93" i="16" a="1"/>
  <c r="L93" i="16" s="1"/>
  <c r="K93" i="16" a="1"/>
  <c r="K93" i="16" s="1"/>
  <c r="J93" i="16" a="1"/>
  <c r="J93" i="16" s="1"/>
  <c r="NJ92" i="16" a="1"/>
  <c r="NJ92" i="16" s="1"/>
  <c r="NI92" i="16" a="1"/>
  <c r="NI92" i="16" s="1"/>
  <c r="NH92" i="16" a="1"/>
  <c r="NH92" i="16" s="1"/>
  <c r="NG92" i="16" a="1"/>
  <c r="NG92" i="16" s="1"/>
  <c r="NF92" i="16" a="1"/>
  <c r="NF92" i="16" s="1"/>
  <c r="NE92" i="16" a="1"/>
  <c r="NE92" i="16" s="1"/>
  <c r="ND92" i="16" a="1"/>
  <c r="ND92" i="16" s="1"/>
  <c r="NC92" i="16" a="1"/>
  <c r="NC92" i="16" s="1"/>
  <c r="NB92" i="16" a="1"/>
  <c r="NB92" i="16" s="1"/>
  <c r="NA92" i="16" a="1"/>
  <c r="NA92" i="16" s="1"/>
  <c r="MZ92" i="16" a="1"/>
  <c r="MZ92" i="16" s="1"/>
  <c r="MY92" i="16" a="1"/>
  <c r="MY92" i="16" s="1"/>
  <c r="MX92" i="16" a="1"/>
  <c r="MX92" i="16" s="1"/>
  <c r="MW92" i="16" a="1"/>
  <c r="MW92" i="16" s="1"/>
  <c r="MV92" i="16" a="1"/>
  <c r="MV92" i="16" s="1"/>
  <c r="MU92" i="16" a="1"/>
  <c r="MU92" i="16" s="1"/>
  <c r="MT92" i="16" a="1"/>
  <c r="MT92" i="16" s="1"/>
  <c r="MS92" i="16" a="1"/>
  <c r="MS92" i="16" s="1"/>
  <c r="MR92" i="16" a="1"/>
  <c r="MR92" i="16" s="1"/>
  <c r="MQ92" i="16" a="1"/>
  <c r="MQ92" i="16" s="1"/>
  <c r="MP92" i="16" a="1"/>
  <c r="MP92" i="16" s="1"/>
  <c r="MO92" i="16" a="1"/>
  <c r="MO92" i="16" s="1"/>
  <c r="MN92" i="16" a="1"/>
  <c r="MN92" i="16" s="1"/>
  <c r="MM92" i="16" a="1"/>
  <c r="MM92" i="16" s="1"/>
  <c r="ML92" i="16" a="1"/>
  <c r="ML92" i="16" s="1"/>
  <c r="MK92" i="16" a="1"/>
  <c r="MK92" i="16" s="1"/>
  <c r="MJ92" i="16" a="1"/>
  <c r="MJ92" i="16" s="1"/>
  <c r="MI92" i="16" a="1"/>
  <c r="MI92" i="16" s="1"/>
  <c r="MH92" i="16" a="1"/>
  <c r="MH92" i="16" s="1"/>
  <c r="MG92" i="16" a="1"/>
  <c r="MG92" i="16" s="1"/>
  <c r="MF92" i="16" a="1"/>
  <c r="MF92" i="16" s="1"/>
  <c r="ME92" i="16" a="1"/>
  <c r="ME92" i="16" s="1"/>
  <c r="MD92" i="16" a="1"/>
  <c r="MD92" i="16" s="1"/>
  <c r="MC92" i="16" a="1"/>
  <c r="MC92" i="16" s="1"/>
  <c r="MB92" i="16" a="1"/>
  <c r="MB92" i="16" s="1"/>
  <c r="MA92" i="16" a="1"/>
  <c r="MA92" i="16" s="1"/>
  <c r="LZ92" i="16" a="1"/>
  <c r="LZ92" i="16" s="1"/>
  <c r="LY92" i="16" a="1"/>
  <c r="LY92" i="16" s="1"/>
  <c r="LX92" i="16" a="1"/>
  <c r="LX92" i="16" s="1"/>
  <c r="LW92" i="16" a="1"/>
  <c r="LW92" i="16" s="1"/>
  <c r="LV92" i="16" a="1"/>
  <c r="LV92" i="16" s="1"/>
  <c r="LU92" i="16" a="1"/>
  <c r="LU92" i="16" s="1"/>
  <c r="LT92" i="16" a="1"/>
  <c r="LT92" i="16" s="1"/>
  <c r="LS92" i="16" a="1"/>
  <c r="LS92" i="16" s="1"/>
  <c r="LR92" i="16" a="1"/>
  <c r="LR92" i="16" s="1"/>
  <c r="LQ92" i="16" a="1"/>
  <c r="LQ92" i="16" s="1"/>
  <c r="LP92" i="16" a="1"/>
  <c r="LP92" i="16" s="1"/>
  <c r="LO92" i="16" a="1"/>
  <c r="LO92" i="16" s="1"/>
  <c r="LN92" i="16" a="1"/>
  <c r="LN92" i="16" s="1"/>
  <c r="LM92" i="16" a="1"/>
  <c r="LM92" i="16" s="1"/>
  <c r="LL92" i="16" a="1"/>
  <c r="LL92" i="16" s="1"/>
  <c r="LK92" i="16" a="1"/>
  <c r="LK92" i="16" s="1"/>
  <c r="LJ92" i="16" a="1"/>
  <c r="LJ92" i="16" s="1"/>
  <c r="LI92" i="16" a="1"/>
  <c r="LI92" i="16" s="1"/>
  <c r="LH92" i="16" a="1"/>
  <c r="LH92" i="16" s="1"/>
  <c r="LG92" i="16" a="1"/>
  <c r="LG92" i="16" s="1"/>
  <c r="LF92" i="16" a="1"/>
  <c r="LF92" i="16" s="1"/>
  <c r="LE92" i="16" a="1"/>
  <c r="LE92" i="16" s="1"/>
  <c r="LD92" i="16" a="1"/>
  <c r="LD92" i="16" s="1"/>
  <c r="LC92" i="16" a="1"/>
  <c r="LC92" i="16" s="1"/>
  <c r="LB92" i="16" a="1"/>
  <c r="LB92" i="16" s="1"/>
  <c r="LA92" i="16" a="1"/>
  <c r="LA92" i="16" s="1"/>
  <c r="KZ92" i="16" a="1"/>
  <c r="KZ92" i="16" s="1"/>
  <c r="KY92" i="16" a="1"/>
  <c r="KY92" i="16" s="1"/>
  <c r="KX92" i="16" a="1"/>
  <c r="KX92" i="16" s="1"/>
  <c r="KW92" i="16" a="1"/>
  <c r="KW92" i="16" s="1"/>
  <c r="KV92" i="16" a="1"/>
  <c r="KV92" i="16" s="1"/>
  <c r="KU92" i="16" a="1"/>
  <c r="KU92" i="16" s="1"/>
  <c r="KT92" i="16" a="1"/>
  <c r="KT92" i="16" s="1"/>
  <c r="KS92" i="16" a="1"/>
  <c r="KS92" i="16" s="1"/>
  <c r="KR92" i="16" a="1"/>
  <c r="KR92" i="16" s="1"/>
  <c r="KQ92" i="16" a="1"/>
  <c r="KQ92" i="16" s="1"/>
  <c r="KP92" i="16" a="1"/>
  <c r="KP92" i="16" s="1"/>
  <c r="KO92" i="16" a="1"/>
  <c r="KO92" i="16" s="1"/>
  <c r="KN92" i="16" a="1"/>
  <c r="KN92" i="16" s="1"/>
  <c r="KM92" i="16" a="1"/>
  <c r="KM92" i="16" s="1"/>
  <c r="KL92" i="16" a="1"/>
  <c r="KL92" i="16" s="1"/>
  <c r="KK92" i="16" a="1"/>
  <c r="KK92" i="16" s="1"/>
  <c r="KJ92" i="16" a="1"/>
  <c r="KJ92" i="16" s="1"/>
  <c r="KI92" i="16" a="1"/>
  <c r="KI92" i="16" s="1"/>
  <c r="KH92" i="16" a="1"/>
  <c r="KH92" i="16" s="1"/>
  <c r="KG92" i="16" a="1"/>
  <c r="KG92" i="16" s="1"/>
  <c r="KF92" i="16" a="1"/>
  <c r="KF92" i="16" s="1"/>
  <c r="KE92" i="16" a="1"/>
  <c r="KE92" i="16" s="1"/>
  <c r="KD92" i="16" a="1"/>
  <c r="KD92" i="16" s="1"/>
  <c r="KC92" i="16" a="1"/>
  <c r="KC92" i="16" s="1"/>
  <c r="KB92" i="16" a="1"/>
  <c r="KB92" i="16" s="1"/>
  <c r="KA92" i="16" a="1"/>
  <c r="KA92" i="16" s="1"/>
  <c r="JZ92" i="16" a="1"/>
  <c r="JZ92" i="16" s="1"/>
  <c r="JY92" i="16" a="1"/>
  <c r="JY92" i="16" s="1"/>
  <c r="JX92" i="16" a="1"/>
  <c r="JX92" i="16" s="1"/>
  <c r="JW92" i="16" a="1"/>
  <c r="JW92" i="16" s="1"/>
  <c r="JV92" i="16" a="1"/>
  <c r="JV92" i="16" s="1"/>
  <c r="JU92" i="16" a="1"/>
  <c r="JU92" i="16" s="1"/>
  <c r="JT92" i="16" a="1"/>
  <c r="JT92" i="16" s="1"/>
  <c r="JS92" i="16" a="1"/>
  <c r="JS92" i="16" s="1"/>
  <c r="JR92" i="16" a="1"/>
  <c r="JR92" i="16" s="1"/>
  <c r="JQ92" i="16" a="1"/>
  <c r="JQ92" i="16" s="1"/>
  <c r="JP92" i="16" a="1"/>
  <c r="JP92" i="16" s="1"/>
  <c r="JO92" i="16" a="1"/>
  <c r="JO92" i="16" s="1"/>
  <c r="JN92" i="16" a="1"/>
  <c r="JN92" i="16" s="1"/>
  <c r="JM92" i="16" a="1"/>
  <c r="JM92" i="16" s="1"/>
  <c r="JL92" i="16" a="1"/>
  <c r="JL92" i="16" s="1"/>
  <c r="JK92" i="16" a="1"/>
  <c r="JK92" i="16" s="1"/>
  <c r="JJ92" i="16" a="1"/>
  <c r="JJ92" i="16" s="1"/>
  <c r="JI92" i="16" a="1"/>
  <c r="JI92" i="16" s="1"/>
  <c r="JH92" i="16" a="1"/>
  <c r="JH92" i="16" s="1"/>
  <c r="JG92" i="16" a="1"/>
  <c r="JG92" i="16" s="1"/>
  <c r="JF92" i="16" a="1"/>
  <c r="JF92" i="16" s="1"/>
  <c r="JE92" i="16" a="1"/>
  <c r="JE92" i="16" s="1"/>
  <c r="JD92" i="16" a="1"/>
  <c r="JD92" i="16" s="1"/>
  <c r="JC92" i="16" a="1"/>
  <c r="JC92" i="16" s="1"/>
  <c r="JB92" i="16" a="1"/>
  <c r="JB92" i="16" s="1"/>
  <c r="JA92" i="16" a="1"/>
  <c r="JA92" i="16" s="1"/>
  <c r="IZ92" i="16" a="1"/>
  <c r="IZ92" i="16" s="1"/>
  <c r="IY92" i="16" a="1"/>
  <c r="IY92" i="16" s="1"/>
  <c r="IX92" i="16" a="1"/>
  <c r="IX92" i="16" s="1"/>
  <c r="IW92" i="16" a="1"/>
  <c r="IW92" i="16" s="1"/>
  <c r="IV92" i="16" a="1"/>
  <c r="IV92" i="16" s="1"/>
  <c r="IU92" i="16" a="1"/>
  <c r="IU92" i="16" s="1"/>
  <c r="IT92" i="16" a="1"/>
  <c r="IT92" i="16" s="1"/>
  <c r="IS92" i="16" a="1"/>
  <c r="IS92" i="16" s="1"/>
  <c r="IR92" i="16" a="1"/>
  <c r="IR92" i="16" s="1"/>
  <c r="IQ92" i="16" a="1"/>
  <c r="IQ92" i="16" s="1"/>
  <c r="IP92" i="16" a="1"/>
  <c r="IP92" i="16" s="1"/>
  <c r="IO92" i="16" a="1"/>
  <c r="IO92" i="16" s="1"/>
  <c r="IN92" i="16" a="1"/>
  <c r="IN92" i="16" s="1"/>
  <c r="IM92" i="16" a="1"/>
  <c r="IM92" i="16" s="1"/>
  <c r="IL92" i="16" a="1"/>
  <c r="IL92" i="16" s="1"/>
  <c r="IK92" i="16" a="1"/>
  <c r="IK92" i="16" s="1"/>
  <c r="IJ92" i="16" a="1"/>
  <c r="IJ92" i="16" s="1"/>
  <c r="II92" i="16" a="1"/>
  <c r="II92" i="16" s="1"/>
  <c r="IH92" i="16" a="1"/>
  <c r="IH92" i="16" s="1"/>
  <c r="IG92" i="16" a="1"/>
  <c r="IG92" i="16" s="1"/>
  <c r="IF92" i="16" a="1"/>
  <c r="IF92" i="16" s="1"/>
  <c r="IE92" i="16" a="1"/>
  <c r="IE92" i="16" s="1"/>
  <c r="ID92" i="16" a="1"/>
  <c r="ID92" i="16" s="1"/>
  <c r="IC92" i="16" a="1"/>
  <c r="IC92" i="16" s="1"/>
  <c r="IB92" i="16" a="1"/>
  <c r="IB92" i="16" s="1"/>
  <c r="IA92" i="16" a="1"/>
  <c r="IA92" i="16" s="1"/>
  <c r="HZ92" i="16" a="1"/>
  <c r="HZ92" i="16" s="1"/>
  <c r="HY92" i="16" a="1"/>
  <c r="HY92" i="16" s="1"/>
  <c r="HX92" i="16" a="1"/>
  <c r="HX92" i="16" s="1"/>
  <c r="HW92" i="16" a="1"/>
  <c r="HW92" i="16" s="1"/>
  <c r="HV92" i="16" a="1"/>
  <c r="HV92" i="16" s="1"/>
  <c r="HU92" i="16" a="1"/>
  <c r="HU92" i="16" s="1"/>
  <c r="HT92" i="16" a="1"/>
  <c r="HT92" i="16" s="1"/>
  <c r="HS92" i="16" a="1"/>
  <c r="HS92" i="16" s="1"/>
  <c r="HR92" i="16" a="1"/>
  <c r="HR92" i="16" s="1"/>
  <c r="HQ92" i="16" a="1"/>
  <c r="HQ92" i="16" s="1"/>
  <c r="HP92" i="16" a="1"/>
  <c r="HP92" i="16" s="1"/>
  <c r="HO92" i="16" a="1"/>
  <c r="HO92" i="16" s="1"/>
  <c r="HN92" i="16" a="1"/>
  <c r="HN92" i="16" s="1"/>
  <c r="HM92" i="16" a="1"/>
  <c r="HM92" i="16" s="1"/>
  <c r="HL92" i="16" a="1"/>
  <c r="HL92" i="16" s="1"/>
  <c r="HK92" i="16" a="1"/>
  <c r="HK92" i="16" s="1"/>
  <c r="HJ92" i="16" a="1"/>
  <c r="HJ92" i="16" s="1"/>
  <c r="HI92" i="16" a="1"/>
  <c r="HI92" i="16" s="1"/>
  <c r="HH92" i="16" a="1"/>
  <c r="HH92" i="16" s="1"/>
  <c r="HG92" i="16" a="1"/>
  <c r="HG92" i="16" s="1"/>
  <c r="HF92" i="16" a="1"/>
  <c r="HF92" i="16" s="1"/>
  <c r="HE92" i="16" a="1"/>
  <c r="HE92" i="16" s="1"/>
  <c r="HD92" i="16" a="1"/>
  <c r="HD92" i="16" s="1"/>
  <c r="HC92" i="16" a="1"/>
  <c r="HC92" i="16" s="1"/>
  <c r="HB92" i="16" a="1"/>
  <c r="HB92" i="16" s="1"/>
  <c r="HA92" i="16" a="1"/>
  <c r="HA92" i="16" s="1"/>
  <c r="GZ92" i="16" a="1"/>
  <c r="GZ92" i="16" s="1"/>
  <c r="GY92" i="16" a="1"/>
  <c r="GY92" i="16" s="1"/>
  <c r="GX92" i="16" a="1"/>
  <c r="GX92" i="16" s="1"/>
  <c r="GW92" i="16" a="1"/>
  <c r="GW92" i="16" s="1"/>
  <c r="GV92" i="16" a="1"/>
  <c r="GV92" i="16" s="1"/>
  <c r="GU92" i="16" a="1"/>
  <c r="GU92" i="16" s="1"/>
  <c r="GT92" i="16" a="1"/>
  <c r="GT92" i="16" s="1"/>
  <c r="GS92" i="16" a="1"/>
  <c r="GS92" i="16" s="1"/>
  <c r="GR92" i="16" a="1"/>
  <c r="GR92" i="16" s="1"/>
  <c r="GQ92" i="16" a="1"/>
  <c r="GQ92" i="16" s="1"/>
  <c r="GP92" i="16" a="1"/>
  <c r="GP92" i="16" s="1"/>
  <c r="GO92" i="16" a="1"/>
  <c r="GO92" i="16" s="1"/>
  <c r="GN92" i="16" a="1"/>
  <c r="GN92" i="16" s="1"/>
  <c r="GM92" i="16" a="1"/>
  <c r="GM92" i="16" s="1"/>
  <c r="GL92" i="16" a="1"/>
  <c r="GL92" i="16" s="1"/>
  <c r="GK92" i="16" a="1"/>
  <c r="GK92" i="16" s="1"/>
  <c r="GJ92" i="16" a="1"/>
  <c r="GJ92" i="16" s="1"/>
  <c r="GI92" i="16" a="1"/>
  <c r="GI92" i="16" s="1"/>
  <c r="GH92" i="16" a="1"/>
  <c r="GH92" i="16" s="1"/>
  <c r="GG92" i="16" a="1"/>
  <c r="GG92" i="16" s="1"/>
  <c r="GF92" i="16" a="1"/>
  <c r="GF92" i="16" s="1"/>
  <c r="GE92" i="16" a="1"/>
  <c r="GE92" i="16" s="1"/>
  <c r="GD92" i="16" a="1"/>
  <c r="GD92" i="16" s="1"/>
  <c r="GC92" i="16" a="1"/>
  <c r="GC92" i="16" s="1"/>
  <c r="GB92" i="16" a="1"/>
  <c r="GB92" i="16" s="1"/>
  <c r="GA92" i="16" a="1"/>
  <c r="GA92" i="16" s="1"/>
  <c r="FZ92" i="16" a="1"/>
  <c r="FZ92" i="16" s="1"/>
  <c r="FY92" i="16" a="1"/>
  <c r="FY92" i="16" s="1"/>
  <c r="FX92" i="16" a="1"/>
  <c r="FX92" i="16" s="1"/>
  <c r="FW92" i="16" a="1"/>
  <c r="FW92" i="16" s="1"/>
  <c r="FV92" i="16" a="1"/>
  <c r="FV92" i="16" s="1"/>
  <c r="FU92" i="16" a="1"/>
  <c r="FU92" i="16" s="1"/>
  <c r="FT92" i="16" a="1"/>
  <c r="FT92" i="16" s="1"/>
  <c r="FS92" i="16" a="1"/>
  <c r="FS92" i="16" s="1"/>
  <c r="FR92" i="16" a="1"/>
  <c r="FR92" i="16" s="1"/>
  <c r="FQ92" i="16" a="1"/>
  <c r="FQ92" i="16" s="1"/>
  <c r="FP92" i="16" a="1"/>
  <c r="FP92" i="16" s="1"/>
  <c r="FO92" i="16" a="1"/>
  <c r="FO92" i="16" s="1"/>
  <c r="FN92" i="16" a="1"/>
  <c r="FN92" i="16" s="1"/>
  <c r="FM92" i="16" a="1"/>
  <c r="FM92" i="16" s="1"/>
  <c r="FL92" i="16" a="1"/>
  <c r="FL92" i="16" s="1"/>
  <c r="FK92" i="16" a="1"/>
  <c r="FK92" i="16" s="1"/>
  <c r="FJ92" i="16" a="1"/>
  <c r="FJ92" i="16" s="1"/>
  <c r="FI92" i="16" a="1"/>
  <c r="FI92" i="16" s="1"/>
  <c r="FH92" i="16" a="1"/>
  <c r="FH92" i="16" s="1"/>
  <c r="FG92" i="16" a="1"/>
  <c r="FG92" i="16" s="1"/>
  <c r="FF92" i="16" a="1"/>
  <c r="FF92" i="16" s="1"/>
  <c r="FE92" i="16" a="1"/>
  <c r="FE92" i="16" s="1"/>
  <c r="FD92" i="16" a="1"/>
  <c r="FD92" i="16" s="1"/>
  <c r="FC92" i="16" a="1"/>
  <c r="FC92" i="16" s="1"/>
  <c r="FB92" i="16" a="1"/>
  <c r="FB92" i="16" s="1"/>
  <c r="FA92" i="16" a="1"/>
  <c r="FA92" i="16" s="1"/>
  <c r="EZ92" i="16" a="1"/>
  <c r="EZ92" i="16" s="1"/>
  <c r="EY92" i="16" a="1"/>
  <c r="EY92" i="16" s="1"/>
  <c r="EX92" i="16" a="1"/>
  <c r="EX92" i="16" s="1"/>
  <c r="EW92" i="16" a="1"/>
  <c r="EW92" i="16" s="1"/>
  <c r="EV92" i="16" a="1"/>
  <c r="EV92" i="16" s="1"/>
  <c r="EU92" i="16" a="1"/>
  <c r="EU92" i="16" s="1"/>
  <c r="ET92" i="16" a="1"/>
  <c r="ET92" i="16" s="1"/>
  <c r="ES92" i="16" a="1"/>
  <c r="ES92" i="16" s="1"/>
  <c r="ER92" i="16" a="1"/>
  <c r="ER92" i="16" s="1"/>
  <c r="EQ92" i="16" a="1"/>
  <c r="EQ92" i="16" s="1"/>
  <c r="EP92" i="16" a="1"/>
  <c r="EP92" i="16" s="1"/>
  <c r="EO92" i="16" a="1"/>
  <c r="EO92" i="16" s="1"/>
  <c r="EN92" i="16" a="1"/>
  <c r="EN92" i="16" s="1"/>
  <c r="EM92" i="16" a="1"/>
  <c r="EM92" i="16" s="1"/>
  <c r="EL92" i="16" a="1"/>
  <c r="EL92" i="16" s="1"/>
  <c r="EK92" i="16" a="1"/>
  <c r="EK92" i="16" s="1"/>
  <c r="EJ92" i="16" a="1"/>
  <c r="EJ92" i="16" s="1"/>
  <c r="EI92" i="16" a="1"/>
  <c r="EI92" i="16" s="1"/>
  <c r="EH92" i="16" a="1"/>
  <c r="EH92" i="16" s="1"/>
  <c r="EG92" i="16" a="1"/>
  <c r="EG92" i="16" s="1"/>
  <c r="EF92" i="16" a="1"/>
  <c r="EF92" i="16" s="1"/>
  <c r="EE92" i="16" a="1"/>
  <c r="EE92" i="16" s="1"/>
  <c r="ED92" i="16" a="1"/>
  <c r="ED92" i="16" s="1"/>
  <c r="EC92" i="16" a="1"/>
  <c r="EC92" i="16" s="1"/>
  <c r="EB92" i="16" a="1"/>
  <c r="EB92" i="16" s="1"/>
  <c r="EA92" i="16" a="1"/>
  <c r="EA92" i="16" s="1"/>
  <c r="DZ92" i="16" a="1"/>
  <c r="DZ92" i="16" s="1"/>
  <c r="DY92" i="16" a="1"/>
  <c r="DY92" i="16" s="1"/>
  <c r="DX92" i="16" a="1"/>
  <c r="DX92" i="16" s="1"/>
  <c r="DW92" i="16" a="1"/>
  <c r="DW92" i="16" s="1"/>
  <c r="DV92" i="16" a="1"/>
  <c r="DV92" i="16" s="1"/>
  <c r="DU92" i="16" a="1"/>
  <c r="DU92" i="16" s="1"/>
  <c r="DT92" i="16" a="1"/>
  <c r="DT92" i="16" s="1"/>
  <c r="DS92" i="16" a="1"/>
  <c r="DS92" i="16" s="1"/>
  <c r="DR92" i="16" a="1"/>
  <c r="DR92" i="16" s="1"/>
  <c r="DQ92" i="16" a="1"/>
  <c r="DQ92" i="16" s="1"/>
  <c r="DP92" i="16" a="1"/>
  <c r="DP92" i="16" s="1"/>
  <c r="DO92" i="16" a="1"/>
  <c r="DO92" i="16" s="1"/>
  <c r="DN92" i="16" a="1"/>
  <c r="DN92" i="16" s="1"/>
  <c r="DM92" i="16" a="1"/>
  <c r="DM92" i="16" s="1"/>
  <c r="DL92" i="16" a="1"/>
  <c r="DL92" i="16" s="1"/>
  <c r="DK92" i="16" a="1"/>
  <c r="DK92" i="16" s="1"/>
  <c r="DJ92" i="16" a="1"/>
  <c r="DJ92" i="16" s="1"/>
  <c r="DI92" i="16" a="1"/>
  <c r="DI92" i="16" s="1"/>
  <c r="DH92" i="16" a="1"/>
  <c r="DH92" i="16" s="1"/>
  <c r="DG92" i="16" a="1"/>
  <c r="DG92" i="16" s="1"/>
  <c r="DF92" i="16" a="1"/>
  <c r="DF92" i="16" s="1"/>
  <c r="DE92" i="16" a="1"/>
  <c r="DE92" i="16" s="1"/>
  <c r="DD92" i="16" a="1"/>
  <c r="DD92" i="16" s="1"/>
  <c r="DC92" i="16" a="1"/>
  <c r="DC92" i="16" s="1"/>
  <c r="DB92" i="16" a="1"/>
  <c r="DB92" i="16" s="1"/>
  <c r="DA92" i="16" a="1"/>
  <c r="DA92" i="16" s="1"/>
  <c r="CZ92" i="16" a="1"/>
  <c r="CZ92" i="16" s="1"/>
  <c r="CY92" i="16" a="1"/>
  <c r="CY92" i="16" s="1"/>
  <c r="CX92" i="16" a="1"/>
  <c r="CX92" i="16" s="1"/>
  <c r="CW92" i="16" a="1"/>
  <c r="CW92" i="16" s="1"/>
  <c r="CV92" i="16" a="1"/>
  <c r="CV92" i="16" s="1"/>
  <c r="CU92" i="16" a="1"/>
  <c r="CU92" i="16" s="1"/>
  <c r="CT92" i="16" a="1"/>
  <c r="CT92" i="16" s="1"/>
  <c r="CS92" i="16" a="1"/>
  <c r="CS92" i="16" s="1"/>
  <c r="CR92" i="16" a="1"/>
  <c r="CR92" i="16" s="1"/>
  <c r="CQ92" i="16" a="1"/>
  <c r="CQ92" i="16" s="1"/>
  <c r="CP92" i="16" a="1"/>
  <c r="CP92" i="16" s="1"/>
  <c r="CO92" i="16" a="1"/>
  <c r="CO92" i="16" s="1"/>
  <c r="CN92" i="16" a="1"/>
  <c r="CN92" i="16" s="1"/>
  <c r="CM92" i="16" a="1"/>
  <c r="CM92" i="16" s="1"/>
  <c r="CL92" i="16" a="1"/>
  <c r="CL92" i="16" s="1"/>
  <c r="CK92" i="16" a="1"/>
  <c r="CK92" i="16" s="1"/>
  <c r="CJ92" i="16" a="1"/>
  <c r="CJ92" i="16" s="1"/>
  <c r="CI92" i="16" a="1"/>
  <c r="CI92" i="16" s="1"/>
  <c r="CH92" i="16" a="1"/>
  <c r="CH92" i="16" s="1"/>
  <c r="CG92" i="16" a="1"/>
  <c r="CG92" i="16" s="1"/>
  <c r="CF92" i="16" a="1"/>
  <c r="CF92" i="16" s="1"/>
  <c r="CE92" i="16" a="1"/>
  <c r="CE92" i="16" s="1"/>
  <c r="CD92" i="16" a="1"/>
  <c r="CD92" i="16" s="1"/>
  <c r="CC92" i="16" a="1"/>
  <c r="CC92" i="16" s="1"/>
  <c r="CB92" i="16" a="1"/>
  <c r="CB92" i="16" s="1"/>
  <c r="CA92" i="16" a="1"/>
  <c r="CA92" i="16" s="1"/>
  <c r="BZ92" i="16" a="1"/>
  <c r="BZ92" i="16" s="1"/>
  <c r="BY92" i="16" a="1"/>
  <c r="BY92" i="16" s="1"/>
  <c r="BX92" i="16" a="1"/>
  <c r="BX92" i="16" s="1"/>
  <c r="BW92" i="16" a="1"/>
  <c r="BW92" i="16" s="1"/>
  <c r="BV92" i="16" a="1"/>
  <c r="BV92" i="16" s="1"/>
  <c r="BU92" i="16" a="1"/>
  <c r="BU92" i="16" s="1"/>
  <c r="BT92" i="16" a="1"/>
  <c r="BT92" i="16" s="1"/>
  <c r="BS92" i="16" a="1"/>
  <c r="BS92" i="16" s="1"/>
  <c r="BR92" i="16" a="1"/>
  <c r="BR92" i="16" s="1"/>
  <c r="BQ92" i="16" a="1"/>
  <c r="BQ92" i="16" s="1"/>
  <c r="BP92" i="16" a="1"/>
  <c r="BP92" i="16" s="1"/>
  <c r="BO92" i="16" a="1"/>
  <c r="BO92" i="16" s="1"/>
  <c r="BN92" i="16" a="1"/>
  <c r="BN92" i="16" s="1"/>
  <c r="BM92" i="16" a="1"/>
  <c r="BM92" i="16" s="1"/>
  <c r="BL92" i="16" a="1"/>
  <c r="BL92" i="16" s="1"/>
  <c r="BK92" i="16" a="1"/>
  <c r="BK92" i="16" s="1"/>
  <c r="BJ92" i="16" a="1"/>
  <c r="BJ92" i="16" s="1"/>
  <c r="BI92" i="16" a="1"/>
  <c r="BI92" i="16" s="1"/>
  <c r="BH92" i="16" a="1"/>
  <c r="BH92" i="16" s="1"/>
  <c r="BG92" i="16" a="1"/>
  <c r="BG92" i="16" s="1"/>
  <c r="BF92" i="16" a="1"/>
  <c r="BF92" i="16" s="1"/>
  <c r="BE92" i="16" a="1"/>
  <c r="BE92" i="16" s="1"/>
  <c r="BD92" i="16" a="1"/>
  <c r="BD92" i="16" s="1"/>
  <c r="BC92" i="16" a="1"/>
  <c r="BC92" i="16" s="1"/>
  <c r="BB92" i="16" a="1"/>
  <c r="BB92" i="16" s="1"/>
  <c r="BA92" i="16" a="1"/>
  <c r="BA92" i="16" s="1"/>
  <c r="AZ92" i="16" a="1"/>
  <c r="AZ92" i="16" s="1"/>
  <c r="AY92" i="16" a="1"/>
  <c r="AY92" i="16" s="1"/>
  <c r="AX92" i="16" a="1"/>
  <c r="AX92" i="16" s="1"/>
  <c r="AW92" i="16" a="1"/>
  <c r="AW92" i="16" s="1"/>
  <c r="AV92" i="16" a="1"/>
  <c r="AV92" i="16" s="1"/>
  <c r="AU92" i="16" a="1"/>
  <c r="AU92" i="16" s="1"/>
  <c r="AT92" i="16" a="1"/>
  <c r="AT92" i="16" s="1"/>
  <c r="AS92" i="16" a="1"/>
  <c r="AS92" i="16" s="1"/>
  <c r="AR92" i="16" a="1"/>
  <c r="AR92" i="16" s="1"/>
  <c r="AQ92" i="16" a="1"/>
  <c r="AQ92" i="16" s="1"/>
  <c r="AP92" i="16" a="1"/>
  <c r="AP92" i="16" s="1"/>
  <c r="AO92" i="16" a="1"/>
  <c r="AO92" i="16" s="1"/>
  <c r="AN92" i="16" a="1"/>
  <c r="AN92" i="16" s="1"/>
  <c r="AM92" i="16" a="1"/>
  <c r="AM92" i="16" s="1"/>
  <c r="AL92" i="16" a="1"/>
  <c r="AL92" i="16" s="1"/>
  <c r="AK92" i="16" a="1"/>
  <c r="AK92" i="16" s="1"/>
  <c r="AJ92" i="16" a="1"/>
  <c r="AJ92" i="16" s="1"/>
  <c r="AI92" i="16" a="1"/>
  <c r="AI92" i="16" s="1"/>
  <c r="AH92" i="16" a="1"/>
  <c r="AH92" i="16" s="1"/>
  <c r="AG92" i="16" a="1"/>
  <c r="AG92" i="16" s="1"/>
  <c r="AF92" i="16" a="1"/>
  <c r="AF92" i="16" s="1"/>
  <c r="AE92" i="16" a="1"/>
  <c r="AE92" i="16" s="1"/>
  <c r="AD92" i="16" a="1"/>
  <c r="AD92" i="16" s="1"/>
  <c r="AC92" i="16" a="1"/>
  <c r="AC92" i="16" s="1"/>
  <c r="AB92" i="16" a="1"/>
  <c r="AB92" i="16" s="1"/>
  <c r="AA92" i="16" a="1"/>
  <c r="AA92" i="16" s="1"/>
  <c r="Z92" i="16" a="1"/>
  <c r="Z92" i="16" s="1"/>
  <c r="Y92" i="16" a="1"/>
  <c r="Y92" i="16" s="1"/>
  <c r="X92" i="16" a="1"/>
  <c r="X92" i="16" s="1"/>
  <c r="W92" i="16" a="1"/>
  <c r="W92" i="16" s="1"/>
  <c r="V92" i="16" a="1"/>
  <c r="V92" i="16" s="1"/>
  <c r="U92" i="16" a="1"/>
  <c r="U92" i="16" s="1"/>
  <c r="T92" i="16" a="1"/>
  <c r="T92" i="16" s="1"/>
  <c r="S92" i="16" a="1"/>
  <c r="S92" i="16" s="1"/>
  <c r="R92" i="16" a="1"/>
  <c r="R92" i="16" s="1"/>
  <c r="Q92" i="16" a="1"/>
  <c r="Q92" i="16" s="1"/>
  <c r="P92" i="16" a="1"/>
  <c r="P92" i="16" s="1"/>
  <c r="O92" i="16" a="1"/>
  <c r="O92" i="16" s="1"/>
  <c r="N92" i="16" a="1"/>
  <c r="N92" i="16" s="1"/>
  <c r="M92" i="16" a="1"/>
  <c r="M92" i="16" s="1"/>
  <c r="L92" i="16" a="1"/>
  <c r="L92" i="16" s="1"/>
  <c r="K92" i="16" a="1"/>
  <c r="K92" i="16" s="1"/>
  <c r="J92" i="16" a="1"/>
  <c r="J92" i="16" s="1"/>
  <c r="NJ91" i="16" a="1"/>
  <c r="NJ91" i="16" s="1"/>
  <c r="NI91" i="16" a="1"/>
  <c r="NI91" i="16" s="1"/>
  <c r="NH91" i="16" a="1"/>
  <c r="NH91" i="16" s="1"/>
  <c r="NG91" i="16" a="1"/>
  <c r="NG91" i="16" s="1"/>
  <c r="NF91" i="16" a="1"/>
  <c r="NF91" i="16" s="1"/>
  <c r="NE91" i="16" a="1"/>
  <c r="NE91" i="16" s="1"/>
  <c r="ND91" i="16" a="1"/>
  <c r="ND91" i="16" s="1"/>
  <c r="NC91" i="16" a="1"/>
  <c r="NC91" i="16" s="1"/>
  <c r="NB91" i="16" a="1"/>
  <c r="NB91" i="16" s="1"/>
  <c r="NA91" i="16" a="1"/>
  <c r="NA91" i="16" s="1"/>
  <c r="MZ91" i="16" a="1"/>
  <c r="MZ91" i="16" s="1"/>
  <c r="MY91" i="16" a="1"/>
  <c r="MY91" i="16" s="1"/>
  <c r="MX91" i="16" a="1"/>
  <c r="MX91" i="16" s="1"/>
  <c r="MW91" i="16" a="1"/>
  <c r="MW91" i="16" s="1"/>
  <c r="MV91" i="16" a="1"/>
  <c r="MV91" i="16" s="1"/>
  <c r="MU91" i="16" a="1"/>
  <c r="MU91" i="16" s="1"/>
  <c r="MT91" i="16" a="1"/>
  <c r="MT91" i="16" s="1"/>
  <c r="MS91" i="16" a="1"/>
  <c r="MS91" i="16" s="1"/>
  <c r="MR91" i="16" a="1"/>
  <c r="MR91" i="16" s="1"/>
  <c r="MQ91" i="16" a="1"/>
  <c r="MQ91" i="16" s="1"/>
  <c r="MP91" i="16" a="1"/>
  <c r="MP91" i="16" s="1"/>
  <c r="MO91" i="16" a="1"/>
  <c r="MO91" i="16" s="1"/>
  <c r="MN91" i="16" a="1"/>
  <c r="MN91" i="16" s="1"/>
  <c r="MM91" i="16" a="1"/>
  <c r="MM91" i="16" s="1"/>
  <c r="ML91" i="16" a="1"/>
  <c r="ML91" i="16" s="1"/>
  <c r="MK91" i="16" a="1"/>
  <c r="MK91" i="16" s="1"/>
  <c r="MJ91" i="16" a="1"/>
  <c r="MJ91" i="16" s="1"/>
  <c r="MI91" i="16" a="1"/>
  <c r="MI91" i="16" s="1"/>
  <c r="MH91" i="16" a="1"/>
  <c r="MH91" i="16" s="1"/>
  <c r="MG91" i="16" a="1"/>
  <c r="MG91" i="16" s="1"/>
  <c r="MF91" i="16" a="1"/>
  <c r="MF91" i="16" s="1"/>
  <c r="ME91" i="16" a="1"/>
  <c r="ME91" i="16" s="1"/>
  <c r="MD91" i="16" a="1"/>
  <c r="MD91" i="16" s="1"/>
  <c r="MC91" i="16" a="1"/>
  <c r="MC91" i="16" s="1"/>
  <c r="MB91" i="16" a="1"/>
  <c r="MB91" i="16" s="1"/>
  <c r="MA91" i="16" a="1"/>
  <c r="MA91" i="16" s="1"/>
  <c r="LZ91" i="16" a="1"/>
  <c r="LZ91" i="16" s="1"/>
  <c r="LY91" i="16" a="1"/>
  <c r="LY91" i="16" s="1"/>
  <c r="LX91" i="16" a="1"/>
  <c r="LX91" i="16" s="1"/>
  <c r="LW91" i="16" a="1"/>
  <c r="LW91" i="16" s="1"/>
  <c r="LV91" i="16" a="1"/>
  <c r="LV91" i="16" s="1"/>
  <c r="LU91" i="16" a="1"/>
  <c r="LU91" i="16" s="1"/>
  <c r="LT91" i="16" a="1"/>
  <c r="LT91" i="16" s="1"/>
  <c r="LS91" i="16" a="1"/>
  <c r="LS91" i="16" s="1"/>
  <c r="LR91" i="16" a="1"/>
  <c r="LR91" i="16" s="1"/>
  <c r="LQ91" i="16" a="1"/>
  <c r="LQ91" i="16" s="1"/>
  <c r="LP91" i="16" a="1"/>
  <c r="LP91" i="16" s="1"/>
  <c r="LO91" i="16" a="1"/>
  <c r="LO91" i="16" s="1"/>
  <c r="LN91" i="16" a="1"/>
  <c r="LN91" i="16" s="1"/>
  <c r="LM91" i="16" a="1"/>
  <c r="LM91" i="16" s="1"/>
  <c r="LL91" i="16" a="1"/>
  <c r="LL91" i="16" s="1"/>
  <c r="LK91" i="16" a="1"/>
  <c r="LK91" i="16" s="1"/>
  <c r="LJ91" i="16" a="1"/>
  <c r="LJ91" i="16" s="1"/>
  <c r="LI91" i="16" a="1"/>
  <c r="LI91" i="16" s="1"/>
  <c r="LH91" i="16" a="1"/>
  <c r="LH91" i="16" s="1"/>
  <c r="LG91" i="16" a="1"/>
  <c r="LG91" i="16" s="1"/>
  <c r="LF91" i="16" a="1"/>
  <c r="LF91" i="16" s="1"/>
  <c r="LE91" i="16" a="1"/>
  <c r="LE91" i="16" s="1"/>
  <c r="LD91" i="16" a="1"/>
  <c r="LD91" i="16" s="1"/>
  <c r="LC91" i="16" a="1"/>
  <c r="LC91" i="16" s="1"/>
  <c r="LB91" i="16" a="1"/>
  <c r="LB91" i="16" s="1"/>
  <c r="LA91" i="16" a="1"/>
  <c r="LA91" i="16" s="1"/>
  <c r="KZ91" i="16" a="1"/>
  <c r="KZ91" i="16" s="1"/>
  <c r="KY91" i="16" a="1"/>
  <c r="KY91" i="16" s="1"/>
  <c r="KX91" i="16" a="1"/>
  <c r="KX91" i="16" s="1"/>
  <c r="KW91" i="16" a="1"/>
  <c r="KW91" i="16" s="1"/>
  <c r="KV91" i="16" a="1"/>
  <c r="KV91" i="16" s="1"/>
  <c r="KU91" i="16" a="1"/>
  <c r="KU91" i="16" s="1"/>
  <c r="KT91" i="16" a="1"/>
  <c r="KT91" i="16" s="1"/>
  <c r="KS91" i="16" a="1"/>
  <c r="KS91" i="16" s="1"/>
  <c r="KR91" i="16" a="1"/>
  <c r="KR91" i="16" s="1"/>
  <c r="KQ91" i="16" a="1"/>
  <c r="KQ91" i="16" s="1"/>
  <c r="KP91" i="16" a="1"/>
  <c r="KP91" i="16" s="1"/>
  <c r="KO91" i="16" a="1"/>
  <c r="KO91" i="16" s="1"/>
  <c r="KN91" i="16" a="1"/>
  <c r="KN91" i="16" s="1"/>
  <c r="KM91" i="16" a="1"/>
  <c r="KM91" i="16" s="1"/>
  <c r="KL91" i="16" a="1"/>
  <c r="KL91" i="16" s="1"/>
  <c r="KK91" i="16" a="1"/>
  <c r="KK91" i="16" s="1"/>
  <c r="KJ91" i="16" a="1"/>
  <c r="KJ91" i="16" s="1"/>
  <c r="KI91" i="16" a="1"/>
  <c r="KI91" i="16" s="1"/>
  <c r="KH91" i="16" a="1"/>
  <c r="KH91" i="16" s="1"/>
  <c r="KG91" i="16" a="1"/>
  <c r="KG91" i="16" s="1"/>
  <c r="KF91" i="16" a="1"/>
  <c r="KF91" i="16" s="1"/>
  <c r="KE91" i="16" a="1"/>
  <c r="KE91" i="16" s="1"/>
  <c r="KD91" i="16" a="1"/>
  <c r="KD91" i="16" s="1"/>
  <c r="KC91" i="16" a="1"/>
  <c r="KC91" i="16" s="1"/>
  <c r="KB91" i="16" a="1"/>
  <c r="KB91" i="16" s="1"/>
  <c r="KA91" i="16" a="1"/>
  <c r="KA91" i="16" s="1"/>
  <c r="JZ91" i="16" a="1"/>
  <c r="JZ91" i="16" s="1"/>
  <c r="JY91" i="16" a="1"/>
  <c r="JY91" i="16" s="1"/>
  <c r="JX91" i="16" a="1"/>
  <c r="JX91" i="16" s="1"/>
  <c r="JW91" i="16" a="1"/>
  <c r="JW91" i="16" s="1"/>
  <c r="JV91" i="16" a="1"/>
  <c r="JV91" i="16" s="1"/>
  <c r="JU91" i="16" a="1"/>
  <c r="JU91" i="16" s="1"/>
  <c r="JT91" i="16" a="1"/>
  <c r="JT91" i="16" s="1"/>
  <c r="JS91" i="16" a="1"/>
  <c r="JS91" i="16" s="1"/>
  <c r="JR91" i="16" a="1"/>
  <c r="JR91" i="16" s="1"/>
  <c r="JQ91" i="16" a="1"/>
  <c r="JQ91" i="16" s="1"/>
  <c r="JP91" i="16" a="1"/>
  <c r="JP91" i="16" s="1"/>
  <c r="JO91" i="16" a="1"/>
  <c r="JO91" i="16" s="1"/>
  <c r="JN91" i="16" a="1"/>
  <c r="JN91" i="16" s="1"/>
  <c r="JM91" i="16" a="1"/>
  <c r="JM91" i="16" s="1"/>
  <c r="JL91" i="16" a="1"/>
  <c r="JL91" i="16" s="1"/>
  <c r="JK91" i="16" a="1"/>
  <c r="JK91" i="16" s="1"/>
  <c r="JJ91" i="16" a="1"/>
  <c r="JJ91" i="16" s="1"/>
  <c r="JI91" i="16" a="1"/>
  <c r="JI91" i="16" s="1"/>
  <c r="JH91" i="16" a="1"/>
  <c r="JH91" i="16" s="1"/>
  <c r="JG91" i="16" a="1"/>
  <c r="JG91" i="16" s="1"/>
  <c r="JF91" i="16" a="1"/>
  <c r="JF91" i="16" s="1"/>
  <c r="JE91" i="16" a="1"/>
  <c r="JE91" i="16" s="1"/>
  <c r="JD91" i="16" a="1"/>
  <c r="JD91" i="16" s="1"/>
  <c r="JC91" i="16" a="1"/>
  <c r="JC91" i="16" s="1"/>
  <c r="JB91" i="16" a="1"/>
  <c r="JB91" i="16" s="1"/>
  <c r="JA91" i="16" a="1"/>
  <c r="JA91" i="16" s="1"/>
  <c r="IZ91" i="16" a="1"/>
  <c r="IZ91" i="16" s="1"/>
  <c r="IY91" i="16" a="1"/>
  <c r="IY91" i="16" s="1"/>
  <c r="IX91" i="16" a="1"/>
  <c r="IX91" i="16" s="1"/>
  <c r="IW91" i="16" a="1"/>
  <c r="IW91" i="16" s="1"/>
  <c r="IV91" i="16" a="1"/>
  <c r="IV91" i="16" s="1"/>
  <c r="IU91" i="16" a="1"/>
  <c r="IU91" i="16" s="1"/>
  <c r="IT91" i="16" a="1"/>
  <c r="IT91" i="16" s="1"/>
  <c r="IS91" i="16" a="1"/>
  <c r="IS91" i="16" s="1"/>
  <c r="IR91" i="16" a="1"/>
  <c r="IR91" i="16" s="1"/>
  <c r="IQ91" i="16" a="1"/>
  <c r="IQ91" i="16" s="1"/>
  <c r="IP91" i="16" a="1"/>
  <c r="IP91" i="16" s="1"/>
  <c r="IO91" i="16" a="1"/>
  <c r="IO91" i="16" s="1"/>
  <c r="IN91" i="16" a="1"/>
  <c r="IN91" i="16" s="1"/>
  <c r="IM91" i="16" a="1"/>
  <c r="IM91" i="16" s="1"/>
  <c r="IL91" i="16" a="1"/>
  <c r="IL91" i="16" s="1"/>
  <c r="IK91" i="16" a="1"/>
  <c r="IK91" i="16" s="1"/>
  <c r="IJ91" i="16" a="1"/>
  <c r="IJ91" i="16" s="1"/>
  <c r="II91" i="16" a="1"/>
  <c r="II91" i="16" s="1"/>
  <c r="IH91" i="16" a="1"/>
  <c r="IH91" i="16" s="1"/>
  <c r="IG91" i="16" a="1"/>
  <c r="IG91" i="16" s="1"/>
  <c r="IF91" i="16" a="1"/>
  <c r="IF91" i="16" s="1"/>
  <c r="IE91" i="16" a="1"/>
  <c r="IE91" i="16" s="1"/>
  <c r="ID91" i="16" a="1"/>
  <c r="ID91" i="16" s="1"/>
  <c r="IC91" i="16" a="1"/>
  <c r="IC91" i="16" s="1"/>
  <c r="IB91" i="16" a="1"/>
  <c r="IB91" i="16" s="1"/>
  <c r="IA91" i="16" a="1"/>
  <c r="IA91" i="16" s="1"/>
  <c r="HZ91" i="16" a="1"/>
  <c r="HZ91" i="16" s="1"/>
  <c r="HY91" i="16" a="1"/>
  <c r="HY91" i="16" s="1"/>
  <c r="HX91" i="16" a="1"/>
  <c r="HX91" i="16" s="1"/>
  <c r="HW91" i="16" a="1"/>
  <c r="HW91" i="16" s="1"/>
  <c r="HV91" i="16" a="1"/>
  <c r="HV91" i="16" s="1"/>
  <c r="HU91" i="16" a="1"/>
  <c r="HU91" i="16" s="1"/>
  <c r="HT91" i="16" a="1"/>
  <c r="HT91" i="16" s="1"/>
  <c r="HS91" i="16" a="1"/>
  <c r="HS91" i="16" s="1"/>
  <c r="HR91" i="16" a="1"/>
  <c r="HR91" i="16" s="1"/>
  <c r="HQ91" i="16" a="1"/>
  <c r="HQ91" i="16" s="1"/>
  <c r="HP91" i="16" a="1"/>
  <c r="HP91" i="16" s="1"/>
  <c r="HO91" i="16" a="1"/>
  <c r="HO91" i="16" s="1"/>
  <c r="HN91" i="16" a="1"/>
  <c r="HN91" i="16" s="1"/>
  <c r="HM91" i="16" a="1"/>
  <c r="HM91" i="16" s="1"/>
  <c r="HL91" i="16" a="1"/>
  <c r="HL91" i="16" s="1"/>
  <c r="HK91" i="16" a="1"/>
  <c r="HK91" i="16" s="1"/>
  <c r="HJ91" i="16" a="1"/>
  <c r="HJ91" i="16" s="1"/>
  <c r="HI91" i="16" a="1"/>
  <c r="HI91" i="16" s="1"/>
  <c r="HH91" i="16" a="1"/>
  <c r="HH91" i="16" s="1"/>
  <c r="HG91" i="16" a="1"/>
  <c r="HG91" i="16" s="1"/>
  <c r="HF91" i="16" a="1"/>
  <c r="HF91" i="16" s="1"/>
  <c r="HE91" i="16" a="1"/>
  <c r="HE91" i="16" s="1"/>
  <c r="HD91" i="16" a="1"/>
  <c r="HD91" i="16" s="1"/>
  <c r="HC91" i="16" a="1"/>
  <c r="HC91" i="16" s="1"/>
  <c r="HB91" i="16" a="1"/>
  <c r="HB91" i="16" s="1"/>
  <c r="HA91" i="16" a="1"/>
  <c r="HA91" i="16" s="1"/>
  <c r="GZ91" i="16" a="1"/>
  <c r="GZ91" i="16" s="1"/>
  <c r="GY91" i="16" a="1"/>
  <c r="GY91" i="16" s="1"/>
  <c r="GX91" i="16" a="1"/>
  <c r="GX91" i="16" s="1"/>
  <c r="GW91" i="16" a="1"/>
  <c r="GW91" i="16" s="1"/>
  <c r="GV91" i="16" a="1"/>
  <c r="GV91" i="16" s="1"/>
  <c r="GU91" i="16" a="1"/>
  <c r="GU91" i="16" s="1"/>
  <c r="GT91" i="16" a="1"/>
  <c r="GT91" i="16" s="1"/>
  <c r="GS91" i="16" a="1"/>
  <c r="GS91" i="16" s="1"/>
  <c r="GR91" i="16" a="1"/>
  <c r="GR91" i="16" s="1"/>
  <c r="GQ91" i="16" a="1"/>
  <c r="GQ91" i="16" s="1"/>
  <c r="GP91" i="16" a="1"/>
  <c r="GP91" i="16" s="1"/>
  <c r="GO91" i="16" a="1"/>
  <c r="GO91" i="16" s="1"/>
  <c r="GN91" i="16" a="1"/>
  <c r="GN91" i="16" s="1"/>
  <c r="GM91" i="16" a="1"/>
  <c r="GM91" i="16" s="1"/>
  <c r="GL91" i="16" a="1"/>
  <c r="GL91" i="16" s="1"/>
  <c r="GK91" i="16" a="1"/>
  <c r="GK91" i="16" s="1"/>
  <c r="GJ91" i="16" a="1"/>
  <c r="GJ91" i="16" s="1"/>
  <c r="GI91" i="16" a="1"/>
  <c r="GI91" i="16" s="1"/>
  <c r="GH91" i="16" a="1"/>
  <c r="GH91" i="16" s="1"/>
  <c r="GG91" i="16" a="1"/>
  <c r="GG91" i="16" s="1"/>
  <c r="GF91" i="16" a="1"/>
  <c r="GF91" i="16" s="1"/>
  <c r="GE91" i="16" a="1"/>
  <c r="GE91" i="16" s="1"/>
  <c r="GD91" i="16" a="1"/>
  <c r="GD91" i="16" s="1"/>
  <c r="GC91" i="16" a="1"/>
  <c r="GC91" i="16" s="1"/>
  <c r="GB91" i="16" a="1"/>
  <c r="GB91" i="16" s="1"/>
  <c r="GA91" i="16" a="1"/>
  <c r="GA91" i="16" s="1"/>
  <c r="FZ91" i="16" a="1"/>
  <c r="FZ91" i="16" s="1"/>
  <c r="FY91" i="16" a="1"/>
  <c r="FY91" i="16" s="1"/>
  <c r="FX91" i="16" a="1"/>
  <c r="FX91" i="16" s="1"/>
  <c r="FW91" i="16" a="1"/>
  <c r="FW91" i="16" s="1"/>
  <c r="FV91" i="16" a="1"/>
  <c r="FV91" i="16" s="1"/>
  <c r="FU91" i="16" a="1"/>
  <c r="FU91" i="16" s="1"/>
  <c r="FT91" i="16" a="1"/>
  <c r="FT91" i="16" s="1"/>
  <c r="FS91" i="16" a="1"/>
  <c r="FS91" i="16" s="1"/>
  <c r="FR91" i="16" a="1"/>
  <c r="FR91" i="16" s="1"/>
  <c r="FQ91" i="16" a="1"/>
  <c r="FQ91" i="16" s="1"/>
  <c r="FP91" i="16" a="1"/>
  <c r="FP91" i="16" s="1"/>
  <c r="FO91" i="16" a="1"/>
  <c r="FO91" i="16" s="1"/>
  <c r="FN91" i="16" a="1"/>
  <c r="FN91" i="16" s="1"/>
  <c r="FM91" i="16" a="1"/>
  <c r="FM91" i="16" s="1"/>
  <c r="FL91" i="16" a="1"/>
  <c r="FL91" i="16" s="1"/>
  <c r="FK91" i="16" a="1"/>
  <c r="FK91" i="16" s="1"/>
  <c r="FJ91" i="16" a="1"/>
  <c r="FJ91" i="16" s="1"/>
  <c r="FI91" i="16" a="1"/>
  <c r="FI91" i="16" s="1"/>
  <c r="FH91" i="16" a="1"/>
  <c r="FH91" i="16" s="1"/>
  <c r="FG91" i="16" a="1"/>
  <c r="FG91" i="16" s="1"/>
  <c r="FF91" i="16" a="1"/>
  <c r="FF91" i="16" s="1"/>
  <c r="FE91" i="16" a="1"/>
  <c r="FE91" i="16" s="1"/>
  <c r="FD91" i="16" a="1"/>
  <c r="FD91" i="16" s="1"/>
  <c r="FC91" i="16" a="1"/>
  <c r="FC91" i="16" s="1"/>
  <c r="FB91" i="16" a="1"/>
  <c r="FB91" i="16" s="1"/>
  <c r="FA91" i="16" a="1"/>
  <c r="FA91" i="16" s="1"/>
  <c r="EZ91" i="16" a="1"/>
  <c r="EZ91" i="16" s="1"/>
  <c r="EY91" i="16" a="1"/>
  <c r="EY91" i="16" s="1"/>
  <c r="EX91" i="16" a="1"/>
  <c r="EX91" i="16" s="1"/>
  <c r="EW91" i="16" a="1"/>
  <c r="EW91" i="16" s="1"/>
  <c r="EV91" i="16" a="1"/>
  <c r="EV91" i="16" s="1"/>
  <c r="EU91" i="16" a="1"/>
  <c r="EU91" i="16" s="1"/>
  <c r="ET91" i="16" a="1"/>
  <c r="ET91" i="16" s="1"/>
  <c r="ES91" i="16" a="1"/>
  <c r="ES91" i="16" s="1"/>
  <c r="ER91" i="16" a="1"/>
  <c r="ER91" i="16" s="1"/>
  <c r="EQ91" i="16" a="1"/>
  <c r="EQ91" i="16" s="1"/>
  <c r="EP91" i="16" a="1"/>
  <c r="EP91" i="16" s="1"/>
  <c r="EO91" i="16" a="1"/>
  <c r="EO91" i="16" s="1"/>
  <c r="EN91" i="16" a="1"/>
  <c r="EN91" i="16" s="1"/>
  <c r="EM91" i="16" a="1"/>
  <c r="EM91" i="16" s="1"/>
  <c r="EL91" i="16" a="1"/>
  <c r="EL91" i="16" s="1"/>
  <c r="EK91" i="16" a="1"/>
  <c r="EK91" i="16" s="1"/>
  <c r="EJ91" i="16" a="1"/>
  <c r="EJ91" i="16" s="1"/>
  <c r="EI91" i="16" a="1"/>
  <c r="EI91" i="16" s="1"/>
  <c r="EH91" i="16" a="1"/>
  <c r="EH91" i="16" s="1"/>
  <c r="EG91" i="16" a="1"/>
  <c r="EG91" i="16" s="1"/>
  <c r="EF91" i="16" a="1"/>
  <c r="EF91" i="16" s="1"/>
  <c r="EE91" i="16" a="1"/>
  <c r="EE91" i="16" s="1"/>
  <c r="ED91" i="16" a="1"/>
  <c r="ED91" i="16" s="1"/>
  <c r="EC91" i="16" a="1"/>
  <c r="EC91" i="16" s="1"/>
  <c r="EB91" i="16" a="1"/>
  <c r="EB91" i="16" s="1"/>
  <c r="EA91" i="16" a="1"/>
  <c r="EA91" i="16" s="1"/>
  <c r="DZ91" i="16" a="1"/>
  <c r="DZ91" i="16" s="1"/>
  <c r="DY91" i="16" a="1"/>
  <c r="DY91" i="16" s="1"/>
  <c r="DX91" i="16" a="1"/>
  <c r="DX91" i="16" s="1"/>
  <c r="DW91" i="16" a="1"/>
  <c r="DW91" i="16" s="1"/>
  <c r="DV91" i="16" a="1"/>
  <c r="DV91" i="16" s="1"/>
  <c r="DU91" i="16" a="1"/>
  <c r="DU91" i="16" s="1"/>
  <c r="DT91" i="16" a="1"/>
  <c r="DT91" i="16" s="1"/>
  <c r="DS91" i="16" a="1"/>
  <c r="DS91" i="16" s="1"/>
  <c r="DR91" i="16" a="1"/>
  <c r="DR91" i="16" s="1"/>
  <c r="DQ91" i="16" a="1"/>
  <c r="DQ91" i="16" s="1"/>
  <c r="DP91" i="16" a="1"/>
  <c r="DP91" i="16" s="1"/>
  <c r="DO91" i="16" a="1"/>
  <c r="DO91" i="16" s="1"/>
  <c r="DN91" i="16" a="1"/>
  <c r="DN91" i="16" s="1"/>
  <c r="DM91" i="16" a="1"/>
  <c r="DM91" i="16" s="1"/>
  <c r="DL91" i="16" a="1"/>
  <c r="DL91" i="16" s="1"/>
  <c r="DK91" i="16" a="1"/>
  <c r="DK91" i="16" s="1"/>
  <c r="DJ91" i="16" a="1"/>
  <c r="DJ91" i="16" s="1"/>
  <c r="DI91" i="16" a="1"/>
  <c r="DI91" i="16" s="1"/>
  <c r="DH91" i="16" a="1"/>
  <c r="DH91" i="16" s="1"/>
  <c r="DG91" i="16" a="1"/>
  <c r="DG91" i="16" s="1"/>
  <c r="DF91" i="16" a="1"/>
  <c r="DF91" i="16" s="1"/>
  <c r="DE91" i="16" a="1"/>
  <c r="DE91" i="16" s="1"/>
  <c r="DD91" i="16" a="1"/>
  <c r="DD91" i="16" s="1"/>
  <c r="DC91" i="16" a="1"/>
  <c r="DC91" i="16" s="1"/>
  <c r="DB91" i="16" a="1"/>
  <c r="DB91" i="16" s="1"/>
  <c r="DA91" i="16" a="1"/>
  <c r="DA91" i="16" s="1"/>
  <c r="CZ91" i="16" a="1"/>
  <c r="CZ91" i="16" s="1"/>
  <c r="CY91" i="16" a="1"/>
  <c r="CY91" i="16" s="1"/>
  <c r="CX91" i="16" a="1"/>
  <c r="CX91" i="16" s="1"/>
  <c r="CW91" i="16" a="1"/>
  <c r="CW91" i="16" s="1"/>
  <c r="CV91" i="16" a="1"/>
  <c r="CV91" i="16" s="1"/>
  <c r="CU91" i="16" a="1"/>
  <c r="CU91" i="16" s="1"/>
  <c r="CT91" i="16" a="1"/>
  <c r="CT91" i="16" s="1"/>
  <c r="CS91" i="16" a="1"/>
  <c r="CS91" i="16" s="1"/>
  <c r="CR91" i="16" a="1"/>
  <c r="CR91" i="16" s="1"/>
  <c r="CQ91" i="16" a="1"/>
  <c r="CQ91" i="16" s="1"/>
  <c r="CP91" i="16" a="1"/>
  <c r="CP91" i="16" s="1"/>
  <c r="CO91" i="16" a="1"/>
  <c r="CO91" i="16" s="1"/>
  <c r="CN91" i="16" a="1"/>
  <c r="CN91" i="16" s="1"/>
  <c r="CM91" i="16" a="1"/>
  <c r="CM91" i="16" s="1"/>
  <c r="CL91" i="16" a="1"/>
  <c r="CL91" i="16" s="1"/>
  <c r="CK91" i="16" a="1"/>
  <c r="CK91" i="16" s="1"/>
  <c r="CJ91" i="16" a="1"/>
  <c r="CJ91" i="16" s="1"/>
  <c r="CI91" i="16" a="1"/>
  <c r="CI91" i="16" s="1"/>
  <c r="CH91" i="16" a="1"/>
  <c r="CH91" i="16" s="1"/>
  <c r="CG91" i="16" a="1"/>
  <c r="CG91" i="16" s="1"/>
  <c r="CF91" i="16" a="1"/>
  <c r="CF91" i="16" s="1"/>
  <c r="CE91" i="16" a="1"/>
  <c r="CE91" i="16" s="1"/>
  <c r="CD91" i="16" a="1"/>
  <c r="CD91" i="16" s="1"/>
  <c r="CC91" i="16" a="1"/>
  <c r="CC91" i="16" s="1"/>
  <c r="CB91" i="16" a="1"/>
  <c r="CB91" i="16" s="1"/>
  <c r="CA91" i="16" a="1"/>
  <c r="CA91" i="16" s="1"/>
  <c r="BZ91" i="16" a="1"/>
  <c r="BZ91" i="16" s="1"/>
  <c r="BY91" i="16" a="1"/>
  <c r="BY91" i="16" s="1"/>
  <c r="BX91" i="16" a="1"/>
  <c r="BX91" i="16" s="1"/>
  <c r="BW91" i="16" a="1"/>
  <c r="BW91" i="16" s="1"/>
  <c r="BV91" i="16" a="1"/>
  <c r="BV91" i="16" s="1"/>
  <c r="BU91" i="16" a="1"/>
  <c r="BU91" i="16" s="1"/>
  <c r="BT91" i="16" a="1"/>
  <c r="BT91" i="16" s="1"/>
  <c r="BS91" i="16" a="1"/>
  <c r="BS91" i="16" s="1"/>
  <c r="BR91" i="16" a="1"/>
  <c r="BR91" i="16" s="1"/>
  <c r="BQ91" i="16" a="1"/>
  <c r="BQ91" i="16" s="1"/>
  <c r="BP91" i="16" a="1"/>
  <c r="BP91" i="16" s="1"/>
  <c r="BO91" i="16" a="1"/>
  <c r="BO91" i="16" s="1"/>
  <c r="BN91" i="16" a="1"/>
  <c r="BN91" i="16" s="1"/>
  <c r="BM91" i="16" a="1"/>
  <c r="BM91" i="16" s="1"/>
  <c r="BL91" i="16" a="1"/>
  <c r="BL91" i="16" s="1"/>
  <c r="BK91" i="16" a="1"/>
  <c r="BK91" i="16" s="1"/>
  <c r="BJ91" i="16" a="1"/>
  <c r="BJ91" i="16" s="1"/>
  <c r="BI91" i="16" a="1"/>
  <c r="BI91" i="16" s="1"/>
  <c r="BH91" i="16" a="1"/>
  <c r="BH91" i="16" s="1"/>
  <c r="BG91" i="16" a="1"/>
  <c r="BG91" i="16" s="1"/>
  <c r="BF91" i="16" a="1"/>
  <c r="BF91" i="16" s="1"/>
  <c r="BE91" i="16" a="1"/>
  <c r="BE91" i="16" s="1"/>
  <c r="BD91" i="16" a="1"/>
  <c r="BD91" i="16" s="1"/>
  <c r="BC91" i="16" a="1"/>
  <c r="BC91" i="16" s="1"/>
  <c r="BB91" i="16" a="1"/>
  <c r="BB91" i="16" s="1"/>
  <c r="BA91" i="16" a="1"/>
  <c r="BA91" i="16" s="1"/>
  <c r="AZ91" i="16" a="1"/>
  <c r="AZ91" i="16" s="1"/>
  <c r="AY91" i="16" a="1"/>
  <c r="AY91" i="16" s="1"/>
  <c r="AX91" i="16" a="1"/>
  <c r="AX91" i="16" s="1"/>
  <c r="AW91" i="16" a="1"/>
  <c r="AW91" i="16" s="1"/>
  <c r="AV91" i="16" a="1"/>
  <c r="AV91" i="16" s="1"/>
  <c r="AU91" i="16" a="1"/>
  <c r="AU91" i="16" s="1"/>
  <c r="AT91" i="16" a="1"/>
  <c r="AT91" i="16" s="1"/>
  <c r="AS91" i="16" a="1"/>
  <c r="AS91" i="16" s="1"/>
  <c r="AR91" i="16" a="1"/>
  <c r="AR91" i="16" s="1"/>
  <c r="AQ91" i="16" a="1"/>
  <c r="AQ91" i="16" s="1"/>
  <c r="AP91" i="16" a="1"/>
  <c r="AP91" i="16" s="1"/>
  <c r="AO91" i="16" a="1"/>
  <c r="AO91" i="16" s="1"/>
  <c r="AN91" i="16" a="1"/>
  <c r="AN91" i="16" s="1"/>
  <c r="AM91" i="16" a="1"/>
  <c r="AM91" i="16" s="1"/>
  <c r="AL91" i="16" a="1"/>
  <c r="AL91" i="16" s="1"/>
  <c r="AK91" i="16" a="1"/>
  <c r="AK91" i="16" s="1"/>
  <c r="AJ91" i="16" a="1"/>
  <c r="AJ91" i="16" s="1"/>
  <c r="AI91" i="16" a="1"/>
  <c r="AI91" i="16" s="1"/>
  <c r="AH91" i="16" a="1"/>
  <c r="AH91" i="16" s="1"/>
  <c r="AG91" i="16" a="1"/>
  <c r="AG91" i="16" s="1"/>
  <c r="AF91" i="16" a="1"/>
  <c r="AF91" i="16" s="1"/>
  <c r="AE91" i="16" a="1"/>
  <c r="AE91" i="16" s="1"/>
  <c r="AD91" i="16" a="1"/>
  <c r="AD91" i="16" s="1"/>
  <c r="AC91" i="16" a="1"/>
  <c r="AC91" i="16" s="1"/>
  <c r="AB91" i="16" a="1"/>
  <c r="AB91" i="16" s="1"/>
  <c r="AA91" i="16" a="1"/>
  <c r="AA91" i="16" s="1"/>
  <c r="Z91" i="16" a="1"/>
  <c r="Z91" i="16" s="1"/>
  <c r="Y91" i="16" a="1"/>
  <c r="Y91" i="16" s="1"/>
  <c r="X91" i="16" a="1"/>
  <c r="X91" i="16" s="1"/>
  <c r="W91" i="16" a="1"/>
  <c r="W91" i="16" s="1"/>
  <c r="V91" i="16" a="1"/>
  <c r="V91" i="16" s="1"/>
  <c r="U91" i="16" a="1"/>
  <c r="U91" i="16" s="1"/>
  <c r="T91" i="16" a="1"/>
  <c r="T91" i="16" s="1"/>
  <c r="S91" i="16" a="1"/>
  <c r="S91" i="16" s="1"/>
  <c r="R91" i="16" a="1"/>
  <c r="R91" i="16" s="1"/>
  <c r="Q91" i="16" a="1"/>
  <c r="Q91" i="16" s="1"/>
  <c r="P91" i="16" a="1"/>
  <c r="P91" i="16" s="1"/>
  <c r="O91" i="16" a="1"/>
  <c r="O91" i="16" s="1"/>
  <c r="N91" i="16" a="1"/>
  <c r="N91" i="16" s="1"/>
  <c r="M91" i="16" a="1"/>
  <c r="M91" i="16" s="1"/>
  <c r="L91" i="16" a="1"/>
  <c r="L91" i="16" s="1"/>
  <c r="K91" i="16" a="1"/>
  <c r="K91" i="16" s="1"/>
  <c r="J91" i="16" a="1"/>
  <c r="J91" i="16" s="1"/>
  <c r="NJ90" i="16" a="1"/>
  <c r="NJ90" i="16" s="1"/>
  <c r="NI90" i="16" a="1"/>
  <c r="NI90" i="16" s="1"/>
  <c r="NH90" i="16" a="1"/>
  <c r="NH90" i="16" s="1"/>
  <c r="NG90" i="16" a="1"/>
  <c r="NG90" i="16" s="1"/>
  <c r="NF90" i="16" a="1"/>
  <c r="NF90" i="16" s="1"/>
  <c r="NE90" i="16" a="1"/>
  <c r="NE90" i="16" s="1"/>
  <c r="ND90" i="16" a="1"/>
  <c r="ND90" i="16" s="1"/>
  <c r="NC90" i="16" a="1"/>
  <c r="NC90" i="16" s="1"/>
  <c r="NB90" i="16" a="1"/>
  <c r="NB90" i="16" s="1"/>
  <c r="NA90" i="16" a="1"/>
  <c r="NA90" i="16" s="1"/>
  <c r="MZ90" i="16" a="1"/>
  <c r="MZ90" i="16" s="1"/>
  <c r="MY90" i="16" a="1"/>
  <c r="MY90" i="16" s="1"/>
  <c r="MX90" i="16" a="1"/>
  <c r="MX90" i="16" s="1"/>
  <c r="MW90" i="16" a="1"/>
  <c r="MW90" i="16" s="1"/>
  <c r="MV90" i="16" a="1"/>
  <c r="MV90" i="16" s="1"/>
  <c r="MU90" i="16" a="1"/>
  <c r="MU90" i="16" s="1"/>
  <c r="MT90" i="16" a="1"/>
  <c r="MT90" i="16" s="1"/>
  <c r="MS90" i="16" a="1"/>
  <c r="MS90" i="16" s="1"/>
  <c r="MR90" i="16" a="1"/>
  <c r="MR90" i="16" s="1"/>
  <c r="MQ90" i="16" a="1"/>
  <c r="MQ90" i="16" s="1"/>
  <c r="MP90" i="16" a="1"/>
  <c r="MP90" i="16" s="1"/>
  <c r="MO90" i="16" a="1"/>
  <c r="MO90" i="16" s="1"/>
  <c r="MN90" i="16" a="1"/>
  <c r="MN90" i="16" s="1"/>
  <c r="MM90" i="16" a="1"/>
  <c r="MM90" i="16" s="1"/>
  <c r="ML90" i="16" a="1"/>
  <c r="ML90" i="16" s="1"/>
  <c r="MK90" i="16" a="1"/>
  <c r="MK90" i="16" s="1"/>
  <c r="MJ90" i="16" a="1"/>
  <c r="MJ90" i="16" s="1"/>
  <c r="MI90" i="16" a="1"/>
  <c r="MI90" i="16" s="1"/>
  <c r="MH90" i="16" a="1"/>
  <c r="MH90" i="16" s="1"/>
  <c r="MG90" i="16" a="1"/>
  <c r="MG90" i="16" s="1"/>
  <c r="MF90" i="16" a="1"/>
  <c r="MF90" i="16" s="1"/>
  <c r="ME90" i="16" a="1"/>
  <c r="ME90" i="16" s="1"/>
  <c r="MD90" i="16" a="1"/>
  <c r="MD90" i="16" s="1"/>
  <c r="MC90" i="16" a="1"/>
  <c r="MC90" i="16" s="1"/>
  <c r="MB90" i="16" a="1"/>
  <c r="MB90" i="16" s="1"/>
  <c r="MA90" i="16" a="1"/>
  <c r="MA90" i="16" s="1"/>
  <c r="LZ90" i="16" a="1"/>
  <c r="LZ90" i="16" s="1"/>
  <c r="LY90" i="16" a="1"/>
  <c r="LY90" i="16" s="1"/>
  <c r="LX90" i="16" a="1"/>
  <c r="LX90" i="16" s="1"/>
  <c r="LW90" i="16" a="1"/>
  <c r="LW90" i="16" s="1"/>
  <c r="LV90" i="16" a="1"/>
  <c r="LV90" i="16" s="1"/>
  <c r="LU90" i="16" a="1"/>
  <c r="LU90" i="16" s="1"/>
  <c r="LT90" i="16" a="1"/>
  <c r="LT90" i="16" s="1"/>
  <c r="LS90" i="16" a="1"/>
  <c r="LS90" i="16" s="1"/>
  <c r="LR90" i="16" a="1"/>
  <c r="LR90" i="16" s="1"/>
  <c r="LQ90" i="16" a="1"/>
  <c r="LQ90" i="16" s="1"/>
  <c r="LP90" i="16" a="1"/>
  <c r="LP90" i="16" s="1"/>
  <c r="LO90" i="16" a="1"/>
  <c r="LO90" i="16" s="1"/>
  <c r="LN90" i="16" a="1"/>
  <c r="LN90" i="16" s="1"/>
  <c r="LM90" i="16" a="1"/>
  <c r="LM90" i="16" s="1"/>
  <c r="LL90" i="16" a="1"/>
  <c r="LL90" i="16" s="1"/>
  <c r="LK90" i="16" a="1"/>
  <c r="LK90" i="16" s="1"/>
  <c r="LJ90" i="16" a="1"/>
  <c r="LJ90" i="16" s="1"/>
  <c r="LI90" i="16" a="1"/>
  <c r="LI90" i="16" s="1"/>
  <c r="LH90" i="16" a="1"/>
  <c r="LH90" i="16" s="1"/>
  <c r="LG90" i="16" a="1"/>
  <c r="LG90" i="16" s="1"/>
  <c r="LF90" i="16" a="1"/>
  <c r="LF90" i="16" s="1"/>
  <c r="LE90" i="16" a="1"/>
  <c r="LE90" i="16" s="1"/>
  <c r="LD90" i="16" a="1"/>
  <c r="LD90" i="16" s="1"/>
  <c r="LC90" i="16" a="1"/>
  <c r="LC90" i="16" s="1"/>
  <c r="LB90" i="16" a="1"/>
  <c r="LB90" i="16" s="1"/>
  <c r="LA90" i="16" a="1"/>
  <c r="LA90" i="16" s="1"/>
  <c r="KZ90" i="16" a="1"/>
  <c r="KZ90" i="16" s="1"/>
  <c r="KY90" i="16" a="1"/>
  <c r="KY90" i="16" s="1"/>
  <c r="KX90" i="16" a="1"/>
  <c r="KX90" i="16" s="1"/>
  <c r="KW90" i="16" a="1"/>
  <c r="KW90" i="16" s="1"/>
  <c r="KV90" i="16" a="1"/>
  <c r="KV90" i="16" s="1"/>
  <c r="KU90" i="16" a="1"/>
  <c r="KU90" i="16" s="1"/>
  <c r="KT90" i="16" a="1"/>
  <c r="KT90" i="16" s="1"/>
  <c r="KS90" i="16" a="1"/>
  <c r="KS90" i="16" s="1"/>
  <c r="KR90" i="16" a="1"/>
  <c r="KR90" i="16" s="1"/>
  <c r="KQ90" i="16" a="1"/>
  <c r="KQ90" i="16" s="1"/>
  <c r="KP90" i="16" a="1"/>
  <c r="KP90" i="16" s="1"/>
  <c r="KO90" i="16" a="1"/>
  <c r="KO90" i="16" s="1"/>
  <c r="KN90" i="16" a="1"/>
  <c r="KN90" i="16" s="1"/>
  <c r="KM90" i="16" a="1"/>
  <c r="KM90" i="16" s="1"/>
  <c r="KL90" i="16" a="1"/>
  <c r="KL90" i="16" s="1"/>
  <c r="KK90" i="16" a="1"/>
  <c r="KK90" i="16" s="1"/>
  <c r="KJ90" i="16" a="1"/>
  <c r="KJ90" i="16" s="1"/>
  <c r="KI90" i="16" a="1"/>
  <c r="KI90" i="16" s="1"/>
  <c r="KH90" i="16" a="1"/>
  <c r="KH90" i="16" s="1"/>
  <c r="KG90" i="16" a="1"/>
  <c r="KG90" i="16" s="1"/>
  <c r="KF90" i="16" a="1"/>
  <c r="KF90" i="16" s="1"/>
  <c r="KE90" i="16" a="1"/>
  <c r="KE90" i="16" s="1"/>
  <c r="KD90" i="16" a="1"/>
  <c r="KD90" i="16" s="1"/>
  <c r="KC90" i="16" a="1"/>
  <c r="KC90" i="16" s="1"/>
  <c r="KB90" i="16" a="1"/>
  <c r="KB90" i="16" s="1"/>
  <c r="KA90" i="16" a="1"/>
  <c r="KA90" i="16" s="1"/>
  <c r="JZ90" i="16" a="1"/>
  <c r="JZ90" i="16" s="1"/>
  <c r="JY90" i="16" a="1"/>
  <c r="JY90" i="16" s="1"/>
  <c r="JX90" i="16" a="1"/>
  <c r="JX90" i="16" s="1"/>
  <c r="JW90" i="16" a="1"/>
  <c r="JW90" i="16" s="1"/>
  <c r="JV90" i="16" a="1"/>
  <c r="JV90" i="16" s="1"/>
  <c r="JU90" i="16" a="1"/>
  <c r="JU90" i="16" s="1"/>
  <c r="JT90" i="16" a="1"/>
  <c r="JT90" i="16" s="1"/>
  <c r="JS90" i="16" a="1"/>
  <c r="JS90" i="16" s="1"/>
  <c r="JR90" i="16" a="1"/>
  <c r="JR90" i="16" s="1"/>
  <c r="JQ90" i="16" a="1"/>
  <c r="JQ90" i="16" s="1"/>
  <c r="JP90" i="16" a="1"/>
  <c r="JP90" i="16" s="1"/>
  <c r="JO90" i="16" a="1"/>
  <c r="JO90" i="16" s="1"/>
  <c r="JN90" i="16" a="1"/>
  <c r="JN90" i="16" s="1"/>
  <c r="JM90" i="16" a="1"/>
  <c r="JM90" i="16" s="1"/>
  <c r="JL90" i="16" a="1"/>
  <c r="JL90" i="16" s="1"/>
  <c r="JK90" i="16" a="1"/>
  <c r="JK90" i="16" s="1"/>
  <c r="JJ90" i="16" a="1"/>
  <c r="JJ90" i="16" s="1"/>
  <c r="JI90" i="16" a="1"/>
  <c r="JI90" i="16" s="1"/>
  <c r="JH90" i="16" a="1"/>
  <c r="JH90" i="16" s="1"/>
  <c r="JG90" i="16" a="1"/>
  <c r="JG90" i="16" s="1"/>
  <c r="JF90" i="16" a="1"/>
  <c r="JF90" i="16" s="1"/>
  <c r="JE90" i="16" a="1"/>
  <c r="JE90" i="16" s="1"/>
  <c r="JD90" i="16" a="1"/>
  <c r="JD90" i="16" s="1"/>
  <c r="JC90" i="16" a="1"/>
  <c r="JC90" i="16" s="1"/>
  <c r="JB90" i="16" a="1"/>
  <c r="JB90" i="16" s="1"/>
  <c r="JA90" i="16" a="1"/>
  <c r="JA90" i="16" s="1"/>
  <c r="IZ90" i="16" a="1"/>
  <c r="IZ90" i="16" s="1"/>
  <c r="IY90" i="16" a="1"/>
  <c r="IY90" i="16" s="1"/>
  <c r="IX90" i="16" a="1"/>
  <c r="IX90" i="16" s="1"/>
  <c r="IW90" i="16" a="1"/>
  <c r="IW90" i="16" s="1"/>
  <c r="IV90" i="16" a="1"/>
  <c r="IV90" i="16" s="1"/>
  <c r="IU90" i="16" a="1"/>
  <c r="IU90" i="16" s="1"/>
  <c r="IT90" i="16" a="1"/>
  <c r="IT90" i="16" s="1"/>
  <c r="IS90" i="16" a="1"/>
  <c r="IS90" i="16" s="1"/>
  <c r="IR90" i="16" a="1"/>
  <c r="IR90" i="16" s="1"/>
  <c r="IQ90" i="16" a="1"/>
  <c r="IQ90" i="16" s="1"/>
  <c r="IP90" i="16" a="1"/>
  <c r="IP90" i="16" s="1"/>
  <c r="IO90" i="16" a="1"/>
  <c r="IO90" i="16" s="1"/>
  <c r="IN90" i="16" a="1"/>
  <c r="IN90" i="16" s="1"/>
  <c r="IM90" i="16" a="1"/>
  <c r="IM90" i="16" s="1"/>
  <c r="IL90" i="16" a="1"/>
  <c r="IL90" i="16" s="1"/>
  <c r="IK90" i="16" a="1"/>
  <c r="IK90" i="16" s="1"/>
  <c r="IJ90" i="16" a="1"/>
  <c r="IJ90" i="16" s="1"/>
  <c r="II90" i="16" a="1"/>
  <c r="II90" i="16" s="1"/>
  <c r="IH90" i="16" a="1"/>
  <c r="IH90" i="16" s="1"/>
  <c r="IG90" i="16" a="1"/>
  <c r="IG90" i="16" s="1"/>
  <c r="IF90" i="16" a="1"/>
  <c r="IF90" i="16" s="1"/>
  <c r="IE90" i="16" a="1"/>
  <c r="IE90" i="16" s="1"/>
  <c r="ID90" i="16" a="1"/>
  <c r="ID90" i="16" s="1"/>
  <c r="IC90" i="16" a="1"/>
  <c r="IC90" i="16" s="1"/>
  <c r="IB90" i="16" a="1"/>
  <c r="IB90" i="16" s="1"/>
  <c r="IA90" i="16" a="1"/>
  <c r="IA90" i="16" s="1"/>
  <c r="HZ90" i="16" a="1"/>
  <c r="HZ90" i="16" s="1"/>
  <c r="HY90" i="16" a="1"/>
  <c r="HY90" i="16" s="1"/>
  <c r="HX90" i="16" a="1"/>
  <c r="HX90" i="16" s="1"/>
  <c r="HW90" i="16" a="1"/>
  <c r="HW90" i="16" s="1"/>
  <c r="HV90" i="16" a="1"/>
  <c r="HV90" i="16" s="1"/>
  <c r="HU90" i="16" a="1"/>
  <c r="HU90" i="16" s="1"/>
  <c r="HT90" i="16" a="1"/>
  <c r="HT90" i="16" s="1"/>
  <c r="HS90" i="16" a="1"/>
  <c r="HS90" i="16" s="1"/>
  <c r="HR90" i="16" a="1"/>
  <c r="HR90" i="16" s="1"/>
  <c r="HQ90" i="16" a="1"/>
  <c r="HQ90" i="16" s="1"/>
  <c r="HP90" i="16" a="1"/>
  <c r="HP90" i="16" s="1"/>
  <c r="HO90" i="16" a="1"/>
  <c r="HO90" i="16" s="1"/>
  <c r="HN90" i="16" a="1"/>
  <c r="HN90" i="16" s="1"/>
  <c r="HM90" i="16" a="1"/>
  <c r="HM90" i="16" s="1"/>
  <c r="HL90" i="16" a="1"/>
  <c r="HL90" i="16" s="1"/>
  <c r="HK90" i="16" a="1"/>
  <c r="HK90" i="16" s="1"/>
  <c r="HJ90" i="16" a="1"/>
  <c r="HJ90" i="16" s="1"/>
  <c r="HI90" i="16" a="1"/>
  <c r="HI90" i="16" s="1"/>
  <c r="HH90" i="16" a="1"/>
  <c r="HH90" i="16" s="1"/>
  <c r="HG90" i="16" a="1"/>
  <c r="HG90" i="16" s="1"/>
  <c r="HF90" i="16" a="1"/>
  <c r="HF90" i="16" s="1"/>
  <c r="HE90" i="16" a="1"/>
  <c r="HE90" i="16" s="1"/>
  <c r="HD90" i="16" a="1"/>
  <c r="HD90" i="16" s="1"/>
  <c r="HC90" i="16" a="1"/>
  <c r="HC90" i="16" s="1"/>
  <c r="HB90" i="16" a="1"/>
  <c r="HB90" i="16" s="1"/>
  <c r="HA90" i="16" a="1"/>
  <c r="HA90" i="16" s="1"/>
  <c r="GZ90" i="16" a="1"/>
  <c r="GZ90" i="16" s="1"/>
  <c r="GY90" i="16" a="1"/>
  <c r="GY90" i="16" s="1"/>
  <c r="GX90" i="16" a="1"/>
  <c r="GX90" i="16" s="1"/>
  <c r="GW90" i="16" a="1"/>
  <c r="GW90" i="16" s="1"/>
  <c r="GV90" i="16" a="1"/>
  <c r="GV90" i="16" s="1"/>
  <c r="GU90" i="16" a="1"/>
  <c r="GU90" i="16" s="1"/>
  <c r="GT90" i="16" a="1"/>
  <c r="GT90" i="16" s="1"/>
  <c r="GS90" i="16" a="1"/>
  <c r="GS90" i="16" s="1"/>
  <c r="GR90" i="16" a="1"/>
  <c r="GR90" i="16" s="1"/>
  <c r="GQ90" i="16" a="1"/>
  <c r="GQ90" i="16" s="1"/>
  <c r="GP90" i="16" a="1"/>
  <c r="GP90" i="16" s="1"/>
  <c r="GO90" i="16" a="1"/>
  <c r="GO90" i="16" s="1"/>
  <c r="GN90" i="16" a="1"/>
  <c r="GN90" i="16" s="1"/>
  <c r="GM90" i="16" a="1"/>
  <c r="GM90" i="16" s="1"/>
  <c r="GL90" i="16" a="1"/>
  <c r="GL90" i="16" s="1"/>
  <c r="GK90" i="16" a="1"/>
  <c r="GK90" i="16" s="1"/>
  <c r="GJ90" i="16" a="1"/>
  <c r="GJ90" i="16" s="1"/>
  <c r="GI90" i="16" a="1"/>
  <c r="GI90" i="16" s="1"/>
  <c r="GH90" i="16" a="1"/>
  <c r="GH90" i="16" s="1"/>
  <c r="GG90" i="16" a="1"/>
  <c r="GG90" i="16" s="1"/>
  <c r="GF90" i="16" a="1"/>
  <c r="GF90" i="16" s="1"/>
  <c r="GE90" i="16" a="1"/>
  <c r="GE90" i="16" s="1"/>
  <c r="GD90" i="16" a="1"/>
  <c r="GD90" i="16" s="1"/>
  <c r="GC90" i="16" a="1"/>
  <c r="GC90" i="16" s="1"/>
  <c r="GB90" i="16" a="1"/>
  <c r="GB90" i="16" s="1"/>
  <c r="GA90" i="16" a="1"/>
  <c r="GA90" i="16" s="1"/>
  <c r="FZ90" i="16" a="1"/>
  <c r="FZ90" i="16" s="1"/>
  <c r="FY90" i="16" a="1"/>
  <c r="FY90" i="16" s="1"/>
  <c r="FX90" i="16" a="1"/>
  <c r="FX90" i="16" s="1"/>
  <c r="FW90" i="16" a="1"/>
  <c r="FW90" i="16" s="1"/>
  <c r="FV90" i="16" a="1"/>
  <c r="FV90" i="16" s="1"/>
  <c r="FU90" i="16" a="1"/>
  <c r="FU90" i="16" s="1"/>
  <c r="FT90" i="16" a="1"/>
  <c r="FT90" i="16" s="1"/>
  <c r="FS90" i="16" a="1"/>
  <c r="FS90" i="16" s="1"/>
  <c r="FR90" i="16" a="1"/>
  <c r="FR90" i="16" s="1"/>
  <c r="FQ90" i="16" a="1"/>
  <c r="FQ90" i="16" s="1"/>
  <c r="FP90" i="16" a="1"/>
  <c r="FP90" i="16" s="1"/>
  <c r="FO90" i="16" a="1"/>
  <c r="FO90" i="16" s="1"/>
  <c r="FN90" i="16" a="1"/>
  <c r="FN90" i="16" s="1"/>
  <c r="FM90" i="16" a="1"/>
  <c r="FM90" i="16" s="1"/>
  <c r="FL90" i="16" a="1"/>
  <c r="FL90" i="16" s="1"/>
  <c r="FK90" i="16" a="1"/>
  <c r="FK90" i="16" s="1"/>
  <c r="FJ90" i="16" a="1"/>
  <c r="FJ90" i="16" s="1"/>
  <c r="FI90" i="16" a="1"/>
  <c r="FI90" i="16" s="1"/>
  <c r="FH90" i="16" a="1"/>
  <c r="FH90" i="16" s="1"/>
  <c r="FG90" i="16" a="1"/>
  <c r="FG90" i="16" s="1"/>
  <c r="FF90" i="16" a="1"/>
  <c r="FF90" i="16" s="1"/>
  <c r="FE90" i="16" a="1"/>
  <c r="FE90" i="16" s="1"/>
  <c r="FD90" i="16" a="1"/>
  <c r="FD90" i="16" s="1"/>
  <c r="FC90" i="16" a="1"/>
  <c r="FC90" i="16" s="1"/>
  <c r="FB90" i="16" a="1"/>
  <c r="FB90" i="16" s="1"/>
  <c r="FA90" i="16" a="1"/>
  <c r="FA90" i="16" s="1"/>
  <c r="EZ90" i="16" a="1"/>
  <c r="EZ90" i="16" s="1"/>
  <c r="EY90" i="16" a="1"/>
  <c r="EY90" i="16" s="1"/>
  <c r="EX90" i="16" a="1"/>
  <c r="EX90" i="16" s="1"/>
  <c r="EW90" i="16" a="1"/>
  <c r="EW90" i="16" s="1"/>
  <c r="EV90" i="16" a="1"/>
  <c r="EV90" i="16" s="1"/>
  <c r="EU90" i="16" a="1"/>
  <c r="EU90" i="16" s="1"/>
  <c r="ET90" i="16" a="1"/>
  <c r="ET90" i="16" s="1"/>
  <c r="ES90" i="16" a="1"/>
  <c r="ES90" i="16" s="1"/>
  <c r="ER90" i="16" a="1"/>
  <c r="ER90" i="16" s="1"/>
  <c r="EQ90" i="16" a="1"/>
  <c r="EQ90" i="16" s="1"/>
  <c r="EP90" i="16" a="1"/>
  <c r="EP90" i="16" s="1"/>
  <c r="EO90" i="16" a="1"/>
  <c r="EO90" i="16" s="1"/>
  <c r="EN90" i="16" a="1"/>
  <c r="EN90" i="16" s="1"/>
  <c r="EM90" i="16" a="1"/>
  <c r="EM90" i="16" s="1"/>
  <c r="EL90" i="16" a="1"/>
  <c r="EL90" i="16" s="1"/>
  <c r="EK90" i="16" a="1"/>
  <c r="EK90" i="16" s="1"/>
  <c r="EJ90" i="16" a="1"/>
  <c r="EJ90" i="16" s="1"/>
  <c r="EI90" i="16" a="1"/>
  <c r="EI90" i="16" s="1"/>
  <c r="EH90" i="16" a="1"/>
  <c r="EH90" i="16" s="1"/>
  <c r="EG90" i="16" a="1"/>
  <c r="EG90" i="16" s="1"/>
  <c r="EF90" i="16" a="1"/>
  <c r="EF90" i="16" s="1"/>
  <c r="EE90" i="16" a="1"/>
  <c r="EE90" i="16" s="1"/>
  <c r="ED90" i="16" a="1"/>
  <c r="ED90" i="16" s="1"/>
  <c r="EC90" i="16" a="1"/>
  <c r="EC90" i="16" s="1"/>
  <c r="EB90" i="16" a="1"/>
  <c r="EB90" i="16" s="1"/>
  <c r="EA90" i="16" a="1"/>
  <c r="EA90" i="16" s="1"/>
  <c r="DZ90" i="16" a="1"/>
  <c r="DZ90" i="16" s="1"/>
  <c r="DY90" i="16" a="1"/>
  <c r="DY90" i="16" s="1"/>
  <c r="DX90" i="16" a="1"/>
  <c r="DX90" i="16" s="1"/>
  <c r="DW90" i="16" a="1"/>
  <c r="DW90" i="16" s="1"/>
  <c r="DV90" i="16" a="1"/>
  <c r="DV90" i="16" s="1"/>
  <c r="DU90" i="16" a="1"/>
  <c r="DU90" i="16" s="1"/>
  <c r="DT90" i="16" a="1"/>
  <c r="DT90" i="16" s="1"/>
  <c r="DS90" i="16" a="1"/>
  <c r="DS90" i="16" s="1"/>
  <c r="DR90" i="16" a="1"/>
  <c r="DR90" i="16" s="1"/>
  <c r="DQ90" i="16" a="1"/>
  <c r="DQ90" i="16" s="1"/>
  <c r="DP90" i="16" a="1"/>
  <c r="DP90" i="16" s="1"/>
  <c r="DO90" i="16" a="1"/>
  <c r="DO90" i="16" s="1"/>
  <c r="DN90" i="16" a="1"/>
  <c r="DN90" i="16" s="1"/>
  <c r="DM90" i="16" a="1"/>
  <c r="DM90" i="16" s="1"/>
  <c r="DL90" i="16" a="1"/>
  <c r="DL90" i="16" s="1"/>
  <c r="DK90" i="16" a="1"/>
  <c r="DK90" i="16" s="1"/>
  <c r="DJ90" i="16" a="1"/>
  <c r="DJ90" i="16" s="1"/>
  <c r="DI90" i="16" a="1"/>
  <c r="DI90" i="16" s="1"/>
  <c r="DH90" i="16" a="1"/>
  <c r="DH90" i="16" s="1"/>
  <c r="DG90" i="16" a="1"/>
  <c r="DG90" i="16" s="1"/>
  <c r="DF90" i="16" a="1"/>
  <c r="DF90" i="16" s="1"/>
  <c r="DE90" i="16" a="1"/>
  <c r="DE90" i="16" s="1"/>
  <c r="DD90" i="16" a="1"/>
  <c r="DD90" i="16" s="1"/>
  <c r="DC90" i="16" a="1"/>
  <c r="DC90" i="16" s="1"/>
  <c r="DB90" i="16" a="1"/>
  <c r="DB90" i="16" s="1"/>
  <c r="DA90" i="16" a="1"/>
  <c r="DA90" i="16" s="1"/>
  <c r="CZ90" i="16" a="1"/>
  <c r="CZ90" i="16" s="1"/>
  <c r="CY90" i="16" a="1"/>
  <c r="CY90" i="16" s="1"/>
  <c r="CX90" i="16" a="1"/>
  <c r="CX90" i="16" s="1"/>
  <c r="CW90" i="16" a="1"/>
  <c r="CW90" i="16" s="1"/>
  <c r="CV90" i="16" a="1"/>
  <c r="CV90" i="16" s="1"/>
  <c r="CU90" i="16" a="1"/>
  <c r="CU90" i="16" s="1"/>
  <c r="CT90" i="16" a="1"/>
  <c r="CT90" i="16" s="1"/>
  <c r="CS90" i="16" a="1"/>
  <c r="CS90" i="16" s="1"/>
  <c r="CR90" i="16" a="1"/>
  <c r="CR90" i="16" s="1"/>
  <c r="CQ90" i="16" a="1"/>
  <c r="CQ90" i="16" s="1"/>
  <c r="CP90" i="16" a="1"/>
  <c r="CP90" i="16" s="1"/>
  <c r="CO90" i="16" a="1"/>
  <c r="CO90" i="16" s="1"/>
  <c r="CN90" i="16" a="1"/>
  <c r="CN90" i="16" s="1"/>
  <c r="CM90" i="16" a="1"/>
  <c r="CM90" i="16" s="1"/>
  <c r="CL90" i="16" a="1"/>
  <c r="CL90" i="16" s="1"/>
  <c r="CK90" i="16" a="1"/>
  <c r="CK90" i="16" s="1"/>
  <c r="CJ90" i="16" a="1"/>
  <c r="CJ90" i="16" s="1"/>
  <c r="CI90" i="16" a="1"/>
  <c r="CI90" i="16" s="1"/>
  <c r="CH90" i="16" a="1"/>
  <c r="CH90" i="16" s="1"/>
  <c r="CG90" i="16" a="1"/>
  <c r="CG90" i="16" s="1"/>
  <c r="CF90" i="16" a="1"/>
  <c r="CF90" i="16" s="1"/>
  <c r="CE90" i="16" a="1"/>
  <c r="CE90" i="16" s="1"/>
  <c r="CD90" i="16" a="1"/>
  <c r="CD90" i="16" s="1"/>
  <c r="CC90" i="16" a="1"/>
  <c r="CC90" i="16" s="1"/>
  <c r="CB90" i="16" a="1"/>
  <c r="CB90" i="16" s="1"/>
  <c r="CA90" i="16" a="1"/>
  <c r="CA90" i="16" s="1"/>
  <c r="BZ90" i="16" a="1"/>
  <c r="BZ90" i="16" s="1"/>
  <c r="BY90" i="16" a="1"/>
  <c r="BY90" i="16" s="1"/>
  <c r="BX90" i="16" a="1"/>
  <c r="BX90" i="16" s="1"/>
  <c r="BW90" i="16" a="1"/>
  <c r="BW90" i="16" s="1"/>
  <c r="BV90" i="16" a="1"/>
  <c r="BV90" i="16" s="1"/>
  <c r="BU90" i="16" a="1"/>
  <c r="BU90" i="16" s="1"/>
  <c r="BT90" i="16" a="1"/>
  <c r="BT90" i="16" s="1"/>
  <c r="BS90" i="16" a="1"/>
  <c r="BS90" i="16" s="1"/>
  <c r="BR90" i="16" a="1"/>
  <c r="BR90" i="16" s="1"/>
  <c r="BQ90" i="16" a="1"/>
  <c r="BQ90" i="16" s="1"/>
  <c r="BP90" i="16" a="1"/>
  <c r="BP90" i="16" s="1"/>
  <c r="BO90" i="16" a="1"/>
  <c r="BO90" i="16" s="1"/>
  <c r="BN90" i="16" a="1"/>
  <c r="BN90" i="16" s="1"/>
  <c r="BM90" i="16" a="1"/>
  <c r="BM90" i="16" s="1"/>
  <c r="BL90" i="16" a="1"/>
  <c r="BL90" i="16" s="1"/>
  <c r="BK90" i="16" a="1"/>
  <c r="BK90" i="16" s="1"/>
  <c r="BJ90" i="16" a="1"/>
  <c r="BJ90" i="16" s="1"/>
  <c r="BI90" i="16" a="1"/>
  <c r="BI90" i="16" s="1"/>
  <c r="BH90" i="16" a="1"/>
  <c r="BH90" i="16" s="1"/>
  <c r="BG90" i="16" a="1"/>
  <c r="BG90" i="16" s="1"/>
  <c r="BF90" i="16" a="1"/>
  <c r="BF90" i="16" s="1"/>
  <c r="BE90" i="16" a="1"/>
  <c r="BE90" i="16" s="1"/>
  <c r="BD90" i="16" a="1"/>
  <c r="BD90" i="16" s="1"/>
  <c r="BC90" i="16" a="1"/>
  <c r="BC90" i="16" s="1"/>
  <c r="BB90" i="16" a="1"/>
  <c r="BB90" i="16" s="1"/>
  <c r="BA90" i="16" a="1"/>
  <c r="BA90" i="16" s="1"/>
  <c r="AZ90" i="16" a="1"/>
  <c r="AZ90" i="16" s="1"/>
  <c r="AY90" i="16" a="1"/>
  <c r="AY90" i="16" s="1"/>
  <c r="AX90" i="16" a="1"/>
  <c r="AX90" i="16" s="1"/>
  <c r="AW90" i="16" a="1"/>
  <c r="AW90" i="16" s="1"/>
  <c r="AV90" i="16" a="1"/>
  <c r="AV90" i="16" s="1"/>
  <c r="AU90" i="16" a="1"/>
  <c r="AU90" i="16" s="1"/>
  <c r="AT90" i="16" a="1"/>
  <c r="AT90" i="16" s="1"/>
  <c r="AS90" i="16" a="1"/>
  <c r="AS90" i="16" s="1"/>
  <c r="AR90" i="16" a="1"/>
  <c r="AR90" i="16" s="1"/>
  <c r="AQ90" i="16" a="1"/>
  <c r="AQ90" i="16" s="1"/>
  <c r="AP90" i="16" a="1"/>
  <c r="AP90" i="16" s="1"/>
  <c r="AO90" i="16" a="1"/>
  <c r="AO90" i="16" s="1"/>
  <c r="AN90" i="16" a="1"/>
  <c r="AN90" i="16" s="1"/>
  <c r="AM90" i="16" a="1"/>
  <c r="AM90" i="16" s="1"/>
  <c r="AL90" i="16" a="1"/>
  <c r="AL90" i="16" s="1"/>
  <c r="AK90" i="16" a="1"/>
  <c r="AK90" i="16" s="1"/>
  <c r="AJ90" i="16" a="1"/>
  <c r="AJ90" i="16" s="1"/>
  <c r="AI90" i="16" a="1"/>
  <c r="AI90" i="16" s="1"/>
  <c r="AH90" i="16" a="1"/>
  <c r="AH90" i="16" s="1"/>
  <c r="AG90" i="16" a="1"/>
  <c r="AG90" i="16" s="1"/>
  <c r="AF90" i="16" a="1"/>
  <c r="AF90" i="16" s="1"/>
  <c r="AE90" i="16" a="1"/>
  <c r="AE90" i="16" s="1"/>
  <c r="AD90" i="16" a="1"/>
  <c r="AD90" i="16" s="1"/>
  <c r="AC90" i="16" a="1"/>
  <c r="AC90" i="16" s="1"/>
  <c r="AB90" i="16" a="1"/>
  <c r="AB90" i="16" s="1"/>
  <c r="AA90" i="16" a="1"/>
  <c r="AA90" i="16" s="1"/>
  <c r="Z90" i="16" a="1"/>
  <c r="Z90" i="16" s="1"/>
  <c r="Y90" i="16" a="1"/>
  <c r="Y90" i="16" s="1"/>
  <c r="X90" i="16" a="1"/>
  <c r="X90" i="16" s="1"/>
  <c r="W90" i="16" a="1"/>
  <c r="W90" i="16" s="1"/>
  <c r="V90" i="16" a="1"/>
  <c r="V90" i="16" s="1"/>
  <c r="U90" i="16" a="1"/>
  <c r="U90" i="16" s="1"/>
  <c r="T90" i="16" a="1"/>
  <c r="T90" i="16" s="1"/>
  <c r="S90" i="16" a="1"/>
  <c r="S90" i="16" s="1"/>
  <c r="R90" i="16" a="1"/>
  <c r="R90" i="16" s="1"/>
  <c r="Q90" i="16" a="1"/>
  <c r="Q90" i="16" s="1"/>
  <c r="P90" i="16" a="1"/>
  <c r="P90" i="16" s="1"/>
  <c r="O90" i="16" a="1"/>
  <c r="O90" i="16" s="1"/>
  <c r="N90" i="16" a="1"/>
  <c r="N90" i="16" s="1"/>
  <c r="M90" i="16" a="1"/>
  <c r="M90" i="16" s="1"/>
  <c r="L90" i="16" a="1"/>
  <c r="L90" i="16" s="1"/>
  <c r="K90" i="16" a="1"/>
  <c r="K90" i="16" s="1"/>
  <c r="J90" i="16" a="1"/>
  <c r="J90" i="16" s="1"/>
  <c r="NJ89" i="16" a="1"/>
  <c r="NJ89" i="16" s="1"/>
  <c r="NI89" i="16" a="1"/>
  <c r="NI89" i="16" s="1"/>
  <c r="NH89" i="16" a="1"/>
  <c r="NH89" i="16" s="1"/>
  <c r="NG89" i="16" a="1"/>
  <c r="NG89" i="16" s="1"/>
  <c r="NF89" i="16" a="1"/>
  <c r="NF89" i="16" s="1"/>
  <c r="NE89" i="16" a="1"/>
  <c r="NE89" i="16" s="1"/>
  <c r="ND89" i="16" a="1"/>
  <c r="ND89" i="16" s="1"/>
  <c r="NC89" i="16" a="1"/>
  <c r="NC89" i="16" s="1"/>
  <c r="NB89" i="16" a="1"/>
  <c r="NB89" i="16" s="1"/>
  <c r="NA89" i="16" a="1"/>
  <c r="NA89" i="16" s="1"/>
  <c r="MZ89" i="16" a="1"/>
  <c r="MZ89" i="16" s="1"/>
  <c r="MY89" i="16" a="1"/>
  <c r="MY89" i="16" s="1"/>
  <c r="MX89" i="16" a="1"/>
  <c r="MX89" i="16" s="1"/>
  <c r="MW89" i="16" a="1"/>
  <c r="MW89" i="16" s="1"/>
  <c r="MV89" i="16" a="1"/>
  <c r="MV89" i="16" s="1"/>
  <c r="MU89" i="16" a="1"/>
  <c r="MU89" i="16" s="1"/>
  <c r="MT89" i="16" a="1"/>
  <c r="MT89" i="16" s="1"/>
  <c r="MS89" i="16" a="1"/>
  <c r="MS89" i="16" s="1"/>
  <c r="MR89" i="16" a="1"/>
  <c r="MR89" i="16" s="1"/>
  <c r="MQ89" i="16" a="1"/>
  <c r="MQ89" i="16" s="1"/>
  <c r="MP89" i="16" a="1"/>
  <c r="MP89" i="16" s="1"/>
  <c r="MO89" i="16" a="1"/>
  <c r="MO89" i="16" s="1"/>
  <c r="MN89" i="16" a="1"/>
  <c r="MN89" i="16" s="1"/>
  <c r="MM89" i="16" a="1"/>
  <c r="MM89" i="16" s="1"/>
  <c r="ML89" i="16" a="1"/>
  <c r="ML89" i="16" s="1"/>
  <c r="MK89" i="16" a="1"/>
  <c r="MK89" i="16" s="1"/>
  <c r="MJ89" i="16" a="1"/>
  <c r="MJ89" i="16" s="1"/>
  <c r="MI89" i="16" a="1"/>
  <c r="MI89" i="16" s="1"/>
  <c r="MH89" i="16" a="1"/>
  <c r="MH89" i="16" s="1"/>
  <c r="MG89" i="16" a="1"/>
  <c r="MG89" i="16" s="1"/>
  <c r="MF89" i="16" a="1"/>
  <c r="MF89" i="16" s="1"/>
  <c r="ME89" i="16" a="1"/>
  <c r="ME89" i="16" s="1"/>
  <c r="MD89" i="16" a="1"/>
  <c r="MD89" i="16" s="1"/>
  <c r="MC89" i="16" a="1"/>
  <c r="MC89" i="16" s="1"/>
  <c r="MB89" i="16" a="1"/>
  <c r="MB89" i="16" s="1"/>
  <c r="MA89" i="16" a="1"/>
  <c r="MA89" i="16" s="1"/>
  <c r="LZ89" i="16" a="1"/>
  <c r="LZ89" i="16" s="1"/>
  <c r="LY89" i="16" a="1"/>
  <c r="LY89" i="16" s="1"/>
  <c r="LX89" i="16" a="1"/>
  <c r="LX89" i="16" s="1"/>
  <c r="LW89" i="16" a="1"/>
  <c r="LW89" i="16" s="1"/>
  <c r="LV89" i="16" a="1"/>
  <c r="LV89" i="16" s="1"/>
  <c r="LU89" i="16" a="1"/>
  <c r="LU89" i="16" s="1"/>
  <c r="LT89" i="16" a="1"/>
  <c r="LT89" i="16" s="1"/>
  <c r="LS89" i="16" a="1"/>
  <c r="LS89" i="16" s="1"/>
  <c r="LR89" i="16" a="1"/>
  <c r="LR89" i="16" s="1"/>
  <c r="LQ89" i="16" a="1"/>
  <c r="LQ89" i="16" s="1"/>
  <c r="LP89" i="16" a="1"/>
  <c r="LP89" i="16" s="1"/>
  <c r="LO89" i="16" a="1"/>
  <c r="LO89" i="16" s="1"/>
  <c r="LN89" i="16" a="1"/>
  <c r="LN89" i="16" s="1"/>
  <c r="LM89" i="16" a="1"/>
  <c r="LM89" i="16" s="1"/>
  <c r="LL89" i="16" a="1"/>
  <c r="LL89" i="16" s="1"/>
  <c r="LK89" i="16" a="1"/>
  <c r="LK89" i="16" s="1"/>
  <c r="LJ89" i="16" a="1"/>
  <c r="LJ89" i="16" s="1"/>
  <c r="LI89" i="16" a="1"/>
  <c r="LI89" i="16" s="1"/>
  <c r="LH89" i="16" a="1"/>
  <c r="LH89" i="16" s="1"/>
  <c r="LG89" i="16" a="1"/>
  <c r="LG89" i="16" s="1"/>
  <c r="LF89" i="16" a="1"/>
  <c r="LF89" i="16" s="1"/>
  <c r="LE89" i="16" a="1"/>
  <c r="LE89" i="16" s="1"/>
  <c r="LD89" i="16" a="1"/>
  <c r="LD89" i="16" s="1"/>
  <c r="LC89" i="16" a="1"/>
  <c r="LC89" i="16" s="1"/>
  <c r="LB89" i="16" a="1"/>
  <c r="LB89" i="16" s="1"/>
  <c r="LA89" i="16" a="1"/>
  <c r="LA89" i="16" s="1"/>
  <c r="KZ89" i="16" a="1"/>
  <c r="KZ89" i="16" s="1"/>
  <c r="KY89" i="16" a="1"/>
  <c r="KY89" i="16" s="1"/>
  <c r="KX89" i="16" a="1"/>
  <c r="KX89" i="16" s="1"/>
  <c r="KW89" i="16" a="1"/>
  <c r="KW89" i="16" s="1"/>
  <c r="KV89" i="16" a="1"/>
  <c r="KV89" i="16" s="1"/>
  <c r="KU89" i="16" a="1"/>
  <c r="KU89" i="16" s="1"/>
  <c r="KT89" i="16" a="1"/>
  <c r="KT89" i="16" s="1"/>
  <c r="KS89" i="16" a="1"/>
  <c r="KS89" i="16" s="1"/>
  <c r="KR89" i="16" a="1"/>
  <c r="KR89" i="16" s="1"/>
  <c r="KQ89" i="16" a="1"/>
  <c r="KQ89" i="16" s="1"/>
  <c r="KP89" i="16" a="1"/>
  <c r="KP89" i="16" s="1"/>
  <c r="KO89" i="16" a="1"/>
  <c r="KO89" i="16" s="1"/>
  <c r="KN89" i="16" a="1"/>
  <c r="KN89" i="16" s="1"/>
  <c r="KM89" i="16" a="1"/>
  <c r="KM89" i="16" s="1"/>
  <c r="KL89" i="16" a="1"/>
  <c r="KL89" i="16" s="1"/>
  <c r="KK89" i="16" a="1"/>
  <c r="KK89" i="16" s="1"/>
  <c r="KJ89" i="16" a="1"/>
  <c r="KJ89" i="16" s="1"/>
  <c r="KI89" i="16" a="1"/>
  <c r="KI89" i="16" s="1"/>
  <c r="KH89" i="16" a="1"/>
  <c r="KH89" i="16" s="1"/>
  <c r="KG89" i="16" a="1"/>
  <c r="KG89" i="16" s="1"/>
  <c r="KF89" i="16" a="1"/>
  <c r="KF89" i="16" s="1"/>
  <c r="KE89" i="16" a="1"/>
  <c r="KE89" i="16" s="1"/>
  <c r="KD89" i="16" a="1"/>
  <c r="KD89" i="16" s="1"/>
  <c r="KC89" i="16" a="1"/>
  <c r="KC89" i="16" s="1"/>
  <c r="KB89" i="16" a="1"/>
  <c r="KB89" i="16" s="1"/>
  <c r="KA89" i="16" a="1"/>
  <c r="KA89" i="16" s="1"/>
  <c r="JZ89" i="16" a="1"/>
  <c r="JZ89" i="16" s="1"/>
  <c r="JY89" i="16" a="1"/>
  <c r="JY89" i="16" s="1"/>
  <c r="JX89" i="16" a="1"/>
  <c r="JX89" i="16" s="1"/>
  <c r="JW89" i="16" a="1"/>
  <c r="JW89" i="16" s="1"/>
  <c r="JV89" i="16" a="1"/>
  <c r="JV89" i="16" s="1"/>
  <c r="JU89" i="16" a="1"/>
  <c r="JU89" i="16" s="1"/>
  <c r="JT89" i="16" a="1"/>
  <c r="JT89" i="16" s="1"/>
  <c r="JS89" i="16" a="1"/>
  <c r="JS89" i="16" s="1"/>
  <c r="JR89" i="16" a="1"/>
  <c r="JR89" i="16" s="1"/>
  <c r="JQ89" i="16" a="1"/>
  <c r="JQ89" i="16" s="1"/>
  <c r="JP89" i="16" a="1"/>
  <c r="JP89" i="16" s="1"/>
  <c r="JO89" i="16" a="1"/>
  <c r="JO89" i="16" s="1"/>
  <c r="JN89" i="16" a="1"/>
  <c r="JN89" i="16" s="1"/>
  <c r="JM89" i="16" a="1"/>
  <c r="JM89" i="16" s="1"/>
  <c r="JL89" i="16" a="1"/>
  <c r="JL89" i="16" s="1"/>
  <c r="JK89" i="16" a="1"/>
  <c r="JK89" i="16" s="1"/>
  <c r="JJ89" i="16" a="1"/>
  <c r="JJ89" i="16" s="1"/>
  <c r="JI89" i="16" a="1"/>
  <c r="JI89" i="16" s="1"/>
  <c r="JH89" i="16" a="1"/>
  <c r="JH89" i="16" s="1"/>
  <c r="JG89" i="16" a="1"/>
  <c r="JG89" i="16" s="1"/>
  <c r="JF89" i="16" a="1"/>
  <c r="JF89" i="16" s="1"/>
  <c r="JE89" i="16" a="1"/>
  <c r="JE89" i="16" s="1"/>
  <c r="JD89" i="16" a="1"/>
  <c r="JD89" i="16" s="1"/>
  <c r="JC89" i="16" a="1"/>
  <c r="JC89" i="16" s="1"/>
  <c r="JB89" i="16" a="1"/>
  <c r="JB89" i="16" s="1"/>
  <c r="JA89" i="16" a="1"/>
  <c r="JA89" i="16" s="1"/>
  <c r="IZ89" i="16" a="1"/>
  <c r="IZ89" i="16" s="1"/>
  <c r="IY89" i="16" a="1"/>
  <c r="IY89" i="16" s="1"/>
  <c r="IX89" i="16" a="1"/>
  <c r="IX89" i="16" s="1"/>
  <c r="IW89" i="16" a="1"/>
  <c r="IW89" i="16" s="1"/>
  <c r="IV89" i="16" a="1"/>
  <c r="IV89" i="16" s="1"/>
  <c r="IU89" i="16" a="1"/>
  <c r="IU89" i="16" s="1"/>
  <c r="IT89" i="16" a="1"/>
  <c r="IT89" i="16" s="1"/>
  <c r="IS89" i="16" a="1"/>
  <c r="IS89" i="16" s="1"/>
  <c r="IR89" i="16" a="1"/>
  <c r="IR89" i="16" s="1"/>
  <c r="IQ89" i="16" a="1"/>
  <c r="IQ89" i="16" s="1"/>
  <c r="IP89" i="16" a="1"/>
  <c r="IP89" i="16" s="1"/>
  <c r="IO89" i="16" a="1"/>
  <c r="IO89" i="16" s="1"/>
  <c r="IN89" i="16" a="1"/>
  <c r="IN89" i="16" s="1"/>
  <c r="IM89" i="16" a="1"/>
  <c r="IM89" i="16" s="1"/>
  <c r="IL89" i="16" a="1"/>
  <c r="IL89" i="16" s="1"/>
  <c r="IK89" i="16" a="1"/>
  <c r="IK89" i="16" s="1"/>
  <c r="IJ89" i="16" a="1"/>
  <c r="IJ89" i="16" s="1"/>
  <c r="II89" i="16" a="1"/>
  <c r="II89" i="16" s="1"/>
  <c r="IH89" i="16" a="1"/>
  <c r="IH89" i="16" s="1"/>
  <c r="IG89" i="16" a="1"/>
  <c r="IG89" i="16" s="1"/>
  <c r="IF89" i="16" a="1"/>
  <c r="IF89" i="16" s="1"/>
  <c r="IE89" i="16" a="1"/>
  <c r="IE89" i="16" s="1"/>
  <c r="ID89" i="16" a="1"/>
  <c r="ID89" i="16" s="1"/>
  <c r="IC89" i="16" a="1"/>
  <c r="IC89" i="16" s="1"/>
  <c r="IB89" i="16" a="1"/>
  <c r="IB89" i="16" s="1"/>
  <c r="IA89" i="16" a="1"/>
  <c r="IA89" i="16" s="1"/>
  <c r="HZ89" i="16" a="1"/>
  <c r="HZ89" i="16" s="1"/>
  <c r="HY89" i="16" a="1"/>
  <c r="HY89" i="16" s="1"/>
  <c r="HX89" i="16" a="1"/>
  <c r="HX89" i="16" s="1"/>
  <c r="HW89" i="16" a="1"/>
  <c r="HW89" i="16" s="1"/>
  <c r="HV89" i="16" a="1"/>
  <c r="HV89" i="16" s="1"/>
  <c r="HU89" i="16" a="1"/>
  <c r="HU89" i="16" s="1"/>
  <c r="HT89" i="16" a="1"/>
  <c r="HT89" i="16" s="1"/>
  <c r="HS89" i="16" a="1"/>
  <c r="HS89" i="16" s="1"/>
  <c r="HR89" i="16" a="1"/>
  <c r="HR89" i="16" s="1"/>
  <c r="HQ89" i="16" a="1"/>
  <c r="HQ89" i="16" s="1"/>
  <c r="HP89" i="16" a="1"/>
  <c r="HP89" i="16" s="1"/>
  <c r="HO89" i="16" a="1"/>
  <c r="HO89" i="16" s="1"/>
  <c r="HN89" i="16" a="1"/>
  <c r="HN89" i="16" s="1"/>
  <c r="HM89" i="16" a="1"/>
  <c r="HM89" i="16" s="1"/>
  <c r="HL89" i="16" a="1"/>
  <c r="HL89" i="16" s="1"/>
  <c r="HK89" i="16" a="1"/>
  <c r="HK89" i="16" s="1"/>
  <c r="HJ89" i="16" a="1"/>
  <c r="HJ89" i="16" s="1"/>
  <c r="HI89" i="16" a="1"/>
  <c r="HI89" i="16" s="1"/>
  <c r="HH89" i="16" a="1"/>
  <c r="HH89" i="16" s="1"/>
  <c r="HG89" i="16" a="1"/>
  <c r="HG89" i="16" s="1"/>
  <c r="HF89" i="16" a="1"/>
  <c r="HF89" i="16" s="1"/>
  <c r="HE89" i="16" a="1"/>
  <c r="HE89" i="16" s="1"/>
  <c r="HD89" i="16" a="1"/>
  <c r="HD89" i="16" s="1"/>
  <c r="HC89" i="16" a="1"/>
  <c r="HC89" i="16" s="1"/>
  <c r="HB89" i="16" a="1"/>
  <c r="HB89" i="16" s="1"/>
  <c r="HA89" i="16" a="1"/>
  <c r="HA89" i="16" s="1"/>
  <c r="GZ89" i="16" a="1"/>
  <c r="GZ89" i="16" s="1"/>
  <c r="GY89" i="16" a="1"/>
  <c r="GY89" i="16" s="1"/>
  <c r="GX89" i="16" a="1"/>
  <c r="GX89" i="16" s="1"/>
  <c r="GW89" i="16" a="1"/>
  <c r="GW89" i="16" s="1"/>
  <c r="GV89" i="16" a="1"/>
  <c r="GV89" i="16" s="1"/>
  <c r="GU89" i="16" a="1"/>
  <c r="GU89" i="16" s="1"/>
  <c r="GT89" i="16" a="1"/>
  <c r="GT89" i="16" s="1"/>
  <c r="GS89" i="16" a="1"/>
  <c r="GS89" i="16" s="1"/>
  <c r="GR89" i="16" a="1"/>
  <c r="GR89" i="16" s="1"/>
  <c r="GQ89" i="16" a="1"/>
  <c r="GQ89" i="16" s="1"/>
  <c r="GP89" i="16" a="1"/>
  <c r="GP89" i="16" s="1"/>
  <c r="GO89" i="16" a="1"/>
  <c r="GO89" i="16" s="1"/>
  <c r="GN89" i="16" a="1"/>
  <c r="GN89" i="16" s="1"/>
  <c r="GM89" i="16" a="1"/>
  <c r="GM89" i="16" s="1"/>
  <c r="GL89" i="16" a="1"/>
  <c r="GL89" i="16" s="1"/>
  <c r="GK89" i="16" a="1"/>
  <c r="GK89" i="16" s="1"/>
  <c r="GJ89" i="16" a="1"/>
  <c r="GJ89" i="16" s="1"/>
  <c r="GI89" i="16" a="1"/>
  <c r="GI89" i="16" s="1"/>
  <c r="GH89" i="16" a="1"/>
  <c r="GH89" i="16" s="1"/>
  <c r="GG89" i="16" a="1"/>
  <c r="GG89" i="16" s="1"/>
  <c r="GF89" i="16" a="1"/>
  <c r="GF89" i="16" s="1"/>
  <c r="GE89" i="16" a="1"/>
  <c r="GE89" i="16" s="1"/>
  <c r="GD89" i="16" a="1"/>
  <c r="GD89" i="16" s="1"/>
  <c r="GC89" i="16" a="1"/>
  <c r="GC89" i="16" s="1"/>
  <c r="GB89" i="16" a="1"/>
  <c r="GB89" i="16" s="1"/>
  <c r="GA89" i="16" a="1"/>
  <c r="GA89" i="16" s="1"/>
  <c r="FZ89" i="16" a="1"/>
  <c r="FZ89" i="16" s="1"/>
  <c r="FY89" i="16" a="1"/>
  <c r="FY89" i="16" s="1"/>
  <c r="FX89" i="16" a="1"/>
  <c r="FX89" i="16" s="1"/>
  <c r="FW89" i="16" a="1"/>
  <c r="FW89" i="16" s="1"/>
  <c r="FV89" i="16" a="1"/>
  <c r="FV89" i="16" s="1"/>
  <c r="FU89" i="16" a="1"/>
  <c r="FU89" i="16" s="1"/>
  <c r="FT89" i="16" a="1"/>
  <c r="FT89" i="16" s="1"/>
  <c r="FS89" i="16" a="1"/>
  <c r="FS89" i="16" s="1"/>
  <c r="FR89" i="16" a="1"/>
  <c r="FR89" i="16" s="1"/>
  <c r="FQ89" i="16" a="1"/>
  <c r="FQ89" i="16" s="1"/>
  <c r="FP89" i="16" a="1"/>
  <c r="FP89" i="16" s="1"/>
  <c r="FO89" i="16" a="1"/>
  <c r="FO89" i="16" s="1"/>
  <c r="FN89" i="16" a="1"/>
  <c r="FN89" i="16" s="1"/>
  <c r="FM89" i="16" a="1"/>
  <c r="FM89" i="16" s="1"/>
  <c r="FL89" i="16" a="1"/>
  <c r="FL89" i="16" s="1"/>
  <c r="FK89" i="16" a="1"/>
  <c r="FK89" i="16" s="1"/>
  <c r="FJ89" i="16" a="1"/>
  <c r="FJ89" i="16" s="1"/>
  <c r="FI89" i="16" a="1"/>
  <c r="FI89" i="16" s="1"/>
  <c r="FH89" i="16" a="1"/>
  <c r="FH89" i="16" s="1"/>
  <c r="FG89" i="16" a="1"/>
  <c r="FG89" i="16" s="1"/>
  <c r="FF89" i="16" a="1"/>
  <c r="FF89" i="16" s="1"/>
  <c r="FE89" i="16" a="1"/>
  <c r="FE89" i="16" s="1"/>
  <c r="FD89" i="16" a="1"/>
  <c r="FD89" i="16" s="1"/>
  <c r="FC89" i="16" a="1"/>
  <c r="FC89" i="16" s="1"/>
  <c r="FB89" i="16" a="1"/>
  <c r="FB89" i="16" s="1"/>
  <c r="FA89" i="16" a="1"/>
  <c r="FA89" i="16" s="1"/>
  <c r="EZ89" i="16" a="1"/>
  <c r="EZ89" i="16" s="1"/>
  <c r="EY89" i="16" a="1"/>
  <c r="EY89" i="16" s="1"/>
  <c r="EX89" i="16" a="1"/>
  <c r="EX89" i="16" s="1"/>
  <c r="EW89" i="16" a="1"/>
  <c r="EW89" i="16" s="1"/>
  <c r="EV89" i="16" a="1"/>
  <c r="EV89" i="16" s="1"/>
  <c r="EU89" i="16" a="1"/>
  <c r="EU89" i="16" s="1"/>
  <c r="ET89" i="16" a="1"/>
  <c r="ET89" i="16" s="1"/>
  <c r="ES89" i="16" a="1"/>
  <c r="ES89" i="16" s="1"/>
  <c r="ER89" i="16" a="1"/>
  <c r="ER89" i="16" s="1"/>
  <c r="EQ89" i="16" a="1"/>
  <c r="EQ89" i="16" s="1"/>
  <c r="EP89" i="16" a="1"/>
  <c r="EP89" i="16" s="1"/>
  <c r="EO89" i="16" a="1"/>
  <c r="EO89" i="16" s="1"/>
  <c r="EN89" i="16" a="1"/>
  <c r="EN89" i="16" s="1"/>
  <c r="EM89" i="16" a="1"/>
  <c r="EM89" i="16" s="1"/>
  <c r="EL89" i="16" a="1"/>
  <c r="EL89" i="16" s="1"/>
  <c r="EK89" i="16" a="1"/>
  <c r="EK89" i="16" s="1"/>
  <c r="EJ89" i="16" a="1"/>
  <c r="EJ89" i="16" s="1"/>
  <c r="EI89" i="16" a="1"/>
  <c r="EI89" i="16" s="1"/>
  <c r="EH89" i="16" a="1"/>
  <c r="EH89" i="16" s="1"/>
  <c r="EG89" i="16" a="1"/>
  <c r="EG89" i="16" s="1"/>
  <c r="EF89" i="16" a="1"/>
  <c r="EF89" i="16" s="1"/>
  <c r="EE89" i="16" a="1"/>
  <c r="EE89" i="16" s="1"/>
  <c r="ED89" i="16" a="1"/>
  <c r="ED89" i="16" s="1"/>
  <c r="EC89" i="16" a="1"/>
  <c r="EC89" i="16" s="1"/>
  <c r="EB89" i="16" a="1"/>
  <c r="EB89" i="16" s="1"/>
  <c r="EA89" i="16" a="1"/>
  <c r="EA89" i="16" s="1"/>
  <c r="DZ89" i="16" a="1"/>
  <c r="DZ89" i="16" s="1"/>
  <c r="DY89" i="16" a="1"/>
  <c r="DY89" i="16" s="1"/>
  <c r="DX89" i="16" a="1"/>
  <c r="DX89" i="16" s="1"/>
  <c r="DW89" i="16" a="1"/>
  <c r="DW89" i="16" s="1"/>
  <c r="DV89" i="16" a="1"/>
  <c r="DV89" i="16" s="1"/>
  <c r="DU89" i="16" a="1"/>
  <c r="DU89" i="16" s="1"/>
  <c r="DT89" i="16" a="1"/>
  <c r="DT89" i="16" s="1"/>
  <c r="DS89" i="16" a="1"/>
  <c r="DS89" i="16" s="1"/>
  <c r="DR89" i="16" a="1"/>
  <c r="DR89" i="16" s="1"/>
  <c r="DQ89" i="16" a="1"/>
  <c r="DQ89" i="16" s="1"/>
  <c r="DP89" i="16" a="1"/>
  <c r="DP89" i="16" s="1"/>
  <c r="DO89" i="16" a="1"/>
  <c r="DO89" i="16" s="1"/>
  <c r="DN89" i="16" a="1"/>
  <c r="DN89" i="16" s="1"/>
  <c r="DM89" i="16" a="1"/>
  <c r="DM89" i="16" s="1"/>
  <c r="DL89" i="16" a="1"/>
  <c r="DL89" i="16" s="1"/>
  <c r="DK89" i="16" a="1"/>
  <c r="DK89" i="16" s="1"/>
  <c r="DJ89" i="16" a="1"/>
  <c r="DJ89" i="16" s="1"/>
  <c r="DI89" i="16" a="1"/>
  <c r="DI89" i="16" s="1"/>
  <c r="DH89" i="16" a="1"/>
  <c r="DH89" i="16" s="1"/>
  <c r="DG89" i="16" a="1"/>
  <c r="DG89" i="16" s="1"/>
  <c r="DF89" i="16" a="1"/>
  <c r="DF89" i="16" s="1"/>
  <c r="DE89" i="16" a="1"/>
  <c r="DE89" i="16" s="1"/>
  <c r="DD89" i="16" a="1"/>
  <c r="DD89" i="16" s="1"/>
  <c r="DC89" i="16" a="1"/>
  <c r="DC89" i="16" s="1"/>
  <c r="DB89" i="16" a="1"/>
  <c r="DB89" i="16" s="1"/>
  <c r="DA89" i="16" a="1"/>
  <c r="DA89" i="16" s="1"/>
  <c r="CZ89" i="16" a="1"/>
  <c r="CZ89" i="16" s="1"/>
  <c r="CY89" i="16" a="1"/>
  <c r="CY89" i="16" s="1"/>
  <c r="CX89" i="16" a="1"/>
  <c r="CX89" i="16" s="1"/>
  <c r="CW89" i="16" a="1"/>
  <c r="CW89" i="16" s="1"/>
  <c r="CV89" i="16" a="1"/>
  <c r="CV89" i="16" s="1"/>
  <c r="CU89" i="16" a="1"/>
  <c r="CU89" i="16" s="1"/>
  <c r="CT89" i="16" a="1"/>
  <c r="CT89" i="16" s="1"/>
  <c r="CS89" i="16" a="1"/>
  <c r="CS89" i="16" s="1"/>
  <c r="CR89" i="16" a="1"/>
  <c r="CR89" i="16" s="1"/>
  <c r="CQ89" i="16" a="1"/>
  <c r="CQ89" i="16" s="1"/>
  <c r="CP89" i="16" a="1"/>
  <c r="CP89" i="16" s="1"/>
  <c r="CO89" i="16" a="1"/>
  <c r="CO89" i="16" s="1"/>
  <c r="CN89" i="16" a="1"/>
  <c r="CN89" i="16" s="1"/>
  <c r="CM89" i="16" a="1"/>
  <c r="CM89" i="16" s="1"/>
  <c r="CL89" i="16" a="1"/>
  <c r="CL89" i="16" s="1"/>
  <c r="CK89" i="16" a="1"/>
  <c r="CK89" i="16" s="1"/>
  <c r="CJ89" i="16" a="1"/>
  <c r="CJ89" i="16" s="1"/>
  <c r="CI89" i="16" a="1"/>
  <c r="CI89" i="16" s="1"/>
  <c r="CH89" i="16" a="1"/>
  <c r="CH89" i="16" s="1"/>
  <c r="CG89" i="16" a="1"/>
  <c r="CG89" i="16" s="1"/>
  <c r="CF89" i="16" a="1"/>
  <c r="CF89" i="16" s="1"/>
  <c r="CE89" i="16" a="1"/>
  <c r="CE89" i="16" s="1"/>
  <c r="CD89" i="16" a="1"/>
  <c r="CD89" i="16" s="1"/>
  <c r="CC89" i="16" a="1"/>
  <c r="CC89" i="16" s="1"/>
  <c r="CB89" i="16" a="1"/>
  <c r="CB89" i="16" s="1"/>
  <c r="CA89" i="16" a="1"/>
  <c r="CA89" i="16" s="1"/>
  <c r="BZ89" i="16" a="1"/>
  <c r="BZ89" i="16" s="1"/>
  <c r="BY89" i="16" a="1"/>
  <c r="BY89" i="16" s="1"/>
  <c r="BX89" i="16" a="1"/>
  <c r="BX89" i="16" s="1"/>
  <c r="BW89" i="16" a="1"/>
  <c r="BW89" i="16" s="1"/>
  <c r="BV89" i="16" a="1"/>
  <c r="BV89" i="16" s="1"/>
  <c r="BU89" i="16" a="1"/>
  <c r="BU89" i="16" s="1"/>
  <c r="BT89" i="16" a="1"/>
  <c r="BT89" i="16" s="1"/>
  <c r="BS89" i="16" a="1"/>
  <c r="BS89" i="16" s="1"/>
  <c r="BR89" i="16" a="1"/>
  <c r="BR89" i="16" s="1"/>
  <c r="BQ89" i="16" a="1"/>
  <c r="BQ89" i="16" s="1"/>
  <c r="BP89" i="16" a="1"/>
  <c r="BP89" i="16" s="1"/>
  <c r="BO89" i="16" a="1"/>
  <c r="BO89" i="16" s="1"/>
  <c r="BN89" i="16" a="1"/>
  <c r="BN89" i="16" s="1"/>
  <c r="BM89" i="16" a="1"/>
  <c r="BM89" i="16" s="1"/>
  <c r="BL89" i="16" a="1"/>
  <c r="BL89" i="16" s="1"/>
  <c r="BK89" i="16" a="1"/>
  <c r="BK89" i="16" s="1"/>
  <c r="BJ89" i="16" a="1"/>
  <c r="BJ89" i="16" s="1"/>
  <c r="BI89" i="16" a="1"/>
  <c r="BI89" i="16" s="1"/>
  <c r="BH89" i="16" a="1"/>
  <c r="BH89" i="16" s="1"/>
  <c r="BG89" i="16" a="1"/>
  <c r="BG89" i="16" s="1"/>
  <c r="BF89" i="16" a="1"/>
  <c r="BF89" i="16" s="1"/>
  <c r="BE89" i="16" a="1"/>
  <c r="BE89" i="16" s="1"/>
  <c r="BD89" i="16" a="1"/>
  <c r="BD89" i="16" s="1"/>
  <c r="BC89" i="16" a="1"/>
  <c r="BC89" i="16" s="1"/>
  <c r="BB89" i="16" a="1"/>
  <c r="BB89" i="16" s="1"/>
  <c r="BA89" i="16" a="1"/>
  <c r="BA89" i="16" s="1"/>
  <c r="AZ89" i="16" a="1"/>
  <c r="AZ89" i="16" s="1"/>
  <c r="AY89" i="16" a="1"/>
  <c r="AY89" i="16" s="1"/>
  <c r="AX89" i="16" a="1"/>
  <c r="AX89" i="16" s="1"/>
  <c r="AW89" i="16" a="1"/>
  <c r="AW89" i="16" s="1"/>
  <c r="AV89" i="16" a="1"/>
  <c r="AV89" i="16" s="1"/>
  <c r="AU89" i="16" a="1"/>
  <c r="AU89" i="16" s="1"/>
  <c r="AT89" i="16" a="1"/>
  <c r="AT89" i="16" s="1"/>
  <c r="AS89" i="16" a="1"/>
  <c r="AS89" i="16" s="1"/>
  <c r="AR89" i="16" a="1"/>
  <c r="AR89" i="16" s="1"/>
  <c r="AQ89" i="16" a="1"/>
  <c r="AQ89" i="16" s="1"/>
  <c r="AP89" i="16" a="1"/>
  <c r="AP89" i="16" s="1"/>
  <c r="AO89" i="16" a="1"/>
  <c r="AO89" i="16" s="1"/>
  <c r="AN89" i="16" a="1"/>
  <c r="AN89" i="16" s="1"/>
  <c r="AM89" i="16" a="1"/>
  <c r="AM89" i="16" s="1"/>
  <c r="AL89" i="16" a="1"/>
  <c r="AL89" i="16" s="1"/>
  <c r="AK89" i="16" a="1"/>
  <c r="AK89" i="16" s="1"/>
  <c r="AJ89" i="16" a="1"/>
  <c r="AJ89" i="16" s="1"/>
  <c r="AI89" i="16" a="1"/>
  <c r="AI89" i="16" s="1"/>
  <c r="AH89" i="16" a="1"/>
  <c r="AH89" i="16" s="1"/>
  <c r="AG89" i="16" a="1"/>
  <c r="AG89" i="16" s="1"/>
  <c r="AF89" i="16" a="1"/>
  <c r="AF89" i="16" s="1"/>
  <c r="AE89" i="16" a="1"/>
  <c r="AE89" i="16" s="1"/>
  <c r="AD89" i="16" a="1"/>
  <c r="AD89" i="16" s="1"/>
  <c r="AC89" i="16" a="1"/>
  <c r="AC89" i="16" s="1"/>
  <c r="AB89" i="16" a="1"/>
  <c r="AB89" i="16" s="1"/>
  <c r="AA89" i="16" a="1"/>
  <c r="AA89" i="16" s="1"/>
  <c r="Z89" i="16" a="1"/>
  <c r="Z89" i="16" s="1"/>
  <c r="Y89" i="16" a="1"/>
  <c r="Y89" i="16" s="1"/>
  <c r="X89" i="16" a="1"/>
  <c r="X89" i="16" s="1"/>
  <c r="W89" i="16" a="1"/>
  <c r="W89" i="16" s="1"/>
  <c r="V89" i="16" a="1"/>
  <c r="V89" i="16" s="1"/>
  <c r="U89" i="16" a="1"/>
  <c r="U89" i="16" s="1"/>
  <c r="T89" i="16" a="1"/>
  <c r="T89" i="16" s="1"/>
  <c r="S89" i="16" a="1"/>
  <c r="S89" i="16" s="1"/>
  <c r="R89" i="16" a="1"/>
  <c r="R89" i="16" s="1"/>
  <c r="Q89" i="16" a="1"/>
  <c r="Q89" i="16" s="1"/>
  <c r="P89" i="16" a="1"/>
  <c r="P89" i="16" s="1"/>
  <c r="O89" i="16" a="1"/>
  <c r="O89" i="16" s="1"/>
  <c r="N89" i="16" a="1"/>
  <c r="N89" i="16" s="1"/>
  <c r="M89" i="16" a="1"/>
  <c r="M89" i="16" s="1"/>
  <c r="L89" i="16" a="1"/>
  <c r="L89" i="16" s="1"/>
  <c r="K89" i="16" a="1"/>
  <c r="K89" i="16" s="1"/>
  <c r="J89" i="16" a="1"/>
  <c r="J89" i="16" s="1"/>
  <c r="NJ88" i="16" a="1"/>
  <c r="NJ88" i="16" s="1"/>
  <c r="NI88" i="16" a="1"/>
  <c r="NI88" i="16" s="1"/>
  <c r="NH88" i="16" a="1"/>
  <c r="NH88" i="16" s="1"/>
  <c r="NG88" i="16" a="1"/>
  <c r="NG88" i="16" s="1"/>
  <c r="NF88" i="16" a="1"/>
  <c r="NF88" i="16" s="1"/>
  <c r="NE88" i="16" a="1"/>
  <c r="NE88" i="16" s="1"/>
  <c r="ND88" i="16" a="1"/>
  <c r="ND88" i="16" s="1"/>
  <c r="NC88" i="16" a="1"/>
  <c r="NC88" i="16" s="1"/>
  <c r="NB88" i="16" a="1"/>
  <c r="NB88" i="16" s="1"/>
  <c r="NA88" i="16" a="1"/>
  <c r="NA88" i="16" s="1"/>
  <c r="MZ88" i="16" a="1"/>
  <c r="MZ88" i="16" s="1"/>
  <c r="MY88" i="16" a="1"/>
  <c r="MY88" i="16" s="1"/>
  <c r="MX88" i="16" a="1"/>
  <c r="MX88" i="16" s="1"/>
  <c r="MW88" i="16" a="1"/>
  <c r="MW88" i="16" s="1"/>
  <c r="MV88" i="16" a="1"/>
  <c r="MV88" i="16" s="1"/>
  <c r="MU88" i="16" a="1"/>
  <c r="MU88" i="16" s="1"/>
  <c r="MT88" i="16" a="1"/>
  <c r="MT88" i="16" s="1"/>
  <c r="MS88" i="16" a="1"/>
  <c r="MS88" i="16" s="1"/>
  <c r="MR88" i="16" a="1"/>
  <c r="MR88" i="16" s="1"/>
  <c r="MQ88" i="16" a="1"/>
  <c r="MQ88" i="16" s="1"/>
  <c r="MP88" i="16" a="1"/>
  <c r="MP88" i="16" s="1"/>
  <c r="MO88" i="16" a="1"/>
  <c r="MO88" i="16" s="1"/>
  <c r="MN88" i="16" a="1"/>
  <c r="MN88" i="16" s="1"/>
  <c r="MM88" i="16" a="1"/>
  <c r="MM88" i="16" s="1"/>
  <c r="ML88" i="16" a="1"/>
  <c r="ML88" i="16" s="1"/>
  <c r="MK88" i="16" a="1"/>
  <c r="MK88" i="16" s="1"/>
  <c r="MJ88" i="16" a="1"/>
  <c r="MJ88" i="16" s="1"/>
  <c r="MI88" i="16" a="1"/>
  <c r="MI88" i="16" s="1"/>
  <c r="MH88" i="16" a="1"/>
  <c r="MH88" i="16" s="1"/>
  <c r="MG88" i="16" a="1"/>
  <c r="MG88" i="16" s="1"/>
  <c r="MF88" i="16" a="1"/>
  <c r="MF88" i="16" s="1"/>
  <c r="ME88" i="16" a="1"/>
  <c r="ME88" i="16" s="1"/>
  <c r="MD88" i="16" a="1"/>
  <c r="MD88" i="16" s="1"/>
  <c r="MC88" i="16" a="1"/>
  <c r="MC88" i="16" s="1"/>
  <c r="MB88" i="16" a="1"/>
  <c r="MB88" i="16" s="1"/>
  <c r="MA88" i="16" a="1"/>
  <c r="MA88" i="16" s="1"/>
  <c r="LZ88" i="16" a="1"/>
  <c r="LZ88" i="16" s="1"/>
  <c r="LY88" i="16" a="1"/>
  <c r="LY88" i="16" s="1"/>
  <c r="LX88" i="16" a="1"/>
  <c r="LX88" i="16" s="1"/>
  <c r="LW88" i="16" a="1"/>
  <c r="LW88" i="16" s="1"/>
  <c r="LV88" i="16" a="1"/>
  <c r="LV88" i="16" s="1"/>
  <c r="LU88" i="16" a="1"/>
  <c r="LU88" i="16" s="1"/>
  <c r="LT88" i="16" a="1"/>
  <c r="LT88" i="16" s="1"/>
  <c r="LS88" i="16" a="1"/>
  <c r="LS88" i="16" s="1"/>
  <c r="LR88" i="16" a="1"/>
  <c r="LR88" i="16" s="1"/>
  <c r="LQ88" i="16" a="1"/>
  <c r="LQ88" i="16" s="1"/>
  <c r="LP88" i="16" a="1"/>
  <c r="LP88" i="16" s="1"/>
  <c r="LO88" i="16" a="1"/>
  <c r="LO88" i="16" s="1"/>
  <c r="LN88" i="16" a="1"/>
  <c r="LN88" i="16" s="1"/>
  <c r="LM88" i="16" a="1"/>
  <c r="LM88" i="16" s="1"/>
  <c r="LL88" i="16" a="1"/>
  <c r="LL88" i="16" s="1"/>
  <c r="LK88" i="16" a="1"/>
  <c r="LK88" i="16" s="1"/>
  <c r="LJ88" i="16" a="1"/>
  <c r="LJ88" i="16" s="1"/>
  <c r="LI88" i="16" a="1"/>
  <c r="LI88" i="16" s="1"/>
  <c r="LH88" i="16" a="1"/>
  <c r="LH88" i="16" s="1"/>
  <c r="LG88" i="16" a="1"/>
  <c r="LG88" i="16" s="1"/>
  <c r="LF88" i="16" a="1"/>
  <c r="LF88" i="16" s="1"/>
  <c r="LE88" i="16" a="1"/>
  <c r="LE88" i="16" s="1"/>
  <c r="LD88" i="16" a="1"/>
  <c r="LD88" i="16" s="1"/>
  <c r="LC88" i="16" a="1"/>
  <c r="LC88" i="16" s="1"/>
  <c r="LB88" i="16" a="1"/>
  <c r="LB88" i="16" s="1"/>
  <c r="LA88" i="16" a="1"/>
  <c r="LA88" i="16" s="1"/>
  <c r="KZ88" i="16" a="1"/>
  <c r="KZ88" i="16" s="1"/>
  <c r="KY88" i="16" a="1"/>
  <c r="KY88" i="16" s="1"/>
  <c r="KX88" i="16" a="1"/>
  <c r="KX88" i="16" s="1"/>
  <c r="KW88" i="16" a="1"/>
  <c r="KW88" i="16" s="1"/>
  <c r="KV88" i="16" a="1"/>
  <c r="KV88" i="16" s="1"/>
  <c r="KU88" i="16" a="1"/>
  <c r="KU88" i="16" s="1"/>
  <c r="KT88" i="16" a="1"/>
  <c r="KT88" i="16" s="1"/>
  <c r="KS88" i="16" a="1"/>
  <c r="KS88" i="16" s="1"/>
  <c r="KR88" i="16" a="1"/>
  <c r="KR88" i="16" s="1"/>
  <c r="KQ88" i="16" a="1"/>
  <c r="KQ88" i="16" s="1"/>
  <c r="KP88" i="16" a="1"/>
  <c r="KP88" i="16" s="1"/>
  <c r="KO88" i="16" a="1"/>
  <c r="KO88" i="16" s="1"/>
  <c r="KN88" i="16" a="1"/>
  <c r="KN88" i="16" s="1"/>
  <c r="KM88" i="16" a="1"/>
  <c r="KM88" i="16" s="1"/>
  <c r="KL88" i="16" a="1"/>
  <c r="KL88" i="16" s="1"/>
  <c r="KK88" i="16" a="1"/>
  <c r="KK88" i="16" s="1"/>
  <c r="KJ88" i="16" a="1"/>
  <c r="KJ88" i="16" s="1"/>
  <c r="KI88" i="16" a="1"/>
  <c r="KI88" i="16" s="1"/>
  <c r="KH88" i="16" a="1"/>
  <c r="KH88" i="16" s="1"/>
  <c r="KG88" i="16" a="1"/>
  <c r="KG88" i="16" s="1"/>
  <c r="KF88" i="16" a="1"/>
  <c r="KF88" i="16" s="1"/>
  <c r="KE88" i="16" a="1"/>
  <c r="KE88" i="16" s="1"/>
  <c r="KD88" i="16" a="1"/>
  <c r="KD88" i="16" s="1"/>
  <c r="KC88" i="16" a="1"/>
  <c r="KC88" i="16" s="1"/>
  <c r="KB88" i="16" a="1"/>
  <c r="KB88" i="16" s="1"/>
  <c r="KA88" i="16" a="1"/>
  <c r="KA88" i="16" s="1"/>
  <c r="JZ88" i="16" a="1"/>
  <c r="JZ88" i="16" s="1"/>
  <c r="JY88" i="16" a="1"/>
  <c r="JY88" i="16" s="1"/>
  <c r="JX88" i="16" a="1"/>
  <c r="JX88" i="16" s="1"/>
  <c r="JW88" i="16" a="1"/>
  <c r="JW88" i="16" s="1"/>
  <c r="JV88" i="16" a="1"/>
  <c r="JV88" i="16" s="1"/>
  <c r="JU88" i="16" a="1"/>
  <c r="JU88" i="16" s="1"/>
  <c r="JT88" i="16" a="1"/>
  <c r="JT88" i="16" s="1"/>
  <c r="JS88" i="16" a="1"/>
  <c r="JS88" i="16" s="1"/>
  <c r="JR88" i="16" a="1"/>
  <c r="JR88" i="16" s="1"/>
  <c r="JQ88" i="16" a="1"/>
  <c r="JQ88" i="16" s="1"/>
  <c r="JP88" i="16" a="1"/>
  <c r="JP88" i="16" s="1"/>
  <c r="JO88" i="16" a="1"/>
  <c r="JO88" i="16" s="1"/>
  <c r="JN88" i="16" a="1"/>
  <c r="JN88" i="16" s="1"/>
  <c r="JM88" i="16" a="1"/>
  <c r="JM88" i="16" s="1"/>
  <c r="JL88" i="16" a="1"/>
  <c r="JL88" i="16" s="1"/>
  <c r="JK88" i="16" a="1"/>
  <c r="JK88" i="16" s="1"/>
  <c r="JJ88" i="16" a="1"/>
  <c r="JJ88" i="16" s="1"/>
  <c r="JI88" i="16" a="1"/>
  <c r="JI88" i="16" s="1"/>
  <c r="JH88" i="16" a="1"/>
  <c r="JH88" i="16" s="1"/>
  <c r="JG88" i="16" a="1"/>
  <c r="JG88" i="16" s="1"/>
  <c r="JF88" i="16" a="1"/>
  <c r="JF88" i="16" s="1"/>
  <c r="JE88" i="16" a="1"/>
  <c r="JE88" i="16" s="1"/>
  <c r="JD88" i="16" a="1"/>
  <c r="JD88" i="16" s="1"/>
  <c r="JC88" i="16" a="1"/>
  <c r="JC88" i="16" s="1"/>
  <c r="JB88" i="16" a="1"/>
  <c r="JB88" i="16" s="1"/>
  <c r="JA88" i="16" a="1"/>
  <c r="JA88" i="16" s="1"/>
  <c r="IZ88" i="16" a="1"/>
  <c r="IZ88" i="16" s="1"/>
  <c r="IY88" i="16" a="1"/>
  <c r="IY88" i="16" s="1"/>
  <c r="IX88" i="16" a="1"/>
  <c r="IX88" i="16" s="1"/>
  <c r="IW88" i="16" a="1"/>
  <c r="IW88" i="16" s="1"/>
  <c r="IV88" i="16" a="1"/>
  <c r="IV88" i="16" s="1"/>
  <c r="IU88" i="16" a="1"/>
  <c r="IU88" i="16" s="1"/>
  <c r="IT88" i="16" a="1"/>
  <c r="IT88" i="16" s="1"/>
  <c r="IS88" i="16" a="1"/>
  <c r="IS88" i="16" s="1"/>
  <c r="IR88" i="16" a="1"/>
  <c r="IR88" i="16" s="1"/>
  <c r="IQ88" i="16" a="1"/>
  <c r="IQ88" i="16" s="1"/>
  <c r="IP88" i="16" a="1"/>
  <c r="IP88" i="16" s="1"/>
  <c r="IO88" i="16" a="1"/>
  <c r="IO88" i="16" s="1"/>
  <c r="IN88" i="16" a="1"/>
  <c r="IN88" i="16" s="1"/>
  <c r="IM88" i="16" a="1"/>
  <c r="IM88" i="16" s="1"/>
  <c r="IL88" i="16" a="1"/>
  <c r="IL88" i="16" s="1"/>
  <c r="IK88" i="16" a="1"/>
  <c r="IK88" i="16" s="1"/>
  <c r="IJ88" i="16" a="1"/>
  <c r="IJ88" i="16" s="1"/>
  <c r="II88" i="16" a="1"/>
  <c r="II88" i="16" s="1"/>
  <c r="IH88" i="16" a="1"/>
  <c r="IH88" i="16" s="1"/>
  <c r="IG88" i="16" a="1"/>
  <c r="IG88" i="16" s="1"/>
  <c r="IF88" i="16" a="1"/>
  <c r="IF88" i="16" s="1"/>
  <c r="IE88" i="16" a="1"/>
  <c r="IE88" i="16" s="1"/>
  <c r="ID88" i="16" a="1"/>
  <c r="ID88" i="16" s="1"/>
  <c r="IC88" i="16" a="1"/>
  <c r="IC88" i="16" s="1"/>
  <c r="IB88" i="16" a="1"/>
  <c r="IB88" i="16" s="1"/>
  <c r="IA88" i="16" a="1"/>
  <c r="IA88" i="16" s="1"/>
  <c r="HZ88" i="16" a="1"/>
  <c r="HZ88" i="16" s="1"/>
  <c r="HY88" i="16" a="1"/>
  <c r="HY88" i="16" s="1"/>
  <c r="HX88" i="16" a="1"/>
  <c r="HX88" i="16" s="1"/>
  <c r="HW88" i="16" a="1"/>
  <c r="HW88" i="16" s="1"/>
  <c r="HV88" i="16" a="1"/>
  <c r="HV88" i="16" s="1"/>
  <c r="HU88" i="16" a="1"/>
  <c r="HU88" i="16" s="1"/>
  <c r="HT88" i="16" a="1"/>
  <c r="HT88" i="16" s="1"/>
  <c r="HS88" i="16" a="1"/>
  <c r="HS88" i="16" s="1"/>
  <c r="HR88" i="16" a="1"/>
  <c r="HR88" i="16" s="1"/>
  <c r="HQ88" i="16" a="1"/>
  <c r="HQ88" i="16" s="1"/>
  <c r="HP88" i="16" a="1"/>
  <c r="HP88" i="16" s="1"/>
  <c r="HO88" i="16" a="1"/>
  <c r="HO88" i="16" s="1"/>
  <c r="HN88" i="16" a="1"/>
  <c r="HN88" i="16" s="1"/>
  <c r="HM88" i="16" a="1"/>
  <c r="HM88" i="16" s="1"/>
  <c r="HL88" i="16" a="1"/>
  <c r="HL88" i="16" s="1"/>
  <c r="HK88" i="16" a="1"/>
  <c r="HK88" i="16" s="1"/>
  <c r="HJ88" i="16" a="1"/>
  <c r="HJ88" i="16" s="1"/>
  <c r="HI88" i="16" a="1"/>
  <c r="HI88" i="16" s="1"/>
  <c r="HH88" i="16" a="1"/>
  <c r="HH88" i="16" s="1"/>
  <c r="HG88" i="16" a="1"/>
  <c r="HG88" i="16" s="1"/>
  <c r="HF88" i="16" a="1"/>
  <c r="HF88" i="16" s="1"/>
  <c r="HE88" i="16" a="1"/>
  <c r="HE88" i="16" s="1"/>
  <c r="HD88" i="16" a="1"/>
  <c r="HD88" i="16" s="1"/>
  <c r="HC88" i="16" a="1"/>
  <c r="HC88" i="16" s="1"/>
  <c r="HB88" i="16" a="1"/>
  <c r="HB88" i="16" s="1"/>
  <c r="HA88" i="16" a="1"/>
  <c r="HA88" i="16" s="1"/>
  <c r="GZ88" i="16" a="1"/>
  <c r="GZ88" i="16" s="1"/>
  <c r="GY88" i="16" a="1"/>
  <c r="GY88" i="16" s="1"/>
  <c r="GX88" i="16" a="1"/>
  <c r="GX88" i="16" s="1"/>
  <c r="GW88" i="16" a="1"/>
  <c r="GW88" i="16" s="1"/>
  <c r="GV88" i="16" a="1"/>
  <c r="GV88" i="16" s="1"/>
  <c r="GU88" i="16" a="1"/>
  <c r="GU88" i="16" s="1"/>
  <c r="GT88" i="16" a="1"/>
  <c r="GT88" i="16" s="1"/>
  <c r="GS88" i="16" a="1"/>
  <c r="GS88" i="16" s="1"/>
  <c r="GR88" i="16" a="1"/>
  <c r="GR88" i="16" s="1"/>
  <c r="GQ88" i="16" a="1"/>
  <c r="GQ88" i="16" s="1"/>
  <c r="GP88" i="16" a="1"/>
  <c r="GP88" i="16" s="1"/>
  <c r="GO88" i="16" a="1"/>
  <c r="GO88" i="16" s="1"/>
  <c r="GN88" i="16" a="1"/>
  <c r="GN88" i="16" s="1"/>
  <c r="GM88" i="16" a="1"/>
  <c r="GM88" i="16" s="1"/>
  <c r="GL88" i="16" a="1"/>
  <c r="GL88" i="16" s="1"/>
  <c r="GK88" i="16" a="1"/>
  <c r="GK88" i="16" s="1"/>
  <c r="GJ88" i="16" a="1"/>
  <c r="GJ88" i="16" s="1"/>
  <c r="GI88" i="16" a="1"/>
  <c r="GI88" i="16" s="1"/>
  <c r="GH88" i="16" a="1"/>
  <c r="GH88" i="16" s="1"/>
  <c r="GG88" i="16" a="1"/>
  <c r="GG88" i="16" s="1"/>
  <c r="GF88" i="16" a="1"/>
  <c r="GF88" i="16" s="1"/>
  <c r="GE88" i="16" a="1"/>
  <c r="GE88" i="16" s="1"/>
  <c r="GD88" i="16" a="1"/>
  <c r="GD88" i="16" s="1"/>
  <c r="GC88" i="16" a="1"/>
  <c r="GC88" i="16" s="1"/>
  <c r="GB88" i="16" a="1"/>
  <c r="GB88" i="16" s="1"/>
  <c r="GA88" i="16" a="1"/>
  <c r="GA88" i="16" s="1"/>
  <c r="FZ88" i="16" a="1"/>
  <c r="FZ88" i="16" s="1"/>
  <c r="FY88" i="16" a="1"/>
  <c r="FY88" i="16" s="1"/>
  <c r="FX88" i="16" a="1"/>
  <c r="FX88" i="16" s="1"/>
  <c r="FW88" i="16" a="1"/>
  <c r="FW88" i="16" s="1"/>
  <c r="FV88" i="16" a="1"/>
  <c r="FV88" i="16" s="1"/>
  <c r="FU88" i="16" a="1"/>
  <c r="FU88" i="16" s="1"/>
  <c r="FT88" i="16" a="1"/>
  <c r="FT88" i="16" s="1"/>
  <c r="FS88" i="16" a="1"/>
  <c r="FS88" i="16" s="1"/>
  <c r="FR88" i="16" a="1"/>
  <c r="FR88" i="16" s="1"/>
  <c r="FQ88" i="16" a="1"/>
  <c r="FQ88" i="16" s="1"/>
  <c r="FP88" i="16" a="1"/>
  <c r="FP88" i="16" s="1"/>
  <c r="FO88" i="16" a="1"/>
  <c r="FO88" i="16" s="1"/>
  <c r="FN88" i="16" a="1"/>
  <c r="FN88" i="16" s="1"/>
  <c r="FM88" i="16" a="1"/>
  <c r="FM88" i="16" s="1"/>
  <c r="FL88" i="16" a="1"/>
  <c r="FL88" i="16" s="1"/>
  <c r="FK88" i="16" a="1"/>
  <c r="FK88" i="16" s="1"/>
  <c r="FJ88" i="16" a="1"/>
  <c r="FJ88" i="16" s="1"/>
  <c r="FI88" i="16" a="1"/>
  <c r="FI88" i="16" s="1"/>
  <c r="FH88" i="16" a="1"/>
  <c r="FH88" i="16" s="1"/>
  <c r="FG88" i="16" a="1"/>
  <c r="FG88" i="16" s="1"/>
  <c r="FF88" i="16" a="1"/>
  <c r="FF88" i="16" s="1"/>
  <c r="FE88" i="16" a="1"/>
  <c r="FE88" i="16" s="1"/>
  <c r="FD88" i="16" a="1"/>
  <c r="FD88" i="16" s="1"/>
  <c r="FC88" i="16" a="1"/>
  <c r="FC88" i="16" s="1"/>
  <c r="FB88" i="16" a="1"/>
  <c r="FB88" i="16" s="1"/>
  <c r="FA88" i="16" a="1"/>
  <c r="FA88" i="16" s="1"/>
  <c r="EZ88" i="16" a="1"/>
  <c r="EZ88" i="16" s="1"/>
  <c r="EY88" i="16" a="1"/>
  <c r="EY88" i="16" s="1"/>
  <c r="EX88" i="16" a="1"/>
  <c r="EX88" i="16" s="1"/>
  <c r="EW88" i="16" a="1"/>
  <c r="EW88" i="16" s="1"/>
  <c r="EV88" i="16" a="1"/>
  <c r="EV88" i="16" s="1"/>
  <c r="EU88" i="16" a="1"/>
  <c r="EU88" i="16" s="1"/>
  <c r="ET88" i="16" a="1"/>
  <c r="ET88" i="16" s="1"/>
  <c r="ES88" i="16" a="1"/>
  <c r="ES88" i="16" s="1"/>
  <c r="ER88" i="16" a="1"/>
  <c r="ER88" i="16" s="1"/>
  <c r="EQ88" i="16" a="1"/>
  <c r="EQ88" i="16" s="1"/>
  <c r="EP88" i="16" a="1"/>
  <c r="EP88" i="16" s="1"/>
  <c r="EO88" i="16" a="1"/>
  <c r="EO88" i="16" s="1"/>
  <c r="EN88" i="16" a="1"/>
  <c r="EN88" i="16" s="1"/>
  <c r="EM88" i="16" a="1"/>
  <c r="EM88" i="16" s="1"/>
  <c r="EL88" i="16" a="1"/>
  <c r="EL88" i="16" s="1"/>
  <c r="EK88" i="16" a="1"/>
  <c r="EK88" i="16" s="1"/>
  <c r="EJ88" i="16" a="1"/>
  <c r="EJ88" i="16" s="1"/>
  <c r="EI88" i="16" a="1"/>
  <c r="EI88" i="16" s="1"/>
  <c r="EH88" i="16" a="1"/>
  <c r="EH88" i="16" s="1"/>
  <c r="EG88" i="16" a="1"/>
  <c r="EG88" i="16" s="1"/>
  <c r="EF88" i="16" a="1"/>
  <c r="EF88" i="16" s="1"/>
  <c r="EE88" i="16" a="1"/>
  <c r="EE88" i="16" s="1"/>
  <c r="ED88" i="16" a="1"/>
  <c r="ED88" i="16" s="1"/>
  <c r="EC88" i="16" a="1"/>
  <c r="EC88" i="16" s="1"/>
  <c r="EB88" i="16" a="1"/>
  <c r="EB88" i="16" s="1"/>
  <c r="EA88" i="16" a="1"/>
  <c r="EA88" i="16" s="1"/>
  <c r="DZ88" i="16" a="1"/>
  <c r="DZ88" i="16" s="1"/>
  <c r="DY88" i="16" a="1"/>
  <c r="DY88" i="16" s="1"/>
  <c r="DX88" i="16" a="1"/>
  <c r="DX88" i="16" s="1"/>
  <c r="DW88" i="16" a="1"/>
  <c r="DW88" i="16" s="1"/>
  <c r="DV88" i="16" a="1"/>
  <c r="DV88" i="16" s="1"/>
  <c r="DU88" i="16" a="1"/>
  <c r="DU88" i="16" s="1"/>
  <c r="DT88" i="16" a="1"/>
  <c r="DT88" i="16" s="1"/>
  <c r="DS88" i="16" a="1"/>
  <c r="DS88" i="16" s="1"/>
  <c r="DR88" i="16" a="1"/>
  <c r="DR88" i="16" s="1"/>
  <c r="DQ88" i="16" a="1"/>
  <c r="DQ88" i="16" s="1"/>
  <c r="DP88" i="16" a="1"/>
  <c r="DP88" i="16" s="1"/>
  <c r="DO88" i="16" a="1"/>
  <c r="DO88" i="16" s="1"/>
  <c r="DN88" i="16" a="1"/>
  <c r="DN88" i="16" s="1"/>
  <c r="DM88" i="16" a="1"/>
  <c r="DM88" i="16" s="1"/>
  <c r="DL88" i="16" a="1"/>
  <c r="DL88" i="16" s="1"/>
  <c r="DK88" i="16" a="1"/>
  <c r="DK88" i="16" s="1"/>
  <c r="DJ88" i="16" a="1"/>
  <c r="DJ88" i="16" s="1"/>
  <c r="DI88" i="16" a="1"/>
  <c r="DI88" i="16" s="1"/>
  <c r="DH88" i="16" a="1"/>
  <c r="DH88" i="16" s="1"/>
  <c r="DG88" i="16" a="1"/>
  <c r="DG88" i="16" s="1"/>
  <c r="DF88" i="16" a="1"/>
  <c r="DF88" i="16" s="1"/>
  <c r="DE88" i="16" a="1"/>
  <c r="DE88" i="16" s="1"/>
  <c r="DD88" i="16" a="1"/>
  <c r="DD88" i="16" s="1"/>
  <c r="DC88" i="16" a="1"/>
  <c r="DC88" i="16" s="1"/>
  <c r="DB88" i="16" a="1"/>
  <c r="DB88" i="16" s="1"/>
  <c r="DA88" i="16" a="1"/>
  <c r="DA88" i="16" s="1"/>
  <c r="CZ88" i="16" a="1"/>
  <c r="CZ88" i="16" s="1"/>
  <c r="CY88" i="16" a="1"/>
  <c r="CY88" i="16" s="1"/>
  <c r="CX88" i="16" a="1"/>
  <c r="CX88" i="16" s="1"/>
  <c r="CW88" i="16" a="1"/>
  <c r="CW88" i="16" s="1"/>
  <c r="CV88" i="16" a="1"/>
  <c r="CV88" i="16" s="1"/>
  <c r="CU88" i="16" a="1"/>
  <c r="CU88" i="16" s="1"/>
  <c r="CT88" i="16" a="1"/>
  <c r="CT88" i="16" s="1"/>
  <c r="CS88" i="16" a="1"/>
  <c r="CS88" i="16" s="1"/>
  <c r="CR88" i="16" a="1"/>
  <c r="CR88" i="16" s="1"/>
  <c r="CQ88" i="16" a="1"/>
  <c r="CQ88" i="16" s="1"/>
  <c r="CP88" i="16" a="1"/>
  <c r="CP88" i="16" s="1"/>
  <c r="CO88" i="16" a="1"/>
  <c r="CO88" i="16" s="1"/>
  <c r="CN88" i="16" a="1"/>
  <c r="CN88" i="16" s="1"/>
  <c r="CM88" i="16" a="1"/>
  <c r="CM88" i="16" s="1"/>
  <c r="CL88" i="16" a="1"/>
  <c r="CL88" i="16" s="1"/>
  <c r="CK88" i="16" a="1"/>
  <c r="CK88" i="16" s="1"/>
  <c r="CJ88" i="16" a="1"/>
  <c r="CJ88" i="16" s="1"/>
  <c r="CI88" i="16" a="1"/>
  <c r="CI88" i="16" s="1"/>
  <c r="CH88" i="16" a="1"/>
  <c r="CH88" i="16" s="1"/>
  <c r="CG88" i="16" a="1"/>
  <c r="CG88" i="16" s="1"/>
  <c r="CF88" i="16" a="1"/>
  <c r="CF88" i="16" s="1"/>
  <c r="CE88" i="16" a="1"/>
  <c r="CE88" i="16" s="1"/>
  <c r="CD88" i="16" a="1"/>
  <c r="CD88" i="16" s="1"/>
  <c r="CC88" i="16" a="1"/>
  <c r="CC88" i="16" s="1"/>
  <c r="CB88" i="16" a="1"/>
  <c r="CB88" i="16" s="1"/>
  <c r="CA88" i="16" a="1"/>
  <c r="CA88" i="16" s="1"/>
  <c r="BZ88" i="16" a="1"/>
  <c r="BZ88" i="16" s="1"/>
  <c r="BY88" i="16" a="1"/>
  <c r="BY88" i="16" s="1"/>
  <c r="BX88" i="16" a="1"/>
  <c r="BX88" i="16" s="1"/>
  <c r="BW88" i="16" a="1"/>
  <c r="BW88" i="16" s="1"/>
  <c r="BV88" i="16" a="1"/>
  <c r="BV88" i="16" s="1"/>
  <c r="BU88" i="16" a="1"/>
  <c r="BU88" i="16" s="1"/>
  <c r="BT88" i="16" a="1"/>
  <c r="BT88" i="16" s="1"/>
  <c r="BS88" i="16" a="1"/>
  <c r="BS88" i="16" s="1"/>
  <c r="BR88" i="16" a="1"/>
  <c r="BR88" i="16" s="1"/>
  <c r="BQ88" i="16" a="1"/>
  <c r="BQ88" i="16" s="1"/>
  <c r="BP88" i="16" a="1"/>
  <c r="BP88" i="16" s="1"/>
  <c r="BO88" i="16" a="1"/>
  <c r="BO88" i="16" s="1"/>
  <c r="BN88" i="16" a="1"/>
  <c r="BN88" i="16" s="1"/>
  <c r="BM88" i="16" a="1"/>
  <c r="BM88" i="16" s="1"/>
  <c r="BL88" i="16" a="1"/>
  <c r="BL88" i="16" s="1"/>
  <c r="BK88" i="16" a="1"/>
  <c r="BK88" i="16" s="1"/>
  <c r="BJ88" i="16" a="1"/>
  <c r="BJ88" i="16" s="1"/>
  <c r="BI88" i="16" a="1"/>
  <c r="BI88" i="16" s="1"/>
  <c r="BH88" i="16" a="1"/>
  <c r="BH88" i="16" s="1"/>
  <c r="BG88" i="16" a="1"/>
  <c r="BG88" i="16" s="1"/>
  <c r="BF88" i="16" a="1"/>
  <c r="BF88" i="16" s="1"/>
  <c r="BE88" i="16" a="1"/>
  <c r="BE88" i="16" s="1"/>
  <c r="BD88" i="16" a="1"/>
  <c r="BD88" i="16" s="1"/>
  <c r="BC88" i="16" a="1"/>
  <c r="BC88" i="16" s="1"/>
  <c r="BB88" i="16" a="1"/>
  <c r="BB88" i="16" s="1"/>
  <c r="BA88" i="16" a="1"/>
  <c r="BA88" i="16" s="1"/>
  <c r="AZ88" i="16" a="1"/>
  <c r="AZ88" i="16" s="1"/>
  <c r="AY88" i="16" a="1"/>
  <c r="AY88" i="16" s="1"/>
  <c r="AX88" i="16" a="1"/>
  <c r="AX88" i="16" s="1"/>
  <c r="AW88" i="16" a="1"/>
  <c r="AW88" i="16" s="1"/>
  <c r="AV88" i="16" a="1"/>
  <c r="AV88" i="16" s="1"/>
  <c r="AU88" i="16" a="1"/>
  <c r="AU88" i="16" s="1"/>
  <c r="AT88" i="16" a="1"/>
  <c r="AT88" i="16" s="1"/>
  <c r="AS88" i="16" a="1"/>
  <c r="AS88" i="16" s="1"/>
  <c r="AR88" i="16" a="1"/>
  <c r="AR88" i="16" s="1"/>
  <c r="AQ88" i="16" a="1"/>
  <c r="AQ88" i="16" s="1"/>
  <c r="AP88" i="16" a="1"/>
  <c r="AP88" i="16" s="1"/>
  <c r="AO88" i="16" a="1"/>
  <c r="AO88" i="16" s="1"/>
  <c r="AN88" i="16" a="1"/>
  <c r="AN88" i="16" s="1"/>
  <c r="AM88" i="16" a="1"/>
  <c r="AM88" i="16" s="1"/>
  <c r="AL88" i="16" a="1"/>
  <c r="AL88" i="16" s="1"/>
  <c r="AK88" i="16" a="1"/>
  <c r="AK88" i="16" s="1"/>
  <c r="AJ88" i="16" a="1"/>
  <c r="AJ88" i="16" s="1"/>
  <c r="AI88" i="16" a="1"/>
  <c r="AI88" i="16" s="1"/>
  <c r="AH88" i="16" a="1"/>
  <c r="AH88" i="16" s="1"/>
  <c r="AG88" i="16" a="1"/>
  <c r="AG88" i="16" s="1"/>
  <c r="AF88" i="16" a="1"/>
  <c r="AF88" i="16" s="1"/>
  <c r="AE88" i="16" a="1"/>
  <c r="AE88" i="16" s="1"/>
  <c r="AD88" i="16" a="1"/>
  <c r="AD88" i="16" s="1"/>
  <c r="AC88" i="16" a="1"/>
  <c r="AC88" i="16" s="1"/>
  <c r="AB88" i="16" a="1"/>
  <c r="AB88" i="16" s="1"/>
  <c r="AA88" i="16" a="1"/>
  <c r="AA88" i="16" s="1"/>
  <c r="Z88" i="16" a="1"/>
  <c r="Z88" i="16" s="1"/>
  <c r="Y88" i="16" a="1"/>
  <c r="Y88" i="16" s="1"/>
  <c r="X88" i="16" a="1"/>
  <c r="X88" i="16" s="1"/>
  <c r="W88" i="16" a="1"/>
  <c r="W88" i="16" s="1"/>
  <c r="V88" i="16" a="1"/>
  <c r="V88" i="16" s="1"/>
  <c r="U88" i="16" a="1"/>
  <c r="U88" i="16" s="1"/>
  <c r="T88" i="16" a="1"/>
  <c r="T88" i="16" s="1"/>
  <c r="S88" i="16" a="1"/>
  <c r="S88" i="16" s="1"/>
  <c r="R88" i="16" a="1"/>
  <c r="R88" i="16" s="1"/>
  <c r="Q88" i="16" a="1"/>
  <c r="Q88" i="16" s="1"/>
  <c r="P88" i="16" a="1"/>
  <c r="P88" i="16" s="1"/>
  <c r="O88" i="16" a="1"/>
  <c r="O88" i="16" s="1"/>
  <c r="N88" i="16" a="1"/>
  <c r="N88" i="16" s="1"/>
  <c r="M88" i="16" a="1"/>
  <c r="M88" i="16" s="1"/>
  <c r="L88" i="16" a="1"/>
  <c r="L88" i="16" s="1"/>
  <c r="K88" i="16" a="1"/>
  <c r="K88" i="16" s="1"/>
  <c r="J88" i="16" a="1"/>
  <c r="J88" i="16" s="1"/>
  <c r="NJ87" i="16" a="1"/>
  <c r="NJ87" i="16" s="1"/>
  <c r="NI87" i="16" a="1"/>
  <c r="NI87" i="16" s="1"/>
  <c r="NH87" i="16" a="1"/>
  <c r="NH87" i="16" s="1"/>
  <c r="NG87" i="16" a="1"/>
  <c r="NG87" i="16" s="1"/>
  <c r="NF87" i="16" a="1"/>
  <c r="NF87" i="16" s="1"/>
  <c r="NE87" i="16" a="1"/>
  <c r="NE87" i="16" s="1"/>
  <c r="ND87" i="16" a="1"/>
  <c r="ND87" i="16" s="1"/>
  <c r="NC87" i="16" a="1"/>
  <c r="NC87" i="16" s="1"/>
  <c r="NB87" i="16" a="1"/>
  <c r="NB87" i="16" s="1"/>
  <c r="NA87" i="16" a="1"/>
  <c r="NA87" i="16" s="1"/>
  <c r="MZ87" i="16" a="1"/>
  <c r="MZ87" i="16" s="1"/>
  <c r="MY87" i="16" a="1"/>
  <c r="MY87" i="16" s="1"/>
  <c r="MX87" i="16" a="1"/>
  <c r="MX87" i="16" s="1"/>
  <c r="MW87" i="16" a="1"/>
  <c r="MW87" i="16" s="1"/>
  <c r="MV87" i="16" a="1"/>
  <c r="MV87" i="16" s="1"/>
  <c r="MU87" i="16" a="1"/>
  <c r="MU87" i="16" s="1"/>
  <c r="MT87" i="16" a="1"/>
  <c r="MT87" i="16" s="1"/>
  <c r="MS87" i="16" a="1"/>
  <c r="MS87" i="16" s="1"/>
  <c r="MR87" i="16" a="1"/>
  <c r="MR87" i="16" s="1"/>
  <c r="MQ87" i="16" a="1"/>
  <c r="MQ87" i="16" s="1"/>
  <c r="MP87" i="16" a="1"/>
  <c r="MP87" i="16" s="1"/>
  <c r="MO87" i="16" a="1"/>
  <c r="MO87" i="16" s="1"/>
  <c r="MN87" i="16" a="1"/>
  <c r="MN87" i="16" s="1"/>
  <c r="MM87" i="16" a="1"/>
  <c r="MM87" i="16" s="1"/>
  <c r="ML87" i="16" a="1"/>
  <c r="ML87" i="16" s="1"/>
  <c r="MK87" i="16" a="1"/>
  <c r="MK87" i="16" s="1"/>
  <c r="MJ87" i="16" a="1"/>
  <c r="MJ87" i="16" s="1"/>
  <c r="MI87" i="16" a="1"/>
  <c r="MI87" i="16" s="1"/>
  <c r="MH87" i="16" a="1"/>
  <c r="MH87" i="16" s="1"/>
  <c r="MG87" i="16" a="1"/>
  <c r="MG87" i="16" s="1"/>
  <c r="MF87" i="16" a="1"/>
  <c r="MF87" i="16" s="1"/>
  <c r="ME87" i="16" a="1"/>
  <c r="ME87" i="16" s="1"/>
  <c r="MD87" i="16" a="1"/>
  <c r="MD87" i="16" s="1"/>
  <c r="MC87" i="16" a="1"/>
  <c r="MC87" i="16" s="1"/>
  <c r="MB87" i="16" a="1"/>
  <c r="MB87" i="16" s="1"/>
  <c r="MA87" i="16" a="1"/>
  <c r="MA87" i="16" s="1"/>
  <c r="LZ87" i="16" a="1"/>
  <c r="LZ87" i="16" s="1"/>
  <c r="LY87" i="16" a="1"/>
  <c r="LY87" i="16" s="1"/>
  <c r="LX87" i="16" a="1"/>
  <c r="LX87" i="16" s="1"/>
  <c r="LW87" i="16" a="1"/>
  <c r="LW87" i="16" s="1"/>
  <c r="LV87" i="16" a="1"/>
  <c r="LV87" i="16" s="1"/>
  <c r="LU87" i="16" a="1"/>
  <c r="LU87" i="16" s="1"/>
  <c r="LT87" i="16" a="1"/>
  <c r="LT87" i="16" s="1"/>
  <c r="LS87" i="16" a="1"/>
  <c r="LS87" i="16" s="1"/>
  <c r="LR87" i="16" a="1"/>
  <c r="LR87" i="16" s="1"/>
  <c r="LQ87" i="16" a="1"/>
  <c r="LQ87" i="16" s="1"/>
  <c r="LP87" i="16" a="1"/>
  <c r="LP87" i="16" s="1"/>
  <c r="LO87" i="16" a="1"/>
  <c r="LO87" i="16" s="1"/>
  <c r="LN87" i="16" a="1"/>
  <c r="LN87" i="16" s="1"/>
  <c r="LM87" i="16" a="1"/>
  <c r="LM87" i="16" s="1"/>
  <c r="LL87" i="16" a="1"/>
  <c r="LL87" i="16" s="1"/>
  <c r="LK87" i="16" a="1"/>
  <c r="LK87" i="16" s="1"/>
  <c r="LJ87" i="16" a="1"/>
  <c r="LJ87" i="16" s="1"/>
  <c r="LI87" i="16" a="1"/>
  <c r="LI87" i="16" s="1"/>
  <c r="LH87" i="16" a="1"/>
  <c r="LH87" i="16" s="1"/>
  <c r="LG87" i="16" a="1"/>
  <c r="LG87" i="16" s="1"/>
  <c r="LF87" i="16" a="1"/>
  <c r="LF87" i="16" s="1"/>
  <c r="LE87" i="16" a="1"/>
  <c r="LE87" i="16" s="1"/>
  <c r="LD87" i="16" a="1"/>
  <c r="LD87" i="16" s="1"/>
  <c r="LC87" i="16" a="1"/>
  <c r="LC87" i="16" s="1"/>
  <c r="LB87" i="16" a="1"/>
  <c r="LB87" i="16" s="1"/>
  <c r="LA87" i="16" a="1"/>
  <c r="LA87" i="16" s="1"/>
  <c r="KZ87" i="16" a="1"/>
  <c r="KZ87" i="16" s="1"/>
  <c r="KY87" i="16" a="1"/>
  <c r="KY87" i="16" s="1"/>
  <c r="KX87" i="16" a="1"/>
  <c r="KX87" i="16" s="1"/>
  <c r="KW87" i="16" a="1"/>
  <c r="KW87" i="16" s="1"/>
  <c r="KV87" i="16" a="1"/>
  <c r="KV87" i="16" s="1"/>
  <c r="KU87" i="16" a="1"/>
  <c r="KU87" i="16" s="1"/>
  <c r="KT87" i="16" a="1"/>
  <c r="KT87" i="16" s="1"/>
  <c r="KS87" i="16" a="1"/>
  <c r="KS87" i="16" s="1"/>
  <c r="KR87" i="16" a="1"/>
  <c r="KR87" i="16" s="1"/>
  <c r="KQ87" i="16" a="1"/>
  <c r="KQ87" i="16" s="1"/>
  <c r="KP87" i="16" a="1"/>
  <c r="KP87" i="16" s="1"/>
  <c r="KO87" i="16" a="1"/>
  <c r="KO87" i="16" s="1"/>
  <c r="KN87" i="16" a="1"/>
  <c r="KN87" i="16" s="1"/>
  <c r="KM87" i="16" a="1"/>
  <c r="KM87" i="16" s="1"/>
  <c r="KL87" i="16" a="1"/>
  <c r="KL87" i="16" s="1"/>
  <c r="KK87" i="16" a="1"/>
  <c r="KK87" i="16" s="1"/>
  <c r="KJ87" i="16" a="1"/>
  <c r="KJ87" i="16" s="1"/>
  <c r="KI87" i="16" a="1"/>
  <c r="KI87" i="16" s="1"/>
  <c r="KH87" i="16" a="1"/>
  <c r="KH87" i="16" s="1"/>
  <c r="KG87" i="16" a="1"/>
  <c r="KG87" i="16" s="1"/>
  <c r="KF87" i="16" a="1"/>
  <c r="KF87" i="16" s="1"/>
  <c r="KE87" i="16" a="1"/>
  <c r="KE87" i="16" s="1"/>
  <c r="KD87" i="16" a="1"/>
  <c r="KD87" i="16" s="1"/>
  <c r="KC87" i="16" a="1"/>
  <c r="KC87" i="16" s="1"/>
  <c r="KB87" i="16" a="1"/>
  <c r="KB87" i="16" s="1"/>
  <c r="KA87" i="16" a="1"/>
  <c r="KA87" i="16" s="1"/>
  <c r="JZ87" i="16" a="1"/>
  <c r="JZ87" i="16" s="1"/>
  <c r="JY87" i="16" a="1"/>
  <c r="JY87" i="16" s="1"/>
  <c r="JX87" i="16" a="1"/>
  <c r="JX87" i="16" s="1"/>
  <c r="JW87" i="16" a="1"/>
  <c r="JW87" i="16" s="1"/>
  <c r="JV87" i="16" a="1"/>
  <c r="JV87" i="16" s="1"/>
  <c r="JU87" i="16" a="1"/>
  <c r="JU87" i="16" s="1"/>
  <c r="JT87" i="16" a="1"/>
  <c r="JT87" i="16" s="1"/>
  <c r="JS87" i="16" a="1"/>
  <c r="JS87" i="16" s="1"/>
  <c r="JR87" i="16" a="1"/>
  <c r="JR87" i="16" s="1"/>
  <c r="JQ87" i="16" a="1"/>
  <c r="JQ87" i="16" s="1"/>
  <c r="JP87" i="16" a="1"/>
  <c r="JP87" i="16" s="1"/>
  <c r="JO87" i="16" a="1"/>
  <c r="JO87" i="16" s="1"/>
  <c r="JN87" i="16" a="1"/>
  <c r="JN87" i="16" s="1"/>
  <c r="JM87" i="16" a="1"/>
  <c r="JM87" i="16" s="1"/>
  <c r="JL87" i="16" a="1"/>
  <c r="JL87" i="16" s="1"/>
  <c r="JK87" i="16" a="1"/>
  <c r="JK87" i="16" s="1"/>
  <c r="JJ87" i="16" a="1"/>
  <c r="JJ87" i="16" s="1"/>
  <c r="JI87" i="16" a="1"/>
  <c r="JI87" i="16" s="1"/>
  <c r="JH87" i="16" a="1"/>
  <c r="JH87" i="16" s="1"/>
  <c r="JG87" i="16" a="1"/>
  <c r="JG87" i="16" s="1"/>
  <c r="JF87" i="16" a="1"/>
  <c r="JF87" i="16" s="1"/>
  <c r="JE87" i="16" a="1"/>
  <c r="JE87" i="16" s="1"/>
  <c r="JD87" i="16" a="1"/>
  <c r="JD87" i="16" s="1"/>
  <c r="JC87" i="16" a="1"/>
  <c r="JC87" i="16" s="1"/>
  <c r="JB87" i="16" a="1"/>
  <c r="JB87" i="16" s="1"/>
  <c r="JA87" i="16" a="1"/>
  <c r="JA87" i="16" s="1"/>
  <c r="IZ87" i="16" a="1"/>
  <c r="IZ87" i="16" s="1"/>
  <c r="IY87" i="16" a="1"/>
  <c r="IY87" i="16" s="1"/>
  <c r="IX87" i="16" a="1"/>
  <c r="IX87" i="16" s="1"/>
  <c r="IW87" i="16" a="1"/>
  <c r="IW87" i="16" s="1"/>
  <c r="IV87" i="16" a="1"/>
  <c r="IV87" i="16" s="1"/>
  <c r="IU87" i="16" a="1"/>
  <c r="IU87" i="16" s="1"/>
  <c r="IT87" i="16" a="1"/>
  <c r="IT87" i="16" s="1"/>
  <c r="IS87" i="16" a="1"/>
  <c r="IS87" i="16" s="1"/>
  <c r="IR87" i="16" a="1"/>
  <c r="IR87" i="16" s="1"/>
  <c r="IQ87" i="16" a="1"/>
  <c r="IQ87" i="16" s="1"/>
  <c r="IP87" i="16" a="1"/>
  <c r="IP87" i="16" s="1"/>
  <c r="IO87" i="16" a="1"/>
  <c r="IO87" i="16" s="1"/>
  <c r="IN87" i="16" a="1"/>
  <c r="IN87" i="16" s="1"/>
  <c r="IM87" i="16" a="1"/>
  <c r="IM87" i="16" s="1"/>
  <c r="IL87" i="16" a="1"/>
  <c r="IL87" i="16" s="1"/>
  <c r="IK87" i="16" a="1"/>
  <c r="IK87" i="16" s="1"/>
  <c r="IJ87" i="16" a="1"/>
  <c r="IJ87" i="16" s="1"/>
  <c r="II87" i="16" a="1"/>
  <c r="II87" i="16" s="1"/>
  <c r="IH87" i="16" a="1"/>
  <c r="IH87" i="16" s="1"/>
  <c r="IG87" i="16" a="1"/>
  <c r="IG87" i="16" s="1"/>
  <c r="IF87" i="16" a="1"/>
  <c r="IF87" i="16" s="1"/>
  <c r="IE87" i="16" a="1"/>
  <c r="IE87" i="16" s="1"/>
  <c r="ID87" i="16" a="1"/>
  <c r="ID87" i="16" s="1"/>
  <c r="IC87" i="16" a="1"/>
  <c r="IC87" i="16" s="1"/>
  <c r="IB87" i="16" a="1"/>
  <c r="IB87" i="16" s="1"/>
  <c r="IA87" i="16" a="1"/>
  <c r="IA87" i="16" s="1"/>
  <c r="HZ87" i="16" a="1"/>
  <c r="HZ87" i="16" s="1"/>
  <c r="HY87" i="16" a="1"/>
  <c r="HY87" i="16" s="1"/>
  <c r="HX87" i="16" a="1"/>
  <c r="HX87" i="16" s="1"/>
  <c r="HW87" i="16" a="1"/>
  <c r="HW87" i="16" s="1"/>
  <c r="HV87" i="16" a="1"/>
  <c r="HV87" i="16" s="1"/>
  <c r="HU87" i="16" a="1"/>
  <c r="HU87" i="16" s="1"/>
  <c r="HT87" i="16" a="1"/>
  <c r="HT87" i="16" s="1"/>
  <c r="HS87" i="16" a="1"/>
  <c r="HS87" i="16" s="1"/>
  <c r="HR87" i="16" a="1"/>
  <c r="HR87" i="16" s="1"/>
  <c r="HQ87" i="16" a="1"/>
  <c r="HQ87" i="16" s="1"/>
  <c r="HP87" i="16" a="1"/>
  <c r="HP87" i="16" s="1"/>
  <c r="HO87" i="16" a="1"/>
  <c r="HO87" i="16" s="1"/>
  <c r="HN87" i="16" a="1"/>
  <c r="HN87" i="16" s="1"/>
  <c r="HM87" i="16" a="1"/>
  <c r="HM87" i="16" s="1"/>
  <c r="HL87" i="16" a="1"/>
  <c r="HL87" i="16" s="1"/>
  <c r="HK87" i="16" a="1"/>
  <c r="HK87" i="16" s="1"/>
  <c r="HJ87" i="16" a="1"/>
  <c r="HJ87" i="16" s="1"/>
  <c r="HI87" i="16" a="1"/>
  <c r="HI87" i="16" s="1"/>
  <c r="HH87" i="16" a="1"/>
  <c r="HH87" i="16" s="1"/>
  <c r="HG87" i="16" a="1"/>
  <c r="HG87" i="16" s="1"/>
  <c r="HF87" i="16" a="1"/>
  <c r="HF87" i="16" s="1"/>
  <c r="HE87" i="16" a="1"/>
  <c r="HE87" i="16" s="1"/>
  <c r="HD87" i="16" a="1"/>
  <c r="HD87" i="16" s="1"/>
  <c r="HC87" i="16" a="1"/>
  <c r="HC87" i="16" s="1"/>
  <c r="HB87" i="16" a="1"/>
  <c r="HB87" i="16" s="1"/>
  <c r="HA87" i="16" a="1"/>
  <c r="HA87" i="16" s="1"/>
  <c r="GZ87" i="16" a="1"/>
  <c r="GZ87" i="16" s="1"/>
  <c r="GY87" i="16" a="1"/>
  <c r="GY87" i="16" s="1"/>
  <c r="GX87" i="16" a="1"/>
  <c r="GX87" i="16" s="1"/>
  <c r="GW87" i="16" a="1"/>
  <c r="GW87" i="16" s="1"/>
  <c r="GV87" i="16" a="1"/>
  <c r="GV87" i="16" s="1"/>
  <c r="GU87" i="16" a="1"/>
  <c r="GU87" i="16" s="1"/>
  <c r="GT87" i="16" a="1"/>
  <c r="GT87" i="16" s="1"/>
  <c r="GS87" i="16" a="1"/>
  <c r="GS87" i="16" s="1"/>
  <c r="GR87" i="16" a="1"/>
  <c r="GR87" i="16" s="1"/>
  <c r="GQ87" i="16" a="1"/>
  <c r="GQ87" i="16" s="1"/>
  <c r="GP87" i="16" a="1"/>
  <c r="GP87" i="16" s="1"/>
  <c r="GO87" i="16" a="1"/>
  <c r="GO87" i="16" s="1"/>
  <c r="GN87" i="16" a="1"/>
  <c r="GN87" i="16" s="1"/>
  <c r="GM87" i="16" a="1"/>
  <c r="GM87" i="16" s="1"/>
  <c r="GL87" i="16" a="1"/>
  <c r="GL87" i="16" s="1"/>
  <c r="GK87" i="16" a="1"/>
  <c r="GK87" i="16" s="1"/>
  <c r="GJ87" i="16" a="1"/>
  <c r="GJ87" i="16" s="1"/>
  <c r="GI87" i="16" a="1"/>
  <c r="GI87" i="16" s="1"/>
  <c r="GH87" i="16" a="1"/>
  <c r="GH87" i="16" s="1"/>
  <c r="GG87" i="16" a="1"/>
  <c r="GG87" i="16" s="1"/>
  <c r="GF87" i="16" a="1"/>
  <c r="GF87" i="16" s="1"/>
  <c r="GE87" i="16" a="1"/>
  <c r="GE87" i="16" s="1"/>
  <c r="GD87" i="16" a="1"/>
  <c r="GD87" i="16" s="1"/>
  <c r="GC87" i="16" a="1"/>
  <c r="GC87" i="16" s="1"/>
  <c r="GB87" i="16" a="1"/>
  <c r="GB87" i="16" s="1"/>
  <c r="GA87" i="16" a="1"/>
  <c r="GA87" i="16" s="1"/>
  <c r="FZ87" i="16" a="1"/>
  <c r="FZ87" i="16" s="1"/>
  <c r="FY87" i="16" a="1"/>
  <c r="FY87" i="16" s="1"/>
  <c r="FX87" i="16" a="1"/>
  <c r="FX87" i="16" s="1"/>
  <c r="FW87" i="16" a="1"/>
  <c r="FW87" i="16" s="1"/>
  <c r="FV87" i="16" a="1"/>
  <c r="FV87" i="16" s="1"/>
  <c r="FU87" i="16" a="1"/>
  <c r="FU87" i="16" s="1"/>
  <c r="FT87" i="16" a="1"/>
  <c r="FT87" i="16" s="1"/>
  <c r="FS87" i="16" a="1"/>
  <c r="FS87" i="16" s="1"/>
  <c r="FR87" i="16" a="1"/>
  <c r="FR87" i="16" s="1"/>
  <c r="FQ87" i="16" a="1"/>
  <c r="FQ87" i="16" s="1"/>
  <c r="FP87" i="16" a="1"/>
  <c r="FP87" i="16" s="1"/>
  <c r="FO87" i="16" a="1"/>
  <c r="FO87" i="16" s="1"/>
  <c r="FN87" i="16" a="1"/>
  <c r="FN87" i="16" s="1"/>
  <c r="FM87" i="16" a="1"/>
  <c r="FM87" i="16" s="1"/>
  <c r="FL87" i="16" a="1"/>
  <c r="FL87" i="16" s="1"/>
  <c r="FK87" i="16" a="1"/>
  <c r="FK87" i="16" s="1"/>
  <c r="FJ87" i="16" a="1"/>
  <c r="FJ87" i="16" s="1"/>
  <c r="FI87" i="16" a="1"/>
  <c r="FI87" i="16" s="1"/>
  <c r="FH87" i="16" a="1"/>
  <c r="FH87" i="16" s="1"/>
  <c r="FG87" i="16" a="1"/>
  <c r="FG87" i="16" s="1"/>
  <c r="FF87" i="16" a="1"/>
  <c r="FF87" i="16" s="1"/>
  <c r="FE87" i="16" a="1"/>
  <c r="FE87" i="16" s="1"/>
  <c r="FD87" i="16" a="1"/>
  <c r="FD87" i="16" s="1"/>
  <c r="FC87" i="16" a="1"/>
  <c r="FC87" i="16" s="1"/>
  <c r="FB87" i="16" a="1"/>
  <c r="FB87" i="16" s="1"/>
  <c r="FA87" i="16" a="1"/>
  <c r="FA87" i="16" s="1"/>
  <c r="EZ87" i="16" a="1"/>
  <c r="EZ87" i="16" s="1"/>
  <c r="EY87" i="16" a="1"/>
  <c r="EY87" i="16" s="1"/>
  <c r="EX87" i="16" a="1"/>
  <c r="EX87" i="16" s="1"/>
  <c r="EW87" i="16" a="1"/>
  <c r="EW87" i="16" s="1"/>
  <c r="EV87" i="16" a="1"/>
  <c r="EV87" i="16" s="1"/>
  <c r="EU87" i="16" a="1"/>
  <c r="EU87" i="16" s="1"/>
  <c r="ET87" i="16" a="1"/>
  <c r="ET87" i="16" s="1"/>
  <c r="ES87" i="16" a="1"/>
  <c r="ES87" i="16" s="1"/>
  <c r="ER87" i="16" a="1"/>
  <c r="ER87" i="16" s="1"/>
  <c r="EQ87" i="16" a="1"/>
  <c r="EQ87" i="16" s="1"/>
  <c r="EP87" i="16" a="1"/>
  <c r="EP87" i="16" s="1"/>
  <c r="EO87" i="16" a="1"/>
  <c r="EO87" i="16" s="1"/>
  <c r="EN87" i="16" a="1"/>
  <c r="EN87" i="16" s="1"/>
  <c r="EM87" i="16" a="1"/>
  <c r="EM87" i="16" s="1"/>
  <c r="EL87" i="16" a="1"/>
  <c r="EL87" i="16" s="1"/>
  <c r="EK87" i="16" a="1"/>
  <c r="EK87" i="16" s="1"/>
  <c r="EJ87" i="16" a="1"/>
  <c r="EJ87" i="16" s="1"/>
  <c r="EI87" i="16" a="1"/>
  <c r="EI87" i="16" s="1"/>
  <c r="EH87" i="16" a="1"/>
  <c r="EH87" i="16" s="1"/>
  <c r="EG87" i="16" a="1"/>
  <c r="EG87" i="16" s="1"/>
  <c r="EF87" i="16" a="1"/>
  <c r="EF87" i="16" s="1"/>
  <c r="EE87" i="16" a="1"/>
  <c r="EE87" i="16" s="1"/>
  <c r="ED87" i="16" a="1"/>
  <c r="ED87" i="16" s="1"/>
  <c r="EC87" i="16" a="1"/>
  <c r="EC87" i="16" s="1"/>
  <c r="EB87" i="16" a="1"/>
  <c r="EB87" i="16" s="1"/>
  <c r="EA87" i="16" a="1"/>
  <c r="EA87" i="16" s="1"/>
  <c r="DZ87" i="16" a="1"/>
  <c r="DZ87" i="16" s="1"/>
  <c r="DY87" i="16" a="1"/>
  <c r="DY87" i="16" s="1"/>
  <c r="DX87" i="16" a="1"/>
  <c r="DX87" i="16" s="1"/>
  <c r="DW87" i="16" a="1"/>
  <c r="DW87" i="16" s="1"/>
  <c r="DV87" i="16" a="1"/>
  <c r="DV87" i="16" s="1"/>
  <c r="DU87" i="16" a="1"/>
  <c r="DU87" i="16" s="1"/>
  <c r="DT87" i="16" a="1"/>
  <c r="DT87" i="16" s="1"/>
  <c r="DS87" i="16" a="1"/>
  <c r="DS87" i="16" s="1"/>
  <c r="DR87" i="16" a="1"/>
  <c r="DR87" i="16" s="1"/>
  <c r="DQ87" i="16" a="1"/>
  <c r="DQ87" i="16" s="1"/>
  <c r="DP87" i="16" a="1"/>
  <c r="DP87" i="16" s="1"/>
  <c r="DO87" i="16" a="1"/>
  <c r="DO87" i="16" s="1"/>
  <c r="DN87" i="16" a="1"/>
  <c r="DN87" i="16" s="1"/>
  <c r="DM87" i="16" a="1"/>
  <c r="DM87" i="16" s="1"/>
  <c r="DL87" i="16" a="1"/>
  <c r="DL87" i="16" s="1"/>
  <c r="DK87" i="16" a="1"/>
  <c r="DK87" i="16" s="1"/>
  <c r="DJ87" i="16" a="1"/>
  <c r="DJ87" i="16" s="1"/>
  <c r="DI87" i="16" a="1"/>
  <c r="DI87" i="16" s="1"/>
  <c r="DH87" i="16" a="1"/>
  <c r="DH87" i="16" s="1"/>
  <c r="DG87" i="16" a="1"/>
  <c r="DG87" i="16" s="1"/>
  <c r="DF87" i="16" a="1"/>
  <c r="DF87" i="16" s="1"/>
  <c r="DE87" i="16" a="1"/>
  <c r="DE87" i="16" s="1"/>
  <c r="DD87" i="16" a="1"/>
  <c r="DD87" i="16" s="1"/>
  <c r="DC87" i="16" a="1"/>
  <c r="DC87" i="16" s="1"/>
  <c r="DB87" i="16" a="1"/>
  <c r="DB87" i="16" s="1"/>
  <c r="DA87" i="16" a="1"/>
  <c r="DA87" i="16" s="1"/>
  <c r="CZ87" i="16" a="1"/>
  <c r="CZ87" i="16" s="1"/>
  <c r="CY87" i="16" a="1"/>
  <c r="CY87" i="16" s="1"/>
  <c r="CX87" i="16" a="1"/>
  <c r="CX87" i="16" s="1"/>
  <c r="CW87" i="16" a="1"/>
  <c r="CW87" i="16" s="1"/>
  <c r="CV87" i="16" a="1"/>
  <c r="CV87" i="16" s="1"/>
  <c r="CU87" i="16" a="1"/>
  <c r="CU87" i="16" s="1"/>
  <c r="CT87" i="16" a="1"/>
  <c r="CT87" i="16" s="1"/>
  <c r="CS87" i="16" a="1"/>
  <c r="CS87" i="16" s="1"/>
  <c r="CR87" i="16" a="1"/>
  <c r="CR87" i="16" s="1"/>
  <c r="CQ87" i="16" a="1"/>
  <c r="CQ87" i="16" s="1"/>
  <c r="CP87" i="16" a="1"/>
  <c r="CP87" i="16" s="1"/>
  <c r="CO87" i="16" a="1"/>
  <c r="CO87" i="16" s="1"/>
  <c r="CN87" i="16" a="1"/>
  <c r="CN87" i="16" s="1"/>
  <c r="CM87" i="16" a="1"/>
  <c r="CM87" i="16" s="1"/>
  <c r="CL87" i="16" a="1"/>
  <c r="CL87" i="16" s="1"/>
  <c r="CK87" i="16" a="1"/>
  <c r="CK87" i="16" s="1"/>
  <c r="CJ87" i="16" a="1"/>
  <c r="CJ87" i="16" s="1"/>
  <c r="CI87" i="16" a="1"/>
  <c r="CI87" i="16" s="1"/>
  <c r="CH87" i="16" a="1"/>
  <c r="CH87" i="16" s="1"/>
  <c r="CG87" i="16" a="1"/>
  <c r="CG87" i="16" s="1"/>
  <c r="CF87" i="16" a="1"/>
  <c r="CF87" i="16" s="1"/>
  <c r="CE87" i="16" a="1"/>
  <c r="CE87" i="16" s="1"/>
  <c r="CD87" i="16" a="1"/>
  <c r="CD87" i="16" s="1"/>
  <c r="CC87" i="16" a="1"/>
  <c r="CC87" i="16" s="1"/>
  <c r="CB87" i="16" a="1"/>
  <c r="CB87" i="16" s="1"/>
  <c r="CA87" i="16" a="1"/>
  <c r="CA87" i="16" s="1"/>
  <c r="BZ87" i="16" a="1"/>
  <c r="BZ87" i="16" s="1"/>
  <c r="BY87" i="16" a="1"/>
  <c r="BY87" i="16" s="1"/>
  <c r="BX87" i="16" a="1"/>
  <c r="BX87" i="16" s="1"/>
  <c r="BW87" i="16" a="1"/>
  <c r="BW87" i="16" s="1"/>
  <c r="BV87" i="16" a="1"/>
  <c r="BV87" i="16" s="1"/>
  <c r="BU87" i="16" a="1"/>
  <c r="BU87" i="16" s="1"/>
  <c r="BT87" i="16" a="1"/>
  <c r="BT87" i="16" s="1"/>
  <c r="BS87" i="16" a="1"/>
  <c r="BS87" i="16" s="1"/>
  <c r="BR87" i="16" a="1"/>
  <c r="BR87" i="16" s="1"/>
  <c r="BQ87" i="16" a="1"/>
  <c r="BQ87" i="16" s="1"/>
  <c r="BP87" i="16" a="1"/>
  <c r="BP87" i="16" s="1"/>
  <c r="BO87" i="16" a="1"/>
  <c r="BO87" i="16" s="1"/>
  <c r="BN87" i="16" a="1"/>
  <c r="BN87" i="16" s="1"/>
  <c r="BM87" i="16" a="1"/>
  <c r="BM87" i="16" s="1"/>
  <c r="BL87" i="16" a="1"/>
  <c r="BL87" i="16" s="1"/>
  <c r="BK87" i="16" a="1"/>
  <c r="BK87" i="16" s="1"/>
  <c r="BJ87" i="16" a="1"/>
  <c r="BJ87" i="16" s="1"/>
  <c r="BI87" i="16" a="1"/>
  <c r="BI87" i="16" s="1"/>
  <c r="BH87" i="16" a="1"/>
  <c r="BH87" i="16" s="1"/>
  <c r="BG87" i="16" a="1"/>
  <c r="BG87" i="16" s="1"/>
  <c r="BF87" i="16" a="1"/>
  <c r="BF87" i="16" s="1"/>
  <c r="BE87" i="16" a="1"/>
  <c r="BE87" i="16" s="1"/>
  <c r="BD87" i="16" a="1"/>
  <c r="BD87" i="16" s="1"/>
  <c r="BC87" i="16" a="1"/>
  <c r="BC87" i="16" s="1"/>
  <c r="BB87" i="16" a="1"/>
  <c r="BB87" i="16" s="1"/>
  <c r="BA87" i="16" a="1"/>
  <c r="BA87" i="16" s="1"/>
  <c r="AZ87" i="16" a="1"/>
  <c r="AZ87" i="16" s="1"/>
  <c r="AY87" i="16" a="1"/>
  <c r="AY87" i="16" s="1"/>
  <c r="AX87" i="16" a="1"/>
  <c r="AX87" i="16" s="1"/>
  <c r="AW87" i="16" a="1"/>
  <c r="AW87" i="16" s="1"/>
  <c r="AV87" i="16" a="1"/>
  <c r="AV87" i="16" s="1"/>
  <c r="AU87" i="16" a="1"/>
  <c r="AU87" i="16" s="1"/>
  <c r="AT87" i="16" a="1"/>
  <c r="AT87" i="16" s="1"/>
  <c r="AS87" i="16" a="1"/>
  <c r="AS87" i="16" s="1"/>
  <c r="AR87" i="16" a="1"/>
  <c r="AR87" i="16" s="1"/>
  <c r="AQ87" i="16" a="1"/>
  <c r="AQ87" i="16" s="1"/>
  <c r="AP87" i="16" a="1"/>
  <c r="AP87" i="16" s="1"/>
  <c r="AO87" i="16" a="1"/>
  <c r="AO87" i="16" s="1"/>
  <c r="AN87" i="16" a="1"/>
  <c r="AN87" i="16" s="1"/>
  <c r="AM87" i="16" a="1"/>
  <c r="AM87" i="16" s="1"/>
  <c r="AL87" i="16" a="1"/>
  <c r="AL87" i="16" s="1"/>
  <c r="AK87" i="16" a="1"/>
  <c r="AK87" i="16" s="1"/>
  <c r="AJ87" i="16" a="1"/>
  <c r="AJ87" i="16" s="1"/>
  <c r="AI87" i="16" a="1"/>
  <c r="AI87" i="16" s="1"/>
  <c r="AH87" i="16" a="1"/>
  <c r="AH87" i="16" s="1"/>
  <c r="AG87" i="16" a="1"/>
  <c r="AG87" i="16" s="1"/>
  <c r="AF87" i="16" a="1"/>
  <c r="AF87" i="16" s="1"/>
  <c r="AE87" i="16" a="1"/>
  <c r="AE87" i="16" s="1"/>
  <c r="AD87" i="16" a="1"/>
  <c r="AD87" i="16" s="1"/>
  <c r="AC87" i="16" a="1"/>
  <c r="AC87" i="16" s="1"/>
  <c r="AB87" i="16" a="1"/>
  <c r="AB87" i="16" s="1"/>
  <c r="AA87" i="16" a="1"/>
  <c r="AA87" i="16" s="1"/>
  <c r="Z87" i="16" a="1"/>
  <c r="Z87" i="16" s="1"/>
  <c r="Y87" i="16" a="1"/>
  <c r="Y87" i="16" s="1"/>
  <c r="X87" i="16" a="1"/>
  <c r="X87" i="16" s="1"/>
  <c r="W87" i="16" a="1"/>
  <c r="W87" i="16" s="1"/>
  <c r="V87" i="16" a="1"/>
  <c r="V87" i="16" s="1"/>
  <c r="U87" i="16" a="1"/>
  <c r="U87" i="16" s="1"/>
  <c r="T87" i="16" a="1"/>
  <c r="T87" i="16" s="1"/>
  <c r="S87" i="16" a="1"/>
  <c r="S87" i="16" s="1"/>
  <c r="R87" i="16" a="1"/>
  <c r="R87" i="16" s="1"/>
  <c r="Q87" i="16" a="1"/>
  <c r="Q87" i="16" s="1"/>
  <c r="P87" i="16" a="1"/>
  <c r="P87" i="16" s="1"/>
  <c r="O87" i="16" a="1"/>
  <c r="O87" i="16" s="1"/>
  <c r="N87" i="16" a="1"/>
  <c r="N87" i="16" s="1"/>
  <c r="M87" i="16" a="1"/>
  <c r="M87" i="16" s="1"/>
  <c r="L87" i="16" a="1"/>
  <c r="L87" i="16" s="1"/>
  <c r="K87" i="16" a="1"/>
  <c r="K87" i="16" s="1"/>
  <c r="J87" i="16" a="1"/>
  <c r="J87" i="16" s="1"/>
  <c r="NJ86" i="16" a="1"/>
  <c r="NJ86" i="16" s="1"/>
  <c r="NI86" i="16" a="1"/>
  <c r="NI86" i="16" s="1"/>
  <c r="NH86" i="16" a="1"/>
  <c r="NH86" i="16" s="1"/>
  <c r="NG86" i="16" a="1"/>
  <c r="NG86" i="16" s="1"/>
  <c r="NF86" i="16" a="1"/>
  <c r="NF86" i="16" s="1"/>
  <c r="NE86" i="16" a="1"/>
  <c r="NE86" i="16" s="1"/>
  <c r="ND86" i="16" a="1"/>
  <c r="ND86" i="16" s="1"/>
  <c r="NC86" i="16" a="1"/>
  <c r="NC86" i="16" s="1"/>
  <c r="NB86" i="16" a="1"/>
  <c r="NB86" i="16" s="1"/>
  <c r="NA86" i="16" a="1"/>
  <c r="NA86" i="16" s="1"/>
  <c r="MZ86" i="16" a="1"/>
  <c r="MZ86" i="16" s="1"/>
  <c r="MY86" i="16" a="1"/>
  <c r="MY86" i="16" s="1"/>
  <c r="MX86" i="16" a="1"/>
  <c r="MX86" i="16" s="1"/>
  <c r="MW86" i="16" a="1"/>
  <c r="MW86" i="16" s="1"/>
  <c r="MV86" i="16" a="1"/>
  <c r="MV86" i="16" s="1"/>
  <c r="MU86" i="16" a="1"/>
  <c r="MU86" i="16" s="1"/>
  <c r="MT86" i="16" a="1"/>
  <c r="MT86" i="16" s="1"/>
  <c r="MS86" i="16" a="1"/>
  <c r="MS86" i="16" s="1"/>
  <c r="MR86" i="16" a="1"/>
  <c r="MR86" i="16" s="1"/>
  <c r="MQ86" i="16" a="1"/>
  <c r="MQ86" i="16" s="1"/>
  <c r="MP86" i="16" a="1"/>
  <c r="MP86" i="16" s="1"/>
  <c r="MO86" i="16" a="1"/>
  <c r="MO86" i="16" s="1"/>
  <c r="MN86" i="16" a="1"/>
  <c r="MN86" i="16" s="1"/>
  <c r="MM86" i="16" a="1"/>
  <c r="MM86" i="16" s="1"/>
  <c r="ML86" i="16" a="1"/>
  <c r="ML86" i="16" s="1"/>
  <c r="MK86" i="16" a="1"/>
  <c r="MK86" i="16" s="1"/>
  <c r="MJ86" i="16" a="1"/>
  <c r="MJ86" i="16" s="1"/>
  <c r="MI86" i="16" a="1"/>
  <c r="MI86" i="16" s="1"/>
  <c r="MH86" i="16" a="1"/>
  <c r="MH86" i="16" s="1"/>
  <c r="MG86" i="16" a="1"/>
  <c r="MG86" i="16" s="1"/>
  <c r="MF86" i="16" a="1"/>
  <c r="MF86" i="16" s="1"/>
  <c r="ME86" i="16" a="1"/>
  <c r="ME86" i="16" s="1"/>
  <c r="MD86" i="16" a="1"/>
  <c r="MD86" i="16" s="1"/>
  <c r="MC86" i="16" a="1"/>
  <c r="MC86" i="16" s="1"/>
  <c r="MB86" i="16" a="1"/>
  <c r="MB86" i="16" s="1"/>
  <c r="MA86" i="16" a="1"/>
  <c r="MA86" i="16" s="1"/>
  <c r="LZ86" i="16" a="1"/>
  <c r="LZ86" i="16" s="1"/>
  <c r="LY86" i="16" a="1"/>
  <c r="LY86" i="16" s="1"/>
  <c r="LX86" i="16" a="1"/>
  <c r="LX86" i="16" s="1"/>
  <c r="LW86" i="16" a="1"/>
  <c r="LW86" i="16" s="1"/>
  <c r="LV86" i="16" a="1"/>
  <c r="LV86" i="16" s="1"/>
  <c r="LU86" i="16" a="1"/>
  <c r="LU86" i="16" s="1"/>
  <c r="LT86" i="16" a="1"/>
  <c r="LT86" i="16" s="1"/>
  <c r="LS86" i="16" a="1"/>
  <c r="LS86" i="16" s="1"/>
  <c r="LR86" i="16" a="1"/>
  <c r="LR86" i="16" s="1"/>
  <c r="LQ86" i="16" a="1"/>
  <c r="LQ86" i="16" s="1"/>
  <c r="LP86" i="16" a="1"/>
  <c r="LP86" i="16" s="1"/>
  <c r="LO86" i="16" a="1"/>
  <c r="LO86" i="16" s="1"/>
  <c r="LN86" i="16" a="1"/>
  <c r="LN86" i="16" s="1"/>
  <c r="LM86" i="16" a="1"/>
  <c r="LM86" i="16" s="1"/>
  <c r="LL86" i="16" a="1"/>
  <c r="LL86" i="16" s="1"/>
  <c r="LK86" i="16" a="1"/>
  <c r="LK86" i="16" s="1"/>
  <c r="LJ86" i="16" a="1"/>
  <c r="LJ86" i="16" s="1"/>
  <c r="LI86" i="16" a="1"/>
  <c r="LI86" i="16" s="1"/>
  <c r="LH86" i="16" a="1"/>
  <c r="LH86" i="16" s="1"/>
  <c r="LG86" i="16" a="1"/>
  <c r="LG86" i="16" s="1"/>
  <c r="LF86" i="16" a="1"/>
  <c r="LF86" i="16" s="1"/>
  <c r="LE86" i="16" a="1"/>
  <c r="LE86" i="16" s="1"/>
  <c r="LD86" i="16" a="1"/>
  <c r="LD86" i="16" s="1"/>
  <c r="LC86" i="16" a="1"/>
  <c r="LC86" i="16" s="1"/>
  <c r="LB86" i="16" a="1"/>
  <c r="LB86" i="16" s="1"/>
  <c r="LA86" i="16" a="1"/>
  <c r="LA86" i="16" s="1"/>
  <c r="KZ86" i="16" a="1"/>
  <c r="KZ86" i="16" s="1"/>
  <c r="KY86" i="16" a="1"/>
  <c r="KY86" i="16" s="1"/>
  <c r="KX86" i="16" a="1"/>
  <c r="KX86" i="16" s="1"/>
  <c r="KW86" i="16" a="1"/>
  <c r="KW86" i="16" s="1"/>
  <c r="KV86" i="16" a="1"/>
  <c r="KV86" i="16" s="1"/>
  <c r="KU86" i="16" a="1"/>
  <c r="KU86" i="16" s="1"/>
  <c r="KT86" i="16" a="1"/>
  <c r="KT86" i="16" s="1"/>
  <c r="KS86" i="16" a="1"/>
  <c r="KS86" i="16" s="1"/>
  <c r="KR86" i="16" a="1"/>
  <c r="KR86" i="16" s="1"/>
  <c r="KQ86" i="16" a="1"/>
  <c r="KQ86" i="16" s="1"/>
  <c r="KP86" i="16" a="1"/>
  <c r="KP86" i="16" s="1"/>
  <c r="KO86" i="16" a="1"/>
  <c r="KO86" i="16" s="1"/>
  <c r="KN86" i="16" a="1"/>
  <c r="KN86" i="16" s="1"/>
  <c r="KM86" i="16" a="1"/>
  <c r="KM86" i="16" s="1"/>
  <c r="KL86" i="16" a="1"/>
  <c r="KL86" i="16" s="1"/>
  <c r="KK86" i="16" a="1"/>
  <c r="KK86" i="16" s="1"/>
  <c r="KJ86" i="16" a="1"/>
  <c r="KJ86" i="16" s="1"/>
  <c r="KI86" i="16" a="1"/>
  <c r="KI86" i="16" s="1"/>
  <c r="KH86" i="16" a="1"/>
  <c r="KH86" i="16" s="1"/>
  <c r="KG86" i="16" a="1"/>
  <c r="KG86" i="16" s="1"/>
  <c r="KF86" i="16" a="1"/>
  <c r="KF86" i="16" s="1"/>
  <c r="KE86" i="16" a="1"/>
  <c r="KE86" i="16" s="1"/>
  <c r="KD86" i="16" a="1"/>
  <c r="KD86" i="16" s="1"/>
  <c r="KC86" i="16" a="1"/>
  <c r="KC86" i="16" s="1"/>
  <c r="KB86" i="16" a="1"/>
  <c r="KB86" i="16" s="1"/>
  <c r="KA86" i="16" a="1"/>
  <c r="KA86" i="16" s="1"/>
  <c r="JZ86" i="16" a="1"/>
  <c r="JZ86" i="16" s="1"/>
  <c r="JY86" i="16" a="1"/>
  <c r="JY86" i="16" s="1"/>
  <c r="JX86" i="16" a="1"/>
  <c r="JX86" i="16" s="1"/>
  <c r="JW86" i="16" a="1"/>
  <c r="JW86" i="16" s="1"/>
  <c r="JV86" i="16" a="1"/>
  <c r="JV86" i="16" s="1"/>
  <c r="JU86" i="16" a="1"/>
  <c r="JU86" i="16" s="1"/>
  <c r="JT86" i="16" a="1"/>
  <c r="JT86" i="16" s="1"/>
  <c r="JS86" i="16" a="1"/>
  <c r="JS86" i="16" s="1"/>
  <c r="JR86" i="16" a="1"/>
  <c r="JR86" i="16" s="1"/>
  <c r="JQ86" i="16" a="1"/>
  <c r="JQ86" i="16" s="1"/>
  <c r="JP86" i="16" a="1"/>
  <c r="JP86" i="16" s="1"/>
  <c r="JO86" i="16" a="1"/>
  <c r="JO86" i="16" s="1"/>
  <c r="JN86" i="16" a="1"/>
  <c r="JN86" i="16" s="1"/>
  <c r="JM86" i="16" a="1"/>
  <c r="JM86" i="16" s="1"/>
  <c r="JL86" i="16" a="1"/>
  <c r="JL86" i="16" s="1"/>
  <c r="JK86" i="16" a="1"/>
  <c r="JK86" i="16" s="1"/>
  <c r="JJ86" i="16" a="1"/>
  <c r="JJ86" i="16" s="1"/>
  <c r="JI86" i="16" a="1"/>
  <c r="JI86" i="16" s="1"/>
  <c r="JH86" i="16" a="1"/>
  <c r="JH86" i="16" s="1"/>
  <c r="JG86" i="16" a="1"/>
  <c r="JG86" i="16" s="1"/>
  <c r="JF86" i="16" a="1"/>
  <c r="JF86" i="16" s="1"/>
  <c r="JE86" i="16" a="1"/>
  <c r="JE86" i="16" s="1"/>
  <c r="JD86" i="16" a="1"/>
  <c r="JD86" i="16" s="1"/>
  <c r="JC86" i="16" a="1"/>
  <c r="JC86" i="16" s="1"/>
  <c r="JB86" i="16" a="1"/>
  <c r="JB86" i="16" s="1"/>
  <c r="JA86" i="16" a="1"/>
  <c r="JA86" i="16" s="1"/>
  <c r="IZ86" i="16" a="1"/>
  <c r="IZ86" i="16" s="1"/>
  <c r="IY86" i="16" a="1"/>
  <c r="IY86" i="16" s="1"/>
  <c r="IX86" i="16" a="1"/>
  <c r="IX86" i="16" s="1"/>
  <c r="IW86" i="16" a="1"/>
  <c r="IW86" i="16" s="1"/>
  <c r="IV86" i="16" a="1"/>
  <c r="IV86" i="16" s="1"/>
  <c r="IU86" i="16" a="1"/>
  <c r="IU86" i="16" s="1"/>
  <c r="IT86" i="16" a="1"/>
  <c r="IT86" i="16" s="1"/>
  <c r="IS86" i="16" a="1"/>
  <c r="IS86" i="16" s="1"/>
  <c r="IR86" i="16" a="1"/>
  <c r="IR86" i="16" s="1"/>
  <c r="IQ86" i="16" a="1"/>
  <c r="IQ86" i="16" s="1"/>
  <c r="IP86" i="16" a="1"/>
  <c r="IP86" i="16" s="1"/>
  <c r="IO86" i="16" a="1"/>
  <c r="IO86" i="16" s="1"/>
  <c r="IN86" i="16" a="1"/>
  <c r="IN86" i="16" s="1"/>
  <c r="IM86" i="16" a="1"/>
  <c r="IM86" i="16" s="1"/>
  <c r="IL86" i="16" a="1"/>
  <c r="IL86" i="16" s="1"/>
  <c r="IK86" i="16" a="1"/>
  <c r="IK86" i="16" s="1"/>
  <c r="IJ86" i="16" a="1"/>
  <c r="IJ86" i="16" s="1"/>
  <c r="II86" i="16" a="1"/>
  <c r="II86" i="16" s="1"/>
  <c r="IH86" i="16" a="1"/>
  <c r="IH86" i="16" s="1"/>
  <c r="IG86" i="16" a="1"/>
  <c r="IG86" i="16" s="1"/>
  <c r="IF86" i="16" a="1"/>
  <c r="IF86" i="16" s="1"/>
  <c r="IE86" i="16" a="1"/>
  <c r="IE86" i="16" s="1"/>
  <c r="ID86" i="16" a="1"/>
  <c r="ID86" i="16" s="1"/>
  <c r="IC86" i="16" a="1"/>
  <c r="IC86" i="16" s="1"/>
  <c r="IB86" i="16" a="1"/>
  <c r="IB86" i="16" s="1"/>
  <c r="IA86" i="16" a="1"/>
  <c r="IA86" i="16" s="1"/>
  <c r="HZ86" i="16" a="1"/>
  <c r="HZ86" i="16" s="1"/>
  <c r="HY86" i="16" a="1"/>
  <c r="HY86" i="16" s="1"/>
  <c r="HX86" i="16" a="1"/>
  <c r="HX86" i="16" s="1"/>
  <c r="HW86" i="16" a="1"/>
  <c r="HW86" i="16" s="1"/>
  <c r="HV86" i="16" a="1"/>
  <c r="HV86" i="16" s="1"/>
  <c r="HU86" i="16" a="1"/>
  <c r="HU86" i="16" s="1"/>
  <c r="HT86" i="16" a="1"/>
  <c r="HT86" i="16" s="1"/>
  <c r="HS86" i="16" a="1"/>
  <c r="HS86" i="16" s="1"/>
  <c r="HR86" i="16" a="1"/>
  <c r="HR86" i="16" s="1"/>
  <c r="HQ86" i="16" a="1"/>
  <c r="HQ86" i="16" s="1"/>
  <c r="HP86" i="16" a="1"/>
  <c r="HP86" i="16" s="1"/>
  <c r="HO86" i="16" a="1"/>
  <c r="HO86" i="16" s="1"/>
  <c r="HN86" i="16" a="1"/>
  <c r="HN86" i="16" s="1"/>
  <c r="HM86" i="16" a="1"/>
  <c r="HM86" i="16" s="1"/>
  <c r="HL86" i="16" a="1"/>
  <c r="HL86" i="16" s="1"/>
  <c r="HK86" i="16" a="1"/>
  <c r="HK86" i="16" s="1"/>
  <c r="HJ86" i="16" a="1"/>
  <c r="HJ86" i="16" s="1"/>
  <c r="HI86" i="16" a="1"/>
  <c r="HI86" i="16" s="1"/>
  <c r="HH86" i="16" a="1"/>
  <c r="HH86" i="16" s="1"/>
  <c r="HG86" i="16" a="1"/>
  <c r="HG86" i="16" s="1"/>
  <c r="HF86" i="16" a="1"/>
  <c r="HF86" i="16" s="1"/>
  <c r="HE86" i="16" a="1"/>
  <c r="HE86" i="16" s="1"/>
  <c r="HD86" i="16" a="1"/>
  <c r="HD86" i="16" s="1"/>
  <c r="HC86" i="16" a="1"/>
  <c r="HC86" i="16" s="1"/>
  <c r="HB86" i="16" a="1"/>
  <c r="HB86" i="16" s="1"/>
  <c r="HA86" i="16" a="1"/>
  <c r="HA86" i="16" s="1"/>
  <c r="GZ86" i="16" a="1"/>
  <c r="GZ86" i="16" s="1"/>
  <c r="GY86" i="16" a="1"/>
  <c r="GY86" i="16" s="1"/>
  <c r="GX86" i="16" a="1"/>
  <c r="GX86" i="16" s="1"/>
  <c r="GW86" i="16" a="1"/>
  <c r="GW86" i="16" s="1"/>
  <c r="GV86" i="16" a="1"/>
  <c r="GV86" i="16" s="1"/>
  <c r="GU86" i="16" a="1"/>
  <c r="GU86" i="16" s="1"/>
  <c r="GT86" i="16" a="1"/>
  <c r="GT86" i="16" s="1"/>
  <c r="GS86" i="16" a="1"/>
  <c r="GS86" i="16" s="1"/>
  <c r="GR86" i="16" a="1"/>
  <c r="GR86" i="16" s="1"/>
  <c r="GQ86" i="16" a="1"/>
  <c r="GQ86" i="16" s="1"/>
  <c r="GP86" i="16" a="1"/>
  <c r="GP86" i="16" s="1"/>
  <c r="GO86" i="16" a="1"/>
  <c r="GO86" i="16" s="1"/>
  <c r="GN86" i="16" a="1"/>
  <c r="GN86" i="16" s="1"/>
  <c r="GM86" i="16" a="1"/>
  <c r="GM86" i="16" s="1"/>
  <c r="GL86" i="16" a="1"/>
  <c r="GL86" i="16" s="1"/>
  <c r="GK86" i="16" a="1"/>
  <c r="GK86" i="16" s="1"/>
  <c r="GJ86" i="16" a="1"/>
  <c r="GJ86" i="16" s="1"/>
  <c r="GI86" i="16" a="1"/>
  <c r="GI86" i="16" s="1"/>
  <c r="GH86" i="16" a="1"/>
  <c r="GH86" i="16" s="1"/>
  <c r="GG86" i="16" a="1"/>
  <c r="GG86" i="16" s="1"/>
  <c r="GF86" i="16" a="1"/>
  <c r="GF86" i="16" s="1"/>
  <c r="GE86" i="16" a="1"/>
  <c r="GE86" i="16" s="1"/>
  <c r="GD86" i="16" a="1"/>
  <c r="GD86" i="16" s="1"/>
  <c r="GC86" i="16" a="1"/>
  <c r="GC86" i="16" s="1"/>
  <c r="GB86" i="16" a="1"/>
  <c r="GB86" i="16" s="1"/>
  <c r="GA86" i="16" a="1"/>
  <c r="GA86" i="16" s="1"/>
  <c r="FZ86" i="16" a="1"/>
  <c r="FZ86" i="16" s="1"/>
  <c r="FY86" i="16" a="1"/>
  <c r="FY86" i="16" s="1"/>
  <c r="FX86" i="16" a="1"/>
  <c r="FX86" i="16" s="1"/>
  <c r="FW86" i="16" a="1"/>
  <c r="FW86" i="16" s="1"/>
  <c r="FV86" i="16" a="1"/>
  <c r="FV86" i="16" s="1"/>
  <c r="FU86" i="16" a="1"/>
  <c r="FU86" i="16" s="1"/>
  <c r="FT86" i="16" a="1"/>
  <c r="FT86" i="16" s="1"/>
  <c r="FS86" i="16" a="1"/>
  <c r="FS86" i="16" s="1"/>
  <c r="FR86" i="16" a="1"/>
  <c r="FR86" i="16" s="1"/>
  <c r="FQ86" i="16" a="1"/>
  <c r="FQ86" i="16" s="1"/>
  <c r="FP86" i="16" a="1"/>
  <c r="FP86" i="16" s="1"/>
  <c r="FO86" i="16" a="1"/>
  <c r="FO86" i="16" s="1"/>
  <c r="FN86" i="16" a="1"/>
  <c r="FN86" i="16" s="1"/>
  <c r="FM86" i="16" a="1"/>
  <c r="FM86" i="16" s="1"/>
  <c r="FL86" i="16" a="1"/>
  <c r="FL86" i="16" s="1"/>
  <c r="FK86" i="16" a="1"/>
  <c r="FK86" i="16" s="1"/>
  <c r="FJ86" i="16" a="1"/>
  <c r="FJ86" i="16" s="1"/>
  <c r="FI86" i="16" a="1"/>
  <c r="FI86" i="16" s="1"/>
  <c r="FH86" i="16" a="1"/>
  <c r="FH86" i="16" s="1"/>
  <c r="FG86" i="16" a="1"/>
  <c r="FG86" i="16" s="1"/>
  <c r="FF86" i="16" a="1"/>
  <c r="FF86" i="16" s="1"/>
  <c r="FE86" i="16" a="1"/>
  <c r="FE86" i="16" s="1"/>
  <c r="FD86" i="16" a="1"/>
  <c r="FD86" i="16" s="1"/>
  <c r="FC86" i="16" a="1"/>
  <c r="FC86" i="16" s="1"/>
  <c r="FB86" i="16" a="1"/>
  <c r="FB86" i="16" s="1"/>
  <c r="FA86" i="16" a="1"/>
  <c r="FA86" i="16" s="1"/>
  <c r="EZ86" i="16" a="1"/>
  <c r="EZ86" i="16" s="1"/>
  <c r="EY86" i="16" a="1"/>
  <c r="EY86" i="16" s="1"/>
  <c r="EX86" i="16" a="1"/>
  <c r="EX86" i="16" s="1"/>
  <c r="EW86" i="16" a="1"/>
  <c r="EW86" i="16" s="1"/>
  <c r="EV86" i="16" a="1"/>
  <c r="EV86" i="16" s="1"/>
  <c r="EU86" i="16" a="1"/>
  <c r="EU86" i="16" s="1"/>
  <c r="ET86" i="16" a="1"/>
  <c r="ET86" i="16" s="1"/>
  <c r="ES86" i="16" a="1"/>
  <c r="ES86" i="16" s="1"/>
  <c r="ER86" i="16" a="1"/>
  <c r="ER86" i="16" s="1"/>
  <c r="EQ86" i="16" a="1"/>
  <c r="EQ86" i="16" s="1"/>
  <c r="EP86" i="16" a="1"/>
  <c r="EP86" i="16" s="1"/>
  <c r="EO86" i="16" a="1"/>
  <c r="EO86" i="16" s="1"/>
  <c r="EN86" i="16" a="1"/>
  <c r="EN86" i="16" s="1"/>
  <c r="EM86" i="16" a="1"/>
  <c r="EM86" i="16" s="1"/>
  <c r="EL86" i="16" a="1"/>
  <c r="EL86" i="16" s="1"/>
  <c r="EK86" i="16" a="1"/>
  <c r="EK86" i="16" s="1"/>
  <c r="EJ86" i="16" a="1"/>
  <c r="EJ86" i="16" s="1"/>
  <c r="EI86" i="16" a="1"/>
  <c r="EI86" i="16" s="1"/>
  <c r="EH86" i="16" a="1"/>
  <c r="EH86" i="16" s="1"/>
  <c r="EG86" i="16" a="1"/>
  <c r="EG86" i="16" s="1"/>
  <c r="EF86" i="16" a="1"/>
  <c r="EF86" i="16" s="1"/>
  <c r="EE86" i="16" a="1"/>
  <c r="EE86" i="16" s="1"/>
  <c r="ED86" i="16" a="1"/>
  <c r="ED86" i="16" s="1"/>
  <c r="EC86" i="16" a="1"/>
  <c r="EC86" i="16" s="1"/>
  <c r="EB86" i="16" a="1"/>
  <c r="EB86" i="16" s="1"/>
  <c r="EA86" i="16" a="1"/>
  <c r="EA86" i="16" s="1"/>
  <c r="DZ86" i="16" a="1"/>
  <c r="DZ86" i="16" s="1"/>
  <c r="DY86" i="16" a="1"/>
  <c r="DY86" i="16" s="1"/>
  <c r="DX86" i="16" a="1"/>
  <c r="DX86" i="16" s="1"/>
  <c r="DW86" i="16" a="1"/>
  <c r="DW86" i="16" s="1"/>
  <c r="DV86" i="16" a="1"/>
  <c r="DV86" i="16" s="1"/>
  <c r="DU86" i="16" a="1"/>
  <c r="DU86" i="16" s="1"/>
  <c r="DT86" i="16" a="1"/>
  <c r="DT86" i="16" s="1"/>
  <c r="DS86" i="16" a="1"/>
  <c r="DS86" i="16" s="1"/>
  <c r="DR86" i="16" a="1"/>
  <c r="DR86" i="16" s="1"/>
  <c r="DQ86" i="16" a="1"/>
  <c r="DQ86" i="16" s="1"/>
  <c r="DP86" i="16" a="1"/>
  <c r="DP86" i="16" s="1"/>
  <c r="DO86" i="16" a="1"/>
  <c r="DO86" i="16" s="1"/>
  <c r="DN86" i="16" a="1"/>
  <c r="DN86" i="16" s="1"/>
  <c r="DM86" i="16" a="1"/>
  <c r="DM86" i="16" s="1"/>
  <c r="DL86" i="16" a="1"/>
  <c r="DL86" i="16" s="1"/>
  <c r="DK86" i="16" a="1"/>
  <c r="DK86" i="16" s="1"/>
  <c r="DJ86" i="16" a="1"/>
  <c r="DJ86" i="16" s="1"/>
  <c r="DI86" i="16" a="1"/>
  <c r="DI86" i="16" s="1"/>
  <c r="DH86" i="16" a="1"/>
  <c r="DH86" i="16" s="1"/>
  <c r="DG86" i="16" a="1"/>
  <c r="DG86" i="16" s="1"/>
  <c r="DF86" i="16" a="1"/>
  <c r="DF86" i="16" s="1"/>
  <c r="DE86" i="16" a="1"/>
  <c r="DE86" i="16" s="1"/>
  <c r="DD86" i="16" a="1"/>
  <c r="DD86" i="16" s="1"/>
  <c r="DC86" i="16" a="1"/>
  <c r="DC86" i="16" s="1"/>
  <c r="DB86" i="16" a="1"/>
  <c r="DB86" i="16" s="1"/>
  <c r="DA86" i="16" a="1"/>
  <c r="DA86" i="16" s="1"/>
  <c r="CZ86" i="16" a="1"/>
  <c r="CZ86" i="16" s="1"/>
  <c r="CY86" i="16" a="1"/>
  <c r="CY86" i="16" s="1"/>
  <c r="CX86" i="16" a="1"/>
  <c r="CX86" i="16" s="1"/>
  <c r="CW86" i="16" a="1"/>
  <c r="CW86" i="16" s="1"/>
  <c r="CV86" i="16" a="1"/>
  <c r="CV86" i="16" s="1"/>
  <c r="CU86" i="16" a="1"/>
  <c r="CU86" i="16" s="1"/>
  <c r="CT86" i="16" a="1"/>
  <c r="CT86" i="16" s="1"/>
  <c r="CS86" i="16" a="1"/>
  <c r="CS86" i="16" s="1"/>
  <c r="CR86" i="16" a="1"/>
  <c r="CR86" i="16" s="1"/>
  <c r="CQ86" i="16" a="1"/>
  <c r="CQ86" i="16" s="1"/>
  <c r="CP86" i="16" a="1"/>
  <c r="CP86" i="16" s="1"/>
  <c r="CO86" i="16" a="1"/>
  <c r="CO86" i="16" s="1"/>
  <c r="CN86" i="16" a="1"/>
  <c r="CN86" i="16" s="1"/>
  <c r="CM86" i="16" a="1"/>
  <c r="CM86" i="16" s="1"/>
  <c r="CL86" i="16" a="1"/>
  <c r="CL86" i="16" s="1"/>
  <c r="CK86" i="16" a="1"/>
  <c r="CK86" i="16" s="1"/>
  <c r="CJ86" i="16" a="1"/>
  <c r="CJ86" i="16" s="1"/>
  <c r="CI86" i="16" a="1"/>
  <c r="CI86" i="16" s="1"/>
  <c r="CH86" i="16" a="1"/>
  <c r="CH86" i="16" s="1"/>
  <c r="CG86" i="16" a="1"/>
  <c r="CG86" i="16" s="1"/>
  <c r="CF86" i="16" a="1"/>
  <c r="CF86" i="16" s="1"/>
  <c r="CE86" i="16" a="1"/>
  <c r="CE86" i="16" s="1"/>
  <c r="CD86" i="16" a="1"/>
  <c r="CD86" i="16" s="1"/>
  <c r="CC86" i="16" a="1"/>
  <c r="CC86" i="16" s="1"/>
  <c r="CB86" i="16" a="1"/>
  <c r="CB86" i="16" s="1"/>
  <c r="CA86" i="16" a="1"/>
  <c r="CA86" i="16" s="1"/>
  <c r="BZ86" i="16" a="1"/>
  <c r="BZ86" i="16" s="1"/>
  <c r="BY86" i="16" a="1"/>
  <c r="BY86" i="16" s="1"/>
  <c r="BX86" i="16" a="1"/>
  <c r="BX86" i="16" s="1"/>
  <c r="BW86" i="16" a="1"/>
  <c r="BW86" i="16" s="1"/>
  <c r="BV86" i="16" a="1"/>
  <c r="BV86" i="16" s="1"/>
  <c r="BU86" i="16" a="1"/>
  <c r="BU86" i="16" s="1"/>
  <c r="BT86" i="16" a="1"/>
  <c r="BT86" i="16" s="1"/>
  <c r="BS86" i="16" a="1"/>
  <c r="BS86" i="16" s="1"/>
  <c r="BR86" i="16" a="1"/>
  <c r="BR86" i="16" s="1"/>
  <c r="BQ86" i="16" a="1"/>
  <c r="BQ86" i="16" s="1"/>
  <c r="BP86" i="16" a="1"/>
  <c r="BP86" i="16" s="1"/>
  <c r="BO86" i="16" a="1"/>
  <c r="BO86" i="16" s="1"/>
  <c r="BN86" i="16" a="1"/>
  <c r="BN86" i="16" s="1"/>
  <c r="BM86" i="16" a="1"/>
  <c r="BM86" i="16" s="1"/>
  <c r="BL86" i="16" a="1"/>
  <c r="BL86" i="16" s="1"/>
  <c r="BK86" i="16" a="1"/>
  <c r="BK86" i="16" s="1"/>
  <c r="BJ86" i="16" a="1"/>
  <c r="BJ86" i="16" s="1"/>
  <c r="BI86" i="16" a="1"/>
  <c r="BI86" i="16" s="1"/>
  <c r="BH86" i="16" a="1"/>
  <c r="BH86" i="16" s="1"/>
  <c r="BG86" i="16" a="1"/>
  <c r="BG86" i="16" s="1"/>
  <c r="BF86" i="16" a="1"/>
  <c r="BF86" i="16" s="1"/>
  <c r="BE86" i="16" a="1"/>
  <c r="BE86" i="16" s="1"/>
  <c r="BD86" i="16" a="1"/>
  <c r="BD86" i="16" s="1"/>
  <c r="BC86" i="16" a="1"/>
  <c r="BC86" i="16" s="1"/>
  <c r="BB86" i="16" a="1"/>
  <c r="BB86" i="16" s="1"/>
  <c r="BA86" i="16" a="1"/>
  <c r="BA86" i="16" s="1"/>
  <c r="AZ86" i="16" a="1"/>
  <c r="AZ86" i="16" s="1"/>
  <c r="AY86" i="16" a="1"/>
  <c r="AY86" i="16" s="1"/>
  <c r="AX86" i="16" a="1"/>
  <c r="AX86" i="16" s="1"/>
  <c r="AW86" i="16" a="1"/>
  <c r="AW86" i="16" s="1"/>
  <c r="AV86" i="16" a="1"/>
  <c r="AV86" i="16" s="1"/>
  <c r="AU86" i="16" a="1"/>
  <c r="AU86" i="16" s="1"/>
  <c r="AT86" i="16" a="1"/>
  <c r="AT86" i="16" s="1"/>
  <c r="AS86" i="16" a="1"/>
  <c r="AS86" i="16" s="1"/>
  <c r="AR86" i="16" a="1"/>
  <c r="AR86" i="16" s="1"/>
  <c r="AQ86" i="16" a="1"/>
  <c r="AQ86" i="16" s="1"/>
  <c r="AP86" i="16" a="1"/>
  <c r="AP86" i="16" s="1"/>
  <c r="AO86" i="16" a="1"/>
  <c r="AO86" i="16" s="1"/>
  <c r="AN86" i="16" a="1"/>
  <c r="AN86" i="16" s="1"/>
  <c r="AM86" i="16" a="1"/>
  <c r="AM86" i="16" s="1"/>
  <c r="AL86" i="16" a="1"/>
  <c r="AL86" i="16" s="1"/>
  <c r="AK86" i="16" a="1"/>
  <c r="AK86" i="16" s="1"/>
  <c r="AJ86" i="16" a="1"/>
  <c r="AJ86" i="16" s="1"/>
  <c r="AI86" i="16" a="1"/>
  <c r="AI86" i="16" s="1"/>
  <c r="AH86" i="16" a="1"/>
  <c r="AH86" i="16" s="1"/>
  <c r="AG86" i="16" a="1"/>
  <c r="AG86" i="16" s="1"/>
  <c r="AF86" i="16" a="1"/>
  <c r="AF86" i="16" s="1"/>
  <c r="AE86" i="16" a="1"/>
  <c r="AE86" i="16" s="1"/>
  <c r="AD86" i="16" a="1"/>
  <c r="AD86" i="16" s="1"/>
  <c r="AC86" i="16" a="1"/>
  <c r="AC86" i="16" s="1"/>
  <c r="AB86" i="16" a="1"/>
  <c r="AB86" i="16" s="1"/>
  <c r="AA86" i="16" a="1"/>
  <c r="AA86" i="16" s="1"/>
  <c r="Z86" i="16" a="1"/>
  <c r="Z86" i="16" s="1"/>
  <c r="Y86" i="16" a="1"/>
  <c r="Y86" i="16" s="1"/>
  <c r="X86" i="16" a="1"/>
  <c r="X86" i="16" s="1"/>
  <c r="W86" i="16" a="1"/>
  <c r="W86" i="16" s="1"/>
  <c r="V86" i="16" a="1"/>
  <c r="V86" i="16" s="1"/>
  <c r="U86" i="16" a="1"/>
  <c r="U86" i="16" s="1"/>
  <c r="T86" i="16" a="1"/>
  <c r="T86" i="16" s="1"/>
  <c r="S86" i="16" a="1"/>
  <c r="S86" i="16" s="1"/>
  <c r="R86" i="16" a="1"/>
  <c r="R86" i="16" s="1"/>
  <c r="Q86" i="16" a="1"/>
  <c r="Q86" i="16" s="1"/>
  <c r="P86" i="16" a="1"/>
  <c r="P86" i="16" s="1"/>
  <c r="O86" i="16" a="1"/>
  <c r="O86" i="16" s="1"/>
  <c r="N86" i="16" a="1"/>
  <c r="N86" i="16" s="1"/>
  <c r="M86" i="16" a="1"/>
  <c r="M86" i="16" s="1"/>
  <c r="L86" i="16" a="1"/>
  <c r="L86" i="16" s="1"/>
  <c r="K86" i="16" a="1"/>
  <c r="K86" i="16" s="1"/>
  <c r="J86" i="16" a="1"/>
  <c r="J86" i="16" s="1"/>
  <c r="NJ85" i="16" a="1"/>
  <c r="NJ85" i="16" s="1"/>
  <c r="NI85" i="16" a="1"/>
  <c r="NI85" i="16" s="1"/>
  <c r="NH85" i="16" a="1"/>
  <c r="NH85" i="16" s="1"/>
  <c r="NG85" i="16" a="1"/>
  <c r="NG85" i="16" s="1"/>
  <c r="NF85" i="16" a="1"/>
  <c r="NF85" i="16" s="1"/>
  <c r="NE85" i="16" a="1"/>
  <c r="NE85" i="16" s="1"/>
  <c r="ND85" i="16" a="1"/>
  <c r="ND85" i="16" s="1"/>
  <c r="NC85" i="16" a="1"/>
  <c r="NC85" i="16" s="1"/>
  <c r="NB85" i="16" a="1"/>
  <c r="NB85" i="16" s="1"/>
  <c r="NA85" i="16" a="1"/>
  <c r="NA85" i="16" s="1"/>
  <c r="MZ85" i="16" a="1"/>
  <c r="MZ85" i="16" s="1"/>
  <c r="MY85" i="16" a="1"/>
  <c r="MY85" i="16" s="1"/>
  <c r="MX85" i="16" a="1"/>
  <c r="MX85" i="16" s="1"/>
  <c r="MW85" i="16" a="1"/>
  <c r="MW85" i="16" s="1"/>
  <c r="MV85" i="16" a="1"/>
  <c r="MV85" i="16" s="1"/>
  <c r="MU85" i="16" a="1"/>
  <c r="MU85" i="16" s="1"/>
  <c r="MT85" i="16" a="1"/>
  <c r="MT85" i="16" s="1"/>
  <c r="MS85" i="16" a="1"/>
  <c r="MS85" i="16" s="1"/>
  <c r="MR85" i="16" a="1"/>
  <c r="MR85" i="16" s="1"/>
  <c r="MQ85" i="16" a="1"/>
  <c r="MQ85" i="16" s="1"/>
  <c r="MP85" i="16" a="1"/>
  <c r="MP85" i="16" s="1"/>
  <c r="MO85" i="16" a="1"/>
  <c r="MO85" i="16" s="1"/>
  <c r="MN85" i="16" a="1"/>
  <c r="MN85" i="16" s="1"/>
  <c r="MM85" i="16" a="1"/>
  <c r="MM85" i="16" s="1"/>
  <c r="ML85" i="16" a="1"/>
  <c r="ML85" i="16" s="1"/>
  <c r="MK85" i="16" a="1"/>
  <c r="MK85" i="16" s="1"/>
  <c r="MJ85" i="16" a="1"/>
  <c r="MJ85" i="16" s="1"/>
  <c r="MI85" i="16" a="1"/>
  <c r="MI85" i="16" s="1"/>
  <c r="MH85" i="16" a="1"/>
  <c r="MH85" i="16" s="1"/>
  <c r="MG85" i="16" a="1"/>
  <c r="MG85" i="16" s="1"/>
  <c r="MF85" i="16" a="1"/>
  <c r="MF85" i="16" s="1"/>
  <c r="ME85" i="16" a="1"/>
  <c r="ME85" i="16" s="1"/>
  <c r="MD85" i="16" a="1"/>
  <c r="MD85" i="16" s="1"/>
  <c r="MC85" i="16" a="1"/>
  <c r="MC85" i="16" s="1"/>
  <c r="MB85" i="16" a="1"/>
  <c r="MB85" i="16" s="1"/>
  <c r="MA85" i="16" a="1"/>
  <c r="MA85" i="16" s="1"/>
  <c r="LZ85" i="16" a="1"/>
  <c r="LZ85" i="16" s="1"/>
  <c r="LY85" i="16" a="1"/>
  <c r="LY85" i="16" s="1"/>
  <c r="LX85" i="16" a="1"/>
  <c r="LX85" i="16" s="1"/>
  <c r="LW85" i="16" a="1"/>
  <c r="LW85" i="16" s="1"/>
  <c r="LV85" i="16" a="1"/>
  <c r="LV85" i="16" s="1"/>
  <c r="LU85" i="16" a="1"/>
  <c r="LU85" i="16" s="1"/>
  <c r="LT85" i="16" a="1"/>
  <c r="LT85" i="16" s="1"/>
  <c r="LS85" i="16" a="1"/>
  <c r="LS85" i="16" s="1"/>
  <c r="LR85" i="16" a="1"/>
  <c r="LR85" i="16" s="1"/>
  <c r="LQ85" i="16" a="1"/>
  <c r="LQ85" i="16" s="1"/>
  <c r="LP85" i="16" a="1"/>
  <c r="LP85" i="16" s="1"/>
  <c r="LO85" i="16" a="1"/>
  <c r="LO85" i="16" s="1"/>
  <c r="LN85" i="16" a="1"/>
  <c r="LN85" i="16" s="1"/>
  <c r="LM85" i="16" a="1"/>
  <c r="LM85" i="16" s="1"/>
  <c r="LL85" i="16" a="1"/>
  <c r="LL85" i="16" s="1"/>
  <c r="LK85" i="16" a="1"/>
  <c r="LK85" i="16" s="1"/>
  <c r="LJ85" i="16" a="1"/>
  <c r="LJ85" i="16" s="1"/>
  <c r="LI85" i="16" a="1"/>
  <c r="LI85" i="16" s="1"/>
  <c r="LH85" i="16" a="1"/>
  <c r="LH85" i="16" s="1"/>
  <c r="LG85" i="16" a="1"/>
  <c r="LG85" i="16" s="1"/>
  <c r="LF85" i="16" a="1"/>
  <c r="LF85" i="16" s="1"/>
  <c r="LE85" i="16" a="1"/>
  <c r="LE85" i="16" s="1"/>
  <c r="LD85" i="16" a="1"/>
  <c r="LD85" i="16" s="1"/>
  <c r="LC85" i="16" a="1"/>
  <c r="LC85" i="16" s="1"/>
  <c r="LB85" i="16" a="1"/>
  <c r="LB85" i="16" s="1"/>
  <c r="LA85" i="16" a="1"/>
  <c r="LA85" i="16" s="1"/>
  <c r="KZ85" i="16" a="1"/>
  <c r="KZ85" i="16" s="1"/>
  <c r="KY85" i="16" a="1"/>
  <c r="KY85" i="16" s="1"/>
  <c r="KX85" i="16" a="1"/>
  <c r="KX85" i="16" s="1"/>
  <c r="KW85" i="16" a="1"/>
  <c r="KW85" i="16" s="1"/>
  <c r="KV85" i="16" a="1"/>
  <c r="KV85" i="16" s="1"/>
  <c r="KU85" i="16" a="1"/>
  <c r="KU85" i="16" s="1"/>
  <c r="KT85" i="16" a="1"/>
  <c r="KT85" i="16" s="1"/>
  <c r="KS85" i="16" a="1"/>
  <c r="KS85" i="16" s="1"/>
  <c r="KR85" i="16" a="1"/>
  <c r="KR85" i="16" s="1"/>
  <c r="KQ85" i="16" a="1"/>
  <c r="KQ85" i="16" s="1"/>
  <c r="KP85" i="16" a="1"/>
  <c r="KP85" i="16" s="1"/>
  <c r="KO85" i="16" a="1"/>
  <c r="KO85" i="16" s="1"/>
  <c r="KN85" i="16" a="1"/>
  <c r="KN85" i="16" s="1"/>
  <c r="KM85" i="16" a="1"/>
  <c r="KM85" i="16" s="1"/>
  <c r="KL85" i="16" a="1"/>
  <c r="KL85" i="16" s="1"/>
  <c r="KK85" i="16" a="1"/>
  <c r="KK85" i="16" s="1"/>
  <c r="KJ85" i="16" a="1"/>
  <c r="KJ85" i="16" s="1"/>
  <c r="KI85" i="16" a="1"/>
  <c r="KI85" i="16" s="1"/>
  <c r="KH85" i="16" a="1"/>
  <c r="KH85" i="16" s="1"/>
  <c r="KG85" i="16" a="1"/>
  <c r="KG85" i="16" s="1"/>
  <c r="KF85" i="16" a="1"/>
  <c r="KF85" i="16" s="1"/>
  <c r="KE85" i="16" a="1"/>
  <c r="KE85" i="16" s="1"/>
  <c r="KD85" i="16" a="1"/>
  <c r="KD85" i="16" s="1"/>
  <c r="KC85" i="16" a="1"/>
  <c r="KC85" i="16" s="1"/>
  <c r="KB85" i="16" a="1"/>
  <c r="KB85" i="16" s="1"/>
  <c r="KA85" i="16" a="1"/>
  <c r="KA85" i="16" s="1"/>
  <c r="JZ85" i="16" a="1"/>
  <c r="JZ85" i="16" s="1"/>
  <c r="JY85" i="16" a="1"/>
  <c r="JY85" i="16" s="1"/>
  <c r="JX85" i="16" a="1"/>
  <c r="JX85" i="16" s="1"/>
  <c r="JW85" i="16" a="1"/>
  <c r="JW85" i="16" s="1"/>
  <c r="JV85" i="16" a="1"/>
  <c r="JV85" i="16" s="1"/>
  <c r="JU85" i="16" a="1"/>
  <c r="JU85" i="16" s="1"/>
  <c r="JT85" i="16" a="1"/>
  <c r="JT85" i="16" s="1"/>
  <c r="JS85" i="16" a="1"/>
  <c r="JS85" i="16" s="1"/>
  <c r="JR85" i="16" a="1"/>
  <c r="JR85" i="16" s="1"/>
  <c r="JQ85" i="16" a="1"/>
  <c r="JQ85" i="16" s="1"/>
  <c r="JP85" i="16" a="1"/>
  <c r="JP85" i="16" s="1"/>
  <c r="JO85" i="16" a="1"/>
  <c r="JO85" i="16" s="1"/>
  <c r="JN85" i="16" a="1"/>
  <c r="JN85" i="16" s="1"/>
  <c r="JM85" i="16" a="1"/>
  <c r="JM85" i="16" s="1"/>
  <c r="JL85" i="16" a="1"/>
  <c r="JL85" i="16" s="1"/>
  <c r="JK85" i="16" a="1"/>
  <c r="JK85" i="16" s="1"/>
  <c r="JJ85" i="16" a="1"/>
  <c r="JJ85" i="16" s="1"/>
  <c r="JI85" i="16" a="1"/>
  <c r="JI85" i="16" s="1"/>
  <c r="JH85" i="16" a="1"/>
  <c r="JH85" i="16" s="1"/>
  <c r="JG85" i="16" a="1"/>
  <c r="JG85" i="16" s="1"/>
  <c r="JF85" i="16" a="1"/>
  <c r="JF85" i="16" s="1"/>
  <c r="JE85" i="16" a="1"/>
  <c r="JE85" i="16" s="1"/>
  <c r="JD85" i="16" a="1"/>
  <c r="JD85" i="16" s="1"/>
  <c r="JC85" i="16" a="1"/>
  <c r="JC85" i="16" s="1"/>
  <c r="JB85" i="16" a="1"/>
  <c r="JB85" i="16" s="1"/>
  <c r="JA85" i="16" a="1"/>
  <c r="JA85" i="16" s="1"/>
  <c r="IZ85" i="16" a="1"/>
  <c r="IZ85" i="16" s="1"/>
  <c r="IY85" i="16" a="1"/>
  <c r="IY85" i="16" s="1"/>
  <c r="IX85" i="16" a="1"/>
  <c r="IX85" i="16" s="1"/>
  <c r="IW85" i="16" a="1"/>
  <c r="IW85" i="16" s="1"/>
  <c r="IV85" i="16" a="1"/>
  <c r="IV85" i="16" s="1"/>
  <c r="IU85" i="16" a="1"/>
  <c r="IU85" i="16" s="1"/>
  <c r="IT85" i="16" a="1"/>
  <c r="IT85" i="16" s="1"/>
  <c r="IS85" i="16" a="1"/>
  <c r="IS85" i="16" s="1"/>
  <c r="IR85" i="16" a="1"/>
  <c r="IR85" i="16" s="1"/>
  <c r="IQ85" i="16" a="1"/>
  <c r="IQ85" i="16" s="1"/>
  <c r="IP85" i="16" a="1"/>
  <c r="IP85" i="16" s="1"/>
  <c r="IO85" i="16" a="1"/>
  <c r="IO85" i="16" s="1"/>
  <c r="IN85" i="16" a="1"/>
  <c r="IN85" i="16" s="1"/>
  <c r="IM85" i="16" a="1"/>
  <c r="IM85" i="16" s="1"/>
  <c r="IL85" i="16" a="1"/>
  <c r="IL85" i="16" s="1"/>
  <c r="IK85" i="16" a="1"/>
  <c r="IK85" i="16" s="1"/>
  <c r="IJ85" i="16" a="1"/>
  <c r="IJ85" i="16" s="1"/>
  <c r="II85" i="16" a="1"/>
  <c r="II85" i="16" s="1"/>
  <c r="IH85" i="16" a="1"/>
  <c r="IH85" i="16" s="1"/>
  <c r="IG85" i="16" a="1"/>
  <c r="IG85" i="16" s="1"/>
  <c r="IF85" i="16" a="1"/>
  <c r="IF85" i="16" s="1"/>
  <c r="IE85" i="16" a="1"/>
  <c r="IE85" i="16" s="1"/>
  <c r="ID85" i="16" a="1"/>
  <c r="ID85" i="16" s="1"/>
  <c r="IC85" i="16" a="1"/>
  <c r="IC85" i="16" s="1"/>
  <c r="IB85" i="16" a="1"/>
  <c r="IB85" i="16" s="1"/>
  <c r="IA85" i="16" a="1"/>
  <c r="IA85" i="16" s="1"/>
  <c r="HZ85" i="16" a="1"/>
  <c r="HZ85" i="16" s="1"/>
  <c r="HY85" i="16" a="1"/>
  <c r="HY85" i="16" s="1"/>
  <c r="HX85" i="16" a="1"/>
  <c r="HX85" i="16" s="1"/>
  <c r="HW85" i="16" a="1"/>
  <c r="HW85" i="16" s="1"/>
  <c r="HV85" i="16" a="1"/>
  <c r="HV85" i="16" s="1"/>
  <c r="HU85" i="16" a="1"/>
  <c r="HU85" i="16" s="1"/>
  <c r="HT85" i="16" a="1"/>
  <c r="HT85" i="16" s="1"/>
  <c r="HS85" i="16" a="1"/>
  <c r="HS85" i="16" s="1"/>
  <c r="HR85" i="16" a="1"/>
  <c r="HR85" i="16" s="1"/>
  <c r="HQ85" i="16" a="1"/>
  <c r="HQ85" i="16" s="1"/>
  <c r="HP85" i="16" a="1"/>
  <c r="HP85" i="16" s="1"/>
  <c r="HO85" i="16" a="1"/>
  <c r="HO85" i="16" s="1"/>
  <c r="HN85" i="16" a="1"/>
  <c r="HN85" i="16" s="1"/>
  <c r="HM85" i="16" a="1"/>
  <c r="HM85" i="16" s="1"/>
  <c r="HL85" i="16" a="1"/>
  <c r="HL85" i="16" s="1"/>
  <c r="HK85" i="16" a="1"/>
  <c r="HK85" i="16" s="1"/>
  <c r="HJ85" i="16" a="1"/>
  <c r="HJ85" i="16" s="1"/>
  <c r="HI85" i="16" a="1"/>
  <c r="HI85" i="16" s="1"/>
  <c r="HH85" i="16" a="1"/>
  <c r="HH85" i="16" s="1"/>
  <c r="HG85" i="16" a="1"/>
  <c r="HG85" i="16" s="1"/>
  <c r="HF85" i="16" a="1"/>
  <c r="HF85" i="16" s="1"/>
  <c r="HE85" i="16" a="1"/>
  <c r="HE85" i="16" s="1"/>
  <c r="HD85" i="16" a="1"/>
  <c r="HD85" i="16" s="1"/>
  <c r="HC85" i="16" a="1"/>
  <c r="HC85" i="16" s="1"/>
  <c r="HB85" i="16" a="1"/>
  <c r="HB85" i="16" s="1"/>
  <c r="HA85" i="16" a="1"/>
  <c r="HA85" i="16" s="1"/>
  <c r="GZ85" i="16" a="1"/>
  <c r="GZ85" i="16" s="1"/>
  <c r="GY85" i="16" a="1"/>
  <c r="GY85" i="16" s="1"/>
  <c r="GX85" i="16" a="1"/>
  <c r="GX85" i="16" s="1"/>
  <c r="GW85" i="16" a="1"/>
  <c r="GW85" i="16" s="1"/>
  <c r="GV85" i="16" a="1"/>
  <c r="GV85" i="16" s="1"/>
  <c r="GU85" i="16" a="1"/>
  <c r="GU85" i="16" s="1"/>
  <c r="GT85" i="16" a="1"/>
  <c r="GT85" i="16" s="1"/>
  <c r="GS85" i="16" a="1"/>
  <c r="GS85" i="16" s="1"/>
  <c r="GR85" i="16" a="1"/>
  <c r="GR85" i="16" s="1"/>
  <c r="GQ85" i="16" a="1"/>
  <c r="GQ85" i="16" s="1"/>
  <c r="GP85" i="16" a="1"/>
  <c r="GP85" i="16" s="1"/>
  <c r="GO85" i="16" a="1"/>
  <c r="GO85" i="16" s="1"/>
  <c r="GN85" i="16" a="1"/>
  <c r="GN85" i="16" s="1"/>
  <c r="GM85" i="16" a="1"/>
  <c r="GM85" i="16" s="1"/>
  <c r="GL85" i="16" a="1"/>
  <c r="GL85" i="16" s="1"/>
  <c r="GK85" i="16" a="1"/>
  <c r="GK85" i="16" s="1"/>
  <c r="GJ85" i="16" a="1"/>
  <c r="GJ85" i="16" s="1"/>
  <c r="GI85" i="16" a="1"/>
  <c r="GI85" i="16" s="1"/>
  <c r="GH85" i="16" a="1"/>
  <c r="GH85" i="16" s="1"/>
  <c r="GG85" i="16" a="1"/>
  <c r="GG85" i="16" s="1"/>
  <c r="GF85" i="16" a="1"/>
  <c r="GF85" i="16" s="1"/>
  <c r="GE85" i="16" a="1"/>
  <c r="GE85" i="16" s="1"/>
  <c r="GD85" i="16" a="1"/>
  <c r="GD85" i="16" s="1"/>
  <c r="GC85" i="16" a="1"/>
  <c r="GC85" i="16" s="1"/>
  <c r="GB85" i="16" a="1"/>
  <c r="GB85" i="16" s="1"/>
  <c r="GA85" i="16" a="1"/>
  <c r="GA85" i="16" s="1"/>
  <c r="FZ85" i="16" a="1"/>
  <c r="FZ85" i="16" s="1"/>
  <c r="FY85" i="16" a="1"/>
  <c r="FY85" i="16" s="1"/>
  <c r="FX85" i="16" a="1"/>
  <c r="FX85" i="16" s="1"/>
  <c r="FW85" i="16" a="1"/>
  <c r="FW85" i="16" s="1"/>
  <c r="FV85" i="16" a="1"/>
  <c r="FV85" i="16" s="1"/>
  <c r="FU85" i="16" a="1"/>
  <c r="FU85" i="16" s="1"/>
  <c r="FT85" i="16" a="1"/>
  <c r="FT85" i="16" s="1"/>
  <c r="FS85" i="16" a="1"/>
  <c r="FS85" i="16" s="1"/>
  <c r="FR85" i="16" a="1"/>
  <c r="FR85" i="16" s="1"/>
  <c r="FQ85" i="16" a="1"/>
  <c r="FQ85" i="16" s="1"/>
  <c r="FP85" i="16" a="1"/>
  <c r="FP85" i="16" s="1"/>
  <c r="FO85" i="16" a="1"/>
  <c r="FO85" i="16" s="1"/>
  <c r="FN85" i="16" a="1"/>
  <c r="FN85" i="16" s="1"/>
  <c r="FM85" i="16" a="1"/>
  <c r="FM85" i="16" s="1"/>
  <c r="FL85" i="16" a="1"/>
  <c r="FL85" i="16" s="1"/>
  <c r="FK85" i="16" a="1"/>
  <c r="FK85" i="16" s="1"/>
  <c r="FJ85" i="16" a="1"/>
  <c r="FJ85" i="16" s="1"/>
  <c r="FI85" i="16" a="1"/>
  <c r="FI85" i="16" s="1"/>
  <c r="FH85" i="16" a="1"/>
  <c r="FH85" i="16" s="1"/>
  <c r="FG85" i="16" a="1"/>
  <c r="FG85" i="16" s="1"/>
  <c r="FF85" i="16" a="1"/>
  <c r="FF85" i="16" s="1"/>
  <c r="FE85" i="16" a="1"/>
  <c r="FE85" i="16" s="1"/>
  <c r="FD85" i="16" a="1"/>
  <c r="FD85" i="16" s="1"/>
  <c r="FC85" i="16" a="1"/>
  <c r="FC85" i="16" s="1"/>
  <c r="FB85" i="16" a="1"/>
  <c r="FB85" i="16" s="1"/>
  <c r="FA85" i="16" a="1"/>
  <c r="FA85" i="16" s="1"/>
  <c r="EZ85" i="16" a="1"/>
  <c r="EZ85" i="16" s="1"/>
  <c r="EY85" i="16" a="1"/>
  <c r="EY85" i="16" s="1"/>
  <c r="EX85" i="16" a="1"/>
  <c r="EX85" i="16" s="1"/>
  <c r="EW85" i="16" a="1"/>
  <c r="EW85" i="16" s="1"/>
  <c r="EV85" i="16" a="1"/>
  <c r="EV85" i="16" s="1"/>
  <c r="EU85" i="16" a="1"/>
  <c r="EU85" i="16" s="1"/>
  <c r="ET85" i="16" a="1"/>
  <c r="ET85" i="16" s="1"/>
  <c r="ES85" i="16" a="1"/>
  <c r="ES85" i="16" s="1"/>
  <c r="ER85" i="16" a="1"/>
  <c r="ER85" i="16" s="1"/>
  <c r="EQ85" i="16" a="1"/>
  <c r="EQ85" i="16" s="1"/>
  <c r="EP85" i="16" a="1"/>
  <c r="EP85" i="16" s="1"/>
  <c r="EO85" i="16" a="1"/>
  <c r="EO85" i="16" s="1"/>
  <c r="EN85" i="16" a="1"/>
  <c r="EN85" i="16" s="1"/>
  <c r="EM85" i="16" a="1"/>
  <c r="EM85" i="16" s="1"/>
  <c r="EL85" i="16" a="1"/>
  <c r="EL85" i="16" s="1"/>
  <c r="EK85" i="16" a="1"/>
  <c r="EK85" i="16" s="1"/>
  <c r="EJ85" i="16" a="1"/>
  <c r="EJ85" i="16" s="1"/>
  <c r="EI85" i="16" a="1"/>
  <c r="EI85" i="16" s="1"/>
  <c r="EH85" i="16" a="1"/>
  <c r="EH85" i="16" s="1"/>
  <c r="EG85" i="16" a="1"/>
  <c r="EG85" i="16" s="1"/>
  <c r="EF85" i="16" a="1"/>
  <c r="EF85" i="16" s="1"/>
  <c r="EE85" i="16" a="1"/>
  <c r="EE85" i="16" s="1"/>
  <c r="ED85" i="16" a="1"/>
  <c r="ED85" i="16" s="1"/>
  <c r="EC85" i="16" a="1"/>
  <c r="EC85" i="16" s="1"/>
  <c r="EB85" i="16" a="1"/>
  <c r="EB85" i="16" s="1"/>
  <c r="EA85" i="16" a="1"/>
  <c r="EA85" i="16" s="1"/>
  <c r="DZ85" i="16" a="1"/>
  <c r="DZ85" i="16" s="1"/>
  <c r="DY85" i="16" a="1"/>
  <c r="DY85" i="16" s="1"/>
  <c r="DX85" i="16" a="1"/>
  <c r="DX85" i="16" s="1"/>
  <c r="DW85" i="16" a="1"/>
  <c r="DW85" i="16" s="1"/>
  <c r="DV85" i="16" a="1"/>
  <c r="DV85" i="16" s="1"/>
  <c r="DU85" i="16" a="1"/>
  <c r="DU85" i="16" s="1"/>
  <c r="DT85" i="16" a="1"/>
  <c r="DT85" i="16" s="1"/>
  <c r="DS85" i="16" a="1"/>
  <c r="DS85" i="16" s="1"/>
  <c r="DR85" i="16" a="1"/>
  <c r="DR85" i="16" s="1"/>
  <c r="DQ85" i="16" a="1"/>
  <c r="DQ85" i="16" s="1"/>
  <c r="DP85" i="16" a="1"/>
  <c r="DP85" i="16" s="1"/>
  <c r="DO85" i="16" a="1"/>
  <c r="DO85" i="16" s="1"/>
  <c r="DN85" i="16" a="1"/>
  <c r="DN85" i="16" s="1"/>
  <c r="DM85" i="16" a="1"/>
  <c r="DM85" i="16" s="1"/>
  <c r="DL85" i="16" a="1"/>
  <c r="DL85" i="16" s="1"/>
  <c r="DK85" i="16" a="1"/>
  <c r="DK85" i="16" s="1"/>
  <c r="DJ85" i="16" a="1"/>
  <c r="DJ85" i="16" s="1"/>
  <c r="DI85" i="16" a="1"/>
  <c r="DI85" i="16" s="1"/>
  <c r="DH85" i="16" a="1"/>
  <c r="DH85" i="16" s="1"/>
  <c r="DG85" i="16" a="1"/>
  <c r="DG85" i="16" s="1"/>
  <c r="DF85" i="16" a="1"/>
  <c r="DF85" i="16" s="1"/>
  <c r="DE85" i="16" a="1"/>
  <c r="DE85" i="16" s="1"/>
  <c r="DD85" i="16" a="1"/>
  <c r="DD85" i="16" s="1"/>
  <c r="DC85" i="16" a="1"/>
  <c r="DC85" i="16" s="1"/>
  <c r="DB85" i="16" a="1"/>
  <c r="DB85" i="16" s="1"/>
  <c r="DA85" i="16" a="1"/>
  <c r="DA85" i="16" s="1"/>
  <c r="CZ85" i="16" a="1"/>
  <c r="CZ85" i="16" s="1"/>
  <c r="CY85" i="16" a="1"/>
  <c r="CY85" i="16" s="1"/>
  <c r="CX85" i="16" a="1"/>
  <c r="CX85" i="16" s="1"/>
  <c r="CW85" i="16" a="1"/>
  <c r="CW85" i="16" s="1"/>
  <c r="CV85" i="16" a="1"/>
  <c r="CV85" i="16" s="1"/>
  <c r="CU85" i="16" a="1"/>
  <c r="CU85" i="16" s="1"/>
  <c r="CT85" i="16" a="1"/>
  <c r="CT85" i="16" s="1"/>
  <c r="CS85" i="16" a="1"/>
  <c r="CS85" i="16" s="1"/>
  <c r="CR85" i="16" a="1"/>
  <c r="CR85" i="16" s="1"/>
  <c r="CQ85" i="16" a="1"/>
  <c r="CQ85" i="16" s="1"/>
  <c r="CP85" i="16" a="1"/>
  <c r="CP85" i="16" s="1"/>
  <c r="CO85" i="16" a="1"/>
  <c r="CO85" i="16" s="1"/>
  <c r="CN85" i="16" a="1"/>
  <c r="CN85" i="16" s="1"/>
  <c r="CM85" i="16" a="1"/>
  <c r="CM85" i="16" s="1"/>
  <c r="CL85" i="16" a="1"/>
  <c r="CL85" i="16" s="1"/>
  <c r="CK85" i="16" a="1"/>
  <c r="CK85" i="16" s="1"/>
  <c r="CJ85" i="16" a="1"/>
  <c r="CJ85" i="16" s="1"/>
  <c r="CI85" i="16" a="1"/>
  <c r="CI85" i="16" s="1"/>
  <c r="CH85" i="16" a="1"/>
  <c r="CH85" i="16" s="1"/>
  <c r="CG85" i="16" a="1"/>
  <c r="CG85" i="16" s="1"/>
  <c r="CF85" i="16" a="1"/>
  <c r="CF85" i="16" s="1"/>
  <c r="CE85" i="16" a="1"/>
  <c r="CE85" i="16" s="1"/>
  <c r="CD85" i="16" a="1"/>
  <c r="CD85" i="16" s="1"/>
  <c r="CC85" i="16" a="1"/>
  <c r="CC85" i="16" s="1"/>
  <c r="CB85" i="16" a="1"/>
  <c r="CB85" i="16" s="1"/>
  <c r="CA85" i="16" a="1"/>
  <c r="CA85" i="16" s="1"/>
  <c r="BZ85" i="16" a="1"/>
  <c r="BZ85" i="16" s="1"/>
  <c r="BY85" i="16" a="1"/>
  <c r="BY85" i="16" s="1"/>
  <c r="BX85" i="16" a="1"/>
  <c r="BX85" i="16" s="1"/>
  <c r="BW85" i="16" a="1"/>
  <c r="BW85" i="16" s="1"/>
  <c r="BV85" i="16" a="1"/>
  <c r="BV85" i="16" s="1"/>
  <c r="BU85" i="16" a="1"/>
  <c r="BU85" i="16" s="1"/>
  <c r="BT85" i="16" a="1"/>
  <c r="BT85" i="16" s="1"/>
  <c r="BS85" i="16" a="1"/>
  <c r="BS85" i="16" s="1"/>
  <c r="BR85" i="16" a="1"/>
  <c r="BR85" i="16" s="1"/>
  <c r="BQ85" i="16" a="1"/>
  <c r="BQ85" i="16" s="1"/>
  <c r="BP85" i="16" a="1"/>
  <c r="BP85" i="16" s="1"/>
  <c r="BO85" i="16" a="1"/>
  <c r="BO85" i="16" s="1"/>
  <c r="BN85" i="16" a="1"/>
  <c r="BN85" i="16" s="1"/>
  <c r="BM85" i="16" a="1"/>
  <c r="BM85" i="16" s="1"/>
  <c r="BL85" i="16" a="1"/>
  <c r="BL85" i="16" s="1"/>
  <c r="BK85" i="16" a="1"/>
  <c r="BK85" i="16" s="1"/>
  <c r="BJ85" i="16" a="1"/>
  <c r="BJ85" i="16" s="1"/>
  <c r="BI85" i="16" a="1"/>
  <c r="BI85" i="16" s="1"/>
  <c r="BH85" i="16" a="1"/>
  <c r="BH85" i="16" s="1"/>
  <c r="BG85" i="16" a="1"/>
  <c r="BG85" i="16" s="1"/>
  <c r="BF85" i="16" a="1"/>
  <c r="BF85" i="16" s="1"/>
  <c r="BE85" i="16" a="1"/>
  <c r="BE85" i="16" s="1"/>
  <c r="BD85" i="16" a="1"/>
  <c r="BD85" i="16" s="1"/>
  <c r="BC85" i="16" a="1"/>
  <c r="BC85" i="16" s="1"/>
  <c r="BB85" i="16" a="1"/>
  <c r="BB85" i="16" s="1"/>
  <c r="BA85" i="16" a="1"/>
  <c r="BA85" i="16" s="1"/>
  <c r="AZ85" i="16" a="1"/>
  <c r="AZ85" i="16" s="1"/>
  <c r="AY85" i="16" a="1"/>
  <c r="AY85" i="16" s="1"/>
  <c r="AX85" i="16" a="1"/>
  <c r="AX85" i="16" s="1"/>
  <c r="AW85" i="16" a="1"/>
  <c r="AW85" i="16" s="1"/>
  <c r="AV85" i="16" a="1"/>
  <c r="AV85" i="16" s="1"/>
  <c r="AU85" i="16" a="1"/>
  <c r="AU85" i="16" s="1"/>
  <c r="AT85" i="16" a="1"/>
  <c r="AT85" i="16" s="1"/>
  <c r="AS85" i="16" a="1"/>
  <c r="AS85" i="16" s="1"/>
  <c r="AR85" i="16" a="1"/>
  <c r="AR85" i="16" s="1"/>
  <c r="AQ85" i="16" a="1"/>
  <c r="AQ85" i="16" s="1"/>
  <c r="AP85" i="16" a="1"/>
  <c r="AP85" i="16" s="1"/>
  <c r="AO85" i="16" a="1"/>
  <c r="AO85" i="16" s="1"/>
  <c r="AN85" i="16" a="1"/>
  <c r="AN85" i="16" s="1"/>
  <c r="AM85" i="16" a="1"/>
  <c r="AM85" i="16" s="1"/>
  <c r="AL85" i="16" a="1"/>
  <c r="AL85" i="16" s="1"/>
  <c r="AK85" i="16" a="1"/>
  <c r="AK85" i="16" s="1"/>
  <c r="AJ85" i="16" a="1"/>
  <c r="AJ85" i="16" s="1"/>
  <c r="AI85" i="16" a="1"/>
  <c r="AI85" i="16" s="1"/>
  <c r="AH85" i="16" a="1"/>
  <c r="AH85" i="16" s="1"/>
  <c r="AG85" i="16" a="1"/>
  <c r="AG85" i="16" s="1"/>
  <c r="AF85" i="16" a="1"/>
  <c r="AF85" i="16" s="1"/>
  <c r="AE85" i="16" a="1"/>
  <c r="AE85" i="16" s="1"/>
  <c r="AD85" i="16" a="1"/>
  <c r="AD85" i="16" s="1"/>
  <c r="AC85" i="16" a="1"/>
  <c r="AC85" i="16" s="1"/>
  <c r="AB85" i="16" a="1"/>
  <c r="AB85" i="16" s="1"/>
  <c r="AA85" i="16" a="1"/>
  <c r="AA85" i="16" s="1"/>
  <c r="Z85" i="16" a="1"/>
  <c r="Z85" i="16" s="1"/>
  <c r="Y85" i="16" a="1"/>
  <c r="Y85" i="16" s="1"/>
  <c r="X85" i="16" a="1"/>
  <c r="X85" i="16" s="1"/>
  <c r="W85" i="16" a="1"/>
  <c r="W85" i="16" s="1"/>
  <c r="V85" i="16" a="1"/>
  <c r="V85" i="16" s="1"/>
  <c r="U85" i="16" a="1"/>
  <c r="U85" i="16" s="1"/>
  <c r="T85" i="16" a="1"/>
  <c r="T85" i="16" s="1"/>
  <c r="S85" i="16" a="1"/>
  <c r="S85" i="16" s="1"/>
  <c r="R85" i="16" a="1"/>
  <c r="R85" i="16" s="1"/>
  <c r="Q85" i="16" a="1"/>
  <c r="Q85" i="16" s="1"/>
  <c r="P85" i="16" a="1"/>
  <c r="P85" i="16" s="1"/>
  <c r="O85" i="16" a="1"/>
  <c r="O85" i="16" s="1"/>
  <c r="N85" i="16" a="1"/>
  <c r="N85" i="16" s="1"/>
  <c r="M85" i="16" a="1"/>
  <c r="M85" i="16" s="1"/>
  <c r="L85" i="16" a="1"/>
  <c r="L85" i="16" s="1"/>
  <c r="K85" i="16" a="1"/>
  <c r="K85" i="16" s="1"/>
  <c r="J85" i="16" a="1"/>
  <c r="J85" i="16" s="1"/>
  <c r="NJ84" i="16" a="1"/>
  <c r="NJ84" i="16" s="1"/>
  <c r="NI84" i="16" a="1"/>
  <c r="NI84" i="16" s="1"/>
  <c r="NH84" i="16" a="1"/>
  <c r="NH84" i="16" s="1"/>
  <c r="NG84" i="16" a="1"/>
  <c r="NG84" i="16" s="1"/>
  <c r="NF84" i="16" a="1"/>
  <c r="NF84" i="16" s="1"/>
  <c r="NE84" i="16" a="1"/>
  <c r="NE84" i="16" s="1"/>
  <c r="ND84" i="16" a="1"/>
  <c r="ND84" i="16" s="1"/>
  <c r="NC84" i="16" a="1"/>
  <c r="NC84" i="16" s="1"/>
  <c r="NB84" i="16" a="1"/>
  <c r="NB84" i="16" s="1"/>
  <c r="NA84" i="16" a="1"/>
  <c r="NA84" i="16" s="1"/>
  <c r="MZ84" i="16" a="1"/>
  <c r="MZ84" i="16" s="1"/>
  <c r="MY84" i="16" a="1"/>
  <c r="MY84" i="16" s="1"/>
  <c r="MX84" i="16" a="1"/>
  <c r="MX84" i="16" s="1"/>
  <c r="MW84" i="16" a="1"/>
  <c r="MW84" i="16" s="1"/>
  <c r="MV84" i="16" a="1"/>
  <c r="MV84" i="16" s="1"/>
  <c r="MU84" i="16" a="1"/>
  <c r="MU84" i="16" s="1"/>
  <c r="MT84" i="16" a="1"/>
  <c r="MT84" i="16" s="1"/>
  <c r="MS84" i="16" a="1"/>
  <c r="MS84" i="16" s="1"/>
  <c r="MR84" i="16" a="1"/>
  <c r="MR84" i="16" s="1"/>
  <c r="MQ84" i="16" a="1"/>
  <c r="MQ84" i="16" s="1"/>
  <c r="MP84" i="16" a="1"/>
  <c r="MP84" i="16" s="1"/>
  <c r="MO84" i="16" a="1"/>
  <c r="MO84" i="16" s="1"/>
  <c r="MN84" i="16" a="1"/>
  <c r="MN84" i="16" s="1"/>
  <c r="MM84" i="16" a="1"/>
  <c r="MM84" i="16" s="1"/>
  <c r="ML84" i="16" a="1"/>
  <c r="ML84" i="16" s="1"/>
  <c r="MK84" i="16" a="1"/>
  <c r="MK84" i="16" s="1"/>
  <c r="MJ84" i="16" a="1"/>
  <c r="MJ84" i="16" s="1"/>
  <c r="MI84" i="16" a="1"/>
  <c r="MI84" i="16" s="1"/>
  <c r="MH84" i="16" a="1"/>
  <c r="MH84" i="16" s="1"/>
  <c r="MG84" i="16" a="1"/>
  <c r="MG84" i="16" s="1"/>
  <c r="MF84" i="16" a="1"/>
  <c r="MF84" i="16" s="1"/>
  <c r="ME84" i="16" a="1"/>
  <c r="ME84" i="16" s="1"/>
  <c r="MD84" i="16" a="1"/>
  <c r="MD84" i="16" s="1"/>
  <c r="MC84" i="16" a="1"/>
  <c r="MC84" i="16" s="1"/>
  <c r="MB84" i="16" a="1"/>
  <c r="MB84" i="16" s="1"/>
  <c r="MA84" i="16" a="1"/>
  <c r="MA84" i="16" s="1"/>
  <c r="LZ84" i="16" a="1"/>
  <c r="LZ84" i="16" s="1"/>
  <c r="LY84" i="16" a="1"/>
  <c r="LY84" i="16" s="1"/>
  <c r="LX84" i="16" a="1"/>
  <c r="LX84" i="16" s="1"/>
  <c r="LW84" i="16" a="1"/>
  <c r="LW84" i="16" s="1"/>
  <c r="LV84" i="16" a="1"/>
  <c r="LV84" i="16" s="1"/>
  <c r="LU84" i="16" a="1"/>
  <c r="LU84" i="16" s="1"/>
  <c r="LT84" i="16" a="1"/>
  <c r="LT84" i="16" s="1"/>
  <c r="LS84" i="16" a="1"/>
  <c r="LS84" i="16" s="1"/>
  <c r="LR84" i="16" a="1"/>
  <c r="LR84" i="16" s="1"/>
  <c r="LQ84" i="16" a="1"/>
  <c r="LQ84" i="16" s="1"/>
  <c r="LP84" i="16" a="1"/>
  <c r="LP84" i="16" s="1"/>
  <c r="LO84" i="16" a="1"/>
  <c r="LO84" i="16" s="1"/>
  <c r="LN84" i="16" a="1"/>
  <c r="LN84" i="16" s="1"/>
  <c r="LM84" i="16" a="1"/>
  <c r="LM84" i="16" s="1"/>
  <c r="LL84" i="16" a="1"/>
  <c r="LL84" i="16" s="1"/>
  <c r="LK84" i="16" a="1"/>
  <c r="LK84" i="16" s="1"/>
  <c r="LJ84" i="16" a="1"/>
  <c r="LJ84" i="16" s="1"/>
  <c r="LI84" i="16" a="1"/>
  <c r="LI84" i="16" s="1"/>
  <c r="LH84" i="16" a="1"/>
  <c r="LH84" i="16" s="1"/>
  <c r="LG84" i="16" a="1"/>
  <c r="LG84" i="16" s="1"/>
  <c r="LF84" i="16" a="1"/>
  <c r="LF84" i="16" s="1"/>
  <c r="LE84" i="16" a="1"/>
  <c r="LE84" i="16" s="1"/>
  <c r="LD84" i="16" a="1"/>
  <c r="LD84" i="16" s="1"/>
  <c r="LC84" i="16" a="1"/>
  <c r="LC84" i="16" s="1"/>
  <c r="LB84" i="16" a="1"/>
  <c r="LB84" i="16" s="1"/>
  <c r="LA84" i="16" a="1"/>
  <c r="LA84" i="16" s="1"/>
  <c r="KZ84" i="16" a="1"/>
  <c r="KZ84" i="16" s="1"/>
  <c r="KY84" i="16" a="1"/>
  <c r="KY84" i="16" s="1"/>
  <c r="KX84" i="16" a="1"/>
  <c r="KX84" i="16" s="1"/>
  <c r="KW84" i="16" a="1"/>
  <c r="KW84" i="16" s="1"/>
  <c r="KV84" i="16" a="1"/>
  <c r="KV84" i="16" s="1"/>
  <c r="KU84" i="16" a="1"/>
  <c r="KU84" i="16" s="1"/>
  <c r="KT84" i="16" a="1"/>
  <c r="KT84" i="16" s="1"/>
  <c r="KS84" i="16" a="1"/>
  <c r="KS84" i="16" s="1"/>
  <c r="KR84" i="16" a="1"/>
  <c r="KR84" i="16" s="1"/>
  <c r="KQ84" i="16" a="1"/>
  <c r="KQ84" i="16" s="1"/>
  <c r="KP84" i="16" a="1"/>
  <c r="KP84" i="16" s="1"/>
  <c r="KO84" i="16" a="1"/>
  <c r="KO84" i="16" s="1"/>
  <c r="KN84" i="16" a="1"/>
  <c r="KN84" i="16" s="1"/>
  <c r="KM84" i="16" a="1"/>
  <c r="KM84" i="16" s="1"/>
  <c r="KL84" i="16" a="1"/>
  <c r="KL84" i="16" s="1"/>
  <c r="KK84" i="16" a="1"/>
  <c r="KK84" i="16" s="1"/>
  <c r="KJ84" i="16" a="1"/>
  <c r="KJ84" i="16" s="1"/>
  <c r="KI84" i="16" a="1"/>
  <c r="KI84" i="16" s="1"/>
  <c r="KH84" i="16" a="1"/>
  <c r="KH84" i="16" s="1"/>
  <c r="KG84" i="16" a="1"/>
  <c r="KG84" i="16" s="1"/>
  <c r="KF84" i="16" a="1"/>
  <c r="KF84" i="16" s="1"/>
  <c r="KE84" i="16" a="1"/>
  <c r="KE84" i="16" s="1"/>
  <c r="KD84" i="16" a="1"/>
  <c r="KD84" i="16" s="1"/>
  <c r="KC84" i="16" a="1"/>
  <c r="KC84" i="16" s="1"/>
  <c r="KB84" i="16" a="1"/>
  <c r="KB84" i="16" s="1"/>
  <c r="KA84" i="16" a="1"/>
  <c r="KA84" i="16" s="1"/>
  <c r="JZ84" i="16" a="1"/>
  <c r="JZ84" i="16" s="1"/>
  <c r="JY84" i="16" a="1"/>
  <c r="JY84" i="16" s="1"/>
  <c r="JX84" i="16" a="1"/>
  <c r="JX84" i="16" s="1"/>
  <c r="JW84" i="16" a="1"/>
  <c r="JW84" i="16" s="1"/>
  <c r="JV84" i="16" a="1"/>
  <c r="JV84" i="16" s="1"/>
  <c r="JU84" i="16" a="1"/>
  <c r="JU84" i="16" s="1"/>
  <c r="JT84" i="16" a="1"/>
  <c r="JT84" i="16" s="1"/>
  <c r="JS84" i="16" a="1"/>
  <c r="JS84" i="16" s="1"/>
  <c r="JR84" i="16" a="1"/>
  <c r="JR84" i="16" s="1"/>
  <c r="JQ84" i="16" a="1"/>
  <c r="JQ84" i="16" s="1"/>
  <c r="JP84" i="16" a="1"/>
  <c r="JP84" i="16" s="1"/>
  <c r="JO84" i="16" a="1"/>
  <c r="JO84" i="16" s="1"/>
  <c r="JN84" i="16" a="1"/>
  <c r="JN84" i="16" s="1"/>
  <c r="JM84" i="16" a="1"/>
  <c r="JM84" i="16" s="1"/>
  <c r="JL84" i="16" a="1"/>
  <c r="JL84" i="16" s="1"/>
  <c r="JK84" i="16" a="1"/>
  <c r="JK84" i="16" s="1"/>
  <c r="JJ84" i="16" a="1"/>
  <c r="JJ84" i="16" s="1"/>
  <c r="JI84" i="16" a="1"/>
  <c r="JI84" i="16" s="1"/>
  <c r="JH84" i="16" a="1"/>
  <c r="JH84" i="16" s="1"/>
  <c r="JG84" i="16" a="1"/>
  <c r="JG84" i="16" s="1"/>
  <c r="JF84" i="16" a="1"/>
  <c r="JF84" i="16" s="1"/>
  <c r="JE84" i="16" a="1"/>
  <c r="JE84" i="16" s="1"/>
  <c r="JD84" i="16" a="1"/>
  <c r="JD84" i="16" s="1"/>
  <c r="JC84" i="16" a="1"/>
  <c r="JC84" i="16" s="1"/>
  <c r="JB84" i="16" a="1"/>
  <c r="JB84" i="16" s="1"/>
  <c r="JA84" i="16" a="1"/>
  <c r="JA84" i="16" s="1"/>
  <c r="IZ84" i="16" a="1"/>
  <c r="IZ84" i="16" s="1"/>
  <c r="IY84" i="16" a="1"/>
  <c r="IY84" i="16" s="1"/>
  <c r="IX84" i="16" a="1"/>
  <c r="IX84" i="16" s="1"/>
  <c r="IW84" i="16" a="1"/>
  <c r="IW84" i="16" s="1"/>
  <c r="IV84" i="16" a="1"/>
  <c r="IV84" i="16" s="1"/>
  <c r="IU84" i="16" a="1"/>
  <c r="IU84" i="16" s="1"/>
  <c r="IT84" i="16" a="1"/>
  <c r="IT84" i="16" s="1"/>
  <c r="IS84" i="16" a="1"/>
  <c r="IS84" i="16" s="1"/>
  <c r="IR84" i="16" a="1"/>
  <c r="IR84" i="16" s="1"/>
  <c r="IQ84" i="16" a="1"/>
  <c r="IQ84" i="16" s="1"/>
  <c r="IP84" i="16" a="1"/>
  <c r="IP84" i="16" s="1"/>
  <c r="IO84" i="16" a="1"/>
  <c r="IO84" i="16" s="1"/>
  <c r="IN84" i="16" a="1"/>
  <c r="IN84" i="16" s="1"/>
  <c r="IM84" i="16" a="1"/>
  <c r="IM84" i="16" s="1"/>
  <c r="IL84" i="16" a="1"/>
  <c r="IL84" i="16" s="1"/>
  <c r="IK84" i="16" a="1"/>
  <c r="IK84" i="16" s="1"/>
  <c r="IJ84" i="16" a="1"/>
  <c r="IJ84" i="16" s="1"/>
  <c r="II84" i="16" a="1"/>
  <c r="II84" i="16" s="1"/>
  <c r="IH84" i="16" a="1"/>
  <c r="IH84" i="16" s="1"/>
  <c r="IG84" i="16" a="1"/>
  <c r="IG84" i="16" s="1"/>
  <c r="IF84" i="16" a="1"/>
  <c r="IF84" i="16" s="1"/>
  <c r="IE84" i="16" a="1"/>
  <c r="IE84" i="16" s="1"/>
  <c r="ID84" i="16" a="1"/>
  <c r="ID84" i="16" s="1"/>
  <c r="IC84" i="16" a="1"/>
  <c r="IC84" i="16" s="1"/>
  <c r="IB84" i="16" a="1"/>
  <c r="IB84" i="16" s="1"/>
  <c r="IA84" i="16" a="1"/>
  <c r="IA84" i="16" s="1"/>
  <c r="HZ84" i="16" a="1"/>
  <c r="HZ84" i="16" s="1"/>
  <c r="HY84" i="16" a="1"/>
  <c r="HY84" i="16" s="1"/>
  <c r="HX84" i="16" a="1"/>
  <c r="HX84" i="16" s="1"/>
  <c r="HW84" i="16" a="1"/>
  <c r="HW84" i="16" s="1"/>
  <c r="HV84" i="16" a="1"/>
  <c r="HV84" i="16" s="1"/>
  <c r="HU84" i="16" a="1"/>
  <c r="HU84" i="16" s="1"/>
  <c r="HT84" i="16" a="1"/>
  <c r="HT84" i="16" s="1"/>
  <c r="HS84" i="16" a="1"/>
  <c r="HS84" i="16" s="1"/>
  <c r="HR84" i="16" a="1"/>
  <c r="HR84" i="16" s="1"/>
  <c r="HQ84" i="16" a="1"/>
  <c r="HQ84" i="16" s="1"/>
  <c r="HP84" i="16" a="1"/>
  <c r="HP84" i="16" s="1"/>
  <c r="HO84" i="16" a="1"/>
  <c r="HO84" i="16" s="1"/>
  <c r="HN84" i="16" a="1"/>
  <c r="HN84" i="16" s="1"/>
  <c r="HM84" i="16" a="1"/>
  <c r="HM84" i="16" s="1"/>
  <c r="HL84" i="16" a="1"/>
  <c r="HL84" i="16" s="1"/>
  <c r="HK84" i="16" a="1"/>
  <c r="HK84" i="16" s="1"/>
  <c r="HJ84" i="16" a="1"/>
  <c r="HJ84" i="16" s="1"/>
  <c r="HI84" i="16" a="1"/>
  <c r="HI84" i="16" s="1"/>
  <c r="HH84" i="16" a="1"/>
  <c r="HH84" i="16" s="1"/>
  <c r="HG84" i="16" a="1"/>
  <c r="HG84" i="16" s="1"/>
  <c r="HF84" i="16" a="1"/>
  <c r="HF84" i="16" s="1"/>
  <c r="HE84" i="16" a="1"/>
  <c r="HE84" i="16" s="1"/>
  <c r="HD84" i="16" a="1"/>
  <c r="HD84" i="16" s="1"/>
  <c r="HC84" i="16" a="1"/>
  <c r="HC84" i="16" s="1"/>
  <c r="HB84" i="16" a="1"/>
  <c r="HB84" i="16" s="1"/>
  <c r="HA84" i="16" a="1"/>
  <c r="HA84" i="16" s="1"/>
  <c r="GZ84" i="16" a="1"/>
  <c r="GZ84" i="16" s="1"/>
  <c r="GY84" i="16" a="1"/>
  <c r="GY84" i="16" s="1"/>
  <c r="GX84" i="16" a="1"/>
  <c r="GX84" i="16" s="1"/>
  <c r="GW84" i="16" a="1"/>
  <c r="GW84" i="16" s="1"/>
  <c r="GV84" i="16" a="1"/>
  <c r="GV84" i="16" s="1"/>
  <c r="GU84" i="16" a="1"/>
  <c r="GU84" i="16" s="1"/>
  <c r="GT84" i="16" a="1"/>
  <c r="GT84" i="16" s="1"/>
  <c r="GS84" i="16" a="1"/>
  <c r="GS84" i="16" s="1"/>
  <c r="GR84" i="16" a="1"/>
  <c r="GR84" i="16" s="1"/>
  <c r="GQ84" i="16" a="1"/>
  <c r="GQ84" i="16" s="1"/>
  <c r="GP84" i="16" a="1"/>
  <c r="GP84" i="16" s="1"/>
  <c r="GO84" i="16" a="1"/>
  <c r="GO84" i="16" s="1"/>
  <c r="GN84" i="16" a="1"/>
  <c r="GN84" i="16" s="1"/>
  <c r="GM84" i="16" a="1"/>
  <c r="GM84" i="16" s="1"/>
  <c r="GL84" i="16" a="1"/>
  <c r="GL84" i="16" s="1"/>
  <c r="GK84" i="16" a="1"/>
  <c r="GK84" i="16" s="1"/>
  <c r="GJ84" i="16" a="1"/>
  <c r="GJ84" i="16" s="1"/>
  <c r="GI84" i="16" a="1"/>
  <c r="GI84" i="16" s="1"/>
  <c r="GH84" i="16" a="1"/>
  <c r="GH84" i="16" s="1"/>
  <c r="GG84" i="16" a="1"/>
  <c r="GG84" i="16" s="1"/>
  <c r="GF84" i="16" a="1"/>
  <c r="GF84" i="16" s="1"/>
  <c r="GE84" i="16" a="1"/>
  <c r="GE84" i="16" s="1"/>
  <c r="GD84" i="16" a="1"/>
  <c r="GD84" i="16" s="1"/>
  <c r="GC84" i="16" a="1"/>
  <c r="GC84" i="16" s="1"/>
  <c r="GB84" i="16" a="1"/>
  <c r="GB84" i="16" s="1"/>
  <c r="GA84" i="16" a="1"/>
  <c r="GA84" i="16" s="1"/>
  <c r="FZ84" i="16" a="1"/>
  <c r="FZ84" i="16" s="1"/>
  <c r="FY84" i="16" a="1"/>
  <c r="FY84" i="16" s="1"/>
  <c r="FX84" i="16" a="1"/>
  <c r="FX84" i="16" s="1"/>
  <c r="FW84" i="16" a="1"/>
  <c r="FW84" i="16" s="1"/>
  <c r="FV84" i="16" a="1"/>
  <c r="FV84" i="16" s="1"/>
  <c r="FU84" i="16" a="1"/>
  <c r="FU84" i="16" s="1"/>
  <c r="FT84" i="16" a="1"/>
  <c r="FT84" i="16" s="1"/>
  <c r="FS84" i="16" a="1"/>
  <c r="FS84" i="16" s="1"/>
  <c r="FR84" i="16" a="1"/>
  <c r="FR84" i="16" s="1"/>
  <c r="FQ84" i="16" a="1"/>
  <c r="FQ84" i="16" s="1"/>
  <c r="FP84" i="16" a="1"/>
  <c r="FP84" i="16" s="1"/>
  <c r="FO84" i="16" a="1"/>
  <c r="FO84" i="16" s="1"/>
  <c r="FN84" i="16" a="1"/>
  <c r="FN84" i="16" s="1"/>
  <c r="FM84" i="16" a="1"/>
  <c r="FM84" i="16" s="1"/>
  <c r="FL84" i="16" a="1"/>
  <c r="FL84" i="16" s="1"/>
  <c r="FK84" i="16" a="1"/>
  <c r="FK84" i="16" s="1"/>
  <c r="FJ84" i="16" a="1"/>
  <c r="FJ84" i="16" s="1"/>
  <c r="FI84" i="16" a="1"/>
  <c r="FI84" i="16" s="1"/>
  <c r="FH84" i="16" a="1"/>
  <c r="FH84" i="16" s="1"/>
  <c r="FG84" i="16" a="1"/>
  <c r="FG84" i="16" s="1"/>
  <c r="FF84" i="16" a="1"/>
  <c r="FF84" i="16" s="1"/>
  <c r="FE84" i="16" a="1"/>
  <c r="FE84" i="16" s="1"/>
  <c r="FD84" i="16" a="1"/>
  <c r="FD84" i="16" s="1"/>
  <c r="FC84" i="16" a="1"/>
  <c r="FC84" i="16" s="1"/>
  <c r="FB84" i="16" a="1"/>
  <c r="FB84" i="16" s="1"/>
  <c r="FA84" i="16" a="1"/>
  <c r="FA84" i="16" s="1"/>
  <c r="EZ84" i="16" a="1"/>
  <c r="EZ84" i="16" s="1"/>
  <c r="EY84" i="16" a="1"/>
  <c r="EY84" i="16" s="1"/>
  <c r="EX84" i="16" a="1"/>
  <c r="EX84" i="16" s="1"/>
  <c r="EW84" i="16" a="1"/>
  <c r="EW84" i="16" s="1"/>
  <c r="EV84" i="16" a="1"/>
  <c r="EV84" i="16" s="1"/>
  <c r="EU84" i="16" a="1"/>
  <c r="EU84" i="16" s="1"/>
  <c r="ET84" i="16" a="1"/>
  <c r="ET84" i="16" s="1"/>
  <c r="ES84" i="16" a="1"/>
  <c r="ES84" i="16" s="1"/>
  <c r="ER84" i="16" a="1"/>
  <c r="ER84" i="16" s="1"/>
  <c r="EQ84" i="16" a="1"/>
  <c r="EQ84" i="16" s="1"/>
  <c r="EP84" i="16" a="1"/>
  <c r="EP84" i="16" s="1"/>
  <c r="EO84" i="16" a="1"/>
  <c r="EO84" i="16" s="1"/>
  <c r="EN84" i="16" a="1"/>
  <c r="EN84" i="16" s="1"/>
  <c r="EM84" i="16" a="1"/>
  <c r="EM84" i="16" s="1"/>
  <c r="EL84" i="16" a="1"/>
  <c r="EL84" i="16" s="1"/>
  <c r="EK84" i="16" a="1"/>
  <c r="EK84" i="16" s="1"/>
  <c r="EJ84" i="16" a="1"/>
  <c r="EJ84" i="16" s="1"/>
  <c r="EI84" i="16" a="1"/>
  <c r="EI84" i="16" s="1"/>
  <c r="EH84" i="16" a="1"/>
  <c r="EH84" i="16" s="1"/>
  <c r="EG84" i="16" a="1"/>
  <c r="EG84" i="16" s="1"/>
  <c r="EF84" i="16" a="1"/>
  <c r="EF84" i="16" s="1"/>
  <c r="EE84" i="16" a="1"/>
  <c r="EE84" i="16" s="1"/>
  <c r="ED84" i="16" a="1"/>
  <c r="ED84" i="16" s="1"/>
  <c r="EC84" i="16" a="1"/>
  <c r="EC84" i="16" s="1"/>
  <c r="EB84" i="16" a="1"/>
  <c r="EB84" i="16" s="1"/>
  <c r="EA84" i="16" a="1"/>
  <c r="EA84" i="16" s="1"/>
  <c r="DZ84" i="16" a="1"/>
  <c r="DZ84" i="16" s="1"/>
  <c r="DY84" i="16" a="1"/>
  <c r="DY84" i="16" s="1"/>
  <c r="DX84" i="16" a="1"/>
  <c r="DX84" i="16" s="1"/>
  <c r="DW84" i="16" a="1"/>
  <c r="DW84" i="16" s="1"/>
  <c r="DV84" i="16" a="1"/>
  <c r="DV84" i="16" s="1"/>
  <c r="DU84" i="16" a="1"/>
  <c r="DU84" i="16" s="1"/>
  <c r="DT84" i="16" a="1"/>
  <c r="DT84" i="16" s="1"/>
  <c r="DS84" i="16" a="1"/>
  <c r="DS84" i="16" s="1"/>
  <c r="DR84" i="16" a="1"/>
  <c r="DR84" i="16" s="1"/>
  <c r="DQ84" i="16" a="1"/>
  <c r="DQ84" i="16" s="1"/>
  <c r="DP84" i="16" a="1"/>
  <c r="DP84" i="16" s="1"/>
  <c r="DO84" i="16" a="1"/>
  <c r="DO84" i="16" s="1"/>
  <c r="DN84" i="16" a="1"/>
  <c r="DN84" i="16" s="1"/>
  <c r="DM84" i="16" a="1"/>
  <c r="DM84" i="16" s="1"/>
  <c r="DL84" i="16" a="1"/>
  <c r="DL84" i="16" s="1"/>
  <c r="DK84" i="16" a="1"/>
  <c r="DK84" i="16" s="1"/>
  <c r="DJ84" i="16" a="1"/>
  <c r="DJ84" i="16" s="1"/>
  <c r="DI84" i="16" a="1"/>
  <c r="DI84" i="16" s="1"/>
  <c r="DH84" i="16" a="1"/>
  <c r="DH84" i="16" s="1"/>
  <c r="DG84" i="16" a="1"/>
  <c r="DG84" i="16" s="1"/>
  <c r="DF84" i="16" a="1"/>
  <c r="DF84" i="16" s="1"/>
  <c r="DE84" i="16" a="1"/>
  <c r="DE84" i="16" s="1"/>
  <c r="DD84" i="16" a="1"/>
  <c r="DD84" i="16" s="1"/>
  <c r="DC84" i="16" a="1"/>
  <c r="DC84" i="16" s="1"/>
  <c r="DB84" i="16" a="1"/>
  <c r="DB84" i="16" s="1"/>
  <c r="DA84" i="16" a="1"/>
  <c r="DA84" i="16" s="1"/>
  <c r="CZ84" i="16" a="1"/>
  <c r="CZ84" i="16" s="1"/>
  <c r="CY84" i="16" a="1"/>
  <c r="CY84" i="16" s="1"/>
  <c r="CX84" i="16" a="1"/>
  <c r="CX84" i="16" s="1"/>
  <c r="CW84" i="16" a="1"/>
  <c r="CW84" i="16" s="1"/>
  <c r="CV84" i="16" a="1"/>
  <c r="CV84" i="16" s="1"/>
  <c r="CU84" i="16" a="1"/>
  <c r="CU84" i="16" s="1"/>
  <c r="CT84" i="16" a="1"/>
  <c r="CT84" i="16" s="1"/>
  <c r="CS84" i="16" a="1"/>
  <c r="CS84" i="16" s="1"/>
  <c r="CR84" i="16" a="1"/>
  <c r="CR84" i="16" s="1"/>
  <c r="CQ84" i="16" a="1"/>
  <c r="CQ84" i="16" s="1"/>
  <c r="CP84" i="16" a="1"/>
  <c r="CP84" i="16" s="1"/>
  <c r="CO84" i="16" a="1"/>
  <c r="CO84" i="16" s="1"/>
  <c r="CN84" i="16" a="1"/>
  <c r="CN84" i="16" s="1"/>
  <c r="CM84" i="16" a="1"/>
  <c r="CM84" i="16" s="1"/>
  <c r="CL84" i="16" a="1"/>
  <c r="CL84" i="16" s="1"/>
  <c r="CK84" i="16" a="1"/>
  <c r="CK84" i="16" s="1"/>
  <c r="CJ84" i="16" a="1"/>
  <c r="CJ84" i="16" s="1"/>
  <c r="CI84" i="16" a="1"/>
  <c r="CI84" i="16" s="1"/>
  <c r="CH84" i="16" a="1"/>
  <c r="CH84" i="16" s="1"/>
  <c r="CG84" i="16" a="1"/>
  <c r="CG84" i="16" s="1"/>
  <c r="CF84" i="16" a="1"/>
  <c r="CF84" i="16" s="1"/>
  <c r="CE84" i="16" a="1"/>
  <c r="CE84" i="16" s="1"/>
  <c r="CD84" i="16" a="1"/>
  <c r="CD84" i="16" s="1"/>
  <c r="CC84" i="16" a="1"/>
  <c r="CC84" i="16" s="1"/>
  <c r="CB84" i="16" a="1"/>
  <c r="CB84" i="16" s="1"/>
  <c r="CA84" i="16" a="1"/>
  <c r="CA84" i="16" s="1"/>
  <c r="BZ84" i="16" a="1"/>
  <c r="BZ84" i="16" s="1"/>
  <c r="BY84" i="16" a="1"/>
  <c r="BY84" i="16" s="1"/>
  <c r="BX84" i="16" a="1"/>
  <c r="BX84" i="16" s="1"/>
  <c r="BW84" i="16" a="1"/>
  <c r="BW84" i="16" s="1"/>
  <c r="BV84" i="16" a="1"/>
  <c r="BV84" i="16" s="1"/>
  <c r="BU84" i="16" a="1"/>
  <c r="BU84" i="16" s="1"/>
  <c r="BT84" i="16" a="1"/>
  <c r="BT84" i="16" s="1"/>
  <c r="BS84" i="16" a="1"/>
  <c r="BS84" i="16" s="1"/>
  <c r="BR84" i="16" a="1"/>
  <c r="BR84" i="16" s="1"/>
  <c r="BQ84" i="16" a="1"/>
  <c r="BQ84" i="16" s="1"/>
  <c r="BP84" i="16" a="1"/>
  <c r="BP84" i="16" s="1"/>
  <c r="BO84" i="16" a="1"/>
  <c r="BO84" i="16" s="1"/>
  <c r="BN84" i="16" a="1"/>
  <c r="BN84" i="16" s="1"/>
  <c r="BM84" i="16" a="1"/>
  <c r="BM84" i="16" s="1"/>
  <c r="BL84" i="16" a="1"/>
  <c r="BL84" i="16" s="1"/>
  <c r="BK84" i="16" a="1"/>
  <c r="BK84" i="16" s="1"/>
  <c r="BJ84" i="16" a="1"/>
  <c r="BJ84" i="16" s="1"/>
  <c r="BI84" i="16" a="1"/>
  <c r="BI84" i="16" s="1"/>
  <c r="BH84" i="16" a="1"/>
  <c r="BH84" i="16" s="1"/>
  <c r="BG84" i="16" a="1"/>
  <c r="BG84" i="16" s="1"/>
  <c r="BF84" i="16" a="1"/>
  <c r="BF84" i="16" s="1"/>
  <c r="BE84" i="16" a="1"/>
  <c r="BE84" i="16" s="1"/>
  <c r="BD84" i="16" a="1"/>
  <c r="BD84" i="16" s="1"/>
  <c r="BC84" i="16" a="1"/>
  <c r="BC84" i="16" s="1"/>
  <c r="BB84" i="16" a="1"/>
  <c r="BB84" i="16" s="1"/>
  <c r="BA84" i="16" a="1"/>
  <c r="BA84" i="16" s="1"/>
  <c r="AZ84" i="16" a="1"/>
  <c r="AZ84" i="16" s="1"/>
  <c r="AY84" i="16" a="1"/>
  <c r="AY84" i="16" s="1"/>
  <c r="AX84" i="16" a="1"/>
  <c r="AX84" i="16" s="1"/>
  <c r="AW84" i="16" a="1"/>
  <c r="AW84" i="16" s="1"/>
  <c r="AV84" i="16" a="1"/>
  <c r="AV84" i="16" s="1"/>
  <c r="AU84" i="16" a="1"/>
  <c r="AU84" i="16" s="1"/>
  <c r="AT84" i="16" a="1"/>
  <c r="AT84" i="16" s="1"/>
  <c r="AS84" i="16" a="1"/>
  <c r="AS84" i="16" s="1"/>
  <c r="AR84" i="16" a="1"/>
  <c r="AR84" i="16" s="1"/>
  <c r="AQ84" i="16" a="1"/>
  <c r="AQ84" i="16" s="1"/>
  <c r="AP84" i="16" a="1"/>
  <c r="AP84" i="16" s="1"/>
  <c r="AO84" i="16" a="1"/>
  <c r="AO84" i="16" s="1"/>
  <c r="AN84" i="16" a="1"/>
  <c r="AN84" i="16" s="1"/>
  <c r="AM84" i="16" a="1"/>
  <c r="AM84" i="16" s="1"/>
  <c r="AL84" i="16" a="1"/>
  <c r="AL84" i="16" s="1"/>
  <c r="AK84" i="16" a="1"/>
  <c r="AK84" i="16" s="1"/>
  <c r="AJ84" i="16" a="1"/>
  <c r="AJ84" i="16" s="1"/>
  <c r="AI84" i="16" a="1"/>
  <c r="AI84" i="16" s="1"/>
  <c r="AH84" i="16" a="1"/>
  <c r="AH84" i="16" s="1"/>
  <c r="AG84" i="16" a="1"/>
  <c r="AG84" i="16" s="1"/>
  <c r="AF84" i="16" a="1"/>
  <c r="AF84" i="16" s="1"/>
  <c r="AE84" i="16" a="1"/>
  <c r="AE84" i="16" s="1"/>
  <c r="AD84" i="16" a="1"/>
  <c r="AD84" i="16" s="1"/>
  <c r="AC84" i="16" a="1"/>
  <c r="AC84" i="16" s="1"/>
  <c r="AB84" i="16" a="1"/>
  <c r="AB84" i="16" s="1"/>
  <c r="AA84" i="16" a="1"/>
  <c r="AA84" i="16" s="1"/>
  <c r="Z84" i="16" a="1"/>
  <c r="Z84" i="16" s="1"/>
  <c r="Y84" i="16" a="1"/>
  <c r="Y84" i="16" s="1"/>
  <c r="X84" i="16" a="1"/>
  <c r="X84" i="16" s="1"/>
  <c r="W84" i="16" a="1"/>
  <c r="W84" i="16" s="1"/>
  <c r="V84" i="16" a="1"/>
  <c r="V84" i="16" s="1"/>
  <c r="U84" i="16" a="1"/>
  <c r="U84" i="16" s="1"/>
  <c r="T84" i="16" a="1"/>
  <c r="T84" i="16" s="1"/>
  <c r="S84" i="16" a="1"/>
  <c r="S84" i="16" s="1"/>
  <c r="R84" i="16" a="1"/>
  <c r="R84" i="16" s="1"/>
  <c r="Q84" i="16" a="1"/>
  <c r="Q84" i="16" s="1"/>
  <c r="P84" i="16" a="1"/>
  <c r="P84" i="16" s="1"/>
  <c r="O84" i="16" a="1"/>
  <c r="O84" i="16" s="1"/>
  <c r="N84" i="16" a="1"/>
  <c r="N84" i="16" s="1"/>
  <c r="M84" i="16" a="1"/>
  <c r="M84" i="16" s="1"/>
  <c r="L84" i="16" a="1"/>
  <c r="L84" i="16" s="1"/>
  <c r="K84" i="16" a="1"/>
  <c r="K84" i="16" s="1"/>
  <c r="J84" i="16" a="1"/>
  <c r="J84" i="16" s="1"/>
  <c r="NJ83" i="16" a="1"/>
  <c r="NJ83" i="16" s="1"/>
  <c r="NI83" i="16" a="1"/>
  <c r="NI83" i="16" s="1"/>
  <c r="NH83" i="16" a="1"/>
  <c r="NH83" i="16" s="1"/>
  <c r="NG83" i="16" a="1"/>
  <c r="NG83" i="16" s="1"/>
  <c r="NF83" i="16" a="1"/>
  <c r="NF83" i="16" s="1"/>
  <c r="NE83" i="16" a="1"/>
  <c r="NE83" i="16" s="1"/>
  <c r="ND83" i="16" a="1"/>
  <c r="ND83" i="16" s="1"/>
  <c r="NC83" i="16" a="1"/>
  <c r="NC83" i="16" s="1"/>
  <c r="NB83" i="16" a="1"/>
  <c r="NB83" i="16" s="1"/>
  <c r="NA83" i="16" a="1"/>
  <c r="NA83" i="16" s="1"/>
  <c r="MZ83" i="16" a="1"/>
  <c r="MZ83" i="16" s="1"/>
  <c r="MY83" i="16" a="1"/>
  <c r="MY83" i="16" s="1"/>
  <c r="MX83" i="16" a="1"/>
  <c r="MX83" i="16" s="1"/>
  <c r="MW83" i="16" a="1"/>
  <c r="MW83" i="16" s="1"/>
  <c r="MV83" i="16" a="1"/>
  <c r="MV83" i="16" s="1"/>
  <c r="MU83" i="16" a="1"/>
  <c r="MU83" i="16" s="1"/>
  <c r="MT83" i="16" a="1"/>
  <c r="MT83" i="16" s="1"/>
  <c r="MS83" i="16" a="1"/>
  <c r="MS83" i="16" s="1"/>
  <c r="MR83" i="16" a="1"/>
  <c r="MR83" i="16" s="1"/>
  <c r="MQ83" i="16" a="1"/>
  <c r="MQ83" i="16" s="1"/>
  <c r="MP83" i="16" a="1"/>
  <c r="MP83" i="16" s="1"/>
  <c r="MO83" i="16" a="1"/>
  <c r="MO83" i="16" s="1"/>
  <c r="MN83" i="16" a="1"/>
  <c r="MN83" i="16" s="1"/>
  <c r="MM83" i="16" a="1"/>
  <c r="MM83" i="16" s="1"/>
  <c r="ML83" i="16" a="1"/>
  <c r="ML83" i="16" s="1"/>
  <c r="MK83" i="16" a="1"/>
  <c r="MK83" i="16" s="1"/>
  <c r="MJ83" i="16" a="1"/>
  <c r="MJ83" i="16" s="1"/>
  <c r="MI83" i="16" a="1"/>
  <c r="MI83" i="16" s="1"/>
  <c r="MH83" i="16" a="1"/>
  <c r="MH83" i="16" s="1"/>
  <c r="MG83" i="16" a="1"/>
  <c r="MG83" i="16" s="1"/>
  <c r="MF83" i="16" a="1"/>
  <c r="MF83" i="16" s="1"/>
  <c r="ME83" i="16" a="1"/>
  <c r="ME83" i="16" s="1"/>
  <c r="MD83" i="16" a="1"/>
  <c r="MD83" i="16" s="1"/>
  <c r="MC83" i="16" a="1"/>
  <c r="MC83" i="16" s="1"/>
  <c r="MB83" i="16" a="1"/>
  <c r="MB83" i="16" s="1"/>
  <c r="MA83" i="16" a="1"/>
  <c r="MA83" i="16" s="1"/>
  <c r="LZ83" i="16" a="1"/>
  <c r="LZ83" i="16" s="1"/>
  <c r="LY83" i="16" a="1"/>
  <c r="LY83" i="16" s="1"/>
  <c r="LX83" i="16" a="1"/>
  <c r="LX83" i="16" s="1"/>
  <c r="LW83" i="16" a="1"/>
  <c r="LW83" i="16" s="1"/>
  <c r="LV83" i="16" a="1"/>
  <c r="LV83" i="16" s="1"/>
  <c r="LU83" i="16" a="1"/>
  <c r="LU83" i="16" s="1"/>
  <c r="LT83" i="16" a="1"/>
  <c r="LT83" i="16" s="1"/>
  <c r="LS83" i="16" a="1"/>
  <c r="LS83" i="16" s="1"/>
  <c r="LR83" i="16" a="1"/>
  <c r="LR83" i="16" s="1"/>
  <c r="LQ83" i="16" a="1"/>
  <c r="LQ83" i="16" s="1"/>
  <c r="LP83" i="16" a="1"/>
  <c r="LP83" i="16" s="1"/>
  <c r="LO83" i="16" a="1"/>
  <c r="LO83" i="16" s="1"/>
  <c r="LN83" i="16" a="1"/>
  <c r="LN83" i="16" s="1"/>
  <c r="LM83" i="16" a="1"/>
  <c r="LM83" i="16" s="1"/>
  <c r="LL83" i="16" a="1"/>
  <c r="LL83" i="16" s="1"/>
  <c r="LK83" i="16" a="1"/>
  <c r="LK83" i="16" s="1"/>
  <c r="LJ83" i="16" a="1"/>
  <c r="LJ83" i="16" s="1"/>
  <c r="LI83" i="16" a="1"/>
  <c r="LI83" i="16" s="1"/>
  <c r="LH83" i="16" a="1"/>
  <c r="LH83" i="16" s="1"/>
  <c r="LG83" i="16" a="1"/>
  <c r="LG83" i="16" s="1"/>
  <c r="LF83" i="16" a="1"/>
  <c r="LF83" i="16" s="1"/>
  <c r="LE83" i="16" a="1"/>
  <c r="LE83" i="16" s="1"/>
  <c r="LD83" i="16" a="1"/>
  <c r="LD83" i="16" s="1"/>
  <c r="LC83" i="16" a="1"/>
  <c r="LC83" i="16" s="1"/>
  <c r="LB83" i="16" a="1"/>
  <c r="LB83" i="16" s="1"/>
  <c r="LA83" i="16" a="1"/>
  <c r="LA83" i="16" s="1"/>
  <c r="KZ83" i="16" a="1"/>
  <c r="KZ83" i="16" s="1"/>
  <c r="KY83" i="16" a="1"/>
  <c r="KY83" i="16" s="1"/>
  <c r="KX83" i="16" a="1"/>
  <c r="KX83" i="16" s="1"/>
  <c r="KW83" i="16" a="1"/>
  <c r="KW83" i="16" s="1"/>
  <c r="KV83" i="16" a="1"/>
  <c r="KV83" i="16" s="1"/>
  <c r="KU83" i="16" a="1"/>
  <c r="KU83" i="16" s="1"/>
  <c r="KT83" i="16" a="1"/>
  <c r="KT83" i="16" s="1"/>
  <c r="KS83" i="16" a="1"/>
  <c r="KS83" i="16" s="1"/>
  <c r="KR83" i="16" a="1"/>
  <c r="KR83" i="16" s="1"/>
  <c r="KQ83" i="16" a="1"/>
  <c r="KQ83" i="16" s="1"/>
  <c r="KP83" i="16" a="1"/>
  <c r="KP83" i="16" s="1"/>
  <c r="KO83" i="16" a="1"/>
  <c r="KO83" i="16" s="1"/>
  <c r="KN83" i="16" a="1"/>
  <c r="KN83" i="16" s="1"/>
  <c r="KM83" i="16" a="1"/>
  <c r="KM83" i="16" s="1"/>
  <c r="KL83" i="16" a="1"/>
  <c r="KL83" i="16" s="1"/>
  <c r="KK83" i="16" a="1"/>
  <c r="KK83" i="16" s="1"/>
  <c r="KJ83" i="16" a="1"/>
  <c r="KJ83" i="16" s="1"/>
  <c r="KI83" i="16" a="1"/>
  <c r="KI83" i="16" s="1"/>
  <c r="KH83" i="16" a="1"/>
  <c r="KH83" i="16" s="1"/>
  <c r="KG83" i="16" a="1"/>
  <c r="KG83" i="16" s="1"/>
  <c r="KF83" i="16" a="1"/>
  <c r="KF83" i="16" s="1"/>
  <c r="KE83" i="16" a="1"/>
  <c r="KE83" i="16" s="1"/>
  <c r="KD83" i="16" a="1"/>
  <c r="KD83" i="16" s="1"/>
  <c r="KC83" i="16" a="1"/>
  <c r="KC83" i="16" s="1"/>
  <c r="KB83" i="16" a="1"/>
  <c r="KB83" i="16" s="1"/>
  <c r="KA83" i="16" a="1"/>
  <c r="KA83" i="16" s="1"/>
  <c r="JZ83" i="16" a="1"/>
  <c r="JZ83" i="16" s="1"/>
  <c r="JY83" i="16" a="1"/>
  <c r="JY83" i="16" s="1"/>
  <c r="JX83" i="16" a="1"/>
  <c r="JX83" i="16" s="1"/>
  <c r="JW83" i="16" a="1"/>
  <c r="JW83" i="16" s="1"/>
  <c r="JV83" i="16" a="1"/>
  <c r="JV83" i="16" s="1"/>
  <c r="JU83" i="16" a="1"/>
  <c r="JU83" i="16" s="1"/>
  <c r="JT83" i="16" a="1"/>
  <c r="JT83" i="16" s="1"/>
  <c r="JS83" i="16" a="1"/>
  <c r="JS83" i="16" s="1"/>
  <c r="JR83" i="16" a="1"/>
  <c r="JR83" i="16" s="1"/>
  <c r="JQ83" i="16" a="1"/>
  <c r="JQ83" i="16" s="1"/>
  <c r="JP83" i="16" a="1"/>
  <c r="JP83" i="16" s="1"/>
  <c r="JO83" i="16" a="1"/>
  <c r="JO83" i="16" s="1"/>
  <c r="JN83" i="16" a="1"/>
  <c r="JN83" i="16" s="1"/>
  <c r="JM83" i="16" a="1"/>
  <c r="JM83" i="16" s="1"/>
  <c r="JL83" i="16" a="1"/>
  <c r="JL83" i="16" s="1"/>
  <c r="JK83" i="16" a="1"/>
  <c r="JK83" i="16" s="1"/>
  <c r="JJ83" i="16" a="1"/>
  <c r="JJ83" i="16" s="1"/>
  <c r="JI83" i="16" a="1"/>
  <c r="JI83" i="16" s="1"/>
  <c r="JH83" i="16" a="1"/>
  <c r="JH83" i="16" s="1"/>
  <c r="JG83" i="16" a="1"/>
  <c r="JG83" i="16" s="1"/>
  <c r="JF83" i="16" a="1"/>
  <c r="JF83" i="16" s="1"/>
  <c r="JE83" i="16" a="1"/>
  <c r="JE83" i="16" s="1"/>
  <c r="JD83" i="16" a="1"/>
  <c r="JD83" i="16" s="1"/>
  <c r="JC83" i="16" a="1"/>
  <c r="JC83" i="16" s="1"/>
  <c r="JB83" i="16" a="1"/>
  <c r="JB83" i="16" s="1"/>
  <c r="JA83" i="16" a="1"/>
  <c r="JA83" i="16" s="1"/>
  <c r="IZ83" i="16" a="1"/>
  <c r="IZ83" i="16" s="1"/>
  <c r="IY83" i="16" a="1"/>
  <c r="IY83" i="16" s="1"/>
  <c r="IX83" i="16" a="1"/>
  <c r="IX83" i="16" s="1"/>
  <c r="IW83" i="16" a="1"/>
  <c r="IW83" i="16" s="1"/>
  <c r="IV83" i="16" a="1"/>
  <c r="IV83" i="16" s="1"/>
  <c r="IU83" i="16" a="1"/>
  <c r="IU83" i="16" s="1"/>
  <c r="IT83" i="16" a="1"/>
  <c r="IT83" i="16" s="1"/>
  <c r="IS83" i="16" a="1"/>
  <c r="IS83" i="16" s="1"/>
  <c r="IR83" i="16" a="1"/>
  <c r="IR83" i="16" s="1"/>
  <c r="IQ83" i="16" a="1"/>
  <c r="IQ83" i="16" s="1"/>
  <c r="IP83" i="16" a="1"/>
  <c r="IP83" i="16" s="1"/>
  <c r="IO83" i="16" a="1"/>
  <c r="IO83" i="16" s="1"/>
  <c r="IN83" i="16" a="1"/>
  <c r="IN83" i="16" s="1"/>
  <c r="IM83" i="16" a="1"/>
  <c r="IM83" i="16" s="1"/>
  <c r="IL83" i="16" a="1"/>
  <c r="IL83" i="16" s="1"/>
  <c r="IK83" i="16" a="1"/>
  <c r="IK83" i="16" s="1"/>
  <c r="IJ83" i="16" a="1"/>
  <c r="IJ83" i="16" s="1"/>
  <c r="II83" i="16" a="1"/>
  <c r="II83" i="16" s="1"/>
  <c r="IH83" i="16" a="1"/>
  <c r="IH83" i="16" s="1"/>
  <c r="IG83" i="16" a="1"/>
  <c r="IG83" i="16" s="1"/>
  <c r="IF83" i="16" a="1"/>
  <c r="IF83" i="16" s="1"/>
  <c r="IE83" i="16" a="1"/>
  <c r="IE83" i="16" s="1"/>
  <c r="ID83" i="16" a="1"/>
  <c r="ID83" i="16" s="1"/>
  <c r="IC83" i="16" a="1"/>
  <c r="IC83" i="16" s="1"/>
  <c r="IB83" i="16" a="1"/>
  <c r="IB83" i="16" s="1"/>
  <c r="IA83" i="16" a="1"/>
  <c r="IA83" i="16" s="1"/>
  <c r="HZ83" i="16" a="1"/>
  <c r="HZ83" i="16" s="1"/>
  <c r="HY83" i="16" a="1"/>
  <c r="HY83" i="16" s="1"/>
  <c r="HX83" i="16" a="1"/>
  <c r="HX83" i="16" s="1"/>
  <c r="HW83" i="16" a="1"/>
  <c r="HW83" i="16" s="1"/>
  <c r="HV83" i="16" a="1"/>
  <c r="HV83" i="16" s="1"/>
  <c r="HU83" i="16" a="1"/>
  <c r="HU83" i="16" s="1"/>
  <c r="HT83" i="16" a="1"/>
  <c r="HT83" i="16" s="1"/>
  <c r="HS83" i="16" a="1"/>
  <c r="HS83" i="16" s="1"/>
  <c r="HR83" i="16" a="1"/>
  <c r="HR83" i="16" s="1"/>
  <c r="HQ83" i="16" a="1"/>
  <c r="HQ83" i="16" s="1"/>
  <c r="HP83" i="16" a="1"/>
  <c r="HP83" i="16" s="1"/>
  <c r="HO83" i="16" a="1"/>
  <c r="HO83" i="16" s="1"/>
  <c r="HN83" i="16" a="1"/>
  <c r="HN83" i="16" s="1"/>
  <c r="HM83" i="16" a="1"/>
  <c r="HM83" i="16" s="1"/>
  <c r="HL83" i="16" a="1"/>
  <c r="HL83" i="16" s="1"/>
  <c r="HK83" i="16" a="1"/>
  <c r="HK83" i="16" s="1"/>
  <c r="HJ83" i="16" a="1"/>
  <c r="HJ83" i="16" s="1"/>
  <c r="HI83" i="16" a="1"/>
  <c r="HI83" i="16" s="1"/>
  <c r="HH83" i="16" a="1"/>
  <c r="HH83" i="16" s="1"/>
  <c r="HG83" i="16" a="1"/>
  <c r="HG83" i="16" s="1"/>
  <c r="HF83" i="16" a="1"/>
  <c r="HF83" i="16" s="1"/>
  <c r="HE83" i="16" a="1"/>
  <c r="HE83" i="16" s="1"/>
  <c r="HD83" i="16" a="1"/>
  <c r="HD83" i="16" s="1"/>
  <c r="HC83" i="16" a="1"/>
  <c r="HC83" i="16" s="1"/>
  <c r="HB83" i="16" a="1"/>
  <c r="HB83" i="16" s="1"/>
  <c r="HA83" i="16" a="1"/>
  <c r="HA83" i="16" s="1"/>
  <c r="GZ83" i="16" a="1"/>
  <c r="GZ83" i="16" s="1"/>
  <c r="GY83" i="16" a="1"/>
  <c r="GY83" i="16" s="1"/>
  <c r="GX83" i="16" a="1"/>
  <c r="GX83" i="16" s="1"/>
  <c r="GW83" i="16" a="1"/>
  <c r="GW83" i="16" s="1"/>
  <c r="GV83" i="16" a="1"/>
  <c r="GV83" i="16" s="1"/>
  <c r="GU83" i="16" a="1"/>
  <c r="GU83" i="16" s="1"/>
  <c r="GT83" i="16" a="1"/>
  <c r="GT83" i="16" s="1"/>
  <c r="GS83" i="16" a="1"/>
  <c r="GS83" i="16" s="1"/>
  <c r="GR83" i="16" a="1"/>
  <c r="GR83" i="16" s="1"/>
  <c r="GQ83" i="16" a="1"/>
  <c r="GQ83" i="16" s="1"/>
  <c r="GP83" i="16" a="1"/>
  <c r="GP83" i="16" s="1"/>
  <c r="GO83" i="16" a="1"/>
  <c r="GO83" i="16" s="1"/>
  <c r="GN83" i="16" a="1"/>
  <c r="GN83" i="16" s="1"/>
  <c r="GM83" i="16" a="1"/>
  <c r="GM83" i="16" s="1"/>
  <c r="GL83" i="16" a="1"/>
  <c r="GL83" i="16" s="1"/>
  <c r="GK83" i="16" a="1"/>
  <c r="GK83" i="16" s="1"/>
  <c r="GJ83" i="16" a="1"/>
  <c r="GJ83" i="16" s="1"/>
  <c r="GI83" i="16" a="1"/>
  <c r="GI83" i="16" s="1"/>
  <c r="GH83" i="16" a="1"/>
  <c r="GH83" i="16" s="1"/>
  <c r="GG83" i="16" a="1"/>
  <c r="GG83" i="16" s="1"/>
  <c r="GF83" i="16" a="1"/>
  <c r="GF83" i="16" s="1"/>
  <c r="GE83" i="16" a="1"/>
  <c r="GE83" i="16" s="1"/>
  <c r="GD83" i="16" a="1"/>
  <c r="GD83" i="16" s="1"/>
  <c r="GC83" i="16" a="1"/>
  <c r="GC83" i="16" s="1"/>
  <c r="GB83" i="16" a="1"/>
  <c r="GB83" i="16" s="1"/>
  <c r="GA83" i="16" a="1"/>
  <c r="GA83" i="16" s="1"/>
  <c r="FZ83" i="16" a="1"/>
  <c r="FZ83" i="16" s="1"/>
  <c r="FY83" i="16" a="1"/>
  <c r="FY83" i="16" s="1"/>
  <c r="FX83" i="16" a="1"/>
  <c r="FX83" i="16" s="1"/>
  <c r="FW83" i="16" a="1"/>
  <c r="FW83" i="16" s="1"/>
  <c r="FV83" i="16" a="1"/>
  <c r="FV83" i="16" s="1"/>
  <c r="FU83" i="16" a="1"/>
  <c r="FU83" i="16" s="1"/>
  <c r="FT83" i="16" a="1"/>
  <c r="FT83" i="16" s="1"/>
  <c r="FS83" i="16" a="1"/>
  <c r="FS83" i="16" s="1"/>
  <c r="FR83" i="16" a="1"/>
  <c r="FR83" i="16" s="1"/>
  <c r="FQ83" i="16" a="1"/>
  <c r="FQ83" i="16" s="1"/>
  <c r="FP83" i="16" a="1"/>
  <c r="FP83" i="16" s="1"/>
  <c r="FO83" i="16" a="1"/>
  <c r="FO83" i="16" s="1"/>
  <c r="FN83" i="16" a="1"/>
  <c r="FN83" i="16" s="1"/>
  <c r="FM83" i="16" a="1"/>
  <c r="FM83" i="16" s="1"/>
  <c r="FL83" i="16" a="1"/>
  <c r="FL83" i="16" s="1"/>
  <c r="FK83" i="16" a="1"/>
  <c r="FK83" i="16" s="1"/>
  <c r="FJ83" i="16" a="1"/>
  <c r="FJ83" i="16" s="1"/>
  <c r="FI83" i="16" a="1"/>
  <c r="FI83" i="16" s="1"/>
  <c r="FH83" i="16" a="1"/>
  <c r="FH83" i="16" s="1"/>
  <c r="FG83" i="16" a="1"/>
  <c r="FG83" i="16" s="1"/>
  <c r="FF83" i="16" a="1"/>
  <c r="FF83" i="16" s="1"/>
  <c r="FE83" i="16" a="1"/>
  <c r="FE83" i="16" s="1"/>
  <c r="FD83" i="16" a="1"/>
  <c r="FD83" i="16" s="1"/>
  <c r="FC83" i="16" a="1"/>
  <c r="FC83" i="16" s="1"/>
  <c r="FB83" i="16" a="1"/>
  <c r="FB83" i="16" s="1"/>
  <c r="FA83" i="16" a="1"/>
  <c r="FA83" i="16" s="1"/>
  <c r="EZ83" i="16" a="1"/>
  <c r="EZ83" i="16" s="1"/>
  <c r="EY83" i="16" a="1"/>
  <c r="EY83" i="16" s="1"/>
  <c r="EX83" i="16" a="1"/>
  <c r="EX83" i="16" s="1"/>
  <c r="EW83" i="16" a="1"/>
  <c r="EW83" i="16" s="1"/>
  <c r="EV83" i="16" a="1"/>
  <c r="EV83" i="16" s="1"/>
  <c r="EU83" i="16" a="1"/>
  <c r="EU83" i="16" s="1"/>
  <c r="ET83" i="16" a="1"/>
  <c r="ET83" i="16" s="1"/>
  <c r="ES83" i="16" a="1"/>
  <c r="ES83" i="16" s="1"/>
  <c r="ER83" i="16" a="1"/>
  <c r="ER83" i="16" s="1"/>
  <c r="EQ83" i="16" a="1"/>
  <c r="EQ83" i="16" s="1"/>
  <c r="EP83" i="16" a="1"/>
  <c r="EP83" i="16" s="1"/>
  <c r="EO83" i="16" a="1"/>
  <c r="EO83" i="16" s="1"/>
  <c r="EN83" i="16" a="1"/>
  <c r="EN83" i="16" s="1"/>
  <c r="EM83" i="16" a="1"/>
  <c r="EM83" i="16" s="1"/>
  <c r="EL83" i="16" a="1"/>
  <c r="EL83" i="16" s="1"/>
  <c r="EK83" i="16" a="1"/>
  <c r="EK83" i="16" s="1"/>
  <c r="EJ83" i="16" a="1"/>
  <c r="EJ83" i="16" s="1"/>
  <c r="EI83" i="16" a="1"/>
  <c r="EI83" i="16" s="1"/>
  <c r="EH83" i="16" a="1"/>
  <c r="EH83" i="16" s="1"/>
  <c r="EG83" i="16" a="1"/>
  <c r="EG83" i="16" s="1"/>
  <c r="EF83" i="16" a="1"/>
  <c r="EF83" i="16" s="1"/>
  <c r="EE83" i="16" a="1"/>
  <c r="EE83" i="16" s="1"/>
  <c r="ED83" i="16" a="1"/>
  <c r="ED83" i="16" s="1"/>
  <c r="EC83" i="16" a="1"/>
  <c r="EC83" i="16" s="1"/>
  <c r="EB83" i="16" a="1"/>
  <c r="EB83" i="16" s="1"/>
  <c r="EA83" i="16" a="1"/>
  <c r="EA83" i="16" s="1"/>
  <c r="DZ83" i="16" a="1"/>
  <c r="DZ83" i="16" s="1"/>
  <c r="DY83" i="16" a="1"/>
  <c r="DY83" i="16" s="1"/>
  <c r="DX83" i="16" a="1"/>
  <c r="DX83" i="16" s="1"/>
  <c r="DW83" i="16" a="1"/>
  <c r="DW83" i="16" s="1"/>
  <c r="DV83" i="16" a="1"/>
  <c r="DV83" i="16" s="1"/>
  <c r="DU83" i="16" a="1"/>
  <c r="DU83" i="16" s="1"/>
  <c r="DT83" i="16" a="1"/>
  <c r="DT83" i="16" s="1"/>
  <c r="DS83" i="16" a="1"/>
  <c r="DS83" i="16" s="1"/>
  <c r="DR83" i="16" a="1"/>
  <c r="DR83" i="16" s="1"/>
  <c r="DQ83" i="16" a="1"/>
  <c r="DQ83" i="16" s="1"/>
  <c r="DP83" i="16" a="1"/>
  <c r="DP83" i="16" s="1"/>
  <c r="DO83" i="16" a="1"/>
  <c r="DO83" i="16" s="1"/>
  <c r="DN83" i="16" a="1"/>
  <c r="DN83" i="16" s="1"/>
  <c r="DM83" i="16" a="1"/>
  <c r="DM83" i="16" s="1"/>
  <c r="DL83" i="16" a="1"/>
  <c r="DL83" i="16" s="1"/>
  <c r="DK83" i="16" a="1"/>
  <c r="DK83" i="16" s="1"/>
  <c r="DJ83" i="16" a="1"/>
  <c r="DJ83" i="16" s="1"/>
  <c r="DI83" i="16" a="1"/>
  <c r="DI83" i="16" s="1"/>
  <c r="DH83" i="16" a="1"/>
  <c r="DH83" i="16" s="1"/>
  <c r="DG83" i="16" a="1"/>
  <c r="DG83" i="16" s="1"/>
  <c r="DF83" i="16" a="1"/>
  <c r="DF83" i="16" s="1"/>
  <c r="DE83" i="16" a="1"/>
  <c r="DE83" i="16" s="1"/>
  <c r="DD83" i="16" a="1"/>
  <c r="DD83" i="16" s="1"/>
  <c r="DC83" i="16" a="1"/>
  <c r="DC83" i="16" s="1"/>
  <c r="DB83" i="16" a="1"/>
  <c r="DB83" i="16" s="1"/>
  <c r="DA83" i="16" a="1"/>
  <c r="DA83" i="16" s="1"/>
  <c r="CZ83" i="16" a="1"/>
  <c r="CZ83" i="16" s="1"/>
  <c r="CY83" i="16" a="1"/>
  <c r="CY83" i="16" s="1"/>
  <c r="CX83" i="16" a="1"/>
  <c r="CX83" i="16" s="1"/>
  <c r="CW83" i="16" a="1"/>
  <c r="CW83" i="16" s="1"/>
  <c r="CV83" i="16" a="1"/>
  <c r="CV83" i="16" s="1"/>
  <c r="CU83" i="16" a="1"/>
  <c r="CU83" i="16" s="1"/>
  <c r="CT83" i="16" a="1"/>
  <c r="CT83" i="16" s="1"/>
  <c r="CS83" i="16" a="1"/>
  <c r="CS83" i="16" s="1"/>
  <c r="CR83" i="16" a="1"/>
  <c r="CR83" i="16" s="1"/>
  <c r="CQ83" i="16" a="1"/>
  <c r="CQ83" i="16" s="1"/>
  <c r="CP83" i="16" a="1"/>
  <c r="CP83" i="16" s="1"/>
  <c r="CO83" i="16" a="1"/>
  <c r="CO83" i="16" s="1"/>
  <c r="CN83" i="16" a="1"/>
  <c r="CN83" i="16" s="1"/>
  <c r="CM83" i="16" a="1"/>
  <c r="CM83" i="16" s="1"/>
  <c r="CL83" i="16" a="1"/>
  <c r="CL83" i="16" s="1"/>
  <c r="CK83" i="16" a="1"/>
  <c r="CK83" i="16" s="1"/>
  <c r="CJ83" i="16" a="1"/>
  <c r="CJ83" i="16" s="1"/>
  <c r="CI83" i="16" a="1"/>
  <c r="CI83" i="16" s="1"/>
  <c r="CH83" i="16" a="1"/>
  <c r="CH83" i="16" s="1"/>
  <c r="CG83" i="16" a="1"/>
  <c r="CG83" i="16" s="1"/>
  <c r="CF83" i="16" a="1"/>
  <c r="CF83" i="16" s="1"/>
  <c r="CE83" i="16" a="1"/>
  <c r="CE83" i="16" s="1"/>
  <c r="CD83" i="16" a="1"/>
  <c r="CD83" i="16" s="1"/>
  <c r="CC83" i="16" a="1"/>
  <c r="CC83" i="16" s="1"/>
  <c r="CB83" i="16" a="1"/>
  <c r="CB83" i="16" s="1"/>
  <c r="CA83" i="16" a="1"/>
  <c r="CA83" i="16" s="1"/>
  <c r="BZ83" i="16" a="1"/>
  <c r="BZ83" i="16" s="1"/>
  <c r="BY83" i="16" a="1"/>
  <c r="BY83" i="16" s="1"/>
  <c r="BX83" i="16" a="1"/>
  <c r="BX83" i="16" s="1"/>
  <c r="BW83" i="16" a="1"/>
  <c r="BW83" i="16" s="1"/>
  <c r="BV83" i="16" a="1"/>
  <c r="BV83" i="16" s="1"/>
  <c r="BU83" i="16" a="1"/>
  <c r="BU83" i="16" s="1"/>
  <c r="BT83" i="16" a="1"/>
  <c r="BT83" i="16" s="1"/>
  <c r="BS83" i="16" a="1"/>
  <c r="BS83" i="16" s="1"/>
  <c r="BR83" i="16" a="1"/>
  <c r="BR83" i="16" s="1"/>
  <c r="BQ83" i="16" a="1"/>
  <c r="BQ83" i="16" s="1"/>
  <c r="BP83" i="16" a="1"/>
  <c r="BP83" i="16" s="1"/>
  <c r="BO83" i="16" a="1"/>
  <c r="BO83" i="16" s="1"/>
  <c r="BN83" i="16" a="1"/>
  <c r="BN83" i="16" s="1"/>
  <c r="BM83" i="16" a="1"/>
  <c r="BM83" i="16" s="1"/>
  <c r="BL83" i="16" a="1"/>
  <c r="BL83" i="16" s="1"/>
  <c r="BK83" i="16" a="1"/>
  <c r="BK83" i="16" s="1"/>
  <c r="BJ83" i="16" a="1"/>
  <c r="BJ83" i="16" s="1"/>
  <c r="BI83" i="16" a="1"/>
  <c r="BI83" i="16" s="1"/>
  <c r="BH83" i="16" a="1"/>
  <c r="BH83" i="16" s="1"/>
  <c r="BG83" i="16" a="1"/>
  <c r="BG83" i="16" s="1"/>
  <c r="BF83" i="16" a="1"/>
  <c r="BF83" i="16" s="1"/>
  <c r="BE83" i="16" a="1"/>
  <c r="BE83" i="16" s="1"/>
  <c r="BD83" i="16" a="1"/>
  <c r="BD83" i="16" s="1"/>
  <c r="BC83" i="16" a="1"/>
  <c r="BC83" i="16" s="1"/>
  <c r="BB83" i="16" a="1"/>
  <c r="BB83" i="16" s="1"/>
  <c r="BA83" i="16" a="1"/>
  <c r="BA83" i="16" s="1"/>
  <c r="AZ83" i="16" a="1"/>
  <c r="AZ83" i="16" s="1"/>
  <c r="AY83" i="16" a="1"/>
  <c r="AY83" i="16" s="1"/>
  <c r="AX83" i="16" a="1"/>
  <c r="AX83" i="16" s="1"/>
  <c r="AW83" i="16" a="1"/>
  <c r="AW83" i="16" s="1"/>
  <c r="AV83" i="16" a="1"/>
  <c r="AV83" i="16" s="1"/>
  <c r="AU83" i="16" a="1"/>
  <c r="AU83" i="16" s="1"/>
  <c r="AT83" i="16" a="1"/>
  <c r="AT83" i="16" s="1"/>
  <c r="AS83" i="16" a="1"/>
  <c r="AS83" i="16" s="1"/>
  <c r="AR83" i="16" a="1"/>
  <c r="AR83" i="16" s="1"/>
  <c r="AQ83" i="16" a="1"/>
  <c r="AQ83" i="16" s="1"/>
  <c r="AP83" i="16" a="1"/>
  <c r="AP83" i="16" s="1"/>
  <c r="AO83" i="16" a="1"/>
  <c r="AO83" i="16" s="1"/>
  <c r="AN83" i="16" a="1"/>
  <c r="AN83" i="16" s="1"/>
  <c r="AM83" i="16" a="1"/>
  <c r="AM83" i="16" s="1"/>
  <c r="AL83" i="16" a="1"/>
  <c r="AL83" i="16" s="1"/>
  <c r="AK83" i="16" a="1"/>
  <c r="AK83" i="16" s="1"/>
  <c r="AJ83" i="16" a="1"/>
  <c r="AJ83" i="16" s="1"/>
  <c r="AI83" i="16" a="1"/>
  <c r="AI83" i="16" s="1"/>
  <c r="AH83" i="16" a="1"/>
  <c r="AH83" i="16" s="1"/>
  <c r="AG83" i="16" a="1"/>
  <c r="AG83" i="16" s="1"/>
  <c r="AF83" i="16" a="1"/>
  <c r="AF83" i="16" s="1"/>
  <c r="AE83" i="16" a="1"/>
  <c r="AE83" i="16" s="1"/>
  <c r="AD83" i="16" a="1"/>
  <c r="AD83" i="16" s="1"/>
  <c r="AC83" i="16" a="1"/>
  <c r="AC83" i="16" s="1"/>
  <c r="AB83" i="16" a="1"/>
  <c r="AB83" i="16" s="1"/>
  <c r="AA83" i="16" a="1"/>
  <c r="AA83" i="16" s="1"/>
  <c r="Z83" i="16" a="1"/>
  <c r="Z83" i="16" s="1"/>
  <c r="Y83" i="16" a="1"/>
  <c r="Y83" i="16" s="1"/>
  <c r="X83" i="16" a="1"/>
  <c r="X83" i="16" s="1"/>
  <c r="W83" i="16" a="1"/>
  <c r="W83" i="16" s="1"/>
  <c r="V83" i="16" a="1"/>
  <c r="V83" i="16" s="1"/>
  <c r="U83" i="16" a="1"/>
  <c r="U83" i="16" s="1"/>
  <c r="T83" i="16" a="1"/>
  <c r="T83" i="16" s="1"/>
  <c r="S83" i="16" a="1"/>
  <c r="S83" i="16" s="1"/>
  <c r="R83" i="16" a="1"/>
  <c r="R83" i="16" s="1"/>
  <c r="Q83" i="16" a="1"/>
  <c r="Q83" i="16" s="1"/>
  <c r="P83" i="16" a="1"/>
  <c r="P83" i="16" s="1"/>
  <c r="O83" i="16" a="1"/>
  <c r="O83" i="16" s="1"/>
  <c r="N83" i="16" a="1"/>
  <c r="N83" i="16" s="1"/>
  <c r="M83" i="16" a="1"/>
  <c r="M83" i="16" s="1"/>
  <c r="L83" i="16" a="1"/>
  <c r="L83" i="16" s="1"/>
  <c r="K83" i="16" a="1"/>
  <c r="K83" i="16" s="1"/>
  <c r="J83" i="16" a="1"/>
  <c r="J83" i="16" s="1"/>
  <c r="NJ82" i="16" a="1"/>
  <c r="NJ82" i="16" s="1"/>
  <c r="NI82" i="16" a="1"/>
  <c r="NI82" i="16" s="1"/>
  <c r="NH82" i="16" a="1"/>
  <c r="NH82" i="16" s="1"/>
  <c r="NG82" i="16" a="1"/>
  <c r="NG82" i="16" s="1"/>
  <c r="NF82" i="16" a="1"/>
  <c r="NF82" i="16" s="1"/>
  <c r="NE82" i="16" a="1"/>
  <c r="NE82" i="16" s="1"/>
  <c r="ND82" i="16" a="1"/>
  <c r="ND82" i="16" s="1"/>
  <c r="NC82" i="16" a="1"/>
  <c r="NC82" i="16" s="1"/>
  <c r="NB82" i="16" a="1"/>
  <c r="NB82" i="16" s="1"/>
  <c r="NA82" i="16" a="1"/>
  <c r="NA82" i="16" s="1"/>
  <c r="MZ82" i="16" a="1"/>
  <c r="MZ82" i="16" s="1"/>
  <c r="MY82" i="16" a="1"/>
  <c r="MY82" i="16" s="1"/>
  <c r="MX82" i="16" a="1"/>
  <c r="MX82" i="16" s="1"/>
  <c r="MW82" i="16" a="1"/>
  <c r="MW82" i="16" s="1"/>
  <c r="MV82" i="16" a="1"/>
  <c r="MV82" i="16" s="1"/>
  <c r="MU82" i="16" a="1"/>
  <c r="MU82" i="16" s="1"/>
  <c r="MT82" i="16" a="1"/>
  <c r="MT82" i="16" s="1"/>
  <c r="MS82" i="16" a="1"/>
  <c r="MS82" i="16" s="1"/>
  <c r="MR82" i="16" a="1"/>
  <c r="MR82" i="16" s="1"/>
  <c r="MQ82" i="16" a="1"/>
  <c r="MQ82" i="16" s="1"/>
  <c r="MP82" i="16" a="1"/>
  <c r="MP82" i="16" s="1"/>
  <c r="MO82" i="16" a="1"/>
  <c r="MO82" i="16" s="1"/>
  <c r="MN82" i="16" a="1"/>
  <c r="MN82" i="16" s="1"/>
  <c r="MM82" i="16" a="1"/>
  <c r="MM82" i="16" s="1"/>
  <c r="ML82" i="16" a="1"/>
  <c r="ML82" i="16" s="1"/>
  <c r="MK82" i="16" a="1"/>
  <c r="MK82" i="16" s="1"/>
  <c r="MJ82" i="16" a="1"/>
  <c r="MJ82" i="16" s="1"/>
  <c r="MI82" i="16" a="1"/>
  <c r="MI82" i="16" s="1"/>
  <c r="MH82" i="16" a="1"/>
  <c r="MH82" i="16" s="1"/>
  <c r="MG82" i="16" a="1"/>
  <c r="MG82" i="16" s="1"/>
  <c r="MF82" i="16" a="1"/>
  <c r="MF82" i="16" s="1"/>
  <c r="ME82" i="16" a="1"/>
  <c r="ME82" i="16" s="1"/>
  <c r="MD82" i="16" a="1"/>
  <c r="MD82" i="16" s="1"/>
  <c r="MC82" i="16" a="1"/>
  <c r="MC82" i="16" s="1"/>
  <c r="MB82" i="16" a="1"/>
  <c r="MB82" i="16" s="1"/>
  <c r="MA82" i="16" a="1"/>
  <c r="MA82" i="16" s="1"/>
  <c r="LZ82" i="16" a="1"/>
  <c r="LZ82" i="16" s="1"/>
  <c r="LY82" i="16" a="1"/>
  <c r="LY82" i="16" s="1"/>
  <c r="LX82" i="16" a="1"/>
  <c r="LX82" i="16" s="1"/>
  <c r="LW82" i="16" a="1"/>
  <c r="LW82" i="16" s="1"/>
  <c r="LV82" i="16" a="1"/>
  <c r="LV82" i="16" s="1"/>
  <c r="LU82" i="16" a="1"/>
  <c r="LU82" i="16" s="1"/>
  <c r="LT82" i="16" a="1"/>
  <c r="LT82" i="16" s="1"/>
  <c r="LS82" i="16" a="1"/>
  <c r="LS82" i="16" s="1"/>
  <c r="LR82" i="16" a="1"/>
  <c r="LR82" i="16" s="1"/>
  <c r="LQ82" i="16" a="1"/>
  <c r="LQ82" i="16" s="1"/>
  <c r="LP82" i="16" a="1"/>
  <c r="LP82" i="16" s="1"/>
  <c r="LO82" i="16" a="1"/>
  <c r="LO82" i="16" s="1"/>
  <c r="LN82" i="16" a="1"/>
  <c r="LN82" i="16" s="1"/>
  <c r="LM82" i="16" a="1"/>
  <c r="LM82" i="16" s="1"/>
  <c r="LL82" i="16" a="1"/>
  <c r="LL82" i="16" s="1"/>
  <c r="LK82" i="16" a="1"/>
  <c r="LK82" i="16" s="1"/>
  <c r="LJ82" i="16" a="1"/>
  <c r="LJ82" i="16" s="1"/>
  <c r="LI82" i="16" a="1"/>
  <c r="LI82" i="16" s="1"/>
  <c r="LH82" i="16" a="1"/>
  <c r="LH82" i="16" s="1"/>
  <c r="LG82" i="16" a="1"/>
  <c r="LG82" i="16" s="1"/>
  <c r="LF82" i="16" a="1"/>
  <c r="LF82" i="16" s="1"/>
  <c r="LE82" i="16" a="1"/>
  <c r="LE82" i="16" s="1"/>
  <c r="LD82" i="16" a="1"/>
  <c r="LD82" i="16" s="1"/>
  <c r="LC82" i="16" a="1"/>
  <c r="LC82" i="16" s="1"/>
  <c r="LB82" i="16" a="1"/>
  <c r="LB82" i="16" s="1"/>
  <c r="LA82" i="16" a="1"/>
  <c r="LA82" i="16" s="1"/>
  <c r="KZ82" i="16" a="1"/>
  <c r="KZ82" i="16" s="1"/>
  <c r="KY82" i="16" a="1"/>
  <c r="KY82" i="16" s="1"/>
  <c r="KX82" i="16" a="1"/>
  <c r="KX82" i="16" s="1"/>
  <c r="KW82" i="16" a="1"/>
  <c r="KW82" i="16" s="1"/>
  <c r="KV82" i="16" a="1"/>
  <c r="KV82" i="16" s="1"/>
  <c r="KU82" i="16" a="1"/>
  <c r="KU82" i="16" s="1"/>
  <c r="KT82" i="16" a="1"/>
  <c r="KT82" i="16" s="1"/>
  <c r="KS82" i="16" a="1"/>
  <c r="KS82" i="16" s="1"/>
  <c r="KR82" i="16" a="1"/>
  <c r="KR82" i="16" s="1"/>
  <c r="KQ82" i="16" a="1"/>
  <c r="KQ82" i="16" s="1"/>
  <c r="KP82" i="16" a="1"/>
  <c r="KP82" i="16" s="1"/>
  <c r="KO82" i="16" a="1"/>
  <c r="KO82" i="16" s="1"/>
  <c r="KN82" i="16" a="1"/>
  <c r="KN82" i="16" s="1"/>
  <c r="KM82" i="16" a="1"/>
  <c r="KM82" i="16" s="1"/>
  <c r="KL82" i="16" a="1"/>
  <c r="KL82" i="16" s="1"/>
  <c r="KK82" i="16" a="1"/>
  <c r="KK82" i="16" s="1"/>
  <c r="KJ82" i="16" a="1"/>
  <c r="KJ82" i="16" s="1"/>
  <c r="KI82" i="16" a="1"/>
  <c r="KI82" i="16" s="1"/>
  <c r="KH82" i="16" a="1"/>
  <c r="KH82" i="16" s="1"/>
  <c r="KG82" i="16" a="1"/>
  <c r="KG82" i="16" s="1"/>
  <c r="KF82" i="16" a="1"/>
  <c r="KF82" i="16" s="1"/>
  <c r="KE82" i="16" a="1"/>
  <c r="KE82" i="16" s="1"/>
  <c r="KD82" i="16" a="1"/>
  <c r="KD82" i="16" s="1"/>
  <c r="KC82" i="16" a="1"/>
  <c r="KC82" i="16" s="1"/>
  <c r="KB82" i="16" a="1"/>
  <c r="KB82" i="16" s="1"/>
  <c r="KA82" i="16" a="1"/>
  <c r="KA82" i="16" s="1"/>
  <c r="JZ82" i="16" a="1"/>
  <c r="JZ82" i="16" s="1"/>
  <c r="JY82" i="16" a="1"/>
  <c r="JY82" i="16" s="1"/>
  <c r="JX82" i="16" a="1"/>
  <c r="JX82" i="16" s="1"/>
  <c r="JW82" i="16" a="1"/>
  <c r="JW82" i="16" s="1"/>
  <c r="JV82" i="16" a="1"/>
  <c r="JV82" i="16" s="1"/>
  <c r="JU82" i="16" a="1"/>
  <c r="JU82" i="16" s="1"/>
  <c r="JT82" i="16" a="1"/>
  <c r="JT82" i="16" s="1"/>
  <c r="JS82" i="16" a="1"/>
  <c r="JS82" i="16" s="1"/>
  <c r="JR82" i="16" a="1"/>
  <c r="JR82" i="16" s="1"/>
  <c r="JQ82" i="16" a="1"/>
  <c r="JQ82" i="16" s="1"/>
  <c r="JP82" i="16" a="1"/>
  <c r="JP82" i="16" s="1"/>
  <c r="JO82" i="16" a="1"/>
  <c r="JO82" i="16" s="1"/>
  <c r="JN82" i="16" a="1"/>
  <c r="JN82" i="16" s="1"/>
  <c r="JM82" i="16" a="1"/>
  <c r="JM82" i="16" s="1"/>
  <c r="JL82" i="16" a="1"/>
  <c r="JL82" i="16" s="1"/>
  <c r="JK82" i="16" a="1"/>
  <c r="JK82" i="16" s="1"/>
  <c r="JJ82" i="16" a="1"/>
  <c r="JJ82" i="16" s="1"/>
  <c r="JI82" i="16" a="1"/>
  <c r="JI82" i="16" s="1"/>
  <c r="JH82" i="16" a="1"/>
  <c r="JH82" i="16" s="1"/>
  <c r="JG82" i="16" a="1"/>
  <c r="JG82" i="16" s="1"/>
  <c r="JF82" i="16" a="1"/>
  <c r="JF82" i="16" s="1"/>
  <c r="JE82" i="16" a="1"/>
  <c r="JE82" i="16" s="1"/>
  <c r="JD82" i="16" a="1"/>
  <c r="JD82" i="16" s="1"/>
  <c r="JC82" i="16" a="1"/>
  <c r="JC82" i="16" s="1"/>
  <c r="JB82" i="16" a="1"/>
  <c r="JB82" i="16" s="1"/>
  <c r="JA82" i="16" a="1"/>
  <c r="JA82" i="16" s="1"/>
  <c r="IZ82" i="16" a="1"/>
  <c r="IZ82" i="16" s="1"/>
  <c r="IY82" i="16" a="1"/>
  <c r="IY82" i="16" s="1"/>
  <c r="IX82" i="16" a="1"/>
  <c r="IX82" i="16" s="1"/>
  <c r="IW82" i="16" a="1"/>
  <c r="IW82" i="16" s="1"/>
  <c r="IV82" i="16" a="1"/>
  <c r="IV82" i="16" s="1"/>
  <c r="IU82" i="16" a="1"/>
  <c r="IU82" i="16" s="1"/>
  <c r="IT82" i="16" a="1"/>
  <c r="IT82" i="16" s="1"/>
  <c r="IS82" i="16" a="1"/>
  <c r="IS82" i="16" s="1"/>
  <c r="IR82" i="16" a="1"/>
  <c r="IR82" i="16" s="1"/>
  <c r="IQ82" i="16" a="1"/>
  <c r="IQ82" i="16" s="1"/>
  <c r="IP82" i="16" a="1"/>
  <c r="IP82" i="16" s="1"/>
  <c r="IO82" i="16" a="1"/>
  <c r="IO82" i="16" s="1"/>
  <c r="IN82" i="16" a="1"/>
  <c r="IN82" i="16" s="1"/>
  <c r="IM82" i="16" a="1"/>
  <c r="IM82" i="16" s="1"/>
  <c r="IL82" i="16" a="1"/>
  <c r="IL82" i="16" s="1"/>
  <c r="IK82" i="16" a="1"/>
  <c r="IK82" i="16" s="1"/>
  <c r="IJ82" i="16" a="1"/>
  <c r="IJ82" i="16" s="1"/>
  <c r="II82" i="16" a="1"/>
  <c r="II82" i="16" s="1"/>
  <c r="IH82" i="16" a="1"/>
  <c r="IH82" i="16" s="1"/>
  <c r="IG82" i="16" a="1"/>
  <c r="IG82" i="16" s="1"/>
  <c r="IF82" i="16" a="1"/>
  <c r="IF82" i="16" s="1"/>
  <c r="IE82" i="16" a="1"/>
  <c r="IE82" i="16" s="1"/>
  <c r="ID82" i="16" a="1"/>
  <c r="ID82" i="16" s="1"/>
  <c r="IC82" i="16" a="1"/>
  <c r="IC82" i="16" s="1"/>
  <c r="IB82" i="16" a="1"/>
  <c r="IB82" i="16" s="1"/>
  <c r="IA82" i="16" a="1"/>
  <c r="IA82" i="16" s="1"/>
  <c r="HZ82" i="16" a="1"/>
  <c r="HZ82" i="16" s="1"/>
  <c r="HY82" i="16" a="1"/>
  <c r="HY82" i="16" s="1"/>
  <c r="HX82" i="16" a="1"/>
  <c r="HX82" i="16" s="1"/>
  <c r="HW82" i="16" a="1"/>
  <c r="HW82" i="16" s="1"/>
  <c r="HV82" i="16" a="1"/>
  <c r="HV82" i="16" s="1"/>
  <c r="HU82" i="16" a="1"/>
  <c r="HU82" i="16" s="1"/>
  <c r="HT82" i="16" a="1"/>
  <c r="HT82" i="16" s="1"/>
  <c r="HS82" i="16" a="1"/>
  <c r="HS82" i="16" s="1"/>
  <c r="HR82" i="16" a="1"/>
  <c r="HR82" i="16" s="1"/>
  <c r="HQ82" i="16" a="1"/>
  <c r="HQ82" i="16" s="1"/>
  <c r="HP82" i="16" a="1"/>
  <c r="HP82" i="16" s="1"/>
  <c r="HO82" i="16" a="1"/>
  <c r="HO82" i="16" s="1"/>
  <c r="HN82" i="16" a="1"/>
  <c r="HN82" i="16" s="1"/>
  <c r="HM82" i="16" a="1"/>
  <c r="HM82" i="16" s="1"/>
  <c r="HL82" i="16" a="1"/>
  <c r="HL82" i="16" s="1"/>
  <c r="HK82" i="16" a="1"/>
  <c r="HK82" i="16" s="1"/>
  <c r="HJ82" i="16" a="1"/>
  <c r="HJ82" i="16" s="1"/>
  <c r="HI82" i="16" a="1"/>
  <c r="HI82" i="16" s="1"/>
  <c r="HH82" i="16" a="1"/>
  <c r="HH82" i="16" s="1"/>
  <c r="HG82" i="16" a="1"/>
  <c r="HG82" i="16" s="1"/>
  <c r="HF82" i="16" a="1"/>
  <c r="HF82" i="16" s="1"/>
  <c r="HE82" i="16" a="1"/>
  <c r="HE82" i="16" s="1"/>
  <c r="HD82" i="16" a="1"/>
  <c r="HD82" i="16" s="1"/>
  <c r="HC82" i="16" a="1"/>
  <c r="HC82" i="16" s="1"/>
  <c r="HB82" i="16" a="1"/>
  <c r="HB82" i="16" s="1"/>
  <c r="HA82" i="16" a="1"/>
  <c r="HA82" i="16" s="1"/>
  <c r="GZ82" i="16" a="1"/>
  <c r="GZ82" i="16" s="1"/>
  <c r="GY82" i="16" a="1"/>
  <c r="GY82" i="16" s="1"/>
  <c r="GX82" i="16" a="1"/>
  <c r="GX82" i="16" s="1"/>
  <c r="GW82" i="16" a="1"/>
  <c r="GW82" i="16" s="1"/>
  <c r="GV82" i="16" a="1"/>
  <c r="GV82" i="16" s="1"/>
  <c r="GU82" i="16" a="1"/>
  <c r="GU82" i="16" s="1"/>
  <c r="GT82" i="16" a="1"/>
  <c r="GT82" i="16" s="1"/>
  <c r="GS82" i="16" a="1"/>
  <c r="GS82" i="16" s="1"/>
  <c r="GR82" i="16" a="1"/>
  <c r="GR82" i="16" s="1"/>
  <c r="GQ82" i="16" a="1"/>
  <c r="GQ82" i="16" s="1"/>
  <c r="GP82" i="16" a="1"/>
  <c r="GP82" i="16" s="1"/>
  <c r="GO82" i="16" a="1"/>
  <c r="GO82" i="16" s="1"/>
  <c r="GN82" i="16" a="1"/>
  <c r="GN82" i="16" s="1"/>
  <c r="GM82" i="16" a="1"/>
  <c r="GM82" i="16" s="1"/>
  <c r="GL82" i="16" a="1"/>
  <c r="GL82" i="16" s="1"/>
  <c r="GK82" i="16" a="1"/>
  <c r="GK82" i="16" s="1"/>
  <c r="GJ82" i="16" a="1"/>
  <c r="GJ82" i="16" s="1"/>
  <c r="GI82" i="16" a="1"/>
  <c r="GI82" i="16" s="1"/>
  <c r="GH82" i="16" a="1"/>
  <c r="GH82" i="16" s="1"/>
  <c r="GG82" i="16" a="1"/>
  <c r="GG82" i="16" s="1"/>
  <c r="GF82" i="16" a="1"/>
  <c r="GF82" i="16" s="1"/>
  <c r="GE82" i="16" a="1"/>
  <c r="GE82" i="16" s="1"/>
  <c r="GD82" i="16" a="1"/>
  <c r="GD82" i="16" s="1"/>
  <c r="GC82" i="16" a="1"/>
  <c r="GC82" i="16" s="1"/>
  <c r="GB82" i="16" a="1"/>
  <c r="GB82" i="16" s="1"/>
  <c r="GA82" i="16" a="1"/>
  <c r="GA82" i="16" s="1"/>
  <c r="FZ82" i="16" a="1"/>
  <c r="FZ82" i="16" s="1"/>
  <c r="FY82" i="16" a="1"/>
  <c r="FY82" i="16" s="1"/>
  <c r="FX82" i="16" a="1"/>
  <c r="FX82" i="16" s="1"/>
  <c r="FW82" i="16" a="1"/>
  <c r="FW82" i="16" s="1"/>
  <c r="FV82" i="16" a="1"/>
  <c r="FV82" i="16" s="1"/>
  <c r="FU82" i="16" a="1"/>
  <c r="FU82" i="16" s="1"/>
  <c r="FT82" i="16" a="1"/>
  <c r="FT82" i="16" s="1"/>
  <c r="FS82" i="16" a="1"/>
  <c r="FS82" i="16" s="1"/>
  <c r="FR82" i="16" a="1"/>
  <c r="FR82" i="16" s="1"/>
  <c r="FQ82" i="16" a="1"/>
  <c r="FQ82" i="16" s="1"/>
  <c r="FP82" i="16" a="1"/>
  <c r="FP82" i="16" s="1"/>
  <c r="FO82" i="16" a="1"/>
  <c r="FO82" i="16" s="1"/>
  <c r="FN82" i="16" a="1"/>
  <c r="FN82" i="16" s="1"/>
  <c r="FM82" i="16" a="1"/>
  <c r="FM82" i="16" s="1"/>
  <c r="FL82" i="16" a="1"/>
  <c r="FL82" i="16" s="1"/>
  <c r="FK82" i="16" a="1"/>
  <c r="FK82" i="16" s="1"/>
  <c r="FJ82" i="16" a="1"/>
  <c r="FJ82" i="16" s="1"/>
  <c r="FI82" i="16" a="1"/>
  <c r="FI82" i="16" s="1"/>
  <c r="FH82" i="16" a="1"/>
  <c r="FH82" i="16" s="1"/>
  <c r="FG82" i="16" a="1"/>
  <c r="FG82" i="16" s="1"/>
  <c r="FF82" i="16" a="1"/>
  <c r="FF82" i="16" s="1"/>
  <c r="FE82" i="16" a="1"/>
  <c r="FE82" i="16" s="1"/>
  <c r="FD82" i="16" a="1"/>
  <c r="FD82" i="16" s="1"/>
  <c r="FC82" i="16" a="1"/>
  <c r="FC82" i="16" s="1"/>
  <c r="FB82" i="16" a="1"/>
  <c r="FB82" i="16" s="1"/>
  <c r="FA82" i="16" a="1"/>
  <c r="FA82" i="16" s="1"/>
  <c r="EZ82" i="16" a="1"/>
  <c r="EZ82" i="16" s="1"/>
  <c r="EY82" i="16" a="1"/>
  <c r="EY82" i="16" s="1"/>
  <c r="EX82" i="16" a="1"/>
  <c r="EX82" i="16" s="1"/>
  <c r="EW82" i="16" a="1"/>
  <c r="EW82" i="16" s="1"/>
  <c r="EV82" i="16" a="1"/>
  <c r="EV82" i="16" s="1"/>
  <c r="EU82" i="16" a="1"/>
  <c r="EU82" i="16" s="1"/>
  <c r="ET82" i="16" a="1"/>
  <c r="ET82" i="16" s="1"/>
  <c r="ES82" i="16" a="1"/>
  <c r="ES82" i="16" s="1"/>
  <c r="ER82" i="16" a="1"/>
  <c r="ER82" i="16" s="1"/>
  <c r="EQ82" i="16" a="1"/>
  <c r="EQ82" i="16" s="1"/>
  <c r="EP82" i="16" a="1"/>
  <c r="EP82" i="16" s="1"/>
  <c r="EO82" i="16" a="1"/>
  <c r="EO82" i="16" s="1"/>
  <c r="EN82" i="16" a="1"/>
  <c r="EN82" i="16" s="1"/>
  <c r="EM82" i="16" a="1"/>
  <c r="EM82" i="16" s="1"/>
  <c r="EL82" i="16" a="1"/>
  <c r="EL82" i="16" s="1"/>
  <c r="EK82" i="16" a="1"/>
  <c r="EK82" i="16" s="1"/>
  <c r="EJ82" i="16" a="1"/>
  <c r="EJ82" i="16" s="1"/>
  <c r="EI82" i="16" a="1"/>
  <c r="EI82" i="16" s="1"/>
  <c r="EH82" i="16" a="1"/>
  <c r="EH82" i="16" s="1"/>
  <c r="EG82" i="16" a="1"/>
  <c r="EG82" i="16" s="1"/>
  <c r="EF82" i="16" a="1"/>
  <c r="EF82" i="16" s="1"/>
  <c r="EE82" i="16" a="1"/>
  <c r="EE82" i="16" s="1"/>
  <c r="ED82" i="16" a="1"/>
  <c r="ED82" i="16" s="1"/>
  <c r="EC82" i="16" a="1"/>
  <c r="EC82" i="16" s="1"/>
  <c r="EB82" i="16" a="1"/>
  <c r="EB82" i="16" s="1"/>
  <c r="EA82" i="16" a="1"/>
  <c r="EA82" i="16" s="1"/>
  <c r="DZ82" i="16" a="1"/>
  <c r="DZ82" i="16" s="1"/>
  <c r="DY82" i="16" a="1"/>
  <c r="DY82" i="16" s="1"/>
  <c r="DX82" i="16" a="1"/>
  <c r="DX82" i="16" s="1"/>
  <c r="DW82" i="16" a="1"/>
  <c r="DW82" i="16" s="1"/>
  <c r="DV82" i="16" a="1"/>
  <c r="DV82" i="16" s="1"/>
  <c r="DU82" i="16" a="1"/>
  <c r="DU82" i="16" s="1"/>
  <c r="DT82" i="16" a="1"/>
  <c r="DT82" i="16" s="1"/>
  <c r="DS82" i="16" a="1"/>
  <c r="DS82" i="16" s="1"/>
  <c r="DR82" i="16" a="1"/>
  <c r="DR82" i="16" s="1"/>
  <c r="DQ82" i="16" a="1"/>
  <c r="DQ82" i="16" s="1"/>
  <c r="DP82" i="16" a="1"/>
  <c r="DP82" i="16" s="1"/>
  <c r="DO82" i="16" a="1"/>
  <c r="DO82" i="16" s="1"/>
  <c r="DN82" i="16" a="1"/>
  <c r="DN82" i="16" s="1"/>
  <c r="DM82" i="16" a="1"/>
  <c r="DM82" i="16" s="1"/>
  <c r="DL82" i="16" a="1"/>
  <c r="DL82" i="16" s="1"/>
  <c r="DK82" i="16" a="1"/>
  <c r="DK82" i="16" s="1"/>
  <c r="DJ82" i="16" a="1"/>
  <c r="DJ82" i="16" s="1"/>
  <c r="DI82" i="16" a="1"/>
  <c r="DI82" i="16" s="1"/>
  <c r="DH82" i="16" a="1"/>
  <c r="DH82" i="16" s="1"/>
  <c r="DG82" i="16" a="1"/>
  <c r="DG82" i="16" s="1"/>
  <c r="DF82" i="16" a="1"/>
  <c r="DF82" i="16" s="1"/>
  <c r="DE82" i="16" a="1"/>
  <c r="DE82" i="16" s="1"/>
  <c r="DD82" i="16" a="1"/>
  <c r="DD82" i="16" s="1"/>
  <c r="DC82" i="16" a="1"/>
  <c r="DC82" i="16" s="1"/>
  <c r="DB82" i="16" a="1"/>
  <c r="DB82" i="16" s="1"/>
  <c r="DA82" i="16" a="1"/>
  <c r="DA82" i="16" s="1"/>
  <c r="CZ82" i="16" a="1"/>
  <c r="CZ82" i="16" s="1"/>
  <c r="CY82" i="16" a="1"/>
  <c r="CY82" i="16" s="1"/>
  <c r="CX82" i="16" a="1"/>
  <c r="CX82" i="16" s="1"/>
  <c r="CW82" i="16" a="1"/>
  <c r="CW82" i="16" s="1"/>
  <c r="CV82" i="16" a="1"/>
  <c r="CV82" i="16" s="1"/>
  <c r="CU82" i="16" a="1"/>
  <c r="CU82" i="16" s="1"/>
  <c r="CT82" i="16" a="1"/>
  <c r="CT82" i="16" s="1"/>
  <c r="CS82" i="16" a="1"/>
  <c r="CS82" i="16" s="1"/>
  <c r="CR82" i="16" a="1"/>
  <c r="CR82" i="16" s="1"/>
  <c r="CQ82" i="16" a="1"/>
  <c r="CQ82" i="16" s="1"/>
  <c r="CP82" i="16" a="1"/>
  <c r="CP82" i="16" s="1"/>
  <c r="CO82" i="16" a="1"/>
  <c r="CO82" i="16" s="1"/>
  <c r="CN82" i="16" a="1"/>
  <c r="CN82" i="16" s="1"/>
  <c r="CM82" i="16" a="1"/>
  <c r="CM82" i="16" s="1"/>
  <c r="CL82" i="16" a="1"/>
  <c r="CL82" i="16" s="1"/>
  <c r="CK82" i="16" a="1"/>
  <c r="CK82" i="16" s="1"/>
  <c r="CJ82" i="16" a="1"/>
  <c r="CJ82" i="16" s="1"/>
  <c r="CI82" i="16" a="1"/>
  <c r="CI82" i="16" s="1"/>
  <c r="CH82" i="16" a="1"/>
  <c r="CH82" i="16" s="1"/>
  <c r="CG82" i="16" a="1"/>
  <c r="CG82" i="16" s="1"/>
  <c r="CF82" i="16" a="1"/>
  <c r="CF82" i="16" s="1"/>
  <c r="CE82" i="16" a="1"/>
  <c r="CE82" i="16" s="1"/>
  <c r="CD82" i="16" a="1"/>
  <c r="CD82" i="16" s="1"/>
  <c r="CC82" i="16" a="1"/>
  <c r="CC82" i="16" s="1"/>
  <c r="CB82" i="16" a="1"/>
  <c r="CB82" i="16" s="1"/>
  <c r="CA82" i="16" a="1"/>
  <c r="CA82" i="16" s="1"/>
  <c r="BZ82" i="16" a="1"/>
  <c r="BZ82" i="16" s="1"/>
  <c r="BY82" i="16" a="1"/>
  <c r="BY82" i="16" s="1"/>
  <c r="BX82" i="16" a="1"/>
  <c r="BX82" i="16" s="1"/>
  <c r="BW82" i="16" a="1"/>
  <c r="BW82" i="16" s="1"/>
  <c r="BV82" i="16" a="1"/>
  <c r="BV82" i="16" s="1"/>
  <c r="BU82" i="16" a="1"/>
  <c r="BU82" i="16" s="1"/>
  <c r="BT82" i="16" a="1"/>
  <c r="BT82" i="16" s="1"/>
  <c r="BS82" i="16" a="1"/>
  <c r="BS82" i="16" s="1"/>
  <c r="BR82" i="16" a="1"/>
  <c r="BR82" i="16" s="1"/>
  <c r="BQ82" i="16" a="1"/>
  <c r="BQ82" i="16" s="1"/>
  <c r="BP82" i="16" a="1"/>
  <c r="BP82" i="16" s="1"/>
  <c r="BO82" i="16" a="1"/>
  <c r="BO82" i="16" s="1"/>
  <c r="BN82" i="16" a="1"/>
  <c r="BN82" i="16" s="1"/>
  <c r="BM82" i="16" a="1"/>
  <c r="BM82" i="16" s="1"/>
  <c r="BL82" i="16" a="1"/>
  <c r="BL82" i="16" s="1"/>
  <c r="BK82" i="16" a="1"/>
  <c r="BK82" i="16" s="1"/>
  <c r="BJ82" i="16" a="1"/>
  <c r="BJ82" i="16" s="1"/>
  <c r="BI82" i="16" a="1"/>
  <c r="BI82" i="16" s="1"/>
  <c r="BH82" i="16" a="1"/>
  <c r="BH82" i="16" s="1"/>
  <c r="BG82" i="16" a="1"/>
  <c r="BG82" i="16" s="1"/>
  <c r="BF82" i="16" a="1"/>
  <c r="BF82" i="16" s="1"/>
  <c r="BE82" i="16" a="1"/>
  <c r="BE82" i="16" s="1"/>
  <c r="BD82" i="16" a="1"/>
  <c r="BD82" i="16" s="1"/>
  <c r="BC82" i="16" a="1"/>
  <c r="BC82" i="16" s="1"/>
  <c r="BB82" i="16" a="1"/>
  <c r="BB82" i="16" s="1"/>
  <c r="BA82" i="16" a="1"/>
  <c r="BA82" i="16" s="1"/>
  <c r="AZ82" i="16" a="1"/>
  <c r="AZ82" i="16" s="1"/>
  <c r="AY82" i="16" a="1"/>
  <c r="AY82" i="16" s="1"/>
  <c r="AX82" i="16" a="1"/>
  <c r="AX82" i="16" s="1"/>
  <c r="AW82" i="16" a="1"/>
  <c r="AW82" i="16" s="1"/>
  <c r="AV82" i="16" a="1"/>
  <c r="AV82" i="16" s="1"/>
  <c r="AU82" i="16" a="1"/>
  <c r="AU82" i="16" s="1"/>
  <c r="AT82" i="16" a="1"/>
  <c r="AT82" i="16" s="1"/>
  <c r="AS82" i="16" a="1"/>
  <c r="AS82" i="16" s="1"/>
  <c r="AR82" i="16" a="1"/>
  <c r="AR82" i="16" s="1"/>
  <c r="AQ82" i="16" a="1"/>
  <c r="AQ82" i="16" s="1"/>
  <c r="AP82" i="16" a="1"/>
  <c r="AP82" i="16" s="1"/>
  <c r="AO82" i="16" a="1"/>
  <c r="AO82" i="16" s="1"/>
  <c r="AN82" i="16" a="1"/>
  <c r="AN82" i="16" s="1"/>
  <c r="AM82" i="16" a="1"/>
  <c r="AM82" i="16" s="1"/>
  <c r="AL82" i="16" a="1"/>
  <c r="AL82" i="16" s="1"/>
  <c r="AK82" i="16" a="1"/>
  <c r="AK82" i="16" s="1"/>
  <c r="AJ82" i="16" a="1"/>
  <c r="AJ82" i="16" s="1"/>
  <c r="AI82" i="16" a="1"/>
  <c r="AI82" i="16" s="1"/>
  <c r="AH82" i="16" a="1"/>
  <c r="AH82" i="16" s="1"/>
  <c r="AG82" i="16" a="1"/>
  <c r="AG82" i="16" s="1"/>
  <c r="AF82" i="16" a="1"/>
  <c r="AF82" i="16" s="1"/>
  <c r="AE82" i="16" a="1"/>
  <c r="AE82" i="16" s="1"/>
  <c r="AD82" i="16" a="1"/>
  <c r="AD82" i="16" s="1"/>
  <c r="AC82" i="16" a="1"/>
  <c r="AC82" i="16" s="1"/>
  <c r="AB82" i="16" a="1"/>
  <c r="AB82" i="16" s="1"/>
  <c r="AA82" i="16" a="1"/>
  <c r="AA82" i="16" s="1"/>
  <c r="Z82" i="16" a="1"/>
  <c r="Z82" i="16" s="1"/>
  <c r="Y82" i="16" a="1"/>
  <c r="Y82" i="16" s="1"/>
  <c r="X82" i="16" a="1"/>
  <c r="X82" i="16" s="1"/>
  <c r="W82" i="16" a="1"/>
  <c r="W82" i="16" s="1"/>
  <c r="V82" i="16" a="1"/>
  <c r="V82" i="16" s="1"/>
  <c r="U82" i="16" a="1"/>
  <c r="U82" i="16" s="1"/>
  <c r="T82" i="16" a="1"/>
  <c r="T82" i="16" s="1"/>
  <c r="S82" i="16" a="1"/>
  <c r="S82" i="16" s="1"/>
  <c r="R82" i="16" a="1"/>
  <c r="R82" i="16" s="1"/>
  <c r="Q82" i="16" a="1"/>
  <c r="Q82" i="16" s="1"/>
  <c r="P82" i="16" a="1"/>
  <c r="P82" i="16" s="1"/>
  <c r="O82" i="16" a="1"/>
  <c r="O82" i="16" s="1"/>
  <c r="N82" i="16" a="1"/>
  <c r="N82" i="16" s="1"/>
  <c r="M82" i="16" a="1"/>
  <c r="M82" i="16" s="1"/>
  <c r="L82" i="16" a="1"/>
  <c r="L82" i="16" s="1"/>
  <c r="K82" i="16" a="1"/>
  <c r="K82" i="16" s="1"/>
  <c r="J82" i="16" a="1"/>
  <c r="J82" i="16" s="1"/>
  <c r="NJ81" i="16" a="1"/>
  <c r="NJ81" i="16" s="1"/>
  <c r="NI81" i="16" a="1"/>
  <c r="NI81" i="16" s="1"/>
  <c r="NH81" i="16" a="1"/>
  <c r="NH81" i="16" s="1"/>
  <c r="NG81" i="16" a="1"/>
  <c r="NG81" i="16" s="1"/>
  <c r="NF81" i="16" a="1"/>
  <c r="NF81" i="16" s="1"/>
  <c r="NE81" i="16" a="1"/>
  <c r="NE81" i="16" s="1"/>
  <c r="ND81" i="16" a="1"/>
  <c r="ND81" i="16" s="1"/>
  <c r="NC81" i="16" a="1"/>
  <c r="NC81" i="16" s="1"/>
  <c r="NB81" i="16" a="1"/>
  <c r="NB81" i="16" s="1"/>
  <c r="NA81" i="16" a="1"/>
  <c r="NA81" i="16" s="1"/>
  <c r="MZ81" i="16" a="1"/>
  <c r="MZ81" i="16" s="1"/>
  <c r="MY81" i="16" a="1"/>
  <c r="MY81" i="16" s="1"/>
  <c r="MX81" i="16" a="1"/>
  <c r="MX81" i="16" s="1"/>
  <c r="MW81" i="16" a="1"/>
  <c r="MW81" i="16" s="1"/>
  <c r="MV81" i="16" a="1"/>
  <c r="MV81" i="16" s="1"/>
  <c r="MU81" i="16" a="1"/>
  <c r="MU81" i="16" s="1"/>
  <c r="MT81" i="16" a="1"/>
  <c r="MT81" i="16" s="1"/>
  <c r="MS81" i="16" a="1"/>
  <c r="MS81" i="16" s="1"/>
  <c r="MR81" i="16" a="1"/>
  <c r="MR81" i="16" s="1"/>
  <c r="MQ81" i="16" a="1"/>
  <c r="MQ81" i="16" s="1"/>
  <c r="MP81" i="16" a="1"/>
  <c r="MP81" i="16" s="1"/>
  <c r="MO81" i="16" a="1"/>
  <c r="MO81" i="16" s="1"/>
  <c r="MN81" i="16" a="1"/>
  <c r="MN81" i="16" s="1"/>
  <c r="MM81" i="16" a="1"/>
  <c r="MM81" i="16" s="1"/>
  <c r="ML81" i="16" a="1"/>
  <c r="ML81" i="16" s="1"/>
  <c r="MK81" i="16" a="1"/>
  <c r="MK81" i="16" s="1"/>
  <c r="MJ81" i="16" a="1"/>
  <c r="MJ81" i="16" s="1"/>
  <c r="MI81" i="16" a="1"/>
  <c r="MI81" i="16" s="1"/>
  <c r="MH81" i="16" a="1"/>
  <c r="MH81" i="16" s="1"/>
  <c r="MG81" i="16" a="1"/>
  <c r="MG81" i="16" s="1"/>
  <c r="MF81" i="16" a="1"/>
  <c r="MF81" i="16" s="1"/>
  <c r="ME81" i="16" a="1"/>
  <c r="ME81" i="16" s="1"/>
  <c r="MD81" i="16" a="1"/>
  <c r="MD81" i="16" s="1"/>
  <c r="MC81" i="16" a="1"/>
  <c r="MC81" i="16" s="1"/>
  <c r="MB81" i="16" a="1"/>
  <c r="MB81" i="16" s="1"/>
  <c r="MA81" i="16" a="1"/>
  <c r="MA81" i="16" s="1"/>
  <c r="LZ81" i="16" a="1"/>
  <c r="LZ81" i="16" s="1"/>
  <c r="LY81" i="16" a="1"/>
  <c r="LY81" i="16" s="1"/>
  <c r="LX81" i="16" a="1"/>
  <c r="LX81" i="16" s="1"/>
  <c r="LW81" i="16" a="1"/>
  <c r="LW81" i="16" s="1"/>
  <c r="LV81" i="16" a="1"/>
  <c r="LV81" i="16" s="1"/>
  <c r="LU81" i="16" a="1"/>
  <c r="LU81" i="16" s="1"/>
  <c r="LT81" i="16" a="1"/>
  <c r="LT81" i="16" s="1"/>
  <c r="LS81" i="16" a="1"/>
  <c r="LS81" i="16" s="1"/>
  <c r="LR81" i="16" a="1"/>
  <c r="LR81" i="16" s="1"/>
  <c r="LQ81" i="16" a="1"/>
  <c r="LQ81" i="16" s="1"/>
  <c r="LP81" i="16" a="1"/>
  <c r="LP81" i="16" s="1"/>
  <c r="LO81" i="16" a="1"/>
  <c r="LO81" i="16" s="1"/>
  <c r="LN81" i="16" a="1"/>
  <c r="LN81" i="16" s="1"/>
  <c r="LM81" i="16" a="1"/>
  <c r="LM81" i="16" s="1"/>
  <c r="LL81" i="16" a="1"/>
  <c r="LL81" i="16" s="1"/>
  <c r="LK81" i="16" a="1"/>
  <c r="LK81" i="16" s="1"/>
  <c r="LJ81" i="16" a="1"/>
  <c r="LJ81" i="16" s="1"/>
  <c r="LI81" i="16" a="1"/>
  <c r="LI81" i="16" s="1"/>
  <c r="LH81" i="16" a="1"/>
  <c r="LH81" i="16" s="1"/>
  <c r="LG81" i="16" a="1"/>
  <c r="LG81" i="16" s="1"/>
  <c r="LF81" i="16" a="1"/>
  <c r="LF81" i="16" s="1"/>
  <c r="LE81" i="16" a="1"/>
  <c r="LE81" i="16" s="1"/>
  <c r="LD81" i="16" a="1"/>
  <c r="LD81" i="16" s="1"/>
  <c r="LC81" i="16" a="1"/>
  <c r="LC81" i="16" s="1"/>
  <c r="LB81" i="16" a="1"/>
  <c r="LB81" i="16" s="1"/>
  <c r="LA81" i="16" a="1"/>
  <c r="LA81" i="16" s="1"/>
  <c r="KZ81" i="16" a="1"/>
  <c r="KZ81" i="16" s="1"/>
  <c r="KY81" i="16" a="1"/>
  <c r="KY81" i="16" s="1"/>
  <c r="KX81" i="16" a="1"/>
  <c r="KX81" i="16" s="1"/>
  <c r="KW81" i="16" a="1"/>
  <c r="KW81" i="16" s="1"/>
  <c r="KV81" i="16" a="1"/>
  <c r="KV81" i="16" s="1"/>
  <c r="KU81" i="16" a="1"/>
  <c r="KU81" i="16" s="1"/>
  <c r="KT81" i="16" a="1"/>
  <c r="KT81" i="16" s="1"/>
  <c r="KS81" i="16" a="1"/>
  <c r="KS81" i="16" s="1"/>
  <c r="KR81" i="16" a="1"/>
  <c r="KR81" i="16" s="1"/>
  <c r="KQ81" i="16" a="1"/>
  <c r="KQ81" i="16" s="1"/>
  <c r="KP81" i="16" a="1"/>
  <c r="KP81" i="16" s="1"/>
  <c r="KO81" i="16" a="1"/>
  <c r="KO81" i="16" s="1"/>
  <c r="KN81" i="16" a="1"/>
  <c r="KN81" i="16" s="1"/>
  <c r="KM81" i="16" a="1"/>
  <c r="KM81" i="16" s="1"/>
  <c r="KL81" i="16" a="1"/>
  <c r="KL81" i="16" s="1"/>
  <c r="KK81" i="16" a="1"/>
  <c r="KK81" i="16" s="1"/>
  <c r="KJ81" i="16" a="1"/>
  <c r="KJ81" i="16" s="1"/>
  <c r="KI81" i="16" a="1"/>
  <c r="KI81" i="16" s="1"/>
  <c r="KH81" i="16" a="1"/>
  <c r="KH81" i="16" s="1"/>
  <c r="KG81" i="16" a="1"/>
  <c r="KG81" i="16" s="1"/>
  <c r="KF81" i="16" a="1"/>
  <c r="KF81" i="16" s="1"/>
  <c r="KE81" i="16" a="1"/>
  <c r="KE81" i="16" s="1"/>
  <c r="KD81" i="16" a="1"/>
  <c r="KD81" i="16" s="1"/>
  <c r="KC81" i="16" a="1"/>
  <c r="KC81" i="16" s="1"/>
  <c r="KB81" i="16" a="1"/>
  <c r="KB81" i="16" s="1"/>
  <c r="KA81" i="16" a="1"/>
  <c r="KA81" i="16" s="1"/>
  <c r="JZ81" i="16" a="1"/>
  <c r="JZ81" i="16" s="1"/>
  <c r="JY81" i="16" a="1"/>
  <c r="JY81" i="16" s="1"/>
  <c r="JX81" i="16" a="1"/>
  <c r="JX81" i="16" s="1"/>
  <c r="JW81" i="16" a="1"/>
  <c r="JW81" i="16" s="1"/>
  <c r="JV81" i="16" a="1"/>
  <c r="JV81" i="16" s="1"/>
  <c r="JU81" i="16" a="1"/>
  <c r="JU81" i="16" s="1"/>
  <c r="JT81" i="16" a="1"/>
  <c r="JT81" i="16" s="1"/>
  <c r="JS81" i="16" a="1"/>
  <c r="JS81" i="16" s="1"/>
  <c r="JR81" i="16" a="1"/>
  <c r="JR81" i="16" s="1"/>
  <c r="JQ81" i="16" a="1"/>
  <c r="JQ81" i="16" s="1"/>
  <c r="JP81" i="16" a="1"/>
  <c r="JP81" i="16" s="1"/>
  <c r="JO81" i="16" a="1"/>
  <c r="JO81" i="16" s="1"/>
  <c r="JN81" i="16" a="1"/>
  <c r="JN81" i="16" s="1"/>
  <c r="JM81" i="16" a="1"/>
  <c r="JM81" i="16" s="1"/>
  <c r="JL81" i="16" a="1"/>
  <c r="JL81" i="16" s="1"/>
  <c r="JK81" i="16" a="1"/>
  <c r="JK81" i="16" s="1"/>
  <c r="JJ81" i="16" a="1"/>
  <c r="JJ81" i="16" s="1"/>
  <c r="JI81" i="16" a="1"/>
  <c r="JI81" i="16" s="1"/>
  <c r="JH81" i="16" a="1"/>
  <c r="JH81" i="16" s="1"/>
  <c r="JG81" i="16" a="1"/>
  <c r="JG81" i="16" s="1"/>
  <c r="JF81" i="16" a="1"/>
  <c r="JF81" i="16" s="1"/>
  <c r="JE81" i="16" a="1"/>
  <c r="JE81" i="16" s="1"/>
  <c r="JD81" i="16" a="1"/>
  <c r="JD81" i="16" s="1"/>
  <c r="JC81" i="16" a="1"/>
  <c r="JC81" i="16" s="1"/>
  <c r="JB81" i="16" a="1"/>
  <c r="JB81" i="16" s="1"/>
  <c r="JA81" i="16" a="1"/>
  <c r="JA81" i="16" s="1"/>
  <c r="IZ81" i="16" a="1"/>
  <c r="IZ81" i="16" s="1"/>
  <c r="IY81" i="16" a="1"/>
  <c r="IY81" i="16" s="1"/>
  <c r="IX81" i="16" a="1"/>
  <c r="IX81" i="16" s="1"/>
  <c r="IW81" i="16" a="1"/>
  <c r="IW81" i="16" s="1"/>
  <c r="IV81" i="16" a="1"/>
  <c r="IV81" i="16" s="1"/>
  <c r="IU81" i="16" a="1"/>
  <c r="IU81" i="16" s="1"/>
  <c r="IT81" i="16" a="1"/>
  <c r="IT81" i="16" s="1"/>
  <c r="IS81" i="16" a="1"/>
  <c r="IS81" i="16" s="1"/>
  <c r="IR81" i="16" a="1"/>
  <c r="IR81" i="16" s="1"/>
  <c r="IQ81" i="16" a="1"/>
  <c r="IQ81" i="16" s="1"/>
  <c r="IP81" i="16" a="1"/>
  <c r="IP81" i="16" s="1"/>
  <c r="IO81" i="16" a="1"/>
  <c r="IO81" i="16" s="1"/>
  <c r="IN81" i="16" a="1"/>
  <c r="IN81" i="16" s="1"/>
  <c r="IM81" i="16" a="1"/>
  <c r="IM81" i="16" s="1"/>
  <c r="IL81" i="16" a="1"/>
  <c r="IL81" i="16" s="1"/>
  <c r="IK81" i="16" a="1"/>
  <c r="IK81" i="16" s="1"/>
  <c r="IJ81" i="16" a="1"/>
  <c r="IJ81" i="16" s="1"/>
  <c r="II81" i="16" a="1"/>
  <c r="II81" i="16" s="1"/>
  <c r="IH81" i="16" a="1"/>
  <c r="IH81" i="16" s="1"/>
  <c r="IG81" i="16" a="1"/>
  <c r="IG81" i="16" s="1"/>
  <c r="IF81" i="16" a="1"/>
  <c r="IF81" i="16" s="1"/>
  <c r="IE81" i="16" a="1"/>
  <c r="IE81" i="16" s="1"/>
  <c r="ID81" i="16" a="1"/>
  <c r="ID81" i="16" s="1"/>
  <c r="IC81" i="16" a="1"/>
  <c r="IC81" i="16" s="1"/>
  <c r="IB81" i="16" a="1"/>
  <c r="IB81" i="16" s="1"/>
  <c r="IA81" i="16" a="1"/>
  <c r="IA81" i="16" s="1"/>
  <c r="HZ81" i="16" a="1"/>
  <c r="HZ81" i="16" s="1"/>
  <c r="HY81" i="16" a="1"/>
  <c r="HY81" i="16" s="1"/>
  <c r="HX81" i="16" a="1"/>
  <c r="HX81" i="16" s="1"/>
  <c r="HW81" i="16" a="1"/>
  <c r="HW81" i="16" s="1"/>
  <c r="HV81" i="16" a="1"/>
  <c r="HV81" i="16" s="1"/>
  <c r="HU81" i="16" a="1"/>
  <c r="HU81" i="16" s="1"/>
  <c r="HT81" i="16" a="1"/>
  <c r="HT81" i="16" s="1"/>
  <c r="HS81" i="16" a="1"/>
  <c r="HS81" i="16" s="1"/>
  <c r="HR81" i="16" a="1"/>
  <c r="HR81" i="16" s="1"/>
  <c r="HQ81" i="16" a="1"/>
  <c r="HQ81" i="16" s="1"/>
  <c r="HP81" i="16" a="1"/>
  <c r="HP81" i="16" s="1"/>
  <c r="HO81" i="16" a="1"/>
  <c r="HO81" i="16" s="1"/>
  <c r="HN81" i="16" a="1"/>
  <c r="HN81" i="16" s="1"/>
  <c r="HM81" i="16" a="1"/>
  <c r="HM81" i="16" s="1"/>
  <c r="HL81" i="16" a="1"/>
  <c r="HL81" i="16" s="1"/>
  <c r="HK81" i="16" a="1"/>
  <c r="HK81" i="16" s="1"/>
  <c r="HJ81" i="16" a="1"/>
  <c r="HJ81" i="16" s="1"/>
  <c r="HI81" i="16" a="1"/>
  <c r="HI81" i="16" s="1"/>
  <c r="HH81" i="16" a="1"/>
  <c r="HH81" i="16" s="1"/>
  <c r="HG81" i="16" a="1"/>
  <c r="HG81" i="16" s="1"/>
  <c r="HF81" i="16" a="1"/>
  <c r="HF81" i="16" s="1"/>
  <c r="HE81" i="16" a="1"/>
  <c r="HE81" i="16" s="1"/>
  <c r="HD81" i="16" a="1"/>
  <c r="HD81" i="16" s="1"/>
  <c r="HC81" i="16" a="1"/>
  <c r="HC81" i="16" s="1"/>
  <c r="HB81" i="16" a="1"/>
  <c r="HB81" i="16" s="1"/>
  <c r="HA81" i="16" a="1"/>
  <c r="HA81" i="16" s="1"/>
  <c r="GZ81" i="16" a="1"/>
  <c r="GZ81" i="16" s="1"/>
  <c r="GY81" i="16" a="1"/>
  <c r="GY81" i="16" s="1"/>
  <c r="GX81" i="16" a="1"/>
  <c r="GX81" i="16" s="1"/>
  <c r="GW81" i="16" a="1"/>
  <c r="GW81" i="16" s="1"/>
  <c r="GV81" i="16" a="1"/>
  <c r="GV81" i="16" s="1"/>
  <c r="GU81" i="16" a="1"/>
  <c r="GU81" i="16" s="1"/>
  <c r="GT81" i="16" a="1"/>
  <c r="GT81" i="16" s="1"/>
  <c r="GS81" i="16" a="1"/>
  <c r="GS81" i="16" s="1"/>
  <c r="GR81" i="16" a="1"/>
  <c r="GR81" i="16" s="1"/>
  <c r="GQ81" i="16" a="1"/>
  <c r="GQ81" i="16" s="1"/>
  <c r="GP81" i="16" a="1"/>
  <c r="GP81" i="16" s="1"/>
  <c r="GO81" i="16" a="1"/>
  <c r="GO81" i="16" s="1"/>
  <c r="GN81" i="16" a="1"/>
  <c r="GN81" i="16" s="1"/>
  <c r="GM81" i="16" a="1"/>
  <c r="GM81" i="16" s="1"/>
  <c r="GL81" i="16" a="1"/>
  <c r="GL81" i="16" s="1"/>
  <c r="GK81" i="16" a="1"/>
  <c r="GK81" i="16" s="1"/>
  <c r="GJ81" i="16" a="1"/>
  <c r="GJ81" i="16" s="1"/>
  <c r="GI81" i="16" a="1"/>
  <c r="GI81" i="16" s="1"/>
  <c r="GH81" i="16" a="1"/>
  <c r="GH81" i="16" s="1"/>
  <c r="GG81" i="16" a="1"/>
  <c r="GG81" i="16" s="1"/>
  <c r="GF81" i="16" a="1"/>
  <c r="GF81" i="16" s="1"/>
  <c r="GE81" i="16" a="1"/>
  <c r="GE81" i="16" s="1"/>
  <c r="GD81" i="16" a="1"/>
  <c r="GD81" i="16" s="1"/>
  <c r="GC81" i="16" a="1"/>
  <c r="GC81" i="16" s="1"/>
  <c r="GB81" i="16" a="1"/>
  <c r="GB81" i="16" s="1"/>
  <c r="GA81" i="16" a="1"/>
  <c r="GA81" i="16" s="1"/>
  <c r="FZ81" i="16" a="1"/>
  <c r="FZ81" i="16" s="1"/>
  <c r="FY81" i="16" a="1"/>
  <c r="FY81" i="16" s="1"/>
  <c r="FX81" i="16" a="1"/>
  <c r="FX81" i="16" s="1"/>
  <c r="FW81" i="16" a="1"/>
  <c r="FW81" i="16" s="1"/>
  <c r="FV81" i="16" a="1"/>
  <c r="FV81" i="16" s="1"/>
  <c r="FU81" i="16" a="1"/>
  <c r="FU81" i="16" s="1"/>
  <c r="FT81" i="16" a="1"/>
  <c r="FT81" i="16" s="1"/>
  <c r="FS81" i="16" a="1"/>
  <c r="FS81" i="16" s="1"/>
  <c r="FR81" i="16" a="1"/>
  <c r="FR81" i="16" s="1"/>
  <c r="FQ81" i="16" a="1"/>
  <c r="FQ81" i="16" s="1"/>
  <c r="FP81" i="16" a="1"/>
  <c r="FP81" i="16" s="1"/>
  <c r="FO81" i="16" a="1"/>
  <c r="FO81" i="16" s="1"/>
  <c r="FN81" i="16" a="1"/>
  <c r="FN81" i="16" s="1"/>
  <c r="FM81" i="16" a="1"/>
  <c r="FM81" i="16" s="1"/>
  <c r="FL81" i="16" a="1"/>
  <c r="FL81" i="16" s="1"/>
  <c r="FK81" i="16" a="1"/>
  <c r="FK81" i="16" s="1"/>
  <c r="FJ81" i="16" a="1"/>
  <c r="FJ81" i="16" s="1"/>
  <c r="FI81" i="16" a="1"/>
  <c r="FI81" i="16" s="1"/>
  <c r="FH81" i="16" a="1"/>
  <c r="FH81" i="16" s="1"/>
  <c r="FG81" i="16" a="1"/>
  <c r="FG81" i="16" s="1"/>
  <c r="FF81" i="16" a="1"/>
  <c r="FF81" i="16" s="1"/>
  <c r="FE81" i="16" a="1"/>
  <c r="FE81" i="16" s="1"/>
  <c r="FD81" i="16" a="1"/>
  <c r="FD81" i="16" s="1"/>
  <c r="FC81" i="16" a="1"/>
  <c r="FC81" i="16" s="1"/>
  <c r="FB81" i="16" a="1"/>
  <c r="FB81" i="16" s="1"/>
  <c r="FA81" i="16" a="1"/>
  <c r="FA81" i="16" s="1"/>
  <c r="EZ81" i="16" a="1"/>
  <c r="EZ81" i="16" s="1"/>
  <c r="EY81" i="16" a="1"/>
  <c r="EY81" i="16" s="1"/>
  <c r="EX81" i="16" a="1"/>
  <c r="EX81" i="16" s="1"/>
  <c r="EW81" i="16" a="1"/>
  <c r="EW81" i="16" s="1"/>
  <c r="EV81" i="16" a="1"/>
  <c r="EV81" i="16" s="1"/>
  <c r="EU81" i="16" a="1"/>
  <c r="EU81" i="16" s="1"/>
  <c r="ET81" i="16" a="1"/>
  <c r="ET81" i="16" s="1"/>
  <c r="ES81" i="16" a="1"/>
  <c r="ES81" i="16" s="1"/>
  <c r="ER81" i="16" a="1"/>
  <c r="ER81" i="16" s="1"/>
  <c r="EQ81" i="16" a="1"/>
  <c r="EQ81" i="16" s="1"/>
  <c r="EP81" i="16" a="1"/>
  <c r="EP81" i="16" s="1"/>
  <c r="EO81" i="16" a="1"/>
  <c r="EO81" i="16" s="1"/>
  <c r="EN81" i="16" a="1"/>
  <c r="EN81" i="16" s="1"/>
  <c r="EM81" i="16" a="1"/>
  <c r="EM81" i="16" s="1"/>
  <c r="EL81" i="16" a="1"/>
  <c r="EL81" i="16" s="1"/>
  <c r="EK81" i="16" a="1"/>
  <c r="EK81" i="16" s="1"/>
  <c r="EJ81" i="16" a="1"/>
  <c r="EJ81" i="16" s="1"/>
  <c r="EI81" i="16" a="1"/>
  <c r="EI81" i="16" s="1"/>
  <c r="EH81" i="16" a="1"/>
  <c r="EH81" i="16" s="1"/>
  <c r="EG81" i="16" a="1"/>
  <c r="EG81" i="16" s="1"/>
  <c r="EF81" i="16" a="1"/>
  <c r="EF81" i="16" s="1"/>
  <c r="EE81" i="16" a="1"/>
  <c r="EE81" i="16" s="1"/>
  <c r="ED81" i="16" a="1"/>
  <c r="ED81" i="16" s="1"/>
  <c r="EC81" i="16" a="1"/>
  <c r="EC81" i="16" s="1"/>
  <c r="EB81" i="16" a="1"/>
  <c r="EB81" i="16" s="1"/>
  <c r="EA81" i="16" a="1"/>
  <c r="EA81" i="16" s="1"/>
  <c r="DZ81" i="16" a="1"/>
  <c r="DZ81" i="16" s="1"/>
  <c r="DY81" i="16" a="1"/>
  <c r="DY81" i="16" s="1"/>
  <c r="DX81" i="16" a="1"/>
  <c r="DX81" i="16" s="1"/>
  <c r="DW81" i="16" a="1"/>
  <c r="DW81" i="16" s="1"/>
  <c r="DV81" i="16" a="1"/>
  <c r="DV81" i="16" s="1"/>
  <c r="DU81" i="16" a="1"/>
  <c r="DU81" i="16" s="1"/>
  <c r="DT81" i="16" a="1"/>
  <c r="DT81" i="16" s="1"/>
  <c r="DS81" i="16" a="1"/>
  <c r="DS81" i="16" s="1"/>
  <c r="DR81" i="16" a="1"/>
  <c r="DR81" i="16" s="1"/>
  <c r="DQ81" i="16" a="1"/>
  <c r="DQ81" i="16" s="1"/>
  <c r="DP81" i="16" a="1"/>
  <c r="DP81" i="16" s="1"/>
  <c r="DO81" i="16" a="1"/>
  <c r="DO81" i="16" s="1"/>
  <c r="DN81" i="16" a="1"/>
  <c r="DN81" i="16" s="1"/>
  <c r="DM81" i="16" a="1"/>
  <c r="DM81" i="16" s="1"/>
  <c r="DL81" i="16" a="1"/>
  <c r="DL81" i="16" s="1"/>
  <c r="DK81" i="16" a="1"/>
  <c r="DK81" i="16" s="1"/>
  <c r="DJ81" i="16" a="1"/>
  <c r="DJ81" i="16" s="1"/>
  <c r="DI81" i="16" a="1"/>
  <c r="DI81" i="16" s="1"/>
  <c r="DH81" i="16" a="1"/>
  <c r="DH81" i="16" s="1"/>
  <c r="DG81" i="16" a="1"/>
  <c r="DG81" i="16" s="1"/>
  <c r="DF81" i="16" a="1"/>
  <c r="DF81" i="16" s="1"/>
  <c r="DE81" i="16" a="1"/>
  <c r="DE81" i="16" s="1"/>
  <c r="DD81" i="16" a="1"/>
  <c r="DD81" i="16" s="1"/>
  <c r="DC81" i="16" a="1"/>
  <c r="DC81" i="16" s="1"/>
  <c r="DB81" i="16" a="1"/>
  <c r="DB81" i="16" s="1"/>
  <c r="DA81" i="16" a="1"/>
  <c r="DA81" i="16" s="1"/>
  <c r="CZ81" i="16" a="1"/>
  <c r="CZ81" i="16" s="1"/>
  <c r="CY81" i="16" a="1"/>
  <c r="CY81" i="16" s="1"/>
  <c r="CX81" i="16" a="1"/>
  <c r="CX81" i="16" s="1"/>
  <c r="CW81" i="16" a="1"/>
  <c r="CW81" i="16" s="1"/>
  <c r="CV81" i="16" a="1"/>
  <c r="CV81" i="16" s="1"/>
  <c r="CU81" i="16" a="1"/>
  <c r="CU81" i="16" s="1"/>
  <c r="CT81" i="16" a="1"/>
  <c r="CT81" i="16" s="1"/>
  <c r="CS81" i="16" a="1"/>
  <c r="CS81" i="16" s="1"/>
  <c r="CR81" i="16" a="1"/>
  <c r="CR81" i="16" s="1"/>
  <c r="CQ81" i="16" a="1"/>
  <c r="CQ81" i="16" s="1"/>
  <c r="CP81" i="16" a="1"/>
  <c r="CP81" i="16" s="1"/>
  <c r="CO81" i="16" a="1"/>
  <c r="CO81" i="16" s="1"/>
  <c r="CN81" i="16" a="1"/>
  <c r="CN81" i="16" s="1"/>
  <c r="CM81" i="16" a="1"/>
  <c r="CM81" i="16" s="1"/>
  <c r="CL81" i="16" a="1"/>
  <c r="CL81" i="16" s="1"/>
  <c r="CK81" i="16" a="1"/>
  <c r="CK81" i="16" s="1"/>
  <c r="CJ81" i="16" a="1"/>
  <c r="CJ81" i="16" s="1"/>
  <c r="CI81" i="16" a="1"/>
  <c r="CI81" i="16" s="1"/>
  <c r="CH81" i="16" a="1"/>
  <c r="CH81" i="16" s="1"/>
  <c r="CG81" i="16" a="1"/>
  <c r="CG81" i="16" s="1"/>
  <c r="CF81" i="16" a="1"/>
  <c r="CF81" i="16" s="1"/>
  <c r="CE81" i="16" a="1"/>
  <c r="CE81" i="16" s="1"/>
  <c r="CD81" i="16" a="1"/>
  <c r="CD81" i="16" s="1"/>
  <c r="CC81" i="16" a="1"/>
  <c r="CC81" i="16" s="1"/>
  <c r="CB81" i="16" a="1"/>
  <c r="CB81" i="16" s="1"/>
  <c r="CA81" i="16" a="1"/>
  <c r="CA81" i="16" s="1"/>
  <c r="BZ81" i="16" a="1"/>
  <c r="BZ81" i="16" s="1"/>
  <c r="BY81" i="16" a="1"/>
  <c r="BY81" i="16" s="1"/>
  <c r="BX81" i="16" a="1"/>
  <c r="BX81" i="16" s="1"/>
  <c r="BW81" i="16" a="1"/>
  <c r="BW81" i="16" s="1"/>
  <c r="BV81" i="16" a="1"/>
  <c r="BV81" i="16" s="1"/>
  <c r="BU81" i="16" a="1"/>
  <c r="BU81" i="16" s="1"/>
  <c r="BT81" i="16" a="1"/>
  <c r="BT81" i="16" s="1"/>
  <c r="BS81" i="16" a="1"/>
  <c r="BS81" i="16" s="1"/>
  <c r="BR81" i="16" a="1"/>
  <c r="BR81" i="16" s="1"/>
  <c r="BQ81" i="16" a="1"/>
  <c r="BQ81" i="16" s="1"/>
  <c r="BP81" i="16" a="1"/>
  <c r="BP81" i="16" s="1"/>
  <c r="BO81" i="16" a="1"/>
  <c r="BO81" i="16" s="1"/>
  <c r="BN81" i="16" a="1"/>
  <c r="BN81" i="16" s="1"/>
  <c r="BM81" i="16" a="1"/>
  <c r="BM81" i="16" s="1"/>
  <c r="BL81" i="16" a="1"/>
  <c r="BL81" i="16" s="1"/>
  <c r="BK81" i="16" a="1"/>
  <c r="BK81" i="16" s="1"/>
  <c r="BJ81" i="16" a="1"/>
  <c r="BJ81" i="16" s="1"/>
  <c r="BI81" i="16" a="1"/>
  <c r="BI81" i="16" s="1"/>
  <c r="BH81" i="16" a="1"/>
  <c r="BH81" i="16" s="1"/>
  <c r="BG81" i="16" a="1"/>
  <c r="BG81" i="16" s="1"/>
  <c r="BF81" i="16" a="1"/>
  <c r="BF81" i="16" s="1"/>
  <c r="BE81" i="16" a="1"/>
  <c r="BE81" i="16" s="1"/>
  <c r="BD81" i="16" a="1"/>
  <c r="BD81" i="16" s="1"/>
  <c r="BC81" i="16" a="1"/>
  <c r="BC81" i="16" s="1"/>
  <c r="BB81" i="16" a="1"/>
  <c r="BB81" i="16" s="1"/>
  <c r="BA81" i="16" a="1"/>
  <c r="BA81" i="16" s="1"/>
  <c r="AZ81" i="16" a="1"/>
  <c r="AZ81" i="16" s="1"/>
  <c r="AY81" i="16" a="1"/>
  <c r="AY81" i="16" s="1"/>
  <c r="AX81" i="16" a="1"/>
  <c r="AX81" i="16" s="1"/>
  <c r="AW81" i="16" a="1"/>
  <c r="AW81" i="16" s="1"/>
  <c r="AV81" i="16" a="1"/>
  <c r="AV81" i="16" s="1"/>
  <c r="AU81" i="16" a="1"/>
  <c r="AU81" i="16" s="1"/>
  <c r="AT81" i="16" a="1"/>
  <c r="AT81" i="16" s="1"/>
  <c r="AS81" i="16" a="1"/>
  <c r="AS81" i="16" s="1"/>
  <c r="AR81" i="16" a="1"/>
  <c r="AR81" i="16" s="1"/>
  <c r="AQ81" i="16" a="1"/>
  <c r="AQ81" i="16" s="1"/>
  <c r="AP81" i="16" a="1"/>
  <c r="AP81" i="16" s="1"/>
  <c r="AO81" i="16" a="1"/>
  <c r="AO81" i="16" s="1"/>
  <c r="AN81" i="16" a="1"/>
  <c r="AN81" i="16" s="1"/>
  <c r="AM81" i="16" a="1"/>
  <c r="AM81" i="16" s="1"/>
  <c r="AL81" i="16" a="1"/>
  <c r="AL81" i="16" s="1"/>
  <c r="AK81" i="16" a="1"/>
  <c r="AK81" i="16" s="1"/>
  <c r="AJ81" i="16" a="1"/>
  <c r="AJ81" i="16" s="1"/>
  <c r="AI81" i="16" a="1"/>
  <c r="AI81" i="16" s="1"/>
  <c r="AH81" i="16" a="1"/>
  <c r="AH81" i="16" s="1"/>
  <c r="AG81" i="16" a="1"/>
  <c r="AG81" i="16" s="1"/>
  <c r="AF81" i="16" a="1"/>
  <c r="AF81" i="16" s="1"/>
  <c r="AE81" i="16" a="1"/>
  <c r="AE81" i="16" s="1"/>
  <c r="AD81" i="16" a="1"/>
  <c r="AD81" i="16" s="1"/>
  <c r="AC81" i="16" a="1"/>
  <c r="AC81" i="16" s="1"/>
  <c r="AB81" i="16" a="1"/>
  <c r="AB81" i="16" s="1"/>
  <c r="AA81" i="16" a="1"/>
  <c r="AA81" i="16" s="1"/>
  <c r="Z81" i="16" a="1"/>
  <c r="Z81" i="16" s="1"/>
  <c r="Y81" i="16" a="1"/>
  <c r="Y81" i="16" s="1"/>
  <c r="X81" i="16" a="1"/>
  <c r="X81" i="16" s="1"/>
  <c r="W81" i="16" a="1"/>
  <c r="W81" i="16" s="1"/>
  <c r="V81" i="16" a="1"/>
  <c r="V81" i="16" s="1"/>
  <c r="U81" i="16" a="1"/>
  <c r="U81" i="16" s="1"/>
  <c r="T81" i="16" a="1"/>
  <c r="T81" i="16" s="1"/>
  <c r="S81" i="16" a="1"/>
  <c r="S81" i="16" s="1"/>
  <c r="R81" i="16" a="1"/>
  <c r="R81" i="16" s="1"/>
  <c r="Q81" i="16" a="1"/>
  <c r="Q81" i="16" s="1"/>
  <c r="P81" i="16" a="1"/>
  <c r="P81" i="16" s="1"/>
  <c r="O81" i="16" a="1"/>
  <c r="O81" i="16" s="1"/>
  <c r="N81" i="16" a="1"/>
  <c r="N81" i="16" s="1"/>
  <c r="M81" i="16" a="1"/>
  <c r="M81" i="16" s="1"/>
  <c r="L81" i="16" a="1"/>
  <c r="L81" i="16" s="1"/>
  <c r="K81" i="16" a="1"/>
  <c r="K81" i="16" s="1"/>
  <c r="J81" i="16" a="1"/>
  <c r="J81" i="16" s="1"/>
  <c r="NJ80" i="16" a="1"/>
  <c r="NJ80" i="16" s="1"/>
  <c r="NI80" i="16" a="1"/>
  <c r="NI80" i="16" s="1"/>
  <c r="NH80" i="16" a="1"/>
  <c r="NH80" i="16" s="1"/>
  <c r="NG80" i="16" a="1"/>
  <c r="NG80" i="16" s="1"/>
  <c r="NF80" i="16" a="1"/>
  <c r="NF80" i="16" s="1"/>
  <c r="NE80" i="16" a="1"/>
  <c r="NE80" i="16" s="1"/>
  <c r="ND80" i="16" a="1"/>
  <c r="ND80" i="16" s="1"/>
  <c r="NC80" i="16" a="1"/>
  <c r="NC80" i="16" s="1"/>
  <c r="NB80" i="16" a="1"/>
  <c r="NB80" i="16" s="1"/>
  <c r="NA80" i="16" a="1"/>
  <c r="NA80" i="16" s="1"/>
  <c r="MZ80" i="16" a="1"/>
  <c r="MZ80" i="16" s="1"/>
  <c r="MY80" i="16" a="1"/>
  <c r="MY80" i="16" s="1"/>
  <c r="MX80" i="16" a="1"/>
  <c r="MX80" i="16" s="1"/>
  <c r="MW80" i="16" a="1"/>
  <c r="MW80" i="16" s="1"/>
  <c r="MV80" i="16" a="1"/>
  <c r="MV80" i="16" s="1"/>
  <c r="MU80" i="16" a="1"/>
  <c r="MU80" i="16" s="1"/>
  <c r="MT80" i="16" a="1"/>
  <c r="MT80" i="16" s="1"/>
  <c r="MS80" i="16" a="1"/>
  <c r="MS80" i="16" s="1"/>
  <c r="MR80" i="16" a="1"/>
  <c r="MR80" i="16" s="1"/>
  <c r="MQ80" i="16" a="1"/>
  <c r="MQ80" i="16" s="1"/>
  <c r="MP80" i="16" a="1"/>
  <c r="MP80" i="16" s="1"/>
  <c r="MO80" i="16" a="1"/>
  <c r="MO80" i="16" s="1"/>
  <c r="MN80" i="16" a="1"/>
  <c r="MN80" i="16" s="1"/>
  <c r="MM80" i="16" a="1"/>
  <c r="MM80" i="16" s="1"/>
  <c r="ML80" i="16" a="1"/>
  <c r="ML80" i="16" s="1"/>
  <c r="MK80" i="16" a="1"/>
  <c r="MK80" i="16" s="1"/>
  <c r="MJ80" i="16" a="1"/>
  <c r="MJ80" i="16" s="1"/>
  <c r="MI80" i="16" a="1"/>
  <c r="MI80" i="16" s="1"/>
  <c r="MH80" i="16" a="1"/>
  <c r="MH80" i="16" s="1"/>
  <c r="MG80" i="16" a="1"/>
  <c r="MG80" i="16" s="1"/>
  <c r="MF80" i="16" a="1"/>
  <c r="MF80" i="16" s="1"/>
  <c r="ME80" i="16" a="1"/>
  <c r="ME80" i="16" s="1"/>
  <c r="MD80" i="16" a="1"/>
  <c r="MD80" i="16" s="1"/>
  <c r="MC80" i="16" a="1"/>
  <c r="MC80" i="16" s="1"/>
  <c r="MB80" i="16" a="1"/>
  <c r="MB80" i="16" s="1"/>
  <c r="MA80" i="16" a="1"/>
  <c r="MA80" i="16" s="1"/>
  <c r="LZ80" i="16" a="1"/>
  <c r="LZ80" i="16" s="1"/>
  <c r="LY80" i="16" a="1"/>
  <c r="LY80" i="16" s="1"/>
  <c r="LX80" i="16" a="1"/>
  <c r="LX80" i="16" s="1"/>
  <c r="LW80" i="16" a="1"/>
  <c r="LW80" i="16" s="1"/>
  <c r="LV80" i="16" a="1"/>
  <c r="LV80" i="16" s="1"/>
  <c r="LU80" i="16" a="1"/>
  <c r="LU80" i="16" s="1"/>
  <c r="LT80" i="16" a="1"/>
  <c r="LT80" i="16" s="1"/>
  <c r="LS80" i="16" a="1"/>
  <c r="LS80" i="16" s="1"/>
  <c r="LR80" i="16" a="1"/>
  <c r="LR80" i="16" s="1"/>
  <c r="LQ80" i="16" a="1"/>
  <c r="LQ80" i="16" s="1"/>
  <c r="LP80" i="16" a="1"/>
  <c r="LP80" i="16" s="1"/>
  <c r="LO80" i="16" a="1"/>
  <c r="LO80" i="16" s="1"/>
  <c r="LN80" i="16" a="1"/>
  <c r="LN80" i="16" s="1"/>
  <c r="LM80" i="16" a="1"/>
  <c r="LM80" i="16" s="1"/>
  <c r="LL80" i="16" a="1"/>
  <c r="LL80" i="16" s="1"/>
  <c r="LK80" i="16" a="1"/>
  <c r="LK80" i="16" s="1"/>
  <c r="LJ80" i="16" a="1"/>
  <c r="LJ80" i="16" s="1"/>
  <c r="LI80" i="16" a="1"/>
  <c r="LI80" i="16" s="1"/>
  <c r="LH80" i="16" a="1"/>
  <c r="LH80" i="16" s="1"/>
  <c r="LG80" i="16" a="1"/>
  <c r="LG80" i="16" s="1"/>
  <c r="LF80" i="16" a="1"/>
  <c r="LF80" i="16" s="1"/>
  <c r="LE80" i="16" a="1"/>
  <c r="LE80" i="16" s="1"/>
  <c r="LD80" i="16" a="1"/>
  <c r="LD80" i="16" s="1"/>
  <c r="LC80" i="16" a="1"/>
  <c r="LC80" i="16" s="1"/>
  <c r="LB80" i="16" a="1"/>
  <c r="LB80" i="16" s="1"/>
  <c r="LA80" i="16" a="1"/>
  <c r="LA80" i="16" s="1"/>
  <c r="KZ80" i="16" a="1"/>
  <c r="KZ80" i="16" s="1"/>
  <c r="KY80" i="16" a="1"/>
  <c r="KY80" i="16" s="1"/>
  <c r="KX80" i="16" a="1"/>
  <c r="KX80" i="16" s="1"/>
  <c r="KW80" i="16" a="1"/>
  <c r="KW80" i="16" s="1"/>
  <c r="KV80" i="16" a="1"/>
  <c r="KV80" i="16" s="1"/>
  <c r="KU80" i="16" a="1"/>
  <c r="KU80" i="16" s="1"/>
  <c r="KT80" i="16" a="1"/>
  <c r="KT80" i="16" s="1"/>
  <c r="KS80" i="16" a="1"/>
  <c r="KS80" i="16" s="1"/>
  <c r="KR80" i="16" a="1"/>
  <c r="KR80" i="16" s="1"/>
  <c r="KQ80" i="16" a="1"/>
  <c r="KQ80" i="16" s="1"/>
  <c r="KP80" i="16" a="1"/>
  <c r="KP80" i="16" s="1"/>
  <c r="KO80" i="16" a="1"/>
  <c r="KO80" i="16" s="1"/>
  <c r="KN80" i="16" a="1"/>
  <c r="KN80" i="16" s="1"/>
  <c r="KM80" i="16" a="1"/>
  <c r="KM80" i="16" s="1"/>
  <c r="KL80" i="16" a="1"/>
  <c r="KL80" i="16" s="1"/>
  <c r="KK80" i="16" a="1"/>
  <c r="KK80" i="16" s="1"/>
  <c r="KJ80" i="16" a="1"/>
  <c r="KJ80" i="16" s="1"/>
  <c r="KI80" i="16" a="1"/>
  <c r="KI80" i="16" s="1"/>
  <c r="KH80" i="16" a="1"/>
  <c r="KH80" i="16" s="1"/>
  <c r="KG80" i="16" a="1"/>
  <c r="KG80" i="16" s="1"/>
  <c r="KF80" i="16" a="1"/>
  <c r="KF80" i="16" s="1"/>
  <c r="KE80" i="16" a="1"/>
  <c r="KE80" i="16" s="1"/>
  <c r="KD80" i="16" a="1"/>
  <c r="KD80" i="16" s="1"/>
  <c r="KC80" i="16" a="1"/>
  <c r="KC80" i="16" s="1"/>
  <c r="KB80" i="16" a="1"/>
  <c r="KB80" i="16" s="1"/>
  <c r="KA80" i="16" a="1"/>
  <c r="KA80" i="16" s="1"/>
  <c r="JZ80" i="16" a="1"/>
  <c r="JZ80" i="16" s="1"/>
  <c r="JY80" i="16" a="1"/>
  <c r="JY80" i="16" s="1"/>
  <c r="JX80" i="16" a="1"/>
  <c r="JX80" i="16" s="1"/>
  <c r="JW80" i="16" a="1"/>
  <c r="JW80" i="16" s="1"/>
  <c r="JV80" i="16" a="1"/>
  <c r="JV80" i="16" s="1"/>
  <c r="JU80" i="16" a="1"/>
  <c r="JU80" i="16" s="1"/>
  <c r="JT80" i="16" a="1"/>
  <c r="JT80" i="16" s="1"/>
  <c r="JS80" i="16" a="1"/>
  <c r="JS80" i="16" s="1"/>
  <c r="JR80" i="16" a="1"/>
  <c r="JR80" i="16" s="1"/>
  <c r="JQ80" i="16" a="1"/>
  <c r="JQ80" i="16" s="1"/>
  <c r="JP80" i="16" a="1"/>
  <c r="JP80" i="16" s="1"/>
  <c r="JO80" i="16" a="1"/>
  <c r="JO80" i="16" s="1"/>
  <c r="JN80" i="16" a="1"/>
  <c r="JN80" i="16" s="1"/>
  <c r="JM80" i="16" a="1"/>
  <c r="JM80" i="16" s="1"/>
  <c r="JL80" i="16" a="1"/>
  <c r="JL80" i="16" s="1"/>
  <c r="JK80" i="16" a="1"/>
  <c r="JK80" i="16" s="1"/>
  <c r="JJ80" i="16" a="1"/>
  <c r="JJ80" i="16" s="1"/>
  <c r="JI80" i="16" a="1"/>
  <c r="JI80" i="16" s="1"/>
  <c r="JH80" i="16" a="1"/>
  <c r="JH80" i="16" s="1"/>
  <c r="JG80" i="16" a="1"/>
  <c r="JG80" i="16" s="1"/>
  <c r="JF80" i="16" a="1"/>
  <c r="JF80" i="16" s="1"/>
  <c r="JE80" i="16" a="1"/>
  <c r="JE80" i="16" s="1"/>
  <c r="JD80" i="16" a="1"/>
  <c r="JD80" i="16" s="1"/>
  <c r="JC80" i="16" a="1"/>
  <c r="JC80" i="16" s="1"/>
  <c r="JB80" i="16" a="1"/>
  <c r="JB80" i="16" s="1"/>
  <c r="JA80" i="16" a="1"/>
  <c r="JA80" i="16" s="1"/>
  <c r="IZ80" i="16" a="1"/>
  <c r="IZ80" i="16" s="1"/>
  <c r="IY80" i="16" a="1"/>
  <c r="IY80" i="16" s="1"/>
  <c r="IX80" i="16" a="1"/>
  <c r="IX80" i="16" s="1"/>
  <c r="IW80" i="16" a="1"/>
  <c r="IW80" i="16" s="1"/>
  <c r="IV80" i="16" a="1"/>
  <c r="IV80" i="16" s="1"/>
  <c r="IU80" i="16" a="1"/>
  <c r="IU80" i="16" s="1"/>
  <c r="IT80" i="16" a="1"/>
  <c r="IT80" i="16" s="1"/>
  <c r="IS80" i="16" a="1"/>
  <c r="IS80" i="16" s="1"/>
  <c r="IR80" i="16" a="1"/>
  <c r="IR80" i="16" s="1"/>
  <c r="IQ80" i="16" a="1"/>
  <c r="IQ80" i="16" s="1"/>
  <c r="IP80" i="16" a="1"/>
  <c r="IP80" i="16" s="1"/>
  <c r="IO80" i="16" a="1"/>
  <c r="IO80" i="16" s="1"/>
  <c r="IN80" i="16" a="1"/>
  <c r="IN80" i="16" s="1"/>
  <c r="IM80" i="16" a="1"/>
  <c r="IM80" i="16" s="1"/>
  <c r="IL80" i="16" a="1"/>
  <c r="IL80" i="16" s="1"/>
  <c r="IK80" i="16" a="1"/>
  <c r="IK80" i="16" s="1"/>
  <c r="IJ80" i="16" a="1"/>
  <c r="IJ80" i="16" s="1"/>
  <c r="II80" i="16" a="1"/>
  <c r="II80" i="16" s="1"/>
  <c r="IH80" i="16" a="1"/>
  <c r="IH80" i="16" s="1"/>
  <c r="IG80" i="16" a="1"/>
  <c r="IG80" i="16" s="1"/>
  <c r="IF80" i="16" a="1"/>
  <c r="IF80" i="16" s="1"/>
  <c r="IE80" i="16" a="1"/>
  <c r="IE80" i="16" s="1"/>
  <c r="ID80" i="16" a="1"/>
  <c r="ID80" i="16" s="1"/>
  <c r="IC80" i="16" a="1"/>
  <c r="IC80" i="16" s="1"/>
  <c r="IB80" i="16" a="1"/>
  <c r="IB80" i="16" s="1"/>
  <c r="IA80" i="16" a="1"/>
  <c r="IA80" i="16" s="1"/>
  <c r="HZ80" i="16" a="1"/>
  <c r="HZ80" i="16" s="1"/>
  <c r="HY80" i="16" a="1"/>
  <c r="HY80" i="16" s="1"/>
  <c r="HX80" i="16" a="1"/>
  <c r="HX80" i="16" s="1"/>
  <c r="HW80" i="16" a="1"/>
  <c r="HW80" i="16" s="1"/>
  <c r="HV80" i="16" a="1"/>
  <c r="HV80" i="16" s="1"/>
  <c r="HU80" i="16" a="1"/>
  <c r="HU80" i="16" s="1"/>
  <c r="HT80" i="16" a="1"/>
  <c r="HT80" i="16" s="1"/>
  <c r="HS80" i="16" a="1"/>
  <c r="HS80" i="16" s="1"/>
  <c r="HR80" i="16" a="1"/>
  <c r="HR80" i="16" s="1"/>
  <c r="HQ80" i="16" a="1"/>
  <c r="HQ80" i="16" s="1"/>
  <c r="HP80" i="16" a="1"/>
  <c r="HP80" i="16" s="1"/>
  <c r="HO80" i="16" a="1"/>
  <c r="HO80" i="16" s="1"/>
  <c r="HN80" i="16" a="1"/>
  <c r="HN80" i="16" s="1"/>
  <c r="HM80" i="16" a="1"/>
  <c r="HM80" i="16" s="1"/>
  <c r="HL80" i="16" a="1"/>
  <c r="HL80" i="16" s="1"/>
  <c r="HK80" i="16" a="1"/>
  <c r="HK80" i="16" s="1"/>
  <c r="HJ80" i="16" a="1"/>
  <c r="HJ80" i="16" s="1"/>
  <c r="HI80" i="16" a="1"/>
  <c r="HI80" i="16" s="1"/>
  <c r="HH80" i="16" a="1"/>
  <c r="HH80" i="16" s="1"/>
  <c r="HG80" i="16" a="1"/>
  <c r="HG80" i="16" s="1"/>
  <c r="HF80" i="16" a="1"/>
  <c r="HF80" i="16" s="1"/>
  <c r="HE80" i="16" a="1"/>
  <c r="HE80" i="16" s="1"/>
  <c r="HD80" i="16" a="1"/>
  <c r="HD80" i="16" s="1"/>
  <c r="HC80" i="16" a="1"/>
  <c r="HC80" i="16" s="1"/>
  <c r="HB80" i="16" a="1"/>
  <c r="HB80" i="16" s="1"/>
  <c r="HA80" i="16" a="1"/>
  <c r="HA80" i="16" s="1"/>
  <c r="GZ80" i="16" a="1"/>
  <c r="GZ80" i="16" s="1"/>
  <c r="GY80" i="16" a="1"/>
  <c r="GY80" i="16" s="1"/>
  <c r="GX80" i="16" a="1"/>
  <c r="GX80" i="16" s="1"/>
  <c r="GW80" i="16" a="1"/>
  <c r="GW80" i="16" s="1"/>
  <c r="GV80" i="16" a="1"/>
  <c r="GV80" i="16" s="1"/>
  <c r="GU80" i="16" a="1"/>
  <c r="GU80" i="16" s="1"/>
  <c r="GT80" i="16" a="1"/>
  <c r="GT80" i="16" s="1"/>
  <c r="GS80" i="16" a="1"/>
  <c r="GS80" i="16" s="1"/>
  <c r="GR80" i="16" a="1"/>
  <c r="GR80" i="16" s="1"/>
  <c r="GQ80" i="16" a="1"/>
  <c r="GQ80" i="16" s="1"/>
  <c r="GP80" i="16" a="1"/>
  <c r="GP80" i="16" s="1"/>
  <c r="GO80" i="16" a="1"/>
  <c r="GO80" i="16" s="1"/>
  <c r="GN80" i="16" a="1"/>
  <c r="GN80" i="16" s="1"/>
  <c r="GM80" i="16" a="1"/>
  <c r="GM80" i="16" s="1"/>
  <c r="GL80" i="16" a="1"/>
  <c r="GL80" i="16" s="1"/>
  <c r="GK80" i="16" a="1"/>
  <c r="GK80" i="16" s="1"/>
  <c r="GJ80" i="16" a="1"/>
  <c r="GJ80" i="16" s="1"/>
  <c r="GI80" i="16" a="1"/>
  <c r="GI80" i="16" s="1"/>
  <c r="GH80" i="16" a="1"/>
  <c r="GH80" i="16" s="1"/>
  <c r="GG80" i="16" a="1"/>
  <c r="GG80" i="16" s="1"/>
  <c r="GF80" i="16" a="1"/>
  <c r="GF80" i="16" s="1"/>
  <c r="GE80" i="16" a="1"/>
  <c r="GE80" i="16" s="1"/>
  <c r="GD80" i="16" a="1"/>
  <c r="GD80" i="16" s="1"/>
  <c r="GC80" i="16" a="1"/>
  <c r="GC80" i="16" s="1"/>
  <c r="GB80" i="16" a="1"/>
  <c r="GB80" i="16" s="1"/>
  <c r="GA80" i="16" a="1"/>
  <c r="GA80" i="16" s="1"/>
  <c r="FZ80" i="16" a="1"/>
  <c r="FZ80" i="16" s="1"/>
  <c r="FY80" i="16" a="1"/>
  <c r="FY80" i="16" s="1"/>
  <c r="FX80" i="16" a="1"/>
  <c r="FX80" i="16" s="1"/>
  <c r="FW80" i="16" a="1"/>
  <c r="FW80" i="16" s="1"/>
  <c r="FV80" i="16" a="1"/>
  <c r="FV80" i="16" s="1"/>
  <c r="FU80" i="16" a="1"/>
  <c r="FU80" i="16" s="1"/>
  <c r="FT80" i="16" a="1"/>
  <c r="FT80" i="16" s="1"/>
  <c r="FS80" i="16" a="1"/>
  <c r="FS80" i="16" s="1"/>
  <c r="FR80" i="16" a="1"/>
  <c r="FR80" i="16" s="1"/>
  <c r="FQ80" i="16" a="1"/>
  <c r="FQ80" i="16" s="1"/>
  <c r="FP80" i="16" a="1"/>
  <c r="FP80" i="16" s="1"/>
  <c r="FO80" i="16" a="1"/>
  <c r="FO80" i="16" s="1"/>
  <c r="FN80" i="16" a="1"/>
  <c r="FN80" i="16" s="1"/>
  <c r="FM80" i="16" a="1"/>
  <c r="FM80" i="16" s="1"/>
  <c r="FL80" i="16" a="1"/>
  <c r="FL80" i="16" s="1"/>
  <c r="FK80" i="16" a="1"/>
  <c r="FK80" i="16" s="1"/>
  <c r="FJ80" i="16" a="1"/>
  <c r="FJ80" i="16" s="1"/>
  <c r="FI80" i="16" a="1"/>
  <c r="FI80" i="16" s="1"/>
  <c r="FH80" i="16" a="1"/>
  <c r="FH80" i="16" s="1"/>
  <c r="FG80" i="16" a="1"/>
  <c r="FG80" i="16" s="1"/>
  <c r="FF80" i="16" a="1"/>
  <c r="FF80" i="16" s="1"/>
  <c r="FE80" i="16" a="1"/>
  <c r="FE80" i="16" s="1"/>
  <c r="FD80" i="16" a="1"/>
  <c r="FD80" i="16" s="1"/>
  <c r="FC80" i="16" a="1"/>
  <c r="FC80" i="16" s="1"/>
  <c r="FB80" i="16" a="1"/>
  <c r="FB80" i="16" s="1"/>
  <c r="FA80" i="16" a="1"/>
  <c r="FA80" i="16" s="1"/>
  <c r="EZ80" i="16" a="1"/>
  <c r="EZ80" i="16" s="1"/>
  <c r="EY80" i="16" a="1"/>
  <c r="EY80" i="16" s="1"/>
  <c r="EX80" i="16" a="1"/>
  <c r="EX80" i="16" s="1"/>
  <c r="EW80" i="16" a="1"/>
  <c r="EW80" i="16" s="1"/>
  <c r="EV80" i="16" a="1"/>
  <c r="EV80" i="16" s="1"/>
  <c r="EU80" i="16" a="1"/>
  <c r="EU80" i="16" s="1"/>
  <c r="ET80" i="16" a="1"/>
  <c r="ET80" i="16" s="1"/>
  <c r="ES80" i="16" a="1"/>
  <c r="ES80" i="16" s="1"/>
  <c r="ER80" i="16" a="1"/>
  <c r="ER80" i="16" s="1"/>
  <c r="EQ80" i="16" a="1"/>
  <c r="EQ80" i="16" s="1"/>
  <c r="EP80" i="16" a="1"/>
  <c r="EP80" i="16" s="1"/>
  <c r="EO80" i="16" a="1"/>
  <c r="EO80" i="16" s="1"/>
  <c r="EN80" i="16" a="1"/>
  <c r="EN80" i="16" s="1"/>
  <c r="EM80" i="16" a="1"/>
  <c r="EM80" i="16" s="1"/>
  <c r="EL80" i="16" a="1"/>
  <c r="EL80" i="16" s="1"/>
  <c r="EK80" i="16" a="1"/>
  <c r="EK80" i="16" s="1"/>
  <c r="EJ80" i="16" a="1"/>
  <c r="EJ80" i="16" s="1"/>
  <c r="EI80" i="16" a="1"/>
  <c r="EI80" i="16" s="1"/>
  <c r="EH80" i="16" a="1"/>
  <c r="EH80" i="16" s="1"/>
  <c r="EG80" i="16" a="1"/>
  <c r="EG80" i="16" s="1"/>
  <c r="EF80" i="16" a="1"/>
  <c r="EF80" i="16" s="1"/>
  <c r="EE80" i="16" a="1"/>
  <c r="EE80" i="16" s="1"/>
  <c r="ED80" i="16" a="1"/>
  <c r="ED80" i="16" s="1"/>
  <c r="EC80" i="16" a="1"/>
  <c r="EC80" i="16" s="1"/>
  <c r="EB80" i="16" a="1"/>
  <c r="EB80" i="16" s="1"/>
  <c r="EA80" i="16" a="1"/>
  <c r="EA80" i="16" s="1"/>
  <c r="DZ80" i="16" a="1"/>
  <c r="DZ80" i="16" s="1"/>
  <c r="DY80" i="16" a="1"/>
  <c r="DY80" i="16" s="1"/>
  <c r="DX80" i="16" a="1"/>
  <c r="DX80" i="16" s="1"/>
  <c r="DW80" i="16" a="1"/>
  <c r="DW80" i="16" s="1"/>
  <c r="DV80" i="16" a="1"/>
  <c r="DV80" i="16" s="1"/>
  <c r="DU80" i="16" a="1"/>
  <c r="DU80" i="16" s="1"/>
  <c r="DT80" i="16" a="1"/>
  <c r="DT80" i="16" s="1"/>
  <c r="DS80" i="16" a="1"/>
  <c r="DS80" i="16" s="1"/>
  <c r="DR80" i="16" a="1"/>
  <c r="DR80" i="16" s="1"/>
  <c r="DQ80" i="16" a="1"/>
  <c r="DQ80" i="16" s="1"/>
  <c r="DP80" i="16" a="1"/>
  <c r="DP80" i="16" s="1"/>
  <c r="DO80" i="16" a="1"/>
  <c r="DO80" i="16" s="1"/>
  <c r="DN80" i="16" a="1"/>
  <c r="DN80" i="16" s="1"/>
  <c r="DM80" i="16" a="1"/>
  <c r="DM80" i="16" s="1"/>
  <c r="DL80" i="16" a="1"/>
  <c r="DL80" i="16" s="1"/>
  <c r="DK80" i="16" a="1"/>
  <c r="DK80" i="16" s="1"/>
  <c r="DJ80" i="16" a="1"/>
  <c r="DJ80" i="16" s="1"/>
  <c r="DI80" i="16" a="1"/>
  <c r="DI80" i="16" s="1"/>
  <c r="DH80" i="16" a="1"/>
  <c r="DH80" i="16" s="1"/>
  <c r="DG80" i="16" a="1"/>
  <c r="DG80" i="16" s="1"/>
  <c r="DF80" i="16" a="1"/>
  <c r="DF80" i="16" s="1"/>
  <c r="DE80" i="16" a="1"/>
  <c r="DE80" i="16" s="1"/>
  <c r="DD80" i="16" a="1"/>
  <c r="DD80" i="16" s="1"/>
  <c r="DC80" i="16" a="1"/>
  <c r="DC80" i="16" s="1"/>
  <c r="DB80" i="16" a="1"/>
  <c r="DB80" i="16" s="1"/>
  <c r="DA80" i="16" a="1"/>
  <c r="DA80" i="16" s="1"/>
  <c r="CZ80" i="16" a="1"/>
  <c r="CZ80" i="16" s="1"/>
  <c r="CY80" i="16" a="1"/>
  <c r="CY80" i="16" s="1"/>
  <c r="CX80" i="16" a="1"/>
  <c r="CX80" i="16" s="1"/>
  <c r="CW80" i="16" a="1"/>
  <c r="CW80" i="16" s="1"/>
  <c r="CV80" i="16" a="1"/>
  <c r="CV80" i="16" s="1"/>
  <c r="CU80" i="16" a="1"/>
  <c r="CU80" i="16" s="1"/>
  <c r="CT80" i="16" a="1"/>
  <c r="CT80" i="16" s="1"/>
  <c r="CS80" i="16" a="1"/>
  <c r="CS80" i="16" s="1"/>
  <c r="CR80" i="16" a="1"/>
  <c r="CR80" i="16" s="1"/>
  <c r="CQ80" i="16" a="1"/>
  <c r="CQ80" i="16" s="1"/>
  <c r="CP80" i="16" a="1"/>
  <c r="CP80" i="16" s="1"/>
  <c r="CO80" i="16" a="1"/>
  <c r="CO80" i="16" s="1"/>
  <c r="CN80" i="16" a="1"/>
  <c r="CN80" i="16" s="1"/>
  <c r="CM80" i="16" a="1"/>
  <c r="CM80" i="16" s="1"/>
  <c r="CL80" i="16" a="1"/>
  <c r="CL80" i="16" s="1"/>
  <c r="CK80" i="16" a="1"/>
  <c r="CK80" i="16" s="1"/>
  <c r="CJ80" i="16" a="1"/>
  <c r="CJ80" i="16" s="1"/>
  <c r="CI80" i="16" a="1"/>
  <c r="CI80" i="16" s="1"/>
  <c r="CH80" i="16" a="1"/>
  <c r="CH80" i="16" s="1"/>
  <c r="CG80" i="16" a="1"/>
  <c r="CG80" i="16" s="1"/>
  <c r="CF80" i="16" a="1"/>
  <c r="CF80" i="16" s="1"/>
  <c r="CE80" i="16" a="1"/>
  <c r="CE80" i="16" s="1"/>
  <c r="CD80" i="16" a="1"/>
  <c r="CD80" i="16" s="1"/>
  <c r="CC80" i="16" a="1"/>
  <c r="CC80" i="16" s="1"/>
  <c r="CB80" i="16" a="1"/>
  <c r="CB80" i="16" s="1"/>
  <c r="CA80" i="16" a="1"/>
  <c r="CA80" i="16" s="1"/>
  <c r="BZ80" i="16" a="1"/>
  <c r="BZ80" i="16" s="1"/>
  <c r="BY80" i="16" a="1"/>
  <c r="BY80" i="16" s="1"/>
  <c r="BX80" i="16" a="1"/>
  <c r="BX80" i="16" s="1"/>
  <c r="BW80" i="16" a="1"/>
  <c r="BW80" i="16" s="1"/>
  <c r="BV80" i="16" a="1"/>
  <c r="BV80" i="16" s="1"/>
  <c r="BU80" i="16" a="1"/>
  <c r="BU80" i="16" s="1"/>
  <c r="BT80" i="16" a="1"/>
  <c r="BT80" i="16" s="1"/>
  <c r="BS80" i="16" a="1"/>
  <c r="BS80" i="16" s="1"/>
  <c r="BR80" i="16" a="1"/>
  <c r="BR80" i="16" s="1"/>
  <c r="BQ80" i="16" a="1"/>
  <c r="BQ80" i="16" s="1"/>
  <c r="BP80" i="16" a="1"/>
  <c r="BP80" i="16" s="1"/>
  <c r="BO80" i="16" a="1"/>
  <c r="BO80" i="16" s="1"/>
  <c r="BN80" i="16" a="1"/>
  <c r="BN80" i="16" s="1"/>
  <c r="BM80" i="16" a="1"/>
  <c r="BM80" i="16" s="1"/>
  <c r="BL80" i="16" a="1"/>
  <c r="BL80" i="16" s="1"/>
  <c r="BK80" i="16" a="1"/>
  <c r="BK80" i="16" s="1"/>
  <c r="BJ80" i="16" a="1"/>
  <c r="BJ80" i="16" s="1"/>
  <c r="BI80" i="16" a="1"/>
  <c r="BI80" i="16" s="1"/>
  <c r="BH80" i="16" a="1"/>
  <c r="BH80" i="16" s="1"/>
  <c r="BG80" i="16" a="1"/>
  <c r="BG80" i="16" s="1"/>
  <c r="BF80" i="16" a="1"/>
  <c r="BF80" i="16" s="1"/>
  <c r="BE80" i="16" a="1"/>
  <c r="BE80" i="16" s="1"/>
  <c r="BD80" i="16" a="1"/>
  <c r="BD80" i="16" s="1"/>
  <c r="BC80" i="16" a="1"/>
  <c r="BC80" i="16" s="1"/>
  <c r="BB80" i="16" a="1"/>
  <c r="BB80" i="16" s="1"/>
  <c r="BA80" i="16" a="1"/>
  <c r="BA80" i="16" s="1"/>
  <c r="AZ80" i="16" a="1"/>
  <c r="AZ80" i="16" s="1"/>
  <c r="AY80" i="16" a="1"/>
  <c r="AY80" i="16" s="1"/>
  <c r="AX80" i="16" a="1"/>
  <c r="AX80" i="16" s="1"/>
  <c r="AW80" i="16" a="1"/>
  <c r="AW80" i="16" s="1"/>
  <c r="AV80" i="16" a="1"/>
  <c r="AV80" i="16" s="1"/>
  <c r="AU80" i="16" a="1"/>
  <c r="AU80" i="16" s="1"/>
  <c r="AT80" i="16" a="1"/>
  <c r="AT80" i="16" s="1"/>
  <c r="AS80" i="16" a="1"/>
  <c r="AS80" i="16" s="1"/>
  <c r="AR80" i="16" a="1"/>
  <c r="AR80" i="16" s="1"/>
  <c r="AQ80" i="16" a="1"/>
  <c r="AQ80" i="16" s="1"/>
  <c r="AP80" i="16" a="1"/>
  <c r="AP80" i="16" s="1"/>
  <c r="AO80" i="16" a="1"/>
  <c r="AO80" i="16" s="1"/>
  <c r="AN80" i="16" a="1"/>
  <c r="AN80" i="16" s="1"/>
  <c r="AM80" i="16" a="1"/>
  <c r="AM80" i="16" s="1"/>
  <c r="AL80" i="16" a="1"/>
  <c r="AL80" i="16" s="1"/>
  <c r="AK80" i="16" a="1"/>
  <c r="AK80" i="16" s="1"/>
  <c r="AJ80" i="16" a="1"/>
  <c r="AJ80" i="16" s="1"/>
  <c r="AI80" i="16" a="1"/>
  <c r="AI80" i="16" s="1"/>
  <c r="AH80" i="16" a="1"/>
  <c r="AH80" i="16" s="1"/>
  <c r="AG80" i="16" a="1"/>
  <c r="AG80" i="16" s="1"/>
  <c r="AF80" i="16" a="1"/>
  <c r="AF80" i="16" s="1"/>
  <c r="AE80" i="16" a="1"/>
  <c r="AE80" i="16" s="1"/>
  <c r="AD80" i="16" a="1"/>
  <c r="AD80" i="16" s="1"/>
  <c r="AC80" i="16" a="1"/>
  <c r="AC80" i="16" s="1"/>
  <c r="AB80" i="16" a="1"/>
  <c r="AB80" i="16" s="1"/>
  <c r="AA80" i="16" a="1"/>
  <c r="AA80" i="16" s="1"/>
  <c r="Z80" i="16" a="1"/>
  <c r="Z80" i="16" s="1"/>
  <c r="Y80" i="16" a="1"/>
  <c r="Y80" i="16" s="1"/>
  <c r="X80" i="16" a="1"/>
  <c r="X80" i="16" s="1"/>
  <c r="W80" i="16" a="1"/>
  <c r="W80" i="16" s="1"/>
  <c r="V80" i="16" a="1"/>
  <c r="V80" i="16" s="1"/>
  <c r="U80" i="16" a="1"/>
  <c r="U80" i="16" s="1"/>
  <c r="T80" i="16" a="1"/>
  <c r="T80" i="16" s="1"/>
  <c r="S80" i="16" a="1"/>
  <c r="S80" i="16" s="1"/>
  <c r="R80" i="16" a="1"/>
  <c r="R80" i="16" s="1"/>
  <c r="Q80" i="16" a="1"/>
  <c r="Q80" i="16" s="1"/>
  <c r="P80" i="16" a="1"/>
  <c r="P80" i="16" s="1"/>
  <c r="O80" i="16" a="1"/>
  <c r="O80" i="16" s="1"/>
  <c r="N80" i="16" a="1"/>
  <c r="N80" i="16" s="1"/>
  <c r="M80" i="16" a="1"/>
  <c r="M80" i="16" s="1"/>
  <c r="L80" i="16" a="1"/>
  <c r="L80" i="16" s="1"/>
  <c r="K80" i="16" a="1"/>
  <c r="K80" i="16" s="1"/>
  <c r="J80" i="16" a="1"/>
  <c r="J80" i="16" s="1"/>
  <c r="NJ79" i="16" a="1"/>
  <c r="NJ79" i="16" s="1"/>
  <c r="NI79" i="16" a="1"/>
  <c r="NI79" i="16" s="1"/>
  <c r="NH79" i="16" a="1"/>
  <c r="NH79" i="16" s="1"/>
  <c r="NG79" i="16" a="1"/>
  <c r="NG79" i="16" s="1"/>
  <c r="NF79" i="16" a="1"/>
  <c r="NF79" i="16" s="1"/>
  <c r="NE79" i="16" a="1"/>
  <c r="NE79" i="16" s="1"/>
  <c r="ND79" i="16" a="1"/>
  <c r="ND79" i="16" s="1"/>
  <c r="NC79" i="16" a="1"/>
  <c r="NC79" i="16" s="1"/>
  <c r="NB79" i="16" a="1"/>
  <c r="NB79" i="16" s="1"/>
  <c r="NA79" i="16" a="1"/>
  <c r="NA79" i="16" s="1"/>
  <c r="MZ79" i="16" a="1"/>
  <c r="MZ79" i="16" s="1"/>
  <c r="MY79" i="16" a="1"/>
  <c r="MY79" i="16" s="1"/>
  <c r="MX79" i="16" a="1"/>
  <c r="MX79" i="16" s="1"/>
  <c r="MW79" i="16" a="1"/>
  <c r="MW79" i="16" s="1"/>
  <c r="MV79" i="16" a="1"/>
  <c r="MV79" i="16" s="1"/>
  <c r="MU79" i="16" a="1"/>
  <c r="MU79" i="16" s="1"/>
  <c r="MT79" i="16" a="1"/>
  <c r="MT79" i="16" s="1"/>
  <c r="MS79" i="16" a="1"/>
  <c r="MS79" i="16" s="1"/>
  <c r="MR79" i="16" a="1"/>
  <c r="MR79" i="16" s="1"/>
  <c r="MQ79" i="16" a="1"/>
  <c r="MQ79" i="16" s="1"/>
  <c r="MP79" i="16" a="1"/>
  <c r="MP79" i="16" s="1"/>
  <c r="MO79" i="16" a="1"/>
  <c r="MO79" i="16" s="1"/>
  <c r="MN79" i="16" a="1"/>
  <c r="MN79" i="16" s="1"/>
  <c r="MM79" i="16" a="1"/>
  <c r="MM79" i="16" s="1"/>
  <c r="ML79" i="16" a="1"/>
  <c r="ML79" i="16" s="1"/>
  <c r="MK79" i="16" a="1"/>
  <c r="MK79" i="16" s="1"/>
  <c r="MJ79" i="16" a="1"/>
  <c r="MJ79" i="16" s="1"/>
  <c r="MI79" i="16" a="1"/>
  <c r="MI79" i="16" s="1"/>
  <c r="MH79" i="16" a="1"/>
  <c r="MH79" i="16" s="1"/>
  <c r="MG79" i="16" a="1"/>
  <c r="MG79" i="16" s="1"/>
  <c r="MF79" i="16" a="1"/>
  <c r="MF79" i="16" s="1"/>
  <c r="ME79" i="16" a="1"/>
  <c r="ME79" i="16" s="1"/>
  <c r="MD79" i="16" a="1"/>
  <c r="MD79" i="16" s="1"/>
  <c r="MC79" i="16" a="1"/>
  <c r="MC79" i="16" s="1"/>
  <c r="MB79" i="16" a="1"/>
  <c r="MB79" i="16" s="1"/>
  <c r="MA79" i="16" a="1"/>
  <c r="MA79" i="16" s="1"/>
  <c r="LZ79" i="16" a="1"/>
  <c r="LZ79" i="16" s="1"/>
  <c r="LY79" i="16" a="1"/>
  <c r="LY79" i="16" s="1"/>
  <c r="LX79" i="16" a="1"/>
  <c r="LX79" i="16" s="1"/>
  <c r="LW79" i="16" a="1"/>
  <c r="LW79" i="16" s="1"/>
  <c r="LV79" i="16" a="1"/>
  <c r="LV79" i="16" s="1"/>
  <c r="LU79" i="16" a="1"/>
  <c r="LU79" i="16" s="1"/>
  <c r="LT79" i="16" a="1"/>
  <c r="LT79" i="16" s="1"/>
  <c r="LS79" i="16" a="1"/>
  <c r="LS79" i="16" s="1"/>
  <c r="LR79" i="16" a="1"/>
  <c r="LR79" i="16" s="1"/>
  <c r="LQ79" i="16" a="1"/>
  <c r="LQ79" i="16" s="1"/>
  <c r="LP79" i="16" a="1"/>
  <c r="LP79" i="16" s="1"/>
  <c r="LO79" i="16" a="1"/>
  <c r="LO79" i="16" s="1"/>
  <c r="LN79" i="16" a="1"/>
  <c r="LN79" i="16" s="1"/>
  <c r="LM79" i="16" a="1"/>
  <c r="LM79" i="16" s="1"/>
  <c r="LL79" i="16" a="1"/>
  <c r="LL79" i="16" s="1"/>
  <c r="LK79" i="16" a="1"/>
  <c r="LK79" i="16" s="1"/>
  <c r="LJ79" i="16" a="1"/>
  <c r="LJ79" i="16" s="1"/>
  <c r="LI79" i="16" a="1"/>
  <c r="LI79" i="16" s="1"/>
  <c r="LH79" i="16" a="1"/>
  <c r="LH79" i="16" s="1"/>
  <c r="LG79" i="16" a="1"/>
  <c r="LG79" i="16" s="1"/>
  <c r="LF79" i="16" a="1"/>
  <c r="LF79" i="16" s="1"/>
  <c r="LE79" i="16" a="1"/>
  <c r="LE79" i="16" s="1"/>
  <c r="LD79" i="16" a="1"/>
  <c r="LD79" i="16" s="1"/>
  <c r="LC79" i="16" a="1"/>
  <c r="LC79" i="16" s="1"/>
  <c r="LB79" i="16" a="1"/>
  <c r="LB79" i="16" s="1"/>
  <c r="LA79" i="16" a="1"/>
  <c r="LA79" i="16" s="1"/>
  <c r="KZ79" i="16" a="1"/>
  <c r="KZ79" i="16" s="1"/>
  <c r="KY79" i="16" a="1"/>
  <c r="KY79" i="16" s="1"/>
  <c r="KX79" i="16" a="1"/>
  <c r="KX79" i="16" s="1"/>
  <c r="KW79" i="16" a="1"/>
  <c r="KW79" i="16" s="1"/>
  <c r="KV79" i="16" a="1"/>
  <c r="KV79" i="16" s="1"/>
  <c r="KU79" i="16" a="1"/>
  <c r="KU79" i="16" s="1"/>
  <c r="KT79" i="16" a="1"/>
  <c r="KT79" i="16" s="1"/>
  <c r="KS79" i="16" a="1"/>
  <c r="KS79" i="16" s="1"/>
  <c r="KR79" i="16" a="1"/>
  <c r="KR79" i="16" s="1"/>
  <c r="KQ79" i="16" a="1"/>
  <c r="KQ79" i="16" s="1"/>
  <c r="KP79" i="16" a="1"/>
  <c r="KP79" i="16" s="1"/>
  <c r="KO79" i="16" a="1"/>
  <c r="KO79" i="16" s="1"/>
  <c r="KN79" i="16" a="1"/>
  <c r="KN79" i="16" s="1"/>
  <c r="KM79" i="16" a="1"/>
  <c r="KM79" i="16" s="1"/>
  <c r="KL79" i="16" a="1"/>
  <c r="KL79" i="16" s="1"/>
  <c r="KK79" i="16" a="1"/>
  <c r="KK79" i="16" s="1"/>
  <c r="KJ79" i="16" a="1"/>
  <c r="KJ79" i="16" s="1"/>
  <c r="KI79" i="16" a="1"/>
  <c r="KI79" i="16" s="1"/>
  <c r="KH79" i="16" a="1"/>
  <c r="KH79" i="16" s="1"/>
  <c r="KG79" i="16" a="1"/>
  <c r="KG79" i="16" s="1"/>
  <c r="KF79" i="16" a="1"/>
  <c r="KF79" i="16" s="1"/>
  <c r="KE79" i="16" a="1"/>
  <c r="KE79" i="16" s="1"/>
  <c r="KD79" i="16" a="1"/>
  <c r="KD79" i="16" s="1"/>
  <c r="KC79" i="16" a="1"/>
  <c r="KC79" i="16" s="1"/>
  <c r="KB79" i="16" a="1"/>
  <c r="KB79" i="16" s="1"/>
  <c r="KA79" i="16" a="1"/>
  <c r="KA79" i="16" s="1"/>
  <c r="JZ79" i="16" a="1"/>
  <c r="JZ79" i="16" s="1"/>
  <c r="JY79" i="16" a="1"/>
  <c r="JY79" i="16" s="1"/>
  <c r="JX79" i="16" a="1"/>
  <c r="JX79" i="16" s="1"/>
  <c r="JW79" i="16" a="1"/>
  <c r="JW79" i="16" s="1"/>
  <c r="JV79" i="16" a="1"/>
  <c r="JV79" i="16" s="1"/>
  <c r="JU79" i="16" a="1"/>
  <c r="JU79" i="16" s="1"/>
  <c r="JT79" i="16" a="1"/>
  <c r="JT79" i="16" s="1"/>
  <c r="JS79" i="16" a="1"/>
  <c r="JS79" i="16" s="1"/>
  <c r="JR79" i="16" a="1"/>
  <c r="JR79" i="16" s="1"/>
  <c r="JQ79" i="16" a="1"/>
  <c r="JQ79" i="16" s="1"/>
  <c r="JP79" i="16" a="1"/>
  <c r="JP79" i="16" s="1"/>
  <c r="JO79" i="16" a="1"/>
  <c r="JO79" i="16" s="1"/>
  <c r="JN79" i="16" a="1"/>
  <c r="JN79" i="16" s="1"/>
  <c r="JM79" i="16" a="1"/>
  <c r="JM79" i="16" s="1"/>
  <c r="JL79" i="16" a="1"/>
  <c r="JL79" i="16" s="1"/>
  <c r="JK79" i="16" a="1"/>
  <c r="JK79" i="16" s="1"/>
  <c r="JJ79" i="16" a="1"/>
  <c r="JJ79" i="16" s="1"/>
  <c r="JI79" i="16" a="1"/>
  <c r="JI79" i="16" s="1"/>
  <c r="JH79" i="16" a="1"/>
  <c r="JH79" i="16" s="1"/>
  <c r="JG79" i="16" a="1"/>
  <c r="JG79" i="16" s="1"/>
  <c r="JF79" i="16" a="1"/>
  <c r="JF79" i="16" s="1"/>
  <c r="JE79" i="16" a="1"/>
  <c r="JE79" i="16" s="1"/>
  <c r="JD79" i="16" a="1"/>
  <c r="JD79" i="16" s="1"/>
  <c r="JC79" i="16" a="1"/>
  <c r="JC79" i="16" s="1"/>
  <c r="JB79" i="16" a="1"/>
  <c r="JB79" i="16" s="1"/>
  <c r="JA79" i="16" a="1"/>
  <c r="JA79" i="16" s="1"/>
  <c r="IZ79" i="16" a="1"/>
  <c r="IZ79" i="16" s="1"/>
  <c r="IY79" i="16" a="1"/>
  <c r="IY79" i="16" s="1"/>
  <c r="IX79" i="16" a="1"/>
  <c r="IX79" i="16" s="1"/>
  <c r="IW79" i="16" a="1"/>
  <c r="IW79" i="16" s="1"/>
  <c r="IV79" i="16" a="1"/>
  <c r="IV79" i="16" s="1"/>
  <c r="IU79" i="16" a="1"/>
  <c r="IU79" i="16" s="1"/>
  <c r="IT79" i="16" a="1"/>
  <c r="IT79" i="16" s="1"/>
  <c r="IS79" i="16" a="1"/>
  <c r="IS79" i="16" s="1"/>
  <c r="IR79" i="16" a="1"/>
  <c r="IR79" i="16" s="1"/>
  <c r="IQ79" i="16" a="1"/>
  <c r="IQ79" i="16" s="1"/>
  <c r="IP79" i="16" a="1"/>
  <c r="IP79" i="16" s="1"/>
  <c r="IO79" i="16" a="1"/>
  <c r="IO79" i="16" s="1"/>
  <c r="IN79" i="16" a="1"/>
  <c r="IN79" i="16" s="1"/>
  <c r="IM79" i="16" a="1"/>
  <c r="IM79" i="16" s="1"/>
  <c r="IL79" i="16" a="1"/>
  <c r="IL79" i="16" s="1"/>
  <c r="IK79" i="16" a="1"/>
  <c r="IK79" i="16" s="1"/>
  <c r="IJ79" i="16" a="1"/>
  <c r="IJ79" i="16" s="1"/>
  <c r="II79" i="16" a="1"/>
  <c r="II79" i="16" s="1"/>
  <c r="IH79" i="16" a="1"/>
  <c r="IH79" i="16" s="1"/>
  <c r="IG79" i="16" a="1"/>
  <c r="IG79" i="16" s="1"/>
  <c r="IF79" i="16" a="1"/>
  <c r="IF79" i="16" s="1"/>
  <c r="IE79" i="16" a="1"/>
  <c r="IE79" i="16" s="1"/>
  <c r="ID79" i="16" a="1"/>
  <c r="ID79" i="16" s="1"/>
  <c r="IC79" i="16" a="1"/>
  <c r="IC79" i="16" s="1"/>
  <c r="IB79" i="16" a="1"/>
  <c r="IB79" i="16" s="1"/>
  <c r="IA79" i="16" a="1"/>
  <c r="IA79" i="16" s="1"/>
  <c r="HZ79" i="16" a="1"/>
  <c r="HZ79" i="16" s="1"/>
  <c r="HY79" i="16" a="1"/>
  <c r="HY79" i="16" s="1"/>
  <c r="HX79" i="16" a="1"/>
  <c r="HX79" i="16" s="1"/>
  <c r="HW79" i="16" a="1"/>
  <c r="HW79" i="16" s="1"/>
  <c r="HV79" i="16" a="1"/>
  <c r="HV79" i="16" s="1"/>
  <c r="HU79" i="16" a="1"/>
  <c r="HU79" i="16" s="1"/>
  <c r="HT79" i="16" a="1"/>
  <c r="HT79" i="16" s="1"/>
  <c r="HS79" i="16" a="1"/>
  <c r="HS79" i="16" s="1"/>
  <c r="HR79" i="16" a="1"/>
  <c r="HR79" i="16" s="1"/>
  <c r="HQ79" i="16" a="1"/>
  <c r="HQ79" i="16" s="1"/>
  <c r="HP79" i="16" a="1"/>
  <c r="HP79" i="16" s="1"/>
  <c r="HO79" i="16" a="1"/>
  <c r="HO79" i="16" s="1"/>
  <c r="HN79" i="16" a="1"/>
  <c r="HN79" i="16" s="1"/>
  <c r="HM79" i="16" a="1"/>
  <c r="HM79" i="16" s="1"/>
  <c r="HL79" i="16" a="1"/>
  <c r="HL79" i="16" s="1"/>
  <c r="HK79" i="16" a="1"/>
  <c r="HK79" i="16" s="1"/>
  <c r="HJ79" i="16" a="1"/>
  <c r="HJ79" i="16" s="1"/>
  <c r="HI79" i="16" a="1"/>
  <c r="HI79" i="16" s="1"/>
  <c r="HH79" i="16" a="1"/>
  <c r="HH79" i="16" s="1"/>
  <c r="HG79" i="16" a="1"/>
  <c r="HG79" i="16" s="1"/>
  <c r="HF79" i="16" a="1"/>
  <c r="HF79" i="16" s="1"/>
  <c r="HE79" i="16" a="1"/>
  <c r="HE79" i="16" s="1"/>
  <c r="HD79" i="16" a="1"/>
  <c r="HD79" i="16" s="1"/>
  <c r="HC79" i="16" a="1"/>
  <c r="HC79" i="16" s="1"/>
  <c r="HB79" i="16" a="1"/>
  <c r="HB79" i="16" s="1"/>
  <c r="HA79" i="16" a="1"/>
  <c r="HA79" i="16" s="1"/>
  <c r="GZ79" i="16" a="1"/>
  <c r="GZ79" i="16" s="1"/>
  <c r="GY79" i="16" a="1"/>
  <c r="GY79" i="16" s="1"/>
  <c r="GX79" i="16" a="1"/>
  <c r="GX79" i="16" s="1"/>
  <c r="GW79" i="16" a="1"/>
  <c r="GW79" i="16" s="1"/>
  <c r="GV79" i="16" a="1"/>
  <c r="GV79" i="16" s="1"/>
  <c r="GU79" i="16" a="1"/>
  <c r="GU79" i="16" s="1"/>
  <c r="GT79" i="16" a="1"/>
  <c r="GT79" i="16" s="1"/>
  <c r="GS79" i="16" a="1"/>
  <c r="GS79" i="16" s="1"/>
  <c r="GR79" i="16" a="1"/>
  <c r="GR79" i="16" s="1"/>
  <c r="GQ79" i="16" a="1"/>
  <c r="GQ79" i="16" s="1"/>
  <c r="GP79" i="16" a="1"/>
  <c r="GP79" i="16" s="1"/>
  <c r="GO79" i="16" a="1"/>
  <c r="GO79" i="16" s="1"/>
  <c r="GN79" i="16" a="1"/>
  <c r="GN79" i="16" s="1"/>
  <c r="GM79" i="16" a="1"/>
  <c r="GM79" i="16" s="1"/>
  <c r="GL79" i="16" a="1"/>
  <c r="GL79" i="16" s="1"/>
  <c r="GK79" i="16" a="1"/>
  <c r="GK79" i="16" s="1"/>
  <c r="GJ79" i="16" a="1"/>
  <c r="GJ79" i="16" s="1"/>
  <c r="GI79" i="16" a="1"/>
  <c r="GI79" i="16" s="1"/>
  <c r="GH79" i="16" a="1"/>
  <c r="GH79" i="16" s="1"/>
  <c r="GG79" i="16" a="1"/>
  <c r="GG79" i="16" s="1"/>
  <c r="GF79" i="16" a="1"/>
  <c r="GF79" i="16" s="1"/>
  <c r="GE79" i="16" a="1"/>
  <c r="GE79" i="16" s="1"/>
  <c r="GD79" i="16" a="1"/>
  <c r="GD79" i="16" s="1"/>
  <c r="GC79" i="16" a="1"/>
  <c r="GC79" i="16" s="1"/>
  <c r="GB79" i="16" a="1"/>
  <c r="GB79" i="16" s="1"/>
  <c r="GA79" i="16" a="1"/>
  <c r="GA79" i="16" s="1"/>
  <c r="FZ79" i="16" a="1"/>
  <c r="FZ79" i="16" s="1"/>
  <c r="FY79" i="16" a="1"/>
  <c r="FY79" i="16" s="1"/>
  <c r="FX79" i="16" a="1"/>
  <c r="FX79" i="16" s="1"/>
  <c r="FW79" i="16" a="1"/>
  <c r="FW79" i="16" s="1"/>
  <c r="FV79" i="16" a="1"/>
  <c r="FV79" i="16" s="1"/>
  <c r="FU79" i="16" a="1"/>
  <c r="FU79" i="16" s="1"/>
  <c r="FT79" i="16" a="1"/>
  <c r="FT79" i="16" s="1"/>
  <c r="FS79" i="16" a="1"/>
  <c r="FS79" i="16" s="1"/>
  <c r="FR79" i="16" a="1"/>
  <c r="FR79" i="16" s="1"/>
  <c r="FQ79" i="16" a="1"/>
  <c r="FQ79" i="16" s="1"/>
  <c r="FP79" i="16" a="1"/>
  <c r="FP79" i="16" s="1"/>
  <c r="FO79" i="16" a="1"/>
  <c r="FO79" i="16" s="1"/>
  <c r="FN79" i="16" a="1"/>
  <c r="FN79" i="16" s="1"/>
  <c r="FM79" i="16" a="1"/>
  <c r="FM79" i="16" s="1"/>
  <c r="FL79" i="16" a="1"/>
  <c r="FL79" i="16" s="1"/>
  <c r="FK79" i="16" a="1"/>
  <c r="FK79" i="16" s="1"/>
  <c r="FJ79" i="16" a="1"/>
  <c r="FJ79" i="16" s="1"/>
  <c r="FI79" i="16" a="1"/>
  <c r="FI79" i="16" s="1"/>
  <c r="FH79" i="16" a="1"/>
  <c r="FH79" i="16" s="1"/>
  <c r="FG79" i="16" a="1"/>
  <c r="FG79" i="16" s="1"/>
  <c r="FF79" i="16" a="1"/>
  <c r="FF79" i="16" s="1"/>
  <c r="FE79" i="16" a="1"/>
  <c r="FE79" i="16" s="1"/>
  <c r="FD79" i="16" a="1"/>
  <c r="FD79" i="16" s="1"/>
  <c r="FC79" i="16" a="1"/>
  <c r="FC79" i="16" s="1"/>
  <c r="FB79" i="16" a="1"/>
  <c r="FB79" i="16" s="1"/>
  <c r="FA79" i="16" a="1"/>
  <c r="FA79" i="16" s="1"/>
  <c r="EZ79" i="16" a="1"/>
  <c r="EZ79" i="16" s="1"/>
  <c r="EY79" i="16" a="1"/>
  <c r="EY79" i="16" s="1"/>
  <c r="EX79" i="16" a="1"/>
  <c r="EX79" i="16" s="1"/>
  <c r="EW79" i="16" a="1"/>
  <c r="EW79" i="16" s="1"/>
  <c r="EV79" i="16" a="1"/>
  <c r="EV79" i="16" s="1"/>
  <c r="EU79" i="16" a="1"/>
  <c r="EU79" i="16" s="1"/>
  <c r="ET79" i="16" a="1"/>
  <c r="ET79" i="16" s="1"/>
  <c r="ES79" i="16" a="1"/>
  <c r="ES79" i="16" s="1"/>
  <c r="ER79" i="16" a="1"/>
  <c r="ER79" i="16" s="1"/>
  <c r="EQ79" i="16" a="1"/>
  <c r="EQ79" i="16" s="1"/>
  <c r="EP79" i="16" a="1"/>
  <c r="EP79" i="16" s="1"/>
  <c r="EO79" i="16" a="1"/>
  <c r="EO79" i="16" s="1"/>
  <c r="EN79" i="16" a="1"/>
  <c r="EN79" i="16" s="1"/>
  <c r="EM79" i="16" a="1"/>
  <c r="EM79" i="16" s="1"/>
  <c r="EL79" i="16" a="1"/>
  <c r="EL79" i="16" s="1"/>
  <c r="EK79" i="16" a="1"/>
  <c r="EK79" i="16" s="1"/>
  <c r="EJ79" i="16" a="1"/>
  <c r="EJ79" i="16" s="1"/>
  <c r="EI79" i="16" a="1"/>
  <c r="EI79" i="16" s="1"/>
  <c r="EH79" i="16" a="1"/>
  <c r="EH79" i="16" s="1"/>
  <c r="EG79" i="16" a="1"/>
  <c r="EG79" i="16" s="1"/>
  <c r="EF79" i="16" a="1"/>
  <c r="EF79" i="16" s="1"/>
  <c r="EE79" i="16" a="1"/>
  <c r="EE79" i="16" s="1"/>
  <c r="ED79" i="16" a="1"/>
  <c r="ED79" i="16" s="1"/>
  <c r="EC79" i="16" a="1"/>
  <c r="EC79" i="16" s="1"/>
  <c r="EB79" i="16" a="1"/>
  <c r="EB79" i="16" s="1"/>
  <c r="EA79" i="16" a="1"/>
  <c r="EA79" i="16" s="1"/>
  <c r="DZ79" i="16" a="1"/>
  <c r="DZ79" i="16" s="1"/>
  <c r="DY79" i="16" a="1"/>
  <c r="DY79" i="16" s="1"/>
  <c r="DX79" i="16" a="1"/>
  <c r="DX79" i="16" s="1"/>
  <c r="DW79" i="16" a="1"/>
  <c r="DW79" i="16" s="1"/>
  <c r="DV79" i="16" a="1"/>
  <c r="DV79" i="16" s="1"/>
  <c r="DU79" i="16" a="1"/>
  <c r="DU79" i="16" s="1"/>
  <c r="DT79" i="16" a="1"/>
  <c r="DT79" i="16" s="1"/>
  <c r="DS79" i="16" a="1"/>
  <c r="DS79" i="16" s="1"/>
  <c r="DR79" i="16" a="1"/>
  <c r="DR79" i="16" s="1"/>
  <c r="DQ79" i="16" a="1"/>
  <c r="DQ79" i="16" s="1"/>
  <c r="DP79" i="16" a="1"/>
  <c r="DP79" i="16" s="1"/>
  <c r="DO79" i="16" a="1"/>
  <c r="DO79" i="16" s="1"/>
  <c r="DN79" i="16" a="1"/>
  <c r="DN79" i="16" s="1"/>
  <c r="DM79" i="16" a="1"/>
  <c r="DM79" i="16" s="1"/>
  <c r="DL79" i="16" a="1"/>
  <c r="DL79" i="16" s="1"/>
  <c r="DK79" i="16" a="1"/>
  <c r="DK79" i="16" s="1"/>
  <c r="DJ79" i="16" a="1"/>
  <c r="DJ79" i="16" s="1"/>
  <c r="DI79" i="16" a="1"/>
  <c r="DI79" i="16" s="1"/>
  <c r="DH79" i="16" a="1"/>
  <c r="DH79" i="16" s="1"/>
  <c r="DG79" i="16" a="1"/>
  <c r="DG79" i="16" s="1"/>
  <c r="DF79" i="16" a="1"/>
  <c r="DF79" i="16" s="1"/>
  <c r="DE79" i="16" a="1"/>
  <c r="DE79" i="16" s="1"/>
  <c r="DD79" i="16" a="1"/>
  <c r="DD79" i="16" s="1"/>
  <c r="DC79" i="16" a="1"/>
  <c r="DC79" i="16" s="1"/>
  <c r="DB79" i="16" a="1"/>
  <c r="DB79" i="16" s="1"/>
  <c r="DA79" i="16" a="1"/>
  <c r="DA79" i="16" s="1"/>
  <c r="CZ79" i="16" a="1"/>
  <c r="CZ79" i="16" s="1"/>
  <c r="CY79" i="16" a="1"/>
  <c r="CY79" i="16" s="1"/>
  <c r="CX79" i="16" a="1"/>
  <c r="CX79" i="16" s="1"/>
  <c r="CW79" i="16" a="1"/>
  <c r="CW79" i="16" s="1"/>
  <c r="CV79" i="16" a="1"/>
  <c r="CV79" i="16" s="1"/>
  <c r="CU79" i="16" a="1"/>
  <c r="CU79" i="16" s="1"/>
  <c r="CT79" i="16" a="1"/>
  <c r="CT79" i="16" s="1"/>
  <c r="CS79" i="16" a="1"/>
  <c r="CS79" i="16" s="1"/>
  <c r="CR79" i="16" a="1"/>
  <c r="CR79" i="16" s="1"/>
  <c r="CQ79" i="16" a="1"/>
  <c r="CQ79" i="16" s="1"/>
  <c r="CP79" i="16" a="1"/>
  <c r="CP79" i="16" s="1"/>
  <c r="CO79" i="16" a="1"/>
  <c r="CO79" i="16" s="1"/>
  <c r="CN79" i="16" a="1"/>
  <c r="CN79" i="16" s="1"/>
  <c r="CM79" i="16" a="1"/>
  <c r="CM79" i="16" s="1"/>
  <c r="CL79" i="16" a="1"/>
  <c r="CL79" i="16" s="1"/>
  <c r="CK79" i="16" a="1"/>
  <c r="CK79" i="16" s="1"/>
  <c r="CJ79" i="16" a="1"/>
  <c r="CJ79" i="16" s="1"/>
  <c r="CI79" i="16" a="1"/>
  <c r="CI79" i="16" s="1"/>
  <c r="CH79" i="16" a="1"/>
  <c r="CH79" i="16" s="1"/>
  <c r="CG79" i="16" a="1"/>
  <c r="CG79" i="16" s="1"/>
  <c r="CF79" i="16" a="1"/>
  <c r="CF79" i="16" s="1"/>
  <c r="CE79" i="16" a="1"/>
  <c r="CE79" i="16" s="1"/>
  <c r="CD79" i="16" a="1"/>
  <c r="CD79" i="16" s="1"/>
  <c r="CC79" i="16" a="1"/>
  <c r="CC79" i="16" s="1"/>
  <c r="CB79" i="16" a="1"/>
  <c r="CB79" i="16" s="1"/>
  <c r="CA79" i="16" a="1"/>
  <c r="CA79" i="16" s="1"/>
  <c r="BZ79" i="16" a="1"/>
  <c r="BZ79" i="16" s="1"/>
  <c r="BY79" i="16" a="1"/>
  <c r="BY79" i="16" s="1"/>
  <c r="BX79" i="16" a="1"/>
  <c r="BX79" i="16" s="1"/>
  <c r="BW79" i="16" a="1"/>
  <c r="BW79" i="16" s="1"/>
  <c r="BV79" i="16" a="1"/>
  <c r="BV79" i="16" s="1"/>
  <c r="BU79" i="16" a="1"/>
  <c r="BU79" i="16" s="1"/>
  <c r="BT79" i="16" a="1"/>
  <c r="BT79" i="16" s="1"/>
  <c r="BS79" i="16" a="1"/>
  <c r="BS79" i="16" s="1"/>
  <c r="BR79" i="16" a="1"/>
  <c r="BR79" i="16" s="1"/>
  <c r="BQ79" i="16" a="1"/>
  <c r="BQ79" i="16" s="1"/>
  <c r="BP79" i="16" a="1"/>
  <c r="BP79" i="16" s="1"/>
  <c r="BO79" i="16" a="1"/>
  <c r="BO79" i="16" s="1"/>
  <c r="BN79" i="16" a="1"/>
  <c r="BN79" i="16" s="1"/>
  <c r="BM79" i="16" a="1"/>
  <c r="BM79" i="16" s="1"/>
  <c r="BL79" i="16" a="1"/>
  <c r="BL79" i="16" s="1"/>
  <c r="BK79" i="16" a="1"/>
  <c r="BK79" i="16" s="1"/>
  <c r="BJ79" i="16" a="1"/>
  <c r="BJ79" i="16" s="1"/>
  <c r="BI79" i="16" a="1"/>
  <c r="BI79" i="16" s="1"/>
  <c r="BH79" i="16" a="1"/>
  <c r="BH79" i="16" s="1"/>
  <c r="BG79" i="16" a="1"/>
  <c r="BG79" i="16" s="1"/>
  <c r="BF79" i="16" a="1"/>
  <c r="BF79" i="16" s="1"/>
  <c r="BE79" i="16" a="1"/>
  <c r="BE79" i="16" s="1"/>
  <c r="BD79" i="16" a="1"/>
  <c r="BD79" i="16" s="1"/>
  <c r="BC79" i="16" a="1"/>
  <c r="BC79" i="16" s="1"/>
  <c r="BB79" i="16" a="1"/>
  <c r="BB79" i="16" s="1"/>
  <c r="BA79" i="16" a="1"/>
  <c r="BA79" i="16" s="1"/>
  <c r="AZ79" i="16" a="1"/>
  <c r="AZ79" i="16" s="1"/>
  <c r="AY79" i="16" a="1"/>
  <c r="AY79" i="16" s="1"/>
  <c r="AX79" i="16" a="1"/>
  <c r="AX79" i="16" s="1"/>
  <c r="AW79" i="16" a="1"/>
  <c r="AW79" i="16" s="1"/>
  <c r="AV79" i="16" a="1"/>
  <c r="AV79" i="16" s="1"/>
  <c r="AU79" i="16" a="1"/>
  <c r="AU79" i="16" s="1"/>
  <c r="AT79" i="16" a="1"/>
  <c r="AT79" i="16" s="1"/>
  <c r="AS79" i="16" a="1"/>
  <c r="AS79" i="16" s="1"/>
  <c r="AR79" i="16" a="1"/>
  <c r="AR79" i="16" s="1"/>
  <c r="AQ79" i="16" a="1"/>
  <c r="AQ79" i="16" s="1"/>
  <c r="AP79" i="16" a="1"/>
  <c r="AP79" i="16" s="1"/>
  <c r="AO79" i="16" a="1"/>
  <c r="AO79" i="16" s="1"/>
  <c r="AN79" i="16" a="1"/>
  <c r="AN79" i="16" s="1"/>
  <c r="AM79" i="16" a="1"/>
  <c r="AM79" i="16" s="1"/>
  <c r="AL79" i="16" a="1"/>
  <c r="AL79" i="16" s="1"/>
  <c r="AK79" i="16" a="1"/>
  <c r="AK79" i="16" s="1"/>
  <c r="AJ79" i="16" a="1"/>
  <c r="AJ79" i="16" s="1"/>
  <c r="AI79" i="16" a="1"/>
  <c r="AI79" i="16" s="1"/>
  <c r="AH79" i="16" a="1"/>
  <c r="AH79" i="16" s="1"/>
  <c r="AG79" i="16" a="1"/>
  <c r="AG79" i="16" s="1"/>
  <c r="AF79" i="16" a="1"/>
  <c r="AF79" i="16" s="1"/>
  <c r="AE79" i="16" a="1"/>
  <c r="AE79" i="16" s="1"/>
  <c r="AD79" i="16" a="1"/>
  <c r="AD79" i="16" s="1"/>
  <c r="AC79" i="16" a="1"/>
  <c r="AC79" i="16" s="1"/>
  <c r="AB79" i="16" a="1"/>
  <c r="AB79" i="16" s="1"/>
  <c r="AA79" i="16" a="1"/>
  <c r="AA79" i="16" s="1"/>
  <c r="Z79" i="16" a="1"/>
  <c r="Z79" i="16" s="1"/>
  <c r="Y79" i="16" a="1"/>
  <c r="Y79" i="16" s="1"/>
  <c r="X79" i="16" a="1"/>
  <c r="X79" i="16" s="1"/>
  <c r="W79" i="16" a="1"/>
  <c r="W79" i="16" s="1"/>
  <c r="V79" i="16" a="1"/>
  <c r="V79" i="16" s="1"/>
  <c r="U79" i="16" a="1"/>
  <c r="U79" i="16" s="1"/>
  <c r="T79" i="16" a="1"/>
  <c r="T79" i="16" s="1"/>
  <c r="S79" i="16" a="1"/>
  <c r="S79" i="16" s="1"/>
  <c r="R79" i="16" a="1"/>
  <c r="R79" i="16" s="1"/>
  <c r="Q79" i="16" a="1"/>
  <c r="Q79" i="16" s="1"/>
  <c r="P79" i="16" a="1"/>
  <c r="P79" i="16" s="1"/>
  <c r="O79" i="16" a="1"/>
  <c r="O79" i="16" s="1"/>
  <c r="N79" i="16" a="1"/>
  <c r="N79" i="16" s="1"/>
  <c r="M79" i="16" a="1"/>
  <c r="M79" i="16" s="1"/>
  <c r="L79" i="16" a="1"/>
  <c r="L79" i="16" s="1"/>
  <c r="K79" i="16" a="1"/>
  <c r="K79" i="16" s="1"/>
  <c r="J79" i="16" a="1"/>
  <c r="J79" i="16" s="1"/>
  <c r="NJ78" i="16" a="1"/>
  <c r="NJ78" i="16" s="1"/>
  <c r="NI78" i="16" a="1"/>
  <c r="NI78" i="16" s="1"/>
  <c r="NH78" i="16" a="1"/>
  <c r="NH78" i="16" s="1"/>
  <c r="NG78" i="16" a="1"/>
  <c r="NG78" i="16" s="1"/>
  <c r="NF78" i="16" a="1"/>
  <c r="NF78" i="16" s="1"/>
  <c r="NE78" i="16" a="1"/>
  <c r="NE78" i="16" s="1"/>
  <c r="ND78" i="16" a="1"/>
  <c r="ND78" i="16" s="1"/>
  <c r="NC78" i="16" a="1"/>
  <c r="NC78" i="16" s="1"/>
  <c r="NB78" i="16" a="1"/>
  <c r="NB78" i="16" s="1"/>
  <c r="NA78" i="16" a="1"/>
  <c r="NA78" i="16" s="1"/>
  <c r="MZ78" i="16" a="1"/>
  <c r="MZ78" i="16" s="1"/>
  <c r="MY78" i="16" a="1"/>
  <c r="MY78" i="16" s="1"/>
  <c r="MX78" i="16" a="1"/>
  <c r="MX78" i="16" s="1"/>
  <c r="MW78" i="16" a="1"/>
  <c r="MW78" i="16" s="1"/>
  <c r="MV78" i="16" a="1"/>
  <c r="MV78" i="16" s="1"/>
  <c r="MU78" i="16" a="1"/>
  <c r="MU78" i="16" s="1"/>
  <c r="MT78" i="16" a="1"/>
  <c r="MT78" i="16" s="1"/>
  <c r="MS78" i="16" a="1"/>
  <c r="MS78" i="16" s="1"/>
  <c r="MR78" i="16" a="1"/>
  <c r="MR78" i="16" s="1"/>
  <c r="MQ78" i="16" a="1"/>
  <c r="MQ78" i="16" s="1"/>
  <c r="MP78" i="16" a="1"/>
  <c r="MP78" i="16" s="1"/>
  <c r="MO78" i="16" a="1"/>
  <c r="MO78" i="16" s="1"/>
  <c r="MN78" i="16" a="1"/>
  <c r="MN78" i="16" s="1"/>
  <c r="MM78" i="16" a="1"/>
  <c r="MM78" i="16" s="1"/>
  <c r="ML78" i="16" a="1"/>
  <c r="ML78" i="16" s="1"/>
  <c r="MK78" i="16" a="1"/>
  <c r="MK78" i="16" s="1"/>
  <c r="MJ78" i="16" a="1"/>
  <c r="MJ78" i="16" s="1"/>
  <c r="MI78" i="16" a="1"/>
  <c r="MI78" i="16" s="1"/>
  <c r="MH78" i="16" a="1"/>
  <c r="MH78" i="16" s="1"/>
  <c r="MG78" i="16" a="1"/>
  <c r="MG78" i="16" s="1"/>
  <c r="MF78" i="16" a="1"/>
  <c r="MF78" i="16" s="1"/>
  <c r="ME78" i="16" a="1"/>
  <c r="ME78" i="16" s="1"/>
  <c r="MD78" i="16" a="1"/>
  <c r="MD78" i="16" s="1"/>
  <c r="MC78" i="16" a="1"/>
  <c r="MC78" i="16" s="1"/>
  <c r="MB78" i="16" a="1"/>
  <c r="MB78" i="16" s="1"/>
  <c r="MA78" i="16" a="1"/>
  <c r="MA78" i="16" s="1"/>
  <c r="LZ78" i="16" a="1"/>
  <c r="LZ78" i="16" s="1"/>
  <c r="LY78" i="16" a="1"/>
  <c r="LY78" i="16" s="1"/>
  <c r="LX78" i="16" a="1"/>
  <c r="LX78" i="16" s="1"/>
  <c r="LW78" i="16" a="1"/>
  <c r="LW78" i="16" s="1"/>
  <c r="LV78" i="16" a="1"/>
  <c r="LV78" i="16" s="1"/>
  <c r="LU78" i="16" a="1"/>
  <c r="LU78" i="16" s="1"/>
  <c r="LT78" i="16" a="1"/>
  <c r="LT78" i="16" s="1"/>
  <c r="LS78" i="16" a="1"/>
  <c r="LS78" i="16" s="1"/>
  <c r="LR78" i="16" a="1"/>
  <c r="LR78" i="16" s="1"/>
  <c r="LQ78" i="16" a="1"/>
  <c r="LQ78" i="16" s="1"/>
  <c r="LP78" i="16" a="1"/>
  <c r="LP78" i="16" s="1"/>
  <c r="LO78" i="16" a="1"/>
  <c r="LO78" i="16" s="1"/>
  <c r="LN78" i="16" a="1"/>
  <c r="LN78" i="16" s="1"/>
  <c r="LM78" i="16" a="1"/>
  <c r="LM78" i="16" s="1"/>
  <c r="LL78" i="16" a="1"/>
  <c r="LL78" i="16" s="1"/>
  <c r="LK78" i="16" a="1"/>
  <c r="LK78" i="16" s="1"/>
  <c r="LJ78" i="16" a="1"/>
  <c r="LJ78" i="16" s="1"/>
  <c r="LI78" i="16" a="1"/>
  <c r="LI78" i="16" s="1"/>
  <c r="LH78" i="16" a="1"/>
  <c r="LH78" i="16" s="1"/>
  <c r="LG78" i="16" a="1"/>
  <c r="LG78" i="16" s="1"/>
  <c r="LF78" i="16" a="1"/>
  <c r="LF78" i="16" s="1"/>
  <c r="LE78" i="16" a="1"/>
  <c r="LE78" i="16" s="1"/>
  <c r="LD78" i="16" a="1"/>
  <c r="LD78" i="16" s="1"/>
  <c r="LC78" i="16" a="1"/>
  <c r="LC78" i="16" s="1"/>
  <c r="LB78" i="16" a="1"/>
  <c r="LB78" i="16" s="1"/>
  <c r="LA78" i="16" a="1"/>
  <c r="LA78" i="16" s="1"/>
  <c r="KZ78" i="16" a="1"/>
  <c r="KZ78" i="16" s="1"/>
  <c r="KY78" i="16" a="1"/>
  <c r="KY78" i="16" s="1"/>
  <c r="KX78" i="16" a="1"/>
  <c r="KX78" i="16" s="1"/>
  <c r="KW78" i="16" a="1"/>
  <c r="KW78" i="16" s="1"/>
  <c r="KV78" i="16" a="1"/>
  <c r="KV78" i="16" s="1"/>
  <c r="KU78" i="16" a="1"/>
  <c r="KU78" i="16" s="1"/>
  <c r="KT78" i="16" a="1"/>
  <c r="KT78" i="16" s="1"/>
  <c r="KS78" i="16" a="1"/>
  <c r="KS78" i="16" s="1"/>
  <c r="KR78" i="16" a="1"/>
  <c r="KR78" i="16" s="1"/>
  <c r="KQ78" i="16" a="1"/>
  <c r="KQ78" i="16" s="1"/>
  <c r="KP78" i="16" a="1"/>
  <c r="KP78" i="16" s="1"/>
  <c r="KO78" i="16" a="1"/>
  <c r="KO78" i="16" s="1"/>
  <c r="KN78" i="16" a="1"/>
  <c r="KN78" i="16" s="1"/>
  <c r="KM78" i="16" a="1"/>
  <c r="KM78" i="16" s="1"/>
  <c r="KL78" i="16" a="1"/>
  <c r="KL78" i="16" s="1"/>
  <c r="KK78" i="16" a="1"/>
  <c r="KK78" i="16" s="1"/>
  <c r="KJ78" i="16" a="1"/>
  <c r="KJ78" i="16" s="1"/>
  <c r="KI78" i="16" a="1"/>
  <c r="KI78" i="16" s="1"/>
  <c r="KH78" i="16" a="1"/>
  <c r="KH78" i="16" s="1"/>
  <c r="KG78" i="16" a="1"/>
  <c r="KG78" i="16" s="1"/>
  <c r="KF78" i="16" a="1"/>
  <c r="KF78" i="16" s="1"/>
  <c r="KE78" i="16" a="1"/>
  <c r="KE78" i="16" s="1"/>
  <c r="KD78" i="16" a="1"/>
  <c r="KD78" i="16" s="1"/>
  <c r="KC78" i="16" a="1"/>
  <c r="KC78" i="16" s="1"/>
  <c r="KB78" i="16" a="1"/>
  <c r="KB78" i="16" s="1"/>
  <c r="KA78" i="16" a="1"/>
  <c r="KA78" i="16" s="1"/>
  <c r="JZ78" i="16" a="1"/>
  <c r="JZ78" i="16" s="1"/>
  <c r="JY78" i="16" a="1"/>
  <c r="JY78" i="16" s="1"/>
  <c r="JX78" i="16" a="1"/>
  <c r="JX78" i="16" s="1"/>
  <c r="JW78" i="16" a="1"/>
  <c r="JW78" i="16" s="1"/>
  <c r="JV78" i="16" a="1"/>
  <c r="JV78" i="16" s="1"/>
  <c r="JU78" i="16" a="1"/>
  <c r="JU78" i="16" s="1"/>
  <c r="JT78" i="16" a="1"/>
  <c r="JT78" i="16" s="1"/>
  <c r="JS78" i="16" a="1"/>
  <c r="JS78" i="16" s="1"/>
  <c r="JR78" i="16" a="1"/>
  <c r="JR78" i="16" s="1"/>
  <c r="JQ78" i="16" a="1"/>
  <c r="JQ78" i="16" s="1"/>
  <c r="JP78" i="16" a="1"/>
  <c r="JP78" i="16" s="1"/>
  <c r="JO78" i="16" a="1"/>
  <c r="JO78" i="16" s="1"/>
  <c r="JN78" i="16" a="1"/>
  <c r="JN78" i="16" s="1"/>
  <c r="JM78" i="16" a="1"/>
  <c r="JM78" i="16" s="1"/>
  <c r="JL78" i="16" a="1"/>
  <c r="JL78" i="16" s="1"/>
  <c r="JK78" i="16" a="1"/>
  <c r="JK78" i="16" s="1"/>
  <c r="JJ78" i="16" a="1"/>
  <c r="JJ78" i="16" s="1"/>
  <c r="JI78" i="16" a="1"/>
  <c r="JI78" i="16" s="1"/>
  <c r="JH78" i="16" a="1"/>
  <c r="JH78" i="16" s="1"/>
  <c r="JG78" i="16" a="1"/>
  <c r="JG78" i="16" s="1"/>
  <c r="JF78" i="16" a="1"/>
  <c r="JF78" i="16" s="1"/>
  <c r="JE78" i="16" a="1"/>
  <c r="JE78" i="16" s="1"/>
  <c r="JD78" i="16" a="1"/>
  <c r="JD78" i="16" s="1"/>
  <c r="JC78" i="16" a="1"/>
  <c r="JC78" i="16" s="1"/>
  <c r="JB78" i="16" a="1"/>
  <c r="JB78" i="16" s="1"/>
  <c r="JA78" i="16" a="1"/>
  <c r="JA78" i="16" s="1"/>
  <c r="IZ78" i="16" a="1"/>
  <c r="IZ78" i="16" s="1"/>
  <c r="IY78" i="16" a="1"/>
  <c r="IY78" i="16" s="1"/>
  <c r="IX78" i="16" a="1"/>
  <c r="IX78" i="16" s="1"/>
  <c r="IW78" i="16" a="1"/>
  <c r="IW78" i="16" s="1"/>
  <c r="IV78" i="16" a="1"/>
  <c r="IV78" i="16" s="1"/>
  <c r="IU78" i="16" a="1"/>
  <c r="IU78" i="16" s="1"/>
  <c r="IT78" i="16" a="1"/>
  <c r="IT78" i="16" s="1"/>
  <c r="IS78" i="16" a="1"/>
  <c r="IS78" i="16" s="1"/>
  <c r="IR78" i="16" a="1"/>
  <c r="IR78" i="16" s="1"/>
  <c r="IQ78" i="16" a="1"/>
  <c r="IQ78" i="16" s="1"/>
  <c r="IP78" i="16" a="1"/>
  <c r="IP78" i="16" s="1"/>
  <c r="IO78" i="16" a="1"/>
  <c r="IO78" i="16" s="1"/>
  <c r="IN78" i="16" a="1"/>
  <c r="IN78" i="16" s="1"/>
  <c r="IM78" i="16" a="1"/>
  <c r="IM78" i="16" s="1"/>
  <c r="IL78" i="16" a="1"/>
  <c r="IL78" i="16" s="1"/>
  <c r="IK78" i="16" a="1"/>
  <c r="IK78" i="16" s="1"/>
  <c r="IJ78" i="16" a="1"/>
  <c r="IJ78" i="16" s="1"/>
  <c r="II78" i="16" a="1"/>
  <c r="II78" i="16" s="1"/>
  <c r="IH78" i="16" a="1"/>
  <c r="IH78" i="16" s="1"/>
  <c r="IG78" i="16" a="1"/>
  <c r="IG78" i="16" s="1"/>
  <c r="IF78" i="16" a="1"/>
  <c r="IF78" i="16" s="1"/>
  <c r="IE78" i="16" a="1"/>
  <c r="IE78" i="16" s="1"/>
  <c r="ID78" i="16" a="1"/>
  <c r="ID78" i="16" s="1"/>
  <c r="IC78" i="16" a="1"/>
  <c r="IC78" i="16" s="1"/>
  <c r="IB78" i="16" a="1"/>
  <c r="IB78" i="16" s="1"/>
  <c r="IA78" i="16" a="1"/>
  <c r="IA78" i="16" s="1"/>
  <c r="HZ78" i="16" a="1"/>
  <c r="HZ78" i="16" s="1"/>
  <c r="HY78" i="16" a="1"/>
  <c r="HY78" i="16" s="1"/>
  <c r="HX78" i="16" a="1"/>
  <c r="HX78" i="16" s="1"/>
  <c r="HW78" i="16" a="1"/>
  <c r="HW78" i="16" s="1"/>
  <c r="HV78" i="16" a="1"/>
  <c r="HV78" i="16" s="1"/>
  <c r="HU78" i="16" a="1"/>
  <c r="HU78" i="16" s="1"/>
  <c r="HT78" i="16" a="1"/>
  <c r="HT78" i="16" s="1"/>
  <c r="HS78" i="16" a="1"/>
  <c r="HS78" i="16" s="1"/>
  <c r="HR78" i="16" a="1"/>
  <c r="HR78" i="16" s="1"/>
  <c r="HQ78" i="16" a="1"/>
  <c r="HQ78" i="16" s="1"/>
  <c r="HP78" i="16" a="1"/>
  <c r="HP78" i="16" s="1"/>
  <c r="HO78" i="16" a="1"/>
  <c r="HO78" i="16" s="1"/>
  <c r="HN78" i="16" a="1"/>
  <c r="HN78" i="16" s="1"/>
  <c r="HM78" i="16" a="1"/>
  <c r="HM78" i="16" s="1"/>
  <c r="HL78" i="16" a="1"/>
  <c r="HL78" i="16" s="1"/>
  <c r="HK78" i="16" a="1"/>
  <c r="HK78" i="16" s="1"/>
  <c r="HJ78" i="16" a="1"/>
  <c r="HJ78" i="16" s="1"/>
  <c r="HI78" i="16" a="1"/>
  <c r="HI78" i="16" s="1"/>
  <c r="HH78" i="16" a="1"/>
  <c r="HH78" i="16" s="1"/>
  <c r="HG78" i="16" a="1"/>
  <c r="HG78" i="16" s="1"/>
  <c r="HF78" i="16" a="1"/>
  <c r="HF78" i="16" s="1"/>
  <c r="HE78" i="16" a="1"/>
  <c r="HE78" i="16" s="1"/>
  <c r="HD78" i="16" a="1"/>
  <c r="HD78" i="16" s="1"/>
  <c r="HC78" i="16" a="1"/>
  <c r="HC78" i="16" s="1"/>
  <c r="HB78" i="16" a="1"/>
  <c r="HB78" i="16" s="1"/>
  <c r="HA78" i="16" a="1"/>
  <c r="HA78" i="16" s="1"/>
  <c r="GZ78" i="16" a="1"/>
  <c r="GZ78" i="16" s="1"/>
  <c r="GY78" i="16" a="1"/>
  <c r="GY78" i="16" s="1"/>
  <c r="GX78" i="16" a="1"/>
  <c r="GX78" i="16" s="1"/>
  <c r="GW78" i="16" a="1"/>
  <c r="GW78" i="16" s="1"/>
  <c r="GV78" i="16" a="1"/>
  <c r="GV78" i="16" s="1"/>
  <c r="GU78" i="16" a="1"/>
  <c r="GU78" i="16" s="1"/>
  <c r="GT78" i="16" a="1"/>
  <c r="GT78" i="16" s="1"/>
  <c r="GS78" i="16" a="1"/>
  <c r="GS78" i="16" s="1"/>
  <c r="GR78" i="16" a="1"/>
  <c r="GR78" i="16" s="1"/>
  <c r="GQ78" i="16" a="1"/>
  <c r="GQ78" i="16" s="1"/>
  <c r="GP78" i="16" a="1"/>
  <c r="GP78" i="16" s="1"/>
  <c r="GO78" i="16" a="1"/>
  <c r="GO78" i="16" s="1"/>
  <c r="GN78" i="16" a="1"/>
  <c r="GN78" i="16" s="1"/>
  <c r="GM78" i="16" a="1"/>
  <c r="GM78" i="16" s="1"/>
  <c r="GL78" i="16" a="1"/>
  <c r="GL78" i="16" s="1"/>
  <c r="GK78" i="16" a="1"/>
  <c r="GK78" i="16" s="1"/>
  <c r="GJ78" i="16" a="1"/>
  <c r="GJ78" i="16" s="1"/>
  <c r="GI78" i="16" a="1"/>
  <c r="GI78" i="16" s="1"/>
  <c r="GH78" i="16" a="1"/>
  <c r="GH78" i="16" s="1"/>
  <c r="GG78" i="16" a="1"/>
  <c r="GG78" i="16" s="1"/>
  <c r="GF78" i="16" a="1"/>
  <c r="GF78" i="16" s="1"/>
  <c r="GE78" i="16" a="1"/>
  <c r="GE78" i="16" s="1"/>
  <c r="GD78" i="16" a="1"/>
  <c r="GD78" i="16" s="1"/>
  <c r="GC78" i="16" a="1"/>
  <c r="GC78" i="16" s="1"/>
  <c r="GB78" i="16" a="1"/>
  <c r="GB78" i="16" s="1"/>
  <c r="GA78" i="16" a="1"/>
  <c r="GA78" i="16" s="1"/>
  <c r="FZ78" i="16" a="1"/>
  <c r="FZ78" i="16" s="1"/>
  <c r="FY78" i="16" a="1"/>
  <c r="FY78" i="16" s="1"/>
  <c r="FX78" i="16" a="1"/>
  <c r="FX78" i="16" s="1"/>
  <c r="FW78" i="16" a="1"/>
  <c r="FW78" i="16" s="1"/>
  <c r="FV78" i="16" a="1"/>
  <c r="FV78" i="16" s="1"/>
  <c r="FU78" i="16" a="1"/>
  <c r="FU78" i="16" s="1"/>
  <c r="FT78" i="16" a="1"/>
  <c r="FT78" i="16" s="1"/>
  <c r="FS78" i="16" a="1"/>
  <c r="FS78" i="16" s="1"/>
  <c r="FR78" i="16" a="1"/>
  <c r="FR78" i="16" s="1"/>
  <c r="FQ78" i="16" a="1"/>
  <c r="FQ78" i="16" s="1"/>
  <c r="FP78" i="16" a="1"/>
  <c r="FP78" i="16" s="1"/>
  <c r="FO78" i="16" a="1"/>
  <c r="FO78" i="16" s="1"/>
  <c r="FN78" i="16" a="1"/>
  <c r="FN78" i="16" s="1"/>
  <c r="FM78" i="16" a="1"/>
  <c r="FM78" i="16" s="1"/>
  <c r="FL78" i="16" a="1"/>
  <c r="FL78" i="16" s="1"/>
  <c r="FK78" i="16" a="1"/>
  <c r="FK78" i="16" s="1"/>
  <c r="FJ78" i="16" a="1"/>
  <c r="FJ78" i="16" s="1"/>
  <c r="FI78" i="16" a="1"/>
  <c r="FI78" i="16" s="1"/>
  <c r="FH78" i="16" a="1"/>
  <c r="FH78" i="16" s="1"/>
  <c r="FG78" i="16" a="1"/>
  <c r="FG78" i="16" s="1"/>
  <c r="FF78" i="16" a="1"/>
  <c r="FF78" i="16" s="1"/>
  <c r="FE78" i="16" a="1"/>
  <c r="FE78" i="16" s="1"/>
  <c r="FD78" i="16" a="1"/>
  <c r="FD78" i="16" s="1"/>
  <c r="FC78" i="16" a="1"/>
  <c r="FC78" i="16" s="1"/>
  <c r="FB78" i="16" a="1"/>
  <c r="FB78" i="16" s="1"/>
  <c r="FA78" i="16" a="1"/>
  <c r="FA78" i="16" s="1"/>
  <c r="EZ78" i="16" a="1"/>
  <c r="EZ78" i="16" s="1"/>
  <c r="EY78" i="16" a="1"/>
  <c r="EY78" i="16" s="1"/>
  <c r="EX78" i="16" a="1"/>
  <c r="EX78" i="16" s="1"/>
  <c r="EW78" i="16" a="1"/>
  <c r="EW78" i="16" s="1"/>
  <c r="EV78" i="16" a="1"/>
  <c r="EV78" i="16" s="1"/>
  <c r="EU78" i="16" a="1"/>
  <c r="EU78" i="16" s="1"/>
  <c r="ET78" i="16" a="1"/>
  <c r="ET78" i="16" s="1"/>
  <c r="ES78" i="16" a="1"/>
  <c r="ES78" i="16" s="1"/>
  <c r="ER78" i="16" a="1"/>
  <c r="ER78" i="16" s="1"/>
  <c r="EQ78" i="16" a="1"/>
  <c r="EQ78" i="16" s="1"/>
  <c r="EP78" i="16" a="1"/>
  <c r="EP78" i="16" s="1"/>
  <c r="EO78" i="16" a="1"/>
  <c r="EO78" i="16" s="1"/>
  <c r="EN78" i="16" a="1"/>
  <c r="EN78" i="16" s="1"/>
  <c r="EM78" i="16" a="1"/>
  <c r="EM78" i="16" s="1"/>
  <c r="EL78" i="16" a="1"/>
  <c r="EL78" i="16" s="1"/>
  <c r="EK78" i="16" a="1"/>
  <c r="EK78" i="16" s="1"/>
  <c r="EJ78" i="16" a="1"/>
  <c r="EJ78" i="16" s="1"/>
  <c r="EI78" i="16" a="1"/>
  <c r="EI78" i="16" s="1"/>
  <c r="EH78" i="16" a="1"/>
  <c r="EH78" i="16" s="1"/>
  <c r="EG78" i="16" a="1"/>
  <c r="EG78" i="16" s="1"/>
  <c r="EF78" i="16" a="1"/>
  <c r="EF78" i="16" s="1"/>
  <c r="EE78" i="16" a="1"/>
  <c r="EE78" i="16" s="1"/>
  <c r="ED78" i="16" a="1"/>
  <c r="ED78" i="16" s="1"/>
  <c r="EC78" i="16" a="1"/>
  <c r="EC78" i="16" s="1"/>
  <c r="EB78" i="16" a="1"/>
  <c r="EB78" i="16" s="1"/>
  <c r="EA78" i="16" a="1"/>
  <c r="EA78" i="16" s="1"/>
  <c r="DZ78" i="16" a="1"/>
  <c r="DZ78" i="16" s="1"/>
  <c r="DY78" i="16" a="1"/>
  <c r="DY78" i="16" s="1"/>
  <c r="DX78" i="16" a="1"/>
  <c r="DX78" i="16" s="1"/>
  <c r="DW78" i="16" a="1"/>
  <c r="DW78" i="16" s="1"/>
  <c r="DV78" i="16" a="1"/>
  <c r="DV78" i="16" s="1"/>
  <c r="DU78" i="16" a="1"/>
  <c r="DU78" i="16" s="1"/>
  <c r="DT78" i="16" a="1"/>
  <c r="DT78" i="16" s="1"/>
  <c r="DS78" i="16" a="1"/>
  <c r="DS78" i="16" s="1"/>
  <c r="DR78" i="16" a="1"/>
  <c r="DR78" i="16" s="1"/>
  <c r="DQ78" i="16" a="1"/>
  <c r="DQ78" i="16" s="1"/>
  <c r="DP78" i="16" a="1"/>
  <c r="DP78" i="16" s="1"/>
  <c r="DO78" i="16" a="1"/>
  <c r="DO78" i="16" s="1"/>
  <c r="DN78" i="16" a="1"/>
  <c r="DN78" i="16" s="1"/>
  <c r="DM78" i="16" a="1"/>
  <c r="DM78" i="16" s="1"/>
  <c r="DL78" i="16" a="1"/>
  <c r="DL78" i="16" s="1"/>
  <c r="DK78" i="16" a="1"/>
  <c r="DK78" i="16" s="1"/>
  <c r="DJ78" i="16" a="1"/>
  <c r="DJ78" i="16" s="1"/>
  <c r="DI78" i="16" a="1"/>
  <c r="DI78" i="16" s="1"/>
  <c r="DH78" i="16" a="1"/>
  <c r="DH78" i="16" s="1"/>
  <c r="DG78" i="16" a="1"/>
  <c r="DG78" i="16" s="1"/>
  <c r="DF78" i="16" a="1"/>
  <c r="DF78" i="16" s="1"/>
  <c r="DE78" i="16" a="1"/>
  <c r="DE78" i="16" s="1"/>
  <c r="DD78" i="16" a="1"/>
  <c r="DD78" i="16" s="1"/>
  <c r="DC78" i="16" a="1"/>
  <c r="DC78" i="16" s="1"/>
  <c r="DB78" i="16" a="1"/>
  <c r="DB78" i="16" s="1"/>
  <c r="DA78" i="16" a="1"/>
  <c r="DA78" i="16" s="1"/>
  <c r="CZ78" i="16" a="1"/>
  <c r="CZ78" i="16" s="1"/>
  <c r="CY78" i="16" a="1"/>
  <c r="CY78" i="16" s="1"/>
  <c r="CX78" i="16" a="1"/>
  <c r="CX78" i="16" s="1"/>
  <c r="CW78" i="16" a="1"/>
  <c r="CW78" i="16" s="1"/>
  <c r="CV78" i="16" a="1"/>
  <c r="CV78" i="16" s="1"/>
  <c r="CU78" i="16" a="1"/>
  <c r="CU78" i="16" s="1"/>
  <c r="CT78" i="16" a="1"/>
  <c r="CT78" i="16" s="1"/>
  <c r="CS78" i="16" a="1"/>
  <c r="CS78" i="16" s="1"/>
  <c r="CR78" i="16" a="1"/>
  <c r="CR78" i="16" s="1"/>
  <c r="CQ78" i="16" a="1"/>
  <c r="CQ78" i="16" s="1"/>
  <c r="CP78" i="16" a="1"/>
  <c r="CP78" i="16" s="1"/>
  <c r="CO78" i="16" a="1"/>
  <c r="CO78" i="16" s="1"/>
  <c r="CN78" i="16" a="1"/>
  <c r="CN78" i="16" s="1"/>
  <c r="CM78" i="16" a="1"/>
  <c r="CM78" i="16" s="1"/>
  <c r="CL78" i="16" a="1"/>
  <c r="CL78" i="16" s="1"/>
  <c r="CK78" i="16" a="1"/>
  <c r="CK78" i="16" s="1"/>
  <c r="CJ78" i="16" a="1"/>
  <c r="CJ78" i="16" s="1"/>
  <c r="CI78" i="16" a="1"/>
  <c r="CI78" i="16" s="1"/>
  <c r="CH78" i="16" a="1"/>
  <c r="CH78" i="16" s="1"/>
  <c r="CG78" i="16" a="1"/>
  <c r="CG78" i="16" s="1"/>
  <c r="CF78" i="16" a="1"/>
  <c r="CF78" i="16" s="1"/>
  <c r="CE78" i="16" a="1"/>
  <c r="CE78" i="16" s="1"/>
  <c r="CD78" i="16" a="1"/>
  <c r="CD78" i="16" s="1"/>
  <c r="CC78" i="16" a="1"/>
  <c r="CC78" i="16" s="1"/>
  <c r="CB78" i="16" a="1"/>
  <c r="CB78" i="16" s="1"/>
  <c r="CA78" i="16" a="1"/>
  <c r="CA78" i="16" s="1"/>
  <c r="BZ78" i="16" a="1"/>
  <c r="BZ78" i="16" s="1"/>
  <c r="BY78" i="16" a="1"/>
  <c r="BY78" i="16" s="1"/>
  <c r="BX78" i="16" a="1"/>
  <c r="BX78" i="16" s="1"/>
  <c r="BW78" i="16" a="1"/>
  <c r="BW78" i="16" s="1"/>
  <c r="BV78" i="16" a="1"/>
  <c r="BV78" i="16" s="1"/>
  <c r="BU78" i="16" a="1"/>
  <c r="BU78" i="16" s="1"/>
  <c r="BT78" i="16" a="1"/>
  <c r="BT78" i="16" s="1"/>
  <c r="BS78" i="16" a="1"/>
  <c r="BS78" i="16" s="1"/>
  <c r="BR78" i="16" a="1"/>
  <c r="BR78" i="16" s="1"/>
  <c r="BQ78" i="16" a="1"/>
  <c r="BQ78" i="16" s="1"/>
  <c r="BP78" i="16" a="1"/>
  <c r="BP78" i="16" s="1"/>
  <c r="BO78" i="16" a="1"/>
  <c r="BO78" i="16" s="1"/>
  <c r="BN78" i="16" a="1"/>
  <c r="BN78" i="16" s="1"/>
  <c r="BM78" i="16" a="1"/>
  <c r="BM78" i="16" s="1"/>
  <c r="BL78" i="16" a="1"/>
  <c r="BL78" i="16" s="1"/>
  <c r="BK78" i="16" a="1"/>
  <c r="BK78" i="16" s="1"/>
  <c r="BJ78" i="16" a="1"/>
  <c r="BJ78" i="16" s="1"/>
  <c r="BI78" i="16" a="1"/>
  <c r="BI78" i="16" s="1"/>
  <c r="BH78" i="16" a="1"/>
  <c r="BH78" i="16" s="1"/>
  <c r="BG78" i="16" a="1"/>
  <c r="BG78" i="16" s="1"/>
  <c r="BF78" i="16" a="1"/>
  <c r="BF78" i="16" s="1"/>
  <c r="BE78" i="16" a="1"/>
  <c r="BE78" i="16" s="1"/>
  <c r="BD78" i="16" a="1"/>
  <c r="BD78" i="16" s="1"/>
  <c r="BC78" i="16" a="1"/>
  <c r="BC78" i="16" s="1"/>
  <c r="BB78" i="16" a="1"/>
  <c r="BB78" i="16" s="1"/>
  <c r="BA78" i="16" a="1"/>
  <c r="BA78" i="16" s="1"/>
  <c r="AZ78" i="16" a="1"/>
  <c r="AZ78" i="16" s="1"/>
  <c r="AY78" i="16" a="1"/>
  <c r="AY78" i="16" s="1"/>
  <c r="AX78" i="16" a="1"/>
  <c r="AX78" i="16" s="1"/>
  <c r="AW78" i="16" a="1"/>
  <c r="AW78" i="16" s="1"/>
  <c r="AV78" i="16" a="1"/>
  <c r="AV78" i="16" s="1"/>
  <c r="AU78" i="16" a="1"/>
  <c r="AU78" i="16" s="1"/>
  <c r="AT78" i="16" a="1"/>
  <c r="AT78" i="16" s="1"/>
  <c r="AS78" i="16" a="1"/>
  <c r="AS78" i="16" s="1"/>
  <c r="AR78" i="16" a="1"/>
  <c r="AR78" i="16" s="1"/>
  <c r="AQ78" i="16" a="1"/>
  <c r="AQ78" i="16" s="1"/>
  <c r="AP78" i="16" a="1"/>
  <c r="AP78" i="16" s="1"/>
  <c r="AO78" i="16" a="1"/>
  <c r="AO78" i="16" s="1"/>
  <c r="AN78" i="16" a="1"/>
  <c r="AN78" i="16" s="1"/>
  <c r="AM78" i="16" a="1"/>
  <c r="AM78" i="16" s="1"/>
  <c r="AL78" i="16" a="1"/>
  <c r="AL78" i="16" s="1"/>
  <c r="AK78" i="16" a="1"/>
  <c r="AK78" i="16" s="1"/>
  <c r="AJ78" i="16" a="1"/>
  <c r="AJ78" i="16" s="1"/>
  <c r="AI78" i="16" a="1"/>
  <c r="AI78" i="16" s="1"/>
  <c r="AH78" i="16" a="1"/>
  <c r="AH78" i="16" s="1"/>
  <c r="AG78" i="16" a="1"/>
  <c r="AG78" i="16" s="1"/>
  <c r="AF78" i="16" a="1"/>
  <c r="AF78" i="16" s="1"/>
  <c r="AE78" i="16" a="1"/>
  <c r="AE78" i="16" s="1"/>
  <c r="AD78" i="16" a="1"/>
  <c r="AD78" i="16" s="1"/>
  <c r="AC78" i="16" a="1"/>
  <c r="AC78" i="16" s="1"/>
  <c r="AB78" i="16" a="1"/>
  <c r="AB78" i="16" s="1"/>
  <c r="AA78" i="16" a="1"/>
  <c r="AA78" i="16" s="1"/>
  <c r="Z78" i="16" a="1"/>
  <c r="Z78" i="16" s="1"/>
  <c r="Y78" i="16" a="1"/>
  <c r="Y78" i="16" s="1"/>
  <c r="X78" i="16" a="1"/>
  <c r="X78" i="16" s="1"/>
  <c r="W78" i="16" a="1"/>
  <c r="W78" i="16" s="1"/>
  <c r="V78" i="16" a="1"/>
  <c r="V78" i="16" s="1"/>
  <c r="U78" i="16" a="1"/>
  <c r="U78" i="16" s="1"/>
  <c r="T78" i="16" a="1"/>
  <c r="T78" i="16" s="1"/>
  <c r="S78" i="16" a="1"/>
  <c r="S78" i="16" s="1"/>
  <c r="R78" i="16" a="1"/>
  <c r="R78" i="16" s="1"/>
  <c r="Q78" i="16" a="1"/>
  <c r="Q78" i="16" s="1"/>
  <c r="P78" i="16" a="1"/>
  <c r="P78" i="16" s="1"/>
  <c r="O78" i="16" a="1"/>
  <c r="O78" i="16" s="1"/>
  <c r="N78" i="16" a="1"/>
  <c r="N78" i="16" s="1"/>
  <c r="M78" i="16" a="1"/>
  <c r="M78" i="16" s="1"/>
  <c r="L78" i="16" a="1"/>
  <c r="L78" i="16" s="1"/>
  <c r="K78" i="16" a="1"/>
  <c r="K78" i="16" s="1"/>
  <c r="J78" i="16" a="1"/>
  <c r="J78" i="16" s="1"/>
  <c r="NJ77" i="16" a="1"/>
  <c r="NJ77" i="16" s="1"/>
  <c r="NI77" i="16" a="1"/>
  <c r="NI77" i="16" s="1"/>
  <c r="NH77" i="16" a="1"/>
  <c r="NH77" i="16" s="1"/>
  <c r="NG77" i="16" a="1"/>
  <c r="NG77" i="16" s="1"/>
  <c r="NF77" i="16" a="1"/>
  <c r="NF77" i="16" s="1"/>
  <c r="NE77" i="16" a="1"/>
  <c r="NE77" i="16" s="1"/>
  <c r="ND77" i="16" a="1"/>
  <c r="ND77" i="16" s="1"/>
  <c r="NC77" i="16" a="1"/>
  <c r="NC77" i="16" s="1"/>
  <c r="NB77" i="16" a="1"/>
  <c r="NB77" i="16" s="1"/>
  <c r="NA77" i="16" a="1"/>
  <c r="NA77" i="16" s="1"/>
  <c r="MZ77" i="16" a="1"/>
  <c r="MZ77" i="16" s="1"/>
  <c r="MY77" i="16" a="1"/>
  <c r="MY77" i="16" s="1"/>
  <c r="MX77" i="16" a="1"/>
  <c r="MX77" i="16" s="1"/>
  <c r="MW77" i="16" a="1"/>
  <c r="MW77" i="16" s="1"/>
  <c r="MV77" i="16" a="1"/>
  <c r="MV77" i="16" s="1"/>
  <c r="MU77" i="16" a="1"/>
  <c r="MU77" i="16" s="1"/>
  <c r="MT77" i="16" a="1"/>
  <c r="MT77" i="16" s="1"/>
  <c r="MS77" i="16" a="1"/>
  <c r="MS77" i="16" s="1"/>
  <c r="MR77" i="16" a="1"/>
  <c r="MR77" i="16" s="1"/>
  <c r="MQ77" i="16" a="1"/>
  <c r="MQ77" i="16" s="1"/>
  <c r="MP77" i="16" a="1"/>
  <c r="MP77" i="16" s="1"/>
  <c r="MO77" i="16" a="1"/>
  <c r="MO77" i="16" s="1"/>
  <c r="MN77" i="16" a="1"/>
  <c r="MN77" i="16" s="1"/>
  <c r="MM77" i="16" a="1"/>
  <c r="MM77" i="16" s="1"/>
  <c r="ML77" i="16" a="1"/>
  <c r="ML77" i="16" s="1"/>
  <c r="MK77" i="16" a="1"/>
  <c r="MK77" i="16" s="1"/>
  <c r="MJ77" i="16" a="1"/>
  <c r="MJ77" i="16" s="1"/>
  <c r="MI77" i="16" a="1"/>
  <c r="MI77" i="16" s="1"/>
  <c r="MH77" i="16" a="1"/>
  <c r="MH77" i="16" s="1"/>
  <c r="MG77" i="16" a="1"/>
  <c r="MG77" i="16" s="1"/>
  <c r="MF77" i="16" a="1"/>
  <c r="MF77" i="16" s="1"/>
  <c r="ME77" i="16" a="1"/>
  <c r="ME77" i="16" s="1"/>
  <c r="MD77" i="16" a="1"/>
  <c r="MD77" i="16" s="1"/>
  <c r="MC77" i="16" a="1"/>
  <c r="MC77" i="16" s="1"/>
  <c r="MB77" i="16" a="1"/>
  <c r="MB77" i="16" s="1"/>
  <c r="MA77" i="16" a="1"/>
  <c r="MA77" i="16" s="1"/>
  <c r="LZ77" i="16" a="1"/>
  <c r="LZ77" i="16" s="1"/>
  <c r="LY77" i="16" a="1"/>
  <c r="LY77" i="16" s="1"/>
  <c r="LX77" i="16" a="1"/>
  <c r="LX77" i="16" s="1"/>
  <c r="LW77" i="16" a="1"/>
  <c r="LW77" i="16" s="1"/>
  <c r="LV77" i="16" a="1"/>
  <c r="LV77" i="16" s="1"/>
  <c r="LU77" i="16" a="1"/>
  <c r="LU77" i="16" s="1"/>
  <c r="LT77" i="16" a="1"/>
  <c r="LT77" i="16" s="1"/>
  <c r="LS77" i="16" a="1"/>
  <c r="LS77" i="16" s="1"/>
  <c r="LR77" i="16" a="1"/>
  <c r="LR77" i="16" s="1"/>
  <c r="LQ77" i="16" a="1"/>
  <c r="LQ77" i="16" s="1"/>
  <c r="LP77" i="16" a="1"/>
  <c r="LP77" i="16" s="1"/>
  <c r="LO77" i="16" a="1"/>
  <c r="LO77" i="16" s="1"/>
  <c r="LN77" i="16" a="1"/>
  <c r="LN77" i="16" s="1"/>
  <c r="LM77" i="16" a="1"/>
  <c r="LM77" i="16" s="1"/>
  <c r="LL77" i="16" a="1"/>
  <c r="LL77" i="16" s="1"/>
  <c r="LK77" i="16" a="1"/>
  <c r="LK77" i="16" s="1"/>
  <c r="LJ77" i="16" a="1"/>
  <c r="LJ77" i="16" s="1"/>
  <c r="LI77" i="16" a="1"/>
  <c r="LI77" i="16" s="1"/>
  <c r="LH77" i="16" a="1"/>
  <c r="LH77" i="16" s="1"/>
  <c r="LG77" i="16" a="1"/>
  <c r="LG77" i="16" s="1"/>
  <c r="LF77" i="16" a="1"/>
  <c r="LF77" i="16" s="1"/>
  <c r="LE77" i="16" a="1"/>
  <c r="LE77" i="16" s="1"/>
  <c r="LD77" i="16" a="1"/>
  <c r="LD77" i="16" s="1"/>
  <c r="LC77" i="16" a="1"/>
  <c r="LC77" i="16" s="1"/>
  <c r="LB77" i="16" a="1"/>
  <c r="LB77" i="16" s="1"/>
  <c r="LA77" i="16" a="1"/>
  <c r="LA77" i="16" s="1"/>
  <c r="KZ77" i="16" a="1"/>
  <c r="KZ77" i="16" s="1"/>
  <c r="KY77" i="16" a="1"/>
  <c r="KY77" i="16" s="1"/>
  <c r="KX77" i="16" a="1"/>
  <c r="KX77" i="16" s="1"/>
  <c r="KW77" i="16" a="1"/>
  <c r="KW77" i="16" s="1"/>
  <c r="KV77" i="16" a="1"/>
  <c r="KV77" i="16" s="1"/>
  <c r="KU77" i="16" a="1"/>
  <c r="KU77" i="16" s="1"/>
  <c r="KT77" i="16" a="1"/>
  <c r="KT77" i="16" s="1"/>
  <c r="KS77" i="16" a="1"/>
  <c r="KS77" i="16" s="1"/>
  <c r="KR77" i="16" a="1"/>
  <c r="KR77" i="16" s="1"/>
  <c r="KQ77" i="16" a="1"/>
  <c r="KQ77" i="16" s="1"/>
  <c r="KP77" i="16" a="1"/>
  <c r="KP77" i="16" s="1"/>
  <c r="KO77" i="16" a="1"/>
  <c r="KO77" i="16" s="1"/>
  <c r="KN77" i="16" a="1"/>
  <c r="KN77" i="16" s="1"/>
  <c r="KM77" i="16" a="1"/>
  <c r="KM77" i="16" s="1"/>
  <c r="KL77" i="16" a="1"/>
  <c r="KL77" i="16" s="1"/>
  <c r="KK77" i="16" a="1"/>
  <c r="KK77" i="16" s="1"/>
  <c r="KJ77" i="16" a="1"/>
  <c r="KJ77" i="16" s="1"/>
  <c r="KI77" i="16" a="1"/>
  <c r="KI77" i="16" s="1"/>
  <c r="KH77" i="16" a="1"/>
  <c r="KH77" i="16" s="1"/>
  <c r="KG77" i="16" a="1"/>
  <c r="KG77" i="16" s="1"/>
  <c r="KF77" i="16" a="1"/>
  <c r="KF77" i="16" s="1"/>
  <c r="KE77" i="16" a="1"/>
  <c r="KE77" i="16" s="1"/>
  <c r="KD77" i="16" a="1"/>
  <c r="KD77" i="16" s="1"/>
  <c r="KC77" i="16" a="1"/>
  <c r="KC77" i="16" s="1"/>
  <c r="KB77" i="16" a="1"/>
  <c r="KB77" i="16" s="1"/>
  <c r="KA77" i="16" a="1"/>
  <c r="KA77" i="16" s="1"/>
  <c r="JZ77" i="16" a="1"/>
  <c r="JZ77" i="16" s="1"/>
  <c r="JY77" i="16" a="1"/>
  <c r="JY77" i="16" s="1"/>
  <c r="JX77" i="16" a="1"/>
  <c r="JX77" i="16" s="1"/>
  <c r="JW77" i="16" a="1"/>
  <c r="JW77" i="16" s="1"/>
  <c r="JV77" i="16" a="1"/>
  <c r="JV77" i="16" s="1"/>
  <c r="JU77" i="16" a="1"/>
  <c r="JU77" i="16" s="1"/>
  <c r="JT77" i="16" a="1"/>
  <c r="JT77" i="16" s="1"/>
  <c r="JS77" i="16" a="1"/>
  <c r="JS77" i="16" s="1"/>
  <c r="JR77" i="16" a="1"/>
  <c r="JR77" i="16" s="1"/>
  <c r="JQ77" i="16" a="1"/>
  <c r="JQ77" i="16" s="1"/>
  <c r="JP77" i="16" a="1"/>
  <c r="JP77" i="16" s="1"/>
  <c r="JO77" i="16" a="1"/>
  <c r="JO77" i="16" s="1"/>
  <c r="JN77" i="16" a="1"/>
  <c r="JN77" i="16" s="1"/>
  <c r="JM77" i="16" a="1"/>
  <c r="JM77" i="16" s="1"/>
  <c r="JL77" i="16" a="1"/>
  <c r="JL77" i="16" s="1"/>
  <c r="JK77" i="16" a="1"/>
  <c r="JK77" i="16" s="1"/>
  <c r="JJ77" i="16" a="1"/>
  <c r="JJ77" i="16" s="1"/>
  <c r="JI77" i="16" a="1"/>
  <c r="JI77" i="16" s="1"/>
  <c r="JH77" i="16" a="1"/>
  <c r="JH77" i="16" s="1"/>
  <c r="JG77" i="16" a="1"/>
  <c r="JG77" i="16" s="1"/>
  <c r="JF77" i="16" a="1"/>
  <c r="JF77" i="16" s="1"/>
  <c r="JE77" i="16" a="1"/>
  <c r="JE77" i="16" s="1"/>
  <c r="JD77" i="16" a="1"/>
  <c r="JD77" i="16" s="1"/>
  <c r="JC77" i="16" a="1"/>
  <c r="JC77" i="16" s="1"/>
  <c r="JB77" i="16" a="1"/>
  <c r="JB77" i="16" s="1"/>
  <c r="JA77" i="16" a="1"/>
  <c r="JA77" i="16" s="1"/>
  <c r="IZ77" i="16" a="1"/>
  <c r="IZ77" i="16" s="1"/>
  <c r="IY77" i="16" a="1"/>
  <c r="IY77" i="16" s="1"/>
  <c r="IX77" i="16" a="1"/>
  <c r="IX77" i="16" s="1"/>
  <c r="IW77" i="16" a="1"/>
  <c r="IW77" i="16" s="1"/>
  <c r="IV77" i="16" a="1"/>
  <c r="IV77" i="16" s="1"/>
  <c r="IU77" i="16" a="1"/>
  <c r="IU77" i="16" s="1"/>
  <c r="IT77" i="16" a="1"/>
  <c r="IT77" i="16" s="1"/>
  <c r="IS77" i="16" a="1"/>
  <c r="IS77" i="16" s="1"/>
  <c r="IR77" i="16" a="1"/>
  <c r="IR77" i="16" s="1"/>
  <c r="IQ77" i="16" a="1"/>
  <c r="IQ77" i="16" s="1"/>
  <c r="IP77" i="16" a="1"/>
  <c r="IP77" i="16" s="1"/>
  <c r="IO77" i="16" a="1"/>
  <c r="IO77" i="16" s="1"/>
  <c r="IN77" i="16" a="1"/>
  <c r="IN77" i="16" s="1"/>
  <c r="IM77" i="16" a="1"/>
  <c r="IM77" i="16" s="1"/>
  <c r="IL77" i="16" a="1"/>
  <c r="IL77" i="16" s="1"/>
  <c r="IK77" i="16" a="1"/>
  <c r="IK77" i="16" s="1"/>
  <c r="IJ77" i="16" a="1"/>
  <c r="IJ77" i="16" s="1"/>
  <c r="II77" i="16" a="1"/>
  <c r="II77" i="16" s="1"/>
  <c r="IH77" i="16" a="1"/>
  <c r="IH77" i="16" s="1"/>
  <c r="IG77" i="16" a="1"/>
  <c r="IG77" i="16" s="1"/>
  <c r="IF77" i="16" a="1"/>
  <c r="IF77" i="16" s="1"/>
  <c r="IE77" i="16" a="1"/>
  <c r="IE77" i="16" s="1"/>
  <c r="ID77" i="16" a="1"/>
  <c r="ID77" i="16" s="1"/>
  <c r="IC77" i="16" a="1"/>
  <c r="IC77" i="16" s="1"/>
  <c r="IB77" i="16" a="1"/>
  <c r="IB77" i="16" s="1"/>
  <c r="IA77" i="16" a="1"/>
  <c r="IA77" i="16" s="1"/>
  <c r="HZ77" i="16" a="1"/>
  <c r="HZ77" i="16" s="1"/>
  <c r="HY77" i="16" a="1"/>
  <c r="HY77" i="16" s="1"/>
  <c r="HX77" i="16" a="1"/>
  <c r="HX77" i="16" s="1"/>
  <c r="HW77" i="16" a="1"/>
  <c r="HW77" i="16" s="1"/>
  <c r="HV77" i="16" a="1"/>
  <c r="HV77" i="16" s="1"/>
  <c r="HU77" i="16" a="1"/>
  <c r="HU77" i="16" s="1"/>
  <c r="HT77" i="16" a="1"/>
  <c r="HT77" i="16" s="1"/>
  <c r="HS77" i="16" a="1"/>
  <c r="HS77" i="16" s="1"/>
  <c r="HR77" i="16" a="1"/>
  <c r="HR77" i="16" s="1"/>
  <c r="HQ77" i="16" a="1"/>
  <c r="HQ77" i="16" s="1"/>
  <c r="HP77" i="16" a="1"/>
  <c r="HP77" i="16" s="1"/>
  <c r="HO77" i="16" a="1"/>
  <c r="HO77" i="16" s="1"/>
  <c r="HN77" i="16" a="1"/>
  <c r="HN77" i="16" s="1"/>
  <c r="HM77" i="16" a="1"/>
  <c r="HM77" i="16" s="1"/>
  <c r="HL77" i="16" a="1"/>
  <c r="HL77" i="16" s="1"/>
  <c r="HK77" i="16" a="1"/>
  <c r="HK77" i="16" s="1"/>
  <c r="HJ77" i="16" a="1"/>
  <c r="HJ77" i="16" s="1"/>
  <c r="HI77" i="16" a="1"/>
  <c r="HI77" i="16" s="1"/>
  <c r="HH77" i="16" a="1"/>
  <c r="HH77" i="16" s="1"/>
  <c r="HG77" i="16" a="1"/>
  <c r="HG77" i="16" s="1"/>
  <c r="HF77" i="16" a="1"/>
  <c r="HF77" i="16" s="1"/>
  <c r="HE77" i="16" a="1"/>
  <c r="HE77" i="16" s="1"/>
  <c r="HD77" i="16" a="1"/>
  <c r="HD77" i="16" s="1"/>
  <c r="HC77" i="16" a="1"/>
  <c r="HC77" i="16" s="1"/>
  <c r="HB77" i="16" a="1"/>
  <c r="HB77" i="16" s="1"/>
  <c r="HA77" i="16" a="1"/>
  <c r="HA77" i="16" s="1"/>
  <c r="GZ77" i="16" a="1"/>
  <c r="GZ77" i="16" s="1"/>
  <c r="GY77" i="16" a="1"/>
  <c r="GY77" i="16" s="1"/>
  <c r="GX77" i="16" a="1"/>
  <c r="GX77" i="16" s="1"/>
  <c r="GW77" i="16" a="1"/>
  <c r="GW77" i="16" s="1"/>
  <c r="GV77" i="16" a="1"/>
  <c r="GV77" i="16" s="1"/>
  <c r="GU77" i="16" a="1"/>
  <c r="GU77" i="16" s="1"/>
  <c r="GT77" i="16" a="1"/>
  <c r="GT77" i="16" s="1"/>
  <c r="GS77" i="16" a="1"/>
  <c r="GS77" i="16" s="1"/>
  <c r="GR77" i="16" a="1"/>
  <c r="GR77" i="16" s="1"/>
  <c r="GQ77" i="16" a="1"/>
  <c r="GQ77" i="16" s="1"/>
  <c r="GP77" i="16" a="1"/>
  <c r="GP77" i="16" s="1"/>
  <c r="GO77" i="16" a="1"/>
  <c r="GO77" i="16" s="1"/>
  <c r="GN77" i="16" a="1"/>
  <c r="GN77" i="16" s="1"/>
  <c r="GM77" i="16" a="1"/>
  <c r="GM77" i="16" s="1"/>
  <c r="GL77" i="16" a="1"/>
  <c r="GL77" i="16" s="1"/>
  <c r="GK77" i="16" a="1"/>
  <c r="GK77" i="16" s="1"/>
  <c r="GJ77" i="16" a="1"/>
  <c r="GJ77" i="16" s="1"/>
  <c r="GI77" i="16" a="1"/>
  <c r="GI77" i="16" s="1"/>
  <c r="GH77" i="16" a="1"/>
  <c r="GH77" i="16" s="1"/>
  <c r="GG77" i="16" a="1"/>
  <c r="GG77" i="16" s="1"/>
  <c r="GF77" i="16" a="1"/>
  <c r="GF77" i="16" s="1"/>
  <c r="GE77" i="16" a="1"/>
  <c r="GE77" i="16" s="1"/>
  <c r="GD77" i="16" a="1"/>
  <c r="GD77" i="16" s="1"/>
  <c r="GC77" i="16" a="1"/>
  <c r="GC77" i="16" s="1"/>
  <c r="GB77" i="16" a="1"/>
  <c r="GB77" i="16" s="1"/>
  <c r="GA77" i="16" a="1"/>
  <c r="GA77" i="16" s="1"/>
  <c r="FZ77" i="16" a="1"/>
  <c r="FZ77" i="16" s="1"/>
  <c r="FY77" i="16" a="1"/>
  <c r="FY77" i="16" s="1"/>
  <c r="FX77" i="16" a="1"/>
  <c r="FX77" i="16" s="1"/>
  <c r="FW77" i="16" a="1"/>
  <c r="FW77" i="16" s="1"/>
  <c r="FV77" i="16" a="1"/>
  <c r="FV77" i="16" s="1"/>
  <c r="FU77" i="16" a="1"/>
  <c r="FU77" i="16" s="1"/>
  <c r="FT77" i="16" a="1"/>
  <c r="FT77" i="16" s="1"/>
  <c r="FS77" i="16" a="1"/>
  <c r="FS77" i="16" s="1"/>
  <c r="FR77" i="16" a="1"/>
  <c r="FR77" i="16" s="1"/>
  <c r="FQ77" i="16" a="1"/>
  <c r="FQ77" i="16" s="1"/>
  <c r="FP77" i="16" a="1"/>
  <c r="FP77" i="16" s="1"/>
  <c r="FO77" i="16" a="1"/>
  <c r="FO77" i="16" s="1"/>
  <c r="FN77" i="16" a="1"/>
  <c r="FN77" i="16" s="1"/>
  <c r="FM77" i="16" a="1"/>
  <c r="FM77" i="16" s="1"/>
  <c r="FL77" i="16" a="1"/>
  <c r="FL77" i="16" s="1"/>
  <c r="FK77" i="16" a="1"/>
  <c r="FK77" i="16" s="1"/>
  <c r="FJ77" i="16" a="1"/>
  <c r="FJ77" i="16" s="1"/>
  <c r="FI77" i="16" a="1"/>
  <c r="FI77" i="16" s="1"/>
  <c r="FH77" i="16" a="1"/>
  <c r="FH77" i="16" s="1"/>
  <c r="FG77" i="16" a="1"/>
  <c r="FG77" i="16" s="1"/>
  <c r="FF77" i="16" a="1"/>
  <c r="FF77" i="16" s="1"/>
  <c r="FE77" i="16" a="1"/>
  <c r="FE77" i="16" s="1"/>
  <c r="FD77" i="16" a="1"/>
  <c r="FD77" i="16" s="1"/>
  <c r="FC77" i="16" a="1"/>
  <c r="FC77" i="16" s="1"/>
  <c r="FB77" i="16" a="1"/>
  <c r="FB77" i="16" s="1"/>
  <c r="FA77" i="16" a="1"/>
  <c r="FA77" i="16" s="1"/>
  <c r="EZ77" i="16" a="1"/>
  <c r="EZ77" i="16" s="1"/>
  <c r="EY77" i="16" a="1"/>
  <c r="EY77" i="16" s="1"/>
  <c r="EX77" i="16" a="1"/>
  <c r="EX77" i="16" s="1"/>
  <c r="EW77" i="16" a="1"/>
  <c r="EW77" i="16" s="1"/>
  <c r="EV77" i="16" a="1"/>
  <c r="EV77" i="16" s="1"/>
  <c r="EU77" i="16" a="1"/>
  <c r="EU77" i="16" s="1"/>
  <c r="ET77" i="16" a="1"/>
  <c r="ET77" i="16" s="1"/>
  <c r="ES77" i="16" a="1"/>
  <c r="ES77" i="16" s="1"/>
  <c r="ER77" i="16" a="1"/>
  <c r="ER77" i="16" s="1"/>
  <c r="EQ77" i="16" a="1"/>
  <c r="EQ77" i="16" s="1"/>
  <c r="EP77" i="16" a="1"/>
  <c r="EP77" i="16" s="1"/>
  <c r="EO77" i="16" a="1"/>
  <c r="EO77" i="16" s="1"/>
  <c r="EN77" i="16" a="1"/>
  <c r="EN77" i="16" s="1"/>
  <c r="EM77" i="16" a="1"/>
  <c r="EM77" i="16" s="1"/>
  <c r="EL77" i="16" a="1"/>
  <c r="EL77" i="16" s="1"/>
  <c r="EK77" i="16" a="1"/>
  <c r="EK77" i="16" s="1"/>
  <c r="EJ77" i="16" a="1"/>
  <c r="EJ77" i="16" s="1"/>
  <c r="EI77" i="16" a="1"/>
  <c r="EI77" i="16" s="1"/>
  <c r="EH77" i="16" a="1"/>
  <c r="EH77" i="16" s="1"/>
  <c r="EG77" i="16" a="1"/>
  <c r="EG77" i="16" s="1"/>
  <c r="EF77" i="16" a="1"/>
  <c r="EF77" i="16" s="1"/>
  <c r="EE77" i="16" a="1"/>
  <c r="EE77" i="16" s="1"/>
  <c r="ED77" i="16" a="1"/>
  <c r="ED77" i="16" s="1"/>
  <c r="EC77" i="16" a="1"/>
  <c r="EC77" i="16" s="1"/>
  <c r="EB77" i="16" a="1"/>
  <c r="EB77" i="16" s="1"/>
  <c r="EA77" i="16" a="1"/>
  <c r="EA77" i="16" s="1"/>
  <c r="DZ77" i="16" a="1"/>
  <c r="DZ77" i="16" s="1"/>
  <c r="DY77" i="16" a="1"/>
  <c r="DY77" i="16" s="1"/>
  <c r="DX77" i="16" a="1"/>
  <c r="DX77" i="16" s="1"/>
  <c r="DW77" i="16" a="1"/>
  <c r="DW77" i="16" s="1"/>
  <c r="DV77" i="16" a="1"/>
  <c r="DV77" i="16" s="1"/>
  <c r="DU77" i="16" a="1"/>
  <c r="DU77" i="16" s="1"/>
  <c r="DT77" i="16" a="1"/>
  <c r="DT77" i="16" s="1"/>
  <c r="DS77" i="16" a="1"/>
  <c r="DS77" i="16" s="1"/>
  <c r="DR77" i="16" a="1"/>
  <c r="DR77" i="16" s="1"/>
  <c r="DQ77" i="16" a="1"/>
  <c r="DQ77" i="16" s="1"/>
  <c r="DP77" i="16" a="1"/>
  <c r="DP77" i="16" s="1"/>
  <c r="DO77" i="16" a="1"/>
  <c r="DO77" i="16" s="1"/>
  <c r="DN77" i="16" a="1"/>
  <c r="DN77" i="16" s="1"/>
  <c r="DM77" i="16" a="1"/>
  <c r="DM77" i="16" s="1"/>
  <c r="DL77" i="16" a="1"/>
  <c r="DL77" i="16" s="1"/>
  <c r="DK77" i="16" a="1"/>
  <c r="DK77" i="16" s="1"/>
  <c r="DJ77" i="16" a="1"/>
  <c r="DJ77" i="16" s="1"/>
  <c r="DI77" i="16" a="1"/>
  <c r="DI77" i="16" s="1"/>
  <c r="DH77" i="16" a="1"/>
  <c r="DH77" i="16" s="1"/>
  <c r="DG77" i="16" a="1"/>
  <c r="DG77" i="16" s="1"/>
  <c r="DF77" i="16" a="1"/>
  <c r="DF77" i="16" s="1"/>
  <c r="DE77" i="16" a="1"/>
  <c r="DE77" i="16" s="1"/>
  <c r="DD77" i="16" a="1"/>
  <c r="DD77" i="16" s="1"/>
  <c r="DC77" i="16" a="1"/>
  <c r="DC77" i="16" s="1"/>
  <c r="DB77" i="16" a="1"/>
  <c r="DB77" i="16" s="1"/>
  <c r="DA77" i="16" a="1"/>
  <c r="DA77" i="16" s="1"/>
  <c r="CZ77" i="16" a="1"/>
  <c r="CZ77" i="16" s="1"/>
  <c r="CY77" i="16" a="1"/>
  <c r="CY77" i="16" s="1"/>
  <c r="CX77" i="16" a="1"/>
  <c r="CX77" i="16" s="1"/>
  <c r="CW77" i="16" a="1"/>
  <c r="CW77" i="16" s="1"/>
  <c r="CV77" i="16" a="1"/>
  <c r="CV77" i="16" s="1"/>
  <c r="CU77" i="16" a="1"/>
  <c r="CU77" i="16" s="1"/>
  <c r="CT77" i="16" a="1"/>
  <c r="CT77" i="16" s="1"/>
  <c r="CS77" i="16" a="1"/>
  <c r="CS77" i="16" s="1"/>
  <c r="CR77" i="16" a="1"/>
  <c r="CR77" i="16" s="1"/>
  <c r="CQ77" i="16" a="1"/>
  <c r="CQ77" i="16" s="1"/>
  <c r="CP77" i="16" a="1"/>
  <c r="CP77" i="16" s="1"/>
  <c r="CO77" i="16" a="1"/>
  <c r="CO77" i="16" s="1"/>
  <c r="CN77" i="16" a="1"/>
  <c r="CN77" i="16" s="1"/>
  <c r="CM77" i="16" a="1"/>
  <c r="CM77" i="16" s="1"/>
  <c r="CL77" i="16" a="1"/>
  <c r="CL77" i="16" s="1"/>
  <c r="CK77" i="16" a="1"/>
  <c r="CK77" i="16" s="1"/>
  <c r="CJ77" i="16" a="1"/>
  <c r="CJ77" i="16" s="1"/>
  <c r="CI77" i="16" a="1"/>
  <c r="CI77" i="16" s="1"/>
  <c r="CH77" i="16" a="1"/>
  <c r="CH77" i="16" s="1"/>
  <c r="CG77" i="16" a="1"/>
  <c r="CG77" i="16" s="1"/>
  <c r="CF77" i="16" a="1"/>
  <c r="CF77" i="16" s="1"/>
  <c r="CE77" i="16" a="1"/>
  <c r="CE77" i="16" s="1"/>
  <c r="CD77" i="16" a="1"/>
  <c r="CD77" i="16" s="1"/>
  <c r="CC77" i="16" a="1"/>
  <c r="CC77" i="16" s="1"/>
  <c r="CB77" i="16" a="1"/>
  <c r="CB77" i="16" s="1"/>
  <c r="CA77" i="16" a="1"/>
  <c r="CA77" i="16" s="1"/>
  <c r="BZ77" i="16" a="1"/>
  <c r="BZ77" i="16" s="1"/>
  <c r="BY77" i="16" a="1"/>
  <c r="BY77" i="16" s="1"/>
  <c r="BX77" i="16" a="1"/>
  <c r="BX77" i="16" s="1"/>
  <c r="BW77" i="16" a="1"/>
  <c r="BW77" i="16" s="1"/>
  <c r="BV77" i="16" a="1"/>
  <c r="BV77" i="16" s="1"/>
  <c r="BU77" i="16" a="1"/>
  <c r="BU77" i="16" s="1"/>
  <c r="BT77" i="16" a="1"/>
  <c r="BT77" i="16" s="1"/>
  <c r="BS77" i="16" a="1"/>
  <c r="BS77" i="16" s="1"/>
  <c r="BR77" i="16" a="1"/>
  <c r="BR77" i="16" s="1"/>
  <c r="BQ77" i="16" a="1"/>
  <c r="BQ77" i="16" s="1"/>
  <c r="BP77" i="16" a="1"/>
  <c r="BP77" i="16" s="1"/>
  <c r="BO77" i="16" a="1"/>
  <c r="BO77" i="16" s="1"/>
  <c r="BN77" i="16" a="1"/>
  <c r="BN77" i="16" s="1"/>
  <c r="BM77" i="16" a="1"/>
  <c r="BM77" i="16" s="1"/>
  <c r="BL77" i="16" a="1"/>
  <c r="BL77" i="16" s="1"/>
  <c r="BK77" i="16" a="1"/>
  <c r="BK77" i="16" s="1"/>
  <c r="BJ77" i="16" a="1"/>
  <c r="BJ77" i="16" s="1"/>
  <c r="BI77" i="16" a="1"/>
  <c r="BI77" i="16" s="1"/>
  <c r="BH77" i="16" a="1"/>
  <c r="BH77" i="16" s="1"/>
  <c r="BG77" i="16" a="1"/>
  <c r="BG77" i="16" s="1"/>
  <c r="BF77" i="16" a="1"/>
  <c r="BF77" i="16" s="1"/>
  <c r="BE77" i="16" a="1"/>
  <c r="BE77" i="16" s="1"/>
  <c r="BD77" i="16" a="1"/>
  <c r="BD77" i="16" s="1"/>
  <c r="BC77" i="16" a="1"/>
  <c r="BC77" i="16" s="1"/>
  <c r="BB77" i="16" a="1"/>
  <c r="BB77" i="16" s="1"/>
  <c r="BA77" i="16" a="1"/>
  <c r="BA77" i="16" s="1"/>
  <c r="AZ77" i="16" a="1"/>
  <c r="AZ77" i="16" s="1"/>
  <c r="AY77" i="16" a="1"/>
  <c r="AY77" i="16" s="1"/>
  <c r="AX77" i="16" a="1"/>
  <c r="AX77" i="16" s="1"/>
  <c r="AW77" i="16" a="1"/>
  <c r="AW77" i="16" s="1"/>
  <c r="AV77" i="16" a="1"/>
  <c r="AV77" i="16" s="1"/>
  <c r="AU77" i="16" a="1"/>
  <c r="AU77" i="16" s="1"/>
  <c r="AT77" i="16" a="1"/>
  <c r="AT77" i="16" s="1"/>
  <c r="AS77" i="16" a="1"/>
  <c r="AS77" i="16" s="1"/>
  <c r="AR77" i="16" a="1"/>
  <c r="AR77" i="16" s="1"/>
  <c r="AQ77" i="16" a="1"/>
  <c r="AQ77" i="16" s="1"/>
  <c r="AP77" i="16" a="1"/>
  <c r="AP77" i="16" s="1"/>
  <c r="AO77" i="16" a="1"/>
  <c r="AO77" i="16" s="1"/>
  <c r="AN77" i="16" a="1"/>
  <c r="AN77" i="16" s="1"/>
  <c r="AM77" i="16" a="1"/>
  <c r="AM77" i="16" s="1"/>
  <c r="AL77" i="16" a="1"/>
  <c r="AL77" i="16" s="1"/>
  <c r="AK77" i="16" a="1"/>
  <c r="AK77" i="16" s="1"/>
  <c r="AJ77" i="16" a="1"/>
  <c r="AJ77" i="16" s="1"/>
  <c r="AI77" i="16" a="1"/>
  <c r="AI77" i="16" s="1"/>
  <c r="AH77" i="16" a="1"/>
  <c r="AH77" i="16" s="1"/>
  <c r="AG77" i="16" a="1"/>
  <c r="AG77" i="16" s="1"/>
  <c r="AF77" i="16" a="1"/>
  <c r="AF77" i="16" s="1"/>
  <c r="AE77" i="16" a="1"/>
  <c r="AE77" i="16" s="1"/>
  <c r="AD77" i="16" a="1"/>
  <c r="AD77" i="16" s="1"/>
  <c r="AC77" i="16" a="1"/>
  <c r="AC77" i="16" s="1"/>
  <c r="AB77" i="16" a="1"/>
  <c r="AB77" i="16" s="1"/>
  <c r="AA77" i="16" a="1"/>
  <c r="AA77" i="16" s="1"/>
  <c r="Z77" i="16" a="1"/>
  <c r="Z77" i="16" s="1"/>
  <c r="Y77" i="16" a="1"/>
  <c r="Y77" i="16" s="1"/>
  <c r="X77" i="16" a="1"/>
  <c r="X77" i="16" s="1"/>
  <c r="W77" i="16" a="1"/>
  <c r="W77" i="16" s="1"/>
  <c r="V77" i="16" a="1"/>
  <c r="V77" i="16" s="1"/>
  <c r="U77" i="16" a="1"/>
  <c r="U77" i="16" s="1"/>
  <c r="T77" i="16" a="1"/>
  <c r="T77" i="16" s="1"/>
  <c r="S77" i="16" a="1"/>
  <c r="S77" i="16" s="1"/>
  <c r="R77" i="16" a="1"/>
  <c r="R77" i="16" s="1"/>
  <c r="Q77" i="16" a="1"/>
  <c r="Q77" i="16" s="1"/>
  <c r="P77" i="16" a="1"/>
  <c r="P77" i="16" s="1"/>
  <c r="O77" i="16" a="1"/>
  <c r="O77" i="16" s="1"/>
  <c r="N77" i="16" a="1"/>
  <c r="N77" i="16" s="1"/>
  <c r="M77" i="16" a="1"/>
  <c r="M77" i="16" s="1"/>
  <c r="L77" i="16" a="1"/>
  <c r="L77" i="16" s="1"/>
  <c r="K77" i="16" a="1"/>
  <c r="K77" i="16" s="1"/>
  <c r="J77" i="16" a="1"/>
  <c r="J77" i="16" s="1"/>
  <c r="NJ76" i="16" a="1"/>
  <c r="NJ76" i="16" s="1"/>
  <c r="NI76" i="16" a="1"/>
  <c r="NI76" i="16" s="1"/>
  <c r="NH76" i="16" a="1"/>
  <c r="NH76" i="16" s="1"/>
  <c r="NG76" i="16" a="1"/>
  <c r="NG76" i="16" s="1"/>
  <c r="NF76" i="16" a="1"/>
  <c r="NF76" i="16" s="1"/>
  <c r="NE76" i="16" a="1"/>
  <c r="NE76" i="16" s="1"/>
  <c r="ND76" i="16" a="1"/>
  <c r="ND76" i="16" s="1"/>
  <c r="NC76" i="16" a="1"/>
  <c r="NC76" i="16" s="1"/>
  <c r="NB76" i="16" a="1"/>
  <c r="NB76" i="16" s="1"/>
  <c r="NA76" i="16" a="1"/>
  <c r="NA76" i="16" s="1"/>
  <c r="MZ76" i="16" a="1"/>
  <c r="MZ76" i="16" s="1"/>
  <c r="MY76" i="16" a="1"/>
  <c r="MY76" i="16" s="1"/>
  <c r="MX76" i="16" a="1"/>
  <c r="MX76" i="16" s="1"/>
  <c r="MW76" i="16" a="1"/>
  <c r="MW76" i="16" s="1"/>
  <c r="MV76" i="16" a="1"/>
  <c r="MV76" i="16" s="1"/>
  <c r="MU76" i="16" a="1"/>
  <c r="MU76" i="16" s="1"/>
  <c r="MT76" i="16" a="1"/>
  <c r="MT76" i="16" s="1"/>
  <c r="MS76" i="16" a="1"/>
  <c r="MS76" i="16" s="1"/>
  <c r="MR76" i="16" a="1"/>
  <c r="MR76" i="16" s="1"/>
  <c r="MQ76" i="16" a="1"/>
  <c r="MQ76" i="16" s="1"/>
  <c r="MP76" i="16" a="1"/>
  <c r="MP76" i="16" s="1"/>
  <c r="MO76" i="16" a="1"/>
  <c r="MO76" i="16" s="1"/>
  <c r="MN76" i="16" a="1"/>
  <c r="MN76" i="16" s="1"/>
  <c r="MM76" i="16" a="1"/>
  <c r="MM76" i="16" s="1"/>
  <c r="ML76" i="16" a="1"/>
  <c r="ML76" i="16" s="1"/>
  <c r="MK76" i="16" a="1"/>
  <c r="MK76" i="16" s="1"/>
  <c r="MJ76" i="16" a="1"/>
  <c r="MJ76" i="16" s="1"/>
  <c r="MI76" i="16" a="1"/>
  <c r="MI76" i="16" s="1"/>
  <c r="MH76" i="16" a="1"/>
  <c r="MH76" i="16" s="1"/>
  <c r="MG76" i="16" a="1"/>
  <c r="MG76" i="16" s="1"/>
  <c r="MF76" i="16" a="1"/>
  <c r="MF76" i="16" s="1"/>
  <c r="ME76" i="16" a="1"/>
  <c r="ME76" i="16" s="1"/>
  <c r="MD76" i="16" a="1"/>
  <c r="MD76" i="16" s="1"/>
  <c r="MC76" i="16" a="1"/>
  <c r="MC76" i="16" s="1"/>
  <c r="MB76" i="16" a="1"/>
  <c r="MB76" i="16" s="1"/>
  <c r="MA76" i="16" a="1"/>
  <c r="MA76" i="16" s="1"/>
  <c r="LZ76" i="16" a="1"/>
  <c r="LZ76" i="16" s="1"/>
  <c r="LY76" i="16" a="1"/>
  <c r="LY76" i="16" s="1"/>
  <c r="LX76" i="16" a="1"/>
  <c r="LX76" i="16" s="1"/>
  <c r="LW76" i="16" a="1"/>
  <c r="LW76" i="16" s="1"/>
  <c r="LV76" i="16" a="1"/>
  <c r="LV76" i="16" s="1"/>
  <c r="LU76" i="16" a="1"/>
  <c r="LU76" i="16" s="1"/>
  <c r="LT76" i="16" a="1"/>
  <c r="LT76" i="16" s="1"/>
  <c r="LS76" i="16" a="1"/>
  <c r="LS76" i="16" s="1"/>
  <c r="LR76" i="16" a="1"/>
  <c r="LR76" i="16" s="1"/>
  <c r="LQ76" i="16" a="1"/>
  <c r="LQ76" i="16" s="1"/>
  <c r="LP76" i="16" a="1"/>
  <c r="LP76" i="16" s="1"/>
  <c r="LO76" i="16" a="1"/>
  <c r="LO76" i="16" s="1"/>
  <c r="LN76" i="16" a="1"/>
  <c r="LN76" i="16" s="1"/>
  <c r="LM76" i="16" a="1"/>
  <c r="LM76" i="16" s="1"/>
  <c r="LL76" i="16" a="1"/>
  <c r="LL76" i="16" s="1"/>
  <c r="LK76" i="16" a="1"/>
  <c r="LK76" i="16" s="1"/>
  <c r="LJ76" i="16" a="1"/>
  <c r="LJ76" i="16" s="1"/>
  <c r="LI76" i="16" a="1"/>
  <c r="LI76" i="16" s="1"/>
  <c r="LH76" i="16" a="1"/>
  <c r="LH76" i="16" s="1"/>
  <c r="LG76" i="16" a="1"/>
  <c r="LG76" i="16" s="1"/>
  <c r="LF76" i="16" a="1"/>
  <c r="LF76" i="16" s="1"/>
  <c r="LE76" i="16" a="1"/>
  <c r="LE76" i="16" s="1"/>
  <c r="LD76" i="16" a="1"/>
  <c r="LD76" i="16" s="1"/>
  <c r="LC76" i="16" a="1"/>
  <c r="LC76" i="16" s="1"/>
  <c r="LB76" i="16" a="1"/>
  <c r="LB76" i="16" s="1"/>
  <c r="LA76" i="16" a="1"/>
  <c r="LA76" i="16" s="1"/>
  <c r="KZ76" i="16" a="1"/>
  <c r="KZ76" i="16" s="1"/>
  <c r="KY76" i="16" a="1"/>
  <c r="KY76" i="16" s="1"/>
  <c r="KX76" i="16" a="1"/>
  <c r="KX76" i="16" s="1"/>
  <c r="KW76" i="16" a="1"/>
  <c r="KW76" i="16" s="1"/>
  <c r="KV76" i="16" a="1"/>
  <c r="KV76" i="16" s="1"/>
  <c r="KU76" i="16" a="1"/>
  <c r="KU76" i="16" s="1"/>
  <c r="KT76" i="16" a="1"/>
  <c r="KT76" i="16" s="1"/>
  <c r="KS76" i="16" a="1"/>
  <c r="KS76" i="16" s="1"/>
  <c r="KR76" i="16" a="1"/>
  <c r="KR76" i="16" s="1"/>
  <c r="KQ76" i="16" a="1"/>
  <c r="KQ76" i="16" s="1"/>
  <c r="KP76" i="16" a="1"/>
  <c r="KP76" i="16" s="1"/>
  <c r="KO76" i="16" a="1"/>
  <c r="KO76" i="16" s="1"/>
  <c r="KN76" i="16" a="1"/>
  <c r="KN76" i="16" s="1"/>
  <c r="KM76" i="16" a="1"/>
  <c r="KM76" i="16" s="1"/>
  <c r="KL76" i="16" a="1"/>
  <c r="KL76" i="16" s="1"/>
  <c r="KK76" i="16" a="1"/>
  <c r="KK76" i="16" s="1"/>
  <c r="KJ76" i="16" a="1"/>
  <c r="KJ76" i="16" s="1"/>
  <c r="KI76" i="16" a="1"/>
  <c r="KI76" i="16" s="1"/>
  <c r="KH76" i="16" a="1"/>
  <c r="KH76" i="16" s="1"/>
  <c r="KG76" i="16" a="1"/>
  <c r="KG76" i="16" s="1"/>
  <c r="KF76" i="16" a="1"/>
  <c r="KF76" i="16" s="1"/>
  <c r="KE76" i="16" a="1"/>
  <c r="KE76" i="16" s="1"/>
  <c r="KD76" i="16" a="1"/>
  <c r="KD76" i="16" s="1"/>
  <c r="KC76" i="16" a="1"/>
  <c r="KC76" i="16" s="1"/>
  <c r="KB76" i="16" a="1"/>
  <c r="KB76" i="16" s="1"/>
  <c r="KA76" i="16" a="1"/>
  <c r="KA76" i="16" s="1"/>
  <c r="JZ76" i="16" a="1"/>
  <c r="JZ76" i="16" s="1"/>
  <c r="JY76" i="16" a="1"/>
  <c r="JY76" i="16" s="1"/>
  <c r="JX76" i="16" a="1"/>
  <c r="JX76" i="16" s="1"/>
  <c r="JW76" i="16" a="1"/>
  <c r="JW76" i="16" s="1"/>
  <c r="JV76" i="16" a="1"/>
  <c r="JV76" i="16" s="1"/>
  <c r="JU76" i="16" a="1"/>
  <c r="JU76" i="16" s="1"/>
  <c r="JT76" i="16" a="1"/>
  <c r="JT76" i="16" s="1"/>
  <c r="JS76" i="16" a="1"/>
  <c r="JS76" i="16" s="1"/>
  <c r="JR76" i="16" a="1"/>
  <c r="JR76" i="16" s="1"/>
  <c r="JQ76" i="16" a="1"/>
  <c r="JQ76" i="16" s="1"/>
  <c r="JP76" i="16" a="1"/>
  <c r="JP76" i="16" s="1"/>
  <c r="JO76" i="16" a="1"/>
  <c r="JO76" i="16" s="1"/>
  <c r="JN76" i="16" a="1"/>
  <c r="JN76" i="16" s="1"/>
  <c r="JM76" i="16" a="1"/>
  <c r="JM76" i="16" s="1"/>
  <c r="JL76" i="16" a="1"/>
  <c r="JL76" i="16" s="1"/>
  <c r="JK76" i="16" a="1"/>
  <c r="JK76" i="16" s="1"/>
  <c r="JJ76" i="16" a="1"/>
  <c r="JJ76" i="16" s="1"/>
  <c r="JI76" i="16" a="1"/>
  <c r="JI76" i="16" s="1"/>
  <c r="JH76" i="16" a="1"/>
  <c r="JH76" i="16" s="1"/>
  <c r="JG76" i="16" a="1"/>
  <c r="JG76" i="16" s="1"/>
  <c r="JF76" i="16" a="1"/>
  <c r="JF76" i="16" s="1"/>
  <c r="JE76" i="16" a="1"/>
  <c r="JE76" i="16" s="1"/>
  <c r="JD76" i="16" a="1"/>
  <c r="JD76" i="16" s="1"/>
  <c r="JC76" i="16" a="1"/>
  <c r="JC76" i="16" s="1"/>
  <c r="JB76" i="16" a="1"/>
  <c r="JB76" i="16" s="1"/>
  <c r="JA76" i="16" a="1"/>
  <c r="JA76" i="16" s="1"/>
  <c r="IZ76" i="16" a="1"/>
  <c r="IZ76" i="16" s="1"/>
  <c r="IY76" i="16" a="1"/>
  <c r="IY76" i="16" s="1"/>
  <c r="IX76" i="16" a="1"/>
  <c r="IX76" i="16" s="1"/>
  <c r="IW76" i="16" a="1"/>
  <c r="IW76" i="16" s="1"/>
  <c r="IV76" i="16" a="1"/>
  <c r="IV76" i="16" s="1"/>
  <c r="IU76" i="16" a="1"/>
  <c r="IU76" i="16" s="1"/>
  <c r="IT76" i="16" a="1"/>
  <c r="IT76" i="16" s="1"/>
  <c r="IS76" i="16" a="1"/>
  <c r="IS76" i="16" s="1"/>
  <c r="IR76" i="16" a="1"/>
  <c r="IR76" i="16" s="1"/>
  <c r="IQ76" i="16" a="1"/>
  <c r="IQ76" i="16" s="1"/>
  <c r="IP76" i="16" a="1"/>
  <c r="IP76" i="16" s="1"/>
  <c r="IO76" i="16" a="1"/>
  <c r="IO76" i="16" s="1"/>
  <c r="IN76" i="16" a="1"/>
  <c r="IN76" i="16" s="1"/>
  <c r="IM76" i="16" a="1"/>
  <c r="IM76" i="16" s="1"/>
  <c r="IL76" i="16" a="1"/>
  <c r="IL76" i="16" s="1"/>
  <c r="IK76" i="16" a="1"/>
  <c r="IK76" i="16" s="1"/>
  <c r="IJ76" i="16" a="1"/>
  <c r="IJ76" i="16" s="1"/>
  <c r="II76" i="16" a="1"/>
  <c r="II76" i="16" s="1"/>
  <c r="IH76" i="16" a="1"/>
  <c r="IH76" i="16" s="1"/>
  <c r="IG76" i="16" a="1"/>
  <c r="IG76" i="16" s="1"/>
  <c r="IF76" i="16" a="1"/>
  <c r="IF76" i="16" s="1"/>
  <c r="IE76" i="16" a="1"/>
  <c r="IE76" i="16" s="1"/>
  <c r="ID76" i="16" a="1"/>
  <c r="ID76" i="16" s="1"/>
  <c r="IC76" i="16" a="1"/>
  <c r="IC76" i="16" s="1"/>
  <c r="IB76" i="16" a="1"/>
  <c r="IB76" i="16" s="1"/>
  <c r="IA76" i="16" a="1"/>
  <c r="IA76" i="16" s="1"/>
  <c r="HZ76" i="16" a="1"/>
  <c r="HZ76" i="16" s="1"/>
  <c r="HY76" i="16" a="1"/>
  <c r="HY76" i="16" s="1"/>
  <c r="HX76" i="16" a="1"/>
  <c r="HX76" i="16" s="1"/>
  <c r="HW76" i="16" a="1"/>
  <c r="HW76" i="16" s="1"/>
  <c r="HV76" i="16" a="1"/>
  <c r="HV76" i="16" s="1"/>
  <c r="HU76" i="16" a="1"/>
  <c r="HU76" i="16" s="1"/>
  <c r="HT76" i="16" a="1"/>
  <c r="HT76" i="16" s="1"/>
  <c r="HS76" i="16" a="1"/>
  <c r="HS76" i="16" s="1"/>
  <c r="HR76" i="16" a="1"/>
  <c r="HR76" i="16" s="1"/>
  <c r="HQ76" i="16" a="1"/>
  <c r="HQ76" i="16" s="1"/>
  <c r="HP76" i="16" a="1"/>
  <c r="HP76" i="16" s="1"/>
  <c r="HO76" i="16" a="1"/>
  <c r="HO76" i="16" s="1"/>
  <c r="HN76" i="16" a="1"/>
  <c r="HN76" i="16" s="1"/>
  <c r="HM76" i="16" a="1"/>
  <c r="HM76" i="16" s="1"/>
  <c r="HL76" i="16" a="1"/>
  <c r="HL76" i="16" s="1"/>
  <c r="HK76" i="16" a="1"/>
  <c r="HK76" i="16" s="1"/>
  <c r="HJ76" i="16" a="1"/>
  <c r="HJ76" i="16" s="1"/>
  <c r="HI76" i="16" a="1"/>
  <c r="HI76" i="16" s="1"/>
  <c r="HH76" i="16" a="1"/>
  <c r="HH76" i="16" s="1"/>
  <c r="HG76" i="16" a="1"/>
  <c r="HG76" i="16" s="1"/>
  <c r="HF76" i="16" a="1"/>
  <c r="HF76" i="16" s="1"/>
  <c r="HE76" i="16" a="1"/>
  <c r="HE76" i="16" s="1"/>
  <c r="HD76" i="16" a="1"/>
  <c r="HD76" i="16" s="1"/>
  <c r="HC76" i="16" a="1"/>
  <c r="HC76" i="16" s="1"/>
  <c r="HB76" i="16" a="1"/>
  <c r="HB76" i="16" s="1"/>
  <c r="HA76" i="16" a="1"/>
  <c r="HA76" i="16" s="1"/>
  <c r="GZ76" i="16" a="1"/>
  <c r="GZ76" i="16" s="1"/>
  <c r="GY76" i="16" a="1"/>
  <c r="GY76" i="16" s="1"/>
  <c r="GX76" i="16" a="1"/>
  <c r="GX76" i="16" s="1"/>
  <c r="GW76" i="16" a="1"/>
  <c r="GW76" i="16" s="1"/>
  <c r="GV76" i="16" a="1"/>
  <c r="GV76" i="16" s="1"/>
  <c r="GU76" i="16" a="1"/>
  <c r="GU76" i="16" s="1"/>
  <c r="GT76" i="16" a="1"/>
  <c r="GT76" i="16" s="1"/>
  <c r="GS76" i="16" a="1"/>
  <c r="GS76" i="16" s="1"/>
  <c r="GR76" i="16" a="1"/>
  <c r="GR76" i="16" s="1"/>
  <c r="GQ76" i="16" a="1"/>
  <c r="GQ76" i="16" s="1"/>
  <c r="GP76" i="16" a="1"/>
  <c r="GP76" i="16" s="1"/>
  <c r="GO76" i="16" a="1"/>
  <c r="GO76" i="16" s="1"/>
  <c r="GN76" i="16" a="1"/>
  <c r="GN76" i="16" s="1"/>
  <c r="GM76" i="16" a="1"/>
  <c r="GM76" i="16" s="1"/>
  <c r="GL76" i="16" a="1"/>
  <c r="GL76" i="16" s="1"/>
  <c r="GK76" i="16" a="1"/>
  <c r="GK76" i="16" s="1"/>
  <c r="GJ76" i="16" a="1"/>
  <c r="GJ76" i="16" s="1"/>
  <c r="GI76" i="16" a="1"/>
  <c r="GI76" i="16" s="1"/>
  <c r="GH76" i="16" a="1"/>
  <c r="GH76" i="16" s="1"/>
  <c r="GG76" i="16" a="1"/>
  <c r="GG76" i="16" s="1"/>
  <c r="GF76" i="16" a="1"/>
  <c r="GF76" i="16" s="1"/>
  <c r="GE76" i="16" a="1"/>
  <c r="GE76" i="16" s="1"/>
  <c r="GD76" i="16" a="1"/>
  <c r="GD76" i="16" s="1"/>
  <c r="GC76" i="16" a="1"/>
  <c r="GC76" i="16" s="1"/>
  <c r="GB76" i="16" a="1"/>
  <c r="GB76" i="16" s="1"/>
  <c r="GA76" i="16" a="1"/>
  <c r="GA76" i="16" s="1"/>
  <c r="FZ76" i="16" a="1"/>
  <c r="FZ76" i="16" s="1"/>
  <c r="FY76" i="16" a="1"/>
  <c r="FY76" i="16" s="1"/>
  <c r="FX76" i="16" a="1"/>
  <c r="FX76" i="16" s="1"/>
  <c r="FW76" i="16" a="1"/>
  <c r="FW76" i="16" s="1"/>
  <c r="FV76" i="16" a="1"/>
  <c r="FV76" i="16" s="1"/>
  <c r="FU76" i="16" a="1"/>
  <c r="FU76" i="16" s="1"/>
  <c r="FT76" i="16" a="1"/>
  <c r="FT76" i="16" s="1"/>
  <c r="FS76" i="16" a="1"/>
  <c r="FS76" i="16" s="1"/>
  <c r="FR76" i="16" a="1"/>
  <c r="FR76" i="16" s="1"/>
  <c r="FQ76" i="16" a="1"/>
  <c r="FQ76" i="16" s="1"/>
  <c r="FP76" i="16" a="1"/>
  <c r="FP76" i="16" s="1"/>
  <c r="FO76" i="16" a="1"/>
  <c r="FO76" i="16" s="1"/>
  <c r="FN76" i="16" a="1"/>
  <c r="FN76" i="16" s="1"/>
  <c r="FM76" i="16" a="1"/>
  <c r="FM76" i="16" s="1"/>
  <c r="FL76" i="16" a="1"/>
  <c r="FL76" i="16" s="1"/>
  <c r="FK76" i="16" a="1"/>
  <c r="FK76" i="16" s="1"/>
  <c r="FJ76" i="16" a="1"/>
  <c r="FJ76" i="16" s="1"/>
  <c r="FI76" i="16" a="1"/>
  <c r="FI76" i="16" s="1"/>
  <c r="FH76" i="16" a="1"/>
  <c r="FH76" i="16" s="1"/>
  <c r="FG76" i="16" a="1"/>
  <c r="FG76" i="16" s="1"/>
  <c r="FF76" i="16" a="1"/>
  <c r="FF76" i="16" s="1"/>
  <c r="FE76" i="16" a="1"/>
  <c r="FE76" i="16" s="1"/>
  <c r="FD76" i="16" a="1"/>
  <c r="FD76" i="16" s="1"/>
  <c r="FC76" i="16" a="1"/>
  <c r="FC76" i="16" s="1"/>
  <c r="FB76" i="16" a="1"/>
  <c r="FB76" i="16" s="1"/>
  <c r="FA76" i="16" a="1"/>
  <c r="FA76" i="16" s="1"/>
  <c r="EZ76" i="16" a="1"/>
  <c r="EZ76" i="16" s="1"/>
  <c r="EY76" i="16" a="1"/>
  <c r="EY76" i="16" s="1"/>
  <c r="EX76" i="16" a="1"/>
  <c r="EX76" i="16" s="1"/>
  <c r="EW76" i="16" a="1"/>
  <c r="EW76" i="16" s="1"/>
  <c r="EV76" i="16" a="1"/>
  <c r="EV76" i="16" s="1"/>
  <c r="EU76" i="16" a="1"/>
  <c r="EU76" i="16" s="1"/>
  <c r="ET76" i="16" a="1"/>
  <c r="ET76" i="16" s="1"/>
  <c r="ES76" i="16" a="1"/>
  <c r="ES76" i="16" s="1"/>
  <c r="ER76" i="16" a="1"/>
  <c r="ER76" i="16" s="1"/>
  <c r="EQ76" i="16" a="1"/>
  <c r="EQ76" i="16" s="1"/>
  <c r="EP76" i="16" a="1"/>
  <c r="EP76" i="16" s="1"/>
  <c r="EO76" i="16" a="1"/>
  <c r="EO76" i="16" s="1"/>
  <c r="EN76" i="16" a="1"/>
  <c r="EN76" i="16" s="1"/>
  <c r="EM76" i="16" a="1"/>
  <c r="EM76" i="16" s="1"/>
  <c r="EL76" i="16" a="1"/>
  <c r="EL76" i="16" s="1"/>
  <c r="EK76" i="16" a="1"/>
  <c r="EK76" i="16" s="1"/>
  <c r="EJ76" i="16" a="1"/>
  <c r="EJ76" i="16" s="1"/>
  <c r="EI76" i="16" a="1"/>
  <c r="EI76" i="16" s="1"/>
  <c r="EH76" i="16" a="1"/>
  <c r="EH76" i="16" s="1"/>
  <c r="EG76" i="16" a="1"/>
  <c r="EG76" i="16" s="1"/>
  <c r="EF76" i="16" a="1"/>
  <c r="EF76" i="16" s="1"/>
  <c r="EE76" i="16" a="1"/>
  <c r="EE76" i="16" s="1"/>
  <c r="ED76" i="16" a="1"/>
  <c r="ED76" i="16" s="1"/>
  <c r="EC76" i="16" a="1"/>
  <c r="EC76" i="16" s="1"/>
  <c r="EB76" i="16" a="1"/>
  <c r="EB76" i="16" s="1"/>
  <c r="EA76" i="16" a="1"/>
  <c r="EA76" i="16" s="1"/>
  <c r="DZ76" i="16" a="1"/>
  <c r="DZ76" i="16" s="1"/>
  <c r="DY76" i="16" a="1"/>
  <c r="DY76" i="16" s="1"/>
  <c r="DX76" i="16" a="1"/>
  <c r="DX76" i="16" s="1"/>
  <c r="DW76" i="16" a="1"/>
  <c r="DW76" i="16" s="1"/>
  <c r="DV76" i="16" a="1"/>
  <c r="DV76" i="16" s="1"/>
  <c r="DU76" i="16" a="1"/>
  <c r="DU76" i="16" s="1"/>
  <c r="DT76" i="16" a="1"/>
  <c r="DT76" i="16" s="1"/>
  <c r="DS76" i="16" a="1"/>
  <c r="DS76" i="16" s="1"/>
  <c r="DR76" i="16" a="1"/>
  <c r="DR76" i="16" s="1"/>
  <c r="DQ76" i="16" a="1"/>
  <c r="DQ76" i="16" s="1"/>
  <c r="DP76" i="16" a="1"/>
  <c r="DP76" i="16" s="1"/>
  <c r="DO76" i="16" a="1"/>
  <c r="DO76" i="16" s="1"/>
  <c r="DN76" i="16" a="1"/>
  <c r="DN76" i="16" s="1"/>
  <c r="DM76" i="16" a="1"/>
  <c r="DM76" i="16" s="1"/>
  <c r="DL76" i="16" a="1"/>
  <c r="DL76" i="16" s="1"/>
  <c r="DK76" i="16" a="1"/>
  <c r="DK76" i="16" s="1"/>
  <c r="DJ76" i="16" a="1"/>
  <c r="DJ76" i="16" s="1"/>
  <c r="DI76" i="16" a="1"/>
  <c r="DI76" i="16" s="1"/>
  <c r="DH76" i="16" a="1"/>
  <c r="DH76" i="16" s="1"/>
  <c r="DG76" i="16" a="1"/>
  <c r="DG76" i="16" s="1"/>
  <c r="DF76" i="16" a="1"/>
  <c r="DF76" i="16" s="1"/>
  <c r="DE76" i="16" a="1"/>
  <c r="DE76" i="16" s="1"/>
  <c r="DD76" i="16" a="1"/>
  <c r="DD76" i="16" s="1"/>
  <c r="DC76" i="16" a="1"/>
  <c r="DC76" i="16" s="1"/>
  <c r="DB76" i="16" a="1"/>
  <c r="DB76" i="16" s="1"/>
  <c r="DA76" i="16" a="1"/>
  <c r="DA76" i="16" s="1"/>
  <c r="CZ76" i="16" a="1"/>
  <c r="CZ76" i="16" s="1"/>
  <c r="CY76" i="16" a="1"/>
  <c r="CY76" i="16" s="1"/>
  <c r="CX76" i="16" a="1"/>
  <c r="CX76" i="16" s="1"/>
  <c r="CW76" i="16" a="1"/>
  <c r="CW76" i="16" s="1"/>
  <c r="CV76" i="16" a="1"/>
  <c r="CV76" i="16" s="1"/>
  <c r="CU76" i="16" a="1"/>
  <c r="CU76" i="16" s="1"/>
  <c r="CT76" i="16" a="1"/>
  <c r="CT76" i="16" s="1"/>
  <c r="CS76" i="16" a="1"/>
  <c r="CS76" i="16" s="1"/>
  <c r="CR76" i="16" a="1"/>
  <c r="CR76" i="16" s="1"/>
  <c r="CQ76" i="16" a="1"/>
  <c r="CQ76" i="16" s="1"/>
  <c r="CP76" i="16" a="1"/>
  <c r="CP76" i="16" s="1"/>
  <c r="CO76" i="16" a="1"/>
  <c r="CO76" i="16" s="1"/>
  <c r="CN76" i="16" a="1"/>
  <c r="CN76" i="16" s="1"/>
  <c r="CM76" i="16" a="1"/>
  <c r="CM76" i="16" s="1"/>
  <c r="CL76" i="16" a="1"/>
  <c r="CL76" i="16" s="1"/>
  <c r="CK76" i="16" a="1"/>
  <c r="CK76" i="16" s="1"/>
  <c r="CJ76" i="16" a="1"/>
  <c r="CJ76" i="16" s="1"/>
  <c r="CI76" i="16" a="1"/>
  <c r="CI76" i="16" s="1"/>
  <c r="CH76" i="16" a="1"/>
  <c r="CH76" i="16" s="1"/>
  <c r="CG76" i="16" a="1"/>
  <c r="CG76" i="16" s="1"/>
  <c r="CF76" i="16" a="1"/>
  <c r="CF76" i="16" s="1"/>
  <c r="CE76" i="16" a="1"/>
  <c r="CE76" i="16" s="1"/>
  <c r="CD76" i="16" a="1"/>
  <c r="CD76" i="16" s="1"/>
  <c r="CC76" i="16" a="1"/>
  <c r="CC76" i="16" s="1"/>
  <c r="CB76" i="16" a="1"/>
  <c r="CB76" i="16" s="1"/>
  <c r="CA76" i="16" a="1"/>
  <c r="CA76" i="16" s="1"/>
  <c r="BZ76" i="16" a="1"/>
  <c r="BZ76" i="16" s="1"/>
  <c r="BY76" i="16" a="1"/>
  <c r="BY76" i="16" s="1"/>
  <c r="BX76" i="16" a="1"/>
  <c r="BX76" i="16" s="1"/>
  <c r="BW76" i="16" a="1"/>
  <c r="BW76" i="16" s="1"/>
  <c r="BV76" i="16" a="1"/>
  <c r="BV76" i="16" s="1"/>
  <c r="BU76" i="16" a="1"/>
  <c r="BU76" i="16" s="1"/>
  <c r="BT76" i="16" a="1"/>
  <c r="BT76" i="16" s="1"/>
  <c r="BS76" i="16" a="1"/>
  <c r="BS76" i="16" s="1"/>
  <c r="BR76" i="16" a="1"/>
  <c r="BR76" i="16" s="1"/>
  <c r="BQ76" i="16" a="1"/>
  <c r="BQ76" i="16" s="1"/>
  <c r="BP76" i="16" a="1"/>
  <c r="BP76" i="16" s="1"/>
  <c r="BO76" i="16" a="1"/>
  <c r="BO76" i="16" s="1"/>
  <c r="BN76" i="16" a="1"/>
  <c r="BN76" i="16" s="1"/>
  <c r="BM76" i="16" a="1"/>
  <c r="BM76" i="16" s="1"/>
  <c r="BL76" i="16" a="1"/>
  <c r="BL76" i="16" s="1"/>
  <c r="BK76" i="16" a="1"/>
  <c r="BK76" i="16" s="1"/>
  <c r="BJ76" i="16" a="1"/>
  <c r="BJ76" i="16" s="1"/>
  <c r="BI76" i="16" a="1"/>
  <c r="BI76" i="16" s="1"/>
  <c r="BH76" i="16" a="1"/>
  <c r="BH76" i="16" s="1"/>
  <c r="BG76" i="16" a="1"/>
  <c r="BG76" i="16" s="1"/>
  <c r="BF76" i="16" a="1"/>
  <c r="BF76" i="16" s="1"/>
  <c r="BE76" i="16" a="1"/>
  <c r="BE76" i="16" s="1"/>
  <c r="BD76" i="16" a="1"/>
  <c r="BD76" i="16" s="1"/>
  <c r="BC76" i="16" a="1"/>
  <c r="BC76" i="16" s="1"/>
  <c r="BB76" i="16" a="1"/>
  <c r="BB76" i="16" s="1"/>
  <c r="BA76" i="16" a="1"/>
  <c r="BA76" i="16" s="1"/>
  <c r="AZ76" i="16" a="1"/>
  <c r="AZ76" i="16" s="1"/>
  <c r="AY76" i="16" a="1"/>
  <c r="AY76" i="16" s="1"/>
  <c r="AX76" i="16" a="1"/>
  <c r="AX76" i="16" s="1"/>
  <c r="AW76" i="16" a="1"/>
  <c r="AW76" i="16" s="1"/>
  <c r="AV76" i="16" a="1"/>
  <c r="AV76" i="16" s="1"/>
  <c r="AU76" i="16" a="1"/>
  <c r="AU76" i="16" s="1"/>
  <c r="AT76" i="16" a="1"/>
  <c r="AT76" i="16" s="1"/>
  <c r="AS76" i="16" a="1"/>
  <c r="AS76" i="16" s="1"/>
  <c r="AR76" i="16" a="1"/>
  <c r="AR76" i="16" s="1"/>
  <c r="AQ76" i="16" a="1"/>
  <c r="AQ76" i="16" s="1"/>
  <c r="AP76" i="16" a="1"/>
  <c r="AP76" i="16" s="1"/>
  <c r="AO76" i="16" a="1"/>
  <c r="AO76" i="16" s="1"/>
  <c r="AN76" i="16" a="1"/>
  <c r="AN76" i="16" s="1"/>
  <c r="AM76" i="16" a="1"/>
  <c r="AM76" i="16" s="1"/>
  <c r="AL76" i="16" a="1"/>
  <c r="AL76" i="16" s="1"/>
  <c r="AK76" i="16" a="1"/>
  <c r="AK76" i="16" s="1"/>
  <c r="AJ76" i="16" a="1"/>
  <c r="AJ76" i="16" s="1"/>
  <c r="AI76" i="16" a="1"/>
  <c r="AI76" i="16" s="1"/>
  <c r="AH76" i="16" a="1"/>
  <c r="AH76" i="16" s="1"/>
  <c r="AG76" i="16" a="1"/>
  <c r="AG76" i="16" s="1"/>
  <c r="AF76" i="16" a="1"/>
  <c r="AF76" i="16" s="1"/>
  <c r="AE76" i="16" a="1"/>
  <c r="AE76" i="16" s="1"/>
  <c r="AD76" i="16" a="1"/>
  <c r="AD76" i="16" s="1"/>
  <c r="AC76" i="16" a="1"/>
  <c r="AC76" i="16" s="1"/>
  <c r="AB76" i="16" a="1"/>
  <c r="AB76" i="16" s="1"/>
  <c r="AA76" i="16" a="1"/>
  <c r="AA76" i="16" s="1"/>
  <c r="Z76" i="16" a="1"/>
  <c r="Z76" i="16" s="1"/>
  <c r="Y76" i="16" a="1"/>
  <c r="Y76" i="16" s="1"/>
  <c r="X76" i="16" a="1"/>
  <c r="X76" i="16" s="1"/>
  <c r="W76" i="16" a="1"/>
  <c r="W76" i="16" s="1"/>
  <c r="V76" i="16" a="1"/>
  <c r="V76" i="16" s="1"/>
  <c r="U76" i="16" a="1"/>
  <c r="U76" i="16" s="1"/>
  <c r="T76" i="16" a="1"/>
  <c r="T76" i="16" s="1"/>
  <c r="S76" i="16" a="1"/>
  <c r="S76" i="16" s="1"/>
  <c r="R76" i="16" a="1"/>
  <c r="R76" i="16" s="1"/>
  <c r="Q76" i="16" a="1"/>
  <c r="Q76" i="16" s="1"/>
  <c r="P76" i="16" a="1"/>
  <c r="P76" i="16" s="1"/>
  <c r="O76" i="16" a="1"/>
  <c r="O76" i="16" s="1"/>
  <c r="N76" i="16" a="1"/>
  <c r="N76" i="16" s="1"/>
  <c r="M76" i="16" a="1"/>
  <c r="M76" i="16" s="1"/>
  <c r="L76" i="16" a="1"/>
  <c r="L76" i="16" s="1"/>
  <c r="K76" i="16" a="1"/>
  <c r="K76" i="16" s="1"/>
  <c r="J76" i="16" a="1"/>
  <c r="J76" i="16" s="1"/>
  <c r="NJ75" i="16" a="1"/>
  <c r="NJ75" i="16" s="1"/>
  <c r="NI75" i="16" a="1"/>
  <c r="NI75" i="16" s="1"/>
  <c r="NH75" i="16" a="1"/>
  <c r="NH75" i="16" s="1"/>
  <c r="NG75" i="16" a="1"/>
  <c r="NG75" i="16" s="1"/>
  <c r="NF75" i="16" a="1"/>
  <c r="NF75" i="16" s="1"/>
  <c r="NE75" i="16" a="1"/>
  <c r="NE75" i="16" s="1"/>
  <c r="ND75" i="16" a="1"/>
  <c r="ND75" i="16" s="1"/>
  <c r="NC75" i="16" a="1"/>
  <c r="NC75" i="16" s="1"/>
  <c r="NB75" i="16" a="1"/>
  <c r="NB75" i="16" s="1"/>
  <c r="NA75" i="16" a="1"/>
  <c r="NA75" i="16" s="1"/>
  <c r="MZ75" i="16" a="1"/>
  <c r="MZ75" i="16" s="1"/>
  <c r="MY75" i="16" a="1"/>
  <c r="MY75" i="16" s="1"/>
  <c r="MX75" i="16" a="1"/>
  <c r="MX75" i="16" s="1"/>
  <c r="MW75" i="16" a="1"/>
  <c r="MW75" i="16" s="1"/>
  <c r="MV75" i="16" a="1"/>
  <c r="MV75" i="16" s="1"/>
  <c r="MU75" i="16" a="1"/>
  <c r="MU75" i="16" s="1"/>
  <c r="MT75" i="16" a="1"/>
  <c r="MT75" i="16" s="1"/>
  <c r="MS75" i="16" a="1"/>
  <c r="MS75" i="16" s="1"/>
  <c r="MR75" i="16" a="1"/>
  <c r="MR75" i="16" s="1"/>
  <c r="MQ75" i="16" a="1"/>
  <c r="MQ75" i="16" s="1"/>
  <c r="MP75" i="16" a="1"/>
  <c r="MP75" i="16" s="1"/>
  <c r="MO75" i="16" a="1"/>
  <c r="MO75" i="16" s="1"/>
  <c r="MN75" i="16" a="1"/>
  <c r="MN75" i="16" s="1"/>
  <c r="MM75" i="16" a="1"/>
  <c r="MM75" i="16" s="1"/>
  <c r="ML75" i="16" a="1"/>
  <c r="ML75" i="16" s="1"/>
  <c r="MK75" i="16" a="1"/>
  <c r="MK75" i="16" s="1"/>
  <c r="MJ75" i="16" a="1"/>
  <c r="MJ75" i="16" s="1"/>
  <c r="MI75" i="16" a="1"/>
  <c r="MI75" i="16" s="1"/>
  <c r="MH75" i="16" a="1"/>
  <c r="MH75" i="16" s="1"/>
  <c r="MG75" i="16" a="1"/>
  <c r="MG75" i="16" s="1"/>
  <c r="MF75" i="16" a="1"/>
  <c r="MF75" i="16" s="1"/>
  <c r="ME75" i="16" a="1"/>
  <c r="ME75" i="16" s="1"/>
  <c r="MD75" i="16" a="1"/>
  <c r="MD75" i="16" s="1"/>
  <c r="MC75" i="16" a="1"/>
  <c r="MC75" i="16" s="1"/>
  <c r="MB75" i="16" a="1"/>
  <c r="MB75" i="16" s="1"/>
  <c r="MA75" i="16" a="1"/>
  <c r="MA75" i="16" s="1"/>
  <c r="LZ75" i="16" a="1"/>
  <c r="LZ75" i="16" s="1"/>
  <c r="LY75" i="16" a="1"/>
  <c r="LY75" i="16" s="1"/>
  <c r="LX75" i="16" a="1"/>
  <c r="LX75" i="16" s="1"/>
  <c r="LW75" i="16" a="1"/>
  <c r="LW75" i="16" s="1"/>
  <c r="LV75" i="16" a="1"/>
  <c r="LV75" i="16" s="1"/>
  <c r="LU75" i="16" a="1"/>
  <c r="LU75" i="16" s="1"/>
  <c r="LT75" i="16" a="1"/>
  <c r="LT75" i="16" s="1"/>
  <c r="LS75" i="16" a="1"/>
  <c r="LS75" i="16" s="1"/>
  <c r="LR75" i="16" a="1"/>
  <c r="LR75" i="16" s="1"/>
  <c r="LQ75" i="16" a="1"/>
  <c r="LQ75" i="16" s="1"/>
  <c r="LP75" i="16" a="1"/>
  <c r="LP75" i="16" s="1"/>
  <c r="LO75" i="16" a="1"/>
  <c r="LO75" i="16" s="1"/>
  <c r="LN75" i="16" a="1"/>
  <c r="LN75" i="16" s="1"/>
  <c r="LM75" i="16" a="1"/>
  <c r="LM75" i="16" s="1"/>
  <c r="LL75" i="16" a="1"/>
  <c r="LL75" i="16" s="1"/>
  <c r="LK75" i="16" a="1"/>
  <c r="LK75" i="16" s="1"/>
  <c r="LJ75" i="16" a="1"/>
  <c r="LJ75" i="16" s="1"/>
  <c r="LI75" i="16" a="1"/>
  <c r="LI75" i="16" s="1"/>
  <c r="LH75" i="16" a="1"/>
  <c r="LH75" i="16" s="1"/>
  <c r="LG75" i="16" a="1"/>
  <c r="LG75" i="16" s="1"/>
  <c r="LF75" i="16" a="1"/>
  <c r="LF75" i="16" s="1"/>
  <c r="LE75" i="16" a="1"/>
  <c r="LE75" i="16" s="1"/>
  <c r="LD75" i="16" a="1"/>
  <c r="LD75" i="16" s="1"/>
  <c r="LC75" i="16" a="1"/>
  <c r="LC75" i="16" s="1"/>
  <c r="LB75" i="16" a="1"/>
  <c r="LB75" i="16" s="1"/>
  <c r="LA75" i="16" a="1"/>
  <c r="LA75" i="16" s="1"/>
  <c r="KZ75" i="16" a="1"/>
  <c r="KZ75" i="16" s="1"/>
  <c r="KY75" i="16" a="1"/>
  <c r="KY75" i="16" s="1"/>
  <c r="KX75" i="16" a="1"/>
  <c r="KX75" i="16" s="1"/>
  <c r="KW75" i="16" a="1"/>
  <c r="KW75" i="16" s="1"/>
  <c r="KV75" i="16" a="1"/>
  <c r="KV75" i="16" s="1"/>
  <c r="KU75" i="16" a="1"/>
  <c r="KU75" i="16" s="1"/>
  <c r="KT75" i="16" a="1"/>
  <c r="KT75" i="16" s="1"/>
  <c r="KS75" i="16" a="1"/>
  <c r="KS75" i="16" s="1"/>
  <c r="KR75" i="16" a="1"/>
  <c r="KR75" i="16" s="1"/>
  <c r="KQ75" i="16" a="1"/>
  <c r="KQ75" i="16" s="1"/>
  <c r="KP75" i="16" a="1"/>
  <c r="KP75" i="16" s="1"/>
  <c r="KO75" i="16" a="1"/>
  <c r="KO75" i="16" s="1"/>
  <c r="KN75" i="16" a="1"/>
  <c r="KN75" i="16" s="1"/>
  <c r="KM75" i="16" a="1"/>
  <c r="KM75" i="16" s="1"/>
  <c r="KL75" i="16" a="1"/>
  <c r="KL75" i="16" s="1"/>
  <c r="KK75" i="16" a="1"/>
  <c r="KK75" i="16" s="1"/>
  <c r="KJ75" i="16" a="1"/>
  <c r="KJ75" i="16" s="1"/>
  <c r="KI75" i="16" a="1"/>
  <c r="KI75" i="16" s="1"/>
  <c r="KH75" i="16" a="1"/>
  <c r="KH75" i="16" s="1"/>
  <c r="KG75" i="16" a="1"/>
  <c r="KG75" i="16" s="1"/>
  <c r="KF75" i="16" a="1"/>
  <c r="KF75" i="16" s="1"/>
  <c r="KE75" i="16" a="1"/>
  <c r="KE75" i="16" s="1"/>
  <c r="KD75" i="16" a="1"/>
  <c r="KD75" i="16" s="1"/>
  <c r="KC75" i="16" a="1"/>
  <c r="KC75" i="16" s="1"/>
  <c r="KB75" i="16" a="1"/>
  <c r="KB75" i="16" s="1"/>
  <c r="KA75" i="16" a="1"/>
  <c r="KA75" i="16" s="1"/>
  <c r="JZ75" i="16" a="1"/>
  <c r="JZ75" i="16" s="1"/>
  <c r="JY75" i="16" a="1"/>
  <c r="JY75" i="16" s="1"/>
  <c r="JX75" i="16" a="1"/>
  <c r="JX75" i="16" s="1"/>
  <c r="JW75" i="16" a="1"/>
  <c r="JW75" i="16" s="1"/>
  <c r="JV75" i="16" a="1"/>
  <c r="JV75" i="16" s="1"/>
  <c r="JU75" i="16" a="1"/>
  <c r="JU75" i="16" s="1"/>
  <c r="JT75" i="16" a="1"/>
  <c r="JT75" i="16" s="1"/>
  <c r="JS75" i="16" a="1"/>
  <c r="JS75" i="16" s="1"/>
  <c r="JR75" i="16" a="1"/>
  <c r="JR75" i="16" s="1"/>
  <c r="JQ75" i="16" a="1"/>
  <c r="JQ75" i="16" s="1"/>
  <c r="JP75" i="16" a="1"/>
  <c r="JP75" i="16" s="1"/>
  <c r="JO75" i="16" a="1"/>
  <c r="JO75" i="16" s="1"/>
  <c r="JN75" i="16" a="1"/>
  <c r="JN75" i="16" s="1"/>
  <c r="JM75" i="16" a="1"/>
  <c r="JM75" i="16" s="1"/>
  <c r="JL75" i="16" a="1"/>
  <c r="JL75" i="16" s="1"/>
  <c r="JK75" i="16" a="1"/>
  <c r="JK75" i="16" s="1"/>
  <c r="JJ75" i="16" a="1"/>
  <c r="JJ75" i="16" s="1"/>
  <c r="JI75" i="16" a="1"/>
  <c r="JI75" i="16" s="1"/>
  <c r="JH75" i="16" a="1"/>
  <c r="JH75" i="16" s="1"/>
  <c r="JG75" i="16" a="1"/>
  <c r="JG75" i="16" s="1"/>
  <c r="JF75" i="16" a="1"/>
  <c r="JF75" i="16" s="1"/>
  <c r="JE75" i="16" a="1"/>
  <c r="JE75" i="16" s="1"/>
  <c r="JD75" i="16" a="1"/>
  <c r="JD75" i="16" s="1"/>
  <c r="JC75" i="16" a="1"/>
  <c r="JC75" i="16" s="1"/>
  <c r="JB75" i="16" a="1"/>
  <c r="JB75" i="16" s="1"/>
  <c r="JA75" i="16" a="1"/>
  <c r="JA75" i="16" s="1"/>
  <c r="IZ75" i="16" a="1"/>
  <c r="IZ75" i="16" s="1"/>
  <c r="IY75" i="16" a="1"/>
  <c r="IY75" i="16" s="1"/>
  <c r="IX75" i="16" a="1"/>
  <c r="IX75" i="16" s="1"/>
  <c r="IW75" i="16" a="1"/>
  <c r="IW75" i="16" s="1"/>
  <c r="IV75" i="16" a="1"/>
  <c r="IV75" i="16" s="1"/>
  <c r="IU75" i="16" a="1"/>
  <c r="IU75" i="16" s="1"/>
  <c r="IT75" i="16" a="1"/>
  <c r="IT75" i="16" s="1"/>
  <c r="IS75" i="16" a="1"/>
  <c r="IS75" i="16" s="1"/>
  <c r="IR75" i="16" a="1"/>
  <c r="IR75" i="16" s="1"/>
  <c r="IQ75" i="16" a="1"/>
  <c r="IQ75" i="16" s="1"/>
  <c r="IP75" i="16" a="1"/>
  <c r="IP75" i="16" s="1"/>
  <c r="IO75" i="16" a="1"/>
  <c r="IO75" i="16" s="1"/>
  <c r="IN75" i="16" a="1"/>
  <c r="IN75" i="16" s="1"/>
  <c r="IM75" i="16" a="1"/>
  <c r="IM75" i="16" s="1"/>
  <c r="IL75" i="16" a="1"/>
  <c r="IL75" i="16" s="1"/>
  <c r="IK75" i="16" a="1"/>
  <c r="IK75" i="16" s="1"/>
  <c r="IJ75" i="16" a="1"/>
  <c r="IJ75" i="16" s="1"/>
  <c r="II75" i="16" a="1"/>
  <c r="II75" i="16" s="1"/>
  <c r="IH75" i="16" a="1"/>
  <c r="IH75" i="16" s="1"/>
  <c r="IG75" i="16" a="1"/>
  <c r="IG75" i="16" s="1"/>
  <c r="IF75" i="16" a="1"/>
  <c r="IF75" i="16" s="1"/>
  <c r="IE75" i="16" a="1"/>
  <c r="IE75" i="16" s="1"/>
  <c r="ID75" i="16" a="1"/>
  <c r="ID75" i="16" s="1"/>
  <c r="IC75" i="16" a="1"/>
  <c r="IC75" i="16" s="1"/>
  <c r="IB75" i="16" a="1"/>
  <c r="IB75" i="16" s="1"/>
  <c r="IA75" i="16" a="1"/>
  <c r="IA75" i="16" s="1"/>
  <c r="HZ75" i="16" a="1"/>
  <c r="HZ75" i="16" s="1"/>
  <c r="HY75" i="16" a="1"/>
  <c r="HY75" i="16" s="1"/>
  <c r="HX75" i="16" a="1"/>
  <c r="HX75" i="16" s="1"/>
  <c r="HW75" i="16" a="1"/>
  <c r="HW75" i="16" s="1"/>
  <c r="HV75" i="16" a="1"/>
  <c r="HV75" i="16" s="1"/>
  <c r="HU75" i="16" a="1"/>
  <c r="HU75" i="16" s="1"/>
  <c r="HT75" i="16" a="1"/>
  <c r="HT75" i="16" s="1"/>
  <c r="HS75" i="16" a="1"/>
  <c r="HS75" i="16" s="1"/>
  <c r="HR75" i="16" a="1"/>
  <c r="HR75" i="16" s="1"/>
  <c r="HQ75" i="16" a="1"/>
  <c r="HQ75" i="16" s="1"/>
  <c r="HP75" i="16" a="1"/>
  <c r="HP75" i="16" s="1"/>
  <c r="HO75" i="16" a="1"/>
  <c r="HO75" i="16" s="1"/>
  <c r="HN75" i="16" a="1"/>
  <c r="HN75" i="16" s="1"/>
  <c r="HM75" i="16" a="1"/>
  <c r="HM75" i="16" s="1"/>
  <c r="HL75" i="16" a="1"/>
  <c r="HL75" i="16" s="1"/>
  <c r="HK75" i="16" a="1"/>
  <c r="HK75" i="16" s="1"/>
  <c r="HJ75" i="16" a="1"/>
  <c r="HJ75" i="16" s="1"/>
  <c r="HI75" i="16" a="1"/>
  <c r="HI75" i="16" s="1"/>
  <c r="HH75" i="16" a="1"/>
  <c r="HH75" i="16" s="1"/>
  <c r="HG75" i="16" a="1"/>
  <c r="HG75" i="16" s="1"/>
  <c r="HF75" i="16" a="1"/>
  <c r="HF75" i="16" s="1"/>
  <c r="HE75" i="16" a="1"/>
  <c r="HE75" i="16" s="1"/>
  <c r="HD75" i="16" a="1"/>
  <c r="HD75" i="16" s="1"/>
  <c r="HC75" i="16" a="1"/>
  <c r="HC75" i="16" s="1"/>
  <c r="HB75" i="16" a="1"/>
  <c r="HB75" i="16" s="1"/>
  <c r="HA75" i="16" a="1"/>
  <c r="HA75" i="16" s="1"/>
  <c r="GZ75" i="16" a="1"/>
  <c r="GZ75" i="16" s="1"/>
  <c r="GY75" i="16" a="1"/>
  <c r="GY75" i="16" s="1"/>
  <c r="GX75" i="16" a="1"/>
  <c r="GX75" i="16" s="1"/>
  <c r="GW75" i="16" a="1"/>
  <c r="GW75" i="16" s="1"/>
  <c r="GV75" i="16" a="1"/>
  <c r="GV75" i="16" s="1"/>
  <c r="GU75" i="16" a="1"/>
  <c r="GU75" i="16" s="1"/>
  <c r="GT75" i="16" a="1"/>
  <c r="GT75" i="16" s="1"/>
  <c r="GS75" i="16" a="1"/>
  <c r="GS75" i="16" s="1"/>
  <c r="GR75" i="16" a="1"/>
  <c r="GR75" i="16" s="1"/>
  <c r="GQ75" i="16" a="1"/>
  <c r="GQ75" i="16" s="1"/>
  <c r="GP75" i="16" a="1"/>
  <c r="GP75" i="16" s="1"/>
  <c r="GO75" i="16" a="1"/>
  <c r="GO75" i="16" s="1"/>
  <c r="GN75" i="16" a="1"/>
  <c r="GN75" i="16" s="1"/>
  <c r="GM75" i="16" a="1"/>
  <c r="GM75" i="16" s="1"/>
  <c r="GL75" i="16" a="1"/>
  <c r="GL75" i="16" s="1"/>
  <c r="GK75" i="16" a="1"/>
  <c r="GK75" i="16" s="1"/>
  <c r="GJ75" i="16" a="1"/>
  <c r="GJ75" i="16" s="1"/>
  <c r="GI75" i="16" a="1"/>
  <c r="GI75" i="16" s="1"/>
  <c r="GH75" i="16" a="1"/>
  <c r="GH75" i="16" s="1"/>
  <c r="GG75" i="16" a="1"/>
  <c r="GG75" i="16" s="1"/>
  <c r="GF75" i="16" a="1"/>
  <c r="GF75" i="16" s="1"/>
  <c r="GE75" i="16" a="1"/>
  <c r="GE75" i="16" s="1"/>
  <c r="GD75" i="16" a="1"/>
  <c r="GD75" i="16" s="1"/>
  <c r="GC75" i="16" a="1"/>
  <c r="GC75" i="16" s="1"/>
  <c r="GB75" i="16" a="1"/>
  <c r="GB75" i="16" s="1"/>
  <c r="GA75" i="16" a="1"/>
  <c r="GA75" i="16" s="1"/>
  <c r="FZ75" i="16" a="1"/>
  <c r="FZ75" i="16" s="1"/>
  <c r="FY75" i="16" a="1"/>
  <c r="FY75" i="16" s="1"/>
  <c r="FX75" i="16" a="1"/>
  <c r="FX75" i="16" s="1"/>
  <c r="FW75" i="16" a="1"/>
  <c r="FW75" i="16" s="1"/>
  <c r="FV75" i="16" a="1"/>
  <c r="FV75" i="16" s="1"/>
  <c r="FU75" i="16" a="1"/>
  <c r="FU75" i="16" s="1"/>
  <c r="FT75" i="16" a="1"/>
  <c r="FT75" i="16" s="1"/>
  <c r="FS75" i="16" a="1"/>
  <c r="FS75" i="16" s="1"/>
  <c r="FR75" i="16" a="1"/>
  <c r="FR75" i="16" s="1"/>
  <c r="FQ75" i="16" a="1"/>
  <c r="FQ75" i="16" s="1"/>
  <c r="FP75" i="16" a="1"/>
  <c r="FP75" i="16" s="1"/>
  <c r="FO75" i="16" a="1"/>
  <c r="FO75" i="16" s="1"/>
  <c r="FN75" i="16" a="1"/>
  <c r="FN75" i="16" s="1"/>
  <c r="FM75" i="16" a="1"/>
  <c r="FM75" i="16" s="1"/>
  <c r="FL75" i="16" a="1"/>
  <c r="FL75" i="16" s="1"/>
  <c r="FK75" i="16" a="1"/>
  <c r="FK75" i="16" s="1"/>
  <c r="FJ75" i="16" a="1"/>
  <c r="FJ75" i="16" s="1"/>
  <c r="FI75" i="16" a="1"/>
  <c r="FI75" i="16" s="1"/>
  <c r="FH75" i="16" a="1"/>
  <c r="FH75" i="16" s="1"/>
  <c r="FG75" i="16" a="1"/>
  <c r="FG75" i="16" s="1"/>
  <c r="FF75" i="16" a="1"/>
  <c r="FF75" i="16" s="1"/>
  <c r="FE75" i="16" a="1"/>
  <c r="FE75" i="16" s="1"/>
  <c r="FD75" i="16" a="1"/>
  <c r="FD75" i="16" s="1"/>
  <c r="FC75" i="16" a="1"/>
  <c r="FC75" i="16" s="1"/>
  <c r="FB75" i="16" a="1"/>
  <c r="FB75" i="16" s="1"/>
  <c r="FA75" i="16" a="1"/>
  <c r="FA75" i="16" s="1"/>
  <c r="EZ75" i="16" a="1"/>
  <c r="EZ75" i="16" s="1"/>
  <c r="EY75" i="16" a="1"/>
  <c r="EY75" i="16" s="1"/>
  <c r="EX75" i="16" a="1"/>
  <c r="EX75" i="16" s="1"/>
  <c r="EW75" i="16" a="1"/>
  <c r="EW75" i="16" s="1"/>
  <c r="EV75" i="16" a="1"/>
  <c r="EV75" i="16" s="1"/>
  <c r="EU75" i="16" a="1"/>
  <c r="EU75" i="16" s="1"/>
  <c r="ET75" i="16" a="1"/>
  <c r="ET75" i="16" s="1"/>
  <c r="ES75" i="16" a="1"/>
  <c r="ES75" i="16" s="1"/>
  <c r="ER75" i="16" a="1"/>
  <c r="ER75" i="16" s="1"/>
  <c r="EQ75" i="16" a="1"/>
  <c r="EQ75" i="16" s="1"/>
  <c r="EP75" i="16" a="1"/>
  <c r="EP75" i="16" s="1"/>
  <c r="EO75" i="16" a="1"/>
  <c r="EO75" i="16" s="1"/>
  <c r="EN75" i="16" a="1"/>
  <c r="EN75" i="16" s="1"/>
  <c r="EM75" i="16" a="1"/>
  <c r="EM75" i="16" s="1"/>
  <c r="EL75" i="16" a="1"/>
  <c r="EL75" i="16" s="1"/>
  <c r="EK75" i="16" a="1"/>
  <c r="EK75" i="16" s="1"/>
  <c r="EJ75" i="16" a="1"/>
  <c r="EJ75" i="16" s="1"/>
  <c r="EI75" i="16" a="1"/>
  <c r="EI75" i="16" s="1"/>
  <c r="EH75" i="16" a="1"/>
  <c r="EH75" i="16" s="1"/>
  <c r="EG75" i="16" a="1"/>
  <c r="EG75" i="16" s="1"/>
  <c r="EF75" i="16" a="1"/>
  <c r="EF75" i="16" s="1"/>
  <c r="EE75" i="16" a="1"/>
  <c r="EE75" i="16" s="1"/>
  <c r="ED75" i="16" a="1"/>
  <c r="ED75" i="16" s="1"/>
  <c r="EC75" i="16" a="1"/>
  <c r="EC75" i="16" s="1"/>
  <c r="EB75" i="16" a="1"/>
  <c r="EB75" i="16" s="1"/>
  <c r="EA75" i="16" a="1"/>
  <c r="EA75" i="16" s="1"/>
  <c r="DZ75" i="16" a="1"/>
  <c r="DZ75" i="16" s="1"/>
  <c r="DY75" i="16" a="1"/>
  <c r="DY75" i="16" s="1"/>
  <c r="DX75" i="16" a="1"/>
  <c r="DX75" i="16" s="1"/>
  <c r="DW75" i="16" a="1"/>
  <c r="DW75" i="16" s="1"/>
  <c r="DV75" i="16" a="1"/>
  <c r="DV75" i="16" s="1"/>
  <c r="DU75" i="16" a="1"/>
  <c r="DU75" i="16" s="1"/>
  <c r="DT75" i="16" a="1"/>
  <c r="DT75" i="16" s="1"/>
  <c r="DS75" i="16" a="1"/>
  <c r="DS75" i="16" s="1"/>
  <c r="DR75" i="16" a="1"/>
  <c r="DR75" i="16" s="1"/>
  <c r="DQ75" i="16" a="1"/>
  <c r="DQ75" i="16" s="1"/>
  <c r="DP75" i="16" a="1"/>
  <c r="DP75" i="16" s="1"/>
  <c r="DO75" i="16" a="1"/>
  <c r="DO75" i="16" s="1"/>
  <c r="DN75" i="16" a="1"/>
  <c r="DN75" i="16" s="1"/>
  <c r="DM75" i="16" a="1"/>
  <c r="DM75" i="16" s="1"/>
  <c r="DL75" i="16" a="1"/>
  <c r="DL75" i="16" s="1"/>
  <c r="DK75" i="16" a="1"/>
  <c r="DK75" i="16" s="1"/>
  <c r="DJ75" i="16" a="1"/>
  <c r="DJ75" i="16" s="1"/>
  <c r="DI75" i="16" a="1"/>
  <c r="DI75" i="16" s="1"/>
  <c r="DH75" i="16" a="1"/>
  <c r="DH75" i="16" s="1"/>
  <c r="DG75" i="16" a="1"/>
  <c r="DG75" i="16" s="1"/>
  <c r="DF75" i="16" a="1"/>
  <c r="DF75" i="16" s="1"/>
  <c r="DE75" i="16" a="1"/>
  <c r="DE75" i="16" s="1"/>
  <c r="DD75" i="16" a="1"/>
  <c r="DD75" i="16" s="1"/>
  <c r="DC75" i="16" a="1"/>
  <c r="DC75" i="16" s="1"/>
  <c r="DB75" i="16" a="1"/>
  <c r="DB75" i="16" s="1"/>
  <c r="DA75" i="16" a="1"/>
  <c r="DA75" i="16" s="1"/>
  <c r="CZ75" i="16" a="1"/>
  <c r="CZ75" i="16" s="1"/>
  <c r="CY75" i="16" a="1"/>
  <c r="CY75" i="16" s="1"/>
  <c r="CX75" i="16" a="1"/>
  <c r="CX75" i="16" s="1"/>
  <c r="CW75" i="16" a="1"/>
  <c r="CW75" i="16" s="1"/>
  <c r="CV75" i="16" a="1"/>
  <c r="CV75" i="16" s="1"/>
  <c r="CU75" i="16" a="1"/>
  <c r="CU75" i="16" s="1"/>
  <c r="CT75" i="16" a="1"/>
  <c r="CT75" i="16" s="1"/>
  <c r="CS75" i="16" a="1"/>
  <c r="CS75" i="16" s="1"/>
  <c r="CR75" i="16" a="1"/>
  <c r="CR75" i="16" s="1"/>
  <c r="CQ75" i="16" a="1"/>
  <c r="CQ75" i="16" s="1"/>
  <c r="CP75" i="16" a="1"/>
  <c r="CP75" i="16" s="1"/>
  <c r="CO75" i="16" a="1"/>
  <c r="CO75" i="16" s="1"/>
  <c r="CN75" i="16" a="1"/>
  <c r="CN75" i="16" s="1"/>
  <c r="CM75" i="16" a="1"/>
  <c r="CM75" i="16" s="1"/>
  <c r="CL75" i="16" a="1"/>
  <c r="CL75" i="16" s="1"/>
  <c r="CK75" i="16" a="1"/>
  <c r="CK75" i="16" s="1"/>
  <c r="CJ75" i="16" a="1"/>
  <c r="CJ75" i="16" s="1"/>
  <c r="CI75" i="16" a="1"/>
  <c r="CI75" i="16" s="1"/>
  <c r="CH75" i="16" a="1"/>
  <c r="CH75" i="16" s="1"/>
  <c r="CG75" i="16" a="1"/>
  <c r="CG75" i="16" s="1"/>
  <c r="CF75" i="16" a="1"/>
  <c r="CF75" i="16" s="1"/>
  <c r="CE75" i="16" a="1"/>
  <c r="CE75" i="16" s="1"/>
  <c r="CD75" i="16" a="1"/>
  <c r="CD75" i="16" s="1"/>
  <c r="CC75" i="16" a="1"/>
  <c r="CC75" i="16" s="1"/>
  <c r="CB75" i="16" a="1"/>
  <c r="CB75" i="16" s="1"/>
  <c r="CA75" i="16" a="1"/>
  <c r="CA75" i="16" s="1"/>
  <c r="BZ75" i="16" a="1"/>
  <c r="BZ75" i="16" s="1"/>
  <c r="BY75" i="16" a="1"/>
  <c r="BY75" i="16" s="1"/>
  <c r="BX75" i="16" a="1"/>
  <c r="BX75" i="16" s="1"/>
  <c r="BW75" i="16" a="1"/>
  <c r="BW75" i="16" s="1"/>
  <c r="BV75" i="16" a="1"/>
  <c r="BV75" i="16" s="1"/>
  <c r="BU75" i="16" a="1"/>
  <c r="BU75" i="16" s="1"/>
  <c r="BT75" i="16" a="1"/>
  <c r="BT75" i="16" s="1"/>
  <c r="BS75" i="16" a="1"/>
  <c r="BS75" i="16" s="1"/>
  <c r="BR75" i="16" a="1"/>
  <c r="BR75" i="16" s="1"/>
  <c r="BQ75" i="16" a="1"/>
  <c r="BQ75" i="16" s="1"/>
  <c r="BP75" i="16" a="1"/>
  <c r="BP75" i="16" s="1"/>
  <c r="BO75" i="16" a="1"/>
  <c r="BO75" i="16" s="1"/>
  <c r="BN75" i="16" a="1"/>
  <c r="BN75" i="16" s="1"/>
  <c r="BM75" i="16" a="1"/>
  <c r="BM75" i="16" s="1"/>
  <c r="BL75" i="16" a="1"/>
  <c r="BL75" i="16" s="1"/>
  <c r="BK75" i="16" a="1"/>
  <c r="BK75" i="16" s="1"/>
  <c r="BJ75" i="16" a="1"/>
  <c r="BJ75" i="16" s="1"/>
  <c r="BI75" i="16" a="1"/>
  <c r="BI75" i="16" s="1"/>
  <c r="BH75" i="16" a="1"/>
  <c r="BH75" i="16" s="1"/>
  <c r="BG75" i="16" a="1"/>
  <c r="BG75" i="16" s="1"/>
  <c r="BF75" i="16" a="1"/>
  <c r="BF75" i="16" s="1"/>
  <c r="BE75" i="16" a="1"/>
  <c r="BE75" i="16" s="1"/>
  <c r="BD75" i="16" a="1"/>
  <c r="BD75" i="16" s="1"/>
  <c r="BC75" i="16" a="1"/>
  <c r="BC75" i="16" s="1"/>
  <c r="BB75" i="16" a="1"/>
  <c r="BB75" i="16" s="1"/>
  <c r="BA75" i="16" a="1"/>
  <c r="BA75" i="16" s="1"/>
  <c r="AZ75" i="16" a="1"/>
  <c r="AZ75" i="16" s="1"/>
  <c r="AY75" i="16" a="1"/>
  <c r="AY75" i="16" s="1"/>
  <c r="AX75" i="16" a="1"/>
  <c r="AX75" i="16" s="1"/>
  <c r="AW75" i="16" a="1"/>
  <c r="AW75" i="16" s="1"/>
  <c r="AV75" i="16" a="1"/>
  <c r="AV75" i="16" s="1"/>
  <c r="AU75" i="16" a="1"/>
  <c r="AU75" i="16" s="1"/>
  <c r="AT75" i="16" a="1"/>
  <c r="AT75" i="16" s="1"/>
  <c r="AS75" i="16" a="1"/>
  <c r="AS75" i="16" s="1"/>
  <c r="AR75" i="16" a="1"/>
  <c r="AR75" i="16" s="1"/>
  <c r="AQ75" i="16" a="1"/>
  <c r="AQ75" i="16" s="1"/>
  <c r="AP75" i="16" a="1"/>
  <c r="AP75" i="16" s="1"/>
  <c r="AO75" i="16" a="1"/>
  <c r="AO75" i="16" s="1"/>
  <c r="AN75" i="16" a="1"/>
  <c r="AN75" i="16" s="1"/>
  <c r="AM75" i="16" a="1"/>
  <c r="AM75" i="16" s="1"/>
  <c r="AL75" i="16" a="1"/>
  <c r="AL75" i="16" s="1"/>
  <c r="AK75" i="16" a="1"/>
  <c r="AK75" i="16" s="1"/>
  <c r="AJ75" i="16" a="1"/>
  <c r="AJ75" i="16" s="1"/>
  <c r="AI75" i="16" a="1"/>
  <c r="AI75" i="16" s="1"/>
  <c r="AH75" i="16" a="1"/>
  <c r="AH75" i="16" s="1"/>
  <c r="AG75" i="16" a="1"/>
  <c r="AG75" i="16" s="1"/>
  <c r="AF75" i="16" a="1"/>
  <c r="AF75" i="16" s="1"/>
  <c r="AE75" i="16" a="1"/>
  <c r="AE75" i="16" s="1"/>
  <c r="AD75" i="16" a="1"/>
  <c r="AD75" i="16" s="1"/>
  <c r="AC75" i="16" a="1"/>
  <c r="AC75" i="16" s="1"/>
  <c r="AB75" i="16" a="1"/>
  <c r="AB75" i="16" s="1"/>
  <c r="AA75" i="16" a="1"/>
  <c r="AA75" i="16" s="1"/>
  <c r="Z75" i="16" a="1"/>
  <c r="Z75" i="16" s="1"/>
  <c r="Y75" i="16" a="1"/>
  <c r="Y75" i="16" s="1"/>
  <c r="X75" i="16" a="1"/>
  <c r="X75" i="16" s="1"/>
  <c r="W75" i="16" a="1"/>
  <c r="W75" i="16" s="1"/>
  <c r="V75" i="16" a="1"/>
  <c r="V75" i="16" s="1"/>
  <c r="U75" i="16" a="1"/>
  <c r="U75" i="16" s="1"/>
  <c r="T75" i="16" a="1"/>
  <c r="T75" i="16" s="1"/>
  <c r="S75" i="16" a="1"/>
  <c r="S75" i="16" s="1"/>
  <c r="R75" i="16" a="1"/>
  <c r="R75" i="16" s="1"/>
  <c r="Q75" i="16" a="1"/>
  <c r="Q75" i="16" s="1"/>
  <c r="P75" i="16" a="1"/>
  <c r="P75" i="16" s="1"/>
  <c r="O75" i="16" a="1"/>
  <c r="O75" i="16" s="1"/>
  <c r="N75" i="16" a="1"/>
  <c r="N75" i="16" s="1"/>
  <c r="M75" i="16" a="1"/>
  <c r="M75" i="16" s="1"/>
  <c r="L75" i="16" a="1"/>
  <c r="L75" i="16" s="1"/>
  <c r="K75" i="16" a="1"/>
  <c r="K75" i="16" s="1"/>
  <c r="J75" i="16" a="1"/>
  <c r="J75" i="16" s="1"/>
  <c r="NJ74" i="16" a="1"/>
  <c r="NJ74" i="16" s="1"/>
  <c r="NI74" i="16" a="1"/>
  <c r="NI74" i="16" s="1"/>
  <c r="NH74" i="16" a="1"/>
  <c r="NH74" i="16" s="1"/>
  <c r="NG74" i="16" a="1"/>
  <c r="NG74" i="16" s="1"/>
  <c r="NF74" i="16" a="1"/>
  <c r="NF74" i="16" s="1"/>
  <c r="NE74" i="16" a="1"/>
  <c r="NE74" i="16" s="1"/>
  <c r="ND74" i="16" a="1"/>
  <c r="ND74" i="16" s="1"/>
  <c r="NC74" i="16" a="1"/>
  <c r="NC74" i="16" s="1"/>
  <c r="NB74" i="16" a="1"/>
  <c r="NB74" i="16" s="1"/>
  <c r="NA74" i="16" a="1"/>
  <c r="NA74" i="16" s="1"/>
  <c r="MZ74" i="16" a="1"/>
  <c r="MZ74" i="16" s="1"/>
  <c r="MY74" i="16" a="1"/>
  <c r="MY74" i="16" s="1"/>
  <c r="MX74" i="16" a="1"/>
  <c r="MX74" i="16" s="1"/>
  <c r="MW74" i="16" a="1"/>
  <c r="MW74" i="16" s="1"/>
  <c r="MV74" i="16" a="1"/>
  <c r="MV74" i="16" s="1"/>
  <c r="MU74" i="16" a="1"/>
  <c r="MU74" i="16" s="1"/>
  <c r="MT74" i="16" a="1"/>
  <c r="MT74" i="16" s="1"/>
  <c r="MS74" i="16" a="1"/>
  <c r="MS74" i="16" s="1"/>
  <c r="MR74" i="16" a="1"/>
  <c r="MR74" i="16" s="1"/>
  <c r="MQ74" i="16" a="1"/>
  <c r="MQ74" i="16" s="1"/>
  <c r="MP74" i="16" a="1"/>
  <c r="MP74" i="16" s="1"/>
  <c r="MO74" i="16" a="1"/>
  <c r="MO74" i="16" s="1"/>
  <c r="MN74" i="16" a="1"/>
  <c r="MN74" i="16" s="1"/>
  <c r="MM74" i="16" a="1"/>
  <c r="MM74" i="16" s="1"/>
  <c r="ML74" i="16" a="1"/>
  <c r="ML74" i="16" s="1"/>
  <c r="MK74" i="16" a="1"/>
  <c r="MK74" i="16" s="1"/>
  <c r="MJ74" i="16" a="1"/>
  <c r="MJ74" i="16" s="1"/>
  <c r="MI74" i="16" a="1"/>
  <c r="MI74" i="16" s="1"/>
  <c r="MH74" i="16" a="1"/>
  <c r="MH74" i="16" s="1"/>
  <c r="MG74" i="16" a="1"/>
  <c r="MG74" i="16" s="1"/>
  <c r="MF74" i="16" a="1"/>
  <c r="MF74" i="16" s="1"/>
  <c r="ME74" i="16" a="1"/>
  <c r="ME74" i="16" s="1"/>
  <c r="MD74" i="16" a="1"/>
  <c r="MD74" i="16" s="1"/>
  <c r="MC74" i="16" a="1"/>
  <c r="MC74" i="16" s="1"/>
  <c r="MB74" i="16" a="1"/>
  <c r="MB74" i="16" s="1"/>
  <c r="MA74" i="16" a="1"/>
  <c r="MA74" i="16" s="1"/>
  <c r="LZ74" i="16" a="1"/>
  <c r="LZ74" i="16" s="1"/>
  <c r="LY74" i="16" a="1"/>
  <c r="LY74" i="16" s="1"/>
  <c r="LX74" i="16" a="1"/>
  <c r="LX74" i="16" s="1"/>
  <c r="LW74" i="16" a="1"/>
  <c r="LW74" i="16" s="1"/>
  <c r="LV74" i="16" a="1"/>
  <c r="LV74" i="16" s="1"/>
  <c r="LU74" i="16" a="1"/>
  <c r="LU74" i="16" s="1"/>
  <c r="LT74" i="16" a="1"/>
  <c r="LT74" i="16" s="1"/>
  <c r="LS74" i="16" a="1"/>
  <c r="LS74" i="16" s="1"/>
  <c r="LR74" i="16" a="1"/>
  <c r="LR74" i="16" s="1"/>
  <c r="LQ74" i="16" a="1"/>
  <c r="LQ74" i="16" s="1"/>
  <c r="LP74" i="16" a="1"/>
  <c r="LP74" i="16" s="1"/>
  <c r="LO74" i="16" a="1"/>
  <c r="LO74" i="16" s="1"/>
  <c r="LN74" i="16" a="1"/>
  <c r="LN74" i="16" s="1"/>
  <c r="LM74" i="16" a="1"/>
  <c r="LM74" i="16" s="1"/>
  <c r="LL74" i="16" a="1"/>
  <c r="LL74" i="16" s="1"/>
  <c r="LK74" i="16" a="1"/>
  <c r="LK74" i="16" s="1"/>
  <c r="LJ74" i="16" a="1"/>
  <c r="LJ74" i="16" s="1"/>
  <c r="LI74" i="16" a="1"/>
  <c r="LI74" i="16" s="1"/>
  <c r="LH74" i="16" a="1"/>
  <c r="LH74" i="16" s="1"/>
  <c r="LG74" i="16" a="1"/>
  <c r="LG74" i="16" s="1"/>
  <c r="LF74" i="16" a="1"/>
  <c r="LF74" i="16" s="1"/>
  <c r="LE74" i="16" a="1"/>
  <c r="LE74" i="16" s="1"/>
  <c r="LD74" i="16" a="1"/>
  <c r="LD74" i="16" s="1"/>
  <c r="LC74" i="16" a="1"/>
  <c r="LC74" i="16" s="1"/>
  <c r="LB74" i="16" a="1"/>
  <c r="LB74" i="16" s="1"/>
  <c r="LA74" i="16" a="1"/>
  <c r="LA74" i="16" s="1"/>
  <c r="KZ74" i="16" a="1"/>
  <c r="KZ74" i="16" s="1"/>
  <c r="KY74" i="16" a="1"/>
  <c r="KY74" i="16" s="1"/>
  <c r="KX74" i="16" a="1"/>
  <c r="KX74" i="16" s="1"/>
  <c r="KW74" i="16" a="1"/>
  <c r="KW74" i="16" s="1"/>
  <c r="KV74" i="16" a="1"/>
  <c r="KV74" i="16" s="1"/>
  <c r="KU74" i="16" a="1"/>
  <c r="KU74" i="16" s="1"/>
  <c r="KT74" i="16" a="1"/>
  <c r="KT74" i="16" s="1"/>
  <c r="KS74" i="16" a="1"/>
  <c r="KS74" i="16" s="1"/>
  <c r="KR74" i="16" a="1"/>
  <c r="KR74" i="16" s="1"/>
  <c r="KQ74" i="16" a="1"/>
  <c r="KQ74" i="16" s="1"/>
  <c r="KP74" i="16" a="1"/>
  <c r="KP74" i="16" s="1"/>
  <c r="KO74" i="16" a="1"/>
  <c r="KO74" i="16" s="1"/>
  <c r="KN74" i="16" a="1"/>
  <c r="KN74" i="16" s="1"/>
  <c r="KM74" i="16" a="1"/>
  <c r="KM74" i="16" s="1"/>
  <c r="KL74" i="16" a="1"/>
  <c r="KL74" i="16" s="1"/>
  <c r="KK74" i="16" a="1"/>
  <c r="KK74" i="16" s="1"/>
  <c r="KJ74" i="16" a="1"/>
  <c r="KJ74" i="16" s="1"/>
  <c r="KI74" i="16" a="1"/>
  <c r="KI74" i="16" s="1"/>
  <c r="KH74" i="16" a="1"/>
  <c r="KH74" i="16" s="1"/>
  <c r="KG74" i="16" a="1"/>
  <c r="KG74" i="16" s="1"/>
  <c r="KF74" i="16" a="1"/>
  <c r="KF74" i="16" s="1"/>
  <c r="KE74" i="16" a="1"/>
  <c r="KE74" i="16" s="1"/>
  <c r="KD74" i="16" a="1"/>
  <c r="KD74" i="16" s="1"/>
  <c r="KC74" i="16" a="1"/>
  <c r="KC74" i="16" s="1"/>
  <c r="KB74" i="16" a="1"/>
  <c r="KB74" i="16" s="1"/>
  <c r="KA74" i="16" a="1"/>
  <c r="KA74" i="16" s="1"/>
  <c r="JZ74" i="16" a="1"/>
  <c r="JZ74" i="16" s="1"/>
  <c r="JY74" i="16" a="1"/>
  <c r="JY74" i="16" s="1"/>
  <c r="JX74" i="16" a="1"/>
  <c r="JX74" i="16" s="1"/>
  <c r="JW74" i="16" a="1"/>
  <c r="JW74" i="16" s="1"/>
  <c r="JV74" i="16" a="1"/>
  <c r="JV74" i="16" s="1"/>
  <c r="JU74" i="16" a="1"/>
  <c r="JU74" i="16" s="1"/>
  <c r="JT74" i="16" a="1"/>
  <c r="JT74" i="16" s="1"/>
  <c r="JS74" i="16" a="1"/>
  <c r="JS74" i="16" s="1"/>
  <c r="JR74" i="16" a="1"/>
  <c r="JR74" i="16" s="1"/>
  <c r="JQ74" i="16" a="1"/>
  <c r="JQ74" i="16" s="1"/>
  <c r="JP74" i="16" a="1"/>
  <c r="JP74" i="16" s="1"/>
  <c r="JO74" i="16" a="1"/>
  <c r="JO74" i="16" s="1"/>
  <c r="JN74" i="16" a="1"/>
  <c r="JN74" i="16" s="1"/>
  <c r="JM74" i="16" a="1"/>
  <c r="JM74" i="16" s="1"/>
  <c r="JL74" i="16" a="1"/>
  <c r="JL74" i="16" s="1"/>
  <c r="JK74" i="16" a="1"/>
  <c r="JK74" i="16" s="1"/>
  <c r="JJ74" i="16" a="1"/>
  <c r="JJ74" i="16" s="1"/>
  <c r="JI74" i="16" a="1"/>
  <c r="JI74" i="16" s="1"/>
  <c r="JH74" i="16" a="1"/>
  <c r="JH74" i="16" s="1"/>
  <c r="JG74" i="16" a="1"/>
  <c r="JG74" i="16" s="1"/>
  <c r="JF74" i="16" a="1"/>
  <c r="JF74" i="16" s="1"/>
  <c r="JE74" i="16" a="1"/>
  <c r="JE74" i="16" s="1"/>
  <c r="JD74" i="16" a="1"/>
  <c r="JD74" i="16" s="1"/>
  <c r="JC74" i="16" a="1"/>
  <c r="JC74" i="16" s="1"/>
  <c r="JB74" i="16" a="1"/>
  <c r="JB74" i="16" s="1"/>
  <c r="JA74" i="16" a="1"/>
  <c r="JA74" i="16" s="1"/>
  <c r="IZ74" i="16" a="1"/>
  <c r="IZ74" i="16" s="1"/>
  <c r="IY74" i="16" a="1"/>
  <c r="IY74" i="16" s="1"/>
  <c r="IX74" i="16" a="1"/>
  <c r="IX74" i="16" s="1"/>
  <c r="IW74" i="16" a="1"/>
  <c r="IW74" i="16" s="1"/>
  <c r="IV74" i="16" a="1"/>
  <c r="IV74" i="16" s="1"/>
  <c r="IU74" i="16" a="1"/>
  <c r="IU74" i="16" s="1"/>
  <c r="IT74" i="16" a="1"/>
  <c r="IT74" i="16" s="1"/>
  <c r="IS74" i="16" a="1"/>
  <c r="IS74" i="16" s="1"/>
  <c r="IR74" i="16" a="1"/>
  <c r="IR74" i="16" s="1"/>
  <c r="IQ74" i="16" a="1"/>
  <c r="IQ74" i="16" s="1"/>
  <c r="IP74" i="16" a="1"/>
  <c r="IP74" i="16" s="1"/>
  <c r="IO74" i="16" a="1"/>
  <c r="IO74" i="16" s="1"/>
  <c r="IN74" i="16" a="1"/>
  <c r="IN74" i="16" s="1"/>
  <c r="IM74" i="16" a="1"/>
  <c r="IM74" i="16" s="1"/>
  <c r="IL74" i="16" a="1"/>
  <c r="IL74" i="16" s="1"/>
  <c r="IK74" i="16" a="1"/>
  <c r="IK74" i="16" s="1"/>
  <c r="IJ74" i="16" a="1"/>
  <c r="IJ74" i="16" s="1"/>
  <c r="II74" i="16" a="1"/>
  <c r="II74" i="16" s="1"/>
  <c r="IH74" i="16" a="1"/>
  <c r="IH74" i="16" s="1"/>
  <c r="IG74" i="16" a="1"/>
  <c r="IG74" i="16" s="1"/>
  <c r="IF74" i="16" a="1"/>
  <c r="IF74" i="16" s="1"/>
  <c r="IE74" i="16" a="1"/>
  <c r="IE74" i="16" s="1"/>
  <c r="ID74" i="16" a="1"/>
  <c r="ID74" i="16" s="1"/>
  <c r="IC74" i="16" a="1"/>
  <c r="IC74" i="16" s="1"/>
  <c r="IB74" i="16" a="1"/>
  <c r="IB74" i="16" s="1"/>
  <c r="IA74" i="16" a="1"/>
  <c r="IA74" i="16" s="1"/>
  <c r="HZ74" i="16" a="1"/>
  <c r="HZ74" i="16" s="1"/>
  <c r="HY74" i="16" a="1"/>
  <c r="HY74" i="16" s="1"/>
  <c r="HX74" i="16" a="1"/>
  <c r="HX74" i="16" s="1"/>
  <c r="HW74" i="16" a="1"/>
  <c r="HW74" i="16" s="1"/>
  <c r="HV74" i="16" a="1"/>
  <c r="HV74" i="16" s="1"/>
  <c r="HU74" i="16" a="1"/>
  <c r="HU74" i="16" s="1"/>
  <c r="HT74" i="16" a="1"/>
  <c r="HT74" i="16" s="1"/>
  <c r="HS74" i="16" a="1"/>
  <c r="HS74" i="16" s="1"/>
  <c r="HR74" i="16" a="1"/>
  <c r="HR74" i="16" s="1"/>
  <c r="HQ74" i="16" a="1"/>
  <c r="HQ74" i="16" s="1"/>
  <c r="HP74" i="16" a="1"/>
  <c r="HP74" i="16" s="1"/>
  <c r="HO74" i="16" a="1"/>
  <c r="HO74" i="16" s="1"/>
  <c r="HN74" i="16" a="1"/>
  <c r="HN74" i="16" s="1"/>
  <c r="HM74" i="16" a="1"/>
  <c r="HM74" i="16" s="1"/>
  <c r="HL74" i="16" a="1"/>
  <c r="HL74" i="16" s="1"/>
  <c r="HK74" i="16" a="1"/>
  <c r="HK74" i="16" s="1"/>
  <c r="HJ74" i="16" a="1"/>
  <c r="HJ74" i="16" s="1"/>
  <c r="HI74" i="16" a="1"/>
  <c r="HI74" i="16" s="1"/>
  <c r="HH74" i="16" a="1"/>
  <c r="HH74" i="16" s="1"/>
  <c r="HG74" i="16" a="1"/>
  <c r="HG74" i="16" s="1"/>
  <c r="HF74" i="16" a="1"/>
  <c r="HF74" i="16" s="1"/>
  <c r="HE74" i="16" a="1"/>
  <c r="HE74" i="16" s="1"/>
  <c r="HD74" i="16" a="1"/>
  <c r="HD74" i="16" s="1"/>
  <c r="HC74" i="16" a="1"/>
  <c r="HC74" i="16" s="1"/>
  <c r="HB74" i="16" a="1"/>
  <c r="HB74" i="16" s="1"/>
  <c r="HA74" i="16" a="1"/>
  <c r="HA74" i="16" s="1"/>
  <c r="GZ74" i="16" a="1"/>
  <c r="GZ74" i="16" s="1"/>
  <c r="GY74" i="16" a="1"/>
  <c r="GY74" i="16" s="1"/>
  <c r="GX74" i="16" a="1"/>
  <c r="GX74" i="16" s="1"/>
  <c r="GW74" i="16" a="1"/>
  <c r="GW74" i="16" s="1"/>
  <c r="GV74" i="16" a="1"/>
  <c r="GV74" i="16" s="1"/>
  <c r="GU74" i="16" a="1"/>
  <c r="GU74" i="16" s="1"/>
  <c r="GT74" i="16" a="1"/>
  <c r="GT74" i="16" s="1"/>
  <c r="GS74" i="16" a="1"/>
  <c r="GS74" i="16" s="1"/>
  <c r="GR74" i="16" a="1"/>
  <c r="GR74" i="16" s="1"/>
  <c r="GQ74" i="16" a="1"/>
  <c r="GQ74" i="16" s="1"/>
  <c r="GP74" i="16" a="1"/>
  <c r="GP74" i="16" s="1"/>
  <c r="GO74" i="16" a="1"/>
  <c r="GO74" i="16" s="1"/>
  <c r="GN74" i="16" a="1"/>
  <c r="GN74" i="16" s="1"/>
  <c r="GM74" i="16" a="1"/>
  <c r="GM74" i="16" s="1"/>
  <c r="GL74" i="16" a="1"/>
  <c r="GL74" i="16" s="1"/>
  <c r="GK74" i="16" a="1"/>
  <c r="GK74" i="16" s="1"/>
  <c r="GJ74" i="16" a="1"/>
  <c r="GJ74" i="16" s="1"/>
  <c r="GI74" i="16" a="1"/>
  <c r="GI74" i="16" s="1"/>
  <c r="GH74" i="16" a="1"/>
  <c r="GH74" i="16" s="1"/>
  <c r="GG74" i="16" a="1"/>
  <c r="GG74" i="16" s="1"/>
  <c r="GF74" i="16" a="1"/>
  <c r="GF74" i="16" s="1"/>
  <c r="GE74" i="16" a="1"/>
  <c r="GE74" i="16" s="1"/>
  <c r="GD74" i="16" a="1"/>
  <c r="GD74" i="16" s="1"/>
  <c r="GC74" i="16" a="1"/>
  <c r="GC74" i="16" s="1"/>
  <c r="GB74" i="16" a="1"/>
  <c r="GB74" i="16" s="1"/>
  <c r="GA74" i="16" a="1"/>
  <c r="GA74" i="16" s="1"/>
  <c r="FZ74" i="16" a="1"/>
  <c r="FZ74" i="16" s="1"/>
  <c r="FY74" i="16" a="1"/>
  <c r="FY74" i="16" s="1"/>
  <c r="FX74" i="16" a="1"/>
  <c r="FX74" i="16" s="1"/>
  <c r="FW74" i="16" a="1"/>
  <c r="FW74" i="16" s="1"/>
  <c r="FV74" i="16" a="1"/>
  <c r="FV74" i="16" s="1"/>
  <c r="FU74" i="16" a="1"/>
  <c r="FU74" i="16" s="1"/>
  <c r="FT74" i="16" a="1"/>
  <c r="FT74" i="16" s="1"/>
  <c r="FS74" i="16" a="1"/>
  <c r="FS74" i="16" s="1"/>
  <c r="FR74" i="16" a="1"/>
  <c r="FR74" i="16" s="1"/>
  <c r="FQ74" i="16" a="1"/>
  <c r="FQ74" i="16" s="1"/>
  <c r="FP74" i="16" a="1"/>
  <c r="FP74" i="16" s="1"/>
  <c r="FO74" i="16" a="1"/>
  <c r="FO74" i="16" s="1"/>
  <c r="FN74" i="16" a="1"/>
  <c r="FN74" i="16" s="1"/>
  <c r="FM74" i="16" a="1"/>
  <c r="FM74" i="16" s="1"/>
  <c r="FL74" i="16" a="1"/>
  <c r="FL74" i="16" s="1"/>
  <c r="FK74" i="16" a="1"/>
  <c r="FK74" i="16" s="1"/>
  <c r="FJ74" i="16" a="1"/>
  <c r="FJ74" i="16" s="1"/>
  <c r="FI74" i="16" a="1"/>
  <c r="FI74" i="16" s="1"/>
  <c r="FH74" i="16" a="1"/>
  <c r="FH74" i="16" s="1"/>
  <c r="FG74" i="16" a="1"/>
  <c r="FG74" i="16" s="1"/>
  <c r="FF74" i="16" a="1"/>
  <c r="FF74" i="16" s="1"/>
  <c r="FE74" i="16" a="1"/>
  <c r="FE74" i="16" s="1"/>
  <c r="FD74" i="16" a="1"/>
  <c r="FD74" i="16" s="1"/>
  <c r="FC74" i="16" a="1"/>
  <c r="FC74" i="16" s="1"/>
  <c r="FB74" i="16" a="1"/>
  <c r="FB74" i="16" s="1"/>
  <c r="FA74" i="16" a="1"/>
  <c r="FA74" i="16" s="1"/>
  <c r="EZ74" i="16" a="1"/>
  <c r="EZ74" i="16" s="1"/>
  <c r="EY74" i="16" a="1"/>
  <c r="EY74" i="16" s="1"/>
  <c r="EX74" i="16" a="1"/>
  <c r="EX74" i="16" s="1"/>
  <c r="EW74" i="16" a="1"/>
  <c r="EW74" i="16" s="1"/>
  <c r="EV74" i="16" a="1"/>
  <c r="EV74" i="16" s="1"/>
  <c r="EU74" i="16" a="1"/>
  <c r="EU74" i="16" s="1"/>
  <c r="ET74" i="16" a="1"/>
  <c r="ET74" i="16" s="1"/>
  <c r="ES74" i="16" a="1"/>
  <c r="ES74" i="16" s="1"/>
  <c r="ER74" i="16" a="1"/>
  <c r="ER74" i="16" s="1"/>
  <c r="EQ74" i="16" a="1"/>
  <c r="EQ74" i="16" s="1"/>
  <c r="EP74" i="16" a="1"/>
  <c r="EP74" i="16" s="1"/>
  <c r="EO74" i="16" a="1"/>
  <c r="EO74" i="16" s="1"/>
  <c r="EN74" i="16" a="1"/>
  <c r="EN74" i="16" s="1"/>
  <c r="EM74" i="16" a="1"/>
  <c r="EM74" i="16" s="1"/>
  <c r="EL74" i="16" a="1"/>
  <c r="EL74" i="16" s="1"/>
  <c r="EK74" i="16" a="1"/>
  <c r="EK74" i="16" s="1"/>
  <c r="EJ74" i="16" a="1"/>
  <c r="EJ74" i="16" s="1"/>
  <c r="EI74" i="16" a="1"/>
  <c r="EI74" i="16" s="1"/>
  <c r="EH74" i="16" a="1"/>
  <c r="EH74" i="16" s="1"/>
  <c r="EG74" i="16" a="1"/>
  <c r="EG74" i="16" s="1"/>
  <c r="EF74" i="16" a="1"/>
  <c r="EF74" i="16" s="1"/>
  <c r="EE74" i="16" a="1"/>
  <c r="EE74" i="16" s="1"/>
  <c r="ED74" i="16" a="1"/>
  <c r="ED74" i="16" s="1"/>
  <c r="EC74" i="16" a="1"/>
  <c r="EC74" i="16" s="1"/>
  <c r="EB74" i="16" a="1"/>
  <c r="EB74" i="16" s="1"/>
  <c r="EA74" i="16" a="1"/>
  <c r="EA74" i="16" s="1"/>
  <c r="DZ74" i="16" a="1"/>
  <c r="DZ74" i="16" s="1"/>
  <c r="DY74" i="16" a="1"/>
  <c r="DY74" i="16" s="1"/>
  <c r="DX74" i="16" a="1"/>
  <c r="DX74" i="16" s="1"/>
  <c r="DW74" i="16" a="1"/>
  <c r="DW74" i="16" s="1"/>
  <c r="DV74" i="16" a="1"/>
  <c r="DV74" i="16" s="1"/>
  <c r="DU74" i="16" a="1"/>
  <c r="DU74" i="16" s="1"/>
  <c r="DT74" i="16" a="1"/>
  <c r="DT74" i="16" s="1"/>
  <c r="DS74" i="16" a="1"/>
  <c r="DS74" i="16" s="1"/>
  <c r="DR74" i="16" a="1"/>
  <c r="DR74" i="16" s="1"/>
  <c r="DQ74" i="16" a="1"/>
  <c r="DQ74" i="16" s="1"/>
  <c r="DP74" i="16" a="1"/>
  <c r="DP74" i="16" s="1"/>
  <c r="DO74" i="16" a="1"/>
  <c r="DO74" i="16" s="1"/>
  <c r="DN74" i="16" a="1"/>
  <c r="DN74" i="16" s="1"/>
  <c r="DM74" i="16" a="1"/>
  <c r="DM74" i="16" s="1"/>
  <c r="DL74" i="16" a="1"/>
  <c r="DL74" i="16" s="1"/>
  <c r="DK74" i="16" a="1"/>
  <c r="DK74" i="16" s="1"/>
  <c r="DJ74" i="16" a="1"/>
  <c r="DJ74" i="16" s="1"/>
  <c r="DI74" i="16" a="1"/>
  <c r="DI74" i="16" s="1"/>
  <c r="DH74" i="16" a="1"/>
  <c r="DH74" i="16" s="1"/>
  <c r="DG74" i="16" a="1"/>
  <c r="DG74" i="16" s="1"/>
  <c r="DF74" i="16" a="1"/>
  <c r="DF74" i="16" s="1"/>
  <c r="DE74" i="16" a="1"/>
  <c r="DE74" i="16" s="1"/>
  <c r="DD74" i="16" a="1"/>
  <c r="DD74" i="16" s="1"/>
  <c r="DC74" i="16" a="1"/>
  <c r="DC74" i="16" s="1"/>
  <c r="DB74" i="16" a="1"/>
  <c r="DB74" i="16" s="1"/>
  <c r="DA74" i="16" a="1"/>
  <c r="DA74" i="16" s="1"/>
  <c r="CZ74" i="16" a="1"/>
  <c r="CZ74" i="16" s="1"/>
  <c r="CY74" i="16" a="1"/>
  <c r="CY74" i="16" s="1"/>
  <c r="CX74" i="16" a="1"/>
  <c r="CX74" i="16" s="1"/>
  <c r="CW74" i="16" a="1"/>
  <c r="CW74" i="16" s="1"/>
  <c r="CV74" i="16" a="1"/>
  <c r="CV74" i="16" s="1"/>
  <c r="CU74" i="16" a="1"/>
  <c r="CU74" i="16" s="1"/>
  <c r="CT74" i="16" a="1"/>
  <c r="CT74" i="16" s="1"/>
  <c r="CS74" i="16" a="1"/>
  <c r="CS74" i="16" s="1"/>
  <c r="CR74" i="16" a="1"/>
  <c r="CR74" i="16" s="1"/>
  <c r="CQ74" i="16" a="1"/>
  <c r="CQ74" i="16" s="1"/>
  <c r="CP74" i="16" a="1"/>
  <c r="CP74" i="16" s="1"/>
  <c r="CO74" i="16" a="1"/>
  <c r="CO74" i="16" s="1"/>
  <c r="CN74" i="16" a="1"/>
  <c r="CN74" i="16" s="1"/>
  <c r="CM74" i="16" a="1"/>
  <c r="CM74" i="16" s="1"/>
  <c r="CL74" i="16" a="1"/>
  <c r="CL74" i="16" s="1"/>
  <c r="CK74" i="16" a="1"/>
  <c r="CK74" i="16" s="1"/>
  <c r="CJ74" i="16" a="1"/>
  <c r="CJ74" i="16" s="1"/>
  <c r="CI74" i="16" a="1"/>
  <c r="CI74" i="16" s="1"/>
  <c r="CH74" i="16" a="1"/>
  <c r="CH74" i="16" s="1"/>
  <c r="CG74" i="16" a="1"/>
  <c r="CG74" i="16" s="1"/>
  <c r="CF74" i="16" a="1"/>
  <c r="CF74" i="16" s="1"/>
  <c r="CE74" i="16" a="1"/>
  <c r="CE74" i="16" s="1"/>
  <c r="CD74" i="16" a="1"/>
  <c r="CD74" i="16" s="1"/>
  <c r="CC74" i="16" a="1"/>
  <c r="CC74" i="16" s="1"/>
  <c r="CB74" i="16" a="1"/>
  <c r="CB74" i="16" s="1"/>
  <c r="CA74" i="16" a="1"/>
  <c r="CA74" i="16" s="1"/>
  <c r="BZ74" i="16" a="1"/>
  <c r="BZ74" i="16" s="1"/>
  <c r="BY74" i="16" a="1"/>
  <c r="BY74" i="16" s="1"/>
  <c r="BX74" i="16" a="1"/>
  <c r="BX74" i="16" s="1"/>
  <c r="BW74" i="16" a="1"/>
  <c r="BW74" i="16" s="1"/>
  <c r="BV74" i="16" a="1"/>
  <c r="BV74" i="16" s="1"/>
  <c r="BU74" i="16" a="1"/>
  <c r="BU74" i="16" s="1"/>
  <c r="BT74" i="16" a="1"/>
  <c r="BT74" i="16" s="1"/>
  <c r="BS74" i="16" a="1"/>
  <c r="BS74" i="16" s="1"/>
  <c r="BR74" i="16" a="1"/>
  <c r="BR74" i="16" s="1"/>
  <c r="BQ74" i="16" a="1"/>
  <c r="BQ74" i="16" s="1"/>
  <c r="BP74" i="16" a="1"/>
  <c r="BP74" i="16" s="1"/>
  <c r="BO74" i="16" a="1"/>
  <c r="BO74" i="16" s="1"/>
  <c r="BN74" i="16" a="1"/>
  <c r="BN74" i="16" s="1"/>
  <c r="BM74" i="16" a="1"/>
  <c r="BM74" i="16" s="1"/>
  <c r="BL74" i="16" a="1"/>
  <c r="BL74" i="16" s="1"/>
  <c r="BK74" i="16" a="1"/>
  <c r="BK74" i="16" s="1"/>
  <c r="BJ74" i="16" a="1"/>
  <c r="BJ74" i="16" s="1"/>
  <c r="BI74" i="16" a="1"/>
  <c r="BI74" i="16" s="1"/>
  <c r="BH74" i="16" a="1"/>
  <c r="BH74" i="16" s="1"/>
  <c r="BG74" i="16" a="1"/>
  <c r="BG74" i="16" s="1"/>
  <c r="BF74" i="16" a="1"/>
  <c r="BF74" i="16" s="1"/>
  <c r="BE74" i="16" a="1"/>
  <c r="BE74" i="16" s="1"/>
  <c r="BD74" i="16" a="1"/>
  <c r="BD74" i="16" s="1"/>
  <c r="BC74" i="16" a="1"/>
  <c r="BC74" i="16" s="1"/>
  <c r="BB74" i="16" a="1"/>
  <c r="BB74" i="16" s="1"/>
  <c r="BA74" i="16" a="1"/>
  <c r="BA74" i="16" s="1"/>
  <c r="AZ74" i="16" a="1"/>
  <c r="AZ74" i="16" s="1"/>
  <c r="AY74" i="16" a="1"/>
  <c r="AY74" i="16" s="1"/>
  <c r="AX74" i="16" a="1"/>
  <c r="AX74" i="16" s="1"/>
  <c r="AW74" i="16" a="1"/>
  <c r="AW74" i="16" s="1"/>
  <c r="AV74" i="16" a="1"/>
  <c r="AV74" i="16" s="1"/>
  <c r="AU74" i="16" a="1"/>
  <c r="AU74" i="16" s="1"/>
  <c r="AT74" i="16" a="1"/>
  <c r="AT74" i="16" s="1"/>
  <c r="AS74" i="16" a="1"/>
  <c r="AS74" i="16" s="1"/>
  <c r="AR74" i="16" a="1"/>
  <c r="AR74" i="16" s="1"/>
  <c r="AQ74" i="16" a="1"/>
  <c r="AQ74" i="16" s="1"/>
  <c r="AP74" i="16" a="1"/>
  <c r="AP74" i="16" s="1"/>
  <c r="AO74" i="16" a="1"/>
  <c r="AO74" i="16" s="1"/>
  <c r="AN74" i="16" a="1"/>
  <c r="AN74" i="16" s="1"/>
  <c r="AM74" i="16" a="1"/>
  <c r="AM74" i="16" s="1"/>
  <c r="AL74" i="16" a="1"/>
  <c r="AL74" i="16" s="1"/>
  <c r="AK74" i="16" a="1"/>
  <c r="AK74" i="16" s="1"/>
  <c r="AJ74" i="16" a="1"/>
  <c r="AJ74" i="16" s="1"/>
  <c r="AI74" i="16" a="1"/>
  <c r="AI74" i="16" s="1"/>
  <c r="AH74" i="16" a="1"/>
  <c r="AH74" i="16" s="1"/>
  <c r="AG74" i="16" a="1"/>
  <c r="AG74" i="16" s="1"/>
  <c r="AF74" i="16" a="1"/>
  <c r="AF74" i="16" s="1"/>
  <c r="AE74" i="16" a="1"/>
  <c r="AE74" i="16" s="1"/>
  <c r="AD74" i="16" a="1"/>
  <c r="AD74" i="16" s="1"/>
  <c r="AC74" i="16" a="1"/>
  <c r="AC74" i="16" s="1"/>
  <c r="AB74" i="16" a="1"/>
  <c r="AB74" i="16" s="1"/>
  <c r="AA74" i="16" a="1"/>
  <c r="AA74" i="16" s="1"/>
  <c r="Z74" i="16" a="1"/>
  <c r="Z74" i="16" s="1"/>
  <c r="Y74" i="16" a="1"/>
  <c r="Y74" i="16" s="1"/>
  <c r="X74" i="16" a="1"/>
  <c r="X74" i="16" s="1"/>
  <c r="W74" i="16" a="1"/>
  <c r="W74" i="16" s="1"/>
  <c r="V74" i="16" a="1"/>
  <c r="V74" i="16" s="1"/>
  <c r="U74" i="16" a="1"/>
  <c r="U74" i="16" s="1"/>
  <c r="T74" i="16" a="1"/>
  <c r="T74" i="16" s="1"/>
  <c r="S74" i="16" a="1"/>
  <c r="S74" i="16" s="1"/>
  <c r="R74" i="16" a="1"/>
  <c r="R74" i="16" s="1"/>
  <c r="Q74" i="16" a="1"/>
  <c r="Q74" i="16" s="1"/>
  <c r="P74" i="16" a="1"/>
  <c r="P74" i="16" s="1"/>
  <c r="O74" i="16" a="1"/>
  <c r="O74" i="16" s="1"/>
  <c r="N74" i="16" a="1"/>
  <c r="N74" i="16" s="1"/>
  <c r="M74" i="16" a="1"/>
  <c r="M74" i="16" s="1"/>
  <c r="L74" i="16" a="1"/>
  <c r="L74" i="16" s="1"/>
  <c r="K74" i="16" a="1"/>
  <c r="K74" i="16" s="1"/>
  <c r="J74" i="16" a="1"/>
  <c r="J74" i="16" s="1"/>
  <c r="NJ73" i="16" a="1"/>
  <c r="NJ73" i="16" s="1"/>
  <c r="NI73" i="16" a="1"/>
  <c r="NI73" i="16" s="1"/>
  <c r="NH73" i="16" a="1"/>
  <c r="NH73" i="16" s="1"/>
  <c r="NG73" i="16" a="1"/>
  <c r="NG73" i="16" s="1"/>
  <c r="NF73" i="16" a="1"/>
  <c r="NF73" i="16" s="1"/>
  <c r="NE73" i="16" a="1"/>
  <c r="NE73" i="16" s="1"/>
  <c r="ND73" i="16" a="1"/>
  <c r="ND73" i="16" s="1"/>
  <c r="NC73" i="16" a="1"/>
  <c r="NC73" i="16" s="1"/>
  <c r="NB73" i="16" a="1"/>
  <c r="NB73" i="16" s="1"/>
  <c r="NA73" i="16" a="1"/>
  <c r="NA73" i="16" s="1"/>
  <c r="MZ73" i="16" a="1"/>
  <c r="MZ73" i="16" s="1"/>
  <c r="MY73" i="16" a="1"/>
  <c r="MY73" i="16" s="1"/>
  <c r="MX73" i="16" a="1"/>
  <c r="MX73" i="16" s="1"/>
  <c r="MW73" i="16" a="1"/>
  <c r="MW73" i="16" s="1"/>
  <c r="MV73" i="16" a="1"/>
  <c r="MV73" i="16" s="1"/>
  <c r="MU73" i="16" a="1"/>
  <c r="MU73" i="16" s="1"/>
  <c r="MT73" i="16" a="1"/>
  <c r="MT73" i="16" s="1"/>
  <c r="MS73" i="16" a="1"/>
  <c r="MS73" i="16" s="1"/>
  <c r="MR73" i="16" a="1"/>
  <c r="MR73" i="16" s="1"/>
  <c r="MQ73" i="16" a="1"/>
  <c r="MQ73" i="16" s="1"/>
  <c r="MP73" i="16" a="1"/>
  <c r="MP73" i="16" s="1"/>
  <c r="MO73" i="16" a="1"/>
  <c r="MO73" i="16" s="1"/>
  <c r="MN73" i="16" a="1"/>
  <c r="MN73" i="16" s="1"/>
  <c r="MM73" i="16" a="1"/>
  <c r="MM73" i="16" s="1"/>
  <c r="ML73" i="16" a="1"/>
  <c r="ML73" i="16" s="1"/>
  <c r="MK73" i="16" a="1"/>
  <c r="MK73" i="16" s="1"/>
  <c r="MJ73" i="16" a="1"/>
  <c r="MJ73" i="16" s="1"/>
  <c r="MI73" i="16" a="1"/>
  <c r="MI73" i="16" s="1"/>
  <c r="MH73" i="16" a="1"/>
  <c r="MH73" i="16" s="1"/>
  <c r="MG73" i="16" a="1"/>
  <c r="MG73" i="16" s="1"/>
  <c r="MF73" i="16" a="1"/>
  <c r="MF73" i="16" s="1"/>
  <c r="ME73" i="16" a="1"/>
  <c r="ME73" i="16" s="1"/>
  <c r="MD73" i="16" a="1"/>
  <c r="MD73" i="16" s="1"/>
  <c r="MC73" i="16" a="1"/>
  <c r="MC73" i="16" s="1"/>
  <c r="MB73" i="16" a="1"/>
  <c r="MB73" i="16" s="1"/>
  <c r="MA73" i="16" a="1"/>
  <c r="MA73" i="16" s="1"/>
  <c r="LZ73" i="16" a="1"/>
  <c r="LZ73" i="16" s="1"/>
  <c r="LY73" i="16" a="1"/>
  <c r="LY73" i="16" s="1"/>
  <c r="LX73" i="16" a="1"/>
  <c r="LX73" i="16" s="1"/>
  <c r="LW73" i="16" a="1"/>
  <c r="LW73" i="16" s="1"/>
  <c r="LV73" i="16" a="1"/>
  <c r="LV73" i="16" s="1"/>
  <c r="LU73" i="16" a="1"/>
  <c r="LU73" i="16" s="1"/>
  <c r="LT73" i="16" a="1"/>
  <c r="LT73" i="16" s="1"/>
  <c r="LS73" i="16" a="1"/>
  <c r="LS73" i="16" s="1"/>
  <c r="LR73" i="16" a="1"/>
  <c r="LR73" i="16" s="1"/>
  <c r="LQ73" i="16" a="1"/>
  <c r="LQ73" i="16" s="1"/>
  <c r="LP73" i="16" a="1"/>
  <c r="LP73" i="16" s="1"/>
  <c r="LO73" i="16" a="1"/>
  <c r="LO73" i="16" s="1"/>
  <c r="LN73" i="16" a="1"/>
  <c r="LN73" i="16" s="1"/>
  <c r="LM73" i="16" a="1"/>
  <c r="LM73" i="16" s="1"/>
  <c r="LL73" i="16" a="1"/>
  <c r="LL73" i="16" s="1"/>
  <c r="LK73" i="16" a="1"/>
  <c r="LK73" i="16" s="1"/>
  <c r="LJ73" i="16" a="1"/>
  <c r="LJ73" i="16" s="1"/>
  <c r="LI73" i="16" a="1"/>
  <c r="LI73" i="16" s="1"/>
  <c r="LH73" i="16" a="1"/>
  <c r="LH73" i="16" s="1"/>
  <c r="LG73" i="16" a="1"/>
  <c r="LG73" i="16" s="1"/>
  <c r="LF73" i="16" a="1"/>
  <c r="LF73" i="16" s="1"/>
  <c r="LE73" i="16" a="1"/>
  <c r="LE73" i="16" s="1"/>
  <c r="LD73" i="16" a="1"/>
  <c r="LD73" i="16" s="1"/>
  <c r="LC73" i="16" a="1"/>
  <c r="LC73" i="16" s="1"/>
  <c r="LB73" i="16" a="1"/>
  <c r="LB73" i="16" s="1"/>
  <c r="LA73" i="16" a="1"/>
  <c r="LA73" i="16" s="1"/>
  <c r="KZ73" i="16" a="1"/>
  <c r="KZ73" i="16" s="1"/>
  <c r="KY73" i="16" a="1"/>
  <c r="KY73" i="16" s="1"/>
  <c r="KX73" i="16" a="1"/>
  <c r="KX73" i="16" s="1"/>
  <c r="KW73" i="16" a="1"/>
  <c r="KW73" i="16" s="1"/>
  <c r="KV73" i="16" a="1"/>
  <c r="KV73" i="16" s="1"/>
  <c r="KU73" i="16" a="1"/>
  <c r="KU73" i="16" s="1"/>
  <c r="KT73" i="16" a="1"/>
  <c r="KT73" i="16" s="1"/>
  <c r="KS73" i="16" a="1"/>
  <c r="KS73" i="16" s="1"/>
  <c r="KR73" i="16" a="1"/>
  <c r="KR73" i="16" s="1"/>
  <c r="KQ73" i="16" a="1"/>
  <c r="KQ73" i="16" s="1"/>
  <c r="KP73" i="16" a="1"/>
  <c r="KP73" i="16" s="1"/>
  <c r="KO73" i="16" a="1"/>
  <c r="KO73" i="16" s="1"/>
  <c r="KN73" i="16" a="1"/>
  <c r="KN73" i="16" s="1"/>
  <c r="KM73" i="16" a="1"/>
  <c r="KM73" i="16" s="1"/>
  <c r="KL73" i="16" a="1"/>
  <c r="KL73" i="16" s="1"/>
  <c r="KK73" i="16" a="1"/>
  <c r="KK73" i="16" s="1"/>
  <c r="KJ73" i="16" a="1"/>
  <c r="KJ73" i="16" s="1"/>
  <c r="KI73" i="16" a="1"/>
  <c r="KI73" i="16" s="1"/>
  <c r="KH73" i="16" a="1"/>
  <c r="KH73" i="16" s="1"/>
  <c r="KG73" i="16" a="1"/>
  <c r="KG73" i="16" s="1"/>
  <c r="KF73" i="16" a="1"/>
  <c r="KF73" i="16" s="1"/>
  <c r="KE73" i="16" a="1"/>
  <c r="KE73" i="16" s="1"/>
  <c r="KD73" i="16" a="1"/>
  <c r="KD73" i="16" s="1"/>
  <c r="KC73" i="16" a="1"/>
  <c r="KC73" i="16" s="1"/>
  <c r="KB73" i="16" a="1"/>
  <c r="KB73" i="16" s="1"/>
  <c r="KA73" i="16" a="1"/>
  <c r="KA73" i="16" s="1"/>
  <c r="JZ73" i="16" a="1"/>
  <c r="JZ73" i="16" s="1"/>
  <c r="JY73" i="16" a="1"/>
  <c r="JY73" i="16" s="1"/>
  <c r="JX73" i="16" a="1"/>
  <c r="JX73" i="16" s="1"/>
  <c r="JW73" i="16" a="1"/>
  <c r="JW73" i="16" s="1"/>
  <c r="JV73" i="16" a="1"/>
  <c r="JV73" i="16" s="1"/>
  <c r="JU73" i="16" a="1"/>
  <c r="JU73" i="16" s="1"/>
  <c r="JT73" i="16" a="1"/>
  <c r="JT73" i="16" s="1"/>
  <c r="JS73" i="16" a="1"/>
  <c r="JS73" i="16" s="1"/>
  <c r="JR73" i="16" a="1"/>
  <c r="JR73" i="16" s="1"/>
  <c r="JQ73" i="16" a="1"/>
  <c r="JQ73" i="16" s="1"/>
  <c r="JP73" i="16" a="1"/>
  <c r="JP73" i="16" s="1"/>
  <c r="JO73" i="16" a="1"/>
  <c r="JO73" i="16" s="1"/>
  <c r="JN73" i="16" a="1"/>
  <c r="JN73" i="16" s="1"/>
  <c r="JM73" i="16" a="1"/>
  <c r="JM73" i="16" s="1"/>
  <c r="JL73" i="16" a="1"/>
  <c r="JL73" i="16" s="1"/>
  <c r="JK73" i="16" a="1"/>
  <c r="JK73" i="16" s="1"/>
  <c r="JJ73" i="16" a="1"/>
  <c r="JJ73" i="16" s="1"/>
  <c r="JI73" i="16" a="1"/>
  <c r="JI73" i="16" s="1"/>
  <c r="JH73" i="16" a="1"/>
  <c r="JH73" i="16" s="1"/>
  <c r="JG73" i="16" a="1"/>
  <c r="JG73" i="16" s="1"/>
  <c r="JF73" i="16" a="1"/>
  <c r="JF73" i="16" s="1"/>
  <c r="JE73" i="16" a="1"/>
  <c r="JE73" i="16" s="1"/>
  <c r="JD73" i="16" a="1"/>
  <c r="JD73" i="16" s="1"/>
  <c r="JC73" i="16" a="1"/>
  <c r="JC73" i="16" s="1"/>
  <c r="JB73" i="16" a="1"/>
  <c r="JB73" i="16" s="1"/>
  <c r="JA73" i="16" a="1"/>
  <c r="JA73" i="16" s="1"/>
  <c r="IZ73" i="16" a="1"/>
  <c r="IZ73" i="16" s="1"/>
  <c r="IY73" i="16" a="1"/>
  <c r="IY73" i="16" s="1"/>
  <c r="IX73" i="16" a="1"/>
  <c r="IX73" i="16" s="1"/>
  <c r="IW73" i="16" a="1"/>
  <c r="IW73" i="16" s="1"/>
  <c r="IV73" i="16" a="1"/>
  <c r="IV73" i="16" s="1"/>
  <c r="IU73" i="16" a="1"/>
  <c r="IU73" i="16" s="1"/>
  <c r="IT73" i="16" a="1"/>
  <c r="IT73" i="16" s="1"/>
  <c r="IS73" i="16" a="1"/>
  <c r="IS73" i="16" s="1"/>
  <c r="IR73" i="16" a="1"/>
  <c r="IR73" i="16" s="1"/>
  <c r="IQ73" i="16" a="1"/>
  <c r="IQ73" i="16" s="1"/>
  <c r="IP73" i="16" a="1"/>
  <c r="IP73" i="16" s="1"/>
  <c r="IO73" i="16" a="1"/>
  <c r="IO73" i="16" s="1"/>
  <c r="IN73" i="16" a="1"/>
  <c r="IN73" i="16" s="1"/>
  <c r="IM73" i="16" a="1"/>
  <c r="IM73" i="16" s="1"/>
  <c r="IL73" i="16" a="1"/>
  <c r="IL73" i="16" s="1"/>
  <c r="IK73" i="16" a="1"/>
  <c r="IK73" i="16" s="1"/>
  <c r="IJ73" i="16" a="1"/>
  <c r="IJ73" i="16" s="1"/>
  <c r="II73" i="16" a="1"/>
  <c r="II73" i="16" s="1"/>
  <c r="IH73" i="16" a="1"/>
  <c r="IH73" i="16" s="1"/>
  <c r="IG73" i="16" a="1"/>
  <c r="IG73" i="16" s="1"/>
  <c r="IF73" i="16" a="1"/>
  <c r="IF73" i="16" s="1"/>
  <c r="IE73" i="16" a="1"/>
  <c r="IE73" i="16" s="1"/>
  <c r="ID73" i="16" a="1"/>
  <c r="ID73" i="16" s="1"/>
  <c r="IC73" i="16" a="1"/>
  <c r="IC73" i="16" s="1"/>
  <c r="IB73" i="16" a="1"/>
  <c r="IB73" i="16" s="1"/>
  <c r="IA73" i="16" a="1"/>
  <c r="IA73" i="16" s="1"/>
  <c r="HZ73" i="16" a="1"/>
  <c r="HZ73" i="16" s="1"/>
  <c r="HY73" i="16" a="1"/>
  <c r="HY73" i="16" s="1"/>
  <c r="HX73" i="16" a="1"/>
  <c r="HX73" i="16" s="1"/>
  <c r="HW73" i="16" a="1"/>
  <c r="HW73" i="16" s="1"/>
  <c r="HV73" i="16" a="1"/>
  <c r="HV73" i="16" s="1"/>
  <c r="HU73" i="16" a="1"/>
  <c r="HU73" i="16" s="1"/>
  <c r="HT73" i="16" a="1"/>
  <c r="HT73" i="16" s="1"/>
  <c r="HS73" i="16" a="1"/>
  <c r="HS73" i="16" s="1"/>
  <c r="HR73" i="16" a="1"/>
  <c r="HR73" i="16" s="1"/>
  <c r="HQ73" i="16" a="1"/>
  <c r="HQ73" i="16" s="1"/>
  <c r="HP73" i="16" a="1"/>
  <c r="HP73" i="16" s="1"/>
  <c r="HO73" i="16" a="1"/>
  <c r="HO73" i="16" s="1"/>
  <c r="HN73" i="16" a="1"/>
  <c r="HN73" i="16" s="1"/>
  <c r="HM73" i="16" a="1"/>
  <c r="HM73" i="16" s="1"/>
  <c r="HL73" i="16" a="1"/>
  <c r="HL73" i="16" s="1"/>
  <c r="HK73" i="16" a="1"/>
  <c r="HK73" i="16" s="1"/>
  <c r="HJ73" i="16" a="1"/>
  <c r="HJ73" i="16" s="1"/>
  <c r="HI73" i="16" a="1"/>
  <c r="HI73" i="16" s="1"/>
  <c r="HH73" i="16" a="1"/>
  <c r="HH73" i="16" s="1"/>
  <c r="HG73" i="16" a="1"/>
  <c r="HG73" i="16" s="1"/>
  <c r="HF73" i="16" a="1"/>
  <c r="HF73" i="16" s="1"/>
  <c r="HE73" i="16" a="1"/>
  <c r="HE73" i="16" s="1"/>
  <c r="HD73" i="16" a="1"/>
  <c r="HD73" i="16" s="1"/>
  <c r="HC73" i="16" a="1"/>
  <c r="HC73" i="16" s="1"/>
  <c r="HB73" i="16" a="1"/>
  <c r="HB73" i="16" s="1"/>
  <c r="HA73" i="16" a="1"/>
  <c r="HA73" i="16" s="1"/>
  <c r="GZ73" i="16" a="1"/>
  <c r="GZ73" i="16" s="1"/>
  <c r="GY73" i="16" a="1"/>
  <c r="GY73" i="16" s="1"/>
  <c r="GX73" i="16" a="1"/>
  <c r="GX73" i="16" s="1"/>
  <c r="GW73" i="16" a="1"/>
  <c r="GW73" i="16" s="1"/>
  <c r="GV73" i="16" a="1"/>
  <c r="GV73" i="16" s="1"/>
  <c r="GU73" i="16" a="1"/>
  <c r="GU73" i="16" s="1"/>
  <c r="GT73" i="16" a="1"/>
  <c r="GT73" i="16" s="1"/>
  <c r="GS73" i="16" a="1"/>
  <c r="GS73" i="16" s="1"/>
  <c r="GR73" i="16" a="1"/>
  <c r="GR73" i="16" s="1"/>
  <c r="GQ73" i="16" a="1"/>
  <c r="GQ73" i="16" s="1"/>
  <c r="GP73" i="16" a="1"/>
  <c r="GP73" i="16" s="1"/>
  <c r="GO73" i="16" a="1"/>
  <c r="GO73" i="16" s="1"/>
  <c r="GN73" i="16" a="1"/>
  <c r="GN73" i="16" s="1"/>
  <c r="GM73" i="16" a="1"/>
  <c r="GM73" i="16" s="1"/>
  <c r="GL73" i="16" a="1"/>
  <c r="GL73" i="16" s="1"/>
  <c r="GK73" i="16" a="1"/>
  <c r="GK73" i="16" s="1"/>
  <c r="GJ73" i="16" a="1"/>
  <c r="GJ73" i="16" s="1"/>
  <c r="GI73" i="16" a="1"/>
  <c r="GI73" i="16" s="1"/>
  <c r="GH73" i="16" a="1"/>
  <c r="GH73" i="16" s="1"/>
  <c r="GG73" i="16" a="1"/>
  <c r="GG73" i="16" s="1"/>
  <c r="GF73" i="16" a="1"/>
  <c r="GF73" i="16" s="1"/>
  <c r="GE73" i="16" a="1"/>
  <c r="GE73" i="16" s="1"/>
  <c r="GD73" i="16" a="1"/>
  <c r="GD73" i="16" s="1"/>
  <c r="GC73" i="16" a="1"/>
  <c r="GC73" i="16" s="1"/>
  <c r="GB73" i="16" a="1"/>
  <c r="GB73" i="16" s="1"/>
  <c r="GA73" i="16" a="1"/>
  <c r="GA73" i="16" s="1"/>
  <c r="FZ73" i="16" a="1"/>
  <c r="FZ73" i="16" s="1"/>
  <c r="FY73" i="16" a="1"/>
  <c r="FY73" i="16" s="1"/>
  <c r="FX73" i="16" a="1"/>
  <c r="FX73" i="16" s="1"/>
  <c r="FW73" i="16" a="1"/>
  <c r="FW73" i="16" s="1"/>
  <c r="FV73" i="16" a="1"/>
  <c r="FV73" i="16" s="1"/>
  <c r="FU73" i="16" a="1"/>
  <c r="FU73" i="16" s="1"/>
  <c r="FT73" i="16" a="1"/>
  <c r="FT73" i="16" s="1"/>
  <c r="FS73" i="16" a="1"/>
  <c r="FS73" i="16" s="1"/>
  <c r="FR73" i="16" a="1"/>
  <c r="FR73" i="16" s="1"/>
  <c r="FQ73" i="16" a="1"/>
  <c r="FQ73" i="16" s="1"/>
  <c r="FP73" i="16" a="1"/>
  <c r="FP73" i="16" s="1"/>
  <c r="FO73" i="16" a="1"/>
  <c r="FO73" i="16" s="1"/>
  <c r="FN73" i="16" a="1"/>
  <c r="FN73" i="16" s="1"/>
  <c r="FM73" i="16" a="1"/>
  <c r="FM73" i="16" s="1"/>
  <c r="FL73" i="16" a="1"/>
  <c r="FL73" i="16" s="1"/>
  <c r="FK73" i="16" a="1"/>
  <c r="FK73" i="16" s="1"/>
  <c r="FJ73" i="16" a="1"/>
  <c r="FJ73" i="16" s="1"/>
  <c r="FI73" i="16" a="1"/>
  <c r="FI73" i="16" s="1"/>
  <c r="FH73" i="16" a="1"/>
  <c r="FH73" i="16" s="1"/>
  <c r="FG73" i="16" a="1"/>
  <c r="FG73" i="16" s="1"/>
  <c r="FF73" i="16" a="1"/>
  <c r="FF73" i="16" s="1"/>
  <c r="FE73" i="16" a="1"/>
  <c r="FE73" i="16" s="1"/>
  <c r="FD73" i="16" a="1"/>
  <c r="FD73" i="16" s="1"/>
  <c r="FC73" i="16" a="1"/>
  <c r="FC73" i="16" s="1"/>
  <c r="FB73" i="16" a="1"/>
  <c r="FB73" i="16" s="1"/>
  <c r="FA73" i="16" a="1"/>
  <c r="FA73" i="16" s="1"/>
  <c r="EZ73" i="16" a="1"/>
  <c r="EZ73" i="16" s="1"/>
  <c r="EY73" i="16" a="1"/>
  <c r="EY73" i="16" s="1"/>
  <c r="EX73" i="16" a="1"/>
  <c r="EX73" i="16" s="1"/>
  <c r="EW73" i="16" a="1"/>
  <c r="EW73" i="16" s="1"/>
  <c r="EV73" i="16" a="1"/>
  <c r="EV73" i="16" s="1"/>
  <c r="EU73" i="16" a="1"/>
  <c r="EU73" i="16" s="1"/>
  <c r="ET73" i="16" a="1"/>
  <c r="ET73" i="16" s="1"/>
  <c r="ES73" i="16" a="1"/>
  <c r="ES73" i="16" s="1"/>
  <c r="ER73" i="16" a="1"/>
  <c r="ER73" i="16" s="1"/>
  <c r="EQ73" i="16" a="1"/>
  <c r="EQ73" i="16" s="1"/>
  <c r="EP73" i="16" a="1"/>
  <c r="EP73" i="16" s="1"/>
  <c r="EO73" i="16" a="1"/>
  <c r="EO73" i="16" s="1"/>
  <c r="EN73" i="16" a="1"/>
  <c r="EN73" i="16" s="1"/>
  <c r="EM73" i="16" a="1"/>
  <c r="EM73" i="16" s="1"/>
  <c r="EL73" i="16" a="1"/>
  <c r="EL73" i="16" s="1"/>
  <c r="EK73" i="16" a="1"/>
  <c r="EK73" i="16" s="1"/>
  <c r="EJ73" i="16" a="1"/>
  <c r="EJ73" i="16" s="1"/>
  <c r="EI73" i="16" a="1"/>
  <c r="EI73" i="16" s="1"/>
  <c r="EH73" i="16" a="1"/>
  <c r="EH73" i="16" s="1"/>
  <c r="EG73" i="16" a="1"/>
  <c r="EG73" i="16" s="1"/>
  <c r="EF73" i="16" a="1"/>
  <c r="EF73" i="16" s="1"/>
  <c r="EE73" i="16" a="1"/>
  <c r="EE73" i="16" s="1"/>
  <c r="ED73" i="16" a="1"/>
  <c r="ED73" i="16" s="1"/>
  <c r="EC73" i="16" a="1"/>
  <c r="EC73" i="16" s="1"/>
  <c r="EB73" i="16" a="1"/>
  <c r="EB73" i="16" s="1"/>
  <c r="EA73" i="16" a="1"/>
  <c r="EA73" i="16" s="1"/>
  <c r="DZ73" i="16" a="1"/>
  <c r="DZ73" i="16" s="1"/>
  <c r="DY73" i="16" a="1"/>
  <c r="DY73" i="16" s="1"/>
  <c r="DX73" i="16" a="1"/>
  <c r="DX73" i="16" s="1"/>
  <c r="DW73" i="16" a="1"/>
  <c r="DW73" i="16" s="1"/>
  <c r="DV73" i="16" a="1"/>
  <c r="DV73" i="16" s="1"/>
  <c r="DU73" i="16" a="1"/>
  <c r="DU73" i="16" s="1"/>
  <c r="DT73" i="16" a="1"/>
  <c r="DT73" i="16" s="1"/>
  <c r="DS73" i="16" a="1"/>
  <c r="DS73" i="16" s="1"/>
  <c r="DR73" i="16" a="1"/>
  <c r="DR73" i="16" s="1"/>
  <c r="DQ73" i="16" a="1"/>
  <c r="DQ73" i="16" s="1"/>
  <c r="DP73" i="16" a="1"/>
  <c r="DP73" i="16" s="1"/>
  <c r="DO73" i="16" a="1"/>
  <c r="DO73" i="16" s="1"/>
  <c r="DN73" i="16" a="1"/>
  <c r="DN73" i="16" s="1"/>
  <c r="DM73" i="16" a="1"/>
  <c r="DM73" i="16" s="1"/>
  <c r="DL73" i="16" a="1"/>
  <c r="DL73" i="16" s="1"/>
  <c r="DK73" i="16" a="1"/>
  <c r="DK73" i="16" s="1"/>
  <c r="DJ73" i="16" a="1"/>
  <c r="DJ73" i="16" s="1"/>
  <c r="DI73" i="16" a="1"/>
  <c r="DI73" i="16" s="1"/>
  <c r="DH73" i="16" a="1"/>
  <c r="DH73" i="16" s="1"/>
  <c r="DG73" i="16" a="1"/>
  <c r="DG73" i="16" s="1"/>
  <c r="DF73" i="16" a="1"/>
  <c r="DF73" i="16" s="1"/>
  <c r="DE73" i="16" a="1"/>
  <c r="DE73" i="16" s="1"/>
  <c r="DD73" i="16" a="1"/>
  <c r="DD73" i="16" s="1"/>
  <c r="DC73" i="16" a="1"/>
  <c r="DC73" i="16" s="1"/>
  <c r="DB73" i="16" a="1"/>
  <c r="DB73" i="16" s="1"/>
  <c r="DA73" i="16" a="1"/>
  <c r="DA73" i="16" s="1"/>
  <c r="CZ73" i="16" a="1"/>
  <c r="CZ73" i="16" s="1"/>
  <c r="CY73" i="16" a="1"/>
  <c r="CY73" i="16" s="1"/>
  <c r="CX73" i="16" a="1"/>
  <c r="CX73" i="16" s="1"/>
  <c r="CW73" i="16" a="1"/>
  <c r="CW73" i="16" s="1"/>
  <c r="CV73" i="16" a="1"/>
  <c r="CV73" i="16" s="1"/>
  <c r="CU73" i="16" a="1"/>
  <c r="CU73" i="16" s="1"/>
  <c r="CT73" i="16" a="1"/>
  <c r="CT73" i="16" s="1"/>
  <c r="CS73" i="16" a="1"/>
  <c r="CS73" i="16" s="1"/>
  <c r="CR73" i="16" a="1"/>
  <c r="CR73" i="16" s="1"/>
  <c r="CQ73" i="16" a="1"/>
  <c r="CQ73" i="16" s="1"/>
  <c r="CP73" i="16" a="1"/>
  <c r="CP73" i="16" s="1"/>
  <c r="CO73" i="16" a="1"/>
  <c r="CO73" i="16" s="1"/>
  <c r="CN73" i="16" a="1"/>
  <c r="CN73" i="16" s="1"/>
  <c r="CM73" i="16" a="1"/>
  <c r="CM73" i="16" s="1"/>
  <c r="CL73" i="16" a="1"/>
  <c r="CL73" i="16" s="1"/>
  <c r="CK73" i="16" a="1"/>
  <c r="CK73" i="16" s="1"/>
  <c r="CJ73" i="16" a="1"/>
  <c r="CJ73" i="16" s="1"/>
  <c r="CI73" i="16" a="1"/>
  <c r="CI73" i="16" s="1"/>
  <c r="CH73" i="16" a="1"/>
  <c r="CH73" i="16" s="1"/>
  <c r="CG73" i="16" a="1"/>
  <c r="CG73" i="16" s="1"/>
  <c r="CF73" i="16" a="1"/>
  <c r="CF73" i="16" s="1"/>
  <c r="CE73" i="16" a="1"/>
  <c r="CE73" i="16" s="1"/>
  <c r="CD73" i="16" a="1"/>
  <c r="CD73" i="16" s="1"/>
  <c r="CC73" i="16" a="1"/>
  <c r="CC73" i="16" s="1"/>
  <c r="CB73" i="16" a="1"/>
  <c r="CB73" i="16" s="1"/>
  <c r="CA73" i="16" a="1"/>
  <c r="CA73" i="16" s="1"/>
  <c r="BZ73" i="16" a="1"/>
  <c r="BZ73" i="16" s="1"/>
  <c r="BY73" i="16" a="1"/>
  <c r="BY73" i="16" s="1"/>
  <c r="BX73" i="16" a="1"/>
  <c r="BX73" i="16" s="1"/>
  <c r="BW73" i="16" a="1"/>
  <c r="BW73" i="16" s="1"/>
  <c r="BV73" i="16" a="1"/>
  <c r="BV73" i="16" s="1"/>
  <c r="BU73" i="16" a="1"/>
  <c r="BU73" i="16" s="1"/>
  <c r="BT73" i="16" a="1"/>
  <c r="BT73" i="16" s="1"/>
  <c r="BS73" i="16" a="1"/>
  <c r="BS73" i="16" s="1"/>
  <c r="BR73" i="16" a="1"/>
  <c r="BR73" i="16" s="1"/>
  <c r="BQ73" i="16" a="1"/>
  <c r="BQ73" i="16" s="1"/>
  <c r="BP73" i="16" a="1"/>
  <c r="BP73" i="16" s="1"/>
  <c r="BO73" i="16" a="1"/>
  <c r="BO73" i="16" s="1"/>
  <c r="BN73" i="16" a="1"/>
  <c r="BN73" i="16" s="1"/>
  <c r="BM73" i="16" a="1"/>
  <c r="BM73" i="16" s="1"/>
  <c r="BL73" i="16" a="1"/>
  <c r="BL73" i="16" s="1"/>
  <c r="BK73" i="16" a="1"/>
  <c r="BK73" i="16" s="1"/>
  <c r="BJ73" i="16" a="1"/>
  <c r="BJ73" i="16" s="1"/>
  <c r="BI73" i="16" a="1"/>
  <c r="BI73" i="16" s="1"/>
  <c r="BH73" i="16" a="1"/>
  <c r="BH73" i="16" s="1"/>
  <c r="BG73" i="16" a="1"/>
  <c r="BG73" i="16" s="1"/>
  <c r="BF73" i="16" a="1"/>
  <c r="BF73" i="16" s="1"/>
  <c r="BE73" i="16" a="1"/>
  <c r="BE73" i="16" s="1"/>
  <c r="BD73" i="16" a="1"/>
  <c r="BD73" i="16" s="1"/>
  <c r="BC73" i="16" a="1"/>
  <c r="BC73" i="16" s="1"/>
  <c r="BB73" i="16" a="1"/>
  <c r="BB73" i="16" s="1"/>
  <c r="BA73" i="16" a="1"/>
  <c r="BA73" i="16" s="1"/>
  <c r="AZ73" i="16" a="1"/>
  <c r="AZ73" i="16" s="1"/>
  <c r="AY73" i="16" a="1"/>
  <c r="AY73" i="16" s="1"/>
  <c r="AX73" i="16" a="1"/>
  <c r="AX73" i="16" s="1"/>
  <c r="AW73" i="16" a="1"/>
  <c r="AW73" i="16" s="1"/>
  <c r="AV73" i="16" a="1"/>
  <c r="AV73" i="16" s="1"/>
  <c r="AU73" i="16" a="1"/>
  <c r="AU73" i="16" s="1"/>
  <c r="AT73" i="16" a="1"/>
  <c r="AT73" i="16" s="1"/>
  <c r="AS73" i="16" a="1"/>
  <c r="AS73" i="16" s="1"/>
  <c r="AR73" i="16" a="1"/>
  <c r="AR73" i="16" s="1"/>
  <c r="AQ73" i="16" a="1"/>
  <c r="AQ73" i="16" s="1"/>
  <c r="AP73" i="16" a="1"/>
  <c r="AP73" i="16" s="1"/>
  <c r="AO73" i="16" a="1"/>
  <c r="AO73" i="16" s="1"/>
  <c r="AN73" i="16" a="1"/>
  <c r="AN73" i="16" s="1"/>
  <c r="AM73" i="16" a="1"/>
  <c r="AM73" i="16" s="1"/>
  <c r="AL73" i="16" a="1"/>
  <c r="AL73" i="16" s="1"/>
  <c r="AK73" i="16" a="1"/>
  <c r="AK73" i="16" s="1"/>
  <c r="AJ73" i="16" a="1"/>
  <c r="AJ73" i="16" s="1"/>
  <c r="AI73" i="16" a="1"/>
  <c r="AI73" i="16" s="1"/>
  <c r="AH73" i="16" a="1"/>
  <c r="AH73" i="16" s="1"/>
  <c r="AG73" i="16" a="1"/>
  <c r="AG73" i="16" s="1"/>
  <c r="AF73" i="16" a="1"/>
  <c r="AF73" i="16" s="1"/>
  <c r="AE73" i="16" a="1"/>
  <c r="AE73" i="16" s="1"/>
  <c r="AD73" i="16" a="1"/>
  <c r="AD73" i="16" s="1"/>
  <c r="AC73" i="16" a="1"/>
  <c r="AC73" i="16" s="1"/>
  <c r="AB73" i="16" a="1"/>
  <c r="AB73" i="16" s="1"/>
  <c r="AA73" i="16" a="1"/>
  <c r="AA73" i="16" s="1"/>
  <c r="Z73" i="16" a="1"/>
  <c r="Z73" i="16" s="1"/>
  <c r="Y73" i="16" a="1"/>
  <c r="Y73" i="16" s="1"/>
  <c r="X73" i="16" a="1"/>
  <c r="X73" i="16" s="1"/>
  <c r="W73" i="16" a="1"/>
  <c r="W73" i="16" s="1"/>
  <c r="V73" i="16" a="1"/>
  <c r="V73" i="16" s="1"/>
  <c r="U73" i="16" a="1"/>
  <c r="U73" i="16" s="1"/>
  <c r="T73" i="16" a="1"/>
  <c r="T73" i="16" s="1"/>
  <c r="S73" i="16" a="1"/>
  <c r="S73" i="16" s="1"/>
  <c r="R73" i="16" a="1"/>
  <c r="R73" i="16" s="1"/>
  <c r="Q73" i="16" a="1"/>
  <c r="Q73" i="16" s="1"/>
  <c r="P73" i="16" a="1"/>
  <c r="P73" i="16" s="1"/>
  <c r="O73" i="16" a="1"/>
  <c r="O73" i="16" s="1"/>
  <c r="N73" i="16" a="1"/>
  <c r="N73" i="16" s="1"/>
  <c r="M73" i="16" a="1"/>
  <c r="M73" i="16" s="1"/>
  <c r="L73" i="16" a="1"/>
  <c r="L73" i="16" s="1"/>
  <c r="K73" i="16" a="1"/>
  <c r="K73" i="16" s="1"/>
  <c r="J73" i="16" a="1"/>
  <c r="J73" i="16" s="1"/>
  <c r="NJ72" i="16" a="1"/>
  <c r="NJ72" i="16" s="1"/>
  <c r="NI72" i="16" a="1"/>
  <c r="NI72" i="16" s="1"/>
  <c r="NH72" i="16" a="1"/>
  <c r="NH72" i="16" s="1"/>
  <c r="NG72" i="16" a="1"/>
  <c r="NG72" i="16" s="1"/>
  <c r="NF72" i="16" a="1"/>
  <c r="NF72" i="16" s="1"/>
  <c r="NE72" i="16" a="1"/>
  <c r="NE72" i="16" s="1"/>
  <c r="ND72" i="16" a="1"/>
  <c r="ND72" i="16" s="1"/>
  <c r="NC72" i="16" a="1"/>
  <c r="NC72" i="16" s="1"/>
  <c r="NB72" i="16" a="1"/>
  <c r="NB72" i="16" s="1"/>
  <c r="NA72" i="16" a="1"/>
  <c r="NA72" i="16" s="1"/>
  <c r="MZ72" i="16" a="1"/>
  <c r="MZ72" i="16" s="1"/>
  <c r="MY72" i="16" a="1"/>
  <c r="MY72" i="16" s="1"/>
  <c r="MX72" i="16" a="1"/>
  <c r="MX72" i="16" s="1"/>
  <c r="MW72" i="16" a="1"/>
  <c r="MW72" i="16" s="1"/>
  <c r="MV72" i="16" a="1"/>
  <c r="MV72" i="16" s="1"/>
  <c r="MU72" i="16" a="1"/>
  <c r="MU72" i="16" s="1"/>
  <c r="MT72" i="16" a="1"/>
  <c r="MT72" i="16" s="1"/>
  <c r="MS72" i="16" a="1"/>
  <c r="MS72" i="16" s="1"/>
  <c r="MR72" i="16" a="1"/>
  <c r="MR72" i="16" s="1"/>
  <c r="MQ72" i="16" a="1"/>
  <c r="MQ72" i="16" s="1"/>
  <c r="MP72" i="16" a="1"/>
  <c r="MP72" i="16" s="1"/>
  <c r="MO72" i="16" a="1"/>
  <c r="MO72" i="16" s="1"/>
  <c r="MN72" i="16" a="1"/>
  <c r="MN72" i="16" s="1"/>
  <c r="MM72" i="16" a="1"/>
  <c r="MM72" i="16" s="1"/>
  <c r="ML72" i="16" a="1"/>
  <c r="ML72" i="16" s="1"/>
  <c r="MK72" i="16" a="1"/>
  <c r="MK72" i="16" s="1"/>
  <c r="MJ72" i="16" a="1"/>
  <c r="MJ72" i="16" s="1"/>
  <c r="MI72" i="16" a="1"/>
  <c r="MI72" i="16" s="1"/>
  <c r="MH72" i="16" a="1"/>
  <c r="MH72" i="16" s="1"/>
  <c r="MG72" i="16" a="1"/>
  <c r="MG72" i="16" s="1"/>
  <c r="MF72" i="16" a="1"/>
  <c r="MF72" i="16" s="1"/>
  <c r="ME72" i="16" a="1"/>
  <c r="ME72" i="16" s="1"/>
  <c r="MD72" i="16" a="1"/>
  <c r="MD72" i="16" s="1"/>
  <c r="MC72" i="16" a="1"/>
  <c r="MC72" i="16" s="1"/>
  <c r="MB72" i="16" a="1"/>
  <c r="MB72" i="16" s="1"/>
  <c r="MA72" i="16" a="1"/>
  <c r="MA72" i="16" s="1"/>
  <c r="LZ72" i="16" a="1"/>
  <c r="LZ72" i="16" s="1"/>
  <c r="LY72" i="16" a="1"/>
  <c r="LY72" i="16" s="1"/>
  <c r="LX72" i="16" a="1"/>
  <c r="LX72" i="16" s="1"/>
  <c r="LW72" i="16" a="1"/>
  <c r="LW72" i="16" s="1"/>
  <c r="LV72" i="16" a="1"/>
  <c r="LV72" i="16" s="1"/>
  <c r="LU72" i="16" a="1"/>
  <c r="LU72" i="16" s="1"/>
  <c r="LT72" i="16" a="1"/>
  <c r="LT72" i="16" s="1"/>
  <c r="LS72" i="16" a="1"/>
  <c r="LS72" i="16" s="1"/>
  <c r="LR72" i="16" a="1"/>
  <c r="LR72" i="16" s="1"/>
  <c r="LQ72" i="16" a="1"/>
  <c r="LQ72" i="16" s="1"/>
  <c r="LP72" i="16" a="1"/>
  <c r="LP72" i="16" s="1"/>
  <c r="LO72" i="16" a="1"/>
  <c r="LO72" i="16" s="1"/>
  <c r="LN72" i="16" a="1"/>
  <c r="LN72" i="16" s="1"/>
  <c r="LM72" i="16" a="1"/>
  <c r="LM72" i="16" s="1"/>
  <c r="LL72" i="16" a="1"/>
  <c r="LL72" i="16" s="1"/>
  <c r="LK72" i="16" a="1"/>
  <c r="LK72" i="16" s="1"/>
  <c r="LJ72" i="16" a="1"/>
  <c r="LJ72" i="16" s="1"/>
  <c r="LI72" i="16" a="1"/>
  <c r="LI72" i="16" s="1"/>
  <c r="LH72" i="16" a="1"/>
  <c r="LH72" i="16" s="1"/>
  <c r="LG72" i="16" a="1"/>
  <c r="LG72" i="16" s="1"/>
  <c r="LF72" i="16" a="1"/>
  <c r="LF72" i="16" s="1"/>
  <c r="LE72" i="16" a="1"/>
  <c r="LE72" i="16" s="1"/>
  <c r="LD72" i="16" a="1"/>
  <c r="LD72" i="16" s="1"/>
  <c r="LC72" i="16" a="1"/>
  <c r="LC72" i="16" s="1"/>
  <c r="LB72" i="16" a="1"/>
  <c r="LB72" i="16" s="1"/>
  <c r="LA72" i="16" a="1"/>
  <c r="LA72" i="16" s="1"/>
  <c r="KZ72" i="16" a="1"/>
  <c r="KZ72" i="16" s="1"/>
  <c r="KY72" i="16" a="1"/>
  <c r="KY72" i="16" s="1"/>
  <c r="KX72" i="16" a="1"/>
  <c r="KX72" i="16" s="1"/>
  <c r="KW72" i="16" a="1"/>
  <c r="KW72" i="16" s="1"/>
  <c r="KV72" i="16" a="1"/>
  <c r="KV72" i="16" s="1"/>
  <c r="KU72" i="16" a="1"/>
  <c r="KU72" i="16" s="1"/>
  <c r="KT72" i="16" a="1"/>
  <c r="KT72" i="16" s="1"/>
  <c r="KS72" i="16" a="1"/>
  <c r="KS72" i="16" s="1"/>
  <c r="KR72" i="16" a="1"/>
  <c r="KR72" i="16" s="1"/>
  <c r="KQ72" i="16" a="1"/>
  <c r="KQ72" i="16" s="1"/>
  <c r="KP72" i="16" a="1"/>
  <c r="KP72" i="16" s="1"/>
  <c r="KO72" i="16" a="1"/>
  <c r="KO72" i="16" s="1"/>
  <c r="KN72" i="16" a="1"/>
  <c r="KN72" i="16" s="1"/>
  <c r="KM72" i="16" a="1"/>
  <c r="KM72" i="16" s="1"/>
  <c r="KL72" i="16" a="1"/>
  <c r="KL72" i="16" s="1"/>
  <c r="KK72" i="16" a="1"/>
  <c r="KK72" i="16" s="1"/>
  <c r="KJ72" i="16" a="1"/>
  <c r="KJ72" i="16" s="1"/>
  <c r="KI72" i="16" a="1"/>
  <c r="KI72" i="16" s="1"/>
  <c r="KH72" i="16" a="1"/>
  <c r="KH72" i="16" s="1"/>
  <c r="KG72" i="16" a="1"/>
  <c r="KG72" i="16" s="1"/>
  <c r="KF72" i="16" a="1"/>
  <c r="KF72" i="16" s="1"/>
  <c r="KE72" i="16" a="1"/>
  <c r="KE72" i="16" s="1"/>
  <c r="KD72" i="16" a="1"/>
  <c r="KD72" i="16" s="1"/>
  <c r="KC72" i="16" a="1"/>
  <c r="KC72" i="16" s="1"/>
  <c r="KB72" i="16" a="1"/>
  <c r="KB72" i="16" s="1"/>
  <c r="KA72" i="16" a="1"/>
  <c r="KA72" i="16" s="1"/>
  <c r="JZ72" i="16" a="1"/>
  <c r="JZ72" i="16" s="1"/>
  <c r="JY72" i="16" a="1"/>
  <c r="JY72" i="16" s="1"/>
  <c r="JX72" i="16" a="1"/>
  <c r="JX72" i="16" s="1"/>
  <c r="JW72" i="16" a="1"/>
  <c r="JW72" i="16" s="1"/>
  <c r="JV72" i="16" a="1"/>
  <c r="JV72" i="16" s="1"/>
  <c r="JU72" i="16" a="1"/>
  <c r="JU72" i="16" s="1"/>
  <c r="JT72" i="16" a="1"/>
  <c r="JT72" i="16" s="1"/>
  <c r="JS72" i="16" a="1"/>
  <c r="JS72" i="16" s="1"/>
  <c r="JR72" i="16" a="1"/>
  <c r="JR72" i="16" s="1"/>
  <c r="JQ72" i="16" a="1"/>
  <c r="JQ72" i="16" s="1"/>
  <c r="JP72" i="16" a="1"/>
  <c r="JP72" i="16" s="1"/>
  <c r="JO72" i="16" a="1"/>
  <c r="JO72" i="16" s="1"/>
  <c r="JN72" i="16" a="1"/>
  <c r="JN72" i="16" s="1"/>
  <c r="JM72" i="16" a="1"/>
  <c r="JM72" i="16" s="1"/>
  <c r="JL72" i="16" a="1"/>
  <c r="JL72" i="16" s="1"/>
  <c r="JK72" i="16" a="1"/>
  <c r="JK72" i="16" s="1"/>
  <c r="JJ72" i="16" a="1"/>
  <c r="JJ72" i="16" s="1"/>
  <c r="JI72" i="16" a="1"/>
  <c r="JI72" i="16" s="1"/>
  <c r="JH72" i="16" a="1"/>
  <c r="JH72" i="16" s="1"/>
  <c r="JG72" i="16" a="1"/>
  <c r="JG72" i="16" s="1"/>
  <c r="JF72" i="16" a="1"/>
  <c r="JF72" i="16" s="1"/>
  <c r="JE72" i="16" a="1"/>
  <c r="JE72" i="16" s="1"/>
  <c r="JD72" i="16" a="1"/>
  <c r="JD72" i="16" s="1"/>
  <c r="JC72" i="16" a="1"/>
  <c r="JC72" i="16" s="1"/>
  <c r="JB72" i="16" a="1"/>
  <c r="JB72" i="16" s="1"/>
  <c r="JA72" i="16" a="1"/>
  <c r="JA72" i="16" s="1"/>
  <c r="IZ72" i="16" a="1"/>
  <c r="IZ72" i="16" s="1"/>
  <c r="IY72" i="16" a="1"/>
  <c r="IY72" i="16" s="1"/>
  <c r="IX72" i="16" a="1"/>
  <c r="IX72" i="16" s="1"/>
  <c r="IW72" i="16" a="1"/>
  <c r="IW72" i="16" s="1"/>
  <c r="IV72" i="16" a="1"/>
  <c r="IV72" i="16" s="1"/>
  <c r="IU72" i="16" a="1"/>
  <c r="IU72" i="16" s="1"/>
  <c r="IT72" i="16" a="1"/>
  <c r="IT72" i="16" s="1"/>
  <c r="IS72" i="16" a="1"/>
  <c r="IS72" i="16" s="1"/>
  <c r="IR72" i="16" a="1"/>
  <c r="IR72" i="16" s="1"/>
  <c r="IQ72" i="16" a="1"/>
  <c r="IQ72" i="16" s="1"/>
  <c r="IP72" i="16" a="1"/>
  <c r="IP72" i="16" s="1"/>
  <c r="IO72" i="16" a="1"/>
  <c r="IO72" i="16" s="1"/>
  <c r="IN72" i="16" a="1"/>
  <c r="IN72" i="16" s="1"/>
  <c r="IM72" i="16" a="1"/>
  <c r="IM72" i="16" s="1"/>
  <c r="IL72" i="16" a="1"/>
  <c r="IL72" i="16" s="1"/>
  <c r="IK72" i="16" a="1"/>
  <c r="IK72" i="16" s="1"/>
  <c r="IJ72" i="16" a="1"/>
  <c r="IJ72" i="16" s="1"/>
  <c r="II72" i="16" a="1"/>
  <c r="II72" i="16" s="1"/>
  <c r="IH72" i="16" a="1"/>
  <c r="IH72" i="16" s="1"/>
  <c r="IG72" i="16" a="1"/>
  <c r="IG72" i="16" s="1"/>
  <c r="IF72" i="16" a="1"/>
  <c r="IF72" i="16" s="1"/>
  <c r="IE72" i="16" a="1"/>
  <c r="IE72" i="16" s="1"/>
  <c r="ID72" i="16" a="1"/>
  <c r="ID72" i="16" s="1"/>
  <c r="IC72" i="16" a="1"/>
  <c r="IC72" i="16" s="1"/>
  <c r="IB72" i="16" a="1"/>
  <c r="IB72" i="16" s="1"/>
  <c r="IA72" i="16" a="1"/>
  <c r="IA72" i="16" s="1"/>
  <c r="HZ72" i="16" a="1"/>
  <c r="HZ72" i="16" s="1"/>
  <c r="HY72" i="16" a="1"/>
  <c r="HY72" i="16" s="1"/>
  <c r="HX72" i="16" a="1"/>
  <c r="HX72" i="16" s="1"/>
  <c r="HW72" i="16" a="1"/>
  <c r="HW72" i="16" s="1"/>
  <c r="HV72" i="16" a="1"/>
  <c r="HV72" i="16" s="1"/>
  <c r="HU72" i="16" a="1"/>
  <c r="HU72" i="16" s="1"/>
  <c r="HT72" i="16" a="1"/>
  <c r="HT72" i="16" s="1"/>
  <c r="HS72" i="16" a="1"/>
  <c r="HS72" i="16" s="1"/>
  <c r="HR72" i="16" a="1"/>
  <c r="HR72" i="16" s="1"/>
  <c r="HQ72" i="16" a="1"/>
  <c r="HQ72" i="16" s="1"/>
  <c r="HP72" i="16" a="1"/>
  <c r="HP72" i="16" s="1"/>
  <c r="HO72" i="16" a="1"/>
  <c r="HO72" i="16" s="1"/>
  <c r="HN72" i="16" a="1"/>
  <c r="HN72" i="16" s="1"/>
  <c r="HM72" i="16" a="1"/>
  <c r="HM72" i="16" s="1"/>
  <c r="HL72" i="16" a="1"/>
  <c r="HL72" i="16" s="1"/>
  <c r="HK72" i="16" a="1"/>
  <c r="HK72" i="16" s="1"/>
  <c r="HJ72" i="16" a="1"/>
  <c r="HJ72" i="16" s="1"/>
  <c r="HI72" i="16" a="1"/>
  <c r="HI72" i="16" s="1"/>
  <c r="HH72" i="16" a="1"/>
  <c r="HH72" i="16" s="1"/>
  <c r="HG72" i="16" a="1"/>
  <c r="HG72" i="16" s="1"/>
  <c r="HF72" i="16" a="1"/>
  <c r="HF72" i="16" s="1"/>
  <c r="HE72" i="16" a="1"/>
  <c r="HE72" i="16" s="1"/>
  <c r="HD72" i="16" a="1"/>
  <c r="HD72" i="16" s="1"/>
  <c r="HC72" i="16" a="1"/>
  <c r="HC72" i="16" s="1"/>
  <c r="HB72" i="16" a="1"/>
  <c r="HB72" i="16" s="1"/>
  <c r="HA72" i="16" a="1"/>
  <c r="HA72" i="16" s="1"/>
  <c r="GZ72" i="16" a="1"/>
  <c r="GZ72" i="16" s="1"/>
  <c r="GY72" i="16" a="1"/>
  <c r="GY72" i="16" s="1"/>
  <c r="GX72" i="16" a="1"/>
  <c r="GX72" i="16" s="1"/>
  <c r="GW72" i="16" a="1"/>
  <c r="GW72" i="16" s="1"/>
  <c r="GV72" i="16" a="1"/>
  <c r="GV72" i="16" s="1"/>
  <c r="GU72" i="16" a="1"/>
  <c r="GU72" i="16" s="1"/>
  <c r="GT72" i="16" a="1"/>
  <c r="GT72" i="16" s="1"/>
  <c r="GS72" i="16" a="1"/>
  <c r="GS72" i="16" s="1"/>
  <c r="GR72" i="16" a="1"/>
  <c r="GR72" i="16" s="1"/>
  <c r="GQ72" i="16" a="1"/>
  <c r="GQ72" i="16" s="1"/>
  <c r="GP72" i="16" a="1"/>
  <c r="GP72" i="16" s="1"/>
  <c r="GO72" i="16" a="1"/>
  <c r="GO72" i="16" s="1"/>
  <c r="GN72" i="16" a="1"/>
  <c r="GN72" i="16" s="1"/>
  <c r="GM72" i="16" a="1"/>
  <c r="GM72" i="16" s="1"/>
  <c r="GL72" i="16" a="1"/>
  <c r="GL72" i="16" s="1"/>
  <c r="GK72" i="16" a="1"/>
  <c r="GK72" i="16" s="1"/>
  <c r="GJ72" i="16" a="1"/>
  <c r="GJ72" i="16" s="1"/>
  <c r="GI72" i="16" a="1"/>
  <c r="GI72" i="16" s="1"/>
  <c r="GH72" i="16" a="1"/>
  <c r="GH72" i="16" s="1"/>
  <c r="GG72" i="16" a="1"/>
  <c r="GG72" i="16" s="1"/>
  <c r="GF72" i="16" a="1"/>
  <c r="GF72" i="16" s="1"/>
  <c r="GE72" i="16" a="1"/>
  <c r="GE72" i="16" s="1"/>
  <c r="GD72" i="16" a="1"/>
  <c r="GD72" i="16" s="1"/>
  <c r="GC72" i="16" a="1"/>
  <c r="GC72" i="16" s="1"/>
  <c r="GB72" i="16" a="1"/>
  <c r="GB72" i="16" s="1"/>
  <c r="GA72" i="16" a="1"/>
  <c r="GA72" i="16" s="1"/>
  <c r="FZ72" i="16" a="1"/>
  <c r="FZ72" i="16" s="1"/>
  <c r="FY72" i="16" a="1"/>
  <c r="FY72" i="16" s="1"/>
  <c r="FX72" i="16" a="1"/>
  <c r="FX72" i="16" s="1"/>
  <c r="FW72" i="16" a="1"/>
  <c r="FW72" i="16" s="1"/>
  <c r="FV72" i="16" a="1"/>
  <c r="FV72" i="16" s="1"/>
  <c r="FU72" i="16" a="1"/>
  <c r="FU72" i="16" s="1"/>
  <c r="FT72" i="16" a="1"/>
  <c r="FT72" i="16" s="1"/>
  <c r="FS72" i="16" a="1"/>
  <c r="FS72" i="16" s="1"/>
  <c r="FR72" i="16" a="1"/>
  <c r="FR72" i="16" s="1"/>
  <c r="FQ72" i="16" a="1"/>
  <c r="FQ72" i="16" s="1"/>
  <c r="FP72" i="16" a="1"/>
  <c r="FP72" i="16" s="1"/>
  <c r="FO72" i="16" a="1"/>
  <c r="FO72" i="16" s="1"/>
  <c r="FN72" i="16" a="1"/>
  <c r="FN72" i="16" s="1"/>
  <c r="FM72" i="16" a="1"/>
  <c r="FM72" i="16" s="1"/>
  <c r="FL72" i="16" a="1"/>
  <c r="FL72" i="16" s="1"/>
  <c r="FK72" i="16" a="1"/>
  <c r="FK72" i="16" s="1"/>
  <c r="FJ72" i="16" a="1"/>
  <c r="FJ72" i="16" s="1"/>
  <c r="FI72" i="16" a="1"/>
  <c r="FI72" i="16" s="1"/>
  <c r="FH72" i="16" a="1"/>
  <c r="FH72" i="16" s="1"/>
  <c r="FG72" i="16" a="1"/>
  <c r="FG72" i="16" s="1"/>
  <c r="FF72" i="16" a="1"/>
  <c r="FF72" i="16" s="1"/>
  <c r="FE72" i="16" a="1"/>
  <c r="FE72" i="16" s="1"/>
  <c r="FD72" i="16" a="1"/>
  <c r="FD72" i="16" s="1"/>
  <c r="FC72" i="16" a="1"/>
  <c r="FC72" i="16" s="1"/>
  <c r="FB72" i="16" a="1"/>
  <c r="FB72" i="16" s="1"/>
  <c r="FA72" i="16" a="1"/>
  <c r="FA72" i="16" s="1"/>
  <c r="EZ72" i="16" a="1"/>
  <c r="EZ72" i="16" s="1"/>
  <c r="EY72" i="16" a="1"/>
  <c r="EY72" i="16" s="1"/>
  <c r="EX72" i="16" a="1"/>
  <c r="EX72" i="16" s="1"/>
  <c r="EW72" i="16" a="1"/>
  <c r="EW72" i="16" s="1"/>
  <c r="EV72" i="16" a="1"/>
  <c r="EV72" i="16" s="1"/>
  <c r="EU72" i="16" a="1"/>
  <c r="EU72" i="16" s="1"/>
  <c r="ET72" i="16" a="1"/>
  <c r="ET72" i="16" s="1"/>
  <c r="ES72" i="16" a="1"/>
  <c r="ES72" i="16" s="1"/>
  <c r="ER72" i="16" a="1"/>
  <c r="ER72" i="16" s="1"/>
  <c r="EQ72" i="16" a="1"/>
  <c r="EQ72" i="16" s="1"/>
  <c r="EP72" i="16" a="1"/>
  <c r="EP72" i="16" s="1"/>
  <c r="EO72" i="16" a="1"/>
  <c r="EO72" i="16" s="1"/>
  <c r="EN72" i="16" a="1"/>
  <c r="EN72" i="16" s="1"/>
  <c r="EM72" i="16" a="1"/>
  <c r="EM72" i="16" s="1"/>
  <c r="EL72" i="16" a="1"/>
  <c r="EL72" i="16" s="1"/>
  <c r="EK72" i="16" a="1"/>
  <c r="EK72" i="16" s="1"/>
  <c r="EJ72" i="16" a="1"/>
  <c r="EJ72" i="16" s="1"/>
  <c r="EI72" i="16" a="1"/>
  <c r="EI72" i="16" s="1"/>
  <c r="EH72" i="16" a="1"/>
  <c r="EH72" i="16" s="1"/>
  <c r="EG72" i="16" a="1"/>
  <c r="EG72" i="16" s="1"/>
  <c r="EF72" i="16" a="1"/>
  <c r="EF72" i="16" s="1"/>
  <c r="EE72" i="16" a="1"/>
  <c r="EE72" i="16" s="1"/>
  <c r="ED72" i="16" a="1"/>
  <c r="ED72" i="16" s="1"/>
  <c r="EC72" i="16" a="1"/>
  <c r="EC72" i="16" s="1"/>
  <c r="EB72" i="16" a="1"/>
  <c r="EB72" i="16" s="1"/>
  <c r="EA72" i="16" a="1"/>
  <c r="EA72" i="16" s="1"/>
  <c r="DZ72" i="16" a="1"/>
  <c r="DZ72" i="16" s="1"/>
  <c r="DY72" i="16" a="1"/>
  <c r="DY72" i="16" s="1"/>
  <c r="DX72" i="16" a="1"/>
  <c r="DX72" i="16" s="1"/>
  <c r="DW72" i="16" a="1"/>
  <c r="DW72" i="16" s="1"/>
  <c r="DV72" i="16" a="1"/>
  <c r="DV72" i="16" s="1"/>
  <c r="DU72" i="16" a="1"/>
  <c r="DU72" i="16" s="1"/>
  <c r="DT72" i="16" a="1"/>
  <c r="DT72" i="16" s="1"/>
  <c r="DS72" i="16" a="1"/>
  <c r="DS72" i="16" s="1"/>
  <c r="DR72" i="16" a="1"/>
  <c r="DR72" i="16" s="1"/>
  <c r="DQ72" i="16" a="1"/>
  <c r="DQ72" i="16" s="1"/>
  <c r="DP72" i="16" a="1"/>
  <c r="DP72" i="16" s="1"/>
  <c r="DO72" i="16" a="1"/>
  <c r="DO72" i="16" s="1"/>
  <c r="DN72" i="16" a="1"/>
  <c r="DN72" i="16" s="1"/>
  <c r="DM72" i="16" a="1"/>
  <c r="DM72" i="16" s="1"/>
  <c r="DL72" i="16" a="1"/>
  <c r="DL72" i="16" s="1"/>
  <c r="DK72" i="16" a="1"/>
  <c r="DK72" i="16" s="1"/>
  <c r="DJ72" i="16" a="1"/>
  <c r="DJ72" i="16" s="1"/>
  <c r="DI72" i="16" a="1"/>
  <c r="DI72" i="16" s="1"/>
  <c r="DH72" i="16" a="1"/>
  <c r="DH72" i="16" s="1"/>
  <c r="DG72" i="16" a="1"/>
  <c r="DG72" i="16" s="1"/>
  <c r="DF72" i="16" a="1"/>
  <c r="DF72" i="16" s="1"/>
  <c r="DE72" i="16" a="1"/>
  <c r="DE72" i="16" s="1"/>
  <c r="DD72" i="16" a="1"/>
  <c r="DD72" i="16" s="1"/>
  <c r="DC72" i="16" a="1"/>
  <c r="DC72" i="16" s="1"/>
  <c r="DB72" i="16" a="1"/>
  <c r="DB72" i="16" s="1"/>
  <c r="DA72" i="16" a="1"/>
  <c r="DA72" i="16" s="1"/>
  <c r="CZ72" i="16" a="1"/>
  <c r="CZ72" i="16" s="1"/>
  <c r="CY72" i="16" a="1"/>
  <c r="CY72" i="16" s="1"/>
  <c r="CX72" i="16" a="1"/>
  <c r="CX72" i="16" s="1"/>
  <c r="CW72" i="16" a="1"/>
  <c r="CW72" i="16" s="1"/>
  <c r="CV72" i="16" a="1"/>
  <c r="CV72" i="16" s="1"/>
  <c r="CU72" i="16" a="1"/>
  <c r="CU72" i="16" s="1"/>
  <c r="CT72" i="16" a="1"/>
  <c r="CT72" i="16" s="1"/>
  <c r="CS72" i="16" a="1"/>
  <c r="CS72" i="16" s="1"/>
  <c r="CR72" i="16" a="1"/>
  <c r="CR72" i="16" s="1"/>
  <c r="CQ72" i="16" a="1"/>
  <c r="CQ72" i="16" s="1"/>
  <c r="CP72" i="16" a="1"/>
  <c r="CP72" i="16" s="1"/>
  <c r="CO72" i="16" a="1"/>
  <c r="CO72" i="16" s="1"/>
  <c r="CN72" i="16" a="1"/>
  <c r="CN72" i="16" s="1"/>
  <c r="CM72" i="16" a="1"/>
  <c r="CM72" i="16" s="1"/>
  <c r="CL72" i="16" a="1"/>
  <c r="CL72" i="16" s="1"/>
  <c r="CK72" i="16" a="1"/>
  <c r="CK72" i="16" s="1"/>
  <c r="CJ72" i="16" a="1"/>
  <c r="CJ72" i="16" s="1"/>
  <c r="CI72" i="16" a="1"/>
  <c r="CI72" i="16" s="1"/>
  <c r="CH72" i="16" a="1"/>
  <c r="CH72" i="16" s="1"/>
  <c r="CG72" i="16" a="1"/>
  <c r="CG72" i="16" s="1"/>
  <c r="CF72" i="16" a="1"/>
  <c r="CF72" i="16" s="1"/>
  <c r="CE72" i="16" a="1"/>
  <c r="CE72" i="16" s="1"/>
  <c r="CD72" i="16" a="1"/>
  <c r="CD72" i="16" s="1"/>
  <c r="CC72" i="16" a="1"/>
  <c r="CC72" i="16" s="1"/>
  <c r="CB72" i="16" a="1"/>
  <c r="CB72" i="16" s="1"/>
  <c r="CA72" i="16" a="1"/>
  <c r="CA72" i="16" s="1"/>
  <c r="BZ72" i="16" a="1"/>
  <c r="BZ72" i="16" s="1"/>
  <c r="BY72" i="16" a="1"/>
  <c r="BY72" i="16" s="1"/>
  <c r="BX72" i="16" a="1"/>
  <c r="BX72" i="16" s="1"/>
  <c r="BW72" i="16" a="1"/>
  <c r="BW72" i="16" s="1"/>
  <c r="BV72" i="16" a="1"/>
  <c r="BV72" i="16" s="1"/>
  <c r="BU72" i="16" a="1"/>
  <c r="BU72" i="16" s="1"/>
  <c r="BT72" i="16" a="1"/>
  <c r="BT72" i="16" s="1"/>
  <c r="BS72" i="16" a="1"/>
  <c r="BS72" i="16" s="1"/>
  <c r="BR72" i="16" a="1"/>
  <c r="BR72" i="16" s="1"/>
  <c r="BQ72" i="16" a="1"/>
  <c r="BQ72" i="16" s="1"/>
  <c r="BP72" i="16" a="1"/>
  <c r="BP72" i="16" s="1"/>
  <c r="BO72" i="16" a="1"/>
  <c r="BO72" i="16" s="1"/>
  <c r="BN72" i="16" a="1"/>
  <c r="BN72" i="16" s="1"/>
  <c r="BM72" i="16" a="1"/>
  <c r="BM72" i="16" s="1"/>
  <c r="BL72" i="16" a="1"/>
  <c r="BL72" i="16" s="1"/>
  <c r="BK72" i="16" a="1"/>
  <c r="BK72" i="16" s="1"/>
  <c r="BJ72" i="16" a="1"/>
  <c r="BJ72" i="16" s="1"/>
  <c r="BI72" i="16" a="1"/>
  <c r="BI72" i="16" s="1"/>
  <c r="BH72" i="16" a="1"/>
  <c r="BH72" i="16" s="1"/>
  <c r="BG72" i="16" a="1"/>
  <c r="BG72" i="16" s="1"/>
  <c r="BF72" i="16" a="1"/>
  <c r="BF72" i="16" s="1"/>
  <c r="BE72" i="16" a="1"/>
  <c r="BE72" i="16" s="1"/>
  <c r="BD72" i="16" a="1"/>
  <c r="BD72" i="16" s="1"/>
  <c r="BC72" i="16" a="1"/>
  <c r="BC72" i="16" s="1"/>
  <c r="BB72" i="16" a="1"/>
  <c r="BB72" i="16" s="1"/>
  <c r="BA72" i="16" a="1"/>
  <c r="BA72" i="16" s="1"/>
  <c r="AZ72" i="16" a="1"/>
  <c r="AZ72" i="16" s="1"/>
  <c r="AY72" i="16" a="1"/>
  <c r="AY72" i="16" s="1"/>
  <c r="AX72" i="16" a="1"/>
  <c r="AX72" i="16" s="1"/>
  <c r="AW72" i="16" a="1"/>
  <c r="AW72" i="16" s="1"/>
  <c r="AV72" i="16" a="1"/>
  <c r="AV72" i="16" s="1"/>
  <c r="AU72" i="16" a="1"/>
  <c r="AU72" i="16" s="1"/>
  <c r="AT72" i="16" a="1"/>
  <c r="AT72" i="16" s="1"/>
  <c r="AS72" i="16" a="1"/>
  <c r="AS72" i="16" s="1"/>
  <c r="AR72" i="16" a="1"/>
  <c r="AR72" i="16" s="1"/>
  <c r="AQ72" i="16" a="1"/>
  <c r="AQ72" i="16" s="1"/>
  <c r="AP72" i="16" a="1"/>
  <c r="AP72" i="16" s="1"/>
  <c r="AO72" i="16" a="1"/>
  <c r="AO72" i="16" s="1"/>
  <c r="AN72" i="16" a="1"/>
  <c r="AN72" i="16" s="1"/>
  <c r="AM72" i="16" a="1"/>
  <c r="AM72" i="16" s="1"/>
  <c r="AL72" i="16" a="1"/>
  <c r="AL72" i="16" s="1"/>
  <c r="AK72" i="16" a="1"/>
  <c r="AK72" i="16" s="1"/>
  <c r="AJ72" i="16" a="1"/>
  <c r="AJ72" i="16" s="1"/>
  <c r="AI72" i="16" a="1"/>
  <c r="AI72" i="16" s="1"/>
  <c r="AH72" i="16" a="1"/>
  <c r="AH72" i="16" s="1"/>
  <c r="AG72" i="16" a="1"/>
  <c r="AG72" i="16" s="1"/>
  <c r="AF72" i="16" a="1"/>
  <c r="AF72" i="16" s="1"/>
  <c r="AE72" i="16" a="1"/>
  <c r="AE72" i="16" s="1"/>
  <c r="AD72" i="16" a="1"/>
  <c r="AD72" i="16" s="1"/>
  <c r="AC72" i="16" a="1"/>
  <c r="AC72" i="16" s="1"/>
  <c r="AB72" i="16" a="1"/>
  <c r="AB72" i="16" s="1"/>
  <c r="AA72" i="16" a="1"/>
  <c r="AA72" i="16" s="1"/>
  <c r="Z72" i="16" a="1"/>
  <c r="Z72" i="16" s="1"/>
  <c r="Y72" i="16" a="1"/>
  <c r="Y72" i="16" s="1"/>
  <c r="X72" i="16" a="1"/>
  <c r="X72" i="16" s="1"/>
  <c r="W72" i="16" a="1"/>
  <c r="W72" i="16" s="1"/>
  <c r="V72" i="16" a="1"/>
  <c r="V72" i="16" s="1"/>
  <c r="U72" i="16" a="1"/>
  <c r="U72" i="16" s="1"/>
  <c r="T72" i="16" a="1"/>
  <c r="T72" i="16" s="1"/>
  <c r="S72" i="16" a="1"/>
  <c r="S72" i="16" s="1"/>
  <c r="R72" i="16" a="1"/>
  <c r="R72" i="16" s="1"/>
  <c r="Q72" i="16" a="1"/>
  <c r="Q72" i="16" s="1"/>
  <c r="P72" i="16" a="1"/>
  <c r="P72" i="16" s="1"/>
  <c r="O72" i="16" a="1"/>
  <c r="O72" i="16" s="1"/>
  <c r="N72" i="16" a="1"/>
  <c r="N72" i="16" s="1"/>
  <c r="M72" i="16" a="1"/>
  <c r="M72" i="16" s="1"/>
  <c r="L72" i="16" a="1"/>
  <c r="L72" i="16" s="1"/>
  <c r="K72" i="16" a="1"/>
  <c r="K72" i="16" s="1"/>
  <c r="J72" i="16" a="1"/>
  <c r="J72" i="16" s="1"/>
  <c r="NJ71" i="16" a="1"/>
  <c r="NJ71" i="16" s="1"/>
  <c r="NI71" i="16" a="1"/>
  <c r="NI71" i="16" s="1"/>
  <c r="NH71" i="16" a="1"/>
  <c r="NH71" i="16" s="1"/>
  <c r="NG71" i="16" a="1"/>
  <c r="NG71" i="16" s="1"/>
  <c r="NF71" i="16" a="1"/>
  <c r="NF71" i="16" s="1"/>
  <c r="NE71" i="16" a="1"/>
  <c r="NE71" i="16" s="1"/>
  <c r="ND71" i="16" a="1"/>
  <c r="ND71" i="16" s="1"/>
  <c r="NC71" i="16" a="1"/>
  <c r="NC71" i="16" s="1"/>
  <c r="NB71" i="16" a="1"/>
  <c r="NB71" i="16" s="1"/>
  <c r="NA71" i="16" a="1"/>
  <c r="NA71" i="16" s="1"/>
  <c r="MZ71" i="16" a="1"/>
  <c r="MZ71" i="16" s="1"/>
  <c r="MY71" i="16" a="1"/>
  <c r="MY71" i="16" s="1"/>
  <c r="MX71" i="16" a="1"/>
  <c r="MX71" i="16" s="1"/>
  <c r="MW71" i="16" a="1"/>
  <c r="MW71" i="16" s="1"/>
  <c r="MV71" i="16" a="1"/>
  <c r="MV71" i="16" s="1"/>
  <c r="MU71" i="16" a="1"/>
  <c r="MU71" i="16" s="1"/>
  <c r="MT71" i="16" a="1"/>
  <c r="MT71" i="16" s="1"/>
  <c r="MS71" i="16" a="1"/>
  <c r="MS71" i="16" s="1"/>
  <c r="MR71" i="16" a="1"/>
  <c r="MR71" i="16" s="1"/>
  <c r="MQ71" i="16" a="1"/>
  <c r="MQ71" i="16" s="1"/>
  <c r="MP71" i="16" a="1"/>
  <c r="MP71" i="16" s="1"/>
  <c r="MO71" i="16" a="1"/>
  <c r="MO71" i="16" s="1"/>
  <c r="MN71" i="16" a="1"/>
  <c r="MN71" i="16" s="1"/>
  <c r="MM71" i="16" a="1"/>
  <c r="MM71" i="16" s="1"/>
  <c r="ML71" i="16" a="1"/>
  <c r="ML71" i="16" s="1"/>
  <c r="MK71" i="16" a="1"/>
  <c r="MK71" i="16" s="1"/>
  <c r="MJ71" i="16" a="1"/>
  <c r="MJ71" i="16" s="1"/>
  <c r="MI71" i="16" a="1"/>
  <c r="MI71" i="16" s="1"/>
  <c r="MH71" i="16" a="1"/>
  <c r="MH71" i="16" s="1"/>
  <c r="MG71" i="16" a="1"/>
  <c r="MG71" i="16" s="1"/>
  <c r="MF71" i="16" a="1"/>
  <c r="MF71" i="16" s="1"/>
  <c r="ME71" i="16" a="1"/>
  <c r="ME71" i="16" s="1"/>
  <c r="MD71" i="16" a="1"/>
  <c r="MD71" i="16" s="1"/>
  <c r="MC71" i="16" a="1"/>
  <c r="MC71" i="16" s="1"/>
  <c r="MB71" i="16" a="1"/>
  <c r="MB71" i="16" s="1"/>
  <c r="MA71" i="16" a="1"/>
  <c r="MA71" i="16" s="1"/>
  <c r="LZ71" i="16" a="1"/>
  <c r="LZ71" i="16" s="1"/>
  <c r="LY71" i="16" a="1"/>
  <c r="LY71" i="16" s="1"/>
  <c r="LX71" i="16" a="1"/>
  <c r="LX71" i="16" s="1"/>
  <c r="LW71" i="16" a="1"/>
  <c r="LW71" i="16" s="1"/>
  <c r="LV71" i="16" a="1"/>
  <c r="LV71" i="16" s="1"/>
  <c r="LU71" i="16" a="1"/>
  <c r="LU71" i="16" s="1"/>
  <c r="LT71" i="16" a="1"/>
  <c r="LT71" i="16" s="1"/>
  <c r="LS71" i="16" a="1"/>
  <c r="LS71" i="16" s="1"/>
  <c r="LR71" i="16" a="1"/>
  <c r="LR71" i="16" s="1"/>
  <c r="LQ71" i="16" a="1"/>
  <c r="LQ71" i="16" s="1"/>
  <c r="LP71" i="16" a="1"/>
  <c r="LP71" i="16" s="1"/>
  <c r="LO71" i="16" a="1"/>
  <c r="LO71" i="16" s="1"/>
  <c r="LN71" i="16" a="1"/>
  <c r="LN71" i="16" s="1"/>
  <c r="LM71" i="16" a="1"/>
  <c r="LM71" i="16" s="1"/>
  <c r="LL71" i="16" a="1"/>
  <c r="LL71" i="16" s="1"/>
  <c r="LK71" i="16" a="1"/>
  <c r="LK71" i="16" s="1"/>
  <c r="LJ71" i="16" a="1"/>
  <c r="LJ71" i="16" s="1"/>
  <c r="LI71" i="16" a="1"/>
  <c r="LI71" i="16" s="1"/>
  <c r="LH71" i="16" a="1"/>
  <c r="LH71" i="16" s="1"/>
  <c r="LG71" i="16" a="1"/>
  <c r="LG71" i="16" s="1"/>
  <c r="LF71" i="16" a="1"/>
  <c r="LF71" i="16" s="1"/>
  <c r="LE71" i="16" a="1"/>
  <c r="LE71" i="16" s="1"/>
  <c r="LD71" i="16" a="1"/>
  <c r="LD71" i="16" s="1"/>
  <c r="LC71" i="16" a="1"/>
  <c r="LC71" i="16" s="1"/>
  <c r="LB71" i="16" a="1"/>
  <c r="LB71" i="16" s="1"/>
  <c r="LA71" i="16" a="1"/>
  <c r="LA71" i="16" s="1"/>
  <c r="KZ71" i="16" a="1"/>
  <c r="KZ71" i="16" s="1"/>
  <c r="KY71" i="16" a="1"/>
  <c r="KY71" i="16" s="1"/>
  <c r="KX71" i="16" a="1"/>
  <c r="KX71" i="16" s="1"/>
  <c r="KW71" i="16" a="1"/>
  <c r="KW71" i="16" s="1"/>
  <c r="KV71" i="16" a="1"/>
  <c r="KV71" i="16" s="1"/>
  <c r="KU71" i="16" a="1"/>
  <c r="KU71" i="16" s="1"/>
  <c r="KT71" i="16" a="1"/>
  <c r="KT71" i="16" s="1"/>
  <c r="KS71" i="16" a="1"/>
  <c r="KS71" i="16" s="1"/>
  <c r="KR71" i="16" a="1"/>
  <c r="KR71" i="16" s="1"/>
  <c r="KQ71" i="16" a="1"/>
  <c r="KQ71" i="16" s="1"/>
  <c r="KP71" i="16" a="1"/>
  <c r="KP71" i="16" s="1"/>
  <c r="KO71" i="16" a="1"/>
  <c r="KO71" i="16" s="1"/>
  <c r="KN71" i="16" a="1"/>
  <c r="KN71" i="16" s="1"/>
  <c r="KM71" i="16" a="1"/>
  <c r="KM71" i="16" s="1"/>
  <c r="KL71" i="16" a="1"/>
  <c r="KL71" i="16" s="1"/>
  <c r="KK71" i="16" a="1"/>
  <c r="KK71" i="16" s="1"/>
  <c r="KJ71" i="16" a="1"/>
  <c r="KJ71" i="16" s="1"/>
  <c r="KI71" i="16" a="1"/>
  <c r="KI71" i="16" s="1"/>
  <c r="KH71" i="16" a="1"/>
  <c r="KH71" i="16" s="1"/>
  <c r="KG71" i="16" a="1"/>
  <c r="KG71" i="16" s="1"/>
  <c r="KF71" i="16" a="1"/>
  <c r="KF71" i="16" s="1"/>
  <c r="KE71" i="16" a="1"/>
  <c r="KE71" i="16" s="1"/>
  <c r="KD71" i="16" a="1"/>
  <c r="KD71" i="16" s="1"/>
  <c r="KC71" i="16" a="1"/>
  <c r="KC71" i="16" s="1"/>
  <c r="KB71" i="16" a="1"/>
  <c r="KB71" i="16" s="1"/>
  <c r="KA71" i="16" a="1"/>
  <c r="KA71" i="16" s="1"/>
  <c r="JZ71" i="16" a="1"/>
  <c r="JZ71" i="16" s="1"/>
  <c r="JY71" i="16" a="1"/>
  <c r="JY71" i="16" s="1"/>
  <c r="JX71" i="16" a="1"/>
  <c r="JX71" i="16" s="1"/>
  <c r="JW71" i="16" a="1"/>
  <c r="JW71" i="16" s="1"/>
  <c r="JV71" i="16" a="1"/>
  <c r="JV71" i="16" s="1"/>
  <c r="JU71" i="16" a="1"/>
  <c r="JU71" i="16" s="1"/>
  <c r="JT71" i="16" a="1"/>
  <c r="JT71" i="16" s="1"/>
  <c r="JS71" i="16" a="1"/>
  <c r="JS71" i="16" s="1"/>
  <c r="JR71" i="16" a="1"/>
  <c r="JR71" i="16" s="1"/>
  <c r="JQ71" i="16" a="1"/>
  <c r="JQ71" i="16" s="1"/>
  <c r="JP71" i="16" a="1"/>
  <c r="JP71" i="16" s="1"/>
  <c r="JO71" i="16" a="1"/>
  <c r="JO71" i="16" s="1"/>
  <c r="JN71" i="16" a="1"/>
  <c r="JN71" i="16" s="1"/>
  <c r="JM71" i="16" a="1"/>
  <c r="JM71" i="16" s="1"/>
  <c r="JL71" i="16" a="1"/>
  <c r="JL71" i="16" s="1"/>
  <c r="JK71" i="16" a="1"/>
  <c r="JK71" i="16" s="1"/>
  <c r="JJ71" i="16" a="1"/>
  <c r="JJ71" i="16" s="1"/>
  <c r="JI71" i="16" a="1"/>
  <c r="JI71" i="16" s="1"/>
  <c r="JH71" i="16" a="1"/>
  <c r="JH71" i="16" s="1"/>
  <c r="JG71" i="16" a="1"/>
  <c r="JG71" i="16" s="1"/>
  <c r="JF71" i="16" a="1"/>
  <c r="JF71" i="16" s="1"/>
  <c r="JE71" i="16" a="1"/>
  <c r="JE71" i="16" s="1"/>
  <c r="JD71" i="16" a="1"/>
  <c r="JD71" i="16" s="1"/>
  <c r="JC71" i="16" a="1"/>
  <c r="JC71" i="16" s="1"/>
  <c r="JB71" i="16" a="1"/>
  <c r="JB71" i="16" s="1"/>
  <c r="JA71" i="16" a="1"/>
  <c r="JA71" i="16" s="1"/>
  <c r="IZ71" i="16" a="1"/>
  <c r="IZ71" i="16" s="1"/>
  <c r="IY71" i="16" a="1"/>
  <c r="IY71" i="16" s="1"/>
  <c r="IX71" i="16" a="1"/>
  <c r="IX71" i="16" s="1"/>
  <c r="IW71" i="16" a="1"/>
  <c r="IW71" i="16" s="1"/>
  <c r="IV71" i="16" a="1"/>
  <c r="IV71" i="16" s="1"/>
  <c r="IU71" i="16" a="1"/>
  <c r="IU71" i="16" s="1"/>
  <c r="IT71" i="16" a="1"/>
  <c r="IT71" i="16" s="1"/>
  <c r="IS71" i="16" a="1"/>
  <c r="IS71" i="16" s="1"/>
  <c r="IR71" i="16" a="1"/>
  <c r="IR71" i="16" s="1"/>
  <c r="IQ71" i="16" a="1"/>
  <c r="IQ71" i="16" s="1"/>
  <c r="IP71" i="16" a="1"/>
  <c r="IP71" i="16" s="1"/>
  <c r="IO71" i="16" a="1"/>
  <c r="IO71" i="16" s="1"/>
  <c r="IN71" i="16" a="1"/>
  <c r="IN71" i="16" s="1"/>
  <c r="IM71" i="16" a="1"/>
  <c r="IM71" i="16" s="1"/>
  <c r="IL71" i="16" a="1"/>
  <c r="IL71" i="16" s="1"/>
  <c r="IK71" i="16" a="1"/>
  <c r="IK71" i="16" s="1"/>
  <c r="IJ71" i="16" a="1"/>
  <c r="IJ71" i="16" s="1"/>
  <c r="II71" i="16" a="1"/>
  <c r="II71" i="16" s="1"/>
  <c r="IH71" i="16" a="1"/>
  <c r="IH71" i="16" s="1"/>
  <c r="IG71" i="16" a="1"/>
  <c r="IG71" i="16" s="1"/>
  <c r="IF71" i="16" a="1"/>
  <c r="IF71" i="16" s="1"/>
  <c r="IE71" i="16" a="1"/>
  <c r="IE71" i="16" s="1"/>
  <c r="ID71" i="16" a="1"/>
  <c r="ID71" i="16" s="1"/>
  <c r="IC71" i="16" a="1"/>
  <c r="IC71" i="16" s="1"/>
  <c r="IB71" i="16" a="1"/>
  <c r="IB71" i="16" s="1"/>
  <c r="IA71" i="16" a="1"/>
  <c r="IA71" i="16" s="1"/>
  <c r="HZ71" i="16" a="1"/>
  <c r="HZ71" i="16" s="1"/>
  <c r="HY71" i="16" a="1"/>
  <c r="HY71" i="16" s="1"/>
  <c r="HX71" i="16" a="1"/>
  <c r="HX71" i="16" s="1"/>
  <c r="HW71" i="16" a="1"/>
  <c r="HW71" i="16" s="1"/>
  <c r="HV71" i="16" a="1"/>
  <c r="HV71" i="16" s="1"/>
  <c r="HU71" i="16" a="1"/>
  <c r="HU71" i="16" s="1"/>
  <c r="HT71" i="16" a="1"/>
  <c r="HT71" i="16" s="1"/>
  <c r="HS71" i="16" a="1"/>
  <c r="HS71" i="16" s="1"/>
  <c r="HR71" i="16" a="1"/>
  <c r="HR71" i="16" s="1"/>
  <c r="HQ71" i="16" a="1"/>
  <c r="HQ71" i="16" s="1"/>
  <c r="HP71" i="16" a="1"/>
  <c r="HP71" i="16" s="1"/>
  <c r="HO71" i="16" a="1"/>
  <c r="HO71" i="16" s="1"/>
  <c r="HN71" i="16" a="1"/>
  <c r="HN71" i="16" s="1"/>
  <c r="HM71" i="16" a="1"/>
  <c r="HM71" i="16" s="1"/>
  <c r="HL71" i="16" a="1"/>
  <c r="HL71" i="16" s="1"/>
  <c r="HK71" i="16" a="1"/>
  <c r="HK71" i="16" s="1"/>
  <c r="HJ71" i="16" a="1"/>
  <c r="HJ71" i="16" s="1"/>
  <c r="HI71" i="16" a="1"/>
  <c r="HI71" i="16" s="1"/>
  <c r="HH71" i="16" a="1"/>
  <c r="HH71" i="16" s="1"/>
  <c r="HG71" i="16" a="1"/>
  <c r="HG71" i="16" s="1"/>
  <c r="HF71" i="16" a="1"/>
  <c r="HF71" i="16" s="1"/>
  <c r="HE71" i="16" a="1"/>
  <c r="HE71" i="16" s="1"/>
  <c r="HD71" i="16" a="1"/>
  <c r="HD71" i="16" s="1"/>
  <c r="HC71" i="16" a="1"/>
  <c r="HC71" i="16" s="1"/>
  <c r="HB71" i="16" a="1"/>
  <c r="HB71" i="16" s="1"/>
  <c r="HA71" i="16" a="1"/>
  <c r="HA71" i="16" s="1"/>
  <c r="GZ71" i="16" a="1"/>
  <c r="GZ71" i="16" s="1"/>
  <c r="GY71" i="16" a="1"/>
  <c r="GY71" i="16" s="1"/>
  <c r="GX71" i="16" a="1"/>
  <c r="GX71" i="16" s="1"/>
  <c r="GW71" i="16" a="1"/>
  <c r="GW71" i="16" s="1"/>
  <c r="GV71" i="16" a="1"/>
  <c r="GV71" i="16" s="1"/>
  <c r="GU71" i="16" a="1"/>
  <c r="GU71" i="16" s="1"/>
  <c r="GT71" i="16" a="1"/>
  <c r="GT71" i="16" s="1"/>
  <c r="GS71" i="16" a="1"/>
  <c r="GS71" i="16" s="1"/>
  <c r="GR71" i="16" a="1"/>
  <c r="GR71" i="16" s="1"/>
  <c r="GQ71" i="16" a="1"/>
  <c r="GQ71" i="16" s="1"/>
  <c r="GP71" i="16" a="1"/>
  <c r="GP71" i="16" s="1"/>
  <c r="GO71" i="16" a="1"/>
  <c r="GO71" i="16" s="1"/>
  <c r="GN71" i="16" a="1"/>
  <c r="GN71" i="16" s="1"/>
  <c r="GM71" i="16" a="1"/>
  <c r="GM71" i="16" s="1"/>
  <c r="GL71" i="16" a="1"/>
  <c r="GL71" i="16" s="1"/>
  <c r="GK71" i="16" a="1"/>
  <c r="GK71" i="16" s="1"/>
  <c r="GJ71" i="16" a="1"/>
  <c r="GJ71" i="16" s="1"/>
  <c r="GI71" i="16" a="1"/>
  <c r="GI71" i="16" s="1"/>
  <c r="GH71" i="16" a="1"/>
  <c r="GH71" i="16" s="1"/>
  <c r="GG71" i="16" a="1"/>
  <c r="GG71" i="16" s="1"/>
  <c r="GF71" i="16" a="1"/>
  <c r="GF71" i="16" s="1"/>
  <c r="GE71" i="16" a="1"/>
  <c r="GE71" i="16" s="1"/>
  <c r="GD71" i="16" a="1"/>
  <c r="GD71" i="16" s="1"/>
  <c r="GC71" i="16" a="1"/>
  <c r="GC71" i="16" s="1"/>
  <c r="GB71" i="16" a="1"/>
  <c r="GB71" i="16" s="1"/>
  <c r="GA71" i="16" a="1"/>
  <c r="GA71" i="16" s="1"/>
  <c r="FZ71" i="16" a="1"/>
  <c r="FZ71" i="16" s="1"/>
  <c r="FY71" i="16" a="1"/>
  <c r="FY71" i="16" s="1"/>
  <c r="FX71" i="16" a="1"/>
  <c r="FX71" i="16" s="1"/>
  <c r="FW71" i="16" a="1"/>
  <c r="FW71" i="16" s="1"/>
  <c r="FV71" i="16" a="1"/>
  <c r="FV71" i="16" s="1"/>
  <c r="FU71" i="16" a="1"/>
  <c r="FU71" i="16" s="1"/>
  <c r="FT71" i="16" a="1"/>
  <c r="FT71" i="16" s="1"/>
  <c r="FS71" i="16" a="1"/>
  <c r="FS71" i="16" s="1"/>
  <c r="FR71" i="16" a="1"/>
  <c r="FR71" i="16" s="1"/>
  <c r="FQ71" i="16" a="1"/>
  <c r="FQ71" i="16" s="1"/>
  <c r="FP71" i="16" a="1"/>
  <c r="FP71" i="16" s="1"/>
  <c r="FO71" i="16" a="1"/>
  <c r="FO71" i="16" s="1"/>
  <c r="FN71" i="16" a="1"/>
  <c r="FN71" i="16" s="1"/>
  <c r="FM71" i="16" a="1"/>
  <c r="FM71" i="16" s="1"/>
  <c r="FL71" i="16" a="1"/>
  <c r="FL71" i="16" s="1"/>
  <c r="FK71" i="16" a="1"/>
  <c r="FK71" i="16" s="1"/>
  <c r="FJ71" i="16" a="1"/>
  <c r="FJ71" i="16" s="1"/>
  <c r="FI71" i="16" a="1"/>
  <c r="FI71" i="16" s="1"/>
  <c r="FH71" i="16" a="1"/>
  <c r="FH71" i="16" s="1"/>
  <c r="FG71" i="16" a="1"/>
  <c r="FG71" i="16" s="1"/>
  <c r="FF71" i="16" a="1"/>
  <c r="FF71" i="16" s="1"/>
  <c r="FE71" i="16" a="1"/>
  <c r="FE71" i="16" s="1"/>
  <c r="FD71" i="16" a="1"/>
  <c r="FD71" i="16" s="1"/>
  <c r="FC71" i="16" a="1"/>
  <c r="FC71" i="16" s="1"/>
  <c r="FB71" i="16" a="1"/>
  <c r="FB71" i="16" s="1"/>
  <c r="FA71" i="16" a="1"/>
  <c r="FA71" i="16" s="1"/>
  <c r="EZ71" i="16" a="1"/>
  <c r="EZ71" i="16" s="1"/>
  <c r="EY71" i="16" a="1"/>
  <c r="EY71" i="16" s="1"/>
  <c r="EX71" i="16" a="1"/>
  <c r="EX71" i="16" s="1"/>
  <c r="EW71" i="16" a="1"/>
  <c r="EW71" i="16" s="1"/>
  <c r="EV71" i="16" a="1"/>
  <c r="EV71" i="16" s="1"/>
  <c r="EU71" i="16" a="1"/>
  <c r="EU71" i="16" s="1"/>
  <c r="ET71" i="16" a="1"/>
  <c r="ET71" i="16" s="1"/>
  <c r="ES71" i="16" a="1"/>
  <c r="ES71" i="16" s="1"/>
  <c r="ER71" i="16" a="1"/>
  <c r="ER71" i="16" s="1"/>
  <c r="EQ71" i="16" a="1"/>
  <c r="EQ71" i="16" s="1"/>
  <c r="EP71" i="16" a="1"/>
  <c r="EP71" i="16" s="1"/>
  <c r="EO71" i="16" a="1"/>
  <c r="EO71" i="16" s="1"/>
  <c r="EN71" i="16" a="1"/>
  <c r="EN71" i="16" s="1"/>
  <c r="EM71" i="16" a="1"/>
  <c r="EM71" i="16" s="1"/>
  <c r="EL71" i="16" a="1"/>
  <c r="EL71" i="16" s="1"/>
  <c r="EK71" i="16" a="1"/>
  <c r="EK71" i="16" s="1"/>
  <c r="EJ71" i="16" a="1"/>
  <c r="EJ71" i="16" s="1"/>
  <c r="EI71" i="16" a="1"/>
  <c r="EI71" i="16" s="1"/>
  <c r="EH71" i="16" a="1"/>
  <c r="EH71" i="16" s="1"/>
  <c r="EG71" i="16" a="1"/>
  <c r="EG71" i="16" s="1"/>
  <c r="EF71" i="16" a="1"/>
  <c r="EF71" i="16" s="1"/>
  <c r="EE71" i="16" a="1"/>
  <c r="EE71" i="16" s="1"/>
  <c r="ED71" i="16" a="1"/>
  <c r="ED71" i="16" s="1"/>
  <c r="EC71" i="16" a="1"/>
  <c r="EC71" i="16" s="1"/>
  <c r="EB71" i="16" a="1"/>
  <c r="EB71" i="16" s="1"/>
  <c r="EA71" i="16" a="1"/>
  <c r="EA71" i="16" s="1"/>
  <c r="DZ71" i="16" a="1"/>
  <c r="DZ71" i="16" s="1"/>
  <c r="DY71" i="16" a="1"/>
  <c r="DY71" i="16" s="1"/>
  <c r="DX71" i="16" a="1"/>
  <c r="DX71" i="16" s="1"/>
  <c r="DW71" i="16" a="1"/>
  <c r="DW71" i="16" s="1"/>
  <c r="DV71" i="16" a="1"/>
  <c r="DV71" i="16" s="1"/>
  <c r="DU71" i="16" a="1"/>
  <c r="DU71" i="16" s="1"/>
  <c r="DT71" i="16" a="1"/>
  <c r="DT71" i="16" s="1"/>
  <c r="DS71" i="16" a="1"/>
  <c r="DS71" i="16" s="1"/>
  <c r="DR71" i="16" a="1"/>
  <c r="DR71" i="16" s="1"/>
  <c r="DQ71" i="16" a="1"/>
  <c r="DQ71" i="16" s="1"/>
  <c r="DP71" i="16" a="1"/>
  <c r="DP71" i="16" s="1"/>
  <c r="DO71" i="16" a="1"/>
  <c r="DO71" i="16" s="1"/>
  <c r="DN71" i="16" a="1"/>
  <c r="DN71" i="16" s="1"/>
  <c r="DM71" i="16" a="1"/>
  <c r="DM71" i="16" s="1"/>
  <c r="DL71" i="16" a="1"/>
  <c r="DL71" i="16" s="1"/>
  <c r="DK71" i="16" a="1"/>
  <c r="DK71" i="16" s="1"/>
  <c r="DJ71" i="16" a="1"/>
  <c r="DJ71" i="16" s="1"/>
  <c r="DI71" i="16" a="1"/>
  <c r="DI71" i="16" s="1"/>
  <c r="DH71" i="16" a="1"/>
  <c r="DH71" i="16" s="1"/>
  <c r="DG71" i="16" a="1"/>
  <c r="DG71" i="16" s="1"/>
  <c r="DF71" i="16" a="1"/>
  <c r="DF71" i="16" s="1"/>
  <c r="DE71" i="16" a="1"/>
  <c r="DE71" i="16" s="1"/>
  <c r="DD71" i="16" a="1"/>
  <c r="DD71" i="16" s="1"/>
  <c r="DC71" i="16" a="1"/>
  <c r="DC71" i="16" s="1"/>
  <c r="DB71" i="16" a="1"/>
  <c r="DB71" i="16" s="1"/>
  <c r="DA71" i="16" a="1"/>
  <c r="DA71" i="16" s="1"/>
  <c r="CZ71" i="16" a="1"/>
  <c r="CZ71" i="16" s="1"/>
  <c r="CY71" i="16" a="1"/>
  <c r="CY71" i="16" s="1"/>
  <c r="CX71" i="16" a="1"/>
  <c r="CX71" i="16" s="1"/>
  <c r="CW71" i="16" a="1"/>
  <c r="CW71" i="16" s="1"/>
  <c r="CV71" i="16" a="1"/>
  <c r="CV71" i="16" s="1"/>
  <c r="CU71" i="16" a="1"/>
  <c r="CU71" i="16" s="1"/>
  <c r="CT71" i="16" a="1"/>
  <c r="CT71" i="16" s="1"/>
  <c r="CS71" i="16" a="1"/>
  <c r="CS71" i="16" s="1"/>
  <c r="CR71" i="16" a="1"/>
  <c r="CR71" i="16" s="1"/>
  <c r="CQ71" i="16" a="1"/>
  <c r="CQ71" i="16" s="1"/>
  <c r="CP71" i="16" a="1"/>
  <c r="CP71" i="16" s="1"/>
  <c r="CO71" i="16" a="1"/>
  <c r="CO71" i="16" s="1"/>
  <c r="CN71" i="16" a="1"/>
  <c r="CN71" i="16" s="1"/>
  <c r="CM71" i="16" a="1"/>
  <c r="CM71" i="16" s="1"/>
  <c r="CL71" i="16" a="1"/>
  <c r="CL71" i="16" s="1"/>
  <c r="CK71" i="16" a="1"/>
  <c r="CK71" i="16" s="1"/>
  <c r="CJ71" i="16" a="1"/>
  <c r="CJ71" i="16" s="1"/>
  <c r="CI71" i="16" a="1"/>
  <c r="CI71" i="16" s="1"/>
  <c r="CH71" i="16" a="1"/>
  <c r="CH71" i="16" s="1"/>
  <c r="CG71" i="16" a="1"/>
  <c r="CG71" i="16" s="1"/>
  <c r="CF71" i="16" a="1"/>
  <c r="CF71" i="16" s="1"/>
  <c r="CE71" i="16" a="1"/>
  <c r="CE71" i="16" s="1"/>
  <c r="CD71" i="16" a="1"/>
  <c r="CD71" i="16" s="1"/>
  <c r="CC71" i="16" a="1"/>
  <c r="CC71" i="16" s="1"/>
  <c r="CB71" i="16" a="1"/>
  <c r="CB71" i="16" s="1"/>
  <c r="CA71" i="16" a="1"/>
  <c r="CA71" i="16" s="1"/>
  <c r="BZ71" i="16" a="1"/>
  <c r="BZ71" i="16" s="1"/>
  <c r="BY71" i="16" a="1"/>
  <c r="BY71" i="16" s="1"/>
  <c r="BX71" i="16" a="1"/>
  <c r="BX71" i="16" s="1"/>
  <c r="BW71" i="16" a="1"/>
  <c r="BW71" i="16" s="1"/>
  <c r="BV71" i="16" a="1"/>
  <c r="BV71" i="16" s="1"/>
  <c r="BU71" i="16" a="1"/>
  <c r="BU71" i="16" s="1"/>
  <c r="BT71" i="16" a="1"/>
  <c r="BT71" i="16" s="1"/>
  <c r="BS71" i="16" a="1"/>
  <c r="BS71" i="16" s="1"/>
  <c r="BR71" i="16" a="1"/>
  <c r="BR71" i="16" s="1"/>
  <c r="BQ71" i="16" a="1"/>
  <c r="BQ71" i="16" s="1"/>
  <c r="BP71" i="16" a="1"/>
  <c r="BP71" i="16" s="1"/>
  <c r="BO71" i="16" a="1"/>
  <c r="BO71" i="16" s="1"/>
  <c r="BN71" i="16" a="1"/>
  <c r="BN71" i="16" s="1"/>
  <c r="BM71" i="16" a="1"/>
  <c r="BM71" i="16" s="1"/>
  <c r="BL71" i="16" a="1"/>
  <c r="BL71" i="16" s="1"/>
  <c r="BK71" i="16" a="1"/>
  <c r="BK71" i="16" s="1"/>
  <c r="BJ71" i="16" a="1"/>
  <c r="BJ71" i="16" s="1"/>
  <c r="BI71" i="16" a="1"/>
  <c r="BI71" i="16" s="1"/>
  <c r="BH71" i="16" a="1"/>
  <c r="BH71" i="16" s="1"/>
  <c r="BG71" i="16" a="1"/>
  <c r="BG71" i="16" s="1"/>
  <c r="BF71" i="16" a="1"/>
  <c r="BF71" i="16" s="1"/>
  <c r="BE71" i="16" a="1"/>
  <c r="BE71" i="16" s="1"/>
  <c r="BD71" i="16" a="1"/>
  <c r="BD71" i="16" s="1"/>
  <c r="BC71" i="16" a="1"/>
  <c r="BC71" i="16" s="1"/>
  <c r="BB71" i="16" a="1"/>
  <c r="BB71" i="16" s="1"/>
  <c r="BA71" i="16" a="1"/>
  <c r="BA71" i="16" s="1"/>
  <c r="AZ71" i="16" a="1"/>
  <c r="AZ71" i="16" s="1"/>
  <c r="AY71" i="16" a="1"/>
  <c r="AY71" i="16" s="1"/>
  <c r="AX71" i="16" a="1"/>
  <c r="AX71" i="16" s="1"/>
  <c r="AW71" i="16" a="1"/>
  <c r="AW71" i="16" s="1"/>
  <c r="AV71" i="16" a="1"/>
  <c r="AV71" i="16" s="1"/>
  <c r="AU71" i="16" a="1"/>
  <c r="AU71" i="16" s="1"/>
  <c r="AT71" i="16" a="1"/>
  <c r="AT71" i="16" s="1"/>
  <c r="AS71" i="16" a="1"/>
  <c r="AS71" i="16" s="1"/>
  <c r="AR71" i="16" a="1"/>
  <c r="AR71" i="16" s="1"/>
  <c r="AQ71" i="16" a="1"/>
  <c r="AQ71" i="16" s="1"/>
  <c r="AP71" i="16" a="1"/>
  <c r="AP71" i="16" s="1"/>
  <c r="AO71" i="16" a="1"/>
  <c r="AO71" i="16" s="1"/>
  <c r="AN71" i="16" a="1"/>
  <c r="AN71" i="16" s="1"/>
  <c r="AM71" i="16" a="1"/>
  <c r="AM71" i="16" s="1"/>
  <c r="AL71" i="16" a="1"/>
  <c r="AL71" i="16" s="1"/>
  <c r="AK71" i="16" a="1"/>
  <c r="AK71" i="16" s="1"/>
  <c r="AJ71" i="16" a="1"/>
  <c r="AJ71" i="16" s="1"/>
  <c r="AI71" i="16" a="1"/>
  <c r="AI71" i="16" s="1"/>
  <c r="AH71" i="16" a="1"/>
  <c r="AH71" i="16" s="1"/>
  <c r="AG71" i="16" a="1"/>
  <c r="AG71" i="16" s="1"/>
  <c r="AF71" i="16" a="1"/>
  <c r="AF71" i="16" s="1"/>
  <c r="AE71" i="16" a="1"/>
  <c r="AE71" i="16" s="1"/>
  <c r="AD71" i="16" a="1"/>
  <c r="AD71" i="16" s="1"/>
  <c r="AC71" i="16" a="1"/>
  <c r="AC71" i="16" s="1"/>
  <c r="AB71" i="16" a="1"/>
  <c r="AB71" i="16" s="1"/>
  <c r="AA71" i="16" a="1"/>
  <c r="AA71" i="16" s="1"/>
  <c r="Z71" i="16" a="1"/>
  <c r="Z71" i="16" s="1"/>
  <c r="Y71" i="16" a="1"/>
  <c r="Y71" i="16" s="1"/>
  <c r="X71" i="16" a="1"/>
  <c r="X71" i="16" s="1"/>
  <c r="W71" i="16" a="1"/>
  <c r="W71" i="16" s="1"/>
  <c r="V71" i="16" a="1"/>
  <c r="V71" i="16" s="1"/>
  <c r="U71" i="16" a="1"/>
  <c r="U71" i="16" s="1"/>
  <c r="T71" i="16" a="1"/>
  <c r="T71" i="16" s="1"/>
  <c r="S71" i="16" a="1"/>
  <c r="S71" i="16" s="1"/>
  <c r="R71" i="16" a="1"/>
  <c r="R71" i="16" s="1"/>
  <c r="Q71" i="16" a="1"/>
  <c r="Q71" i="16" s="1"/>
  <c r="P71" i="16" a="1"/>
  <c r="P71" i="16" s="1"/>
  <c r="O71" i="16" a="1"/>
  <c r="O71" i="16" s="1"/>
  <c r="N71" i="16" a="1"/>
  <c r="N71" i="16" s="1"/>
  <c r="M71" i="16" a="1"/>
  <c r="M71" i="16" s="1"/>
  <c r="L71" i="16" a="1"/>
  <c r="L71" i="16" s="1"/>
  <c r="K71" i="16" a="1"/>
  <c r="K71" i="16" s="1"/>
  <c r="J71" i="16" a="1"/>
  <c r="J71" i="16" s="1"/>
  <c r="NJ70" i="16" a="1"/>
  <c r="NJ70" i="16" s="1"/>
  <c r="NI70" i="16" a="1"/>
  <c r="NI70" i="16" s="1"/>
  <c r="NH70" i="16" a="1"/>
  <c r="NH70" i="16" s="1"/>
  <c r="NG70" i="16" a="1"/>
  <c r="NG70" i="16" s="1"/>
  <c r="NF70" i="16" a="1"/>
  <c r="NF70" i="16" s="1"/>
  <c r="NE70" i="16" a="1"/>
  <c r="NE70" i="16" s="1"/>
  <c r="ND70" i="16" a="1"/>
  <c r="ND70" i="16" s="1"/>
  <c r="NC70" i="16" a="1"/>
  <c r="NC70" i="16" s="1"/>
  <c r="NB70" i="16" a="1"/>
  <c r="NB70" i="16" s="1"/>
  <c r="NA70" i="16" a="1"/>
  <c r="NA70" i="16" s="1"/>
  <c r="MZ70" i="16" a="1"/>
  <c r="MZ70" i="16" s="1"/>
  <c r="MY70" i="16" a="1"/>
  <c r="MY70" i="16" s="1"/>
  <c r="MX70" i="16" a="1"/>
  <c r="MX70" i="16" s="1"/>
  <c r="MW70" i="16" a="1"/>
  <c r="MW70" i="16" s="1"/>
  <c r="MV70" i="16" a="1"/>
  <c r="MV70" i="16" s="1"/>
  <c r="MU70" i="16" a="1"/>
  <c r="MU70" i="16" s="1"/>
  <c r="MT70" i="16" a="1"/>
  <c r="MT70" i="16" s="1"/>
  <c r="MS70" i="16" a="1"/>
  <c r="MS70" i="16" s="1"/>
  <c r="MR70" i="16" a="1"/>
  <c r="MR70" i="16" s="1"/>
  <c r="MQ70" i="16" a="1"/>
  <c r="MQ70" i="16" s="1"/>
  <c r="MP70" i="16" a="1"/>
  <c r="MP70" i="16" s="1"/>
  <c r="MO70" i="16" a="1"/>
  <c r="MO70" i="16" s="1"/>
  <c r="MN70" i="16" a="1"/>
  <c r="MN70" i="16" s="1"/>
  <c r="MM70" i="16" a="1"/>
  <c r="MM70" i="16" s="1"/>
  <c r="ML70" i="16" a="1"/>
  <c r="ML70" i="16" s="1"/>
  <c r="MK70" i="16" a="1"/>
  <c r="MK70" i="16" s="1"/>
  <c r="MJ70" i="16" a="1"/>
  <c r="MJ70" i="16" s="1"/>
  <c r="MI70" i="16" a="1"/>
  <c r="MI70" i="16" s="1"/>
  <c r="MH70" i="16" a="1"/>
  <c r="MH70" i="16" s="1"/>
  <c r="MG70" i="16" a="1"/>
  <c r="MG70" i="16" s="1"/>
  <c r="MF70" i="16" a="1"/>
  <c r="MF70" i="16" s="1"/>
  <c r="ME70" i="16" a="1"/>
  <c r="ME70" i="16" s="1"/>
  <c r="MD70" i="16" a="1"/>
  <c r="MD70" i="16" s="1"/>
  <c r="MC70" i="16" a="1"/>
  <c r="MC70" i="16" s="1"/>
  <c r="MB70" i="16" a="1"/>
  <c r="MB70" i="16" s="1"/>
  <c r="MA70" i="16" a="1"/>
  <c r="MA70" i="16" s="1"/>
  <c r="LZ70" i="16" a="1"/>
  <c r="LZ70" i="16" s="1"/>
  <c r="LY70" i="16" a="1"/>
  <c r="LY70" i="16" s="1"/>
  <c r="LX70" i="16" a="1"/>
  <c r="LX70" i="16" s="1"/>
  <c r="LW70" i="16" a="1"/>
  <c r="LW70" i="16" s="1"/>
  <c r="LV70" i="16" a="1"/>
  <c r="LV70" i="16" s="1"/>
  <c r="LU70" i="16" a="1"/>
  <c r="LU70" i="16" s="1"/>
  <c r="LT70" i="16" a="1"/>
  <c r="LT70" i="16" s="1"/>
  <c r="LS70" i="16" a="1"/>
  <c r="LS70" i="16" s="1"/>
  <c r="LR70" i="16" a="1"/>
  <c r="LR70" i="16" s="1"/>
  <c r="LQ70" i="16" a="1"/>
  <c r="LQ70" i="16" s="1"/>
  <c r="LP70" i="16" a="1"/>
  <c r="LP70" i="16" s="1"/>
  <c r="LO70" i="16" a="1"/>
  <c r="LO70" i="16" s="1"/>
  <c r="LN70" i="16" a="1"/>
  <c r="LN70" i="16" s="1"/>
  <c r="LM70" i="16" a="1"/>
  <c r="LM70" i="16" s="1"/>
  <c r="LL70" i="16" a="1"/>
  <c r="LL70" i="16" s="1"/>
  <c r="LK70" i="16" a="1"/>
  <c r="LK70" i="16" s="1"/>
  <c r="LJ70" i="16" a="1"/>
  <c r="LJ70" i="16" s="1"/>
  <c r="LI70" i="16" a="1"/>
  <c r="LI70" i="16" s="1"/>
  <c r="LH70" i="16" a="1"/>
  <c r="LH70" i="16" s="1"/>
  <c r="LG70" i="16" a="1"/>
  <c r="LG70" i="16" s="1"/>
  <c r="LF70" i="16" a="1"/>
  <c r="LF70" i="16" s="1"/>
  <c r="LE70" i="16" a="1"/>
  <c r="LE70" i="16" s="1"/>
  <c r="LD70" i="16" a="1"/>
  <c r="LD70" i="16" s="1"/>
  <c r="LC70" i="16" a="1"/>
  <c r="LC70" i="16" s="1"/>
  <c r="LB70" i="16" a="1"/>
  <c r="LB70" i="16" s="1"/>
  <c r="LA70" i="16" a="1"/>
  <c r="LA70" i="16" s="1"/>
  <c r="KZ70" i="16" a="1"/>
  <c r="KZ70" i="16" s="1"/>
  <c r="KY70" i="16" a="1"/>
  <c r="KY70" i="16" s="1"/>
  <c r="KX70" i="16" a="1"/>
  <c r="KX70" i="16" s="1"/>
  <c r="KW70" i="16" a="1"/>
  <c r="KW70" i="16" s="1"/>
  <c r="KV70" i="16" a="1"/>
  <c r="KV70" i="16" s="1"/>
  <c r="KU70" i="16" a="1"/>
  <c r="KU70" i="16" s="1"/>
  <c r="KT70" i="16" a="1"/>
  <c r="KT70" i="16" s="1"/>
  <c r="KS70" i="16" a="1"/>
  <c r="KS70" i="16" s="1"/>
  <c r="KR70" i="16" a="1"/>
  <c r="KR70" i="16" s="1"/>
  <c r="KQ70" i="16" a="1"/>
  <c r="KQ70" i="16" s="1"/>
  <c r="KP70" i="16" a="1"/>
  <c r="KP70" i="16" s="1"/>
  <c r="KO70" i="16" a="1"/>
  <c r="KO70" i="16" s="1"/>
  <c r="KN70" i="16" a="1"/>
  <c r="KN70" i="16" s="1"/>
  <c r="KM70" i="16" a="1"/>
  <c r="KM70" i="16" s="1"/>
  <c r="KL70" i="16" a="1"/>
  <c r="KL70" i="16" s="1"/>
  <c r="KK70" i="16" a="1"/>
  <c r="KK70" i="16" s="1"/>
  <c r="KJ70" i="16" a="1"/>
  <c r="KJ70" i="16" s="1"/>
  <c r="KI70" i="16" a="1"/>
  <c r="KI70" i="16" s="1"/>
  <c r="KH70" i="16" a="1"/>
  <c r="KH70" i="16" s="1"/>
  <c r="KG70" i="16" a="1"/>
  <c r="KG70" i="16" s="1"/>
  <c r="KF70" i="16" a="1"/>
  <c r="KF70" i="16" s="1"/>
  <c r="KE70" i="16" a="1"/>
  <c r="KE70" i="16" s="1"/>
  <c r="KD70" i="16" a="1"/>
  <c r="KD70" i="16" s="1"/>
  <c r="KC70" i="16" a="1"/>
  <c r="KC70" i="16" s="1"/>
  <c r="KB70" i="16" a="1"/>
  <c r="KB70" i="16" s="1"/>
  <c r="KA70" i="16" a="1"/>
  <c r="KA70" i="16" s="1"/>
  <c r="JZ70" i="16" a="1"/>
  <c r="JZ70" i="16" s="1"/>
  <c r="JY70" i="16" a="1"/>
  <c r="JY70" i="16" s="1"/>
  <c r="JX70" i="16" a="1"/>
  <c r="JX70" i="16" s="1"/>
  <c r="JW70" i="16" a="1"/>
  <c r="JW70" i="16" s="1"/>
  <c r="JV70" i="16" a="1"/>
  <c r="JV70" i="16" s="1"/>
  <c r="JU70" i="16" a="1"/>
  <c r="JU70" i="16" s="1"/>
  <c r="JT70" i="16" a="1"/>
  <c r="JT70" i="16" s="1"/>
  <c r="JS70" i="16" a="1"/>
  <c r="JS70" i="16" s="1"/>
  <c r="JR70" i="16" a="1"/>
  <c r="JR70" i="16" s="1"/>
  <c r="JQ70" i="16" a="1"/>
  <c r="JQ70" i="16" s="1"/>
  <c r="JP70" i="16" a="1"/>
  <c r="JP70" i="16" s="1"/>
  <c r="JO70" i="16" a="1"/>
  <c r="JO70" i="16" s="1"/>
  <c r="JN70" i="16" a="1"/>
  <c r="JN70" i="16" s="1"/>
  <c r="JM70" i="16" a="1"/>
  <c r="JM70" i="16" s="1"/>
  <c r="JL70" i="16" a="1"/>
  <c r="JL70" i="16" s="1"/>
  <c r="JK70" i="16" a="1"/>
  <c r="JK70" i="16" s="1"/>
  <c r="JJ70" i="16" a="1"/>
  <c r="JJ70" i="16" s="1"/>
  <c r="JI70" i="16" a="1"/>
  <c r="JI70" i="16" s="1"/>
  <c r="JH70" i="16" a="1"/>
  <c r="JH70" i="16" s="1"/>
  <c r="JG70" i="16" a="1"/>
  <c r="JG70" i="16" s="1"/>
  <c r="JF70" i="16" a="1"/>
  <c r="JF70" i="16" s="1"/>
  <c r="JE70" i="16" a="1"/>
  <c r="JE70" i="16" s="1"/>
  <c r="JD70" i="16" a="1"/>
  <c r="JD70" i="16" s="1"/>
  <c r="JC70" i="16" a="1"/>
  <c r="JC70" i="16" s="1"/>
  <c r="JB70" i="16" a="1"/>
  <c r="JB70" i="16" s="1"/>
  <c r="JA70" i="16" a="1"/>
  <c r="JA70" i="16" s="1"/>
  <c r="IZ70" i="16" a="1"/>
  <c r="IZ70" i="16" s="1"/>
  <c r="IY70" i="16" a="1"/>
  <c r="IY70" i="16" s="1"/>
  <c r="IX70" i="16" a="1"/>
  <c r="IX70" i="16" s="1"/>
  <c r="IW70" i="16" a="1"/>
  <c r="IW70" i="16" s="1"/>
  <c r="IV70" i="16" a="1"/>
  <c r="IV70" i="16" s="1"/>
  <c r="IU70" i="16" a="1"/>
  <c r="IU70" i="16" s="1"/>
  <c r="IT70" i="16" a="1"/>
  <c r="IT70" i="16" s="1"/>
  <c r="IS70" i="16" a="1"/>
  <c r="IS70" i="16" s="1"/>
  <c r="IR70" i="16" a="1"/>
  <c r="IR70" i="16" s="1"/>
  <c r="IQ70" i="16" a="1"/>
  <c r="IQ70" i="16" s="1"/>
  <c r="IP70" i="16" a="1"/>
  <c r="IP70" i="16" s="1"/>
  <c r="IO70" i="16" a="1"/>
  <c r="IO70" i="16" s="1"/>
  <c r="IN70" i="16" a="1"/>
  <c r="IN70" i="16" s="1"/>
  <c r="IM70" i="16" a="1"/>
  <c r="IM70" i="16" s="1"/>
  <c r="IL70" i="16" a="1"/>
  <c r="IL70" i="16" s="1"/>
  <c r="IK70" i="16" a="1"/>
  <c r="IK70" i="16" s="1"/>
  <c r="IJ70" i="16" a="1"/>
  <c r="IJ70" i="16" s="1"/>
  <c r="II70" i="16" a="1"/>
  <c r="II70" i="16" s="1"/>
  <c r="IH70" i="16" a="1"/>
  <c r="IH70" i="16" s="1"/>
  <c r="IG70" i="16" a="1"/>
  <c r="IG70" i="16" s="1"/>
  <c r="IF70" i="16" a="1"/>
  <c r="IF70" i="16" s="1"/>
  <c r="IE70" i="16" a="1"/>
  <c r="IE70" i="16" s="1"/>
  <c r="ID70" i="16" a="1"/>
  <c r="ID70" i="16" s="1"/>
  <c r="IC70" i="16" a="1"/>
  <c r="IC70" i="16" s="1"/>
  <c r="IB70" i="16" a="1"/>
  <c r="IB70" i="16" s="1"/>
  <c r="IA70" i="16" a="1"/>
  <c r="IA70" i="16" s="1"/>
  <c r="HZ70" i="16" a="1"/>
  <c r="HZ70" i="16" s="1"/>
  <c r="HY70" i="16" a="1"/>
  <c r="HY70" i="16" s="1"/>
  <c r="HX70" i="16" a="1"/>
  <c r="HX70" i="16" s="1"/>
  <c r="HW70" i="16" a="1"/>
  <c r="HW70" i="16" s="1"/>
  <c r="HV70" i="16" a="1"/>
  <c r="HV70" i="16" s="1"/>
  <c r="HU70" i="16" a="1"/>
  <c r="HU70" i="16" s="1"/>
  <c r="HT70" i="16" a="1"/>
  <c r="HT70" i="16" s="1"/>
  <c r="HS70" i="16" a="1"/>
  <c r="HS70" i="16" s="1"/>
  <c r="HR70" i="16" a="1"/>
  <c r="HR70" i="16" s="1"/>
  <c r="HQ70" i="16" a="1"/>
  <c r="HQ70" i="16" s="1"/>
  <c r="HP70" i="16" a="1"/>
  <c r="HP70" i="16" s="1"/>
  <c r="HO70" i="16" a="1"/>
  <c r="HO70" i="16" s="1"/>
  <c r="HN70" i="16" a="1"/>
  <c r="HN70" i="16" s="1"/>
  <c r="HM70" i="16" a="1"/>
  <c r="HM70" i="16" s="1"/>
  <c r="HL70" i="16" a="1"/>
  <c r="HL70" i="16" s="1"/>
  <c r="HK70" i="16" a="1"/>
  <c r="HK70" i="16" s="1"/>
  <c r="HJ70" i="16" a="1"/>
  <c r="HJ70" i="16" s="1"/>
  <c r="HI70" i="16" a="1"/>
  <c r="HI70" i="16" s="1"/>
  <c r="HH70" i="16" a="1"/>
  <c r="HH70" i="16" s="1"/>
  <c r="HG70" i="16" a="1"/>
  <c r="HG70" i="16" s="1"/>
  <c r="HF70" i="16" a="1"/>
  <c r="HF70" i="16" s="1"/>
  <c r="HE70" i="16" a="1"/>
  <c r="HE70" i="16" s="1"/>
  <c r="HD70" i="16" a="1"/>
  <c r="HD70" i="16" s="1"/>
  <c r="HC70" i="16" a="1"/>
  <c r="HC70" i="16" s="1"/>
  <c r="HB70" i="16" a="1"/>
  <c r="HB70" i="16" s="1"/>
  <c r="HA70" i="16" a="1"/>
  <c r="HA70" i="16" s="1"/>
  <c r="GZ70" i="16" a="1"/>
  <c r="GZ70" i="16" s="1"/>
  <c r="GY70" i="16" a="1"/>
  <c r="GY70" i="16" s="1"/>
  <c r="GX70" i="16" a="1"/>
  <c r="GX70" i="16" s="1"/>
  <c r="GW70" i="16" a="1"/>
  <c r="GW70" i="16" s="1"/>
  <c r="GV70" i="16" a="1"/>
  <c r="GV70" i="16" s="1"/>
  <c r="GU70" i="16" a="1"/>
  <c r="GU70" i="16" s="1"/>
  <c r="GT70" i="16" a="1"/>
  <c r="GT70" i="16" s="1"/>
  <c r="GS70" i="16" a="1"/>
  <c r="GS70" i="16" s="1"/>
  <c r="GR70" i="16" a="1"/>
  <c r="GR70" i="16" s="1"/>
  <c r="GQ70" i="16" a="1"/>
  <c r="GQ70" i="16" s="1"/>
  <c r="GP70" i="16" a="1"/>
  <c r="GP70" i="16" s="1"/>
  <c r="GO70" i="16" a="1"/>
  <c r="GO70" i="16" s="1"/>
  <c r="GN70" i="16" a="1"/>
  <c r="GN70" i="16" s="1"/>
  <c r="GM70" i="16" a="1"/>
  <c r="GM70" i="16" s="1"/>
  <c r="GL70" i="16" a="1"/>
  <c r="GL70" i="16" s="1"/>
  <c r="GK70" i="16" a="1"/>
  <c r="GK70" i="16" s="1"/>
  <c r="GJ70" i="16" a="1"/>
  <c r="GJ70" i="16" s="1"/>
  <c r="GI70" i="16" a="1"/>
  <c r="GI70" i="16" s="1"/>
  <c r="GH70" i="16" a="1"/>
  <c r="GH70" i="16" s="1"/>
  <c r="GG70" i="16" a="1"/>
  <c r="GG70" i="16" s="1"/>
  <c r="GF70" i="16" a="1"/>
  <c r="GF70" i="16" s="1"/>
  <c r="GE70" i="16" a="1"/>
  <c r="GE70" i="16" s="1"/>
  <c r="GD70" i="16" a="1"/>
  <c r="GD70" i="16" s="1"/>
  <c r="GC70" i="16" a="1"/>
  <c r="GC70" i="16" s="1"/>
  <c r="GB70" i="16" a="1"/>
  <c r="GB70" i="16" s="1"/>
  <c r="GA70" i="16" a="1"/>
  <c r="GA70" i="16" s="1"/>
  <c r="FZ70" i="16" a="1"/>
  <c r="FZ70" i="16" s="1"/>
  <c r="FY70" i="16" a="1"/>
  <c r="FY70" i="16" s="1"/>
  <c r="FX70" i="16" a="1"/>
  <c r="FX70" i="16" s="1"/>
  <c r="FW70" i="16" a="1"/>
  <c r="FW70" i="16" s="1"/>
  <c r="FV70" i="16" a="1"/>
  <c r="FV70" i="16" s="1"/>
  <c r="FU70" i="16" a="1"/>
  <c r="FU70" i="16" s="1"/>
  <c r="FT70" i="16" a="1"/>
  <c r="FT70" i="16" s="1"/>
  <c r="FS70" i="16" a="1"/>
  <c r="FS70" i="16" s="1"/>
  <c r="FR70" i="16" a="1"/>
  <c r="FR70" i="16" s="1"/>
  <c r="FQ70" i="16" a="1"/>
  <c r="FQ70" i="16" s="1"/>
  <c r="FP70" i="16" a="1"/>
  <c r="FP70" i="16" s="1"/>
  <c r="FO70" i="16" a="1"/>
  <c r="FO70" i="16" s="1"/>
  <c r="FN70" i="16" a="1"/>
  <c r="FN70" i="16" s="1"/>
  <c r="FM70" i="16" a="1"/>
  <c r="FM70" i="16" s="1"/>
  <c r="FL70" i="16" a="1"/>
  <c r="FL70" i="16" s="1"/>
  <c r="FK70" i="16" a="1"/>
  <c r="FK70" i="16" s="1"/>
  <c r="FJ70" i="16" a="1"/>
  <c r="FJ70" i="16" s="1"/>
  <c r="FI70" i="16" a="1"/>
  <c r="FI70" i="16" s="1"/>
  <c r="FH70" i="16" a="1"/>
  <c r="FH70" i="16" s="1"/>
  <c r="FG70" i="16" a="1"/>
  <c r="FG70" i="16" s="1"/>
  <c r="FF70" i="16" a="1"/>
  <c r="FF70" i="16" s="1"/>
  <c r="FE70" i="16" a="1"/>
  <c r="FE70" i="16" s="1"/>
  <c r="FD70" i="16" a="1"/>
  <c r="FD70" i="16" s="1"/>
  <c r="FC70" i="16" a="1"/>
  <c r="FC70" i="16" s="1"/>
  <c r="FB70" i="16" a="1"/>
  <c r="FB70" i="16" s="1"/>
  <c r="FA70" i="16" a="1"/>
  <c r="FA70" i="16" s="1"/>
  <c r="EZ70" i="16" a="1"/>
  <c r="EZ70" i="16" s="1"/>
  <c r="EY70" i="16" a="1"/>
  <c r="EY70" i="16" s="1"/>
  <c r="EX70" i="16" a="1"/>
  <c r="EX70" i="16" s="1"/>
  <c r="EW70" i="16" a="1"/>
  <c r="EW70" i="16" s="1"/>
  <c r="EV70" i="16" a="1"/>
  <c r="EV70" i="16" s="1"/>
  <c r="EU70" i="16" a="1"/>
  <c r="EU70" i="16" s="1"/>
  <c r="ET70" i="16" a="1"/>
  <c r="ET70" i="16" s="1"/>
  <c r="ES70" i="16" a="1"/>
  <c r="ES70" i="16" s="1"/>
  <c r="ER70" i="16" a="1"/>
  <c r="ER70" i="16" s="1"/>
  <c r="EQ70" i="16" a="1"/>
  <c r="EQ70" i="16" s="1"/>
  <c r="EP70" i="16" a="1"/>
  <c r="EP70" i="16" s="1"/>
  <c r="EO70" i="16" a="1"/>
  <c r="EO70" i="16" s="1"/>
  <c r="EN70" i="16" a="1"/>
  <c r="EN70" i="16" s="1"/>
  <c r="EM70" i="16" a="1"/>
  <c r="EM70" i="16" s="1"/>
  <c r="EL70" i="16" a="1"/>
  <c r="EL70" i="16" s="1"/>
  <c r="EK70" i="16" a="1"/>
  <c r="EK70" i="16" s="1"/>
  <c r="EJ70" i="16" a="1"/>
  <c r="EJ70" i="16" s="1"/>
  <c r="EI70" i="16" a="1"/>
  <c r="EI70" i="16" s="1"/>
  <c r="EH70" i="16" a="1"/>
  <c r="EH70" i="16" s="1"/>
  <c r="EG70" i="16" a="1"/>
  <c r="EG70" i="16" s="1"/>
  <c r="EF70" i="16" a="1"/>
  <c r="EF70" i="16" s="1"/>
  <c r="EE70" i="16" a="1"/>
  <c r="EE70" i="16" s="1"/>
  <c r="ED70" i="16" a="1"/>
  <c r="ED70" i="16" s="1"/>
  <c r="EC70" i="16" a="1"/>
  <c r="EC70" i="16" s="1"/>
  <c r="EB70" i="16" a="1"/>
  <c r="EB70" i="16" s="1"/>
  <c r="EA70" i="16" a="1"/>
  <c r="EA70" i="16" s="1"/>
  <c r="DZ70" i="16" a="1"/>
  <c r="DZ70" i="16" s="1"/>
  <c r="DY70" i="16" a="1"/>
  <c r="DY70" i="16" s="1"/>
  <c r="DX70" i="16" a="1"/>
  <c r="DX70" i="16" s="1"/>
  <c r="DW70" i="16" a="1"/>
  <c r="DW70" i="16" s="1"/>
  <c r="DV70" i="16" a="1"/>
  <c r="DV70" i="16" s="1"/>
  <c r="DU70" i="16" a="1"/>
  <c r="DU70" i="16" s="1"/>
  <c r="DT70" i="16" a="1"/>
  <c r="DT70" i="16" s="1"/>
  <c r="DS70" i="16" a="1"/>
  <c r="DS70" i="16" s="1"/>
  <c r="DR70" i="16" a="1"/>
  <c r="DR70" i="16" s="1"/>
  <c r="DQ70" i="16" a="1"/>
  <c r="DQ70" i="16" s="1"/>
  <c r="DP70" i="16" a="1"/>
  <c r="DP70" i="16" s="1"/>
  <c r="DO70" i="16" a="1"/>
  <c r="DO70" i="16" s="1"/>
  <c r="DN70" i="16" a="1"/>
  <c r="DN70" i="16" s="1"/>
  <c r="DM70" i="16" a="1"/>
  <c r="DM70" i="16" s="1"/>
  <c r="DL70" i="16" a="1"/>
  <c r="DL70" i="16" s="1"/>
  <c r="DK70" i="16" a="1"/>
  <c r="DK70" i="16" s="1"/>
  <c r="DJ70" i="16" a="1"/>
  <c r="DJ70" i="16" s="1"/>
  <c r="DI70" i="16" a="1"/>
  <c r="DI70" i="16" s="1"/>
  <c r="DH70" i="16" a="1"/>
  <c r="DH70" i="16" s="1"/>
  <c r="DG70" i="16" a="1"/>
  <c r="DG70" i="16" s="1"/>
  <c r="DF70" i="16" a="1"/>
  <c r="DF70" i="16" s="1"/>
  <c r="DE70" i="16" a="1"/>
  <c r="DE70" i="16" s="1"/>
  <c r="DD70" i="16" a="1"/>
  <c r="DD70" i="16" s="1"/>
  <c r="DC70" i="16" a="1"/>
  <c r="DC70" i="16" s="1"/>
  <c r="DB70" i="16" a="1"/>
  <c r="DB70" i="16" s="1"/>
  <c r="DA70" i="16" a="1"/>
  <c r="DA70" i="16" s="1"/>
  <c r="CZ70" i="16" a="1"/>
  <c r="CZ70" i="16" s="1"/>
  <c r="CY70" i="16" a="1"/>
  <c r="CY70" i="16" s="1"/>
  <c r="CX70" i="16" a="1"/>
  <c r="CX70" i="16" s="1"/>
  <c r="CW70" i="16" a="1"/>
  <c r="CW70" i="16" s="1"/>
  <c r="CV70" i="16" a="1"/>
  <c r="CV70" i="16" s="1"/>
  <c r="CU70" i="16" a="1"/>
  <c r="CU70" i="16" s="1"/>
  <c r="CT70" i="16" a="1"/>
  <c r="CT70" i="16" s="1"/>
  <c r="CS70" i="16" a="1"/>
  <c r="CS70" i="16" s="1"/>
  <c r="CR70" i="16" a="1"/>
  <c r="CR70" i="16" s="1"/>
  <c r="CQ70" i="16" a="1"/>
  <c r="CQ70" i="16" s="1"/>
  <c r="CP70" i="16" a="1"/>
  <c r="CP70" i="16" s="1"/>
  <c r="CO70" i="16" a="1"/>
  <c r="CO70" i="16" s="1"/>
  <c r="CN70" i="16" a="1"/>
  <c r="CN70" i="16" s="1"/>
  <c r="CM70" i="16" a="1"/>
  <c r="CM70" i="16" s="1"/>
  <c r="CL70" i="16" a="1"/>
  <c r="CL70" i="16" s="1"/>
  <c r="CK70" i="16" a="1"/>
  <c r="CK70" i="16" s="1"/>
  <c r="CJ70" i="16" a="1"/>
  <c r="CJ70" i="16" s="1"/>
  <c r="CI70" i="16" a="1"/>
  <c r="CI70" i="16" s="1"/>
  <c r="CH70" i="16" a="1"/>
  <c r="CH70" i="16" s="1"/>
  <c r="CG70" i="16" a="1"/>
  <c r="CG70" i="16" s="1"/>
  <c r="CF70" i="16" a="1"/>
  <c r="CF70" i="16" s="1"/>
  <c r="CE70" i="16" a="1"/>
  <c r="CE70" i="16" s="1"/>
  <c r="CD70" i="16" a="1"/>
  <c r="CD70" i="16" s="1"/>
  <c r="CC70" i="16" a="1"/>
  <c r="CC70" i="16" s="1"/>
  <c r="CB70" i="16" a="1"/>
  <c r="CB70" i="16" s="1"/>
  <c r="CA70" i="16" a="1"/>
  <c r="CA70" i="16" s="1"/>
  <c r="BZ70" i="16" a="1"/>
  <c r="BZ70" i="16" s="1"/>
  <c r="BY70" i="16" a="1"/>
  <c r="BY70" i="16" s="1"/>
  <c r="BX70" i="16" a="1"/>
  <c r="BX70" i="16" s="1"/>
  <c r="BW70" i="16" a="1"/>
  <c r="BW70" i="16" s="1"/>
  <c r="BV70" i="16" a="1"/>
  <c r="BV70" i="16" s="1"/>
  <c r="BU70" i="16" a="1"/>
  <c r="BU70" i="16" s="1"/>
  <c r="BT70" i="16" a="1"/>
  <c r="BT70" i="16" s="1"/>
  <c r="BS70" i="16" a="1"/>
  <c r="BS70" i="16" s="1"/>
  <c r="BR70" i="16" a="1"/>
  <c r="BR70" i="16" s="1"/>
  <c r="BQ70" i="16" a="1"/>
  <c r="BQ70" i="16" s="1"/>
  <c r="BP70" i="16" a="1"/>
  <c r="BP70" i="16" s="1"/>
  <c r="BO70" i="16" a="1"/>
  <c r="BO70" i="16" s="1"/>
  <c r="BN70" i="16" a="1"/>
  <c r="BN70" i="16" s="1"/>
  <c r="BM70" i="16" a="1"/>
  <c r="BM70" i="16" s="1"/>
  <c r="BL70" i="16" a="1"/>
  <c r="BL70" i="16" s="1"/>
  <c r="BK70" i="16" a="1"/>
  <c r="BK70" i="16" s="1"/>
  <c r="BJ70" i="16" a="1"/>
  <c r="BJ70" i="16" s="1"/>
  <c r="BI70" i="16" a="1"/>
  <c r="BI70" i="16" s="1"/>
  <c r="BH70" i="16" a="1"/>
  <c r="BH70" i="16" s="1"/>
  <c r="BG70" i="16" a="1"/>
  <c r="BG70" i="16" s="1"/>
  <c r="BF70" i="16" a="1"/>
  <c r="BF70" i="16" s="1"/>
  <c r="BE70" i="16" a="1"/>
  <c r="BE70" i="16" s="1"/>
  <c r="BD70" i="16" a="1"/>
  <c r="BD70" i="16" s="1"/>
  <c r="BC70" i="16" a="1"/>
  <c r="BC70" i="16" s="1"/>
  <c r="BB70" i="16" a="1"/>
  <c r="BB70" i="16" s="1"/>
  <c r="BA70" i="16" a="1"/>
  <c r="BA70" i="16" s="1"/>
  <c r="AZ70" i="16" a="1"/>
  <c r="AZ70" i="16" s="1"/>
  <c r="AY70" i="16" a="1"/>
  <c r="AY70" i="16" s="1"/>
  <c r="AX70" i="16" a="1"/>
  <c r="AX70" i="16" s="1"/>
  <c r="AW70" i="16" a="1"/>
  <c r="AW70" i="16" s="1"/>
  <c r="AV70" i="16" a="1"/>
  <c r="AV70" i="16" s="1"/>
  <c r="AU70" i="16" a="1"/>
  <c r="AU70" i="16" s="1"/>
  <c r="AT70" i="16" a="1"/>
  <c r="AT70" i="16" s="1"/>
  <c r="AS70" i="16" a="1"/>
  <c r="AS70" i="16" s="1"/>
  <c r="AR70" i="16" a="1"/>
  <c r="AR70" i="16" s="1"/>
  <c r="AQ70" i="16" a="1"/>
  <c r="AQ70" i="16" s="1"/>
  <c r="AP70" i="16" a="1"/>
  <c r="AP70" i="16" s="1"/>
  <c r="AO70" i="16" a="1"/>
  <c r="AO70" i="16" s="1"/>
  <c r="AN70" i="16" a="1"/>
  <c r="AN70" i="16" s="1"/>
  <c r="AM70" i="16" a="1"/>
  <c r="AM70" i="16" s="1"/>
  <c r="AL70" i="16" a="1"/>
  <c r="AL70" i="16" s="1"/>
  <c r="AK70" i="16" a="1"/>
  <c r="AK70" i="16" s="1"/>
  <c r="AJ70" i="16" a="1"/>
  <c r="AJ70" i="16" s="1"/>
  <c r="AI70" i="16" a="1"/>
  <c r="AI70" i="16" s="1"/>
  <c r="AH70" i="16" a="1"/>
  <c r="AH70" i="16" s="1"/>
  <c r="AG70" i="16" a="1"/>
  <c r="AG70" i="16" s="1"/>
  <c r="AF70" i="16" a="1"/>
  <c r="AF70" i="16" s="1"/>
  <c r="AE70" i="16" a="1"/>
  <c r="AE70" i="16" s="1"/>
  <c r="AD70" i="16" a="1"/>
  <c r="AD70" i="16" s="1"/>
  <c r="AC70" i="16" a="1"/>
  <c r="AC70" i="16" s="1"/>
  <c r="AB70" i="16" a="1"/>
  <c r="AB70" i="16" s="1"/>
  <c r="AA70" i="16" a="1"/>
  <c r="AA70" i="16" s="1"/>
  <c r="Z70" i="16" a="1"/>
  <c r="Z70" i="16" s="1"/>
  <c r="Y70" i="16" a="1"/>
  <c r="Y70" i="16" s="1"/>
  <c r="X70" i="16" a="1"/>
  <c r="X70" i="16" s="1"/>
  <c r="W70" i="16" a="1"/>
  <c r="W70" i="16" s="1"/>
  <c r="V70" i="16" a="1"/>
  <c r="V70" i="16" s="1"/>
  <c r="U70" i="16" a="1"/>
  <c r="U70" i="16" s="1"/>
  <c r="T70" i="16" a="1"/>
  <c r="T70" i="16" s="1"/>
  <c r="S70" i="16" a="1"/>
  <c r="S70" i="16" s="1"/>
  <c r="R70" i="16" a="1"/>
  <c r="R70" i="16" s="1"/>
  <c r="Q70" i="16" a="1"/>
  <c r="Q70" i="16" s="1"/>
  <c r="P70" i="16" a="1"/>
  <c r="P70" i="16" s="1"/>
  <c r="O70" i="16" a="1"/>
  <c r="O70" i="16" s="1"/>
  <c r="N70" i="16" a="1"/>
  <c r="N70" i="16" s="1"/>
  <c r="M70" i="16" a="1"/>
  <c r="M70" i="16" s="1"/>
  <c r="L70" i="16" a="1"/>
  <c r="L70" i="16" s="1"/>
  <c r="K70" i="16" a="1"/>
  <c r="K70" i="16" s="1"/>
  <c r="J70" i="16" a="1"/>
  <c r="J70" i="16" s="1"/>
  <c r="NJ69" i="16" a="1"/>
  <c r="NJ69" i="16" s="1"/>
  <c r="NI69" i="16" a="1"/>
  <c r="NI69" i="16" s="1"/>
  <c r="NH69" i="16" a="1"/>
  <c r="NH69" i="16" s="1"/>
  <c r="NG69" i="16" a="1"/>
  <c r="NG69" i="16" s="1"/>
  <c r="NF69" i="16" a="1"/>
  <c r="NF69" i="16" s="1"/>
  <c r="NE69" i="16" a="1"/>
  <c r="NE69" i="16" s="1"/>
  <c r="ND69" i="16" a="1"/>
  <c r="ND69" i="16" s="1"/>
  <c r="NC69" i="16" a="1"/>
  <c r="NC69" i="16" s="1"/>
  <c r="NB69" i="16" a="1"/>
  <c r="NB69" i="16" s="1"/>
  <c r="NA69" i="16" a="1"/>
  <c r="NA69" i="16" s="1"/>
  <c r="MZ69" i="16" a="1"/>
  <c r="MZ69" i="16" s="1"/>
  <c r="MY69" i="16" a="1"/>
  <c r="MY69" i="16" s="1"/>
  <c r="MX69" i="16" a="1"/>
  <c r="MX69" i="16" s="1"/>
  <c r="MW69" i="16" a="1"/>
  <c r="MW69" i="16" s="1"/>
  <c r="MV69" i="16" a="1"/>
  <c r="MV69" i="16" s="1"/>
  <c r="MU69" i="16" a="1"/>
  <c r="MU69" i="16" s="1"/>
  <c r="MT69" i="16" a="1"/>
  <c r="MT69" i="16" s="1"/>
  <c r="MS69" i="16" a="1"/>
  <c r="MS69" i="16" s="1"/>
  <c r="MR69" i="16" a="1"/>
  <c r="MR69" i="16" s="1"/>
  <c r="MQ69" i="16" a="1"/>
  <c r="MQ69" i="16" s="1"/>
  <c r="MP69" i="16" a="1"/>
  <c r="MP69" i="16" s="1"/>
  <c r="MO69" i="16" a="1"/>
  <c r="MO69" i="16" s="1"/>
  <c r="MN69" i="16" a="1"/>
  <c r="MN69" i="16" s="1"/>
  <c r="MM69" i="16" a="1"/>
  <c r="MM69" i="16" s="1"/>
  <c r="ML69" i="16" a="1"/>
  <c r="ML69" i="16" s="1"/>
  <c r="MK69" i="16" a="1"/>
  <c r="MK69" i="16" s="1"/>
  <c r="MJ69" i="16" a="1"/>
  <c r="MJ69" i="16" s="1"/>
  <c r="MI69" i="16" a="1"/>
  <c r="MI69" i="16" s="1"/>
  <c r="MH69" i="16" a="1"/>
  <c r="MH69" i="16" s="1"/>
  <c r="MG69" i="16" a="1"/>
  <c r="MG69" i="16" s="1"/>
  <c r="MF69" i="16" a="1"/>
  <c r="MF69" i="16" s="1"/>
  <c r="ME69" i="16" a="1"/>
  <c r="ME69" i="16" s="1"/>
  <c r="MD69" i="16" a="1"/>
  <c r="MD69" i="16" s="1"/>
  <c r="MC69" i="16" a="1"/>
  <c r="MC69" i="16" s="1"/>
  <c r="MB69" i="16" a="1"/>
  <c r="MB69" i="16" s="1"/>
  <c r="MA69" i="16" a="1"/>
  <c r="MA69" i="16" s="1"/>
  <c r="LZ69" i="16" a="1"/>
  <c r="LZ69" i="16" s="1"/>
  <c r="LY69" i="16" a="1"/>
  <c r="LY69" i="16" s="1"/>
  <c r="LX69" i="16" a="1"/>
  <c r="LX69" i="16" s="1"/>
  <c r="LW69" i="16" a="1"/>
  <c r="LW69" i="16" s="1"/>
  <c r="LV69" i="16" a="1"/>
  <c r="LV69" i="16" s="1"/>
  <c r="LU69" i="16" a="1"/>
  <c r="LU69" i="16" s="1"/>
  <c r="LT69" i="16" a="1"/>
  <c r="LT69" i="16" s="1"/>
  <c r="LS69" i="16" a="1"/>
  <c r="LS69" i="16" s="1"/>
  <c r="LR69" i="16" a="1"/>
  <c r="LR69" i="16" s="1"/>
  <c r="LQ69" i="16" a="1"/>
  <c r="LQ69" i="16" s="1"/>
  <c r="LP69" i="16" a="1"/>
  <c r="LP69" i="16" s="1"/>
  <c r="LO69" i="16" a="1"/>
  <c r="LO69" i="16" s="1"/>
  <c r="LN69" i="16" a="1"/>
  <c r="LN69" i="16" s="1"/>
  <c r="LM69" i="16" a="1"/>
  <c r="LM69" i="16" s="1"/>
  <c r="LL69" i="16" a="1"/>
  <c r="LL69" i="16" s="1"/>
  <c r="LK69" i="16" a="1"/>
  <c r="LK69" i="16" s="1"/>
  <c r="LJ69" i="16" a="1"/>
  <c r="LJ69" i="16" s="1"/>
  <c r="LI69" i="16" a="1"/>
  <c r="LI69" i="16" s="1"/>
  <c r="LH69" i="16" a="1"/>
  <c r="LH69" i="16" s="1"/>
  <c r="LG69" i="16" a="1"/>
  <c r="LG69" i="16" s="1"/>
  <c r="LF69" i="16" a="1"/>
  <c r="LF69" i="16" s="1"/>
  <c r="LE69" i="16" a="1"/>
  <c r="LE69" i="16" s="1"/>
  <c r="LD69" i="16" a="1"/>
  <c r="LD69" i="16" s="1"/>
  <c r="LC69" i="16" a="1"/>
  <c r="LC69" i="16" s="1"/>
  <c r="LB69" i="16" a="1"/>
  <c r="LB69" i="16" s="1"/>
  <c r="LA69" i="16" a="1"/>
  <c r="LA69" i="16" s="1"/>
  <c r="KZ69" i="16" a="1"/>
  <c r="KZ69" i="16" s="1"/>
  <c r="KY69" i="16" a="1"/>
  <c r="KY69" i="16" s="1"/>
  <c r="KX69" i="16" a="1"/>
  <c r="KX69" i="16" s="1"/>
  <c r="KW69" i="16" a="1"/>
  <c r="KW69" i="16" s="1"/>
  <c r="KV69" i="16" a="1"/>
  <c r="KV69" i="16" s="1"/>
  <c r="KU69" i="16" a="1"/>
  <c r="KU69" i="16" s="1"/>
  <c r="KT69" i="16" a="1"/>
  <c r="KT69" i="16" s="1"/>
  <c r="KS69" i="16" a="1"/>
  <c r="KS69" i="16" s="1"/>
  <c r="KR69" i="16" a="1"/>
  <c r="KR69" i="16" s="1"/>
  <c r="KQ69" i="16" a="1"/>
  <c r="KQ69" i="16" s="1"/>
  <c r="KP69" i="16" a="1"/>
  <c r="KP69" i="16" s="1"/>
  <c r="KO69" i="16" a="1"/>
  <c r="KO69" i="16" s="1"/>
  <c r="KN69" i="16" a="1"/>
  <c r="KN69" i="16" s="1"/>
  <c r="KM69" i="16" a="1"/>
  <c r="KM69" i="16" s="1"/>
  <c r="KL69" i="16" a="1"/>
  <c r="KL69" i="16" s="1"/>
  <c r="KK69" i="16" a="1"/>
  <c r="KK69" i="16" s="1"/>
  <c r="KJ69" i="16" a="1"/>
  <c r="KJ69" i="16" s="1"/>
  <c r="KI69" i="16" a="1"/>
  <c r="KI69" i="16" s="1"/>
  <c r="KH69" i="16" a="1"/>
  <c r="KH69" i="16" s="1"/>
  <c r="KG69" i="16" a="1"/>
  <c r="KG69" i="16" s="1"/>
  <c r="KF69" i="16" a="1"/>
  <c r="KF69" i="16" s="1"/>
  <c r="KE69" i="16" a="1"/>
  <c r="KE69" i="16" s="1"/>
  <c r="KD69" i="16" a="1"/>
  <c r="KD69" i="16" s="1"/>
  <c r="KC69" i="16" a="1"/>
  <c r="KC69" i="16" s="1"/>
  <c r="KB69" i="16" a="1"/>
  <c r="KB69" i="16" s="1"/>
  <c r="KA69" i="16" a="1"/>
  <c r="KA69" i="16" s="1"/>
  <c r="JZ69" i="16" a="1"/>
  <c r="JZ69" i="16" s="1"/>
  <c r="JY69" i="16" a="1"/>
  <c r="JY69" i="16" s="1"/>
  <c r="JX69" i="16" a="1"/>
  <c r="JX69" i="16" s="1"/>
  <c r="JW69" i="16" a="1"/>
  <c r="JW69" i="16" s="1"/>
  <c r="JV69" i="16" a="1"/>
  <c r="JV69" i="16" s="1"/>
  <c r="JU69" i="16" a="1"/>
  <c r="JU69" i="16" s="1"/>
  <c r="JT69" i="16" a="1"/>
  <c r="JT69" i="16" s="1"/>
  <c r="JS69" i="16" a="1"/>
  <c r="JS69" i="16" s="1"/>
  <c r="JR69" i="16" a="1"/>
  <c r="JR69" i="16" s="1"/>
  <c r="JQ69" i="16" a="1"/>
  <c r="JQ69" i="16" s="1"/>
  <c r="JP69" i="16" a="1"/>
  <c r="JP69" i="16" s="1"/>
  <c r="JO69" i="16" a="1"/>
  <c r="JO69" i="16" s="1"/>
  <c r="JN69" i="16" a="1"/>
  <c r="JN69" i="16" s="1"/>
  <c r="JM69" i="16" a="1"/>
  <c r="JM69" i="16" s="1"/>
  <c r="JL69" i="16" a="1"/>
  <c r="JL69" i="16" s="1"/>
  <c r="JK69" i="16" a="1"/>
  <c r="JK69" i="16" s="1"/>
  <c r="JJ69" i="16" a="1"/>
  <c r="JJ69" i="16" s="1"/>
  <c r="JI69" i="16" a="1"/>
  <c r="JI69" i="16" s="1"/>
  <c r="JH69" i="16" a="1"/>
  <c r="JH69" i="16" s="1"/>
  <c r="JG69" i="16" a="1"/>
  <c r="JG69" i="16" s="1"/>
  <c r="JF69" i="16" a="1"/>
  <c r="JF69" i="16" s="1"/>
  <c r="JE69" i="16" a="1"/>
  <c r="JE69" i="16" s="1"/>
  <c r="JD69" i="16" a="1"/>
  <c r="JD69" i="16" s="1"/>
  <c r="JC69" i="16" a="1"/>
  <c r="JC69" i="16" s="1"/>
  <c r="JB69" i="16" a="1"/>
  <c r="JB69" i="16" s="1"/>
  <c r="JA69" i="16" a="1"/>
  <c r="JA69" i="16" s="1"/>
  <c r="IZ69" i="16" a="1"/>
  <c r="IZ69" i="16" s="1"/>
  <c r="IY69" i="16" a="1"/>
  <c r="IY69" i="16" s="1"/>
  <c r="IX69" i="16" a="1"/>
  <c r="IX69" i="16" s="1"/>
  <c r="IW69" i="16" a="1"/>
  <c r="IW69" i="16" s="1"/>
  <c r="IV69" i="16" a="1"/>
  <c r="IV69" i="16" s="1"/>
  <c r="IU69" i="16" a="1"/>
  <c r="IU69" i="16" s="1"/>
  <c r="IT69" i="16" a="1"/>
  <c r="IT69" i="16" s="1"/>
  <c r="IS69" i="16" a="1"/>
  <c r="IS69" i="16" s="1"/>
  <c r="IR69" i="16" a="1"/>
  <c r="IR69" i="16" s="1"/>
  <c r="IQ69" i="16" a="1"/>
  <c r="IQ69" i="16" s="1"/>
  <c r="IP69" i="16" a="1"/>
  <c r="IP69" i="16" s="1"/>
  <c r="IO69" i="16" a="1"/>
  <c r="IO69" i="16" s="1"/>
  <c r="IN69" i="16" a="1"/>
  <c r="IN69" i="16" s="1"/>
  <c r="IM69" i="16" a="1"/>
  <c r="IM69" i="16" s="1"/>
  <c r="IL69" i="16" a="1"/>
  <c r="IL69" i="16" s="1"/>
  <c r="IK69" i="16" a="1"/>
  <c r="IK69" i="16" s="1"/>
  <c r="IJ69" i="16" a="1"/>
  <c r="IJ69" i="16" s="1"/>
  <c r="II69" i="16" a="1"/>
  <c r="II69" i="16" s="1"/>
  <c r="IH69" i="16" a="1"/>
  <c r="IH69" i="16" s="1"/>
  <c r="IG69" i="16" a="1"/>
  <c r="IG69" i="16" s="1"/>
  <c r="IF69" i="16" a="1"/>
  <c r="IF69" i="16" s="1"/>
  <c r="IE69" i="16" a="1"/>
  <c r="IE69" i="16" s="1"/>
  <c r="ID69" i="16" a="1"/>
  <c r="ID69" i="16" s="1"/>
  <c r="IC69" i="16" a="1"/>
  <c r="IC69" i="16" s="1"/>
  <c r="IB69" i="16" a="1"/>
  <c r="IB69" i="16" s="1"/>
  <c r="IA69" i="16" a="1"/>
  <c r="IA69" i="16" s="1"/>
  <c r="HZ69" i="16" a="1"/>
  <c r="HZ69" i="16" s="1"/>
  <c r="HY69" i="16" a="1"/>
  <c r="HY69" i="16" s="1"/>
  <c r="HX69" i="16" a="1"/>
  <c r="HX69" i="16" s="1"/>
  <c r="HW69" i="16" a="1"/>
  <c r="HW69" i="16" s="1"/>
  <c r="HV69" i="16" a="1"/>
  <c r="HV69" i="16" s="1"/>
  <c r="HU69" i="16" a="1"/>
  <c r="HU69" i="16" s="1"/>
  <c r="HT69" i="16" a="1"/>
  <c r="HT69" i="16" s="1"/>
  <c r="HS69" i="16" a="1"/>
  <c r="HS69" i="16" s="1"/>
  <c r="HR69" i="16" a="1"/>
  <c r="HR69" i="16" s="1"/>
  <c r="HQ69" i="16" a="1"/>
  <c r="HQ69" i="16" s="1"/>
  <c r="HP69" i="16" a="1"/>
  <c r="HP69" i="16" s="1"/>
  <c r="HO69" i="16" a="1"/>
  <c r="HO69" i="16" s="1"/>
  <c r="HN69" i="16" a="1"/>
  <c r="HN69" i="16" s="1"/>
  <c r="HM69" i="16" a="1"/>
  <c r="HM69" i="16" s="1"/>
  <c r="HL69" i="16" a="1"/>
  <c r="HL69" i="16" s="1"/>
  <c r="HK69" i="16" a="1"/>
  <c r="HK69" i="16" s="1"/>
  <c r="HJ69" i="16" a="1"/>
  <c r="HJ69" i="16" s="1"/>
  <c r="HI69" i="16" a="1"/>
  <c r="HI69" i="16" s="1"/>
  <c r="HH69" i="16" a="1"/>
  <c r="HH69" i="16" s="1"/>
  <c r="HG69" i="16" a="1"/>
  <c r="HG69" i="16" s="1"/>
  <c r="HF69" i="16" a="1"/>
  <c r="HF69" i="16" s="1"/>
  <c r="HE69" i="16" a="1"/>
  <c r="HE69" i="16" s="1"/>
  <c r="HD69" i="16" a="1"/>
  <c r="HD69" i="16" s="1"/>
  <c r="HC69" i="16" a="1"/>
  <c r="HC69" i="16" s="1"/>
  <c r="HB69" i="16" a="1"/>
  <c r="HB69" i="16" s="1"/>
  <c r="HA69" i="16" a="1"/>
  <c r="HA69" i="16" s="1"/>
  <c r="GZ69" i="16" a="1"/>
  <c r="GZ69" i="16" s="1"/>
  <c r="GY69" i="16" a="1"/>
  <c r="GY69" i="16" s="1"/>
  <c r="GX69" i="16" a="1"/>
  <c r="GX69" i="16" s="1"/>
  <c r="GW69" i="16" a="1"/>
  <c r="GW69" i="16" s="1"/>
  <c r="GV69" i="16" a="1"/>
  <c r="GV69" i="16" s="1"/>
  <c r="GU69" i="16" a="1"/>
  <c r="GU69" i="16" s="1"/>
  <c r="GT69" i="16" a="1"/>
  <c r="GT69" i="16" s="1"/>
  <c r="GS69" i="16" a="1"/>
  <c r="GS69" i="16" s="1"/>
  <c r="GR69" i="16" a="1"/>
  <c r="GR69" i="16" s="1"/>
  <c r="GQ69" i="16" a="1"/>
  <c r="GQ69" i="16" s="1"/>
  <c r="GP69" i="16" a="1"/>
  <c r="GP69" i="16" s="1"/>
  <c r="GO69" i="16" a="1"/>
  <c r="GO69" i="16" s="1"/>
  <c r="GN69" i="16" a="1"/>
  <c r="GN69" i="16" s="1"/>
  <c r="GM69" i="16" a="1"/>
  <c r="GM69" i="16" s="1"/>
  <c r="GL69" i="16" a="1"/>
  <c r="GL69" i="16" s="1"/>
  <c r="GK69" i="16" a="1"/>
  <c r="GK69" i="16" s="1"/>
  <c r="GJ69" i="16" a="1"/>
  <c r="GJ69" i="16" s="1"/>
  <c r="GI69" i="16" a="1"/>
  <c r="GI69" i="16" s="1"/>
  <c r="GH69" i="16" a="1"/>
  <c r="GH69" i="16" s="1"/>
  <c r="GG69" i="16" a="1"/>
  <c r="GG69" i="16" s="1"/>
  <c r="GF69" i="16" a="1"/>
  <c r="GF69" i="16" s="1"/>
  <c r="GE69" i="16" a="1"/>
  <c r="GE69" i="16" s="1"/>
  <c r="GD69" i="16" a="1"/>
  <c r="GD69" i="16" s="1"/>
  <c r="GC69" i="16" a="1"/>
  <c r="GC69" i="16" s="1"/>
  <c r="GB69" i="16" a="1"/>
  <c r="GB69" i="16" s="1"/>
  <c r="GA69" i="16" a="1"/>
  <c r="GA69" i="16" s="1"/>
  <c r="FZ69" i="16" a="1"/>
  <c r="FZ69" i="16" s="1"/>
  <c r="FY69" i="16" a="1"/>
  <c r="FY69" i="16" s="1"/>
  <c r="FX69" i="16" a="1"/>
  <c r="FX69" i="16" s="1"/>
  <c r="FW69" i="16" a="1"/>
  <c r="FW69" i="16" s="1"/>
  <c r="FV69" i="16" a="1"/>
  <c r="FV69" i="16" s="1"/>
  <c r="FU69" i="16" a="1"/>
  <c r="FU69" i="16" s="1"/>
  <c r="FT69" i="16" a="1"/>
  <c r="FT69" i="16" s="1"/>
  <c r="FS69" i="16" a="1"/>
  <c r="FS69" i="16" s="1"/>
  <c r="FR69" i="16" a="1"/>
  <c r="FR69" i="16" s="1"/>
  <c r="FQ69" i="16" a="1"/>
  <c r="FQ69" i="16" s="1"/>
  <c r="FP69" i="16" a="1"/>
  <c r="FP69" i="16" s="1"/>
  <c r="FO69" i="16" a="1"/>
  <c r="FO69" i="16" s="1"/>
  <c r="FN69" i="16" a="1"/>
  <c r="FN69" i="16" s="1"/>
  <c r="FM69" i="16" a="1"/>
  <c r="FM69" i="16" s="1"/>
  <c r="FL69" i="16" a="1"/>
  <c r="FL69" i="16" s="1"/>
  <c r="FK69" i="16" a="1"/>
  <c r="FK69" i="16" s="1"/>
  <c r="FJ69" i="16" a="1"/>
  <c r="FJ69" i="16" s="1"/>
  <c r="FI69" i="16" a="1"/>
  <c r="FI69" i="16" s="1"/>
  <c r="FH69" i="16" a="1"/>
  <c r="FH69" i="16" s="1"/>
  <c r="FG69" i="16" a="1"/>
  <c r="FG69" i="16" s="1"/>
  <c r="FF69" i="16" a="1"/>
  <c r="FF69" i="16" s="1"/>
  <c r="FE69" i="16" a="1"/>
  <c r="FE69" i="16" s="1"/>
  <c r="FD69" i="16" a="1"/>
  <c r="FD69" i="16" s="1"/>
  <c r="FC69" i="16" a="1"/>
  <c r="FC69" i="16" s="1"/>
  <c r="FB69" i="16" a="1"/>
  <c r="FB69" i="16" s="1"/>
  <c r="FA69" i="16" a="1"/>
  <c r="FA69" i="16" s="1"/>
  <c r="EZ69" i="16" a="1"/>
  <c r="EZ69" i="16" s="1"/>
  <c r="EY69" i="16" a="1"/>
  <c r="EY69" i="16" s="1"/>
  <c r="EX69" i="16" a="1"/>
  <c r="EX69" i="16" s="1"/>
  <c r="EW69" i="16" a="1"/>
  <c r="EW69" i="16" s="1"/>
  <c r="EV69" i="16" a="1"/>
  <c r="EV69" i="16" s="1"/>
  <c r="EU69" i="16" a="1"/>
  <c r="EU69" i="16" s="1"/>
  <c r="ET69" i="16" a="1"/>
  <c r="ET69" i="16" s="1"/>
  <c r="ES69" i="16" a="1"/>
  <c r="ES69" i="16" s="1"/>
  <c r="ER69" i="16" a="1"/>
  <c r="ER69" i="16" s="1"/>
  <c r="EQ69" i="16" a="1"/>
  <c r="EQ69" i="16" s="1"/>
  <c r="EP69" i="16" a="1"/>
  <c r="EP69" i="16" s="1"/>
  <c r="EO69" i="16" a="1"/>
  <c r="EO69" i="16" s="1"/>
  <c r="EN69" i="16" a="1"/>
  <c r="EN69" i="16" s="1"/>
  <c r="EM69" i="16" a="1"/>
  <c r="EM69" i="16" s="1"/>
  <c r="EL69" i="16" a="1"/>
  <c r="EL69" i="16" s="1"/>
  <c r="EK69" i="16" a="1"/>
  <c r="EK69" i="16" s="1"/>
  <c r="EJ69" i="16" a="1"/>
  <c r="EJ69" i="16" s="1"/>
  <c r="EI69" i="16" a="1"/>
  <c r="EI69" i="16" s="1"/>
  <c r="EH69" i="16" a="1"/>
  <c r="EH69" i="16" s="1"/>
  <c r="EG69" i="16" a="1"/>
  <c r="EG69" i="16" s="1"/>
  <c r="EF69" i="16" a="1"/>
  <c r="EF69" i="16" s="1"/>
  <c r="EE69" i="16" a="1"/>
  <c r="EE69" i="16" s="1"/>
  <c r="ED69" i="16" a="1"/>
  <c r="ED69" i="16" s="1"/>
  <c r="EC69" i="16" a="1"/>
  <c r="EC69" i="16" s="1"/>
  <c r="EB69" i="16" a="1"/>
  <c r="EB69" i="16" s="1"/>
  <c r="EA69" i="16" a="1"/>
  <c r="EA69" i="16" s="1"/>
  <c r="DZ69" i="16" a="1"/>
  <c r="DZ69" i="16" s="1"/>
  <c r="DY69" i="16" a="1"/>
  <c r="DY69" i="16" s="1"/>
  <c r="DX69" i="16" a="1"/>
  <c r="DX69" i="16" s="1"/>
  <c r="DW69" i="16" a="1"/>
  <c r="DW69" i="16" s="1"/>
  <c r="DV69" i="16" a="1"/>
  <c r="DV69" i="16" s="1"/>
  <c r="DU69" i="16" a="1"/>
  <c r="DU69" i="16" s="1"/>
  <c r="DT69" i="16" a="1"/>
  <c r="DT69" i="16" s="1"/>
  <c r="DS69" i="16" a="1"/>
  <c r="DS69" i="16" s="1"/>
  <c r="DR69" i="16" a="1"/>
  <c r="DR69" i="16" s="1"/>
  <c r="DQ69" i="16" a="1"/>
  <c r="DQ69" i="16" s="1"/>
  <c r="DP69" i="16" a="1"/>
  <c r="DP69" i="16" s="1"/>
  <c r="DO69" i="16" a="1"/>
  <c r="DO69" i="16" s="1"/>
  <c r="DN69" i="16" a="1"/>
  <c r="DN69" i="16" s="1"/>
  <c r="DM69" i="16" a="1"/>
  <c r="DM69" i="16" s="1"/>
  <c r="DL69" i="16" a="1"/>
  <c r="DL69" i="16" s="1"/>
  <c r="DK69" i="16" a="1"/>
  <c r="DK69" i="16" s="1"/>
  <c r="DJ69" i="16" a="1"/>
  <c r="DJ69" i="16" s="1"/>
  <c r="DI69" i="16" a="1"/>
  <c r="DI69" i="16" s="1"/>
  <c r="DH69" i="16" a="1"/>
  <c r="DH69" i="16" s="1"/>
  <c r="DG69" i="16" a="1"/>
  <c r="DG69" i="16" s="1"/>
  <c r="DF69" i="16" a="1"/>
  <c r="DF69" i="16" s="1"/>
  <c r="DE69" i="16" a="1"/>
  <c r="DE69" i="16" s="1"/>
  <c r="DD69" i="16" a="1"/>
  <c r="DD69" i="16" s="1"/>
  <c r="DC69" i="16" a="1"/>
  <c r="DC69" i="16" s="1"/>
  <c r="DB69" i="16" a="1"/>
  <c r="DB69" i="16" s="1"/>
  <c r="DA69" i="16" a="1"/>
  <c r="DA69" i="16" s="1"/>
  <c r="CZ69" i="16" a="1"/>
  <c r="CZ69" i="16" s="1"/>
  <c r="CY69" i="16" a="1"/>
  <c r="CY69" i="16" s="1"/>
  <c r="CX69" i="16" a="1"/>
  <c r="CX69" i="16" s="1"/>
  <c r="CW69" i="16" a="1"/>
  <c r="CW69" i="16" s="1"/>
  <c r="CV69" i="16" a="1"/>
  <c r="CV69" i="16" s="1"/>
  <c r="CU69" i="16" a="1"/>
  <c r="CU69" i="16" s="1"/>
  <c r="CT69" i="16" a="1"/>
  <c r="CT69" i="16" s="1"/>
  <c r="CS69" i="16" a="1"/>
  <c r="CS69" i="16" s="1"/>
  <c r="CR69" i="16" a="1"/>
  <c r="CR69" i="16" s="1"/>
  <c r="CQ69" i="16" a="1"/>
  <c r="CQ69" i="16" s="1"/>
  <c r="CP69" i="16" a="1"/>
  <c r="CP69" i="16" s="1"/>
  <c r="CO69" i="16" a="1"/>
  <c r="CO69" i="16" s="1"/>
  <c r="CN69" i="16" a="1"/>
  <c r="CN69" i="16" s="1"/>
  <c r="CM69" i="16" a="1"/>
  <c r="CM69" i="16" s="1"/>
  <c r="CL69" i="16" a="1"/>
  <c r="CL69" i="16" s="1"/>
  <c r="CK69" i="16" a="1"/>
  <c r="CK69" i="16" s="1"/>
  <c r="CJ69" i="16" a="1"/>
  <c r="CJ69" i="16" s="1"/>
  <c r="CI69" i="16" a="1"/>
  <c r="CI69" i="16" s="1"/>
  <c r="CH69" i="16" a="1"/>
  <c r="CH69" i="16" s="1"/>
  <c r="CG69" i="16" a="1"/>
  <c r="CG69" i="16" s="1"/>
  <c r="CF69" i="16" a="1"/>
  <c r="CF69" i="16" s="1"/>
  <c r="CE69" i="16" a="1"/>
  <c r="CE69" i="16" s="1"/>
  <c r="CD69" i="16" a="1"/>
  <c r="CD69" i="16" s="1"/>
  <c r="CC69" i="16" a="1"/>
  <c r="CC69" i="16" s="1"/>
  <c r="CB69" i="16" a="1"/>
  <c r="CB69" i="16" s="1"/>
  <c r="CA69" i="16" a="1"/>
  <c r="CA69" i="16" s="1"/>
  <c r="BZ69" i="16" a="1"/>
  <c r="BZ69" i="16" s="1"/>
  <c r="BY69" i="16" a="1"/>
  <c r="BY69" i="16" s="1"/>
  <c r="BX69" i="16" a="1"/>
  <c r="BX69" i="16" s="1"/>
  <c r="BW69" i="16" a="1"/>
  <c r="BW69" i="16" s="1"/>
  <c r="BV69" i="16" a="1"/>
  <c r="BV69" i="16" s="1"/>
  <c r="BU69" i="16" a="1"/>
  <c r="BU69" i="16" s="1"/>
  <c r="BT69" i="16" a="1"/>
  <c r="BT69" i="16" s="1"/>
  <c r="BS69" i="16" a="1"/>
  <c r="BS69" i="16" s="1"/>
  <c r="BR69" i="16" a="1"/>
  <c r="BR69" i="16" s="1"/>
  <c r="BQ69" i="16" a="1"/>
  <c r="BQ69" i="16" s="1"/>
  <c r="BP69" i="16" a="1"/>
  <c r="BP69" i="16" s="1"/>
  <c r="BO69" i="16" a="1"/>
  <c r="BO69" i="16" s="1"/>
  <c r="BN69" i="16" a="1"/>
  <c r="BN69" i="16" s="1"/>
  <c r="BM69" i="16" a="1"/>
  <c r="BM69" i="16" s="1"/>
  <c r="BL69" i="16" a="1"/>
  <c r="BL69" i="16" s="1"/>
  <c r="BK69" i="16" a="1"/>
  <c r="BK69" i="16" s="1"/>
  <c r="BJ69" i="16" a="1"/>
  <c r="BJ69" i="16" s="1"/>
  <c r="BI69" i="16" a="1"/>
  <c r="BI69" i="16" s="1"/>
  <c r="BH69" i="16" a="1"/>
  <c r="BH69" i="16" s="1"/>
  <c r="BG69" i="16" a="1"/>
  <c r="BG69" i="16" s="1"/>
  <c r="BF69" i="16" a="1"/>
  <c r="BF69" i="16" s="1"/>
  <c r="BE69" i="16" a="1"/>
  <c r="BE69" i="16" s="1"/>
  <c r="BD69" i="16" a="1"/>
  <c r="BD69" i="16" s="1"/>
  <c r="BC69" i="16" a="1"/>
  <c r="BC69" i="16" s="1"/>
  <c r="BB69" i="16" a="1"/>
  <c r="BB69" i="16" s="1"/>
  <c r="BA69" i="16" a="1"/>
  <c r="BA69" i="16" s="1"/>
  <c r="AZ69" i="16" a="1"/>
  <c r="AZ69" i="16" s="1"/>
  <c r="AY69" i="16" a="1"/>
  <c r="AY69" i="16" s="1"/>
  <c r="AX69" i="16" a="1"/>
  <c r="AX69" i="16" s="1"/>
  <c r="AW69" i="16" a="1"/>
  <c r="AW69" i="16" s="1"/>
  <c r="AV69" i="16" a="1"/>
  <c r="AV69" i="16" s="1"/>
  <c r="AU69" i="16" a="1"/>
  <c r="AU69" i="16" s="1"/>
  <c r="AT69" i="16" a="1"/>
  <c r="AT69" i="16" s="1"/>
  <c r="AS69" i="16" a="1"/>
  <c r="AS69" i="16" s="1"/>
  <c r="AR69" i="16" a="1"/>
  <c r="AR69" i="16" s="1"/>
  <c r="AQ69" i="16" a="1"/>
  <c r="AQ69" i="16" s="1"/>
  <c r="AP69" i="16" a="1"/>
  <c r="AP69" i="16" s="1"/>
  <c r="AO69" i="16" a="1"/>
  <c r="AO69" i="16" s="1"/>
  <c r="AN69" i="16" a="1"/>
  <c r="AN69" i="16" s="1"/>
  <c r="AM69" i="16" a="1"/>
  <c r="AM69" i="16" s="1"/>
  <c r="AL69" i="16" a="1"/>
  <c r="AL69" i="16" s="1"/>
  <c r="AK69" i="16" a="1"/>
  <c r="AK69" i="16" s="1"/>
  <c r="AJ69" i="16" a="1"/>
  <c r="AJ69" i="16" s="1"/>
  <c r="AI69" i="16" a="1"/>
  <c r="AI69" i="16" s="1"/>
  <c r="AH69" i="16" a="1"/>
  <c r="AH69" i="16" s="1"/>
  <c r="AG69" i="16" a="1"/>
  <c r="AG69" i="16" s="1"/>
  <c r="AF69" i="16" a="1"/>
  <c r="AF69" i="16" s="1"/>
  <c r="AE69" i="16" a="1"/>
  <c r="AE69" i="16" s="1"/>
  <c r="AD69" i="16" a="1"/>
  <c r="AD69" i="16" s="1"/>
  <c r="AC69" i="16" a="1"/>
  <c r="AC69" i="16" s="1"/>
  <c r="AB69" i="16" a="1"/>
  <c r="AB69" i="16" s="1"/>
  <c r="AA69" i="16" a="1"/>
  <c r="AA69" i="16" s="1"/>
  <c r="Z69" i="16" a="1"/>
  <c r="Z69" i="16" s="1"/>
  <c r="Y69" i="16" a="1"/>
  <c r="Y69" i="16" s="1"/>
  <c r="X69" i="16" a="1"/>
  <c r="X69" i="16" s="1"/>
  <c r="W69" i="16" a="1"/>
  <c r="W69" i="16" s="1"/>
  <c r="V69" i="16" a="1"/>
  <c r="V69" i="16" s="1"/>
  <c r="U69" i="16" a="1"/>
  <c r="U69" i="16" s="1"/>
  <c r="T69" i="16" a="1"/>
  <c r="T69" i="16" s="1"/>
  <c r="S69" i="16" a="1"/>
  <c r="S69" i="16" s="1"/>
  <c r="R69" i="16" a="1"/>
  <c r="R69" i="16" s="1"/>
  <c r="Q69" i="16" a="1"/>
  <c r="Q69" i="16" s="1"/>
  <c r="P69" i="16" a="1"/>
  <c r="P69" i="16" s="1"/>
  <c r="O69" i="16" a="1"/>
  <c r="O69" i="16" s="1"/>
  <c r="N69" i="16" a="1"/>
  <c r="N69" i="16" s="1"/>
  <c r="M69" i="16" a="1"/>
  <c r="M69" i="16" s="1"/>
  <c r="L69" i="16" a="1"/>
  <c r="L69" i="16" s="1"/>
  <c r="K69" i="16" a="1"/>
  <c r="K69" i="16" s="1"/>
  <c r="J69" i="16" a="1"/>
  <c r="J69" i="16" s="1"/>
  <c r="NJ68" i="16" a="1"/>
  <c r="NJ68" i="16" s="1"/>
  <c r="NI68" i="16" a="1"/>
  <c r="NI68" i="16" s="1"/>
  <c r="NH68" i="16" a="1"/>
  <c r="NH68" i="16" s="1"/>
  <c r="NG68" i="16" a="1"/>
  <c r="NG68" i="16" s="1"/>
  <c r="NF68" i="16" a="1"/>
  <c r="NF68" i="16" s="1"/>
  <c r="NE68" i="16" a="1"/>
  <c r="NE68" i="16" s="1"/>
  <c r="ND68" i="16" a="1"/>
  <c r="ND68" i="16" s="1"/>
  <c r="NC68" i="16" a="1"/>
  <c r="NC68" i="16" s="1"/>
  <c r="NB68" i="16" a="1"/>
  <c r="NB68" i="16" s="1"/>
  <c r="NA68" i="16" a="1"/>
  <c r="NA68" i="16" s="1"/>
  <c r="MZ68" i="16" a="1"/>
  <c r="MZ68" i="16" s="1"/>
  <c r="MY68" i="16" a="1"/>
  <c r="MY68" i="16" s="1"/>
  <c r="MX68" i="16" a="1"/>
  <c r="MX68" i="16" s="1"/>
  <c r="MW68" i="16" a="1"/>
  <c r="MW68" i="16" s="1"/>
  <c r="MV68" i="16" a="1"/>
  <c r="MV68" i="16" s="1"/>
  <c r="MU68" i="16" a="1"/>
  <c r="MU68" i="16" s="1"/>
  <c r="MT68" i="16" a="1"/>
  <c r="MT68" i="16" s="1"/>
  <c r="MS68" i="16" a="1"/>
  <c r="MS68" i="16" s="1"/>
  <c r="MR68" i="16" a="1"/>
  <c r="MR68" i="16" s="1"/>
  <c r="MQ68" i="16" a="1"/>
  <c r="MQ68" i="16" s="1"/>
  <c r="MP68" i="16" a="1"/>
  <c r="MP68" i="16" s="1"/>
  <c r="MO68" i="16" a="1"/>
  <c r="MO68" i="16" s="1"/>
  <c r="MN68" i="16" a="1"/>
  <c r="MN68" i="16" s="1"/>
  <c r="MM68" i="16" a="1"/>
  <c r="MM68" i="16" s="1"/>
  <c r="ML68" i="16" a="1"/>
  <c r="ML68" i="16" s="1"/>
  <c r="MK68" i="16" a="1"/>
  <c r="MK68" i="16" s="1"/>
  <c r="MJ68" i="16" a="1"/>
  <c r="MJ68" i="16" s="1"/>
  <c r="MI68" i="16" a="1"/>
  <c r="MI68" i="16" s="1"/>
  <c r="MH68" i="16" a="1"/>
  <c r="MH68" i="16" s="1"/>
  <c r="MG68" i="16" a="1"/>
  <c r="MG68" i="16" s="1"/>
  <c r="MF68" i="16" a="1"/>
  <c r="MF68" i="16" s="1"/>
  <c r="ME68" i="16" a="1"/>
  <c r="ME68" i="16" s="1"/>
  <c r="MD68" i="16" a="1"/>
  <c r="MD68" i="16" s="1"/>
  <c r="MC68" i="16" a="1"/>
  <c r="MC68" i="16" s="1"/>
  <c r="MB68" i="16" a="1"/>
  <c r="MB68" i="16" s="1"/>
  <c r="MA68" i="16" a="1"/>
  <c r="MA68" i="16" s="1"/>
  <c r="LZ68" i="16" a="1"/>
  <c r="LZ68" i="16" s="1"/>
  <c r="LY68" i="16" a="1"/>
  <c r="LY68" i="16" s="1"/>
  <c r="LX68" i="16" a="1"/>
  <c r="LX68" i="16" s="1"/>
  <c r="LW68" i="16" a="1"/>
  <c r="LW68" i="16" s="1"/>
  <c r="LV68" i="16" a="1"/>
  <c r="LV68" i="16" s="1"/>
  <c r="LU68" i="16" a="1"/>
  <c r="LU68" i="16" s="1"/>
  <c r="LT68" i="16" a="1"/>
  <c r="LT68" i="16" s="1"/>
  <c r="LS68" i="16" a="1"/>
  <c r="LS68" i="16" s="1"/>
  <c r="LR68" i="16" a="1"/>
  <c r="LR68" i="16" s="1"/>
  <c r="LQ68" i="16" a="1"/>
  <c r="LQ68" i="16" s="1"/>
  <c r="LP68" i="16" a="1"/>
  <c r="LP68" i="16" s="1"/>
  <c r="LO68" i="16" a="1"/>
  <c r="LO68" i="16" s="1"/>
  <c r="LN68" i="16" a="1"/>
  <c r="LN68" i="16" s="1"/>
  <c r="LM68" i="16" a="1"/>
  <c r="LM68" i="16" s="1"/>
  <c r="LL68" i="16" a="1"/>
  <c r="LL68" i="16" s="1"/>
  <c r="LK68" i="16" a="1"/>
  <c r="LK68" i="16" s="1"/>
  <c r="LJ68" i="16" a="1"/>
  <c r="LJ68" i="16" s="1"/>
  <c r="LI68" i="16" a="1"/>
  <c r="LI68" i="16" s="1"/>
  <c r="LH68" i="16" a="1"/>
  <c r="LH68" i="16" s="1"/>
  <c r="LG68" i="16" a="1"/>
  <c r="LG68" i="16" s="1"/>
  <c r="LF68" i="16" a="1"/>
  <c r="LF68" i="16" s="1"/>
  <c r="LE68" i="16" a="1"/>
  <c r="LE68" i="16" s="1"/>
  <c r="LD68" i="16" a="1"/>
  <c r="LD68" i="16" s="1"/>
  <c r="LC68" i="16" a="1"/>
  <c r="LC68" i="16" s="1"/>
  <c r="LB68" i="16" a="1"/>
  <c r="LB68" i="16" s="1"/>
  <c r="LA68" i="16" a="1"/>
  <c r="LA68" i="16" s="1"/>
  <c r="KZ68" i="16" a="1"/>
  <c r="KZ68" i="16" s="1"/>
  <c r="KY68" i="16" a="1"/>
  <c r="KY68" i="16" s="1"/>
  <c r="KX68" i="16" a="1"/>
  <c r="KX68" i="16" s="1"/>
  <c r="KW68" i="16" a="1"/>
  <c r="KW68" i="16" s="1"/>
  <c r="KV68" i="16" a="1"/>
  <c r="KV68" i="16" s="1"/>
  <c r="KU68" i="16" a="1"/>
  <c r="KU68" i="16" s="1"/>
  <c r="KT68" i="16" a="1"/>
  <c r="KT68" i="16" s="1"/>
  <c r="KS68" i="16" a="1"/>
  <c r="KS68" i="16" s="1"/>
  <c r="KR68" i="16" a="1"/>
  <c r="KR68" i="16" s="1"/>
  <c r="KQ68" i="16" a="1"/>
  <c r="KQ68" i="16" s="1"/>
  <c r="KP68" i="16" a="1"/>
  <c r="KP68" i="16" s="1"/>
  <c r="KO68" i="16" a="1"/>
  <c r="KO68" i="16" s="1"/>
  <c r="KN68" i="16" a="1"/>
  <c r="KN68" i="16" s="1"/>
  <c r="KM68" i="16" a="1"/>
  <c r="KM68" i="16" s="1"/>
  <c r="KL68" i="16" a="1"/>
  <c r="KL68" i="16" s="1"/>
  <c r="KK68" i="16" a="1"/>
  <c r="KK68" i="16" s="1"/>
  <c r="KJ68" i="16" a="1"/>
  <c r="KJ68" i="16" s="1"/>
  <c r="KI68" i="16" a="1"/>
  <c r="KI68" i="16" s="1"/>
  <c r="KH68" i="16" a="1"/>
  <c r="KH68" i="16" s="1"/>
  <c r="KG68" i="16" a="1"/>
  <c r="KG68" i="16" s="1"/>
  <c r="KF68" i="16" a="1"/>
  <c r="KF68" i="16" s="1"/>
  <c r="KE68" i="16" a="1"/>
  <c r="KE68" i="16" s="1"/>
  <c r="KD68" i="16" a="1"/>
  <c r="KD68" i="16" s="1"/>
  <c r="KC68" i="16" a="1"/>
  <c r="KC68" i="16" s="1"/>
  <c r="KB68" i="16" a="1"/>
  <c r="KB68" i="16" s="1"/>
  <c r="KA68" i="16" a="1"/>
  <c r="KA68" i="16" s="1"/>
  <c r="JZ68" i="16" a="1"/>
  <c r="JZ68" i="16" s="1"/>
  <c r="JY68" i="16" a="1"/>
  <c r="JY68" i="16" s="1"/>
  <c r="JX68" i="16" a="1"/>
  <c r="JX68" i="16" s="1"/>
  <c r="JW68" i="16" a="1"/>
  <c r="JW68" i="16" s="1"/>
  <c r="JV68" i="16" a="1"/>
  <c r="JV68" i="16" s="1"/>
  <c r="JU68" i="16" a="1"/>
  <c r="JU68" i="16" s="1"/>
  <c r="JT68" i="16" a="1"/>
  <c r="JT68" i="16" s="1"/>
  <c r="JS68" i="16" a="1"/>
  <c r="JS68" i="16" s="1"/>
  <c r="JR68" i="16" a="1"/>
  <c r="JR68" i="16" s="1"/>
  <c r="JQ68" i="16" a="1"/>
  <c r="JQ68" i="16" s="1"/>
  <c r="JP68" i="16" a="1"/>
  <c r="JP68" i="16" s="1"/>
  <c r="JO68" i="16" a="1"/>
  <c r="JO68" i="16" s="1"/>
  <c r="JN68" i="16" a="1"/>
  <c r="JN68" i="16" s="1"/>
  <c r="JM68" i="16" a="1"/>
  <c r="JM68" i="16" s="1"/>
  <c r="JL68" i="16" a="1"/>
  <c r="JL68" i="16" s="1"/>
  <c r="JK68" i="16" a="1"/>
  <c r="JK68" i="16" s="1"/>
  <c r="JJ68" i="16" a="1"/>
  <c r="JJ68" i="16" s="1"/>
  <c r="JI68" i="16" a="1"/>
  <c r="JI68" i="16" s="1"/>
  <c r="JH68" i="16" a="1"/>
  <c r="JH68" i="16" s="1"/>
  <c r="JG68" i="16" a="1"/>
  <c r="JG68" i="16" s="1"/>
  <c r="JF68" i="16" a="1"/>
  <c r="JF68" i="16" s="1"/>
  <c r="JE68" i="16" a="1"/>
  <c r="JE68" i="16" s="1"/>
  <c r="JD68" i="16" a="1"/>
  <c r="JD68" i="16" s="1"/>
  <c r="JC68" i="16" a="1"/>
  <c r="JC68" i="16" s="1"/>
  <c r="JB68" i="16" a="1"/>
  <c r="JB68" i="16" s="1"/>
  <c r="JA68" i="16" a="1"/>
  <c r="JA68" i="16" s="1"/>
  <c r="IZ68" i="16" a="1"/>
  <c r="IZ68" i="16" s="1"/>
  <c r="IY68" i="16" a="1"/>
  <c r="IY68" i="16" s="1"/>
  <c r="IX68" i="16" a="1"/>
  <c r="IX68" i="16" s="1"/>
  <c r="IW68" i="16" a="1"/>
  <c r="IW68" i="16" s="1"/>
  <c r="IV68" i="16" a="1"/>
  <c r="IV68" i="16" s="1"/>
  <c r="IU68" i="16" a="1"/>
  <c r="IU68" i="16" s="1"/>
  <c r="IT68" i="16" a="1"/>
  <c r="IT68" i="16" s="1"/>
  <c r="IS68" i="16" a="1"/>
  <c r="IS68" i="16" s="1"/>
  <c r="IR68" i="16" a="1"/>
  <c r="IR68" i="16" s="1"/>
  <c r="IQ68" i="16" a="1"/>
  <c r="IQ68" i="16" s="1"/>
  <c r="IP68" i="16" a="1"/>
  <c r="IP68" i="16" s="1"/>
  <c r="IO68" i="16" a="1"/>
  <c r="IO68" i="16" s="1"/>
  <c r="IN68" i="16" a="1"/>
  <c r="IN68" i="16" s="1"/>
  <c r="IM68" i="16" a="1"/>
  <c r="IM68" i="16" s="1"/>
  <c r="IL68" i="16" a="1"/>
  <c r="IL68" i="16" s="1"/>
  <c r="IK68" i="16" a="1"/>
  <c r="IK68" i="16" s="1"/>
  <c r="IJ68" i="16" a="1"/>
  <c r="IJ68" i="16" s="1"/>
  <c r="II68" i="16" a="1"/>
  <c r="II68" i="16" s="1"/>
  <c r="IH68" i="16" a="1"/>
  <c r="IH68" i="16" s="1"/>
  <c r="IG68" i="16" a="1"/>
  <c r="IG68" i="16" s="1"/>
  <c r="IF68" i="16" a="1"/>
  <c r="IF68" i="16" s="1"/>
  <c r="IE68" i="16" a="1"/>
  <c r="IE68" i="16" s="1"/>
  <c r="ID68" i="16" a="1"/>
  <c r="ID68" i="16" s="1"/>
  <c r="IC68" i="16" a="1"/>
  <c r="IC68" i="16" s="1"/>
  <c r="IB68" i="16" a="1"/>
  <c r="IB68" i="16" s="1"/>
  <c r="IA68" i="16" a="1"/>
  <c r="IA68" i="16" s="1"/>
  <c r="HZ68" i="16" a="1"/>
  <c r="HZ68" i="16" s="1"/>
  <c r="HY68" i="16" a="1"/>
  <c r="HY68" i="16" s="1"/>
  <c r="HX68" i="16" a="1"/>
  <c r="HX68" i="16" s="1"/>
  <c r="HW68" i="16" a="1"/>
  <c r="HW68" i="16" s="1"/>
  <c r="HV68" i="16" a="1"/>
  <c r="HV68" i="16" s="1"/>
  <c r="HU68" i="16" a="1"/>
  <c r="HU68" i="16" s="1"/>
  <c r="HT68" i="16" a="1"/>
  <c r="HT68" i="16" s="1"/>
  <c r="HS68" i="16" a="1"/>
  <c r="HS68" i="16" s="1"/>
  <c r="HR68" i="16" a="1"/>
  <c r="HR68" i="16" s="1"/>
  <c r="HQ68" i="16" a="1"/>
  <c r="HQ68" i="16" s="1"/>
  <c r="HP68" i="16" a="1"/>
  <c r="HP68" i="16" s="1"/>
  <c r="HO68" i="16" a="1"/>
  <c r="HO68" i="16" s="1"/>
  <c r="HN68" i="16" a="1"/>
  <c r="HN68" i="16" s="1"/>
  <c r="HM68" i="16" a="1"/>
  <c r="HM68" i="16" s="1"/>
  <c r="HL68" i="16" a="1"/>
  <c r="HL68" i="16" s="1"/>
  <c r="HK68" i="16" a="1"/>
  <c r="HK68" i="16" s="1"/>
  <c r="HJ68" i="16" a="1"/>
  <c r="HJ68" i="16" s="1"/>
  <c r="HI68" i="16" a="1"/>
  <c r="HI68" i="16" s="1"/>
  <c r="HH68" i="16" a="1"/>
  <c r="HH68" i="16" s="1"/>
  <c r="HG68" i="16" a="1"/>
  <c r="HG68" i="16" s="1"/>
  <c r="HF68" i="16" a="1"/>
  <c r="HF68" i="16" s="1"/>
  <c r="HE68" i="16" a="1"/>
  <c r="HE68" i="16" s="1"/>
  <c r="HD68" i="16" a="1"/>
  <c r="HD68" i="16" s="1"/>
  <c r="HC68" i="16" a="1"/>
  <c r="HC68" i="16" s="1"/>
  <c r="HB68" i="16" a="1"/>
  <c r="HB68" i="16" s="1"/>
  <c r="HA68" i="16" a="1"/>
  <c r="HA68" i="16" s="1"/>
  <c r="GZ68" i="16" a="1"/>
  <c r="GZ68" i="16" s="1"/>
  <c r="GY68" i="16" a="1"/>
  <c r="GY68" i="16" s="1"/>
  <c r="GX68" i="16" a="1"/>
  <c r="GX68" i="16" s="1"/>
  <c r="GW68" i="16" a="1"/>
  <c r="GW68" i="16" s="1"/>
  <c r="GV68" i="16" a="1"/>
  <c r="GV68" i="16" s="1"/>
  <c r="GU68" i="16" a="1"/>
  <c r="GU68" i="16" s="1"/>
  <c r="GT68" i="16" a="1"/>
  <c r="GT68" i="16" s="1"/>
  <c r="GS68" i="16" a="1"/>
  <c r="GS68" i="16" s="1"/>
  <c r="GR68" i="16" a="1"/>
  <c r="GR68" i="16" s="1"/>
  <c r="GQ68" i="16" a="1"/>
  <c r="GQ68" i="16" s="1"/>
  <c r="GP68" i="16" a="1"/>
  <c r="GP68" i="16" s="1"/>
  <c r="GO68" i="16" a="1"/>
  <c r="GO68" i="16" s="1"/>
  <c r="GN68" i="16" a="1"/>
  <c r="GN68" i="16" s="1"/>
  <c r="GM68" i="16" a="1"/>
  <c r="GM68" i="16" s="1"/>
  <c r="GL68" i="16" a="1"/>
  <c r="GL68" i="16" s="1"/>
  <c r="GK68" i="16" a="1"/>
  <c r="GK68" i="16" s="1"/>
  <c r="GJ68" i="16" a="1"/>
  <c r="GJ68" i="16" s="1"/>
  <c r="GI68" i="16" a="1"/>
  <c r="GI68" i="16" s="1"/>
  <c r="GH68" i="16" a="1"/>
  <c r="GH68" i="16" s="1"/>
  <c r="GG68" i="16" a="1"/>
  <c r="GG68" i="16" s="1"/>
  <c r="GF68" i="16" a="1"/>
  <c r="GF68" i="16" s="1"/>
  <c r="GE68" i="16" a="1"/>
  <c r="GE68" i="16" s="1"/>
  <c r="GD68" i="16" a="1"/>
  <c r="GD68" i="16" s="1"/>
  <c r="GC68" i="16" a="1"/>
  <c r="GC68" i="16" s="1"/>
  <c r="GB68" i="16" a="1"/>
  <c r="GB68" i="16" s="1"/>
  <c r="GA68" i="16" a="1"/>
  <c r="GA68" i="16" s="1"/>
  <c r="FZ68" i="16" a="1"/>
  <c r="FZ68" i="16" s="1"/>
  <c r="FY68" i="16" a="1"/>
  <c r="FY68" i="16" s="1"/>
  <c r="FX68" i="16" a="1"/>
  <c r="FX68" i="16" s="1"/>
  <c r="FW68" i="16" a="1"/>
  <c r="FW68" i="16" s="1"/>
  <c r="FV68" i="16" a="1"/>
  <c r="FV68" i="16" s="1"/>
  <c r="FU68" i="16" a="1"/>
  <c r="FU68" i="16" s="1"/>
  <c r="FT68" i="16" a="1"/>
  <c r="FT68" i="16" s="1"/>
  <c r="FS68" i="16" a="1"/>
  <c r="FS68" i="16" s="1"/>
  <c r="FR68" i="16" a="1"/>
  <c r="FR68" i="16" s="1"/>
  <c r="FQ68" i="16" a="1"/>
  <c r="FQ68" i="16" s="1"/>
  <c r="FP68" i="16" a="1"/>
  <c r="FP68" i="16" s="1"/>
  <c r="FO68" i="16" a="1"/>
  <c r="FO68" i="16" s="1"/>
  <c r="FN68" i="16" a="1"/>
  <c r="FN68" i="16" s="1"/>
  <c r="FM68" i="16" a="1"/>
  <c r="FM68" i="16" s="1"/>
  <c r="FL68" i="16" a="1"/>
  <c r="FL68" i="16" s="1"/>
  <c r="FK68" i="16" a="1"/>
  <c r="FK68" i="16" s="1"/>
  <c r="FJ68" i="16" a="1"/>
  <c r="FJ68" i="16" s="1"/>
  <c r="FI68" i="16" a="1"/>
  <c r="FI68" i="16" s="1"/>
  <c r="FH68" i="16" a="1"/>
  <c r="FH68" i="16" s="1"/>
  <c r="FG68" i="16" a="1"/>
  <c r="FG68" i="16" s="1"/>
  <c r="FF68" i="16" a="1"/>
  <c r="FF68" i="16" s="1"/>
  <c r="FE68" i="16" a="1"/>
  <c r="FE68" i="16" s="1"/>
  <c r="FD68" i="16" a="1"/>
  <c r="FD68" i="16" s="1"/>
  <c r="FC68" i="16" a="1"/>
  <c r="FC68" i="16" s="1"/>
  <c r="FB68" i="16" a="1"/>
  <c r="FB68" i="16" s="1"/>
  <c r="FA68" i="16" a="1"/>
  <c r="FA68" i="16" s="1"/>
  <c r="EZ68" i="16" a="1"/>
  <c r="EZ68" i="16" s="1"/>
  <c r="EY68" i="16" a="1"/>
  <c r="EY68" i="16" s="1"/>
  <c r="EX68" i="16" a="1"/>
  <c r="EX68" i="16" s="1"/>
  <c r="EW68" i="16" a="1"/>
  <c r="EW68" i="16" s="1"/>
  <c r="EV68" i="16" a="1"/>
  <c r="EV68" i="16" s="1"/>
  <c r="EU68" i="16" a="1"/>
  <c r="EU68" i="16" s="1"/>
  <c r="ET68" i="16" a="1"/>
  <c r="ET68" i="16" s="1"/>
  <c r="ES68" i="16" a="1"/>
  <c r="ES68" i="16" s="1"/>
  <c r="ER68" i="16" a="1"/>
  <c r="ER68" i="16" s="1"/>
  <c r="EQ68" i="16" a="1"/>
  <c r="EQ68" i="16" s="1"/>
  <c r="EP68" i="16" a="1"/>
  <c r="EP68" i="16" s="1"/>
  <c r="EO68" i="16" a="1"/>
  <c r="EO68" i="16" s="1"/>
  <c r="EN68" i="16" a="1"/>
  <c r="EN68" i="16" s="1"/>
  <c r="EM68" i="16" a="1"/>
  <c r="EM68" i="16" s="1"/>
  <c r="EL68" i="16" a="1"/>
  <c r="EL68" i="16" s="1"/>
  <c r="EK68" i="16" a="1"/>
  <c r="EK68" i="16" s="1"/>
  <c r="EJ68" i="16" a="1"/>
  <c r="EJ68" i="16" s="1"/>
  <c r="EI68" i="16" a="1"/>
  <c r="EI68" i="16" s="1"/>
  <c r="EH68" i="16" a="1"/>
  <c r="EH68" i="16" s="1"/>
  <c r="EG68" i="16" a="1"/>
  <c r="EG68" i="16" s="1"/>
  <c r="EF68" i="16" a="1"/>
  <c r="EF68" i="16" s="1"/>
  <c r="EE68" i="16" a="1"/>
  <c r="EE68" i="16" s="1"/>
  <c r="ED68" i="16" a="1"/>
  <c r="ED68" i="16" s="1"/>
  <c r="EC68" i="16" a="1"/>
  <c r="EC68" i="16" s="1"/>
  <c r="EB68" i="16" a="1"/>
  <c r="EB68" i="16" s="1"/>
  <c r="EA68" i="16" a="1"/>
  <c r="EA68" i="16" s="1"/>
  <c r="DZ68" i="16" a="1"/>
  <c r="DZ68" i="16" s="1"/>
  <c r="DY68" i="16" a="1"/>
  <c r="DY68" i="16" s="1"/>
  <c r="DX68" i="16" a="1"/>
  <c r="DX68" i="16" s="1"/>
  <c r="DW68" i="16" a="1"/>
  <c r="DW68" i="16" s="1"/>
  <c r="DV68" i="16" a="1"/>
  <c r="DV68" i="16" s="1"/>
  <c r="DU68" i="16" a="1"/>
  <c r="DU68" i="16" s="1"/>
  <c r="DT68" i="16" a="1"/>
  <c r="DT68" i="16" s="1"/>
  <c r="DS68" i="16" a="1"/>
  <c r="DS68" i="16" s="1"/>
  <c r="DR68" i="16" a="1"/>
  <c r="DR68" i="16" s="1"/>
  <c r="DQ68" i="16" a="1"/>
  <c r="DQ68" i="16" s="1"/>
  <c r="DP68" i="16" a="1"/>
  <c r="DP68" i="16" s="1"/>
  <c r="DO68" i="16" a="1"/>
  <c r="DO68" i="16" s="1"/>
  <c r="DN68" i="16" a="1"/>
  <c r="DN68" i="16" s="1"/>
  <c r="DM68" i="16" a="1"/>
  <c r="DM68" i="16" s="1"/>
  <c r="DL68" i="16" a="1"/>
  <c r="DL68" i="16" s="1"/>
  <c r="DK68" i="16" a="1"/>
  <c r="DK68" i="16" s="1"/>
  <c r="DJ68" i="16" a="1"/>
  <c r="DJ68" i="16" s="1"/>
  <c r="DI68" i="16" a="1"/>
  <c r="DI68" i="16" s="1"/>
  <c r="DH68" i="16" a="1"/>
  <c r="DH68" i="16" s="1"/>
  <c r="DG68" i="16" a="1"/>
  <c r="DG68" i="16" s="1"/>
  <c r="DF68" i="16" a="1"/>
  <c r="DF68" i="16" s="1"/>
  <c r="DE68" i="16" a="1"/>
  <c r="DE68" i="16" s="1"/>
  <c r="DD68" i="16" a="1"/>
  <c r="DD68" i="16" s="1"/>
  <c r="DC68" i="16" a="1"/>
  <c r="DC68" i="16" s="1"/>
  <c r="DB68" i="16" a="1"/>
  <c r="DB68" i="16" s="1"/>
  <c r="DA68" i="16" a="1"/>
  <c r="DA68" i="16" s="1"/>
  <c r="CZ68" i="16" a="1"/>
  <c r="CZ68" i="16" s="1"/>
  <c r="CY68" i="16" a="1"/>
  <c r="CY68" i="16" s="1"/>
  <c r="CX68" i="16" a="1"/>
  <c r="CX68" i="16" s="1"/>
  <c r="CW68" i="16" a="1"/>
  <c r="CW68" i="16" s="1"/>
  <c r="CV68" i="16" a="1"/>
  <c r="CV68" i="16" s="1"/>
  <c r="CU68" i="16" a="1"/>
  <c r="CU68" i="16" s="1"/>
  <c r="CT68" i="16" a="1"/>
  <c r="CT68" i="16" s="1"/>
  <c r="CS68" i="16" a="1"/>
  <c r="CS68" i="16" s="1"/>
  <c r="CR68" i="16" a="1"/>
  <c r="CR68" i="16" s="1"/>
  <c r="CQ68" i="16" a="1"/>
  <c r="CQ68" i="16" s="1"/>
  <c r="CP68" i="16" a="1"/>
  <c r="CP68" i="16" s="1"/>
  <c r="CO68" i="16" a="1"/>
  <c r="CO68" i="16" s="1"/>
  <c r="CN68" i="16" a="1"/>
  <c r="CN68" i="16" s="1"/>
  <c r="CM68" i="16" a="1"/>
  <c r="CM68" i="16" s="1"/>
  <c r="CL68" i="16" a="1"/>
  <c r="CL68" i="16" s="1"/>
  <c r="CK68" i="16" a="1"/>
  <c r="CK68" i="16" s="1"/>
  <c r="CJ68" i="16" a="1"/>
  <c r="CJ68" i="16" s="1"/>
  <c r="CI68" i="16" a="1"/>
  <c r="CI68" i="16" s="1"/>
  <c r="CH68" i="16" a="1"/>
  <c r="CH68" i="16" s="1"/>
  <c r="CG68" i="16" a="1"/>
  <c r="CG68" i="16" s="1"/>
  <c r="CF68" i="16" a="1"/>
  <c r="CF68" i="16" s="1"/>
  <c r="CE68" i="16" a="1"/>
  <c r="CE68" i="16" s="1"/>
  <c r="CD68" i="16" a="1"/>
  <c r="CD68" i="16" s="1"/>
  <c r="CC68" i="16" a="1"/>
  <c r="CC68" i="16" s="1"/>
  <c r="CB68" i="16" a="1"/>
  <c r="CB68" i="16" s="1"/>
  <c r="CA68" i="16" a="1"/>
  <c r="CA68" i="16" s="1"/>
  <c r="BZ68" i="16" a="1"/>
  <c r="BZ68" i="16" s="1"/>
  <c r="BY68" i="16" a="1"/>
  <c r="BY68" i="16" s="1"/>
  <c r="BX68" i="16" a="1"/>
  <c r="BX68" i="16" s="1"/>
  <c r="BW68" i="16" a="1"/>
  <c r="BW68" i="16" s="1"/>
  <c r="BV68" i="16" a="1"/>
  <c r="BV68" i="16" s="1"/>
  <c r="BU68" i="16" a="1"/>
  <c r="BU68" i="16" s="1"/>
  <c r="BT68" i="16" a="1"/>
  <c r="BT68" i="16" s="1"/>
  <c r="BS68" i="16" a="1"/>
  <c r="BS68" i="16" s="1"/>
  <c r="BR68" i="16" a="1"/>
  <c r="BR68" i="16" s="1"/>
  <c r="BQ68" i="16" a="1"/>
  <c r="BQ68" i="16" s="1"/>
  <c r="BP68" i="16" a="1"/>
  <c r="BP68" i="16" s="1"/>
  <c r="BO68" i="16" a="1"/>
  <c r="BO68" i="16" s="1"/>
  <c r="BN68" i="16" a="1"/>
  <c r="BN68" i="16" s="1"/>
  <c r="BM68" i="16" a="1"/>
  <c r="BM68" i="16" s="1"/>
  <c r="BL68" i="16" a="1"/>
  <c r="BL68" i="16" s="1"/>
  <c r="BK68" i="16" a="1"/>
  <c r="BK68" i="16" s="1"/>
  <c r="BJ68" i="16" a="1"/>
  <c r="BJ68" i="16" s="1"/>
  <c r="BI68" i="16" a="1"/>
  <c r="BI68" i="16" s="1"/>
  <c r="BH68" i="16" a="1"/>
  <c r="BH68" i="16" s="1"/>
  <c r="BG68" i="16" a="1"/>
  <c r="BG68" i="16" s="1"/>
  <c r="BF68" i="16" a="1"/>
  <c r="BF68" i="16" s="1"/>
  <c r="BE68" i="16" a="1"/>
  <c r="BE68" i="16" s="1"/>
  <c r="BD68" i="16" a="1"/>
  <c r="BD68" i="16" s="1"/>
  <c r="BC68" i="16" a="1"/>
  <c r="BC68" i="16" s="1"/>
  <c r="BB68" i="16" a="1"/>
  <c r="BB68" i="16" s="1"/>
  <c r="BA68" i="16" a="1"/>
  <c r="BA68" i="16" s="1"/>
  <c r="AZ68" i="16" a="1"/>
  <c r="AZ68" i="16" s="1"/>
  <c r="AY68" i="16" a="1"/>
  <c r="AY68" i="16" s="1"/>
  <c r="AX68" i="16" a="1"/>
  <c r="AX68" i="16" s="1"/>
  <c r="AW68" i="16" a="1"/>
  <c r="AW68" i="16" s="1"/>
  <c r="AV68" i="16" a="1"/>
  <c r="AV68" i="16" s="1"/>
  <c r="AU68" i="16" a="1"/>
  <c r="AU68" i="16" s="1"/>
  <c r="AT68" i="16" a="1"/>
  <c r="AT68" i="16" s="1"/>
  <c r="AS68" i="16" a="1"/>
  <c r="AS68" i="16" s="1"/>
  <c r="AR68" i="16" a="1"/>
  <c r="AR68" i="16" s="1"/>
  <c r="AQ68" i="16" a="1"/>
  <c r="AQ68" i="16" s="1"/>
  <c r="AP68" i="16" a="1"/>
  <c r="AP68" i="16" s="1"/>
  <c r="AO68" i="16" a="1"/>
  <c r="AO68" i="16" s="1"/>
  <c r="AN68" i="16" a="1"/>
  <c r="AN68" i="16" s="1"/>
  <c r="AM68" i="16" a="1"/>
  <c r="AM68" i="16" s="1"/>
  <c r="AL68" i="16" a="1"/>
  <c r="AL68" i="16" s="1"/>
  <c r="AK68" i="16" a="1"/>
  <c r="AK68" i="16" s="1"/>
  <c r="AJ68" i="16" a="1"/>
  <c r="AJ68" i="16" s="1"/>
  <c r="AI68" i="16" a="1"/>
  <c r="AI68" i="16" s="1"/>
  <c r="AH68" i="16" a="1"/>
  <c r="AH68" i="16" s="1"/>
  <c r="AG68" i="16" a="1"/>
  <c r="AG68" i="16" s="1"/>
  <c r="AF68" i="16" a="1"/>
  <c r="AF68" i="16" s="1"/>
  <c r="AE68" i="16" a="1"/>
  <c r="AE68" i="16" s="1"/>
  <c r="AD68" i="16" a="1"/>
  <c r="AD68" i="16" s="1"/>
  <c r="AC68" i="16" a="1"/>
  <c r="AC68" i="16" s="1"/>
  <c r="AB68" i="16" a="1"/>
  <c r="AB68" i="16" s="1"/>
  <c r="AA68" i="16" a="1"/>
  <c r="AA68" i="16" s="1"/>
  <c r="Z68" i="16" a="1"/>
  <c r="Z68" i="16" s="1"/>
  <c r="Y68" i="16" a="1"/>
  <c r="Y68" i="16" s="1"/>
  <c r="X68" i="16" a="1"/>
  <c r="X68" i="16" s="1"/>
  <c r="W68" i="16" a="1"/>
  <c r="W68" i="16" s="1"/>
  <c r="V68" i="16" a="1"/>
  <c r="V68" i="16" s="1"/>
  <c r="U68" i="16" a="1"/>
  <c r="U68" i="16" s="1"/>
  <c r="T68" i="16" a="1"/>
  <c r="T68" i="16" s="1"/>
  <c r="S68" i="16" a="1"/>
  <c r="S68" i="16" s="1"/>
  <c r="R68" i="16" a="1"/>
  <c r="R68" i="16" s="1"/>
  <c r="Q68" i="16" a="1"/>
  <c r="Q68" i="16" s="1"/>
  <c r="P68" i="16" a="1"/>
  <c r="P68" i="16" s="1"/>
  <c r="O68" i="16" a="1"/>
  <c r="O68" i="16" s="1"/>
  <c r="N68" i="16" a="1"/>
  <c r="N68" i="16" s="1"/>
  <c r="M68" i="16" a="1"/>
  <c r="M68" i="16" s="1"/>
  <c r="L68" i="16" a="1"/>
  <c r="L68" i="16" s="1"/>
  <c r="K68" i="16" a="1"/>
  <c r="K68" i="16" s="1"/>
  <c r="J68" i="16" a="1"/>
  <c r="J68" i="16" s="1"/>
  <c r="NJ67" i="16" a="1"/>
  <c r="NJ67" i="16" s="1"/>
  <c r="NI67" i="16" a="1"/>
  <c r="NI67" i="16" s="1"/>
  <c r="NH67" i="16" a="1"/>
  <c r="NH67" i="16" s="1"/>
  <c r="NG67" i="16" a="1"/>
  <c r="NG67" i="16" s="1"/>
  <c r="NF67" i="16" a="1"/>
  <c r="NF67" i="16" s="1"/>
  <c r="NE67" i="16" a="1"/>
  <c r="NE67" i="16" s="1"/>
  <c r="ND67" i="16" a="1"/>
  <c r="ND67" i="16" s="1"/>
  <c r="NC67" i="16" a="1"/>
  <c r="NC67" i="16" s="1"/>
  <c r="NB67" i="16" a="1"/>
  <c r="NB67" i="16" s="1"/>
  <c r="NA67" i="16" a="1"/>
  <c r="NA67" i="16" s="1"/>
  <c r="MZ67" i="16" a="1"/>
  <c r="MZ67" i="16" s="1"/>
  <c r="MY67" i="16" a="1"/>
  <c r="MY67" i="16" s="1"/>
  <c r="MX67" i="16" a="1"/>
  <c r="MX67" i="16" s="1"/>
  <c r="MW67" i="16" a="1"/>
  <c r="MW67" i="16" s="1"/>
  <c r="MV67" i="16" a="1"/>
  <c r="MV67" i="16" s="1"/>
  <c r="MU67" i="16" a="1"/>
  <c r="MU67" i="16" s="1"/>
  <c r="MT67" i="16" a="1"/>
  <c r="MT67" i="16" s="1"/>
  <c r="MS67" i="16" a="1"/>
  <c r="MS67" i="16" s="1"/>
  <c r="MR67" i="16" a="1"/>
  <c r="MR67" i="16" s="1"/>
  <c r="MQ67" i="16" a="1"/>
  <c r="MQ67" i="16" s="1"/>
  <c r="MP67" i="16" a="1"/>
  <c r="MP67" i="16" s="1"/>
  <c r="MO67" i="16" a="1"/>
  <c r="MO67" i="16" s="1"/>
  <c r="MN67" i="16" a="1"/>
  <c r="MN67" i="16" s="1"/>
  <c r="MM67" i="16" a="1"/>
  <c r="MM67" i="16" s="1"/>
  <c r="ML67" i="16" a="1"/>
  <c r="ML67" i="16" s="1"/>
  <c r="MK67" i="16" a="1"/>
  <c r="MK67" i="16" s="1"/>
  <c r="MJ67" i="16" a="1"/>
  <c r="MJ67" i="16" s="1"/>
  <c r="MI67" i="16" a="1"/>
  <c r="MI67" i="16" s="1"/>
  <c r="MH67" i="16" a="1"/>
  <c r="MH67" i="16" s="1"/>
  <c r="MG67" i="16" a="1"/>
  <c r="MG67" i="16" s="1"/>
  <c r="MF67" i="16" a="1"/>
  <c r="MF67" i="16" s="1"/>
  <c r="ME67" i="16" a="1"/>
  <c r="ME67" i="16" s="1"/>
  <c r="MD67" i="16" a="1"/>
  <c r="MD67" i="16" s="1"/>
  <c r="MC67" i="16" a="1"/>
  <c r="MC67" i="16" s="1"/>
  <c r="MB67" i="16" a="1"/>
  <c r="MB67" i="16" s="1"/>
  <c r="MA67" i="16" a="1"/>
  <c r="MA67" i="16" s="1"/>
  <c r="LZ67" i="16" a="1"/>
  <c r="LZ67" i="16" s="1"/>
  <c r="LY67" i="16" a="1"/>
  <c r="LY67" i="16" s="1"/>
  <c r="LX67" i="16" a="1"/>
  <c r="LX67" i="16" s="1"/>
  <c r="LW67" i="16" a="1"/>
  <c r="LW67" i="16" s="1"/>
  <c r="LV67" i="16" a="1"/>
  <c r="LV67" i="16" s="1"/>
  <c r="LU67" i="16" a="1"/>
  <c r="LU67" i="16" s="1"/>
  <c r="LT67" i="16" a="1"/>
  <c r="LT67" i="16" s="1"/>
  <c r="LS67" i="16" a="1"/>
  <c r="LS67" i="16" s="1"/>
  <c r="LR67" i="16" a="1"/>
  <c r="LR67" i="16" s="1"/>
  <c r="LQ67" i="16" a="1"/>
  <c r="LQ67" i="16" s="1"/>
  <c r="LP67" i="16" a="1"/>
  <c r="LP67" i="16" s="1"/>
  <c r="LO67" i="16" a="1"/>
  <c r="LO67" i="16" s="1"/>
  <c r="LN67" i="16" a="1"/>
  <c r="LN67" i="16" s="1"/>
  <c r="LM67" i="16" a="1"/>
  <c r="LM67" i="16" s="1"/>
  <c r="LL67" i="16" a="1"/>
  <c r="LL67" i="16" s="1"/>
  <c r="LK67" i="16" a="1"/>
  <c r="LK67" i="16" s="1"/>
  <c r="LJ67" i="16" a="1"/>
  <c r="LJ67" i="16" s="1"/>
  <c r="LI67" i="16" a="1"/>
  <c r="LI67" i="16" s="1"/>
  <c r="LH67" i="16" a="1"/>
  <c r="LH67" i="16" s="1"/>
  <c r="LG67" i="16" a="1"/>
  <c r="LG67" i="16" s="1"/>
  <c r="LF67" i="16" a="1"/>
  <c r="LF67" i="16" s="1"/>
  <c r="LE67" i="16" a="1"/>
  <c r="LE67" i="16" s="1"/>
  <c r="LD67" i="16" a="1"/>
  <c r="LD67" i="16" s="1"/>
  <c r="LC67" i="16" a="1"/>
  <c r="LC67" i="16" s="1"/>
  <c r="LB67" i="16" a="1"/>
  <c r="LB67" i="16" s="1"/>
  <c r="LA67" i="16" a="1"/>
  <c r="LA67" i="16" s="1"/>
  <c r="KZ67" i="16" a="1"/>
  <c r="KZ67" i="16" s="1"/>
  <c r="KY67" i="16" a="1"/>
  <c r="KY67" i="16" s="1"/>
  <c r="KX67" i="16" a="1"/>
  <c r="KX67" i="16" s="1"/>
  <c r="KW67" i="16" a="1"/>
  <c r="KW67" i="16" s="1"/>
  <c r="KV67" i="16" a="1"/>
  <c r="KV67" i="16" s="1"/>
  <c r="KU67" i="16" a="1"/>
  <c r="KU67" i="16" s="1"/>
  <c r="KT67" i="16" a="1"/>
  <c r="KT67" i="16" s="1"/>
  <c r="KS67" i="16" a="1"/>
  <c r="KS67" i="16" s="1"/>
  <c r="KR67" i="16" a="1"/>
  <c r="KR67" i="16" s="1"/>
  <c r="KQ67" i="16" a="1"/>
  <c r="KQ67" i="16" s="1"/>
  <c r="KP67" i="16" a="1"/>
  <c r="KP67" i="16" s="1"/>
  <c r="KO67" i="16" a="1"/>
  <c r="KO67" i="16" s="1"/>
  <c r="KN67" i="16" a="1"/>
  <c r="KN67" i="16" s="1"/>
  <c r="KM67" i="16" a="1"/>
  <c r="KM67" i="16" s="1"/>
  <c r="KL67" i="16" a="1"/>
  <c r="KL67" i="16" s="1"/>
  <c r="KK67" i="16" a="1"/>
  <c r="KK67" i="16" s="1"/>
  <c r="KJ67" i="16" a="1"/>
  <c r="KJ67" i="16" s="1"/>
  <c r="KI67" i="16" a="1"/>
  <c r="KI67" i="16" s="1"/>
  <c r="KH67" i="16" a="1"/>
  <c r="KH67" i="16" s="1"/>
  <c r="KG67" i="16" a="1"/>
  <c r="KG67" i="16" s="1"/>
  <c r="KF67" i="16" a="1"/>
  <c r="KF67" i="16" s="1"/>
  <c r="KE67" i="16" a="1"/>
  <c r="KE67" i="16" s="1"/>
  <c r="KD67" i="16" a="1"/>
  <c r="KD67" i="16" s="1"/>
  <c r="KC67" i="16" a="1"/>
  <c r="KC67" i="16" s="1"/>
  <c r="KB67" i="16" a="1"/>
  <c r="KB67" i="16" s="1"/>
  <c r="KA67" i="16" a="1"/>
  <c r="KA67" i="16" s="1"/>
  <c r="JZ67" i="16" a="1"/>
  <c r="JZ67" i="16" s="1"/>
  <c r="JY67" i="16" a="1"/>
  <c r="JY67" i="16" s="1"/>
  <c r="JX67" i="16" a="1"/>
  <c r="JX67" i="16" s="1"/>
  <c r="JW67" i="16" a="1"/>
  <c r="JW67" i="16" s="1"/>
  <c r="JV67" i="16" a="1"/>
  <c r="JV67" i="16" s="1"/>
  <c r="JU67" i="16" a="1"/>
  <c r="JU67" i="16" s="1"/>
  <c r="JT67" i="16" a="1"/>
  <c r="JT67" i="16" s="1"/>
  <c r="JS67" i="16" a="1"/>
  <c r="JS67" i="16" s="1"/>
  <c r="JR67" i="16" a="1"/>
  <c r="JR67" i="16" s="1"/>
  <c r="JQ67" i="16" a="1"/>
  <c r="JQ67" i="16" s="1"/>
  <c r="JP67" i="16" a="1"/>
  <c r="JP67" i="16" s="1"/>
  <c r="JO67" i="16" a="1"/>
  <c r="JO67" i="16" s="1"/>
  <c r="JN67" i="16" a="1"/>
  <c r="JN67" i="16" s="1"/>
  <c r="JM67" i="16" a="1"/>
  <c r="JM67" i="16" s="1"/>
  <c r="JL67" i="16" a="1"/>
  <c r="JL67" i="16" s="1"/>
  <c r="JK67" i="16" a="1"/>
  <c r="JK67" i="16" s="1"/>
  <c r="JJ67" i="16" a="1"/>
  <c r="JJ67" i="16" s="1"/>
  <c r="JI67" i="16" a="1"/>
  <c r="JI67" i="16" s="1"/>
  <c r="JH67" i="16" a="1"/>
  <c r="JH67" i="16" s="1"/>
  <c r="JG67" i="16" a="1"/>
  <c r="JG67" i="16" s="1"/>
  <c r="JF67" i="16" a="1"/>
  <c r="JF67" i="16" s="1"/>
  <c r="JE67" i="16" a="1"/>
  <c r="JE67" i="16" s="1"/>
  <c r="JD67" i="16" a="1"/>
  <c r="JD67" i="16" s="1"/>
  <c r="JC67" i="16" a="1"/>
  <c r="JC67" i="16" s="1"/>
  <c r="JB67" i="16" a="1"/>
  <c r="JB67" i="16" s="1"/>
  <c r="JA67" i="16" a="1"/>
  <c r="JA67" i="16" s="1"/>
  <c r="IZ67" i="16" a="1"/>
  <c r="IZ67" i="16" s="1"/>
  <c r="IY67" i="16" a="1"/>
  <c r="IY67" i="16" s="1"/>
  <c r="IX67" i="16" a="1"/>
  <c r="IX67" i="16" s="1"/>
  <c r="IW67" i="16" a="1"/>
  <c r="IW67" i="16" s="1"/>
  <c r="IV67" i="16" a="1"/>
  <c r="IV67" i="16" s="1"/>
  <c r="IU67" i="16" a="1"/>
  <c r="IU67" i="16" s="1"/>
  <c r="IT67" i="16" a="1"/>
  <c r="IT67" i="16" s="1"/>
  <c r="IS67" i="16" a="1"/>
  <c r="IS67" i="16" s="1"/>
  <c r="IR67" i="16" a="1"/>
  <c r="IR67" i="16" s="1"/>
  <c r="IQ67" i="16" a="1"/>
  <c r="IQ67" i="16" s="1"/>
  <c r="IP67" i="16" a="1"/>
  <c r="IP67" i="16" s="1"/>
  <c r="IO67" i="16" a="1"/>
  <c r="IO67" i="16" s="1"/>
  <c r="IN67" i="16" a="1"/>
  <c r="IN67" i="16" s="1"/>
  <c r="IM67" i="16" a="1"/>
  <c r="IM67" i="16" s="1"/>
  <c r="IL67" i="16" a="1"/>
  <c r="IL67" i="16" s="1"/>
  <c r="IK67" i="16" a="1"/>
  <c r="IK67" i="16" s="1"/>
  <c r="IJ67" i="16" a="1"/>
  <c r="IJ67" i="16" s="1"/>
  <c r="II67" i="16" a="1"/>
  <c r="II67" i="16" s="1"/>
  <c r="IH67" i="16" a="1"/>
  <c r="IH67" i="16" s="1"/>
  <c r="IG67" i="16" a="1"/>
  <c r="IG67" i="16" s="1"/>
  <c r="IF67" i="16" a="1"/>
  <c r="IF67" i="16" s="1"/>
  <c r="IE67" i="16" a="1"/>
  <c r="IE67" i="16" s="1"/>
  <c r="ID67" i="16" a="1"/>
  <c r="ID67" i="16" s="1"/>
  <c r="IC67" i="16" a="1"/>
  <c r="IC67" i="16" s="1"/>
  <c r="IB67" i="16" a="1"/>
  <c r="IB67" i="16" s="1"/>
  <c r="IA67" i="16" a="1"/>
  <c r="IA67" i="16" s="1"/>
  <c r="HZ67" i="16" a="1"/>
  <c r="HZ67" i="16" s="1"/>
  <c r="HY67" i="16" a="1"/>
  <c r="HY67" i="16" s="1"/>
  <c r="HX67" i="16" a="1"/>
  <c r="HX67" i="16" s="1"/>
  <c r="HW67" i="16" a="1"/>
  <c r="HW67" i="16" s="1"/>
  <c r="HV67" i="16" a="1"/>
  <c r="HV67" i="16" s="1"/>
  <c r="HU67" i="16" a="1"/>
  <c r="HU67" i="16" s="1"/>
  <c r="HT67" i="16" a="1"/>
  <c r="HT67" i="16" s="1"/>
  <c r="HS67" i="16" a="1"/>
  <c r="HS67" i="16" s="1"/>
  <c r="HR67" i="16" a="1"/>
  <c r="HR67" i="16" s="1"/>
  <c r="HQ67" i="16" a="1"/>
  <c r="HQ67" i="16" s="1"/>
  <c r="HP67" i="16" a="1"/>
  <c r="HP67" i="16" s="1"/>
  <c r="HO67" i="16" a="1"/>
  <c r="HO67" i="16" s="1"/>
  <c r="HN67" i="16" a="1"/>
  <c r="HN67" i="16" s="1"/>
  <c r="HM67" i="16" a="1"/>
  <c r="HM67" i="16" s="1"/>
  <c r="HL67" i="16" a="1"/>
  <c r="HL67" i="16" s="1"/>
  <c r="HK67" i="16" a="1"/>
  <c r="HK67" i="16" s="1"/>
  <c r="HJ67" i="16" a="1"/>
  <c r="HJ67" i="16" s="1"/>
  <c r="HI67" i="16" a="1"/>
  <c r="HI67" i="16" s="1"/>
  <c r="HH67" i="16" a="1"/>
  <c r="HH67" i="16" s="1"/>
  <c r="HG67" i="16" a="1"/>
  <c r="HG67" i="16" s="1"/>
  <c r="HF67" i="16" a="1"/>
  <c r="HF67" i="16" s="1"/>
  <c r="HE67" i="16" a="1"/>
  <c r="HE67" i="16" s="1"/>
  <c r="HD67" i="16" a="1"/>
  <c r="HD67" i="16" s="1"/>
  <c r="HC67" i="16" a="1"/>
  <c r="HC67" i="16" s="1"/>
  <c r="HB67" i="16" a="1"/>
  <c r="HB67" i="16" s="1"/>
  <c r="HA67" i="16" a="1"/>
  <c r="HA67" i="16" s="1"/>
  <c r="GZ67" i="16" a="1"/>
  <c r="GZ67" i="16" s="1"/>
  <c r="GY67" i="16" a="1"/>
  <c r="GY67" i="16" s="1"/>
  <c r="GX67" i="16" a="1"/>
  <c r="GX67" i="16" s="1"/>
  <c r="GW67" i="16" a="1"/>
  <c r="GW67" i="16" s="1"/>
  <c r="GV67" i="16" a="1"/>
  <c r="GV67" i="16" s="1"/>
  <c r="GU67" i="16" a="1"/>
  <c r="GU67" i="16" s="1"/>
  <c r="GT67" i="16" a="1"/>
  <c r="GT67" i="16" s="1"/>
  <c r="GS67" i="16" a="1"/>
  <c r="GS67" i="16" s="1"/>
  <c r="GR67" i="16" a="1"/>
  <c r="GR67" i="16" s="1"/>
  <c r="GQ67" i="16" a="1"/>
  <c r="GQ67" i="16" s="1"/>
  <c r="GP67" i="16" a="1"/>
  <c r="GP67" i="16" s="1"/>
  <c r="GO67" i="16" a="1"/>
  <c r="GO67" i="16" s="1"/>
  <c r="GN67" i="16" a="1"/>
  <c r="GN67" i="16" s="1"/>
  <c r="GM67" i="16" a="1"/>
  <c r="GM67" i="16" s="1"/>
  <c r="GL67" i="16" a="1"/>
  <c r="GL67" i="16" s="1"/>
  <c r="GK67" i="16" a="1"/>
  <c r="GK67" i="16" s="1"/>
  <c r="GJ67" i="16" a="1"/>
  <c r="GJ67" i="16" s="1"/>
  <c r="GI67" i="16" a="1"/>
  <c r="GI67" i="16" s="1"/>
  <c r="GH67" i="16" a="1"/>
  <c r="GH67" i="16" s="1"/>
  <c r="GG67" i="16" a="1"/>
  <c r="GG67" i="16" s="1"/>
  <c r="GF67" i="16" a="1"/>
  <c r="GF67" i="16" s="1"/>
  <c r="GE67" i="16" a="1"/>
  <c r="GE67" i="16" s="1"/>
  <c r="GD67" i="16" a="1"/>
  <c r="GD67" i="16" s="1"/>
  <c r="GC67" i="16" a="1"/>
  <c r="GC67" i="16" s="1"/>
  <c r="GB67" i="16" a="1"/>
  <c r="GB67" i="16" s="1"/>
  <c r="GA67" i="16" a="1"/>
  <c r="GA67" i="16" s="1"/>
  <c r="FZ67" i="16" a="1"/>
  <c r="FZ67" i="16" s="1"/>
  <c r="FY67" i="16" a="1"/>
  <c r="FY67" i="16" s="1"/>
  <c r="FX67" i="16" a="1"/>
  <c r="FX67" i="16" s="1"/>
  <c r="FW67" i="16" a="1"/>
  <c r="FW67" i="16" s="1"/>
  <c r="FV67" i="16" a="1"/>
  <c r="FV67" i="16" s="1"/>
  <c r="FU67" i="16" a="1"/>
  <c r="FU67" i="16" s="1"/>
  <c r="FT67" i="16" a="1"/>
  <c r="FT67" i="16" s="1"/>
  <c r="FS67" i="16" a="1"/>
  <c r="FS67" i="16" s="1"/>
  <c r="FR67" i="16" a="1"/>
  <c r="FR67" i="16" s="1"/>
  <c r="FQ67" i="16" a="1"/>
  <c r="FQ67" i="16" s="1"/>
  <c r="FP67" i="16" a="1"/>
  <c r="FP67" i="16" s="1"/>
  <c r="FO67" i="16" a="1"/>
  <c r="FO67" i="16" s="1"/>
  <c r="FN67" i="16" a="1"/>
  <c r="FN67" i="16" s="1"/>
  <c r="FM67" i="16" a="1"/>
  <c r="FM67" i="16" s="1"/>
  <c r="FL67" i="16" a="1"/>
  <c r="FL67" i="16" s="1"/>
  <c r="FK67" i="16" a="1"/>
  <c r="FK67" i="16" s="1"/>
  <c r="FJ67" i="16" a="1"/>
  <c r="FJ67" i="16" s="1"/>
  <c r="FI67" i="16" a="1"/>
  <c r="FI67" i="16" s="1"/>
  <c r="FH67" i="16" a="1"/>
  <c r="FH67" i="16" s="1"/>
  <c r="FG67" i="16" a="1"/>
  <c r="FG67" i="16" s="1"/>
  <c r="FF67" i="16" a="1"/>
  <c r="FF67" i="16" s="1"/>
  <c r="FE67" i="16" a="1"/>
  <c r="FE67" i="16" s="1"/>
  <c r="FD67" i="16" a="1"/>
  <c r="FD67" i="16" s="1"/>
  <c r="FC67" i="16" a="1"/>
  <c r="FC67" i="16" s="1"/>
  <c r="FB67" i="16" a="1"/>
  <c r="FB67" i="16" s="1"/>
  <c r="FA67" i="16" a="1"/>
  <c r="FA67" i="16" s="1"/>
  <c r="EZ67" i="16" a="1"/>
  <c r="EZ67" i="16" s="1"/>
  <c r="EY67" i="16" a="1"/>
  <c r="EY67" i="16" s="1"/>
  <c r="EX67" i="16" a="1"/>
  <c r="EX67" i="16" s="1"/>
  <c r="EW67" i="16" a="1"/>
  <c r="EW67" i="16" s="1"/>
  <c r="EV67" i="16" a="1"/>
  <c r="EV67" i="16" s="1"/>
  <c r="EU67" i="16" a="1"/>
  <c r="EU67" i="16" s="1"/>
  <c r="ET67" i="16" a="1"/>
  <c r="ET67" i="16" s="1"/>
  <c r="ES67" i="16" a="1"/>
  <c r="ES67" i="16" s="1"/>
  <c r="ER67" i="16" a="1"/>
  <c r="ER67" i="16" s="1"/>
  <c r="EQ67" i="16" a="1"/>
  <c r="EQ67" i="16" s="1"/>
  <c r="EP67" i="16" a="1"/>
  <c r="EP67" i="16" s="1"/>
  <c r="EO67" i="16" a="1"/>
  <c r="EO67" i="16" s="1"/>
  <c r="EN67" i="16" a="1"/>
  <c r="EN67" i="16" s="1"/>
  <c r="EM67" i="16" a="1"/>
  <c r="EM67" i="16" s="1"/>
  <c r="EL67" i="16" a="1"/>
  <c r="EL67" i="16" s="1"/>
  <c r="EK67" i="16" a="1"/>
  <c r="EK67" i="16" s="1"/>
  <c r="EJ67" i="16" a="1"/>
  <c r="EJ67" i="16" s="1"/>
  <c r="EI67" i="16" a="1"/>
  <c r="EI67" i="16" s="1"/>
  <c r="EH67" i="16" a="1"/>
  <c r="EH67" i="16" s="1"/>
  <c r="EG67" i="16" a="1"/>
  <c r="EG67" i="16" s="1"/>
  <c r="EF67" i="16" a="1"/>
  <c r="EF67" i="16" s="1"/>
  <c r="EE67" i="16" a="1"/>
  <c r="EE67" i="16" s="1"/>
  <c r="ED67" i="16" a="1"/>
  <c r="ED67" i="16" s="1"/>
  <c r="EC67" i="16" a="1"/>
  <c r="EC67" i="16" s="1"/>
  <c r="EB67" i="16" a="1"/>
  <c r="EB67" i="16" s="1"/>
  <c r="EA67" i="16" a="1"/>
  <c r="EA67" i="16" s="1"/>
  <c r="DZ67" i="16" a="1"/>
  <c r="DZ67" i="16" s="1"/>
  <c r="DY67" i="16" a="1"/>
  <c r="DY67" i="16" s="1"/>
  <c r="DX67" i="16" a="1"/>
  <c r="DX67" i="16" s="1"/>
  <c r="DW67" i="16" a="1"/>
  <c r="DW67" i="16" s="1"/>
  <c r="DV67" i="16" a="1"/>
  <c r="DV67" i="16" s="1"/>
  <c r="DU67" i="16" a="1"/>
  <c r="DU67" i="16" s="1"/>
  <c r="DT67" i="16" a="1"/>
  <c r="DT67" i="16" s="1"/>
  <c r="DS67" i="16" a="1"/>
  <c r="DS67" i="16" s="1"/>
  <c r="DR67" i="16" a="1"/>
  <c r="DR67" i="16" s="1"/>
  <c r="DQ67" i="16" a="1"/>
  <c r="DQ67" i="16" s="1"/>
  <c r="DP67" i="16" a="1"/>
  <c r="DP67" i="16" s="1"/>
  <c r="DO67" i="16" a="1"/>
  <c r="DO67" i="16" s="1"/>
  <c r="DN67" i="16" a="1"/>
  <c r="DN67" i="16" s="1"/>
  <c r="DM67" i="16" a="1"/>
  <c r="DM67" i="16" s="1"/>
  <c r="DL67" i="16" a="1"/>
  <c r="DL67" i="16" s="1"/>
  <c r="DK67" i="16" a="1"/>
  <c r="DK67" i="16" s="1"/>
  <c r="DJ67" i="16" a="1"/>
  <c r="DJ67" i="16" s="1"/>
  <c r="DI67" i="16" a="1"/>
  <c r="DI67" i="16" s="1"/>
  <c r="DH67" i="16" a="1"/>
  <c r="DH67" i="16" s="1"/>
  <c r="DG67" i="16" a="1"/>
  <c r="DG67" i="16" s="1"/>
  <c r="DF67" i="16" a="1"/>
  <c r="DF67" i="16" s="1"/>
  <c r="DE67" i="16" a="1"/>
  <c r="DE67" i="16" s="1"/>
  <c r="DD67" i="16" a="1"/>
  <c r="DD67" i="16" s="1"/>
  <c r="DC67" i="16" a="1"/>
  <c r="DC67" i="16" s="1"/>
  <c r="DB67" i="16" a="1"/>
  <c r="DB67" i="16" s="1"/>
  <c r="DA67" i="16" a="1"/>
  <c r="DA67" i="16" s="1"/>
  <c r="CZ67" i="16" a="1"/>
  <c r="CZ67" i="16" s="1"/>
  <c r="CY67" i="16" a="1"/>
  <c r="CY67" i="16" s="1"/>
  <c r="CX67" i="16" a="1"/>
  <c r="CX67" i="16" s="1"/>
  <c r="CW67" i="16" a="1"/>
  <c r="CW67" i="16" s="1"/>
  <c r="CV67" i="16" a="1"/>
  <c r="CV67" i="16" s="1"/>
  <c r="CU67" i="16" a="1"/>
  <c r="CU67" i="16" s="1"/>
  <c r="CT67" i="16" a="1"/>
  <c r="CT67" i="16" s="1"/>
  <c r="CS67" i="16" a="1"/>
  <c r="CS67" i="16" s="1"/>
  <c r="CR67" i="16" a="1"/>
  <c r="CR67" i="16" s="1"/>
  <c r="CQ67" i="16" a="1"/>
  <c r="CQ67" i="16" s="1"/>
  <c r="CP67" i="16" a="1"/>
  <c r="CP67" i="16" s="1"/>
  <c r="CO67" i="16" a="1"/>
  <c r="CO67" i="16" s="1"/>
  <c r="CN67" i="16" a="1"/>
  <c r="CN67" i="16" s="1"/>
  <c r="CM67" i="16" a="1"/>
  <c r="CM67" i="16" s="1"/>
  <c r="CL67" i="16" a="1"/>
  <c r="CL67" i="16" s="1"/>
  <c r="CK67" i="16" a="1"/>
  <c r="CK67" i="16" s="1"/>
  <c r="CJ67" i="16" a="1"/>
  <c r="CJ67" i="16" s="1"/>
  <c r="CI67" i="16" a="1"/>
  <c r="CI67" i="16" s="1"/>
  <c r="CH67" i="16" a="1"/>
  <c r="CH67" i="16" s="1"/>
  <c r="CG67" i="16" a="1"/>
  <c r="CG67" i="16" s="1"/>
  <c r="CF67" i="16" a="1"/>
  <c r="CF67" i="16" s="1"/>
  <c r="CE67" i="16" a="1"/>
  <c r="CE67" i="16" s="1"/>
  <c r="CD67" i="16" a="1"/>
  <c r="CD67" i="16" s="1"/>
  <c r="CC67" i="16" a="1"/>
  <c r="CC67" i="16" s="1"/>
  <c r="CB67" i="16" a="1"/>
  <c r="CB67" i="16" s="1"/>
  <c r="CA67" i="16" a="1"/>
  <c r="CA67" i="16" s="1"/>
  <c r="BZ67" i="16" a="1"/>
  <c r="BZ67" i="16" s="1"/>
  <c r="BY67" i="16" a="1"/>
  <c r="BY67" i="16" s="1"/>
  <c r="BX67" i="16" a="1"/>
  <c r="BX67" i="16" s="1"/>
  <c r="BW67" i="16" a="1"/>
  <c r="BW67" i="16" s="1"/>
  <c r="BV67" i="16" a="1"/>
  <c r="BV67" i="16" s="1"/>
  <c r="BU67" i="16" a="1"/>
  <c r="BU67" i="16" s="1"/>
  <c r="BT67" i="16" a="1"/>
  <c r="BT67" i="16" s="1"/>
  <c r="BS67" i="16" a="1"/>
  <c r="BS67" i="16" s="1"/>
  <c r="BR67" i="16" a="1"/>
  <c r="BR67" i="16" s="1"/>
  <c r="BQ67" i="16" a="1"/>
  <c r="BQ67" i="16" s="1"/>
  <c r="BP67" i="16" a="1"/>
  <c r="BP67" i="16" s="1"/>
  <c r="BO67" i="16" a="1"/>
  <c r="BO67" i="16" s="1"/>
  <c r="BN67" i="16" a="1"/>
  <c r="BN67" i="16" s="1"/>
  <c r="BM67" i="16" a="1"/>
  <c r="BM67" i="16" s="1"/>
  <c r="BL67" i="16" a="1"/>
  <c r="BL67" i="16" s="1"/>
  <c r="BK67" i="16" a="1"/>
  <c r="BK67" i="16" s="1"/>
  <c r="BJ67" i="16" a="1"/>
  <c r="BJ67" i="16" s="1"/>
  <c r="BI67" i="16" a="1"/>
  <c r="BI67" i="16" s="1"/>
  <c r="BH67" i="16" a="1"/>
  <c r="BH67" i="16" s="1"/>
  <c r="BG67" i="16" a="1"/>
  <c r="BG67" i="16" s="1"/>
  <c r="BF67" i="16" a="1"/>
  <c r="BF67" i="16" s="1"/>
  <c r="BE67" i="16" a="1"/>
  <c r="BE67" i="16" s="1"/>
  <c r="BD67" i="16" a="1"/>
  <c r="BD67" i="16" s="1"/>
  <c r="BC67" i="16" a="1"/>
  <c r="BC67" i="16" s="1"/>
  <c r="BB67" i="16" a="1"/>
  <c r="BB67" i="16" s="1"/>
  <c r="BA67" i="16" a="1"/>
  <c r="BA67" i="16" s="1"/>
  <c r="AZ67" i="16" a="1"/>
  <c r="AZ67" i="16" s="1"/>
  <c r="AY67" i="16" a="1"/>
  <c r="AY67" i="16" s="1"/>
  <c r="AX67" i="16" a="1"/>
  <c r="AX67" i="16" s="1"/>
  <c r="AW67" i="16" a="1"/>
  <c r="AW67" i="16" s="1"/>
  <c r="AV67" i="16" a="1"/>
  <c r="AV67" i="16" s="1"/>
  <c r="AU67" i="16" a="1"/>
  <c r="AU67" i="16" s="1"/>
  <c r="AT67" i="16" a="1"/>
  <c r="AT67" i="16" s="1"/>
  <c r="AS67" i="16" a="1"/>
  <c r="AS67" i="16" s="1"/>
  <c r="AR67" i="16" a="1"/>
  <c r="AR67" i="16" s="1"/>
  <c r="AQ67" i="16" a="1"/>
  <c r="AQ67" i="16" s="1"/>
  <c r="AP67" i="16" a="1"/>
  <c r="AP67" i="16" s="1"/>
  <c r="AO67" i="16" a="1"/>
  <c r="AO67" i="16" s="1"/>
  <c r="AN67" i="16" a="1"/>
  <c r="AN67" i="16" s="1"/>
  <c r="AM67" i="16" a="1"/>
  <c r="AM67" i="16" s="1"/>
  <c r="AL67" i="16" a="1"/>
  <c r="AL67" i="16" s="1"/>
  <c r="AK67" i="16" a="1"/>
  <c r="AK67" i="16" s="1"/>
  <c r="AJ67" i="16" a="1"/>
  <c r="AJ67" i="16" s="1"/>
  <c r="AI67" i="16" a="1"/>
  <c r="AI67" i="16" s="1"/>
  <c r="AH67" i="16" a="1"/>
  <c r="AH67" i="16" s="1"/>
  <c r="AG67" i="16" a="1"/>
  <c r="AG67" i="16" s="1"/>
  <c r="AF67" i="16" a="1"/>
  <c r="AF67" i="16" s="1"/>
  <c r="AE67" i="16" a="1"/>
  <c r="AE67" i="16" s="1"/>
  <c r="AD67" i="16" a="1"/>
  <c r="AD67" i="16" s="1"/>
  <c r="AC67" i="16" a="1"/>
  <c r="AC67" i="16" s="1"/>
  <c r="AB67" i="16" a="1"/>
  <c r="AB67" i="16" s="1"/>
  <c r="AA67" i="16" a="1"/>
  <c r="AA67" i="16" s="1"/>
  <c r="Z67" i="16" a="1"/>
  <c r="Z67" i="16" s="1"/>
  <c r="Y67" i="16" a="1"/>
  <c r="Y67" i="16" s="1"/>
  <c r="X67" i="16" a="1"/>
  <c r="X67" i="16" s="1"/>
  <c r="W67" i="16" a="1"/>
  <c r="W67" i="16" s="1"/>
  <c r="V67" i="16" a="1"/>
  <c r="V67" i="16" s="1"/>
  <c r="U67" i="16" a="1"/>
  <c r="U67" i="16" s="1"/>
  <c r="T67" i="16" a="1"/>
  <c r="T67" i="16" s="1"/>
  <c r="S67" i="16" a="1"/>
  <c r="S67" i="16" s="1"/>
  <c r="R67" i="16" a="1"/>
  <c r="R67" i="16" s="1"/>
  <c r="Q67" i="16" a="1"/>
  <c r="Q67" i="16" s="1"/>
  <c r="P67" i="16" a="1"/>
  <c r="P67" i="16" s="1"/>
  <c r="O67" i="16" a="1"/>
  <c r="O67" i="16" s="1"/>
  <c r="N67" i="16" a="1"/>
  <c r="N67" i="16" s="1"/>
  <c r="M67" i="16" a="1"/>
  <c r="M67" i="16" s="1"/>
  <c r="L67" i="16" a="1"/>
  <c r="L67" i="16" s="1"/>
  <c r="K67" i="16" a="1"/>
  <c r="K67" i="16" s="1"/>
  <c r="J67" i="16" a="1"/>
  <c r="J67" i="16" s="1"/>
  <c r="NJ66" i="16" a="1"/>
  <c r="NJ66" i="16" s="1"/>
  <c r="NI66" i="16" a="1"/>
  <c r="NI66" i="16" s="1"/>
  <c r="NH66" i="16" a="1"/>
  <c r="NH66" i="16" s="1"/>
  <c r="NG66" i="16" a="1"/>
  <c r="NG66" i="16" s="1"/>
  <c r="NF66" i="16" a="1"/>
  <c r="NF66" i="16" s="1"/>
  <c r="NE66" i="16" a="1"/>
  <c r="NE66" i="16" s="1"/>
  <c r="ND66" i="16" a="1"/>
  <c r="ND66" i="16" s="1"/>
  <c r="NC66" i="16" a="1"/>
  <c r="NC66" i="16" s="1"/>
  <c r="NB66" i="16" a="1"/>
  <c r="NB66" i="16" s="1"/>
  <c r="NA66" i="16" a="1"/>
  <c r="NA66" i="16" s="1"/>
  <c r="MZ66" i="16" a="1"/>
  <c r="MZ66" i="16" s="1"/>
  <c r="MY66" i="16" a="1"/>
  <c r="MY66" i="16" s="1"/>
  <c r="MX66" i="16" a="1"/>
  <c r="MX66" i="16" s="1"/>
  <c r="MW66" i="16" a="1"/>
  <c r="MW66" i="16" s="1"/>
  <c r="MV66" i="16" a="1"/>
  <c r="MV66" i="16" s="1"/>
  <c r="MU66" i="16" a="1"/>
  <c r="MU66" i="16" s="1"/>
  <c r="MT66" i="16" a="1"/>
  <c r="MT66" i="16" s="1"/>
  <c r="MS66" i="16" a="1"/>
  <c r="MS66" i="16" s="1"/>
  <c r="MR66" i="16" a="1"/>
  <c r="MR66" i="16" s="1"/>
  <c r="MQ66" i="16" a="1"/>
  <c r="MQ66" i="16" s="1"/>
  <c r="MP66" i="16" a="1"/>
  <c r="MP66" i="16" s="1"/>
  <c r="MO66" i="16" a="1"/>
  <c r="MO66" i="16" s="1"/>
  <c r="MN66" i="16" a="1"/>
  <c r="MN66" i="16" s="1"/>
  <c r="MM66" i="16" a="1"/>
  <c r="MM66" i="16" s="1"/>
  <c r="ML66" i="16" a="1"/>
  <c r="ML66" i="16" s="1"/>
  <c r="MK66" i="16" a="1"/>
  <c r="MK66" i="16" s="1"/>
  <c r="MJ66" i="16" a="1"/>
  <c r="MJ66" i="16" s="1"/>
  <c r="MI66" i="16" a="1"/>
  <c r="MI66" i="16" s="1"/>
  <c r="MH66" i="16" a="1"/>
  <c r="MH66" i="16" s="1"/>
  <c r="MG66" i="16" a="1"/>
  <c r="MG66" i="16" s="1"/>
  <c r="MF66" i="16" a="1"/>
  <c r="MF66" i="16" s="1"/>
  <c r="ME66" i="16" a="1"/>
  <c r="ME66" i="16" s="1"/>
  <c r="MD66" i="16" a="1"/>
  <c r="MD66" i="16" s="1"/>
  <c r="MC66" i="16" a="1"/>
  <c r="MC66" i="16" s="1"/>
  <c r="MB66" i="16" a="1"/>
  <c r="MB66" i="16" s="1"/>
  <c r="MA66" i="16" a="1"/>
  <c r="MA66" i="16" s="1"/>
  <c r="LZ66" i="16" a="1"/>
  <c r="LZ66" i="16" s="1"/>
  <c r="LY66" i="16" a="1"/>
  <c r="LY66" i="16" s="1"/>
  <c r="LX66" i="16" a="1"/>
  <c r="LX66" i="16" s="1"/>
  <c r="LW66" i="16" a="1"/>
  <c r="LW66" i="16" s="1"/>
  <c r="LV66" i="16" a="1"/>
  <c r="LV66" i="16" s="1"/>
  <c r="LU66" i="16" a="1"/>
  <c r="LU66" i="16" s="1"/>
  <c r="LT66" i="16" a="1"/>
  <c r="LT66" i="16" s="1"/>
  <c r="LS66" i="16" a="1"/>
  <c r="LS66" i="16" s="1"/>
  <c r="LR66" i="16" a="1"/>
  <c r="LR66" i="16" s="1"/>
  <c r="LQ66" i="16" a="1"/>
  <c r="LQ66" i="16" s="1"/>
  <c r="LP66" i="16" a="1"/>
  <c r="LP66" i="16" s="1"/>
  <c r="LO66" i="16" a="1"/>
  <c r="LO66" i="16" s="1"/>
  <c r="LN66" i="16" a="1"/>
  <c r="LN66" i="16" s="1"/>
  <c r="LM66" i="16" a="1"/>
  <c r="LM66" i="16" s="1"/>
  <c r="LL66" i="16" a="1"/>
  <c r="LL66" i="16" s="1"/>
  <c r="LK66" i="16" a="1"/>
  <c r="LK66" i="16" s="1"/>
  <c r="LJ66" i="16" a="1"/>
  <c r="LJ66" i="16" s="1"/>
  <c r="LI66" i="16" a="1"/>
  <c r="LI66" i="16" s="1"/>
  <c r="LH66" i="16" a="1"/>
  <c r="LH66" i="16" s="1"/>
  <c r="LG66" i="16" a="1"/>
  <c r="LG66" i="16" s="1"/>
  <c r="LF66" i="16" a="1"/>
  <c r="LF66" i="16" s="1"/>
  <c r="LE66" i="16" a="1"/>
  <c r="LE66" i="16" s="1"/>
  <c r="LD66" i="16" a="1"/>
  <c r="LD66" i="16" s="1"/>
  <c r="LC66" i="16" a="1"/>
  <c r="LC66" i="16" s="1"/>
  <c r="LB66" i="16" a="1"/>
  <c r="LB66" i="16" s="1"/>
  <c r="LA66" i="16" a="1"/>
  <c r="LA66" i="16" s="1"/>
  <c r="KZ66" i="16" a="1"/>
  <c r="KZ66" i="16" s="1"/>
  <c r="KY66" i="16" a="1"/>
  <c r="KY66" i="16" s="1"/>
  <c r="KX66" i="16" a="1"/>
  <c r="KX66" i="16" s="1"/>
  <c r="KW66" i="16" a="1"/>
  <c r="KW66" i="16" s="1"/>
  <c r="KV66" i="16" a="1"/>
  <c r="KV66" i="16" s="1"/>
  <c r="KU66" i="16" a="1"/>
  <c r="KU66" i="16" s="1"/>
  <c r="KT66" i="16" a="1"/>
  <c r="KT66" i="16" s="1"/>
  <c r="KS66" i="16" a="1"/>
  <c r="KS66" i="16" s="1"/>
  <c r="KR66" i="16" a="1"/>
  <c r="KR66" i="16" s="1"/>
  <c r="KQ66" i="16" a="1"/>
  <c r="KQ66" i="16" s="1"/>
  <c r="KP66" i="16" a="1"/>
  <c r="KP66" i="16" s="1"/>
  <c r="KO66" i="16" a="1"/>
  <c r="KO66" i="16" s="1"/>
  <c r="KN66" i="16" a="1"/>
  <c r="KN66" i="16" s="1"/>
  <c r="KM66" i="16" a="1"/>
  <c r="KM66" i="16" s="1"/>
  <c r="KL66" i="16" a="1"/>
  <c r="KL66" i="16" s="1"/>
  <c r="KK66" i="16" a="1"/>
  <c r="KK66" i="16" s="1"/>
  <c r="KJ66" i="16" a="1"/>
  <c r="KJ66" i="16" s="1"/>
  <c r="KI66" i="16" a="1"/>
  <c r="KI66" i="16" s="1"/>
  <c r="KH66" i="16" a="1"/>
  <c r="KH66" i="16" s="1"/>
  <c r="KG66" i="16" a="1"/>
  <c r="KG66" i="16" s="1"/>
  <c r="KF66" i="16" a="1"/>
  <c r="KF66" i="16" s="1"/>
  <c r="KE66" i="16" a="1"/>
  <c r="KE66" i="16" s="1"/>
  <c r="KD66" i="16" a="1"/>
  <c r="KD66" i="16" s="1"/>
  <c r="KC66" i="16" a="1"/>
  <c r="KC66" i="16" s="1"/>
  <c r="KB66" i="16" a="1"/>
  <c r="KB66" i="16" s="1"/>
  <c r="KA66" i="16" a="1"/>
  <c r="KA66" i="16" s="1"/>
  <c r="JZ66" i="16" a="1"/>
  <c r="JZ66" i="16" s="1"/>
  <c r="JY66" i="16" a="1"/>
  <c r="JY66" i="16" s="1"/>
  <c r="JX66" i="16" a="1"/>
  <c r="JX66" i="16" s="1"/>
  <c r="JW66" i="16" a="1"/>
  <c r="JW66" i="16" s="1"/>
  <c r="JV66" i="16" a="1"/>
  <c r="JV66" i="16" s="1"/>
  <c r="JU66" i="16" a="1"/>
  <c r="JU66" i="16" s="1"/>
  <c r="JT66" i="16" a="1"/>
  <c r="JT66" i="16" s="1"/>
  <c r="JS66" i="16" a="1"/>
  <c r="JS66" i="16" s="1"/>
  <c r="JR66" i="16" a="1"/>
  <c r="JR66" i="16" s="1"/>
  <c r="JQ66" i="16" a="1"/>
  <c r="JQ66" i="16" s="1"/>
  <c r="JP66" i="16" a="1"/>
  <c r="JP66" i="16" s="1"/>
  <c r="JO66" i="16" a="1"/>
  <c r="JO66" i="16" s="1"/>
  <c r="JN66" i="16" a="1"/>
  <c r="JN66" i="16" s="1"/>
  <c r="JM66" i="16" a="1"/>
  <c r="JM66" i="16" s="1"/>
  <c r="JL66" i="16" a="1"/>
  <c r="JL66" i="16" s="1"/>
  <c r="JK66" i="16" a="1"/>
  <c r="JK66" i="16" s="1"/>
  <c r="JJ66" i="16" a="1"/>
  <c r="JJ66" i="16" s="1"/>
  <c r="JI66" i="16" a="1"/>
  <c r="JI66" i="16" s="1"/>
  <c r="JH66" i="16" a="1"/>
  <c r="JH66" i="16" s="1"/>
  <c r="JG66" i="16" a="1"/>
  <c r="JG66" i="16" s="1"/>
  <c r="JF66" i="16" a="1"/>
  <c r="JF66" i="16" s="1"/>
  <c r="JE66" i="16" a="1"/>
  <c r="JE66" i="16" s="1"/>
  <c r="JD66" i="16" a="1"/>
  <c r="JD66" i="16" s="1"/>
  <c r="JC66" i="16" a="1"/>
  <c r="JC66" i="16" s="1"/>
  <c r="JB66" i="16" a="1"/>
  <c r="JB66" i="16" s="1"/>
  <c r="JA66" i="16" a="1"/>
  <c r="JA66" i="16" s="1"/>
  <c r="IZ66" i="16" a="1"/>
  <c r="IZ66" i="16" s="1"/>
  <c r="IY66" i="16" a="1"/>
  <c r="IY66" i="16" s="1"/>
  <c r="IX66" i="16" a="1"/>
  <c r="IX66" i="16" s="1"/>
  <c r="IW66" i="16" a="1"/>
  <c r="IW66" i="16" s="1"/>
  <c r="IV66" i="16" a="1"/>
  <c r="IV66" i="16" s="1"/>
  <c r="IU66" i="16" a="1"/>
  <c r="IU66" i="16" s="1"/>
  <c r="IT66" i="16" a="1"/>
  <c r="IT66" i="16" s="1"/>
  <c r="IS66" i="16" a="1"/>
  <c r="IS66" i="16" s="1"/>
  <c r="IR66" i="16" a="1"/>
  <c r="IR66" i="16" s="1"/>
  <c r="IQ66" i="16" a="1"/>
  <c r="IQ66" i="16" s="1"/>
  <c r="IP66" i="16" a="1"/>
  <c r="IP66" i="16" s="1"/>
  <c r="IO66" i="16" a="1"/>
  <c r="IO66" i="16" s="1"/>
  <c r="IN66" i="16" a="1"/>
  <c r="IN66" i="16" s="1"/>
  <c r="IM66" i="16" a="1"/>
  <c r="IM66" i="16" s="1"/>
  <c r="IL66" i="16" a="1"/>
  <c r="IL66" i="16" s="1"/>
  <c r="IK66" i="16" a="1"/>
  <c r="IK66" i="16" s="1"/>
  <c r="IJ66" i="16" a="1"/>
  <c r="IJ66" i="16" s="1"/>
  <c r="II66" i="16" a="1"/>
  <c r="II66" i="16" s="1"/>
  <c r="IH66" i="16" a="1"/>
  <c r="IH66" i="16" s="1"/>
  <c r="IG66" i="16" a="1"/>
  <c r="IG66" i="16" s="1"/>
  <c r="IF66" i="16" a="1"/>
  <c r="IF66" i="16" s="1"/>
  <c r="IE66" i="16" a="1"/>
  <c r="IE66" i="16" s="1"/>
  <c r="ID66" i="16" a="1"/>
  <c r="ID66" i="16" s="1"/>
  <c r="IC66" i="16" a="1"/>
  <c r="IC66" i="16" s="1"/>
  <c r="IB66" i="16" a="1"/>
  <c r="IB66" i="16" s="1"/>
  <c r="IA66" i="16" a="1"/>
  <c r="IA66" i="16" s="1"/>
  <c r="HZ66" i="16" a="1"/>
  <c r="HZ66" i="16" s="1"/>
  <c r="HY66" i="16" a="1"/>
  <c r="HY66" i="16" s="1"/>
  <c r="HX66" i="16" a="1"/>
  <c r="HX66" i="16" s="1"/>
  <c r="HW66" i="16" a="1"/>
  <c r="HW66" i="16" s="1"/>
  <c r="HV66" i="16" a="1"/>
  <c r="HV66" i="16" s="1"/>
  <c r="HU66" i="16" a="1"/>
  <c r="HU66" i="16" s="1"/>
  <c r="HT66" i="16" a="1"/>
  <c r="HT66" i="16" s="1"/>
  <c r="HS66" i="16" a="1"/>
  <c r="HS66" i="16" s="1"/>
  <c r="HR66" i="16" a="1"/>
  <c r="HR66" i="16" s="1"/>
  <c r="HQ66" i="16" a="1"/>
  <c r="HQ66" i="16" s="1"/>
  <c r="HP66" i="16" a="1"/>
  <c r="HP66" i="16" s="1"/>
  <c r="HO66" i="16" a="1"/>
  <c r="HO66" i="16" s="1"/>
  <c r="HN66" i="16" a="1"/>
  <c r="HN66" i="16" s="1"/>
  <c r="HM66" i="16" a="1"/>
  <c r="HM66" i="16" s="1"/>
  <c r="HL66" i="16" a="1"/>
  <c r="HL66" i="16" s="1"/>
  <c r="HK66" i="16" a="1"/>
  <c r="HK66" i="16" s="1"/>
  <c r="HJ66" i="16" a="1"/>
  <c r="HJ66" i="16" s="1"/>
  <c r="HI66" i="16" a="1"/>
  <c r="HI66" i="16" s="1"/>
  <c r="HH66" i="16" a="1"/>
  <c r="HH66" i="16" s="1"/>
  <c r="HG66" i="16" a="1"/>
  <c r="HG66" i="16" s="1"/>
  <c r="HF66" i="16" a="1"/>
  <c r="HF66" i="16" s="1"/>
  <c r="HE66" i="16" a="1"/>
  <c r="HE66" i="16" s="1"/>
  <c r="HD66" i="16" a="1"/>
  <c r="HD66" i="16" s="1"/>
  <c r="HC66" i="16" a="1"/>
  <c r="HC66" i="16" s="1"/>
  <c r="HB66" i="16" a="1"/>
  <c r="HB66" i="16" s="1"/>
  <c r="HA66" i="16" a="1"/>
  <c r="HA66" i="16" s="1"/>
  <c r="GZ66" i="16" a="1"/>
  <c r="GZ66" i="16" s="1"/>
  <c r="GY66" i="16" a="1"/>
  <c r="GY66" i="16" s="1"/>
  <c r="GX66" i="16" a="1"/>
  <c r="GX66" i="16" s="1"/>
  <c r="GW66" i="16" a="1"/>
  <c r="GW66" i="16" s="1"/>
  <c r="GV66" i="16" a="1"/>
  <c r="GV66" i="16" s="1"/>
  <c r="GU66" i="16" a="1"/>
  <c r="GU66" i="16" s="1"/>
  <c r="GT66" i="16" a="1"/>
  <c r="GT66" i="16" s="1"/>
  <c r="GS66" i="16" a="1"/>
  <c r="GS66" i="16" s="1"/>
  <c r="GR66" i="16" a="1"/>
  <c r="GR66" i="16" s="1"/>
  <c r="GQ66" i="16" a="1"/>
  <c r="GQ66" i="16" s="1"/>
  <c r="GP66" i="16" a="1"/>
  <c r="GP66" i="16" s="1"/>
  <c r="GO66" i="16" a="1"/>
  <c r="GO66" i="16" s="1"/>
  <c r="GN66" i="16" a="1"/>
  <c r="GN66" i="16" s="1"/>
  <c r="GM66" i="16" a="1"/>
  <c r="GM66" i="16" s="1"/>
  <c r="GL66" i="16" a="1"/>
  <c r="GL66" i="16" s="1"/>
  <c r="GK66" i="16" a="1"/>
  <c r="GK66" i="16" s="1"/>
  <c r="GJ66" i="16" a="1"/>
  <c r="GJ66" i="16" s="1"/>
  <c r="GI66" i="16" a="1"/>
  <c r="GI66" i="16" s="1"/>
  <c r="GH66" i="16" a="1"/>
  <c r="GH66" i="16" s="1"/>
  <c r="GG66" i="16" a="1"/>
  <c r="GG66" i="16" s="1"/>
  <c r="GF66" i="16" a="1"/>
  <c r="GF66" i="16" s="1"/>
  <c r="GE66" i="16" a="1"/>
  <c r="GE66" i="16" s="1"/>
  <c r="GD66" i="16" a="1"/>
  <c r="GD66" i="16" s="1"/>
  <c r="GC66" i="16" a="1"/>
  <c r="GC66" i="16" s="1"/>
  <c r="GB66" i="16" a="1"/>
  <c r="GB66" i="16" s="1"/>
  <c r="GA66" i="16" a="1"/>
  <c r="GA66" i="16" s="1"/>
  <c r="FZ66" i="16" a="1"/>
  <c r="FZ66" i="16" s="1"/>
  <c r="FY66" i="16" a="1"/>
  <c r="FY66" i="16" s="1"/>
  <c r="FX66" i="16" a="1"/>
  <c r="FX66" i="16" s="1"/>
  <c r="FW66" i="16" a="1"/>
  <c r="FW66" i="16" s="1"/>
  <c r="FV66" i="16" a="1"/>
  <c r="FV66" i="16" s="1"/>
  <c r="FU66" i="16" a="1"/>
  <c r="FU66" i="16" s="1"/>
  <c r="FT66" i="16" a="1"/>
  <c r="FT66" i="16" s="1"/>
  <c r="FS66" i="16" a="1"/>
  <c r="FS66" i="16" s="1"/>
  <c r="FR66" i="16" a="1"/>
  <c r="FR66" i="16" s="1"/>
  <c r="FQ66" i="16" a="1"/>
  <c r="FQ66" i="16" s="1"/>
  <c r="FP66" i="16" a="1"/>
  <c r="FP66" i="16" s="1"/>
  <c r="FO66" i="16" a="1"/>
  <c r="FO66" i="16" s="1"/>
  <c r="FN66" i="16" a="1"/>
  <c r="FN66" i="16" s="1"/>
  <c r="FM66" i="16" a="1"/>
  <c r="FM66" i="16" s="1"/>
  <c r="FL66" i="16" a="1"/>
  <c r="FL66" i="16" s="1"/>
  <c r="FK66" i="16" a="1"/>
  <c r="FK66" i="16" s="1"/>
  <c r="FJ66" i="16" a="1"/>
  <c r="FJ66" i="16" s="1"/>
  <c r="FI66" i="16" a="1"/>
  <c r="FI66" i="16" s="1"/>
  <c r="FH66" i="16" a="1"/>
  <c r="FH66" i="16" s="1"/>
  <c r="FG66" i="16" a="1"/>
  <c r="FG66" i="16" s="1"/>
  <c r="FF66" i="16" a="1"/>
  <c r="FF66" i="16" s="1"/>
  <c r="FE66" i="16" a="1"/>
  <c r="FE66" i="16" s="1"/>
  <c r="FD66" i="16" a="1"/>
  <c r="FD66" i="16" s="1"/>
  <c r="FC66" i="16" a="1"/>
  <c r="FC66" i="16" s="1"/>
  <c r="FB66" i="16" a="1"/>
  <c r="FB66" i="16" s="1"/>
  <c r="FA66" i="16" a="1"/>
  <c r="FA66" i="16" s="1"/>
  <c r="EZ66" i="16" a="1"/>
  <c r="EZ66" i="16" s="1"/>
  <c r="EY66" i="16" a="1"/>
  <c r="EY66" i="16" s="1"/>
  <c r="EX66" i="16" a="1"/>
  <c r="EX66" i="16" s="1"/>
  <c r="EW66" i="16" a="1"/>
  <c r="EW66" i="16" s="1"/>
  <c r="EV66" i="16" a="1"/>
  <c r="EV66" i="16" s="1"/>
  <c r="EU66" i="16" a="1"/>
  <c r="EU66" i="16" s="1"/>
  <c r="ET66" i="16" a="1"/>
  <c r="ET66" i="16" s="1"/>
  <c r="ES66" i="16" a="1"/>
  <c r="ES66" i="16" s="1"/>
  <c r="ER66" i="16" a="1"/>
  <c r="ER66" i="16" s="1"/>
  <c r="EQ66" i="16" a="1"/>
  <c r="EQ66" i="16" s="1"/>
  <c r="EP66" i="16" a="1"/>
  <c r="EP66" i="16" s="1"/>
  <c r="EO66" i="16" a="1"/>
  <c r="EO66" i="16" s="1"/>
  <c r="EN66" i="16" a="1"/>
  <c r="EN66" i="16" s="1"/>
  <c r="EM66" i="16" a="1"/>
  <c r="EM66" i="16" s="1"/>
  <c r="EL66" i="16" a="1"/>
  <c r="EL66" i="16" s="1"/>
  <c r="EK66" i="16" a="1"/>
  <c r="EK66" i="16" s="1"/>
  <c r="EJ66" i="16" a="1"/>
  <c r="EJ66" i="16" s="1"/>
  <c r="EI66" i="16" a="1"/>
  <c r="EI66" i="16" s="1"/>
  <c r="EH66" i="16" a="1"/>
  <c r="EH66" i="16" s="1"/>
  <c r="EG66" i="16" a="1"/>
  <c r="EG66" i="16" s="1"/>
  <c r="EF66" i="16" a="1"/>
  <c r="EF66" i="16" s="1"/>
  <c r="EE66" i="16" a="1"/>
  <c r="EE66" i="16" s="1"/>
  <c r="ED66" i="16" a="1"/>
  <c r="ED66" i="16" s="1"/>
  <c r="EC66" i="16" a="1"/>
  <c r="EC66" i="16" s="1"/>
  <c r="EB66" i="16" a="1"/>
  <c r="EB66" i="16" s="1"/>
  <c r="EA66" i="16" a="1"/>
  <c r="EA66" i="16" s="1"/>
  <c r="DZ66" i="16" a="1"/>
  <c r="DZ66" i="16" s="1"/>
  <c r="DY66" i="16" a="1"/>
  <c r="DY66" i="16" s="1"/>
  <c r="DX66" i="16" a="1"/>
  <c r="DX66" i="16" s="1"/>
  <c r="DW66" i="16" a="1"/>
  <c r="DW66" i="16" s="1"/>
  <c r="DV66" i="16" a="1"/>
  <c r="DV66" i="16" s="1"/>
  <c r="DU66" i="16" a="1"/>
  <c r="DU66" i="16" s="1"/>
  <c r="DT66" i="16" a="1"/>
  <c r="DT66" i="16" s="1"/>
  <c r="DS66" i="16" a="1"/>
  <c r="DS66" i="16" s="1"/>
  <c r="DR66" i="16" a="1"/>
  <c r="DR66" i="16" s="1"/>
  <c r="DQ66" i="16" a="1"/>
  <c r="DQ66" i="16" s="1"/>
  <c r="DP66" i="16" a="1"/>
  <c r="DP66" i="16" s="1"/>
  <c r="DO66" i="16" a="1"/>
  <c r="DO66" i="16" s="1"/>
  <c r="DN66" i="16" a="1"/>
  <c r="DN66" i="16" s="1"/>
  <c r="DM66" i="16" a="1"/>
  <c r="DM66" i="16" s="1"/>
  <c r="DL66" i="16" a="1"/>
  <c r="DL66" i="16" s="1"/>
  <c r="DK66" i="16" a="1"/>
  <c r="DK66" i="16" s="1"/>
  <c r="DJ66" i="16" a="1"/>
  <c r="DJ66" i="16" s="1"/>
  <c r="DI66" i="16" a="1"/>
  <c r="DI66" i="16" s="1"/>
  <c r="DH66" i="16" a="1"/>
  <c r="DH66" i="16" s="1"/>
  <c r="DG66" i="16" a="1"/>
  <c r="DG66" i="16" s="1"/>
  <c r="DF66" i="16" a="1"/>
  <c r="DF66" i="16" s="1"/>
  <c r="DE66" i="16" a="1"/>
  <c r="DE66" i="16" s="1"/>
  <c r="DD66" i="16" a="1"/>
  <c r="DD66" i="16" s="1"/>
  <c r="DC66" i="16" a="1"/>
  <c r="DC66" i="16" s="1"/>
  <c r="DB66" i="16" a="1"/>
  <c r="DB66" i="16" s="1"/>
  <c r="DA66" i="16" a="1"/>
  <c r="DA66" i="16" s="1"/>
  <c r="CZ66" i="16" a="1"/>
  <c r="CZ66" i="16" s="1"/>
  <c r="CY66" i="16" a="1"/>
  <c r="CY66" i="16" s="1"/>
  <c r="CX66" i="16" a="1"/>
  <c r="CX66" i="16" s="1"/>
  <c r="CW66" i="16" a="1"/>
  <c r="CW66" i="16" s="1"/>
  <c r="CV66" i="16" a="1"/>
  <c r="CV66" i="16" s="1"/>
  <c r="CU66" i="16" a="1"/>
  <c r="CU66" i="16" s="1"/>
  <c r="CT66" i="16" a="1"/>
  <c r="CT66" i="16" s="1"/>
  <c r="CS66" i="16" a="1"/>
  <c r="CS66" i="16" s="1"/>
  <c r="CR66" i="16" a="1"/>
  <c r="CR66" i="16" s="1"/>
  <c r="CQ66" i="16" a="1"/>
  <c r="CQ66" i="16" s="1"/>
  <c r="CP66" i="16" a="1"/>
  <c r="CP66" i="16" s="1"/>
  <c r="CO66" i="16" a="1"/>
  <c r="CO66" i="16" s="1"/>
  <c r="CN66" i="16" a="1"/>
  <c r="CN66" i="16" s="1"/>
  <c r="CM66" i="16" a="1"/>
  <c r="CM66" i="16" s="1"/>
  <c r="CL66" i="16" a="1"/>
  <c r="CL66" i="16" s="1"/>
  <c r="CK66" i="16" a="1"/>
  <c r="CK66" i="16" s="1"/>
  <c r="CJ66" i="16" a="1"/>
  <c r="CJ66" i="16" s="1"/>
  <c r="CI66" i="16" a="1"/>
  <c r="CI66" i="16" s="1"/>
  <c r="CH66" i="16" a="1"/>
  <c r="CH66" i="16" s="1"/>
  <c r="CG66" i="16" a="1"/>
  <c r="CG66" i="16" s="1"/>
  <c r="CF66" i="16" a="1"/>
  <c r="CF66" i="16" s="1"/>
  <c r="CE66" i="16" a="1"/>
  <c r="CE66" i="16" s="1"/>
  <c r="CD66" i="16" a="1"/>
  <c r="CD66" i="16" s="1"/>
  <c r="CC66" i="16" a="1"/>
  <c r="CC66" i="16" s="1"/>
  <c r="CB66" i="16" a="1"/>
  <c r="CB66" i="16" s="1"/>
  <c r="CA66" i="16" a="1"/>
  <c r="CA66" i="16" s="1"/>
  <c r="BZ66" i="16" a="1"/>
  <c r="BZ66" i="16" s="1"/>
  <c r="BY66" i="16" a="1"/>
  <c r="BY66" i="16" s="1"/>
  <c r="BX66" i="16" a="1"/>
  <c r="BX66" i="16" s="1"/>
  <c r="BW66" i="16" a="1"/>
  <c r="BW66" i="16" s="1"/>
  <c r="BV66" i="16" a="1"/>
  <c r="BV66" i="16" s="1"/>
  <c r="BU66" i="16" a="1"/>
  <c r="BU66" i="16" s="1"/>
  <c r="BT66" i="16" a="1"/>
  <c r="BT66" i="16" s="1"/>
  <c r="BS66" i="16" a="1"/>
  <c r="BS66" i="16" s="1"/>
  <c r="BR66" i="16" a="1"/>
  <c r="BR66" i="16" s="1"/>
  <c r="BQ66" i="16" a="1"/>
  <c r="BQ66" i="16" s="1"/>
  <c r="BP66" i="16" a="1"/>
  <c r="BP66" i="16" s="1"/>
  <c r="BO66" i="16" a="1"/>
  <c r="BO66" i="16" s="1"/>
  <c r="BN66" i="16" a="1"/>
  <c r="BN66" i="16" s="1"/>
  <c r="BM66" i="16" a="1"/>
  <c r="BM66" i="16" s="1"/>
  <c r="BL66" i="16" a="1"/>
  <c r="BL66" i="16" s="1"/>
  <c r="BK66" i="16" a="1"/>
  <c r="BK66" i="16" s="1"/>
  <c r="BJ66" i="16" a="1"/>
  <c r="BJ66" i="16" s="1"/>
  <c r="BI66" i="16" a="1"/>
  <c r="BI66" i="16" s="1"/>
  <c r="BH66" i="16" a="1"/>
  <c r="BH66" i="16" s="1"/>
  <c r="BG66" i="16" a="1"/>
  <c r="BG66" i="16" s="1"/>
  <c r="BF66" i="16" a="1"/>
  <c r="BF66" i="16" s="1"/>
  <c r="BE66" i="16" a="1"/>
  <c r="BE66" i="16" s="1"/>
  <c r="BD66" i="16" a="1"/>
  <c r="BD66" i="16" s="1"/>
  <c r="BC66" i="16" a="1"/>
  <c r="BC66" i="16" s="1"/>
  <c r="BB66" i="16" a="1"/>
  <c r="BB66" i="16" s="1"/>
  <c r="BA66" i="16" a="1"/>
  <c r="BA66" i="16" s="1"/>
  <c r="AZ66" i="16" a="1"/>
  <c r="AZ66" i="16" s="1"/>
  <c r="AY66" i="16" a="1"/>
  <c r="AY66" i="16" s="1"/>
  <c r="AX66" i="16" a="1"/>
  <c r="AX66" i="16" s="1"/>
  <c r="AW66" i="16" a="1"/>
  <c r="AW66" i="16" s="1"/>
  <c r="AV66" i="16" a="1"/>
  <c r="AV66" i="16" s="1"/>
  <c r="AU66" i="16" a="1"/>
  <c r="AU66" i="16" s="1"/>
  <c r="AT66" i="16" a="1"/>
  <c r="AT66" i="16" s="1"/>
  <c r="AS66" i="16" a="1"/>
  <c r="AS66" i="16" s="1"/>
  <c r="AR66" i="16" a="1"/>
  <c r="AR66" i="16" s="1"/>
  <c r="AQ66" i="16" a="1"/>
  <c r="AQ66" i="16" s="1"/>
  <c r="AP66" i="16" a="1"/>
  <c r="AP66" i="16" s="1"/>
  <c r="AO66" i="16" a="1"/>
  <c r="AO66" i="16" s="1"/>
  <c r="AN66" i="16" a="1"/>
  <c r="AN66" i="16" s="1"/>
  <c r="AM66" i="16" a="1"/>
  <c r="AM66" i="16" s="1"/>
  <c r="AL66" i="16" a="1"/>
  <c r="AL66" i="16" s="1"/>
  <c r="AK66" i="16" a="1"/>
  <c r="AK66" i="16" s="1"/>
  <c r="AJ66" i="16" a="1"/>
  <c r="AJ66" i="16" s="1"/>
  <c r="AI66" i="16" a="1"/>
  <c r="AI66" i="16" s="1"/>
  <c r="AH66" i="16" a="1"/>
  <c r="AH66" i="16" s="1"/>
  <c r="AG66" i="16" a="1"/>
  <c r="AG66" i="16" s="1"/>
  <c r="AF66" i="16" a="1"/>
  <c r="AF66" i="16" s="1"/>
  <c r="AE66" i="16" a="1"/>
  <c r="AE66" i="16" s="1"/>
  <c r="AD66" i="16" a="1"/>
  <c r="AD66" i="16" s="1"/>
  <c r="AC66" i="16" a="1"/>
  <c r="AC66" i="16" s="1"/>
  <c r="AB66" i="16" a="1"/>
  <c r="AB66" i="16" s="1"/>
  <c r="AA66" i="16" a="1"/>
  <c r="AA66" i="16" s="1"/>
  <c r="Z66" i="16" a="1"/>
  <c r="Z66" i="16" s="1"/>
  <c r="Y66" i="16" a="1"/>
  <c r="Y66" i="16" s="1"/>
  <c r="X66" i="16" a="1"/>
  <c r="X66" i="16" s="1"/>
  <c r="W66" i="16" a="1"/>
  <c r="W66" i="16" s="1"/>
  <c r="V66" i="16" a="1"/>
  <c r="V66" i="16" s="1"/>
  <c r="U66" i="16" a="1"/>
  <c r="U66" i="16" s="1"/>
  <c r="T66" i="16" a="1"/>
  <c r="T66" i="16" s="1"/>
  <c r="S66" i="16" a="1"/>
  <c r="S66" i="16" s="1"/>
  <c r="R66" i="16" a="1"/>
  <c r="R66" i="16" s="1"/>
  <c r="Q66" i="16" a="1"/>
  <c r="Q66" i="16" s="1"/>
  <c r="P66" i="16" a="1"/>
  <c r="P66" i="16" s="1"/>
  <c r="O66" i="16" a="1"/>
  <c r="O66" i="16" s="1"/>
  <c r="N66" i="16" a="1"/>
  <c r="N66" i="16" s="1"/>
  <c r="M66" i="16" a="1"/>
  <c r="M66" i="16" s="1"/>
  <c r="L66" i="16" a="1"/>
  <c r="L66" i="16" s="1"/>
  <c r="K66" i="16" a="1"/>
  <c r="K66" i="16" s="1"/>
  <c r="J66" i="16" a="1"/>
  <c r="J66" i="16" s="1"/>
  <c r="NJ65" i="16" a="1"/>
  <c r="NJ65" i="16" s="1"/>
  <c r="NI65" i="16" a="1"/>
  <c r="NI65" i="16" s="1"/>
  <c r="NH65" i="16" a="1"/>
  <c r="NH65" i="16" s="1"/>
  <c r="NG65" i="16" a="1"/>
  <c r="NG65" i="16" s="1"/>
  <c r="NF65" i="16" a="1"/>
  <c r="NF65" i="16" s="1"/>
  <c r="NE65" i="16" a="1"/>
  <c r="NE65" i="16" s="1"/>
  <c r="ND65" i="16" a="1"/>
  <c r="ND65" i="16" s="1"/>
  <c r="NC65" i="16" a="1"/>
  <c r="NC65" i="16" s="1"/>
  <c r="NB65" i="16" a="1"/>
  <c r="NB65" i="16" s="1"/>
  <c r="NA65" i="16" a="1"/>
  <c r="NA65" i="16" s="1"/>
  <c r="MZ65" i="16" a="1"/>
  <c r="MZ65" i="16" s="1"/>
  <c r="MY65" i="16" a="1"/>
  <c r="MY65" i="16" s="1"/>
  <c r="MX65" i="16" a="1"/>
  <c r="MX65" i="16" s="1"/>
  <c r="MW65" i="16" a="1"/>
  <c r="MW65" i="16" s="1"/>
  <c r="MV65" i="16" a="1"/>
  <c r="MV65" i="16" s="1"/>
  <c r="MU65" i="16" a="1"/>
  <c r="MU65" i="16" s="1"/>
  <c r="MT65" i="16" a="1"/>
  <c r="MT65" i="16" s="1"/>
  <c r="MS65" i="16" a="1"/>
  <c r="MS65" i="16" s="1"/>
  <c r="MR65" i="16" a="1"/>
  <c r="MR65" i="16" s="1"/>
  <c r="MQ65" i="16" a="1"/>
  <c r="MQ65" i="16" s="1"/>
  <c r="MP65" i="16" a="1"/>
  <c r="MP65" i="16" s="1"/>
  <c r="MO65" i="16" a="1"/>
  <c r="MO65" i="16" s="1"/>
  <c r="MN65" i="16" a="1"/>
  <c r="MN65" i="16" s="1"/>
  <c r="MM65" i="16" a="1"/>
  <c r="MM65" i="16" s="1"/>
  <c r="ML65" i="16" a="1"/>
  <c r="ML65" i="16" s="1"/>
  <c r="MK65" i="16" a="1"/>
  <c r="MK65" i="16" s="1"/>
  <c r="MJ65" i="16" a="1"/>
  <c r="MJ65" i="16" s="1"/>
  <c r="MI65" i="16" a="1"/>
  <c r="MI65" i="16" s="1"/>
  <c r="MH65" i="16" a="1"/>
  <c r="MH65" i="16" s="1"/>
  <c r="MG65" i="16" a="1"/>
  <c r="MG65" i="16" s="1"/>
  <c r="MF65" i="16" a="1"/>
  <c r="MF65" i="16" s="1"/>
  <c r="ME65" i="16" a="1"/>
  <c r="ME65" i="16" s="1"/>
  <c r="MD65" i="16" a="1"/>
  <c r="MD65" i="16" s="1"/>
  <c r="MC65" i="16" a="1"/>
  <c r="MC65" i="16" s="1"/>
  <c r="MB65" i="16" a="1"/>
  <c r="MB65" i="16" s="1"/>
  <c r="MA65" i="16" a="1"/>
  <c r="MA65" i="16" s="1"/>
  <c r="LZ65" i="16" a="1"/>
  <c r="LZ65" i="16" s="1"/>
  <c r="LY65" i="16" a="1"/>
  <c r="LY65" i="16" s="1"/>
  <c r="LX65" i="16" a="1"/>
  <c r="LX65" i="16" s="1"/>
  <c r="LW65" i="16" a="1"/>
  <c r="LW65" i="16" s="1"/>
  <c r="LV65" i="16" a="1"/>
  <c r="LV65" i="16" s="1"/>
  <c r="LU65" i="16" a="1"/>
  <c r="LU65" i="16" s="1"/>
  <c r="LT65" i="16" a="1"/>
  <c r="LT65" i="16" s="1"/>
  <c r="LS65" i="16" a="1"/>
  <c r="LS65" i="16" s="1"/>
  <c r="LR65" i="16" a="1"/>
  <c r="LR65" i="16" s="1"/>
  <c r="LQ65" i="16" a="1"/>
  <c r="LQ65" i="16" s="1"/>
  <c r="LP65" i="16" a="1"/>
  <c r="LP65" i="16" s="1"/>
  <c r="LO65" i="16" a="1"/>
  <c r="LO65" i="16" s="1"/>
  <c r="LN65" i="16" a="1"/>
  <c r="LN65" i="16" s="1"/>
  <c r="LM65" i="16" a="1"/>
  <c r="LM65" i="16" s="1"/>
  <c r="LL65" i="16" a="1"/>
  <c r="LL65" i="16" s="1"/>
  <c r="LK65" i="16" a="1"/>
  <c r="LK65" i="16" s="1"/>
  <c r="LJ65" i="16" a="1"/>
  <c r="LJ65" i="16" s="1"/>
  <c r="LI65" i="16" a="1"/>
  <c r="LI65" i="16" s="1"/>
  <c r="LH65" i="16" a="1"/>
  <c r="LH65" i="16" s="1"/>
  <c r="LG65" i="16" a="1"/>
  <c r="LG65" i="16" s="1"/>
  <c r="LF65" i="16" a="1"/>
  <c r="LF65" i="16" s="1"/>
  <c r="LE65" i="16" a="1"/>
  <c r="LE65" i="16" s="1"/>
  <c r="LD65" i="16" a="1"/>
  <c r="LD65" i="16" s="1"/>
  <c r="LC65" i="16" a="1"/>
  <c r="LC65" i="16" s="1"/>
  <c r="LB65" i="16" a="1"/>
  <c r="LB65" i="16" s="1"/>
  <c r="LA65" i="16" a="1"/>
  <c r="LA65" i="16" s="1"/>
  <c r="KZ65" i="16" a="1"/>
  <c r="KZ65" i="16" s="1"/>
  <c r="KY65" i="16" a="1"/>
  <c r="KY65" i="16" s="1"/>
  <c r="KX65" i="16" a="1"/>
  <c r="KX65" i="16" s="1"/>
  <c r="KW65" i="16" a="1"/>
  <c r="KW65" i="16" s="1"/>
  <c r="KV65" i="16" a="1"/>
  <c r="KV65" i="16" s="1"/>
  <c r="KU65" i="16" a="1"/>
  <c r="KU65" i="16" s="1"/>
  <c r="KT65" i="16" a="1"/>
  <c r="KT65" i="16" s="1"/>
  <c r="KS65" i="16" a="1"/>
  <c r="KS65" i="16" s="1"/>
  <c r="KR65" i="16" a="1"/>
  <c r="KR65" i="16" s="1"/>
  <c r="KQ65" i="16" a="1"/>
  <c r="KQ65" i="16" s="1"/>
  <c r="KP65" i="16" a="1"/>
  <c r="KP65" i="16" s="1"/>
  <c r="KO65" i="16" a="1"/>
  <c r="KO65" i="16" s="1"/>
  <c r="KN65" i="16" a="1"/>
  <c r="KN65" i="16" s="1"/>
  <c r="KM65" i="16" a="1"/>
  <c r="KM65" i="16" s="1"/>
  <c r="KL65" i="16" a="1"/>
  <c r="KL65" i="16" s="1"/>
  <c r="KK65" i="16" a="1"/>
  <c r="KK65" i="16" s="1"/>
  <c r="KJ65" i="16" a="1"/>
  <c r="KJ65" i="16" s="1"/>
  <c r="KI65" i="16" a="1"/>
  <c r="KI65" i="16" s="1"/>
  <c r="KH65" i="16" a="1"/>
  <c r="KH65" i="16" s="1"/>
  <c r="KG65" i="16" a="1"/>
  <c r="KG65" i="16" s="1"/>
  <c r="KF65" i="16" a="1"/>
  <c r="KF65" i="16" s="1"/>
  <c r="KE65" i="16" a="1"/>
  <c r="KE65" i="16" s="1"/>
  <c r="KD65" i="16" a="1"/>
  <c r="KD65" i="16" s="1"/>
  <c r="KC65" i="16" a="1"/>
  <c r="KC65" i="16" s="1"/>
  <c r="KB65" i="16" a="1"/>
  <c r="KB65" i="16" s="1"/>
  <c r="KA65" i="16" a="1"/>
  <c r="KA65" i="16" s="1"/>
  <c r="JZ65" i="16" a="1"/>
  <c r="JZ65" i="16" s="1"/>
  <c r="JY65" i="16" a="1"/>
  <c r="JY65" i="16" s="1"/>
  <c r="JX65" i="16" a="1"/>
  <c r="JX65" i="16" s="1"/>
  <c r="JW65" i="16" a="1"/>
  <c r="JW65" i="16" s="1"/>
  <c r="JV65" i="16" a="1"/>
  <c r="JV65" i="16" s="1"/>
  <c r="JU65" i="16" a="1"/>
  <c r="JU65" i="16" s="1"/>
  <c r="JT65" i="16" a="1"/>
  <c r="JT65" i="16" s="1"/>
  <c r="JS65" i="16" a="1"/>
  <c r="JS65" i="16" s="1"/>
  <c r="JR65" i="16" a="1"/>
  <c r="JR65" i="16" s="1"/>
  <c r="JQ65" i="16" a="1"/>
  <c r="JQ65" i="16" s="1"/>
  <c r="JP65" i="16" a="1"/>
  <c r="JP65" i="16" s="1"/>
  <c r="JO65" i="16" a="1"/>
  <c r="JO65" i="16" s="1"/>
  <c r="JN65" i="16" a="1"/>
  <c r="JN65" i="16" s="1"/>
  <c r="JM65" i="16" a="1"/>
  <c r="JM65" i="16" s="1"/>
  <c r="JL65" i="16" a="1"/>
  <c r="JL65" i="16" s="1"/>
  <c r="JK65" i="16" a="1"/>
  <c r="JK65" i="16" s="1"/>
  <c r="JJ65" i="16" a="1"/>
  <c r="JJ65" i="16" s="1"/>
  <c r="JI65" i="16" a="1"/>
  <c r="JI65" i="16" s="1"/>
  <c r="JH65" i="16" a="1"/>
  <c r="JH65" i="16" s="1"/>
  <c r="JG65" i="16" a="1"/>
  <c r="JG65" i="16" s="1"/>
  <c r="JF65" i="16" a="1"/>
  <c r="JF65" i="16" s="1"/>
  <c r="JE65" i="16" a="1"/>
  <c r="JE65" i="16" s="1"/>
  <c r="JD65" i="16" a="1"/>
  <c r="JD65" i="16" s="1"/>
  <c r="JC65" i="16" a="1"/>
  <c r="JC65" i="16" s="1"/>
  <c r="JB65" i="16" a="1"/>
  <c r="JB65" i="16" s="1"/>
  <c r="JA65" i="16" a="1"/>
  <c r="JA65" i="16" s="1"/>
  <c r="IZ65" i="16" a="1"/>
  <c r="IZ65" i="16" s="1"/>
  <c r="IY65" i="16" a="1"/>
  <c r="IY65" i="16" s="1"/>
  <c r="IX65" i="16" a="1"/>
  <c r="IX65" i="16" s="1"/>
  <c r="IW65" i="16" a="1"/>
  <c r="IW65" i="16" s="1"/>
  <c r="IV65" i="16" a="1"/>
  <c r="IV65" i="16" s="1"/>
  <c r="IU65" i="16" a="1"/>
  <c r="IU65" i="16" s="1"/>
  <c r="IT65" i="16" a="1"/>
  <c r="IT65" i="16" s="1"/>
  <c r="IS65" i="16" a="1"/>
  <c r="IS65" i="16" s="1"/>
  <c r="IR65" i="16" a="1"/>
  <c r="IR65" i="16" s="1"/>
  <c r="IQ65" i="16" a="1"/>
  <c r="IQ65" i="16" s="1"/>
  <c r="IP65" i="16" a="1"/>
  <c r="IP65" i="16" s="1"/>
  <c r="IO65" i="16" a="1"/>
  <c r="IO65" i="16" s="1"/>
  <c r="IN65" i="16" a="1"/>
  <c r="IN65" i="16" s="1"/>
  <c r="IM65" i="16" a="1"/>
  <c r="IM65" i="16" s="1"/>
  <c r="IL65" i="16" a="1"/>
  <c r="IL65" i="16" s="1"/>
  <c r="IK65" i="16" a="1"/>
  <c r="IK65" i="16" s="1"/>
  <c r="IJ65" i="16" a="1"/>
  <c r="IJ65" i="16" s="1"/>
  <c r="II65" i="16" a="1"/>
  <c r="II65" i="16" s="1"/>
  <c r="IH65" i="16" a="1"/>
  <c r="IH65" i="16" s="1"/>
  <c r="IG65" i="16" a="1"/>
  <c r="IG65" i="16" s="1"/>
  <c r="IF65" i="16" a="1"/>
  <c r="IF65" i="16" s="1"/>
  <c r="IE65" i="16" a="1"/>
  <c r="IE65" i="16" s="1"/>
  <c r="ID65" i="16" a="1"/>
  <c r="ID65" i="16" s="1"/>
  <c r="IC65" i="16" a="1"/>
  <c r="IC65" i="16" s="1"/>
  <c r="IB65" i="16" a="1"/>
  <c r="IB65" i="16" s="1"/>
  <c r="IA65" i="16" a="1"/>
  <c r="IA65" i="16" s="1"/>
  <c r="HZ65" i="16" a="1"/>
  <c r="HZ65" i="16" s="1"/>
  <c r="HY65" i="16" a="1"/>
  <c r="HY65" i="16" s="1"/>
  <c r="HX65" i="16" a="1"/>
  <c r="HX65" i="16" s="1"/>
  <c r="HW65" i="16" a="1"/>
  <c r="HW65" i="16" s="1"/>
  <c r="HV65" i="16" a="1"/>
  <c r="HV65" i="16" s="1"/>
  <c r="HU65" i="16" a="1"/>
  <c r="HU65" i="16" s="1"/>
  <c r="HT65" i="16" a="1"/>
  <c r="HT65" i="16" s="1"/>
  <c r="HS65" i="16" a="1"/>
  <c r="HS65" i="16" s="1"/>
  <c r="HR65" i="16" a="1"/>
  <c r="HR65" i="16" s="1"/>
  <c r="HQ65" i="16" a="1"/>
  <c r="HQ65" i="16" s="1"/>
  <c r="HP65" i="16" a="1"/>
  <c r="HP65" i="16" s="1"/>
  <c r="HO65" i="16" a="1"/>
  <c r="HO65" i="16" s="1"/>
  <c r="HN65" i="16" a="1"/>
  <c r="HN65" i="16" s="1"/>
  <c r="HM65" i="16" a="1"/>
  <c r="HM65" i="16" s="1"/>
  <c r="HL65" i="16" a="1"/>
  <c r="HL65" i="16" s="1"/>
  <c r="HK65" i="16" a="1"/>
  <c r="HK65" i="16" s="1"/>
  <c r="HJ65" i="16" a="1"/>
  <c r="HJ65" i="16" s="1"/>
  <c r="HI65" i="16" a="1"/>
  <c r="HI65" i="16" s="1"/>
  <c r="HH65" i="16" a="1"/>
  <c r="HH65" i="16" s="1"/>
  <c r="HG65" i="16" a="1"/>
  <c r="HG65" i="16" s="1"/>
  <c r="HF65" i="16" a="1"/>
  <c r="HF65" i="16" s="1"/>
  <c r="HE65" i="16" a="1"/>
  <c r="HE65" i="16" s="1"/>
  <c r="HD65" i="16" a="1"/>
  <c r="HD65" i="16" s="1"/>
  <c r="HC65" i="16" a="1"/>
  <c r="HC65" i="16" s="1"/>
  <c r="HB65" i="16" a="1"/>
  <c r="HB65" i="16" s="1"/>
  <c r="HA65" i="16" a="1"/>
  <c r="HA65" i="16" s="1"/>
  <c r="GZ65" i="16" a="1"/>
  <c r="GZ65" i="16" s="1"/>
  <c r="GY65" i="16" a="1"/>
  <c r="GY65" i="16" s="1"/>
  <c r="GX65" i="16" a="1"/>
  <c r="GX65" i="16" s="1"/>
  <c r="GW65" i="16" a="1"/>
  <c r="GW65" i="16" s="1"/>
  <c r="GV65" i="16" a="1"/>
  <c r="GV65" i="16" s="1"/>
  <c r="GU65" i="16" a="1"/>
  <c r="GU65" i="16" s="1"/>
  <c r="GT65" i="16" a="1"/>
  <c r="GT65" i="16" s="1"/>
  <c r="GS65" i="16" a="1"/>
  <c r="GS65" i="16" s="1"/>
  <c r="GR65" i="16" a="1"/>
  <c r="GR65" i="16" s="1"/>
  <c r="GQ65" i="16" a="1"/>
  <c r="GQ65" i="16" s="1"/>
  <c r="GP65" i="16" a="1"/>
  <c r="GP65" i="16" s="1"/>
  <c r="GO65" i="16" a="1"/>
  <c r="GO65" i="16" s="1"/>
  <c r="GN65" i="16" a="1"/>
  <c r="GN65" i="16" s="1"/>
  <c r="GM65" i="16" a="1"/>
  <c r="GM65" i="16" s="1"/>
  <c r="GL65" i="16" a="1"/>
  <c r="GL65" i="16" s="1"/>
  <c r="GK65" i="16" a="1"/>
  <c r="GK65" i="16" s="1"/>
  <c r="GJ65" i="16" a="1"/>
  <c r="GJ65" i="16" s="1"/>
  <c r="GI65" i="16" a="1"/>
  <c r="GI65" i="16" s="1"/>
  <c r="GH65" i="16" a="1"/>
  <c r="GH65" i="16" s="1"/>
  <c r="GG65" i="16" a="1"/>
  <c r="GG65" i="16" s="1"/>
  <c r="GF65" i="16" a="1"/>
  <c r="GF65" i="16" s="1"/>
  <c r="GE65" i="16" a="1"/>
  <c r="GE65" i="16" s="1"/>
  <c r="GD65" i="16" a="1"/>
  <c r="GD65" i="16" s="1"/>
  <c r="GC65" i="16" a="1"/>
  <c r="GC65" i="16" s="1"/>
  <c r="GB65" i="16" a="1"/>
  <c r="GB65" i="16" s="1"/>
  <c r="GA65" i="16" a="1"/>
  <c r="GA65" i="16" s="1"/>
  <c r="FZ65" i="16" a="1"/>
  <c r="FZ65" i="16" s="1"/>
  <c r="FY65" i="16" a="1"/>
  <c r="FY65" i="16" s="1"/>
  <c r="FX65" i="16" a="1"/>
  <c r="FX65" i="16" s="1"/>
  <c r="FW65" i="16" a="1"/>
  <c r="FW65" i="16" s="1"/>
  <c r="FV65" i="16" a="1"/>
  <c r="FV65" i="16" s="1"/>
  <c r="FU65" i="16" a="1"/>
  <c r="FU65" i="16" s="1"/>
  <c r="FT65" i="16" a="1"/>
  <c r="FT65" i="16" s="1"/>
  <c r="FS65" i="16" a="1"/>
  <c r="FS65" i="16" s="1"/>
  <c r="FR65" i="16" a="1"/>
  <c r="FR65" i="16" s="1"/>
  <c r="FQ65" i="16" a="1"/>
  <c r="FQ65" i="16" s="1"/>
  <c r="FP65" i="16" a="1"/>
  <c r="FP65" i="16" s="1"/>
  <c r="FO65" i="16" a="1"/>
  <c r="FO65" i="16" s="1"/>
  <c r="FN65" i="16" a="1"/>
  <c r="FN65" i="16" s="1"/>
  <c r="FM65" i="16" a="1"/>
  <c r="FM65" i="16" s="1"/>
  <c r="FL65" i="16" a="1"/>
  <c r="FL65" i="16" s="1"/>
  <c r="FK65" i="16" a="1"/>
  <c r="FK65" i="16" s="1"/>
  <c r="FJ65" i="16" a="1"/>
  <c r="FJ65" i="16" s="1"/>
  <c r="FI65" i="16" a="1"/>
  <c r="FI65" i="16" s="1"/>
  <c r="FH65" i="16" a="1"/>
  <c r="FH65" i="16" s="1"/>
  <c r="FG65" i="16" a="1"/>
  <c r="FG65" i="16" s="1"/>
  <c r="FF65" i="16" a="1"/>
  <c r="FF65" i="16" s="1"/>
  <c r="FE65" i="16" a="1"/>
  <c r="FE65" i="16" s="1"/>
  <c r="FD65" i="16" a="1"/>
  <c r="FD65" i="16" s="1"/>
  <c r="FC65" i="16" a="1"/>
  <c r="FC65" i="16" s="1"/>
  <c r="FB65" i="16" a="1"/>
  <c r="FB65" i="16" s="1"/>
  <c r="FA65" i="16" a="1"/>
  <c r="FA65" i="16" s="1"/>
  <c r="EZ65" i="16" a="1"/>
  <c r="EZ65" i="16" s="1"/>
  <c r="EY65" i="16" a="1"/>
  <c r="EY65" i="16" s="1"/>
  <c r="EX65" i="16" a="1"/>
  <c r="EX65" i="16" s="1"/>
  <c r="EW65" i="16" a="1"/>
  <c r="EW65" i="16" s="1"/>
  <c r="EV65" i="16" a="1"/>
  <c r="EV65" i="16" s="1"/>
  <c r="EU65" i="16" a="1"/>
  <c r="EU65" i="16" s="1"/>
  <c r="ET65" i="16" a="1"/>
  <c r="ET65" i="16" s="1"/>
  <c r="ES65" i="16" a="1"/>
  <c r="ES65" i="16" s="1"/>
  <c r="ER65" i="16" a="1"/>
  <c r="ER65" i="16" s="1"/>
  <c r="EQ65" i="16" a="1"/>
  <c r="EQ65" i="16" s="1"/>
  <c r="EP65" i="16" a="1"/>
  <c r="EP65" i="16" s="1"/>
  <c r="EO65" i="16" a="1"/>
  <c r="EO65" i="16" s="1"/>
  <c r="EN65" i="16" a="1"/>
  <c r="EN65" i="16" s="1"/>
  <c r="EM65" i="16" a="1"/>
  <c r="EM65" i="16" s="1"/>
  <c r="EL65" i="16" a="1"/>
  <c r="EL65" i="16" s="1"/>
  <c r="EK65" i="16" a="1"/>
  <c r="EK65" i="16" s="1"/>
  <c r="EJ65" i="16" a="1"/>
  <c r="EJ65" i="16" s="1"/>
  <c r="EI65" i="16" a="1"/>
  <c r="EI65" i="16" s="1"/>
  <c r="EH65" i="16" a="1"/>
  <c r="EH65" i="16" s="1"/>
  <c r="EG65" i="16" a="1"/>
  <c r="EG65" i="16" s="1"/>
  <c r="EF65" i="16" a="1"/>
  <c r="EF65" i="16" s="1"/>
  <c r="EE65" i="16" a="1"/>
  <c r="EE65" i="16" s="1"/>
  <c r="ED65" i="16" a="1"/>
  <c r="ED65" i="16" s="1"/>
  <c r="EC65" i="16" a="1"/>
  <c r="EC65" i="16" s="1"/>
  <c r="EB65" i="16" a="1"/>
  <c r="EB65" i="16" s="1"/>
  <c r="EA65" i="16" a="1"/>
  <c r="EA65" i="16" s="1"/>
  <c r="DZ65" i="16" a="1"/>
  <c r="DZ65" i="16" s="1"/>
  <c r="DY65" i="16" a="1"/>
  <c r="DY65" i="16" s="1"/>
  <c r="DX65" i="16" a="1"/>
  <c r="DX65" i="16" s="1"/>
  <c r="DW65" i="16" a="1"/>
  <c r="DW65" i="16" s="1"/>
  <c r="DV65" i="16" a="1"/>
  <c r="DV65" i="16" s="1"/>
  <c r="DU65" i="16" a="1"/>
  <c r="DU65" i="16" s="1"/>
  <c r="DT65" i="16" a="1"/>
  <c r="DT65" i="16" s="1"/>
  <c r="DS65" i="16" a="1"/>
  <c r="DS65" i="16" s="1"/>
  <c r="DR65" i="16" a="1"/>
  <c r="DR65" i="16" s="1"/>
  <c r="DQ65" i="16" a="1"/>
  <c r="DQ65" i="16" s="1"/>
  <c r="DP65" i="16" a="1"/>
  <c r="DP65" i="16" s="1"/>
  <c r="DO65" i="16" a="1"/>
  <c r="DO65" i="16" s="1"/>
  <c r="DN65" i="16" a="1"/>
  <c r="DN65" i="16" s="1"/>
  <c r="DM65" i="16" a="1"/>
  <c r="DM65" i="16" s="1"/>
  <c r="DL65" i="16" a="1"/>
  <c r="DL65" i="16" s="1"/>
  <c r="DK65" i="16" a="1"/>
  <c r="DK65" i="16" s="1"/>
  <c r="DJ65" i="16" a="1"/>
  <c r="DJ65" i="16" s="1"/>
  <c r="DI65" i="16" a="1"/>
  <c r="DI65" i="16" s="1"/>
  <c r="DH65" i="16" a="1"/>
  <c r="DH65" i="16" s="1"/>
  <c r="DG65" i="16" a="1"/>
  <c r="DG65" i="16" s="1"/>
  <c r="DF65" i="16" a="1"/>
  <c r="DF65" i="16" s="1"/>
  <c r="DE65" i="16" a="1"/>
  <c r="DE65" i="16" s="1"/>
  <c r="DD65" i="16" a="1"/>
  <c r="DD65" i="16" s="1"/>
  <c r="DC65" i="16" a="1"/>
  <c r="DC65" i="16" s="1"/>
  <c r="DB65" i="16" a="1"/>
  <c r="DB65" i="16" s="1"/>
  <c r="DA65" i="16" a="1"/>
  <c r="DA65" i="16" s="1"/>
  <c r="CZ65" i="16" a="1"/>
  <c r="CZ65" i="16" s="1"/>
  <c r="CY65" i="16" a="1"/>
  <c r="CY65" i="16" s="1"/>
  <c r="CX65" i="16" a="1"/>
  <c r="CX65" i="16" s="1"/>
  <c r="CW65" i="16" a="1"/>
  <c r="CW65" i="16" s="1"/>
  <c r="CV65" i="16" a="1"/>
  <c r="CV65" i="16" s="1"/>
  <c r="CU65" i="16" a="1"/>
  <c r="CU65" i="16" s="1"/>
  <c r="CT65" i="16" a="1"/>
  <c r="CT65" i="16" s="1"/>
  <c r="CS65" i="16" a="1"/>
  <c r="CS65" i="16" s="1"/>
  <c r="CR65" i="16" a="1"/>
  <c r="CR65" i="16" s="1"/>
  <c r="CQ65" i="16" a="1"/>
  <c r="CQ65" i="16" s="1"/>
  <c r="CP65" i="16" a="1"/>
  <c r="CP65" i="16" s="1"/>
  <c r="CO65" i="16" a="1"/>
  <c r="CO65" i="16" s="1"/>
  <c r="CN65" i="16" a="1"/>
  <c r="CN65" i="16" s="1"/>
  <c r="CM65" i="16" a="1"/>
  <c r="CM65" i="16" s="1"/>
  <c r="CL65" i="16" a="1"/>
  <c r="CL65" i="16" s="1"/>
  <c r="CK65" i="16" a="1"/>
  <c r="CK65" i="16" s="1"/>
  <c r="CJ65" i="16" a="1"/>
  <c r="CJ65" i="16" s="1"/>
  <c r="CI65" i="16" a="1"/>
  <c r="CI65" i="16" s="1"/>
  <c r="CH65" i="16" a="1"/>
  <c r="CH65" i="16" s="1"/>
  <c r="CG65" i="16" a="1"/>
  <c r="CG65" i="16" s="1"/>
  <c r="CF65" i="16" a="1"/>
  <c r="CF65" i="16" s="1"/>
  <c r="CE65" i="16" a="1"/>
  <c r="CE65" i="16" s="1"/>
  <c r="CD65" i="16" a="1"/>
  <c r="CD65" i="16" s="1"/>
  <c r="CC65" i="16" a="1"/>
  <c r="CC65" i="16" s="1"/>
  <c r="CB65" i="16" a="1"/>
  <c r="CB65" i="16" s="1"/>
  <c r="CA65" i="16" a="1"/>
  <c r="CA65" i="16" s="1"/>
  <c r="BZ65" i="16" a="1"/>
  <c r="BZ65" i="16" s="1"/>
  <c r="BY65" i="16" a="1"/>
  <c r="BY65" i="16" s="1"/>
  <c r="BX65" i="16" a="1"/>
  <c r="BX65" i="16" s="1"/>
  <c r="BW65" i="16" a="1"/>
  <c r="BW65" i="16" s="1"/>
  <c r="BV65" i="16" a="1"/>
  <c r="BV65" i="16" s="1"/>
  <c r="BU65" i="16" a="1"/>
  <c r="BU65" i="16" s="1"/>
  <c r="BT65" i="16" a="1"/>
  <c r="BT65" i="16" s="1"/>
  <c r="BS65" i="16" a="1"/>
  <c r="BS65" i="16" s="1"/>
  <c r="BR65" i="16" a="1"/>
  <c r="BR65" i="16" s="1"/>
  <c r="BQ65" i="16" a="1"/>
  <c r="BQ65" i="16" s="1"/>
  <c r="BP65" i="16" a="1"/>
  <c r="BP65" i="16" s="1"/>
  <c r="BO65" i="16" a="1"/>
  <c r="BO65" i="16" s="1"/>
  <c r="BN65" i="16" a="1"/>
  <c r="BN65" i="16" s="1"/>
  <c r="BM65" i="16" a="1"/>
  <c r="BM65" i="16" s="1"/>
  <c r="BL65" i="16" a="1"/>
  <c r="BL65" i="16" s="1"/>
  <c r="BK65" i="16" a="1"/>
  <c r="BK65" i="16" s="1"/>
  <c r="BJ65" i="16" a="1"/>
  <c r="BJ65" i="16" s="1"/>
  <c r="BI65" i="16" a="1"/>
  <c r="BI65" i="16" s="1"/>
  <c r="BH65" i="16" a="1"/>
  <c r="BH65" i="16" s="1"/>
  <c r="BG65" i="16" a="1"/>
  <c r="BG65" i="16" s="1"/>
  <c r="BF65" i="16" a="1"/>
  <c r="BF65" i="16" s="1"/>
  <c r="BE65" i="16" a="1"/>
  <c r="BE65" i="16" s="1"/>
  <c r="BD65" i="16" a="1"/>
  <c r="BD65" i="16" s="1"/>
  <c r="BC65" i="16" a="1"/>
  <c r="BC65" i="16" s="1"/>
  <c r="BB65" i="16" a="1"/>
  <c r="BB65" i="16" s="1"/>
  <c r="BA65" i="16" a="1"/>
  <c r="BA65" i="16" s="1"/>
  <c r="AZ65" i="16" a="1"/>
  <c r="AZ65" i="16" s="1"/>
  <c r="AY65" i="16" a="1"/>
  <c r="AY65" i="16" s="1"/>
  <c r="AX65" i="16" a="1"/>
  <c r="AX65" i="16" s="1"/>
  <c r="AW65" i="16" a="1"/>
  <c r="AW65" i="16" s="1"/>
  <c r="AV65" i="16" a="1"/>
  <c r="AV65" i="16" s="1"/>
  <c r="AU65" i="16" a="1"/>
  <c r="AU65" i="16" s="1"/>
  <c r="AT65" i="16" a="1"/>
  <c r="AT65" i="16" s="1"/>
  <c r="AS65" i="16" a="1"/>
  <c r="AS65" i="16" s="1"/>
  <c r="AR65" i="16" a="1"/>
  <c r="AR65" i="16" s="1"/>
  <c r="AQ65" i="16" a="1"/>
  <c r="AQ65" i="16" s="1"/>
  <c r="AP65" i="16" a="1"/>
  <c r="AP65" i="16" s="1"/>
  <c r="AO65" i="16" a="1"/>
  <c r="AO65" i="16" s="1"/>
  <c r="AN65" i="16" a="1"/>
  <c r="AN65" i="16" s="1"/>
  <c r="AM65" i="16" a="1"/>
  <c r="AM65" i="16" s="1"/>
  <c r="AL65" i="16" a="1"/>
  <c r="AL65" i="16" s="1"/>
  <c r="AK65" i="16" a="1"/>
  <c r="AK65" i="16" s="1"/>
  <c r="AJ65" i="16" a="1"/>
  <c r="AJ65" i="16" s="1"/>
  <c r="AI65" i="16" a="1"/>
  <c r="AI65" i="16" s="1"/>
  <c r="AH65" i="16" a="1"/>
  <c r="AH65" i="16" s="1"/>
  <c r="AG65" i="16" a="1"/>
  <c r="AG65" i="16" s="1"/>
  <c r="AF65" i="16" a="1"/>
  <c r="AF65" i="16" s="1"/>
  <c r="AE65" i="16" a="1"/>
  <c r="AE65" i="16" s="1"/>
  <c r="AD65" i="16" a="1"/>
  <c r="AD65" i="16" s="1"/>
  <c r="AC65" i="16" a="1"/>
  <c r="AC65" i="16" s="1"/>
  <c r="AB65" i="16" a="1"/>
  <c r="AB65" i="16" s="1"/>
  <c r="AA65" i="16" a="1"/>
  <c r="AA65" i="16" s="1"/>
  <c r="Z65" i="16" a="1"/>
  <c r="Z65" i="16" s="1"/>
  <c r="Y65" i="16" a="1"/>
  <c r="Y65" i="16" s="1"/>
  <c r="X65" i="16" a="1"/>
  <c r="X65" i="16" s="1"/>
  <c r="W65" i="16" a="1"/>
  <c r="W65" i="16" s="1"/>
  <c r="V65" i="16" a="1"/>
  <c r="V65" i="16" s="1"/>
  <c r="U65" i="16" a="1"/>
  <c r="U65" i="16" s="1"/>
  <c r="T65" i="16" a="1"/>
  <c r="T65" i="16" s="1"/>
  <c r="S65" i="16" a="1"/>
  <c r="S65" i="16" s="1"/>
  <c r="R65" i="16" a="1"/>
  <c r="R65" i="16" s="1"/>
  <c r="Q65" i="16" a="1"/>
  <c r="Q65" i="16" s="1"/>
  <c r="P65" i="16" a="1"/>
  <c r="P65" i="16" s="1"/>
  <c r="O65" i="16" a="1"/>
  <c r="O65" i="16" s="1"/>
  <c r="N65" i="16" a="1"/>
  <c r="N65" i="16" s="1"/>
  <c r="M65" i="16" a="1"/>
  <c r="M65" i="16" s="1"/>
  <c r="L65" i="16" a="1"/>
  <c r="L65" i="16" s="1"/>
  <c r="K65" i="16" a="1"/>
  <c r="K65" i="16" s="1"/>
  <c r="J65" i="16" a="1"/>
  <c r="J65" i="16" s="1"/>
  <c r="NJ64" i="16" a="1"/>
  <c r="NJ64" i="16" s="1"/>
  <c r="NI64" i="16" a="1"/>
  <c r="NI64" i="16" s="1"/>
  <c r="NH64" i="16" a="1"/>
  <c r="NH64" i="16" s="1"/>
  <c r="NG64" i="16" a="1"/>
  <c r="NG64" i="16" s="1"/>
  <c r="NF64" i="16" a="1"/>
  <c r="NF64" i="16" s="1"/>
  <c r="NE64" i="16" a="1"/>
  <c r="NE64" i="16" s="1"/>
  <c r="ND64" i="16" a="1"/>
  <c r="ND64" i="16" s="1"/>
  <c r="NC64" i="16" a="1"/>
  <c r="NC64" i="16" s="1"/>
  <c r="NB64" i="16" a="1"/>
  <c r="NB64" i="16" s="1"/>
  <c r="NA64" i="16" a="1"/>
  <c r="NA64" i="16" s="1"/>
  <c r="MZ64" i="16" a="1"/>
  <c r="MZ64" i="16" s="1"/>
  <c r="MY64" i="16" a="1"/>
  <c r="MY64" i="16" s="1"/>
  <c r="MX64" i="16" a="1"/>
  <c r="MX64" i="16" s="1"/>
  <c r="MW64" i="16" a="1"/>
  <c r="MW64" i="16" s="1"/>
  <c r="MV64" i="16" a="1"/>
  <c r="MV64" i="16" s="1"/>
  <c r="MU64" i="16" a="1"/>
  <c r="MU64" i="16" s="1"/>
  <c r="MT64" i="16" a="1"/>
  <c r="MT64" i="16" s="1"/>
  <c r="MS64" i="16" a="1"/>
  <c r="MS64" i="16" s="1"/>
  <c r="MR64" i="16" a="1"/>
  <c r="MR64" i="16" s="1"/>
  <c r="MQ64" i="16" a="1"/>
  <c r="MQ64" i="16" s="1"/>
  <c r="MP64" i="16" a="1"/>
  <c r="MP64" i="16" s="1"/>
  <c r="MO64" i="16" a="1"/>
  <c r="MO64" i="16" s="1"/>
  <c r="MN64" i="16" a="1"/>
  <c r="MN64" i="16" s="1"/>
  <c r="MM64" i="16" a="1"/>
  <c r="MM64" i="16" s="1"/>
  <c r="ML64" i="16" a="1"/>
  <c r="ML64" i="16" s="1"/>
  <c r="MK64" i="16" a="1"/>
  <c r="MK64" i="16" s="1"/>
  <c r="MJ64" i="16" a="1"/>
  <c r="MJ64" i="16" s="1"/>
  <c r="MI64" i="16" a="1"/>
  <c r="MI64" i="16" s="1"/>
  <c r="MH64" i="16" a="1"/>
  <c r="MH64" i="16" s="1"/>
  <c r="MG64" i="16" a="1"/>
  <c r="MG64" i="16" s="1"/>
  <c r="MF64" i="16" a="1"/>
  <c r="MF64" i="16" s="1"/>
  <c r="ME64" i="16" a="1"/>
  <c r="ME64" i="16" s="1"/>
  <c r="MD64" i="16" a="1"/>
  <c r="MD64" i="16" s="1"/>
  <c r="MC64" i="16" a="1"/>
  <c r="MC64" i="16" s="1"/>
  <c r="MB64" i="16" a="1"/>
  <c r="MB64" i="16" s="1"/>
  <c r="MA64" i="16" a="1"/>
  <c r="MA64" i="16" s="1"/>
  <c r="LZ64" i="16" a="1"/>
  <c r="LZ64" i="16" s="1"/>
  <c r="LY64" i="16" a="1"/>
  <c r="LY64" i="16" s="1"/>
  <c r="LX64" i="16" a="1"/>
  <c r="LX64" i="16" s="1"/>
  <c r="LW64" i="16" a="1"/>
  <c r="LW64" i="16" s="1"/>
  <c r="LV64" i="16" a="1"/>
  <c r="LV64" i="16" s="1"/>
  <c r="LU64" i="16" a="1"/>
  <c r="LU64" i="16" s="1"/>
  <c r="LT64" i="16" a="1"/>
  <c r="LT64" i="16" s="1"/>
  <c r="LS64" i="16" a="1"/>
  <c r="LS64" i="16" s="1"/>
  <c r="LR64" i="16" a="1"/>
  <c r="LR64" i="16" s="1"/>
  <c r="LQ64" i="16" a="1"/>
  <c r="LQ64" i="16" s="1"/>
  <c r="LP64" i="16" a="1"/>
  <c r="LP64" i="16" s="1"/>
  <c r="LO64" i="16" a="1"/>
  <c r="LO64" i="16" s="1"/>
  <c r="LN64" i="16" a="1"/>
  <c r="LN64" i="16" s="1"/>
  <c r="LM64" i="16" a="1"/>
  <c r="LM64" i="16" s="1"/>
  <c r="LL64" i="16" a="1"/>
  <c r="LL64" i="16" s="1"/>
  <c r="LK64" i="16" a="1"/>
  <c r="LK64" i="16" s="1"/>
  <c r="LJ64" i="16" a="1"/>
  <c r="LJ64" i="16" s="1"/>
  <c r="LI64" i="16" a="1"/>
  <c r="LI64" i="16" s="1"/>
  <c r="LH64" i="16" a="1"/>
  <c r="LH64" i="16" s="1"/>
  <c r="LG64" i="16" a="1"/>
  <c r="LG64" i="16" s="1"/>
  <c r="LF64" i="16" a="1"/>
  <c r="LF64" i="16" s="1"/>
  <c r="LE64" i="16" a="1"/>
  <c r="LE64" i="16" s="1"/>
  <c r="LD64" i="16" a="1"/>
  <c r="LD64" i="16" s="1"/>
  <c r="LC64" i="16" a="1"/>
  <c r="LC64" i="16" s="1"/>
  <c r="LB64" i="16" a="1"/>
  <c r="LB64" i="16" s="1"/>
  <c r="LA64" i="16" a="1"/>
  <c r="LA64" i="16" s="1"/>
  <c r="KZ64" i="16" a="1"/>
  <c r="KZ64" i="16" s="1"/>
  <c r="KY64" i="16" a="1"/>
  <c r="KY64" i="16" s="1"/>
  <c r="KX64" i="16" a="1"/>
  <c r="KX64" i="16" s="1"/>
  <c r="KW64" i="16" a="1"/>
  <c r="KW64" i="16" s="1"/>
  <c r="KV64" i="16" a="1"/>
  <c r="KV64" i="16" s="1"/>
  <c r="KU64" i="16" a="1"/>
  <c r="KU64" i="16" s="1"/>
  <c r="KT64" i="16" a="1"/>
  <c r="KT64" i="16" s="1"/>
  <c r="KS64" i="16" a="1"/>
  <c r="KS64" i="16" s="1"/>
  <c r="KR64" i="16" a="1"/>
  <c r="KR64" i="16" s="1"/>
  <c r="KQ64" i="16" a="1"/>
  <c r="KQ64" i="16" s="1"/>
  <c r="KP64" i="16" a="1"/>
  <c r="KP64" i="16" s="1"/>
  <c r="KO64" i="16" a="1"/>
  <c r="KO64" i="16" s="1"/>
  <c r="KN64" i="16" a="1"/>
  <c r="KN64" i="16" s="1"/>
  <c r="KM64" i="16" a="1"/>
  <c r="KM64" i="16" s="1"/>
  <c r="KL64" i="16" a="1"/>
  <c r="KL64" i="16" s="1"/>
  <c r="KK64" i="16" a="1"/>
  <c r="KK64" i="16" s="1"/>
  <c r="KJ64" i="16" a="1"/>
  <c r="KJ64" i="16" s="1"/>
  <c r="KI64" i="16" a="1"/>
  <c r="KI64" i="16" s="1"/>
  <c r="KH64" i="16" a="1"/>
  <c r="KH64" i="16" s="1"/>
  <c r="KG64" i="16" a="1"/>
  <c r="KG64" i="16" s="1"/>
  <c r="KF64" i="16" a="1"/>
  <c r="KF64" i="16" s="1"/>
  <c r="KE64" i="16" a="1"/>
  <c r="KE64" i="16" s="1"/>
  <c r="KD64" i="16" a="1"/>
  <c r="KD64" i="16" s="1"/>
  <c r="KC64" i="16" a="1"/>
  <c r="KC64" i="16" s="1"/>
  <c r="KB64" i="16" a="1"/>
  <c r="KB64" i="16" s="1"/>
  <c r="KA64" i="16" a="1"/>
  <c r="KA64" i="16" s="1"/>
  <c r="JZ64" i="16" a="1"/>
  <c r="JZ64" i="16" s="1"/>
  <c r="JY64" i="16" a="1"/>
  <c r="JY64" i="16" s="1"/>
  <c r="JX64" i="16" a="1"/>
  <c r="JX64" i="16" s="1"/>
  <c r="JW64" i="16" a="1"/>
  <c r="JW64" i="16" s="1"/>
  <c r="JV64" i="16" a="1"/>
  <c r="JV64" i="16" s="1"/>
  <c r="JU64" i="16" a="1"/>
  <c r="JU64" i="16" s="1"/>
  <c r="JT64" i="16" a="1"/>
  <c r="JT64" i="16" s="1"/>
  <c r="JS64" i="16" a="1"/>
  <c r="JS64" i="16" s="1"/>
  <c r="JR64" i="16" a="1"/>
  <c r="JR64" i="16" s="1"/>
  <c r="JQ64" i="16" a="1"/>
  <c r="JQ64" i="16" s="1"/>
  <c r="JP64" i="16" a="1"/>
  <c r="JP64" i="16" s="1"/>
  <c r="JO64" i="16" a="1"/>
  <c r="JO64" i="16" s="1"/>
  <c r="JN64" i="16" a="1"/>
  <c r="JN64" i="16" s="1"/>
  <c r="JM64" i="16" a="1"/>
  <c r="JM64" i="16" s="1"/>
  <c r="JL64" i="16" a="1"/>
  <c r="JL64" i="16" s="1"/>
  <c r="JK64" i="16" a="1"/>
  <c r="JK64" i="16" s="1"/>
  <c r="JJ64" i="16" a="1"/>
  <c r="JJ64" i="16" s="1"/>
  <c r="JI64" i="16" a="1"/>
  <c r="JI64" i="16" s="1"/>
  <c r="JH64" i="16" a="1"/>
  <c r="JH64" i="16" s="1"/>
  <c r="JG64" i="16" a="1"/>
  <c r="JG64" i="16" s="1"/>
  <c r="JF64" i="16" a="1"/>
  <c r="JF64" i="16" s="1"/>
  <c r="JE64" i="16" a="1"/>
  <c r="JE64" i="16" s="1"/>
  <c r="JD64" i="16" a="1"/>
  <c r="JD64" i="16" s="1"/>
  <c r="JC64" i="16" a="1"/>
  <c r="JC64" i="16" s="1"/>
  <c r="JB64" i="16" a="1"/>
  <c r="JB64" i="16" s="1"/>
  <c r="JA64" i="16" a="1"/>
  <c r="JA64" i="16" s="1"/>
  <c r="IZ64" i="16" a="1"/>
  <c r="IZ64" i="16" s="1"/>
  <c r="IY64" i="16" a="1"/>
  <c r="IY64" i="16" s="1"/>
  <c r="IX64" i="16" a="1"/>
  <c r="IX64" i="16" s="1"/>
  <c r="IW64" i="16" a="1"/>
  <c r="IW64" i="16" s="1"/>
  <c r="IV64" i="16" a="1"/>
  <c r="IV64" i="16" s="1"/>
  <c r="IU64" i="16" a="1"/>
  <c r="IU64" i="16" s="1"/>
  <c r="IT64" i="16" a="1"/>
  <c r="IT64" i="16" s="1"/>
  <c r="IS64" i="16" a="1"/>
  <c r="IS64" i="16" s="1"/>
  <c r="IR64" i="16" a="1"/>
  <c r="IR64" i="16" s="1"/>
  <c r="IQ64" i="16" a="1"/>
  <c r="IQ64" i="16" s="1"/>
  <c r="IP64" i="16" a="1"/>
  <c r="IP64" i="16" s="1"/>
  <c r="IO64" i="16" a="1"/>
  <c r="IO64" i="16" s="1"/>
  <c r="IN64" i="16" a="1"/>
  <c r="IN64" i="16" s="1"/>
  <c r="IM64" i="16" a="1"/>
  <c r="IM64" i="16" s="1"/>
  <c r="IL64" i="16" a="1"/>
  <c r="IL64" i="16" s="1"/>
  <c r="IK64" i="16" a="1"/>
  <c r="IK64" i="16" s="1"/>
  <c r="IJ64" i="16" a="1"/>
  <c r="IJ64" i="16" s="1"/>
  <c r="II64" i="16" a="1"/>
  <c r="II64" i="16" s="1"/>
  <c r="IH64" i="16" a="1"/>
  <c r="IH64" i="16" s="1"/>
  <c r="IG64" i="16" a="1"/>
  <c r="IG64" i="16" s="1"/>
  <c r="IF64" i="16" a="1"/>
  <c r="IF64" i="16" s="1"/>
  <c r="IE64" i="16" a="1"/>
  <c r="IE64" i="16" s="1"/>
  <c r="ID64" i="16" a="1"/>
  <c r="ID64" i="16" s="1"/>
  <c r="IC64" i="16" a="1"/>
  <c r="IC64" i="16" s="1"/>
  <c r="IB64" i="16" a="1"/>
  <c r="IB64" i="16" s="1"/>
  <c r="IA64" i="16" a="1"/>
  <c r="IA64" i="16" s="1"/>
  <c r="HZ64" i="16" a="1"/>
  <c r="HZ64" i="16" s="1"/>
  <c r="HY64" i="16" a="1"/>
  <c r="HY64" i="16" s="1"/>
  <c r="HX64" i="16" a="1"/>
  <c r="HX64" i="16" s="1"/>
  <c r="HW64" i="16" a="1"/>
  <c r="HW64" i="16" s="1"/>
  <c r="HV64" i="16" a="1"/>
  <c r="HV64" i="16" s="1"/>
  <c r="HU64" i="16" a="1"/>
  <c r="HU64" i="16" s="1"/>
  <c r="HT64" i="16" a="1"/>
  <c r="HT64" i="16" s="1"/>
  <c r="HS64" i="16" a="1"/>
  <c r="HS64" i="16" s="1"/>
  <c r="HR64" i="16" a="1"/>
  <c r="HR64" i="16" s="1"/>
  <c r="HQ64" i="16" a="1"/>
  <c r="HQ64" i="16" s="1"/>
  <c r="HP64" i="16" a="1"/>
  <c r="HP64" i="16" s="1"/>
  <c r="HO64" i="16" a="1"/>
  <c r="HO64" i="16" s="1"/>
  <c r="HN64" i="16" a="1"/>
  <c r="HN64" i="16" s="1"/>
  <c r="HM64" i="16" a="1"/>
  <c r="HM64" i="16" s="1"/>
  <c r="HL64" i="16" a="1"/>
  <c r="HL64" i="16" s="1"/>
  <c r="HK64" i="16" a="1"/>
  <c r="HK64" i="16" s="1"/>
  <c r="HJ64" i="16" a="1"/>
  <c r="HJ64" i="16" s="1"/>
  <c r="HI64" i="16" a="1"/>
  <c r="HI64" i="16" s="1"/>
  <c r="HH64" i="16" a="1"/>
  <c r="HH64" i="16" s="1"/>
  <c r="HG64" i="16" a="1"/>
  <c r="HG64" i="16" s="1"/>
  <c r="HF64" i="16" a="1"/>
  <c r="HF64" i="16" s="1"/>
  <c r="HE64" i="16" a="1"/>
  <c r="HE64" i="16" s="1"/>
  <c r="HD64" i="16" a="1"/>
  <c r="HD64" i="16" s="1"/>
  <c r="HC64" i="16" a="1"/>
  <c r="HC64" i="16" s="1"/>
  <c r="HB64" i="16" a="1"/>
  <c r="HB64" i="16" s="1"/>
  <c r="HA64" i="16" a="1"/>
  <c r="HA64" i="16" s="1"/>
  <c r="GZ64" i="16" a="1"/>
  <c r="GZ64" i="16" s="1"/>
  <c r="GY64" i="16" a="1"/>
  <c r="GY64" i="16" s="1"/>
  <c r="GX64" i="16" a="1"/>
  <c r="GX64" i="16" s="1"/>
  <c r="GW64" i="16" a="1"/>
  <c r="GW64" i="16" s="1"/>
  <c r="GV64" i="16" a="1"/>
  <c r="GV64" i="16" s="1"/>
  <c r="GU64" i="16" a="1"/>
  <c r="GU64" i="16" s="1"/>
  <c r="GT64" i="16" a="1"/>
  <c r="GT64" i="16" s="1"/>
  <c r="GS64" i="16" a="1"/>
  <c r="GS64" i="16" s="1"/>
  <c r="GR64" i="16" a="1"/>
  <c r="GR64" i="16" s="1"/>
  <c r="GQ64" i="16" a="1"/>
  <c r="GQ64" i="16" s="1"/>
  <c r="GP64" i="16" a="1"/>
  <c r="GP64" i="16" s="1"/>
  <c r="GO64" i="16" a="1"/>
  <c r="GO64" i="16" s="1"/>
  <c r="GN64" i="16" a="1"/>
  <c r="GN64" i="16" s="1"/>
  <c r="GM64" i="16" a="1"/>
  <c r="GM64" i="16" s="1"/>
  <c r="GL64" i="16" a="1"/>
  <c r="GL64" i="16" s="1"/>
  <c r="GK64" i="16" a="1"/>
  <c r="GK64" i="16" s="1"/>
  <c r="GJ64" i="16" a="1"/>
  <c r="GJ64" i="16" s="1"/>
  <c r="GI64" i="16" a="1"/>
  <c r="GI64" i="16" s="1"/>
  <c r="GH64" i="16" a="1"/>
  <c r="GH64" i="16" s="1"/>
  <c r="GG64" i="16" a="1"/>
  <c r="GG64" i="16" s="1"/>
  <c r="GF64" i="16" a="1"/>
  <c r="GF64" i="16" s="1"/>
  <c r="GE64" i="16" a="1"/>
  <c r="GE64" i="16" s="1"/>
  <c r="GD64" i="16" a="1"/>
  <c r="GD64" i="16" s="1"/>
  <c r="GC64" i="16" a="1"/>
  <c r="GC64" i="16" s="1"/>
  <c r="GB64" i="16" a="1"/>
  <c r="GB64" i="16" s="1"/>
  <c r="GA64" i="16" a="1"/>
  <c r="GA64" i="16" s="1"/>
  <c r="FZ64" i="16" a="1"/>
  <c r="FZ64" i="16" s="1"/>
  <c r="FY64" i="16" a="1"/>
  <c r="FY64" i="16" s="1"/>
  <c r="FX64" i="16" a="1"/>
  <c r="FX64" i="16" s="1"/>
  <c r="FW64" i="16" a="1"/>
  <c r="FW64" i="16" s="1"/>
  <c r="FV64" i="16" a="1"/>
  <c r="FV64" i="16" s="1"/>
  <c r="FU64" i="16" a="1"/>
  <c r="FU64" i="16" s="1"/>
  <c r="FT64" i="16" a="1"/>
  <c r="FT64" i="16" s="1"/>
  <c r="FS64" i="16" a="1"/>
  <c r="FS64" i="16" s="1"/>
  <c r="FR64" i="16" a="1"/>
  <c r="FR64" i="16" s="1"/>
  <c r="FQ64" i="16" a="1"/>
  <c r="FQ64" i="16" s="1"/>
  <c r="FP64" i="16" a="1"/>
  <c r="FP64" i="16" s="1"/>
  <c r="FO64" i="16" a="1"/>
  <c r="FO64" i="16" s="1"/>
  <c r="FN64" i="16" a="1"/>
  <c r="FN64" i="16" s="1"/>
  <c r="FM64" i="16" a="1"/>
  <c r="FM64" i="16" s="1"/>
  <c r="FL64" i="16" a="1"/>
  <c r="FL64" i="16" s="1"/>
  <c r="FK64" i="16" a="1"/>
  <c r="FK64" i="16" s="1"/>
  <c r="FJ64" i="16" a="1"/>
  <c r="FJ64" i="16" s="1"/>
  <c r="FI64" i="16" a="1"/>
  <c r="FI64" i="16" s="1"/>
  <c r="FH64" i="16" a="1"/>
  <c r="FH64" i="16" s="1"/>
  <c r="FG64" i="16" a="1"/>
  <c r="FG64" i="16" s="1"/>
  <c r="FF64" i="16" a="1"/>
  <c r="FF64" i="16" s="1"/>
  <c r="FE64" i="16" a="1"/>
  <c r="FE64" i="16" s="1"/>
  <c r="FD64" i="16" a="1"/>
  <c r="FD64" i="16" s="1"/>
  <c r="FC64" i="16" a="1"/>
  <c r="FC64" i="16" s="1"/>
  <c r="FB64" i="16" a="1"/>
  <c r="FB64" i="16" s="1"/>
  <c r="FA64" i="16" a="1"/>
  <c r="FA64" i="16" s="1"/>
  <c r="EZ64" i="16" a="1"/>
  <c r="EZ64" i="16" s="1"/>
  <c r="EY64" i="16" a="1"/>
  <c r="EY64" i="16" s="1"/>
  <c r="EX64" i="16" a="1"/>
  <c r="EX64" i="16" s="1"/>
  <c r="EW64" i="16" a="1"/>
  <c r="EW64" i="16" s="1"/>
  <c r="EV64" i="16" a="1"/>
  <c r="EV64" i="16" s="1"/>
  <c r="EU64" i="16" a="1"/>
  <c r="EU64" i="16" s="1"/>
  <c r="ET64" i="16" a="1"/>
  <c r="ET64" i="16" s="1"/>
  <c r="ES64" i="16" a="1"/>
  <c r="ES64" i="16" s="1"/>
  <c r="ER64" i="16" a="1"/>
  <c r="ER64" i="16" s="1"/>
  <c r="EQ64" i="16" a="1"/>
  <c r="EQ64" i="16" s="1"/>
  <c r="EP64" i="16" a="1"/>
  <c r="EP64" i="16" s="1"/>
  <c r="EO64" i="16" a="1"/>
  <c r="EO64" i="16" s="1"/>
  <c r="EN64" i="16" a="1"/>
  <c r="EN64" i="16" s="1"/>
  <c r="EM64" i="16" a="1"/>
  <c r="EM64" i="16" s="1"/>
  <c r="EL64" i="16" a="1"/>
  <c r="EL64" i="16" s="1"/>
  <c r="EK64" i="16" a="1"/>
  <c r="EK64" i="16" s="1"/>
  <c r="EJ64" i="16" a="1"/>
  <c r="EJ64" i="16" s="1"/>
  <c r="EI64" i="16" a="1"/>
  <c r="EI64" i="16" s="1"/>
  <c r="EH64" i="16" a="1"/>
  <c r="EH64" i="16" s="1"/>
  <c r="EG64" i="16" a="1"/>
  <c r="EG64" i="16" s="1"/>
  <c r="EF64" i="16" a="1"/>
  <c r="EF64" i="16" s="1"/>
  <c r="EE64" i="16" a="1"/>
  <c r="EE64" i="16" s="1"/>
  <c r="ED64" i="16" a="1"/>
  <c r="ED64" i="16" s="1"/>
  <c r="EC64" i="16" a="1"/>
  <c r="EC64" i="16" s="1"/>
  <c r="EB64" i="16" a="1"/>
  <c r="EB64" i="16" s="1"/>
  <c r="EA64" i="16" a="1"/>
  <c r="EA64" i="16" s="1"/>
  <c r="DZ64" i="16" a="1"/>
  <c r="DZ64" i="16" s="1"/>
  <c r="DY64" i="16" a="1"/>
  <c r="DY64" i="16" s="1"/>
  <c r="DX64" i="16" a="1"/>
  <c r="DX64" i="16" s="1"/>
  <c r="DW64" i="16" a="1"/>
  <c r="DW64" i="16" s="1"/>
  <c r="DV64" i="16" a="1"/>
  <c r="DV64" i="16" s="1"/>
  <c r="DU64" i="16" a="1"/>
  <c r="DU64" i="16" s="1"/>
  <c r="DT64" i="16" a="1"/>
  <c r="DT64" i="16" s="1"/>
  <c r="DS64" i="16" a="1"/>
  <c r="DS64" i="16" s="1"/>
  <c r="DR64" i="16" a="1"/>
  <c r="DR64" i="16" s="1"/>
  <c r="DQ64" i="16" a="1"/>
  <c r="DQ64" i="16" s="1"/>
  <c r="DP64" i="16" a="1"/>
  <c r="DP64" i="16" s="1"/>
  <c r="DO64" i="16" a="1"/>
  <c r="DO64" i="16" s="1"/>
  <c r="DN64" i="16" a="1"/>
  <c r="DN64" i="16" s="1"/>
  <c r="DM64" i="16" a="1"/>
  <c r="DM64" i="16" s="1"/>
  <c r="DL64" i="16" a="1"/>
  <c r="DL64" i="16" s="1"/>
  <c r="DK64" i="16" a="1"/>
  <c r="DK64" i="16" s="1"/>
  <c r="DJ64" i="16" a="1"/>
  <c r="DJ64" i="16" s="1"/>
  <c r="DI64" i="16" a="1"/>
  <c r="DI64" i="16" s="1"/>
  <c r="DH64" i="16" a="1"/>
  <c r="DH64" i="16" s="1"/>
  <c r="DG64" i="16" a="1"/>
  <c r="DG64" i="16" s="1"/>
  <c r="DF64" i="16" a="1"/>
  <c r="DF64" i="16" s="1"/>
  <c r="DE64" i="16" a="1"/>
  <c r="DE64" i="16" s="1"/>
  <c r="DD64" i="16" a="1"/>
  <c r="DD64" i="16" s="1"/>
  <c r="DC64" i="16" a="1"/>
  <c r="DC64" i="16" s="1"/>
  <c r="DB64" i="16" a="1"/>
  <c r="DB64" i="16" s="1"/>
  <c r="DA64" i="16" a="1"/>
  <c r="DA64" i="16" s="1"/>
  <c r="CZ64" i="16" a="1"/>
  <c r="CZ64" i="16" s="1"/>
  <c r="CY64" i="16" a="1"/>
  <c r="CY64" i="16" s="1"/>
  <c r="CX64" i="16" a="1"/>
  <c r="CX64" i="16" s="1"/>
  <c r="CW64" i="16" a="1"/>
  <c r="CW64" i="16" s="1"/>
  <c r="CV64" i="16" a="1"/>
  <c r="CV64" i="16" s="1"/>
  <c r="CU64" i="16" a="1"/>
  <c r="CU64" i="16" s="1"/>
  <c r="CT64" i="16" a="1"/>
  <c r="CT64" i="16" s="1"/>
  <c r="CS64" i="16" a="1"/>
  <c r="CS64" i="16" s="1"/>
  <c r="CR64" i="16" a="1"/>
  <c r="CR64" i="16" s="1"/>
  <c r="CQ64" i="16" a="1"/>
  <c r="CQ64" i="16" s="1"/>
  <c r="CP64" i="16" a="1"/>
  <c r="CP64" i="16" s="1"/>
  <c r="CO64" i="16" a="1"/>
  <c r="CO64" i="16" s="1"/>
  <c r="CN64" i="16" a="1"/>
  <c r="CN64" i="16" s="1"/>
  <c r="CM64" i="16" a="1"/>
  <c r="CM64" i="16" s="1"/>
  <c r="CL64" i="16" a="1"/>
  <c r="CL64" i="16" s="1"/>
  <c r="CK64" i="16" a="1"/>
  <c r="CK64" i="16" s="1"/>
  <c r="CJ64" i="16" a="1"/>
  <c r="CJ64" i="16" s="1"/>
  <c r="CI64" i="16" a="1"/>
  <c r="CI64" i="16" s="1"/>
  <c r="CH64" i="16" a="1"/>
  <c r="CH64" i="16" s="1"/>
  <c r="CG64" i="16" a="1"/>
  <c r="CG64" i="16" s="1"/>
  <c r="CF64" i="16" a="1"/>
  <c r="CF64" i="16" s="1"/>
  <c r="CE64" i="16" a="1"/>
  <c r="CE64" i="16" s="1"/>
  <c r="CD64" i="16" a="1"/>
  <c r="CD64" i="16" s="1"/>
  <c r="CC64" i="16" a="1"/>
  <c r="CC64" i="16" s="1"/>
  <c r="CB64" i="16" a="1"/>
  <c r="CB64" i="16" s="1"/>
  <c r="CA64" i="16" a="1"/>
  <c r="CA64" i="16" s="1"/>
  <c r="BZ64" i="16" a="1"/>
  <c r="BZ64" i="16" s="1"/>
  <c r="BY64" i="16" a="1"/>
  <c r="BY64" i="16" s="1"/>
  <c r="BX64" i="16" a="1"/>
  <c r="BX64" i="16" s="1"/>
  <c r="BW64" i="16" a="1"/>
  <c r="BW64" i="16" s="1"/>
  <c r="BV64" i="16" a="1"/>
  <c r="BV64" i="16" s="1"/>
  <c r="BU64" i="16" a="1"/>
  <c r="BU64" i="16" s="1"/>
  <c r="BT64" i="16" a="1"/>
  <c r="BT64" i="16" s="1"/>
  <c r="BS64" i="16" a="1"/>
  <c r="BS64" i="16" s="1"/>
  <c r="BR64" i="16" a="1"/>
  <c r="BR64" i="16" s="1"/>
  <c r="BQ64" i="16" a="1"/>
  <c r="BQ64" i="16" s="1"/>
  <c r="BP64" i="16" a="1"/>
  <c r="BP64" i="16" s="1"/>
  <c r="BO64" i="16" a="1"/>
  <c r="BO64" i="16" s="1"/>
  <c r="BN64" i="16" a="1"/>
  <c r="BN64" i="16" s="1"/>
  <c r="BM64" i="16" a="1"/>
  <c r="BM64" i="16" s="1"/>
  <c r="BL64" i="16" a="1"/>
  <c r="BL64" i="16" s="1"/>
  <c r="BK64" i="16" a="1"/>
  <c r="BK64" i="16" s="1"/>
  <c r="BJ64" i="16" a="1"/>
  <c r="BJ64" i="16" s="1"/>
  <c r="BI64" i="16" a="1"/>
  <c r="BI64" i="16" s="1"/>
  <c r="BH64" i="16" a="1"/>
  <c r="BH64" i="16" s="1"/>
  <c r="BG64" i="16" a="1"/>
  <c r="BG64" i="16" s="1"/>
  <c r="BF64" i="16" a="1"/>
  <c r="BF64" i="16" s="1"/>
  <c r="BE64" i="16" a="1"/>
  <c r="BE64" i="16" s="1"/>
  <c r="BD64" i="16" a="1"/>
  <c r="BD64" i="16" s="1"/>
  <c r="BC64" i="16" a="1"/>
  <c r="BC64" i="16" s="1"/>
  <c r="BB64" i="16" a="1"/>
  <c r="BB64" i="16" s="1"/>
  <c r="BA64" i="16" a="1"/>
  <c r="BA64" i="16" s="1"/>
  <c r="AZ64" i="16" a="1"/>
  <c r="AZ64" i="16" s="1"/>
  <c r="AY64" i="16" a="1"/>
  <c r="AY64" i="16" s="1"/>
  <c r="AX64" i="16" a="1"/>
  <c r="AX64" i="16" s="1"/>
  <c r="AW64" i="16" a="1"/>
  <c r="AW64" i="16" s="1"/>
  <c r="AV64" i="16" a="1"/>
  <c r="AV64" i="16" s="1"/>
  <c r="AU64" i="16" a="1"/>
  <c r="AU64" i="16" s="1"/>
  <c r="AT64" i="16" a="1"/>
  <c r="AT64" i="16" s="1"/>
  <c r="AS64" i="16" a="1"/>
  <c r="AS64" i="16" s="1"/>
  <c r="AR64" i="16" a="1"/>
  <c r="AR64" i="16" s="1"/>
  <c r="AQ64" i="16" a="1"/>
  <c r="AQ64" i="16" s="1"/>
  <c r="AP64" i="16" a="1"/>
  <c r="AP64" i="16" s="1"/>
  <c r="AO64" i="16" a="1"/>
  <c r="AO64" i="16" s="1"/>
  <c r="AN64" i="16" a="1"/>
  <c r="AN64" i="16" s="1"/>
  <c r="AM64" i="16" a="1"/>
  <c r="AM64" i="16" s="1"/>
  <c r="AL64" i="16" a="1"/>
  <c r="AL64" i="16" s="1"/>
  <c r="AK64" i="16" a="1"/>
  <c r="AK64" i="16" s="1"/>
  <c r="AJ64" i="16" a="1"/>
  <c r="AJ64" i="16" s="1"/>
  <c r="AI64" i="16" a="1"/>
  <c r="AI64" i="16" s="1"/>
  <c r="AH64" i="16" a="1"/>
  <c r="AH64" i="16" s="1"/>
  <c r="AG64" i="16" a="1"/>
  <c r="AG64" i="16" s="1"/>
  <c r="AF64" i="16" a="1"/>
  <c r="AF64" i="16" s="1"/>
  <c r="AE64" i="16" a="1"/>
  <c r="AE64" i="16" s="1"/>
  <c r="AD64" i="16" a="1"/>
  <c r="AD64" i="16" s="1"/>
  <c r="AC64" i="16" a="1"/>
  <c r="AC64" i="16" s="1"/>
  <c r="AB64" i="16" a="1"/>
  <c r="AB64" i="16" s="1"/>
  <c r="AA64" i="16" a="1"/>
  <c r="AA64" i="16" s="1"/>
  <c r="Z64" i="16" a="1"/>
  <c r="Z64" i="16" s="1"/>
  <c r="Y64" i="16" a="1"/>
  <c r="Y64" i="16" s="1"/>
  <c r="X64" i="16" a="1"/>
  <c r="X64" i="16" s="1"/>
  <c r="W64" i="16" a="1"/>
  <c r="W64" i="16" s="1"/>
  <c r="V64" i="16" a="1"/>
  <c r="V64" i="16" s="1"/>
  <c r="U64" i="16" a="1"/>
  <c r="U64" i="16" s="1"/>
  <c r="T64" i="16" a="1"/>
  <c r="T64" i="16" s="1"/>
  <c r="S64" i="16" a="1"/>
  <c r="S64" i="16" s="1"/>
  <c r="R64" i="16" a="1"/>
  <c r="R64" i="16" s="1"/>
  <c r="Q64" i="16" a="1"/>
  <c r="Q64" i="16" s="1"/>
  <c r="P64" i="16" a="1"/>
  <c r="P64" i="16" s="1"/>
  <c r="O64" i="16" a="1"/>
  <c r="O64" i="16" s="1"/>
  <c r="N64" i="16" a="1"/>
  <c r="N64" i="16" s="1"/>
  <c r="M64" i="16" a="1"/>
  <c r="M64" i="16" s="1"/>
  <c r="L64" i="16" a="1"/>
  <c r="L64" i="16" s="1"/>
  <c r="K64" i="16" a="1"/>
  <c r="K64" i="16" s="1"/>
  <c r="J64" i="16" a="1"/>
  <c r="J64" i="16" s="1"/>
  <c r="NJ63" i="16" a="1"/>
  <c r="NJ63" i="16" s="1"/>
  <c r="NI63" i="16" a="1"/>
  <c r="NI63" i="16" s="1"/>
  <c r="NH63" i="16" a="1"/>
  <c r="NH63" i="16" s="1"/>
  <c r="NG63" i="16" a="1"/>
  <c r="NG63" i="16" s="1"/>
  <c r="NF63" i="16" a="1"/>
  <c r="NF63" i="16" s="1"/>
  <c r="NE63" i="16" a="1"/>
  <c r="NE63" i="16" s="1"/>
  <c r="ND63" i="16" a="1"/>
  <c r="ND63" i="16" s="1"/>
  <c r="NC63" i="16" a="1"/>
  <c r="NC63" i="16" s="1"/>
  <c r="NB63" i="16" a="1"/>
  <c r="NB63" i="16" s="1"/>
  <c r="NA63" i="16" a="1"/>
  <c r="NA63" i="16" s="1"/>
  <c r="MZ63" i="16" a="1"/>
  <c r="MZ63" i="16" s="1"/>
  <c r="MY63" i="16" a="1"/>
  <c r="MY63" i="16" s="1"/>
  <c r="MX63" i="16" a="1"/>
  <c r="MX63" i="16" s="1"/>
  <c r="MW63" i="16" a="1"/>
  <c r="MW63" i="16" s="1"/>
  <c r="MV63" i="16" a="1"/>
  <c r="MV63" i="16" s="1"/>
  <c r="MU63" i="16" a="1"/>
  <c r="MU63" i="16" s="1"/>
  <c r="MT63" i="16" a="1"/>
  <c r="MT63" i="16" s="1"/>
  <c r="MS63" i="16" a="1"/>
  <c r="MS63" i="16" s="1"/>
  <c r="MR63" i="16" a="1"/>
  <c r="MR63" i="16" s="1"/>
  <c r="MQ63" i="16" a="1"/>
  <c r="MQ63" i="16" s="1"/>
  <c r="MP63" i="16" a="1"/>
  <c r="MP63" i="16" s="1"/>
  <c r="MO63" i="16" a="1"/>
  <c r="MO63" i="16" s="1"/>
  <c r="MN63" i="16" a="1"/>
  <c r="MN63" i="16" s="1"/>
  <c r="MM63" i="16" a="1"/>
  <c r="MM63" i="16" s="1"/>
  <c r="ML63" i="16" a="1"/>
  <c r="ML63" i="16" s="1"/>
  <c r="MK63" i="16" a="1"/>
  <c r="MK63" i="16" s="1"/>
  <c r="MJ63" i="16" a="1"/>
  <c r="MJ63" i="16" s="1"/>
  <c r="MI63" i="16" a="1"/>
  <c r="MI63" i="16" s="1"/>
  <c r="MH63" i="16" a="1"/>
  <c r="MH63" i="16" s="1"/>
  <c r="MG63" i="16" a="1"/>
  <c r="MG63" i="16" s="1"/>
  <c r="MF63" i="16" a="1"/>
  <c r="MF63" i="16" s="1"/>
  <c r="ME63" i="16" a="1"/>
  <c r="ME63" i="16" s="1"/>
  <c r="MD63" i="16" a="1"/>
  <c r="MD63" i="16" s="1"/>
  <c r="MC63" i="16" a="1"/>
  <c r="MC63" i="16" s="1"/>
  <c r="MB63" i="16" a="1"/>
  <c r="MB63" i="16" s="1"/>
  <c r="MA63" i="16" a="1"/>
  <c r="MA63" i="16" s="1"/>
  <c r="LZ63" i="16" a="1"/>
  <c r="LZ63" i="16" s="1"/>
  <c r="LY63" i="16" a="1"/>
  <c r="LY63" i="16" s="1"/>
  <c r="LX63" i="16" a="1"/>
  <c r="LX63" i="16" s="1"/>
  <c r="LW63" i="16" a="1"/>
  <c r="LW63" i="16" s="1"/>
  <c r="LV63" i="16" a="1"/>
  <c r="LV63" i="16" s="1"/>
  <c r="LU63" i="16" a="1"/>
  <c r="LU63" i="16" s="1"/>
  <c r="LT63" i="16" a="1"/>
  <c r="LT63" i="16" s="1"/>
  <c r="LS63" i="16" a="1"/>
  <c r="LS63" i="16" s="1"/>
  <c r="LR63" i="16" a="1"/>
  <c r="LR63" i="16" s="1"/>
  <c r="LQ63" i="16" a="1"/>
  <c r="LQ63" i="16" s="1"/>
  <c r="LP63" i="16" a="1"/>
  <c r="LP63" i="16" s="1"/>
  <c r="LO63" i="16" a="1"/>
  <c r="LO63" i="16" s="1"/>
  <c r="LN63" i="16" a="1"/>
  <c r="LN63" i="16" s="1"/>
  <c r="LM63" i="16" a="1"/>
  <c r="LM63" i="16" s="1"/>
  <c r="LL63" i="16" a="1"/>
  <c r="LL63" i="16" s="1"/>
  <c r="LK63" i="16" a="1"/>
  <c r="LK63" i="16" s="1"/>
  <c r="LJ63" i="16" a="1"/>
  <c r="LJ63" i="16" s="1"/>
  <c r="LI63" i="16" a="1"/>
  <c r="LI63" i="16" s="1"/>
  <c r="LH63" i="16" a="1"/>
  <c r="LH63" i="16" s="1"/>
  <c r="LG63" i="16" a="1"/>
  <c r="LG63" i="16" s="1"/>
  <c r="LF63" i="16" a="1"/>
  <c r="LF63" i="16" s="1"/>
  <c r="LE63" i="16" a="1"/>
  <c r="LE63" i="16" s="1"/>
  <c r="LD63" i="16" a="1"/>
  <c r="LD63" i="16" s="1"/>
  <c r="LC63" i="16" a="1"/>
  <c r="LC63" i="16" s="1"/>
  <c r="LB63" i="16" a="1"/>
  <c r="LB63" i="16" s="1"/>
  <c r="LA63" i="16" a="1"/>
  <c r="LA63" i="16" s="1"/>
  <c r="KZ63" i="16" a="1"/>
  <c r="KZ63" i="16" s="1"/>
  <c r="KY63" i="16" a="1"/>
  <c r="KY63" i="16" s="1"/>
  <c r="KX63" i="16" a="1"/>
  <c r="KX63" i="16" s="1"/>
  <c r="KW63" i="16" a="1"/>
  <c r="KW63" i="16" s="1"/>
  <c r="KV63" i="16" a="1"/>
  <c r="KV63" i="16" s="1"/>
  <c r="KU63" i="16" a="1"/>
  <c r="KU63" i="16" s="1"/>
  <c r="KT63" i="16" a="1"/>
  <c r="KT63" i="16" s="1"/>
  <c r="KS63" i="16" a="1"/>
  <c r="KS63" i="16" s="1"/>
  <c r="KR63" i="16" a="1"/>
  <c r="KR63" i="16" s="1"/>
  <c r="KQ63" i="16" a="1"/>
  <c r="KQ63" i="16" s="1"/>
  <c r="KP63" i="16" a="1"/>
  <c r="KP63" i="16" s="1"/>
  <c r="KO63" i="16" a="1"/>
  <c r="KO63" i="16" s="1"/>
  <c r="KN63" i="16" a="1"/>
  <c r="KN63" i="16" s="1"/>
  <c r="KM63" i="16" a="1"/>
  <c r="KM63" i="16" s="1"/>
  <c r="KL63" i="16" a="1"/>
  <c r="KL63" i="16" s="1"/>
  <c r="KK63" i="16" a="1"/>
  <c r="KK63" i="16" s="1"/>
  <c r="KJ63" i="16" a="1"/>
  <c r="KJ63" i="16" s="1"/>
  <c r="KI63" i="16" a="1"/>
  <c r="KI63" i="16" s="1"/>
  <c r="KH63" i="16" a="1"/>
  <c r="KH63" i="16" s="1"/>
  <c r="KG63" i="16" a="1"/>
  <c r="KG63" i="16" s="1"/>
  <c r="KF63" i="16" a="1"/>
  <c r="KF63" i="16" s="1"/>
  <c r="KE63" i="16" a="1"/>
  <c r="KE63" i="16" s="1"/>
  <c r="KD63" i="16" a="1"/>
  <c r="KD63" i="16" s="1"/>
  <c r="KC63" i="16" a="1"/>
  <c r="KC63" i="16" s="1"/>
  <c r="KB63" i="16" a="1"/>
  <c r="KB63" i="16" s="1"/>
  <c r="KA63" i="16" a="1"/>
  <c r="KA63" i="16" s="1"/>
  <c r="JZ63" i="16" a="1"/>
  <c r="JZ63" i="16" s="1"/>
  <c r="JY63" i="16" a="1"/>
  <c r="JY63" i="16" s="1"/>
  <c r="JX63" i="16" a="1"/>
  <c r="JX63" i="16" s="1"/>
  <c r="JW63" i="16" a="1"/>
  <c r="JW63" i="16" s="1"/>
  <c r="JV63" i="16" a="1"/>
  <c r="JV63" i="16" s="1"/>
  <c r="JU63" i="16" a="1"/>
  <c r="JU63" i="16" s="1"/>
  <c r="JT63" i="16" a="1"/>
  <c r="JT63" i="16" s="1"/>
  <c r="JS63" i="16" a="1"/>
  <c r="JS63" i="16" s="1"/>
  <c r="JR63" i="16" a="1"/>
  <c r="JR63" i="16" s="1"/>
  <c r="JQ63" i="16" a="1"/>
  <c r="JQ63" i="16" s="1"/>
  <c r="JP63" i="16" a="1"/>
  <c r="JP63" i="16" s="1"/>
  <c r="JO63" i="16" a="1"/>
  <c r="JO63" i="16" s="1"/>
  <c r="JN63" i="16" a="1"/>
  <c r="JN63" i="16" s="1"/>
  <c r="JM63" i="16" a="1"/>
  <c r="JM63" i="16" s="1"/>
  <c r="JL63" i="16" a="1"/>
  <c r="JL63" i="16" s="1"/>
  <c r="JK63" i="16" a="1"/>
  <c r="JK63" i="16" s="1"/>
  <c r="JJ63" i="16" a="1"/>
  <c r="JJ63" i="16" s="1"/>
  <c r="JI63" i="16" a="1"/>
  <c r="JI63" i="16" s="1"/>
  <c r="JH63" i="16" a="1"/>
  <c r="JH63" i="16" s="1"/>
  <c r="JG63" i="16" a="1"/>
  <c r="JG63" i="16" s="1"/>
  <c r="JF63" i="16" a="1"/>
  <c r="JF63" i="16" s="1"/>
  <c r="JE63" i="16" a="1"/>
  <c r="JE63" i="16" s="1"/>
  <c r="JD63" i="16" a="1"/>
  <c r="JD63" i="16" s="1"/>
  <c r="JC63" i="16" a="1"/>
  <c r="JC63" i="16" s="1"/>
  <c r="JB63" i="16" a="1"/>
  <c r="JB63" i="16" s="1"/>
  <c r="JA63" i="16" a="1"/>
  <c r="JA63" i="16" s="1"/>
  <c r="IZ63" i="16" a="1"/>
  <c r="IZ63" i="16" s="1"/>
  <c r="IY63" i="16" a="1"/>
  <c r="IY63" i="16" s="1"/>
  <c r="IX63" i="16" a="1"/>
  <c r="IX63" i="16" s="1"/>
  <c r="IW63" i="16" a="1"/>
  <c r="IW63" i="16" s="1"/>
  <c r="IV63" i="16" a="1"/>
  <c r="IV63" i="16" s="1"/>
  <c r="IU63" i="16" a="1"/>
  <c r="IU63" i="16" s="1"/>
  <c r="IT63" i="16" a="1"/>
  <c r="IT63" i="16" s="1"/>
  <c r="IS63" i="16" a="1"/>
  <c r="IS63" i="16" s="1"/>
  <c r="IR63" i="16" a="1"/>
  <c r="IR63" i="16" s="1"/>
  <c r="IQ63" i="16" a="1"/>
  <c r="IQ63" i="16" s="1"/>
  <c r="IP63" i="16" a="1"/>
  <c r="IP63" i="16" s="1"/>
  <c r="IO63" i="16" a="1"/>
  <c r="IO63" i="16" s="1"/>
  <c r="IN63" i="16" a="1"/>
  <c r="IN63" i="16" s="1"/>
  <c r="IM63" i="16" a="1"/>
  <c r="IM63" i="16" s="1"/>
  <c r="IL63" i="16" a="1"/>
  <c r="IL63" i="16" s="1"/>
  <c r="IK63" i="16" a="1"/>
  <c r="IK63" i="16" s="1"/>
  <c r="IJ63" i="16" a="1"/>
  <c r="IJ63" i="16" s="1"/>
  <c r="II63" i="16" a="1"/>
  <c r="II63" i="16" s="1"/>
  <c r="IH63" i="16" a="1"/>
  <c r="IH63" i="16" s="1"/>
  <c r="IG63" i="16" a="1"/>
  <c r="IG63" i="16" s="1"/>
  <c r="IF63" i="16" a="1"/>
  <c r="IF63" i="16" s="1"/>
  <c r="IE63" i="16" a="1"/>
  <c r="IE63" i="16" s="1"/>
  <c r="ID63" i="16" a="1"/>
  <c r="ID63" i="16" s="1"/>
  <c r="IC63" i="16" a="1"/>
  <c r="IC63" i="16" s="1"/>
  <c r="IB63" i="16" a="1"/>
  <c r="IB63" i="16" s="1"/>
  <c r="IA63" i="16" a="1"/>
  <c r="IA63" i="16" s="1"/>
  <c r="HZ63" i="16" a="1"/>
  <c r="HZ63" i="16" s="1"/>
  <c r="HY63" i="16" a="1"/>
  <c r="HY63" i="16" s="1"/>
  <c r="HX63" i="16" a="1"/>
  <c r="HX63" i="16" s="1"/>
  <c r="HW63" i="16" a="1"/>
  <c r="HW63" i="16" s="1"/>
  <c r="HV63" i="16" a="1"/>
  <c r="HV63" i="16" s="1"/>
  <c r="HU63" i="16" a="1"/>
  <c r="HU63" i="16" s="1"/>
  <c r="HT63" i="16" a="1"/>
  <c r="HT63" i="16" s="1"/>
  <c r="HS63" i="16" a="1"/>
  <c r="HS63" i="16" s="1"/>
  <c r="HR63" i="16" a="1"/>
  <c r="HR63" i="16" s="1"/>
  <c r="HQ63" i="16" a="1"/>
  <c r="HQ63" i="16" s="1"/>
  <c r="HP63" i="16" a="1"/>
  <c r="HP63" i="16" s="1"/>
  <c r="HO63" i="16" a="1"/>
  <c r="HO63" i="16" s="1"/>
  <c r="HN63" i="16" a="1"/>
  <c r="HN63" i="16" s="1"/>
  <c r="HM63" i="16" a="1"/>
  <c r="HM63" i="16" s="1"/>
  <c r="HL63" i="16" a="1"/>
  <c r="HL63" i="16" s="1"/>
  <c r="HK63" i="16" a="1"/>
  <c r="HK63" i="16" s="1"/>
  <c r="HJ63" i="16" a="1"/>
  <c r="HJ63" i="16" s="1"/>
  <c r="HI63" i="16" a="1"/>
  <c r="HI63" i="16" s="1"/>
  <c r="HH63" i="16" a="1"/>
  <c r="HH63" i="16" s="1"/>
  <c r="HG63" i="16" a="1"/>
  <c r="HG63" i="16" s="1"/>
  <c r="HF63" i="16" a="1"/>
  <c r="HF63" i="16" s="1"/>
  <c r="HE63" i="16" a="1"/>
  <c r="HE63" i="16" s="1"/>
  <c r="HD63" i="16" a="1"/>
  <c r="HD63" i="16" s="1"/>
  <c r="HC63" i="16" a="1"/>
  <c r="HC63" i="16" s="1"/>
  <c r="HB63" i="16" a="1"/>
  <c r="HB63" i="16" s="1"/>
  <c r="HA63" i="16" a="1"/>
  <c r="HA63" i="16" s="1"/>
  <c r="GZ63" i="16" a="1"/>
  <c r="GZ63" i="16" s="1"/>
  <c r="GY63" i="16" a="1"/>
  <c r="GY63" i="16" s="1"/>
  <c r="GX63" i="16" a="1"/>
  <c r="GX63" i="16" s="1"/>
  <c r="GW63" i="16" a="1"/>
  <c r="GW63" i="16" s="1"/>
  <c r="GV63" i="16" a="1"/>
  <c r="GV63" i="16" s="1"/>
  <c r="GU63" i="16" a="1"/>
  <c r="GU63" i="16" s="1"/>
  <c r="GT63" i="16" a="1"/>
  <c r="GT63" i="16" s="1"/>
  <c r="GS63" i="16" a="1"/>
  <c r="GS63" i="16" s="1"/>
  <c r="GR63" i="16" a="1"/>
  <c r="GR63" i="16" s="1"/>
  <c r="GQ63" i="16" a="1"/>
  <c r="GQ63" i="16" s="1"/>
  <c r="GP63" i="16" a="1"/>
  <c r="GP63" i="16" s="1"/>
  <c r="GO63" i="16" a="1"/>
  <c r="GO63" i="16" s="1"/>
  <c r="GN63" i="16" a="1"/>
  <c r="GN63" i="16" s="1"/>
  <c r="GM63" i="16" a="1"/>
  <c r="GM63" i="16" s="1"/>
  <c r="GL63" i="16" a="1"/>
  <c r="GL63" i="16" s="1"/>
  <c r="GK63" i="16" a="1"/>
  <c r="GK63" i="16" s="1"/>
  <c r="GJ63" i="16" a="1"/>
  <c r="GJ63" i="16" s="1"/>
  <c r="GI63" i="16" a="1"/>
  <c r="GI63" i="16" s="1"/>
  <c r="GH63" i="16" a="1"/>
  <c r="GH63" i="16" s="1"/>
  <c r="GG63" i="16" a="1"/>
  <c r="GG63" i="16" s="1"/>
  <c r="GF63" i="16" a="1"/>
  <c r="GF63" i="16" s="1"/>
  <c r="GE63" i="16" a="1"/>
  <c r="GE63" i="16" s="1"/>
  <c r="GD63" i="16" a="1"/>
  <c r="GD63" i="16" s="1"/>
  <c r="GC63" i="16" a="1"/>
  <c r="GC63" i="16" s="1"/>
  <c r="GB63" i="16" a="1"/>
  <c r="GB63" i="16" s="1"/>
  <c r="GA63" i="16" a="1"/>
  <c r="GA63" i="16" s="1"/>
  <c r="FZ63" i="16" a="1"/>
  <c r="FZ63" i="16" s="1"/>
  <c r="FY63" i="16" a="1"/>
  <c r="FY63" i="16" s="1"/>
  <c r="FX63" i="16" a="1"/>
  <c r="FX63" i="16" s="1"/>
  <c r="FW63" i="16" a="1"/>
  <c r="FW63" i="16" s="1"/>
  <c r="FV63" i="16" a="1"/>
  <c r="FV63" i="16" s="1"/>
  <c r="FU63" i="16" a="1"/>
  <c r="FU63" i="16" s="1"/>
  <c r="FT63" i="16" a="1"/>
  <c r="FT63" i="16" s="1"/>
  <c r="FS63" i="16" a="1"/>
  <c r="FS63" i="16" s="1"/>
  <c r="FR63" i="16" a="1"/>
  <c r="FR63" i="16" s="1"/>
  <c r="FQ63" i="16" a="1"/>
  <c r="FQ63" i="16" s="1"/>
  <c r="FP63" i="16" a="1"/>
  <c r="FP63" i="16" s="1"/>
  <c r="FO63" i="16" a="1"/>
  <c r="FO63" i="16" s="1"/>
  <c r="FN63" i="16" a="1"/>
  <c r="FN63" i="16" s="1"/>
  <c r="FM63" i="16" a="1"/>
  <c r="FM63" i="16" s="1"/>
  <c r="FL63" i="16" a="1"/>
  <c r="FL63" i="16" s="1"/>
  <c r="FK63" i="16" a="1"/>
  <c r="FK63" i="16" s="1"/>
  <c r="FJ63" i="16" a="1"/>
  <c r="FJ63" i="16" s="1"/>
  <c r="FI63" i="16" a="1"/>
  <c r="FI63" i="16" s="1"/>
  <c r="FH63" i="16" a="1"/>
  <c r="FH63" i="16" s="1"/>
  <c r="FG63" i="16" a="1"/>
  <c r="FG63" i="16" s="1"/>
  <c r="FF63" i="16" a="1"/>
  <c r="FF63" i="16" s="1"/>
  <c r="FE63" i="16" a="1"/>
  <c r="FE63" i="16" s="1"/>
  <c r="FD63" i="16" a="1"/>
  <c r="FD63" i="16" s="1"/>
  <c r="FC63" i="16" a="1"/>
  <c r="FC63" i="16" s="1"/>
  <c r="FB63" i="16" a="1"/>
  <c r="FB63" i="16" s="1"/>
  <c r="FA63" i="16" a="1"/>
  <c r="FA63" i="16" s="1"/>
  <c r="EZ63" i="16" a="1"/>
  <c r="EZ63" i="16" s="1"/>
  <c r="EY63" i="16" a="1"/>
  <c r="EY63" i="16" s="1"/>
  <c r="EX63" i="16" a="1"/>
  <c r="EX63" i="16" s="1"/>
  <c r="EW63" i="16" a="1"/>
  <c r="EW63" i="16" s="1"/>
  <c r="EV63" i="16" a="1"/>
  <c r="EV63" i="16" s="1"/>
  <c r="EU63" i="16" a="1"/>
  <c r="EU63" i="16" s="1"/>
  <c r="ET63" i="16" a="1"/>
  <c r="ET63" i="16" s="1"/>
  <c r="ES63" i="16" a="1"/>
  <c r="ES63" i="16" s="1"/>
  <c r="ER63" i="16" a="1"/>
  <c r="ER63" i="16" s="1"/>
  <c r="EQ63" i="16" a="1"/>
  <c r="EQ63" i="16" s="1"/>
  <c r="EP63" i="16" a="1"/>
  <c r="EP63" i="16" s="1"/>
  <c r="EO63" i="16" a="1"/>
  <c r="EO63" i="16" s="1"/>
  <c r="EN63" i="16" a="1"/>
  <c r="EN63" i="16" s="1"/>
  <c r="EM63" i="16" a="1"/>
  <c r="EM63" i="16" s="1"/>
  <c r="EL63" i="16" a="1"/>
  <c r="EL63" i="16" s="1"/>
  <c r="EK63" i="16" a="1"/>
  <c r="EK63" i="16" s="1"/>
  <c r="EJ63" i="16" a="1"/>
  <c r="EJ63" i="16" s="1"/>
  <c r="EI63" i="16" a="1"/>
  <c r="EI63" i="16" s="1"/>
  <c r="EH63" i="16" a="1"/>
  <c r="EH63" i="16" s="1"/>
  <c r="EG63" i="16" a="1"/>
  <c r="EG63" i="16" s="1"/>
  <c r="EF63" i="16" a="1"/>
  <c r="EF63" i="16" s="1"/>
  <c r="EE63" i="16" a="1"/>
  <c r="EE63" i="16" s="1"/>
  <c r="ED63" i="16" a="1"/>
  <c r="ED63" i="16" s="1"/>
  <c r="EC63" i="16" a="1"/>
  <c r="EC63" i="16" s="1"/>
  <c r="EB63" i="16" a="1"/>
  <c r="EB63" i="16" s="1"/>
  <c r="EA63" i="16" a="1"/>
  <c r="EA63" i="16" s="1"/>
  <c r="DZ63" i="16" a="1"/>
  <c r="DZ63" i="16" s="1"/>
  <c r="DY63" i="16" a="1"/>
  <c r="DY63" i="16" s="1"/>
  <c r="DX63" i="16" a="1"/>
  <c r="DX63" i="16" s="1"/>
  <c r="DW63" i="16" a="1"/>
  <c r="DW63" i="16" s="1"/>
  <c r="DV63" i="16" a="1"/>
  <c r="DV63" i="16" s="1"/>
  <c r="DU63" i="16" a="1"/>
  <c r="DU63" i="16" s="1"/>
  <c r="DT63" i="16" a="1"/>
  <c r="DT63" i="16" s="1"/>
  <c r="DS63" i="16" a="1"/>
  <c r="DS63" i="16" s="1"/>
  <c r="DR63" i="16" a="1"/>
  <c r="DR63" i="16" s="1"/>
  <c r="DQ63" i="16" a="1"/>
  <c r="DQ63" i="16" s="1"/>
  <c r="DP63" i="16" a="1"/>
  <c r="DP63" i="16" s="1"/>
  <c r="DO63" i="16" a="1"/>
  <c r="DO63" i="16" s="1"/>
  <c r="DN63" i="16" a="1"/>
  <c r="DN63" i="16" s="1"/>
  <c r="DM63" i="16" a="1"/>
  <c r="DM63" i="16" s="1"/>
  <c r="DL63" i="16" a="1"/>
  <c r="DL63" i="16" s="1"/>
  <c r="DK63" i="16" a="1"/>
  <c r="DK63" i="16" s="1"/>
  <c r="DJ63" i="16" a="1"/>
  <c r="DJ63" i="16" s="1"/>
  <c r="DI63" i="16" a="1"/>
  <c r="DI63" i="16" s="1"/>
  <c r="DH63" i="16" a="1"/>
  <c r="DH63" i="16" s="1"/>
  <c r="DG63" i="16" a="1"/>
  <c r="DG63" i="16" s="1"/>
  <c r="DF63" i="16" a="1"/>
  <c r="DF63" i="16" s="1"/>
  <c r="DE63" i="16" a="1"/>
  <c r="DE63" i="16" s="1"/>
  <c r="DD63" i="16" a="1"/>
  <c r="DD63" i="16" s="1"/>
  <c r="DC63" i="16" a="1"/>
  <c r="DC63" i="16" s="1"/>
  <c r="DB63" i="16" a="1"/>
  <c r="DB63" i="16" s="1"/>
  <c r="DA63" i="16" a="1"/>
  <c r="DA63" i="16" s="1"/>
  <c r="CZ63" i="16" a="1"/>
  <c r="CZ63" i="16" s="1"/>
  <c r="CY63" i="16" a="1"/>
  <c r="CY63" i="16" s="1"/>
  <c r="CX63" i="16" a="1"/>
  <c r="CX63" i="16" s="1"/>
  <c r="CW63" i="16" a="1"/>
  <c r="CW63" i="16" s="1"/>
  <c r="CV63" i="16" a="1"/>
  <c r="CV63" i="16" s="1"/>
  <c r="CU63" i="16" a="1"/>
  <c r="CU63" i="16" s="1"/>
  <c r="CT63" i="16" a="1"/>
  <c r="CT63" i="16" s="1"/>
  <c r="CS63" i="16" a="1"/>
  <c r="CS63" i="16" s="1"/>
  <c r="CR63" i="16" a="1"/>
  <c r="CR63" i="16" s="1"/>
  <c r="CQ63" i="16" a="1"/>
  <c r="CQ63" i="16" s="1"/>
  <c r="CP63" i="16" a="1"/>
  <c r="CP63" i="16" s="1"/>
  <c r="CO63" i="16" a="1"/>
  <c r="CO63" i="16" s="1"/>
  <c r="CN63" i="16" a="1"/>
  <c r="CN63" i="16" s="1"/>
  <c r="CM63" i="16" a="1"/>
  <c r="CM63" i="16" s="1"/>
  <c r="CL63" i="16" a="1"/>
  <c r="CL63" i="16" s="1"/>
  <c r="CK63" i="16" a="1"/>
  <c r="CK63" i="16" s="1"/>
  <c r="CJ63" i="16" a="1"/>
  <c r="CJ63" i="16" s="1"/>
  <c r="CI63" i="16" a="1"/>
  <c r="CI63" i="16" s="1"/>
  <c r="CH63" i="16" a="1"/>
  <c r="CH63" i="16" s="1"/>
  <c r="CG63" i="16" a="1"/>
  <c r="CG63" i="16" s="1"/>
  <c r="CF63" i="16" a="1"/>
  <c r="CF63" i="16" s="1"/>
  <c r="CE63" i="16" a="1"/>
  <c r="CE63" i="16" s="1"/>
  <c r="CD63" i="16" a="1"/>
  <c r="CD63" i="16" s="1"/>
  <c r="CC63" i="16" a="1"/>
  <c r="CC63" i="16" s="1"/>
  <c r="CB63" i="16" a="1"/>
  <c r="CB63" i="16" s="1"/>
  <c r="CA63" i="16" a="1"/>
  <c r="CA63" i="16" s="1"/>
  <c r="BZ63" i="16" a="1"/>
  <c r="BZ63" i="16" s="1"/>
  <c r="BY63" i="16" a="1"/>
  <c r="BY63" i="16" s="1"/>
  <c r="BX63" i="16" a="1"/>
  <c r="BX63" i="16" s="1"/>
  <c r="BW63" i="16" a="1"/>
  <c r="BW63" i="16" s="1"/>
  <c r="BV63" i="16" a="1"/>
  <c r="BV63" i="16" s="1"/>
  <c r="BU63" i="16" a="1"/>
  <c r="BU63" i="16" s="1"/>
  <c r="BT63" i="16" a="1"/>
  <c r="BT63" i="16" s="1"/>
  <c r="BS63" i="16" a="1"/>
  <c r="BS63" i="16" s="1"/>
  <c r="BR63" i="16" a="1"/>
  <c r="BR63" i="16" s="1"/>
  <c r="BQ63" i="16" a="1"/>
  <c r="BQ63" i="16" s="1"/>
  <c r="BP63" i="16" a="1"/>
  <c r="BP63" i="16" s="1"/>
  <c r="BO63" i="16" a="1"/>
  <c r="BO63" i="16" s="1"/>
  <c r="BN63" i="16" a="1"/>
  <c r="BN63" i="16" s="1"/>
  <c r="BM63" i="16" a="1"/>
  <c r="BM63" i="16" s="1"/>
  <c r="BL63" i="16" a="1"/>
  <c r="BL63" i="16" s="1"/>
  <c r="BK63" i="16" a="1"/>
  <c r="BK63" i="16" s="1"/>
  <c r="BJ63" i="16" a="1"/>
  <c r="BJ63" i="16" s="1"/>
  <c r="BI63" i="16" a="1"/>
  <c r="BI63" i="16" s="1"/>
  <c r="BH63" i="16" a="1"/>
  <c r="BH63" i="16" s="1"/>
  <c r="BG63" i="16" a="1"/>
  <c r="BG63" i="16" s="1"/>
  <c r="BF63" i="16" a="1"/>
  <c r="BF63" i="16" s="1"/>
  <c r="BE63" i="16" a="1"/>
  <c r="BE63" i="16" s="1"/>
  <c r="BD63" i="16" a="1"/>
  <c r="BD63" i="16" s="1"/>
  <c r="BC63" i="16" a="1"/>
  <c r="BC63" i="16" s="1"/>
  <c r="BB63" i="16" a="1"/>
  <c r="BB63" i="16" s="1"/>
  <c r="BA63" i="16" a="1"/>
  <c r="BA63" i="16" s="1"/>
  <c r="AZ63" i="16" a="1"/>
  <c r="AZ63" i="16" s="1"/>
  <c r="AY63" i="16" a="1"/>
  <c r="AY63" i="16" s="1"/>
  <c r="AX63" i="16" a="1"/>
  <c r="AX63" i="16" s="1"/>
  <c r="AW63" i="16" a="1"/>
  <c r="AW63" i="16" s="1"/>
  <c r="AV63" i="16" a="1"/>
  <c r="AV63" i="16" s="1"/>
  <c r="AU63" i="16" a="1"/>
  <c r="AU63" i="16" s="1"/>
  <c r="AT63" i="16" a="1"/>
  <c r="AT63" i="16" s="1"/>
  <c r="AS63" i="16" a="1"/>
  <c r="AS63" i="16" s="1"/>
  <c r="AR63" i="16" a="1"/>
  <c r="AR63" i="16" s="1"/>
  <c r="AQ63" i="16" a="1"/>
  <c r="AQ63" i="16" s="1"/>
  <c r="AP63" i="16" a="1"/>
  <c r="AP63" i="16" s="1"/>
  <c r="AO63" i="16" a="1"/>
  <c r="AO63" i="16" s="1"/>
  <c r="AN63" i="16" a="1"/>
  <c r="AN63" i="16" s="1"/>
  <c r="AM63" i="16" a="1"/>
  <c r="AM63" i="16" s="1"/>
  <c r="AL63" i="16" a="1"/>
  <c r="AL63" i="16" s="1"/>
  <c r="AK63" i="16" a="1"/>
  <c r="AK63" i="16" s="1"/>
  <c r="AJ63" i="16" a="1"/>
  <c r="AJ63" i="16" s="1"/>
  <c r="AI63" i="16" a="1"/>
  <c r="AI63" i="16" s="1"/>
  <c r="AH63" i="16" a="1"/>
  <c r="AH63" i="16" s="1"/>
  <c r="AG63" i="16" a="1"/>
  <c r="AG63" i="16" s="1"/>
  <c r="AF63" i="16" a="1"/>
  <c r="AF63" i="16" s="1"/>
  <c r="AE63" i="16" a="1"/>
  <c r="AE63" i="16" s="1"/>
  <c r="AD63" i="16" a="1"/>
  <c r="AD63" i="16" s="1"/>
  <c r="AC63" i="16" a="1"/>
  <c r="AC63" i="16" s="1"/>
  <c r="AB63" i="16" a="1"/>
  <c r="AB63" i="16" s="1"/>
  <c r="AA63" i="16" a="1"/>
  <c r="AA63" i="16" s="1"/>
  <c r="Z63" i="16" a="1"/>
  <c r="Z63" i="16" s="1"/>
  <c r="Y63" i="16" a="1"/>
  <c r="Y63" i="16" s="1"/>
  <c r="X63" i="16" a="1"/>
  <c r="X63" i="16" s="1"/>
  <c r="W63" i="16" a="1"/>
  <c r="W63" i="16" s="1"/>
  <c r="V63" i="16" a="1"/>
  <c r="V63" i="16" s="1"/>
  <c r="U63" i="16" a="1"/>
  <c r="U63" i="16" s="1"/>
  <c r="T63" i="16" a="1"/>
  <c r="T63" i="16" s="1"/>
  <c r="S63" i="16" a="1"/>
  <c r="S63" i="16" s="1"/>
  <c r="R63" i="16" a="1"/>
  <c r="R63" i="16" s="1"/>
  <c r="Q63" i="16" a="1"/>
  <c r="Q63" i="16" s="1"/>
  <c r="P63" i="16" a="1"/>
  <c r="P63" i="16" s="1"/>
  <c r="O63" i="16" a="1"/>
  <c r="O63" i="16" s="1"/>
  <c r="N63" i="16" a="1"/>
  <c r="N63" i="16" s="1"/>
  <c r="M63" i="16" a="1"/>
  <c r="M63" i="16" s="1"/>
  <c r="L63" i="16" a="1"/>
  <c r="L63" i="16" s="1"/>
  <c r="K63" i="16" a="1"/>
  <c r="K63" i="16" s="1"/>
  <c r="J63" i="16" a="1"/>
  <c r="J63" i="16" s="1"/>
  <c r="NJ62" i="16" a="1"/>
  <c r="NJ62" i="16" s="1"/>
  <c r="NI62" i="16" a="1"/>
  <c r="NI62" i="16" s="1"/>
  <c r="NH62" i="16" a="1"/>
  <c r="NH62" i="16" s="1"/>
  <c r="NG62" i="16" a="1"/>
  <c r="NG62" i="16" s="1"/>
  <c r="NF62" i="16" a="1"/>
  <c r="NF62" i="16" s="1"/>
  <c r="NE62" i="16" a="1"/>
  <c r="NE62" i="16" s="1"/>
  <c r="ND62" i="16" a="1"/>
  <c r="ND62" i="16" s="1"/>
  <c r="NC62" i="16" a="1"/>
  <c r="NC62" i="16" s="1"/>
  <c r="NB62" i="16" a="1"/>
  <c r="NB62" i="16" s="1"/>
  <c r="NA62" i="16" a="1"/>
  <c r="NA62" i="16" s="1"/>
  <c r="MZ62" i="16" a="1"/>
  <c r="MZ62" i="16" s="1"/>
  <c r="MY62" i="16" a="1"/>
  <c r="MY62" i="16" s="1"/>
  <c r="MX62" i="16" a="1"/>
  <c r="MX62" i="16" s="1"/>
  <c r="MW62" i="16" a="1"/>
  <c r="MW62" i="16" s="1"/>
  <c r="MV62" i="16" a="1"/>
  <c r="MV62" i="16" s="1"/>
  <c r="MU62" i="16" a="1"/>
  <c r="MU62" i="16" s="1"/>
  <c r="MT62" i="16" a="1"/>
  <c r="MT62" i="16" s="1"/>
  <c r="MS62" i="16" a="1"/>
  <c r="MS62" i="16" s="1"/>
  <c r="MR62" i="16" a="1"/>
  <c r="MR62" i="16" s="1"/>
  <c r="MQ62" i="16" a="1"/>
  <c r="MQ62" i="16" s="1"/>
  <c r="MP62" i="16" a="1"/>
  <c r="MP62" i="16" s="1"/>
  <c r="MO62" i="16" a="1"/>
  <c r="MO62" i="16" s="1"/>
  <c r="MN62" i="16" a="1"/>
  <c r="MN62" i="16" s="1"/>
  <c r="MM62" i="16" a="1"/>
  <c r="MM62" i="16" s="1"/>
  <c r="ML62" i="16" a="1"/>
  <c r="ML62" i="16" s="1"/>
  <c r="MK62" i="16" a="1"/>
  <c r="MK62" i="16" s="1"/>
  <c r="MJ62" i="16" a="1"/>
  <c r="MJ62" i="16" s="1"/>
  <c r="MI62" i="16" a="1"/>
  <c r="MI62" i="16" s="1"/>
  <c r="MH62" i="16" a="1"/>
  <c r="MH62" i="16" s="1"/>
  <c r="MG62" i="16" a="1"/>
  <c r="MG62" i="16" s="1"/>
  <c r="MF62" i="16" a="1"/>
  <c r="MF62" i="16" s="1"/>
  <c r="ME62" i="16" a="1"/>
  <c r="ME62" i="16" s="1"/>
  <c r="MD62" i="16" a="1"/>
  <c r="MD62" i="16" s="1"/>
  <c r="MC62" i="16" a="1"/>
  <c r="MC62" i="16" s="1"/>
  <c r="MB62" i="16" a="1"/>
  <c r="MB62" i="16" s="1"/>
  <c r="MA62" i="16" a="1"/>
  <c r="MA62" i="16" s="1"/>
  <c r="LZ62" i="16" a="1"/>
  <c r="LZ62" i="16" s="1"/>
  <c r="LY62" i="16" a="1"/>
  <c r="LY62" i="16" s="1"/>
  <c r="LX62" i="16" a="1"/>
  <c r="LX62" i="16" s="1"/>
  <c r="LW62" i="16" a="1"/>
  <c r="LW62" i="16" s="1"/>
  <c r="LV62" i="16" a="1"/>
  <c r="LV62" i="16" s="1"/>
  <c r="LU62" i="16" a="1"/>
  <c r="LU62" i="16" s="1"/>
  <c r="LT62" i="16" a="1"/>
  <c r="LT62" i="16" s="1"/>
  <c r="LS62" i="16" a="1"/>
  <c r="LS62" i="16" s="1"/>
  <c r="LR62" i="16" a="1"/>
  <c r="LR62" i="16" s="1"/>
  <c r="LQ62" i="16" a="1"/>
  <c r="LQ62" i="16" s="1"/>
  <c r="LP62" i="16" a="1"/>
  <c r="LP62" i="16" s="1"/>
  <c r="LO62" i="16" a="1"/>
  <c r="LO62" i="16" s="1"/>
  <c r="LN62" i="16" a="1"/>
  <c r="LN62" i="16" s="1"/>
  <c r="LM62" i="16" a="1"/>
  <c r="LM62" i="16" s="1"/>
  <c r="LL62" i="16" a="1"/>
  <c r="LL62" i="16" s="1"/>
  <c r="LK62" i="16" a="1"/>
  <c r="LK62" i="16" s="1"/>
  <c r="LJ62" i="16" a="1"/>
  <c r="LJ62" i="16" s="1"/>
  <c r="LI62" i="16" a="1"/>
  <c r="LI62" i="16" s="1"/>
  <c r="LH62" i="16" a="1"/>
  <c r="LH62" i="16" s="1"/>
  <c r="LG62" i="16" a="1"/>
  <c r="LG62" i="16" s="1"/>
  <c r="LF62" i="16" a="1"/>
  <c r="LF62" i="16" s="1"/>
  <c r="LE62" i="16" a="1"/>
  <c r="LE62" i="16" s="1"/>
  <c r="LD62" i="16" a="1"/>
  <c r="LD62" i="16" s="1"/>
  <c r="LC62" i="16" a="1"/>
  <c r="LC62" i="16" s="1"/>
  <c r="LB62" i="16" a="1"/>
  <c r="LB62" i="16" s="1"/>
  <c r="LA62" i="16" a="1"/>
  <c r="LA62" i="16" s="1"/>
  <c r="KZ62" i="16" a="1"/>
  <c r="KZ62" i="16" s="1"/>
  <c r="KY62" i="16" a="1"/>
  <c r="KY62" i="16" s="1"/>
  <c r="KX62" i="16" a="1"/>
  <c r="KX62" i="16" s="1"/>
  <c r="KW62" i="16" a="1"/>
  <c r="KW62" i="16" s="1"/>
  <c r="KV62" i="16" a="1"/>
  <c r="KV62" i="16" s="1"/>
  <c r="KU62" i="16" a="1"/>
  <c r="KU62" i="16" s="1"/>
  <c r="KT62" i="16" a="1"/>
  <c r="KT62" i="16" s="1"/>
  <c r="KS62" i="16" a="1"/>
  <c r="KS62" i="16" s="1"/>
  <c r="KR62" i="16" a="1"/>
  <c r="KR62" i="16" s="1"/>
  <c r="KQ62" i="16" a="1"/>
  <c r="KQ62" i="16" s="1"/>
  <c r="KP62" i="16" a="1"/>
  <c r="KP62" i="16" s="1"/>
  <c r="KO62" i="16" a="1"/>
  <c r="KO62" i="16" s="1"/>
  <c r="KN62" i="16" a="1"/>
  <c r="KN62" i="16" s="1"/>
  <c r="KM62" i="16" a="1"/>
  <c r="KM62" i="16" s="1"/>
  <c r="KL62" i="16" a="1"/>
  <c r="KL62" i="16" s="1"/>
  <c r="KK62" i="16" a="1"/>
  <c r="KK62" i="16" s="1"/>
  <c r="KJ62" i="16" a="1"/>
  <c r="KJ62" i="16" s="1"/>
  <c r="KI62" i="16" a="1"/>
  <c r="KI62" i="16" s="1"/>
  <c r="KH62" i="16" a="1"/>
  <c r="KH62" i="16" s="1"/>
  <c r="KG62" i="16" a="1"/>
  <c r="KG62" i="16" s="1"/>
  <c r="KF62" i="16" a="1"/>
  <c r="KF62" i="16" s="1"/>
  <c r="KE62" i="16" a="1"/>
  <c r="KE62" i="16" s="1"/>
  <c r="KD62" i="16" a="1"/>
  <c r="KD62" i="16" s="1"/>
  <c r="KC62" i="16" a="1"/>
  <c r="KC62" i="16" s="1"/>
  <c r="KB62" i="16" a="1"/>
  <c r="KB62" i="16" s="1"/>
  <c r="KA62" i="16" a="1"/>
  <c r="KA62" i="16" s="1"/>
  <c r="JZ62" i="16" a="1"/>
  <c r="JZ62" i="16" s="1"/>
  <c r="JY62" i="16" a="1"/>
  <c r="JY62" i="16" s="1"/>
  <c r="JX62" i="16" a="1"/>
  <c r="JX62" i="16" s="1"/>
  <c r="JW62" i="16" a="1"/>
  <c r="JW62" i="16" s="1"/>
  <c r="JV62" i="16" a="1"/>
  <c r="JV62" i="16" s="1"/>
  <c r="JU62" i="16" a="1"/>
  <c r="JU62" i="16" s="1"/>
  <c r="JT62" i="16" a="1"/>
  <c r="JT62" i="16" s="1"/>
  <c r="JS62" i="16" a="1"/>
  <c r="JS62" i="16" s="1"/>
  <c r="JR62" i="16" a="1"/>
  <c r="JR62" i="16" s="1"/>
  <c r="JQ62" i="16" a="1"/>
  <c r="JQ62" i="16" s="1"/>
  <c r="JP62" i="16" a="1"/>
  <c r="JP62" i="16" s="1"/>
  <c r="JO62" i="16" a="1"/>
  <c r="JO62" i="16" s="1"/>
  <c r="JN62" i="16" a="1"/>
  <c r="JN62" i="16" s="1"/>
  <c r="JM62" i="16" a="1"/>
  <c r="JM62" i="16" s="1"/>
  <c r="JL62" i="16" a="1"/>
  <c r="JL62" i="16" s="1"/>
  <c r="JK62" i="16" a="1"/>
  <c r="JK62" i="16" s="1"/>
  <c r="JJ62" i="16" a="1"/>
  <c r="JJ62" i="16" s="1"/>
  <c r="JI62" i="16" a="1"/>
  <c r="JI62" i="16" s="1"/>
  <c r="JH62" i="16" a="1"/>
  <c r="JH62" i="16" s="1"/>
  <c r="JG62" i="16" a="1"/>
  <c r="JG62" i="16" s="1"/>
  <c r="JF62" i="16" a="1"/>
  <c r="JF62" i="16" s="1"/>
  <c r="JE62" i="16" a="1"/>
  <c r="JE62" i="16" s="1"/>
  <c r="JD62" i="16" a="1"/>
  <c r="JD62" i="16" s="1"/>
  <c r="JC62" i="16" a="1"/>
  <c r="JC62" i="16" s="1"/>
  <c r="JB62" i="16" a="1"/>
  <c r="JB62" i="16" s="1"/>
  <c r="JA62" i="16" a="1"/>
  <c r="JA62" i="16" s="1"/>
  <c r="IZ62" i="16" a="1"/>
  <c r="IZ62" i="16" s="1"/>
  <c r="IY62" i="16" a="1"/>
  <c r="IY62" i="16" s="1"/>
  <c r="IX62" i="16" a="1"/>
  <c r="IX62" i="16" s="1"/>
  <c r="IW62" i="16" a="1"/>
  <c r="IW62" i="16" s="1"/>
  <c r="IV62" i="16" a="1"/>
  <c r="IV62" i="16" s="1"/>
  <c r="IU62" i="16" a="1"/>
  <c r="IU62" i="16" s="1"/>
  <c r="IT62" i="16" a="1"/>
  <c r="IT62" i="16" s="1"/>
  <c r="IS62" i="16" a="1"/>
  <c r="IS62" i="16" s="1"/>
  <c r="IR62" i="16" a="1"/>
  <c r="IR62" i="16" s="1"/>
  <c r="IQ62" i="16" a="1"/>
  <c r="IQ62" i="16" s="1"/>
  <c r="IP62" i="16" a="1"/>
  <c r="IP62" i="16" s="1"/>
  <c r="IO62" i="16" a="1"/>
  <c r="IO62" i="16" s="1"/>
  <c r="IN62" i="16" a="1"/>
  <c r="IN62" i="16" s="1"/>
  <c r="IM62" i="16" a="1"/>
  <c r="IM62" i="16" s="1"/>
  <c r="IL62" i="16" a="1"/>
  <c r="IL62" i="16" s="1"/>
  <c r="IK62" i="16" a="1"/>
  <c r="IK62" i="16" s="1"/>
  <c r="IJ62" i="16" a="1"/>
  <c r="IJ62" i="16" s="1"/>
  <c r="II62" i="16" a="1"/>
  <c r="II62" i="16" s="1"/>
  <c r="IH62" i="16" a="1"/>
  <c r="IH62" i="16" s="1"/>
  <c r="IG62" i="16" a="1"/>
  <c r="IG62" i="16" s="1"/>
  <c r="IF62" i="16" a="1"/>
  <c r="IF62" i="16" s="1"/>
  <c r="IE62" i="16" a="1"/>
  <c r="IE62" i="16" s="1"/>
  <c r="ID62" i="16" a="1"/>
  <c r="ID62" i="16" s="1"/>
  <c r="IC62" i="16" a="1"/>
  <c r="IC62" i="16" s="1"/>
  <c r="IB62" i="16" a="1"/>
  <c r="IB62" i="16" s="1"/>
  <c r="IA62" i="16" a="1"/>
  <c r="IA62" i="16" s="1"/>
  <c r="HZ62" i="16" a="1"/>
  <c r="HZ62" i="16" s="1"/>
  <c r="HY62" i="16" a="1"/>
  <c r="HY62" i="16" s="1"/>
  <c r="HX62" i="16" a="1"/>
  <c r="HX62" i="16" s="1"/>
  <c r="HW62" i="16" a="1"/>
  <c r="HW62" i="16" s="1"/>
  <c r="HV62" i="16" a="1"/>
  <c r="HV62" i="16" s="1"/>
  <c r="HU62" i="16" a="1"/>
  <c r="HU62" i="16" s="1"/>
  <c r="HT62" i="16" a="1"/>
  <c r="HT62" i="16" s="1"/>
  <c r="HS62" i="16" a="1"/>
  <c r="HS62" i="16" s="1"/>
  <c r="HR62" i="16" a="1"/>
  <c r="HR62" i="16" s="1"/>
  <c r="HQ62" i="16" a="1"/>
  <c r="HQ62" i="16" s="1"/>
  <c r="HP62" i="16" a="1"/>
  <c r="HP62" i="16" s="1"/>
  <c r="HO62" i="16" a="1"/>
  <c r="HO62" i="16" s="1"/>
  <c r="HN62" i="16" a="1"/>
  <c r="HN62" i="16" s="1"/>
  <c r="HM62" i="16" a="1"/>
  <c r="HM62" i="16" s="1"/>
  <c r="HL62" i="16" a="1"/>
  <c r="HL62" i="16" s="1"/>
  <c r="HK62" i="16" a="1"/>
  <c r="HK62" i="16" s="1"/>
  <c r="HJ62" i="16" a="1"/>
  <c r="HJ62" i="16" s="1"/>
  <c r="HI62" i="16" a="1"/>
  <c r="HI62" i="16" s="1"/>
  <c r="HH62" i="16" a="1"/>
  <c r="HH62" i="16" s="1"/>
  <c r="HG62" i="16" a="1"/>
  <c r="HG62" i="16" s="1"/>
  <c r="HF62" i="16" a="1"/>
  <c r="HF62" i="16" s="1"/>
  <c r="HE62" i="16" a="1"/>
  <c r="HE62" i="16" s="1"/>
  <c r="HD62" i="16" a="1"/>
  <c r="HD62" i="16" s="1"/>
  <c r="HC62" i="16" a="1"/>
  <c r="HC62" i="16" s="1"/>
  <c r="HB62" i="16" a="1"/>
  <c r="HB62" i="16" s="1"/>
  <c r="HA62" i="16" a="1"/>
  <c r="HA62" i="16" s="1"/>
  <c r="GZ62" i="16" a="1"/>
  <c r="GZ62" i="16" s="1"/>
  <c r="GY62" i="16" a="1"/>
  <c r="GY62" i="16" s="1"/>
  <c r="GX62" i="16" a="1"/>
  <c r="GX62" i="16" s="1"/>
  <c r="GW62" i="16" a="1"/>
  <c r="GW62" i="16" s="1"/>
  <c r="GV62" i="16" a="1"/>
  <c r="GV62" i="16" s="1"/>
  <c r="GU62" i="16" a="1"/>
  <c r="GU62" i="16" s="1"/>
  <c r="GT62" i="16" a="1"/>
  <c r="GT62" i="16" s="1"/>
  <c r="GS62" i="16" a="1"/>
  <c r="GS62" i="16" s="1"/>
  <c r="GR62" i="16" a="1"/>
  <c r="GR62" i="16" s="1"/>
  <c r="GQ62" i="16" a="1"/>
  <c r="GQ62" i="16" s="1"/>
  <c r="GP62" i="16" a="1"/>
  <c r="GP62" i="16" s="1"/>
  <c r="GO62" i="16" a="1"/>
  <c r="GO62" i="16" s="1"/>
  <c r="GN62" i="16" a="1"/>
  <c r="GN62" i="16" s="1"/>
  <c r="GM62" i="16" a="1"/>
  <c r="GM62" i="16" s="1"/>
  <c r="GL62" i="16" a="1"/>
  <c r="GL62" i="16" s="1"/>
  <c r="GK62" i="16" a="1"/>
  <c r="GK62" i="16" s="1"/>
  <c r="GJ62" i="16" a="1"/>
  <c r="GJ62" i="16" s="1"/>
  <c r="GI62" i="16" a="1"/>
  <c r="GI62" i="16" s="1"/>
  <c r="GH62" i="16" a="1"/>
  <c r="GH62" i="16" s="1"/>
  <c r="GG62" i="16" a="1"/>
  <c r="GG62" i="16" s="1"/>
  <c r="GF62" i="16" a="1"/>
  <c r="GF62" i="16" s="1"/>
  <c r="GE62" i="16" a="1"/>
  <c r="GE62" i="16" s="1"/>
  <c r="GD62" i="16" a="1"/>
  <c r="GD62" i="16" s="1"/>
  <c r="GC62" i="16" a="1"/>
  <c r="GC62" i="16" s="1"/>
  <c r="GB62" i="16" a="1"/>
  <c r="GB62" i="16" s="1"/>
  <c r="GA62" i="16" a="1"/>
  <c r="GA62" i="16" s="1"/>
  <c r="FZ62" i="16" a="1"/>
  <c r="FZ62" i="16" s="1"/>
  <c r="FY62" i="16" a="1"/>
  <c r="FY62" i="16" s="1"/>
  <c r="FX62" i="16" a="1"/>
  <c r="FX62" i="16" s="1"/>
  <c r="FW62" i="16" a="1"/>
  <c r="FW62" i="16" s="1"/>
  <c r="FV62" i="16" a="1"/>
  <c r="FV62" i="16" s="1"/>
  <c r="FU62" i="16" a="1"/>
  <c r="FU62" i="16" s="1"/>
  <c r="FT62" i="16" a="1"/>
  <c r="FT62" i="16" s="1"/>
  <c r="FS62" i="16" a="1"/>
  <c r="FS62" i="16" s="1"/>
  <c r="FR62" i="16" a="1"/>
  <c r="FR62" i="16" s="1"/>
  <c r="FQ62" i="16" a="1"/>
  <c r="FQ62" i="16" s="1"/>
  <c r="FP62" i="16" a="1"/>
  <c r="FP62" i="16" s="1"/>
  <c r="FO62" i="16" a="1"/>
  <c r="FO62" i="16" s="1"/>
  <c r="FN62" i="16" a="1"/>
  <c r="FN62" i="16" s="1"/>
  <c r="FM62" i="16" a="1"/>
  <c r="FM62" i="16" s="1"/>
  <c r="FL62" i="16" a="1"/>
  <c r="FL62" i="16" s="1"/>
  <c r="FK62" i="16" a="1"/>
  <c r="FK62" i="16" s="1"/>
  <c r="FJ62" i="16" a="1"/>
  <c r="FJ62" i="16" s="1"/>
  <c r="FI62" i="16" a="1"/>
  <c r="FI62" i="16" s="1"/>
  <c r="FH62" i="16" a="1"/>
  <c r="FH62" i="16" s="1"/>
  <c r="FG62" i="16" a="1"/>
  <c r="FG62" i="16" s="1"/>
  <c r="FF62" i="16" a="1"/>
  <c r="FF62" i="16" s="1"/>
  <c r="FE62" i="16" a="1"/>
  <c r="FE62" i="16" s="1"/>
  <c r="FD62" i="16" a="1"/>
  <c r="FD62" i="16" s="1"/>
  <c r="FC62" i="16" a="1"/>
  <c r="FC62" i="16" s="1"/>
  <c r="FB62" i="16" a="1"/>
  <c r="FB62" i="16" s="1"/>
  <c r="FA62" i="16" a="1"/>
  <c r="FA62" i="16" s="1"/>
  <c r="EZ62" i="16" a="1"/>
  <c r="EZ62" i="16" s="1"/>
  <c r="EY62" i="16" a="1"/>
  <c r="EY62" i="16" s="1"/>
  <c r="EX62" i="16" a="1"/>
  <c r="EX62" i="16" s="1"/>
  <c r="EW62" i="16" a="1"/>
  <c r="EW62" i="16" s="1"/>
  <c r="EV62" i="16" a="1"/>
  <c r="EV62" i="16" s="1"/>
  <c r="EU62" i="16" a="1"/>
  <c r="EU62" i="16" s="1"/>
  <c r="ET62" i="16" a="1"/>
  <c r="ET62" i="16" s="1"/>
  <c r="ES62" i="16" a="1"/>
  <c r="ES62" i="16" s="1"/>
  <c r="ER62" i="16" a="1"/>
  <c r="ER62" i="16" s="1"/>
  <c r="EQ62" i="16" a="1"/>
  <c r="EQ62" i="16" s="1"/>
  <c r="EP62" i="16" a="1"/>
  <c r="EP62" i="16" s="1"/>
  <c r="EO62" i="16" a="1"/>
  <c r="EO62" i="16" s="1"/>
  <c r="EN62" i="16" a="1"/>
  <c r="EN62" i="16" s="1"/>
  <c r="EM62" i="16" a="1"/>
  <c r="EM62" i="16" s="1"/>
  <c r="EL62" i="16" a="1"/>
  <c r="EL62" i="16" s="1"/>
  <c r="EK62" i="16" a="1"/>
  <c r="EK62" i="16" s="1"/>
  <c r="EJ62" i="16" a="1"/>
  <c r="EJ62" i="16" s="1"/>
  <c r="EI62" i="16" a="1"/>
  <c r="EI62" i="16" s="1"/>
  <c r="EH62" i="16" a="1"/>
  <c r="EH62" i="16" s="1"/>
  <c r="EG62" i="16" a="1"/>
  <c r="EG62" i="16" s="1"/>
  <c r="EF62" i="16" a="1"/>
  <c r="EF62" i="16" s="1"/>
  <c r="EE62" i="16" a="1"/>
  <c r="EE62" i="16" s="1"/>
  <c r="ED62" i="16" a="1"/>
  <c r="ED62" i="16" s="1"/>
  <c r="EC62" i="16" a="1"/>
  <c r="EC62" i="16" s="1"/>
  <c r="EB62" i="16" a="1"/>
  <c r="EB62" i="16" s="1"/>
  <c r="EA62" i="16" a="1"/>
  <c r="EA62" i="16" s="1"/>
  <c r="DZ62" i="16" a="1"/>
  <c r="DZ62" i="16" s="1"/>
  <c r="DY62" i="16" a="1"/>
  <c r="DY62" i="16" s="1"/>
  <c r="DX62" i="16" a="1"/>
  <c r="DX62" i="16" s="1"/>
  <c r="DW62" i="16" a="1"/>
  <c r="DW62" i="16" s="1"/>
  <c r="DV62" i="16" a="1"/>
  <c r="DV62" i="16" s="1"/>
  <c r="DU62" i="16" a="1"/>
  <c r="DU62" i="16" s="1"/>
  <c r="DT62" i="16" a="1"/>
  <c r="DT62" i="16" s="1"/>
  <c r="DS62" i="16" a="1"/>
  <c r="DS62" i="16" s="1"/>
  <c r="DR62" i="16" a="1"/>
  <c r="DR62" i="16" s="1"/>
  <c r="DQ62" i="16" a="1"/>
  <c r="DQ62" i="16" s="1"/>
  <c r="DP62" i="16" a="1"/>
  <c r="DP62" i="16" s="1"/>
  <c r="DO62" i="16" a="1"/>
  <c r="DO62" i="16" s="1"/>
  <c r="DN62" i="16" a="1"/>
  <c r="DN62" i="16" s="1"/>
  <c r="DM62" i="16" a="1"/>
  <c r="DM62" i="16" s="1"/>
  <c r="DL62" i="16" a="1"/>
  <c r="DL62" i="16" s="1"/>
  <c r="DK62" i="16" a="1"/>
  <c r="DK62" i="16" s="1"/>
  <c r="DJ62" i="16" a="1"/>
  <c r="DJ62" i="16" s="1"/>
  <c r="DI62" i="16" a="1"/>
  <c r="DI62" i="16" s="1"/>
  <c r="DH62" i="16" a="1"/>
  <c r="DH62" i="16" s="1"/>
  <c r="DG62" i="16" a="1"/>
  <c r="DG62" i="16" s="1"/>
  <c r="DF62" i="16" a="1"/>
  <c r="DF62" i="16" s="1"/>
  <c r="DE62" i="16" a="1"/>
  <c r="DE62" i="16" s="1"/>
  <c r="DD62" i="16" a="1"/>
  <c r="DD62" i="16" s="1"/>
  <c r="DC62" i="16" a="1"/>
  <c r="DC62" i="16" s="1"/>
  <c r="DB62" i="16" a="1"/>
  <c r="DB62" i="16" s="1"/>
  <c r="DA62" i="16" a="1"/>
  <c r="DA62" i="16" s="1"/>
  <c r="CZ62" i="16" a="1"/>
  <c r="CZ62" i="16" s="1"/>
  <c r="CY62" i="16" a="1"/>
  <c r="CY62" i="16" s="1"/>
  <c r="CX62" i="16" a="1"/>
  <c r="CX62" i="16" s="1"/>
  <c r="CW62" i="16" a="1"/>
  <c r="CW62" i="16" s="1"/>
  <c r="CV62" i="16" a="1"/>
  <c r="CV62" i="16" s="1"/>
  <c r="CU62" i="16" a="1"/>
  <c r="CU62" i="16" s="1"/>
  <c r="CT62" i="16" a="1"/>
  <c r="CT62" i="16" s="1"/>
  <c r="CS62" i="16" a="1"/>
  <c r="CS62" i="16" s="1"/>
  <c r="CR62" i="16" a="1"/>
  <c r="CR62" i="16" s="1"/>
  <c r="CQ62" i="16" a="1"/>
  <c r="CQ62" i="16" s="1"/>
  <c r="CP62" i="16" a="1"/>
  <c r="CP62" i="16" s="1"/>
  <c r="CO62" i="16" a="1"/>
  <c r="CO62" i="16" s="1"/>
  <c r="CN62" i="16" a="1"/>
  <c r="CN62" i="16" s="1"/>
  <c r="CM62" i="16" a="1"/>
  <c r="CM62" i="16" s="1"/>
  <c r="CL62" i="16" a="1"/>
  <c r="CL62" i="16" s="1"/>
  <c r="CK62" i="16" a="1"/>
  <c r="CK62" i="16" s="1"/>
  <c r="CJ62" i="16" a="1"/>
  <c r="CJ62" i="16" s="1"/>
  <c r="CI62" i="16" a="1"/>
  <c r="CI62" i="16" s="1"/>
  <c r="CH62" i="16" a="1"/>
  <c r="CH62" i="16" s="1"/>
  <c r="CG62" i="16" a="1"/>
  <c r="CG62" i="16" s="1"/>
  <c r="CF62" i="16" a="1"/>
  <c r="CF62" i="16" s="1"/>
  <c r="CE62" i="16" a="1"/>
  <c r="CE62" i="16" s="1"/>
  <c r="CD62" i="16" a="1"/>
  <c r="CD62" i="16" s="1"/>
  <c r="CC62" i="16" a="1"/>
  <c r="CC62" i="16" s="1"/>
  <c r="CB62" i="16" a="1"/>
  <c r="CB62" i="16" s="1"/>
  <c r="CA62" i="16" a="1"/>
  <c r="CA62" i="16" s="1"/>
  <c r="BZ62" i="16" a="1"/>
  <c r="BZ62" i="16" s="1"/>
  <c r="BY62" i="16" a="1"/>
  <c r="BY62" i="16" s="1"/>
  <c r="BX62" i="16" a="1"/>
  <c r="BX62" i="16" s="1"/>
  <c r="BW62" i="16" a="1"/>
  <c r="BW62" i="16" s="1"/>
  <c r="BV62" i="16" a="1"/>
  <c r="BV62" i="16" s="1"/>
  <c r="BU62" i="16" a="1"/>
  <c r="BU62" i="16" s="1"/>
  <c r="BT62" i="16" a="1"/>
  <c r="BT62" i="16" s="1"/>
  <c r="BS62" i="16" a="1"/>
  <c r="BS62" i="16" s="1"/>
  <c r="BR62" i="16" a="1"/>
  <c r="BR62" i="16" s="1"/>
  <c r="BQ62" i="16" a="1"/>
  <c r="BQ62" i="16" s="1"/>
  <c r="BP62" i="16" a="1"/>
  <c r="BP62" i="16" s="1"/>
  <c r="BO62" i="16" a="1"/>
  <c r="BO62" i="16" s="1"/>
  <c r="BN62" i="16" a="1"/>
  <c r="BN62" i="16" s="1"/>
  <c r="BM62" i="16" a="1"/>
  <c r="BM62" i="16" s="1"/>
  <c r="BL62" i="16" a="1"/>
  <c r="BL62" i="16" s="1"/>
  <c r="BK62" i="16" a="1"/>
  <c r="BK62" i="16" s="1"/>
  <c r="BJ62" i="16" a="1"/>
  <c r="BJ62" i="16" s="1"/>
  <c r="BI62" i="16" a="1"/>
  <c r="BI62" i="16" s="1"/>
  <c r="BH62" i="16" a="1"/>
  <c r="BH62" i="16" s="1"/>
  <c r="BG62" i="16" a="1"/>
  <c r="BG62" i="16" s="1"/>
  <c r="BF62" i="16" a="1"/>
  <c r="BF62" i="16" s="1"/>
  <c r="BE62" i="16" a="1"/>
  <c r="BE62" i="16" s="1"/>
  <c r="BD62" i="16" a="1"/>
  <c r="BD62" i="16" s="1"/>
  <c r="BC62" i="16" a="1"/>
  <c r="BC62" i="16" s="1"/>
  <c r="BB62" i="16" a="1"/>
  <c r="BB62" i="16" s="1"/>
  <c r="BA62" i="16" a="1"/>
  <c r="BA62" i="16" s="1"/>
  <c r="AZ62" i="16" a="1"/>
  <c r="AZ62" i="16" s="1"/>
  <c r="AY62" i="16" a="1"/>
  <c r="AY62" i="16" s="1"/>
  <c r="AX62" i="16" a="1"/>
  <c r="AX62" i="16" s="1"/>
  <c r="AW62" i="16" a="1"/>
  <c r="AW62" i="16" s="1"/>
  <c r="AV62" i="16" a="1"/>
  <c r="AV62" i="16" s="1"/>
  <c r="AU62" i="16" a="1"/>
  <c r="AU62" i="16" s="1"/>
  <c r="AT62" i="16" a="1"/>
  <c r="AT62" i="16" s="1"/>
  <c r="AS62" i="16" a="1"/>
  <c r="AS62" i="16" s="1"/>
  <c r="AR62" i="16" a="1"/>
  <c r="AR62" i="16" s="1"/>
  <c r="AQ62" i="16" a="1"/>
  <c r="AQ62" i="16" s="1"/>
  <c r="AP62" i="16" a="1"/>
  <c r="AP62" i="16" s="1"/>
  <c r="AO62" i="16" a="1"/>
  <c r="AO62" i="16" s="1"/>
  <c r="AN62" i="16" a="1"/>
  <c r="AN62" i="16" s="1"/>
  <c r="AM62" i="16" a="1"/>
  <c r="AM62" i="16" s="1"/>
  <c r="AL62" i="16" a="1"/>
  <c r="AL62" i="16" s="1"/>
  <c r="AK62" i="16" a="1"/>
  <c r="AK62" i="16" s="1"/>
  <c r="AJ62" i="16" a="1"/>
  <c r="AJ62" i="16" s="1"/>
  <c r="AI62" i="16" a="1"/>
  <c r="AI62" i="16" s="1"/>
  <c r="AH62" i="16" a="1"/>
  <c r="AH62" i="16" s="1"/>
  <c r="AG62" i="16" a="1"/>
  <c r="AG62" i="16" s="1"/>
  <c r="AF62" i="16" a="1"/>
  <c r="AF62" i="16" s="1"/>
  <c r="AE62" i="16" a="1"/>
  <c r="AE62" i="16" s="1"/>
  <c r="AD62" i="16" a="1"/>
  <c r="AD62" i="16" s="1"/>
  <c r="AC62" i="16" a="1"/>
  <c r="AC62" i="16" s="1"/>
  <c r="AB62" i="16" a="1"/>
  <c r="AB62" i="16" s="1"/>
  <c r="AA62" i="16" a="1"/>
  <c r="AA62" i="16" s="1"/>
  <c r="Z62" i="16" a="1"/>
  <c r="Z62" i="16" s="1"/>
  <c r="Y62" i="16" a="1"/>
  <c r="Y62" i="16" s="1"/>
  <c r="X62" i="16" a="1"/>
  <c r="X62" i="16" s="1"/>
  <c r="W62" i="16" a="1"/>
  <c r="W62" i="16" s="1"/>
  <c r="V62" i="16" a="1"/>
  <c r="V62" i="16" s="1"/>
  <c r="U62" i="16" a="1"/>
  <c r="U62" i="16" s="1"/>
  <c r="T62" i="16" a="1"/>
  <c r="T62" i="16" s="1"/>
  <c r="S62" i="16" a="1"/>
  <c r="S62" i="16" s="1"/>
  <c r="R62" i="16" a="1"/>
  <c r="R62" i="16" s="1"/>
  <c r="Q62" i="16" a="1"/>
  <c r="Q62" i="16" s="1"/>
  <c r="P62" i="16" a="1"/>
  <c r="P62" i="16" s="1"/>
  <c r="O62" i="16" a="1"/>
  <c r="O62" i="16" s="1"/>
  <c r="N62" i="16" a="1"/>
  <c r="N62" i="16" s="1"/>
  <c r="M62" i="16" a="1"/>
  <c r="M62" i="16" s="1"/>
  <c r="L62" i="16" a="1"/>
  <c r="L62" i="16" s="1"/>
  <c r="K62" i="16" a="1"/>
  <c r="K62" i="16" s="1"/>
  <c r="J62" i="16" a="1"/>
  <c r="J62" i="16" s="1"/>
  <c r="NJ61" i="16" a="1"/>
  <c r="NJ61" i="16" s="1"/>
  <c r="NI61" i="16" a="1"/>
  <c r="NI61" i="16" s="1"/>
  <c r="NH61" i="16" a="1"/>
  <c r="NH61" i="16" s="1"/>
  <c r="NG61" i="16" a="1"/>
  <c r="NG61" i="16" s="1"/>
  <c r="NF61" i="16" a="1"/>
  <c r="NF61" i="16" s="1"/>
  <c r="NE61" i="16" a="1"/>
  <c r="NE61" i="16" s="1"/>
  <c r="ND61" i="16" a="1"/>
  <c r="ND61" i="16" s="1"/>
  <c r="NC61" i="16" a="1"/>
  <c r="NC61" i="16" s="1"/>
  <c r="NB61" i="16" a="1"/>
  <c r="NB61" i="16" s="1"/>
  <c r="NA61" i="16" a="1"/>
  <c r="NA61" i="16" s="1"/>
  <c r="MZ61" i="16" a="1"/>
  <c r="MZ61" i="16" s="1"/>
  <c r="MY61" i="16" a="1"/>
  <c r="MY61" i="16" s="1"/>
  <c r="MX61" i="16" a="1"/>
  <c r="MX61" i="16" s="1"/>
  <c r="MW61" i="16" a="1"/>
  <c r="MW61" i="16" s="1"/>
  <c r="MV61" i="16" a="1"/>
  <c r="MV61" i="16" s="1"/>
  <c r="MU61" i="16" a="1"/>
  <c r="MU61" i="16" s="1"/>
  <c r="MT61" i="16" a="1"/>
  <c r="MT61" i="16" s="1"/>
  <c r="MS61" i="16" a="1"/>
  <c r="MS61" i="16" s="1"/>
  <c r="MR61" i="16" a="1"/>
  <c r="MR61" i="16" s="1"/>
  <c r="MQ61" i="16" a="1"/>
  <c r="MQ61" i="16" s="1"/>
  <c r="MP61" i="16" a="1"/>
  <c r="MP61" i="16" s="1"/>
  <c r="MO61" i="16" a="1"/>
  <c r="MO61" i="16" s="1"/>
  <c r="MN61" i="16" a="1"/>
  <c r="MN61" i="16" s="1"/>
  <c r="MM61" i="16" a="1"/>
  <c r="MM61" i="16" s="1"/>
  <c r="ML61" i="16" a="1"/>
  <c r="ML61" i="16" s="1"/>
  <c r="MK61" i="16" a="1"/>
  <c r="MK61" i="16" s="1"/>
  <c r="MJ61" i="16" a="1"/>
  <c r="MJ61" i="16" s="1"/>
  <c r="MI61" i="16" a="1"/>
  <c r="MI61" i="16" s="1"/>
  <c r="MH61" i="16" a="1"/>
  <c r="MH61" i="16" s="1"/>
  <c r="MG61" i="16" a="1"/>
  <c r="MG61" i="16" s="1"/>
  <c r="MF61" i="16" a="1"/>
  <c r="MF61" i="16" s="1"/>
  <c r="ME61" i="16" a="1"/>
  <c r="ME61" i="16" s="1"/>
  <c r="MD61" i="16" a="1"/>
  <c r="MD61" i="16" s="1"/>
  <c r="MC61" i="16" a="1"/>
  <c r="MC61" i="16" s="1"/>
  <c r="MB61" i="16" a="1"/>
  <c r="MB61" i="16" s="1"/>
  <c r="MA61" i="16" a="1"/>
  <c r="MA61" i="16" s="1"/>
  <c r="LZ61" i="16" a="1"/>
  <c r="LZ61" i="16" s="1"/>
  <c r="LY61" i="16" a="1"/>
  <c r="LY61" i="16" s="1"/>
  <c r="LX61" i="16" a="1"/>
  <c r="LX61" i="16" s="1"/>
  <c r="LW61" i="16" a="1"/>
  <c r="LW61" i="16" s="1"/>
  <c r="LV61" i="16" a="1"/>
  <c r="LV61" i="16" s="1"/>
  <c r="LU61" i="16" a="1"/>
  <c r="LU61" i="16" s="1"/>
  <c r="LT61" i="16" a="1"/>
  <c r="LT61" i="16" s="1"/>
  <c r="LS61" i="16" a="1"/>
  <c r="LS61" i="16" s="1"/>
  <c r="LR61" i="16" a="1"/>
  <c r="LR61" i="16" s="1"/>
  <c r="LQ61" i="16" a="1"/>
  <c r="LQ61" i="16" s="1"/>
  <c r="LP61" i="16" a="1"/>
  <c r="LP61" i="16" s="1"/>
  <c r="LO61" i="16" a="1"/>
  <c r="LO61" i="16" s="1"/>
  <c r="LN61" i="16" a="1"/>
  <c r="LN61" i="16" s="1"/>
  <c r="LM61" i="16" a="1"/>
  <c r="LM61" i="16" s="1"/>
  <c r="LL61" i="16" a="1"/>
  <c r="LL61" i="16" s="1"/>
  <c r="LK61" i="16" a="1"/>
  <c r="LK61" i="16" s="1"/>
  <c r="LJ61" i="16" a="1"/>
  <c r="LJ61" i="16" s="1"/>
  <c r="LI61" i="16" a="1"/>
  <c r="LI61" i="16" s="1"/>
  <c r="LH61" i="16" a="1"/>
  <c r="LH61" i="16" s="1"/>
  <c r="LG61" i="16" a="1"/>
  <c r="LG61" i="16" s="1"/>
  <c r="LF61" i="16" a="1"/>
  <c r="LF61" i="16" s="1"/>
  <c r="LE61" i="16" a="1"/>
  <c r="LE61" i="16" s="1"/>
  <c r="LD61" i="16" a="1"/>
  <c r="LD61" i="16" s="1"/>
  <c r="LC61" i="16" a="1"/>
  <c r="LC61" i="16" s="1"/>
  <c r="LB61" i="16" a="1"/>
  <c r="LB61" i="16" s="1"/>
  <c r="LA61" i="16" a="1"/>
  <c r="LA61" i="16" s="1"/>
  <c r="KZ61" i="16" a="1"/>
  <c r="KZ61" i="16" s="1"/>
  <c r="KY61" i="16" a="1"/>
  <c r="KY61" i="16" s="1"/>
  <c r="KX61" i="16" a="1"/>
  <c r="KX61" i="16" s="1"/>
  <c r="KW61" i="16" a="1"/>
  <c r="KW61" i="16" s="1"/>
  <c r="KV61" i="16" a="1"/>
  <c r="KV61" i="16" s="1"/>
  <c r="KU61" i="16" a="1"/>
  <c r="KU61" i="16" s="1"/>
  <c r="KT61" i="16" a="1"/>
  <c r="KT61" i="16" s="1"/>
  <c r="KS61" i="16" a="1"/>
  <c r="KS61" i="16" s="1"/>
  <c r="KR61" i="16" a="1"/>
  <c r="KR61" i="16" s="1"/>
  <c r="KQ61" i="16" a="1"/>
  <c r="KQ61" i="16" s="1"/>
  <c r="KP61" i="16" a="1"/>
  <c r="KP61" i="16" s="1"/>
  <c r="KO61" i="16" a="1"/>
  <c r="KO61" i="16" s="1"/>
  <c r="KN61" i="16" a="1"/>
  <c r="KN61" i="16" s="1"/>
  <c r="KM61" i="16" a="1"/>
  <c r="KM61" i="16" s="1"/>
  <c r="KL61" i="16" a="1"/>
  <c r="KL61" i="16" s="1"/>
  <c r="KK61" i="16" a="1"/>
  <c r="KK61" i="16" s="1"/>
  <c r="KJ61" i="16" a="1"/>
  <c r="KJ61" i="16" s="1"/>
  <c r="KI61" i="16" a="1"/>
  <c r="KI61" i="16" s="1"/>
  <c r="KH61" i="16" a="1"/>
  <c r="KH61" i="16" s="1"/>
  <c r="KG61" i="16" a="1"/>
  <c r="KG61" i="16" s="1"/>
  <c r="KF61" i="16" a="1"/>
  <c r="KF61" i="16" s="1"/>
  <c r="KE61" i="16" a="1"/>
  <c r="KE61" i="16" s="1"/>
  <c r="KD61" i="16" a="1"/>
  <c r="KD61" i="16" s="1"/>
  <c r="KC61" i="16" a="1"/>
  <c r="KC61" i="16" s="1"/>
  <c r="KB61" i="16" a="1"/>
  <c r="KB61" i="16" s="1"/>
  <c r="KA61" i="16" a="1"/>
  <c r="KA61" i="16" s="1"/>
  <c r="JZ61" i="16" a="1"/>
  <c r="JZ61" i="16" s="1"/>
  <c r="JY61" i="16" a="1"/>
  <c r="JY61" i="16" s="1"/>
  <c r="JX61" i="16" a="1"/>
  <c r="JX61" i="16" s="1"/>
  <c r="JW61" i="16" a="1"/>
  <c r="JW61" i="16" s="1"/>
  <c r="JV61" i="16" a="1"/>
  <c r="JV61" i="16" s="1"/>
  <c r="JU61" i="16" a="1"/>
  <c r="JU61" i="16" s="1"/>
  <c r="JT61" i="16" a="1"/>
  <c r="JT61" i="16" s="1"/>
  <c r="JS61" i="16" a="1"/>
  <c r="JS61" i="16" s="1"/>
  <c r="JR61" i="16" a="1"/>
  <c r="JR61" i="16" s="1"/>
  <c r="JQ61" i="16" a="1"/>
  <c r="JQ61" i="16" s="1"/>
  <c r="JP61" i="16" a="1"/>
  <c r="JP61" i="16" s="1"/>
  <c r="JO61" i="16" a="1"/>
  <c r="JO61" i="16" s="1"/>
  <c r="JN61" i="16" a="1"/>
  <c r="JN61" i="16" s="1"/>
  <c r="JM61" i="16" a="1"/>
  <c r="JM61" i="16" s="1"/>
  <c r="JL61" i="16" a="1"/>
  <c r="JL61" i="16" s="1"/>
  <c r="JK61" i="16" a="1"/>
  <c r="JK61" i="16" s="1"/>
  <c r="JJ61" i="16" a="1"/>
  <c r="JJ61" i="16" s="1"/>
  <c r="JI61" i="16" a="1"/>
  <c r="JI61" i="16" s="1"/>
  <c r="JH61" i="16" a="1"/>
  <c r="JH61" i="16" s="1"/>
  <c r="JG61" i="16" a="1"/>
  <c r="JG61" i="16" s="1"/>
  <c r="JF61" i="16" a="1"/>
  <c r="JF61" i="16" s="1"/>
  <c r="JE61" i="16" a="1"/>
  <c r="JE61" i="16" s="1"/>
  <c r="JD61" i="16" a="1"/>
  <c r="JD61" i="16" s="1"/>
  <c r="JC61" i="16" a="1"/>
  <c r="JC61" i="16" s="1"/>
  <c r="JB61" i="16" a="1"/>
  <c r="JB61" i="16" s="1"/>
  <c r="JA61" i="16" a="1"/>
  <c r="JA61" i="16" s="1"/>
  <c r="IZ61" i="16" a="1"/>
  <c r="IZ61" i="16" s="1"/>
  <c r="IY61" i="16" a="1"/>
  <c r="IY61" i="16" s="1"/>
  <c r="IX61" i="16" a="1"/>
  <c r="IX61" i="16" s="1"/>
  <c r="IW61" i="16" a="1"/>
  <c r="IW61" i="16" s="1"/>
  <c r="IV61" i="16" a="1"/>
  <c r="IV61" i="16" s="1"/>
  <c r="IU61" i="16" a="1"/>
  <c r="IU61" i="16" s="1"/>
  <c r="IT61" i="16" a="1"/>
  <c r="IT61" i="16" s="1"/>
  <c r="IS61" i="16" a="1"/>
  <c r="IS61" i="16" s="1"/>
  <c r="IR61" i="16" a="1"/>
  <c r="IR61" i="16" s="1"/>
  <c r="IQ61" i="16" a="1"/>
  <c r="IQ61" i="16" s="1"/>
  <c r="IP61" i="16" a="1"/>
  <c r="IP61" i="16" s="1"/>
  <c r="IO61" i="16" a="1"/>
  <c r="IO61" i="16" s="1"/>
  <c r="IN61" i="16" a="1"/>
  <c r="IN61" i="16" s="1"/>
  <c r="IM61" i="16" a="1"/>
  <c r="IM61" i="16" s="1"/>
  <c r="IL61" i="16" a="1"/>
  <c r="IL61" i="16" s="1"/>
  <c r="IK61" i="16" a="1"/>
  <c r="IK61" i="16" s="1"/>
  <c r="IJ61" i="16" a="1"/>
  <c r="IJ61" i="16" s="1"/>
  <c r="II61" i="16" a="1"/>
  <c r="II61" i="16" s="1"/>
  <c r="IH61" i="16" a="1"/>
  <c r="IH61" i="16" s="1"/>
  <c r="IG61" i="16" a="1"/>
  <c r="IG61" i="16" s="1"/>
  <c r="IF61" i="16" a="1"/>
  <c r="IF61" i="16" s="1"/>
  <c r="IE61" i="16" a="1"/>
  <c r="IE61" i="16" s="1"/>
  <c r="ID61" i="16" a="1"/>
  <c r="ID61" i="16" s="1"/>
  <c r="IC61" i="16" a="1"/>
  <c r="IC61" i="16" s="1"/>
  <c r="IB61" i="16" a="1"/>
  <c r="IB61" i="16" s="1"/>
  <c r="IA61" i="16" a="1"/>
  <c r="IA61" i="16" s="1"/>
  <c r="HZ61" i="16" a="1"/>
  <c r="HZ61" i="16" s="1"/>
  <c r="HY61" i="16" a="1"/>
  <c r="HY61" i="16" s="1"/>
  <c r="HX61" i="16" a="1"/>
  <c r="HX61" i="16" s="1"/>
  <c r="HW61" i="16" a="1"/>
  <c r="HW61" i="16" s="1"/>
  <c r="HV61" i="16" a="1"/>
  <c r="HV61" i="16" s="1"/>
  <c r="HU61" i="16" a="1"/>
  <c r="HU61" i="16" s="1"/>
  <c r="HT61" i="16" a="1"/>
  <c r="HT61" i="16" s="1"/>
  <c r="HS61" i="16" a="1"/>
  <c r="HS61" i="16" s="1"/>
  <c r="HR61" i="16" a="1"/>
  <c r="HR61" i="16" s="1"/>
  <c r="HQ61" i="16" a="1"/>
  <c r="HQ61" i="16" s="1"/>
  <c r="HP61" i="16" a="1"/>
  <c r="HP61" i="16" s="1"/>
  <c r="HO61" i="16" a="1"/>
  <c r="HO61" i="16" s="1"/>
  <c r="HN61" i="16" a="1"/>
  <c r="HN61" i="16" s="1"/>
  <c r="HM61" i="16" a="1"/>
  <c r="HM61" i="16" s="1"/>
  <c r="HL61" i="16" a="1"/>
  <c r="HL61" i="16" s="1"/>
  <c r="HK61" i="16" a="1"/>
  <c r="HK61" i="16" s="1"/>
  <c r="HJ61" i="16" a="1"/>
  <c r="HJ61" i="16" s="1"/>
  <c r="HI61" i="16" a="1"/>
  <c r="HI61" i="16" s="1"/>
  <c r="HH61" i="16" a="1"/>
  <c r="HH61" i="16" s="1"/>
  <c r="HG61" i="16" a="1"/>
  <c r="HG61" i="16" s="1"/>
  <c r="HF61" i="16" a="1"/>
  <c r="HF61" i="16" s="1"/>
  <c r="HE61" i="16" a="1"/>
  <c r="HE61" i="16" s="1"/>
  <c r="HD61" i="16" a="1"/>
  <c r="HD61" i="16" s="1"/>
  <c r="HC61" i="16" a="1"/>
  <c r="HC61" i="16" s="1"/>
  <c r="HB61" i="16" a="1"/>
  <c r="HB61" i="16" s="1"/>
  <c r="HA61" i="16" a="1"/>
  <c r="HA61" i="16" s="1"/>
  <c r="GZ61" i="16" a="1"/>
  <c r="GZ61" i="16" s="1"/>
  <c r="GY61" i="16" a="1"/>
  <c r="GY61" i="16" s="1"/>
  <c r="GX61" i="16" a="1"/>
  <c r="GX61" i="16" s="1"/>
  <c r="GW61" i="16" a="1"/>
  <c r="GW61" i="16" s="1"/>
  <c r="GV61" i="16" a="1"/>
  <c r="GV61" i="16" s="1"/>
  <c r="GU61" i="16" a="1"/>
  <c r="GU61" i="16" s="1"/>
  <c r="GT61" i="16" a="1"/>
  <c r="GT61" i="16" s="1"/>
  <c r="GS61" i="16" a="1"/>
  <c r="GS61" i="16" s="1"/>
  <c r="GR61" i="16" a="1"/>
  <c r="GR61" i="16" s="1"/>
  <c r="GQ61" i="16" a="1"/>
  <c r="GQ61" i="16" s="1"/>
  <c r="GP61" i="16" a="1"/>
  <c r="GP61" i="16" s="1"/>
  <c r="GO61" i="16" a="1"/>
  <c r="GO61" i="16" s="1"/>
  <c r="GN61" i="16" a="1"/>
  <c r="GN61" i="16" s="1"/>
  <c r="GM61" i="16" a="1"/>
  <c r="GM61" i="16" s="1"/>
  <c r="GL61" i="16" a="1"/>
  <c r="GL61" i="16" s="1"/>
  <c r="GK61" i="16" a="1"/>
  <c r="GK61" i="16" s="1"/>
  <c r="GJ61" i="16" a="1"/>
  <c r="GJ61" i="16" s="1"/>
  <c r="GI61" i="16" a="1"/>
  <c r="GI61" i="16" s="1"/>
  <c r="GH61" i="16" a="1"/>
  <c r="GH61" i="16" s="1"/>
  <c r="GG61" i="16" a="1"/>
  <c r="GG61" i="16" s="1"/>
  <c r="GF61" i="16" a="1"/>
  <c r="GF61" i="16" s="1"/>
  <c r="GE61" i="16" a="1"/>
  <c r="GE61" i="16" s="1"/>
  <c r="GD61" i="16" a="1"/>
  <c r="GD61" i="16" s="1"/>
  <c r="GC61" i="16" a="1"/>
  <c r="GC61" i="16" s="1"/>
  <c r="GB61" i="16" a="1"/>
  <c r="GB61" i="16" s="1"/>
  <c r="GA61" i="16" a="1"/>
  <c r="GA61" i="16" s="1"/>
  <c r="FZ61" i="16" a="1"/>
  <c r="FZ61" i="16" s="1"/>
  <c r="FY61" i="16" a="1"/>
  <c r="FY61" i="16" s="1"/>
  <c r="FX61" i="16" a="1"/>
  <c r="FX61" i="16" s="1"/>
  <c r="FW61" i="16" a="1"/>
  <c r="FW61" i="16" s="1"/>
  <c r="FV61" i="16" a="1"/>
  <c r="FV61" i="16" s="1"/>
  <c r="FU61" i="16" a="1"/>
  <c r="FU61" i="16" s="1"/>
  <c r="FT61" i="16" a="1"/>
  <c r="FT61" i="16" s="1"/>
  <c r="FS61" i="16" a="1"/>
  <c r="FS61" i="16" s="1"/>
  <c r="FR61" i="16" a="1"/>
  <c r="FR61" i="16" s="1"/>
  <c r="FQ61" i="16" a="1"/>
  <c r="FQ61" i="16" s="1"/>
  <c r="FP61" i="16" a="1"/>
  <c r="FP61" i="16" s="1"/>
  <c r="FO61" i="16" a="1"/>
  <c r="FO61" i="16" s="1"/>
  <c r="FN61" i="16" a="1"/>
  <c r="FN61" i="16" s="1"/>
  <c r="FM61" i="16" a="1"/>
  <c r="FM61" i="16" s="1"/>
  <c r="FL61" i="16" a="1"/>
  <c r="FL61" i="16" s="1"/>
  <c r="FK61" i="16" a="1"/>
  <c r="FK61" i="16" s="1"/>
  <c r="FJ61" i="16" a="1"/>
  <c r="FJ61" i="16" s="1"/>
  <c r="FI61" i="16" a="1"/>
  <c r="FI61" i="16" s="1"/>
  <c r="FH61" i="16" a="1"/>
  <c r="FH61" i="16" s="1"/>
  <c r="FG61" i="16" a="1"/>
  <c r="FG61" i="16" s="1"/>
  <c r="FF61" i="16" a="1"/>
  <c r="FF61" i="16" s="1"/>
  <c r="FE61" i="16" a="1"/>
  <c r="FE61" i="16" s="1"/>
  <c r="FD61" i="16" a="1"/>
  <c r="FD61" i="16" s="1"/>
  <c r="FC61" i="16" a="1"/>
  <c r="FC61" i="16" s="1"/>
  <c r="FB61" i="16" a="1"/>
  <c r="FB61" i="16" s="1"/>
  <c r="FA61" i="16" a="1"/>
  <c r="FA61" i="16" s="1"/>
  <c r="EZ61" i="16" a="1"/>
  <c r="EZ61" i="16" s="1"/>
  <c r="EY61" i="16" a="1"/>
  <c r="EY61" i="16" s="1"/>
  <c r="EX61" i="16" a="1"/>
  <c r="EX61" i="16" s="1"/>
  <c r="EW61" i="16" a="1"/>
  <c r="EW61" i="16" s="1"/>
  <c r="EV61" i="16" a="1"/>
  <c r="EV61" i="16" s="1"/>
  <c r="EU61" i="16" a="1"/>
  <c r="EU61" i="16" s="1"/>
  <c r="ET61" i="16" a="1"/>
  <c r="ET61" i="16" s="1"/>
  <c r="ES61" i="16" a="1"/>
  <c r="ES61" i="16" s="1"/>
  <c r="ER61" i="16" a="1"/>
  <c r="ER61" i="16" s="1"/>
  <c r="EQ61" i="16" a="1"/>
  <c r="EQ61" i="16" s="1"/>
  <c r="EP61" i="16" a="1"/>
  <c r="EP61" i="16" s="1"/>
  <c r="EO61" i="16" a="1"/>
  <c r="EO61" i="16" s="1"/>
  <c r="EN61" i="16" a="1"/>
  <c r="EN61" i="16" s="1"/>
  <c r="EM61" i="16" a="1"/>
  <c r="EM61" i="16" s="1"/>
  <c r="EL61" i="16" a="1"/>
  <c r="EL61" i="16" s="1"/>
  <c r="EK61" i="16" a="1"/>
  <c r="EK61" i="16" s="1"/>
  <c r="EJ61" i="16" a="1"/>
  <c r="EJ61" i="16" s="1"/>
  <c r="EI61" i="16" a="1"/>
  <c r="EI61" i="16" s="1"/>
  <c r="EH61" i="16" a="1"/>
  <c r="EH61" i="16" s="1"/>
  <c r="EG61" i="16" a="1"/>
  <c r="EG61" i="16" s="1"/>
  <c r="EF61" i="16" a="1"/>
  <c r="EF61" i="16" s="1"/>
  <c r="EE61" i="16" a="1"/>
  <c r="EE61" i="16" s="1"/>
  <c r="ED61" i="16" a="1"/>
  <c r="ED61" i="16" s="1"/>
  <c r="EC61" i="16" a="1"/>
  <c r="EC61" i="16" s="1"/>
  <c r="EB61" i="16" a="1"/>
  <c r="EB61" i="16" s="1"/>
  <c r="EA61" i="16" a="1"/>
  <c r="EA61" i="16" s="1"/>
  <c r="DZ61" i="16" a="1"/>
  <c r="DZ61" i="16" s="1"/>
  <c r="DY61" i="16" a="1"/>
  <c r="DY61" i="16" s="1"/>
  <c r="DX61" i="16" a="1"/>
  <c r="DX61" i="16" s="1"/>
  <c r="DW61" i="16" a="1"/>
  <c r="DW61" i="16" s="1"/>
  <c r="DV61" i="16" a="1"/>
  <c r="DV61" i="16" s="1"/>
  <c r="DU61" i="16" a="1"/>
  <c r="DU61" i="16" s="1"/>
  <c r="DT61" i="16" a="1"/>
  <c r="DT61" i="16" s="1"/>
  <c r="DS61" i="16" a="1"/>
  <c r="DS61" i="16" s="1"/>
  <c r="DR61" i="16" a="1"/>
  <c r="DR61" i="16" s="1"/>
  <c r="DQ61" i="16" a="1"/>
  <c r="DQ61" i="16" s="1"/>
  <c r="DP61" i="16" a="1"/>
  <c r="DP61" i="16" s="1"/>
  <c r="DO61" i="16" a="1"/>
  <c r="DO61" i="16" s="1"/>
  <c r="DN61" i="16" a="1"/>
  <c r="DN61" i="16" s="1"/>
  <c r="DM61" i="16" a="1"/>
  <c r="DM61" i="16" s="1"/>
  <c r="DL61" i="16" a="1"/>
  <c r="DL61" i="16" s="1"/>
  <c r="DK61" i="16" a="1"/>
  <c r="DK61" i="16" s="1"/>
  <c r="DJ61" i="16" a="1"/>
  <c r="DJ61" i="16" s="1"/>
  <c r="DI61" i="16" a="1"/>
  <c r="DI61" i="16" s="1"/>
  <c r="DH61" i="16" a="1"/>
  <c r="DH61" i="16" s="1"/>
  <c r="DG61" i="16" a="1"/>
  <c r="DG61" i="16" s="1"/>
  <c r="DF61" i="16" a="1"/>
  <c r="DF61" i="16" s="1"/>
  <c r="DE61" i="16" a="1"/>
  <c r="DE61" i="16" s="1"/>
  <c r="DD61" i="16" a="1"/>
  <c r="DD61" i="16" s="1"/>
  <c r="DC61" i="16" a="1"/>
  <c r="DC61" i="16" s="1"/>
  <c r="DB61" i="16" a="1"/>
  <c r="DB61" i="16" s="1"/>
  <c r="DA61" i="16" a="1"/>
  <c r="DA61" i="16" s="1"/>
  <c r="CZ61" i="16" a="1"/>
  <c r="CZ61" i="16" s="1"/>
  <c r="CY61" i="16" a="1"/>
  <c r="CY61" i="16" s="1"/>
  <c r="CX61" i="16" a="1"/>
  <c r="CX61" i="16" s="1"/>
  <c r="CW61" i="16" a="1"/>
  <c r="CW61" i="16" s="1"/>
  <c r="CV61" i="16" a="1"/>
  <c r="CV61" i="16" s="1"/>
  <c r="CU61" i="16" a="1"/>
  <c r="CU61" i="16" s="1"/>
  <c r="CT61" i="16" a="1"/>
  <c r="CT61" i="16" s="1"/>
  <c r="CS61" i="16" a="1"/>
  <c r="CS61" i="16" s="1"/>
  <c r="CR61" i="16" a="1"/>
  <c r="CR61" i="16" s="1"/>
  <c r="CQ61" i="16" a="1"/>
  <c r="CQ61" i="16" s="1"/>
  <c r="CP61" i="16" a="1"/>
  <c r="CP61" i="16" s="1"/>
  <c r="CO61" i="16" a="1"/>
  <c r="CO61" i="16" s="1"/>
  <c r="CN61" i="16" a="1"/>
  <c r="CN61" i="16" s="1"/>
  <c r="CM61" i="16" a="1"/>
  <c r="CM61" i="16" s="1"/>
  <c r="CL61" i="16" a="1"/>
  <c r="CL61" i="16" s="1"/>
  <c r="CK61" i="16" a="1"/>
  <c r="CK61" i="16" s="1"/>
  <c r="CJ61" i="16" a="1"/>
  <c r="CJ61" i="16" s="1"/>
  <c r="CI61" i="16" a="1"/>
  <c r="CI61" i="16" s="1"/>
  <c r="CH61" i="16" a="1"/>
  <c r="CH61" i="16" s="1"/>
  <c r="CG61" i="16" a="1"/>
  <c r="CG61" i="16" s="1"/>
  <c r="CF61" i="16" a="1"/>
  <c r="CF61" i="16" s="1"/>
  <c r="CE61" i="16" a="1"/>
  <c r="CE61" i="16" s="1"/>
  <c r="CD61" i="16" a="1"/>
  <c r="CD61" i="16" s="1"/>
  <c r="CC61" i="16" a="1"/>
  <c r="CC61" i="16" s="1"/>
  <c r="CB61" i="16" a="1"/>
  <c r="CB61" i="16" s="1"/>
  <c r="CA61" i="16" a="1"/>
  <c r="CA61" i="16" s="1"/>
  <c r="BZ61" i="16" a="1"/>
  <c r="BZ61" i="16" s="1"/>
  <c r="BY61" i="16" a="1"/>
  <c r="BY61" i="16" s="1"/>
  <c r="BX61" i="16" a="1"/>
  <c r="BX61" i="16" s="1"/>
  <c r="BW61" i="16" a="1"/>
  <c r="BW61" i="16" s="1"/>
  <c r="BV61" i="16" a="1"/>
  <c r="BV61" i="16" s="1"/>
  <c r="BU61" i="16" a="1"/>
  <c r="BU61" i="16" s="1"/>
  <c r="BT61" i="16" a="1"/>
  <c r="BT61" i="16" s="1"/>
  <c r="BS61" i="16" a="1"/>
  <c r="BS61" i="16" s="1"/>
  <c r="BR61" i="16" a="1"/>
  <c r="BR61" i="16" s="1"/>
  <c r="BQ61" i="16" a="1"/>
  <c r="BQ61" i="16" s="1"/>
  <c r="BP61" i="16" a="1"/>
  <c r="BP61" i="16" s="1"/>
  <c r="BO61" i="16" a="1"/>
  <c r="BO61" i="16" s="1"/>
  <c r="BN61" i="16" a="1"/>
  <c r="BN61" i="16" s="1"/>
  <c r="BM61" i="16" a="1"/>
  <c r="BM61" i="16" s="1"/>
  <c r="BL61" i="16" a="1"/>
  <c r="BL61" i="16" s="1"/>
  <c r="BK61" i="16" a="1"/>
  <c r="BK61" i="16" s="1"/>
  <c r="BJ61" i="16" a="1"/>
  <c r="BJ61" i="16" s="1"/>
  <c r="BI61" i="16" a="1"/>
  <c r="BI61" i="16" s="1"/>
  <c r="BH61" i="16" a="1"/>
  <c r="BH61" i="16" s="1"/>
  <c r="BG61" i="16" a="1"/>
  <c r="BG61" i="16" s="1"/>
  <c r="BF61" i="16" a="1"/>
  <c r="BF61" i="16" s="1"/>
  <c r="BE61" i="16" a="1"/>
  <c r="BE61" i="16" s="1"/>
  <c r="BD61" i="16" a="1"/>
  <c r="BD61" i="16" s="1"/>
  <c r="BC61" i="16" a="1"/>
  <c r="BC61" i="16" s="1"/>
  <c r="BB61" i="16" a="1"/>
  <c r="BB61" i="16" s="1"/>
  <c r="BA61" i="16" a="1"/>
  <c r="BA61" i="16" s="1"/>
  <c r="AZ61" i="16" a="1"/>
  <c r="AZ61" i="16" s="1"/>
  <c r="AY61" i="16" a="1"/>
  <c r="AY61" i="16" s="1"/>
  <c r="AX61" i="16" a="1"/>
  <c r="AX61" i="16" s="1"/>
  <c r="AW61" i="16" a="1"/>
  <c r="AW61" i="16" s="1"/>
  <c r="AV61" i="16" a="1"/>
  <c r="AV61" i="16" s="1"/>
  <c r="AU61" i="16" a="1"/>
  <c r="AU61" i="16" s="1"/>
  <c r="AT61" i="16" a="1"/>
  <c r="AT61" i="16" s="1"/>
  <c r="AS61" i="16" a="1"/>
  <c r="AS61" i="16" s="1"/>
  <c r="AR61" i="16" a="1"/>
  <c r="AR61" i="16" s="1"/>
  <c r="AQ61" i="16" a="1"/>
  <c r="AQ61" i="16" s="1"/>
  <c r="AP61" i="16" a="1"/>
  <c r="AP61" i="16" s="1"/>
  <c r="AO61" i="16" a="1"/>
  <c r="AO61" i="16" s="1"/>
  <c r="AN61" i="16" a="1"/>
  <c r="AN61" i="16" s="1"/>
  <c r="AM61" i="16" a="1"/>
  <c r="AM61" i="16" s="1"/>
  <c r="AL61" i="16" a="1"/>
  <c r="AL61" i="16" s="1"/>
  <c r="AK61" i="16" a="1"/>
  <c r="AK61" i="16" s="1"/>
  <c r="AJ61" i="16" a="1"/>
  <c r="AJ61" i="16" s="1"/>
  <c r="AI61" i="16" a="1"/>
  <c r="AI61" i="16" s="1"/>
  <c r="AH61" i="16" a="1"/>
  <c r="AH61" i="16" s="1"/>
  <c r="AG61" i="16" a="1"/>
  <c r="AG61" i="16" s="1"/>
  <c r="AF61" i="16" a="1"/>
  <c r="AF61" i="16" s="1"/>
  <c r="AE61" i="16" a="1"/>
  <c r="AE61" i="16" s="1"/>
  <c r="AD61" i="16" a="1"/>
  <c r="AD61" i="16" s="1"/>
  <c r="AC61" i="16" a="1"/>
  <c r="AC61" i="16" s="1"/>
  <c r="AB61" i="16" a="1"/>
  <c r="AB61" i="16" s="1"/>
  <c r="AA61" i="16" a="1"/>
  <c r="AA61" i="16" s="1"/>
  <c r="Z61" i="16" a="1"/>
  <c r="Z61" i="16" s="1"/>
  <c r="Y61" i="16" a="1"/>
  <c r="Y61" i="16" s="1"/>
  <c r="X61" i="16" a="1"/>
  <c r="X61" i="16" s="1"/>
  <c r="W61" i="16" a="1"/>
  <c r="W61" i="16" s="1"/>
  <c r="V61" i="16" a="1"/>
  <c r="V61" i="16" s="1"/>
  <c r="U61" i="16" a="1"/>
  <c r="U61" i="16" s="1"/>
  <c r="T61" i="16" a="1"/>
  <c r="T61" i="16" s="1"/>
  <c r="S61" i="16" a="1"/>
  <c r="S61" i="16" s="1"/>
  <c r="R61" i="16" a="1"/>
  <c r="R61" i="16" s="1"/>
  <c r="Q61" i="16" a="1"/>
  <c r="Q61" i="16" s="1"/>
  <c r="P61" i="16" a="1"/>
  <c r="P61" i="16" s="1"/>
  <c r="O61" i="16" a="1"/>
  <c r="O61" i="16" s="1"/>
  <c r="N61" i="16" a="1"/>
  <c r="N61" i="16" s="1"/>
  <c r="M61" i="16" a="1"/>
  <c r="M61" i="16" s="1"/>
  <c r="L61" i="16" a="1"/>
  <c r="L61" i="16" s="1"/>
  <c r="K61" i="16" a="1"/>
  <c r="K61" i="16" s="1"/>
  <c r="J61" i="16" a="1"/>
  <c r="J61" i="16" s="1"/>
  <c r="NJ60" i="16" a="1"/>
  <c r="NJ60" i="16" s="1"/>
  <c r="NI60" i="16" a="1"/>
  <c r="NI60" i="16" s="1"/>
  <c r="NH60" i="16" a="1"/>
  <c r="NH60" i="16" s="1"/>
  <c r="NG60" i="16" a="1"/>
  <c r="NG60" i="16" s="1"/>
  <c r="NF60" i="16" a="1"/>
  <c r="NF60" i="16" s="1"/>
  <c r="NE60" i="16" a="1"/>
  <c r="NE60" i="16" s="1"/>
  <c r="ND60" i="16" a="1"/>
  <c r="ND60" i="16" s="1"/>
  <c r="NC60" i="16" a="1"/>
  <c r="NC60" i="16" s="1"/>
  <c r="NB60" i="16" a="1"/>
  <c r="NB60" i="16" s="1"/>
  <c r="NA60" i="16" a="1"/>
  <c r="NA60" i="16" s="1"/>
  <c r="MZ60" i="16" a="1"/>
  <c r="MZ60" i="16" s="1"/>
  <c r="MY60" i="16" a="1"/>
  <c r="MY60" i="16" s="1"/>
  <c r="MX60" i="16" a="1"/>
  <c r="MX60" i="16" s="1"/>
  <c r="MW60" i="16" a="1"/>
  <c r="MW60" i="16" s="1"/>
  <c r="MV60" i="16" a="1"/>
  <c r="MV60" i="16" s="1"/>
  <c r="MU60" i="16" a="1"/>
  <c r="MU60" i="16" s="1"/>
  <c r="MT60" i="16" a="1"/>
  <c r="MT60" i="16" s="1"/>
  <c r="MS60" i="16" a="1"/>
  <c r="MS60" i="16" s="1"/>
  <c r="MR60" i="16" a="1"/>
  <c r="MR60" i="16" s="1"/>
  <c r="MQ60" i="16" a="1"/>
  <c r="MQ60" i="16" s="1"/>
  <c r="MP60" i="16" a="1"/>
  <c r="MP60" i="16" s="1"/>
  <c r="MO60" i="16" a="1"/>
  <c r="MO60" i="16" s="1"/>
  <c r="MN60" i="16" a="1"/>
  <c r="MN60" i="16" s="1"/>
  <c r="MM60" i="16" a="1"/>
  <c r="MM60" i="16" s="1"/>
  <c r="ML60" i="16" a="1"/>
  <c r="ML60" i="16" s="1"/>
  <c r="MK60" i="16" a="1"/>
  <c r="MK60" i="16" s="1"/>
  <c r="MJ60" i="16" a="1"/>
  <c r="MJ60" i="16" s="1"/>
  <c r="MI60" i="16" a="1"/>
  <c r="MI60" i="16" s="1"/>
  <c r="MH60" i="16" a="1"/>
  <c r="MH60" i="16" s="1"/>
  <c r="MG60" i="16" a="1"/>
  <c r="MG60" i="16" s="1"/>
  <c r="MF60" i="16" a="1"/>
  <c r="MF60" i="16" s="1"/>
  <c r="ME60" i="16" a="1"/>
  <c r="ME60" i="16" s="1"/>
  <c r="MD60" i="16" a="1"/>
  <c r="MD60" i="16" s="1"/>
  <c r="MC60" i="16" a="1"/>
  <c r="MC60" i="16" s="1"/>
  <c r="MB60" i="16" a="1"/>
  <c r="MB60" i="16" s="1"/>
  <c r="MA60" i="16" a="1"/>
  <c r="MA60" i="16" s="1"/>
  <c r="LZ60" i="16" a="1"/>
  <c r="LZ60" i="16" s="1"/>
  <c r="LY60" i="16" a="1"/>
  <c r="LY60" i="16" s="1"/>
  <c r="LX60" i="16" a="1"/>
  <c r="LX60" i="16" s="1"/>
  <c r="LW60" i="16" a="1"/>
  <c r="LW60" i="16" s="1"/>
  <c r="LV60" i="16" a="1"/>
  <c r="LV60" i="16" s="1"/>
  <c r="LU60" i="16" a="1"/>
  <c r="LU60" i="16" s="1"/>
  <c r="LT60" i="16" a="1"/>
  <c r="LT60" i="16" s="1"/>
  <c r="LS60" i="16" a="1"/>
  <c r="LS60" i="16" s="1"/>
  <c r="LR60" i="16" a="1"/>
  <c r="LR60" i="16" s="1"/>
  <c r="LQ60" i="16" a="1"/>
  <c r="LQ60" i="16" s="1"/>
  <c r="LP60" i="16" a="1"/>
  <c r="LP60" i="16" s="1"/>
  <c r="LO60" i="16" a="1"/>
  <c r="LO60" i="16" s="1"/>
  <c r="LN60" i="16" a="1"/>
  <c r="LN60" i="16" s="1"/>
  <c r="LM60" i="16" a="1"/>
  <c r="LM60" i="16" s="1"/>
  <c r="LL60" i="16" a="1"/>
  <c r="LL60" i="16" s="1"/>
  <c r="LK60" i="16" a="1"/>
  <c r="LK60" i="16" s="1"/>
  <c r="LJ60" i="16" a="1"/>
  <c r="LJ60" i="16" s="1"/>
  <c r="LI60" i="16" a="1"/>
  <c r="LI60" i="16" s="1"/>
  <c r="LH60" i="16" a="1"/>
  <c r="LH60" i="16" s="1"/>
  <c r="LG60" i="16" a="1"/>
  <c r="LG60" i="16" s="1"/>
  <c r="LF60" i="16" a="1"/>
  <c r="LF60" i="16" s="1"/>
  <c r="LE60" i="16" a="1"/>
  <c r="LE60" i="16" s="1"/>
  <c r="LD60" i="16" a="1"/>
  <c r="LD60" i="16" s="1"/>
  <c r="LC60" i="16" a="1"/>
  <c r="LC60" i="16" s="1"/>
  <c r="LB60" i="16" a="1"/>
  <c r="LB60" i="16" s="1"/>
  <c r="LA60" i="16" a="1"/>
  <c r="LA60" i="16" s="1"/>
  <c r="KZ60" i="16" a="1"/>
  <c r="KZ60" i="16" s="1"/>
  <c r="KY60" i="16" a="1"/>
  <c r="KY60" i="16" s="1"/>
  <c r="KX60" i="16" a="1"/>
  <c r="KX60" i="16" s="1"/>
  <c r="KW60" i="16" a="1"/>
  <c r="KW60" i="16" s="1"/>
  <c r="KV60" i="16" a="1"/>
  <c r="KV60" i="16" s="1"/>
  <c r="KU60" i="16" a="1"/>
  <c r="KU60" i="16" s="1"/>
  <c r="KT60" i="16" a="1"/>
  <c r="KT60" i="16" s="1"/>
  <c r="KS60" i="16" a="1"/>
  <c r="KS60" i="16" s="1"/>
  <c r="KR60" i="16" a="1"/>
  <c r="KR60" i="16" s="1"/>
  <c r="KQ60" i="16" a="1"/>
  <c r="KQ60" i="16" s="1"/>
  <c r="KP60" i="16" a="1"/>
  <c r="KP60" i="16" s="1"/>
  <c r="KO60" i="16" a="1"/>
  <c r="KO60" i="16" s="1"/>
  <c r="KN60" i="16" a="1"/>
  <c r="KN60" i="16" s="1"/>
  <c r="KM60" i="16" a="1"/>
  <c r="KM60" i="16" s="1"/>
  <c r="KL60" i="16" a="1"/>
  <c r="KL60" i="16" s="1"/>
  <c r="KK60" i="16" a="1"/>
  <c r="KK60" i="16" s="1"/>
  <c r="KJ60" i="16" a="1"/>
  <c r="KJ60" i="16" s="1"/>
  <c r="KI60" i="16" a="1"/>
  <c r="KI60" i="16" s="1"/>
  <c r="KH60" i="16" a="1"/>
  <c r="KH60" i="16" s="1"/>
  <c r="KG60" i="16" a="1"/>
  <c r="KG60" i="16" s="1"/>
  <c r="KF60" i="16" a="1"/>
  <c r="KF60" i="16" s="1"/>
  <c r="KE60" i="16" a="1"/>
  <c r="KE60" i="16" s="1"/>
  <c r="KD60" i="16" a="1"/>
  <c r="KD60" i="16" s="1"/>
  <c r="KC60" i="16" a="1"/>
  <c r="KC60" i="16" s="1"/>
  <c r="KB60" i="16" a="1"/>
  <c r="KB60" i="16" s="1"/>
  <c r="KA60" i="16" a="1"/>
  <c r="KA60" i="16" s="1"/>
  <c r="JZ60" i="16" a="1"/>
  <c r="JZ60" i="16" s="1"/>
  <c r="JY60" i="16" a="1"/>
  <c r="JY60" i="16" s="1"/>
  <c r="JX60" i="16" a="1"/>
  <c r="JX60" i="16" s="1"/>
  <c r="JW60" i="16" a="1"/>
  <c r="JW60" i="16" s="1"/>
  <c r="JV60" i="16" a="1"/>
  <c r="JV60" i="16" s="1"/>
  <c r="JU60" i="16" a="1"/>
  <c r="JU60" i="16" s="1"/>
  <c r="JT60" i="16" a="1"/>
  <c r="JT60" i="16" s="1"/>
  <c r="JS60" i="16" a="1"/>
  <c r="JS60" i="16" s="1"/>
  <c r="JR60" i="16" a="1"/>
  <c r="JR60" i="16" s="1"/>
  <c r="JQ60" i="16" a="1"/>
  <c r="JQ60" i="16" s="1"/>
  <c r="JP60" i="16" a="1"/>
  <c r="JP60" i="16" s="1"/>
  <c r="JO60" i="16" a="1"/>
  <c r="JO60" i="16" s="1"/>
  <c r="JN60" i="16" a="1"/>
  <c r="JN60" i="16" s="1"/>
  <c r="JM60" i="16" a="1"/>
  <c r="JM60" i="16" s="1"/>
  <c r="JL60" i="16" a="1"/>
  <c r="JL60" i="16" s="1"/>
  <c r="JK60" i="16" a="1"/>
  <c r="JK60" i="16" s="1"/>
  <c r="JJ60" i="16" a="1"/>
  <c r="JJ60" i="16" s="1"/>
  <c r="JI60" i="16" a="1"/>
  <c r="JI60" i="16" s="1"/>
  <c r="JH60" i="16" a="1"/>
  <c r="JH60" i="16" s="1"/>
  <c r="JG60" i="16" a="1"/>
  <c r="JG60" i="16" s="1"/>
  <c r="JF60" i="16" a="1"/>
  <c r="JF60" i="16" s="1"/>
  <c r="JE60" i="16" a="1"/>
  <c r="JE60" i="16" s="1"/>
  <c r="JD60" i="16" a="1"/>
  <c r="JD60" i="16" s="1"/>
  <c r="JC60" i="16" a="1"/>
  <c r="JC60" i="16" s="1"/>
  <c r="JB60" i="16" a="1"/>
  <c r="JB60" i="16" s="1"/>
  <c r="JA60" i="16" a="1"/>
  <c r="JA60" i="16" s="1"/>
  <c r="IZ60" i="16" a="1"/>
  <c r="IZ60" i="16" s="1"/>
  <c r="IY60" i="16" a="1"/>
  <c r="IY60" i="16" s="1"/>
  <c r="IX60" i="16" a="1"/>
  <c r="IX60" i="16" s="1"/>
  <c r="IW60" i="16" a="1"/>
  <c r="IW60" i="16" s="1"/>
  <c r="IV60" i="16" a="1"/>
  <c r="IV60" i="16" s="1"/>
  <c r="IU60" i="16" a="1"/>
  <c r="IU60" i="16" s="1"/>
  <c r="IT60" i="16" a="1"/>
  <c r="IT60" i="16" s="1"/>
  <c r="IS60" i="16" a="1"/>
  <c r="IS60" i="16" s="1"/>
  <c r="IR60" i="16" a="1"/>
  <c r="IR60" i="16" s="1"/>
  <c r="IQ60" i="16" a="1"/>
  <c r="IQ60" i="16" s="1"/>
  <c r="IP60" i="16" a="1"/>
  <c r="IP60" i="16" s="1"/>
  <c r="IO60" i="16" a="1"/>
  <c r="IO60" i="16" s="1"/>
  <c r="IN60" i="16" a="1"/>
  <c r="IN60" i="16" s="1"/>
  <c r="IM60" i="16" a="1"/>
  <c r="IM60" i="16" s="1"/>
  <c r="IL60" i="16" a="1"/>
  <c r="IL60" i="16" s="1"/>
  <c r="IK60" i="16" a="1"/>
  <c r="IK60" i="16" s="1"/>
  <c r="IJ60" i="16" a="1"/>
  <c r="IJ60" i="16" s="1"/>
  <c r="II60" i="16" a="1"/>
  <c r="II60" i="16" s="1"/>
  <c r="IH60" i="16" a="1"/>
  <c r="IH60" i="16" s="1"/>
  <c r="IG60" i="16" a="1"/>
  <c r="IG60" i="16" s="1"/>
  <c r="IF60" i="16" a="1"/>
  <c r="IF60" i="16" s="1"/>
  <c r="IE60" i="16" a="1"/>
  <c r="IE60" i="16" s="1"/>
  <c r="ID60" i="16" a="1"/>
  <c r="ID60" i="16" s="1"/>
  <c r="IC60" i="16" a="1"/>
  <c r="IC60" i="16" s="1"/>
  <c r="IB60" i="16" a="1"/>
  <c r="IB60" i="16" s="1"/>
  <c r="IA60" i="16" a="1"/>
  <c r="IA60" i="16" s="1"/>
  <c r="HZ60" i="16" a="1"/>
  <c r="HZ60" i="16" s="1"/>
  <c r="HY60" i="16" a="1"/>
  <c r="HY60" i="16" s="1"/>
  <c r="HX60" i="16" a="1"/>
  <c r="HX60" i="16" s="1"/>
  <c r="HW60" i="16" a="1"/>
  <c r="HW60" i="16" s="1"/>
  <c r="HV60" i="16" a="1"/>
  <c r="HV60" i="16" s="1"/>
  <c r="HU60" i="16" a="1"/>
  <c r="HU60" i="16" s="1"/>
  <c r="HT60" i="16" a="1"/>
  <c r="HT60" i="16" s="1"/>
  <c r="HS60" i="16" a="1"/>
  <c r="HS60" i="16" s="1"/>
  <c r="HR60" i="16" a="1"/>
  <c r="HR60" i="16" s="1"/>
  <c r="HQ60" i="16" a="1"/>
  <c r="HQ60" i="16" s="1"/>
  <c r="HP60" i="16" a="1"/>
  <c r="HP60" i="16" s="1"/>
  <c r="HO60" i="16" a="1"/>
  <c r="HO60" i="16" s="1"/>
  <c r="HN60" i="16" a="1"/>
  <c r="HN60" i="16" s="1"/>
  <c r="HM60" i="16" a="1"/>
  <c r="HM60" i="16" s="1"/>
  <c r="HL60" i="16" a="1"/>
  <c r="HL60" i="16" s="1"/>
  <c r="HK60" i="16" a="1"/>
  <c r="HK60" i="16" s="1"/>
  <c r="HJ60" i="16" a="1"/>
  <c r="HJ60" i="16" s="1"/>
  <c r="HI60" i="16" a="1"/>
  <c r="HI60" i="16" s="1"/>
  <c r="HH60" i="16" a="1"/>
  <c r="HH60" i="16" s="1"/>
  <c r="HG60" i="16" a="1"/>
  <c r="HG60" i="16" s="1"/>
  <c r="HF60" i="16" a="1"/>
  <c r="HF60" i="16" s="1"/>
  <c r="HE60" i="16" a="1"/>
  <c r="HE60" i="16" s="1"/>
  <c r="HD60" i="16" a="1"/>
  <c r="HD60" i="16" s="1"/>
  <c r="HC60" i="16" a="1"/>
  <c r="HC60" i="16" s="1"/>
  <c r="HB60" i="16" a="1"/>
  <c r="HB60" i="16" s="1"/>
  <c r="HA60" i="16" a="1"/>
  <c r="HA60" i="16" s="1"/>
  <c r="GZ60" i="16" a="1"/>
  <c r="GZ60" i="16" s="1"/>
  <c r="GY60" i="16" a="1"/>
  <c r="GY60" i="16" s="1"/>
  <c r="GX60" i="16" a="1"/>
  <c r="GX60" i="16" s="1"/>
  <c r="GW60" i="16" a="1"/>
  <c r="GW60" i="16" s="1"/>
  <c r="GV60" i="16" a="1"/>
  <c r="GV60" i="16" s="1"/>
  <c r="GU60" i="16" a="1"/>
  <c r="GU60" i="16" s="1"/>
  <c r="GT60" i="16" a="1"/>
  <c r="GT60" i="16" s="1"/>
  <c r="GS60" i="16" a="1"/>
  <c r="GS60" i="16" s="1"/>
  <c r="GR60" i="16" a="1"/>
  <c r="GR60" i="16" s="1"/>
  <c r="GQ60" i="16" a="1"/>
  <c r="GQ60" i="16" s="1"/>
  <c r="GP60" i="16" a="1"/>
  <c r="GP60" i="16" s="1"/>
  <c r="GO60" i="16" a="1"/>
  <c r="GO60" i="16" s="1"/>
  <c r="GN60" i="16" a="1"/>
  <c r="GN60" i="16" s="1"/>
  <c r="GM60" i="16" a="1"/>
  <c r="GM60" i="16" s="1"/>
  <c r="GL60" i="16" a="1"/>
  <c r="GL60" i="16" s="1"/>
  <c r="GK60" i="16" a="1"/>
  <c r="GK60" i="16" s="1"/>
  <c r="GJ60" i="16" a="1"/>
  <c r="GJ60" i="16" s="1"/>
  <c r="GI60" i="16" a="1"/>
  <c r="GI60" i="16" s="1"/>
  <c r="GH60" i="16" a="1"/>
  <c r="GH60" i="16" s="1"/>
  <c r="GG60" i="16" a="1"/>
  <c r="GG60" i="16" s="1"/>
  <c r="GF60" i="16" a="1"/>
  <c r="GF60" i="16" s="1"/>
  <c r="GE60" i="16" a="1"/>
  <c r="GE60" i="16" s="1"/>
  <c r="GD60" i="16" a="1"/>
  <c r="GD60" i="16" s="1"/>
  <c r="GC60" i="16" a="1"/>
  <c r="GC60" i="16" s="1"/>
  <c r="GB60" i="16" a="1"/>
  <c r="GB60" i="16" s="1"/>
  <c r="GA60" i="16" a="1"/>
  <c r="GA60" i="16" s="1"/>
  <c r="FZ60" i="16" a="1"/>
  <c r="FZ60" i="16" s="1"/>
  <c r="FY60" i="16" a="1"/>
  <c r="FY60" i="16" s="1"/>
  <c r="FX60" i="16" a="1"/>
  <c r="FX60" i="16" s="1"/>
  <c r="FW60" i="16" a="1"/>
  <c r="FW60" i="16" s="1"/>
  <c r="FV60" i="16" a="1"/>
  <c r="FV60" i="16" s="1"/>
  <c r="FU60" i="16" a="1"/>
  <c r="FU60" i="16" s="1"/>
  <c r="FT60" i="16" a="1"/>
  <c r="FT60" i="16" s="1"/>
  <c r="FS60" i="16" a="1"/>
  <c r="FS60" i="16" s="1"/>
  <c r="FR60" i="16" a="1"/>
  <c r="FR60" i="16" s="1"/>
  <c r="FQ60" i="16" a="1"/>
  <c r="FQ60" i="16" s="1"/>
  <c r="FP60" i="16" a="1"/>
  <c r="FP60" i="16" s="1"/>
  <c r="FO60" i="16" a="1"/>
  <c r="FO60" i="16" s="1"/>
  <c r="FN60" i="16" a="1"/>
  <c r="FN60" i="16" s="1"/>
  <c r="FM60" i="16" a="1"/>
  <c r="FM60" i="16" s="1"/>
  <c r="FL60" i="16" a="1"/>
  <c r="FL60" i="16" s="1"/>
  <c r="FK60" i="16" a="1"/>
  <c r="FK60" i="16" s="1"/>
  <c r="FJ60" i="16" a="1"/>
  <c r="FJ60" i="16" s="1"/>
  <c r="FI60" i="16" a="1"/>
  <c r="FI60" i="16" s="1"/>
  <c r="FH60" i="16" a="1"/>
  <c r="FH60" i="16" s="1"/>
  <c r="FG60" i="16" a="1"/>
  <c r="FG60" i="16" s="1"/>
  <c r="FF60" i="16" a="1"/>
  <c r="FF60" i="16" s="1"/>
  <c r="FE60" i="16" a="1"/>
  <c r="FE60" i="16" s="1"/>
  <c r="FD60" i="16" a="1"/>
  <c r="FD60" i="16" s="1"/>
  <c r="FC60" i="16" a="1"/>
  <c r="FC60" i="16" s="1"/>
  <c r="FB60" i="16" a="1"/>
  <c r="FB60" i="16" s="1"/>
  <c r="FA60" i="16" a="1"/>
  <c r="FA60" i="16" s="1"/>
  <c r="EZ60" i="16" a="1"/>
  <c r="EZ60" i="16" s="1"/>
  <c r="EY60" i="16" a="1"/>
  <c r="EY60" i="16" s="1"/>
  <c r="EX60" i="16" a="1"/>
  <c r="EX60" i="16" s="1"/>
  <c r="EW60" i="16" a="1"/>
  <c r="EW60" i="16" s="1"/>
  <c r="EV60" i="16" a="1"/>
  <c r="EV60" i="16" s="1"/>
  <c r="EU60" i="16" a="1"/>
  <c r="EU60" i="16" s="1"/>
  <c r="ET60" i="16" a="1"/>
  <c r="ET60" i="16" s="1"/>
  <c r="ES60" i="16" a="1"/>
  <c r="ES60" i="16" s="1"/>
  <c r="ER60" i="16" a="1"/>
  <c r="ER60" i="16" s="1"/>
  <c r="EQ60" i="16" a="1"/>
  <c r="EQ60" i="16" s="1"/>
  <c r="EP60" i="16" a="1"/>
  <c r="EP60" i="16" s="1"/>
  <c r="EO60" i="16" a="1"/>
  <c r="EO60" i="16" s="1"/>
  <c r="EN60" i="16" a="1"/>
  <c r="EN60" i="16" s="1"/>
  <c r="EM60" i="16" a="1"/>
  <c r="EM60" i="16" s="1"/>
  <c r="EL60" i="16" a="1"/>
  <c r="EL60" i="16" s="1"/>
  <c r="EK60" i="16" a="1"/>
  <c r="EK60" i="16" s="1"/>
  <c r="EJ60" i="16" a="1"/>
  <c r="EJ60" i="16" s="1"/>
  <c r="EI60" i="16" a="1"/>
  <c r="EI60" i="16" s="1"/>
  <c r="EH60" i="16" a="1"/>
  <c r="EH60" i="16" s="1"/>
  <c r="EG60" i="16" a="1"/>
  <c r="EG60" i="16" s="1"/>
  <c r="EF60" i="16" a="1"/>
  <c r="EF60" i="16" s="1"/>
  <c r="EE60" i="16" a="1"/>
  <c r="EE60" i="16" s="1"/>
  <c r="ED60" i="16" a="1"/>
  <c r="ED60" i="16" s="1"/>
  <c r="EC60" i="16" a="1"/>
  <c r="EC60" i="16" s="1"/>
  <c r="EB60" i="16" a="1"/>
  <c r="EB60" i="16" s="1"/>
  <c r="EA60" i="16" a="1"/>
  <c r="EA60" i="16" s="1"/>
  <c r="DZ60" i="16" a="1"/>
  <c r="DZ60" i="16" s="1"/>
  <c r="DY60" i="16" a="1"/>
  <c r="DY60" i="16" s="1"/>
  <c r="DX60" i="16" a="1"/>
  <c r="DX60" i="16" s="1"/>
  <c r="DW60" i="16" a="1"/>
  <c r="DW60" i="16" s="1"/>
  <c r="DV60" i="16" a="1"/>
  <c r="DV60" i="16" s="1"/>
  <c r="DU60" i="16" a="1"/>
  <c r="DU60" i="16" s="1"/>
  <c r="DT60" i="16" a="1"/>
  <c r="DT60" i="16" s="1"/>
  <c r="DS60" i="16" a="1"/>
  <c r="DS60" i="16" s="1"/>
  <c r="DR60" i="16" a="1"/>
  <c r="DR60" i="16" s="1"/>
  <c r="DQ60" i="16" a="1"/>
  <c r="DQ60" i="16" s="1"/>
  <c r="DP60" i="16" a="1"/>
  <c r="DP60" i="16" s="1"/>
  <c r="DO60" i="16" a="1"/>
  <c r="DO60" i="16" s="1"/>
  <c r="DN60" i="16" a="1"/>
  <c r="DN60" i="16" s="1"/>
  <c r="DM60" i="16" a="1"/>
  <c r="DM60" i="16" s="1"/>
  <c r="DL60" i="16" a="1"/>
  <c r="DL60" i="16" s="1"/>
  <c r="DK60" i="16" a="1"/>
  <c r="DK60" i="16" s="1"/>
  <c r="DJ60" i="16" a="1"/>
  <c r="DJ60" i="16" s="1"/>
  <c r="DI60" i="16" a="1"/>
  <c r="DI60" i="16" s="1"/>
  <c r="DH60" i="16" a="1"/>
  <c r="DH60" i="16" s="1"/>
  <c r="DG60" i="16" a="1"/>
  <c r="DG60" i="16" s="1"/>
  <c r="DF60" i="16" a="1"/>
  <c r="DF60" i="16" s="1"/>
  <c r="DE60" i="16" a="1"/>
  <c r="DE60" i="16" s="1"/>
  <c r="DD60" i="16" a="1"/>
  <c r="DD60" i="16" s="1"/>
  <c r="DC60" i="16" a="1"/>
  <c r="DC60" i="16" s="1"/>
  <c r="DB60" i="16" a="1"/>
  <c r="DB60" i="16" s="1"/>
  <c r="DA60" i="16" a="1"/>
  <c r="DA60" i="16" s="1"/>
  <c r="CZ60" i="16" a="1"/>
  <c r="CZ60" i="16" s="1"/>
  <c r="CY60" i="16" a="1"/>
  <c r="CY60" i="16" s="1"/>
  <c r="CX60" i="16" a="1"/>
  <c r="CX60" i="16" s="1"/>
  <c r="CW60" i="16" a="1"/>
  <c r="CW60" i="16" s="1"/>
  <c r="CV60" i="16" a="1"/>
  <c r="CV60" i="16" s="1"/>
  <c r="CU60" i="16" a="1"/>
  <c r="CU60" i="16" s="1"/>
  <c r="CT60" i="16" a="1"/>
  <c r="CT60" i="16" s="1"/>
  <c r="CS60" i="16" a="1"/>
  <c r="CS60" i="16" s="1"/>
  <c r="CR60" i="16" a="1"/>
  <c r="CR60" i="16" s="1"/>
  <c r="CQ60" i="16" a="1"/>
  <c r="CQ60" i="16" s="1"/>
  <c r="CP60" i="16" a="1"/>
  <c r="CP60" i="16" s="1"/>
  <c r="CO60" i="16" a="1"/>
  <c r="CO60" i="16" s="1"/>
  <c r="CN60" i="16" a="1"/>
  <c r="CN60" i="16" s="1"/>
  <c r="CM60" i="16" a="1"/>
  <c r="CM60" i="16" s="1"/>
  <c r="CL60" i="16" a="1"/>
  <c r="CL60" i="16" s="1"/>
  <c r="CK60" i="16" a="1"/>
  <c r="CK60" i="16" s="1"/>
  <c r="CJ60" i="16" a="1"/>
  <c r="CJ60" i="16" s="1"/>
  <c r="CI60" i="16" a="1"/>
  <c r="CI60" i="16" s="1"/>
  <c r="CH60" i="16" a="1"/>
  <c r="CH60" i="16" s="1"/>
  <c r="CG60" i="16" a="1"/>
  <c r="CG60" i="16" s="1"/>
  <c r="CF60" i="16" a="1"/>
  <c r="CF60" i="16" s="1"/>
  <c r="CE60" i="16" a="1"/>
  <c r="CE60" i="16" s="1"/>
  <c r="CD60" i="16" a="1"/>
  <c r="CD60" i="16" s="1"/>
  <c r="CC60" i="16" a="1"/>
  <c r="CC60" i="16" s="1"/>
  <c r="CB60" i="16" a="1"/>
  <c r="CB60" i="16" s="1"/>
  <c r="CA60" i="16" a="1"/>
  <c r="CA60" i="16" s="1"/>
  <c r="BZ60" i="16" a="1"/>
  <c r="BZ60" i="16" s="1"/>
  <c r="BY60" i="16" a="1"/>
  <c r="BY60" i="16" s="1"/>
  <c r="BX60" i="16" a="1"/>
  <c r="BX60" i="16" s="1"/>
  <c r="BW60" i="16" a="1"/>
  <c r="BW60" i="16" s="1"/>
  <c r="BV60" i="16" a="1"/>
  <c r="BV60" i="16" s="1"/>
  <c r="BU60" i="16" a="1"/>
  <c r="BU60" i="16" s="1"/>
  <c r="BT60" i="16" a="1"/>
  <c r="BT60" i="16" s="1"/>
  <c r="BS60" i="16" a="1"/>
  <c r="BS60" i="16" s="1"/>
  <c r="BR60" i="16" a="1"/>
  <c r="BR60" i="16" s="1"/>
  <c r="BQ60" i="16" a="1"/>
  <c r="BQ60" i="16" s="1"/>
  <c r="BP60" i="16" a="1"/>
  <c r="BP60" i="16" s="1"/>
  <c r="BO60" i="16" a="1"/>
  <c r="BO60" i="16" s="1"/>
  <c r="BN60" i="16" a="1"/>
  <c r="BN60" i="16" s="1"/>
  <c r="BM60" i="16" a="1"/>
  <c r="BM60" i="16" s="1"/>
  <c r="BL60" i="16" a="1"/>
  <c r="BL60" i="16" s="1"/>
  <c r="BK60" i="16" a="1"/>
  <c r="BK60" i="16" s="1"/>
  <c r="BJ60" i="16" a="1"/>
  <c r="BJ60" i="16" s="1"/>
  <c r="BI60" i="16" a="1"/>
  <c r="BI60" i="16" s="1"/>
  <c r="BH60" i="16" a="1"/>
  <c r="BH60" i="16" s="1"/>
  <c r="BG60" i="16" a="1"/>
  <c r="BG60" i="16" s="1"/>
  <c r="BF60" i="16" a="1"/>
  <c r="BF60" i="16" s="1"/>
  <c r="BE60" i="16" a="1"/>
  <c r="BE60" i="16" s="1"/>
  <c r="BD60" i="16" a="1"/>
  <c r="BD60" i="16" s="1"/>
  <c r="BC60" i="16" a="1"/>
  <c r="BC60" i="16" s="1"/>
  <c r="BB60" i="16" a="1"/>
  <c r="BB60" i="16" s="1"/>
  <c r="BA60" i="16" a="1"/>
  <c r="BA60" i="16" s="1"/>
  <c r="AZ60" i="16" a="1"/>
  <c r="AZ60" i="16" s="1"/>
  <c r="AY60" i="16" a="1"/>
  <c r="AY60" i="16" s="1"/>
  <c r="AX60" i="16" a="1"/>
  <c r="AX60" i="16" s="1"/>
  <c r="AW60" i="16" a="1"/>
  <c r="AW60" i="16" s="1"/>
  <c r="AV60" i="16" a="1"/>
  <c r="AV60" i="16" s="1"/>
  <c r="AU60" i="16" a="1"/>
  <c r="AU60" i="16" s="1"/>
  <c r="AT60" i="16" a="1"/>
  <c r="AT60" i="16" s="1"/>
  <c r="AS60" i="16" a="1"/>
  <c r="AS60" i="16" s="1"/>
  <c r="AR60" i="16" a="1"/>
  <c r="AR60" i="16" s="1"/>
  <c r="AQ60" i="16" a="1"/>
  <c r="AQ60" i="16" s="1"/>
  <c r="AP60" i="16" a="1"/>
  <c r="AP60" i="16" s="1"/>
  <c r="AO60" i="16" a="1"/>
  <c r="AO60" i="16" s="1"/>
  <c r="AN60" i="16" a="1"/>
  <c r="AN60" i="16" s="1"/>
  <c r="AM60" i="16" a="1"/>
  <c r="AM60" i="16" s="1"/>
  <c r="AL60" i="16" a="1"/>
  <c r="AL60" i="16" s="1"/>
  <c r="AK60" i="16" a="1"/>
  <c r="AK60" i="16" s="1"/>
  <c r="AJ60" i="16" a="1"/>
  <c r="AJ60" i="16" s="1"/>
  <c r="AI60" i="16" a="1"/>
  <c r="AI60" i="16" s="1"/>
  <c r="AH60" i="16" a="1"/>
  <c r="AH60" i="16" s="1"/>
  <c r="AG60" i="16" a="1"/>
  <c r="AG60" i="16" s="1"/>
  <c r="AF60" i="16" a="1"/>
  <c r="AF60" i="16" s="1"/>
  <c r="AE60" i="16" a="1"/>
  <c r="AE60" i="16" s="1"/>
  <c r="AD60" i="16" a="1"/>
  <c r="AD60" i="16" s="1"/>
  <c r="AC60" i="16" a="1"/>
  <c r="AC60" i="16" s="1"/>
  <c r="AB60" i="16" a="1"/>
  <c r="AB60" i="16" s="1"/>
  <c r="AA60" i="16" a="1"/>
  <c r="AA60" i="16" s="1"/>
  <c r="Z60" i="16" a="1"/>
  <c r="Z60" i="16" s="1"/>
  <c r="Y60" i="16" a="1"/>
  <c r="Y60" i="16" s="1"/>
  <c r="X60" i="16" a="1"/>
  <c r="X60" i="16" s="1"/>
  <c r="W60" i="16" a="1"/>
  <c r="W60" i="16" s="1"/>
  <c r="V60" i="16" a="1"/>
  <c r="V60" i="16" s="1"/>
  <c r="U60" i="16" a="1"/>
  <c r="U60" i="16" s="1"/>
  <c r="T60" i="16" a="1"/>
  <c r="T60" i="16" s="1"/>
  <c r="S60" i="16" a="1"/>
  <c r="S60" i="16" s="1"/>
  <c r="R60" i="16" a="1"/>
  <c r="R60" i="16" s="1"/>
  <c r="Q60" i="16" a="1"/>
  <c r="Q60" i="16" s="1"/>
  <c r="P60" i="16" a="1"/>
  <c r="P60" i="16" s="1"/>
  <c r="O60" i="16" a="1"/>
  <c r="O60" i="16" s="1"/>
  <c r="N60" i="16" a="1"/>
  <c r="N60" i="16" s="1"/>
  <c r="M60" i="16" a="1"/>
  <c r="M60" i="16" s="1"/>
  <c r="L60" i="16" a="1"/>
  <c r="L60" i="16" s="1"/>
  <c r="K60" i="16" a="1"/>
  <c r="K60" i="16" s="1"/>
  <c r="J60" i="16" a="1"/>
  <c r="J60" i="16" s="1"/>
  <c r="NJ59" i="16" a="1"/>
  <c r="NJ59" i="16" s="1"/>
  <c r="NI59" i="16" a="1"/>
  <c r="NI59" i="16" s="1"/>
  <c r="NH59" i="16" a="1"/>
  <c r="NH59" i="16" s="1"/>
  <c r="NG59" i="16" a="1"/>
  <c r="NG59" i="16" s="1"/>
  <c r="NF59" i="16" a="1"/>
  <c r="NF59" i="16" s="1"/>
  <c r="NE59" i="16" a="1"/>
  <c r="NE59" i="16" s="1"/>
  <c r="ND59" i="16" a="1"/>
  <c r="ND59" i="16" s="1"/>
  <c r="NC59" i="16" a="1"/>
  <c r="NC59" i="16" s="1"/>
  <c r="NB59" i="16" a="1"/>
  <c r="NB59" i="16" s="1"/>
  <c r="NA59" i="16" a="1"/>
  <c r="NA59" i="16" s="1"/>
  <c r="MZ59" i="16" a="1"/>
  <c r="MZ59" i="16" s="1"/>
  <c r="MY59" i="16" a="1"/>
  <c r="MY59" i="16" s="1"/>
  <c r="MX59" i="16" a="1"/>
  <c r="MX59" i="16" s="1"/>
  <c r="MW59" i="16" a="1"/>
  <c r="MW59" i="16" s="1"/>
  <c r="MV59" i="16" a="1"/>
  <c r="MV59" i="16" s="1"/>
  <c r="MU59" i="16" a="1"/>
  <c r="MU59" i="16" s="1"/>
  <c r="MT59" i="16" a="1"/>
  <c r="MT59" i="16" s="1"/>
  <c r="MS59" i="16" a="1"/>
  <c r="MS59" i="16" s="1"/>
  <c r="MR59" i="16" a="1"/>
  <c r="MR59" i="16" s="1"/>
  <c r="MQ59" i="16" a="1"/>
  <c r="MQ59" i="16" s="1"/>
  <c r="MP59" i="16" a="1"/>
  <c r="MP59" i="16" s="1"/>
  <c r="MO59" i="16" a="1"/>
  <c r="MO59" i="16" s="1"/>
  <c r="MN59" i="16" a="1"/>
  <c r="MN59" i="16" s="1"/>
  <c r="MM59" i="16" a="1"/>
  <c r="MM59" i="16" s="1"/>
  <c r="ML59" i="16" a="1"/>
  <c r="ML59" i="16" s="1"/>
  <c r="MK59" i="16" a="1"/>
  <c r="MK59" i="16" s="1"/>
  <c r="MJ59" i="16" a="1"/>
  <c r="MJ59" i="16" s="1"/>
  <c r="MI59" i="16" a="1"/>
  <c r="MI59" i="16" s="1"/>
  <c r="MH59" i="16" a="1"/>
  <c r="MH59" i="16" s="1"/>
  <c r="MG59" i="16" a="1"/>
  <c r="MG59" i="16" s="1"/>
  <c r="MF59" i="16" a="1"/>
  <c r="MF59" i="16" s="1"/>
  <c r="ME59" i="16" a="1"/>
  <c r="ME59" i="16" s="1"/>
  <c r="MD59" i="16" a="1"/>
  <c r="MD59" i="16" s="1"/>
  <c r="MC59" i="16" a="1"/>
  <c r="MC59" i="16" s="1"/>
  <c r="MB59" i="16" a="1"/>
  <c r="MB59" i="16" s="1"/>
  <c r="MA59" i="16" a="1"/>
  <c r="MA59" i="16" s="1"/>
  <c r="LZ59" i="16" a="1"/>
  <c r="LZ59" i="16" s="1"/>
  <c r="LY59" i="16" a="1"/>
  <c r="LY59" i="16" s="1"/>
  <c r="LX59" i="16" a="1"/>
  <c r="LX59" i="16" s="1"/>
  <c r="LW59" i="16" a="1"/>
  <c r="LW59" i="16" s="1"/>
  <c r="LV59" i="16" a="1"/>
  <c r="LV59" i="16" s="1"/>
  <c r="LU59" i="16" a="1"/>
  <c r="LU59" i="16" s="1"/>
  <c r="LT59" i="16" a="1"/>
  <c r="LT59" i="16" s="1"/>
  <c r="LS59" i="16" a="1"/>
  <c r="LS59" i="16" s="1"/>
  <c r="LR59" i="16" a="1"/>
  <c r="LR59" i="16" s="1"/>
  <c r="LQ59" i="16" a="1"/>
  <c r="LQ59" i="16" s="1"/>
  <c r="LP59" i="16" a="1"/>
  <c r="LP59" i="16" s="1"/>
  <c r="LO59" i="16" a="1"/>
  <c r="LO59" i="16" s="1"/>
  <c r="LN59" i="16" a="1"/>
  <c r="LN59" i="16" s="1"/>
  <c r="LM59" i="16" a="1"/>
  <c r="LM59" i="16" s="1"/>
  <c r="LL59" i="16" a="1"/>
  <c r="LL59" i="16" s="1"/>
  <c r="LK59" i="16" a="1"/>
  <c r="LK59" i="16" s="1"/>
  <c r="LJ59" i="16" a="1"/>
  <c r="LJ59" i="16" s="1"/>
  <c r="LI59" i="16" a="1"/>
  <c r="LI59" i="16" s="1"/>
  <c r="LH59" i="16" a="1"/>
  <c r="LH59" i="16" s="1"/>
  <c r="LG59" i="16" a="1"/>
  <c r="LG59" i="16" s="1"/>
  <c r="LF59" i="16" a="1"/>
  <c r="LF59" i="16" s="1"/>
  <c r="LE59" i="16" a="1"/>
  <c r="LE59" i="16" s="1"/>
  <c r="LD59" i="16" a="1"/>
  <c r="LD59" i="16" s="1"/>
  <c r="LC59" i="16" a="1"/>
  <c r="LC59" i="16" s="1"/>
  <c r="LB59" i="16" a="1"/>
  <c r="LB59" i="16" s="1"/>
  <c r="LA59" i="16" a="1"/>
  <c r="LA59" i="16" s="1"/>
  <c r="KZ59" i="16" a="1"/>
  <c r="KZ59" i="16" s="1"/>
  <c r="KY59" i="16" a="1"/>
  <c r="KY59" i="16" s="1"/>
  <c r="KX59" i="16" a="1"/>
  <c r="KX59" i="16" s="1"/>
  <c r="KW59" i="16" a="1"/>
  <c r="KW59" i="16" s="1"/>
  <c r="KV59" i="16" a="1"/>
  <c r="KV59" i="16" s="1"/>
  <c r="KU59" i="16" a="1"/>
  <c r="KU59" i="16" s="1"/>
  <c r="KT59" i="16" a="1"/>
  <c r="KT59" i="16" s="1"/>
  <c r="KS59" i="16" a="1"/>
  <c r="KS59" i="16" s="1"/>
  <c r="KR59" i="16" a="1"/>
  <c r="KR59" i="16" s="1"/>
  <c r="KQ59" i="16" a="1"/>
  <c r="KQ59" i="16" s="1"/>
  <c r="KP59" i="16" a="1"/>
  <c r="KP59" i="16" s="1"/>
  <c r="KO59" i="16" a="1"/>
  <c r="KO59" i="16" s="1"/>
  <c r="KN59" i="16" a="1"/>
  <c r="KN59" i="16" s="1"/>
  <c r="KM59" i="16" a="1"/>
  <c r="KM59" i="16" s="1"/>
  <c r="KL59" i="16" a="1"/>
  <c r="KL59" i="16" s="1"/>
  <c r="KK59" i="16" a="1"/>
  <c r="KK59" i="16" s="1"/>
  <c r="KJ59" i="16" a="1"/>
  <c r="KJ59" i="16" s="1"/>
  <c r="KI59" i="16" a="1"/>
  <c r="KI59" i="16" s="1"/>
  <c r="KH59" i="16" a="1"/>
  <c r="KH59" i="16" s="1"/>
  <c r="KG59" i="16" a="1"/>
  <c r="KG59" i="16" s="1"/>
  <c r="KF59" i="16" a="1"/>
  <c r="KF59" i="16" s="1"/>
  <c r="KE59" i="16" a="1"/>
  <c r="KE59" i="16" s="1"/>
  <c r="KD59" i="16" a="1"/>
  <c r="KD59" i="16" s="1"/>
  <c r="KC59" i="16" a="1"/>
  <c r="KC59" i="16" s="1"/>
  <c r="KB59" i="16" a="1"/>
  <c r="KB59" i="16" s="1"/>
  <c r="KA59" i="16" a="1"/>
  <c r="KA59" i="16" s="1"/>
  <c r="JZ59" i="16" a="1"/>
  <c r="JZ59" i="16" s="1"/>
  <c r="JY59" i="16" a="1"/>
  <c r="JY59" i="16" s="1"/>
  <c r="JX59" i="16" a="1"/>
  <c r="JX59" i="16" s="1"/>
  <c r="JW59" i="16" a="1"/>
  <c r="JW59" i="16" s="1"/>
  <c r="JV59" i="16" a="1"/>
  <c r="JV59" i="16" s="1"/>
  <c r="JU59" i="16" a="1"/>
  <c r="JU59" i="16" s="1"/>
  <c r="JT59" i="16" a="1"/>
  <c r="JT59" i="16" s="1"/>
  <c r="JS59" i="16" a="1"/>
  <c r="JS59" i="16" s="1"/>
  <c r="JR59" i="16" a="1"/>
  <c r="JR59" i="16" s="1"/>
  <c r="JQ59" i="16" a="1"/>
  <c r="JQ59" i="16" s="1"/>
  <c r="JP59" i="16" a="1"/>
  <c r="JP59" i="16" s="1"/>
  <c r="JO59" i="16" a="1"/>
  <c r="JO59" i="16" s="1"/>
  <c r="JN59" i="16" a="1"/>
  <c r="JN59" i="16" s="1"/>
  <c r="JM59" i="16" a="1"/>
  <c r="JM59" i="16" s="1"/>
  <c r="JL59" i="16" a="1"/>
  <c r="JL59" i="16" s="1"/>
  <c r="JK59" i="16" a="1"/>
  <c r="JK59" i="16" s="1"/>
  <c r="JJ59" i="16" a="1"/>
  <c r="JJ59" i="16" s="1"/>
  <c r="JI59" i="16" a="1"/>
  <c r="JI59" i="16" s="1"/>
  <c r="JH59" i="16" a="1"/>
  <c r="JH59" i="16" s="1"/>
  <c r="JG59" i="16" a="1"/>
  <c r="JG59" i="16" s="1"/>
  <c r="JF59" i="16" a="1"/>
  <c r="JF59" i="16" s="1"/>
  <c r="JE59" i="16" a="1"/>
  <c r="JE59" i="16" s="1"/>
  <c r="JD59" i="16" a="1"/>
  <c r="JD59" i="16" s="1"/>
  <c r="JC59" i="16" a="1"/>
  <c r="JC59" i="16" s="1"/>
  <c r="JB59" i="16" a="1"/>
  <c r="JB59" i="16" s="1"/>
  <c r="JA59" i="16" a="1"/>
  <c r="JA59" i="16" s="1"/>
  <c r="IZ59" i="16" a="1"/>
  <c r="IZ59" i="16" s="1"/>
  <c r="IY59" i="16" a="1"/>
  <c r="IY59" i="16" s="1"/>
  <c r="IX59" i="16" a="1"/>
  <c r="IX59" i="16" s="1"/>
  <c r="IW59" i="16" a="1"/>
  <c r="IW59" i="16" s="1"/>
  <c r="IV59" i="16" a="1"/>
  <c r="IV59" i="16" s="1"/>
  <c r="IU59" i="16" a="1"/>
  <c r="IU59" i="16" s="1"/>
  <c r="IT59" i="16" a="1"/>
  <c r="IT59" i="16" s="1"/>
  <c r="IS59" i="16" a="1"/>
  <c r="IS59" i="16" s="1"/>
  <c r="IR59" i="16" a="1"/>
  <c r="IR59" i="16" s="1"/>
  <c r="IQ59" i="16" a="1"/>
  <c r="IQ59" i="16" s="1"/>
  <c r="IP59" i="16" a="1"/>
  <c r="IP59" i="16" s="1"/>
  <c r="IO59" i="16" a="1"/>
  <c r="IO59" i="16" s="1"/>
  <c r="IN59" i="16" a="1"/>
  <c r="IN59" i="16" s="1"/>
  <c r="IM59" i="16" a="1"/>
  <c r="IM59" i="16" s="1"/>
  <c r="IL59" i="16" a="1"/>
  <c r="IL59" i="16" s="1"/>
  <c r="IK59" i="16" a="1"/>
  <c r="IK59" i="16" s="1"/>
  <c r="IJ59" i="16" a="1"/>
  <c r="IJ59" i="16" s="1"/>
  <c r="II59" i="16" a="1"/>
  <c r="II59" i="16" s="1"/>
  <c r="IH59" i="16" a="1"/>
  <c r="IH59" i="16" s="1"/>
  <c r="IG59" i="16" a="1"/>
  <c r="IG59" i="16" s="1"/>
  <c r="IF59" i="16" a="1"/>
  <c r="IF59" i="16" s="1"/>
  <c r="IE59" i="16" a="1"/>
  <c r="IE59" i="16" s="1"/>
  <c r="ID59" i="16" a="1"/>
  <c r="ID59" i="16" s="1"/>
  <c r="IC59" i="16" a="1"/>
  <c r="IC59" i="16" s="1"/>
  <c r="IB59" i="16" a="1"/>
  <c r="IB59" i="16" s="1"/>
  <c r="IA59" i="16" a="1"/>
  <c r="IA59" i="16" s="1"/>
  <c r="HZ59" i="16" a="1"/>
  <c r="HZ59" i="16" s="1"/>
  <c r="HY59" i="16" a="1"/>
  <c r="HY59" i="16" s="1"/>
  <c r="HX59" i="16" a="1"/>
  <c r="HX59" i="16" s="1"/>
  <c r="HW59" i="16" a="1"/>
  <c r="HW59" i="16" s="1"/>
  <c r="HV59" i="16" a="1"/>
  <c r="HV59" i="16" s="1"/>
  <c r="HU59" i="16" a="1"/>
  <c r="HU59" i="16" s="1"/>
  <c r="HT59" i="16" a="1"/>
  <c r="HT59" i="16" s="1"/>
  <c r="HS59" i="16" a="1"/>
  <c r="HS59" i="16" s="1"/>
  <c r="HR59" i="16" a="1"/>
  <c r="HR59" i="16" s="1"/>
  <c r="HQ59" i="16" a="1"/>
  <c r="HQ59" i="16" s="1"/>
  <c r="HP59" i="16" a="1"/>
  <c r="HP59" i="16" s="1"/>
  <c r="HO59" i="16" a="1"/>
  <c r="HO59" i="16" s="1"/>
  <c r="HN59" i="16" a="1"/>
  <c r="HN59" i="16" s="1"/>
  <c r="HM59" i="16" a="1"/>
  <c r="HM59" i="16" s="1"/>
  <c r="HL59" i="16" a="1"/>
  <c r="HL59" i="16" s="1"/>
  <c r="HK59" i="16" a="1"/>
  <c r="HK59" i="16" s="1"/>
  <c r="HJ59" i="16" a="1"/>
  <c r="HJ59" i="16" s="1"/>
  <c r="HI59" i="16" a="1"/>
  <c r="HI59" i="16" s="1"/>
  <c r="HH59" i="16" a="1"/>
  <c r="HH59" i="16" s="1"/>
  <c r="HG59" i="16" a="1"/>
  <c r="HG59" i="16" s="1"/>
  <c r="HF59" i="16" a="1"/>
  <c r="HF59" i="16" s="1"/>
  <c r="HE59" i="16" a="1"/>
  <c r="HE59" i="16" s="1"/>
  <c r="HD59" i="16" a="1"/>
  <c r="HD59" i="16" s="1"/>
  <c r="HC59" i="16" a="1"/>
  <c r="HC59" i="16" s="1"/>
  <c r="HB59" i="16" a="1"/>
  <c r="HB59" i="16" s="1"/>
  <c r="HA59" i="16" a="1"/>
  <c r="HA59" i="16" s="1"/>
  <c r="GZ59" i="16" a="1"/>
  <c r="GZ59" i="16" s="1"/>
  <c r="GY59" i="16" a="1"/>
  <c r="GY59" i="16" s="1"/>
  <c r="GX59" i="16" a="1"/>
  <c r="GX59" i="16" s="1"/>
  <c r="GW59" i="16" a="1"/>
  <c r="GW59" i="16" s="1"/>
  <c r="GV59" i="16" a="1"/>
  <c r="GV59" i="16" s="1"/>
  <c r="GU59" i="16" a="1"/>
  <c r="GU59" i="16" s="1"/>
  <c r="GT59" i="16" a="1"/>
  <c r="GT59" i="16" s="1"/>
  <c r="GS59" i="16" a="1"/>
  <c r="GS59" i="16" s="1"/>
  <c r="GR59" i="16" a="1"/>
  <c r="GR59" i="16" s="1"/>
  <c r="GQ59" i="16" a="1"/>
  <c r="GQ59" i="16" s="1"/>
  <c r="GP59" i="16" a="1"/>
  <c r="GP59" i="16" s="1"/>
  <c r="GO59" i="16" a="1"/>
  <c r="GO59" i="16" s="1"/>
  <c r="GN59" i="16" a="1"/>
  <c r="GN59" i="16" s="1"/>
  <c r="GM59" i="16" a="1"/>
  <c r="GM59" i="16" s="1"/>
  <c r="GL59" i="16" a="1"/>
  <c r="GL59" i="16" s="1"/>
  <c r="GK59" i="16" a="1"/>
  <c r="GK59" i="16" s="1"/>
  <c r="GJ59" i="16" a="1"/>
  <c r="GJ59" i="16" s="1"/>
  <c r="GI59" i="16" a="1"/>
  <c r="GI59" i="16" s="1"/>
  <c r="GH59" i="16" a="1"/>
  <c r="GH59" i="16" s="1"/>
  <c r="GG59" i="16" a="1"/>
  <c r="GG59" i="16" s="1"/>
  <c r="GF59" i="16" a="1"/>
  <c r="GF59" i="16" s="1"/>
  <c r="GE59" i="16" a="1"/>
  <c r="GE59" i="16" s="1"/>
  <c r="GD59" i="16" a="1"/>
  <c r="GD59" i="16" s="1"/>
  <c r="GC59" i="16" a="1"/>
  <c r="GC59" i="16" s="1"/>
  <c r="GB59" i="16" a="1"/>
  <c r="GB59" i="16" s="1"/>
  <c r="GA59" i="16" a="1"/>
  <c r="GA59" i="16" s="1"/>
  <c r="FZ59" i="16" a="1"/>
  <c r="FZ59" i="16" s="1"/>
  <c r="FY59" i="16" a="1"/>
  <c r="FY59" i="16" s="1"/>
  <c r="FX59" i="16" a="1"/>
  <c r="FX59" i="16" s="1"/>
  <c r="FW59" i="16" a="1"/>
  <c r="FW59" i="16" s="1"/>
  <c r="FV59" i="16" a="1"/>
  <c r="FV59" i="16" s="1"/>
  <c r="FU59" i="16" a="1"/>
  <c r="FU59" i="16" s="1"/>
  <c r="FT59" i="16" a="1"/>
  <c r="FT59" i="16" s="1"/>
  <c r="FS59" i="16" a="1"/>
  <c r="FS59" i="16" s="1"/>
  <c r="FR59" i="16" a="1"/>
  <c r="FR59" i="16" s="1"/>
  <c r="FQ59" i="16" a="1"/>
  <c r="FQ59" i="16" s="1"/>
  <c r="FP59" i="16" a="1"/>
  <c r="FP59" i="16" s="1"/>
  <c r="FO59" i="16" a="1"/>
  <c r="FO59" i="16" s="1"/>
  <c r="FN59" i="16" a="1"/>
  <c r="FN59" i="16" s="1"/>
  <c r="FM59" i="16" a="1"/>
  <c r="FM59" i="16" s="1"/>
  <c r="FL59" i="16" a="1"/>
  <c r="FL59" i="16" s="1"/>
  <c r="FK59" i="16" a="1"/>
  <c r="FK59" i="16" s="1"/>
  <c r="FJ59" i="16" a="1"/>
  <c r="FJ59" i="16" s="1"/>
  <c r="FI59" i="16" a="1"/>
  <c r="FI59" i="16" s="1"/>
  <c r="FH59" i="16" a="1"/>
  <c r="FH59" i="16" s="1"/>
  <c r="FG59" i="16" a="1"/>
  <c r="FG59" i="16" s="1"/>
  <c r="FF59" i="16" a="1"/>
  <c r="FF59" i="16" s="1"/>
  <c r="FE59" i="16" a="1"/>
  <c r="FE59" i="16" s="1"/>
  <c r="FD59" i="16" a="1"/>
  <c r="FD59" i="16" s="1"/>
  <c r="FC59" i="16" a="1"/>
  <c r="FC59" i="16" s="1"/>
  <c r="FB59" i="16" a="1"/>
  <c r="FB59" i="16" s="1"/>
  <c r="FA59" i="16" a="1"/>
  <c r="FA59" i="16" s="1"/>
  <c r="EZ59" i="16" a="1"/>
  <c r="EZ59" i="16" s="1"/>
  <c r="EY59" i="16" a="1"/>
  <c r="EY59" i="16" s="1"/>
  <c r="EX59" i="16" a="1"/>
  <c r="EX59" i="16" s="1"/>
  <c r="EW59" i="16" a="1"/>
  <c r="EW59" i="16" s="1"/>
  <c r="EV59" i="16" a="1"/>
  <c r="EV59" i="16" s="1"/>
  <c r="EU59" i="16" a="1"/>
  <c r="EU59" i="16" s="1"/>
  <c r="ET59" i="16" a="1"/>
  <c r="ET59" i="16" s="1"/>
  <c r="ES59" i="16" a="1"/>
  <c r="ES59" i="16" s="1"/>
  <c r="ER59" i="16" a="1"/>
  <c r="ER59" i="16" s="1"/>
  <c r="EQ59" i="16" a="1"/>
  <c r="EQ59" i="16" s="1"/>
  <c r="EP59" i="16" a="1"/>
  <c r="EP59" i="16" s="1"/>
  <c r="EO59" i="16" a="1"/>
  <c r="EO59" i="16" s="1"/>
  <c r="EN59" i="16" a="1"/>
  <c r="EN59" i="16" s="1"/>
  <c r="EM59" i="16" a="1"/>
  <c r="EM59" i="16" s="1"/>
  <c r="EL59" i="16" a="1"/>
  <c r="EL59" i="16" s="1"/>
  <c r="EK59" i="16" a="1"/>
  <c r="EK59" i="16" s="1"/>
  <c r="EJ59" i="16" a="1"/>
  <c r="EJ59" i="16" s="1"/>
  <c r="EI59" i="16" a="1"/>
  <c r="EI59" i="16" s="1"/>
  <c r="EH59" i="16" a="1"/>
  <c r="EH59" i="16" s="1"/>
  <c r="EG59" i="16" a="1"/>
  <c r="EG59" i="16" s="1"/>
  <c r="EF59" i="16" a="1"/>
  <c r="EF59" i="16" s="1"/>
  <c r="EE59" i="16" a="1"/>
  <c r="EE59" i="16" s="1"/>
  <c r="ED59" i="16" a="1"/>
  <c r="ED59" i="16" s="1"/>
  <c r="EC59" i="16" a="1"/>
  <c r="EC59" i="16" s="1"/>
  <c r="EB59" i="16" a="1"/>
  <c r="EB59" i="16" s="1"/>
  <c r="EA59" i="16" a="1"/>
  <c r="EA59" i="16" s="1"/>
  <c r="DZ59" i="16" a="1"/>
  <c r="DZ59" i="16" s="1"/>
  <c r="DY59" i="16" a="1"/>
  <c r="DY59" i="16" s="1"/>
  <c r="DX59" i="16" a="1"/>
  <c r="DX59" i="16" s="1"/>
  <c r="DW59" i="16" a="1"/>
  <c r="DW59" i="16" s="1"/>
  <c r="DV59" i="16" a="1"/>
  <c r="DV59" i="16" s="1"/>
  <c r="DU59" i="16" a="1"/>
  <c r="DU59" i="16" s="1"/>
  <c r="DT59" i="16" a="1"/>
  <c r="DT59" i="16" s="1"/>
  <c r="DS59" i="16" a="1"/>
  <c r="DS59" i="16" s="1"/>
  <c r="DR59" i="16" a="1"/>
  <c r="DR59" i="16" s="1"/>
  <c r="DQ59" i="16" a="1"/>
  <c r="DQ59" i="16" s="1"/>
  <c r="DP59" i="16" a="1"/>
  <c r="DP59" i="16" s="1"/>
  <c r="DO59" i="16" a="1"/>
  <c r="DO59" i="16" s="1"/>
  <c r="DN59" i="16" a="1"/>
  <c r="DN59" i="16" s="1"/>
  <c r="DM59" i="16" a="1"/>
  <c r="DM59" i="16" s="1"/>
  <c r="DL59" i="16" a="1"/>
  <c r="DL59" i="16" s="1"/>
  <c r="DK59" i="16" a="1"/>
  <c r="DK59" i="16" s="1"/>
  <c r="DJ59" i="16" a="1"/>
  <c r="DJ59" i="16" s="1"/>
  <c r="DI59" i="16" a="1"/>
  <c r="DI59" i="16" s="1"/>
  <c r="DH59" i="16" a="1"/>
  <c r="DH59" i="16" s="1"/>
  <c r="DG59" i="16" a="1"/>
  <c r="DG59" i="16" s="1"/>
  <c r="DF59" i="16" a="1"/>
  <c r="DF59" i="16" s="1"/>
  <c r="DE59" i="16" a="1"/>
  <c r="DE59" i="16" s="1"/>
  <c r="DD59" i="16" a="1"/>
  <c r="DD59" i="16" s="1"/>
  <c r="DC59" i="16" a="1"/>
  <c r="DC59" i="16" s="1"/>
  <c r="DB59" i="16" a="1"/>
  <c r="DB59" i="16" s="1"/>
  <c r="DA59" i="16" a="1"/>
  <c r="DA59" i="16" s="1"/>
  <c r="CZ59" i="16" a="1"/>
  <c r="CZ59" i="16" s="1"/>
  <c r="CY59" i="16" a="1"/>
  <c r="CY59" i="16" s="1"/>
  <c r="CX59" i="16" a="1"/>
  <c r="CX59" i="16" s="1"/>
  <c r="CW59" i="16" a="1"/>
  <c r="CW59" i="16" s="1"/>
  <c r="CV59" i="16" a="1"/>
  <c r="CV59" i="16" s="1"/>
  <c r="CU59" i="16" a="1"/>
  <c r="CU59" i="16" s="1"/>
  <c r="CT59" i="16" a="1"/>
  <c r="CT59" i="16" s="1"/>
  <c r="CS59" i="16" a="1"/>
  <c r="CS59" i="16" s="1"/>
  <c r="CR59" i="16" a="1"/>
  <c r="CR59" i="16" s="1"/>
  <c r="CQ59" i="16" a="1"/>
  <c r="CQ59" i="16" s="1"/>
  <c r="CP59" i="16" a="1"/>
  <c r="CP59" i="16" s="1"/>
  <c r="CO59" i="16" a="1"/>
  <c r="CO59" i="16" s="1"/>
  <c r="CN59" i="16" a="1"/>
  <c r="CN59" i="16" s="1"/>
  <c r="CM59" i="16" a="1"/>
  <c r="CM59" i="16" s="1"/>
  <c r="CL59" i="16" a="1"/>
  <c r="CL59" i="16" s="1"/>
  <c r="CK59" i="16" a="1"/>
  <c r="CK59" i="16" s="1"/>
  <c r="CJ59" i="16" a="1"/>
  <c r="CJ59" i="16" s="1"/>
  <c r="CI59" i="16" a="1"/>
  <c r="CI59" i="16" s="1"/>
  <c r="CH59" i="16" a="1"/>
  <c r="CH59" i="16" s="1"/>
  <c r="CG59" i="16" a="1"/>
  <c r="CG59" i="16" s="1"/>
  <c r="CF59" i="16" a="1"/>
  <c r="CF59" i="16" s="1"/>
  <c r="CE59" i="16" a="1"/>
  <c r="CE59" i="16" s="1"/>
  <c r="CD59" i="16" a="1"/>
  <c r="CD59" i="16" s="1"/>
  <c r="CC59" i="16" a="1"/>
  <c r="CC59" i="16" s="1"/>
  <c r="CB59" i="16" a="1"/>
  <c r="CB59" i="16" s="1"/>
  <c r="CA59" i="16" a="1"/>
  <c r="CA59" i="16" s="1"/>
  <c r="BZ59" i="16" a="1"/>
  <c r="BZ59" i="16" s="1"/>
  <c r="BY59" i="16" a="1"/>
  <c r="BY59" i="16" s="1"/>
  <c r="BX59" i="16" a="1"/>
  <c r="BX59" i="16" s="1"/>
  <c r="BW59" i="16" a="1"/>
  <c r="BW59" i="16" s="1"/>
  <c r="BV59" i="16" a="1"/>
  <c r="BV59" i="16" s="1"/>
  <c r="BU59" i="16" a="1"/>
  <c r="BU59" i="16" s="1"/>
  <c r="BT59" i="16" a="1"/>
  <c r="BT59" i="16" s="1"/>
  <c r="BS59" i="16" a="1"/>
  <c r="BS59" i="16" s="1"/>
  <c r="BR59" i="16" a="1"/>
  <c r="BR59" i="16" s="1"/>
  <c r="BQ59" i="16" a="1"/>
  <c r="BQ59" i="16" s="1"/>
  <c r="BP59" i="16" a="1"/>
  <c r="BP59" i="16" s="1"/>
  <c r="BO59" i="16" a="1"/>
  <c r="BO59" i="16" s="1"/>
  <c r="BN59" i="16" a="1"/>
  <c r="BN59" i="16" s="1"/>
  <c r="BM59" i="16" a="1"/>
  <c r="BM59" i="16" s="1"/>
  <c r="BL59" i="16" a="1"/>
  <c r="BL59" i="16" s="1"/>
  <c r="BK59" i="16" a="1"/>
  <c r="BK59" i="16" s="1"/>
  <c r="BJ59" i="16" a="1"/>
  <c r="BJ59" i="16" s="1"/>
  <c r="BI59" i="16" a="1"/>
  <c r="BI59" i="16" s="1"/>
  <c r="BH59" i="16" a="1"/>
  <c r="BH59" i="16" s="1"/>
  <c r="BG59" i="16" a="1"/>
  <c r="BG59" i="16" s="1"/>
  <c r="BF59" i="16" a="1"/>
  <c r="BF59" i="16" s="1"/>
  <c r="BE59" i="16" a="1"/>
  <c r="BE59" i="16" s="1"/>
  <c r="BD59" i="16" a="1"/>
  <c r="BD59" i="16" s="1"/>
  <c r="BC59" i="16" a="1"/>
  <c r="BC59" i="16" s="1"/>
  <c r="BB59" i="16" a="1"/>
  <c r="BB59" i="16" s="1"/>
  <c r="BA59" i="16" a="1"/>
  <c r="BA59" i="16" s="1"/>
  <c r="AZ59" i="16" a="1"/>
  <c r="AZ59" i="16" s="1"/>
  <c r="AY59" i="16" a="1"/>
  <c r="AY59" i="16" s="1"/>
  <c r="AX59" i="16" a="1"/>
  <c r="AX59" i="16" s="1"/>
  <c r="AW59" i="16" a="1"/>
  <c r="AW59" i="16" s="1"/>
  <c r="AV59" i="16" a="1"/>
  <c r="AV59" i="16" s="1"/>
  <c r="AU59" i="16" a="1"/>
  <c r="AU59" i="16" s="1"/>
  <c r="AT59" i="16" a="1"/>
  <c r="AT59" i="16" s="1"/>
  <c r="AS59" i="16" a="1"/>
  <c r="AS59" i="16" s="1"/>
  <c r="AR59" i="16" a="1"/>
  <c r="AR59" i="16" s="1"/>
  <c r="AQ59" i="16" a="1"/>
  <c r="AQ59" i="16" s="1"/>
  <c r="AP59" i="16" a="1"/>
  <c r="AP59" i="16" s="1"/>
  <c r="AO59" i="16" a="1"/>
  <c r="AO59" i="16" s="1"/>
  <c r="AN59" i="16" a="1"/>
  <c r="AN59" i="16" s="1"/>
  <c r="AM59" i="16" a="1"/>
  <c r="AM59" i="16" s="1"/>
  <c r="AL59" i="16" a="1"/>
  <c r="AL59" i="16" s="1"/>
  <c r="AK59" i="16" a="1"/>
  <c r="AK59" i="16" s="1"/>
  <c r="AJ59" i="16" a="1"/>
  <c r="AJ59" i="16" s="1"/>
  <c r="AI59" i="16" a="1"/>
  <c r="AI59" i="16" s="1"/>
  <c r="AH59" i="16" a="1"/>
  <c r="AH59" i="16" s="1"/>
  <c r="AG59" i="16" a="1"/>
  <c r="AG59" i="16" s="1"/>
  <c r="AF59" i="16" a="1"/>
  <c r="AF59" i="16" s="1"/>
  <c r="AE59" i="16" a="1"/>
  <c r="AE59" i="16" s="1"/>
  <c r="AD59" i="16" a="1"/>
  <c r="AD59" i="16" s="1"/>
  <c r="AC59" i="16" a="1"/>
  <c r="AC59" i="16" s="1"/>
  <c r="AB59" i="16" a="1"/>
  <c r="AB59" i="16" s="1"/>
  <c r="AA59" i="16" a="1"/>
  <c r="AA59" i="16" s="1"/>
  <c r="Z59" i="16" a="1"/>
  <c r="Z59" i="16" s="1"/>
  <c r="Y59" i="16" a="1"/>
  <c r="Y59" i="16" s="1"/>
  <c r="X59" i="16" a="1"/>
  <c r="X59" i="16" s="1"/>
  <c r="W59" i="16" a="1"/>
  <c r="W59" i="16" s="1"/>
  <c r="V59" i="16" a="1"/>
  <c r="V59" i="16" s="1"/>
  <c r="U59" i="16" a="1"/>
  <c r="U59" i="16" s="1"/>
  <c r="T59" i="16" a="1"/>
  <c r="T59" i="16" s="1"/>
  <c r="S59" i="16" a="1"/>
  <c r="S59" i="16" s="1"/>
  <c r="R59" i="16" a="1"/>
  <c r="R59" i="16" s="1"/>
  <c r="Q59" i="16" a="1"/>
  <c r="Q59" i="16" s="1"/>
  <c r="P59" i="16" a="1"/>
  <c r="P59" i="16" s="1"/>
  <c r="O59" i="16" a="1"/>
  <c r="O59" i="16" s="1"/>
  <c r="N59" i="16" a="1"/>
  <c r="N59" i="16" s="1"/>
  <c r="M59" i="16" a="1"/>
  <c r="M59" i="16" s="1"/>
  <c r="L59" i="16" a="1"/>
  <c r="L59" i="16" s="1"/>
  <c r="K59" i="16" a="1"/>
  <c r="K59" i="16" s="1"/>
  <c r="J59" i="16" a="1"/>
  <c r="J59" i="16" s="1"/>
  <c r="NJ58" i="16" a="1"/>
  <c r="NJ58" i="16" s="1"/>
  <c r="NI58" i="16" a="1"/>
  <c r="NI58" i="16" s="1"/>
  <c r="NH58" i="16" a="1"/>
  <c r="NH58" i="16" s="1"/>
  <c r="NG58" i="16" a="1"/>
  <c r="NG58" i="16" s="1"/>
  <c r="NF58" i="16" a="1"/>
  <c r="NF58" i="16" s="1"/>
  <c r="NE58" i="16" a="1"/>
  <c r="NE58" i="16" s="1"/>
  <c r="ND58" i="16" a="1"/>
  <c r="ND58" i="16" s="1"/>
  <c r="NC58" i="16" a="1"/>
  <c r="NC58" i="16" s="1"/>
  <c r="NB58" i="16" a="1"/>
  <c r="NB58" i="16" s="1"/>
  <c r="NA58" i="16" a="1"/>
  <c r="NA58" i="16" s="1"/>
  <c r="MZ58" i="16" a="1"/>
  <c r="MZ58" i="16" s="1"/>
  <c r="MY58" i="16" a="1"/>
  <c r="MY58" i="16" s="1"/>
  <c r="MX58" i="16" a="1"/>
  <c r="MX58" i="16" s="1"/>
  <c r="MW58" i="16" a="1"/>
  <c r="MW58" i="16" s="1"/>
  <c r="MV58" i="16" a="1"/>
  <c r="MV58" i="16" s="1"/>
  <c r="MU58" i="16" a="1"/>
  <c r="MU58" i="16" s="1"/>
  <c r="MT58" i="16" a="1"/>
  <c r="MT58" i="16" s="1"/>
  <c r="MS58" i="16" a="1"/>
  <c r="MS58" i="16" s="1"/>
  <c r="MR58" i="16" a="1"/>
  <c r="MR58" i="16" s="1"/>
  <c r="MQ58" i="16" a="1"/>
  <c r="MQ58" i="16" s="1"/>
  <c r="MP58" i="16" a="1"/>
  <c r="MP58" i="16" s="1"/>
  <c r="MO58" i="16" a="1"/>
  <c r="MO58" i="16" s="1"/>
  <c r="MN58" i="16" a="1"/>
  <c r="MN58" i="16" s="1"/>
  <c r="MM58" i="16" a="1"/>
  <c r="MM58" i="16" s="1"/>
  <c r="ML58" i="16" a="1"/>
  <c r="ML58" i="16" s="1"/>
  <c r="MK58" i="16" a="1"/>
  <c r="MK58" i="16" s="1"/>
  <c r="MJ58" i="16" a="1"/>
  <c r="MJ58" i="16" s="1"/>
  <c r="MI58" i="16" a="1"/>
  <c r="MI58" i="16" s="1"/>
  <c r="MH58" i="16" a="1"/>
  <c r="MH58" i="16" s="1"/>
  <c r="MG58" i="16" a="1"/>
  <c r="MG58" i="16" s="1"/>
  <c r="MF58" i="16" a="1"/>
  <c r="MF58" i="16" s="1"/>
  <c r="ME58" i="16" a="1"/>
  <c r="ME58" i="16" s="1"/>
  <c r="MD58" i="16" a="1"/>
  <c r="MD58" i="16" s="1"/>
  <c r="MC58" i="16" a="1"/>
  <c r="MC58" i="16" s="1"/>
  <c r="MB58" i="16" a="1"/>
  <c r="MB58" i="16" s="1"/>
  <c r="MA58" i="16" a="1"/>
  <c r="MA58" i="16" s="1"/>
  <c r="LZ58" i="16" a="1"/>
  <c r="LZ58" i="16" s="1"/>
  <c r="LY58" i="16" a="1"/>
  <c r="LY58" i="16" s="1"/>
  <c r="LX58" i="16" a="1"/>
  <c r="LX58" i="16" s="1"/>
  <c r="LW58" i="16" a="1"/>
  <c r="LW58" i="16" s="1"/>
  <c r="LV58" i="16" a="1"/>
  <c r="LV58" i="16" s="1"/>
  <c r="LU58" i="16" a="1"/>
  <c r="LU58" i="16" s="1"/>
  <c r="LT58" i="16" a="1"/>
  <c r="LT58" i="16" s="1"/>
  <c r="LS58" i="16" a="1"/>
  <c r="LS58" i="16" s="1"/>
  <c r="LR58" i="16" a="1"/>
  <c r="LR58" i="16" s="1"/>
  <c r="LQ58" i="16" a="1"/>
  <c r="LQ58" i="16" s="1"/>
  <c r="LP58" i="16" a="1"/>
  <c r="LP58" i="16" s="1"/>
  <c r="LO58" i="16" a="1"/>
  <c r="LO58" i="16" s="1"/>
  <c r="LN58" i="16" a="1"/>
  <c r="LN58" i="16" s="1"/>
  <c r="LM58" i="16" a="1"/>
  <c r="LM58" i="16" s="1"/>
  <c r="LL58" i="16" a="1"/>
  <c r="LL58" i="16" s="1"/>
  <c r="LK58" i="16" a="1"/>
  <c r="LK58" i="16" s="1"/>
  <c r="LJ58" i="16" a="1"/>
  <c r="LJ58" i="16" s="1"/>
  <c r="LI58" i="16" a="1"/>
  <c r="LI58" i="16" s="1"/>
  <c r="LH58" i="16" a="1"/>
  <c r="LH58" i="16" s="1"/>
  <c r="LG58" i="16" a="1"/>
  <c r="LG58" i="16" s="1"/>
  <c r="LF58" i="16" a="1"/>
  <c r="LF58" i="16" s="1"/>
  <c r="LE58" i="16" a="1"/>
  <c r="LE58" i="16" s="1"/>
  <c r="LD58" i="16" a="1"/>
  <c r="LD58" i="16" s="1"/>
  <c r="LC58" i="16" a="1"/>
  <c r="LC58" i="16" s="1"/>
  <c r="LB58" i="16" a="1"/>
  <c r="LB58" i="16" s="1"/>
  <c r="LA58" i="16" a="1"/>
  <c r="LA58" i="16" s="1"/>
  <c r="KZ58" i="16" a="1"/>
  <c r="KZ58" i="16" s="1"/>
  <c r="KY58" i="16" a="1"/>
  <c r="KY58" i="16" s="1"/>
  <c r="KX58" i="16" a="1"/>
  <c r="KX58" i="16" s="1"/>
  <c r="KW58" i="16" a="1"/>
  <c r="KW58" i="16" s="1"/>
  <c r="KV58" i="16" a="1"/>
  <c r="KV58" i="16" s="1"/>
  <c r="KU58" i="16" a="1"/>
  <c r="KU58" i="16" s="1"/>
  <c r="KT58" i="16" a="1"/>
  <c r="KT58" i="16" s="1"/>
  <c r="KS58" i="16" a="1"/>
  <c r="KS58" i="16" s="1"/>
  <c r="KR58" i="16" a="1"/>
  <c r="KR58" i="16" s="1"/>
  <c r="KQ58" i="16" a="1"/>
  <c r="KQ58" i="16" s="1"/>
  <c r="KP58" i="16" a="1"/>
  <c r="KP58" i="16" s="1"/>
  <c r="KO58" i="16" a="1"/>
  <c r="KO58" i="16" s="1"/>
  <c r="KN58" i="16" a="1"/>
  <c r="KN58" i="16" s="1"/>
  <c r="KM58" i="16" a="1"/>
  <c r="KM58" i="16" s="1"/>
  <c r="KL58" i="16" a="1"/>
  <c r="KL58" i="16" s="1"/>
  <c r="KK58" i="16" a="1"/>
  <c r="KK58" i="16" s="1"/>
  <c r="KJ58" i="16" a="1"/>
  <c r="KJ58" i="16" s="1"/>
  <c r="KI58" i="16" a="1"/>
  <c r="KI58" i="16" s="1"/>
  <c r="KH58" i="16" a="1"/>
  <c r="KH58" i="16" s="1"/>
  <c r="KG58" i="16" a="1"/>
  <c r="KG58" i="16" s="1"/>
  <c r="KF58" i="16" a="1"/>
  <c r="KF58" i="16" s="1"/>
  <c r="KE58" i="16" a="1"/>
  <c r="KE58" i="16" s="1"/>
  <c r="KD58" i="16" a="1"/>
  <c r="KD58" i="16" s="1"/>
  <c r="KC58" i="16" a="1"/>
  <c r="KC58" i="16" s="1"/>
  <c r="KB58" i="16" a="1"/>
  <c r="KB58" i="16" s="1"/>
  <c r="KA58" i="16" a="1"/>
  <c r="KA58" i="16" s="1"/>
  <c r="JZ58" i="16" a="1"/>
  <c r="JZ58" i="16" s="1"/>
  <c r="JY58" i="16" a="1"/>
  <c r="JY58" i="16" s="1"/>
  <c r="JX58" i="16" a="1"/>
  <c r="JX58" i="16" s="1"/>
  <c r="JW58" i="16" a="1"/>
  <c r="JW58" i="16" s="1"/>
  <c r="JV58" i="16" a="1"/>
  <c r="JV58" i="16" s="1"/>
  <c r="JU58" i="16" a="1"/>
  <c r="JU58" i="16" s="1"/>
  <c r="JT58" i="16" a="1"/>
  <c r="JT58" i="16" s="1"/>
  <c r="JS58" i="16" a="1"/>
  <c r="JS58" i="16" s="1"/>
  <c r="JR58" i="16" a="1"/>
  <c r="JR58" i="16" s="1"/>
  <c r="JQ58" i="16" a="1"/>
  <c r="JQ58" i="16" s="1"/>
  <c r="JP58" i="16" a="1"/>
  <c r="JP58" i="16" s="1"/>
  <c r="JO58" i="16" a="1"/>
  <c r="JO58" i="16" s="1"/>
  <c r="JN58" i="16" a="1"/>
  <c r="JN58" i="16" s="1"/>
  <c r="JM58" i="16" a="1"/>
  <c r="JM58" i="16" s="1"/>
  <c r="JL58" i="16" a="1"/>
  <c r="JL58" i="16" s="1"/>
  <c r="JK58" i="16" a="1"/>
  <c r="JK58" i="16" s="1"/>
  <c r="JJ58" i="16" a="1"/>
  <c r="JJ58" i="16" s="1"/>
  <c r="JI58" i="16" a="1"/>
  <c r="JI58" i="16" s="1"/>
  <c r="JH58" i="16" a="1"/>
  <c r="JH58" i="16" s="1"/>
  <c r="JG58" i="16" a="1"/>
  <c r="JG58" i="16" s="1"/>
  <c r="JF58" i="16" a="1"/>
  <c r="JF58" i="16" s="1"/>
  <c r="JE58" i="16" a="1"/>
  <c r="JE58" i="16" s="1"/>
  <c r="JD58" i="16" a="1"/>
  <c r="JD58" i="16" s="1"/>
  <c r="JC58" i="16" a="1"/>
  <c r="JC58" i="16" s="1"/>
  <c r="JB58" i="16" a="1"/>
  <c r="JB58" i="16" s="1"/>
  <c r="JA58" i="16" a="1"/>
  <c r="JA58" i="16" s="1"/>
  <c r="IZ58" i="16" a="1"/>
  <c r="IZ58" i="16" s="1"/>
  <c r="IY58" i="16" a="1"/>
  <c r="IY58" i="16" s="1"/>
  <c r="IX58" i="16" a="1"/>
  <c r="IX58" i="16" s="1"/>
  <c r="IW58" i="16" a="1"/>
  <c r="IW58" i="16" s="1"/>
  <c r="IV58" i="16" a="1"/>
  <c r="IV58" i="16" s="1"/>
  <c r="IU58" i="16" a="1"/>
  <c r="IU58" i="16" s="1"/>
  <c r="IT58" i="16" a="1"/>
  <c r="IT58" i="16" s="1"/>
  <c r="IS58" i="16" a="1"/>
  <c r="IS58" i="16" s="1"/>
  <c r="IR58" i="16" a="1"/>
  <c r="IR58" i="16" s="1"/>
  <c r="IQ58" i="16" a="1"/>
  <c r="IQ58" i="16" s="1"/>
  <c r="IP58" i="16" a="1"/>
  <c r="IP58" i="16" s="1"/>
  <c r="IO58" i="16" a="1"/>
  <c r="IO58" i="16" s="1"/>
  <c r="IN58" i="16" a="1"/>
  <c r="IN58" i="16" s="1"/>
  <c r="IM58" i="16" a="1"/>
  <c r="IM58" i="16" s="1"/>
  <c r="IL58" i="16" a="1"/>
  <c r="IL58" i="16" s="1"/>
  <c r="IK58" i="16" a="1"/>
  <c r="IK58" i="16" s="1"/>
  <c r="IJ58" i="16" a="1"/>
  <c r="IJ58" i="16" s="1"/>
  <c r="II58" i="16" a="1"/>
  <c r="II58" i="16" s="1"/>
  <c r="IH58" i="16" a="1"/>
  <c r="IH58" i="16" s="1"/>
  <c r="IG58" i="16" a="1"/>
  <c r="IG58" i="16" s="1"/>
  <c r="IF58" i="16" a="1"/>
  <c r="IF58" i="16" s="1"/>
  <c r="IE58" i="16" a="1"/>
  <c r="IE58" i="16" s="1"/>
  <c r="ID58" i="16" a="1"/>
  <c r="ID58" i="16" s="1"/>
  <c r="IC58" i="16" a="1"/>
  <c r="IC58" i="16" s="1"/>
  <c r="IB58" i="16" a="1"/>
  <c r="IB58" i="16" s="1"/>
  <c r="IA58" i="16" a="1"/>
  <c r="IA58" i="16" s="1"/>
  <c r="HZ58" i="16" a="1"/>
  <c r="HZ58" i="16" s="1"/>
  <c r="HY58" i="16" a="1"/>
  <c r="HY58" i="16" s="1"/>
  <c r="HX58" i="16" a="1"/>
  <c r="HX58" i="16" s="1"/>
  <c r="HW58" i="16" a="1"/>
  <c r="HW58" i="16" s="1"/>
  <c r="HV58" i="16" a="1"/>
  <c r="HV58" i="16" s="1"/>
  <c r="HU58" i="16" a="1"/>
  <c r="HU58" i="16" s="1"/>
  <c r="HT58" i="16" a="1"/>
  <c r="HT58" i="16" s="1"/>
  <c r="HS58" i="16" a="1"/>
  <c r="HS58" i="16" s="1"/>
  <c r="HR58" i="16" a="1"/>
  <c r="HR58" i="16" s="1"/>
  <c r="HQ58" i="16" a="1"/>
  <c r="HQ58" i="16" s="1"/>
  <c r="HP58" i="16" a="1"/>
  <c r="HP58" i="16" s="1"/>
  <c r="HO58" i="16" a="1"/>
  <c r="HO58" i="16" s="1"/>
  <c r="HN58" i="16" a="1"/>
  <c r="HN58" i="16" s="1"/>
  <c r="HM58" i="16" a="1"/>
  <c r="HM58" i="16" s="1"/>
  <c r="HL58" i="16" a="1"/>
  <c r="HL58" i="16" s="1"/>
  <c r="HK58" i="16" a="1"/>
  <c r="HK58" i="16" s="1"/>
  <c r="HJ58" i="16" a="1"/>
  <c r="HJ58" i="16" s="1"/>
  <c r="HI58" i="16" a="1"/>
  <c r="HI58" i="16" s="1"/>
  <c r="HH58" i="16" a="1"/>
  <c r="HH58" i="16" s="1"/>
  <c r="HG58" i="16" a="1"/>
  <c r="HG58" i="16" s="1"/>
  <c r="HF58" i="16" a="1"/>
  <c r="HF58" i="16" s="1"/>
  <c r="HE58" i="16" a="1"/>
  <c r="HE58" i="16" s="1"/>
  <c r="HD58" i="16" a="1"/>
  <c r="HD58" i="16" s="1"/>
  <c r="HC58" i="16" a="1"/>
  <c r="HC58" i="16" s="1"/>
  <c r="HB58" i="16" a="1"/>
  <c r="HB58" i="16" s="1"/>
  <c r="HA58" i="16" a="1"/>
  <c r="HA58" i="16" s="1"/>
  <c r="GZ58" i="16" a="1"/>
  <c r="GZ58" i="16" s="1"/>
  <c r="GY58" i="16" a="1"/>
  <c r="GY58" i="16" s="1"/>
  <c r="GX58" i="16" a="1"/>
  <c r="GX58" i="16" s="1"/>
  <c r="GW58" i="16" a="1"/>
  <c r="GW58" i="16" s="1"/>
  <c r="GV58" i="16" a="1"/>
  <c r="GV58" i="16" s="1"/>
  <c r="GU58" i="16" a="1"/>
  <c r="GU58" i="16" s="1"/>
  <c r="GT58" i="16" a="1"/>
  <c r="GT58" i="16" s="1"/>
  <c r="GS58" i="16" a="1"/>
  <c r="GS58" i="16" s="1"/>
  <c r="GR58" i="16" a="1"/>
  <c r="GR58" i="16" s="1"/>
  <c r="GQ58" i="16" a="1"/>
  <c r="GQ58" i="16" s="1"/>
  <c r="GP58" i="16" a="1"/>
  <c r="GP58" i="16" s="1"/>
  <c r="GO58" i="16" a="1"/>
  <c r="GO58" i="16" s="1"/>
  <c r="GN58" i="16" a="1"/>
  <c r="GN58" i="16" s="1"/>
  <c r="GM58" i="16" a="1"/>
  <c r="GM58" i="16" s="1"/>
  <c r="GL58" i="16" a="1"/>
  <c r="GL58" i="16" s="1"/>
  <c r="GK58" i="16" a="1"/>
  <c r="GK58" i="16" s="1"/>
  <c r="GJ58" i="16" a="1"/>
  <c r="GJ58" i="16" s="1"/>
  <c r="GI58" i="16" a="1"/>
  <c r="GI58" i="16" s="1"/>
  <c r="GH58" i="16" a="1"/>
  <c r="GH58" i="16" s="1"/>
  <c r="GG58" i="16" a="1"/>
  <c r="GG58" i="16" s="1"/>
  <c r="GF58" i="16" a="1"/>
  <c r="GF58" i="16" s="1"/>
  <c r="GE58" i="16" a="1"/>
  <c r="GE58" i="16" s="1"/>
  <c r="GD58" i="16" a="1"/>
  <c r="GD58" i="16" s="1"/>
  <c r="GC58" i="16" a="1"/>
  <c r="GC58" i="16" s="1"/>
  <c r="GB58" i="16" a="1"/>
  <c r="GB58" i="16" s="1"/>
  <c r="GA58" i="16" a="1"/>
  <c r="GA58" i="16" s="1"/>
  <c r="FZ58" i="16" a="1"/>
  <c r="FZ58" i="16" s="1"/>
  <c r="FY58" i="16" a="1"/>
  <c r="FY58" i="16" s="1"/>
  <c r="FX58" i="16" a="1"/>
  <c r="FX58" i="16" s="1"/>
  <c r="FW58" i="16" a="1"/>
  <c r="FW58" i="16" s="1"/>
  <c r="FV58" i="16" a="1"/>
  <c r="FV58" i="16" s="1"/>
  <c r="FU58" i="16" a="1"/>
  <c r="FU58" i="16" s="1"/>
  <c r="FT58" i="16" a="1"/>
  <c r="FT58" i="16" s="1"/>
  <c r="FS58" i="16" a="1"/>
  <c r="FS58" i="16" s="1"/>
  <c r="FR58" i="16" a="1"/>
  <c r="FR58" i="16" s="1"/>
  <c r="FQ58" i="16" a="1"/>
  <c r="FQ58" i="16" s="1"/>
  <c r="FP58" i="16" a="1"/>
  <c r="FP58" i="16" s="1"/>
  <c r="FO58" i="16" a="1"/>
  <c r="FO58" i="16" s="1"/>
  <c r="FN58" i="16" a="1"/>
  <c r="FN58" i="16" s="1"/>
  <c r="FM58" i="16" a="1"/>
  <c r="FM58" i="16" s="1"/>
  <c r="FL58" i="16" a="1"/>
  <c r="FL58" i="16" s="1"/>
  <c r="FK58" i="16" a="1"/>
  <c r="FK58" i="16" s="1"/>
  <c r="FJ58" i="16" a="1"/>
  <c r="FJ58" i="16" s="1"/>
  <c r="FI58" i="16" a="1"/>
  <c r="FI58" i="16" s="1"/>
  <c r="FH58" i="16" a="1"/>
  <c r="FH58" i="16" s="1"/>
  <c r="FG58" i="16" a="1"/>
  <c r="FG58" i="16" s="1"/>
  <c r="FF58" i="16" a="1"/>
  <c r="FF58" i="16" s="1"/>
  <c r="FE58" i="16" a="1"/>
  <c r="FE58" i="16" s="1"/>
  <c r="FD58" i="16" a="1"/>
  <c r="FD58" i="16" s="1"/>
  <c r="FC58" i="16" a="1"/>
  <c r="FC58" i="16" s="1"/>
  <c r="FB58" i="16" a="1"/>
  <c r="FB58" i="16" s="1"/>
  <c r="FA58" i="16" a="1"/>
  <c r="FA58" i="16" s="1"/>
  <c r="EZ58" i="16" a="1"/>
  <c r="EZ58" i="16" s="1"/>
  <c r="EY58" i="16" a="1"/>
  <c r="EY58" i="16" s="1"/>
  <c r="EX58" i="16" a="1"/>
  <c r="EX58" i="16" s="1"/>
  <c r="EW58" i="16" a="1"/>
  <c r="EW58" i="16" s="1"/>
  <c r="EV58" i="16" a="1"/>
  <c r="EV58" i="16" s="1"/>
  <c r="EU58" i="16" a="1"/>
  <c r="EU58" i="16" s="1"/>
  <c r="ET58" i="16" a="1"/>
  <c r="ET58" i="16" s="1"/>
  <c r="ES58" i="16" a="1"/>
  <c r="ES58" i="16" s="1"/>
  <c r="ER58" i="16" a="1"/>
  <c r="ER58" i="16" s="1"/>
  <c r="EQ58" i="16" a="1"/>
  <c r="EQ58" i="16" s="1"/>
  <c r="EP58" i="16" a="1"/>
  <c r="EP58" i="16" s="1"/>
  <c r="EO58" i="16" a="1"/>
  <c r="EO58" i="16" s="1"/>
  <c r="EN58" i="16" a="1"/>
  <c r="EN58" i="16" s="1"/>
  <c r="EM58" i="16" a="1"/>
  <c r="EM58" i="16" s="1"/>
  <c r="EL58" i="16" a="1"/>
  <c r="EL58" i="16" s="1"/>
  <c r="EK58" i="16" a="1"/>
  <c r="EK58" i="16" s="1"/>
  <c r="EJ58" i="16" a="1"/>
  <c r="EJ58" i="16" s="1"/>
  <c r="EI58" i="16" a="1"/>
  <c r="EI58" i="16" s="1"/>
  <c r="EH58" i="16" a="1"/>
  <c r="EH58" i="16" s="1"/>
  <c r="EG58" i="16" a="1"/>
  <c r="EG58" i="16" s="1"/>
  <c r="EF58" i="16" a="1"/>
  <c r="EF58" i="16" s="1"/>
  <c r="EE58" i="16" a="1"/>
  <c r="EE58" i="16" s="1"/>
  <c r="ED58" i="16" a="1"/>
  <c r="ED58" i="16" s="1"/>
  <c r="EC58" i="16" a="1"/>
  <c r="EC58" i="16" s="1"/>
  <c r="EB58" i="16" a="1"/>
  <c r="EB58" i="16" s="1"/>
  <c r="EA58" i="16" a="1"/>
  <c r="EA58" i="16" s="1"/>
  <c r="DZ58" i="16" a="1"/>
  <c r="DZ58" i="16" s="1"/>
  <c r="DY58" i="16" a="1"/>
  <c r="DY58" i="16" s="1"/>
  <c r="DX58" i="16" a="1"/>
  <c r="DX58" i="16" s="1"/>
  <c r="DW58" i="16" a="1"/>
  <c r="DW58" i="16" s="1"/>
  <c r="DV58" i="16" a="1"/>
  <c r="DV58" i="16" s="1"/>
  <c r="DU58" i="16" a="1"/>
  <c r="DU58" i="16" s="1"/>
  <c r="DT58" i="16" a="1"/>
  <c r="DT58" i="16" s="1"/>
  <c r="DS58" i="16" a="1"/>
  <c r="DS58" i="16" s="1"/>
  <c r="DR58" i="16" a="1"/>
  <c r="DR58" i="16" s="1"/>
  <c r="DQ58" i="16" a="1"/>
  <c r="DQ58" i="16" s="1"/>
  <c r="DP58" i="16" a="1"/>
  <c r="DP58" i="16" s="1"/>
  <c r="DO58" i="16" a="1"/>
  <c r="DO58" i="16" s="1"/>
  <c r="DN58" i="16" a="1"/>
  <c r="DN58" i="16" s="1"/>
  <c r="DM58" i="16" a="1"/>
  <c r="DM58" i="16" s="1"/>
  <c r="DL58" i="16" a="1"/>
  <c r="DL58" i="16" s="1"/>
  <c r="DK58" i="16" a="1"/>
  <c r="DK58" i="16" s="1"/>
  <c r="DJ58" i="16" a="1"/>
  <c r="DJ58" i="16" s="1"/>
  <c r="DI58" i="16" a="1"/>
  <c r="DI58" i="16" s="1"/>
  <c r="DH58" i="16" a="1"/>
  <c r="DH58" i="16" s="1"/>
  <c r="DG58" i="16" a="1"/>
  <c r="DG58" i="16" s="1"/>
  <c r="DF58" i="16" a="1"/>
  <c r="DF58" i="16" s="1"/>
  <c r="DE58" i="16" a="1"/>
  <c r="DE58" i="16" s="1"/>
  <c r="DD58" i="16" a="1"/>
  <c r="DD58" i="16" s="1"/>
  <c r="DC58" i="16" a="1"/>
  <c r="DC58" i="16" s="1"/>
  <c r="DB58" i="16" a="1"/>
  <c r="DB58" i="16" s="1"/>
  <c r="DA58" i="16" a="1"/>
  <c r="DA58" i="16" s="1"/>
  <c r="CZ58" i="16" a="1"/>
  <c r="CZ58" i="16" s="1"/>
  <c r="CY58" i="16" a="1"/>
  <c r="CY58" i="16" s="1"/>
  <c r="CX58" i="16" a="1"/>
  <c r="CX58" i="16" s="1"/>
  <c r="CW58" i="16" a="1"/>
  <c r="CW58" i="16" s="1"/>
  <c r="CV58" i="16" a="1"/>
  <c r="CV58" i="16" s="1"/>
  <c r="CU58" i="16" a="1"/>
  <c r="CU58" i="16" s="1"/>
  <c r="CT58" i="16" a="1"/>
  <c r="CT58" i="16" s="1"/>
  <c r="CS58" i="16" a="1"/>
  <c r="CS58" i="16" s="1"/>
  <c r="CR58" i="16" a="1"/>
  <c r="CR58" i="16" s="1"/>
  <c r="CQ58" i="16" a="1"/>
  <c r="CQ58" i="16" s="1"/>
  <c r="CP58" i="16" a="1"/>
  <c r="CP58" i="16" s="1"/>
  <c r="CO58" i="16" a="1"/>
  <c r="CO58" i="16" s="1"/>
  <c r="CN58" i="16" a="1"/>
  <c r="CN58" i="16" s="1"/>
  <c r="CM58" i="16" a="1"/>
  <c r="CM58" i="16" s="1"/>
  <c r="CL58" i="16" a="1"/>
  <c r="CL58" i="16" s="1"/>
  <c r="CK58" i="16" a="1"/>
  <c r="CK58" i="16" s="1"/>
  <c r="CJ58" i="16" a="1"/>
  <c r="CJ58" i="16" s="1"/>
  <c r="CI58" i="16" a="1"/>
  <c r="CI58" i="16" s="1"/>
  <c r="CH58" i="16" a="1"/>
  <c r="CH58" i="16" s="1"/>
  <c r="CG58" i="16" a="1"/>
  <c r="CG58" i="16" s="1"/>
  <c r="CF58" i="16" a="1"/>
  <c r="CF58" i="16" s="1"/>
  <c r="CE58" i="16" a="1"/>
  <c r="CE58" i="16" s="1"/>
  <c r="CD58" i="16" a="1"/>
  <c r="CD58" i="16" s="1"/>
  <c r="CC58" i="16" a="1"/>
  <c r="CC58" i="16" s="1"/>
  <c r="CB58" i="16" a="1"/>
  <c r="CB58" i="16" s="1"/>
  <c r="CA58" i="16" a="1"/>
  <c r="CA58" i="16" s="1"/>
  <c r="BZ58" i="16" a="1"/>
  <c r="BZ58" i="16" s="1"/>
  <c r="BY58" i="16" a="1"/>
  <c r="BY58" i="16" s="1"/>
  <c r="BX58" i="16" a="1"/>
  <c r="BX58" i="16" s="1"/>
  <c r="BW58" i="16" a="1"/>
  <c r="BW58" i="16" s="1"/>
  <c r="BV58" i="16" a="1"/>
  <c r="BV58" i="16" s="1"/>
  <c r="BU58" i="16" a="1"/>
  <c r="BU58" i="16" s="1"/>
  <c r="BT58" i="16" a="1"/>
  <c r="BT58" i="16" s="1"/>
  <c r="BS58" i="16" a="1"/>
  <c r="BS58" i="16" s="1"/>
  <c r="BR58" i="16" a="1"/>
  <c r="BR58" i="16" s="1"/>
  <c r="BQ58" i="16" a="1"/>
  <c r="BQ58" i="16" s="1"/>
  <c r="BP58" i="16" a="1"/>
  <c r="BP58" i="16" s="1"/>
  <c r="BO58" i="16" a="1"/>
  <c r="BO58" i="16" s="1"/>
  <c r="BN58" i="16" a="1"/>
  <c r="BN58" i="16" s="1"/>
  <c r="BM58" i="16" a="1"/>
  <c r="BM58" i="16" s="1"/>
  <c r="BL58" i="16" a="1"/>
  <c r="BL58" i="16" s="1"/>
  <c r="BK58" i="16" a="1"/>
  <c r="BK58" i="16" s="1"/>
  <c r="BJ58" i="16" a="1"/>
  <c r="BJ58" i="16" s="1"/>
  <c r="BI58" i="16" a="1"/>
  <c r="BI58" i="16" s="1"/>
  <c r="BH58" i="16" a="1"/>
  <c r="BH58" i="16" s="1"/>
  <c r="BG58" i="16" a="1"/>
  <c r="BG58" i="16" s="1"/>
  <c r="BF58" i="16" a="1"/>
  <c r="BF58" i="16" s="1"/>
  <c r="BE58" i="16" a="1"/>
  <c r="BE58" i="16" s="1"/>
  <c r="BD58" i="16" a="1"/>
  <c r="BD58" i="16" s="1"/>
  <c r="BC58" i="16" a="1"/>
  <c r="BC58" i="16" s="1"/>
  <c r="BB58" i="16" a="1"/>
  <c r="BB58" i="16" s="1"/>
  <c r="BA58" i="16" a="1"/>
  <c r="BA58" i="16" s="1"/>
  <c r="AZ58" i="16" a="1"/>
  <c r="AZ58" i="16" s="1"/>
  <c r="AY58" i="16" a="1"/>
  <c r="AY58" i="16" s="1"/>
  <c r="AX58" i="16" a="1"/>
  <c r="AX58" i="16" s="1"/>
  <c r="AW58" i="16" a="1"/>
  <c r="AW58" i="16" s="1"/>
  <c r="AV58" i="16" a="1"/>
  <c r="AV58" i="16" s="1"/>
  <c r="AU58" i="16" a="1"/>
  <c r="AU58" i="16" s="1"/>
  <c r="AT58" i="16" a="1"/>
  <c r="AT58" i="16" s="1"/>
  <c r="AS58" i="16" a="1"/>
  <c r="AS58" i="16" s="1"/>
  <c r="AR58" i="16" a="1"/>
  <c r="AR58" i="16" s="1"/>
  <c r="AQ58" i="16" a="1"/>
  <c r="AQ58" i="16" s="1"/>
  <c r="AP58" i="16" a="1"/>
  <c r="AP58" i="16" s="1"/>
  <c r="AO58" i="16" a="1"/>
  <c r="AO58" i="16" s="1"/>
  <c r="AN58" i="16" a="1"/>
  <c r="AN58" i="16" s="1"/>
  <c r="AM58" i="16" a="1"/>
  <c r="AM58" i="16" s="1"/>
  <c r="AL58" i="16" a="1"/>
  <c r="AL58" i="16" s="1"/>
  <c r="AK58" i="16" a="1"/>
  <c r="AK58" i="16" s="1"/>
  <c r="AJ58" i="16" a="1"/>
  <c r="AJ58" i="16" s="1"/>
  <c r="AI58" i="16" a="1"/>
  <c r="AI58" i="16" s="1"/>
  <c r="AH58" i="16" a="1"/>
  <c r="AH58" i="16" s="1"/>
  <c r="AG58" i="16" a="1"/>
  <c r="AG58" i="16" s="1"/>
  <c r="AF58" i="16" a="1"/>
  <c r="AF58" i="16" s="1"/>
  <c r="AE58" i="16" a="1"/>
  <c r="AE58" i="16" s="1"/>
  <c r="AD58" i="16" a="1"/>
  <c r="AD58" i="16" s="1"/>
  <c r="AC58" i="16" a="1"/>
  <c r="AC58" i="16" s="1"/>
  <c r="AB58" i="16" a="1"/>
  <c r="AB58" i="16" s="1"/>
  <c r="AA58" i="16" a="1"/>
  <c r="AA58" i="16" s="1"/>
  <c r="Z58" i="16" a="1"/>
  <c r="Z58" i="16" s="1"/>
  <c r="Y58" i="16" a="1"/>
  <c r="Y58" i="16" s="1"/>
  <c r="X58" i="16" a="1"/>
  <c r="X58" i="16" s="1"/>
  <c r="W58" i="16" a="1"/>
  <c r="W58" i="16" s="1"/>
  <c r="V58" i="16" a="1"/>
  <c r="V58" i="16" s="1"/>
  <c r="U58" i="16" a="1"/>
  <c r="U58" i="16" s="1"/>
  <c r="T58" i="16" a="1"/>
  <c r="T58" i="16" s="1"/>
  <c r="S58" i="16" a="1"/>
  <c r="S58" i="16" s="1"/>
  <c r="R58" i="16" a="1"/>
  <c r="R58" i="16" s="1"/>
  <c r="Q58" i="16" a="1"/>
  <c r="Q58" i="16" s="1"/>
  <c r="P58" i="16" a="1"/>
  <c r="P58" i="16" s="1"/>
  <c r="O58" i="16" a="1"/>
  <c r="O58" i="16" s="1"/>
  <c r="N58" i="16" a="1"/>
  <c r="N58" i="16" s="1"/>
  <c r="M58" i="16" a="1"/>
  <c r="M58" i="16" s="1"/>
  <c r="L58" i="16" a="1"/>
  <c r="L58" i="16" s="1"/>
  <c r="K58" i="16" a="1"/>
  <c r="K58" i="16" s="1"/>
  <c r="J58" i="16" a="1"/>
  <c r="J58" i="16" s="1"/>
  <c r="NJ57" i="16" a="1"/>
  <c r="NJ57" i="16" s="1"/>
  <c r="NI57" i="16" a="1"/>
  <c r="NI57" i="16" s="1"/>
  <c r="NH57" i="16" a="1"/>
  <c r="NH57" i="16" s="1"/>
  <c r="NG57" i="16" a="1"/>
  <c r="NG57" i="16" s="1"/>
  <c r="NF57" i="16" a="1"/>
  <c r="NF57" i="16" s="1"/>
  <c r="NE57" i="16" a="1"/>
  <c r="NE57" i="16" s="1"/>
  <c r="ND57" i="16" a="1"/>
  <c r="ND57" i="16" s="1"/>
  <c r="NC57" i="16" a="1"/>
  <c r="NC57" i="16" s="1"/>
  <c r="NB57" i="16" a="1"/>
  <c r="NB57" i="16" s="1"/>
  <c r="NA57" i="16" a="1"/>
  <c r="NA57" i="16" s="1"/>
  <c r="MZ57" i="16" a="1"/>
  <c r="MZ57" i="16" s="1"/>
  <c r="MY57" i="16" a="1"/>
  <c r="MY57" i="16" s="1"/>
  <c r="MX57" i="16" a="1"/>
  <c r="MX57" i="16" s="1"/>
  <c r="MW57" i="16" a="1"/>
  <c r="MW57" i="16" s="1"/>
  <c r="MV57" i="16" a="1"/>
  <c r="MV57" i="16" s="1"/>
  <c r="MU57" i="16" a="1"/>
  <c r="MU57" i="16" s="1"/>
  <c r="MT57" i="16" a="1"/>
  <c r="MT57" i="16" s="1"/>
  <c r="MS57" i="16" a="1"/>
  <c r="MS57" i="16" s="1"/>
  <c r="MR57" i="16" a="1"/>
  <c r="MR57" i="16" s="1"/>
  <c r="MQ57" i="16" a="1"/>
  <c r="MQ57" i="16" s="1"/>
  <c r="MP57" i="16" a="1"/>
  <c r="MP57" i="16" s="1"/>
  <c r="MO57" i="16" a="1"/>
  <c r="MO57" i="16" s="1"/>
  <c r="MN57" i="16" a="1"/>
  <c r="MN57" i="16" s="1"/>
  <c r="MM57" i="16" a="1"/>
  <c r="MM57" i="16" s="1"/>
  <c r="ML57" i="16" a="1"/>
  <c r="ML57" i="16" s="1"/>
  <c r="MK57" i="16" a="1"/>
  <c r="MK57" i="16" s="1"/>
  <c r="MJ57" i="16" a="1"/>
  <c r="MJ57" i="16" s="1"/>
  <c r="MI57" i="16" a="1"/>
  <c r="MI57" i="16" s="1"/>
  <c r="MH57" i="16" a="1"/>
  <c r="MH57" i="16" s="1"/>
  <c r="MG57" i="16" a="1"/>
  <c r="MG57" i="16" s="1"/>
  <c r="MF57" i="16" a="1"/>
  <c r="MF57" i="16" s="1"/>
  <c r="ME57" i="16" a="1"/>
  <c r="ME57" i="16" s="1"/>
  <c r="MD57" i="16" a="1"/>
  <c r="MD57" i="16" s="1"/>
  <c r="MC57" i="16" a="1"/>
  <c r="MC57" i="16" s="1"/>
  <c r="MB57" i="16" a="1"/>
  <c r="MB57" i="16" s="1"/>
  <c r="MA57" i="16" a="1"/>
  <c r="MA57" i="16" s="1"/>
  <c r="LZ57" i="16" a="1"/>
  <c r="LZ57" i="16" s="1"/>
  <c r="LY57" i="16" a="1"/>
  <c r="LY57" i="16" s="1"/>
  <c r="LX57" i="16" a="1"/>
  <c r="LX57" i="16" s="1"/>
  <c r="LW57" i="16" a="1"/>
  <c r="LW57" i="16" s="1"/>
  <c r="LV57" i="16" a="1"/>
  <c r="LV57" i="16" s="1"/>
  <c r="LU57" i="16" a="1"/>
  <c r="LU57" i="16" s="1"/>
  <c r="LT57" i="16" a="1"/>
  <c r="LT57" i="16" s="1"/>
  <c r="LS57" i="16" a="1"/>
  <c r="LS57" i="16" s="1"/>
  <c r="LR57" i="16" a="1"/>
  <c r="LR57" i="16" s="1"/>
  <c r="LQ57" i="16" a="1"/>
  <c r="LQ57" i="16" s="1"/>
  <c r="LP57" i="16" a="1"/>
  <c r="LP57" i="16" s="1"/>
  <c r="LO57" i="16" a="1"/>
  <c r="LO57" i="16" s="1"/>
  <c r="LN57" i="16" a="1"/>
  <c r="LN57" i="16" s="1"/>
  <c r="LM57" i="16" a="1"/>
  <c r="LM57" i="16" s="1"/>
  <c r="LL57" i="16" a="1"/>
  <c r="LL57" i="16" s="1"/>
  <c r="LK57" i="16" a="1"/>
  <c r="LK57" i="16" s="1"/>
  <c r="LJ57" i="16" a="1"/>
  <c r="LJ57" i="16" s="1"/>
  <c r="LI57" i="16" a="1"/>
  <c r="LI57" i="16" s="1"/>
  <c r="LH57" i="16" a="1"/>
  <c r="LH57" i="16" s="1"/>
  <c r="LG57" i="16" a="1"/>
  <c r="LG57" i="16" s="1"/>
  <c r="LF57" i="16" a="1"/>
  <c r="LF57" i="16" s="1"/>
  <c r="LE57" i="16" a="1"/>
  <c r="LE57" i="16" s="1"/>
  <c r="LD57" i="16" a="1"/>
  <c r="LD57" i="16" s="1"/>
  <c r="LC57" i="16" a="1"/>
  <c r="LC57" i="16" s="1"/>
  <c r="LB57" i="16" a="1"/>
  <c r="LB57" i="16" s="1"/>
  <c r="LA57" i="16" a="1"/>
  <c r="LA57" i="16" s="1"/>
  <c r="KZ57" i="16" a="1"/>
  <c r="KZ57" i="16" s="1"/>
  <c r="KY57" i="16" a="1"/>
  <c r="KY57" i="16" s="1"/>
  <c r="KX57" i="16" a="1"/>
  <c r="KX57" i="16" s="1"/>
  <c r="KW57" i="16" a="1"/>
  <c r="KW57" i="16" s="1"/>
  <c r="KV57" i="16" a="1"/>
  <c r="KV57" i="16" s="1"/>
  <c r="KU57" i="16" a="1"/>
  <c r="KU57" i="16" s="1"/>
  <c r="KT57" i="16" a="1"/>
  <c r="KT57" i="16" s="1"/>
  <c r="KS57" i="16" a="1"/>
  <c r="KS57" i="16" s="1"/>
  <c r="KR57" i="16" a="1"/>
  <c r="KR57" i="16" s="1"/>
  <c r="KQ57" i="16" a="1"/>
  <c r="KQ57" i="16" s="1"/>
  <c r="KP57" i="16" a="1"/>
  <c r="KP57" i="16" s="1"/>
  <c r="KO57" i="16" a="1"/>
  <c r="KO57" i="16" s="1"/>
  <c r="KN57" i="16" a="1"/>
  <c r="KN57" i="16" s="1"/>
  <c r="KM57" i="16" a="1"/>
  <c r="KM57" i="16" s="1"/>
  <c r="KL57" i="16" a="1"/>
  <c r="KL57" i="16" s="1"/>
  <c r="KK57" i="16" a="1"/>
  <c r="KK57" i="16" s="1"/>
  <c r="KJ57" i="16" a="1"/>
  <c r="KJ57" i="16" s="1"/>
  <c r="KI57" i="16" a="1"/>
  <c r="KI57" i="16" s="1"/>
  <c r="KH57" i="16" a="1"/>
  <c r="KH57" i="16" s="1"/>
  <c r="KG57" i="16" a="1"/>
  <c r="KG57" i="16" s="1"/>
  <c r="KF57" i="16" a="1"/>
  <c r="KF57" i="16" s="1"/>
  <c r="KE57" i="16" a="1"/>
  <c r="KE57" i="16" s="1"/>
  <c r="KD57" i="16" a="1"/>
  <c r="KD57" i="16" s="1"/>
  <c r="KC57" i="16" a="1"/>
  <c r="KC57" i="16" s="1"/>
  <c r="KB57" i="16" a="1"/>
  <c r="KB57" i="16" s="1"/>
  <c r="KA57" i="16" a="1"/>
  <c r="KA57" i="16" s="1"/>
  <c r="JZ57" i="16" a="1"/>
  <c r="JZ57" i="16" s="1"/>
  <c r="JY57" i="16" a="1"/>
  <c r="JY57" i="16" s="1"/>
  <c r="JX57" i="16" a="1"/>
  <c r="JX57" i="16" s="1"/>
  <c r="JW57" i="16" a="1"/>
  <c r="JW57" i="16" s="1"/>
  <c r="JV57" i="16" a="1"/>
  <c r="JV57" i="16" s="1"/>
  <c r="JU57" i="16" a="1"/>
  <c r="JU57" i="16" s="1"/>
  <c r="JT57" i="16" a="1"/>
  <c r="JT57" i="16" s="1"/>
  <c r="JS57" i="16" a="1"/>
  <c r="JS57" i="16" s="1"/>
  <c r="JR57" i="16" a="1"/>
  <c r="JR57" i="16" s="1"/>
  <c r="JQ57" i="16" a="1"/>
  <c r="JQ57" i="16" s="1"/>
  <c r="JP57" i="16" a="1"/>
  <c r="JP57" i="16" s="1"/>
  <c r="JO57" i="16" a="1"/>
  <c r="JO57" i="16" s="1"/>
  <c r="JN57" i="16" a="1"/>
  <c r="JN57" i="16" s="1"/>
  <c r="JM57" i="16" a="1"/>
  <c r="JM57" i="16" s="1"/>
  <c r="JL57" i="16" a="1"/>
  <c r="JL57" i="16" s="1"/>
  <c r="JK57" i="16" a="1"/>
  <c r="JK57" i="16" s="1"/>
  <c r="JJ57" i="16" a="1"/>
  <c r="JJ57" i="16" s="1"/>
  <c r="JI57" i="16" a="1"/>
  <c r="JI57" i="16" s="1"/>
  <c r="JH57" i="16" a="1"/>
  <c r="JH57" i="16" s="1"/>
  <c r="JG57" i="16" a="1"/>
  <c r="JG57" i="16" s="1"/>
  <c r="JF57" i="16" a="1"/>
  <c r="JF57" i="16" s="1"/>
  <c r="JE57" i="16" a="1"/>
  <c r="JE57" i="16" s="1"/>
  <c r="JD57" i="16" a="1"/>
  <c r="JD57" i="16" s="1"/>
  <c r="JC57" i="16" a="1"/>
  <c r="JC57" i="16" s="1"/>
  <c r="JB57" i="16" a="1"/>
  <c r="JB57" i="16" s="1"/>
  <c r="JA57" i="16" a="1"/>
  <c r="JA57" i="16" s="1"/>
  <c r="IZ57" i="16" a="1"/>
  <c r="IZ57" i="16" s="1"/>
  <c r="IY57" i="16" a="1"/>
  <c r="IY57" i="16" s="1"/>
  <c r="IX57" i="16" a="1"/>
  <c r="IX57" i="16" s="1"/>
  <c r="IW57" i="16" a="1"/>
  <c r="IW57" i="16" s="1"/>
  <c r="IV57" i="16" a="1"/>
  <c r="IV57" i="16" s="1"/>
  <c r="IU57" i="16" a="1"/>
  <c r="IU57" i="16" s="1"/>
  <c r="IT57" i="16" a="1"/>
  <c r="IT57" i="16" s="1"/>
  <c r="IS57" i="16" a="1"/>
  <c r="IS57" i="16" s="1"/>
  <c r="IR57" i="16" a="1"/>
  <c r="IR57" i="16" s="1"/>
  <c r="IQ57" i="16" a="1"/>
  <c r="IQ57" i="16" s="1"/>
  <c r="IP57" i="16" a="1"/>
  <c r="IP57" i="16" s="1"/>
  <c r="IO57" i="16" a="1"/>
  <c r="IO57" i="16" s="1"/>
  <c r="IN57" i="16" a="1"/>
  <c r="IN57" i="16" s="1"/>
  <c r="IM57" i="16" a="1"/>
  <c r="IM57" i="16" s="1"/>
  <c r="IL57" i="16" a="1"/>
  <c r="IL57" i="16" s="1"/>
  <c r="IK57" i="16" a="1"/>
  <c r="IK57" i="16" s="1"/>
  <c r="IJ57" i="16" a="1"/>
  <c r="IJ57" i="16" s="1"/>
  <c r="II57" i="16" a="1"/>
  <c r="II57" i="16" s="1"/>
  <c r="IH57" i="16" a="1"/>
  <c r="IH57" i="16" s="1"/>
  <c r="IG57" i="16" a="1"/>
  <c r="IG57" i="16" s="1"/>
  <c r="IF57" i="16" a="1"/>
  <c r="IF57" i="16" s="1"/>
  <c r="IE57" i="16" a="1"/>
  <c r="IE57" i="16" s="1"/>
  <c r="ID57" i="16" a="1"/>
  <c r="ID57" i="16" s="1"/>
  <c r="IC57" i="16" a="1"/>
  <c r="IC57" i="16" s="1"/>
  <c r="IB57" i="16" a="1"/>
  <c r="IB57" i="16" s="1"/>
  <c r="IA57" i="16" a="1"/>
  <c r="IA57" i="16" s="1"/>
  <c r="HZ57" i="16" a="1"/>
  <c r="HZ57" i="16" s="1"/>
  <c r="HY57" i="16" a="1"/>
  <c r="HY57" i="16" s="1"/>
  <c r="HX57" i="16" a="1"/>
  <c r="HX57" i="16" s="1"/>
  <c r="HW57" i="16" a="1"/>
  <c r="HW57" i="16" s="1"/>
  <c r="HV57" i="16" a="1"/>
  <c r="HV57" i="16" s="1"/>
  <c r="HU57" i="16" a="1"/>
  <c r="HU57" i="16" s="1"/>
  <c r="HT57" i="16" a="1"/>
  <c r="HT57" i="16" s="1"/>
  <c r="HS57" i="16" a="1"/>
  <c r="HS57" i="16" s="1"/>
  <c r="HR57" i="16" a="1"/>
  <c r="HR57" i="16" s="1"/>
  <c r="HQ57" i="16" a="1"/>
  <c r="HQ57" i="16" s="1"/>
  <c r="HP57" i="16" a="1"/>
  <c r="HP57" i="16" s="1"/>
  <c r="HO57" i="16" a="1"/>
  <c r="HO57" i="16" s="1"/>
  <c r="HN57" i="16" a="1"/>
  <c r="HN57" i="16" s="1"/>
  <c r="HM57" i="16" a="1"/>
  <c r="HM57" i="16" s="1"/>
  <c r="HL57" i="16" a="1"/>
  <c r="HL57" i="16" s="1"/>
  <c r="HK57" i="16" a="1"/>
  <c r="HK57" i="16" s="1"/>
  <c r="HJ57" i="16" a="1"/>
  <c r="HJ57" i="16" s="1"/>
  <c r="HI57" i="16" a="1"/>
  <c r="HI57" i="16" s="1"/>
  <c r="HH57" i="16" a="1"/>
  <c r="HH57" i="16" s="1"/>
  <c r="HG57" i="16" a="1"/>
  <c r="HG57" i="16" s="1"/>
  <c r="HF57" i="16" a="1"/>
  <c r="HF57" i="16" s="1"/>
  <c r="HE57" i="16" a="1"/>
  <c r="HE57" i="16" s="1"/>
  <c r="HD57" i="16" a="1"/>
  <c r="HD57" i="16" s="1"/>
  <c r="HC57" i="16" a="1"/>
  <c r="HC57" i="16" s="1"/>
  <c r="HB57" i="16" a="1"/>
  <c r="HB57" i="16" s="1"/>
  <c r="HA57" i="16" a="1"/>
  <c r="HA57" i="16" s="1"/>
  <c r="GZ57" i="16" a="1"/>
  <c r="GZ57" i="16" s="1"/>
  <c r="GY57" i="16" a="1"/>
  <c r="GY57" i="16" s="1"/>
  <c r="GX57" i="16" a="1"/>
  <c r="GX57" i="16" s="1"/>
  <c r="GW57" i="16" a="1"/>
  <c r="GW57" i="16" s="1"/>
  <c r="GV57" i="16" a="1"/>
  <c r="GV57" i="16" s="1"/>
  <c r="GU57" i="16" a="1"/>
  <c r="GU57" i="16" s="1"/>
  <c r="GT57" i="16" a="1"/>
  <c r="GT57" i="16" s="1"/>
  <c r="GS57" i="16" a="1"/>
  <c r="GS57" i="16" s="1"/>
  <c r="GR57" i="16" a="1"/>
  <c r="GR57" i="16" s="1"/>
  <c r="GQ57" i="16" a="1"/>
  <c r="GQ57" i="16" s="1"/>
  <c r="GP57" i="16" a="1"/>
  <c r="GP57" i="16" s="1"/>
  <c r="GO57" i="16" a="1"/>
  <c r="GO57" i="16" s="1"/>
  <c r="GN57" i="16" a="1"/>
  <c r="GN57" i="16" s="1"/>
  <c r="GM57" i="16" a="1"/>
  <c r="GM57" i="16" s="1"/>
  <c r="GL57" i="16" a="1"/>
  <c r="GL57" i="16" s="1"/>
  <c r="GK57" i="16" a="1"/>
  <c r="GK57" i="16" s="1"/>
  <c r="GJ57" i="16" a="1"/>
  <c r="GJ57" i="16" s="1"/>
  <c r="GI57" i="16" a="1"/>
  <c r="GI57" i="16" s="1"/>
  <c r="GH57" i="16" a="1"/>
  <c r="GH57" i="16" s="1"/>
  <c r="GG57" i="16" a="1"/>
  <c r="GG57" i="16" s="1"/>
  <c r="GF57" i="16" a="1"/>
  <c r="GF57" i="16" s="1"/>
  <c r="GE57" i="16" a="1"/>
  <c r="GE57" i="16" s="1"/>
  <c r="GD57" i="16" a="1"/>
  <c r="GD57" i="16" s="1"/>
  <c r="GC57" i="16" a="1"/>
  <c r="GC57" i="16" s="1"/>
  <c r="GB57" i="16" a="1"/>
  <c r="GB57" i="16" s="1"/>
  <c r="GA57" i="16" a="1"/>
  <c r="GA57" i="16" s="1"/>
  <c r="FZ57" i="16" a="1"/>
  <c r="FZ57" i="16" s="1"/>
  <c r="FY57" i="16" a="1"/>
  <c r="FY57" i="16" s="1"/>
  <c r="FX57" i="16" a="1"/>
  <c r="FX57" i="16" s="1"/>
  <c r="FW57" i="16" a="1"/>
  <c r="FW57" i="16" s="1"/>
  <c r="FV57" i="16" a="1"/>
  <c r="FV57" i="16" s="1"/>
  <c r="FU57" i="16" a="1"/>
  <c r="FU57" i="16" s="1"/>
  <c r="FT57" i="16" a="1"/>
  <c r="FT57" i="16" s="1"/>
  <c r="FS57" i="16" a="1"/>
  <c r="FS57" i="16" s="1"/>
  <c r="FR57" i="16" a="1"/>
  <c r="FR57" i="16" s="1"/>
  <c r="FQ57" i="16" a="1"/>
  <c r="FQ57" i="16" s="1"/>
  <c r="FP57" i="16" a="1"/>
  <c r="FP57" i="16" s="1"/>
  <c r="FO57" i="16" a="1"/>
  <c r="FO57" i="16" s="1"/>
  <c r="FN57" i="16" a="1"/>
  <c r="FN57" i="16" s="1"/>
  <c r="FM57" i="16" a="1"/>
  <c r="FM57" i="16" s="1"/>
  <c r="FL57" i="16" a="1"/>
  <c r="FL57" i="16" s="1"/>
  <c r="FK57" i="16" a="1"/>
  <c r="FK57" i="16" s="1"/>
  <c r="FJ57" i="16" a="1"/>
  <c r="FJ57" i="16" s="1"/>
  <c r="FI57" i="16" a="1"/>
  <c r="FI57" i="16" s="1"/>
  <c r="FH57" i="16" a="1"/>
  <c r="FH57" i="16" s="1"/>
  <c r="FG57" i="16" a="1"/>
  <c r="FG57" i="16" s="1"/>
  <c r="FF57" i="16" a="1"/>
  <c r="FF57" i="16" s="1"/>
  <c r="FE57" i="16" a="1"/>
  <c r="FE57" i="16" s="1"/>
  <c r="FD57" i="16" a="1"/>
  <c r="FD57" i="16" s="1"/>
  <c r="FC57" i="16" a="1"/>
  <c r="FC57" i="16" s="1"/>
  <c r="FB57" i="16" a="1"/>
  <c r="FB57" i="16" s="1"/>
  <c r="FA57" i="16" a="1"/>
  <c r="FA57" i="16" s="1"/>
  <c r="EZ57" i="16" a="1"/>
  <c r="EZ57" i="16" s="1"/>
  <c r="EY57" i="16" a="1"/>
  <c r="EY57" i="16" s="1"/>
  <c r="EX57" i="16" a="1"/>
  <c r="EX57" i="16" s="1"/>
  <c r="EW57" i="16" a="1"/>
  <c r="EW57" i="16" s="1"/>
  <c r="EV57" i="16" a="1"/>
  <c r="EV57" i="16" s="1"/>
  <c r="EU57" i="16" a="1"/>
  <c r="EU57" i="16" s="1"/>
  <c r="ET57" i="16" a="1"/>
  <c r="ET57" i="16" s="1"/>
  <c r="ES57" i="16" a="1"/>
  <c r="ES57" i="16" s="1"/>
  <c r="ER57" i="16" a="1"/>
  <c r="ER57" i="16" s="1"/>
  <c r="EQ57" i="16" a="1"/>
  <c r="EQ57" i="16" s="1"/>
  <c r="EP57" i="16" a="1"/>
  <c r="EP57" i="16" s="1"/>
  <c r="EO57" i="16" a="1"/>
  <c r="EO57" i="16" s="1"/>
  <c r="EN57" i="16" a="1"/>
  <c r="EN57" i="16" s="1"/>
  <c r="EM57" i="16" a="1"/>
  <c r="EM57" i="16" s="1"/>
  <c r="EL57" i="16" a="1"/>
  <c r="EL57" i="16" s="1"/>
  <c r="EK57" i="16" a="1"/>
  <c r="EK57" i="16" s="1"/>
  <c r="EJ57" i="16" a="1"/>
  <c r="EJ57" i="16" s="1"/>
  <c r="EI57" i="16" a="1"/>
  <c r="EI57" i="16" s="1"/>
  <c r="EH57" i="16" a="1"/>
  <c r="EH57" i="16" s="1"/>
  <c r="EG57" i="16" a="1"/>
  <c r="EG57" i="16" s="1"/>
  <c r="EF57" i="16" a="1"/>
  <c r="EF57" i="16" s="1"/>
  <c r="EE57" i="16" a="1"/>
  <c r="EE57" i="16" s="1"/>
  <c r="ED57" i="16" a="1"/>
  <c r="ED57" i="16" s="1"/>
  <c r="EC57" i="16" a="1"/>
  <c r="EC57" i="16" s="1"/>
  <c r="EB57" i="16" a="1"/>
  <c r="EB57" i="16" s="1"/>
  <c r="EA57" i="16" a="1"/>
  <c r="EA57" i="16" s="1"/>
  <c r="DZ57" i="16" a="1"/>
  <c r="DZ57" i="16" s="1"/>
  <c r="DY57" i="16" a="1"/>
  <c r="DY57" i="16" s="1"/>
  <c r="DX57" i="16" a="1"/>
  <c r="DX57" i="16" s="1"/>
  <c r="DW57" i="16" a="1"/>
  <c r="DW57" i="16" s="1"/>
  <c r="DV57" i="16" a="1"/>
  <c r="DV57" i="16" s="1"/>
  <c r="DU57" i="16" a="1"/>
  <c r="DU57" i="16" s="1"/>
  <c r="DT57" i="16" a="1"/>
  <c r="DT57" i="16" s="1"/>
  <c r="DS57" i="16" a="1"/>
  <c r="DS57" i="16" s="1"/>
  <c r="DR57" i="16" a="1"/>
  <c r="DR57" i="16" s="1"/>
  <c r="DQ57" i="16" a="1"/>
  <c r="DQ57" i="16" s="1"/>
  <c r="DP57" i="16" a="1"/>
  <c r="DP57" i="16" s="1"/>
  <c r="DO57" i="16" a="1"/>
  <c r="DO57" i="16" s="1"/>
  <c r="DN57" i="16" a="1"/>
  <c r="DN57" i="16" s="1"/>
  <c r="DM57" i="16" a="1"/>
  <c r="DM57" i="16" s="1"/>
  <c r="DL57" i="16" a="1"/>
  <c r="DL57" i="16" s="1"/>
  <c r="DK57" i="16" a="1"/>
  <c r="DK57" i="16" s="1"/>
  <c r="DJ57" i="16" a="1"/>
  <c r="DJ57" i="16" s="1"/>
  <c r="DI57" i="16" a="1"/>
  <c r="DI57" i="16" s="1"/>
  <c r="DH57" i="16" a="1"/>
  <c r="DH57" i="16" s="1"/>
  <c r="DG57" i="16" a="1"/>
  <c r="DG57" i="16" s="1"/>
  <c r="DF57" i="16" a="1"/>
  <c r="DF57" i="16" s="1"/>
  <c r="DE57" i="16" a="1"/>
  <c r="DE57" i="16" s="1"/>
  <c r="DD57" i="16" a="1"/>
  <c r="DD57" i="16" s="1"/>
  <c r="DC57" i="16" a="1"/>
  <c r="DC57" i="16" s="1"/>
  <c r="DB57" i="16" a="1"/>
  <c r="DB57" i="16" s="1"/>
  <c r="DA57" i="16" a="1"/>
  <c r="DA57" i="16" s="1"/>
  <c r="CZ57" i="16" a="1"/>
  <c r="CZ57" i="16" s="1"/>
  <c r="CY57" i="16" a="1"/>
  <c r="CY57" i="16" s="1"/>
  <c r="CX57" i="16" a="1"/>
  <c r="CX57" i="16" s="1"/>
  <c r="CW57" i="16" a="1"/>
  <c r="CW57" i="16" s="1"/>
  <c r="CV57" i="16" a="1"/>
  <c r="CV57" i="16" s="1"/>
  <c r="CU57" i="16" a="1"/>
  <c r="CU57" i="16" s="1"/>
  <c r="CT57" i="16" a="1"/>
  <c r="CT57" i="16" s="1"/>
  <c r="CS57" i="16" a="1"/>
  <c r="CS57" i="16" s="1"/>
  <c r="CR57" i="16" a="1"/>
  <c r="CR57" i="16" s="1"/>
  <c r="CQ57" i="16" a="1"/>
  <c r="CQ57" i="16" s="1"/>
  <c r="CP57" i="16" a="1"/>
  <c r="CP57" i="16" s="1"/>
  <c r="CO57" i="16" a="1"/>
  <c r="CO57" i="16" s="1"/>
  <c r="CN57" i="16" a="1"/>
  <c r="CN57" i="16" s="1"/>
  <c r="CM57" i="16" a="1"/>
  <c r="CM57" i="16" s="1"/>
  <c r="CL57" i="16" a="1"/>
  <c r="CL57" i="16" s="1"/>
  <c r="CK57" i="16" a="1"/>
  <c r="CK57" i="16" s="1"/>
  <c r="CJ57" i="16" a="1"/>
  <c r="CJ57" i="16" s="1"/>
  <c r="CI57" i="16" a="1"/>
  <c r="CI57" i="16" s="1"/>
  <c r="CH57" i="16" a="1"/>
  <c r="CH57" i="16" s="1"/>
  <c r="CG57" i="16" a="1"/>
  <c r="CG57" i="16" s="1"/>
  <c r="CF57" i="16" a="1"/>
  <c r="CF57" i="16" s="1"/>
  <c r="CE57" i="16" a="1"/>
  <c r="CE57" i="16" s="1"/>
  <c r="CD57" i="16" a="1"/>
  <c r="CD57" i="16" s="1"/>
  <c r="CC57" i="16" a="1"/>
  <c r="CC57" i="16" s="1"/>
  <c r="CB57" i="16" a="1"/>
  <c r="CB57" i="16" s="1"/>
  <c r="CA57" i="16" a="1"/>
  <c r="CA57" i="16" s="1"/>
  <c r="BZ57" i="16" a="1"/>
  <c r="BZ57" i="16" s="1"/>
  <c r="BY57" i="16" a="1"/>
  <c r="BY57" i="16" s="1"/>
  <c r="BX57" i="16" a="1"/>
  <c r="BX57" i="16" s="1"/>
  <c r="BW57" i="16" a="1"/>
  <c r="BW57" i="16" s="1"/>
  <c r="BV57" i="16" a="1"/>
  <c r="BV57" i="16" s="1"/>
  <c r="BU57" i="16" a="1"/>
  <c r="BU57" i="16" s="1"/>
  <c r="BT57" i="16" a="1"/>
  <c r="BT57" i="16" s="1"/>
  <c r="BS57" i="16" a="1"/>
  <c r="BS57" i="16" s="1"/>
  <c r="BR57" i="16" a="1"/>
  <c r="BR57" i="16" s="1"/>
  <c r="BQ57" i="16" a="1"/>
  <c r="BQ57" i="16" s="1"/>
  <c r="BP57" i="16" a="1"/>
  <c r="BP57" i="16" s="1"/>
  <c r="BO57" i="16" a="1"/>
  <c r="BO57" i="16" s="1"/>
  <c r="BN57" i="16" a="1"/>
  <c r="BN57" i="16" s="1"/>
  <c r="BM57" i="16" a="1"/>
  <c r="BM57" i="16" s="1"/>
  <c r="BL57" i="16" a="1"/>
  <c r="BL57" i="16" s="1"/>
  <c r="BK57" i="16" a="1"/>
  <c r="BK57" i="16" s="1"/>
  <c r="BJ57" i="16" a="1"/>
  <c r="BJ57" i="16" s="1"/>
  <c r="BI57" i="16" a="1"/>
  <c r="BI57" i="16" s="1"/>
  <c r="BH57" i="16" a="1"/>
  <c r="BH57" i="16" s="1"/>
  <c r="BG57" i="16" a="1"/>
  <c r="BG57" i="16" s="1"/>
  <c r="BF57" i="16" a="1"/>
  <c r="BF57" i="16" s="1"/>
  <c r="BE57" i="16" a="1"/>
  <c r="BE57" i="16" s="1"/>
  <c r="BD57" i="16" a="1"/>
  <c r="BD57" i="16" s="1"/>
  <c r="BC57" i="16" a="1"/>
  <c r="BC57" i="16" s="1"/>
  <c r="BB57" i="16" a="1"/>
  <c r="BB57" i="16" s="1"/>
  <c r="BA57" i="16" a="1"/>
  <c r="BA57" i="16" s="1"/>
  <c r="AZ57" i="16" a="1"/>
  <c r="AZ57" i="16" s="1"/>
  <c r="AY57" i="16" a="1"/>
  <c r="AY57" i="16" s="1"/>
  <c r="AX57" i="16" a="1"/>
  <c r="AX57" i="16" s="1"/>
  <c r="AW57" i="16" a="1"/>
  <c r="AW57" i="16" s="1"/>
  <c r="AV57" i="16" a="1"/>
  <c r="AV57" i="16" s="1"/>
  <c r="AU57" i="16" a="1"/>
  <c r="AU57" i="16" s="1"/>
  <c r="AT57" i="16" a="1"/>
  <c r="AT57" i="16" s="1"/>
  <c r="AS57" i="16" a="1"/>
  <c r="AS57" i="16" s="1"/>
  <c r="AR57" i="16" a="1"/>
  <c r="AR57" i="16" s="1"/>
  <c r="AQ57" i="16" a="1"/>
  <c r="AQ57" i="16" s="1"/>
  <c r="AP57" i="16" a="1"/>
  <c r="AP57" i="16" s="1"/>
  <c r="AO57" i="16" a="1"/>
  <c r="AO57" i="16" s="1"/>
  <c r="AN57" i="16" a="1"/>
  <c r="AN57" i="16" s="1"/>
  <c r="AM57" i="16" a="1"/>
  <c r="AM57" i="16" s="1"/>
  <c r="AL57" i="16" a="1"/>
  <c r="AL57" i="16" s="1"/>
  <c r="AK57" i="16" a="1"/>
  <c r="AK57" i="16" s="1"/>
  <c r="AJ57" i="16" a="1"/>
  <c r="AJ57" i="16" s="1"/>
  <c r="AI57" i="16" a="1"/>
  <c r="AI57" i="16" s="1"/>
  <c r="AH57" i="16" a="1"/>
  <c r="AH57" i="16" s="1"/>
  <c r="AG57" i="16" a="1"/>
  <c r="AG57" i="16" s="1"/>
  <c r="AF57" i="16" a="1"/>
  <c r="AF57" i="16" s="1"/>
  <c r="AE57" i="16" a="1"/>
  <c r="AE57" i="16" s="1"/>
  <c r="AD57" i="16" a="1"/>
  <c r="AD57" i="16" s="1"/>
  <c r="AC57" i="16" a="1"/>
  <c r="AC57" i="16" s="1"/>
  <c r="AB57" i="16" a="1"/>
  <c r="AB57" i="16" s="1"/>
  <c r="AA57" i="16" a="1"/>
  <c r="AA57" i="16" s="1"/>
  <c r="Z57" i="16" a="1"/>
  <c r="Z57" i="16" s="1"/>
  <c r="Y57" i="16" a="1"/>
  <c r="Y57" i="16" s="1"/>
  <c r="X57" i="16" a="1"/>
  <c r="X57" i="16" s="1"/>
  <c r="W57" i="16" a="1"/>
  <c r="W57" i="16" s="1"/>
  <c r="V57" i="16" a="1"/>
  <c r="V57" i="16" s="1"/>
  <c r="U57" i="16" a="1"/>
  <c r="U57" i="16" s="1"/>
  <c r="T57" i="16" a="1"/>
  <c r="T57" i="16" s="1"/>
  <c r="S57" i="16" a="1"/>
  <c r="S57" i="16" s="1"/>
  <c r="R57" i="16" a="1"/>
  <c r="R57" i="16" s="1"/>
  <c r="Q57" i="16" a="1"/>
  <c r="Q57" i="16" s="1"/>
  <c r="P57" i="16" a="1"/>
  <c r="P57" i="16" s="1"/>
  <c r="O57" i="16" a="1"/>
  <c r="O57" i="16" s="1"/>
  <c r="N57" i="16" a="1"/>
  <c r="N57" i="16" s="1"/>
  <c r="M57" i="16" a="1"/>
  <c r="M57" i="16" s="1"/>
  <c r="L57" i="16" a="1"/>
  <c r="L57" i="16" s="1"/>
  <c r="K57" i="16" a="1"/>
  <c r="K57" i="16" s="1"/>
  <c r="J57" i="16" a="1"/>
  <c r="J57" i="16" s="1"/>
  <c r="NJ56" i="16" a="1"/>
  <c r="NJ56" i="16" s="1"/>
  <c r="NI56" i="16" a="1"/>
  <c r="NI56" i="16" s="1"/>
  <c r="NH56" i="16" a="1"/>
  <c r="NH56" i="16" s="1"/>
  <c r="NG56" i="16" a="1"/>
  <c r="NG56" i="16" s="1"/>
  <c r="NF56" i="16" a="1"/>
  <c r="NF56" i="16" s="1"/>
  <c r="NE56" i="16" a="1"/>
  <c r="NE56" i="16" s="1"/>
  <c r="ND56" i="16" a="1"/>
  <c r="ND56" i="16" s="1"/>
  <c r="NC56" i="16" a="1"/>
  <c r="NC56" i="16" s="1"/>
  <c r="NB56" i="16" a="1"/>
  <c r="NB56" i="16" s="1"/>
  <c r="NA56" i="16" a="1"/>
  <c r="NA56" i="16" s="1"/>
  <c r="MZ56" i="16" a="1"/>
  <c r="MZ56" i="16" s="1"/>
  <c r="MY56" i="16" a="1"/>
  <c r="MY56" i="16" s="1"/>
  <c r="MX56" i="16" a="1"/>
  <c r="MX56" i="16" s="1"/>
  <c r="MW56" i="16" a="1"/>
  <c r="MW56" i="16" s="1"/>
  <c r="MV56" i="16" a="1"/>
  <c r="MV56" i="16" s="1"/>
  <c r="MU56" i="16" a="1"/>
  <c r="MU56" i="16" s="1"/>
  <c r="MT56" i="16" a="1"/>
  <c r="MT56" i="16" s="1"/>
  <c r="MS56" i="16" a="1"/>
  <c r="MS56" i="16" s="1"/>
  <c r="MR56" i="16" a="1"/>
  <c r="MR56" i="16" s="1"/>
  <c r="MQ56" i="16" a="1"/>
  <c r="MQ56" i="16" s="1"/>
  <c r="MP56" i="16" a="1"/>
  <c r="MP56" i="16" s="1"/>
  <c r="MO56" i="16" a="1"/>
  <c r="MO56" i="16" s="1"/>
  <c r="MN56" i="16" a="1"/>
  <c r="MN56" i="16" s="1"/>
  <c r="MM56" i="16" a="1"/>
  <c r="MM56" i="16" s="1"/>
  <c r="ML56" i="16" a="1"/>
  <c r="ML56" i="16" s="1"/>
  <c r="MK56" i="16" a="1"/>
  <c r="MK56" i="16" s="1"/>
  <c r="MJ56" i="16" a="1"/>
  <c r="MJ56" i="16" s="1"/>
  <c r="MI56" i="16" a="1"/>
  <c r="MI56" i="16" s="1"/>
  <c r="MH56" i="16" a="1"/>
  <c r="MH56" i="16" s="1"/>
  <c r="MG56" i="16" a="1"/>
  <c r="MG56" i="16" s="1"/>
  <c r="MF56" i="16" a="1"/>
  <c r="MF56" i="16" s="1"/>
  <c r="ME56" i="16" a="1"/>
  <c r="ME56" i="16" s="1"/>
  <c r="MD56" i="16" a="1"/>
  <c r="MD56" i="16" s="1"/>
  <c r="MC56" i="16" a="1"/>
  <c r="MC56" i="16" s="1"/>
  <c r="MB56" i="16" a="1"/>
  <c r="MB56" i="16" s="1"/>
  <c r="MA56" i="16" a="1"/>
  <c r="MA56" i="16" s="1"/>
  <c r="LZ56" i="16" a="1"/>
  <c r="LZ56" i="16" s="1"/>
  <c r="LY56" i="16" a="1"/>
  <c r="LY56" i="16" s="1"/>
  <c r="LX56" i="16" a="1"/>
  <c r="LX56" i="16" s="1"/>
  <c r="LW56" i="16" a="1"/>
  <c r="LW56" i="16" s="1"/>
  <c r="LV56" i="16" a="1"/>
  <c r="LV56" i="16" s="1"/>
  <c r="LU56" i="16" a="1"/>
  <c r="LU56" i="16" s="1"/>
  <c r="LT56" i="16" a="1"/>
  <c r="LT56" i="16" s="1"/>
  <c r="LS56" i="16" a="1"/>
  <c r="LS56" i="16" s="1"/>
  <c r="LR56" i="16" a="1"/>
  <c r="LR56" i="16" s="1"/>
  <c r="LQ56" i="16" a="1"/>
  <c r="LQ56" i="16" s="1"/>
  <c r="LP56" i="16" a="1"/>
  <c r="LP56" i="16" s="1"/>
  <c r="LO56" i="16" a="1"/>
  <c r="LO56" i="16" s="1"/>
  <c r="LN56" i="16" a="1"/>
  <c r="LN56" i="16" s="1"/>
  <c r="LM56" i="16" a="1"/>
  <c r="LM56" i="16" s="1"/>
  <c r="LL56" i="16" a="1"/>
  <c r="LL56" i="16" s="1"/>
  <c r="LK56" i="16" a="1"/>
  <c r="LK56" i="16" s="1"/>
  <c r="LJ56" i="16" a="1"/>
  <c r="LJ56" i="16" s="1"/>
  <c r="LI56" i="16" a="1"/>
  <c r="LI56" i="16" s="1"/>
  <c r="LH56" i="16" a="1"/>
  <c r="LH56" i="16" s="1"/>
  <c r="LG56" i="16" a="1"/>
  <c r="LG56" i="16" s="1"/>
  <c r="LF56" i="16" a="1"/>
  <c r="LF56" i="16" s="1"/>
  <c r="LE56" i="16" a="1"/>
  <c r="LE56" i="16" s="1"/>
  <c r="LD56" i="16" a="1"/>
  <c r="LD56" i="16" s="1"/>
  <c r="LC56" i="16" a="1"/>
  <c r="LC56" i="16" s="1"/>
  <c r="LB56" i="16" a="1"/>
  <c r="LB56" i="16" s="1"/>
  <c r="LA56" i="16" a="1"/>
  <c r="LA56" i="16" s="1"/>
  <c r="KZ56" i="16" a="1"/>
  <c r="KZ56" i="16" s="1"/>
  <c r="KY56" i="16" a="1"/>
  <c r="KY56" i="16" s="1"/>
  <c r="KX56" i="16" a="1"/>
  <c r="KX56" i="16" s="1"/>
  <c r="KW56" i="16" a="1"/>
  <c r="KW56" i="16" s="1"/>
  <c r="KV56" i="16" a="1"/>
  <c r="KV56" i="16" s="1"/>
  <c r="KU56" i="16" a="1"/>
  <c r="KU56" i="16" s="1"/>
  <c r="KT56" i="16" a="1"/>
  <c r="KT56" i="16" s="1"/>
  <c r="KS56" i="16" a="1"/>
  <c r="KS56" i="16" s="1"/>
  <c r="KR56" i="16" a="1"/>
  <c r="KR56" i="16" s="1"/>
  <c r="KQ56" i="16" a="1"/>
  <c r="KQ56" i="16" s="1"/>
  <c r="KP56" i="16" a="1"/>
  <c r="KP56" i="16" s="1"/>
  <c r="KO56" i="16" a="1"/>
  <c r="KO56" i="16" s="1"/>
  <c r="KN56" i="16" a="1"/>
  <c r="KN56" i="16" s="1"/>
  <c r="KM56" i="16" a="1"/>
  <c r="KM56" i="16" s="1"/>
  <c r="KL56" i="16" a="1"/>
  <c r="KL56" i="16" s="1"/>
  <c r="KK56" i="16" a="1"/>
  <c r="KK56" i="16" s="1"/>
  <c r="KJ56" i="16" a="1"/>
  <c r="KJ56" i="16" s="1"/>
  <c r="KI56" i="16" a="1"/>
  <c r="KI56" i="16" s="1"/>
  <c r="KH56" i="16" a="1"/>
  <c r="KH56" i="16" s="1"/>
  <c r="KG56" i="16" a="1"/>
  <c r="KG56" i="16" s="1"/>
  <c r="KF56" i="16" a="1"/>
  <c r="KF56" i="16" s="1"/>
  <c r="KE56" i="16" a="1"/>
  <c r="KE56" i="16" s="1"/>
  <c r="KD56" i="16" a="1"/>
  <c r="KD56" i="16" s="1"/>
  <c r="KC56" i="16" a="1"/>
  <c r="KC56" i="16" s="1"/>
  <c r="KB56" i="16" a="1"/>
  <c r="KB56" i="16" s="1"/>
  <c r="KA56" i="16" a="1"/>
  <c r="KA56" i="16" s="1"/>
  <c r="JZ56" i="16" a="1"/>
  <c r="JZ56" i="16" s="1"/>
  <c r="JY56" i="16" a="1"/>
  <c r="JY56" i="16" s="1"/>
  <c r="JX56" i="16" a="1"/>
  <c r="JX56" i="16" s="1"/>
  <c r="JW56" i="16" a="1"/>
  <c r="JW56" i="16" s="1"/>
  <c r="JV56" i="16" a="1"/>
  <c r="JV56" i="16" s="1"/>
  <c r="JU56" i="16" a="1"/>
  <c r="JU56" i="16" s="1"/>
  <c r="JT56" i="16" a="1"/>
  <c r="JT56" i="16" s="1"/>
  <c r="JS56" i="16" a="1"/>
  <c r="JS56" i="16" s="1"/>
  <c r="JR56" i="16" a="1"/>
  <c r="JR56" i="16" s="1"/>
  <c r="JQ56" i="16" a="1"/>
  <c r="JQ56" i="16" s="1"/>
  <c r="JP56" i="16" a="1"/>
  <c r="JP56" i="16" s="1"/>
  <c r="JO56" i="16" a="1"/>
  <c r="JO56" i="16" s="1"/>
  <c r="JN56" i="16" a="1"/>
  <c r="JN56" i="16" s="1"/>
  <c r="JM56" i="16" a="1"/>
  <c r="JM56" i="16" s="1"/>
  <c r="JL56" i="16" a="1"/>
  <c r="JL56" i="16" s="1"/>
  <c r="JK56" i="16" a="1"/>
  <c r="JK56" i="16" s="1"/>
  <c r="JJ56" i="16" a="1"/>
  <c r="JJ56" i="16" s="1"/>
  <c r="JI56" i="16" a="1"/>
  <c r="JI56" i="16" s="1"/>
  <c r="JH56" i="16" a="1"/>
  <c r="JH56" i="16" s="1"/>
  <c r="JG56" i="16" a="1"/>
  <c r="JG56" i="16" s="1"/>
  <c r="JF56" i="16" a="1"/>
  <c r="JF56" i="16" s="1"/>
  <c r="JE56" i="16" a="1"/>
  <c r="JE56" i="16" s="1"/>
  <c r="JD56" i="16" a="1"/>
  <c r="JD56" i="16" s="1"/>
  <c r="JC56" i="16" a="1"/>
  <c r="JC56" i="16" s="1"/>
  <c r="JB56" i="16" a="1"/>
  <c r="JB56" i="16" s="1"/>
  <c r="JA56" i="16" a="1"/>
  <c r="JA56" i="16" s="1"/>
  <c r="IZ56" i="16" a="1"/>
  <c r="IZ56" i="16" s="1"/>
  <c r="IY56" i="16" a="1"/>
  <c r="IY56" i="16" s="1"/>
  <c r="IX56" i="16" a="1"/>
  <c r="IX56" i="16" s="1"/>
  <c r="IW56" i="16" a="1"/>
  <c r="IW56" i="16" s="1"/>
  <c r="IV56" i="16" a="1"/>
  <c r="IV56" i="16" s="1"/>
  <c r="IU56" i="16" a="1"/>
  <c r="IU56" i="16" s="1"/>
  <c r="IT56" i="16" a="1"/>
  <c r="IT56" i="16" s="1"/>
  <c r="IS56" i="16" a="1"/>
  <c r="IS56" i="16" s="1"/>
  <c r="IR56" i="16" a="1"/>
  <c r="IR56" i="16" s="1"/>
  <c r="IQ56" i="16" a="1"/>
  <c r="IQ56" i="16" s="1"/>
  <c r="IP56" i="16" a="1"/>
  <c r="IP56" i="16" s="1"/>
  <c r="IO56" i="16" a="1"/>
  <c r="IO56" i="16" s="1"/>
  <c r="IN56" i="16" a="1"/>
  <c r="IN56" i="16" s="1"/>
  <c r="IM56" i="16" a="1"/>
  <c r="IM56" i="16" s="1"/>
  <c r="IL56" i="16" a="1"/>
  <c r="IL56" i="16" s="1"/>
  <c r="IK56" i="16" a="1"/>
  <c r="IK56" i="16" s="1"/>
  <c r="IJ56" i="16" a="1"/>
  <c r="IJ56" i="16" s="1"/>
  <c r="II56" i="16" a="1"/>
  <c r="II56" i="16" s="1"/>
  <c r="IH56" i="16" a="1"/>
  <c r="IH56" i="16" s="1"/>
  <c r="IG56" i="16" a="1"/>
  <c r="IG56" i="16" s="1"/>
  <c r="IF56" i="16" a="1"/>
  <c r="IF56" i="16" s="1"/>
  <c r="IE56" i="16" a="1"/>
  <c r="IE56" i="16" s="1"/>
  <c r="ID56" i="16" a="1"/>
  <c r="ID56" i="16" s="1"/>
  <c r="IC56" i="16" a="1"/>
  <c r="IC56" i="16" s="1"/>
  <c r="IB56" i="16" a="1"/>
  <c r="IB56" i="16" s="1"/>
  <c r="IA56" i="16" a="1"/>
  <c r="IA56" i="16" s="1"/>
  <c r="HZ56" i="16" a="1"/>
  <c r="HZ56" i="16" s="1"/>
  <c r="HY56" i="16" a="1"/>
  <c r="HY56" i="16" s="1"/>
  <c r="HX56" i="16" a="1"/>
  <c r="HX56" i="16" s="1"/>
  <c r="HW56" i="16" a="1"/>
  <c r="HW56" i="16" s="1"/>
  <c r="HV56" i="16" a="1"/>
  <c r="HV56" i="16" s="1"/>
  <c r="HU56" i="16" a="1"/>
  <c r="HU56" i="16" s="1"/>
  <c r="HT56" i="16" a="1"/>
  <c r="HT56" i="16" s="1"/>
  <c r="HS56" i="16" a="1"/>
  <c r="HS56" i="16" s="1"/>
  <c r="HR56" i="16" a="1"/>
  <c r="HR56" i="16" s="1"/>
  <c r="HQ56" i="16" a="1"/>
  <c r="HQ56" i="16" s="1"/>
  <c r="HP56" i="16" a="1"/>
  <c r="HP56" i="16" s="1"/>
  <c r="HO56" i="16" a="1"/>
  <c r="HO56" i="16" s="1"/>
  <c r="HN56" i="16" a="1"/>
  <c r="HN56" i="16" s="1"/>
  <c r="HM56" i="16" a="1"/>
  <c r="HM56" i="16" s="1"/>
  <c r="HL56" i="16" a="1"/>
  <c r="HL56" i="16" s="1"/>
  <c r="HK56" i="16" a="1"/>
  <c r="HK56" i="16" s="1"/>
  <c r="HJ56" i="16" a="1"/>
  <c r="HJ56" i="16" s="1"/>
  <c r="HI56" i="16" a="1"/>
  <c r="HI56" i="16" s="1"/>
  <c r="HH56" i="16" a="1"/>
  <c r="HH56" i="16" s="1"/>
  <c r="HG56" i="16" a="1"/>
  <c r="HG56" i="16" s="1"/>
  <c r="HF56" i="16" a="1"/>
  <c r="HF56" i="16" s="1"/>
  <c r="HE56" i="16" a="1"/>
  <c r="HE56" i="16" s="1"/>
  <c r="HD56" i="16" a="1"/>
  <c r="HD56" i="16" s="1"/>
  <c r="HC56" i="16" a="1"/>
  <c r="HC56" i="16" s="1"/>
  <c r="HB56" i="16" a="1"/>
  <c r="HB56" i="16" s="1"/>
  <c r="HA56" i="16" a="1"/>
  <c r="HA56" i="16" s="1"/>
  <c r="GZ56" i="16" a="1"/>
  <c r="GZ56" i="16" s="1"/>
  <c r="GY56" i="16" a="1"/>
  <c r="GY56" i="16" s="1"/>
  <c r="GX56" i="16" a="1"/>
  <c r="GX56" i="16" s="1"/>
  <c r="GW56" i="16" a="1"/>
  <c r="GW56" i="16" s="1"/>
  <c r="GV56" i="16" a="1"/>
  <c r="GV56" i="16" s="1"/>
  <c r="GU56" i="16" a="1"/>
  <c r="GU56" i="16" s="1"/>
  <c r="GT56" i="16" a="1"/>
  <c r="GT56" i="16" s="1"/>
  <c r="GS56" i="16" a="1"/>
  <c r="GS56" i="16" s="1"/>
  <c r="GR56" i="16" a="1"/>
  <c r="GR56" i="16" s="1"/>
  <c r="GQ56" i="16" a="1"/>
  <c r="GQ56" i="16" s="1"/>
  <c r="GP56" i="16" a="1"/>
  <c r="GP56" i="16" s="1"/>
  <c r="GO56" i="16" a="1"/>
  <c r="GO56" i="16" s="1"/>
  <c r="GN56" i="16" a="1"/>
  <c r="GN56" i="16" s="1"/>
  <c r="GM56" i="16" a="1"/>
  <c r="GM56" i="16" s="1"/>
  <c r="GL56" i="16" a="1"/>
  <c r="GL56" i="16" s="1"/>
  <c r="GK56" i="16" a="1"/>
  <c r="GK56" i="16" s="1"/>
  <c r="GJ56" i="16" a="1"/>
  <c r="GJ56" i="16" s="1"/>
  <c r="GI56" i="16" a="1"/>
  <c r="GI56" i="16" s="1"/>
  <c r="GH56" i="16" a="1"/>
  <c r="GH56" i="16" s="1"/>
  <c r="GG56" i="16" a="1"/>
  <c r="GG56" i="16" s="1"/>
  <c r="GF56" i="16" a="1"/>
  <c r="GF56" i="16" s="1"/>
  <c r="GE56" i="16" a="1"/>
  <c r="GE56" i="16" s="1"/>
  <c r="GD56" i="16" a="1"/>
  <c r="GD56" i="16" s="1"/>
  <c r="GC56" i="16" a="1"/>
  <c r="GC56" i="16" s="1"/>
  <c r="GB56" i="16" a="1"/>
  <c r="GB56" i="16" s="1"/>
  <c r="GA56" i="16" a="1"/>
  <c r="GA56" i="16" s="1"/>
  <c r="FZ56" i="16" a="1"/>
  <c r="FZ56" i="16" s="1"/>
  <c r="FY56" i="16" a="1"/>
  <c r="FY56" i="16" s="1"/>
  <c r="FX56" i="16" a="1"/>
  <c r="FX56" i="16" s="1"/>
  <c r="FW56" i="16" a="1"/>
  <c r="FW56" i="16" s="1"/>
  <c r="FV56" i="16" a="1"/>
  <c r="FV56" i="16" s="1"/>
  <c r="FU56" i="16" a="1"/>
  <c r="FU56" i="16" s="1"/>
  <c r="FT56" i="16" a="1"/>
  <c r="FT56" i="16" s="1"/>
  <c r="FS56" i="16" a="1"/>
  <c r="FS56" i="16" s="1"/>
  <c r="FR56" i="16" a="1"/>
  <c r="FR56" i="16" s="1"/>
  <c r="FQ56" i="16" a="1"/>
  <c r="FQ56" i="16" s="1"/>
  <c r="FP56" i="16" a="1"/>
  <c r="FP56" i="16" s="1"/>
  <c r="FO56" i="16" a="1"/>
  <c r="FO56" i="16" s="1"/>
  <c r="FN56" i="16" a="1"/>
  <c r="FN56" i="16" s="1"/>
  <c r="FM56" i="16" a="1"/>
  <c r="FM56" i="16" s="1"/>
  <c r="FL56" i="16" a="1"/>
  <c r="FL56" i="16" s="1"/>
  <c r="FK56" i="16" a="1"/>
  <c r="FK56" i="16" s="1"/>
  <c r="FJ56" i="16" a="1"/>
  <c r="FJ56" i="16" s="1"/>
  <c r="FI56" i="16" a="1"/>
  <c r="FI56" i="16" s="1"/>
  <c r="FH56" i="16" a="1"/>
  <c r="FH56" i="16" s="1"/>
  <c r="FG56" i="16" a="1"/>
  <c r="FG56" i="16" s="1"/>
  <c r="FF56" i="16" a="1"/>
  <c r="FF56" i="16" s="1"/>
  <c r="FE56" i="16" a="1"/>
  <c r="FE56" i="16" s="1"/>
  <c r="FD56" i="16" a="1"/>
  <c r="FD56" i="16" s="1"/>
  <c r="FC56" i="16" a="1"/>
  <c r="FC56" i="16" s="1"/>
  <c r="FB56" i="16" a="1"/>
  <c r="FB56" i="16" s="1"/>
  <c r="FA56" i="16" a="1"/>
  <c r="FA56" i="16" s="1"/>
  <c r="EZ56" i="16" a="1"/>
  <c r="EZ56" i="16" s="1"/>
  <c r="EY56" i="16" a="1"/>
  <c r="EY56" i="16" s="1"/>
  <c r="EX56" i="16" a="1"/>
  <c r="EX56" i="16" s="1"/>
  <c r="EW56" i="16" a="1"/>
  <c r="EW56" i="16" s="1"/>
  <c r="EV56" i="16" a="1"/>
  <c r="EV56" i="16" s="1"/>
  <c r="EU56" i="16" a="1"/>
  <c r="EU56" i="16" s="1"/>
  <c r="ET56" i="16" a="1"/>
  <c r="ET56" i="16" s="1"/>
  <c r="ES56" i="16" a="1"/>
  <c r="ES56" i="16" s="1"/>
  <c r="ER56" i="16" a="1"/>
  <c r="ER56" i="16" s="1"/>
  <c r="EQ56" i="16" a="1"/>
  <c r="EQ56" i="16" s="1"/>
  <c r="EP56" i="16" a="1"/>
  <c r="EP56" i="16" s="1"/>
  <c r="EO56" i="16" a="1"/>
  <c r="EO56" i="16" s="1"/>
  <c r="EN56" i="16" a="1"/>
  <c r="EN56" i="16" s="1"/>
  <c r="EM56" i="16" a="1"/>
  <c r="EM56" i="16" s="1"/>
  <c r="EL56" i="16" a="1"/>
  <c r="EL56" i="16" s="1"/>
  <c r="EK56" i="16" a="1"/>
  <c r="EK56" i="16" s="1"/>
  <c r="EJ56" i="16" a="1"/>
  <c r="EJ56" i="16" s="1"/>
  <c r="EI56" i="16" a="1"/>
  <c r="EI56" i="16" s="1"/>
  <c r="EH56" i="16" a="1"/>
  <c r="EH56" i="16" s="1"/>
  <c r="EG56" i="16" a="1"/>
  <c r="EG56" i="16" s="1"/>
  <c r="EF56" i="16" a="1"/>
  <c r="EF56" i="16" s="1"/>
  <c r="EE56" i="16" a="1"/>
  <c r="EE56" i="16" s="1"/>
  <c r="ED56" i="16" a="1"/>
  <c r="ED56" i="16" s="1"/>
  <c r="EC56" i="16" a="1"/>
  <c r="EC56" i="16" s="1"/>
  <c r="EB56" i="16" a="1"/>
  <c r="EB56" i="16" s="1"/>
  <c r="EA56" i="16" a="1"/>
  <c r="EA56" i="16" s="1"/>
  <c r="DZ56" i="16" a="1"/>
  <c r="DZ56" i="16" s="1"/>
  <c r="DY56" i="16" a="1"/>
  <c r="DY56" i="16" s="1"/>
  <c r="DX56" i="16" a="1"/>
  <c r="DX56" i="16" s="1"/>
  <c r="DW56" i="16" a="1"/>
  <c r="DW56" i="16" s="1"/>
  <c r="DV56" i="16" a="1"/>
  <c r="DV56" i="16" s="1"/>
  <c r="DU56" i="16" a="1"/>
  <c r="DU56" i="16" s="1"/>
  <c r="DT56" i="16" a="1"/>
  <c r="DT56" i="16" s="1"/>
  <c r="DS56" i="16" a="1"/>
  <c r="DS56" i="16" s="1"/>
  <c r="DR56" i="16" a="1"/>
  <c r="DR56" i="16" s="1"/>
  <c r="DQ56" i="16" a="1"/>
  <c r="DQ56" i="16" s="1"/>
  <c r="DP56" i="16" a="1"/>
  <c r="DP56" i="16" s="1"/>
  <c r="DO56" i="16" a="1"/>
  <c r="DO56" i="16" s="1"/>
  <c r="DN56" i="16" a="1"/>
  <c r="DN56" i="16" s="1"/>
  <c r="DM56" i="16" a="1"/>
  <c r="DM56" i="16" s="1"/>
  <c r="DL56" i="16" a="1"/>
  <c r="DL56" i="16" s="1"/>
  <c r="DK56" i="16" a="1"/>
  <c r="DK56" i="16" s="1"/>
  <c r="DJ56" i="16" a="1"/>
  <c r="DJ56" i="16" s="1"/>
  <c r="DI56" i="16" a="1"/>
  <c r="DI56" i="16" s="1"/>
  <c r="DH56" i="16" a="1"/>
  <c r="DH56" i="16" s="1"/>
  <c r="DG56" i="16" a="1"/>
  <c r="DG56" i="16" s="1"/>
  <c r="DF56" i="16" a="1"/>
  <c r="DF56" i="16" s="1"/>
  <c r="DE56" i="16" a="1"/>
  <c r="DE56" i="16" s="1"/>
  <c r="DD56" i="16" a="1"/>
  <c r="DD56" i="16" s="1"/>
  <c r="DC56" i="16" a="1"/>
  <c r="DC56" i="16" s="1"/>
  <c r="DB56" i="16" a="1"/>
  <c r="DB56" i="16" s="1"/>
  <c r="DA56" i="16" a="1"/>
  <c r="DA56" i="16" s="1"/>
  <c r="CZ56" i="16" a="1"/>
  <c r="CZ56" i="16" s="1"/>
  <c r="CY56" i="16" a="1"/>
  <c r="CY56" i="16" s="1"/>
  <c r="CX56" i="16" a="1"/>
  <c r="CX56" i="16" s="1"/>
  <c r="CW56" i="16" a="1"/>
  <c r="CW56" i="16" s="1"/>
  <c r="CV56" i="16" a="1"/>
  <c r="CV56" i="16" s="1"/>
  <c r="CU56" i="16" a="1"/>
  <c r="CU56" i="16" s="1"/>
  <c r="CT56" i="16" a="1"/>
  <c r="CT56" i="16" s="1"/>
  <c r="CS56" i="16" a="1"/>
  <c r="CS56" i="16" s="1"/>
  <c r="CR56" i="16" a="1"/>
  <c r="CR56" i="16" s="1"/>
  <c r="CQ56" i="16" a="1"/>
  <c r="CQ56" i="16" s="1"/>
  <c r="CP56" i="16" a="1"/>
  <c r="CP56" i="16" s="1"/>
  <c r="CO56" i="16" a="1"/>
  <c r="CO56" i="16" s="1"/>
  <c r="CN56" i="16" a="1"/>
  <c r="CN56" i="16" s="1"/>
  <c r="CM56" i="16" a="1"/>
  <c r="CM56" i="16" s="1"/>
  <c r="CL56" i="16" a="1"/>
  <c r="CL56" i="16" s="1"/>
  <c r="CK56" i="16" a="1"/>
  <c r="CK56" i="16" s="1"/>
  <c r="CJ56" i="16" a="1"/>
  <c r="CJ56" i="16" s="1"/>
  <c r="CI56" i="16" a="1"/>
  <c r="CI56" i="16" s="1"/>
  <c r="CH56" i="16" a="1"/>
  <c r="CH56" i="16" s="1"/>
  <c r="CG56" i="16" a="1"/>
  <c r="CG56" i="16" s="1"/>
  <c r="CF56" i="16" a="1"/>
  <c r="CF56" i="16" s="1"/>
  <c r="CE56" i="16" a="1"/>
  <c r="CE56" i="16" s="1"/>
  <c r="CD56" i="16" a="1"/>
  <c r="CD56" i="16" s="1"/>
  <c r="CC56" i="16" a="1"/>
  <c r="CC56" i="16" s="1"/>
  <c r="CB56" i="16" a="1"/>
  <c r="CB56" i="16" s="1"/>
  <c r="CA56" i="16" a="1"/>
  <c r="CA56" i="16" s="1"/>
  <c r="BZ56" i="16" a="1"/>
  <c r="BZ56" i="16" s="1"/>
  <c r="BY56" i="16" a="1"/>
  <c r="BY56" i="16" s="1"/>
  <c r="BX56" i="16" a="1"/>
  <c r="BX56" i="16" s="1"/>
  <c r="BW56" i="16" a="1"/>
  <c r="BW56" i="16" s="1"/>
  <c r="BV56" i="16" a="1"/>
  <c r="BV56" i="16" s="1"/>
  <c r="BU56" i="16" a="1"/>
  <c r="BU56" i="16" s="1"/>
  <c r="BT56" i="16" a="1"/>
  <c r="BT56" i="16" s="1"/>
  <c r="BS56" i="16" a="1"/>
  <c r="BS56" i="16" s="1"/>
  <c r="BR56" i="16" a="1"/>
  <c r="BR56" i="16" s="1"/>
  <c r="BQ56" i="16" a="1"/>
  <c r="BQ56" i="16" s="1"/>
  <c r="BP56" i="16" a="1"/>
  <c r="BP56" i="16" s="1"/>
  <c r="BO56" i="16" a="1"/>
  <c r="BO56" i="16" s="1"/>
  <c r="BN56" i="16" a="1"/>
  <c r="BN56" i="16" s="1"/>
  <c r="BM56" i="16" a="1"/>
  <c r="BM56" i="16" s="1"/>
  <c r="BL56" i="16" a="1"/>
  <c r="BL56" i="16" s="1"/>
  <c r="BK56" i="16" a="1"/>
  <c r="BK56" i="16" s="1"/>
  <c r="BJ56" i="16" a="1"/>
  <c r="BJ56" i="16" s="1"/>
  <c r="BI56" i="16" a="1"/>
  <c r="BI56" i="16" s="1"/>
  <c r="BH56" i="16" a="1"/>
  <c r="BH56" i="16" s="1"/>
  <c r="BG56" i="16" a="1"/>
  <c r="BG56" i="16" s="1"/>
  <c r="BF56" i="16" a="1"/>
  <c r="BF56" i="16" s="1"/>
  <c r="BE56" i="16" a="1"/>
  <c r="BE56" i="16" s="1"/>
  <c r="BD56" i="16" a="1"/>
  <c r="BD56" i="16" s="1"/>
  <c r="BC56" i="16" a="1"/>
  <c r="BC56" i="16" s="1"/>
  <c r="BB56" i="16" a="1"/>
  <c r="BB56" i="16" s="1"/>
  <c r="BA56" i="16" a="1"/>
  <c r="BA56" i="16" s="1"/>
  <c r="AZ56" i="16" a="1"/>
  <c r="AZ56" i="16" s="1"/>
  <c r="AY56" i="16" a="1"/>
  <c r="AY56" i="16" s="1"/>
  <c r="AX56" i="16" a="1"/>
  <c r="AX56" i="16" s="1"/>
  <c r="AW56" i="16" a="1"/>
  <c r="AW56" i="16" s="1"/>
  <c r="AV56" i="16" a="1"/>
  <c r="AV56" i="16" s="1"/>
  <c r="AU56" i="16" a="1"/>
  <c r="AU56" i="16" s="1"/>
  <c r="AT56" i="16" a="1"/>
  <c r="AT56" i="16" s="1"/>
  <c r="AS56" i="16" a="1"/>
  <c r="AS56" i="16" s="1"/>
  <c r="AR56" i="16" a="1"/>
  <c r="AR56" i="16" s="1"/>
  <c r="AQ56" i="16" a="1"/>
  <c r="AQ56" i="16" s="1"/>
  <c r="AP56" i="16" a="1"/>
  <c r="AP56" i="16" s="1"/>
  <c r="AO56" i="16" a="1"/>
  <c r="AO56" i="16" s="1"/>
  <c r="AN56" i="16" a="1"/>
  <c r="AN56" i="16" s="1"/>
  <c r="AM56" i="16" a="1"/>
  <c r="AM56" i="16" s="1"/>
  <c r="AL56" i="16" a="1"/>
  <c r="AL56" i="16" s="1"/>
  <c r="AK56" i="16" a="1"/>
  <c r="AK56" i="16" s="1"/>
  <c r="AJ56" i="16" a="1"/>
  <c r="AJ56" i="16" s="1"/>
  <c r="AI56" i="16" a="1"/>
  <c r="AI56" i="16" s="1"/>
  <c r="AH56" i="16" a="1"/>
  <c r="AH56" i="16" s="1"/>
  <c r="AG56" i="16" a="1"/>
  <c r="AG56" i="16" s="1"/>
  <c r="AF56" i="16" a="1"/>
  <c r="AF56" i="16" s="1"/>
  <c r="AE56" i="16" a="1"/>
  <c r="AE56" i="16" s="1"/>
  <c r="AD56" i="16" a="1"/>
  <c r="AD56" i="16" s="1"/>
  <c r="AC56" i="16" a="1"/>
  <c r="AC56" i="16" s="1"/>
  <c r="AB56" i="16" a="1"/>
  <c r="AB56" i="16" s="1"/>
  <c r="AA56" i="16" a="1"/>
  <c r="AA56" i="16" s="1"/>
  <c r="Z56" i="16" a="1"/>
  <c r="Z56" i="16" s="1"/>
  <c r="Y56" i="16" a="1"/>
  <c r="Y56" i="16" s="1"/>
  <c r="X56" i="16" a="1"/>
  <c r="X56" i="16" s="1"/>
  <c r="W56" i="16" a="1"/>
  <c r="W56" i="16" s="1"/>
  <c r="V56" i="16" a="1"/>
  <c r="V56" i="16" s="1"/>
  <c r="U56" i="16" a="1"/>
  <c r="U56" i="16" s="1"/>
  <c r="T56" i="16" a="1"/>
  <c r="T56" i="16" s="1"/>
  <c r="S56" i="16" a="1"/>
  <c r="S56" i="16" s="1"/>
  <c r="R56" i="16" a="1"/>
  <c r="R56" i="16" s="1"/>
  <c r="Q56" i="16" a="1"/>
  <c r="Q56" i="16" s="1"/>
  <c r="P56" i="16" a="1"/>
  <c r="P56" i="16" s="1"/>
  <c r="O56" i="16" a="1"/>
  <c r="O56" i="16" s="1"/>
  <c r="N56" i="16" a="1"/>
  <c r="N56" i="16" s="1"/>
  <c r="M56" i="16" a="1"/>
  <c r="M56" i="16" s="1"/>
  <c r="L56" i="16" a="1"/>
  <c r="L56" i="16" s="1"/>
  <c r="K56" i="16" a="1"/>
  <c r="K56" i="16" s="1"/>
  <c r="J56" i="16" a="1"/>
  <c r="J56" i="16" s="1"/>
  <c r="NJ55" i="16" a="1"/>
  <c r="NJ55" i="16" s="1"/>
  <c r="NI55" i="16" a="1"/>
  <c r="NI55" i="16" s="1"/>
  <c r="NH55" i="16" a="1"/>
  <c r="NH55" i="16" s="1"/>
  <c r="NG55" i="16" a="1"/>
  <c r="NG55" i="16" s="1"/>
  <c r="NF55" i="16" a="1"/>
  <c r="NF55" i="16" s="1"/>
  <c r="NE55" i="16" a="1"/>
  <c r="NE55" i="16" s="1"/>
  <c r="ND55" i="16" a="1"/>
  <c r="ND55" i="16" s="1"/>
  <c r="NC55" i="16" a="1"/>
  <c r="NC55" i="16" s="1"/>
  <c r="NB55" i="16" a="1"/>
  <c r="NB55" i="16" s="1"/>
  <c r="NA55" i="16" a="1"/>
  <c r="NA55" i="16" s="1"/>
  <c r="MZ55" i="16" a="1"/>
  <c r="MZ55" i="16" s="1"/>
  <c r="MY55" i="16" a="1"/>
  <c r="MY55" i="16" s="1"/>
  <c r="MX55" i="16" a="1"/>
  <c r="MX55" i="16" s="1"/>
  <c r="MW55" i="16" a="1"/>
  <c r="MW55" i="16" s="1"/>
  <c r="MV55" i="16" a="1"/>
  <c r="MV55" i="16" s="1"/>
  <c r="MU55" i="16" a="1"/>
  <c r="MU55" i="16" s="1"/>
  <c r="MT55" i="16" a="1"/>
  <c r="MT55" i="16" s="1"/>
  <c r="MS55" i="16" a="1"/>
  <c r="MS55" i="16" s="1"/>
  <c r="MR55" i="16" a="1"/>
  <c r="MR55" i="16" s="1"/>
  <c r="MQ55" i="16" a="1"/>
  <c r="MQ55" i="16" s="1"/>
  <c r="MP55" i="16" a="1"/>
  <c r="MP55" i="16" s="1"/>
  <c r="MO55" i="16" a="1"/>
  <c r="MO55" i="16" s="1"/>
  <c r="MN55" i="16" a="1"/>
  <c r="MN55" i="16" s="1"/>
  <c r="MM55" i="16" a="1"/>
  <c r="MM55" i="16" s="1"/>
  <c r="ML55" i="16" a="1"/>
  <c r="ML55" i="16" s="1"/>
  <c r="MK55" i="16" a="1"/>
  <c r="MK55" i="16" s="1"/>
  <c r="MJ55" i="16" a="1"/>
  <c r="MJ55" i="16" s="1"/>
  <c r="MI55" i="16" a="1"/>
  <c r="MI55" i="16" s="1"/>
  <c r="MH55" i="16" a="1"/>
  <c r="MH55" i="16" s="1"/>
  <c r="MG55" i="16" a="1"/>
  <c r="MG55" i="16" s="1"/>
  <c r="MF55" i="16" a="1"/>
  <c r="MF55" i="16" s="1"/>
  <c r="ME55" i="16" a="1"/>
  <c r="ME55" i="16" s="1"/>
  <c r="MD55" i="16" a="1"/>
  <c r="MD55" i="16" s="1"/>
  <c r="MC55" i="16" a="1"/>
  <c r="MC55" i="16" s="1"/>
  <c r="MB55" i="16" a="1"/>
  <c r="MB55" i="16" s="1"/>
  <c r="MA55" i="16" a="1"/>
  <c r="MA55" i="16" s="1"/>
  <c r="LZ55" i="16" a="1"/>
  <c r="LZ55" i="16" s="1"/>
  <c r="LY55" i="16" a="1"/>
  <c r="LY55" i="16" s="1"/>
  <c r="LX55" i="16" a="1"/>
  <c r="LX55" i="16" s="1"/>
  <c r="LW55" i="16" a="1"/>
  <c r="LW55" i="16" s="1"/>
  <c r="LV55" i="16" a="1"/>
  <c r="LV55" i="16" s="1"/>
  <c r="LU55" i="16" a="1"/>
  <c r="LU55" i="16" s="1"/>
  <c r="LT55" i="16" a="1"/>
  <c r="LT55" i="16" s="1"/>
  <c r="LS55" i="16" a="1"/>
  <c r="LS55" i="16" s="1"/>
  <c r="LR55" i="16" a="1"/>
  <c r="LR55" i="16" s="1"/>
  <c r="LQ55" i="16" a="1"/>
  <c r="LQ55" i="16" s="1"/>
  <c r="LP55" i="16" a="1"/>
  <c r="LP55" i="16" s="1"/>
  <c r="LO55" i="16" a="1"/>
  <c r="LO55" i="16" s="1"/>
  <c r="LN55" i="16" a="1"/>
  <c r="LN55" i="16" s="1"/>
  <c r="LM55" i="16" a="1"/>
  <c r="LM55" i="16" s="1"/>
  <c r="LL55" i="16" a="1"/>
  <c r="LL55" i="16" s="1"/>
  <c r="LK55" i="16" a="1"/>
  <c r="LK55" i="16" s="1"/>
  <c r="LJ55" i="16" a="1"/>
  <c r="LJ55" i="16" s="1"/>
  <c r="LI55" i="16" a="1"/>
  <c r="LI55" i="16" s="1"/>
  <c r="LH55" i="16" a="1"/>
  <c r="LH55" i="16" s="1"/>
  <c r="LG55" i="16" a="1"/>
  <c r="LG55" i="16" s="1"/>
  <c r="LF55" i="16" a="1"/>
  <c r="LF55" i="16" s="1"/>
  <c r="LE55" i="16" a="1"/>
  <c r="LE55" i="16" s="1"/>
  <c r="LD55" i="16" a="1"/>
  <c r="LD55" i="16" s="1"/>
  <c r="LC55" i="16" a="1"/>
  <c r="LC55" i="16" s="1"/>
  <c r="LB55" i="16" a="1"/>
  <c r="LB55" i="16" s="1"/>
  <c r="LA55" i="16" a="1"/>
  <c r="LA55" i="16" s="1"/>
  <c r="KZ55" i="16" a="1"/>
  <c r="KZ55" i="16" s="1"/>
  <c r="KY55" i="16" a="1"/>
  <c r="KY55" i="16" s="1"/>
  <c r="KX55" i="16" a="1"/>
  <c r="KX55" i="16" s="1"/>
  <c r="KW55" i="16" a="1"/>
  <c r="KW55" i="16" s="1"/>
  <c r="KV55" i="16" a="1"/>
  <c r="KV55" i="16" s="1"/>
  <c r="KU55" i="16" a="1"/>
  <c r="KU55" i="16" s="1"/>
  <c r="KT55" i="16" a="1"/>
  <c r="KT55" i="16" s="1"/>
  <c r="KS55" i="16" a="1"/>
  <c r="KS55" i="16" s="1"/>
  <c r="KR55" i="16" a="1"/>
  <c r="KR55" i="16" s="1"/>
  <c r="KQ55" i="16" a="1"/>
  <c r="KQ55" i="16" s="1"/>
  <c r="KP55" i="16" a="1"/>
  <c r="KP55" i="16" s="1"/>
  <c r="KO55" i="16" a="1"/>
  <c r="KO55" i="16" s="1"/>
  <c r="KN55" i="16" a="1"/>
  <c r="KN55" i="16" s="1"/>
  <c r="KM55" i="16" a="1"/>
  <c r="KM55" i="16" s="1"/>
  <c r="KL55" i="16" a="1"/>
  <c r="KL55" i="16" s="1"/>
  <c r="KK55" i="16" a="1"/>
  <c r="KK55" i="16" s="1"/>
  <c r="KJ55" i="16" a="1"/>
  <c r="KJ55" i="16" s="1"/>
  <c r="KI55" i="16" a="1"/>
  <c r="KI55" i="16" s="1"/>
  <c r="KH55" i="16" a="1"/>
  <c r="KH55" i="16" s="1"/>
  <c r="KG55" i="16" a="1"/>
  <c r="KG55" i="16" s="1"/>
  <c r="KF55" i="16" a="1"/>
  <c r="KF55" i="16" s="1"/>
  <c r="KE55" i="16" a="1"/>
  <c r="KE55" i="16" s="1"/>
  <c r="KD55" i="16" a="1"/>
  <c r="KD55" i="16" s="1"/>
  <c r="KC55" i="16" a="1"/>
  <c r="KC55" i="16" s="1"/>
  <c r="KB55" i="16" a="1"/>
  <c r="KB55" i="16" s="1"/>
  <c r="KA55" i="16" a="1"/>
  <c r="KA55" i="16" s="1"/>
  <c r="JZ55" i="16" a="1"/>
  <c r="JZ55" i="16" s="1"/>
  <c r="JY55" i="16" a="1"/>
  <c r="JY55" i="16" s="1"/>
  <c r="JX55" i="16" a="1"/>
  <c r="JX55" i="16" s="1"/>
  <c r="JW55" i="16" a="1"/>
  <c r="JW55" i="16" s="1"/>
  <c r="JV55" i="16" a="1"/>
  <c r="JV55" i="16" s="1"/>
  <c r="JU55" i="16" a="1"/>
  <c r="JU55" i="16" s="1"/>
  <c r="JT55" i="16" a="1"/>
  <c r="JT55" i="16" s="1"/>
  <c r="JS55" i="16" a="1"/>
  <c r="JS55" i="16" s="1"/>
  <c r="JR55" i="16" a="1"/>
  <c r="JR55" i="16" s="1"/>
  <c r="JQ55" i="16" a="1"/>
  <c r="JQ55" i="16" s="1"/>
  <c r="JP55" i="16" a="1"/>
  <c r="JP55" i="16" s="1"/>
  <c r="JO55" i="16" a="1"/>
  <c r="JO55" i="16" s="1"/>
  <c r="JN55" i="16" a="1"/>
  <c r="JN55" i="16" s="1"/>
  <c r="JM55" i="16" a="1"/>
  <c r="JM55" i="16" s="1"/>
  <c r="JL55" i="16" a="1"/>
  <c r="JL55" i="16" s="1"/>
  <c r="JK55" i="16" a="1"/>
  <c r="JK55" i="16" s="1"/>
  <c r="JJ55" i="16" a="1"/>
  <c r="JJ55" i="16" s="1"/>
  <c r="JI55" i="16" a="1"/>
  <c r="JI55" i="16" s="1"/>
  <c r="JH55" i="16" a="1"/>
  <c r="JH55" i="16" s="1"/>
  <c r="JG55" i="16" a="1"/>
  <c r="JG55" i="16" s="1"/>
  <c r="JF55" i="16" a="1"/>
  <c r="JF55" i="16" s="1"/>
  <c r="JE55" i="16" a="1"/>
  <c r="JE55" i="16" s="1"/>
  <c r="JD55" i="16" a="1"/>
  <c r="JD55" i="16" s="1"/>
  <c r="JC55" i="16" a="1"/>
  <c r="JC55" i="16" s="1"/>
  <c r="JB55" i="16" a="1"/>
  <c r="JB55" i="16" s="1"/>
  <c r="JA55" i="16" a="1"/>
  <c r="JA55" i="16" s="1"/>
  <c r="IZ55" i="16" a="1"/>
  <c r="IZ55" i="16" s="1"/>
  <c r="IY55" i="16" a="1"/>
  <c r="IY55" i="16" s="1"/>
  <c r="IX55" i="16" a="1"/>
  <c r="IX55" i="16" s="1"/>
  <c r="IW55" i="16" a="1"/>
  <c r="IW55" i="16" s="1"/>
  <c r="IV55" i="16" a="1"/>
  <c r="IV55" i="16" s="1"/>
  <c r="IU55" i="16" a="1"/>
  <c r="IU55" i="16" s="1"/>
  <c r="IT55" i="16" a="1"/>
  <c r="IT55" i="16" s="1"/>
  <c r="IS55" i="16" a="1"/>
  <c r="IS55" i="16" s="1"/>
  <c r="IR55" i="16" a="1"/>
  <c r="IR55" i="16" s="1"/>
  <c r="IQ55" i="16" a="1"/>
  <c r="IQ55" i="16" s="1"/>
  <c r="IP55" i="16" a="1"/>
  <c r="IP55" i="16" s="1"/>
  <c r="IO55" i="16" a="1"/>
  <c r="IO55" i="16" s="1"/>
  <c r="IN55" i="16" a="1"/>
  <c r="IN55" i="16" s="1"/>
  <c r="IM55" i="16" a="1"/>
  <c r="IM55" i="16" s="1"/>
  <c r="IL55" i="16" a="1"/>
  <c r="IL55" i="16" s="1"/>
  <c r="IK55" i="16" a="1"/>
  <c r="IK55" i="16" s="1"/>
  <c r="IJ55" i="16" a="1"/>
  <c r="IJ55" i="16" s="1"/>
  <c r="II55" i="16" a="1"/>
  <c r="II55" i="16" s="1"/>
  <c r="IH55" i="16" a="1"/>
  <c r="IH55" i="16" s="1"/>
  <c r="IG55" i="16" a="1"/>
  <c r="IG55" i="16" s="1"/>
  <c r="IF55" i="16" a="1"/>
  <c r="IF55" i="16" s="1"/>
  <c r="IE55" i="16" a="1"/>
  <c r="IE55" i="16" s="1"/>
  <c r="ID55" i="16" a="1"/>
  <c r="ID55" i="16" s="1"/>
  <c r="IC55" i="16" a="1"/>
  <c r="IC55" i="16" s="1"/>
  <c r="IB55" i="16" a="1"/>
  <c r="IB55" i="16" s="1"/>
  <c r="IA55" i="16" a="1"/>
  <c r="IA55" i="16" s="1"/>
  <c r="HZ55" i="16" a="1"/>
  <c r="HZ55" i="16" s="1"/>
  <c r="HY55" i="16" a="1"/>
  <c r="HY55" i="16" s="1"/>
  <c r="HX55" i="16" a="1"/>
  <c r="HX55" i="16" s="1"/>
  <c r="HW55" i="16" a="1"/>
  <c r="HW55" i="16" s="1"/>
  <c r="HV55" i="16" a="1"/>
  <c r="HV55" i="16" s="1"/>
  <c r="HU55" i="16" a="1"/>
  <c r="HU55" i="16" s="1"/>
  <c r="HT55" i="16" a="1"/>
  <c r="HT55" i="16" s="1"/>
  <c r="HS55" i="16" a="1"/>
  <c r="HS55" i="16" s="1"/>
  <c r="HR55" i="16" a="1"/>
  <c r="HR55" i="16" s="1"/>
  <c r="HQ55" i="16" a="1"/>
  <c r="HQ55" i="16" s="1"/>
  <c r="HP55" i="16" a="1"/>
  <c r="HP55" i="16" s="1"/>
  <c r="HO55" i="16" a="1"/>
  <c r="HO55" i="16" s="1"/>
  <c r="HN55" i="16" a="1"/>
  <c r="HN55" i="16" s="1"/>
  <c r="HM55" i="16" a="1"/>
  <c r="HM55" i="16" s="1"/>
  <c r="HL55" i="16" a="1"/>
  <c r="HL55" i="16" s="1"/>
  <c r="HK55" i="16" a="1"/>
  <c r="HK55" i="16" s="1"/>
  <c r="HJ55" i="16" a="1"/>
  <c r="HJ55" i="16" s="1"/>
  <c r="HI55" i="16" a="1"/>
  <c r="HI55" i="16" s="1"/>
  <c r="HH55" i="16" a="1"/>
  <c r="HH55" i="16" s="1"/>
  <c r="HG55" i="16" a="1"/>
  <c r="HG55" i="16" s="1"/>
  <c r="HF55" i="16" a="1"/>
  <c r="HF55" i="16" s="1"/>
  <c r="HE55" i="16" a="1"/>
  <c r="HE55" i="16" s="1"/>
  <c r="HD55" i="16" a="1"/>
  <c r="HD55" i="16" s="1"/>
  <c r="HC55" i="16" a="1"/>
  <c r="HC55" i="16" s="1"/>
  <c r="HB55" i="16" a="1"/>
  <c r="HB55" i="16" s="1"/>
  <c r="HA55" i="16" a="1"/>
  <c r="HA55" i="16" s="1"/>
  <c r="GZ55" i="16" a="1"/>
  <c r="GZ55" i="16" s="1"/>
  <c r="GY55" i="16" a="1"/>
  <c r="GY55" i="16" s="1"/>
  <c r="GX55" i="16" a="1"/>
  <c r="GX55" i="16" s="1"/>
  <c r="GW55" i="16" a="1"/>
  <c r="GW55" i="16" s="1"/>
  <c r="GV55" i="16" a="1"/>
  <c r="GV55" i="16" s="1"/>
  <c r="GU55" i="16" a="1"/>
  <c r="GU55" i="16" s="1"/>
  <c r="GT55" i="16" a="1"/>
  <c r="GT55" i="16" s="1"/>
  <c r="GS55" i="16" a="1"/>
  <c r="GS55" i="16" s="1"/>
  <c r="GR55" i="16" a="1"/>
  <c r="GR55" i="16" s="1"/>
  <c r="GQ55" i="16" a="1"/>
  <c r="GQ55" i="16" s="1"/>
  <c r="GP55" i="16" a="1"/>
  <c r="GP55" i="16" s="1"/>
  <c r="GO55" i="16" a="1"/>
  <c r="GO55" i="16" s="1"/>
  <c r="GN55" i="16" a="1"/>
  <c r="GN55" i="16" s="1"/>
  <c r="GM55" i="16" a="1"/>
  <c r="GM55" i="16" s="1"/>
  <c r="GL55" i="16" a="1"/>
  <c r="GL55" i="16" s="1"/>
  <c r="GK55" i="16" a="1"/>
  <c r="GK55" i="16" s="1"/>
  <c r="GJ55" i="16" a="1"/>
  <c r="GJ55" i="16" s="1"/>
  <c r="GI55" i="16" a="1"/>
  <c r="GI55" i="16" s="1"/>
  <c r="GH55" i="16" a="1"/>
  <c r="GH55" i="16" s="1"/>
  <c r="GG55" i="16" a="1"/>
  <c r="GG55" i="16" s="1"/>
  <c r="GF55" i="16" a="1"/>
  <c r="GF55" i="16" s="1"/>
  <c r="GE55" i="16" a="1"/>
  <c r="GE55" i="16" s="1"/>
  <c r="GD55" i="16" a="1"/>
  <c r="GD55" i="16" s="1"/>
  <c r="GC55" i="16" a="1"/>
  <c r="GC55" i="16" s="1"/>
  <c r="GB55" i="16" a="1"/>
  <c r="GB55" i="16" s="1"/>
  <c r="GA55" i="16" a="1"/>
  <c r="GA55" i="16" s="1"/>
  <c r="FZ55" i="16" a="1"/>
  <c r="FZ55" i="16" s="1"/>
  <c r="FY55" i="16" a="1"/>
  <c r="FY55" i="16" s="1"/>
  <c r="FX55" i="16" a="1"/>
  <c r="FX55" i="16" s="1"/>
  <c r="FW55" i="16" a="1"/>
  <c r="FW55" i="16" s="1"/>
  <c r="FV55" i="16" a="1"/>
  <c r="FV55" i="16" s="1"/>
  <c r="FU55" i="16" a="1"/>
  <c r="FU55" i="16" s="1"/>
  <c r="FT55" i="16" a="1"/>
  <c r="FT55" i="16" s="1"/>
  <c r="FS55" i="16" a="1"/>
  <c r="FS55" i="16" s="1"/>
  <c r="FR55" i="16" a="1"/>
  <c r="FR55" i="16" s="1"/>
  <c r="FQ55" i="16" a="1"/>
  <c r="FQ55" i="16" s="1"/>
  <c r="FP55" i="16" a="1"/>
  <c r="FP55" i="16" s="1"/>
  <c r="FO55" i="16" a="1"/>
  <c r="FO55" i="16" s="1"/>
  <c r="FN55" i="16" a="1"/>
  <c r="FN55" i="16" s="1"/>
  <c r="FM55" i="16" a="1"/>
  <c r="FM55" i="16" s="1"/>
  <c r="FL55" i="16" a="1"/>
  <c r="FL55" i="16" s="1"/>
  <c r="FK55" i="16" a="1"/>
  <c r="FK55" i="16" s="1"/>
  <c r="FJ55" i="16" a="1"/>
  <c r="FJ55" i="16" s="1"/>
  <c r="FI55" i="16" a="1"/>
  <c r="FI55" i="16" s="1"/>
  <c r="FH55" i="16" a="1"/>
  <c r="FH55" i="16" s="1"/>
  <c r="FG55" i="16" a="1"/>
  <c r="FG55" i="16" s="1"/>
  <c r="FF55" i="16" a="1"/>
  <c r="FF55" i="16" s="1"/>
  <c r="FE55" i="16" a="1"/>
  <c r="FE55" i="16" s="1"/>
  <c r="FD55" i="16" a="1"/>
  <c r="FD55" i="16" s="1"/>
  <c r="FC55" i="16" a="1"/>
  <c r="FC55" i="16" s="1"/>
  <c r="FB55" i="16" a="1"/>
  <c r="FB55" i="16" s="1"/>
  <c r="FA55" i="16" a="1"/>
  <c r="FA55" i="16" s="1"/>
  <c r="EZ55" i="16" a="1"/>
  <c r="EZ55" i="16" s="1"/>
  <c r="EY55" i="16" a="1"/>
  <c r="EY55" i="16" s="1"/>
  <c r="EX55" i="16" a="1"/>
  <c r="EX55" i="16" s="1"/>
  <c r="EW55" i="16" a="1"/>
  <c r="EW55" i="16" s="1"/>
  <c r="EV55" i="16" a="1"/>
  <c r="EV55" i="16" s="1"/>
  <c r="EU55" i="16" a="1"/>
  <c r="EU55" i="16" s="1"/>
  <c r="ET55" i="16" a="1"/>
  <c r="ET55" i="16" s="1"/>
  <c r="ES55" i="16" a="1"/>
  <c r="ES55" i="16" s="1"/>
  <c r="ER55" i="16" a="1"/>
  <c r="ER55" i="16" s="1"/>
  <c r="EQ55" i="16" a="1"/>
  <c r="EQ55" i="16" s="1"/>
  <c r="EP55" i="16" a="1"/>
  <c r="EP55" i="16" s="1"/>
  <c r="EO55" i="16" a="1"/>
  <c r="EO55" i="16" s="1"/>
  <c r="EN55" i="16" a="1"/>
  <c r="EN55" i="16" s="1"/>
  <c r="EM55" i="16" a="1"/>
  <c r="EM55" i="16" s="1"/>
  <c r="EL55" i="16" a="1"/>
  <c r="EL55" i="16" s="1"/>
  <c r="EK55" i="16" a="1"/>
  <c r="EK55" i="16" s="1"/>
  <c r="EJ55" i="16" a="1"/>
  <c r="EJ55" i="16" s="1"/>
  <c r="EI55" i="16" a="1"/>
  <c r="EI55" i="16" s="1"/>
  <c r="EH55" i="16" a="1"/>
  <c r="EH55" i="16" s="1"/>
  <c r="EG55" i="16" a="1"/>
  <c r="EG55" i="16" s="1"/>
  <c r="EF55" i="16" a="1"/>
  <c r="EF55" i="16" s="1"/>
  <c r="EE55" i="16" a="1"/>
  <c r="EE55" i="16" s="1"/>
  <c r="ED55" i="16" a="1"/>
  <c r="ED55" i="16" s="1"/>
  <c r="EC55" i="16" a="1"/>
  <c r="EC55" i="16" s="1"/>
  <c r="EB55" i="16" a="1"/>
  <c r="EB55" i="16" s="1"/>
  <c r="EA55" i="16" a="1"/>
  <c r="EA55" i="16" s="1"/>
  <c r="DZ55" i="16" a="1"/>
  <c r="DZ55" i="16" s="1"/>
  <c r="DY55" i="16" a="1"/>
  <c r="DY55" i="16" s="1"/>
  <c r="DX55" i="16" a="1"/>
  <c r="DX55" i="16" s="1"/>
  <c r="DW55" i="16" a="1"/>
  <c r="DW55" i="16" s="1"/>
  <c r="DV55" i="16" a="1"/>
  <c r="DV55" i="16" s="1"/>
  <c r="DU55" i="16" a="1"/>
  <c r="DU55" i="16" s="1"/>
  <c r="DT55" i="16" a="1"/>
  <c r="DT55" i="16" s="1"/>
  <c r="DS55" i="16" a="1"/>
  <c r="DS55" i="16" s="1"/>
  <c r="DR55" i="16" a="1"/>
  <c r="DR55" i="16" s="1"/>
  <c r="DQ55" i="16" a="1"/>
  <c r="DQ55" i="16" s="1"/>
  <c r="DP55" i="16" a="1"/>
  <c r="DP55" i="16" s="1"/>
  <c r="DO55" i="16" a="1"/>
  <c r="DO55" i="16" s="1"/>
  <c r="DN55" i="16" a="1"/>
  <c r="DN55" i="16" s="1"/>
  <c r="DM55" i="16" a="1"/>
  <c r="DM55" i="16" s="1"/>
  <c r="DL55" i="16" a="1"/>
  <c r="DL55" i="16" s="1"/>
  <c r="DK55" i="16" a="1"/>
  <c r="DK55" i="16" s="1"/>
  <c r="DJ55" i="16" a="1"/>
  <c r="DJ55" i="16" s="1"/>
  <c r="DI55" i="16" a="1"/>
  <c r="DI55" i="16" s="1"/>
  <c r="DH55" i="16" a="1"/>
  <c r="DH55" i="16" s="1"/>
  <c r="DG55" i="16" a="1"/>
  <c r="DG55" i="16" s="1"/>
  <c r="DF55" i="16" a="1"/>
  <c r="DF55" i="16" s="1"/>
  <c r="DE55" i="16" a="1"/>
  <c r="DE55" i="16" s="1"/>
  <c r="DD55" i="16" a="1"/>
  <c r="DD55" i="16" s="1"/>
  <c r="DC55" i="16" a="1"/>
  <c r="DC55" i="16" s="1"/>
  <c r="DB55" i="16" a="1"/>
  <c r="DB55" i="16" s="1"/>
  <c r="DA55" i="16" a="1"/>
  <c r="DA55" i="16" s="1"/>
  <c r="CZ55" i="16" a="1"/>
  <c r="CZ55" i="16" s="1"/>
  <c r="CY55" i="16" a="1"/>
  <c r="CY55" i="16" s="1"/>
  <c r="CX55" i="16" a="1"/>
  <c r="CX55" i="16" s="1"/>
  <c r="CW55" i="16" a="1"/>
  <c r="CW55" i="16" s="1"/>
  <c r="CV55" i="16" a="1"/>
  <c r="CV55" i="16" s="1"/>
  <c r="CU55" i="16" a="1"/>
  <c r="CU55" i="16" s="1"/>
  <c r="CT55" i="16" a="1"/>
  <c r="CT55" i="16" s="1"/>
  <c r="CS55" i="16" a="1"/>
  <c r="CS55" i="16" s="1"/>
  <c r="CR55" i="16" a="1"/>
  <c r="CR55" i="16" s="1"/>
  <c r="CQ55" i="16" a="1"/>
  <c r="CQ55" i="16" s="1"/>
  <c r="CP55" i="16" a="1"/>
  <c r="CP55" i="16" s="1"/>
  <c r="CO55" i="16" a="1"/>
  <c r="CO55" i="16" s="1"/>
  <c r="CN55" i="16" a="1"/>
  <c r="CN55" i="16" s="1"/>
  <c r="CM55" i="16" a="1"/>
  <c r="CM55" i="16" s="1"/>
  <c r="CL55" i="16" a="1"/>
  <c r="CL55" i="16" s="1"/>
  <c r="CK55" i="16" a="1"/>
  <c r="CK55" i="16" s="1"/>
  <c r="CJ55" i="16" a="1"/>
  <c r="CJ55" i="16" s="1"/>
  <c r="CI55" i="16" a="1"/>
  <c r="CI55" i="16" s="1"/>
  <c r="CH55" i="16" a="1"/>
  <c r="CH55" i="16" s="1"/>
  <c r="CG55" i="16" a="1"/>
  <c r="CG55" i="16" s="1"/>
  <c r="CF55" i="16" a="1"/>
  <c r="CF55" i="16" s="1"/>
  <c r="CE55" i="16" a="1"/>
  <c r="CE55" i="16" s="1"/>
  <c r="CD55" i="16" a="1"/>
  <c r="CD55" i="16" s="1"/>
  <c r="CC55" i="16" a="1"/>
  <c r="CC55" i="16" s="1"/>
  <c r="CB55" i="16" a="1"/>
  <c r="CB55" i="16" s="1"/>
  <c r="CA55" i="16" a="1"/>
  <c r="CA55" i="16" s="1"/>
  <c r="BZ55" i="16" a="1"/>
  <c r="BZ55" i="16" s="1"/>
  <c r="BY55" i="16" a="1"/>
  <c r="BY55" i="16" s="1"/>
  <c r="BX55" i="16" a="1"/>
  <c r="BX55" i="16" s="1"/>
  <c r="BW55" i="16" a="1"/>
  <c r="BW55" i="16" s="1"/>
  <c r="BV55" i="16" a="1"/>
  <c r="BV55" i="16" s="1"/>
  <c r="BU55" i="16" a="1"/>
  <c r="BU55" i="16" s="1"/>
  <c r="BT55" i="16" a="1"/>
  <c r="BT55" i="16" s="1"/>
  <c r="BS55" i="16" a="1"/>
  <c r="BS55" i="16" s="1"/>
  <c r="BR55" i="16" a="1"/>
  <c r="BR55" i="16" s="1"/>
  <c r="BQ55" i="16" a="1"/>
  <c r="BQ55" i="16" s="1"/>
  <c r="BP55" i="16" a="1"/>
  <c r="BP55" i="16" s="1"/>
  <c r="BO55" i="16" a="1"/>
  <c r="BO55" i="16" s="1"/>
  <c r="BN55" i="16" a="1"/>
  <c r="BN55" i="16" s="1"/>
  <c r="BM55" i="16" a="1"/>
  <c r="BM55" i="16" s="1"/>
  <c r="BL55" i="16" a="1"/>
  <c r="BL55" i="16" s="1"/>
  <c r="BK55" i="16" a="1"/>
  <c r="BK55" i="16" s="1"/>
  <c r="BJ55" i="16" a="1"/>
  <c r="BJ55" i="16" s="1"/>
  <c r="BI55" i="16" a="1"/>
  <c r="BI55" i="16" s="1"/>
  <c r="BH55" i="16" a="1"/>
  <c r="BH55" i="16" s="1"/>
  <c r="BG55" i="16" a="1"/>
  <c r="BG55" i="16" s="1"/>
  <c r="BF55" i="16" a="1"/>
  <c r="BF55" i="16" s="1"/>
  <c r="BE55" i="16" a="1"/>
  <c r="BE55" i="16" s="1"/>
  <c r="BD55" i="16" a="1"/>
  <c r="BD55" i="16" s="1"/>
  <c r="BC55" i="16" a="1"/>
  <c r="BC55" i="16" s="1"/>
  <c r="BB55" i="16" a="1"/>
  <c r="BB55" i="16" s="1"/>
  <c r="BA55" i="16" a="1"/>
  <c r="BA55" i="16" s="1"/>
  <c r="AZ55" i="16" a="1"/>
  <c r="AZ55" i="16" s="1"/>
  <c r="AY55" i="16" a="1"/>
  <c r="AY55" i="16" s="1"/>
  <c r="AX55" i="16" a="1"/>
  <c r="AX55" i="16" s="1"/>
  <c r="AW55" i="16" a="1"/>
  <c r="AW55" i="16" s="1"/>
  <c r="AV55" i="16" a="1"/>
  <c r="AV55" i="16" s="1"/>
  <c r="AU55" i="16" a="1"/>
  <c r="AU55" i="16" s="1"/>
  <c r="AT55" i="16" a="1"/>
  <c r="AT55" i="16" s="1"/>
  <c r="AS55" i="16" a="1"/>
  <c r="AS55" i="16" s="1"/>
  <c r="AR55" i="16" a="1"/>
  <c r="AR55" i="16" s="1"/>
  <c r="AQ55" i="16" a="1"/>
  <c r="AQ55" i="16" s="1"/>
  <c r="AP55" i="16" a="1"/>
  <c r="AP55" i="16" s="1"/>
  <c r="AO55" i="16" a="1"/>
  <c r="AO55" i="16" s="1"/>
  <c r="AN55" i="16" a="1"/>
  <c r="AN55" i="16" s="1"/>
  <c r="AM55" i="16" a="1"/>
  <c r="AM55" i="16" s="1"/>
  <c r="AL55" i="16" a="1"/>
  <c r="AL55" i="16" s="1"/>
  <c r="AK55" i="16" a="1"/>
  <c r="AK55" i="16" s="1"/>
  <c r="AJ55" i="16" a="1"/>
  <c r="AJ55" i="16" s="1"/>
  <c r="AI55" i="16" a="1"/>
  <c r="AI55" i="16" s="1"/>
  <c r="AH55" i="16" a="1"/>
  <c r="AH55" i="16" s="1"/>
  <c r="AG55" i="16" a="1"/>
  <c r="AG55" i="16" s="1"/>
  <c r="AF55" i="16" a="1"/>
  <c r="AF55" i="16" s="1"/>
  <c r="AE55" i="16" a="1"/>
  <c r="AE55" i="16" s="1"/>
  <c r="AD55" i="16" a="1"/>
  <c r="AD55" i="16" s="1"/>
  <c r="AC55" i="16" a="1"/>
  <c r="AC55" i="16" s="1"/>
  <c r="AB55" i="16" a="1"/>
  <c r="AB55" i="16" s="1"/>
  <c r="AA55" i="16" a="1"/>
  <c r="AA55" i="16" s="1"/>
  <c r="Z55" i="16" a="1"/>
  <c r="Z55" i="16" s="1"/>
  <c r="Y55" i="16" a="1"/>
  <c r="Y55" i="16" s="1"/>
  <c r="X55" i="16" a="1"/>
  <c r="X55" i="16" s="1"/>
  <c r="W55" i="16" a="1"/>
  <c r="W55" i="16" s="1"/>
  <c r="V55" i="16" a="1"/>
  <c r="V55" i="16" s="1"/>
  <c r="U55" i="16" a="1"/>
  <c r="U55" i="16" s="1"/>
  <c r="T55" i="16" a="1"/>
  <c r="T55" i="16" s="1"/>
  <c r="S55" i="16" a="1"/>
  <c r="S55" i="16" s="1"/>
  <c r="R55" i="16" a="1"/>
  <c r="R55" i="16" s="1"/>
  <c r="Q55" i="16" a="1"/>
  <c r="Q55" i="16" s="1"/>
  <c r="P55" i="16" a="1"/>
  <c r="P55" i="16" s="1"/>
  <c r="O55" i="16" a="1"/>
  <c r="O55" i="16" s="1"/>
  <c r="N55" i="16" a="1"/>
  <c r="N55" i="16" s="1"/>
  <c r="M55" i="16" a="1"/>
  <c r="M55" i="16" s="1"/>
  <c r="L55" i="16" a="1"/>
  <c r="L55" i="16" s="1"/>
  <c r="K55" i="16" a="1"/>
  <c r="K55" i="16" s="1"/>
  <c r="J55" i="16" a="1"/>
  <c r="J55" i="16" s="1"/>
  <c r="NJ54" i="16" a="1"/>
  <c r="NJ54" i="16" s="1"/>
  <c r="NI54" i="16" a="1"/>
  <c r="NI54" i="16" s="1"/>
  <c r="NH54" i="16" a="1"/>
  <c r="NH54" i="16" s="1"/>
  <c r="NG54" i="16" a="1"/>
  <c r="NG54" i="16" s="1"/>
  <c r="NF54" i="16" a="1"/>
  <c r="NF54" i="16" s="1"/>
  <c r="NE54" i="16" a="1"/>
  <c r="NE54" i="16" s="1"/>
  <c r="ND54" i="16" a="1"/>
  <c r="ND54" i="16" s="1"/>
  <c r="NC54" i="16" a="1"/>
  <c r="NC54" i="16" s="1"/>
  <c r="NB54" i="16" a="1"/>
  <c r="NB54" i="16" s="1"/>
  <c r="NA54" i="16" a="1"/>
  <c r="NA54" i="16" s="1"/>
  <c r="MZ54" i="16" a="1"/>
  <c r="MZ54" i="16" s="1"/>
  <c r="MY54" i="16" a="1"/>
  <c r="MY54" i="16" s="1"/>
  <c r="MX54" i="16" a="1"/>
  <c r="MX54" i="16" s="1"/>
  <c r="MW54" i="16" a="1"/>
  <c r="MW54" i="16" s="1"/>
  <c r="MV54" i="16" a="1"/>
  <c r="MV54" i="16" s="1"/>
  <c r="MU54" i="16" a="1"/>
  <c r="MU54" i="16" s="1"/>
  <c r="MT54" i="16" a="1"/>
  <c r="MT54" i="16" s="1"/>
  <c r="MS54" i="16" a="1"/>
  <c r="MS54" i="16" s="1"/>
  <c r="MR54" i="16" a="1"/>
  <c r="MR54" i="16" s="1"/>
  <c r="MQ54" i="16" a="1"/>
  <c r="MQ54" i="16" s="1"/>
  <c r="MP54" i="16" a="1"/>
  <c r="MP54" i="16" s="1"/>
  <c r="MO54" i="16" a="1"/>
  <c r="MO54" i="16" s="1"/>
  <c r="MN54" i="16" a="1"/>
  <c r="MN54" i="16" s="1"/>
  <c r="MM54" i="16" a="1"/>
  <c r="MM54" i="16" s="1"/>
  <c r="ML54" i="16" a="1"/>
  <c r="ML54" i="16" s="1"/>
  <c r="MK54" i="16" a="1"/>
  <c r="MK54" i="16" s="1"/>
  <c r="MJ54" i="16" a="1"/>
  <c r="MJ54" i="16" s="1"/>
  <c r="MI54" i="16" a="1"/>
  <c r="MI54" i="16" s="1"/>
  <c r="MH54" i="16" a="1"/>
  <c r="MH54" i="16" s="1"/>
  <c r="MG54" i="16" a="1"/>
  <c r="MG54" i="16" s="1"/>
  <c r="MF54" i="16" a="1"/>
  <c r="MF54" i="16" s="1"/>
  <c r="ME54" i="16" a="1"/>
  <c r="ME54" i="16" s="1"/>
  <c r="MD54" i="16" a="1"/>
  <c r="MD54" i="16" s="1"/>
  <c r="MC54" i="16" a="1"/>
  <c r="MC54" i="16" s="1"/>
  <c r="MB54" i="16" a="1"/>
  <c r="MB54" i="16" s="1"/>
  <c r="MA54" i="16" a="1"/>
  <c r="MA54" i="16" s="1"/>
  <c r="LZ54" i="16" a="1"/>
  <c r="LZ54" i="16" s="1"/>
  <c r="LY54" i="16" a="1"/>
  <c r="LY54" i="16" s="1"/>
  <c r="LX54" i="16" a="1"/>
  <c r="LX54" i="16" s="1"/>
  <c r="LW54" i="16" a="1"/>
  <c r="LW54" i="16" s="1"/>
  <c r="LV54" i="16" a="1"/>
  <c r="LV54" i="16" s="1"/>
  <c r="LU54" i="16" a="1"/>
  <c r="LU54" i="16" s="1"/>
  <c r="LT54" i="16" a="1"/>
  <c r="LT54" i="16" s="1"/>
  <c r="LS54" i="16" a="1"/>
  <c r="LS54" i="16" s="1"/>
  <c r="LR54" i="16" a="1"/>
  <c r="LR54" i="16" s="1"/>
  <c r="LQ54" i="16" a="1"/>
  <c r="LQ54" i="16" s="1"/>
  <c r="LP54" i="16" a="1"/>
  <c r="LP54" i="16" s="1"/>
  <c r="LO54" i="16" a="1"/>
  <c r="LO54" i="16" s="1"/>
  <c r="LN54" i="16" a="1"/>
  <c r="LN54" i="16" s="1"/>
  <c r="LM54" i="16" a="1"/>
  <c r="LM54" i="16" s="1"/>
  <c r="LL54" i="16" a="1"/>
  <c r="LL54" i="16" s="1"/>
  <c r="LK54" i="16" a="1"/>
  <c r="LK54" i="16" s="1"/>
  <c r="LJ54" i="16" a="1"/>
  <c r="LJ54" i="16" s="1"/>
  <c r="LI54" i="16" a="1"/>
  <c r="LI54" i="16" s="1"/>
  <c r="LH54" i="16" a="1"/>
  <c r="LH54" i="16" s="1"/>
  <c r="LG54" i="16" a="1"/>
  <c r="LG54" i="16" s="1"/>
  <c r="LF54" i="16" a="1"/>
  <c r="LF54" i="16" s="1"/>
  <c r="LE54" i="16" a="1"/>
  <c r="LE54" i="16" s="1"/>
  <c r="LD54" i="16" a="1"/>
  <c r="LD54" i="16" s="1"/>
  <c r="LC54" i="16" a="1"/>
  <c r="LC54" i="16" s="1"/>
  <c r="LB54" i="16" a="1"/>
  <c r="LB54" i="16" s="1"/>
  <c r="LA54" i="16" a="1"/>
  <c r="LA54" i="16" s="1"/>
  <c r="KZ54" i="16" a="1"/>
  <c r="KZ54" i="16" s="1"/>
  <c r="KY54" i="16" a="1"/>
  <c r="KY54" i="16" s="1"/>
  <c r="KX54" i="16" a="1"/>
  <c r="KX54" i="16" s="1"/>
  <c r="KW54" i="16" a="1"/>
  <c r="KW54" i="16" s="1"/>
  <c r="KV54" i="16" a="1"/>
  <c r="KV54" i="16" s="1"/>
  <c r="KU54" i="16" a="1"/>
  <c r="KU54" i="16" s="1"/>
  <c r="KT54" i="16" a="1"/>
  <c r="KT54" i="16" s="1"/>
  <c r="KS54" i="16" a="1"/>
  <c r="KS54" i="16" s="1"/>
  <c r="KR54" i="16" a="1"/>
  <c r="KR54" i="16" s="1"/>
  <c r="KQ54" i="16" a="1"/>
  <c r="KQ54" i="16" s="1"/>
  <c r="KP54" i="16" a="1"/>
  <c r="KP54" i="16" s="1"/>
  <c r="KO54" i="16" a="1"/>
  <c r="KO54" i="16" s="1"/>
  <c r="KN54" i="16" a="1"/>
  <c r="KN54" i="16" s="1"/>
  <c r="KM54" i="16" a="1"/>
  <c r="KM54" i="16" s="1"/>
  <c r="KL54" i="16" a="1"/>
  <c r="KL54" i="16" s="1"/>
  <c r="KK54" i="16" a="1"/>
  <c r="KK54" i="16" s="1"/>
  <c r="KJ54" i="16" a="1"/>
  <c r="KJ54" i="16" s="1"/>
  <c r="KI54" i="16" a="1"/>
  <c r="KI54" i="16" s="1"/>
  <c r="KH54" i="16" a="1"/>
  <c r="KH54" i="16" s="1"/>
  <c r="KG54" i="16" a="1"/>
  <c r="KG54" i="16" s="1"/>
  <c r="KF54" i="16" a="1"/>
  <c r="KF54" i="16" s="1"/>
  <c r="KE54" i="16" a="1"/>
  <c r="KE54" i="16" s="1"/>
  <c r="KD54" i="16" a="1"/>
  <c r="KD54" i="16" s="1"/>
  <c r="KC54" i="16" a="1"/>
  <c r="KC54" i="16" s="1"/>
  <c r="KB54" i="16" a="1"/>
  <c r="KB54" i="16" s="1"/>
  <c r="KA54" i="16" a="1"/>
  <c r="KA54" i="16" s="1"/>
  <c r="JZ54" i="16" a="1"/>
  <c r="JZ54" i="16" s="1"/>
  <c r="JY54" i="16" a="1"/>
  <c r="JY54" i="16" s="1"/>
  <c r="JX54" i="16" a="1"/>
  <c r="JX54" i="16" s="1"/>
  <c r="JW54" i="16" a="1"/>
  <c r="JW54" i="16" s="1"/>
  <c r="JV54" i="16" a="1"/>
  <c r="JV54" i="16" s="1"/>
  <c r="JU54" i="16" a="1"/>
  <c r="JU54" i="16" s="1"/>
  <c r="JT54" i="16" a="1"/>
  <c r="JT54" i="16" s="1"/>
  <c r="JS54" i="16" a="1"/>
  <c r="JS54" i="16" s="1"/>
  <c r="JR54" i="16" a="1"/>
  <c r="JR54" i="16" s="1"/>
  <c r="JQ54" i="16" a="1"/>
  <c r="JQ54" i="16" s="1"/>
  <c r="JP54" i="16" a="1"/>
  <c r="JP54" i="16" s="1"/>
  <c r="JO54" i="16" a="1"/>
  <c r="JO54" i="16" s="1"/>
  <c r="JN54" i="16" a="1"/>
  <c r="JN54" i="16" s="1"/>
  <c r="JM54" i="16" a="1"/>
  <c r="JM54" i="16" s="1"/>
  <c r="JL54" i="16" a="1"/>
  <c r="JL54" i="16" s="1"/>
  <c r="JK54" i="16" a="1"/>
  <c r="JK54" i="16" s="1"/>
  <c r="JJ54" i="16" a="1"/>
  <c r="JJ54" i="16" s="1"/>
  <c r="JI54" i="16" a="1"/>
  <c r="JI54" i="16" s="1"/>
  <c r="JH54" i="16" a="1"/>
  <c r="JH54" i="16" s="1"/>
  <c r="JG54" i="16" a="1"/>
  <c r="JG54" i="16" s="1"/>
  <c r="JF54" i="16" a="1"/>
  <c r="JF54" i="16" s="1"/>
  <c r="JE54" i="16" a="1"/>
  <c r="JE54" i="16" s="1"/>
  <c r="JD54" i="16" a="1"/>
  <c r="JD54" i="16" s="1"/>
  <c r="JC54" i="16" a="1"/>
  <c r="JC54" i="16" s="1"/>
  <c r="JB54" i="16" a="1"/>
  <c r="JB54" i="16" s="1"/>
  <c r="JA54" i="16" a="1"/>
  <c r="JA54" i="16" s="1"/>
  <c r="IZ54" i="16" a="1"/>
  <c r="IZ54" i="16" s="1"/>
  <c r="IY54" i="16" a="1"/>
  <c r="IY54" i="16" s="1"/>
  <c r="IX54" i="16" a="1"/>
  <c r="IX54" i="16" s="1"/>
  <c r="IW54" i="16" a="1"/>
  <c r="IW54" i="16" s="1"/>
  <c r="IV54" i="16" a="1"/>
  <c r="IV54" i="16" s="1"/>
  <c r="IU54" i="16" a="1"/>
  <c r="IU54" i="16" s="1"/>
  <c r="IT54" i="16" a="1"/>
  <c r="IT54" i="16" s="1"/>
  <c r="IS54" i="16" a="1"/>
  <c r="IS54" i="16" s="1"/>
  <c r="IR54" i="16" a="1"/>
  <c r="IR54" i="16" s="1"/>
  <c r="IQ54" i="16" a="1"/>
  <c r="IQ54" i="16" s="1"/>
  <c r="IP54" i="16" a="1"/>
  <c r="IP54" i="16" s="1"/>
  <c r="IO54" i="16" a="1"/>
  <c r="IO54" i="16" s="1"/>
  <c r="IN54" i="16" a="1"/>
  <c r="IN54" i="16" s="1"/>
  <c r="IM54" i="16" a="1"/>
  <c r="IM54" i="16" s="1"/>
  <c r="IL54" i="16" a="1"/>
  <c r="IL54" i="16" s="1"/>
  <c r="IK54" i="16" a="1"/>
  <c r="IK54" i="16" s="1"/>
  <c r="IJ54" i="16" a="1"/>
  <c r="IJ54" i="16" s="1"/>
  <c r="II54" i="16" a="1"/>
  <c r="II54" i="16" s="1"/>
  <c r="IH54" i="16" a="1"/>
  <c r="IH54" i="16" s="1"/>
  <c r="IG54" i="16" a="1"/>
  <c r="IG54" i="16" s="1"/>
  <c r="IF54" i="16" a="1"/>
  <c r="IF54" i="16" s="1"/>
  <c r="IE54" i="16" a="1"/>
  <c r="IE54" i="16" s="1"/>
  <c r="ID54" i="16" a="1"/>
  <c r="ID54" i="16" s="1"/>
  <c r="IC54" i="16" a="1"/>
  <c r="IC54" i="16" s="1"/>
  <c r="IB54" i="16" a="1"/>
  <c r="IB54" i="16" s="1"/>
  <c r="IA54" i="16" a="1"/>
  <c r="IA54" i="16" s="1"/>
  <c r="HZ54" i="16" a="1"/>
  <c r="HZ54" i="16" s="1"/>
  <c r="HY54" i="16" a="1"/>
  <c r="HY54" i="16" s="1"/>
  <c r="HX54" i="16" a="1"/>
  <c r="HX54" i="16" s="1"/>
  <c r="HW54" i="16" a="1"/>
  <c r="HW54" i="16" s="1"/>
  <c r="HV54" i="16" a="1"/>
  <c r="HV54" i="16" s="1"/>
  <c r="HU54" i="16" a="1"/>
  <c r="HU54" i="16" s="1"/>
  <c r="HT54" i="16" a="1"/>
  <c r="HT54" i="16" s="1"/>
  <c r="HS54" i="16" a="1"/>
  <c r="HS54" i="16" s="1"/>
  <c r="HR54" i="16" a="1"/>
  <c r="HR54" i="16" s="1"/>
  <c r="HQ54" i="16" a="1"/>
  <c r="HQ54" i="16" s="1"/>
  <c r="HP54" i="16" a="1"/>
  <c r="HP54" i="16" s="1"/>
  <c r="HO54" i="16" a="1"/>
  <c r="HO54" i="16" s="1"/>
  <c r="HN54" i="16" a="1"/>
  <c r="HN54" i="16" s="1"/>
  <c r="HM54" i="16" a="1"/>
  <c r="HM54" i="16" s="1"/>
  <c r="HL54" i="16" a="1"/>
  <c r="HL54" i="16" s="1"/>
  <c r="HK54" i="16" a="1"/>
  <c r="HK54" i="16" s="1"/>
  <c r="HJ54" i="16" a="1"/>
  <c r="HJ54" i="16" s="1"/>
  <c r="HI54" i="16" a="1"/>
  <c r="HI54" i="16" s="1"/>
  <c r="HH54" i="16" a="1"/>
  <c r="HH54" i="16" s="1"/>
  <c r="HG54" i="16" a="1"/>
  <c r="HG54" i="16" s="1"/>
  <c r="HF54" i="16" a="1"/>
  <c r="HF54" i="16" s="1"/>
  <c r="HE54" i="16" a="1"/>
  <c r="HE54" i="16" s="1"/>
  <c r="HD54" i="16" a="1"/>
  <c r="HD54" i="16" s="1"/>
  <c r="HC54" i="16" a="1"/>
  <c r="HC54" i="16" s="1"/>
  <c r="HB54" i="16" a="1"/>
  <c r="HB54" i="16" s="1"/>
  <c r="HA54" i="16" a="1"/>
  <c r="HA54" i="16" s="1"/>
  <c r="GZ54" i="16" a="1"/>
  <c r="GZ54" i="16" s="1"/>
  <c r="GY54" i="16" a="1"/>
  <c r="GY54" i="16" s="1"/>
  <c r="GX54" i="16" a="1"/>
  <c r="GX54" i="16" s="1"/>
  <c r="GW54" i="16" a="1"/>
  <c r="GW54" i="16" s="1"/>
  <c r="GV54" i="16" a="1"/>
  <c r="GV54" i="16" s="1"/>
  <c r="GU54" i="16" a="1"/>
  <c r="GU54" i="16" s="1"/>
  <c r="GT54" i="16" a="1"/>
  <c r="GT54" i="16" s="1"/>
  <c r="GS54" i="16" a="1"/>
  <c r="GS54" i="16" s="1"/>
  <c r="GR54" i="16" a="1"/>
  <c r="GR54" i="16" s="1"/>
  <c r="GQ54" i="16" a="1"/>
  <c r="GQ54" i="16" s="1"/>
  <c r="GP54" i="16" a="1"/>
  <c r="GP54" i="16" s="1"/>
  <c r="GO54" i="16" a="1"/>
  <c r="GO54" i="16" s="1"/>
  <c r="GN54" i="16" a="1"/>
  <c r="GN54" i="16" s="1"/>
  <c r="GM54" i="16" a="1"/>
  <c r="GM54" i="16" s="1"/>
  <c r="GL54" i="16" a="1"/>
  <c r="GL54" i="16" s="1"/>
  <c r="GK54" i="16" a="1"/>
  <c r="GK54" i="16" s="1"/>
  <c r="GJ54" i="16" a="1"/>
  <c r="GJ54" i="16" s="1"/>
  <c r="GI54" i="16" a="1"/>
  <c r="GI54" i="16" s="1"/>
  <c r="GH54" i="16" a="1"/>
  <c r="GH54" i="16" s="1"/>
  <c r="GG54" i="16" a="1"/>
  <c r="GG54" i="16" s="1"/>
  <c r="GF54" i="16" a="1"/>
  <c r="GF54" i="16" s="1"/>
  <c r="GE54" i="16" a="1"/>
  <c r="GE54" i="16" s="1"/>
  <c r="GD54" i="16" a="1"/>
  <c r="GD54" i="16" s="1"/>
  <c r="GC54" i="16" a="1"/>
  <c r="GC54" i="16" s="1"/>
  <c r="GB54" i="16" a="1"/>
  <c r="GB54" i="16" s="1"/>
  <c r="GA54" i="16" a="1"/>
  <c r="GA54" i="16" s="1"/>
  <c r="FZ54" i="16" a="1"/>
  <c r="FZ54" i="16" s="1"/>
  <c r="FY54" i="16" a="1"/>
  <c r="FY54" i="16" s="1"/>
  <c r="FX54" i="16" a="1"/>
  <c r="FX54" i="16" s="1"/>
  <c r="FW54" i="16" a="1"/>
  <c r="FW54" i="16" s="1"/>
  <c r="FV54" i="16" a="1"/>
  <c r="FV54" i="16" s="1"/>
  <c r="FU54" i="16" a="1"/>
  <c r="FU54" i="16" s="1"/>
  <c r="FT54" i="16" a="1"/>
  <c r="FT54" i="16" s="1"/>
  <c r="FS54" i="16" a="1"/>
  <c r="FS54" i="16" s="1"/>
  <c r="FR54" i="16" a="1"/>
  <c r="FR54" i="16" s="1"/>
  <c r="FQ54" i="16" a="1"/>
  <c r="FQ54" i="16" s="1"/>
  <c r="FP54" i="16" a="1"/>
  <c r="FP54" i="16" s="1"/>
  <c r="FO54" i="16" a="1"/>
  <c r="FO54" i="16" s="1"/>
  <c r="FN54" i="16" a="1"/>
  <c r="FN54" i="16" s="1"/>
  <c r="FM54" i="16" a="1"/>
  <c r="FM54" i="16" s="1"/>
  <c r="FL54" i="16" a="1"/>
  <c r="FL54" i="16" s="1"/>
  <c r="FK54" i="16" a="1"/>
  <c r="FK54" i="16" s="1"/>
  <c r="FJ54" i="16" a="1"/>
  <c r="FJ54" i="16" s="1"/>
  <c r="FI54" i="16" a="1"/>
  <c r="FI54" i="16" s="1"/>
  <c r="FH54" i="16" a="1"/>
  <c r="FH54" i="16" s="1"/>
  <c r="FG54" i="16" a="1"/>
  <c r="FG54" i="16" s="1"/>
  <c r="FF54" i="16" a="1"/>
  <c r="FF54" i="16" s="1"/>
  <c r="FE54" i="16" a="1"/>
  <c r="FE54" i="16" s="1"/>
  <c r="FD54" i="16" a="1"/>
  <c r="FD54" i="16" s="1"/>
  <c r="FC54" i="16" a="1"/>
  <c r="FC54" i="16" s="1"/>
  <c r="FB54" i="16" a="1"/>
  <c r="FB54" i="16" s="1"/>
  <c r="FA54" i="16" a="1"/>
  <c r="FA54" i="16" s="1"/>
  <c r="EZ54" i="16" a="1"/>
  <c r="EZ54" i="16" s="1"/>
  <c r="EY54" i="16" a="1"/>
  <c r="EY54" i="16" s="1"/>
  <c r="EX54" i="16" a="1"/>
  <c r="EX54" i="16" s="1"/>
  <c r="EW54" i="16" a="1"/>
  <c r="EW54" i="16" s="1"/>
  <c r="EV54" i="16" a="1"/>
  <c r="EV54" i="16" s="1"/>
  <c r="EU54" i="16" a="1"/>
  <c r="EU54" i="16" s="1"/>
  <c r="ET54" i="16" a="1"/>
  <c r="ET54" i="16" s="1"/>
  <c r="ES54" i="16" a="1"/>
  <c r="ES54" i="16" s="1"/>
  <c r="ER54" i="16" a="1"/>
  <c r="ER54" i="16" s="1"/>
  <c r="EQ54" i="16" a="1"/>
  <c r="EQ54" i="16" s="1"/>
  <c r="EP54" i="16" a="1"/>
  <c r="EP54" i="16" s="1"/>
  <c r="EO54" i="16" a="1"/>
  <c r="EO54" i="16" s="1"/>
  <c r="EN54" i="16" a="1"/>
  <c r="EN54" i="16" s="1"/>
  <c r="EM54" i="16" a="1"/>
  <c r="EM54" i="16" s="1"/>
  <c r="EL54" i="16" a="1"/>
  <c r="EL54" i="16" s="1"/>
  <c r="EK54" i="16" a="1"/>
  <c r="EK54" i="16" s="1"/>
  <c r="EJ54" i="16" a="1"/>
  <c r="EJ54" i="16" s="1"/>
  <c r="EI54" i="16" a="1"/>
  <c r="EI54" i="16" s="1"/>
  <c r="EH54" i="16" a="1"/>
  <c r="EH54" i="16" s="1"/>
  <c r="EG54" i="16" a="1"/>
  <c r="EG54" i="16" s="1"/>
  <c r="EF54" i="16" a="1"/>
  <c r="EF54" i="16" s="1"/>
  <c r="EE54" i="16" a="1"/>
  <c r="EE54" i="16" s="1"/>
  <c r="ED54" i="16" a="1"/>
  <c r="ED54" i="16" s="1"/>
  <c r="EC54" i="16" a="1"/>
  <c r="EC54" i="16" s="1"/>
  <c r="EB54" i="16" a="1"/>
  <c r="EB54" i="16" s="1"/>
  <c r="EA54" i="16" a="1"/>
  <c r="EA54" i="16" s="1"/>
  <c r="DZ54" i="16" a="1"/>
  <c r="DZ54" i="16" s="1"/>
  <c r="DY54" i="16" a="1"/>
  <c r="DY54" i="16" s="1"/>
  <c r="DX54" i="16" a="1"/>
  <c r="DX54" i="16" s="1"/>
  <c r="DW54" i="16" a="1"/>
  <c r="DW54" i="16" s="1"/>
  <c r="DV54" i="16" a="1"/>
  <c r="DV54" i="16" s="1"/>
  <c r="DU54" i="16" a="1"/>
  <c r="DU54" i="16" s="1"/>
  <c r="DT54" i="16" a="1"/>
  <c r="DT54" i="16" s="1"/>
  <c r="DS54" i="16" a="1"/>
  <c r="DS54" i="16" s="1"/>
  <c r="DR54" i="16" a="1"/>
  <c r="DR54" i="16" s="1"/>
  <c r="DQ54" i="16" a="1"/>
  <c r="DQ54" i="16" s="1"/>
  <c r="DP54" i="16" a="1"/>
  <c r="DP54" i="16" s="1"/>
  <c r="DO54" i="16" a="1"/>
  <c r="DO54" i="16" s="1"/>
  <c r="DN54" i="16" a="1"/>
  <c r="DN54" i="16" s="1"/>
  <c r="DM54" i="16" a="1"/>
  <c r="DM54" i="16" s="1"/>
  <c r="DL54" i="16" a="1"/>
  <c r="DL54" i="16" s="1"/>
  <c r="DK54" i="16" a="1"/>
  <c r="DK54" i="16" s="1"/>
  <c r="DJ54" i="16" a="1"/>
  <c r="DJ54" i="16" s="1"/>
  <c r="DI54" i="16" a="1"/>
  <c r="DI54" i="16" s="1"/>
  <c r="DH54" i="16" a="1"/>
  <c r="DH54" i="16" s="1"/>
  <c r="DG54" i="16" a="1"/>
  <c r="DG54" i="16" s="1"/>
  <c r="DF54" i="16" a="1"/>
  <c r="DF54" i="16" s="1"/>
  <c r="DE54" i="16" a="1"/>
  <c r="DE54" i="16" s="1"/>
  <c r="DD54" i="16" a="1"/>
  <c r="DD54" i="16" s="1"/>
  <c r="DC54" i="16" a="1"/>
  <c r="DC54" i="16" s="1"/>
  <c r="DB54" i="16" a="1"/>
  <c r="DB54" i="16" s="1"/>
  <c r="DA54" i="16" a="1"/>
  <c r="DA54" i="16" s="1"/>
  <c r="CZ54" i="16" a="1"/>
  <c r="CZ54" i="16" s="1"/>
  <c r="CY54" i="16" a="1"/>
  <c r="CY54" i="16" s="1"/>
  <c r="CX54" i="16" a="1"/>
  <c r="CX54" i="16" s="1"/>
  <c r="CW54" i="16" a="1"/>
  <c r="CW54" i="16" s="1"/>
  <c r="CV54" i="16" a="1"/>
  <c r="CV54" i="16" s="1"/>
  <c r="CU54" i="16" a="1"/>
  <c r="CU54" i="16" s="1"/>
  <c r="CT54" i="16" a="1"/>
  <c r="CT54" i="16" s="1"/>
  <c r="CS54" i="16" a="1"/>
  <c r="CS54" i="16" s="1"/>
  <c r="CR54" i="16" a="1"/>
  <c r="CR54" i="16" s="1"/>
  <c r="CQ54" i="16" a="1"/>
  <c r="CQ54" i="16" s="1"/>
  <c r="CP54" i="16" a="1"/>
  <c r="CP54" i="16" s="1"/>
  <c r="CO54" i="16" a="1"/>
  <c r="CO54" i="16" s="1"/>
  <c r="CN54" i="16" a="1"/>
  <c r="CN54" i="16" s="1"/>
  <c r="CM54" i="16" a="1"/>
  <c r="CM54" i="16" s="1"/>
  <c r="CL54" i="16" a="1"/>
  <c r="CL54" i="16" s="1"/>
  <c r="CK54" i="16" a="1"/>
  <c r="CK54" i="16" s="1"/>
  <c r="CJ54" i="16" a="1"/>
  <c r="CJ54" i="16" s="1"/>
  <c r="CI54" i="16" a="1"/>
  <c r="CI54" i="16" s="1"/>
  <c r="CH54" i="16" a="1"/>
  <c r="CH54" i="16" s="1"/>
  <c r="CG54" i="16" a="1"/>
  <c r="CG54" i="16" s="1"/>
  <c r="CF54" i="16" a="1"/>
  <c r="CF54" i="16" s="1"/>
  <c r="CE54" i="16" a="1"/>
  <c r="CE54" i="16" s="1"/>
  <c r="CD54" i="16" a="1"/>
  <c r="CD54" i="16" s="1"/>
  <c r="CC54" i="16" a="1"/>
  <c r="CC54" i="16" s="1"/>
  <c r="CB54" i="16" a="1"/>
  <c r="CB54" i="16" s="1"/>
  <c r="CA54" i="16" a="1"/>
  <c r="CA54" i="16" s="1"/>
  <c r="BZ54" i="16" a="1"/>
  <c r="BZ54" i="16" s="1"/>
  <c r="BY54" i="16" a="1"/>
  <c r="BY54" i="16" s="1"/>
  <c r="BX54" i="16" a="1"/>
  <c r="BX54" i="16" s="1"/>
  <c r="BW54" i="16" a="1"/>
  <c r="BW54" i="16" s="1"/>
  <c r="BV54" i="16" a="1"/>
  <c r="BV54" i="16" s="1"/>
  <c r="BU54" i="16" a="1"/>
  <c r="BU54" i="16" s="1"/>
  <c r="BT54" i="16" a="1"/>
  <c r="BT54" i="16" s="1"/>
  <c r="BS54" i="16" a="1"/>
  <c r="BS54" i="16" s="1"/>
  <c r="BR54" i="16" a="1"/>
  <c r="BR54" i="16" s="1"/>
  <c r="BQ54" i="16" a="1"/>
  <c r="BQ54" i="16" s="1"/>
  <c r="BP54" i="16" a="1"/>
  <c r="BP54" i="16" s="1"/>
  <c r="BO54" i="16" a="1"/>
  <c r="BO54" i="16" s="1"/>
  <c r="BN54" i="16" a="1"/>
  <c r="BN54" i="16" s="1"/>
  <c r="BM54" i="16" a="1"/>
  <c r="BM54" i="16" s="1"/>
  <c r="BL54" i="16" a="1"/>
  <c r="BL54" i="16" s="1"/>
  <c r="BK54" i="16" a="1"/>
  <c r="BK54" i="16" s="1"/>
  <c r="BJ54" i="16" a="1"/>
  <c r="BJ54" i="16" s="1"/>
  <c r="BI54" i="16" a="1"/>
  <c r="BI54" i="16" s="1"/>
  <c r="BH54" i="16" a="1"/>
  <c r="BH54" i="16" s="1"/>
  <c r="BG54" i="16" a="1"/>
  <c r="BG54" i="16" s="1"/>
  <c r="BF54" i="16" a="1"/>
  <c r="BF54" i="16" s="1"/>
  <c r="BE54" i="16" a="1"/>
  <c r="BE54" i="16" s="1"/>
  <c r="BD54" i="16" a="1"/>
  <c r="BD54" i="16" s="1"/>
  <c r="BC54" i="16" a="1"/>
  <c r="BC54" i="16" s="1"/>
  <c r="BB54" i="16" a="1"/>
  <c r="BB54" i="16" s="1"/>
  <c r="BA54" i="16" a="1"/>
  <c r="BA54" i="16" s="1"/>
  <c r="AZ54" i="16" a="1"/>
  <c r="AZ54" i="16" s="1"/>
  <c r="AY54" i="16" a="1"/>
  <c r="AY54" i="16" s="1"/>
  <c r="AX54" i="16" a="1"/>
  <c r="AX54" i="16" s="1"/>
  <c r="AW54" i="16" a="1"/>
  <c r="AW54" i="16" s="1"/>
  <c r="AV54" i="16" a="1"/>
  <c r="AV54" i="16" s="1"/>
  <c r="AU54" i="16" a="1"/>
  <c r="AU54" i="16" s="1"/>
  <c r="AT54" i="16" a="1"/>
  <c r="AT54" i="16" s="1"/>
  <c r="AS54" i="16" a="1"/>
  <c r="AS54" i="16" s="1"/>
  <c r="AR54" i="16" a="1"/>
  <c r="AR54" i="16" s="1"/>
  <c r="AQ54" i="16" a="1"/>
  <c r="AQ54" i="16" s="1"/>
  <c r="AP54" i="16" a="1"/>
  <c r="AP54" i="16" s="1"/>
  <c r="AO54" i="16" a="1"/>
  <c r="AO54" i="16" s="1"/>
  <c r="AN54" i="16" a="1"/>
  <c r="AN54" i="16" s="1"/>
  <c r="AM54" i="16" a="1"/>
  <c r="AM54" i="16" s="1"/>
  <c r="AL54" i="16" a="1"/>
  <c r="AL54" i="16" s="1"/>
  <c r="AK54" i="16" a="1"/>
  <c r="AK54" i="16" s="1"/>
  <c r="AJ54" i="16" a="1"/>
  <c r="AJ54" i="16" s="1"/>
  <c r="AI54" i="16" a="1"/>
  <c r="AI54" i="16" s="1"/>
  <c r="AH54" i="16" a="1"/>
  <c r="AH54" i="16" s="1"/>
  <c r="AG54" i="16" a="1"/>
  <c r="AG54" i="16" s="1"/>
  <c r="AF54" i="16" a="1"/>
  <c r="AF54" i="16" s="1"/>
  <c r="AE54" i="16" a="1"/>
  <c r="AE54" i="16" s="1"/>
  <c r="AD54" i="16" a="1"/>
  <c r="AD54" i="16" s="1"/>
  <c r="AC54" i="16" a="1"/>
  <c r="AC54" i="16" s="1"/>
  <c r="AB54" i="16" a="1"/>
  <c r="AB54" i="16" s="1"/>
  <c r="AA54" i="16" a="1"/>
  <c r="AA54" i="16" s="1"/>
  <c r="Z54" i="16" a="1"/>
  <c r="Z54" i="16" s="1"/>
  <c r="Y54" i="16" a="1"/>
  <c r="Y54" i="16" s="1"/>
  <c r="X54" i="16" a="1"/>
  <c r="X54" i="16" s="1"/>
  <c r="W54" i="16" a="1"/>
  <c r="W54" i="16" s="1"/>
  <c r="V54" i="16" a="1"/>
  <c r="V54" i="16" s="1"/>
  <c r="U54" i="16" a="1"/>
  <c r="U54" i="16" s="1"/>
  <c r="T54" i="16" a="1"/>
  <c r="T54" i="16" s="1"/>
  <c r="S54" i="16" a="1"/>
  <c r="S54" i="16" s="1"/>
  <c r="R54" i="16" a="1"/>
  <c r="R54" i="16" s="1"/>
  <c r="Q54" i="16" a="1"/>
  <c r="Q54" i="16" s="1"/>
  <c r="P54" i="16" a="1"/>
  <c r="P54" i="16" s="1"/>
  <c r="O54" i="16" a="1"/>
  <c r="O54" i="16" s="1"/>
  <c r="N54" i="16" a="1"/>
  <c r="N54" i="16" s="1"/>
  <c r="M54" i="16" a="1"/>
  <c r="M54" i="16" s="1"/>
  <c r="L54" i="16" a="1"/>
  <c r="L54" i="16" s="1"/>
  <c r="K54" i="16" a="1"/>
  <c r="K54" i="16" s="1"/>
  <c r="J54" i="16" a="1"/>
  <c r="J54" i="16" s="1"/>
  <c r="NJ53" i="16" a="1"/>
  <c r="NJ53" i="16" s="1"/>
  <c r="NI53" i="16" a="1"/>
  <c r="NI53" i="16" s="1"/>
  <c r="NH53" i="16" a="1"/>
  <c r="NH53" i="16" s="1"/>
  <c r="NG53" i="16" a="1"/>
  <c r="NG53" i="16" s="1"/>
  <c r="NF53" i="16" a="1"/>
  <c r="NF53" i="16" s="1"/>
  <c r="NE53" i="16" a="1"/>
  <c r="NE53" i="16" s="1"/>
  <c r="ND53" i="16" a="1"/>
  <c r="ND53" i="16" s="1"/>
  <c r="NC53" i="16" a="1"/>
  <c r="NC53" i="16" s="1"/>
  <c r="NB53" i="16" a="1"/>
  <c r="NB53" i="16" s="1"/>
  <c r="NA53" i="16" a="1"/>
  <c r="NA53" i="16" s="1"/>
  <c r="MZ53" i="16" a="1"/>
  <c r="MZ53" i="16" s="1"/>
  <c r="MY53" i="16" a="1"/>
  <c r="MY53" i="16" s="1"/>
  <c r="MX53" i="16" a="1"/>
  <c r="MX53" i="16" s="1"/>
  <c r="MW53" i="16" a="1"/>
  <c r="MW53" i="16" s="1"/>
  <c r="MV53" i="16" a="1"/>
  <c r="MV53" i="16" s="1"/>
  <c r="MU53" i="16" a="1"/>
  <c r="MU53" i="16" s="1"/>
  <c r="MT53" i="16" a="1"/>
  <c r="MT53" i="16" s="1"/>
  <c r="MS53" i="16" a="1"/>
  <c r="MS53" i="16" s="1"/>
  <c r="MR53" i="16" a="1"/>
  <c r="MR53" i="16" s="1"/>
  <c r="MQ53" i="16" a="1"/>
  <c r="MQ53" i="16" s="1"/>
  <c r="MP53" i="16" a="1"/>
  <c r="MP53" i="16" s="1"/>
  <c r="MO53" i="16" a="1"/>
  <c r="MO53" i="16" s="1"/>
  <c r="MN53" i="16" a="1"/>
  <c r="MN53" i="16" s="1"/>
  <c r="MM53" i="16" a="1"/>
  <c r="MM53" i="16" s="1"/>
  <c r="ML53" i="16" a="1"/>
  <c r="ML53" i="16" s="1"/>
  <c r="MK53" i="16" a="1"/>
  <c r="MK53" i="16" s="1"/>
  <c r="MJ53" i="16" a="1"/>
  <c r="MJ53" i="16" s="1"/>
  <c r="MI53" i="16" a="1"/>
  <c r="MI53" i="16" s="1"/>
  <c r="MH53" i="16" a="1"/>
  <c r="MH53" i="16" s="1"/>
  <c r="MG53" i="16" a="1"/>
  <c r="MG53" i="16" s="1"/>
  <c r="MF53" i="16" a="1"/>
  <c r="MF53" i="16" s="1"/>
  <c r="ME53" i="16" a="1"/>
  <c r="ME53" i="16" s="1"/>
  <c r="MD53" i="16" a="1"/>
  <c r="MD53" i="16" s="1"/>
  <c r="MC53" i="16" a="1"/>
  <c r="MC53" i="16" s="1"/>
  <c r="MB53" i="16" a="1"/>
  <c r="MB53" i="16" s="1"/>
  <c r="MA53" i="16" a="1"/>
  <c r="MA53" i="16" s="1"/>
  <c r="LZ53" i="16" a="1"/>
  <c r="LZ53" i="16" s="1"/>
  <c r="LY53" i="16" a="1"/>
  <c r="LY53" i="16" s="1"/>
  <c r="LX53" i="16" a="1"/>
  <c r="LX53" i="16" s="1"/>
  <c r="LW53" i="16" a="1"/>
  <c r="LW53" i="16" s="1"/>
  <c r="LV53" i="16" a="1"/>
  <c r="LV53" i="16" s="1"/>
  <c r="LU53" i="16" a="1"/>
  <c r="LU53" i="16" s="1"/>
  <c r="LT53" i="16" a="1"/>
  <c r="LT53" i="16" s="1"/>
  <c r="LS53" i="16" a="1"/>
  <c r="LS53" i="16" s="1"/>
  <c r="LR53" i="16" a="1"/>
  <c r="LR53" i="16" s="1"/>
  <c r="LQ53" i="16" a="1"/>
  <c r="LQ53" i="16" s="1"/>
  <c r="LP53" i="16" a="1"/>
  <c r="LP53" i="16" s="1"/>
  <c r="LO53" i="16" a="1"/>
  <c r="LO53" i="16" s="1"/>
  <c r="LN53" i="16" a="1"/>
  <c r="LN53" i="16" s="1"/>
  <c r="LM53" i="16" a="1"/>
  <c r="LM53" i="16" s="1"/>
  <c r="LL53" i="16" a="1"/>
  <c r="LL53" i="16" s="1"/>
  <c r="LK53" i="16" a="1"/>
  <c r="LK53" i="16" s="1"/>
  <c r="LJ53" i="16" a="1"/>
  <c r="LJ53" i="16" s="1"/>
  <c r="LI53" i="16" a="1"/>
  <c r="LI53" i="16" s="1"/>
  <c r="LH53" i="16" a="1"/>
  <c r="LH53" i="16" s="1"/>
  <c r="LG53" i="16" a="1"/>
  <c r="LG53" i="16" s="1"/>
  <c r="LF53" i="16" a="1"/>
  <c r="LF53" i="16" s="1"/>
  <c r="LE53" i="16" a="1"/>
  <c r="LE53" i="16" s="1"/>
  <c r="LD53" i="16" a="1"/>
  <c r="LD53" i="16" s="1"/>
  <c r="LC53" i="16" a="1"/>
  <c r="LC53" i="16" s="1"/>
  <c r="LB53" i="16" a="1"/>
  <c r="LB53" i="16" s="1"/>
  <c r="LA53" i="16" a="1"/>
  <c r="LA53" i="16" s="1"/>
  <c r="KZ53" i="16" a="1"/>
  <c r="KZ53" i="16" s="1"/>
  <c r="KY53" i="16" a="1"/>
  <c r="KY53" i="16" s="1"/>
  <c r="KX53" i="16" a="1"/>
  <c r="KX53" i="16" s="1"/>
  <c r="KW53" i="16" a="1"/>
  <c r="KW53" i="16" s="1"/>
  <c r="KV53" i="16" a="1"/>
  <c r="KV53" i="16" s="1"/>
  <c r="KU53" i="16" a="1"/>
  <c r="KU53" i="16" s="1"/>
  <c r="KT53" i="16" a="1"/>
  <c r="KT53" i="16" s="1"/>
  <c r="KS53" i="16" a="1"/>
  <c r="KS53" i="16" s="1"/>
  <c r="KR53" i="16" a="1"/>
  <c r="KR53" i="16" s="1"/>
  <c r="KQ53" i="16" a="1"/>
  <c r="KQ53" i="16" s="1"/>
  <c r="KP53" i="16" a="1"/>
  <c r="KP53" i="16" s="1"/>
  <c r="KO53" i="16" a="1"/>
  <c r="KO53" i="16" s="1"/>
  <c r="KN53" i="16" a="1"/>
  <c r="KN53" i="16" s="1"/>
  <c r="KM53" i="16" a="1"/>
  <c r="KM53" i="16" s="1"/>
  <c r="KL53" i="16" a="1"/>
  <c r="KL53" i="16" s="1"/>
  <c r="KK53" i="16" a="1"/>
  <c r="KK53" i="16" s="1"/>
  <c r="KJ53" i="16" a="1"/>
  <c r="KJ53" i="16" s="1"/>
  <c r="KI53" i="16" a="1"/>
  <c r="KI53" i="16" s="1"/>
  <c r="KH53" i="16" a="1"/>
  <c r="KH53" i="16" s="1"/>
  <c r="KG53" i="16" a="1"/>
  <c r="KG53" i="16" s="1"/>
  <c r="KF53" i="16" a="1"/>
  <c r="KF53" i="16" s="1"/>
  <c r="KE53" i="16" a="1"/>
  <c r="KE53" i="16" s="1"/>
  <c r="KD53" i="16" a="1"/>
  <c r="KD53" i="16" s="1"/>
  <c r="KC53" i="16" a="1"/>
  <c r="KC53" i="16" s="1"/>
  <c r="KB53" i="16" a="1"/>
  <c r="KB53" i="16" s="1"/>
  <c r="KA53" i="16" a="1"/>
  <c r="KA53" i="16" s="1"/>
  <c r="JZ53" i="16" a="1"/>
  <c r="JZ53" i="16" s="1"/>
  <c r="JY53" i="16" a="1"/>
  <c r="JY53" i="16" s="1"/>
  <c r="JX53" i="16" a="1"/>
  <c r="JX53" i="16" s="1"/>
  <c r="JW53" i="16" a="1"/>
  <c r="JW53" i="16" s="1"/>
  <c r="JV53" i="16" a="1"/>
  <c r="JV53" i="16" s="1"/>
  <c r="JU53" i="16" a="1"/>
  <c r="JU53" i="16" s="1"/>
  <c r="JT53" i="16" a="1"/>
  <c r="JT53" i="16" s="1"/>
  <c r="JS53" i="16" a="1"/>
  <c r="JS53" i="16" s="1"/>
  <c r="JR53" i="16" a="1"/>
  <c r="JR53" i="16" s="1"/>
  <c r="JQ53" i="16" a="1"/>
  <c r="JQ53" i="16" s="1"/>
  <c r="JP53" i="16" a="1"/>
  <c r="JP53" i="16" s="1"/>
  <c r="JO53" i="16" a="1"/>
  <c r="JO53" i="16" s="1"/>
  <c r="JN53" i="16" a="1"/>
  <c r="JN53" i="16" s="1"/>
  <c r="JM53" i="16" a="1"/>
  <c r="JM53" i="16" s="1"/>
  <c r="JL53" i="16" a="1"/>
  <c r="JL53" i="16" s="1"/>
  <c r="JK53" i="16" a="1"/>
  <c r="JK53" i="16" s="1"/>
  <c r="JJ53" i="16" a="1"/>
  <c r="JJ53" i="16" s="1"/>
  <c r="JI53" i="16" a="1"/>
  <c r="JI53" i="16" s="1"/>
  <c r="JH53" i="16" a="1"/>
  <c r="JH53" i="16" s="1"/>
  <c r="JG53" i="16" a="1"/>
  <c r="JG53" i="16" s="1"/>
  <c r="JF53" i="16" a="1"/>
  <c r="JF53" i="16" s="1"/>
  <c r="JE53" i="16" a="1"/>
  <c r="JE53" i="16" s="1"/>
  <c r="JD53" i="16" a="1"/>
  <c r="JD53" i="16" s="1"/>
  <c r="JC53" i="16" a="1"/>
  <c r="JC53" i="16" s="1"/>
  <c r="JB53" i="16" a="1"/>
  <c r="JB53" i="16" s="1"/>
  <c r="JA53" i="16" a="1"/>
  <c r="JA53" i="16" s="1"/>
  <c r="IZ53" i="16" a="1"/>
  <c r="IZ53" i="16" s="1"/>
  <c r="IY53" i="16" a="1"/>
  <c r="IY53" i="16" s="1"/>
  <c r="IX53" i="16" a="1"/>
  <c r="IX53" i="16" s="1"/>
  <c r="IW53" i="16" a="1"/>
  <c r="IW53" i="16" s="1"/>
  <c r="IV53" i="16" a="1"/>
  <c r="IV53" i="16" s="1"/>
  <c r="IU53" i="16" a="1"/>
  <c r="IU53" i="16" s="1"/>
  <c r="IT53" i="16" a="1"/>
  <c r="IT53" i="16" s="1"/>
  <c r="IS53" i="16" a="1"/>
  <c r="IS53" i="16" s="1"/>
  <c r="IR53" i="16" a="1"/>
  <c r="IR53" i="16" s="1"/>
  <c r="IQ53" i="16" a="1"/>
  <c r="IQ53" i="16" s="1"/>
  <c r="IP53" i="16" a="1"/>
  <c r="IP53" i="16" s="1"/>
  <c r="IO53" i="16" a="1"/>
  <c r="IO53" i="16" s="1"/>
  <c r="IN53" i="16" a="1"/>
  <c r="IN53" i="16" s="1"/>
  <c r="IM53" i="16" a="1"/>
  <c r="IM53" i="16" s="1"/>
  <c r="IL53" i="16" a="1"/>
  <c r="IL53" i="16" s="1"/>
  <c r="IK53" i="16" a="1"/>
  <c r="IK53" i="16" s="1"/>
  <c r="IJ53" i="16" a="1"/>
  <c r="IJ53" i="16" s="1"/>
  <c r="II53" i="16" a="1"/>
  <c r="II53" i="16" s="1"/>
  <c r="IH53" i="16" a="1"/>
  <c r="IH53" i="16" s="1"/>
  <c r="IG53" i="16" a="1"/>
  <c r="IG53" i="16" s="1"/>
  <c r="IF53" i="16" a="1"/>
  <c r="IF53" i="16" s="1"/>
  <c r="IE53" i="16" a="1"/>
  <c r="IE53" i="16" s="1"/>
  <c r="ID53" i="16" a="1"/>
  <c r="ID53" i="16" s="1"/>
  <c r="IC53" i="16" a="1"/>
  <c r="IC53" i="16" s="1"/>
  <c r="IB53" i="16" a="1"/>
  <c r="IB53" i="16" s="1"/>
  <c r="IA53" i="16" a="1"/>
  <c r="IA53" i="16" s="1"/>
  <c r="HZ53" i="16" a="1"/>
  <c r="HZ53" i="16" s="1"/>
  <c r="HY53" i="16" a="1"/>
  <c r="HY53" i="16" s="1"/>
  <c r="HX53" i="16" a="1"/>
  <c r="HX53" i="16" s="1"/>
  <c r="HW53" i="16" a="1"/>
  <c r="HW53" i="16" s="1"/>
  <c r="HV53" i="16" a="1"/>
  <c r="HV53" i="16" s="1"/>
  <c r="HU53" i="16" a="1"/>
  <c r="HU53" i="16" s="1"/>
  <c r="HT53" i="16" a="1"/>
  <c r="HT53" i="16" s="1"/>
  <c r="HS53" i="16" a="1"/>
  <c r="HS53" i="16" s="1"/>
  <c r="HR53" i="16" a="1"/>
  <c r="HR53" i="16" s="1"/>
  <c r="HQ53" i="16" a="1"/>
  <c r="HQ53" i="16" s="1"/>
  <c r="HP53" i="16" a="1"/>
  <c r="HP53" i="16" s="1"/>
  <c r="HO53" i="16" a="1"/>
  <c r="HO53" i="16" s="1"/>
  <c r="HN53" i="16" a="1"/>
  <c r="HN53" i="16" s="1"/>
  <c r="HM53" i="16" a="1"/>
  <c r="HM53" i="16" s="1"/>
  <c r="HL53" i="16" a="1"/>
  <c r="HL53" i="16" s="1"/>
  <c r="HK53" i="16" a="1"/>
  <c r="HK53" i="16" s="1"/>
  <c r="HJ53" i="16" a="1"/>
  <c r="HJ53" i="16" s="1"/>
  <c r="HI53" i="16" a="1"/>
  <c r="HI53" i="16" s="1"/>
  <c r="HH53" i="16" a="1"/>
  <c r="HH53" i="16" s="1"/>
  <c r="HG53" i="16" a="1"/>
  <c r="HG53" i="16" s="1"/>
  <c r="HF53" i="16" a="1"/>
  <c r="HF53" i="16" s="1"/>
  <c r="HE53" i="16" a="1"/>
  <c r="HE53" i="16" s="1"/>
  <c r="HD53" i="16" a="1"/>
  <c r="HD53" i="16" s="1"/>
  <c r="HC53" i="16" a="1"/>
  <c r="HC53" i="16" s="1"/>
  <c r="HB53" i="16" a="1"/>
  <c r="HB53" i="16" s="1"/>
  <c r="HA53" i="16" a="1"/>
  <c r="HA53" i="16" s="1"/>
  <c r="GZ53" i="16" a="1"/>
  <c r="GZ53" i="16" s="1"/>
  <c r="GY53" i="16" a="1"/>
  <c r="GY53" i="16" s="1"/>
  <c r="GX53" i="16" a="1"/>
  <c r="GX53" i="16" s="1"/>
  <c r="GW53" i="16" a="1"/>
  <c r="GW53" i="16" s="1"/>
  <c r="GV53" i="16" a="1"/>
  <c r="GV53" i="16" s="1"/>
  <c r="GU53" i="16" a="1"/>
  <c r="GU53" i="16" s="1"/>
  <c r="GT53" i="16" a="1"/>
  <c r="GT53" i="16" s="1"/>
  <c r="GS53" i="16" a="1"/>
  <c r="GS53" i="16" s="1"/>
  <c r="GR53" i="16" a="1"/>
  <c r="GR53" i="16" s="1"/>
  <c r="GQ53" i="16" a="1"/>
  <c r="GQ53" i="16" s="1"/>
  <c r="GP53" i="16" a="1"/>
  <c r="GP53" i="16" s="1"/>
  <c r="GO53" i="16" a="1"/>
  <c r="GO53" i="16" s="1"/>
  <c r="GN53" i="16" a="1"/>
  <c r="GN53" i="16" s="1"/>
  <c r="GM53" i="16" a="1"/>
  <c r="GM53" i="16" s="1"/>
  <c r="GL53" i="16" a="1"/>
  <c r="GL53" i="16" s="1"/>
  <c r="GK53" i="16" a="1"/>
  <c r="GK53" i="16" s="1"/>
  <c r="GJ53" i="16" a="1"/>
  <c r="GJ53" i="16" s="1"/>
  <c r="GI53" i="16" a="1"/>
  <c r="GI53" i="16" s="1"/>
  <c r="GH53" i="16" a="1"/>
  <c r="GH53" i="16" s="1"/>
  <c r="GG53" i="16" a="1"/>
  <c r="GG53" i="16" s="1"/>
  <c r="GF53" i="16" a="1"/>
  <c r="GF53" i="16" s="1"/>
  <c r="GE53" i="16" a="1"/>
  <c r="GE53" i="16" s="1"/>
  <c r="GD53" i="16" a="1"/>
  <c r="GD53" i="16" s="1"/>
  <c r="GC53" i="16" a="1"/>
  <c r="GC53" i="16" s="1"/>
  <c r="GB53" i="16" a="1"/>
  <c r="GB53" i="16" s="1"/>
  <c r="GA53" i="16" a="1"/>
  <c r="GA53" i="16" s="1"/>
  <c r="FZ53" i="16" a="1"/>
  <c r="FZ53" i="16" s="1"/>
  <c r="FY53" i="16" a="1"/>
  <c r="FY53" i="16" s="1"/>
  <c r="FX53" i="16" a="1"/>
  <c r="FX53" i="16" s="1"/>
  <c r="FW53" i="16" a="1"/>
  <c r="FW53" i="16" s="1"/>
  <c r="FV53" i="16" a="1"/>
  <c r="FV53" i="16" s="1"/>
  <c r="FU53" i="16" a="1"/>
  <c r="FU53" i="16" s="1"/>
  <c r="FT53" i="16" a="1"/>
  <c r="FT53" i="16" s="1"/>
  <c r="FS53" i="16" a="1"/>
  <c r="FS53" i="16" s="1"/>
  <c r="FR53" i="16" a="1"/>
  <c r="FR53" i="16" s="1"/>
  <c r="FQ53" i="16" a="1"/>
  <c r="FQ53" i="16" s="1"/>
  <c r="FP53" i="16" a="1"/>
  <c r="FP53" i="16" s="1"/>
  <c r="FO53" i="16" a="1"/>
  <c r="FO53" i="16" s="1"/>
  <c r="FN53" i="16" a="1"/>
  <c r="FN53" i="16" s="1"/>
  <c r="FM53" i="16" a="1"/>
  <c r="FM53" i="16" s="1"/>
  <c r="FL53" i="16" a="1"/>
  <c r="FL53" i="16" s="1"/>
  <c r="FK53" i="16" a="1"/>
  <c r="FK53" i="16" s="1"/>
  <c r="FJ53" i="16" a="1"/>
  <c r="FJ53" i="16" s="1"/>
  <c r="FI53" i="16" a="1"/>
  <c r="FI53" i="16" s="1"/>
  <c r="FH53" i="16" a="1"/>
  <c r="FH53" i="16" s="1"/>
  <c r="FG53" i="16" a="1"/>
  <c r="FG53" i="16" s="1"/>
  <c r="FF53" i="16" a="1"/>
  <c r="FF53" i="16" s="1"/>
  <c r="FE53" i="16" a="1"/>
  <c r="FE53" i="16" s="1"/>
  <c r="FD53" i="16" a="1"/>
  <c r="FD53" i="16" s="1"/>
  <c r="FC53" i="16" a="1"/>
  <c r="FC53" i="16" s="1"/>
  <c r="FB53" i="16" a="1"/>
  <c r="FB53" i="16" s="1"/>
  <c r="FA53" i="16" a="1"/>
  <c r="FA53" i="16" s="1"/>
  <c r="EZ53" i="16" a="1"/>
  <c r="EZ53" i="16" s="1"/>
  <c r="EY53" i="16" a="1"/>
  <c r="EY53" i="16" s="1"/>
  <c r="EX53" i="16" a="1"/>
  <c r="EX53" i="16" s="1"/>
  <c r="EW53" i="16" a="1"/>
  <c r="EW53" i="16" s="1"/>
  <c r="EV53" i="16" a="1"/>
  <c r="EV53" i="16" s="1"/>
  <c r="EU53" i="16" a="1"/>
  <c r="EU53" i="16" s="1"/>
  <c r="ET53" i="16" a="1"/>
  <c r="ET53" i="16" s="1"/>
  <c r="ES53" i="16" a="1"/>
  <c r="ES53" i="16" s="1"/>
  <c r="ER53" i="16" a="1"/>
  <c r="ER53" i="16" s="1"/>
  <c r="EQ53" i="16" a="1"/>
  <c r="EQ53" i="16" s="1"/>
  <c r="EP53" i="16" a="1"/>
  <c r="EP53" i="16" s="1"/>
  <c r="EO53" i="16" a="1"/>
  <c r="EO53" i="16" s="1"/>
  <c r="EN53" i="16" a="1"/>
  <c r="EN53" i="16" s="1"/>
  <c r="EM53" i="16" a="1"/>
  <c r="EM53" i="16" s="1"/>
  <c r="EL53" i="16" a="1"/>
  <c r="EL53" i="16" s="1"/>
  <c r="EK53" i="16" a="1"/>
  <c r="EK53" i="16" s="1"/>
  <c r="EJ53" i="16" a="1"/>
  <c r="EJ53" i="16" s="1"/>
  <c r="EI53" i="16" a="1"/>
  <c r="EI53" i="16" s="1"/>
  <c r="EH53" i="16" a="1"/>
  <c r="EH53" i="16" s="1"/>
  <c r="EG53" i="16" a="1"/>
  <c r="EG53" i="16" s="1"/>
  <c r="EF53" i="16" a="1"/>
  <c r="EF53" i="16" s="1"/>
  <c r="EE53" i="16" a="1"/>
  <c r="EE53" i="16" s="1"/>
  <c r="ED53" i="16" a="1"/>
  <c r="ED53" i="16" s="1"/>
  <c r="EC53" i="16" a="1"/>
  <c r="EC53" i="16" s="1"/>
  <c r="EB53" i="16" a="1"/>
  <c r="EB53" i="16" s="1"/>
  <c r="EA53" i="16" a="1"/>
  <c r="EA53" i="16" s="1"/>
  <c r="DZ53" i="16" a="1"/>
  <c r="DZ53" i="16" s="1"/>
  <c r="DY53" i="16" a="1"/>
  <c r="DY53" i="16" s="1"/>
  <c r="DX53" i="16" a="1"/>
  <c r="DX53" i="16" s="1"/>
  <c r="DW53" i="16" a="1"/>
  <c r="DW53" i="16" s="1"/>
  <c r="DV53" i="16" a="1"/>
  <c r="DV53" i="16" s="1"/>
  <c r="DU53" i="16" a="1"/>
  <c r="DU53" i="16" s="1"/>
  <c r="DT53" i="16" a="1"/>
  <c r="DT53" i="16" s="1"/>
  <c r="DS53" i="16" a="1"/>
  <c r="DS53" i="16" s="1"/>
  <c r="DR53" i="16" a="1"/>
  <c r="DR53" i="16" s="1"/>
  <c r="DQ53" i="16" a="1"/>
  <c r="DQ53" i="16" s="1"/>
  <c r="DP53" i="16" a="1"/>
  <c r="DP53" i="16" s="1"/>
  <c r="DO53" i="16" a="1"/>
  <c r="DO53" i="16" s="1"/>
  <c r="DN53" i="16" a="1"/>
  <c r="DN53" i="16" s="1"/>
  <c r="DM53" i="16" a="1"/>
  <c r="DM53" i="16" s="1"/>
  <c r="DL53" i="16" a="1"/>
  <c r="DL53" i="16" s="1"/>
  <c r="DK53" i="16" a="1"/>
  <c r="DK53" i="16" s="1"/>
  <c r="DJ53" i="16" a="1"/>
  <c r="DJ53" i="16" s="1"/>
  <c r="DI53" i="16" a="1"/>
  <c r="DI53" i="16" s="1"/>
  <c r="DH53" i="16" a="1"/>
  <c r="DH53" i="16" s="1"/>
  <c r="DG53" i="16" a="1"/>
  <c r="DG53" i="16" s="1"/>
  <c r="DF53" i="16" a="1"/>
  <c r="DF53" i="16" s="1"/>
  <c r="DE53" i="16" a="1"/>
  <c r="DE53" i="16" s="1"/>
  <c r="DD53" i="16" a="1"/>
  <c r="DD53" i="16" s="1"/>
  <c r="DC53" i="16" a="1"/>
  <c r="DC53" i="16" s="1"/>
  <c r="DB53" i="16" a="1"/>
  <c r="DB53" i="16" s="1"/>
  <c r="DA53" i="16" a="1"/>
  <c r="DA53" i="16" s="1"/>
  <c r="CZ53" i="16" a="1"/>
  <c r="CZ53" i="16" s="1"/>
  <c r="CY53" i="16" a="1"/>
  <c r="CY53" i="16" s="1"/>
  <c r="CX53" i="16" a="1"/>
  <c r="CX53" i="16" s="1"/>
  <c r="CW53" i="16" a="1"/>
  <c r="CW53" i="16" s="1"/>
  <c r="CV53" i="16" a="1"/>
  <c r="CV53" i="16" s="1"/>
  <c r="CU53" i="16" a="1"/>
  <c r="CU53" i="16" s="1"/>
  <c r="CT53" i="16" a="1"/>
  <c r="CT53" i="16" s="1"/>
  <c r="CS53" i="16" a="1"/>
  <c r="CS53" i="16" s="1"/>
  <c r="CR53" i="16" a="1"/>
  <c r="CR53" i="16" s="1"/>
  <c r="CQ53" i="16" a="1"/>
  <c r="CQ53" i="16" s="1"/>
  <c r="CP53" i="16" a="1"/>
  <c r="CP53" i="16" s="1"/>
  <c r="CO53" i="16" a="1"/>
  <c r="CO53" i="16" s="1"/>
  <c r="CN53" i="16" a="1"/>
  <c r="CN53" i="16" s="1"/>
  <c r="CM53" i="16" a="1"/>
  <c r="CM53" i="16" s="1"/>
  <c r="CL53" i="16" a="1"/>
  <c r="CL53" i="16" s="1"/>
  <c r="CK53" i="16" a="1"/>
  <c r="CK53" i="16" s="1"/>
  <c r="CJ53" i="16" a="1"/>
  <c r="CJ53" i="16" s="1"/>
  <c r="CI53" i="16" a="1"/>
  <c r="CI53" i="16" s="1"/>
  <c r="CH53" i="16" a="1"/>
  <c r="CH53" i="16" s="1"/>
  <c r="CG53" i="16" a="1"/>
  <c r="CG53" i="16" s="1"/>
  <c r="CF53" i="16" a="1"/>
  <c r="CF53" i="16" s="1"/>
  <c r="CE53" i="16" a="1"/>
  <c r="CE53" i="16" s="1"/>
  <c r="CD53" i="16" a="1"/>
  <c r="CD53" i="16" s="1"/>
  <c r="CC53" i="16" a="1"/>
  <c r="CC53" i="16" s="1"/>
  <c r="CB53" i="16" a="1"/>
  <c r="CB53" i="16" s="1"/>
  <c r="CA53" i="16" a="1"/>
  <c r="CA53" i="16" s="1"/>
  <c r="BZ53" i="16" a="1"/>
  <c r="BZ53" i="16" s="1"/>
  <c r="BY53" i="16" a="1"/>
  <c r="BY53" i="16" s="1"/>
  <c r="BX53" i="16" a="1"/>
  <c r="BX53" i="16" s="1"/>
  <c r="BW53" i="16" a="1"/>
  <c r="BW53" i="16" s="1"/>
  <c r="BV53" i="16" a="1"/>
  <c r="BV53" i="16" s="1"/>
  <c r="BU53" i="16" a="1"/>
  <c r="BU53" i="16" s="1"/>
  <c r="BT53" i="16" a="1"/>
  <c r="BT53" i="16" s="1"/>
  <c r="BS53" i="16" a="1"/>
  <c r="BS53" i="16" s="1"/>
  <c r="BR53" i="16" a="1"/>
  <c r="BR53" i="16" s="1"/>
  <c r="BQ53" i="16" a="1"/>
  <c r="BQ53" i="16" s="1"/>
  <c r="BP53" i="16" a="1"/>
  <c r="BP53" i="16" s="1"/>
  <c r="BO53" i="16" a="1"/>
  <c r="BO53" i="16" s="1"/>
  <c r="BN53" i="16" a="1"/>
  <c r="BN53" i="16" s="1"/>
  <c r="BM53" i="16" a="1"/>
  <c r="BM53" i="16" s="1"/>
  <c r="BL53" i="16" a="1"/>
  <c r="BL53" i="16" s="1"/>
  <c r="BK53" i="16" a="1"/>
  <c r="BK53" i="16" s="1"/>
  <c r="BJ53" i="16" a="1"/>
  <c r="BJ53" i="16" s="1"/>
  <c r="BI53" i="16" a="1"/>
  <c r="BI53" i="16" s="1"/>
  <c r="BH53" i="16" a="1"/>
  <c r="BH53" i="16" s="1"/>
  <c r="BG53" i="16" a="1"/>
  <c r="BG53" i="16" s="1"/>
  <c r="BF53" i="16" a="1"/>
  <c r="BF53" i="16" s="1"/>
  <c r="BE53" i="16" a="1"/>
  <c r="BE53" i="16" s="1"/>
  <c r="BD53" i="16" a="1"/>
  <c r="BD53" i="16" s="1"/>
  <c r="BC53" i="16" a="1"/>
  <c r="BC53" i="16" s="1"/>
  <c r="BB53" i="16" a="1"/>
  <c r="BB53" i="16" s="1"/>
  <c r="BA53" i="16" a="1"/>
  <c r="BA53" i="16" s="1"/>
  <c r="AZ53" i="16" a="1"/>
  <c r="AZ53" i="16" s="1"/>
  <c r="AY53" i="16" a="1"/>
  <c r="AY53" i="16" s="1"/>
  <c r="AX53" i="16" a="1"/>
  <c r="AX53" i="16" s="1"/>
  <c r="AW53" i="16" a="1"/>
  <c r="AW53" i="16" s="1"/>
  <c r="AV53" i="16" a="1"/>
  <c r="AV53" i="16" s="1"/>
  <c r="AU53" i="16" a="1"/>
  <c r="AU53" i="16" s="1"/>
  <c r="AT53" i="16" a="1"/>
  <c r="AT53" i="16" s="1"/>
  <c r="AS53" i="16" a="1"/>
  <c r="AS53" i="16" s="1"/>
  <c r="AR53" i="16" a="1"/>
  <c r="AR53" i="16" s="1"/>
  <c r="AQ53" i="16" a="1"/>
  <c r="AQ53" i="16" s="1"/>
  <c r="AP53" i="16" a="1"/>
  <c r="AP53" i="16" s="1"/>
  <c r="AO53" i="16" a="1"/>
  <c r="AO53" i="16" s="1"/>
  <c r="AN53" i="16" a="1"/>
  <c r="AN53" i="16" s="1"/>
  <c r="AM53" i="16" a="1"/>
  <c r="AM53" i="16" s="1"/>
  <c r="AL53" i="16" a="1"/>
  <c r="AL53" i="16" s="1"/>
  <c r="AK53" i="16" a="1"/>
  <c r="AK53" i="16" s="1"/>
  <c r="AJ53" i="16" a="1"/>
  <c r="AJ53" i="16" s="1"/>
  <c r="AI53" i="16" a="1"/>
  <c r="AI53" i="16" s="1"/>
  <c r="AH53" i="16" a="1"/>
  <c r="AH53" i="16" s="1"/>
  <c r="AG53" i="16" a="1"/>
  <c r="AG53" i="16" s="1"/>
  <c r="AF53" i="16" a="1"/>
  <c r="AF53" i="16" s="1"/>
  <c r="AE53" i="16" a="1"/>
  <c r="AE53" i="16" s="1"/>
  <c r="AD53" i="16" a="1"/>
  <c r="AD53" i="16" s="1"/>
  <c r="AC53" i="16" a="1"/>
  <c r="AC53" i="16" s="1"/>
  <c r="AB53" i="16" a="1"/>
  <c r="AB53" i="16" s="1"/>
  <c r="AA53" i="16" a="1"/>
  <c r="AA53" i="16" s="1"/>
  <c r="Z53" i="16" a="1"/>
  <c r="Z53" i="16" s="1"/>
  <c r="Y53" i="16" a="1"/>
  <c r="Y53" i="16" s="1"/>
  <c r="X53" i="16" a="1"/>
  <c r="X53" i="16" s="1"/>
  <c r="W53" i="16" a="1"/>
  <c r="W53" i="16" s="1"/>
  <c r="V53" i="16" a="1"/>
  <c r="V53" i="16" s="1"/>
  <c r="U53" i="16" a="1"/>
  <c r="U53" i="16" s="1"/>
  <c r="T53" i="16" a="1"/>
  <c r="T53" i="16" s="1"/>
  <c r="S53" i="16" a="1"/>
  <c r="S53" i="16" s="1"/>
  <c r="R53" i="16" a="1"/>
  <c r="R53" i="16" s="1"/>
  <c r="Q53" i="16" a="1"/>
  <c r="Q53" i="16" s="1"/>
  <c r="P53" i="16" a="1"/>
  <c r="P53" i="16" s="1"/>
  <c r="O53" i="16" a="1"/>
  <c r="O53" i="16" s="1"/>
  <c r="N53" i="16" a="1"/>
  <c r="N53" i="16" s="1"/>
  <c r="M53" i="16" a="1"/>
  <c r="M53" i="16" s="1"/>
  <c r="L53" i="16" a="1"/>
  <c r="L53" i="16" s="1"/>
  <c r="K53" i="16" a="1"/>
  <c r="K53" i="16" s="1"/>
  <c r="J53" i="16" a="1"/>
  <c r="J53" i="16" s="1"/>
  <c r="NJ52" i="16" a="1"/>
  <c r="NJ52" i="16" s="1"/>
  <c r="NI52" i="16" a="1"/>
  <c r="NI52" i="16" s="1"/>
  <c r="NH52" i="16" a="1"/>
  <c r="NH52" i="16" s="1"/>
  <c r="NG52" i="16" a="1"/>
  <c r="NG52" i="16" s="1"/>
  <c r="NF52" i="16" a="1"/>
  <c r="NF52" i="16" s="1"/>
  <c r="NE52" i="16" a="1"/>
  <c r="NE52" i="16" s="1"/>
  <c r="ND52" i="16" a="1"/>
  <c r="ND52" i="16" s="1"/>
  <c r="NC52" i="16" a="1"/>
  <c r="NC52" i="16" s="1"/>
  <c r="NB52" i="16" a="1"/>
  <c r="NB52" i="16" s="1"/>
  <c r="NA52" i="16" a="1"/>
  <c r="NA52" i="16" s="1"/>
  <c r="MZ52" i="16" a="1"/>
  <c r="MZ52" i="16" s="1"/>
  <c r="MY52" i="16" a="1"/>
  <c r="MY52" i="16" s="1"/>
  <c r="MX52" i="16" a="1"/>
  <c r="MX52" i="16" s="1"/>
  <c r="MW52" i="16" a="1"/>
  <c r="MW52" i="16" s="1"/>
  <c r="MV52" i="16" a="1"/>
  <c r="MV52" i="16" s="1"/>
  <c r="MU52" i="16" a="1"/>
  <c r="MU52" i="16" s="1"/>
  <c r="MT52" i="16" a="1"/>
  <c r="MT52" i="16" s="1"/>
  <c r="MS52" i="16" a="1"/>
  <c r="MS52" i="16" s="1"/>
  <c r="MR52" i="16" a="1"/>
  <c r="MR52" i="16" s="1"/>
  <c r="MQ52" i="16" a="1"/>
  <c r="MQ52" i="16" s="1"/>
  <c r="MP52" i="16" a="1"/>
  <c r="MP52" i="16" s="1"/>
  <c r="MO52" i="16" a="1"/>
  <c r="MO52" i="16" s="1"/>
  <c r="MN52" i="16" a="1"/>
  <c r="MN52" i="16" s="1"/>
  <c r="MM52" i="16" a="1"/>
  <c r="MM52" i="16" s="1"/>
  <c r="ML52" i="16" a="1"/>
  <c r="ML52" i="16" s="1"/>
  <c r="MK52" i="16" a="1"/>
  <c r="MK52" i="16" s="1"/>
  <c r="MJ52" i="16" a="1"/>
  <c r="MJ52" i="16" s="1"/>
  <c r="MI52" i="16" a="1"/>
  <c r="MI52" i="16" s="1"/>
  <c r="MH52" i="16" a="1"/>
  <c r="MH52" i="16" s="1"/>
  <c r="MG52" i="16" a="1"/>
  <c r="MG52" i="16" s="1"/>
  <c r="MF52" i="16" a="1"/>
  <c r="MF52" i="16" s="1"/>
  <c r="ME52" i="16" a="1"/>
  <c r="ME52" i="16" s="1"/>
  <c r="MD52" i="16" a="1"/>
  <c r="MD52" i="16" s="1"/>
  <c r="MC52" i="16" a="1"/>
  <c r="MC52" i="16" s="1"/>
  <c r="MB52" i="16" a="1"/>
  <c r="MB52" i="16" s="1"/>
  <c r="MA52" i="16" a="1"/>
  <c r="MA52" i="16" s="1"/>
  <c r="LZ52" i="16" a="1"/>
  <c r="LZ52" i="16" s="1"/>
  <c r="LY52" i="16" a="1"/>
  <c r="LY52" i="16" s="1"/>
  <c r="LX52" i="16" a="1"/>
  <c r="LX52" i="16" s="1"/>
  <c r="LW52" i="16" a="1"/>
  <c r="LW52" i="16" s="1"/>
  <c r="LV52" i="16" a="1"/>
  <c r="LV52" i="16" s="1"/>
  <c r="LU52" i="16" a="1"/>
  <c r="LU52" i="16" s="1"/>
  <c r="LT52" i="16" a="1"/>
  <c r="LT52" i="16" s="1"/>
  <c r="LS52" i="16" a="1"/>
  <c r="LS52" i="16" s="1"/>
  <c r="LR52" i="16" a="1"/>
  <c r="LR52" i="16" s="1"/>
  <c r="LQ52" i="16" a="1"/>
  <c r="LQ52" i="16" s="1"/>
  <c r="LP52" i="16" a="1"/>
  <c r="LP52" i="16" s="1"/>
  <c r="LO52" i="16" a="1"/>
  <c r="LO52" i="16" s="1"/>
  <c r="LN52" i="16" a="1"/>
  <c r="LN52" i="16" s="1"/>
  <c r="LM52" i="16" a="1"/>
  <c r="LM52" i="16" s="1"/>
  <c r="LL52" i="16" a="1"/>
  <c r="LL52" i="16" s="1"/>
  <c r="LK52" i="16" a="1"/>
  <c r="LK52" i="16" s="1"/>
  <c r="LJ52" i="16" a="1"/>
  <c r="LJ52" i="16" s="1"/>
  <c r="LI52" i="16" a="1"/>
  <c r="LI52" i="16" s="1"/>
  <c r="LH52" i="16" a="1"/>
  <c r="LH52" i="16" s="1"/>
  <c r="LG52" i="16" a="1"/>
  <c r="LG52" i="16" s="1"/>
  <c r="LF52" i="16" a="1"/>
  <c r="LF52" i="16" s="1"/>
  <c r="LE52" i="16" a="1"/>
  <c r="LE52" i="16" s="1"/>
  <c r="LD52" i="16" a="1"/>
  <c r="LD52" i="16" s="1"/>
  <c r="LC52" i="16" a="1"/>
  <c r="LC52" i="16" s="1"/>
  <c r="LB52" i="16" a="1"/>
  <c r="LB52" i="16" s="1"/>
  <c r="LA52" i="16" a="1"/>
  <c r="LA52" i="16" s="1"/>
  <c r="KZ52" i="16" a="1"/>
  <c r="KZ52" i="16" s="1"/>
  <c r="KY52" i="16" a="1"/>
  <c r="KY52" i="16" s="1"/>
  <c r="KX52" i="16" a="1"/>
  <c r="KX52" i="16" s="1"/>
  <c r="KW52" i="16" a="1"/>
  <c r="KW52" i="16" s="1"/>
  <c r="KV52" i="16" a="1"/>
  <c r="KV52" i="16" s="1"/>
  <c r="KU52" i="16" a="1"/>
  <c r="KU52" i="16" s="1"/>
  <c r="KT52" i="16" a="1"/>
  <c r="KT52" i="16" s="1"/>
  <c r="KS52" i="16" a="1"/>
  <c r="KS52" i="16" s="1"/>
  <c r="KR52" i="16" a="1"/>
  <c r="KR52" i="16" s="1"/>
  <c r="KQ52" i="16" a="1"/>
  <c r="KQ52" i="16" s="1"/>
  <c r="KP52" i="16" a="1"/>
  <c r="KP52" i="16" s="1"/>
  <c r="KO52" i="16" a="1"/>
  <c r="KO52" i="16" s="1"/>
  <c r="KN52" i="16" a="1"/>
  <c r="KN52" i="16" s="1"/>
  <c r="KM52" i="16" a="1"/>
  <c r="KM52" i="16" s="1"/>
  <c r="KL52" i="16" a="1"/>
  <c r="KL52" i="16" s="1"/>
  <c r="KK52" i="16" a="1"/>
  <c r="KK52" i="16" s="1"/>
  <c r="KJ52" i="16" a="1"/>
  <c r="KJ52" i="16" s="1"/>
  <c r="KI52" i="16" a="1"/>
  <c r="KI52" i="16" s="1"/>
  <c r="KH52" i="16" a="1"/>
  <c r="KH52" i="16" s="1"/>
  <c r="KG52" i="16" a="1"/>
  <c r="KG52" i="16" s="1"/>
  <c r="KF52" i="16" a="1"/>
  <c r="KF52" i="16" s="1"/>
  <c r="KE52" i="16" a="1"/>
  <c r="KE52" i="16" s="1"/>
  <c r="KD52" i="16" a="1"/>
  <c r="KD52" i="16" s="1"/>
  <c r="KC52" i="16" a="1"/>
  <c r="KC52" i="16" s="1"/>
  <c r="KB52" i="16" a="1"/>
  <c r="KB52" i="16" s="1"/>
  <c r="KA52" i="16" a="1"/>
  <c r="KA52" i="16" s="1"/>
  <c r="JZ52" i="16" a="1"/>
  <c r="JZ52" i="16" s="1"/>
  <c r="JY52" i="16" a="1"/>
  <c r="JY52" i="16" s="1"/>
  <c r="JX52" i="16" a="1"/>
  <c r="JX52" i="16" s="1"/>
  <c r="JW52" i="16" a="1"/>
  <c r="JW52" i="16" s="1"/>
  <c r="JV52" i="16" a="1"/>
  <c r="JV52" i="16" s="1"/>
  <c r="JU52" i="16" a="1"/>
  <c r="JU52" i="16" s="1"/>
  <c r="JT52" i="16" a="1"/>
  <c r="JT52" i="16" s="1"/>
  <c r="JS52" i="16" a="1"/>
  <c r="JS52" i="16" s="1"/>
  <c r="JR52" i="16" a="1"/>
  <c r="JR52" i="16" s="1"/>
  <c r="JQ52" i="16" a="1"/>
  <c r="JQ52" i="16" s="1"/>
  <c r="JP52" i="16" a="1"/>
  <c r="JP52" i="16" s="1"/>
  <c r="JO52" i="16" a="1"/>
  <c r="JO52" i="16" s="1"/>
  <c r="JN52" i="16" a="1"/>
  <c r="JN52" i="16" s="1"/>
  <c r="JM52" i="16" a="1"/>
  <c r="JM52" i="16" s="1"/>
  <c r="JL52" i="16" a="1"/>
  <c r="JL52" i="16" s="1"/>
  <c r="JK52" i="16" a="1"/>
  <c r="JK52" i="16" s="1"/>
  <c r="JJ52" i="16" a="1"/>
  <c r="JJ52" i="16" s="1"/>
  <c r="JI52" i="16" a="1"/>
  <c r="JI52" i="16" s="1"/>
  <c r="JH52" i="16" a="1"/>
  <c r="JH52" i="16" s="1"/>
  <c r="JG52" i="16" a="1"/>
  <c r="JG52" i="16" s="1"/>
  <c r="JF52" i="16" a="1"/>
  <c r="JF52" i="16" s="1"/>
  <c r="JE52" i="16" a="1"/>
  <c r="JE52" i="16" s="1"/>
  <c r="JD52" i="16" a="1"/>
  <c r="JD52" i="16" s="1"/>
  <c r="JC52" i="16" a="1"/>
  <c r="JC52" i="16" s="1"/>
  <c r="JB52" i="16" a="1"/>
  <c r="JB52" i="16" s="1"/>
  <c r="JA52" i="16" a="1"/>
  <c r="JA52" i="16" s="1"/>
  <c r="IZ52" i="16" a="1"/>
  <c r="IZ52" i="16" s="1"/>
  <c r="IY52" i="16" a="1"/>
  <c r="IY52" i="16" s="1"/>
  <c r="IX52" i="16" a="1"/>
  <c r="IX52" i="16" s="1"/>
  <c r="IW52" i="16" a="1"/>
  <c r="IW52" i="16" s="1"/>
  <c r="IV52" i="16" a="1"/>
  <c r="IV52" i="16" s="1"/>
  <c r="IU52" i="16" a="1"/>
  <c r="IU52" i="16" s="1"/>
  <c r="IT52" i="16" a="1"/>
  <c r="IT52" i="16" s="1"/>
  <c r="IS52" i="16" a="1"/>
  <c r="IS52" i="16" s="1"/>
  <c r="IR52" i="16" a="1"/>
  <c r="IR52" i="16" s="1"/>
  <c r="IQ52" i="16" a="1"/>
  <c r="IQ52" i="16" s="1"/>
  <c r="IP52" i="16" a="1"/>
  <c r="IP52" i="16" s="1"/>
  <c r="IO52" i="16" a="1"/>
  <c r="IO52" i="16" s="1"/>
  <c r="IN52" i="16" a="1"/>
  <c r="IN52" i="16" s="1"/>
  <c r="IM52" i="16" a="1"/>
  <c r="IM52" i="16" s="1"/>
  <c r="IL52" i="16" a="1"/>
  <c r="IL52" i="16" s="1"/>
  <c r="IK52" i="16" a="1"/>
  <c r="IK52" i="16" s="1"/>
  <c r="IJ52" i="16" a="1"/>
  <c r="IJ52" i="16" s="1"/>
  <c r="II52" i="16" a="1"/>
  <c r="II52" i="16" s="1"/>
  <c r="IH52" i="16" a="1"/>
  <c r="IH52" i="16" s="1"/>
  <c r="IG52" i="16" a="1"/>
  <c r="IG52" i="16" s="1"/>
  <c r="IF52" i="16" a="1"/>
  <c r="IF52" i="16" s="1"/>
  <c r="IE52" i="16" a="1"/>
  <c r="IE52" i="16" s="1"/>
  <c r="ID52" i="16" a="1"/>
  <c r="ID52" i="16" s="1"/>
  <c r="IC52" i="16" a="1"/>
  <c r="IC52" i="16" s="1"/>
  <c r="IB52" i="16" a="1"/>
  <c r="IB52" i="16" s="1"/>
  <c r="IA52" i="16" a="1"/>
  <c r="IA52" i="16" s="1"/>
  <c r="HZ52" i="16" a="1"/>
  <c r="HZ52" i="16" s="1"/>
  <c r="HY52" i="16" a="1"/>
  <c r="HY52" i="16" s="1"/>
  <c r="HX52" i="16" a="1"/>
  <c r="HX52" i="16" s="1"/>
  <c r="HW52" i="16" a="1"/>
  <c r="HW52" i="16" s="1"/>
  <c r="HV52" i="16" a="1"/>
  <c r="HV52" i="16" s="1"/>
  <c r="HU52" i="16" a="1"/>
  <c r="HU52" i="16" s="1"/>
  <c r="HT52" i="16" a="1"/>
  <c r="HT52" i="16" s="1"/>
  <c r="HS52" i="16" a="1"/>
  <c r="HS52" i="16" s="1"/>
  <c r="HR52" i="16" a="1"/>
  <c r="HR52" i="16" s="1"/>
  <c r="HQ52" i="16" a="1"/>
  <c r="HQ52" i="16" s="1"/>
  <c r="HP52" i="16" a="1"/>
  <c r="HP52" i="16" s="1"/>
  <c r="HO52" i="16" a="1"/>
  <c r="HO52" i="16" s="1"/>
  <c r="HN52" i="16" a="1"/>
  <c r="HN52" i="16" s="1"/>
  <c r="HM52" i="16" a="1"/>
  <c r="HM52" i="16" s="1"/>
  <c r="HL52" i="16" a="1"/>
  <c r="HL52" i="16" s="1"/>
  <c r="HK52" i="16" a="1"/>
  <c r="HK52" i="16" s="1"/>
  <c r="HJ52" i="16" a="1"/>
  <c r="HJ52" i="16" s="1"/>
  <c r="HI52" i="16" a="1"/>
  <c r="HI52" i="16" s="1"/>
  <c r="HH52" i="16" a="1"/>
  <c r="HH52" i="16" s="1"/>
  <c r="HG52" i="16" a="1"/>
  <c r="HG52" i="16" s="1"/>
  <c r="HF52" i="16" a="1"/>
  <c r="HF52" i="16" s="1"/>
  <c r="HE52" i="16" a="1"/>
  <c r="HE52" i="16" s="1"/>
  <c r="HD52" i="16" a="1"/>
  <c r="HD52" i="16" s="1"/>
  <c r="HC52" i="16" a="1"/>
  <c r="HC52" i="16" s="1"/>
  <c r="HB52" i="16" a="1"/>
  <c r="HB52" i="16" s="1"/>
  <c r="HA52" i="16" a="1"/>
  <c r="HA52" i="16" s="1"/>
  <c r="GZ52" i="16" a="1"/>
  <c r="GZ52" i="16" s="1"/>
  <c r="GY52" i="16" a="1"/>
  <c r="GY52" i="16" s="1"/>
  <c r="GX52" i="16" a="1"/>
  <c r="GX52" i="16" s="1"/>
  <c r="GW52" i="16" a="1"/>
  <c r="GW52" i="16" s="1"/>
  <c r="GV52" i="16" a="1"/>
  <c r="GV52" i="16" s="1"/>
  <c r="GU52" i="16" a="1"/>
  <c r="GU52" i="16" s="1"/>
  <c r="GT52" i="16" a="1"/>
  <c r="GT52" i="16" s="1"/>
  <c r="GS52" i="16" a="1"/>
  <c r="GS52" i="16" s="1"/>
  <c r="GR52" i="16" a="1"/>
  <c r="GR52" i="16" s="1"/>
  <c r="GQ52" i="16" a="1"/>
  <c r="GQ52" i="16" s="1"/>
  <c r="GP52" i="16" a="1"/>
  <c r="GP52" i="16" s="1"/>
  <c r="GO52" i="16" a="1"/>
  <c r="GO52" i="16" s="1"/>
  <c r="GN52" i="16" a="1"/>
  <c r="GN52" i="16" s="1"/>
  <c r="GM52" i="16" a="1"/>
  <c r="GM52" i="16" s="1"/>
  <c r="GL52" i="16" a="1"/>
  <c r="GL52" i="16" s="1"/>
  <c r="GK52" i="16" a="1"/>
  <c r="GK52" i="16" s="1"/>
  <c r="GJ52" i="16" a="1"/>
  <c r="GJ52" i="16" s="1"/>
  <c r="GI52" i="16" a="1"/>
  <c r="GI52" i="16" s="1"/>
  <c r="GH52" i="16" a="1"/>
  <c r="GH52" i="16" s="1"/>
  <c r="GG52" i="16" a="1"/>
  <c r="GG52" i="16" s="1"/>
  <c r="GF52" i="16" a="1"/>
  <c r="GF52" i="16" s="1"/>
  <c r="GE52" i="16" a="1"/>
  <c r="GE52" i="16" s="1"/>
  <c r="GD52" i="16" a="1"/>
  <c r="GD52" i="16" s="1"/>
  <c r="GC52" i="16" a="1"/>
  <c r="GC52" i="16" s="1"/>
  <c r="GB52" i="16" a="1"/>
  <c r="GB52" i="16" s="1"/>
  <c r="GA52" i="16" a="1"/>
  <c r="GA52" i="16" s="1"/>
  <c r="FZ52" i="16" a="1"/>
  <c r="FZ52" i="16" s="1"/>
  <c r="FY52" i="16" a="1"/>
  <c r="FY52" i="16" s="1"/>
  <c r="FX52" i="16" a="1"/>
  <c r="FX52" i="16" s="1"/>
  <c r="FW52" i="16" a="1"/>
  <c r="FW52" i="16" s="1"/>
  <c r="FV52" i="16" a="1"/>
  <c r="FV52" i="16" s="1"/>
  <c r="FU52" i="16" a="1"/>
  <c r="FU52" i="16" s="1"/>
  <c r="FT52" i="16" a="1"/>
  <c r="FT52" i="16" s="1"/>
  <c r="FS52" i="16" a="1"/>
  <c r="FS52" i="16" s="1"/>
  <c r="FR52" i="16" a="1"/>
  <c r="FR52" i="16" s="1"/>
  <c r="FQ52" i="16" a="1"/>
  <c r="FQ52" i="16" s="1"/>
  <c r="FP52" i="16" a="1"/>
  <c r="FP52" i="16" s="1"/>
  <c r="FO52" i="16" a="1"/>
  <c r="FO52" i="16" s="1"/>
  <c r="FN52" i="16" a="1"/>
  <c r="FN52" i="16" s="1"/>
  <c r="FM52" i="16" a="1"/>
  <c r="FM52" i="16" s="1"/>
  <c r="FL52" i="16" a="1"/>
  <c r="FL52" i="16" s="1"/>
  <c r="FK52" i="16" a="1"/>
  <c r="FK52" i="16" s="1"/>
  <c r="FJ52" i="16" a="1"/>
  <c r="FJ52" i="16" s="1"/>
  <c r="FI52" i="16" a="1"/>
  <c r="FI52" i="16" s="1"/>
  <c r="FH52" i="16" a="1"/>
  <c r="FH52" i="16" s="1"/>
  <c r="FG52" i="16" a="1"/>
  <c r="FG52" i="16" s="1"/>
  <c r="FF52" i="16" a="1"/>
  <c r="FF52" i="16" s="1"/>
  <c r="FE52" i="16" a="1"/>
  <c r="FE52" i="16" s="1"/>
  <c r="FD52" i="16" a="1"/>
  <c r="FD52" i="16" s="1"/>
  <c r="FC52" i="16" a="1"/>
  <c r="FC52" i="16" s="1"/>
  <c r="FB52" i="16" a="1"/>
  <c r="FB52" i="16" s="1"/>
  <c r="FA52" i="16" a="1"/>
  <c r="FA52" i="16" s="1"/>
  <c r="EZ52" i="16" a="1"/>
  <c r="EZ52" i="16" s="1"/>
  <c r="EY52" i="16" a="1"/>
  <c r="EY52" i="16" s="1"/>
  <c r="EX52" i="16" a="1"/>
  <c r="EX52" i="16" s="1"/>
  <c r="EW52" i="16" a="1"/>
  <c r="EW52" i="16" s="1"/>
  <c r="EV52" i="16" a="1"/>
  <c r="EV52" i="16" s="1"/>
  <c r="EU52" i="16" a="1"/>
  <c r="EU52" i="16" s="1"/>
  <c r="ET52" i="16" a="1"/>
  <c r="ET52" i="16" s="1"/>
  <c r="ES52" i="16" a="1"/>
  <c r="ES52" i="16" s="1"/>
  <c r="ER52" i="16" a="1"/>
  <c r="ER52" i="16" s="1"/>
  <c r="EQ52" i="16" a="1"/>
  <c r="EQ52" i="16" s="1"/>
  <c r="EP52" i="16" a="1"/>
  <c r="EP52" i="16" s="1"/>
  <c r="EO52" i="16" a="1"/>
  <c r="EO52" i="16" s="1"/>
  <c r="EN52" i="16" a="1"/>
  <c r="EN52" i="16" s="1"/>
  <c r="EM52" i="16" a="1"/>
  <c r="EM52" i="16" s="1"/>
  <c r="EL52" i="16" a="1"/>
  <c r="EL52" i="16" s="1"/>
  <c r="EK52" i="16" a="1"/>
  <c r="EK52" i="16" s="1"/>
  <c r="EJ52" i="16" a="1"/>
  <c r="EJ52" i="16" s="1"/>
  <c r="EI52" i="16" a="1"/>
  <c r="EI52" i="16" s="1"/>
  <c r="EH52" i="16" a="1"/>
  <c r="EH52" i="16" s="1"/>
  <c r="EG52" i="16" a="1"/>
  <c r="EG52" i="16" s="1"/>
  <c r="EF52" i="16" a="1"/>
  <c r="EF52" i="16" s="1"/>
  <c r="EE52" i="16" a="1"/>
  <c r="EE52" i="16" s="1"/>
  <c r="ED52" i="16" a="1"/>
  <c r="ED52" i="16" s="1"/>
  <c r="EC52" i="16" a="1"/>
  <c r="EC52" i="16" s="1"/>
  <c r="EB52" i="16" a="1"/>
  <c r="EB52" i="16" s="1"/>
  <c r="EA52" i="16" a="1"/>
  <c r="EA52" i="16" s="1"/>
  <c r="DZ52" i="16" a="1"/>
  <c r="DZ52" i="16" s="1"/>
  <c r="DY52" i="16" a="1"/>
  <c r="DY52" i="16" s="1"/>
  <c r="DX52" i="16" a="1"/>
  <c r="DX52" i="16" s="1"/>
  <c r="DW52" i="16" a="1"/>
  <c r="DW52" i="16" s="1"/>
  <c r="DV52" i="16" a="1"/>
  <c r="DV52" i="16" s="1"/>
  <c r="DU52" i="16" a="1"/>
  <c r="DU52" i="16" s="1"/>
  <c r="DT52" i="16" a="1"/>
  <c r="DT52" i="16" s="1"/>
  <c r="DS52" i="16" a="1"/>
  <c r="DS52" i="16" s="1"/>
  <c r="DR52" i="16" a="1"/>
  <c r="DR52" i="16" s="1"/>
  <c r="DQ52" i="16" a="1"/>
  <c r="DQ52" i="16" s="1"/>
  <c r="DP52" i="16" a="1"/>
  <c r="DP52" i="16" s="1"/>
  <c r="DO52" i="16" a="1"/>
  <c r="DO52" i="16" s="1"/>
  <c r="DN52" i="16" a="1"/>
  <c r="DN52" i="16" s="1"/>
  <c r="DM52" i="16" a="1"/>
  <c r="DM52" i="16" s="1"/>
  <c r="DL52" i="16" a="1"/>
  <c r="DL52" i="16" s="1"/>
  <c r="DK52" i="16" a="1"/>
  <c r="DK52" i="16" s="1"/>
  <c r="DJ52" i="16" a="1"/>
  <c r="DJ52" i="16" s="1"/>
  <c r="DI52" i="16" a="1"/>
  <c r="DI52" i="16" s="1"/>
  <c r="DH52" i="16" a="1"/>
  <c r="DH52" i="16" s="1"/>
  <c r="DG52" i="16" a="1"/>
  <c r="DG52" i="16" s="1"/>
  <c r="DF52" i="16" a="1"/>
  <c r="DF52" i="16" s="1"/>
  <c r="DE52" i="16" a="1"/>
  <c r="DE52" i="16" s="1"/>
  <c r="DD52" i="16" a="1"/>
  <c r="DD52" i="16" s="1"/>
  <c r="DC52" i="16" a="1"/>
  <c r="DC52" i="16" s="1"/>
  <c r="DB52" i="16" a="1"/>
  <c r="DB52" i="16" s="1"/>
  <c r="DA52" i="16" a="1"/>
  <c r="DA52" i="16" s="1"/>
  <c r="CZ52" i="16" a="1"/>
  <c r="CZ52" i="16" s="1"/>
  <c r="CY52" i="16" a="1"/>
  <c r="CY52" i="16" s="1"/>
  <c r="CX52" i="16" a="1"/>
  <c r="CX52" i="16" s="1"/>
  <c r="CW52" i="16" a="1"/>
  <c r="CW52" i="16" s="1"/>
  <c r="CV52" i="16" a="1"/>
  <c r="CV52" i="16" s="1"/>
  <c r="CU52" i="16" a="1"/>
  <c r="CU52" i="16" s="1"/>
  <c r="CT52" i="16" a="1"/>
  <c r="CT52" i="16" s="1"/>
  <c r="CS52" i="16" a="1"/>
  <c r="CS52" i="16" s="1"/>
  <c r="CR52" i="16" a="1"/>
  <c r="CR52" i="16" s="1"/>
  <c r="CQ52" i="16" a="1"/>
  <c r="CQ52" i="16" s="1"/>
  <c r="CP52" i="16" a="1"/>
  <c r="CP52" i="16" s="1"/>
  <c r="CO52" i="16" a="1"/>
  <c r="CO52" i="16" s="1"/>
  <c r="CN52" i="16" a="1"/>
  <c r="CN52" i="16" s="1"/>
  <c r="CM52" i="16" a="1"/>
  <c r="CM52" i="16" s="1"/>
  <c r="CL52" i="16" a="1"/>
  <c r="CL52" i="16" s="1"/>
  <c r="CK52" i="16" a="1"/>
  <c r="CK52" i="16" s="1"/>
  <c r="CJ52" i="16" a="1"/>
  <c r="CJ52" i="16" s="1"/>
  <c r="CI52" i="16" a="1"/>
  <c r="CI52" i="16" s="1"/>
  <c r="CH52" i="16" a="1"/>
  <c r="CH52" i="16" s="1"/>
  <c r="CG52" i="16" a="1"/>
  <c r="CG52" i="16" s="1"/>
  <c r="CF52" i="16" a="1"/>
  <c r="CF52" i="16" s="1"/>
  <c r="CE52" i="16" a="1"/>
  <c r="CE52" i="16" s="1"/>
  <c r="CD52" i="16" a="1"/>
  <c r="CD52" i="16" s="1"/>
  <c r="CC52" i="16" a="1"/>
  <c r="CC52" i="16" s="1"/>
  <c r="CB52" i="16" a="1"/>
  <c r="CB52" i="16" s="1"/>
  <c r="CA52" i="16" a="1"/>
  <c r="CA52" i="16" s="1"/>
  <c r="BZ52" i="16" a="1"/>
  <c r="BZ52" i="16" s="1"/>
  <c r="BY52" i="16" a="1"/>
  <c r="BY52" i="16" s="1"/>
  <c r="BX52" i="16" a="1"/>
  <c r="BX52" i="16" s="1"/>
  <c r="BW52" i="16" a="1"/>
  <c r="BW52" i="16" s="1"/>
  <c r="BV52" i="16" a="1"/>
  <c r="BV52" i="16" s="1"/>
  <c r="BU52" i="16" a="1"/>
  <c r="BU52" i="16" s="1"/>
  <c r="BT52" i="16" a="1"/>
  <c r="BT52" i="16" s="1"/>
  <c r="BS52" i="16" a="1"/>
  <c r="BS52" i="16" s="1"/>
  <c r="BR52" i="16" a="1"/>
  <c r="BR52" i="16" s="1"/>
  <c r="BQ52" i="16" a="1"/>
  <c r="BQ52" i="16" s="1"/>
  <c r="BP52" i="16" a="1"/>
  <c r="BP52" i="16" s="1"/>
  <c r="BO52" i="16" a="1"/>
  <c r="BO52" i="16" s="1"/>
  <c r="BN52" i="16" a="1"/>
  <c r="BN52" i="16" s="1"/>
  <c r="BM52" i="16" a="1"/>
  <c r="BM52" i="16" s="1"/>
  <c r="BL52" i="16" a="1"/>
  <c r="BL52" i="16" s="1"/>
  <c r="BK52" i="16" a="1"/>
  <c r="BK52" i="16" s="1"/>
  <c r="BJ52" i="16" a="1"/>
  <c r="BJ52" i="16" s="1"/>
  <c r="BI52" i="16" a="1"/>
  <c r="BI52" i="16" s="1"/>
  <c r="BH52" i="16" a="1"/>
  <c r="BH52" i="16" s="1"/>
  <c r="BG52" i="16" a="1"/>
  <c r="BG52" i="16" s="1"/>
  <c r="BF52" i="16" a="1"/>
  <c r="BF52" i="16" s="1"/>
  <c r="BE52" i="16" a="1"/>
  <c r="BE52" i="16" s="1"/>
  <c r="BD52" i="16" a="1"/>
  <c r="BD52" i="16" s="1"/>
  <c r="BC52" i="16" a="1"/>
  <c r="BC52" i="16" s="1"/>
  <c r="BB52" i="16" a="1"/>
  <c r="BB52" i="16" s="1"/>
  <c r="BA52" i="16" a="1"/>
  <c r="BA52" i="16" s="1"/>
  <c r="AZ52" i="16" a="1"/>
  <c r="AZ52" i="16" s="1"/>
  <c r="AY52" i="16" a="1"/>
  <c r="AY52" i="16" s="1"/>
  <c r="AX52" i="16" a="1"/>
  <c r="AX52" i="16" s="1"/>
  <c r="AW52" i="16" a="1"/>
  <c r="AW52" i="16" s="1"/>
  <c r="AV52" i="16" a="1"/>
  <c r="AV52" i="16" s="1"/>
  <c r="AU52" i="16" a="1"/>
  <c r="AU52" i="16" s="1"/>
  <c r="AT52" i="16" a="1"/>
  <c r="AT52" i="16" s="1"/>
  <c r="AS52" i="16" a="1"/>
  <c r="AS52" i="16" s="1"/>
  <c r="AR52" i="16" a="1"/>
  <c r="AR52" i="16" s="1"/>
  <c r="AQ52" i="16" a="1"/>
  <c r="AQ52" i="16" s="1"/>
  <c r="AP52" i="16" a="1"/>
  <c r="AP52" i="16" s="1"/>
  <c r="AO52" i="16" a="1"/>
  <c r="AO52" i="16" s="1"/>
  <c r="AN52" i="16" a="1"/>
  <c r="AN52" i="16" s="1"/>
  <c r="AM52" i="16" a="1"/>
  <c r="AM52" i="16" s="1"/>
  <c r="AL52" i="16" a="1"/>
  <c r="AL52" i="16" s="1"/>
  <c r="AK52" i="16" a="1"/>
  <c r="AK52" i="16" s="1"/>
  <c r="AJ52" i="16" a="1"/>
  <c r="AJ52" i="16" s="1"/>
  <c r="AI52" i="16" a="1"/>
  <c r="AI52" i="16" s="1"/>
  <c r="AH52" i="16" a="1"/>
  <c r="AH52" i="16" s="1"/>
  <c r="AG52" i="16" a="1"/>
  <c r="AG52" i="16" s="1"/>
  <c r="AF52" i="16" a="1"/>
  <c r="AF52" i="16" s="1"/>
  <c r="AE52" i="16" a="1"/>
  <c r="AE52" i="16" s="1"/>
  <c r="AD52" i="16" a="1"/>
  <c r="AD52" i="16" s="1"/>
  <c r="AC52" i="16" a="1"/>
  <c r="AC52" i="16" s="1"/>
  <c r="AB52" i="16" a="1"/>
  <c r="AB52" i="16" s="1"/>
  <c r="AA52" i="16" a="1"/>
  <c r="AA52" i="16" s="1"/>
  <c r="Z52" i="16" a="1"/>
  <c r="Z52" i="16" s="1"/>
  <c r="Y52" i="16" a="1"/>
  <c r="Y52" i="16" s="1"/>
  <c r="X52" i="16" a="1"/>
  <c r="X52" i="16" s="1"/>
  <c r="W52" i="16" a="1"/>
  <c r="W52" i="16" s="1"/>
  <c r="V52" i="16" a="1"/>
  <c r="V52" i="16" s="1"/>
  <c r="U52" i="16" a="1"/>
  <c r="U52" i="16" s="1"/>
  <c r="T52" i="16" a="1"/>
  <c r="T52" i="16" s="1"/>
  <c r="S52" i="16" a="1"/>
  <c r="S52" i="16" s="1"/>
  <c r="R52" i="16" a="1"/>
  <c r="R52" i="16" s="1"/>
  <c r="Q52" i="16" a="1"/>
  <c r="Q52" i="16" s="1"/>
  <c r="P52" i="16" a="1"/>
  <c r="P52" i="16" s="1"/>
  <c r="O52" i="16" a="1"/>
  <c r="O52" i="16" s="1"/>
  <c r="N52" i="16" a="1"/>
  <c r="N52" i="16" s="1"/>
  <c r="M52" i="16" a="1"/>
  <c r="M52" i="16" s="1"/>
  <c r="L52" i="16" a="1"/>
  <c r="L52" i="16" s="1"/>
  <c r="K52" i="16" a="1"/>
  <c r="K52" i="16" s="1"/>
  <c r="J52" i="16" a="1"/>
  <c r="J52" i="16" s="1"/>
  <c r="NJ51" i="16" a="1"/>
  <c r="NJ51" i="16" s="1"/>
  <c r="NI51" i="16" a="1"/>
  <c r="NI51" i="16" s="1"/>
  <c r="NH51" i="16" a="1"/>
  <c r="NH51" i="16" s="1"/>
  <c r="NG51" i="16" a="1"/>
  <c r="NG51" i="16" s="1"/>
  <c r="NF51" i="16" a="1"/>
  <c r="NF51" i="16" s="1"/>
  <c r="NE51" i="16" a="1"/>
  <c r="NE51" i="16" s="1"/>
  <c r="ND51" i="16" a="1"/>
  <c r="ND51" i="16" s="1"/>
  <c r="NC51" i="16" a="1"/>
  <c r="NC51" i="16" s="1"/>
  <c r="NB51" i="16" a="1"/>
  <c r="NB51" i="16" s="1"/>
  <c r="NA51" i="16" a="1"/>
  <c r="NA51" i="16" s="1"/>
  <c r="MZ51" i="16" a="1"/>
  <c r="MZ51" i="16" s="1"/>
  <c r="MY51" i="16" a="1"/>
  <c r="MY51" i="16" s="1"/>
  <c r="MX51" i="16" a="1"/>
  <c r="MX51" i="16" s="1"/>
  <c r="MW51" i="16" a="1"/>
  <c r="MW51" i="16" s="1"/>
  <c r="MV51" i="16" a="1"/>
  <c r="MV51" i="16" s="1"/>
  <c r="MU51" i="16" a="1"/>
  <c r="MU51" i="16" s="1"/>
  <c r="MT51" i="16" a="1"/>
  <c r="MT51" i="16" s="1"/>
  <c r="MS51" i="16" a="1"/>
  <c r="MS51" i="16" s="1"/>
  <c r="MR51" i="16" a="1"/>
  <c r="MR51" i="16" s="1"/>
  <c r="MQ51" i="16" a="1"/>
  <c r="MQ51" i="16" s="1"/>
  <c r="MP51" i="16" a="1"/>
  <c r="MP51" i="16" s="1"/>
  <c r="MO51" i="16" a="1"/>
  <c r="MO51" i="16" s="1"/>
  <c r="MN51" i="16" a="1"/>
  <c r="MN51" i="16" s="1"/>
  <c r="MM51" i="16" a="1"/>
  <c r="MM51" i="16" s="1"/>
  <c r="ML51" i="16" a="1"/>
  <c r="ML51" i="16" s="1"/>
  <c r="MK51" i="16" a="1"/>
  <c r="MK51" i="16" s="1"/>
  <c r="MJ51" i="16" a="1"/>
  <c r="MJ51" i="16" s="1"/>
  <c r="MI51" i="16" a="1"/>
  <c r="MI51" i="16" s="1"/>
  <c r="MH51" i="16" a="1"/>
  <c r="MH51" i="16" s="1"/>
  <c r="MG51" i="16" a="1"/>
  <c r="MG51" i="16" s="1"/>
  <c r="MF51" i="16" a="1"/>
  <c r="MF51" i="16" s="1"/>
  <c r="ME51" i="16" a="1"/>
  <c r="ME51" i="16" s="1"/>
  <c r="MD51" i="16" a="1"/>
  <c r="MD51" i="16" s="1"/>
  <c r="MC51" i="16" a="1"/>
  <c r="MC51" i="16" s="1"/>
  <c r="MB51" i="16" a="1"/>
  <c r="MB51" i="16" s="1"/>
  <c r="MA51" i="16" a="1"/>
  <c r="MA51" i="16" s="1"/>
  <c r="LZ51" i="16" a="1"/>
  <c r="LZ51" i="16" s="1"/>
  <c r="LY51" i="16" a="1"/>
  <c r="LY51" i="16" s="1"/>
  <c r="LX51" i="16" a="1"/>
  <c r="LX51" i="16" s="1"/>
  <c r="LW51" i="16" a="1"/>
  <c r="LW51" i="16" s="1"/>
  <c r="LV51" i="16" a="1"/>
  <c r="LV51" i="16" s="1"/>
  <c r="LU51" i="16" a="1"/>
  <c r="LU51" i="16" s="1"/>
  <c r="LT51" i="16" a="1"/>
  <c r="LT51" i="16" s="1"/>
  <c r="LS51" i="16" a="1"/>
  <c r="LS51" i="16" s="1"/>
  <c r="LR51" i="16" a="1"/>
  <c r="LR51" i="16" s="1"/>
  <c r="LQ51" i="16" a="1"/>
  <c r="LQ51" i="16" s="1"/>
  <c r="LP51" i="16" a="1"/>
  <c r="LP51" i="16" s="1"/>
  <c r="LO51" i="16" a="1"/>
  <c r="LO51" i="16" s="1"/>
  <c r="LN51" i="16" a="1"/>
  <c r="LN51" i="16" s="1"/>
  <c r="LM51" i="16" a="1"/>
  <c r="LM51" i="16" s="1"/>
  <c r="LL51" i="16" a="1"/>
  <c r="LL51" i="16" s="1"/>
  <c r="LK51" i="16" a="1"/>
  <c r="LK51" i="16" s="1"/>
  <c r="LJ51" i="16" a="1"/>
  <c r="LJ51" i="16" s="1"/>
  <c r="LI51" i="16" a="1"/>
  <c r="LI51" i="16" s="1"/>
  <c r="LH51" i="16" a="1"/>
  <c r="LH51" i="16" s="1"/>
  <c r="LG51" i="16" a="1"/>
  <c r="LG51" i="16" s="1"/>
  <c r="LF51" i="16" a="1"/>
  <c r="LF51" i="16" s="1"/>
  <c r="LE51" i="16" a="1"/>
  <c r="LE51" i="16" s="1"/>
  <c r="LD51" i="16" a="1"/>
  <c r="LD51" i="16" s="1"/>
  <c r="LC51" i="16" a="1"/>
  <c r="LC51" i="16" s="1"/>
  <c r="LB51" i="16" a="1"/>
  <c r="LB51" i="16" s="1"/>
  <c r="LA51" i="16" a="1"/>
  <c r="LA51" i="16" s="1"/>
  <c r="KZ51" i="16" a="1"/>
  <c r="KZ51" i="16" s="1"/>
  <c r="KY51" i="16" a="1"/>
  <c r="KY51" i="16" s="1"/>
  <c r="KX51" i="16" a="1"/>
  <c r="KX51" i="16" s="1"/>
  <c r="KW51" i="16" a="1"/>
  <c r="KW51" i="16" s="1"/>
  <c r="KV51" i="16" a="1"/>
  <c r="KV51" i="16" s="1"/>
  <c r="KU51" i="16" a="1"/>
  <c r="KU51" i="16" s="1"/>
  <c r="KT51" i="16" a="1"/>
  <c r="KT51" i="16" s="1"/>
  <c r="KS51" i="16" a="1"/>
  <c r="KS51" i="16" s="1"/>
  <c r="KR51" i="16" a="1"/>
  <c r="KR51" i="16" s="1"/>
  <c r="KQ51" i="16" a="1"/>
  <c r="KQ51" i="16" s="1"/>
  <c r="KP51" i="16" a="1"/>
  <c r="KP51" i="16" s="1"/>
  <c r="KO51" i="16" a="1"/>
  <c r="KO51" i="16" s="1"/>
  <c r="KN51" i="16" a="1"/>
  <c r="KN51" i="16" s="1"/>
  <c r="KM51" i="16" a="1"/>
  <c r="KM51" i="16" s="1"/>
  <c r="KL51" i="16" a="1"/>
  <c r="KL51" i="16" s="1"/>
  <c r="KK51" i="16" a="1"/>
  <c r="KK51" i="16" s="1"/>
  <c r="KJ51" i="16" a="1"/>
  <c r="KJ51" i="16" s="1"/>
  <c r="KI51" i="16" a="1"/>
  <c r="KI51" i="16" s="1"/>
  <c r="KH51" i="16" a="1"/>
  <c r="KH51" i="16" s="1"/>
  <c r="KG51" i="16" a="1"/>
  <c r="KG51" i="16" s="1"/>
  <c r="KF51" i="16" a="1"/>
  <c r="KF51" i="16" s="1"/>
  <c r="KE51" i="16" a="1"/>
  <c r="KE51" i="16" s="1"/>
  <c r="KD51" i="16" a="1"/>
  <c r="KD51" i="16" s="1"/>
  <c r="KC51" i="16" a="1"/>
  <c r="KC51" i="16" s="1"/>
  <c r="KB51" i="16" a="1"/>
  <c r="KB51" i="16" s="1"/>
  <c r="KA51" i="16" a="1"/>
  <c r="KA51" i="16" s="1"/>
  <c r="JZ51" i="16" a="1"/>
  <c r="JZ51" i="16" s="1"/>
  <c r="JY51" i="16" a="1"/>
  <c r="JY51" i="16" s="1"/>
  <c r="JX51" i="16" a="1"/>
  <c r="JX51" i="16" s="1"/>
  <c r="JW51" i="16" a="1"/>
  <c r="JW51" i="16" s="1"/>
  <c r="JV51" i="16" a="1"/>
  <c r="JV51" i="16" s="1"/>
  <c r="JU51" i="16" a="1"/>
  <c r="JU51" i="16" s="1"/>
  <c r="JT51" i="16" a="1"/>
  <c r="JT51" i="16" s="1"/>
  <c r="JS51" i="16" a="1"/>
  <c r="JS51" i="16" s="1"/>
  <c r="JR51" i="16" a="1"/>
  <c r="JR51" i="16" s="1"/>
  <c r="JQ51" i="16" a="1"/>
  <c r="JQ51" i="16" s="1"/>
  <c r="JP51" i="16" a="1"/>
  <c r="JP51" i="16" s="1"/>
  <c r="JO51" i="16" a="1"/>
  <c r="JO51" i="16" s="1"/>
  <c r="JN51" i="16" a="1"/>
  <c r="JN51" i="16" s="1"/>
  <c r="JM51" i="16" a="1"/>
  <c r="JM51" i="16" s="1"/>
  <c r="JL51" i="16" a="1"/>
  <c r="JL51" i="16" s="1"/>
  <c r="JK51" i="16" a="1"/>
  <c r="JK51" i="16" s="1"/>
  <c r="JJ51" i="16" a="1"/>
  <c r="JJ51" i="16" s="1"/>
  <c r="JI51" i="16" a="1"/>
  <c r="JI51" i="16" s="1"/>
  <c r="JH51" i="16" a="1"/>
  <c r="JH51" i="16" s="1"/>
  <c r="JG51" i="16" a="1"/>
  <c r="JG51" i="16" s="1"/>
  <c r="JF51" i="16" a="1"/>
  <c r="JF51" i="16" s="1"/>
  <c r="JE51" i="16" a="1"/>
  <c r="JE51" i="16" s="1"/>
  <c r="JD51" i="16" a="1"/>
  <c r="JD51" i="16" s="1"/>
  <c r="JC51" i="16" a="1"/>
  <c r="JC51" i="16" s="1"/>
  <c r="JB51" i="16" a="1"/>
  <c r="JB51" i="16" s="1"/>
  <c r="JA51" i="16" a="1"/>
  <c r="JA51" i="16" s="1"/>
  <c r="IZ51" i="16" a="1"/>
  <c r="IZ51" i="16" s="1"/>
  <c r="IY51" i="16" a="1"/>
  <c r="IY51" i="16" s="1"/>
  <c r="IX51" i="16" a="1"/>
  <c r="IX51" i="16" s="1"/>
  <c r="IW51" i="16" a="1"/>
  <c r="IW51" i="16" s="1"/>
  <c r="IV51" i="16" a="1"/>
  <c r="IV51" i="16" s="1"/>
  <c r="IU51" i="16" a="1"/>
  <c r="IU51" i="16" s="1"/>
  <c r="IT51" i="16" a="1"/>
  <c r="IT51" i="16" s="1"/>
  <c r="IS51" i="16" a="1"/>
  <c r="IS51" i="16" s="1"/>
  <c r="IR51" i="16" a="1"/>
  <c r="IR51" i="16" s="1"/>
  <c r="IQ51" i="16" a="1"/>
  <c r="IQ51" i="16" s="1"/>
  <c r="IP51" i="16" a="1"/>
  <c r="IP51" i="16" s="1"/>
  <c r="IO51" i="16" a="1"/>
  <c r="IO51" i="16" s="1"/>
  <c r="IN51" i="16" a="1"/>
  <c r="IN51" i="16" s="1"/>
  <c r="IM51" i="16" a="1"/>
  <c r="IM51" i="16" s="1"/>
  <c r="IL51" i="16" a="1"/>
  <c r="IL51" i="16" s="1"/>
  <c r="IK51" i="16" a="1"/>
  <c r="IK51" i="16" s="1"/>
  <c r="IJ51" i="16" a="1"/>
  <c r="IJ51" i="16" s="1"/>
  <c r="II51" i="16" a="1"/>
  <c r="II51" i="16" s="1"/>
  <c r="IH51" i="16" a="1"/>
  <c r="IH51" i="16" s="1"/>
  <c r="IG51" i="16" a="1"/>
  <c r="IG51" i="16" s="1"/>
  <c r="IF51" i="16" a="1"/>
  <c r="IF51" i="16" s="1"/>
  <c r="IE51" i="16" a="1"/>
  <c r="IE51" i="16" s="1"/>
  <c r="ID51" i="16" a="1"/>
  <c r="ID51" i="16" s="1"/>
  <c r="IC51" i="16" a="1"/>
  <c r="IC51" i="16" s="1"/>
  <c r="IB51" i="16" a="1"/>
  <c r="IB51" i="16" s="1"/>
  <c r="IA51" i="16" a="1"/>
  <c r="IA51" i="16" s="1"/>
  <c r="HZ51" i="16" a="1"/>
  <c r="HZ51" i="16" s="1"/>
  <c r="HY51" i="16" a="1"/>
  <c r="HY51" i="16" s="1"/>
  <c r="HX51" i="16" a="1"/>
  <c r="HX51" i="16" s="1"/>
  <c r="HW51" i="16" a="1"/>
  <c r="HW51" i="16" s="1"/>
  <c r="HV51" i="16" a="1"/>
  <c r="HV51" i="16" s="1"/>
  <c r="HU51" i="16" a="1"/>
  <c r="HU51" i="16" s="1"/>
  <c r="HT51" i="16" a="1"/>
  <c r="HT51" i="16" s="1"/>
  <c r="HS51" i="16" a="1"/>
  <c r="HS51" i="16" s="1"/>
  <c r="HR51" i="16" a="1"/>
  <c r="HR51" i="16" s="1"/>
  <c r="HQ51" i="16" a="1"/>
  <c r="HQ51" i="16" s="1"/>
  <c r="HP51" i="16" a="1"/>
  <c r="HP51" i="16" s="1"/>
  <c r="HO51" i="16" a="1"/>
  <c r="HO51" i="16" s="1"/>
  <c r="HN51" i="16" a="1"/>
  <c r="HN51" i="16" s="1"/>
  <c r="HM51" i="16" a="1"/>
  <c r="HM51" i="16" s="1"/>
  <c r="HL51" i="16" a="1"/>
  <c r="HL51" i="16" s="1"/>
  <c r="HK51" i="16" a="1"/>
  <c r="HK51" i="16" s="1"/>
  <c r="HJ51" i="16" a="1"/>
  <c r="HJ51" i="16" s="1"/>
  <c r="HI51" i="16" a="1"/>
  <c r="HI51" i="16" s="1"/>
  <c r="HH51" i="16" a="1"/>
  <c r="HH51" i="16" s="1"/>
  <c r="HG51" i="16" a="1"/>
  <c r="HG51" i="16" s="1"/>
  <c r="HF51" i="16" a="1"/>
  <c r="HF51" i="16" s="1"/>
  <c r="HE51" i="16" a="1"/>
  <c r="HE51" i="16" s="1"/>
  <c r="HD51" i="16" a="1"/>
  <c r="HD51" i="16" s="1"/>
  <c r="HC51" i="16" a="1"/>
  <c r="HC51" i="16" s="1"/>
  <c r="HB51" i="16" a="1"/>
  <c r="HB51" i="16" s="1"/>
  <c r="HA51" i="16" a="1"/>
  <c r="HA51" i="16" s="1"/>
  <c r="GZ51" i="16" a="1"/>
  <c r="GZ51" i="16" s="1"/>
  <c r="GY51" i="16" a="1"/>
  <c r="GY51" i="16" s="1"/>
  <c r="GX51" i="16" a="1"/>
  <c r="GX51" i="16" s="1"/>
  <c r="GW51" i="16" a="1"/>
  <c r="GW51" i="16" s="1"/>
  <c r="GV51" i="16" a="1"/>
  <c r="GV51" i="16" s="1"/>
  <c r="GU51" i="16" a="1"/>
  <c r="GU51" i="16" s="1"/>
  <c r="GT51" i="16" a="1"/>
  <c r="GT51" i="16" s="1"/>
  <c r="GS51" i="16" a="1"/>
  <c r="GS51" i="16" s="1"/>
  <c r="GR51" i="16" a="1"/>
  <c r="GR51" i="16" s="1"/>
  <c r="GQ51" i="16" a="1"/>
  <c r="GQ51" i="16" s="1"/>
  <c r="GP51" i="16" a="1"/>
  <c r="GP51" i="16" s="1"/>
  <c r="GO51" i="16" a="1"/>
  <c r="GO51" i="16" s="1"/>
  <c r="GN51" i="16" a="1"/>
  <c r="GN51" i="16" s="1"/>
  <c r="GM51" i="16" a="1"/>
  <c r="GM51" i="16" s="1"/>
  <c r="GL51" i="16" a="1"/>
  <c r="GL51" i="16" s="1"/>
  <c r="GK51" i="16" a="1"/>
  <c r="GK51" i="16" s="1"/>
  <c r="GJ51" i="16" a="1"/>
  <c r="GJ51" i="16" s="1"/>
  <c r="GI51" i="16" a="1"/>
  <c r="GI51" i="16" s="1"/>
  <c r="GH51" i="16" a="1"/>
  <c r="GH51" i="16" s="1"/>
  <c r="GG51" i="16" a="1"/>
  <c r="GG51" i="16" s="1"/>
  <c r="GF51" i="16" a="1"/>
  <c r="GF51" i="16" s="1"/>
  <c r="GE51" i="16" a="1"/>
  <c r="GE51" i="16" s="1"/>
  <c r="GD51" i="16" a="1"/>
  <c r="GD51" i="16" s="1"/>
  <c r="GC51" i="16" a="1"/>
  <c r="GC51" i="16" s="1"/>
  <c r="GB51" i="16" a="1"/>
  <c r="GB51" i="16" s="1"/>
  <c r="GA51" i="16" a="1"/>
  <c r="GA51" i="16" s="1"/>
  <c r="FZ51" i="16" a="1"/>
  <c r="FZ51" i="16" s="1"/>
  <c r="FY51" i="16" a="1"/>
  <c r="FY51" i="16" s="1"/>
  <c r="FX51" i="16" a="1"/>
  <c r="FX51" i="16" s="1"/>
  <c r="FW51" i="16" a="1"/>
  <c r="FW51" i="16" s="1"/>
  <c r="FV51" i="16" a="1"/>
  <c r="FV51" i="16" s="1"/>
  <c r="FU51" i="16" a="1"/>
  <c r="FU51" i="16" s="1"/>
  <c r="FT51" i="16" a="1"/>
  <c r="FT51" i="16" s="1"/>
  <c r="FS51" i="16" a="1"/>
  <c r="FS51" i="16" s="1"/>
  <c r="FR51" i="16" a="1"/>
  <c r="FR51" i="16" s="1"/>
  <c r="FQ51" i="16" a="1"/>
  <c r="FQ51" i="16" s="1"/>
  <c r="FP51" i="16" a="1"/>
  <c r="FP51" i="16" s="1"/>
  <c r="FO51" i="16" a="1"/>
  <c r="FO51" i="16" s="1"/>
  <c r="FN51" i="16" a="1"/>
  <c r="FN51" i="16" s="1"/>
  <c r="FM51" i="16" a="1"/>
  <c r="FM51" i="16" s="1"/>
  <c r="FL51" i="16" a="1"/>
  <c r="FL51" i="16" s="1"/>
  <c r="FK51" i="16" a="1"/>
  <c r="FK51" i="16" s="1"/>
  <c r="FJ51" i="16" a="1"/>
  <c r="FJ51" i="16" s="1"/>
  <c r="FI51" i="16" a="1"/>
  <c r="FI51" i="16" s="1"/>
  <c r="FH51" i="16" a="1"/>
  <c r="FH51" i="16" s="1"/>
  <c r="FG51" i="16" a="1"/>
  <c r="FG51" i="16" s="1"/>
  <c r="FF51" i="16" a="1"/>
  <c r="FF51" i="16" s="1"/>
  <c r="FE51" i="16" a="1"/>
  <c r="FE51" i="16" s="1"/>
  <c r="FD51" i="16" a="1"/>
  <c r="FD51" i="16" s="1"/>
  <c r="FC51" i="16" a="1"/>
  <c r="FC51" i="16" s="1"/>
  <c r="FB51" i="16" a="1"/>
  <c r="FB51" i="16" s="1"/>
  <c r="FA51" i="16" a="1"/>
  <c r="FA51" i="16" s="1"/>
  <c r="EZ51" i="16" a="1"/>
  <c r="EZ51" i="16" s="1"/>
  <c r="EY51" i="16" a="1"/>
  <c r="EY51" i="16" s="1"/>
  <c r="EX51" i="16" a="1"/>
  <c r="EX51" i="16" s="1"/>
  <c r="EW51" i="16" a="1"/>
  <c r="EW51" i="16" s="1"/>
  <c r="EV51" i="16" a="1"/>
  <c r="EV51" i="16" s="1"/>
  <c r="EU51" i="16" a="1"/>
  <c r="EU51" i="16" s="1"/>
  <c r="ET51" i="16" a="1"/>
  <c r="ET51" i="16" s="1"/>
  <c r="ES51" i="16" a="1"/>
  <c r="ES51" i="16" s="1"/>
  <c r="ER51" i="16" a="1"/>
  <c r="ER51" i="16" s="1"/>
  <c r="EQ51" i="16" a="1"/>
  <c r="EQ51" i="16" s="1"/>
  <c r="EP51" i="16" a="1"/>
  <c r="EP51" i="16" s="1"/>
  <c r="EO51" i="16" a="1"/>
  <c r="EO51" i="16" s="1"/>
  <c r="EN51" i="16" a="1"/>
  <c r="EN51" i="16" s="1"/>
  <c r="EM51" i="16" a="1"/>
  <c r="EM51" i="16" s="1"/>
  <c r="EL51" i="16" a="1"/>
  <c r="EL51" i="16" s="1"/>
  <c r="EK51" i="16" a="1"/>
  <c r="EK51" i="16" s="1"/>
  <c r="EJ51" i="16" a="1"/>
  <c r="EJ51" i="16" s="1"/>
  <c r="EI51" i="16" a="1"/>
  <c r="EI51" i="16" s="1"/>
  <c r="EH51" i="16" a="1"/>
  <c r="EH51" i="16" s="1"/>
  <c r="EG51" i="16" a="1"/>
  <c r="EG51" i="16" s="1"/>
  <c r="EF51" i="16" a="1"/>
  <c r="EF51" i="16" s="1"/>
  <c r="EE51" i="16" a="1"/>
  <c r="EE51" i="16" s="1"/>
  <c r="ED51" i="16" a="1"/>
  <c r="ED51" i="16" s="1"/>
  <c r="EC51" i="16" a="1"/>
  <c r="EC51" i="16" s="1"/>
  <c r="EB51" i="16" a="1"/>
  <c r="EB51" i="16" s="1"/>
  <c r="EA51" i="16" a="1"/>
  <c r="EA51" i="16" s="1"/>
  <c r="DZ51" i="16" a="1"/>
  <c r="DZ51" i="16" s="1"/>
  <c r="DY51" i="16" a="1"/>
  <c r="DY51" i="16" s="1"/>
  <c r="DX51" i="16" a="1"/>
  <c r="DX51" i="16" s="1"/>
  <c r="DW51" i="16" a="1"/>
  <c r="DW51" i="16" s="1"/>
  <c r="DV51" i="16" a="1"/>
  <c r="DV51" i="16" s="1"/>
  <c r="DU51" i="16" a="1"/>
  <c r="DU51" i="16" s="1"/>
  <c r="DT51" i="16" a="1"/>
  <c r="DT51" i="16" s="1"/>
  <c r="DS51" i="16" a="1"/>
  <c r="DS51" i="16" s="1"/>
  <c r="DR51" i="16" a="1"/>
  <c r="DR51" i="16" s="1"/>
  <c r="DQ51" i="16" a="1"/>
  <c r="DQ51" i="16" s="1"/>
  <c r="DP51" i="16" a="1"/>
  <c r="DP51" i="16" s="1"/>
  <c r="DO51" i="16" a="1"/>
  <c r="DO51" i="16" s="1"/>
  <c r="DN51" i="16" a="1"/>
  <c r="DN51" i="16" s="1"/>
  <c r="DM51" i="16" a="1"/>
  <c r="DM51" i="16" s="1"/>
  <c r="DL51" i="16" a="1"/>
  <c r="DL51" i="16" s="1"/>
  <c r="DK51" i="16" a="1"/>
  <c r="DK51" i="16" s="1"/>
  <c r="DJ51" i="16" a="1"/>
  <c r="DJ51" i="16" s="1"/>
  <c r="DI51" i="16" a="1"/>
  <c r="DI51" i="16" s="1"/>
  <c r="DH51" i="16" a="1"/>
  <c r="DH51" i="16" s="1"/>
  <c r="DG51" i="16" a="1"/>
  <c r="DG51" i="16" s="1"/>
  <c r="DF51" i="16" a="1"/>
  <c r="DF51" i="16" s="1"/>
  <c r="DE51" i="16" a="1"/>
  <c r="DE51" i="16" s="1"/>
  <c r="DD51" i="16" a="1"/>
  <c r="DD51" i="16" s="1"/>
  <c r="DC51" i="16" a="1"/>
  <c r="DC51" i="16" s="1"/>
  <c r="DB51" i="16" a="1"/>
  <c r="DB51" i="16" s="1"/>
  <c r="DA51" i="16" a="1"/>
  <c r="DA51" i="16" s="1"/>
  <c r="CZ51" i="16" a="1"/>
  <c r="CZ51" i="16" s="1"/>
  <c r="CY51" i="16" a="1"/>
  <c r="CY51" i="16" s="1"/>
  <c r="CX51" i="16" a="1"/>
  <c r="CX51" i="16" s="1"/>
  <c r="CW51" i="16" a="1"/>
  <c r="CW51" i="16" s="1"/>
  <c r="CV51" i="16" a="1"/>
  <c r="CV51" i="16" s="1"/>
  <c r="CU51" i="16" a="1"/>
  <c r="CU51" i="16" s="1"/>
  <c r="CT51" i="16" a="1"/>
  <c r="CT51" i="16" s="1"/>
  <c r="CS51" i="16" a="1"/>
  <c r="CS51" i="16" s="1"/>
  <c r="CR51" i="16" a="1"/>
  <c r="CR51" i="16" s="1"/>
  <c r="CQ51" i="16" a="1"/>
  <c r="CQ51" i="16" s="1"/>
  <c r="CP51" i="16" a="1"/>
  <c r="CP51" i="16" s="1"/>
  <c r="CO51" i="16" a="1"/>
  <c r="CO51" i="16" s="1"/>
  <c r="CN51" i="16" a="1"/>
  <c r="CN51" i="16" s="1"/>
  <c r="CM51" i="16" a="1"/>
  <c r="CM51" i="16" s="1"/>
  <c r="CL51" i="16" a="1"/>
  <c r="CL51" i="16" s="1"/>
  <c r="CK51" i="16" a="1"/>
  <c r="CK51" i="16" s="1"/>
  <c r="CJ51" i="16" a="1"/>
  <c r="CJ51" i="16" s="1"/>
  <c r="CI51" i="16" a="1"/>
  <c r="CI51" i="16" s="1"/>
  <c r="CH51" i="16" a="1"/>
  <c r="CH51" i="16" s="1"/>
  <c r="CG51" i="16" a="1"/>
  <c r="CG51" i="16" s="1"/>
  <c r="CF51" i="16" a="1"/>
  <c r="CF51" i="16" s="1"/>
  <c r="CE51" i="16" a="1"/>
  <c r="CE51" i="16" s="1"/>
  <c r="CD51" i="16" a="1"/>
  <c r="CD51" i="16" s="1"/>
  <c r="CC51" i="16" a="1"/>
  <c r="CC51" i="16" s="1"/>
  <c r="CB51" i="16" a="1"/>
  <c r="CB51" i="16" s="1"/>
  <c r="CA51" i="16" a="1"/>
  <c r="CA51" i="16" s="1"/>
  <c r="BZ51" i="16" a="1"/>
  <c r="BZ51" i="16" s="1"/>
  <c r="BY51" i="16" a="1"/>
  <c r="BY51" i="16" s="1"/>
  <c r="BX51" i="16" a="1"/>
  <c r="BX51" i="16" s="1"/>
  <c r="BW51" i="16" a="1"/>
  <c r="BW51" i="16" s="1"/>
  <c r="BV51" i="16" a="1"/>
  <c r="BV51" i="16" s="1"/>
  <c r="BU51" i="16" a="1"/>
  <c r="BU51" i="16" s="1"/>
  <c r="BT51" i="16" a="1"/>
  <c r="BT51" i="16" s="1"/>
  <c r="BS51" i="16" a="1"/>
  <c r="BS51" i="16" s="1"/>
  <c r="BR51" i="16" a="1"/>
  <c r="BR51" i="16" s="1"/>
  <c r="BQ51" i="16" a="1"/>
  <c r="BQ51" i="16" s="1"/>
  <c r="BP51" i="16" a="1"/>
  <c r="BP51" i="16" s="1"/>
  <c r="BO51" i="16" a="1"/>
  <c r="BO51" i="16" s="1"/>
  <c r="BN51" i="16" a="1"/>
  <c r="BN51" i="16" s="1"/>
  <c r="BM51" i="16" a="1"/>
  <c r="BM51" i="16" s="1"/>
  <c r="BL51" i="16" a="1"/>
  <c r="BL51" i="16" s="1"/>
  <c r="BK51" i="16" a="1"/>
  <c r="BK51" i="16" s="1"/>
  <c r="BJ51" i="16" a="1"/>
  <c r="BJ51" i="16" s="1"/>
  <c r="BI51" i="16" a="1"/>
  <c r="BI51" i="16" s="1"/>
  <c r="BH51" i="16" a="1"/>
  <c r="BH51" i="16" s="1"/>
  <c r="BG51" i="16" a="1"/>
  <c r="BG51" i="16" s="1"/>
  <c r="BF51" i="16" a="1"/>
  <c r="BF51" i="16" s="1"/>
  <c r="BE51" i="16" a="1"/>
  <c r="BE51" i="16" s="1"/>
  <c r="BD51" i="16" a="1"/>
  <c r="BD51" i="16" s="1"/>
  <c r="BC51" i="16" a="1"/>
  <c r="BC51" i="16" s="1"/>
  <c r="BB51" i="16" a="1"/>
  <c r="BB51" i="16" s="1"/>
  <c r="BA51" i="16" a="1"/>
  <c r="BA51" i="16" s="1"/>
  <c r="AZ51" i="16" a="1"/>
  <c r="AZ51" i="16" s="1"/>
  <c r="AY51" i="16" a="1"/>
  <c r="AY51" i="16" s="1"/>
  <c r="AX51" i="16" a="1"/>
  <c r="AX51" i="16" s="1"/>
  <c r="AW51" i="16" a="1"/>
  <c r="AW51" i="16" s="1"/>
  <c r="AV51" i="16" a="1"/>
  <c r="AV51" i="16" s="1"/>
  <c r="AU51" i="16" a="1"/>
  <c r="AU51" i="16" s="1"/>
  <c r="AT51" i="16" a="1"/>
  <c r="AT51" i="16" s="1"/>
  <c r="AS51" i="16" a="1"/>
  <c r="AS51" i="16" s="1"/>
  <c r="AR51" i="16" a="1"/>
  <c r="AR51" i="16" s="1"/>
  <c r="AQ51" i="16" a="1"/>
  <c r="AQ51" i="16" s="1"/>
  <c r="AP51" i="16" a="1"/>
  <c r="AP51" i="16" s="1"/>
  <c r="AO51" i="16" a="1"/>
  <c r="AO51" i="16" s="1"/>
  <c r="AN51" i="16" a="1"/>
  <c r="AN51" i="16" s="1"/>
  <c r="AM51" i="16" a="1"/>
  <c r="AM51" i="16" s="1"/>
  <c r="AL51" i="16" a="1"/>
  <c r="AL51" i="16" s="1"/>
  <c r="AK51" i="16" a="1"/>
  <c r="AK51" i="16" s="1"/>
  <c r="AJ51" i="16" a="1"/>
  <c r="AJ51" i="16" s="1"/>
  <c r="AI51" i="16" a="1"/>
  <c r="AI51" i="16" s="1"/>
  <c r="AH51" i="16" a="1"/>
  <c r="AH51" i="16" s="1"/>
  <c r="AG51" i="16" a="1"/>
  <c r="AG51" i="16" s="1"/>
  <c r="AF51" i="16" a="1"/>
  <c r="AF51" i="16" s="1"/>
  <c r="AE51" i="16" a="1"/>
  <c r="AE51" i="16" s="1"/>
  <c r="AD51" i="16" a="1"/>
  <c r="AD51" i="16" s="1"/>
  <c r="AC51" i="16" a="1"/>
  <c r="AC51" i="16" s="1"/>
  <c r="AB51" i="16" a="1"/>
  <c r="AB51" i="16" s="1"/>
  <c r="AA51" i="16" a="1"/>
  <c r="AA51" i="16" s="1"/>
  <c r="Z51" i="16" a="1"/>
  <c r="Z51" i="16" s="1"/>
  <c r="Y51" i="16" a="1"/>
  <c r="Y51" i="16" s="1"/>
  <c r="X51" i="16" a="1"/>
  <c r="X51" i="16" s="1"/>
  <c r="W51" i="16" a="1"/>
  <c r="W51" i="16" s="1"/>
  <c r="V51" i="16" a="1"/>
  <c r="V51" i="16" s="1"/>
  <c r="U51" i="16" a="1"/>
  <c r="U51" i="16" s="1"/>
  <c r="T51" i="16" a="1"/>
  <c r="T51" i="16" s="1"/>
  <c r="S51" i="16" a="1"/>
  <c r="S51" i="16" s="1"/>
  <c r="R51" i="16" a="1"/>
  <c r="R51" i="16" s="1"/>
  <c r="Q51" i="16" a="1"/>
  <c r="Q51" i="16" s="1"/>
  <c r="P51" i="16" a="1"/>
  <c r="P51" i="16" s="1"/>
  <c r="O51" i="16" a="1"/>
  <c r="O51" i="16" s="1"/>
  <c r="N51" i="16" a="1"/>
  <c r="N51" i="16" s="1"/>
  <c r="M51" i="16" a="1"/>
  <c r="M51" i="16" s="1"/>
  <c r="L51" i="16" a="1"/>
  <c r="L51" i="16" s="1"/>
  <c r="K51" i="16" a="1"/>
  <c r="K51" i="16" s="1"/>
  <c r="J51" i="16" a="1"/>
  <c r="J51" i="16" s="1"/>
  <c r="NJ50" i="16" a="1"/>
  <c r="NJ50" i="16" s="1"/>
  <c r="NI50" i="16" a="1"/>
  <c r="NI50" i="16" s="1"/>
  <c r="NH50" i="16" a="1"/>
  <c r="NH50" i="16" s="1"/>
  <c r="NG50" i="16" a="1"/>
  <c r="NG50" i="16" s="1"/>
  <c r="NF50" i="16" a="1"/>
  <c r="NF50" i="16" s="1"/>
  <c r="NE50" i="16" a="1"/>
  <c r="NE50" i="16" s="1"/>
  <c r="ND50" i="16" a="1"/>
  <c r="ND50" i="16" s="1"/>
  <c r="NC50" i="16" a="1"/>
  <c r="NC50" i="16" s="1"/>
  <c r="NB50" i="16" a="1"/>
  <c r="NB50" i="16" s="1"/>
  <c r="NA50" i="16" a="1"/>
  <c r="NA50" i="16" s="1"/>
  <c r="MZ50" i="16" a="1"/>
  <c r="MZ50" i="16" s="1"/>
  <c r="MY50" i="16" a="1"/>
  <c r="MY50" i="16" s="1"/>
  <c r="MX50" i="16" a="1"/>
  <c r="MX50" i="16" s="1"/>
  <c r="MW50" i="16" a="1"/>
  <c r="MW50" i="16" s="1"/>
  <c r="MV50" i="16" a="1"/>
  <c r="MV50" i="16" s="1"/>
  <c r="MU50" i="16" a="1"/>
  <c r="MU50" i="16" s="1"/>
  <c r="MT50" i="16" a="1"/>
  <c r="MT50" i="16" s="1"/>
  <c r="MS50" i="16" a="1"/>
  <c r="MS50" i="16" s="1"/>
  <c r="MR50" i="16" a="1"/>
  <c r="MR50" i="16" s="1"/>
  <c r="MQ50" i="16" a="1"/>
  <c r="MQ50" i="16" s="1"/>
  <c r="MP50" i="16" a="1"/>
  <c r="MP50" i="16" s="1"/>
  <c r="MO50" i="16" a="1"/>
  <c r="MO50" i="16" s="1"/>
  <c r="MN50" i="16" a="1"/>
  <c r="MN50" i="16" s="1"/>
  <c r="MM50" i="16" a="1"/>
  <c r="MM50" i="16" s="1"/>
  <c r="ML50" i="16" a="1"/>
  <c r="ML50" i="16" s="1"/>
  <c r="MK50" i="16" a="1"/>
  <c r="MK50" i="16" s="1"/>
  <c r="MJ50" i="16" a="1"/>
  <c r="MJ50" i="16" s="1"/>
  <c r="MI50" i="16" a="1"/>
  <c r="MI50" i="16" s="1"/>
  <c r="MH50" i="16" a="1"/>
  <c r="MH50" i="16" s="1"/>
  <c r="MG50" i="16" a="1"/>
  <c r="MG50" i="16" s="1"/>
  <c r="MF50" i="16" a="1"/>
  <c r="MF50" i="16" s="1"/>
  <c r="ME50" i="16" a="1"/>
  <c r="ME50" i="16" s="1"/>
  <c r="MD50" i="16" a="1"/>
  <c r="MD50" i="16" s="1"/>
  <c r="MC50" i="16" a="1"/>
  <c r="MC50" i="16" s="1"/>
  <c r="MB50" i="16" a="1"/>
  <c r="MB50" i="16" s="1"/>
  <c r="MA50" i="16" a="1"/>
  <c r="MA50" i="16" s="1"/>
  <c r="LZ50" i="16" a="1"/>
  <c r="LZ50" i="16" s="1"/>
  <c r="LY50" i="16" a="1"/>
  <c r="LY50" i="16" s="1"/>
  <c r="LX50" i="16" a="1"/>
  <c r="LX50" i="16" s="1"/>
  <c r="LW50" i="16" a="1"/>
  <c r="LW50" i="16" s="1"/>
  <c r="LV50" i="16" a="1"/>
  <c r="LV50" i="16" s="1"/>
  <c r="LU50" i="16" a="1"/>
  <c r="LU50" i="16" s="1"/>
  <c r="LT50" i="16" a="1"/>
  <c r="LT50" i="16" s="1"/>
  <c r="LS50" i="16" a="1"/>
  <c r="LS50" i="16" s="1"/>
  <c r="LR50" i="16" a="1"/>
  <c r="LR50" i="16" s="1"/>
  <c r="LQ50" i="16" a="1"/>
  <c r="LQ50" i="16" s="1"/>
  <c r="LP50" i="16" a="1"/>
  <c r="LP50" i="16" s="1"/>
  <c r="LO50" i="16" a="1"/>
  <c r="LO50" i="16" s="1"/>
  <c r="LN50" i="16" a="1"/>
  <c r="LN50" i="16" s="1"/>
  <c r="LM50" i="16" a="1"/>
  <c r="LM50" i="16" s="1"/>
  <c r="LL50" i="16" a="1"/>
  <c r="LL50" i="16" s="1"/>
  <c r="LK50" i="16" a="1"/>
  <c r="LK50" i="16" s="1"/>
  <c r="LJ50" i="16" a="1"/>
  <c r="LJ50" i="16" s="1"/>
  <c r="LI50" i="16" a="1"/>
  <c r="LI50" i="16" s="1"/>
  <c r="LH50" i="16" a="1"/>
  <c r="LH50" i="16" s="1"/>
  <c r="LG50" i="16" a="1"/>
  <c r="LG50" i="16" s="1"/>
  <c r="LF50" i="16" a="1"/>
  <c r="LF50" i="16" s="1"/>
  <c r="LE50" i="16" a="1"/>
  <c r="LE50" i="16" s="1"/>
  <c r="LD50" i="16" a="1"/>
  <c r="LD50" i="16" s="1"/>
  <c r="LC50" i="16" a="1"/>
  <c r="LC50" i="16" s="1"/>
  <c r="LB50" i="16" a="1"/>
  <c r="LB50" i="16" s="1"/>
  <c r="LA50" i="16" a="1"/>
  <c r="LA50" i="16" s="1"/>
  <c r="KZ50" i="16" a="1"/>
  <c r="KZ50" i="16" s="1"/>
  <c r="KY50" i="16" a="1"/>
  <c r="KY50" i="16" s="1"/>
  <c r="KX50" i="16" a="1"/>
  <c r="KX50" i="16" s="1"/>
  <c r="KW50" i="16" a="1"/>
  <c r="KW50" i="16" s="1"/>
  <c r="KV50" i="16" a="1"/>
  <c r="KV50" i="16" s="1"/>
  <c r="KU50" i="16" a="1"/>
  <c r="KU50" i="16" s="1"/>
  <c r="KT50" i="16" a="1"/>
  <c r="KT50" i="16" s="1"/>
  <c r="KS50" i="16" a="1"/>
  <c r="KS50" i="16" s="1"/>
  <c r="KR50" i="16" a="1"/>
  <c r="KR50" i="16" s="1"/>
  <c r="KQ50" i="16" a="1"/>
  <c r="KQ50" i="16" s="1"/>
  <c r="KP50" i="16" a="1"/>
  <c r="KP50" i="16" s="1"/>
  <c r="KO50" i="16" a="1"/>
  <c r="KO50" i="16" s="1"/>
  <c r="KN50" i="16" a="1"/>
  <c r="KN50" i="16" s="1"/>
  <c r="KM50" i="16" a="1"/>
  <c r="KM50" i="16" s="1"/>
  <c r="KL50" i="16" a="1"/>
  <c r="KL50" i="16" s="1"/>
  <c r="KK50" i="16" a="1"/>
  <c r="KK50" i="16" s="1"/>
  <c r="KJ50" i="16" a="1"/>
  <c r="KJ50" i="16" s="1"/>
  <c r="KI50" i="16" a="1"/>
  <c r="KI50" i="16" s="1"/>
  <c r="KH50" i="16" a="1"/>
  <c r="KH50" i="16" s="1"/>
  <c r="KG50" i="16" a="1"/>
  <c r="KG50" i="16" s="1"/>
  <c r="KF50" i="16" a="1"/>
  <c r="KF50" i="16" s="1"/>
  <c r="KE50" i="16" a="1"/>
  <c r="KE50" i="16" s="1"/>
  <c r="KD50" i="16" a="1"/>
  <c r="KD50" i="16" s="1"/>
  <c r="KC50" i="16" a="1"/>
  <c r="KC50" i="16" s="1"/>
  <c r="KB50" i="16" a="1"/>
  <c r="KB50" i="16" s="1"/>
  <c r="KA50" i="16" a="1"/>
  <c r="KA50" i="16" s="1"/>
  <c r="JZ50" i="16" a="1"/>
  <c r="JZ50" i="16" s="1"/>
  <c r="JY50" i="16" a="1"/>
  <c r="JY50" i="16" s="1"/>
  <c r="JX50" i="16" a="1"/>
  <c r="JX50" i="16" s="1"/>
  <c r="JW50" i="16" a="1"/>
  <c r="JW50" i="16" s="1"/>
  <c r="JV50" i="16" a="1"/>
  <c r="JV50" i="16" s="1"/>
  <c r="JU50" i="16" a="1"/>
  <c r="JU50" i="16" s="1"/>
  <c r="JT50" i="16" a="1"/>
  <c r="JT50" i="16" s="1"/>
  <c r="JS50" i="16" a="1"/>
  <c r="JS50" i="16" s="1"/>
  <c r="JR50" i="16" a="1"/>
  <c r="JR50" i="16" s="1"/>
  <c r="JQ50" i="16" a="1"/>
  <c r="JQ50" i="16" s="1"/>
  <c r="JP50" i="16" a="1"/>
  <c r="JP50" i="16" s="1"/>
  <c r="JO50" i="16" a="1"/>
  <c r="JO50" i="16" s="1"/>
  <c r="JN50" i="16" a="1"/>
  <c r="JN50" i="16" s="1"/>
  <c r="JM50" i="16" a="1"/>
  <c r="JM50" i="16" s="1"/>
  <c r="JL50" i="16" a="1"/>
  <c r="JL50" i="16" s="1"/>
  <c r="JK50" i="16" a="1"/>
  <c r="JK50" i="16" s="1"/>
  <c r="JJ50" i="16" a="1"/>
  <c r="JJ50" i="16" s="1"/>
  <c r="JI50" i="16" a="1"/>
  <c r="JI50" i="16" s="1"/>
  <c r="JH50" i="16" a="1"/>
  <c r="JH50" i="16" s="1"/>
  <c r="JG50" i="16" a="1"/>
  <c r="JG50" i="16" s="1"/>
  <c r="JF50" i="16" a="1"/>
  <c r="JF50" i="16" s="1"/>
  <c r="JE50" i="16" a="1"/>
  <c r="JE50" i="16" s="1"/>
  <c r="JD50" i="16" a="1"/>
  <c r="JD50" i="16" s="1"/>
  <c r="JC50" i="16" a="1"/>
  <c r="JC50" i="16" s="1"/>
  <c r="JB50" i="16" a="1"/>
  <c r="JB50" i="16" s="1"/>
  <c r="JA50" i="16" a="1"/>
  <c r="JA50" i="16" s="1"/>
  <c r="IZ50" i="16" a="1"/>
  <c r="IZ50" i="16" s="1"/>
  <c r="IY50" i="16" a="1"/>
  <c r="IY50" i="16" s="1"/>
  <c r="IX50" i="16" a="1"/>
  <c r="IX50" i="16" s="1"/>
  <c r="IW50" i="16" a="1"/>
  <c r="IW50" i="16" s="1"/>
  <c r="IV50" i="16" a="1"/>
  <c r="IV50" i="16" s="1"/>
  <c r="IU50" i="16" a="1"/>
  <c r="IU50" i="16" s="1"/>
  <c r="IT50" i="16" a="1"/>
  <c r="IT50" i="16" s="1"/>
  <c r="IS50" i="16" a="1"/>
  <c r="IS50" i="16" s="1"/>
  <c r="IR50" i="16" a="1"/>
  <c r="IR50" i="16" s="1"/>
  <c r="IQ50" i="16" a="1"/>
  <c r="IQ50" i="16" s="1"/>
  <c r="IP50" i="16" a="1"/>
  <c r="IP50" i="16" s="1"/>
  <c r="IO50" i="16" a="1"/>
  <c r="IO50" i="16" s="1"/>
  <c r="IN50" i="16" a="1"/>
  <c r="IN50" i="16" s="1"/>
  <c r="IM50" i="16" a="1"/>
  <c r="IM50" i="16" s="1"/>
  <c r="IL50" i="16" a="1"/>
  <c r="IL50" i="16" s="1"/>
  <c r="IK50" i="16" a="1"/>
  <c r="IK50" i="16" s="1"/>
  <c r="IJ50" i="16" a="1"/>
  <c r="IJ50" i="16" s="1"/>
  <c r="II50" i="16" a="1"/>
  <c r="II50" i="16" s="1"/>
  <c r="IH50" i="16" a="1"/>
  <c r="IH50" i="16" s="1"/>
  <c r="IG50" i="16" a="1"/>
  <c r="IG50" i="16" s="1"/>
  <c r="IF50" i="16" a="1"/>
  <c r="IF50" i="16" s="1"/>
  <c r="IE50" i="16" a="1"/>
  <c r="IE50" i="16" s="1"/>
  <c r="ID50" i="16" a="1"/>
  <c r="ID50" i="16" s="1"/>
  <c r="IC50" i="16" a="1"/>
  <c r="IC50" i="16" s="1"/>
  <c r="IB50" i="16" a="1"/>
  <c r="IB50" i="16" s="1"/>
  <c r="IA50" i="16" a="1"/>
  <c r="IA50" i="16" s="1"/>
  <c r="HZ50" i="16" a="1"/>
  <c r="HZ50" i="16" s="1"/>
  <c r="HY50" i="16" a="1"/>
  <c r="HY50" i="16" s="1"/>
  <c r="HX50" i="16" a="1"/>
  <c r="HX50" i="16" s="1"/>
  <c r="HW50" i="16" a="1"/>
  <c r="HW50" i="16" s="1"/>
  <c r="HV50" i="16" a="1"/>
  <c r="HV50" i="16" s="1"/>
  <c r="HU50" i="16" a="1"/>
  <c r="HU50" i="16" s="1"/>
  <c r="HT50" i="16" a="1"/>
  <c r="HT50" i="16" s="1"/>
  <c r="HS50" i="16" a="1"/>
  <c r="HS50" i="16" s="1"/>
  <c r="HR50" i="16" a="1"/>
  <c r="HR50" i="16" s="1"/>
  <c r="HQ50" i="16" a="1"/>
  <c r="HQ50" i="16" s="1"/>
  <c r="HP50" i="16" a="1"/>
  <c r="HP50" i="16" s="1"/>
  <c r="HO50" i="16" a="1"/>
  <c r="HO50" i="16" s="1"/>
  <c r="HN50" i="16" a="1"/>
  <c r="HN50" i="16" s="1"/>
  <c r="HM50" i="16" a="1"/>
  <c r="HM50" i="16" s="1"/>
  <c r="HL50" i="16" a="1"/>
  <c r="HL50" i="16" s="1"/>
  <c r="HK50" i="16" a="1"/>
  <c r="HK50" i="16" s="1"/>
  <c r="HJ50" i="16" a="1"/>
  <c r="HJ50" i="16" s="1"/>
  <c r="HI50" i="16" a="1"/>
  <c r="HI50" i="16" s="1"/>
  <c r="HH50" i="16" a="1"/>
  <c r="HH50" i="16" s="1"/>
  <c r="HG50" i="16" a="1"/>
  <c r="HG50" i="16" s="1"/>
  <c r="HF50" i="16" a="1"/>
  <c r="HF50" i="16" s="1"/>
  <c r="HE50" i="16" a="1"/>
  <c r="HE50" i="16" s="1"/>
  <c r="HD50" i="16" a="1"/>
  <c r="HD50" i="16" s="1"/>
  <c r="HC50" i="16" a="1"/>
  <c r="HC50" i="16" s="1"/>
  <c r="HB50" i="16" a="1"/>
  <c r="HB50" i="16" s="1"/>
  <c r="HA50" i="16" a="1"/>
  <c r="HA50" i="16" s="1"/>
  <c r="GZ50" i="16" a="1"/>
  <c r="GZ50" i="16" s="1"/>
  <c r="GY50" i="16" a="1"/>
  <c r="GY50" i="16" s="1"/>
  <c r="GX50" i="16" a="1"/>
  <c r="GX50" i="16" s="1"/>
  <c r="GW50" i="16" a="1"/>
  <c r="GW50" i="16" s="1"/>
  <c r="GV50" i="16" a="1"/>
  <c r="GV50" i="16" s="1"/>
  <c r="GU50" i="16" a="1"/>
  <c r="GU50" i="16" s="1"/>
  <c r="GT50" i="16" a="1"/>
  <c r="GT50" i="16" s="1"/>
  <c r="GS50" i="16" a="1"/>
  <c r="GS50" i="16" s="1"/>
  <c r="GR50" i="16" a="1"/>
  <c r="GR50" i="16" s="1"/>
  <c r="GQ50" i="16" a="1"/>
  <c r="GQ50" i="16" s="1"/>
  <c r="GP50" i="16" a="1"/>
  <c r="GP50" i="16" s="1"/>
  <c r="GO50" i="16" a="1"/>
  <c r="GO50" i="16" s="1"/>
  <c r="GN50" i="16" a="1"/>
  <c r="GN50" i="16" s="1"/>
  <c r="GM50" i="16" a="1"/>
  <c r="GM50" i="16" s="1"/>
  <c r="GL50" i="16" a="1"/>
  <c r="GL50" i="16" s="1"/>
  <c r="GK50" i="16" a="1"/>
  <c r="GK50" i="16" s="1"/>
  <c r="GJ50" i="16" a="1"/>
  <c r="GJ50" i="16" s="1"/>
  <c r="GI50" i="16" a="1"/>
  <c r="GI50" i="16" s="1"/>
  <c r="GH50" i="16" a="1"/>
  <c r="GH50" i="16" s="1"/>
  <c r="GG50" i="16" a="1"/>
  <c r="GG50" i="16" s="1"/>
  <c r="GF50" i="16" a="1"/>
  <c r="GF50" i="16" s="1"/>
  <c r="GE50" i="16" a="1"/>
  <c r="GE50" i="16" s="1"/>
  <c r="GD50" i="16" a="1"/>
  <c r="GD50" i="16" s="1"/>
  <c r="GC50" i="16" a="1"/>
  <c r="GC50" i="16" s="1"/>
  <c r="GB50" i="16" a="1"/>
  <c r="GB50" i="16" s="1"/>
  <c r="GA50" i="16" a="1"/>
  <c r="GA50" i="16" s="1"/>
  <c r="FZ50" i="16" a="1"/>
  <c r="FZ50" i="16" s="1"/>
  <c r="FY50" i="16" a="1"/>
  <c r="FY50" i="16" s="1"/>
  <c r="FX50" i="16" a="1"/>
  <c r="FX50" i="16" s="1"/>
  <c r="FW50" i="16" a="1"/>
  <c r="FW50" i="16" s="1"/>
  <c r="FV50" i="16" a="1"/>
  <c r="FV50" i="16" s="1"/>
  <c r="FU50" i="16" a="1"/>
  <c r="FU50" i="16" s="1"/>
  <c r="FT50" i="16" a="1"/>
  <c r="FT50" i="16" s="1"/>
  <c r="FS50" i="16" a="1"/>
  <c r="FS50" i="16" s="1"/>
  <c r="FR50" i="16" a="1"/>
  <c r="FR50" i="16" s="1"/>
  <c r="FQ50" i="16" a="1"/>
  <c r="FQ50" i="16" s="1"/>
  <c r="FP50" i="16" a="1"/>
  <c r="FP50" i="16" s="1"/>
  <c r="FO50" i="16" a="1"/>
  <c r="FO50" i="16" s="1"/>
  <c r="FN50" i="16" a="1"/>
  <c r="FN50" i="16" s="1"/>
  <c r="FM50" i="16" a="1"/>
  <c r="FM50" i="16" s="1"/>
  <c r="FL50" i="16" a="1"/>
  <c r="FL50" i="16" s="1"/>
  <c r="FK50" i="16" a="1"/>
  <c r="FK50" i="16" s="1"/>
  <c r="FJ50" i="16" a="1"/>
  <c r="FJ50" i="16" s="1"/>
  <c r="FI50" i="16" a="1"/>
  <c r="FI50" i="16" s="1"/>
  <c r="FH50" i="16" a="1"/>
  <c r="FH50" i="16" s="1"/>
  <c r="FG50" i="16" a="1"/>
  <c r="FG50" i="16" s="1"/>
  <c r="FF50" i="16" a="1"/>
  <c r="FF50" i="16" s="1"/>
  <c r="FE50" i="16" a="1"/>
  <c r="FE50" i="16" s="1"/>
  <c r="FD50" i="16" a="1"/>
  <c r="FD50" i="16" s="1"/>
  <c r="FC50" i="16" a="1"/>
  <c r="FC50" i="16" s="1"/>
  <c r="FB50" i="16" a="1"/>
  <c r="FB50" i="16" s="1"/>
  <c r="FA50" i="16" a="1"/>
  <c r="FA50" i="16" s="1"/>
  <c r="EZ50" i="16" a="1"/>
  <c r="EZ50" i="16" s="1"/>
  <c r="EY50" i="16" a="1"/>
  <c r="EY50" i="16" s="1"/>
  <c r="EX50" i="16" a="1"/>
  <c r="EX50" i="16" s="1"/>
  <c r="EW50" i="16" a="1"/>
  <c r="EW50" i="16" s="1"/>
  <c r="EV50" i="16" a="1"/>
  <c r="EV50" i="16" s="1"/>
  <c r="EU50" i="16" a="1"/>
  <c r="EU50" i="16" s="1"/>
  <c r="ET50" i="16" a="1"/>
  <c r="ET50" i="16" s="1"/>
  <c r="ES50" i="16" a="1"/>
  <c r="ES50" i="16" s="1"/>
  <c r="ER50" i="16" a="1"/>
  <c r="ER50" i="16" s="1"/>
  <c r="EQ50" i="16" a="1"/>
  <c r="EQ50" i="16" s="1"/>
  <c r="EP50" i="16" a="1"/>
  <c r="EP50" i="16" s="1"/>
  <c r="EO50" i="16" a="1"/>
  <c r="EO50" i="16" s="1"/>
  <c r="EN50" i="16" a="1"/>
  <c r="EN50" i="16" s="1"/>
  <c r="EM50" i="16" a="1"/>
  <c r="EM50" i="16" s="1"/>
  <c r="EL50" i="16" a="1"/>
  <c r="EL50" i="16" s="1"/>
  <c r="EK50" i="16" a="1"/>
  <c r="EK50" i="16" s="1"/>
  <c r="EJ50" i="16" a="1"/>
  <c r="EJ50" i="16" s="1"/>
  <c r="EI50" i="16" a="1"/>
  <c r="EI50" i="16" s="1"/>
  <c r="EH50" i="16" a="1"/>
  <c r="EH50" i="16" s="1"/>
  <c r="EG50" i="16" a="1"/>
  <c r="EG50" i="16" s="1"/>
  <c r="EF50" i="16" a="1"/>
  <c r="EF50" i="16" s="1"/>
  <c r="EE50" i="16" a="1"/>
  <c r="EE50" i="16" s="1"/>
  <c r="ED50" i="16" a="1"/>
  <c r="ED50" i="16" s="1"/>
  <c r="EC50" i="16" a="1"/>
  <c r="EC50" i="16" s="1"/>
  <c r="EB50" i="16" a="1"/>
  <c r="EB50" i="16" s="1"/>
  <c r="EA50" i="16" a="1"/>
  <c r="EA50" i="16" s="1"/>
  <c r="DZ50" i="16" a="1"/>
  <c r="DZ50" i="16" s="1"/>
  <c r="DY50" i="16" a="1"/>
  <c r="DY50" i="16" s="1"/>
  <c r="DX50" i="16" a="1"/>
  <c r="DX50" i="16" s="1"/>
  <c r="DW50" i="16" a="1"/>
  <c r="DW50" i="16" s="1"/>
  <c r="DV50" i="16" a="1"/>
  <c r="DV50" i="16" s="1"/>
  <c r="DU50" i="16" a="1"/>
  <c r="DU50" i="16" s="1"/>
  <c r="DT50" i="16" a="1"/>
  <c r="DT50" i="16" s="1"/>
  <c r="DS50" i="16" a="1"/>
  <c r="DS50" i="16" s="1"/>
  <c r="DR50" i="16" a="1"/>
  <c r="DR50" i="16" s="1"/>
  <c r="DQ50" i="16" a="1"/>
  <c r="DQ50" i="16" s="1"/>
  <c r="DP50" i="16" a="1"/>
  <c r="DP50" i="16" s="1"/>
  <c r="DO50" i="16" a="1"/>
  <c r="DO50" i="16" s="1"/>
  <c r="DN50" i="16" a="1"/>
  <c r="DN50" i="16" s="1"/>
  <c r="DM50" i="16" a="1"/>
  <c r="DM50" i="16" s="1"/>
  <c r="DL50" i="16" a="1"/>
  <c r="DL50" i="16" s="1"/>
  <c r="DK50" i="16" a="1"/>
  <c r="DK50" i="16" s="1"/>
  <c r="DJ50" i="16" a="1"/>
  <c r="DJ50" i="16" s="1"/>
  <c r="DI50" i="16" a="1"/>
  <c r="DI50" i="16" s="1"/>
  <c r="DH50" i="16" a="1"/>
  <c r="DH50" i="16" s="1"/>
  <c r="DG50" i="16" a="1"/>
  <c r="DG50" i="16" s="1"/>
  <c r="DF50" i="16" a="1"/>
  <c r="DF50" i="16" s="1"/>
  <c r="DE50" i="16" a="1"/>
  <c r="DE50" i="16" s="1"/>
  <c r="DD50" i="16" a="1"/>
  <c r="DD50" i="16" s="1"/>
  <c r="DC50" i="16" a="1"/>
  <c r="DC50" i="16" s="1"/>
  <c r="DB50" i="16" a="1"/>
  <c r="DB50" i="16" s="1"/>
  <c r="DA50" i="16" a="1"/>
  <c r="DA50" i="16" s="1"/>
  <c r="CZ50" i="16" a="1"/>
  <c r="CZ50" i="16" s="1"/>
  <c r="CY50" i="16" a="1"/>
  <c r="CY50" i="16" s="1"/>
  <c r="CX50" i="16" a="1"/>
  <c r="CX50" i="16" s="1"/>
  <c r="CW50" i="16" a="1"/>
  <c r="CW50" i="16" s="1"/>
  <c r="CV50" i="16" a="1"/>
  <c r="CV50" i="16" s="1"/>
  <c r="CU50" i="16" a="1"/>
  <c r="CU50" i="16" s="1"/>
  <c r="CT50" i="16" a="1"/>
  <c r="CT50" i="16" s="1"/>
  <c r="CS50" i="16" a="1"/>
  <c r="CS50" i="16" s="1"/>
  <c r="CR50" i="16" a="1"/>
  <c r="CR50" i="16" s="1"/>
  <c r="CQ50" i="16" a="1"/>
  <c r="CQ50" i="16" s="1"/>
  <c r="CP50" i="16" a="1"/>
  <c r="CP50" i="16" s="1"/>
  <c r="CO50" i="16" a="1"/>
  <c r="CO50" i="16" s="1"/>
  <c r="CN50" i="16" a="1"/>
  <c r="CN50" i="16" s="1"/>
  <c r="CM50" i="16" a="1"/>
  <c r="CM50" i="16" s="1"/>
  <c r="CL50" i="16" a="1"/>
  <c r="CL50" i="16" s="1"/>
  <c r="CK50" i="16" a="1"/>
  <c r="CK50" i="16" s="1"/>
  <c r="CJ50" i="16" a="1"/>
  <c r="CJ50" i="16" s="1"/>
  <c r="CI50" i="16" a="1"/>
  <c r="CI50" i="16" s="1"/>
  <c r="CH50" i="16" a="1"/>
  <c r="CH50" i="16" s="1"/>
  <c r="CG50" i="16" a="1"/>
  <c r="CG50" i="16" s="1"/>
  <c r="CF50" i="16" a="1"/>
  <c r="CF50" i="16" s="1"/>
  <c r="CE50" i="16" a="1"/>
  <c r="CE50" i="16" s="1"/>
  <c r="CD50" i="16" a="1"/>
  <c r="CD50" i="16" s="1"/>
  <c r="CC50" i="16" a="1"/>
  <c r="CC50" i="16" s="1"/>
  <c r="CB50" i="16" a="1"/>
  <c r="CB50" i="16" s="1"/>
  <c r="CA50" i="16" a="1"/>
  <c r="CA50" i="16" s="1"/>
  <c r="BZ50" i="16" a="1"/>
  <c r="BZ50" i="16" s="1"/>
  <c r="BY50" i="16" a="1"/>
  <c r="BY50" i="16" s="1"/>
  <c r="BX50" i="16" a="1"/>
  <c r="BX50" i="16" s="1"/>
  <c r="BW50" i="16" a="1"/>
  <c r="BW50" i="16" s="1"/>
  <c r="BV50" i="16" a="1"/>
  <c r="BV50" i="16" s="1"/>
  <c r="BU50" i="16" a="1"/>
  <c r="BU50" i="16" s="1"/>
  <c r="BT50" i="16" a="1"/>
  <c r="BT50" i="16" s="1"/>
  <c r="BS50" i="16" a="1"/>
  <c r="BS50" i="16" s="1"/>
  <c r="BR50" i="16" a="1"/>
  <c r="BR50" i="16" s="1"/>
  <c r="BQ50" i="16" a="1"/>
  <c r="BQ50" i="16" s="1"/>
  <c r="BP50" i="16" a="1"/>
  <c r="BP50" i="16" s="1"/>
  <c r="BO50" i="16" a="1"/>
  <c r="BO50" i="16" s="1"/>
  <c r="BN50" i="16" a="1"/>
  <c r="BN50" i="16" s="1"/>
  <c r="BM50" i="16" a="1"/>
  <c r="BM50" i="16" s="1"/>
  <c r="BL50" i="16" a="1"/>
  <c r="BL50" i="16" s="1"/>
  <c r="BK50" i="16" a="1"/>
  <c r="BK50" i="16" s="1"/>
  <c r="BJ50" i="16" a="1"/>
  <c r="BJ50" i="16" s="1"/>
  <c r="BI50" i="16" a="1"/>
  <c r="BI50" i="16" s="1"/>
  <c r="BH50" i="16" a="1"/>
  <c r="BH50" i="16" s="1"/>
  <c r="BG50" i="16" a="1"/>
  <c r="BG50" i="16" s="1"/>
  <c r="BF50" i="16" a="1"/>
  <c r="BF50" i="16" s="1"/>
  <c r="BE50" i="16" a="1"/>
  <c r="BE50" i="16" s="1"/>
  <c r="BD50" i="16" a="1"/>
  <c r="BD50" i="16" s="1"/>
  <c r="BC50" i="16" a="1"/>
  <c r="BC50" i="16" s="1"/>
  <c r="BB50" i="16" a="1"/>
  <c r="BB50" i="16" s="1"/>
  <c r="BA50" i="16" a="1"/>
  <c r="BA50" i="16" s="1"/>
  <c r="AZ50" i="16" a="1"/>
  <c r="AZ50" i="16" s="1"/>
  <c r="AY50" i="16" a="1"/>
  <c r="AY50" i="16" s="1"/>
  <c r="AX50" i="16" a="1"/>
  <c r="AX50" i="16" s="1"/>
  <c r="AW50" i="16" a="1"/>
  <c r="AW50" i="16" s="1"/>
  <c r="AV50" i="16" a="1"/>
  <c r="AV50" i="16" s="1"/>
  <c r="AU50" i="16" a="1"/>
  <c r="AU50" i="16" s="1"/>
  <c r="AT50" i="16" a="1"/>
  <c r="AT50" i="16" s="1"/>
  <c r="AS50" i="16" a="1"/>
  <c r="AS50" i="16" s="1"/>
  <c r="AR50" i="16" a="1"/>
  <c r="AR50" i="16" s="1"/>
  <c r="AQ50" i="16" a="1"/>
  <c r="AQ50" i="16" s="1"/>
  <c r="AP50" i="16" a="1"/>
  <c r="AP50" i="16" s="1"/>
  <c r="AO50" i="16" a="1"/>
  <c r="AO50" i="16" s="1"/>
  <c r="AN50" i="16" a="1"/>
  <c r="AN50" i="16" s="1"/>
  <c r="AM50" i="16" a="1"/>
  <c r="AM50" i="16" s="1"/>
  <c r="AL50" i="16" a="1"/>
  <c r="AL50" i="16" s="1"/>
  <c r="AK50" i="16" a="1"/>
  <c r="AK50" i="16" s="1"/>
  <c r="AJ50" i="16" a="1"/>
  <c r="AJ50" i="16" s="1"/>
  <c r="AI50" i="16" a="1"/>
  <c r="AI50" i="16" s="1"/>
  <c r="AH50" i="16" a="1"/>
  <c r="AH50" i="16" s="1"/>
  <c r="AG50" i="16" a="1"/>
  <c r="AG50" i="16" s="1"/>
  <c r="AF50" i="16" a="1"/>
  <c r="AF50" i="16" s="1"/>
  <c r="AE50" i="16" a="1"/>
  <c r="AE50" i="16" s="1"/>
  <c r="AD50" i="16" a="1"/>
  <c r="AD50" i="16" s="1"/>
  <c r="AC50" i="16" a="1"/>
  <c r="AC50" i="16" s="1"/>
  <c r="AB50" i="16" a="1"/>
  <c r="AB50" i="16" s="1"/>
  <c r="AA50" i="16" a="1"/>
  <c r="AA50" i="16" s="1"/>
  <c r="Z50" i="16" a="1"/>
  <c r="Z50" i="16" s="1"/>
  <c r="Y50" i="16" a="1"/>
  <c r="Y50" i="16" s="1"/>
  <c r="X50" i="16" a="1"/>
  <c r="X50" i="16" s="1"/>
  <c r="W50" i="16" a="1"/>
  <c r="W50" i="16" s="1"/>
  <c r="V50" i="16" a="1"/>
  <c r="V50" i="16" s="1"/>
  <c r="U50" i="16" a="1"/>
  <c r="U50" i="16" s="1"/>
  <c r="T50" i="16" a="1"/>
  <c r="T50" i="16" s="1"/>
  <c r="S50" i="16" a="1"/>
  <c r="S50" i="16" s="1"/>
  <c r="R50" i="16" a="1"/>
  <c r="R50" i="16" s="1"/>
  <c r="Q50" i="16" a="1"/>
  <c r="Q50" i="16" s="1"/>
  <c r="P50" i="16" a="1"/>
  <c r="P50" i="16" s="1"/>
  <c r="O50" i="16" a="1"/>
  <c r="O50" i="16" s="1"/>
  <c r="N50" i="16" a="1"/>
  <c r="N50" i="16" s="1"/>
  <c r="M50" i="16" a="1"/>
  <c r="M50" i="16" s="1"/>
  <c r="L50" i="16" a="1"/>
  <c r="L50" i="16" s="1"/>
  <c r="K50" i="16" a="1"/>
  <c r="K50" i="16" s="1"/>
  <c r="J50" i="16" a="1"/>
  <c r="J50" i="16" s="1"/>
  <c r="NJ49" i="16" a="1"/>
  <c r="NJ49" i="16" s="1"/>
  <c r="NI49" i="16" a="1"/>
  <c r="NI49" i="16" s="1"/>
  <c r="NH49" i="16" a="1"/>
  <c r="NH49" i="16" s="1"/>
  <c r="NG49" i="16" a="1"/>
  <c r="NG49" i="16" s="1"/>
  <c r="NF49" i="16" a="1"/>
  <c r="NF49" i="16" s="1"/>
  <c r="NE49" i="16" a="1"/>
  <c r="NE49" i="16" s="1"/>
  <c r="ND49" i="16" a="1"/>
  <c r="ND49" i="16" s="1"/>
  <c r="NC49" i="16" a="1"/>
  <c r="NC49" i="16" s="1"/>
  <c r="NB49" i="16" a="1"/>
  <c r="NB49" i="16" s="1"/>
  <c r="NA49" i="16" a="1"/>
  <c r="NA49" i="16" s="1"/>
  <c r="MZ49" i="16" a="1"/>
  <c r="MZ49" i="16" s="1"/>
  <c r="MY49" i="16" a="1"/>
  <c r="MY49" i="16" s="1"/>
  <c r="MX49" i="16" a="1"/>
  <c r="MX49" i="16" s="1"/>
  <c r="MW49" i="16" a="1"/>
  <c r="MW49" i="16" s="1"/>
  <c r="MV49" i="16" a="1"/>
  <c r="MV49" i="16" s="1"/>
  <c r="MU49" i="16" a="1"/>
  <c r="MU49" i="16" s="1"/>
  <c r="MT49" i="16" a="1"/>
  <c r="MT49" i="16" s="1"/>
  <c r="MS49" i="16" a="1"/>
  <c r="MS49" i="16" s="1"/>
  <c r="MR49" i="16" a="1"/>
  <c r="MR49" i="16" s="1"/>
  <c r="MQ49" i="16" a="1"/>
  <c r="MQ49" i="16" s="1"/>
  <c r="MP49" i="16" a="1"/>
  <c r="MP49" i="16" s="1"/>
  <c r="MO49" i="16" a="1"/>
  <c r="MO49" i="16" s="1"/>
  <c r="MN49" i="16" a="1"/>
  <c r="MN49" i="16" s="1"/>
  <c r="MM49" i="16" a="1"/>
  <c r="MM49" i="16" s="1"/>
  <c r="ML49" i="16" a="1"/>
  <c r="ML49" i="16" s="1"/>
  <c r="MK49" i="16" a="1"/>
  <c r="MK49" i="16" s="1"/>
  <c r="MJ49" i="16" a="1"/>
  <c r="MJ49" i="16" s="1"/>
  <c r="MI49" i="16" a="1"/>
  <c r="MI49" i="16" s="1"/>
  <c r="MH49" i="16" a="1"/>
  <c r="MH49" i="16" s="1"/>
  <c r="MG49" i="16" a="1"/>
  <c r="MG49" i="16" s="1"/>
  <c r="MF49" i="16" a="1"/>
  <c r="MF49" i="16" s="1"/>
  <c r="ME49" i="16" a="1"/>
  <c r="ME49" i="16" s="1"/>
  <c r="MD49" i="16" a="1"/>
  <c r="MD49" i="16" s="1"/>
  <c r="MC49" i="16" a="1"/>
  <c r="MC49" i="16" s="1"/>
  <c r="MB49" i="16" a="1"/>
  <c r="MB49" i="16" s="1"/>
  <c r="MA49" i="16" a="1"/>
  <c r="MA49" i="16" s="1"/>
  <c r="LZ49" i="16" a="1"/>
  <c r="LZ49" i="16" s="1"/>
  <c r="LY49" i="16" a="1"/>
  <c r="LY49" i="16" s="1"/>
  <c r="LX49" i="16" a="1"/>
  <c r="LX49" i="16" s="1"/>
  <c r="LW49" i="16" a="1"/>
  <c r="LW49" i="16" s="1"/>
  <c r="LV49" i="16" a="1"/>
  <c r="LV49" i="16" s="1"/>
  <c r="LU49" i="16" a="1"/>
  <c r="LU49" i="16" s="1"/>
  <c r="LT49" i="16" a="1"/>
  <c r="LT49" i="16" s="1"/>
  <c r="LS49" i="16" a="1"/>
  <c r="LS49" i="16" s="1"/>
  <c r="LR49" i="16" a="1"/>
  <c r="LR49" i="16" s="1"/>
  <c r="LQ49" i="16" a="1"/>
  <c r="LQ49" i="16" s="1"/>
  <c r="LP49" i="16" a="1"/>
  <c r="LP49" i="16" s="1"/>
  <c r="LO49" i="16" a="1"/>
  <c r="LO49" i="16" s="1"/>
  <c r="LN49" i="16" a="1"/>
  <c r="LN49" i="16" s="1"/>
  <c r="LM49" i="16" a="1"/>
  <c r="LM49" i="16" s="1"/>
  <c r="LL49" i="16" a="1"/>
  <c r="LL49" i="16" s="1"/>
  <c r="LK49" i="16" a="1"/>
  <c r="LK49" i="16" s="1"/>
  <c r="LJ49" i="16" a="1"/>
  <c r="LJ49" i="16" s="1"/>
  <c r="LI49" i="16" a="1"/>
  <c r="LI49" i="16" s="1"/>
  <c r="LH49" i="16" a="1"/>
  <c r="LH49" i="16" s="1"/>
  <c r="LG49" i="16" a="1"/>
  <c r="LG49" i="16" s="1"/>
  <c r="LF49" i="16" a="1"/>
  <c r="LF49" i="16" s="1"/>
  <c r="LE49" i="16" a="1"/>
  <c r="LE49" i="16" s="1"/>
  <c r="LD49" i="16" a="1"/>
  <c r="LD49" i="16" s="1"/>
  <c r="LC49" i="16" a="1"/>
  <c r="LC49" i="16" s="1"/>
  <c r="LB49" i="16" a="1"/>
  <c r="LB49" i="16" s="1"/>
  <c r="LA49" i="16" a="1"/>
  <c r="LA49" i="16" s="1"/>
  <c r="KZ49" i="16" a="1"/>
  <c r="KZ49" i="16" s="1"/>
  <c r="KY49" i="16" a="1"/>
  <c r="KY49" i="16" s="1"/>
  <c r="KX49" i="16" a="1"/>
  <c r="KX49" i="16" s="1"/>
  <c r="KW49" i="16" a="1"/>
  <c r="KW49" i="16" s="1"/>
  <c r="KV49" i="16" a="1"/>
  <c r="KV49" i="16" s="1"/>
  <c r="KU49" i="16" a="1"/>
  <c r="KU49" i="16" s="1"/>
  <c r="KT49" i="16" a="1"/>
  <c r="KT49" i="16" s="1"/>
  <c r="KS49" i="16" a="1"/>
  <c r="KS49" i="16" s="1"/>
  <c r="KR49" i="16" a="1"/>
  <c r="KR49" i="16" s="1"/>
  <c r="KQ49" i="16" a="1"/>
  <c r="KQ49" i="16" s="1"/>
  <c r="KP49" i="16" a="1"/>
  <c r="KP49" i="16" s="1"/>
  <c r="KO49" i="16" a="1"/>
  <c r="KO49" i="16" s="1"/>
  <c r="KN49" i="16" a="1"/>
  <c r="KN49" i="16" s="1"/>
  <c r="KM49" i="16" a="1"/>
  <c r="KM49" i="16" s="1"/>
  <c r="KL49" i="16" a="1"/>
  <c r="KL49" i="16" s="1"/>
  <c r="KK49" i="16" a="1"/>
  <c r="KK49" i="16" s="1"/>
  <c r="KJ49" i="16" a="1"/>
  <c r="KJ49" i="16" s="1"/>
  <c r="KI49" i="16" a="1"/>
  <c r="KI49" i="16" s="1"/>
  <c r="KH49" i="16" a="1"/>
  <c r="KH49" i="16" s="1"/>
  <c r="KG49" i="16" a="1"/>
  <c r="KG49" i="16" s="1"/>
  <c r="KF49" i="16" a="1"/>
  <c r="KF49" i="16" s="1"/>
  <c r="KE49" i="16" a="1"/>
  <c r="KE49" i="16" s="1"/>
  <c r="KD49" i="16" a="1"/>
  <c r="KD49" i="16" s="1"/>
  <c r="KC49" i="16" a="1"/>
  <c r="KC49" i="16" s="1"/>
  <c r="KB49" i="16" a="1"/>
  <c r="KB49" i="16" s="1"/>
  <c r="KA49" i="16" a="1"/>
  <c r="KA49" i="16" s="1"/>
  <c r="JZ49" i="16" a="1"/>
  <c r="JZ49" i="16" s="1"/>
  <c r="JY49" i="16" a="1"/>
  <c r="JY49" i="16" s="1"/>
  <c r="JX49" i="16" a="1"/>
  <c r="JX49" i="16" s="1"/>
  <c r="JW49" i="16" a="1"/>
  <c r="JW49" i="16" s="1"/>
  <c r="JV49" i="16" a="1"/>
  <c r="JV49" i="16" s="1"/>
  <c r="JU49" i="16" a="1"/>
  <c r="JU49" i="16" s="1"/>
  <c r="JT49" i="16" a="1"/>
  <c r="JT49" i="16" s="1"/>
  <c r="JS49" i="16" a="1"/>
  <c r="JS49" i="16" s="1"/>
  <c r="JR49" i="16" a="1"/>
  <c r="JR49" i="16" s="1"/>
  <c r="JQ49" i="16" a="1"/>
  <c r="JQ49" i="16" s="1"/>
  <c r="JP49" i="16" a="1"/>
  <c r="JP49" i="16" s="1"/>
  <c r="JO49" i="16" a="1"/>
  <c r="JO49" i="16" s="1"/>
  <c r="JN49" i="16" a="1"/>
  <c r="JN49" i="16" s="1"/>
  <c r="JM49" i="16" a="1"/>
  <c r="JM49" i="16" s="1"/>
  <c r="JL49" i="16" a="1"/>
  <c r="JL49" i="16" s="1"/>
  <c r="JK49" i="16" a="1"/>
  <c r="JK49" i="16" s="1"/>
  <c r="JJ49" i="16" a="1"/>
  <c r="JJ49" i="16" s="1"/>
  <c r="JI49" i="16" a="1"/>
  <c r="JI49" i="16" s="1"/>
  <c r="JH49" i="16" a="1"/>
  <c r="JH49" i="16" s="1"/>
  <c r="JG49" i="16" a="1"/>
  <c r="JG49" i="16" s="1"/>
  <c r="JF49" i="16" a="1"/>
  <c r="JF49" i="16" s="1"/>
  <c r="JE49" i="16" a="1"/>
  <c r="JE49" i="16" s="1"/>
  <c r="JD49" i="16" a="1"/>
  <c r="JD49" i="16" s="1"/>
  <c r="JC49" i="16" a="1"/>
  <c r="JC49" i="16" s="1"/>
  <c r="JB49" i="16" a="1"/>
  <c r="JB49" i="16" s="1"/>
  <c r="JA49" i="16" a="1"/>
  <c r="JA49" i="16" s="1"/>
  <c r="IZ49" i="16" a="1"/>
  <c r="IZ49" i="16" s="1"/>
  <c r="IY49" i="16" a="1"/>
  <c r="IY49" i="16" s="1"/>
  <c r="IX49" i="16" a="1"/>
  <c r="IX49" i="16" s="1"/>
  <c r="IW49" i="16" a="1"/>
  <c r="IW49" i="16" s="1"/>
  <c r="IV49" i="16" a="1"/>
  <c r="IV49" i="16" s="1"/>
  <c r="IU49" i="16" a="1"/>
  <c r="IU49" i="16" s="1"/>
  <c r="IT49" i="16" a="1"/>
  <c r="IT49" i="16" s="1"/>
  <c r="IS49" i="16" a="1"/>
  <c r="IS49" i="16" s="1"/>
  <c r="IR49" i="16" a="1"/>
  <c r="IR49" i="16" s="1"/>
  <c r="IQ49" i="16" a="1"/>
  <c r="IQ49" i="16" s="1"/>
  <c r="IP49" i="16" a="1"/>
  <c r="IP49" i="16" s="1"/>
  <c r="IO49" i="16" a="1"/>
  <c r="IO49" i="16" s="1"/>
  <c r="IN49" i="16" a="1"/>
  <c r="IN49" i="16" s="1"/>
  <c r="IM49" i="16" a="1"/>
  <c r="IM49" i="16" s="1"/>
  <c r="IL49" i="16" a="1"/>
  <c r="IL49" i="16" s="1"/>
  <c r="IK49" i="16" a="1"/>
  <c r="IK49" i="16" s="1"/>
  <c r="IJ49" i="16" a="1"/>
  <c r="IJ49" i="16" s="1"/>
  <c r="II49" i="16" a="1"/>
  <c r="II49" i="16" s="1"/>
  <c r="IH49" i="16" a="1"/>
  <c r="IH49" i="16" s="1"/>
  <c r="IG49" i="16" a="1"/>
  <c r="IG49" i="16" s="1"/>
  <c r="IF49" i="16" a="1"/>
  <c r="IF49" i="16" s="1"/>
  <c r="IE49" i="16" a="1"/>
  <c r="IE49" i="16" s="1"/>
  <c r="ID49" i="16" a="1"/>
  <c r="ID49" i="16" s="1"/>
  <c r="IC49" i="16" a="1"/>
  <c r="IC49" i="16" s="1"/>
  <c r="IB49" i="16" a="1"/>
  <c r="IB49" i="16" s="1"/>
  <c r="IA49" i="16" a="1"/>
  <c r="IA49" i="16" s="1"/>
  <c r="HZ49" i="16" a="1"/>
  <c r="HZ49" i="16" s="1"/>
  <c r="HY49" i="16" a="1"/>
  <c r="HY49" i="16" s="1"/>
  <c r="HX49" i="16" a="1"/>
  <c r="HX49" i="16" s="1"/>
  <c r="HW49" i="16" a="1"/>
  <c r="HW49" i="16" s="1"/>
  <c r="HV49" i="16" a="1"/>
  <c r="HV49" i="16" s="1"/>
  <c r="HU49" i="16" a="1"/>
  <c r="HU49" i="16" s="1"/>
  <c r="HT49" i="16" a="1"/>
  <c r="HT49" i="16" s="1"/>
  <c r="HS49" i="16" a="1"/>
  <c r="HS49" i="16" s="1"/>
  <c r="HR49" i="16" a="1"/>
  <c r="HR49" i="16" s="1"/>
  <c r="HQ49" i="16" a="1"/>
  <c r="HQ49" i="16" s="1"/>
  <c r="HP49" i="16" a="1"/>
  <c r="HP49" i="16" s="1"/>
  <c r="HO49" i="16" a="1"/>
  <c r="HO49" i="16" s="1"/>
  <c r="HN49" i="16" a="1"/>
  <c r="HN49" i="16" s="1"/>
  <c r="HM49" i="16" a="1"/>
  <c r="HM49" i="16" s="1"/>
  <c r="HL49" i="16" a="1"/>
  <c r="HL49" i="16" s="1"/>
  <c r="HK49" i="16" a="1"/>
  <c r="HK49" i="16" s="1"/>
  <c r="HJ49" i="16" a="1"/>
  <c r="HJ49" i="16" s="1"/>
  <c r="HI49" i="16" a="1"/>
  <c r="HI49" i="16" s="1"/>
  <c r="HH49" i="16" a="1"/>
  <c r="HH49" i="16" s="1"/>
  <c r="HG49" i="16" a="1"/>
  <c r="HG49" i="16" s="1"/>
  <c r="HF49" i="16" a="1"/>
  <c r="HF49" i="16" s="1"/>
  <c r="HE49" i="16" a="1"/>
  <c r="HE49" i="16" s="1"/>
  <c r="HD49" i="16" a="1"/>
  <c r="HD49" i="16" s="1"/>
  <c r="HC49" i="16" a="1"/>
  <c r="HC49" i="16" s="1"/>
  <c r="HB49" i="16" a="1"/>
  <c r="HB49" i="16" s="1"/>
  <c r="HA49" i="16" a="1"/>
  <c r="HA49" i="16" s="1"/>
  <c r="GZ49" i="16" a="1"/>
  <c r="GZ49" i="16" s="1"/>
  <c r="GY49" i="16" a="1"/>
  <c r="GY49" i="16" s="1"/>
  <c r="GX49" i="16" a="1"/>
  <c r="GX49" i="16" s="1"/>
  <c r="GW49" i="16" a="1"/>
  <c r="GW49" i="16" s="1"/>
  <c r="GV49" i="16" a="1"/>
  <c r="GV49" i="16" s="1"/>
  <c r="GU49" i="16" a="1"/>
  <c r="GU49" i="16" s="1"/>
  <c r="GT49" i="16" a="1"/>
  <c r="GT49" i="16" s="1"/>
  <c r="GS49" i="16" a="1"/>
  <c r="GS49" i="16" s="1"/>
  <c r="GR49" i="16" a="1"/>
  <c r="GR49" i="16" s="1"/>
  <c r="GQ49" i="16" a="1"/>
  <c r="GQ49" i="16" s="1"/>
  <c r="GP49" i="16" a="1"/>
  <c r="GP49" i="16" s="1"/>
  <c r="GO49" i="16" a="1"/>
  <c r="GO49" i="16" s="1"/>
  <c r="GN49" i="16" a="1"/>
  <c r="GN49" i="16" s="1"/>
  <c r="GM49" i="16" a="1"/>
  <c r="GM49" i="16" s="1"/>
  <c r="GL49" i="16" a="1"/>
  <c r="GL49" i="16" s="1"/>
  <c r="GK49" i="16" a="1"/>
  <c r="GK49" i="16" s="1"/>
  <c r="GJ49" i="16" a="1"/>
  <c r="GJ49" i="16" s="1"/>
  <c r="GI49" i="16" a="1"/>
  <c r="GI49" i="16" s="1"/>
  <c r="GH49" i="16" a="1"/>
  <c r="GH49" i="16" s="1"/>
  <c r="GG49" i="16" a="1"/>
  <c r="GG49" i="16" s="1"/>
  <c r="GF49" i="16" a="1"/>
  <c r="GF49" i="16" s="1"/>
  <c r="GE49" i="16" a="1"/>
  <c r="GE49" i="16" s="1"/>
  <c r="GD49" i="16" a="1"/>
  <c r="GD49" i="16" s="1"/>
  <c r="GC49" i="16" a="1"/>
  <c r="GC49" i="16" s="1"/>
  <c r="GB49" i="16" a="1"/>
  <c r="GB49" i="16" s="1"/>
  <c r="GA49" i="16" a="1"/>
  <c r="GA49" i="16" s="1"/>
  <c r="FZ49" i="16" a="1"/>
  <c r="FZ49" i="16" s="1"/>
  <c r="FY49" i="16" a="1"/>
  <c r="FY49" i="16" s="1"/>
  <c r="FX49" i="16" a="1"/>
  <c r="FX49" i="16" s="1"/>
  <c r="FW49" i="16" a="1"/>
  <c r="FW49" i="16" s="1"/>
  <c r="FV49" i="16" a="1"/>
  <c r="FV49" i="16" s="1"/>
  <c r="FU49" i="16" a="1"/>
  <c r="FU49" i="16" s="1"/>
  <c r="FT49" i="16" a="1"/>
  <c r="FT49" i="16" s="1"/>
  <c r="FS49" i="16" a="1"/>
  <c r="FS49" i="16" s="1"/>
  <c r="FR49" i="16" a="1"/>
  <c r="FR49" i="16" s="1"/>
  <c r="FQ49" i="16" a="1"/>
  <c r="FQ49" i="16" s="1"/>
  <c r="FP49" i="16" a="1"/>
  <c r="FP49" i="16" s="1"/>
  <c r="FO49" i="16" a="1"/>
  <c r="FO49" i="16" s="1"/>
  <c r="FN49" i="16" a="1"/>
  <c r="FN49" i="16" s="1"/>
  <c r="FM49" i="16" a="1"/>
  <c r="FM49" i="16" s="1"/>
  <c r="FL49" i="16" a="1"/>
  <c r="FL49" i="16" s="1"/>
  <c r="FK49" i="16" a="1"/>
  <c r="FK49" i="16" s="1"/>
  <c r="FJ49" i="16" a="1"/>
  <c r="FJ49" i="16" s="1"/>
  <c r="FI49" i="16" a="1"/>
  <c r="FI49" i="16" s="1"/>
  <c r="FH49" i="16" a="1"/>
  <c r="FH49" i="16" s="1"/>
  <c r="FG49" i="16" a="1"/>
  <c r="FG49" i="16" s="1"/>
  <c r="FF49" i="16" a="1"/>
  <c r="FF49" i="16" s="1"/>
  <c r="FE49" i="16" a="1"/>
  <c r="FE49" i="16" s="1"/>
  <c r="FD49" i="16" a="1"/>
  <c r="FD49" i="16" s="1"/>
  <c r="FC49" i="16" a="1"/>
  <c r="FC49" i="16" s="1"/>
  <c r="FB49" i="16" a="1"/>
  <c r="FB49" i="16" s="1"/>
  <c r="FA49" i="16" a="1"/>
  <c r="FA49" i="16" s="1"/>
  <c r="EZ49" i="16" a="1"/>
  <c r="EZ49" i="16" s="1"/>
  <c r="EY49" i="16" a="1"/>
  <c r="EY49" i="16" s="1"/>
  <c r="EX49" i="16" a="1"/>
  <c r="EX49" i="16" s="1"/>
  <c r="EW49" i="16" a="1"/>
  <c r="EW49" i="16" s="1"/>
  <c r="EV49" i="16" a="1"/>
  <c r="EV49" i="16" s="1"/>
  <c r="EU49" i="16" a="1"/>
  <c r="EU49" i="16" s="1"/>
  <c r="ET49" i="16" a="1"/>
  <c r="ET49" i="16" s="1"/>
  <c r="ES49" i="16" a="1"/>
  <c r="ES49" i="16" s="1"/>
  <c r="ER49" i="16" a="1"/>
  <c r="ER49" i="16" s="1"/>
  <c r="EQ49" i="16" a="1"/>
  <c r="EQ49" i="16" s="1"/>
  <c r="EP49" i="16" a="1"/>
  <c r="EP49" i="16" s="1"/>
  <c r="EO49" i="16" a="1"/>
  <c r="EO49" i="16" s="1"/>
  <c r="EN49" i="16" a="1"/>
  <c r="EN49" i="16" s="1"/>
  <c r="EM49" i="16" a="1"/>
  <c r="EM49" i="16" s="1"/>
  <c r="EL49" i="16" a="1"/>
  <c r="EL49" i="16" s="1"/>
  <c r="EK49" i="16" a="1"/>
  <c r="EK49" i="16" s="1"/>
  <c r="EJ49" i="16" a="1"/>
  <c r="EJ49" i="16" s="1"/>
  <c r="EI49" i="16" a="1"/>
  <c r="EI49" i="16" s="1"/>
  <c r="EH49" i="16" a="1"/>
  <c r="EH49" i="16" s="1"/>
  <c r="EG49" i="16" a="1"/>
  <c r="EG49" i="16" s="1"/>
  <c r="EF49" i="16" a="1"/>
  <c r="EF49" i="16" s="1"/>
  <c r="EE49" i="16" a="1"/>
  <c r="EE49" i="16" s="1"/>
  <c r="ED49" i="16" a="1"/>
  <c r="ED49" i="16" s="1"/>
  <c r="EC49" i="16" a="1"/>
  <c r="EC49" i="16" s="1"/>
  <c r="EB49" i="16" a="1"/>
  <c r="EB49" i="16" s="1"/>
  <c r="EA49" i="16" a="1"/>
  <c r="EA49" i="16" s="1"/>
  <c r="DZ49" i="16" a="1"/>
  <c r="DZ49" i="16" s="1"/>
  <c r="DY49" i="16" a="1"/>
  <c r="DY49" i="16" s="1"/>
  <c r="DX49" i="16" a="1"/>
  <c r="DX49" i="16" s="1"/>
  <c r="DW49" i="16" a="1"/>
  <c r="DW49" i="16" s="1"/>
  <c r="DV49" i="16" a="1"/>
  <c r="DV49" i="16" s="1"/>
  <c r="DU49" i="16" a="1"/>
  <c r="DU49" i="16" s="1"/>
  <c r="DT49" i="16" a="1"/>
  <c r="DT49" i="16" s="1"/>
  <c r="DS49" i="16" a="1"/>
  <c r="DS49" i="16" s="1"/>
  <c r="DR49" i="16" a="1"/>
  <c r="DR49" i="16" s="1"/>
  <c r="DQ49" i="16" a="1"/>
  <c r="DQ49" i="16" s="1"/>
  <c r="DP49" i="16" a="1"/>
  <c r="DP49" i="16" s="1"/>
  <c r="DO49" i="16" a="1"/>
  <c r="DO49" i="16" s="1"/>
  <c r="DN49" i="16" a="1"/>
  <c r="DN49" i="16" s="1"/>
  <c r="DM49" i="16" a="1"/>
  <c r="DM49" i="16" s="1"/>
  <c r="DL49" i="16" a="1"/>
  <c r="DL49" i="16" s="1"/>
  <c r="DK49" i="16" a="1"/>
  <c r="DK49" i="16" s="1"/>
  <c r="DJ49" i="16" a="1"/>
  <c r="DJ49" i="16" s="1"/>
  <c r="DI49" i="16" a="1"/>
  <c r="DI49" i="16" s="1"/>
  <c r="DH49" i="16" a="1"/>
  <c r="DH49" i="16" s="1"/>
  <c r="DG49" i="16" a="1"/>
  <c r="DG49" i="16" s="1"/>
  <c r="DF49" i="16" a="1"/>
  <c r="DF49" i="16" s="1"/>
  <c r="DE49" i="16" a="1"/>
  <c r="DE49" i="16" s="1"/>
  <c r="DD49" i="16" a="1"/>
  <c r="DD49" i="16" s="1"/>
  <c r="DC49" i="16" a="1"/>
  <c r="DC49" i="16" s="1"/>
  <c r="DB49" i="16" a="1"/>
  <c r="DB49" i="16" s="1"/>
  <c r="DA49" i="16" a="1"/>
  <c r="DA49" i="16" s="1"/>
  <c r="CZ49" i="16" a="1"/>
  <c r="CZ49" i="16" s="1"/>
  <c r="CY49" i="16" a="1"/>
  <c r="CY49" i="16" s="1"/>
  <c r="CX49" i="16" a="1"/>
  <c r="CX49" i="16" s="1"/>
  <c r="CW49" i="16" a="1"/>
  <c r="CW49" i="16" s="1"/>
  <c r="CV49" i="16" a="1"/>
  <c r="CV49" i="16" s="1"/>
  <c r="CU49" i="16" a="1"/>
  <c r="CU49" i="16" s="1"/>
  <c r="CT49" i="16" a="1"/>
  <c r="CT49" i="16" s="1"/>
  <c r="CS49" i="16" a="1"/>
  <c r="CS49" i="16" s="1"/>
  <c r="CR49" i="16" a="1"/>
  <c r="CR49" i="16" s="1"/>
  <c r="CQ49" i="16" a="1"/>
  <c r="CQ49" i="16" s="1"/>
  <c r="CP49" i="16" a="1"/>
  <c r="CP49" i="16" s="1"/>
  <c r="CO49" i="16" a="1"/>
  <c r="CO49" i="16" s="1"/>
  <c r="CN49" i="16" a="1"/>
  <c r="CN49" i="16" s="1"/>
  <c r="CM49" i="16" a="1"/>
  <c r="CM49" i="16" s="1"/>
  <c r="CL49" i="16" a="1"/>
  <c r="CL49" i="16" s="1"/>
  <c r="CK49" i="16" a="1"/>
  <c r="CK49" i="16" s="1"/>
  <c r="CJ49" i="16" a="1"/>
  <c r="CJ49" i="16" s="1"/>
  <c r="CI49" i="16" a="1"/>
  <c r="CI49" i="16" s="1"/>
  <c r="CH49" i="16" a="1"/>
  <c r="CH49" i="16" s="1"/>
  <c r="CG49" i="16" a="1"/>
  <c r="CG49" i="16" s="1"/>
  <c r="CF49" i="16" a="1"/>
  <c r="CF49" i="16" s="1"/>
  <c r="CE49" i="16" a="1"/>
  <c r="CE49" i="16" s="1"/>
  <c r="CD49" i="16" a="1"/>
  <c r="CD49" i="16" s="1"/>
  <c r="CC49" i="16" a="1"/>
  <c r="CC49" i="16" s="1"/>
  <c r="CB49" i="16" a="1"/>
  <c r="CB49" i="16" s="1"/>
  <c r="CA49" i="16" a="1"/>
  <c r="CA49" i="16" s="1"/>
  <c r="BZ49" i="16" a="1"/>
  <c r="BZ49" i="16" s="1"/>
  <c r="BY49" i="16" a="1"/>
  <c r="BY49" i="16" s="1"/>
  <c r="BX49" i="16" a="1"/>
  <c r="BX49" i="16" s="1"/>
  <c r="BW49" i="16" a="1"/>
  <c r="BW49" i="16" s="1"/>
  <c r="BV49" i="16" a="1"/>
  <c r="BV49" i="16" s="1"/>
  <c r="BU49" i="16" a="1"/>
  <c r="BU49" i="16" s="1"/>
  <c r="BT49" i="16" a="1"/>
  <c r="BT49" i="16" s="1"/>
  <c r="BS49" i="16" a="1"/>
  <c r="BS49" i="16" s="1"/>
  <c r="BR49" i="16" a="1"/>
  <c r="BR49" i="16" s="1"/>
  <c r="BQ49" i="16" a="1"/>
  <c r="BQ49" i="16" s="1"/>
  <c r="BP49" i="16" a="1"/>
  <c r="BP49" i="16" s="1"/>
  <c r="BO49" i="16" a="1"/>
  <c r="BO49" i="16" s="1"/>
  <c r="BN49" i="16" a="1"/>
  <c r="BN49" i="16" s="1"/>
  <c r="BM49" i="16" a="1"/>
  <c r="BM49" i="16" s="1"/>
  <c r="BL49" i="16" a="1"/>
  <c r="BL49" i="16" s="1"/>
  <c r="BK49" i="16" a="1"/>
  <c r="BK49" i="16" s="1"/>
  <c r="BJ49" i="16" a="1"/>
  <c r="BJ49" i="16" s="1"/>
  <c r="BI49" i="16" a="1"/>
  <c r="BI49" i="16" s="1"/>
  <c r="BH49" i="16" a="1"/>
  <c r="BH49" i="16" s="1"/>
  <c r="BG49" i="16" a="1"/>
  <c r="BG49" i="16" s="1"/>
  <c r="BF49" i="16" a="1"/>
  <c r="BF49" i="16" s="1"/>
  <c r="BE49" i="16" a="1"/>
  <c r="BE49" i="16" s="1"/>
  <c r="BD49" i="16" a="1"/>
  <c r="BD49" i="16" s="1"/>
  <c r="BC49" i="16" a="1"/>
  <c r="BC49" i="16" s="1"/>
  <c r="BB49" i="16" a="1"/>
  <c r="BB49" i="16" s="1"/>
  <c r="BA49" i="16" a="1"/>
  <c r="BA49" i="16" s="1"/>
  <c r="AZ49" i="16" a="1"/>
  <c r="AZ49" i="16" s="1"/>
  <c r="AY49" i="16" a="1"/>
  <c r="AY49" i="16" s="1"/>
  <c r="AX49" i="16" a="1"/>
  <c r="AX49" i="16" s="1"/>
  <c r="AW49" i="16" a="1"/>
  <c r="AW49" i="16" s="1"/>
  <c r="AV49" i="16" a="1"/>
  <c r="AV49" i="16" s="1"/>
  <c r="AU49" i="16" a="1"/>
  <c r="AU49" i="16" s="1"/>
  <c r="AT49" i="16" a="1"/>
  <c r="AT49" i="16" s="1"/>
  <c r="AS49" i="16" a="1"/>
  <c r="AS49" i="16" s="1"/>
  <c r="AR49" i="16" a="1"/>
  <c r="AR49" i="16" s="1"/>
  <c r="AQ49" i="16" a="1"/>
  <c r="AQ49" i="16" s="1"/>
  <c r="AP49" i="16" a="1"/>
  <c r="AP49" i="16" s="1"/>
  <c r="AO49" i="16" a="1"/>
  <c r="AO49" i="16" s="1"/>
  <c r="AN49" i="16" a="1"/>
  <c r="AN49" i="16" s="1"/>
  <c r="AM49" i="16" a="1"/>
  <c r="AM49" i="16" s="1"/>
  <c r="AL49" i="16" a="1"/>
  <c r="AL49" i="16" s="1"/>
  <c r="AK49" i="16" a="1"/>
  <c r="AK49" i="16" s="1"/>
  <c r="AJ49" i="16" a="1"/>
  <c r="AJ49" i="16" s="1"/>
  <c r="AI49" i="16" a="1"/>
  <c r="AI49" i="16" s="1"/>
  <c r="AH49" i="16" a="1"/>
  <c r="AH49" i="16" s="1"/>
  <c r="AG49" i="16" a="1"/>
  <c r="AG49" i="16" s="1"/>
  <c r="AF49" i="16" a="1"/>
  <c r="AF49" i="16" s="1"/>
  <c r="AE49" i="16" a="1"/>
  <c r="AE49" i="16" s="1"/>
  <c r="AD49" i="16" a="1"/>
  <c r="AD49" i="16" s="1"/>
  <c r="AC49" i="16" a="1"/>
  <c r="AC49" i="16" s="1"/>
  <c r="AB49" i="16" a="1"/>
  <c r="AB49" i="16" s="1"/>
  <c r="AA49" i="16" a="1"/>
  <c r="AA49" i="16" s="1"/>
  <c r="Z49" i="16" a="1"/>
  <c r="Z49" i="16" s="1"/>
  <c r="Y49" i="16" a="1"/>
  <c r="Y49" i="16" s="1"/>
  <c r="X49" i="16" a="1"/>
  <c r="X49" i="16" s="1"/>
  <c r="W49" i="16" a="1"/>
  <c r="W49" i="16" s="1"/>
  <c r="V49" i="16" a="1"/>
  <c r="V49" i="16" s="1"/>
  <c r="U49" i="16" a="1"/>
  <c r="U49" i="16" s="1"/>
  <c r="T49" i="16" a="1"/>
  <c r="T49" i="16" s="1"/>
  <c r="S49" i="16" a="1"/>
  <c r="S49" i="16" s="1"/>
  <c r="R49" i="16" a="1"/>
  <c r="R49" i="16" s="1"/>
  <c r="Q49" i="16" a="1"/>
  <c r="Q49" i="16" s="1"/>
  <c r="P49" i="16" a="1"/>
  <c r="P49" i="16" s="1"/>
  <c r="O49" i="16" a="1"/>
  <c r="O49" i="16" s="1"/>
  <c r="N49" i="16" a="1"/>
  <c r="N49" i="16" s="1"/>
  <c r="M49" i="16" a="1"/>
  <c r="M49" i="16" s="1"/>
  <c r="L49" i="16" a="1"/>
  <c r="L49" i="16" s="1"/>
  <c r="K49" i="16" a="1"/>
  <c r="K49" i="16" s="1"/>
  <c r="J49" i="16" a="1"/>
  <c r="J49" i="16" s="1"/>
  <c r="NJ48" i="16" a="1"/>
  <c r="NJ48" i="16" s="1"/>
  <c r="NI48" i="16" a="1"/>
  <c r="NI48" i="16" s="1"/>
  <c r="NH48" i="16" a="1"/>
  <c r="NH48" i="16" s="1"/>
  <c r="NG48" i="16" a="1"/>
  <c r="NG48" i="16" s="1"/>
  <c r="NF48" i="16" a="1"/>
  <c r="NF48" i="16" s="1"/>
  <c r="NE48" i="16" a="1"/>
  <c r="NE48" i="16" s="1"/>
  <c r="ND48" i="16" a="1"/>
  <c r="ND48" i="16" s="1"/>
  <c r="NC48" i="16" a="1"/>
  <c r="NC48" i="16" s="1"/>
  <c r="NB48" i="16" a="1"/>
  <c r="NB48" i="16" s="1"/>
  <c r="NA48" i="16" a="1"/>
  <c r="NA48" i="16" s="1"/>
  <c r="MZ48" i="16" a="1"/>
  <c r="MZ48" i="16" s="1"/>
  <c r="MY48" i="16" a="1"/>
  <c r="MY48" i="16" s="1"/>
  <c r="MX48" i="16" a="1"/>
  <c r="MX48" i="16" s="1"/>
  <c r="MW48" i="16" a="1"/>
  <c r="MW48" i="16" s="1"/>
  <c r="MV48" i="16" a="1"/>
  <c r="MV48" i="16" s="1"/>
  <c r="MU48" i="16" a="1"/>
  <c r="MU48" i="16" s="1"/>
  <c r="MT48" i="16" a="1"/>
  <c r="MT48" i="16" s="1"/>
  <c r="MS48" i="16" a="1"/>
  <c r="MS48" i="16" s="1"/>
  <c r="MR48" i="16" a="1"/>
  <c r="MR48" i="16" s="1"/>
  <c r="MQ48" i="16" a="1"/>
  <c r="MQ48" i="16" s="1"/>
  <c r="MP48" i="16" a="1"/>
  <c r="MP48" i="16" s="1"/>
  <c r="MO48" i="16" a="1"/>
  <c r="MO48" i="16" s="1"/>
  <c r="MN48" i="16" a="1"/>
  <c r="MN48" i="16" s="1"/>
  <c r="MM48" i="16" a="1"/>
  <c r="MM48" i="16" s="1"/>
  <c r="ML48" i="16" a="1"/>
  <c r="ML48" i="16" s="1"/>
  <c r="MK48" i="16" a="1"/>
  <c r="MK48" i="16" s="1"/>
  <c r="MJ48" i="16" a="1"/>
  <c r="MJ48" i="16" s="1"/>
  <c r="MI48" i="16" a="1"/>
  <c r="MI48" i="16" s="1"/>
  <c r="MH48" i="16" a="1"/>
  <c r="MH48" i="16" s="1"/>
  <c r="MG48" i="16" a="1"/>
  <c r="MG48" i="16" s="1"/>
  <c r="MF48" i="16" a="1"/>
  <c r="MF48" i="16" s="1"/>
  <c r="ME48" i="16" a="1"/>
  <c r="ME48" i="16" s="1"/>
  <c r="MD48" i="16" a="1"/>
  <c r="MD48" i="16" s="1"/>
  <c r="MC48" i="16" a="1"/>
  <c r="MC48" i="16" s="1"/>
  <c r="MB48" i="16" a="1"/>
  <c r="MB48" i="16" s="1"/>
  <c r="MA48" i="16" a="1"/>
  <c r="MA48" i="16" s="1"/>
  <c r="LZ48" i="16" a="1"/>
  <c r="LZ48" i="16" s="1"/>
  <c r="LY48" i="16" a="1"/>
  <c r="LY48" i="16" s="1"/>
  <c r="LX48" i="16" a="1"/>
  <c r="LX48" i="16" s="1"/>
  <c r="LW48" i="16" a="1"/>
  <c r="LW48" i="16" s="1"/>
  <c r="LV48" i="16" a="1"/>
  <c r="LV48" i="16" s="1"/>
  <c r="LU48" i="16" a="1"/>
  <c r="LU48" i="16" s="1"/>
  <c r="LT48" i="16" a="1"/>
  <c r="LT48" i="16" s="1"/>
  <c r="LS48" i="16" a="1"/>
  <c r="LS48" i="16" s="1"/>
  <c r="LR48" i="16" a="1"/>
  <c r="LR48" i="16" s="1"/>
  <c r="LQ48" i="16" a="1"/>
  <c r="LQ48" i="16" s="1"/>
  <c r="LP48" i="16" a="1"/>
  <c r="LP48" i="16" s="1"/>
  <c r="LO48" i="16" a="1"/>
  <c r="LO48" i="16" s="1"/>
  <c r="LN48" i="16" a="1"/>
  <c r="LN48" i="16" s="1"/>
  <c r="LM48" i="16" a="1"/>
  <c r="LM48" i="16" s="1"/>
  <c r="LL48" i="16" a="1"/>
  <c r="LL48" i="16" s="1"/>
  <c r="LK48" i="16" a="1"/>
  <c r="LK48" i="16" s="1"/>
  <c r="LJ48" i="16" a="1"/>
  <c r="LJ48" i="16" s="1"/>
  <c r="LI48" i="16" a="1"/>
  <c r="LI48" i="16" s="1"/>
  <c r="LH48" i="16" a="1"/>
  <c r="LH48" i="16" s="1"/>
  <c r="LG48" i="16" a="1"/>
  <c r="LG48" i="16" s="1"/>
  <c r="LF48" i="16" a="1"/>
  <c r="LF48" i="16" s="1"/>
  <c r="LE48" i="16" a="1"/>
  <c r="LE48" i="16" s="1"/>
  <c r="LD48" i="16" a="1"/>
  <c r="LD48" i="16" s="1"/>
  <c r="LC48" i="16" a="1"/>
  <c r="LC48" i="16" s="1"/>
  <c r="LB48" i="16" a="1"/>
  <c r="LB48" i="16" s="1"/>
  <c r="LA48" i="16" a="1"/>
  <c r="LA48" i="16" s="1"/>
  <c r="KZ48" i="16" a="1"/>
  <c r="KZ48" i="16" s="1"/>
  <c r="KY48" i="16" a="1"/>
  <c r="KY48" i="16" s="1"/>
  <c r="KX48" i="16" a="1"/>
  <c r="KX48" i="16" s="1"/>
  <c r="KW48" i="16" a="1"/>
  <c r="KW48" i="16" s="1"/>
  <c r="KV48" i="16" a="1"/>
  <c r="KV48" i="16" s="1"/>
  <c r="KU48" i="16" a="1"/>
  <c r="KU48" i="16" s="1"/>
  <c r="KT48" i="16" a="1"/>
  <c r="KT48" i="16" s="1"/>
  <c r="KS48" i="16" a="1"/>
  <c r="KS48" i="16" s="1"/>
  <c r="KR48" i="16" a="1"/>
  <c r="KR48" i="16" s="1"/>
  <c r="KQ48" i="16" a="1"/>
  <c r="KQ48" i="16" s="1"/>
  <c r="KP48" i="16" a="1"/>
  <c r="KP48" i="16" s="1"/>
  <c r="KO48" i="16" a="1"/>
  <c r="KO48" i="16" s="1"/>
  <c r="KN48" i="16" a="1"/>
  <c r="KN48" i="16" s="1"/>
  <c r="KM48" i="16" a="1"/>
  <c r="KM48" i="16" s="1"/>
  <c r="KL48" i="16" a="1"/>
  <c r="KL48" i="16" s="1"/>
  <c r="KK48" i="16" a="1"/>
  <c r="KK48" i="16" s="1"/>
  <c r="KJ48" i="16" a="1"/>
  <c r="KJ48" i="16" s="1"/>
  <c r="KI48" i="16" a="1"/>
  <c r="KI48" i="16" s="1"/>
  <c r="KH48" i="16" a="1"/>
  <c r="KH48" i="16" s="1"/>
  <c r="KG48" i="16" a="1"/>
  <c r="KG48" i="16" s="1"/>
  <c r="KF48" i="16" a="1"/>
  <c r="KF48" i="16" s="1"/>
  <c r="KE48" i="16" a="1"/>
  <c r="KE48" i="16" s="1"/>
  <c r="KD48" i="16" a="1"/>
  <c r="KD48" i="16" s="1"/>
  <c r="KC48" i="16" a="1"/>
  <c r="KC48" i="16" s="1"/>
  <c r="KB48" i="16" a="1"/>
  <c r="KB48" i="16" s="1"/>
  <c r="KA48" i="16" a="1"/>
  <c r="KA48" i="16" s="1"/>
  <c r="JZ48" i="16" a="1"/>
  <c r="JZ48" i="16" s="1"/>
  <c r="JY48" i="16" a="1"/>
  <c r="JY48" i="16" s="1"/>
  <c r="JX48" i="16" a="1"/>
  <c r="JX48" i="16" s="1"/>
  <c r="JW48" i="16" a="1"/>
  <c r="JW48" i="16" s="1"/>
  <c r="JV48" i="16" a="1"/>
  <c r="JV48" i="16" s="1"/>
  <c r="JU48" i="16" a="1"/>
  <c r="JU48" i="16" s="1"/>
  <c r="JT48" i="16" a="1"/>
  <c r="JT48" i="16" s="1"/>
  <c r="JS48" i="16" a="1"/>
  <c r="JS48" i="16" s="1"/>
  <c r="JR48" i="16" a="1"/>
  <c r="JR48" i="16" s="1"/>
  <c r="JQ48" i="16" a="1"/>
  <c r="JQ48" i="16" s="1"/>
  <c r="JP48" i="16" a="1"/>
  <c r="JP48" i="16" s="1"/>
  <c r="JO48" i="16" a="1"/>
  <c r="JO48" i="16" s="1"/>
  <c r="JN48" i="16" a="1"/>
  <c r="JN48" i="16" s="1"/>
  <c r="JM48" i="16" a="1"/>
  <c r="JM48" i="16" s="1"/>
  <c r="JL48" i="16" a="1"/>
  <c r="JL48" i="16" s="1"/>
  <c r="JK48" i="16" a="1"/>
  <c r="JK48" i="16" s="1"/>
  <c r="JJ48" i="16" a="1"/>
  <c r="JJ48" i="16" s="1"/>
  <c r="JI48" i="16" a="1"/>
  <c r="JI48" i="16" s="1"/>
  <c r="JH48" i="16" a="1"/>
  <c r="JH48" i="16" s="1"/>
  <c r="JG48" i="16" a="1"/>
  <c r="JG48" i="16" s="1"/>
  <c r="JF48" i="16" a="1"/>
  <c r="JF48" i="16" s="1"/>
  <c r="JE48" i="16" a="1"/>
  <c r="JE48" i="16" s="1"/>
  <c r="JD48" i="16" a="1"/>
  <c r="JD48" i="16" s="1"/>
  <c r="JC48" i="16" a="1"/>
  <c r="JC48" i="16" s="1"/>
  <c r="JB48" i="16" a="1"/>
  <c r="JB48" i="16" s="1"/>
  <c r="JA48" i="16" a="1"/>
  <c r="JA48" i="16" s="1"/>
  <c r="IZ48" i="16" a="1"/>
  <c r="IZ48" i="16" s="1"/>
  <c r="IY48" i="16" a="1"/>
  <c r="IY48" i="16" s="1"/>
  <c r="IX48" i="16" a="1"/>
  <c r="IX48" i="16" s="1"/>
  <c r="IW48" i="16" a="1"/>
  <c r="IW48" i="16" s="1"/>
  <c r="IV48" i="16" a="1"/>
  <c r="IV48" i="16" s="1"/>
  <c r="IU48" i="16" a="1"/>
  <c r="IU48" i="16" s="1"/>
  <c r="IT48" i="16" a="1"/>
  <c r="IT48" i="16" s="1"/>
  <c r="IS48" i="16" a="1"/>
  <c r="IS48" i="16" s="1"/>
  <c r="IR48" i="16" a="1"/>
  <c r="IR48" i="16" s="1"/>
  <c r="IQ48" i="16" a="1"/>
  <c r="IQ48" i="16" s="1"/>
  <c r="IP48" i="16" a="1"/>
  <c r="IP48" i="16" s="1"/>
  <c r="IO48" i="16" a="1"/>
  <c r="IO48" i="16" s="1"/>
  <c r="IN48" i="16" a="1"/>
  <c r="IN48" i="16" s="1"/>
  <c r="IM48" i="16" a="1"/>
  <c r="IM48" i="16" s="1"/>
  <c r="IL48" i="16" a="1"/>
  <c r="IL48" i="16" s="1"/>
  <c r="IK48" i="16" a="1"/>
  <c r="IK48" i="16" s="1"/>
  <c r="IJ48" i="16" a="1"/>
  <c r="IJ48" i="16" s="1"/>
  <c r="II48" i="16" a="1"/>
  <c r="II48" i="16" s="1"/>
  <c r="IH48" i="16" a="1"/>
  <c r="IH48" i="16" s="1"/>
  <c r="IG48" i="16" a="1"/>
  <c r="IG48" i="16" s="1"/>
  <c r="IF48" i="16" a="1"/>
  <c r="IF48" i="16" s="1"/>
  <c r="IE48" i="16" a="1"/>
  <c r="IE48" i="16" s="1"/>
  <c r="ID48" i="16" a="1"/>
  <c r="ID48" i="16" s="1"/>
  <c r="IC48" i="16" a="1"/>
  <c r="IC48" i="16" s="1"/>
  <c r="IB48" i="16" a="1"/>
  <c r="IB48" i="16" s="1"/>
  <c r="IA48" i="16" a="1"/>
  <c r="IA48" i="16" s="1"/>
  <c r="HZ48" i="16" a="1"/>
  <c r="HZ48" i="16" s="1"/>
  <c r="HY48" i="16" a="1"/>
  <c r="HY48" i="16" s="1"/>
  <c r="HX48" i="16" a="1"/>
  <c r="HX48" i="16" s="1"/>
  <c r="HW48" i="16" a="1"/>
  <c r="HW48" i="16" s="1"/>
  <c r="HV48" i="16" a="1"/>
  <c r="HV48" i="16" s="1"/>
  <c r="HU48" i="16" a="1"/>
  <c r="HU48" i="16" s="1"/>
  <c r="HT48" i="16" a="1"/>
  <c r="HT48" i="16" s="1"/>
  <c r="HS48" i="16" a="1"/>
  <c r="HS48" i="16" s="1"/>
  <c r="HR48" i="16" a="1"/>
  <c r="HR48" i="16" s="1"/>
  <c r="HQ48" i="16" a="1"/>
  <c r="HQ48" i="16" s="1"/>
  <c r="HP48" i="16" a="1"/>
  <c r="HP48" i="16" s="1"/>
  <c r="HO48" i="16" a="1"/>
  <c r="HO48" i="16" s="1"/>
  <c r="HN48" i="16" a="1"/>
  <c r="HN48" i="16" s="1"/>
  <c r="HM48" i="16" a="1"/>
  <c r="HM48" i="16" s="1"/>
  <c r="HL48" i="16" a="1"/>
  <c r="HL48" i="16" s="1"/>
  <c r="HK48" i="16" a="1"/>
  <c r="HK48" i="16" s="1"/>
  <c r="HJ48" i="16" a="1"/>
  <c r="HJ48" i="16" s="1"/>
  <c r="HI48" i="16" a="1"/>
  <c r="HI48" i="16" s="1"/>
  <c r="HH48" i="16" a="1"/>
  <c r="HH48" i="16" s="1"/>
  <c r="HG48" i="16" a="1"/>
  <c r="HG48" i="16" s="1"/>
  <c r="HF48" i="16" a="1"/>
  <c r="HF48" i="16" s="1"/>
  <c r="HE48" i="16" a="1"/>
  <c r="HE48" i="16" s="1"/>
  <c r="HD48" i="16" a="1"/>
  <c r="HD48" i="16" s="1"/>
  <c r="HC48" i="16" a="1"/>
  <c r="HC48" i="16" s="1"/>
  <c r="HB48" i="16" a="1"/>
  <c r="HB48" i="16" s="1"/>
  <c r="HA48" i="16" a="1"/>
  <c r="HA48" i="16" s="1"/>
  <c r="GZ48" i="16" a="1"/>
  <c r="GZ48" i="16" s="1"/>
  <c r="GY48" i="16" a="1"/>
  <c r="GY48" i="16" s="1"/>
  <c r="GX48" i="16" a="1"/>
  <c r="GX48" i="16" s="1"/>
  <c r="GW48" i="16" a="1"/>
  <c r="GW48" i="16" s="1"/>
  <c r="GV48" i="16" a="1"/>
  <c r="GV48" i="16" s="1"/>
  <c r="GU48" i="16" a="1"/>
  <c r="GU48" i="16" s="1"/>
  <c r="GT48" i="16" a="1"/>
  <c r="GT48" i="16" s="1"/>
  <c r="GS48" i="16" a="1"/>
  <c r="GS48" i="16" s="1"/>
  <c r="GR48" i="16" a="1"/>
  <c r="GR48" i="16" s="1"/>
  <c r="GQ48" i="16" a="1"/>
  <c r="GQ48" i="16" s="1"/>
  <c r="GP48" i="16" a="1"/>
  <c r="GP48" i="16" s="1"/>
  <c r="GO48" i="16" a="1"/>
  <c r="GO48" i="16" s="1"/>
  <c r="GN48" i="16" a="1"/>
  <c r="GN48" i="16" s="1"/>
  <c r="GM48" i="16" a="1"/>
  <c r="GM48" i="16" s="1"/>
  <c r="GL48" i="16" a="1"/>
  <c r="GL48" i="16" s="1"/>
  <c r="GK48" i="16" a="1"/>
  <c r="GK48" i="16" s="1"/>
  <c r="GJ48" i="16" a="1"/>
  <c r="GJ48" i="16" s="1"/>
  <c r="GI48" i="16" a="1"/>
  <c r="GI48" i="16" s="1"/>
  <c r="GH48" i="16" a="1"/>
  <c r="GH48" i="16" s="1"/>
  <c r="GG48" i="16" a="1"/>
  <c r="GG48" i="16" s="1"/>
  <c r="GF48" i="16" a="1"/>
  <c r="GF48" i="16" s="1"/>
  <c r="GE48" i="16" a="1"/>
  <c r="GE48" i="16" s="1"/>
  <c r="GD48" i="16" a="1"/>
  <c r="GD48" i="16" s="1"/>
  <c r="GC48" i="16" a="1"/>
  <c r="GC48" i="16" s="1"/>
  <c r="GB48" i="16" a="1"/>
  <c r="GB48" i="16" s="1"/>
  <c r="GA48" i="16" a="1"/>
  <c r="GA48" i="16" s="1"/>
  <c r="FZ48" i="16" a="1"/>
  <c r="FZ48" i="16" s="1"/>
  <c r="FY48" i="16" a="1"/>
  <c r="FY48" i="16" s="1"/>
  <c r="FX48" i="16" a="1"/>
  <c r="FX48" i="16" s="1"/>
  <c r="FW48" i="16" a="1"/>
  <c r="FW48" i="16" s="1"/>
  <c r="FV48" i="16" a="1"/>
  <c r="FV48" i="16" s="1"/>
  <c r="FU48" i="16" a="1"/>
  <c r="FU48" i="16" s="1"/>
  <c r="FT48" i="16" a="1"/>
  <c r="FT48" i="16" s="1"/>
  <c r="FS48" i="16" a="1"/>
  <c r="FS48" i="16" s="1"/>
  <c r="FR48" i="16" a="1"/>
  <c r="FR48" i="16" s="1"/>
  <c r="FQ48" i="16" a="1"/>
  <c r="FQ48" i="16" s="1"/>
  <c r="FP48" i="16" a="1"/>
  <c r="FP48" i="16" s="1"/>
  <c r="FO48" i="16" a="1"/>
  <c r="FO48" i="16" s="1"/>
  <c r="FN48" i="16" a="1"/>
  <c r="FN48" i="16" s="1"/>
  <c r="FM48" i="16" a="1"/>
  <c r="FM48" i="16" s="1"/>
  <c r="FL48" i="16" a="1"/>
  <c r="FL48" i="16" s="1"/>
  <c r="FK48" i="16" a="1"/>
  <c r="FK48" i="16" s="1"/>
  <c r="FJ48" i="16" a="1"/>
  <c r="FJ48" i="16" s="1"/>
  <c r="FI48" i="16" a="1"/>
  <c r="FI48" i="16" s="1"/>
  <c r="FH48" i="16" a="1"/>
  <c r="FH48" i="16" s="1"/>
  <c r="FG48" i="16" a="1"/>
  <c r="FG48" i="16" s="1"/>
  <c r="FF48" i="16" a="1"/>
  <c r="FF48" i="16" s="1"/>
  <c r="FE48" i="16" a="1"/>
  <c r="FE48" i="16" s="1"/>
  <c r="FD48" i="16" a="1"/>
  <c r="FD48" i="16" s="1"/>
  <c r="FC48" i="16" a="1"/>
  <c r="FC48" i="16" s="1"/>
  <c r="FB48" i="16" a="1"/>
  <c r="FB48" i="16" s="1"/>
  <c r="FA48" i="16" a="1"/>
  <c r="FA48" i="16" s="1"/>
  <c r="EZ48" i="16" a="1"/>
  <c r="EZ48" i="16" s="1"/>
  <c r="EY48" i="16" a="1"/>
  <c r="EY48" i="16" s="1"/>
  <c r="EX48" i="16" a="1"/>
  <c r="EX48" i="16" s="1"/>
  <c r="EW48" i="16" a="1"/>
  <c r="EW48" i="16" s="1"/>
  <c r="EV48" i="16" a="1"/>
  <c r="EV48" i="16" s="1"/>
  <c r="EU48" i="16" a="1"/>
  <c r="EU48" i="16" s="1"/>
  <c r="ET48" i="16" a="1"/>
  <c r="ET48" i="16" s="1"/>
  <c r="ES48" i="16" a="1"/>
  <c r="ES48" i="16" s="1"/>
  <c r="ER48" i="16" a="1"/>
  <c r="ER48" i="16" s="1"/>
  <c r="EQ48" i="16" a="1"/>
  <c r="EQ48" i="16" s="1"/>
  <c r="EP48" i="16" a="1"/>
  <c r="EP48" i="16" s="1"/>
  <c r="EO48" i="16" a="1"/>
  <c r="EO48" i="16" s="1"/>
  <c r="EN48" i="16" a="1"/>
  <c r="EN48" i="16" s="1"/>
  <c r="EM48" i="16" a="1"/>
  <c r="EM48" i="16" s="1"/>
  <c r="EL48" i="16" a="1"/>
  <c r="EL48" i="16" s="1"/>
  <c r="EK48" i="16" a="1"/>
  <c r="EK48" i="16" s="1"/>
  <c r="EJ48" i="16" a="1"/>
  <c r="EJ48" i="16" s="1"/>
  <c r="EI48" i="16" a="1"/>
  <c r="EI48" i="16" s="1"/>
  <c r="EH48" i="16" a="1"/>
  <c r="EH48" i="16" s="1"/>
  <c r="EG48" i="16" a="1"/>
  <c r="EG48" i="16" s="1"/>
  <c r="EF48" i="16" a="1"/>
  <c r="EF48" i="16" s="1"/>
  <c r="EE48" i="16" a="1"/>
  <c r="EE48" i="16" s="1"/>
  <c r="ED48" i="16" a="1"/>
  <c r="ED48" i="16" s="1"/>
  <c r="EC48" i="16" a="1"/>
  <c r="EC48" i="16" s="1"/>
  <c r="EB48" i="16" a="1"/>
  <c r="EB48" i="16" s="1"/>
  <c r="EA48" i="16" a="1"/>
  <c r="EA48" i="16" s="1"/>
  <c r="DZ48" i="16" a="1"/>
  <c r="DZ48" i="16" s="1"/>
  <c r="DY48" i="16" a="1"/>
  <c r="DY48" i="16" s="1"/>
  <c r="DX48" i="16" a="1"/>
  <c r="DX48" i="16" s="1"/>
  <c r="DW48" i="16" a="1"/>
  <c r="DW48" i="16" s="1"/>
  <c r="DV48" i="16" a="1"/>
  <c r="DV48" i="16" s="1"/>
  <c r="DU48" i="16" a="1"/>
  <c r="DU48" i="16" s="1"/>
  <c r="DT48" i="16" a="1"/>
  <c r="DT48" i="16" s="1"/>
  <c r="DS48" i="16" a="1"/>
  <c r="DS48" i="16" s="1"/>
  <c r="DR48" i="16" a="1"/>
  <c r="DR48" i="16" s="1"/>
  <c r="DQ48" i="16" a="1"/>
  <c r="DQ48" i="16" s="1"/>
  <c r="DP48" i="16" a="1"/>
  <c r="DP48" i="16" s="1"/>
  <c r="DO48" i="16" a="1"/>
  <c r="DO48" i="16" s="1"/>
  <c r="DN48" i="16" a="1"/>
  <c r="DN48" i="16" s="1"/>
  <c r="DM48" i="16" a="1"/>
  <c r="DM48" i="16" s="1"/>
  <c r="DL48" i="16" a="1"/>
  <c r="DL48" i="16" s="1"/>
  <c r="DK48" i="16" a="1"/>
  <c r="DK48" i="16" s="1"/>
  <c r="DJ48" i="16" a="1"/>
  <c r="DJ48" i="16" s="1"/>
  <c r="DI48" i="16" a="1"/>
  <c r="DI48" i="16" s="1"/>
  <c r="DH48" i="16" a="1"/>
  <c r="DH48" i="16" s="1"/>
  <c r="DG48" i="16" a="1"/>
  <c r="DG48" i="16" s="1"/>
  <c r="DF48" i="16" a="1"/>
  <c r="DF48" i="16" s="1"/>
  <c r="DE48" i="16" a="1"/>
  <c r="DE48" i="16" s="1"/>
  <c r="DD48" i="16" a="1"/>
  <c r="DD48" i="16" s="1"/>
  <c r="DC48" i="16" a="1"/>
  <c r="DC48" i="16" s="1"/>
  <c r="DB48" i="16" a="1"/>
  <c r="DB48" i="16" s="1"/>
  <c r="DA48" i="16" a="1"/>
  <c r="DA48" i="16" s="1"/>
  <c r="CZ48" i="16" a="1"/>
  <c r="CZ48" i="16" s="1"/>
  <c r="CY48" i="16" a="1"/>
  <c r="CY48" i="16" s="1"/>
  <c r="CX48" i="16" a="1"/>
  <c r="CX48" i="16" s="1"/>
  <c r="CW48" i="16" a="1"/>
  <c r="CW48" i="16" s="1"/>
  <c r="CV48" i="16" a="1"/>
  <c r="CV48" i="16" s="1"/>
  <c r="CU48" i="16" a="1"/>
  <c r="CU48" i="16" s="1"/>
  <c r="CT48" i="16" a="1"/>
  <c r="CT48" i="16" s="1"/>
  <c r="CS48" i="16" a="1"/>
  <c r="CS48" i="16" s="1"/>
  <c r="CR48" i="16" a="1"/>
  <c r="CR48" i="16" s="1"/>
  <c r="CQ48" i="16" a="1"/>
  <c r="CQ48" i="16" s="1"/>
  <c r="CP48" i="16" a="1"/>
  <c r="CP48" i="16" s="1"/>
  <c r="CO48" i="16" a="1"/>
  <c r="CO48" i="16" s="1"/>
  <c r="CN48" i="16" a="1"/>
  <c r="CN48" i="16" s="1"/>
  <c r="CM48" i="16" a="1"/>
  <c r="CM48" i="16" s="1"/>
  <c r="CL48" i="16" a="1"/>
  <c r="CL48" i="16" s="1"/>
  <c r="CK48" i="16" a="1"/>
  <c r="CK48" i="16" s="1"/>
  <c r="CJ48" i="16" a="1"/>
  <c r="CJ48" i="16" s="1"/>
  <c r="CI48" i="16" a="1"/>
  <c r="CI48" i="16" s="1"/>
  <c r="CH48" i="16" a="1"/>
  <c r="CH48" i="16" s="1"/>
  <c r="CG48" i="16" a="1"/>
  <c r="CG48" i="16" s="1"/>
  <c r="CF48" i="16" a="1"/>
  <c r="CF48" i="16" s="1"/>
  <c r="CE48" i="16" a="1"/>
  <c r="CE48" i="16" s="1"/>
  <c r="CD48" i="16" a="1"/>
  <c r="CD48" i="16" s="1"/>
  <c r="CC48" i="16" a="1"/>
  <c r="CC48" i="16" s="1"/>
  <c r="CB48" i="16" a="1"/>
  <c r="CB48" i="16" s="1"/>
  <c r="CA48" i="16" a="1"/>
  <c r="CA48" i="16" s="1"/>
  <c r="BZ48" i="16" a="1"/>
  <c r="BZ48" i="16" s="1"/>
  <c r="BY48" i="16" a="1"/>
  <c r="BY48" i="16" s="1"/>
  <c r="BX48" i="16" a="1"/>
  <c r="BX48" i="16" s="1"/>
  <c r="BW48" i="16" a="1"/>
  <c r="BW48" i="16" s="1"/>
  <c r="BV48" i="16" a="1"/>
  <c r="BV48" i="16" s="1"/>
  <c r="BU48" i="16" a="1"/>
  <c r="BU48" i="16" s="1"/>
  <c r="BT48" i="16" a="1"/>
  <c r="BT48" i="16" s="1"/>
  <c r="BS48" i="16" a="1"/>
  <c r="BS48" i="16" s="1"/>
  <c r="BR48" i="16" a="1"/>
  <c r="BR48" i="16" s="1"/>
  <c r="BQ48" i="16" a="1"/>
  <c r="BQ48" i="16" s="1"/>
  <c r="BP48" i="16" a="1"/>
  <c r="BP48" i="16" s="1"/>
  <c r="BO48" i="16" a="1"/>
  <c r="BO48" i="16" s="1"/>
  <c r="BN48" i="16" a="1"/>
  <c r="BN48" i="16" s="1"/>
  <c r="BM48" i="16" a="1"/>
  <c r="BM48" i="16" s="1"/>
  <c r="BL48" i="16" a="1"/>
  <c r="BL48" i="16" s="1"/>
  <c r="BK48" i="16" a="1"/>
  <c r="BK48" i="16" s="1"/>
  <c r="BJ48" i="16" a="1"/>
  <c r="BJ48" i="16" s="1"/>
  <c r="BI48" i="16" a="1"/>
  <c r="BI48" i="16" s="1"/>
  <c r="BH48" i="16" a="1"/>
  <c r="BH48" i="16" s="1"/>
  <c r="BG48" i="16" a="1"/>
  <c r="BG48" i="16" s="1"/>
  <c r="BF48" i="16" a="1"/>
  <c r="BF48" i="16" s="1"/>
  <c r="BE48" i="16" a="1"/>
  <c r="BE48" i="16" s="1"/>
  <c r="BD48" i="16" a="1"/>
  <c r="BD48" i="16" s="1"/>
  <c r="BC48" i="16" a="1"/>
  <c r="BC48" i="16" s="1"/>
  <c r="BB48" i="16" a="1"/>
  <c r="BB48" i="16" s="1"/>
  <c r="BA48" i="16" a="1"/>
  <c r="BA48" i="16" s="1"/>
  <c r="AZ48" i="16" a="1"/>
  <c r="AZ48" i="16" s="1"/>
  <c r="AY48" i="16" a="1"/>
  <c r="AY48" i="16" s="1"/>
  <c r="AX48" i="16" a="1"/>
  <c r="AX48" i="16" s="1"/>
  <c r="AW48" i="16" a="1"/>
  <c r="AW48" i="16" s="1"/>
  <c r="AV48" i="16" a="1"/>
  <c r="AV48" i="16" s="1"/>
  <c r="AU48" i="16" a="1"/>
  <c r="AU48" i="16" s="1"/>
  <c r="AT48" i="16" a="1"/>
  <c r="AT48" i="16" s="1"/>
  <c r="AS48" i="16" a="1"/>
  <c r="AS48" i="16" s="1"/>
  <c r="AR48" i="16" a="1"/>
  <c r="AR48" i="16" s="1"/>
  <c r="AQ48" i="16" a="1"/>
  <c r="AQ48" i="16" s="1"/>
  <c r="AP48" i="16" a="1"/>
  <c r="AP48" i="16" s="1"/>
  <c r="AO48" i="16" a="1"/>
  <c r="AO48" i="16" s="1"/>
  <c r="AN48" i="16" a="1"/>
  <c r="AN48" i="16" s="1"/>
  <c r="AM48" i="16" a="1"/>
  <c r="AM48" i="16" s="1"/>
  <c r="AL48" i="16" a="1"/>
  <c r="AL48" i="16" s="1"/>
  <c r="AK48" i="16" a="1"/>
  <c r="AK48" i="16" s="1"/>
  <c r="AJ48" i="16" a="1"/>
  <c r="AJ48" i="16" s="1"/>
  <c r="AI48" i="16" a="1"/>
  <c r="AI48" i="16" s="1"/>
  <c r="AH48" i="16" a="1"/>
  <c r="AH48" i="16" s="1"/>
  <c r="AG48" i="16" a="1"/>
  <c r="AG48" i="16" s="1"/>
  <c r="AF48" i="16" a="1"/>
  <c r="AF48" i="16" s="1"/>
  <c r="AE48" i="16" a="1"/>
  <c r="AE48" i="16" s="1"/>
  <c r="AD48" i="16" a="1"/>
  <c r="AD48" i="16" s="1"/>
  <c r="AC48" i="16" a="1"/>
  <c r="AC48" i="16" s="1"/>
  <c r="AB48" i="16" a="1"/>
  <c r="AB48" i="16" s="1"/>
  <c r="AA48" i="16" a="1"/>
  <c r="AA48" i="16" s="1"/>
  <c r="Z48" i="16" a="1"/>
  <c r="Z48" i="16" s="1"/>
  <c r="Y48" i="16" a="1"/>
  <c r="Y48" i="16" s="1"/>
  <c r="X48" i="16" a="1"/>
  <c r="X48" i="16" s="1"/>
  <c r="W48" i="16" a="1"/>
  <c r="W48" i="16" s="1"/>
  <c r="V48" i="16" a="1"/>
  <c r="V48" i="16" s="1"/>
  <c r="U48" i="16" a="1"/>
  <c r="U48" i="16" s="1"/>
  <c r="T48" i="16" a="1"/>
  <c r="T48" i="16" s="1"/>
  <c r="S48" i="16" a="1"/>
  <c r="S48" i="16" s="1"/>
  <c r="R48" i="16" a="1"/>
  <c r="R48" i="16" s="1"/>
  <c r="Q48" i="16" a="1"/>
  <c r="Q48" i="16" s="1"/>
  <c r="P48" i="16" a="1"/>
  <c r="P48" i="16" s="1"/>
  <c r="O48" i="16" a="1"/>
  <c r="O48" i="16" s="1"/>
  <c r="N48" i="16" a="1"/>
  <c r="N48" i="16" s="1"/>
  <c r="M48" i="16" a="1"/>
  <c r="M48" i="16" s="1"/>
  <c r="L48" i="16" a="1"/>
  <c r="L48" i="16" s="1"/>
  <c r="K48" i="16" a="1"/>
  <c r="K48" i="16" s="1"/>
  <c r="J48" i="16" a="1"/>
  <c r="J48" i="16" s="1"/>
  <c r="NJ47" i="16" a="1"/>
  <c r="NJ47" i="16" s="1"/>
  <c r="NI47" i="16" a="1"/>
  <c r="NI47" i="16" s="1"/>
  <c r="NH47" i="16" a="1"/>
  <c r="NH47" i="16" s="1"/>
  <c r="NG47" i="16" a="1"/>
  <c r="NG47" i="16" s="1"/>
  <c r="NF47" i="16" a="1"/>
  <c r="NF47" i="16" s="1"/>
  <c r="NE47" i="16" a="1"/>
  <c r="NE47" i="16" s="1"/>
  <c r="ND47" i="16" a="1"/>
  <c r="ND47" i="16" s="1"/>
  <c r="NC47" i="16" a="1"/>
  <c r="NC47" i="16" s="1"/>
  <c r="NB47" i="16" a="1"/>
  <c r="NB47" i="16" s="1"/>
  <c r="NA47" i="16" a="1"/>
  <c r="NA47" i="16" s="1"/>
  <c r="MZ47" i="16" a="1"/>
  <c r="MZ47" i="16" s="1"/>
  <c r="MY47" i="16" a="1"/>
  <c r="MY47" i="16" s="1"/>
  <c r="MX47" i="16" a="1"/>
  <c r="MX47" i="16" s="1"/>
  <c r="MW47" i="16" a="1"/>
  <c r="MW47" i="16" s="1"/>
  <c r="MV47" i="16" a="1"/>
  <c r="MV47" i="16" s="1"/>
  <c r="MU47" i="16" a="1"/>
  <c r="MU47" i="16" s="1"/>
  <c r="MT47" i="16" a="1"/>
  <c r="MT47" i="16" s="1"/>
  <c r="MS47" i="16" a="1"/>
  <c r="MS47" i="16" s="1"/>
  <c r="MR47" i="16" a="1"/>
  <c r="MR47" i="16" s="1"/>
  <c r="MQ47" i="16" a="1"/>
  <c r="MQ47" i="16" s="1"/>
  <c r="MP47" i="16" a="1"/>
  <c r="MP47" i="16" s="1"/>
  <c r="MO47" i="16" a="1"/>
  <c r="MO47" i="16" s="1"/>
  <c r="MN47" i="16" a="1"/>
  <c r="MN47" i="16" s="1"/>
  <c r="MM47" i="16" a="1"/>
  <c r="MM47" i="16" s="1"/>
  <c r="ML47" i="16" a="1"/>
  <c r="ML47" i="16" s="1"/>
  <c r="MK47" i="16" a="1"/>
  <c r="MK47" i="16" s="1"/>
  <c r="MJ47" i="16" a="1"/>
  <c r="MJ47" i="16" s="1"/>
  <c r="MI47" i="16" a="1"/>
  <c r="MI47" i="16" s="1"/>
  <c r="MH47" i="16" a="1"/>
  <c r="MH47" i="16" s="1"/>
  <c r="MG47" i="16" a="1"/>
  <c r="MG47" i="16" s="1"/>
  <c r="MF47" i="16" a="1"/>
  <c r="MF47" i="16" s="1"/>
  <c r="ME47" i="16" a="1"/>
  <c r="ME47" i="16" s="1"/>
  <c r="MD47" i="16" a="1"/>
  <c r="MD47" i="16" s="1"/>
  <c r="MC47" i="16" a="1"/>
  <c r="MC47" i="16" s="1"/>
  <c r="MB47" i="16" a="1"/>
  <c r="MB47" i="16" s="1"/>
  <c r="MA47" i="16" a="1"/>
  <c r="MA47" i="16" s="1"/>
  <c r="LZ47" i="16" a="1"/>
  <c r="LZ47" i="16" s="1"/>
  <c r="LY47" i="16" a="1"/>
  <c r="LY47" i="16" s="1"/>
  <c r="LX47" i="16" a="1"/>
  <c r="LX47" i="16" s="1"/>
  <c r="LW47" i="16" a="1"/>
  <c r="LW47" i="16" s="1"/>
  <c r="LV47" i="16" a="1"/>
  <c r="LV47" i="16" s="1"/>
  <c r="LU47" i="16" a="1"/>
  <c r="LU47" i="16" s="1"/>
  <c r="LT47" i="16" a="1"/>
  <c r="LT47" i="16" s="1"/>
  <c r="LS47" i="16" a="1"/>
  <c r="LS47" i="16" s="1"/>
  <c r="LR47" i="16" a="1"/>
  <c r="LR47" i="16" s="1"/>
  <c r="LQ47" i="16" a="1"/>
  <c r="LQ47" i="16" s="1"/>
  <c r="LP47" i="16" a="1"/>
  <c r="LP47" i="16" s="1"/>
  <c r="LO47" i="16" a="1"/>
  <c r="LO47" i="16" s="1"/>
  <c r="LN47" i="16" a="1"/>
  <c r="LN47" i="16" s="1"/>
  <c r="LM47" i="16" a="1"/>
  <c r="LM47" i="16" s="1"/>
  <c r="LL47" i="16" a="1"/>
  <c r="LL47" i="16" s="1"/>
  <c r="LK47" i="16" a="1"/>
  <c r="LK47" i="16" s="1"/>
  <c r="LJ47" i="16" a="1"/>
  <c r="LJ47" i="16" s="1"/>
  <c r="LI47" i="16" a="1"/>
  <c r="LI47" i="16" s="1"/>
  <c r="LH47" i="16" a="1"/>
  <c r="LH47" i="16" s="1"/>
  <c r="LG47" i="16" a="1"/>
  <c r="LG47" i="16" s="1"/>
  <c r="LF47" i="16" a="1"/>
  <c r="LF47" i="16" s="1"/>
  <c r="LE47" i="16" a="1"/>
  <c r="LE47" i="16" s="1"/>
  <c r="LD47" i="16" a="1"/>
  <c r="LD47" i="16" s="1"/>
  <c r="LC47" i="16" a="1"/>
  <c r="LC47" i="16" s="1"/>
  <c r="LB47" i="16" a="1"/>
  <c r="LB47" i="16" s="1"/>
  <c r="LA47" i="16" a="1"/>
  <c r="LA47" i="16" s="1"/>
  <c r="KZ47" i="16" a="1"/>
  <c r="KZ47" i="16" s="1"/>
  <c r="KY47" i="16" a="1"/>
  <c r="KY47" i="16" s="1"/>
  <c r="KX47" i="16" a="1"/>
  <c r="KX47" i="16" s="1"/>
  <c r="KW47" i="16" a="1"/>
  <c r="KW47" i="16" s="1"/>
  <c r="KV47" i="16" a="1"/>
  <c r="KV47" i="16" s="1"/>
  <c r="KU47" i="16" a="1"/>
  <c r="KU47" i="16" s="1"/>
  <c r="KT47" i="16" a="1"/>
  <c r="KT47" i="16" s="1"/>
  <c r="KS47" i="16" a="1"/>
  <c r="KS47" i="16" s="1"/>
  <c r="KR47" i="16" a="1"/>
  <c r="KR47" i="16" s="1"/>
  <c r="KQ47" i="16" a="1"/>
  <c r="KQ47" i="16" s="1"/>
  <c r="KP47" i="16" a="1"/>
  <c r="KP47" i="16" s="1"/>
  <c r="KO47" i="16" a="1"/>
  <c r="KO47" i="16" s="1"/>
  <c r="KN47" i="16" a="1"/>
  <c r="KN47" i="16" s="1"/>
  <c r="KM47" i="16" a="1"/>
  <c r="KM47" i="16" s="1"/>
  <c r="KL47" i="16" a="1"/>
  <c r="KL47" i="16" s="1"/>
  <c r="KK47" i="16" a="1"/>
  <c r="KK47" i="16" s="1"/>
  <c r="KJ47" i="16" a="1"/>
  <c r="KJ47" i="16" s="1"/>
  <c r="KI47" i="16" a="1"/>
  <c r="KI47" i="16" s="1"/>
  <c r="KH47" i="16" a="1"/>
  <c r="KH47" i="16" s="1"/>
  <c r="KG47" i="16" a="1"/>
  <c r="KG47" i="16" s="1"/>
  <c r="KF47" i="16" a="1"/>
  <c r="KF47" i="16" s="1"/>
  <c r="KE47" i="16" a="1"/>
  <c r="KE47" i="16" s="1"/>
  <c r="KD47" i="16" a="1"/>
  <c r="KD47" i="16" s="1"/>
  <c r="KC47" i="16" a="1"/>
  <c r="KC47" i="16" s="1"/>
  <c r="KB47" i="16" a="1"/>
  <c r="KB47" i="16" s="1"/>
  <c r="KA47" i="16" a="1"/>
  <c r="KA47" i="16" s="1"/>
  <c r="JZ47" i="16" a="1"/>
  <c r="JZ47" i="16" s="1"/>
  <c r="JY47" i="16" a="1"/>
  <c r="JY47" i="16" s="1"/>
  <c r="JX47" i="16" a="1"/>
  <c r="JX47" i="16" s="1"/>
  <c r="JW47" i="16" a="1"/>
  <c r="JW47" i="16" s="1"/>
  <c r="JV47" i="16" a="1"/>
  <c r="JV47" i="16" s="1"/>
  <c r="JU47" i="16" a="1"/>
  <c r="JU47" i="16" s="1"/>
  <c r="JT47" i="16" a="1"/>
  <c r="JT47" i="16" s="1"/>
  <c r="JS47" i="16" a="1"/>
  <c r="JS47" i="16" s="1"/>
  <c r="JR47" i="16" a="1"/>
  <c r="JR47" i="16" s="1"/>
  <c r="JQ47" i="16" a="1"/>
  <c r="JQ47" i="16" s="1"/>
  <c r="JP47" i="16" a="1"/>
  <c r="JP47" i="16" s="1"/>
  <c r="JO47" i="16" a="1"/>
  <c r="JO47" i="16" s="1"/>
  <c r="JN47" i="16" a="1"/>
  <c r="JN47" i="16" s="1"/>
  <c r="JM47" i="16" a="1"/>
  <c r="JM47" i="16" s="1"/>
  <c r="JL47" i="16" a="1"/>
  <c r="JL47" i="16" s="1"/>
  <c r="JK47" i="16" a="1"/>
  <c r="JK47" i="16" s="1"/>
  <c r="JJ47" i="16" a="1"/>
  <c r="JJ47" i="16" s="1"/>
  <c r="JI47" i="16" a="1"/>
  <c r="JI47" i="16" s="1"/>
  <c r="JH47" i="16" a="1"/>
  <c r="JH47" i="16" s="1"/>
  <c r="JG47" i="16" a="1"/>
  <c r="JG47" i="16" s="1"/>
  <c r="JF47" i="16" a="1"/>
  <c r="JF47" i="16" s="1"/>
  <c r="JE47" i="16" a="1"/>
  <c r="JE47" i="16" s="1"/>
  <c r="JD47" i="16" a="1"/>
  <c r="JD47" i="16" s="1"/>
  <c r="JC47" i="16" a="1"/>
  <c r="JC47" i="16" s="1"/>
  <c r="JB47" i="16" a="1"/>
  <c r="JB47" i="16" s="1"/>
  <c r="JA47" i="16" a="1"/>
  <c r="JA47" i="16" s="1"/>
  <c r="IZ47" i="16" a="1"/>
  <c r="IZ47" i="16" s="1"/>
  <c r="IY47" i="16" a="1"/>
  <c r="IY47" i="16" s="1"/>
  <c r="IX47" i="16" a="1"/>
  <c r="IX47" i="16" s="1"/>
  <c r="IW47" i="16" a="1"/>
  <c r="IW47" i="16" s="1"/>
  <c r="IV47" i="16" a="1"/>
  <c r="IV47" i="16" s="1"/>
  <c r="IU47" i="16" a="1"/>
  <c r="IU47" i="16" s="1"/>
  <c r="IT47" i="16" a="1"/>
  <c r="IT47" i="16" s="1"/>
  <c r="IS47" i="16" a="1"/>
  <c r="IS47" i="16" s="1"/>
  <c r="IR47" i="16" a="1"/>
  <c r="IR47" i="16" s="1"/>
  <c r="IQ47" i="16" a="1"/>
  <c r="IQ47" i="16" s="1"/>
  <c r="IP47" i="16" a="1"/>
  <c r="IP47" i="16" s="1"/>
  <c r="IO47" i="16" a="1"/>
  <c r="IO47" i="16" s="1"/>
  <c r="IN47" i="16" a="1"/>
  <c r="IN47" i="16" s="1"/>
  <c r="IM47" i="16" a="1"/>
  <c r="IM47" i="16" s="1"/>
  <c r="IL47" i="16" a="1"/>
  <c r="IL47" i="16" s="1"/>
  <c r="IK47" i="16" a="1"/>
  <c r="IK47" i="16" s="1"/>
  <c r="IJ47" i="16" a="1"/>
  <c r="IJ47" i="16" s="1"/>
  <c r="II47" i="16" a="1"/>
  <c r="II47" i="16" s="1"/>
  <c r="IH47" i="16" a="1"/>
  <c r="IH47" i="16" s="1"/>
  <c r="IG47" i="16" a="1"/>
  <c r="IG47" i="16" s="1"/>
  <c r="IF47" i="16" a="1"/>
  <c r="IF47" i="16" s="1"/>
  <c r="IE47" i="16" a="1"/>
  <c r="IE47" i="16" s="1"/>
  <c r="ID47" i="16" a="1"/>
  <c r="ID47" i="16" s="1"/>
  <c r="IC47" i="16" a="1"/>
  <c r="IC47" i="16" s="1"/>
  <c r="IB47" i="16" a="1"/>
  <c r="IB47" i="16" s="1"/>
  <c r="IA47" i="16" a="1"/>
  <c r="IA47" i="16" s="1"/>
  <c r="HZ47" i="16" a="1"/>
  <c r="HZ47" i="16" s="1"/>
  <c r="HY47" i="16" a="1"/>
  <c r="HY47" i="16" s="1"/>
  <c r="HX47" i="16" a="1"/>
  <c r="HX47" i="16" s="1"/>
  <c r="HW47" i="16" a="1"/>
  <c r="HW47" i="16" s="1"/>
  <c r="HV47" i="16" a="1"/>
  <c r="HV47" i="16" s="1"/>
  <c r="HU47" i="16" a="1"/>
  <c r="HU47" i="16" s="1"/>
  <c r="HT47" i="16" a="1"/>
  <c r="HT47" i="16" s="1"/>
  <c r="HS47" i="16" a="1"/>
  <c r="HS47" i="16" s="1"/>
  <c r="HR47" i="16" a="1"/>
  <c r="HR47" i="16" s="1"/>
  <c r="HQ47" i="16" a="1"/>
  <c r="HQ47" i="16" s="1"/>
  <c r="HP47" i="16" a="1"/>
  <c r="HP47" i="16" s="1"/>
  <c r="HO47" i="16" a="1"/>
  <c r="HO47" i="16" s="1"/>
  <c r="HN47" i="16" a="1"/>
  <c r="HN47" i="16" s="1"/>
  <c r="HM47" i="16" a="1"/>
  <c r="HM47" i="16" s="1"/>
  <c r="HL47" i="16" a="1"/>
  <c r="HL47" i="16" s="1"/>
  <c r="HK47" i="16" a="1"/>
  <c r="HK47" i="16" s="1"/>
  <c r="HJ47" i="16" a="1"/>
  <c r="HJ47" i="16" s="1"/>
  <c r="HI47" i="16" a="1"/>
  <c r="HI47" i="16" s="1"/>
  <c r="HH47" i="16" a="1"/>
  <c r="HH47" i="16" s="1"/>
  <c r="HG47" i="16" a="1"/>
  <c r="HG47" i="16" s="1"/>
  <c r="HF47" i="16" a="1"/>
  <c r="HF47" i="16" s="1"/>
  <c r="HE47" i="16" a="1"/>
  <c r="HE47" i="16" s="1"/>
  <c r="HD47" i="16" a="1"/>
  <c r="HD47" i="16" s="1"/>
  <c r="HC47" i="16" a="1"/>
  <c r="HC47" i="16" s="1"/>
  <c r="HB47" i="16" a="1"/>
  <c r="HB47" i="16" s="1"/>
  <c r="HA47" i="16" a="1"/>
  <c r="HA47" i="16" s="1"/>
  <c r="GZ47" i="16" a="1"/>
  <c r="GZ47" i="16" s="1"/>
  <c r="GY47" i="16" a="1"/>
  <c r="GY47" i="16" s="1"/>
  <c r="GX47" i="16" a="1"/>
  <c r="GX47" i="16" s="1"/>
  <c r="GW47" i="16" a="1"/>
  <c r="GW47" i="16" s="1"/>
  <c r="GV47" i="16" a="1"/>
  <c r="GV47" i="16" s="1"/>
  <c r="GU47" i="16" a="1"/>
  <c r="GU47" i="16" s="1"/>
  <c r="GT47" i="16" a="1"/>
  <c r="GT47" i="16" s="1"/>
  <c r="GS47" i="16" a="1"/>
  <c r="GS47" i="16" s="1"/>
  <c r="GR47" i="16" a="1"/>
  <c r="GR47" i="16" s="1"/>
  <c r="GQ47" i="16" a="1"/>
  <c r="GQ47" i="16" s="1"/>
  <c r="GP47" i="16" a="1"/>
  <c r="GP47" i="16" s="1"/>
  <c r="GO47" i="16" a="1"/>
  <c r="GO47" i="16" s="1"/>
  <c r="GN47" i="16" a="1"/>
  <c r="GN47" i="16" s="1"/>
  <c r="GM47" i="16" a="1"/>
  <c r="GM47" i="16" s="1"/>
  <c r="GL47" i="16" a="1"/>
  <c r="GL47" i="16" s="1"/>
  <c r="GK47" i="16" a="1"/>
  <c r="GK47" i="16" s="1"/>
  <c r="GJ47" i="16" a="1"/>
  <c r="GJ47" i="16" s="1"/>
  <c r="GI47" i="16" a="1"/>
  <c r="GI47" i="16" s="1"/>
  <c r="GH47" i="16" a="1"/>
  <c r="GH47" i="16" s="1"/>
  <c r="GG47" i="16" a="1"/>
  <c r="GG47" i="16" s="1"/>
  <c r="GF47" i="16" a="1"/>
  <c r="GF47" i="16" s="1"/>
  <c r="GE47" i="16" a="1"/>
  <c r="GE47" i="16" s="1"/>
  <c r="GD47" i="16" a="1"/>
  <c r="GD47" i="16" s="1"/>
  <c r="GC47" i="16" a="1"/>
  <c r="GC47" i="16" s="1"/>
  <c r="GB47" i="16" a="1"/>
  <c r="GB47" i="16" s="1"/>
  <c r="GA47" i="16" a="1"/>
  <c r="GA47" i="16" s="1"/>
  <c r="FZ47" i="16" a="1"/>
  <c r="FZ47" i="16" s="1"/>
  <c r="FY47" i="16" a="1"/>
  <c r="FY47" i="16" s="1"/>
  <c r="FX47" i="16" a="1"/>
  <c r="FX47" i="16" s="1"/>
  <c r="FW47" i="16" a="1"/>
  <c r="FW47" i="16" s="1"/>
  <c r="FV47" i="16" a="1"/>
  <c r="FV47" i="16" s="1"/>
  <c r="FU47" i="16" a="1"/>
  <c r="FU47" i="16" s="1"/>
  <c r="FT47" i="16" a="1"/>
  <c r="FT47" i="16" s="1"/>
  <c r="FS47" i="16" a="1"/>
  <c r="FS47" i="16" s="1"/>
  <c r="FR47" i="16" a="1"/>
  <c r="FR47" i="16" s="1"/>
  <c r="FQ47" i="16" a="1"/>
  <c r="FQ47" i="16" s="1"/>
  <c r="FP47" i="16" a="1"/>
  <c r="FP47" i="16" s="1"/>
  <c r="FO47" i="16" a="1"/>
  <c r="FO47" i="16" s="1"/>
  <c r="FN47" i="16" a="1"/>
  <c r="FN47" i="16" s="1"/>
  <c r="FM47" i="16" a="1"/>
  <c r="FM47" i="16" s="1"/>
  <c r="FL47" i="16" a="1"/>
  <c r="FL47" i="16" s="1"/>
  <c r="FK47" i="16" a="1"/>
  <c r="FK47" i="16" s="1"/>
  <c r="FJ47" i="16" a="1"/>
  <c r="FJ47" i="16" s="1"/>
  <c r="FI47" i="16" a="1"/>
  <c r="FI47" i="16" s="1"/>
  <c r="FH47" i="16" a="1"/>
  <c r="FH47" i="16" s="1"/>
  <c r="FG47" i="16" a="1"/>
  <c r="FG47" i="16" s="1"/>
  <c r="FF47" i="16" a="1"/>
  <c r="FF47" i="16" s="1"/>
  <c r="FE47" i="16" a="1"/>
  <c r="FE47" i="16" s="1"/>
  <c r="FD47" i="16" a="1"/>
  <c r="FD47" i="16" s="1"/>
  <c r="FC47" i="16" a="1"/>
  <c r="FC47" i="16" s="1"/>
  <c r="FB47" i="16" a="1"/>
  <c r="FB47" i="16" s="1"/>
  <c r="FA47" i="16" a="1"/>
  <c r="FA47" i="16" s="1"/>
  <c r="EZ47" i="16" a="1"/>
  <c r="EZ47" i="16" s="1"/>
  <c r="EY47" i="16" a="1"/>
  <c r="EY47" i="16" s="1"/>
  <c r="EX47" i="16" a="1"/>
  <c r="EX47" i="16" s="1"/>
  <c r="EW47" i="16" a="1"/>
  <c r="EW47" i="16" s="1"/>
  <c r="EV47" i="16" a="1"/>
  <c r="EV47" i="16" s="1"/>
  <c r="EU47" i="16" a="1"/>
  <c r="EU47" i="16" s="1"/>
  <c r="ET47" i="16" a="1"/>
  <c r="ET47" i="16" s="1"/>
  <c r="ES47" i="16" a="1"/>
  <c r="ES47" i="16" s="1"/>
  <c r="ER47" i="16" a="1"/>
  <c r="ER47" i="16" s="1"/>
  <c r="EQ47" i="16" a="1"/>
  <c r="EQ47" i="16" s="1"/>
  <c r="EP47" i="16" a="1"/>
  <c r="EP47" i="16" s="1"/>
  <c r="EO47" i="16" a="1"/>
  <c r="EO47" i="16" s="1"/>
  <c r="EN47" i="16" a="1"/>
  <c r="EN47" i="16" s="1"/>
  <c r="EM47" i="16" a="1"/>
  <c r="EM47" i="16" s="1"/>
  <c r="EL47" i="16" a="1"/>
  <c r="EL47" i="16" s="1"/>
  <c r="EK47" i="16" a="1"/>
  <c r="EK47" i="16" s="1"/>
  <c r="EJ47" i="16" a="1"/>
  <c r="EJ47" i="16" s="1"/>
  <c r="EI47" i="16" a="1"/>
  <c r="EI47" i="16" s="1"/>
  <c r="EH47" i="16" a="1"/>
  <c r="EH47" i="16" s="1"/>
  <c r="EG47" i="16" a="1"/>
  <c r="EG47" i="16" s="1"/>
  <c r="EF47" i="16" a="1"/>
  <c r="EF47" i="16" s="1"/>
  <c r="EE47" i="16" a="1"/>
  <c r="EE47" i="16" s="1"/>
  <c r="ED47" i="16" a="1"/>
  <c r="ED47" i="16" s="1"/>
  <c r="EC47" i="16" a="1"/>
  <c r="EC47" i="16" s="1"/>
  <c r="EB47" i="16" a="1"/>
  <c r="EB47" i="16" s="1"/>
  <c r="EA47" i="16" a="1"/>
  <c r="EA47" i="16" s="1"/>
  <c r="DZ47" i="16" a="1"/>
  <c r="DZ47" i="16" s="1"/>
  <c r="DY47" i="16" a="1"/>
  <c r="DY47" i="16" s="1"/>
  <c r="DX47" i="16" a="1"/>
  <c r="DX47" i="16" s="1"/>
  <c r="DW47" i="16" a="1"/>
  <c r="DW47" i="16" s="1"/>
  <c r="DV47" i="16" a="1"/>
  <c r="DV47" i="16" s="1"/>
  <c r="DU47" i="16" a="1"/>
  <c r="DU47" i="16" s="1"/>
  <c r="DT47" i="16" a="1"/>
  <c r="DT47" i="16" s="1"/>
  <c r="DS47" i="16" a="1"/>
  <c r="DS47" i="16" s="1"/>
  <c r="DR47" i="16" a="1"/>
  <c r="DR47" i="16" s="1"/>
  <c r="DQ47" i="16" a="1"/>
  <c r="DQ47" i="16" s="1"/>
  <c r="DP47" i="16" a="1"/>
  <c r="DP47" i="16" s="1"/>
  <c r="DO47" i="16" a="1"/>
  <c r="DO47" i="16" s="1"/>
  <c r="DN47" i="16" a="1"/>
  <c r="DN47" i="16" s="1"/>
  <c r="DM47" i="16" a="1"/>
  <c r="DM47" i="16" s="1"/>
  <c r="DL47" i="16" a="1"/>
  <c r="DL47" i="16" s="1"/>
  <c r="DK47" i="16" a="1"/>
  <c r="DK47" i="16" s="1"/>
  <c r="DJ47" i="16" a="1"/>
  <c r="DJ47" i="16" s="1"/>
  <c r="DI47" i="16" a="1"/>
  <c r="DI47" i="16" s="1"/>
  <c r="DH47" i="16" a="1"/>
  <c r="DH47" i="16" s="1"/>
  <c r="DG47" i="16" a="1"/>
  <c r="DG47" i="16" s="1"/>
  <c r="DF47" i="16" a="1"/>
  <c r="DF47" i="16" s="1"/>
  <c r="DE47" i="16" a="1"/>
  <c r="DE47" i="16" s="1"/>
  <c r="DD47" i="16" a="1"/>
  <c r="DD47" i="16" s="1"/>
  <c r="DC47" i="16" a="1"/>
  <c r="DC47" i="16" s="1"/>
  <c r="DB47" i="16" a="1"/>
  <c r="DB47" i="16" s="1"/>
  <c r="DA47" i="16" a="1"/>
  <c r="DA47" i="16" s="1"/>
  <c r="CZ47" i="16" a="1"/>
  <c r="CZ47" i="16" s="1"/>
  <c r="CY47" i="16" a="1"/>
  <c r="CY47" i="16" s="1"/>
  <c r="CX47" i="16" a="1"/>
  <c r="CX47" i="16" s="1"/>
  <c r="CW47" i="16" a="1"/>
  <c r="CW47" i="16" s="1"/>
  <c r="CV47" i="16" a="1"/>
  <c r="CV47" i="16" s="1"/>
  <c r="CU47" i="16" a="1"/>
  <c r="CU47" i="16" s="1"/>
  <c r="CT47" i="16" a="1"/>
  <c r="CT47" i="16" s="1"/>
  <c r="CS47" i="16" a="1"/>
  <c r="CS47" i="16" s="1"/>
  <c r="CR47" i="16" a="1"/>
  <c r="CR47" i="16" s="1"/>
  <c r="CQ47" i="16" a="1"/>
  <c r="CQ47" i="16" s="1"/>
  <c r="CP47" i="16" a="1"/>
  <c r="CP47" i="16" s="1"/>
  <c r="CO47" i="16" a="1"/>
  <c r="CO47" i="16" s="1"/>
  <c r="CN47" i="16" a="1"/>
  <c r="CN47" i="16" s="1"/>
  <c r="CM47" i="16" a="1"/>
  <c r="CM47" i="16" s="1"/>
  <c r="CL47" i="16" a="1"/>
  <c r="CL47" i="16" s="1"/>
  <c r="CK47" i="16" a="1"/>
  <c r="CK47" i="16" s="1"/>
  <c r="CJ47" i="16" a="1"/>
  <c r="CJ47" i="16" s="1"/>
  <c r="CI47" i="16" a="1"/>
  <c r="CI47" i="16" s="1"/>
  <c r="CH47" i="16" a="1"/>
  <c r="CH47" i="16" s="1"/>
  <c r="CG47" i="16" a="1"/>
  <c r="CG47" i="16" s="1"/>
  <c r="CF47" i="16" a="1"/>
  <c r="CF47" i="16" s="1"/>
  <c r="CE47" i="16" a="1"/>
  <c r="CE47" i="16" s="1"/>
  <c r="CD47" i="16" a="1"/>
  <c r="CD47" i="16" s="1"/>
  <c r="CC47" i="16" a="1"/>
  <c r="CC47" i="16" s="1"/>
  <c r="CB47" i="16" a="1"/>
  <c r="CB47" i="16" s="1"/>
  <c r="CA47" i="16" a="1"/>
  <c r="CA47" i="16" s="1"/>
  <c r="BZ47" i="16" a="1"/>
  <c r="BZ47" i="16" s="1"/>
  <c r="BY47" i="16" a="1"/>
  <c r="BY47" i="16" s="1"/>
  <c r="BX47" i="16" a="1"/>
  <c r="BX47" i="16" s="1"/>
  <c r="BW47" i="16" a="1"/>
  <c r="BW47" i="16" s="1"/>
  <c r="BV47" i="16" a="1"/>
  <c r="BV47" i="16" s="1"/>
  <c r="BU47" i="16" a="1"/>
  <c r="BU47" i="16" s="1"/>
  <c r="BT47" i="16" a="1"/>
  <c r="BT47" i="16" s="1"/>
  <c r="BS47" i="16" a="1"/>
  <c r="BS47" i="16" s="1"/>
  <c r="BR47" i="16" a="1"/>
  <c r="BR47" i="16" s="1"/>
  <c r="BQ47" i="16" a="1"/>
  <c r="BQ47" i="16" s="1"/>
  <c r="BP47" i="16" a="1"/>
  <c r="BP47" i="16" s="1"/>
  <c r="BO47" i="16" a="1"/>
  <c r="BO47" i="16" s="1"/>
  <c r="BN47" i="16" a="1"/>
  <c r="BN47" i="16" s="1"/>
  <c r="BM47" i="16" a="1"/>
  <c r="BM47" i="16" s="1"/>
  <c r="BL47" i="16" a="1"/>
  <c r="BL47" i="16" s="1"/>
  <c r="BK47" i="16" a="1"/>
  <c r="BK47" i="16" s="1"/>
  <c r="BJ47" i="16" a="1"/>
  <c r="BJ47" i="16" s="1"/>
  <c r="BI47" i="16" a="1"/>
  <c r="BI47" i="16" s="1"/>
  <c r="BH47" i="16" a="1"/>
  <c r="BH47" i="16" s="1"/>
  <c r="BG47" i="16" a="1"/>
  <c r="BG47" i="16" s="1"/>
  <c r="BF47" i="16" a="1"/>
  <c r="BF47" i="16" s="1"/>
  <c r="BE47" i="16" a="1"/>
  <c r="BE47" i="16" s="1"/>
  <c r="BD47" i="16" a="1"/>
  <c r="BD47" i="16" s="1"/>
  <c r="BC47" i="16" a="1"/>
  <c r="BC47" i="16" s="1"/>
  <c r="BB47" i="16" a="1"/>
  <c r="BB47" i="16" s="1"/>
  <c r="BA47" i="16" a="1"/>
  <c r="BA47" i="16" s="1"/>
  <c r="AZ47" i="16" a="1"/>
  <c r="AZ47" i="16" s="1"/>
  <c r="AY47" i="16" a="1"/>
  <c r="AY47" i="16" s="1"/>
  <c r="AX47" i="16" a="1"/>
  <c r="AX47" i="16" s="1"/>
  <c r="AW47" i="16" a="1"/>
  <c r="AW47" i="16" s="1"/>
  <c r="AV47" i="16" a="1"/>
  <c r="AV47" i="16" s="1"/>
  <c r="AU47" i="16" a="1"/>
  <c r="AU47" i="16" s="1"/>
  <c r="AT47" i="16" a="1"/>
  <c r="AT47" i="16" s="1"/>
  <c r="AS47" i="16" a="1"/>
  <c r="AS47" i="16" s="1"/>
  <c r="AR47" i="16" a="1"/>
  <c r="AR47" i="16" s="1"/>
  <c r="AQ47" i="16" a="1"/>
  <c r="AQ47" i="16" s="1"/>
  <c r="AP47" i="16" a="1"/>
  <c r="AP47" i="16" s="1"/>
  <c r="AO47" i="16" a="1"/>
  <c r="AO47" i="16" s="1"/>
  <c r="AN47" i="16" a="1"/>
  <c r="AN47" i="16" s="1"/>
  <c r="AM47" i="16" a="1"/>
  <c r="AM47" i="16" s="1"/>
  <c r="AL47" i="16" a="1"/>
  <c r="AL47" i="16" s="1"/>
  <c r="AK47" i="16" a="1"/>
  <c r="AK47" i="16" s="1"/>
  <c r="AJ47" i="16" a="1"/>
  <c r="AJ47" i="16" s="1"/>
  <c r="AI47" i="16" a="1"/>
  <c r="AI47" i="16" s="1"/>
  <c r="AH47" i="16" a="1"/>
  <c r="AH47" i="16" s="1"/>
  <c r="AG47" i="16" a="1"/>
  <c r="AG47" i="16" s="1"/>
  <c r="AF47" i="16" a="1"/>
  <c r="AF47" i="16" s="1"/>
  <c r="AE47" i="16" a="1"/>
  <c r="AE47" i="16" s="1"/>
  <c r="AD47" i="16" a="1"/>
  <c r="AD47" i="16" s="1"/>
  <c r="AC47" i="16" a="1"/>
  <c r="AC47" i="16" s="1"/>
  <c r="AB47" i="16" a="1"/>
  <c r="AB47" i="16" s="1"/>
  <c r="AA47" i="16" a="1"/>
  <c r="AA47" i="16" s="1"/>
  <c r="Z47" i="16" a="1"/>
  <c r="Z47" i="16" s="1"/>
  <c r="Y47" i="16" a="1"/>
  <c r="Y47" i="16" s="1"/>
  <c r="X47" i="16" a="1"/>
  <c r="X47" i="16" s="1"/>
  <c r="W47" i="16" a="1"/>
  <c r="W47" i="16" s="1"/>
  <c r="V47" i="16" a="1"/>
  <c r="V47" i="16" s="1"/>
  <c r="U47" i="16" a="1"/>
  <c r="U47" i="16" s="1"/>
  <c r="T47" i="16" a="1"/>
  <c r="T47" i="16" s="1"/>
  <c r="S47" i="16" a="1"/>
  <c r="S47" i="16" s="1"/>
  <c r="R47" i="16" a="1"/>
  <c r="R47" i="16" s="1"/>
  <c r="Q47" i="16" a="1"/>
  <c r="Q47" i="16" s="1"/>
  <c r="P47" i="16" a="1"/>
  <c r="P47" i="16" s="1"/>
  <c r="O47" i="16" a="1"/>
  <c r="O47" i="16" s="1"/>
  <c r="N47" i="16" a="1"/>
  <c r="N47" i="16" s="1"/>
  <c r="M47" i="16" a="1"/>
  <c r="M47" i="16" s="1"/>
  <c r="L47" i="16" a="1"/>
  <c r="L47" i="16" s="1"/>
  <c r="K47" i="16" a="1"/>
  <c r="K47" i="16" s="1"/>
  <c r="J47" i="16" a="1"/>
  <c r="J47" i="16" s="1"/>
  <c r="NJ46" i="16" a="1"/>
  <c r="NJ46" i="16" s="1"/>
  <c r="NI46" i="16" a="1"/>
  <c r="NI46" i="16" s="1"/>
  <c r="NH46" i="16" a="1"/>
  <c r="NH46" i="16" s="1"/>
  <c r="NG46" i="16" a="1"/>
  <c r="NG46" i="16" s="1"/>
  <c r="NF46" i="16" a="1"/>
  <c r="NF46" i="16" s="1"/>
  <c r="NE46" i="16" a="1"/>
  <c r="NE46" i="16" s="1"/>
  <c r="ND46" i="16" a="1"/>
  <c r="ND46" i="16" s="1"/>
  <c r="NC46" i="16" a="1"/>
  <c r="NC46" i="16" s="1"/>
  <c r="NB46" i="16" a="1"/>
  <c r="NB46" i="16" s="1"/>
  <c r="NA46" i="16" a="1"/>
  <c r="NA46" i="16" s="1"/>
  <c r="MZ46" i="16" a="1"/>
  <c r="MZ46" i="16" s="1"/>
  <c r="MY46" i="16" a="1"/>
  <c r="MY46" i="16" s="1"/>
  <c r="MX46" i="16" a="1"/>
  <c r="MX46" i="16" s="1"/>
  <c r="MW46" i="16" a="1"/>
  <c r="MW46" i="16" s="1"/>
  <c r="MV46" i="16" a="1"/>
  <c r="MV46" i="16" s="1"/>
  <c r="MU46" i="16" a="1"/>
  <c r="MU46" i="16" s="1"/>
  <c r="MT46" i="16" a="1"/>
  <c r="MT46" i="16" s="1"/>
  <c r="MS46" i="16" a="1"/>
  <c r="MS46" i="16" s="1"/>
  <c r="MR46" i="16" a="1"/>
  <c r="MR46" i="16" s="1"/>
  <c r="MQ46" i="16" a="1"/>
  <c r="MQ46" i="16" s="1"/>
  <c r="MP46" i="16" a="1"/>
  <c r="MP46" i="16" s="1"/>
  <c r="MO46" i="16" a="1"/>
  <c r="MO46" i="16" s="1"/>
  <c r="MN46" i="16" a="1"/>
  <c r="MN46" i="16" s="1"/>
  <c r="MM46" i="16" a="1"/>
  <c r="MM46" i="16" s="1"/>
  <c r="ML46" i="16" a="1"/>
  <c r="ML46" i="16" s="1"/>
  <c r="MK46" i="16" a="1"/>
  <c r="MK46" i="16" s="1"/>
  <c r="MJ46" i="16" a="1"/>
  <c r="MJ46" i="16" s="1"/>
  <c r="MI46" i="16" a="1"/>
  <c r="MI46" i="16" s="1"/>
  <c r="MH46" i="16" a="1"/>
  <c r="MH46" i="16" s="1"/>
  <c r="MG46" i="16" a="1"/>
  <c r="MG46" i="16" s="1"/>
  <c r="MF46" i="16" a="1"/>
  <c r="MF46" i="16" s="1"/>
  <c r="ME46" i="16" a="1"/>
  <c r="ME46" i="16" s="1"/>
  <c r="MD46" i="16" a="1"/>
  <c r="MD46" i="16" s="1"/>
  <c r="MC46" i="16" a="1"/>
  <c r="MC46" i="16" s="1"/>
  <c r="MB46" i="16" a="1"/>
  <c r="MB46" i="16" s="1"/>
  <c r="MA46" i="16" a="1"/>
  <c r="MA46" i="16" s="1"/>
  <c r="LZ46" i="16" a="1"/>
  <c r="LZ46" i="16" s="1"/>
  <c r="LY46" i="16" a="1"/>
  <c r="LY46" i="16" s="1"/>
  <c r="LX46" i="16" a="1"/>
  <c r="LX46" i="16" s="1"/>
  <c r="LW46" i="16" a="1"/>
  <c r="LW46" i="16" s="1"/>
  <c r="LV46" i="16" a="1"/>
  <c r="LV46" i="16" s="1"/>
  <c r="LU46" i="16" a="1"/>
  <c r="LU46" i="16" s="1"/>
  <c r="LT46" i="16" a="1"/>
  <c r="LT46" i="16" s="1"/>
  <c r="LS46" i="16" a="1"/>
  <c r="LS46" i="16" s="1"/>
  <c r="LR46" i="16" a="1"/>
  <c r="LR46" i="16" s="1"/>
  <c r="LQ46" i="16" a="1"/>
  <c r="LQ46" i="16" s="1"/>
  <c r="LP46" i="16" a="1"/>
  <c r="LP46" i="16" s="1"/>
  <c r="LO46" i="16" a="1"/>
  <c r="LO46" i="16" s="1"/>
  <c r="LN46" i="16" a="1"/>
  <c r="LN46" i="16" s="1"/>
  <c r="LM46" i="16" a="1"/>
  <c r="LM46" i="16" s="1"/>
  <c r="LL46" i="16" a="1"/>
  <c r="LL46" i="16" s="1"/>
  <c r="LK46" i="16" a="1"/>
  <c r="LK46" i="16" s="1"/>
  <c r="LJ46" i="16" a="1"/>
  <c r="LJ46" i="16" s="1"/>
  <c r="LI46" i="16" a="1"/>
  <c r="LI46" i="16" s="1"/>
  <c r="LH46" i="16" a="1"/>
  <c r="LH46" i="16" s="1"/>
  <c r="LG46" i="16" a="1"/>
  <c r="LG46" i="16" s="1"/>
  <c r="LF46" i="16" a="1"/>
  <c r="LF46" i="16" s="1"/>
  <c r="LE46" i="16" a="1"/>
  <c r="LE46" i="16" s="1"/>
  <c r="LD46" i="16" a="1"/>
  <c r="LD46" i="16" s="1"/>
  <c r="LC46" i="16" a="1"/>
  <c r="LC46" i="16" s="1"/>
  <c r="LB46" i="16" a="1"/>
  <c r="LB46" i="16" s="1"/>
  <c r="LA46" i="16" a="1"/>
  <c r="LA46" i="16" s="1"/>
  <c r="KZ46" i="16" a="1"/>
  <c r="KZ46" i="16" s="1"/>
  <c r="KY46" i="16" a="1"/>
  <c r="KY46" i="16" s="1"/>
  <c r="KX46" i="16" a="1"/>
  <c r="KX46" i="16" s="1"/>
  <c r="KW46" i="16" a="1"/>
  <c r="KW46" i="16" s="1"/>
  <c r="KV46" i="16" a="1"/>
  <c r="KV46" i="16" s="1"/>
  <c r="KU46" i="16" a="1"/>
  <c r="KU46" i="16" s="1"/>
  <c r="KT46" i="16" a="1"/>
  <c r="KT46" i="16" s="1"/>
  <c r="KS46" i="16" a="1"/>
  <c r="KS46" i="16" s="1"/>
  <c r="KR46" i="16" a="1"/>
  <c r="KR46" i="16" s="1"/>
  <c r="KQ46" i="16" a="1"/>
  <c r="KQ46" i="16" s="1"/>
  <c r="KP46" i="16" a="1"/>
  <c r="KP46" i="16" s="1"/>
  <c r="KO46" i="16" a="1"/>
  <c r="KO46" i="16" s="1"/>
  <c r="KN46" i="16" a="1"/>
  <c r="KN46" i="16" s="1"/>
  <c r="KM46" i="16" a="1"/>
  <c r="KM46" i="16" s="1"/>
  <c r="KL46" i="16" a="1"/>
  <c r="KL46" i="16" s="1"/>
  <c r="KK46" i="16" a="1"/>
  <c r="KK46" i="16" s="1"/>
  <c r="KJ46" i="16" a="1"/>
  <c r="KJ46" i="16" s="1"/>
  <c r="KI46" i="16" a="1"/>
  <c r="KI46" i="16" s="1"/>
  <c r="KH46" i="16" a="1"/>
  <c r="KH46" i="16" s="1"/>
  <c r="KG46" i="16" a="1"/>
  <c r="KG46" i="16" s="1"/>
  <c r="KF46" i="16" a="1"/>
  <c r="KF46" i="16" s="1"/>
  <c r="KE46" i="16" a="1"/>
  <c r="KE46" i="16" s="1"/>
  <c r="KD46" i="16" a="1"/>
  <c r="KD46" i="16" s="1"/>
  <c r="KC46" i="16" a="1"/>
  <c r="KC46" i="16" s="1"/>
  <c r="KB46" i="16" a="1"/>
  <c r="KB46" i="16" s="1"/>
  <c r="KA46" i="16" a="1"/>
  <c r="KA46" i="16" s="1"/>
  <c r="JZ46" i="16" a="1"/>
  <c r="JZ46" i="16" s="1"/>
  <c r="JY46" i="16" a="1"/>
  <c r="JY46" i="16" s="1"/>
  <c r="JX46" i="16" a="1"/>
  <c r="JX46" i="16" s="1"/>
  <c r="JW46" i="16" a="1"/>
  <c r="JW46" i="16" s="1"/>
  <c r="JV46" i="16" a="1"/>
  <c r="JV46" i="16" s="1"/>
  <c r="JU46" i="16" a="1"/>
  <c r="JU46" i="16" s="1"/>
  <c r="JT46" i="16" a="1"/>
  <c r="JT46" i="16" s="1"/>
  <c r="JS46" i="16" a="1"/>
  <c r="JS46" i="16" s="1"/>
  <c r="JR46" i="16" a="1"/>
  <c r="JR46" i="16" s="1"/>
  <c r="JQ46" i="16" a="1"/>
  <c r="JQ46" i="16" s="1"/>
  <c r="JP46" i="16" a="1"/>
  <c r="JP46" i="16" s="1"/>
  <c r="JO46" i="16" a="1"/>
  <c r="JO46" i="16" s="1"/>
  <c r="JN46" i="16" a="1"/>
  <c r="JN46" i="16" s="1"/>
  <c r="JM46" i="16" a="1"/>
  <c r="JM46" i="16" s="1"/>
  <c r="JL46" i="16" a="1"/>
  <c r="JL46" i="16" s="1"/>
  <c r="JK46" i="16" a="1"/>
  <c r="JK46" i="16" s="1"/>
  <c r="JJ46" i="16" a="1"/>
  <c r="JJ46" i="16" s="1"/>
  <c r="JI46" i="16" a="1"/>
  <c r="JI46" i="16" s="1"/>
  <c r="JH46" i="16" a="1"/>
  <c r="JH46" i="16" s="1"/>
  <c r="JG46" i="16" a="1"/>
  <c r="JG46" i="16" s="1"/>
  <c r="JF46" i="16" a="1"/>
  <c r="JF46" i="16" s="1"/>
  <c r="JE46" i="16" a="1"/>
  <c r="JE46" i="16" s="1"/>
  <c r="JD46" i="16" a="1"/>
  <c r="JD46" i="16" s="1"/>
  <c r="JC46" i="16" a="1"/>
  <c r="JC46" i="16" s="1"/>
  <c r="JB46" i="16" a="1"/>
  <c r="JB46" i="16" s="1"/>
  <c r="JA46" i="16" a="1"/>
  <c r="JA46" i="16" s="1"/>
  <c r="IZ46" i="16" a="1"/>
  <c r="IZ46" i="16" s="1"/>
  <c r="IY46" i="16" a="1"/>
  <c r="IY46" i="16" s="1"/>
  <c r="IX46" i="16" a="1"/>
  <c r="IX46" i="16" s="1"/>
  <c r="IW46" i="16" a="1"/>
  <c r="IW46" i="16" s="1"/>
  <c r="IV46" i="16" a="1"/>
  <c r="IV46" i="16" s="1"/>
  <c r="IU46" i="16" a="1"/>
  <c r="IU46" i="16" s="1"/>
  <c r="IT46" i="16" a="1"/>
  <c r="IT46" i="16" s="1"/>
  <c r="IS46" i="16" a="1"/>
  <c r="IS46" i="16" s="1"/>
  <c r="IR46" i="16" a="1"/>
  <c r="IR46" i="16" s="1"/>
  <c r="IQ46" i="16" a="1"/>
  <c r="IQ46" i="16" s="1"/>
  <c r="IP46" i="16" a="1"/>
  <c r="IP46" i="16" s="1"/>
  <c r="IO46" i="16" a="1"/>
  <c r="IO46" i="16" s="1"/>
  <c r="IN46" i="16" a="1"/>
  <c r="IN46" i="16" s="1"/>
  <c r="IM46" i="16" a="1"/>
  <c r="IM46" i="16" s="1"/>
  <c r="IL46" i="16" a="1"/>
  <c r="IL46" i="16" s="1"/>
  <c r="IK46" i="16" a="1"/>
  <c r="IK46" i="16" s="1"/>
  <c r="IJ46" i="16" a="1"/>
  <c r="IJ46" i="16" s="1"/>
  <c r="II46" i="16" a="1"/>
  <c r="II46" i="16" s="1"/>
  <c r="IH46" i="16" a="1"/>
  <c r="IH46" i="16" s="1"/>
  <c r="IG46" i="16" a="1"/>
  <c r="IG46" i="16" s="1"/>
  <c r="IF46" i="16" a="1"/>
  <c r="IF46" i="16" s="1"/>
  <c r="IE46" i="16" a="1"/>
  <c r="IE46" i="16" s="1"/>
  <c r="ID46" i="16" a="1"/>
  <c r="ID46" i="16" s="1"/>
  <c r="IC46" i="16" a="1"/>
  <c r="IC46" i="16" s="1"/>
  <c r="IB46" i="16" a="1"/>
  <c r="IB46" i="16" s="1"/>
  <c r="IA46" i="16" a="1"/>
  <c r="IA46" i="16" s="1"/>
  <c r="HZ46" i="16" a="1"/>
  <c r="HZ46" i="16" s="1"/>
  <c r="HY46" i="16" a="1"/>
  <c r="HY46" i="16" s="1"/>
  <c r="HX46" i="16" a="1"/>
  <c r="HX46" i="16" s="1"/>
  <c r="HW46" i="16" a="1"/>
  <c r="HW46" i="16" s="1"/>
  <c r="HV46" i="16" a="1"/>
  <c r="HV46" i="16" s="1"/>
  <c r="HU46" i="16" a="1"/>
  <c r="HU46" i="16" s="1"/>
  <c r="HT46" i="16" a="1"/>
  <c r="HT46" i="16" s="1"/>
  <c r="HS46" i="16" a="1"/>
  <c r="HS46" i="16" s="1"/>
  <c r="HR46" i="16" a="1"/>
  <c r="HR46" i="16" s="1"/>
  <c r="HQ46" i="16" a="1"/>
  <c r="HQ46" i="16" s="1"/>
  <c r="HP46" i="16" a="1"/>
  <c r="HP46" i="16" s="1"/>
  <c r="HO46" i="16" a="1"/>
  <c r="HO46" i="16" s="1"/>
  <c r="HN46" i="16" a="1"/>
  <c r="HN46" i="16" s="1"/>
  <c r="HM46" i="16" a="1"/>
  <c r="HM46" i="16" s="1"/>
  <c r="HL46" i="16" a="1"/>
  <c r="HL46" i="16" s="1"/>
  <c r="HK46" i="16" a="1"/>
  <c r="HK46" i="16" s="1"/>
  <c r="HJ46" i="16" a="1"/>
  <c r="HJ46" i="16" s="1"/>
  <c r="HI46" i="16" a="1"/>
  <c r="HI46" i="16" s="1"/>
  <c r="HH46" i="16" a="1"/>
  <c r="HH46" i="16" s="1"/>
  <c r="HG46" i="16" a="1"/>
  <c r="HG46" i="16" s="1"/>
  <c r="HF46" i="16" a="1"/>
  <c r="HF46" i="16" s="1"/>
  <c r="HE46" i="16" a="1"/>
  <c r="HE46" i="16" s="1"/>
  <c r="HD46" i="16" a="1"/>
  <c r="HD46" i="16" s="1"/>
  <c r="HC46" i="16" a="1"/>
  <c r="HC46" i="16" s="1"/>
  <c r="HB46" i="16" a="1"/>
  <c r="HB46" i="16" s="1"/>
  <c r="HA46" i="16" a="1"/>
  <c r="HA46" i="16" s="1"/>
  <c r="GZ46" i="16" a="1"/>
  <c r="GZ46" i="16" s="1"/>
  <c r="GY46" i="16" a="1"/>
  <c r="GY46" i="16" s="1"/>
  <c r="GX46" i="16" a="1"/>
  <c r="GX46" i="16" s="1"/>
  <c r="GW46" i="16" a="1"/>
  <c r="GW46" i="16" s="1"/>
  <c r="GV46" i="16" a="1"/>
  <c r="GV46" i="16" s="1"/>
  <c r="GU46" i="16" a="1"/>
  <c r="GU46" i="16" s="1"/>
  <c r="GT46" i="16" a="1"/>
  <c r="GT46" i="16" s="1"/>
  <c r="GS46" i="16" a="1"/>
  <c r="GS46" i="16" s="1"/>
  <c r="GR46" i="16" a="1"/>
  <c r="GR46" i="16" s="1"/>
  <c r="GQ46" i="16" a="1"/>
  <c r="GQ46" i="16" s="1"/>
  <c r="GP46" i="16" a="1"/>
  <c r="GP46" i="16" s="1"/>
  <c r="GO46" i="16" a="1"/>
  <c r="GO46" i="16" s="1"/>
  <c r="GN46" i="16" a="1"/>
  <c r="GN46" i="16" s="1"/>
  <c r="GM46" i="16" a="1"/>
  <c r="GM46" i="16" s="1"/>
  <c r="GL46" i="16" a="1"/>
  <c r="GL46" i="16" s="1"/>
  <c r="GK46" i="16" a="1"/>
  <c r="GK46" i="16" s="1"/>
  <c r="GJ46" i="16" a="1"/>
  <c r="GJ46" i="16" s="1"/>
  <c r="GI46" i="16" a="1"/>
  <c r="GI46" i="16" s="1"/>
  <c r="GH46" i="16" a="1"/>
  <c r="GH46" i="16" s="1"/>
  <c r="GG46" i="16" a="1"/>
  <c r="GG46" i="16" s="1"/>
  <c r="GF46" i="16" a="1"/>
  <c r="GF46" i="16" s="1"/>
  <c r="GE46" i="16" a="1"/>
  <c r="GE46" i="16" s="1"/>
  <c r="GD46" i="16" a="1"/>
  <c r="GD46" i="16" s="1"/>
  <c r="GC46" i="16" a="1"/>
  <c r="GC46" i="16" s="1"/>
  <c r="GB46" i="16" a="1"/>
  <c r="GB46" i="16" s="1"/>
  <c r="GA46" i="16" a="1"/>
  <c r="GA46" i="16" s="1"/>
  <c r="FZ46" i="16" a="1"/>
  <c r="FZ46" i="16" s="1"/>
  <c r="FY46" i="16" a="1"/>
  <c r="FY46" i="16" s="1"/>
  <c r="FX46" i="16" a="1"/>
  <c r="FX46" i="16" s="1"/>
  <c r="FW46" i="16" a="1"/>
  <c r="FW46" i="16" s="1"/>
  <c r="FV46" i="16" a="1"/>
  <c r="FV46" i="16" s="1"/>
  <c r="FU46" i="16" a="1"/>
  <c r="FU46" i="16" s="1"/>
  <c r="FT46" i="16" a="1"/>
  <c r="FT46" i="16" s="1"/>
  <c r="FS46" i="16" a="1"/>
  <c r="FS46" i="16" s="1"/>
  <c r="FR46" i="16" a="1"/>
  <c r="FR46" i="16" s="1"/>
  <c r="FQ46" i="16" a="1"/>
  <c r="FQ46" i="16" s="1"/>
  <c r="FP46" i="16" a="1"/>
  <c r="FP46" i="16" s="1"/>
  <c r="FO46" i="16" a="1"/>
  <c r="FO46" i="16" s="1"/>
  <c r="FN46" i="16" a="1"/>
  <c r="FN46" i="16" s="1"/>
  <c r="FM46" i="16" a="1"/>
  <c r="FM46" i="16" s="1"/>
  <c r="FL46" i="16" a="1"/>
  <c r="FL46" i="16" s="1"/>
  <c r="FK46" i="16" a="1"/>
  <c r="FK46" i="16" s="1"/>
  <c r="FJ46" i="16" a="1"/>
  <c r="FJ46" i="16" s="1"/>
  <c r="FI46" i="16" a="1"/>
  <c r="FI46" i="16" s="1"/>
  <c r="FH46" i="16" a="1"/>
  <c r="FH46" i="16" s="1"/>
  <c r="FG46" i="16" a="1"/>
  <c r="FG46" i="16" s="1"/>
  <c r="FF46" i="16" a="1"/>
  <c r="FF46" i="16" s="1"/>
  <c r="FE46" i="16" a="1"/>
  <c r="FE46" i="16" s="1"/>
  <c r="FD46" i="16" a="1"/>
  <c r="FD46" i="16" s="1"/>
  <c r="FC46" i="16" a="1"/>
  <c r="FC46" i="16" s="1"/>
  <c r="FB46" i="16" a="1"/>
  <c r="FB46" i="16" s="1"/>
  <c r="FA46" i="16" a="1"/>
  <c r="FA46" i="16" s="1"/>
  <c r="EZ46" i="16" a="1"/>
  <c r="EZ46" i="16" s="1"/>
  <c r="EY46" i="16" a="1"/>
  <c r="EY46" i="16" s="1"/>
  <c r="EX46" i="16" a="1"/>
  <c r="EX46" i="16" s="1"/>
  <c r="EW46" i="16" a="1"/>
  <c r="EW46" i="16" s="1"/>
  <c r="EV46" i="16" a="1"/>
  <c r="EV46" i="16" s="1"/>
  <c r="EU46" i="16" a="1"/>
  <c r="EU46" i="16" s="1"/>
  <c r="ET46" i="16" a="1"/>
  <c r="ET46" i="16" s="1"/>
  <c r="ES46" i="16" a="1"/>
  <c r="ES46" i="16" s="1"/>
  <c r="ER46" i="16" a="1"/>
  <c r="ER46" i="16" s="1"/>
  <c r="EQ46" i="16" a="1"/>
  <c r="EQ46" i="16" s="1"/>
  <c r="EP46" i="16" a="1"/>
  <c r="EP46" i="16" s="1"/>
  <c r="EO46" i="16" a="1"/>
  <c r="EO46" i="16" s="1"/>
  <c r="EN46" i="16" a="1"/>
  <c r="EN46" i="16" s="1"/>
  <c r="EM46" i="16" a="1"/>
  <c r="EM46" i="16" s="1"/>
  <c r="EL46" i="16" a="1"/>
  <c r="EL46" i="16" s="1"/>
  <c r="EK46" i="16" a="1"/>
  <c r="EK46" i="16" s="1"/>
  <c r="EJ46" i="16" a="1"/>
  <c r="EJ46" i="16" s="1"/>
  <c r="EI46" i="16" a="1"/>
  <c r="EI46" i="16" s="1"/>
  <c r="EH46" i="16" a="1"/>
  <c r="EH46" i="16" s="1"/>
  <c r="EG46" i="16" a="1"/>
  <c r="EG46" i="16" s="1"/>
  <c r="EF46" i="16" a="1"/>
  <c r="EF46" i="16" s="1"/>
  <c r="EE46" i="16" a="1"/>
  <c r="EE46" i="16" s="1"/>
  <c r="ED46" i="16" a="1"/>
  <c r="ED46" i="16" s="1"/>
  <c r="EC46" i="16" a="1"/>
  <c r="EC46" i="16" s="1"/>
  <c r="EB46" i="16" a="1"/>
  <c r="EB46" i="16" s="1"/>
  <c r="EA46" i="16" a="1"/>
  <c r="EA46" i="16" s="1"/>
  <c r="DZ46" i="16" a="1"/>
  <c r="DZ46" i="16" s="1"/>
  <c r="DY46" i="16" a="1"/>
  <c r="DY46" i="16" s="1"/>
  <c r="DX46" i="16" a="1"/>
  <c r="DX46" i="16" s="1"/>
  <c r="DW46" i="16" a="1"/>
  <c r="DW46" i="16" s="1"/>
  <c r="DV46" i="16" a="1"/>
  <c r="DV46" i="16" s="1"/>
  <c r="DU46" i="16" a="1"/>
  <c r="DU46" i="16" s="1"/>
  <c r="DT46" i="16" a="1"/>
  <c r="DT46" i="16" s="1"/>
  <c r="DS46" i="16" a="1"/>
  <c r="DS46" i="16" s="1"/>
  <c r="DR46" i="16" a="1"/>
  <c r="DR46" i="16" s="1"/>
  <c r="DQ46" i="16" a="1"/>
  <c r="DQ46" i="16" s="1"/>
  <c r="DP46" i="16" a="1"/>
  <c r="DP46" i="16" s="1"/>
  <c r="DO46" i="16" a="1"/>
  <c r="DO46" i="16" s="1"/>
  <c r="DN46" i="16" a="1"/>
  <c r="DN46" i="16" s="1"/>
  <c r="DM46" i="16" a="1"/>
  <c r="DM46" i="16" s="1"/>
  <c r="DL46" i="16" a="1"/>
  <c r="DL46" i="16" s="1"/>
  <c r="DK46" i="16" a="1"/>
  <c r="DK46" i="16" s="1"/>
  <c r="DJ46" i="16" a="1"/>
  <c r="DJ46" i="16" s="1"/>
  <c r="DI46" i="16" a="1"/>
  <c r="DI46" i="16" s="1"/>
  <c r="DH46" i="16" a="1"/>
  <c r="DH46" i="16" s="1"/>
  <c r="DG46" i="16" a="1"/>
  <c r="DG46" i="16" s="1"/>
  <c r="DF46" i="16" a="1"/>
  <c r="DF46" i="16" s="1"/>
  <c r="DE46" i="16" a="1"/>
  <c r="DE46" i="16" s="1"/>
  <c r="DD46" i="16" a="1"/>
  <c r="DD46" i="16" s="1"/>
  <c r="DC46" i="16" a="1"/>
  <c r="DC46" i="16" s="1"/>
  <c r="DB46" i="16" a="1"/>
  <c r="DB46" i="16" s="1"/>
  <c r="DA46" i="16" a="1"/>
  <c r="DA46" i="16" s="1"/>
  <c r="CZ46" i="16" a="1"/>
  <c r="CZ46" i="16" s="1"/>
  <c r="CY46" i="16" a="1"/>
  <c r="CY46" i="16" s="1"/>
  <c r="CX46" i="16" a="1"/>
  <c r="CX46" i="16" s="1"/>
  <c r="CW46" i="16" a="1"/>
  <c r="CW46" i="16" s="1"/>
  <c r="CV46" i="16" a="1"/>
  <c r="CV46" i="16" s="1"/>
  <c r="CU46" i="16" a="1"/>
  <c r="CU46" i="16" s="1"/>
  <c r="CT46" i="16" a="1"/>
  <c r="CT46" i="16" s="1"/>
  <c r="CS46" i="16" a="1"/>
  <c r="CS46" i="16" s="1"/>
  <c r="CR46" i="16" a="1"/>
  <c r="CR46" i="16" s="1"/>
  <c r="CQ46" i="16" a="1"/>
  <c r="CQ46" i="16" s="1"/>
  <c r="CP46" i="16" a="1"/>
  <c r="CP46" i="16" s="1"/>
  <c r="CO46" i="16" a="1"/>
  <c r="CO46" i="16" s="1"/>
  <c r="CN46" i="16" a="1"/>
  <c r="CN46" i="16" s="1"/>
  <c r="CM46" i="16" a="1"/>
  <c r="CM46" i="16" s="1"/>
  <c r="CL46" i="16" a="1"/>
  <c r="CL46" i="16" s="1"/>
  <c r="CK46" i="16" a="1"/>
  <c r="CK46" i="16" s="1"/>
  <c r="CJ46" i="16" a="1"/>
  <c r="CJ46" i="16" s="1"/>
  <c r="CI46" i="16" a="1"/>
  <c r="CI46" i="16" s="1"/>
  <c r="CH46" i="16" a="1"/>
  <c r="CH46" i="16" s="1"/>
  <c r="CG46" i="16" a="1"/>
  <c r="CG46" i="16" s="1"/>
  <c r="CF46" i="16" a="1"/>
  <c r="CF46" i="16" s="1"/>
  <c r="CE46" i="16" a="1"/>
  <c r="CE46" i="16" s="1"/>
  <c r="CD46" i="16" a="1"/>
  <c r="CD46" i="16" s="1"/>
  <c r="CC46" i="16" a="1"/>
  <c r="CC46" i="16" s="1"/>
  <c r="CB46" i="16" a="1"/>
  <c r="CB46" i="16" s="1"/>
  <c r="CA46" i="16" a="1"/>
  <c r="CA46" i="16" s="1"/>
  <c r="BZ46" i="16" a="1"/>
  <c r="BZ46" i="16" s="1"/>
  <c r="BY46" i="16" a="1"/>
  <c r="BY46" i="16" s="1"/>
  <c r="BX46" i="16" a="1"/>
  <c r="BX46" i="16" s="1"/>
  <c r="BW46" i="16" a="1"/>
  <c r="BW46" i="16" s="1"/>
  <c r="BV46" i="16" a="1"/>
  <c r="BV46" i="16" s="1"/>
  <c r="BU46" i="16" a="1"/>
  <c r="BU46" i="16" s="1"/>
  <c r="BT46" i="16" a="1"/>
  <c r="BT46" i="16" s="1"/>
  <c r="BS46" i="16" a="1"/>
  <c r="BS46" i="16" s="1"/>
  <c r="BR46" i="16" a="1"/>
  <c r="BR46" i="16" s="1"/>
  <c r="BQ46" i="16" a="1"/>
  <c r="BQ46" i="16" s="1"/>
  <c r="BP46" i="16" a="1"/>
  <c r="BP46" i="16" s="1"/>
  <c r="BO46" i="16" a="1"/>
  <c r="BO46" i="16" s="1"/>
  <c r="BN46" i="16" a="1"/>
  <c r="BN46" i="16" s="1"/>
  <c r="BM46" i="16" a="1"/>
  <c r="BM46" i="16" s="1"/>
  <c r="BL46" i="16" a="1"/>
  <c r="BL46" i="16" s="1"/>
  <c r="BK46" i="16" a="1"/>
  <c r="BK46" i="16" s="1"/>
  <c r="BJ46" i="16" a="1"/>
  <c r="BJ46" i="16" s="1"/>
  <c r="BI46" i="16" a="1"/>
  <c r="BI46" i="16" s="1"/>
  <c r="BH46" i="16" a="1"/>
  <c r="BH46" i="16" s="1"/>
  <c r="BG46" i="16" a="1"/>
  <c r="BG46" i="16" s="1"/>
  <c r="BF46" i="16" a="1"/>
  <c r="BF46" i="16" s="1"/>
  <c r="BE46" i="16" a="1"/>
  <c r="BE46" i="16" s="1"/>
  <c r="BD46" i="16" a="1"/>
  <c r="BD46" i="16" s="1"/>
  <c r="BC46" i="16" a="1"/>
  <c r="BC46" i="16" s="1"/>
  <c r="BB46" i="16" a="1"/>
  <c r="BB46" i="16" s="1"/>
  <c r="BA46" i="16" a="1"/>
  <c r="BA46" i="16" s="1"/>
  <c r="AZ46" i="16" a="1"/>
  <c r="AZ46" i="16" s="1"/>
  <c r="AY46" i="16" a="1"/>
  <c r="AY46" i="16" s="1"/>
  <c r="AX46" i="16" a="1"/>
  <c r="AX46" i="16" s="1"/>
  <c r="AW46" i="16" a="1"/>
  <c r="AW46" i="16" s="1"/>
  <c r="AV46" i="16" a="1"/>
  <c r="AV46" i="16" s="1"/>
  <c r="AU46" i="16" a="1"/>
  <c r="AU46" i="16" s="1"/>
  <c r="AT46" i="16" a="1"/>
  <c r="AT46" i="16" s="1"/>
  <c r="AS46" i="16" a="1"/>
  <c r="AS46" i="16" s="1"/>
  <c r="AR46" i="16" a="1"/>
  <c r="AR46" i="16" s="1"/>
  <c r="AQ46" i="16" a="1"/>
  <c r="AQ46" i="16" s="1"/>
  <c r="AP46" i="16" a="1"/>
  <c r="AP46" i="16" s="1"/>
  <c r="AO46" i="16" a="1"/>
  <c r="AO46" i="16" s="1"/>
  <c r="AN46" i="16" a="1"/>
  <c r="AN46" i="16" s="1"/>
  <c r="AM46" i="16" a="1"/>
  <c r="AM46" i="16" s="1"/>
  <c r="AL46" i="16" a="1"/>
  <c r="AL46" i="16" s="1"/>
  <c r="AK46" i="16" a="1"/>
  <c r="AK46" i="16" s="1"/>
  <c r="AJ46" i="16" a="1"/>
  <c r="AJ46" i="16" s="1"/>
  <c r="AI46" i="16" a="1"/>
  <c r="AI46" i="16" s="1"/>
  <c r="AH46" i="16" a="1"/>
  <c r="AH46" i="16" s="1"/>
  <c r="AG46" i="16" a="1"/>
  <c r="AG46" i="16" s="1"/>
  <c r="AF46" i="16" a="1"/>
  <c r="AF46" i="16" s="1"/>
  <c r="AE46" i="16" a="1"/>
  <c r="AE46" i="16" s="1"/>
  <c r="AD46" i="16" a="1"/>
  <c r="AD46" i="16" s="1"/>
  <c r="AC46" i="16" a="1"/>
  <c r="AC46" i="16" s="1"/>
  <c r="AB46" i="16" a="1"/>
  <c r="AB46" i="16" s="1"/>
  <c r="AA46" i="16" a="1"/>
  <c r="AA46" i="16" s="1"/>
  <c r="Z46" i="16" a="1"/>
  <c r="Z46" i="16" s="1"/>
  <c r="Y46" i="16" a="1"/>
  <c r="Y46" i="16" s="1"/>
  <c r="X46" i="16" a="1"/>
  <c r="X46" i="16" s="1"/>
  <c r="W46" i="16" a="1"/>
  <c r="W46" i="16" s="1"/>
  <c r="V46" i="16" a="1"/>
  <c r="V46" i="16" s="1"/>
  <c r="U46" i="16" a="1"/>
  <c r="U46" i="16" s="1"/>
  <c r="T46" i="16" a="1"/>
  <c r="T46" i="16" s="1"/>
  <c r="S46" i="16" a="1"/>
  <c r="S46" i="16" s="1"/>
  <c r="R46" i="16" a="1"/>
  <c r="R46" i="16" s="1"/>
  <c r="Q46" i="16" a="1"/>
  <c r="Q46" i="16" s="1"/>
  <c r="P46" i="16" a="1"/>
  <c r="P46" i="16" s="1"/>
  <c r="O46" i="16" a="1"/>
  <c r="O46" i="16" s="1"/>
  <c r="N46" i="16" a="1"/>
  <c r="N46" i="16" s="1"/>
  <c r="M46" i="16" a="1"/>
  <c r="M46" i="16" s="1"/>
  <c r="L46" i="16" a="1"/>
  <c r="L46" i="16" s="1"/>
  <c r="K46" i="16" a="1"/>
  <c r="K46" i="16" s="1"/>
  <c r="J46" i="16" a="1"/>
  <c r="J46" i="16" s="1"/>
  <c r="NJ45" i="16" a="1"/>
  <c r="NJ45" i="16" s="1"/>
  <c r="NI45" i="16" a="1"/>
  <c r="NI45" i="16" s="1"/>
  <c r="NH45" i="16" a="1"/>
  <c r="NH45" i="16" s="1"/>
  <c r="NG45" i="16" a="1"/>
  <c r="NG45" i="16" s="1"/>
  <c r="NF45" i="16" a="1"/>
  <c r="NF45" i="16" s="1"/>
  <c r="NE45" i="16" a="1"/>
  <c r="NE45" i="16" s="1"/>
  <c r="ND45" i="16" a="1"/>
  <c r="ND45" i="16" s="1"/>
  <c r="NC45" i="16" a="1"/>
  <c r="NC45" i="16" s="1"/>
  <c r="NB45" i="16" a="1"/>
  <c r="NB45" i="16" s="1"/>
  <c r="NA45" i="16" a="1"/>
  <c r="NA45" i="16" s="1"/>
  <c r="MZ45" i="16" a="1"/>
  <c r="MZ45" i="16" s="1"/>
  <c r="MY45" i="16" a="1"/>
  <c r="MY45" i="16" s="1"/>
  <c r="MX45" i="16" a="1"/>
  <c r="MX45" i="16" s="1"/>
  <c r="MW45" i="16" a="1"/>
  <c r="MW45" i="16" s="1"/>
  <c r="MV45" i="16" a="1"/>
  <c r="MV45" i="16" s="1"/>
  <c r="MU45" i="16" a="1"/>
  <c r="MU45" i="16" s="1"/>
  <c r="MT45" i="16" a="1"/>
  <c r="MT45" i="16" s="1"/>
  <c r="MS45" i="16" a="1"/>
  <c r="MS45" i="16" s="1"/>
  <c r="MR45" i="16" a="1"/>
  <c r="MR45" i="16" s="1"/>
  <c r="MQ45" i="16" a="1"/>
  <c r="MQ45" i="16" s="1"/>
  <c r="MP45" i="16" a="1"/>
  <c r="MP45" i="16" s="1"/>
  <c r="MO45" i="16" a="1"/>
  <c r="MO45" i="16" s="1"/>
  <c r="MN45" i="16" a="1"/>
  <c r="MN45" i="16" s="1"/>
  <c r="MM45" i="16" a="1"/>
  <c r="MM45" i="16" s="1"/>
  <c r="ML45" i="16" a="1"/>
  <c r="ML45" i="16" s="1"/>
  <c r="MK45" i="16" a="1"/>
  <c r="MK45" i="16" s="1"/>
  <c r="MJ45" i="16" a="1"/>
  <c r="MJ45" i="16" s="1"/>
  <c r="MI45" i="16" a="1"/>
  <c r="MI45" i="16" s="1"/>
  <c r="MH45" i="16" a="1"/>
  <c r="MH45" i="16" s="1"/>
  <c r="MG45" i="16" a="1"/>
  <c r="MG45" i="16" s="1"/>
  <c r="MF45" i="16" a="1"/>
  <c r="MF45" i="16" s="1"/>
  <c r="ME45" i="16" a="1"/>
  <c r="ME45" i="16" s="1"/>
  <c r="MD45" i="16" a="1"/>
  <c r="MD45" i="16" s="1"/>
  <c r="MC45" i="16" a="1"/>
  <c r="MC45" i="16" s="1"/>
  <c r="MB45" i="16" a="1"/>
  <c r="MB45" i="16" s="1"/>
  <c r="MA45" i="16" a="1"/>
  <c r="MA45" i="16" s="1"/>
  <c r="LZ45" i="16" a="1"/>
  <c r="LZ45" i="16" s="1"/>
  <c r="LY45" i="16" a="1"/>
  <c r="LY45" i="16" s="1"/>
  <c r="LX45" i="16" a="1"/>
  <c r="LX45" i="16" s="1"/>
  <c r="LW45" i="16" a="1"/>
  <c r="LW45" i="16" s="1"/>
  <c r="LV45" i="16" a="1"/>
  <c r="LV45" i="16" s="1"/>
  <c r="LU45" i="16" a="1"/>
  <c r="LU45" i="16" s="1"/>
  <c r="LT45" i="16" a="1"/>
  <c r="LT45" i="16" s="1"/>
  <c r="LS45" i="16" a="1"/>
  <c r="LS45" i="16" s="1"/>
  <c r="LR45" i="16" a="1"/>
  <c r="LR45" i="16" s="1"/>
  <c r="LQ45" i="16" a="1"/>
  <c r="LQ45" i="16" s="1"/>
  <c r="LP45" i="16" a="1"/>
  <c r="LP45" i="16" s="1"/>
  <c r="LO45" i="16" a="1"/>
  <c r="LO45" i="16" s="1"/>
  <c r="LN45" i="16" a="1"/>
  <c r="LN45" i="16" s="1"/>
  <c r="LM45" i="16" a="1"/>
  <c r="LM45" i="16" s="1"/>
  <c r="LL45" i="16" a="1"/>
  <c r="LL45" i="16" s="1"/>
  <c r="LK45" i="16" a="1"/>
  <c r="LK45" i="16" s="1"/>
  <c r="LJ45" i="16" a="1"/>
  <c r="LJ45" i="16" s="1"/>
  <c r="LI45" i="16" a="1"/>
  <c r="LI45" i="16" s="1"/>
  <c r="LH45" i="16" a="1"/>
  <c r="LH45" i="16" s="1"/>
  <c r="LG45" i="16" a="1"/>
  <c r="LG45" i="16" s="1"/>
  <c r="LF45" i="16" a="1"/>
  <c r="LF45" i="16" s="1"/>
  <c r="LE45" i="16" a="1"/>
  <c r="LE45" i="16" s="1"/>
  <c r="LD45" i="16" a="1"/>
  <c r="LD45" i="16" s="1"/>
  <c r="LC45" i="16" a="1"/>
  <c r="LC45" i="16" s="1"/>
  <c r="LB45" i="16" a="1"/>
  <c r="LB45" i="16" s="1"/>
  <c r="LA45" i="16" a="1"/>
  <c r="LA45" i="16" s="1"/>
  <c r="KZ45" i="16" a="1"/>
  <c r="KZ45" i="16" s="1"/>
  <c r="KY45" i="16" a="1"/>
  <c r="KY45" i="16" s="1"/>
  <c r="KX45" i="16" a="1"/>
  <c r="KX45" i="16" s="1"/>
  <c r="KW45" i="16" a="1"/>
  <c r="KW45" i="16" s="1"/>
  <c r="KV45" i="16" a="1"/>
  <c r="KV45" i="16" s="1"/>
  <c r="KU45" i="16" a="1"/>
  <c r="KU45" i="16" s="1"/>
  <c r="KT45" i="16" a="1"/>
  <c r="KT45" i="16" s="1"/>
  <c r="KS45" i="16" a="1"/>
  <c r="KS45" i="16" s="1"/>
  <c r="KR45" i="16" a="1"/>
  <c r="KR45" i="16" s="1"/>
  <c r="KQ45" i="16" a="1"/>
  <c r="KQ45" i="16" s="1"/>
  <c r="KP45" i="16" a="1"/>
  <c r="KP45" i="16" s="1"/>
  <c r="KO45" i="16" a="1"/>
  <c r="KO45" i="16" s="1"/>
  <c r="KN45" i="16" a="1"/>
  <c r="KN45" i="16" s="1"/>
  <c r="KM45" i="16" a="1"/>
  <c r="KM45" i="16" s="1"/>
  <c r="KL45" i="16" a="1"/>
  <c r="KL45" i="16" s="1"/>
  <c r="KK45" i="16" a="1"/>
  <c r="KK45" i="16" s="1"/>
  <c r="KJ45" i="16" a="1"/>
  <c r="KJ45" i="16" s="1"/>
  <c r="KI45" i="16" a="1"/>
  <c r="KI45" i="16" s="1"/>
  <c r="KH45" i="16" a="1"/>
  <c r="KH45" i="16" s="1"/>
  <c r="KG45" i="16" a="1"/>
  <c r="KG45" i="16" s="1"/>
  <c r="KF45" i="16" a="1"/>
  <c r="KF45" i="16" s="1"/>
  <c r="KE45" i="16" a="1"/>
  <c r="KE45" i="16" s="1"/>
  <c r="KD45" i="16" a="1"/>
  <c r="KD45" i="16" s="1"/>
  <c r="KC45" i="16" a="1"/>
  <c r="KC45" i="16" s="1"/>
  <c r="KB45" i="16" a="1"/>
  <c r="KB45" i="16" s="1"/>
  <c r="KA45" i="16" a="1"/>
  <c r="KA45" i="16" s="1"/>
  <c r="JZ45" i="16" a="1"/>
  <c r="JZ45" i="16" s="1"/>
  <c r="JY45" i="16" a="1"/>
  <c r="JY45" i="16" s="1"/>
  <c r="JX45" i="16" a="1"/>
  <c r="JX45" i="16" s="1"/>
  <c r="JW45" i="16" a="1"/>
  <c r="JW45" i="16" s="1"/>
  <c r="JV45" i="16" a="1"/>
  <c r="JV45" i="16" s="1"/>
  <c r="JU45" i="16" a="1"/>
  <c r="JU45" i="16" s="1"/>
  <c r="JT45" i="16" a="1"/>
  <c r="JT45" i="16" s="1"/>
  <c r="JS45" i="16" a="1"/>
  <c r="JS45" i="16" s="1"/>
  <c r="JR45" i="16" a="1"/>
  <c r="JR45" i="16" s="1"/>
  <c r="JQ45" i="16" a="1"/>
  <c r="JQ45" i="16" s="1"/>
  <c r="JP45" i="16" a="1"/>
  <c r="JP45" i="16" s="1"/>
  <c r="JO45" i="16" a="1"/>
  <c r="JO45" i="16" s="1"/>
  <c r="JN45" i="16" a="1"/>
  <c r="JN45" i="16" s="1"/>
  <c r="JM45" i="16" a="1"/>
  <c r="JM45" i="16" s="1"/>
  <c r="JL45" i="16" a="1"/>
  <c r="JL45" i="16" s="1"/>
  <c r="JK45" i="16" a="1"/>
  <c r="JK45" i="16" s="1"/>
  <c r="JJ45" i="16" a="1"/>
  <c r="JJ45" i="16" s="1"/>
  <c r="JI45" i="16" a="1"/>
  <c r="JI45" i="16" s="1"/>
  <c r="JH45" i="16" a="1"/>
  <c r="JH45" i="16" s="1"/>
  <c r="JG45" i="16" a="1"/>
  <c r="JG45" i="16" s="1"/>
  <c r="JF45" i="16" a="1"/>
  <c r="JF45" i="16" s="1"/>
  <c r="JE45" i="16" a="1"/>
  <c r="JE45" i="16" s="1"/>
  <c r="JD45" i="16" a="1"/>
  <c r="JD45" i="16" s="1"/>
  <c r="JC45" i="16" a="1"/>
  <c r="JC45" i="16" s="1"/>
  <c r="JB45" i="16" a="1"/>
  <c r="JB45" i="16" s="1"/>
  <c r="JA45" i="16" a="1"/>
  <c r="JA45" i="16" s="1"/>
  <c r="IZ45" i="16" a="1"/>
  <c r="IZ45" i="16" s="1"/>
  <c r="IY45" i="16" a="1"/>
  <c r="IY45" i="16" s="1"/>
  <c r="IX45" i="16" a="1"/>
  <c r="IX45" i="16" s="1"/>
  <c r="IW45" i="16" a="1"/>
  <c r="IW45" i="16" s="1"/>
  <c r="IV45" i="16" a="1"/>
  <c r="IV45" i="16" s="1"/>
  <c r="IU45" i="16" a="1"/>
  <c r="IU45" i="16" s="1"/>
  <c r="IT45" i="16" a="1"/>
  <c r="IT45" i="16" s="1"/>
  <c r="IS45" i="16" a="1"/>
  <c r="IS45" i="16" s="1"/>
  <c r="IR45" i="16" a="1"/>
  <c r="IR45" i="16" s="1"/>
  <c r="IQ45" i="16" a="1"/>
  <c r="IQ45" i="16" s="1"/>
  <c r="IP45" i="16" a="1"/>
  <c r="IP45" i="16" s="1"/>
  <c r="IO45" i="16" a="1"/>
  <c r="IO45" i="16" s="1"/>
  <c r="IN45" i="16" a="1"/>
  <c r="IN45" i="16" s="1"/>
  <c r="IM45" i="16" a="1"/>
  <c r="IM45" i="16" s="1"/>
  <c r="IL45" i="16" a="1"/>
  <c r="IL45" i="16" s="1"/>
  <c r="IK45" i="16" a="1"/>
  <c r="IK45" i="16" s="1"/>
  <c r="IJ45" i="16" a="1"/>
  <c r="IJ45" i="16" s="1"/>
  <c r="II45" i="16" a="1"/>
  <c r="II45" i="16" s="1"/>
  <c r="IH45" i="16" a="1"/>
  <c r="IH45" i="16" s="1"/>
  <c r="IG45" i="16" a="1"/>
  <c r="IG45" i="16" s="1"/>
  <c r="IF45" i="16" a="1"/>
  <c r="IF45" i="16" s="1"/>
  <c r="IE45" i="16" a="1"/>
  <c r="IE45" i="16" s="1"/>
  <c r="ID45" i="16" a="1"/>
  <c r="ID45" i="16" s="1"/>
  <c r="IC45" i="16" a="1"/>
  <c r="IC45" i="16" s="1"/>
  <c r="IB45" i="16" a="1"/>
  <c r="IB45" i="16" s="1"/>
  <c r="IA45" i="16" a="1"/>
  <c r="IA45" i="16" s="1"/>
  <c r="HZ45" i="16" a="1"/>
  <c r="HZ45" i="16" s="1"/>
  <c r="HY45" i="16" a="1"/>
  <c r="HY45" i="16" s="1"/>
  <c r="HX45" i="16" a="1"/>
  <c r="HX45" i="16" s="1"/>
  <c r="HW45" i="16" a="1"/>
  <c r="HW45" i="16" s="1"/>
  <c r="HV45" i="16" a="1"/>
  <c r="HV45" i="16" s="1"/>
  <c r="HU45" i="16" a="1"/>
  <c r="HU45" i="16" s="1"/>
  <c r="HT45" i="16" a="1"/>
  <c r="HT45" i="16" s="1"/>
  <c r="HS45" i="16" a="1"/>
  <c r="HS45" i="16" s="1"/>
  <c r="HR45" i="16" a="1"/>
  <c r="HR45" i="16" s="1"/>
  <c r="HQ45" i="16" a="1"/>
  <c r="HQ45" i="16" s="1"/>
  <c r="HP45" i="16" a="1"/>
  <c r="HP45" i="16" s="1"/>
  <c r="HO45" i="16" a="1"/>
  <c r="HO45" i="16" s="1"/>
  <c r="HN45" i="16" a="1"/>
  <c r="HN45" i="16" s="1"/>
  <c r="HM45" i="16" a="1"/>
  <c r="HM45" i="16" s="1"/>
  <c r="HL45" i="16" a="1"/>
  <c r="HL45" i="16" s="1"/>
  <c r="HK45" i="16" a="1"/>
  <c r="HK45" i="16" s="1"/>
  <c r="HJ45" i="16" a="1"/>
  <c r="HJ45" i="16" s="1"/>
  <c r="HI45" i="16" a="1"/>
  <c r="HI45" i="16" s="1"/>
  <c r="HH45" i="16" a="1"/>
  <c r="HH45" i="16" s="1"/>
  <c r="HG45" i="16" a="1"/>
  <c r="HG45" i="16" s="1"/>
  <c r="HF45" i="16" a="1"/>
  <c r="HF45" i="16" s="1"/>
  <c r="HE45" i="16" a="1"/>
  <c r="HE45" i="16" s="1"/>
  <c r="HD45" i="16" a="1"/>
  <c r="HD45" i="16" s="1"/>
  <c r="HC45" i="16" a="1"/>
  <c r="HC45" i="16" s="1"/>
  <c r="HB45" i="16" a="1"/>
  <c r="HB45" i="16" s="1"/>
  <c r="HA45" i="16" a="1"/>
  <c r="HA45" i="16" s="1"/>
  <c r="GZ45" i="16" a="1"/>
  <c r="GZ45" i="16" s="1"/>
  <c r="GY45" i="16" a="1"/>
  <c r="GY45" i="16" s="1"/>
  <c r="GX45" i="16" a="1"/>
  <c r="GX45" i="16" s="1"/>
  <c r="GW45" i="16" a="1"/>
  <c r="GW45" i="16" s="1"/>
  <c r="GV45" i="16" a="1"/>
  <c r="GV45" i="16" s="1"/>
  <c r="GU45" i="16" a="1"/>
  <c r="GU45" i="16" s="1"/>
  <c r="GT45" i="16" a="1"/>
  <c r="GT45" i="16" s="1"/>
  <c r="GS45" i="16" a="1"/>
  <c r="GS45" i="16" s="1"/>
  <c r="GR45" i="16" a="1"/>
  <c r="GR45" i="16" s="1"/>
  <c r="GQ45" i="16" a="1"/>
  <c r="GQ45" i="16" s="1"/>
  <c r="GP45" i="16" a="1"/>
  <c r="GP45" i="16" s="1"/>
  <c r="GO45" i="16" a="1"/>
  <c r="GO45" i="16" s="1"/>
  <c r="GN45" i="16" a="1"/>
  <c r="GN45" i="16" s="1"/>
  <c r="GM45" i="16" a="1"/>
  <c r="GM45" i="16" s="1"/>
  <c r="GL45" i="16" a="1"/>
  <c r="GL45" i="16" s="1"/>
  <c r="GK45" i="16" a="1"/>
  <c r="GK45" i="16" s="1"/>
  <c r="GJ45" i="16" a="1"/>
  <c r="GJ45" i="16" s="1"/>
  <c r="GI45" i="16" a="1"/>
  <c r="GI45" i="16" s="1"/>
  <c r="GH45" i="16" a="1"/>
  <c r="GH45" i="16" s="1"/>
  <c r="GG45" i="16" a="1"/>
  <c r="GG45" i="16" s="1"/>
  <c r="GF45" i="16" a="1"/>
  <c r="GF45" i="16" s="1"/>
  <c r="GE45" i="16" a="1"/>
  <c r="GE45" i="16" s="1"/>
  <c r="GD45" i="16" a="1"/>
  <c r="GD45" i="16" s="1"/>
  <c r="GC45" i="16" a="1"/>
  <c r="GC45" i="16" s="1"/>
  <c r="GB45" i="16" a="1"/>
  <c r="GB45" i="16" s="1"/>
  <c r="GA45" i="16" a="1"/>
  <c r="GA45" i="16" s="1"/>
  <c r="FZ45" i="16" a="1"/>
  <c r="FZ45" i="16" s="1"/>
  <c r="FY45" i="16" a="1"/>
  <c r="FY45" i="16" s="1"/>
  <c r="FX45" i="16" a="1"/>
  <c r="FX45" i="16" s="1"/>
  <c r="FW45" i="16" a="1"/>
  <c r="FW45" i="16" s="1"/>
  <c r="FV45" i="16" a="1"/>
  <c r="FV45" i="16" s="1"/>
  <c r="FU45" i="16" a="1"/>
  <c r="FU45" i="16" s="1"/>
  <c r="FT45" i="16" a="1"/>
  <c r="FT45" i="16" s="1"/>
  <c r="FS45" i="16" a="1"/>
  <c r="FS45" i="16" s="1"/>
  <c r="FR45" i="16" a="1"/>
  <c r="FR45" i="16" s="1"/>
  <c r="FQ45" i="16" a="1"/>
  <c r="FQ45" i="16" s="1"/>
  <c r="FP45" i="16" a="1"/>
  <c r="FP45" i="16" s="1"/>
  <c r="FO45" i="16" a="1"/>
  <c r="FO45" i="16" s="1"/>
  <c r="FN45" i="16" a="1"/>
  <c r="FN45" i="16" s="1"/>
  <c r="FM45" i="16" a="1"/>
  <c r="FM45" i="16" s="1"/>
  <c r="FL45" i="16" a="1"/>
  <c r="FL45" i="16" s="1"/>
  <c r="FK45" i="16" a="1"/>
  <c r="FK45" i="16" s="1"/>
  <c r="FJ45" i="16" a="1"/>
  <c r="FJ45" i="16" s="1"/>
  <c r="FI45" i="16" a="1"/>
  <c r="FI45" i="16" s="1"/>
  <c r="FH45" i="16" a="1"/>
  <c r="FH45" i="16" s="1"/>
  <c r="FG45" i="16" a="1"/>
  <c r="FG45" i="16" s="1"/>
  <c r="FF45" i="16" a="1"/>
  <c r="FF45" i="16" s="1"/>
  <c r="FE45" i="16" a="1"/>
  <c r="FE45" i="16" s="1"/>
  <c r="FD45" i="16" a="1"/>
  <c r="FD45" i="16" s="1"/>
  <c r="FC45" i="16" a="1"/>
  <c r="FC45" i="16" s="1"/>
  <c r="FB45" i="16" a="1"/>
  <c r="FB45" i="16" s="1"/>
  <c r="FA45" i="16" a="1"/>
  <c r="FA45" i="16" s="1"/>
  <c r="EZ45" i="16" a="1"/>
  <c r="EZ45" i="16" s="1"/>
  <c r="EY45" i="16" a="1"/>
  <c r="EY45" i="16" s="1"/>
  <c r="EX45" i="16" a="1"/>
  <c r="EX45" i="16" s="1"/>
  <c r="EW45" i="16" a="1"/>
  <c r="EW45" i="16" s="1"/>
  <c r="EV45" i="16" a="1"/>
  <c r="EV45" i="16" s="1"/>
  <c r="EU45" i="16" a="1"/>
  <c r="EU45" i="16" s="1"/>
  <c r="ET45" i="16" a="1"/>
  <c r="ET45" i="16" s="1"/>
  <c r="ES45" i="16" a="1"/>
  <c r="ES45" i="16" s="1"/>
  <c r="ER45" i="16" a="1"/>
  <c r="ER45" i="16" s="1"/>
  <c r="EQ45" i="16" a="1"/>
  <c r="EQ45" i="16" s="1"/>
  <c r="EP45" i="16" a="1"/>
  <c r="EP45" i="16" s="1"/>
  <c r="EO45" i="16" a="1"/>
  <c r="EO45" i="16" s="1"/>
  <c r="EN45" i="16" a="1"/>
  <c r="EN45" i="16" s="1"/>
  <c r="EM45" i="16" a="1"/>
  <c r="EM45" i="16" s="1"/>
  <c r="EL45" i="16" a="1"/>
  <c r="EL45" i="16" s="1"/>
  <c r="EK45" i="16" a="1"/>
  <c r="EK45" i="16" s="1"/>
  <c r="EJ45" i="16" a="1"/>
  <c r="EJ45" i="16" s="1"/>
  <c r="EI45" i="16" a="1"/>
  <c r="EI45" i="16" s="1"/>
  <c r="EH45" i="16" a="1"/>
  <c r="EH45" i="16" s="1"/>
  <c r="EG45" i="16" a="1"/>
  <c r="EG45" i="16" s="1"/>
  <c r="EF45" i="16" a="1"/>
  <c r="EF45" i="16" s="1"/>
  <c r="EE45" i="16" a="1"/>
  <c r="EE45" i="16" s="1"/>
  <c r="ED45" i="16" a="1"/>
  <c r="ED45" i="16" s="1"/>
  <c r="EC45" i="16" a="1"/>
  <c r="EC45" i="16" s="1"/>
  <c r="EB45" i="16" a="1"/>
  <c r="EB45" i="16" s="1"/>
  <c r="EA45" i="16" a="1"/>
  <c r="EA45" i="16" s="1"/>
  <c r="DZ45" i="16" a="1"/>
  <c r="DZ45" i="16" s="1"/>
  <c r="DY45" i="16" a="1"/>
  <c r="DY45" i="16" s="1"/>
  <c r="DX45" i="16" a="1"/>
  <c r="DX45" i="16" s="1"/>
  <c r="DW45" i="16" a="1"/>
  <c r="DW45" i="16" s="1"/>
  <c r="DV45" i="16" a="1"/>
  <c r="DV45" i="16" s="1"/>
  <c r="DU45" i="16" a="1"/>
  <c r="DU45" i="16" s="1"/>
  <c r="DT45" i="16" a="1"/>
  <c r="DT45" i="16" s="1"/>
  <c r="DS45" i="16" a="1"/>
  <c r="DS45" i="16" s="1"/>
  <c r="DR45" i="16" a="1"/>
  <c r="DR45" i="16" s="1"/>
  <c r="DQ45" i="16" a="1"/>
  <c r="DQ45" i="16" s="1"/>
  <c r="DP45" i="16" a="1"/>
  <c r="DP45" i="16" s="1"/>
  <c r="DO45" i="16" a="1"/>
  <c r="DO45" i="16" s="1"/>
  <c r="DN45" i="16" a="1"/>
  <c r="DN45" i="16" s="1"/>
  <c r="DM45" i="16" a="1"/>
  <c r="DM45" i="16" s="1"/>
  <c r="DL45" i="16" a="1"/>
  <c r="DL45" i="16" s="1"/>
  <c r="DK45" i="16" a="1"/>
  <c r="DK45" i="16" s="1"/>
  <c r="DJ45" i="16" a="1"/>
  <c r="DJ45" i="16" s="1"/>
  <c r="DI45" i="16" a="1"/>
  <c r="DI45" i="16" s="1"/>
  <c r="DH45" i="16" a="1"/>
  <c r="DH45" i="16" s="1"/>
  <c r="DG45" i="16" a="1"/>
  <c r="DG45" i="16" s="1"/>
  <c r="DF45" i="16" a="1"/>
  <c r="DF45" i="16" s="1"/>
  <c r="DE45" i="16" a="1"/>
  <c r="DE45" i="16" s="1"/>
  <c r="DD45" i="16" a="1"/>
  <c r="DD45" i="16" s="1"/>
  <c r="DC45" i="16" a="1"/>
  <c r="DC45" i="16" s="1"/>
  <c r="DB45" i="16" a="1"/>
  <c r="DB45" i="16" s="1"/>
  <c r="DA45" i="16" a="1"/>
  <c r="DA45" i="16" s="1"/>
  <c r="CZ45" i="16" a="1"/>
  <c r="CZ45" i="16" s="1"/>
  <c r="CY45" i="16" a="1"/>
  <c r="CY45" i="16" s="1"/>
  <c r="CX45" i="16" a="1"/>
  <c r="CX45" i="16" s="1"/>
  <c r="CW45" i="16" a="1"/>
  <c r="CW45" i="16" s="1"/>
  <c r="CV45" i="16" a="1"/>
  <c r="CV45" i="16" s="1"/>
  <c r="CU45" i="16" a="1"/>
  <c r="CU45" i="16" s="1"/>
  <c r="CT45" i="16" a="1"/>
  <c r="CT45" i="16" s="1"/>
  <c r="CS45" i="16" a="1"/>
  <c r="CS45" i="16" s="1"/>
  <c r="CR45" i="16" a="1"/>
  <c r="CR45" i="16" s="1"/>
  <c r="CQ45" i="16" a="1"/>
  <c r="CQ45" i="16" s="1"/>
  <c r="CP45" i="16" a="1"/>
  <c r="CP45" i="16" s="1"/>
  <c r="CO45" i="16" a="1"/>
  <c r="CO45" i="16" s="1"/>
  <c r="CN45" i="16" a="1"/>
  <c r="CN45" i="16" s="1"/>
  <c r="CM45" i="16" a="1"/>
  <c r="CM45" i="16" s="1"/>
  <c r="CL45" i="16" a="1"/>
  <c r="CL45" i="16" s="1"/>
  <c r="CK45" i="16" a="1"/>
  <c r="CK45" i="16" s="1"/>
  <c r="CJ45" i="16" a="1"/>
  <c r="CJ45" i="16" s="1"/>
  <c r="CI45" i="16" a="1"/>
  <c r="CI45" i="16" s="1"/>
  <c r="CH45" i="16" a="1"/>
  <c r="CH45" i="16" s="1"/>
  <c r="CG45" i="16" a="1"/>
  <c r="CG45" i="16" s="1"/>
  <c r="CF45" i="16" a="1"/>
  <c r="CF45" i="16" s="1"/>
  <c r="CE45" i="16" a="1"/>
  <c r="CE45" i="16" s="1"/>
  <c r="CD45" i="16" a="1"/>
  <c r="CD45" i="16" s="1"/>
  <c r="CC45" i="16" a="1"/>
  <c r="CC45" i="16" s="1"/>
  <c r="CB45" i="16" a="1"/>
  <c r="CB45" i="16" s="1"/>
  <c r="CA45" i="16" a="1"/>
  <c r="CA45" i="16" s="1"/>
  <c r="BZ45" i="16" a="1"/>
  <c r="BZ45" i="16" s="1"/>
  <c r="BY45" i="16" a="1"/>
  <c r="BY45" i="16" s="1"/>
  <c r="BX45" i="16" a="1"/>
  <c r="BX45" i="16" s="1"/>
  <c r="BW45" i="16" a="1"/>
  <c r="BW45" i="16" s="1"/>
  <c r="BV45" i="16" a="1"/>
  <c r="BV45" i="16" s="1"/>
  <c r="BU45" i="16" a="1"/>
  <c r="BU45" i="16" s="1"/>
  <c r="BT45" i="16" a="1"/>
  <c r="BT45" i="16" s="1"/>
  <c r="BS45" i="16" a="1"/>
  <c r="BS45" i="16" s="1"/>
  <c r="BR45" i="16" a="1"/>
  <c r="BR45" i="16" s="1"/>
  <c r="BQ45" i="16" a="1"/>
  <c r="BQ45" i="16" s="1"/>
  <c r="BP45" i="16" a="1"/>
  <c r="BP45" i="16" s="1"/>
  <c r="BO45" i="16" a="1"/>
  <c r="BO45" i="16" s="1"/>
  <c r="BN45" i="16" a="1"/>
  <c r="BN45" i="16" s="1"/>
  <c r="BM45" i="16" a="1"/>
  <c r="BM45" i="16" s="1"/>
  <c r="BL45" i="16" a="1"/>
  <c r="BL45" i="16" s="1"/>
  <c r="BK45" i="16" a="1"/>
  <c r="BK45" i="16" s="1"/>
  <c r="BJ45" i="16" a="1"/>
  <c r="BJ45" i="16" s="1"/>
  <c r="BI45" i="16" a="1"/>
  <c r="BI45" i="16" s="1"/>
  <c r="BH45" i="16" a="1"/>
  <c r="BH45" i="16" s="1"/>
  <c r="BG45" i="16" a="1"/>
  <c r="BG45" i="16" s="1"/>
  <c r="BF45" i="16" a="1"/>
  <c r="BF45" i="16" s="1"/>
  <c r="BE45" i="16" a="1"/>
  <c r="BE45" i="16" s="1"/>
  <c r="BD45" i="16" a="1"/>
  <c r="BD45" i="16" s="1"/>
  <c r="BC45" i="16" a="1"/>
  <c r="BC45" i="16" s="1"/>
  <c r="BB45" i="16" a="1"/>
  <c r="BB45" i="16" s="1"/>
  <c r="BA45" i="16" a="1"/>
  <c r="BA45" i="16" s="1"/>
  <c r="AZ45" i="16" a="1"/>
  <c r="AZ45" i="16" s="1"/>
  <c r="AY45" i="16" a="1"/>
  <c r="AY45" i="16" s="1"/>
  <c r="AX45" i="16" a="1"/>
  <c r="AX45" i="16" s="1"/>
  <c r="AW45" i="16" a="1"/>
  <c r="AW45" i="16" s="1"/>
  <c r="AV45" i="16" a="1"/>
  <c r="AV45" i="16" s="1"/>
  <c r="AU45" i="16" a="1"/>
  <c r="AU45" i="16" s="1"/>
  <c r="AT45" i="16" a="1"/>
  <c r="AT45" i="16" s="1"/>
  <c r="AS45" i="16" a="1"/>
  <c r="AS45" i="16" s="1"/>
  <c r="AR45" i="16" a="1"/>
  <c r="AR45" i="16" s="1"/>
  <c r="AQ45" i="16" a="1"/>
  <c r="AQ45" i="16" s="1"/>
  <c r="AP45" i="16" a="1"/>
  <c r="AP45" i="16" s="1"/>
  <c r="AO45" i="16" a="1"/>
  <c r="AO45" i="16" s="1"/>
  <c r="AN45" i="16" a="1"/>
  <c r="AN45" i="16" s="1"/>
  <c r="AM45" i="16" a="1"/>
  <c r="AM45" i="16" s="1"/>
  <c r="AL45" i="16" a="1"/>
  <c r="AL45" i="16" s="1"/>
  <c r="AK45" i="16" a="1"/>
  <c r="AK45" i="16" s="1"/>
  <c r="AJ45" i="16" a="1"/>
  <c r="AJ45" i="16" s="1"/>
  <c r="AI45" i="16" a="1"/>
  <c r="AI45" i="16" s="1"/>
  <c r="AH45" i="16" a="1"/>
  <c r="AH45" i="16" s="1"/>
  <c r="AG45" i="16" a="1"/>
  <c r="AG45" i="16" s="1"/>
  <c r="AF45" i="16" a="1"/>
  <c r="AF45" i="16" s="1"/>
  <c r="AE45" i="16" a="1"/>
  <c r="AE45" i="16" s="1"/>
  <c r="AD45" i="16" a="1"/>
  <c r="AD45" i="16" s="1"/>
  <c r="AC45" i="16" a="1"/>
  <c r="AC45" i="16" s="1"/>
  <c r="AB45" i="16" a="1"/>
  <c r="AB45" i="16" s="1"/>
  <c r="AA45" i="16" a="1"/>
  <c r="AA45" i="16" s="1"/>
  <c r="Z45" i="16" a="1"/>
  <c r="Z45" i="16" s="1"/>
  <c r="Y45" i="16" a="1"/>
  <c r="Y45" i="16" s="1"/>
  <c r="X45" i="16" a="1"/>
  <c r="X45" i="16" s="1"/>
  <c r="W45" i="16" a="1"/>
  <c r="W45" i="16" s="1"/>
  <c r="V45" i="16" a="1"/>
  <c r="V45" i="16" s="1"/>
  <c r="U45" i="16" a="1"/>
  <c r="U45" i="16" s="1"/>
  <c r="T45" i="16" a="1"/>
  <c r="T45" i="16" s="1"/>
  <c r="S45" i="16" a="1"/>
  <c r="S45" i="16" s="1"/>
  <c r="R45" i="16" a="1"/>
  <c r="R45" i="16" s="1"/>
  <c r="Q45" i="16" a="1"/>
  <c r="Q45" i="16" s="1"/>
  <c r="P45" i="16" a="1"/>
  <c r="P45" i="16" s="1"/>
  <c r="O45" i="16" a="1"/>
  <c r="O45" i="16" s="1"/>
  <c r="N45" i="16" a="1"/>
  <c r="N45" i="16" s="1"/>
  <c r="M45" i="16" a="1"/>
  <c r="M45" i="16" s="1"/>
  <c r="L45" i="16" a="1"/>
  <c r="L45" i="16" s="1"/>
  <c r="K45" i="16" a="1"/>
  <c r="K45" i="16" s="1"/>
  <c r="J45" i="16" a="1"/>
  <c r="J45" i="16" s="1"/>
  <c r="NJ44" i="16" a="1"/>
  <c r="NJ44" i="16" s="1"/>
  <c r="NI44" i="16" a="1"/>
  <c r="NI44" i="16" s="1"/>
  <c r="NH44" i="16" a="1"/>
  <c r="NH44" i="16" s="1"/>
  <c r="NG44" i="16" a="1"/>
  <c r="NG44" i="16" s="1"/>
  <c r="NF44" i="16" a="1"/>
  <c r="NF44" i="16" s="1"/>
  <c r="NE44" i="16" a="1"/>
  <c r="NE44" i="16" s="1"/>
  <c r="ND44" i="16" a="1"/>
  <c r="ND44" i="16" s="1"/>
  <c r="NC44" i="16" a="1"/>
  <c r="NC44" i="16" s="1"/>
  <c r="NB44" i="16" a="1"/>
  <c r="NB44" i="16" s="1"/>
  <c r="NA44" i="16" a="1"/>
  <c r="NA44" i="16" s="1"/>
  <c r="MZ44" i="16" a="1"/>
  <c r="MZ44" i="16" s="1"/>
  <c r="MY44" i="16" a="1"/>
  <c r="MY44" i="16" s="1"/>
  <c r="MX44" i="16" a="1"/>
  <c r="MX44" i="16" s="1"/>
  <c r="MW44" i="16" a="1"/>
  <c r="MW44" i="16" s="1"/>
  <c r="MV44" i="16" a="1"/>
  <c r="MV44" i="16" s="1"/>
  <c r="MU44" i="16" a="1"/>
  <c r="MU44" i="16" s="1"/>
  <c r="MT44" i="16" a="1"/>
  <c r="MT44" i="16" s="1"/>
  <c r="MS44" i="16" a="1"/>
  <c r="MS44" i="16" s="1"/>
  <c r="MR44" i="16" a="1"/>
  <c r="MR44" i="16" s="1"/>
  <c r="MQ44" i="16" a="1"/>
  <c r="MQ44" i="16" s="1"/>
  <c r="MP44" i="16" a="1"/>
  <c r="MP44" i="16" s="1"/>
  <c r="MO44" i="16" a="1"/>
  <c r="MO44" i="16" s="1"/>
  <c r="MN44" i="16" a="1"/>
  <c r="MN44" i="16" s="1"/>
  <c r="MM44" i="16" a="1"/>
  <c r="MM44" i="16" s="1"/>
  <c r="ML44" i="16" a="1"/>
  <c r="ML44" i="16" s="1"/>
  <c r="MK44" i="16" a="1"/>
  <c r="MK44" i="16" s="1"/>
  <c r="MJ44" i="16" a="1"/>
  <c r="MJ44" i="16" s="1"/>
  <c r="MI44" i="16" a="1"/>
  <c r="MI44" i="16" s="1"/>
  <c r="MH44" i="16" a="1"/>
  <c r="MH44" i="16" s="1"/>
  <c r="MG44" i="16" a="1"/>
  <c r="MG44" i="16" s="1"/>
  <c r="MF44" i="16" a="1"/>
  <c r="MF44" i="16" s="1"/>
  <c r="ME44" i="16" a="1"/>
  <c r="ME44" i="16" s="1"/>
  <c r="MD44" i="16" a="1"/>
  <c r="MD44" i="16" s="1"/>
  <c r="MC44" i="16" a="1"/>
  <c r="MC44" i="16" s="1"/>
  <c r="MB44" i="16" a="1"/>
  <c r="MB44" i="16" s="1"/>
  <c r="MA44" i="16" a="1"/>
  <c r="MA44" i="16" s="1"/>
  <c r="LZ44" i="16" a="1"/>
  <c r="LZ44" i="16" s="1"/>
  <c r="LY44" i="16" a="1"/>
  <c r="LY44" i="16" s="1"/>
  <c r="LX44" i="16" a="1"/>
  <c r="LX44" i="16" s="1"/>
  <c r="LW44" i="16" a="1"/>
  <c r="LW44" i="16" s="1"/>
  <c r="LV44" i="16" a="1"/>
  <c r="LV44" i="16" s="1"/>
  <c r="LU44" i="16" a="1"/>
  <c r="LU44" i="16" s="1"/>
  <c r="LT44" i="16" a="1"/>
  <c r="LT44" i="16" s="1"/>
  <c r="LS44" i="16" a="1"/>
  <c r="LS44" i="16" s="1"/>
  <c r="LR44" i="16" a="1"/>
  <c r="LR44" i="16" s="1"/>
  <c r="LQ44" i="16" a="1"/>
  <c r="LQ44" i="16" s="1"/>
  <c r="LP44" i="16" a="1"/>
  <c r="LP44" i="16" s="1"/>
  <c r="LO44" i="16" a="1"/>
  <c r="LO44" i="16" s="1"/>
  <c r="LN44" i="16" a="1"/>
  <c r="LN44" i="16" s="1"/>
  <c r="LM44" i="16" a="1"/>
  <c r="LM44" i="16" s="1"/>
  <c r="LL44" i="16" a="1"/>
  <c r="LL44" i="16" s="1"/>
  <c r="LK44" i="16" a="1"/>
  <c r="LK44" i="16" s="1"/>
  <c r="LJ44" i="16" a="1"/>
  <c r="LJ44" i="16" s="1"/>
  <c r="LI44" i="16" a="1"/>
  <c r="LI44" i="16" s="1"/>
  <c r="LH44" i="16" a="1"/>
  <c r="LH44" i="16" s="1"/>
  <c r="LG44" i="16" a="1"/>
  <c r="LG44" i="16" s="1"/>
  <c r="LF44" i="16" a="1"/>
  <c r="LF44" i="16" s="1"/>
  <c r="LE44" i="16" a="1"/>
  <c r="LE44" i="16" s="1"/>
  <c r="LD44" i="16" a="1"/>
  <c r="LD44" i="16" s="1"/>
  <c r="LC44" i="16" a="1"/>
  <c r="LC44" i="16" s="1"/>
  <c r="LB44" i="16" a="1"/>
  <c r="LB44" i="16" s="1"/>
  <c r="LA44" i="16" a="1"/>
  <c r="LA44" i="16" s="1"/>
  <c r="KZ44" i="16" a="1"/>
  <c r="KZ44" i="16" s="1"/>
  <c r="KY44" i="16" a="1"/>
  <c r="KY44" i="16" s="1"/>
  <c r="KX44" i="16" a="1"/>
  <c r="KX44" i="16" s="1"/>
  <c r="KW44" i="16" a="1"/>
  <c r="KW44" i="16" s="1"/>
  <c r="KV44" i="16" a="1"/>
  <c r="KV44" i="16" s="1"/>
  <c r="KU44" i="16" a="1"/>
  <c r="KU44" i="16" s="1"/>
  <c r="KT44" i="16" a="1"/>
  <c r="KT44" i="16" s="1"/>
  <c r="KS44" i="16" a="1"/>
  <c r="KS44" i="16" s="1"/>
  <c r="KR44" i="16" a="1"/>
  <c r="KR44" i="16" s="1"/>
  <c r="KQ44" i="16" a="1"/>
  <c r="KQ44" i="16" s="1"/>
  <c r="KP44" i="16" a="1"/>
  <c r="KP44" i="16" s="1"/>
  <c r="KO44" i="16" a="1"/>
  <c r="KO44" i="16" s="1"/>
  <c r="KN44" i="16" a="1"/>
  <c r="KN44" i="16" s="1"/>
  <c r="KM44" i="16" a="1"/>
  <c r="KM44" i="16" s="1"/>
  <c r="KL44" i="16" a="1"/>
  <c r="KL44" i="16" s="1"/>
  <c r="KK44" i="16" a="1"/>
  <c r="KK44" i="16" s="1"/>
  <c r="KJ44" i="16" a="1"/>
  <c r="KJ44" i="16" s="1"/>
  <c r="KI44" i="16" a="1"/>
  <c r="KI44" i="16" s="1"/>
  <c r="KH44" i="16" a="1"/>
  <c r="KH44" i="16" s="1"/>
  <c r="KG44" i="16" a="1"/>
  <c r="KG44" i="16" s="1"/>
  <c r="KF44" i="16" a="1"/>
  <c r="KF44" i="16" s="1"/>
  <c r="KE44" i="16" a="1"/>
  <c r="KE44" i="16" s="1"/>
  <c r="KD44" i="16" a="1"/>
  <c r="KD44" i="16" s="1"/>
  <c r="KC44" i="16" a="1"/>
  <c r="KC44" i="16" s="1"/>
  <c r="KB44" i="16" a="1"/>
  <c r="KB44" i="16" s="1"/>
  <c r="KA44" i="16" a="1"/>
  <c r="KA44" i="16" s="1"/>
  <c r="JZ44" i="16" a="1"/>
  <c r="JZ44" i="16" s="1"/>
  <c r="JY44" i="16" a="1"/>
  <c r="JY44" i="16" s="1"/>
  <c r="JX44" i="16" a="1"/>
  <c r="JX44" i="16" s="1"/>
  <c r="JW44" i="16" a="1"/>
  <c r="JW44" i="16" s="1"/>
  <c r="JV44" i="16" a="1"/>
  <c r="JV44" i="16" s="1"/>
  <c r="JU44" i="16" a="1"/>
  <c r="JU44" i="16" s="1"/>
  <c r="JT44" i="16" a="1"/>
  <c r="JT44" i="16" s="1"/>
  <c r="JS44" i="16" a="1"/>
  <c r="JS44" i="16" s="1"/>
  <c r="JR44" i="16" a="1"/>
  <c r="JR44" i="16" s="1"/>
  <c r="JQ44" i="16" a="1"/>
  <c r="JQ44" i="16" s="1"/>
  <c r="JP44" i="16" a="1"/>
  <c r="JP44" i="16" s="1"/>
  <c r="JO44" i="16" a="1"/>
  <c r="JO44" i="16" s="1"/>
  <c r="JN44" i="16" a="1"/>
  <c r="JN44" i="16" s="1"/>
  <c r="JM44" i="16" a="1"/>
  <c r="JM44" i="16" s="1"/>
  <c r="JL44" i="16" a="1"/>
  <c r="JL44" i="16" s="1"/>
  <c r="JK44" i="16" a="1"/>
  <c r="JK44" i="16" s="1"/>
  <c r="JJ44" i="16" a="1"/>
  <c r="JJ44" i="16" s="1"/>
  <c r="JI44" i="16" a="1"/>
  <c r="JI44" i="16" s="1"/>
  <c r="JH44" i="16" a="1"/>
  <c r="JH44" i="16" s="1"/>
  <c r="JG44" i="16" a="1"/>
  <c r="JG44" i="16" s="1"/>
  <c r="JF44" i="16" a="1"/>
  <c r="JF44" i="16" s="1"/>
  <c r="JE44" i="16" a="1"/>
  <c r="JE44" i="16" s="1"/>
  <c r="JD44" i="16" a="1"/>
  <c r="JD44" i="16" s="1"/>
  <c r="JC44" i="16" a="1"/>
  <c r="JC44" i="16" s="1"/>
  <c r="JB44" i="16" a="1"/>
  <c r="JB44" i="16" s="1"/>
  <c r="JA44" i="16" a="1"/>
  <c r="JA44" i="16" s="1"/>
  <c r="IZ44" i="16" a="1"/>
  <c r="IZ44" i="16" s="1"/>
  <c r="IY44" i="16" a="1"/>
  <c r="IY44" i="16" s="1"/>
  <c r="IX44" i="16" a="1"/>
  <c r="IX44" i="16" s="1"/>
  <c r="IW44" i="16" a="1"/>
  <c r="IW44" i="16" s="1"/>
  <c r="IV44" i="16" a="1"/>
  <c r="IV44" i="16" s="1"/>
  <c r="IU44" i="16" a="1"/>
  <c r="IU44" i="16" s="1"/>
  <c r="IT44" i="16" a="1"/>
  <c r="IT44" i="16" s="1"/>
  <c r="IS44" i="16" a="1"/>
  <c r="IS44" i="16" s="1"/>
  <c r="IR44" i="16" a="1"/>
  <c r="IR44" i="16" s="1"/>
  <c r="IQ44" i="16" a="1"/>
  <c r="IQ44" i="16" s="1"/>
  <c r="IP44" i="16" a="1"/>
  <c r="IP44" i="16" s="1"/>
  <c r="IO44" i="16" a="1"/>
  <c r="IO44" i="16" s="1"/>
  <c r="IN44" i="16" a="1"/>
  <c r="IN44" i="16" s="1"/>
  <c r="IM44" i="16" a="1"/>
  <c r="IM44" i="16" s="1"/>
  <c r="IL44" i="16" a="1"/>
  <c r="IL44" i="16" s="1"/>
  <c r="IK44" i="16" a="1"/>
  <c r="IK44" i="16" s="1"/>
  <c r="IJ44" i="16" a="1"/>
  <c r="IJ44" i="16" s="1"/>
  <c r="II44" i="16" a="1"/>
  <c r="II44" i="16" s="1"/>
  <c r="IH44" i="16" a="1"/>
  <c r="IH44" i="16" s="1"/>
  <c r="IG44" i="16" a="1"/>
  <c r="IG44" i="16" s="1"/>
  <c r="IF44" i="16" a="1"/>
  <c r="IF44" i="16" s="1"/>
  <c r="IE44" i="16" a="1"/>
  <c r="IE44" i="16" s="1"/>
  <c r="ID44" i="16" a="1"/>
  <c r="ID44" i="16" s="1"/>
  <c r="IC44" i="16" a="1"/>
  <c r="IC44" i="16" s="1"/>
  <c r="IB44" i="16" a="1"/>
  <c r="IB44" i="16" s="1"/>
  <c r="IA44" i="16" a="1"/>
  <c r="IA44" i="16" s="1"/>
  <c r="HZ44" i="16" a="1"/>
  <c r="HZ44" i="16" s="1"/>
  <c r="HY44" i="16" a="1"/>
  <c r="HY44" i="16" s="1"/>
  <c r="HX44" i="16" a="1"/>
  <c r="HX44" i="16" s="1"/>
  <c r="HW44" i="16" a="1"/>
  <c r="HW44" i="16" s="1"/>
  <c r="HV44" i="16" a="1"/>
  <c r="HV44" i="16" s="1"/>
  <c r="HU44" i="16" a="1"/>
  <c r="HU44" i="16" s="1"/>
  <c r="HT44" i="16" a="1"/>
  <c r="HT44" i="16" s="1"/>
  <c r="HS44" i="16" a="1"/>
  <c r="HS44" i="16" s="1"/>
  <c r="HR44" i="16" a="1"/>
  <c r="HR44" i="16" s="1"/>
  <c r="HQ44" i="16" a="1"/>
  <c r="HQ44" i="16" s="1"/>
  <c r="HP44" i="16" a="1"/>
  <c r="HP44" i="16" s="1"/>
  <c r="HO44" i="16" a="1"/>
  <c r="HO44" i="16" s="1"/>
  <c r="HN44" i="16" a="1"/>
  <c r="HN44" i="16" s="1"/>
  <c r="HM44" i="16" a="1"/>
  <c r="HM44" i="16" s="1"/>
  <c r="HL44" i="16" a="1"/>
  <c r="HL44" i="16" s="1"/>
  <c r="HK44" i="16" a="1"/>
  <c r="HK44" i="16" s="1"/>
  <c r="HJ44" i="16" a="1"/>
  <c r="HJ44" i="16" s="1"/>
  <c r="HI44" i="16" a="1"/>
  <c r="HI44" i="16" s="1"/>
  <c r="HH44" i="16" a="1"/>
  <c r="HH44" i="16" s="1"/>
  <c r="HG44" i="16" a="1"/>
  <c r="HG44" i="16" s="1"/>
  <c r="HF44" i="16" a="1"/>
  <c r="HF44" i="16" s="1"/>
  <c r="HE44" i="16" a="1"/>
  <c r="HE44" i="16" s="1"/>
  <c r="HD44" i="16" a="1"/>
  <c r="HD44" i="16" s="1"/>
  <c r="HC44" i="16" a="1"/>
  <c r="HC44" i="16" s="1"/>
  <c r="HB44" i="16" a="1"/>
  <c r="HB44" i="16" s="1"/>
  <c r="HA44" i="16" a="1"/>
  <c r="HA44" i="16" s="1"/>
  <c r="GZ44" i="16" a="1"/>
  <c r="GZ44" i="16" s="1"/>
  <c r="GY44" i="16" a="1"/>
  <c r="GY44" i="16" s="1"/>
  <c r="GX44" i="16" a="1"/>
  <c r="GX44" i="16" s="1"/>
  <c r="GW44" i="16" a="1"/>
  <c r="GW44" i="16" s="1"/>
  <c r="GV44" i="16" a="1"/>
  <c r="GV44" i="16" s="1"/>
  <c r="GU44" i="16" a="1"/>
  <c r="GU44" i="16" s="1"/>
  <c r="GT44" i="16" a="1"/>
  <c r="GT44" i="16" s="1"/>
  <c r="GS44" i="16" a="1"/>
  <c r="GS44" i="16" s="1"/>
  <c r="GR44" i="16" a="1"/>
  <c r="GR44" i="16" s="1"/>
  <c r="GQ44" i="16" a="1"/>
  <c r="GQ44" i="16" s="1"/>
  <c r="GP44" i="16" a="1"/>
  <c r="GP44" i="16" s="1"/>
  <c r="GO44" i="16" a="1"/>
  <c r="GO44" i="16" s="1"/>
  <c r="GN44" i="16" a="1"/>
  <c r="GN44" i="16" s="1"/>
  <c r="GM44" i="16" a="1"/>
  <c r="GM44" i="16" s="1"/>
  <c r="GL44" i="16" a="1"/>
  <c r="GL44" i="16" s="1"/>
  <c r="GK44" i="16" a="1"/>
  <c r="GK44" i="16" s="1"/>
  <c r="GJ44" i="16" a="1"/>
  <c r="GJ44" i="16" s="1"/>
  <c r="GI44" i="16" a="1"/>
  <c r="GI44" i="16" s="1"/>
  <c r="GH44" i="16" a="1"/>
  <c r="GH44" i="16" s="1"/>
  <c r="GG44" i="16" a="1"/>
  <c r="GG44" i="16" s="1"/>
  <c r="GF44" i="16" a="1"/>
  <c r="GF44" i="16" s="1"/>
  <c r="GE44" i="16" a="1"/>
  <c r="GE44" i="16" s="1"/>
  <c r="GD44" i="16" a="1"/>
  <c r="GD44" i="16" s="1"/>
  <c r="GC44" i="16" a="1"/>
  <c r="GC44" i="16" s="1"/>
  <c r="GB44" i="16" a="1"/>
  <c r="GB44" i="16" s="1"/>
  <c r="GA44" i="16" a="1"/>
  <c r="GA44" i="16" s="1"/>
  <c r="FZ44" i="16" a="1"/>
  <c r="FZ44" i="16" s="1"/>
  <c r="FY44" i="16" a="1"/>
  <c r="FY44" i="16" s="1"/>
  <c r="FX44" i="16" a="1"/>
  <c r="FX44" i="16" s="1"/>
  <c r="FW44" i="16" a="1"/>
  <c r="FW44" i="16" s="1"/>
  <c r="FV44" i="16" a="1"/>
  <c r="FV44" i="16" s="1"/>
  <c r="FU44" i="16" a="1"/>
  <c r="FU44" i="16" s="1"/>
  <c r="FT44" i="16" a="1"/>
  <c r="FT44" i="16" s="1"/>
  <c r="FS44" i="16" a="1"/>
  <c r="FS44" i="16" s="1"/>
  <c r="FR44" i="16" a="1"/>
  <c r="FR44" i="16" s="1"/>
  <c r="FQ44" i="16" a="1"/>
  <c r="FQ44" i="16" s="1"/>
  <c r="FP44" i="16" a="1"/>
  <c r="FP44" i="16" s="1"/>
  <c r="FO44" i="16" a="1"/>
  <c r="FO44" i="16" s="1"/>
  <c r="FN44" i="16" a="1"/>
  <c r="FN44" i="16" s="1"/>
  <c r="FM44" i="16" a="1"/>
  <c r="FM44" i="16" s="1"/>
  <c r="FL44" i="16" a="1"/>
  <c r="FL44" i="16" s="1"/>
  <c r="FK44" i="16" a="1"/>
  <c r="FK44" i="16" s="1"/>
  <c r="FJ44" i="16" a="1"/>
  <c r="FJ44" i="16" s="1"/>
  <c r="FI44" i="16" a="1"/>
  <c r="FI44" i="16" s="1"/>
  <c r="FH44" i="16" a="1"/>
  <c r="FH44" i="16" s="1"/>
  <c r="FG44" i="16" a="1"/>
  <c r="FG44" i="16" s="1"/>
  <c r="FF44" i="16" a="1"/>
  <c r="FF44" i="16" s="1"/>
  <c r="FE44" i="16" a="1"/>
  <c r="FE44" i="16" s="1"/>
  <c r="FD44" i="16" a="1"/>
  <c r="FD44" i="16" s="1"/>
  <c r="FC44" i="16" a="1"/>
  <c r="FC44" i="16" s="1"/>
  <c r="FB44" i="16" a="1"/>
  <c r="FB44" i="16" s="1"/>
  <c r="FA44" i="16" a="1"/>
  <c r="FA44" i="16" s="1"/>
  <c r="EZ44" i="16" a="1"/>
  <c r="EZ44" i="16" s="1"/>
  <c r="EY44" i="16" a="1"/>
  <c r="EY44" i="16" s="1"/>
  <c r="EX44" i="16" a="1"/>
  <c r="EX44" i="16" s="1"/>
  <c r="EW44" i="16" a="1"/>
  <c r="EW44" i="16" s="1"/>
  <c r="EV44" i="16" a="1"/>
  <c r="EV44" i="16" s="1"/>
  <c r="EU44" i="16" a="1"/>
  <c r="EU44" i="16" s="1"/>
  <c r="ET44" i="16" a="1"/>
  <c r="ET44" i="16" s="1"/>
  <c r="ES44" i="16" a="1"/>
  <c r="ES44" i="16" s="1"/>
  <c r="ER44" i="16" a="1"/>
  <c r="ER44" i="16" s="1"/>
  <c r="EQ44" i="16" a="1"/>
  <c r="EQ44" i="16" s="1"/>
  <c r="EP44" i="16" a="1"/>
  <c r="EP44" i="16" s="1"/>
  <c r="EO44" i="16" a="1"/>
  <c r="EO44" i="16" s="1"/>
  <c r="EN44" i="16" a="1"/>
  <c r="EN44" i="16" s="1"/>
  <c r="EM44" i="16" a="1"/>
  <c r="EM44" i="16" s="1"/>
  <c r="EL44" i="16" a="1"/>
  <c r="EL44" i="16" s="1"/>
  <c r="EK44" i="16" a="1"/>
  <c r="EK44" i="16" s="1"/>
  <c r="EJ44" i="16" a="1"/>
  <c r="EJ44" i="16" s="1"/>
  <c r="EI44" i="16" a="1"/>
  <c r="EI44" i="16" s="1"/>
  <c r="EH44" i="16" a="1"/>
  <c r="EH44" i="16" s="1"/>
  <c r="EG44" i="16" a="1"/>
  <c r="EG44" i="16" s="1"/>
  <c r="EF44" i="16" a="1"/>
  <c r="EF44" i="16" s="1"/>
  <c r="EE44" i="16" a="1"/>
  <c r="EE44" i="16" s="1"/>
  <c r="ED44" i="16" a="1"/>
  <c r="ED44" i="16" s="1"/>
  <c r="EC44" i="16" a="1"/>
  <c r="EC44" i="16" s="1"/>
  <c r="EB44" i="16" a="1"/>
  <c r="EB44" i="16" s="1"/>
  <c r="EA44" i="16" a="1"/>
  <c r="EA44" i="16" s="1"/>
  <c r="DZ44" i="16" a="1"/>
  <c r="DZ44" i="16" s="1"/>
  <c r="DY44" i="16" a="1"/>
  <c r="DY44" i="16" s="1"/>
  <c r="DX44" i="16" a="1"/>
  <c r="DX44" i="16" s="1"/>
  <c r="DW44" i="16" a="1"/>
  <c r="DW44" i="16" s="1"/>
  <c r="DV44" i="16" a="1"/>
  <c r="DV44" i="16" s="1"/>
  <c r="DU44" i="16" a="1"/>
  <c r="DU44" i="16" s="1"/>
  <c r="DT44" i="16" a="1"/>
  <c r="DT44" i="16" s="1"/>
  <c r="DS44" i="16" a="1"/>
  <c r="DS44" i="16" s="1"/>
  <c r="DR44" i="16" a="1"/>
  <c r="DR44" i="16" s="1"/>
  <c r="DQ44" i="16" a="1"/>
  <c r="DQ44" i="16" s="1"/>
  <c r="DP44" i="16" a="1"/>
  <c r="DP44" i="16" s="1"/>
  <c r="DO44" i="16" a="1"/>
  <c r="DO44" i="16" s="1"/>
  <c r="DN44" i="16" a="1"/>
  <c r="DN44" i="16" s="1"/>
  <c r="DM44" i="16" a="1"/>
  <c r="DM44" i="16" s="1"/>
  <c r="DL44" i="16" a="1"/>
  <c r="DL44" i="16" s="1"/>
  <c r="DK44" i="16" a="1"/>
  <c r="DK44" i="16" s="1"/>
  <c r="DJ44" i="16" a="1"/>
  <c r="DJ44" i="16" s="1"/>
  <c r="DI44" i="16" a="1"/>
  <c r="DI44" i="16" s="1"/>
  <c r="DH44" i="16" a="1"/>
  <c r="DH44" i="16" s="1"/>
  <c r="DG44" i="16" a="1"/>
  <c r="DG44" i="16" s="1"/>
  <c r="DF44" i="16" a="1"/>
  <c r="DF44" i="16" s="1"/>
  <c r="DE44" i="16" a="1"/>
  <c r="DE44" i="16" s="1"/>
  <c r="DD44" i="16" a="1"/>
  <c r="DD44" i="16" s="1"/>
  <c r="DC44" i="16" a="1"/>
  <c r="DC44" i="16" s="1"/>
  <c r="DB44" i="16" a="1"/>
  <c r="DB44" i="16" s="1"/>
  <c r="DA44" i="16" a="1"/>
  <c r="DA44" i="16" s="1"/>
  <c r="CZ44" i="16" a="1"/>
  <c r="CZ44" i="16" s="1"/>
  <c r="CY44" i="16" a="1"/>
  <c r="CY44" i="16" s="1"/>
  <c r="CX44" i="16" a="1"/>
  <c r="CX44" i="16" s="1"/>
  <c r="CW44" i="16" a="1"/>
  <c r="CW44" i="16" s="1"/>
  <c r="CV44" i="16" a="1"/>
  <c r="CV44" i="16" s="1"/>
  <c r="CU44" i="16" a="1"/>
  <c r="CU44" i="16" s="1"/>
  <c r="CT44" i="16" a="1"/>
  <c r="CT44" i="16" s="1"/>
  <c r="CS44" i="16" a="1"/>
  <c r="CS44" i="16" s="1"/>
  <c r="CR44" i="16" a="1"/>
  <c r="CR44" i="16" s="1"/>
  <c r="CQ44" i="16" a="1"/>
  <c r="CQ44" i="16" s="1"/>
  <c r="CP44" i="16" a="1"/>
  <c r="CP44" i="16" s="1"/>
  <c r="CO44" i="16" a="1"/>
  <c r="CO44" i="16" s="1"/>
  <c r="CN44" i="16" a="1"/>
  <c r="CN44" i="16" s="1"/>
  <c r="CM44" i="16" a="1"/>
  <c r="CM44" i="16" s="1"/>
  <c r="CL44" i="16" a="1"/>
  <c r="CL44" i="16" s="1"/>
  <c r="CK44" i="16" a="1"/>
  <c r="CK44" i="16" s="1"/>
  <c r="CJ44" i="16" a="1"/>
  <c r="CJ44" i="16" s="1"/>
  <c r="CI44" i="16" a="1"/>
  <c r="CI44" i="16" s="1"/>
  <c r="CH44" i="16" a="1"/>
  <c r="CH44" i="16" s="1"/>
  <c r="CG44" i="16" a="1"/>
  <c r="CG44" i="16" s="1"/>
  <c r="CF44" i="16" a="1"/>
  <c r="CF44" i="16" s="1"/>
  <c r="CE44" i="16" a="1"/>
  <c r="CE44" i="16" s="1"/>
  <c r="CD44" i="16" a="1"/>
  <c r="CD44" i="16" s="1"/>
  <c r="CC44" i="16" a="1"/>
  <c r="CC44" i="16" s="1"/>
  <c r="CB44" i="16" a="1"/>
  <c r="CB44" i="16" s="1"/>
  <c r="CA44" i="16" a="1"/>
  <c r="CA44" i="16" s="1"/>
  <c r="BZ44" i="16" a="1"/>
  <c r="BZ44" i="16" s="1"/>
  <c r="BY44" i="16" a="1"/>
  <c r="BY44" i="16" s="1"/>
  <c r="BX44" i="16" a="1"/>
  <c r="BX44" i="16" s="1"/>
  <c r="BW44" i="16" a="1"/>
  <c r="BW44" i="16" s="1"/>
  <c r="BV44" i="16" a="1"/>
  <c r="BV44" i="16" s="1"/>
  <c r="BU44" i="16" a="1"/>
  <c r="BU44" i="16" s="1"/>
  <c r="BT44" i="16" a="1"/>
  <c r="BT44" i="16" s="1"/>
  <c r="BS44" i="16" a="1"/>
  <c r="BS44" i="16" s="1"/>
  <c r="BR44" i="16" a="1"/>
  <c r="BR44" i="16" s="1"/>
  <c r="BQ44" i="16" a="1"/>
  <c r="BQ44" i="16" s="1"/>
  <c r="BP44" i="16" a="1"/>
  <c r="BP44" i="16" s="1"/>
  <c r="BO44" i="16" a="1"/>
  <c r="BO44" i="16" s="1"/>
  <c r="BN44" i="16" a="1"/>
  <c r="BN44" i="16" s="1"/>
  <c r="BM44" i="16" a="1"/>
  <c r="BM44" i="16" s="1"/>
  <c r="BL44" i="16" a="1"/>
  <c r="BL44" i="16" s="1"/>
  <c r="BK44" i="16" a="1"/>
  <c r="BK44" i="16" s="1"/>
  <c r="BJ44" i="16" a="1"/>
  <c r="BJ44" i="16" s="1"/>
  <c r="BI44" i="16" a="1"/>
  <c r="BI44" i="16" s="1"/>
  <c r="BH44" i="16" a="1"/>
  <c r="BH44" i="16" s="1"/>
  <c r="BG44" i="16" a="1"/>
  <c r="BG44" i="16" s="1"/>
  <c r="BF44" i="16" a="1"/>
  <c r="BF44" i="16" s="1"/>
  <c r="BE44" i="16" a="1"/>
  <c r="BE44" i="16" s="1"/>
  <c r="BD44" i="16" a="1"/>
  <c r="BD44" i="16" s="1"/>
  <c r="BC44" i="16" a="1"/>
  <c r="BC44" i="16" s="1"/>
  <c r="BB44" i="16" a="1"/>
  <c r="BB44" i="16" s="1"/>
  <c r="BA44" i="16" a="1"/>
  <c r="BA44" i="16" s="1"/>
  <c r="AZ44" i="16" a="1"/>
  <c r="AZ44" i="16" s="1"/>
  <c r="AY44" i="16" a="1"/>
  <c r="AY44" i="16" s="1"/>
  <c r="AX44" i="16" a="1"/>
  <c r="AX44" i="16" s="1"/>
  <c r="AW44" i="16" a="1"/>
  <c r="AW44" i="16" s="1"/>
  <c r="AV44" i="16" a="1"/>
  <c r="AV44" i="16" s="1"/>
  <c r="AU44" i="16" a="1"/>
  <c r="AU44" i="16" s="1"/>
  <c r="AT44" i="16" a="1"/>
  <c r="AT44" i="16" s="1"/>
  <c r="AS44" i="16" a="1"/>
  <c r="AS44" i="16" s="1"/>
  <c r="AR44" i="16" a="1"/>
  <c r="AR44" i="16" s="1"/>
  <c r="AQ44" i="16" a="1"/>
  <c r="AQ44" i="16" s="1"/>
  <c r="AP44" i="16" a="1"/>
  <c r="AP44" i="16" s="1"/>
  <c r="AO44" i="16" a="1"/>
  <c r="AO44" i="16" s="1"/>
  <c r="AN44" i="16" a="1"/>
  <c r="AN44" i="16" s="1"/>
  <c r="AM44" i="16" a="1"/>
  <c r="AM44" i="16" s="1"/>
  <c r="AL44" i="16" a="1"/>
  <c r="AL44" i="16" s="1"/>
  <c r="AK44" i="16" a="1"/>
  <c r="AK44" i="16" s="1"/>
  <c r="AJ44" i="16" a="1"/>
  <c r="AJ44" i="16" s="1"/>
  <c r="AI44" i="16" a="1"/>
  <c r="AI44" i="16" s="1"/>
  <c r="AH44" i="16" a="1"/>
  <c r="AH44" i="16" s="1"/>
  <c r="AG44" i="16" a="1"/>
  <c r="AG44" i="16" s="1"/>
  <c r="AF44" i="16" a="1"/>
  <c r="AF44" i="16" s="1"/>
  <c r="AE44" i="16" a="1"/>
  <c r="AE44" i="16" s="1"/>
  <c r="AD44" i="16" a="1"/>
  <c r="AD44" i="16" s="1"/>
  <c r="AC44" i="16" a="1"/>
  <c r="AC44" i="16" s="1"/>
  <c r="AB44" i="16" a="1"/>
  <c r="AB44" i="16" s="1"/>
  <c r="AA44" i="16" a="1"/>
  <c r="AA44" i="16" s="1"/>
  <c r="Z44" i="16" a="1"/>
  <c r="Z44" i="16" s="1"/>
  <c r="Y44" i="16" a="1"/>
  <c r="Y44" i="16" s="1"/>
  <c r="X44" i="16" a="1"/>
  <c r="X44" i="16" s="1"/>
  <c r="W44" i="16" a="1"/>
  <c r="W44" i="16" s="1"/>
  <c r="V44" i="16" a="1"/>
  <c r="V44" i="16" s="1"/>
  <c r="U44" i="16" a="1"/>
  <c r="U44" i="16" s="1"/>
  <c r="T44" i="16" a="1"/>
  <c r="T44" i="16" s="1"/>
  <c r="S44" i="16" a="1"/>
  <c r="S44" i="16" s="1"/>
  <c r="R44" i="16" a="1"/>
  <c r="R44" i="16" s="1"/>
  <c r="Q44" i="16" a="1"/>
  <c r="Q44" i="16" s="1"/>
  <c r="P44" i="16" a="1"/>
  <c r="P44" i="16" s="1"/>
  <c r="O44" i="16" a="1"/>
  <c r="O44" i="16" s="1"/>
  <c r="N44" i="16" a="1"/>
  <c r="N44" i="16" s="1"/>
  <c r="M44" i="16" a="1"/>
  <c r="M44" i="16" s="1"/>
  <c r="L44" i="16" a="1"/>
  <c r="L44" i="16" s="1"/>
  <c r="K44" i="16" a="1"/>
  <c r="K44" i="16" s="1"/>
  <c r="J44" i="16" a="1"/>
  <c r="J44" i="16" s="1"/>
  <c r="NJ43" i="16" a="1"/>
  <c r="NJ43" i="16" s="1"/>
  <c r="NI43" i="16" a="1"/>
  <c r="NI43" i="16" s="1"/>
  <c r="NH43" i="16" a="1"/>
  <c r="NH43" i="16" s="1"/>
  <c r="NG43" i="16" a="1"/>
  <c r="NG43" i="16" s="1"/>
  <c r="NF43" i="16" a="1"/>
  <c r="NF43" i="16" s="1"/>
  <c r="NE43" i="16" a="1"/>
  <c r="NE43" i="16" s="1"/>
  <c r="ND43" i="16" a="1"/>
  <c r="ND43" i="16" s="1"/>
  <c r="NC43" i="16" a="1"/>
  <c r="NC43" i="16" s="1"/>
  <c r="NB43" i="16" a="1"/>
  <c r="NB43" i="16" s="1"/>
  <c r="NA43" i="16" a="1"/>
  <c r="NA43" i="16" s="1"/>
  <c r="MZ43" i="16" a="1"/>
  <c r="MZ43" i="16" s="1"/>
  <c r="MY43" i="16" a="1"/>
  <c r="MY43" i="16" s="1"/>
  <c r="MX43" i="16" a="1"/>
  <c r="MX43" i="16" s="1"/>
  <c r="MW43" i="16" a="1"/>
  <c r="MW43" i="16" s="1"/>
  <c r="MV43" i="16" a="1"/>
  <c r="MV43" i="16" s="1"/>
  <c r="MU43" i="16" a="1"/>
  <c r="MU43" i="16" s="1"/>
  <c r="MT43" i="16" a="1"/>
  <c r="MT43" i="16" s="1"/>
  <c r="MS43" i="16" a="1"/>
  <c r="MS43" i="16" s="1"/>
  <c r="MR43" i="16" a="1"/>
  <c r="MR43" i="16" s="1"/>
  <c r="MQ43" i="16" a="1"/>
  <c r="MQ43" i="16" s="1"/>
  <c r="MP43" i="16" a="1"/>
  <c r="MP43" i="16" s="1"/>
  <c r="MO43" i="16" a="1"/>
  <c r="MO43" i="16" s="1"/>
  <c r="MN43" i="16" a="1"/>
  <c r="MN43" i="16" s="1"/>
  <c r="MM43" i="16" a="1"/>
  <c r="MM43" i="16" s="1"/>
  <c r="ML43" i="16" a="1"/>
  <c r="ML43" i="16" s="1"/>
  <c r="MK43" i="16" a="1"/>
  <c r="MK43" i="16" s="1"/>
  <c r="MJ43" i="16" a="1"/>
  <c r="MJ43" i="16" s="1"/>
  <c r="MI43" i="16" a="1"/>
  <c r="MI43" i="16" s="1"/>
  <c r="MH43" i="16" a="1"/>
  <c r="MH43" i="16" s="1"/>
  <c r="MG43" i="16" a="1"/>
  <c r="MG43" i="16" s="1"/>
  <c r="MF43" i="16" a="1"/>
  <c r="MF43" i="16" s="1"/>
  <c r="ME43" i="16" a="1"/>
  <c r="ME43" i="16" s="1"/>
  <c r="MD43" i="16" a="1"/>
  <c r="MD43" i="16" s="1"/>
  <c r="MC43" i="16" a="1"/>
  <c r="MC43" i="16" s="1"/>
  <c r="MB43" i="16" a="1"/>
  <c r="MB43" i="16" s="1"/>
  <c r="MA43" i="16" a="1"/>
  <c r="MA43" i="16" s="1"/>
  <c r="LZ43" i="16" a="1"/>
  <c r="LZ43" i="16" s="1"/>
  <c r="LY43" i="16" a="1"/>
  <c r="LY43" i="16" s="1"/>
  <c r="LX43" i="16" a="1"/>
  <c r="LX43" i="16" s="1"/>
  <c r="LW43" i="16" a="1"/>
  <c r="LW43" i="16" s="1"/>
  <c r="LV43" i="16" a="1"/>
  <c r="LV43" i="16" s="1"/>
  <c r="LU43" i="16" a="1"/>
  <c r="LU43" i="16" s="1"/>
  <c r="LT43" i="16" a="1"/>
  <c r="LT43" i="16" s="1"/>
  <c r="LS43" i="16" a="1"/>
  <c r="LS43" i="16" s="1"/>
  <c r="LR43" i="16" a="1"/>
  <c r="LR43" i="16" s="1"/>
  <c r="LQ43" i="16" a="1"/>
  <c r="LQ43" i="16" s="1"/>
  <c r="LP43" i="16" a="1"/>
  <c r="LP43" i="16" s="1"/>
  <c r="LO43" i="16" a="1"/>
  <c r="LO43" i="16" s="1"/>
  <c r="LN43" i="16" a="1"/>
  <c r="LN43" i="16" s="1"/>
  <c r="LM43" i="16" a="1"/>
  <c r="LM43" i="16" s="1"/>
  <c r="LL43" i="16" a="1"/>
  <c r="LL43" i="16" s="1"/>
  <c r="LK43" i="16" a="1"/>
  <c r="LK43" i="16" s="1"/>
  <c r="LJ43" i="16" a="1"/>
  <c r="LJ43" i="16" s="1"/>
  <c r="LI43" i="16" a="1"/>
  <c r="LI43" i="16" s="1"/>
  <c r="LH43" i="16" a="1"/>
  <c r="LH43" i="16" s="1"/>
  <c r="LG43" i="16" a="1"/>
  <c r="LG43" i="16" s="1"/>
  <c r="LF43" i="16" a="1"/>
  <c r="LF43" i="16" s="1"/>
  <c r="LE43" i="16" a="1"/>
  <c r="LE43" i="16" s="1"/>
  <c r="LD43" i="16" a="1"/>
  <c r="LD43" i="16" s="1"/>
  <c r="LC43" i="16" a="1"/>
  <c r="LC43" i="16" s="1"/>
  <c r="LB43" i="16" a="1"/>
  <c r="LB43" i="16" s="1"/>
  <c r="LA43" i="16" a="1"/>
  <c r="LA43" i="16" s="1"/>
  <c r="KZ43" i="16" a="1"/>
  <c r="KZ43" i="16" s="1"/>
  <c r="KY43" i="16" a="1"/>
  <c r="KY43" i="16" s="1"/>
  <c r="KX43" i="16" a="1"/>
  <c r="KX43" i="16" s="1"/>
  <c r="KW43" i="16" a="1"/>
  <c r="KW43" i="16" s="1"/>
  <c r="KV43" i="16" a="1"/>
  <c r="KV43" i="16" s="1"/>
  <c r="KU43" i="16" a="1"/>
  <c r="KU43" i="16" s="1"/>
  <c r="KT43" i="16" a="1"/>
  <c r="KT43" i="16" s="1"/>
  <c r="KS43" i="16" a="1"/>
  <c r="KS43" i="16" s="1"/>
  <c r="KR43" i="16" a="1"/>
  <c r="KR43" i="16" s="1"/>
  <c r="KQ43" i="16" a="1"/>
  <c r="KQ43" i="16" s="1"/>
  <c r="KP43" i="16" a="1"/>
  <c r="KP43" i="16" s="1"/>
  <c r="KO43" i="16" a="1"/>
  <c r="KO43" i="16" s="1"/>
  <c r="KN43" i="16" a="1"/>
  <c r="KN43" i="16" s="1"/>
  <c r="KM43" i="16" a="1"/>
  <c r="KM43" i="16" s="1"/>
  <c r="KL43" i="16" a="1"/>
  <c r="KL43" i="16" s="1"/>
  <c r="KK43" i="16" a="1"/>
  <c r="KK43" i="16" s="1"/>
  <c r="KJ43" i="16" a="1"/>
  <c r="KJ43" i="16" s="1"/>
  <c r="KI43" i="16" a="1"/>
  <c r="KI43" i="16" s="1"/>
  <c r="KH43" i="16" a="1"/>
  <c r="KH43" i="16" s="1"/>
  <c r="KG43" i="16" a="1"/>
  <c r="KG43" i="16" s="1"/>
  <c r="KF43" i="16" a="1"/>
  <c r="KF43" i="16" s="1"/>
  <c r="KE43" i="16" a="1"/>
  <c r="KE43" i="16" s="1"/>
  <c r="KD43" i="16" a="1"/>
  <c r="KD43" i="16" s="1"/>
  <c r="KC43" i="16" a="1"/>
  <c r="KC43" i="16" s="1"/>
  <c r="KB43" i="16" a="1"/>
  <c r="KB43" i="16" s="1"/>
  <c r="KA43" i="16" a="1"/>
  <c r="KA43" i="16" s="1"/>
  <c r="JZ43" i="16" a="1"/>
  <c r="JZ43" i="16" s="1"/>
  <c r="JY43" i="16" a="1"/>
  <c r="JY43" i="16" s="1"/>
  <c r="JX43" i="16" a="1"/>
  <c r="JX43" i="16" s="1"/>
  <c r="JW43" i="16" a="1"/>
  <c r="JW43" i="16" s="1"/>
  <c r="JV43" i="16" a="1"/>
  <c r="JV43" i="16" s="1"/>
  <c r="JU43" i="16" a="1"/>
  <c r="JU43" i="16" s="1"/>
  <c r="JT43" i="16" a="1"/>
  <c r="JT43" i="16" s="1"/>
  <c r="JS43" i="16" a="1"/>
  <c r="JS43" i="16" s="1"/>
  <c r="JR43" i="16" a="1"/>
  <c r="JR43" i="16" s="1"/>
  <c r="JQ43" i="16" a="1"/>
  <c r="JQ43" i="16" s="1"/>
  <c r="JP43" i="16" a="1"/>
  <c r="JP43" i="16" s="1"/>
  <c r="JO43" i="16" a="1"/>
  <c r="JO43" i="16" s="1"/>
  <c r="JN43" i="16" a="1"/>
  <c r="JN43" i="16" s="1"/>
  <c r="JM43" i="16" a="1"/>
  <c r="JM43" i="16" s="1"/>
  <c r="JL43" i="16" a="1"/>
  <c r="JL43" i="16" s="1"/>
  <c r="JK43" i="16" a="1"/>
  <c r="JK43" i="16" s="1"/>
  <c r="JJ43" i="16" a="1"/>
  <c r="JJ43" i="16" s="1"/>
  <c r="JI43" i="16" a="1"/>
  <c r="JI43" i="16" s="1"/>
  <c r="JH43" i="16" a="1"/>
  <c r="JH43" i="16" s="1"/>
  <c r="JG43" i="16" a="1"/>
  <c r="JG43" i="16" s="1"/>
  <c r="JF43" i="16" a="1"/>
  <c r="JF43" i="16" s="1"/>
  <c r="JE43" i="16" a="1"/>
  <c r="JE43" i="16" s="1"/>
  <c r="JD43" i="16" a="1"/>
  <c r="JD43" i="16" s="1"/>
  <c r="JC43" i="16" a="1"/>
  <c r="JC43" i="16" s="1"/>
  <c r="JB43" i="16" a="1"/>
  <c r="JB43" i="16" s="1"/>
  <c r="JA43" i="16" a="1"/>
  <c r="JA43" i="16" s="1"/>
  <c r="IZ43" i="16" a="1"/>
  <c r="IZ43" i="16" s="1"/>
  <c r="IY43" i="16" a="1"/>
  <c r="IY43" i="16" s="1"/>
  <c r="IX43" i="16" a="1"/>
  <c r="IX43" i="16" s="1"/>
  <c r="IW43" i="16" a="1"/>
  <c r="IW43" i="16" s="1"/>
  <c r="IV43" i="16" a="1"/>
  <c r="IV43" i="16" s="1"/>
  <c r="IU43" i="16" a="1"/>
  <c r="IU43" i="16" s="1"/>
  <c r="IT43" i="16" a="1"/>
  <c r="IT43" i="16" s="1"/>
  <c r="IS43" i="16" a="1"/>
  <c r="IS43" i="16" s="1"/>
  <c r="IR43" i="16" a="1"/>
  <c r="IR43" i="16" s="1"/>
  <c r="IQ43" i="16" a="1"/>
  <c r="IQ43" i="16" s="1"/>
  <c r="IP43" i="16" a="1"/>
  <c r="IP43" i="16" s="1"/>
  <c r="IO43" i="16" a="1"/>
  <c r="IO43" i="16" s="1"/>
  <c r="IN43" i="16" a="1"/>
  <c r="IN43" i="16" s="1"/>
  <c r="IM43" i="16" a="1"/>
  <c r="IM43" i="16" s="1"/>
  <c r="IL43" i="16" a="1"/>
  <c r="IL43" i="16" s="1"/>
  <c r="IK43" i="16" a="1"/>
  <c r="IK43" i="16" s="1"/>
  <c r="IJ43" i="16" a="1"/>
  <c r="IJ43" i="16" s="1"/>
  <c r="II43" i="16" a="1"/>
  <c r="II43" i="16" s="1"/>
  <c r="IH43" i="16" a="1"/>
  <c r="IH43" i="16" s="1"/>
  <c r="IG43" i="16" a="1"/>
  <c r="IG43" i="16" s="1"/>
  <c r="IF43" i="16" a="1"/>
  <c r="IF43" i="16" s="1"/>
  <c r="IE43" i="16" a="1"/>
  <c r="IE43" i="16" s="1"/>
  <c r="ID43" i="16" a="1"/>
  <c r="ID43" i="16" s="1"/>
  <c r="IC43" i="16" a="1"/>
  <c r="IC43" i="16" s="1"/>
  <c r="IB43" i="16" a="1"/>
  <c r="IB43" i="16" s="1"/>
  <c r="IA43" i="16" a="1"/>
  <c r="IA43" i="16" s="1"/>
  <c r="HZ43" i="16" a="1"/>
  <c r="HZ43" i="16" s="1"/>
  <c r="HY43" i="16" a="1"/>
  <c r="HY43" i="16" s="1"/>
  <c r="HX43" i="16" a="1"/>
  <c r="HX43" i="16" s="1"/>
  <c r="HW43" i="16" a="1"/>
  <c r="HW43" i="16" s="1"/>
  <c r="HV43" i="16" a="1"/>
  <c r="HV43" i="16" s="1"/>
  <c r="HU43" i="16" a="1"/>
  <c r="HU43" i="16" s="1"/>
  <c r="HT43" i="16" a="1"/>
  <c r="HT43" i="16" s="1"/>
  <c r="HS43" i="16" a="1"/>
  <c r="HS43" i="16" s="1"/>
  <c r="HR43" i="16" a="1"/>
  <c r="HR43" i="16" s="1"/>
  <c r="HQ43" i="16" a="1"/>
  <c r="HQ43" i="16" s="1"/>
  <c r="HP43" i="16" a="1"/>
  <c r="HP43" i="16" s="1"/>
  <c r="HO43" i="16" a="1"/>
  <c r="HO43" i="16" s="1"/>
  <c r="HN43" i="16" a="1"/>
  <c r="HN43" i="16" s="1"/>
  <c r="HM43" i="16" a="1"/>
  <c r="HM43" i="16" s="1"/>
  <c r="HL43" i="16" a="1"/>
  <c r="HL43" i="16" s="1"/>
  <c r="HK43" i="16" a="1"/>
  <c r="HK43" i="16" s="1"/>
  <c r="HJ43" i="16" a="1"/>
  <c r="HJ43" i="16" s="1"/>
  <c r="HI43" i="16" a="1"/>
  <c r="HI43" i="16" s="1"/>
  <c r="HH43" i="16" a="1"/>
  <c r="HH43" i="16" s="1"/>
  <c r="HG43" i="16" a="1"/>
  <c r="HG43" i="16" s="1"/>
  <c r="HF43" i="16" a="1"/>
  <c r="HF43" i="16" s="1"/>
  <c r="HE43" i="16" a="1"/>
  <c r="HE43" i="16" s="1"/>
  <c r="HD43" i="16" a="1"/>
  <c r="HD43" i="16" s="1"/>
  <c r="HC43" i="16" a="1"/>
  <c r="HC43" i="16" s="1"/>
  <c r="HB43" i="16" a="1"/>
  <c r="HB43" i="16" s="1"/>
  <c r="HA43" i="16" a="1"/>
  <c r="HA43" i="16" s="1"/>
  <c r="GZ43" i="16" a="1"/>
  <c r="GZ43" i="16" s="1"/>
  <c r="GY43" i="16" a="1"/>
  <c r="GY43" i="16" s="1"/>
  <c r="GX43" i="16" a="1"/>
  <c r="GX43" i="16" s="1"/>
  <c r="GW43" i="16" a="1"/>
  <c r="GW43" i="16" s="1"/>
  <c r="GV43" i="16" a="1"/>
  <c r="GV43" i="16" s="1"/>
  <c r="GU43" i="16" a="1"/>
  <c r="GU43" i="16" s="1"/>
  <c r="GT43" i="16" a="1"/>
  <c r="GT43" i="16" s="1"/>
  <c r="GS43" i="16" a="1"/>
  <c r="GS43" i="16" s="1"/>
  <c r="GR43" i="16" a="1"/>
  <c r="GR43" i="16" s="1"/>
  <c r="GQ43" i="16" a="1"/>
  <c r="GQ43" i="16" s="1"/>
  <c r="GP43" i="16" a="1"/>
  <c r="GP43" i="16" s="1"/>
  <c r="GO43" i="16" a="1"/>
  <c r="GO43" i="16" s="1"/>
  <c r="GN43" i="16" a="1"/>
  <c r="GN43" i="16" s="1"/>
  <c r="GM43" i="16" a="1"/>
  <c r="GM43" i="16" s="1"/>
  <c r="GL43" i="16" a="1"/>
  <c r="GL43" i="16" s="1"/>
  <c r="GK43" i="16" a="1"/>
  <c r="GK43" i="16" s="1"/>
  <c r="GJ43" i="16" a="1"/>
  <c r="GJ43" i="16" s="1"/>
  <c r="GI43" i="16" a="1"/>
  <c r="GI43" i="16" s="1"/>
  <c r="GH43" i="16" a="1"/>
  <c r="GH43" i="16" s="1"/>
  <c r="GG43" i="16" a="1"/>
  <c r="GG43" i="16" s="1"/>
  <c r="GF43" i="16" a="1"/>
  <c r="GF43" i="16" s="1"/>
  <c r="GE43" i="16" a="1"/>
  <c r="GE43" i="16" s="1"/>
  <c r="GD43" i="16" a="1"/>
  <c r="GD43" i="16" s="1"/>
  <c r="GC43" i="16" a="1"/>
  <c r="GC43" i="16" s="1"/>
  <c r="GB43" i="16" a="1"/>
  <c r="GB43" i="16" s="1"/>
  <c r="GA43" i="16" a="1"/>
  <c r="GA43" i="16" s="1"/>
  <c r="FZ43" i="16" a="1"/>
  <c r="FZ43" i="16" s="1"/>
  <c r="FY43" i="16" a="1"/>
  <c r="FY43" i="16" s="1"/>
  <c r="FX43" i="16" a="1"/>
  <c r="FX43" i="16" s="1"/>
  <c r="FW43" i="16" a="1"/>
  <c r="FW43" i="16" s="1"/>
  <c r="FV43" i="16" a="1"/>
  <c r="FV43" i="16" s="1"/>
  <c r="FU43" i="16" a="1"/>
  <c r="FU43" i="16" s="1"/>
  <c r="FT43" i="16" a="1"/>
  <c r="FT43" i="16" s="1"/>
  <c r="FS43" i="16" a="1"/>
  <c r="FS43" i="16" s="1"/>
  <c r="FR43" i="16" a="1"/>
  <c r="FR43" i="16" s="1"/>
  <c r="FQ43" i="16" a="1"/>
  <c r="FQ43" i="16" s="1"/>
  <c r="FP43" i="16" a="1"/>
  <c r="FP43" i="16" s="1"/>
  <c r="FO43" i="16" a="1"/>
  <c r="FO43" i="16" s="1"/>
  <c r="FN43" i="16" a="1"/>
  <c r="FN43" i="16" s="1"/>
  <c r="FM43" i="16" a="1"/>
  <c r="FM43" i="16" s="1"/>
  <c r="FL43" i="16" a="1"/>
  <c r="FL43" i="16" s="1"/>
  <c r="FK43" i="16" a="1"/>
  <c r="FK43" i="16" s="1"/>
  <c r="FJ43" i="16" a="1"/>
  <c r="FJ43" i="16" s="1"/>
  <c r="FI43" i="16" a="1"/>
  <c r="FI43" i="16" s="1"/>
  <c r="FH43" i="16" a="1"/>
  <c r="FH43" i="16" s="1"/>
  <c r="FG43" i="16" a="1"/>
  <c r="FG43" i="16" s="1"/>
  <c r="FF43" i="16" a="1"/>
  <c r="FF43" i="16" s="1"/>
  <c r="FE43" i="16" a="1"/>
  <c r="FE43" i="16" s="1"/>
  <c r="FD43" i="16" a="1"/>
  <c r="FD43" i="16" s="1"/>
  <c r="FC43" i="16" a="1"/>
  <c r="FC43" i="16" s="1"/>
  <c r="FB43" i="16" a="1"/>
  <c r="FB43" i="16" s="1"/>
  <c r="FA43" i="16" a="1"/>
  <c r="FA43" i="16" s="1"/>
  <c r="EZ43" i="16" a="1"/>
  <c r="EZ43" i="16" s="1"/>
  <c r="EY43" i="16" a="1"/>
  <c r="EY43" i="16" s="1"/>
  <c r="EX43" i="16" a="1"/>
  <c r="EX43" i="16" s="1"/>
  <c r="EW43" i="16" a="1"/>
  <c r="EW43" i="16" s="1"/>
  <c r="EV43" i="16" a="1"/>
  <c r="EV43" i="16" s="1"/>
  <c r="EU43" i="16" a="1"/>
  <c r="EU43" i="16" s="1"/>
  <c r="ET43" i="16" a="1"/>
  <c r="ET43" i="16" s="1"/>
  <c r="ES43" i="16" a="1"/>
  <c r="ES43" i="16" s="1"/>
  <c r="ER43" i="16" a="1"/>
  <c r="ER43" i="16" s="1"/>
  <c r="EQ43" i="16" a="1"/>
  <c r="EQ43" i="16" s="1"/>
  <c r="EP43" i="16" a="1"/>
  <c r="EP43" i="16" s="1"/>
  <c r="EO43" i="16" a="1"/>
  <c r="EO43" i="16" s="1"/>
  <c r="EN43" i="16" a="1"/>
  <c r="EN43" i="16" s="1"/>
  <c r="EM43" i="16" a="1"/>
  <c r="EM43" i="16" s="1"/>
  <c r="EL43" i="16" a="1"/>
  <c r="EL43" i="16" s="1"/>
  <c r="EK43" i="16" a="1"/>
  <c r="EK43" i="16" s="1"/>
  <c r="EJ43" i="16" a="1"/>
  <c r="EJ43" i="16" s="1"/>
  <c r="EI43" i="16" a="1"/>
  <c r="EI43" i="16" s="1"/>
  <c r="EH43" i="16" a="1"/>
  <c r="EH43" i="16" s="1"/>
  <c r="EG43" i="16" a="1"/>
  <c r="EG43" i="16" s="1"/>
  <c r="EF43" i="16" a="1"/>
  <c r="EF43" i="16" s="1"/>
  <c r="EE43" i="16" a="1"/>
  <c r="EE43" i="16" s="1"/>
  <c r="ED43" i="16" a="1"/>
  <c r="ED43" i="16" s="1"/>
  <c r="EC43" i="16" a="1"/>
  <c r="EC43" i="16" s="1"/>
  <c r="EB43" i="16" a="1"/>
  <c r="EB43" i="16" s="1"/>
  <c r="EA43" i="16" a="1"/>
  <c r="EA43" i="16" s="1"/>
  <c r="DZ43" i="16" a="1"/>
  <c r="DZ43" i="16" s="1"/>
  <c r="DY43" i="16" a="1"/>
  <c r="DY43" i="16" s="1"/>
  <c r="DX43" i="16" a="1"/>
  <c r="DX43" i="16" s="1"/>
  <c r="DW43" i="16" a="1"/>
  <c r="DW43" i="16" s="1"/>
  <c r="DV43" i="16" a="1"/>
  <c r="DV43" i="16" s="1"/>
  <c r="DU43" i="16" a="1"/>
  <c r="DU43" i="16" s="1"/>
  <c r="DT43" i="16" a="1"/>
  <c r="DT43" i="16" s="1"/>
  <c r="DS43" i="16" a="1"/>
  <c r="DS43" i="16" s="1"/>
  <c r="DR43" i="16" a="1"/>
  <c r="DR43" i="16" s="1"/>
  <c r="DQ43" i="16" a="1"/>
  <c r="DQ43" i="16" s="1"/>
  <c r="DP43" i="16" a="1"/>
  <c r="DP43" i="16" s="1"/>
  <c r="DO43" i="16" a="1"/>
  <c r="DO43" i="16" s="1"/>
  <c r="DN43" i="16" a="1"/>
  <c r="DN43" i="16" s="1"/>
  <c r="DM43" i="16" a="1"/>
  <c r="DM43" i="16" s="1"/>
  <c r="DL43" i="16" a="1"/>
  <c r="DL43" i="16" s="1"/>
  <c r="DK43" i="16" a="1"/>
  <c r="DK43" i="16" s="1"/>
  <c r="DJ43" i="16" a="1"/>
  <c r="DJ43" i="16" s="1"/>
  <c r="DI43" i="16" a="1"/>
  <c r="DI43" i="16" s="1"/>
  <c r="DH43" i="16" a="1"/>
  <c r="DH43" i="16" s="1"/>
  <c r="DG43" i="16" a="1"/>
  <c r="DG43" i="16" s="1"/>
  <c r="DF43" i="16" a="1"/>
  <c r="DF43" i="16" s="1"/>
  <c r="DE43" i="16" a="1"/>
  <c r="DE43" i="16" s="1"/>
  <c r="DD43" i="16" a="1"/>
  <c r="DD43" i="16" s="1"/>
  <c r="DC43" i="16" a="1"/>
  <c r="DC43" i="16" s="1"/>
  <c r="DB43" i="16" a="1"/>
  <c r="DB43" i="16" s="1"/>
  <c r="DA43" i="16" a="1"/>
  <c r="DA43" i="16" s="1"/>
  <c r="CZ43" i="16" a="1"/>
  <c r="CZ43" i="16" s="1"/>
  <c r="CY43" i="16" a="1"/>
  <c r="CY43" i="16" s="1"/>
  <c r="CX43" i="16" a="1"/>
  <c r="CX43" i="16" s="1"/>
  <c r="CW43" i="16" a="1"/>
  <c r="CW43" i="16" s="1"/>
  <c r="CV43" i="16" a="1"/>
  <c r="CV43" i="16" s="1"/>
  <c r="CU43" i="16" a="1"/>
  <c r="CU43" i="16" s="1"/>
  <c r="CT43" i="16" a="1"/>
  <c r="CT43" i="16" s="1"/>
  <c r="CS43" i="16" a="1"/>
  <c r="CS43" i="16" s="1"/>
  <c r="CR43" i="16" a="1"/>
  <c r="CR43" i="16" s="1"/>
  <c r="CQ43" i="16" a="1"/>
  <c r="CQ43" i="16" s="1"/>
  <c r="CP43" i="16" a="1"/>
  <c r="CP43" i="16" s="1"/>
  <c r="CO43" i="16" a="1"/>
  <c r="CO43" i="16" s="1"/>
  <c r="CN43" i="16" a="1"/>
  <c r="CN43" i="16" s="1"/>
  <c r="CM43" i="16" a="1"/>
  <c r="CM43" i="16" s="1"/>
  <c r="CL43" i="16" a="1"/>
  <c r="CL43" i="16" s="1"/>
  <c r="CK43" i="16" a="1"/>
  <c r="CK43" i="16" s="1"/>
  <c r="CJ43" i="16" a="1"/>
  <c r="CJ43" i="16" s="1"/>
  <c r="CI43" i="16" a="1"/>
  <c r="CI43" i="16" s="1"/>
  <c r="CH43" i="16" a="1"/>
  <c r="CH43" i="16" s="1"/>
  <c r="CG43" i="16" a="1"/>
  <c r="CG43" i="16" s="1"/>
  <c r="CF43" i="16" a="1"/>
  <c r="CF43" i="16" s="1"/>
  <c r="CE43" i="16" a="1"/>
  <c r="CE43" i="16" s="1"/>
  <c r="CD43" i="16" a="1"/>
  <c r="CD43" i="16" s="1"/>
  <c r="CC43" i="16" a="1"/>
  <c r="CC43" i="16" s="1"/>
  <c r="CB43" i="16" a="1"/>
  <c r="CB43" i="16" s="1"/>
  <c r="CA43" i="16" a="1"/>
  <c r="CA43" i="16" s="1"/>
  <c r="BZ43" i="16" a="1"/>
  <c r="BZ43" i="16" s="1"/>
  <c r="BY43" i="16" a="1"/>
  <c r="BY43" i="16" s="1"/>
  <c r="BX43" i="16" a="1"/>
  <c r="BX43" i="16" s="1"/>
  <c r="BW43" i="16" a="1"/>
  <c r="BW43" i="16" s="1"/>
  <c r="BV43" i="16" a="1"/>
  <c r="BV43" i="16" s="1"/>
  <c r="BU43" i="16" a="1"/>
  <c r="BU43" i="16" s="1"/>
  <c r="BT43" i="16" a="1"/>
  <c r="BT43" i="16" s="1"/>
  <c r="BS43" i="16" a="1"/>
  <c r="BS43" i="16" s="1"/>
  <c r="BR43" i="16" a="1"/>
  <c r="BR43" i="16" s="1"/>
  <c r="BQ43" i="16" a="1"/>
  <c r="BQ43" i="16" s="1"/>
  <c r="BP43" i="16" a="1"/>
  <c r="BP43" i="16" s="1"/>
  <c r="BO43" i="16" a="1"/>
  <c r="BO43" i="16" s="1"/>
  <c r="BN43" i="16" a="1"/>
  <c r="BN43" i="16" s="1"/>
  <c r="BM43" i="16" a="1"/>
  <c r="BM43" i="16" s="1"/>
  <c r="BL43" i="16" a="1"/>
  <c r="BL43" i="16" s="1"/>
  <c r="BK43" i="16" a="1"/>
  <c r="BK43" i="16" s="1"/>
  <c r="BJ43" i="16" a="1"/>
  <c r="BJ43" i="16" s="1"/>
  <c r="BI43" i="16" a="1"/>
  <c r="BI43" i="16" s="1"/>
  <c r="BH43" i="16" a="1"/>
  <c r="BH43" i="16" s="1"/>
  <c r="BG43" i="16" a="1"/>
  <c r="BG43" i="16" s="1"/>
  <c r="BF43" i="16" a="1"/>
  <c r="BF43" i="16" s="1"/>
  <c r="BE43" i="16" a="1"/>
  <c r="BE43" i="16" s="1"/>
  <c r="BD43" i="16" a="1"/>
  <c r="BD43" i="16" s="1"/>
  <c r="BC43" i="16" a="1"/>
  <c r="BC43" i="16" s="1"/>
  <c r="BB43" i="16" a="1"/>
  <c r="BB43" i="16" s="1"/>
  <c r="BA43" i="16" a="1"/>
  <c r="BA43" i="16" s="1"/>
  <c r="AZ43" i="16" a="1"/>
  <c r="AZ43" i="16" s="1"/>
  <c r="AY43" i="16" a="1"/>
  <c r="AY43" i="16" s="1"/>
  <c r="AX43" i="16" a="1"/>
  <c r="AX43" i="16" s="1"/>
  <c r="AW43" i="16" a="1"/>
  <c r="AW43" i="16" s="1"/>
  <c r="AV43" i="16" a="1"/>
  <c r="AV43" i="16" s="1"/>
  <c r="AU43" i="16" a="1"/>
  <c r="AU43" i="16" s="1"/>
  <c r="AT43" i="16" a="1"/>
  <c r="AT43" i="16" s="1"/>
  <c r="AS43" i="16" a="1"/>
  <c r="AS43" i="16" s="1"/>
  <c r="AR43" i="16" a="1"/>
  <c r="AR43" i="16" s="1"/>
  <c r="AQ43" i="16" a="1"/>
  <c r="AQ43" i="16" s="1"/>
  <c r="AP43" i="16" a="1"/>
  <c r="AP43" i="16" s="1"/>
  <c r="AO43" i="16" a="1"/>
  <c r="AO43" i="16" s="1"/>
  <c r="AN43" i="16" a="1"/>
  <c r="AN43" i="16" s="1"/>
  <c r="AM43" i="16" a="1"/>
  <c r="AM43" i="16" s="1"/>
  <c r="AL43" i="16" a="1"/>
  <c r="AL43" i="16" s="1"/>
  <c r="AK43" i="16" a="1"/>
  <c r="AK43" i="16" s="1"/>
  <c r="AJ43" i="16" a="1"/>
  <c r="AJ43" i="16" s="1"/>
  <c r="AI43" i="16" a="1"/>
  <c r="AI43" i="16" s="1"/>
  <c r="AH43" i="16" a="1"/>
  <c r="AH43" i="16" s="1"/>
  <c r="AG43" i="16" a="1"/>
  <c r="AG43" i="16" s="1"/>
  <c r="AF43" i="16" a="1"/>
  <c r="AF43" i="16" s="1"/>
  <c r="AE43" i="16" a="1"/>
  <c r="AE43" i="16" s="1"/>
  <c r="AD43" i="16" a="1"/>
  <c r="AD43" i="16" s="1"/>
  <c r="AC43" i="16" a="1"/>
  <c r="AC43" i="16" s="1"/>
  <c r="AB43" i="16" a="1"/>
  <c r="AB43" i="16" s="1"/>
  <c r="AA43" i="16" a="1"/>
  <c r="AA43" i="16" s="1"/>
  <c r="Z43" i="16" a="1"/>
  <c r="Z43" i="16" s="1"/>
  <c r="Y43" i="16" a="1"/>
  <c r="Y43" i="16" s="1"/>
  <c r="X43" i="16" a="1"/>
  <c r="X43" i="16" s="1"/>
  <c r="W43" i="16" a="1"/>
  <c r="W43" i="16" s="1"/>
  <c r="V43" i="16" a="1"/>
  <c r="V43" i="16" s="1"/>
  <c r="U43" i="16" a="1"/>
  <c r="U43" i="16" s="1"/>
  <c r="T43" i="16" a="1"/>
  <c r="T43" i="16" s="1"/>
  <c r="S43" i="16" a="1"/>
  <c r="S43" i="16" s="1"/>
  <c r="R43" i="16" a="1"/>
  <c r="R43" i="16" s="1"/>
  <c r="Q43" i="16" a="1"/>
  <c r="Q43" i="16" s="1"/>
  <c r="P43" i="16" a="1"/>
  <c r="P43" i="16" s="1"/>
  <c r="O43" i="16" a="1"/>
  <c r="O43" i="16" s="1"/>
  <c r="N43" i="16" a="1"/>
  <c r="N43" i="16" s="1"/>
  <c r="M43" i="16" a="1"/>
  <c r="M43" i="16" s="1"/>
  <c r="L43" i="16" a="1"/>
  <c r="L43" i="16" s="1"/>
  <c r="K43" i="16" a="1"/>
  <c r="K43" i="16" s="1"/>
  <c r="J43" i="16" a="1"/>
  <c r="J43" i="16" s="1"/>
  <c r="NJ42" i="16" a="1"/>
  <c r="NJ42" i="16" s="1"/>
  <c r="NI42" i="16" a="1"/>
  <c r="NI42" i="16" s="1"/>
  <c r="NH42" i="16" a="1"/>
  <c r="NH42" i="16" s="1"/>
  <c r="NG42" i="16" a="1"/>
  <c r="NG42" i="16" s="1"/>
  <c r="NF42" i="16" a="1"/>
  <c r="NF42" i="16" s="1"/>
  <c r="NE42" i="16" a="1"/>
  <c r="NE42" i="16" s="1"/>
  <c r="ND42" i="16" a="1"/>
  <c r="ND42" i="16" s="1"/>
  <c r="NC42" i="16" a="1"/>
  <c r="NC42" i="16" s="1"/>
  <c r="NB42" i="16" a="1"/>
  <c r="NB42" i="16" s="1"/>
  <c r="NA42" i="16" a="1"/>
  <c r="NA42" i="16" s="1"/>
  <c r="MZ42" i="16" a="1"/>
  <c r="MZ42" i="16" s="1"/>
  <c r="MY42" i="16" a="1"/>
  <c r="MY42" i="16" s="1"/>
  <c r="MX42" i="16" a="1"/>
  <c r="MX42" i="16" s="1"/>
  <c r="MW42" i="16" a="1"/>
  <c r="MW42" i="16" s="1"/>
  <c r="MV42" i="16" a="1"/>
  <c r="MV42" i="16" s="1"/>
  <c r="MU42" i="16" a="1"/>
  <c r="MU42" i="16" s="1"/>
  <c r="MT42" i="16" a="1"/>
  <c r="MT42" i="16" s="1"/>
  <c r="MS42" i="16" a="1"/>
  <c r="MS42" i="16" s="1"/>
  <c r="MR42" i="16" a="1"/>
  <c r="MR42" i="16" s="1"/>
  <c r="MQ42" i="16" a="1"/>
  <c r="MQ42" i="16" s="1"/>
  <c r="MP42" i="16" a="1"/>
  <c r="MP42" i="16" s="1"/>
  <c r="MO42" i="16" a="1"/>
  <c r="MO42" i="16" s="1"/>
  <c r="MN42" i="16" a="1"/>
  <c r="MN42" i="16" s="1"/>
  <c r="MM42" i="16" a="1"/>
  <c r="MM42" i="16" s="1"/>
  <c r="ML42" i="16" a="1"/>
  <c r="ML42" i="16" s="1"/>
  <c r="MK42" i="16" a="1"/>
  <c r="MK42" i="16" s="1"/>
  <c r="MJ42" i="16" a="1"/>
  <c r="MJ42" i="16" s="1"/>
  <c r="MI42" i="16" a="1"/>
  <c r="MI42" i="16" s="1"/>
  <c r="MH42" i="16" a="1"/>
  <c r="MH42" i="16" s="1"/>
  <c r="MG42" i="16" a="1"/>
  <c r="MG42" i="16" s="1"/>
  <c r="MF42" i="16" a="1"/>
  <c r="MF42" i="16" s="1"/>
  <c r="ME42" i="16" a="1"/>
  <c r="ME42" i="16" s="1"/>
  <c r="MD42" i="16" a="1"/>
  <c r="MD42" i="16" s="1"/>
  <c r="MC42" i="16" a="1"/>
  <c r="MC42" i="16" s="1"/>
  <c r="MB42" i="16" a="1"/>
  <c r="MB42" i="16" s="1"/>
  <c r="MA42" i="16" a="1"/>
  <c r="MA42" i="16" s="1"/>
  <c r="LZ42" i="16" a="1"/>
  <c r="LZ42" i="16" s="1"/>
  <c r="LY42" i="16" a="1"/>
  <c r="LY42" i="16" s="1"/>
  <c r="LX42" i="16" a="1"/>
  <c r="LX42" i="16" s="1"/>
  <c r="LW42" i="16" a="1"/>
  <c r="LW42" i="16" s="1"/>
  <c r="LV42" i="16" a="1"/>
  <c r="LV42" i="16" s="1"/>
  <c r="LU42" i="16" a="1"/>
  <c r="LU42" i="16" s="1"/>
  <c r="LT42" i="16" a="1"/>
  <c r="LT42" i="16" s="1"/>
  <c r="LS42" i="16" a="1"/>
  <c r="LS42" i="16" s="1"/>
  <c r="LR42" i="16" a="1"/>
  <c r="LR42" i="16" s="1"/>
  <c r="LQ42" i="16" a="1"/>
  <c r="LQ42" i="16" s="1"/>
  <c r="LP42" i="16" a="1"/>
  <c r="LP42" i="16" s="1"/>
  <c r="LO42" i="16" a="1"/>
  <c r="LO42" i="16" s="1"/>
  <c r="LN42" i="16" a="1"/>
  <c r="LN42" i="16" s="1"/>
  <c r="LM42" i="16" a="1"/>
  <c r="LM42" i="16" s="1"/>
  <c r="LL42" i="16" a="1"/>
  <c r="LL42" i="16" s="1"/>
  <c r="LK42" i="16" a="1"/>
  <c r="LK42" i="16" s="1"/>
  <c r="LJ42" i="16" a="1"/>
  <c r="LJ42" i="16" s="1"/>
  <c r="LI42" i="16" a="1"/>
  <c r="LI42" i="16" s="1"/>
  <c r="LH42" i="16" a="1"/>
  <c r="LH42" i="16" s="1"/>
  <c r="LG42" i="16" a="1"/>
  <c r="LG42" i="16" s="1"/>
  <c r="LF42" i="16" a="1"/>
  <c r="LF42" i="16" s="1"/>
  <c r="LE42" i="16" a="1"/>
  <c r="LE42" i="16" s="1"/>
  <c r="LD42" i="16" a="1"/>
  <c r="LD42" i="16" s="1"/>
  <c r="LC42" i="16" a="1"/>
  <c r="LC42" i="16" s="1"/>
  <c r="LB42" i="16" a="1"/>
  <c r="LB42" i="16" s="1"/>
  <c r="LA42" i="16" a="1"/>
  <c r="LA42" i="16" s="1"/>
  <c r="KZ42" i="16" a="1"/>
  <c r="KZ42" i="16" s="1"/>
  <c r="KY42" i="16" a="1"/>
  <c r="KY42" i="16" s="1"/>
  <c r="KX42" i="16" a="1"/>
  <c r="KX42" i="16" s="1"/>
  <c r="KW42" i="16" a="1"/>
  <c r="KW42" i="16" s="1"/>
  <c r="KV42" i="16" a="1"/>
  <c r="KV42" i="16" s="1"/>
  <c r="KU42" i="16" a="1"/>
  <c r="KU42" i="16" s="1"/>
  <c r="KT42" i="16" a="1"/>
  <c r="KT42" i="16" s="1"/>
  <c r="KS42" i="16" a="1"/>
  <c r="KS42" i="16" s="1"/>
  <c r="KR42" i="16" a="1"/>
  <c r="KR42" i="16" s="1"/>
  <c r="KQ42" i="16" a="1"/>
  <c r="KQ42" i="16" s="1"/>
  <c r="KP42" i="16" a="1"/>
  <c r="KP42" i="16" s="1"/>
  <c r="KO42" i="16" a="1"/>
  <c r="KO42" i="16" s="1"/>
  <c r="KN42" i="16" a="1"/>
  <c r="KN42" i="16" s="1"/>
  <c r="KM42" i="16" a="1"/>
  <c r="KM42" i="16" s="1"/>
  <c r="KL42" i="16" a="1"/>
  <c r="KL42" i="16" s="1"/>
  <c r="KK42" i="16" a="1"/>
  <c r="KK42" i="16" s="1"/>
  <c r="KJ42" i="16" a="1"/>
  <c r="KJ42" i="16" s="1"/>
  <c r="KI42" i="16" a="1"/>
  <c r="KI42" i="16" s="1"/>
  <c r="KH42" i="16" a="1"/>
  <c r="KH42" i="16" s="1"/>
  <c r="KG42" i="16" a="1"/>
  <c r="KG42" i="16" s="1"/>
  <c r="KF42" i="16" a="1"/>
  <c r="KF42" i="16" s="1"/>
  <c r="KE42" i="16" a="1"/>
  <c r="KE42" i="16" s="1"/>
  <c r="KD42" i="16" a="1"/>
  <c r="KD42" i="16" s="1"/>
  <c r="KC42" i="16" a="1"/>
  <c r="KC42" i="16" s="1"/>
  <c r="KB42" i="16" a="1"/>
  <c r="KB42" i="16" s="1"/>
  <c r="KA42" i="16" a="1"/>
  <c r="KA42" i="16" s="1"/>
  <c r="JZ42" i="16" a="1"/>
  <c r="JZ42" i="16" s="1"/>
  <c r="JY42" i="16" a="1"/>
  <c r="JY42" i="16" s="1"/>
  <c r="JX42" i="16" a="1"/>
  <c r="JX42" i="16" s="1"/>
  <c r="JW42" i="16" a="1"/>
  <c r="JW42" i="16" s="1"/>
  <c r="JV42" i="16" a="1"/>
  <c r="JV42" i="16" s="1"/>
  <c r="JU42" i="16" a="1"/>
  <c r="JU42" i="16" s="1"/>
  <c r="JT42" i="16" a="1"/>
  <c r="JT42" i="16" s="1"/>
  <c r="JS42" i="16" a="1"/>
  <c r="JS42" i="16" s="1"/>
  <c r="JR42" i="16" a="1"/>
  <c r="JR42" i="16" s="1"/>
  <c r="JQ42" i="16" a="1"/>
  <c r="JQ42" i="16" s="1"/>
  <c r="JP42" i="16" a="1"/>
  <c r="JP42" i="16" s="1"/>
  <c r="JO42" i="16" a="1"/>
  <c r="JO42" i="16" s="1"/>
  <c r="JN42" i="16" a="1"/>
  <c r="JN42" i="16" s="1"/>
  <c r="JM42" i="16" a="1"/>
  <c r="JM42" i="16" s="1"/>
  <c r="JL42" i="16" a="1"/>
  <c r="JL42" i="16" s="1"/>
  <c r="JK42" i="16" a="1"/>
  <c r="JK42" i="16" s="1"/>
  <c r="JJ42" i="16" a="1"/>
  <c r="JJ42" i="16" s="1"/>
  <c r="JI42" i="16" a="1"/>
  <c r="JI42" i="16" s="1"/>
  <c r="JH42" i="16" a="1"/>
  <c r="JH42" i="16" s="1"/>
  <c r="JG42" i="16" a="1"/>
  <c r="JG42" i="16" s="1"/>
  <c r="JF42" i="16" a="1"/>
  <c r="JF42" i="16" s="1"/>
  <c r="JE42" i="16" a="1"/>
  <c r="JE42" i="16" s="1"/>
  <c r="JD42" i="16" a="1"/>
  <c r="JD42" i="16" s="1"/>
  <c r="JC42" i="16" a="1"/>
  <c r="JC42" i="16" s="1"/>
  <c r="JB42" i="16" a="1"/>
  <c r="JB42" i="16" s="1"/>
  <c r="JA42" i="16" a="1"/>
  <c r="JA42" i="16" s="1"/>
  <c r="IZ42" i="16" a="1"/>
  <c r="IZ42" i="16" s="1"/>
  <c r="IY42" i="16" a="1"/>
  <c r="IY42" i="16" s="1"/>
  <c r="IX42" i="16" a="1"/>
  <c r="IX42" i="16" s="1"/>
  <c r="IW42" i="16" a="1"/>
  <c r="IW42" i="16" s="1"/>
  <c r="IV42" i="16" a="1"/>
  <c r="IV42" i="16" s="1"/>
  <c r="IU42" i="16" a="1"/>
  <c r="IU42" i="16" s="1"/>
  <c r="IT42" i="16" a="1"/>
  <c r="IT42" i="16" s="1"/>
  <c r="IS42" i="16" a="1"/>
  <c r="IS42" i="16" s="1"/>
  <c r="IR42" i="16" a="1"/>
  <c r="IR42" i="16" s="1"/>
  <c r="IQ42" i="16" a="1"/>
  <c r="IQ42" i="16" s="1"/>
  <c r="IP42" i="16" a="1"/>
  <c r="IP42" i="16" s="1"/>
  <c r="IO42" i="16" a="1"/>
  <c r="IO42" i="16" s="1"/>
  <c r="IN42" i="16" a="1"/>
  <c r="IN42" i="16" s="1"/>
  <c r="IM42" i="16" a="1"/>
  <c r="IM42" i="16" s="1"/>
  <c r="IL42" i="16" a="1"/>
  <c r="IL42" i="16" s="1"/>
  <c r="IK42" i="16" a="1"/>
  <c r="IK42" i="16" s="1"/>
  <c r="IJ42" i="16" a="1"/>
  <c r="IJ42" i="16" s="1"/>
  <c r="II42" i="16" a="1"/>
  <c r="II42" i="16" s="1"/>
  <c r="IH42" i="16" a="1"/>
  <c r="IH42" i="16" s="1"/>
  <c r="IG42" i="16" a="1"/>
  <c r="IG42" i="16" s="1"/>
  <c r="IF42" i="16" a="1"/>
  <c r="IF42" i="16" s="1"/>
  <c r="IE42" i="16" a="1"/>
  <c r="IE42" i="16" s="1"/>
  <c r="ID42" i="16" a="1"/>
  <c r="ID42" i="16" s="1"/>
  <c r="IC42" i="16" a="1"/>
  <c r="IC42" i="16" s="1"/>
  <c r="IB42" i="16" a="1"/>
  <c r="IB42" i="16" s="1"/>
  <c r="IA42" i="16" a="1"/>
  <c r="IA42" i="16" s="1"/>
  <c r="HZ42" i="16" a="1"/>
  <c r="HZ42" i="16" s="1"/>
  <c r="HY42" i="16" a="1"/>
  <c r="HY42" i="16" s="1"/>
  <c r="HX42" i="16" a="1"/>
  <c r="HX42" i="16" s="1"/>
  <c r="HW42" i="16" a="1"/>
  <c r="HW42" i="16" s="1"/>
  <c r="HV42" i="16" a="1"/>
  <c r="HV42" i="16" s="1"/>
  <c r="HU42" i="16" a="1"/>
  <c r="HU42" i="16" s="1"/>
  <c r="HT42" i="16" a="1"/>
  <c r="HT42" i="16" s="1"/>
  <c r="HS42" i="16" a="1"/>
  <c r="HS42" i="16" s="1"/>
  <c r="HR42" i="16" a="1"/>
  <c r="HR42" i="16" s="1"/>
  <c r="HQ42" i="16" a="1"/>
  <c r="HQ42" i="16" s="1"/>
  <c r="HP42" i="16" a="1"/>
  <c r="HP42" i="16" s="1"/>
  <c r="HO42" i="16" a="1"/>
  <c r="HO42" i="16" s="1"/>
  <c r="HN42" i="16" a="1"/>
  <c r="HN42" i="16" s="1"/>
  <c r="HM42" i="16" a="1"/>
  <c r="HM42" i="16" s="1"/>
  <c r="HL42" i="16" a="1"/>
  <c r="HL42" i="16" s="1"/>
  <c r="HK42" i="16" a="1"/>
  <c r="HK42" i="16" s="1"/>
  <c r="HJ42" i="16" a="1"/>
  <c r="HJ42" i="16" s="1"/>
  <c r="HI42" i="16" a="1"/>
  <c r="HI42" i="16" s="1"/>
  <c r="HH42" i="16" a="1"/>
  <c r="HH42" i="16" s="1"/>
  <c r="HG42" i="16" a="1"/>
  <c r="HG42" i="16" s="1"/>
  <c r="HF42" i="16" a="1"/>
  <c r="HF42" i="16" s="1"/>
  <c r="HE42" i="16" a="1"/>
  <c r="HE42" i="16" s="1"/>
  <c r="HD42" i="16" a="1"/>
  <c r="HD42" i="16" s="1"/>
  <c r="HC42" i="16" a="1"/>
  <c r="HC42" i="16" s="1"/>
  <c r="HB42" i="16" a="1"/>
  <c r="HB42" i="16" s="1"/>
  <c r="HA42" i="16" a="1"/>
  <c r="HA42" i="16" s="1"/>
  <c r="GZ42" i="16" a="1"/>
  <c r="GZ42" i="16" s="1"/>
  <c r="GY42" i="16" a="1"/>
  <c r="GY42" i="16" s="1"/>
  <c r="GX42" i="16" a="1"/>
  <c r="GX42" i="16" s="1"/>
  <c r="GW42" i="16" a="1"/>
  <c r="GW42" i="16" s="1"/>
  <c r="GV42" i="16" a="1"/>
  <c r="GV42" i="16" s="1"/>
  <c r="GU42" i="16" a="1"/>
  <c r="GU42" i="16" s="1"/>
  <c r="GT42" i="16" a="1"/>
  <c r="GT42" i="16" s="1"/>
  <c r="GS42" i="16" a="1"/>
  <c r="GS42" i="16" s="1"/>
  <c r="GR42" i="16" a="1"/>
  <c r="GR42" i="16" s="1"/>
  <c r="GQ42" i="16" a="1"/>
  <c r="GQ42" i="16" s="1"/>
  <c r="GP42" i="16" a="1"/>
  <c r="GP42" i="16" s="1"/>
  <c r="GO42" i="16" a="1"/>
  <c r="GO42" i="16" s="1"/>
  <c r="GN42" i="16" a="1"/>
  <c r="GN42" i="16" s="1"/>
  <c r="GM42" i="16" a="1"/>
  <c r="GM42" i="16" s="1"/>
  <c r="GL42" i="16" a="1"/>
  <c r="GL42" i="16" s="1"/>
  <c r="GK42" i="16" a="1"/>
  <c r="GK42" i="16" s="1"/>
  <c r="GJ42" i="16" a="1"/>
  <c r="GJ42" i="16" s="1"/>
  <c r="GI42" i="16" a="1"/>
  <c r="GI42" i="16" s="1"/>
  <c r="GH42" i="16" a="1"/>
  <c r="GH42" i="16" s="1"/>
  <c r="GG42" i="16" a="1"/>
  <c r="GG42" i="16" s="1"/>
  <c r="GF42" i="16" a="1"/>
  <c r="GF42" i="16" s="1"/>
  <c r="GE42" i="16" a="1"/>
  <c r="GE42" i="16" s="1"/>
  <c r="GD42" i="16" a="1"/>
  <c r="GD42" i="16" s="1"/>
  <c r="GC42" i="16" a="1"/>
  <c r="GC42" i="16" s="1"/>
  <c r="GB42" i="16" a="1"/>
  <c r="GB42" i="16" s="1"/>
  <c r="GA42" i="16" a="1"/>
  <c r="GA42" i="16" s="1"/>
  <c r="FZ42" i="16" a="1"/>
  <c r="FZ42" i="16" s="1"/>
  <c r="FY42" i="16" a="1"/>
  <c r="FY42" i="16" s="1"/>
  <c r="FX42" i="16" a="1"/>
  <c r="FX42" i="16" s="1"/>
  <c r="FW42" i="16" a="1"/>
  <c r="FW42" i="16" s="1"/>
  <c r="FV42" i="16" a="1"/>
  <c r="FV42" i="16" s="1"/>
  <c r="FU42" i="16" a="1"/>
  <c r="FU42" i="16" s="1"/>
  <c r="FT42" i="16" a="1"/>
  <c r="FT42" i="16" s="1"/>
  <c r="FS42" i="16" a="1"/>
  <c r="FS42" i="16" s="1"/>
  <c r="FR42" i="16" a="1"/>
  <c r="FR42" i="16" s="1"/>
  <c r="FQ42" i="16" a="1"/>
  <c r="FQ42" i="16" s="1"/>
  <c r="FP42" i="16" a="1"/>
  <c r="FP42" i="16" s="1"/>
  <c r="FO42" i="16" a="1"/>
  <c r="FO42" i="16" s="1"/>
  <c r="FN42" i="16" a="1"/>
  <c r="FN42" i="16" s="1"/>
  <c r="FM42" i="16" a="1"/>
  <c r="FM42" i="16" s="1"/>
  <c r="FL42" i="16" a="1"/>
  <c r="FL42" i="16" s="1"/>
  <c r="FK42" i="16" a="1"/>
  <c r="FK42" i="16" s="1"/>
  <c r="FJ42" i="16" a="1"/>
  <c r="FJ42" i="16" s="1"/>
  <c r="FI42" i="16" a="1"/>
  <c r="FI42" i="16" s="1"/>
  <c r="FH42" i="16" a="1"/>
  <c r="FH42" i="16" s="1"/>
  <c r="FG42" i="16" a="1"/>
  <c r="FG42" i="16" s="1"/>
  <c r="FF42" i="16" a="1"/>
  <c r="FF42" i="16" s="1"/>
  <c r="FE42" i="16" a="1"/>
  <c r="FE42" i="16" s="1"/>
  <c r="FD42" i="16" a="1"/>
  <c r="FD42" i="16" s="1"/>
  <c r="FC42" i="16" a="1"/>
  <c r="FC42" i="16" s="1"/>
  <c r="FB42" i="16" a="1"/>
  <c r="FB42" i="16" s="1"/>
  <c r="FA42" i="16" a="1"/>
  <c r="FA42" i="16" s="1"/>
  <c r="EZ42" i="16" a="1"/>
  <c r="EZ42" i="16" s="1"/>
  <c r="EY42" i="16" a="1"/>
  <c r="EY42" i="16" s="1"/>
  <c r="EX42" i="16" a="1"/>
  <c r="EX42" i="16" s="1"/>
  <c r="EW42" i="16" a="1"/>
  <c r="EW42" i="16" s="1"/>
  <c r="EV42" i="16" a="1"/>
  <c r="EV42" i="16" s="1"/>
  <c r="EU42" i="16" a="1"/>
  <c r="EU42" i="16" s="1"/>
  <c r="ET42" i="16" a="1"/>
  <c r="ET42" i="16" s="1"/>
  <c r="ES42" i="16" a="1"/>
  <c r="ES42" i="16" s="1"/>
  <c r="ER42" i="16" a="1"/>
  <c r="ER42" i="16" s="1"/>
  <c r="EQ42" i="16" a="1"/>
  <c r="EQ42" i="16" s="1"/>
  <c r="EP42" i="16" a="1"/>
  <c r="EP42" i="16" s="1"/>
  <c r="EO42" i="16" a="1"/>
  <c r="EO42" i="16" s="1"/>
  <c r="EN42" i="16" a="1"/>
  <c r="EN42" i="16" s="1"/>
  <c r="EM42" i="16" a="1"/>
  <c r="EM42" i="16" s="1"/>
  <c r="EL42" i="16" a="1"/>
  <c r="EL42" i="16" s="1"/>
  <c r="EK42" i="16" a="1"/>
  <c r="EK42" i="16" s="1"/>
  <c r="EJ42" i="16" a="1"/>
  <c r="EJ42" i="16" s="1"/>
  <c r="EI42" i="16" a="1"/>
  <c r="EI42" i="16" s="1"/>
  <c r="EH42" i="16" a="1"/>
  <c r="EH42" i="16" s="1"/>
  <c r="EG42" i="16" a="1"/>
  <c r="EG42" i="16" s="1"/>
  <c r="EF42" i="16" a="1"/>
  <c r="EF42" i="16" s="1"/>
  <c r="EE42" i="16" a="1"/>
  <c r="EE42" i="16" s="1"/>
  <c r="ED42" i="16" a="1"/>
  <c r="ED42" i="16" s="1"/>
  <c r="EC42" i="16" a="1"/>
  <c r="EC42" i="16" s="1"/>
  <c r="EB42" i="16" a="1"/>
  <c r="EB42" i="16" s="1"/>
  <c r="EA42" i="16" a="1"/>
  <c r="EA42" i="16" s="1"/>
  <c r="DZ42" i="16" a="1"/>
  <c r="DZ42" i="16" s="1"/>
  <c r="DY42" i="16" a="1"/>
  <c r="DY42" i="16" s="1"/>
  <c r="DX42" i="16" a="1"/>
  <c r="DX42" i="16" s="1"/>
  <c r="DW42" i="16" a="1"/>
  <c r="DW42" i="16" s="1"/>
  <c r="DV42" i="16" a="1"/>
  <c r="DV42" i="16" s="1"/>
  <c r="DU42" i="16" a="1"/>
  <c r="DU42" i="16" s="1"/>
  <c r="DT42" i="16" a="1"/>
  <c r="DT42" i="16" s="1"/>
  <c r="DS42" i="16" a="1"/>
  <c r="DS42" i="16" s="1"/>
  <c r="DR42" i="16" a="1"/>
  <c r="DR42" i="16" s="1"/>
  <c r="DQ42" i="16" a="1"/>
  <c r="DQ42" i="16" s="1"/>
  <c r="DP42" i="16" a="1"/>
  <c r="DP42" i="16" s="1"/>
  <c r="DO42" i="16" a="1"/>
  <c r="DO42" i="16" s="1"/>
  <c r="DN42" i="16" a="1"/>
  <c r="DN42" i="16" s="1"/>
  <c r="DM42" i="16" a="1"/>
  <c r="DM42" i="16" s="1"/>
  <c r="DL42" i="16" a="1"/>
  <c r="DL42" i="16" s="1"/>
  <c r="DK42" i="16" a="1"/>
  <c r="DK42" i="16" s="1"/>
  <c r="DJ42" i="16" a="1"/>
  <c r="DJ42" i="16" s="1"/>
  <c r="DI42" i="16" a="1"/>
  <c r="DI42" i="16" s="1"/>
  <c r="DH42" i="16" a="1"/>
  <c r="DH42" i="16" s="1"/>
  <c r="DG42" i="16" a="1"/>
  <c r="DG42" i="16" s="1"/>
  <c r="DF42" i="16" a="1"/>
  <c r="DF42" i="16" s="1"/>
  <c r="DE42" i="16" a="1"/>
  <c r="DE42" i="16" s="1"/>
  <c r="DD42" i="16" a="1"/>
  <c r="DD42" i="16" s="1"/>
  <c r="DC42" i="16" a="1"/>
  <c r="DC42" i="16" s="1"/>
  <c r="DB42" i="16" a="1"/>
  <c r="DB42" i="16" s="1"/>
  <c r="DA42" i="16" a="1"/>
  <c r="DA42" i="16" s="1"/>
  <c r="CZ42" i="16" a="1"/>
  <c r="CZ42" i="16" s="1"/>
  <c r="CY42" i="16" a="1"/>
  <c r="CY42" i="16" s="1"/>
  <c r="CX42" i="16" a="1"/>
  <c r="CX42" i="16" s="1"/>
  <c r="CW42" i="16" a="1"/>
  <c r="CW42" i="16" s="1"/>
  <c r="CV42" i="16" a="1"/>
  <c r="CV42" i="16" s="1"/>
  <c r="CU42" i="16" a="1"/>
  <c r="CU42" i="16" s="1"/>
  <c r="CT42" i="16" a="1"/>
  <c r="CT42" i="16" s="1"/>
  <c r="CS42" i="16" a="1"/>
  <c r="CS42" i="16" s="1"/>
  <c r="CR42" i="16" a="1"/>
  <c r="CR42" i="16" s="1"/>
  <c r="CQ42" i="16" a="1"/>
  <c r="CQ42" i="16" s="1"/>
  <c r="CP42" i="16" a="1"/>
  <c r="CP42" i="16" s="1"/>
  <c r="CO42" i="16" a="1"/>
  <c r="CO42" i="16" s="1"/>
  <c r="CN42" i="16" a="1"/>
  <c r="CN42" i="16" s="1"/>
  <c r="CM42" i="16" a="1"/>
  <c r="CM42" i="16" s="1"/>
  <c r="CL42" i="16" a="1"/>
  <c r="CL42" i="16" s="1"/>
  <c r="CK42" i="16" a="1"/>
  <c r="CK42" i="16" s="1"/>
  <c r="CJ42" i="16" a="1"/>
  <c r="CJ42" i="16" s="1"/>
  <c r="CI42" i="16" a="1"/>
  <c r="CI42" i="16" s="1"/>
  <c r="CH42" i="16" a="1"/>
  <c r="CH42" i="16" s="1"/>
  <c r="CG42" i="16" a="1"/>
  <c r="CG42" i="16" s="1"/>
  <c r="CF42" i="16" a="1"/>
  <c r="CF42" i="16" s="1"/>
  <c r="CE42" i="16" a="1"/>
  <c r="CE42" i="16" s="1"/>
  <c r="CD42" i="16" a="1"/>
  <c r="CD42" i="16" s="1"/>
  <c r="CC42" i="16" a="1"/>
  <c r="CC42" i="16" s="1"/>
  <c r="CB42" i="16" a="1"/>
  <c r="CB42" i="16" s="1"/>
  <c r="CA42" i="16" a="1"/>
  <c r="CA42" i="16" s="1"/>
  <c r="BZ42" i="16" a="1"/>
  <c r="BZ42" i="16" s="1"/>
  <c r="BY42" i="16" a="1"/>
  <c r="BY42" i="16" s="1"/>
  <c r="BX42" i="16" a="1"/>
  <c r="BX42" i="16" s="1"/>
  <c r="BW42" i="16" a="1"/>
  <c r="BW42" i="16" s="1"/>
  <c r="BV42" i="16" a="1"/>
  <c r="BV42" i="16" s="1"/>
  <c r="BU42" i="16" a="1"/>
  <c r="BU42" i="16" s="1"/>
  <c r="BT42" i="16" a="1"/>
  <c r="BT42" i="16" s="1"/>
  <c r="BS42" i="16" a="1"/>
  <c r="BS42" i="16" s="1"/>
  <c r="BR42" i="16" a="1"/>
  <c r="BR42" i="16" s="1"/>
  <c r="BQ42" i="16" a="1"/>
  <c r="BQ42" i="16" s="1"/>
  <c r="BP42" i="16" a="1"/>
  <c r="BP42" i="16" s="1"/>
  <c r="BO42" i="16" a="1"/>
  <c r="BO42" i="16" s="1"/>
  <c r="BN42" i="16" a="1"/>
  <c r="BN42" i="16" s="1"/>
  <c r="BM42" i="16" a="1"/>
  <c r="BM42" i="16" s="1"/>
  <c r="BL42" i="16" a="1"/>
  <c r="BL42" i="16" s="1"/>
  <c r="BK42" i="16" a="1"/>
  <c r="BK42" i="16" s="1"/>
  <c r="BJ42" i="16" a="1"/>
  <c r="BJ42" i="16" s="1"/>
  <c r="BI42" i="16" a="1"/>
  <c r="BI42" i="16" s="1"/>
  <c r="BH42" i="16" a="1"/>
  <c r="BH42" i="16" s="1"/>
  <c r="BG42" i="16" a="1"/>
  <c r="BG42" i="16" s="1"/>
  <c r="BF42" i="16" a="1"/>
  <c r="BF42" i="16" s="1"/>
  <c r="BE42" i="16" a="1"/>
  <c r="BE42" i="16" s="1"/>
  <c r="BD42" i="16" a="1"/>
  <c r="BD42" i="16" s="1"/>
  <c r="BC42" i="16" a="1"/>
  <c r="BC42" i="16" s="1"/>
  <c r="BB42" i="16" a="1"/>
  <c r="BB42" i="16" s="1"/>
  <c r="BA42" i="16" a="1"/>
  <c r="BA42" i="16" s="1"/>
  <c r="AZ42" i="16" a="1"/>
  <c r="AZ42" i="16" s="1"/>
  <c r="AY42" i="16" a="1"/>
  <c r="AY42" i="16" s="1"/>
  <c r="AX42" i="16" a="1"/>
  <c r="AX42" i="16" s="1"/>
  <c r="AW42" i="16" a="1"/>
  <c r="AW42" i="16" s="1"/>
  <c r="AV42" i="16" a="1"/>
  <c r="AV42" i="16" s="1"/>
  <c r="AU42" i="16" a="1"/>
  <c r="AU42" i="16" s="1"/>
  <c r="AT42" i="16" a="1"/>
  <c r="AT42" i="16" s="1"/>
  <c r="AS42" i="16" a="1"/>
  <c r="AS42" i="16" s="1"/>
  <c r="AR42" i="16" a="1"/>
  <c r="AR42" i="16" s="1"/>
  <c r="AQ42" i="16" a="1"/>
  <c r="AQ42" i="16" s="1"/>
  <c r="AP42" i="16" a="1"/>
  <c r="AP42" i="16" s="1"/>
  <c r="AO42" i="16" a="1"/>
  <c r="AO42" i="16" s="1"/>
  <c r="AN42" i="16" a="1"/>
  <c r="AN42" i="16" s="1"/>
  <c r="AM42" i="16" a="1"/>
  <c r="AM42" i="16" s="1"/>
  <c r="AL42" i="16" a="1"/>
  <c r="AL42" i="16" s="1"/>
  <c r="AK42" i="16" a="1"/>
  <c r="AK42" i="16" s="1"/>
  <c r="AJ42" i="16" a="1"/>
  <c r="AJ42" i="16" s="1"/>
  <c r="AI42" i="16" a="1"/>
  <c r="AI42" i="16" s="1"/>
  <c r="AH42" i="16" a="1"/>
  <c r="AH42" i="16" s="1"/>
  <c r="AG42" i="16" a="1"/>
  <c r="AG42" i="16" s="1"/>
  <c r="AF42" i="16" a="1"/>
  <c r="AF42" i="16" s="1"/>
  <c r="AE42" i="16" a="1"/>
  <c r="AE42" i="16" s="1"/>
  <c r="AD42" i="16" a="1"/>
  <c r="AD42" i="16" s="1"/>
  <c r="AC42" i="16" a="1"/>
  <c r="AC42" i="16" s="1"/>
  <c r="AB42" i="16" a="1"/>
  <c r="AB42" i="16" s="1"/>
  <c r="AA42" i="16" a="1"/>
  <c r="AA42" i="16" s="1"/>
  <c r="Z42" i="16" a="1"/>
  <c r="Z42" i="16" s="1"/>
  <c r="Y42" i="16" a="1"/>
  <c r="Y42" i="16" s="1"/>
  <c r="X42" i="16" a="1"/>
  <c r="X42" i="16" s="1"/>
  <c r="W42" i="16" a="1"/>
  <c r="W42" i="16" s="1"/>
  <c r="V42" i="16" a="1"/>
  <c r="V42" i="16" s="1"/>
  <c r="U42" i="16" a="1"/>
  <c r="U42" i="16" s="1"/>
  <c r="T42" i="16" a="1"/>
  <c r="T42" i="16" s="1"/>
  <c r="S42" i="16" a="1"/>
  <c r="S42" i="16" s="1"/>
  <c r="R42" i="16" a="1"/>
  <c r="R42" i="16" s="1"/>
  <c r="Q42" i="16" a="1"/>
  <c r="Q42" i="16" s="1"/>
  <c r="P42" i="16" a="1"/>
  <c r="P42" i="16" s="1"/>
  <c r="O42" i="16" a="1"/>
  <c r="O42" i="16" s="1"/>
  <c r="N42" i="16" a="1"/>
  <c r="N42" i="16" s="1"/>
  <c r="M42" i="16" a="1"/>
  <c r="M42" i="16" s="1"/>
  <c r="L42" i="16" a="1"/>
  <c r="L42" i="16" s="1"/>
  <c r="K42" i="16" a="1"/>
  <c r="K42" i="16" s="1"/>
  <c r="J42" i="16" a="1"/>
  <c r="J42" i="16" s="1"/>
  <c r="NJ41" i="16" a="1"/>
  <c r="NJ41" i="16" s="1"/>
  <c r="NI41" i="16" a="1"/>
  <c r="NI41" i="16" s="1"/>
  <c r="NH41" i="16" a="1"/>
  <c r="NH41" i="16" s="1"/>
  <c r="NG41" i="16" a="1"/>
  <c r="NG41" i="16" s="1"/>
  <c r="NF41" i="16" a="1"/>
  <c r="NF41" i="16" s="1"/>
  <c r="NE41" i="16" a="1"/>
  <c r="NE41" i="16" s="1"/>
  <c r="ND41" i="16" a="1"/>
  <c r="ND41" i="16" s="1"/>
  <c r="NC41" i="16" a="1"/>
  <c r="NC41" i="16" s="1"/>
  <c r="NB41" i="16" a="1"/>
  <c r="NB41" i="16" s="1"/>
  <c r="NA41" i="16" a="1"/>
  <c r="NA41" i="16" s="1"/>
  <c r="MZ41" i="16" a="1"/>
  <c r="MZ41" i="16" s="1"/>
  <c r="MY41" i="16" a="1"/>
  <c r="MY41" i="16" s="1"/>
  <c r="MX41" i="16" a="1"/>
  <c r="MX41" i="16" s="1"/>
  <c r="MW41" i="16" a="1"/>
  <c r="MW41" i="16" s="1"/>
  <c r="MV41" i="16" a="1"/>
  <c r="MV41" i="16" s="1"/>
  <c r="MU41" i="16" a="1"/>
  <c r="MU41" i="16" s="1"/>
  <c r="MT41" i="16" a="1"/>
  <c r="MT41" i="16" s="1"/>
  <c r="MS41" i="16" a="1"/>
  <c r="MS41" i="16" s="1"/>
  <c r="MR41" i="16" a="1"/>
  <c r="MR41" i="16" s="1"/>
  <c r="MQ41" i="16" a="1"/>
  <c r="MQ41" i="16" s="1"/>
  <c r="MP41" i="16" a="1"/>
  <c r="MP41" i="16" s="1"/>
  <c r="MO41" i="16" a="1"/>
  <c r="MO41" i="16" s="1"/>
  <c r="MN41" i="16" a="1"/>
  <c r="MN41" i="16" s="1"/>
  <c r="MM41" i="16" a="1"/>
  <c r="MM41" i="16" s="1"/>
  <c r="ML41" i="16" a="1"/>
  <c r="ML41" i="16" s="1"/>
  <c r="MK41" i="16" a="1"/>
  <c r="MK41" i="16" s="1"/>
  <c r="MJ41" i="16" a="1"/>
  <c r="MJ41" i="16" s="1"/>
  <c r="MI41" i="16" a="1"/>
  <c r="MI41" i="16" s="1"/>
  <c r="MH41" i="16" a="1"/>
  <c r="MH41" i="16" s="1"/>
  <c r="MG41" i="16" a="1"/>
  <c r="MG41" i="16" s="1"/>
  <c r="MF41" i="16" a="1"/>
  <c r="MF41" i="16" s="1"/>
  <c r="ME41" i="16" a="1"/>
  <c r="ME41" i="16" s="1"/>
  <c r="MD41" i="16" a="1"/>
  <c r="MD41" i="16" s="1"/>
  <c r="MC41" i="16" a="1"/>
  <c r="MC41" i="16" s="1"/>
  <c r="MB41" i="16" a="1"/>
  <c r="MB41" i="16" s="1"/>
  <c r="MA41" i="16" a="1"/>
  <c r="MA41" i="16" s="1"/>
  <c r="LZ41" i="16" a="1"/>
  <c r="LZ41" i="16" s="1"/>
  <c r="LY41" i="16" a="1"/>
  <c r="LY41" i="16" s="1"/>
  <c r="LX41" i="16" a="1"/>
  <c r="LX41" i="16" s="1"/>
  <c r="LW41" i="16" a="1"/>
  <c r="LW41" i="16" s="1"/>
  <c r="LV41" i="16" a="1"/>
  <c r="LV41" i="16" s="1"/>
  <c r="LU41" i="16" a="1"/>
  <c r="LU41" i="16" s="1"/>
  <c r="LT41" i="16" a="1"/>
  <c r="LT41" i="16" s="1"/>
  <c r="LS41" i="16" a="1"/>
  <c r="LS41" i="16" s="1"/>
  <c r="LR41" i="16" a="1"/>
  <c r="LR41" i="16" s="1"/>
  <c r="LQ41" i="16" a="1"/>
  <c r="LQ41" i="16" s="1"/>
  <c r="LP41" i="16" a="1"/>
  <c r="LP41" i="16" s="1"/>
  <c r="LO41" i="16" a="1"/>
  <c r="LO41" i="16" s="1"/>
  <c r="LN41" i="16" a="1"/>
  <c r="LN41" i="16" s="1"/>
  <c r="LM41" i="16" a="1"/>
  <c r="LM41" i="16" s="1"/>
  <c r="LL41" i="16" a="1"/>
  <c r="LL41" i="16" s="1"/>
  <c r="LK41" i="16" a="1"/>
  <c r="LK41" i="16" s="1"/>
  <c r="LJ41" i="16" a="1"/>
  <c r="LJ41" i="16" s="1"/>
  <c r="LI41" i="16" a="1"/>
  <c r="LI41" i="16" s="1"/>
  <c r="LH41" i="16" a="1"/>
  <c r="LH41" i="16" s="1"/>
  <c r="LG41" i="16" a="1"/>
  <c r="LG41" i="16" s="1"/>
  <c r="LF41" i="16" a="1"/>
  <c r="LF41" i="16" s="1"/>
  <c r="LE41" i="16" a="1"/>
  <c r="LE41" i="16" s="1"/>
  <c r="LD41" i="16" a="1"/>
  <c r="LD41" i="16" s="1"/>
  <c r="LC41" i="16" a="1"/>
  <c r="LC41" i="16" s="1"/>
  <c r="LB41" i="16" a="1"/>
  <c r="LB41" i="16" s="1"/>
  <c r="LA41" i="16" a="1"/>
  <c r="LA41" i="16" s="1"/>
  <c r="KZ41" i="16" a="1"/>
  <c r="KZ41" i="16" s="1"/>
  <c r="KY41" i="16" a="1"/>
  <c r="KY41" i="16" s="1"/>
  <c r="KX41" i="16" a="1"/>
  <c r="KX41" i="16" s="1"/>
  <c r="KW41" i="16" a="1"/>
  <c r="KW41" i="16" s="1"/>
  <c r="KV41" i="16" a="1"/>
  <c r="KV41" i="16" s="1"/>
  <c r="KU41" i="16" a="1"/>
  <c r="KU41" i="16" s="1"/>
  <c r="KT41" i="16" a="1"/>
  <c r="KT41" i="16" s="1"/>
  <c r="KS41" i="16" a="1"/>
  <c r="KS41" i="16" s="1"/>
  <c r="KR41" i="16" a="1"/>
  <c r="KR41" i="16" s="1"/>
  <c r="KQ41" i="16" a="1"/>
  <c r="KQ41" i="16" s="1"/>
  <c r="KP41" i="16" a="1"/>
  <c r="KP41" i="16" s="1"/>
  <c r="KO41" i="16" a="1"/>
  <c r="KO41" i="16" s="1"/>
  <c r="KN41" i="16" a="1"/>
  <c r="KN41" i="16" s="1"/>
  <c r="KM41" i="16" a="1"/>
  <c r="KM41" i="16" s="1"/>
  <c r="KL41" i="16" a="1"/>
  <c r="KL41" i="16" s="1"/>
  <c r="KK41" i="16" a="1"/>
  <c r="KK41" i="16" s="1"/>
  <c r="KJ41" i="16" a="1"/>
  <c r="KJ41" i="16" s="1"/>
  <c r="KI41" i="16" a="1"/>
  <c r="KI41" i="16" s="1"/>
  <c r="KH41" i="16" a="1"/>
  <c r="KH41" i="16" s="1"/>
  <c r="KG41" i="16" a="1"/>
  <c r="KG41" i="16" s="1"/>
  <c r="KF41" i="16" a="1"/>
  <c r="KF41" i="16" s="1"/>
  <c r="KE41" i="16" a="1"/>
  <c r="KE41" i="16" s="1"/>
  <c r="KD41" i="16" a="1"/>
  <c r="KD41" i="16" s="1"/>
  <c r="KC41" i="16" a="1"/>
  <c r="KC41" i="16" s="1"/>
  <c r="KB41" i="16" a="1"/>
  <c r="KB41" i="16" s="1"/>
  <c r="KA41" i="16" a="1"/>
  <c r="KA41" i="16" s="1"/>
  <c r="JZ41" i="16" a="1"/>
  <c r="JZ41" i="16" s="1"/>
  <c r="JY41" i="16" a="1"/>
  <c r="JY41" i="16" s="1"/>
  <c r="JX41" i="16" a="1"/>
  <c r="JX41" i="16" s="1"/>
  <c r="JW41" i="16" a="1"/>
  <c r="JW41" i="16" s="1"/>
  <c r="JV41" i="16" a="1"/>
  <c r="JV41" i="16" s="1"/>
  <c r="JU41" i="16" a="1"/>
  <c r="JU41" i="16" s="1"/>
  <c r="JT41" i="16" a="1"/>
  <c r="JT41" i="16" s="1"/>
  <c r="JS41" i="16" a="1"/>
  <c r="JS41" i="16" s="1"/>
  <c r="JR41" i="16" a="1"/>
  <c r="JR41" i="16" s="1"/>
  <c r="JQ41" i="16" a="1"/>
  <c r="JQ41" i="16" s="1"/>
  <c r="JP41" i="16" a="1"/>
  <c r="JP41" i="16" s="1"/>
  <c r="JO41" i="16" a="1"/>
  <c r="JO41" i="16" s="1"/>
  <c r="JN41" i="16" a="1"/>
  <c r="JN41" i="16" s="1"/>
  <c r="JM41" i="16" a="1"/>
  <c r="JM41" i="16" s="1"/>
  <c r="JL41" i="16" a="1"/>
  <c r="JL41" i="16" s="1"/>
  <c r="JK41" i="16" a="1"/>
  <c r="JK41" i="16" s="1"/>
  <c r="JJ41" i="16" a="1"/>
  <c r="JJ41" i="16" s="1"/>
  <c r="JI41" i="16" a="1"/>
  <c r="JI41" i="16" s="1"/>
  <c r="JH41" i="16" a="1"/>
  <c r="JH41" i="16" s="1"/>
  <c r="JG41" i="16" a="1"/>
  <c r="JG41" i="16" s="1"/>
  <c r="JF41" i="16" a="1"/>
  <c r="JF41" i="16" s="1"/>
  <c r="JE41" i="16" a="1"/>
  <c r="JE41" i="16" s="1"/>
  <c r="JD41" i="16" a="1"/>
  <c r="JD41" i="16" s="1"/>
  <c r="JC41" i="16" a="1"/>
  <c r="JC41" i="16" s="1"/>
  <c r="JB41" i="16" a="1"/>
  <c r="JB41" i="16" s="1"/>
  <c r="JA41" i="16" a="1"/>
  <c r="JA41" i="16" s="1"/>
  <c r="IZ41" i="16" a="1"/>
  <c r="IZ41" i="16" s="1"/>
  <c r="IY41" i="16" a="1"/>
  <c r="IY41" i="16" s="1"/>
  <c r="IX41" i="16" a="1"/>
  <c r="IX41" i="16" s="1"/>
  <c r="IW41" i="16" a="1"/>
  <c r="IW41" i="16" s="1"/>
  <c r="IV41" i="16" a="1"/>
  <c r="IV41" i="16" s="1"/>
  <c r="IU41" i="16" a="1"/>
  <c r="IU41" i="16" s="1"/>
  <c r="IT41" i="16" a="1"/>
  <c r="IT41" i="16" s="1"/>
  <c r="IS41" i="16" a="1"/>
  <c r="IS41" i="16" s="1"/>
  <c r="IR41" i="16" a="1"/>
  <c r="IR41" i="16" s="1"/>
  <c r="IQ41" i="16" a="1"/>
  <c r="IQ41" i="16" s="1"/>
  <c r="IP41" i="16" a="1"/>
  <c r="IP41" i="16" s="1"/>
  <c r="IO41" i="16" a="1"/>
  <c r="IO41" i="16" s="1"/>
  <c r="IN41" i="16" a="1"/>
  <c r="IN41" i="16" s="1"/>
  <c r="IM41" i="16" a="1"/>
  <c r="IM41" i="16" s="1"/>
  <c r="IL41" i="16" a="1"/>
  <c r="IL41" i="16" s="1"/>
  <c r="IK41" i="16" a="1"/>
  <c r="IK41" i="16" s="1"/>
  <c r="IJ41" i="16" a="1"/>
  <c r="IJ41" i="16" s="1"/>
  <c r="II41" i="16" a="1"/>
  <c r="II41" i="16" s="1"/>
  <c r="IH41" i="16" a="1"/>
  <c r="IH41" i="16" s="1"/>
  <c r="IG41" i="16" a="1"/>
  <c r="IG41" i="16" s="1"/>
  <c r="IF41" i="16" a="1"/>
  <c r="IF41" i="16" s="1"/>
  <c r="IE41" i="16" a="1"/>
  <c r="IE41" i="16" s="1"/>
  <c r="ID41" i="16" a="1"/>
  <c r="ID41" i="16" s="1"/>
  <c r="IC41" i="16" a="1"/>
  <c r="IC41" i="16" s="1"/>
  <c r="IB41" i="16" a="1"/>
  <c r="IB41" i="16" s="1"/>
  <c r="IA41" i="16" a="1"/>
  <c r="IA41" i="16" s="1"/>
  <c r="HZ41" i="16" a="1"/>
  <c r="HZ41" i="16" s="1"/>
  <c r="HY41" i="16" a="1"/>
  <c r="HY41" i="16" s="1"/>
  <c r="HX41" i="16" a="1"/>
  <c r="HX41" i="16" s="1"/>
  <c r="HW41" i="16" a="1"/>
  <c r="HW41" i="16" s="1"/>
  <c r="HV41" i="16" a="1"/>
  <c r="HV41" i="16" s="1"/>
  <c r="HU41" i="16" a="1"/>
  <c r="HU41" i="16" s="1"/>
  <c r="HT41" i="16" a="1"/>
  <c r="HT41" i="16" s="1"/>
  <c r="HS41" i="16" a="1"/>
  <c r="HS41" i="16" s="1"/>
  <c r="HR41" i="16" a="1"/>
  <c r="HR41" i="16" s="1"/>
  <c r="HQ41" i="16" a="1"/>
  <c r="HQ41" i="16" s="1"/>
  <c r="HP41" i="16" a="1"/>
  <c r="HP41" i="16" s="1"/>
  <c r="HO41" i="16" a="1"/>
  <c r="HO41" i="16" s="1"/>
  <c r="HN41" i="16" a="1"/>
  <c r="HN41" i="16" s="1"/>
  <c r="HM41" i="16" a="1"/>
  <c r="HM41" i="16" s="1"/>
  <c r="HL41" i="16" a="1"/>
  <c r="HL41" i="16" s="1"/>
  <c r="HK41" i="16" a="1"/>
  <c r="HK41" i="16" s="1"/>
  <c r="HJ41" i="16" a="1"/>
  <c r="HJ41" i="16" s="1"/>
  <c r="HI41" i="16" a="1"/>
  <c r="HI41" i="16" s="1"/>
  <c r="HH41" i="16" a="1"/>
  <c r="HH41" i="16" s="1"/>
  <c r="HG41" i="16" a="1"/>
  <c r="HG41" i="16" s="1"/>
  <c r="HF41" i="16" a="1"/>
  <c r="HF41" i="16" s="1"/>
  <c r="HE41" i="16" a="1"/>
  <c r="HE41" i="16" s="1"/>
  <c r="HD41" i="16" a="1"/>
  <c r="HD41" i="16" s="1"/>
  <c r="HC41" i="16" a="1"/>
  <c r="HC41" i="16" s="1"/>
  <c r="HB41" i="16" a="1"/>
  <c r="HB41" i="16" s="1"/>
  <c r="HA41" i="16" a="1"/>
  <c r="HA41" i="16" s="1"/>
  <c r="GZ41" i="16" a="1"/>
  <c r="GZ41" i="16" s="1"/>
  <c r="GY41" i="16" a="1"/>
  <c r="GY41" i="16" s="1"/>
  <c r="GX41" i="16" a="1"/>
  <c r="GX41" i="16" s="1"/>
  <c r="GW41" i="16" a="1"/>
  <c r="GW41" i="16" s="1"/>
  <c r="GV41" i="16" a="1"/>
  <c r="GV41" i="16" s="1"/>
  <c r="GU41" i="16" a="1"/>
  <c r="GU41" i="16" s="1"/>
  <c r="GT41" i="16" a="1"/>
  <c r="GT41" i="16" s="1"/>
  <c r="GS41" i="16" a="1"/>
  <c r="GS41" i="16" s="1"/>
  <c r="GR41" i="16" a="1"/>
  <c r="GR41" i="16" s="1"/>
  <c r="GQ41" i="16" a="1"/>
  <c r="GQ41" i="16" s="1"/>
  <c r="GP41" i="16" a="1"/>
  <c r="GP41" i="16" s="1"/>
  <c r="GO41" i="16" a="1"/>
  <c r="GO41" i="16" s="1"/>
  <c r="GN41" i="16" a="1"/>
  <c r="GN41" i="16" s="1"/>
  <c r="GM41" i="16" a="1"/>
  <c r="GM41" i="16" s="1"/>
  <c r="GL41" i="16" a="1"/>
  <c r="GL41" i="16" s="1"/>
  <c r="GK41" i="16" a="1"/>
  <c r="GK41" i="16" s="1"/>
  <c r="GJ41" i="16" a="1"/>
  <c r="GJ41" i="16" s="1"/>
  <c r="GI41" i="16" a="1"/>
  <c r="GI41" i="16" s="1"/>
  <c r="GH41" i="16" a="1"/>
  <c r="GH41" i="16" s="1"/>
  <c r="GG41" i="16" a="1"/>
  <c r="GG41" i="16" s="1"/>
  <c r="GF41" i="16" a="1"/>
  <c r="GF41" i="16" s="1"/>
  <c r="GE41" i="16" a="1"/>
  <c r="GE41" i="16" s="1"/>
  <c r="GD41" i="16" a="1"/>
  <c r="GD41" i="16" s="1"/>
  <c r="GC41" i="16" a="1"/>
  <c r="GC41" i="16" s="1"/>
  <c r="GB41" i="16" a="1"/>
  <c r="GB41" i="16" s="1"/>
  <c r="GA41" i="16" a="1"/>
  <c r="GA41" i="16" s="1"/>
  <c r="FZ41" i="16" a="1"/>
  <c r="FZ41" i="16" s="1"/>
  <c r="FY41" i="16" a="1"/>
  <c r="FY41" i="16" s="1"/>
  <c r="FX41" i="16" a="1"/>
  <c r="FX41" i="16" s="1"/>
  <c r="FW41" i="16" a="1"/>
  <c r="FW41" i="16" s="1"/>
  <c r="FV41" i="16" a="1"/>
  <c r="FV41" i="16" s="1"/>
  <c r="FU41" i="16" a="1"/>
  <c r="FU41" i="16" s="1"/>
  <c r="FT41" i="16" a="1"/>
  <c r="FT41" i="16" s="1"/>
  <c r="FS41" i="16" a="1"/>
  <c r="FS41" i="16" s="1"/>
  <c r="FR41" i="16" a="1"/>
  <c r="FR41" i="16" s="1"/>
  <c r="FQ41" i="16" a="1"/>
  <c r="FQ41" i="16" s="1"/>
  <c r="FP41" i="16" a="1"/>
  <c r="FP41" i="16" s="1"/>
  <c r="FO41" i="16" a="1"/>
  <c r="FO41" i="16" s="1"/>
  <c r="FN41" i="16" a="1"/>
  <c r="FN41" i="16" s="1"/>
  <c r="FM41" i="16" a="1"/>
  <c r="FM41" i="16" s="1"/>
  <c r="FL41" i="16" a="1"/>
  <c r="FL41" i="16" s="1"/>
  <c r="FK41" i="16" a="1"/>
  <c r="FK41" i="16" s="1"/>
  <c r="FJ41" i="16" a="1"/>
  <c r="FJ41" i="16" s="1"/>
  <c r="FI41" i="16" a="1"/>
  <c r="FI41" i="16" s="1"/>
  <c r="FH41" i="16" a="1"/>
  <c r="FH41" i="16" s="1"/>
  <c r="FG41" i="16" a="1"/>
  <c r="FG41" i="16" s="1"/>
  <c r="FF41" i="16" a="1"/>
  <c r="FF41" i="16" s="1"/>
  <c r="FE41" i="16" a="1"/>
  <c r="FE41" i="16" s="1"/>
  <c r="FD41" i="16" a="1"/>
  <c r="FD41" i="16" s="1"/>
  <c r="FC41" i="16" a="1"/>
  <c r="FC41" i="16" s="1"/>
  <c r="FB41" i="16" a="1"/>
  <c r="FB41" i="16" s="1"/>
  <c r="FA41" i="16" a="1"/>
  <c r="FA41" i="16" s="1"/>
  <c r="EZ41" i="16" a="1"/>
  <c r="EZ41" i="16" s="1"/>
  <c r="EY41" i="16" a="1"/>
  <c r="EY41" i="16" s="1"/>
  <c r="EX41" i="16" a="1"/>
  <c r="EX41" i="16" s="1"/>
  <c r="EW41" i="16" a="1"/>
  <c r="EW41" i="16" s="1"/>
  <c r="EV41" i="16" a="1"/>
  <c r="EV41" i="16" s="1"/>
  <c r="EU41" i="16" a="1"/>
  <c r="EU41" i="16" s="1"/>
  <c r="ET41" i="16" a="1"/>
  <c r="ET41" i="16" s="1"/>
  <c r="ES41" i="16" a="1"/>
  <c r="ES41" i="16" s="1"/>
  <c r="ER41" i="16" a="1"/>
  <c r="ER41" i="16" s="1"/>
  <c r="EQ41" i="16" a="1"/>
  <c r="EQ41" i="16" s="1"/>
  <c r="EP41" i="16" a="1"/>
  <c r="EP41" i="16" s="1"/>
  <c r="EO41" i="16" a="1"/>
  <c r="EO41" i="16" s="1"/>
  <c r="EN41" i="16" a="1"/>
  <c r="EN41" i="16" s="1"/>
  <c r="EM41" i="16" a="1"/>
  <c r="EM41" i="16" s="1"/>
  <c r="EL41" i="16" a="1"/>
  <c r="EL41" i="16" s="1"/>
  <c r="EK41" i="16" a="1"/>
  <c r="EK41" i="16" s="1"/>
  <c r="EJ41" i="16" a="1"/>
  <c r="EJ41" i="16" s="1"/>
  <c r="EI41" i="16" a="1"/>
  <c r="EI41" i="16" s="1"/>
  <c r="EH41" i="16" a="1"/>
  <c r="EH41" i="16" s="1"/>
  <c r="EG41" i="16" a="1"/>
  <c r="EG41" i="16" s="1"/>
  <c r="EF41" i="16" a="1"/>
  <c r="EF41" i="16" s="1"/>
  <c r="EE41" i="16" a="1"/>
  <c r="EE41" i="16" s="1"/>
  <c r="ED41" i="16" a="1"/>
  <c r="ED41" i="16" s="1"/>
  <c r="EC41" i="16" a="1"/>
  <c r="EC41" i="16" s="1"/>
  <c r="EB41" i="16" a="1"/>
  <c r="EB41" i="16" s="1"/>
  <c r="EA41" i="16" a="1"/>
  <c r="EA41" i="16" s="1"/>
  <c r="DZ41" i="16" a="1"/>
  <c r="DZ41" i="16" s="1"/>
  <c r="DY41" i="16" a="1"/>
  <c r="DY41" i="16" s="1"/>
  <c r="DX41" i="16" a="1"/>
  <c r="DX41" i="16" s="1"/>
  <c r="DW41" i="16" a="1"/>
  <c r="DW41" i="16" s="1"/>
  <c r="DV41" i="16" a="1"/>
  <c r="DV41" i="16" s="1"/>
  <c r="DU41" i="16" a="1"/>
  <c r="DU41" i="16" s="1"/>
  <c r="DT41" i="16" a="1"/>
  <c r="DT41" i="16" s="1"/>
  <c r="DS41" i="16" a="1"/>
  <c r="DS41" i="16" s="1"/>
  <c r="DR41" i="16" a="1"/>
  <c r="DR41" i="16" s="1"/>
  <c r="DQ41" i="16" a="1"/>
  <c r="DQ41" i="16" s="1"/>
  <c r="DP41" i="16" a="1"/>
  <c r="DP41" i="16" s="1"/>
  <c r="DO41" i="16" a="1"/>
  <c r="DO41" i="16" s="1"/>
  <c r="DN41" i="16" a="1"/>
  <c r="DN41" i="16" s="1"/>
  <c r="DM41" i="16" a="1"/>
  <c r="DM41" i="16" s="1"/>
  <c r="DL41" i="16" a="1"/>
  <c r="DL41" i="16" s="1"/>
  <c r="DK41" i="16" a="1"/>
  <c r="DK41" i="16" s="1"/>
  <c r="DJ41" i="16" a="1"/>
  <c r="DJ41" i="16" s="1"/>
  <c r="DI41" i="16" a="1"/>
  <c r="DI41" i="16" s="1"/>
  <c r="DH41" i="16" a="1"/>
  <c r="DH41" i="16" s="1"/>
  <c r="DG41" i="16" a="1"/>
  <c r="DG41" i="16" s="1"/>
  <c r="DF41" i="16" a="1"/>
  <c r="DF41" i="16" s="1"/>
  <c r="DE41" i="16" a="1"/>
  <c r="DE41" i="16" s="1"/>
  <c r="DD41" i="16" a="1"/>
  <c r="DD41" i="16" s="1"/>
  <c r="DC41" i="16" a="1"/>
  <c r="DC41" i="16" s="1"/>
  <c r="DB41" i="16" a="1"/>
  <c r="DB41" i="16" s="1"/>
  <c r="DA41" i="16" a="1"/>
  <c r="DA41" i="16" s="1"/>
  <c r="CZ41" i="16" a="1"/>
  <c r="CZ41" i="16" s="1"/>
  <c r="CY41" i="16" a="1"/>
  <c r="CY41" i="16" s="1"/>
  <c r="CX41" i="16" a="1"/>
  <c r="CX41" i="16" s="1"/>
  <c r="CW41" i="16" a="1"/>
  <c r="CW41" i="16" s="1"/>
  <c r="CV41" i="16" a="1"/>
  <c r="CV41" i="16" s="1"/>
  <c r="CU41" i="16" a="1"/>
  <c r="CU41" i="16" s="1"/>
  <c r="CT41" i="16" a="1"/>
  <c r="CT41" i="16" s="1"/>
  <c r="CS41" i="16" a="1"/>
  <c r="CS41" i="16" s="1"/>
  <c r="CR41" i="16" a="1"/>
  <c r="CR41" i="16" s="1"/>
  <c r="CQ41" i="16" a="1"/>
  <c r="CQ41" i="16" s="1"/>
  <c r="CP41" i="16" a="1"/>
  <c r="CP41" i="16" s="1"/>
  <c r="CO41" i="16" a="1"/>
  <c r="CO41" i="16" s="1"/>
  <c r="CN41" i="16" a="1"/>
  <c r="CN41" i="16" s="1"/>
  <c r="CM41" i="16" a="1"/>
  <c r="CM41" i="16" s="1"/>
  <c r="CL41" i="16" a="1"/>
  <c r="CL41" i="16" s="1"/>
  <c r="CK41" i="16" a="1"/>
  <c r="CK41" i="16" s="1"/>
  <c r="CJ41" i="16" a="1"/>
  <c r="CJ41" i="16" s="1"/>
  <c r="CI41" i="16" a="1"/>
  <c r="CI41" i="16" s="1"/>
  <c r="CH41" i="16" a="1"/>
  <c r="CH41" i="16" s="1"/>
  <c r="CG41" i="16" a="1"/>
  <c r="CG41" i="16" s="1"/>
  <c r="CF41" i="16" a="1"/>
  <c r="CF41" i="16" s="1"/>
  <c r="CE41" i="16" a="1"/>
  <c r="CE41" i="16" s="1"/>
  <c r="CD41" i="16" a="1"/>
  <c r="CD41" i="16" s="1"/>
  <c r="CC41" i="16" a="1"/>
  <c r="CC41" i="16" s="1"/>
  <c r="CB41" i="16" a="1"/>
  <c r="CB41" i="16" s="1"/>
  <c r="CA41" i="16" a="1"/>
  <c r="CA41" i="16" s="1"/>
  <c r="BZ41" i="16" a="1"/>
  <c r="BZ41" i="16" s="1"/>
  <c r="BY41" i="16" a="1"/>
  <c r="BY41" i="16" s="1"/>
  <c r="BX41" i="16" a="1"/>
  <c r="BX41" i="16" s="1"/>
  <c r="BW41" i="16" a="1"/>
  <c r="BW41" i="16" s="1"/>
  <c r="BV41" i="16" a="1"/>
  <c r="BV41" i="16" s="1"/>
  <c r="BU41" i="16" a="1"/>
  <c r="BU41" i="16" s="1"/>
  <c r="BT41" i="16" a="1"/>
  <c r="BT41" i="16" s="1"/>
  <c r="BS41" i="16" a="1"/>
  <c r="BS41" i="16" s="1"/>
  <c r="BR41" i="16" a="1"/>
  <c r="BR41" i="16" s="1"/>
  <c r="BQ41" i="16" a="1"/>
  <c r="BQ41" i="16" s="1"/>
  <c r="BP41" i="16" a="1"/>
  <c r="BP41" i="16" s="1"/>
  <c r="BO41" i="16" a="1"/>
  <c r="BO41" i="16" s="1"/>
  <c r="BN41" i="16" a="1"/>
  <c r="BN41" i="16" s="1"/>
  <c r="BM41" i="16" a="1"/>
  <c r="BM41" i="16" s="1"/>
  <c r="BL41" i="16" a="1"/>
  <c r="BL41" i="16" s="1"/>
  <c r="BK41" i="16" a="1"/>
  <c r="BK41" i="16" s="1"/>
  <c r="BJ41" i="16" a="1"/>
  <c r="BJ41" i="16" s="1"/>
  <c r="BI41" i="16" a="1"/>
  <c r="BI41" i="16" s="1"/>
  <c r="BH41" i="16" a="1"/>
  <c r="BH41" i="16" s="1"/>
  <c r="BG41" i="16" a="1"/>
  <c r="BG41" i="16" s="1"/>
  <c r="BF41" i="16" a="1"/>
  <c r="BF41" i="16" s="1"/>
  <c r="BE41" i="16" a="1"/>
  <c r="BE41" i="16" s="1"/>
  <c r="BD41" i="16" a="1"/>
  <c r="BD41" i="16" s="1"/>
  <c r="BC41" i="16" a="1"/>
  <c r="BC41" i="16" s="1"/>
  <c r="BB41" i="16" a="1"/>
  <c r="BB41" i="16" s="1"/>
  <c r="BA41" i="16" a="1"/>
  <c r="BA41" i="16" s="1"/>
  <c r="AZ41" i="16" a="1"/>
  <c r="AZ41" i="16" s="1"/>
  <c r="AY41" i="16" a="1"/>
  <c r="AY41" i="16" s="1"/>
  <c r="AX41" i="16" a="1"/>
  <c r="AX41" i="16" s="1"/>
  <c r="AW41" i="16" a="1"/>
  <c r="AW41" i="16" s="1"/>
  <c r="AV41" i="16" a="1"/>
  <c r="AV41" i="16" s="1"/>
  <c r="AU41" i="16" a="1"/>
  <c r="AU41" i="16" s="1"/>
  <c r="AT41" i="16" a="1"/>
  <c r="AT41" i="16" s="1"/>
  <c r="AS41" i="16" a="1"/>
  <c r="AS41" i="16" s="1"/>
  <c r="AR41" i="16" a="1"/>
  <c r="AR41" i="16" s="1"/>
  <c r="AQ41" i="16" a="1"/>
  <c r="AQ41" i="16" s="1"/>
  <c r="AP41" i="16" a="1"/>
  <c r="AP41" i="16" s="1"/>
  <c r="AO41" i="16" a="1"/>
  <c r="AO41" i="16" s="1"/>
  <c r="AN41" i="16" a="1"/>
  <c r="AN41" i="16" s="1"/>
  <c r="AM41" i="16" a="1"/>
  <c r="AM41" i="16" s="1"/>
  <c r="AL41" i="16" a="1"/>
  <c r="AL41" i="16" s="1"/>
  <c r="AK41" i="16" a="1"/>
  <c r="AK41" i="16" s="1"/>
  <c r="AJ41" i="16" a="1"/>
  <c r="AJ41" i="16" s="1"/>
  <c r="AI41" i="16" a="1"/>
  <c r="AI41" i="16" s="1"/>
  <c r="AH41" i="16" a="1"/>
  <c r="AH41" i="16" s="1"/>
  <c r="AG41" i="16" a="1"/>
  <c r="AG41" i="16" s="1"/>
  <c r="AF41" i="16" a="1"/>
  <c r="AF41" i="16" s="1"/>
  <c r="AE41" i="16" a="1"/>
  <c r="AE41" i="16" s="1"/>
  <c r="AD41" i="16" a="1"/>
  <c r="AD41" i="16" s="1"/>
  <c r="AC41" i="16" a="1"/>
  <c r="AC41" i="16" s="1"/>
  <c r="AB41" i="16" a="1"/>
  <c r="AB41" i="16" s="1"/>
  <c r="AA41" i="16" a="1"/>
  <c r="AA41" i="16" s="1"/>
  <c r="Z41" i="16" a="1"/>
  <c r="Z41" i="16" s="1"/>
  <c r="Y41" i="16" a="1"/>
  <c r="Y41" i="16" s="1"/>
  <c r="X41" i="16" a="1"/>
  <c r="X41" i="16" s="1"/>
  <c r="W41" i="16" a="1"/>
  <c r="W41" i="16" s="1"/>
  <c r="V41" i="16" a="1"/>
  <c r="V41" i="16" s="1"/>
  <c r="U41" i="16" a="1"/>
  <c r="U41" i="16" s="1"/>
  <c r="T41" i="16" a="1"/>
  <c r="T41" i="16" s="1"/>
  <c r="S41" i="16" a="1"/>
  <c r="S41" i="16" s="1"/>
  <c r="R41" i="16" a="1"/>
  <c r="R41" i="16" s="1"/>
  <c r="Q41" i="16" a="1"/>
  <c r="Q41" i="16" s="1"/>
  <c r="P41" i="16" a="1"/>
  <c r="P41" i="16" s="1"/>
  <c r="O41" i="16" a="1"/>
  <c r="O41" i="16" s="1"/>
  <c r="N41" i="16" a="1"/>
  <c r="N41" i="16" s="1"/>
  <c r="M41" i="16" a="1"/>
  <c r="M41" i="16" s="1"/>
  <c r="L41" i="16" a="1"/>
  <c r="L41" i="16" s="1"/>
  <c r="K41" i="16" a="1"/>
  <c r="K41" i="16" s="1"/>
  <c r="J41" i="16" a="1"/>
  <c r="J41" i="16" s="1"/>
  <c r="NJ40" i="16" a="1"/>
  <c r="NJ40" i="16" s="1"/>
  <c r="NI40" i="16" a="1"/>
  <c r="NI40" i="16" s="1"/>
  <c r="NH40" i="16" a="1"/>
  <c r="NH40" i="16" s="1"/>
  <c r="NG40" i="16" a="1"/>
  <c r="NG40" i="16" s="1"/>
  <c r="NF40" i="16" a="1"/>
  <c r="NF40" i="16" s="1"/>
  <c r="NE40" i="16" a="1"/>
  <c r="NE40" i="16" s="1"/>
  <c r="ND40" i="16" a="1"/>
  <c r="ND40" i="16" s="1"/>
  <c r="NC40" i="16" a="1"/>
  <c r="NC40" i="16" s="1"/>
  <c r="NB40" i="16" a="1"/>
  <c r="NB40" i="16" s="1"/>
  <c r="NA40" i="16" a="1"/>
  <c r="NA40" i="16" s="1"/>
  <c r="MZ40" i="16" a="1"/>
  <c r="MZ40" i="16" s="1"/>
  <c r="MY40" i="16" a="1"/>
  <c r="MY40" i="16" s="1"/>
  <c r="MX40" i="16" a="1"/>
  <c r="MX40" i="16" s="1"/>
  <c r="MW40" i="16" a="1"/>
  <c r="MW40" i="16" s="1"/>
  <c r="MV40" i="16" a="1"/>
  <c r="MV40" i="16" s="1"/>
  <c r="MU40" i="16" a="1"/>
  <c r="MU40" i="16" s="1"/>
  <c r="MT40" i="16" a="1"/>
  <c r="MT40" i="16" s="1"/>
  <c r="MS40" i="16" a="1"/>
  <c r="MS40" i="16" s="1"/>
  <c r="MR40" i="16" a="1"/>
  <c r="MR40" i="16" s="1"/>
  <c r="MQ40" i="16" a="1"/>
  <c r="MQ40" i="16" s="1"/>
  <c r="MP40" i="16" a="1"/>
  <c r="MP40" i="16" s="1"/>
  <c r="MO40" i="16" a="1"/>
  <c r="MO40" i="16" s="1"/>
  <c r="MN40" i="16" a="1"/>
  <c r="MN40" i="16" s="1"/>
  <c r="MM40" i="16" a="1"/>
  <c r="MM40" i="16" s="1"/>
  <c r="ML40" i="16" a="1"/>
  <c r="ML40" i="16" s="1"/>
  <c r="MK40" i="16" a="1"/>
  <c r="MK40" i="16" s="1"/>
  <c r="MJ40" i="16" a="1"/>
  <c r="MJ40" i="16" s="1"/>
  <c r="MI40" i="16" a="1"/>
  <c r="MI40" i="16" s="1"/>
  <c r="MH40" i="16" a="1"/>
  <c r="MH40" i="16" s="1"/>
  <c r="MG40" i="16" a="1"/>
  <c r="MG40" i="16" s="1"/>
  <c r="MF40" i="16" a="1"/>
  <c r="MF40" i="16" s="1"/>
  <c r="ME40" i="16" a="1"/>
  <c r="ME40" i="16" s="1"/>
  <c r="MD40" i="16" a="1"/>
  <c r="MD40" i="16" s="1"/>
  <c r="MC40" i="16" a="1"/>
  <c r="MC40" i="16" s="1"/>
  <c r="MB40" i="16" a="1"/>
  <c r="MB40" i="16" s="1"/>
  <c r="MA40" i="16" a="1"/>
  <c r="MA40" i="16" s="1"/>
  <c r="LZ40" i="16" a="1"/>
  <c r="LZ40" i="16" s="1"/>
  <c r="LY40" i="16" a="1"/>
  <c r="LY40" i="16" s="1"/>
  <c r="LX40" i="16" a="1"/>
  <c r="LX40" i="16" s="1"/>
  <c r="LW40" i="16" a="1"/>
  <c r="LW40" i="16" s="1"/>
  <c r="LV40" i="16" a="1"/>
  <c r="LV40" i="16" s="1"/>
  <c r="LU40" i="16" a="1"/>
  <c r="LU40" i="16" s="1"/>
  <c r="LT40" i="16" a="1"/>
  <c r="LT40" i="16" s="1"/>
  <c r="LS40" i="16" a="1"/>
  <c r="LS40" i="16" s="1"/>
  <c r="LR40" i="16" a="1"/>
  <c r="LR40" i="16" s="1"/>
  <c r="LQ40" i="16" a="1"/>
  <c r="LQ40" i="16" s="1"/>
  <c r="LP40" i="16" a="1"/>
  <c r="LP40" i="16" s="1"/>
  <c r="LO40" i="16" a="1"/>
  <c r="LO40" i="16" s="1"/>
  <c r="LN40" i="16" a="1"/>
  <c r="LN40" i="16" s="1"/>
  <c r="LM40" i="16" a="1"/>
  <c r="LM40" i="16" s="1"/>
  <c r="LL40" i="16" a="1"/>
  <c r="LL40" i="16" s="1"/>
  <c r="LK40" i="16" a="1"/>
  <c r="LK40" i="16" s="1"/>
  <c r="LJ40" i="16" a="1"/>
  <c r="LJ40" i="16" s="1"/>
  <c r="LI40" i="16" a="1"/>
  <c r="LI40" i="16" s="1"/>
  <c r="LH40" i="16" a="1"/>
  <c r="LH40" i="16" s="1"/>
  <c r="LG40" i="16" a="1"/>
  <c r="LG40" i="16" s="1"/>
  <c r="LF40" i="16" a="1"/>
  <c r="LF40" i="16" s="1"/>
  <c r="LE40" i="16" a="1"/>
  <c r="LE40" i="16" s="1"/>
  <c r="LD40" i="16" a="1"/>
  <c r="LD40" i="16" s="1"/>
  <c r="LC40" i="16" a="1"/>
  <c r="LC40" i="16" s="1"/>
  <c r="LB40" i="16" a="1"/>
  <c r="LB40" i="16" s="1"/>
  <c r="LA40" i="16" a="1"/>
  <c r="LA40" i="16" s="1"/>
  <c r="KZ40" i="16" a="1"/>
  <c r="KZ40" i="16" s="1"/>
  <c r="KY40" i="16" a="1"/>
  <c r="KY40" i="16" s="1"/>
  <c r="KX40" i="16" a="1"/>
  <c r="KX40" i="16" s="1"/>
  <c r="KW40" i="16" a="1"/>
  <c r="KW40" i="16" s="1"/>
  <c r="KV40" i="16" a="1"/>
  <c r="KV40" i="16" s="1"/>
  <c r="KU40" i="16" a="1"/>
  <c r="KU40" i="16" s="1"/>
  <c r="KT40" i="16" a="1"/>
  <c r="KT40" i="16" s="1"/>
  <c r="KS40" i="16" a="1"/>
  <c r="KS40" i="16" s="1"/>
  <c r="KR40" i="16" a="1"/>
  <c r="KR40" i="16" s="1"/>
  <c r="KQ40" i="16" a="1"/>
  <c r="KQ40" i="16" s="1"/>
  <c r="KP40" i="16" a="1"/>
  <c r="KP40" i="16" s="1"/>
  <c r="KO40" i="16" a="1"/>
  <c r="KO40" i="16" s="1"/>
  <c r="KN40" i="16" a="1"/>
  <c r="KN40" i="16" s="1"/>
  <c r="KM40" i="16" a="1"/>
  <c r="KM40" i="16" s="1"/>
  <c r="KL40" i="16" a="1"/>
  <c r="KL40" i="16" s="1"/>
  <c r="KK40" i="16" a="1"/>
  <c r="KK40" i="16" s="1"/>
  <c r="KJ40" i="16" a="1"/>
  <c r="KJ40" i="16" s="1"/>
  <c r="KI40" i="16" a="1"/>
  <c r="KI40" i="16" s="1"/>
  <c r="KH40" i="16" a="1"/>
  <c r="KH40" i="16" s="1"/>
  <c r="KG40" i="16" a="1"/>
  <c r="KG40" i="16" s="1"/>
  <c r="KF40" i="16" a="1"/>
  <c r="KF40" i="16" s="1"/>
  <c r="KE40" i="16" a="1"/>
  <c r="KE40" i="16" s="1"/>
  <c r="KD40" i="16" a="1"/>
  <c r="KD40" i="16" s="1"/>
  <c r="KC40" i="16" a="1"/>
  <c r="KC40" i="16" s="1"/>
  <c r="KB40" i="16" a="1"/>
  <c r="KB40" i="16" s="1"/>
  <c r="KA40" i="16" a="1"/>
  <c r="KA40" i="16" s="1"/>
  <c r="JZ40" i="16" a="1"/>
  <c r="JZ40" i="16" s="1"/>
  <c r="JY40" i="16" a="1"/>
  <c r="JY40" i="16" s="1"/>
  <c r="JX40" i="16" a="1"/>
  <c r="JX40" i="16" s="1"/>
  <c r="JW40" i="16" a="1"/>
  <c r="JW40" i="16" s="1"/>
  <c r="JV40" i="16" a="1"/>
  <c r="JV40" i="16" s="1"/>
  <c r="JU40" i="16" a="1"/>
  <c r="JU40" i="16" s="1"/>
  <c r="JT40" i="16" a="1"/>
  <c r="JT40" i="16" s="1"/>
  <c r="JS40" i="16" a="1"/>
  <c r="JS40" i="16" s="1"/>
  <c r="JR40" i="16" a="1"/>
  <c r="JR40" i="16" s="1"/>
  <c r="JQ40" i="16" a="1"/>
  <c r="JQ40" i="16" s="1"/>
  <c r="JP40" i="16" a="1"/>
  <c r="JP40" i="16" s="1"/>
  <c r="JO40" i="16" a="1"/>
  <c r="JO40" i="16" s="1"/>
  <c r="JN40" i="16" a="1"/>
  <c r="JN40" i="16" s="1"/>
  <c r="JM40" i="16" a="1"/>
  <c r="JM40" i="16" s="1"/>
  <c r="JL40" i="16" a="1"/>
  <c r="JL40" i="16" s="1"/>
  <c r="JK40" i="16" a="1"/>
  <c r="JK40" i="16" s="1"/>
  <c r="JJ40" i="16" a="1"/>
  <c r="JJ40" i="16" s="1"/>
  <c r="JI40" i="16" a="1"/>
  <c r="JI40" i="16" s="1"/>
  <c r="JH40" i="16" a="1"/>
  <c r="JH40" i="16" s="1"/>
  <c r="JG40" i="16" a="1"/>
  <c r="JG40" i="16" s="1"/>
  <c r="JF40" i="16" a="1"/>
  <c r="JF40" i="16" s="1"/>
  <c r="JE40" i="16" a="1"/>
  <c r="JE40" i="16" s="1"/>
  <c r="JD40" i="16" a="1"/>
  <c r="JD40" i="16" s="1"/>
  <c r="JC40" i="16" a="1"/>
  <c r="JC40" i="16" s="1"/>
  <c r="JB40" i="16" a="1"/>
  <c r="JB40" i="16" s="1"/>
  <c r="JA40" i="16" a="1"/>
  <c r="JA40" i="16" s="1"/>
  <c r="IZ40" i="16" a="1"/>
  <c r="IZ40" i="16" s="1"/>
  <c r="IY40" i="16" a="1"/>
  <c r="IY40" i="16" s="1"/>
  <c r="IX40" i="16" a="1"/>
  <c r="IX40" i="16" s="1"/>
  <c r="IW40" i="16" a="1"/>
  <c r="IW40" i="16" s="1"/>
  <c r="IV40" i="16" a="1"/>
  <c r="IV40" i="16" s="1"/>
  <c r="IU40" i="16" a="1"/>
  <c r="IU40" i="16" s="1"/>
  <c r="IT40" i="16" a="1"/>
  <c r="IT40" i="16" s="1"/>
  <c r="IS40" i="16" a="1"/>
  <c r="IS40" i="16" s="1"/>
  <c r="IR40" i="16" a="1"/>
  <c r="IR40" i="16" s="1"/>
  <c r="IQ40" i="16" a="1"/>
  <c r="IQ40" i="16" s="1"/>
  <c r="IP40" i="16" a="1"/>
  <c r="IP40" i="16" s="1"/>
  <c r="IO40" i="16" a="1"/>
  <c r="IO40" i="16" s="1"/>
  <c r="IN40" i="16" a="1"/>
  <c r="IN40" i="16" s="1"/>
  <c r="IM40" i="16" a="1"/>
  <c r="IM40" i="16" s="1"/>
  <c r="IL40" i="16" a="1"/>
  <c r="IL40" i="16" s="1"/>
  <c r="IK40" i="16" a="1"/>
  <c r="IK40" i="16" s="1"/>
  <c r="IJ40" i="16" a="1"/>
  <c r="IJ40" i="16" s="1"/>
  <c r="II40" i="16" a="1"/>
  <c r="II40" i="16" s="1"/>
  <c r="IH40" i="16" a="1"/>
  <c r="IH40" i="16" s="1"/>
  <c r="IG40" i="16" a="1"/>
  <c r="IG40" i="16" s="1"/>
  <c r="IF40" i="16" a="1"/>
  <c r="IF40" i="16" s="1"/>
  <c r="IE40" i="16" a="1"/>
  <c r="IE40" i="16" s="1"/>
  <c r="ID40" i="16" a="1"/>
  <c r="ID40" i="16" s="1"/>
  <c r="IC40" i="16" a="1"/>
  <c r="IC40" i="16" s="1"/>
  <c r="IB40" i="16" a="1"/>
  <c r="IB40" i="16" s="1"/>
  <c r="IA40" i="16" a="1"/>
  <c r="IA40" i="16" s="1"/>
  <c r="HZ40" i="16" a="1"/>
  <c r="HZ40" i="16" s="1"/>
  <c r="HY40" i="16" a="1"/>
  <c r="HY40" i="16" s="1"/>
  <c r="HX40" i="16" a="1"/>
  <c r="HX40" i="16" s="1"/>
  <c r="HW40" i="16" a="1"/>
  <c r="HW40" i="16" s="1"/>
  <c r="HV40" i="16" a="1"/>
  <c r="HV40" i="16" s="1"/>
  <c r="HU40" i="16" a="1"/>
  <c r="HU40" i="16" s="1"/>
  <c r="HT40" i="16" a="1"/>
  <c r="HT40" i="16" s="1"/>
  <c r="HS40" i="16" a="1"/>
  <c r="HS40" i="16" s="1"/>
  <c r="HR40" i="16" a="1"/>
  <c r="HR40" i="16" s="1"/>
  <c r="HQ40" i="16" a="1"/>
  <c r="HQ40" i="16" s="1"/>
  <c r="HP40" i="16" a="1"/>
  <c r="HP40" i="16" s="1"/>
  <c r="HO40" i="16" a="1"/>
  <c r="HO40" i="16" s="1"/>
  <c r="HN40" i="16" a="1"/>
  <c r="HN40" i="16" s="1"/>
  <c r="HM40" i="16" a="1"/>
  <c r="HM40" i="16" s="1"/>
  <c r="HL40" i="16" a="1"/>
  <c r="HL40" i="16" s="1"/>
  <c r="HK40" i="16" a="1"/>
  <c r="HK40" i="16" s="1"/>
  <c r="HJ40" i="16" a="1"/>
  <c r="HJ40" i="16" s="1"/>
  <c r="HI40" i="16" a="1"/>
  <c r="HI40" i="16" s="1"/>
  <c r="HH40" i="16" a="1"/>
  <c r="HH40" i="16" s="1"/>
  <c r="HG40" i="16" a="1"/>
  <c r="HG40" i="16" s="1"/>
  <c r="HF40" i="16" a="1"/>
  <c r="HF40" i="16" s="1"/>
  <c r="HE40" i="16" a="1"/>
  <c r="HE40" i="16" s="1"/>
  <c r="HD40" i="16" a="1"/>
  <c r="HD40" i="16" s="1"/>
  <c r="HC40" i="16" a="1"/>
  <c r="HC40" i="16" s="1"/>
  <c r="HB40" i="16" a="1"/>
  <c r="HB40" i="16" s="1"/>
  <c r="HA40" i="16" a="1"/>
  <c r="HA40" i="16" s="1"/>
  <c r="GZ40" i="16" a="1"/>
  <c r="GZ40" i="16" s="1"/>
  <c r="GY40" i="16" a="1"/>
  <c r="GY40" i="16" s="1"/>
  <c r="GX40" i="16" a="1"/>
  <c r="GX40" i="16" s="1"/>
  <c r="GW40" i="16" a="1"/>
  <c r="GW40" i="16" s="1"/>
  <c r="GV40" i="16" a="1"/>
  <c r="GV40" i="16" s="1"/>
  <c r="GU40" i="16" a="1"/>
  <c r="GU40" i="16" s="1"/>
  <c r="GT40" i="16" a="1"/>
  <c r="GT40" i="16" s="1"/>
  <c r="GS40" i="16" a="1"/>
  <c r="GS40" i="16" s="1"/>
  <c r="GR40" i="16" a="1"/>
  <c r="GR40" i="16" s="1"/>
  <c r="GQ40" i="16" a="1"/>
  <c r="GQ40" i="16" s="1"/>
  <c r="GP40" i="16" a="1"/>
  <c r="GP40" i="16" s="1"/>
  <c r="GO40" i="16" a="1"/>
  <c r="GO40" i="16" s="1"/>
  <c r="GN40" i="16" a="1"/>
  <c r="GN40" i="16" s="1"/>
  <c r="GM40" i="16" a="1"/>
  <c r="GM40" i="16" s="1"/>
  <c r="GL40" i="16" a="1"/>
  <c r="GL40" i="16" s="1"/>
  <c r="GK40" i="16" a="1"/>
  <c r="GK40" i="16" s="1"/>
  <c r="GJ40" i="16" a="1"/>
  <c r="GJ40" i="16" s="1"/>
  <c r="GI40" i="16" a="1"/>
  <c r="GI40" i="16" s="1"/>
  <c r="GH40" i="16" a="1"/>
  <c r="GH40" i="16" s="1"/>
  <c r="GG40" i="16" a="1"/>
  <c r="GG40" i="16" s="1"/>
  <c r="GF40" i="16" a="1"/>
  <c r="GF40" i="16" s="1"/>
  <c r="GE40" i="16" a="1"/>
  <c r="GE40" i="16" s="1"/>
  <c r="GD40" i="16" a="1"/>
  <c r="GD40" i="16" s="1"/>
  <c r="GC40" i="16" a="1"/>
  <c r="GC40" i="16" s="1"/>
  <c r="GB40" i="16" a="1"/>
  <c r="GB40" i="16" s="1"/>
  <c r="GA40" i="16" a="1"/>
  <c r="GA40" i="16" s="1"/>
  <c r="FZ40" i="16" a="1"/>
  <c r="FZ40" i="16" s="1"/>
  <c r="FY40" i="16" a="1"/>
  <c r="FY40" i="16" s="1"/>
  <c r="FX40" i="16" a="1"/>
  <c r="FX40" i="16" s="1"/>
  <c r="FW40" i="16" a="1"/>
  <c r="FW40" i="16" s="1"/>
  <c r="FV40" i="16" a="1"/>
  <c r="FV40" i="16" s="1"/>
  <c r="FU40" i="16" a="1"/>
  <c r="FU40" i="16" s="1"/>
  <c r="FT40" i="16" a="1"/>
  <c r="FT40" i="16" s="1"/>
  <c r="FS40" i="16" a="1"/>
  <c r="FS40" i="16" s="1"/>
  <c r="FR40" i="16" a="1"/>
  <c r="FR40" i="16" s="1"/>
  <c r="FQ40" i="16" a="1"/>
  <c r="FQ40" i="16" s="1"/>
  <c r="FP40" i="16" a="1"/>
  <c r="FP40" i="16" s="1"/>
  <c r="FO40" i="16" a="1"/>
  <c r="FO40" i="16" s="1"/>
  <c r="FN40" i="16" a="1"/>
  <c r="FN40" i="16" s="1"/>
  <c r="FM40" i="16" a="1"/>
  <c r="FM40" i="16" s="1"/>
  <c r="FL40" i="16" a="1"/>
  <c r="FL40" i="16" s="1"/>
  <c r="FK40" i="16" a="1"/>
  <c r="FK40" i="16" s="1"/>
  <c r="FJ40" i="16" a="1"/>
  <c r="FJ40" i="16" s="1"/>
  <c r="FI40" i="16" a="1"/>
  <c r="FI40" i="16" s="1"/>
  <c r="FH40" i="16" a="1"/>
  <c r="FH40" i="16" s="1"/>
  <c r="FG40" i="16" a="1"/>
  <c r="FG40" i="16" s="1"/>
  <c r="FF40" i="16" a="1"/>
  <c r="FF40" i="16" s="1"/>
  <c r="FE40" i="16" a="1"/>
  <c r="FE40" i="16" s="1"/>
  <c r="FD40" i="16" a="1"/>
  <c r="FD40" i="16" s="1"/>
  <c r="FC40" i="16" a="1"/>
  <c r="FC40" i="16" s="1"/>
  <c r="FB40" i="16" a="1"/>
  <c r="FB40" i="16" s="1"/>
  <c r="FA40" i="16" a="1"/>
  <c r="FA40" i="16" s="1"/>
  <c r="EZ40" i="16" a="1"/>
  <c r="EZ40" i="16" s="1"/>
  <c r="EY40" i="16" a="1"/>
  <c r="EY40" i="16" s="1"/>
  <c r="EX40" i="16" a="1"/>
  <c r="EX40" i="16" s="1"/>
  <c r="EW40" i="16" a="1"/>
  <c r="EW40" i="16" s="1"/>
  <c r="EV40" i="16" a="1"/>
  <c r="EV40" i="16" s="1"/>
  <c r="EU40" i="16" a="1"/>
  <c r="EU40" i="16" s="1"/>
  <c r="ET40" i="16" a="1"/>
  <c r="ET40" i="16" s="1"/>
  <c r="ES40" i="16" a="1"/>
  <c r="ES40" i="16" s="1"/>
  <c r="ER40" i="16" a="1"/>
  <c r="ER40" i="16" s="1"/>
  <c r="EQ40" i="16" a="1"/>
  <c r="EQ40" i="16" s="1"/>
  <c r="EP40" i="16" a="1"/>
  <c r="EP40" i="16" s="1"/>
  <c r="EO40" i="16" a="1"/>
  <c r="EO40" i="16" s="1"/>
  <c r="EN40" i="16" a="1"/>
  <c r="EN40" i="16" s="1"/>
  <c r="EM40" i="16" a="1"/>
  <c r="EM40" i="16" s="1"/>
  <c r="EL40" i="16" a="1"/>
  <c r="EL40" i="16" s="1"/>
  <c r="EK40" i="16" a="1"/>
  <c r="EK40" i="16" s="1"/>
  <c r="EJ40" i="16" a="1"/>
  <c r="EJ40" i="16" s="1"/>
  <c r="EI40" i="16" a="1"/>
  <c r="EI40" i="16" s="1"/>
  <c r="EH40" i="16" a="1"/>
  <c r="EH40" i="16" s="1"/>
  <c r="EG40" i="16" a="1"/>
  <c r="EG40" i="16" s="1"/>
  <c r="EF40" i="16" a="1"/>
  <c r="EF40" i="16" s="1"/>
  <c r="EE40" i="16" a="1"/>
  <c r="EE40" i="16" s="1"/>
  <c r="ED40" i="16" a="1"/>
  <c r="ED40" i="16" s="1"/>
  <c r="EC40" i="16" a="1"/>
  <c r="EC40" i="16" s="1"/>
  <c r="EB40" i="16" a="1"/>
  <c r="EB40" i="16" s="1"/>
  <c r="EA40" i="16" a="1"/>
  <c r="EA40" i="16" s="1"/>
  <c r="DZ40" i="16" a="1"/>
  <c r="DZ40" i="16" s="1"/>
  <c r="DY40" i="16" a="1"/>
  <c r="DY40" i="16" s="1"/>
  <c r="DX40" i="16" a="1"/>
  <c r="DX40" i="16" s="1"/>
  <c r="DW40" i="16" a="1"/>
  <c r="DW40" i="16" s="1"/>
  <c r="DV40" i="16" a="1"/>
  <c r="DV40" i="16" s="1"/>
  <c r="DU40" i="16" a="1"/>
  <c r="DU40" i="16" s="1"/>
  <c r="DT40" i="16" a="1"/>
  <c r="DT40" i="16" s="1"/>
  <c r="DS40" i="16" a="1"/>
  <c r="DS40" i="16" s="1"/>
  <c r="DR40" i="16" a="1"/>
  <c r="DR40" i="16" s="1"/>
  <c r="DQ40" i="16" a="1"/>
  <c r="DQ40" i="16" s="1"/>
  <c r="DP40" i="16" a="1"/>
  <c r="DP40" i="16" s="1"/>
  <c r="DO40" i="16" a="1"/>
  <c r="DO40" i="16" s="1"/>
  <c r="DN40" i="16" a="1"/>
  <c r="DN40" i="16" s="1"/>
  <c r="DM40" i="16" a="1"/>
  <c r="DM40" i="16" s="1"/>
  <c r="DL40" i="16" a="1"/>
  <c r="DL40" i="16" s="1"/>
  <c r="DK40" i="16" a="1"/>
  <c r="DK40" i="16" s="1"/>
  <c r="DJ40" i="16" a="1"/>
  <c r="DJ40" i="16" s="1"/>
  <c r="DI40" i="16" a="1"/>
  <c r="DI40" i="16" s="1"/>
  <c r="DH40" i="16" a="1"/>
  <c r="DH40" i="16" s="1"/>
  <c r="DG40" i="16" a="1"/>
  <c r="DG40" i="16" s="1"/>
  <c r="DF40" i="16" a="1"/>
  <c r="DF40" i="16" s="1"/>
  <c r="DE40" i="16" a="1"/>
  <c r="DE40" i="16" s="1"/>
  <c r="DD40" i="16" a="1"/>
  <c r="DD40" i="16" s="1"/>
  <c r="DC40" i="16" a="1"/>
  <c r="DC40" i="16" s="1"/>
  <c r="DB40" i="16" a="1"/>
  <c r="DB40" i="16" s="1"/>
  <c r="DA40" i="16" a="1"/>
  <c r="DA40" i="16" s="1"/>
  <c r="CZ40" i="16" a="1"/>
  <c r="CZ40" i="16" s="1"/>
  <c r="CY40" i="16" a="1"/>
  <c r="CY40" i="16" s="1"/>
  <c r="CX40" i="16" a="1"/>
  <c r="CX40" i="16" s="1"/>
  <c r="CW40" i="16" a="1"/>
  <c r="CW40" i="16" s="1"/>
  <c r="CV40" i="16" a="1"/>
  <c r="CV40" i="16" s="1"/>
  <c r="CU40" i="16" a="1"/>
  <c r="CU40" i="16" s="1"/>
  <c r="CT40" i="16" a="1"/>
  <c r="CT40" i="16" s="1"/>
  <c r="CS40" i="16" a="1"/>
  <c r="CS40" i="16" s="1"/>
  <c r="CR40" i="16" a="1"/>
  <c r="CR40" i="16" s="1"/>
  <c r="CQ40" i="16" a="1"/>
  <c r="CQ40" i="16" s="1"/>
  <c r="CP40" i="16" a="1"/>
  <c r="CP40" i="16" s="1"/>
  <c r="CO40" i="16" a="1"/>
  <c r="CO40" i="16" s="1"/>
  <c r="CN40" i="16" a="1"/>
  <c r="CN40" i="16" s="1"/>
  <c r="CM40" i="16" a="1"/>
  <c r="CM40" i="16" s="1"/>
  <c r="CL40" i="16" a="1"/>
  <c r="CL40" i="16" s="1"/>
  <c r="CK40" i="16" a="1"/>
  <c r="CK40" i="16" s="1"/>
  <c r="CJ40" i="16" a="1"/>
  <c r="CJ40" i="16" s="1"/>
  <c r="CI40" i="16" a="1"/>
  <c r="CI40" i="16" s="1"/>
  <c r="CH40" i="16" a="1"/>
  <c r="CH40" i="16" s="1"/>
  <c r="CG40" i="16" a="1"/>
  <c r="CG40" i="16" s="1"/>
  <c r="CF40" i="16" a="1"/>
  <c r="CF40" i="16" s="1"/>
  <c r="CE40" i="16" a="1"/>
  <c r="CE40" i="16" s="1"/>
  <c r="CD40" i="16" a="1"/>
  <c r="CD40" i="16" s="1"/>
  <c r="CC40" i="16" a="1"/>
  <c r="CC40" i="16" s="1"/>
  <c r="CB40" i="16" a="1"/>
  <c r="CB40" i="16" s="1"/>
  <c r="CA40" i="16" a="1"/>
  <c r="CA40" i="16" s="1"/>
  <c r="BZ40" i="16" a="1"/>
  <c r="BZ40" i="16" s="1"/>
  <c r="BY40" i="16" a="1"/>
  <c r="BY40" i="16" s="1"/>
  <c r="BX40" i="16" a="1"/>
  <c r="BX40" i="16" s="1"/>
  <c r="BW40" i="16" a="1"/>
  <c r="BW40" i="16" s="1"/>
  <c r="BV40" i="16" a="1"/>
  <c r="BV40" i="16" s="1"/>
  <c r="BU40" i="16" a="1"/>
  <c r="BU40" i="16" s="1"/>
  <c r="BT40" i="16" a="1"/>
  <c r="BT40" i="16" s="1"/>
  <c r="BS40" i="16" a="1"/>
  <c r="BS40" i="16" s="1"/>
  <c r="BR40" i="16" a="1"/>
  <c r="BR40" i="16" s="1"/>
  <c r="BQ40" i="16" a="1"/>
  <c r="BQ40" i="16" s="1"/>
  <c r="BP40" i="16" a="1"/>
  <c r="BP40" i="16" s="1"/>
  <c r="BO40" i="16" a="1"/>
  <c r="BO40" i="16" s="1"/>
  <c r="BN40" i="16" a="1"/>
  <c r="BN40" i="16" s="1"/>
  <c r="BM40" i="16" a="1"/>
  <c r="BM40" i="16" s="1"/>
  <c r="BL40" i="16" a="1"/>
  <c r="BL40" i="16" s="1"/>
  <c r="BK40" i="16" a="1"/>
  <c r="BK40" i="16" s="1"/>
  <c r="BJ40" i="16" a="1"/>
  <c r="BJ40" i="16" s="1"/>
  <c r="BI40" i="16" a="1"/>
  <c r="BI40" i="16" s="1"/>
  <c r="BH40" i="16" a="1"/>
  <c r="BH40" i="16" s="1"/>
  <c r="BG40" i="16" a="1"/>
  <c r="BG40" i="16" s="1"/>
  <c r="BF40" i="16" a="1"/>
  <c r="BF40" i="16" s="1"/>
  <c r="BE40" i="16" a="1"/>
  <c r="BE40" i="16" s="1"/>
  <c r="BD40" i="16" a="1"/>
  <c r="BD40" i="16" s="1"/>
  <c r="BC40" i="16" a="1"/>
  <c r="BC40" i="16" s="1"/>
  <c r="BB40" i="16" a="1"/>
  <c r="BB40" i="16" s="1"/>
  <c r="BA40" i="16" a="1"/>
  <c r="BA40" i="16" s="1"/>
  <c r="AZ40" i="16" a="1"/>
  <c r="AZ40" i="16" s="1"/>
  <c r="AY40" i="16" a="1"/>
  <c r="AY40" i="16" s="1"/>
  <c r="AX40" i="16" a="1"/>
  <c r="AX40" i="16" s="1"/>
  <c r="AW40" i="16" a="1"/>
  <c r="AW40" i="16" s="1"/>
  <c r="AV40" i="16" a="1"/>
  <c r="AV40" i="16" s="1"/>
  <c r="AU40" i="16" a="1"/>
  <c r="AU40" i="16" s="1"/>
  <c r="AT40" i="16" a="1"/>
  <c r="AT40" i="16" s="1"/>
  <c r="AS40" i="16" a="1"/>
  <c r="AS40" i="16" s="1"/>
  <c r="AR40" i="16" a="1"/>
  <c r="AR40" i="16" s="1"/>
  <c r="AQ40" i="16" a="1"/>
  <c r="AQ40" i="16" s="1"/>
  <c r="AP40" i="16" a="1"/>
  <c r="AP40" i="16" s="1"/>
  <c r="AO40" i="16" a="1"/>
  <c r="AO40" i="16" s="1"/>
  <c r="AN40" i="16" a="1"/>
  <c r="AN40" i="16" s="1"/>
  <c r="AM40" i="16" a="1"/>
  <c r="AM40" i="16" s="1"/>
  <c r="AL40" i="16" a="1"/>
  <c r="AL40" i="16" s="1"/>
  <c r="AK40" i="16" a="1"/>
  <c r="AK40" i="16" s="1"/>
  <c r="AJ40" i="16" a="1"/>
  <c r="AJ40" i="16" s="1"/>
  <c r="AI40" i="16" a="1"/>
  <c r="AI40" i="16" s="1"/>
  <c r="AH40" i="16" a="1"/>
  <c r="AH40" i="16" s="1"/>
  <c r="AG40" i="16" a="1"/>
  <c r="AG40" i="16" s="1"/>
  <c r="AF40" i="16" a="1"/>
  <c r="AF40" i="16" s="1"/>
  <c r="AE40" i="16" a="1"/>
  <c r="AE40" i="16" s="1"/>
  <c r="AD40" i="16" a="1"/>
  <c r="AD40" i="16" s="1"/>
  <c r="AC40" i="16" a="1"/>
  <c r="AC40" i="16" s="1"/>
  <c r="AB40" i="16" a="1"/>
  <c r="AB40" i="16" s="1"/>
  <c r="AA40" i="16" a="1"/>
  <c r="AA40" i="16" s="1"/>
  <c r="Z40" i="16" a="1"/>
  <c r="Z40" i="16" s="1"/>
  <c r="Y40" i="16" a="1"/>
  <c r="Y40" i="16" s="1"/>
  <c r="X40" i="16" a="1"/>
  <c r="X40" i="16" s="1"/>
  <c r="W40" i="16" a="1"/>
  <c r="W40" i="16" s="1"/>
  <c r="V40" i="16" a="1"/>
  <c r="V40" i="16" s="1"/>
  <c r="U40" i="16" a="1"/>
  <c r="U40" i="16" s="1"/>
  <c r="T40" i="16" a="1"/>
  <c r="T40" i="16" s="1"/>
  <c r="S40" i="16" a="1"/>
  <c r="S40" i="16" s="1"/>
  <c r="R40" i="16" a="1"/>
  <c r="R40" i="16" s="1"/>
  <c r="Q40" i="16" a="1"/>
  <c r="Q40" i="16" s="1"/>
  <c r="P40" i="16" a="1"/>
  <c r="P40" i="16" s="1"/>
  <c r="O40" i="16" a="1"/>
  <c r="O40" i="16" s="1"/>
  <c r="N40" i="16" a="1"/>
  <c r="N40" i="16" s="1"/>
  <c r="M40" i="16" a="1"/>
  <c r="M40" i="16" s="1"/>
  <c r="L40" i="16" a="1"/>
  <c r="L40" i="16" s="1"/>
  <c r="K40" i="16" a="1"/>
  <c r="K40" i="16" s="1"/>
  <c r="J40" i="16" a="1"/>
  <c r="J40" i="16" s="1"/>
  <c r="NJ39" i="16" a="1"/>
  <c r="NJ39" i="16" s="1"/>
  <c r="NI39" i="16" a="1"/>
  <c r="NI39" i="16" s="1"/>
  <c r="NH39" i="16" a="1"/>
  <c r="NH39" i="16" s="1"/>
  <c r="NG39" i="16" a="1"/>
  <c r="NG39" i="16" s="1"/>
  <c r="NF39" i="16" a="1"/>
  <c r="NF39" i="16" s="1"/>
  <c r="NE39" i="16" a="1"/>
  <c r="NE39" i="16" s="1"/>
  <c r="ND39" i="16" a="1"/>
  <c r="ND39" i="16" s="1"/>
  <c r="NC39" i="16" a="1"/>
  <c r="NC39" i="16" s="1"/>
  <c r="NB39" i="16" a="1"/>
  <c r="NB39" i="16" s="1"/>
  <c r="NA39" i="16" a="1"/>
  <c r="NA39" i="16" s="1"/>
  <c r="MZ39" i="16" a="1"/>
  <c r="MZ39" i="16" s="1"/>
  <c r="MY39" i="16" a="1"/>
  <c r="MY39" i="16" s="1"/>
  <c r="MX39" i="16" a="1"/>
  <c r="MX39" i="16" s="1"/>
  <c r="MW39" i="16" a="1"/>
  <c r="MW39" i="16" s="1"/>
  <c r="MV39" i="16" a="1"/>
  <c r="MV39" i="16" s="1"/>
  <c r="MU39" i="16" a="1"/>
  <c r="MU39" i="16" s="1"/>
  <c r="MT39" i="16" a="1"/>
  <c r="MT39" i="16" s="1"/>
  <c r="MS39" i="16" a="1"/>
  <c r="MS39" i="16" s="1"/>
  <c r="MR39" i="16" a="1"/>
  <c r="MR39" i="16" s="1"/>
  <c r="MQ39" i="16" a="1"/>
  <c r="MQ39" i="16" s="1"/>
  <c r="MP39" i="16" a="1"/>
  <c r="MP39" i="16" s="1"/>
  <c r="MO39" i="16" a="1"/>
  <c r="MO39" i="16" s="1"/>
  <c r="MN39" i="16" a="1"/>
  <c r="MN39" i="16" s="1"/>
  <c r="MM39" i="16" a="1"/>
  <c r="MM39" i="16" s="1"/>
  <c r="ML39" i="16" a="1"/>
  <c r="ML39" i="16" s="1"/>
  <c r="MK39" i="16" a="1"/>
  <c r="MK39" i="16" s="1"/>
  <c r="MJ39" i="16" a="1"/>
  <c r="MJ39" i="16" s="1"/>
  <c r="MI39" i="16" a="1"/>
  <c r="MI39" i="16" s="1"/>
  <c r="MH39" i="16" a="1"/>
  <c r="MH39" i="16" s="1"/>
  <c r="MG39" i="16" a="1"/>
  <c r="MG39" i="16" s="1"/>
  <c r="MF39" i="16" a="1"/>
  <c r="MF39" i="16" s="1"/>
  <c r="ME39" i="16" a="1"/>
  <c r="ME39" i="16" s="1"/>
  <c r="MD39" i="16" a="1"/>
  <c r="MD39" i="16" s="1"/>
  <c r="MC39" i="16" a="1"/>
  <c r="MC39" i="16" s="1"/>
  <c r="MB39" i="16" a="1"/>
  <c r="MB39" i="16" s="1"/>
  <c r="MA39" i="16" a="1"/>
  <c r="MA39" i="16" s="1"/>
  <c r="LZ39" i="16" a="1"/>
  <c r="LZ39" i="16" s="1"/>
  <c r="LY39" i="16" a="1"/>
  <c r="LY39" i="16" s="1"/>
  <c r="LX39" i="16" a="1"/>
  <c r="LX39" i="16" s="1"/>
  <c r="LW39" i="16" a="1"/>
  <c r="LW39" i="16" s="1"/>
  <c r="LV39" i="16" a="1"/>
  <c r="LV39" i="16" s="1"/>
  <c r="LU39" i="16" a="1"/>
  <c r="LU39" i="16" s="1"/>
  <c r="LT39" i="16" a="1"/>
  <c r="LT39" i="16" s="1"/>
  <c r="LS39" i="16" a="1"/>
  <c r="LS39" i="16" s="1"/>
  <c r="LR39" i="16" a="1"/>
  <c r="LR39" i="16" s="1"/>
  <c r="LQ39" i="16" a="1"/>
  <c r="LQ39" i="16" s="1"/>
  <c r="LP39" i="16" a="1"/>
  <c r="LP39" i="16" s="1"/>
  <c r="LO39" i="16" a="1"/>
  <c r="LO39" i="16" s="1"/>
  <c r="LN39" i="16" a="1"/>
  <c r="LN39" i="16" s="1"/>
  <c r="LM39" i="16" a="1"/>
  <c r="LM39" i="16" s="1"/>
  <c r="LL39" i="16" a="1"/>
  <c r="LL39" i="16" s="1"/>
  <c r="LK39" i="16" a="1"/>
  <c r="LK39" i="16" s="1"/>
  <c r="LJ39" i="16" a="1"/>
  <c r="LJ39" i="16" s="1"/>
  <c r="LI39" i="16" a="1"/>
  <c r="LI39" i="16" s="1"/>
  <c r="LH39" i="16" a="1"/>
  <c r="LH39" i="16" s="1"/>
  <c r="LG39" i="16" a="1"/>
  <c r="LG39" i="16" s="1"/>
  <c r="LF39" i="16" a="1"/>
  <c r="LF39" i="16" s="1"/>
  <c r="LE39" i="16" a="1"/>
  <c r="LE39" i="16" s="1"/>
  <c r="LD39" i="16" a="1"/>
  <c r="LD39" i="16" s="1"/>
  <c r="LC39" i="16" a="1"/>
  <c r="LC39" i="16" s="1"/>
  <c r="LB39" i="16" a="1"/>
  <c r="LB39" i="16" s="1"/>
  <c r="LA39" i="16" a="1"/>
  <c r="LA39" i="16" s="1"/>
  <c r="KZ39" i="16" a="1"/>
  <c r="KZ39" i="16" s="1"/>
  <c r="KY39" i="16" a="1"/>
  <c r="KY39" i="16" s="1"/>
  <c r="KX39" i="16" a="1"/>
  <c r="KX39" i="16" s="1"/>
  <c r="KW39" i="16" a="1"/>
  <c r="KW39" i="16" s="1"/>
  <c r="KV39" i="16" a="1"/>
  <c r="KV39" i="16" s="1"/>
  <c r="KU39" i="16" a="1"/>
  <c r="KU39" i="16" s="1"/>
  <c r="KT39" i="16" a="1"/>
  <c r="KT39" i="16" s="1"/>
  <c r="KS39" i="16" a="1"/>
  <c r="KS39" i="16" s="1"/>
  <c r="KR39" i="16" a="1"/>
  <c r="KR39" i="16" s="1"/>
  <c r="KQ39" i="16" a="1"/>
  <c r="KQ39" i="16" s="1"/>
  <c r="KP39" i="16" a="1"/>
  <c r="KP39" i="16" s="1"/>
  <c r="KO39" i="16" a="1"/>
  <c r="KO39" i="16" s="1"/>
  <c r="KN39" i="16" a="1"/>
  <c r="KN39" i="16" s="1"/>
  <c r="KM39" i="16" a="1"/>
  <c r="KM39" i="16" s="1"/>
  <c r="KL39" i="16" a="1"/>
  <c r="KL39" i="16" s="1"/>
  <c r="KK39" i="16" a="1"/>
  <c r="KK39" i="16" s="1"/>
  <c r="KJ39" i="16" a="1"/>
  <c r="KJ39" i="16" s="1"/>
  <c r="KI39" i="16" a="1"/>
  <c r="KI39" i="16" s="1"/>
  <c r="KH39" i="16" a="1"/>
  <c r="KH39" i="16" s="1"/>
  <c r="KG39" i="16" a="1"/>
  <c r="KG39" i="16" s="1"/>
  <c r="KF39" i="16" a="1"/>
  <c r="KF39" i="16" s="1"/>
  <c r="KE39" i="16" a="1"/>
  <c r="KE39" i="16" s="1"/>
  <c r="KD39" i="16" a="1"/>
  <c r="KD39" i="16" s="1"/>
  <c r="KC39" i="16" a="1"/>
  <c r="KC39" i="16" s="1"/>
  <c r="KB39" i="16" a="1"/>
  <c r="KB39" i="16" s="1"/>
  <c r="KA39" i="16" a="1"/>
  <c r="KA39" i="16" s="1"/>
  <c r="JZ39" i="16" a="1"/>
  <c r="JZ39" i="16" s="1"/>
  <c r="JY39" i="16" a="1"/>
  <c r="JY39" i="16" s="1"/>
  <c r="JX39" i="16" a="1"/>
  <c r="JX39" i="16" s="1"/>
  <c r="JW39" i="16" a="1"/>
  <c r="JW39" i="16" s="1"/>
  <c r="JV39" i="16" a="1"/>
  <c r="JV39" i="16" s="1"/>
  <c r="JU39" i="16" a="1"/>
  <c r="JU39" i="16" s="1"/>
  <c r="JT39" i="16" a="1"/>
  <c r="JT39" i="16" s="1"/>
  <c r="JS39" i="16" a="1"/>
  <c r="JS39" i="16" s="1"/>
  <c r="JR39" i="16" a="1"/>
  <c r="JR39" i="16" s="1"/>
  <c r="JQ39" i="16" a="1"/>
  <c r="JQ39" i="16" s="1"/>
  <c r="JP39" i="16" a="1"/>
  <c r="JP39" i="16" s="1"/>
  <c r="JO39" i="16" a="1"/>
  <c r="JO39" i="16" s="1"/>
  <c r="JN39" i="16" a="1"/>
  <c r="JN39" i="16" s="1"/>
  <c r="JM39" i="16" a="1"/>
  <c r="JM39" i="16" s="1"/>
  <c r="JL39" i="16" a="1"/>
  <c r="JL39" i="16" s="1"/>
  <c r="JK39" i="16" a="1"/>
  <c r="JK39" i="16" s="1"/>
  <c r="JJ39" i="16" a="1"/>
  <c r="JJ39" i="16" s="1"/>
  <c r="JI39" i="16" a="1"/>
  <c r="JI39" i="16" s="1"/>
  <c r="JH39" i="16" a="1"/>
  <c r="JH39" i="16" s="1"/>
  <c r="JG39" i="16" a="1"/>
  <c r="JG39" i="16" s="1"/>
  <c r="JF39" i="16" a="1"/>
  <c r="JF39" i="16" s="1"/>
  <c r="JE39" i="16" a="1"/>
  <c r="JE39" i="16" s="1"/>
  <c r="JD39" i="16" a="1"/>
  <c r="JD39" i="16" s="1"/>
  <c r="JC39" i="16" a="1"/>
  <c r="JC39" i="16" s="1"/>
  <c r="JB39" i="16" a="1"/>
  <c r="JB39" i="16" s="1"/>
  <c r="JA39" i="16" a="1"/>
  <c r="JA39" i="16" s="1"/>
  <c r="IZ39" i="16" a="1"/>
  <c r="IZ39" i="16" s="1"/>
  <c r="IY39" i="16" a="1"/>
  <c r="IY39" i="16" s="1"/>
  <c r="IX39" i="16" a="1"/>
  <c r="IX39" i="16" s="1"/>
  <c r="IW39" i="16" a="1"/>
  <c r="IW39" i="16" s="1"/>
  <c r="IV39" i="16" a="1"/>
  <c r="IV39" i="16" s="1"/>
  <c r="IU39" i="16" a="1"/>
  <c r="IU39" i="16" s="1"/>
  <c r="IT39" i="16" a="1"/>
  <c r="IT39" i="16" s="1"/>
  <c r="IS39" i="16" a="1"/>
  <c r="IS39" i="16" s="1"/>
  <c r="IR39" i="16" a="1"/>
  <c r="IR39" i="16" s="1"/>
  <c r="IQ39" i="16" a="1"/>
  <c r="IQ39" i="16" s="1"/>
  <c r="IP39" i="16" a="1"/>
  <c r="IP39" i="16" s="1"/>
  <c r="IO39" i="16" a="1"/>
  <c r="IO39" i="16" s="1"/>
  <c r="IN39" i="16" a="1"/>
  <c r="IN39" i="16" s="1"/>
  <c r="IM39" i="16" a="1"/>
  <c r="IM39" i="16" s="1"/>
  <c r="IL39" i="16" a="1"/>
  <c r="IL39" i="16" s="1"/>
  <c r="IK39" i="16" a="1"/>
  <c r="IK39" i="16" s="1"/>
  <c r="IJ39" i="16" a="1"/>
  <c r="IJ39" i="16" s="1"/>
  <c r="II39" i="16" a="1"/>
  <c r="II39" i="16" s="1"/>
  <c r="IH39" i="16" a="1"/>
  <c r="IH39" i="16" s="1"/>
  <c r="IG39" i="16" a="1"/>
  <c r="IG39" i="16" s="1"/>
  <c r="IF39" i="16" a="1"/>
  <c r="IF39" i="16" s="1"/>
  <c r="IE39" i="16" a="1"/>
  <c r="IE39" i="16" s="1"/>
  <c r="ID39" i="16" a="1"/>
  <c r="ID39" i="16" s="1"/>
  <c r="IC39" i="16" a="1"/>
  <c r="IC39" i="16" s="1"/>
  <c r="IB39" i="16" a="1"/>
  <c r="IB39" i="16" s="1"/>
  <c r="IA39" i="16" a="1"/>
  <c r="IA39" i="16" s="1"/>
  <c r="HZ39" i="16" a="1"/>
  <c r="HZ39" i="16" s="1"/>
  <c r="HY39" i="16" a="1"/>
  <c r="HY39" i="16" s="1"/>
  <c r="HX39" i="16" a="1"/>
  <c r="HX39" i="16" s="1"/>
  <c r="HW39" i="16" a="1"/>
  <c r="HW39" i="16" s="1"/>
  <c r="HV39" i="16" a="1"/>
  <c r="HV39" i="16" s="1"/>
  <c r="HU39" i="16" a="1"/>
  <c r="HU39" i="16" s="1"/>
  <c r="HT39" i="16" a="1"/>
  <c r="HT39" i="16" s="1"/>
  <c r="HS39" i="16" a="1"/>
  <c r="HS39" i="16" s="1"/>
  <c r="HR39" i="16" a="1"/>
  <c r="HR39" i="16" s="1"/>
  <c r="HQ39" i="16" a="1"/>
  <c r="HQ39" i="16" s="1"/>
  <c r="HP39" i="16" a="1"/>
  <c r="HP39" i="16" s="1"/>
  <c r="HO39" i="16" a="1"/>
  <c r="HO39" i="16" s="1"/>
  <c r="HN39" i="16" a="1"/>
  <c r="HN39" i="16" s="1"/>
  <c r="HM39" i="16" a="1"/>
  <c r="HM39" i="16" s="1"/>
  <c r="HL39" i="16" a="1"/>
  <c r="HL39" i="16" s="1"/>
  <c r="HK39" i="16" a="1"/>
  <c r="HK39" i="16" s="1"/>
  <c r="HJ39" i="16" a="1"/>
  <c r="HJ39" i="16" s="1"/>
  <c r="HI39" i="16" a="1"/>
  <c r="HI39" i="16" s="1"/>
  <c r="HH39" i="16" a="1"/>
  <c r="HH39" i="16" s="1"/>
  <c r="HG39" i="16" a="1"/>
  <c r="HG39" i="16" s="1"/>
  <c r="HF39" i="16" a="1"/>
  <c r="HF39" i="16" s="1"/>
  <c r="HE39" i="16" a="1"/>
  <c r="HE39" i="16" s="1"/>
  <c r="HD39" i="16" a="1"/>
  <c r="HD39" i="16" s="1"/>
  <c r="HC39" i="16" a="1"/>
  <c r="HC39" i="16" s="1"/>
  <c r="HB39" i="16" a="1"/>
  <c r="HB39" i="16" s="1"/>
  <c r="HA39" i="16" a="1"/>
  <c r="HA39" i="16" s="1"/>
  <c r="GZ39" i="16" a="1"/>
  <c r="GZ39" i="16" s="1"/>
  <c r="GY39" i="16" a="1"/>
  <c r="GY39" i="16" s="1"/>
  <c r="GX39" i="16" a="1"/>
  <c r="GX39" i="16" s="1"/>
  <c r="GW39" i="16" a="1"/>
  <c r="GW39" i="16" s="1"/>
  <c r="GV39" i="16" a="1"/>
  <c r="GV39" i="16" s="1"/>
  <c r="GU39" i="16" a="1"/>
  <c r="GU39" i="16" s="1"/>
  <c r="GT39" i="16" a="1"/>
  <c r="GT39" i="16" s="1"/>
  <c r="GS39" i="16" a="1"/>
  <c r="GS39" i="16" s="1"/>
  <c r="GR39" i="16" a="1"/>
  <c r="GR39" i="16" s="1"/>
  <c r="GQ39" i="16" a="1"/>
  <c r="GQ39" i="16" s="1"/>
  <c r="GP39" i="16" a="1"/>
  <c r="GP39" i="16" s="1"/>
  <c r="GO39" i="16" a="1"/>
  <c r="GO39" i="16" s="1"/>
  <c r="GN39" i="16" a="1"/>
  <c r="GN39" i="16" s="1"/>
  <c r="GM39" i="16" a="1"/>
  <c r="GM39" i="16" s="1"/>
  <c r="GL39" i="16" a="1"/>
  <c r="GL39" i="16" s="1"/>
  <c r="GK39" i="16" a="1"/>
  <c r="GK39" i="16" s="1"/>
  <c r="GJ39" i="16" a="1"/>
  <c r="GJ39" i="16" s="1"/>
  <c r="GI39" i="16" a="1"/>
  <c r="GI39" i="16" s="1"/>
  <c r="GH39" i="16" a="1"/>
  <c r="GH39" i="16" s="1"/>
  <c r="GG39" i="16" a="1"/>
  <c r="GG39" i="16" s="1"/>
  <c r="GF39" i="16" a="1"/>
  <c r="GF39" i="16" s="1"/>
  <c r="GE39" i="16" a="1"/>
  <c r="GE39" i="16" s="1"/>
  <c r="GD39" i="16" a="1"/>
  <c r="GD39" i="16" s="1"/>
  <c r="GC39" i="16" a="1"/>
  <c r="GC39" i="16" s="1"/>
  <c r="GB39" i="16" a="1"/>
  <c r="GB39" i="16" s="1"/>
  <c r="GA39" i="16" a="1"/>
  <c r="GA39" i="16" s="1"/>
  <c r="FZ39" i="16" a="1"/>
  <c r="FZ39" i="16" s="1"/>
  <c r="FY39" i="16" a="1"/>
  <c r="FY39" i="16" s="1"/>
  <c r="FX39" i="16" a="1"/>
  <c r="FX39" i="16" s="1"/>
  <c r="FW39" i="16" a="1"/>
  <c r="FW39" i="16" s="1"/>
  <c r="FV39" i="16" a="1"/>
  <c r="FV39" i="16" s="1"/>
  <c r="FU39" i="16" a="1"/>
  <c r="FU39" i="16" s="1"/>
  <c r="FT39" i="16" a="1"/>
  <c r="FT39" i="16" s="1"/>
  <c r="FS39" i="16" a="1"/>
  <c r="FS39" i="16" s="1"/>
  <c r="FR39" i="16" a="1"/>
  <c r="FR39" i="16" s="1"/>
  <c r="FQ39" i="16" a="1"/>
  <c r="FQ39" i="16" s="1"/>
  <c r="FP39" i="16" a="1"/>
  <c r="FP39" i="16" s="1"/>
  <c r="FO39" i="16" a="1"/>
  <c r="FO39" i="16" s="1"/>
  <c r="FN39" i="16" a="1"/>
  <c r="FN39" i="16" s="1"/>
  <c r="FM39" i="16" a="1"/>
  <c r="FM39" i="16" s="1"/>
  <c r="FL39" i="16" a="1"/>
  <c r="FL39" i="16" s="1"/>
  <c r="FK39" i="16" a="1"/>
  <c r="FK39" i="16" s="1"/>
  <c r="FJ39" i="16" a="1"/>
  <c r="FJ39" i="16" s="1"/>
  <c r="FI39" i="16" a="1"/>
  <c r="FI39" i="16" s="1"/>
  <c r="FH39" i="16" a="1"/>
  <c r="FH39" i="16" s="1"/>
  <c r="FG39" i="16" a="1"/>
  <c r="FG39" i="16" s="1"/>
  <c r="FF39" i="16" a="1"/>
  <c r="FF39" i="16" s="1"/>
  <c r="FE39" i="16" a="1"/>
  <c r="FE39" i="16" s="1"/>
  <c r="FD39" i="16" a="1"/>
  <c r="FD39" i="16" s="1"/>
  <c r="FC39" i="16" a="1"/>
  <c r="FC39" i="16" s="1"/>
  <c r="FB39" i="16" a="1"/>
  <c r="FB39" i="16" s="1"/>
  <c r="FA39" i="16" a="1"/>
  <c r="FA39" i="16" s="1"/>
  <c r="EZ39" i="16" a="1"/>
  <c r="EZ39" i="16" s="1"/>
  <c r="EY39" i="16" a="1"/>
  <c r="EY39" i="16" s="1"/>
  <c r="EX39" i="16" a="1"/>
  <c r="EX39" i="16" s="1"/>
  <c r="EW39" i="16" a="1"/>
  <c r="EW39" i="16" s="1"/>
  <c r="EV39" i="16" a="1"/>
  <c r="EV39" i="16" s="1"/>
  <c r="EU39" i="16" a="1"/>
  <c r="EU39" i="16" s="1"/>
  <c r="ET39" i="16" a="1"/>
  <c r="ET39" i="16" s="1"/>
  <c r="ES39" i="16" a="1"/>
  <c r="ES39" i="16" s="1"/>
  <c r="ER39" i="16" a="1"/>
  <c r="ER39" i="16" s="1"/>
  <c r="EQ39" i="16" a="1"/>
  <c r="EQ39" i="16" s="1"/>
  <c r="EP39" i="16" a="1"/>
  <c r="EP39" i="16" s="1"/>
  <c r="EO39" i="16" a="1"/>
  <c r="EO39" i="16" s="1"/>
  <c r="EN39" i="16" a="1"/>
  <c r="EN39" i="16" s="1"/>
  <c r="EM39" i="16" a="1"/>
  <c r="EM39" i="16" s="1"/>
  <c r="EL39" i="16" a="1"/>
  <c r="EL39" i="16" s="1"/>
  <c r="EK39" i="16" a="1"/>
  <c r="EK39" i="16" s="1"/>
  <c r="EJ39" i="16" a="1"/>
  <c r="EJ39" i="16" s="1"/>
  <c r="EI39" i="16" a="1"/>
  <c r="EI39" i="16" s="1"/>
  <c r="EH39" i="16" a="1"/>
  <c r="EH39" i="16" s="1"/>
  <c r="EG39" i="16" a="1"/>
  <c r="EG39" i="16" s="1"/>
  <c r="EF39" i="16" a="1"/>
  <c r="EF39" i="16" s="1"/>
  <c r="EE39" i="16" a="1"/>
  <c r="EE39" i="16" s="1"/>
  <c r="ED39" i="16" a="1"/>
  <c r="ED39" i="16" s="1"/>
  <c r="EC39" i="16" a="1"/>
  <c r="EC39" i="16" s="1"/>
  <c r="EB39" i="16" a="1"/>
  <c r="EB39" i="16" s="1"/>
  <c r="EA39" i="16" a="1"/>
  <c r="EA39" i="16" s="1"/>
  <c r="DZ39" i="16" a="1"/>
  <c r="DZ39" i="16" s="1"/>
  <c r="DY39" i="16" a="1"/>
  <c r="DY39" i="16" s="1"/>
  <c r="DX39" i="16" a="1"/>
  <c r="DX39" i="16" s="1"/>
  <c r="DW39" i="16" a="1"/>
  <c r="DW39" i="16" s="1"/>
  <c r="DV39" i="16" a="1"/>
  <c r="DV39" i="16" s="1"/>
  <c r="DU39" i="16" a="1"/>
  <c r="DU39" i="16" s="1"/>
  <c r="DT39" i="16" a="1"/>
  <c r="DT39" i="16" s="1"/>
  <c r="DS39" i="16" a="1"/>
  <c r="DS39" i="16" s="1"/>
  <c r="DR39" i="16" a="1"/>
  <c r="DR39" i="16" s="1"/>
  <c r="DQ39" i="16" a="1"/>
  <c r="DQ39" i="16" s="1"/>
  <c r="DP39" i="16" a="1"/>
  <c r="DP39" i="16" s="1"/>
  <c r="DO39" i="16" a="1"/>
  <c r="DO39" i="16" s="1"/>
  <c r="DN39" i="16" a="1"/>
  <c r="DN39" i="16" s="1"/>
  <c r="DM39" i="16" a="1"/>
  <c r="DM39" i="16" s="1"/>
  <c r="DL39" i="16" a="1"/>
  <c r="DL39" i="16" s="1"/>
  <c r="DK39" i="16" a="1"/>
  <c r="DK39" i="16" s="1"/>
  <c r="DJ39" i="16" a="1"/>
  <c r="DJ39" i="16" s="1"/>
  <c r="DI39" i="16" a="1"/>
  <c r="DI39" i="16" s="1"/>
  <c r="DH39" i="16" a="1"/>
  <c r="DH39" i="16" s="1"/>
  <c r="DG39" i="16" a="1"/>
  <c r="DG39" i="16" s="1"/>
  <c r="DF39" i="16" a="1"/>
  <c r="DF39" i="16" s="1"/>
  <c r="DE39" i="16" a="1"/>
  <c r="DE39" i="16" s="1"/>
  <c r="DD39" i="16" a="1"/>
  <c r="DD39" i="16" s="1"/>
  <c r="DC39" i="16" a="1"/>
  <c r="DC39" i="16" s="1"/>
  <c r="DB39" i="16" a="1"/>
  <c r="DB39" i="16" s="1"/>
  <c r="DA39" i="16" a="1"/>
  <c r="DA39" i="16" s="1"/>
  <c r="CZ39" i="16" a="1"/>
  <c r="CZ39" i="16" s="1"/>
  <c r="CY39" i="16" a="1"/>
  <c r="CY39" i="16" s="1"/>
  <c r="CX39" i="16" a="1"/>
  <c r="CX39" i="16" s="1"/>
  <c r="CW39" i="16" a="1"/>
  <c r="CW39" i="16" s="1"/>
  <c r="CV39" i="16" a="1"/>
  <c r="CV39" i="16" s="1"/>
  <c r="CU39" i="16" a="1"/>
  <c r="CU39" i="16" s="1"/>
  <c r="CT39" i="16" a="1"/>
  <c r="CT39" i="16" s="1"/>
  <c r="CS39" i="16" a="1"/>
  <c r="CS39" i="16" s="1"/>
  <c r="CR39" i="16" a="1"/>
  <c r="CR39" i="16" s="1"/>
  <c r="CQ39" i="16" a="1"/>
  <c r="CQ39" i="16" s="1"/>
  <c r="CP39" i="16" a="1"/>
  <c r="CP39" i="16" s="1"/>
  <c r="CO39" i="16" a="1"/>
  <c r="CO39" i="16" s="1"/>
  <c r="CN39" i="16" a="1"/>
  <c r="CN39" i="16" s="1"/>
  <c r="CM39" i="16" a="1"/>
  <c r="CM39" i="16" s="1"/>
  <c r="CL39" i="16" a="1"/>
  <c r="CL39" i="16" s="1"/>
  <c r="CK39" i="16" a="1"/>
  <c r="CK39" i="16" s="1"/>
  <c r="CJ39" i="16" a="1"/>
  <c r="CJ39" i="16" s="1"/>
  <c r="CI39" i="16" a="1"/>
  <c r="CI39" i="16" s="1"/>
  <c r="CH39" i="16" a="1"/>
  <c r="CH39" i="16" s="1"/>
  <c r="CG39" i="16" a="1"/>
  <c r="CG39" i="16" s="1"/>
  <c r="CF39" i="16" a="1"/>
  <c r="CF39" i="16" s="1"/>
  <c r="CE39" i="16" a="1"/>
  <c r="CE39" i="16" s="1"/>
  <c r="CD39" i="16" a="1"/>
  <c r="CD39" i="16" s="1"/>
  <c r="CC39" i="16" a="1"/>
  <c r="CC39" i="16" s="1"/>
  <c r="CB39" i="16" a="1"/>
  <c r="CB39" i="16" s="1"/>
  <c r="CA39" i="16" a="1"/>
  <c r="CA39" i="16" s="1"/>
  <c r="BZ39" i="16" a="1"/>
  <c r="BZ39" i="16" s="1"/>
  <c r="BY39" i="16" a="1"/>
  <c r="BY39" i="16" s="1"/>
  <c r="BX39" i="16" a="1"/>
  <c r="BX39" i="16" s="1"/>
  <c r="BW39" i="16" a="1"/>
  <c r="BW39" i="16" s="1"/>
  <c r="BV39" i="16" a="1"/>
  <c r="BV39" i="16" s="1"/>
  <c r="BU39" i="16" a="1"/>
  <c r="BU39" i="16" s="1"/>
  <c r="BT39" i="16" a="1"/>
  <c r="BT39" i="16" s="1"/>
  <c r="BS39" i="16" a="1"/>
  <c r="BS39" i="16" s="1"/>
  <c r="BR39" i="16" a="1"/>
  <c r="BR39" i="16" s="1"/>
  <c r="BQ39" i="16" a="1"/>
  <c r="BQ39" i="16" s="1"/>
  <c r="BP39" i="16" a="1"/>
  <c r="BP39" i="16" s="1"/>
  <c r="BO39" i="16" a="1"/>
  <c r="BO39" i="16" s="1"/>
  <c r="BN39" i="16" a="1"/>
  <c r="BN39" i="16" s="1"/>
  <c r="BM39" i="16" a="1"/>
  <c r="BM39" i="16" s="1"/>
  <c r="BL39" i="16" a="1"/>
  <c r="BL39" i="16" s="1"/>
  <c r="BK39" i="16" a="1"/>
  <c r="BK39" i="16" s="1"/>
  <c r="BJ39" i="16" a="1"/>
  <c r="BJ39" i="16" s="1"/>
  <c r="BI39" i="16" a="1"/>
  <c r="BI39" i="16" s="1"/>
  <c r="BH39" i="16" a="1"/>
  <c r="BH39" i="16" s="1"/>
  <c r="BG39" i="16" a="1"/>
  <c r="BG39" i="16" s="1"/>
  <c r="BF39" i="16" a="1"/>
  <c r="BF39" i="16" s="1"/>
  <c r="BE39" i="16" a="1"/>
  <c r="BE39" i="16" s="1"/>
  <c r="BD39" i="16" a="1"/>
  <c r="BD39" i="16" s="1"/>
  <c r="BC39" i="16" a="1"/>
  <c r="BC39" i="16" s="1"/>
  <c r="BB39" i="16" a="1"/>
  <c r="BB39" i="16" s="1"/>
  <c r="BA39" i="16" a="1"/>
  <c r="BA39" i="16" s="1"/>
  <c r="AZ39" i="16" a="1"/>
  <c r="AZ39" i="16" s="1"/>
  <c r="AY39" i="16" a="1"/>
  <c r="AY39" i="16" s="1"/>
  <c r="AX39" i="16" a="1"/>
  <c r="AX39" i="16" s="1"/>
  <c r="AW39" i="16" a="1"/>
  <c r="AW39" i="16" s="1"/>
  <c r="AV39" i="16" a="1"/>
  <c r="AV39" i="16" s="1"/>
  <c r="AU39" i="16" a="1"/>
  <c r="AU39" i="16" s="1"/>
  <c r="AT39" i="16" a="1"/>
  <c r="AT39" i="16" s="1"/>
  <c r="AS39" i="16" a="1"/>
  <c r="AS39" i="16" s="1"/>
  <c r="AR39" i="16" a="1"/>
  <c r="AR39" i="16" s="1"/>
  <c r="AQ39" i="16" a="1"/>
  <c r="AQ39" i="16" s="1"/>
  <c r="AP39" i="16" a="1"/>
  <c r="AP39" i="16" s="1"/>
  <c r="AO39" i="16" a="1"/>
  <c r="AO39" i="16" s="1"/>
  <c r="AN39" i="16" a="1"/>
  <c r="AN39" i="16" s="1"/>
  <c r="AM39" i="16" a="1"/>
  <c r="AM39" i="16" s="1"/>
  <c r="AL39" i="16" a="1"/>
  <c r="AL39" i="16" s="1"/>
  <c r="AK39" i="16" a="1"/>
  <c r="AK39" i="16" s="1"/>
  <c r="AJ39" i="16" a="1"/>
  <c r="AJ39" i="16" s="1"/>
  <c r="AI39" i="16" a="1"/>
  <c r="AI39" i="16" s="1"/>
  <c r="AH39" i="16" a="1"/>
  <c r="AH39" i="16" s="1"/>
  <c r="AG39" i="16" a="1"/>
  <c r="AG39" i="16" s="1"/>
  <c r="AF39" i="16" a="1"/>
  <c r="AF39" i="16" s="1"/>
  <c r="AE39" i="16" a="1"/>
  <c r="AE39" i="16" s="1"/>
  <c r="AD39" i="16" a="1"/>
  <c r="AD39" i="16" s="1"/>
  <c r="AC39" i="16" a="1"/>
  <c r="AC39" i="16" s="1"/>
  <c r="AB39" i="16" a="1"/>
  <c r="AB39" i="16" s="1"/>
  <c r="AA39" i="16" a="1"/>
  <c r="AA39" i="16" s="1"/>
  <c r="Z39" i="16" a="1"/>
  <c r="Z39" i="16" s="1"/>
  <c r="Y39" i="16" a="1"/>
  <c r="Y39" i="16" s="1"/>
  <c r="X39" i="16" a="1"/>
  <c r="X39" i="16" s="1"/>
  <c r="W39" i="16" a="1"/>
  <c r="W39" i="16" s="1"/>
  <c r="V39" i="16" a="1"/>
  <c r="V39" i="16" s="1"/>
  <c r="U39" i="16" a="1"/>
  <c r="U39" i="16" s="1"/>
  <c r="T39" i="16" a="1"/>
  <c r="T39" i="16" s="1"/>
  <c r="S39" i="16" a="1"/>
  <c r="S39" i="16" s="1"/>
  <c r="R39" i="16" a="1"/>
  <c r="R39" i="16" s="1"/>
  <c r="Q39" i="16" a="1"/>
  <c r="Q39" i="16" s="1"/>
  <c r="P39" i="16" a="1"/>
  <c r="P39" i="16" s="1"/>
  <c r="O39" i="16" a="1"/>
  <c r="O39" i="16" s="1"/>
  <c r="N39" i="16" a="1"/>
  <c r="N39" i="16" s="1"/>
  <c r="M39" i="16" a="1"/>
  <c r="M39" i="16" s="1"/>
  <c r="L39" i="16" a="1"/>
  <c r="L39" i="16" s="1"/>
  <c r="K39" i="16" a="1"/>
  <c r="K39" i="16" s="1"/>
  <c r="J39" i="16" a="1"/>
  <c r="J39" i="16" s="1"/>
  <c r="NJ38" i="16" a="1"/>
  <c r="NJ38" i="16" s="1"/>
  <c r="NI38" i="16" a="1"/>
  <c r="NI38" i="16" s="1"/>
  <c r="NH38" i="16" a="1"/>
  <c r="NH38" i="16" s="1"/>
  <c r="NG38" i="16" a="1"/>
  <c r="NG38" i="16" s="1"/>
  <c r="NF38" i="16" a="1"/>
  <c r="NF38" i="16" s="1"/>
  <c r="NE38" i="16" a="1"/>
  <c r="NE38" i="16" s="1"/>
  <c r="ND38" i="16" a="1"/>
  <c r="ND38" i="16" s="1"/>
  <c r="NC38" i="16" a="1"/>
  <c r="NC38" i="16" s="1"/>
  <c r="NB38" i="16" a="1"/>
  <c r="NB38" i="16" s="1"/>
  <c r="NA38" i="16" a="1"/>
  <c r="NA38" i="16" s="1"/>
  <c r="MZ38" i="16" a="1"/>
  <c r="MZ38" i="16" s="1"/>
  <c r="MY38" i="16" a="1"/>
  <c r="MY38" i="16" s="1"/>
  <c r="MX38" i="16" a="1"/>
  <c r="MX38" i="16" s="1"/>
  <c r="MW38" i="16" a="1"/>
  <c r="MW38" i="16" s="1"/>
  <c r="MV38" i="16" a="1"/>
  <c r="MV38" i="16" s="1"/>
  <c r="MU38" i="16" a="1"/>
  <c r="MU38" i="16" s="1"/>
  <c r="MT38" i="16" a="1"/>
  <c r="MT38" i="16" s="1"/>
  <c r="MS38" i="16" a="1"/>
  <c r="MS38" i="16" s="1"/>
  <c r="MR38" i="16" a="1"/>
  <c r="MR38" i="16" s="1"/>
  <c r="MQ38" i="16" a="1"/>
  <c r="MQ38" i="16" s="1"/>
  <c r="MP38" i="16" a="1"/>
  <c r="MP38" i="16" s="1"/>
  <c r="MO38" i="16" a="1"/>
  <c r="MO38" i="16" s="1"/>
  <c r="MN38" i="16" a="1"/>
  <c r="MN38" i="16" s="1"/>
  <c r="MM38" i="16" a="1"/>
  <c r="MM38" i="16" s="1"/>
  <c r="ML38" i="16" a="1"/>
  <c r="ML38" i="16" s="1"/>
  <c r="MK38" i="16" a="1"/>
  <c r="MK38" i="16" s="1"/>
  <c r="MJ38" i="16" a="1"/>
  <c r="MJ38" i="16" s="1"/>
  <c r="MI38" i="16" a="1"/>
  <c r="MI38" i="16" s="1"/>
  <c r="MH38" i="16" a="1"/>
  <c r="MH38" i="16" s="1"/>
  <c r="MG38" i="16" a="1"/>
  <c r="MG38" i="16" s="1"/>
  <c r="MF38" i="16" a="1"/>
  <c r="MF38" i="16" s="1"/>
  <c r="ME38" i="16" a="1"/>
  <c r="ME38" i="16" s="1"/>
  <c r="MD38" i="16" a="1"/>
  <c r="MD38" i="16" s="1"/>
  <c r="MC38" i="16" a="1"/>
  <c r="MC38" i="16" s="1"/>
  <c r="MB38" i="16" a="1"/>
  <c r="MB38" i="16" s="1"/>
  <c r="MA38" i="16" a="1"/>
  <c r="MA38" i="16" s="1"/>
  <c r="LZ38" i="16" a="1"/>
  <c r="LZ38" i="16" s="1"/>
  <c r="LY38" i="16" a="1"/>
  <c r="LY38" i="16" s="1"/>
  <c r="LX38" i="16" a="1"/>
  <c r="LX38" i="16" s="1"/>
  <c r="LW38" i="16" a="1"/>
  <c r="LW38" i="16" s="1"/>
  <c r="LV38" i="16" a="1"/>
  <c r="LV38" i="16" s="1"/>
  <c r="LU38" i="16" a="1"/>
  <c r="LU38" i="16" s="1"/>
  <c r="LT38" i="16" a="1"/>
  <c r="LT38" i="16" s="1"/>
  <c r="LS38" i="16" a="1"/>
  <c r="LS38" i="16" s="1"/>
  <c r="LR38" i="16" a="1"/>
  <c r="LR38" i="16" s="1"/>
  <c r="LQ38" i="16" a="1"/>
  <c r="LQ38" i="16" s="1"/>
  <c r="LP38" i="16" a="1"/>
  <c r="LP38" i="16" s="1"/>
  <c r="LO38" i="16" a="1"/>
  <c r="LO38" i="16" s="1"/>
  <c r="LN38" i="16" a="1"/>
  <c r="LN38" i="16" s="1"/>
  <c r="LM38" i="16" a="1"/>
  <c r="LM38" i="16" s="1"/>
  <c r="LL38" i="16" a="1"/>
  <c r="LL38" i="16" s="1"/>
  <c r="LK38" i="16" a="1"/>
  <c r="LK38" i="16" s="1"/>
  <c r="LJ38" i="16" a="1"/>
  <c r="LJ38" i="16" s="1"/>
  <c r="LI38" i="16" a="1"/>
  <c r="LI38" i="16" s="1"/>
  <c r="LH38" i="16" a="1"/>
  <c r="LH38" i="16" s="1"/>
  <c r="LG38" i="16" a="1"/>
  <c r="LG38" i="16" s="1"/>
  <c r="LF38" i="16" a="1"/>
  <c r="LF38" i="16" s="1"/>
  <c r="LE38" i="16" a="1"/>
  <c r="LE38" i="16" s="1"/>
  <c r="LD38" i="16" a="1"/>
  <c r="LD38" i="16" s="1"/>
  <c r="LC38" i="16" a="1"/>
  <c r="LC38" i="16" s="1"/>
  <c r="LB38" i="16" a="1"/>
  <c r="LB38" i="16" s="1"/>
  <c r="LA38" i="16" a="1"/>
  <c r="LA38" i="16" s="1"/>
  <c r="KZ38" i="16" a="1"/>
  <c r="KZ38" i="16" s="1"/>
  <c r="KY38" i="16" a="1"/>
  <c r="KY38" i="16" s="1"/>
  <c r="KX38" i="16" a="1"/>
  <c r="KX38" i="16" s="1"/>
  <c r="KW38" i="16" a="1"/>
  <c r="KW38" i="16" s="1"/>
  <c r="KV38" i="16" a="1"/>
  <c r="KV38" i="16" s="1"/>
  <c r="KU38" i="16" a="1"/>
  <c r="KU38" i="16" s="1"/>
  <c r="KT38" i="16" a="1"/>
  <c r="KT38" i="16" s="1"/>
  <c r="KS38" i="16" a="1"/>
  <c r="KS38" i="16" s="1"/>
  <c r="KR38" i="16" a="1"/>
  <c r="KR38" i="16" s="1"/>
  <c r="KQ38" i="16" a="1"/>
  <c r="KQ38" i="16" s="1"/>
  <c r="KP38" i="16" a="1"/>
  <c r="KP38" i="16" s="1"/>
  <c r="KO38" i="16" a="1"/>
  <c r="KO38" i="16" s="1"/>
  <c r="KN38" i="16" a="1"/>
  <c r="KN38" i="16" s="1"/>
  <c r="KM38" i="16" a="1"/>
  <c r="KM38" i="16" s="1"/>
  <c r="KL38" i="16" a="1"/>
  <c r="KL38" i="16" s="1"/>
  <c r="KK38" i="16" a="1"/>
  <c r="KK38" i="16" s="1"/>
  <c r="KJ38" i="16" a="1"/>
  <c r="KJ38" i="16" s="1"/>
  <c r="KI38" i="16" a="1"/>
  <c r="KI38" i="16" s="1"/>
  <c r="KH38" i="16" a="1"/>
  <c r="KH38" i="16" s="1"/>
  <c r="KG38" i="16" a="1"/>
  <c r="KG38" i="16" s="1"/>
  <c r="KF38" i="16" a="1"/>
  <c r="KF38" i="16" s="1"/>
  <c r="KE38" i="16" a="1"/>
  <c r="KE38" i="16" s="1"/>
  <c r="KD38" i="16" a="1"/>
  <c r="KD38" i="16" s="1"/>
  <c r="KC38" i="16" a="1"/>
  <c r="KC38" i="16" s="1"/>
  <c r="KB38" i="16" a="1"/>
  <c r="KB38" i="16" s="1"/>
  <c r="KA38" i="16" a="1"/>
  <c r="KA38" i="16" s="1"/>
  <c r="JZ38" i="16" a="1"/>
  <c r="JZ38" i="16" s="1"/>
  <c r="JY38" i="16" a="1"/>
  <c r="JY38" i="16" s="1"/>
  <c r="JX38" i="16" a="1"/>
  <c r="JX38" i="16" s="1"/>
  <c r="JW38" i="16" a="1"/>
  <c r="JW38" i="16" s="1"/>
  <c r="JV38" i="16" a="1"/>
  <c r="JV38" i="16" s="1"/>
  <c r="JU38" i="16" a="1"/>
  <c r="JU38" i="16" s="1"/>
  <c r="JT38" i="16" a="1"/>
  <c r="JT38" i="16" s="1"/>
  <c r="JS38" i="16" a="1"/>
  <c r="JS38" i="16" s="1"/>
  <c r="JR38" i="16" a="1"/>
  <c r="JR38" i="16" s="1"/>
  <c r="JQ38" i="16" a="1"/>
  <c r="JQ38" i="16" s="1"/>
  <c r="JP38" i="16" a="1"/>
  <c r="JP38" i="16" s="1"/>
  <c r="JO38" i="16" a="1"/>
  <c r="JO38" i="16" s="1"/>
  <c r="JN38" i="16" a="1"/>
  <c r="JN38" i="16" s="1"/>
  <c r="JM38" i="16" a="1"/>
  <c r="JM38" i="16" s="1"/>
  <c r="JL38" i="16" a="1"/>
  <c r="JL38" i="16" s="1"/>
  <c r="JK38" i="16" a="1"/>
  <c r="JK38" i="16" s="1"/>
  <c r="JJ38" i="16" a="1"/>
  <c r="JJ38" i="16" s="1"/>
  <c r="JI38" i="16" a="1"/>
  <c r="JI38" i="16" s="1"/>
  <c r="JH38" i="16" a="1"/>
  <c r="JH38" i="16" s="1"/>
  <c r="JG38" i="16" a="1"/>
  <c r="JG38" i="16" s="1"/>
  <c r="JF38" i="16" a="1"/>
  <c r="JF38" i="16" s="1"/>
  <c r="JE38" i="16" a="1"/>
  <c r="JE38" i="16" s="1"/>
  <c r="JD38" i="16" a="1"/>
  <c r="JD38" i="16" s="1"/>
  <c r="JC38" i="16" a="1"/>
  <c r="JC38" i="16" s="1"/>
  <c r="JB38" i="16" a="1"/>
  <c r="JB38" i="16" s="1"/>
  <c r="JA38" i="16" a="1"/>
  <c r="JA38" i="16" s="1"/>
  <c r="IZ38" i="16" a="1"/>
  <c r="IZ38" i="16" s="1"/>
  <c r="IY38" i="16" a="1"/>
  <c r="IY38" i="16" s="1"/>
  <c r="IX38" i="16" a="1"/>
  <c r="IX38" i="16" s="1"/>
  <c r="IW38" i="16" a="1"/>
  <c r="IW38" i="16" s="1"/>
  <c r="IV38" i="16" a="1"/>
  <c r="IV38" i="16" s="1"/>
  <c r="IU38" i="16" a="1"/>
  <c r="IU38" i="16" s="1"/>
  <c r="IT38" i="16" a="1"/>
  <c r="IT38" i="16" s="1"/>
  <c r="IS38" i="16" a="1"/>
  <c r="IS38" i="16" s="1"/>
  <c r="IR38" i="16" a="1"/>
  <c r="IR38" i="16" s="1"/>
  <c r="IQ38" i="16" a="1"/>
  <c r="IQ38" i="16" s="1"/>
  <c r="IP38" i="16" a="1"/>
  <c r="IP38" i="16" s="1"/>
  <c r="IO38" i="16" a="1"/>
  <c r="IO38" i="16" s="1"/>
  <c r="IN38" i="16" a="1"/>
  <c r="IN38" i="16" s="1"/>
  <c r="IM38" i="16" a="1"/>
  <c r="IM38" i="16" s="1"/>
  <c r="IL38" i="16" a="1"/>
  <c r="IL38" i="16" s="1"/>
  <c r="IK38" i="16" a="1"/>
  <c r="IK38" i="16" s="1"/>
  <c r="IJ38" i="16" a="1"/>
  <c r="IJ38" i="16" s="1"/>
  <c r="II38" i="16" a="1"/>
  <c r="II38" i="16" s="1"/>
  <c r="IH38" i="16" a="1"/>
  <c r="IH38" i="16" s="1"/>
  <c r="IG38" i="16" a="1"/>
  <c r="IG38" i="16" s="1"/>
  <c r="IF38" i="16" a="1"/>
  <c r="IF38" i="16" s="1"/>
  <c r="IE38" i="16" a="1"/>
  <c r="IE38" i="16" s="1"/>
  <c r="ID38" i="16" a="1"/>
  <c r="ID38" i="16" s="1"/>
  <c r="IC38" i="16" a="1"/>
  <c r="IC38" i="16" s="1"/>
  <c r="IB38" i="16" a="1"/>
  <c r="IB38" i="16" s="1"/>
  <c r="IA38" i="16" a="1"/>
  <c r="IA38" i="16" s="1"/>
  <c r="HZ38" i="16" a="1"/>
  <c r="HZ38" i="16" s="1"/>
  <c r="HY38" i="16" a="1"/>
  <c r="HY38" i="16" s="1"/>
  <c r="HX38" i="16" a="1"/>
  <c r="HX38" i="16" s="1"/>
  <c r="HW38" i="16" a="1"/>
  <c r="HW38" i="16" s="1"/>
  <c r="HV38" i="16" a="1"/>
  <c r="HV38" i="16" s="1"/>
  <c r="HU38" i="16" a="1"/>
  <c r="HU38" i="16" s="1"/>
  <c r="HT38" i="16" a="1"/>
  <c r="HT38" i="16" s="1"/>
  <c r="HS38" i="16" a="1"/>
  <c r="HS38" i="16" s="1"/>
  <c r="HR38" i="16" a="1"/>
  <c r="HR38" i="16" s="1"/>
  <c r="HQ38" i="16" a="1"/>
  <c r="HQ38" i="16" s="1"/>
  <c r="HP38" i="16" a="1"/>
  <c r="HP38" i="16" s="1"/>
  <c r="HO38" i="16" a="1"/>
  <c r="HO38" i="16" s="1"/>
  <c r="HN38" i="16" a="1"/>
  <c r="HN38" i="16" s="1"/>
  <c r="HM38" i="16" a="1"/>
  <c r="HM38" i="16" s="1"/>
  <c r="HL38" i="16" a="1"/>
  <c r="HL38" i="16" s="1"/>
  <c r="HK38" i="16" a="1"/>
  <c r="HK38" i="16" s="1"/>
  <c r="HJ38" i="16" a="1"/>
  <c r="HJ38" i="16" s="1"/>
  <c r="HI38" i="16" a="1"/>
  <c r="HI38" i="16" s="1"/>
  <c r="HH38" i="16" a="1"/>
  <c r="HH38" i="16" s="1"/>
  <c r="HG38" i="16" a="1"/>
  <c r="HG38" i="16" s="1"/>
  <c r="HF38" i="16" a="1"/>
  <c r="HF38" i="16" s="1"/>
  <c r="HE38" i="16" a="1"/>
  <c r="HE38" i="16" s="1"/>
  <c r="HD38" i="16" a="1"/>
  <c r="HD38" i="16" s="1"/>
  <c r="HC38" i="16" a="1"/>
  <c r="HC38" i="16" s="1"/>
  <c r="HB38" i="16" a="1"/>
  <c r="HB38" i="16" s="1"/>
  <c r="HA38" i="16" a="1"/>
  <c r="HA38" i="16" s="1"/>
  <c r="GZ38" i="16" a="1"/>
  <c r="GZ38" i="16" s="1"/>
  <c r="GY38" i="16" a="1"/>
  <c r="GY38" i="16" s="1"/>
  <c r="GX38" i="16" a="1"/>
  <c r="GX38" i="16" s="1"/>
  <c r="GW38" i="16" a="1"/>
  <c r="GW38" i="16" s="1"/>
  <c r="GV38" i="16" a="1"/>
  <c r="GV38" i="16" s="1"/>
  <c r="GU38" i="16" a="1"/>
  <c r="GU38" i="16" s="1"/>
  <c r="GT38" i="16" a="1"/>
  <c r="GT38" i="16" s="1"/>
  <c r="GS38" i="16" a="1"/>
  <c r="GS38" i="16" s="1"/>
  <c r="GR38" i="16" a="1"/>
  <c r="GR38" i="16" s="1"/>
  <c r="GQ38" i="16" a="1"/>
  <c r="GQ38" i="16" s="1"/>
  <c r="GP38" i="16" a="1"/>
  <c r="GP38" i="16" s="1"/>
  <c r="GO38" i="16" a="1"/>
  <c r="GO38" i="16" s="1"/>
  <c r="GN38" i="16" a="1"/>
  <c r="GN38" i="16" s="1"/>
  <c r="GM38" i="16" a="1"/>
  <c r="GM38" i="16" s="1"/>
  <c r="GL38" i="16" a="1"/>
  <c r="GL38" i="16" s="1"/>
  <c r="GK38" i="16" a="1"/>
  <c r="GK38" i="16" s="1"/>
  <c r="GJ38" i="16" a="1"/>
  <c r="GJ38" i="16" s="1"/>
  <c r="GI38" i="16" a="1"/>
  <c r="GI38" i="16" s="1"/>
  <c r="GH38" i="16" a="1"/>
  <c r="GH38" i="16" s="1"/>
  <c r="GG38" i="16" a="1"/>
  <c r="GG38" i="16" s="1"/>
  <c r="GF38" i="16" a="1"/>
  <c r="GF38" i="16" s="1"/>
  <c r="GE38" i="16" a="1"/>
  <c r="GE38" i="16" s="1"/>
  <c r="GD38" i="16" a="1"/>
  <c r="GD38" i="16" s="1"/>
  <c r="GC38" i="16" a="1"/>
  <c r="GC38" i="16" s="1"/>
  <c r="GB38" i="16" a="1"/>
  <c r="GB38" i="16" s="1"/>
  <c r="GA38" i="16" a="1"/>
  <c r="GA38" i="16" s="1"/>
  <c r="FZ38" i="16" a="1"/>
  <c r="FZ38" i="16" s="1"/>
  <c r="FY38" i="16" a="1"/>
  <c r="FY38" i="16" s="1"/>
  <c r="FX38" i="16" a="1"/>
  <c r="FX38" i="16" s="1"/>
  <c r="FW38" i="16" a="1"/>
  <c r="FW38" i="16" s="1"/>
  <c r="FV38" i="16" a="1"/>
  <c r="FV38" i="16" s="1"/>
  <c r="FU38" i="16" a="1"/>
  <c r="FU38" i="16" s="1"/>
  <c r="FT38" i="16" a="1"/>
  <c r="FT38" i="16" s="1"/>
  <c r="FS38" i="16" a="1"/>
  <c r="FS38" i="16" s="1"/>
  <c r="FR38" i="16" a="1"/>
  <c r="FR38" i="16" s="1"/>
  <c r="FQ38" i="16" a="1"/>
  <c r="FQ38" i="16" s="1"/>
  <c r="FP38" i="16" a="1"/>
  <c r="FP38" i="16" s="1"/>
  <c r="FO38" i="16" a="1"/>
  <c r="FO38" i="16" s="1"/>
  <c r="FN38" i="16" a="1"/>
  <c r="FN38" i="16" s="1"/>
  <c r="FM38" i="16" a="1"/>
  <c r="FM38" i="16" s="1"/>
  <c r="FL38" i="16" a="1"/>
  <c r="FL38" i="16" s="1"/>
  <c r="FK38" i="16" a="1"/>
  <c r="FK38" i="16" s="1"/>
  <c r="FJ38" i="16" a="1"/>
  <c r="FJ38" i="16" s="1"/>
  <c r="FI38" i="16" a="1"/>
  <c r="FI38" i="16" s="1"/>
  <c r="FH38" i="16" a="1"/>
  <c r="FH38" i="16" s="1"/>
  <c r="FG38" i="16" a="1"/>
  <c r="FG38" i="16" s="1"/>
  <c r="FF38" i="16" a="1"/>
  <c r="FF38" i="16" s="1"/>
  <c r="FE38" i="16" a="1"/>
  <c r="FE38" i="16" s="1"/>
  <c r="FD38" i="16" a="1"/>
  <c r="FD38" i="16" s="1"/>
  <c r="FC38" i="16" a="1"/>
  <c r="FC38" i="16" s="1"/>
  <c r="FB38" i="16" a="1"/>
  <c r="FB38" i="16" s="1"/>
  <c r="FA38" i="16" a="1"/>
  <c r="FA38" i="16" s="1"/>
  <c r="EZ38" i="16" a="1"/>
  <c r="EZ38" i="16" s="1"/>
  <c r="EY38" i="16" a="1"/>
  <c r="EY38" i="16" s="1"/>
  <c r="EX38" i="16" a="1"/>
  <c r="EX38" i="16" s="1"/>
  <c r="EW38" i="16" a="1"/>
  <c r="EW38" i="16" s="1"/>
  <c r="EV38" i="16" a="1"/>
  <c r="EV38" i="16" s="1"/>
  <c r="EU38" i="16" a="1"/>
  <c r="EU38" i="16" s="1"/>
  <c r="ET38" i="16" a="1"/>
  <c r="ET38" i="16" s="1"/>
  <c r="ES38" i="16" a="1"/>
  <c r="ES38" i="16" s="1"/>
  <c r="ER38" i="16" a="1"/>
  <c r="ER38" i="16" s="1"/>
  <c r="EQ38" i="16" a="1"/>
  <c r="EQ38" i="16" s="1"/>
  <c r="EP38" i="16" a="1"/>
  <c r="EP38" i="16" s="1"/>
  <c r="EO38" i="16" a="1"/>
  <c r="EO38" i="16" s="1"/>
  <c r="EN38" i="16" a="1"/>
  <c r="EN38" i="16" s="1"/>
  <c r="EM38" i="16" a="1"/>
  <c r="EM38" i="16" s="1"/>
  <c r="EL38" i="16" a="1"/>
  <c r="EL38" i="16" s="1"/>
  <c r="EK38" i="16" a="1"/>
  <c r="EK38" i="16" s="1"/>
  <c r="EJ38" i="16" a="1"/>
  <c r="EJ38" i="16" s="1"/>
  <c r="EI38" i="16" a="1"/>
  <c r="EI38" i="16" s="1"/>
  <c r="EH38" i="16" a="1"/>
  <c r="EH38" i="16" s="1"/>
  <c r="EG38" i="16" a="1"/>
  <c r="EG38" i="16" s="1"/>
  <c r="EF38" i="16" a="1"/>
  <c r="EF38" i="16" s="1"/>
  <c r="EE38" i="16" a="1"/>
  <c r="EE38" i="16" s="1"/>
  <c r="ED38" i="16" a="1"/>
  <c r="ED38" i="16" s="1"/>
  <c r="EC38" i="16" a="1"/>
  <c r="EC38" i="16" s="1"/>
  <c r="EB38" i="16" a="1"/>
  <c r="EB38" i="16" s="1"/>
  <c r="EA38" i="16" a="1"/>
  <c r="EA38" i="16" s="1"/>
  <c r="DZ38" i="16" a="1"/>
  <c r="DZ38" i="16" s="1"/>
  <c r="DY38" i="16" a="1"/>
  <c r="DY38" i="16" s="1"/>
  <c r="DX38" i="16" a="1"/>
  <c r="DX38" i="16" s="1"/>
  <c r="DW38" i="16" a="1"/>
  <c r="DW38" i="16" s="1"/>
  <c r="DV38" i="16" a="1"/>
  <c r="DV38" i="16" s="1"/>
  <c r="DU38" i="16" a="1"/>
  <c r="DU38" i="16" s="1"/>
  <c r="DT38" i="16" a="1"/>
  <c r="DT38" i="16" s="1"/>
  <c r="DS38" i="16" a="1"/>
  <c r="DS38" i="16" s="1"/>
  <c r="DR38" i="16" a="1"/>
  <c r="DR38" i="16" s="1"/>
  <c r="DQ38" i="16" a="1"/>
  <c r="DQ38" i="16" s="1"/>
  <c r="DP38" i="16" a="1"/>
  <c r="DP38" i="16" s="1"/>
  <c r="DO38" i="16" a="1"/>
  <c r="DO38" i="16" s="1"/>
  <c r="DN38" i="16" a="1"/>
  <c r="DN38" i="16" s="1"/>
  <c r="DM38" i="16" a="1"/>
  <c r="DM38" i="16" s="1"/>
  <c r="DL38" i="16" a="1"/>
  <c r="DL38" i="16" s="1"/>
  <c r="DK38" i="16" a="1"/>
  <c r="DK38" i="16" s="1"/>
  <c r="DJ38" i="16" a="1"/>
  <c r="DJ38" i="16" s="1"/>
  <c r="DI38" i="16" a="1"/>
  <c r="DI38" i="16" s="1"/>
  <c r="DH38" i="16" a="1"/>
  <c r="DH38" i="16" s="1"/>
  <c r="DG38" i="16" a="1"/>
  <c r="DG38" i="16" s="1"/>
  <c r="DF38" i="16" a="1"/>
  <c r="DF38" i="16" s="1"/>
  <c r="DE38" i="16" a="1"/>
  <c r="DE38" i="16" s="1"/>
  <c r="DD38" i="16" a="1"/>
  <c r="DD38" i="16" s="1"/>
  <c r="DC38" i="16" a="1"/>
  <c r="DC38" i="16" s="1"/>
  <c r="DB38" i="16" a="1"/>
  <c r="DB38" i="16" s="1"/>
  <c r="DA38" i="16" a="1"/>
  <c r="DA38" i="16" s="1"/>
  <c r="CZ38" i="16" a="1"/>
  <c r="CZ38" i="16" s="1"/>
  <c r="CY38" i="16" a="1"/>
  <c r="CY38" i="16" s="1"/>
  <c r="CX38" i="16" a="1"/>
  <c r="CX38" i="16" s="1"/>
  <c r="CW38" i="16" a="1"/>
  <c r="CW38" i="16" s="1"/>
  <c r="CV38" i="16" a="1"/>
  <c r="CV38" i="16" s="1"/>
  <c r="CU38" i="16" a="1"/>
  <c r="CU38" i="16" s="1"/>
  <c r="CT38" i="16" a="1"/>
  <c r="CT38" i="16" s="1"/>
  <c r="CS38" i="16" a="1"/>
  <c r="CS38" i="16" s="1"/>
  <c r="CR38" i="16" a="1"/>
  <c r="CR38" i="16" s="1"/>
  <c r="CQ38" i="16" a="1"/>
  <c r="CQ38" i="16" s="1"/>
  <c r="CP38" i="16" a="1"/>
  <c r="CP38" i="16" s="1"/>
  <c r="CO38" i="16" a="1"/>
  <c r="CO38" i="16" s="1"/>
  <c r="CN38" i="16" a="1"/>
  <c r="CN38" i="16" s="1"/>
  <c r="CM38" i="16" a="1"/>
  <c r="CM38" i="16" s="1"/>
  <c r="CL38" i="16" a="1"/>
  <c r="CL38" i="16" s="1"/>
  <c r="CK38" i="16" a="1"/>
  <c r="CK38" i="16" s="1"/>
  <c r="CJ38" i="16" a="1"/>
  <c r="CJ38" i="16" s="1"/>
  <c r="CI38" i="16" a="1"/>
  <c r="CI38" i="16" s="1"/>
  <c r="CH38" i="16" a="1"/>
  <c r="CH38" i="16" s="1"/>
  <c r="CG38" i="16" a="1"/>
  <c r="CG38" i="16" s="1"/>
  <c r="CF38" i="16" a="1"/>
  <c r="CF38" i="16" s="1"/>
  <c r="CE38" i="16" a="1"/>
  <c r="CE38" i="16" s="1"/>
  <c r="CD38" i="16" a="1"/>
  <c r="CD38" i="16" s="1"/>
  <c r="CC38" i="16" a="1"/>
  <c r="CC38" i="16" s="1"/>
  <c r="CB38" i="16" a="1"/>
  <c r="CB38" i="16" s="1"/>
  <c r="CA38" i="16" a="1"/>
  <c r="CA38" i="16" s="1"/>
  <c r="BZ38" i="16" a="1"/>
  <c r="BZ38" i="16" s="1"/>
  <c r="BY38" i="16" a="1"/>
  <c r="BY38" i="16" s="1"/>
  <c r="BX38" i="16" a="1"/>
  <c r="BX38" i="16" s="1"/>
  <c r="BW38" i="16" a="1"/>
  <c r="BW38" i="16" s="1"/>
  <c r="BV38" i="16" a="1"/>
  <c r="BV38" i="16" s="1"/>
  <c r="BU38" i="16" a="1"/>
  <c r="BU38" i="16" s="1"/>
  <c r="BT38" i="16" a="1"/>
  <c r="BT38" i="16" s="1"/>
  <c r="BS38" i="16" a="1"/>
  <c r="BS38" i="16" s="1"/>
  <c r="BR38" i="16" a="1"/>
  <c r="BR38" i="16" s="1"/>
  <c r="BQ38" i="16" a="1"/>
  <c r="BQ38" i="16" s="1"/>
  <c r="BP38" i="16" a="1"/>
  <c r="BP38" i="16" s="1"/>
  <c r="BO38" i="16" a="1"/>
  <c r="BO38" i="16" s="1"/>
  <c r="BN38" i="16" a="1"/>
  <c r="BN38" i="16" s="1"/>
  <c r="BM38" i="16" a="1"/>
  <c r="BM38" i="16" s="1"/>
  <c r="BL38" i="16" a="1"/>
  <c r="BL38" i="16" s="1"/>
  <c r="BK38" i="16" a="1"/>
  <c r="BK38" i="16" s="1"/>
  <c r="BJ38" i="16" a="1"/>
  <c r="BJ38" i="16" s="1"/>
  <c r="BI38" i="16" a="1"/>
  <c r="BI38" i="16" s="1"/>
  <c r="BH38" i="16" a="1"/>
  <c r="BH38" i="16" s="1"/>
  <c r="BG38" i="16" a="1"/>
  <c r="BG38" i="16" s="1"/>
  <c r="BF38" i="16" a="1"/>
  <c r="BF38" i="16" s="1"/>
  <c r="BE38" i="16" a="1"/>
  <c r="BE38" i="16" s="1"/>
  <c r="BD38" i="16" a="1"/>
  <c r="BD38" i="16" s="1"/>
  <c r="BC38" i="16" a="1"/>
  <c r="BC38" i="16" s="1"/>
  <c r="BB38" i="16" a="1"/>
  <c r="BB38" i="16" s="1"/>
  <c r="BA38" i="16" a="1"/>
  <c r="BA38" i="16" s="1"/>
  <c r="AZ38" i="16" a="1"/>
  <c r="AZ38" i="16" s="1"/>
  <c r="AY38" i="16" a="1"/>
  <c r="AY38" i="16" s="1"/>
  <c r="AX38" i="16" a="1"/>
  <c r="AX38" i="16" s="1"/>
  <c r="AW38" i="16" a="1"/>
  <c r="AW38" i="16" s="1"/>
  <c r="AV38" i="16" a="1"/>
  <c r="AV38" i="16" s="1"/>
  <c r="AU38" i="16" a="1"/>
  <c r="AU38" i="16" s="1"/>
  <c r="AT38" i="16" a="1"/>
  <c r="AT38" i="16" s="1"/>
  <c r="AS38" i="16" a="1"/>
  <c r="AS38" i="16" s="1"/>
  <c r="AR38" i="16" a="1"/>
  <c r="AR38" i="16" s="1"/>
  <c r="AQ38" i="16" a="1"/>
  <c r="AQ38" i="16" s="1"/>
  <c r="AP38" i="16" a="1"/>
  <c r="AP38" i="16" s="1"/>
  <c r="AO38" i="16" a="1"/>
  <c r="AO38" i="16" s="1"/>
  <c r="AN38" i="16" a="1"/>
  <c r="AN38" i="16" s="1"/>
  <c r="AM38" i="16" a="1"/>
  <c r="AM38" i="16" s="1"/>
  <c r="AL38" i="16" a="1"/>
  <c r="AL38" i="16" s="1"/>
  <c r="AK38" i="16" a="1"/>
  <c r="AK38" i="16" s="1"/>
  <c r="AJ38" i="16" a="1"/>
  <c r="AJ38" i="16" s="1"/>
  <c r="AI38" i="16" a="1"/>
  <c r="AI38" i="16" s="1"/>
  <c r="AH38" i="16" a="1"/>
  <c r="AH38" i="16" s="1"/>
  <c r="AG38" i="16" a="1"/>
  <c r="AG38" i="16" s="1"/>
  <c r="AF38" i="16" a="1"/>
  <c r="AF38" i="16" s="1"/>
  <c r="AE38" i="16" a="1"/>
  <c r="AE38" i="16" s="1"/>
  <c r="AD38" i="16" a="1"/>
  <c r="AD38" i="16" s="1"/>
  <c r="AC38" i="16" a="1"/>
  <c r="AC38" i="16" s="1"/>
  <c r="AB38" i="16" a="1"/>
  <c r="AB38" i="16" s="1"/>
  <c r="AA38" i="16" a="1"/>
  <c r="AA38" i="16" s="1"/>
  <c r="Z38" i="16" a="1"/>
  <c r="Z38" i="16" s="1"/>
  <c r="Y38" i="16" a="1"/>
  <c r="Y38" i="16" s="1"/>
  <c r="X38" i="16" a="1"/>
  <c r="X38" i="16" s="1"/>
  <c r="W38" i="16" a="1"/>
  <c r="W38" i="16" s="1"/>
  <c r="V38" i="16" a="1"/>
  <c r="V38" i="16" s="1"/>
  <c r="U38" i="16" a="1"/>
  <c r="U38" i="16" s="1"/>
  <c r="T38" i="16" a="1"/>
  <c r="T38" i="16" s="1"/>
  <c r="S38" i="16" a="1"/>
  <c r="S38" i="16" s="1"/>
  <c r="R38" i="16" a="1"/>
  <c r="R38" i="16" s="1"/>
  <c r="Q38" i="16" a="1"/>
  <c r="Q38" i="16" s="1"/>
  <c r="P38" i="16" a="1"/>
  <c r="P38" i="16" s="1"/>
  <c r="O38" i="16" a="1"/>
  <c r="O38" i="16" s="1"/>
  <c r="N38" i="16" a="1"/>
  <c r="N38" i="16" s="1"/>
  <c r="M38" i="16" a="1"/>
  <c r="M38" i="16" s="1"/>
  <c r="L38" i="16" a="1"/>
  <c r="L38" i="16" s="1"/>
  <c r="K38" i="16" a="1"/>
  <c r="K38" i="16" s="1"/>
  <c r="J38" i="16" a="1"/>
  <c r="J38" i="16" s="1"/>
  <c r="NJ37" i="16" a="1"/>
  <c r="NJ37" i="16" s="1"/>
  <c r="NI37" i="16" a="1"/>
  <c r="NI37" i="16" s="1"/>
  <c r="NH37" i="16" a="1"/>
  <c r="NH37" i="16" s="1"/>
  <c r="NG37" i="16" a="1"/>
  <c r="NG37" i="16" s="1"/>
  <c r="NF37" i="16" a="1"/>
  <c r="NF37" i="16" s="1"/>
  <c r="NE37" i="16" a="1"/>
  <c r="NE37" i="16" s="1"/>
  <c r="ND37" i="16" a="1"/>
  <c r="ND37" i="16" s="1"/>
  <c r="NC37" i="16" a="1"/>
  <c r="NC37" i="16" s="1"/>
  <c r="NB37" i="16" a="1"/>
  <c r="NB37" i="16" s="1"/>
  <c r="NA37" i="16" a="1"/>
  <c r="NA37" i="16" s="1"/>
  <c r="MZ37" i="16" a="1"/>
  <c r="MZ37" i="16" s="1"/>
  <c r="MY37" i="16" a="1"/>
  <c r="MY37" i="16" s="1"/>
  <c r="MX37" i="16" a="1"/>
  <c r="MX37" i="16" s="1"/>
  <c r="MW37" i="16" a="1"/>
  <c r="MW37" i="16" s="1"/>
  <c r="MV37" i="16" a="1"/>
  <c r="MV37" i="16" s="1"/>
  <c r="MU37" i="16" a="1"/>
  <c r="MU37" i="16" s="1"/>
  <c r="MT37" i="16" a="1"/>
  <c r="MT37" i="16" s="1"/>
  <c r="MS37" i="16" a="1"/>
  <c r="MS37" i="16" s="1"/>
  <c r="MR37" i="16" a="1"/>
  <c r="MR37" i="16" s="1"/>
  <c r="MQ37" i="16" a="1"/>
  <c r="MQ37" i="16" s="1"/>
  <c r="MP37" i="16" a="1"/>
  <c r="MP37" i="16" s="1"/>
  <c r="MO37" i="16" a="1"/>
  <c r="MO37" i="16" s="1"/>
  <c r="MN37" i="16" a="1"/>
  <c r="MN37" i="16" s="1"/>
  <c r="MM37" i="16" a="1"/>
  <c r="MM37" i="16" s="1"/>
  <c r="ML37" i="16" a="1"/>
  <c r="ML37" i="16" s="1"/>
  <c r="MK37" i="16" a="1"/>
  <c r="MK37" i="16" s="1"/>
  <c r="MJ37" i="16" a="1"/>
  <c r="MJ37" i="16" s="1"/>
  <c r="MI37" i="16" a="1"/>
  <c r="MI37" i="16" s="1"/>
  <c r="MH37" i="16" a="1"/>
  <c r="MH37" i="16" s="1"/>
  <c r="MG37" i="16" a="1"/>
  <c r="MG37" i="16" s="1"/>
  <c r="MF37" i="16" a="1"/>
  <c r="MF37" i="16" s="1"/>
  <c r="ME37" i="16" a="1"/>
  <c r="ME37" i="16" s="1"/>
  <c r="MD37" i="16" a="1"/>
  <c r="MD37" i="16" s="1"/>
  <c r="MC37" i="16" a="1"/>
  <c r="MC37" i="16" s="1"/>
  <c r="MB37" i="16" a="1"/>
  <c r="MB37" i="16" s="1"/>
  <c r="MA37" i="16" a="1"/>
  <c r="MA37" i="16" s="1"/>
  <c r="LZ37" i="16" a="1"/>
  <c r="LZ37" i="16" s="1"/>
  <c r="LY37" i="16" a="1"/>
  <c r="LY37" i="16" s="1"/>
  <c r="LX37" i="16" a="1"/>
  <c r="LX37" i="16" s="1"/>
  <c r="LW37" i="16" a="1"/>
  <c r="LW37" i="16" s="1"/>
  <c r="LV37" i="16" a="1"/>
  <c r="LV37" i="16" s="1"/>
  <c r="LU37" i="16" a="1"/>
  <c r="LU37" i="16" s="1"/>
  <c r="LT37" i="16" a="1"/>
  <c r="LT37" i="16" s="1"/>
  <c r="LS37" i="16" a="1"/>
  <c r="LS37" i="16" s="1"/>
  <c r="LR37" i="16" a="1"/>
  <c r="LR37" i="16" s="1"/>
  <c r="LQ37" i="16" a="1"/>
  <c r="LQ37" i="16" s="1"/>
  <c r="LP37" i="16" a="1"/>
  <c r="LP37" i="16" s="1"/>
  <c r="LO37" i="16" a="1"/>
  <c r="LO37" i="16" s="1"/>
  <c r="LN37" i="16" a="1"/>
  <c r="LN37" i="16" s="1"/>
  <c r="LM37" i="16" a="1"/>
  <c r="LM37" i="16" s="1"/>
  <c r="LL37" i="16" a="1"/>
  <c r="LL37" i="16" s="1"/>
  <c r="LK37" i="16" a="1"/>
  <c r="LK37" i="16" s="1"/>
  <c r="LJ37" i="16" a="1"/>
  <c r="LJ37" i="16" s="1"/>
  <c r="LI37" i="16" a="1"/>
  <c r="LI37" i="16" s="1"/>
  <c r="LH37" i="16" a="1"/>
  <c r="LH37" i="16" s="1"/>
  <c r="LG37" i="16" a="1"/>
  <c r="LG37" i="16" s="1"/>
  <c r="LF37" i="16" a="1"/>
  <c r="LF37" i="16" s="1"/>
  <c r="LE37" i="16" a="1"/>
  <c r="LE37" i="16" s="1"/>
  <c r="LD37" i="16" a="1"/>
  <c r="LD37" i="16" s="1"/>
  <c r="LC37" i="16" a="1"/>
  <c r="LC37" i="16" s="1"/>
  <c r="LB37" i="16" a="1"/>
  <c r="LB37" i="16" s="1"/>
  <c r="LA37" i="16" a="1"/>
  <c r="LA37" i="16" s="1"/>
  <c r="KZ37" i="16" a="1"/>
  <c r="KZ37" i="16" s="1"/>
  <c r="KY37" i="16" a="1"/>
  <c r="KY37" i="16" s="1"/>
  <c r="KX37" i="16" a="1"/>
  <c r="KX37" i="16" s="1"/>
  <c r="KW37" i="16" a="1"/>
  <c r="KW37" i="16" s="1"/>
  <c r="KV37" i="16" a="1"/>
  <c r="KV37" i="16" s="1"/>
  <c r="KU37" i="16" a="1"/>
  <c r="KU37" i="16" s="1"/>
  <c r="KT37" i="16" a="1"/>
  <c r="KT37" i="16" s="1"/>
  <c r="KS37" i="16" a="1"/>
  <c r="KS37" i="16" s="1"/>
  <c r="KR37" i="16" a="1"/>
  <c r="KR37" i="16" s="1"/>
  <c r="KQ37" i="16" a="1"/>
  <c r="KQ37" i="16" s="1"/>
  <c r="KP37" i="16" a="1"/>
  <c r="KP37" i="16" s="1"/>
  <c r="KO37" i="16" a="1"/>
  <c r="KO37" i="16" s="1"/>
  <c r="KN37" i="16" a="1"/>
  <c r="KN37" i="16" s="1"/>
  <c r="KM37" i="16" a="1"/>
  <c r="KM37" i="16" s="1"/>
  <c r="KL37" i="16" a="1"/>
  <c r="KL37" i="16" s="1"/>
  <c r="KK37" i="16" a="1"/>
  <c r="KK37" i="16" s="1"/>
  <c r="KJ37" i="16" a="1"/>
  <c r="KJ37" i="16" s="1"/>
  <c r="KI37" i="16" a="1"/>
  <c r="KI37" i="16" s="1"/>
  <c r="KH37" i="16" a="1"/>
  <c r="KH37" i="16" s="1"/>
  <c r="KG37" i="16" a="1"/>
  <c r="KG37" i="16" s="1"/>
  <c r="KF37" i="16" a="1"/>
  <c r="KF37" i="16" s="1"/>
  <c r="KE37" i="16" a="1"/>
  <c r="KE37" i="16" s="1"/>
  <c r="KD37" i="16" a="1"/>
  <c r="KD37" i="16" s="1"/>
  <c r="KC37" i="16" a="1"/>
  <c r="KC37" i="16" s="1"/>
  <c r="KB37" i="16" a="1"/>
  <c r="KB37" i="16" s="1"/>
  <c r="KA37" i="16" a="1"/>
  <c r="KA37" i="16" s="1"/>
  <c r="JZ37" i="16" a="1"/>
  <c r="JZ37" i="16" s="1"/>
  <c r="JY37" i="16" a="1"/>
  <c r="JY37" i="16" s="1"/>
  <c r="JX37" i="16" a="1"/>
  <c r="JX37" i="16" s="1"/>
  <c r="JW37" i="16" a="1"/>
  <c r="JW37" i="16" s="1"/>
  <c r="JV37" i="16" a="1"/>
  <c r="JV37" i="16" s="1"/>
  <c r="JU37" i="16" a="1"/>
  <c r="JU37" i="16" s="1"/>
  <c r="JT37" i="16" a="1"/>
  <c r="JT37" i="16" s="1"/>
  <c r="JS37" i="16" a="1"/>
  <c r="JS37" i="16" s="1"/>
  <c r="JR37" i="16" a="1"/>
  <c r="JR37" i="16" s="1"/>
  <c r="JQ37" i="16" a="1"/>
  <c r="JQ37" i="16" s="1"/>
  <c r="JP37" i="16" a="1"/>
  <c r="JP37" i="16" s="1"/>
  <c r="JO37" i="16" a="1"/>
  <c r="JO37" i="16" s="1"/>
  <c r="JN37" i="16" a="1"/>
  <c r="JN37" i="16" s="1"/>
  <c r="JM37" i="16" a="1"/>
  <c r="JM37" i="16" s="1"/>
  <c r="JL37" i="16" a="1"/>
  <c r="JL37" i="16" s="1"/>
  <c r="JK37" i="16" a="1"/>
  <c r="JK37" i="16" s="1"/>
  <c r="JJ37" i="16" a="1"/>
  <c r="JJ37" i="16" s="1"/>
  <c r="JI37" i="16" a="1"/>
  <c r="JI37" i="16" s="1"/>
  <c r="JH37" i="16" a="1"/>
  <c r="JH37" i="16" s="1"/>
  <c r="JG37" i="16" a="1"/>
  <c r="JG37" i="16" s="1"/>
  <c r="JF37" i="16" a="1"/>
  <c r="JF37" i="16" s="1"/>
  <c r="JE37" i="16" a="1"/>
  <c r="JE37" i="16" s="1"/>
  <c r="JD37" i="16" a="1"/>
  <c r="JD37" i="16" s="1"/>
  <c r="JC37" i="16" a="1"/>
  <c r="JC37" i="16" s="1"/>
  <c r="JB37" i="16" a="1"/>
  <c r="JB37" i="16" s="1"/>
  <c r="JA37" i="16" a="1"/>
  <c r="JA37" i="16" s="1"/>
  <c r="IZ37" i="16" a="1"/>
  <c r="IZ37" i="16" s="1"/>
  <c r="IY37" i="16" a="1"/>
  <c r="IY37" i="16" s="1"/>
  <c r="IX37" i="16" a="1"/>
  <c r="IX37" i="16" s="1"/>
  <c r="IW37" i="16" a="1"/>
  <c r="IW37" i="16" s="1"/>
  <c r="IV37" i="16" a="1"/>
  <c r="IV37" i="16" s="1"/>
  <c r="IU37" i="16" a="1"/>
  <c r="IU37" i="16" s="1"/>
  <c r="IT37" i="16" a="1"/>
  <c r="IT37" i="16" s="1"/>
  <c r="IS37" i="16" a="1"/>
  <c r="IS37" i="16" s="1"/>
  <c r="IR37" i="16" a="1"/>
  <c r="IR37" i="16" s="1"/>
  <c r="IQ37" i="16" a="1"/>
  <c r="IQ37" i="16" s="1"/>
  <c r="IP37" i="16" a="1"/>
  <c r="IP37" i="16" s="1"/>
  <c r="IO37" i="16" a="1"/>
  <c r="IO37" i="16" s="1"/>
  <c r="IN37" i="16" a="1"/>
  <c r="IN37" i="16" s="1"/>
  <c r="IM37" i="16" a="1"/>
  <c r="IM37" i="16" s="1"/>
  <c r="IL37" i="16" a="1"/>
  <c r="IL37" i="16" s="1"/>
  <c r="IK37" i="16" a="1"/>
  <c r="IK37" i="16" s="1"/>
  <c r="IJ37" i="16" a="1"/>
  <c r="IJ37" i="16" s="1"/>
  <c r="II37" i="16" a="1"/>
  <c r="II37" i="16" s="1"/>
  <c r="IH37" i="16" a="1"/>
  <c r="IH37" i="16" s="1"/>
  <c r="IG37" i="16" a="1"/>
  <c r="IG37" i="16" s="1"/>
  <c r="IF37" i="16" a="1"/>
  <c r="IF37" i="16" s="1"/>
  <c r="IE37" i="16" a="1"/>
  <c r="IE37" i="16" s="1"/>
  <c r="ID37" i="16" a="1"/>
  <c r="ID37" i="16" s="1"/>
  <c r="IC37" i="16" a="1"/>
  <c r="IC37" i="16" s="1"/>
  <c r="IB37" i="16" a="1"/>
  <c r="IB37" i="16" s="1"/>
  <c r="IA37" i="16" a="1"/>
  <c r="IA37" i="16" s="1"/>
  <c r="HZ37" i="16" a="1"/>
  <c r="HZ37" i="16" s="1"/>
  <c r="HY37" i="16" a="1"/>
  <c r="HY37" i="16" s="1"/>
  <c r="HX37" i="16" a="1"/>
  <c r="HX37" i="16" s="1"/>
  <c r="HW37" i="16" a="1"/>
  <c r="HW37" i="16" s="1"/>
  <c r="HV37" i="16" a="1"/>
  <c r="HV37" i="16" s="1"/>
  <c r="HU37" i="16" a="1"/>
  <c r="HU37" i="16" s="1"/>
  <c r="HT37" i="16" a="1"/>
  <c r="HT37" i="16" s="1"/>
  <c r="HS37" i="16" a="1"/>
  <c r="HS37" i="16" s="1"/>
  <c r="HR37" i="16" a="1"/>
  <c r="HR37" i="16" s="1"/>
  <c r="HQ37" i="16" a="1"/>
  <c r="HQ37" i="16" s="1"/>
  <c r="HP37" i="16" a="1"/>
  <c r="HP37" i="16" s="1"/>
  <c r="HO37" i="16" a="1"/>
  <c r="HO37" i="16" s="1"/>
  <c r="HN37" i="16" a="1"/>
  <c r="HN37" i="16" s="1"/>
  <c r="HM37" i="16" a="1"/>
  <c r="HM37" i="16" s="1"/>
  <c r="HL37" i="16" a="1"/>
  <c r="HL37" i="16" s="1"/>
  <c r="HK37" i="16" a="1"/>
  <c r="HK37" i="16" s="1"/>
  <c r="HJ37" i="16" a="1"/>
  <c r="HJ37" i="16" s="1"/>
  <c r="HI37" i="16" a="1"/>
  <c r="HI37" i="16" s="1"/>
  <c r="HH37" i="16" a="1"/>
  <c r="HH37" i="16" s="1"/>
  <c r="HG37" i="16" a="1"/>
  <c r="HG37" i="16" s="1"/>
  <c r="HF37" i="16" a="1"/>
  <c r="HF37" i="16" s="1"/>
  <c r="HE37" i="16" a="1"/>
  <c r="HE37" i="16" s="1"/>
  <c r="HD37" i="16" a="1"/>
  <c r="HD37" i="16" s="1"/>
  <c r="HC37" i="16" a="1"/>
  <c r="HC37" i="16" s="1"/>
  <c r="HB37" i="16" a="1"/>
  <c r="HB37" i="16" s="1"/>
  <c r="HA37" i="16" a="1"/>
  <c r="HA37" i="16" s="1"/>
  <c r="GZ37" i="16" a="1"/>
  <c r="GZ37" i="16" s="1"/>
  <c r="GY37" i="16" a="1"/>
  <c r="GY37" i="16" s="1"/>
  <c r="GX37" i="16" a="1"/>
  <c r="GX37" i="16" s="1"/>
  <c r="GW37" i="16" a="1"/>
  <c r="GW37" i="16" s="1"/>
  <c r="GV37" i="16" a="1"/>
  <c r="GV37" i="16" s="1"/>
  <c r="GU37" i="16" a="1"/>
  <c r="GU37" i="16" s="1"/>
  <c r="GT37" i="16" a="1"/>
  <c r="GT37" i="16" s="1"/>
  <c r="GS37" i="16" a="1"/>
  <c r="GS37" i="16" s="1"/>
  <c r="GR37" i="16" a="1"/>
  <c r="GR37" i="16" s="1"/>
  <c r="GQ37" i="16" a="1"/>
  <c r="GQ37" i="16" s="1"/>
  <c r="GP37" i="16" a="1"/>
  <c r="GP37" i="16" s="1"/>
  <c r="GO37" i="16" a="1"/>
  <c r="GO37" i="16" s="1"/>
  <c r="GN37" i="16" a="1"/>
  <c r="GN37" i="16" s="1"/>
  <c r="GM37" i="16" a="1"/>
  <c r="GM37" i="16" s="1"/>
  <c r="GL37" i="16" a="1"/>
  <c r="GL37" i="16" s="1"/>
  <c r="GK37" i="16" a="1"/>
  <c r="GK37" i="16" s="1"/>
  <c r="GJ37" i="16" a="1"/>
  <c r="GJ37" i="16" s="1"/>
  <c r="GI37" i="16" a="1"/>
  <c r="GI37" i="16" s="1"/>
  <c r="GH37" i="16" a="1"/>
  <c r="GH37" i="16" s="1"/>
  <c r="GG37" i="16" a="1"/>
  <c r="GG37" i="16" s="1"/>
  <c r="GF37" i="16" a="1"/>
  <c r="GF37" i="16" s="1"/>
  <c r="GE37" i="16" a="1"/>
  <c r="GE37" i="16" s="1"/>
  <c r="GD37" i="16" a="1"/>
  <c r="GD37" i="16" s="1"/>
  <c r="GC37" i="16" a="1"/>
  <c r="GC37" i="16" s="1"/>
  <c r="GB37" i="16" a="1"/>
  <c r="GB37" i="16" s="1"/>
  <c r="GA37" i="16" a="1"/>
  <c r="GA37" i="16" s="1"/>
  <c r="FZ37" i="16" a="1"/>
  <c r="FZ37" i="16" s="1"/>
  <c r="FY37" i="16" a="1"/>
  <c r="FY37" i="16" s="1"/>
  <c r="FX37" i="16" a="1"/>
  <c r="FX37" i="16" s="1"/>
  <c r="FW37" i="16" a="1"/>
  <c r="FW37" i="16" s="1"/>
  <c r="FV37" i="16" a="1"/>
  <c r="FV37" i="16" s="1"/>
  <c r="FU37" i="16" a="1"/>
  <c r="FU37" i="16" s="1"/>
  <c r="FT37" i="16" a="1"/>
  <c r="FT37" i="16" s="1"/>
  <c r="FS37" i="16" a="1"/>
  <c r="FS37" i="16" s="1"/>
  <c r="FR37" i="16" a="1"/>
  <c r="FR37" i="16" s="1"/>
  <c r="FQ37" i="16" a="1"/>
  <c r="FQ37" i="16" s="1"/>
  <c r="FP37" i="16" a="1"/>
  <c r="FP37" i="16" s="1"/>
  <c r="FO37" i="16" a="1"/>
  <c r="FO37" i="16" s="1"/>
  <c r="FN37" i="16" a="1"/>
  <c r="FN37" i="16" s="1"/>
  <c r="FM37" i="16" a="1"/>
  <c r="FM37" i="16" s="1"/>
  <c r="FL37" i="16" a="1"/>
  <c r="FL37" i="16" s="1"/>
  <c r="FK37" i="16" a="1"/>
  <c r="FK37" i="16" s="1"/>
  <c r="FJ37" i="16" a="1"/>
  <c r="FJ37" i="16" s="1"/>
  <c r="FI37" i="16" a="1"/>
  <c r="FI37" i="16" s="1"/>
  <c r="FH37" i="16" a="1"/>
  <c r="FH37" i="16" s="1"/>
  <c r="FG37" i="16" a="1"/>
  <c r="FG37" i="16" s="1"/>
  <c r="FF37" i="16" a="1"/>
  <c r="FF37" i="16" s="1"/>
  <c r="FE37" i="16" a="1"/>
  <c r="FE37" i="16" s="1"/>
  <c r="FD37" i="16" a="1"/>
  <c r="FD37" i="16" s="1"/>
  <c r="FC37" i="16" a="1"/>
  <c r="FC37" i="16" s="1"/>
  <c r="FB37" i="16" a="1"/>
  <c r="FB37" i="16" s="1"/>
  <c r="FA37" i="16" a="1"/>
  <c r="FA37" i="16" s="1"/>
  <c r="EZ37" i="16" a="1"/>
  <c r="EZ37" i="16" s="1"/>
  <c r="EY37" i="16" a="1"/>
  <c r="EY37" i="16" s="1"/>
  <c r="EX37" i="16" a="1"/>
  <c r="EX37" i="16" s="1"/>
  <c r="EW37" i="16" a="1"/>
  <c r="EW37" i="16" s="1"/>
  <c r="EV37" i="16" a="1"/>
  <c r="EV37" i="16" s="1"/>
  <c r="EU37" i="16" a="1"/>
  <c r="EU37" i="16" s="1"/>
  <c r="ET37" i="16" a="1"/>
  <c r="ET37" i="16" s="1"/>
  <c r="ES37" i="16" a="1"/>
  <c r="ES37" i="16" s="1"/>
  <c r="ER37" i="16" a="1"/>
  <c r="ER37" i="16" s="1"/>
  <c r="EQ37" i="16" a="1"/>
  <c r="EQ37" i="16" s="1"/>
  <c r="EP37" i="16" a="1"/>
  <c r="EP37" i="16" s="1"/>
  <c r="EO37" i="16" a="1"/>
  <c r="EO37" i="16" s="1"/>
  <c r="EN37" i="16" a="1"/>
  <c r="EN37" i="16" s="1"/>
  <c r="EM37" i="16" a="1"/>
  <c r="EM37" i="16" s="1"/>
  <c r="EL37" i="16" a="1"/>
  <c r="EL37" i="16" s="1"/>
  <c r="EK37" i="16" a="1"/>
  <c r="EK37" i="16" s="1"/>
  <c r="EJ37" i="16" a="1"/>
  <c r="EJ37" i="16" s="1"/>
  <c r="EI37" i="16" a="1"/>
  <c r="EI37" i="16" s="1"/>
  <c r="EH37" i="16" a="1"/>
  <c r="EH37" i="16" s="1"/>
  <c r="EG37" i="16" a="1"/>
  <c r="EG37" i="16" s="1"/>
  <c r="EF37" i="16" a="1"/>
  <c r="EF37" i="16" s="1"/>
  <c r="EE37" i="16" a="1"/>
  <c r="EE37" i="16" s="1"/>
  <c r="ED37" i="16" a="1"/>
  <c r="ED37" i="16" s="1"/>
  <c r="EC37" i="16" a="1"/>
  <c r="EC37" i="16" s="1"/>
  <c r="EB37" i="16" a="1"/>
  <c r="EB37" i="16" s="1"/>
  <c r="EA37" i="16" a="1"/>
  <c r="EA37" i="16" s="1"/>
  <c r="DZ37" i="16" a="1"/>
  <c r="DZ37" i="16" s="1"/>
  <c r="DY37" i="16" a="1"/>
  <c r="DY37" i="16" s="1"/>
  <c r="DX37" i="16" a="1"/>
  <c r="DX37" i="16" s="1"/>
  <c r="DW37" i="16" a="1"/>
  <c r="DW37" i="16" s="1"/>
  <c r="DV37" i="16" a="1"/>
  <c r="DV37" i="16" s="1"/>
  <c r="DU37" i="16" a="1"/>
  <c r="DU37" i="16" s="1"/>
  <c r="DT37" i="16" a="1"/>
  <c r="DT37" i="16" s="1"/>
  <c r="DS37" i="16" a="1"/>
  <c r="DS37" i="16" s="1"/>
  <c r="DR37" i="16" a="1"/>
  <c r="DR37" i="16" s="1"/>
  <c r="DQ37" i="16" a="1"/>
  <c r="DQ37" i="16" s="1"/>
  <c r="DP37" i="16" a="1"/>
  <c r="DP37" i="16" s="1"/>
  <c r="DO37" i="16" a="1"/>
  <c r="DO37" i="16" s="1"/>
  <c r="DN37" i="16" a="1"/>
  <c r="DN37" i="16" s="1"/>
  <c r="DM37" i="16" a="1"/>
  <c r="DM37" i="16" s="1"/>
  <c r="DL37" i="16" a="1"/>
  <c r="DL37" i="16" s="1"/>
  <c r="DK37" i="16" a="1"/>
  <c r="DK37" i="16" s="1"/>
  <c r="DJ37" i="16" a="1"/>
  <c r="DJ37" i="16" s="1"/>
  <c r="DI37" i="16" a="1"/>
  <c r="DI37" i="16" s="1"/>
  <c r="DH37" i="16" a="1"/>
  <c r="DH37" i="16" s="1"/>
  <c r="DG37" i="16" a="1"/>
  <c r="DG37" i="16" s="1"/>
  <c r="DF37" i="16" a="1"/>
  <c r="DF37" i="16" s="1"/>
  <c r="DE37" i="16" a="1"/>
  <c r="DE37" i="16" s="1"/>
  <c r="DD37" i="16" a="1"/>
  <c r="DD37" i="16" s="1"/>
  <c r="DC37" i="16" a="1"/>
  <c r="DC37" i="16" s="1"/>
  <c r="DB37" i="16" a="1"/>
  <c r="DB37" i="16" s="1"/>
  <c r="DA37" i="16" a="1"/>
  <c r="DA37" i="16" s="1"/>
  <c r="CZ37" i="16" a="1"/>
  <c r="CZ37" i="16" s="1"/>
  <c r="CY37" i="16" a="1"/>
  <c r="CY37" i="16" s="1"/>
  <c r="CX37" i="16" a="1"/>
  <c r="CX37" i="16" s="1"/>
  <c r="CW37" i="16" a="1"/>
  <c r="CW37" i="16" s="1"/>
  <c r="CV37" i="16" a="1"/>
  <c r="CV37" i="16" s="1"/>
  <c r="CU37" i="16" a="1"/>
  <c r="CU37" i="16" s="1"/>
  <c r="CT37" i="16" a="1"/>
  <c r="CT37" i="16" s="1"/>
  <c r="CS37" i="16" a="1"/>
  <c r="CS37" i="16" s="1"/>
  <c r="CR37" i="16" a="1"/>
  <c r="CR37" i="16" s="1"/>
  <c r="CQ37" i="16" a="1"/>
  <c r="CQ37" i="16" s="1"/>
  <c r="CP37" i="16" a="1"/>
  <c r="CP37" i="16" s="1"/>
  <c r="CO37" i="16" a="1"/>
  <c r="CO37" i="16" s="1"/>
  <c r="CN37" i="16" a="1"/>
  <c r="CN37" i="16" s="1"/>
  <c r="CM37" i="16" a="1"/>
  <c r="CM37" i="16" s="1"/>
  <c r="CL37" i="16" a="1"/>
  <c r="CL37" i="16" s="1"/>
  <c r="CK37" i="16" a="1"/>
  <c r="CK37" i="16" s="1"/>
  <c r="CJ37" i="16" a="1"/>
  <c r="CJ37" i="16" s="1"/>
  <c r="CI37" i="16" a="1"/>
  <c r="CI37" i="16" s="1"/>
  <c r="CH37" i="16" a="1"/>
  <c r="CH37" i="16" s="1"/>
  <c r="CG37" i="16" a="1"/>
  <c r="CG37" i="16" s="1"/>
  <c r="CF37" i="16" a="1"/>
  <c r="CF37" i="16" s="1"/>
  <c r="CE37" i="16" a="1"/>
  <c r="CE37" i="16" s="1"/>
  <c r="CD37" i="16" a="1"/>
  <c r="CD37" i="16" s="1"/>
  <c r="CC37" i="16" a="1"/>
  <c r="CC37" i="16" s="1"/>
  <c r="CB37" i="16" a="1"/>
  <c r="CB37" i="16" s="1"/>
  <c r="CA37" i="16" a="1"/>
  <c r="CA37" i="16" s="1"/>
  <c r="BZ37" i="16" a="1"/>
  <c r="BZ37" i="16" s="1"/>
  <c r="BY37" i="16" a="1"/>
  <c r="BY37" i="16" s="1"/>
  <c r="BX37" i="16" a="1"/>
  <c r="BX37" i="16" s="1"/>
  <c r="BW37" i="16" a="1"/>
  <c r="BW37" i="16" s="1"/>
  <c r="BV37" i="16" a="1"/>
  <c r="BV37" i="16" s="1"/>
  <c r="BU37" i="16" a="1"/>
  <c r="BU37" i="16" s="1"/>
  <c r="BT37" i="16" a="1"/>
  <c r="BT37" i="16" s="1"/>
  <c r="BS37" i="16" a="1"/>
  <c r="BS37" i="16" s="1"/>
  <c r="BR37" i="16" a="1"/>
  <c r="BR37" i="16" s="1"/>
  <c r="BQ37" i="16" a="1"/>
  <c r="BQ37" i="16" s="1"/>
  <c r="BP37" i="16" a="1"/>
  <c r="BP37" i="16" s="1"/>
  <c r="BO37" i="16" a="1"/>
  <c r="BO37" i="16" s="1"/>
  <c r="BN37" i="16" a="1"/>
  <c r="BN37" i="16" s="1"/>
  <c r="BM37" i="16" a="1"/>
  <c r="BM37" i="16" s="1"/>
  <c r="BL37" i="16" a="1"/>
  <c r="BL37" i="16" s="1"/>
  <c r="BK37" i="16" a="1"/>
  <c r="BK37" i="16" s="1"/>
  <c r="BJ37" i="16" a="1"/>
  <c r="BJ37" i="16" s="1"/>
  <c r="BI37" i="16" a="1"/>
  <c r="BI37" i="16" s="1"/>
  <c r="BH37" i="16" a="1"/>
  <c r="BH37" i="16" s="1"/>
  <c r="BG37" i="16" a="1"/>
  <c r="BG37" i="16" s="1"/>
  <c r="BF37" i="16" a="1"/>
  <c r="BF37" i="16" s="1"/>
  <c r="BE37" i="16" a="1"/>
  <c r="BE37" i="16" s="1"/>
  <c r="BD37" i="16" a="1"/>
  <c r="BD37" i="16" s="1"/>
  <c r="BC37" i="16" a="1"/>
  <c r="BC37" i="16" s="1"/>
  <c r="BB37" i="16" a="1"/>
  <c r="BB37" i="16" s="1"/>
  <c r="BA37" i="16" a="1"/>
  <c r="BA37" i="16" s="1"/>
  <c r="AZ37" i="16" a="1"/>
  <c r="AZ37" i="16" s="1"/>
  <c r="AY37" i="16" a="1"/>
  <c r="AY37" i="16" s="1"/>
  <c r="AX37" i="16" a="1"/>
  <c r="AX37" i="16" s="1"/>
  <c r="AW37" i="16" a="1"/>
  <c r="AW37" i="16" s="1"/>
  <c r="AV37" i="16" a="1"/>
  <c r="AV37" i="16" s="1"/>
  <c r="AU37" i="16" a="1"/>
  <c r="AU37" i="16" s="1"/>
  <c r="AT37" i="16" a="1"/>
  <c r="AT37" i="16" s="1"/>
  <c r="AS37" i="16" a="1"/>
  <c r="AS37" i="16" s="1"/>
  <c r="AR37" i="16" a="1"/>
  <c r="AR37" i="16" s="1"/>
  <c r="AQ37" i="16" a="1"/>
  <c r="AQ37" i="16" s="1"/>
  <c r="AP37" i="16" a="1"/>
  <c r="AP37" i="16" s="1"/>
  <c r="AO37" i="16" a="1"/>
  <c r="AO37" i="16" s="1"/>
  <c r="AN37" i="16" a="1"/>
  <c r="AN37" i="16" s="1"/>
  <c r="AM37" i="16" a="1"/>
  <c r="AM37" i="16" s="1"/>
  <c r="AL37" i="16" a="1"/>
  <c r="AL37" i="16" s="1"/>
  <c r="AK37" i="16" a="1"/>
  <c r="AK37" i="16" s="1"/>
  <c r="AJ37" i="16" a="1"/>
  <c r="AJ37" i="16" s="1"/>
  <c r="AI37" i="16" a="1"/>
  <c r="AI37" i="16" s="1"/>
  <c r="AH37" i="16" a="1"/>
  <c r="AH37" i="16" s="1"/>
  <c r="AG37" i="16" a="1"/>
  <c r="AG37" i="16" s="1"/>
  <c r="AF37" i="16" a="1"/>
  <c r="AF37" i="16" s="1"/>
  <c r="AE37" i="16" a="1"/>
  <c r="AE37" i="16" s="1"/>
  <c r="AD37" i="16" a="1"/>
  <c r="AD37" i="16" s="1"/>
  <c r="AC37" i="16" a="1"/>
  <c r="AC37" i="16" s="1"/>
  <c r="AB37" i="16" a="1"/>
  <c r="AB37" i="16" s="1"/>
  <c r="AA37" i="16" a="1"/>
  <c r="AA37" i="16" s="1"/>
  <c r="Z37" i="16" a="1"/>
  <c r="Z37" i="16" s="1"/>
  <c r="Y37" i="16" a="1"/>
  <c r="Y37" i="16" s="1"/>
  <c r="X37" i="16" a="1"/>
  <c r="X37" i="16" s="1"/>
  <c r="W37" i="16" a="1"/>
  <c r="W37" i="16" s="1"/>
  <c r="V37" i="16" a="1"/>
  <c r="V37" i="16" s="1"/>
  <c r="U37" i="16" a="1"/>
  <c r="U37" i="16" s="1"/>
  <c r="T37" i="16" a="1"/>
  <c r="T37" i="16" s="1"/>
  <c r="S37" i="16" a="1"/>
  <c r="S37" i="16" s="1"/>
  <c r="R37" i="16" a="1"/>
  <c r="R37" i="16" s="1"/>
  <c r="Q37" i="16" a="1"/>
  <c r="Q37" i="16" s="1"/>
  <c r="P37" i="16" a="1"/>
  <c r="P37" i="16" s="1"/>
  <c r="O37" i="16" a="1"/>
  <c r="O37" i="16" s="1"/>
  <c r="N37" i="16" a="1"/>
  <c r="N37" i="16" s="1"/>
  <c r="M37" i="16" a="1"/>
  <c r="M37" i="16" s="1"/>
  <c r="L37" i="16" a="1"/>
  <c r="L37" i="16" s="1"/>
  <c r="K37" i="16" a="1"/>
  <c r="K37" i="16" s="1"/>
  <c r="J37" i="16" a="1"/>
  <c r="J37" i="16" s="1"/>
  <c r="NJ36" i="16" a="1"/>
  <c r="NJ36" i="16" s="1"/>
  <c r="NI36" i="16" a="1"/>
  <c r="NI36" i="16" s="1"/>
  <c r="NH36" i="16" a="1"/>
  <c r="NH36" i="16" s="1"/>
  <c r="NG36" i="16" a="1"/>
  <c r="NG36" i="16" s="1"/>
  <c r="NF36" i="16" a="1"/>
  <c r="NF36" i="16" s="1"/>
  <c r="NE36" i="16" a="1"/>
  <c r="NE36" i="16" s="1"/>
  <c r="ND36" i="16" a="1"/>
  <c r="ND36" i="16" s="1"/>
  <c r="NC36" i="16" a="1"/>
  <c r="NC36" i="16" s="1"/>
  <c r="NB36" i="16" a="1"/>
  <c r="NB36" i="16" s="1"/>
  <c r="NA36" i="16" a="1"/>
  <c r="NA36" i="16" s="1"/>
  <c r="MZ36" i="16" a="1"/>
  <c r="MZ36" i="16" s="1"/>
  <c r="MY36" i="16" a="1"/>
  <c r="MY36" i="16" s="1"/>
  <c r="MX36" i="16" a="1"/>
  <c r="MX36" i="16" s="1"/>
  <c r="MW36" i="16" a="1"/>
  <c r="MW36" i="16" s="1"/>
  <c r="MV36" i="16" a="1"/>
  <c r="MV36" i="16" s="1"/>
  <c r="MU36" i="16" a="1"/>
  <c r="MU36" i="16" s="1"/>
  <c r="MT36" i="16" a="1"/>
  <c r="MT36" i="16" s="1"/>
  <c r="MS36" i="16" a="1"/>
  <c r="MS36" i="16" s="1"/>
  <c r="MR36" i="16" a="1"/>
  <c r="MR36" i="16" s="1"/>
  <c r="MQ36" i="16" a="1"/>
  <c r="MQ36" i="16" s="1"/>
  <c r="MP36" i="16" a="1"/>
  <c r="MP36" i="16" s="1"/>
  <c r="MO36" i="16" a="1"/>
  <c r="MO36" i="16" s="1"/>
  <c r="MN36" i="16" a="1"/>
  <c r="MN36" i="16" s="1"/>
  <c r="MM36" i="16" a="1"/>
  <c r="MM36" i="16" s="1"/>
  <c r="ML36" i="16" a="1"/>
  <c r="ML36" i="16" s="1"/>
  <c r="MK36" i="16" a="1"/>
  <c r="MK36" i="16" s="1"/>
  <c r="MJ36" i="16" a="1"/>
  <c r="MJ36" i="16" s="1"/>
  <c r="MI36" i="16" a="1"/>
  <c r="MI36" i="16" s="1"/>
  <c r="MH36" i="16" a="1"/>
  <c r="MH36" i="16" s="1"/>
  <c r="MG36" i="16" a="1"/>
  <c r="MG36" i="16" s="1"/>
  <c r="MF36" i="16" a="1"/>
  <c r="MF36" i="16" s="1"/>
  <c r="ME36" i="16" a="1"/>
  <c r="ME36" i="16" s="1"/>
  <c r="MD36" i="16" a="1"/>
  <c r="MD36" i="16" s="1"/>
  <c r="MC36" i="16" a="1"/>
  <c r="MC36" i="16" s="1"/>
  <c r="MB36" i="16" a="1"/>
  <c r="MB36" i="16" s="1"/>
  <c r="MA36" i="16" a="1"/>
  <c r="MA36" i="16" s="1"/>
  <c r="LZ36" i="16" a="1"/>
  <c r="LZ36" i="16" s="1"/>
  <c r="LY36" i="16" a="1"/>
  <c r="LY36" i="16" s="1"/>
  <c r="LX36" i="16" a="1"/>
  <c r="LX36" i="16" s="1"/>
  <c r="LW36" i="16" a="1"/>
  <c r="LW36" i="16" s="1"/>
  <c r="LV36" i="16" a="1"/>
  <c r="LV36" i="16" s="1"/>
  <c r="LU36" i="16" a="1"/>
  <c r="LU36" i="16" s="1"/>
  <c r="LT36" i="16" a="1"/>
  <c r="LT36" i="16" s="1"/>
  <c r="LS36" i="16" a="1"/>
  <c r="LS36" i="16" s="1"/>
  <c r="LR36" i="16" a="1"/>
  <c r="LR36" i="16" s="1"/>
  <c r="LQ36" i="16" a="1"/>
  <c r="LQ36" i="16" s="1"/>
  <c r="LP36" i="16" a="1"/>
  <c r="LP36" i="16" s="1"/>
  <c r="LO36" i="16" a="1"/>
  <c r="LO36" i="16" s="1"/>
  <c r="LN36" i="16" a="1"/>
  <c r="LN36" i="16" s="1"/>
  <c r="LM36" i="16" a="1"/>
  <c r="LM36" i="16" s="1"/>
  <c r="LL36" i="16" a="1"/>
  <c r="LL36" i="16" s="1"/>
  <c r="LK36" i="16" a="1"/>
  <c r="LK36" i="16" s="1"/>
  <c r="LJ36" i="16" a="1"/>
  <c r="LJ36" i="16" s="1"/>
  <c r="LI36" i="16" a="1"/>
  <c r="LI36" i="16" s="1"/>
  <c r="LH36" i="16" a="1"/>
  <c r="LH36" i="16" s="1"/>
  <c r="LG36" i="16" a="1"/>
  <c r="LG36" i="16" s="1"/>
  <c r="LF36" i="16" a="1"/>
  <c r="LF36" i="16" s="1"/>
  <c r="LE36" i="16" a="1"/>
  <c r="LE36" i="16" s="1"/>
  <c r="LD36" i="16" a="1"/>
  <c r="LD36" i="16" s="1"/>
  <c r="LC36" i="16" a="1"/>
  <c r="LC36" i="16" s="1"/>
  <c r="LB36" i="16" a="1"/>
  <c r="LB36" i="16" s="1"/>
  <c r="LA36" i="16" a="1"/>
  <c r="LA36" i="16" s="1"/>
  <c r="KZ36" i="16" a="1"/>
  <c r="KZ36" i="16" s="1"/>
  <c r="KY36" i="16" a="1"/>
  <c r="KY36" i="16" s="1"/>
  <c r="KX36" i="16" a="1"/>
  <c r="KX36" i="16" s="1"/>
  <c r="KW36" i="16" a="1"/>
  <c r="KW36" i="16" s="1"/>
  <c r="KV36" i="16" a="1"/>
  <c r="KV36" i="16" s="1"/>
  <c r="KU36" i="16" a="1"/>
  <c r="KU36" i="16" s="1"/>
  <c r="KT36" i="16" a="1"/>
  <c r="KT36" i="16" s="1"/>
  <c r="KS36" i="16" a="1"/>
  <c r="KS36" i="16" s="1"/>
  <c r="KR36" i="16" a="1"/>
  <c r="KR36" i="16" s="1"/>
  <c r="KQ36" i="16" a="1"/>
  <c r="KQ36" i="16" s="1"/>
  <c r="KP36" i="16" a="1"/>
  <c r="KP36" i="16" s="1"/>
  <c r="KO36" i="16" a="1"/>
  <c r="KO36" i="16" s="1"/>
  <c r="KN36" i="16" a="1"/>
  <c r="KN36" i="16" s="1"/>
  <c r="KM36" i="16" a="1"/>
  <c r="KM36" i="16" s="1"/>
  <c r="KL36" i="16" a="1"/>
  <c r="KL36" i="16" s="1"/>
  <c r="KK36" i="16" a="1"/>
  <c r="KK36" i="16" s="1"/>
  <c r="KJ36" i="16" a="1"/>
  <c r="KJ36" i="16" s="1"/>
  <c r="KI36" i="16" a="1"/>
  <c r="KI36" i="16" s="1"/>
  <c r="KH36" i="16" a="1"/>
  <c r="KH36" i="16" s="1"/>
  <c r="KG36" i="16" a="1"/>
  <c r="KG36" i="16" s="1"/>
  <c r="KF36" i="16" a="1"/>
  <c r="KF36" i="16" s="1"/>
  <c r="KE36" i="16" a="1"/>
  <c r="KE36" i="16" s="1"/>
  <c r="KD36" i="16" a="1"/>
  <c r="KD36" i="16" s="1"/>
  <c r="KC36" i="16" a="1"/>
  <c r="KC36" i="16" s="1"/>
  <c r="KB36" i="16" a="1"/>
  <c r="KB36" i="16" s="1"/>
  <c r="KA36" i="16" a="1"/>
  <c r="KA36" i="16" s="1"/>
  <c r="JZ36" i="16" a="1"/>
  <c r="JZ36" i="16" s="1"/>
  <c r="JY36" i="16" a="1"/>
  <c r="JY36" i="16" s="1"/>
  <c r="JX36" i="16" a="1"/>
  <c r="JX36" i="16" s="1"/>
  <c r="JW36" i="16" a="1"/>
  <c r="JW36" i="16" s="1"/>
  <c r="JV36" i="16" a="1"/>
  <c r="JV36" i="16" s="1"/>
  <c r="JU36" i="16" a="1"/>
  <c r="JU36" i="16" s="1"/>
  <c r="JT36" i="16" a="1"/>
  <c r="JT36" i="16" s="1"/>
  <c r="JS36" i="16" a="1"/>
  <c r="JS36" i="16" s="1"/>
  <c r="JR36" i="16" a="1"/>
  <c r="JR36" i="16" s="1"/>
  <c r="JQ36" i="16" a="1"/>
  <c r="JQ36" i="16" s="1"/>
  <c r="JP36" i="16" a="1"/>
  <c r="JP36" i="16" s="1"/>
  <c r="JO36" i="16" a="1"/>
  <c r="JO36" i="16" s="1"/>
  <c r="JN36" i="16" a="1"/>
  <c r="JN36" i="16" s="1"/>
  <c r="JM36" i="16" a="1"/>
  <c r="JM36" i="16" s="1"/>
  <c r="JL36" i="16" a="1"/>
  <c r="JL36" i="16" s="1"/>
  <c r="JK36" i="16" a="1"/>
  <c r="JK36" i="16" s="1"/>
  <c r="JJ36" i="16" a="1"/>
  <c r="JJ36" i="16" s="1"/>
  <c r="JI36" i="16" a="1"/>
  <c r="JI36" i="16" s="1"/>
  <c r="JH36" i="16" a="1"/>
  <c r="JH36" i="16" s="1"/>
  <c r="JG36" i="16" a="1"/>
  <c r="JG36" i="16" s="1"/>
  <c r="JF36" i="16" a="1"/>
  <c r="JF36" i="16" s="1"/>
  <c r="JE36" i="16" a="1"/>
  <c r="JE36" i="16" s="1"/>
  <c r="JD36" i="16" a="1"/>
  <c r="JD36" i="16" s="1"/>
  <c r="JC36" i="16" a="1"/>
  <c r="JC36" i="16" s="1"/>
  <c r="JB36" i="16" a="1"/>
  <c r="JB36" i="16" s="1"/>
  <c r="JA36" i="16" a="1"/>
  <c r="JA36" i="16" s="1"/>
  <c r="IZ36" i="16" a="1"/>
  <c r="IZ36" i="16" s="1"/>
  <c r="IY36" i="16" a="1"/>
  <c r="IY36" i="16" s="1"/>
  <c r="IX36" i="16" a="1"/>
  <c r="IX36" i="16" s="1"/>
  <c r="IW36" i="16" a="1"/>
  <c r="IW36" i="16" s="1"/>
  <c r="IV36" i="16" a="1"/>
  <c r="IV36" i="16" s="1"/>
  <c r="IU36" i="16" a="1"/>
  <c r="IU36" i="16" s="1"/>
  <c r="IT36" i="16" a="1"/>
  <c r="IT36" i="16" s="1"/>
  <c r="IS36" i="16" a="1"/>
  <c r="IS36" i="16" s="1"/>
  <c r="IR36" i="16" a="1"/>
  <c r="IR36" i="16" s="1"/>
  <c r="IQ36" i="16" a="1"/>
  <c r="IQ36" i="16" s="1"/>
  <c r="IP36" i="16" a="1"/>
  <c r="IP36" i="16" s="1"/>
  <c r="IO36" i="16" a="1"/>
  <c r="IO36" i="16" s="1"/>
  <c r="IN36" i="16" a="1"/>
  <c r="IN36" i="16" s="1"/>
  <c r="IM36" i="16" a="1"/>
  <c r="IM36" i="16" s="1"/>
  <c r="IL36" i="16" a="1"/>
  <c r="IL36" i="16" s="1"/>
  <c r="IK36" i="16" a="1"/>
  <c r="IK36" i="16" s="1"/>
  <c r="IJ36" i="16" a="1"/>
  <c r="IJ36" i="16" s="1"/>
  <c r="II36" i="16" a="1"/>
  <c r="II36" i="16" s="1"/>
  <c r="IH36" i="16" a="1"/>
  <c r="IH36" i="16" s="1"/>
  <c r="IG36" i="16" a="1"/>
  <c r="IG36" i="16" s="1"/>
  <c r="IF36" i="16" a="1"/>
  <c r="IF36" i="16" s="1"/>
  <c r="IE36" i="16" a="1"/>
  <c r="IE36" i="16" s="1"/>
  <c r="ID36" i="16" a="1"/>
  <c r="ID36" i="16" s="1"/>
  <c r="IC36" i="16" a="1"/>
  <c r="IC36" i="16" s="1"/>
  <c r="IB36" i="16" a="1"/>
  <c r="IB36" i="16" s="1"/>
  <c r="IA36" i="16" a="1"/>
  <c r="IA36" i="16" s="1"/>
  <c r="HZ36" i="16" a="1"/>
  <c r="HZ36" i="16" s="1"/>
  <c r="HY36" i="16" a="1"/>
  <c r="HY36" i="16" s="1"/>
  <c r="HX36" i="16" a="1"/>
  <c r="HX36" i="16" s="1"/>
  <c r="HW36" i="16" a="1"/>
  <c r="HW36" i="16" s="1"/>
  <c r="HV36" i="16" a="1"/>
  <c r="HV36" i="16" s="1"/>
  <c r="HU36" i="16" a="1"/>
  <c r="HU36" i="16" s="1"/>
  <c r="HT36" i="16" a="1"/>
  <c r="HT36" i="16" s="1"/>
  <c r="HS36" i="16" a="1"/>
  <c r="HS36" i="16" s="1"/>
  <c r="HR36" i="16" a="1"/>
  <c r="HR36" i="16" s="1"/>
  <c r="HQ36" i="16" a="1"/>
  <c r="HQ36" i="16" s="1"/>
  <c r="HP36" i="16" a="1"/>
  <c r="HP36" i="16" s="1"/>
  <c r="HO36" i="16" a="1"/>
  <c r="HO36" i="16" s="1"/>
  <c r="HN36" i="16" a="1"/>
  <c r="HN36" i="16" s="1"/>
  <c r="HM36" i="16" a="1"/>
  <c r="HM36" i="16" s="1"/>
  <c r="HL36" i="16" a="1"/>
  <c r="HL36" i="16" s="1"/>
  <c r="HK36" i="16" a="1"/>
  <c r="HK36" i="16" s="1"/>
  <c r="HJ36" i="16" a="1"/>
  <c r="HJ36" i="16" s="1"/>
  <c r="HI36" i="16" a="1"/>
  <c r="HI36" i="16" s="1"/>
  <c r="HH36" i="16" a="1"/>
  <c r="HH36" i="16" s="1"/>
  <c r="HG36" i="16" a="1"/>
  <c r="HG36" i="16" s="1"/>
  <c r="HF36" i="16" a="1"/>
  <c r="HF36" i="16" s="1"/>
  <c r="HE36" i="16" a="1"/>
  <c r="HE36" i="16" s="1"/>
  <c r="HD36" i="16" a="1"/>
  <c r="HD36" i="16" s="1"/>
  <c r="HC36" i="16" a="1"/>
  <c r="HC36" i="16" s="1"/>
  <c r="HB36" i="16" a="1"/>
  <c r="HB36" i="16" s="1"/>
  <c r="HA36" i="16" a="1"/>
  <c r="HA36" i="16" s="1"/>
  <c r="GZ36" i="16" a="1"/>
  <c r="GZ36" i="16" s="1"/>
  <c r="GY36" i="16" a="1"/>
  <c r="GY36" i="16" s="1"/>
  <c r="GX36" i="16" a="1"/>
  <c r="GX36" i="16" s="1"/>
  <c r="GW36" i="16" a="1"/>
  <c r="GW36" i="16" s="1"/>
  <c r="GV36" i="16" a="1"/>
  <c r="GV36" i="16" s="1"/>
  <c r="GU36" i="16" a="1"/>
  <c r="GU36" i="16" s="1"/>
  <c r="GT36" i="16" a="1"/>
  <c r="GT36" i="16" s="1"/>
  <c r="GS36" i="16" a="1"/>
  <c r="GS36" i="16" s="1"/>
  <c r="GR36" i="16" a="1"/>
  <c r="GR36" i="16" s="1"/>
  <c r="GQ36" i="16" a="1"/>
  <c r="GQ36" i="16" s="1"/>
  <c r="GP36" i="16" a="1"/>
  <c r="GP36" i="16" s="1"/>
  <c r="GO36" i="16" a="1"/>
  <c r="GO36" i="16" s="1"/>
  <c r="GN36" i="16" a="1"/>
  <c r="GN36" i="16" s="1"/>
  <c r="GM36" i="16" a="1"/>
  <c r="GM36" i="16" s="1"/>
  <c r="GL36" i="16" a="1"/>
  <c r="GL36" i="16" s="1"/>
  <c r="GK36" i="16" a="1"/>
  <c r="GK36" i="16" s="1"/>
  <c r="GJ36" i="16" a="1"/>
  <c r="GJ36" i="16" s="1"/>
  <c r="GI36" i="16" a="1"/>
  <c r="GI36" i="16" s="1"/>
  <c r="GH36" i="16" a="1"/>
  <c r="GH36" i="16" s="1"/>
  <c r="GG36" i="16" a="1"/>
  <c r="GG36" i="16" s="1"/>
  <c r="GF36" i="16" a="1"/>
  <c r="GF36" i="16" s="1"/>
  <c r="GE36" i="16" a="1"/>
  <c r="GE36" i="16" s="1"/>
  <c r="GD36" i="16" a="1"/>
  <c r="GD36" i="16" s="1"/>
  <c r="GC36" i="16" a="1"/>
  <c r="GC36" i="16" s="1"/>
  <c r="GB36" i="16" a="1"/>
  <c r="GB36" i="16" s="1"/>
  <c r="GA36" i="16" a="1"/>
  <c r="GA36" i="16" s="1"/>
  <c r="FZ36" i="16" a="1"/>
  <c r="FZ36" i="16" s="1"/>
  <c r="FY36" i="16" a="1"/>
  <c r="FY36" i="16" s="1"/>
  <c r="FX36" i="16" a="1"/>
  <c r="FX36" i="16" s="1"/>
  <c r="FW36" i="16" a="1"/>
  <c r="FW36" i="16" s="1"/>
  <c r="FV36" i="16" a="1"/>
  <c r="FV36" i="16" s="1"/>
  <c r="FU36" i="16" a="1"/>
  <c r="FU36" i="16" s="1"/>
  <c r="FT36" i="16" a="1"/>
  <c r="FT36" i="16" s="1"/>
  <c r="FS36" i="16" a="1"/>
  <c r="FS36" i="16" s="1"/>
  <c r="FR36" i="16" a="1"/>
  <c r="FR36" i="16" s="1"/>
  <c r="FQ36" i="16" a="1"/>
  <c r="FQ36" i="16" s="1"/>
  <c r="FP36" i="16" a="1"/>
  <c r="FP36" i="16" s="1"/>
  <c r="FO36" i="16" a="1"/>
  <c r="FO36" i="16" s="1"/>
  <c r="FN36" i="16" a="1"/>
  <c r="FN36" i="16" s="1"/>
  <c r="FM36" i="16" a="1"/>
  <c r="FM36" i="16" s="1"/>
  <c r="FL36" i="16" a="1"/>
  <c r="FL36" i="16" s="1"/>
  <c r="FK36" i="16" a="1"/>
  <c r="FK36" i="16" s="1"/>
  <c r="FJ36" i="16" a="1"/>
  <c r="FJ36" i="16" s="1"/>
  <c r="FI36" i="16" a="1"/>
  <c r="FI36" i="16" s="1"/>
  <c r="FH36" i="16" a="1"/>
  <c r="FH36" i="16" s="1"/>
  <c r="FG36" i="16" a="1"/>
  <c r="FG36" i="16" s="1"/>
  <c r="FF36" i="16" a="1"/>
  <c r="FF36" i="16" s="1"/>
  <c r="FE36" i="16" a="1"/>
  <c r="FE36" i="16" s="1"/>
  <c r="FD36" i="16" a="1"/>
  <c r="FD36" i="16" s="1"/>
  <c r="FC36" i="16" a="1"/>
  <c r="FC36" i="16" s="1"/>
  <c r="FB36" i="16" a="1"/>
  <c r="FB36" i="16" s="1"/>
  <c r="FA36" i="16" a="1"/>
  <c r="FA36" i="16" s="1"/>
  <c r="EZ36" i="16" a="1"/>
  <c r="EZ36" i="16" s="1"/>
  <c r="EY36" i="16" a="1"/>
  <c r="EY36" i="16" s="1"/>
  <c r="EX36" i="16" a="1"/>
  <c r="EX36" i="16" s="1"/>
  <c r="EW36" i="16" a="1"/>
  <c r="EW36" i="16" s="1"/>
  <c r="EV36" i="16" a="1"/>
  <c r="EV36" i="16" s="1"/>
  <c r="EU36" i="16" a="1"/>
  <c r="EU36" i="16" s="1"/>
  <c r="ET36" i="16" a="1"/>
  <c r="ET36" i="16" s="1"/>
  <c r="ES36" i="16" a="1"/>
  <c r="ES36" i="16" s="1"/>
  <c r="ER36" i="16" a="1"/>
  <c r="ER36" i="16" s="1"/>
  <c r="EQ36" i="16" a="1"/>
  <c r="EQ36" i="16" s="1"/>
  <c r="EP36" i="16" a="1"/>
  <c r="EP36" i="16" s="1"/>
  <c r="EO36" i="16" a="1"/>
  <c r="EO36" i="16" s="1"/>
  <c r="EN36" i="16" a="1"/>
  <c r="EN36" i="16" s="1"/>
  <c r="EM36" i="16" a="1"/>
  <c r="EM36" i="16" s="1"/>
  <c r="EL36" i="16" a="1"/>
  <c r="EL36" i="16" s="1"/>
  <c r="EK36" i="16" a="1"/>
  <c r="EK36" i="16" s="1"/>
  <c r="EJ36" i="16" a="1"/>
  <c r="EJ36" i="16" s="1"/>
  <c r="EI36" i="16" a="1"/>
  <c r="EI36" i="16" s="1"/>
  <c r="EH36" i="16" a="1"/>
  <c r="EH36" i="16" s="1"/>
  <c r="EG36" i="16" a="1"/>
  <c r="EG36" i="16" s="1"/>
  <c r="EF36" i="16" a="1"/>
  <c r="EF36" i="16" s="1"/>
  <c r="EE36" i="16" a="1"/>
  <c r="EE36" i="16" s="1"/>
  <c r="ED36" i="16" a="1"/>
  <c r="ED36" i="16" s="1"/>
  <c r="EC36" i="16" a="1"/>
  <c r="EC36" i="16" s="1"/>
  <c r="EB36" i="16" a="1"/>
  <c r="EB36" i="16" s="1"/>
  <c r="EA36" i="16" a="1"/>
  <c r="EA36" i="16" s="1"/>
  <c r="DZ36" i="16" a="1"/>
  <c r="DZ36" i="16" s="1"/>
  <c r="DY36" i="16" a="1"/>
  <c r="DY36" i="16" s="1"/>
  <c r="DX36" i="16" a="1"/>
  <c r="DX36" i="16" s="1"/>
  <c r="DW36" i="16" a="1"/>
  <c r="DW36" i="16" s="1"/>
  <c r="DV36" i="16" a="1"/>
  <c r="DV36" i="16" s="1"/>
  <c r="DU36" i="16" a="1"/>
  <c r="DU36" i="16" s="1"/>
  <c r="DT36" i="16" a="1"/>
  <c r="DT36" i="16" s="1"/>
  <c r="DS36" i="16" a="1"/>
  <c r="DS36" i="16" s="1"/>
  <c r="DR36" i="16" a="1"/>
  <c r="DR36" i="16" s="1"/>
  <c r="DQ36" i="16" a="1"/>
  <c r="DQ36" i="16" s="1"/>
  <c r="DP36" i="16" a="1"/>
  <c r="DP36" i="16" s="1"/>
  <c r="DO36" i="16" a="1"/>
  <c r="DO36" i="16" s="1"/>
  <c r="DN36" i="16" a="1"/>
  <c r="DN36" i="16" s="1"/>
  <c r="DM36" i="16" a="1"/>
  <c r="DM36" i="16" s="1"/>
  <c r="DL36" i="16" a="1"/>
  <c r="DL36" i="16" s="1"/>
  <c r="DK36" i="16" a="1"/>
  <c r="DK36" i="16" s="1"/>
  <c r="DJ36" i="16" a="1"/>
  <c r="DJ36" i="16" s="1"/>
  <c r="DI36" i="16" a="1"/>
  <c r="DI36" i="16" s="1"/>
  <c r="DH36" i="16" a="1"/>
  <c r="DH36" i="16" s="1"/>
  <c r="DG36" i="16" a="1"/>
  <c r="DG36" i="16" s="1"/>
  <c r="DF36" i="16" a="1"/>
  <c r="DF36" i="16" s="1"/>
  <c r="DE36" i="16" a="1"/>
  <c r="DE36" i="16" s="1"/>
  <c r="DD36" i="16" a="1"/>
  <c r="DD36" i="16" s="1"/>
  <c r="DC36" i="16" a="1"/>
  <c r="DC36" i="16" s="1"/>
  <c r="DB36" i="16" a="1"/>
  <c r="DB36" i="16" s="1"/>
  <c r="DA36" i="16" a="1"/>
  <c r="DA36" i="16" s="1"/>
  <c r="CZ36" i="16" a="1"/>
  <c r="CZ36" i="16" s="1"/>
  <c r="CY36" i="16" a="1"/>
  <c r="CY36" i="16" s="1"/>
  <c r="CX36" i="16" a="1"/>
  <c r="CX36" i="16" s="1"/>
  <c r="CW36" i="16" a="1"/>
  <c r="CW36" i="16" s="1"/>
  <c r="CV36" i="16" a="1"/>
  <c r="CV36" i="16" s="1"/>
  <c r="CU36" i="16" a="1"/>
  <c r="CU36" i="16" s="1"/>
  <c r="CT36" i="16" a="1"/>
  <c r="CT36" i="16" s="1"/>
  <c r="CS36" i="16" a="1"/>
  <c r="CS36" i="16" s="1"/>
  <c r="CR36" i="16" a="1"/>
  <c r="CR36" i="16" s="1"/>
  <c r="CQ36" i="16" a="1"/>
  <c r="CQ36" i="16" s="1"/>
  <c r="CP36" i="16" a="1"/>
  <c r="CP36" i="16" s="1"/>
  <c r="CO36" i="16" a="1"/>
  <c r="CO36" i="16" s="1"/>
  <c r="CN36" i="16" a="1"/>
  <c r="CN36" i="16" s="1"/>
  <c r="CM36" i="16" a="1"/>
  <c r="CM36" i="16" s="1"/>
  <c r="CL36" i="16" a="1"/>
  <c r="CL36" i="16" s="1"/>
  <c r="CK36" i="16" a="1"/>
  <c r="CK36" i="16" s="1"/>
  <c r="CJ36" i="16" a="1"/>
  <c r="CJ36" i="16" s="1"/>
  <c r="CI36" i="16" a="1"/>
  <c r="CI36" i="16" s="1"/>
  <c r="CH36" i="16" a="1"/>
  <c r="CH36" i="16" s="1"/>
  <c r="CG36" i="16" a="1"/>
  <c r="CG36" i="16" s="1"/>
  <c r="CF36" i="16" a="1"/>
  <c r="CF36" i="16" s="1"/>
  <c r="CE36" i="16" a="1"/>
  <c r="CE36" i="16" s="1"/>
  <c r="CD36" i="16" a="1"/>
  <c r="CD36" i="16" s="1"/>
  <c r="CC36" i="16" a="1"/>
  <c r="CC36" i="16" s="1"/>
  <c r="CB36" i="16" a="1"/>
  <c r="CB36" i="16" s="1"/>
  <c r="CA36" i="16" a="1"/>
  <c r="CA36" i="16" s="1"/>
  <c r="BZ36" i="16" a="1"/>
  <c r="BZ36" i="16" s="1"/>
  <c r="BY36" i="16" a="1"/>
  <c r="BY36" i="16" s="1"/>
  <c r="BX36" i="16" a="1"/>
  <c r="BX36" i="16" s="1"/>
  <c r="BW36" i="16" a="1"/>
  <c r="BW36" i="16" s="1"/>
  <c r="BV36" i="16" a="1"/>
  <c r="BV36" i="16" s="1"/>
  <c r="BU36" i="16" a="1"/>
  <c r="BU36" i="16" s="1"/>
  <c r="BT36" i="16" a="1"/>
  <c r="BT36" i="16" s="1"/>
  <c r="BS36" i="16" a="1"/>
  <c r="BS36" i="16" s="1"/>
  <c r="BR36" i="16" a="1"/>
  <c r="BR36" i="16" s="1"/>
  <c r="BQ36" i="16" a="1"/>
  <c r="BQ36" i="16" s="1"/>
  <c r="BP36" i="16" a="1"/>
  <c r="BP36" i="16" s="1"/>
  <c r="BO36" i="16" a="1"/>
  <c r="BO36" i="16" s="1"/>
  <c r="BN36" i="16" a="1"/>
  <c r="BN36" i="16" s="1"/>
  <c r="BM36" i="16" a="1"/>
  <c r="BM36" i="16" s="1"/>
  <c r="BL36" i="16" a="1"/>
  <c r="BL36" i="16" s="1"/>
  <c r="BK36" i="16" a="1"/>
  <c r="BK36" i="16" s="1"/>
  <c r="BJ36" i="16" a="1"/>
  <c r="BJ36" i="16" s="1"/>
  <c r="BI36" i="16" a="1"/>
  <c r="BI36" i="16" s="1"/>
  <c r="BH36" i="16" a="1"/>
  <c r="BH36" i="16" s="1"/>
  <c r="BG36" i="16" a="1"/>
  <c r="BG36" i="16" s="1"/>
  <c r="BF36" i="16" a="1"/>
  <c r="BF36" i="16" s="1"/>
  <c r="BE36" i="16" a="1"/>
  <c r="BE36" i="16" s="1"/>
  <c r="BD36" i="16" a="1"/>
  <c r="BD36" i="16" s="1"/>
  <c r="BC36" i="16" a="1"/>
  <c r="BC36" i="16" s="1"/>
  <c r="BB36" i="16" a="1"/>
  <c r="BB36" i="16" s="1"/>
  <c r="BA36" i="16" a="1"/>
  <c r="BA36" i="16" s="1"/>
  <c r="AZ36" i="16" a="1"/>
  <c r="AZ36" i="16" s="1"/>
  <c r="AY36" i="16" a="1"/>
  <c r="AY36" i="16" s="1"/>
  <c r="AX36" i="16" a="1"/>
  <c r="AX36" i="16" s="1"/>
  <c r="AW36" i="16" a="1"/>
  <c r="AW36" i="16" s="1"/>
  <c r="AV36" i="16" a="1"/>
  <c r="AV36" i="16" s="1"/>
  <c r="AU36" i="16" a="1"/>
  <c r="AU36" i="16" s="1"/>
  <c r="AT36" i="16" a="1"/>
  <c r="AT36" i="16" s="1"/>
  <c r="AS36" i="16" a="1"/>
  <c r="AS36" i="16" s="1"/>
  <c r="AR36" i="16" a="1"/>
  <c r="AR36" i="16" s="1"/>
  <c r="AQ36" i="16" a="1"/>
  <c r="AQ36" i="16" s="1"/>
  <c r="AP36" i="16" a="1"/>
  <c r="AP36" i="16" s="1"/>
  <c r="AO36" i="16" a="1"/>
  <c r="AO36" i="16" s="1"/>
  <c r="AN36" i="16" a="1"/>
  <c r="AN36" i="16" s="1"/>
  <c r="AM36" i="16" a="1"/>
  <c r="AM36" i="16" s="1"/>
  <c r="AL36" i="16" a="1"/>
  <c r="AL36" i="16" s="1"/>
  <c r="AK36" i="16" a="1"/>
  <c r="AK36" i="16" s="1"/>
  <c r="AJ36" i="16" a="1"/>
  <c r="AJ36" i="16" s="1"/>
  <c r="AI36" i="16" a="1"/>
  <c r="AI36" i="16" s="1"/>
  <c r="AH36" i="16" a="1"/>
  <c r="AH36" i="16" s="1"/>
  <c r="AG36" i="16" a="1"/>
  <c r="AG36" i="16" s="1"/>
  <c r="AF36" i="16" a="1"/>
  <c r="AF36" i="16" s="1"/>
  <c r="AE36" i="16" a="1"/>
  <c r="AE36" i="16" s="1"/>
  <c r="AD36" i="16" a="1"/>
  <c r="AD36" i="16" s="1"/>
  <c r="AC36" i="16" a="1"/>
  <c r="AC36" i="16" s="1"/>
  <c r="AB36" i="16" a="1"/>
  <c r="AB36" i="16" s="1"/>
  <c r="AA36" i="16" a="1"/>
  <c r="AA36" i="16" s="1"/>
  <c r="Z36" i="16" a="1"/>
  <c r="Z36" i="16" s="1"/>
  <c r="Y36" i="16" a="1"/>
  <c r="Y36" i="16" s="1"/>
  <c r="X36" i="16" a="1"/>
  <c r="X36" i="16" s="1"/>
  <c r="W36" i="16" a="1"/>
  <c r="W36" i="16" s="1"/>
  <c r="V36" i="16" a="1"/>
  <c r="V36" i="16" s="1"/>
  <c r="U36" i="16" a="1"/>
  <c r="U36" i="16" s="1"/>
  <c r="T36" i="16" a="1"/>
  <c r="T36" i="16" s="1"/>
  <c r="S36" i="16" a="1"/>
  <c r="S36" i="16" s="1"/>
  <c r="R36" i="16" a="1"/>
  <c r="R36" i="16" s="1"/>
  <c r="Q36" i="16" a="1"/>
  <c r="Q36" i="16" s="1"/>
  <c r="P36" i="16" a="1"/>
  <c r="P36" i="16" s="1"/>
  <c r="O36" i="16" a="1"/>
  <c r="O36" i="16" s="1"/>
  <c r="N36" i="16" a="1"/>
  <c r="N36" i="16" s="1"/>
  <c r="M36" i="16" a="1"/>
  <c r="M36" i="16" s="1"/>
  <c r="L36" i="16" a="1"/>
  <c r="L36" i="16" s="1"/>
  <c r="K36" i="16" a="1"/>
  <c r="K36" i="16" s="1"/>
  <c r="J36" i="16" a="1"/>
  <c r="J36" i="16" s="1"/>
  <c r="NJ35" i="16" a="1"/>
  <c r="NJ35" i="16" s="1"/>
  <c r="NI35" i="16" a="1"/>
  <c r="NI35" i="16" s="1"/>
  <c r="NH35" i="16" a="1"/>
  <c r="NH35" i="16" s="1"/>
  <c r="NG35" i="16" a="1"/>
  <c r="NG35" i="16" s="1"/>
  <c r="NF35" i="16" a="1"/>
  <c r="NF35" i="16" s="1"/>
  <c r="NE35" i="16" a="1"/>
  <c r="NE35" i="16" s="1"/>
  <c r="ND35" i="16" a="1"/>
  <c r="ND35" i="16" s="1"/>
  <c r="NC35" i="16" a="1"/>
  <c r="NC35" i="16" s="1"/>
  <c r="NB35" i="16" a="1"/>
  <c r="NB35" i="16" s="1"/>
  <c r="NA35" i="16" a="1"/>
  <c r="NA35" i="16" s="1"/>
  <c r="MZ35" i="16" a="1"/>
  <c r="MZ35" i="16" s="1"/>
  <c r="MY35" i="16" a="1"/>
  <c r="MY35" i="16" s="1"/>
  <c r="MX35" i="16" a="1"/>
  <c r="MX35" i="16" s="1"/>
  <c r="MW35" i="16" a="1"/>
  <c r="MW35" i="16" s="1"/>
  <c r="MV35" i="16" a="1"/>
  <c r="MV35" i="16" s="1"/>
  <c r="MU35" i="16" a="1"/>
  <c r="MU35" i="16" s="1"/>
  <c r="MT35" i="16" a="1"/>
  <c r="MT35" i="16" s="1"/>
  <c r="MS35" i="16" a="1"/>
  <c r="MS35" i="16" s="1"/>
  <c r="MR35" i="16" a="1"/>
  <c r="MR35" i="16" s="1"/>
  <c r="MQ35" i="16" a="1"/>
  <c r="MQ35" i="16" s="1"/>
  <c r="MP35" i="16" a="1"/>
  <c r="MP35" i="16" s="1"/>
  <c r="MO35" i="16" a="1"/>
  <c r="MO35" i="16" s="1"/>
  <c r="MN35" i="16" a="1"/>
  <c r="MN35" i="16" s="1"/>
  <c r="MM35" i="16" a="1"/>
  <c r="MM35" i="16" s="1"/>
  <c r="ML35" i="16" a="1"/>
  <c r="ML35" i="16" s="1"/>
  <c r="MK35" i="16" a="1"/>
  <c r="MK35" i="16" s="1"/>
  <c r="MJ35" i="16" a="1"/>
  <c r="MJ35" i="16" s="1"/>
  <c r="MI35" i="16" a="1"/>
  <c r="MI35" i="16" s="1"/>
  <c r="MH35" i="16" a="1"/>
  <c r="MH35" i="16" s="1"/>
  <c r="MG35" i="16" a="1"/>
  <c r="MG35" i="16" s="1"/>
  <c r="MF35" i="16" a="1"/>
  <c r="MF35" i="16" s="1"/>
  <c r="ME35" i="16" a="1"/>
  <c r="ME35" i="16" s="1"/>
  <c r="MD35" i="16" a="1"/>
  <c r="MD35" i="16" s="1"/>
  <c r="MC35" i="16" a="1"/>
  <c r="MC35" i="16" s="1"/>
  <c r="MB35" i="16" a="1"/>
  <c r="MB35" i="16" s="1"/>
  <c r="MA35" i="16" a="1"/>
  <c r="MA35" i="16" s="1"/>
  <c r="LZ35" i="16" a="1"/>
  <c r="LZ35" i="16" s="1"/>
  <c r="LY35" i="16" a="1"/>
  <c r="LY35" i="16" s="1"/>
  <c r="LX35" i="16" a="1"/>
  <c r="LX35" i="16" s="1"/>
  <c r="LW35" i="16" a="1"/>
  <c r="LW35" i="16" s="1"/>
  <c r="LV35" i="16" a="1"/>
  <c r="LV35" i="16" s="1"/>
  <c r="LU35" i="16" a="1"/>
  <c r="LU35" i="16" s="1"/>
  <c r="LT35" i="16" a="1"/>
  <c r="LT35" i="16" s="1"/>
  <c r="LS35" i="16" a="1"/>
  <c r="LS35" i="16" s="1"/>
  <c r="LR35" i="16" a="1"/>
  <c r="LR35" i="16" s="1"/>
  <c r="LQ35" i="16" a="1"/>
  <c r="LQ35" i="16" s="1"/>
  <c r="LP35" i="16" a="1"/>
  <c r="LP35" i="16" s="1"/>
  <c r="LO35" i="16" a="1"/>
  <c r="LO35" i="16" s="1"/>
  <c r="LN35" i="16" a="1"/>
  <c r="LN35" i="16" s="1"/>
  <c r="LM35" i="16" a="1"/>
  <c r="LM35" i="16" s="1"/>
  <c r="LL35" i="16" a="1"/>
  <c r="LL35" i="16" s="1"/>
  <c r="LK35" i="16" a="1"/>
  <c r="LK35" i="16" s="1"/>
  <c r="LJ35" i="16" a="1"/>
  <c r="LJ35" i="16" s="1"/>
  <c r="LI35" i="16" a="1"/>
  <c r="LI35" i="16" s="1"/>
  <c r="LH35" i="16" a="1"/>
  <c r="LH35" i="16" s="1"/>
  <c r="LG35" i="16" a="1"/>
  <c r="LG35" i="16" s="1"/>
  <c r="LF35" i="16" a="1"/>
  <c r="LF35" i="16" s="1"/>
  <c r="LE35" i="16" a="1"/>
  <c r="LE35" i="16" s="1"/>
  <c r="LD35" i="16" a="1"/>
  <c r="LD35" i="16" s="1"/>
  <c r="LC35" i="16" a="1"/>
  <c r="LC35" i="16" s="1"/>
  <c r="LB35" i="16" a="1"/>
  <c r="LB35" i="16" s="1"/>
  <c r="LA35" i="16" a="1"/>
  <c r="LA35" i="16" s="1"/>
  <c r="KZ35" i="16" a="1"/>
  <c r="KZ35" i="16" s="1"/>
  <c r="KY35" i="16" a="1"/>
  <c r="KY35" i="16" s="1"/>
  <c r="KX35" i="16" a="1"/>
  <c r="KX35" i="16" s="1"/>
  <c r="KW35" i="16" a="1"/>
  <c r="KW35" i="16" s="1"/>
  <c r="KV35" i="16" a="1"/>
  <c r="KV35" i="16" s="1"/>
  <c r="KU35" i="16" a="1"/>
  <c r="KU35" i="16" s="1"/>
  <c r="KT35" i="16" a="1"/>
  <c r="KT35" i="16" s="1"/>
  <c r="KS35" i="16" a="1"/>
  <c r="KS35" i="16" s="1"/>
  <c r="KR35" i="16" a="1"/>
  <c r="KR35" i="16" s="1"/>
  <c r="KQ35" i="16" a="1"/>
  <c r="KQ35" i="16" s="1"/>
  <c r="KP35" i="16" a="1"/>
  <c r="KP35" i="16" s="1"/>
  <c r="KO35" i="16" a="1"/>
  <c r="KO35" i="16" s="1"/>
  <c r="KN35" i="16" a="1"/>
  <c r="KN35" i="16" s="1"/>
  <c r="KM35" i="16" a="1"/>
  <c r="KM35" i="16" s="1"/>
  <c r="KL35" i="16" a="1"/>
  <c r="KL35" i="16" s="1"/>
  <c r="KK35" i="16" a="1"/>
  <c r="KK35" i="16" s="1"/>
  <c r="KJ35" i="16" a="1"/>
  <c r="KJ35" i="16" s="1"/>
  <c r="KI35" i="16" a="1"/>
  <c r="KI35" i="16" s="1"/>
  <c r="KH35" i="16" a="1"/>
  <c r="KH35" i="16" s="1"/>
  <c r="KG35" i="16" a="1"/>
  <c r="KG35" i="16" s="1"/>
  <c r="KF35" i="16" a="1"/>
  <c r="KF35" i="16" s="1"/>
  <c r="KE35" i="16" a="1"/>
  <c r="KE35" i="16" s="1"/>
  <c r="KD35" i="16" a="1"/>
  <c r="KD35" i="16" s="1"/>
  <c r="KC35" i="16" a="1"/>
  <c r="KC35" i="16" s="1"/>
  <c r="KB35" i="16" a="1"/>
  <c r="KB35" i="16" s="1"/>
  <c r="KA35" i="16" a="1"/>
  <c r="KA35" i="16" s="1"/>
  <c r="JZ35" i="16" a="1"/>
  <c r="JZ35" i="16" s="1"/>
  <c r="JY35" i="16" a="1"/>
  <c r="JY35" i="16" s="1"/>
  <c r="JX35" i="16" a="1"/>
  <c r="JX35" i="16" s="1"/>
  <c r="JW35" i="16" a="1"/>
  <c r="JW35" i="16" s="1"/>
  <c r="JV35" i="16" a="1"/>
  <c r="JV35" i="16" s="1"/>
  <c r="JU35" i="16" a="1"/>
  <c r="JU35" i="16" s="1"/>
  <c r="JT35" i="16" a="1"/>
  <c r="JT35" i="16" s="1"/>
  <c r="JS35" i="16" a="1"/>
  <c r="JS35" i="16" s="1"/>
  <c r="JR35" i="16" a="1"/>
  <c r="JR35" i="16" s="1"/>
  <c r="JQ35" i="16" a="1"/>
  <c r="JQ35" i="16" s="1"/>
  <c r="JP35" i="16" a="1"/>
  <c r="JP35" i="16" s="1"/>
  <c r="JO35" i="16" a="1"/>
  <c r="JO35" i="16" s="1"/>
  <c r="JN35" i="16" a="1"/>
  <c r="JN35" i="16" s="1"/>
  <c r="JM35" i="16" a="1"/>
  <c r="JM35" i="16" s="1"/>
  <c r="JL35" i="16" a="1"/>
  <c r="JL35" i="16" s="1"/>
  <c r="JK35" i="16" a="1"/>
  <c r="JK35" i="16" s="1"/>
  <c r="JJ35" i="16" a="1"/>
  <c r="JJ35" i="16" s="1"/>
  <c r="JI35" i="16" a="1"/>
  <c r="JI35" i="16" s="1"/>
  <c r="JH35" i="16" a="1"/>
  <c r="JH35" i="16" s="1"/>
  <c r="JG35" i="16" a="1"/>
  <c r="JG35" i="16" s="1"/>
  <c r="JF35" i="16" a="1"/>
  <c r="JF35" i="16" s="1"/>
  <c r="JE35" i="16" a="1"/>
  <c r="JE35" i="16" s="1"/>
  <c r="JD35" i="16" a="1"/>
  <c r="JD35" i="16" s="1"/>
  <c r="JC35" i="16" a="1"/>
  <c r="JC35" i="16" s="1"/>
  <c r="JB35" i="16" a="1"/>
  <c r="JB35" i="16" s="1"/>
  <c r="JA35" i="16" a="1"/>
  <c r="JA35" i="16" s="1"/>
  <c r="IZ35" i="16" a="1"/>
  <c r="IZ35" i="16" s="1"/>
  <c r="IY35" i="16" a="1"/>
  <c r="IY35" i="16" s="1"/>
  <c r="IX35" i="16" a="1"/>
  <c r="IX35" i="16" s="1"/>
  <c r="IW35" i="16" a="1"/>
  <c r="IW35" i="16" s="1"/>
  <c r="IV35" i="16" a="1"/>
  <c r="IV35" i="16" s="1"/>
  <c r="IU35" i="16" a="1"/>
  <c r="IU35" i="16" s="1"/>
  <c r="IT35" i="16" a="1"/>
  <c r="IT35" i="16" s="1"/>
  <c r="IS35" i="16" a="1"/>
  <c r="IS35" i="16" s="1"/>
  <c r="IR35" i="16" a="1"/>
  <c r="IR35" i="16" s="1"/>
  <c r="IQ35" i="16" a="1"/>
  <c r="IQ35" i="16" s="1"/>
  <c r="IP35" i="16" a="1"/>
  <c r="IP35" i="16" s="1"/>
  <c r="IO35" i="16" a="1"/>
  <c r="IO35" i="16" s="1"/>
  <c r="IN35" i="16" a="1"/>
  <c r="IN35" i="16" s="1"/>
  <c r="IM35" i="16" a="1"/>
  <c r="IM35" i="16" s="1"/>
  <c r="IL35" i="16" a="1"/>
  <c r="IL35" i="16" s="1"/>
  <c r="IK35" i="16" a="1"/>
  <c r="IK35" i="16" s="1"/>
  <c r="IJ35" i="16" a="1"/>
  <c r="IJ35" i="16" s="1"/>
  <c r="II35" i="16" a="1"/>
  <c r="II35" i="16" s="1"/>
  <c r="IH35" i="16" a="1"/>
  <c r="IH35" i="16" s="1"/>
  <c r="IG35" i="16" a="1"/>
  <c r="IG35" i="16" s="1"/>
  <c r="IF35" i="16" a="1"/>
  <c r="IF35" i="16" s="1"/>
  <c r="IE35" i="16" a="1"/>
  <c r="IE35" i="16" s="1"/>
  <c r="ID35" i="16" a="1"/>
  <c r="ID35" i="16" s="1"/>
  <c r="IC35" i="16" a="1"/>
  <c r="IC35" i="16" s="1"/>
  <c r="IB35" i="16" a="1"/>
  <c r="IB35" i="16" s="1"/>
  <c r="IA35" i="16" a="1"/>
  <c r="IA35" i="16" s="1"/>
  <c r="HZ35" i="16" a="1"/>
  <c r="HZ35" i="16" s="1"/>
  <c r="HY35" i="16" a="1"/>
  <c r="HY35" i="16" s="1"/>
  <c r="HX35" i="16" a="1"/>
  <c r="HX35" i="16" s="1"/>
  <c r="HW35" i="16" a="1"/>
  <c r="HW35" i="16" s="1"/>
  <c r="HV35" i="16" a="1"/>
  <c r="HV35" i="16" s="1"/>
  <c r="HU35" i="16" a="1"/>
  <c r="HU35" i="16" s="1"/>
  <c r="HT35" i="16" a="1"/>
  <c r="HT35" i="16" s="1"/>
  <c r="HS35" i="16" a="1"/>
  <c r="HS35" i="16" s="1"/>
  <c r="HR35" i="16" a="1"/>
  <c r="HR35" i="16" s="1"/>
  <c r="HQ35" i="16" a="1"/>
  <c r="HQ35" i="16" s="1"/>
  <c r="HP35" i="16" a="1"/>
  <c r="HP35" i="16" s="1"/>
  <c r="HO35" i="16" a="1"/>
  <c r="HO35" i="16" s="1"/>
  <c r="HN35" i="16" a="1"/>
  <c r="HN35" i="16" s="1"/>
  <c r="HM35" i="16" a="1"/>
  <c r="HM35" i="16" s="1"/>
  <c r="HL35" i="16" a="1"/>
  <c r="HL35" i="16" s="1"/>
  <c r="HK35" i="16" a="1"/>
  <c r="HK35" i="16" s="1"/>
  <c r="HJ35" i="16" a="1"/>
  <c r="HJ35" i="16" s="1"/>
  <c r="HI35" i="16" a="1"/>
  <c r="HI35" i="16" s="1"/>
  <c r="HH35" i="16" a="1"/>
  <c r="HH35" i="16" s="1"/>
  <c r="HG35" i="16" a="1"/>
  <c r="HG35" i="16" s="1"/>
  <c r="HF35" i="16" a="1"/>
  <c r="HF35" i="16" s="1"/>
  <c r="HE35" i="16" a="1"/>
  <c r="HE35" i="16" s="1"/>
  <c r="HD35" i="16" a="1"/>
  <c r="HD35" i="16" s="1"/>
  <c r="HC35" i="16" a="1"/>
  <c r="HC35" i="16" s="1"/>
  <c r="HB35" i="16" a="1"/>
  <c r="HB35" i="16" s="1"/>
  <c r="HA35" i="16" a="1"/>
  <c r="HA35" i="16" s="1"/>
  <c r="GZ35" i="16" a="1"/>
  <c r="GZ35" i="16" s="1"/>
  <c r="GY35" i="16" a="1"/>
  <c r="GY35" i="16" s="1"/>
  <c r="GX35" i="16" a="1"/>
  <c r="GX35" i="16" s="1"/>
  <c r="GW35" i="16" a="1"/>
  <c r="GW35" i="16" s="1"/>
  <c r="GV35" i="16" a="1"/>
  <c r="GV35" i="16" s="1"/>
  <c r="GU35" i="16" a="1"/>
  <c r="GU35" i="16" s="1"/>
  <c r="GT35" i="16" a="1"/>
  <c r="GT35" i="16" s="1"/>
  <c r="GS35" i="16" a="1"/>
  <c r="GS35" i="16" s="1"/>
  <c r="GR35" i="16" a="1"/>
  <c r="GR35" i="16" s="1"/>
  <c r="GQ35" i="16" a="1"/>
  <c r="GQ35" i="16" s="1"/>
  <c r="GP35" i="16" a="1"/>
  <c r="GP35" i="16" s="1"/>
  <c r="GO35" i="16" a="1"/>
  <c r="GO35" i="16" s="1"/>
  <c r="GN35" i="16" a="1"/>
  <c r="GN35" i="16" s="1"/>
  <c r="GM35" i="16" a="1"/>
  <c r="GM35" i="16" s="1"/>
  <c r="GL35" i="16" a="1"/>
  <c r="GL35" i="16" s="1"/>
  <c r="GK35" i="16" a="1"/>
  <c r="GK35" i="16" s="1"/>
  <c r="GJ35" i="16" a="1"/>
  <c r="GJ35" i="16" s="1"/>
  <c r="GI35" i="16" a="1"/>
  <c r="GI35" i="16" s="1"/>
  <c r="GH35" i="16" a="1"/>
  <c r="GH35" i="16" s="1"/>
  <c r="GG35" i="16" a="1"/>
  <c r="GG35" i="16" s="1"/>
  <c r="GF35" i="16" a="1"/>
  <c r="GF35" i="16" s="1"/>
  <c r="GE35" i="16" a="1"/>
  <c r="GE35" i="16" s="1"/>
  <c r="GD35" i="16" a="1"/>
  <c r="GD35" i="16" s="1"/>
  <c r="GC35" i="16" a="1"/>
  <c r="GC35" i="16" s="1"/>
  <c r="GB35" i="16" a="1"/>
  <c r="GB35" i="16" s="1"/>
  <c r="GA35" i="16" a="1"/>
  <c r="GA35" i="16" s="1"/>
  <c r="FZ35" i="16" a="1"/>
  <c r="FZ35" i="16" s="1"/>
  <c r="FY35" i="16" a="1"/>
  <c r="FY35" i="16" s="1"/>
  <c r="FX35" i="16" a="1"/>
  <c r="FX35" i="16" s="1"/>
  <c r="FW35" i="16" a="1"/>
  <c r="FW35" i="16" s="1"/>
  <c r="FV35" i="16" a="1"/>
  <c r="FV35" i="16" s="1"/>
  <c r="FU35" i="16" a="1"/>
  <c r="FU35" i="16" s="1"/>
  <c r="FT35" i="16" a="1"/>
  <c r="FT35" i="16" s="1"/>
  <c r="FS35" i="16" a="1"/>
  <c r="FS35" i="16" s="1"/>
  <c r="FR35" i="16" a="1"/>
  <c r="FR35" i="16" s="1"/>
  <c r="FQ35" i="16" a="1"/>
  <c r="FQ35" i="16" s="1"/>
  <c r="FP35" i="16" a="1"/>
  <c r="FP35" i="16" s="1"/>
  <c r="FO35" i="16" a="1"/>
  <c r="FO35" i="16" s="1"/>
  <c r="FN35" i="16" a="1"/>
  <c r="FN35" i="16" s="1"/>
  <c r="FM35" i="16" a="1"/>
  <c r="FM35" i="16" s="1"/>
  <c r="FL35" i="16" a="1"/>
  <c r="FL35" i="16" s="1"/>
  <c r="FK35" i="16" a="1"/>
  <c r="FK35" i="16" s="1"/>
  <c r="FJ35" i="16" a="1"/>
  <c r="FJ35" i="16" s="1"/>
  <c r="FI35" i="16" a="1"/>
  <c r="FI35" i="16" s="1"/>
  <c r="FH35" i="16" a="1"/>
  <c r="FH35" i="16" s="1"/>
  <c r="FG35" i="16" a="1"/>
  <c r="FG35" i="16" s="1"/>
  <c r="FF35" i="16" a="1"/>
  <c r="FF35" i="16" s="1"/>
  <c r="FE35" i="16" a="1"/>
  <c r="FE35" i="16" s="1"/>
  <c r="FD35" i="16" a="1"/>
  <c r="FD35" i="16" s="1"/>
  <c r="FC35" i="16" a="1"/>
  <c r="FC35" i="16" s="1"/>
  <c r="FB35" i="16" a="1"/>
  <c r="FB35" i="16" s="1"/>
  <c r="FA35" i="16" a="1"/>
  <c r="FA35" i="16" s="1"/>
  <c r="EZ35" i="16" a="1"/>
  <c r="EZ35" i="16" s="1"/>
  <c r="EY35" i="16" a="1"/>
  <c r="EY35" i="16" s="1"/>
  <c r="EX35" i="16" a="1"/>
  <c r="EX35" i="16" s="1"/>
  <c r="EW35" i="16" a="1"/>
  <c r="EW35" i="16" s="1"/>
  <c r="EV35" i="16" a="1"/>
  <c r="EV35" i="16" s="1"/>
  <c r="EU35" i="16" a="1"/>
  <c r="EU35" i="16" s="1"/>
  <c r="ET35" i="16" a="1"/>
  <c r="ET35" i="16" s="1"/>
  <c r="ES35" i="16" a="1"/>
  <c r="ES35" i="16" s="1"/>
  <c r="ER35" i="16" a="1"/>
  <c r="ER35" i="16" s="1"/>
  <c r="EQ35" i="16" a="1"/>
  <c r="EQ35" i="16" s="1"/>
  <c r="EP35" i="16" a="1"/>
  <c r="EP35" i="16" s="1"/>
  <c r="EO35" i="16" a="1"/>
  <c r="EO35" i="16" s="1"/>
  <c r="EN35" i="16" a="1"/>
  <c r="EN35" i="16" s="1"/>
  <c r="EM35" i="16" a="1"/>
  <c r="EM35" i="16" s="1"/>
  <c r="EL35" i="16" a="1"/>
  <c r="EL35" i="16" s="1"/>
  <c r="EK35" i="16" a="1"/>
  <c r="EK35" i="16" s="1"/>
  <c r="EJ35" i="16" a="1"/>
  <c r="EJ35" i="16" s="1"/>
  <c r="EI35" i="16" a="1"/>
  <c r="EI35" i="16" s="1"/>
  <c r="EH35" i="16" a="1"/>
  <c r="EH35" i="16" s="1"/>
  <c r="EG35" i="16" a="1"/>
  <c r="EG35" i="16" s="1"/>
  <c r="EF35" i="16" a="1"/>
  <c r="EF35" i="16" s="1"/>
  <c r="EE35" i="16" a="1"/>
  <c r="EE35" i="16" s="1"/>
  <c r="ED35" i="16" a="1"/>
  <c r="ED35" i="16" s="1"/>
  <c r="EC35" i="16" a="1"/>
  <c r="EC35" i="16" s="1"/>
  <c r="EB35" i="16" a="1"/>
  <c r="EB35" i="16" s="1"/>
  <c r="EA35" i="16" a="1"/>
  <c r="EA35" i="16" s="1"/>
  <c r="DZ35" i="16" a="1"/>
  <c r="DZ35" i="16" s="1"/>
  <c r="DY35" i="16" a="1"/>
  <c r="DY35" i="16" s="1"/>
  <c r="DX35" i="16" a="1"/>
  <c r="DX35" i="16" s="1"/>
  <c r="DW35" i="16" a="1"/>
  <c r="DW35" i="16" s="1"/>
  <c r="DV35" i="16" a="1"/>
  <c r="DV35" i="16" s="1"/>
  <c r="DU35" i="16" a="1"/>
  <c r="DU35" i="16" s="1"/>
  <c r="DT35" i="16" a="1"/>
  <c r="DT35" i="16" s="1"/>
  <c r="DS35" i="16" a="1"/>
  <c r="DS35" i="16" s="1"/>
  <c r="DR35" i="16" a="1"/>
  <c r="DR35" i="16" s="1"/>
  <c r="DQ35" i="16" a="1"/>
  <c r="DQ35" i="16" s="1"/>
  <c r="DP35" i="16" a="1"/>
  <c r="DP35" i="16" s="1"/>
  <c r="DO35" i="16" a="1"/>
  <c r="DO35" i="16" s="1"/>
  <c r="DN35" i="16" a="1"/>
  <c r="DN35" i="16" s="1"/>
  <c r="DM35" i="16" a="1"/>
  <c r="DM35" i="16" s="1"/>
  <c r="DL35" i="16" a="1"/>
  <c r="DL35" i="16" s="1"/>
  <c r="DK35" i="16" a="1"/>
  <c r="DK35" i="16" s="1"/>
  <c r="DJ35" i="16" a="1"/>
  <c r="DJ35" i="16" s="1"/>
  <c r="DI35" i="16" a="1"/>
  <c r="DI35" i="16" s="1"/>
  <c r="DH35" i="16" a="1"/>
  <c r="DH35" i="16" s="1"/>
  <c r="DG35" i="16" a="1"/>
  <c r="DG35" i="16" s="1"/>
  <c r="DF35" i="16" a="1"/>
  <c r="DF35" i="16" s="1"/>
  <c r="DE35" i="16" a="1"/>
  <c r="DE35" i="16" s="1"/>
  <c r="DD35" i="16" a="1"/>
  <c r="DD35" i="16" s="1"/>
  <c r="DC35" i="16" a="1"/>
  <c r="DC35" i="16" s="1"/>
  <c r="DB35" i="16" a="1"/>
  <c r="DB35" i="16" s="1"/>
  <c r="DA35" i="16" a="1"/>
  <c r="DA35" i="16" s="1"/>
  <c r="CZ35" i="16" a="1"/>
  <c r="CZ35" i="16" s="1"/>
  <c r="CY35" i="16" a="1"/>
  <c r="CY35" i="16" s="1"/>
  <c r="CX35" i="16" a="1"/>
  <c r="CX35" i="16" s="1"/>
  <c r="CW35" i="16" a="1"/>
  <c r="CW35" i="16" s="1"/>
  <c r="CV35" i="16" a="1"/>
  <c r="CV35" i="16" s="1"/>
  <c r="CU35" i="16" a="1"/>
  <c r="CU35" i="16" s="1"/>
  <c r="CT35" i="16" a="1"/>
  <c r="CT35" i="16" s="1"/>
  <c r="CS35" i="16" a="1"/>
  <c r="CS35" i="16" s="1"/>
  <c r="CR35" i="16" a="1"/>
  <c r="CR35" i="16" s="1"/>
  <c r="CQ35" i="16" a="1"/>
  <c r="CQ35" i="16" s="1"/>
  <c r="CP35" i="16" a="1"/>
  <c r="CP35" i="16" s="1"/>
  <c r="CO35" i="16" a="1"/>
  <c r="CO35" i="16" s="1"/>
  <c r="CN35" i="16" a="1"/>
  <c r="CN35" i="16" s="1"/>
  <c r="CM35" i="16" a="1"/>
  <c r="CM35" i="16" s="1"/>
  <c r="CL35" i="16" a="1"/>
  <c r="CL35" i="16" s="1"/>
  <c r="CK35" i="16" a="1"/>
  <c r="CK35" i="16" s="1"/>
  <c r="CJ35" i="16" a="1"/>
  <c r="CJ35" i="16" s="1"/>
  <c r="CI35" i="16" a="1"/>
  <c r="CI35" i="16" s="1"/>
  <c r="CH35" i="16" a="1"/>
  <c r="CH35" i="16" s="1"/>
  <c r="CG35" i="16" a="1"/>
  <c r="CG35" i="16" s="1"/>
  <c r="CF35" i="16" a="1"/>
  <c r="CF35" i="16" s="1"/>
  <c r="CE35" i="16" a="1"/>
  <c r="CE35" i="16" s="1"/>
  <c r="CD35" i="16" a="1"/>
  <c r="CD35" i="16" s="1"/>
  <c r="CC35" i="16" a="1"/>
  <c r="CC35" i="16" s="1"/>
  <c r="CB35" i="16" a="1"/>
  <c r="CB35" i="16" s="1"/>
  <c r="CA35" i="16" a="1"/>
  <c r="CA35" i="16" s="1"/>
  <c r="BZ35" i="16" a="1"/>
  <c r="BZ35" i="16" s="1"/>
  <c r="BY35" i="16" a="1"/>
  <c r="BY35" i="16" s="1"/>
  <c r="BX35" i="16" a="1"/>
  <c r="BX35" i="16" s="1"/>
  <c r="BW35" i="16" a="1"/>
  <c r="BW35" i="16" s="1"/>
  <c r="BV35" i="16" a="1"/>
  <c r="BV35" i="16" s="1"/>
  <c r="BU35" i="16" a="1"/>
  <c r="BU35" i="16" s="1"/>
  <c r="BT35" i="16" a="1"/>
  <c r="BT35" i="16" s="1"/>
  <c r="BS35" i="16" a="1"/>
  <c r="BS35" i="16" s="1"/>
  <c r="BR35" i="16" a="1"/>
  <c r="BR35" i="16" s="1"/>
  <c r="BQ35" i="16" a="1"/>
  <c r="BQ35" i="16" s="1"/>
  <c r="BP35" i="16" a="1"/>
  <c r="BP35" i="16" s="1"/>
  <c r="BO35" i="16" a="1"/>
  <c r="BO35" i="16" s="1"/>
  <c r="BN35" i="16" a="1"/>
  <c r="BN35" i="16" s="1"/>
  <c r="BM35" i="16" a="1"/>
  <c r="BM35" i="16" s="1"/>
  <c r="BL35" i="16" a="1"/>
  <c r="BL35" i="16" s="1"/>
  <c r="BK35" i="16" a="1"/>
  <c r="BK35" i="16" s="1"/>
  <c r="BJ35" i="16" a="1"/>
  <c r="BJ35" i="16" s="1"/>
  <c r="BI35" i="16" a="1"/>
  <c r="BI35" i="16" s="1"/>
  <c r="BH35" i="16" a="1"/>
  <c r="BH35" i="16" s="1"/>
  <c r="BG35" i="16" a="1"/>
  <c r="BG35" i="16" s="1"/>
  <c r="BF35" i="16" a="1"/>
  <c r="BF35" i="16" s="1"/>
  <c r="BE35" i="16" a="1"/>
  <c r="BE35" i="16" s="1"/>
  <c r="BD35" i="16" a="1"/>
  <c r="BD35" i="16" s="1"/>
  <c r="BC35" i="16" a="1"/>
  <c r="BC35" i="16" s="1"/>
  <c r="BB35" i="16" a="1"/>
  <c r="BB35" i="16" s="1"/>
  <c r="BA35" i="16" a="1"/>
  <c r="BA35" i="16" s="1"/>
  <c r="AZ35" i="16" a="1"/>
  <c r="AZ35" i="16" s="1"/>
  <c r="AY35" i="16" a="1"/>
  <c r="AY35" i="16" s="1"/>
  <c r="AX35" i="16" a="1"/>
  <c r="AX35" i="16" s="1"/>
  <c r="AW35" i="16" a="1"/>
  <c r="AW35" i="16" s="1"/>
  <c r="AV35" i="16" a="1"/>
  <c r="AV35" i="16" s="1"/>
  <c r="AU35" i="16" a="1"/>
  <c r="AU35" i="16" s="1"/>
  <c r="AT35" i="16" a="1"/>
  <c r="AT35" i="16" s="1"/>
  <c r="AS35" i="16" a="1"/>
  <c r="AS35" i="16" s="1"/>
  <c r="AR35" i="16" a="1"/>
  <c r="AR35" i="16" s="1"/>
  <c r="AQ35" i="16" a="1"/>
  <c r="AQ35" i="16" s="1"/>
  <c r="AP35" i="16" a="1"/>
  <c r="AP35" i="16" s="1"/>
  <c r="AO35" i="16" a="1"/>
  <c r="AO35" i="16" s="1"/>
  <c r="AN35" i="16" a="1"/>
  <c r="AN35" i="16" s="1"/>
  <c r="AM35" i="16" a="1"/>
  <c r="AM35" i="16" s="1"/>
  <c r="AL35" i="16" a="1"/>
  <c r="AL35" i="16" s="1"/>
  <c r="AK35" i="16" a="1"/>
  <c r="AK35" i="16" s="1"/>
  <c r="AJ35" i="16" a="1"/>
  <c r="AJ35" i="16" s="1"/>
  <c r="AI35" i="16" a="1"/>
  <c r="AI35" i="16" s="1"/>
  <c r="AH35" i="16" a="1"/>
  <c r="AH35" i="16" s="1"/>
  <c r="AG35" i="16" a="1"/>
  <c r="AG35" i="16" s="1"/>
  <c r="AF35" i="16" a="1"/>
  <c r="AF35" i="16" s="1"/>
  <c r="AE35" i="16" a="1"/>
  <c r="AE35" i="16" s="1"/>
  <c r="AD35" i="16" a="1"/>
  <c r="AD35" i="16" s="1"/>
  <c r="AC35" i="16" a="1"/>
  <c r="AC35" i="16" s="1"/>
  <c r="AB35" i="16" a="1"/>
  <c r="AB35" i="16" s="1"/>
  <c r="AA35" i="16" a="1"/>
  <c r="AA35" i="16" s="1"/>
  <c r="Z35" i="16" a="1"/>
  <c r="Z35" i="16" s="1"/>
  <c r="Y35" i="16" a="1"/>
  <c r="Y35" i="16" s="1"/>
  <c r="X35" i="16" a="1"/>
  <c r="X35" i="16" s="1"/>
  <c r="W35" i="16" a="1"/>
  <c r="W35" i="16" s="1"/>
  <c r="V35" i="16" a="1"/>
  <c r="V35" i="16" s="1"/>
  <c r="U35" i="16" a="1"/>
  <c r="U35" i="16" s="1"/>
  <c r="T35" i="16" a="1"/>
  <c r="T35" i="16" s="1"/>
  <c r="S35" i="16" a="1"/>
  <c r="S35" i="16" s="1"/>
  <c r="R35" i="16" a="1"/>
  <c r="R35" i="16" s="1"/>
  <c r="Q35" i="16" a="1"/>
  <c r="Q35" i="16" s="1"/>
  <c r="P35" i="16" a="1"/>
  <c r="P35" i="16" s="1"/>
  <c r="O35" i="16" a="1"/>
  <c r="O35" i="16" s="1"/>
  <c r="N35" i="16" a="1"/>
  <c r="N35" i="16" s="1"/>
  <c r="M35" i="16" a="1"/>
  <c r="M35" i="16" s="1"/>
  <c r="L35" i="16" a="1"/>
  <c r="L35" i="16" s="1"/>
  <c r="K35" i="16" a="1"/>
  <c r="K35" i="16" s="1"/>
  <c r="J35" i="16" a="1"/>
  <c r="J35" i="16" s="1"/>
  <c r="NJ34" i="16" a="1"/>
  <c r="NJ34" i="16" s="1"/>
  <c r="NI34" i="16" a="1"/>
  <c r="NI34" i="16" s="1"/>
  <c r="NH34" i="16" a="1"/>
  <c r="NH34" i="16" s="1"/>
  <c r="NG34" i="16" a="1"/>
  <c r="NG34" i="16" s="1"/>
  <c r="NF34" i="16" a="1"/>
  <c r="NF34" i="16" s="1"/>
  <c r="NE34" i="16" a="1"/>
  <c r="NE34" i="16" s="1"/>
  <c r="ND34" i="16" a="1"/>
  <c r="ND34" i="16" s="1"/>
  <c r="NC34" i="16" a="1"/>
  <c r="NC34" i="16" s="1"/>
  <c r="NB34" i="16" a="1"/>
  <c r="NB34" i="16" s="1"/>
  <c r="NA34" i="16" a="1"/>
  <c r="NA34" i="16" s="1"/>
  <c r="MZ34" i="16" a="1"/>
  <c r="MZ34" i="16" s="1"/>
  <c r="MY34" i="16" a="1"/>
  <c r="MY34" i="16" s="1"/>
  <c r="MX34" i="16" a="1"/>
  <c r="MX34" i="16" s="1"/>
  <c r="MW34" i="16" a="1"/>
  <c r="MW34" i="16" s="1"/>
  <c r="MV34" i="16" a="1"/>
  <c r="MV34" i="16" s="1"/>
  <c r="MU34" i="16" a="1"/>
  <c r="MU34" i="16" s="1"/>
  <c r="MT34" i="16" a="1"/>
  <c r="MT34" i="16" s="1"/>
  <c r="MS34" i="16" a="1"/>
  <c r="MS34" i="16" s="1"/>
  <c r="MR34" i="16" a="1"/>
  <c r="MR34" i="16" s="1"/>
  <c r="MQ34" i="16" a="1"/>
  <c r="MQ34" i="16" s="1"/>
  <c r="MP34" i="16" a="1"/>
  <c r="MP34" i="16" s="1"/>
  <c r="MO34" i="16" a="1"/>
  <c r="MO34" i="16" s="1"/>
  <c r="MN34" i="16" a="1"/>
  <c r="MN34" i="16" s="1"/>
  <c r="MM34" i="16" a="1"/>
  <c r="MM34" i="16" s="1"/>
  <c r="ML34" i="16" a="1"/>
  <c r="ML34" i="16" s="1"/>
  <c r="MK34" i="16" a="1"/>
  <c r="MK34" i="16" s="1"/>
  <c r="MJ34" i="16" a="1"/>
  <c r="MJ34" i="16" s="1"/>
  <c r="MI34" i="16" a="1"/>
  <c r="MI34" i="16" s="1"/>
  <c r="MH34" i="16" a="1"/>
  <c r="MH34" i="16" s="1"/>
  <c r="MG34" i="16" a="1"/>
  <c r="MG34" i="16" s="1"/>
  <c r="MF34" i="16" a="1"/>
  <c r="MF34" i="16" s="1"/>
  <c r="ME34" i="16" a="1"/>
  <c r="ME34" i="16" s="1"/>
  <c r="MD34" i="16" a="1"/>
  <c r="MD34" i="16" s="1"/>
  <c r="MC34" i="16" a="1"/>
  <c r="MC34" i="16" s="1"/>
  <c r="MB34" i="16" a="1"/>
  <c r="MB34" i="16" s="1"/>
  <c r="MA34" i="16" a="1"/>
  <c r="MA34" i="16" s="1"/>
  <c r="LZ34" i="16" a="1"/>
  <c r="LZ34" i="16" s="1"/>
  <c r="LY34" i="16" a="1"/>
  <c r="LY34" i="16" s="1"/>
  <c r="LX34" i="16" a="1"/>
  <c r="LX34" i="16" s="1"/>
  <c r="LW34" i="16" a="1"/>
  <c r="LW34" i="16" s="1"/>
  <c r="LV34" i="16" a="1"/>
  <c r="LV34" i="16" s="1"/>
  <c r="LU34" i="16" a="1"/>
  <c r="LU34" i="16" s="1"/>
  <c r="LT34" i="16" a="1"/>
  <c r="LT34" i="16" s="1"/>
  <c r="LS34" i="16" a="1"/>
  <c r="LS34" i="16" s="1"/>
  <c r="LR34" i="16" a="1"/>
  <c r="LR34" i="16" s="1"/>
  <c r="LQ34" i="16" a="1"/>
  <c r="LQ34" i="16" s="1"/>
  <c r="LP34" i="16" a="1"/>
  <c r="LP34" i="16" s="1"/>
  <c r="LO34" i="16" a="1"/>
  <c r="LO34" i="16" s="1"/>
  <c r="LN34" i="16" a="1"/>
  <c r="LN34" i="16" s="1"/>
  <c r="LM34" i="16" a="1"/>
  <c r="LM34" i="16" s="1"/>
  <c r="LL34" i="16" a="1"/>
  <c r="LL34" i="16" s="1"/>
  <c r="LK34" i="16" a="1"/>
  <c r="LK34" i="16" s="1"/>
  <c r="LJ34" i="16" a="1"/>
  <c r="LJ34" i="16" s="1"/>
  <c r="LI34" i="16" a="1"/>
  <c r="LI34" i="16" s="1"/>
  <c r="LH34" i="16" a="1"/>
  <c r="LH34" i="16" s="1"/>
  <c r="LG34" i="16" a="1"/>
  <c r="LG34" i="16" s="1"/>
  <c r="LF34" i="16" a="1"/>
  <c r="LF34" i="16" s="1"/>
  <c r="LE34" i="16" a="1"/>
  <c r="LE34" i="16" s="1"/>
  <c r="LD34" i="16" a="1"/>
  <c r="LD34" i="16" s="1"/>
  <c r="LC34" i="16" a="1"/>
  <c r="LC34" i="16" s="1"/>
  <c r="LB34" i="16" a="1"/>
  <c r="LB34" i="16" s="1"/>
  <c r="LA34" i="16" a="1"/>
  <c r="LA34" i="16" s="1"/>
  <c r="KZ34" i="16" a="1"/>
  <c r="KZ34" i="16" s="1"/>
  <c r="KY34" i="16" a="1"/>
  <c r="KY34" i="16" s="1"/>
  <c r="KX34" i="16" a="1"/>
  <c r="KX34" i="16" s="1"/>
  <c r="KW34" i="16" a="1"/>
  <c r="KW34" i="16" s="1"/>
  <c r="KV34" i="16" a="1"/>
  <c r="KV34" i="16" s="1"/>
  <c r="KU34" i="16" a="1"/>
  <c r="KU34" i="16" s="1"/>
  <c r="KT34" i="16" a="1"/>
  <c r="KT34" i="16" s="1"/>
  <c r="KS34" i="16" a="1"/>
  <c r="KS34" i="16" s="1"/>
  <c r="KR34" i="16" a="1"/>
  <c r="KR34" i="16" s="1"/>
  <c r="KQ34" i="16" a="1"/>
  <c r="KQ34" i="16" s="1"/>
  <c r="KP34" i="16" a="1"/>
  <c r="KP34" i="16" s="1"/>
  <c r="KO34" i="16" a="1"/>
  <c r="KO34" i="16" s="1"/>
  <c r="KN34" i="16" a="1"/>
  <c r="KN34" i="16" s="1"/>
  <c r="KM34" i="16" a="1"/>
  <c r="KM34" i="16" s="1"/>
  <c r="KL34" i="16" a="1"/>
  <c r="KL34" i="16" s="1"/>
  <c r="KK34" i="16" a="1"/>
  <c r="KK34" i="16" s="1"/>
  <c r="KJ34" i="16" a="1"/>
  <c r="KJ34" i="16" s="1"/>
  <c r="KI34" i="16" a="1"/>
  <c r="KI34" i="16" s="1"/>
  <c r="KH34" i="16" a="1"/>
  <c r="KH34" i="16" s="1"/>
  <c r="KG34" i="16" a="1"/>
  <c r="KG34" i="16" s="1"/>
  <c r="KF34" i="16" a="1"/>
  <c r="KF34" i="16" s="1"/>
  <c r="KE34" i="16" a="1"/>
  <c r="KE34" i="16" s="1"/>
  <c r="KD34" i="16" a="1"/>
  <c r="KD34" i="16" s="1"/>
  <c r="KC34" i="16" a="1"/>
  <c r="KC34" i="16" s="1"/>
  <c r="KB34" i="16" a="1"/>
  <c r="KB34" i="16" s="1"/>
  <c r="KA34" i="16" a="1"/>
  <c r="KA34" i="16" s="1"/>
  <c r="JZ34" i="16" a="1"/>
  <c r="JZ34" i="16" s="1"/>
  <c r="JY34" i="16" a="1"/>
  <c r="JY34" i="16" s="1"/>
  <c r="JX34" i="16" a="1"/>
  <c r="JX34" i="16" s="1"/>
  <c r="JW34" i="16" a="1"/>
  <c r="JW34" i="16" s="1"/>
  <c r="JV34" i="16" a="1"/>
  <c r="JV34" i="16" s="1"/>
  <c r="JU34" i="16" a="1"/>
  <c r="JU34" i="16" s="1"/>
  <c r="JT34" i="16" a="1"/>
  <c r="JT34" i="16" s="1"/>
  <c r="JS34" i="16" a="1"/>
  <c r="JS34" i="16" s="1"/>
  <c r="JR34" i="16" a="1"/>
  <c r="JR34" i="16" s="1"/>
  <c r="JQ34" i="16" a="1"/>
  <c r="JQ34" i="16" s="1"/>
  <c r="JP34" i="16" a="1"/>
  <c r="JP34" i="16" s="1"/>
  <c r="JO34" i="16" a="1"/>
  <c r="JO34" i="16" s="1"/>
  <c r="JN34" i="16" a="1"/>
  <c r="JN34" i="16" s="1"/>
  <c r="JM34" i="16" a="1"/>
  <c r="JM34" i="16" s="1"/>
  <c r="JL34" i="16" a="1"/>
  <c r="JL34" i="16" s="1"/>
  <c r="JK34" i="16" a="1"/>
  <c r="JK34" i="16" s="1"/>
  <c r="JJ34" i="16" a="1"/>
  <c r="JJ34" i="16" s="1"/>
  <c r="JI34" i="16" a="1"/>
  <c r="JI34" i="16" s="1"/>
  <c r="JH34" i="16" a="1"/>
  <c r="JH34" i="16" s="1"/>
  <c r="JG34" i="16" a="1"/>
  <c r="JG34" i="16" s="1"/>
  <c r="JF34" i="16" a="1"/>
  <c r="JF34" i="16" s="1"/>
  <c r="JE34" i="16" a="1"/>
  <c r="JE34" i="16" s="1"/>
  <c r="JD34" i="16" a="1"/>
  <c r="JD34" i="16" s="1"/>
  <c r="JC34" i="16" a="1"/>
  <c r="JC34" i="16" s="1"/>
  <c r="JB34" i="16" a="1"/>
  <c r="JB34" i="16" s="1"/>
  <c r="JA34" i="16" a="1"/>
  <c r="JA34" i="16" s="1"/>
  <c r="IZ34" i="16" a="1"/>
  <c r="IZ34" i="16" s="1"/>
  <c r="IY34" i="16" a="1"/>
  <c r="IY34" i="16" s="1"/>
  <c r="IX34" i="16" a="1"/>
  <c r="IX34" i="16" s="1"/>
  <c r="IW34" i="16" a="1"/>
  <c r="IW34" i="16" s="1"/>
  <c r="IV34" i="16" a="1"/>
  <c r="IV34" i="16" s="1"/>
  <c r="IU34" i="16" a="1"/>
  <c r="IU34" i="16" s="1"/>
  <c r="IT34" i="16" a="1"/>
  <c r="IT34" i="16" s="1"/>
  <c r="IS34" i="16" a="1"/>
  <c r="IS34" i="16" s="1"/>
  <c r="IR34" i="16" a="1"/>
  <c r="IR34" i="16" s="1"/>
  <c r="IQ34" i="16" a="1"/>
  <c r="IQ34" i="16" s="1"/>
  <c r="IP34" i="16" a="1"/>
  <c r="IP34" i="16" s="1"/>
  <c r="IO34" i="16" a="1"/>
  <c r="IO34" i="16" s="1"/>
  <c r="IN34" i="16" a="1"/>
  <c r="IN34" i="16" s="1"/>
  <c r="IM34" i="16" a="1"/>
  <c r="IM34" i="16" s="1"/>
  <c r="IL34" i="16" a="1"/>
  <c r="IL34" i="16" s="1"/>
  <c r="IK34" i="16" a="1"/>
  <c r="IK34" i="16" s="1"/>
  <c r="IJ34" i="16" a="1"/>
  <c r="IJ34" i="16" s="1"/>
  <c r="II34" i="16" a="1"/>
  <c r="II34" i="16" s="1"/>
  <c r="IH34" i="16" a="1"/>
  <c r="IH34" i="16" s="1"/>
  <c r="IG34" i="16" a="1"/>
  <c r="IG34" i="16" s="1"/>
  <c r="IF34" i="16" a="1"/>
  <c r="IF34" i="16" s="1"/>
  <c r="IE34" i="16" a="1"/>
  <c r="IE34" i="16" s="1"/>
  <c r="ID34" i="16" a="1"/>
  <c r="ID34" i="16" s="1"/>
  <c r="IC34" i="16" a="1"/>
  <c r="IC34" i="16" s="1"/>
  <c r="IB34" i="16" a="1"/>
  <c r="IB34" i="16" s="1"/>
  <c r="IA34" i="16" a="1"/>
  <c r="IA34" i="16" s="1"/>
  <c r="HZ34" i="16" a="1"/>
  <c r="HZ34" i="16" s="1"/>
  <c r="HY34" i="16" a="1"/>
  <c r="HY34" i="16" s="1"/>
  <c r="HX34" i="16" a="1"/>
  <c r="HX34" i="16" s="1"/>
  <c r="HW34" i="16" a="1"/>
  <c r="HW34" i="16" s="1"/>
  <c r="HV34" i="16" a="1"/>
  <c r="HV34" i="16" s="1"/>
  <c r="HU34" i="16" a="1"/>
  <c r="HU34" i="16" s="1"/>
  <c r="HT34" i="16" a="1"/>
  <c r="HT34" i="16" s="1"/>
  <c r="HS34" i="16" a="1"/>
  <c r="HS34" i="16" s="1"/>
  <c r="HR34" i="16" a="1"/>
  <c r="HR34" i="16" s="1"/>
  <c r="HQ34" i="16" a="1"/>
  <c r="HQ34" i="16" s="1"/>
  <c r="HP34" i="16" a="1"/>
  <c r="HP34" i="16" s="1"/>
  <c r="HO34" i="16" a="1"/>
  <c r="HO34" i="16" s="1"/>
  <c r="HN34" i="16" a="1"/>
  <c r="HN34" i="16" s="1"/>
  <c r="HM34" i="16" a="1"/>
  <c r="HM34" i="16" s="1"/>
  <c r="HL34" i="16" a="1"/>
  <c r="HL34" i="16" s="1"/>
  <c r="HK34" i="16" a="1"/>
  <c r="HK34" i="16" s="1"/>
  <c r="HJ34" i="16" a="1"/>
  <c r="HJ34" i="16" s="1"/>
  <c r="HI34" i="16" a="1"/>
  <c r="HI34" i="16" s="1"/>
  <c r="HH34" i="16" a="1"/>
  <c r="HH34" i="16" s="1"/>
  <c r="HG34" i="16" a="1"/>
  <c r="HG34" i="16" s="1"/>
  <c r="HF34" i="16" a="1"/>
  <c r="HF34" i="16" s="1"/>
  <c r="HE34" i="16" a="1"/>
  <c r="HE34" i="16" s="1"/>
  <c r="HD34" i="16" a="1"/>
  <c r="HD34" i="16" s="1"/>
  <c r="HC34" i="16" a="1"/>
  <c r="HC34" i="16" s="1"/>
  <c r="HB34" i="16" a="1"/>
  <c r="HB34" i="16" s="1"/>
  <c r="HA34" i="16" a="1"/>
  <c r="HA34" i="16" s="1"/>
  <c r="GZ34" i="16" a="1"/>
  <c r="GZ34" i="16" s="1"/>
  <c r="GY34" i="16" a="1"/>
  <c r="GY34" i="16" s="1"/>
  <c r="GX34" i="16" a="1"/>
  <c r="GX34" i="16" s="1"/>
  <c r="GW34" i="16" a="1"/>
  <c r="GW34" i="16" s="1"/>
  <c r="GV34" i="16" a="1"/>
  <c r="GV34" i="16" s="1"/>
  <c r="GU34" i="16" a="1"/>
  <c r="GU34" i="16" s="1"/>
  <c r="GT34" i="16" a="1"/>
  <c r="GT34" i="16" s="1"/>
  <c r="GS34" i="16" a="1"/>
  <c r="GS34" i="16" s="1"/>
  <c r="GR34" i="16" a="1"/>
  <c r="GR34" i="16" s="1"/>
  <c r="GQ34" i="16" a="1"/>
  <c r="GQ34" i="16" s="1"/>
  <c r="GP34" i="16" a="1"/>
  <c r="GP34" i="16" s="1"/>
  <c r="GO34" i="16" a="1"/>
  <c r="GO34" i="16" s="1"/>
  <c r="GN34" i="16" a="1"/>
  <c r="GN34" i="16" s="1"/>
  <c r="GM34" i="16" a="1"/>
  <c r="GM34" i="16" s="1"/>
  <c r="GL34" i="16" a="1"/>
  <c r="GL34" i="16" s="1"/>
  <c r="GK34" i="16" a="1"/>
  <c r="GK34" i="16" s="1"/>
  <c r="GJ34" i="16" a="1"/>
  <c r="GJ34" i="16" s="1"/>
  <c r="GI34" i="16" a="1"/>
  <c r="GI34" i="16" s="1"/>
  <c r="GH34" i="16" a="1"/>
  <c r="GH34" i="16" s="1"/>
  <c r="GG34" i="16" a="1"/>
  <c r="GG34" i="16" s="1"/>
  <c r="GF34" i="16" a="1"/>
  <c r="GF34" i="16" s="1"/>
  <c r="GE34" i="16" a="1"/>
  <c r="GE34" i="16" s="1"/>
  <c r="GD34" i="16" a="1"/>
  <c r="GD34" i="16" s="1"/>
  <c r="GC34" i="16" a="1"/>
  <c r="GC34" i="16" s="1"/>
  <c r="GB34" i="16" a="1"/>
  <c r="GB34" i="16" s="1"/>
  <c r="GA34" i="16" a="1"/>
  <c r="GA34" i="16" s="1"/>
  <c r="FZ34" i="16" a="1"/>
  <c r="FZ34" i="16" s="1"/>
  <c r="FY34" i="16" a="1"/>
  <c r="FY34" i="16" s="1"/>
  <c r="FX34" i="16" a="1"/>
  <c r="FX34" i="16" s="1"/>
  <c r="FW34" i="16" a="1"/>
  <c r="FW34" i="16" s="1"/>
  <c r="FV34" i="16" a="1"/>
  <c r="FV34" i="16" s="1"/>
  <c r="FU34" i="16" a="1"/>
  <c r="FU34" i="16" s="1"/>
  <c r="FT34" i="16" a="1"/>
  <c r="FT34" i="16" s="1"/>
  <c r="FS34" i="16" a="1"/>
  <c r="FS34" i="16" s="1"/>
  <c r="FR34" i="16" a="1"/>
  <c r="FR34" i="16" s="1"/>
  <c r="FQ34" i="16" a="1"/>
  <c r="FQ34" i="16" s="1"/>
  <c r="FP34" i="16" a="1"/>
  <c r="FP34" i="16" s="1"/>
  <c r="FO34" i="16" a="1"/>
  <c r="FO34" i="16" s="1"/>
  <c r="FN34" i="16" a="1"/>
  <c r="FN34" i="16" s="1"/>
  <c r="FM34" i="16" a="1"/>
  <c r="FM34" i="16" s="1"/>
  <c r="FL34" i="16" a="1"/>
  <c r="FL34" i="16" s="1"/>
  <c r="FK34" i="16" a="1"/>
  <c r="FK34" i="16" s="1"/>
  <c r="FJ34" i="16" a="1"/>
  <c r="FJ34" i="16" s="1"/>
  <c r="FI34" i="16" a="1"/>
  <c r="FI34" i="16" s="1"/>
  <c r="FH34" i="16" a="1"/>
  <c r="FH34" i="16" s="1"/>
  <c r="FG34" i="16" a="1"/>
  <c r="FG34" i="16" s="1"/>
  <c r="FF34" i="16" a="1"/>
  <c r="FF34" i="16" s="1"/>
  <c r="FE34" i="16" a="1"/>
  <c r="FE34" i="16" s="1"/>
  <c r="FD34" i="16" a="1"/>
  <c r="FD34" i="16" s="1"/>
  <c r="FC34" i="16" a="1"/>
  <c r="FC34" i="16" s="1"/>
  <c r="FB34" i="16" a="1"/>
  <c r="FB34" i="16" s="1"/>
  <c r="FA34" i="16" a="1"/>
  <c r="FA34" i="16" s="1"/>
  <c r="EZ34" i="16" a="1"/>
  <c r="EZ34" i="16" s="1"/>
  <c r="EY34" i="16" a="1"/>
  <c r="EY34" i="16" s="1"/>
  <c r="EX34" i="16" a="1"/>
  <c r="EX34" i="16" s="1"/>
  <c r="EW34" i="16" a="1"/>
  <c r="EW34" i="16" s="1"/>
  <c r="EV34" i="16" a="1"/>
  <c r="EV34" i="16" s="1"/>
  <c r="EU34" i="16" a="1"/>
  <c r="EU34" i="16" s="1"/>
  <c r="ET34" i="16" a="1"/>
  <c r="ET34" i="16" s="1"/>
  <c r="ES34" i="16" a="1"/>
  <c r="ES34" i="16" s="1"/>
  <c r="ER34" i="16" a="1"/>
  <c r="ER34" i="16" s="1"/>
  <c r="EQ34" i="16" a="1"/>
  <c r="EQ34" i="16" s="1"/>
  <c r="EP34" i="16" a="1"/>
  <c r="EP34" i="16" s="1"/>
  <c r="EO34" i="16" a="1"/>
  <c r="EO34" i="16" s="1"/>
  <c r="EN34" i="16" a="1"/>
  <c r="EN34" i="16" s="1"/>
  <c r="EM34" i="16" a="1"/>
  <c r="EM34" i="16" s="1"/>
  <c r="EL34" i="16" a="1"/>
  <c r="EL34" i="16" s="1"/>
  <c r="EK34" i="16" a="1"/>
  <c r="EK34" i="16" s="1"/>
  <c r="EJ34" i="16" a="1"/>
  <c r="EJ34" i="16" s="1"/>
  <c r="EI34" i="16" a="1"/>
  <c r="EI34" i="16" s="1"/>
  <c r="EH34" i="16" a="1"/>
  <c r="EH34" i="16" s="1"/>
  <c r="EG34" i="16" a="1"/>
  <c r="EG34" i="16" s="1"/>
  <c r="EF34" i="16" a="1"/>
  <c r="EF34" i="16" s="1"/>
  <c r="EE34" i="16" a="1"/>
  <c r="EE34" i="16" s="1"/>
  <c r="ED34" i="16" a="1"/>
  <c r="ED34" i="16" s="1"/>
  <c r="EC34" i="16" a="1"/>
  <c r="EC34" i="16" s="1"/>
  <c r="EB34" i="16" a="1"/>
  <c r="EB34" i="16" s="1"/>
  <c r="EA34" i="16" a="1"/>
  <c r="EA34" i="16" s="1"/>
  <c r="DZ34" i="16" a="1"/>
  <c r="DZ34" i="16" s="1"/>
  <c r="DY34" i="16" a="1"/>
  <c r="DY34" i="16" s="1"/>
  <c r="DX34" i="16" a="1"/>
  <c r="DX34" i="16" s="1"/>
  <c r="DW34" i="16" a="1"/>
  <c r="DW34" i="16" s="1"/>
  <c r="DV34" i="16" a="1"/>
  <c r="DV34" i="16" s="1"/>
  <c r="DU34" i="16" a="1"/>
  <c r="DU34" i="16" s="1"/>
  <c r="DT34" i="16" a="1"/>
  <c r="DT34" i="16" s="1"/>
  <c r="DS34" i="16" a="1"/>
  <c r="DS34" i="16" s="1"/>
  <c r="DR34" i="16" a="1"/>
  <c r="DR34" i="16" s="1"/>
  <c r="DQ34" i="16" a="1"/>
  <c r="DQ34" i="16" s="1"/>
  <c r="DP34" i="16" a="1"/>
  <c r="DP34" i="16" s="1"/>
  <c r="DO34" i="16" a="1"/>
  <c r="DO34" i="16" s="1"/>
  <c r="DN34" i="16" a="1"/>
  <c r="DN34" i="16" s="1"/>
  <c r="DM34" i="16" a="1"/>
  <c r="DM34" i="16" s="1"/>
  <c r="DL34" i="16" a="1"/>
  <c r="DL34" i="16" s="1"/>
  <c r="DK34" i="16" a="1"/>
  <c r="DK34" i="16" s="1"/>
  <c r="DJ34" i="16" a="1"/>
  <c r="DJ34" i="16" s="1"/>
  <c r="DI34" i="16" a="1"/>
  <c r="DI34" i="16" s="1"/>
  <c r="DH34" i="16" a="1"/>
  <c r="DH34" i="16" s="1"/>
  <c r="DG34" i="16" a="1"/>
  <c r="DG34" i="16" s="1"/>
  <c r="DF34" i="16" a="1"/>
  <c r="DF34" i="16" s="1"/>
  <c r="DE34" i="16" a="1"/>
  <c r="DE34" i="16" s="1"/>
  <c r="DD34" i="16" a="1"/>
  <c r="DD34" i="16" s="1"/>
  <c r="DC34" i="16" a="1"/>
  <c r="DC34" i="16" s="1"/>
  <c r="DB34" i="16" a="1"/>
  <c r="DB34" i="16" s="1"/>
  <c r="DA34" i="16" a="1"/>
  <c r="DA34" i="16" s="1"/>
  <c r="CZ34" i="16" a="1"/>
  <c r="CZ34" i="16" s="1"/>
  <c r="CY34" i="16" a="1"/>
  <c r="CY34" i="16" s="1"/>
  <c r="CX34" i="16" a="1"/>
  <c r="CX34" i="16" s="1"/>
  <c r="CW34" i="16" a="1"/>
  <c r="CW34" i="16" s="1"/>
  <c r="CV34" i="16" a="1"/>
  <c r="CV34" i="16" s="1"/>
  <c r="CU34" i="16" a="1"/>
  <c r="CU34" i="16" s="1"/>
  <c r="CT34" i="16" a="1"/>
  <c r="CT34" i="16" s="1"/>
  <c r="CS34" i="16" a="1"/>
  <c r="CS34" i="16" s="1"/>
  <c r="CR34" i="16" a="1"/>
  <c r="CR34" i="16" s="1"/>
  <c r="CQ34" i="16" a="1"/>
  <c r="CQ34" i="16" s="1"/>
  <c r="CP34" i="16" a="1"/>
  <c r="CP34" i="16" s="1"/>
  <c r="CO34" i="16" a="1"/>
  <c r="CO34" i="16" s="1"/>
  <c r="CN34" i="16" a="1"/>
  <c r="CN34" i="16" s="1"/>
  <c r="CM34" i="16" a="1"/>
  <c r="CM34" i="16" s="1"/>
  <c r="CL34" i="16" a="1"/>
  <c r="CL34" i="16" s="1"/>
  <c r="CK34" i="16" a="1"/>
  <c r="CK34" i="16" s="1"/>
  <c r="CJ34" i="16" a="1"/>
  <c r="CJ34" i="16" s="1"/>
  <c r="CI34" i="16" a="1"/>
  <c r="CI34" i="16" s="1"/>
  <c r="CH34" i="16" a="1"/>
  <c r="CH34" i="16" s="1"/>
  <c r="CG34" i="16" a="1"/>
  <c r="CG34" i="16" s="1"/>
  <c r="CF34" i="16" a="1"/>
  <c r="CF34" i="16" s="1"/>
  <c r="CE34" i="16" a="1"/>
  <c r="CE34" i="16" s="1"/>
  <c r="CD34" i="16" a="1"/>
  <c r="CD34" i="16" s="1"/>
  <c r="CC34" i="16" a="1"/>
  <c r="CC34" i="16" s="1"/>
  <c r="CB34" i="16" a="1"/>
  <c r="CB34" i="16" s="1"/>
  <c r="CA34" i="16" a="1"/>
  <c r="CA34" i="16" s="1"/>
  <c r="BZ34" i="16" a="1"/>
  <c r="BZ34" i="16" s="1"/>
  <c r="BY34" i="16" a="1"/>
  <c r="BY34" i="16" s="1"/>
  <c r="BX34" i="16" a="1"/>
  <c r="BX34" i="16" s="1"/>
  <c r="BW34" i="16" a="1"/>
  <c r="BW34" i="16" s="1"/>
  <c r="BV34" i="16" a="1"/>
  <c r="BV34" i="16" s="1"/>
  <c r="BU34" i="16" a="1"/>
  <c r="BU34" i="16" s="1"/>
  <c r="BT34" i="16" a="1"/>
  <c r="BT34" i="16" s="1"/>
  <c r="BS34" i="16" a="1"/>
  <c r="BS34" i="16" s="1"/>
  <c r="BR34" i="16" a="1"/>
  <c r="BR34" i="16" s="1"/>
  <c r="BQ34" i="16" a="1"/>
  <c r="BQ34" i="16" s="1"/>
  <c r="BP34" i="16" a="1"/>
  <c r="BP34" i="16" s="1"/>
  <c r="BO34" i="16" a="1"/>
  <c r="BO34" i="16" s="1"/>
  <c r="BN34" i="16" a="1"/>
  <c r="BN34" i="16" s="1"/>
  <c r="BM34" i="16" a="1"/>
  <c r="BM34" i="16" s="1"/>
  <c r="BL34" i="16" a="1"/>
  <c r="BL34" i="16" s="1"/>
  <c r="BK34" i="16" a="1"/>
  <c r="BK34" i="16" s="1"/>
  <c r="BJ34" i="16" a="1"/>
  <c r="BJ34" i="16" s="1"/>
  <c r="BI34" i="16" a="1"/>
  <c r="BI34" i="16" s="1"/>
  <c r="BH34" i="16" a="1"/>
  <c r="BH34" i="16" s="1"/>
  <c r="BG34" i="16" a="1"/>
  <c r="BG34" i="16" s="1"/>
  <c r="BF34" i="16" a="1"/>
  <c r="BF34" i="16" s="1"/>
  <c r="BE34" i="16" a="1"/>
  <c r="BE34" i="16" s="1"/>
  <c r="BD34" i="16" a="1"/>
  <c r="BD34" i="16" s="1"/>
  <c r="BC34" i="16" a="1"/>
  <c r="BC34" i="16" s="1"/>
  <c r="BB34" i="16" a="1"/>
  <c r="BB34" i="16" s="1"/>
  <c r="BA34" i="16" a="1"/>
  <c r="BA34" i="16" s="1"/>
  <c r="AZ34" i="16" a="1"/>
  <c r="AZ34" i="16" s="1"/>
  <c r="AY34" i="16" a="1"/>
  <c r="AY34" i="16" s="1"/>
  <c r="AX34" i="16" a="1"/>
  <c r="AX34" i="16" s="1"/>
  <c r="AW34" i="16" a="1"/>
  <c r="AW34" i="16" s="1"/>
  <c r="AV34" i="16" a="1"/>
  <c r="AV34" i="16" s="1"/>
  <c r="AU34" i="16" a="1"/>
  <c r="AU34" i="16" s="1"/>
  <c r="AT34" i="16" a="1"/>
  <c r="AT34" i="16" s="1"/>
  <c r="AS34" i="16" a="1"/>
  <c r="AS34" i="16" s="1"/>
  <c r="AR34" i="16" a="1"/>
  <c r="AR34" i="16" s="1"/>
  <c r="AQ34" i="16" a="1"/>
  <c r="AQ34" i="16" s="1"/>
  <c r="AP34" i="16" a="1"/>
  <c r="AP34" i="16" s="1"/>
  <c r="AO34" i="16" a="1"/>
  <c r="AO34" i="16" s="1"/>
  <c r="AN34" i="16" a="1"/>
  <c r="AN34" i="16" s="1"/>
  <c r="AM34" i="16" a="1"/>
  <c r="AM34" i="16" s="1"/>
  <c r="AL34" i="16" a="1"/>
  <c r="AL34" i="16" s="1"/>
  <c r="AK34" i="16" a="1"/>
  <c r="AK34" i="16" s="1"/>
  <c r="AJ34" i="16" a="1"/>
  <c r="AJ34" i="16" s="1"/>
  <c r="AI34" i="16" a="1"/>
  <c r="AI34" i="16" s="1"/>
  <c r="AH34" i="16" a="1"/>
  <c r="AH34" i="16" s="1"/>
  <c r="AG34" i="16" a="1"/>
  <c r="AG34" i="16" s="1"/>
  <c r="AF34" i="16" a="1"/>
  <c r="AF34" i="16" s="1"/>
  <c r="AE34" i="16" a="1"/>
  <c r="AE34" i="16" s="1"/>
  <c r="AD34" i="16" a="1"/>
  <c r="AD34" i="16" s="1"/>
  <c r="AC34" i="16" a="1"/>
  <c r="AC34" i="16" s="1"/>
  <c r="AB34" i="16" a="1"/>
  <c r="AB34" i="16" s="1"/>
  <c r="AA34" i="16" a="1"/>
  <c r="AA34" i="16" s="1"/>
  <c r="Z34" i="16" a="1"/>
  <c r="Z34" i="16" s="1"/>
  <c r="Y34" i="16" a="1"/>
  <c r="Y34" i="16" s="1"/>
  <c r="X34" i="16" a="1"/>
  <c r="X34" i="16" s="1"/>
  <c r="W34" i="16" a="1"/>
  <c r="W34" i="16" s="1"/>
  <c r="V34" i="16" a="1"/>
  <c r="V34" i="16" s="1"/>
  <c r="U34" i="16" a="1"/>
  <c r="U34" i="16" s="1"/>
  <c r="T34" i="16" a="1"/>
  <c r="T34" i="16" s="1"/>
  <c r="S34" i="16" a="1"/>
  <c r="S34" i="16" s="1"/>
  <c r="R34" i="16" a="1"/>
  <c r="R34" i="16" s="1"/>
  <c r="Q34" i="16" a="1"/>
  <c r="Q34" i="16" s="1"/>
  <c r="P34" i="16" a="1"/>
  <c r="P34" i="16" s="1"/>
  <c r="O34" i="16" a="1"/>
  <c r="O34" i="16" s="1"/>
  <c r="N34" i="16" a="1"/>
  <c r="N34" i="16" s="1"/>
  <c r="M34" i="16" a="1"/>
  <c r="M34" i="16" s="1"/>
  <c r="L34" i="16" a="1"/>
  <c r="L34" i="16" s="1"/>
  <c r="K34" i="16" a="1"/>
  <c r="K34" i="16" s="1"/>
  <c r="J34" i="16" a="1"/>
  <c r="J34" i="16" s="1"/>
  <c r="NJ33" i="16" a="1"/>
  <c r="NJ33" i="16" s="1"/>
  <c r="NI33" i="16" a="1"/>
  <c r="NI33" i="16" s="1"/>
  <c r="NH33" i="16" a="1"/>
  <c r="NH33" i="16" s="1"/>
  <c r="NG33" i="16" a="1"/>
  <c r="NG33" i="16" s="1"/>
  <c r="NF33" i="16" a="1"/>
  <c r="NF33" i="16" s="1"/>
  <c r="NE33" i="16" a="1"/>
  <c r="NE33" i="16" s="1"/>
  <c r="ND33" i="16" a="1"/>
  <c r="ND33" i="16" s="1"/>
  <c r="NC33" i="16" a="1"/>
  <c r="NC33" i="16" s="1"/>
  <c r="NB33" i="16" a="1"/>
  <c r="NB33" i="16" s="1"/>
  <c r="NA33" i="16" a="1"/>
  <c r="NA33" i="16" s="1"/>
  <c r="MZ33" i="16" a="1"/>
  <c r="MZ33" i="16" s="1"/>
  <c r="MY33" i="16" a="1"/>
  <c r="MY33" i="16" s="1"/>
  <c r="MX33" i="16" a="1"/>
  <c r="MX33" i="16" s="1"/>
  <c r="MW33" i="16" a="1"/>
  <c r="MW33" i="16" s="1"/>
  <c r="MV33" i="16" a="1"/>
  <c r="MV33" i="16" s="1"/>
  <c r="MU33" i="16" a="1"/>
  <c r="MU33" i="16" s="1"/>
  <c r="MT33" i="16" a="1"/>
  <c r="MT33" i="16" s="1"/>
  <c r="MS33" i="16" a="1"/>
  <c r="MS33" i="16" s="1"/>
  <c r="MR33" i="16" a="1"/>
  <c r="MR33" i="16" s="1"/>
  <c r="MQ33" i="16" a="1"/>
  <c r="MQ33" i="16" s="1"/>
  <c r="MP33" i="16" a="1"/>
  <c r="MP33" i="16" s="1"/>
  <c r="MO33" i="16" a="1"/>
  <c r="MO33" i="16" s="1"/>
  <c r="MN33" i="16" a="1"/>
  <c r="MN33" i="16" s="1"/>
  <c r="MM33" i="16" a="1"/>
  <c r="MM33" i="16" s="1"/>
  <c r="ML33" i="16" a="1"/>
  <c r="ML33" i="16" s="1"/>
  <c r="MK33" i="16" a="1"/>
  <c r="MK33" i="16" s="1"/>
  <c r="MJ33" i="16" a="1"/>
  <c r="MJ33" i="16" s="1"/>
  <c r="MI33" i="16" a="1"/>
  <c r="MI33" i="16" s="1"/>
  <c r="MH33" i="16" a="1"/>
  <c r="MH33" i="16" s="1"/>
  <c r="MG33" i="16" a="1"/>
  <c r="MG33" i="16" s="1"/>
  <c r="MF33" i="16" a="1"/>
  <c r="MF33" i="16" s="1"/>
  <c r="ME33" i="16" a="1"/>
  <c r="ME33" i="16" s="1"/>
  <c r="MD33" i="16" a="1"/>
  <c r="MD33" i="16" s="1"/>
  <c r="MC33" i="16" a="1"/>
  <c r="MC33" i="16" s="1"/>
  <c r="MB33" i="16" a="1"/>
  <c r="MB33" i="16" s="1"/>
  <c r="MA33" i="16" a="1"/>
  <c r="MA33" i="16" s="1"/>
  <c r="LZ33" i="16" a="1"/>
  <c r="LZ33" i="16" s="1"/>
  <c r="LY33" i="16" a="1"/>
  <c r="LY33" i="16" s="1"/>
  <c r="LX33" i="16" a="1"/>
  <c r="LX33" i="16" s="1"/>
  <c r="LW33" i="16" a="1"/>
  <c r="LW33" i="16" s="1"/>
  <c r="LV33" i="16" a="1"/>
  <c r="LV33" i="16" s="1"/>
  <c r="LU33" i="16" a="1"/>
  <c r="LU33" i="16" s="1"/>
  <c r="LT33" i="16" a="1"/>
  <c r="LT33" i="16" s="1"/>
  <c r="LS33" i="16" a="1"/>
  <c r="LS33" i="16" s="1"/>
  <c r="LR33" i="16" a="1"/>
  <c r="LR33" i="16" s="1"/>
  <c r="LQ33" i="16" a="1"/>
  <c r="LQ33" i="16" s="1"/>
  <c r="LP33" i="16" a="1"/>
  <c r="LP33" i="16" s="1"/>
  <c r="LO33" i="16" a="1"/>
  <c r="LO33" i="16" s="1"/>
  <c r="LN33" i="16" a="1"/>
  <c r="LN33" i="16" s="1"/>
  <c r="LM33" i="16" a="1"/>
  <c r="LM33" i="16" s="1"/>
  <c r="LL33" i="16" a="1"/>
  <c r="LL33" i="16" s="1"/>
  <c r="LK33" i="16" a="1"/>
  <c r="LK33" i="16" s="1"/>
  <c r="LJ33" i="16" a="1"/>
  <c r="LJ33" i="16" s="1"/>
  <c r="LI33" i="16" a="1"/>
  <c r="LI33" i="16" s="1"/>
  <c r="LH33" i="16" a="1"/>
  <c r="LH33" i="16" s="1"/>
  <c r="LG33" i="16" a="1"/>
  <c r="LG33" i="16" s="1"/>
  <c r="LF33" i="16" a="1"/>
  <c r="LF33" i="16" s="1"/>
  <c r="LE33" i="16" a="1"/>
  <c r="LE33" i="16" s="1"/>
  <c r="LD33" i="16" a="1"/>
  <c r="LD33" i="16" s="1"/>
  <c r="LC33" i="16" a="1"/>
  <c r="LC33" i="16" s="1"/>
  <c r="LB33" i="16" a="1"/>
  <c r="LB33" i="16" s="1"/>
  <c r="LA33" i="16" a="1"/>
  <c r="LA33" i="16" s="1"/>
  <c r="KZ33" i="16" a="1"/>
  <c r="KZ33" i="16" s="1"/>
  <c r="KY33" i="16" a="1"/>
  <c r="KY33" i="16" s="1"/>
  <c r="KX33" i="16" a="1"/>
  <c r="KX33" i="16" s="1"/>
  <c r="KW33" i="16" a="1"/>
  <c r="KW33" i="16" s="1"/>
  <c r="KV33" i="16" a="1"/>
  <c r="KV33" i="16" s="1"/>
  <c r="KU33" i="16" a="1"/>
  <c r="KU33" i="16" s="1"/>
  <c r="KT33" i="16" a="1"/>
  <c r="KT33" i="16" s="1"/>
  <c r="KS33" i="16" a="1"/>
  <c r="KS33" i="16" s="1"/>
  <c r="KR33" i="16" a="1"/>
  <c r="KR33" i="16" s="1"/>
  <c r="KQ33" i="16" a="1"/>
  <c r="KQ33" i="16" s="1"/>
  <c r="KP33" i="16" a="1"/>
  <c r="KP33" i="16" s="1"/>
  <c r="KO33" i="16" a="1"/>
  <c r="KO33" i="16" s="1"/>
  <c r="KN33" i="16" a="1"/>
  <c r="KN33" i="16" s="1"/>
  <c r="KM33" i="16" a="1"/>
  <c r="KM33" i="16" s="1"/>
  <c r="KL33" i="16" a="1"/>
  <c r="KL33" i="16" s="1"/>
  <c r="KK33" i="16" a="1"/>
  <c r="KK33" i="16" s="1"/>
  <c r="KJ33" i="16" a="1"/>
  <c r="KJ33" i="16" s="1"/>
  <c r="KI33" i="16" a="1"/>
  <c r="KI33" i="16" s="1"/>
  <c r="KH33" i="16" a="1"/>
  <c r="KH33" i="16" s="1"/>
  <c r="KG33" i="16" a="1"/>
  <c r="KG33" i="16" s="1"/>
  <c r="KF33" i="16" a="1"/>
  <c r="KF33" i="16" s="1"/>
  <c r="KE33" i="16" a="1"/>
  <c r="KE33" i="16" s="1"/>
  <c r="KD33" i="16" a="1"/>
  <c r="KD33" i="16" s="1"/>
  <c r="KC33" i="16" a="1"/>
  <c r="KC33" i="16" s="1"/>
  <c r="KB33" i="16" a="1"/>
  <c r="KB33" i="16" s="1"/>
  <c r="KA33" i="16" a="1"/>
  <c r="KA33" i="16" s="1"/>
  <c r="JZ33" i="16" a="1"/>
  <c r="JZ33" i="16" s="1"/>
  <c r="JY33" i="16" a="1"/>
  <c r="JY33" i="16" s="1"/>
  <c r="JX33" i="16" a="1"/>
  <c r="JX33" i="16" s="1"/>
  <c r="JW33" i="16" a="1"/>
  <c r="JW33" i="16" s="1"/>
  <c r="JV33" i="16" a="1"/>
  <c r="JV33" i="16" s="1"/>
  <c r="JU33" i="16" a="1"/>
  <c r="JU33" i="16" s="1"/>
  <c r="JT33" i="16" a="1"/>
  <c r="JT33" i="16" s="1"/>
  <c r="JS33" i="16" a="1"/>
  <c r="JS33" i="16" s="1"/>
  <c r="JR33" i="16" a="1"/>
  <c r="JR33" i="16" s="1"/>
  <c r="JQ33" i="16" a="1"/>
  <c r="JQ33" i="16" s="1"/>
  <c r="JP33" i="16" a="1"/>
  <c r="JP33" i="16" s="1"/>
  <c r="JO33" i="16" a="1"/>
  <c r="JO33" i="16" s="1"/>
  <c r="JN33" i="16" a="1"/>
  <c r="JN33" i="16" s="1"/>
  <c r="JM33" i="16" a="1"/>
  <c r="JM33" i="16" s="1"/>
  <c r="JL33" i="16" a="1"/>
  <c r="JL33" i="16" s="1"/>
  <c r="JK33" i="16" a="1"/>
  <c r="JK33" i="16" s="1"/>
  <c r="JJ33" i="16" a="1"/>
  <c r="JJ33" i="16" s="1"/>
  <c r="JI33" i="16" a="1"/>
  <c r="JI33" i="16" s="1"/>
  <c r="JH33" i="16" a="1"/>
  <c r="JH33" i="16" s="1"/>
  <c r="JG33" i="16" a="1"/>
  <c r="JG33" i="16" s="1"/>
  <c r="JF33" i="16" a="1"/>
  <c r="JF33" i="16" s="1"/>
  <c r="JE33" i="16" a="1"/>
  <c r="JE33" i="16" s="1"/>
  <c r="JD33" i="16" a="1"/>
  <c r="JD33" i="16" s="1"/>
  <c r="JC33" i="16" a="1"/>
  <c r="JC33" i="16" s="1"/>
  <c r="JB33" i="16" a="1"/>
  <c r="JB33" i="16" s="1"/>
  <c r="JA33" i="16" a="1"/>
  <c r="JA33" i="16" s="1"/>
  <c r="IZ33" i="16" a="1"/>
  <c r="IZ33" i="16" s="1"/>
  <c r="IY33" i="16" a="1"/>
  <c r="IY33" i="16" s="1"/>
  <c r="IX33" i="16" a="1"/>
  <c r="IX33" i="16" s="1"/>
  <c r="IW33" i="16" a="1"/>
  <c r="IW33" i="16" s="1"/>
  <c r="IV33" i="16" a="1"/>
  <c r="IV33" i="16" s="1"/>
  <c r="IU33" i="16" a="1"/>
  <c r="IU33" i="16" s="1"/>
  <c r="IT33" i="16" a="1"/>
  <c r="IT33" i="16" s="1"/>
  <c r="IS33" i="16" a="1"/>
  <c r="IS33" i="16" s="1"/>
  <c r="IR33" i="16" a="1"/>
  <c r="IR33" i="16" s="1"/>
  <c r="IQ33" i="16" a="1"/>
  <c r="IQ33" i="16" s="1"/>
  <c r="IP33" i="16" a="1"/>
  <c r="IP33" i="16" s="1"/>
  <c r="IO33" i="16" a="1"/>
  <c r="IO33" i="16" s="1"/>
  <c r="IN33" i="16" a="1"/>
  <c r="IN33" i="16" s="1"/>
  <c r="IM33" i="16" a="1"/>
  <c r="IM33" i="16" s="1"/>
  <c r="IL33" i="16" a="1"/>
  <c r="IL33" i="16" s="1"/>
  <c r="IK33" i="16" a="1"/>
  <c r="IK33" i="16" s="1"/>
  <c r="IJ33" i="16" a="1"/>
  <c r="IJ33" i="16" s="1"/>
  <c r="II33" i="16" a="1"/>
  <c r="II33" i="16" s="1"/>
  <c r="IH33" i="16" a="1"/>
  <c r="IH33" i="16" s="1"/>
  <c r="IG33" i="16" a="1"/>
  <c r="IG33" i="16" s="1"/>
  <c r="IF33" i="16" a="1"/>
  <c r="IF33" i="16" s="1"/>
  <c r="IE33" i="16" a="1"/>
  <c r="IE33" i="16" s="1"/>
  <c r="ID33" i="16" a="1"/>
  <c r="ID33" i="16" s="1"/>
  <c r="IC33" i="16" a="1"/>
  <c r="IC33" i="16" s="1"/>
  <c r="IB33" i="16" a="1"/>
  <c r="IB33" i="16" s="1"/>
  <c r="IA33" i="16" a="1"/>
  <c r="IA33" i="16" s="1"/>
  <c r="HZ33" i="16" a="1"/>
  <c r="HZ33" i="16" s="1"/>
  <c r="HY33" i="16" a="1"/>
  <c r="HY33" i="16" s="1"/>
  <c r="HX33" i="16" a="1"/>
  <c r="HX33" i="16" s="1"/>
  <c r="HW33" i="16" a="1"/>
  <c r="HW33" i="16" s="1"/>
  <c r="HV33" i="16" a="1"/>
  <c r="HV33" i="16" s="1"/>
  <c r="HU33" i="16" a="1"/>
  <c r="HU33" i="16" s="1"/>
  <c r="HT33" i="16" a="1"/>
  <c r="HT33" i="16" s="1"/>
  <c r="HS33" i="16" a="1"/>
  <c r="HS33" i="16" s="1"/>
  <c r="HR33" i="16" a="1"/>
  <c r="HR33" i="16" s="1"/>
  <c r="HQ33" i="16" a="1"/>
  <c r="HQ33" i="16" s="1"/>
  <c r="HP33" i="16" a="1"/>
  <c r="HP33" i="16" s="1"/>
  <c r="HO33" i="16" a="1"/>
  <c r="HO33" i="16" s="1"/>
  <c r="HN33" i="16" a="1"/>
  <c r="HN33" i="16" s="1"/>
  <c r="HM33" i="16" a="1"/>
  <c r="HM33" i="16" s="1"/>
  <c r="HL33" i="16" a="1"/>
  <c r="HL33" i="16" s="1"/>
  <c r="HK33" i="16" a="1"/>
  <c r="HK33" i="16" s="1"/>
  <c r="HJ33" i="16" a="1"/>
  <c r="HJ33" i="16" s="1"/>
  <c r="HI33" i="16" a="1"/>
  <c r="HI33" i="16" s="1"/>
  <c r="HH33" i="16" a="1"/>
  <c r="HH33" i="16" s="1"/>
  <c r="HG33" i="16" a="1"/>
  <c r="HG33" i="16" s="1"/>
  <c r="HF33" i="16" a="1"/>
  <c r="HF33" i="16" s="1"/>
  <c r="HE33" i="16" a="1"/>
  <c r="HE33" i="16" s="1"/>
  <c r="HD33" i="16" a="1"/>
  <c r="HD33" i="16" s="1"/>
  <c r="HC33" i="16" a="1"/>
  <c r="HC33" i="16" s="1"/>
  <c r="HB33" i="16" a="1"/>
  <c r="HB33" i="16" s="1"/>
  <c r="HA33" i="16" a="1"/>
  <c r="HA33" i="16" s="1"/>
  <c r="GZ33" i="16" a="1"/>
  <c r="GZ33" i="16" s="1"/>
  <c r="GY33" i="16" a="1"/>
  <c r="GY33" i="16" s="1"/>
  <c r="GX33" i="16" a="1"/>
  <c r="GX33" i="16" s="1"/>
  <c r="GW33" i="16" a="1"/>
  <c r="GW33" i="16" s="1"/>
  <c r="GV33" i="16" a="1"/>
  <c r="GV33" i="16" s="1"/>
  <c r="GU33" i="16" a="1"/>
  <c r="GU33" i="16" s="1"/>
  <c r="GT33" i="16" a="1"/>
  <c r="GT33" i="16" s="1"/>
  <c r="GS33" i="16" a="1"/>
  <c r="GS33" i="16" s="1"/>
  <c r="GR33" i="16" a="1"/>
  <c r="GR33" i="16" s="1"/>
  <c r="GQ33" i="16" a="1"/>
  <c r="GQ33" i="16" s="1"/>
  <c r="GP33" i="16" a="1"/>
  <c r="GP33" i="16" s="1"/>
  <c r="GO33" i="16" a="1"/>
  <c r="GO33" i="16" s="1"/>
  <c r="GN33" i="16" a="1"/>
  <c r="GN33" i="16" s="1"/>
  <c r="GM33" i="16" a="1"/>
  <c r="GM33" i="16" s="1"/>
  <c r="GL33" i="16" a="1"/>
  <c r="GL33" i="16" s="1"/>
  <c r="GK33" i="16" a="1"/>
  <c r="GK33" i="16" s="1"/>
  <c r="GJ33" i="16" a="1"/>
  <c r="GJ33" i="16" s="1"/>
  <c r="GI33" i="16" a="1"/>
  <c r="GI33" i="16" s="1"/>
  <c r="GH33" i="16" a="1"/>
  <c r="GH33" i="16" s="1"/>
  <c r="GG33" i="16" a="1"/>
  <c r="GG33" i="16" s="1"/>
  <c r="GF33" i="16" a="1"/>
  <c r="GF33" i="16" s="1"/>
  <c r="GE33" i="16" a="1"/>
  <c r="GE33" i="16" s="1"/>
  <c r="GD33" i="16" a="1"/>
  <c r="GD33" i="16" s="1"/>
  <c r="GC33" i="16" a="1"/>
  <c r="GC33" i="16" s="1"/>
  <c r="GB33" i="16" a="1"/>
  <c r="GB33" i="16" s="1"/>
  <c r="GA33" i="16" a="1"/>
  <c r="GA33" i="16" s="1"/>
  <c r="FZ33" i="16" a="1"/>
  <c r="FZ33" i="16" s="1"/>
  <c r="FY33" i="16" a="1"/>
  <c r="FY33" i="16" s="1"/>
  <c r="FX33" i="16" a="1"/>
  <c r="FX33" i="16" s="1"/>
  <c r="FW33" i="16" a="1"/>
  <c r="FW33" i="16" s="1"/>
  <c r="FV33" i="16" a="1"/>
  <c r="FV33" i="16" s="1"/>
  <c r="FU33" i="16" a="1"/>
  <c r="FU33" i="16" s="1"/>
  <c r="FT33" i="16" a="1"/>
  <c r="FT33" i="16" s="1"/>
  <c r="FS33" i="16" a="1"/>
  <c r="FS33" i="16" s="1"/>
  <c r="FR33" i="16" a="1"/>
  <c r="FR33" i="16" s="1"/>
  <c r="FQ33" i="16" a="1"/>
  <c r="FQ33" i="16" s="1"/>
  <c r="FP33" i="16" a="1"/>
  <c r="FP33" i="16" s="1"/>
  <c r="FO33" i="16" a="1"/>
  <c r="FO33" i="16" s="1"/>
  <c r="FN33" i="16" a="1"/>
  <c r="FN33" i="16" s="1"/>
  <c r="FM33" i="16" a="1"/>
  <c r="FM33" i="16" s="1"/>
  <c r="FL33" i="16" a="1"/>
  <c r="FL33" i="16" s="1"/>
  <c r="FK33" i="16" a="1"/>
  <c r="FK33" i="16" s="1"/>
  <c r="FJ33" i="16" a="1"/>
  <c r="FJ33" i="16" s="1"/>
  <c r="FI33" i="16" a="1"/>
  <c r="FI33" i="16" s="1"/>
  <c r="FH33" i="16" a="1"/>
  <c r="FH33" i="16" s="1"/>
  <c r="FG33" i="16" a="1"/>
  <c r="FG33" i="16" s="1"/>
  <c r="FF33" i="16" a="1"/>
  <c r="FF33" i="16" s="1"/>
  <c r="FE33" i="16" a="1"/>
  <c r="FE33" i="16" s="1"/>
  <c r="FD33" i="16" a="1"/>
  <c r="FD33" i="16" s="1"/>
  <c r="FC33" i="16" a="1"/>
  <c r="FC33" i="16" s="1"/>
  <c r="FB33" i="16" a="1"/>
  <c r="FB33" i="16" s="1"/>
  <c r="FA33" i="16" a="1"/>
  <c r="FA33" i="16" s="1"/>
  <c r="EZ33" i="16" a="1"/>
  <c r="EZ33" i="16" s="1"/>
  <c r="EY33" i="16" a="1"/>
  <c r="EY33" i="16" s="1"/>
  <c r="EX33" i="16" a="1"/>
  <c r="EX33" i="16" s="1"/>
  <c r="EW33" i="16" a="1"/>
  <c r="EW33" i="16" s="1"/>
  <c r="EV33" i="16" a="1"/>
  <c r="EV33" i="16" s="1"/>
  <c r="EU33" i="16" a="1"/>
  <c r="EU33" i="16" s="1"/>
  <c r="ET33" i="16" a="1"/>
  <c r="ET33" i="16" s="1"/>
  <c r="ES33" i="16" a="1"/>
  <c r="ES33" i="16" s="1"/>
  <c r="ER33" i="16" a="1"/>
  <c r="ER33" i="16" s="1"/>
  <c r="EQ33" i="16" a="1"/>
  <c r="EQ33" i="16" s="1"/>
  <c r="EP33" i="16" a="1"/>
  <c r="EP33" i="16" s="1"/>
  <c r="EO33" i="16" a="1"/>
  <c r="EO33" i="16" s="1"/>
  <c r="EN33" i="16" a="1"/>
  <c r="EN33" i="16" s="1"/>
  <c r="EM33" i="16" a="1"/>
  <c r="EM33" i="16" s="1"/>
  <c r="EL33" i="16" a="1"/>
  <c r="EL33" i="16" s="1"/>
  <c r="EK33" i="16" a="1"/>
  <c r="EK33" i="16" s="1"/>
  <c r="EJ33" i="16" a="1"/>
  <c r="EJ33" i="16" s="1"/>
  <c r="EI33" i="16" a="1"/>
  <c r="EI33" i="16" s="1"/>
  <c r="EH33" i="16" a="1"/>
  <c r="EH33" i="16" s="1"/>
  <c r="EG33" i="16" a="1"/>
  <c r="EG33" i="16" s="1"/>
  <c r="EF33" i="16" a="1"/>
  <c r="EF33" i="16" s="1"/>
  <c r="EE33" i="16" a="1"/>
  <c r="EE33" i="16" s="1"/>
  <c r="ED33" i="16" a="1"/>
  <c r="ED33" i="16" s="1"/>
  <c r="EC33" i="16" a="1"/>
  <c r="EC33" i="16" s="1"/>
  <c r="EB33" i="16" a="1"/>
  <c r="EB33" i="16" s="1"/>
  <c r="EA33" i="16" a="1"/>
  <c r="EA33" i="16" s="1"/>
  <c r="DZ33" i="16" a="1"/>
  <c r="DZ33" i="16" s="1"/>
  <c r="DY33" i="16" a="1"/>
  <c r="DY33" i="16" s="1"/>
  <c r="DX33" i="16" a="1"/>
  <c r="DX33" i="16" s="1"/>
  <c r="DW33" i="16" a="1"/>
  <c r="DW33" i="16" s="1"/>
  <c r="DV33" i="16" a="1"/>
  <c r="DV33" i="16" s="1"/>
  <c r="DU33" i="16" a="1"/>
  <c r="DU33" i="16" s="1"/>
  <c r="DT33" i="16" a="1"/>
  <c r="DT33" i="16" s="1"/>
  <c r="DS33" i="16" a="1"/>
  <c r="DS33" i="16" s="1"/>
  <c r="DR33" i="16" a="1"/>
  <c r="DR33" i="16" s="1"/>
  <c r="DQ33" i="16" a="1"/>
  <c r="DQ33" i="16" s="1"/>
  <c r="DP33" i="16" a="1"/>
  <c r="DP33" i="16" s="1"/>
  <c r="DO33" i="16" a="1"/>
  <c r="DO33" i="16" s="1"/>
  <c r="DN33" i="16" a="1"/>
  <c r="DN33" i="16" s="1"/>
  <c r="DM33" i="16" a="1"/>
  <c r="DM33" i="16" s="1"/>
  <c r="DL33" i="16" a="1"/>
  <c r="DL33" i="16" s="1"/>
  <c r="DK33" i="16" a="1"/>
  <c r="DK33" i="16" s="1"/>
  <c r="DJ33" i="16" a="1"/>
  <c r="DJ33" i="16" s="1"/>
  <c r="DI33" i="16" a="1"/>
  <c r="DI33" i="16" s="1"/>
  <c r="DH33" i="16" a="1"/>
  <c r="DH33" i="16" s="1"/>
  <c r="DG33" i="16" a="1"/>
  <c r="DG33" i="16" s="1"/>
  <c r="DF33" i="16" a="1"/>
  <c r="DF33" i="16" s="1"/>
  <c r="DE33" i="16" a="1"/>
  <c r="DE33" i="16" s="1"/>
  <c r="DD33" i="16" a="1"/>
  <c r="DD33" i="16" s="1"/>
  <c r="DC33" i="16" a="1"/>
  <c r="DC33" i="16" s="1"/>
  <c r="DB33" i="16" a="1"/>
  <c r="DB33" i="16" s="1"/>
  <c r="DA33" i="16" a="1"/>
  <c r="DA33" i="16" s="1"/>
  <c r="CZ33" i="16" a="1"/>
  <c r="CZ33" i="16" s="1"/>
  <c r="CY33" i="16" a="1"/>
  <c r="CY33" i="16" s="1"/>
  <c r="CX33" i="16" a="1"/>
  <c r="CX33" i="16" s="1"/>
  <c r="CW33" i="16" a="1"/>
  <c r="CW33" i="16" s="1"/>
  <c r="CV33" i="16" a="1"/>
  <c r="CV33" i="16" s="1"/>
  <c r="CU33" i="16" a="1"/>
  <c r="CU33" i="16" s="1"/>
  <c r="CT33" i="16" a="1"/>
  <c r="CT33" i="16" s="1"/>
  <c r="CS33" i="16" a="1"/>
  <c r="CS33" i="16" s="1"/>
  <c r="CR33" i="16" a="1"/>
  <c r="CR33" i="16" s="1"/>
  <c r="CQ33" i="16" a="1"/>
  <c r="CQ33" i="16" s="1"/>
  <c r="CP33" i="16" a="1"/>
  <c r="CP33" i="16" s="1"/>
  <c r="CO33" i="16" a="1"/>
  <c r="CO33" i="16" s="1"/>
  <c r="CN33" i="16" a="1"/>
  <c r="CN33" i="16" s="1"/>
  <c r="CM33" i="16" a="1"/>
  <c r="CM33" i="16" s="1"/>
  <c r="CL33" i="16" a="1"/>
  <c r="CL33" i="16" s="1"/>
  <c r="CK33" i="16" a="1"/>
  <c r="CK33" i="16" s="1"/>
  <c r="CJ33" i="16" a="1"/>
  <c r="CJ33" i="16" s="1"/>
  <c r="CI33" i="16" a="1"/>
  <c r="CI33" i="16" s="1"/>
  <c r="CH33" i="16" a="1"/>
  <c r="CH33" i="16" s="1"/>
  <c r="CG33" i="16" a="1"/>
  <c r="CG33" i="16" s="1"/>
  <c r="CF33" i="16" a="1"/>
  <c r="CF33" i="16" s="1"/>
  <c r="CE33" i="16" a="1"/>
  <c r="CE33" i="16" s="1"/>
  <c r="CD33" i="16" a="1"/>
  <c r="CD33" i="16" s="1"/>
  <c r="CC33" i="16" a="1"/>
  <c r="CC33" i="16" s="1"/>
  <c r="CB33" i="16" a="1"/>
  <c r="CB33" i="16" s="1"/>
  <c r="CA33" i="16" a="1"/>
  <c r="CA33" i="16" s="1"/>
  <c r="BZ33" i="16" a="1"/>
  <c r="BZ33" i="16" s="1"/>
  <c r="BY33" i="16" a="1"/>
  <c r="BY33" i="16" s="1"/>
  <c r="BX33" i="16" a="1"/>
  <c r="BX33" i="16" s="1"/>
  <c r="BW33" i="16" a="1"/>
  <c r="BW33" i="16" s="1"/>
  <c r="BV33" i="16" a="1"/>
  <c r="BV33" i="16" s="1"/>
  <c r="BU33" i="16" a="1"/>
  <c r="BU33" i="16" s="1"/>
  <c r="BT33" i="16" a="1"/>
  <c r="BT33" i="16" s="1"/>
  <c r="BS33" i="16" a="1"/>
  <c r="BS33" i="16" s="1"/>
  <c r="BR33" i="16" a="1"/>
  <c r="BR33" i="16" s="1"/>
  <c r="BQ33" i="16" a="1"/>
  <c r="BQ33" i="16" s="1"/>
  <c r="BP33" i="16" a="1"/>
  <c r="BP33" i="16" s="1"/>
  <c r="BO33" i="16" a="1"/>
  <c r="BO33" i="16" s="1"/>
  <c r="BN33" i="16" a="1"/>
  <c r="BN33" i="16" s="1"/>
  <c r="BM33" i="16" a="1"/>
  <c r="BM33" i="16" s="1"/>
  <c r="BL33" i="16" a="1"/>
  <c r="BL33" i="16" s="1"/>
  <c r="BK33" i="16" a="1"/>
  <c r="BK33" i="16" s="1"/>
  <c r="BJ33" i="16" a="1"/>
  <c r="BJ33" i="16" s="1"/>
  <c r="BI33" i="16" a="1"/>
  <c r="BI33" i="16" s="1"/>
  <c r="BH33" i="16" a="1"/>
  <c r="BH33" i="16" s="1"/>
  <c r="BG33" i="16" a="1"/>
  <c r="BG33" i="16" s="1"/>
  <c r="BF33" i="16" a="1"/>
  <c r="BF33" i="16" s="1"/>
  <c r="BE33" i="16" a="1"/>
  <c r="BE33" i="16" s="1"/>
  <c r="BD33" i="16" a="1"/>
  <c r="BD33" i="16" s="1"/>
  <c r="BC33" i="16" a="1"/>
  <c r="BC33" i="16" s="1"/>
  <c r="BB33" i="16" a="1"/>
  <c r="BB33" i="16" s="1"/>
  <c r="BA33" i="16" a="1"/>
  <c r="BA33" i="16" s="1"/>
  <c r="AZ33" i="16" a="1"/>
  <c r="AZ33" i="16" s="1"/>
  <c r="AY33" i="16" a="1"/>
  <c r="AY33" i="16" s="1"/>
  <c r="AX33" i="16" a="1"/>
  <c r="AX33" i="16" s="1"/>
  <c r="AW33" i="16" a="1"/>
  <c r="AW33" i="16" s="1"/>
  <c r="AV33" i="16" a="1"/>
  <c r="AV33" i="16" s="1"/>
  <c r="AU33" i="16" a="1"/>
  <c r="AU33" i="16" s="1"/>
  <c r="AT33" i="16" a="1"/>
  <c r="AT33" i="16" s="1"/>
  <c r="AS33" i="16" a="1"/>
  <c r="AS33" i="16" s="1"/>
  <c r="AR33" i="16" a="1"/>
  <c r="AR33" i="16" s="1"/>
  <c r="AQ33" i="16" a="1"/>
  <c r="AQ33" i="16" s="1"/>
  <c r="AP33" i="16" a="1"/>
  <c r="AP33" i="16" s="1"/>
  <c r="AO33" i="16" a="1"/>
  <c r="AO33" i="16" s="1"/>
  <c r="AN33" i="16" a="1"/>
  <c r="AN33" i="16" s="1"/>
  <c r="AM33" i="16" a="1"/>
  <c r="AM33" i="16" s="1"/>
  <c r="AL33" i="16" a="1"/>
  <c r="AL33" i="16" s="1"/>
  <c r="AK33" i="16" a="1"/>
  <c r="AK33" i="16" s="1"/>
  <c r="AJ33" i="16" a="1"/>
  <c r="AJ33" i="16" s="1"/>
  <c r="AI33" i="16" a="1"/>
  <c r="AI33" i="16" s="1"/>
  <c r="AH33" i="16" a="1"/>
  <c r="AH33" i="16" s="1"/>
  <c r="AG33" i="16" a="1"/>
  <c r="AG33" i="16" s="1"/>
  <c r="AF33" i="16" a="1"/>
  <c r="AF33" i="16" s="1"/>
  <c r="AE33" i="16" a="1"/>
  <c r="AE33" i="16" s="1"/>
  <c r="AD33" i="16" a="1"/>
  <c r="AD33" i="16" s="1"/>
  <c r="AC33" i="16" a="1"/>
  <c r="AC33" i="16" s="1"/>
  <c r="AB33" i="16" a="1"/>
  <c r="AB33" i="16" s="1"/>
  <c r="AA33" i="16" a="1"/>
  <c r="AA33" i="16" s="1"/>
  <c r="Z33" i="16" a="1"/>
  <c r="Z33" i="16" s="1"/>
  <c r="Y33" i="16" a="1"/>
  <c r="Y33" i="16" s="1"/>
  <c r="X33" i="16" a="1"/>
  <c r="X33" i="16" s="1"/>
  <c r="W33" i="16" a="1"/>
  <c r="W33" i="16" s="1"/>
  <c r="V33" i="16" a="1"/>
  <c r="V33" i="16" s="1"/>
  <c r="U33" i="16" a="1"/>
  <c r="U33" i="16" s="1"/>
  <c r="T33" i="16" a="1"/>
  <c r="T33" i="16" s="1"/>
  <c r="S33" i="16" a="1"/>
  <c r="S33" i="16" s="1"/>
  <c r="R33" i="16" a="1"/>
  <c r="R33" i="16" s="1"/>
  <c r="Q33" i="16" a="1"/>
  <c r="Q33" i="16" s="1"/>
  <c r="P33" i="16" a="1"/>
  <c r="P33" i="16" s="1"/>
  <c r="O33" i="16" a="1"/>
  <c r="O33" i="16" s="1"/>
  <c r="N33" i="16" a="1"/>
  <c r="N33" i="16" s="1"/>
  <c r="M33" i="16" a="1"/>
  <c r="M33" i="16" s="1"/>
  <c r="L33" i="16" a="1"/>
  <c r="L33" i="16" s="1"/>
  <c r="K33" i="16" a="1"/>
  <c r="K33" i="16" s="1"/>
  <c r="J33" i="16" a="1"/>
  <c r="J33" i="16" s="1"/>
  <c r="NJ32" i="16" a="1"/>
  <c r="NJ32" i="16" s="1"/>
  <c r="NI32" i="16" a="1"/>
  <c r="NI32" i="16" s="1"/>
  <c r="NH32" i="16" a="1"/>
  <c r="NH32" i="16" s="1"/>
  <c r="NG32" i="16" a="1"/>
  <c r="NG32" i="16" s="1"/>
  <c r="NF32" i="16" a="1"/>
  <c r="NF32" i="16" s="1"/>
  <c r="NE32" i="16" a="1"/>
  <c r="NE32" i="16" s="1"/>
  <c r="ND32" i="16" a="1"/>
  <c r="ND32" i="16" s="1"/>
  <c r="NC32" i="16" a="1"/>
  <c r="NC32" i="16" s="1"/>
  <c r="NB32" i="16" a="1"/>
  <c r="NB32" i="16" s="1"/>
  <c r="NA32" i="16" a="1"/>
  <c r="NA32" i="16" s="1"/>
  <c r="MZ32" i="16" a="1"/>
  <c r="MZ32" i="16" s="1"/>
  <c r="MY32" i="16" a="1"/>
  <c r="MY32" i="16" s="1"/>
  <c r="MX32" i="16" a="1"/>
  <c r="MX32" i="16" s="1"/>
  <c r="MW32" i="16" a="1"/>
  <c r="MW32" i="16" s="1"/>
  <c r="MV32" i="16" a="1"/>
  <c r="MV32" i="16" s="1"/>
  <c r="MU32" i="16" a="1"/>
  <c r="MU32" i="16" s="1"/>
  <c r="MT32" i="16" a="1"/>
  <c r="MT32" i="16" s="1"/>
  <c r="MS32" i="16" a="1"/>
  <c r="MS32" i="16" s="1"/>
  <c r="MR32" i="16" a="1"/>
  <c r="MR32" i="16" s="1"/>
  <c r="MQ32" i="16" a="1"/>
  <c r="MQ32" i="16" s="1"/>
  <c r="MP32" i="16" a="1"/>
  <c r="MP32" i="16" s="1"/>
  <c r="MO32" i="16" a="1"/>
  <c r="MO32" i="16" s="1"/>
  <c r="MN32" i="16" a="1"/>
  <c r="MN32" i="16" s="1"/>
  <c r="MM32" i="16" a="1"/>
  <c r="MM32" i="16" s="1"/>
  <c r="ML32" i="16" a="1"/>
  <c r="ML32" i="16" s="1"/>
  <c r="MK32" i="16" a="1"/>
  <c r="MK32" i="16" s="1"/>
  <c r="MJ32" i="16" a="1"/>
  <c r="MJ32" i="16" s="1"/>
  <c r="MI32" i="16" a="1"/>
  <c r="MI32" i="16" s="1"/>
  <c r="MH32" i="16" a="1"/>
  <c r="MH32" i="16" s="1"/>
  <c r="MG32" i="16" a="1"/>
  <c r="MG32" i="16" s="1"/>
  <c r="MF32" i="16" a="1"/>
  <c r="MF32" i="16" s="1"/>
  <c r="ME32" i="16" a="1"/>
  <c r="ME32" i="16" s="1"/>
  <c r="MD32" i="16" a="1"/>
  <c r="MD32" i="16" s="1"/>
  <c r="MC32" i="16" a="1"/>
  <c r="MC32" i="16" s="1"/>
  <c r="MB32" i="16" a="1"/>
  <c r="MB32" i="16" s="1"/>
  <c r="MA32" i="16" a="1"/>
  <c r="MA32" i="16" s="1"/>
  <c r="LZ32" i="16" a="1"/>
  <c r="LZ32" i="16" s="1"/>
  <c r="LY32" i="16" a="1"/>
  <c r="LY32" i="16" s="1"/>
  <c r="LX32" i="16" a="1"/>
  <c r="LX32" i="16" s="1"/>
  <c r="LW32" i="16" a="1"/>
  <c r="LW32" i="16" s="1"/>
  <c r="LV32" i="16" a="1"/>
  <c r="LV32" i="16" s="1"/>
  <c r="LU32" i="16" a="1"/>
  <c r="LU32" i="16" s="1"/>
  <c r="LT32" i="16" a="1"/>
  <c r="LT32" i="16" s="1"/>
  <c r="LS32" i="16" a="1"/>
  <c r="LS32" i="16" s="1"/>
  <c r="LR32" i="16" a="1"/>
  <c r="LR32" i="16" s="1"/>
  <c r="LQ32" i="16" a="1"/>
  <c r="LQ32" i="16" s="1"/>
  <c r="LP32" i="16" a="1"/>
  <c r="LP32" i="16" s="1"/>
  <c r="LO32" i="16" a="1"/>
  <c r="LO32" i="16" s="1"/>
  <c r="LN32" i="16" a="1"/>
  <c r="LN32" i="16" s="1"/>
  <c r="LM32" i="16" a="1"/>
  <c r="LM32" i="16" s="1"/>
  <c r="LL32" i="16" a="1"/>
  <c r="LL32" i="16" s="1"/>
  <c r="LK32" i="16" a="1"/>
  <c r="LK32" i="16" s="1"/>
  <c r="LJ32" i="16" a="1"/>
  <c r="LJ32" i="16" s="1"/>
  <c r="LI32" i="16" a="1"/>
  <c r="LI32" i="16" s="1"/>
  <c r="LH32" i="16" a="1"/>
  <c r="LH32" i="16" s="1"/>
  <c r="LG32" i="16" a="1"/>
  <c r="LG32" i="16" s="1"/>
  <c r="LF32" i="16" a="1"/>
  <c r="LF32" i="16" s="1"/>
  <c r="LE32" i="16" a="1"/>
  <c r="LE32" i="16" s="1"/>
  <c r="LD32" i="16" a="1"/>
  <c r="LD32" i="16" s="1"/>
  <c r="LC32" i="16" a="1"/>
  <c r="LC32" i="16" s="1"/>
  <c r="LB32" i="16" a="1"/>
  <c r="LB32" i="16" s="1"/>
  <c r="LA32" i="16" a="1"/>
  <c r="LA32" i="16" s="1"/>
  <c r="KZ32" i="16" a="1"/>
  <c r="KZ32" i="16" s="1"/>
  <c r="KY32" i="16" a="1"/>
  <c r="KY32" i="16" s="1"/>
  <c r="KX32" i="16" a="1"/>
  <c r="KX32" i="16" s="1"/>
  <c r="KW32" i="16" a="1"/>
  <c r="KW32" i="16" s="1"/>
  <c r="KV32" i="16" a="1"/>
  <c r="KV32" i="16" s="1"/>
  <c r="KU32" i="16" a="1"/>
  <c r="KU32" i="16" s="1"/>
  <c r="KT32" i="16" a="1"/>
  <c r="KT32" i="16" s="1"/>
  <c r="KS32" i="16" a="1"/>
  <c r="KS32" i="16" s="1"/>
  <c r="KR32" i="16" a="1"/>
  <c r="KR32" i="16" s="1"/>
  <c r="KQ32" i="16" a="1"/>
  <c r="KQ32" i="16" s="1"/>
  <c r="KP32" i="16" a="1"/>
  <c r="KP32" i="16" s="1"/>
  <c r="KO32" i="16" a="1"/>
  <c r="KO32" i="16" s="1"/>
  <c r="KN32" i="16" a="1"/>
  <c r="KN32" i="16" s="1"/>
  <c r="KM32" i="16" a="1"/>
  <c r="KM32" i="16" s="1"/>
  <c r="KL32" i="16" a="1"/>
  <c r="KL32" i="16" s="1"/>
  <c r="KK32" i="16" a="1"/>
  <c r="KK32" i="16" s="1"/>
  <c r="KJ32" i="16" a="1"/>
  <c r="KJ32" i="16" s="1"/>
  <c r="KI32" i="16" a="1"/>
  <c r="KI32" i="16" s="1"/>
  <c r="KH32" i="16" a="1"/>
  <c r="KH32" i="16" s="1"/>
  <c r="KG32" i="16" a="1"/>
  <c r="KG32" i="16" s="1"/>
  <c r="KF32" i="16" a="1"/>
  <c r="KF32" i="16" s="1"/>
  <c r="KE32" i="16" a="1"/>
  <c r="KE32" i="16" s="1"/>
  <c r="KD32" i="16" a="1"/>
  <c r="KD32" i="16" s="1"/>
  <c r="KC32" i="16" a="1"/>
  <c r="KC32" i="16" s="1"/>
  <c r="KB32" i="16" a="1"/>
  <c r="KB32" i="16" s="1"/>
  <c r="KA32" i="16" a="1"/>
  <c r="KA32" i="16" s="1"/>
  <c r="JZ32" i="16" a="1"/>
  <c r="JZ32" i="16" s="1"/>
  <c r="JY32" i="16" a="1"/>
  <c r="JY32" i="16" s="1"/>
  <c r="JX32" i="16" a="1"/>
  <c r="JX32" i="16" s="1"/>
  <c r="JW32" i="16" a="1"/>
  <c r="JW32" i="16" s="1"/>
  <c r="JV32" i="16" a="1"/>
  <c r="JV32" i="16" s="1"/>
  <c r="JU32" i="16" a="1"/>
  <c r="JU32" i="16" s="1"/>
  <c r="JT32" i="16" a="1"/>
  <c r="JT32" i="16" s="1"/>
  <c r="JS32" i="16" a="1"/>
  <c r="JS32" i="16" s="1"/>
  <c r="JR32" i="16" a="1"/>
  <c r="JR32" i="16" s="1"/>
  <c r="JQ32" i="16" a="1"/>
  <c r="JQ32" i="16" s="1"/>
  <c r="JP32" i="16" a="1"/>
  <c r="JP32" i="16" s="1"/>
  <c r="JO32" i="16" a="1"/>
  <c r="JO32" i="16" s="1"/>
  <c r="JN32" i="16" a="1"/>
  <c r="JN32" i="16" s="1"/>
  <c r="JM32" i="16" a="1"/>
  <c r="JM32" i="16" s="1"/>
  <c r="JL32" i="16" a="1"/>
  <c r="JL32" i="16" s="1"/>
  <c r="JK32" i="16" a="1"/>
  <c r="JK32" i="16" s="1"/>
  <c r="JJ32" i="16" a="1"/>
  <c r="JJ32" i="16" s="1"/>
  <c r="JI32" i="16" a="1"/>
  <c r="JI32" i="16" s="1"/>
  <c r="JH32" i="16" a="1"/>
  <c r="JH32" i="16" s="1"/>
  <c r="JG32" i="16" a="1"/>
  <c r="JG32" i="16" s="1"/>
  <c r="JF32" i="16" a="1"/>
  <c r="JF32" i="16" s="1"/>
  <c r="JE32" i="16" a="1"/>
  <c r="JE32" i="16" s="1"/>
  <c r="JD32" i="16" a="1"/>
  <c r="JD32" i="16" s="1"/>
  <c r="JC32" i="16" a="1"/>
  <c r="JC32" i="16" s="1"/>
  <c r="JB32" i="16" a="1"/>
  <c r="JB32" i="16" s="1"/>
  <c r="JA32" i="16" a="1"/>
  <c r="JA32" i="16" s="1"/>
  <c r="IZ32" i="16" a="1"/>
  <c r="IZ32" i="16" s="1"/>
  <c r="IY32" i="16" a="1"/>
  <c r="IY32" i="16" s="1"/>
  <c r="IX32" i="16" a="1"/>
  <c r="IX32" i="16" s="1"/>
  <c r="IW32" i="16" a="1"/>
  <c r="IW32" i="16" s="1"/>
  <c r="IV32" i="16" a="1"/>
  <c r="IV32" i="16" s="1"/>
  <c r="IU32" i="16" a="1"/>
  <c r="IU32" i="16" s="1"/>
  <c r="IT32" i="16" a="1"/>
  <c r="IT32" i="16" s="1"/>
  <c r="IS32" i="16" a="1"/>
  <c r="IS32" i="16" s="1"/>
  <c r="IR32" i="16" a="1"/>
  <c r="IR32" i="16" s="1"/>
  <c r="IQ32" i="16" a="1"/>
  <c r="IQ32" i="16" s="1"/>
  <c r="IP32" i="16" a="1"/>
  <c r="IP32" i="16" s="1"/>
  <c r="IO32" i="16" a="1"/>
  <c r="IO32" i="16" s="1"/>
  <c r="IN32" i="16" a="1"/>
  <c r="IN32" i="16" s="1"/>
  <c r="IM32" i="16" a="1"/>
  <c r="IM32" i="16" s="1"/>
  <c r="IL32" i="16" a="1"/>
  <c r="IL32" i="16" s="1"/>
  <c r="IK32" i="16" a="1"/>
  <c r="IK32" i="16" s="1"/>
  <c r="IJ32" i="16" a="1"/>
  <c r="IJ32" i="16" s="1"/>
  <c r="II32" i="16" a="1"/>
  <c r="II32" i="16" s="1"/>
  <c r="IH32" i="16" a="1"/>
  <c r="IH32" i="16" s="1"/>
  <c r="IG32" i="16" a="1"/>
  <c r="IG32" i="16" s="1"/>
  <c r="IF32" i="16" a="1"/>
  <c r="IF32" i="16" s="1"/>
  <c r="IE32" i="16" a="1"/>
  <c r="IE32" i="16" s="1"/>
  <c r="ID32" i="16" a="1"/>
  <c r="ID32" i="16" s="1"/>
  <c r="IC32" i="16" a="1"/>
  <c r="IC32" i="16" s="1"/>
  <c r="IB32" i="16" a="1"/>
  <c r="IB32" i="16" s="1"/>
  <c r="IA32" i="16" a="1"/>
  <c r="IA32" i="16" s="1"/>
  <c r="HZ32" i="16" a="1"/>
  <c r="HZ32" i="16" s="1"/>
  <c r="HY32" i="16" a="1"/>
  <c r="HY32" i="16" s="1"/>
  <c r="HX32" i="16" a="1"/>
  <c r="HX32" i="16" s="1"/>
  <c r="HW32" i="16" a="1"/>
  <c r="HW32" i="16" s="1"/>
  <c r="HV32" i="16" a="1"/>
  <c r="HV32" i="16" s="1"/>
  <c r="HU32" i="16" a="1"/>
  <c r="HU32" i="16" s="1"/>
  <c r="HT32" i="16" a="1"/>
  <c r="HT32" i="16" s="1"/>
  <c r="HS32" i="16" a="1"/>
  <c r="HS32" i="16" s="1"/>
  <c r="HR32" i="16" a="1"/>
  <c r="HR32" i="16" s="1"/>
  <c r="HQ32" i="16" a="1"/>
  <c r="HQ32" i="16" s="1"/>
  <c r="HP32" i="16" a="1"/>
  <c r="HP32" i="16" s="1"/>
  <c r="HO32" i="16" a="1"/>
  <c r="HO32" i="16" s="1"/>
  <c r="HN32" i="16" a="1"/>
  <c r="HN32" i="16" s="1"/>
  <c r="HM32" i="16" a="1"/>
  <c r="HM32" i="16" s="1"/>
  <c r="HL32" i="16" a="1"/>
  <c r="HL32" i="16" s="1"/>
  <c r="HK32" i="16" a="1"/>
  <c r="HK32" i="16" s="1"/>
  <c r="HJ32" i="16" a="1"/>
  <c r="HJ32" i="16" s="1"/>
  <c r="HI32" i="16" a="1"/>
  <c r="HI32" i="16" s="1"/>
  <c r="HH32" i="16" a="1"/>
  <c r="HH32" i="16" s="1"/>
  <c r="HG32" i="16" a="1"/>
  <c r="HG32" i="16" s="1"/>
  <c r="HF32" i="16" a="1"/>
  <c r="HF32" i="16" s="1"/>
  <c r="HE32" i="16" a="1"/>
  <c r="HE32" i="16" s="1"/>
  <c r="HD32" i="16" a="1"/>
  <c r="HD32" i="16" s="1"/>
  <c r="HC32" i="16" a="1"/>
  <c r="HC32" i="16" s="1"/>
  <c r="HB32" i="16" a="1"/>
  <c r="HB32" i="16" s="1"/>
  <c r="HA32" i="16" a="1"/>
  <c r="HA32" i="16" s="1"/>
  <c r="GZ32" i="16" a="1"/>
  <c r="GZ32" i="16" s="1"/>
  <c r="GY32" i="16" a="1"/>
  <c r="GY32" i="16" s="1"/>
  <c r="GX32" i="16" a="1"/>
  <c r="GX32" i="16" s="1"/>
  <c r="GW32" i="16" a="1"/>
  <c r="GW32" i="16" s="1"/>
  <c r="GV32" i="16" a="1"/>
  <c r="GV32" i="16" s="1"/>
  <c r="GU32" i="16" a="1"/>
  <c r="GU32" i="16" s="1"/>
  <c r="GT32" i="16" a="1"/>
  <c r="GT32" i="16" s="1"/>
  <c r="GS32" i="16" a="1"/>
  <c r="GS32" i="16" s="1"/>
  <c r="GR32" i="16" a="1"/>
  <c r="GR32" i="16" s="1"/>
  <c r="GQ32" i="16" a="1"/>
  <c r="GQ32" i="16" s="1"/>
  <c r="GP32" i="16" a="1"/>
  <c r="GP32" i="16" s="1"/>
  <c r="GO32" i="16" a="1"/>
  <c r="GO32" i="16" s="1"/>
  <c r="GN32" i="16" a="1"/>
  <c r="GN32" i="16" s="1"/>
  <c r="GM32" i="16" a="1"/>
  <c r="GM32" i="16" s="1"/>
  <c r="GL32" i="16" a="1"/>
  <c r="GL32" i="16" s="1"/>
  <c r="GK32" i="16" a="1"/>
  <c r="GK32" i="16" s="1"/>
  <c r="GJ32" i="16" a="1"/>
  <c r="GJ32" i="16" s="1"/>
  <c r="GI32" i="16" a="1"/>
  <c r="GI32" i="16" s="1"/>
  <c r="GH32" i="16" a="1"/>
  <c r="GH32" i="16" s="1"/>
  <c r="GG32" i="16" a="1"/>
  <c r="GG32" i="16" s="1"/>
  <c r="GF32" i="16" a="1"/>
  <c r="GF32" i="16" s="1"/>
  <c r="GE32" i="16" a="1"/>
  <c r="GE32" i="16" s="1"/>
  <c r="GD32" i="16" a="1"/>
  <c r="GD32" i="16" s="1"/>
  <c r="GC32" i="16" a="1"/>
  <c r="GC32" i="16" s="1"/>
  <c r="GB32" i="16" a="1"/>
  <c r="GB32" i="16" s="1"/>
  <c r="GA32" i="16" a="1"/>
  <c r="GA32" i="16" s="1"/>
  <c r="FZ32" i="16" a="1"/>
  <c r="FZ32" i="16" s="1"/>
  <c r="FY32" i="16" a="1"/>
  <c r="FY32" i="16" s="1"/>
  <c r="FX32" i="16" a="1"/>
  <c r="FX32" i="16" s="1"/>
  <c r="FW32" i="16" a="1"/>
  <c r="FW32" i="16" s="1"/>
  <c r="FV32" i="16" a="1"/>
  <c r="FV32" i="16" s="1"/>
  <c r="FU32" i="16" a="1"/>
  <c r="FU32" i="16" s="1"/>
  <c r="FT32" i="16" a="1"/>
  <c r="FT32" i="16" s="1"/>
  <c r="FS32" i="16" a="1"/>
  <c r="FS32" i="16" s="1"/>
  <c r="FR32" i="16" a="1"/>
  <c r="FR32" i="16" s="1"/>
  <c r="FQ32" i="16" a="1"/>
  <c r="FQ32" i="16" s="1"/>
  <c r="FP32" i="16" a="1"/>
  <c r="FP32" i="16" s="1"/>
  <c r="FO32" i="16" a="1"/>
  <c r="FO32" i="16" s="1"/>
  <c r="FN32" i="16" a="1"/>
  <c r="FN32" i="16" s="1"/>
  <c r="FM32" i="16" a="1"/>
  <c r="FM32" i="16" s="1"/>
  <c r="FL32" i="16" a="1"/>
  <c r="FL32" i="16" s="1"/>
  <c r="FK32" i="16" a="1"/>
  <c r="FK32" i="16" s="1"/>
  <c r="FJ32" i="16" a="1"/>
  <c r="FJ32" i="16" s="1"/>
  <c r="FI32" i="16" a="1"/>
  <c r="FI32" i="16" s="1"/>
  <c r="FH32" i="16" a="1"/>
  <c r="FH32" i="16" s="1"/>
  <c r="FG32" i="16" a="1"/>
  <c r="FG32" i="16" s="1"/>
  <c r="FF32" i="16" a="1"/>
  <c r="FF32" i="16" s="1"/>
  <c r="FE32" i="16" a="1"/>
  <c r="FE32" i="16" s="1"/>
  <c r="FD32" i="16" a="1"/>
  <c r="FD32" i="16" s="1"/>
  <c r="FC32" i="16" a="1"/>
  <c r="FC32" i="16" s="1"/>
  <c r="FB32" i="16" a="1"/>
  <c r="FB32" i="16" s="1"/>
  <c r="FA32" i="16" a="1"/>
  <c r="FA32" i="16" s="1"/>
  <c r="EZ32" i="16" a="1"/>
  <c r="EZ32" i="16" s="1"/>
  <c r="EY32" i="16" a="1"/>
  <c r="EY32" i="16" s="1"/>
  <c r="EX32" i="16" a="1"/>
  <c r="EX32" i="16" s="1"/>
  <c r="EW32" i="16" a="1"/>
  <c r="EW32" i="16" s="1"/>
  <c r="EV32" i="16" a="1"/>
  <c r="EV32" i="16" s="1"/>
  <c r="EU32" i="16" a="1"/>
  <c r="EU32" i="16" s="1"/>
  <c r="ET32" i="16" a="1"/>
  <c r="ET32" i="16" s="1"/>
  <c r="ES32" i="16" a="1"/>
  <c r="ES32" i="16" s="1"/>
  <c r="ER32" i="16" a="1"/>
  <c r="ER32" i="16" s="1"/>
  <c r="EQ32" i="16" a="1"/>
  <c r="EQ32" i="16" s="1"/>
  <c r="EP32" i="16" a="1"/>
  <c r="EP32" i="16" s="1"/>
  <c r="EO32" i="16" a="1"/>
  <c r="EO32" i="16" s="1"/>
  <c r="EN32" i="16" a="1"/>
  <c r="EN32" i="16" s="1"/>
  <c r="EM32" i="16" a="1"/>
  <c r="EM32" i="16" s="1"/>
  <c r="EL32" i="16" a="1"/>
  <c r="EL32" i="16" s="1"/>
  <c r="EK32" i="16" a="1"/>
  <c r="EK32" i="16" s="1"/>
  <c r="EJ32" i="16" a="1"/>
  <c r="EJ32" i="16" s="1"/>
  <c r="EI32" i="16" a="1"/>
  <c r="EI32" i="16" s="1"/>
  <c r="EH32" i="16" a="1"/>
  <c r="EH32" i="16" s="1"/>
  <c r="EG32" i="16" a="1"/>
  <c r="EG32" i="16" s="1"/>
  <c r="EF32" i="16" a="1"/>
  <c r="EF32" i="16" s="1"/>
  <c r="EE32" i="16" a="1"/>
  <c r="EE32" i="16" s="1"/>
  <c r="ED32" i="16" a="1"/>
  <c r="ED32" i="16" s="1"/>
  <c r="EC32" i="16" a="1"/>
  <c r="EC32" i="16" s="1"/>
  <c r="EB32" i="16" a="1"/>
  <c r="EB32" i="16" s="1"/>
  <c r="EA32" i="16" a="1"/>
  <c r="EA32" i="16" s="1"/>
  <c r="DZ32" i="16" a="1"/>
  <c r="DZ32" i="16" s="1"/>
  <c r="DY32" i="16" a="1"/>
  <c r="DY32" i="16" s="1"/>
  <c r="DX32" i="16" a="1"/>
  <c r="DX32" i="16" s="1"/>
  <c r="DW32" i="16" a="1"/>
  <c r="DW32" i="16" s="1"/>
  <c r="DV32" i="16" a="1"/>
  <c r="DV32" i="16" s="1"/>
  <c r="DU32" i="16" a="1"/>
  <c r="DU32" i="16" s="1"/>
  <c r="DT32" i="16" a="1"/>
  <c r="DT32" i="16" s="1"/>
  <c r="DS32" i="16" a="1"/>
  <c r="DS32" i="16" s="1"/>
  <c r="DR32" i="16" a="1"/>
  <c r="DR32" i="16" s="1"/>
  <c r="DQ32" i="16" a="1"/>
  <c r="DQ32" i="16" s="1"/>
  <c r="DP32" i="16" a="1"/>
  <c r="DP32" i="16" s="1"/>
  <c r="DO32" i="16" a="1"/>
  <c r="DO32" i="16" s="1"/>
  <c r="DN32" i="16" a="1"/>
  <c r="DN32" i="16" s="1"/>
  <c r="DM32" i="16" a="1"/>
  <c r="DM32" i="16" s="1"/>
  <c r="DL32" i="16" a="1"/>
  <c r="DL32" i="16" s="1"/>
  <c r="DK32" i="16" a="1"/>
  <c r="DK32" i="16" s="1"/>
  <c r="DJ32" i="16" a="1"/>
  <c r="DJ32" i="16" s="1"/>
  <c r="DI32" i="16" a="1"/>
  <c r="DI32" i="16" s="1"/>
  <c r="DH32" i="16" a="1"/>
  <c r="DH32" i="16" s="1"/>
  <c r="DG32" i="16" a="1"/>
  <c r="DG32" i="16" s="1"/>
  <c r="DF32" i="16" a="1"/>
  <c r="DF32" i="16" s="1"/>
  <c r="DE32" i="16" a="1"/>
  <c r="DE32" i="16" s="1"/>
  <c r="DD32" i="16" a="1"/>
  <c r="DD32" i="16" s="1"/>
  <c r="DC32" i="16" a="1"/>
  <c r="DC32" i="16" s="1"/>
  <c r="DB32" i="16" a="1"/>
  <c r="DB32" i="16" s="1"/>
  <c r="DA32" i="16" a="1"/>
  <c r="DA32" i="16" s="1"/>
  <c r="CZ32" i="16" a="1"/>
  <c r="CZ32" i="16" s="1"/>
  <c r="CY32" i="16" a="1"/>
  <c r="CY32" i="16" s="1"/>
  <c r="CX32" i="16" a="1"/>
  <c r="CX32" i="16" s="1"/>
  <c r="CW32" i="16" a="1"/>
  <c r="CW32" i="16" s="1"/>
  <c r="CV32" i="16" a="1"/>
  <c r="CV32" i="16" s="1"/>
  <c r="CU32" i="16" a="1"/>
  <c r="CU32" i="16" s="1"/>
  <c r="CT32" i="16" a="1"/>
  <c r="CT32" i="16" s="1"/>
  <c r="CS32" i="16" a="1"/>
  <c r="CS32" i="16" s="1"/>
  <c r="CR32" i="16" a="1"/>
  <c r="CR32" i="16" s="1"/>
  <c r="CQ32" i="16" a="1"/>
  <c r="CQ32" i="16" s="1"/>
  <c r="CP32" i="16" a="1"/>
  <c r="CP32" i="16" s="1"/>
  <c r="CO32" i="16" a="1"/>
  <c r="CO32" i="16" s="1"/>
  <c r="CN32" i="16" a="1"/>
  <c r="CN32" i="16" s="1"/>
  <c r="CM32" i="16" a="1"/>
  <c r="CM32" i="16" s="1"/>
  <c r="CL32" i="16" a="1"/>
  <c r="CL32" i="16" s="1"/>
  <c r="CK32" i="16" a="1"/>
  <c r="CK32" i="16" s="1"/>
  <c r="CJ32" i="16" a="1"/>
  <c r="CJ32" i="16" s="1"/>
  <c r="CI32" i="16" a="1"/>
  <c r="CI32" i="16" s="1"/>
  <c r="CH32" i="16" a="1"/>
  <c r="CH32" i="16" s="1"/>
  <c r="CG32" i="16" a="1"/>
  <c r="CG32" i="16" s="1"/>
  <c r="CF32" i="16" a="1"/>
  <c r="CF32" i="16" s="1"/>
  <c r="CE32" i="16" a="1"/>
  <c r="CE32" i="16" s="1"/>
  <c r="CD32" i="16" a="1"/>
  <c r="CD32" i="16" s="1"/>
  <c r="CC32" i="16" a="1"/>
  <c r="CC32" i="16" s="1"/>
  <c r="CB32" i="16" a="1"/>
  <c r="CB32" i="16" s="1"/>
  <c r="CA32" i="16" a="1"/>
  <c r="CA32" i="16" s="1"/>
  <c r="BZ32" i="16" a="1"/>
  <c r="BZ32" i="16" s="1"/>
  <c r="BY32" i="16" a="1"/>
  <c r="BY32" i="16" s="1"/>
  <c r="BX32" i="16" a="1"/>
  <c r="BX32" i="16" s="1"/>
  <c r="BW32" i="16" a="1"/>
  <c r="BW32" i="16" s="1"/>
  <c r="BV32" i="16" a="1"/>
  <c r="BV32" i="16" s="1"/>
  <c r="BU32" i="16" a="1"/>
  <c r="BU32" i="16" s="1"/>
  <c r="BT32" i="16" a="1"/>
  <c r="BT32" i="16" s="1"/>
  <c r="BS32" i="16" a="1"/>
  <c r="BS32" i="16" s="1"/>
  <c r="BR32" i="16" a="1"/>
  <c r="BR32" i="16" s="1"/>
  <c r="BQ32" i="16" a="1"/>
  <c r="BQ32" i="16" s="1"/>
  <c r="BP32" i="16" a="1"/>
  <c r="BP32" i="16" s="1"/>
  <c r="BO32" i="16" a="1"/>
  <c r="BO32" i="16" s="1"/>
  <c r="BN32" i="16" a="1"/>
  <c r="BN32" i="16" s="1"/>
  <c r="BM32" i="16" a="1"/>
  <c r="BM32" i="16" s="1"/>
  <c r="BL32" i="16" a="1"/>
  <c r="BL32" i="16" s="1"/>
  <c r="BK32" i="16" a="1"/>
  <c r="BK32" i="16" s="1"/>
  <c r="BJ32" i="16" a="1"/>
  <c r="BJ32" i="16" s="1"/>
  <c r="BI32" i="16" a="1"/>
  <c r="BI32" i="16" s="1"/>
  <c r="BH32" i="16" a="1"/>
  <c r="BH32" i="16" s="1"/>
  <c r="BG32" i="16" a="1"/>
  <c r="BG32" i="16" s="1"/>
  <c r="BF32" i="16" a="1"/>
  <c r="BF32" i="16" s="1"/>
  <c r="BE32" i="16" a="1"/>
  <c r="BE32" i="16" s="1"/>
  <c r="BD32" i="16" a="1"/>
  <c r="BD32" i="16" s="1"/>
  <c r="BC32" i="16" a="1"/>
  <c r="BC32" i="16" s="1"/>
  <c r="BB32" i="16" a="1"/>
  <c r="BB32" i="16" s="1"/>
  <c r="BA32" i="16" a="1"/>
  <c r="BA32" i="16" s="1"/>
  <c r="AZ32" i="16" a="1"/>
  <c r="AZ32" i="16" s="1"/>
  <c r="AY32" i="16" a="1"/>
  <c r="AY32" i="16" s="1"/>
  <c r="AX32" i="16" a="1"/>
  <c r="AX32" i="16" s="1"/>
  <c r="AW32" i="16" a="1"/>
  <c r="AW32" i="16" s="1"/>
  <c r="AV32" i="16" a="1"/>
  <c r="AV32" i="16" s="1"/>
  <c r="AU32" i="16" a="1"/>
  <c r="AU32" i="16" s="1"/>
  <c r="AT32" i="16" a="1"/>
  <c r="AT32" i="16" s="1"/>
  <c r="AS32" i="16" a="1"/>
  <c r="AS32" i="16" s="1"/>
  <c r="AR32" i="16" a="1"/>
  <c r="AR32" i="16" s="1"/>
  <c r="AQ32" i="16" a="1"/>
  <c r="AQ32" i="16" s="1"/>
  <c r="AP32" i="16" a="1"/>
  <c r="AP32" i="16" s="1"/>
  <c r="AO32" i="16" a="1"/>
  <c r="AO32" i="16" s="1"/>
  <c r="AN32" i="16" a="1"/>
  <c r="AN32" i="16" s="1"/>
  <c r="AM32" i="16" a="1"/>
  <c r="AM32" i="16" s="1"/>
  <c r="AL32" i="16" a="1"/>
  <c r="AL32" i="16" s="1"/>
  <c r="AK32" i="16" a="1"/>
  <c r="AK32" i="16" s="1"/>
  <c r="AJ32" i="16" a="1"/>
  <c r="AJ32" i="16" s="1"/>
  <c r="AI32" i="16" a="1"/>
  <c r="AI32" i="16" s="1"/>
  <c r="AH32" i="16" a="1"/>
  <c r="AH32" i="16" s="1"/>
  <c r="AG32" i="16" a="1"/>
  <c r="AG32" i="16" s="1"/>
  <c r="AF32" i="16" a="1"/>
  <c r="AF32" i="16" s="1"/>
  <c r="AE32" i="16" a="1"/>
  <c r="AE32" i="16" s="1"/>
  <c r="AD32" i="16" a="1"/>
  <c r="AD32" i="16" s="1"/>
  <c r="AC32" i="16" a="1"/>
  <c r="AC32" i="16" s="1"/>
  <c r="AB32" i="16" a="1"/>
  <c r="AB32" i="16" s="1"/>
  <c r="AA32" i="16" a="1"/>
  <c r="AA32" i="16" s="1"/>
  <c r="Z32" i="16" a="1"/>
  <c r="Z32" i="16" s="1"/>
  <c r="Y32" i="16" a="1"/>
  <c r="Y32" i="16" s="1"/>
  <c r="X32" i="16" a="1"/>
  <c r="X32" i="16" s="1"/>
  <c r="W32" i="16" a="1"/>
  <c r="W32" i="16" s="1"/>
  <c r="V32" i="16" a="1"/>
  <c r="V32" i="16" s="1"/>
  <c r="U32" i="16" a="1"/>
  <c r="U32" i="16" s="1"/>
  <c r="T32" i="16" a="1"/>
  <c r="T32" i="16" s="1"/>
  <c r="S32" i="16" a="1"/>
  <c r="S32" i="16" s="1"/>
  <c r="R32" i="16" a="1"/>
  <c r="R32" i="16" s="1"/>
  <c r="Q32" i="16" a="1"/>
  <c r="Q32" i="16" s="1"/>
  <c r="P32" i="16" a="1"/>
  <c r="P32" i="16" s="1"/>
  <c r="O32" i="16" a="1"/>
  <c r="O32" i="16" s="1"/>
  <c r="N32" i="16" a="1"/>
  <c r="N32" i="16" s="1"/>
  <c r="M32" i="16" a="1"/>
  <c r="M32" i="16" s="1"/>
  <c r="L32" i="16" a="1"/>
  <c r="L32" i="16" s="1"/>
  <c r="K32" i="16" a="1"/>
  <c r="K32" i="16" s="1"/>
  <c r="J32" i="16" a="1"/>
  <c r="J32" i="16" s="1"/>
  <c r="NJ31" i="16" a="1"/>
  <c r="NJ31" i="16" s="1"/>
  <c r="NI31" i="16" a="1"/>
  <c r="NI31" i="16" s="1"/>
  <c r="NH31" i="16" a="1"/>
  <c r="NH31" i="16" s="1"/>
  <c r="NG31" i="16" a="1"/>
  <c r="NG31" i="16" s="1"/>
  <c r="NF31" i="16" a="1"/>
  <c r="NF31" i="16" s="1"/>
  <c r="NE31" i="16" a="1"/>
  <c r="NE31" i="16" s="1"/>
  <c r="ND31" i="16" a="1"/>
  <c r="ND31" i="16" s="1"/>
  <c r="NC31" i="16" a="1"/>
  <c r="NC31" i="16" s="1"/>
  <c r="NB31" i="16" a="1"/>
  <c r="NB31" i="16" s="1"/>
  <c r="NA31" i="16" a="1"/>
  <c r="NA31" i="16" s="1"/>
  <c r="MZ31" i="16" a="1"/>
  <c r="MZ31" i="16" s="1"/>
  <c r="MY31" i="16" a="1"/>
  <c r="MY31" i="16" s="1"/>
  <c r="MX31" i="16" a="1"/>
  <c r="MX31" i="16" s="1"/>
  <c r="MW31" i="16" a="1"/>
  <c r="MW31" i="16" s="1"/>
  <c r="MV31" i="16" a="1"/>
  <c r="MV31" i="16" s="1"/>
  <c r="MU31" i="16" a="1"/>
  <c r="MU31" i="16" s="1"/>
  <c r="MT31" i="16" a="1"/>
  <c r="MT31" i="16" s="1"/>
  <c r="MS31" i="16" a="1"/>
  <c r="MS31" i="16" s="1"/>
  <c r="MR31" i="16" a="1"/>
  <c r="MR31" i="16" s="1"/>
  <c r="MQ31" i="16" a="1"/>
  <c r="MQ31" i="16" s="1"/>
  <c r="MP31" i="16" a="1"/>
  <c r="MP31" i="16" s="1"/>
  <c r="MO31" i="16" a="1"/>
  <c r="MO31" i="16" s="1"/>
  <c r="MN31" i="16" a="1"/>
  <c r="MN31" i="16" s="1"/>
  <c r="MM31" i="16" a="1"/>
  <c r="MM31" i="16" s="1"/>
  <c r="ML31" i="16" a="1"/>
  <c r="ML31" i="16" s="1"/>
  <c r="MK31" i="16" a="1"/>
  <c r="MK31" i="16" s="1"/>
  <c r="MJ31" i="16" a="1"/>
  <c r="MJ31" i="16" s="1"/>
  <c r="MI31" i="16" a="1"/>
  <c r="MI31" i="16" s="1"/>
  <c r="MH31" i="16" a="1"/>
  <c r="MH31" i="16" s="1"/>
  <c r="MG31" i="16" a="1"/>
  <c r="MG31" i="16" s="1"/>
  <c r="MF31" i="16" a="1"/>
  <c r="MF31" i="16" s="1"/>
  <c r="ME31" i="16" a="1"/>
  <c r="ME31" i="16" s="1"/>
  <c r="MD31" i="16" a="1"/>
  <c r="MD31" i="16" s="1"/>
  <c r="MC31" i="16" a="1"/>
  <c r="MC31" i="16" s="1"/>
  <c r="MB31" i="16" a="1"/>
  <c r="MB31" i="16" s="1"/>
  <c r="MA31" i="16" a="1"/>
  <c r="MA31" i="16" s="1"/>
  <c r="LZ31" i="16" a="1"/>
  <c r="LZ31" i="16" s="1"/>
  <c r="LY31" i="16" a="1"/>
  <c r="LY31" i="16" s="1"/>
  <c r="LX31" i="16" a="1"/>
  <c r="LX31" i="16" s="1"/>
  <c r="LW31" i="16" a="1"/>
  <c r="LW31" i="16" s="1"/>
  <c r="LV31" i="16" a="1"/>
  <c r="LV31" i="16" s="1"/>
  <c r="LU31" i="16" a="1"/>
  <c r="LU31" i="16" s="1"/>
  <c r="LT31" i="16" a="1"/>
  <c r="LT31" i="16" s="1"/>
  <c r="LS31" i="16" a="1"/>
  <c r="LS31" i="16" s="1"/>
  <c r="LR31" i="16" a="1"/>
  <c r="LR31" i="16" s="1"/>
  <c r="LQ31" i="16" a="1"/>
  <c r="LQ31" i="16" s="1"/>
  <c r="LP31" i="16" a="1"/>
  <c r="LP31" i="16" s="1"/>
  <c r="LO31" i="16" a="1"/>
  <c r="LO31" i="16" s="1"/>
  <c r="LN31" i="16" a="1"/>
  <c r="LN31" i="16" s="1"/>
  <c r="LM31" i="16" a="1"/>
  <c r="LM31" i="16" s="1"/>
  <c r="LL31" i="16" a="1"/>
  <c r="LL31" i="16" s="1"/>
  <c r="LK31" i="16" a="1"/>
  <c r="LK31" i="16" s="1"/>
  <c r="LJ31" i="16" a="1"/>
  <c r="LJ31" i="16" s="1"/>
  <c r="LI31" i="16" a="1"/>
  <c r="LI31" i="16" s="1"/>
  <c r="LH31" i="16" a="1"/>
  <c r="LH31" i="16" s="1"/>
  <c r="LG31" i="16" a="1"/>
  <c r="LG31" i="16" s="1"/>
  <c r="LF31" i="16" a="1"/>
  <c r="LF31" i="16" s="1"/>
  <c r="LE31" i="16" a="1"/>
  <c r="LE31" i="16" s="1"/>
  <c r="LD31" i="16" a="1"/>
  <c r="LD31" i="16" s="1"/>
  <c r="LC31" i="16" a="1"/>
  <c r="LC31" i="16" s="1"/>
  <c r="LB31" i="16" a="1"/>
  <c r="LB31" i="16" s="1"/>
  <c r="LA31" i="16" a="1"/>
  <c r="LA31" i="16" s="1"/>
  <c r="KZ31" i="16" a="1"/>
  <c r="KZ31" i="16" s="1"/>
  <c r="KY31" i="16" a="1"/>
  <c r="KY31" i="16" s="1"/>
  <c r="KX31" i="16" a="1"/>
  <c r="KX31" i="16" s="1"/>
  <c r="KW31" i="16" a="1"/>
  <c r="KW31" i="16" s="1"/>
  <c r="KV31" i="16" a="1"/>
  <c r="KV31" i="16" s="1"/>
  <c r="KU31" i="16" a="1"/>
  <c r="KU31" i="16" s="1"/>
  <c r="KT31" i="16" a="1"/>
  <c r="KT31" i="16" s="1"/>
  <c r="KS31" i="16" a="1"/>
  <c r="KS31" i="16" s="1"/>
  <c r="KR31" i="16" a="1"/>
  <c r="KR31" i="16" s="1"/>
  <c r="KQ31" i="16" a="1"/>
  <c r="KQ31" i="16" s="1"/>
  <c r="KP31" i="16" a="1"/>
  <c r="KP31" i="16" s="1"/>
  <c r="KO31" i="16" a="1"/>
  <c r="KO31" i="16" s="1"/>
  <c r="KN31" i="16" a="1"/>
  <c r="KN31" i="16" s="1"/>
  <c r="KM31" i="16" a="1"/>
  <c r="KM31" i="16" s="1"/>
  <c r="KL31" i="16" a="1"/>
  <c r="KL31" i="16" s="1"/>
  <c r="KK31" i="16" a="1"/>
  <c r="KK31" i="16" s="1"/>
  <c r="KJ31" i="16" a="1"/>
  <c r="KJ31" i="16" s="1"/>
  <c r="KI31" i="16" a="1"/>
  <c r="KI31" i="16" s="1"/>
  <c r="KH31" i="16" a="1"/>
  <c r="KH31" i="16" s="1"/>
  <c r="KG31" i="16" a="1"/>
  <c r="KG31" i="16" s="1"/>
  <c r="KF31" i="16" a="1"/>
  <c r="KF31" i="16" s="1"/>
  <c r="KE31" i="16" a="1"/>
  <c r="KE31" i="16" s="1"/>
  <c r="KD31" i="16" a="1"/>
  <c r="KD31" i="16" s="1"/>
  <c r="KC31" i="16" a="1"/>
  <c r="KC31" i="16" s="1"/>
  <c r="KB31" i="16" a="1"/>
  <c r="KB31" i="16" s="1"/>
  <c r="KA31" i="16" a="1"/>
  <c r="KA31" i="16" s="1"/>
  <c r="JZ31" i="16" a="1"/>
  <c r="JZ31" i="16" s="1"/>
  <c r="JY31" i="16" a="1"/>
  <c r="JY31" i="16" s="1"/>
  <c r="JX31" i="16" a="1"/>
  <c r="JX31" i="16" s="1"/>
  <c r="JW31" i="16" a="1"/>
  <c r="JW31" i="16" s="1"/>
  <c r="JV31" i="16" a="1"/>
  <c r="JV31" i="16" s="1"/>
  <c r="JU31" i="16" a="1"/>
  <c r="JU31" i="16" s="1"/>
  <c r="JT31" i="16" a="1"/>
  <c r="JT31" i="16" s="1"/>
  <c r="JS31" i="16" a="1"/>
  <c r="JS31" i="16" s="1"/>
  <c r="JR31" i="16" a="1"/>
  <c r="JR31" i="16" s="1"/>
  <c r="JQ31" i="16" a="1"/>
  <c r="JQ31" i="16" s="1"/>
  <c r="JP31" i="16" a="1"/>
  <c r="JP31" i="16" s="1"/>
  <c r="JO31" i="16" a="1"/>
  <c r="JO31" i="16" s="1"/>
  <c r="JN31" i="16" a="1"/>
  <c r="JN31" i="16" s="1"/>
  <c r="JM31" i="16" a="1"/>
  <c r="JM31" i="16" s="1"/>
  <c r="JL31" i="16" a="1"/>
  <c r="JL31" i="16" s="1"/>
  <c r="JK31" i="16" a="1"/>
  <c r="JK31" i="16" s="1"/>
  <c r="JJ31" i="16" a="1"/>
  <c r="JJ31" i="16" s="1"/>
  <c r="JI31" i="16" a="1"/>
  <c r="JI31" i="16" s="1"/>
  <c r="JH31" i="16" a="1"/>
  <c r="JH31" i="16" s="1"/>
  <c r="JG31" i="16" a="1"/>
  <c r="JG31" i="16" s="1"/>
  <c r="JF31" i="16" a="1"/>
  <c r="JF31" i="16" s="1"/>
  <c r="JE31" i="16" a="1"/>
  <c r="JE31" i="16" s="1"/>
  <c r="JD31" i="16" a="1"/>
  <c r="JD31" i="16" s="1"/>
  <c r="JC31" i="16" a="1"/>
  <c r="JC31" i="16" s="1"/>
  <c r="JB31" i="16" a="1"/>
  <c r="JB31" i="16" s="1"/>
  <c r="JA31" i="16" a="1"/>
  <c r="JA31" i="16" s="1"/>
  <c r="IZ31" i="16" a="1"/>
  <c r="IZ31" i="16" s="1"/>
  <c r="IY31" i="16" a="1"/>
  <c r="IY31" i="16" s="1"/>
  <c r="IX31" i="16" a="1"/>
  <c r="IX31" i="16" s="1"/>
  <c r="IW31" i="16" a="1"/>
  <c r="IW31" i="16" s="1"/>
  <c r="IV31" i="16" a="1"/>
  <c r="IV31" i="16" s="1"/>
  <c r="IU31" i="16" a="1"/>
  <c r="IU31" i="16" s="1"/>
  <c r="IT31" i="16" a="1"/>
  <c r="IT31" i="16" s="1"/>
  <c r="IS31" i="16" a="1"/>
  <c r="IS31" i="16" s="1"/>
  <c r="IR31" i="16" a="1"/>
  <c r="IR31" i="16" s="1"/>
  <c r="IQ31" i="16" a="1"/>
  <c r="IQ31" i="16" s="1"/>
  <c r="IP31" i="16" a="1"/>
  <c r="IP31" i="16" s="1"/>
  <c r="IO31" i="16" a="1"/>
  <c r="IO31" i="16" s="1"/>
  <c r="IN31" i="16" a="1"/>
  <c r="IN31" i="16" s="1"/>
  <c r="IM31" i="16" a="1"/>
  <c r="IM31" i="16" s="1"/>
  <c r="IL31" i="16" a="1"/>
  <c r="IL31" i="16" s="1"/>
  <c r="IK31" i="16" a="1"/>
  <c r="IK31" i="16" s="1"/>
  <c r="IJ31" i="16" a="1"/>
  <c r="IJ31" i="16" s="1"/>
  <c r="II31" i="16" a="1"/>
  <c r="II31" i="16" s="1"/>
  <c r="IH31" i="16" a="1"/>
  <c r="IH31" i="16" s="1"/>
  <c r="IG31" i="16" a="1"/>
  <c r="IG31" i="16" s="1"/>
  <c r="IF31" i="16" a="1"/>
  <c r="IF31" i="16" s="1"/>
  <c r="IE31" i="16" a="1"/>
  <c r="IE31" i="16" s="1"/>
  <c r="ID31" i="16" a="1"/>
  <c r="ID31" i="16" s="1"/>
  <c r="IC31" i="16" a="1"/>
  <c r="IC31" i="16" s="1"/>
  <c r="IB31" i="16" a="1"/>
  <c r="IB31" i="16" s="1"/>
  <c r="IA31" i="16" a="1"/>
  <c r="IA31" i="16" s="1"/>
  <c r="HZ31" i="16" a="1"/>
  <c r="HZ31" i="16" s="1"/>
  <c r="HY31" i="16" a="1"/>
  <c r="HY31" i="16" s="1"/>
  <c r="HX31" i="16" a="1"/>
  <c r="HX31" i="16" s="1"/>
  <c r="HW31" i="16" a="1"/>
  <c r="HW31" i="16" s="1"/>
  <c r="HV31" i="16" a="1"/>
  <c r="HV31" i="16" s="1"/>
  <c r="HU31" i="16" a="1"/>
  <c r="HU31" i="16" s="1"/>
  <c r="HT31" i="16" a="1"/>
  <c r="HT31" i="16" s="1"/>
  <c r="HS31" i="16" a="1"/>
  <c r="HS31" i="16" s="1"/>
  <c r="HR31" i="16" a="1"/>
  <c r="HR31" i="16" s="1"/>
  <c r="HQ31" i="16" a="1"/>
  <c r="HQ31" i="16" s="1"/>
  <c r="HP31" i="16" a="1"/>
  <c r="HP31" i="16" s="1"/>
  <c r="HO31" i="16" a="1"/>
  <c r="HO31" i="16" s="1"/>
  <c r="HN31" i="16" a="1"/>
  <c r="HN31" i="16" s="1"/>
  <c r="HM31" i="16" a="1"/>
  <c r="HM31" i="16" s="1"/>
  <c r="HL31" i="16" a="1"/>
  <c r="HL31" i="16" s="1"/>
  <c r="HK31" i="16" a="1"/>
  <c r="HK31" i="16" s="1"/>
  <c r="HJ31" i="16" a="1"/>
  <c r="HJ31" i="16" s="1"/>
  <c r="HI31" i="16" a="1"/>
  <c r="HI31" i="16" s="1"/>
  <c r="HH31" i="16" a="1"/>
  <c r="HH31" i="16" s="1"/>
  <c r="HG31" i="16" a="1"/>
  <c r="HG31" i="16" s="1"/>
  <c r="HF31" i="16" a="1"/>
  <c r="HF31" i="16" s="1"/>
  <c r="HE31" i="16" a="1"/>
  <c r="HE31" i="16" s="1"/>
  <c r="HD31" i="16" a="1"/>
  <c r="HD31" i="16" s="1"/>
  <c r="HC31" i="16" a="1"/>
  <c r="HC31" i="16" s="1"/>
  <c r="HB31" i="16" a="1"/>
  <c r="HB31" i="16" s="1"/>
  <c r="HA31" i="16" a="1"/>
  <c r="HA31" i="16" s="1"/>
  <c r="GZ31" i="16" a="1"/>
  <c r="GZ31" i="16" s="1"/>
  <c r="GY31" i="16" a="1"/>
  <c r="GY31" i="16" s="1"/>
  <c r="GX31" i="16" a="1"/>
  <c r="GX31" i="16" s="1"/>
  <c r="GW31" i="16" a="1"/>
  <c r="GW31" i="16" s="1"/>
  <c r="GV31" i="16" a="1"/>
  <c r="GV31" i="16" s="1"/>
  <c r="GU31" i="16" a="1"/>
  <c r="GU31" i="16" s="1"/>
  <c r="GT31" i="16" a="1"/>
  <c r="GT31" i="16" s="1"/>
  <c r="GS31" i="16" a="1"/>
  <c r="GS31" i="16" s="1"/>
  <c r="GR31" i="16" a="1"/>
  <c r="GR31" i="16" s="1"/>
  <c r="GQ31" i="16" a="1"/>
  <c r="GQ31" i="16" s="1"/>
  <c r="GP31" i="16" a="1"/>
  <c r="GP31" i="16" s="1"/>
  <c r="GO31" i="16" a="1"/>
  <c r="GO31" i="16" s="1"/>
  <c r="GN31" i="16" a="1"/>
  <c r="GN31" i="16" s="1"/>
  <c r="GM31" i="16" a="1"/>
  <c r="GM31" i="16" s="1"/>
  <c r="GL31" i="16" a="1"/>
  <c r="GL31" i="16" s="1"/>
  <c r="GK31" i="16" a="1"/>
  <c r="GK31" i="16" s="1"/>
  <c r="GJ31" i="16" a="1"/>
  <c r="GJ31" i="16" s="1"/>
  <c r="GI31" i="16" a="1"/>
  <c r="GI31" i="16" s="1"/>
  <c r="GH31" i="16" a="1"/>
  <c r="GH31" i="16" s="1"/>
  <c r="GG31" i="16" a="1"/>
  <c r="GG31" i="16" s="1"/>
  <c r="GF31" i="16" a="1"/>
  <c r="GF31" i="16" s="1"/>
  <c r="GE31" i="16" a="1"/>
  <c r="GE31" i="16" s="1"/>
  <c r="GD31" i="16" a="1"/>
  <c r="GD31" i="16" s="1"/>
  <c r="GC31" i="16" a="1"/>
  <c r="GC31" i="16" s="1"/>
  <c r="GB31" i="16" a="1"/>
  <c r="GB31" i="16" s="1"/>
  <c r="GA31" i="16" a="1"/>
  <c r="GA31" i="16" s="1"/>
  <c r="FZ31" i="16" a="1"/>
  <c r="FZ31" i="16" s="1"/>
  <c r="FY31" i="16" a="1"/>
  <c r="FY31" i="16" s="1"/>
  <c r="FX31" i="16" a="1"/>
  <c r="FX31" i="16" s="1"/>
  <c r="FW31" i="16" a="1"/>
  <c r="FW31" i="16" s="1"/>
  <c r="FV31" i="16" a="1"/>
  <c r="FV31" i="16" s="1"/>
  <c r="FU31" i="16" a="1"/>
  <c r="FU31" i="16" s="1"/>
  <c r="FT31" i="16" a="1"/>
  <c r="FT31" i="16" s="1"/>
  <c r="FS31" i="16" a="1"/>
  <c r="FS31" i="16" s="1"/>
  <c r="FR31" i="16" a="1"/>
  <c r="FR31" i="16" s="1"/>
  <c r="FQ31" i="16" a="1"/>
  <c r="FQ31" i="16" s="1"/>
  <c r="FP31" i="16" a="1"/>
  <c r="FP31" i="16" s="1"/>
  <c r="FO31" i="16" a="1"/>
  <c r="FO31" i="16" s="1"/>
  <c r="FN31" i="16" a="1"/>
  <c r="FN31" i="16" s="1"/>
  <c r="FM31" i="16" a="1"/>
  <c r="FM31" i="16" s="1"/>
  <c r="FL31" i="16" a="1"/>
  <c r="FL31" i="16" s="1"/>
  <c r="FK31" i="16" a="1"/>
  <c r="FK31" i="16" s="1"/>
  <c r="FJ31" i="16" a="1"/>
  <c r="FJ31" i="16" s="1"/>
  <c r="FI31" i="16" a="1"/>
  <c r="FI31" i="16" s="1"/>
  <c r="FH31" i="16" a="1"/>
  <c r="FH31" i="16" s="1"/>
  <c r="FG31" i="16" a="1"/>
  <c r="FG31" i="16" s="1"/>
  <c r="FF31" i="16" a="1"/>
  <c r="FF31" i="16" s="1"/>
  <c r="FE31" i="16" a="1"/>
  <c r="FE31" i="16" s="1"/>
  <c r="FD31" i="16" a="1"/>
  <c r="FD31" i="16" s="1"/>
  <c r="FC31" i="16" a="1"/>
  <c r="FC31" i="16" s="1"/>
  <c r="FB31" i="16" a="1"/>
  <c r="FB31" i="16" s="1"/>
  <c r="FA31" i="16" a="1"/>
  <c r="FA31" i="16" s="1"/>
  <c r="EZ31" i="16" a="1"/>
  <c r="EZ31" i="16" s="1"/>
  <c r="EY31" i="16" a="1"/>
  <c r="EY31" i="16" s="1"/>
  <c r="EX31" i="16" a="1"/>
  <c r="EX31" i="16" s="1"/>
  <c r="EW31" i="16" a="1"/>
  <c r="EW31" i="16" s="1"/>
  <c r="EV31" i="16" a="1"/>
  <c r="EV31" i="16" s="1"/>
  <c r="EU31" i="16" a="1"/>
  <c r="EU31" i="16" s="1"/>
  <c r="ET31" i="16" a="1"/>
  <c r="ET31" i="16" s="1"/>
  <c r="ES31" i="16" a="1"/>
  <c r="ES31" i="16" s="1"/>
  <c r="ER31" i="16" a="1"/>
  <c r="ER31" i="16" s="1"/>
  <c r="EQ31" i="16" a="1"/>
  <c r="EQ31" i="16" s="1"/>
  <c r="EP31" i="16" a="1"/>
  <c r="EP31" i="16" s="1"/>
  <c r="EO31" i="16" a="1"/>
  <c r="EO31" i="16" s="1"/>
  <c r="EN31" i="16" a="1"/>
  <c r="EN31" i="16" s="1"/>
  <c r="EM31" i="16" a="1"/>
  <c r="EM31" i="16" s="1"/>
  <c r="EL31" i="16" a="1"/>
  <c r="EL31" i="16" s="1"/>
  <c r="EK31" i="16" a="1"/>
  <c r="EK31" i="16" s="1"/>
  <c r="EJ31" i="16" a="1"/>
  <c r="EJ31" i="16" s="1"/>
  <c r="EI31" i="16" a="1"/>
  <c r="EI31" i="16" s="1"/>
  <c r="EH31" i="16" a="1"/>
  <c r="EH31" i="16" s="1"/>
  <c r="EG31" i="16" a="1"/>
  <c r="EG31" i="16" s="1"/>
  <c r="EF31" i="16" a="1"/>
  <c r="EF31" i="16" s="1"/>
  <c r="EE31" i="16" a="1"/>
  <c r="EE31" i="16" s="1"/>
  <c r="ED31" i="16" a="1"/>
  <c r="ED31" i="16" s="1"/>
  <c r="EC31" i="16" a="1"/>
  <c r="EC31" i="16" s="1"/>
  <c r="EB31" i="16" a="1"/>
  <c r="EB31" i="16" s="1"/>
  <c r="EA31" i="16" a="1"/>
  <c r="EA31" i="16" s="1"/>
  <c r="DZ31" i="16" a="1"/>
  <c r="DZ31" i="16" s="1"/>
  <c r="DY31" i="16" a="1"/>
  <c r="DY31" i="16" s="1"/>
  <c r="DX31" i="16" a="1"/>
  <c r="DX31" i="16" s="1"/>
  <c r="DW31" i="16" a="1"/>
  <c r="DW31" i="16" s="1"/>
  <c r="DV31" i="16" a="1"/>
  <c r="DV31" i="16" s="1"/>
  <c r="DU31" i="16" a="1"/>
  <c r="DU31" i="16" s="1"/>
  <c r="DT31" i="16" a="1"/>
  <c r="DT31" i="16" s="1"/>
  <c r="DS31" i="16" a="1"/>
  <c r="DS31" i="16" s="1"/>
  <c r="DR31" i="16" a="1"/>
  <c r="DR31" i="16" s="1"/>
  <c r="DQ31" i="16" a="1"/>
  <c r="DQ31" i="16" s="1"/>
  <c r="DP31" i="16" a="1"/>
  <c r="DP31" i="16" s="1"/>
  <c r="DO31" i="16" a="1"/>
  <c r="DO31" i="16" s="1"/>
  <c r="DN31" i="16" a="1"/>
  <c r="DN31" i="16" s="1"/>
  <c r="DM31" i="16" a="1"/>
  <c r="DM31" i="16" s="1"/>
  <c r="DL31" i="16" a="1"/>
  <c r="DL31" i="16" s="1"/>
  <c r="DK31" i="16" a="1"/>
  <c r="DK31" i="16" s="1"/>
  <c r="DJ31" i="16" a="1"/>
  <c r="DJ31" i="16" s="1"/>
  <c r="DI31" i="16" a="1"/>
  <c r="DI31" i="16" s="1"/>
  <c r="DH31" i="16" a="1"/>
  <c r="DH31" i="16" s="1"/>
  <c r="DG31" i="16" a="1"/>
  <c r="DG31" i="16" s="1"/>
  <c r="DF31" i="16" a="1"/>
  <c r="DF31" i="16" s="1"/>
  <c r="DE31" i="16" a="1"/>
  <c r="DE31" i="16" s="1"/>
  <c r="DD31" i="16" a="1"/>
  <c r="DD31" i="16" s="1"/>
  <c r="DC31" i="16" a="1"/>
  <c r="DC31" i="16" s="1"/>
  <c r="DB31" i="16" a="1"/>
  <c r="DB31" i="16" s="1"/>
  <c r="DA31" i="16" a="1"/>
  <c r="DA31" i="16" s="1"/>
  <c r="CZ31" i="16" a="1"/>
  <c r="CZ31" i="16" s="1"/>
  <c r="CY31" i="16" a="1"/>
  <c r="CY31" i="16" s="1"/>
  <c r="CX31" i="16" a="1"/>
  <c r="CX31" i="16" s="1"/>
  <c r="CW31" i="16" a="1"/>
  <c r="CW31" i="16" s="1"/>
  <c r="CV31" i="16" a="1"/>
  <c r="CV31" i="16" s="1"/>
  <c r="CU31" i="16" a="1"/>
  <c r="CU31" i="16" s="1"/>
  <c r="CT31" i="16" a="1"/>
  <c r="CT31" i="16" s="1"/>
  <c r="CS31" i="16" a="1"/>
  <c r="CS31" i="16" s="1"/>
  <c r="CR31" i="16" a="1"/>
  <c r="CR31" i="16" s="1"/>
  <c r="CQ31" i="16" a="1"/>
  <c r="CQ31" i="16" s="1"/>
  <c r="CP31" i="16" a="1"/>
  <c r="CP31" i="16" s="1"/>
  <c r="CO31" i="16" a="1"/>
  <c r="CO31" i="16" s="1"/>
  <c r="CN31" i="16" a="1"/>
  <c r="CN31" i="16" s="1"/>
  <c r="CM31" i="16" a="1"/>
  <c r="CM31" i="16" s="1"/>
  <c r="CL31" i="16" a="1"/>
  <c r="CL31" i="16" s="1"/>
  <c r="CK31" i="16" a="1"/>
  <c r="CK31" i="16" s="1"/>
  <c r="CJ31" i="16" a="1"/>
  <c r="CJ31" i="16" s="1"/>
  <c r="CI31" i="16" a="1"/>
  <c r="CI31" i="16" s="1"/>
  <c r="CH31" i="16" a="1"/>
  <c r="CH31" i="16" s="1"/>
  <c r="CG31" i="16" a="1"/>
  <c r="CG31" i="16" s="1"/>
  <c r="CF31" i="16" a="1"/>
  <c r="CF31" i="16" s="1"/>
  <c r="CE31" i="16" a="1"/>
  <c r="CE31" i="16" s="1"/>
  <c r="CD31" i="16" a="1"/>
  <c r="CD31" i="16" s="1"/>
  <c r="CC31" i="16" a="1"/>
  <c r="CC31" i="16" s="1"/>
  <c r="CB31" i="16" a="1"/>
  <c r="CB31" i="16" s="1"/>
  <c r="CA31" i="16" a="1"/>
  <c r="CA31" i="16" s="1"/>
  <c r="BZ31" i="16" a="1"/>
  <c r="BZ31" i="16" s="1"/>
  <c r="BY31" i="16" a="1"/>
  <c r="BY31" i="16" s="1"/>
  <c r="BX31" i="16" a="1"/>
  <c r="BX31" i="16" s="1"/>
  <c r="BW31" i="16" a="1"/>
  <c r="BW31" i="16" s="1"/>
  <c r="BV31" i="16" a="1"/>
  <c r="BV31" i="16" s="1"/>
  <c r="BU31" i="16" a="1"/>
  <c r="BU31" i="16" s="1"/>
  <c r="BT31" i="16" a="1"/>
  <c r="BT31" i="16" s="1"/>
  <c r="BS31" i="16" a="1"/>
  <c r="BS31" i="16" s="1"/>
  <c r="BR31" i="16" a="1"/>
  <c r="BR31" i="16" s="1"/>
  <c r="BQ31" i="16" a="1"/>
  <c r="BQ31" i="16" s="1"/>
  <c r="BP31" i="16" a="1"/>
  <c r="BP31" i="16" s="1"/>
  <c r="BO31" i="16" a="1"/>
  <c r="BO31" i="16" s="1"/>
  <c r="BN31" i="16" a="1"/>
  <c r="BN31" i="16" s="1"/>
  <c r="BM31" i="16" a="1"/>
  <c r="BM31" i="16" s="1"/>
  <c r="BL31" i="16" a="1"/>
  <c r="BL31" i="16" s="1"/>
  <c r="BK31" i="16" a="1"/>
  <c r="BK31" i="16" s="1"/>
  <c r="BJ31" i="16" a="1"/>
  <c r="BJ31" i="16" s="1"/>
  <c r="BI31" i="16" a="1"/>
  <c r="BI31" i="16" s="1"/>
  <c r="BH31" i="16" a="1"/>
  <c r="BH31" i="16" s="1"/>
  <c r="BG31" i="16" a="1"/>
  <c r="BG31" i="16" s="1"/>
  <c r="BF31" i="16" a="1"/>
  <c r="BF31" i="16" s="1"/>
  <c r="BE31" i="16" a="1"/>
  <c r="BE31" i="16" s="1"/>
  <c r="BD31" i="16" a="1"/>
  <c r="BD31" i="16" s="1"/>
  <c r="BC31" i="16" a="1"/>
  <c r="BC31" i="16" s="1"/>
  <c r="BB31" i="16" a="1"/>
  <c r="BB31" i="16" s="1"/>
  <c r="BA31" i="16" a="1"/>
  <c r="BA31" i="16" s="1"/>
  <c r="AZ31" i="16" a="1"/>
  <c r="AZ31" i="16" s="1"/>
  <c r="AY31" i="16" a="1"/>
  <c r="AY31" i="16" s="1"/>
  <c r="AX31" i="16" a="1"/>
  <c r="AX31" i="16" s="1"/>
  <c r="AW31" i="16" a="1"/>
  <c r="AW31" i="16" s="1"/>
  <c r="AV31" i="16" a="1"/>
  <c r="AV31" i="16" s="1"/>
  <c r="AU31" i="16" a="1"/>
  <c r="AU31" i="16" s="1"/>
  <c r="AT31" i="16" a="1"/>
  <c r="AT31" i="16" s="1"/>
  <c r="AS31" i="16" a="1"/>
  <c r="AS31" i="16" s="1"/>
  <c r="AR31" i="16" a="1"/>
  <c r="AR31" i="16" s="1"/>
  <c r="AQ31" i="16" a="1"/>
  <c r="AQ31" i="16" s="1"/>
  <c r="AP31" i="16" a="1"/>
  <c r="AP31" i="16" s="1"/>
  <c r="AO31" i="16" a="1"/>
  <c r="AO31" i="16" s="1"/>
  <c r="AN31" i="16" a="1"/>
  <c r="AN31" i="16" s="1"/>
  <c r="AM31" i="16" a="1"/>
  <c r="AM31" i="16" s="1"/>
  <c r="AL31" i="16" a="1"/>
  <c r="AL31" i="16" s="1"/>
  <c r="AK31" i="16" a="1"/>
  <c r="AK31" i="16" s="1"/>
  <c r="AJ31" i="16" a="1"/>
  <c r="AJ31" i="16" s="1"/>
  <c r="AI31" i="16" a="1"/>
  <c r="AI31" i="16" s="1"/>
  <c r="AH31" i="16" a="1"/>
  <c r="AH31" i="16" s="1"/>
  <c r="AG31" i="16" a="1"/>
  <c r="AG31" i="16" s="1"/>
  <c r="AF31" i="16" a="1"/>
  <c r="AF31" i="16" s="1"/>
  <c r="AE31" i="16" a="1"/>
  <c r="AE31" i="16" s="1"/>
  <c r="AD31" i="16" a="1"/>
  <c r="AD31" i="16" s="1"/>
  <c r="AC31" i="16" a="1"/>
  <c r="AC31" i="16" s="1"/>
  <c r="AB31" i="16" a="1"/>
  <c r="AB31" i="16" s="1"/>
  <c r="AA31" i="16" a="1"/>
  <c r="AA31" i="16" s="1"/>
  <c r="Z31" i="16" a="1"/>
  <c r="Z31" i="16" s="1"/>
  <c r="Y31" i="16" a="1"/>
  <c r="Y31" i="16" s="1"/>
  <c r="X31" i="16" a="1"/>
  <c r="X31" i="16" s="1"/>
  <c r="W31" i="16" a="1"/>
  <c r="W31" i="16" s="1"/>
  <c r="V31" i="16" a="1"/>
  <c r="V31" i="16" s="1"/>
  <c r="U31" i="16" a="1"/>
  <c r="U31" i="16" s="1"/>
  <c r="T31" i="16" a="1"/>
  <c r="T31" i="16" s="1"/>
  <c r="S31" i="16" a="1"/>
  <c r="S31" i="16" s="1"/>
  <c r="R31" i="16" a="1"/>
  <c r="R31" i="16" s="1"/>
  <c r="Q31" i="16" a="1"/>
  <c r="Q31" i="16" s="1"/>
  <c r="P31" i="16" a="1"/>
  <c r="P31" i="16" s="1"/>
  <c r="O31" i="16" a="1"/>
  <c r="O31" i="16" s="1"/>
  <c r="N31" i="16" a="1"/>
  <c r="N31" i="16" s="1"/>
  <c r="M31" i="16" a="1"/>
  <c r="M31" i="16" s="1"/>
  <c r="L31" i="16" a="1"/>
  <c r="L31" i="16" s="1"/>
  <c r="K31" i="16" a="1"/>
  <c r="K31" i="16" s="1"/>
  <c r="J31" i="16" a="1"/>
  <c r="J31" i="16" s="1"/>
  <c r="NJ30" i="16" a="1"/>
  <c r="NJ30" i="16" s="1"/>
  <c r="NI30" i="16" a="1"/>
  <c r="NI30" i="16" s="1"/>
  <c r="NH30" i="16" a="1"/>
  <c r="NH30" i="16" s="1"/>
  <c r="NG30" i="16" a="1"/>
  <c r="NG30" i="16" s="1"/>
  <c r="NF30" i="16" a="1"/>
  <c r="NF30" i="16" s="1"/>
  <c r="NE30" i="16" a="1"/>
  <c r="NE30" i="16" s="1"/>
  <c r="ND30" i="16" a="1"/>
  <c r="ND30" i="16" s="1"/>
  <c r="NC30" i="16" a="1"/>
  <c r="NC30" i="16" s="1"/>
  <c r="NB30" i="16" a="1"/>
  <c r="NB30" i="16" s="1"/>
  <c r="NA30" i="16" a="1"/>
  <c r="NA30" i="16" s="1"/>
  <c r="MZ30" i="16" a="1"/>
  <c r="MZ30" i="16" s="1"/>
  <c r="MY30" i="16" a="1"/>
  <c r="MY30" i="16" s="1"/>
  <c r="MX30" i="16" a="1"/>
  <c r="MX30" i="16" s="1"/>
  <c r="MW30" i="16" a="1"/>
  <c r="MW30" i="16" s="1"/>
  <c r="MV30" i="16" a="1"/>
  <c r="MV30" i="16" s="1"/>
  <c r="MU30" i="16" a="1"/>
  <c r="MU30" i="16" s="1"/>
  <c r="MT30" i="16" a="1"/>
  <c r="MT30" i="16" s="1"/>
  <c r="MS30" i="16" a="1"/>
  <c r="MS30" i="16" s="1"/>
  <c r="MR30" i="16" a="1"/>
  <c r="MR30" i="16" s="1"/>
  <c r="MQ30" i="16" a="1"/>
  <c r="MQ30" i="16" s="1"/>
  <c r="MP30" i="16" a="1"/>
  <c r="MP30" i="16" s="1"/>
  <c r="MO30" i="16" a="1"/>
  <c r="MO30" i="16" s="1"/>
  <c r="MN30" i="16" a="1"/>
  <c r="MN30" i="16" s="1"/>
  <c r="MM30" i="16" a="1"/>
  <c r="MM30" i="16" s="1"/>
  <c r="ML30" i="16" a="1"/>
  <c r="ML30" i="16" s="1"/>
  <c r="MK30" i="16" a="1"/>
  <c r="MK30" i="16" s="1"/>
  <c r="MJ30" i="16" a="1"/>
  <c r="MJ30" i="16" s="1"/>
  <c r="MI30" i="16" a="1"/>
  <c r="MI30" i="16" s="1"/>
  <c r="MH30" i="16" a="1"/>
  <c r="MH30" i="16" s="1"/>
  <c r="MG30" i="16" a="1"/>
  <c r="MG30" i="16" s="1"/>
  <c r="MF30" i="16" a="1"/>
  <c r="MF30" i="16" s="1"/>
  <c r="ME30" i="16" a="1"/>
  <c r="ME30" i="16" s="1"/>
  <c r="MD30" i="16" a="1"/>
  <c r="MD30" i="16" s="1"/>
  <c r="MC30" i="16" a="1"/>
  <c r="MC30" i="16" s="1"/>
  <c r="MB30" i="16" a="1"/>
  <c r="MB30" i="16" s="1"/>
  <c r="MA30" i="16" a="1"/>
  <c r="MA30" i="16" s="1"/>
  <c r="LZ30" i="16" a="1"/>
  <c r="LZ30" i="16" s="1"/>
  <c r="LY30" i="16" a="1"/>
  <c r="LY30" i="16" s="1"/>
  <c r="LX30" i="16" a="1"/>
  <c r="LX30" i="16" s="1"/>
  <c r="LW30" i="16" a="1"/>
  <c r="LW30" i="16" s="1"/>
  <c r="LV30" i="16" a="1"/>
  <c r="LV30" i="16" s="1"/>
  <c r="LU30" i="16" a="1"/>
  <c r="LU30" i="16" s="1"/>
  <c r="LT30" i="16" a="1"/>
  <c r="LT30" i="16" s="1"/>
  <c r="LS30" i="16" a="1"/>
  <c r="LS30" i="16" s="1"/>
  <c r="LR30" i="16" a="1"/>
  <c r="LR30" i="16" s="1"/>
  <c r="LQ30" i="16" a="1"/>
  <c r="LQ30" i="16" s="1"/>
  <c r="LP30" i="16" a="1"/>
  <c r="LP30" i="16" s="1"/>
  <c r="LO30" i="16" a="1"/>
  <c r="LO30" i="16" s="1"/>
  <c r="LN30" i="16" a="1"/>
  <c r="LN30" i="16" s="1"/>
  <c r="LM30" i="16" a="1"/>
  <c r="LM30" i="16" s="1"/>
  <c r="LL30" i="16" a="1"/>
  <c r="LL30" i="16" s="1"/>
  <c r="LK30" i="16" a="1"/>
  <c r="LK30" i="16" s="1"/>
  <c r="LJ30" i="16" a="1"/>
  <c r="LJ30" i="16" s="1"/>
  <c r="LI30" i="16" a="1"/>
  <c r="LI30" i="16" s="1"/>
  <c r="LH30" i="16" a="1"/>
  <c r="LH30" i="16" s="1"/>
  <c r="LG30" i="16" a="1"/>
  <c r="LG30" i="16" s="1"/>
  <c r="LF30" i="16" a="1"/>
  <c r="LF30" i="16" s="1"/>
  <c r="LE30" i="16" a="1"/>
  <c r="LE30" i="16" s="1"/>
  <c r="LD30" i="16" a="1"/>
  <c r="LD30" i="16" s="1"/>
  <c r="LC30" i="16" a="1"/>
  <c r="LC30" i="16" s="1"/>
  <c r="LB30" i="16" a="1"/>
  <c r="LB30" i="16" s="1"/>
  <c r="LA30" i="16" a="1"/>
  <c r="LA30" i="16" s="1"/>
  <c r="KZ30" i="16" a="1"/>
  <c r="KZ30" i="16" s="1"/>
  <c r="KY30" i="16" a="1"/>
  <c r="KY30" i="16" s="1"/>
  <c r="KX30" i="16" a="1"/>
  <c r="KX30" i="16" s="1"/>
  <c r="KW30" i="16" a="1"/>
  <c r="KW30" i="16" s="1"/>
  <c r="KV30" i="16" a="1"/>
  <c r="KV30" i="16" s="1"/>
  <c r="KU30" i="16" a="1"/>
  <c r="KU30" i="16" s="1"/>
  <c r="KT30" i="16" a="1"/>
  <c r="KT30" i="16" s="1"/>
  <c r="KS30" i="16" a="1"/>
  <c r="KS30" i="16" s="1"/>
  <c r="KR30" i="16" a="1"/>
  <c r="KR30" i="16" s="1"/>
  <c r="KQ30" i="16" a="1"/>
  <c r="KQ30" i="16" s="1"/>
  <c r="KP30" i="16" a="1"/>
  <c r="KP30" i="16" s="1"/>
  <c r="KO30" i="16" a="1"/>
  <c r="KO30" i="16" s="1"/>
  <c r="KN30" i="16" a="1"/>
  <c r="KN30" i="16" s="1"/>
  <c r="KM30" i="16" a="1"/>
  <c r="KM30" i="16" s="1"/>
  <c r="KL30" i="16" a="1"/>
  <c r="KL30" i="16" s="1"/>
  <c r="KK30" i="16" a="1"/>
  <c r="KK30" i="16" s="1"/>
  <c r="KJ30" i="16" a="1"/>
  <c r="KJ30" i="16" s="1"/>
  <c r="KI30" i="16" a="1"/>
  <c r="KI30" i="16" s="1"/>
  <c r="KH30" i="16" a="1"/>
  <c r="KH30" i="16" s="1"/>
  <c r="KG30" i="16" a="1"/>
  <c r="KG30" i="16" s="1"/>
  <c r="KF30" i="16" a="1"/>
  <c r="KF30" i="16" s="1"/>
  <c r="KE30" i="16" a="1"/>
  <c r="KE30" i="16" s="1"/>
  <c r="KD30" i="16" a="1"/>
  <c r="KD30" i="16" s="1"/>
  <c r="KC30" i="16" a="1"/>
  <c r="KC30" i="16" s="1"/>
  <c r="KB30" i="16" a="1"/>
  <c r="KB30" i="16" s="1"/>
  <c r="KA30" i="16" a="1"/>
  <c r="KA30" i="16" s="1"/>
  <c r="JZ30" i="16" a="1"/>
  <c r="JZ30" i="16" s="1"/>
  <c r="JY30" i="16" a="1"/>
  <c r="JY30" i="16" s="1"/>
  <c r="JX30" i="16" a="1"/>
  <c r="JX30" i="16" s="1"/>
  <c r="JW30" i="16" a="1"/>
  <c r="JW30" i="16" s="1"/>
  <c r="JV30" i="16" a="1"/>
  <c r="JV30" i="16" s="1"/>
  <c r="JU30" i="16" a="1"/>
  <c r="JU30" i="16" s="1"/>
  <c r="JT30" i="16" a="1"/>
  <c r="JT30" i="16" s="1"/>
  <c r="JS30" i="16" a="1"/>
  <c r="JS30" i="16" s="1"/>
  <c r="JR30" i="16" a="1"/>
  <c r="JR30" i="16" s="1"/>
  <c r="JQ30" i="16" a="1"/>
  <c r="JQ30" i="16" s="1"/>
  <c r="JP30" i="16" a="1"/>
  <c r="JP30" i="16" s="1"/>
  <c r="JO30" i="16" a="1"/>
  <c r="JO30" i="16" s="1"/>
  <c r="JN30" i="16" a="1"/>
  <c r="JN30" i="16" s="1"/>
  <c r="JM30" i="16" a="1"/>
  <c r="JM30" i="16" s="1"/>
  <c r="JL30" i="16" a="1"/>
  <c r="JL30" i="16" s="1"/>
  <c r="JK30" i="16" a="1"/>
  <c r="JK30" i="16" s="1"/>
  <c r="JJ30" i="16" a="1"/>
  <c r="JJ30" i="16" s="1"/>
  <c r="JI30" i="16" a="1"/>
  <c r="JI30" i="16" s="1"/>
  <c r="JH30" i="16" a="1"/>
  <c r="JH30" i="16" s="1"/>
  <c r="JG30" i="16" a="1"/>
  <c r="JG30" i="16" s="1"/>
  <c r="JF30" i="16" a="1"/>
  <c r="JF30" i="16" s="1"/>
  <c r="JE30" i="16" a="1"/>
  <c r="JE30" i="16" s="1"/>
  <c r="JD30" i="16" a="1"/>
  <c r="JD30" i="16" s="1"/>
  <c r="JC30" i="16" a="1"/>
  <c r="JC30" i="16" s="1"/>
  <c r="JB30" i="16" a="1"/>
  <c r="JB30" i="16" s="1"/>
  <c r="JA30" i="16" a="1"/>
  <c r="JA30" i="16" s="1"/>
  <c r="IZ30" i="16" a="1"/>
  <c r="IZ30" i="16" s="1"/>
  <c r="IY30" i="16" a="1"/>
  <c r="IY30" i="16" s="1"/>
  <c r="IX30" i="16" a="1"/>
  <c r="IX30" i="16" s="1"/>
  <c r="IW30" i="16" a="1"/>
  <c r="IW30" i="16" s="1"/>
  <c r="IV30" i="16" a="1"/>
  <c r="IV30" i="16" s="1"/>
  <c r="IU30" i="16" a="1"/>
  <c r="IU30" i="16" s="1"/>
  <c r="IT30" i="16" a="1"/>
  <c r="IT30" i="16" s="1"/>
  <c r="IS30" i="16" a="1"/>
  <c r="IS30" i="16" s="1"/>
  <c r="IR30" i="16" a="1"/>
  <c r="IR30" i="16" s="1"/>
  <c r="IQ30" i="16" a="1"/>
  <c r="IQ30" i="16" s="1"/>
  <c r="IP30" i="16" a="1"/>
  <c r="IP30" i="16" s="1"/>
  <c r="IO30" i="16" a="1"/>
  <c r="IO30" i="16" s="1"/>
  <c r="IN30" i="16" a="1"/>
  <c r="IN30" i="16" s="1"/>
  <c r="IM30" i="16" a="1"/>
  <c r="IM30" i="16" s="1"/>
  <c r="IL30" i="16" a="1"/>
  <c r="IL30" i="16" s="1"/>
  <c r="IK30" i="16" a="1"/>
  <c r="IK30" i="16" s="1"/>
  <c r="IJ30" i="16" a="1"/>
  <c r="IJ30" i="16" s="1"/>
  <c r="II30" i="16" a="1"/>
  <c r="II30" i="16" s="1"/>
  <c r="IH30" i="16" a="1"/>
  <c r="IH30" i="16" s="1"/>
  <c r="IG30" i="16" a="1"/>
  <c r="IG30" i="16" s="1"/>
  <c r="IF30" i="16" a="1"/>
  <c r="IF30" i="16" s="1"/>
  <c r="IE30" i="16" a="1"/>
  <c r="IE30" i="16" s="1"/>
  <c r="ID30" i="16" a="1"/>
  <c r="ID30" i="16" s="1"/>
  <c r="IC30" i="16" a="1"/>
  <c r="IC30" i="16" s="1"/>
  <c r="IB30" i="16" a="1"/>
  <c r="IB30" i="16" s="1"/>
  <c r="IA30" i="16" a="1"/>
  <c r="IA30" i="16" s="1"/>
  <c r="HZ30" i="16" a="1"/>
  <c r="HZ30" i="16" s="1"/>
  <c r="HY30" i="16" a="1"/>
  <c r="HY30" i="16" s="1"/>
  <c r="HX30" i="16" a="1"/>
  <c r="HX30" i="16" s="1"/>
  <c r="HW30" i="16" a="1"/>
  <c r="HW30" i="16" s="1"/>
  <c r="HV30" i="16" a="1"/>
  <c r="HV30" i="16" s="1"/>
  <c r="HU30" i="16" a="1"/>
  <c r="HU30" i="16" s="1"/>
  <c r="HT30" i="16" a="1"/>
  <c r="HT30" i="16" s="1"/>
  <c r="HS30" i="16" a="1"/>
  <c r="HS30" i="16" s="1"/>
  <c r="HR30" i="16" a="1"/>
  <c r="HR30" i="16" s="1"/>
  <c r="HQ30" i="16" a="1"/>
  <c r="HQ30" i="16" s="1"/>
  <c r="HP30" i="16" a="1"/>
  <c r="HP30" i="16" s="1"/>
  <c r="HO30" i="16" a="1"/>
  <c r="HO30" i="16" s="1"/>
  <c r="HN30" i="16" a="1"/>
  <c r="HN30" i="16" s="1"/>
  <c r="HM30" i="16" a="1"/>
  <c r="HM30" i="16" s="1"/>
  <c r="HL30" i="16" a="1"/>
  <c r="HL30" i="16" s="1"/>
  <c r="HK30" i="16" a="1"/>
  <c r="HK30" i="16" s="1"/>
  <c r="HJ30" i="16" a="1"/>
  <c r="HJ30" i="16" s="1"/>
  <c r="HI30" i="16" a="1"/>
  <c r="HI30" i="16" s="1"/>
  <c r="HH30" i="16" a="1"/>
  <c r="HH30" i="16" s="1"/>
  <c r="HG30" i="16" a="1"/>
  <c r="HG30" i="16" s="1"/>
  <c r="HF30" i="16" a="1"/>
  <c r="HF30" i="16" s="1"/>
  <c r="HE30" i="16" a="1"/>
  <c r="HE30" i="16" s="1"/>
  <c r="HD30" i="16" a="1"/>
  <c r="HD30" i="16" s="1"/>
  <c r="HC30" i="16" a="1"/>
  <c r="HC30" i="16" s="1"/>
  <c r="HB30" i="16" a="1"/>
  <c r="HB30" i="16" s="1"/>
  <c r="HA30" i="16" a="1"/>
  <c r="HA30" i="16" s="1"/>
  <c r="GZ30" i="16" a="1"/>
  <c r="GZ30" i="16" s="1"/>
  <c r="GY30" i="16" a="1"/>
  <c r="GY30" i="16" s="1"/>
  <c r="GX30" i="16" a="1"/>
  <c r="GX30" i="16" s="1"/>
  <c r="GW30" i="16" a="1"/>
  <c r="GW30" i="16" s="1"/>
  <c r="GV30" i="16" a="1"/>
  <c r="GV30" i="16" s="1"/>
  <c r="GU30" i="16" a="1"/>
  <c r="GU30" i="16" s="1"/>
  <c r="GT30" i="16" a="1"/>
  <c r="GT30" i="16" s="1"/>
  <c r="GS30" i="16" a="1"/>
  <c r="GS30" i="16" s="1"/>
  <c r="GR30" i="16" a="1"/>
  <c r="GR30" i="16" s="1"/>
  <c r="GQ30" i="16" a="1"/>
  <c r="GQ30" i="16" s="1"/>
  <c r="GP30" i="16" a="1"/>
  <c r="GP30" i="16" s="1"/>
  <c r="GO30" i="16" a="1"/>
  <c r="GO30" i="16" s="1"/>
  <c r="GN30" i="16" a="1"/>
  <c r="GN30" i="16" s="1"/>
  <c r="GM30" i="16" a="1"/>
  <c r="GM30" i="16" s="1"/>
  <c r="GL30" i="16" a="1"/>
  <c r="GL30" i="16" s="1"/>
  <c r="GK30" i="16" a="1"/>
  <c r="GK30" i="16" s="1"/>
  <c r="GJ30" i="16" a="1"/>
  <c r="GJ30" i="16" s="1"/>
  <c r="GI30" i="16" a="1"/>
  <c r="GI30" i="16" s="1"/>
  <c r="GH30" i="16" a="1"/>
  <c r="GH30" i="16" s="1"/>
  <c r="GG30" i="16" a="1"/>
  <c r="GG30" i="16" s="1"/>
  <c r="GF30" i="16" a="1"/>
  <c r="GF30" i="16" s="1"/>
  <c r="GE30" i="16" a="1"/>
  <c r="GE30" i="16" s="1"/>
  <c r="GD30" i="16" a="1"/>
  <c r="GD30" i="16" s="1"/>
  <c r="GC30" i="16" a="1"/>
  <c r="GC30" i="16" s="1"/>
  <c r="GB30" i="16" a="1"/>
  <c r="GB30" i="16" s="1"/>
  <c r="GA30" i="16" a="1"/>
  <c r="GA30" i="16" s="1"/>
  <c r="FZ30" i="16" a="1"/>
  <c r="FZ30" i="16" s="1"/>
  <c r="FY30" i="16" a="1"/>
  <c r="FY30" i="16" s="1"/>
  <c r="FX30" i="16" a="1"/>
  <c r="FX30" i="16" s="1"/>
  <c r="FW30" i="16" a="1"/>
  <c r="FW30" i="16" s="1"/>
  <c r="FV30" i="16" a="1"/>
  <c r="FV30" i="16" s="1"/>
  <c r="FU30" i="16" a="1"/>
  <c r="FU30" i="16" s="1"/>
  <c r="FT30" i="16" a="1"/>
  <c r="FT30" i="16" s="1"/>
  <c r="FS30" i="16" a="1"/>
  <c r="FS30" i="16" s="1"/>
  <c r="FR30" i="16" a="1"/>
  <c r="FR30" i="16" s="1"/>
  <c r="FQ30" i="16" a="1"/>
  <c r="FQ30" i="16" s="1"/>
  <c r="FP30" i="16" a="1"/>
  <c r="FP30" i="16" s="1"/>
  <c r="FO30" i="16" a="1"/>
  <c r="FO30" i="16" s="1"/>
  <c r="FN30" i="16" a="1"/>
  <c r="FN30" i="16" s="1"/>
  <c r="FM30" i="16" a="1"/>
  <c r="FM30" i="16" s="1"/>
  <c r="FL30" i="16" a="1"/>
  <c r="FL30" i="16" s="1"/>
  <c r="FK30" i="16" a="1"/>
  <c r="FK30" i="16" s="1"/>
  <c r="FJ30" i="16" a="1"/>
  <c r="FJ30" i="16" s="1"/>
  <c r="FI30" i="16" a="1"/>
  <c r="FI30" i="16" s="1"/>
  <c r="FH30" i="16" a="1"/>
  <c r="FH30" i="16" s="1"/>
  <c r="FG30" i="16" a="1"/>
  <c r="FG30" i="16" s="1"/>
  <c r="FF30" i="16" a="1"/>
  <c r="FF30" i="16" s="1"/>
  <c r="FE30" i="16" a="1"/>
  <c r="FE30" i="16" s="1"/>
  <c r="FD30" i="16" a="1"/>
  <c r="FD30" i="16" s="1"/>
  <c r="FC30" i="16" a="1"/>
  <c r="FC30" i="16" s="1"/>
  <c r="FB30" i="16" a="1"/>
  <c r="FB30" i="16" s="1"/>
  <c r="FA30" i="16" a="1"/>
  <c r="FA30" i="16" s="1"/>
  <c r="EZ30" i="16" a="1"/>
  <c r="EZ30" i="16" s="1"/>
  <c r="EY30" i="16" a="1"/>
  <c r="EY30" i="16" s="1"/>
  <c r="EX30" i="16" a="1"/>
  <c r="EX30" i="16" s="1"/>
  <c r="EW30" i="16" a="1"/>
  <c r="EW30" i="16" s="1"/>
  <c r="EV30" i="16" a="1"/>
  <c r="EV30" i="16" s="1"/>
  <c r="EU30" i="16" a="1"/>
  <c r="EU30" i="16" s="1"/>
  <c r="ET30" i="16" a="1"/>
  <c r="ET30" i="16" s="1"/>
  <c r="ES30" i="16" a="1"/>
  <c r="ES30" i="16" s="1"/>
  <c r="ER30" i="16" a="1"/>
  <c r="ER30" i="16" s="1"/>
  <c r="EQ30" i="16" a="1"/>
  <c r="EQ30" i="16" s="1"/>
  <c r="EP30" i="16" a="1"/>
  <c r="EP30" i="16" s="1"/>
  <c r="EO30" i="16" a="1"/>
  <c r="EO30" i="16" s="1"/>
  <c r="EN30" i="16" a="1"/>
  <c r="EN30" i="16" s="1"/>
  <c r="EM30" i="16" a="1"/>
  <c r="EM30" i="16" s="1"/>
  <c r="EL30" i="16" a="1"/>
  <c r="EL30" i="16" s="1"/>
  <c r="EK30" i="16" a="1"/>
  <c r="EK30" i="16" s="1"/>
  <c r="EJ30" i="16" a="1"/>
  <c r="EJ30" i="16" s="1"/>
  <c r="EI30" i="16" a="1"/>
  <c r="EI30" i="16" s="1"/>
  <c r="EH30" i="16" a="1"/>
  <c r="EH30" i="16" s="1"/>
  <c r="EG30" i="16" a="1"/>
  <c r="EG30" i="16" s="1"/>
  <c r="EF30" i="16" a="1"/>
  <c r="EF30" i="16" s="1"/>
  <c r="EE30" i="16" a="1"/>
  <c r="EE30" i="16" s="1"/>
  <c r="ED30" i="16" a="1"/>
  <c r="ED30" i="16" s="1"/>
  <c r="EC30" i="16" a="1"/>
  <c r="EC30" i="16" s="1"/>
  <c r="EB30" i="16" a="1"/>
  <c r="EB30" i="16" s="1"/>
  <c r="EA30" i="16" a="1"/>
  <c r="EA30" i="16" s="1"/>
  <c r="DZ30" i="16" a="1"/>
  <c r="DZ30" i="16" s="1"/>
  <c r="DY30" i="16" a="1"/>
  <c r="DY30" i="16" s="1"/>
  <c r="DX30" i="16" a="1"/>
  <c r="DX30" i="16" s="1"/>
  <c r="DW30" i="16" a="1"/>
  <c r="DW30" i="16" s="1"/>
  <c r="DV30" i="16" a="1"/>
  <c r="DV30" i="16" s="1"/>
  <c r="DU30" i="16" a="1"/>
  <c r="DU30" i="16" s="1"/>
  <c r="DT30" i="16" a="1"/>
  <c r="DT30" i="16" s="1"/>
  <c r="DS30" i="16" a="1"/>
  <c r="DS30" i="16" s="1"/>
  <c r="DR30" i="16" a="1"/>
  <c r="DR30" i="16" s="1"/>
  <c r="DQ30" i="16" a="1"/>
  <c r="DQ30" i="16" s="1"/>
  <c r="DP30" i="16" a="1"/>
  <c r="DP30" i="16" s="1"/>
  <c r="DO30" i="16" a="1"/>
  <c r="DO30" i="16" s="1"/>
  <c r="DN30" i="16" a="1"/>
  <c r="DN30" i="16" s="1"/>
  <c r="DM30" i="16" a="1"/>
  <c r="DM30" i="16" s="1"/>
  <c r="DL30" i="16" a="1"/>
  <c r="DL30" i="16" s="1"/>
  <c r="DK30" i="16" a="1"/>
  <c r="DK30" i="16" s="1"/>
  <c r="DJ30" i="16" a="1"/>
  <c r="DJ30" i="16" s="1"/>
  <c r="DI30" i="16" a="1"/>
  <c r="DI30" i="16" s="1"/>
  <c r="DH30" i="16" a="1"/>
  <c r="DH30" i="16" s="1"/>
  <c r="DG30" i="16" a="1"/>
  <c r="DG30" i="16" s="1"/>
  <c r="DF30" i="16" a="1"/>
  <c r="DF30" i="16" s="1"/>
  <c r="DE30" i="16" a="1"/>
  <c r="DE30" i="16" s="1"/>
  <c r="DD30" i="16" a="1"/>
  <c r="DD30" i="16" s="1"/>
  <c r="DC30" i="16" a="1"/>
  <c r="DC30" i="16" s="1"/>
  <c r="DB30" i="16" a="1"/>
  <c r="DB30" i="16" s="1"/>
  <c r="DA30" i="16" a="1"/>
  <c r="DA30" i="16" s="1"/>
  <c r="CZ30" i="16" a="1"/>
  <c r="CZ30" i="16" s="1"/>
  <c r="CY30" i="16" a="1"/>
  <c r="CY30" i="16" s="1"/>
  <c r="CX30" i="16" a="1"/>
  <c r="CX30" i="16" s="1"/>
  <c r="CW30" i="16" a="1"/>
  <c r="CW30" i="16" s="1"/>
  <c r="CV30" i="16" a="1"/>
  <c r="CV30" i="16" s="1"/>
  <c r="CU30" i="16" a="1"/>
  <c r="CU30" i="16" s="1"/>
  <c r="CT30" i="16" a="1"/>
  <c r="CT30" i="16" s="1"/>
  <c r="CS30" i="16" a="1"/>
  <c r="CS30" i="16" s="1"/>
  <c r="CR30" i="16" a="1"/>
  <c r="CR30" i="16" s="1"/>
  <c r="CQ30" i="16" a="1"/>
  <c r="CQ30" i="16" s="1"/>
  <c r="CP30" i="16" a="1"/>
  <c r="CP30" i="16" s="1"/>
  <c r="CO30" i="16" a="1"/>
  <c r="CO30" i="16" s="1"/>
  <c r="CN30" i="16" a="1"/>
  <c r="CN30" i="16" s="1"/>
  <c r="CM30" i="16" a="1"/>
  <c r="CM30" i="16" s="1"/>
  <c r="CL30" i="16" a="1"/>
  <c r="CL30" i="16" s="1"/>
  <c r="CK30" i="16" a="1"/>
  <c r="CK30" i="16" s="1"/>
  <c r="CJ30" i="16" a="1"/>
  <c r="CJ30" i="16" s="1"/>
  <c r="CI30" i="16" a="1"/>
  <c r="CI30" i="16" s="1"/>
  <c r="CH30" i="16" a="1"/>
  <c r="CH30" i="16" s="1"/>
  <c r="CG30" i="16" a="1"/>
  <c r="CG30" i="16" s="1"/>
  <c r="CF30" i="16" a="1"/>
  <c r="CF30" i="16" s="1"/>
  <c r="CE30" i="16" a="1"/>
  <c r="CE30" i="16" s="1"/>
  <c r="CD30" i="16" a="1"/>
  <c r="CD30" i="16" s="1"/>
  <c r="CC30" i="16" a="1"/>
  <c r="CC30" i="16" s="1"/>
  <c r="CB30" i="16" a="1"/>
  <c r="CB30" i="16" s="1"/>
  <c r="CA30" i="16" a="1"/>
  <c r="CA30" i="16" s="1"/>
  <c r="BZ30" i="16" a="1"/>
  <c r="BZ30" i="16" s="1"/>
  <c r="BY30" i="16" a="1"/>
  <c r="BY30" i="16" s="1"/>
  <c r="BX30" i="16" a="1"/>
  <c r="BX30" i="16" s="1"/>
  <c r="BW30" i="16" a="1"/>
  <c r="BW30" i="16" s="1"/>
  <c r="BV30" i="16" a="1"/>
  <c r="BV30" i="16" s="1"/>
  <c r="BU30" i="16" a="1"/>
  <c r="BU30" i="16" s="1"/>
  <c r="BT30" i="16" a="1"/>
  <c r="BT30" i="16" s="1"/>
  <c r="BS30" i="16" a="1"/>
  <c r="BS30" i="16" s="1"/>
  <c r="BR30" i="16" a="1"/>
  <c r="BR30" i="16" s="1"/>
  <c r="BQ30" i="16" a="1"/>
  <c r="BQ30" i="16" s="1"/>
  <c r="BP30" i="16" a="1"/>
  <c r="BP30" i="16" s="1"/>
  <c r="BO30" i="16" a="1"/>
  <c r="BO30" i="16" s="1"/>
  <c r="BN30" i="16" a="1"/>
  <c r="BN30" i="16" s="1"/>
  <c r="BM30" i="16" a="1"/>
  <c r="BM30" i="16" s="1"/>
  <c r="BL30" i="16" a="1"/>
  <c r="BL30" i="16" s="1"/>
  <c r="BK30" i="16" a="1"/>
  <c r="BK30" i="16" s="1"/>
  <c r="BJ30" i="16" a="1"/>
  <c r="BJ30" i="16" s="1"/>
  <c r="BI30" i="16" a="1"/>
  <c r="BI30" i="16" s="1"/>
  <c r="BH30" i="16" a="1"/>
  <c r="BH30" i="16" s="1"/>
  <c r="BG30" i="16" a="1"/>
  <c r="BG30" i="16" s="1"/>
  <c r="BF30" i="16" a="1"/>
  <c r="BF30" i="16" s="1"/>
  <c r="BE30" i="16" a="1"/>
  <c r="BE30" i="16" s="1"/>
  <c r="BD30" i="16" a="1"/>
  <c r="BD30" i="16" s="1"/>
  <c r="BC30" i="16" a="1"/>
  <c r="BC30" i="16" s="1"/>
  <c r="BB30" i="16" a="1"/>
  <c r="BB30" i="16" s="1"/>
  <c r="BA30" i="16" a="1"/>
  <c r="BA30" i="16" s="1"/>
  <c r="AZ30" i="16" a="1"/>
  <c r="AZ30" i="16" s="1"/>
  <c r="AY30" i="16" a="1"/>
  <c r="AY30" i="16" s="1"/>
  <c r="AX30" i="16" a="1"/>
  <c r="AX30" i="16" s="1"/>
  <c r="AW30" i="16" a="1"/>
  <c r="AW30" i="16" s="1"/>
  <c r="AV30" i="16" a="1"/>
  <c r="AV30" i="16" s="1"/>
  <c r="AU30" i="16" a="1"/>
  <c r="AU30" i="16" s="1"/>
  <c r="AT30" i="16" a="1"/>
  <c r="AT30" i="16" s="1"/>
  <c r="AS30" i="16" a="1"/>
  <c r="AS30" i="16" s="1"/>
  <c r="AR30" i="16" a="1"/>
  <c r="AR30" i="16" s="1"/>
  <c r="AQ30" i="16" a="1"/>
  <c r="AQ30" i="16" s="1"/>
  <c r="AP30" i="16" a="1"/>
  <c r="AP30" i="16" s="1"/>
  <c r="AO30" i="16" a="1"/>
  <c r="AO30" i="16" s="1"/>
  <c r="AN30" i="16" a="1"/>
  <c r="AN30" i="16" s="1"/>
  <c r="AM30" i="16" a="1"/>
  <c r="AM30" i="16" s="1"/>
  <c r="AL30" i="16" a="1"/>
  <c r="AL30" i="16" s="1"/>
  <c r="AK30" i="16" a="1"/>
  <c r="AK30" i="16" s="1"/>
  <c r="AJ30" i="16" a="1"/>
  <c r="AJ30" i="16" s="1"/>
  <c r="AI30" i="16" a="1"/>
  <c r="AI30" i="16" s="1"/>
  <c r="AH30" i="16" a="1"/>
  <c r="AH30" i="16" s="1"/>
  <c r="AG30" i="16" a="1"/>
  <c r="AG30" i="16" s="1"/>
  <c r="AF30" i="16" a="1"/>
  <c r="AF30" i="16" s="1"/>
  <c r="AE30" i="16" a="1"/>
  <c r="AE30" i="16" s="1"/>
  <c r="AD30" i="16" a="1"/>
  <c r="AD30" i="16" s="1"/>
  <c r="AC30" i="16" a="1"/>
  <c r="AC30" i="16" s="1"/>
  <c r="AB30" i="16" a="1"/>
  <c r="AB30" i="16" s="1"/>
  <c r="AA30" i="16" a="1"/>
  <c r="AA30" i="16" s="1"/>
  <c r="Z30" i="16" a="1"/>
  <c r="Z30" i="16" s="1"/>
  <c r="Y30" i="16" a="1"/>
  <c r="Y30" i="16" s="1"/>
  <c r="X30" i="16" a="1"/>
  <c r="X30" i="16" s="1"/>
  <c r="W30" i="16" a="1"/>
  <c r="W30" i="16" s="1"/>
  <c r="V30" i="16" a="1"/>
  <c r="V30" i="16" s="1"/>
  <c r="U30" i="16" a="1"/>
  <c r="U30" i="16" s="1"/>
  <c r="T30" i="16" a="1"/>
  <c r="T30" i="16" s="1"/>
  <c r="S30" i="16" a="1"/>
  <c r="S30" i="16" s="1"/>
  <c r="R30" i="16" a="1"/>
  <c r="R30" i="16" s="1"/>
  <c r="Q30" i="16" a="1"/>
  <c r="Q30" i="16" s="1"/>
  <c r="P30" i="16" a="1"/>
  <c r="P30" i="16" s="1"/>
  <c r="O30" i="16" a="1"/>
  <c r="O30" i="16" s="1"/>
  <c r="N30" i="16" a="1"/>
  <c r="N30" i="16" s="1"/>
  <c r="M30" i="16" a="1"/>
  <c r="M30" i="16" s="1"/>
  <c r="L30" i="16" a="1"/>
  <c r="L30" i="16" s="1"/>
  <c r="K30" i="16" a="1"/>
  <c r="K30" i="16" s="1"/>
  <c r="J30" i="16" a="1"/>
  <c r="J30" i="16" s="1"/>
  <c r="NJ29" i="16" a="1"/>
  <c r="NJ29" i="16" s="1"/>
  <c r="NI29" i="16" a="1"/>
  <c r="NI29" i="16" s="1"/>
  <c r="NH29" i="16" a="1"/>
  <c r="NH29" i="16" s="1"/>
  <c r="NG29" i="16" a="1"/>
  <c r="NG29" i="16" s="1"/>
  <c r="NF29" i="16" a="1"/>
  <c r="NF29" i="16" s="1"/>
  <c r="NE29" i="16" a="1"/>
  <c r="NE29" i="16" s="1"/>
  <c r="ND29" i="16" a="1"/>
  <c r="ND29" i="16" s="1"/>
  <c r="NC29" i="16" a="1"/>
  <c r="NC29" i="16" s="1"/>
  <c r="NB29" i="16" a="1"/>
  <c r="NB29" i="16" s="1"/>
  <c r="NA29" i="16" a="1"/>
  <c r="NA29" i="16" s="1"/>
  <c r="MZ29" i="16" a="1"/>
  <c r="MZ29" i="16" s="1"/>
  <c r="MY29" i="16" a="1"/>
  <c r="MY29" i="16" s="1"/>
  <c r="MX29" i="16" a="1"/>
  <c r="MX29" i="16" s="1"/>
  <c r="MW29" i="16" a="1"/>
  <c r="MW29" i="16" s="1"/>
  <c r="MV29" i="16" a="1"/>
  <c r="MV29" i="16" s="1"/>
  <c r="MU29" i="16" a="1"/>
  <c r="MU29" i="16" s="1"/>
  <c r="MT29" i="16" a="1"/>
  <c r="MT29" i="16" s="1"/>
  <c r="MS29" i="16" a="1"/>
  <c r="MS29" i="16" s="1"/>
  <c r="MR29" i="16" a="1"/>
  <c r="MR29" i="16" s="1"/>
  <c r="MQ29" i="16" a="1"/>
  <c r="MQ29" i="16" s="1"/>
  <c r="MP29" i="16" a="1"/>
  <c r="MP29" i="16" s="1"/>
  <c r="MO29" i="16" a="1"/>
  <c r="MO29" i="16" s="1"/>
  <c r="MN29" i="16" a="1"/>
  <c r="MN29" i="16" s="1"/>
  <c r="MM29" i="16" a="1"/>
  <c r="MM29" i="16" s="1"/>
  <c r="ML29" i="16" a="1"/>
  <c r="ML29" i="16" s="1"/>
  <c r="MK29" i="16" a="1"/>
  <c r="MK29" i="16" s="1"/>
  <c r="MJ29" i="16" a="1"/>
  <c r="MJ29" i="16" s="1"/>
  <c r="MI29" i="16" a="1"/>
  <c r="MI29" i="16" s="1"/>
  <c r="MH29" i="16" a="1"/>
  <c r="MH29" i="16" s="1"/>
  <c r="MG29" i="16" a="1"/>
  <c r="MG29" i="16" s="1"/>
  <c r="MF29" i="16" a="1"/>
  <c r="MF29" i="16" s="1"/>
  <c r="ME29" i="16" a="1"/>
  <c r="ME29" i="16" s="1"/>
  <c r="MD29" i="16" a="1"/>
  <c r="MD29" i="16" s="1"/>
  <c r="MC29" i="16" a="1"/>
  <c r="MC29" i="16" s="1"/>
  <c r="MB29" i="16" a="1"/>
  <c r="MB29" i="16" s="1"/>
  <c r="MA29" i="16" a="1"/>
  <c r="MA29" i="16" s="1"/>
  <c r="LZ29" i="16" a="1"/>
  <c r="LZ29" i="16" s="1"/>
  <c r="LY29" i="16" a="1"/>
  <c r="LY29" i="16" s="1"/>
  <c r="LX29" i="16" a="1"/>
  <c r="LX29" i="16" s="1"/>
  <c r="LW29" i="16" a="1"/>
  <c r="LW29" i="16" s="1"/>
  <c r="LV29" i="16" a="1"/>
  <c r="LV29" i="16" s="1"/>
  <c r="LU29" i="16" a="1"/>
  <c r="LU29" i="16" s="1"/>
  <c r="LT29" i="16" a="1"/>
  <c r="LT29" i="16" s="1"/>
  <c r="LS29" i="16" a="1"/>
  <c r="LS29" i="16" s="1"/>
  <c r="LR29" i="16" a="1"/>
  <c r="LR29" i="16" s="1"/>
  <c r="LQ29" i="16" a="1"/>
  <c r="LQ29" i="16" s="1"/>
  <c r="LP29" i="16" a="1"/>
  <c r="LP29" i="16" s="1"/>
  <c r="LO29" i="16" a="1"/>
  <c r="LO29" i="16" s="1"/>
  <c r="LN29" i="16" a="1"/>
  <c r="LN29" i="16" s="1"/>
  <c r="LM29" i="16" a="1"/>
  <c r="LM29" i="16" s="1"/>
  <c r="LL29" i="16" a="1"/>
  <c r="LL29" i="16" s="1"/>
  <c r="LK29" i="16" a="1"/>
  <c r="LK29" i="16" s="1"/>
  <c r="LJ29" i="16" a="1"/>
  <c r="LJ29" i="16" s="1"/>
  <c r="LI29" i="16" a="1"/>
  <c r="LI29" i="16" s="1"/>
  <c r="LH29" i="16" a="1"/>
  <c r="LH29" i="16" s="1"/>
  <c r="LG29" i="16" a="1"/>
  <c r="LG29" i="16" s="1"/>
  <c r="LF29" i="16" a="1"/>
  <c r="LF29" i="16" s="1"/>
  <c r="LE29" i="16" a="1"/>
  <c r="LE29" i="16" s="1"/>
  <c r="LD29" i="16" a="1"/>
  <c r="LD29" i="16" s="1"/>
  <c r="LC29" i="16" a="1"/>
  <c r="LC29" i="16" s="1"/>
  <c r="LB29" i="16" a="1"/>
  <c r="LB29" i="16" s="1"/>
  <c r="LA29" i="16" a="1"/>
  <c r="LA29" i="16" s="1"/>
  <c r="KZ29" i="16" a="1"/>
  <c r="KZ29" i="16" s="1"/>
  <c r="KY29" i="16" a="1"/>
  <c r="KY29" i="16" s="1"/>
  <c r="KX29" i="16" a="1"/>
  <c r="KX29" i="16" s="1"/>
  <c r="KW29" i="16" a="1"/>
  <c r="KW29" i="16" s="1"/>
  <c r="KV29" i="16" a="1"/>
  <c r="KV29" i="16" s="1"/>
  <c r="KU29" i="16" a="1"/>
  <c r="KU29" i="16" s="1"/>
  <c r="KT29" i="16" a="1"/>
  <c r="KT29" i="16" s="1"/>
  <c r="KS29" i="16" a="1"/>
  <c r="KS29" i="16" s="1"/>
  <c r="KR29" i="16" a="1"/>
  <c r="KR29" i="16" s="1"/>
  <c r="KQ29" i="16" a="1"/>
  <c r="KQ29" i="16" s="1"/>
  <c r="KP29" i="16" a="1"/>
  <c r="KP29" i="16" s="1"/>
  <c r="KO29" i="16" a="1"/>
  <c r="KO29" i="16" s="1"/>
  <c r="KN29" i="16" a="1"/>
  <c r="KN29" i="16" s="1"/>
  <c r="KM29" i="16" a="1"/>
  <c r="KM29" i="16" s="1"/>
  <c r="KL29" i="16" a="1"/>
  <c r="KL29" i="16" s="1"/>
  <c r="KK29" i="16" a="1"/>
  <c r="KK29" i="16" s="1"/>
  <c r="KJ29" i="16" a="1"/>
  <c r="KJ29" i="16" s="1"/>
  <c r="KI29" i="16" a="1"/>
  <c r="KI29" i="16" s="1"/>
  <c r="KH29" i="16" a="1"/>
  <c r="KH29" i="16" s="1"/>
  <c r="KG29" i="16" a="1"/>
  <c r="KG29" i="16" s="1"/>
  <c r="KF29" i="16" a="1"/>
  <c r="KF29" i="16" s="1"/>
  <c r="KE29" i="16" a="1"/>
  <c r="KE29" i="16" s="1"/>
  <c r="KD29" i="16" a="1"/>
  <c r="KD29" i="16" s="1"/>
  <c r="KC29" i="16" a="1"/>
  <c r="KC29" i="16" s="1"/>
  <c r="KB29" i="16" a="1"/>
  <c r="KB29" i="16" s="1"/>
  <c r="KA29" i="16" a="1"/>
  <c r="KA29" i="16" s="1"/>
  <c r="JZ29" i="16" a="1"/>
  <c r="JZ29" i="16" s="1"/>
  <c r="JY29" i="16" a="1"/>
  <c r="JY29" i="16" s="1"/>
  <c r="JX29" i="16" a="1"/>
  <c r="JX29" i="16" s="1"/>
  <c r="JW29" i="16" a="1"/>
  <c r="JW29" i="16" s="1"/>
  <c r="JV29" i="16" a="1"/>
  <c r="JV29" i="16" s="1"/>
  <c r="JU29" i="16" a="1"/>
  <c r="JU29" i="16" s="1"/>
  <c r="JT29" i="16" a="1"/>
  <c r="JT29" i="16" s="1"/>
  <c r="JS29" i="16" a="1"/>
  <c r="JS29" i="16" s="1"/>
  <c r="JR29" i="16" a="1"/>
  <c r="JR29" i="16" s="1"/>
  <c r="JQ29" i="16" a="1"/>
  <c r="JQ29" i="16" s="1"/>
  <c r="JP29" i="16" a="1"/>
  <c r="JP29" i="16" s="1"/>
  <c r="JO29" i="16" a="1"/>
  <c r="JO29" i="16" s="1"/>
  <c r="JN29" i="16" a="1"/>
  <c r="JN29" i="16" s="1"/>
  <c r="JM29" i="16" a="1"/>
  <c r="JM29" i="16" s="1"/>
  <c r="JL29" i="16" a="1"/>
  <c r="JL29" i="16" s="1"/>
  <c r="JK29" i="16" a="1"/>
  <c r="JK29" i="16" s="1"/>
  <c r="JJ29" i="16" a="1"/>
  <c r="JJ29" i="16" s="1"/>
  <c r="JI29" i="16" a="1"/>
  <c r="JI29" i="16" s="1"/>
  <c r="JH29" i="16" a="1"/>
  <c r="JH29" i="16" s="1"/>
  <c r="JG29" i="16" a="1"/>
  <c r="JG29" i="16" s="1"/>
  <c r="JF29" i="16" a="1"/>
  <c r="JF29" i="16" s="1"/>
  <c r="JE29" i="16" a="1"/>
  <c r="JE29" i="16" s="1"/>
  <c r="JD29" i="16" a="1"/>
  <c r="JD29" i="16" s="1"/>
  <c r="JC29" i="16" a="1"/>
  <c r="JC29" i="16" s="1"/>
  <c r="JB29" i="16" a="1"/>
  <c r="JB29" i="16" s="1"/>
  <c r="JA29" i="16" a="1"/>
  <c r="JA29" i="16" s="1"/>
  <c r="IZ29" i="16" a="1"/>
  <c r="IZ29" i="16" s="1"/>
  <c r="IY29" i="16" a="1"/>
  <c r="IY29" i="16" s="1"/>
  <c r="IX29" i="16" a="1"/>
  <c r="IX29" i="16" s="1"/>
  <c r="IW29" i="16" a="1"/>
  <c r="IW29" i="16" s="1"/>
  <c r="IV29" i="16" a="1"/>
  <c r="IV29" i="16" s="1"/>
  <c r="IU29" i="16" a="1"/>
  <c r="IU29" i="16" s="1"/>
  <c r="IT29" i="16" a="1"/>
  <c r="IT29" i="16" s="1"/>
  <c r="IS29" i="16" a="1"/>
  <c r="IS29" i="16" s="1"/>
  <c r="IR29" i="16" a="1"/>
  <c r="IR29" i="16" s="1"/>
  <c r="IQ29" i="16" a="1"/>
  <c r="IQ29" i="16" s="1"/>
  <c r="IP29" i="16" a="1"/>
  <c r="IP29" i="16" s="1"/>
  <c r="IO29" i="16" a="1"/>
  <c r="IO29" i="16" s="1"/>
  <c r="IN29" i="16" a="1"/>
  <c r="IN29" i="16" s="1"/>
  <c r="IM29" i="16" a="1"/>
  <c r="IM29" i="16" s="1"/>
  <c r="IL29" i="16" a="1"/>
  <c r="IL29" i="16" s="1"/>
  <c r="IK29" i="16" a="1"/>
  <c r="IK29" i="16" s="1"/>
  <c r="IJ29" i="16" a="1"/>
  <c r="IJ29" i="16" s="1"/>
  <c r="II29" i="16" a="1"/>
  <c r="II29" i="16" s="1"/>
  <c r="IH29" i="16" a="1"/>
  <c r="IH29" i="16" s="1"/>
  <c r="IG29" i="16" a="1"/>
  <c r="IG29" i="16" s="1"/>
  <c r="IF29" i="16" a="1"/>
  <c r="IF29" i="16" s="1"/>
  <c r="IE29" i="16" a="1"/>
  <c r="IE29" i="16" s="1"/>
  <c r="ID29" i="16" a="1"/>
  <c r="ID29" i="16" s="1"/>
  <c r="IC29" i="16" a="1"/>
  <c r="IC29" i="16" s="1"/>
  <c r="IB29" i="16" a="1"/>
  <c r="IB29" i="16" s="1"/>
  <c r="IA29" i="16" a="1"/>
  <c r="IA29" i="16" s="1"/>
  <c r="HZ29" i="16" a="1"/>
  <c r="HZ29" i="16" s="1"/>
  <c r="HY29" i="16" a="1"/>
  <c r="HY29" i="16" s="1"/>
  <c r="HX29" i="16" a="1"/>
  <c r="HX29" i="16" s="1"/>
  <c r="HW29" i="16" a="1"/>
  <c r="HW29" i="16" s="1"/>
  <c r="HV29" i="16" a="1"/>
  <c r="HV29" i="16" s="1"/>
  <c r="HU29" i="16" a="1"/>
  <c r="HU29" i="16" s="1"/>
  <c r="HT29" i="16" a="1"/>
  <c r="HT29" i="16" s="1"/>
  <c r="HS29" i="16" a="1"/>
  <c r="HS29" i="16" s="1"/>
  <c r="HR29" i="16" a="1"/>
  <c r="HR29" i="16" s="1"/>
  <c r="HQ29" i="16" a="1"/>
  <c r="HQ29" i="16" s="1"/>
  <c r="HP29" i="16" a="1"/>
  <c r="HP29" i="16" s="1"/>
  <c r="HO29" i="16" a="1"/>
  <c r="HO29" i="16" s="1"/>
  <c r="HN29" i="16" a="1"/>
  <c r="HN29" i="16" s="1"/>
  <c r="HM29" i="16" a="1"/>
  <c r="HM29" i="16" s="1"/>
  <c r="HL29" i="16" a="1"/>
  <c r="HL29" i="16" s="1"/>
  <c r="HK29" i="16" a="1"/>
  <c r="HK29" i="16" s="1"/>
  <c r="HJ29" i="16" a="1"/>
  <c r="HJ29" i="16" s="1"/>
  <c r="HI29" i="16" a="1"/>
  <c r="HI29" i="16" s="1"/>
  <c r="HH29" i="16" a="1"/>
  <c r="HH29" i="16" s="1"/>
  <c r="HG29" i="16" a="1"/>
  <c r="HG29" i="16" s="1"/>
  <c r="HF29" i="16" a="1"/>
  <c r="HF29" i="16" s="1"/>
  <c r="HE29" i="16" a="1"/>
  <c r="HE29" i="16" s="1"/>
  <c r="HD29" i="16" a="1"/>
  <c r="HD29" i="16" s="1"/>
  <c r="HC29" i="16" a="1"/>
  <c r="HC29" i="16" s="1"/>
  <c r="HB29" i="16" a="1"/>
  <c r="HB29" i="16" s="1"/>
  <c r="HA29" i="16" a="1"/>
  <c r="HA29" i="16" s="1"/>
  <c r="GZ29" i="16" a="1"/>
  <c r="GZ29" i="16" s="1"/>
  <c r="GY29" i="16" a="1"/>
  <c r="GY29" i="16" s="1"/>
  <c r="GX29" i="16" a="1"/>
  <c r="GX29" i="16" s="1"/>
  <c r="GW29" i="16" a="1"/>
  <c r="GW29" i="16" s="1"/>
  <c r="GV29" i="16" a="1"/>
  <c r="GV29" i="16" s="1"/>
  <c r="GU29" i="16" a="1"/>
  <c r="GU29" i="16" s="1"/>
  <c r="GT29" i="16" a="1"/>
  <c r="GT29" i="16" s="1"/>
  <c r="GS29" i="16" a="1"/>
  <c r="GS29" i="16" s="1"/>
  <c r="GR29" i="16" a="1"/>
  <c r="GR29" i="16" s="1"/>
  <c r="GQ29" i="16" a="1"/>
  <c r="GQ29" i="16" s="1"/>
  <c r="GP29" i="16" a="1"/>
  <c r="GP29" i="16" s="1"/>
  <c r="GO29" i="16" a="1"/>
  <c r="GO29" i="16" s="1"/>
  <c r="GN29" i="16" a="1"/>
  <c r="GN29" i="16" s="1"/>
  <c r="GM29" i="16" a="1"/>
  <c r="GM29" i="16" s="1"/>
  <c r="GL29" i="16" a="1"/>
  <c r="GL29" i="16" s="1"/>
  <c r="GK29" i="16" a="1"/>
  <c r="GK29" i="16" s="1"/>
  <c r="GJ29" i="16" a="1"/>
  <c r="GJ29" i="16" s="1"/>
  <c r="GI29" i="16" a="1"/>
  <c r="GI29" i="16" s="1"/>
  <c r="GH29" i="16" a="1"/>
  <c r="GH29" i="16" s="1"/>
  <c r="GG29" i="16" a="1"/>
  <c r="GG29" i="16" s="1"/>
  <c r="GF29" i="16" a="1"/>
  <c r="GF29" i="16" s="1"/>
  <c r="GE29" i="16" a="1"/>
  <c r="GE29" i="16" s="1"/>
  <c r="GD29" i="16" a="1"/>
  <c r="GD29" i="16" s="1"/>
  <c r="GC29" i="16" a="1"/>
  <c r="GC29" i="16" s="1"/>
  <c r="GB29" i="16" a="1"/>
  <c r="GB29" i="16" s="1"/>
  <c r="GA29" i="16" a="1"/>
  <c r="GA29" i="16" s="1"/>
  <c r="FZ29" i="16" a="1"/>
  <c r="FZ29" i="16" s="1"/>
  <c r="FY29" i="16" a="1"/>
  <c r="FY29" i="16" s="1"/>
  <c r="FX29" i="16" a="1"/>
  <c r="FX29" i="16" s="1"/>
  <c r="FW29" i="16" a="1"/>
  <c r="FW29" i="16" s="1"/>
  <c r="FV29" i="16" a="1"/>
  <c r="FV29" i="16" s="1"/>
  <c r="FU29" i="16" a="1"/>
  <c r="FU29" i="16" s="1"/>
  <c r="FT29" i="16" a="1"/>
  <c r="FT29" i="16" s="1"/>
  <c r="FS29" i="16" a="1"/>
  <c r="FS29" i="16" s="1"/>
  <c r="FR29" i="16" a="1"/>
  <c r="FR29" i="16" s="1"/>
  <c r="FQ29" i="16" a="1"/>
  <c r="FQ29" i="16" s="1"/>
  <c r="FP29" i="16" a="1"/>
  <c r="FP29" i="16" s="1"/>
  <c r="FO29" i="16" a="1"/>
  <c r="FO29" i="16" s="1"/>
  <c r="FN29" i="16" a="1"/>
  <c r="FN29" i="16" s="1"/>
  <c r="FM29" i="16" a="1"/>
  <c r="FM29" i="16" s="1"/>
  <c r="FL29" i="16" a="1"/>
  <c r="FL29" i="16" s="1"/>
  <c r="FK29" i="16" a="1"/>
  <c r="FK29" i="16" s="1"/>
  <c r="FJ29" i="16" a="1"/>
  <c r="FJ29" i="16" s="1"/>
  <c r="FI29" i="16" a="1"/>
  <c r="FI29" i="16" s="1"/>
  <c r="FH29" i="16" a="1"/>
  <c r="FH29" i="16" s="1"/>
  <c r="FG29" i="16" a="1"/>
  <c r="FG29" i="16" s="1"/>
  <c r="FF29" i="16" a="1"/>
  <c r="FF29" i="16" s="1"/>
  <c r="FE29" i="16" a="1"/>
  <c r="FE29" i="16" s="1"/>
  <c r="FD29" i="16" a="1"/>
  <c r="FD29" i="16" s="1"/>
  <c r="FC29" i="16" a="1"/>
  <c r="FC29" i="16" s="1"/>
  <c r="FB29" i="16" a="1"/>
  <c r="FB29" i="16" s="1"/>
  <c r="FA29" i="16" a="1"/>
  <c r="FA29" i="16" s="1"/>
  <c r="EZ29" i="16" a="1"/>
  <c r="EZ29" i="16" s="1"/>
  <c r="EY29" i="16" a="1"/>
  <c r="EY29" i="16" s="1"/>
  <c r="EX29" i="16" a="1"/>
  <c r="EX29" i="16" s="1"/>
  <c r="EW29" i="16" a="1"/>
  <c r="EW29" i="16" s="1"/>
  <c r="EV29" i="16" a="1"/>
  <c r="EV29" i="16" s="1"/>
  <c r="EU29" i="16" a="1"/>
  <c r="EU29" i="16" s="1"/>
  <c r="ET29" i="16" a="1"/>
  <c r="ET29" i="16" s="1"/>
  <c r="ES29" i="16" a="1"/>
  <c r="ES29" i="16" s="1"/>
  <c r="ER29" i="16" a="1"/>
  <c r="ER29" i="16" s="1"/>
  <c r="EQ29" i="16" a="1"/>
  <c r="EQ29" i="16" s="1"/>
  <c r="EP29" i="16" a="1"/>
  <c r="EP29" i="16" s="1"/>
  <c r="EO29" i="16" a="1"/>
  <c r="EO29" i="16" s="1"/>
  <c r="EN29" i="16" a="1"/>
  <c r="EN29" i="16" s="1"/>
  <c r="EM29" i="16" a="1"/>
  <c r="EM29" i="16" s="1"/>
  <c r="EL29" i="16" a="1"/>
  <c r="EL29" i="16" s="1"/>
  <c r="EK29" i="16" a="1"/>
  <c r="EK29" i="16" s="1"/>
  <c r="EJ29" i="16" a="1"/>
  <c r="EJ29" i="16" s="1"/>
  <c r="EI29" i="16" a="1"/>
  <c r="EI29" i="16" s="1"/>
  <c r="EH29" i="16" a="1"/>
  <c r="EH29" i="16" s="1"/>
  <c r="EG29" i="16" a="1"/>
  <c r="EG29" i="16" s="1"/>
  <c r="EF29" i="16" a="1"/>
  <c r="EF29" i="16" s="1"/>
  <c r="EE29" i="16" a="1"/>
  <c r="EE29" i="16" s="1"/>
  <c r="ED29" i="16" a="1"/>
  <c r="ED29" i="16" s="1"/>
  <c r="EC29" i="16" a="1"/>
  <c r="EC29" i="16" s="1"/>
  <c r="EB29" i="16" a="1"/>
  <c r="EB29" i="16" s="1"/>
  <c r="EA29" i="16" a="1"/>
  <c r="EA29" i="16" s="1"/>
  <c r="DZ29" i="16" a="1"/>
  <c r="DZ29" i="16" s="1"/>
  <c r="DY29" i="16" a="1"/>
  <c r="DY29" i="16" s="1"/>
  <c r="DX29" i="16" a="1"/>
  <c r="DX29" i="16" s="1"/>
  <c r="DW29" i="16" a="1"/>
  <c r="DW29" i="16" s="1"/>
  <c r="DV29" i="16" a="1"/>
  <c r="DV29" i="16" s="1"/>
  <c r="DU29" i="16" a="1"/>
  <c r="DU29" i="16" s="1"/>
  <c r="DT29" i="16" a="1"/>
  <c r="DT29" i="16" s="1"/>
  <c r="DS29" i="16" a="1"/>
  <c r="DS29" i="16" s="1"/>
  <c r="DR29" i="16" a="1"/>
  <c r="DR29" i="16" s="1"/>
  <c r="DQ29" i="16" a="1"/>
  <c r="DQ29" i="16" s="1"/>
  <c r="DP29" i="16" a="1"/>
  <c r="DP29" i="16" s="1"/>
  <c r="DO29" i="16" a="1"/>
  <c r="DO29" i="16" s="1"/>
  <c r="DN29" i="16" a="1"/>
  <c r="DN29" i="16" s="1"/>
  <c r="DM29" i="16" a="1"/>
  <c r="DM29" i="16" s="1"/>
  <c r="DL29" i="16" a="1"/>
  <c r="DL29" i="16" s="1"/>
  <c r="DK29" i="16" a="1"/>
  <c r="DK29" i="16" s="1"/>
  <c r="DJ29" i="16" a="1"/>
  <c r="DJ29" i="16" s="1"/>
  <c r="DI29" i="16" a="1"/>
  <c r="DI29" i="16" s="1"/>
  <c r="DH29" i="16" a="1"/>
  <c r="DH29" i="16" s="1"/>
  <c r="DG29" i="16" a="1"/>
  <c r="DG29" i="16" s="1"/>
  <c r="DF29" i="16" a="1"/>
  <c r="DF29" i="16" s="1"/>
  <c r="DE29" i="16" a="1"/>
  <c r="DE29" i="16" s="1"/>
  <c r="DD29" i="16" a="1"/>
  <c r="DD29" i="16" s="1"/>
  <c r="DC29" i="16" a="1"/>
  <c r="DC29" i="16" s="1"/>
  <c r="DB29" i="16" a="1"/>
  <c r="DB29" i="16" s="1"/>
  <c r="DA29" i="16" a="1"/>
  <c r="DA29" i="16" s="1"/>
  <c r="CZ29" i="16" a="1"/>
  <c r="CZ29" i="16" s="1"/>
  <c r="CY29" i="16" a="1"/>
  <c r="CY29" i="16" s="1"/>
  <c r="CX29" i="16" a="1"/>
  <c r="CX29" i="16" s="1"/>
  <c r="CW29" i="16" a="1"/>
  <c r="CW29" i="16" s="1"/>
  <c r="CV29" i="16" a="1"/>
  <c r="CV29" i="16" s="1"/>
  <c r="CU29" i="16" a="1"/>
  <c r="CU29" i="16" s="1"/>
  <c r="CT29" i="16" a="1"/>
  <c r="CT29" i="16" s="1"/>
  <c r="CS29" i="16" a="1"/>
  <c r="CS29" i="16" s="1"/>
  <c r="CR29" i="16" a="1"/>
  <c r="CR29" i="16" s="1"/>
  <c r="CQ29" i="16" a="1"/>
  <c r="CQ29" i="16" s="1"/>
  <c r="CP29" i="16" a="1"/>
  <c r="CP29" i="16" s="1"/>
  <c r="CO29" i="16" a="1"/>
  <c r="CO29" i="16" s="1"/>
  <c r="CN29" i="16" a="1"/>
  <c r="CN29" i="16" s="1"/>
  <c r="CM29" i="16" a="1"/>
  <c r="CM29" i="16" s="1"/>
  <c r="CL29" i="16" a="1"/>
  <c r="CL29" i="16" s="1"/>
  <c r="CK29" i="16" a="1"/>
  <c r="CK29" i="16" s="1"/>
  <c r="CJ29" i="16" a="1"/>
  <c r="CJ29" i="16" s="1"/>
  <c r="CI29" i="16" a="1"/>
  <c r="CI29" i="16" s="1"/>
  <c r="CH29" i="16" a="1"/>
  <c r="CH29" i="16" s="1"/>
  <c r="CG29" i="16" a="1"/>
  <c r="CG29" i="16" s="1"/>
  <c r="CF29" i="16" a="1"/>
  <c r="CF29" i="16" s="1"/>
  <c r="CE29" i="16" a="1"/>
  <c r="CE29" i="16" s="1"/>
  <c r="CD29" i="16" a="1"/>
  <c r="CD29" i="16" s="1"/>
  <c r="CC29" i="16" a="1"/>
  <c r="CC29" i="16" s="1"/>
  <c r="CB29" i="16" a="1"/>
  <c r="CB29" i="16" s="1"/>
  <c r="CA29" i="16" a="1"/>
  <c r="CA29" i="16" s="1"/>
  <c r="BZ29" i="16" a="1"/>
  <c r="BZ29" i="16" s="1"/>
  <c r="BY29" i="16" a="1"/>
  <c r="BY29" i="16" s="1"/>
  <c r="BX29" i="16" a="1"/>
  <c r="BX29" i="16" s="1"/>
  <c r="BW29" i="16" a="1"/>
  <c r="BW29" i="16" s="1"/>
  <c r="BV29" i="16" a="1"/>
  <c r="BV29" i="16" s="1"/>
  <c r="BU29" i="16" a="1"/>
  <c r="BU29" i="16" s="1"/>
  <c r="BT29" i="16" a="1"/>
  <c r="BT29" i="16" s="1"/>
  <c r="BS29" i="16" a="1"/>
  <c r="BS29" i="16" s="1"/>
  <c r="BR29" i="16" a="1"/>
  <c r="BR29" i="16" s="1"/>
  <c r="BQ29" i="16" a="1"/>
  <c r="BQ29" i="16" s="1"/>
  <c r="BP29" i="16" a="1"/>
  <c r="BP29" i="16" s="1"/>
  <c r="BO29" i="16" a="1"/>
  <c r="BO29" i="16" s="1"/>
  <c r="BN29" i="16" a="1"/>
  <c r="BN29" i="16" s="1"/>
  <c r="BM29" i="16" a="1"/>
  <c r="BM29" i="16" s="1"/>
  <c r="BL29" i="16" a="1"/>
  <c r="BL29" i="16" s="1"/>
  <c r="BK29" i="16" a="1"/>
  <c r="BK29" i="16" s="1"/>
  <c r="BJ29" i="16" a="1"/>
  <c r="BJ29" i="16" s="1"/>
  <c r="BI29" i="16" a="1"/>
  <c r="BI29" i="16" s="1"/>
  <c r="BH29" i="16" a="1"/>
  <c r="BH29" i="16" s="1"/>
  <c r="BG29" i="16" a="1"/>
  <c r="BG29" i="16" s="1"/>
  <c r="BF29" i="16" a="1"/>
  <c r="BF29" i="16" s="1"/>
  <c r="BE29" i="16" a="1"/>
  <c r="BE29" i="16" s="1"/>
  <c r="BD29" i="16" a="1"/>
  <c r="BD29" i="16" s="1"/>
  <c r="BC29" i="16" a="1"/>
  <c r="BC29" i="16" s="1"/>
  <c r="BB29" i="16" a="1"/>
  <c r="BB29" i="16" s="1"/>
  <c r="BA29" i="16" a="1"/>
  <c r="BA29" i="16" s="1"/>
  <c r="AZ29" i="16" a="1"/>
  <c r="AZ29" i="16" s="1"/>
  <c r="AY29" i="16" a="1"/>
  <c r="AY29" i="16" s="1"/>
  <c r="AX29" i="16" a="1"/>
  <c r="AX29" i="16" s="1"/>
  <c r="AW29" i="16" a="1"/>
  <c r="AW29" i="16" s="1"/>
  <c r="AV29" i="16" a="1"/>
  <c r="AV29" i="16" s="1"/>
  <c r="AU29" i="16" a="1"/>
  <c r="AU29" i="16" s="1"/>
  <c r="AT29" i="16" a="1"/>
  <c r="AT29" i="16" s="1"/>
  <c r="AS29" i="16" a="1"/>
  <c r="AS29" i="16" s="1"/>
  <c r="AR29" i="16" a="1"/>
  <c r="AR29" i="16" s="1"/>
  <c r="AQ29" i="16" a="1"/>
  <c r="AQ29" i="16" s="1"/>
  <c r="AP29" i="16" a="1"/>
  <c r="AP29" i="16" s="1"/>
  <c r="AO29" i="16" a="1"/>
  <c r="AO29" i="16" s="1"/>
  <c r="AN29" i="16" a="1"/>
  <c r="AN29" i="16" s="1"/>
  <c r="AM29" i="16" a="1"/>
  <c r="AM29" i="16" s="1"/>
  <c r="AL29" i="16" a="1"/>
  <c r="AL29" i="16" s="1"/>
  <c r="AK29" i="16" a="1"/>
  <c r="AK29" i="16" s="1"/>
  <c r="AJ29" i="16" a="1"/>
  <c r="AJ29" i="16" s="1"/>
  <c r="AI29" i="16" a="1"/>
  <c r="AI29" i="16" s="1"/>
  <c r="AH29" i="16" a="1"/>
  <c r="AH29" i="16" s="1"/>
  <c r="AG29" i="16" a="1"/>
  <c r="AG29" i="16" s="1"/>
  <c r="AF29" i="16" a="1"/>
  <c r="AF29" i="16" s="1"/>
  <c r="AE29" i="16" a="1"/>
  <c r="AE29" i="16" s="1"/>
  <c r="AD29" i="16" a="1"/>
  <c r="AD29" i="16" s="1"/>
  <c r="AC29" i="16" a="1"/>
  <c r="AC29" i="16" s="1"/>
  <c r="AB29" i="16" a="1"/>
  <c r="AB29" i="16" s="1"/>
  <c r="AA29" i="16" a="1"/>
  <c r="AA29" i="16" s="1"/>
  <c r="Z29" i="16" a="1"/>
  <c r="Z29" i="16" s="1"/>
  <c r="Y29" i="16" a="1"/>
  <c r="Y29" i="16" s="1"/>
  <c r="X29" i="16" a="1"/>
  <c r="X29" i="16" s="1"/>
  <c r="W29" i="16" a="1"/>
  <c r="W29" i="16" s="1"/>
  <c r="V29" i="16" a="1"/>
  <c r="V29" i="16" s="1"/>
  <c r="U29" i="16" a="1"/>
  <c r="U29" i="16" s="1"/>
  <c r="T29" i="16" a="1"/>
  <c r="T29" i="16" s="1"/>
  <c r="S29" i="16" a="1"/>
  <c r="S29" i="16" s="1"/>
  <c r="R29" i="16" a="1"/>
  <c r="R29" i="16" s="1"/>
  <c r="Q29" i="16" a="1"/>
  <c r="Q29" i="16" s="1"/>
  <c r="P29" i="16" a="1"/>
  <c r="P29" i="16" s="1"/>
  <c r="O29" i="16" a="1"/>
  <c r="O29" i="16" s="1"/>
  <c r="N29" i="16" a="1"/>
  <c r="N29" i="16" s="1"/>
  <c r="M29" i="16" a="1"/>
  <c r="M29" i="16" s="1"/>
  <c r="L29" i="16" a="1"/>
  <c r="L29" i="16" s="1"/>
  <c r="K29" i="16" a="1"/>
  <c r="K29" i="16" s="1"/>
  <c r="J29" i="16" a="1"/>
  <c r="J29" i="16" s="1"/>
  <c r="NJ28" i="16" a="1"/>
  <c r="NJ28" i="16" s="1"/>
  <c r="NI28" i="16" a="1"/>
  <c r="NI28" i="16" s="1"/>
  <c r="NH28" i="16" a="1"/>
  <c r="NH28" i="16" s="1"/>
  <c r="NG28" i="16" a="1"/>
  <c r="NG28" i="16" s="1"/>
  <c r="NF28" i="16" a="1"/>
  <c r="NF28" i="16" s="1"/>
  <c r="NE28" i="16" a="1"/>
  <c r="NE28" i="16" s="1"/>
  <c r="ND28" i="16" a="1"/>
  <c r="ND28" i="16" s="1"/>
  <c r="NC28" i="16" a="1"/>
  <c r="NC28" i="16" s="1"/>
  <c r="NB28" i="16" a="1"/>
  <c r="NB28" i="16" s="1"/>
  <c r="NA28" i="16" a="1"/>
  <c r="NA28" i="16" s="1"/>
  <c r="MZ28" i="16" a="1"/>
  <c r="MZ28" i="16" s="1"/>
  <c r="MY28" i="16" a="1"/>
  <c r="MY28" i="16" s="1"/>
  <c r="MX28" i="16" a="1"/>
  <c r="MX28" i="16" s="1"/>
  <c r="MW28" i="16" a="1"/>
  <c r="MW28" i="16" s="1"/>
  <c r="MV28" i="16" a="1"/>
  <c r="MV28" i="16" s="1"/>
  <c r="MU28" i="16" a="1"/>
  <c r="MU28" i="16" s="1"/>
  <c r="MT28" i="16" a="1"/>
  <c r="MT28" i="16" s="1"/>
  <c r="MS28" i="16" a="1"/>
  <c r="MS28" i="16" s="1"/>
  <c r="MR28" i="16" a="1"/>
  <c r="MR28" i="16" s="1"/>
  <c r="MQ28" i="16" a="1"/>
  <c r="MQ28" i="16" s="1"/>
  <c r="MP28" i="16" a="1"/>
  <c r="MP28" i="16" s="1"/>
  <c r="MO28" i="16" a="1"/>
  <c r="MO28" i="16" s="1"/>
  <c r="MN28" i="16" a="1"/>
  <c r="MN28" i="16" s="1"/>
  <c r="MM28" i="16" a="1"/>
  <c r="MM28" i="16" s="1"/>
  <c r="ML28" i="16" a="1"/>
  <c r="ML28" i="16" s="1"/>
  <c r="MK28" i="16" a="1"/>
  <c r="MK28" i="16" s="1"/>
  <c r="MJ28" i="16" a="1"/>
  <c r="MJ28" i="16" s="1"/>
  <c r="MI28" i="16" a="1"/>
  <c r="MI28" i="16" s="1"/>
  <c r="MH28" i="16" a="1"/>
  <c r="MH28" i="16" s="1"/>
  <c r="MG28" i="16" a="1"/>
  <c r="MG28" i="16" s="1"/>
  <c r="MF28" i="16" a="1"/>
  <c r="MF28" i="16" s="1"/>
  <c r="ME28" i="16" a="1"/>
  <c r="ME28" i="16" s="1"/>
  <c r="MD28" i="16" a="1"/>
  <c r="MD28" i="16" s="1"/>
  <c r="MC28" i="16" a="1"/>
  <c r="MC28" i="16" s="1"/>
  <c r="MB28" i="16" a="1"/>
  <c r="MB28" i="16" s="1"/>
  <c r="MA28" i="16" a="1"/>
  <c r="MA28" i="16" s="1"/>
  <c r="LZ28" i="16" a="1"/>
  <c r="LZ28" i="16" s="1"/>
  <c r="LY28" i="16" a="1"/>
  <c r="LY28" i="16" s="1"/>
  <c r="LX28" i="16" a="1"/>
  <c r="LX28" i="16" s="1"/>
  <c r="LW28" i="16" a="1"/>
  <c r="LW28" i="16" s="1"/>
  <c r="LV28" i="16" a="1"/>
  <c r="LV28" i="16" s="1"/>
  <c r="LU28" i="16" a="1"/>
  <c r="LU28" i="16" s="1"/>
  <c r="LT28" i="16" a="1"/>
  <c r="LT28" i="16" s="1"/>
  <c r="LS28" i="16" a="1"/>
  <c r="LS28" i="16" s="1"/>
  <c r="LR28" i="16" a="1"/>
  <c r="LR28" i="16" s="1"/>
  <c r="LQ28" i="16" a="1"/>
  <c r="LQ28" i="16" s="1"/>
  <c r="LP28" i="16" a="1"/>
  <c r="LP28" i="16" s="1"/>
  <c r="LO28" i="16" a="1"/>
  <c r="LO28" i="16" s="1"/>
  <c r="LN28" i="16" a="1"/>
  <c r="LN28" i="16" s="1"/>
  <c r="LM28" i="16" a="1"/>
  <c r="LM28" i="16" s="1"/>
  <c r="LL28" i="16" a="1"/>
  <c r="LL28" i="16" s="1"/>
  <c r="LK28" i="16" a="1"/>
  <c r="LK28" i="16" s="1"/>
  <c r="LJ28" i="16" a="1"/>
  <c r="LJ28" i="16" s="1"/>
  <c r="LI28" i="16" a="1"/>
  <c r="LI28" i="16" s="1"/>
  <c r="LH28" i="16" a="1"/>
  <c r="LH28" i="16" s="1"/>
  <c r="LG28" i="16" a="1"/>
  <c r="LG28" i="16" s="1"/>
  <c r="LF28" i="16" a="1"/>
  <c r="LF28" i="16" s="1"/>
  <c r="LE28" i="16" a="1"/>
  <c r="LE28" i="16" s="1"/>
  <c r="LD28" i="16" a="1"/>
  <c r="LD28" i="16" s="1"/>
  <c r="LC28" i="16" a="1"/>
  <c r="LC28" i="16" s="1"/>
  <c r="LB28" i="16" a="1"/>
  <c r="LB28" i="16" s="1"/>
  <c r="LA28" i="16" a="1"/>
  <c r="LA28" i="16" s="1"/>
  <c r="KZ28" i="16" a="1"/>
  <c r="KZ28" i="16" s="1"/>
  <c r="KY28" i="16" a="1"/>
  <c r="KY28" i="16" s="1"/>
  <c r="KX28" i="16" a="1"/>
  <c r="KX28" i="16" s="1"/>
  <c r="KW28" i="16" a="1"/>
  <c r="KW28" i="16" s="1"/>
  <c r="KV28" i="16" a="1"/>
  <c r="KV28" i="16" s="1"/>
  <c r="KU28" i="16" a="1"/>
  <c r="KU28" i="16" s="1"/>
  <c r="KT28" i="16" a="1"/>
  <c r="KT28" i="16" s="1"/>
  <c r="KS28" i="16" a="1"/>
  <c r="KS28" i="16" s="1"/>
  <c r="KR28" i="16" a="1"/>
  <c r="KR28" i="16" s="1"/>
  <c r="KQ28" i="16" a="1"/>
  <c r="KQ28" i="16" s="1"/>
  <c r="KP28" i="16" a="1"/>
  <c r="KP28" i="16" s="1"/>
  <c r="KO28" i="16" a="1"/>
  <c r="KO28" i="16" s="1"/>
  <c r="KN28" i="16" a="1"/>
  <c r="KN28" i="16" s="1"/>
  <c r="KM28" i="16" a="1"/>
  <c r="KM28" i="16" s="1"/>
  <c r="KL28" i="16" a="1"/>
  <c r="KL28" i="16" s="1"/>
  <c r="KK28" i="16" a="1"/>
  <c r="KK28" i="16" s="1"/>
  <c r="KJ28" i="16" a="1"/>
  <c r="KJ28" i="16" s="1"/>
  <c r="KI28" i="16" a="1"/>
  <c r="KI28" i="16" s="1"/>
  <c r="KH28" i="16" a="1"/>
  <c r="KH28" i="16" s="1"/>
  <c r="KG28" i="16" a="1"/>
  <c r="KG28" i="16" s="1"/>
  <c r="KF28" i="16" a="1"/>
  <c r="KF28" i="16" s="1"/>
  <c r="KE28" i="16" a="1"/>
  <c r="KE28" i="16" s="1"/>
  <c r="KD28" i="16" a="1"/>
  <c r="KD28" i="16" s="1"/>
  <c r="KC28" i="16" a="1"/>
  <c r="KC28" i="16" s="1"/>
  <c r="KB28" i="16" a="1"/>
  <c r="KB28" i="16" s="1"/>
  <c r="KA28" i="16" a="1"/>
  <c r="KA28" i="16" s="1"/>
  <c r="JZ28" i="16" a="1"/>
  <c r="JZ28" i="16" s="1"/>
  <c r="JY28" i="16" a="1"/>
  <c r="JY28" i="16" s="1"/>
  <c r="JX28" i="16" a="1"/>
  <c r="JX28" i="16" s="1"/>
  <c r="JW28" i="16" a="1"/>
  <c r="JW28" i="16" s="1"/>
  <c r="JV28" i="16" a="1"/>
  <c r="JV28" i="16" s="1"/>
  <c r="JU28" i="16" a="1"/>
  <c r="JU28" i="16" s="1"/>
  <c r="JT28" i="16" a="1"/>
  <c r="JT28" i="16" s="1"/>
  <c r="JS28" i="16" a="1"/>
  <c r="JS28" i="16" s="1"/>
  <c r="JR28" i="16" a="1"/>
  <c r="JR28" i="16" s="1"/>
  <c r="JQ28" i="16" a="1"/>
  <c r="JQ28" i="16" s="1"/>
  <c r="JP28" i="16" a="1"/>
  <c r="JP28" i="16" s="1"/>
  <c r="JO28" i="16" a="1"/>
  <c r="JO28" i="16" s="1"/>
  <c r="JN28" i="16" a="1"/>
  <c r="JN28" i="16" s="1"/>
  <c r="JM28" i="16" a="1"/>
  <c r="JM28" i="16" s="1"/>
  <c r="JL28" i="16" a="1"/>
  <c r="JL28" i="16" s="1"/>
  <c r="JK28" i="16" a="1"/>
  <c r="JK28" i="16" s="1"/>
  <c r="JJ28" i="16" a="1"/>
  <c r="JJ28" i="16" s="1"/>
  <c r="JI28" i="16" a="1"/>
  <c r="JI28" i="16" s="1"/>
  <c r="JH28" i="16" a="1"/>
  <c r="JH28" i="16" s="1"/>
  <c r="JG28" i="16" a="1"/>
  <c r="JG28" i="16" s="1"/>
  <c r="JF28" i="16" a="1"/>
  <c r="JF28" i="16" s="1"/>
  <c r="JE28" i="16" a="1"/>
  <c r="JE28" i="16" s="1"/>
  <c r="JD28" i="16" a="1"/>
  <c r="JD28" i="16" s="1"/>
  <c r="JC28" i="16" a="1"/>
  <c r="JC28" i="16" s="1"/>
  <c r="JB28" i="16" a="1"/>
  <c r="JB28" i="16" s="1"/>
  <c r="JA28" i="16" a="1"/>
  <c r="JA28" i="16" s="1"/>
  <c r="IZ28" i="16" a="1"/>
  <c r="IZ28" i="16" s="1"/>
  <c r="IY28" i="16" a="1"/>
  <c r="IY28" i="16" s="1"/>
  <c r="IX28" i="16" a="1"/>
  <c r="IX28" i="16" s="1"/>
  <c r="IW28" i="16" a="1"/>
  <c r="IW28" i="16" s="1"/>
  <c r="IV28" i="16" a="1"/>
  <c r="IV28" i="16" s="1"/>
  <c r="IU28" i="16" a="1"/>
  <c r="IU28" i="16" s="1"/>
  <c r="IT28" i="16" a="1"/>
  <c r="IT28" i="16" s="1"/>
  <c r="IS28" i="16" a="1"/>
  <c r="IS28" i="16" s="1"/>
  <c r="IR28" i="16" a="1"/>
  <c r="IR28" i="16" s="1"/>
  <c r="IQ28" i="16" a="1"/>
  <c r="IQ28" i="16" s="1"/>
  <c r="IP28" i="16" a="1"/>
  <c r="IP28" i="16" s="1"/>
  <c r="IO28" i="16" a="1"/>
  <c r="IO28" i="16" s="1"/>
  <c r="IN28" i="16" a="1"/>
  <c r="IN28" i="16" s="1"/>
  <c r="IM28" i="16" a="1"/>
  <c r="IM28" i="16" s="1"/>
  <c r="IL28" i="16" a="1"/>
  <c r="IL28" i="16" s="1"/>
  <c r="IK28" i="16" a="1"/>
  <c r="IK28" i="16" s="1"/>
  <c r="IJ28" i="16" a="1"/>
  <c r="IJ28" i="16" s="1"/>
  <c r="II28" i="16" a="1"/>
  <c r="II28" i="16" s="1"/>
  <c r="IH28" i="16" a="1"/>
  <c r="IH28" i="16" s="1"/>
  <c r="IG28" i="16" a="1"/>
  <c r="IG28" i="16" s="1"/>
  <c r="IF28" i="16" a="1"/>
  <c r="IF28" i="16" s="1"/>
  <c r="IE28" i="16" a="1"/>
  <c r="IE28" i="16" s="1"/>
  <c r="ID28" i="16" a="1"/>
  <c r="ID28" i="16" s="1"/>
  <c r="IC28" i="16" a="1"/>
  <c r="IC28" i="16" s="1"/>
  <c r="IB28" i="16" a="1"/>
  <c r="IB28" i="16" s="1"/>
  <c r="IA28" i="16" a="1"/>
  <c r="IA28" i="16" s="1"/>
  <c r="HZ28" i="16" a="1"/>
  <c r="HZ28" i="16" s="1"/>
  <c r="HY28" i="16" a="1"/>
  <c r="HY28" i="16" s="1"/>
  <c r="HX28" i="16" a="1"/>
  <c r="HX28" i="16" s="1"/>
  <c r="HW28" i="16" a="1"/>
  <c r="HW28" i="16" s="1"/>
  <c r="HV28" i="16" a="1"/>
  <c r="HV28" i="16" s="1"/>
  <c r="HU28" i="16" a="1"/>
  <c r="HU28" i="16" s="1"/>
  <c r="HT28" i="16" a="1"/>
  <c r="HT28" i="16" s="1"/>
  <c r="HS28" i="16" a="1"/>
  <c r="HS28" i="16" s="1"/>
  <c r="HR28" i="16" a="1"/>
  <c r="HR28" i="16" s="1"/>
  <c r="HQ28" i="16" a="1"/>
  <c r="HQ28" i="16" s="1"/>
  <c r="HP28" i="16" a="1"/>
  <c r="HP28" i="16" s="1"/>
  <c r="HO28" i="16" a="1"/>
  <c r="HO28" i="16" s="1"/>
  <c r="HN28" i="16" a="1"/>
  <c r="HN28" i="16" s="1"/>
  <c r="HM28" i="16" a="1"/>
  <c r="HM28" i="16" s="1"/>
  <c r="HL28" i="16" a="1"/>
  <c r="HL28" i="16" s="1"/>
  <c r="HK28" i="16" a="1"/>
  <c r="HK28" i="16" s="1"/>
  <c r="HJ28" i="16" a="1"/>
  <c r="HJ28" i="16" s="1"/>
  <c r="HI28" i="16" a="1"/>
  <c r="HI28" i="16" s="1"/>
  <c r="HH28" i="16" a="1"/>
  <c r="HH28" i="16" s="1"/>
  <c r="HG28" i="16" a="1"/>
  <c r="HG28" i="16" s="1"/>
  <c r="HF28" i="16" a="1"/>
  <c r="HF28" i="16" s="1"/>
  <c r="HE28" i="16" a="1"/>
  <c r="HE28" i="16" s="1"/>
  <c r="HD28" i="16" a="1"/>
  <c r="HD28" i="16" s="1"/>
  <c r="HC28" i="16" a="1"/>
  <c r="HC28" i="16" s="1"/>
  <c r="HB28" i="16" a="1"/>
  <c r="HB28" i="16" s="1"/>
  <c r="HA28" i="16" a="1"/>
  <c r="HA28" i="16" s="1"/>
  <c r="GZ28" i="16" a="1"/>
  <c r="GZ28" i="16" s="1"/>
  <c r="GY28" i="16" a="1"/>
  <c r="GY28" i="16" s="1"/>
  <c r="GX28" i="16" a="1"/>
  <c r="GX28" i="16" s="1"/>
  <c r="GW28" i="16" a="1"/>
  <c r="GW28" i="16" s="1"/>
  <c r="GV28" i="16" a="1"/>
  <c r="GV28" i="16" s="1"/>
  <c r="GU28" i="16" a="1"/>
  <c r="GU28" i="16" s="1"/>
  <c r="GT28" i="16" a="1"/>
  <c r="GT28" i="16" s="1"/>
  <c r="GS28" i="16" a="1"/>
  <c r="GS28" i="16" s="1"/>
  <c r="GR28" i="16" a="1"/>
  <c r="GR28" i="16" s="1"/>
  <c r="GQ28" i="16" a="1"/>
  <c r="GQ28" i="16" s="1"/>
  <c r="GP28" i="16" a="1"/>
  <c r="GP28" i="16" s="1"/>
  <c r="GO28" i="16" a="1"/>
  <c r="GO28" i="16" s="1"/>
  <c r="GN28" i="16" a="1"/>
  <c r="GN28" i="16" s="1"/>
  <c r="GM28" i="16" a="1"/>
  <c r="GM28" i="16" s="1"/>
  <c r="GL28" i="16" a="1"/>
  <c r="GL28" i="16" s="1"/>
  <c r="GK28" i="16" a="1"/>
  <c r="GK28" i="16" s="1"/>
  <c r="GJ28" i="16" a="1"/>
  <c r="GJ28" i="16" s="1"/>
  <c r="GI28" i="16" a="1"/>
  <c r="GI28" i="16" s="1"/>
  <c r="GH28" i="16" a="1"/>
  <c r="GH28" i="16" s="1"/>
  <c r="GG28" i="16" a="1"/>
  <c r="GG28" i="16" s="1"/>
  <c r="GF28" i="16" a="1"/>
  <c r="GF28" i="16" s="1"/>
  <c r="GE28" i="16" a="1"/>
  <c r="GE28" i="16" s="1"/>
  <c r="GD28" i="16" a="1"/>
  <c r="GD28" i="16" s="1"/>
  <c r="GC28" i="16" a="1"/>
  <c r="GC28" i="16" s="1"/>
  <c r="GB28" i="16" a="1"/>
  <c r="GB28" i="16" s="1"/>
  <c r="GA28" i="16" a="1"/>
  <c r="GA28" i="16" s="1"/>
  <c r="FZ28" i="16" a="1"/>
  <c r="FZ28" i="16" s="1"/>
  <c r="FY28" i="16" a="1"/>
  <c r="FY28" i="16" s="1"/>
  <c r="FX28" i="16" a="1"/>
  <c r="FX28" i="16" s="1"/>
  <c r="FW28" i="16" a="1"/>
  <c r="FW28" i="16" s="1"/>
  <c r="FV28" i="16" a="1"/>
  <c r="FV28" i="16" s="1"/>
  <c r="FU28" i="16" a="1"/>
  <c r="FU28" i="16" s="1"/>
  <c r="FT28" i="16" a="1"/>
  <c r="FT28" i="16" s="1"/>
  <c r="FS28" i="16" a="1"/>
  <c r="FS28" i="16" s="1"/>
  <c r="FR28" i="16" a="1"/>
  <c r="FR28" i="16" s="1"/>
  <c r="FQ28" i="16" a="1"/>
  <c r="FQ28" i="16" s="1"/>
  <c r="FP28" i="16" a="1"/>
  <c r="FP28" i="16" s="1"/>
  <c r="FO28" i="16" a="1"/>
  <c r="FO28" i="16" s="1"/>
  <c r="FN28" i="16" a="1"/>
  <c r="FN28" i="16" s="1"/>
  <c r="FM28" i="16" a="1"/>
  <c r="FM28" i="16" s="1"/>
  <c r="FL28" i="16" a="1"/>
  <c r="FL28" i="16" s="1"/>
  <c r="FK28" i="16" a="1"/>
  <c r="FK28" i="16" s="1"/>
  <c r="FJ28" i="16" a="1"/>
  <c r="FJ28" i="16" s="1"/>
  <c r="FI28" i="16" a="1"/>
  <c r="FI28" i="16" s="1"/>
  <c r="FH28" i="16" a="1"/>
  <c r="FH28" i="16" s="1"/>
  <c r="FG28" i="16" a="1"/>
  <c r="FG28" i="16" s="1"/>
  <c r="FF28" i="16" a="1"/>
  <c r="FF28" i="16" s="1"/>
  <c r="FE28" i="16" a="1"/>
  <c r="FE28" i="16" s="1"/>
  <c r="FD28" i="16" a="1"/>
  <c r="FD28" i="16" s="1"/>
  <c r="FC28" i="16" a="1"/>
  <c r="FC28" i="16" s="1"/>
  <c r="FB28" i="16" a="1"/>
  <c r="FB28" i="16" s="1"/>
  <c r="FA28" i="16" a="1"/>
  <c r="FA28" i="16" s="1"/>
  <c r="EZ28" i="16" a="1"/>
  <c r="EZ28" i="16" s="1"/>
  <c r="EY28" i="16" a="1"/>
  <c r="EY28" i="16" s="1"/>
  <c r="EX28" i="16" a="1"/>
  <c r="EX28" i="16" s="1"/>
  <c r="EW28" i="16" a="1"/>
  <c r="EW28" i="16" s="1"/>
  <c r="EV28" i="16" a="1"/>
  <c r="EV28" i="16" s="1"/>
  <c r="EU28" i="16" a="1"/>
  <c r="EU28" i="16" s="1"/>
  <c r="ET28" i="16" a="1"/>
  <c r="ET28" i="16" s="1"/>
  <c r="ES28" i="16" a="1"/>
  <c r="ES28" i="16" s="1"/>
  <c r="ER28" i="16" a="1"/>
  <c r="ER28" i="16" s="1"/>
  <c r="EQ28" i="16" a="1"/>
  <c r="EQ28" i="16" s="1"/>
  <c r="EP28" i="16" a="1"/>
  <c r="EP28" i="16" s="1"/>
  <c r="EO28" i="16" a="1"/>
  <c r="EO28" i="16" s="1"/>
  <c r="EN28" i="16" a="1"/>
  <c r="EN28" i="16" s="1"/>
  <c r="EM28" i="16" a="1"/>
  <c r="EM28" i="16" s="1"/>
  <c r="EL28" i="16" a="1"/>
  <c r="EL28" i="16" s="1"/>
  <c r="EK28" i="16" a="1"/>
  <c r="EK28" i="16" s="1"/>
  <c r="EJ28" i="16" a="1"/>
  <c r="EJ28" i="16" s="1"/>
  <c r="EI28" i="16" a="1"/>
  <c r="EI28" i="16" s="1"/>
  <c r="EH28" i="16" a="1"/>
  <c r="EH28" i="16" s="1"/>
  <c r="EG28" i="16" a="1"/>
  <c r="EG28" i="16" s="1"/>
  <c r="EF28" i="16" a="1"/>
  <c r="EF28" i="16" s="1"/>
  <c r="EE28" i="16" a="1"/>
  <c r="EE28" i="16" s="1"/>
  <c r="ED28" i="16" a="1"/>
  <c r="ED28" i="16" s="1"/>
  <c r="EC28" i="16" a="1"/>
  <c r="EC28" i="16" s="1"/>
  <c r="EB28" i="16" a="1"/>
  <c r="EB28" i="16" s="1"/>
  <c r="EA28" i="16" a="1"/>
  <c r="EA28" i="16" s="1"/>
  <c r="DZ28" i="16" a="1"/>
  <c r="DZ28" i="16" s="1"/>
  <c r="DY28" i="16" a="1"/>
  <c r="DY28" i="16" s="1"/>
  <c r="DX28" i="16" a="1"/>
  <c r="DX28" i="16" s="1"/>
  <c r="DW28" i="16" a="1"/>
  <c r="DW28" i="16" s="1"/>
  <c r="DV28" i="16" a="1"/>
  <c r="DV28" i="16" s="1"/>
  <c r="DU28" i="16" a="1"/>
  <c r="DU28" i="16" s="1"/>
  <c r="DT28" i="16" a="1"/>
  <c r="DT28" i="16" s="1"/>
  <c r="DS28" i="16" a="1"/>
  <c r="DS28" i="16" s="1"/>
  <c r="DR28" i="16" a="1"/>
  <c r="DR28" i="16" s="1"/>
  <c r="DQ28" i="16" a="1"/>
  <c r="DQ28" i="16" s="1"/>
  <c r="DP28" i="16" a="1"/>
  <c r="DP28" i="16" s="1"/>
  <c r="DO28" i="16" a="1"/>
  <c r="DO28" i="16" s="1"/>
  <c r="DN28" i="16" a="1"/>
  <c r="DN28" i="16" s="1"/>
  <c r="DM28" i="16" a="1"/>
  <c r="DM28" i="16" s="1"/>
  <c r="DL28" i="16" a="1"/>
  <c r="DL28" i="16" s="1"/>
  <c r="DK28" i="16" a="1"/>
  <c r="DK28" i="16" s="1"/>
  <c r="DJ28" i="16" a="1"/>
  <c r="DJ28" i="16" s="1"/>
  <c r="DI28" i="16" a="1"/>
  <c r="DI28" i="16" s="1"/>
  <c r="DH28" i="16" a="1"/>
  <c r="DH28" i="16" s="1"/>
  <c r="DG28" i="16" a="1"/>
  <c r="DG28" i="16" s="1"/>
  <c r="DF28" i="16" a="1"/>
  <c r="DF28" i="16" s="1"/>
  <c r="DE28" i="16" a="1"/>
  <c r="DE28" i="16" s="1"/>
  <c r="DD28" i="16" a="1"/>
  <c r="DD28" i="16" s="1"/>
  <c r="DC28" i="16" a="1"/>
  <c r="DC28" i="16" s="1"/>
  <c r="DB28" i="16" a="1"/>
  <c r="DB28" i="16" s="1"/>
  <c r="DA28" i="16" a="1"/>
  <c r="DA28" i="16" s="1"/>
  <c r="CZ28" i="16" a="1"/>
  <c r="CZ28" i="16" s="1"/>
  <c r="CY28" i="16" a="1"/>
  <c r="CY28" i="16" s="1"/>
  <c r="CX28" i="16" a="1"/>
  <c r="CX28" i="16" s="1"/>
  <c r="CW28" i="16" a="1"/>
  <c r="CW28" i="16" s="1"/>
  <c r="CV28" i="16" a="1"/>
  <c r="CV28" i="16" s="1"/>
  <c r="CU28" i="16" a="1"/>
  <c r="CU28" i="16" s="1"/>
  <c r="CT28" i="16" a="1"/>
  <c r="CT28" i="16" s="1"/>
  <c r="CS28" i="16" a="1"/>
  <c r="CS28" i="16" s="1"/>
  <c r="CR28" i="16" a="1"/>
  <c r="CR28" i="16" s="1"/>
  <c r="CQ28" i="16" a="1"/>
  <c r="CQ28" i="16" s="1"/>
  <c r="CP28" i="16" a="1"/>
  <c r="CP28" i="16" s="1"/>
  <c r="CO28" i="16" a="1"/>
  <c r="CO28" i="16" s="1"/>
  <c r="CN28" i="16" a="1"/>
  <c r="CN28" i="16" s="1"/>
  <c r="CM28" i="16" a="1"/>
  <c r="CM28" i="16" s="1"/>
  <c r="CL28" i="16" a="1"/>
  <c r="CL28" i="16" s="1"/>
  <c r="CK28" i="16" a="1"/>
  <c r="CK28" i="16" s="1"/>
  <c r="CJ28" i="16" a="1"/>
  <c r="CJ28" i="16" s="1"/>
  <c r="CI28" i="16" a="1"/>
  <c r="CI28" i="16" s="1"/>
  <c r="CH28" i="16" a="1"/>
  <c r="CH28" i="16" s="1"/>
  <c r="CG28" i="16" a="1"/>
  <c r="CG28" i="16" s="1"/>
  <c r="CF28" i="16" a="1"/>
  <c r="CF28" i="16" s="1"/>
  <c r="CE28" i="16" a="1"/>
  <c r="CE28" i="16" s="1"/>
  <c r="CD28" i="16" a="1"/>
  <c r="CD28" i="16" s="1"/>
  <c r="CC28" i="16" a="1"/>
  <c r="CC28" i="16" s="1"/>
  <c r="CB28" i="16" a="1"/>
  <c r="CB28" i="16" s="1"/>
  <c r="CA28" i="16" a="1"/>
  <c r="CA28" i="16" s="1"/>
  <c r="BZ28" i="16" a="1"/>
  <c r="BZ28" i="16" s="1"/>
  <c r="BY28" i="16" a="1"/>
  <c r="BY28" i="16" s="1"/>
  <c r="BX28" i="16" a="1"/>
  <c r="BX28" i="16" s="1"/>
  <c r="BW28" i="16" a="1"/>
  <c r="BW28" i="16" s="1"/>
  <c r="BV28" i="16" a="1"/>
  <c r="BV28" i="16" s="1"/>
  <c r="BU28" i="16" a="1"/>
  <c r="BU28" i="16" s="1"/>
  <c r="BT28" i="16" a="1"/>
  <c r="BT28" i="16" s="1"/>
  <c r="BS28" i="16" a="1"/>
  <c r="BS28" i="16" s="1"/>
  <c r="BR28" i="16" a="1"/>
  <c r="BR28" i="16" s="1"/>
  <c r="BQ28" i="16" a="1"/>
  <c r="BQ28" i="16" s="1"/>
  <c r="BP28" i="16" a="1"/>
  <c r="BP28" i="16" s="1"/>
  <c r="BO28" i="16" a="1"/>
  <c r="BO28" i="16" s="1"/>
  <c r="BN28" i="16" a="1"/>
  <c r="BN28" i="16" s="1"/>
  <c r="BM28" i="16" a="1"/>
  <c r="BM28" i="16" s="1"/>
  <c r="BL28" i="16" a="1"/>
  <c r="BL28" i="16" s="1"/>
  <c r="BK28" i="16" a="1"/>
  <c r="BK28" i="16" s="1"/>
  <c r="BJ28" i="16" a="1"/>
  <c r="BJ28" i="16" s="1"/>
  <c r="BI28" i="16" a="1"/>
  <c r="BI28" i="16" s="1"/>
  <c r="BH28" i="16" a="1"/>
  <c r="BH28" i="16" s="1"/>
  <c r="BG28" i="16" a="1"/>
  <c r="BG28" i="16" s="1"/>
  <c r="BF28" i="16" a="1"/>
  <c r="BF28" i="16" s="1"/>
  <c r="BE28" i="16" a="1"/>
  <c r="BE28" i="16" s="1"/>
  <c r="BD28" i="16" a="1"/>
  <c r="BD28" i="16" s="1"/>
  <c r="BC28" i="16" a="1"/>
  <c r="BC28" i="16" s="1"/>
  <c r="BB28" i="16" a="1"/>
  <c r="BB28" i="16" s="1"/>
  <c r="BA28" i="16" a="1"/>
  <c r="BA28" i="16" s="1"/>
  <c r="AZ28" i="16" a="1"/>
  <c r="AZ28" i="16" s="1"/>
  <c r="AY28" i="16" a="1"/>
  <c r="AY28" i="16" s="1"/>
  <c r="AX28" i="16" a="1"/>
  <c r="AX28" i="16" s="1"/>
  <c r="AW28" i="16" a="1"/>
  <c r="AW28" i="16" s="1"/>
  <c r="AV28" i="16" a="1"/>
  <c r="AV28" i="16" s="1"/>
  <c r="AU28" i="16" a="1"/>
  <c r="AU28" i="16" s="1"/>
  <c r="AT28" i="16" a="1"/>
  <c r="AT28" i="16" s="1"/>
  <c r="AS28" i="16" a="1"/>
  <c r="AS28" i="16" s="1"/>
  <c r="AR28" i="16" a="1"/>
  <c r="AR28" i="16" s="1"/>
  <c r="AQ28" i="16" a="1"/>
  <c r="AQ28" i="16" s="1"/>
  <c r="AP28" i="16" a="1"/>
  <c r="AP28" i="16" s="1"/>
  <c r="AO28" i="16" a="1"/>
  <c r="AO28" i="16" s="1"/>
  <c r="AN28" i="16" a="1"/>
  <c r="AN28" i="16" s="1"/>
  <c r="AM28" i="16" a="1"/>
  <c r="AM28" i="16" s="1"/>
  <c r="AL28" i="16" a="1"/>
  <c r="AL28" i="16" s="1"/>
  <c r="AK28" i="16" a="1"/>
  <c r="AK28" i="16" s="1"/>
  <c r="AJ28" i="16" a="1"/>
  <c r="AJ28" i="16" s="1"/>
  <c r="AI28" i="16" a="1"/>
  <c r="AI28" i="16" s="1"/>
  <c r="AH28" i="16" a="1"/>
  <c r="AH28" i="16" s="1"/>
  <c r="AG28" i="16" a="1"/>
  <c r="AG28" i="16" s="1"/>
  <c r="AF28" i="16" a="1"/>
  <c r="AF28" i="16" s="1"/>
  <c r="AE28" i="16" a="1"/>
  <c r="AE28" i="16" s="1"/>
  <c r="AD28" i="16" a="1"/>
  <c r="AD28" i="16" s="1"/>
  <c r="AC28" i="16" a="1"/>
  <c r="AC28" i="16" s="1"/>
  <c r="AB28" i="16" a="1"/>
  <c r="AB28" i="16" s="1"/>
  <c r="AA28" i="16" a="1"/>
  <c r="AA28" i="16" s="1"/>
  <c r="Z28" i="16" a="1"/>
  <c r="Z28" i="16" s="1"/>
  <c r="Y28" i="16" a="1"/>
  <c r="Y28" i="16" s="1"/>
  <c r="X28" i="16" a="1"/>
  <c r="X28" i="16" s="1"/>
  <c r="W28" i="16" a="1"/>
  <c r="W28" i="16" s="1"/>
  <c r="V28" i="16" a="1"/>
  <c r="V28" i="16" s="1"/>
  <c r="U28" i="16" a="1"/>
  <c r="U28" i="16" s="1"/>
  <c r="T28" i="16" a="1"/>
  <c r="T28" i="16" s="1"/>
  <c r="S28" i="16" a="1"/>
  <c r="S28" i="16" s="1"/>
  <c r="R28" i="16" a="1"/>
  <c r="R28" i="16" s="1"/>
  <c r="Q28" i="16" a="1"/>
  <c r="Q28" i="16" s="1"/>
  <c r="P28" i="16" a="1"/>
  <c r="P28" i="16" s="1"/>
  <c r="O28" i="16" a="1"/>
  <c r="O28" i="16" s="1"/>
  <c r="N28" i="16" a="1"/>
  <c r="N28" i="16" s="1"/>
  <c r="M28" i="16" a="1"/>
  <c r="M28" i="16" s="1"/>
  <c r="L28" i="16" a="1"/>
  <c r="L28" i="16" s="1"/>
  <c r="K28" i="16" a="1"/>
  <c r="K28" i="16" s="1"/>
  <c r="J28" i="16" a="1"/>
  <c r="J28" i="16" s="1"/>
  <c r="NJ27" i="16" a="1"/>
  <c r="NJ27" i="16" s="1"/>
  <c r="NI27" i="16" a="1"/>
  <c r="NI27" i="16" s="1"/>
  <c r="NH27" i="16" a="1"/>
  <c r="NH27" i="16" s="1"/>
  <c r="NG27" i="16" a="1"/>
  <c r="NG27" i="16" s="1"/>
  <c r="NF27" i="16" a="1"/>
  <c r="NF27" i="16" s="1"/>
  <c r="NE27" i="16" a="1"/>
  <c r="NE27" i="16" s="1"/>
  <c r="ND27" i="16" a="1"/>
  <c r="ND27" i="16" s="1"/>
  <c r="NC27" i="16" a="1"/>
  <c r="NC27" i="16" s="1"/>
  <c r="NB27" i="16" a="1"/>
  <c r="NB27" i="16" s="1"/>
  <c r="NA27" i="16" a="1"/>
  <c r="NA27" i="16" s="1"/>
  <c r="MZ27" i="16" a="1"/>
  <c r="MZ27" i="16" s="1"/>
  <c r="MY27" i="16" a="1"/>
  <c r="MY27" i="16" s="1"/>
  <c r="MX27" i="16" a="1"/>
  <c r="MX27" i="16" s="1"/>
  <c r="MW27" i="16" a="1"/>
  <c r="MW27" i="16" s="1"/>
  <c r="MV27" i="16" a="1"/>
  <c r="MV27" i="16" s="1"/>
  <c r="MU27" i="16" a="1"/>
  <c r="MU27" i="16" s="1"/>
  <c r="MT27" i="16" a="1"/>
  <c r="MT27" i="16" s="1"/>
  <c r="MS27" i="16" a="1"/>
  <c r="MS27" i="16" s="1"/>
  <c r="MR27" i="16" a="1"/>
  <c r="MR27" i="16" s="1"/>
  <c r="MQ27" i="16" a="1"/>
  <c r="MQ27" i="16" s="1"/>
  <c r="MP27" i="16" a="1"/>
  <c r="MP27" i="16" s="1"/>
  <c r="MO27" i="16" a="1"/>
  <c r="MO27" i="16" s="1"/>
  <c r="MN27" i="16" a="1"/>
  <c r="MN27" i="16" s="1"/>
  <c r="MM27" i="16" a="1"/>
  <c r="MM27" i="16" s="1"/>
  <c r="ML27" i="16" a="1"/>
  <c r="ML27" i="16" s="1"/>
  <c r="MK27" i="16" a="1"/>
  <c r="MK27" i="16" s="1"/>
  <c r="MJ27" i="16" a="1"/>
  <c r="MJ27" i="16" s="1"/>
  <c r="MI27" i="16" a="1"/>
  <c r="MI27" i="16" s="1"/>
  <c r="MH27" i="16" a="1"/>
  <c r="MH27" i="16" s="1"/>
  <c r="MG27" i="16" a="1"/>
  <c r="MG27" i="16" s="1"/>
  <c r="MF27" i="16" a="1"/>
  <c r="MF27" i="16" s="1"/>
  <c r="ME27" i="16" a="1"/>
  <c r="ME27" i="16" s="1"/>
  <c r="MD27" i="16" a="1"/>
  <c r="MD27" i="16" s="1"/>
  <c r="MC27" i="16" a="1"/>
  <c r="MC27" i="16" s="1"/>
  <c r="MB27" i="16" a="1"/>
  <c r="MB27" i="16" s="1"/>
  <c r="MA27" i="16" a="1"/>
  <c r="MA27" i="16" s="1"/>
  <c r="LZ27" i="16" a="1"/>
  <c r="LZ27" i="16" s="1"/>
  <c r="LY27" i="16" a="1"/>
  <c r="LY27" i="16" s="1"/>
  <c r="LX27" i="16" a="1"/>
  <c r="LX27" i="16" s="1"/>
  <c r="LW27" i="16" a="1"/>
  <c r="LW27" i="16" s="1"/>
  <c r="LV27" i="16" a="1"/>
  <c r="LV27" i="16" s="1"/>
  <c r="LU27" i="16" a="1"/>
  <c r="LU27" i="16" s="1"/>
  <c r="LT27" i="16" a="1"/>
  <c r="LT27" i="16" s="1"/>
  <c r="LS27" i="16" a="1"/>
  <c r="LS27" i="16" s="1"/>
  <c r="LR27" i="16" a="1"/>
  <c r="LR27" i="16" s="1"/>
  <c r="LQ27" i="16" a="1"/>
  <c r="LQ27" i="16" s="1"/>
  <c r="LP27" i="16" a="1"/>
  <c r="LP27" i="16" s="1"/>
  <c r="LO27" i="16" a="1"/>
  <c r="LO27" i="16" s="1"/>
  <c r="LN27" i="16" a="1"/>
  <c r="LN27" i="16" s="1"/>
  <c r="LM27" i="16" a="1"/>
  <c r="LM27" i="16" s="1"/>
  <c r="LL27" i="16" a="1"/>
  <c r="LL27" i="16" s="1"/>
  <c r="LK27" i="16" a="1"/>
  <c r="LK27" i="16" s="1"/>
  <c r="LJ27" i="16" a="1"/>
  <c r="LJ27" i="16" s="1"/>
  <c r="LI27" i="16" a="1"/>
  <c r="LI27" i="16" s="1"/>
  <c r="LH27" i="16" a="1"/>
  <c r="LH27" i="16" s="1"/>
  <c r="LG27" i="16" a="1"/>
  <c r="LG27" i="16" s="1"/>
  <c r="LF27" i="16" a="1"/>
  <c r="LF27" i="16" s="1"/>
  <c r="LE27" i="16" a="1"/>
  <c r="LE27" i="16" s="1"/>
  <c r="LD27" i="16" a="1"/>
  <c r="LD27" i="16" s="1"/>
  <c r="LC27" i="16" a="1"/>
  <c r="LC27" i="16" s="1"/>
  <c r="LB27" i="16" a="1"/>
  <c r="LB27" i="16" s="1"/>
  <c r="LA27" i="16" a="1"/>
  <c r="LA27" i="16" s="1"/>
  <c r="KZ27" i="16" a="1"/>
  <c r="KZ27" i="16" s="1"/>
  <c r="KY27" i="16" a="1"/>
  <c r="KY27" i="16" s="1"/>
  <c r="KX27" i="16" a="1"/>
  <c r="KX27" i="16" s="1"/>
  <c r="KW27" i="16" a="1"/>
  <c r="KW27" i="16" s="1"/>
  <c r="KV27" i="16" a="1"/>
  <c r="KV27" i="16" s="1"/>
  <c r="KU27" i="16" a="1"/>
  <c r="KU27" i="16" s="1"/>
  <c r="KT27" i="16" a="1"/>
  <c r="KT27" i="16" s="1"/>
  <c r="KS27" i="16" a="1"/>
  <c r="KS27" i="16" s="1"/>
  <c r="KR27" i="16" a="1"/>
  <c r="KR27" i="16" s="1"/>
  <c r="KQ27" i="16" a="1"/>
  <c r="KQ27" i="16" s="1"/>
  <c r="KP27" i="16" a="1"/>
  <c r="KP27" i="16" s="1"/>
  <c r="KO27" i="16" a="1"/>
  <c r="KO27" i="16" s="1"/>
  <c r="KN27" i="16" a="1"/>
  <c r="KN27" i="16" s="1"/>
  <c r="KM27" i="16" a="1"/>
  <c r="KM27" i="16" s="1"/>
  <c r="KL27" i="16" a="1"/>
  <c r="KL27" i="16" s="1"/>
  <c r="KK27" i="16" a="1"/>
  <c r="KK27" i="16" s="1"/>
  <c r="KJ27" i="16" a="1"/>
  <c r="KJ27" i="16" s="1"/>
  <c r="KI27" i="16" a="1"/>
  <c r="KI27" i="16" s="1"/>
  <c r="KH27" i="16" a="1"/>
  <c r="KH27" i="16" s="1"/>
  <c r="KG27" i="16" a="1"/>
  <c r="KG27" i="16" s="1"/>
  <c r="KF27" i="16" a="1"/>
  <c r="KF27" i="16" s="1"/>
  <c r="KE27" i="16" a="1"/>
  <c r="KE27" i="16" s="1"/>
  <c r="KD27" i="16" a="1"/>
  <c r="KD27" i="16" s="1"/>
  <c r="KC27" i="16" a="1"/>
  <c r="KC27" i="16" s="1"/>
  <c r="KB27" i="16" a="1"/>
  <c r="KB27" i="16" s="1"/>
  <c r="KA27" i="16" a="1"/>
  <c r="KA27" i="16" s="1"/>
  <c r="JZ27" i="16" a="1"/>
  <c r="JZ27" i="16" s="1"/>
  <c r="JY27" i="16" a="1"/>
  <c r="JY27" i="16" s="1"/>
  <c r="JX27" i="16" a="1"/>
  <c r="JX27" i="16" s="1"/>
  <c r="JW27" i="16" a="1"/>
  <c r="JW27" i="16" s="1"/>
  <c r="JV27" i="16" a="1"/>
  <c r="JV27" i="16" s="1"/>
  <c r="JU27" i="16" a="1"/>
  <c r="JU27" i="16" s="1"/>
  <c r="JT27" i="16" a="1"/>
  <c r="JT27" i="16" s="1"/>
  <c r="JS27" i="16" a="1"/>
  <c r="JS27" i="16" s="1"/>
  <c r="JR27" i="16" a="1"/>
  <c r="JR27" i="16" s="1"/>
  <c r="JQ27" i="16" a="1"/>
  <c r="JQ27" i="16" s="1"/>
  <c r="JP27" i="16" a="1"/>
  <c r="JP27" i="16" s="1"/>
  <c r="JO27" i="16" a="1"/>
  <c r="JO27" i="16" s="1"/>
  <c r="JN27" i="16" a="1"/>
  <c r="JN27" i="16" s="1"/>
  <c r="JM27" i="16" a="1"/>
  <c r="JM27" i="16" s="1"/>
  <c r="JL27" i="16" a="1"/>
  <c r="JL27" i="16" s="1"/>
  <c r="JK27" i="16" a="1"/>
  <c r="JK27" i="16" s="1"/>
  <c r="JJ27" i="16" a="1"/>
  <c r="JJ27" i="16" s="1"/>
  <c r="JI27" i="16" a="1"/>
  <c r="JI27" i="16" s="1"/>
  <c r="JH27" i="16" a="1"/>
  <c r="JH27" i="16" s="1"/>
  <c r="JG27" i="16" a="1"/>
  <c r="JG27" i="16" s="1"/>
  <c r="JF27" i="16" a="1"/>
  <c r="JF27" i="16" s="1"/>
  <c r="JE27" i="16" a="1"/>
  <c r="JE27" i="16" s="1"/>
  <c r="JD27" i="16" a="1"/>
  <c r="JD27" i="16" s="1"/>
  <c r="JC27" i="16" a="1"/>
  <c r="JC27" i="16" s="1"/>
  <c r="JB27" i="16" a="1"/>
  <c r="JB27" i="16" s="1"/>
  <c r="JA27" i="16" a="1"/>
  <c r="JA27" i="16" s="1"/>
  <c r="IZ27" i="16" a="1"/>
  <c r="IZ27" i="16" s="1"/>
  <c r="IY27" i="16" a="1"/>
  <c r="IY27" i="16" s="1"/>
  <c r="IX27" i="16" a="1"/>
  <c r="IX27" i="16" s="1"/>
  <c r="IW27" i="16" a="1"/>
  <c r="IW27" i="16" s="1"/>
  <c r="IV27" i="16" a="1"/>
  <c r="IV27" i="16" s="1"/>
  <c r="IU27" i="16" a="1"/>
  <c r="IU27" i="16" s="1"/>
  <c r="IT27" i="16" a="1"/>
  <c r="IT27" i="16" s="1"/>
  <c r="IS27" i="16" a="1"/>
  <c r="IS27" i="16" s="1"/>
  <c r="IR27" i="16" a="1"/>
  <c r="IR27" i="16" s="1"/>
  <c r="IQ27" i="16" a="1"/>
  <c r="IQ27" i="16" s="1"/>
  <c r="IP27" i="16" a="1"/>
  <c r="IP27" i="16" s="1"/>
  <c r="IO27" i="16" a="1"/>
  <c r="IO27" i="16" s="1"/>
  <c r="IN27" i="16" a="1"/>
  <c r="IN27" i="16" s="1"/>
  <c r="IM27" i="16" a="1"/>
  <c r="IM27" i="16" s="1"/>
  <c r="IL27" i="16" a="1"/>
  <c r="IL27" i="16" s="1"/>
  <c r="IK27" i="16" a="1"/>
  <c r="IK27" i="16" s="1"/>
  <c r="IJ27" i="16" a="1"/>
  <c r="IJ27" i="16" s="1"/>
  <c r="II27" i="16" a="1"/>
  <c r="II27" i="16" s="1"/>
  <c r="IH27" i="16" a="1"/>
  <c r="IH27" i="16" s="1"/>
  <c r="IG27" i="16" a="1"/>
  <c r="IG27" i="16" s="1"/>
  <c r="IF27" i="16" a="1"/>
  <c r="IF27" i="16" s="1"/>
  <c r="IE27" i="16" a="1"/>
  <c r="IE27" i="16" s="1"/>
  <c r="ID27" i="16" a="1"/>
  <c r="ID27" i="16" s="1"/>
  <c r="IC27" i="16" a="1"/>
  <c r="IC27" i="16" s="1"/>
  <c r="IB27" i="16" a="1"/>
  <c r="IB27" i="16" s="1"/>
  <c r="IA27" i="16" a="1"/>
  <c r="IA27" i="16" s="1"/>
  <c r="HZ27" i="16" a="1"/>
  <c r="HZ27" i="16" s="1"/>
  <c r="HY27" i="16" a="1"/>
  <c r="HY27" i="16" s="1"/>
  <c r="HX27" i="16" a="1"/>
  <c r="HX27" i="16" s="1"/>
  <c r="HW27" i="16" a="1"/>
  <c r="HW27" i="16" s="1"/>
  <c r="HV27" i="16" a="1"/>
  <c r="HV27" i="16" s="1"/>
  <c r="HU27" i="16" a="1"/>
  <c r="HU27" i="16" s="1"/>
  <c r="HT27" i="16" a="1"/>
  <c r="HT27" i="16" s="1"/>
  <c r="HS27" i="16" a="1"/>
  <c r="HS27" i="16" s="1"/>
  <c r="HR27" i="16" a="1"/>
  <c r="HR27" i="16" s="1"/>
  <c r="HQ27" i="16" a="1"/>
  <c r="HQ27" i="16" s="1"/>
  <c r="HP27" i="16" a="1"/>
  <c r="HP27" i="16" s="1"/>
  <c r="HO27" i="16" a="1"/>
  <c r="HO27" i="16" s="1"/>
  <c r="HN27" i="16" a="1"/>
  <c r="HN27" i="16" s="1"/>
  <c r="HM27" i="16" a="1"/>
  <c r="HM27" i="16" s="1"/>
  <c r="HL27" i="16" a="1"/>
  <c r="HL27" i="16" s="1"/>
  <c r="HK27" i="16" a="1"/>
  <c r="HK27" i="16" s="1"/>
  <c r="HJ27" i="16" a="1"/>
  <c r="HJ27" i="16" s="1"/>
  <c r="HI27" i="16" a="1"/>
  <c r="HI27" i="16" s="1"/>
  <c r="HH27" i="16" a="1"/>
  <c r="HH27" i="16" s="1"/>
  <c r="HG27" i="16" a="1"/>
  <c r="HG27" i="16" s="1"/>
  <c r="HF27" i="16" a="1"/>
  <c r="HF27" i="16" s="1"/>
  <c r="HE27" i="16" a="1"/>
  <c r="HE27" i="16" s="1"/>
  <c r="HD27" i="16" a="1"/>
  <c r="HD27" i="16" s="1"/>
  <c r="HC27" i="16" a="1"/>
  <c r="HC27" i="16" s="1"/>
  <c r="HB27" i="16" a="1"/>
  <c r="HB27" i="16" s="1"/>
  <c r="HA27" i="16" a="1"/>
  <c r="HA27" i="16" s="1"/>
  <c r="GZ27" i="16" a="1"/>
  <c r="GZ27" i="16" s="1"/>
  <c r="GY27" i="16" a="1"/>
  <c r="GY27" i="16" s="1"/>
  <c r="GX27" i="16" a="1"/>
  <c r="GX27" i="16" s="1"/>
  <c r="GW27" i="16" a="1"/>
  <c r="GW27" i="16" s="1"/>
  <c r="GV27" i="16" a="1"/>
  <c r="GV27" i="16" s="1"/>
  <c r="GU27" i="16" a="1"/>
  <c r="GU27" i="16" s="1"/>
  <c r="GT27" i="16" a="1"/>
  <c r="GT27" i="16" s="1"/>
  <c r="GS27" i="16" a="1"/>
  <c r="GS27" i="16" s="1"/>
  <c r="GR27" i="16" a="1"/>
  <c r="GR27" i="16" s="1"/>
  <c r="GQ27" i="16" a="1"/>
  <c r="GQ27" i="16" s="1"/>
  <c r="GP27" i="16" a="1"/>
  <c r="GP27" i="16" s="1"/>
  <c r="GO27" i="16" a="1"/>
  <c r="GO27" i="16" s="1"/>
  <c r="GN27" i="16" a="1"/>
  <c r="GN27" i="16" s="1"/>
  <c r="GM27" i="16" a="1"/>
  <c r="GM27" i="16" s="1"/>
  <c r="GL27" i="16" a="1"/>
  <c r="GL27" i="16" s="1"/>
  <c r="GK27" i="16" a="1"/>
  <c r="GK27" i="16" s="1"/>
  <c r="GJ27" i="16" a="1"/>
  <c r="GJ27" i="16" s="1"/>
  <c r="GI27" i="16" a="1"/>
  <c r="GI27" i="16" s="1"/>
  <c r="GH27" i="16" a="1"/>
  <c r="GH27" i="16" s="1"/>
  <c r="GG27" i="16" a="1"/>
  <c r="GG27" i="16" s="1"/>
  <c r="GF27" i="16" a="1"/>
  <c r="GF27" i="16" s="1"/>
  <c r="GE27" i="16" a="1"/>
  <c r="GE27" i="16" s="1"/>
  <c r="GD27" i="16" a="1"/>
  <c r="GD27" i="16" s="1"/>
  <c r="GC27" i="16" a="1"/>
  <c r="GC27" i="16" s="1"/>
  <c r="GB27" i="16" a="1"/>
  <c r="GB27" i="16" s="1"/>
  <c r="GA27" i="16" a="1"/>
  <c r="GA27" i="16" s="1"/>
  <c r="FZ27" i="16" a="1"/>
  <c r="FZ27" i="16" s="1"/>
  <c r="FY27" i="16" a="1"/>
  <c r="FY27" i="16" s="1"/>
  <c r="FX27" i="16" a="1"/>
  <c r="FX27" i="16" s="1"/>
  <c r="FW27" i="16" a="1"/>
  <c r="FW27" i="16" s="1"/>
  <c r="FV27" i="16" a="1"/>
  <c r="FV27" i="16" s="1"/>
  <c r="FU27" i="16" a="1"/>
  <c r="FU27" i="16" s="1"/>
  <c r="FT27" i="16" a="1"/>
  <c r="FT27" i="16" s="1"/>
  <c r="FS27" i="16" a="1"/>
  <c r="FS27" i="16" s="1"/>
  <c r="FR27" i="16" a="1"/>
  <c r="FR27" i="16" s="1"/>
  <c r="FQ27" i="16" a="1"/>
  <c r="FQ27" i="16" s="1"/>
  <c r="FP27" i="16" a="1"/>
  <c r="FP27" i="16" s="1"/>
  <c r="FO27" i="16" a="1"/>
  <c r="FO27" i="16" s="1"/>
  <c r="FN27" i="16" a="1"/>
  <c r="FN27" i="16" s="1"/>
  <c r="FM27" i="16" a="1"/>
  <c r="FM27" i="16" s="1"/>
  <c r="FL27" i="16" a="1"/>
  <c r="FL27" i="16" s="1"/>
  <c r="FK27" i="16" a="1"/>
  <c r="FK27" i="16" s="1"/>
  <c r="FJ27" i="16" a="1"/>
  <c r="FJ27" i="16" s="1"/>
  <c r="FI27" i="16" a="1"/>
  <c r="FI27" i="16" s="1"/>
  <c r="FH27" i="16" a="1"/>
  <c r="FH27" i="16" s="1"/>
  <c r="FG27" i="16" a="1"/>
  <c r="FG27" i="16" s="1"/>
  <c r="FF27" i="16" a="1"/>
  <c r="FF27" i="16" s="1"/>
  <c r="FE27" i="16" a="1"/>
  <c r="FE27" i="16" s="1"/>
  <c r="FD27" i="16" a="1"/>
  <c r="FD27" i="16" s="1"/>
  <c r="FC27" i="16" a="1"/>
  <c r="FC27" i="16" s="1"/>
  <c r="FB27" i="16" a="1"/>
  <c r="FB27" i="16" s="1"/>
  <c r="FA27" i="16" a="1"/>
  <c r="FA27" i="16" s="1"/>
  <c r="EZ27" i="16" a="1"/>
  <c r="EZ27" i="16" s="1"/>
  <c r="EY27" i="16" a="1"/>
  <c r="EY27" i="16" s="1"/>
  <c r="EX27" i="16" a="1"/>
  <c r="EX27" i="16" s="1"/>
  <c r="EW27" i="16" a="1"/>
  <c r="EW27" i="16" s="1"/>
  <c r="EV27" i="16" a="1"/>
  <c r="EV27" i="16" s="1"/>
  <c r="EU27" i="16" a="1"/>
  <c r="EU27" i="16" s="1"/>
  <c r="ET27" i="16" a="1"/>
  <c r="ET27" i="16" s="1"/>
  <c r="ES27" i="16" a="1"/>
  <c r="ES27" i="16" s="1"/>
  <c r="ER27" i="16" a="1"/>
  <c r="ER27" i="16" s="1"/>
  <c r="EQ27" i="16" a="1"/>
  <c r="EQ27" i="16" s="1"/>
  <c r="EP27" i="16" a="1"/>
  <c r="EP27" i="16" s="1"/>
  <c r="EO27" i="16" a="1"/>
  <c r="EO27" i="16" s="1"/>
  <c r="EN27" i="16" a="1"/>
  <c r="EN27" i="16" s="1"/>
  <c r="EM27" i="16" a="1"/>
  <c r="EM27" i="16" s="1"/>
  <c r="EL27" i="16" a="1"/>
  <c r="EL27" i="16" s="1"/>
  <c r="EK27" i="16" a="1"/>
  <c r="EK27" i="16" s="1"/>
  <c r="EJ27" i="16" a="1"/>
  <c r="EJ27" i="16" s="1"/>
  <c r="EI27" i="16" a="1"/>
  <c r="EI27" i="16" s="1"/>
  <c r="EH27" i="16" a="1"/>
  <c r="EH27" i="16" s="1"/>
  <c r="EG27" i="16" a="1"/>
  <c r="EG27" i="16" s="1"/>
  <c r="EF27" i="16" a="1"/>
  <c r="EF27" i="16" s="1"/>
  <c r="EE27" i="16" a="1"/>
  <c r="EE27" i="16" s="1"/>
  <c r="ED27" i="16" a="1"/>
  <c r="ED27" i="16" s="1"/>
  <c r="EC27" i="16" a="1"/>
  <c r="EC27" i="16" s="1"/>
  <c r="EB27" i="16" a="1"/>
  <c r="EB27" i="16" s="1"/>
  <c r="EA27" i="16" a="1"/>
  <c r="EA27" i="16" s="1"/>
  <c r="DZ27" i="16" a="1"/>
  <c r="DZ27" i="16" s="1"/>
  <c r="DY27" i="16" a="1"/>
  <c r="DY27" i="16" s="1"/>
  <c r="DX27" i="16" a="1"/>
  <c r="DX27" i="16" s="1"/>
  <c r="DW27" i="16" a="1"/>
  <c r="DW27" i="16" s="1"/>
  <c r="DV27" i="16" a="1"/>
  <c r="DV27" i="16" s="1"/>
  <c r="DU27" i="16" a="1"/>
  <c r="DU27" i="16" s="1"/>
  <c r="DT27" i="16" a="1"/>
  <c r="DT27" i="16" s="1"/>
  <c r="DS27" i="16" a="1"/>
  <c r="DS27" i="16" s="1"/>
  <c r="DR27" i="16" a="1"/>
  <c r="DR27" i="16" s="1"/>
  <c r="DQ27" i="16" a="1"/>
  <c r="DQ27" i="16" s="1"/>
  <c r="DP27" i="16" a="1"/>
  <c r="DP27" i="16" s="1"/>
  <c r="DO27" i="16" a="1"/>
  <c r="DO27" i="16" s="1"/>
  <c r="DN27" i="16" a="1"/>
  <c r="DN27" i="16" s="1"/>
  <c r="DM27" i="16" a="1"/>
  <c r="DM27" i="16" s="1"/>
  <c r="DL27" i="16" a="1"/>
  <c r="DL27" i="16" s="1"/>
  <c r="DK27" i="16" a="1"/>
  <c r="DK27" i="16" s="1"/>
  <c r="DJ27" i="16" a="1"/>
  <c r="DJ27" i="16" s="1"/>
  <c r="DI27" i="16" a="1"/>
  <c r="DI27" i="16" s="1"/>
  <c r="DH27" i="16" a="1"/>
  <c r="DH27" i="16" s="1"/>
  <c r="DG27" i="16" a="1"/>
  <c r="DG27" i="16" s="1"/>
  <c r="DF27" i="16" a="1"/>
  <c r="DF27" i="16" s="1"/>
  <c r="DE27" i="16" a="1"/>
  <c r="DE27" i="16" s="1"/>
  <c r="DD27" i="16" a="1"/>
  <c r="DD27" i="16" s="1"/>
  <c r="DC27" i="16" a="1"/>
  <c r="DC27" i="16" s="1"/>
  <c r="DB27" i="16" a="1"/>
  <c r="DB27" i="16" s="1"/>
  <c r="DA27" i="16" a="1"/>
  <c r="DA27" i="16" s="1"/>
  <c r="CZ27" i="16" a="1"/>
  <c r="CZ27" i="16" s="1"/>
  <c r="CY27" i="16" a="1"/>
  <c r="CY27" i="16" s="1"/>
  <c r="CX27" i="16" a="1"/>
  <c r="CX27" i="16" s="1"/>
  <c r="CW27" i="16" a="1"/>
  <c r="CW27" i="16" s="1"/>
  <c r="CV27" i="16" a="1"/>
  <c r="CV27" i="16" s="1"/>
  <c r="CU27" i="16" a="1"/>
  <c r="CU27" i="16" s="1"/>
  <c r="CT27" i="16" a="1"/>
  <c r="CT27" i="16" s="1"/>
  <c r="CS27" i="16" a="1"/>
  <c r="CS27" i="16" s="1"/>
  <c r="CR27" i="16" a="1"/>
  <c r="CR27" i="16" s="1"/>
  <c r="CQ27" i="16" a="1"/>
  <c r="CQ27" i="16" s="1"/>
  <c r="CP27" i="16" a="1"/>
  <c r="CP27" i="16" s="1"/>
  <c r="CO27" i="16" a="1"/>
  <c r="CO27" i="16" s="1"/>
  <c r="CN27" i="16" a="1"/>
  <c r="CN27" i="16" s="1"/>
  <c r="CM27" i="16" a="1"/>
  <c r="CM27" i="16" s="1"/>
  <c r="CL27" i="16" a="1"/>
  <c r="CL27" i="16" s="1"/>
  <c r="CK27" i="16" a="1"/>
  <c r="CK27" i="16" s="1"/>
  <c r="CJ27" i="16" a="1"/>
  <c r="CJ27" i="16" s="1"/>
  <c r="CI27" i="16" a="1"/>
  <c r="CI27" i="16" s="1"/>
  <c r="CH27" i="16" a="1"/>
  <c r="CH27" i="16" s="1"/>
  <c r="CG27" i="16" a="1"/>
  <c r="CG27" i="16" s="1"/>
  <c r="CF27" i="16" a="1"/>
  <c r="CF27" i="16" s="1"/>
  <c r="CE27" i="16" a="1"/>
  <c r="CE27" i="16" s="1"/>
  <c r="CD27" i="16" a="1"/>
  <c r="CD27" i="16" s="1"/>
  <c r="CC27" i="16" a="1"/>
  <c r="CC27" i="16" s="1"/>
  <c r="CB27" i="16" a="1"/>
  <c r="CB27" i="16" s="1"/>
  <c r="CA27" i="16" a="1"/>
  <c r="CA27" i="16" s="1"/>
  <c r="BZ27" i="16" a="1"/>
  <c r="BZ27" i="16" s="1"/>
  <c r="BY27" i="16" a="1"/>
  <c r="BY27" i="16" s="1"/>
  <c r="BX27" i="16" a="1"/>
  <c r="BX27" i="16" s="1"/>
  <c r="BW27" i="16" a="1"/>
  <c r="BW27" i="16" s="1"/>
  <c r="BV27" i="16" a="1"/>
  <c r="BV27" i="16" s="1"/>
  <c r="BU27" i="16" a="1"/>
  <c r="BU27" i="16" s="1"/>
  <c r="BT27" i="16" a="1"/>
  <c r="BT27" i="16" s="1"/>
  <c r="BS27" i="16" a="1"/>
  <c r="BS27" i="16" s="1"/>
  <c r="BR27" i="16" a="1"/>
  <c r="BR27" i="16" s="1"/>
  <c r="BQ27" i="16" a="1"/>
  <c r="BQ27" i="16" s="1"/>
  <c r="BP27" i="16" a="1"/>
  <c r="BP27" i="16" s="1"/>
  <c r="BO27" i="16" a="1"/>
  <c r="BO27" i="16" s="1"/>
  <c r="BN27" i="16" a="1"/>
  <c r="BN27" i="16" s="1"/>
  <c r="BM27" i="16" a="1"/>
  <c r="BM27" i="16" s="1"/>
  <c r="BL27" i="16" a="1"/>
  <c r="BL27" i="16" s="1"/>
  <c r="BK27" i="16" a="1"/>
  <c r="BK27" i="16" s="1"/>
  <c r="BJ27" i="16" a="1"/>
  <c r="BJ27" i="16" s="1"/>
  <c r="BI27" i="16" a="1"/>
  <c r="BI27" i="16" s="1"/>
  <c r="BH27" i="16" a="1"/>
  <c r="BH27" i="16" s="1"/>
  <c r="BG27" i="16" a="1"/>
  <c r="BG27" i="16" s="1"/>
  <c r="BF27" i="16" a="1"/>
  <c r="BF27" i="16" s="1"/>
  <c r="BE27" i="16" a="1"/>
  <c r="BE27" i="16" s="1"/>
  <c r="BD27" i="16" a="1"/>
  <c r="BD27" i="16" s="1"/>
  <c r="BC27" i="16" a="1"/>
  <c r="BC27" i="16" s="1"/>
  <c r="BB27" i="16" a="1"/>
  <c r="BB27" i="16" s="1"/>
  <c r="BA27" i="16" a="1"/>
  <c r="BA27" i="16" s="1"/>
  <c r="AZ27" i="16" a="1"/>
  <c r="AZ27" i="16" s="1"/>
  <c r="AY27" i="16" a="1"/>
  <c r="AY27" i="16" s="1"/>
  <c r="AX27" i="16" a="1"/>
  <c r="AX27" i="16" s="1"/>
  <c r="AW27" i="16" a="1"/>
  <c r="AW27" i="16" s="1"/>
  <c r="AV27" i="16" a="1"/>
  <c r="AV27" i="16" s="1"/>
  <c r="AU27" i="16" a="1"/>
  <c r="AU27" i="16" s="1"/>
  <c r="AT27" i="16" a="1"/>
  <c r="AT27" i="16" s="1"/>
  <c r="AS27" i="16" a="1"/>
  <c r="AS27" i="16" s="1"/>
  <c r="AR27" i="16" a="1"/>
  <c r="AR27" i="16" s="1"/>
  <c r="AQ27" i="16" a="1"/>
  <c r="AQ27" i="16" s="1"/>
  <c r="AP27" i="16" a="1"/>
  <c r="AP27" i="16" s="1"/>
  <c r="AO27" i="16" a="1"/>
  <c r="AO27" i="16" s="1"/>
  <c r="AN27" i="16" a="1"/>
  <c r="AN27" i="16" s="1"/>
  <c r="AM27" i="16" a="1"/>
  <c r="AM27" i="16" s="1"/>
  <c r="AL27" i="16" a="1"/>
  <c r="AL27" i="16" s="1"/>
  <c r="AK27" i="16" a="1"/>
  <c r="AK27" i="16" s="1"/>
  <c r="AJ27" i="16" a="1"/>
  <c r="AJ27" i="16" s="1"/>
  <c r="AI27" i="16" a="1"/>
  <c r="AI27" i="16" s="1"/>
  <c r="AH27" i="16" a="1"/>
  <c r="AH27" i="16" s="1"/>
  <c r="AG27" i="16" a="1"/>
  <c r="AG27" i="16" s="1"/>
  <c r="AF27" i="16" a="1"/>
  <c r="AF27" i="16" s="1"/>
  <c r="AE27" i="16" a="1"/>
  <c r="AE27" i="16" s="1"/>
  <c r="AD27" i="16" a="1"/>
  <c r="AD27" i="16" s="1"/>
  <c r="AC27" i="16" a="1"/>
  <c r="AC27" i="16" s="1"/>
  <c r="AB27" i="16" a="1"/>
  <c r="AB27" i="16" s="1"/>
  <c r="AA27" i="16" a="1"/>
  <c r="AA27" i="16" s="1"/>
  <c r="Z27" i="16" a="1"/>
  <c r="Z27" i="16" s="1"/>
  <c r="Y27" i="16" a="1"/>
  <c r="Y27" i="16" s="1"/>
  <c r="X27" i="16" a="1"/>
  <c r="X27" i="16" s="1"/>
  <c r="W27" i="16" a="1"/>
  <c r="W27" i="16" s="1"/>
  <c r="V27" i="16" a="1"/>
  <c r="V27" i="16" s="1"/>
  <c r="U27" i="16" a="1"/>
  <c r="U27" i="16" s="1"/>
  <c r="T27" i="16" a="1"/>
  <c r="T27" i="16" s="1"/>
  <c r="S27" i="16" a="1"/>
  <c r="S27" i="16" s="1"/>
  <c r="R27" i="16" a="1"/>
  <c r="R27" i="16" s="1"/>
  <c r="Q27" i="16" a="1"/>
  <c r="Q27" i="16" s="1"/>
  <c r="P27" i="16" a="1"/>
  <c r="P27" i="16" s="1"/>
  <c r="O27" i="16" a="1"/>
  <c r="O27" i="16" s="1"/>
  <c r="N27" i="16" a="1"/>
  <c r="N27" i="16" s="1"/>
  <c r="M27" i="16" a="1"/>
  <c r="M27" i="16" s="1"/>
  <c r="L27" i="16" a="1"/>
  <c r="L27" i="16" s="1"/>
  <c r="K27" i="16" a="1"/>
  <c r="K27" i="16" s="1"/>
  <c r="J27" i="16" a="1"/>
  <c r="J27" i="16" s="1"/>
  <c r="NJ26" i="16" a="1"/>
  <c r="NJ26" i="16" s="1"/>
  <c r="NI26" i="16" a="1"/>
  <c r="NI26" i="16" s="1"/>
  <c r="NH26" i="16" a="1"/>
  <c r="NH26" i="16" s="1"/>
  <c r="NG26" i="16" a="1"/>
  <c r="NG26" i="16" s="1"/>
  <c r="NF26" i="16" a="1"/>
  <c r="NF26" i="16" s="1"/>
  <c r="NE26" i="16" a="1"/>
  <c r="NE26" i="16" s="1"/>
  <c r="ND26" i="16" a="1"/>
  <c r="ND26" i="16" s="1"/>
  <c r="NC26" i="16" a="1"/>
  <c r="NC26" i="16" s="1"/>
  <c r="NB26" i="16" a="1"/>
  <c r="NB26" i="16" s="1"/>
  <c r="NA26" i="16" a="1"/>
  <c r="NA26" i="16" s="1"/>
  <c r="MZ26" i="16" a="1"/>
  <c r="MZ26" i="16" s="1"/>
  <c r="MY26" i="16" a="1"/>
  <c r="MY26" i="16" s="1"/>
  <c r="MX26" i="16" a="1"/>
  <c r="MX26" i="16" s="1"/>
  <c r="MW26" i="16" a="1"/>
  <c r="MW26" i="16" s="1"/>
  <c r="MV26" i="16" a="1"/>
  <c r="MV26" i="16" s="1"/>
  <c r="MU26" i="16" a="1"/>
  <c r="MU26" i="16" s="1"/>
  <c r="MT26" i="16" a="1"/>
  <c r="MT26" i="16" s="1"/>
  <c r="MS26" i="16" a="1"/>
  <c r="MS26" i="16" s="1"/>
  <c r="MR26" i="16" a="1"/>
  <c r="MR26" i="16" s="1"/>
  <c r="MQ26" i="16" a="1"/>
  <c r="MQ26" i="16" s="1"/>
  <c r="MP26" i="16" a="1"/>
  <c r="MP26" i="16" s="1"/>
  <c r="MO26" i="16" a="1"/>
  <c r="MO26" i="16" s="1"/>
  <c r="MN26" i="16" a="1"/>
  <c r="MN26" i="16" s="1"/>
  <c r="MM26" i="16" a="1"/>
  <c r="MM26" i="16" s="1"/>
  <c r="ML26" i="16" a="1"/>
  <c r="ML26" i="16" s="1"/>
  <c r="MK26" i="16" a="1"/>
  <c r="MK26" i="16" s="1"/>
  <c r="MJ26" i="16" a="1"/>
  <c r="MJ26" i="16" s="1"/>
  <c r="MI26" i="16" a="1"/>
  <c r="MI26" i="16" s="1"/>
  <c r="MH26" i="16" a="1"/>
  <c r="MH26" i="16" s="1"/>
  <c r="MG26" i="16" a="1"/>
  <c r="MG26" i="16" s="1"/>
  <c r="MF26" i="16" a="1"/>
  <c r="MF26" i="16" s="1"/>
  <c r="ME26" i="16" a="1"/>
  <c r="ME26" i="16" s="1"/>
  <c r="MD26" i="16" a="1"/>
  <c r="MD26" i="16" s="1"/>
  <c r="MC26" i="16" a="1"/>
  <c r="MC26" i="16" s="1"/>
  <c r="MB26" i="16" a="1"/>
  <c r="MB26" i="16" s="1"/>
  <c r="MA26" i="16" a="1"/>
  <c r="MA26" i="16" s="1"/>
  <c r="LZ26" i="16" a="1"/>
  <c r="LZ26" i="16" s="1"/>
  <c r="LY26" i="16" a="1"/>
  <c r="LY26" i="16" s="1"/>
  <c r="LX26" i="16" a="1"/>
  <c r="LX26" i="16" s="1"/>
  <c r="LW26" i="16" a="1"/>
  <c r="LW26" i="16" s="1"/>
  <c r="LV26" i="16" a="1"/>
  <c r="LV26" i="16" s="1"/>
  <c r="LU26" i="16" a="1"/>
  <c r="LU26" i="16" s="1"/>
  <c r="LT26" i="16" a="1"/>
  <c r="LT26" i="16" s="1"/>
  <c r="LS26" i="16" a="1"/>
  <c r="LS26" i="16" s="1"/>
  <c r="LR26" i="16" a="1"/>
  <c r="LR26" i="16" s="1"/>
  <c r="LQ26" i="16" a="1"/>
  <c r="LQ26" i="16" s="1"/>
  <c r="LP26" i="16" a="1"/>
  <c r="LP26" i="16" s="1"/>
  <c r="LO26" i="16" a="1"/>
  <c r="LO26" i="16" s="1"/>
  <c r="LN26" i="16" a="1"/>
  <c r="LN26" i="16" s="1"/>
  <c r="LM26" i="16" a="1"/>
  <c r="LM26" i="16" s="1"/>
  <c r="LL26" i="16" a="1"/>
  <c r="LL26" i="16" s="1"/>
  <c r="LK26" i="16" a="1"/>
  <c r="LK26" i="16" s="1"/>
  <c r="LJ26" i="16" a="1"/>
  <c r="LJ26" i="16" s="1"/>
  <c r="LI26" i="16" a="1"/>
  <c r="LI26" i="16" s="1"/>
  <c r="LH26" i="16" a="1"/>
  <c r="LH26" i="16" s="1"/>
  <c r="LG26" i="16" a="1"/>
  <c r="LG26" i="16" s="1"/>
  <c r="LF26" i="16" a="1"/>
  <c r="LF26" i="16" s="1"/>
  <c r="LE26" i="16" a="1"/>
  <c r="LE26" i="16" s="1"/>
  <c r="LD26" i="16" a="1"/>
  <c r="LD26" i="16" s="1"/>
  <c r="LC26" i="16" a="1"/>
  <c r="LC26" i="16" s="1"/>
  <c r="LB26" i="16" a="1"/>
  <c r="LB26" i="16" s="1"/>
  <c r="LA26" i="16" a="1"/>
  <c r="LA26" i="16" s="1"/>
  <c r="KZ26" i="16" a="1"/>
  <c r="KZ26" i="16" s="1"/>
  <c r="KY26" i="16" a="1"/>
  <c r="KY26" i="16" s="1"/>
  <c r="KX26" i="16" a="1"/>
  <c r="KX26" i="16" s="1"/>
  <c r="KW26" i="16" a="1"/>
  <c r="KW26" i="16" s="1"/>
  <c r="KV26" i="16" a="1"/>
  <c r="KV26" i="16" s="1"/>
  <c r="KU26" i="16" a="1"/>
  <c r="KU26" i="16" s="1"/>
  <c r="KT26" i="16" a="1"/>
  <c r="KT26" i="16" s="1"/>
  <c r="KS26" i="16" a="1"/>
  <c r="KS26" i="16" s="1"/>
  <c r="KR26" i="16" a="1"/>
  <c r="KR26" i="16" s="1"/>
  <c r="KQ26" i="16" a="1"/>
  <c r="KQ26" i="16" s="1"/>
  <c r="KP26" i="16" a="1"/>
  <c r="KP26" i="16" s="1"/>
  <c r="KO26" i="16" a="1"/>
  <c r="KO26" i="16" s="1"/>
  <c r="KN26" i="16" a="1"/>
  <c r="KN26" i="16" s="1"/>
  <c r="KM26" i="16" a="1"/>
  <c r="KM26" i="16" s="1"/>
  <c r="KL26" i="16" a="1"/>
  <c r="KL26" i="16" s="1"/>
  <c r="KK26" i="16" a="1"/>
  <c r="KK26" i="16" s="1"/>
  <c r="KJ26" i="16" a="1"/>
  <c r="KJ26" i="16" s="1"/>
  <c r="KI26" i="16" a="1"/>
  <c r="KI26" i="16" s="1"/>
  <c r="KH26" i="16" a="1"/>
  <c r="KH26" i="16" s="1"/>
  <c r="KG26" i="16" a="1"/>
  <c r="KG26" i="16" s="1"/>
  <c r="KF26" i="16" a="1"/>
  <c r="KF26" i="16" s="1"/>
  <c r="KE26" i="16" a="1"/>
  <c r="KE26" i="16" s="1"/>
  <c r="KD26" i="16" a="1"/>
  <c r="KD26" i="16" s="1"/>
  <c r="KC26" i="16" a="1"/>
  <c r="KC26" i="16" s="1"/>
  <c r="KB26" i="16" a="1"/>
  <c r="KB26" i="16" s="1"/>
  <c r="KA26" i="16" a="1"/>
  <c r="KA26" i="16" s="1"/>
  <c r="JZ26" i="16" a="1"/>
  <c r="JZ26" i="16" s="1"/>
  <c r="JY26" i="16" a="1"/>
  <c r="JY26" i="16" s="1"/>
  <c r="JX26" i="16" a="1"/>
  <c r="JX26" i="16" s="1"/>
  <c r="JW26" i="16" a="1"/>
  <c r="JW26" i="16" s="1"/>
  <c r="JV26" i="16" a="1"/>
  <c r="JV26" i="16" s="1"/>
  <c r="JU26" i="16" a="1"/>
  <c r="JU26" i="16" s="1"/>
  <c r="JT26" i="16" a="1"/>
  <c r="JT26" i="16" s="1"/>
  <c r="JS26" i="16" a="1"/>
  <c r="JS26" i="16" s="1"/>
  <c r="JR26" i="16" a="1"/>
  <c r="JR26" i="16" s="1"/>
  <c r="JQ26" i="16" a="1"/>
  <c r="JQ26" i="16" s="1"/>
  <c r="JP26" i="16" a="1"/>
  <c r="JP26" i="16" s="1"/>
  <c r="JO26" i="16" a="1"/>
  <c r="JO26" i="16" s="1"/>
  <c r="JN26" i="16" a="1"/>
  <c r="JN26" i="16" s="1"/>
  <c r="JM26" i="16" a="1"/>
  <c r="JM26" i="16" s="1"/>
  <c r="JL26" i="16" a="1"/>
  <c r="JL26" i="16" s="1"/>
  <c r="JK26" i="16" a="1"/>
  <c r="JK26" i="16" s="1"/>
  <c r="JJ26" i="16" a="1"/>
  <c r="JJ26" i="16" s="1"/>
  <c r="JI26" i="16" a="1"/>
  <c r="JI26" i="16" s="1"/>
  <c r="JH26" i="16" a="1"/>
  <c r="JH26" i="16" s="1"/>
  <c r="JG26" i="16" a="1"/>
  <c r="JG26" i="16" s="1"/>
  <c r="JF26" i="16" a="1"/>
  <c r="JF26" i="16" s="1"/>
  <c r="JE26" i="16" a="1"/>
  <c r="JE26" i="16" s="1"/>
  <c r="JD26" i="16" a="1"/>
  <c r="JD26" i="16" s="1"/>
  <c r="JC26" i="16" a="1"/>
  <c r="JC26" i="16" s="1"/>
  <c r="JB26" i="16" a="1"/>
  <c r="JB26" i="16" s="1"/>
  <c r="JA26" i="16" a="1"/>
  <c r="JA26" i="16" s="1"/>
  <c r="IZ26" i="16" a="1"/>
  <c r="IZ26" i="16" s="1"/>
  <c r="IY26" i="16" a="1"/>
  <c r="IY26" i="16" s="1"/>
  <c r="IX26" i="16" a="1"/>
  <c r="IX26" i="16" s="1"/>
  <c r="IW26" i="16" a="1"/>
  <c r="IW26" i="16" s="1"/>
  <c r="IV26" i="16" a="1"/>
  <c r="IV26" i="16" s="1"/>
  <c r="IU26" i="16" a="1"/>
  <c r="IU26" i="16" s="1"/>
  <c r="IT26" i="16" a="1"/>
  <c r="IT26" i="16" s="1"/>
  <c r="IS26" i="16" a="1"/>
  <c r="IS26" i="16" s="1"/>
  <c r="IR26" i="16" a="1"/>
  <c r="IR26" i="16" s="1"/>
  <c r="IQ26" i="16" a="1"/>
  <c r="IQ26" i="16" s="1"/>
  <c r="IP26" i="16" a="1"/>
  <c r="IP26" i="16" s="1"/>
  <c r="IO26" i="16" a="1"/>
  <c r="IO26" i="16" s="1"/>
  <c r="IN26" i="16" a="1"/>
  <c r="IN26" i="16" s="1"/>
  <c r="IM26" i="16" a="1"/>
  <c r="IM26" i="16" s="1"/>
  <c r="IL26" i="16" a="1"/>
  <c r="IL26" i="16" s="1"/>
  <c r="IK26" i="16" a="1"/>
  <c r="IK26" i="16" s="1"/>
  <c r="IJ26" i="16" a="1"/>
  <c r="IJ26" i="16" s="1"/>
  <c r="II26" i="16" a="1"/>
  <c r="II26" i="16" s="1"/>
  <c r="IH26" i="16" a="1"/>
  <c r="IH26" i="16" s="1"/>
  <c r="IG26" i="16" a="1"/>
  <c r="IG26" i="16" s="1"/>
  <c r="IF26" i="16" a="1"/>
  <c r="IF26" i="16" s="1"/>
  <c r="IE26" i="16" a="1"/>
  <c r="IE26" i="16" s="1"/>
  <c r="ID26" i="16" a="1"/>
  <c r="ID26" i="16" s="1"/>
  <c r="IC26" i="16" a="1"/>
  <c r="IC26" i="16" s="1"/>
  <c r="IB26" i="16" a="1"/>
  <c r="IB26" i="16" s="1"/>
  <c r="IA26" i="16" a="1"/>
  <c r="IA26" i="16" s="1"/>
  <c r="HZ26" i="16" a="1"/>
  <c r="HZ26" i="16" s="1"/>
  <c r="HY26" i="16" a="1"/>
  <c r="HY26" i="16" s="1"/>
  <c r="HX26" i="16" a="1"/>
  <c r="HX26" i="16" s="1"/>
  <c r="HW26" i="16" a="1"/>
  <c r="HW26" i="16" s="1"/>
  <c r="HV26" i="16" a="1"/>
  <c r="HV26" i="16" s="1"/>
  <c r="HU26" i="16" a="1"/>
  <c r="HU26" i="16" s="1"/>
  <c r="HT26" i="16" a="1"/>
  <c r="HT26" i="16" s="1"/>
  <c r="HS26" i="16" a="1"/>
  <c r="HS26" i="16" s="1"/>
  <c r="HR26" i="16" a="1"/>
  <c r="HR26" i="16" s="1"/>
  <c r="HQ26" i="16" a="1"/>
  <c r="HQ26" i="16" s="1"/>
  <c r="HP26" i="16" a="1"/>
  <c r="HP26" i="16" s="1"/>
  <c r="HO26" i="16" a="1"/>
  <c r="HO26" i="16" s="1"/>
  <c r="HN26" i="16" a="1"/>
  <c r="HN26" i="16" s="1"/>
  <c r="HM26" i="16" a="1"/>
  <c r="HM26" i="16" s="1"/>
  <c r="HL26" i="16" a="1"/>
  <c r="HL26" i="16" s="1"/>
  <c r="HK26" i="16" a="1"/>
  <c r="HK26" i="16" s="1"/>
  <c r="HJ26" i="16" a="1"/>
  <c r="HJ26" i="16" s="1"/>
  <c r="HI26" i="16" a="1"/>
  <c r="HI26" i="16" s="1"/>
  <c r="HH26" i="16" a="1"/>
  <c r="HH26" i="16" s="1"/>
  <c r="HG26" i="16" a="1"/>
  <c r="HG26" i="16" s="1"/>
  <c r="HF26" i="16" a="1"/>
  <c r="HF26" i="16" s="1"/>
  <c r="HE26" i="16" a="1"/>
  <c r="HE26" i="16" s="1"/>
  <c r="HD26" i="16" a="1"/>
  <c r="HD26" i="16" s="1"/>
  <c r="HC26" i="16" a="1"/>
  <c r="HC26" i="16" s="1"/>
  <c r="HB26" i="16" a="1"/>
  <c r="HB26" i="16" s="1"/>
  <c r="HA26" i="16" a="1"/>
  <c r="HA26" i="16" s="1"/>
  <c r="GZ26" i="16" a="1"/>
  <c r="GZ26" i="16" s="1"/>
  <c r="GY26" i="16" a="1"/>
  <c r="GY26" i="16" s="1"/>
  <c r="GX26" i="16" a="1"/>
  <c r="GX26" i="16" s="1"/>
  <c r="GW26" i="16" a="1"/>
  <c r="GW26" i="16" s="1"/>
  <c r="GV26" i="16" a="1"/>
  <c r="GV26" i="16" s="1"/>
  <c r="GU26" i="16" a="1"/>
  <c r="GU26" i="16" s="1"/>
  <c r="GT26" i="16" a="1"/>
  <c r="GT26" i="16" s="1"/>
  <c r="GS26" i="16" a="1"/>
  <c r="GS26" i="16" s="1"/>
  <c r="GR26" i="16" a="1"/>
  <c r="GR26" i="16" s="1"/>
  <c r="GQ26" i="16" a="1"/>
  <c r="GQ26" i="16" s="1"/>
  <c r="GP26" i="16" a="1"/>
  <c r="GP26" i="16" s="1"/>
  <c r="GO26" i="16" a="1"/>
  <c r="GO26" i="16" s="1"/>
  <c r="GN26" i="16" a="1"/>
  <c r="GN26" i="16" s="1"/>
  <c r="GM26" i="16" a="1"/>
  <c r="GM26" i="16" s="1"/>
  <c r="GL26" i="16" a="1"/>
  <c r="GL26" i="16" s="1"/>
  <c r="GK26" i="16" a="1"/>
  <c r="GK26" i="16" s="1"/>
  <c r="GJ26" i="16" a="1"/>
  <c r="GJ26" i="16" s="1"/>
  <c r="GI26" i="16" a="1"/>
  <c r="GI26" i="16" s="1"/>
  <c r="GH26" i="16" a="1"/>
  <c r="GH26" i="16" s="1"/>
  <c r="GG26" i="16" a="1"/>
  <c r="GG26" i="16" s="1"/>
  <c r="GF26" i="16" a="1"/>
  <c r="GF26" i="16" s="1"/>
  <c r="GE26" i="16" a="1"/>
  <c r="GE26" i="16" s="1"/>
  <c r="GD26" i="16" a="1"/>
  <c r="GD26" i="16" s="1"/>
  <c r="GC26" i="16" a="1"/>
  <c r="GC26" i="16" s="1"/>
  <c r="GB26" i="16" a="1"/>
  <c r="GB26" i="16" s="1"/>
  <c r="GA26" i="16" a="1"/>
  <c r="GA26" i="16" s="1"/>
  <c r="FZ26" i="16" a="1"/>
  <c r="FZ26" i="16" s="1"/>
  <c r="FY26" i="16" a="1"/>
  <c r="FY26" i="16" s="1"/>
  <c r="FX26" i="16" a="1"/>
  <c r="FX26" i="16" s="1"/>
  <c r="FW26" i="16" a="1"/>
  <c r="FW26" i="16" s="1"/>
  <c r="FV26" i="16" a="1"/>
  <c r="FV26" i="16" s="1"/>
  <c r="FU26" i="16" a="1"/>
  <c r="FU26" i="16" s="1"/>
  <c r="FT26" i="16" a="1"/>
  <c r="FT26" i="16" s="1"/>
  <c r="FS26" i="16" a="1"/>
  <c r="FS26" i="16" s="1"/>
  <c r="FR26" i="16" a="1"/>
  <c r="FR26" i="16" s="1"/>
  <c r="FQ26" i="16" a="1"/>
  <c r="FQ26" i="16" s="1"/>
  <c r="FP26" i="16" a="1"/>
  <c r="FP26" i="16" s="1"/>
  <c r="FO26" i="16" a="1"/>
  <c r="FO26" i="16" s="1"/>
  <c r="FN26" i="16" a="1"/>
  <c r="FN26" i="16" s="1"/>
  <c r="FM26" i="16" a="1"/>
  <c r="FM26" i="16" s="1"/>
  <c r="FL26" i="16" a="1"/>
  <c r="FL26" i="16" s="1"/>
  <c r="FK26" i="16" a="1"/>
  <c r="FK26" i="16" s="1"/>
  <c r="FJ26" i="16" a="1"/>
  <c r="FJ26" i="16" s="1"/>
  <c r="FI26" i="16" a="1"/>
  <c r="FI26" i="16" s="1"/>
  <c r="FH26" i="16" a="1"/>
  <c r="FH26" i="16" s="1"/>
  <c r="FG26" i="16" a="1"/>
  <c r="FG26" i="16" s="1"/>
  <c r="FF26" i="16" a="1"/>
  <c r="FF26" i="16" s="1"/>
  <c r="FE26" i="16" a="1"/>
  <c r="FE26" i="16" s="1"/>
  <c r="FD26" i="16" a="1"/>
  <c r="FD26" i="16" s="1"/>
  <c r="FC26" i="16" a="1"/>
  <c r="FC26" i="16" s="1"/>
  <c r="FB26" i="16" a="1"/>
  <c r="FB26" i="16" s="1"/>
  <c r="FA26" i="16" a="1"/>
  <c r="FA26" i="16" s="1"/>
  <c r="EZ26" i="16" a="1"/>
  <c r="EZ26" i="16" s="1"/>
  <c r="EY26" i="16" a="1"/>
  <c r="EY26" i="16" s="1"/>
  <c r="EX26" i="16" a="1"/>
  <c r="EX26" i="16" s="1"/>
  <c r="EW26" i="16" a="1"/>
  <c r="EW26" i="16" s="1"/>
  <c r="EV26" i="16" a="1"/>
  <c r="EV26" i="16" s="1"/>
  <c r="EU26" i="16" a="1"/>
  <c r="EU26" i="16" s="1"/>
  <c r="ET26" i="16" a="1"/>
  <c r="ET26" i="16" s="1"/>
  <c r="ES26" i="16" a="1"/>
  <c r="ES26" i="16" s="1"/>
  <c r="ER26" i="16" a="1"/>
  <c r="ER26" i="16" s="1"/>
  <c r="EQ26" i="16" a="1"/>
  <c r="EQ26" i="16" s="1"/>
  <c r="EP26" i="16" a="1"/>
  <c r="EP26" i="16" s="1"/>
  <c r="EO26" i="16" a="1"/>
  <c r="EO26" i="16" s="1"/>
  <c r="EN26" i="16" a="1"/>
  <c r="EN26" i="16" s="1"/>
  <c r="EM26" i="16" a="1"/>
  <c r="EM26" i="16" s="1"/>
  <c r="EL26" i="16" a="1"/>
  <c r="EL26" i="16" s="1"/>
  <c r="EK26" i="16" a="1"/>
  <c r="EK26" i="16" s="1"/>
  <c r="EJ26" i="16" a="1"/>
  <c r="EJ26" i="16" s="1"/>
  <c r="EI26" i="16" a="1"/>
  <c r="EI26" i="16" s="1"/>
  <c r="EH26" i="16" a="1"/>
  <c r="EH26" i="16" s="1"/>
  <c r="EG26" i="16" a="1"/>
  <c r="EG26" i="16" s="1"/>
  <c r="EF26" i="16" a="1"/>
  <c r="EF26" i="16" s="1"/>
  <c r="EE26" i="16" a="1"/>
  <c r="EE26" i="16" s="1"/>
  <c r="ED26" i="16" a="1"/>
  <c r="ED26" i="16" s="1"/>
  <c r="EC26" i="16" a="1"/>
  <c r="EC26" i="16" s="1"/>
  <c r="EB26" i="16" a="1"/>
  <c r="EB26" i="16" s="1"/>
  <c r="EA26" i="16" a="1"/>
  <c r="EA26" i="16" s="1"/>
  <c r="DZ26" i="16" a="1"/>
  <c r="DZ26" i="16" s="1"/>
  <c r="DY26" i="16" a="1"/>
  <c r="DY26" i="16" s="1"/>
  <c r="DX26" i="16" a="1"/>
  <c r="DX26" i="16" s="1"/>
  <c r="DW26" i="16" a="1"/>
  <c r="DW26" i="16" s="1"/>
  <c r="DV26" i="16" a="1"/>
  <c r="DV26" i="16" s="1"/>
  <c r="DU26" i="16" a="1"/>
  <c r="DU26" i="16" s="1"/>
  <c r="DT26" i="16" a="1"/>
  <c r="DT26" i="16" s="1"/>
  <c r="DS26" i="16" a="1"/>
  <c r="DS26" i="16" s="1"/>
  <c r="DR26" i="16" a="1"/>
  <c r="DR26" i="16" s="1"/>
  <c r="DQ26" i="16" a="1"/>
  <c r="DQ26" i="16" s="1"/>
  <c r="DP26" i="16" a="1"/>
  <c r="DP26" i="16" s="1"/>
  <c r="DO26" i="16" a="1"/>
  <c r="DO26" i="16" s="1"/>
  <c r="DN26" i="16" a="1"/>
  <c r="DN26" i="16" s="1"/>
  <c r="DM26" i="16" a="1"/>
  <c r="DM26" i="16" s="1"/>
  <c r="DL26" i="16" a="1"/>
  <c r="DL26" i="16" s="1"/>
  <c r="DK26" i="16" a="1"/>
  <c r="DK26" i="16" s="1"/>
  <c r="DJ26" i="16" a="1"/>
  <c r="DJ26" i="16" s="1"/>
  <c r="DI26" i="16" a="1"/>
  <c r="DI26" i="16" s="1"/>
  <c r="DH26" i="16" a="1"/>
  <c r="DH26" i="16" s="1"/>
  <c r="DG26" i="16" a="1"/>
  <c r="DG26" i="16" s="1"/>
  <c r="DF26" i="16" a="1"/>
  <c r="DF26" i="16" s="1"/>
  <c r="DE26" i="16" a="1"/>
  <c r="DE26" i="16" s="1"/>
  <c r="DD26" i="16" a="1"/>
  <c r="DD26" i="16" s="1"/>
  <c r="DC26" i="16" a="1"/>
  <c r="DC26" i="16" s="1"/>
  <c r="DB26" i="16" a="1"/>
  <c r="DB26" i="16" s="1"/>
  <c r="DA26" i="16" a="1"/>
  <c r="DA26" i="16" s="1"/>
  <c r="CZ26" i="16" a="1"/>
  <c r="CZ26" i="16" s="1"/>
  <c r="CY26" i="16" a="1"/>
  <c r="CY26" i="16" s="1"/>
  <c r="CX26" i="16" a="1"/>
  <c r="CX26" i="16" s="1"/>
  <c r="CW26" i="16" a="1"/>
  <c r="CW26" i="16" s="1"/>
  <c r="CV26" i="16" a="1"/>
  <c r="CV26" i="16" s="1"/>
  <c r="CU26" i="16" a="1"/>
  <c r="CU26" i="16" s="1"/>
  <c r="CT26" i="16" a="1"/>
  <c r="CT26" i="16" s="1"/>
  <c r="CS26" i="16" a="1"/>
  <c r="CS26" i="16" s="1"/>
  <c r="CR26" i="16" a="1"/>
  <c r="CR26" i="16" s="1"/>
  <c r="CQ26" i="16" a="1"/>
  <c r="CQ26" i="16" s="1"/>
  <c r="CP26" i="16" a="1"/>
  <c r="CP26" i="16" s="1"/>
  <c r="CO26" i="16" a="1"/>
  <c r="CO26" i="16" s="1"/>
  <c r="CN26" i="16" a="1"/>
  <c r="CN26" i="16" s="1"/>
  <c r="CM26" i="16" a="1"/>
  <c r="CM26" i="16" s="1"/>
  <c r="CL26" i="16" a="1"/>
  <c r="CL26" i="16" s="1"/>
  <c r="CK26" i="16" a="1"/>
  <c r="CK26" i="16" s="1"/>
  <c r="CJ26" i="16" a="1"/>
  <c r="CJ26" i="16" s="1"/>
  <c r="CI26" i="16" a="1"/>
  <c r="CI26" i="16" s="1"/>
  <c r="CH26" i="16" a="1"/>
  <c r="CH26" i="16" s="1"/>
  <c r="CG26" i="16" a="1"/>
  <c r="CG26" i="16" s="1"/>
  <c r="CF26" i="16" a="1"/>
  <c r="CF26" i="16" s="1"/>
  <c r="CE26" i="16" a="1"/>
  <c r="CE26" i="16" s="1"/>
  <c r="CD26" i="16" a="1"/>
  <c r="CD26" i="16" s="1"/>
  <c r="CC26" i="16" a="1"/>
  <c r="CC26" i="16" s="1"/>
  <c r="CB26" i="16" a="1"/>
  <c r="CB26" i="16" s="1"/>
  <c r="CA26" i="16" a="1"/>
  <c r="CA26" i="16" s="1"/>
  <c r="BZ26" i="16" a="1"/>
  <c r="BZ26" i="16" s="1"/>
  <c r="BY26" i="16" a="1"/>
  <c r="BY26" i="16" s="1"/>
  <c r="BX26" i="16" a="1"/>
  <c r="BX26" i="16" s="1"/>
  <c r="BW26" i="16" a="1"/>
  <c r="BW26" i="16" s="1"/>
  <c r="BV26" i="16" a="1"/>
  <c r="BV26" i="16" s="1"/>
  <c r="BU26" i="16" a="1"/>
  <c r="BU26" i="16" s="1"/>
  <c r="BT26" i="16" a="1"/>
  <c r="BT26" i="16" s="1"/>
  <c r="BS26" i="16" a="1"/>
  <c r="BS26" i="16" s="1"/>
  <c r="BR26" i="16" a="1"/>
  <c r="BR26" i="16" s="1"/>
  <c r="BQ26" i="16" a="1"/>
  <c r="BQ26" i="16" s="1"/>
  <c r="BP26" i="16" a="1"/>
  <c r="BP26" i="16" s="1"/>
  <c r="BO26" i="16" a="1"/>
  <c r="BO26" i="16" s="1"/>
  <c r="BN26" i="16" a="1"/>
  <c r="BN26" i="16" s="1"/>
  <c r="BM26" i="16" a="1"/>
  <c r="BM26" i="16" s="1"/>
  <c r="BL26" i="16" a="1"/>
  <c r="BL26" i="16" s="1"/>
  <c r="BK26" i="16" a="1"/>
  <c r="BK26" i="16" s="1"/>
  <c r="BJ26" i="16" a="1"/>
  <c r="BJ26" i="16" s="1"/>
  <c r="BI26" i="16" a="1"/>
  <c r="BI26" i="16" s="1"/>
  <c r="BH26" i="16" a="1"/>
  <c r="BH26" i="16" s="1"/>
  <c r="BG26" i="16" a="1"/>
  <c r="BG26" i="16" s="1"/>
  <c r="BF26" i="16" a="1"/>
  <c r="BF26" i="16" s="1"/>
  <c r="BE26" i="16" a="1"/>
  <c r="BE26" i="16" s="1"/>
  <c r="BD26" i="16" a="1"/>
  <c r="BD26" i="16" s="1"/>
  <c r="BC26" i="16" a="1"/>
  <c r="BC26" i="16" s="1"/>
  <c r="BB26" i="16" a="1"/>
  <c r="BB26" i="16" s="1"/>
  <c r="BA26" i="16" a="1"/>
  <c r="BA26" i="16" s="1"/>
  <c r="AZ26" i="16" a="1"/>
  <c r="AZ26" i="16" s="1"/>
  <c r="AY26" i="16" a="1"/>
  <c r="AY26" i="16" s="1"/>
  <c r="AX26" i="16" a="1"/>
  <c r="AX26" i="16" s="1"/>
  <c r="AW26" i="16" a="1"/>
  <c r="AW26" i="16" s="1"/>
  <c r="AV26" i="16" a="1"/>
  <c r="AV26" i="16" s="1"/>
  <c r="AU26" i="16" a="1"/>
  <c r="AU26" i="16" s="1"/>
  <c r="AT26" i="16" a="1"/>
  <c r="AT26" i="16" s="1"/>
  <c r="AS26" i="16" a="1"/>
  <c r="AS26" i="16" s="1"/>
  <c r="AR26" i="16" a="1"/>
  <c r="AR26" i="16" s="1"/>
  <c r="AQ26" i="16" a="1"/>
  <c r="AQ26" i="16" s="1"/>
  <c r="AP26" i="16" a="1"/>
  <c r="AP26" i="16" s="1"/>
  <c r="AO26" i="16" a="1"/>
  <c r="AO26" i="16" s="1"/>
  <c r="AN26" i="16" a="1"/>
  <c r="AN26" i="16" s="1"/>
  <c r="AM26" i="16" a="1"/>
  <c r="AM26" i="16" s="1"/>
  <c r="AL26" i="16" a="1"/>
  <c r="AL26" i="16" s="1"/>
  <c r="AK26" i="16" a="1"/>
  <c r="AK26" i="16" s="1"/>
  <c r="AJ26" i="16" a="1"/>
  <c r="AJ26" i="16" s="1"/>
  <c r="AI26" i="16" a="1"/>
  <c r="AI26" i="16" s="1"/>
  <c r="AH26" i="16" a="1"/>
  <c r="AH26" i="16" s="1"/>
  <c r="AG26" i="16" a="1"/>
  <c r="AG26" i="16" s="1"/>
  <c r="AF26" i="16" a="1"/>
  <c r="AF26" i="16" s="1"/>
  <c r="AE26" i="16" a="1"/>
  <c r="AE26" i="16" s="1"/>
  <c r="AD26" i="16" a="1"/>
  <c r="AD26" i="16" s="1"/>
  <c r="AC26" i="16" a="1"/>
  <c r="AC26" i="16" s="1"/>
  <c r="AB26" i="16" a="1"/>
  <c r="AB26" i="16" s="1"/>
  <c r="AA26" i="16" a="1"/>
  <c r="AA26" i="16" s="1"/>
  <c r="Z26" i="16" a="1"/>
  <c r="Z26" i="16" s="1"/>
  <c r="Y26" i="16" a="1"/>
  <c r="Y26" i="16" s="1"/>
  <c r="X26" i="16" a="1"/>
  <c r="X26" i="16" s="1"/>
  <c r="W26" i="16" a="1"/>
  <c r="W26" i="16" s="1"/>
  <c r="V26" i="16" a="1"/>
  <c r="V26" i="16" s="1"/>
  <c r="U26" i="16" a="1"/>
  <c r="U26" i="16" s="1"/>
  <c r="T26" i="16" a="1"/>
  <c r="T26" i="16" s="1"/>
  <c r="S26" i="16" a="1"/>
  <c r="S26" i="16" s="1"/>
  <c r="R26" i="16" a="1"/>
  <c r="R26" i="16" s="1"/>
  <c r="Q26" i="16" a="1"/>
  <c r="Q26" i="16" s="1"/>
  <c r="P26" i="16" a="1"/>
  <c r="P26" i="16" s="1"/>
  <c r="O26" i="16" a="1"/>
  <c r="O26" i="16" s="1"/>
  <c r="N26" i="16" a="1"/>
  <c r="N26" i="16" s="1"/>
  <c r="M26" i="16" a="1"/>
  <c r="M26" i="16" s="1"/>
  <c r="L26" i="16" a="1"/>
  <c r="L26" i="16" s="1"/>
  <c r="K26" i="16" a="1"/>
  <c r="K26" i="16" s="1"/>
  <c r="J26" i="16" a="1"/>
  <c r="J26" i="16" s="1"/>
  <c r="NJ25" i="16" a="1"/>
  <c r="NJ25" i="16" s="1"/>
  <c r="NI25" i="16" a="1"/>
  <c r="NI25" i="16" s="1"/>
  <c r="NH25" i="16" a="1"/>
  <c r="NH25" i="16" s="1"/>
  <c r="NG25" i="16" a="1"/>
  <c r="NG25" i="16" s="1"/>
  <c r="NF25" i="16" a="1"/>
  <c r="NF25" i="16" s="1"/>
  <c r="NE25" i="16" a="1"/>
  <c r="NE25" i="16" s="1"/>
  <c r="ND25" i="16" a="1"/>
  <c r="ND25" i="16" s="1"/>
  <c r="NC25" i="16" a="1"/>
  <c r="NC25" i="16" s="1"/>
  <c r="NB25" i="16" a="1"/>
  <c r="NB25" i="16" s="1"/>
  <c r="NA25" i="16" a="1"/>
  <c r="NA25" i="16" s="1"/>
  <c r="MZ25" i="16" a="1"/>
  <c r="MZ25" i="16" s="1"/>
  <c r="MY25" i="16" a="1"/>
  <c r="MY25" i="16" s="1"/>
  <c r="MX25" i="16" a="1"/>
  <c r="MX25" i="16" s="1"/>
  <c r="MW25" i="16" a="1"/>
  <c r="MW25" i="16" s="1"/>
  <c r="MV25" i="16" a="1"/>
  <c r="MV25" i="16" s="1"/>
  <c r="MU25" i="16" a="1"/>
  <c r="MU25" i="16" s="1"/>
  <c r="MT25" i="16" a="1"/>
  <c r="MT25" i="16" s="1"/>
  <c r="MS25" i="16" a="1"/>
  <c r="MS25" i="16" s="1"/>
  <c r="MR25" i="16" a="1"/>
  <c r="MR25" i="16" s="1"/>
  <c r="MQ25" i="16" a="1"/>
  <c r="MQ25" i="16" s="1"/>
  <c r="MP25" i="16" a="1"/>
  <c r="MP25" i="16" s="1"/>
  <c r="MO25" i="16" a="1"/>
  <c r="MO25" i="16" s="1"/>
  <c r="MN25" i="16" a="1"/>
  <c r="MN25" i="16" s="1"/>
  <c r="MM25" i="16" a="1"/>
  <c r="MM25" i="16" s="1"/>
  <c r="ML25" i="16" a="1"/>
  <c r="ML25" i="16" s="1"/>
  <c r="MK25" i="16" a="1"/>
  <c r="MK25" i="16" s="1"/>
  <c r="MJ25" i="16" a="1"/>
  <c r="MJ25" i="16" s="1"/>
  <c r="MI25" i="16" a="1"/>
  <c r="MI25" i="16" s="1"/>
  <c r="MH25" i="16" a="1"/>
  <c r="MH25" i="16" s="1"/>
  <c r="MG25" i="16" a="1"/>
  <c r="MG25" i="16" s="1"/>
  <c r="MF25" i="16" a="1"/>
  <c r="MF25" i="16" s="1"/>
  <c r="ME25" i="16" a="1"/>
  <c r="ME25" i="16" s="1"/>
  <c r="MD25" i="16" a="1"/>
  <c r="MD25" i="16" s="1"/>
  <c r="MC25" i="16" a="1"/>
  <c r="MC25" i="16" s="1"/>
  <c r="MB25" i="16" a="1"/>
  <c r="MB25" i="16" s="1"/>
  <c r="MA25" i="16" a="1"/>
  <c r="MA25" i="16" s="1"/>
  <c r="LZ25" i="16" a="1"/>
  <c r="LZ25" i="16" s="1"/>
  <c r="LY25" i="16" a="1"/>
  <c r="LY25" i="16" s="1"/>
  <c r="LX25" i="16" a="1"/>
  <c r="LX25" i="16" s="1"/>
  <c r="LW25" i="16" a="1"/>
  <c r="LW25" i="16" s="1"/>
  <c r="LV25" i="16" a="1"/>
  <c r="LV25" i="16" s="1"/>
  <c r="LU25" i="16" a="1"/>
  <c r="LU25" i="16" s="1"/>
  <c r="LT25" i="16" a="1"/>
  <c r="LT25" i="16" s="1"/>
  <c r="LS25" i="16" a="1"/>
  <c r="LS25" i="16" s="1"/>
  <c r="LR25" i="16" a="1"/>
  <c r="LR25" i="16" s="1"/>
  <c r="LQ25" i="16" a="1"/>
  <c r="LQ25" i="16" s="1"/>
  <c r="LP25" i="16" a="1"/>
  <c r="LP25" i="16" s="1"/>
  <c r="LO25" i="16" a="1"/>
  <c r="LO25" i="16" s="1"/>
  <c r="LN25" i="16" a="1"/>
  <c r="LN25" i="16" s="1"/>
  <c r="LM25" i="16" a="1"/>
  <c r="LM25" i="16" s="1"/>
  <c r="LL25" i="16" a="1"/>
  <c r="LL25" i="16" s="1"/>
  <c r="LK25" i="16" a="1"/>
  <c r="LK25" i="16" s="1"/>
  <c r="LJ25" i="16" a="1"/>
  <c r="LJ25" i="16" s="1"/>
  <c r="LI25" i="16" a="1"/>
  <c r="LI25" i="16" s="1"/>
  <c r="LH25" i="16" a="1"/>
  <c r="LH25" i="16" s="1"/>
  <c r="LG25" i="16" a="1"/>
  <c r="LG25" i="16" s="1"/>
  <c r="LF25" i="16" a="1"/>
  <c r="LF25" i="16" s="1"/>
  <c r="LE25" i="16" a="1"/>
  <c r="LE25" i="16" s="1"/>
  <c r="LD25" i="16" a="1"/>
  <c r="LD25" i="16" s="1"/>
  <c r="LC25" i="16" a="1"/>
  <c r="LC25" i="16" s="1"/>
  <c r="LB25" i="16" a="1"/>
  <c r="LB25" i="16" s="1"/>
  <c r="LA25" i="16" a="1"/>
  <c r="LA25" i="16" s="1"/>
  <c r="KZ25" i="16" a="1"/>
  <c r="KZ25" i="16" s="1"/>
  <c r="KY25" i="16" a="1"/>
  <c r="KY25" i="16" s="1"/>
  <c r="KX25" i="16" a="1"/>
  <c r="KX25" i="16" s="1"/>
  <c r="KW25" i="16" a="1"/>
  <c r="KW25" i="16" s="1"/>
  <c r="KV25" i="16" a="1"/>
  <c r="KV25" i="16" s="1"/>
  <c r="KU25" i="16" a="1"/>
  <c r="KU25" i="16" s="1"/>
  <c r="KT25" i="16" a="1"/>
  <c r="KT25" i="16" s="1"/>
  <c r="KS25" i="16" a="1"/>
  <c r="KS25" i="16" s="1"/>
  <c r="KR25" i="16" a="1"/>
  <c r="KR25" i="16" s="1"/>
  <c r="KQ25" i="16" a="1"/>
  <c r="KQ25" i="16" s="1"/>
  <c r="KP25" i="16" a="1"/>
  <c r="KP25" i="16" s="1"/>
  <c r="KO25" i="16" a="1"/>
  <c r="KO25" i="16" s="1"/>
  <c r="KN25" i="16" a="1"/>
  <c r="KN25" i="16" s="1"/>
  <c r="KM25" i="16" a="1"/>
  <c r="KM25" i="16" s="1"/>
  <c r="KL25" i="16" a="1"/>
  <c r="KL25" i="16" s="1"/>
  <c r="KK25" i="16" a="1"/>
  <c r="KK25" i="16" s="1"/>
  <c r="KJ25" i="16" a="1"/>
  <c r="KJ25" i="16" s="1"/>
  <c r="KI25" i="16" a="1"/>
  <c r="KI25" i="16" s="1"/>
  <c r="KH25" i="16" a="1"/>
  <c r="KH25" i="16" s="1"/>
  <c r="KG25" i="16" a="1"/>
  <c r="KG25" i="16" s="1"/>
  <c r="KF25" i="16" a="1"/>
  <c r="KF25" i="16" s="1"/>
  <c r="KE25" i="16" a="1"/>
  <c r="KE25" i="16" s="1"/>
  <c r="KD25" i="16" a="1"/>
  <c r="KD25" i="16" s="1"/>
  <c r="KC25" i="16" a="1"/>
  <c r="KC25" i="16" s="1"/>
  <c r="KB25" i="16" a="1"/>
  <c r="KB25" i="16" s="1"/>
  <c r="KA25" i="16" a="1"/>
  <c r="KA25" i="16" s="1"/>
  <c r="JZ25" i="16" a="1"/>
  <c r="JZ25" i="16" s="1"/>
  <c r="JY25" i="16" a="1"/>
  <c r="JY25" i="16" s="1"/>
  <c r="JX25" i="16" a="1"/>
  <c r="JX25" i="16" s="1"/>
  <c r="JW25" i="16" a="1"/>
  <c r="JW25" i="16" s="1"/>
  <c r="JV25" i="16" a="1"/>
  <c r="JV25" i="16" s="1"/>
  <c r="JU25" i="16" a="1"/>
  <c r="JU25" i="16" s="1"/>
  <c r="JT25" i="16" a="1"/>
  <c r="JT25" i="16" s="1"/>
  <c r="JS25" i="16" a="1"/>
  <c r="JS25" i="16" s="1"/>
  <c r="JR25" i="16" a="1"/>
  <c r="JR25" i="16" s="1"/>
  <c r="JQ25" i="16" a="1"/>
  <c r="JQ25" i="16" s="1"/>
  <c r="JP25" i="16" a="1"/>
  <c r="JP25" i="16" s="1"/>
  <c r="JO25" i="16" a="1"/>
  <c r="JO25" i="16" s="1"/>
  <c r="JN25" i="16" a="1"/>
  <c r="JN25" i="16" s="1"/>
  <c r="JM25" i="16" a="1"/>
  <c r="JM25" i="16" s="1"/>
  <c r="JL25" i="16" a="1"/>
  <c r="JL25" i="16" s="1"/>
  <c r="JK25" i="16" a="1"/>
  <c r="JK25" i="16" s="1"/>
  <c r="JJ25" i="16" a="1"/>
  <c r="JJ25" i="16" s="1"/>
  <c r="JI25" i="16" a="1"/>
  <c r="JI25" i="16" s="1"/>
  <c r="JH25" i="16" a="1"/>
  <c r="JH25" i="16" s="1"/>
  <c r="JG25" i="16" a="1"/>
  <c r="JG25" i="16" s="1"/>
  <c r="JF25" i="16" a="1"/>
  <c r="JF25" i="16" s="1"/>
  <c r="JE25" i="16" a="1"/>
  <c r="JE25" i="16" s="1"/>
  <c r="JD25" i="16" a="1"/>
  <c r="JD25" i="16" s="1"/>
  <c r="JC25" i="16" a="1"/>
  <c r="JC25" i="16" s="1"/>
  <c r="JB25" i="16" a="1"/>
  <c r="JB25" i="16" s="1"/>
  <c r="JA25" i="16" a="1"/>
  <c r="JA25" i="16" s="1"/>
  <c r="IZ25" i="16" a="1"/>
  <c r="IZ25" i="16" s="1"/>
  <c r="IY25" i="16" a="1"/>
  <c r="IY25" i="16" s="1"/>
  <c r="IX25" i="16" a="1"/>
  <c r="IX25" i="16" s="1"/>
  <c r="IW25" i="16" a="1"/>
  <c r="IW25" i="16" s="1"/>
  <c r="IV25" i="16" a="1"/>
  <c r="IV25" i="16" s="1"/>
  <c r="IU25" i="16" a="1"/>
  <c r="IU25" i="16" s="1"/>
  <c r="IT25" i="16" a="1"/>
  <c r="IT25" i="16" s="1"/>
  <c r="IS25" i="16" a="1"/>
  <c r="IS25" i="16" s="1"/>
  <c r="IR25" i="16" a="1"/>
  <c r="IR25" i="16" s="1"/>
  <c r="IQ25" i="16" a="1"/>
  <c r="IQ25" i="16" s="1"/>
  <c r="IP25" i="16" a="1"/>
  <c r="IP25" i="16" s="1"/>
  <c r="IO25" i="16" a="1"/>
  <c r="IO25" i="16" s="1"/>
  <c r="IN25" i="16" a="1"/>
  <c r="IN25" i="16" s="1"/>
  <c r="IM25" i="16" a="1"/>
  <c r="IM25" i="16" s="1"/>
  <c r="IL25" i="16" a="1"/>
  <c r="IL25" i="16" s="1"/>
  <c r="IK25" i="16" a="1"/>
  <c r="IK25" i="16" s="1"/>
  <c r="IJ25" i="16" a="1"/>
  <c r="IJ25" i="16" s="1"/>
  <c r="II25" i="16" a="1"/>
  <c r="II25" i="16" s="1"/>
  <c r="IH25" i="16" a="1"/>
  <c r="IH25" i="16" s="1"/>
  <c r="IG25" i="16" a="1"/>
  <c r="IG25" i="16" s="1"/>
  <c r="IF25" i="16" a="1"/>
  <c r="IF25" i="16" s="1"/>
  <c r="IE25" i="16" a="1"/>
  <c r="IE25" i="16" s="1"/>
  <c r="ID25" i="16" a="1"/>
  <c r="ID25" i="16" s="1"/>
  <c r="IC25" i="16" a="1"/>
  <c r="IC25" i="16" s="1"/>
  <c r="IB25" i="16" a="1"/>
  <c r="IB25" i="16" s="1"/>
  <c r="IA25" i="16" a="1"/>
  <c r="IA25" i="16" s="1"/>
  <c r="HZ25" i="16" a="1"/>
  <c r="HZ25" i="16" s="1"/>
  <c r="HY25" i="16" a="1"/>
  <c r="HY25" i="16" s="1"/>
  <c r="HX25" i="16" a="1"/>
  <c r="HX25" i="16" s="1"/>
  <c r="HW25" i="16" a="1"/>
  <c r="HW25" i="16" s="1"/>
  <c r="HV25" i="16" a="1"/>
  <c r="HV25" i="16" s="1"/>
  <c r="HU25" i="16" a="1"/>
  <c r="HU25" i="16" s="1"/>
  <c r="HT25" i="16" a="1"/>
  <c r="HT25" i="16" s="1"/>
  <c r="HS25" i="16" a="1"/>
  <c r="HS25" i="16" s="1"/>
  <c r="HR25" i="16" a="1"/>
  <c r="HR25" i="16" s="1"/>
  <c r="HQ25" i="16" a="1"/>
  <c r="HQ25" i="16" s="1"/>
  <c r="HP25" i="16" a="1"/>
  <c r="HP25" i="16" s="1"/>
  <c r="HO25" i="16" a="1"/>
  <c r="HO25" i="16" s="1"/>
  <c r="HN25" i="16" a="1"/>
  <c r="HN25" i="16" s="1"/>
  <c r="HM25" i="16" a="1"/>
  <c r="HM25" i="16" s="1"/>
  <c r="HL25" i="16" a="1"/>
  <c r="HL25" i="16" s="1"/>
  <c r="HK25" i="16" a="1"/>
  <c r="HK25" i="16" s="1"/>
  <c r="HJ25" i="16" a="1"/>
  <c r="HJ25" i="16" s="1"/>
  <c r="HI25" i="16" a="1"/>
  <c r="HI25" i="16" s="1"/>
  <c r="HH25" i="16" a="1"/>
  <c r="HH25" i="16" s="1"/>
  <c r="HG25" i="16" a="1"/>
  <c r="HG25" i="16" s="1"/>
  <c r="HF25" i="16" a="1"/>
  <c r="HF25" i="16" s="1"/>
  <c r="HE25" i="16" a="1"/>
  <c r="HE25" i="16" s="1"/>
  <c r="HD25" i="16" a="1"/>
  <c r="HD25" i="16" s="1"/>
  <c r="HC25" i="16" a="1"/>
  <c r="HC25" i="16" s="1"/>
  <c r="HB25" i="16" a="1"/>
  <c r="HB25" i="16" s="1"/>
  <c r="HA25" i="16" a="1"/>
  <c r="HA25" i="16" s="1"/>
  <c r="GZ25" i="16" a="1"/>
  <c r="GZ25" i="16" s="1"/>
  <c r="GY25" i="16" a="1"/>
  <c r="GY25" i="16" s="1"/>
  <c r="GX25" i="16" a="1"/>
  <c r="GX25" i="16" s="1"/>
  <c r="GW25" i="16" a="1"/>
  <c r="GW25" i="16" s="1"/>
  <c r="GV25" i="16" a="1"/>
  <c r="GV25" i="16" s="1"/>
  <c r="GU25" i="16" a="1"/>
  <c r="GU25" i="16" s="1"/>
  <c r="GT25" i="16" a="1"/>
  <c r="GT25" i="16" s="1"/>
  <c r="GS25" i="16" a="1"/>
  <c r="GS25" i="16" s="1"/>
  <c r="GR25" i="16" a="1"/>
  <c r="GR25" i="16" s="1"/>
  <c r="GQ25" i="16" a="1"/>
  <c r="GQ25" i="16" s="1"/>
  <c r="GP25" i="16" a="1"/>
  <c r="GP25" i="16" s="1"/>
  <c r="GO25" i="16" a="1"/>
  <c r="GO25" i="16" s="1"/>
  <c r="GN25" i="16" a="1"/>
  <c r="GN25" i="16" s="1"/>
  <c r="GM25" i="16" a="1"/>
  <c r="GM25" i="16" s="1"/>
  <c r="GL25" i="16" a="1"/>
  <c r="GL25" i="16" s="1"/>
  <c r="GK25" i="16" a="1"/>
  <c r="GK25" i="16" s="1"/>
  <c r="GJ25" i="16" a="1"/>
  <c r="GJ25" i="16" s="1"/>
  <c r="GI25" i="16" a="1"/>
  <c r="GI25" i="16" s="1"/>
  <c r="GH25" i="16" a="1"/>
  <c r="GH25" i="16" s="1"/>
  <c r="GG25" i="16" a="1"/>
  <c r="GG25" i="16" s="1"/>
  <c r="GF25" i="16" a="1"/>
  <c r="GF25" i="16" s="1"/>
  <c r="GE25" i="16" a="1"/>
  <c r="GE25" i="16" s="1"/>
  <c r="GD25" i="16" a="1"/>
  <c r="GD25" i="16" s="1"/>
  <c r="GC25" i="16" a="1"/>
  <c r="GC25" i="16" s="1"/>
  <c r="GB25" i="16" a="1"/>
  <c r="GB25" i="16" s="1"/>
  <c r="GA25" i="16" a="1"/>
  <c r="GA25" i="16" s="1"/>
  <c r="FZ25" i="16" a="1"/>
  <c r="FZ25" i="16" s="1"/>
  <c r="FY25" i="16" a="1"/>
  <c r="FY25" i="16" s="1"/>
  <c r="FX25" i="16" a="1"/>
  <c r="FX25" i="16" s="1"/>
  <c r="FW25" i="16" a="1"/>
  <c r="FW25" i="16" s="1"/>
  <c r="FV25" i="16" a="1"/>
  <c r="FV25" i="16" s="1"/>
  <c r="FU25" i="16" a="1"/>
  <c r="FU25" i="16" s="1"/>
  <c r="FT25" i="16" a="1"/>
  <c r="FT25" i="16" s="1"/>
  <c r="FS25" i="16" a="1"/>
  <c r="FS25" i="16" s="1"/>
  <c r="FR25" i="16" a="1"/>
  <c r="FR25" i="16" s="1"/>
  <c r="FQ25" i="16" a="1"/>
  <c r="FQ25" i="16" s="1"/>
  <c r="FP25" i="16" a="1"/>
  <c r="FP25" i="16" s="1"/>
  <c r="FO25" i="16" a="1"/>
  <c r="FO25" i="16" s="1"/>
  <c r="FN25" i="16" a="1"/>
  <c r="FN25" i="16" s="1"/>
  <c r="FM25" i="16" a="1"/>
  <c r="FM25" i="16" s="1"/>
  <c r="FL25" i="16" a="1"/>
  <c r="FL25" i="16" s="1"/>
  <c r="FK25" i="16" a="1"/>
  <c r="FK25" i="16" s="1"/>
  <c r="FJ25" i="16" a="1"/>
  <c r="FJ25" i="16" s="1"/>
  <c r="FI25" i="16" a="1"/>
  <c r="FI25" i="16" s="1"/>
  <c r="FH25" i="16" a="1"/>
  <c r="FH25" i="16" s="1"/>
  <c r="FG25" i="16" a="1"/>
  <c r="FG25" i="16" s="1"/>
  <c r="FF25" i="16" a="1"/>
  <c r="FF25" i="16" s="1"/>
  <c r="FE25" i="16" a="1"/>
  <c r="FE25" i="16" s="1"/>
  <c r="FD25" i="16" a="1"/>
  <c r="FD25" i="16" s="1"/>
  <c r="FC25" i="16" a="1"/>
  <c r="FC25" i="16" s="1"/>
  <c r="FB25" i="16" a="1"/>
  <c r="FB25" i="16" s="1"/>
  <c r="FA25" i="16" a="1"/>
  <c r="FA25" i="16" s="1"/>
  <c r="EZ25" i="16" a="1"/>
  <c r="EZ25" i="16" s="1"/>
  <c r="EY25" i="16" a="1"/>
  <c r="EY25" i="16" s="1"/>
  <c r="EX25" i="16" a="1"/>
  <c r="EX25" i="16" s="1"/>
  <c r="EW25" i="16" a="1"/>
  <c r="EW25" i="16" s="1"/>
  <c r="EV25" i="16" a="1"/>
  <c r="EV25" i="16" s="1"/>
  <c r="EU25" i="16" a="1"/>
  <c r="EU25" i="16" s="1"/>
  <c r="ET25" i="16" a="1"/>
  <c r="ET25" i="16" s="1"/>
  <c r="ES25" i="16" a="1"/>
  <c r="ES25" i="16" s="1"/>
  <c r="ER25" i="16" a="1"/>
  <c r="ER25" i="16" s="1"/>
  <c r="EQ25" i="16" a="1"/>
  <c r="EQ25" i="16" s="1"/>
  <c r="EP25" i="16" a="1"/>
  <c r="EP25" i="16" s="1"/>
  <c r="EO25" i="16" a="1"/>
  <c r="EO25" i="16" s="1"/>
  <c r="EN25" i="16" a="1"/>
  <c r="EN25" i="16" s="1"/>
  <c r="EM25" i="16" a="1"/>
  <c r="EM25" i="16" s="1"/>
  <c r="EL25" i="16" a="1"/>
  <c r="EL25" i="16" s="1"/>
  <c r="EK25" i="16" a="1"/>
  <c r="EK25" i="16" s="1"/>
  <c r="EJ25" i="16" a="1"/>
  <c r="EJ25" i="16" s="1"/>
  <c r="EI25" i="16" a="1"/>
  <c r="EI25" i="16" s="1"/>
  <c r="EH25" i="16" a="1"/>
  <c r="EH25" i="16" s="1"/>
  <c r="EG25" i="16" a="1"/>
  <c r="EG25" i="16" s="1"/>
  <c r="EF25" i="16" a="1"/>
  <c r="EF25" i="16" s="1"/>
  <c r="EE25" i="16" a="1"/>
  <c r="EE25" i="16" s="1"/>
  <c r="ED25" i="16" a="1"/>
  <c r="ED25" i="16" s="1"/>
  <c r="EC25" i="16" a="1"/>
  <c r="EC25" i="16" s="1"/>
  <c r="EB25" i="16" a="1"/>
  <c r="EB25" i="16" s="1"/>
  <c r="EA25" i="16" a="1"/>
  <c r="EA25" i="16" s="1"/>
  <c r="DZ25" i="16" a="1"/>
  <c r="DZ25" i="16" s="1"/>
  <c r="DY25" i="16" a="1"/>
  <c r="DY25" i="16" s="1"/>
  <c r="DX25" i="16" a="1"/>
  <c r="DX25" i="16" s="1"/>
  <c r="DW25" i="16" a="1"/>
  <c r="DW25" i="16" s="1"/>
  <c r="DV25" i="16" a="1"/>
  <c r="DV25" i="16" s="1"/>
  <c r="DU25" i="16" a="1"/>
  <c r="DU25" i="16" s="1"/>
  <c r="DT25" i="16" a="1"/>
  <c r="DT25" i="16" s="1"/>
  <c r="DS25" i="16" a="1"/>
  <c r="DS25" i="16" s="1"/>
  <c r="DR25" i="16" a="1"/>
  <c r="DR25" i="16" s="1"/>
  <c r="DQ25" i="16" a="1"/>
  <c r="DQ25" i="16" s="1"/>
  <c r="DP25" i="16" a="1"/>
  <c r="DP25" i="16" s="1"/>
  <c r="DO25" i="16" a="1"/>
  <c r="DO25" i="16" s="1"/>
  <c r="DN25" i="16" a="1"/>
  <c r="DN25" i="16" s="1"/>
  <c r="DM25" i="16" a="1"/>
  <c r="DM25" i="16" s="1"/>
  <c r="DL25" i="16" a="1"/>
  <c r="DL25" i="16" s="1"/>
  <c r="DK25" i="16" a="1"/>
  <c r="DK25" i="16" s="1"/>
  <c r="DJ25" i="16" a="1"/>
  <c r="DJ25" i="16" s="1"/>
  <c r="DI25" i="16" a="1"/>
  <c r="DI25" i="16" s="1"/>
  <c r="DH25" i="16" a="1"/>
  <c r="DH25" i="16" s="1"/>
  <c r="DG25" i="16" a="1"/>
  <c r="DG25" i="16" s="1"/>
  <c r="DF25" i="16" a="1"/>
  <c r="DF25" i="16" s="1"/>
  <c r="DE25" i="16" a="1"/>
  <c r="DE25" i="16" s="1"/>
  <c r="DD25" i="16" a="1"/>
  <c r="DD25" i="16" s="1"/>
  <c r="DC25" i="16" a="1"/>
  <c r="DC25" i="16" s="1"/>
  <c r="DB25" i="16" a="1"/>
  <c r="DB25" i="16" s="1"/>
  <c r="DA25" i="16" a="1"/>
  <c r="DA25" i="16" s="1"/>
  <c r="CZ25" i="16" a="1"/>
  <c r="CZ25" i="16" s="1"/>
  <c r="CY25" i="16" a="1"/>
  <c r="CY25" i="16" s="1"/>
  <c r="CX25" i="16" a="1"/>
  <c r="CX25" i="16" s="1"/>
  <c r="CW25" i="16" a="1"/>
  <c r="CW25" i="16" s="1"/>
  <c r="CV25" i="16" a="1"/>
  <c r="CV25" i="16" s="1"/>
  <c r="CU25" i="16" a="1"/>
  <c r="CU25" i="16" s="1"/>
  <c r="CT25" i="16" a="1"/>
  <c r="CT25" i="16" s="1"/>
  <c r="CS25" i="16" a="1"/>
  <c r="CS25" i="16" s="1"/>
  <c r="CR25" i="16" a="1"/>
  <c r="CR25" i="16" s="1"/>
  <c r="CQ25" i="16" a="1"/>
  <c r="CQ25" i="16" s="1"/>
  <c r="CP25" i="16" a="1"/>
  <c r="CP25" i="16" s="1"/>
  <c r="CO25" i="16" a="1"/>
  <c r="CO25" i="16" s="1"/>
  <c r="CN25" i="16" a="1"/>
  <c r="CN25" i="16" s="1"/>
  <c r="CM25" i="16" a="1"/>
  <c r="CM25" i="16" s="1"/>
  <c r="CL25" i="16" a="1"/>
  <c r="CL25" i="16" s="1"/>
  <c r="CK25" i="16" a="1"/>
  <c r="CK25" i="16" s="1"/>
  <c r="CJ25" i="16" a="1"/>
  <c r="CJ25" i="16" s="1"/>
  <c r="CI25" i="16" a="1"/>
  <c r="CI25" i="16" s="1"/>
  <c r="CH25" i="16" a="1"/>
  <c r="CH25" i="16" s="1"/>
  <c r="CG25" i="16" a="1"/>
  <c r="CG25" i="16" s="1"/>
  <c r="CF25" i="16" a="1"/>
  <c r="CF25" i="16" s="1"/>
  <c r="CE25" i="16" a="1"/>
  <c r="CE25" i="16" s="1"/>
  <c r="CD25" i="16" a="1"/>
  <c r="CD25" i="16" s="1"/>
  <c r="CC25" i="16" a="1"/>
  <c r="CC25" i="16" s="1"/>
  <c r="CB25" i="16" a="1"/>
  <c r="CB25" i="16" s="1"/>
  <c r="CA25" i="16" a="1"/>
  <c r="CA25" i="16" s="1"/>
  <c r="BZ25" i="16" a="1"/>
  <c r="BZ25" i="16" s="1"/>
  <c r="BY25" i="16" a="1"/>
  <c r="BY25" i="16" s="1"/>
  <c r="BX25" i="16" a="1"/>
  <c r="BX25" i="16" s="1"/>
  <c r="BW25" i="16" a="1"/>
  <c r="BW25" i="16" s="1"/>
  <c r="BV25" i="16" a="1"/>
  <c r="BV25" i="16" s="1"/>
  <c r="BU25" i="16" a="1"/>
  <c r="BU25" i="16" s="1"/>
  <c r="BT25" i="16" a="1"/>
  <c r="BT25" i="16" s="1"/>
  <c r="BS25" i="16" a="1"/>
  <c r="BS25" i="16" s="1"/>
  <c r="BR25" i="16" a="1"/>
  <c r="BR25" i="16" s="1"/>
  <c r="BQ25" i="16" a="1"/>
  <c r="BQ25" i="16" s="1"/>
  <c r="BP25" i="16" a="1"/>
  <c r="BP25" i="16" s="1"/>
  <c r="BO25" i="16" a="1"/>
  <c r="BO25" i="16" s="1"/>
  <c r="BN25" i="16" a="1"/>
  <c r="BN25" i="16" s="1"/>
  <c r="BM25" i="16" a="1"/>
  <c r="BM25" i="16" s="1"/>
  <c r="BL25" i="16" a="1"/>
  <c r="BL25" i="16" s="1"/>
  <c r="BK25" i="16" a="1"/>
  <c r="BK25" i="16" s="1"/>
  <c r="BJ25" i="16" a="1"/>
  <c r="BJ25" i="16" s="1"/>
  <c r="BI25" i="16" a="1"/>
  <c r="BI25" i="16" s="1"/>
  <c r="BH25" i="16" a="1"/>
  <c r="BH25" i="16" s="1"/>
  <c r="BG25" i="16" a="1"/>
  <c r="BG25" i="16" s="1"/>
  <c r="BF25" i="16" a="1"/>
  <c r="BF25" i="16" s="1"/>
  <c r="BE25" i="16" a="1"/>
  <c r="BE25" i="16" s="1"/>
  <c r="BD25" i="16" a="1"/>
  <c r="BD25" i="16" s="1"/>
  <c r="BC25" i="16" a="1"/>
  <c r="BC25" i="16" s="1"/>
  <c r="BB25" i="16" a="1"/>
  <c r="BB25" i="16" s="1"/>
  <c r="BA25" i="16" a="1"/>
  <c r="BA25" i="16" s="1"/>
  <c r="AZ25" i="16" a="1"/>
  <c r="AZ25" i="16" s="1"/>
  <c r="AY25" i="16" a="1"/>
  <c r="AY25" i="16" s="1"/>
  <c r="AX25" i="16" a="1"/>
  <c r="AX25" i="16" s="1"/>
  <c r="AW25" i="16" a="1"/>
  <c r="AW25" i="16" s="1"/>
  <c r="AV25" i="16" a="1"/>
  <c r="AV25" i="16" s="1"/>
  <c r="AU25" i="16" a="1"/>
  <c r="AU25" i="16" s="1"/>
  <c r="AT25" i="16" a="1"/>
  <c r="AT25" i="16" s="1"/>
  <c r="AS25" i="16" a="1"/>
  <c r="AS25" i="16" s="1"/>
  <c r="AR25" i="16" a="1"/>
  <c r="AR25" i="16" s="1"/>
  <c r="AQ25" i="16" a="1"/>
  <c r="AQ25" i="16" s="1"/>
  <c r="AP25" i="16" a="1"/>
  <c r="AP25" i="16" s="1"/>
  <c r="AO25" i="16" a="1"/>
  <c r="AO25" i="16" s="1"/>
  <c r="AN25" i="16" a="1"/>
  <c r="AN25" i="16" s="1"/>
  <c r="AM25" i="16" a="1"/>
  <c r="AM25" i="16" s="1"/>
  <c r="AL25" i="16" a="1"/>
  <c r="AL25" i="16" s="1"/>
  <c r="AK25" i="16" a="1"/>
  <c r="AK25" i="16" s="1"/>
  <c r="AJ25" i="16" a="1"/>
  <c r="AJ25" i="16" s="1"/>
  <c r="AI25" i="16" a="1"/>
  <c r="AI25" i="16" s="1"/>
  <c r="AH25" i="16" a="1"/>
  <c r="AH25" i="16" s="1"/>
  <c r="AG25" i="16" a="1"/>
  <c r="AG25" i="16" s="1"/>
  <c r="AF25" i="16" a="1"/>
  <c r="AF25" i="16" s="1"/>
  <c r="AE25" i="16" a="1"/>
  <c r="AE25" i="16" s="1"/>
  <c r="AD25" i="16" a="1"/>
  <c r="AD25" i="16" s="1"/>
  <c r="AC25" i="16" a="1"/>
  <c r="AC25" i="16" s="1"/>
  <c r="AB25" i="16" a="1"/>
  <c r="AB25" i="16" s="1"/>
  <c r="AA25" i="16" a="1"/>
  <c r="AA25" i="16" s="1"/>
  <c r="Z25" i="16" a="1"/>
  <c r="Z25" i="16" s="1"/>
  <c r="Y25" i="16" a="1"/>
  <c r="Y25" i="16" s="1"/>
  <c r="X25" i="16" a="1"/>
  <c r="X25" i="16" s="1"/>
  <c r="W25" i="16" a="1"/>
  <c r="W25" i="16" s="1"/>
  <c r="V25" i="16" a="1"/>
  <c r="V25" i="16" s="1"/>
  <c r="U25" i="16" a="1"/>
  <c r="U25" i="16" s="1"/>
  <c r="T25" i="16" a="1"/>
  <c r="T25" i="16" s="1"/>
  <c r="S25" i="16" a="1"/>
  <c r="S25" i="16" s="1"/>
  <c r="R25" i="16" a="1"/>
  <c r="R25" i="16" s="1"/>
  <c r="Q25" i="16" a="1"/>
  <c r="Q25" i="16" s="1"/>
  <c r="P25" i="16" a="1"/>
  <c r="P25" i="16" s="1"/>
  <c r="O25" i="16" a="1"/>
  <c r="O25" i="16" s="1"/>
  <c r="N25" i="16" a="1"/>
  <c r="N25" i="16" s="1"/>
  <c r="M25" i="16" a="1"/>
  <c r="M25" i="16" s="1"/>
  <c r="L25" i="16" a="1"/>
  <c r="L25" i="16" s="1"/>
  <c r="K25" i="16" a="1"/>
  <c r="K25" i="16" s="1"/>
  <c r="J25" i="16" a="1"/>
  <c r="J25" i="16" s="1"/>
  <c r="NJ24" i="16" a="1"/>
  <c r="NJ24" i="16" s="1"/>
  <c r="NI24" i="16" a="1"/>
  <c r="NI24" i="16" s="1"/>
  <c r="NH24" i="16" a="1"/>
  <c r="NH24" i="16" s="1"/>
  <c r="NG24" i="16" a="1"/>
  <c r="NG24" i="16" s="1"/>
  <c r="NF24" i="16" a="1"/>
  <c r="NF24" i="16" s="1"/>
  <c r="NE24" i="16" a="1"/>
  <c r="NE24" i="16" s="1"/>
  <c r="ND24" i="16" a="1"/>
  <c r="ND24" i="16" s="1"/>
  <c r="NC24" i="16" a="1"/>
  <c r="NC24" i="16" s="1"/>
  <c r="NB24" i="16" a="1"/>
  <c r="NB24" i="16" s="1"/>
  <c r="NA24" i="16" a="1"/>
  <c r="NA24" i="16" s="1"/>
  <c r="MZ24" i="16" a="1"/>
  <c r="MZ24" i="16" s="1"/>
  <c r="MY24" i="16" a="1"/>
  <c r="MY24" i="16" s="1"/>
  <c r="MX24" i="16" a="1"/>
  <c r="MX24" i="16" s="1"/>
  <c r="MW24" i="16" a="1"/>
  <c r="MW24" i="16" s="1"/>
  <c r="MV24" i="16" a="1"/>
  <c r="MV24" i="16" s="1"/>
  <c r="MU24" i="16" a="1"/>
  <c r="MU24" i="16" s="1"/>
  <c r="MT24" i="16" a="1"/>
  <c r="MT24" i="16" s="1"/>
  <c r="MS24" i="16" a="1"/>
  <c r="MS24" i="16" s="1"/>
  <c r="MR24" i="16" a="1"/>
  <c r="MR24" i="16" s="1"/>
  <c r="MQ24" i="16" a="1"/>
  <c r="MQ24" i="16" s="1"/>
  <c r="MP24" i="16" a="1"/>
  <c r="MP24" i="16" s="1"/>
  <c r="MO24" i="16" a="1"/>
  <c r="MO24" i="16" s="1"/>
  <c r="MN24" i="16" a="1"/>
  <c r="MN24" i="16" s="1"/>
  <c r="MM24" i="16" a="1"/>
  <c r="MM24" i="16" s="1"/>
  <c r="ML24" i="16" a="1"/>
  <c r="ML24" i="16" s="1"/>
  <c r="MK24" i="16" a="1"/>
  <c r="MK24" i="16" s="1"/>
  <c r="MJ24" i="16" a="1"/>
  <c r="MJ24" i="16" s="1"/>
  <c r="MI24" i="16" a="1"/>
  <c r="MI24" i="16" s="1"/>
  <c r="MH24" i="16" a="1"/>
  <c r="MH24" i="16" s="1"/>
  <c r="MG24" i="16" a="1"/>
  <c r="MG24" i="16" s="1"/>
  <c r="MF24" i="16" a="1"/>
  <c r="MF24" i="16" s="1"/>
  <c r="ME24" i="16" a="1"/>
  <c r="ME24" i="16" s="1"/>
  <c r="MD24" i="16" a="1"/>
  <c r="MD24" i="16" s="1"/>
  <c r="MC24" i="16" a="1"/>
  <c r="MC24" i="16" s="1"/>
  <c r="MB24" i="16" a="1"/>
  <c r="MB24" i="16" s="1"/>
  <c r="MA24" i="16" a="1"/>
  <c r="MA24" i="16" s="1"/>
  <c r="LZ24" i="16" a="1"/>
  <c r="LZ24" i="16" s="1"/>
  <c r="LY24" i="16" a="1"/>
  <c r="LY24" i="16" s="1"/>
  <c r="LX24" i="16" a="1"/>
  <c r="LX24" i="16" s="1"/>
  <c r="LW24" i="16" a="1"/>
  <c r="LW24" i="16" s="1"/>
  <c r="LV24" i="16" a="1"/>
  <c r="LV24" i="16" s="1"/>
  <c r="LU24" i="16" a="1"/>
  <c r="LU24" i="16" s="1"/>
  <c r="LT24" i="16" a="1"/>
  <c r="LT24" i="16" s="1"/>
  <c r="LS24" i="16" a="1"/>
  <c r="LS24" i="16" s="1"/>
  <c r="LR24" i="16" a="1"/>
  <c r="LR24" i="16" s="1"/>
  <c r="LQ24" i="16" a="1"/>
  <c r="LQ24" i="16" s="1"/>
  <c r="LP24" i="16" a="1"/>
  <c r="LP24" i="16" s="1"/>
  <c r="LO24" i="16" a="1"/>
  <c r="LO24" i="16" s="1"/>
  <c r="LN24" i="16" a="1"/>
  <c r="LN24" i="16" s="1"/>
  <c r="LM24" i="16" a="1"/>
  <c r="LM24" i="16" s="1"/>
  <c r="LL24" i="16" a="1"/>
  <c r="LL24" i="16" s="1"/>
  <c r="LK24" i="16" a="1"/>
  <c r="LK24" i="16" s="1"/>
  <c r="LJ24" i="16" a="1"/>
  <c r="LJ24" i="16" s="1"/>
  <c r="LI24" i="16" a="1"/>
  <c r="LI24" i="16" s="1"/>
  <c r="LH24" i="16" a="1"/>
  <c r="LH24" i="16" s="1"/>
  <c r="LG24" i="16" a="1"/>
  <c r="LG24" i="16" s="1"/>
  <c r="LF24" i="16" a="1"/>
  <c r="LF24" i="16" s="1"/>
  <c r="LE24" i="16" a="1"/>
  <c r="LE24" i="16" s="1"/>
  <c r="LD24" i="16" a="1"/>
  <c r="LD24" i="16" s="1"/>
  <c r="LC24" i="16" a="1"/>
  <c r="LC24" i="16" s="1"/>
  <c r="LB24" i="16" a="1"/>
  <c r="LB24" i="16" s="1"/>
  <c r="LA24" i="16" a="1"/>
  <c r="LA24" i="16" s="1"/>
  <c r="KZ24" i="16" a="1"/>
  <c r="KZ24" i="16" s="1"/>
  <c r="KY24" i="16" a="1"/>
  <c r="KY24" i="16" s="1"/>
  <c r="KX24" i="16" a="1"/>
  <c r="KX24" i="16" s="1"/>
  <c r="KW24" i="16" a="1"/>
  <c r="KW24" i="16" s="1"/>
  <c r="KV24" i="16" a="1"/>
  <c r="KV24" i="16" s="1"/>
  <c r="KU24" i="16" a="1"/>
  <c r="KU24" i="16" s="1"/>
  <c r="KT24" i="16" a="1"/>
  <c r="KT24" i="16" s="1"/>
  <c r="KS24" i="16" a="1"/>
  <c r="KS24" i="16" s="1"/>
  <c r="KR24" i="16" a="1"/>
  <c r="KR24" i="16" s="1"/>
  <c r="KQ24" i="16" a="1"/>
  <c r="KQ24" i="16" s="1"/>
  <c r="KP24" i="16" a="1"/>
  <c r="KP24" i="16" s="1"/>
  <c r="KO24" i="16" a="1"/>
  <c r="KO24" i="16" s="1"/>
  <c r="KN24" i="16" a="1"/>
  <c r="KN24" i="16" s="1"/>
  <c r="KM24" i="16" a="1"/>
  <c r="KM24" i="16" s="1"/>
  <c r="KL24" i="16" a="1"/>
  <c r="KL24" i="16" s="1"/>
  <c r="KK24" i="16" a="1"/>
  <c r="KK24" i="16" s="1"/>
  <c r="KJ24" i="16" a="1"/>
  <c r="KJ24" i="16" s="1"/>
  <c r="KI24" i="16" a="1"/>
  <c r="KI24" i="16" s="1"/>
  <c r="KH24" i="16" a="1"/>
  <c r="KH24" i="16" s="1"/>
  <c r="KG24" i="16" a="1"/>
  <c r="KG24" i="16" s="1"/>
  <c r="KF24" i="16" a="1"/>
  <c r="KF24" i="16" s="1"/>
  <c r="KE24" i="16" a="1"/>
  <c r="KE24" i="16" s="1"/>
  <c r="KD24" i="16" a="1"/>
  <c r="KD24" i="16" s="1"/>
  <c r="KC24" i="16" a="1"/>
  <c r="KC24" i="16" s="1"/>
  <c r="KB24" i="16" a="1"/>
  <c r="KB24" i="16" s="1"/>
  <c r="KA24" i="16" a="1"/>
  <c r="KA24" i="16" s="1"/>
  <c r="JZ24" i="16" a="1"/>
  <c r="JZ24" i="16" s="1"/>
  <c r="JY24" i="16" a="1"/>
  <c r="JY24" i="16" s="1"/>
  <c r="JX24" i="16" a="1"/>
  <c r="JX24" i="16" s="1"/>
  <c r="JW24" i="16" a="1"/>
  <c r="JW24" i="16" s="1"/>
  <c r="JV24" i="16" a="1"/>
  <c r="JV24" i="16" s="1"/>
  <c r="JU24" i="16" a="1"/>
  <c r="JU24" i="16" s="1"/>
  <c r="JT24" i="16" a="1"/>
  <c r="JT24" i="16" s="1"/>
  <c r="JS24" i="16" a="1"/>
  <c r="JS24" i="16" s="1"/>
  <c r="JR24" i="16" a="1"/>
  <c r="JR24" i="16" s="1"/>
  <c r="JQ24" i="16" a="1"/>
  <c r="JQ24" i="16" s="1"/>
  <c r="JP24" i="16" a="1"/>
  <c r="JP24" i="16" s="1"/>
  <c r="JO24" i="16" a="1"/>
  <c r="JO24" i="16" s="1"/>
  <c r="JN24" i="16" a="1"/>
  <c r="JN24" i="16" s="1"/>
  <c r="JM24" i="16" a="1"/>
  <c r="JM24" i="16" s="1"/>
  <c r="JL24" i="16" a="1"/>
  <c r="JL24" i="16" s="1"/>
  <c r="JK24" i="16" a="1"/>
  <c r="JK24" i="16" s="1"/>
  <c r="JJ24" i="16" a="1"/>
  <c r="JJ24" i="16" s="1"/>
  <c r="JI24" i="16" a="1"/>
  <c r="JI24" i="16" s="1"/>
  <c r="JH24" i="16" a="1"/>
  <c r="JH24" i="16" s="1"/>
  <c r="JG24" i="16" a="1"/>
  <c r="JG24" i="16" s="1"/>
  <c r="JF24" i="16" a="1"/>
  <c r="JF24" i="16" s="1"/>
  <c r="JE24" i="16" a="1"/>
  <c r="JE24" i="16" s="1"/>
  <c r="JD24" i="16" a="1"/>
  <c r="JD24" i="16" s="1"/>
  <c r="JC24" i="16" a="1"/>
  <c r="JC24" i="16" s="1"/>
  <c r="JB24" i="16" a="1"/>
  <c r="JB24" i="16" s="1"/>
  <c r="JA24" i="16" a="1"/>
  <c r="JA24" i="16" s="1"/>
  <c r="IZ24" i="16" a="1"/>
  <c r="IZ24" i="16" s="1"/>
  <c r="IY24" i="16" a="1"/>
  <c r="IY24" i="16" s="1"/>
  <c r="IX24" i="16" a="1"/>
  <c r="IX24" i="16" s="1"/>
  <c r="IW24" i="16" a="1"/>
  <c r="IW24" i="16" s="1"/>
  <c r="IV24" i="16" a="1"/>
  <c r="IV24" i="16" s="1"/>
  <c r="IU24" i="16" a="1"/>
  <c r="IU24" i="16" s="1"/>
  <c r="IT24" i="16" a="1"/>
  <c r="IT24" i="16" s="1"/>
  <c r="IS24" i="16" a="1"/>
  <c r="IS24" i="16" s="1"/>
  <c r="IR24" i="16" a="1"/>
  <c r="IR24" i="16" s="1"/>
  <c r="IQ24" i="16" a="1"/>
  <c r="IQ24" i="16" s="1"/>
  <c r="IP24" i="16" a="1"/>
  <c r="IP24" i="16" s="1"/>
  <c r="IO24" i="16" a="1"/>
  <c r="IO24" i="16" s="1"/>
  <c r="IN24" i="16" a="1"/>
  <c r="IN24" i="16" s="1"/>
  <c r="IM24" i="16" a="1"/>
  <c r="IM24" i="16" s="1"/>
  <c r="IL24" i="16" a="1"/>
  <c r="IL24" i="16" s="1"/>
  <c r="IK24" i="16" a="1"/>
  <c r="IK24" i="16" s="1"/>
  <c r="IJ24" i="16" a="1"/>
  <c r="IJ24" i="16" s="1"/>
  <c r="II24" i="16" a="1"/>
  <c r="II24" i="16" s="1"/>
  <c r="IH24" i="16" a="1"/>
  <c r="IH24" i="16" s="1"/>
  <c r="IG24" i="16" a="1"/>
  <c r="IG24" i="16" s="1"/>
  <c r="IF24" i="16" a="1"/>
  <c r="IF24" i="16" s="1"/>
  <c r="IE24" i="16" a="1"/>
  <c r="IE24" i="16" s="1"/>
  <c r="ID24" i="16" a="1"/>
  <c r="ID24" i="16" s="1"/>
  <c r="IC24" i="16" a="1"/>
  <c r="IC24" i="16" s="1"/>
  <c r="IB24" i="16" a="1"/>
  <c r="IB24" i="16" s="1"/>
  <c r="IA24" i="16" a="1"/>
  <c r="IA24" i="16" s="1"/>
  <c r="HZ24" i="16" a="1"/>
  <c r="HZ24" i="16" s="1"/>
  <c r="HY24" i="16" a="1"/>
  <c r="HY24" i="16" s="1"/>
  <c r="HX24" i="16" a="1"/>
  <c r="HX24" i="16" s="1"/>
  <c r="HW24" i="16" a="1"/>
  <c r="HW24" i="16" s="1"/>
  <c r="HV24" i="16" a="1"/>
  <c r="HV24" i="16" s="1"/>
  <c r="HU24" i="16" a="1"/>
  <c r="HU24" i="16" s="1"/>
  <c r="HT24" i="16" a="1"/>
  <c r="HT24" i="16" s="1"/>
  <c r="HS24" i="16" a="1"/>
  <c r="HS24" i="16" s="1"/>
  <c r="HR24" i="16" a="1"/>
  <c r="HR24" i="16" s="1"/>
  <c r="HQ24" i="16" a="1"/>
  <c r="HQ24" i="16" s="1"/>
  <c r="HP24" i="16" a="1"/>
  <c r="HP24" i="16" s="1"/>
  <c r="HO24" i="16" a="1"/>
  <c r="HO24" i="16" s="1"/>
  <c r="HN24" i="16" a="1"/>
  <c r="HN24" i="16" s="1"/>
  <c r="HM24" i="16" a="1"/>
  <c r="HM24" i="16" s="1"/>
  <c r="HL24" i="16" a="1"/>
  <c r="HL24" i="16" s="1"/>
  <c r="HK24" i="16" a="1"/>
  <c r="HK24" i="16" s="1"/>
  <c r="HJ24" i="16" a="1"/>
  <c r="HJ24" i="16" s="1"/>
  <c r="HI24" i="16" a="1"/>
  <c r="HI24" i="16" s="1"/>
  <c r="HH24" i="16" a="1"/>
  <c r="HH24" i="16" s="1"/>
  <c r="HG24" i="16" a="1"/>
  <c r="HG24" i="16" s="1"/>
  <c r="HF24" i="16" a="1"/>
  <c r="HF24" i="16" s="1"/>
  <c r="HE24" i="16" a="1"/>
  <c r="HE24" i="16" s="1"/>
  <c r="HD24" i="16" a="1"/>
  <c r="HD24" i="16" s="1"/>
  <c r="HC24" i="16" a="1"/>
  <c r="HC24" i="16" s="1"/>
  <c r="HB24" i="16" a="1"/>
  <c r="HB24" i="16" s="1"/>
  <c r="HA24" i="16" a="1"/>
  <c r="HA24" i="16" s="1"/>
  <c r="GZ24" i="16" a="1"/>
  <c r="GZ24" i="16" s="1"/>
  <c r="GY24" i="16" a="1"/>
  <c r="GY24" i="16" s="1"/>
  <c r="GX24" i="16" a="1"/>
  <c r="GX24" i="16" s="1"/>
  <c r="GW24" i="16" a="1"/>
  <c r="GW24" i="16" s="1"/>
  <c r="GV24" i="16" a="1"/>
  <c r="GV24" i="16" s="1"/>
  <c r="GU24" i="16" a="1"/>
  <c r="GU24" i="16" s="1"/>
  <c r="GT24" i="16" a="1"/>
  <c r="GT24" i="16" s="1"/>
  <c r="GS24" i="16" a="1"/>
  <c r="GS24" i="16" s="1"/>
  <c r="GR24" i="16" a="1"/>
  <c r="GR24" i="16" s="1"/>
  <c r="GQ24" i="16" a="1"/>
  <c r="GQ24" i="16" s="1"/>
  <c r="GP24" i="16" a="1"/>
  <c r="GP24" i="16" s="1"/>
  <c r="GO24" i="16" a="1"/>
  <c r="GO24" i="16" s="1"/>
  <c r="GN24" i="16" a="1"/>
  <c r="GN24" i="16" s="1"/>
  <c r="GM24" i="16" a="1"/>
  <c r="GM24" i="16" s="1"/>
  <c r="GL24" i="16" a="1"/>
  <c r="GL24" i="16" s="1"/>
  <c r="GK24" i="16" a="1"/>
  <c r="GK24" i="16" s="1"/>
  <c r="GJ24" i="16" a="1"/>
  <c r="GJ24" i="16" s="1"/>
  <c r="GI24" i="16" a="1"/>
  <c r="GI24" i="16" s="1"/>
  <c r="GH24" i="16" a="1"/>
  <c r="GH24" i="16" s="1"/>
  <c r="GG24" i="16" a="1"/>
  <c r="GG24" i="16" s="1"/>
  <c r="GF24" i="16" a="1"/>
  <c r="GF24" i="16" s="1"/>
  <c r="GE24" i="16" a="1"/>
  <c r="GE24" i="16" s="1"/>
  <c r="GD24" i="16" a="1"/>
  <c r="GD24" i="16" s="1"/>
  <c r="GC24" i="16" a="1"/>
  <c r="GC24" i="16" s="1"/>
  <c r="GB24" i="16" a="1"/>
  <c r="GB24" i="16" s="1"/>
  <c r="GA24" i="16" a="1"/>
  <c r="GA24" i="16" s="1"/>
  <c r="FZ24" i="16" a="1"/>
  <c r="FZ24" i="16" s="1"/>
  <c r="FY24" i="16" a="1"/>
  <c r="FY24" i="16" s="1"/>
  <c r="FX24" i="16" a="1"/>
  <c r="FX24" i="16" s="1"/>
  <c r="FW24" i="16" a="1"/>
  <c r="FW24" i="16" s="1"/>
  <c r="FV24" i="16" a="1"/>
  <c r="FV24" i="16" s="1"/>
  <c r="FU24" i="16" a="1"/>
  <c r="FU24" i="16" s="1"/>
  <c r="FT24" i="16" a="1"/>
  <c r="FT24" i="16" s="1"/>
  <c r="FS24" i="16" a="1"/>
  <c r="FS24" i="16" s="1"/>
  <c r="FR24" i="16" a="1"/>
  <c r="FR24" i="16" s="1"/>
  <c r="FQ24" i="16" a="1"/>
  <c r="FQ24" i="16" s="1"/>
  <c r="FP24" i="16" a="1"/>
  <c r="FP24" i="16" s="1"/>
  <c r="FO24" i="16" a="1"/>
  <c r="FO24" i="16" s="1"/>
  <c r="FN24" i="16" a="1"/>
  <c r="FN24" i="16" s="1"/>
  <c r="FM24" i="16" a="1"/>
  <c r="FM24" i="16" s="1"/>
  <c r="FL24" i="16" a="1"/>
  <c r="FL24" i="16" s="1"/>
  <c r="FK24" i="16" a="1"/>
  <c r="FK24" i="16" s="1"/>
  <c r="FJ24" i="16" a="1"/>
  <c r="FJ24" i="16" s="1"/>
  <c r="FI24" i="16" a="1"/>
  <c r="FI24" i="16" s="1"/>
  <c r="FH24" i="16" a="1"/>
  <c r="FH24" i="16" s="1"/>
  <c r="FG24" i="16" a="1"/>
  <c r="FG24" i="16" s="1"/>
  <c r="FF24" i="16" a="1"/>
  <c r="FF24" i="16" s="1"/>
  <c r="FE24" i="16" a="1"/>
  <c r="FE24" i="16" s="1"/>
  <c r="FD24" i="16" a="1"/>
  <c r="FD24" i="16" s="1"/>
  <c r="FC24" i="16" a="1"/>
  <c r="FC24" i="16" s="1"/>
  <c r="FB24" i="16" a="1"/>
  <c r="FB24" i="16" s="1"/>
  <c r="FA24" i="16" a="1"/>
  <c r="FA24" i="16" s="1"/>
  <c r="EZ24" i="16" a="1"/>
  <c r="EZ24" i="16" s="1"/>
  <c r="EY24" i="16" a="1"/>
  <c r="EY24" i="16" s="1"/>
  <c r="EX24" i="16" a="1"/>
  <c r="EX24" i="16" s="1"/>
  <c r="EW24" i="16" a="1"/>
  <c r="EW24" i="16" s="1"/>
  <c r="EV24" i="16" a="1"/>
  <c r="EV24" i="16" s="1"/>
  <c r="EU24" i="16" a="1"/>
  <c r="EU24" i="16" s="1"/>
  <c r="ET24" i="16" a="1"/>
  <c r="ET24" i="16" s="1"/>
  <c r="ES24" i="16" a="1"/>
  <c r="ES24" i="16" s="1"/>
  <c r="ER24" i="16" a="1"/>
  <c r="ER24" i="16" s="1"/>
  <c r="EQ24" i="16" a="1"/>
  <c r="EQ24" i="16" s="1"/>
  <c r="EP24" i="16" a="1"/>
  <c r="EP24" i="16" s="1"/>
  <c r="EO24" i="16" a="1"/>
  <c r="EO24" i="16" s="1"/>
  <c r="EN24" i="16" a="1"/>
  <c r="EN24" i="16" s="1"/>
  <c r="EM24" i="16" a="1"/>
  <c r="EM24" i="16" s="1"/>
  <c r="EL24" i="16" a="1"/>
  <c r="EL24" i="16" s="1"/>
  <c r="EK24" i="16" a="1"/>
  <c r="EK24" i="16" s="1"/>
  <c r="EJ24" i="16" a="1"/>
  <c r="EJ24" i="16" s="1"/>
  <c r="EI24" i="16" a="1"/>
  <c r="EI24" i="16" s="1"/>
  <c r="EH24" i="16" a="1"/>
  <c r="EH24" i="16" s="1"/>
  <c r="EG24" i="16" a="1"/>
  <c r="EG24" i="16" s="1"/>
  <c r="EF24" i="16" a="1"/>
  <c r="EF24" i="16" s="1"/>
  <c r="EE24" i="16" a="1"/>
  <c r="EE24" i="16" s="1"/>
  <c r="ED24" i="16" a="1"/>
  <c r="ED24" i="16" s="1"/>
  <c r="EC24" i="16" a="1"/>
  <c r="EC24" i="16" s="1"/>
  <c r="EB24" i="16" a="1"/>
  <c r="EB24" i="16" s="1"/>
  <c r="EA24" i="16" a="1"/>
  <c r="EA24" i="16" s="1"/>
  <c r="DZ24" i="16" a="1"/>
  <c r="DZ24" i="16" s="1"/>
  <c r="DY24" i="16" a="1"/>
  <c r="DY24" i="16" s="1"/>
  <c r="DX24" i="16" a="1"/>
  <c r="DX24" i="16" s="1"/>
  <c r="DW24" i="16" a="1"/>
  <c r="DW24" i="16" s="1"/>
  <c r="DV24" i="16" a="1"/>
  <c r="DV24" i="16" s="1"/>
  <c r="DU24" i="16" a="1"/>
  <c r="DU24" i="16" s="1"/>
  <c r="DT24" i="16" a="1"/>
  <c r="DT24" i="16" s="1"/>
  <c r="DS24" i="16" a="1"/>
  <c r="DS24" i="16" s="1"/>
  <c r="DR24" i="16" a="1"/>
  <c r="DR24" i="16" s="1"/>
  <c r="DQ24" i="16" a="1"/>
  <c r="DQ24" i="16" s="1"/>
  <c r="DP24" i="16" a="1"/>
  <c r="DP24" i="16" s="1"/>
  <c r="DO24" i="16" a="1"/>
  <c r="DO24" i="16" s="1"/>
  <c r="DN24" i="16" a="1"/>
  <c r="DN24" i="16" s="1"/>
  <c r="DM24" i="16" a="1"/>
  <c r="DM24" i="16" s="1"/>
  <c r="DL24" i="16" a="1"/>
  <c r="DL24" i="16" s="1"/>
  <c r="DK24" i="16" a="1"/>
  <c r="DK24" i="16" s="1"/>
  <c r="DJ24" i="16" a="1"/>
  <c r="DJ24" i="16" s="1"/>
  <c r="DI24" i="16" a="1"/>
  <c r="DI24" i="16" s="1"/>
  <c r="DH24" i="16" a="1"/>
  <c r="DH24" i="16" s="1"/>
  <c r="DG24" i="16" a="1"/>
  <c r="DG24" i="16" s="1"/>
  <c r="DF24" i="16" a="1"/>
  <c r="DF24" i="16" s="1"/>
  <c r="DE24" i="16" a="1"/>
  <c r="DE24" i="16" s="1"/>
  <c r="DD24" i="16" a="1"/>
  <c r="DD24" i="16" s="1"/>
  <c r="DC24" i="16" a="1"/>
  <c r="DC24" i="16" s="1"/>
  <c r="DB24" i="16" a="1"/>
  <c r="DB24" i="16" s="1"/>
  <c r="DA24" i="16" a="1"/>
  <c r="DA24" i="16" s="1"/>
  <c r="CZ24" i="16" a="1"/>
  <c r="CZ24" i="16" s="1"/>
  <c r="CY24" i="16" a="1"/>
  <c r="CY24" i="16" s="1"/>
  <c r="CX24" i="16" a="1"/>
  <c r="CX24" i="16" s="1"/>
  <c r="CW24" i="16" a="1"/>
  <c r="CW24" i="16" s="1"/>
  <c r="CV24" i="16" a="1"/>
  <c r="CV24" i="16" s="1"/>
  <c r="CU24" i="16" a="1"/>
  <c r="CU24" i="16" s="1"/>
  <c r="CT24" i="16" a="1"/>
  <c r="CT24" i="16" s="1"/>
  <c r="CS24" i="16" a="1"/>
  <c r="CS24" i="16" s="1"/>
  <c r="CR24" i="16" a="1"/>
  <c r="CR24" i="16" s="1"/>
  <c r="CQ24" i="16" a="1"/>
  <c r="CQ24" i="16" s="1"/>
  <c r="CP24" i="16" a="1"/>
  <c r="CP24" i="16" s="1"/>
  <c r="CO24" i="16" a="1"/>
  <c r="CO24" i="16" s="1"/>
  <c r="CN24" i="16" a="1"/>
  <c r="CN24" i="16" s="1"/>
  <c r="CM24" i="16" a="1"/>
  <c r="CM24" i="16" s="1"/>
  <c r="CL24" i="16" a="1"/>
  <c r="CL24" i="16" s="1"/>
  <c r="CK24" i="16" a="1"/>
  <c r="CK24" i="16" s="1"/>
  <c r="CJ24" i="16" a="1"/>
  <c r="CJ24" i="16" s="1"/>
  <c r="CI24" i="16" a="1"/>
  <c r="CI24" i="16" s="1"/>
  <c r="CH24" i="16" a="1"/>
  <c r="CH24" i="16" s="1"/>
  <c r="CG24" i="16" a="1"/>
  <c r="CG24" i="16" s="1"/>
  <c r="CF24" i="16" a="1"/>
  <c r="CF24" i="16" s="1"/>
  <c r="CE24" i="16" a="1"/>
  <c r="CE24" i="16" s="1"/>
  <c r="CD24" i="16" a="1"/>
  <c r="CD24" i="16" s="1"/>
  <c r="CC24" i="16" a="1"/>
  <c r="CC24" i="16" s="1"/>
  <c r="CB24" i="16" a="1"/>
  <c r="CB24" i="16" s="1"/>
  <c r="CA24" i="16" a="1"/>
  <c r="CA24" i="16" s="1"/>
  <c r="BZ24" i="16" a="1"/>
  <c r="BZ24" i="16" s="1"/>
  <c r="BY24" i="16" a="1"/>
  <c r="BY24" i="16" s="1"/>
  <c r="BX24" i="16" a="1"/>
  <c r="BX24" i="16" s="1"/>
  <c r="BW24" i="16" a="1"/>
  <c r="BW24" i="16" s="1"/>
  <c r="BV24" i="16" a="1"/>
  <c r="BV24" i="16" s="1"/>
  <c r="BU24" i="16" a="1"/>
  <c r="BU24" i="16" s="1"/>
  <c r="BT24" i="16" a="1"/>
  <c r="BT24" i="16" s="1"/>
  <c r="BS24" i="16" a="1"/>
  <c r="BS24" i="16" s="1"/>
  <c r="BR24" i="16" a="1"/>
  <c r="BR24" i="16" s="1"/>
  <c r="BQ24" i="16" a="1"/>
  <c r="BQ24" i="16" s="1"/>
  <c r="BP24" i="16" a="1"/>
  <c r="BP24" i="16" s="1"/>
  <c r="BO24" i="16" a="1"/>
  <c r="BO24" i="16" s="1"/>
  <c r="BN24" i="16" a="1"/>
  <c r="BN24" i="16" s="1"/>
  <c r="BM24" i="16" a="1"/>
  <c r="BM24" i="16" s="1"/>
  <c r="BL24" i="16" a="1"/>
  <c r="BL24" i="16" s="1"/>
  <c r="BK24" i="16" a="1"/>
  <c r="BK24" i="16" s="1"/>
  <c r="BJ24" i="16" a="1"/>
  <c r="BJ24" i="16" s="1"/>
  <c r="BI24" i="16" a="1"/>
  <c r="BI24" i="16" s="1"/>
  <c r="BH24" i="16" a="1"/>
  <c r="BH24" i="16" s="1"/>
  <c r="BG24" i="16" a="1"/>
  <c r="BG24" i="16" s="1"/>
  <c r="BF24" i="16" a="1"/>
  <c r="BF24" i="16" s="1"/>
  <c r="BE24" i="16" a="1"/>
  <c r="BE24" i="16" s="1"/>
  <c r="BD24" i="16" a="1"/>
  <c r="BD24" i="16" s="1"/>
  <c r="BC24" i="16" a="1"/>
  <c r="BC24" i="16" s="1"/>
  <c r="BB24" i="16" a="1"/>
  <c r="BB24" i="16" s="1"/>
  <c r="BA24" i="16" a="1"/>
  <c r="BA24" i="16" s="1"/>
  <c r="AZ24" i="16" a="1"/>
  <c r="AZ24" i="16" s="1"/>
  <c r="AY24" i="16" a="1"/>
  <c r="AY24" i="16" s="1"/>
  <c r="AX24" i="16" a="1"/>
  <c r="AX24" i="16" s="1"/>
  <c r="AW24" i="16" a="1"/>
  <c r="AW24" i="16" s="1"/>
  <c r="AV24" i="16" a="1"/>
  <c r="AV24" i="16" s="1"/>
  <c r="AU24" i="16" a="1"/>
  <c r="AU24" i="16" s="1"/>
  <c r="AT24" i="16" a="1"/>
  <c r="AT24" i="16" s="1"/>
  <c r="AS24" i="16" a="1"/>
  <c r="AS24" i="16" s="1"/>
  <c r="AR24" i="16" a="1"/>
  <c r="AR24" i="16" s="1"/>
  <c r="AQ24" i="16" a="1"/>
  <c r="AQ24" i="16" s="1"/>
  <c r="AP24" i="16" a="1"/>
  <c r="AP24" i="16" s="1"/>
  <c r="AO24" i="16" a="1"/>
  <c r="AO24" i="16" s="1"/>
  <c r="AN24" i="16" a="1"/>
  <c r="AN24" i="16" s="1"/>
  <c r="AM24" i="16" a="1"/>
  <c r="AM24" i="16" s="1"/>
  <c r="AL24" i="16" a="1"/>
  <c r="AL24" i="16" s="1"/>
  <c r="AK24" i="16" a="1"/>
  <c r="AK24" i="16" s="1"/>
  <c r="AJ24" i="16" a="1"/>
  <c r="AJ24" i="16" s="1"/>
  <c r="AI24" i="16" a="1"/>
  <c r="AI24" i="16" s="1"/>
  <c r="AH24" i="16" a="1"/>
  <c r="AH24" i="16" s="1"/>
  <c r="AG24" i="16" a="1"/>
  <c r="AG24" i="16" s="1"/>
  <c r="AF24" i="16" a="1"/>
  <c r="AF24" i="16" s="1"/>
  <c r="AE24" i="16" a="1"/>
  <c r="AE24" i="16" s="1"/>
  <c r="AD24" i="16" a="1"/>
  <c r="AD24" i="16" s="1"/>
  <c r="AC24" i="16" a="1"/>
  <c r="AC24" i="16" s="1"/>
  <c r="AB24" i="16" a="1"/>
  <c r="AB24" i="16" s="1"/>
  <c r="AA24" i="16" a="1"/>
  <c r="AA24" i="16" s="1"/>
  <c r="Z24" i="16" a="1"/>
  <c r="Z24" i="16" s="1"/>
  <c r="Y24" i="16" a="1"/>
  <c r="Y24" i="16" s="1"/>
  <c r="X24" i="16" a="1"/>
  <c r="X24" i="16" s="1"/>
  <c r="W24" i="16" a="1"/>
  <c r="W24" i="16" s="1"/>
  <c r="V24" i="16" a="1"/>
  <c r="V24" i="16" s="1"/>
  <c r="U24" i="16" a="1"/>
  <c r="U24" i="16" s="1"/>
  <c r="T24" i="16" a="1"/>
  <c r="T24" i="16" s="1"/>
  <c r="S24" i="16" a="1"/>
  <c r="S24" i="16" s="1"/>
  <c r="R24" i="16" a="1"/>
  <c r="R24" i="16" s="1"/>
  <c r="Q24" i="16" a="1"/>
  <c r="Q24" i="16" s="1"/>
  <c r="P24" i="16" a="1"/>
  <c r="P24" i="16" s="1"/>
  <c r="O24" i="16" a="1"/>
  <c r="O24" i="16" s="1"/>
  <c r="N24" i="16" a="1"/>
  <c r="N24" i="16" s="1"/>
  <c r="M24" i="16" a="1"/>
  <c r="M24" i="16" s="1"/>
  <c r="L24" i="16" a="1"/>
  <c r="L24" i="16" s="1"/>
  <c r="K24" i="16" a="1"/>
  <c r="K24" i="16" s="1"/>
  <c r="J24" i="16" a="1"/>
  <c r="J24" i="16" s="1"/>
  <c r="NJ23" i="16" a="1"/>
  <c r="NJ23" i="16" s="1"/>
  <c r="NI23" i="16" a="1"/>
  <c r="NI23" i="16" s="1"/>
  <c r="NH23" i="16" a="1"/>
  <c r="NH23" i="16" s="1"/>
  <c r="NG23" i="16" a="1"/>
  <c r="NG23" i="16" s="1"/>
  <c r="NF23" i="16" a="1"/>
  <c r="NF23" i="16" s="1"/>
  <c r="NE23" i="16" a="1"/>
  <c r="NE23" i="16" s="1"/>
  <c r="ND23" i="16" a="1"/>
  <c r="ND23" i="16" s="1"/>
  <c r="NC23" i="16" a="1"/>
  <c r="NC23" i="16" s="1"/>
  <c r="NB23" i="16" a="1"/>
  <c r="NB23" i="16" s="1"/>
  <c r="NA23" i="16" a="1"/>
  <c r="NA23" i="16" s="1"/>
  <c r="MZ23" i="16" a="1"/>
  <c r="MZ23" i="16" s="1"/>
  <c r="MY23" i="16" a="1"/>
  <c r="MY23" i="16" s="1"/>
  <c r="MX23" i="16" a="1"/>
  <c r="MX23" i="16" s="1"/>
  <c r="MW23" i="16" a="1"/>
  <c r="MW23" i="16" s="1"/>
  <c r="MV23" i="16" a="1"/>
  <c r="MV23" i="16" s="1"/>
  <c r="MU23" i="16" a="1"/>
  <c r="MU23" i="16" s="1"/>
  <c r="MT23" i="16" a="1"/>
  <c r="MT23" i="16" s="1"/>
  <c r="MS23" i="16" a="1"/>
  <c r="MS23" i="16" s="1"/>
  <c r="MR23" i="16" a="1"/>
  <c r="MR23" i="16" s="1"/>
  <c r="MQ23" i="16" a="1"/>
  <c r="MQ23" i="16" s="1"/>
  <c r="MP23" i="16" a="1"/>
  <c r="MP23" i="16" s="1"/>
  <c r="MO23" i="16" a="1"/>
  <c r="MO23" i="16" s="1"/>
  <c r="MN23" i="16" a="1"/>
  <c r="MN23" i="16" s="1"/>
  <c r="MM23" i="16" a="1"/>
  <c r="MM23" i="16" s="1"/>
  <c r="ML23" i="16" a="1"/>
  <c r="ML23" i="16" s="1"/>
  <c r="MK23" i="16" a="1"/>
  <c r="MK23" i="16" s="1"/>
  <c r="MJ23" i="16" a="1"/>
  <c r="MJ23" i="16" s="1"/>
  <c r="MI23" i="16" a="1"/>
  <c r="MI23" i="16" s="1"/>
  <c r="MH23" i="16" a="1"/>
  <c r="MH23" i="16" s="1"/>
  <c r="MG23" i="16" a="1"/>
  <c r="MG23" i="16" s="1"/>
  <c r="MF23" i="16" a="1"/>
  <c r="MF23" i="16" s="1"/>
  <c r="ME23" i="16" a="1"/>
  <c r="ME23" i="16" s="1"/>
  <c r="MD23" i="16" a="1"/>
  <c r="MD23" i="16" s="1"/>
  <c r="MC23" i="16" a="1"/>
  <c r="MC23" i="16" s="1"/>
  <c r="MB23" i="16" a="1"/>
  <c r="MB23" i="16" s="1"/>
  <c r="MA23" i="16" a="1"/>
  <c r="MA23" i="16" s="1"/>
  <c r="LZ23" i="16" a="1"/>
  <c r="LZ23" i="16" s="1"/>
  <c r="LY23" i="16" a="1"/>
  <c r="LY23" i="16" s="1"/>
  <c r="LX23" i="16" a="1"/>
  <c r="LX23" i="16" s="1"/>
  <c r="LW23" i="16" a="1"/>
  <c r="LW23" i="16" s="1"/>
  <c r="LV23" i="16" a="1"/>
  <c r="LV23" i="16" s="1"/>
  <c r="LU23" i="16" a="1"/>
  <c r="LU23" i="16" s="1"/>
  <c r="LT23" i="16" a="1"/>
  <c r="LT23" i="16" s="1"/>
  <c r="LS23" i="16" a="1"/>
  <c r="LS23" i="16" s="1"/>
  <c r="LR23" i="16" a="1"/>
  <c r="LR23" i="16" s="1"/>
  <c r="LQ23" i="16" a="1"/>
  <c r="LQ23" i="16" s="1"/>
  <c r="LP23" i="16" a="1"/>
  <c r="LP23" i="16" s="1"/>
  <c r="LO23" i="16" a="1"/>
  <c r="LO23" i="16" s="1"/>
  <c r="LN23" i="16" a="1"/>
  <c r="LN23" i="16" s="1"/>
  <c r="LM23" i="16" a="1"/>
  <c r="LM23" i="16" s="1"/>
  <c r="LL23" i="16" a="1"/>
  <c r="LL23" i="16" s="1"/>
  <c r="LK23" i="16" a="1"/>
  <c r="LK23" i="16" s="1"/>
  <c r="LJ23" i="16" a="1"/>
  <c r="LJ23" i="16" s="1"/>
  <c r="LI23" i="16" a="1"/>
  <c r="LI23" i="16" s="1"/>
  <c r="LH23" i="16" a="1"/>
  <c r="LH23" i="16" s="1"/>
  <c r="LG23" i="16" a="1"/>
  <c r="LG23" i="16" s="1"/>
  <c r="LF23" i="16" a="1"/>
  <c r="LF23" i="16" s="1"/>
  <c r="LE23" i="16" a="1"/>
  <c r="LE23" i="16" s="1"/>
  <c r="LD23" i="16" a="1"/>
  <c r="LD23" i="16" s="1"/>
  <c r="LC23" i="16" a="1"/>
  <c r="LC23" i="16" s="1"/>
  <c r="LB23" i="16" a="1"/>
  <c r="LB23" i="16" s="1"/>
  <c r="LA23" i="16" a="1"/>
  <c r="LA23" i="16" s="1"/>
  <c r="KZ23" i="16" a="1"/>
  <c r="KZ23" i="16" s="1"/>
  <c r="KY23" i="16" a="1"/>
  <c r="KY23" i="16" s="1"/>
  <c r="KX23" i="16" a="1"/>
  <c r="KX23" i="16" s="1"/>
  <c r="KW23" i="16" a="1"/>
  <c r="KW23" i="16" s="1"/>
  <c r="KV23" i="16" a="1"/>
  <c r="KV23" i="16" s="1"/>
  <c r="KU23" i="16" a="1"/>
  <c r="KU23" i="16" s="1"/>
  <c r="KT23" i="16" a="1"/>
  <c r="KT23" i="16" s="1"/>
  <c r="KS23" i="16" a="1"/>
  <c r="KS23" i="16" s="1"/>
  <c r="KR23" i="16" a="1"/>
  <c r="KR23" i="16" s="1"/>
  <c r="KQ23" i="16" a="1"/>
  <c r="KQ23" i="16" s="1"/>
  <c r="KP23" i="16" a="1"/>
  <c r="KP23" i="16" s="1"/>
  <c r="KO23" i="16" a="1"/>
  <c r="KO23" i="16" s="1"/>
  <c r="KN23" i="16" a="1"/>
  <c r="KN23" i="16" s="1"/>
  <c r="KM23" i="16" a="1"/>
  <c r="KM23" i="16" s="1"/>
  <c r="KL23" i="16" a="1"/>
  <c r="KL23" i="16" s="1"/>
  <c r="KK23" i="16" a="1"/>
  <c r="KK23" i="16" s="1"/>
  <c r="KJ23" i="16" a="1"/>
  <c r="KJ23" i="16" s="1"/>
  <c r="KI23" i="16" a="1"/>
  <c r="KI23" i="16" s="1"/>
  <c r="KH23" i="16" a="1"/>
  <c r="KH23" i="16" s="1"/>
  <c r="KG23" i="16" a="1"/>
  <c r="KG23" i="16" s="1"/>
  <c r="KF23" i="16" a="1"/>
  <c r="KF23" i="16" s="1"/>
  <c r="KE23" i="16" a="1"/>
  <c r="KE23" i="16" s="1"/>
  <c r="KD23" i="16" a="1"/>
  <c r="KD23" i="16" s="1"/>
  <c r="KC23" i="16" a="1"/>
  <c r="KC23" i="16" s="1"/>
  <c r="KB23" i="16" a="1"/>
  <c r="KB23" i="16" s="1"/>
  <c r="KA23" i="16" a="1"/>
  <c r="KA23" i="16" s="1"/>
  <c r="JZ23" i="16" a="1"/>
  <c r="JZ23" i="16" s="1"/>
  <c r="JY23" i="16" a="1"/>
  <c r="JY23" i="16" s="1"/>
  <c r="JX23" i="16" a="1"/>
  <c r="JX23" i="16" s="1"/>
  <c r="JW23" i="16" a="1"/>
  <c r="JW23" i="16" s="1"/>
  <c r="JV23" i="16" a="1"/>
  <c r="JV23" i="16" s="1"/>
  <c r="JU23" i="16" a="1"/>
  <c r="JU23" i="16" s="1"/>
  <c r="JT23" i="16" a="1"/>
  <c r="JT23" i="16" s="1"/>
  <c r="JS23" i="16" a="1"/>
  <c r="JS23" i="16" s="1"/>
  <c r="JR23" i="16" a="1"/>
  <c r="JR23" i="16" s="1"/>
  <c r="JQ23" i="16" a="1"/>
  <c r="JQ23" i="16" s="1"/>
  <c r="JP23" i="16" a="1"/>
  <c r="JP23" i="16" s="1"/>
  <c r="JO23" i="16" a="1"/>
  <c r="JO23" i="16" s="1"/>
  <c r="JN23" i="16" a="1"/>
  <c r="JN23" i="16" s="1"/>
  <c r="JM23" i="16" a="1"/>
  <c r="JM23" i="16" s="1"/>
  <c r="JL23" i="16" a="1"/>
  <c r="JL23" i="16" s="1"/>
  <c r="JK23" i="16" a="1"/>
  <c r="JK23" i="16" s="1"/>
  <c r="JJ23" i="16" a="1"/>
  <c r="JJ23" i="16" s="1"/>
  <c r="JI23" i="16" a="1"/>
  <c r="JI23" i="16" s="1"/>
  <c r="JH23" i="16" a="1"/>
  <c r="JH23" i="16" s="1"/>
  <c r="JG23" i="16" a="1"/>
  <c r="JG23" i="16" s="1"/>
  <c r="JF23" i="16" a="1"/>
  <c r="JF23" i="16" s="1"/>
  <c r="JE23" i="16" a="1"/>
  <c r="JE23" i="16" s="1"/>
  <c r="JD23" i="16" a="1"/>
  <c r="JD23" i="16" s="1"/>
  <c r="JC23" i="16" a="1"/>
  <c r="JC23" i="16" s="1"/>
  <c r="JB23" i="16" a="1"/>
  <c r="JB23" i="16" s="1"/>
  <c r="JA23" i="16" a="1"/>
  <c r="JA23" i="16" s="1"/>
  <c r="IZ23" i="16" a="1"/>
  <c r="IZ23" i="16" s="1"/>
  <c r="IY23" i="16" a="1"/>
  <c r="IY23" i="16" s="1"/>
  <c r="IX23" i="16" a="1"/>
  <c r="IX23" i="16" s="1"/>
  <c r="IW23" i="16" a="1"/>
  <c r="IW23" i="16" s="1"/>
  <c r="IV23" i="16" a="1"/>
  <c r="IV23" i="16" s="1"/>
  <c r="IU23" i="16" a="1"/>
  <c r="IU23" i="16" s="1"/>
  <c r="IT23" i="16" a="1"/>
  <c r="IT23" i="16" s="1"/>
  <c r="IS23" i="16" a="1"/>
  <c r="IS23" i="16" s="1"/>
  <c r="IR23" i="16" a="1"/>
  <c r="IR23" i="16" s="1"/>
  <c r="IQ23" i="16" a="1"/>
  <c r="IQ23" i="16" s="1"/>
  <c r="IP23" i="16" a="1"/>
  <c r="IP23" i="16" s="1"/>
  <c r="IO23" i="16" a="1"/>
  <c r="IO23" i="16" s="1"/>
  <c r="IN23" i="16" a="1"/>
  <c r="IN23" i="16" s="1"/>
  <c r="IM23" i="16" a="1"/>
  <c r="IM23" i="16" s="1"/>
  <c r="IL23" i="16" a="1"/>
  <c r="IL23" i="16" s="1"/>
  <c r="IK23" i="16" a="1"/>
  <c r="IK23" i="16" s="1"/>
  <c r="IJ23" i="16" a="1"/>
  <c r="IJ23" i="16" s="1"/>
  <c r="II23" i="16" a="1"/>
  <c r="II23" i="16" s="1"/>
  <c r="IH23" i="16" a="1"/>
  <c r="IH23" i="16" s="1"/>
  <c r="IG23" i="16" a="1"/>
  <c r="IG23" i="16" s="1"/>
  <c r="IF23" i="16" a="1"/>
  <c r="IF23" i="16" s="1"/>
  <c r="IE23" i="16" a="1"/>
  <c r="IE23" i="16" s="1"/>
  <c r="ID23" i="16" a="1"/>
  <c r="ID23" i="16" s="1"/>
  <c r="IC23" i="16" a="1"/>
  <c r="IC23" i="16" s="1"/>
  <c r="IB23" i="16" a="1"/>
  <c r="IB23" i="16" s="1"/>
  <c r="IA23" i="16" a="1"/>
  <c r="IA23" i="16" s="1"/>
  <c r="HZ23" i="16" a="1"/>
  <c r="HZ23" i="16" s="1"/>
  <c r="HY23" i="16" a="1"/>
  <c r="HY23" i="16" s="1"/>
  <c r="HX23" i="16" a="1"/>
  <c r="HX23" i="16" s="1"/>
  <c r="HW23" i="16" a="1"/>
  <c r="HW23" i="16" s="1"/>
  <c r="HV23" i="16" a="1"/>
  <c r="HV23" i="16" s="1"/>
  <c r="HU23" i="16" a="1"/>
  <c r="HU23" i="16" s="1"/>
  <c r="HT23" i="16" a="1"/>
  <c r="HT23" i="16" s="1"/>
  <c r="HS23" i="16" a="1"/>
  <c r="HS23" i="16" s="1"/>
  <c r="HR23" i="16" a="1"/>
  <c r="HR23" i="16" s="1"/>
  <c r="HQ23" i="16" a="1"/>
  <c r="HQ23" i="16" s="1"/>
  <c r="HP23" i="16" a="1"/>
  <c r="HP23" i="16" s="1"/>
  <c r="HO23" i="16" a="1"/>
  <c r="HO23" i="16" s="1"/>
  <c r="HN23" i="16" a="1"/>
  <c r="HN23" i="16" s="1"/>
  <c r="HM23" i="16" a="1"/>
  <c r="HM23" i="16" s="1"/>
  <c r="HL23" i="16" a="1"/>
  <c r="HL23" i="16" s="1"/>
  <c r="HK23" i="16" a="1"/>
  <c r="HK23" i="16" s="1"/>
  <c r="HJ23" i="16" a="1"/>
  <c r="HJ23" i="16" s="1"/>
  <c r="HI23" i="16" a="1"/>
  <c r="HI23" i="16" s="1"/>
  <c r="HH23" i="16" a="1"/>
  <c r="HH23" i="16" s="1"/>
  <c r="HG23" i="16" a="1"/>
  <c r="HG23" i="16" s="1"/>
  <c r="HF23" i="16" a="1"/>
  <c r="HF23" i="16" s="1"/>
  <c r="HE23" i="16" a="1"/>
  <c r="HE23" i="16" s="1"/>
  <c r="HD23" i="16" a="1"/>
  <c r="HD23" i="16" s="1"/>
  <c r="HC23" i="16" a="1"/>
  <c r="HC23" i="16" s="1"/>
  <c r="HB23" i="16" a="1"/>
  <c r="HB23" i="16" s="1"/>
  <c r="HA23" i="16" a="1"/>
  <c r="HA23" i="16" s="1"/>
  <c r="GZ23" i="16" a="1"/>
  <c r="GZ23" i="16" s="1"/>
  <c r="GY23" i="16" a="1"/>
  <c r="GY23" i="16" s="1"/>
  <c r="GX23" i="16" a="1"/>
  <c r="GX23" i="16" s="1"/>
  <c r="GW23" i="16" a="1"/>
  <c r="GW23" i="16" s="1"/>
  <c r="GV23" i="16" a="1"/>
  <c r="GV23" i="16" s="1"/>
  <c r="GU23" i="16" a="1"/>
  <c r="GU23" i="16" s="1"/>
  <c r="GT23" i="16" a="1"/>
  <c r="GT23" i="16" s="1"/>
  <c r="GS23" i="16" a="1"/>
  <c r="GS23" i="16" s="1"/>
  <c r="GR23" i="16" a="1"/>
  <c r="GR23" i="16" s="1"/>
  <c r="GQ23" i="16" a="1"/>
  <c r="GQ23" i="16" s="1"/>
  <c r="GP23" i="16" a="1"/>
  <c r="GP23" i="16" s="1"/>
  <c r="GO23" i="16" a="1"/>
  <c r="GO23" i="16" s="1"/>
  <c r="GN23" i="16" a="1"/>
  <c r="GN23" i="16" s="1"/>
  <c r="GM23" i="16" a="1"/>
  <c r="GM23" i="16" s="1"/>
  <c r="GL23" i="16" a="1"/>
  <c r="GL23" i="16" s="1"/>
  <c r="GK23" i="16" a="1"/>
  <c r="GK23" i="16" s="1"/>
  <c r="GJ23" i="16" a="1"/>
  <c r="GJ23" i="16" s="1"/>
  <c r="GI23" i="16" a="1"/>
  <c r="GI23" i="16" s="1"/>
  <c r="GH23" i="16" a="1"/>
  <c r="GH23" i="16" s="1"/>
  <c r="GG23" i="16" a="1"/>
  <c r="GG23" i="16" s="1"/>
  <c r="GF23" i="16" a="1"/>
  <c r="GF23" i="16" s="1"/>
  <c r="GE23" i="16" a="1"/>
  <c r="GE23" i="16" s="1"/>
  <c r="GD23" i="16" a="1"/>
  <c r="GD23" i="16" s="1"/>
  <c r="GC23" i="16" a="1"/>
  <c r="GC23" i="16" s="1"/>
  <c r="GB23" i="16" a="1"/>
  <c r="GB23" i="16" s="1"/>
  <c r="GA23" i="16" a="1"/>
  <c r="GA23" i="16" s="1"/>
  <c r="FZ23" i="16" a="1"/>
  <c r="FZ23" i="16" s="1"/>
  <c r="FY23" i="16" a="1"/>
  <c r="FY23" i="16" s="1"/>
  <c r="FX23" i="16" a="1"/>
  <c r="FX23" i="16" s="1"/>
  <c r="FW23" i="16" a="1"/>
  <c r="FW23" i="16" s="1"/>
  <c r="FV23" i="16" a="1"/>
  <c r="FV23" i="16" s="1"/>
  <c r="FU23" i="16" a="1"/>
  <c r="FU23" i="16" s="1"/>
  <c r="FT23" i="16" a="1"/>
  <c r="FT23" i="16" s="1"/>
  <c r="FS23" i="16" a="1"/>
  <c r="FS23" i="16" s="1"/>
  <c r="FR23" i="16" a="1"/>
  <c r="FR23" i="16" s="1"/>
  <c r="FQ23" i="16" a="1"/>
  <c r="FQ23" i="16" s="1"/>
  <c r="FP23" i="16" a="1"/>
  <c r="FP23" i="16" s="1"/>
  <c r="FO23" i="16" a="1"/>
  <c r="FO23" i="16" s="1"/>
  <c r="FN23" i="16" a="1"/>
  <c r="FN23" i="16" s="1"/>
  <c r="FM23" i="16" a="1"/>
  <c r="FM23" i="16" s="1"/>
  <c r="FL23" i="16" a="1"/>
  <c r="FL23" i="16" s="1"/>
  <c r="FK23" i="16" a="1"/>
  <c r="FK23" i="16" s="1"/>
  <c r="FJ23" i="16" a="1"/>
  <c r="FJ23" i="16" s="1"/>
  <c r="FI23" i="16" a="1"/>
  <c r="FI23" i="16" s="1"/>
  <c r="FH23" i="16" a="1"/>
  <c r="FH23" i="16" s="1"/>
  <c r="FG23" i="16" a="1"/>
  <c r="FG23" i="16" s="1"/>
  <c r="FF23" i="16" a="1"/>
  <c r="FF23" i="16" s="1"/>
  <c r="FE23" i="16" a="1"/>
  <c r="FE23" i="16" s="1"/>
  <c r="FD23" i="16" a="1"/>
  <c r="FD23" i="16" s="1"/>
  <c r="FC23" i="16" a="1"/>
  <c r="FC23" i="16" s="1"/>
  <c r="FB23" i="16" a="1"/>
  <c r="FB23" i="16" s="1"/>
  <c r="FA23" i="16" a="1"/>
  <c r="FA23" i="16" s="1"/>
  <c r="EZ23" i="16" a="1"/>
  <c r="EZ23" i="16" s="1"/>
  <c r="EY23" i="16" a="1"/>
  <c r="EY23" i="16" s="1"/>
  <c r="EX23" i="16" a="1"/>
  <c r="EX23" i="16" s="1"/>
  <c r="EW23" i="16" a="1"/>
  <c r="EW23" i="16" s="1"/>
  <c r="EV23" i="16" a="1"/>
  <c r="EV23" i="16" s="1"/>
  <c r="EU23" i="16" a="1"/>
  <c r="EU23" i="16" s="1"/>
  <c r="ET23" i="16" a="1"/>
  <c r="ET23" i="16" s="1"/>
  <c r="ES23" i="16" a="1"/>
  <c r="ES23" i="16" s="1"/>
  <c r="ER23" i="16" a="1"/>
  <c r="ER23" i="16" s="1"/>
  <c r="EQ23" i="16" a="1"/>
  <c r="EQ23" i="16" s="1"/>
  <c r="EP23" i="16" a="1"/>
  <c r="EP23" i="16" s="1"/>
  <c r="EO23" i="16" a="1"/>
  <c r="EO23" i="16" s="1"/>
  <c r="EN23" i="16" a="1"/>
  <c r="EN23" i="16" s="1"/>
  <c r="EM23" i="16" a="1"/>
  <c r="EM23" i="16" s="1"/>
  <c r="EL23" i="16" a="1"/>
  <c r="EL23" i="16" s="1"/>
  <c r="EK23" i="16" a="1"/>
  <c r="EK23" i="16" s="1"/>
  <c r="EJ23" i="16" a="1"/>
  <c r="EJ23" i="16" s="1"/>
  <c r="EI23" i="16" a="1"/>
  <c r="EI23" i="16" s="1"/>
  <c r="EH23" i="16" a="1"/>
  <c r="EH23" i="16" s="1"/>
  <c r="EG23" i="16" a="1"/>
  <c r="EG23" i="16" s="1"/>
  <c r="EF23" i="16" a="1"/>
  <c r="EF23" i="16" s="1"/>
  <c r="EE23" i="16" a="1"/>
  <c r="EE23" i="16" s="1"/>
  <c r="ED23" i="16" a="1"/>
  <c r="ED23" i="16" s="1"/>
  <c r="EC23" i="16" a="1"/>
  <c r="EC23" i="16" s="1"/>
  <c r="EB23" i="16" a="1"/>
  <c r="EB23" i="16" s="1"/>
  <c r="EA23" i="16" a="1"/>
  <c r="EA23" i="16" s="1"/>
  <c r="DZ23" i="16" a="1"/>
  <c r="DZ23" i="16" s="1"/>
  <c r="DY23" i="16" a="1"/>
  <c r="DY23" i="16" s="1"/>
  <c r="DX23" i="16" a="1"/>
  <c r="DX23" i="16" s="1"/>
  <c r="DW23" i="16" a="1"/>
  <c r="DW23" i="16" s="1"/>
  <c r="DV23" i="16" a="1"/>
  <c r="DV23" i="16" s="1"/>
  <c r="DU23" i="16" a="1"/>
  <c r="DU23" i="16" s="1"/>
  <c r="DT23" i="16" a="1"/>
  <c r="DT23" i="16" s="1"/>
  <c r="DS23" i="16" a="1"/>
  <c r="DS23" i="16" s="1"/>
  <c r="DR23" i="16" a="1"/>
  <c r="DR23" i="16" s="1"/>
  <c r="DQ23" i="16" a="1"/>
  <c r="DQ23" i="16" s="1"/>
  <c r="DP23" i="16" a="1"/>
  <c r="DP23" i="16" s="1"/>
  <c r="DO23" i="16" a="1"/>
  <c r="DO23" i="16" s="1"/>
  <c r="DN23" i="16" a="1"/>
  <c r="DN23" i="16" s="1"/>
  <c r="DM23" i="16" a="1"/>
  <c r="DM23" i="16" s="1"/>
  <c r="DL23" i="16" a="1"/>
  <c r="DL23" i="16" s="1"/>
  <c r="DK23" i="16" a="1"/>
  <c r="DK23" i="16" s="1"/>
  <c r="DJ23" i="16" a="1"/>
  <c r="DJ23" i="16" s="1"/>
  <c r="DI23" i="16" a="1"/>
  <c r="DI23" i="16" s="1"/>
  <c r="DH23" i="16" a="1"/>
  <c r="DH23" i="16" s="1"/>
  <c r="DG23" i="16" a="1"/>
  <c r="DG23" i="16" s="1"/>
  <c r="DF23" i="16" a="1"/>
  <c r="DF23" i="16" s="1"/>
  <c r="DE23" i="16" a="1"/>
  <c r="DE23" i="16" s="1"/>
  <c r="DD23" i="16" a="1"/>
  <c r="DD23" i="16" s="1"/>
  <c r="DC23" i="16" a="1"/>
  <c r="DC23" i="16" s="1"/>
  <c r="DB23" i="16" a="1"/>
  <c r="DB23" i="16" s="1"/>
  <c r="DA23" i="16" a="1"/>
  <c r="DA23" i="16" s="1"/>
  <c r="CZ23" i="16" a="1"/>
  <c r="CZ23" i="16" s="1"/>
  <c r="CY23" i="16" a="1"/>
  <c r="CY23" i="16" s="1"/>
  <c r="CX23" i="16" a="1"/>
  <c r="CX23" i="16" s="1"/>
  <c r="CW23" i="16" a="1"/>
  <c r="CW23" i="16" s="1"/>
  <c r="CV23" i="16" a="1"/>
  <c r="CV23" i="16" s="1"/>
  <c r="CU23" i="16" a="1"/>
  <c r="CU23" i="16" s="1"/>
  <c r="CT23" i="16" a="1"/>
  <c r="CT23" i="16" s="1"/>
  <c r="CS23" i="16" a="1"/>
  <c r="CS23" i="16" s="1"/>
  <c r="CR23" i="16" a="1"/>
  <c r="CR23" i="16" s="1"/>
  <c r="CQ23" i="16" a="1"/>
  <c r="CQ23" i="16" s="1"/>
  <c r="CP23" i="16" a="1"/>
  <c r="CP23" i="16" s="1"/>
  <c r="CO23" i="16" a="1"/>
  <c r="CO23" i="16" s="1"/>
  <c r="CN23" i="16" a="1"/>
  <c r="CN23" i="16" s="1"/>
  <c r="CM23" i="16" a="1"/>
  <c r="CM23" i="16" s="1"/>
  <c r="CL23" i="16" a="1"/>
  <c r="CL23" i="16" s="1"/>
  <c r="CK23" i="16" a="1"/>
  <c r="CK23" i="16" s="1"/>
  <c r="CJ23" i="16" a="1"/>
  <c r="CJ23" i="16" s="1"/>
  <c r="CI23" i="16" a="1"/>
  <c r="CI23" i="16" s="1"/>
  <c r="CH23" i="16" a="1"/>
  <c r="CH23" i="16" s="1"/>
  <c r="CG23" i="16" a="1"/>
  <c r="CG23" i="16" s="1"/>
  <c r="CF23" i="16" a="1"/>
  <c r="CF23" i="16" s="1"/>
  <c r="CE23" i="16" a="1"/>
  <c r="CE23" i="16" s="1"/>
  <c r="CD23" i="16" a="1"/>
  <c r="CD23" i="16" s="1"/>
  <c r="CC23" i="16" a="1"/>
  <c r="CC23" i="16" s="1"/>
  <c r="CB23" i="16" a="1"/>
  <c r="CB23" i="16" s="1"/>
  <c r="CA23" i="16" a="1"/>
  <c r="CA23" i="16" s="1"/>
  <c r="BZ23" i="16" a="1"/>
  <c r="BZ23" i="16" s="1"/>
  <c r="BY23" i="16" a="1"/>
  <c r="BY23" i="16" s="1"/>
  <c r="BX23" i="16" a="1"/>
  <c r="BX23" i="16" s="1"/>
  <c r="BW23" i="16" a="1"/>
  <c r="BW23" i="16" s="1"/>
  <c r="BV23" i="16" a="1"/>
  <c r="BV23" i="16" s="1"/>
  <c r="BU23" i="16" a="1"/>
  <c r="BU23" i="16" s="1"/>
  <c r="BT23" i="16" a="1"/>
  <c r="BT23" i="16" s="1"/>
  <c r="BS23" i="16" a="1"/>
  <c r="BS23" i="16" s="1"/>
  <c r="BR23" i="16" a="1"/>
  <c r="BR23" i="16" s="1"/>
  <c r="BQ23" i="16" a="1"/>
  <c r="BQ23" i="16" s="1"/>
  <c r="BP23" i="16" a="1"/>
  <c r="BP23" i="16" s="1"/>
  <c r="BO23" i="16" a="1"/>
  <c r="BO23" i="16" s="1"/>
  <c r="BN23" i="16" a="1"/>
  <c r="BN23" i="16" s="1"/>
  <c r="BM23" i="16" a="1"/>
  <c r="BM23" i="16" s="1"/>
  <c r="BL23" i="16" a="1"/>
  <c r="BL23" i="16" s="1"/>
  <c r="BK23" i="16" a="1"/>
  <c r="BK23" i="16" s="1"/>
  <c r="BJ23" i="16" a="1"/>
  <c r="BJ23" i="16" s="1"/>
  <c r="BI23" i="16" a="1"/>
  <c r="BI23" i="16" s="1"/>
  <c r="BH23" i="16" a="1"/>
  <c r="BH23" i="16" s="1"/>
  <c r="BG23" i="16" a="1"/>
  <c r="BG23" i="16" s="1"/>
  <c r="BF23" i="16" a="1"/>
  <c r="BF23" i="16" s="1"/>
  <c r="BE23" i="16" a="1"/>
  <c r="BE23" i="16" s="1"/>
  <c r="BD23" i="16" a="1"/>
  <c r="BD23" i="16" s="1"/>
  <c r="BC23" i="16" a="1"/>
  <c r="BC23" i="16" s="1"/>
  <c r="BB23" i="16" a="1"/>
  <c r="BB23" i="16" s="1"/>
  <c r="BA23" i="16" a="1"/>
  <c r="BA23" i="16" s="1"/>
  <c r="AZ23" i="16" a="1"/>
  <c r="AZ23" i="16" s="1"/>
  <c r="AY23" i="16" a="1"/>
  <c r="AY23" i="16" s="1"/>
  <c r="AX23" i="16" a="1"/>
  <c r="AX23" i="16" s="1"/>
  <c r="AW23" i="16" a="1"/>
  <c r="AW23" i="16" s="1"/>
  <c r="AV23" i="16" a="1"/>
  <c r="AV23" i="16" s="1"/>
  <c r="AU23" i="16" a="1"/>
  <c r="AU23" i="16" s="1"/>
  <c r="AT23" i="16" a="1"/>
  <c r="AT23" i="16" s="1"/>
  <c r="AS23" i="16" a="1"/>
  <c r="AS23" i="16" s="1"/>
  <c r="AR23" i="16" a="1"/>
  <c r="AR23" i="16" s="1"/>
  <c r="AQ23" i="16" a="1"/>
  <c r="AQ23" i="16" s="1"/>
  <c r="AP23" i="16" a="1"/>
  <c r="AP23" i="16" s="1"/>
  <c r="AO23" i="16" a="1"/>
  <c r="AO23" i="16" s="1"/>
  <c r="AN23" i="16" a="1"/>
  <c r="AN23" i="16" s="1"/>
  <c r="AM23" i="16" a="1"/>
  <c r="AM23" i="16" s="1"/>
  <c r="AL23" i="16" a="1"/>
  <c r="AL23" i="16" s="1"/>
  <c r="AK23" i="16" a="1"/>
  <c r="AK23" i="16" s="1"/>
  <c r="AJ23" i="16" a="1"/>
  <c r="AJ23" i="16" s="1"/>
  <c r="AI23" i="16" a="1"/>
  <c r="AI23" i="16" s="1"/>
  <c r="AH23" i="16" a="1"/>
  <c r="AH23" i="16" s="1"/>
  <c r="AG23" i="16" a="1"/>
  <c r="AG23" i="16" s="1"/>
  <c r="AF23" i="16" a="1"/>
  <c r="AF23" i="16" s="1"/>
  <c r="AE23" i="16" a="1"/>
  <c r="AE23" i="16" s="1"/>
  <c r="AD23" i="16" a="1"/>
  <c r="AD23" i="16" s="1"/>
  <c r="AC23" i="16" a="1"/>
  <c r="AC23" i="16" s="1"/>
  <c r="AB23" i="16" a="1"/>
  <c r="AB23" i="16" s="1"/>
  <c r="AA23" i="16" a="1"/>
  <c r="AA23" i="16" s="1"/>
  <c r="Z23" i="16" a="1"/>
  <c r="Z23" i="16" s="1"/>
  <c r="Y23" i="16" a="1"/>
  <c r="Y23" i="16" s="1"/>
  <c r="X23" i="16" a="1"/>
  <c r="X23" i="16" s="1"/>
  <c r="W23" i="16" a="1"/>
  <c r="W23" i="16" s="1"/>
  <c r="V23" i="16" a="1"/>
  <c r="V23" i="16" s="1"/>
  <c r="U23" i="16" a="1"/>
  <c r="U23" i="16" s="1"/>
  <c r="T23" i="16" a="1"/>
  <c r="T23" i="16" s="1"/>
  <c r="S23" i="16" a="1"/>
  <c r="S23" i="16" s="1"/>
  <c r="R23" i="16" a="1"/>
  <c r="R23" i="16" s="1"/>
  <c r="Q23" i="16" a="1"/>
  <c r="Q23" i="16" s="1"/>
  <c r="P23" i="16" a="1"/>
  <c r="P23" i="16" s="1"/>
  <c r="O23" i="16" a="1"/>
  <c r="O23" i="16" s="1"/>
  <c r="N23" i="16" a="1"/>
  <c r="N23" i="16" s="1"/>
  <c r="M23" i="16" a="1"/>
  <c r="M23" i="16" s="1"/>
  <c r="L23" i="16" a="1"/>
  <c r="L23" i="16" s="1"/>
  <c r="K23" i="16" a="1"/>
  <c r="K23" i="16" s="1"/>
  <c r="J23" i="16" a="1"/>
  <c r="J23" i="16" s="1"/>
  <c r="NJ22" i="16" a="1"/>
  <c r="NJ22" i="16" s="1"/>
  <c r="NI22" i="16" a="1"/>
  <c r="NI22" i="16" s="1"/>
  <c r="NH22" i="16" a="1"/>
  <c r="NH22" i="16" s="1"/>
  <c r="NG22" i="16" a="1"/>
  <c r="NG22" i="16" s="1"/>
  <c r="NF22" i="16" a="1"/>
  <c r="NF22" i="16" s="1"/>
  <c r="NE22" i="16" a="1"/>
  <c r="NE22" i="16" s="1"/>
  <c r="ND22" i="16" a="1"/>
  <c r="ND22" i="16" s="1"/>
  <c r="NC22" i="16" a="1"/>
  <c r="NC22" i="16" s="1"/>
  <c r="NB22" i="16" a="1"/>
  <c r="NB22" i="16" s="1"/>
  <c r="NA22" i="16" a="1"/>
  <c r="NA22" i="16" s="1"/>
  <c r="MZ22" i="16" a="1"/>
  <c r="MZ22" i="16" s="1"/>
  <c r="MY22" i="16" a="1"/>
  <c r="MY22" i="16" s="1"/>
  <c r="MX22" i="16" a="1"/>
  <c r="MX22" i="16" s="1"/>
  <c r="MW22" i="16" a="1"/>
  <c r="MW22" i="16" s="1"/>
  <c r="MV22" i="16" a="1"/>
  <c r="MV22" i="16" s="1"/>
  <c r="MU22" i="16" a="1"/>
  <c r="MU22" i="16" s="1"/>
  <c r="MT22" i="16" a="1"/>
  <c r="MT22" i="16" s="1"/>
  <c r="MS22" i="16" a="1"/>
  <c r="MS22" i="16" s="1"/>
  <c r="MR22" i="16" a="1"/>
  <c r="MR22" i="16" s="1"/>
  <c r="MQ22" i="16" a="1"/>
  <c r="MQ22" i="16" s="1"/>
  <c r="MP22" i="16" a="1"/>
  <c r="MP22" i="16" s="1"/>
  <c r="MO22" i="16" a="1"/>
  <c r="MO22" i="16" s="1"/>
  <c r="MN22" i="16" a="1"/>
  <c r="MN22" i="16" s="1"/>
  <c r="MM22" i="16" a="1"/>
  <c r="MM22" i="16" s="1"/>
  <c r="ML22" i="16" a="1"/>
  <c r="ML22" i="16" s="1"/>
  <c r="MK22" i="16" a="1"/>
  <c r="MK22" i="16" s="1"/>
  <c r="MJ22" i="16" a="1"/>
  <c r="MJ22" i="16" s="1"/>
  <c r="MI22" i="16" a="1"/>
  <c r="MI22" i="16" s="1"/>
  <c r="MH22" i="16" a="1"/>
  <c r="MH22" i="16" s="1"/>
  <c r="MG22" i="16" a="1"/>
  <c r="MG22" i="16" s="1"/>
  <c r="MF22" i="16" a="1"/>
  <c r="MF22" i="16" s="1"/>
  <c r="ME22" i="16" a="1"/>
  <c r="ME22" i="16" s="1"/>
  <c r="MD22" i="16" a="1"/>
  <c r="MD22" i="16" s="1"/>
  <c r="MC22" i="16" a="1"/>
  <c r="MC22" i="16" s="1"/>
  <c r="MB22" i="16" a="1"/>
  <c r="MB22" i="16" s="1"/>
  <c r="MA22" i="16" a="1"/>
  <c r="MA22" i="16" s="1"/>
  <c r="LZ22" i="16" a="1"/>
  <c r="LZ22" i="16" s="1"/>
  <c r="LY22" i="16" a="1"/>
  <c r="LY22" i="16" s="1"/>
  <c r="LX22" i="16" a="1"/>
  <c r="LX22" i="16" s="1"/>
  <c r="LW22" i="16" a="1"/>
  <c r="LW22" i="16" s="1"/>
  <c r="LV22" i="16" a="1"/>
  <c r="LV22" i="16" s="1"/>
  <c r="LU22" i="16" a="1"/>
  <c r="LU22" i="16" s="1"/>
  <c r="LT22" i="16" a="1"/>
  <c r="LT22" i="16" s="1"/>
  <c r="LS22" i="16" a="1"/>
  <c r="LS22" i="16" s="1"/>
  <c r="LR22" i="16" a="1"/>
  <c r="LR22" i="16" s="1"/>
  <c r="LQ22" i="16" a="1"/>
  <c r="LQ22" i="16" s="1"/>
  <c r="LP22" i="16" a="1"/>
  <c r="LP22" i="16" s="1"/>
  <c r="LO22" i="16" a="1"/>
  <c r="LO22" i="16" s="1"/>
  <c r="LN22" i="16" a="1"/>
  <c r="LN22" i="16" s="1"/>
  <c r="LM22" i="16" a="1"/>
  <c r="LM22" i="16" s="1"/>
  <c r="LL22" i="16" a="1"/>
  <c r="LL22" i="16" s="1"/>
  <c r="LK22" i="16" a="1"/>
  <c r="LK22" i="16" s="1"/>
  <c r="LJ22" i="16" a="1"/>
  <c r="LJ22" i="16" s="1"/>
  <c r="LI22" i="16" a="1"/>
  <c r="LI22" i="16" s="1"/>
  <c r="LH22" i="16" a="1"/>
  <c r="LH22" i="16" s="1"/>
  <c r="LG22" i="16" a="1"/>
  <c r="LG22" i="16" s="1"/>
  <c r="LF22" i="16" a="1"/>
  <c r="LF22" i="16" s="1"/>
  <c r="LE22" i="16" a="1"/>
  <c r="LE22" i="16" s="1"/>
  <c r="LD22" i="16" a="1"/>
  <c r="LD22" i="16" s="1"/>
  <c r="LC22" i="16" a="1"/>
  <c r="LC22" i="16" s="1"/>
  <c r="LB22" i="16" a="1"/>
  <c r="LB22" i="16" s="1"/>
  <c r="LA22" i="16" a="1"/>
  <c r="LA22" i="16" s="1"/>
  <c r="KZ22" i="16" a="1"/>
  <c r="KZ22" i="16" s="1"/>
  <c r="KY22" i="16" a="1"/>
  <c r="KY22" i="16" s="1"/>
  <c r="KX22" i="16" a="1"/>
  <c r="KX22" i="16" s="1"/>
  <c r="KW22" i="16" a="1"/>
  <c r="KW22" i="16" s="1"/>
  <c r="KV22" i="16" a="1"/>
  <c r="KV22" i="16" s="1"/>
  <c r="KU22" i="16" a="1"/>
  <c r="KU22" i="16" s="1"/>
  <c r="KT22" i="16" a="1"/>
  <c r="KT22" i="16" s="1"/>
  <c r="KS22" i="16" a="1"/>
  <c r="KS22" i="16" s="1"/>
  <c r="KR22" i="16" a="1"/>
  <c r="KR22" i="16" s="1"/>
  <c r="KQ22" i="16" a="1"/>
  <c r="KQ22" i="16" s="1"/>
  <c r="KP22" i="16" a="1"/>
  <c r="KP22" i="16" s="1"/>
  <c r="KO22" i="16" a="1"/>
  <c r="KO22" i="16" s="1"/>
  <c r="KN22" i="16" a="1"/>
  <c r="KN22" i="16" s="1"/>
  <c r="KM22" i="16" a="1"/>
  <c r="KM22" i="16" s="1"/>
  <c r="KL22" i="16" a="1"/>
  <c r="KL22" i="16" s="1"/>
  <c r="KK22" i="16" a="1"/>
  <c r="KK22" i="16" s="1"/>
  <c r="KJ22" i="16" a="1"/>
  <c r="KJ22" i="16" s="1"/>
  <c r="KI22" i="16" a="1"/>
  <c r="KI22" i="16" s="1"/>
  <c r="KH22" i="16" a="1"/>
  <c r="KH22" i="16" s="1"/>
  <c r="KG22" i="16" a="1"/>
  <c r="KG22" i="16" s="1"/>
  <c r="KF22" i="16" a="1"/>
  <c r="KF22" i="16" s="1"/>
  <c r="KE22" i="16" a="1"/>
  <c r="KE22" i="16" s="1"/>
  <c r="KD22" i="16" a="1"/>
  <c r="KD22" i="16" s="1"/>
  <c r="KC22" i="16" a="1"/>
  <c r="KC22" i="16" s="1"/>
  <c r="KB22" i="16" a="1"/>
  <c r="KB22" i="16" s="1"/>
  <c r="KA22" i="16" a="1"/>
  <c r="KA22" i="16" s="1"/>
  <c r="JZ22" i="16" a="1"/>
  <c r="JZ22" i="16" s="1"/>
  <c r="JY22" i="16" a="1"/>
  <c r="JY22" i="16" s="1"/>
  <c r="JX22" i="16" a="1"/>
  <c r="JX22" i="16" s="1"/>
  <c r="JW22" i="16" a="1"/>
  <c r="JW22" i="16" s="1"/>
  <c r="JV22" i="16" a="1"/>
  <c r="JV22" i="16" s="1"/>
  <c r="JU22" i="16" a="1"/>
  <c r="JU22" i="16" s="1"/>
  <c r="JT22" i="16" a="1"/>
  <c r="JT22" i="16" s="1"/>
  <c r="JS22" i="16" a="1"/>
  <c r="JS22" i="16" s="1"/>
  <c r="JR22" i="16" a="1"/>
  <c r="JR22" i="16" s="1"/>
  <c r="JQ22" i="16" a="1"/>
  <c r="JQ22" i="16" s="1"/>
  <c r="JP22" i="16" a="1"/>
  <c r="JP22" i="16" s="1"/>
  <c r="JO22" i="16" a="1"/>
  <c r="JO22" i="16" s="1"/>
  <c r="JN22" i="16" a="1"/>
  <c r="JN22" i="16" s="1"/>
  <c r="JM22" i="16" a="1"/>
  <c r="JM22" i="16" s="1"/>
  <c r="JL22" i="16" a="1"/>
  <c r="JL22" i="16" s="1"/>
  <c r="JK22" i="16" a="1"/>
  <c r="JK22" i="16" s="1"/>
  <c r="JJ22" i="16" a="1"/>
  <c r="JJ22" i="16" s="1"/>
  <c r="JI22" i="16" a="1"/>
  <c r="JI22" i="16" s="1"/>
  <c r="JH22" i="16" a="1"/>
  <c r="JH22" i="16" s="1"/>
  <c r="JG22" i="16" a="1"/>
  <c r="JG22" i="16" s="1"/>
  <c r="JF22" i="16" a="1"/>
  <c r="JF22" i="16" s="1"/>
  <c r="JE22" i="16" a="1"/>
  <c r="JE22" i="16" s="1"/>
  <c r="JD22" i="16" a="1"/>
  <c r="JD22" i="16" s="1"/>
  <c r="JC22" i="16" a="1"/>
  <c r="JC22" i="16" s="1"/>
  <c r="JB22" i="16" a="1"/>
  <c r="JB22" i="16" s="1"/>
  <c r="JA22" i="16" a="1"/>
  <c r="JA22" i="16" s="1"/>
  <c r="IZ22" i="16" a="1"/>
  <c r="IZ22" i="16" s="1"/>
  <c r="IY22" i="16" a="1"/>
  <c r="IY22" i="16" s="1"/>
  <c r="IX22" i="16" a="1"/>
  <c r="IX22" i="16" s="1"/>
  <c r="IW22" i="16" a="1"/>
  <c r="IW22" i="16" s="1"/>
  <c r="IV22" i="16" a="1"/>
  <c r="IV22" i="16" s="1"/>
  <c r="IU22" i="16" a="1"/>
  <c r="IU22" i="16" s="1"/>
  <c r="IT22" i="16" a="1"/>
  <c r="IT22" i="16" s="1"/>
  <c r="IS22" i="16" a="1"/>
  <c r="IS22" i="16" s="1"/>
  <c r="IR22" i="16" a="1"/>
  <c r="IR22" i="16" s="1"/>
  <c r="IQ22" i="16" a="1"/>
  <c r="IQ22" i="16" s="1"/>
  <c r="IP22" i="16" a="1"/>
  <c r="IP22" i="16" s="1"/>
  <c r="IO22" i="16" a="1"/>
  <c r="IO22" i="16" s="1"/>
  <c r="IN22" i="16" a="1"/>
  <c r="IN22" i="16" s="1"/>
  <c r="IM22" i="16" a="1"/>
  <c r="IM22" i="16" s="1"/>
  <c r="IL22" i="16" a="1"/>
  <c r="IL22" i="16" s="1"/>
  <c r="IK22" i="16" a="1"/>
  <c r="IK22" i="16" s="1"/>
  <c r="IJ22" i="16" a="1"/>
  <c r="IJ22" i="16" s="1"/>
  <c r="II22" i="16" a="1"/>
  <c r="II22" i="16" s="1"/>
  <c r="IH22" i="16" a="1"/>
  <c r="IH22" i="16" s="1"/>
  <c r="IG22" i="16" a="1"/>
  <c r="IG22" i="16" s="1"/>
  <c r="IF22" i="16" a="1"/>
  <c r="IF22" i="16" s="1"/>
  <c r="IE22" i="16" a="1"/>
  <c r="IE22" i="16" s="1"/>
  <c r="ID22" i="16" a="1"/>
  <c r="ID22" i="16" s="1"/>
  <c r="IC22" i="16" a="1"/>
  <c r="IC22" i="16" s="1"/>
  <c r="IB22" i="16" a="1"/>
  <c r="IB22" i="16" s="1"/>
  <c r="IA22" i="16" a="1"/>
  <c r="IA22" i="16" s="1"/>
  <c r="HZ22" i="16" a="1"/>
  <c r="HZ22" i="16" s="1"/>
  <c r="HY22" i="16" a="1"/>
  <c r="HY22" i="16" s="1"/>
  <c r="HX22" i="16" a="1"/>
  <c r="HX22" i="16" s="1"/>
  <c r="HW22" i="16" a="1"/>
  <c r="HW22" i="16" s="1"/>
  <c r="HV22" i="16" a="1"/>
  <c r="HV22" i="16" s="1"/>
  <c r="HU22" i="16" a="1"/>
  <c r="HU22" i="16" s="1"/>
  <c r="HT22" i="16" a="1"/>
  <c r="HT22" i="16" s="1"/>
  <c r="HS22" i="16" a="1"/>
  <c r="HS22" i="16" s="1"/>
  <c r="HR22" i="16" a="1"/>
  <c r="HR22" i="16" s="1"/>
  <c r="HQ22" i="16" a="1"/>
  <c r="HQ22" i="16" s="1"/>
  <c r="HP22" i="16" a="1"/>
  <c r="HP22" i="16" s="1"/>
  <c r="HO22" i="16" a="1"/>
  <c r="HO22" i="16" s="1"/>
  <c r="HN22" i="16" a="1"/>
  <c r="HN22" i="16" s="1"/>
  <c r="HM22" i="16" a="1"/>
  <c r="HM22" i="16" s="1"/>
  <c r="HL22" i="16" a="1"/>
  <c r="HL22" i="16" s="1"/>
  <c r="HK22" i="16" a="1"/>
  <c r="HK22" i="16" s="1"/>
  <c r="HJ22" i="16" a="1"/>
  <c r="HJ22" i="16" s="1"/>
  <c r="HI22" i="16" a="1"/>
  <c r="HI22" i="16" s="1"/>
  <c r="HH22" i="16" a="1"/>
  <c r="HH22" i="16" s="1"/>
  <c r="HG22" i="16" a="1"/>
  <c r="HG22" i="16" s="1"/>
  <c r="HF22" i="16" a="1"/>
  <c r="HF22" i="16" s="1"/>
  <c r="HE22" i="16" a="1"/>
  <c r="HE22" i="16" s="1"/>
  <c r="HD22" i="16" a="1"/>
  <c r="HD22" i="16" s="1"/>
  <c r="HC22" i="16" a="1"/>
  <c r="HC22" i="16" s="1"/>
  <c r="HB22" i="16" a="1"/>
  <c r="HB22" i="16" s="1"/>
  <c r="HA22" i="16" a="1"/>
  <c r="HA22" i="16" s="1"/>
  <c r="GZ22" i="16" a="1"/>
  <c r="GZ22" i="16" s="1"/>
  <c r="GY22" i="16" a="1"/>
  <c r="GY22" i="16" s="1"/>
  <c r="GX22" i="16" a="1"/>
  <c r="GX22" i="16" s="1"/>
  <c r="GW22" i="16" a="1"/>
  <c r="GW22" i="16" s="1"/>
  <c r="GV22" i="16" a="1"/>
  <c r="GV22" i="16" s="1"/>
  <c r="GU22" i="16" a="1"/>
  <c r="GU22" i="16" s="1"/>
  <c r="GT22" i="16" a="1"/>
  <c r="GT22" i="16" s="1"/>
  <c r="GS22" i="16" a="1"/>
  <c r="GS22" i="16" s="1"/>
  <c r="GR22" i="16" a="1"/>
  <c r="GR22" i="16" s="1"/>
  <c r="GQ22" i="16" a="1"/>
  <c r="GQ22" i="16" s="1"/>
  <c r="GP22" i="16" a="1"/>
  <c r="GP22" i="16" s="1"/>
  <c r="GO22" i="16" a="1"/>
  <c r="GO22" i="16" s="1"/>
  <c r="GN22" i="16" a="1"/>
  <c r="GN22" i="16" s="1"/>
  <c r="GM22" i="16" a="1"/>
  <c r="GM22" i="16" s="1"/>
  <c r="GL22" i="16" a="1"/>
  <c r="GL22" i="16" s="1"/>
  <c r="GK22" i="16" a="1"/>
  <c r="GK22" i="16" s="1"/>
  <c r="GJ22" i="16" a="1"/>
  <c r="GJ22" i="16" s="1"/>
  <c r="GI22" i="16" a="1"/>
  <c r="GI22" i="16" s="1"/>
  <c r="GH22" i="16" a="1"/>
  <c r="GH22" i="16" s="1"/>
  <c r="GG22" i="16" a="1"/>
  <c r="GG22" i="16" s="1"/>
  <c r="GF22" i="16" a="1"/>
  <c r="GF22" i="16" s="1"/>
  <c r="GE22" i="16" a="1"/>
  <c r="GE22" i="16" s="1"/>
  <c r="GD22" i="16" a="1"/>
  <c r="GD22" i="16" s="1"/>
  <c r="GC22" i="16" a="1"/>
  <c r="GC22" i="16" s="1"/>
  <c r="GB22" i="16" a="1"/>
  <c r="GB22" i="16" s="1"/>
  <c r="GA22" i="16" a="1"/>
  <c r="GA22" i="16" s="1"/>
  <c r="FZ22" i="16" a="1"/>
  <c r="FZ22" i="16" s="1"/>
  <c r="FY22" i="16" a="1"/>
  <c r="FY22" i="16" s="1"/>
  <c r="FX22" i="16" a="1"/>
  <c r="FX22" i="16" s="1"/>
  <c r="FW22" i="16" a="1"/>
  <c r="FW22" i="16" s="1"/>
  <c r="FV22" i="16" a="1"/>
  <c r="FV22" i="16" s="1"/>
  <c r="FU22" i="16" a="1"/>
  <c r="FU22" i="16" s="1"/>
  <c r="FT22" i="16" a="1"/>
  <c r="FT22" i="16" s="1"/>
  <c r="FS22" i="16" a="1"/>
  <c r="FS22" i="16" s="1"/>
  <c r="FR22" i="16" a="1"/>
  <c r="FR22" i="16" s="1"/>
  <c r="FQ22" i="16" a="1"/>
  <c r="FQ22" i="16" s="1"/>
  <c r="FP22" i="16" a="1"/>
  <c r="FP22" i="16" s="1"/>
  <c r="FO22" i="16" a="1"/>
  <c r="FO22" i="16" s="1"/>
  <c r="FN22" i="16" a="1"/>
  <c r="FN22" i="16" s="1"/>
  <c r="FM22" i="16" a="1"/>
  <c r="FM22" i="16" s="1"/>
  <c r="FL22" i="16" a="1"/>
  <c r="FL22" i="16" s="1"/>
  <c r="FK22" i="16" a="1"/>
  <c r="FK22" i="16" s="1"/>
  <c r="FJ22" i="16" a="1"/>
  <c r="FJ22" i="16" s="1"/>
  <c r="FI22" i="16" a="1"/>
  <c r="FI22" i="16" s="1"/>
  <c r="FH22" i="16" a="1"/>
  <c r="FH22" i="16" s="1"/>
  <c r="FG22" i="16" a="1"/>
  <c r="FG22" i="16" s="1"/>
  <c r="FF22" i="16" a="1"/>
  <c r="FF22" i="16" s="1"/>
  <c r="FE22" i="16" a="1"/>
  <c r="FE22" i="16" s="1"/>
  <c r="FD22" i="16" a="1"/>
  <c r="FD22" i="16" s="1"/>
  <c r="FC22" i="16" a="1"/>
  <c r="FC22" i="16" s="1"/>
  <c r="FB22" i="16" a="1"/>
  <c r="FB22" i="16" s="1"/>
  <c r="FA22" i="16" a="1"/>
  <c r="FA22" i="16" s="1"/>
  <c r="EZ22" i="16" a="1"/>
  <c r="EZ22" i="16" s="1"/>
  <c r="EY22" i="16" a="1"/>
  <c r="EY22" i="16" s="1"/>
  <c r="EX22" i="16" a="1"/>
  <c r="EX22" i="16" s="1"/>
  <c r="EW22" i="16" a="1"/>
  <c r="EW22" i="16" s="1"/>
  <c r="EV22" i="16" a="1"/>
  <c r="EV22" i="16" s="1"/>
  <c r="EU22" i="16" a="1"/>
  <c r="EU22" i="16" s="1"/>
  <c r="ET22" i="16" a="1"/>
  <c r="ET22" i="16" s="1"/>
  <c r="ES22" i="16" a="1"/>
  <c r="ES22" i="16" s="1"/>
  <c r="ER22" i="16" a="1"/>
  <c r="ER22" i="16" s="1"/>
  <c r="EQ22" i="16" a="1"/>
  <c r="EQ22" i="16" s="1"/>
  <c r="EP22" i="16" a="1"/>
  <c r="EP22" i="16" s="1"/>
  <c r="EO22" i="16" a="1"/>
  <c r="EO22" i="16" s="1"/>
  <c r="EN22" i="16" a="1"/>
  <c r="EN22" i="16" s="1"/>
  <c r="EM22" i="16" a="1"/>
  <c r="EM22" i="16" s="1"/>
  <c r="EL22" i="16" a="1"/>
  <c r="EL22" i="16" s="1"/>
  <c r="EK22" i="16" a="1"/>
  <c r="EK22" i="16" s="1"/>
  <c r="EJ22" i="16" a="1"/>
  <c r="EJ22" i="16" s="1"/>
  <c r="EI22" i="16" a="1"/>
  <c r="EI22" i="16" s="1"/>
  <c r="EH22" i="16" a="1"/>
  <c r="EH22" i="16" s="1"/>
  <c r="EG22" i="16" a="1"/>
  <c r="EG22" i="16" s="1"/>
  <c r="EF22" i="16" a="1"/>
  <c r="EF22" i="16" s="1"/>
  <c r="EE22" i="16" a="1"/>
  <c r="EE22" i="16" s="1"/>
  <c r="ED22" i="16" a="1"/>
  <c r="ED22" i="16" s="1"/>
  <c r="EC22" i="16" a="1"/>
  <c r="EC22" i="16" s="1"/>
  <c r="EB22" i="16" a="1"/>
  <c r="EB22" i="16" s="1"/>
  <c r="EA22" i="16" a="1"/>
  <c r="EA22" i="16" s="1"/>
  <c r="DZ22" i="16" a="1"/>
  <c r="DZ22" i="16" s="1"/>
  <c r="DY22" i="16" a="1"/>
  <c r="DY22" i="16" s="1"/>
  <c r="DX22" i="16" a="1"/>
  <c r="DX22" i="16" s="1"/>
  <c r="DW22" i="16" a="1"/>
  <c r="DW22" i="16" s="1"/>
  <c r="DV22" i="16" a="1"/>
  <c r="DV22" i="16" s="1"/>
  <c r="DU22" i="16" a="1"/>
  <c r="DU22" i="16" s="1"/>
  <c r="DT22" i="16" a="1"/>
  <c r="DT22" i="16" s="1"/>
  <c r="DS22" i="16" a="1"/>
  <c r="DS22" i="16" s="1"/>
  <c r="DR22" i="16" a="1"/>
  <c r="DR22" i="16" s="1"/>
  <c r="DQ22" i="16" a="1"/>
  <c r="DQ22" i="16" s="1"/>
  <c r="DP22" i="16" a="1"/>
  <c r="DP22" i="16" s="1"/>
  <c r="DO22" i="16" a="1"/>
  <c r="DO22" i="16" s="1"/>
  <c r="DN22" i="16" a="1"/>
  <c r="DN22" i="16" s="1"/>
  <c r="DM22" i="16" a="1"/>
  <c r="DM22" i="16" s="1"/>
  <c r="DL22" i="16" a="1"/>
  <c r="DL22" i="16" s="1"/>
  <c r="DK22" i="16" a="1"/>
  <c r="DK22" i="16" s="1"/>
  <c r="DJ22" i="16" a="1"/>
  <c r="DJ22" i="16" s="1"/>
  <c r="DI22" i="16" a="1"/>
  <c r="DI22" i="16" s="1"/>
  <c r="DH22" i="16" a="1"/>
  <c r="DH22" i="16" s="1"/>
  <c r="DG22" i="16" a="1"/>
  <c r="DG22" i="16" s="1"/>
  <c r="DF22" i="16" a="1"/>
  <c r="DF22" i="16" s="1"/>
  <c r="DE22" i="16" a="1"/>
  <c r="DE22" i="16" s="1"/>
  <c r="DD22" i="16" a="1"/>
  <c r="DD22" i="16" s="1"/>
  <c r="DC22" i="16" a="1"/>
  <c r="DC22" i="16" s="1"/>
  <c r="DB22" i="16" a="1"/>
  <c r="DB22" i="16" s="1"/>
  <c r="DA22" i="16" a="1"/>
  <c r="DA22" i="16" s="1"/>
  <c r="CZ22" i="16" a="1"/>
  <c r="CZ22" i="16" s="1"/>
  <c r="CY22" i="16" a="1"/>
  <c r="CY22" i="16" s="1"/>
  <c r="CX22" i="16" a="1"/>
  <c r="CX22" i="16" s="1"/>
  <c r="CW22" i="16" a="1"/>
  <c r="CW22" i="16" s="1"/>
  <c r="CV22" i="16" a="1"/>
  <c r="CV22" i="16" s="1"/>
  <c r="CU22" i="16" a="1"/>
  <c r="CU22" i="16" s="1"/>
  <c r="CT22" i="16" a="1"/>
  <c r="CT22" i="16" s="1"/>
  <c r="CS22" i="16" a="1"/>
  <c r="CS22" i="16" s="1"/>
  <c r="CR22" i="16" a="1"/>
  <c r="CR22" i="16" s="1"/>
  <c r="CQ22" i="16" a="1"/>
  <c r="CQ22" i="16" s="1"/>
  <c r="CP22" i="16" a="1"/>
  <c r="CP22" i="16" s="1"/>
  <c r="CO22" i="16" a="1"/>
  <c r="CO22" i="16" s="1"/>
  <c r="CN22" i="16" a="1"/>
  <c r="CN22" i="16" s="1"/>
  <c r="CM22" i="16" a="1"/>
  <c r="CM22" i="16" s="1"/>
  <c r="CL22" i="16" a="1"/>
  <c r="CL22" i="16" s="1"/>
  <c r="CK22" i="16" a="1"/>
  <c r="CK22" i="16" s="1"/>
  <c r="CJ22" i="16" a="1"/>
  <c r="CJ22" i="16" s="1"/>
  <c r="CI22" i="16" a="1"/>
  <c r="CI22" i="16" s="1"/>
  <c r="CH22" i="16" a="1"/>
  <c r="CH22" i="16" s="1"/>
  <c r="CG22" i="16" a="1"/>
  <c r="CG22" i="16" s="1"/>
  <c r="CF22" i="16" a="1"/>
  <c r="CF22" i="16" s="1"/>
  <c r="CE22" i="16" a="1"/>
  <c r="CE22" i="16" s="1"/>
  <c r="CD22" i="16" a="1"/>
  <c r="CD22" i="16" s="1"/>
  <c r="CC22" i="16" a="1"/>
  <c r="CC22" i="16" s="1"/>
  <c r="CB22" i="16" a="1"/>
  <c r="CB22" i="16" s="1"/>
  <c r="CA22" i="16" a="1"/>
  <c r="CA22" i="16" s="1"/>
  <c r="BZ22" i="16" a="1"/>
  <c r="BZ22" i="16" s="1"/>
  <c r="BY22" i="16" a="1"/>
  <c r="BY22" i="16" s="1"/>
  <c r="BX22" i="16" a="1"/>
  <c r="BX22" i="16" s="1"/>
  <c r="BW22" i="16" a="1"/>
  <c r="BW22" i="16" s="1"/>
  <c r="BV22" i="16" a="1"/>
  <c r="BV22" i="16" s="1"/>
  <c r="BU22" i="16" a="1"/>
  <c r="BU22" i="16" s="1"/>
  <c r="BT22" i="16" a="1"/>
  <c r="BT22" i="16" s="1"/>
  <c r="BS22" i="16" a="1"/>
  <c r="BS22" i="16" s="1"/>
  <c r="BR22" i="16" a="1"/>
  <c r="BR22" i="16" s="1"/>
  <c r="BQ22" i="16" a="1"/>
  <c r="BQ22" i="16" s="1"/>
  <c r="BP22" i="16" a="1"/>
  <c r="BP22" i="16" s="1"/>
  <c r="BO22" i="16" a="1"/>
  <c r="BO22" i="16" s="1"/>
  <c r="BN22" i="16" a="1"/>
  <c r="BN22" i="16" s="1"/>
  <c r="BM22" i="16" a="1"/>
  <c r="BM22" i="16" s="1"/>
  <c r="BL22" i="16" a="1"/>
  <c r="BL22" i="16" s="1"/>
  <c r="BK22" i="16" a="1"/>
  <c r="BK22" i="16" s="1"/>
  <c r="BJ22" i="16" a="1"/>
  <c r="BJ22" i="16" s="1"/>
  <c r="BI22" i="16" a="1"/>
  <c r="BI22" i="16" s="1"/>
  <c r="BH22" i="16" a="1"/>
  <c r="BH22" i="16" s="1"/>
  <c r="BG22" i="16" a="1"/>
  <c r="BG22" i="16" s="1"/>
  <c r="BF22" i="16" a="1"/>
  <c r="BF22" i="16" s="1"/>
  <c r="BE22" i="16" a="1"/>
  <c r="BE22" i="16" s="1"/>
  <c r="BD22" i="16" a="1"/>
  <c r="BD22" i="16" s="1"/>
  <c r="BC22" i="16" a="1"/>
  <c r="BC22" i="16" s="1"/>
  <c r="BB22" i="16" a="1"/>
  <c r="BB22" i="16" s="1"/>
  <c r="BA22" i="16" a="1"/>
  <c r="BA22" i="16" s="1"/>
  <c r="AZ22" i="16" a="1"/>
  <c r="AZ22" i="16" s="1"/>
  <c r="AY22" i="16" a="1"/>
  <c r="AY22" i="16" s="1"/>
  <c r="AX22" i="16" a="1"/>
  <c r="AX22" i="16" s="1"/>
  <c r="AW22" i="16" a="1"/>
  <c r="AW22" i="16" s="1"/>
  <c r="AV22" i="16" a="1"/>
  <c r="AV22" i="16" s="1"/>
  <c r="AU22" i="16" a="1"/>
  <c r="AU22" i="16" s="1"/>
  <c r="AT22" i="16" a="1"/>
  <c r="AT22" i="16" s="1"/>
  <c r="AS22" i="16" a="1"/>
  <c r="AS22" i="16" s="1"/>
  <c r="AR22" i="16" a="1"/>
  <c r="AR22" i="16" s="1"/>
  <c r="AQ22" i="16" a="1"/>
  <c r="AQ22" i="16" s="1"/>
  <c r="AP22" i="16" a="1"/>
  <c r="AP22" i="16" s="1"/>
  <c r="AO22" i="16" a="1"/>
  <c r="AO22" i="16" s="1"/>
  <c r="AN22" i="16" a="1"/>
  <c r="AN22" i="16" s="1"/>
  <c r="AM22" i="16" a="1"/>
  <c r="AM22" i="16" s="1"/>
  <c r="AL22" i="16" a="1"/>
  <c r="AL22" i="16" s="1"/>
  <c r="AK22" i="16" a="1"/>
  <c r="AK22" i="16" s="1"/>
  <c r="AJ22" i="16" a="1"/>
  <c r="AJ22" i="16" s="1"/>
  <c r="AI22" i="16" a="1"/>
  <c r="AI22" i="16" s="1"/>
  <c r="AH22" i="16" a="1"/>
  <c r="AH22" i="16" s="1"/>
  <c r="AG22" i="16" a="1"/>
  <c r="AG22" i="16" s="1"/>
  <c r="AF22" i="16" a="1"/>
  <c r="AF22" i="16" s="1"/>
  <c r="AE22" i="16" a="1"/>
  <c r="AE22" i="16" s="1"/>
  <c r="AD22" i="16" a="1"/>
  <c r="AD22" i="16" s="1"/>
  <c r="AC22" i="16" a="1"/>
  <c r="AC22" i="16" s="1"/>
  <c r="AB22" i="16" a="1"/>
  <c r="AB22" i="16" s="1"/>
  <c r="AA22" i="16" a="1"/>
  <c r="AA22" i="16" s="1"/>
  <c r="Z22" i="16" a="1"/>
  <c r="Z22" i="16" s="1"/>
  <c r="Y22" i="16" a="1"/>
  <c r="Y22" i="16" s="1"/>
  <c r="X22" i="16" a="1"/>
  <c r="X22" i="16" s="1"/>
  <c r="W22" i="16" a="1"/>
  <c r="W22" i="16" s="1"/>
  <c r="V22" i="16" a="1"/>
  <c r="V22" i="16" s="1"/>
  <c r="U22" i="16" a="1"/>
  <c r="U22" i="16" s="1"/>
  <c r="T22" i="16" a="1"/>
  <c r="T22" i="16" s="1"/>
  <c r="S22" i="16" a="1"/>
  <c r="S22" i="16" s="1"/>
  <c r="R22" i="16" a="1"/>
  <c r="R22" i="16" s="1"/>
  <c r="Q22" i="16" a="1"/>
  <c r="Q22" i="16" s="1"/>
  <c r="P22" i="16" a="1"/>
  <c r="P22" i="16" s="1"/>
  <c r="O22" i="16" a="1"/>
  <c r="O22" i="16" s="1"/>
  <c r="N22" i="16" a="1"/>
  <c r="N22" i="16" s="1"/>
  <c r="M22" i="16" a="1"/>
  <c r="M22" i="16" s="1"/>
  <c r="L22" i="16" a="1"/>
  <c r="L22" i="16" s="1"/>
  <c r="K22" i="16" a="1"/>
  <c r="K22" i="16" s="1"/>
  <c r="J22" i="16" a="1"/>
  <c r="J22" i="16" s="1"/>
  <c r="NJ21" i="16" a="1"/>
  <c r="NJ21" i="16" s="1"/>
  <c r="NI21" i="16" a="1"/>
  <c r="NI21" i="16" s="1"/>
  <c r="NH21" i="16" a="1"/>
  <c r="NH21" i="16" s="1"/>
  <c r="NG21" i="16" a="1"/>
  <c r="NG21" i="16" s="1"/>
  <c r="NF21" i="16" a="1"/>
  <c r="NF21" i="16" s="1"/>
  <c r="NE21" i="16" a="1"/>
  <c r="NE21" i="16" s="1"/>
  <c r="ND21" i="16" a="1"/>
  <c r="ND21" i="16" s="1"/>
  <c r="NC21" i="16" a="1"/>
  <c r="NC21" i="16" s="1"/>
  <c r="NB21" i="16" a="1"/>
  <c r="NB21" i="16" s="1"/>
  <c r="NA21" i="16" a="1"/>
  <c r="NA21" i="16" s="1"/>
  <c r="MZ21" i="16" a="1"/>
  <c r="MZ21" i="16" s="1"/>
  <c r="MY21" i="16" a="1"/>
  <c r="MY21" i="16" s="1"/>
  <c r="MX21" i="16" a="1"/>
  <c r="MX21" i="16" s="1"/>
  <c r="MW21" i="16" a="1"/>
  <c r="MW21" i="16" s="1"/>
  <c r="MV21" i="16" a="1"/>
  <c r="MV21" i="16" s="1"/>
  <c r="MU21" i="16" a="1"/>
  <c r="MU21" i="16" s="1"/>
  <c r="MT21" i="16" a="1"/>
  <c r="MT21" i="16" s="1"/>
  <c r="MS21" i="16" a="1"/>
  <c r="MS21" i="16" s="1"/>
  <c r="MR21" i="16" a="1"/>
  <c r="MR21" i="16" s="1"/>
  <c r="MQ21" i="16" a="1"/>
  <c r="MQ21" i="16" s="1"/>
  <c r="MP21" i="16" a="1"/>
  <c r="MP21" i="16" s="1"/>
  <c r="MO21" i="16" a="1"/>
  <c r="MO21" i="16" s="1"/>
  <c r="MN21" i="16" a="1"/>
  <c r="MN21" i="16" s="1"/>
  <c r="MM21" i="16" a="1"/>
  <c r="MM21" i="16" s="1"/>
  <c r="ML21" i="16" a="1"/>
  <c r="ML21" i="16" s="1"/>
  <c r="MK21" i="16" a="1"/>
  <c r="MK21" i="16" s="1"/>
  <c r="MJ21" i="16" a="1"/>
  <c r="MJ21" i="16" s="1"/>
  <c r="MI21" i="16" a="1"/>
  <c r="MI21" i="16" s="1"/>
  <c r="MH21" i="16" a="1"/>
  <c r="MH21" i="16" s="1"/>
  <c r="MG21" i="16" a="1"/>
  <c r="MG21" i="16" s="1"/>
  <c r="MF21" i="16" a="1"/>
  <c r="MF21" i="16" s="1"/>
  <c r="ME21" i="16" a="1"/>
  <c r="ME21" i="16" s="1"/>
  <c r="MD21" i="16" a="1"/>
  <c r="MD21" i="16" s="1"/>
  <c r="MC21" i="16" a="1"/>
  <c r="MC21" i="16" s="1"/>
  <c r="MB21" i="16" a="1"/>
  <c r="MB21" i="16" s="1"/>
  <c r="MA21" i="16" a="1"/>
  <c r="MA21" i="16" s="1"/>
  <c r="LZ21" i="16" a="1"/>
  <c r="LZ21" i="16" s="1"/>
  <c r="LY21" i="16" a="1"/>
  <c r="LY21" i="16" s="1"/>
  <c r="LX21" i="16" a="1"/>
  <c r="LX21" i="16" s="1"/>
  <c r="LW21" i="16" a="1"/>
  <c r="LW21" i="16" s="1"/>
  <c r="LV21" i="16" a="1"/>
  <c r="LV21" i="16" s="1"/>
  <c r="LU21" i="16" a="1"/>
  <c r="LU21" i="16" s="1"/>
  <c r="LT21" i="16" a="1"/>
  <c r="LT21" i="16" s="1"/>
  <c r="LS21" i="16" a="1"/>
  <c r="LS21" i="16" s="1"/>
  <c r="LR21" i="16" a="1"/>
  <c r="LR21" i="16" s="1"/>
  <c r="LQ21" i="16" a="1"/>
  <c r="LQ21" i="16" s="1"/>
  <c r="LP21" i="16" a="1"/>
  <c r="LP21" i="16" s="1"/>
  <c r="LO21" i="16" a="1"/>
  <c r="LO21" i="16" s="1"/>
  <c r="LN21" i="16" a="1"/>
  <c r="LN21" i="16" s="1"/>
  <c r="LM21" i="16" a="1"/>
  <c r="LM21" i="16" s="1"/>
  <c r="LL21" i="16" a="1"/>
  <c r="LL21" i="16" s="1"/>
  <c r="LK21" i="16" a="1"/>
  <c r="LK21" i="16" s="1"/>
  <c r="LJ21" i="16" a="1"/>
  <c r="LJ21" i="16" s="1"/>
  <c r="LI21" i="16" a="1"/>
  <c r="LI21" i="16" s="1"/>
  <c r="LH21" i="16" a="1"/>
  <c r="LH21" i="16" s="1"/>
  <c r="LG21" i="16" a="1"/>
  <c r="LG21" i="16" s="1"/>
  <c r="LF21" i="16" a="1"/>
  <c r="LF21" i="16" s="1"/>
  <c r="LE21" i="16" a="1"/>
  <c r="LE21" i="16" s="1"/>
  <c r="LD21" i="16" a="1"/>
  <c r="LD21" i="16" s="1"/>
  <c r="LC21" i="16" a="1"/>
  <c r="LC21" i="16" s="1"/>
  <c r="LB21" i="16" a="1"/>
  <c r="LB21" i="16" s="1"/>
  <c r="LA21" i="16" a="1"/>
  <c r="LA21" i="16" s="1"/>
  <c r="KZ21" i="16" a="1"/>
  <c r="KZ21" i="16" s="1"/>
  <c r="KY21" i="16" a="1"/>
  <c r="KY21" i="16" s="1"/>
  <c r="KX21" i="16" a="1"/>
  <c r="KX21" i="16" s="1"/>
  <c r="KW21" i="16" a="1"/>
  <c r="KW21" i="16" s="1"/>
  <c r="KV21" i="16" a="1"/>
  <c r="KV21" i="16" s="1"/>
  <c r="KU21" i="16" a="1"/>
  <c r="KU21" i="16" s="1"/>
  <c r="KT21" i="16" a="1"/>
  <c r="KT21" i="16" s="1"/>
  <c r="KS21" i="16" a="1"/>
  <c r="KS21" i="16" s="1"/>
  <c r="KR21" i="16" a="1"/>
  <c r="KR21" i="16" s="1"/>
  <c r="KQ21" i="16" a="1"/>
  <c r="KQ21" i="16" s="1"/>
  <c r="KP21" i="16" a="1"/>
  <c r="KP21" i="16" s="1"/>
  <c r="KO21" i="16" a="1"/>
  <c r="KO21" i="16" s="1"/>
  <c r="KN21" i="16" a="1"/>
  <c r="KN21" i="16" s="1"/>
  <c r="KM21" i="16" a="1"/>
  <c r="KM21" i="16" s="1"/>
  <c r="KL21" i="16" a="1"/>
  <c r="KL21" i="16" s="1"/>
  <c r="KK21" i="16" a="1"/>
  <c r="KK21" i="16" s="1"/>
  <c r="KJ21" i="16" a="1"/>
  <c r="KJ21" i="16" s="1"/>
  <c r="KI21" i="16" a="1"/>
  <c r="KI21" i="16" s="1"/>
  <c r="KH21" i="16" a="1"/>
  <c r="KH21" i="16" s="1"/>
  <c r="KG21" i="16" a="1"/>
  <c r="KG21" i="16" s="1"/>
  <c r="KF21" i="16" a="1"/>
  <c r="KF21" i="16" s="1"/>
  <c r="KE21" i="16" a="1"/>
  <c r="KE21" i="16" s="1"/>
  <c r="KD21" i="16" a="1"/>
  <c r="KD21" i="16" s="1"/>
  <c r="KC21" i="16" a="1"/>
  <c r="KC21" i="16" s="1"/>
  <c r="KB21" i="16" a="1"/>
  <c r="KB21" i="16" s="1"/>
  <c r="KA21" i="16" a="1"/>
  <c r="KA21" i="16" s="1"/>
  <c r="JZ21" i="16" a="1"/>
  <c r="JZ21" i="16" s="1"/>
  <c r="JY21" i="16" a="1"/>
  <c r="JY21" i="16" s="1"/>
  <c r="JX21" i="16" a="1"/>
  <c r="JX21" i="16" s="1"/>
  <c r="JW21" i="16" a="1"/>
  <c r="JW21" i="16" s="1"/>
  <c r="JV21" i="16" a="1"/>
  <c r="JV21" i="16" s="1"/>
  <c r="JU21" i="16" a="1"/>
  <c r="JU21" i="16" s="1"/>
  <c r="JT21" i="16" a="1"/>
  <c r="JT21" i="16" s="1"/>
  <c r="JS21" i="16" a="1"/>
  <c r="JS21" i="16" s="1"/>
  <c r="JR21" i="16" a="1"/>
  <c r="JR21" i="16" s="1"/>
  <c r="JQ21" i="16" a="1"/>
  <c r="JQ21" i="16" s="1"/>
  <c r="JP21" i="16" a="1"/>
  <c r="JP21" i="16" s="1"/>
  <c r="JO21" i="16" a="1"/>
  <c r="JO21" i="16" s="1"/>
  <c r="JN21" i="16" a="1"/>
  <c r="JN21" i="16" s="1"/>
  <c r="JM21" i="16" a="1"/>
  <c r="JM21" i="16" s="1"/>
  <c r="JL21" i="16" a="1"/>
  <c r="JL21" i="16" s="1"/>
  <c r="JK21" i="16" a="1"/>
  <c r="JK21" i="16" s="1"/>
  <c r="JJ21" i="16" a="1"/>
  <c r="JJ21" i="16" s="1"/>
  <c r="JI21" i="16" a="1"/>
  <c r="JI21" i="16" s="1"/>
  <c r="JH21" i="16" a="1"/>
  <c r="JH21" i="16" s="1"/>
  <c r="JG21" i="16" a="1"/>
  <c r="JG21" i="16" s="1"/>
  <c r="JF21" i="16" a="1"/>
  <c r="JF21" i="16" s="1"/>
  <c r="JE21" i="16" a="1"/>
  <c r="JE21" i="16" s="1"/>
  <c r="JD21" i="16" a="1"/>
  <c r="JD21" i="16" s="1"/>
  <c r="JC21" i="16" a="1"/>
  <c r="JC21" i="16" s="1"/>
  <c r="JB21" i="16" a="1"/>
  <c r="JB21" i="16" s="1"/>
  <c r="JA21" i="16" a="1"/>
  <c r="JA21" i="16" s="1"/>
  <c r="IZ21" i="16" a="1"/>
  <c r="IZ21" i="16" s="1"/>
  <c r="IY21" i="16" a="1"/>
  <c r="IY21" i="16" s="1"/>
  <c r="IX21" i="16" a="1"/>
  <c r="IX21" i="16" s="1"/>
  <c r="IW21" i="16" a="1"/>
  <c r="IW21" i="16" s="1"/>
  <c r="IV21" i="16" a="1"/>
  <c r="IV21" i="16" s="1"/>
  <c r="IU21" i="16" a="1"/>
  <c r="IU21" i="16" s="1"/>
  <c r="IT21" i="16" a="1"/>
  <c r="IT21" i="16" s="1"/>
  <c r="IS21" i="16" a="1"/>
  <c r="IS21" i="16" s="1"/>
  <c r="IR21" i="16" a="1"/>
  <c r="IR21" i="16" s="1"/>
  <c r="IQ21" i="16" a="1"/>
  <c r="IQ21" i="16" s="1"/>
  <c r="IP21" i="16" a="1"/>
  <c r="IP21" i="16" s="1"/>
  <c r="IO21" i="16" a="1"/>
  <c r="IO21" i="16" s="1"/>
  <c r="IN21" i="16" a="1"/>
  <c r="IN21" i="16" s="1"/>
  <c r="IM21" i="16" a="1"/>
  <c r="IM21" i="16" s="1"/>
  <c r="IL21" i="16" a="1"/>
  <c r="IL21" i="16" s="1"/>
  <c r="IK21" i="16" a="1"/>
  <c r="IK21" i="16" s="1"/>
  <c r="IJ21" i="16" a="1"/>
  <c r="IJ21" i="16" s="1"/>
  <c r="II21" i="16" a="1"/>
  <c r="II21" i="16" s="1"/>
  <c r="IH21" i="16" a="1"/>
  <c r="IH21" i="16" s="1"/>
  <c r="IG21" i="16" a="1"/>
  <c r="IG21" i="16" s="1"/>
  <c r="IF21" i="16" a="1"/>
  <c r="IF21" i="16" s="1"/>
  <c r="IE21" i="16" a="1"/>
  <c r="IE21" i="16" s="1"/>
  <c r="ID21" i="16" a="1"/>
  <c r="ID21" i="16" s="1"/>
  <c r="IC21" i="16" a="1"/>
  <c r="IC21" i="16" s="1"/>
  <c r="IB21" i="16" a="1"/>
  <c r="IB21" i="16" s="1"/>
  <c r="IA21" i="16" a="1"/>
  <c r="IA21" i="16" s="1"/>
  <c r="HZ21" i="16" a="1"/>
  <c r="HZ21" i="16" s="1"/>
  <c r="HY21" i="16" a="1"/>
  <c r="HY21" i="16" s="1"/>
  <c r="HX21" i="16" a="1"/>
  <c r="HX21" i="16" s="1"/>
  <c r="HW21" i="16" a="1"/>
  <c r="HW21" i="16" s="1"/>
  <c r="HV21" i="16" a="1"/>
  <c r="HV21" i="16" s="1"/>
  <c r="HU21" i="16" a="1"/>
  <c r="HU21" i="16" s="1"/>
  <c r="HT21" i="16" a="1"/>
  <c r="HT21" i="16" s="1"/>
  <c r="HS21" i="16" a="1"/>
  <c r="HS21" i="16" s="1"/>
  <c r="HR21" i="16" a="1"/>
  <c r="HR21" i="16" s="1"/>
  <c r="HQ21" i="16" a="1"/>
  <c r="HQ21" i="16" s="1"/>
  <c r="HP21" i="16" a="1"/>
  <c r="HP21" i="16" s="1"/>
  <c r="HO21" i="16" a="1"/>
  <c r="HO21" i="16" s="1"/>
  <c r="HN21" i="16" a="1"/>
  <c r="HN21" i="16" s="1"/>
  <c r="HM21" i="16" a="1"/>
  <c r="HM21" i="16" s="1"/>
  <c r="HL21" i="16" a="1"/>
  <c r="HL21" i="16" s="1"/>
  <c r="HK21" i="16" a="1"/>
  <c r="HK21" i="16" s="1"/>
  <c r="HJ21" i="16" a="1"/>
  <c r="HJ21" i="16" s="1"/>
  <c r="HI21" i="16" a="1"/>
  <c r="HI21" i="16" s="1"/>
  <c r="HH21" i="16" a="1"/>
  <c r="HH21" i="16" s="1"/>
  <c r="HG21" i="16" a="1"/>
  <c r="HG21" i="16" s="1"/>
  <c r="HF21" i="16" a="1"/>
  <c r="HF21" i="16" s="1"/>
  <c r="HE21" i="16" a="1"/>
  <c r="HE21" i="16" s="1"/>
  <c r="HD21" i="16" a="1"/>
  <c r="HD21" i="16" s="1"/>
  <c r="HC21" i="16" a="1"/>
  <c r="HC21" i="16" s="1"/>
  <c r="HB21" i="16" a="1"/>
  <c r="HB21" i="16" s="1"/>
  <c r="HA21" i="16" a="1"/>
  <c r="HA21" i="16" s="1"/>
  <c r="GZ21" i="16" a="1"/>
  <c r="GZ21" i="16" s="1"/>
  <c r="GY21" i="16" a="1"/>
  <c r="GY21" i="16" s="1"/>
  <c r="GX21" i="16" a="1"/>
  <c r="GX21" i="16" s="1"/>
  <c r="GW21" i="16" a="1"/>
  <c r="GW21" i="16" s="1"/>
  <c r="GV21" i="16" a="1"/>
  <c r="GV21" i="16" s="1"/>
  <c r="GU21" i="16" a="1"/>
  <c r="GU21" i="16" s="1"/>
  <c r="GT21" i="16" a="1"/>
  <c r="GT21" i="16" s="1"/>
  <c r="GS21" i="16" a="1"/>
  <c r="GS21" i="16" s="1"/>
  <c r="GR21" i="16" a="1"/>
  <c r="GR21" i="16" s="1"/>
  <c r="GQ21" i="16" a="1"/>
  <c r="GQ21" i="16" s="1"/>
  <c r="GP21" i="16" a="1"/>
  <c r="GP21" i="16" s="1"/>
  <c r="GO21" i="16" a="1"/>
  <c r="GO21" i="16" s="1"/>
  <c r="GN21" i="16" a="1"/>
  <c r="GN21" i="16" s="1"/>
  <c r="GM21" i="16" a="1"/>
  <c r="GM21" i="16" s="1"/>
  <c r="GL21" i="16" a="1"/>
  <c r="GL21" i="16" s="1"/>
  <c r="GK21" i="16" a="1"/>
  <c r="GK21" i="16" s="1"/>
  <c r="GJ21" i="16" a="1"/>
  <c r="GJ21" i="16" s="1"/>
  <c r="GI21" i="16" a="1"/>
  <c r="GI21" i="16" s="1"/>
  <c r="GH21" i="16" a="1"/>
  <c r="GH21" i="16" s="1"/>
  <c r="GG21" i="16" a="1"/>
  <c r="GG21" i="16" s="1"/>
  <c r="GF21" i="16" a="1"/>
  <c r="GF21" i="16" s="1"/>
  <c r="GE21" i="16" a="1"/>
  <c r="GE21" i="16" s="1"/>
  <c r="GD21" i="16" a="1"/>
  <c r="GD21" i="16" s="1"/>
  <c r="GC21" i="16" a="1"/>
  <c r="GC21" i="16" s="1"/>
  <c r="GB21" i="16" a="1"/>
  <c r="GB21" i="16" s="1"/>
  <c r="GA21" i="16" a="1"/>
  <c r="GA21" i="16" s="1"/>
  <c r="FZ21" i="16" a="1"/>
  <c r="FZ21" i="16" s="1"/>
  <c r="FY21" i="16" a="1"/>
  <c r="FY21" i="16" s="1"/>
  <c r="FX21" i="16" a="1"/>
  <c r="FX21" i="16" s="1"/>
  <c r="FW21" i="16" a="1"/>
  <c r="FW21" i="16" s="1"/>
  <c r="FV21" i="16" a="1"/>
  <c r="FV21" i="16" s="1"/>
  <c r="FU21" i="16" a="1"/>
  <c r="FU21" i="16" s="1"/>
  <c r="FT21" i="16" a="1"/>
  <c r="FT21" i="16" s="1"/>
  <c r="FS21" i="16" a="1"/>
  <c r="FS21" i="16" s="1"/>
  <c r="FR21" i="16" a="1"/>
  <c r="FR21" i="16" s="1"/>
  <c r="FQ21" i="16" a="1"/>
  <c r="FQ21" i="16" s="1"/>
  <c r="FP21" i="16" a="1"/>
  <c r="FP21" i="16" s="1"/>
  <c r="FO21" i="16" a="1"/>
  <c r="FO21" i="16" s="1"/>
  <c r="FN21" i="16" a="1"/>
  <c r="FN21" i="16" s="1"/>
  <c r="FM21" i="16" a="1"/>
  <c r="FM21" i="16" s="1"/>
  <c r="FL21" i="16" a="1"/>
  <c r="FL21" i="16" s="1"/>
  <c r="FK21" i="16" a="1"/>
  <c r="FK21" i="16" s="1"/>
  <c r="FJ21" i="16" a="1"/>
  <c r="FJ21" i="16" s="1"/>
  <c r="FI21" i="16" a="1"/>
  <c r="FI21" i="16" s="1"/>
  <c r="FH21" i="16" a="1"/>
  <c r="FH21" i="16" s="1"/>
  <c r="FG21" i="16" a="1"/>
  <c r="FG21" i="16" s="1"/>
  <c r="FF21" i="16" a="1"/>
  <c r="FF21" i="16" s="1"/>
  <c r="FE21" i="16" a="1"/>
  <c r="FE21" i="16" s="1"/>
  <c r="FD21" i="16" a="1"/>
  <c r="FD21" i="16" s="1"/>
  <c r="FC21" i="16" a="1"/>
  <c r="FC21" i="16" s="1"/>
  <c r="FB21" i="16" a="1"/>
  <c r="FB21" i="16" s="1"/>
  <c r="FA21" i="16" a="1"/>
  <c r="FA21" i="16" s="1"/>
  <c r="EZ21" i="16" a="1"/>
  <c r="EZ21" i="16" s="1"/>
  <c r="EY21" i="16" a="1"/>
  <c r="EY21" i="16" s="1"/>
  <c r="EX21" i="16" a="1"/>
  <c r="EX21" i="16" s="1"/>
  <c r="EW21" i="16" a="1"/>
  <c r="EW21" i="16" s="1"/>
  <c r="EV21" i="16" a="1"/>
  <c r="EV21" i="16" s="1"/>
  <c r="EU21" i="16" a="1"/>
  <c r="EU21" i="16" s="1"/>
  <c r="ET21" i="16" a="1"/>
  <c r="ET21" i="16" s="1"/>
  <c r="ES21" i="16" a="1"/>
  <c r="ES21" i="16" s="1"/>
  <c r="ER21" i="16" a="1"/>
  <c r="ER21" i="16" s="1"/>
  <c r="EQ21" i="16" a="1"/>
  <c r="EQ21" i="16" s="1"/>
  <c r="EP21" i="16" a="1"/>
  <c r="EP21" i="16" s="1"/>
  <c r="EO21" i="16" a="1"/>
  <c r="EO21" i="16" s="1"/>
  <c r="EN21" i="16" a="1"/>
  <c r="EN21" i="16" s="1"/>
  <c r="EM21" i="16" a="1"/>
  <c r="EM21" i="16" s="1"/>
  <c r="EL21" i="16" a="1"/>
  <c r="EL21" i="16" s="1"/>
  <c r="EK21" i="16" a="1"/>
  <c r="EK21" i="16" s="1"/>
  <c r="EJ21" i="16" a="1"/>
  <c r="EJ21" i="16" s="1"/>
  <c r="EI21" i="16" a="1"/>
  <c r="EI21" i="16" s="1"/>
  <c r="EH21" i="16" a="1"/>
  <c r="EH21" i="16" s="1"/>
  <c r="EG21" i="16" a="1"/>
  <c r="EG21" i="16" s="1"/>
  <c r="EF21" i="16" a="1"/>
  <c r="EF21" i="16" s="1"/>
  <c r="EE21" i="16" a="1"/>
  <c r="EE21" i="16" s="1"/>
  <c r="ED21" i="16" a="1"/>
  <c r="ED21" i="16" s="1"/>
  <c r="EC21" i="16" a="1"/>
  <c r="EC21" i="16" s="1"/>
  <c r="EB21" i="16" a="1"/>
  <c r="EB21" i="16" s="1"/>
  <c r="EA21" i="16" a="1"/>
  <c r="EA21" i="16" s="1"/>
  <c r="DZ21" i="16" a="1"/>
  <c r="DZ21" i="16" s="1"/>
  <c r="DY21" i="16" a="1"/>
  <c r="DY21" i="16" s="1"/>
  <c r="DX21" i="16" a="1"/>
  <c r="DX21" i="16" s="1"/>
  <c r="DW21" i="16" a="1"/>
  <c r="DW21" i="16" s="1"/>
  <c r="DV21" i="16" a="1"/>
  <c r="DV21" i="16" s="1"/>
  <c r="DU21" i="16" a="1"/>
  <c r="DU21" i="16" s="1"/>
  <c r="DT21" i="16" a="1"/>
  <c r="DT21" i="16" s="1"/>
  <c r="DS21" i="16" a="1"/>
  <c r="DS21" i="16" s="1"/>
  <c r="DR21" i="16" a="1"/>
  <c r="DR21" i="16" s="1"/>
  <c r="DQ21" i="16" a="1"/>
  <c r="DQ21" i="16" s="1"/>
  <c r="DP21" i="16" a="1"/>
  <c r="DP21" i="16" s="1"/>
  <c r="DO21" i="16" a="1"/>
  <c r="DO21" i="16" s="1"/>
  <c r="DN21" i="16" a="1"/>
  <c r="DN21" i="16" s="1"/>
  <c r="DM21" i="16" a="1"/>
  <c r="DM21" i="16" s="1"/>
  <c r="DL21" i="16" a="1"/>
  <c r="DL21" i="16" s="1"/>
  <c r="DK21" i="16" a="1"/>
  <c r="DK21" i="16" s="1"/>
  <c r="DJ21" i="16" a="1"/>
  <c r="DJ21" i="16" s="1"/>
  <c r="DI21" i="16" a="1"/>
  <c r="DI21" i="16" s="1"/>
  <c r="DH21" i="16" a="1"/>
  <c r="DH21" i="16" s="1"/>
  <c r="DG21" i="16" a="1"/>
  <c r="DG21" i="16" s="1"/>
  <c r="DF21" i="16" a="1"/>
  <c r="DF21" i="16" s="1"/>
  <c r="DE21" i="16" a="1"/>
  <c r="DE21" i="16" s="1"/>
  <c r="DD21" i="16" a="1"/>
  <c r="DD21" i="16" s="1"/>
  <c r="DC21" i="16" a="1"/>
  <c r="DC21" i="16" s="1"/>
  <c r="DB21" i="16" a="1"/>
  <c r="DB21" i="16" s="1"/>
  <c r="DA21" i="16" a="1"/>
  <c r="DA21" i="16" s="1"/>
  <c r="CZ21" i="16" a="1"/>
  <c r="CZ21" i="16" s="1"/>
  <c r="CY21" i="16" a="1"/>
  <c r="CY21" i="16" s="1"/>
  <c r="CX21" i="16" a="1"/>
  <c r="CX21" i="16" s="1"/>
  <c r="CW21" i="16" a="1"/>
  <c r="CW21" i="16" s="1"/>
  <c r="CV21" i="16" a="1"/>
  <c r="CV21" i="16" s="1"/>
  <c r="CU21" i="16" a="1"/>
  <c r="CU21" i="16" s="1"/>
  <c r="CT21" i="16" a="1"/>
  <c r="CT21" i="16" s="1"/>
  <c r="CS21" i="16" a="1"/>
  <c r="CS21" i="16" s="1"/>
  <c r="CR21" i="16" a="1"/>
  <c r="CR21" i="16" s="1"/>
  <c r="CQ21" i="16" a="1"/>
  <c r="CQ21" i="16" s="1"/>
  <c r="CP21" i="16" a="1"/>
  <c r="CP21" i="16" s="1"/>
  <c r="CO21" i="16" a="1"/>
  <c r="CO21" i="16" s="1"/>
  <c r="CN21" i="16" a="1"/>
  <c r="CN21" i="16" s="1"/>
  <c r="CM21" i="16" a="1"/>
  <c r="CM21" i="16" s="1"/>
  <c r="CL21" i="16" a="1"/>
  <c r="CL21" i="16" s="1"/>
  <c r="CK21" i="16" a="1"/>
  <c r="CK21" i="16" s="1"/>
  <c r="CJ21" i="16" a="1"/>
  <c r="CJ21" i="16" s="1"/>
  <c r="CI21" i="16" a="1"/>
  <c r="CI21" i="16" s="1"/>
  <c r="CH21" i="16" a="1"/>
  <c r="CH21" i="16" s="1"/>
  <c r="CG21" i="16" a="1"/>
  <c r="CG21" i="16" s="1"/>
  <c r="CF21" i="16" a="1"/>
  <c r="CF21" i="16" s="1"/>
  <c r="CE21" i="16" a="1"/>
  <c r="CE21" i="16" s="1"/>
  <c r="CD21" i="16" a="1"/>
  <c r="CD21" i="16" s="1"/>
  <c r="CC21" i="16" a="1"/>
  <c r="CC21" i="16" s="1"/>
  <c r="CB21" i="16" a="1"/>
  <c r="CB21" i="16" s="1"/>
  <c r="CA21" i="16" a="1"/>
  <c r="CA21" i="16" s="1"/>
  <c r="BZ21" i="16" a="1"/>
  <c r="BZ21" i="16" s="1"/>
  <c r="BY21" i="16" a="1"/>
  <c r="BY21" i="16" s="1"/>
  <c r="BX21" i="16" a="1"/>
  <c r="BX21" i="16" s="1"/>
  <c r="BW21" i="16" a="1"/>
  <c r="BW21" i="16" s="1"/>
  <c r="BV21" i="16" a="1"/>
  <c r="BV21" i="16" s="1"/>
  <c r="BU21" i="16" a="1"/>
  <c r="BU21" i="16" s="1"/>
  <c r="BT21" i="16" a="1"/>
  <c r="BT21" i="16" s="1"/>
  <c r="BS21" i="16" a="1"/>
  <c r="BS21" i="16" s="1"/>
  <c r="BR21" i="16" a="1"/>
  <c r="BR21" i="16" s="1"/>
  <c r="BQ21" i="16" a="1"/>
  <c r="BQ21" i="16" s="1"/>
  <c r="BP21" i="16" a="1"/>
  <c r="BP21" i="16" s="1"/>
  <c r="BO21" i="16" a="1"/>
  <c r="BO21" i="16" s="1"/>
  <c r="BN21" i="16" a="1"/>
  <c r="BN21" i="16" s="1"/>
  <c r="BM21" i="16" a="1"/>
  <c r="BM21" i="16" s="1"/>
  <c r="BL21" i="16" a="1"/>
  <c r="BL21" i="16" s="1"/>
  <c r="BK21" i="16" a="1"/>
  <c r="BK21" i="16" s="1"/>
  <c r="BJ21" i="16" a="1"/>
  <c r="BJ21" i="16" s="1"/>
  <c r="BI21" i="16" a="1"/>
  <c r="BI21" i="16" s="1"/>
  <c r="BH21" i="16" a="1"/>
  <c r="BH21" i="16" s="1"/>
  <c r="BG21" i="16" a="1"/>
  <c r="BG21" i="16" s="1"/>
  <c r="BF21" i="16" a="1"/>
  <c r="BF21" i="16" s="1"/>
  <c r="BE21" i="16" a="1"/>
  <c r="BE21" i="16" s="1"/>
  <c r="BD21" i="16" a="1"/>
  <c r="BD21" i="16" s="1"/>
  <c r="BC21" i="16" a="1"/>
  <c r="BC21" i="16" s="1"/>
  <c r="BB21" i="16" a="1"/>
  <c r="BB21" i="16" s="1"/>
  <c r="BA21" i="16" a="1"/>
  <c r="BA21" i="16" s="1"/>
  <c r="AZ21" i="16" a="1"/>
  <c r="AZ21" i="16" s="1"/>
  <c r="AY21" i="16" a="1"/>
  <c r="AY21" i="16" s="1"/>
  <c r="AX21" i="16" a="1"/>
  <c r="AX21" i="16" s="1"/>
  <c r="AW21" i="16" a="1"/>
  <c r="AW21" i="16" s="1"/>
  <c r="AV21" i="16" a="1"/>
  <c r="AV21" i="16" s="1"/>
  <c r="AU21" i="16" a="1"/>
  <c r="AU21" i="16" s="1"/>
  <c r="AT21" i="16" a="1"/>
  <c r="AT21" i="16" s="1"/>
  <c r="AS21" i="16" a="1"/>
  <c r="AS21" i="16" s="1"/>
  <c r="AR21" i="16" a="1"/>
  <c r="AR21" i="16" s="1"/>
  <c r="AQ21" i="16" a="1"/>
  <c r="AQ21" i="16" s="1"/>
  <c r="AP21" i="16" a="1"/>
  <c r="AP21" i="16" s="1"/>
  <c r="AO21" i="16" a="1"/>
  <c r="AO21" i="16" s="1"/>
  <c r="AN21" i="16" a="1"/>
  <c r="AN21" i="16" s="1"/>
  <c r="AM21" i="16" a="1"/>
  <c r="AM21" i="16" s="1"/>
  <c r="AL21" i="16" a="1"/>
  <c r="AL21" i="16" s="1"/>
  <c r="AK21" i="16" a="1"/>
  <c r="AK21" i="16" s="1"/>
  <c r="AJ21" i="16" a="1"/>
  <c r="AJ21" i="16" s="1"/>
  <c r="AI21" i="16" a="1"/>
  <c r="AI21" i="16" s="1"/>
  <c r="AH21" i="16" a="1"/>
  <c r="AH21" i="16" s="1"/>
  <c r="AG21" i="16" a="1"/>
  <c r="AG21" i="16" s="1"/>
  <c r="AF21" i="16" a="1"/>
  <c r="AF21" i="16" s="1"/>
  <c r="AE21" i="16" a="1"/>
  <c r="AE21" i="16" s="1"/>
  <c r="AD21" i="16" a="1"/>
  <c r="AD21" i="16" s="1"/>
  <c r="AC21" i="16" a="1"/>
  <c r="AC21" i="16" s="1"/>
  <c r="AB21" i="16" a="1"/>
  <c r="AB21" i="16" s="1"/>
  <c r="AA21" i="16" a="1"/>
  <c r="AA21" i="16" s="1"/>
  <c r="Z21" i="16" a="1"/>
  <c r="Z21" i="16" s="1"/>
  <c r="Y21" i="16" a="1"/>
  <c r="Y21" i="16" s="1"/>
  <c r="X21" i="16" a="1"/>
  <c r="X21" i="16" s="1"/>
  <c r="W21" i="16" a="1"/>
  <c r="W21" i="16" s="1"/>
  <c r="V21" i="16" a="1"/>
  <c r="V21" i="16" s="1"/>
  <c r="U21" i="16" a="1"/>
  <c r="U21" i="16" s="1"/>
  <c r="T21" i="16" a="1"/>
  <c r="T21" i="16" s="1"/>
  <c r="S21" i="16" a="1"/>
  <c r="S21" i="16" s="1"/>
  <c r="R21" i="16" a="1"/>
  <c r="R21" i="16" s="1"/>
  <c r="Q21" i="16" a="1"/>
  <c r="Q21" i="16" s="1"/>
  <c r="P21" i="16" a="1"/>
  <c r="P21" i="16" s="1"/>
  <c r="O21" i="16" a="1"/>
  <c r="O21" i="16" s="1"/>
  <c r="N21" i="16" a="1"/>
  <c r="N21" i="16" s="1"/>
  <c r="M21" i="16" a="1"/>
  <c r="M21" i="16" s="1"/>
  <c r="L21" i="16" a="1"/>
  <c r="L21" i="16" s="1"/>
  <c r="K21" i="16" a="1"/>
  <c r="K21" i="16" s="1"/>
  <c r="J21" i="16" a="1"/>
  <c r="J21" i="16" s="1"/>
  <c r="NJ20" i="16" a="1"/>
  <c r="NJ20" i="16" s="1"/>
  <c r="NI20" i="16" a="1"/>
  <c r="NI20" i="16" s="1"/>
  <c r="NH20" i="16" a="1"/>
  <c r="NH20" i="16" s="1"/>
  <c r="NG20" i="16" a="1"/>
  <c r="NG20" i="16" s="1"/>
  <c r="NF20" i="16" a="1"/>
  <c r="NF20" i="16" s="1"/>
  <c r="NE20" i="16" a="1"/>
  <c r="NE20" i="16" s="1"/>
  <c r="ND20" i="16" a="1"/>
  <c r="ND20" i="16" s="1"/>
  <c r="NC20" i="16" a="1"/>
  <c r="NC20" i="16" s="1"/>
  <c r="NB20" i="16" a="1"/>
  <c r="NB20" i="16" s="1"/>
  <c r="NA20" i="16" a="1"/>
  <c r="NA20" i="16" s="1"/>
  <c r="MZ20" i="16" a="1"/>
  <c r="MZ20" i="16" s="1"/>
  <c r="MY20" i="16" a="1"/>
  <c r="MY20" i="16" s="1"/>
  <c r="MX20" i="16" a="1"/>
  <c r="MX20" i="16" s="1"/>
  <c r="MW20" i="16" a="1"/>
  <c r="MW20" i="16" s="1"/>
  <c r="MV20" i="16" a="1"/>
  <c r="MV20" i="16" s="1"/>
  <c r="MU20" i="16" a="1"/>
  <c r="MU20" i="16" s="1"/>
  <c r="MT20" i="16" a="1"/>
  <c r="MT20" i="16" s="1"/>
  <c r="MS20" i="16" a="1"/>
  <c r="MS20" i="16" s="1"/>
  <c r="MR20" i="16" a="1"/>
  <c r="MR20" i="16" s="1"/>
  <c r="MQ20" i="16" a="1"/>
  <c r="MQ20" i="16" s="1"/>
  <c r="MP20" i="16" a="1"/>
  <c r="MP20" i="16" s="1"/>
  <c r="MO20" i="16" a="1"/>
  <c r="MO20" i="16" s="1"/>
  <c r="MN20" i="16" a="1"/>
  <c r="MN20" i="16" s="1"/>
  <c r="MM20" i="16" a="1"/>
  <c r="MM20" i="16" s="1"/>
  <c r="ML20" i="16" a="1"/>
  <c r="ML20" i="16" s="1"/>
  <c r="MK20" i="16" a="1"/>
  <c r="MK20" i="16" s="1"/>
  <c r="MJ20" i="16" a="1"/>
  <c r="MJ20" i="16" s="1"/>
  <c r="MI20" i="16" a="1"/>
  <c r="MI20" i="16" s="1"/>
  <c r="MH20" i="16" a="1"/>
  <c r="MH20" i="16" s="1"/>
  <c r="MG20" i="16" a="1"/>
  <c r="MG20" i="16" s="1"/>
  <c r="MF20" i="16" a="1"/>
  <c r="MF20" i="16" s="1"/>
  <c r="ME20" i="16" a="1"/>
  <c r="ME20" i="16" s="1"/>
  <c r="MD20" i="16" a="1"/>
  <c r="MD20" i="16" s="1"/>
  <c r="MC20" i="16" a="1"/>
  <c r="MC20" i="16" s="1"/>
  <c r="MB20" i="16" a="1"/>
  <c r="MB20" i="16" s="1"/>
  <c r="MA20" i="16" a="1"/>
  <c r="MA20" i="16" s="1"/>
  <c r="LZ20" i="16" a="1"/>
  <c r="LZ20" i="16" s="1"/>
  <c r="LY20" i="16" a="1"/>
  <c r="LY20" i="16" s="1"/>
  <c r="LX20" i="16" a="1"/>
  <c r="LX20" i="16" s="1"/>
  <c r="LW20" i="16" a="1"/>
  <c r="LW20" i="16" s="1"/>
  <c r="LV20" i="16" a="1"/>
  <c r="LV20" i="16" s="1"/>
  <c r="LU20" i="16" a="1"/>
  <c r="LU20" i="16" s="1"/>
  <c r="LT20" i="16" a="1"/>
  <c r="LT20" i="16" s="1"/>
  <c r="LS20" i="16" a="1"/>
  <c r="LS20" i="16" s="1"/>
  <c r="LR20" i="16" a="1"/>
  <c r="LR20" i="16" s="1"/>
  <c r="LQ20" i="16" a="1"/>
  <c r="LQ20" i="16" s="1"/>
  <c r="LP20" i="16" a="1"/>
  <c r="LP20" i="16" s="1"/>
  <c r="LO20" i="16" a="1"/>
  <c r="LO20" i="16" s="1"/>
  <c r="LN20" i="16" a="1"/>
  <c r="LN20" i="16" s="1"/>
  <c r="LM20" i="16" a="1"/>
  <c r="LM20" i="16" s="1"/>
  <c r="LL20" i="16" a="1"/>
  <c r="LL20" i="16" s="1"/>
  <c r="LK20" i="16" a="1"/>
  <c r="LK20" i="16" s="1"/>
  <c r="LJ20" i="16" a="1"/>
  <c r="LJ20" i="16" s="1"/>
  <c r="LI20" i="16" a="1"/>
  <c r="LI20" i="16" s="1"/>
  <c r="LH20" i="16" a="1"/>
  <c r="LH20" i="16" s="1"/>
  <c r="LG20" i="16" a="1"/>
  <c r="LG20" i="16" s="1"/>
  <c r="LF20" i="16" a="1"/>
  <c r="LF20" i="16" s="1"/>
  <c r="LE20" i="16" a="1"/>
  <c r="LE20" i="16" s="1"/>
  <c r="LD20" i="16" a="1"/>
  <c r="LD20" i="16" s="1"/>
  <c r="LC20" i="16" a="1"/>
  <c r="LC20" i="16" s="1"/>
  <c r="LB20" i="16" a="1"/>
  <c r="LB20" i="16" s="1"/>
  <c r="LA20" i="16" a="1"/>
  <c r="LA20" i="16" s="1"/>
  <c r="KZ20" i="16" a="1"/>
  <c r="KZ20" i="16" s="1"/>
  <c r="KY20" i="16" a="1"/>
  <c r="KY20" i="16" s="1"/>
  <c r="KX20" i="16" a="1"/>
  <c r="KX20" i="16" s="1"/>
  <c r="KW20" i="16" a="1"/>
  <c r="KW20" i="16" s="1"/>
  <c r="KV20" i="16" a="1"/>
  <c r="KV20" i="16" s="1"/>
  <c r="KU20" i="16" a="1"/>
  <c r="KU20" i="16" s="1"/>
  <c r="KT20" i="16" a="1"/>
  <c r="KT20" i="16" s="1"/>
  <c r="KS20" i="16" a="1"/>
  <c r="KS20" i="16" s="1"/>
  <c r="KR20" i="16" a="1"/>
  <c r="KR20" i="16" s="1"/>
  <c r="KQ20" i="16" a="1"/>
  <c r="KQ20" i="16" s="1"/>
  <c r="KP20" i="16" a="1"/>
  <c r="KP20" i="16" s="1"/>
  <c r="KO20" i="16" a="1"/>
  <c r="KO20" i="16" s="1"/>
  <c r="KN20" i="16" a="1"/>
  <c r="KN20" i="16" s="1"/>
  <c r="KM20" i="16" a="1"/>
  <c r="KM20" i="16" s="1"/>
  <c r="KL20" i="16" a="1"/>
  <c r="KL20" i="16" s="1"/>
  <c r="KK20" i="16" a="1"/>
  <c r="KK20" i="16" s="1"/>
  <c r="KJ20" i="16" a="1"/>
  <c r="KJ20" i="16" s="1"/>
  <c r="KI20" i="16" a="1"/>
  <c r="KI20" i="16" s="1"/>
  <c r="KH20" i="16" a="1"/>
  <c r="KH20" i="16" s="1"/>
  <c r="KG20" i="16" a="1"/>
  <c r="KG20" i="16" s="1"/>
  <c r="KF20" i="16" a="1"/>
  <c r="KF20" i="16" s="1"/>
  <c r="KE20" i="16" a="1"/>
  <c r="KE20" i="16" s="1"/>
  <c r="KD20" i="16" a="1"/>
  <c r="KD20" i="16" s="1"/>
  <c r="KC20" i="16" a="1"/>
  <c r="KC20" i="16" s="1"/>
  <c r="KB20" i="16" a="1"/>
  <c r="KB20" i="16" s="1"/>
  <c r="KA20" i="16" a="1"/>
  <c r="KA20" i="16" s="1"/>
  <c r="JZ20" i="16" a="1"/>
  <c r="JZ20" i="16" s="1"/>
  <c r="JY20" i="16" a="1"/>
  <c r="JY20" i="16" s="1"/>
  <c r="JX20" i="16" a="1"/>
  <c r="JX20" i="16" s="1"/>
  <c r="JW20" i="16" a="1"/>
  <c r="JW20" i="16" s="1"/>
  <c r="JV20" i="16" a="1"/>
  <c r="JV20" i="16" s="1"/>
  <c r="JU20" i="16" a="1"/>
  <c r="JU20" i="16" s="1"/>
  <c r="JT20" i="16" a="1"/>
  <c r="JT20" i="16" s="1"/>
  <c r="JS20" i="16" a="1"/>
  <c r="JS20" i="16" s="1"/>
  <c r="JR20" i="16" a="1"/>
  <c r="JR20" i="16" s="1"/>
  <c r="JQ20" i="16" a="1"/>
  <c r="JQ20" i="16" s="1"/>
  <c r="JP20" i="16" a="1"/>
  <c r="JP20" i="16" s="1"/>
  <c r="JO20" i="16" a="1"/>
  <c r="JO20" i="16" s="1"/>
  <c r="JN20" i="16" a="1"/>
  <c r="JN20" i="16" s="1"/>
  <c r="JM20" i="16" a="1"/>
  <c r="JM20" i="16" s="1"/>
  <c r="JL20" i="16" a="1"/>
  <c r="JL20" i="16" s="1"/>
  <c r="JK20" i="16" a="1"/>
  <c r="JK20" i="16" s="1"/>
  <c r="JJ20" i="16" a="1"/>
  <c r="JJ20" i="16" s="1"/>
  <c r="JI20" i="16" a="1"/>
  <c r="JI20" i="16" s="1"/>
  <c r="JH20" i="16" a="1"/>
  <c r="JH20" i="16" s="1"/>
  <c r="JG20" i="16" a="1"/>
  <c r="JG20" i="16" s="1"/>
  <c r="JF20" i="16" a="1"/>
  <c r="JF20" i="16" s="1"/>
  <c r="JE20" i="16" a="1"/>
  <c r="JE20" i="16" s="1"/>
  <c r="JD20" i="16" a="1"/>
  <c r="JD20" i="16" s="1"/>
  <c r="JC20" i="16" a="1"/>
  <c r="JC20" i="16" s="1"/>
  <c r="JB20" i="16" a="1"/>
  <c r="JB20" i="16" s="1"/>
  <c r="JA20" i="16" a="1"/>
  <c r="JA20" i="16" s="1"/>
  <c r="IZ20" i="16" a="1"/>
  <c r="IZ20" i="16" s="1"/>
  <c r="IY20" i="16" a="1"/>
  <c r="IY20" i="16" s="1"/>
  <c r="IX20" i="16" a="1"/>
  <c r="IX20" i="16" s="1"/>
  <c r="IW20" i="16" a="1"/>
  <c r="IW20" i="16" s="1"/>
  <c r="IV20" i="16" a="1"/>
  <c r="IV20" i="16" s="1"/>
  <c r="IU20" i="16" a="1"/>
  <c r="IU20" i="16" s="1"/>
  <c r="IT20" i="16" a="1"/>
  <c r="IT20" i="16" s="1"/>
  <c r="IS20" i="16" a="1"/>
  <c r="IS20" i="16" s="1"/>
  <c r="IR20" i="16" a="1"/>
  <c r="IR20" i="16" s="1"/>
  <c r="IQ20" i="16" a="1"/>
  <c r="IQ20" i="16" s="1"/>
  <c r="IP20" i="16" a="1"/>
  <c r="IP20" i="16" s="1"/>
  <c r="IO20" i="16" a="1"/>
  <c r="IO20" i="16" s="1"/>
  <c r="IN20" i="16" a="1"/>
  <c r="IN20" i="16" s="1"/>
  <c r="IM20" i="16" a="1"/>
  <c r="IM20" i="16" s="1"/>
  <c r="IL20" i="16" a="1"/>
  <c r="IL20" i="16" s="1"/>
  <c r="IK20" i="16" a="1"/>
  <c r="IK20" i="16" s="1"/>
  <c r="IJ20" i="16" a="1"/>
  <c r="IJ20" i="16" s="1"/>
  <c r="II20" i="16" a="1"/>
  <c r="II20" i="16" s="1"/>
  <c r="IH20" i="16" a="1"/>
  <c r="IH20" i="16" s="1"/>
  <c r="IG20" i="16" a="1"/>
  <c r="IG20" i="16" s="1"/>
  <c r="IF20" i="16" a="1"/>
  <c r="IF20" i="16" s="1"/>
  <c r="IE20" i="16" a="1"/>
  <c r="IE20" i="16" s="1"/>
  <c r="ID20" i="16" a="1"/>
  <c r="ID20" i="16" s="1"/>
  <c r="IC20" i="16" a="1"/>
  <c r="IC20" i="16" s="1"/>
  <c r="IB20" i="16" a="1"/>
  <c r="IB20" i="16" s="1"/>
  <c r="IA20" i="16" a="1"/>
  <c r="IA20" i="16" s="1"/>
  <c r="HZ20" i="16" a="1"/>
  <c r="HZ20" i="16" s="1"/>
  <c r="HY20" i="16" a="1"/>
  <c r="HY20" i="16" s="1"/>
  <c r="HX20" i="16" a="1"/>
  <c r="HX20" i="16" s="1"/>
  <c r="HW20" i="16" a="1"/>
  <c r="HW20" i="16" s="1"/>
  <c r="HV20" i="16" a="1"/>
  <c r="HV20" i="16" s="1"/>
  <c r="HU20" i="16" a="1"/>
  <c r="HU20" i="16" s="1"/>
  <c r="HT20" i="16" a="1"/>
  <c r="HT20" i="16" s="1"/>
  <c r="HS20" i="16" a="1"/>
  <c r="HS20" i="16" s="1"/>
  <c r="HR20" i="16" a="1"/>
  <c r="HR20" i="16" s="1"/>
  <c r="HQ20" i="16" a="1"/>
  <c r="HQ20" i="16" s="1"/>
  <c r="HP20" i="16" a="1"/>
  <c r="HP20" i="16" s="1"/>
  <c r="HO20" i="16" a="1"/>
  <c r="HO20" i="16" s="1"/>
  <c r="HN20" i="16" a="1"/>
  <c r="HN20" i="16" s="1"/>
  <c r="HM20" i="16" a="1"/>
  <c r="HM20" i="16" s="1"/>
  <c r="HL20" i="16" a="1"/>
  <c r="HL20" i="16" s="1"/>
  <c r="HK20" i="16" a="1"/>
  <c r="HK20" i="16" s="1"/>
  <c r="HJ20" i="16" a="1"/>
  <c r="HJ20" i="16" s="1"/>
  <c r="HI20" i="16" a="1"/>
  <c r="HI20" i="16" s="1"/>
  <c r="HH20" i="16" a="1"/>
  <c r="HH20" i="16" s="1"/>
  <c r="HG20" i="16" a="1"/>
  <c r="HG20" i="16" s="1"/>
  <c r="HF20" i="16" a="1"/>
  <c r="HF20" i="16" s="1"/>
  <c r="HE20" i="16" a="1"/>
  <c r="HE20" i="16" s="1"/>
  <c r="HD20" i="16" a="1"/>
  <c r="HD20" i="16" s="1"/>
  <c r="HC20" i="16" a="1"/>
  <c r="HC20" i="16" s="1"/>
  <c r="HB20" i="16" a="1"/>
  <c r="HB20" i="16" s="1"/>
  <c r="HA20" i="16" a="1"/>
  <c r="HA20" i="16" s="1"/>
  <c r="GZ20" i="16" a="1"/>
  <c r="GZ20" i="16" s="1"/>
  <c r="GY20" i="16" a="1"/>
  <c r="GY20" i="16" s="1"/>
  <c r="GX20" i="16" a="1"/>
  <c r="GX20" i="16" s="1"/>
  <c r="GW20" i="16" a="1"/>
  <c r="GW20" i="16" s="1"/>
  <c r="GV20" i="16" a="1"/>
  <c r="GV20" i="16" s="1"/>
  <c r="GU20" i="16" a="1"/>
  <c r="GU20" i="16" s="1"/>
  <c r="GT20" i="16" a="1"/>
  <c r="GT20" i="16" s="1"/>
  <c r="GS20" i="16" a="1"/>
  <c r="GS20" i="16" s="1"/>
  <c r="GR20" i="16" a="1"/>
  <c r="GR20" i="16" s="1"/>
  <c r="GQ20" i="16" a="1"/>
  <c r="GQ20" i="16" s="1"/>
  <c r="GP20" i="16" a="1"/>
  <c r="GP20" i="16" s="1"/>
  <c r="GO20" i="16" a="1"/>
  <c r="GO20" i="16" s="1"/>
  <c r="GN20" i="16" a="1"/>
  <c r="GN20" i="16" s="1"/>
  <c r="GM20" i="16" a="1"/>
  <c r="GM20" i="16" s="1"/>
  <c r="GL20" i="16" a="1"/>
  <c r="GL20" i="16" s="1"/>
  <c r="GK20" i="16" a="1"/>
  <c r="GK20" i="16" s="1"/>
  <c r="GJ20" i="16" a="1"/>
  <c r="GJ20" i="16" s="1"/>
  <c r="GI20" i="16" a="1"/>
  <c r="GI20" i="16" s="1"/>
  <c r="GH20" i="16" a="1"/>
  <c r="GH20" i="16" s="1"/>
  <c r="GG20" i="16" a="1"/>
  <c r="GG20" i="16" s="1"/>
  <c r="GF20" i="16" a="1"/>
  <c r="GF20" i="16" s="1"/>
  <c r="GE20" i="16" a="1"/>
  <c r="GE20" i="16" s="1"/>
  <c r="GD20" i="16" a="1"/>
  <c r="GD20" i="16" s="1"/>
  <c r="GC20" i="16" a="1"/>
  <c r="GC20" i="16" s="1"/>
  <c r="GB20" i="16" a="1"/>
  <c r="GB20" i="16" s="1"/>
  <c r="GA20" i="16" a="1"/>
  <c r="GA20" i="16" s="1"/>
  <c r="FZ20" i="16" a="1"/>
  <c r="FZ20" i="16" s="1"/>
  <c r="FY20" i="16" a="1"/>
  <c r="FY20" i="16" s="1"/>
  <c r="FX20" i="16" a="1"/>
  <c r="FX20" i="16" s="1"/>
  <c r="FW20" i="16" a="1"/>
  <c r="FW20" i="16" s="1"/>
  <c r="FV20" i="16" a="1"/>
  <c r="FV20" i="16" s="1"/>
  <c r="FU20" i="16" a="1"/>
  <c r="FU20" i="16" s="1"/>
  <c r="FT20" i="16" a="1"/>
  <c r="FT20" i="16" s="1"/>
  <c r="FS20" i="16" a="1"/>
  <c r="FS20" i="16" s="1"/>
  <c r="FR20" i="16" a="1"/>
  <c r="FR20" i="16" s="1"/>
  <c r="FQ20" i="16" a="1"/>
  <c r="FQ20" i="16" s="1"/>
  <c r="FP20" i="16" a="1"/>
  <c r="FP20" i="16" s="1"/>
  <c r="FO20" i="16" a="1"/>
  <c r="FO20" i="16" s="1"/>
  <c r="FN20" i="16" a="1"/>
  <c r="FN20" i="16" s="1"/>
  <c r="FM20" i="16" a="1"/>
  <c r="FM20" i="16" s="1"/>
  <c r="FL20" i="16" a="1"/>
  <c r="FL20" i="16" s="1"/>
  <c r="FK20" i="16" a="1"/>
  <c r="FK20" i="16" s="1"/>
  <c r="FJ20" i="16" a="1"/>
  <c r="FJ20" i="16" s="1"/>
  <c r="FI20" i="16" a="1"/>
  <c r="FI20" i="16" s="1"/>
  <c r="FH20" i="16" a="1"/>
  <c r="FH20" i="16" s="1"/>
  <c r="FG20" i="16" a="1"/>
  <c r="FG20" i="16" s="1"/>
  <c r="FF20" i="16" a="1"/>
  <c r="FF20" i="16" s="1"/>
  <c r="FE20" i="16" a="1"/>
  <c r="FE20" i="16" s="1"/>
  <c r="FD20" i="16" a="1"/>
  <c r="FD20" i="16" s="1"/>
  <c r="FC20" i="16" a="1"/>
  <c r="FC20" i="16" s="1"/>
  <c r="FB20" i="16" a="1"/>
  <c r="FB20" i="16" s="1"/>
  <c r="FA20" i="16" a="1"/>
  <c r="FA20" i="16" s="1"/>
  <c r="EZ20" i="16" a="1"/>
  <c r="EZ20" i="16" s="1"/>
  <c r="EY20" i="16" a="1"/>
  <c r="EY20" i="16" s="1"/>
  <c r="EX20" i="16" a="1"/>
  <c r="EX20" i="16" s="1"/>
  <c r="EW20" i="16" a="1"/>
  <c r="EW20" i="16" s="1"/>
  <c r="EV20" i="16" a="1"/>
  <c r="EV20" i="16" s="1"/>
  <c r="EU20" i="16" a="1"/>
  <c r="EU20" i="16" s="1"/>
  <c r="ET20" i="16" a="1"/>
  <c r="ET20" i="16" s="1"/>
  <c r="ES20" i="16" a="1"/>
  <c r="ES20" i="16" s="1"/>
  <c r="ER20" i="16" a="1"/>
  <c r="ER20" i="16" s="1"/>
  <c r="EQ20" i="16" a="1"/>
  <c r="EQ20" i="16" s="1"/>
  <c r="EP20" i="16" a="1"/>
  <c r="EP20" i="16" s="1"/>
  <c r="EO20" i="16" a="1"/>
  <c r="EO20" i="16" s="1"/>
  <c r="EN20" i="16" a="1"/>
  <c r="EN20" i="16" s="1"/>
  <c r="EM20" i="16" a="1"/>
  <c r="EM20" i="16" s="1"/>
  <c r="EL20" i="16" a="1"/>
  <c r="EL20" i="16" s="1"/>
  <c r="EK20" i="16" a="1"/>
  <c r="EK20" i="16" s="1"/>
  <c r="EJ20" i="16" a="1"/>
  <c r="EJ20" i="16" s="1"/>
  <c r="EI20" i="16" a="1"/>
  <c r="EI20" i="16" s="1"/>
  <c r="EH20" i="16" a="1"/>
  <c r="EH20" i="16" s="1"/>
  <c r="EG20" i="16" a="1"/>
  <c r="EG20" i="16" s="1"/>
  <c r="EF20" i="16" a="1"/>
  <c r="EF20" i="16" s="1"/>
  <c r="EE20" i="16" a="1"/>
  <c r="EE20" i="16" s="1"/>
  <c r="ED20" i="16" a="1"/>
  <c r="ED20" i="16" s="1"/>
  <c r="EC20" i="16" a="1"/>
  <c r="EC20" i="16" s="1"/>
  <c r="EB20" i="16" a="1"/>
  <c r="EB20" i="16" s="1"/>
  <c r="EA20" i="16" a="1"/>
  <c r="EA20" i="16" s="1"/>
  <c r="DZ20" i="16" a="1"/>
  <c r="DZ20" i="16" s="1"/>
  <c r="DY20" i="16" a="1"/>
  <c r="DY20" i="16" s="1"/>
  <c r="DX20" i="16" a="1"/>
  <c r="DX20" i="16" s="1"/>
  <c r="DW20" i="16" a="1"/>
  <c r="DW20" i="16" s="1"/>
  <c r="DV20" i="16" a="1"/>
  <c r="DV20" i="16" s="1"/>
  <c r="DU20" i="16" a="1"/>
  <c r="DU20" i="16" s="1"/>
  <c r="DT20" i="16" a="1"/>
  <c r="DT20" i="16" s="1"/>
  <c r="DS20" i="16" a="1"/>
  <c r="DS20" i="16" s="1"/>
  <c r="DR20" i="16" a="1"/>
  <c r="DR20" i="16" s="1"/>
  <c r="DQ20" i="16" a="1"/>
  <c r="DQ20" i="16" s="1"/>
  <c r="DP20" i="16" a="1"/>
  <c r="DP20" i="16" s="1"/>
  <c r="DO20" i="16" a="1"/>
  <c r="DO20" i="16" s="1"/>
  <c r="DN20" i="16" a="1"/>
  <c r="DN20" i="16" s="1"/>
  <c r="DM20" i="16" a="1"/>
  <c r="DM20" i="16" s="1"/>
  <c r="DL20" i="16" a="1"/>
  <c r="DL20" i="16" s="1"/>
  <c r="DK20" i="16" a="1"/>
  <c r="DK20" i="16" s="1"/>
  <c r="DJ20" i="16" a="1"/>
  <c r="DJ20" i="16" s="1"/>
  <c r="DI20" i="16" a="1"/>
  <c r="DI20" i="16" s="1"/>
  <c r="DH20" i="16" a="1"/>
  <c r="DH20" i="16" s="1"/>
  <c r="DG20" i="16" a="1"/>
  <c r="DG20" i="16" s="1"/>
  <c r="DF20" i="16" a="1"/>
  <c r="DF20" i="16" s="1"/>
  <c r="DE20" i="16" a="1"/>
  <c r="DE20" i="16" s="1"/>
  <c r="DD20" i="16" a="1"/>
  <c r="DD20" i="16" s="1"/>
  <c r="DC20" i="16" a="1"/>
  <c r="DC20" i="16" s="1"/>
  <c r="DB20" i="16" a="1"/>
  <c r="DB20" i="16" s="1"/>
  <c r="DA20" i="16" a="1"/>
  <c r="DA20" i="16" s="1"/>
  <c r="CZ20" i="16" a="1"/>
  <c r="CZ20" i="16" s="1"/>
  <c r="CY20" i="16" a="1"/>
  <c r="CY20" i="16" s="1"/>
  <c r="CX20" i="16" a="1"/>
  <c r="CX20" i="16" s="1"/>
  <c r="CW20" i="16" a="1"/>
  <c r="CW20" i="16" s="1"/>
  <c r="CV20" i="16" a="1"/>
  <c r="CV20" i="16" s="1"/>
  <c r="CU20" i="16" a="1"/>
  <c r="CU20" i="16" s="1"/>
  <c r="CT20" i="16" a="1"/>
  <c r="CT20" i="16" s="1"/>
  <c r="CS20" i="16" a="1"/>
  <c r="CS20" i="16" s="1"/>
  <c r="CR20" i="16" a="1"/>
  <c r="CR20" i="16" s="1"/>
  <c r="CQ20" i="16" a="1"/>
  <c r="CQ20" i="16" s="1"/>
  <c r="CP20" i="16" a="1"/>
  <c r="CP20" i="16" s="1"/>
  <c r="CO20" i="16" a="1"/>
  <c r="CO20" i="16" s="1"/>
  <c r="CN20" i="16" a="1"/>
  <c r="CN20" i="16" s="1"/>
  <c r="CM20" i="16" a="1"/>
  <c r="CM20" i="16" s="1"/>
  <c r="CL20" i="16" a="1"/>
  <c r="CL20" i="16" s="1"/>
  <c r="CK20" i="16" a="1"/>
  <c r="CK20" i="16" s="1"/>
  <c r="CJ20" i="16" a="1"/>
  <c r="CJ20" i="16" s="1"/>
  <c r="CI20" i="16" a="1"/>
  <c r="CI20" i="16" s="1"/>
  <c r="CH20" i="16" a="1"/>
  <c r="CH20" i="16" s="1"/>
  <c r="CG20" i="16" a="1"/>
  <c r="CG20" i="16" s="1"/>
  <c r="CF20" i="16" a="1"/>
  <c r="CF20" i="16" s="1"/>
  <c r="CE20" i="16" a="1"/>
  <c r="CE20" i="16" s="1"/>
  <c r="CD20" i="16" a="1"/>
  <c r="CD20" i="16" s="1"/>
  <c r="CC20" i="16" a="1"/>
  <c r="CC20" i="16" s="1"/>
  <c r="CB20" i="16" a="1"/>
  <c r="CB20" i="16" s="1"/>
  <c r="CA20" i="16" a="1"/>
  <c r="CA20" i="16" s="1"/>
  <c r="BZ20" i="16" a="1"/>
  <c r="BZ20" i="16" s="1"/>
  <c r="BY20" i="16" a="1"/>
  <c r="BY20" i="16" s="1"/>
  <c r="BX20" i="16" a="1"/>
  <c r="BX20" i="16" s="1"/>
  <c r="BW20" i="16" a="1"/>
  <c r="BW20" i="16" s="1"/>
  <c r="BV20" i="16" a="1"/>
  <c r="BV20" i="16" s="1"/>
  <c r="BU20" i="16" a="1"/>
  <c r="BU20" i="16" s="1"/>
  <c r="BT20" i="16" a="1"/>
  <c r="BT20" i="16" s="1"/>
  <c r="BS20" i="16" a="1"/>
  <c r="BS20" i="16" s="1"/>
  <c r="BR20" i="16" a="1"/>
  <c r="BR20" i="16" s="1"/>
  <c r="BQ20" i="16" a="1"/>
  <c r="BQ20" i="16" s="1"/>
  <c r="BP20" i="16" a="1"/>
  <c r="BP20" i="16" s="1"/>
  <c r="BO20" i="16" a="1"/>
  <c r="BO20" i="16" s="1"/>
  <c r="BN20" i="16" a="1"/>
  <c r="BN20" i="16" s="1"/>
  <c r="BM20" i="16" a="1"/>
  <c r="BM20" i="16" s="1"/>
  <c r="BL20" i="16" a="1"/>
  <c r="BL20" i="16" s="1"/>
  <c r="BK20" i="16" a="1"/>
  <c r="BK20" i="16" s="1"/>
  <c r="BJ20" i="16" a="1"/>
  <c r="BJ20" i="16" s="1"/>
  <c r="BI20" i="16" a="1"/>
  <c r="BI20" i="16" s="1"/>
  <c r="BH20" i="16" a="1"/>
  <c r="BH20" i="16" s="1"/>
  <c r="BG20" i="16" a="1"/>
  <c r="BG20" i="16" s="1"/>
  <c r="BF20" i="16" a="1"/>
  <c r="BF20" i="16" s="1"/>
  <c r="BE20" i="16" a="1"/>
  <c r="BE20" i="16" s="1"/>
  <c r="BD20" i="16" a="1"/>
  <c r="BD20" i="16" s="1"/>
  <c r="BC20" i="16" a="1"/>
  <c r="BC20" i="16" s="1"/>
  <c r="BB20" i="16" a="1"/>
  <c r="BB20" i="16" s="1"/>
  <c r="BA20" i="16" a="1"/>
  <c r="BA20" i="16" s="1"/>
  <c r="AZ20" i="16" a="1"/>
  <c r="AZ20" i="16" s="1"/>
  <c r="AY20" i="16" a="1"/>
  <c r="AY20" i="16" s="1"/>
  <c r="AX20" i="16" a="1"/>
  <c r="AX20" i="16" s="1"/>
  <c r="AW20" i="16" a="1"/>
  <c r="AW20" i="16" s="1"/>
  <c r="AV20" i="16" a="1"/>
  <c r="AV20" i="16" s="1"/>
  <c r="AU20" i="16" a="1"/>
  <c r="AU20" i="16" s="1"/>
  <c r="AT20" i="16" a="1"/>
  <c r="AT20" i="16" s="1"/>
  <c r="AS20" i="16" a="1"/>
  <c r="AS20" i="16" s="1"/>
  <c r="AR20" i="16" a="1"/>
  <c r="AR20" i="16" s="1"/>
  <c r="AQ20" i="16" a="1"/>
  <c r="AQ20" i="16" s="1"/>
  <c r="AP20" i="16" a="1"/>
  <c r="AP20" i="16" s="1"/>
  <c r="AO20" i="16" a="1"/>
  <c r="AO20" i="16" s="1"/>
  <c r="AN20" i="16" a="1"/>
  <c r="AN20" i="16" s="1"/>
  <c r="AM20" i="16" a="1"/>
  <c r="AM20" i="16" s="1"/>
  <c r="AL20" i="16" a="1"/>
  <c r="AL20" i="16" s="1"/>
  <c r="AK20" i="16" a="1"/>
  <c r="AK20" i="16" s="1"/>
  <c r="AJ20" i="16" a="1"/>
  <c r="AJ20" i="16" s="1"/>
  <c r="AI20" i="16" a="1"/>
  <c r="AI20" i="16" s="1"/>
  <c r="AH20" i="16" a="1"/>
  <c r="AH20" i="16" s="1"/>
  <c r="AG20" i="16" a="1"/>
  <c r="AG20" i="16" s="1"/>
  <c r="AF20" i="16" a="1"/>
  <c r="AF20" i="16" s="1"/>
  <c r="AE20" i="16" a="1"/>
  <c r="AE20" i="16" s="1"/>
  <c r="AD20" i="16" a="1"/>
  <c r="AD20" i="16" s="1"/>
  <c r="AC20" i="16" a="1"/>
  <c r="AC20" i="16" s="1"/>
  <c r="AB20" i="16" a="1"/>
  <c r="AB20" i="16" s="1"/>
  <c r="AA20" i="16" a="1"/>
  <c r="AA20" i="16" s="1"/>
  <c r="Z20" i="16" a="1"/>
  <c r="Z20" i="16" s="1"/>
  <c r="Y20" i="16" a="1"/>
  <c r="Y20" i="16" s="1"/>
  <c r="X20" i="16" a="1"/>
  <c r="X20" i="16" s="1"/>
  <c r="W20" i="16" a="1"/>
  <c r="W20" i="16" s="1"/>
  <c r="V20" i="16" a="1"/>
  <c r="V20" i="16" s="1"/>
  <c r="U20" i="16" a="1"/>
  <c r="U20" i="16" s="1"/>
  <c r="T20" i="16" a="1"/>
  <c r="T20" i="16" s="1"/>
  <c r="S20" i="16" a="1"/>
  <c r="S20" i="16" s="1"/>
  <c r="R20" i="16" a="1"/>
  <c r="R20" i="16" s="1"/>
  <c r="Q20" i="16" a="1"/>
  <c r="Q20" i="16" s="1"/>
  <c r="P20" i="16" a="1"/>
  <c r="P20" i="16" s="1"/>
  <c r="O20" i="16" a="1"/>
  <c r="O20" i="16" s="1"/>
  <c r="N20" i="16" a="1"/>
  <c r="N20" i="16" s="1"/>
  <c r="M20" i="16" a="1"/>
  <c r="M20" i="16" s="1"/>
  <c r="L20" i="16" a="1"/>
  <c r="L20" i="16" s="1"/>
  <c r="K20" i="16" a="1"/>
  <c r="K20" i="16" s="1"/>
  <c r="J20" i="16" a="1"/>
  <c r="J20" i="16" s="1"/>
  <c r="NJ19" i="16" a="1"/>
  <c r="NJ19" i="16" s="1"/>
  <c r="NI19" i="16" a="1"/>
  <c r="NI19" i="16" s="1"/>
  <c r="NH19" i="16" a="1"/>
  <c r="NH19" i="16" s="1"/>
  <c r="NG19" i="16" a="1"/>
  <c r="NG19" i="16" s="1"/>
  <c r="NF19" i="16" a="1"/>
  <c r="NF19" i="16" s="1"/>
  <c r="NE19" i="16" a="1"/>
  <c r="NE19" i="16" s="1"/>
  <c r="ND19" i="16" a="1"/>
  <c r="ND19" i="16" s="1"/>
  <c r="NC19" i="16" a="1"/>
  <c r="NC19" i="16" s="1"/>
  <c r="NB19" i="16" a="1"/>
  <c r="NB19" i="16" s="1"/>
  <c r="NA19" i="16" a="1"/>
  <c r="NA19" i="16" s="1"/>
  <c r="MZ19" i="16" a="1"/>
  <c r="MZ19" i="16" s="1"/>
  <c r="MY19" i="16" a="1"/>
  <c r="MY19" i="16" s="1"/>
  <c r="MX19" i="16" a="1"/>
  <c r="MX19" i="16" s="1"/>
  <c r="MW19" i="16" a="1"/>
  <c r="MW19" i="16" s="1"/>
  <c r="MV19" i="16" a="1"/>
  <c r="MV19" i="16" s="1"/>
  <c r="MU19" i="16" a="1"/>
  <c r="MU19" i="16" s="1"/>
  <c r="MT19" i="16" a="1"/>
  <c r="MT19" i="16" s="1"/>
  <c r="MS19" i="16" a="1"/>
  <c r="MS19" i="16" s="1"/>
  <c r="MR19" i="16" a="1"/>
  <c r="MR19" i="16" s="1"/>
  <c r="MQ19" i="16" a="1"/>
  <c r="MQ19" i="16" s="1"/>
  <c r="MP19" i="16" a="1"/>
  <c r="MP19" i="16" s="1"/>
  <c r="MO19" i="16" a="1"/>
  <c r="MO19" i="16" s="1"/>
  <c r="MN19" i="16" a="1"/>
  <c r="MN19" i="16" s="1"/>
  <c r="MM19" i="16" a="1"/>
  <c r="MM19" i="16" s="1"/>
  <c r="ML19" i="16" a="1"/>
  <c r="ML19" i="16" s="1"/>
  <c r="MK19" i="16" a="1"/>
  <c r="MK19" i="16" s="1"/>
  <c r="MJ19" i="16" a="1"/>
  <c r="MJ19" i="16" s="1"/>
  <c r="MI19" i="16" a="1"/>
  <c r="MI19" i="16" s="1"/>
  <c r="MH19" i="16" a="1"/>
  <c r="MH19" i="16" s="1"/>
  <c r="MG19" i="16" a="1"/>
  <c r="MG19" i="16" s="1"/>
  <c r="MF19" i="16" a="1"/>
  <c r="MF19" i="16" s="1"/>
  <c r="ME19" i="16" a="1"/>
  <c r="ME19" i="16" s="1"/>
  <c r="MD19" i="16" a="1"/>
  <c r="MD19" i="16" s="1"/>
  <c r="MC19" i="16" a="1"/>
  <c r="MC19" i="16" s="1"/>
  <c r="MB19" i="16" a="1"/>
  <c r="MB19" i="16" s="1"/>
  <c r="MA19" i="16" a="1"/>
  <c r="MA19" i="16" s="1"/>
  <c r="LZ19" i="16" a="1"/>
  <c r="LZ19" i="16" s="1"/>
  <c r="LY19" i="16" a="1"/>
  <c r="LY19" i="16" s="1"/>
  <c r="LX19" i="16" a="1"/>
  <c r="LX19" i="16" s="1"/>
  <c r="LW19" i="16" a="1"/>
  <c r="LW19" i="16" s="1"/>
  <c r="LV19" i="16" a="1"/>
  <c r="LV19" i="16" s="1"/>
  <c r="LU19" i="16" a="1"/>
  <c r="LU19" i="16" s="1"/>
  <c r="LT19" i="16" a="1"/>
  <c r="LT19" i="16" s="1"/>
  <c r="LS19" i="16" a="1"/>
  <c r="LS19" i="16" s="1"/>
  <c r="LR19" i="16" a="1"/>
  <c r="LR19" i="16" s="1"/>
  <c r="LQ19" i="16" a="1"/>
  <c r="LQ19" i="16" s="1"/>
  <c r="LP19" i="16" a="1"/>
  <c r="LP19" i="16" s="1"/>
  <c r="LO19" i="16" a="1"/>
  <c r="LO19" i="16" s="1"/>
  <c r="LN19" i="16" a="1"/>
  <c r="LN19" i="16" s="1"/>
  <c r="LM19" i="16" a="1"/>
  <c r="LM19" i="16" s="1"/>
  <c r="LL19" i="16" a="1"/>
  <c r="LL19" i="16" s="1"/>
  <c r="LK19" i="16" a="1"/>
  <c r="LK19" i="16" s="1"/>
  <c r="LJ19" i="16" a="1"/>
  <c r="LJ19" i="16" s="1"/>
  <c r="LI19" i="16" a="1"/>
  <c r="LI19" i="16" s="1"/>
  <c r="LH19" i="16" a="1"/>
  <c r="LH19" i="16" s="1"/>
  <c r="LG19" i="16" a="1"/>
  <c r="LG19" i="16" s="1"/>
  <c r="LF19" i="16" a="1"/>
  <c r="LF19" i="16" s="1"/>
  <c r="LE19" i="16" a="1"/>
  <c r="LE19" i="16" s="1"/>
  <c r="LD19" i="16" a="1"/>
  <c r="LD19" i="16" s="1"/>
  <c r="LC19" i="16" a="1"/>
  <c r="LC19" i="16" s="1"/>
  <c r="LB19" i="16" a="1"/>
  <c r="LB19" i="16" s="1"/>
  <c r="LA19" i="16" a="1"/>
  <c r="LA19" i="16" s="1"/>
  <c r="KZ19" i="16" a="1"/>
  <c r="KZ19" i="16" s="1"/>
  <c r="KY19" i="16" a="1"/>
  <c r="KY19" i="16" s="1"/>
  <c r="KX19" i="16" a="1"/>
  <c r="KX19" i="16" s="1"/>
  <c r="KW19" i="16" a="1"/>
  <c r="KW19" i="16" s="1"/>
  <c r="KV19" i="16" a="1"/>
  <c r="KV19" i="16" s="1"/>
  <c r="KU19" i="16" a="1"/>
  <c r="KU19" i="16" s="1"/>
  <c r="KT19" i="16" a="1"/>
  <c r="KT19" i="16" s="1"/>
  <c r="KS19" i="16" a="1"/>
  <c r="KS19" i="16" s="1"/>
  <c r="KR19" i="16" a="1"/>
  <c r="KR19" i="16" s="1"/>
  <c r="KQ19" i="16" a="1"/>
  <c r="KQ19" i="16" s="1"/>
  <c r="KP19" i="16" a="1"/>
  <c r="KP19" i="16" s="1"/>
  <c r="KO19" i="16" a="1"/>
  <c r="KO19" i="16" s="1"/>
  <c r="KN19" i="16" a="1"/>
  <c r="KN19" i="16" s="1"/>
  <c r="KM19" i="16" a="1"/>
  <c r="KM19" i="16" s="1"/>
  <c r="KL19" i="16" a="1"/>
  <c r="KL19" i="16" s="1"/>
  <c r="KK19" i="16" a="1"/>
  <c r="KK19" i="16" s="1"/>
  <c r="KJ19" i="16" a="1"/>
  <c r="KJ19" i="16" s="1"/>
  <c r="KI19" i="16" a="1"/>
  <c r="KI19" i="16" s="1"/>
  <c r="KH19" i="16" a="1"/>
  <c r="KH19" i="16" s="1"/>
  <c r="KG19" i="16" a="1"/>
  <c r="KG19" i="16" s="1"/>
  <c r="KF19" i="16" a="1"/>
  <c r="KF19" i="16" s="1"/>
  <c r="KE19" i="16" a="1"/>
  <c r="KE19" i="16" s="1"/>
  <c r="KD19" i="16" a="1"/>
  <c r="KD19" i="16" s="1"/>
  <c r="KC19" i="16" a="1"/>
  <c r="KC19" i="16" s="1"/>
  <c r="KB19" i="16" a="1"/>
  <c r="KB19" i="16" s="1"/>
  <c r="KA19" i="16" a="1"/>
  <c r="KA19" i="16" s="1"/>
  <c r="JZ19" i="16" a="1"/>
  <c r="JZ19" i="16" s="1"/>
  <c r="JY19" i="16" a="1"/>
  <c r="JY19" i="16" s="1"/>
  <c r="JX19" i="16" a="1"/>
  <c r="JX19" i="16" s="1"/>
  <c r="JW19" i="16" a="1"/>
  <c r="JW19" i="16" s="1"/>
  <c r="JV19" i="16" a="1"/>
  <c r="JV19" i="16" s="1"/>
  <c r="JU19" i="16" a="1"/>
  <c r="JU19" i="16" s="1"/>
  <c r="JT19" i="16" a="1"/>
  <c r="JT19" i="16" s="1"/>
  <c r="JS19" i="16" a="1"/>
  <c r="JS19" i="16" s="1"/>
  <c r="JR19" i="16" a="1"/>
  <c r="JR19" i="16" s="1"/>
  <c r="JQ19" i="16" a="1"/>
  <c r="JQ19" i="16" s="1"/>
  <c r="JP19" i="16" a="1"/>
  <c r="JP19" i="16" s="1"/>
  <c r="JO19" i="16" a="1"/>
  <c r="JO19" i="16" s="1"/>
  <c r="JN19" i="16" a="1"/>
  <c r="JN19" i="16" s="1"/>
  <c r="JM19" i="16" a="1"/>
  <c r="JM19" i="16" s="1"/>
  <c r="JL19" i="16" a="1"/>
  <c r="JL19" i="16" s="1"/>
  <c r="JK19" i="16" a="1"/>
  <c r="JK19" i="16" s="1"/>
  <c r="JJ19" i="16" a="1"/>
  <c r="JJ19" i="16" s="1"/>
  <c r="JI19" i="16" a="1"/>
  <c r="JI19" i="16" s="1"/>
  <c r="JH19" i="16" a="1"/>
  <c r="JH19" i="16" s="1"/>
  <c r="JG19" i="16" a="1"/>
  <c r="JG19" i="16" s="1"/>
  <c r="JF19" i="16" a="1"/>
  <c r="JF19" i="16" s="1"/>
  <c r="JE19" i="16" a="1"/>
  <c r="JE19" i="16" s="1"/>
  <c r="JD19" i="16" a="1"/>
  <c r="JD19" i="16" s="1"/>
  <c r="JC19" i="16" a="1"/>
  <c r="JC19" i="16" s="1"/>
  <c r="JB19" i="16" a="1"/>
  <c r="JB19" i="16" s="1"/>
  <c r="JA19" i="16" a="1"/>
  <c r="JA19" i="16" s="1"/>
  <c r="IZ19" i="16" a="1"/>
  <c r="IZ19" i="16" s="1"/>
  <c r="IY19" i="16" a="1"/>
  <c r="IY19" i="16" s="1"/>
  <c r="IX19" i="16" a="1"/>
  <c r="IX19" i="16" s="1"/>
  <c r="IW19" i="16" a="1"/>
  <c r="IW19" i="16" s="1"/>
  <c r="IV19" i="16" a="1"/>
  <c r="IV19" i="16" s="1"/>
  <c r="IU19" i="16" a="1"/>
  <c r="IU19" i="16" s="1"/>
  <c r="IT19" i="16" a="1"/>
  <c r="IT19" i="16" s="1"/>
  <c r="IS19" i="16" a="1"/>
  <c r="IS19" i="16" s="1"/>
  <c r="IR19" i="16" a="1"/>
  <c r="IR19" i="16" s="1"/>
  <c r="IQ19" i="16" a="1"/>
  <c r="IQ19" i="16" s="1"/>
  <c r="IP19" i="16" a="1"/>
  <c r="IP19" i="16" s="1"/>
  <c r="IO19" i="16" a="1"/>
  <c r="IO19" i="16" s="1"/>
  <c r="IN19" i="16" a="1"/>
  <c r="IN19" i="16" s="1"/>
  <c r="IM19" i="16" a="1"/>
  <c r="IM19" i="16" s="1"/>
  <c r="IL19" i="16" a="1"/>
  <c r="IL19" i="16" s="1"/>
  <c r="IK19" i="16" a="1"/>
  <c r="IK19" i="16" s="1"/>
  <c r="IJ19" i="16" a="1"/>
  <c r="IJ19" i="16" s="1"/>
  <c r="II19" i="16" a="1"/>
  <c r="II19" i="16" s="1"/>
  <c r="IH19" i="16" a="1"/>
  <c r="IH19" i="16" s="1"/>
  <c r="IG19" i="16" a="1"/>
  <c r="IG19" i="16" s="1"/>
  <c r="IF19" i="16" a="1"/>
  <c r="IF19" i="16" s="1"/>
  <c r="IE19" i="16" a="1"/>
  <c r="IE19" i="16" s="1"/>
  <c r="ID19" i="16" a="1"/>
  <c r="ID19" i="16" s="1"/>
  <c r="IC19" i="16" a="1"/>
  <c r="IC19" i="16" s="1"/>
  <c r="IB19" i="16" a="1"/>
  <c r="IB19" i="16" s="1"/>
  <c r="IA19" i="16" a="1"/>
  <c r="IA19" i="16" s="1"/>
  <c r="HZ19" i="16" a="1"/>
  <c r="HZ19" i="16" s="1"/>
  <c r="HY19" i="16" a="1"/>
  <c r="HY19" i="16" s="1"/>
  <c r="HX19" i="16" a="1"/>
  <c r="HX19" i="16" s="1"/>
  <c r="HW19" i="16" a="1"/>
  <c r="HW19" i="16" s="1"/>
  <c r="HV19" i="16" a="1"/>
  <c r="HV19" i="16" s="1"/>
  <c r="HU19" i="16" a="1"/>
  <c r="HU19" i="16" s="1"/>
  <c r="HT19" i="16" a="1"/>
  <c r="HT19" i="16" s="1"/>
  <c r="HS19" i="16" a="1"/>
  <c r="HS19" i="16" s="1"/>
  <c r="HR19" i="16" a="1"/>
  <c r="HR19" i="16" s="1"/>
  <c r="HQ19" i="16" a="1"/>
  <c r="HQ19" i="16" s="1"/>
  <c r="HP19" i="16" a="1"/>
  <c r="HP19" i="16" s="1"/>
  <c r="HO19" i="16" a="1"/>
  <c r="HO19" i="16" s="1"/>
  <c r="HN19" i="16" a="1"/>
  <c r="HN19" i="16" s="1"/>
  <c r="HM19" i="16" a="1"/>
  <c r="HM19" i="16" s="1"/>
  <c r="HL19" i="16" a="1"/>
  <c r="HL19" i="16" s="1"/>
  <c r="HK19" i="16" a="1"/>
  <c r="HK19" i="16" s="1"/>
  <c r="HJ19" i="16" a="1"/>
  <c r="HJ19" i="16" s="1"/>
  <c r="HI19" i="16" a="1"/>
  <c r="HI19" i="16" s="1"/>
  <c r="HH19" i="16" a="1"/>
  <c r="HH19" i="16" s="1"/>
  <c r="HG19" i="16" a="1"/>
  <c r="HG19" i="16" s="1"/>
  <c r="HF19" i="16" a="1"/>
  <c r="HF19" i="16" s="1"/>
  <c r="HE19" i="16" a="1"/>
  <c r="HE19" i="16" s="1"/>
  <c r="HD19" i="16" a="1"/>
  <c r="HD19" i="16" s="1"/>
  <c r="HC19" i="16" a="1"/>
  <c r="HC19" i="16" s="1"/>
  <c r="HB19" i="16" a="1"/>
  <c r="HB19" i="16" s="1"/>
  <c r="HA19" i="16" a="1"/>
  <c r="HA19" i="16" s="1"/>
  <c r="GZ19" i="16" a="1"/>
  <c r="GZ19" i="16" s="1"/>
  <c r="GY19" i="16" a="1"/>
  <c r="GY19" i="16" s="1"/>
  <c r="GX19" i="16" a="1"/>
  <c r="GX19" i="16" s="1"/>
  <c r="GW19" i="16" a="1"/>
  <c r="GW19" i="16" s="1"/>
  <c r="GV19" i="16" a="1"/>
  <c r="GV19" i="16" s="1"/>
  <c r="GU19" i="16" a="1"/>
  <c r="GU19" i="16" s="1"/>
  <c r="GT19" i="16" a="1"/>
  <c r="GT19" i="16" s="1"/>
  <c r="GS19" i="16" a="1"/>
  <c r="GS19" i="16" s="1"/>
  <c r="GR19" i="16" a="1"/>
  <c r="GR19" i="16" s="1"/>
  <c r="GQ19" i="16" a="1"/>
  <c r="GQ19" i="16" s="1"/>
  <c r="GP19" i="16" a="1"/>
  <c r="GP19" i="16" s="1"/>
  <c r="GO19" i="16" a="1"/>
  <c r="GO19" i="16" s="1"/>
  <c r="GN19" i="16" a="1"/>
  <c r="GN19" i="16" s="1"/>
  <c r="GM19" i="16" a="1"/>
  <c r="GM19" i="16" s="1"/>
  <c r="GL19" i="16" a="1"/>
  <c r="GL19" i="16" s="1"/>
  <c r="GK19" i="16" a="1"/>
  <c r="GK19" i="16" s="1"/>
  <c r="GJ19" i="16" a="1"/>
  <c r="GJ19" i="16" s="1"/>
  <c r="GI19" i="16" a="1"/>
  <c r="GI19" i="16" s="1"/>
  <c r="GH19" i="16" a="1"/>
  <c r="GH19" i="16" s="1"/>
  <c r="GG19" i="16" a="1"/>
  <c r="GG19" i="16" s="1"/>
  <c r="GF19" i="16" a="1"/>
  <c r="GF19" i="16" s="1"/>
  <c r="GE19" i="16" a="1"/>
  <c r="GE19" i="16" s="1"/>
  <c r="GD19" i="16" a="1"/>
  <c r="GD19" i="16" s="1"/>
  <c r="GC19" i="16" a="1"/>
  <c r="GC19" i="16" s="1"/>
  <c r="GB19" i="16" a="1"/>
  <c r="GB19" i="16" s="1"/>
  <c r="GA19" i="16" a="1"/>
  <c r="GA19" i="16" s="1"/>
  <c r="FZ19" i="16" a="1"/>
  <c r="FZ19" i="16" s="1"/>
  <c r="FY19" i="16" a="1"/>
  <c r="FY19" i="16" s="1"/>
  <c r="FX19" i="16" a="1"/>
  <c r="FX19" i="16" s="1"/>
  <c r="FW19" i="16" a="1"/>
  <c r="FW19" i="16" s="1"/>
  <c r="FV19" i="16" a="1"/>
  <c r="FV19" i="16" s="1"/>
  <c r="FU19" i="16" a="1"/>
  <c r="FU19" i="16" s="1"/>
  <c r="FT19" i="16" a="1"/>
  <c r="FT19" i="16" s="1"/>
  <c r="FS19" i="16" a="1"/>
  <c r="FS19" i="16" s="1"/>
  <c r="FR19" i="16" a="1"/>
  <c r="FR19" i="16" s="1"/>
  <c r="FQ19" i="16" a="1"/>
  <c r="FQ19" i="16" s="1"/>
  <c r="FP19" i="16" a="1"/>
  <c r="FP19" i="16" s="1"/>
  <c r="FO19" i="16" a="1"/>
  <c r="FO19" i="16" s="1"/>
  <c r="FN19" i="16" a="1"/>
  <c r="FN19" i="16" s="1"/>
  <c r="FM19" i="16" a="1"/>
  <c r="FM19" i="16" s="1"/>
  <c r="FL19" i="16" a="1"/>
  <c r="FL19" i="16" s="1"/>
  <c r="FK19" i="16" a="1"/>
  <c r="FK19" i="16" s="1"/>
  <c r="FJ19" i="16" a="1"/>
  <c r="FJ19" i="16" s="1"/>
  <c r="FI19" i="16" a="1"/>
  <c r="FI19" i="16" s="1"/>
  <c r="FH19" i="16" a="1"/>
  <c r="FH19" i="16" s="1"/>
  <c r="FG19" i="16" a="1"/>
  <c r="FG19" i="16" s="1"/>
  <c r="FF19" i="16" a="1"/>
  <c r="FF19" i="16" s="1"/>
  <c r="FE19" i="16" a="1"/>
  <c r="FE19" i="16" s="1"/>
  <c r="FD19" i="16" a="1"/>
  <c r="FD19" i="16" s="1"/>
  <c r="FC19" i="16" a="1"/>
  <c r="FC19" i="16" s="1"/>
  <c r="FB19" i="16" a="1"/>
  <c r="FB19" i="16" s="1"/>
  <c r="FA19" i="16" a="1"/>
  <c r="FA19" i="16" s="1"/>
  <c r="EZ19" i="16" a="1"/>
  <c r="EZ19" i="16" s="1"/>
  <c r="EY19" i="16" a="1"/>
  <c r="EY19" i="16" s="1"/>
  <c r="EX19" i="16" a="1"/>
  <c r="EX19" i="16" s="1"/>
  <c r="EW19" i="16" a="1"/>
  <c r="EW19" i="16" s="1"/>
  <c r="EV19" i="16" a="1"/>
  <c r="EV19" i="16" s="1"/>
  <c r="EU19" i="16" a="1"/>
  <c r="EU19" i="16" s="1"/>
  <c r="ET19" i="16" a="1"/>
  <c r="ET19" i="16" s="1"/>
  <c r="ES19" i="16" a="1"/>
  <c r="ES19" i="16" s="1"/>
  <c r="ER19" i="16" a="1"/>
  <c r="ER19" i="16" s="1"/>
  <c r="EQ19" i="16" a="1"/>
  <c r="EQ19" i="16" s="1"/>
  <c r="EP19" i="16" a="1"/>
  <c r="EP19" i="16" s="1"/>
  <c r="EO19" i="16" a="1"/>
  <c r="EO19" i="16" s="1"/>
  <c r="EN19" i="16" a="1"/>
  <c r="EN19" i="16" s="1"/>
  <c r="EM19" i="16" a="1"/>
  <c r="EM19" i="16" s="1"/>
  <c r="EL19" i="16" a="1"/>
  <c r="EL19" i="16" s="1"/>
  <c r="EK19" i="16" a="1"/>
  <c r="EK19" i="16" s="1"/>
  <c r="EJ19" i="16" a="1"/>
  <c r="EJ19" i="16" s="1"/>
  <c r="EI19" i="16" a="1"/>
  <c r="EI19" i="16" s="1"/>
  <c r="EH19" i="16" a="1"/>
  <c r="EH19" i="16" s="1"/>
  <c r="EG19" i="16" a="1"/>
  <c r="EG19" i="16" s="1"/>
  <c r="EF19" i="16" a="1"/>
  <c r="EF19" i="16" s="1"/>
  <c r="EE19" i="16" a="1"/>
  <c r="EE19" i="16" s="1"/>
  <c r="ED19" i="16" a="1"/>
  <c r="ED19" i="16" s="1"/>
  <c r="EC19" i="16" a="1"/>
  <c r="EC19" i="16" s="1"/>
  <c r="EB19" i="16" a="1"/>
  <c r="EB19" i="16" s="1"/>
  <c r="EA19" i="16" a="1"/>
  <c r="EA19" i="16" s="1"/>
  <c r="DZ19" i="16" a="1"/>
  <c r="DZ19" i="16" s="1"/>
  <c r="DY19" i="16" a="1"/>
  <c r="DY19" i="16" s="1"/>
  <c r="DX19" i="16" a="1"/>
  <c r="DX19" i="16" s="1"/>
  <c r="DW19" i="16" a="1"/>
  <c r="DW19" i="16" s="1"/>
  <c r="DV19" i="16" a="1"/>
  <c r="DV19" i="16" s="1"/>
  <c r="DU19" i="16" a="1"/>
  <c r="DU19" i="16" s="1"/>
  <c r="DT19" i="16" a="1"/>
  <c r="DT19" i="16" s="1"/>
  <c r="DS19" i="16" a="1"/>
  <c r="DS19" i="16" s="1"/>
  <c r="DR19" i="16" a="1"/>
  <c r="DR19" i="16" s="1"/>
  <c r="DQ19" i="16" a="1"/>
  <c r="DQ19" i="16" s="1"/>
  <c r="DP19" i="16" a="1"/>
  <c r="DP19" i="16" s="1"/>
  <c r="DO19" i="16" a="1"/>
  <c r="DO19" i="16" s="1"/>
  <c r="DN19" i="16" a="1"/>
  <c r="DN19" i="16" s="1"/>
  <c r="DM19" i="16" a="1"/>
  <c r="DM19" i="16" s="1"/>
  <c r="DL19" i="16" a="1"/>
  <c r="DL19" i="16" s="1"/>
  <c r="DK19" i="16" a="1"/>
  <c r="DK19" i="16" s="1"/>
  <c r="DJ19" i="16" a="1"/>
  <c r="DJ19" i="16" s="1"/>
  <c r="DI19" i="16" a="1"/>
  <c r="DI19" i="16" s="1"/>
  <c r="DH19" i="16" a="1"/>
  <c r="DH19" i="16" s="1"/>
  <c r="DG19" i="16" a="1"/>
  <c r="DG19" i="16" s="1"/>
  <c r="DF19" i="16" a="1"/>
  <c r="DF19" i="16" s="1"/>
  <c r="DE19" i="16" a="1"/>
  <c r="DE19" i="16" s="1"/>
  <c r="DD19" i="16" a="1"/>
  <c r="DD19" i="16" s="1"/>
  <c r="DC19" i="16" a="1"/>
  <c r="DC19" i="16" s="1"/>
  <c r="DB19" i="16" a="1"/>
  <c r="DB19" i="16" s="1"/>
  <c r="DA19" i="16" a="1"/>
  <c r="DA19" i="16" s="1"/>
  <c r="CZ19" i="16" a="1"/>
  <c r="CZ19" i="16" s="1"/>
  <c r="CY19" i="16" a="1"/>
  <c r="CY19" i="16" s="1"/>
  <c r="CX19" i="16" a="1"/>
  <c r="CX19" i="16" s="1"/>
  <c r="CW19" i="16" a="1"/>
  <c r="CW19" i="16" s="1"/>
  <c r="CV19" i="16" a="1"/>
  <c r="CV19" i="16" s="1"/>
  <c r="CU19" i="16" a="1"/>
  <c r="CU19" i="16" s="1"/>
  <c r="CT19" i="16" a="1"/>
  <c r="CT19" i="16" s="1"/>
  <c r="CS19" i="16" a="1"/>
  <c r="CS19" i="16" s="1"/>
  <c r="CR19" i="16" a="1"/>
  <c r="CR19" i="16" s="1"/>
  <c r="CQ19" i="16" a="1"/>
  <c r="CQ19" i="16" s="1"/>
  <c r="CP19" i="16" a="1"/>
  <c r="CP19" i="16" s="1"/>
  <c r="CO19" i="16" a="1"/>
  <c r="CO19" i="16" s="1"/>
  <c r="CN19" i="16" a="1"/>
  <c r="CN19" i="16" s="1"/>
  <c r="CM19" i="16" a="1"/>
  <c r="CM19" i="16" s="1"/>
  <c r="CL19" i="16" a="1"/>
  <c r="CL19" i="16" s="1"/>
  <c r="CK19" i="16" a="1"/>
  <c r="CK19" i="16" s="1"/>
  <c r="CJ19" i="16" a="1"/>
  <c r="CJ19" i="16" s="1"/>
  <c r="CI19" i="16" a="1"/>
  <c r="CI19" i="16" s="1"/>
  <c r="CH19" i="16" a="1"/>
  <c r="CH19" i="16" s="1"/>
  <c r="CG19" i="16" a="1"/>
  <c r="CG19" i="16" s="1"/>
  <c r="CF19" i="16" a="1"/>
  <c r="CF19" i="16" s="1"/>
  <c r="CE19" i="16" a="1"/>
  <c r="CE19" i="16" s="1"/>
  <c r="CD19" i="16" a="1"/>
  <c r="CD19" i="16" s="1"/>
  <c r="CC19" i="16" a="1"/>
  <c r="CC19" i="16" s="1"/>
  <c r="CB19" i="16" a="1"/>
  <c r="CB19" i="16" s="1"/>
  <c r="CA19" i="16" a="1"/>
  <c r="CA19" i="16" s="1"/>
  <c r="BZ19" i="16" a="1"/>
  <c r="BZ19" i="16" s="1"/>
  <c r="BY19" i="16" a="1"/>
  <c r="BY19" i="16" s="1"/>
  <c r="BX19" i="16" a="1"/>
  <c r="BX19" i="16" s="1"/>
  <c r="BW19" i="16" a="1"/>
  <c r="BW19" i="16" s="1"/>
  <c r="BV19" i="16" a="1"/>
  <c r="BV19" i="16" s="1"/>
  <c r="BU19" i="16" a="1"/>
  <c r="BU19" i="16" s="1"/>
  <c r="BT19" i="16" a="1"/>
  <c r="BT19" i="16" s="1"/>
  <c r="BS19" i="16" a="1"/>
  <c r="BS19" i="16" s="1"/>
  <c r="BR19" i="16" a="1"/>
  <c r="BR19" i="16" s="1"/>
  <c r="BQ19" i="16" a="1"/>
  <c r="BQ19" i="16" s="1"/>
  <c r="BP19" i="16" a="1"/>
  <c r="BP19" i="16" s="1"/>
  <c r="BO19" i="16" a="1"/>
  <c r="BO19" i="16" s="1"/>
  <c r="BN19" i="16" a="1"/>
  <c r="BN19" i="16" s="1"/>
  <c r="BM19" i="16" a="1"/>
  <c r="BM19" i="16" s="1"/>
  <c r="BL19" i="16" a="1"/>
  <c r="BL19" i="16" s="1"/>
  <c r="BK19" i="16" a="1"/>
  <c r="BK19" i="16" s="1"/>
  <c r="BJ19" i="16" a="1"/>
  <c r="BJ19" i="16" s="1"/>
  <c r="BI19" i="16" a="1"/>
  <c r="BI19" i="16" s="1"/>
  <c r="BH19" i="16" a="1"/>
  <c r="BH19" i="16" s="1"/>
  <c r="BG19" i="16" a="1"/>
  <c r="BG19" i="16" s="1"/>
  <c r="BF19" i="16" a="1"/>
  <c r="BF19" i="16" s="1"/>
  <c r="BE19" i="16" a="1"/>
  <c r="BE19" i="16" s="1"/>
  <c r="BD19" i="16" a="1"/>
  <c r="BD19" i="16" s="1"/>
  <c r="BC19" i="16" a="1"/>
  <c r="BC19" i="16" s="1"/>
  <c r="BB19" i="16" a="1"/>
  <c r="BB19" i="16" s="1"/>
  <c r="BA19" i="16" a="1"/>
  <c r="BA19" i="16" s="1"/>
  <c r="AZ19" i="16" a="1"/>
  <c r="AZ19" i="16" s="1"/>
  <c r="AY19" i="16" a="1"/>
  <c r="AY19" i="16" s="1"/>
  <c r="AX19" i="16" a="1"/>
  <c r="AX19" i="16" s="1"/>
  <c r="AW19" i="16" a="1"/>
  <c r="AW19" i="16" s="1"/>
  <c r="AV19" i="16" a="1"/>
  <c r="AV19" i="16" s="1"/>
  <c r="AU19" i="16" a="1"/>
  <c r="AU19" i="16" s="1"/>
  <c r="AT19" i="16" a="1"/>
  <c r="AT19" i="16" s="1"/>
  <c r="AS19" i="16" a="1"/>
  <c r="AS19" i="16" s="1"/>
  <c r="AR19" i="16" a="1"/>
  <c r="AR19" i="16" s="1"/>
  <c r="AQ19" i="16" a="1"/>
  <c r="AQ19" i="16" s="1"/>
  <c r="AP19" i="16" a="1"/>
  <c r="AP19" i="16" s="1"/>
  <c r="AO19" i="16" a="1"/>
  <c r="AO19" i="16" s="1"/>
  <c r="AN19" i="16" a="1"/>
  <c r="AN19" i="16" s="1"/>
  <c r="AM19" i="16" a="1"/>
  <c r="AM19" i="16" s="1"/>
  <c r="AL19" i="16" a="1"/>
  <c r="AL19" i="16" s="1"/>
  <c r="AK19" i="16" a="1"/>
  <c r="AK19" i="16" s="1"/>
  <c r="AJ19" i="16" a="1"/>
  <c r="AJ19" i="16" s="1"/>
  <c r="AI19" i="16" a="1"/>
  <c r="AI19" i="16" s="1"/>
  <c r="AH19" i="16" a="1"/>
  <c r="AH19" i="16" s="1"/>
  <c r="AG19" i="16" a="1"/>
  <c r="AG19" i="16" s="1"/>
  <c r="AF19" i="16" a="1"/>
  <c r="AF19" i="16" s="1"/>
  <c r="AE19" i="16" a="1"/>
  <c r="AE19" i="16" s="1"/>
  <c r="AD19" i="16" a="1"/>
  <c r="AD19" i="16" s="1"/>
  <c r="AC19" i="16" a="1"/>
  <c r="AC19" i="16" s="1"/>
  <c r="AB19" i="16" a="1"/>
  <c r="AB19" i="16" s="1"/>
  <c r="AA19" i="16" a="1"/>
  <c r="AA19" i="16" s="1"/>
  <c r="Z19" i="16" a="1"/>
  <c r="Z19" i="16" s="1"/>
  <c r="Y19" i="16" a="1"/>
  <c r="Y19" i="16" s="1"/>
  <c r="X19" i="16" a="1"/>
  <c r="X19" i="16" s="1"/>
  <c r="W19" i="16" a="1"/>
  <c r="W19" i="16" s="1"/>
  <c r="V19" i="16" a="1"/>
  <c r="V19" i="16" s="1"/>
  <c r="U19" i="16" a="1"/>
  <c r="U19" i="16" s="1"/>
  <c r="T19" i="16" a="1"/>
  <c r="T19" i="16" s="1"/>
  <c r="S19" i="16" a="1"/>
  <c r="S19" i="16" s="1"/>
  <c r="R19" i="16" a="1"/>
  <c r="R19" i="16" s="1"/>
  <c r="Q19" i="16" a="1"/>
  <c r="Q19" i="16" s="1"/>
  <c r="P19" i="16" a="1"/>
  <c r="P19" i="16" s="1"/>
  <c r="O19" i="16" a="1"/>
  <c r="O19" i="16" s="1"/>
  <c r="N19" i="16" a="1"/>
  <c r="N19" i="16" s="1"/>
  <c r="M19" i="16" a="1"/>
  <c r="M19" i="16" s="1"/>
  <c r="L19" i="16" a="1"/>
  <c r="L19" i="16" s="1"/>
  <c r="K19" i="16" a="1"/>
  <c r="K19" i="16" s="1"/>
  <c r="J19" i="16" a="1"/>
  <c r="J19" i="16" s="1"/>
  <c r="NJ18" i="16" a="1"/>
  <c r="NJ18" i="16" s="1"/>
  <c r="NI18" i="16" a="1"/>
  <c r="NI18" i="16" s="1"/>
  <c r="NH18" i="16" a="1"/>
  <c r="NH18" i="16" s="1"/>
  <c r="NG18" i="16" a="1"/>
  <c r="NG18" i="16" s="1"/>
  <c r="NF18" i="16" a="1"/>
  <c r="NF18" i="16" s="1"/>
  <c r="NE18" i="16" a="1"/>
  <c r="NE18" i="16" s="1"/>
  <c r="ND18" i="16" a="1"/>
  <c r="ND18" i="16" s="1"/>
  <c r="NC18" i="16" a="1"/>
  <c r="NC18" i="16" s="1"/>
  <c r="NB18" i="16" a="1"/>
  <c r="NB18" i="16" s="1"/>
  <c r="NA18" i="16" a="1"/>
  <c r="NA18" i="16" s="1"/>
  <c r="MZ18" i="16" a="1"/>
  <c r="MZ18" i="16" s="1"/>
  <c r="MY18" i="16" a="1"/>
  <c r="MY18" i="16" s="1"/>
  <c r="MX18" i="16" a="1"/>
  <c r="MX18" i="16" s="1"/>
  <c r="MW18" i="16" a="1"/>
  <c r="MW18" i="16" s="1"/>
  <c r="MV18" i="16" a="1"/>
  <c r="MV18" i="16" s="1"/>
  <c r="MU18" i="16" a="1"/>
  <c r="MU18" i="16" s="1"/>
  <c r="MT18" i="16" a="1"/>
  <c r="MT18" i="16" s="1"/>
  <c r="MS18" i="16" a="1"/>
  <c r="MS18" i="16" s="1"/>
  <c r="MR18" i="16" a="1"/>
  <c r="MR18" i="16" s="1"/>
  <c r="MQ18" i="16" a="1"/>
  <c r="MQ18" i="16" s="1"/>
  <c r="MP18" i="16" a="1"/>
  <c r="MP18" i="16" s="1"/>
  <c r="MO18" i="16" a="1"/>
  <c r="MO18" i="16" s="1"/>
  <c r="MN18" i="16" a="1"/>
  <c r="MN18" i="16" s="1"/>
  <c r="MM18" i="16" a="1"/>
  <c r="MM18" i="16" s="1"/>
  <c r="ML18" i="16" a="1"/>
  <c r="ML18" i="16" s="1"/>
  <c r="MK18" i="16" a="1"/>
  <c r="MK18" i="16" s="1"/>
  <c r="MJ18" i="16" a="1"/>
  <c r="MJ18" i="16" s="1"/>
  <c r="MI18" i="16" a="1"/>
  <c r="MI18" i="16" s="1"/>
  <c r="MH18" i="16" a="1"/>
  <c r="MH18" i="16" s="1"/>
  <c r="MG18" i="16" a="1"/>
  <c r="MG18" i="16" s="1"/>
  <c r="MF18" i="16" a="1"/>
  <c r="MF18" i="16" s="1"/>
  <c r="ME18" i="16" a="1"/>
  <c r="ME18" i="16" s="1"/>
  <c r="MD18" i="16" a="1"/>
  <c r="MD18" i="16" s="1"/>
  <c r="MC18" i="16" a="1"/>
  <c r="MC18" i="16" s="1"/>
  <c r="MB18" i="16" a="1"/>
  <c r="MB18" i="16" s="1"/>
  <c r="MA18" i="16" a="1"/>
  <c r="MA18" i="16" s="1"/>
  <c r="LZ18" i="16" a="1"/>
  <c r="LZ18" i="16" s="1"/>
  <c r="LY18" i="16" a="1"/>
  <c r="LY18" i="16" s="1"/>
  <c r="LX18" i="16" a="1"/>
  <c r="LX18" i="16" s="1"/>
  <c r="LW18" i="16" a="1"/>
  <c r="LW18" i="16" s="1"/>
  <c r="LV18" i="16" a="1"/>
  <c r="LV18" i="16" s="1"/>
  <c r="LU18" i="16" a="1"/>
  <c r="LU18" i="16" s="1"/>
  <c r="LT18" i="16" a="1"/>
  <c r="LT18" i="16" s="1"/>
  <c r="LS18" i="16" a="1"/>
  <c r="LS18" i="16" s="1"/>
  <c r="LR18" i="16" a="1"/>
  <c r="LR18" i="16" s="1"/>
  <c r="LQ18" i="16" a="1"/>
  <c r="LQ18" i="16" s="1"/>
  <c r="LP18" i="16" a="1"/>
  <c r="LP18" i="16" s="1"/>
  <c r="LO18" i="16" a="1"/>
  <c r="LO18" i="16" s="1"/>
  <c r="LN18" i="16" a="1"/>
  <c r="LN18" i="16" s="1"/>
  <c r="LM18" i="16" a="1"/>
  <c r="LM18" i="16" s="1"/>
  <c r="LL18" i="16" a="1"/>
  <c r="LL18" i="16" s="1"/>
  <c r="LK18" i="16" a="1"/>
  <c r="LK18" i="16" s="1"/>
  <c r="LJ18" i="16" a="1"/>
  <c r="LJ18" i="16" s="1"/>
  <c r="LI18" i="16" a="1"/>
  <c r="LI18" i="16" s="1"/>
  <c r="LH18" i="16" a="1"/>
  <c r="LH18" i="16" s="1"/>
  <c r="LG18" i="16" a="1"/>
  <c r="LG18" i="16" s="1"/>
  <c r="LF18" i="16" a="1"/>
  <c r="LF18" i="16" s="1"/>
  <c r="LE18" i="16" a="1"/>
  <c r="LE18" i="16" s="1"/>
  <c r="LD18" i="16" a="1"/>
  <c r="LD18" i="16" s="1"/>
  <c r="LC18" i="16" a="1"/>
  <c r="LC18" i="16" s="1"/>
  <c r="LB18" i="16" a="1"/>
  <c r="LB18" i="16" s="1"/>
  <c r="LA18" i="16" a="1"/>
  <c r="LA18" i="16" s="1"/>
  <c r="KZ18" i="16" a="1"/>
  <c r="KZ18" i="16" s="1"/>
  <c r="KY18" i="16" a="1"/>
  <c r="KY18" i="16" s="1"/>
  <c r="KX18" i="16" a="1"/>
  <c r="KX18" i="16" s="1"/>
  <c r="KW18" i="16" a="1"/>
  <c r="KW18" i="16" s="1"/>
  <c r="KV18" i="16" a="1"/>
  <c r="KV18" i="16" s="1"/>
  <c r="KU18" i="16" a="1"/>
  <c r="KU18" i="16" s="1"/>
  <c r="KT18" i="16" a="1"/>
  <c r="KT18" i="16" s="1"/>
  <c r="KS18" i="16" a="1"/>
  <c r="KS18" i="16" s="1"/>
  <c r="KR18" i="16" a="1"/>
  <c r="KR18" i="16" s="1"/>
  <c r="KQ18" i="16" a="1"/>
  <c r="KQ18" i="16" s="1"/>
  <c r="KP18" i="16" a="1"/>
  <c r="KP18" i="16" s="1"/>
  <c r="KO18" i="16" a="1"/>
  <c r="KO18" i="16" s="1"/>
  <c r="KN18" i="16" a="1"/>
  <c r="KN18" i="16" s="1"/>
  <c r="KM18" i="16" a="1"/>
  <c r="KM18" i="16" s="1"/>
  <c r="KL18" i="16" a="1"/>
  <c r="KL18" i="16" s="1"/>
  <c r="KK18" i="16" a="1"/>
  <c r="KK18" i="16" s="1"/>
  <c r="KJ18" i="16" a="1"/>
  <c r="KJ18" i="16" s="1"/>
  <c r="KI18" i="16" a="1"/>
  <c r="KI18" i="16" s="1"/>
  <c r="KH18" i="16" a="1"/>
  <c r="KH18" i="16" s="1"/>
  <c r="KG18" i="16" a="1"/>
  <c r="KG18" i="16" s="1"/>
  <c r="KF18" i="16" a="1"/>
  <c r="KF18" i="16" s="1"/>
  <c r="KE18" i="16" a="1"/>
  <c r="KE18" i="16" s="1"/>
  <c r="KD18" i="16" a="1"/>
  <c r="KD18" i="16" s="1"/>
  <c r="KC18" i="16" a="1"/>
  <c r="KC18" i="16" s="1"/>
  <c r="KB18" i="16" a="1"/>
  <c r="KB18" i="16" s="1"/>
  <c r="KA18" i="16" a="1"/>
  <c r="KA18" i="16" s="1"/>
  <c r="JZ18" i="16" a="1"/>
  <c r="JZ18" i="16" s="1"/>
  <c r="JY18" i="16" a="1"/>
  <c r="JY18" i="16" s="1"/>
  <c r="JX18" i="16" a="1"/>
  <c r="JX18" i="16" s="1"/>
  <c r="JW18" i="16" a="1"/>
  <c r="JW18" i="16" s="1"/>
  <c r="JV18" i="16" a="1"/>
  <c r="JV18" i="16" s="1"/>
  <c r="JU18" i="16" a="1"/>
  <c r="JU18" i="16" s="1"/>
  <c r="JT18" i="16" a="1"/>
  <c r="JT18" i="16" s="1"/>
  <c r="JS18" i="16" a="1"/>
  <c r="JS18" i="16" s="1"/>
  <c r="JR18" i="16" a="1"/>
  <c r="JR18" i="16" s="1"/>
  <c r="JQ18" i="16" a="1"/>
  <c r="JQ18" i="16" s="1"/>
  <c r="JP18" i="16" a="1"/>
  <c r="JP18" i="16" s="1"/>
  <c r="JO18" i="16" a="1"/>
  <c r="JO18" i="16" s="1"/>
  <c r="JN18" i="16" a="1"/>
  <c r="JN18" i="16" s="1"/>
  <c r="JM18" i="16" a="1"/>
  <c r="JM18" i="16" s="1"/>
  <c r="JL18" i="16" a="1"/>
  <c r="JL18" i="16" s="1"/>
  <c r="JK18" i="16" a="1"/>
  <c r="JK18" i="16" s="1"/>
  <c r="JJ18" i="16" a="1"/>
  <c r="JJ18" i="16" s="1"/>
  <c r="JI18" i="16" a="1"/>
  <c r="JI18" i="16" s="1"/>
  <c r="JH18" i="16" a="1"/>
  <c r="JH18" i="16" s="1"/>
  <c r="JG18" i="16" a="1"/>
  <c r="JG18" i="16" s="1"/>
  <c r="JF18" i="16" a="1"/>
  <c r="JF18" i="16" s="1"/>
  <c r="JE18" i="16" a="1"/>
  <c r="JE18" i="16" s="1"/>
  <c r="JD18" i="16" a="1"/>
  <c r="JD18" i="16" s="1"/>
  <c r="JC18" i="16" a="1"/>
  <c r="JC18" i="16" s="1"/>
  <c r="JB18" i="16" a="1"/>
  <c r="JB18" i="16" s="1"/>
  <c r="JA18" i="16" a="1"/>
  <c r="JA18" i="16" s="1"/>
  <c r="IZ18" i="16" a="1"/>
  <c r="IZ18" i="16" s="1"/>
  <c r="IY18" i="16" a="1"/>
  <c r="IY18" i="16" s="1"/>
  <c r="IX18" i="16" a="1"/>
  <c r="IX18" i="16" s="1"/>
  <c r="IW18" i="16" a="1"/>
  <c r="IW18" i="16" s="1"/>
  <c r="IV18" i="16" a="1"/>
  <c r="IV18" i="16" s="1"/>
  <c r="IU18" i="16" a="1"/>
  <c r="IU18" i="16" s="1"/>
  <c r="IT18" i="16" a="1"/>
  <c r="IT18" i="16" s="1"/>
  <c r="IS18" i="16" a="1"/>
  <c r="IS18" i="16" s="1"/>
  <c r="IR18" i="16" a="1"/>
  <c r="IR18" i="16" s="1"/>
  <c r="IQ18" i="16" a="1"/>
  <c r="IQ18" i="16" s="1"/>
  <c r="IP18" i="16" a="1"/>
  <c r="IP18" i="16" s="1"/>
  <c r="IO18" i="16" a="1"/>
  <c r="IO18" i="16" s="1"/>
  <c r="IN18" i="16" a="1"/>
  <c r="IN18" i="16" s="1"/>
  <c r="IM18" i="16" a="1"/>
  <c r="IM18" i="16" s="1"/>
  <c r="IL18" i="16" a="1"/>
  <c r="IL18" i="16" s="1"/>
  <c r="IK18" i="16" a="1"/>
  <c r="IK18" i="16" s="1"/>
  <c r="IJ18" i="16" a="1"/>
  <c r="IJ18" i="16" s="1"/>
  <c r="II18" i="16" a="1"/>
  <c r="II18" i="16" s="1"/>
  <c r="IH18" i="16" a="1"/>
  <c r="IH18" i="16" s="1"/>
  <c r="IG18" i="16" a="1"/>
  <c r="IG18" i="16" s="1"/>
  <c r="IF18" i="16" a="1"/>
  <c r="IF18" i="16" s="1"/>
  <c r="IE18" i="16" a="1"/>
  <c r="IE18" i="16" s="1"/>
  <c r="ID18" i="16" a="1"/>
  <c r="ID18" i="16" s="1"/>
  <c r="IC18" i="16" a="1"/>
  <c r="IC18" i="16" s="1"/>
  <c r="IB18" i="16" a="1"/>
  <c r="IB18" i="16" s="1"/>
  <c r="IA18" i="16" a="1"/>
  <c r="IA18" i="16" s="1"/>
  <c r="HZ18" i="16" a="1"/>
  <c r="HZ18" i="16" s="1"/>
  <c r="HY18" i="16" a="1"/>
  <c r="HY18" i="16" s="1"/>
  <c r="HX18" i="16" a="1"/>
  <c r="HX18" i="16" s="1"/>
  <c r="HW18" i="16" a="1"/>
  <c r="HW18" i="16" s="1"/>
  <c r="HV18" i="16" a="1"/>
  <c r="HV18" i="16" s="1"/>
  <c r="HU18" i="16" a="1"/>
  <c r="HU18" i="16" s="1"/>
  <c r="HT18" i="16" a="1"/>
  <c r="HT18" i="16" s="1"/>
  <c r="HS18" i="16" a="1"/>
  <c r="HS18" i="16" s="1"/>
  <c r="HR18" i="16" a="1"/>
  <c r="HR18" i="16" s="1"/>
  <c r="HQ18" i="16" a="1"/>
  <c r="HQ18" i="16" s="1"/>
  <c r="HP18" i="16" a="1"/>
  <c r="HP18" i="16" s="1"/>
  <c r="HO18" i="16" a="1"/>
  <c r="HO18" i="16" s="1"/>
  <c r="HN18" i="16" a="1"/>
  <c r="HN18" i="16" s="1"/>
  <c r="HM18" i="16" a="1"/>
  <c r="HM18" i="16" s="1"/>
  <c r="HL18" i="16" a="1"/>
  <c r="HL18" i="16" s="1"/>
  <c r="HK18" i="16" a="1"/>
  <c r="HK18" i="16" s="1"/>
  <c r="HJ18" i="16" a="1"/>
  <c r="HJ18" i="16" s="1"/>
  <c r="HI18" i="16" a="1"/>
  <c r="HI18" i="16" s="1"/>
  <c r="HH18" i="16" a="1"/>
  <c r="HH18" i="16" s="1"/>
  <c r="HG18" i="16" a="1"/>
  <c r="HG18" i="16" s="1"/>
  <c r="HF18" i="16" a="1"/>
  <c r="HF18" i="16" s="1"/>
  <c r="HE18" i="16" a="1"/>
  <c r="HE18" i="16" s="1"/>
  <c r="HD18" i="16" a="1"/>
  <c r="HD18" i="16" s="1"/>
  <c r="HC18" i="16" a="1"/>
  <c r="HC18" i="16" s="1"/>
  <c r="HB18" i="16" a="1"/>
  <c r="HB18" i="16" s="1"/>
  <c r="HA18" i="16" a="1"/>
  <c r="HA18" i="16" s="1"/>
  <c r="GZ18" i="16" a="1"/>
  <c r="GZ18" i="16" s="1"/>
  <c r="GY18" i="16" a="1"/>
  <c r="GY18" i="16" s="1"/>
  <c r="GX18" i="16" a="1"/>
  <c r="GX18" i="16" s="1"/>
  <c r="GW18" i="16" a="1"/>
  <c r="GW18" i="16" s="1"/>
  <c r="GV18" i="16" a="1"/>
  <c r="GV18" i="16" s="1"/>
  <c r="GU18" i="16" a="1"/>
  <c r="GU18" i="16" s="1"/>
  <c r="GT18" i="16" a="1"/>
  <c r="GT18" i="16" s="1"/>
  <c r="GS18" i="16" a="1"/>
  <c r="GS18" i="16" s="1"/>
  <c r="GR18" i="16" a="1"/>
  <c r="GR18" i="16" s="1"/>
  <c r="GQ18" i="16" a="1"/>
  <c r="GQ18" i="16" s="1"/>
  <c r="GP18" i="16" a="1"/>
  <c r="GP18" i="16" s="1"/>
  <c r="GO18" i="16" a="1"/>
  <c r="GO18" i="16" s="1"/>
  <c r="GN18" i="16" a="1"/>
  <c r="GN18" i="16" s="1"/>
  <c r="GM18" i="16" a="1"/>
  <c r="GM18" i="16" s="1"/>
  <c r="GL18" i="16" a="1"/>
  <c r="GL18" i="16" s="1"/>
  <c r="GK18" i="16" a="1"/>
  <c r="GK18" i="16" s="1"/>
  <c r="GJ18" i="16" a="1"/>
  <c r="GJ18" i="16" s="1"/>
  <c r="GI18" i="16" a="1"/>
  <c r="GI18" i="16" s="1"/>
  <c r="GH18" i="16" a="1"/>
  <c r="GH18" i="16" s="1"/>
  <c r="GG18" i="16" a="1"/>
  <c r="GG18" i="16" s="1"/>
  <c r="GF18" i="16" a="1"/>
  <c r="GF18" i="16" s="1"/>
  <c r="GE18" i="16" a="1"/>
  <c r="GE18" i="16" s="1"/>
  <c r="GD18" i="16" a="1"/>
  <c r="GD18" i="16" s="1"/>
  <c r="GC18" i="16" a="1"/>
  <c r="GC18" i="16" s="1"/>
  <c r="GB18" i="16" a="1"/>
  <c r="GB18" i="16" s="1"/>
  <c r="GA18" i="16" a="1"/>
  <c r="GA18" i="16" s="1"/>
  <c r="FZ18" i="16" a="1"/>
  <c r="FZ18" i="16" s="1"/>
  <c r="FY18" i="16" a="1"/>
  <c r="FY18" i="16" s="1"/>
  <c r="FX18" i="16" a="1"/>
  <c r="FX18" i="16" s="1"/>
  <c r="FW18" i="16" a="1"/>
  <c r="FW18" i="16" s="1"/>
  <c r="FV18" i="16" a="1"/>
  <c r="FV18" i="16" s="1"/>
  <c r="FU18" i="16" a="1"/>
  <c r="FU18" i="16" s="1"/>
  <c r="FT18" i="16" a="1"/>
  <c r="FT18" i="16" s="1"/>
  <c r="FS18" i="16" a="1"/>
  <c r="FS18" i="16" s="1"/>
  <c r="FR18" i="16" a="1"/>
  <c r="FR18" i="16" s="1"/>
  <c r="FQ18" i="16" a="1"/>
  <c r="FQ18" i="16" s="1"/>
  <c r="FP18" i="16" a="1"/>
  <c r="FP18" i="16" s="1"/>
  <c r="FO18" i="16" a="1"/>
  <c r="FO18" i="16" s="1"/>
  <c r="FN18" i="16" a="1"/>
  <c r="FN18" i="16" s="1"/>
  <c r="FM18" i="16" a="1"/>
  <c r="FM18" i="16" s="1"/>
  <c r="FL18" i="16" a="1"/>
  <c r="FL18" i="16" s="1"/>
  <c r="FK18" i="16" a="1"/>
  <c r="FK18" i="16" s="1"/>
  <c r="FJ18" i="16" a="1"/>
  <c r="FJ18" i="16" s="1"/>
  <c r="FI18" i="16" a="1"/>
  <c r="FI18" i="16" s="1"/>
  <c r="FH18" i="16" a="1"/>
  <c r="FH18" i="16" s="1"/>
  <c r="FG18" i="16" a="1"/>
  <c r="FG18" i="16" s="1"/>
  <c r="FF18" i="16" a="1"/>
  <c r="FF18" i="16" s="1"/>
  <c r="FE18" i="16" a="1"/>
  <c r="FE18" i="16" s="1"/>
  <c r="FD18" i="16" a="1"/>
  <c r="FD18" i="16" s="1"/>
  <c r="FC18" i="16" a="1"/>
  <c r="FC18" i="16" s="1"/>
  <c r="FB18" i="16" a="1"/>
  <c r="FB18" i="16" s="1"/>
  <c r="FA18" i="16" a="1"/>
  <c r="FA18" i="16" s="1"/>
  <c r="EZ18" i="16" a="1"/>
  <c r="EZ18" i="16" s="1"/>
  <c r="EY18" i="16" a="1"/>
  <c r="EY18" i="16" s="1"/>
  <c r="EX18" i="16" a="1"/>
  <c r="EX18" i="16" s="1"/>
  <c r="EW18" i="16" a="1"/>
  <c r="EW18" i="16" s="1"/>
  <c r="EV18" i="16" a="1"/>
  <c r="EV18" i="16" s="1"/>
  <c r="EU18" i="16" a="1"/>
  <c r="EU18" i="16" s="1"/>
  <c r="ET18" i="16" a="1"/>
  <c r="ET18" i="16" s="1"/>
  <c r="ES18" i="16" a="1"/>
  <c r="ES18" i="16" s="1"/>
  <c r="ER18" i="16" a="1"/>
  <c r="ER18" i="16" s="1"/>
  <c r="EQ18" i="16" a="1"/>
  <c r="EQ18" i="16" s="1"/>
  <c r="EP18" i="16" a="1"/>
  <c r="EP18" i="16" s="1"/>
  <c r="EO18" i="16" a="1"/>
  <c r="EO18" i="16" s="1"/>
  <c r="EN18" i="16" a="1"/>
  <c r="EN18" i="16" s="1"/>
  <c r="EM18" i="16" a="1"/>
  <c r="EM18" i="16" s="1"/>
  <c r="EL18" i="16" a="1"/>
  <c r="EL18" i="16" s="1"/>
  <c r="EK18" i="16" a="1"/>
  <c r="EK18" i="16" s="1"/>
  <c r="EJ18" i="16" a="1"/>
  <c r="EJ18" i="16" s="1"/>
  <c r="EI18" i="16" a="1"/>
  <c r="EI18" i="16" s="1"/>
  <c r="EH18" i="16" a="1"/>
  <c r="EH18" i="16" s="1"/>
  <c r="EG18" i="16" a="1"/>
  <c r="EG18" i="16" s="1"/>
  <c r="EF18" i="16" a="1"/>
  <c r="EF18" i="16" s="1"/>
  <c r="EE18" i="16" a="1"/>
  <c r="EE18" i="16" s="1"/>
  <c r="ED18" i="16" a="1"/>
  <c r="ED18" i="16" s="1"/>
  <c r="EC18" i="16" a="1"/>
  <c r="EC18" i="16" s="1"/>
  <c r="EB18" i="16" a="1"/>
  <c r="EB18" i="16" s="1"/>
  <c r="EA18" i="16" a="1"/>
  <c r="EA18" i="16" s="1"/>
  <c r="DZ18" i="16" a="1"/>
  <c r="DZ18" i="16" s="1"/>
  <c r="DY18" i="16" a="1"/>
  <c r="DY18" i="16" s="1"/>
  <c r="DX18" i="16" a="1"/>
  <c r="DX18" i="16" s="1"/>
  <c r="DW18" i="16" a="1"/>
  <c r="DW18" i="16" s="1"/>
  <c r="DV18" i="16" a="1"/>
  <c r="DV18" i="16" s="1"/>
  <c r="DU18" i="16" a="1"/>
  <c r="DU18" i="16" s="1"/>
  <c r="DT18" i="16" a="1"/>
  <c r="DT18" i="16" s="1"/>
  <c r="DS18" i="16" a="1"/>
  <c r="DS18" i="16" s="1"/>
  <c r="DR18" i="16" a="1"/>
  <c r="DR18" i="16" s="1"/>
  <c r="DQ18" i="16" a="1"/>
  <c r="DQ18" i="16" s="1"/>
  <c r="DP18" i="16" a="1"/>
  <c r="DP18" i="16" s="1"/>
  <c r="DO18" i="16" a="1"/>
  <c r="DO18" i="16" s="1"/>
  <c r="DN18" i="16" a="1"/>
  <c r="DN18" i="16" s="1"/>
  <c r="DM18" i="16" a="1"/>
  <c r="DM18" i="16" s="1"/>
  <c r="DL18" i="16" a="1"/>
  <c r="DL18" i="16" s="1"/>
  <c r="DK18" i="16" a="1"/>
  <c r="DK18" i="16" s="1"/>
  <c r="DJ18" i="16" a="1"/>
  <c r="DJ18" i="16" s="1"/>
  <c r="DI18" i="16" a="1"/>
  <c r="DI18" i="16" s="1"/>
  <c r="DH18" i="16" a="1"/>
  <c r="DH18" i="16" s="1"/>
  <c r="DG18" i="16" a="1"/>
  <c r="DG18" i="16" s="1"/>
  <c r="DF18" i="16" a="1"/>
  <c r="DF18" i="16" s="1"/>
  <c r="DE18" i="16" a="1"/>
  <c r="DE18" i="16" s="1"/>
  <c r="DD18" i="16" a="1"/>
  <c r="DD18" i="16" s="1"/>
  <c r="DC18" i="16" a="1"/>
  <c r="DC18" i="16" s="1"/>
  <c r="DB18" i="16" a="1"/>
  <c r="DB18" i="16" s="1"/>
  <c r="DA18" i="16" a="1"/>
  <c r="DA18" i="16" s="1"/>
  <c r="CZ18" i="16" a="1"/>
  <c r="CZ18" i="16" s="1"/>
  <c r="CY18" i="16" a="1"/>
  <c r="CY18" i="16" s="1"/>
  <c r="CX18" i="16" a="1"/>
  <c r="CX18" i="16" s="1"/>
  <c r="CW18" i="16" a="1"/>
  <c r="CW18" i="16" s="1"/>
  <c r="CV18" i="16" a="1"/>
  <c r="CV18" i="16" s="1"/>
  <c r="CU18" i="16" a="1"/>
  <c r="CU18" i="16" s="1"/>
  <c r="CT18" i="16" a="1"/>
  <c r="CT18" i="16" s="1"/>
  <c r="CS18" i="16" a="1"/>
  <c r="CS18" i="16" s="1"/>
  <c r="CR18" i="16" a="1"/>
  <c r="CR18" i="16" s="1"/>
  <c r="CQ18" i="16" a="1"/>
  <c r="CQ18" i="16" s="1"/>
  <c r="CP18" i="16" a="1"/>
  <c r="CP18" i="16" s="1"/>
  <c r="CO18" i="16" a="1"/>
  <c r="CO18" i="16" s="1"/>
  <c r="CN18" i="16" a="1"/>
  <c r="CN18" i="16" s="1"/>
  <c r="CM18" i="16" a="1"/>
  <c r="CM18" i="16" s="1"/>
  <c r="CL18" i="16" a="1"/>
  <c r="CL18" i="16" s="1"/>
  <c r="CK18" i="16" a="1"/>
  <c r="CK18" i="16" s="1"/>
  <c r="CJ18" i="16" a="1"/>
  <c r="CJ18" i="16" s="1"/>
  <c r="CI18" i="16" a="1"/>
  <c r="CI18" i="16" s="1"/>
  <c r="CH18" i="16" a="1"/>
  <c r="CH18" i="16" s="1"/>
  <c r="CG18" i="16" a="1"/>
  <c r="CG18" i="16" s="1"/>
  <c r="CF18" i="16" a="1"/>
  <c r="CF18" i="16" s="1"/>
  <c r="CE18" i="16" a="1"/>
  <c r="CE18" i="16" s="1"/>
  <c r="CD18" i="16" a="1"/>
  <c r="CD18" i="16" s="1"/>
  <c r="CC18" i="16" a="1"/>
  <c r="CC18" i="16" s="1"/>
  <c r="CB18" i="16" a="1"/>
  <c r="CB18" i="16" s="1"/>
  <c r="CA18" i="16" a="1"/>
  <c r="CA18" i="16" s="1"/>
  <c r="BZ18" i="16" a="1"/>
  <c r="BZ18" i="16" s="1"/>
  <c r="BY18" i="16" a="1"/>
  <c r="BY18" i="16" s="1"/>
  <c r="BX18" i="16" a="1"/>
  <c r="BX18" i="16" s="1"/>
  <c r="BW18" i="16" a="1"/>
  <c r="BW18" i="16" s="1"/>
  <c r="BV18" i="16" a="1"/>
  <c r="BV18" i="16" s="1"/>
  <c r="BU18" i="16" a="1"/>
  <c r="BU18" i="16" s="1"/>
  <c r="BT18" i="16" a="1"/>
  <c r="BT18" i="16" s="1"/>
  <c r="BS18" i="16" a="1"/>
  <c r="BS18" i="16" s="1"/>
  <c r="BR18" i="16" a="1"/>
  <c r="BR18" i="16" s="1"/>
  <c r="BQ18" i="16" a="1"/>
  <c r="BQ18" i="16" s="1"/>
  <c r="BP18" i="16" a="1"/>
  <c r="BP18" i="16" s="1"/>
  <c r="BO18" i="16" a="1"/>
  <c r="BO18" i="16" s="1"/>
  <c r="BN18" i="16" a="1"/>
  <c r="BN18" i="16" s="1"/>
  <c r="BM18" i="16" a="1"/>
  <c r="BM18" i="16" s="1"/>
  <c r="BL18" i="16" a="1"/>
  <c r="BL18" i="16" s="1"/>
  <c r="BK18" i="16" a="1"/>
  <c r="BK18" i="16" s="1"/>
  <c r="BJ18" i="16" a="1"/>
  <c r="BJ18" i="16" s="1"/>
  <c r="BI18" i="16" a="1"/>
  <c r="BI18" i="16" s="1"/>
  <c r="BH18" i="16" a="1"/>
  <c r="BH18" i="16" s="1"/>
  <c r="BG18" i="16" a="1"/>
  <c r="BG18" i="16" s="1"/>
  <c r="BF18" i="16" a="1"/>
  <c r="BF18" i="16" s="1"/>
  <c r="BE18" i="16" a="1"/>
  <c r="BE18" i="16" s="1"/>
  <c r="BD18" i="16" a="1"/>
  <c r="BD18" i="16" s="1"/>
  <c r="BC18" i="16" a="1"/>
  <c r="BC18" i="16" s="1"/>
  <c r="BB18" i="16" a="1"/>
  <c r="BB18" i="16" s="1"/>
  <c r="BA18" i="16" a="1"/>
  <c r="BA18" i="16" s="1"/>
  <c r="AZ18" i="16" a="1"/>
  <c r="AZ18" i="16" s="1"/>
  <c r="AY18" i="16" a="1"/>
  <c r="AY18" i="16" s="1"/>
  <c r="AX18" i="16" a="1"/>
  <c r="AX18" i="16" s="1"/>
  <c r="AW18" i="16" a="1"/>
  <c r="AW18" i="16" s="1"/>
  <c r="AV18" i="16" a="1"/>
  <c r="AV18" i="16" s="1"/>
  <c r="AU18" i="16" a="1"/>
  <c r="AU18" i="16" s="1"/>
  <c r="AT18" i="16" a="1"/>
  <c r="AT18" i="16" s="1"/>
  <c r="AS18" i="16" a="1"/>
  <c r="AS18" i="16" s="1"/>
  <c r="AR18" i="16" a="1"/>
  <c r="AR18" i="16" s="1"/>
  <c r="AQ18" i="16" a="1"/>
  <c r="AQ18" i="16" s="1"/>
  <c r="AP18" i="16" a="1"/>
  <c r="AP18" i="16" s="1"/>
  <c r="AO18" i="16" a="1"/>
  <c r="AO18" i="16" s="1"/>
  <c r="AN18" i="16" a="1"/>
  <c r="AN18" i="16" s="1"/>
  <c r="AM18" i="16" a="1"/>
  <c r="AM18" i="16" s="1"/>
  <c r="AL18" i="16" a="1"/>
  <c r="AL18" i="16" s="1"/>
  <c r="AK18" i="16" a="1"/>
  <c r="AK18" i="16" s="1"/>
  <c r="AJ18" i="16" a="1"/>
  <c r="AJ18" i="16" s="1"/>
  <c r="AI18" i="16" a="1"/>
  <c r="AI18" i="16" s="1"/>
  <c r="AH18" i="16" a="1"/>
  <c r="AH18" i="16" s="1"/>
  <c r="AG18" i="16" a="1"/>
  <c r="AG18" i="16" s="1"/>
  <c r="AF18" i="16" a="1"/>
  <c r="AF18" i="16" s="1"/>
  <c r="AE18" i="16" a="1"/>
  <c r="AE18" i="16" s="1"/>
  <c r="AD18" i="16" a="1"/>
  <c r="AD18" i="16" s="1"/>
  <c r="AC18" i="16" a="1"/>
  <c r="AC18" i="16" s="1"/>
  <c r="AB18" i="16" a="1"/>
  <c r="AB18" i="16" s="1"/>
  <c r="AA18" i="16" a="1"/>
  <c r="AA18" i="16" s="1"/>
  <c r="Z18" i="16" a="1"/>
  <c r="Z18" i="16" s="1"/>
  <c r="Y18" i="16" a="1"/>
  <c r="Y18" i="16" s="1"/>
  <c r="X18" i="16" a="1"/>
  <c r="X18" i="16" s="1"/>
  <c r="W18" i="16" a="1"/>
  <c r="W18" i="16" s="1"/>
  <c r="V18" i="16" a="1"/>
  <c r="V18" i="16" s="1"/>
  <c r="U18" i="16" a="1"/>
  <c r="U18" i="16" s="1"/>
  <c r="T18" i="16" a="1"/>
  <c r="T18" i="16" s="1"/>
  <c r="S18" i="16" a="1"/>
  <c r="S18" i="16" s="1"/>
  <c r="R18" i="16" a="1"/>
  <c r="R18" i="16" s="1"/>
  <c r="Q18" i="16" a="1"/>
  <c r="Q18" i="16" s="1"/>
  <c r="P18" i="16" a="1"/>
  <c r="P18" i="16" s="1"/>
  <c r="O18" i="16" a="1"/>
  <c r="O18" i="16" s="1"/>
  <c r="N18" i="16" a="1"/>
  <c r="N18" i="16" s="1"/>
  <c r="M18" i="16" a="1"/>
  <c r="M18" i="16" s="1"/>
  <c r="L18" i="16" a="1"/>
  <c r="L18" i="16" s="1"/>
  <c r="K18" i="16" a="1"/>
  <c r="K18" i="16" s="1"/>
  <c r="J18" i="16" a="1"/>
  <c r="J18" i="16" s="1"/>
  <c r="NJ17" i="16" a="1"/>
  <c r="NJ17" i="16" s="1"/>
  <c r="NI17" i="16" a="1"/>
  <c r="NI17" i="16" s="1"/>
  <c r="NH17" i="16" a="1"/>
  <c r="NH17" i="16" s="1"/>
  <c r="NG17" i="16" a="1"/>
  <c r="NG17" i="16" s="1"/>
  <c r="NF17" i="16" a="1"/>
  <c r="NF17" i="16" s="1"/>
  <c r="NE17" i="16" a="1"/>
  <c r="NE17" i="16" s="1"/>
  <c r="ND17" i="16" a="1"/>
  <c r="ND17" i="16" s="1"/>
  <c r="NC17" i="16" a="1"/>
  <c r="NC17" i="16" s="1"/>
  <c r="NB17" i="16" a="1"/>
  <c r="NB17" i="16" s="1"/>
  <c r="NA17" i="16" a="1"/>
  <c r="NA17" i="16" s="1"/>
  <c r="MZ17" i="16" a="1"/>
  <c r="MZ17" i="16" s="1"/>
  <c r="MY17" i="16" a="1"/>
  <c r="MY17" i="16" s="1"/>
  <c r="MX17" i="16" a="1"/>
  <c r="MX17" i="16" s="1"/>
  <c r="MW17" i="16" a="1"/>
  <c r="MW17" i="16" s="1"/>
  <c r="MV17" i="16" a="1"/>
  <c r="MV17" i="16" s="1"/>
  <c r="MU17" i="16" a="1"/>
  <c r="MU17" i="16" s="1"/>
  <c r="MT17" i="16" a="1"/>
  <c r="MT17" i="16" s="1"/>
  <c r="MS17" i="16" a="1"/>
  <c r="MS17" i="16" s="1"/>
  <c r="MR17" i="16" a="1"/>
  <c r="MR17" i="16" s="1"/>
  <c r="MQ17" i="16" a="1"/>
  <c r="MQ17" i="16" s="1"/>
  <c r="MP17" i="16" a="1"/>
  <c r="MP17" i="16" s="1"/>
  <c r="MO17" i="16" a="1"/>
  <c r="MO17" i="16" s="1"/>
  <c r="MN17" i="16" a="1"/>
  <c r="MN17" i="16" s="1"/>
  <c r="MM17" i="16" a="1"/>
  <c r="MM17" i="16" s="1"/>
  <c r="ML17" i="16" a="1"/>
  <c r="ML17" i="16" s="1"/>
  <c r="MK17" i="16" a="1"/>
  <c r="MK17" i="16" s="1"/>
  <c r="MJ17" i="16" a="1"/>
  <c r="MJ17" i="16" s="1"/>
  <c r="MI17" i="16" a="1"/>
  <c r="MI17" i="16" s="1"/>
  <c r="MH17" i="16" a="1"/>
  <c r="MH17" i="16" s="1"/>
  <c r="MG17" i="16" a="1"/>
  <c r="MG17" i="16" s="1"/>
  <c r="MF17" i="16" a="1"/>
  <c r="MF17" i="16" s="1"/>
  <c r="ME17" i="16" a="1"/>
  <c r="ME17" i="16" s="1"/>
  <c r="MD17" i="16" a="1"/>
  <c r="MD17" i="16" s="1"/>
  <c r="MC17" i="16" a="1"/>
  <c r="MC17" i="16" s="1"/>
  <c r="MB17" i="16" a="1"/>
  <c r="MB17" i="16" s="1"/>
  <c r="MA17" i="16" a="1"/>
  <c r="MA17" i="16" s="1"/>
  <c r="LZ17" i="16" a="1"/>
  <c r="LZ17" i="16" s="1"/>
  <c r="LY17" i="16" a="1"/>
  <c r="LY17" i="16" s="1"/>
  <c r="LX17" i="16" a="1"/>
  <c r="LX17" i="16" s="1"/>
  <c r="LW17" i="16" a="1"/>
  <c r="LW17" i="16" s="1"/>
  <c r="LV17" i="16" a="1"/>
  <c r="LV17" i="16" s="1"/>
  <c r="LU17" i="16" a="1"/>
  <c r="LU17" i="16" s="1"/>
  <c r="LT17" i="16" a="1"/>
  <c r="LT17" i="16" s="1"/>
  <c r="LS17" i="16" a="1"/>
  <c r="LS17" i="16" s="1"/>
  <c r="LR17" i="16" a="1"/>
  <c r="LR17" i="16" s="1"/>
  <c r="LQ17" i="16" a="1"/>
  <c r="LQ17" i="16" s="1"/>
  <c r="LP17" i="16" a="1"/>
  <c r="LP17" i="16" s="1"/>
  <c r="LO17" i="16" a="1"/>
  <c r="LO17" i="16" s="1"/>
  <c r="LN17" i="16" a="1"/>
  <c r="LN17" i="16" s="1"/>
  <c r="LM17" i="16" a="1"/>
  <c r="LM17" i="16" s="1"/>
  <c r="LL17" i="16" a="1"/>
  <c r="LL17" i="16" s="1"/>
  <c r="LK17" i="16" a="1"/>
  <c r="LK17" i="16" s="1"/>
  <c r="LJ17" i="16" a="1"/>
  <c r="LJ17" i="16" s="1"/>
  <c r="LI17" i="16" a="1"/>
  <c r="LI17" i="16" s="1"/>
  <c r="LH17" i="16" a="1"/>
  <c r="LH17" i="16" s="1"/>
  <c r="LG17" i="16" a="1"/>
  <c r="LG17" i="16" s="1"/>
  <c r="LF17" i="16" a="1"/>
  <c r="LF17" i="16" s="1"/>
  <c r="LE17" i="16" a="1"/>
  <c r="LE17" i="16" s="1"/>
  <c r="LD17" i="16" a="1"/>
  <c r="LD17" i="16" s="1"/>
  <c r="LC17" i="16" a="1"/>
  <c r="LC17" i="16" s="1"/>
  <c r="LB17" i="16" a="1"/>
  <c r="LB17" i="16" s="1"/>
  <c r="LA17" i="16" a="1"/>
  <c r="LA17" i="16" s="1"/>
  <c r="KZ17" i="16" a="1"/>
  <c r="KZ17" i="16" s="1"/>
  <c r="KY17" i="16" a="1"/>
  <c r="KY17" i="16" s="1"/>
  <c r="KX17" i="16" a="1"/>
  <c r="KX17" i="16" s="1"/>
  <c r="KW17" i="16" a="1"/>
  <c r="KW17" i="16" s="1"/>
  <c r="KV17" i="16" a="1"/>
  <c r="KV17" i="16" s="1"/>
  <c r="KU17" i="16" a="1"/>
  <c r="KU17" i="16" s="1"/>
  <c r="KT17" i="16" a="1"/>
  <c r="KT17" i="16" s="1"/>
  <c r="KS17" i="16" a="1"/>
  <c r="KS17" i="16" s="1"/>
  <c r="KR17" i="16" a="1"/>
  <c r="KR17" i="16" s="1"/>
  <c r="KQ17" i="16" a="1"/>
  <c r="KQ17" i="16" s="1"/>
  <c r="KP17" i="16" a="1"/>
  <c r="KP17" i="16" s="1"/>
  <c r="KO17" i="16" a="1"/>
  <c r="KO17" i="16" s="1"/>
  <c r="KN17" i="16" a="1"/>
  <c r="KN17" i="16" s="1"/>
  <c r="KM17" i="16" a="1"/>
  <c r="KM17" i="16" s="1"/>
  <c r="KL17" i="16" a="1"/>
  <c r="KL17" i="16" s="1"/>
  <c r="KK17" i="16" a="1"/>
  <c r="KK17" i="16" s="1"/>
  <c r="KJ17" i="16" a="1"/>
  <c r="KJ17" i="16" s="1"/>
  <c r="KI17" i="16" a="1"/>
  <c r="KI17" i="16" s="1"/>
  <c r="KH17" i="16" a="1"/>
  <c r="KH17" i="16" s="1"/>
  <c r="KG17" i="16" a="1"/>
  <c r="KG17" i="16" s="1"/>
  <c r="KF17" i="16" a="1"/>
  <c r="KF17" i="16" s="1"/>
  <c r="KE17" i="16" a="1"/>
  <c r="KE17" i="16" s="1"/>
  <c r="KD17" i="16" a="1"/>
  <c r="KD17" i="16" s="1"/>
  <c r="KC17" i="16" a="1"/>
  <c r="KC17" i="16" s="1"/>
  <c r="KB17" i="16" a="1"/>
  <c r="KB17" i="16" s="1"/>
  <c r="KA17" i="16" a="1"/>
  <c r="KA17" i="16" s="1"/>
  <c r="JZ17" i="16" a="1"/>
  <c r="JZ17" i="16" s="1"/>
  <c r="JY17" i="16" a="1"/>
  <c r="JY17" i="16" s="1"/>
  <c r="JX17" i="16" a="1"/>
  <c r="JX17" i="16" s="1"/>
  <c r="JW17" i="16" a="1"/>
  <c r="JW17" i="16" s="1"/>
  <c r="JV17" i="16" a="1"/>
  <c r="JV17" i="16" s="1"/>
  <c r="JU17" i="16" a="1"/>
  <c r="JU17" i="16" s="1"/>
  <c r="JT17" i="16" a="1"/>
  <c r="JT17" i="16" s="1"/>
  <c r="JS17" i="16" a="1"/>
  <c r="JS17" i="16" s="1"/>
  <c r="JR17" i="16" a="1"/>
  <c r="JR17" i="16" s="1"/>
  <c r="JQ17" i="16" a="1"/>
  <c r="JQ17" i="16" s="1"/>
  <c r="JP17" i="16" a="1"/>
  <c r="JP17" i="16" s="1"/>
  <c r="JO17" i="16" a="1"/>
  <c r="JO17" i="16" s="1"/>
  <c r="JN17" i="16" a="1"/>
  <c r="JN17" i="16" s="1"/>
  <c r="JM17" i="16" a="1"/>
  <c r="JM17" i="16" s="1"/>
  <c r="JL17" i="16" a="1"/>
  <c r="JL17" i="16" s="1"/>
  <c r="JK17" i="16" a="1"/>
  <c r="JK17" i="16" s="1"/>
  <c r="JJ17" i="16" a="1"/>
  <c r="JJ17" i="16" s="1"/>
  <c r="JI17" i="16" a="1"/>
  <c r="JI17" i="16" s="1"/>
  <c r="JH17" i="16" a="1"/>
  <c r="JH17" i="16" s="1"/>
  <c r="JG17" i="16" a="1"/>
  <c r="JG17" i="16" s="1"/>
  <c r="JF17" i="16" a="1"/>
  <c r="JF17" i="16" s="1"/>
  <c r="JE17" i="16" a="1"/>
  <c r="JE17" i="16" s="1"/>
  <c r="JD17" i="16" a="1"/>
  <c r="JD17" i="16" s="1"/>
  <c r="JC17" i="16" a="1"/>
  <c r="JC17" i="16" s="1"/>
  <c r="JB17" i="16" a="1"/>
  <c r="JB17" i="16" s="1"/>
  <c r="JA17" i="16" a="1"/>
  <c r="JA17" i="16" s="1"/>
  <c r="IZ17" i="16" a="1"/>
  <c r="IZ17" i="16" s="1"/>
  <c r="IY17" i="16" a="1"/>
  <c r="IY17" i="16" s="1"/>
  <c r="IX17" i="16" a="1"/>
  <c r="IX17" i="16" s="1"/>
  <c r="IW17" i="16" a="1"/>
  <c r="IW17" i="16" s="1"/>
  <c r="IV17" i="16" a="1"/>
  <c r="IV17" i="16" s="1"/>
  <c r="IU17" i="16" a="1"/>
  <c r="IU17" i="16" s="1"/>
  <c r="IT17" i="16" a="1"/>
  <c r="IT17" i="16" s="1"/>
  <c r="IS17" i="16" a="1"/>
  <c r="IS17" i="16" s="1"/>
  <c r="IR17" i="16" a="1"/>
  <c r="IR17" i="16" s="1"/>
  <c r="IQ17" i="16" a="1"/>
  <c r="IQ17" i="16" s="1"/>
  <c r="IP17" i="16" a="1"/>
  <c r="IP17" i="16" s="1"/>
  <c r="IO17" i="16" a="1"/>
  <c r="IO17" i="16" s="1"/>
  <c r="IN17" i="16" a="1"/>
  <c r="IN17" i="16" s="1"/>
  <c r="IM17" i="16" a="1"/>
  <c r="IM17" i="16" s="1"/>
  <c r="IL17" i="16" a="1"/>
  <c r="IL17" i="16" s="1"/>
  <c r="IK17" i="16" a="1"/>
  <c r="IK17" i="16" s="1"/>
  <c r="IJ17" i="16" a="1"/>
  <c r="IJ17" i="16" s="1"/>
  <c r="II17" i="16" a="1"/>
  <c r="II17" i="16" s="1"/>
  <c r="IH17" i="16" a="1"/>
  <c r="IH17" i="16" s="1"/>
  <c r="IG17" i="16" a="1"/>
  <c r="IG17" i="16" s="1"/>
  <c r="IF17" i="16" a="1"/>
  <c r="IF17" i="16" s="1"/>
  <c r="IE17" i="16" a="1"/>
  <c r="IE17" i="16" s="1"/>
  <c r="ID17" i="16" a="1"/>
  <c r="ID17" i="16" s="1"/>
  <c r="IC17" i="16" a="1"/>
  <c r="IC17" i="16" s="1"/>
  <c r="IB17" i="16" a="1"/>
  <c r="IB17" i="16" s="1"/>
  <c r="IA17" i="16" a="1"/>
  <c r="IA17" i="16" s="1"/>
  <c r="HZ17" i="16" a="1"/>
  <c r="HZ17" i="16" s="1"/>
  <c r="HY17" i="16" a="1"/>
  <c r="HY17" i="16" s="1"/>
  <c r="HX17" i="16" a="1"/>
  <c r="HX17" i="16" s="1"/>
  <c r="HW17" i="16" a="1"/>
  <c r="HW17" i="16" s="1"/>
  <c r="HV17" i="16" a="1"/>
  <c r="HV17" i="16" s="1"/>
  <c r="HU17" i="16" a="1"/>
  <c r="HU17" i="16" s="1"/>
  <c r="HT17" i="16" a="1"/>
  <c r="HT17" i="16" s="1"/>
  <c r="HS17" i="16" a="1"/>
  <c r="HS17" i="16" s="1"/>
  <c r="HR17" i="16" a="1"/>
  <c r="HR17" i="16" s="1"/>
  <c r="HQ17" i="16" a="1"/>
  <c r="HQ17" i="16" s="1"/>
  <c r="HP17" i="16" a="1"/>
  <c r="HP17" i="16" s="1"/>
  <c r="HO17" i="16" a="1"/>
  <c r="HO17" i="16" s="1"/>
  <c r="HN17" i="16" a="1"/>
  <c r="HN17" i="16" s="1"/>
  <c r="HM17" i="16" a="1"/>
  <c r="HM17" i="16" s="1"/>
  <c r="HL17" i="16" a="1"/>
  <c r="HL17" i="16" s="1"/>
  <c r="HK17" i="16" a="1"/>
  <c r="HK17" i="16" s="1"/>
  <c r="HJ17" i="16" a="1"/>
  <c r="HJ17" i="16" s="1"/>
  <c r="HI17" i="16" a="1"/>
  <c r="HI17" i="16" s="1"/>
  <c r="HH17" i="16" a="1"/>
  <c r="HH17" i="16" s="1"/>
  <c r="HG17" i="16" a="1"/>
  <c r="HG17" i="16" s="1"/>
  <c r="HF17" i="16" a="1"/>
  <c r="HF17" i="16" s="1"/>
  <c r="HE17" i="16" a="1"/>
  <c r="HE17" i="16" s="1"/>
  <c r="HD17" i="16" a="1"/>
  <c r="HD17" i="16" s="1"/>
  <c r="HC17" i="16" a="1"/>
  <c r="HC17" i="16" s="1"/>
  <c r="HB17" i="16" a="1"/>
  <c r="HB17" i="16" s="1"/>
  <c r="HA17" i="16" a="1"/>
  <c r="HA17" i="16" s="1"/>
  <c r="GZ17" i="16" a="1"/>
  <c r="GZ17" i="16" s="1"/>
  <c r="GY17" i="16" a="1"/>
  <c r="GY17" i="16" s="1"/>
  <c r="GX17" i="16" a="1"/>
  <c r="GX17" i="16" s="1"/>
  <c r="GW17" i="16" a="1"/>
  <c r="GW17" i="16" s="1"/>
  <c r="GV17" i="16" a="1"/>
  <c r="GV17" i="16" s="1"/>
  <c r="GU17" i="16" a="1"/>
  <c r="GU17" i="16" s="1"/>
  <c r="GT17" i="16" a="1"/>
  <c r="GT17" i="16" s="1"/>
  <c r="GS17" i="16" a="1"/>
  <c r="GS17" i="16" s="1"/>
  <c r="GR17" i="16" a="1"/>
  <c r="GR17" i="16" s="1"/>
  <c r="GQ17" i="16" a="1"/>
  <c r="GQ17" i="16" s="1"/>
  <c r="GP17" i="16" a="1"/>
  <c r="GP17" i="16" s="1"/>
  <c r="GO17" i="16" a="1"/>
  <c r="GO17" i="16" s="1"/>
  <c r="GN17" i="16" a="1"/>
  <c r="GN17" i="16" s="1"/>
  <c r="GM17" i="16" a="1"/>
  <c r="GM17" i="16" s="1"/>
  <c r="GL17" i="16" a="1"/>
  <c r="GL17" i="16" s="1"/>
  <c r="GK17" i="16" a="1"/>
  <c r="GK17" i="16" s="1"/>
  <c r="GJ17" i="16" a="1"/>
  <c r="GJ17" i="16" s="1"/>
  <c r="GI17" i="16" a="1"/>
  <c r="GI17" i="16" s="1"/>
  <c r="GH17" i="16" a="1"/>
  <c r="GH17" i="16" s="1"/>
  <c r="GG17" i="16" a="1"/>
  <c r="GG17" i="16" s="1"/>
  <c r="GF17" i="16" a="1"/>
  <c r="GF17" i="16" s="1"/>
  <c r="GE17" i="16" a="1"/>
  <c r="GE17" i="16" s="1"/>
  <c r="GD17" i="16" a="1"/>
  <c r="GD17" i="16" s="1"/>
  <c r="GC17" i="16" a="1"/>
  <c r="GC17" i="16" s="1"/>
  <c r="GB17" i="16" a="1"/>
  <c r="GB17" i="16" s="1"/>
  <c r="GA17" i="16" a="1"/>
  <c r="GA17" i="16" s="1"/>
  <c r="FZ17" i="16" a="1"/>
  <c r="FZ17" i="16" s="1"/>
  <c r="FY17" i="16" a="1"/>
  <c r="FY17" i="16" s="1"/>
  <c r="FX17" i="16" a="1"/>
  <c r="FX17" i="16" s="1"/>
  <c r="FW17" i="16" a="1"/>
  <c r="FW17" i="16" s="1"/>
  <c r="FV17" i="16" a="1"/>
  <c r="FV17" i="16" s="1"/>
  <c r="FU17" i="16" a="1"/>
  <c r="FU17" i="16" s="1"/>
  <c r="FT17" i="16" a="1"/>
  <c r="FT17" i="16" s="1"/>
  <c r="FS17" i="16" a="1"/>
  <c r="FS17" i="16" s="1"/>
  <c r="FR17" i="16" a="1"/>
  <c r="FR17" i="16" s="1"/>
  <c r="FQ17" i="16" a="1"/>
  <c r="FQ17" i="16" s="1"/>
  <c r="FP17" i="16" a="1"/>
  <c r="FP17" i="16" s="1"/>
  <c r="FO17" i="16" a="1"/>
  <c r="FO17" i="16" s="1"/>
  <c r="FN17" i="16" a="1"/>
  <c r="FN17" i="16" s="1"/>
  <c r="FM17" i="16" a="1"/>
  <c r="FM17" i="16" s="1"/>
  <c r="FL17" i="16" a="1"/>
  <c r="FL17" i="16" s="1"/>
  <c r="FK17" i="16" a="1"/>
  <c r="FK17" i="16" s="1"/>
  <c r="FJ17" i="16" a="1"/>
  <c r="FJ17" i="16" s="1"/>
  <c r="FI17" i="16" a="1"/>
  <c r="FI17" i="16" s="1"/>
  <c r="FH17" i="16" a="1"/>
  <c r="FH17" i="16" s="1"/>
  <c r="FG17" i="16" a="1"/>
  <c r="FG17" i="16" s="1"/>
  <c r="FF17" i="16" a="1"/>
  <c r="FF17" i="16" s="1"/>
  <c r="FE17" i="16" a="1"/>
  <c r="FE17" i="16" s="1"/>
  <c r="FD17" i="16" a="1"/>
  <c r="FD17" i="16" s="1"/>
  <c r="FC17" i="16" a="1"/>
  <c r="FC17" i="16" s="1"/>
  <c r="FB17" i="16" a="1"/>
  <c r="FB17" i="16" s="1"/>
  <c r="FA17" i="16" a="1"/>
  <c r="FA17" i="16" s="1"/>
  <c r="EZ17" i="16" a="1"/>
  <c r="EZ17" i="16" s="1"/>
  <c r="EY17" i="16" a="1"/>
  <c r="EY17" i="16" s="1"/>
  <c r="EX17" i="16" a="1"/>
  <c r="EX17" i="16" s="1"/>
  <c r="EW17" i="16" a="1"/>
  <c r="EW17" i="16" s="1"/>
  <c r="EV17" i="16" a="1"/>
  <c r="EV17" i="16" s="1"/>
  <c r="EU17" i="16" a="1"/>
  <c r="EU17" i="16" s="1"/>
  <c r="ET17" i="16" a="1"/>
  <c r="ET17" i="16" s="1"/>
  <c r="ES17" i="16" a="1"/>
  <c r="ES17" i="16" s="1"/>
  <c r="ER17" i="16" a="1"/>
  <c r="ER17" i="16" s="1"/>
  <c r="EQ17" i="16" a="1"/>
  <c r="EQ17" i="16" s="1"/>
  <c r="EP17" i="16" a="1"/>
  <c r="EP17" i="16" s="1"/>
  <c r="EO17" i="16" a="1"/>
  <c r="EO17" i="16" s="1"/>
  <c r="EN17" i="16" a="1"/>
  <c r="EN17" i="16" s="1"/>
  <c r="EM17" i="16" a="1"/>
  <c r="EM17" i="16" s="1"/>
  <c r="EL17" i="16" a="1"/>
  <c r="EL17" i="16" s="1"/>
  <c r="EK17" i="16" a="1"/>
  <c r="EK17" i="16" s="1"/>
  <c r="EJ17" i="16" a="1"/>
  <c r="EJ17" i="16" s="1"/>
  <c r="EI17" i="16" a="1"/>
  <c r="EI17" i="16" s="1"/>
  <c r="EH17" i="16" a="1"/>
  <c r="EH17" i="16" s="1"/>
  <c r="EG17" i="16" a="1"/>
  <c r="EG17" i="16" s="1"/>
  <c r="EF17" i="16" a="1"/>
  <c r="EF17" i="16" s="1"/>
  <c r="EE17" i="16" a="1"/>
  <c r="EE17" i="16" s="1"/>
  <c r="ED17" i="16" a="1"/>
  <c r="ED17" i="16" s="1"/>
  <c r="EC17" i="16" a="1"/>
  <c r="EC17" i="16" s="1"/>
  <c r="EB17" i="16" a="1"/>
  <c r="EB17" i="16" s="1"/>
  <c r="EA17" i="16" a="1"/>
  <c r="EA17" i="16" s="1"/>
  <c r="DZ17" i="16" a="1"/>
  <c r="DZ17" i="16" s="1"/>
  <c r="DY17" i="16" a="1"/>
  <c r="DY17" i="16" s="1"/>
  <c r="DX17" i="16" a="1"/>
  <c r="DX17" i="16" s="1"/>
  <c r="DW17" i="16" a="1"/>
  <c r="DW17" i="16" s="1"/>
  <c r="DV17" i="16" a="1"/>
  <c r="DV17" i="16" s="1"/>
  <c r="DU17" i="16" a="1"/>
  <c r="DU17" i="16" s="1"/>
  <c r="DT17" i="16" a="1"/>
  <c r="DT17" i="16" s="1"/>
  <c r="DS17" i="16" a="1"/>
  <c r="DS17" i="16" s="1"/>
  <c r="DR17" i="16" a="1"/>
  <c r="DR17" i="16" s="1"/>
  <c r="DQ17" i="16" a="1"/>
  <c r="DQ17" i="16" s="1"/>
  <c r="DP17" i="16" a="1"/>
  <c r="DP17" i="16" s="1"/>
  <c r="DO17" i="16" a="1"/>
  <c r="DO17" i="16" s="1"/>
  <c r="DN17" i="16" a="1"/>
  <c r="DN17" i="16" s="1"/>
  <c r="DM17" i="16" a="1"/>
  <c r="DM17" i="16" s="1"/>
  <c r="DL17" i="16" a="1"/>
  <c r="DL17" i="16" s="1"/>
  <c r="DK17" i="16" a="1"/>
  <c r="DK17" i="16" s="1"/>
  <c r="DJ17" i="16" a="1"/>
  <c r="DJ17" i="16" s="1"/>
  <c r="DI17" i="16" a="1"/>
  <c r="DI17" i="16" s="1"/>
  <c r="DH17" i="16" a="1"/>
  <c r="DH17" i="16" s="1"/>
  <c r="DG17" i="16" a="1"/>
  <c r="DG17" i="16" s="1"/>
  <c r="DF17" i="16" a="1"/>
  <c r="DF17" i="16" s="1"/>
  <c r="DE17" i="16" a="1"/>
  <c r="DE17" i="16" s="1"/>
  <c r="DD17" i="16" a="1"/>
  <c r="DD17" i="16" s="1"/>
  <c r="DC17" i="16" a="1"/>
  <c r="DC17" i="16" s="1"/>
  <c r="DB17" i="16" a="1"/>
  <c r="DB17" i="16" s="1"/>
  <c r="DA17" i="16" a="1"/>
  <c r="DA17" i="16" s="1"/>
  <c r="CZ17" i="16" a="1"/>
  <c r="CZ17" i="16" s="1"/>
  <c r="CY17" i="16" a="1"/>
  <c r="CY17" i="16" s="1"/>
  <c r="CX17" i="16" a="1"/>
  <c r="CX17" i="16" s="1"/>
  <c r="CW17" i="16" a="1"/>
  <c r="CW17" i="16" s="1"/>
  <c r="CV17" i="16" a="1"/>
  <c r="CV17" i="16" s="1"/>
  <c r="CU17" i="16" a="1"/>
  <c r="CU17" i="16" s="1"/>
  <c r="CT17" i="16" a="1"/>
  <c r="CT17" i="16" s="1"/>
  <c r="CS17" i="16" a="1"/>
  <c r="CS17" i="16" s="1"/>
  <c r="CR17" i="16" a="1"/>
  <c r="CR17" i="16" s="1"/>
  <c r="CQ17" i="16" a="1"/>
  <c r="CQ17" i="16" s="1"/>
  <c r="CP17" i="16" a="1"/>
  <c r="CP17" i="16" s="1"/>
  <c r="CO17" i="16" a="1"/>
  <c r="CO17" i="16" s="1"/>
  <c r="CN17" i="16" a="1"/>
  <c r="CN17" i="16" s="1"/>
  <c r="CM17" i="16" a="1"/>
  <c r="CM17" i="16" s="1"/>
  <c r="CL17" i="16" a="1"/>
  <c r="CL17" i="16" s="1"/>
  <c r="CK17" i="16" a="1"/>
  <c r="CK17" i="16" s="1"/>
  <c r="CJ17" i="16" a="1"/>
  <c r="CJ17" i="16" s="1"/>
  <c r="CI17" i="16" a="1"/>
  <c r="CI17" i="16" s="1"/>
  <c r="CH17" i="16" a="1"/>
  <c r="CH17" i="16" s="1"/>
  <c r="CG17" i="16" a="1"/>
  <c r="CG17" i="16" s="1"/>
  <c r="CF17" i="16" a="1"/>
  <c r="CF17" i="16" s="1"/>
  <c r="CE17" i="16" a="1"/>
  <c r="CE17" i="16" s="1"/>
  <c r="CD17" i="16" a="1"/>
  <c r="CD17" i="16" s="1"/>
  <c r="CC17" i="16" a="1"/>
  <c r="CC17" i="16" s="1"/>
  <c r="CB17" i="16" a="1"/>
  <c r="CB17" i="16" s="1"/>
  <c r="CA17" i="16" a="1"/>
  <c r="CA17" i="16" s="1"/>
  <c r="BZ17" i="16" a="1"/>
  <c r="BZ17" i="16" s="1"/>
  <c r="BY17" i="16" a="1"/>
  <c r="BY17" i="16" s="1"/>
  <c r="BX17" i="16" a="1"/>
  <c r="BX17" i="16" s="1"/>
  <c r="BW17" i="16" a="1"/>
  <c r="BW17" i="16" s="1"/>
  <c r="BV17" i="16" a="1"/>
  <c r="BV17" i="16" s="1"/>
  <c r="BU17" i="16" a="1"/>
  <c r="BU17" i="16" s="1"/>
  <c r="BT17" i="16" a="1"/>
  <c r="BT17" i="16" s="1"/>
  <c r="BS17" i="16" a="1"/>
  <c r="BS17" i="16" s="1"/>
  <c r="BR17" i="16" a="1"/>
  <c r="BR17" i="16" s="1"/>
  <c r="BQ17" i="16" a="1"/>
  <c r="BQ17" i="16" s="1"/>
  <c r="BP17" i="16" a="1"/>
  <c r="BP17" i="16" s="1"/>
  <c r="BO17" i="16" a="1"/>
  <c r="BO17" i="16" s="1"/>
  <c r="BN17" i="16" a="1"/>
  <c r="BN17" i="16" s="1"/>
  <c r="BM17" i="16" a="1"/>
  <c r="BM17" i="16" s="1"/>
  <c r="BL17" i="16" a="1"/>
  <c r="BL17" i="16" s="1"/>
  <c r="BK17" i="16" a="1"/>
  <c r="BK17" i="16" s="1"/>
  <c r="BJ17" i="16" a="1"/>
  <c r="BJ17" i="16" s="1"/>
  <c r="BI17" i="16" a="1"/>
  <c r="BI17" i="16" s="1"/>
  <c r="BH17" i="16" a="1"/>
  <c r="BH17" i="16" s="1"/>
  <c r="BG17" i="16" a="1"/>
  <c r="BG17" i="16" s="1"/>
  <c r="BF17" i="16" a="1"/>
  <c r="BF17" i="16" s="1"/>
  <c r="BE17" i="16" a="1"/>
  <c r="BE17" i="16" s="1"/>
  <c r="BD17" i="16" a="1"/>
  <c r="BD17" i="16" s="1"/>
  <c r="BC17" i="16" a="1"/>
  <c r="BC17" i="16" s="1"/>
  <c r="BB17" i="16" a="1"/>
  <c r="BB17" i="16" s="1"/>
  <c r="BA17" i="16" a="1"/>
  <c r="BA17" i="16" s="1"/>
  <c r="AZ17" i="16" a="1"/>
  <c r="AZ17" i="16" s="1"/>
  <c r="AY17" i="16" a="1"/>
  <c r="AY17" i="16" s="1"/>
  <c r="AX17" i="16" a="1"/>
  <c r="AX17" i="16" s="1"/>
  <c r="AW17" i="16" a="1"/>
  <c r="AW17" i="16" s="1"/>
  <c r="AV17" i="16" a="1"/>
  <c r="AV17" i="16" s="1"/>
  <c r="AU17" i="16" a="1"/>
  <c r="AU17" i="16" s="1"/>
  <c r="AT17" i="16" a="1"/>
  <c r="AT17" i="16" s="1"/>
  <c r="AS17" i="16" a="1"/>
  <c r="AS17" i="16" s="1"/>
  <c r="AR17" i="16" a="1"/>
  <c r="AR17" i="16" s="1"/>
  <c r="AQ17" i="16" a="1"/>
  <c r="AQ17" i="16" s="1"/>
  <c r="AP17" i="16" a="1"/>
  <c r="AP17" i="16" s="1"/>
  <c r="AO17" i="16" a="1"/>
  <c r="AO17" i="16" s="1"/>
  <c r="AN17" i="16" a="1"/>
  <c r="AN17" i="16" s="1"/>
  <c r="AM17" i="16" a="1"/>
  <c r="AM17" i="16" s="1"/>
  <c r="AL17" i="16" a="1"/>
  <c r="AL17" i="16" s="1"/>
  <c r="AK17" i="16" a="1"/>
  <c r="AK17" i="16" s="1"/>
  <c r="AJ17" i="16" a="1"/>
  <c r="AJ17" i="16" s="1"/>
  <c r="AI17" i="16" a="1"/>
  <c r="AI17" i="16" s="1"/>
  <c r="AH17" i="16" a="1"/>
  <c r="AH17" i="16" s="1"/>
  <c r="AG17" i="16" a="1"/>
  <c r="AG17" i="16" s="1"/>
  <c r="AF17" i="16" a="1"/>
  <c r="AF17" i="16" s="1"/>
  <c r="AE17" i="16" a="1"/>
  <c r="AE17" i="16" s="1"/>
  <c r="AD17" i="16" a="1"/>
  <c r="AD17" i="16" s="1"/>
  <c r="AC17" i="16" a="1"/>
  <c r="AC17" i="16" s="1"/>
  <c r="AB17" i="16" a="1"/>
  <c r="AB17" i="16" s="1"/>
  <c r="AA17" i="16" a="1"/>
  <c r="AA17" i="16" s="1"/>
  <c r="Z17" i="16" a="1"/>
  <c r="Z17" i="16" s="1"/>
  <c r="Y17" i="16" a="1"/>
  <c r="Y17" i="16" s="1"/>
  <c r="X17" i="16" a="1"/>
  <c r="X17" i="16" s="1"/>
  <c r="W17" i="16" a="1"/>
  <c r="W17" i="16" s="1"/>
  <c r="V17" i="16" a="1"/>
  <c r="V17" i="16" s="1"/>
  <c r="U17" i="16" a="1"/>
  <c r="U17" i="16" s="1"/>
  <c r="T17" i="16" a="1"/>
  <c r="T17" i="16" s="1"/>
  <c r="S17" i="16" a="1"/>
  <c r="S17" i="16" s="1"/>
  <c r="R17" i="16" a="1"/>
  <c r="R17" i="16" s="1"/>
  <c r="Q17" i="16" a="1"/>
  <c r="Q17" i="16" s="1"/>
  <c r="P17" i="16" a="1"/>
  <c r="P17" i="16" s="1"/>
  <c r="O17" i="16" a="1"/>
  <c r="O17" i="16" s="1"/>
  <c r="N17" i="16" a="1"/>
  <c r="N17" i="16" s="1"/>
  <c r="M17" i="16" a="1"/>
  <c r="M17" i="16" s="1"/>
  <c r="L17" i="16" a="1"/>
  <c r="L17" i="16" s="1"/>
  <c r="K17" i="16" a="1"/>
  <c r="K17" i="16" s="1"/>
  <c r="J17" i="16" a="1"/>
  <c r="J17" i="16" s="1"/>
  <c r="NJ16" i="16" a="1"/>
  <c r="NJ16" i="16" s="1"/>
  <c r="NI16" i="16" a="1"/>
  <c r="NI16" i="16" s="1"/>
  <c r="NH16" i="16" a="1"/>
  <c r="NH16" i="16" s="1"/>
  <c r="NG16" i="16" a="1"/>
  <c r="NG16" i="16" s="1"/>
  <c r="NF16" i="16" a="1"/>
  <c r="NF16" i="16" s="1"/>
  <c r="NE16" i="16" a="1"/>
  <c r="NE16" i="16" s="1"/>
  <c r="ND16" i="16" a="1"/>
  <c r="ND16" i="16" s="1"/>
  <c r="NC16" i="16" a="1"/>
  <c r="NC16" i="16" s="1"/>
  <c r="NB16" i="16" a="1"/>
  <c r="NB16" i="16" s="1"/>
  <c r="NA16" i="16" a="1"/>
  <c r="NA16" i="16" s="1"/>
  <c r="MZ16" i="16" a="1"/>
  <c r="MZ16" i="16" s="1"/>
  <c r="MY16" i="16" a="1"/>
  <c r="MY16" i="16" s="1"/>
  <c r="MX16" i="16" a="1"/>
  <c r="MX16" i="16" s="1"/>
  <c r="MW16" i="16" a="1"/>
  <c r="MW16" i="16" s="1"/>
  <c r="MV16" i="16" a="1"/>
  <c r="MV16" i="16" s="1"/>
  <c r="MU16" i="16" a="1"/>
  <c r="MU16" i="16" s="1"/>
  <c r="MT16" i="16" a="1"/>
  <c r="MT16" i="16" s="1"/>
  <c r="MS16" i="16" a="1"/>
  <c r="MS16" i="16" s="1"/>
  <c r="MR16" i="16" a="1"/>
  <c r="MR16" i="16" s="1"/>
  <c r="MQ16" i="16" a="1"/>
  <c r="MQ16" i="16" s="1"/>
  <c r="MP16" i="16" a="1"/>
  <c r="MP16" i="16" s="1"/>
  <c r="MO16" i="16" a="1"/>
  <c r="MO16" i="16" s="1"/>
  <c r="MN16" i="16" a="1"/>
  <c r="MN16" i="16" s="1"/>
  <c r="MM16" i="16" a="1"/>
  <c r="MM16" i="16" s="1"/>
  <c r="ML16" i="16" a="1"/>
  <c r="ML16" i="16" s="1"/>
  <c r="MK16" i="16" a="1"/>
  <c r="MK16" i="16" s="1"/>
  <c r="MJ16" i="16" a="1"/>
  <c r="MJ16" i="16" s="1"/>
  <c r="MI16" i="16" a="1"/>
  <c r="MI16" i="16" s="1"/>
  <c r="MH16" i="16" a="1"/>
  <c r="MH16" i="16" s="1"/>
  <c r="MG16" i="16" a="1"/>
  <c r="MG16" i="16" s="1"/>
  <c r="MF16" i="16" a="1"/>
  <c r="MF16" i="16" s="1"/>
  <c r="ME16" i="16" a="1"/>
  <c r="ME16" i="16" s="1"/>
  <c r="MD16" i="16" a="1"/>
  <c r="MD16" i="16" s="1"/>
  <c r="MC16" i="16" a="1"/>
  <c r="MC16" i="16" s="1"/>
  <c r="MB16" i="16" a="1"/>
  <c r="MB16" i="16" s="1"/>
  <c r="MA16" i="16" a="1"/>
  <c r="MA16" i="16" s="1"/>
  <c r="LZ16" i="16" a="1"/>
  <c r="LZ16" i="16" s="1"/>
  <c r="LY16" i="16" a="1"/>
  <c r="LY16" i="16" s="1"/>
  <c r="LX16" i="16" a="1"/>
  <c r="LX16" i="16" s="1"/>
  <c r="LW16" i="16" a="1"/>
  <c r="LW16" i="16" s="1"/>
  <c r="LV16" i="16" a="1"/>
  <c r="LV16" i="16" s="1"/>
  <c r="LU16" i="16" a="1"/>
  <c r="LU16" i="16" s="1"/>
  <c r="LT16" i="16" a="1"/>
  <c r="LT16" i="16" s="1"/>
  <c r="LS16" i="16" a="1"/>
  <c r="LS16" i="16" s="1"/>
  <c r="LR16" i="16" a="1"/>
  <c r="LR16" i="16" s="1"/>
  <c r="LQ16" i="16" a="1"/>
  <c r="LQ16" i="16" s="1"/>
  <c r="LP16" i="16" a="1"/>
  <c r="LP16" i="16" s="1"/>
  <c r="LO16" i="16" a="1"/>
  <c r="LO16" i="16" s="1"/>
  <c r="LN16" i="16" a="1"/>
  <c r="LN16" i="16" s="1"/>
  <c r="LM16" i="16" a="1"/>
  <c r="LM16" i="16" s="1"/>
  <c r="LL16" i="16" a="1"/>
  <c r="LL16" i="16" s="1"/>
  <c r="LK16" i="16" a="1"/>
  <c r="LK16" i="16" s="1"/>
  <c r="LJ16" i="16" a="1"/>
  <c r="LJ16" i="16" s="1"/>
  <c r="LI16" i="16" a="1"/>
  <c r="LI16" i="16" s="1"/>
  <c r="LH16" i="16" a="1"/>
  <c r="LH16" i="16" s="1"/>
  <c r="LG16" i="16" a="1"/>
  <c r="LG16" i="16" s="1"/>
  <c r="LF16" i="16" a="1"/>
  <c r="LF16" i="16" s="1"/>
  <c r="LE16" i="16" a="1"/>
  <c r="LE16" i="16" s="1"/>
  <c r="LD16" i="16" a="1"/>
  <c r="LD16" i="16" s="1"/>
  <c r="LC16" i="16" a="1"/>
  <c r="LC16" i="16" s="1"/>
  <c r="LB16" i="16" a="1"/>
  <c r="LB16" i="16" s="1"/>
  <c r="LA16" i="16" a="1"/>
  <c r="LA16" i="16" s="1"/>
  <c r="KZ16" i="16" a="1"/>
  <c r="KZ16" i="16" s="1"/>
  <c r="KY16" i="16" a="1"/>
  <c r="KY16" i="16" s="1"/>
  <c r="KX16" i="16" a="1"/>
  <c r="KX16" i="16" s="1"/>
  <c r="KW16" i="16" a="1"/>
  <c r="KW16" i="16" s="1"/>
  <c r="KV16" i="16" a="1"/>
  <c r="KV16" i="16" s="1"/>
  <c r="KU16" i="16" a="1"/>
  <c r="KU16" i="16" s="1"/>
  <c r="KT16" i="16" a="1"/>
  <c r="KT16" i="16" s="1"/>
  <c r="KS16" i="16" a="1"/>
  <c r="KS16" i="16" s="1"/>
  <c r="KR16" i="16" a="1"/>
  <c r="KR16" i="16" s="1"/>
  <c r="KQ16" i="16" a="1"/>
  <c r="KQ16" i="16" s="1"/>
  <c r="KP16" i="16" a="1"/>
  <c r="KP16" i="16" s="1"/>
  <c r="KO16" i="16" a="1"/>
  <c r="KO16" i="16" s="1"/>
  <c r="KN16" i="16" a="1"/>
  <c r="KN16" i="16" s="1"/>
  <c r="KM16" i="16" a="1"/>
  <c r="KM16" i="16" s="1"/>
  <c r="KL16" i="16" a="1"/>
  <c r="KL16" i="16" s="1"/>
  <c r="KK16" i="16" a="1"/>
  <c r="KK16" i="16" s="1"/>
  <c r="KJ16" i="16" a="1"/>
  <c r="KJ16" i="16" s="1"/>
  <c r="KI16" i="16" a="1"/>
  <c r="KI16" i="16" s="1"/>
  <c r="KH16" i="16" a="1"/>
  <c r="KH16" i="16" s="1"/>
  <c r="KG16" i="16" a="1"/>
  <c r="KG16" i="16" s="1"/>
  <c r="KF16" i="16" a="1"/>
  <c r="KF16" i="16" s="1"/>
  <c r="KE16" i="16" a="1"/>
  <c r="KE16" i="16" s="1"/>
  <c r="KD16" i="16" a="1"/>
  <c r="KD16" i="16" s="1"/>
  <c r="KC16" i="16" a="1"/>
  <c r="KC16" i="16" s="1"/>
  <c r="KB16" i="16" a="1"/>
  <c r="KB16" i="16" s="1"/>
  <c r="KA16" i="16" a="1"/>
  <c r="KA16" i="16" s="1"/>
  <c r="JZ16" i="16" a="1"/>
  <c r="JZ16" i="16" s="1"/>
  <c r="JY16" i="16" a="1"/>
  <c r="JY16" i="16" s="1"/>
  <c r="JX16" i="16" a="1"/>
  <c r="JX16" i="16" s="1"/>
  <c r="JW16" i="16" a="1"/>
  <c r="JW16" i="16" s="1"/>
  <c r="JV16" i="16" a="1"/>
  <c r="JV16" i="16" s="1"/>
  <c r="JU16" i="16" a="1"/>
  <c r="JU16" i="16" s="1"/>
  <c r="JT16" i="16" a="1"/>
  <c r="JT16" i="16" s="1"/>
  <c r="JS16" i="16" a="1"/>
  <c r="JS16" i="16" s="1"/>
  <c r="JR16" i="16" a="1"/>
  <c r="JR16" i="16" s="1"/>
  <c r="JQ16" i="16" a="1"/>
  <c r="JQ16" i="16" s="1"/>
  <c r="JP16" i="16" a="1"/>
  <c r="JP16" i="16" s="1"/>
  <c r="JO16" i="16" a="1"/>
  <c r="JO16" i="16" s="1"/>
  <c r="JN16" i="16" a="1"/>
  <c r="JN16" i="16" s="1"/>
  <c r="JM16" i="16" a="1"/>
  <c r="JM16" i="16" s="1"/>
  <c r="JL16" i="16" a="1"/>
  <c r="JL16" i="16" s="1"/>
  <c r="JK16" i="16" a="1"/>
  <c r="JK16" i="16" s="1"/>
  <c r="JJ16" i="16" a="1"/>
  <c r="JJ16" i="16" s="1"/>
  <c r="JI16" i="16" a="1"/>
  <c r="JI16" i="16" s="1"/>
  <c r="JH16" i="16" a="1"/>
  <c r="JH16" i="16" s="1"/>
  <c r="JG16" i="16" a="1"/>
  <c r="JG16" i="16" s="1"/>
  <c r="JF16" i="16" a="1"/>
  <c r="JF16" i="16" s="1"/>
  <c r="JE16" i="16" a="1"/>
  <c r="JE16" i="16" s="1"/>
  <c r="JD16" i="16" a="1"/>
  <c r="JD16" i="16" s="1"/>
  <c r="JC16" i="16" a="1"/>
  <c r="JC16" i="16" s="1"/>
  <c r="JB16" i="16" a="1"/>
  <c r="JB16" i="16" s="1"/>
  <c r="JA16" i="16" a="1"/>
  <c r="JA16" i="16" s="1"/>
  <c r="IZ16" i="16" a="1"/>
  <c r="IZ16" i="16" s="1"/>
  <c r="IY16" i="16" a="1"/>
  <c r="IY16" i="16" s="1"/>
  <c r="IX16" i="16" a="1"/>
  <c r="IX16" i="16" s="1"/>
  <c r="IW16" i="16" a="1"/>
  <c r="IW16" i="16" s="1"/>
  <c r="IV16" i="16" a="1"/>
  <c r="IV16" i="16" s="1"/>
  <c r="IU16" i="16" a="1"/>
  <c r="IU16" i="16" s="1"/>
  <c r="IT16" i="16" a="1"/>
  <c r="IT16" i="16" s="1"/>
  <c r="IS16" i="16" a="1"/>
  <c r="IS16" i="16" s="1"/>
  <c r="IR16" i="16" a="1"/>
  <c r="IR16" i="16" s="1"/>
  <c r="IQ16" i="16" a="1"/>
  <c r="IQ16" i="16" s="1"/>
  <c r="IP16" i="16" a="1"/>
  <c r="IP16" i="16" s="1"/>
  <c r="IO16" i="16" a="1"/>
  <c r="IO16" i="16" s="1"/>
  <c r="IN16" i="16" a="1"/>
  <c r="IN16" i="16" s="1"/>
  <c r="IM16" i="16" a="1"/>
  <c r="IM16" i="16" s="1"/>
  <c r="IL16" i="16" a="1"/>
  <c r="IL16" i="16" s="1"/>
  <c r="IK16" i="16" a="1"/>
  <c r="IK16" i="16" s="1"/>
  <c r="IJ16" i="16" a="1"/>
  <c r="IJ16" i="16" s="1"/>
  <c r="II16" i="16" a="1"/>
  <c r="II16" i="16" s="1"/>
  <c r="IH16" i="16" a="1"/>
  <c r="IH16" i="16" s="1"/>
  <c r="IG16" i="16" a="1"/>
  <c r="IG16" i="16" s="1"/>
  <c r="IF16" i="16" a="1"/>
  <c r="IF16" i="16" s="1"/>
  <c r="IE16" i="16" a="1"/>
  <c r="IE16" i="16" s="1"/>
  <c r="ID16" i="16" a="1"/>
  <c r="ID16" i="16" s="1"/>
  <c r="IC16" i="16" a="1"/>
  <c r="IC16" i="16" s="1"/>
  <c r="IB16" i="16" a="1"/>
  <c r="IB16" i="16" s="1"/>
  <c r="IA16" i="16" a="1"/>
  <c r="IA16" i="16" s="1"/>
  <c r="HZ16" i="16" a="1"/>
  <c r="HZ16" i="16" s="1"/>
  <c r="HY16" i="16" a="1"/>
  <c r="HY16" i="16" s="1"/>
  <c r="HX16" i="16" a="1"/>
  <c r="HX16" i="16" s="1"/>
  <c r="HW16" i="16" a="1"/>
  <c r="HW16" i="16" s="1"/>
  <c r="HV16" i="16" a="1"/>
  <c r="HV16" i="16" s="1"/>
  <c r="HU16" i="16" a="1"/>
  <c r="HU16" i="16" s="1"/>
  <c r="HT16" i="16" a="1"/>
  <c r="HT16" i="16" s="1"/>
  <c r="HS16" i="16" a="1"/>
  <c r="HS16" i="16" s="1"/>
  <c r="HR16" i="16" a="1"/>
  <c r="HR16" i="16" s="1"/>
  <c r="HQ16" i="16" a="1"/>
  <c r="HQ16" i="16" s="1"/>
  <c r="HP16" i="16" a="1"/>
  <c r="HP16" i="16" s="1"/>
  <c r="HO16" i="16" a="1"/>
  <c r="HO16" i="16" s="1"/>
  <c r="HN16" i="16" a="1"/>
  <c r="HN16" i="16" s="1"/>
  <c r="HM16" i="16" a="1"/>
  <c r="HM16" i="16" s="1"/>
  <c r="HL16" i="16" a="1"/>
  <c r="HL16" i="16" s="1"/>
  <c r="HK16" i="16" a="1"/>
  <c r="HK16" i="16" s="1"/>
  <c r="HJ16" i="16" a="1"/>
  <c r="HJ16" i="16" s="1"/>
  <c r="HI16" i="16" a="1"/>
  <c r="HI16" i="16" s="1"/>
  <c r="HH16" i="16" a="1"/>
  <c r="HH16" i="16" s="1"/>
  <c r="HG16" i="16" a="1"/>
  <c r="HG16" i="16" s="1"/>
  <c r="HF16" i="16" a="1"/>
  <c r="HF16" i="16" s="1"/>
  <c r="HE16" i="16" a="1"/>
  <c r="HE16" i="16" s="1"/>
  <c r="HD16" i="16" a="1"/>
  <c r="HD16" i="16" s="1"/>
  <c r="HC16" i="16" a="1"/>
  <c r="HC16" i="16" s="1"/>
  <c r="HB16" i="16" a="1"/>
  <c r="HB16" i="16" s="1"/>
  <c r="HA16" i="16" a="1"/>
  <c r="HA16" i="16" s="1"/>
  <c r="GZ16" i="16" a="1"/>
  <c r="GZ16" i="16" s="1"/>
  <c r="GY16" i="16" a="1"/>
  <c r="GY16" i="16" s="1"/>
  <c r="GX16" i="16" a="1"/>
  <c r="GX16" i="16" s="1"/>
  <c r="GW16" i="16" a="1"/>
  <c r="GW16" i="16" s="1"/>
  <c r="GV16" i="16" a="1"/>
  <c r="GV16" i="16" s="1"/>
  <c r="GU16" i="16" a="1"/>
  <c r="GU16" i="16" s="1"/>
  <c r="GT16" i="16" a="1"/>
  <c r="GT16" i="16" s="1"/>
  <c r="GS16" i="16" a="1"/>
  <c r="GS16" i="16" s="1"/>
  <c r="GR16" i="16" a="1"/>
  <c r="GR16" i="16" s="1"/>
  <c r="GQ16" i="16" a="1"/>
  <c r="GQ16" i="16" s="1"/>
  <c r="GP16" i="16" a="1"/>
  <c r="GP16" i="16" s="1"/>
  <c r="GO16" i="16" a="1"/>
  <c r="GO16" i="16" s="1"/>
  <c r="GN16" i="16" a="1"/>
  <c r="GN16" i="16" s="1"/>
  <c r="GM16" i="16" a="1"/>
  <c r="GM16" i="16" s="1"/>
  <c r="GL16" i="16" a="1"/>
  <c r="GL16" i="16" s="1"/>
  <c r="GK16" i="16" a="1"/>
  <c r="GK16" i="16" s="1"/>
  <c r="GJ16" i="16" a="1"/>
  <c r="GJ16" i="16" s="1"/>
  <c r="GI16" i="16" a="1"/>
  <c r="GI16" i="16" s="1"/>
  <c r="GH16" i="16" a="1"/>
  <c r="GH16" i="16" s="1"/>
  <c r="GG16" i="16" a="1"/>
  <c r="GG16" i="16" s="1"/>
  <c r="GF16" i="16" a="1"/>
  <c r="GF16" i="16" s="1"/>
  <c r="GE16" i="16" a="1"/>
  <c r="GE16" i="16" s="1"/>
  <c r="GD16" i="16" a="1"/>
  <c r="GD16" i="16" s="1"/>
  <c r="GC16" i="16" a="1"/>
  <c r="GC16" i="16" s="1"/>
  <c r="GB16" i="16" a="1"/>
  <c r="GB16" i="16" s="1"/>
  <c r="GA16" i="16" a="1"/>
  <c r="GA16" i="16" s="1"/>
  <c r="FZ16" i="16" a="1"/>
  <c r="FZ16" i="16" s="1"/>
  <c r="FY16" i="16" a="1"/>
  <c r="FY16" i="16" s="1"/>
  <c r="FX16" i="16" a="1"/>
  <c r="FX16" i="16" s="1"/>
  <c r="FW16" i="16" a="1"/>
  <c r="FW16" i="16" s="1"/>
  <c r="FV16" i="16" a="1"/>
  <c r="FV16" i="16" s="1"/>
  <c r="FU16" i="16" a="1"/>
  <c r="FU16" i="16" s="1"/>
  <c r="FT16" i="16" a="1"/>
  <c r="FT16" i="16" s="1"/>
  <c r="FS16" i="16" a="1"/>
  <c r="FS16" i="16" s="1"/>
  <c r="FR16" i="16" a="1"/>
  <c r="FR16" i="16" s="1"/>
  <c r="FQ16" i="16" a="1"/>
  <c r="FQ16" i="16" s="1"/>
  <c r="FP16" i="16" a="1"/>
  <c r="FP16" i="16" s="1"/>
  <c r="FO16" i="16" a="1"/>
  <c r="FO16" i="16" s="1"/>
  <c r="FN16" i="16" a="1"/>
  <c r="FN16" i="16" s="1"/>
  <c r="FM16" i="16" a="1"/>
  <c r="FM16" i="16" s="1"/>
  <c r="FL16" i="16" a="1"/>
  <c r="FL16" i="16" s="1"/>
  <c r="FK16" i="16" a="1"/>
  <c r="FK16" i="16" s="1"/>
  <c r="FJ16" i="16" a="1"/>
  <c r="FJ16" i="16" s="1"/>
  <c r="FI16" i="16" a="1"/>
  <c r="FI16" i="16" s="1"/>
  <c r="FH16" i="16" a="1"/>
  <c r="FH16" i="16" s="1"/>
  <c r="FG16" i="16" a="1"/>
  <c r="FG16" i="16" s="1"/>
  <c r="FF16" i="16" a="1"/>
  <c r="FF16" i="16" s="1"/>
  <c r="FE16" i="16" a="1"/>
  <c r="FE16" i="16" s="1"/>
  <c r="FD16" i="16" a="1"/>
  <c r="FD16" i="16" s="1"/>
  <c r="FC16" i="16" a="1"/>
  <c r="FC16" i="16" s="1"/>
  <c r="FB16" i="16" a="1"/>
  <c r="FB16" i="16" s="1"/>
  <c r="FA16" i="16" a="1"/>
  <c r="FA16" i="16" s="1"/>
  <c r="EZ16" i="16" a="1"/>
  <c r="EZ16" i="16" s="1"/>
  <c r="EY16" i="16" a="1"/>
  <c r="EY16" i="16" s="1"/>
  <c r="EX16" i="16" a="1"/>
  <c r="EX16" i="16" s="1"/>
  <c r="EW16" i="16" a="1"/>
  <c r="EW16" i="16" s="1"/>
  <c r="EV16" i="16" a="1"/>
  <c r="EV16" i="16" s="1"/>
  <c r="EU16" i="16" a="1"/>
  <c r="EU16" i="16" s="1"/>
  <c r="ET16" i="16" a="1"/>
  <c r="ET16" i="16" s="1"/>
  <c r="ES16" i="16" a="1"/>
  <c r="ES16" i="16" s="1"/>
  <c r="ER16" i="16" a="1"/>
  <c r="ER16" i="16" s="1"/>
  <c r="EQ16" i="16" a="1"/>
  <c r="EQ16" i="16" s="1"/>
  <c r="EP16" i="16" a="1"/>
  <c r="EP16" i="16" s="1"/>
  <c r="EO16" i="16" a="1"/>
  <c r="EO16" i="16" s="1"/>
  <c r="EN16" i="16" a="1"/>
  <c r="EN16" i="16" s="1"/>
  <c r="EM16" i="16" a="1"/>
  <c r="EM16" i="16" s="1"/>
  <c r="EL16" i="16" a="1"/>
  <c r="EL16" i="16" s="1"/>
  <c r="EK16" i="16" a="1"/>
  <c r="EK16" i="16" s="1"/>
  <c r="EJ16" i="16" a="1"/>
  <c r="EJ16" i="16" s="1"/>
  <c r="EI16" i="16" a="1"/>
  <c r="EI16" i="16" s="1"/>
  <c r="EH16" i="16" a="1"/>
  <c r="EH16" i="16" s="1"/>
  <c r="EG16" i="16" a="1"/>
  <c r="EG16" i="16" s="1"/>
  <c r="EF16" i="16" a="1"/>
  <c r="EF16" i="16" s="1"/>
  <c r="EE16" i="16" a="1"/>
  <c r="EE16" i="16" s="1"/>
  <c r="ED16" i="16" a="1"/>
  <c r="ED16" i="16" s="1"/>
  <c r="EC16" i="16" a="1"/>
  <c r="EC16" i="16" s="1"/>
  <c r="EB16" i="16" a="1"/>
  <c r="EB16" i="16" s="1"/>
  <c r="EA16" i="16" a="1"/>
  <c r="EA16" i="16" s="1"/>
  <c r="DZ16" i="16" a="1"/>
  <c r="DZ16" i="16" s="1"/>
  <c r="DY16" i="16" a="1"/>
  <c r="DY16" i="16" s="1"/>
  <c r="DX16" i="16" a="1"/>
  <c r="DX16" i="16" s="1"/>
  <c r="DW16" i="16" a="1"/>
  <c r="DW16" i="16" s="1"/>
  <c r="DV16" i="16" a="1"/>
  <c r="DV16" i="16" s="1"/>
  <c r="DU16" i="16" a="1"/>
  <c r="DU16" i="16" s="1"/>
  <c r="DT16" i="16" a="1"/>
  <c r="DT16" i="16" s="1"/>
  <c r="DS16" i="16" a="1"/>
  <c r="DS16" i="16" s="1"/>
  <c r="DR16" i="16" a="1"/>
  <c r="DR16" i="16" s="1"/>
  <c r="DQ16" i="16" a="1"/>
  <c r="DQ16" i="16" s="1"/>
  <c r="DP16" i="16" a="1"/>
  <c r="DP16" i="16" s="1"/>
  <c r="DO16" i="16" a="1"/>
  <c r="DO16" i="16" s="1"/>
  <c r="DN16" i="16" a="1"/>
  <c r="DN16" i="16" s="1"/>
  <c r="DM16" i="16" a="1"/>
  <c r="DM16" i="16" s="1"/>
  <c r="DL16" i="16" a="1"/>
  <c r="DL16" i="16" s="1"/>
  <c r="DK16" i="16" a="1"/>
  <c r="DK16" i="16" s="1"/>
  <c r="DJ16" i="16" a="1"/>
  <c r="DJ16" i="16" s="1"/>
  <c r="DI16" i="16" a="1"/>
  <c r="DI16" i="16" s="1"/>
  <c r="DH16" i="16" a="1"/>
  <c r="DH16" i="16" s="1"/>
  <c r="DG16" i="16" a="1"/>
  <c r="DG16" i="16" s="1"/>
  <c r="DF16" i="16" a="1"/>
  <c r="DF16" i="16" s="1"/>
  <c r="DE16" i="16" a="1"/>
  <c r="DE16" i="16" s="1"/>
  <c r="DD16" i="16" a="1"/>
  <c r="DD16" i="16" s="1"/>
  <c r="DC16" i="16" a="1"/>
  <c r="DC16" i="16" s="1"/>
  <c r="DB16" i="16" a="1"/>
  <c r="DB16" i="16" s="1"/>
  <c r="DA16" i="16" a="1"/>
  <c r="DA16" i="16" s="1"/>
  <c r="CZ16" i="16" a="1"/>
  <c r="CZ16" i="16" s="1"/>
  <c r="CY16" i="16" a="1"/>
  <c r="CY16" i="16" s="1"/>
  <c r="CX16" i="16" a="1"/>
  <c r="CX16" i="16" s="1"/>
  <c r="CW16" i="16" a="1"/>
  <c r="CW16" i="16" s="1"/>
  <c r="CV16" i="16" a="1"/>
  <c r="CV16" i="16" s="1"/>
  <c r="CU16" i="16" a="1"/>
  <c r="CU16" i="16" s="1"/>
  <c r="CT16" i="16" a="1"/>
  <c r="CT16" i="16" s="1"/>
  <c r="CS16" i="16" a="1"/>
  <c r="CS16" i="16" s="1"/>
  <c r="CR16" i="16" a="1"/>
  <c r="CR16" i="16" s="1"/>
  <c r="CQ16" i="16" a="1"/>
  <c r="CQ16" i="16" s="1"/>
  <c r="CP16" i="16" a="1"/>
  <c r="CP16" i="16" s="1"/>
  <c r="CO16" i="16" a="1"/>
  <c r="CO16" i="16" s="1"/>
  <c r="CN16" i="16" a="1"/>
  <c r="CN16" i="16" s="1"/>
  <c r="CM16" i="16" a="1"/>
  <c r="CM16" i="16" s="1"/>
  <c r="CL16" i="16" a="1"/>
  <c r="CL16" i="16" s="1"/>
  <c r="CK16" i="16" a="1"/>
  <c r="CK16" i="16" s="1"/>
  <c r="CJ16" i="16" a="1"/>
  <c r="CJ16" i="16" s="1"/>
  <c r="CI16" i="16" a="1"/>
  <c r="CI16" i="16" s="1"/>
  <c r="CH16" i="16" a="1"/>
  <c r="CH16" i="16" s="1"/>
  <c r="CG16" i="16" a="1"/>
  <c r="CG16" i="16" s="1"/>
  <c r="CF16" i="16" a="1"/>
  <c r="CF16" i="16" s="1"/>
  <c r="CE16" i="16" a="1"/>
  <c r="CE16" i="16" s="1"/>
  <c r="CD16" i="16" a="1"/>
  <c r="CD16" i="16" s="1"/>
  <c r="CC16" i="16" a="1"/>
  <c r="CC16" i="16" s="1"/>
  <c r="CB16" i="16" a="1"/>
  <c r="CB16" i="16" s="1"/>
  <c r="CA16" i="16" a="1"/>
  <c r="CA16" i="16" s="1"/>
  <c r="BZ16" i="16" a="1"/>
  <c r="BZ16" i="16" s="1"/>
  <c r="BY16" i="16" a="1"/>
  <c r="BY16" i="16" s="1"/>
  <c r="BX16" i="16" a="1"/>
  <c r="BX16" i="16" s="1"/>
  <c r="BW16" i="16" a="1"/>
  <c r="BW16" i="16" s="1"/>
  <c r="BV16" i="16" a="1"/>
  <c r="BV16" i="16" s="1"/>
  <c r="BU16" i="16" a="1"/>
  <c r="BU16" i="16" s="1"/>
  <c r="BT16" i="16" a="1"/>
  <c r="BT16" i="16" s="1"/>
  <c r="BS16" i="16" a="1"/>
  <c r="BS16" i="16" s="1"/>
  <c r="BR16" i="16" a="1"/>
  <c r="BR16" i="16" s="1"/>
  <c r="BQ16" i="16" a="1"/>
  <c r="BQ16" i="16" s="1"/>
  <c r="BP16" i="16" a="1"/>
  <c r="BP16" i="16" s="1"/>
  <c r="BO16" i="16" a="1"/>
  <c r="BO16" i="16" s="1"/>
  <c r="BN16" i="16" a="1"/>
  <c r="BN16" i="16" s="1"/>
  <c r="BM16" i="16" a="1"/>
  <c r="BM16" i="16" s="1"/>
  <c r="BL16" i="16" a="1"/>
  <c r="BL16" i="16" s="1"/>
  <c r="BK16" i="16" a="1"/>
  <c r="BK16" i="16" s="1"/>
  <c r="BJ16" i="16" a="1"/>
  <c r="BJ16" i="16" s="1"/>
  <c r="BI16" i="16" a="1"/>
  <c r="BI16" i="16" s="1"/>
  <c r="BH16" i="16" a="1"/>
  <c r="BH16" i="16" s="1"/>
  <c r="BG16" i="16" a="1"/>
  <c r="BG16" i="16" s="1"/>
  <c r="BF16" i="16" a="1"/>
  <c r="BF16" i="16" s="1"/>
  <c r="BE16" i="16" a="1"/>
  <c r="BE16" i="16" s="1"/>
  <c r="BD16" i="16" a="1"/>
  <c r="BD16" i="16" s="1"/>
  <c r="BC16" i="16" a="1"/>
  <c r="BC16" i="16" s="1"/>
  <c r="BB16" i="16" a="1"/>
  <c r="BB16" i="16" s="1"/>
  <c r="BA16" i="16" a="1"/>
  <c r="BA16" i="16" s="1"/>
  <c r="AZ16" i="16" a="1"/>
  <c r="AZ16" i="16" s="1"/>
  <c r="AY16" i="16" a="1"/>
  <c r="AY16" i="16" s="1"/>
  <c r="AX16" i="16" a="1"/>
  <c r="AX16" i="16" s="1"/>
  <c r="AW16" i="16" a="1"/>
  <c r="AW16" i="16" s="1"/>
  <c r="AV16" i="16" a="1"/>
  <c r="AV16" i="16" s="1"/>
  <c r="AU16" i="16" a="1"/>
  <c r="AU16" i="16" s="1"/>
  <c r="AT16" i="16" a="1"/>
  <c r="AT16" i="16" s="1"/>
  <c r="AS16" i="16" a="1"/>
  <c r="AS16" i="16" s="1"/>
  <c r="AR16" i="16" a="1"/>
  <c r="AR16" i="16" s="1"/>
  <c r="AQ16" i="16" a="1"/>
  <c r="AQ16" i="16" s="1"/>
  <c r="AP16" i="16" a="1"/>
  <c r="AP16" i="16" s="1"/>
  <c r="AO16" i="16" a="1"/>
  <c r="AO16" i="16" s="1"/>
  <c r="AN16" i="16" a="1"/>
  <c r="AN16" i="16" s="1"/>
  <c r="AM16" i="16" a="1"/>
  <c r="AM16" i="16" s="1"/>
  <c r="AL16" i="16" a="1"/>
  <c r="AL16" i="16" s="1"/>
  <c r="AK16" i="16" a="1"/>
  <c r="AK16" i="16" s="1"/>
  <c r="AJ16" i="16" a="1"/>
  <c r="AJ16" i="16" s="1"/>
  <c r="AI16" i="16" a="1"/>
  <c r="AI16" i="16" s="1"/>
  <c r="AH16" i="16" a="1"/>
  <c r="AH16" i="16" s="1"/>
  <c r="AG16" i="16" a="1"/>
  <c r="AG16" i="16" s="1"/>
  <c r="AF16" i="16" a="1"/>
  <c r="AF16" i="16" s="1"/>
  <c r="AE16" i="16" a="1"/>
  <c r="AE16" i="16" s="1"/>
  <c r="AD16" i="16" a="1"/>
  <c r="AD16" i="16" s="1"/>
  <c r="AC16" i="16" a="1"/>
  <c r="AC16" i="16" s="1"/>
  <c r="AB16" i="16" a="1"/>
  <c r="AB16" i="16" s="1"/>
  <c r="AA16" i="16" a="1"/>
  <c r="AA16" i="16" s="1"/>
  <c r="Z16" i="16" a="1"/>
  <c r="Z16" i="16" s="1"/>
  <c r="Y16" i="16" a="1"/>
  <c r="Y16" i="16" s="1"/>
  <c r="X16" i="16" a="1"/>
  <c r="X16" i="16" s="1"/>
  <c r="W16" i="16" a="1"/>
  <c r="W16" i="16" s="1"/>
  <c r="V16" i="16" a="1"/>
  <c r="V16" i="16" s="1"/>
  <c r="U16" i="16" a="1"/>
  <c r="U16" i="16" s="1"/>
  <c r="T16" i="16" a="1"/>
  <c r="T16" i="16" s="1"/>
  <c r="S16" i="16" a="1"/>
  <c r="S16" i="16" s="1"/>
  <c r="R16" i="16" a="1"/>
  <c r="R16" i="16" s="1"/>
  <c r="Q16" i="16" a="1"/>
  <c r="Q16" i="16" s="1"/>
  <c r="P16" i="16" a="1"/>
  <c r="P16" i="16" s="1"/>
  <c r="O16" i="16" a="1"/>
  <c r="O16" i="16" s="1"/>
  <c r="N16" i="16" a="1"/>
  <c r="N16" i="16" s="1"/>
  <c r="M16" i="16" a="1"/>
  <c r="M16" i="16" s="1"/>
  <c r="L16" i="16" a="1"/>
  <c r="L16" i="16" s="1"/>
  <c r="K16" i="16" a="1"/>
  <c r="K16" i="16" s="1"/>
  <c r="J16" i="16" a="1"/>
  <c r="J16" i="16" s="1"/>
  <c r="NJ15" i="16" a="1"/>
  <c r="NJ15" i="16" s="1"/>
  <c r="NI15" i="16" a="1"/>
  <c r="NI15" i="16" s="1"/>
  <c r="NH15" i="16" a="1"/>
  <c r="NH15" i="16" s="1"/>
  <c r="NG15" i="16" a="1"/>
  <c r="NG15" i="16" s="1"/>
  <c r="NF15" i="16" a="1"/>
  <c r="NF15" i="16" s="1"/>
  <c r="NE15" i="16" a="1"/>
  <c r="NE15" i="16" s="1"/>
  <c r="ND15" i="16" a="1"/>
  <c r="ND15" i="16" s="1"/>
  <c r="NC15" i="16" a="1"/>
  <c r="NC15" i="16" s="1"/>
  <c r="NB15" i="16" a="1"/>
  <c r="NB15" i="16" s="1"/>
  <c r="NA15" i="16" a="1"/>
  <c r="NA15" i="16" s="1"/>
  <c r="MZ15" i="16" a="1"/>
  <c r="MZ15" i="16" s="1"/>
  <c r="MY15" i="16" a="1"/>
  <c r="MY15" i="16" s="1"/>
  <c r="MX15" i="16" a="1"/>
  <c r="MX15" i="16" s="1"/>
  <c r="MW15" i="16" a="1"/>
  <c r="MW15" i="16" s="1"/>
  <c r="MV15" i="16" a="1"/>
  <c r="MV15" i="16" s="1"/>
  <c r="MU15" i="16" a="1"/>
  <c r="MU15" i="16" s="1"/>
  <c r="MT15" i="16" a="1"/>
  <c r="MT15" i="16" s="1"/>
  <c r="MS15" i="16" a="1"/>
  <c r="MS15" i="16" s="1"/>
  <c r="MR15" i="16" a="1"/>
  <c r="MR15" i="16" s="1"/>
  <c r="MQ15" i="16" a="1"/>
  <c r="MQ15" i="16" s="1"/>
  <c r="MP15" i="16" a="1"/>
  <c r="MP15" i="16" s="1"/>
  <c r="MO15" i="16" a="1"/>
  <c r="MO15" i="16" s="1"/>
  <c r="MN15" i="16" a="1"/>
  <c r="MN15" i="16" s="1"/>
  <c r="MM15" i="16" a="1"/>
  <c r="MM15" i="16" s="1"/>
  <c r="ML15" i="16" a="1"/>
  <c r="ML15" i="16" s="1"/>
  <c r="MK15" i="16" a="1"/>
  <c r="MK15" i="16" s="1"/>
  <c r="MJ15" i="16" a="1"/>
  <c r="MJ15" i="16" s="1"/>
  <c r="MI15" i="16" a="1"/>
  <c r="MI15" i="16" s="1"/>
  <c r="MH15" i="16" a="1"/>
  <c r="MH15" i="16" s="1"/>
  <c r="MG15" i="16" a="1"/>
  <c r="MG15" i="16" s="1"/>
  <c r="MF15" i="16" a="1"/>
  <c r="MF15" i="16" s="1"/>
  <c r="ME15" i="16" a="1"/>
  <c r="ME15" i="16" s="1"/>
  <c r="MD15" i="16" a="1"/>
  <c r="MD15" i="16" s="1"/>
  <c r="MC15" i="16" a="1"/>
  <c r="MC15" i="16" s="1"/>
  <c r="MB15" i="16" a="1"/>
  <c r="MB15" i="16" s="1"/>
  <c r="MA15" i="16" a="1"/>
  <c r="MA15" i="16" s="1"/>
  <c r="LZ15" i="16" a="1"/>
  <c r="LZ15" i="16" s="1"/>
  <c r="LY15" i="16" a="1"/>
  <c r="LY15" i="16" s="1"/>
  <c r="LX15" i="16" a="1"/>
  <c r="LX15" i="16" s="1"/>
  <c r="LW15" i="16" a="1"/>
  <c r="LW15" i="16" s="1"/>
  <c r="LV15" i="16" a="1"/>
  <c r="LV15" i="16" s="1"/>
  <c r="LU15" i="16" a="1"/>
  <c r="LU15" i="16" s="1"/>
  <c r="LT15" i="16" a="1"/>
  <c r="LT15" i="16" s="1"/>
  <c r="LS15" i="16" a="1"/>
  <c r="LS15" i="16" s="1"/>
  <c r="LR15" i="16" a="1"/>
  <c r="LR15" i="16" s="1"/>
  <c r="LQ15" i="16" a="1"/>
  <c r="LQ15" i="16" s="1"/>
  <c r="LP15" i="16" a="1"/>
  <c r="LP15" i="16" s="1"/>
  <c r="LO15" i="16" a="1"/>
  <c r="LO15" i="16" s="1"/>
  <c r="LN15" i="16" a="1"/>
  <c r="LN15" i="16" s="1"/>
  <c r="LM15" i="16" a="1"/>
  <c r="LM15" i="16" s="1"/>
  <c r="LL15" i="16" a="1"/>
  <c r="LL15" i="16" s="1"/>
  <c r="LK15" i="16" a="1"/>
  <c r="LK15" i="16" s="1"/>
  <c r="LJ15" i="16" a="1"/>
  <c r="LJ15" i="16" s="1"/>
  <c r="LI15" i="16" a="1"/>
  <c r="LI15" i="16" s="1"/>
  <c r="LH15" i="16" a="1"/>
  <c r="LH15" i="16" s="1"/>
  <c r="LG15" i="16" a="1"/>
  <c r="LG15" i="16" s="1"/>
  <c r="LF15" i="16" a="1"/>
  <c r="LF15" i="16" s="1"/>
  <c r="LE15" i="16" a="1"/>
  <c r="LE15" i="16" s="1"/>
  <c r="LD15" i="16" a="1"/>
  <c r="LD15" i="16" s="1"/>
  <c r="LC15" i="16" a="1"/>
  <c r="LC15" i="16" s="1"/>
  <c r="LB15" i="16" a="1"/>
  <c r="LB15" i="16" s="1"/>
  <c r="LA15" i="16" a="1"/>
  <c r="LA15" i="16" s="1"/>
  <c r="KZ15" i="16" a="1"/>
  <c r="KZ15" i="16" s="1"/>
  <c r="KY15" i="16" a="1"/>
  <c r="KY15" i="16" s="1"/>
  <c r="KX15" i="16" a="1"/>
  <c r="KX15" i="16" s="1"/>
  <c r="KW15" i="16" a="1"/>
  <c r="KW15" i="16" s="1"/>
  <c r="KV15" i="16" a="1"/>
  <c r="KV15" i="16" s="1"/>
  <c r="KU15" i="16" a="1"/>
  <c r="KU15" i="16" s="1"/>
  <c r="KT15" i="16" a="1"/>
  <c r="KT15" i="16" s="1"/>
  <c r="KS15" i="16" a="1"/>
  <c r="KS15" i="16" s="1"/>
  <c r="KR15" i="16" a="1"/>
  <c r="KR15" i="16" s="1"/>
  <c r="KQ15" i="16" a="1"/>
  <c r="KQ15" i="16" s="1"/>
  <c r="KP15" i="16" a="1"/>
  <c r="KP15" i="16" s="1"/>
  <c r="KO15" i="16" a="1"/>
  <c r="KO15" i="16" s="1"/>
  <c r="KN15" i="16" a="1"/>
  <c r="KN15" i="16" s="1"/>
  <c r="KM15" i="16" a="1"/>
  <c r="KM15" i="16" s="1"/>
  <c r="KL15" i="16" a="1"/>
  <c r="KL15" i="16" s="1"/>
  <c r="KK15" i="16" a="1"/>
  <c r="KK15" i="16" s="1"/>
  <c r="KJ15" i="16" a="1"/>
  <c r="KJ15" i="16" s="1"/>
  <c r="KI15" i="16" a="1"/>
  <c r="KI15" i="16" s="1"/>
  <c r="KH15" i="16" a="1"/>
  <c r="KH15" i="16" s="1"/>
  <c r="KG15" i="16" a="1"/>
  <c r="KG15" i="16" s="1"/>
  <c r="KF15" i="16" a="1"/>
  <c r="KF15" i="16" s="1"/>
  <c r="KE15" i="16" a="1"/>
  <c r="KE15" i="16" s="1"/>
  <c r="KD15" i="16" a="1"/>
  <c r="KD15" i="16" s="1"/>
  <c r="KC15" i="16" a="1"/>
  <c r="KC15" i="16" s="1"/>
  <c r="KB15" i="16" a="1"/>
  <c r="KB15" i="16" s="1"/>
  <c r="KA15" i="16" a="1"/>
  <c r="KA15" i="16" s="1"/>
  <c r="JZ15" i="16" a="1"/>
  <c r="JZ15" i="16" s="1"/>
  <c r="JY15" i="16" a="1"/>
  <c r="JY15" i="16" s="1"/>
  <c r="JX15" i="16" a="1"/>
  <c r="JX15" i="16" s="1"/>
  <c r="JW15" i="16" a="1"/>
  <c r="JW15" i="16" s="1"/>
  <c r="JV15" i="16" a="1"/>
  <c r="JV15" i="16" s="1"/>
  <c r="JU15" i="16" a="1"/>
  <c r="JU15" i="16" s="1"/>
  <c r="JT15" i="16" a="1"/>
  <c r="JT15" i="16" s="1"/>
  <c r="JS15" i="16" a="1"/>
  <c r="JS15" i="16" s="1"/>
  <c r="JR15" i="16" a="1"/>
  <c r="JR15" i="16" s="1"/>
  <c r="JQ15" i="16" a="1"/>
  <c r="JQ15" i="16" s="1"/>
  <c r="JP15" i="16" a="1"/>
  <c r="JP15" i="16" s="1"/>
  <c r="JO15" i="16" a="1"/>
  <c r="JO15" i="16" s="1"/>
  <c r="JN15" i="16" a="1"/>
  <c r="JN15" i="16" s="1"/>
  <c r="JM15" i="16" a="1"/>
  <c r="JM15" i="16" s="1"/>
  <c r="JL15" i="16" a="1"/>
  <c r="JL15" i="16" s="1"/>
  <c r="JK15" i="16" a="1"/>
  <c r="JK15" i="16" s="1"/>
  <c r="JJ15" i="16" a="1"/>
  <c r="JJ15" i="16" s="1"/>
  <c r="JI15" i="16" a="1"/>
  <c r="JI15" i="16" s="1"/>
  <c r="JH15" i="16" a="1"/>
  <c r="JH15" i="16" s="1"/>
  <c r="JG15" i="16" a="1"/>
  <c r="JG15" i="16" s="1"/>
  <c r="JF15" i="16" a="1"/>
  <c r="JF15" i="16" s="1"/>
  <c r="JE15" i="16" a="1"/>
  <c r="JE15" i="16" s="1"/>
  <c r="JD15" i="16" a="1"/>
  <c r="JD15" i="16" s="1"/>
  <c r="JC15" i="16" a="1"/>
  <c r="JC15" i="16" s="1"/>
  <c r="JB15" i="16" a="1"/>
  <c r="JB15" i="16" s="1"/>
  <c r="JA15" i="16" a="1"/>
  <c r="JA15" i="16" s="1"/>
  <c r="IZ15" i="16" a="1"/>
  <c r="IZ15" i="16" s="1"/>
  <c r="IY15" i="16" a="1"/>
  <c r="IY15" i="16" s="1"/>
  <c r="IX15" i="16" a="1"/>
  <c r="IX15" i="16" s="1"/>
  <c r="IW15" i="16" a="1"/>
  <c r="IW15" i="16" s="1"/>
  <c r="IV15" i="16" a="1"/>
  <c r="IV15" i="16" s="1"/>
  <c r="IU15" i="16" a="1"/>
  <c r="IU15" i="16" s="1"/>
  <c r="IT15" i="16" a="1"/>
  <c r="IT15" i="16" s="1"/>
  <c r="IS15" i="16" a="1"/>
  <c r="IS15" i="16" s="1"/>
  <c r="IR15" i="16" a="1"/>
  <c r="IR15" i="16" s="1"/>
  <c r="IQ15" i="16" a="1"/>
  <c r="IQ15" i="16" s="1"/>
  <c r="IP15" i="16" a="1"/>
  <c r="IP15" i="16" s="1"/>
  <c r="IO15" i="16" a="1"/>
  <c r="IO15" i="16" s="1"/>
  <c r="IN15" i="16" a="1"/>
  <c r="IN15" i="16" s="1"/>
  <c r="IM15" i="16" a="1"/>
  <c r="IM15" i="16" s="1"/>
  <c r="IL15" i="16" a="1"/>
  <c r="IL15" i="16" s="1"/>
  <c r="IK15" i="16" a="1"/>
  <c r="IK15" i="16" s="1"/>
  <c r="IJ15" i="16" a="1"/>
  <c r="IJ15" i="16" s="1"/>
  <c r="II15" i="16" a="1"/>
  <c r="II15" i="16" s="1"/>
  <c r="IH15" i="16" a="1"/>
  <c r="IH15" i="16" s="1"/>
  <c r="IG15" i="16" a="1"/>
  <c r="IG15" i="16" s="1"/>
  <c r="IF15" i="16" a="1"/>
  <c r="IF15" i="16" s="1"/>
  <c r="IE15" i="16" a="1"/>
  <c r="IE15" i="16" s="1"/>
  <c r="ID15" i="16" a="1"/>
  <c r="ID15" i="16" s="1"/>
  <c r="IC15" i="16" a="1"/>
  <c r="IC15" i="16" s="1"/>
  <c r="IB15" i="16" a="1"/>
  <c r="IB15" i="16" s="1"/>
  <c r="IA15" i="16" a="1"/>
  <c r="IA15" i="16" s="1"/>
  <c r="HZ15" i="16" a="1"/>
  <c r="HZ15" i="16" s="1"/>
  <c r="HY15" i="16" a="1"/>
  <c r="HY15" i="16" s="1"/>
  <c r="HX15" i="16" a="1"/>
  <c r="HX15" i="16" s="1"/>
  <c r="HW15" i="16" a="1"/>
  <c r="HW15" i="16" s="1"/>
  <c r="HV15" i="16" a="1"/>
  <c r="HV15" i="16" s="1"/>
  <c r="HU15" i="16" a="1"/>
  <c r="HU15" i="16" s="1"/>
  <c r="HT15" i="16" a="1"/>
  <c r="HT15" i="16" s="1"/>
  <c r="HS15" i="16" a="1"/>
  <c r="HS15" i="16" s="1"/>
  <c r="HR15" i="16" a="1"/>
  <c r="HR15" i="16" s="1"/>
  <c r="HQ15" i="16" a="1"/>
  <c r="HQ15" i="16" s="1"/>
  <c r="HP15" i="16" a="1"/>
  <c r="HP15" i="16" s="1"/>
  <c r="HO15" i="16" a="1"/>
  <c r="HO15" i="16" s="1"/>
  <c r="HN15" i="16" a="1"/>
  <c r="HN15" i="16" s="1"/>
  <c r="HM15" i="16" a="1"/>
  <c r="HM15" i="16" s="1"/>
  <c r="HL15" i="16" a="1"/>
  <c r="HL15" i="16" s="1"/>
  <c r="HK15" i="16" a="1"/>
  <c r="HK15" i="16" s="1"/>
  <c r="HJ15" i="16" a="1"/>
  <c r="HJ15" i="16" s="1"/>
  <c r="HI15" i="16" a="1"/>
  <c r="HI15" i="16" s="1"/>
  <c r="HH15" i="16" a="1"/>
  <c r="HH15" i="16" s="1"/>
  <c r="HG15" i="16" a="1"/>
  <c r="HG15" i="16" s="1"/>
  <c r="HF15" i="16" a="1"/>
  <c r="HF15" i="16" s="1"/>
  <c r="HE15" i="16" a="1"/>
  <c r="HE15" i="16" s="1"/>
  <c r="HD15" i="16" a="1"/>
  <c r="HD15" i="16" s="1"/>
  <c r="HC15" i="16" a="1"/>
  <c r="HC15" i="16" s="1"/>
  <c r="HB15" i="16" a="1"/>
  <c r="HB15" i="16" s="1"/>
  <c r="HA15" i="16" a="1"/>
  <c r="HA15" i="16" s="1"/>
  <c r="GZ15" i="16" a="1"/>
  <c r="GZ15" i="16" s="1"/>
  <c r="GY15" i="16" a="1"/>
  <c r="GY15" i="16" s="1"/>
  <c r="GX15" i="16" a="1"/>
  <c r="GX15" i="16" s="1"/>
  <c r="GW15" i="16" a="1"/>
  <c r="GW15" i="16" s="1"/>
  <c r="GV15" i="16" a="1"/>
  <c r="GV15" i="16" s="1"/>
  <c r="GU15" i="16" a="1"/>
  <c r="GU15" i="16" s="1"/>
  <c r="GT15" i="16" a="1"/>
  <c r="GT15" i="16" s="1"/>
  <c r="GS15" i="16" a="1"/>
  <c r="GS15" i="16" s="1"/>
  <c r="GR15" i="16" a="1"/>
  <c r="GR15" i="16" s="1"/>
  <c r="GQ15" i="16" a="1"/>
  <c r="GQ15" i="16" s="1"/>
  <c r="GP15" i="16" a="1"/>
  <c r="GP15" i="16" s="1"/>
  <c r="GO15" i="16" a="1"/>
  <c r="GO15" i="16" s="1"/>
  <c r="GN15" i="16" a="1"/>
  <c r="GN15" i="16" s="1"/>
  <c r="GM15" i="16" a="1"/>
  <c r="GM15" i="16" s="1"/>
  <c r="GL15" i="16" a="1"/>
  <c r="GL15" i="16" s="1"/>
  <c r="GK15" i="16" a="1"/>
  <c r="GK15" i="16" s="1"/>
  <c r="GJ15" i="16" a="1"/>
  <c r="GJ15" i="16" s="1"/>
  <c r="GI15" i="16" a="1"/>
  <c r="GI15" i="16" s="1"/>
  <c r="GH15" i="16" a="1"/>
  <c r="GH15" i="16" s="1"/>
  <c r="GG15" i="16" a="1"/>
  <c r="GG15" i="16" s="1"/>
  <c r="GF15" i="16" a="1"/>
  <c r="GF15" i="16" s="1"/>
  <c r="GE15" i="16" a="1"/>
  <c r="GE15" i="16" s="1"/>
  <c r="GD15" i="16" a="1"/>
  <c r="GD15" i="16" s="1"/>
  <c r="GC15" i="16" a="1"/>
  <c r="GC15" i="16" s="1"/>
  <c r="GB15" i="16" a="1"/>
  <c r="GB15" i="16" s="1"/>
  <c r="GA15" i="16" a="1"/>
  <c r="GA15" i="16" s="1"/>
  <c r="FZ15" i="16" a="1"/>
  <c r="FZ15" i="16" s="1"/>
  <c r="FY15" i="16" a="1"/>
  <c r="FY15" i="16" s="1"/>
  <c r="FX15" i="16" a="1"/>
  <c r="FX15" i="16" s="1"/>
  <c r="FW15" i="16" a="1"/>
  <c r="FW15" i="16" s="1"/>
  <c r="FV15" i="16" a="1"/>
  <c r="FV15" i="16" s="1"/>
  <c r="FU15" i="16" a="1"/>
  <c r="FU15" i="16" s="1"/>
  <c r="FT15" i="16" a="1"/>
  <c r="FT15" i="16" s="1"/>
  <c r="FS15" i="16" a="1"/>
  <c r="FS15" i="16" s="1"/>
  <c r="FR15" i="16" a="1"/>
  <c r="FR15" i="16" s="1"/>
  <c r="FQ15" i="16" a="1"/>
  <c r="FQ15" i="16" s="1"/>
  <c r="FP15" i="16" a="1"/>
  <c r="FP15" i="16" s="1"/>
  <c r="FO15" i="16" a="1"/>
  <c r="FO15" i="16" s="1"/>
  <c r="FN15" i="16" a="1"/>
  <c r="FN15" i="16" s="1"/>
  <c r="FM15" i="16" a="1"/>
  <c r="FM15" i="16" s="1"/>
  <c r="FL15" i="16" a="1"/>
  <c r="FL15" i="16" s="1"/>
  <c r="FK15" i="16" a="1"/>
  <c r="FK15" i="16" s="1"/>
  <c r="FJ15" i="16" a="1"/>
  <c r="FJ15" i="16" s="1"/>
  <c r="FI15" i="16" a="1"/>
  <c r="FI15" i="16" s="1"/>
  <c r="FH15" i="16" a="1"/>
  <c r="FH15" i="16" s="1"/>
  <c r="FG15" i="16" a="1"/>
  <c r="FG15" i="16" s="1"/>
  <c r="FF15" i="16" a="1"/>
  <c r="FF15" i="16" s="1"/>
  <c r="FE15" i="16" a="1"/>
  <c r="FE15" i="16" s="1"/>
  <c r="FD15" i="16" a="1"/>
  <c r="FD15" i="16" s="1"/>
  <c r="FC15" i="16" a="1"/>
  <c r="FC15" i="16" s="1"/>
  <c r="FB15" i="16" a="1"/>
  <c r="FB15" i="16" s="1"/>
  <c r="FA15" i="16" a="1"/>
  <c r="FA15" i="16" s="1"/>
  <c r="EZ15" i="16" a="1"/>
  <c r="EZ15" i="16" s="1"/>
  <c r="EY15" i="16" a="1"/>
  <c r="EY15" i="16" s="1"/>
  <c r="EX15" i="16" a="1"/>
  <c r="EX15" i="16" s="1"/>
  <c r="EW15" i="16" a="1"/>
  <c r="EW15" i="16" s="1"/>
  <c r="EV15" i="16" a="1"/>
  <c r="EV15" i="16" s="1"/>
  <c r="EU15" i="16" a="1"/>
  <c r="EU15" i="16" s="1"/>
  <c r="ET15" i="16" a="1"/>
  <c r="ET15" i="16" s="1"/>
  <c r="ES15" i="16" a="1"/>
  <c r="ES15" i="16" s="1"/>
  <c r="ER15" i="16" a="1"/>
  <c r="ER15" i="16" s="1"/>
  <c r="EQ15" i="16" a="1"/>
  <c r="EQ15" i="16" s="1"/>
  <c r="EP15" i="16" a="1"/>
  <c r="EP15" i="16" s="1"/>
  <c r="EO15" i="16" a="1"/>
  <c r="EO15" i="16" s="1"/>
  <c r="EN15" i="16" a="1"/>
  <c r="EN15" i="16" s="1"/>
  <c r="EM15" i="16" a="1"/>
  <c r="EM15" i="16" s="1"/>
  <c r="EL15" i="16" a="1"/>
  <c r="EL15" i="16" s="1"/>
  <c r="EK15" i="16" a="1"/>
  <c r="EK15" i="16" s="1"/>
  <c r="EJ15" i="16" a="1"/>
  <c r="EJ15" i="16" s="1"/>
  <c r="EI15" i="16" a="1"/>
  <c r="EI15" i="16" s="1"/>
  <c r="EH15" i="16" a="1"/>
  <c r="EH15" i="16" s="1"/>
  <c r="EG15" i="16" a="1"/>
  <c r="EG15" i="16" s="1"/>
  <c r="EF15" i="16" a="1"/>
  <c r="EF15" i="16" s="1"/>
  <c r="EE15" i="16" a="1"/>
  <c r="EE15" i="16" s="1"/>
  <c r="ED15" i="16" a="1"/>
  <c r="ED15" i="16" s="1"/>
  <c r="EC15" i="16" a="1"/>
  <c r="EC15" i="16" s="1"/>
  <c r="EB15" i="16" a="1"/>
  <c r="EB15" i="16" s="1"/>
  <c r="EA15" i="16" a="1"/>
  <c r="EA15" i="16" s="1"/>
  <c r="DZ15" i="16" a="1"/>
  <c r="DZ15" i="16" s="1"/>
  <c r="DY15" i="16" a="1"/>
  <c r="DY15" i="16" s="1"/>
  <c r="DX15" i="16" a="1"/>
  <c r="DX15" i="16" s="1"/>
  <c r="DW15" i="16" a="1"/>
  <c r="DW15" i="16" s="1"/>
  <c r="DV15" i="16" a="1"/>
  <c r="DV15" i="16" s="1"/>
  <c r="DU15" i="16" a="1"/>
  <c r="DU15" i="16" s="1"/>
  <c r="DT15" i="16" a="1"/>
  <c r="DT15" i="16" s="1"/>
  <c r="DS15" i="16" a="1"/>
  <c r="DS15" i="16" s="1"/>
  <c r="DR15" i="16" a="1"/>
  <c r="DR15" i="16" s="1"/>
  <c r="DQ15" i="16" a="1"/>
  <c r="DQ15" i="16" s="1"/>
  <c r="DP15" i="16" a="1"/>
  <c r="DP15" i="16" s="1"/>
  <c r="DO15" i="16" a="1"/>
  <c r="DO15" i="16" s="1"/>
  <c r="DN15" i="16" a="1"/>
  <c r="DN15" i="16" s="1"/>
  <c r="DM15" i="16" a="1"/>
  <c r="DM15" i="16" s="1"/>
  <c r="DL15" i="16" a="1"/>
  <c r="DL15" i="16" s="1"/>
  <c r="DK15" i="16" a="1"/>
  <c r="DK15" i="16" s="1"/>
  <c r="DJ15" i="16" a="1"/>
  <c r="DJ15" i="16" s="1"/>
  <c r="DI15" i="16" a="1"/>
  <c r="DI15" i="16" s="1"/>
  <c r="DH15" i="16" a="1"/>
  <c r="DH15" i="16" s="1"/>
  <c r="DG15" i="16" a="1"/>
  <c r="DG15" i="16" s="1"/>
  <c r="DF15" i="16" a="1"/>
  <c r="DF15" i="16" s="1"/>
  <c r="DE15" i="16" a="1"/>
  <c r="DE15" i="16" s="1"/>
  <c r="DD15" i="16" a="1"/>
  <c r="DD15" i="16" s="1"/>
  <c r="DC15" i="16" a="1"/>
  <c r="DC15" i="16" s="1"/>
  <c r="DB15" i="16" a="1"/>
  <c r="DB15" i="16" s="1"/>
  <c r="DA15" i="16" a="1"/>
  <c r="DA15" i="16" s="1"/>
  <c r="CZ15" i="16" a="1"/>
  <c r="CZ15" i="16" s="1"/>
  <c r="CY15" i="16" a="1"/>
  <c r="CY15" i="16" s="1"/>
  <c r="CX15" i="16" a="1"/>
  <c r="CX15" i="16" s="1"/>
  <c r="CW15" i="16" a="1"/>
  <c r="CW15" i="16" s="1"/>
  <c r="CV15" i="16" a="1"/>
  <c r="CV15" i="16" s="1"/>
  <c r="CU15" i="16" a="1"/>
  <c r="CU15" i="16" s="1"/>
  <c r="CT15" i="16" a="1"/>
  <c r="CT15" i="16" s="1"/>
  <c r="CS15" i="16" a="1"/>
  <c r="CS15" i="16" s="1"/>
  <c r="CR15" i="16" a="1"/>
  <c r="CR15" i="16" s="1"/>
  <c r="CQ15" i="16" a="1"/>
  <c r="CQ15" i="16" s="1"/>
  <c r="CP15" i="16" a="1"/>
  <c r="CP15" i="16" s="1"/>
  <c r="CO15" i="16" a="1"/>
  <c r="CO15" i="16" s="1"/>
  <c r="CN15" i="16" a="1"/>
  <c r="CN15" i="16" s="1"/>
  <c r="CM15" i="16" a="1"/>
  <c r="CM15" i="16" s="1"/>
  <c r="CL15" i="16" a="1"/>
  <c r="CL15" i="16" s="1"/>
  <c r="CK15" i="16" a="1"/>
  <c r="CK15" i="16" s="1"/>
  <c r="CJ15" i="16" a="1"/>
  <c r="CJ15" i="16" s="1"/>
  <c r="CI15" i="16" a="1"/>
  <c r="CI15" i="16" s="1"/>
  <c r="CH15" i="16" a="1"/>
  <c r="CH15" i="16" s="1"/>
  <c r="CG15" i="16" a="1"/>
  <c r="CG15" i="16" s="1"/>
  <c r="CF15" i="16" a="1"/>
  <c r="CF15" i="16" s="1"/>
  <c r="CE15" i="16" a="1"/>
  <c r="CE15" i="16" s="1"/>
  <c r="CD15" i="16" a="1"/>
  <c r="CD15" i="16" s="1"/>
  <c r="CC15" i="16" a="1"/>
  <c r="CC15" i="16" s="1"/>
  <c r="CB15" i="16" a="1"/>
  <c r="CB15" i="16" s="1"/>
  <c r="CA15" i="16" a="1"/>
  <c r="CA15" i="16" s="1"/>
  <c r="BZ15" i="16" a="1"/>
  <c r="BZ15" i="16" s="1"/>
  <c r="BY15" i="16" a="1"/>
  <c r="BY15" i="16" s="1"/>
  <c r="BX15" i="16" a="1"/>
  <c r="BX15" i="16" s="1"/>
  <c r="BW15" i="16" a="1"/>
  <c r="BW15" i="16" s="1"/>
  <c r="BV15" i="16" a="1"/>
  <c r="BV15" i="16" s="1"/>
  <c r="BU15" i="16" a="1"/>
  <c r="BU15" i="16" s="1"/>
  <c r="BT15" i="16" a="1"/>
  <c r="BT15" i="16" s="1"/>
  <c r="BS15" i="16" a="1"/>
  <c r="BS15" i="16" s="1"/>
  <c r="BR15" i="16" a="1"/>
  <c r="BR15" i="16" s="1"/>
  <c r="BQ15" i="16" a="1"/>
  <c r="BQ15" i="16" s="1"/>
  <c r="BP15" i="16" a="1"/>
  <c r="BP15" i="16" s="1"/>
  <c r="BO15" i="16" a="1"/>
  <c r="BO15" i="16" s="1"/>
  <c r="BN15" i="16" a="1"/>
  <c r="BN15" i="16" s="1"/>
  <c r="BM15" i="16" a="1"/>
  <c r="BM15" i="16" s="1"/>
  <c r="BL15" i="16" a="1"/>
  <c r="BL15" i="16" s="1"/>
  <c r="BK15" i="16" a="1"/>
  <c r="BK15" i="16" s="1"/>
  <c r="BJ15" i="16" a="1"/>
  <c r="BJ15" i="16" s="1"/>
  <c r="BI15" i="16" a="1"/>
  <c r="BI15" i="16" s="1"/>
  <c r="BH15" i="16" a="1"/>
  <c r="BH15" i="16" s="1"/>
  <c r="BG15" i="16" a="1"/>
  <c r="BG15" i="16" s="1"/>
  <c r="BF15" i="16" a="1"/>
  <c r="BF15" i="16" s="1"/>
  <c r="BE15" i="16" a="1"/>
  <c r="BE15" i="16" s="1"/>
  <c r="BD15" i="16" a="1"/>
  <c r="BD15" i="16" s="1"/>
  <c r="BC15" i="16" a="1"/>
  <c r="BC15" i="16" s="1"/>
  <c r="BB15" i="16" a="1"/>
  <c r="BB15" i="16" s="1"/>
  <c r="BA15" i="16" a="1"/>
  <c r="BA15" i="16" s="1"/>
  <c r="AZ15" i="16" a="1"/>
  <c r="AZ15" i="16" s="1"/>
  <c r="AY15" i="16" a="1"/>
  <c r="AY15" i="16" s="1"/>
  <c r="AX15" i="16" a="1"/>
  <c r="AX15" i="16" s="1"/>
  <c r="AW15" i="16" a="1"/>
  <c r="AW15" i="16" s="1"/>
  <c r="AV15" i="16" a="1"/>
  <c r="AV15" i="16" s="1"/>
  <c r="AU15" i="16" a="1"/>
  <c r="AU15" i="16" s="1"/>
  <c r="AT15" i="16" a="1"/>
  <c r="AT15" i="16" s="1"/>
  <c r="AS15" i="16" a="1"/>
  <c r="AS15" i="16" s="1"/>
  <c r="AR15" i="16" a="1"/>
  <c r="AR15" i="16" s="1"/>
  <c r="AQ15" i="16" a="1"/>
  <c r="AQ15" i="16" s="1"/>
  <c r="AP15" i="16" a="1"/>
  <c r="AP15" i="16" s="1"/>
  <c r="AO15" i="16" a="1"/>
  <c r="AO15" i="16" s="1"/>
  <c r="AN15" i="16" a="1"/>
  <c r="AN15" i="16" s="1"/>
  <c r="AM15" i="16" a="1"/>
  <c r="AM15" i="16" s="1"/>
  <c r="AL15" i="16" a="1"/>
  <c r="AL15" i="16" s="1"/>
  <c r="AK15" i="16" a="1"/>
  <c r="AK15" i="16" s="1"/>
  <c r="AJ15" i="16" a="1"/>
  <c r="AJ15" i="16" s="1"/>
  <c r="AI15" i="16" a="1"/>
  <c r="AI15" i="16" s="1"/>
  <c r="AH15" i="16" a="1"/>
  <c r="AH15" i="16" s="1"/>
  <c r="AG15" i="16" a="1"/>
  <c r="AG15" i="16" s="1"/>
  <c r="AF15" i="16" a="1"/>
  <c r="AF15" i="16" s="1"/>
  <c r="AE15" i="16" a="1"/>
  <c r="AE15" i="16" s="1"/>
  <c r="AD15" i="16" a="1"/>
  <c r="AD15" i="16" s="1"/>
  <c r="AC15" i="16" a="1"/>
  <c r="AC15" i="16" s="1"/>
  <c r="AB15" i="16" a="1"/>
  <c r="AB15" i="16" s="1"/>
  <c r="AA15" i="16" a="1"/>
  <c r="AA15" i="16" s="1"/>
  <c r="Z15" i="16" a="1"/>
  <c r="Z15" i="16" s="1"/>
  <c r="Y15" i="16" a="1"/>
  <c r="Y15" i="16" s="1"/>
  <c r="X15" i="16" a="1"/>
  <c r="X15" i="16" s="1"/>
  <c r="W15" i="16" a="1"/>
  <c r="W15" i="16" s="1"/>
  <c r="V15" i="16" a="1"/>
  <c r="V15" i="16" s="1"/>
  <c r="U15" i="16" a="1"/>
  <c r="U15" i="16" s="1"/>
  <c r="T15" i="16" a="1"/>
  <c r="T15" i="16" s="1"/>
  <c r="S15" i="16" a="1"/>
  <c r="S15" i="16" s="1"/>
  <c r="R15" i="16" a="1"/>
  <c r="R15" i="16" s="1"/>
  <c r="Q15" i="16" a="1"/>
  <c r="Q15" i="16" s="1"/>
  <c r="P15" i="16" a="1"/>
  <c r="P15" i="16" s="1"/>
  <c r="O15" i="16" a="1"/>
  <c r="O15" i="16" s="1"/>
  <c r="N15" i="16" a="1"/>
  <c r="N15" i="16" s="1"/>
  <c r="M15" i="16" a="1"/>
  <c r="M15" i="16" s="1"/>
  <c r="L15" i="16" a="1"/>
  <c r="L15" i="16" s="1"/>
  <c r="K15" i="16" a="1"/>
  <c r="K15" i="16" s="1"/>
  <c r="J15" i="16" a="1"/>
  <c r="J15" i="16" s="1"/>
  <c r="NJ14" i="16" a="1"/>
  <c r="NJ14" i="16" s="1"/>
  <c r="NI14" i="16" a="1"/>
  <c r="NI14" i="16" s="1"/>
  <c r="NH14" i="16" a="1"/>
  <c r="NH14" i="16" s="1"/>
  <c r="NG14" i="16" a="1"/>
  <c r="NG14" i="16" s="1"/>
  <c r="NF14" i="16" a="1"/>
  <c r="NF14" i="16" s="1"/>
  <c r="NE14" i="16" a="1"/>
  <c r="NE14" i="16" s="1"/>
  <c r="ND14" i="16" a="1"/>
  <c r="ND14" i="16" s="1"/>
  <c r="NC14" i="16" a="1"/>
  <c r="NC14" i="16" s="1"/>
  <c r="NB14" i="16" a="1"/>
  <c r="NB14" i="16" s="1"/>
  <c r="NA14" i="16" a="1"/>
  <c r="NA14" i="16" s="1"/>
  <c r="MZ14" i="16" a="1"/>
  <c r="MZ14" i="16" s="1"/>
  <c r="MY14" i="16" a="1"/>
  <c r="MY14" i="16" s="1"/>
  <c r="MX14" i="16" a="1"/>
  <c r="MX14" i="16" s="1"/>
  <c r="MW14" i="16" a="1"/>
  <c r="MW14" i="16" s="1"/>
  <c r="MV14" i="16" a="1"/>
  <c r="MV14" i="16" s="1"/>
  <c r="MU14" i="16" a="1"/>
  <c r="MU14" i="16" s="1"/>
  <c r="MT14" i="16" a="1"/>
  <c r="MT14" i="16" s="1"/>
  <c r="MS14" i="16" a="1"/>
  <c r="MS14" i="16" s="1"/>
  <c r="MR14" i="16" a="1"/>
  <c r="MR14" i="16" s="1"/>
  <c r="MQ14" i="16" a="1"/>
  <c r="MQ14" i="16" s="1"/>
  <c r="MP14" i="16" a="1"/>
  <c r="MP14" i="16" s="1"/>
  <c r="MO14" i="16" a="1"/>
  <c r="MO14" i="16" s="1"/>
  <c r="MN14" i="16" a="1"/>
  <c r="MN14" i="16" s="1"/>
  <c r="MM14" i="16" a="1"/>
  <c r="MM14" i="16" s="1"/>
  <c r="ML14" i="16" a="1"/>
  <c r="ML14" i="16" s="1"/>
  <c r="MK14" i="16" a="1"/>
  <c r="MK14" i="16" s="1"/>
  <c r="MJ14" i="16" a="1"/>
  <c r="MJ14" i="16" s="1"/>
  <c r="MI14" i="16" a="1"/>
  <c r="MI14" i="16" s="1"/>
  <c r="MH14" i="16" a="1"/>
  <c r="MH14" i="16" s="1"/>
  <c r="MG14" i="16" a="1"/>
  <c r="MG14" i="16" s="1"/>
  <c r="MF14" i="16" a="1"/>
  <c r="MF14" i="16" s="1"/>
  <c r="ME14" i="16" a="1"/>
  <c r="ME14" i="16" s="1"/>
  <c r="MD14" i="16" a="1"/>
  <c r="MD14" i="16" s="1"/>
  <c r="MC14" i="16" a="1"/>
  <c r="MC14" i="16" s="1"/>
  <c r="MB14" i="16" a="1"/>
  <c r="MB14" i="16" s="1"/>
  <c r="MA14" i="16" a="1"/>
  <c r="MA14" i="16" s="1"/>
  <c r="LZ14" i="16" a="1"/>
  <c r="LZ14" i="16" s="1"/>
  <c r="LY14" i="16" a="1"/>
  <c r="LY14" i="16" s="1"/>
  <c r="LX14" i="16" a="1"/>
  <c r="LX14" i="16" s="1"/>
  <c r="LW14" i="16" a="1"/>
  <c r="LW14" i="16" s="1"/>
  <c r="LV14" i="16" a="1"/>
  <c r="LV14" i="16" s="1"/>
  <c r="LU14" i="16" a="1"/>
  <c r="LU14" i="16" s="1"/>
  <c r="LT14" i="16" a="1"/>
  <c r="LT14" i="16" s="1"/>
  <c r="LS14" i="16" a="1"/>
  <c r="LS14" i="16" s="1"/>
  <c r="LR14" i="16" a="1"/>
  <c r="LR14" i="16" s="1"/>
  <c r="LQ14" i="16" a="1"/>
  <c r="LQ14" i="16" s="1"/>
  <c r="LP14" i="16" a="1"/>
  <c r="LP14" i="16" s="1"/>
  <c r="LO14" i="16" a="1"/>
  <c r="LO14" i="16" s="1"/>
  <c r="LN14" i="16" a="1"/>
  <c r="LN14" i="16" s="1"/>
  <c r="LM14" i="16" a="1"/>
  <c r="LM14" i="16" s="1"/>
  <c r="LL14" i="16" a="1"/>
  <c r="LL14" i="16" s="1"/>
  <c r="LK14" i="16" a="1"/>
  <c r="LK14" i="16" s="1"/>
  <c r="LJ14" i="16" a="1"/>
  <c r="LJ14" i="16" s="1"/>
  <c r="LI14" i="16" a="1"/>
  <c r="LI14" i="16" s="1"/>
  <c r="LH14" i="16" a="1"/>
  <c r="LH14" i="16" s="1"/>
  <c r="LG14" i="16" a="1"/>
  <c r="LG14" i="16" s="1"/>
  <c r="LF14" i="16" a="1"/>
  <c r="LF14" i="16" s="1"/>
  <c r="LE14" i="16" a="1"/>
  <c r="LE14" i="16" s="1"/>
  <c r="LD14" i="16" a="1"/>
  <c r="LD14" i="16" s="1"/>
  <c r="LC14" i="16" a="1"/>
  <c r="LC14" i="16" s="1"/>
  <c r="LB14" i="16" a="1"/>
  <c r="LB14" i="16" s="1"/>
  <c r="LA14" i="16" a="1"/>
  <c r="LA14" i="16" s="1"/>
  <c r="KZ14" i="16" a="1"/>
  <c r="KZ14" i="16" s="1"/>
  <c r="KY14" i="16" a="1"/>
  <c r="KY14" i="16" s="1"/>
  <c r="KX14" i="16" a="1"/>
  <c r="KX14" i="16" s="1"/>
  <c r="KW14" i="16" a="1"/>
  <c r="KW14" i="16" s="1"/>
  <c r="KV14" i="16" a="1"/>
  <c r="KV14" i="16" s="1"/>
  <c r="KU14" i="16" a="1"/>
  <c r="KU14" i="16" s="1"/>
  <c r="KT14" i="16" a="1"/>
  <c r="KT14" i="16" s="1"/>
  <c r="KS14" i="16" a="1"/>
  <c r="KS14" i="16" s="1"/>
  <c r="KR14" i="16" a="1"/>
  <c r="KR14" i="16" s="1"/>
  <c r="KQ14" i="16" a="1"/>
  <c r="KQ14" i="16" s="1"/>
  <c r="KP14" i="16" a="1"/>
  <c r="KP14" i="16" s="1"/>
  <c r="KO14" i="16" a="1"/>
  <c r="KO14" i="16" s="1"/>
  <c r="KN14" i="16" a="1"/>
  <c r="KN14" i="16" s="1"/>
  <c r="KM14" i="16" a="1"/>
  <c r="KM14" i="16" s="1"/>
  <c r="KL14" i="16" a="1"/>
  <c r="KL14" i="16" s="1"/>
  <c r="KK14" i="16" a="1"/>
  <c r="KK14" i="16" s="1"/>
  <c r="KJ14" i="16" a="1"/>
  <c r="KJ14" i="16" s="1"/>
  <c r="KI14" i="16" a="1"/>
  <c r="KI14" i="16" s="1"/>
  <c r="KH14" i="16" a="1"/>
  <c r="KH14" i="16" s="1"/>
  <c r="KG14" i="16" a="1"/>
  <c r="KG14" i="16" s="1"/>
  <c r="KF14" i="16" a="1"/>
  <c r="KF14" i="16" s="1"/>
  <c r="KE14" i="16" a="1"/>
  <c r="KE14" i="16" s="1"/>
  <c r="KD14" i="16" a="1"/>
  <c r="KD14" i="16" s="1"/>
  <c r="KC14" i="16" a="1"/>
  <c r="KC14" i="16" s="1"/>
  <c r="KB14" i="16" a="1"/>
  <c r="KB14" i="16" s="1"/>
  <c r="KA14" i="16" a="1"/>
  <c r="KA14" i="16" s="1"/>
  <c r="JZ14" i="16" a="1"/>
  <c r="JZ14" i="16" s="1"/>
  <c r="JY14" i="16" a="1"/>
  <c r="JY14" i="16" s="1"/>
  <c r="JX14" i="16" a="1"/>
  <c r="JX14" i="16" s="1"/>
  <c r="JW14" i="16" a="1"/>
  <c r="JW14" i="16" s="1"/>
  <c r="JV14" i="16" a="1"/>
  <c r="JV14" i="16" s="1"/>
  <c r="JU14" i="16" a="1"/>
  <c r="JU14" i="16" s="1"/>
  <c r="JT14" i="16" a="1"/>
  <c r="JT14" i="16" s="1"/>
  <c r="JS14" i="16" a="1"/>
  <c r="JS14" i="16" s="1"/>
  <c r="JR14" i="16" a="1"/>
  <c r="JR14" i="16" s="1"/>
  <c r="JQ14" i="16" a="1"/>
  <c r="JQ14" i="16" s="1"/>
  <c r="JP14" i="16" a="1"/>
  <c r="JP14" i="16" s="1"/>
  <c r="JO14" i="16" a="1"/>
  <c r="JO14" i="16" s="1"/>
  <c r="JN14" i="16" a="1"/>
  <c r="JN14" i="16" s="1"/>
  <c r="JM14" i="16" a="1"/>
  <c r="JM14" i="16" s="1"/>
  <c r="JL14" i="16" a="1"/>
  <c r="JL14" i="16" s="1"/>
  <c r="JK14" i="16" a="1"/>
  <c r="JK14" i="16" s="1"/>
  <c r="JJ14" i="16" a="1"/>
  <c r="JJ14" i="16" s="1"/>
  <c r="JI14" i="16" a="1"/>
  <c r="JI14" i="16" s="1"/>
  <c r="JH14" i="16" a="1"/>
  <c r="JH14" i="16" s="1"/>
  <c r="JG14" i="16" a="1"/>
  <c r="JG14" i="16" s="1"/>
  <c r="JF14" i="16" a="1"/>
  <c r="JF14" i="16" s="1"/>
  <c r="JE14" i="16" a="1"/>
  <c r="JE14" i="16" s="1"/>
  <c r="JD14" i="16" a="1"/>
  <c r="JD14" i="16" s="1"/>
  <c r="JC14" i="16" a="1"/>
  <c r="JC14" i="16" s="1"/>
  <c r="JB14" i="16" a="1"/>
  <c r="JB14" i="16" s="1"/>
  <c r="JA14" i="16" a="1"/>
  <c r="JA14" i="16" s="1"/>
  <c r="IZ14" i="16" a="1"/>
  <c r="IZ14" i="16" s="1"/>
  <c r="IY14" i="16" a="1"/>
  <c r="IY14" i="16" s="1"/>
  <c r="IX14" i="16" a="1"/>
  <c r="IX14" i="16" s="1"/>
  <c r="IW14" i="16" a="1"/>
  <c r="IW14" i="16" s="1"/>
  <c r="IV14" i="16" a="1"/>
  <c r="IV14" i="16" s="1"/>
  <c r="IU14" i="16" a="1"/>
  <c r="IU14" i="16" s="1"/>
  <c r="IT14" i="16" a="1"/>
  <c r="IT14" i="16" s="1"/>
  <c r="IS14" i="16" a="1"/>
  <c r="IS14" i="16" s="1"/>
  <c r="IR14" i="16" a="1"/>
  <c r="IR14" i="16" s="1"/>
  <c r="IQ14" i="16" a="1"/>
  <c r="IQ14" i="16" s="1"/>
  <c r="IP14" i="16" a="1"/>
  <c r="IP14" i="16" s="1"/>
  <c r="IO14" i="16" a="1"/>
  <c r="IO14" i="16" s="1"/>
  <c r="IN14" i="16" a="1"/>
  <c r="IN14" i="16" s="1"/>
  <c r="IM14" i="16" a="1"/>
  <c r="IM14" i="16" s="1"/>
  <c r="IL14" i="16" a="1"/>
  <c r="IL14" i="16" s="1"/>
  <c r="IK14" i="16" a="1"/>
  <c r="IK14" i="16" s="1"/>
  <c r="IJ14" i="16" a="1"/>
  <c r="IJ14" i="16" s="1"/>
  <c r="II14" i="16" a="1"/>
  <c r="II14" i="16" s="1"/>
  <c r="IH14" i="16" a="1"/>
  <c r="IH14" i="16" s="1"/>
  <c r="IG14" i="16" a="1"/>
  <c r="IG14" i="16" s="1"/>
  <c r="IF14" i="16" a="1"/>
  <c r="IF14" i="16" s="1"/>
  <c r="IE14" i="16" a="1"/>
  <c r="IE14" i="16" s="1"/>
  <c r="ID14" i="16" a="1"/>
  <c r="ID14" i="16" s="1"/>
  <c r="IC14" i="16" a="1"/>
  <c r="IC14" i="16" s="1"/>
  <c r="IB14" i="16" a="1"/>
  <c r="IB14" i="16" s="1"/>
  <c r="IA14" i="16" a="1"/>
  <c r="IA14" i="16" s="1"/>
  <c r="HZ14" i="16" a="1"/>
  <c r="HZ14" i="16" s="1"/>
  <c r="HY14" i="16" a="1"/>
  <c r="HY14" i="16" s="1"/>
  <c r="HX14" i="16" a="1"/>
  <c r="HX14" i="16" s="1"/>
  <c r="HW14" i="16" a="1"/>
  <c r="HW14" i="16" s="1"/>
  <c r="HV14" i="16" a="1"/>
  <c r="HV14" i="16" s="1"/>
  <c r="HU14" i="16" a="1"/>
  <c r="HU14" i="16" s="1"/>
  <c r="HT14" i="16" a="1"/>
  <c r="HT14" i="16" s="1"/>
  <c r="HS14" i="16" a="1"/>
  <c r="HS14" i="16" s="1"/>
  <c r="HR14" i="16" a="1"/>
  <c r="HR14" i="16" s="1"/>
  <c r="HQ14" i="16" a="1"/>
  <c r="HQ14" i="16" s="1"/>
  <c r="HP14" i="16" a="1"/>
  <c r="HP14" i="16" s="1"/>
  <c r="HO14" i="16" a="1"/>
  <c r="HO14" i="16" s="1"/>
  <c r="HN14" i="16" a="1"/>
  <c r="HN14" i="16" s="1"/>
  <c r="HM14" i="16" a="1"/>
  <c r="HM14" i="16" s="1"/>
  <c r="HL14" i="16" a="1"/>
  <c r="HL14" i="16" s="1"/>
  <c r="HK14" i="16" a="1"/>
  <c r="HK14" i="16" s="1"/>
  <c r="HJ14" i="16" a="1"/>
  <c r="HJ14" i="16" s="1"/>
  <c r="HI14" i="16" a="1"/>
  <c r="HI14" i="16" s="1"/>
  <c r="HH14" i="16" a="1"/>
  <c r="HH14" i="16" s="1"/>
  <c r="HG14" i="16" a="1"/>
  <c r="HG14" i="16" s="1"/>
  <c r="HF14" i="16" a="1"/>
  <c r="HF14" i="16" s="1"/>
  <c r="HE14" i="16" a="1"/>
  <c r="HE14" i="16" s="1"/>
  <c r="HD14" i="16" a="1"/>
  <c r="HD14" i="16" s="1"/>
  <c r="HC14" i="16" a="1"/>
  <c r="HC14" i="16" s="1"/>
  <c r="HB14" i="16" a="1"/>
  <c r="HB14" i="16" s="1"/>
  <c r="HA14" i="16" a="1"/>
  <c r="HA14" i="16" s="1"/>
  <c r="GZ14" i="16" a="1"/>
  <c r="GZ14" i="16" s="1"/>
  <c r="GY14" i="16" a="1"/>
  <c r="GY14" i="16" s="1"/>
  <c r="GX14" i="16" a="1"/>
  <c r="GX14" i="16" s="1"/>
  <c r="GW14" i="16" a="1"/>
  <c r="GW14" i="16" s="1"/>
  <c r="GV14" i="16" a="1"/>
  <c r="GV14" i="16" s="1"/>
  <c r="GU14" i="16" a="1"/>
  <c r="GU14" i="16" s="1"/>
  <c r="GT14" i="16" a="1"/>
  <c r="GT14" i="16" s="1"/>
  <c r="GS14" i="16" a="1"/>
  <c r="GS14" i="16" s="1"/>
  <c r="GR14" i="16" a="1"/>
  <c r="GR14" i="16" s="1"/>
  <c r="GQ14" i="16" a="1"/>
  <c r="GQ14" i="16" s="1"/>
  <c r="GP14" i="16" a="1"/>
  <c r="GP14" i="16" s="1"/>
  <c r="GO14" i="16" a="1"/>
  <c r="GO14" i="16" s="1"/>
  <c r="GN14" i="16" a="1"/>
  <c r="GN14" i="16" s="1"/>
  <c r="GM14" i="16" a="1"/>
  <c r="GM14" i="16" s="1"/>
  <c r="GL14" i="16" a="1"/>
  <c r="GL14" i="16" s="1"/>
  <c r="GK14" i="16" a="1"/>
  <c r="GK14" i="16" s="1"/>
  <c r="GJ14" i="16" a="1"/>
  <c r="GJ14" i="16" s="1"/>
  <c r="GI14" i="16" a="1"/>
  <c r="GI14" i="16" s="1"/>
  <c r="GH14" i="16" a="1"/>
  <c r="GH14" i="16" s="1"/>
  <c r="GG14" i="16" a="1"/>
  <c r="GG14" i="16" s="1"/>
  <c r="GF14" i="16" a="1"/>
  <c r="GF14" i="16" s="1"/>
  <c r="GE14" i="16" a="1"/>
  <c r="GE14" i="16" s="1"/>
  <c r="GD14" i="16" a="1"/>
  <c r="GD14" i="16" s="1"/>
  <c r="GC14" i="16" a="1"/>
  <c r="GC14" i="16" s="1"/>
  <c r="GB14" i="16" a="1"/>
  <c r="GB14" i="16" s="1"/>
  <c r="GA14" i="16" a="1"/>
  <c r="GA14" i="16" s="1"/>
  <c r="FZ14" i="16" a="1"/>
  <c r="FZ14" i="16" s="1"/>
  <c r="FY14" i="16" a="1"/>
  <c r="FY14" i="16" s="1"/>
  <c r="FX14" i="16" a="1"/>
  <c r="FX14" i="16" s="1"/>
  <c r="FW14" i="16" a="1"/>
  <c r="FW14" i="16" s="1"/>
  <c r="FV14" i="16" a="1"/>
  <c r="FV14" i="16" s="1"/>
  <c r="FU14" i="16" a="1"/>
  <c r="FU14" i="16" s="1"/>
  <c r="FT14" i="16" a="1"/>
  <c r="FT14" i="16" s="1"/>
  <c r="FS14" i="16" a="1"/>
  <c r="FS14" i="16" s="1"/>
  <c r="FR14" i="16" a="1"/>
  <c r="FR14" i="16" s="1"/>
  <c r="FQ14" i="16" a="1"/>
  <c r="FQ14" i="16" s="1"/>
  <c r="FP14" i="16" a="1"/>
  <c r="FP14" i="16" s="1"/>
  <c r="FO14" i="16" a="1"/>
  <c r="FO14" i="16" s="1"/>
  <c r="FN14" i="16" a="1"/>
  <c r="FN14" i="16" s="1"/>
  <c r="FM14" i="16" a="1"/>
  <c r="FM14" i="16" s="1"/>
  <c r="FL14" i="16" a="1"/>
  <c r="FL14" i="16" s="1"/>
  <c r="FK14" i="16" a="1"/>
  <c r="FK14" i="16" s="1"/>
  <c r="FJ14" i="16" a="1"/>
  <c r="FJ14" i="16" s="1"/>
  <c r="FI14" i="16" a="1"/>
  <c r="FI14" i="16" s="1"/>
  <c r="FH14" i="16" a="1"/>
  <c r="FH14" i="16" s="1"/>
  <c r="FG14" i="16" a="1"/>
  <c r="FG14" i="16" s="1"/>
  <c r="FF14" i="16" a="1"/>
  <c r="FF14" i="16" s="1"/>
  <c r="FE14" i="16" a="1"/>
  <c r="FE14" i="16" s="1"/>
  <c r="FD14" i="16" a="1"/>
  <c r="FD14" i="16" s="1"/>
  <c r="FC14" i="16" a="1"/>
  <c r="FC14" i="16" s="1"/>
  <c r="FB14" i="16" a="1"/>
  <c r="FB14" i="16" s="1"/>
  <c r="FA14" i="16" a="1"/>
  <c r="FA14" i="16" s="1"/>
  <c r="EZ14" i="16" a="1"/>
  <c r="EZ14" i="16" s="1"/>
  <c r="EY14" i="16" a="1"/>
  <c r="EY14" i="16" s="1"/>
  <c r="EX14" i="16" a="1"/>
  <c r="EX14" i="16" s="1"/>
  <c r="EW14" i="16" a="1"/>
  <c r="EW14" i="16" s="1"/>
  <c r="EV14" i="16" a="1"/>
  <c r="EV14" i="16" s="1"/>
  <c r="EU14" i="16" a="1"/>
  <c r="EU14" i="16" s="1"/>
  <c r="ET14" i="16" a="1"/>
  <c r="ET14" i="16" s="1"/>
  <c r="ES14" i="16" a="1"/>
  <c r="ES14" i="16" s="1"/>
  <c r="ER14" i="16" a="1"/>
  <c r="ER14" i="16" s="1"/>
  <c r="EQ14" i="16" a="1"/>
  <c r="EQ14" i="16" s="1"/>
  <c r="EP14" i="16" a="1"/>
  <c r="EP14" i="16" s="1"/>
  <c r="EO14" i="16" a="1"/>
  <c r="EO14" i="16" s="1"/>
  <c r="EN14" i="16" a="1"/>
  <c r="EN14" i="16" s="1"/>
  <c r="EM14" i="16" a="1"/>
  <c r="EM14" i="16" s="1"/>
  <c r="EL14" i="16" a="1"/>
  <c r="EL14" i="16" s="1"/>
  <c r="EK14" i="16" a="1"/>
  <c r="EK14" i="16" s="1"/>
  <c r="EJ14" i="16" a="1"/>
  <c r="EJ14" i="16" s="1"/>
  <c r="EI14" i="16" a="1"/>
  <c r="EI14" i="16" s="1"/>
  <c r="EH14" i="16" a="1"/>
  <c r="EH14" i="16" s="1"/>
  <c r="EG14" i="16" a="1"/>
  <c r="EG14" i="16" s="1"/>
  <c r="EF14" i="16" a="1"/>
  <c r="EF14" i="16" s="1"/>
  <c r="EE14" i="16" a="1"/>
  <c r="EE14" i="16" s="1"/>
  <c r="ED14" i="16" a="1"/>
  <c r="ED14" i="16" s="1"/>
  <c r="EC14" i="16" a="1"/>
  <c r="EC14" i="16" s="1"/>
  <c r="EB14" i="16" a="1"/>
  <c r="EB14" i="16" s="1"/>
  <c r="EA14" i="16" a="1"/>
  <c r="EA14" i="16" s="1"/>
  <c r="DZ14" i="16" a="1"/>
  <c r="DZ14" i="16" s="1"/>
  <c r="DY14" i="16" a="1"/>
  <c r="DY14" i="16" s="1"/>
  <c r="DX14" i="16" a="1"/>
  <c r="DX14" i="16" s="1"/>
  <c r="DW14" i="16" a="1"/>
  <c r="DW14" i="16" s="1"/>
  <c r="DV14" i="16" a="1"/>
  <c r="DV14" i="16" s="1"/>
  <c r="DU14" i="16" a="1"/>
  <c r="DU14" i="16" s="1"/>
  <c r="DT14" i="16" a="1"/>
  <c r="DT14" i="16" s="1"/>
  <c r="DS14" i="16" a="1"/>
  <c r="DS14" i="16" s="1"/>
  <c r="DR14" i="16" a="1"/>
  <c r="DR14" i="16" s="1"/>
  <c r="DQ14" i="16" a="1"/>
  <c r="DQ14" i="16" s="1"/>
  <c r="DP14" i="16" a="1"/>
  <c r="DP14" i="16" s="1"/>
  <c r="DO14" i="16" a="1"/>
  <c r="DO14" i="16" s="1"/>
  <c r="DN14" i="16" a="1"/>
  <c r="DN14" i="16" s="1"/>
  <c r="DM14" i="16" a="1"/>
  <c r="DM14" i="16" s="1"/>
  <c r="DL14" i="16" a="1"/>
  <c r="DL14" i="16" s="1"/>
  <c r="DK14" i="16" a="1"/>
  <c r="DK14" i="16" s="1"/>
  <c r="DJ14" i="16" a="1"/>
  <c r="DJ14" i="16" s="1"/>
  <c r="DI14" i="16" a="1"/>
  <c r="DI14" i="16" s="1"/>
  <c r="DH14" i="16" a="1"/>
  <c r="DH14" i="16" s="1"/>
  <c r="DG14" i="16" a="1"/>
  <c r="DG14" i="16" s="1"/>
  <c r="DF14" i="16" a="1"/>
  <c r="DF14" i="16" s="1"/>
  <c r="DE14" i="16" a="1"/>
  <c r="DE14" i="16" s="1"/>
  <c r="DD14" i="16" a="1"/>
  <c r="DD14" i="16" s="1"/>
  <c r="DC14" i="16" a="1"/>
  <c r="DC14" i="16" s="1"/>
  <c r="DB14" i="16" a="1"/>
  <c r="DB14" i="16" s="1"/>
  <c r="DA14" i="16" a="1"/>
  <c r="DA14" i="16" s="1"/>
  <c r="CZ14" i="16" a="1"/>
  <c r="CZ14" i="16" s="1"/>
  <c r="CY14" i="16" a="1"/>
  <c r="CY14" i="16" s="1"/>
  <c r="CX14" i="16" a="1"/>
  <c r="CX14" i="16" s="1"/>
  <c r="CW14" i="16" a="1"/>
  <c r="CW14" i="16" s="1"/>
  <c r="CV14" i="16" a="1"/>
  <c r="CV14" i="16" s="1"/>
  <c r="CU14" i="16" a="1"/>
  <c r="CU14" i="16" s="1"/>
  <c r="CT14" i="16" a="1"/>
  <c r="CT14" i="16" s="1"/>
  <c r="CS14" i="16" a="1"/>
  <c r="CS14" i="16" s="1"/>
  <c r="CR14" i="16" a="1"/>
  <c r="CR14" i="16" s="1"/>
  <c r="CQ14" i="16" a="1"/>
  <c r="CQ14" i="16" s="1"/>
  <c r="CP14" i="16" a="1"/>
  <c r="CP14" i="16" s="1"/>
  <c r="CO14" i="16" a="1"/>
  <c r="CO14" i="16" s="1"/>
  <c r="CN14" i="16" a="1"/>
  <c r="CN14" i="16" s="1"/>
  <c r="CM14" i="16" a="1"/>
  <c r="CM14" i="16" s="1"/>
  <c r="CL14" i="16" a="1"/>
  <c r="CL14" i="16" s="1"/>
  <c r="CK14" i="16" a="1"/>
  <c r="CK14" i="16" s="1"/>
  <c r="CJ14" i="16" a="1"/>
  <c r="CJ14" i="16" s="1"/>
  <c r="CI14" i="16" a="1"/>
  <c r="CI14" i="16" s="1"/>
  <c r="CH14" i="16" a="1"/>
  <c r="CH14" i="16" s="1"/>
  <c r="CG14" i="16" a="1"/>
  <c r="CG14" i="16" s="1"/>
  <c r="CF14" i="16" a="1"/>
  <c r="CF14" i="16" s="1"/>
  <c r="CE14" i="16" a="1"/>
  <c r="CE14" i="16" s="1"/>
  <c r="CD14" i="16" a="1"/>
  <c r="CD14" i="16" s="1"/>
  <c r="CC14" i="16" a="1"/>
  <c r="CC14" i="16" s="1"/>
  <c r="CB14" i="16" a="1"/>
  <c r="CB14" i="16" s="1"/>
  <c r="CA14" i="16" a="1"/>
  <c r="CA14" i="16" s="1"/>
  <c r="BZ14" i="16" a="1"/>
  <c r="BZ14" i="16" s="1"/>
  <c r="BY14" i="16" a="1"/>
  <c r="BY14" i="16" s="1"/>
  <c r="BX14" i="16" a="1"/>
  <c r="BX14" i="16" s="1"/>
  <c r="BW14" i="16" a="1"/>
  <c r="BW14" i="16" s="1"/>
  <c r="BV14" i="16" a="1"/>
  <c r="BV14" i="16" s="1"/>
  <c r="BU14" i="16" a="1"/>
  <c r="BU14" i="16" s="1"/>
  <c r="BT14" i="16" a="1"/>
  <c r="BT14" i="16" s="1"/>
  <c r="BS14" i="16" a="1"/>
  <c r="BS14" i="16" s="1"/>
  <c r="BR14" i="16" a="1"/>
  <c r="BR14" i="16" s="1"/>
  <c r="BQ14" i="16" a="1"/>
  <c r="BQ14" i="16" s="1"/>
  <c r="BP14" i="16" a="1"/>
  <c r="BP14" i="16" s="1"/>
  <c r="BO14" i="16" a="1"/>
  <c r="BO14" i="16" s="1"/>
  <c r="BN14" i="16" a="1"/>
  <c r="BN14" i="16" s="1"/>
  <c r="BM14" i="16" a="1"/>
  <c r="BM14" i="16" s="1"/>
  <c r="BL14" i="16" a="1"/>
  <c r="BL14" i="16" s="1"/>
  <c r="BK14" i="16" a="1"/>
  <c r="BK14" i="16" s="1"/>
  <c r="BJ14" i="16" a="1"/>
  <c r="BJ14" i="16" s="1"/>
  <c r="BI14" i="16" a="1"/>
  <c r="BI14" i="16" s="1"/>
  <c r="BH14" i="16" a="1"/>
  <c r="BH14" i="16" s="1"/>
  <c r="BG14" i="16" a="1"/>
  <c r="BG14" i="16" s="1"/>
  <c r="BF14" i="16" a="1"/>
  <c r="BF14" i="16" s="1"/>
  <c r="BE14" i="16" a="1"/>
  <c r="BE14" i="16" s="1"/>
  <c r="BD14" i="16" a="1"/>
  <c r="BD14" i="16" s="1"/>
  <c r="BC14" i="16" a="1"/>
  <c r="BC14" i="16" s="1"/>
  <c r="BB14" i="16" a="1"/>
  <c r="BB14" i="16" s="1"/>
  <c r="BA14" i="16" a="1"/>
  <c r="BA14" i="16" s="1"/>
  <c r="AZ14" i="16" a="1"/>
  <c r="AZ14" i="16" s="1"/>
  <c r="AY14" i="16" a="1"/>
  <c r="AY14" i="16" s="1"/>
  <c r="AX14" i="16" a="1"/>
  <c r="AX14" i="16" s="1"/>
  <c r="AW14" i="16" a="1"/>
  <c r="AW14" i="16" s="1"/>
  <c r="AV14" i="16" a="1"/>
  <c r="AV14" i="16" s="1"/>
  <c r="AU14" i="16" a="1"/>
  <c r="AU14" i="16" s="1"/>
  <c r="AT14" i="16" a="1"/>
  <c r="AT14" i="16" s="1"/>
  <c r="AS14" i="16" a="1"/>
  <c r="AS14" i="16" s="1"/>
  <c r="AR14" i="16" a="1"/>
  <c r="AR14" i="16" s="1"/>
  <c r="AQ14" i="16" a="1"/>
  <c r="AQ14" i="16" s="1"/>
  <c r="AP14" i="16" a="1"/>
  <c r="AP14" i="16" s="1"/>
  <c r="AO14" i="16" a="1"/>
  <c r="AO14" i="16" s="1"/>
  <c r="AN14" i="16" a="1"/>
  <c r="AN14" i="16" s="1"/>
  <c r="AM14" i="16" a="1"/>
  <c r="AM14" i="16" s="1"/>
  <c r="AL14" i="16" a="1"/>
  <c r="AL14" i="16" s="1"/>
  <c r="AK14" i="16" a="1"/>
  <c r="AK14" i="16" s="1"/>
  <c r="AJ14" i="16" a="1"/>
  <c r="AJ14" i="16" s="1"/>
  <c r="AI14" i="16" a="1"/>
  <c r="AI14" i="16" s="1"/>
  <c r="AH14" i="16" a="1"/>
  <c r="AH14" i="16" s="1"/>
  <c r="AG14" i="16" a="1"/>
  <c r="AG14" i="16" s="1"/>
  <c r="AF14" i="16" a="1"/>
  <c r="AF14" i="16" s="1"/>
  <c r="AE14" i="16" a="1"/>
  <c r="AE14" i="16" s="1"/>
  <c r="AD14" i="16" a="1"/>
  <c r="AD14" i="16" s="1"/>
  <c r="AC14" i="16" a="1"/>
  <c r="AC14" i="16" s="1"/>
  <c r="AB14" i="16" a="1"/>
  <c r="AB14" i="16" s="1"/>
  <c r="AA14" i="16" a="1"/>
  <c r="AA14" i="16" s="1"/>
  <c r="Z14" i="16" a="1"/>
  <c r="Z14" i="16" s="1"/>
  <c r="Y14" i="16" a="1"/>
  <c r="Y14" i="16" s="1"/>
  <c r="X14" i="16" a="1"/>
  <c r="X14" i="16" s="1"/>
  <c r="W14" i="16" a="1"/>
  <c r="W14" i="16" s="1"/>
  <c r="V14" i="16" a="1"/>
  <c r="V14" i="16" s="1"/>
  <c r="U14" i="16" a="1"/>
  <c r="U14" i="16" s="1"/>
  <c r="T14" i="16" a="1"/>
  <c r="T14" i="16" s="1"/>
  <c r="S14" i="16" a="1"/>
  <c r="S14" i="16" s="1"/>
  <c r="R14" i="16" a="1"/>
  <c r="R14" i="16" s="1"/>
  <c r="Q14" i="16" a="1"/>
  <c r="Q14" i="16" s="1"/>
  <c r="P14" i="16" a="1"/>
  <c r="P14" i="16" s="1"/>
  <c r="O14" i="16" a="1"/>
  <c r="O14" i="16" s="1"/>
  <c r="N14" i="16" a="1"/>
  <c r="N14" i="16" s="1"/>
  <c r="M14" i="16" a="1"/>
  <c r="M14" i="16" s="1"/>
  <c r="L14" i="16" a="1"/>
  <c r="L14" i="16" s="1"/>
  <c r="K14" i="16" a="1"/>
  <c r="K14" i="16" s="1"/>
  <c r="J14" i="16" a="1"/>
  <c r="J14" i="16" s="1"/>
  <c r="NJ13" i="16" a="1"/>
  <c r="NJ13" i="16" s="1"/>
  <c r="NI13" i="16" a="1"/>
  <c r="NI13" i="16" s="1"/>
  <c r="NH13" i="16" a="1"/>
  <c r="NH13" i="16" s="1"/>
  <c r="NG13" i="16" a="1"/>
  <c r="NG13" i="16" s="1"/>
  <c r="NF13" i="16" a="1"/>
  <c r="NF13" i="16" s="1"/>
  <c r="NE13" i="16" a="1"/>
  <c r="NE13" i="16" s="1"/>
  <c r="ND13" i="16" a="1"/>
  <c r="ND13" i="16" s="1"/>
  <c r="NC13" i="16" a="1"/>
  <c r="NC13" i="16" s="1"/>
  <c r="NB13" i="16" a="1"/>
  <c r="NB13" i="16" s="1"/>
  <c r="NA13" i="16" a="1"/>
  <c r="NA13" i="16" s="1"/>
  <c r="MZ13" i="16" a="1"/>
  <c r="MZ13" i="16" s="1"/>
  <c r="MY13" i="16" a="1"/>
  <c r="MY13" i="16" s="1"/>
  <c r="MX13" i="16" a="1"/>
  <c r="MX13" i="16" s="1"/>
  <c r="MW13" i="16" a="1"/>
  <c r="MW13" i="16" s="1"/>
  <c r="MV13" i="16" a="1"/>
  <c r="MV13" i="16" s="1"/>
  <c r="MU13" i="16" a="1"/>
  <c r="MU13" i="16" s="1"/>
  <c r="MT13" i="16" a="1"/>
  <c r="MT13" i="16" s="1"/>
  <c r="MS13" i="16" a="1"/>
  <c r="MS13" i="16" s="1"/>
  <c r="MR13" i="16" a="1"/>
  <c r="MR13" i="16" s="1"/>
  <c r="MQ13" i="16" a="1"/>
  <c r="MQ13" i="16" s="1"/>
  <c r="MP13" i="16" a="1"/>
  <c r="MP13" i="16" s="1"/>
  <c r="MO13" i="16" a="1"/>
  <c r="MO13" i="16" s="1"/>
  <c r="MN13" i="16" a="1"/>
  <c r="MN13" i="16" s="1"/>
  <c r="MM13" i="16" a="1"/>
  <c r="MM13" i="16" s="1"/>
  <c r="ML13" i="16" a="1"/>
  <c r="ML13" i="16" s="1"/>
  <c r="MK13" i="16" a="1"/>
  <c r="MK13" i="16" s="1"/>
  <c r="MJ13" i="16" a="1"/>
  <c r="MJ13" i="16" s="1"/>
  <c r="MI13" i="16" a="1"/>
  <c r="MI13" i="16" s="1"/>
  <c r="MH13" i="16" a="1"/>
  <c r="MH13" i="16" s="1"/>
  <c r="MG13" i="16" a="1"/>
  <c r="MG13" i="16" s="1"/>
  <c r="MF13" i="16" a="1"/>
  <c r="MF13" i="16" s="1"/>
  <c r="ME13" i="16" a="1"/>
  <c r="ME13" i="16" s="1"/>
  <c r="MD13" i="16" a="1"/>
  <c r="MD13" i="16" s="1"/>
  <c r="MC13" i="16" a="1"/>
  <c r="MC13" i="16" s="1"/>
  <c r="MB13" i="16" a="1"/>
  <c r="MB13" i="16" s="1"/>
  <c r="MA13" i="16" a="1"/>
  <c r="MA13" i="16" s="1"/>
  <c r="LZ13" i="16" a="1"/>
  <c r="LZ13" i="16" s="1"/>
  <c r="LY13" i="16" a="1"/>
  <c r="LY13" i="16" s="1"/>
  <c r="LX13" i="16" a="1"/>
  <c r="LX13" i="16" s="1"/>
  <c r="LW13" i="16" a="1"/>
  <c r="LW13" i="16" s="1"/>
  <c r="LV13" i="16" a="1"/>
  <c r="LV13" i="16" s="1"/>
  <c r="LU13" i="16" a="1"/>
  <c r="LU13" i="16" s="1"/>
  <c r="LT13" i="16" a="1"/>
  <c r="LT13" i="16" s="1"/>
  <c r="LS13" i="16" a="1"/>
  <c r="LS13" i="16" s="1"/>
  <c r="LR13" i="16" a="1"/>
  <c r="LR13" i="16" s="1"/>
  <c r="LQ13" i="16" a="1"/>
  <c r="LQ13" i="16" s="1"/>
  <c r="LP13" i="16" a="1"/>
  <c r="LP13" i="16" s="1"/>
  <c r="LO13" i="16" a="1"/>
  <c r="LO13" i="16" s="1"/>
  <c r="LN13" i="16" a="1"/>
  <c r="LN13" i="16" s="1"/>
  <c r="LM13" i="16" a="1"/>
  <c r="LM13" i="16" s="1"/>
  <c r="LL13" i="16" a="1"/>
  <c r="LL13" i="16" s="1"/>
  <c r="LK13" i="16" a="1"/>
  <c r="LK13" i="16" s="1"/>
  <c r="LJ13" i="16" a="1"/>
  <c r="LJ13" i="16" s="1"/>
  <c r="LI13" i="16" a="1"/>
  <c r="LI13" i="16" s="1"/>
  <c r="LH13" i="16" a="1"/>
  <c r="LH13" i="16" s="1"/>
  <c r="LG13" i="16" a="1"/>
  <c r="LG13" i="16" s="1"/>
  <c r="LF13" i="16" a="1"/>
  <c r="LF13" i="16" s="1"/>
  <c r="LE13" i="16" a="1"/>
  <c r="LE13" i="16" s="1"/>
  <c r="LD13" i="16" a="1"/>
  <c r="LD13" i="16" s="1"/>
  <c r="LC13" i="16" a="1"/>
  <c r="LC13" i="16" s="1"/>
  <c r="LB13" i="16" a="1"/>
  <c r="LB13" i="16" s="1"/>
  <c r="LA13" i="16" a="1"/>
  <c r="LA13" i="16" s="1"/>
  <c r="KZ13" i="16" a="1"/>
  <c r="KZ13" i="16" s="1"/>
  <c r="KY13" i="16" a="1"/>
  <c r="KY13" i="16" s="1"/>
  <c r="KX13" i="16" a="1"/>
  <c r="KX13" i="16" s="1"/>
  <c r="KW13" i="16" a="1"/>
  <c r="KW13" i="16" s="1"/>
  <c r="KV13" i="16" a="1"/>
  <c r="KV13" i="16" s="1"/>
  <c r="KU13" i="16" a="1"/>
  <c r="KU13" i="16" s="1"/>
  <c r="KT13" i="16" a="1"/>
  <c r="KT13" i="16" s="1"/>
  <c r="KS13" i="16" a="1"/>
  <c r="KS13" i="16" s="1"/>
  <c r="KR13" i="16" a="1"/>
  <c r="KR13" i="16" s="1"/>
  <c r="KQ13" i="16" a="1"/>
  <c r="KQ13" i="16" s="1"/>
  <c r="KP13" i="16" a="1"/>
  <c r="KP13" i="16" s="1"/>
  <c r="KO13" i="16" a="1"/>
  <c r="KO13" i="16" s="1"/>
  <c r="KN13" i="16" a="1"/>
  <c r="KN13" i="16" s="1"/>
  <c r="KM13" i="16" a="1"/>
  <c r="KM13" i="16" s="1"/>
  <c r="KL13" i="16" a="1"/>
  <c r="KL13" i="16" s="1"/>
  <c r="KK13" i="16" a="1"/>
  <c r="KK13" i="16" s="1"/>
  <c r="KJ13" i="16" a="1"/>
  <c r="KJ13" i="16" s="1"/>
  <c r="KI13" i="16" a="1"/>
  <c r="KI13" i="16" s="1"/>
  <c r="KH13" i="16" a="1"/>
  <c r="KH13" i="16" s="1"/>
  <c r="KG13" i="16" a="1"/>
  <c r="KG13" i="16" s="1"/>
  <c r="KF13" i="16" a="1"/>
  <c r="KF13" i="16" s="1"/>
  <c r="KE13" i="16" a="1"/>
  <c r="KE13" i="16" s="1"/>
  <c r="KD13" i="16" a="1"/>
  <c r="KD13" i="16" s="1"/>
  <c r="KC13" i="16" a="1"/>
  <c r="KC13" i="16" s="1"/>
  <c r="KB13" i="16" a="1"/>
  <c r="KB13" i="16" s="1"/>
  <c r="KA13" i="16" a="1"/>
  <c r="KA13" i="16" s="1"/>
  <c r="JZ13" i="16" a="1"/>
  <c r="JZ13" i="16" s="1"/>
  <c r="JY13" i="16" a="1"/>
  <c r="JY13" i="16" s="1"/>
  <c r="JX13" i="16" a="1"/>
  <c r="JX13" i="16" s="1"/>
  <c r="JW13" i="16" a="1"/>
  <c r="JW13" i="16" s="1"/>
  <c r="JV13" i="16" a="1"/>
  <c r="JV13" i="16" s="1"/>
  <c r="JU13" i="16" a="1"/>
  <c r="JU13" i="16" s="1"/>
  <c r="JT13" i="16" a="1"/>
  <c r="JT13" i="16" s="1"/>
  <c r="JS13" i="16" a="1"/>
  <c r="JS13" i="16" s="1"/>
  <c r="JR13" i="16" a="1"/>
  <c r="JR13" i="16" s="1"/>
  <c r="JQ13" i="16" a="1"/>
  <c r="JQ13" i="16" s="1"/>
  <c r="JP13" i="16" a="1"/>
  <c r="JP13" i="16" s="1"/>
  <c r="JO13" i="16" a="1"/>
  <c r="JO13" i="16" s="1"/>
  <c r="JN13" i="16" a="1"/>
  <c r="JN13" i="16" s="1"/>
  <c r="JM13" i="16" a="1"/>
  <c r="JM13" i="16" s="1"/>
  <c r="JL13" i="16" a="1"/>
  <c r="JL13" i="16" s="1"/>
  <c r="JK13" i="16" a="1"/>
  <c r="JK13" i="16" s="1"/>
  <c r="JJ13" i="16" a="1"/>
  <c r="JJ13" i="16" s="1"/>
  <c r="JI13" i="16" a="1"/>
  <c r="JI13" i="16" s="1"/>
  <c r="JH13" i="16" a="1"/>
  <c r="JH13" i="16" s="1"/>
  <c r="JG13" i="16" a="1"/>
  <c r="JG13" i="16" s="1"/>
  <c r="JF13" i="16" a="1"/>
  <c r="JF13" i="16" s="1"/>
  <c r="JE13" i="16" a="1"/>
  <c r="JE13" i="16" s="1"/>
  <c r="JD13" i="16" a="1"/>
  <c r="JD13" i="16" s="1"/>
  <c r="JC13" i="16" a="1"/>
  <c r="JC13" i="16" s="1"/>
  <c r="JB13" i="16" a="1"/>
  <c r="JB13" i="16" s="1"/>
  <c r="JA13" i="16" a="1"/>
  <c r="JA13" i="16" s="1"/>
  <c r="IZ13" i="16" a="1"/>
  <c r="IZ13" i="16" s="1"/>
  <c r="IY13" i="16" a="1"/>
  <c r="IY13" i="16" s="1"/>
  <c r="IX13" i="16" a="1"/>
  <c r="IX13" i="16" s="1"/>
  <c r="IW13" i="16" a="1"/>
  <c r="IW13" i="16" s="1"/>
  <c r="IV13" i="16" a="1"/>
  <c r="IV13" i="16" s="1"/>
  <c r="IU13" i="16" a="1"/>
  <c r="IU13" i="16" s="1"/>
  <c r="IT13" i="16" a="1"/>
  <c r="IT13" i="16" s="1"/>
  <c r="IS13" i="16" a="1"/>
  <c r="IS13" i="16" s="1"/>
  <c r="IR13" i="16" a="1"/>
  <c r="IR13" i="16" s="1"/>
  <c r="IQ13" i="16" a="1"/>
  <c r="IQ13" i="16" s="1"/>
  <c r="IP13" i="16" a="1"/>
  <c r="IP13" i="16" s="1"/>
  <c r="IO13" i="16" a="1"/>
  <c r="IO13" i="16" s="1"/>
  <c r="IN13" i="16" a="1"/>
  <c r="IN13" i="16" s="1"/>
  <c r="IM13" i="16" a="1"/>
  <c r="IM13" i="16" s="1"/>
  <c r="IL13" i="16" a="1"/>
  <c r="IL13" i="16" s="1"/>
  <c r="IK13" i="16" a="1"/>
  <c r="IK13" i="16" s="1"/>
  <c r="IJ13" i="16" a="1"/>
  <c r="IJ13" i="16" s="1"/>
  <c r="II13" i="16" a="1"/>
  <c r="II13" i="16" s="1"/>
  <c r="IH13" i="16" a="1"/>
  <c r="IH13" i="16" s="1"/>
  <c r="IG13" i="16" a="1"/>
  <c r="IG13" i="16" s="1"/>
  <c r="IF13" i="16" a="1"/>
  <c r="IF13" i="16" s="1"/>
  <c r="IE13" i="16" a="1"/>
  <c r="IE13" i="16" s="1"/>
  <c r="ID13" i="16" a="1"/>
  <c r="ID13" i="16" s="1"/>
  <c r="IC13" i="16" a="1"/>
  <c r="IC13" i="16" s="1"/>
  <c r="IB13" i="16" a="1"/>
  <c r="IB13" i="16" s="1"/>
  <c r="IA13" i="16" a="1"/>
  <c r="IA13" i="16" s="1"/>
  <c r="HZ13" i="16" a="1"/>
  <c r="HZ13" i="16" s="1"/>
  <c r="HY13" i="16" a="1"/>
  <c r="HY13" i="16" s="1"/>
  <c r="HX13" i="16" a="1"/>
  <c r="HX13" i="16" s="1"/>
  <c r="HW13" i="16" a="1"/>
  <c r="HW13" i="16" s="1"/>
  <c r="HV13" i="16" a="1"/>
  <c r="HV13" i="16" s="1"/>
  <c r="HU13" i="16" a="1"/>
  <c r="HU13" i="16" s="1"/>
  <c r="HT13" i="16" a="1"/>
  <c r="HT13" i="16" s="1"/>
  <c r="HS13" i="16" a="1"/>
  <c r="HS13" i="16" s="1"/>
  <c r="HR13" i="16" a="1"/>
  <c r="HR13" i="16" s="1"/>
  <c r="HQ13" i="16" a="1"/>
  <c r="HQ13" i="16" s="1"/>
  <c r="HP13" i="16" a="1"/>
  <c r="HP13" i="16" s="1"/>
  <c r="HO13" i="16" a="1"/>
  <c r="HO13" i="16" s="1"/>
  <c r="HN13" i="16" a="1"/>
  <c r="HN13" i="16" s="1"/>
  <c r="HM13" i="16" a="1"/>
  <c r="HM13" i="16" s="1"/>
  <c r="HL13" i="16" a="1"/>
  <c r="HL13" i="16" s="1"/>
  <c r="HK13" i="16" a="1"/>
  <c r="HK13" i="16" s="1"/>
  <c r="HJ13" i="16" a="1"/>
  <c r="HJ13" i="16" s="1"/>
  <c r="HI13" i="16" a="1"/>
  <c r="HI13" i="16" s="1"/>
  <c r="HH13" i="16" a="1"/>
  <c r="HH13" i="16" s="1"/>
  <c r="HG13" i="16" a="1"/>
  <c r="HG13" i="16" s="1"/>
  <c r="HF13" i="16" a="1"/>
  <c r="HF13" i="16" s="1"/>
  <c r="HE13" i="16" a="1"/>
  <c r="HE13" i="16" s="1"/>
  <c r="HD13" i="16" a="1"/>
  <c r="HD13" i="16" s="1"/>
  <c r="HC13" i="16" a="1"/>
  <c r="HC13" i="16" s="1"/>
  <c r="HB13" i="16" a="1"/>
  <c r="HB13" i="16" s="1"/>
  <c r="HA13" i="16" a="1"/>
  <c r="HA13" i="16" s="1"/>
  <c r="GZ13" i="16" a="1"/>
  <c r="GZ13" i="16" s="1"/>
  <c r="GY13" i="16" a="1"/>
  <c r="GY13" i="16" s="1"/>
  <c r="GX13" i="16" a="1"/>
  <c r="GX13" i="16" s="1"/>
  <c r="GW13" i="16" a="1"/>
  <c r="GW13" i="16" s="1"/>
  <c r="GV13" i="16" a="1"/>
  <c r="GV13" i="16" s="1"/>
  <c r="GU13" i="16" a="1"/>
  <c r="GU13" i="16" s="1"/>
  <c r="GT13" i="16" a="1"/>
  <c r="GT13" i="16" s="1"/>
  <c r="GS13" i="16" a="1"/>
  <c r="GS13" i="16" s="1"/>
  <c r="GR13" i="16" a="1"/>
  <c r="GR13" i="16" s="1"/>
  <c r="GQ13" i="16" a="1"/>
  <c r="GQ13" i="16" s="1"/>
  <c r="GP13" i="16" a="1"/>
  <c r="GP13" i="16" s="1"/>
  <c r="GO13" i="16" a="1"/>
  <c r="GO13" i="16" s="1"/>
  <c r="GN13" i="16" a="1"/>
  <c r="GN13" i="16" s="1"/>
  <c r="GM13" i="16" a="1"/>
  <c r="GM13" i="16" s="1"/>
  <c r="GL13" i="16" a="1"/>
  <c r="GL13" i="16" s="1"/>
  <c r="GK13" i="16" a="1"/>
  <c r="GK13" i="16" s="1"/>
  <c r="GJ13" i="16" a="1"/>
  <c r="GJ13" i="16" s="1"/>
  <c r="GI13" i="16" a="1"/>
  <c r="GI13" i="16" s="1"/>
  <c r="GH13" i="16" a="1"/>
  <c r="GH13" i="16" s="1"/>
  <c r="GG13" i="16" a="1"/>
  <c r="GG13" i="16" s="1"/>
  <c r="GF13" i="16" a="1"/>
  <c r="GF13" i="16" s="1"/>
  <c r="GE13" i="16" a="1"/>
  <c r="GE13" i="16" s="1"/>
  <c r="GD13" i="16" a="1"/>
  <c r="GD13" i="16" s="1"/>
  <c r="GC13" i="16" a="1"/>
  <c r="GC13" i="16" s="1"/>
  <c r="GB13" i="16" a="1"/>
  <c r="GB13" i="16" s="1"/>
  <c r="GA13" i="16" a="1"/>
  <c r="GA13" i="16" s="1"/>
  <c r="FZ13" i="16" a="1"/>
  <c r="FZ13" i="16" s="1"/>
  <c r="FY13" i="16" a="1"/>
  <c r="FY13" i="16" s="1"/>
  <c r="FX13" i="16" a="1"/>
  <c r="FX13" i="16" s="1"/>
  <c r="FW13" i="16" a="1"/>
  <c r="FW13" i="16" s="1"/>
  <c r="FV13" i="16" a="1"/>
  <c r="FV13" i="16" s="1"/>
  <c r="FU13" i="16" a="1"/>
  <c r="FU13" i="16" s="1"/>
  <c r="FT13" i="16" a="1"/>
  <c r="FT13" i="16" s="1"/>
  <c r="FS13" i="16" a="1"/>
  <c r="FS13" i="16" s="1"/>
  <c r="FR13" i="16" a="1"/>
  <c r="FR13" i="16" s="1"/>
  <c r="FQ13" i="16" a="1"/>
  <c r="FQ13" i="16" s="1"/>
  <c r="FP13" i="16" a="1"/>
  <c r="FP13" i="16" s="1"/>
  <c r="FO13" i="16" a="1"/>
  <c r="FO13" i="16" s="1"/>
  <c r="FN13" i="16" a="1"/>
  <c r="FN13" i="16" s="1"/>
  <c r="FM13" i="16" a="1"/>
  <c r="FM13" i="16" s="1"/>
  <c r="FL13" i="16" a="1"/>
  <c r="FL13" i="16" s="1"/>
  <c r="FK13" i="16" a="1"/>
  <c r="FK13" i="16" s="1"/>
  <c r="FJ13" i="16" a="1"/>
  <c r="FJ13" i="16" s="1"/>
  <c r="FI13" i="16" a="1"/>
  <c r="FI13" i="16" s="1"/>
  <c r="FH13" i="16" a="1"/>
  <c r="FH13" i="16" s="1"/>
  <c r="FG13" i="16" a="1"/>
  <c r="FG13" i="16" s="1"/>
  <c r="FF13" i="16" a="1"/>
  <c r="FF13" i="16" s="1"/>
  <c r="FE13" i="16" a="1"/>
  <c r="FE13" i="16" s="1"/>
  <c r="FD13" i="16" a="1"/>
  <c r="FD13" i="16" s="1"/>
  <c r="FC13" i="16" a="1"/>
  <c r="FC13" i="16" s="1"/>
  <c r="FB13" i="16" a="1"/>
  <c r="FB13" i="16" s="1"/>
  <c r="FA13" i="16" a="1"/>
  <c r="FA13" i="16" s="1"/>
  <c r="EZ13" i="16" a="1"/>
  <c r="EZ13" i="16" s="1"/>
  <c r="EY13" i="16" a="1"/>
  <c r="EY13" i="16" s="1"/>
  <c r="EX13" i="16" a="1"/>
  <c r="EX13" i="16" s="1"/>
  <c r="EW13" i="16" a="1"/>
  <c r="EW13" i="16" s="1"/>
  <c r="EV13" i="16" a="1"/>
  <c r="EV13" i="16" s="1"/>
  <c r="EU13" i="16" a="1"/>
  <c r="EU13" i="16" s="1"/>
  <c r="ET13" i="16" a="1"/>
  <c r="ET13" i="16" s="1"/>
  <c r="ES13" i="16" a="1"/>
  <c r="ES13" i="16" s="1"/>
  <c r="ER13" i="16" a="1"/>
  <c r="ER13" i="16" s="1"/>
  <c r="EQ13" i="16" a="1"/>
  <c r="EQ13" i="16" s="1"/>
  <c r="EP13" i="16" a="1"/>
  <c r="EP13" i="16" s="1"/>
  <c r="EO13" i="16" a="1"/>
  <c r="EO13" i="16" s="1"/>
  <c r="EN13" i="16" a="1"/>
  <c r="EN13" i="16" s="1"/>
  <c r="EM13" i="16" a="1"/>
  <c r="EM13" i="16" s="1"/>
  <c r="EL13" i="16" a="1"/>
  <c r="EL13" i="16" s="1"/>
  <c r="EK13" i="16" a="1"/>
  <c r="EK13" i="16" s="1"/>
  <c r="EJ13" i="16" a="1"/>
  <c r="EJ13" i="16" s="1"/>
  <c r="EI13" i="16" a="1"/>
  <c r="EI13" i="16" s="1"/>
  <c r="EH13" i="16" a="1"/>
  <c r="EH13" i="16" s="1"/>
  <c r="EG13" i="16" a="1"/>
  <c r="EG13" i="16" s="1"/>
  <c r="EF13" i="16" a="1"/>
  <c r="EF13" i="16" s="1"/>
  <c r="EE13" i="16" a="1"/>
  <c r="EE13" i="16" s="1"/>
  <c r="ED13" i="16" a="1"/>
  <c r="ED13" i="16" s="1"/>
  <c r="EC13" i="16" a="1"/>
  <c r="EC13" i="16" s="1"/>
  <c r="EB13" i="16" a="1"/>
  <c r="EB13" i="16" s="1"/>
  <c r="EA13" i="16" a="1"/>
  <c r="EA13" i="16" s="1"/>
  <c r="DZ13" i="16" a="1"/>
  <c r="DZ13" i="16" s="1"/>
  <c r="DY13" i="16" a="1"/>
  <c r="DY13" i="16" s="1"/>
  <c r="DX13" i="16" a="1"/>
  <c r="DX13" i="16" s="1"/>
  <c r="DW13" i="16" a="1"/>
  <c r="DW13" i="16" s="1"/>
  <c r="DV13" i="16" a="1"/>
  <c r="DV13" i="16" s="1"/>
  <c r="DU13" i="16" a="1"/>
  <c r="DU13" i="16" s="1"/>
  <c r="DT13" i="16" a="1"/>
  <c r="DT13" i="16" s="1"/>
  <c r="DS13" i="16" a="1"/>
  <c r="DS13" i="16" s="1"/>
  <c r="DR13" i="16" a="1"/>
  <c r="DR13" i="16" s="1"/>
  <c r="DQ13" i="16" a="1"/>
  <c r="DQ13" i="16" s="1"/>
  <c r="DP13" i="16" a="1"/>
  <c r="DP13" i="16" s="1"/>
  <c r="DO13" i="16" a="1"/>
  <c r="DO13" i="16" s="1"/>
  <c r="DN13" i="16" a="1"/>
  <c r="DN13" i="16" s="1"/>
  <c r="DM13" i="16" a="1"/>
  <c r="DM13" i="16" s="1"/>
  <c r="DL13" i="16" a="1"/>
  <c r="DL13" i="16" s="1"/>
  <c r="DK13" i="16" a="1"/>
  <c r="DK13" i="16" s="1"/>
  <c r="DJ13" i="16" a="1"/>
  <c r="DJ13" i="16" s="1"/>
  <c r="DI13" i="16" a="1"/>
  <c r="DI13" i="16" s="1"/>
  <c r="DH13" i="16" a="1"/>
  <c r="DH13" i="16" s="1"/>
  <c r="DG13" i="16" a="1"/>
  <c r="DG13" i="16" s="1"/>
  <c r="DF13" i="16" a="1"/>
  <c r="DF13" i="16" s="1"/>
  <c r="DE13" i="16" a="1"/>
  <c r="DE13" i="16" s="1"/>
  <c r="DD13" i="16" a="1"/>
  <c r="DD13" i="16" s="1"/>
  <c r="DC13" i="16" a="1"/>
  <c r="DC13" i="16" s="1"/>
  <c r="DB13" i="16" a="1"/>
  <c r="DB13" i="16" s="1"/>
  <c r="DA13" i="16" a="1"/>
  <c r="DA13" i="16" s="1"/>
  <c r="CZ13" i="16" a="1"/>
  <c r="CZ13" i="16" s="1"/>
  <c r="CY13" i="16" a="1"/>
  <c r="CY13" i="16" s="1"/>
  <c r="CX13" i="16" a="1"/>
  <c r="CX13" i="16" s="1"/>
  <c r="CW13" i="16" a="1"/>
  <c r="CW13" i="16" s="1"/>
  <c r="CV13" i="16" a="1"/>
  <c r="CV13" i="16" s="1"/>
  <c r="CU13" i="16" a="1"/>
  <c r="CU13" i="16" s="1"/>
  <c r="CT13" i="16" a="1"/>
  <c r="CT13" i="16" s="1"/>
  <c r="CS13" i="16" a="1"/>
  <c r="CS13" i="16" s="1"/>
  <c r="CR13" i="16" a="1"/>
  <c r="CR13" i="16" s="1"/>
  <c r="CQ13" i="16" a="1"/>
  <c r="CQ13" i="16" s="1"/>
  <c r="CP13" i="16" a="1"/>
  <c r="CP13" i="16" s="1"/>
  <c r="CO13" i="16" a="1"/>
  <c r="CO13" i="16" s="1"/>
  <c r="CN13" i="16" a="1"/>
  <c r="CN13" i="16" s="1"/>
  <c r="CM13" i="16" a="1"/>
  <c r="CM13" i="16" s="1"/>
  <c r="CL13" i="16" a="1"/>
  <c r="CL13" i="16" s="1"/>
  <c r="CK13" i="16" a="1"/>
  <c r="CK13" i="16" s="1"/>
  <c r="CJ13" i="16" a="1"/>
  <c r="CJ13" i="16" s="1"/>
  <c r="CI13" i="16" a="1"/>
  <c r="CI13" i="16" s="1"/>
  <c r="CH13" i="16" a="1"/>
  <c r="CH13" i="16" s="1"/>
  <c r="CG13" i="16" a="1"/>
  <c r="CG13" i="16" s="1"/>
  <c r="CF13" i="16" a="1"/>
  <c r="CF13" i="16" s="1"/>
  <c r="CE13" i="16" a="1"/>
  <c r="CE13" i="16" s="1"/>
  <c r="CD13" i="16" a="1"/>
  <c r="CD13" i="16" s="1"/>
  <c r="CC13" i="16" a="1"/>
  <c r="CC13" i="16" s="1"/>
  <c r="CB13" i="16" a="1"/>
  <c r="CB13" i="16" s="1"/>
  <c r="CA13" i="16" a="1"/>
  <c r="CA13" i="16" s="1"/>
  <c r="BZ13" i="16" a="1"/>
  <c r="BZ13" i="16" s="1"/>
  <c r="BY13" i="16" a="1"/>
  <c r="BY13" i="16" s="1"/>
  <c r="BX13" i="16" a="1"/>
  <c r="BX13" i="16" s="1"/>
  <c r="BW13" i="16" a="1"/>
  <c r="BW13" i="16" s="1"/>
  <c r="BV13" i="16" a="1"/>
  <c r="BV13" i="16" s="1"/>
  <c r="BU13" i="16" a="1"/>
  <c r="BU13" i="16" s="1"/>
  <c r="BT13" i="16" a="1"/>
  <c r="BT13" i="16" s="1"/>
  <c r="BS13" i="16" a="1"/>
  <c r="BS13" i="16" s="1"/>
  <c r="BR13" i="16" a="1"/>
  <c r="BR13" i="16" s="1"/>
  <c r="BQ13" i="16" a="1"/>
  <c r="BQ13" i="16" s="1"/>
  <c r="BP13" i="16" a="1"/>
  <c r="BP13" i="16" s="1"/>
  <c r="BO13" i="16" a="1"/>
  <c r="BO13" i="16" s="1"/>
  <c r="BN13" i="16" a="1"/>
  <c r="BN13" i="16" s="1"/>
  <c r="BM13" i="16" a="1"/>
  <c r="BM13" i="16" s="1"/>
  <c r="BL13" i="16" a="1"/>
  <c r="BL13" i="16" s="1"/>
  <c r="BK13" i="16" a="1"/>
  <c r="BK13" i="16" s="1"/>
  <c r="BJ13" i="16" a="1"/>
  <c r="BJ13" i="16" s="1"/>
  <c r="BI13" i="16" a="1"/>
  <c r="BI13" i="16" s="1"/>
  <c r="BH13" i="16" a="1"/>
  <c r="BH13" i="16" s="1"/>
  <c r="BG13" i="16" a="1"/>
  <c r="BG13" i="16" s="1"/>
  <c r="BF13" i="16" a="1"/>
  <c r="BF13" i="16" s="1"/>
  <c r="BE13" i="16" a="1"/>
  <c r="BE13" i="16" s="1"/>
  <c r="BD13" i="16" a="1"/>
  <c r="BD13" i="16" s="1"/>
  <c r="BC13" i="16" a="1"/>
  <c r="BC13" i="16" s="1"/>
  <c r="BB13" i="16" a="1"/>
  <c r="BB13" i="16" s="1"/>
  <c r="BA13" i="16" a="1"/>
  <c r="BA13" i="16" s="1"/>
  <c r="AZ13" i="16" a="1"/>
  <c r="AZ13" i="16" s="1"/>
  <c r="AY13" i="16" a="1"/>
  <c r="AY13" i="16" s="1"/>
  <c r="AX13" i="16" a="1"/>
  <c r="AX13" i="16" s="1"/>
  <c r="AW13" i="16" a="1"/>
  <c r="AW13" i="16" s="1"/>
  <c r="AV13" i="16" a="1"/>
  <c r="AV13" i="16" s="1"/>
  <c r="AU13" i="16" a="1"/>
  <c r="AU13" i="16" s="1"/>
  <c r="AT13" i="16" a="1"/>
  <c r="AT13" i="16" s="1"/>
  <c r="AS13" i="16" a="1"/>
  <c r="AS13" i="16" s="1"/>
  <c r="AR13" i="16" a="1"/>
  <c r="AR13" i="16" s="1"/>
  <c r="AQ13" i="16" a="1"/>
  <c r="AQ13" i="16" s="1"/>
  <c r="AP13" i="16" a="1"/>
  <c r="AP13" i="16" s="1"/>
  <c r="AO13" i="16" a="1"/>
  <c r="AO13" i="16" s="1"/>
  <c r="AN13" i="16" a="1"/>
  <c r="AN13" i="16" s="1"/>
  <c r="AM13" i="16" a="1"/>
  <c r="AM13" i="16" s="1"/>
  <c r="AL13" i="16" a="1"/>
  <c r="AL13" i="16" s="1"/>
  <c r="AK13" i="16" a="1"/>
  <c r="AK13" i="16" s="1"/>
  <c r="AJ13" i="16" a="1"/>
  <c r="AJ13" i="16" s="1"/>
  <c r="AI13" i="16" a="1"/>
  <c r="AI13" i="16" s="1"/>
  <c r="AH13" i="16" a="1"/>
  <c r="AH13" i="16" s="1"/>
  <c r="AG13" i="16" a="1"/>
  <c r="AG13" i="16" s="1"/>
  <c r="AF13" i="16" a="1"/>
  <c r="AF13" i="16" s="1"/>
  <c r="AE13" i="16" a="1"/>
  <c r="AE13" i="16" s="1"/>
  <c r="AD13" i="16" a="1"/>
  <c r="AD13" i="16" s="1"/>
  <c r="AC13" i="16" a="1"/>
  <c r="AC13" i="16" s="1"/>
  <c r="AB13" i="16" a="1"/>
  <c r="AB13" i="16" s="1"/>
  <c r="AA13" i="16" a="1"/>
  <c r="AA13" i="16" s="1"/>
  <c r="Z13" i="16" a="1"/>
  <c r="Z13" i="16" s="1"/>
  <c r="Y13" i="16" a="1"/>
  <c r="Y13" i="16" s="1"/>
  <c r="X13" i="16" a="1"/>
  <c r="X13" i="16" s="1"/>
  <c r="W13" i="16" a="1"/>
  <c r="W13" i="16" s="1"/>
  <c r="V13" i="16" a="1"/>
  <c r="V13" i="16" s="1"/>
  <c r="U13" i="16" a="1"/>
  <c r="U13" i="16" s="1"/>
  <c r="T13" i="16" a="1"/>
  <c r="T13" i="16" s="1"/>
  <c r="S13" i="16" a="1"/>
  <c r="S13" i="16" s="1"/>
  <c r="R13" i="16" a="1"/>
  <c r="R13" i="16" s="1"/>
  <c r="Q13" i="16" a="1"/>
  <c r="Q13" i="16" s="1"/>
  <c r="P13" i="16" a="1"/>
  <c r="P13" i="16" s="1"/>
  <c r="O13" i="16" a="1"/>
  <c r="O13" i="16" s="1"/>
  <c r="N13" i="16" a="1"/>
  <c r="N13" i="16" s="1"/>
  <c r="M13" i="16" a="1"/>
  <c r="M13" i="16" s="1"/>
  <c r="L13" i="16" a="1"/>
  <c r="L13" i="16" s="1"/>
  <c r="K13" i="16" a="1"/>
  <c r="K13" i="16" s="1"/>
  <c r="J13" i="16" a="1"/>
  <c r="J13" i="16" s="1"/>
  <c r="NJ12" i="16" a="1"/>
  <c r="NJ12" i="16" s="1"/>
  <c r="NI12" i="16" a="1"/>
  <c r="NI12" i="16" s="1"/>
  <c r="NH12" i="16" a="1"/>
  <c r="NH12" i="16" s="1"/>
  <c r="NG12" i="16" a="1"/>
  <c r="NG12" i="16" s="1"/>
  <c r="NF12" i="16" a="1"/>
  <c r="NF12" i="16" s="1"/>
  <c r="NE12" i="16" a="1"/>
  <c r="NE12" i="16" s="1"/>
  <c r="ND12" i="16" a="1"/>
  <c r="ND12" i="16" s="1"/>
  <c r="NC12" i="16" a="1"/>
  <c r="NC12" i="16" s="1"/>
  <c r="NB12" i="16" a="1"/>
  <c r="NB12" i="16" s="1"/>
  <c r="NA12" i="16" a="1"/>
  <c r="NA12" i="16" s="1"/>
  <c r="MZ12" i="16" a="1"/>
  <c r="MZ12" i="16" s="1"/>
  <c r="MY12" i="16" a="1"/>
  <c r="MY12" i="16" s="1"/>
  <c r="MX12" i="16" a="1"/>
  <c r="MX12" i="16" s="1"/>
  <c r="MW12" i="16" a="1"/>
  <c r="MW12" i="16" s="1"/>
  <c r="MV12" i="16" a="1"/>
  <c r="MV12" i="16" s="1"/>
  <c r="MU12" i="16" a="1"/>
  <c r="MU12" i="16" s="1"/>
  <c r="MT12" i="16" a="1"/>
  <c r="MT12" i="16" s="1"/>
  <c r="MS12" i="16" a="1"/>
  <c r="MS12" i="16" s="1"/>
  <c r="MR12" i="16" a="1"/>
  <c r="MR12" i="16" s="1"/>
  <c r="MQ12" i="16" a="1"/>
  <c r="MQ12" i="16" s="1"/>
  <c r="MP12" i="16" a="1"/>
  <c r="MP12" i="16" s="1"/>
  <c r="MO12" i="16" a="1"/>
  <c r="MO12" i="16" s="1"/>
  <c r="MN12" i="16" a="1"/>
  <c r="MN12" i="16" s="1"/>
  <c r="MM12" i="16" a="1"/>
  <c r="MM12" i="16" s="1"/>
  <c r="ML12" i="16" a="1"/>
  <c r="ML12" i="16" s="1"/>
  <c r="MK12" i="16" a="1"/>
  <c r="MK12" i="16" s="1"/>
  <c r="MJ12" i="16" a="1"/>
  <c r="MJ12" i="16" s="1"/>
  <c r="MI12" i="16" a="1"/>
  <c r="MI12" i="16" s="1"/>
  <c r="MH12" i="16" a="1"/>
  <c r="MH12" i="16" s="1"/>
  <c r="MG12" i="16" a="1"/>
  <c r="MG12" i="16" s="1"/>
  <c r="MF12" i="16" a="1"/>
  <c r="MF12" i="16" s="1"/>
  <c r="ME12" i="16" a="1"/>
  <c r="ME12" i="16" s="1"/>
  <c r="MD12" i="16" a="1"/>
  <c r="MD12" i="16" s="1"/>
  <c r="MC12" i="16" a="1"/>
  <c r="MC12" i="16" s="1"/>
  <c r="MB12" i="16" a="1"/>
  <c r="MB12" i="16" s="1"/>
  <c r="MA12" i="16" a="1"/>
  <c r="MA12" i="16" s="1"/>
  <c r="LZ12" i="16" a="1"/>
  <c r="LZ12" i="16" s="1"/>
  <c r="LY12" i="16" a="1"/>
  <c r="LY12" i="16" s="1"/>
  <c r="LX12" i="16" a="1"/>
  <c r="LX12" i="16" s="1"/>
  <c r="LW12" i="16" a="1"/>
  <c r="LW12" i="16" s="1"/>
  <c r="LV12" i="16" a="1"/>
  <c r="LV12" i="16" s="1"/>
  <c r="LU12" i="16" a="1"/>
  <c r="LU12" i="16" s="1"/>
  <c r="LT12" i="16" a="1"/>
  <c r="LT12" i="16" s="1"/>
  <c r="LS12" i="16" a="1"/>
  <c r="LS12" i="16" s="1"/>
  <c r="LR12" i="16" a="1"/>
  <c r="LR12" i="16" s="1"/>
  <c r="LQ12" i="16" a="1"/>
  <c r="LQ12" i="16" s="1"/>
  <c r="LP12" i="16" a="1"/>
  <c r="LP12" i="16" s="1"/>
  <c r="LO12" i="16" a="1"/>
  <c r="LO12" i="16" s="1"/>
  <c r="LN12" i="16" a="1"/>
  <c r="LN12" i="16" s="1"/>
  <c r="LM12" i="16" a="1"/>
  <c r="LM12" i="16" s="1"/>
  <c r="LL12" i="16" a="1"/>
  <c r="LL12" i="16" s="1"/>
  <c r="LK12" i="16" a="1"/>
  <c r="LK12" i="16" s="1"/>
  <c r="LJ12" i="16" a="1"/>
  <c r="LJ12" i="16" s="1"/>
  <c r="LI12" i="16" a="1"/>
  <c r="LI12" i="16" s="1"/>
  <c r="LH12" i="16" a="1"/>
  <c r="LH12" i="16" s="1"/>
  <c r="LG12" i="16" a="1"/>
  <c r="LG12" i="16" s="1"/>
  <c r="LF12" i="16" a="1"/>
  <c r="LF12" i="16" s="1"/>
  <c r="LE12" i="16" a="1"/>
  <c r="LE12" i="16" s="1"/>
  <c r="LD12" i="16" a="1"/>
  <c r="LD12" i="16" s="1"/>
  <c r="LC12" i="16" a="1"/>
  <c r="LC12" i="16" s="1"/>
  <c r="LB12" i="16" a="1"/>
  <c r="LB12" i="16" s="1"/>
  <c r="LA12" i="16" a="1"/>
  <c r="LA12" i="16" s="1"/>
  <c r="KZ12" i="16" a="1"/>
  <c r="KZ12" i="16" s="1"/>
  <c r="KY12" i="16" a="1"/>
  <c r="KY12" i="16" s="1"/>
  <c r="KX12" i="16" a="1"/>
  <c r="KX12" i="16" s="1"/>
  <c r="KW12" i="16" a="1"/>
  <c r="KW12" i="16" s="1"/>
  <c r="KV12" i="16" a="1"/>
  <c r="KV12" i="16" s="1"/>
  <c r="KU12" i="16" a="1"/>
  <c r="KU12" i="16" s="1"/>
  <c r="KT12" i="16" a="1"/>
  <c r="KT12" i="16" s="1"/>
  <c r="KS12" i="16" a="1"/>
  <c r="KS12" i="16" s="1"/>
  <c r="KR12" i="16" a="1"/>
  <c r="KR12" i="16" s="1"/>
  <c r="KQ12" i="16" a="1"/>
  <c r="KQ12" i="16" s="1"/>
  <c r="KP12" i="16" a="1"/>
  <c r="KP12" i="16" s="1"/>
  <c r="KO12" i="16" a="1"/>
  <c r="KO12" i="16" s="1"/>
  <c r="KN12" i="16" a="1"/>
  <c r="KN12" i="16" s="1"/>
  <c r="KM12" i="16" a="1"/>
  <c r="KM12" i="16" s="1"/>
  <c r="KL12" i="16" a="1"/>
  <c r="KL12" i="16" s="1"/>
  <c r="KK12" i="16" a="1"/>
  <c r="KK12" i="16" s="1"/>
  <c r="KJ12" i="16" a="1"/>
  <c r="KJ12" i="16" s="1"/>
  <c r="KI12" i="16" a="1"/>
  <c r="KI12" i="16" s="1"/>
  <c r="KH12" i="16" a="1"/>
  <c r="KH12" i="16" s="1"/>
  <c r="KG12" i="16" a="1"/>
  <c r="KG12" i="16" s="1"/>
  <c r="KF12" i="16" a="1"/>
  <c r="KF12" i="16" s="1"/>
  <c r="KE12" i="16" a="1"/>
  <c r="KE12" i="16" s="1"/>
  <c r="KD12" i="16" a="1"/>
  <c r="KD12" i="16" s="1"/>
  <c r="KC12" i="16" a="1"/>
  <c r="KC12" i="16" s="1"/>
  <c r="KB12" i="16" a="1"/>
  <c r="KB12" i="16" s="1"/>
  <c r="KA12" i="16" a="1"/>
  <c r="KA12" i="16" s="1"/>
  <c r="JZ12" i="16" a="1"/>
  <c r="JZ12" i="16" s="1"/>
  <c r="JY12" i="16" a="1"/>
  <c r="JY12" i="16" s="1"/>
  <c r="JX12" i="16" a="1"/>
  <c r="JX12" i="16" s="1"/>
  <c r="JW12" i="16" a="1"/>
  <c r="JW12" i="16" s="1"/>
  <c r="JV12" i="16" a="1"/>
  <c r="JV12" i="16" s="1"/>
  <c r="JU12" i="16" a="1"/>
  <c r="JU12" i="16" s="1"/>
  <c r="JT12" i="16" a="1"/>
  <c r="JT12" i="16" s="1"/>
  <c r="JS12" i="16" a="1"/>
  <c r="JS12" i="16" s="1"/>
  <c r="JR12" i="16" a="1"/>
  <c r="JR12" i="16" s="1"/>
  <c r="JQ12" i="16" a="1"/>
  <c r="JQ12" i="16" s="1"/>
  <c r="JP12" i="16" a="1"/>
  <c r="JP12" i="16" s="1"/>
  <c r="JO12" i="16" a="1"/>
  <c r="JO12" i="16" s="1"/>
  <c r="JN12" i="16" a="1"/>
  <c r="JN12" i="16" s="1"/>
  <c r="JM12" i="16" a="1"/>
  <c r="JM12" i="16" s="1"/>
  <c r="JL12" i="16" a="1"/>
  <c r="JL12" i="16" s="1"/>
  <c r="JK12" i="16" a="1"/>
  <c r="JK12" i="16" s="1"/>
  <c r="JJ12" i="16" a="1"/>
  <c r="JJ12" i="16" s="1"/>
  <c r="JI12" i="16" a="1"/>
  <c r="JI12" i="16" s="1"/>
  <c r="JH12" i="16" a="1"/>
  <c r="JH12" i="16" s="1"/>
  <c r="JG12" i="16" a="1"/>
  <c r="JG12" i="16" s="1"/>
  <c r="JF12" i="16" a="1"/>
  <c r="JF12" i="16" s="1"/>
  <c r="JE12" i="16" a="1"/>
  <c r="JE12" i="16" s="1"/>
  <c r="JD12" i="16" a="1"/>
  <c r="JD12" i="16" s="1"/>
  <c r="JC12" i="16" a="1"/>
  <c r="JC12" i="16" s="1"/>
  <c r="JB12" i="16" a="1"/>
  <c r="JB12" i="16" s="1"/>
  <c r="JA12" i="16" a="1"/>
  <c r="JA12" i="16" s="1"/>
  <c r="IZ12" i="16" a="1"/>
  <c r="IZ12" i="16" s="1"/>
  <c r="IY12" i="16" a="1"/>
  <c r="IY12" i="16" s="1"/>
  <c r="IX12" i="16" a="1"/>
  <c r="IX12" i="16" s="1"/>
  <c r="IW12" i="16" a="1"/>
  <c r="IW12" i="16" s="1"/>
  <c r="IV12" i="16" a="1"/>
  <c r="IV12" i="16" s="1"/>
  <c r="IU12" i="16" a="1"/>
  <c r="IU12" i="16" s="1"/>
  <c r="IT12" i="16" a="1"/>
  <c r="IT12" i="16" s="1"/>
  <c r="IS12" i="16" a="1"/>
  <c r="IS12" i="16" s="1"/>
  <c r="IR12" i="16" a="1"/>
  <c r="IR12" i="16" s="1"/>
  <c r="IQ12" i="16" a="1"/>
  <c r="IQ12" i="16" s="1"/>
  <c r="IP12" i="16" a="1"/>
  <c r="IP12" i="16" s="1"/>
  <c r="IO12" i="16" a="1"/>
  <c r="IO12" i="16" s="1"/>
  <c r="IN12" i="16" a="1"/>
  <c r="IN12" i="16" s="1"/>
  <c r="IM12" i="16" a="1"/>
  <c r="IM12" i="16" s="1"/>
  <c r="IL12" i="16" a="1"/>
  <c r="IL12" i="16" s="1"/>
  <c r="IK12" i="16" a="1"/>
  <c r="IK12" i="16" s="1"/>
  <c r="IJ12" i="16" a="1"/>
  <c r="IJ12" i="16" s="1"/>
  <c r="II12" i="16" a="1"/>
  <c r="II12" i="16" s="1"/>
  <c r="IH12" i="16" a="1"/>
  <c r="IH12" i="16" s="1"/>
  <c r="IG12" i="16" a="1"/>
  <c r="IG12" i="16" s="1"/>
  <c r="IF12" i="16" a="1"/>
  <c r="IF12" i="16" s="1"/>
  <c r="IE12" i="16" a="1"/>
  <c r="IE12" i="16" s="1"/>
  <c r="ID12" i="16" a="1"/>
  <c r="ID12" i="16" s="1"/>
  <c r="IC12" i="16" a="1"/>
  <c r="IC12" i="16" s="1"/>
  <c r="IB12" i="16" a="1"/>
  <c r="IB12" i="16" s="1"/>
  <c r="IA12" i="16" a="1"/>
  <c r="IA12" i="16" s="1"/>
  <c r="HZ12" i="16" a="1"/>
  <c r="HZ12" i="16" s="1"/>
  <c r="HY12" i="16" a="1"/>
  <c r="HY12" i="16" s="1"/>
  <c r="HX12" i="16" a="1"/>
  <c r="HX12" i="16" s="1"/>
  <c r="HW12" i="16" a="1"/>
  <c r="HW12" i="16" s="1"/>
  <c r="HV12" i="16" a="1"/>
  <c r="HV12" i="16" s="1"/>
  <c r="HU12" i="16" a="1"/>
  <c r="HU12" i="16" s="1"/>
  <c r="HT12" i="16" a="1"/>
  <c r="HT12" i="16" s="1"/>
  <c r="HS12" i="16" a="1"/>
  <c r="HS12" i="16" s="1"/>
  <c r="HR12" i="16" a="1"/>
  <c r="HR12" i="16" s="1"/>
  <c r="HQ12" i="16" a="1"/>
  <c r="HQ12" i="16" s="1"/>
  <c r="HP12" i="16" a="1"/>
  <c r="HP12" i="16" s="1"/>
  <c r="HO12" i="16" a="1"/>
  <c r="HO12" i="16" s="1"/>
  <c r="HN12" i="16" a="1"/>
  <c r="HN12" i="16" s="1"/>
  <c r="HM12" i="16" a="1"/>
  <c r="HM12" i="16" s="1"/>
  <c r="HL12" i="16" a="1"/>
  <c r="HL12" i="16" s="1"/>
  <c r="HK12" i="16" a="1"/>
  <c r="HK12" i="16" s="1"/>
  <c r="HJ12" i="16" a="1"/>
  <c r="HJ12" i="16" s="1"/>
  <c r="HI12" i="16" a="1"/>
  <c r="HI12" i="16" s="1"/>
  <c r="HH12" i="16" a="1"/>
  <c r="HH12" i="16" s="1"/>
  <c r="HG12" i="16" a="1"/>
  <c r="HG12" i="16" s="1"/>
  <c r="HF12" i="16" a="1"/>
  <c r="HF12" i="16" s="1"/>
  <c r="HE12" i="16" a="1"/>
  <c r="HE12" i="16" s="1"/>
  <c r="HD12" i="16" a="1"/>
  <c r="HD12" i="16" s="1"/>
  <c r="HC12" i="16" a="1"/>
  <c r="HC12" i="16" s="1"/>
  <c r="HB12" i="16" a="1"/>
  <c r="HB12" i="16" s="1"/>
  <c r="HA12" i="16" a="1"/>
  <c r="HA12" i="16" s="1"/>
  <c r="GZ12" i="16" a="1"/>
  <c r="GZ12" i="16" s="1"/>
  <c r="GY12" i="16" a="1"/>
  <c r="GY12" i="16" s="1"/>
  <c r="GX12" i="16" a="1"/>
  <c r="GX12" i="16" s="1"/>
  <c r="GW12" i="16" a="1"/>
  <c r="GW12" i="16" s="1"/>
  <c r="GV12" i="16" a="1"/>
  <c r="GV12" i="16" s="1"/>
  <c r="GU12" i="16" a="1"/>
  <c r="GU12" i="16" s="1"/>
  <c r="GT12" i="16" a="1"/>
  <c r="GT12" i="16" s="1"/>
  <c r="GS12" i="16" a="1"/>
  <c r="GS12" i="16" s="1"/>
  <c r="GR12" i="16" a="1"/>
  <c r="GR12" i="16" s="1"/>
  <c r="GQ12" i="16" a="1"/>
  <c r="GQ12" i="16" s="1"/>
  <c r="GP12" i="16" a="1"/>
  <c r="GP12" i="16" s="1"/>
  <c r="GO12" i="16" a="1"/>
  <c r="GO12" i="16" s="1"/>
  <c r="GN12" i="16" a="1"/>
  <c r="GN12" i="16" s="1"/>
  <c r="GM12" i="16" a="1"/>
  <c r="GM12" i="16" s="1"/>
  <c r="GL12" i="16" a="1"/>
  <c r="GL12" i="16" s="1"/>
  <c r="GK12" i="16" a="1"/>
  <c r="GK12" i="16" s="1"/>
  <c r="GJ12" i="16" a="1"/>
  <c r="GJ12" i="16" s="1"/>
  <c r="GI12" i="16" a="1"/>
  <c r="GI12" i="16" s="1"/>
  <c r="GH12" i="16" a="1"/>
  <c r="GH12" i="16" s="1"/>
  <c r="GG12" i="16" a="1"/>
  <c r="GG12" i="16" s="1"/>
  <c r="GF12" i="16" a="1"/>
  <c r="GF12" i="16" s="1"/>
  <c r="GE12" i="16" a="1"/>
  <c r="GE12" i="16" s="1"/>
  <c r="GD12" i="16" a="1"/>
  <c r="GD12" i="16" s="1"/>
  <c r="GC12" i="16" a="1"/>
  <c r="GC12" i="16" s="1"/>
  <c r="GB12" i="16" a="1"/>
  <c r="GB12" i="16" s="1"/>
  <c r="GA12" i="16" a="1"/>
  <c r="GA12" i="16" s="1"/>
  <c r="FZ12" i="16" a="1"/>
  <c r="FZ12" i="16" s="1"/>
  <c r="FY12" i="16" a="1"/>
  <c r="FY12" i="16" s="1"/>
  <c r="FX12" i="16" a="1"/>
  <c r="FX12" i="16" s="1"/>
  <c r="FW12" i="16" a="1"/>
  <c r="FW12" i="16" s="1"/>
  <c r="FV12" i="16" a="1"/>
  <c r="FV12" i="16" s="1"/>
  <c r="FU12" i="16" a="1"/>
  <c r="FU12" i="16" s="1"/>
  <c r="FT12" i="16" a="1"/>
  <c r="FT12" i="16" s="1"/>
  <c r="FS12" i="16" a="1"/>
  <c r="FS12" i="16" s="1"/>
  <c r="FR12" i="16" a="1"/>
  <c r="FR12" i="16" s="1"/>
  <c r="FQ12" i="16" a="1"/>
  <c r="FQ12" i="16" s="1"/>
  <c r="FP12" i="16" a="1"/>
  <c r="FP12" i="16" s="1"/>
  <c r="FO12" i="16" a="1"/>
  <c r="FO12" i="16" s="1"/>
  <c r="FN12" i="16" a="1"/>
  <c r="FN12" i="16" s="1"/>
  <c r="FM12" i="16" a="1"/>
  <c r="FM12" i="16" s="1"/>
  <c r="FL12" i="16" a="1"/>
  <c r="FL12" i="16" s="1"/>
  <c r="FK12" i="16" a="1"/>
  <c r="FK12" i="16" s="1"/>
  <c r="FJ12" i="16" a="1"/>
  <c r="FJ12" i="16" s="1"/>
  <c r="FI12" i="16" a="1"/>
  <c r="FI12" i="16" s="1"/>
  <c r="FH12" i="16" a="1"/>
  <c r="FH12" i="16" s="1"/>
  <c r="FG12" i="16" a="1"/>
  <c r="FG12" i="16" s="1"/>
  <c r="FF12" i="16" a="1"/>
  <c r="FF12" i="16" s="1"/>
  <c r="FE12" i="16" a="1"/>
  <c r="FE12" i="16" s="1"/>
  <c r="FD12" i="16" a="1"/>
  <c r="FD12" i="16" s="1"/>
  <c r="FC12" i="16" a="1"/>
  <c r="FC12" i="16" s="1"/>
  <c r="FB12" i="16" a="1"/>
  <c r="FB12" i="16" s="1"/>
  <c r="FA12" i="16" a="1"/>
  <c r="FA12" i="16" s="1"/>
  <c r="EZ12" i="16" a="1"/>
  <c r="EZ12" i="16" s="1"/>
  <c r="EY12" i="16" a="1"/>
  <c r="EY12" i="16" s="1"/>
  <c r="EX12" i="16" a="1"/>
  <c r="EX12" i="16" s="1"/>
  <c r="EW12" i="16" a="1"/>
  <c r="EW12" i="16" s="1"/>
  <c r="EV12" i="16" a="1"/>
  <c r="EV12" i="16" s="1"/>
  <c r="EU12" i="16" a="1"/>
  <c r="EU12" i="16" s="1"/>
  <c r="ET12" i="16" a="1"/>
  <c r="ET12" i="16" s="1"/>
  <c r="ES12" i="16" a="1"/>
  <c r="ES12" i="16" s="1"/>
  <c r="ER12" i="16" a="1"/>
  <c r="ER12" i="16" s="1"/>
  <c r="EQ12" i="16" a="1"/>
  <c r="EQ12" i="16" s="1"/>
  <c r="EP12" i="16" a="1"/>
  <c r="EP12" i="16" s="1"/>
  <c r="EO12" i="16" a="1"/>
  <c r="EO12" i="16" s="1"/>
  <c r="EN12" i="16" a="1"/>
  <c r="EN12" i="16" s="1"/>
  <c r="EM12" i="16" a="1"/>
  <c r="EM12" i="16" s="1"/>
  <c r="EL12" i="16" a="1"/>
  <c r="EL12" i="16" s="1"/>
  <c r="EK12" i="16" a="1"/>
  <c r="EK12" i="16" s="1"/>
  <c r="EJ12" i="16" a="1"/>
  <c r="EJ12" i="16" s="1"/>
  <c r="EI12" i="16" a="1"/>
  <c r="EI12" i="16" s="1"/>
  <c r="EH12" i="16" a="1"/>
  <c r="EH12" i="16" s="1"/>
  <c r="EG12" i="16" a="1"/>
  <c r="EG12" i="16" s="1"/>
  <c r="EF12" i="16" a="1"/>
  <c r="EF12" i="16" s="1"/>
  <c r="EE12" i="16" a="1"/>
  <c r="EE12" i="16" s="1"/>
  <c r="ED12" i="16" a="1"/>
  <c r="ED12" i="16" s="1"/>
  <c r="EC12" i="16" a="1"/>
  <c r="EC12" i="16" s="1"/>
  <c r="EB12" i="16" a="1"/>
  <c r="EB12" i="16" s="1"/>
  <c r="EA12" i="16" a="1"/>
  <c r="EA12" i="16" s="1"/>
  <c r="DZ12" i="16" a="1"/>
  <c r="DZ12" i="16" s="1"/>
  <c r="DY12" i="16" a="1"/>
  <c r="DY12" i="16" s="1"/>
  <c r="DX12" i="16" a="1"/>
  <c r="DX12" i="16" s="1"/>
  <c r="DW12" i="16" a="1"/>
  <c r="DW12" i="16" s="1"/>
  <c r="DV12" i="16" a="1"/>
  <c r="DV12" i="16" s="1"/>
  <c r="DU12" i="16" a="1"/>
  <c r="DU12" i="16" s="1"/>
  <c r="DT12" i="16" a="1"/>
  <c r="DT12" i="16" s="1"/>
  <c r="DS12" i="16" a="1"/>
  <c r="DS12" i="16" s="1"/>
  <c r="DR12" i="16" a="1"/>
  <c r="DR12" i="16" s="1"/>
  <c r="DQ12" i="16" a="1"/>
  <c r="DQ12" i="16" s="1"/>
  <c r="DP12" i="16" a="1"/>
  <c r="DP12" i="16" s="1"/>
  <c r="DO12" i="16" a="1"/>
  <c r="DO12" i="16" s="1"/>
  <c r="DN12" i="16" a="1"/>
  <c r="DN12" i="16" s="1"/>
  <c r="DM12" i="16" a="1"/>
  <c r="DM12" i="16" s="1"/>
  <c r="DL12" i="16" a="1"/>
  <c r="DL12" i="16" s="1"/>
  <c r="DK12" i="16" a="1"/>
  <c r="DK12" i="16" s="1"/>
  <c r="DJ12" i="16" a="1"/>
  <c r="DJ12" i="16" s="1"/>
  <c r="DI12" i="16" a="1"/>
  <c r="DI12" i="16" s="1"/>
  <c r="DH12" i="16" a="1"/>
  <c r="DH12" i="16" s="1"/>
  <c r="DG12" i="16" a="1"/>
  <c r="DG12" i="16" s="1"/>
  <c r="DF12" i="16" a="1"/>
  <c r="DF12" i="16" s="1"/>
  <c r="DE12" i="16" a="1"/>
  <c r="DE12" i="16" s="1"/>
  <c r="DD12" i="16" a="1"/>
  <c r="DD12" i="16" s="1"/>
  <c r="DC12" i="16" a="1"/>
  <c r="DC12" i="16" s="1"/>
  <c r="DB12" i="16" a="1"/>
  <c r="DB12" i="16" s="1"/>
  <c r="DA12" i="16" a="1"/>
  <c r="DA12" i="16" s="1"/>
  <c r="CZ12" i="16" a="1"/>
  <c r="CZ12" i="16" s="1"/>
  <c r="CY12" i="16" a="1"/>
  <c r="CY12" i="16" s="1"/>
  <c r="CX12" i="16" a="1"/>
  <c r="CX12" i="16" s="1"/>
  <c r="CW12" i="16" a="1"/>
  <c r="CW12" i="16" s="1"/>
  <c r="CV12" i="16" a="1"/>
  <c r="CV12" i="16" s="1"/>
  <c r="CU12" i="16" a="1"/>
  <c r="CU12" i="16" s="1"/>
  <c r="CT12" i="16" a="1"/>
  <c r="CT12" i="16" s="1"/>
  <c r="CS12" i="16" a="1"/>
  <c r="CS12" i="16" s="1"/>
  <c r="CR12" i="16" a="1"/>
  <c r="CR12" i="16" s="1"/>
  <c r="CQ12" i="16" a="1"/>
  <c r="CQ12" i="16" s="1"/>
  <c r="CP12" i="16" a="1"/>
  <c r="CP12" i="16" s="1"/>
  <c r="CO12" i="16" a="1"/>
  <c r="CO12" i="16" s="1"/>
  <c r="CN12" i="16" a="1"/>
  <c r="CN12" i="16" s="1"/>
  <c r="CM12" i="16" a="1"/>
  <c r="CM12" i="16" s="1"/>
  <c r="CL12" i="16" a="1"/>
  <c r="CL12" i="16" s="1"/>
  <c r="CK12" i="16" a="1"/>
  <c r="CK12" i="16" s="1"/>
  <c r="CJ12" i="16" a="1"/>
  <c r="CJ12" i="16" s="1"/>
  <c r="CI12" i="16" a="1"/>
  <c r="CI12" i="16" s="1"/>
  <c r="CH12" i="16" a="1"/>
  <c r="CH12" i="16" s="1"/>
  <c r="CG12" i="16" a="1"/>
  <c r="CG12" i="16" s="1"/>
  <c r="CF12" i="16" a="1"/>
  <c r="CF12" i="16" s="1"/>
  <c r="CE12" i="16" a="1"/>
  <c r="CE12" i="16" s="1"/>
  <c r="CD12" i="16" a="1"/>
  <c r="CD12" i="16" s="1"/>
  <c r="CC12" i="16" a="1"/>
  <c r="CC12" i="16" s="1"/>
  <c r="CB12" i="16" a="1"/>
  <c r="CB12" i="16" s="1"/>
  <c r="CA12" i="16" a="1"/>
  <c r="CA12" i="16" s="1"/>
  <c r="BZ12" i="16" a="1"/>
  <c r="BZ12" i="16" s="1"/>
  <c r="BY12" i="16" a="1"/>
  <c r="BY12" i="16" s="1"/>
  <c r="BX12" i="16" a="1"/>
  <c r="BX12" i="16" s="1"/>
  <c r="BW12" i="16" a="1"/>
  <c r="BW12" i="16" s="1"/>
  <c r="BV12" i="16" a="1"/>
  <c r="BV12" i="16" s="1"/>
  <c r="BU12" i="16" a="1"/>
  <c r="BU12" i="16" s="1"/>
  <c r="BT12" i="16" a="1"/>
  <c r="BT12" i="16" s="1"/>
  <c r="BS12" i="16" a="1"/>
  <c r="BS12" i="16" s="1"/>
  <c r="BR12" i="16" a="1"/>
  <c r="BR12" i="16" s="1"/>
  <c r="BQ12" i="16" a="1"/>
  <c r="BQ12" i="16" s="1"/>
  <c r="BP12" i="16" a="1"/>
  <c r="BP12" i="16" s="1"/>
  <c r="BO12" i="16" a="1"/>
  <c r="BO12" i="16" s="1"/>
  <c r="BN12" i="16" a="1"/>
  <c r="BN12" i="16" s="1"/>
  <c r="BM12" i="16" a="1"/>
  <c r="BM12" i="16" s="1"/>
  <c r="BL12" i="16" a="1"/>
  <c r="BL12" i="16" s="1"/>
  <c r="BK12" i="16" a="1"/>
  <c r="BK12" i="16" s="1"/>
  <c r="BJ12" i="16" a="1"/>
  <c r="BJ12" i="16" s="1"/>
  <c r="BI12" i="16" a="1"/>
  <c r="BI12" i="16" s="1"/>
  <c r="BH12" i="16" a="1"/>
  <c r="BH12" i="16" s="1"/>
  <c r="BG12" i="16" a="1"/>
  <c r="BG12" i="16" s="1"/>
  <c r="BF12" i="16" a="1"/>
  <c r="BF12" i="16" s="1"/>
  <c r="BE12" i="16" a="1"/>
  <c r="BE12" i="16" s="1"/>
  <c r="BD12" i="16" a="1"/>
  <c r="BD12" i="16" s="1"/>
  <c r="BC12" i="16" a="1"/>
  <c r="BC12" i="16" s="1"/>
  <c r="BB12" i="16" a="1"/>
  <c r="BB12" i="16" s="1"/>
  <c r="BA12" i="16" a="1"/>
  <c r="BA12" i="16" s="1"/>
  <c r="AZ12" i="16" a="1"/>
  <c r="AZ12" i="16" s="1"/>
  <c r="AY12" i="16" a="1"/>
  <c r="AY12" i="16" s="1"/>
  <c r="AX12" i="16" a="1"/>
  <c r="AX12" i="16" s="1"/>
  <c r="AW12" i="16" a="1"/>
  <c r="AW12" i="16" s="1"/>
  <c r="AV12" i="16" a="1"/>
  <c r="AV12" i="16" s="1"/>
  <c r="AU12" i="16" a="1"/>
  <c r="AU12" i="16" s="1"/>
  <c r="AT12" i="16" a="1"/>
  <c r="AT12" i="16" s="1"/>
  <c r="AS12" i="16" a="1"/>
  <c r="AS12" i="16" s="1"/>
  <c r="AR12" i="16" a="1"/>
  <c r="AR12" i="16" s="1"/>
  <c r="AQ12" i="16" a="1"/>
  <c r="AQ12" i="16" s="1"/>
  <c r="AP12" i="16" a="1"/>
  <c r="AP12" i="16" s="1"/>
  <c r="AO12" i="16" a="1"/>
  <c r="AO12" i="16" s="1"/>
  <c r="AN12" i="16" a="1"/>
  <c r="AN12" i="16" s="1"/>
  <c r="AM12" i="16" a="1"/>
  <c r="AM12" i="16" s="1"/>
  <c r="AL12" i="16" a="1"/>
  <c r="AL12" i="16" s="1"/>
  <c r="AK12" i="16" a="1"/>
  <c r="AK12" i="16" s="1"/>
  <c r="AJ12" i="16" a="1"/>
  <c r="AJ12" i="16" s="1"/>
  <c r="AI12" i="16" a="1"/>
  <c r="AI12" i="16" s="1"/>
  <c r="AH12" i="16" a="1"/>
  <c r="AH12" i="16" s="1"/>
  <c r="AG12" i="16" a="1"/>
  <c r="AG12" i="16" s="1"/>
  <c r="AF12" i="16" a="1"/>
  <c r="AF12" i="16" s="1"/>
  <c r="AE12" i="16" a="1"/>
  <c r="AE12" i="16" s="1"/>
  <c r="AD12" i="16" a="1"/>
  <c r="AD12" i="16" s="1"/>
  <c r="AC12" i="16" a="1"/>
  <c r="AC12" i="16" s="1"/>
  <c r="AB12" i="16" a="1"/>
  <c r="AB12" i="16" s="1"/>
  <c r="AA12" i="16" a="1"/>
  <c r="AA12" i="16" s="1"/>
  <c r="Z12" i="16" a="1"/>
  <c r="Z12" i="16" s="1"/>
  <c r="Y12" i="16" a="1"/>
  <c r="Y12" i="16" s="1"/>
  <c r="X12" i="16" a="1"/>
  <c r="X12" i="16" s="1"/>
  <c r="W12" i="16" a="1"/>
  <c r="W12" i="16" s="1"/>
  <c r="V12" i="16" a="1"/>
  <c r="V12" i="16" s="1"/>
  <c r="U12" i="16" a="1"/>
  <c r="U12" i="16" s="1"/>
  <c r="T12" i="16" a="1"/>
  <c r="T12" i="16" s="1"/>
  <c r="S12" i="16" a="1"/>
  <c r="S12" i="16" s="1"/>
  <c r="R12" i="16" a="1"/>
  <c r="R12" i="16" s="1"/>
  <c r="Q12" i="16" a="1"/>
  <c r="Q12" i="16" s="1"/>
  <c r="P12" i="16" a="1"/>
  <c r="P12" i="16" s="1"/>
  <c r="O12" i="16" a="1"/>
  <c r="O12" i="16" s="1"/>
  <c r="N12" i="16" a="1"/>
  <c r="N12" i="16" s="1"/>
  <c r="M12" i="16" a="1"/>
  <c r="M12" i="16" s="1"/>
  <c r="L12" i="16" a="1"/>
  <c r="L12" i="16" s="1"/>
  <c r="K12" i="16" a="1"/>
  <c r="K12" i="16" s="1"/>
  <c r="J12" i="16" a="1"/>
  <c r="J12" i="16" s="1"/>
  <c r="NJ11" i="16" a="1"/>
  <c r="NJ11" i="16" s="1"/>
  <c r="NI11" i="16" a="1"/>
  <c r="NI11" i="16" s="1"/>
  <c r="NH11" i="16" a="1"/>
  <c r="NH11" i="16" s="1"/>
  <c r="NG11" i="16" a="1"/>
  <c r="NG11" i="16" s="1"/>
  <c r="NF11" i="16" a="1"/>
  <c r="NF11" i="16" s="1"/>
  <c r="NE11" i="16" a="1"/>
  <c r="NE11" i="16" s="1"/>
  <c r="ND11" i="16" a="1"/>
  <c r="ND11" i="16" s="1"/>
  <c r="NC11" i="16" a="1"/>
  <c r="NC11" i="16" s="1"/>
  <c r="NB11" i="16" a="1"/>
  <c r="NB11" i="16" s="1"/>
  <c r="NA11" i="16" a="1"/>
  <c r="NA11" i="16" s="1"/>
  <c r="MZ11" i="16" a="1"/>
  <c r="MZ11" i="16" s="1"/>
  <c r="MY11" i="16" a="1"/>
  <c r="MY11" i="16" s="1"/>
  <c r="MX11" i="16" a="1"/>
  <c r="MX11" i="16" s="1"/>
  <c r="MW11" i="16" a="1"/>
  <c r="MW11" i="16" s="1"/>
  <c r="MV11" i="16" a="1"/>
  <c r="MV11" i="16" s="1"/>
  <c r="MU11" i="16" a="1"/>
  <c r="MU11" i="16" s="1"/>
  <c r="MT11" i="16" a="1"/>
  <c r="MT11" i="16" s="1"/>
  <c r="MS11" i="16" a="1"/>
  <c r="MS11" i="16" s="1"/>
  <c r="MR11" i="16" a="1"/>
  <c r="MR11" i="16" s="1"/>
  <c r="MQ11" i="16" a="1"/>
  <c r="MQ11" i="16" s="1"/>
  <c r="MP11" i="16" a="1"/>
  <c r="MP11" i="16" s="1"/>
  <c r="MO11" i="16" a="1"/>
  <c r="MO11" i="16" s="1"/>
  <c r="MN11" i="16" a="1"/>
  <c r="MN11" i="16" s="1"/>
  <c r="MM11" i="16" a="1"/>
  <c r="MM11" i="16" s="1"/>
  <c r="ML11" i="16" a="1"/>
  <c r="ML11" i="16" s="1"/>
  <c r="MK11" i="16" a="1"/>
  <c r="MK11" i="16" s="1"/>
  <c r="MJ11" i="16" a="1"/>
  <c r="MJ11" i="16" s="1"/>
  <c r="MI11" i="16" a="1"/>
  <c r="MI11" i="16" s="1"/>
  <c r="MH11" i="16" a="1"/>
  <c r="MH11" i="16" s="1"/>
  <c r="MG11" i="16" a="1"/>
  <c r="MG11" i="16" s="1"/>
  <c r="MF11" i="16" a="1"/>
  <c r="MF11" i="16" s="1"/>
  <c r="ME11" i="16" a="1"/>
  <c r="ME11" i="16" s="1"/>
  <c r="MD11" i="16" a="1"/>
  <c r="MD11" i="16" s="1"/>
  <c r="MC11" i="16" a="1"/>
  <c r="MC11" i="16" s="1"/>
  <c r="MB11" i="16" a="1"/>
  <c r="MB11" i="16" s="1"/>
  <c r="MA11" i="16" a="1"/>
  <c r="MA11" i="16" s="1"/>
  <c r="LZ11" i="16" a="1"/>
  <c r="LZ11" i="16" s="1"/>
  <c r="LY11" i="16" a="1"/>
  <c r="LY11" i="16" s="1"/>
  <c r="LX11" i="16" a="1"/>
  <c r="LX11" i="16" s="1"/>
  <c r="LW11" i="16" a="1"/>
  <c r="LW11" i="16" s="1"/>
  <c r="LV11" i="16" a="1"/>
  <c r="LV11" i="16" s="1"/>
  <c r="LU11" i="16" a="1"/>
  <c r="LU11" i="16" s="1"/>
  <c r="LT11" i="16" a="1"/>
  <c r="LT11" i="16" s="1"/>
  <c r="LS11" i="16" a="1"/>
  <c r="LS11" i="16" s="1"/>
  <c r="LR11" i="16" a="1"/>
  <c r="LR11" i="16" s="1"/>
  <c r="LQ11" i="16" a="1"/>
  <c r="LQ11" i="16" s="1"/>
  <c r="LP11" i="16" a="1"/>
  <c r="LP11" i="16" s="1"/>
  <c r="LO11" i="16" a="1"/>
  <c r="LO11" i="16" s="1"/>
  <c r="LN11" i="16" a="1"/>
  <c r="LN11" i="16" s="1"/>
  <c r="LM11" i="16" a="1"/>
  <c r="LM11" i="16" s="1"/>
  <c r="LL11" i="16" a="1"/>
  <c r="LL11" i="16" s="1"/>
  <c r="LK11" i="16" a="1"/>
  <c r="LK11" i="16" s="1"/>
  <c r="LJ11" i="16" a="1"/>
  <c r="LJ11" i="16" s="1"/>
  <c r="LI11" i="16" a="1"/>
  <c r="LI11" i="16" s="1"/>
  <c r="LH11" i="16" a="1"/>
  <c r="LH11" i="16" s="1"/>
  <c r="LG11" i="16" a="1"/>
  <c r="LG11" i="16" s="1"/>
  <c r="LF11" i="16" a="1"/>
  <c r="LF11" i="16" s="1"/>
  <c r="LE11" i="16" a="1"/>
  <c r="LE11" i="16" s="1"/>
  <c r="LD11" i="16" a="1"/>
  <c r="LD11" i="16" s="1"/>
  <c r="LC11" i="16" a="1"/>
  <c r="LC11" i="16" s="1"/>
  <c r="LB11" i="16" a="1"/>
  <c r="LB11" i="16" s="1"/>
  <c r="LA11" i="16" a="1"/>
  <c r="LA11" i="16" s="1"/>
  <c r="KZ11" i="16" a="1"/>
  <c r="KZ11" i="16" s="1"/>
  <c r="KY11" i="16" a="1"/>
  <c r="KY11" i="16" s="1"/>
  <c r="KX11" i="16" a="1"/>
  <c r="KX11" i="16" s="1"/>
  <c r="KW11" i="16" a="1"/>
  <c r="KW11" i="16" s="1"/>
  <c r="KV11" i="16" a="1"/>
  <c r="KV11" i="16" s="1"/>
  <c r="KU11" i="16" a="1"/>
  <c r="KU11" i="16" s="1"/>
  <c r="KT11" i="16" a="1"/>
  <c r="KT11" i="16" s="1"/>
  <c r="KS11" i="16" a="1"/>
  <c r="KS11" i="16" s="1"/>
  <c r="KR11" i="16" a="1"/>
  <c r="KR11" i="16" s="1"/>
  <c r="KQ11" i="16" a="1"/>
  <c r="KQ11" i="16" s="1"/>
  <c r="KP11" i="16" a="1"/>
  <c r="KP11" i="16" s="1"/>
  <c r="KO11" i="16" a="1"/>
  <c r="KO11" i="16" s="1"/>
  <c r="KN11" i="16" a="1"/>
  <c r="KN11" i="16" s="1"/>
  <c r="KM11" i="16" a="1"/>
  <c r="KM11" i="16" s="1"/>
  <c r="KL11" i="16" a="1"/>
  <c r="KL11" i="16" s="1"/>
  <c r="KK11" i="16" a="1"/>
  <c r="KK11" i="16" s="1"/>
  <c r="KJ11" i="16" a="1"/>
  <c r="KJ11" i="16" s="1"/>
  <c r="KI11" i="16" a="1"/>
  <c r="KI11" i="16" s="1"/>
  <c r="KH11" i="16" a="1"/>
  <c r="KH11" i="16" s="1"/>
  <c r="KG11" i="16" a="1"/>
  <c r="KG11" i="16" s="1"/>
  <c r="KF11" i="16" a="1"/>
  <c r="KF11" i="16" s="1"/>
  <c r="KE11" i="16" a="1"/>
  <c r="KE11" i="16" s="1"/>
  <c r="KD11" i="16" a="1"/>
  <c r="KD11" i="16" s="1"/>
  <c r="KC11" i="16" a="1"/>
  <c r="KC11" i="16" s="1"/>
  <c r="KB11" i="16" a="1"/>
  <c r="KB11" i="16" s="1"/>
  <c r="KA11" i="16" a="1"/>
  <c r="KA11" i="16" s="1"/>
  <c r="JZ11" i="16" a="1"/>
  <c r="JZ11" i="16" s="1"/>
  <c r="JY11" i="16" a="1"/>
  <c r="JY11" i="16" s="1"/>
  <c r="JX11" i="16" a="1"/>
  <c r="JX11" i="16" s="1"/>
  <c r="JW11" i="16" a="1"/>
  <c r="JW11" i="16" s="1"/>
  <c r="JV11" i="16" a="1"/>
  <c r="JV11" i="16" s="1"/>
  <c r="JU11" i="16" a="1"/>
  <c r="JU11" i="16" s="1"/>
  <c r="JT11" i="16" a="1"/>
  <c r="JT11" i="16" s="1"/>
  <c r="JS11" i="16" a="1"/>
  <c r="JS11" i="16" s="1"/>
  <c r="JR11" i="16" a="1"/>
  <c r="JR11" i="16" s="1"/>
  <c r="JQ11" i="16" a="1"/>
  <c r="JQ11" i="16" s="1"/>
  <c r="JP11" i="16" a="1"/>
  <c r="JP11" i="16" s="1"/>
  <c r="JO11" i="16" a="1"/>
  <c r="JO11" i="16" s="1"/>
  <c r="JN11" i="16" a="1"/>
  <c r="JN11" i="16" s="1"/>
  <c r="JM11" i="16" a="1"/>
  <c r="JM11" i="16" s="1"/>
  <c r="JL11" i="16" a="1"/>
  <c r="JL11" i="16" s="1"/>
  <c r="JK11" i="16" a="1"/>
  <c r="JK11" i="16" s="1"/>
  <c r="JJ11" i="16" a="1"/>
  <c r="JJ11" i="16" s="1"/>
  <c r="JI11" i="16" a="1"/>
  <c r="JI11" i="16" s="1"/>
  <c r="JH11" i="16" a="1"/>
  <c r="JH11" i="16" s="1"/>
  <c r="JG11" i="16" a="1"/>
  <c r="JG11" i="16" s="1"/>
  <c r="JF11" i="16" a="1"/>
  <c r="JF11" i="16" s="1"/>
  <c r="JE11" i="16" a="1"/>
  <c r="JE11" i="16" s="1"/>
  <c r="JD11" i="16" a="1"/>
  <c r="JD11" i="16" s="1"/>
  <c r="JC11" i="16" a="1"/>
  <c r="JC11" i="16" s="1"/>
  <c r="JB11" i="16" a="1"/>
  <c r="JB11" i="16" s="1"/>
  <c r="JA11" i="16" a="1"/>
  <c r="JA11" i="16" s="1"/>
  <c r="IZ11" i="16" a="1"/>
  <c r="IZ11" i="16" s="1"/>
  <c r="IY11" i="16" a="1"/>
  <c r="IY11" i="16" s="1"/>
  <c r="IX11" i="16" a="1"/>
  <c r="IX11" i="16" s="1"/>
  <c r="IW11" i="16" a="1"/>
  <c r="IW11" i="16" s="1"/>
  <c r="IV11" i="16" a="1"/>
  <c r="IV11" i="16" s="1"/>
  <c r="IU11" i="16" a="1"/>
  <c r="IU11" i="16" s="1"/>
  <c r="IT11" i="16" a="1"/>
  <c r="IT11" i="16" s="1"/>
  <c r="IS11" i="16" a="1"/>
  <c r="IS11" i="16" s="1"/>
  <c r="IR11" i="16" a="1"/>
  <c r="IR11" i="16" s="1"/>
  <c r="IQ11" i="16" a="1"/>
  <c r="IQ11" i="16" s="1"/>
  <c r="IP11" i="16" a="1"/>
  <c r="IP11" i="16" s="1"/>
  <c r="IO11" i="16" a="1"/>
  <c r="IO11" i="16" s="1"/>
  <c r="IN11" i="16" a="1"/>
  <c r="IN11" i="16" s="1"/>
  <c r="IM11" i="16" a="1"/>
  <c r="IM11" i="16" s="1"/>
  <c r="IL11" i="16" a="1"/>
  <c r="IL11" i="16" s="1"/>
  <c r="IK11" i="16" a="1"/>
  <c r="IK11" i="16" s="1"/>
  <c r="IJ11" i="16" a="1"/>
  <c r="IJ11" i="16" s="1"/>
  <c r="II11" i="16" a="1"/>
  <c r="II11" i="16" s="1"/>
  <c r="IH11" i="16" a="1"/>
  <c r="IH11" i="16" s="1"/>
  <c r="IG11" i="16" a="1"/>
  <c r="IG11" i="16" s="1"/>
  <c r="IF11" i="16" a="1"/>
  <c r="IF11" i="16" s="1"/>
  <c r="IE11" i="16" a="1"/>
  <c r="IE11" i="16" s="1"/>
  <c r="ID11" i="16" a="1"/>
  <c r="ID11" i="16" s="1"/>
  <c r="IC11" i="16" a="1"/>
  <c r="IC11" i="16" s="1"/>
  <c r="IB11" i="16" a="1"/>
  <c r="IB11" i="16" s="1"/>
  <c r="IA11" i="16" a="1"/>
  <c r="IA11" i="16" s="1"/>
  <c r="HZ11" i="16" a="1"/>
  <c r="HZ11" i="16" s="1"/>
  <c r="HY11" i="16" a="1"/>
  <c r="HY11" i="16" s="1"/>
  <c r="HX11" i="16" a="1"/>
  <c r="HX11" i="16" s="1"/>
  <c r="HW11" i="16" a="1"/>
  <c r="HW11" i="16" s="1"/>
  <c r="HV11" i="16" a="1"/>
  <c r="HV11" i="16" s="1"/>
  <c r="HU11" i="16" a="1"/>
  <c r="HU11" i="16" s="1"/>
  <c r="HT11" i="16" a="1"/>
  <c r="HT11" i="16" s="1"/>
  <c r="HS11" i="16" a="1"/>
  <c r="HS11" i="16" s="1"/>
  <c r="HR11" i="16" a="1"/>
  <c r="HR11" i="16" s="1"/>
  <c r="HQ11" i="16" a="1"/>
  <c r="HQ11" i="16" s="1"/>
  <c r="HP11" i="16" a="1"/>
  <c r="HP11" i="16" s="1"/>
  <c r="HO11" i="16" a="1"/>
  <c r="HO11" i="16" s="1"/>
  <c r="HN11" i="16" a="1"/>
  <c r="HN11" i="16" s="1"/>
  <c r="HM11" i="16" a="1"/>
  <c r="HM11" i="16" s="1"/>
  <c r="HL11" i="16" a="1"/>
  <c r="HL11" i="16" s="1"/>
  <c r="HK11" i="16" a="1"/>
  <c r="HK11" i="16" s="1"/>
  <c r="HJ11" i="16" a="1"/>
  <c r="HJ11" i="16" s="1"/>
  <c r="HI11" i="16" a="1"/>
  <c r="HI11" i="16" s="1"/>
  <c r="HH11" i="16" a="1"/>
  <c r="HH11" i="16" s="1"/>
  <c r="HG11" i="16" a="1"/>
  <c r="HG11" i="16" s="1"/>
  <c r="HF11" i="16" a="1"/>
  <c r="HF11" i="16" s="1"/>
  <c r="HE11" i="16" a="1"/>
  <c r="HE11" i="16" s="1"/>
  <c r="HD11" i="16" a="1"/>
  <c r="HD11" i="16" s="1"/>
  <c r="HC11" i="16" a="1"/>
  <c r="HC11" i="16" s="1"/>
  <c r="HB11" i="16" a="1"/>
  <c r="HB11" i="16" s="1"/>
  <c r="HA11" i="16" a="1"/>
  <c r="HA11" i="16" s="1"/>
  <c r="GZ11" i="16" a="1"/>
  <c r="GZ11" i="16" s="1"/>
  <c r="GY11" i="16" a="1"/>
  <c r="GY11" i="16" s="1"/>
  <c r="GX11" i="16" a="1"/>
  <c r="GX11" i="16" s="1"/>
  <c r="GW11" i="16" a="1"/>
  <c r="GW11" i="16" s="1"/>
  <c r="GV11" i="16" a="1"/>
  <c r="GV11" i="16" s="1"/>
  <c r="GU11" i="16" a="1"/>
  <c r="GU11" i="16" s="1"/>
  <c r="GT11" i="16" a="1"/>
  <c r="GT11" i="16" s="1"/>
  <c r="GS11" i="16" a="1"/>
  <c r="GS11" i="16" s="1"/>
  <c r="GR11" i="16" a="1"/>
  <c r="GR11" i="16" s="1"/>
  <c r="GQ11" i="16" a="1"/>
  <c r="GQ11" i="16" s="1"/>
  <c r="GP11" i="16" a="1"/>
  <c r="GP11" i="16" s="1"/>
  <c r="GO11" i="16" a="1"/>
  <c r="GO11" i="16" s="1"/>
  <c r="GN11" i="16" a="1"/>
  <c r="GN11" i="16" s="1"/>
  <c r="GM11" i="16" a="1"/>
  <c r="GM11" i="16" s="1"/>
  <c r="GL11" i="16" a="1"/>
  <c r="GL11" i="16" s="1"/>
  <c r="GK11" i="16" a="1"/>
  <c r="GK11" i="16" s="1"/>
  <c r="GJ11" i="16" a="1"/>
  <c r="GJ11" i="16" s="1"/>
  <c r="GI11" i="16" a="1"/>
  <c r="GI11" i="16" s="1"/>
  <c r="GH11" i="16" a="1"/>
  <c r="GH11" i="16" s="1"/>
  <c r="GG11" i="16" a="1"/>
  <c r="GG11" i="16" s="1"/>
  <c r="GF11" i="16" a="1"/>
  <c r="GF11" i="16" s="1"/>
  <c r="GE11" i="16" a="1"/>
  <c r="GE11" i="16" s="1"/>
  <c r="GD11" i="16" a="1"/>
  <c r="GD11" i="16" s="1"/>
  <c r="GC11" i="16" a="1"/>
  <c r="GC11" i="16" s="1"/>
  <c r="GB11" i="16" a="1"/>
  <c r="GB11" i="16" s="1"/>
  <c r="GA11" i="16" a="1"/>
  <c r="GA11" i="16" s="1"/>
  <c r="FZ11" i="16" a="1"/>
  <c r="FZ11" i="16" s="1"/>
  <c r="FY11" i="16" a="1"/>
  <c r="FY11" i="16" s="1"/>
  <c r="FX11" i="16" a="1"/>
  <c r="FX11" i="16" s="1"/>
  <c r="FW11" i="16" a="1"/>
  <c r="FW11" i="16" s="1"/>
  <c r="FV11" i="16" a="1"/>
  <c r="FV11" i="16" s="1"/>
  <c r="FU11" i="16" a="1"/>
  <c r="FU11" i="16" s="1"/>
  <c r="FT11" i="16" a="1"/>
  <c r="FT11" i="16" s="1"/>
  <c r="FS11" i="16" a="1"/>
  <c r="FS11" i="16" s="1"/>
  <c r="FR11" i="16" a="1"/>
  <c r="FR11" i="16" s="1"/>
  <c r="FQ11" i="16" a="1"/>
  <c r="FQ11" i="16" s="1"/>
  <c r="FP11" i="16" a="1"/>
  <c r="FP11" i="16" s="1"/>
  <c r="FO11" i="16" a="1"/>
  <c r="FO11" i="16" s="1"/>
  <c r="FN11" i="16" a="1"/>
  <c r="FN11" i="16" s="1"/>
  <c r="FM11" i="16" a="1"/>
  <c r="FM11" i="16" s="1"/>
  <c r="FL11" i="16" a="1"/>
  <c r="FL11" i="16" s="1"/>
  <c r="FK11" i="16" a="1"/>
  <c r="FK11" i="16" s="1"/>
  <c r="FJ11" i="16" a="1"/>
  <c r="FJ11" i="16" s="1"/>
  <c r="FI11" i="16" a="1"/>
  <c r="FI11" i="16" s="1"/>
  <c r="FH11" i="16" a="1"/>
  <c r="FH11" i="16" s="1"/>
  <c r="FG11" i="16" a="1"/>
  <c r="FG11" i="16" s="1"/>
  <c r="FF11" i="16" a="1"/>
  <c r="FF11" i="16" s="1"/>
  <c r="FE11" i="16" a="1"/>
  <c r="FE11" i="16" s="1"/>
  <c r="FD11" i="16" a="1"/>
  <c r="FD11" i="16" s="1"/>
  <c r="FC11" i="16" a="1"/>
  <c r="FC11" i="16" s="1"/>
  <c r="FB11" i="16" a="1"/>
  <c r="FB11" i="16" s="1"/>
  <c r="FA11" i="16" a="1"/>
  <c r="FA11" i="16" s="1"/>
  <c r="EZ11" i="16" a="1"/>
  <c r="EZ11" i="16" s="1"/>
  <c r="EY11" i="16" a="1"/>
  <c r="EY11" i="16" s="1"/>
  <c r="EX11" i="16" a="1"/>
  <c r="EX11" i="16" s="1"/>
  <c r="EW11" i="16" a="1"/>
  <c r="EW11" i="16" s="1"/>
  <c r="EV11" i="16" a="1"/>
  <c r="EV11" i="16" s="1"/>
  <c r="EU11" i="16" a="1"/>
  <c r="EU11" i="16" s="1"/>
  <c r="ET11" i="16" a="1"/>
  <c r="ET11" i="16" s="1"/>
  <c r="ES11" i="16" a="1"/>
  <c r="ES11" i="16" s="1"/>
  <c r="ER11" i="16" a="1"/>
  <c r="ER11" i="16" s="1"/>
  <c r="EQ11" i="16" a="1"/>
  <c r="EQ11" i="16" s="1"/>
  <c r="EP11" i="16" a="1"/>
  <c r="EP11" i="16" s="1"/>
  <c r="EO11" i="16" a="1"/>
  <c r="EO11" i="16" s="1"/>
  <c r="EN11" i="16" a="1"/>
  <c r="EN11" i="16" s="1"/>
  <c r="EM11" i="16" a="1"/>
  <c r="EM11" i="16" s="1"/>
  <c r="EL11" i="16" a="1"/>
  <c r="EL11" i="16" s="1"/>
  <c r="EK11" i="16" a="1"/>
  <c r="EK11" i="16" s="1"/>
  <c r="EJ11" i="16" a="1"/>
  <c r="EJ11" i="16" s="1"/>
  <c r="EI11" i="16" a="1"/>
  <c r="EI11" i="16" s="1"/>
  <c r="EH11" i="16" a="1"/>
  <c r="EH11" i="16" s="1"/>
  <c r="EG11" i="16" a="1"/>
  <c r="EG11" i="16" s="1"/>
  <c r="EF11" i="16" a="1"/>
  <c r="EF11" i="16" s="1"/>
  <c r="EE11" i="16" a="1"/>
  <c r="EE11" i="16" s="1"/>
  <c r="ED11" i="16" a="1"/>
  <c r="ED11" i="16" s="1"/>
  <c r="EC11" i="16" a="1"/>
  <c r="EC11" i="16" s="1"/>
  <c r="EB11" i="16" a="1"/>
  <c r="EB11" i="16" s="1"/>
  <c r="EA11" i="16" a="1"/>
  <c r="EA11" i="16" s="1"/>
  <c r="DZ11" i="16" a="1"/>
  <c r="DZ11" i="16" s="1"/>
  <c r="DY11" i="16" a="1"/>
  <c r="DY11" i="16" s="1"/>
  <c r="DX11" i="16" a="1"/>
  <c r="DX11" i="16" s="1"/>
  <c r="DW11" i="16" a="1"/>
  <c r="DW11" i="16" s="1"/>
  <c r="DV11" i="16" a="1"/>
  <c r="DV11" i="16" s="1"/>
  <c r="DU11" i="16" a="1"/>
  <c r="DU11" i="16" s="1"/>
  <c r="DT11" i="16" a="1"/>
  <c r="DT11" i="16" s="1"/>
  <c r="DS11" i="16" a="1"/>
  <c r="DS11" i="16" s="1"/>
  <c r="DR11" i="16" a="1"/>
  <c r="DR11" i="16" s="1"/>
  <c r="DQ11" i="16" a="1"/>
  <c r="DQ11" i="16" s="1"/>
  <c r="DP11" i="16" a="1"/>
  <c r="DP11" i="16" s="1"/>
  <c r="DO11" i="16" a="1"/>
  <c r="DO11" i="16" s="1"/>
  <c r="DN11" i="16" a="1"/>
  <c r="DN11" i="16" s="1"/>
  <c r="DM11" i="16" a="1"/>
  <c r="DM11" i="16" s="1"/>
  <c r="DL11" i="16" a="1"/>
  <c r="DL11" i="16" s="1"/>
  <c r="DK11" i="16" a="1"/>
  <c r="DK11" i="16" s="1"/>
  <c r="DJ11" i="16" a="1"/>
  <c r="DJ11" i="16" s="1"/>
  <c r="DI11" i="16" a="1"/>
  <c r="DI11" i="16" s="1"/>
  <c r="DH11" i="16" a="1"/>
  <c r="DH11" i="16" s="1"/>
  <c r="DG11" i="16" a="1"/>
  <c r="DG11" i="16" s="1"/>
  <c r="DF11" i="16" a="1"/>
  <c r="DF11" i="16" s="1"/>
  <c r="DE11" i="16" a="1"/>
  <c r="DE11" i="16" s="1"/>
  <c r="DD11" i="16" a="1"/>
  <c r="DD11" i="16" s="1"/>
  <c r="DC11" i="16" a="1"/>
  <c r="DC11" i="16" s="1"/>
  <c r="DB11" i="16" a="1"/>
  <c r="DB11" i="16" s="1"/>
  <c r="DA11" i="16" a="1"/>
  <c r="DA11" i="16" s="1"/>
  <c r="CZ11" i="16" a="1"/>
  <c r="CZ11" i="16" s="1"/>
  <c r="CY11" i="16" a="1"/>
  <c r="CY11" i="16" s="1"/>
  <c r="CX11" i="16" a="1"/>
  <c r="CX11" i="16" s="1"/>
  <c r="CW11" i="16" a="1"/>
  <c r="CW11" i="16" s="1"/>
  <c r="CV11" i="16" a="1"/>
  <c r="CV11" i="16" s="1"/>
  <c r="CU11" i="16" a="1"/>
  <c r="CU11" i="16" s="1"/>
  <c r="CT11" i="16" a="1"/>
  <c r="CT11" i="16" s="1"/>
  <c r="CS11" i="16" a="1"/>
  <c r="CS11" i="16" s="1"/>
  <c r="CR11" i="16" a="1"/>
  <c r="CR11" i="16" s="1"/>
  <c r="CQ11" i="16" a="1"/>
  <c r="CQ11" i="16" s="1"/>
  <c r="CP11" i="16" a="1"/>
  <c r="CP11" i="16" s="1"/>
  <c r="CO11" i="16" a="1"/>
  <c r="CO11" i="16" s="1"/>
  <c r="CN11" i="16" a="1"/>
  <c r="CN11" i="16" s="1"/>
  <c r="CM11" i="16" a="1"/>
  <c r="CM11" i="16" s="1"/>
  <c r="CL11" i="16" a="1"/>
  <c r="CL11" i="16" s="1"/>
  <c r="CK11" i="16" a="1"/>
  <c r="CK11" i="16" s="1"/>
  <c r="CJ11" i="16" a="1"/>
  <c r="CJ11" i="16" s="1"/>
  <c r="CI11" i="16" a="1"/>
  <c r="CI11" i="16" s="1"/>
  <c r="CH11" i="16" a="1"/>
  <c r="CH11" i="16" s="1"/>
  <c r="CG11" i="16" a="1"/>
  <c r="CG11" i="16" s="1"/>
  <c r="CF11" i="16" a="1"/>
  <c r="CF11" i="16" s="1"/>
  <c r="CE11" i="16" a="1"/>
  <c r="CE11" i="16" s="1"/>
  <c r="CD11" i="16" a="1"/>
  <c r="CD11" i="16" s="1"/>
  <c r="CC11" i="16" a="1"/>
  <c r="CC11" i="16" s="1"/>
  <c r="CB11" i="16" a="1"/>
  <c r="CB11" i="16" s="1"/>
  <c r="CA11" i="16" a="1"/>
  <c r="CA11" i="16" s="1"/>
  <c r="BZ11" i="16" a="1"/>
  <c r="BZ11" i="16" s="1"/>
  <c r="BY11" i="16" a="1"/>
  <c r="BY11" i="16" s="1"/>
  <c r="BX11" i="16" a="1"/>
  <c r="BX11" i="16" s="1"/>
  <c r="BW11" i="16" a="1"/>
  <c r="BW11" i="16" s="1"/>
  <c r="BV11" i="16" a="1"/>
  <c r="BV11" i="16" s="1"/>
  <c r="BU11" i="16" a="1"/>
  <c r="BU11" i="16" s="1"/>
  <c r="BT11" i="16" a="1"/>
  <c r="BT11" i="16" s="1"/>
  <c r="BS11" i="16" a="1"/>
  <c r="BS11" i="16" s="1"/>
  <c r="BR11" i="16" a="1"/>
  <c r="BR11" i="16" s="1"/>
  <c r="BQ11" i="16" a="1"/>
  <c r="BQ11" i="16" s="1"/>
  <c r="BP11" i="16" a="1"/>
  <c r="BP11" i="16" s="1"/>
  <c r="BO11" i="16" a="1"/>
  <c r="BO11" i="16" s="1"/>
  <c r="BN11" i="16" a="1"/>
  <c r="BN11" i="16" s="1"/>
  <c r="BM11" i="16" a="1"/>
  <c r="BM11" i="16" s="1"/>
  <c r="BL11" i="16" a="1"/>
  <c r="BL11" i="16" s="1"/>
  <c r="BK11" i="16" a="1"/>
  <c r="BK11" i="16" s="1"/>
  <c r="BJ11" i="16" a="1"/>
  <c r="BJ11" i="16" s="1"/>
  <c r="BI11" i="16" a="1"/>
  <c r="BI11" i="16" s="1"/>
  <c r="BH11" i="16" a="1"/>
  <c r="BH11" i="16" s="1"/>
  <c r="BG11" i="16" a="1"/>
  <c r="BG11" i="16" s="1"/>
  <c r="BF11" i="16" a="1"/>
  <c r="BF11" i="16" s="1"/>
  <c r="BE11" i="16" a="1"/>
  <c r="BE11" i="16" s="1"/>
  <c r="BD11" i="16" a="1"/>
  <c r="BD11" i="16" s="1"/>
  <c r="BC11" i="16" a="1"/>
  <c r="BC11" i="16" s="1"/>
  <c r="BB11" i="16" a="1"/>
  <c r="BB11" i="16" s="1"/>
  <c r="BA11" i="16" a="1"/>
  <c r="BA11" i="16" s="1"/>
  <c r="AZ11" i="16" a="1"/>
  <c r="AZ11" i="16" s="1"/>
  <c r="AY11" i="16" a="1"/>
  <c r="AY11" i="16" s="1"/>
  <c r="AX11" i="16" a="1"/>
  <c r="AX11" i="16" s="1"/>
  <c r="AW11" i="16" a="1"/>
  <c r="AW11" i="16" s="1"/>
  <c r="AV11" i="16" a="1"/>
  <c r="AV11" i="16" s="1"/>
  <c r="AU11" i="16" a="1"/>
  <c r="AU11" i="16" s="1"/>
  <c r="AT11" i="16" a="1"/>
  <c r="AT11" i="16" s="1"/>
  <c r="AS11" i="16" a="1"/>
  <c r="AS11" i="16" s="1"/>
  <c r="AR11" i="16" a="1"/>
  <c r="AR11" i="16" s="1"/>
  <c r="AQ11" i="16" a="1"/>
  <c r="AQ11" i="16" s="1"/>
  <c r="AP11" i="16" a="1"/>
  <c r="AP11" i="16" s="1"/>
  <c r="AO11" i="16" a="1"/>
  <c r="AO11" i="16" s="1"/>
  <c r="AN11" i="16" a="1"/>
  <c r="AN11" i="16" s="1"/>
  <c r="AM11" i="16" a="1"/>
  <c r="AM11" i="16" s="1"/>
  <c r="AL11" i="16" a="1"/>
  <c r="AL11" i="16" s="1"/>
  <c r="AK11" i="16" a="1"/>
  <c r="AK11" i="16" s="1"/>
  <c r="AJ11" i="16" a="1"/>
  <c r="AJ11" i="16" s="1"/>
  <c r="AI11" i="16" a="1"/>
  <c r="AI11" i="16" s="1"/>
  <c r="AH11" i="16" a="1"/>
  <c r="AH11" i="16" s="1"/>
  <c r="AG11" i="16" a="1"/>
  <c r="AG11" i="16" s="1"/>
  <c r="AF11" i="16" a="1"/>
  <c r="AF11" i="16" s="1"/>
  <c r="AE11" i="16" a="1"/>
  <c r="AE11" i="16" s="1"/>
  <c r="AD11" i="16" a="1"/>
  <c r="AD11" i="16" s="1"/>
  <c r="AC11" i="16" a="1"/>
  <c r="AC11" i="16" s="1"/>
  <c r="AB11" i="16" a="1"/>
  <c r="AB11" i="16" s="1"/>
  <c r="AA11" i="16" a="1"/>
  <c r="AA11" i="16" s="1"/>
  <c r="Z11" i="16" a="1"/>
  <c r="Z11" i="16" s="1"/>
  <c r="Y11" i="16" a="1"/>
  <c r="Y11" i="16" s="1"/>
  <c r="X11" i="16" a="1"/>
  <c r="X11" i="16" s="1"/>
  <c r="W11" i="16" a="1"/>
  <c r="W11" i="16" s="1"/>
  <c r="V11" i="16" a="1"/>
  <c r="V11" i="16" s="1"/>
  <c r="U11" i="16" a="1"/>
  <c r="U11" i="16" s="1"/>
  <c r="T11" i="16" a="1"/>
  <c r="T11" i="16" s="1"/>
  <c r="S11" i="16" a="1"/>
  <c r="S11" i="16" s="1"/>
  <c r="R11" i="16" a="1"/>
  <c r="R11" i="16" s="1"/>
  <c r="Q11" i="16" a="1"/>
  <c r="Q11" i="16" s="1"/>
  <c r="P11" i="16" a="1"/>
  <c r="P11" i="16" s="1"/>
  <c r="O11" i="16" a="1"/>
  <c r="O11" i="16" s="1"/>
  <c r="N11" i="16" a="1"/>
  <c r="N11" i="16" s="1"/>
  <c r="M11" i="16" a="1"/>
  <c r="M11" i="16" s="1"/>
  <c r="L11" i="16" a="1"/>
  <c r="L11" i="16" s="1"/>
  <c r="K11" i="16" a="1"/>
  <c r="K11" i="16" s="1"/>
  <c r="J11" i="16" a="1"/>
  <c r="J11" i="16" s="1"/>
  <c r="NJ10" i="16" a="1"/>
  <c r="NJ10" i="16" s="1"/>
  <c r="NI10" i="16" a="1"/>
  <c r="NI10" i="16" s="1"/>
  <c r="NH10" i="16" a="1"/>
  <c r="NH10" i="16" s="1"/>
  <c r="NG10" i="16" a="1"/>
  <c r="NG10" i="16" s="1"/>
  <c r="NF10" i="16" a="1"/>
  <c r="NF10" i="16" s="1"/>
  <c r="NE10" i="16" a="1"/>
  <c r="NE10" i="16" s="1"/>
  <c r="ND10" i="16" a="1"/>
  <c r="ND10" i="16" s="1"/>
  <c r="NC10" i="16" a="1"/>
  <c r="NC10" i="16" s="1"/>
  <c r="NB10" i="16" a="1"/>
  <c r="NB10" i="16" s="1"/>
  <c r="NA10" i="16" a="1"/>
  <c r="NA10" i="16" s="1"/>
  <c r="MZ10" i="16" a="1"/>
  <c r="MZ10" i="16" s="1"/>
  <c r="MY10" i="16" a="1"/>
  <c r="MY10" i="16" s="1"/>
  <c r="MX10" i="16" a="1"/>
  <c r="MX10" i="16" s="1"/>
  <c r="MW10" i="16" a="1"/>
  <c r="MW10" i="16" s="1"/>
  <c r="MV10" i="16" a="1"/>
  <c r="MV10" i="16" s="1"/>
  <c r="MU10" i="16" a="1"/>
  <c r="MU10" i="16" s="1"/>
  <c r="MT10" i="16" a="1"/>
  <c r="MT10" i="16" s="1"/>
  <c r="MS10" i="16" a="1"/>
  <c r="MS10" i="16" s="1"/>
  <c r="MR10" i="16" a="1"/>
  <c r="MR10" i="16" s="1"/>
  <c r="MQ10" i="16" a="1"/>
  <c r="MQ10" i="16" s="1"/>
  <c r="MP10" i="16" a="1"/>
  <c r="MP10" i="16" s="1"/>
  <c r="MO10" i="16" a="1"/>
  <c r="MO10" i="16" s="1"/>
  <c r="MN10" i="16" a="1"/>
  <c r="MN10" i="16" s="1"/>
  <c r="MM10" i="16" a="1"/>
  <c r="MM10" i="16" s="1"/>
  <c r="ML10" i="16" a="1"/>
  <c r="ML10" i="16" s="1"/>
  <c r="MK10" i="16" a="1"/>
  <c r="MK10" i="16" s="1"/>
  <c r="MJ10" i="16" a="1"/>
  <c r="MJ10" i="16" s="1"/>
  <c r="MI10" i="16" a="1"/>
  <c r="MI10" i="16" s="1"/>
  <c r="MH10" i="16" a="1"/>
  <c r="MH10" i="16" s="1"/>
  <c r="MG10" i="16" a="1"/>
  <c r="MG10" i="16" s="1"/>
  <c r="MF10" i="16" a="1"/>
  <c r="MF10" i="16" s="1"/>
  <c r="ME10" i="16" a="1"/>
  <c r="ME10" i="16" s="1"/>
  <c r="MD10" i="16" a="1"/>
  <c r="MD10" i="16" s="1"/>
  <c r="MC10" i="16" a="1"/>
  <c r="MC10" i="16" s="1"/>
  <c r="MB10" i="16" a="1"/>
  <c r="MB10" i="16" s="1"/>
  <c r="MA10" i="16" a="1"/>
  <c r="MA10" i="16" s="1"/>
  <c r="LZ10" i="16" a="1"/>
  <c r="LZ10" i="16" s="1"/>
  <c r="LY10" i="16" a="1"/>
  <c r="LY10" i="16" s="1"/>
  <c r="LX10" i="16" a="1"/>
  <c r="LX10" i="16" s="1"/>
  <c r="LW10" i="16" a="1"/>
  <c r="LW10" i="16" s="1"/>
  <c r="LV10" i="16" a="1"/>
  <c r="LV10" i="16" s="1"/>
  <c r="LU10" i="16" a="1"/>
  <c r="LU10" i="16" s="1"/>
  <c r="LT10" i="16" a="1"/>
  <c r="LT10" i="16" s="1"/>
  <c r="LS10" i="16" a="1"/>
  <c r="LS10" i="16" s="1"/>
  <c r="LR10" i="16" a="1"/>
  <c r="LR10" i="16" s="1"/>
  <c r="LQ10" i="16" a="1"/>
  <c r="LQ10" i="16" s="1"/>
  <c r="LP10" i="16" a="1"/>
  <c r="LP10" i="16" s="1"/>
  <c r="LO10" i="16" a="1"/>
  <c r="LO10" i="16" s="1"/>
  <c r="LN10" i="16" a="1"/>
  <c r="LN10" i="16" s="1"/>
  <c r="LM10" i="16" a="1"/>
  <c r="LM10" i="16" s="1"/>
  <c r="LL10" i="16" a="1"/>
  <c r="LL10" i="16" s="1"/>
  <c r="LK10" i="16" a="1"/>
  <c r="LK10" i="16" s="1"/>
  <c r="LJ10" i="16" a="1"/>
  <c r="LJ10" i="16" s="1"/>
  <c r="LI10" i="16" a="1"/>
  <c r="LI10" i="16" s="1"/>
  <c r="LH10" i="16" a="1"/>
  <c r="LH10" i="16" s="1"/>
  <c r="LG10" i="16" a="1"/>
  <c r="LG10" i="16" s="1"/>
  <c r="LF10" i="16" a="1"/>
  <c r="LF10" i="16" s="1"/>
  <c r="LE10" i="16" a="1"/>
  <c r="LE10" i="16" s="1"/>
  <c r="LD10" i="16" a="1"/>
  <c r="LD10" i="16" s="1"/>
  <c r="LC10" i="16" a="1"/>
  <c r="LC10" i="16" s="1"/>
  <c r="LB10" i="16" a="1"/>
  <c r="LB10" i="16" s="1"/>
  <c r="LA10" i="16" a="1"/>
  <c r="LA10" i="16" s="1"/>
  <c r="KZ10" i="16" a="1"/>
  <c r="KZ10" i="16" s="1"/>
  <c r="KY10" i="16" a="1"/>
  <c r="KY10" i="16" s="1"/>
  <c r="KX10" i="16" a="1"/>
  <c r="KX10" i="16" s="1"/>
  <c r="KW10" i="16" a="1"/>
  <c r="KW10" i="16" s="1"/>
  <c r="KV10" i="16" a="1"/>
  <c r="KV10" i="16" s="1"/>
  <c r="KU10" i="16" a="1"/>
  <c r="KU10" i="16" s="1"/>
  <c r="KT10" i="16" a="1"/>
  <c r="KT10" i="16" s="1"/>
  <c r="KS10" i="16" a="1"/>
  <c r="KS10" i="16" s="1"/>
  <c r="KR10" i="16" a="1"/>
  <c r="KR10" i="16" s="1"/>
  <c r="KQ10" i="16" a="1"/>
  <c r="KQ10" i="16" s="1"/>
  <c r="KP10" i="16" a="1"/>
  <c r="KP10" i="16" s="1"/>
  <c r="KO10" i="16" a="1"/>
  <c r="KO10" i="16" s="1"/>
  <c r="KN10" i="16" a="1"/>
  <c r="KN10" i="16" s="1"/>
  <c r="KM10" i="16" a="1"/>
  <c r="KM10" i="16" s="1"/>
  <c r="KL10" i="16" a="1"/>
  <c r="KL10" i="16" s="1"/>
  <c r="KK10" i="16" a="1"/>
  <c r="KK10" i="16" s="1"/>
  <c r="KJ10" i="16" a="1"/>
  <c r="KJ10" i="16" s="1"/>
  <c r="KI10" i="16" a="1"/>
  <c r="KI10" i="16" s="1"/>
  <c r="KH10" i="16" a="1"/>
  <c r="KH10" i="16" s="1"/>
  <c r="KG10" i="16" a="1"/>
  <c r="KG10" i="16" s="1"/>
  <c r="KF10" i="16" a="1"/>
  <c r="KF10" i="16" s="1"/>
  <c r="KE10" i="16" a="1"/>
  <c r="KE10" i="16" s="1"/>
  <c r="KD10" i="16" a="1"/>
  <c r="KD10" i="16" s="1"/>
  <c r="KC10" i="16" a="1"/>
  <c r="KC10" i="16" s="1"/>
  <c r="KB10" i="16" a="1"/>
  <c r="KB10" i="16" s="1"/>
  <c r="KA10" i="16" a="1"/>
  <c r="KA10" i="16" s="1"/>
  <c r="JZ10" i="16" a="1"/>
  <c r="JZ10" i="16" s="1"/>
  <c r="JY10" i="16" a="1"/>
  <c r="JY10" i="16" s="1"/>
  <c r="JX10" i="16" a="1"/>
  <c r="JX10" i="16" s="1"/>
  <c r="JW10" i="16" a="1"/>
  <c r="JW10" i="16" s="1"/>
  <c r="JV10" i="16" a="1"/>
  <c r="JV10" i="16" s="1"/>
  <c r="JU10" i="16" a="1"/>
  <c r="JU10" i="16" s="1"/>
  <c r="JT10" i="16" a="1"/>
  <c r="JT10" i="16" s="1"/>
  <c r="JS10" i="16" a="1"/>
  <c r="JS10" i="16" s="1"/>
  <c r="JR10" i="16" a="1"/>
  <c r="JR10" i="16" s="1"/>
  <c r="JQ10" i="16" a="1"/>
  <c r="JQ10" i="16" s="1"/>
  <c r="JP10" i="16" a="1"/>
  <c r="JP10" i="16" s="1"/>
  <c r="JO10" i="16" a="1"/>
  <c r="JO10" i="16" s="1"/>
  <c r="JN10" i="16" a="1"/>
  <c r="JN10" i="16" s="1"/>
  <c r="JM10" i="16" a="1"/>
  <c r="JM10" i="16" s="1"/>
  <c r="JL10" i="16" a="1"/>
  <c r="JL10" i="16" s="1"/>
  <c r="JK10" i="16" a="1"/>
  <c r="JK10" i="16" s="1"/>
  <c r="JJ10" i="16" a="1"/>
  <c r="JJ10" i="16" s="1"/>
  <c r="JI10" i="16" a="1"/>
  <c r="JI10" i="16" s="1"/>
  <c r="JH10" i="16" a="1"/>
  <c r="JH10" i="16" s="1"/>
  <c r="JG10" i="16" a="1"/>
  <c r="JG10" i="16" s="1"/>
  <c r="JF10" i="16" a="1"/>
  <c r="JF10" i="16" s="1"/>
  <c r="JE10" i="16" a="1"/>
  <c r="JE10" i="16" s="1"/>
  <c r="JD10" i="16" a="1"/>
  <c r="JD10" i="16" s="1"/>
  <c r="JC10" i="16" a="1"/>
  <c r="JC10" i="16" s="1"/>
  <c r="JB10" i="16" a="1"/>
  <c r="JB10" i="16" s="1"/>
  <c r="JA10" i="16" a="1"/>
  <c r="JA10" i="16" s="1"/>
  <c r="IZ10" i="16" a="1"/>
  <c r="IZ10" i="16" s="1"/>
  <c r="IY10" i="16" a="1"/>
  <c r="IY10" i="16" s="1"/>
  <c r="IX10" i="16" a="1"/>
  <c r="IX10" i="16" s="1"/>
  <c r="IW10" i="16" a="1"/>
  <c r="IW10" i="16" s="1"/>
  <c r="IV10" i="16" a="1"/>
  <c r="IV10" i="16" s="1"/>
  <c r="IU10" i="16" a="1"/>
  <c r="IU10" i="16" s="1"/>
  <c r="IT10" i="16" a="1"/>
  <c r="IT10" i="16" s="1"/>
  <c r="IS10" i="16" a="1"/>
  <c r="IS10" i="16" s="1"/>
  <c r="IR10" i="16" a="1"/>
  <c r="IR10" i="16" s="1"/>
  <c r="IQ10" i="16" a="1"/>
  <c r="IQ10" i="16" s="1"/>
  <c r="IP10" i="16" a="1"/>
  <c r="IP10" i="16" s="1"/>
  <c r="IO10" i="16" a="1"/>
  <c r="IO10" i="16" s="1"/>
  <c r="IN10" i="16" a="1"/>
  <c r="IN10" i="16" s="1"/>
  <c r="IM10" i="16" a="1"/>
  <c r="IM10" i="16" s="1"/>
  <c r="IL10" i="16" a="1"/>
  <c r="IL10" i="16" s="1"/>
  <c r="IK10" i="16" a="1"/>
  <c r="IK10" i="16" s="1"/>
  <c r="IJ10" i="16" a="1"/>
  <c r="IJ10" i="16" s="1"/>
  <c r="II10" i="16" a="1"/>
  <c r="II10" i="16" s="1"/>
  <c r="IH10" i="16" a="1"/>
  <c r="IH10" i="16" s="1"/>
  <c r="IG10" i="16" a="1"/>
  <c r="IG10" i="16" s="1"/>
  <c r="IF10" i="16" a="1"/>
  <c r="IF10" i="16" s="1"/>
  <c r="IE10" i="16" a="1"/>
  <c r="IE10" i="16" s="1"/>
  <c r="ID10" i="16" a="1"/>
  <c r="ID10" i="16" s="1"/>
  <c r="IC10" i="16" a="1"/>
  <c r="IC10" i="16" s="1"/>
  <c r="IB10" i="16" a="1"/>
  <c r="IB10" i="16" s="1"/>
  <c r="IA10" i="16" a="1"/>
  <c r="IA10" i="16" s="1"/>
  <c r="HZ10" i="16" a="1"/>
  <c r="HZ10" i="16" s="1"/>
  <c r="HY10" i="16" a="1"/>
  <c r="HY10" i="16" s="1"/>
  <c r="HX10" i="16" a="1"/>
  <c r="HX10" i="16" s="1"/>
  <c r="HW10" i="16" a="1"/>
  <c r="HW10" i="16" s="1"/>
  <c r="HV10" i="16" a="1"/>
  <c r="HV10" i="16" s="1"/>
  <c r="HU10" i="16" a="1"/>
  <c r="HU10" i="16" s="1"/>
  <c r="HT10" i="16" a="1"/>
  <c r="HT10" i="16" s="1"/>
  <c r="HS10" i="16" a="1"/>
  <c r="HS10" i="16" s="1"/>
  <c r="HR10" i="16" a="1"/>
  <c r="HR10" i="16" s="1"/>
  <c r="HQ10" i="16" a="1"/>
  <c r="HQ10" i="16" s="1"/>
  <c r="HP10" i="16" a="1"/>
  <c r="HP10" i="16" s="1"/>
  <c r="HO10" i="16" a="1"/>
  <c r="HO10" i="16" s="1"/>
  <c r="HN10" i="16" a="1"/>
  <c r="HN10" i="16" s="1"/>
  <c r="HM10" i="16" a="1"/>
  <c r="HM10" i="16" s="1"/>
  <c r="HL10" i="16" a="1"/>
  <c r="HL10" i="16" s="1"/>
  <c r="HK10" i="16" a="1"/>
  <c r="HK10" i="16" s="1"/>
  <c r="HJ10" i="16" a="1"/>
  <c r="HJ10" i="16" s="1"/>
  <c r="HI10" i="16" a="1"/>
  <c r="HI10" i="16" s="1"/>
  <c r="HH10" i="16" a="1"/>
  <c r="HH10" i="16" s="1"/>
  <c r="HG10" i="16" a="1"/>
  <c r="HG10" i="16" s="1"/>
  <c r="HF10" i="16" a="1"/>
  <c r="HF10" i="16" s="1"/>
  <c r="HE10" i="16" a="1"/>
  <c r="HE10" i="16" s="1"/>
  <c r="HD10" i="16" a="1"/>
  <c r="HD10" i="16" s="1"/>
  <c r="HC10" i="16" a="1"/>
  <c r="HC10" i="16" s="1"/>
  <c r="HB10" i="16" a="1"/>
  <c r="HB10" i="16" s="1"/>
  <c r="HA10" i="16" a="1"/>
  <c r="HA10" i="16" s="1"/>
  <c r="GZ10" i="16" a="1"/>
  <c r="GZ10" i="16" s="1"/>
  <c r="GY10" i="16" a="1"/>
  <c r="GY10" i="16" s="1"/>
  <c r="GX10" i="16" a="1"/>
  <c r="GX10" i="16" s="1"/>
  <c r="GW10" i="16" a="1"/>
  <c r="GW10" i="16" s="1"/>
  <c r="GV10" i="16" a="1"/>
  <c r="GV10" i="16" s="1"/>
  <c r="GU10" i="16" a="1"/>
  <c r="GU10" i="16" s="1"/>
  <c r="GT10" i="16" a="1"/>
  <c r="GT10" i="16" s="1"/>
  <c r="GS10" i="16" a="1"/>
  <c r="GS10" i="16" s="1"/>
  <c r="GR10" i="16" a="1"/>
  <c r="GR10" i="16" s="1"/>
  <c r="GQ10" i="16" a="1"/>
  <c r="GQ10" i="16" s="1"/>
  <c r="GP10" i="16" a="1"/>
  <c r="GP10" i="16" s="1"/>
  <c r="GO10" i="16" a="1"/>
  <c r="GO10" i="16" s="1"/>
  <c r="GN10" i="16" a="1"/>
  <c r="GN10" i="16" s="1"/>
  <c r="GM10" i="16" a="1"/>
  <c r="GM10" i="16" s="1"/>
  <c r="GL10" i="16" a="1"/>
  <c r="GL10" i="16" s="1"/>
  <c r="GK10" i="16" a="1"/>
  <c r="GK10" i="16" s="1"/>
  <c r="GJ10" i="16" a="1"/>
  <c r="GJ10" i="16" s="1"/>
  <c r="GI10" i="16" a="1"/>
  <c r="GI10" i="16" s="1"/>
  <c r="GH10" i="16" a="1"/>
  <c r="GH10" i="16" s="1"/>
  <c r="GG10" i="16" a="1"/>
  <c r="GG10" i="16" s="1"/>
  <c r="GF10" i="16" a="1"/>
  <c r="GF10" i="16" s="1"/>
  <c r="GE10" i="16" a="1"/>
  <c r="GE10" i="16" s="1"/>
  <c r="GD10" i="16" a="1"/>
  <c r="GD10" i="16" s="1"/>
  <c r="GC10" i="16" a="1"/>
  <c r="GC10" i="16" s="1"/>
  <c r="GB10" i="16" a="1"/>
  <c r="GB10" i="16" s="1"/>
  <c r="GA10" i="16" a="1"/>
  <c r="GA10" i="16" s="1"/>
  <c r="FZ10" i="16" a="1"/>
  <c r="FZ10" i="16" s="1"/>
  <c r="FY10" i="16" a="1"/>
  <c r="FY10" i="16" s="1"/>
  <c r="FX10" i="16" a="1"/>
  <c r="FX10" i="16" s="1"/>
  <c r="FW10" i="16" a="1"/>
  <c r="FW10" i="16" s="1"/>
  <c r="FV10" i="16" a="1"/>
  <c r="FV10" i="16" s="1"/>
  <c r="FU10" i="16" a="1"/>
  <c r="FU10" i="16" s="1"/>
  <c r="FT10" i="16" a="1"/>
  <c r="FT10" i="16" s="1"/>
  <c r="FS10" i="16" a="1"/>
  <c r="FS10" i="16" s="1"/>
  <c r="FR10" i="16" a="1"/>
  <c r="FR10" i="16" s="1"/>
  <c r="FQ10" i="16" a="1"/>
  <c r="FQ10" i="16" s="1"/>
  <c r="FP10" i="16" a="1"/>
  <c r="FP10" i="16" s="1"/>
  <c r="FO10" i="16" a="1"/>
  <c r="FO10" i="16" s="1"/>
  <c r="FN10" i="16" a="1"/>
  <c r="FN10" i="16" s="1"/>
  <c r="FM10" i="16" a="1"/>
  <c r="FM10" i="16" s="1"/>
  <c r="FL10" i="16" a="1"/>
  <c r="FL10" i="16" s="1"/>
  <c r="FK10" i="16" a="1"/>
  <c r="FK10" i="16" s="1"/>
  <c r="FJ10" i="16" a="1"/>
  <c r="FJ10" i="16" s="1"/>
  <c r="FI10" i="16" a="1"/>
  <c r="FI10" i="16" s="1"/>
  <c r="FH10" i="16" a="1"/>
  <c r="FH10" i="16" s="1"/>
  <c r="FG10" i="16" a="1"/>
  <c r="FG10" i="16" s="1"/>
  <c r="FF10" i="16" a="1"/>
  <c r="FF10" i="16" s="1"/>
  <c r="FE10" i="16" a="1"/>
  <c r="FE10" i="16" s="1"/>
  <c r="FD10" i="16" a="1"/>
  <c r="FD10" i="16" s="1"/>
  <c r="FC10" i="16" a="1"/>
  <c r="FC10" i="16" s="1"/>
  <c r="FB10" i="16" a="1"/>
  <c r="FB10" i="16" s="1"/>
  <c r="FA10" i="16" a="1"/>
  <c r="FA10" i="16" s="1"/>
  <c r="EZ10" i="16" a="1"/>
  <c r="EZ10" i="16" s="1"/>
  <c r="EY10" i="16" a="1"/>
  <c r="EY10" i="16" s="1"/>
  <c r="EX10" i="16" a="1"/>
  <c r="EX10" i="16" s="1"/>
  <c r="EW10" i="16" a="1"/>
  <c r="EW10" i="16" s="1"/>
  <c r="EV10" i="16" a="1"/>
  <c r="EV10" i="16" s="1"/>
  <c r="EU10" i="16" a="1"/>
  <c r="EU10" i="16" s="1"/>
  <c r="ET10" i="16" a="1"/>
  <c r="ET10" i="16" s="1"/>
  <c r="ES10" i="16" a="1"/>
  <c r="ES10" i="16" s="1"/>
  <c r="ER10" i="16" a="1"/>
  <c r="ER10" i="16" s="1"/>
  <c r="EQ10" i="16" a="1"/>
  <c r="EQ10" i="16" s="1"/>
  <c r="EP10" i="16" a="1"/>
  <c r="EP10" i="16" s="1"/>
  <c r="EO10" i="16" a="1"/>
  <c r="EO10" i="16" s="1"/>
  <c r="EN10" i="16" a="1"/>
  <c r="EN10" i="16" s="1"/>
  <c r="EM10" i="16" a="1"/>
  <c r="EM10" i="16" s="1"/>
  <c r="EL10" i="16" a="1"/>
  <c r="EL10" i="16" s="1"/>
  <c r="EK10" i="16" a="1"/>
  <c r="EK10" i="16" s="1"/>
  <c r="EJ10" i="16" a="1"/>
  <c r="EJ10" i="16" s="1"/>
  <c r="EI10" i="16" a="1"/>
  <c r="EI10" i="16" s="1"/>
  <c r="EH10" i="16" a="1"/>
  <c r="EH10" i="16" s="1"/>
  <c r="EG10" i="16" a="1"/>
  <c r="EG10" i="16" s="1"/>
  <c r="EF10" i="16" a="1"/>
  <c r="EF10" i="16" s="1"/>
  <c r="EE10" i="16" a="1"/>
  <c r="EE10" i="16" s="1"/>
  <c r="ED10" i="16" a="1"/>
  <c r="ED10" i="16" s="1"/>
  <c r="EC10" i="16" a="1"/>
  <c r="EC10" i="16" s="1"/>
  <c r="EB10" i="16" a="1"/>
  <c r="EB10" i="16" s="1"/>
  <c r="EA10" i="16" a="1"/>
  <c r="EA10" i="16" s="1"/>
  <c r="DZ10" i="16" a="1"/>
  <c r="DZ10" i="16" s="1"/>
  <c r="DY10" i="16" a="1"/>
  <c r="DY10" i="16" s="1"/>
  <c r="DX10" i="16" a="1"/>
  <c r="DX10" i="16" s="1"/>
  <c r="DW10" i="16" a="1"/>
  <c r="DW10" i="16" s="1"/>
  <c r="DV10" i="16" a="1"/>
  <c r="DV10" i="16" s="1"/>
  <c r="DU10" i="16" a="1"/>
  <c r="DU10" i="16" s="1"/>
  <c r="DT10" i="16" a="1"/>
  <c r="DT10" i="16" s="1"/>
  <c r="DS10" i="16" a="1"/>
  <c r="DS10" i="16" s="1"/>
  <c r="DR10" i="16" a="1"/>
  <c r="DR10" i="16" s="1"/>
  <c r="DQ10" i="16" a="1"/>
  <c r="DQ10" i="16" s="1"/>
  <c r="DP10" i="16" a="1"/>
  <c r="DP10" i="16" s="1"/>
  <c r="DO10" i="16" a="1"/>
  <c r="DO10" i="16" s="1"/>
  <c r="DN10" i="16" a="1"/>
  <c r="DN10" i="16" s="1"/>
  <c r="DM10" i="16" a="1"/>
  <c r="DM10" i="16" s="1"/>
  <c r="DL10" i="16" a="1"/>
  <c r="DL10" i="16" s="1"/>
  <c r="DK10" i="16" a="1"/>
  <c r="DK10" i="16" s="1"/>
  <c r="DJ10" i="16" a="1"/>
  <c r="DJ10" i="16" s="1"/>
  <c r="DI10" i="16" a="1"/>
  <c r="DI10" i="16" s="1"/>
  <c r="DH10" i="16" a="1"/>
  <c r="DH10" i="16" s="1"/>
  <c r="DG10" i="16" a="1"/>
  <c r="DG10" i="16" s="1"/>
  <c r="DF10" i="16" a="1"/>
  <c r="DF10" i="16" s="1"/>
  <c r="DE10" i="16" a="1"/>
  <c r="DE10" i="16" s="1"/>
  <c r="DD10" i="16" a="1"/>
  <c r="DD10" i="16" s="1"/>
  <c r="DC10" i="16" a="1"/>
  <c r="DC10" i="16" s="1"/>
  <c r="DB10" i="16" a="1"/>
  <c r="DB10" i="16" s="1"/>
  <c r="DA10" i="16" a="1"/>
  <c r="DA10" i="16" s="1"/>
  <c r="CZ10" i="16" a="1"/>
  <c r="CZ10" i="16" s="1"/>
  <c r="CY10" i="16" a="1"/>
  <c r="CY10" i="16" s="1"/>
  <c r="CX10" i="16" a="1"/>
  <c r="CX10" i="16" s="1"/>
  <c r="CW10" i="16" a="1"/>
  <c r="CW10" i="16" s="1"/>
  <c r="CV10" i="16" a="1"/>
  <c r="CV10" i="16" s="1"/>
  <c r="CU10" i="16" a="1"/>
  <c r="CU10" i="16" s="1"/>
  <c r="CT10" i="16" a="1"/>
  <c r="CT10" i="16" s="1"/>
  <c r="CS10" i="16" a="1"/>
  <c r="CS10" i="16" s="1"/>
  <c r="CR10" i="16" a="1"/>
  <c r="CR10" i="16" s="1"/>
  <c r="CQ10" i="16" a="1"/>
  <c r="CQ10" i="16" s="1"/>
  <c r="CP10" i="16" a="1"/>
  <c r="CP10" i="16" s="1"/>
  <c r="CO10" i="16" a="1"/>
  <c r="CO10" i="16" s="1"/>
  <c r="CN10" i="16" a="1"/>
  <c r="CN10" i="16" s="1"/>
  <c r="CM10" i="16" a="1"/>
  <c r="CM10" i="16" s="1"/>
  <c r="CL10" i="16" a="1"/>
  <c r="CL10" i="16" s="1"/>
  <c r="CK10" i="16" a="1"/>
  <c r="CK10" i="16" s="1"/>
  <c r="CJ10" i="16" a="1"/>
  <c r="CJ10" i="16" s="1"/>
  <c r="CI10" i="16" a="1"/>
  <c r="CI10" i="16" s="1"/>
  <c r="CH10" i="16" a="1"/>
  <c r="CH10" i="16" s="1"/>
  <c r="CG10" i="16" a="1"/>
  <c r="CG10" i="16" s="1"/>
  <c r="CF10" i="16" a="1"/>
  <c r="CF10" i="16" s="1"/>
  <c r="CE10" i="16" a="1"/>
  <c r="CE10" i="16" s="1"/>
  <c r="CD10" i="16" a="1"/>
  <c r="CD10" i="16" s="1"/>
  <c r="CC10" i="16" a="1"/>
  <c r="CC10" i="16" s="1"/>
  <c r="CB10" i="16" a="1"/>
  <c r="CB10" i="16" s="1"/>
  <c r="CA10" i="16" a="1"/>
  <c r="CA10" i="16" s="1"/>
  <c r="BZ10" i="16" a="1"/>
  <c r="BZ10" i="16" s="1"/>
  <c r="BY10" i="16" a="1"/>
  <c r="BY10" i="16" s="1"/>
  <c r="BX10" i="16" a="1"/>
  <c r="BX10" i="16" s="1"/>
  <c r="BW10" i="16" a="1"/>
  <c r="BW10" i="16" s="1"/>
  <c r="BV10" i="16" a="1"/>
  <c r="BV10" i="16" s="1"/>
  <c r="BU10" i="16" a="1"/>
  <c r="BU10" i="16" s="1"/>
  <c r="BT10" i="16" a="1"/>
  <c r="BT10" i="16" s="1"/>
  <c r="BS10" i="16" a="1"/>
  <c r="BS10" i="16" s="1"/>
  <c r="BR10" i="16" a="1"/>
  <c r="BR10" i="16" s="1"/>
  <c r="BQ10" i="16" a="1"/>
  <c r="BQ10" i="16" s="1"/>
  <c r="BP10" i="16" a="1"/>
  <c r="BP10" i="16" s="1"/>
  <c r="BO10" i="16" a="1"/>
  <c r="BO10" i="16" s="1"/>
  <c r="BN10" i="16" a="1"/>
  <c r="BN10" i="16" s="1"/>
  <c r="BM10" i="16" a="1"/>
  <c r="BM10" i="16" s="1"/>
  <c r="BL10" i="16" a="1"/>
  <c r="BL10" i="16" s="1"/>
  <c r="BK10" i="16" a="1"/>
  <c r="BK10" i="16" s="1"/>
  <c r="BJ10" i="16" a="1"/>
  <c r="BJ10" i="16" s="1"/>
  <c r="BI10" i="16" a="1"/>
  <c r="BI10" i="16" s="1"/>
  <c r="BH10" i="16" a="1"/>
  <c r="BH10" i="16" s="1"/>
  <c r="BG10" i="16" a="1"/>
  <c r="BG10" i="16" s="1"/>
  <c r="BF10" i="16" a="1"/>
  <c r="BF10" i="16" s="1"/>
  <c r="BE10" i="16" a="1"/>
  <c r="BE10" i="16" s="1"/>
  <c r="BD10" i="16" a="1"/>
  <c r="BD10" i="16" s="1"/>
  <c r="BC10" i="16" a="1"/>
  <c r="BC10" i="16" s="1"/>
  <c r="BB10" i="16" a="1"/>
  <c r="BB10" i="16" s="1"/>
  <c r="BA10" i="16" a="1"/>
  <c r="BA10" i="16" s="1"/>
  <c r="AZ10" i="16" a="1"/>
  <c r="AZ10" i="16" s="1"/>
  <c r="AY10" i="16" a="1"/>
  <c r="AY10" i="16" s="1"/>
  <c r="AX10" i="16" a="1"/>
  <c r="AX10" i="16" s="1"/>
  <c r="AW10" i="16" a="1"/>
  <c r="AW10" i="16" s="1"/>
  <c r="AV10" i="16" a="1"/>
  <c r="AV10" i="16" s="1"/>
  <c r="AU10" i="16" a="1"/>
  <c r="AU10" i="16" s="1"/>
  <c r="AT10" i="16" a="1"/>
  <c r="AT10" i="16" s="1"/>
  <c r="AS10" i="16" a="1"/>
  <c r="AS10" i="16" s="1"/>
  <c r="AR10" i="16" a="1"/>
  <c r="AR10" i="16" s="1"/>
  <c r="AQ10" i="16" a="1"/>
  <c r="AQ10" i="16" s="1"/>
  <c r="AP10" i="16" a="1"/>
  <c r="AP10" i="16" s="1"/>
  <c r="AO10" i="16" a="1"/>
  <c r="AO10" i="16" s="1"/>
  <c r="AN10" i="16" a="1"/>
  <c r="AN10" i="16" s="1"/>
  <c r="AM10" i="16" a="1"/>
  <c r="AM10" i="16" s="1"/>
  <c r="AL10" i="16" a="1"/>
  <c r="AL10" i="16" s="1"/>
  <c r="AK10" i="16" a="1"/>
  <c r="AK10" i="16" s="1"/>
  <c r="AJ10" i="16" a="1"/>
  <c r="AJ10" i="16" s="1"/>
  <c r="AI10" i="16" a="1"/>
  <c r="AI10" i="16" s="1"/>
  <c r="AH10" i="16" a="1"/>
  <c r="AH10" i="16" s="1"/>
  <c r="AG10" i="16" a="1"/>
  <c r="AG10" i="16" s="1"/>
  <c r="AF10" i="16" a="1"/>
  <c r="AF10" i="16" s="1"/>
  <c r="AE10" i="16" a="1"/>
  <c r="AE10" i="16" s="1"/>
  <c r="AD10" i="16" a="1"/>
  <c r="AD10" i="16" s="1"/>
  <c r="AC10" i="16" a="1"/>
  <c r="AC10" i="16" s="1"/>
  <c r="AB10" i="16" a="1"/>
  <c r="AB10" i="16" s="1"/>
  <c r="AA10" i="16" a="1"/>
  <c r="AA10" i="16" s="1"/>
  <c r="Z10" i="16" a="1"/>
  <c r="Z10" i="16" s="1"/>
  <c r="Y10" i="16" a="1"/>
  <c r="Y10" i="16" s="1"/>
  <c r="X10" i="16" a="1"/>
  <c r="X10" i="16" s="1"/>
  <c r="W10" i="16" a="1"/>
  <c r="W10" i="16" s="1"/>
  <c r="V10" i="16" a="1"/>
  <c r="V10" i="16" s="1"/>
  <c r="U10" i="16" a="1"/>
  <c r="U10" i="16" s="1"/>
  <c r="T10" i="16" a="1"/>
  <c r="T10" i="16" s="1"/>
  <c r="S10" i="16" a="1"/>
  <c r="S10" i="16" s="1"/>
  <c r="R10" i="16" a="1"/>
  <c r="R10" i="16" s="1"/>
  <c r="Q10" i="16" a="1"/>
  <c r="Q10" i="16" s="1"/>
  <c r="P10" i="16" a="1"/>
  <c r="P10" i="16" s="1"/>
  <c r="O10" i="16" a="1"/>
  <c r="O10" i="16" s="1"/>
  <c r="N10" i="16" a="1"/>
  <c r="N10" i="16" s="1"/>
  <c r="M10" i="16" a="1"/>
  <c r="M10" i="16" s="1"/>
  <c r="L10" i="16" a="1"/>
  <c r="L10" i="16" s="1"/>
  <c r="K10" i="16" a="1"/>
  <c r="K10" i="16" s="1"/>
  <c r="J10" i="16" a="1"/>
  <c r="J10" i="16" s="1"/>
  <c r="NJ9" i="16" a="1"/>
  <c r="NJ9" i="16" s="1"/>
  <c r="NI9" i="16" a="1"/>
  <c r="NI9" i="16" s="1"/>
  <c r="NH9" i="16" a="1"/>
  <c r="NH9" i="16" s="1"/>
  <c r="NG9" i="16" a="1"/>
  <c r="NG9" i="16" s="1"/>
  <c r="NF9" i="16" a="1"/>
  <c r="NF9" i="16" s="1"/>
  <c r="NE9" i="16" a="1"/>
  <c r="NE9" i="16" s="1"/>
  <c r="ND9" i="16" a="1"/>
  <c r="ND9" i="16" s="1"/>
  <c r="NC9" i="16" a="1"/>
  <c r="NC9" i="16" s="1"/>
  <c r="NB9" i="16" a="1"/>
  <c r="NB9" i="16" s="1"/>
  <c r="NA9" i="16" a="1"/>
  <c r="NA9" i="16" s="1"/>
  <c r="MZ9" i="16" a="1"/>
  <c r="MZ9" i="16" s="1"/>
  <c r="MY9" i="16" a="1"/>
  <c r="MY9" i="16" s="1"/>
  <c r="MX9" i="16" a="1"/>
  <c r="MX9" i="16" s="1"/>
  <c r="MW9" i="16" a="1"/>
  <c r="MW9" i="16" s="1"/>
  <c r="MV9" i="16" a="1"/>
  <c r="MV9" i="16" s="1"/>
  <c r="MU9" i="16" a="1"/>
  <c r="MU9" i="16" s="1"/>
  <c r="MT9" i="16" a="1"/>
  <c r="MT9" i="16" s="1"/>
  <c r="MS9" i="16" a="1"/>
  <c r="MS9" i="16" s="1"/>
  <c r="MR9" i="16" a="1"/>
  <c r="MR9" i="16" s="1"/>
  <c r="MQ9" i="16" a="1"/>
  <c r="MQ9" i="16" s="1"/>
  <c r="MP9" i="16" a="1"/>
  <c r="MP9" i="16" s="1"/>
  <c r="MO9" i="16" a="1"/>
  <c r="MO9" i="16" s="1"/>
  <c r="MN9" i="16" a="1"/>
  <c r="MN9" i="16" s="1"/>
  <c r="MM9" i="16" a="1"/>
  <c r="MM9" i="16" s="1"/>
  <c r="ML9" i="16" a="1"/>
  <c r="ML9" i="16" s="1"/>
  <c r="MK9" i="16" a="1"/>
  <c r="MK9" i="16" s="1"/>
  <c r="MJ9" i="16" a="1"/>
  <c r="MJ9" i="16" s="1"/>
  <c r="MI9" i="16" a="1"/>
  <c r="MI9" i="16" s="1"/>
  <c r="MH9" i="16" a="1"/>
  <c r="MH9" i="16" s="1"/>
  <c r="MG9" i="16" a="1"/>
  <c r="MG9" i="16" s="1"/>
  <c r="MF9" i="16" a="1"/>
  <c r="MF9" i="16" s="1"/>
  <c r="ME9" i="16" a="1"/>
  <c r="ME9" i="16" s="1"/>
  <c r="MD9" i="16" a="1"/>
  <c r="MD9" i="16" s="1"/>
  <c r="MC9" i="16" a="1"/>
  <c r="MC9" i="16" s="1"/>
  <c r="MB9" i="16" a="1"/>
  <c r="MB9" i="16" s="1"/>
  <c r="MA9" i="16" a="1"/>
  <c r="MA9" i="16" s="1"/>
  <c r="LZ9" i="16" a="1"/>
  <c r="LZ9" i="16" s="1"/>
  <c r="LY9" i="16" a="1"/>
  <c r="LY9" i="16" s="1"/>
  <c r="LX9" i="16" a="1"/>
  <c r="LX9" i="16" s="1"/>
  <c r="LW9" i="16" a="1"/>
  <c r="LW9" i="16" s="1"/>
  <c r="LV9" i="16" a="1"/>
  <c r="LV9" i="16" s="1"/>
  <c r="LU9" i="16" a="1"/>
  <c r="LU9" i="16" s="1"/>
  <c r="LT9" i="16" a="1"/>
  <c r="LT9" i="16" s="1"/>
  <c r="LS9" i="16" a="1"/>
  <c r="LS9" i="16" s="1"/>
  <c r="LR9" i="16" a="1"/>
  <c r="LR9" i="16" s="1"/>
  <c r="LQ9" i="16" a="1"/>
  <c r="LQ9" i="16" s="1"/>
  <c r="LP9" i="16" a="1"/>
  <c r="LP9" i="16" s="1"/>
  <c r="LO9" i="16" a="1"/>
  <c r="LO9" i="16" s="1"/>
  <c r="LN9" i="16" a="1"/>
  <c r="LN9" i="16" s="1"/>
  <c r="LM9" i="16" a="1"/>
  <c r="LM9" i="16" s="1"/>
  <c r="LL9" i="16" a="1"/>
  <c r="LL9" i="16" s="1"/>
  <c r="LK9" i="16" a="1"/>
  <c r="LK9" i="16" s="1"/>
  <c r="LJ9" i="16" a="1"/>
  <c r="LJ9" i="16" s="1"/>
  <c r="LI9" i="16" a="1"/>
  <c r="LI9" i="16" s="1"/>
  <c r="LH9" i="16" a="1"/>
  <c r="LH9" i="16" s="1"/>
  <c r="LG9" i="16" a="1"/>
  <c r="LG9" i="16" s="1"/>
  <c r="LF9" i="16" a="1"/>
  <c r="LF9" i="16" s="1"/>
  <c r="LE9" i="16" a="1"/>
  <c r="LE9" i="16" s="1"/>
  <c r="LD9" i="16" a="1"/>
  <c r="LD9" i="16" s="1"/>
  <c r="LC9" i="16" a="1"/>
  <c r="LC9" i="16" s="1"/>
  <c r="LB9" i="16" a="1"/>
  <c r="LB9" i="16" s="1"/>
  <c r="LA9" i="16" a="1"/>
  <c r="LA9" i="16" s="1"/>
  <c r="KZ9" i="16" a="1"/>
  <c r="KZ9" i="16" s="1"/>
  <c r="KY9" i="16" a="1"/>
  <c r="KY9" i="16" s="1"/>
  <c r="KX9" i="16" a="1"/>
  <c r="KX9" i="16" s="1"/>
  <c r="KW9" i="16" a="1"/>
  <c r="KW9" i="16" s="1"/>
  <c r="KV9" i="16" a="1"/>
  <c r="KV9" i="16" s="1"/>
  <c r="KU9" i="16" a="1"/>
  <c r="KU9" i="16" s="1"/>
  <c r="KT9" i="16" a="1"/>
  <c r="KT9" i="16" s="1"/>
  <c r="KS9" i="16" a="1"/>
  <c r="KS9" i="16" s="1"/>
  <c r="KR9" i="16" a="1"/>
  <c r="KR9" i="16" s="1"/>
  <c r="KQ9" i="16" a="1"/>
  <c r="KQ9" i="16" s="1"/>
  <c r="KP9" i="16" a="1"/>
  <c r="KP9" i="16" s="1"/>
  <c r="KO9" i="16" a="1"/>
  <c r="KO9" i="16" s="1"/>
  <c r="KN9" i="16" a="1"/>
  <c r="KN9" i="16" s="1"/>
  <c r="KM9" i="16" a="1"/>
  <c r="KM9" i="16" s="1"/>
  <c r="KL9" i="16" a="1"/>
  <c r="KL9" i="16" s="1"/>
  <c r="KK9" i="16" a="1"/>
  <c r="KK9" i="16" s="1"/>
  <c r="KJ9" i="16" a="1"/>
  <c r="KJ9" i="16" s="1"/>
  <c r="KI9" i="16" a="1"/>
  <c r="KI9" i="16" s="1"/>
  <c r="KH9" i="16" a="1"/>
  <c r="KH9" i="16" s="1"/>
  <c r="KG9" i="16" a="1"/>
  <c r="KG9" i="16" s="1"/>
  <c r="KF9" i="16" a="1"/>
  <c r="KF9" i="16" s="1"/>
  <c r="KE9" i="16" a="1"/>
  <c r="KE9" i="16" s="1"/>
  <c r="KD9" i="16" a="1"/>
  <c r="KD9" i="16" s="1"/>
  <c r="KC9" i="16" a="1"/>
  <c r="KC9" i="16" s="1"/>
  <c r="KB9" i="16" a="1"/>
  <c r="KB9" i="16" s="1"/>
  <c r="KA9" i="16" a="1"/>
  <c r="KA9" i="16" s="1"/>
  <c r="JZ9" i="16" a="1"/>
  <c r="JZ9" i="16" s="1"/>
  <c r="JY9" i="16" a="1"/>
  <c r="JY9" i="16" s="1"/>
  <c r="JX9" i="16" a="1"/>
  <c r="JX9" i="16" s="1"/>
  <c r="JW9" i="16" a="1"/>
  <c r="JW9" i="16" s="1"/>
  <c r="JV9" i="16" a="1"/>
  <c r="JV9" i="16" s="1"/>
  <c r="JU9" i="16" a="1"/>
  <c r="JU9" i="16" s="1"/>
  <c r="JT9" i="16" a="1"/>
  <c r="JT9" i="16" s="1"/>
  <c r="JS9" i="16" a="1"/>
  <c r="JS9" i="16" s="1"/>
  <c r="JR9" i="16" a="1"/>
  <c r="JR9" i="16" s="1"/>
  <c r="JQ9" i="16" a="1"/>
  <c r="JQ9" i="16" s="1"/>
  <c r="JP9" i="16" a="1"/>
  <c r="JP9" i="16" s="1"/>
  <c r="JO9" i="16" a="1"/>
  <c r="JO9" i="16" s="1"/>
  <c r="JN9" i="16" a="1"/>
  <c r="JN9" i="16" s="1"/>
  <c r="JM9" i="16" a="1"/>
  <c r="JM9" i="16" s="1"/>
  <c r="JL9" i="16" a="1"/>
  <c r="JL9" i="16" s="1"/>
  <c r="JK9" i="16" a="1"/>
  <c r="JK9" i="16" s="1"/>
  <c r="JJ9" i="16" a="1"/>
  <c r="JJ9" i="16" s="1"/>
  <c r="JI9" i="16" a="1"/>
  <c r="JI9" i="16" s="1"/>
  <c r="JH9" i="16" a="1"/>
  <c r="JH9" i="16" s="1"/>
  <c r="JG9" i="16" a="1"/>
  <c r="JG9" i="16" s="1"/>
  <c r="JF9" i="16" a="1"/>
  <c r="JF9" i="16" s="1"/>
  <c r="JE9" i="16" a="1"/>
  <c r="JE9" i="16" s="1"/>
  <c r="JD9" i="16" a="1"/>
  <c r="JD9" i="16" s="1"/>
  <c r="JC9" i="16" a="1"/>
  <c r="JC9" i="16" s="1"/>
  <c r="JB9" i="16" a="1"/>
  <c r="JB9" i="16" s="1"/>
  <c r="JA9" i="16" a="1"/>
  <c r="JA9" i="16" s="1"/>
  <c r="IZ9" i="16" a="1"/>
  <c r="IZ9" i="16" s="1"/>
  <c r="IY9" i="16" a="1"/>
  <c r="IY9" i="16" s="1"/>
  <c r="IX9" i="16" a="1"/>
  <c r="IX9" i="16" s="1"/>
  <c r="IW9" i="16" a="1"/>
  <c r="IW9" i="16" s="1"/>
  <c r="IV9" i="16" a="1"/>
  <c r="IV9" i="16" s="1"/>
  <c r="IU9" i="16" a="1"/>
  <c r="IU9" i="16" s="1"/>
  <c r="IT9" i="16" a="1"/>
  <c r="IT9" i="16" s="1"/>
  <c r="IS9" i="16" a="1"/>
  <c r="IS9" i="16" s="1"/>
  <c r="IR9" i="16" a="1"/>
  <c r="IR9" i="16" s="1"/>
  <c r="IQ9" i="16" a="1"/>
  <c r="IQ9" i="16" s="1"/>
  <c r="IP9" i="16" a="1"/>
  <c r="IP9" i="16" s="1"/>
  <c r="IO9" i="16" a="1"/>
  <c r="IO9" i="16" s="1"/>
  <c r="IN9" i="16" a="1"/>
  <c r="IN9" i="16" s="1"/>
  <c r="IM9" i="16" a="1"/>
  <c r="IM9" i="16" s="1"/>
  <c r="IL9" i="16" a="1"/>
  <c r="IL9" i="16" s="1"/>
  <c r="IK9" i="16" a="1"/>
  <c r="IK9" i="16" s="1"/>
  <c r="IJ9" i="16" a="1"/>
  <c r="IJ9" i="16" s="1"/>
  <c r="II9" i="16" a="1"/>
  <c r="II9" i="16" s="1"/>
  <c r="IH9" i="16" a="1"/>
  <c r="IH9" i="16" s="1"/>
  <c r="IG9" i="16" a="1"/>
  <c r="IG9" i="16" s="1"/>
  <c r="IF9" i="16" a="1"/>
  <c r="IF9" i="16" s="1"/>
  <c r="IE9" i="16" a="1"/>
  <c r="IE9" i="16" s="1"/>
  <c r="ID9" i="16" a="1"/>
  <c r="ID9" i="16" s="1"/>
  <c r="IC9" i="16" a="1"/>
  <c r="IC9" i="16" s="1"/>
  <c r="IB9" i="16" a="1"/>
  <c r="IB9" i="16" s="1"/>
  <c r="IA9" i="16" a="1"/>
  <c r="IA9" i="16" s="1"/>
  <c r="HZ9" i="16" a="1"/>
  <c r="HZ9" i="16" s="1"/>
  <c r="HY9" i="16" a="1"/>
  <c r="HY9" i="16" s="1"/>
  <c r="HX9" i="16" a="1"/>
  <c r="HX9" i="16" s="1"/>
  <c r="HW9" i="16" a="1"/>
  <c r="HW9" i="16" s="1"/>
  <c r="HV9" i="16" a="1"/>
  <c r="HV9" i="16" s="1"/>
  <c r="HU9" i="16" a="1"/>
  <c r="HU9" i="16" s="1"/>
  <c r="HT9" i="16" a="1"/>
  <c r="HT9" i="16" s="1"/>
  <c r="HS9" i="16" a="1"/>
  <c r="HS9" i="16" s="1"/>
  <c r="HR9" i="16" a="1"/>
  <c r="HR9" i="16" s="1"/>
  <c r="HQ9" i="16" a="1"/>
  <c r="HQ9" i="16" s="1"/>
  <c r="HP9" i="16" a="1"/>
  <c r="HP9" i="16" s="1"/>
  <c r="HO9" i="16" a="1"/>
  <c r="HO9" i="16" s="1"/>
  <c r="HN9" i="16" a="1"/>
  <c r="HN9" i="16" s="1"/>
  <c r="HM9" i="16" a="1"/>
  <c r="HM9" i="16" s="1"/>
  <c r="HL9" i="16" a="1"/>
  <c r="HL9" i="16" s="1"/>
  <c r="HK9" i="16" a="1"/>
  <c r="HK9" i="16" s="1"/>
  <c r="HJ9" i="16" a="1"/>
  <c r="HJ9" i="16" s="1"/>
  <c r="HI9" i="16" a="1"/>
  <c r="HI9" i="16" s="1"/>
  <c r="HH9" i="16" a="1"/>
  <c r="HH9" i="16" s="1"/>
  <c r="HG9" i="16" a="1"/>
  <c r="HG9" i="16" s="1"/>
  <c r="HF9" i="16" a="1"/>
  <c r="HF9" i="16" s="1"/>
  <c r="HE9" i="16" a="1"/>
  <c r="HE9" i="16" s="1"/>
  <c r="HD9" i="16" a="1"/>
  <c r="HD9" i="16" s="1"/>
  <c r="HC9" i="16" a="1"/>
  <c r="HC9" i="16" s="1"/>
  <c r="HB9" i="16" a="1"/>
  <c r="HB9" i="16" s="1"/>
  <c r="HA9" i="16" a="1"/>
  <c r="HA9" i="16" s="1"/>
  <c r="GZ9" i="16" a="1"/>
  <c r="GZ9" i="16" s="1"/>
  <c r="GY9" i="16" a="1"/>
  <c r="GY9" i="16" s="1"/>
  <c r="GX9" i="16" a="1"/>
  <c r="GX9" i="16" s="1"/>
  <c r="GW9" i="16" a="1"/>
  <c r="GW9" i="16" s="1"/>
  <c r="GV9" i="16" a="1"/>
  <c r="GV9" i="16" s="1"/>
  <c r="GU9" i="16" a="1"/>
  <c r="GU9" i="16" s="1"/>
  <c r="GT9" i="16" a="1"/>
  <c r="GT9" i="16" s="1"/>
  <c r="GS9" i="16" a="1"/>
  <c r="GS9" i="16" s="1"/>
  <c r="GR9" i="16" a="1"/>
  <c r="GR9" i="16" s="1"/>
  <c r="GQ9" i="16" a="1"/>
  <c r="GQ9" i="16" s="1"/>
  <c r="GP9" i="16" a="1"/>
  <c r="GP9" i="16" s="1"/>
  <c r="GO9" i="16" a="1"/>
  <c r="GO9" i="16" s="1"/>
  <c r="GN9" i="16" a="1"/>
  <c r="GN9" i="16" s="1"/>
  <c r="GM9" i="16" a="1"/>
  <c r="GM9" i="16" s="1"/>
  <c r="GL9" i="16" a="1"/>
  <c r="GL9" i="16" s="1"/>
  <c r="GK9" i="16" a="1"/>
  <c r="GK9" i="16" s="1"/>
  <c r="GJ9" i="16" a="1"/>
  <c r="GJ9" i="16" s="1"/>
  <c r="GI9" i="16" a="1"/>
  <c r="GI9" i="16" s="1"/>
  <c r="GH9" i="16" a="1"/>
  <c r="GH9" i="16" s="1"/>
  <c r="GG9" i="16" a="1"/>
  <c r="GG9" i="16" s="1"/>
  <c r="GF9" i="16" a="1"/>
  <c r="GF9" i="16" s="1"/>
  <c r="GE9" i="16" a="1"/>
  <c r="GE9" i="16" s="1"/>
  <c r="GD9" i="16" a="1"/>
  <c r="GD9" i="16" s="1"/>
  <c r="GC9" i="16" a="1"/>
  <c r="GC9" i="16" s="1"/>
  <c r="GB9" i="16" a="1"/>
  <c r="GB9" i="16" s="1"/>
  <c r="GA9" i="16" a="1"/>
  <c r="GA9" i="16" s="1"/>
  <c r="FZ9" i="16" a="1"/>
  <c r="FZ9" i="16" s="1"/>
  <c r="FY9" i="16" a="1"/>
  <c r="FY9" i="16" s="1"/>
  <c r="FX9" i="16" a="1"/>
  <c r="FX9" i="16" s="1"/>
  <c r="FW9" i="16" a="1"/>
  <c r="FW9" i="16" s="1"/>
  <c r="FV9" i="16" a="1"/>
  <c r="FV9" i="16" s="1"/>
  <c r="FU9" i="16" a="1"/>
  <c r="FU9" i="16" s="1"/>
  <c r="FT9" i="16" a="1"/>
  <c r="FT9" i="16" s="1"/>
  <c r="FS9" i="16" a="1"/>
  <c r="FS9" i="16" s="1"/>
  <c r="FR9" i="16" a="1"/>
  <c r="FR9" i="16" s="1"/>
  <c r="FQ9" i="16" a="1"/>
  <c r="FQ9" i="16" s="1"/>
  <c r="FP9" i="16" a="1"/>
  <c r="FP9" i="16" s="1"/>
  <c r="FO9" i="16" a="1"/>
  <c r="FO9" i="16" s="1"/>
  <c r="FN9" i="16" a="1"/>
  <c r="FN9" i="16" s="1"/>
  <c r="FM9" i="16" a="1"/>
  <c r="FM9" i="16" s="1"/>
  <c r="FL9" i="16" a="1"/>
  <c r="FL9" i="16" s="1"/>
  <c r="FK9" i="16" a="1"/>
  <c r="FK9" i="16" s="1"/>
  <c r="FJ9" i="16" a="1"/>
  <c r="FJ9" i="16" s="1"/>
  <c r="FI9" i="16" a="1"/>
  <c r="FI9" i="16" s="1"/>
  <c r="FH9" i="16" a="1"/>
  <c r="FH9" i="16" s="1"/>
  <c r="FG9" i="16" a="1"/>
  <c r="FG9" i="16" s="1"/>
  <c r="FF9" i="16" a="1"/>
  <c r="FF9" i="16" s="1"/>
  <c r="FE9" i="16" a="1"/>
  <c r="FE9" i="16" s="1"/>
  <c r="FD9" i="16" a="1"/>
  <c r="FD9" i="16" s="1"/>
  <c r="FC9" i="16" a="1"/>
  <c r="FC9" i="16" s="1"/>
  <c r="FB9" i="16" a="1"/>
  <c r="FB9" i="16" s="1"/>
  <c r="FA9" i="16" a="1"/>
  <c r="FA9" i="16" s="1"/>
  <c r="EZ9" i="16" a="1"/>
  <c r="EZ9" i="16" s="1"/>
  <c r="EY9" i="16" a="1"/>
  <c r="EY9" i="16" s="1"/>
  <c r="EX9" i="16" a="1"/>
  <c r="EX9" i="16" s="1"/>
  <c r="EW9" i="16" a="1"/>
  <c r="EW9" i="16" s="1"/>
  <c r="EV9" i="16" a="1"/>
  <c r="EV9" i="16" s="1"/>
  <c r="EU9" i="16" a="1"/>
  <c r="EU9" i="16" s="1"/>
  <c r="ET9" i="16" a="1"/>
  <c r="ET9" i="16" s="1"/>
  <c r="ES9" i="16" a="1"/>
  <c r="ES9" i="16" s="1"/>
  <c r="ER9" i="16" a="1"/>
  <c r="ER9" i="16" s="1"/>
  <c r="EQ9" i="16" a="1"/>
  <c r="EQ9" i="16" s="1"/>
  <c r="EP9" i="16" a="1"/>
  <c r="EP9" i="16" s="1"/>
  <c r="EO9" i="16" a="1"/>
  <c r="EO9" i="16" s="1"/>
  <c r="EN9" i="16" a="1"/>
  <c r="EN9" i="16" s="1"/>
  <c r="EM9" i="16" a="1"/>
  <c r="EM9" i="16" s="1"/>
  <c r="EL9" i="16" a="1"/>
  <c r="EL9" i="16" s="1"/>
  <c r="EK9" i="16" a="1"/>
  <c r="EK9" i="16" s="1"/>
  <c r="EJ9" i="16" a="1"/>
  <c r="EJ9" i="16" s="1"/>
  <c r="EI9" i="16" a="1"/>
  <c r="EI9" i="16" s="1"/>
  <c r="EH9" i="16" a="1"/>
  <c r="EH9" i="16" s="1"/>
  <c r="EG9" i="16" a="1"/>
  <c r="EG9" i="16" s="1"/>
  <c r="EF9" i="16" a="1"/>
  <c r="EF9" i="16" s="1"/>
  <c r="EE9" i="16" a="1"/>
  <c r="EE9" i="16" s="1"/>
  <c r="ED9" i="16" a="1"/>
  <c r="ED9" i="16" s="1"/>
  <c r="EC9" i="16" a="1"/>
  <c r="EC9" i="16" s="1"/>
  <c r="EB9" i="16" a="1"/>
  <c r="EB9" i="16" s="1"/>
  <c r="EA9" i="16" a="1"/>
  <c r="EA9" i="16" s="1"/>
  <c r="DZ9" i="16" a="1"/>
  <c r="DZ9" i="16" s="1"/>
  <c r="DY9" i="16" a="1"/>
  <c r="DY9" i="16" s="1"/>
  <c r="DX9" i="16" a="1"/>
  <c r="DX9" i="16" s="1"/>
  <c r="DW9" i="16" a="1"/>
  <c r="DW9" i="16" s="1"/>
  <c r="DV9" i="16" a="1"/>
  <c r="DV9" i="16" s="1"/>
  <c r="DU9" i="16" a="1"/>
  <c r="DU9" i="16" s="1"/>
  <c r="DT9" i="16" a="1"/>
  <c r="DT9" i="16" s="1"/>
  <c r="DS9" i="16" a="1"/>
  <c r="DS9" i="16" s="1"/>
  <c r="DR9" i="16" a="1"/>
  <c r="DR9" i="16" s="1"/>
  <c r="DQ9" i="16" a="1"/>
  <c r="DQ9" i="16" s="1"/>
  <c r="DP9" i="16" a="1"/>
  <c r="DP9" i="16" s="1"/>
  <c r="DO9" i="16" a="1"/>
  <c r="DO9" i="16" s="1"/>
  <c r="DN9" i="16" a="1"/>
  <c r="DN9" i="16" s="1"/>
  <c r="DM9" i="16" a="1"/>
  <c r="DM9" i="16" s="1"/>
  <c r="DL9" i="16" a="1"/>
  <c r="DL9" i="16" s="1"/>
  <c r="DK9" i="16" a="1"/>
  <c r="DK9" i="16" s="1"/>
  <c r="DJ9" i="16" a="1"/>
  <c r="DJ9" i="16" s="1"/>
  <c r="DI9" i="16" a="1"/>
  <c r="DI9" i="16" s="1"/>
  <c r="DH9" i="16" a="1"/>
  <c r="DH9" i="16" s="1"/>
  <c r="DG9" i="16" a="1"/>
  <c r="DG9" i="16" s="1"/>
  <c r="DF9" i="16" a="1"/>
  <c r="DF9" i="16" s="1"/>
  <c r="DE9" i="16" a="1"/>
  <c r="DE9" i="16" s="1"/>
  <c r="DD9" i="16" a="1"/>
  <c r="DD9" i="16" s="1"/>
  <c r="DC9" i="16" a="1"/>
  <c r="DC9" i="16" s="1"/>
  <c r="DB9" i="16" a="1"/>
  <c r="DB9" i="16" s="1"/>
  <c r="DA9" i="16" a="1"/>
  <c r="DA9" i="16" s="1"/>
  <c r="CZ9" i="16" a="1"/>
  <c r="CZ9" i="16" s="1"/>
  <c r="CY9" i="16" a="1"/>
  <c r="CY9" i="16" s="1"/>
  <c r="CX9" i="16" a="1"/>
  <c r="CX9" i="16" s="1"/>
  <c r="CW9" i="16" a="1"/>
  <c r="CW9" i="16" s="1"/>
  <c r="CV9" i="16" a="1"/>
  <c r="CV9" i="16" s="1"/>
  <c r="CU9" i="16" a="1"/>
  <c r="CU9" i="16" s="1"/>
  <c r="CT9" i="16" a="1"/>
  <c r="CT9" i="16" s="1"/>
  <c r="CS9" i="16" a="1"/>
  <c r="CS9" i="16" s="1"/>
  <c r="CR9" i="16" a="1"/>
  <c r="CR9" i="16" s="1"/>
  <c r="CQ9" i="16" a="1"/>
  <c r="CQ9" i="16" s="1"/>
  <c r="CP9" i="16" a="1"/>
  <c r="CP9" i="16" s="1"/>
  <c r="CO9" i="16" a="1"/>
  <c r="CO9" i="16" s="1"/>
  <c r="CN9" i="16" a="1"/>
  <c r="CN9" i="16" s="1"/>
  <c r="CM9" i="16" a="1"/>
  <c r="CM9" i="16" s="1"/>
  <c r="CL9" i="16" a="1"/>
  <c r="CL9" i="16" s="1"/>
  <c r="CK9" i="16" a="1"/>
  <c r="CK9" i="16" s="1"/>
  <c r="CJ9" i="16" a="1"/>
  <c r="CJ9" i="16" s="1"/>
  <c r="CI9" i="16" a="1"/>
  <c r="CI9" i="16" s="1"/>
  <c r="CH9" i="16" a="1"/>
  <c r="CH9" i="16" s="1"/>
  <c r="CG9" i="16" a="1"/>
  <c r="CG9" i="16" s="1"/>
  <c r="CF9" i="16" a="1"/>
  <c r="CF9" i="16" s="1"/>
  <c r="CE9" i="16" a="1"/>
  <c r="CE9" i="16" s="1"/>
  <c r="CD9" i="16" a="1"/>
  <c r="CD9" i="16" s="1"/>
  <c r="CC9" i="16" a="1"/>
  <c r="CC9" i="16" s="1"/>
  <c r="CB9" i="16" a="1"/>
  <c r="CB9" i="16" s="1"/>
  <c r="CA9" i="16" a="1"/>
  <c r="CA9" i="16" s="1"/>
  <c r="BZ9" i="16" a="1"/>
  <c r="BZ9" i="16" s="1"/>
  <c r="BY9" i="16" a="1"/>
  <c r="BY9" i="16" s="1"/>
  <c r="BX9" i="16" a="1"/>
  <c r="BX9" i="16" s="1"/>
  <c r="BW9" i="16" a="1"/>
  <c r="BW9" i="16" s="1"/>
  <c r="BV9" i="16" a="1"/>
  <c r="BV9" i="16" s="1"/>
  <c r="BU9" i="16" a="1"/>
  <c r="BU9" i="16" s="1"/>
  <c r="BT9" i="16" a="1"/>
  <c r="BT9" i="16" s="1"/>
  <c r="BS9" i="16" a="1"/>
  <c r="BS9" i="16" s="1"/>
  <c r="BR9" i="16" a="1"/>
  <c r="BR9" i="16" s="1"/>
  <c r="BQ9" i="16" a="1"/>
  <c r="BQ9" i="16" s="1"/>
  <c r="BP9" i="16" a="1"/>
  <c r="BP9" i="16" s="1"/>
  <c r="BO9" i="16" a="1"/>
  <c r="BO9" i="16" s="1"/>
  <c r="BN9" i="16" a="1"/>
  <c r="BN9" i="16" s="1"/>
  <c r="BM9" i="16" a="1"/>
  <c r="BM9" i="16" s="1"/>
  <c r="BL9" i="16" a="1"/>
  <c r="BL9" i="16" s="1"/>
  <c r="BK9" i="16" a="1"/>
  <c r="BK9" i="16" s="1"/>
  <c r="BJ9" i="16" a="1"/>
  <c r="BJ9" i="16" s="1"/>
  <c r="BI9" i="16" a="1"/>
  <c r="BI9" i="16" s="1"/>
  <c r="BH9" i="16" a="1"/>
  <c r="BH9" i="16" s="1"/>
  <c r="BG9" i="16" a="1"/>
  <c r="BG9" i="16" s="1"/>
  <c r="BF9" i="16" a="1"/>
  <c r="BF9" i="16" s="1"/>
  <c r="BE9" i="16" a="1"/>
  <c r="BE9" i="16" s="1"/>
  <c r="BD9" i="16" a="1"/>
  <c r="BD9" i="16" s="1"/>
  <c r="BC9" i="16" a="1"/>
  <c r="BC9" i="16" s="1"/>
  <c r="BB9" i="16" a="1"/>
  <c r="BB9" i="16" s="1"/>
  <c r="BA9" i="16" a="1"/>
  <c r="BA9" i="16" s="1"/>
  <c r="AZ9" i="16" a="1"/>
  <c r="AZ9" i="16" s="1"/>
  <c r="AY9" i="16" a="1"/>
  <c r="AY9" i="16" s="1"/>
  <c r="AX9" i="16" a="1"/>
  <c r="AX9" i="16" s="1"/>
  <c r="AW9" i="16" a="1"/>
  <c r="AW9" i="16" s="1"/>
  <c r="AV9" i="16" a="1"/>
  <c r="AV9" i="16" s="1"/>
  <c r="AU9" i="16" a="1"/>
  <c r="AU9" i="16" s="1"/>
  <c r="AT9" i="16" a="1"/>
  <c r="AT9" i="16" s="1"/>
  <c r="AS9" i="16" a="1"/>
  <c r="AS9" i="16" s="1"/>
  <c r="AR9" i="16" a="1"/>
  <c r="AR9" i="16" s="1"/>
  <c r="AQ9" i="16" a="1"/>
  <c r="AQ9" i="16" s="1"/>
  <c r="AP9" i="16" a="1"/>
  <c r="AP9" i="16" s="1"/>
  <c r="AO9" i="16" a="1"/>
  <c r="AO9" i="16" s="1"/>
  <c r="AN9" i="16" a="1"/>
  <c r="AN9" i="16" s="1"/>
  <c r="AM9" i="16" a="1"/>
  <c r="AM9" i="16" s="1"/>
  <c r="AL9" i="16" a="1"/>
  <c r="AL9" i="16" s="1"/>
  <c r="AK9" i="16" a="1"/>
  <c r="AK9" i="16" s="1"/>
  <c r="AJ9" i="16" a="1"/>
  <c r="AJ9" i="16" s="1"/>
  <c r="AI9" i="16" a="1"/>
  <c r="AI9" i="16" s="1"/>
  <c r="AH9" i="16" a="1"/>
  <c r="AH9" i="16" s="1"/>
  <c r="AG9" i="16" a="1"/>
  <c r="AG9" i="16" s="1"/>
  <c r="AF9" i="16" a="1"/>
  <c r="AF9" i="16" s="1"/>
  <c r="AE9" i="16" a="1"/>
  <c r="AE9" i="16" s="1"/>
  <c r="AD9" i="16" a="1"/>
  <c r="AD9" i="16" s="1"/>
  <c r="AC9" i="16" a="1"/>
  <c r="AC9" i="16" s="1"/>
  <c r="AB9" i="16" a="1"/>
  <c r="AB9" i="16" s="1"/>
  <c r="AA9" i="16" a="1"/>
  <c r="AA9" i="16" s="1"/>
  <c r="Z9" i="16" a="1"/>
  <c r="Z9" i="16" s="1"/>
  <c r="Y9" i="16" a="1"/>
  <c r="Y9" i="16" s="1"/>
  <c r="X9" i="16" a="1"/>
  <c r="X9" i="16" s="1"/>
  <c r="W9" i="16" a="1"/>
  <c r="W9" i="16" s="1"/>
  <c r="V9" i="16" a="1"/>
  <c r="V9" i="16" s="1"/>
  <c r="U9" i="16" a="1"/>
  <c r="U9" i="16" s="1"/>
  <c r="T9" i="16" a="1"/>
  <c r="T9" i="16" s="1"/>
  <c r="S9" i="16" a="1"/>
  <c r="S9" i="16" s="1"/>
  <c r="R9" i="16" a="1"/>
  <c r="R9" i="16" s="1"/>
  <c r="Q9" i="16" a="1"/>
  <c r="Q9" i="16" s="1"/>
  <c r="P9" i="16" a="1"/>
  <c r="P9" i="16" s="1"/>
  <c r="O9" i="16" a="1"/>
  <c r="O9" i="16" s="1"/>
  <c r="N9" i="16" a="1"/>
  <c r="N9" i="16" s="1"/>
  <c r="M9" i="16" a="1"/>
  <c r="M9" i="16" s="1"/>
  <c r="L9" i="16" a="1"/>
  <c r="L9" i="16" s="1"/>
  <c r="K9" i="16" a="1"/>
  <c r="K9" i="16" s="1"/>
  <c r="J9" i="16" a="1"/>
  <c r="J9" i="16" s="1"/>
  <c r="NJ8" i="16" a="1"/>
  <c r="NJ8" i="16" s="1"/>
  <c r="NI8" i="16" a="1"/>
  <c r="NI8" i="16" s="1"/>
  <c r="NH8" i="16" a="1"/>
  <c r="NH8" i="16" s="1"/>
  <c r="NG8" i="16" a="1"/>
  <c r="NG8" i="16" s="1"/>
  <c r="NF8" i="16" a="1"/>
  <c r="NF8" i="16" s="1"/>
  <c r="NE8" i="16" a="1"/>
  <c r="NE8" i="16" s="1"/>
  <c r="ND8" i="16" a="1"/>
  <c r="ND8" i="16" s="1"/>
  <c r="NC8" i="16" a="1"/>
  <c r="NC8" i="16" s="1"/>
  <c r="NB8" i="16" a="1"/>
  <c r="NB8" i="16" s="1"/>
  <c r="NA8" i="16" a="1"/>
  <c r="NA8" i="16" s="1"/>
  <c r="MZ8" i="16" a="1"/>
  <c r="MZ8" i="16" s="1"/>
  <c r="MY8" i="16" a="1"/>
  <c r="MY8" i="16" s="1"/>
  <c r="MX8" i="16" a="1"/>
  <c r="MX8" i="16" s="1"/>
  <c r="MW8" i="16" a="1"/>
  <c r="MW8" i="16" s="1"/>
  <c r="MV8" i="16" a="1"/>
  <c r="MV8" i="16" s="1"/>
  <c r="MU8" i="16" a="1"/>
  <c r="MU8" i="16" s="1"/>
  <c r="MT8" i="16" a="1"/>
  <c r="MT8" i="16" s="1"/>
  <c r="MS8" i="16" a="1"/>
  <c r="MS8" i="16" s="1"/>
  <c r="MR8" i="16" a="1"/>
  <c r="MR8" i="16" s="1"/>
  <c r="MQ8" i="16" a="1"/>
  <c r="MQ8" i="16" s="1"/>
  <c r="MP8" i="16" a="1"/>
  <c r="MP8" i="16" s="1"/>
  <c r="MO8" i="16" a="1"/>
  <c r="MO8" i="16" s="1"/>
  <c r="MN8" i="16" a="1"/>
  <c r="MN8" i="16" s="1"/>
  <c r="MM8" i="16" a="1"/>
  <c r="MM8" i="16" s="1"/>
  <c r="ML8" i="16" a="1"/>
  <c r="ML8" i="16" s="1"/>
  <c r="MK8" i="16" a="1"/>
  <c r="MK8" i="16" s="1"/>
  <c r="MJ8" i="16" a="1"/>
  <c r="MJ8" i="16" s="1"/>
  <c r="MI8" i="16" a="1"/>
  <c r="MI8" i="16" s="1"/>
  <c r="MH8" i="16" a="1"/>
  <c r="MH8" i="16" s="1"/>
  <c r="MG8" i="16" a="1"/>
  <c r="MG8" i="16" s="1"/>
  <c r="MF8" i="16" a="1"/>
  <c r="MF8" i="16" s="1"/>
  <c r="ME8" i="16" a="1"/>
  <c r="ME8" i="16" s="1"/>
  <c r="MD8" i="16" a="1"/>
  <c r="MD8" i="16" s="1"/>
  <c r="MC8" i="16" a="1"/>
  <c r="MC8" i="16" s="1"/>
  <c r="MB8" i="16" a="1"/>
  <c r="MB8" i="16" s="1"/>
  <c r="MA8" i="16" a="1"/>
  <c r="MA8" i="16" s="1"/>
  <c r="LZ8" i="16" a="1"/>
  <c r="LZ8" i="16" s="1"/>
  <c r="LY8" i="16" a="1"/>
  <c r="LY8" i="16" s="1"/>
  <c r="LX8" i="16" a="1"/>
  <c r="LX8" i="16" s="1"/>
  <c r="LW8" i="16" a="1"/>
  <c r="LW8" i="16" s="1"/>
  <c r="LV8" i="16" a="1"/>
  <c r="LV8" i="16" s="1"/>
  <c r="LU8" i="16" a="1"/>
  <c r="LU8" i="16" s="1"/>
  <c r="LT8" i="16" a="1"/>
  <c r="LT8" i="16" s="1"/>
  <c r="LS8" i="16" a="1"/>
  <c r="LS8" i="16" s="1"/>
  <c r="LR8" i="16" a="1"/>
  <c r="LR8" i="16" s="1"/>
  <c r="LQ8" i="16" a="1"/>
  <c r="LQ8" i="16" s="1"/>
  <c r="LP8" i="16" a="1"/>
  <c r="LP8" i="16" s="1"/>
  <c r="LO8" i="16" a="1"/>
  <c r="LO8" i="16" s="1"/>
  <c r="LN8" i="16" a="1"/>
  <c r="LN8" i="16" s="1"/>
  <c r="LM8" i="16" a="1"/>
  <c r="LM8" i="16" s="1"/>
  <c r="LL8" i="16" a="1"/>
  <c r="LL8" i="16" s="1"/>
  <c r="LK8" i="16" a="1"/>
  <c r="LK8" i="16" s="1"/>
  <c r="LJ8" i="16" a="1"/>
  <c r="LJ8" i="16" s="1"/>
  <c r="LI8" i="16" a="1"/>
  <c r="LI8" i="16" s="1"/>
  <c r="LH8" i="16" a="1"/>
  <c r="LH8" i="16" s="1"/>
  <c r="LG8" i="16" a="1"/>
  <c r="LG8" i="16" s="1"/>
  <c r="LF8" i="16" a="1"/>
  <c r="LF8" i="16" s="1"/>
  <c r="LE8" i="16" a="1"/>
  <c r="LE8" i="16" s="1"/>
  <c r="LD8" i="16" a="1"/>
  <c r="LD8" i="16" s="1"/>
  <c r="LC8" i="16" a="1"/>
  <c r="LC8" i="16" s="1"/>
  <c r="LB8" i="16" a="1"/>
  <c r="LB8" i="16" s="1"/>
  <c r="LA8" i="16" a="1"/>
  <c r="LA8" i="16" s="1"/>
  <c r="KZ8" i="16" a="1"/>
  <c r="KZ8" i="16" s="1"/>
  <c r="KY8" i="16" a="1"/>
  <c r="KY8" i="16" s="1"/>
  <c r="KX8" i="16" a="1"/>
  <c r="KX8" i="16" s="1"/>
  <c r="KW8" i="16" a="1"/>
  <c r="KW8" i="16" s="1"/>
  <c r="KV8" i="16" a="1"/>
  <c r="KV8" i="16" s="1"/>
  <c r="KU8" i="16" a="1"/>
  <c r="KU8" i="16" s="1"/>
  <c r="KT8" i="16" a="1"/>
  <c r="KT8" i="16" s="1"/>
  <c r="KS8" i="16" a="1"/>
  <c r="KS8" i="16" s="1"/>
  <c r="KR8" i="16" a="1"/>
  <c r="KR8" i="16" s="1"/>
  <c r="KQ8" i="16" a="1"/>
  <c r="KQ8" i="16" s="1"/>
  <c r="KP8" i="16" a="1"/>
  <c r="KP8" i="16" s="1"/>
  <c r="KO8" i="16" a="1"/>
  <c r="KO8" i="16" s="1"/>
  <c r="KN8" i="16" a="1"/>
  <c r="KN8" i="16" s="1"/>
  <c r="KM8" i="16" a="1"/>
  <c r="KM8" i="16" s="1"/>
  <c r="KL8" i="16" a="1"/>
  <c r="KL8" i="16" s="1"/>
  <c r="KK8" i="16" a="1"/>
  <c r="KK8" i="16" s="1"/>
  <c r="KJ8" i="16" a="1"/>
  <c r="KJ8" i="16" s="1"/>
  <c r="KI8" i="16" a="1"/>
  <c r="KI8" i="16" s="1"/>
  <c r="KH8" i="16" a="1"/>
  <c r="KH8" i="16" s="1"/>
  <c r="KG8" i="16" a="1"/>
  <c r="KG8" i="16" s="1"/>
  <c r="KF8" i="16" a="1"/>
  <c r="KF8" i="16" s="1"/>
  <c r="KE8" i="16" a="1"/>
  <c r="KE8" i="16" s="1"/>
  <c r="KD8" i="16" a="1"/>
  <c r="KD8" i="16" s="1"/>
  <c r="KC8" i="16" a="1"/>
  <c r="KC8" i="16" s="1"/>
  <c r="KB8" i="16" a="1"/>
  <c r="KB8" i="16" s="1"/>
  <c r="KA8" i="16" a="1"/>
  <c r="KA8" i="16" s="1"/>
  <c r="JZ8" i="16" a="1"/>
  <c r="JZ8" i="16" s="1"/>
  <c r="JY8" i="16" a="1"/>
  <c r="JY8" i="16" s="1"/>
  <c r="JX8" i="16" a="1"/>
  <c r="JX8" i="16" s="1"/>
  <c r="JW8" i="16" a="1"/>
  <c r="JW8" i="16" s="1"/>
  <c r="JV8" i="16" a="1"/>
  <c r="JV8" i="16" s="1"/>
  <c r="JU8" i="16" a="1"/>
  <c r="JU8" i="16" s="1"/>
  <c r="JT8" i="16" a="1"/>
  <c r="JT8" i="16" s="1"/>
  <c r="JS8" i="16" a="1"/>
  <c r="JS8" i="16" s="1"/>
  <c r="JR8" i="16" a="1"/>
  <c r="JR8" i="16" s="1"/>
  <c r="JQ8" i="16" a="1"/>
  <c r="JQ8" i="16" s="1"/>
  <c r="JP8" i="16" a="1"/>
  <c r="JP8" i="16" s="1"/>
  <c r="JO8" i="16" a="1"/>
  <c r="JO8" i="16" s="1"/>
  <c r="JN8" i="16" a="1"/>
  <c r="JN8" i="16" s="1"/>
  <c r="JM8" i="16" a="1"/>
  <c r="JM8" i="16" s="1"/>
  <c r="JL8" i="16" a="1"/>
  <c r="JL8" i="16" s="1"/>
  <c r="JK8" i="16" a="1"/>
  <c r="JK8" i="16" s="1"/>
  <c r="JJ8" i="16" a="1"/>
  <c r="JJ8" i="16" s="1"/>
  <c r="JI8" i="16" a="1"/>
  <c r="JI8" i="16" s="1"/>
  <c r="JH8" i="16" a="1"/>
  <c r="JH8" i="16" s="1"/>
  <c r="JG8" i="16" a="1"/>
  <c r="JG8" i="16" s="1"/>
  <c r="JF8" i="16" a="1"/>
  <c r="JF8" i="16" s="1"/>
  <c r="JE8" i="16" a="1"/>
  <c r="JE8" i="16" s="1"/>
  <c r="JD8" i="16" a="1"/>
  <c r="JD8" i="16" s="1"/>
  <c r="JC8" i="16" a="1"/>
  <c r="JC8" i="16" s="1"/>
  <c r="JB8" i="16" a="1"/>
  <c r="JB8" i="16" s="1"/>
  <c r="JA8" i="16" a="1"/>
  <c r="JA8" i="16" s="1"/>
  <c r="IZ8" i="16" a="1"/>
  <c r="IZ8" i="16" s="1"/>
  <c r="IY8" i="16" a="1"/>
  <c r="IY8" i="16" s="1"/>
  <c r="IX8" i="16" a="1"/>
  <c r="IX8" i="16" s="1"/>
  <c r="IW8" i="16" a="1"/>
  <c r="IW8" i="16" s="1"/>
  <c r="IV8" i="16" a="1"/>
  <c r="IV8" i="16" s="1"/>
  <c r="IU8" i="16" a="1"/>
  <c r="IU8" i="16" s="1"/>
  <c r="IT8" i="16" a="1"/>
  <c r="IT8" i="16" s="1"/>
  <c r="IS8" i="16" a="1"/>
  <c r="IS8" i="16" s="1"/>
  <c r="IR8" i="16" a="1"/>
  <c r="IR8" i="16" s="1"/>
  <c r="IQ8" i="16" a="1"/>
  <c r="IQ8" i="16" s="1"/>
  <c r="IP8" i="16" a="1"/>
  <c r="IP8" i="16" s="1"/>
  <c r="IO8" i="16" a="1"/>
  <c r="IO8" i="16" s="1"/>
  <c r="IN8" i="16" a="1"/>
  <c r="IN8" i="16" s="1"/>
  <c r="IM8" i="16" a="1"/>
  <c r="IM8" i="16" s="1"/>
  <c r="IL8" i="16" a="1"/>
  <c r="IL8" i="16" s="1"/>
  <c r="IK8" i="16" a="1"/>
  <c r="IK8" i="16" s="1"/>
  <c r="IJ8" i="16" a="1"/>
  <c r="IJ8" i="16" s="1"/>
  <c r="II8" i="16" a="1"/>
  <c r="II8" i="16" s="1"/>
  <c r="IH8" i="16" a="1"/>
  <c r="IH8" i="16" s="1"/>
  <c r="IG8" i="16" a="1"/>
  <c r="IG8" i="16" s="1"/>
  <c r="IF8" i="16" a="1"/>
  <c r="IF8" i="16" s="1"/>
  <c r="IE8" i="16" a="1"/>
  <c r="IE8" i="16" s="1"/>
  <c r="ID8" i="16" a="1"/>
  <c r="ID8" i="16" s="1"/>
  <c r="IC8" i="16" a="1"/>
  <c r="IC8" i="16" s="1"/>
  <c r="IB8" i="16" a="1"/>
  <c r="IB8" i="16" s="1"/>
  <c r="IA8" i="16" a="1"/>
  <c r="IA8" i="16" s="1"/>
  <c r="HZ8" i="16" a="1"/>
  <c r="HZ8" i="16" s="1"/>
  <c r="HY8" i="16" a="1"/>
  <c r="HY8" i="16" s="1"/>
  <c r="HX8" i="16" a="1"/>
  <c r="HX8" i="16" s="1"/>
  <c r="HW8" i="16" a="1"/>
  <c r="HW8" i="16" s="1"/>
  <c r="HV8" i="16" a="1"/>
  <c r="HV8" i="16" s="1"/>
  <c r="HU8" i="16" a="1"/>
  <c r="HU8" i="16" s="1"/>
  <c r="HT8" i="16" a="1"/>
  <c r="HT8" i="16" s="1"/>
  <c r="HS8" i="16" a="1"/>
  <c r="HS8" i="16" s="1"/>
  <c r="HR8" i="16" a="1"/>
  <c r="HR8" i="16" s="1"/>
  <c r="HQ8" i="16" a="1"/>
  <c r="HQ8" i="16" s="1"/>
  <c r="HP8" i="16" a="1"/>
  <c r="HP8" i="16" s="1"/>
  <c r="HO8" i="16" a="1"/>
  <c r="HO8" i="16" s="1"/>
  <c r="HN8" i="16" a="1"/>
  <c r="HN8" i="16" s="1"/>
  <c r="HM8" i="16" a="1"/>
  <c r="HM8" i="16" s="1"/>
  <c r="HL8" i="16" a="1"/>
  <c r="HL8" i="16" s="1"/>
  <c r="HK8" i="16" a="1"/>
  <c r="HK8" i="16" s="1"/>
  <c r="HJ8" i="16" a="1"/>
  <c r="HJ8" i="16" s="1"/>
  <c r="HI8" i="16" a="1"/>
  <c r="HI8" i="16" s="1"/>
  <c r="HH8" i="16" a="1"/>
  <c r="HH8" i="16" s="1"/>
  <c r="HG8" i="16" a="1"/>
  <c r="HG8" i="16" s="1"/>
  <c r="HF8" i="16" a="1"/>
  <c r="HF8" i="16" s="1"/>
  <c r="HE8" i="16" a="1"/>
  <c r="HE8" i="16" s="1"/>
  <c r="HD8" i="16" a="1"/>
  <c r="HD8" i="16" s="1"/>
  <c r="HC8" i="16" a="1"/>
  <c r="HC8" i="16" s="1"/>
  <c r="HB8" i="16" a="1"/>
  <c r="HB8" i="16" s="1"/>
  <c r="HA8" i="16" a="1"/>
  <c r="HA8" i="16" s="1"/>
  <c r="GZ8" i="16" a="1"/>
  <c r="GZ8" i="16" s="1"/>
  <c r="GY8" i="16" a="1"/>
  <c r="GY8" i="16" s="1"/>
  <c r="GX8" i="16" a="1"/>
  <c r="GX8" i="16" s="1"/>
  <c r="GW8" i="16" a="1"/>
  <c r="GW8" i="16" s="1"/>
  <c r="GV8" i="16" a="1"/>
  <c r="GV8" i="16" s="1"/>
  <c r="GU8" i="16" a="1"/>
  <c r="GU8" i="16" s="1"/>
  <c r="GT8" i="16" a="1"/>
  <c r="GT8" i="16" s="1"/>
  <c r="GS8" i="16" a="1"/>
  <c r="GS8" i="16" s="1"/>
  <c r="GR8" i="16" a="1"/>
  <c r="GR8" i="16" s="1"/>
  <c r="GQ8" i="16" a="1"/>
  <c r="GQ8" i="16" s="1"/>
  <c r="GP8" i="16" a="1"/>
  <c r="GP8" i="16" s="1"/>
  <c r="GO8" i="16" a="1"/>
  <c r="GO8" i="16" s="1"/>
  <c r="GN8" i="16" a="1"/>
  <c r="GN8" i="16" s="1"/>
  <c r="GM8" i="16" a="1"/>
  <c r="GM8" i="16" s="1"/>
  <c r="GL8" i="16" a="1"/>
  <c r="GL8" i="16" s="1"/>
  <c r="GK8" i="16" a="1"/>
  <c r="GK8" i="16" s="1"/>
  <c r="GJ8" i="16" a="1"/>
  <c r="GJ8" i="16" s="1"/>
  <c r="GI8" i="16" a="1"/>
  <c r="GI8" i="16" s="1"/>
  <c r="GH8" i="16" a="1"/>
  <c r="GH8" i="16" s="1"/>
  <c r="GG8" i="16" a="1"/>
  <c r="GG8" i="16" s="1"/>
  <c r="GF8" i="16" a="1"/>
  <c r="GF8" i="16" s="1"/>
  <c r="GE8" i="16" a="1"/>
  <c r="GE8" i="16" s="1"/>
  <c r="GD8" i="16" a="1"/>
  <c r="GD8" i="16" s="1"/>
  <c r="GC8" i="16" a="1"/>
  <c r="GC8" i="16" s="1"/>
  <c r="GB8" i="16" a="1"/>
  <c r="GB8" i="16" s="1"/>
  <c r="GA8" i="16" a="1"/>
  <c r="GA8" i="16" s="1"/>
  <c r="FZ8" i="16" a="1"/>
  <c r="FZ8" i="16" s="1"/>
  <c r="FY8" i="16" a="1"/>
  <c r="FY8" i="16" s="1"/>
  <c r="FX8" i="16" a="1"/>
  <c r="FX8" i="16" s="1"/>
  <c r="FW8" i="16" a="1"/>
  <c r="FW8" i="16" s="1"/>
  <c r="FV8" i="16" a="1"/>
  <c r="FV8" i="16" s="1"/>
  <c r="FU8" i="16" a="1"/>
  <c r="FU8" i="16" s="1"/>
  <c r="FT8" i="16" a="1"/>
  <c r="FT8" i="16" s="1"/>
  <c r="FS8" i="16" a="1"/>
  <c r="FS8" i="16" s="1"/>
  <c r="FR8" i="16" a="1"/>
  <c r="FR8" i="16" s="1"/>
  <c r="FQ8" i="16" a="1"/>
  <c r="FQ8" i="16" s="1"/>
  <c r="FP8" i="16" a="1"/>
  <c r="FP8" i="16" s="1"/>
  <c r="FO8" i="16" a="1"/>
  <c r="FO8" i="16" s="1"/>
  <c r="FN8" i="16" a="1"/>
  <c r="FN8" i="16" s="1"/>
  <c r="FM8" i="16" a="1"/>
  <c r="FM8" i="16" s="1"/>
  <c r="FL8" i="16" a="1"/>
  <c r="FL8" i="16" s="1"/>
  <c r="FK8" i="16" a="1"/>
  <c r="FK8" i="16" s="1"/>
  <c r="FJ8" i="16" a="1"/>
  <c r="FJ8" i="16" s="1"/>
  <c r="FI8" i="16" a="1"/>
  <c r="FI8" i="16" s="1"/>
  <c r="FH8" i="16" a="1"/>
  <c r="FH8" i="16" s="1"/>
  <c r="FG8" i="16" a="1"/>
  <c r="FG8" i="16" s="1"/>
  <c r="FF8" i="16" a="1"/>
  <c r="FF8" i="16" s="1"/>
  <c r="FE8" i="16" a="1"/>
  <c r="FE8" i="16" s="1"/>
  <c r="FD8" i="16" a="1"/>
  <c r="FD8" i="16" s="1"/>
  <c r="FC8" i="16" a="1"/>
  <c r="FC8" i="16" s="1"/>
  <c r="FB8" i="16" a="1"/>
  <c r="FB8" i="16" s="1"/>
  <c r="FA8" i="16" a="1"/>
  <c r="FA8" i="16" s="1"/>
  <c r="EZ8" i="16" a="1"/>
  <c r="EZ8" i="16" s="1"/>
  <c r="EY8" i="16" a="1"/>
  <c r="EY8" i="16" s="1"/>
  <c r="EX8" i="16" a="1"/>
  <c r="EX8" i="16" s="1"/>
  <c r="EW8" i="16" a="1"/>
  <c r="EW8" i="16" s="1"/>
  <c r="EV8" i="16" a="1"/>
  <c r="EV8" i="16" s="1"/>
  <c r="EU8" i="16" a="1"/>
  <c r="EU8" i="16" s="1"/>
  <c r="ET8" i="16" a="1"/>
  <c r="ET8" i="16" s="1"/>
  <c r="ES8" i="16" a="1"/>
  <c r="ES8" i="16" s="1"/>
  <c r="ER8" i="16" a="1"/>
  <c r="ER8" i="16" s="1"/>
  <c r="EQ8" i="16" a="1"/>
  <c r="EQ8" i="16" s="1"/>
  <c r="EP8" i="16" a="1"/>
  <c r="EP8" i="16" s="1"/>
  <c r="EO8" i="16" a="1"/>
  <c r="EO8" i="16" s="1"/>
  <c r="EN8" i="16" a="1"/>
  <c r="EN8" i="16" s="1"/>
  <c r="EM8" i="16" a="1"/>
  <c r="EM8" i="16" s="1"/>
  <c r="EL8" i="16" a="1"/>
  <c r="EL8" i="16" s="1"/>
  <c r="EK8" i="16" a="1"/>
  <c r="EK8" i="16" s="1"/>
  <c r="EJ8" i="16" a="1"/>
  <c r="EJ8" i="16" s="1"/>
  <c r="EI8" i="16" a="1"/>
  <c r="EI8" i="16" s="1"/>
  <c r="EH8" i="16" a="1"/>
  <c r="EH8" i="16" s="1"/>
  <c r="EG8" i="16" a="1"/>
  <c r="EG8" i="16" s="1"/>
  <c r="EF8" i="16" a="1"/>
  <c r="EF8" i="16" s="1"/>
  <c r="EE8" i="16" a="1"/>
  <c r="EE8" i="16" s="1"/>
  <c r="ED8" i="16" a="1"/>
  <c r="ED8" i="16" s="1"/>
  <c r="EC8" i="16" a="1"/>
  <c r="EC8" i="16" s="1"/>
  <c r="EB8" i="16" a="1"/>
  <c r="EB8" i="16" s="1"/>
  <c r="EA8" i="16" a="1"/>
  <c r="EA8" i="16" s="1"/>
  <c r="DZ8" i="16" a="1"/>
  <c r="DZ8" i="16" s="1"/>
  <c r="DY8" i="16" a="1"/>
  <c r="DY8" i="16" s="1"/>
  <c r="DX8" i="16" a="1"/>
  <c r="DX8" i="16" s="1"/>
  <c r="DW8" i="16" a="1"/>
  <c r="DW8" i="16" s="1"/>
  <c r="DV8" i="16" a="1"/>
  <c r="DV8" i="16" s="1"/>
  <c r="DU8" i="16" a="1"/>
  <c r="DU8" i="16" s="1"/>
  <c r="DT8" i="16" a="1"/>
  <c r="DT8" i="16" s="1"/>
  <c r="DS8" i="16" a="1"/>
  <c r="DS8" i="16" s="1"/>
  <c r="DR8" i="16" a="1"/>
  <c r="DR8" i="16" s="1"/>
  <c r="DQ8" i="16" a="1"/>
  <c r="DQ8" i="16" s="1"/>
  <c r="DP8" i="16" a="1"/>
  <c r="DP8" i="16" s="1"/>
  <c r="DO8" i="16" a="1"/>
  <c r="DO8" i="16" s="1"/>
  <c r="DN8" i="16" a="1"/>
  <c r="DN8" i="16" s="1"/>
  <c r="DM8" i="16" a="1"/>
  <c r="DM8" i="16" s="1"/>
  <c r="DL8" i="16" a="1"/>
  <c r="DL8" i="16" s="1"/>
  <c r="DK8" i="16" a="1"/>
  <c r="DK8" i="16" s="1"/>
  <c r="DJ8" i="16" a="1"/>
  <c r="DJ8" i="16" s="1"/>
  <c r="DI8" i="16" a="1"/>
  <c r="DI8" i="16" s="1"/>
  <c r="DH8" i="16" a="1"/>
  <c r="DH8" i="16" s="1"/>
  <c r="DG8" i="16" a="1"/>
  <c r="DG8" i="16" s="1"/>
  <c r="DF8" i="16" a="1"/>
  <c r="DF8" i="16" s="1"/>
  <c r="DE8" i="16" a="1"/>
  <c r="DE8" i="16" s="1"/>
  <c r="DD8" i="16" a="1"/>
  <c r="DD8" i="16" s="1"/>
  <c r="DC8" i="16" a="1"/>
  <c r="DC8" i="16" s="1"/>
  <c r="DB8" i="16" a="1"/>
  <c r="DB8" i="16" s="1"/>
  <c r="DA8" i="16" a="1"/>
  <c r="DA8" i="16" s="1"/>
  <c r="CZ8" i="16" a="1"/>
  <c r="CZ8" i="16" s="1"/>
  <c r="CY8" i="16" a="1"/>
  <c r="CY8" i="16" s="1"/>
  <c r="CX8" i="16" a="1"/>
  <c r="CX8" i="16" s="1"/>
  <c r="CW8" i="16" a="1"/>
  <c r="CW8" i="16" s="1"/>
  <c r="CV8" i="16" a="1"/>
  <c r="CV8" i="16" s="1"/>
  <c r="CU8" i="16" a="1"/>
  <c r="CU8" i="16" s="1"/>
  <c r="CT8" i="16" a="1"/>
  <c r="CT8" i="16" s="1"/>
  <c r="CS8" i="16" a="1"/>
  <c r="CS8" i="16" s="1"/>
  <c r="CR8" i="16" a="1"/>
  <c r="CR8" i="16" s="1"/>
  <c r="CQ8" i="16" a="1"/>
  <c r="CQ8" i="16" s="1"/>
  <c r="CP8" i="16" a="1"/>
  <c r="CP8" i="16" s="1"/>
  <c r="CO8" i="16" a="1"/>
  <c r="CO8" i="16" s="1"/>
  <c r="CN8" i="16" a="1"/>
  <c r="CN8" i="16" s="1"/>
  <c r="CM8" i="16" a="1"/>
  <c r="CM8" i="16" s="1"/>
  <c r="CL8" i="16" a="1"/>
  <c r="CL8" i="16" s="1"/>
  <c r="CK8" i="16" a="1"/>
  <c r="CK8" i="16" s="1"/>
  <c r="CJ8" i="16" a="1"/>
  <c r="CJ8" i="16" s="1"/>
  <c r="CI8" i="16" a="1"/>
  <c r="CI8" i="16" s="1"/>
  <c r="CH8" i="16" a="1"/>
  <c r="CH8" i="16" s="1"/>
  <c r="CG8" i="16" a="1"/>
  <c r="CG8" i="16" s="1"/>
  <c r="CF8" i="16" a="1"/>
  <c r="CF8" i="16" s="1"/>
  <c r="CE8" i="16" a="1"/>
  <c r="CE8" i="16" s="1"/>
  <c r="CD8" i="16" a="1"/>
  <c r="CD8" i="16" s="1"/>
  <c r="CC8" i="16" a="1"/>
  <c r="CC8" i="16" s="1"/>
  <c r="CB8" i="16" a="1"/>
  <c r="CB8" i="16" s="1"/>
  <c r="CA8" i="16" a="1"/>
  <c r="CA8" i="16" s="1"/>
  <c r="BZ8" i="16" a="1"/>
  <c r="BZ8" i="16" s="1"/>
  <c r="BY8" i="16" a="1"/>
  <c r="BY8" i="16" s="1"/>
  <c r="BX8" i="16" a="1"/>
  <c r="BX8" i="16" s="1"/>
  <c r="BW8" i="16" a="1"/>
  <c r="BW8" i="16" s="1"/>
  <c r="BV8" i="16" a="1"/>
  <c r="BV8" i="16" s="1"/>
  <c r="BU8" i="16" a="1"/>
  <c r="BU8" i="16" s="1"/>
  <c r="BT8" i="16" a="1"/>
  <c r="BT8" i="16" s="1"/>
  <c r="BS8" i="16" a="1"/>
  <c r="BS8" i="16" s="1"/>
  <c r="BR8" i="16" a="1"/>
  <c r="BR8" i="16" s="1"/>
  <c r="BQ8" i="16" a="1"/>
  <c r="BQ8" i="16" s="1"/>
  <c r="BP8" i="16" a="1"/>
  <c r="BP8" i="16" s="1"/>
  <c r="BO8" i="16" a="1"/>
  <c r="BO8" i="16" s="1"/>
  <c r="BN8" i="16" a="1"/>
  <c r="BN8" i="16" s="1"/>
  <c r="BM8" i="16" a="1"/>
  <c r="BM8" i="16" s="1"/>
  <c r="BL8" i="16" a="1"/>
  <c r="BL8" i="16" s="1"/>
  <c r="BK8" i="16" a="1"/>
  <c r="BK8" i="16" s="1"/>
  <c r="BJ8" i="16" a="1"/>
  <c r="BJ8" i="16" s="1"/>
  <c r="BI8" i="16" a="1"/>
  <c r="BI8" i="16" s="1"/>
  <c r="BH8" i="16" a="1"/>
  <c r="BH8" i="16" s="1"/>
  <c r="BG8" i="16" a="1"/>
  <c r="BG8" i="16" s="1"/>
  <c r="BF8" i="16" a="1"/>
  <c r="BF8" i="16" s="1"/>
  <c r="BE8" i="16" a="1"/>
  <c r="BE8" i="16" s="1"/>
  <c r="BD8" i="16" a="1"/>
  <c r="BD8" i="16" s="1"/>
  <c r="BC8" i="16" a="1"/>
  <c r="BC8" i="16" s="1"/>
  <c r="BB8" i="16" a="1"/>
  <c r="BB8" i="16" s="1"/>
  <c r="BA8" i="16" a="1"/>
  <c r="BA8" i="16" s="1"/>
  <c r="AZ8" i="16" a="1"/>
  <c r="AZ8" i="16" s="1"/>
  <c r="AY8" i="16" a="1"/>
  <c r="AY8" i="16" s="1"/>
  <c r="AX8" i="16" a="1"/>
  <c r="AX8" i="16" s="1"/>
  <c r="AW8" i="16" a="1"/>
  <c r="AW8" i="16" s="1"/>
  <c r="AV8" i="16" a="1"/>
  <c r="AV8" i="16" s="1"/>
  <c r="AU8" i="16" a="1"/>
  <c r="AU8" i="16" s="1"/>
  <c r="AT8" i="16" a="1"/>
  <c r="AT8" i="16" s="1"/>
  <c r="AS8" i="16" a="1"/>
  <c r="AS8" i="16" s="1"/>
  <c r="AR8" i="16" a="1"/>
  <c r="AR8" i="16" s="1"/>
  <c r="AQ8" i="16" a="1"/>
  <c r="AQ8" i="16" s="1"/>
  <c r="AP8" i="16" a="1"/>
  <c r="AP8" i="16" s="1"/>
  <c r="AO8" i="16" a="1"/>
  <c r="AO8" i="16" s="1"/>
  <c r="AN8" i="16" a="1"/>
  <c r="AN8" i="16" s="1"/>
  <c r="AM8" i="16" a="1"/>
  <c r="AM8" i="16" s="1"/>
  <c r="AL8" i="16" a="1"/>
  <c r="AL8" i="16" s="1"/>
  <c r="AK8" i="16" a="1"/>
  <c r="AK8" i="16" s="1"/>
  <c r="AJ8" i="16" a="1"/>
  <c r="AJ8" i="16" s="1"/>
  <c r="AI8" i="16" a="1"/>
  <c r="AI8" i="16" s="1"/>
  <c r="AH8" i="16" a="1"/>
  <c r="AH8" i="16" s="1"/>
  <c r="AG8" i="16" a="1"/>
  <c r="AG8" i="16" s="1"/>
  <c r="AF8" i="16" a="1"/>
  <c r="AF8" i="16" s="1"/>
  <c r="AE8" i="16" a="1"/>
  <c r="AE8" i="16" s="1"/>
  <c r="AD8" i="16" a="1"/>
  <c r="AD8" i="16" s="1"/>
  <c r="AC8" i="16" a="1"/>
  <c r="AC8" i="16" s="1"/>
  <c r="AB8" i="16" a="1"/>
  <c r="AB8" i="16" s="1"/>
  <c r="AA8" i="16" a="1"/>
  <c r="AA8" i="16" s="1"/>
  <c r="Z8" i="16" a="1"/>
  <c r="Z8" i="16" s="1"/>
  <c r="Y8" i="16" a="1"/>
  <c r="Y8" i="16" s="1"/>
  <c r="X8" i="16" a="1"/>
  <c r="X8" i="16" s="1"/>
  <c r="W8" i="16" a="1"/>
  <c r="W8" i="16" s="1"/>
  <c r="V8" i="16" a="1"/>
  <c r="V8" i="16" s="1"/>
  <c r="U8" i="16" a="1"/>
  <c r="U8" i="16" s="1"/>
  <c r="T8" i="16" a="1"/>
  <c r="T8" i="16" s="1"/>
  <c r="S8" i="16" a="1"/>
  <c r="S8" i="16" s="1"/>
  <c r="R8" i="16" a="1"/>
  <c r="R8" i="16" s="1"/>
  <c r="Q8" i="16" a="1"/>
  <c r="Q8" i="16" s="1"/>
  <c r="P8" i="16" a="1"/>
  <c r="P8" i="16" s="1"/>
  <c r="O8" i="16" a="1"/>
  <c r="O8" i="16" s="1"/>
  <c r="N8" i="16" a="1"/>
  <c r="N8" i="16" s="1"/>
  <c r="M8" i="16" a="1"/>
  <c r="M8" i="16" s="1"/>
  <c r="L8" i="16" a="1"/>
  <c r="L8" i="16" s="1"/>
  <c r="K8" i="16" a="1"/>
  <c r="K8" i="16" s="1"/>
  <c r="J8" i="16" a="1"/>
  <c r="J8" i="16" s="1"/>
  <c r="NJ7" i="16" a="1"/>
  <c r="NJ7" i="16" s="1"/>
  <c r="NI7" i="16" a="1"/>
  <c r="NI7" i="16" s="1"/>
  <c r="NH7" i="16" a="1"/>
  <c r="NH7" i="16" s="1"/>
  <c r="NG7" i="16" a="1"/>
  <c r="NG7" i="16" s="1"/>
  <c r="NF7" i="16" a="1"/>
  <c r="NF7" i="16" s="1"/>
  <c r="NE7" i="16" a="1"/>
  <c r="NE7" i="16" s="1"/>
  <c r="ND7" i="16" a="1"/>
  <c r="ND7" i="16" s="1"/>
  <c r="NC7" i="16" a="1"/>
  <c r="NC7" i="16" s="1"/>
  <c r="NB7" i="16" a="1"/>
  <c r="NB7" i="16" s="1"/>
  <c r="NA7" i="16" a="1"/>
  <c r="NA7" i="16" s="1"/>
  <c r="MZ7" i="16" a="1"/>
  <c r="MZ7" i="16" s="1"/>
  <c r="MY7" i="16" a="1"/>
  <c r="MY7" i="16" s="1"/>
  <c r="MX7" i="16" a="1"/>
  <c r="MX7" i="16" s="1"/>
  <c r="MW7" i="16" a="1"/>
  <c r="MW7" i="16" s="1"/>
  <c r="MV7" i="16" a="1"/>
  <c r="MV7" i="16" s="1"/>
  <c r="MU7" i="16" a="1"/>
  <c r="MU7" i="16" s="1"/>
  <c r="MT7" i="16" a="1"/>
  <c r="MT7" i="16" s="1"/>
  <c r="MS7" i="16" a="1"/>
  <c r="MS7" i="16" s="1"/>
  <c r="MR7" i="16" a="1"/>
  <c r="MR7" i="16" s="1"/>
  <c r="MQ7" i="16" a="1"/>
  <c r="MQ7" i="16" s="1"/>
  <c r="MP7" i="16" a="1"/>
  <c r="MP7" i="16" s="1"/>
  <c r="MO7" i="16" a="1"/>
  <c r="MO7" i="16" s="1"/>
  <c r="MN7" i="16" a="1"/>
  <c r="MN7" i="16" s="1"/>
  <c r="MM7" i="16" a="1"/>
  <c r="MM7" i="16" s="1"/>
  <c r="ML7" i="16" a="1"/>
  <c r="ML7" i="16" s="1"/>
  <c r="MK7" i="16" a="1"/>
  <c r="MK7" i="16" s="1"/>
  <c r="MJ7" i="16" a="1"/>
  <c r="MJ7" i="16" s="1"/>
  <c r="MI7" i="16" a="1"/>
  <c r="MI7" i="16" s="1"/>
  <c r="MH7" i="16" a="1"/>
  <c r="MH7" i="16" s="1"/>
  <c r="MG7" i="16" a="1"/>
  <c r="MG7" i="16" s="1"/>
  <c r="MF7" i="16" a="1"/>
  <c r="MF7" i="16" s="1"/>
  <c r="ME7" i="16" a="1"/>
  <c r="ME7" i="16" s="1"/>
  <c r="MD7" i="16" a="1"/>
  <c r="MD7" i="16" s="1"/>
  <c r="MC7" i="16" a="1"/>
  <c r="MC7" i="16" s="1"/>
  <c r="MB7" i="16" a="1"/>
  <c r="MB7" i="16" s="1"/>
  <c r="MA7" i="16" a="1"/>
  <c r="MA7" i="16" s="1"/>
  <c r="LZ7" i="16" a="1"/>
  <c r="LZ7" i="16" s="1"/>
  <c r="LY7" i="16" a="1"/>
  <c r="LY7" i="16" s="1"/>
  <c r="LX7" i="16" a="1"/>
  <c r="LX7" i="16" s="1"/>
  <c r="LW7" i="16" a="1"/>
  <c r="LW7" i="16" s="1"/>
  <c r="LV7" i="16" a="1"/>
  <c r="LV7" i="16" s="1"/>
  <c r="LU7" i="16" a="1"/>
  <c r="LU7" i="16" s="1"/>
  <c r="LT7" i="16" a="1"/>
  <c r="LT7" i="16" s="1"/>
  <c r="LS7" i="16" a="1"/>
  <c r="LS7" i="16" s="1"/>
  <c r="LR7" i="16" a="1"/>
  <c r="LR7" i="16" s="1"/>
  <c r="LQ7" i="16" a="1"/>
  <c r="LQ7" i="16" s="1"/>
  <c r="LP7" i="16" a="1"/>
  <c r="LP7" i="16" s="1"/>
  <c r="LO7" i="16" a="1"/>
  <c r="LO7" i="16" s="1"/>
  <c r="LN7" i="16" a="1"/>
  <c r="LN7" i="16" s="1"/>
  <c r="LM7" i="16" a="1"/>
  <c r="LM7" i="16" s="1"/>
  <c r="LL7" i="16" a="1"/>
  <c r="LL7" i="16" s="1"/>
  <c r="LK7" i="16" a="1"/>
  <c r="LK7" i="16" s="1"/>
  <c r="LJ7" i="16" a="1"/>
  <c r="LJ7" i="16" s="1"/>
  <c r="LI7" i="16" a="1"/>
  <c r="LI7" i="16" s="1"/>
  <c r="LH7" i="16" a="1"/>
  <c r="LH7" i="16" s="1"/>
  <c r="LG7" i="16" a="1"/>
  <c r="LG7" i="16" s="1"/>
  <c r="LF7" i="16" a="1"/>
  <c r="LF7" i="16" s="1"/>
  <c r="LE7" i="16" a="1"/>
  <c r="LE7" i="16" s="1"/>
  <c r="LD7" i="16" a="1"/>
  <c r="LD7" i="16" s="1"/>
  <c r="LC7" i="16" a="1"/>
  <c r="LC7" i="16" s="1"/>
  <c r="LB7" i="16" a="1"/>
  <c r="LB7" i="16" s="1"/>
  <c r="LA7" i="16" a="1"/>
  <c r="LA7" i="16" s="1"/>
  <c r="KZ7" i="16" a="1"/>
  <c r="KZ7" i="16" s="1"/>
  <c r="KY7" i="16" a="1"/>
  <c r="KY7" i="16" s="1"/>
  <c r="KX7" i="16" a="1"/>
  <c r="KX7" i="16" s="1"/>
  <c r="KW7" i="16" a="1"/>
  <c r="KW7" i="16" s="1"/>
  <c r="KV7" i="16" a="1"/>
  <c r="KV7" i="16" s="1"/>
  <c r="KU7" i="16" a="1"/>
  <c r="KU7" i="16" s="1"/>
  <c r="KT7" i="16" a="1"/>
  <c r="KT7" i="16" s="1"/>
  <c r="KS7" i="16" a="1"/>
  <c r="KS7" i="16" s="1"/>
  <c r="KR7" i="16" a="1"/>
  <c r="KR7" i="16" s="1"/>
  <c r="KQ7" i="16" a="1"/>
  <c r="KQ7" i="16" s="1"/>
  <c r="KP7" i="16" a="1"/>
  <c r="KP7" i="16" s="1"/>
  <c r="KO7" i="16" a="1"/>
  <c r="KO7" i="16" s="1"/>
  <c r="KN7" i="16" a="1"/>
  <c r="KN7" i="16" s="1"/>
  <c r="KM7" i="16" a="1"/>
  <c r="KM7" i="16" s="1"/>
  <c r="KL7" i="16" a="1"/>
  <c r="KL7" i="16" s="1"/>
  <c r="KK7" i="16" a="1"/>
  <c r="KK7" i="16" s="1"/>
  <c r="KJ7" i="16" a="1"/>
  <c r="KJ7" i="16" s="1"/>
  <c r="KI7" i="16" a="1"/>
  <c r="KI7" i="16" s="1"/>
  <c r="KH7" i="16" a="1"/>
  <c r="KH7" i="16" s="1"/>
  <c r="KG7" i="16" a="1"/>
  <c r="KG7" i="16" s="1"/>
  <c r="KF7" i="16" a="1"/>
  <c r="KF7" i="16" s="1"/>
  <c r="KE7" i="16" a="1"/>
  <c r="KE7" i="16" s="1"/>
  <c r="KD7" i="16" a="1"/>
  <c r="KD7" i="16" s="1"/>
  <c r="KC7" i="16" a="1"/>
  <c r="KC7" i="16" s="1"/>
  <c r="KB7" i="16" a="1"/>
  <c r="KB7" i="16" s="1"/>
  <c r="KA7" i="16" a="1"/>
  <c r="KA7" i="16" s="1"/>
  <c r="JZ7" i="16" a="1"/>
  <c r="JZ7" i="16" s="1"/>
  <c r="JY7" i="16" a="1"/>
  <c r="JY7" i="16" s="1"/>
  <c r="JX7" i="16" a="1"/>
  <c r="JX7" i="16" s="1"/>
  <c r="JW7" i="16" a="1"/>
  <c r="JW7" i="16" s="1"/>
  <c r="JV7" i="16" a="1"/>
  <c r="JV7" i="16" s="1"/>
  <c r="JU7" i="16" a="1"/>
  <c r="JU7" i="16" s="1"/>
  <c r="JT7" i="16" a="1"/>
  <c r="JT7" i="16" s="1"/>
  <c r="JS7" i="16" a="1"/>
  <c r="JS7" i="16" s="1"/>
  <c r="JR7" i="16" a="1"/>
  <c r="JR7" i="16" s="1"/>
  <c r="JQ7" i="16" a="1"/>
  <c r="JQ7" i="16" s="1"/>
  <c r="JP7" i="16" a="1"/>
  <c r="JP7" i="16" s="1"/>
  <c r="JO7" i="16" a="1"/>
  <c r="JO7" i="16" s="1"/>
  <c r="JN7" i="16" a="1"/>
  <c r="JN7" i="16" s="1"/>
  <c r="JM7" i="16" a="1"/>
  <c r="JM7" i="16" s="1"/>
  <c r="JL7" i="16" a="1"/>
  <c r="JL7" i="16" s="1"/>
  <c r="JK7" i="16" a="1"/>
  <c r="JK7" i="16" s="1"/>
  <c r="JJ7" i="16" a="1"/>
  <c r="JJ7" i="16" s="1"/>
  <c r="JI7" i="16" a="1"/>
  <c r="JI7" i="16" s="1"/>
  <c r="JH7" i="16" a="1"/>
  <c r="JH7" i="16" s="1"/>
  <c r="JG7" i="16" a="1"/>
  <c r="JG7" i="16" s="1"/>
  <c r="JF7" i="16" a="1"/>
  <c r="JF7" i="16" s="1"/>
  <c r="JE7" i="16" a="1"/>
  <c r="JE7" i="16" s="1"/>
  <c r="JD7" i="16" a="1"/>
  <c r="JD7" i="16" s="1"/>
  <c r="JC7" i="16" a="1"/>
  <c r="JC7" i="16" s="1"/>
  <c r="JB7" i="16" a="1"/>
  <c r="JB7" i="16" s="1"/>
  <c r="JA7" i="16" a="1"/>
  <c r="JA7" i="16" s="1"/>
  <c r="IZ7" i="16" a="1"/>
  <c r="IZ7" i="16" s="1"/>
  <c r="IY7" i="16" a="1"/>
  <c r="IY7" i="16" s="1"/>
  <c r="IX7" i="16" a="1"/>
  <c r="IX7" i="16" s="1"/>
  <c r="IW7" i="16" a="1"/>
  <c r="IW7" i="16" s="1"/>
  <c r="IV7" i="16" a="1"/>
  <c r="IV7" i="16" s="1"/>
  <c r="IU7" i="16" a="1"/>
  <c r="IU7" i="16" s="1"/>
  <c r="IT7" i="16" a="1"/>
  <c r="IT7" i="16" s="1"/>
  <c r="IS7" i="16" a="1"/>
  <c r="IS7" i="16" s="1"/>
  <c r="IR7" i="16" a="1"/>
  <c r="IR7" i="16" s="1"/>
  <c r="IQ7" i="16" a="1"/>
  <c r="IQ7" i="16" s="1"/>
  <c r="IP7" i="16" a="1"/>
  <c r="IP7" i="16" s="1"/>
  <c r="IO7" i="16" a="1"/>
  <c r="IO7" i="16" s="1"/>
  <c r="IN7" i="16" a="1"/>
  <c r="IN7" i="16" s="1"/>
  <c r="IM7" i="16" a="1"/>
  <c r="IM7" i="16" s="1"/>
  <c r="IL7" i="16" a="1"/>
  <c r="IL7" i="16" s="1"/>
  <c r="IK7" i="16" a="1"/>
  <c r="IK7" i="16" s="1"/>
  <c r="IJ7" i="16" a="1"/>
  <c r="IJ7" i="16" s="1"/>
  <c r="II7" i="16" a="1"/>
  <c r="II7" i="16" s="1"/>
  <c r="IH7" i="16" a="1"/>
  <c r="IH7" i="16" s="1"/>
  <c r="IG7" i="16" a="1"/>
  <c r="IG7" i="16" s="1"/>
  <c r="IF7" i="16" a="1"/>
  <c r="IF7" i="16" s="1"/>
  <c r="IE7" i="16" a="1"/>
  <c r="IE7" i="16" s="1"/>
  <c r="ID7" i="16" a="1"/>
  <c r="ID7" i="16" s="1"/>
  <c r="IC7" i="16" a="1"/>
  <c r="IC7" i="16" s="1"/>
  <c r="IB7" i="16" a="1"/>
  <c r="IB7" i="16" s="1"/>
  <c r="IA7" i="16" a="1"/>
  <c r="IA7" i="16" s="1"/>
  <c r="HZ7" i="16" a="1"/>
  <c r="HZ7" i="16" s="1"/>
  <c r="HY7" i="16" a="1"/>
  <c r="HY7" i="16" s="1"/>
  <c r="HX7" i="16" a="1"/>
  <c r="HX7" i="16" s="1"/>
  <c r="HW7" i="16" a="1"/>
  <c r="HW7" i="16" s="1"/>
  <c r="HV7" i="16" a="1"/>
  <c r="HV7" i="16" s="1"/>
  <c r="HU7" i="16" a="1"/>
  <c r="HU7" i="16" s="1"/>
  <c r="HT7" i="16" a="1"/>
  <c r="HT7" i="16" s="1"/>
  <c r="HS7" i="16" a="1"/>
  <c r="HS7" i="16" s="1"/>
  <c r="HR7" i="16" a="1"/>
  <c r="HR7" i="16" s="1"/>
  <c r="HQ7" i="16" a="1"/>
  <c r="HQ7" i="16" s="1"/>
  <c r="HP7" i="16" a="1"/>
  <c r="HP7" i="16" s="1"/>
  <c r="HO7" i="16" a="1"/>
  <c r="HO7" i="16" s="1"/>
  <c r="HN7" i="16" a="1"/>
  <c r="HN7" i="16" s="1"/>
  <c r="HM7" i="16" a="1"/>
  <c r="HM7" i="16" s="1"/>
  <c r="HL7" i="16" a="1"/>
  <c r="HL7" i="16" s="1"/>
  <c r="HK7" i="16" a="1"/>
  <c r="HK7" i="16" s="1"/>
  <c r="HJ7" i="16" a="1"/>
  <c r="HJ7" i="16" s="1"/>
  <c r="HI7" i="16" a="1"/>
  <c r="HI7" i="16" s="1"/>
  <c r="HH7" i="16" a="1"/>
  <c r="HH7" i="16" s="1"/>
  <c r="HG7" i="16" a="1"/>
  <c r="HG7" i="16" s="1"/>
  <c r="HF7" i="16" a="1"/>
  <c r="HF7" i="16" s="1"/>
  <c r="HE7" i="16" a="1"/>
  <c r="HE7" i="16" s="1"/>
  <c r="HD7" i="16" a="1"/>
  <c r="HD7" i="16" s="1"/>
  <c r="HC7" i="16" a="1"/>
  <c r="HC7" i="16" s="1"/>
  <c r="HB7" i="16" a="1"/>
  <c r="HB7" i="16" s="1"/>
  <c r="HA7" i="16" a="1"/>
  <c r="HA7" i="16" s="1"/>
  <c r="GZ7" i="16" a="1"/>
  <c r="GZ7" i="16" s="1"/>
  <c r="GY7" i="16" a="1"/>
  <c r="GY7" i="16" s="1"/>
  <c r="GX7" i="16" a="1"/>
  <c r="GX7" i="16" s="1"/>
  <c r="GW7" i="16" a="1"/>
  <c r="GW7" i="16" s="1"/>
  <c r="GV7" i="16" a="1"/>
  <c r="GV7" i="16" s="1"/>
  <c r="GU7" i="16" a="1"/>
  <c r="GU7" i="16" s="1"/>
  <c r="GT7" i="16" a="1"/>
  <c r="GT7" i="16" s="1"/>
  <c r="GS7" i="16" a="1"/>
  <c r="GS7" i="16" s="1"/>
  <c r="GR7" i="16" a="1"/>
  <c r="GR7" i="16" s="1"/>
  <c r="GQ7" i="16" a="1"/>
  <c r="GQ7" i="16" s="1"/>
  <c r="GP7" i="16" a="1"/>
  <c r="GP7" i="16" s="1"/>
  <c r="GO7" i="16" a="1"/>
  <c r="GO7" i="16" s="1"/>
  <c r="GN7" i="16" a="1"/>
  <c r="GN7" i="16" s="1"/>
  <c r="GM7" i="16" a="1"/>
  <c r="GM7" i="16" s="1"/>
  <c r="GL7" i="16" a="1"/>
  <c r="GL7" i="16" s="1"/>
  <c r="GK7" i="16" a="1"/>
  <c r="GK7" i="16" s="1"/>
  <c r="GJ7" i="16" a="1"/>
  <c r="GJ7" i="16" s="1"/>
  <c r="GI7" i="16" a="1"/>
  <c r="GI7" i="16" s="1"/>
  <c r="GH7" i="16" a="1"/>
  <c r="GH7" i="16" s="1"/>
  <c r="GG7" i="16" a="1"/>
  <c r="GG7" i="16" s="1"/>
  <c r="GF7" i="16" a="1"/>
  <c r="GF7" i="16" s="1"/>
  <c r="GE7" i="16" a="1"/>
  <c r="GE7" i="16" s="1"/>
  <c r="GD7" i="16" a="1"/>
  <c r="GD7" i="16" s="1"/>
  <c r="GC7" i="16" a="1"/>
  <c r="GC7" i="16" s="1"/>
  <c r="GB7" i="16" a="1"/>
  <c r="GB7" i="16" s="1"/>
  <c r="GA7" i="16" a="1"/>
  <c r="GA7" i="16" s="1"/>
  <c r="FZ7" i="16" a="1"/>
  <c r="FZ7" i="16" s="1"/>
  <c r="FY7" i="16" a="1"/>
  <c r="FY7" i="16" s="1"/>
  <c r="FX7" i="16" a="1"/>
  <c r="FX7" i="16" s="1"/>
  <c r="FW7" i="16" a="1"/>
  <c r="FW7" i="16" s="1"/>
  <c r="FV7" i="16" a="1"/>
  <c r="FV7" i="16" s="1"/>
  <c r="FU7" i="16" a="1"/>
  <c r="FU7" i="16" s="1"/>
  <c r="FT7" i="16" a="1"/>
  <c r="FT7" i="16" s="1"/>
  <c r="FS7" i="16" a="1"/>
  <c r="FS7" i="16" s="1"/>
  <c r="FR7" i="16" a="1"/>
  <c r="FR7" i="16" s="1"/>
  <c r="FQ7" i="16" a="1"/>
  <c r="FQ7" i="16" s="1"/>
  <c r="FP7" i="16" a="1"/>
  <c r="FP7" i="16" s="1"/>
  <c r="FO7" i="16" a="1"/>
  <c r="FO7" i="16" s="1"/>
  <c r="FN7" i="16" a="1"/>
  <c r="FN7" i="16" s="1"/>
  <c r="FM7" i="16" a="1"/>
  <c r="FM7" i="16" s="1"/>
  <c r="FL7" i="16" a="1"/>
  <c r="FL7" i="16" s="1"/>
  <c r="FK7" i="16" a="1"/>
  <c r="FK7" i="16" s="1"/>
  <c r="FJ7" i="16" a="1"/>
  <c r="FJ7" i="16" s="1"/>
  <c r="FI7" i="16" a="1"/>
  <c r="FI7" i="16" s="1"/>
  <c r="FH7" i="16" a="1"/>
  <c r="FH7" i="16" s="1"/>
  <c r="FG7" i="16" a="1"/>
  <c r="FG7" i="16" s="1"/>
  <c r="FF7" i="16" a="1"/>
  <c r="FF7" i="16" s="1"/>
  <c r="FE7" i="16" a="1"/>
  <c r="FE7" i="16" s="1"/>
  <c r="FD7" i="16" a="1"/>
  <c r="FD7" i="16" s="1"/>
  <c r="FC7" i="16" a="1"/>
  <c r="FC7" i="16" s="1"/>
  <c r="FB7" i="16" a="1"/>
  <c r="FB7" i="16" s="1"/>
  <c r="FA7" i="16" a="1"/>
  <c r="FA7" i="16" s="1"/>
  <c r="EZ7" i="16" a="1"/>
  <c r="EZ7" i="16" s="1"/>
  <c r="EY7" i="16" a="1"/>
  <c r="EY7" i="16" s="1"/>
  <c r="EX7" i="16" a="1"/>
  <c r="EX7" i="16" s="1"/>
  <c r="EW7" i="16" a="1"/>
  <c r="EW7" i="16" s="1"/>
  <c r="EV7" i="16" a="1"/>
  <c r="EV7" i="16" s="1"/>
  <c r="EU7" i="16" a="1"/>
  <c r="EU7" i="16" s="1"/>
  <c r="ET7" i="16" a="1"/>
  <c r="ET7" i="16" s="1"/>
  <c r="ES7" i="16" a="1"/>
  <c r="ES7" i="16" s="1"/>
  <c r="ER7" i="16" a="1"/>
  <c r="ER7" i="16" s="1"/>
  <c r="EQ7" i="16" a="1"/>
  <c r="EQ7" i="16" s="1"/>
  <c r="EP7" i="16" a="1"/>
  <c r="EP7" i="16" s="1"/>
  <c r="EO7" i="16" a="1"/>
  <c r="EO7" i="16" s="1"/>
  <c r="EN7" i="16" a="1"/>
  <c r="EN7" i="16" s="1"/>
  <c r="EM7" i="16" a="1"/>
  <c r="EM7" i="16" s="1"/>
  <c r="EL7" i="16" a="1"/>
  <c r="EL7" i="16" s="1"/>
  <c r="EK7" i="16" a="1"/>
  <c r="EK7" i="16" s="1"/>
  <c r="EJ7" i="16" a="1"/>
  <c r="EJ7" i="16" s="1"/>
  <c r="EI7" i="16" a="1"/>
  <c r="EI7" i="16" s="1"/>
  <c r="EH7" i="16" a="1"/>
  <c r="EH7" i="16" s="1"/>
  <c r="EG7" i="16" a="1"/>
  <c r="EG7" i="16" s="1"/>
  <c r="EF7" i="16" a="1"/>
  <c r="EF7" i="16" s="1"/>
  <c r="EE7" i="16" a="1"/>
  <c r="EE7" i="16" s="1"/>
  <c r="ED7" i="16" a="1"/>
  <c r="ED7" i="16" s="1"/>
  <c r="EC7" i="16" a="1"/>
  <c r="EC7" i="16" s="1"/>
  <c r="EB7" i="16" a="1"/>
  <c r="EB7" i="16" s="1"/>
  <c r="EA7" i="16" a="1"/>
  <c r="EA7" i="16" s="1"/>
  <c r="DZ7" i="16" a="1"/>
  <c r="DZ7" i="16" s="1"/>
  <c r="DY7" i="16" a="1"/>
  <c r="DY7" i="16" s="1"/>
  <c r="DX7" i="16" a="1"/>
  <c r="DX7" i="16" s="1"/>
  <c r="DW7" i="16" a="1"/>
  <c r="DW7" i="16" s="1"/>
  <c r="DV7" i="16" a="1"/>
  <c r="DV7" i="16" s="1"/>
  <c r="DU7" i="16" a="1"/>
  <c r="DU7" i="16" s="1"/>
  <c r="DT7" i="16" a="1"/>
  <c r="DT7" i="16" s="1"/>
  <c r="DS7" i="16" a="1"/>
  <c r="DS7" i="16" s="1"/>
  <c r="DR7" i="16" a="1"/>
  <c r="DR7" i="16" s="1"/>
  <c r="DQ7" i="16" a="1"/>
  <c r="DQ7" i="16" s="1"/>
  <c r="DP7" i="16" a="1"/>
  <c r="DP7" i="16" s="1"/>
  <c r="DO7" i="16" a="1"/>
  <c r="DO7" i="16" s="1"/>
  <c r="DN7" i="16" a="1"/>
  <c r="DN7" i="16" s="1"/>
  <c r="DM7" i="16" a="1"/>
  <c r="DM7" i="16" s="1"/>
  <c r="DL7" i="16" a="1"/>
  <c r="DL7" i="16" s="1"/>
  <c r="DK7" i="16" a="1"/>
  <c r="DK7" i="16" s="1"/>
  <c r="DJ7" i="16" a="1"/>
  <c r="DJ7" i="16" s="1"/>
  <c r="DI7" i="16" a="1"/>
  <c r="DI7" i="16" s="1"/>
  <c r="DH7" i="16" a="1"/>
  <c r="DH7" i="16" s="1"/>
  <c r="DG7" i="16" a="1"/>
  <c r="DG7" i="16" s="1"/>
  <c r="DF7" i="16" a="1"/>
  <c r="DF7" i="16" s="1"/>
  <c r="DE7" i="16" a="1"/>
  <c r="DE7" i="16" s="1"/>
  <c r="DD7" i="16" a="1"/>
  <c r="DD7" i="16" s="1"/>
  <c r="DC7" i="16" a="1"/>
  <c r="DC7" i="16" s="1"/>
  <c r="DB7" i="16" a="1"/>
  <c r="DB7" i="16" s="1"/>
  <c r="DA7" i="16" a="1"/>
  <c r="DA7" i="16" s="1"/>
  <c r="CZ7" i="16" a="1"/>
  <c r="CZ7" i="16" s="1"/>
  <c r="CY7" i="16" a="1"/>
  <c r="CY7" i="16" s="1"/>
  <c r="CX7" i="16" a="1"/>
  <c r="CX7" i="16" s="1"/>
  <c r="CW7" i="16" a="1"/>
  <c r="CW7" i="16" s="1"/>
  <c r="CV7" i="16" a="1"/>
  <c r="CV7" i="16" s="1"/>
  <c r="CU7" i="16" a="1"/>
  <c r="CU7" i="16" s="1"/>
  <c r="CT7" i="16" a="1"/>
  <c r="CT7" i="16" s="1"/>
  <c r="CS7" i="16" a="1"/>
  <c r="CS7" i="16" s="1"/>
  <c r="CR7" i="16" a="1"/>
  <c r="CR7" i="16" s="1"/>
  <c r="CQ7" i="16" a="1"/>
  <c r="CQ7" i="16" s="1"/>
  <c r="CP7" i="16" a="1"/>
  <c r="CP7" i="16" s="1"/>
  <c r="CO7" i="16" a="1"/>
  <c r="CO7" i="16" s="1"/>
  <c r="CN7" i="16" a="1"/>
  <c r="CN7" i="16" s="1"/>
  <c r="CM7" i="16" a="1"/>
  <c r="CM7" i="16" s="1"/>
  <c r="CL7" i="16" a="1"/>
  <c r="CL7" i="16" s="1"/>
  <c r="CK7" i="16" a="1"/>
  <c r="CK7" i="16" s="1"/>
  <c r="CJ7" i="16" a="1"/>
  <c r="CJ7" i="16" s="1"/>
  <c r="CI7" i="16" a="1"/>
  <c r="CI7" i="16" s="1"/>
  <c r="CH7" i="16" a="1"/>
  <c r="CH7" i="16" s="1"/>
  <c r="CG7" i="16" a="1"/>
  <c r="CG7" i="16" s="1"/>
  <c r="CF7" i="16" a="1"/>
  <c r="CF7" i="16" s="1"/>
  <c r="CE7" i="16" a="1"/>
  <c r="CE7" i="16" s="1"/>
  <c r="CD7" i="16" a="1"/>
  <c r="CD7" i="16" s="1"/>
  <c r="CC7" i="16" a="1"/>
  <c r="CC7" i="16" s="1"/>
  <c r="CB7" i="16" a="1"/>
  <c r="CB7" i="16" s="1"/>
  <c r="CA7" i="16" a="1"/>
  <c r="CA7" i="16" s="1"/>
  <c r="BZ7" i="16" a="1"/>
  <c r="BZ7" i="16" s="1"/>
  <c r="BY7" i="16" a="1"/>
  <c r="BY7" i="16" s="1"/>
  <c r="BX7" i="16" a="1"/>
  <c r="BX7" i="16" s="1"/>
  <c r="BW7" i="16" a="1"/>
  <c r="BW7" i="16" s="1"/>
  <c r="BV7" i="16" a="1"/>
  <c r="BV7" i="16" s="1"/>
  <c r="BU7" i="16" a="1"/>
  <c r="BU7" i="16" s="1"/>
  <c r="BT7" i="16" a="1"/>
  <c r="BT7" i="16" s="1"/>
  <c r="BS7" i="16" a="1"/>
  <c r="BS7" i="16" s="1"/>
  <c r="BR7" i="16" a="1"/>
  <c r="BR7" i="16" s="1"/>
  <c r="BQ7" i="16" a="1"/>
  <c r="BQ7" i="16" s="1"/>
  <c r="BP7" i="16" a="1"/>
  <c r="BP7" i="16" s="1"/>
  <c r="BO7" i="16" a="1"/>
  <c r="BO7" i="16" s="1"/>
  <c r="BN7" i="16" a="1"/>
  <c r="BN7" i="16" s="1"/>
  <c r="BM7" i="16" a="1"/>
  <c r="BM7" i="16" s="1"/>
  <c r="BL7" i="16" a="1"/>
  <c r="BL7" i="16" s="1"/>
  <c r="BK7" i="16" a="1"/>
  <c r="BK7" i="16" s="1"/>
  <c r="BJ7" i="16" a="1"/>
  <c r="BJ7" i="16" s="1"/>
  <c r="BI7" i="16" a="1"/>
  <c r="BI7" i="16" s="1"/>
  <c r="BH7" i="16" a="1"/>
  <c r="BH7" i="16" s="1"/>
  <c r="BG7" i="16" a="1"/>
  <c r="BG7" i="16" s="1"/>
  <c r="BF7" i="16" a="1"/>
  <c r="BF7" i="16" s="1"/>
  <c r="BE7" i="16" a="1"/>
  <c r="BE7" i="16" s="1"/>
  <c r="BD7" i="16" a="1"/>
  <c r="BD7" i="16" s="1"/>
  <c r="BC7" i="16" a="1"/>
  <c r="BC7" i="16" s="1"/>
  <c r="BB7" i="16" a="1"/>
  <c r="BB7" i="16" s="1"/>
  <c r="BA7" i="16" a="1"/>
  <c r="BA7" i="16" s="1"/>
  <c r="AZ7" i="16" a="1"/>
  <c r="AZ7" i="16" s="1"/>
  <c r="AY7" i="16" a="1"/>
  <c r="AY7" i="16" s="1"/>
  <c r="AX7" i="16" a="1"/>
  <c r="AX7" i="16" s="1"/>
  <c r="AW7" i="16" a="1"/>
  <c r="AW7" i="16" s="1"/>
  <c r="AV7" i="16" a="1"/>
  <c r="AV7" i="16" s="1"/>
  <c r="AU7" i="16" a="1"/>
  <c r="AU7" i="16" s="1"/>
  <c r="AT7" i="16" a="1"/>
  <c r="AT7" i="16" s="1"/>
  <c r="AS7" i="16" a="1"/>
  <c r="AS7" i="16" s="1"/>
  <c r="AR7" i="16" a="1"/>
  <c r="AR7" i="16" s="1"/>
  <c r="AQ7" i="16" a="1"/>
  <c r="AQ7" i="16" s="1"/>
  <c r="AP7" i="16" a="1"/>
  <c r="AP7" i="16" s="1"/>
  <c r="AO7" i="16" a="1"/>
  <c r="AO7" i="16" s="1"/>
  <c r="AN7" i="16" a="1"/>
  <c r="AN7" i="16" s="1"/>
  <c r="AM7" i="16" a="1"/>
  <c r="AM7" i="16" s="1"/>
  <c r="AL7" i="16" a="1"/>
  <c r="AL7" i="16" s="1"/>
  <c r="AK7" i="16" a="1"/>
  <c r="AK7" i="16" s="1"/>
  <c r="AJ7" i="16" a="1"/>
  <c r="AJ7" i="16" s="1"/>
  <c r="AI7" i="16" a="1"/>
  <c r="AI7" i="16" s="1"/>
  <c r="AH7" i="16" a="1"/>
  <c r="AH7" i="16" s="1"/>
  <c r="AG7" i="16" a="1"/>
  <c r="AG7" i="16" s="1"/>
  <c r="AF7" i="16" a="1"/>
  <c r="AF7" i="16" s="1"/>
  <c r="AE7" i="16" a="1"/>
  <c r="AE7" i="16" s="1"/>
  <c r="AD7" i="16" a="1"/>
  <c r="AD7" i="16" s="1"/>
  <c r="AC7" i="16" a="1"/>
  <c r="AC7" i="16" s="1"/>
  <c r="AB7" i="16" a="1"/>
  <c r="AB7" i="16" s="1"/>
  <c r="AA7" i="16" a="1"/>
  <c r="AA7" i="16" s="1"/>
  <c r="Z7" i="16" a="1"/>
  <c r="Z7" i="16" s="1"/>
  <c r="Y7" i="16" a="1"/>
  <c r="Y7" i="16" s="1"/>
  <c r="X7" i="16" a="1"/>
  <c r="X7" i="16" s="1"/>
  <c r="W7" i="16" a="1"/>
  <c r="W7" i="16" s="1"/>
  <c r="V7" i="16" a="1"/>
  <c r="V7" i="16" s="1"/>
  <c r="U7" i="16" a="1"/>
  <c r="U7" i="16" s="1"/>
  <c r="T7" i="16" a="1"/>
  <c r="T7" i="16" s="1"/>
  <c r="S7" i="16" a="1"/>
  <c r="S7" i="16" s="1"/>
  <c r="R7" i="16" a="1"/>
  <c r="R7" i="16" s="1"/>
  <c r="Q7" i="16" a="1"/>
  <c r="Q7" i="16" s="1"/>
  <c r="P7" i="16" a="1"/>
  <c r="P7" i="16" s="1"/>
  <c r="O7" i="16" a="1"/>
  <c r="O7" i="16" s="1"/>
  <c r="N7" i="16" a="1"/>
  <c r="N7" i="16" s="1"/>
  <c r="M7" i="16" a="1"/>
  <c r="M7" i="16" s="1"/>
  <c r="L7" i="16" a="1"/>
  <c r="L7" i="16" s="1"/>
  <c r="K7" i="16" a="1"/>
  <c r="K7" i="16" s="1"/>
  <c r="J7" i="16" a="1"/>
  <c r="J7" i="16" s="1"/>
  <c r="NJ6" i="16" a="1"/>
  <c r="NJ6" i="16" s="1"/>
  <c r="NI6" i="16" a="1"/>
  <c r="NI6" i="16" s="1"/>
  <c r="NH6" i="16" a="1"/>
  <c r="NH6" i="16" s="1"/>
  <c r="NG6" i="16" a="1"/>
  <c r="NG6" i="16" s="1"/>
  <c r="NF6" i="16" a="1"/>
  <c r="NF6" i="16" s="1"/>
  <c r="NE6" i="16" a="1"/>
  <c r="NE6" i="16" s="1"/>
  <c r="ND6" i="16" a="1"/>
  <c r="ND6" i="16" s="1"/>
  <c r="NC6" i="16" a="1"/>
  <c r="NC6" i="16" s="1"/>
  <c r="NB6" i="16" a="1"/>
  <c r="NB6" i="16" s="1"/>
  <c r="NA6" i="16" a="1"/>
  <c r="NA6" i="16" s="1"/>
  <c r="MZ6" i="16" a="1"/>
  <c r="MZ6" i="16" s="1"/>
  <c r="MY6" i="16" a="1"/>
  <c r="MY6" i="16" s="1"/>
  <c r="MX6" i="16" a="1"/>
  <c r="MX6" i="16" s="1"/>
  <c r="MW6" i="16" a="1"/>
  <c r="MW6" i="16" s="1"/>
  <c r="MV6" i="16" a="1"/>
  <c r="MV6" i="16" s="1"/>
  <c r="MU6" i="16" a="1"/>
  <c r="MU6" i="16" s="1"/>
  <c r="MT6" i="16" a="1"/>
  <c r="MT6" i="16" s="1"/>
  <c r="MS6" i="16" a="1"/>
  <c r="MS6" i="16" s="1"/>
  <c r="MR6" i="16" a="1"/>
  <c r="MR6" i="16" s="1"/>
  <c r="MQ6" i="16" a="1"/>
  <c r="MQ6" i="16" s="1"/>
  <c r="MP6" i="16" a="1"/>
  <c r="MP6" i="16" s="1"/>
  <c r="MO6" i="16" a="1"/>
  <c r="MO6" i="16" s="1"/>
  <c r="MN6" i="16" a="1"/>
  <c r="MN6" i="16" s="1"/>
  <c r="MM6" i="16" a="1"/>
  <c r="MM6" i="16" s="1"/>
  <c r="ML6" i="16" a="1"/>
  <c r="ML6" i="16" s="1"/>
  <c r="MK6" i="16" a="1"/>
  <c r="MK6" i="16" s="1"/>
  <c r="MJ6" i="16" a="1"/>
  <c r="MJ6" i="16" s="1"/>
  <c r="MI6" i="16" a="1"/>
  <c r="MI6" i="16" s="1"/>
  <c r="MH6" i="16" a="1"/>
  <c r="MH6" i="16" s="1"/>
  <c r="MG6" i="16" a="1"/>
  <c r="MG6" i="16" s="1"/>
  <c r="MF6" i="16" a="1"/>
  <c r="MF6" i="16" s="1"/>
  <c r="ME6" i="16" a="1"/>
  <c r="ME6" i="16" s="1"/>
  <c r="MD6" i="16" a="1"/>
  <c r="MD6" i="16" s="1"/>
  <c r="MC6" i="16" a="1"/>
  <c r="MC6" i="16" s="1"/>
  <c r="MB6" i="16" a="1"/>
  <c r="MB6" i="16" s="1"/>
  <c r="MA6" i="16" a="1"/>
  <c r="MA6" i="16" s="1"/>
  <c r="LZ6" i="16" a="1"/>
  <c r="LZ6" i="16" s="1"/>
  <c r="LY6" i="16" a="1"/>
  <c r="LY6" i="16" s="1"/>
  <c r="LX6" i="16" a="1"/>
  <c r="LX6" i="16" s="1"/>
  <c r="LW6" i="16" a="1"/>
  <c r="LW6" i="16" s="1"/>
  <c r="LV6" i="16" a="1"/>
  <c r="LV6" i="16" s="1"/>
  <c r="LU6" i="16" a="1"/>
  <c r="LU6" i="16" s="1"/>
  <c r="LT6" i="16" a="1"/>
  <c r="LT6" i="16" s="1"/>
  <c r="LS6" i="16" a="1"/>
  <c r="LS6" i="16" s="1"/>
  <c r="LR6" i="16" a="1"/>
  <c r="LR6" i="16" s="1"/>
  <c r="LQ6" i="16" a="1"/>
  <c r="LQ6" i="16" s="1"/>
  <c r="LP6" i="16" a="1"/>
  <c r="LP6" i="16" s="1"/>
  <c r="LO6" i="16" a="1"/>
  <c r="LO6" i="16" s="1"/>
  <c r="LN6" i="16" a="1"/>
  <c r="LN6" i="16" s="1"/>
  <c r="LM6" i="16" a="1"/>
  <c r="LM6" i="16" s="1"/>
  <c r="LL6" i="16" a="1"/>
  <c r="LL6" i="16" s="1"/>
  <c r="LK6" i="16" a="1"/>
  <c r="LK6" i="16" s="1"/>
  <c r="LJ6" i="16" a="1"/>
  <c r="LJ6" i="16" s="1"/>
  <c r="LI6" i="16" a="1"/>
  <c r="LI6" i="16" s="1"/>
  <c r="LH6" i="16" a="1"/>
  <c r="LH6" i="16" s="1"/>
  <c r="LG6" i="16" a="1"/>
  <c r="LG6" i="16" s="1"/>
  <c r="LF6" i="16" a="1"/>
  <c r="LF6" i="16" s="1"/>
  <c r="LE6" i="16" a="1"/>
  <c r="LE6" i="16" s="1"/>
  <c r="LD6" i="16" a="1"/>
  <c r="LD6" i="16" s="1"/>
  <c r="LC6" i="16" a="1"/>
  <c r="LC6" i="16" s="1"/>
  <c r="LB6" i="16" a="1"/>
  <c r="LB6" i="16" s="1"/>
  <c r="LA6" i="16" a="1"/>
  <c r="LA6" i="16" s="1"/>
  <c r="KZ6" i="16" a="1"/>
  <c r="KZ6" i="16" s="1"/>
  <c r="KY6" i="16" a="1"/>
  <c r="KY6" i="16" s="1"/>
  <c r="KX6" i="16" a="1"/>
  <c r="KX6" i="16" s="1"/>
  <c r="KW6" i="16" a="1"/>
  <c r="KW6" i="16" s="1"/>
  <c r="KV6" i="16" a="1"/>
  <c r="KV6" i="16" s="1"/>
  <c r="KU6" i="16" a="1"/>
  <c r="KU6" i="16" s="1"/>
  <c r="KT6" i="16" a="1"/>
  <c r="KT6" i="16" s="1"/>
  <c r="KS6" i="16" a="1"/>
  <c r="KS6" i="16" s="1"/>
  <c r="KR6" i="16" a="1"/>
  <c r="KR6" i="16" s="1"/>
  <c r="KQ6" i="16" a="1"/>
  <c r="KQ6" i="16" s="1"/>
  <c r="KP6" i="16" a="1"/>
  <c r="KP6" i="16" s="1"/>
  <c r="KO6" i="16" a="1"/>
  <c r="KO6" i="16" s="1"/>
  <c r="KN6" i="16" a="1"/>
  <c r="KN6" i="16" s="1"/>
  <c r="KM6" i="16" a="1"/>
  <c r="KM6" i="16" s="1"/>
  <c r="KL6" i="16" a="1"/>
  <c r="KL6" i="16" s="1"/>
  <c r="KK6" i="16" a="1"/>
  <c r="KK6" i="16" s="1"/>
  <c r="KJ6" i="16" a="1"/>
  <c r="KJ6" i="16" s="1"/>
  <c r="KI6" i="16" a="1"/>
  <c r="KI6" i="16" s="1"/>
  <c r="KH6" i="16" a="1"/>
  <c r="KH6" i="16" s="1"/>
  <c r="KG6" i="16" a="1"/>
  <c r="KG6" i="16" s="1"/>
  <c r="KF6" i="16" a="1"/>
  <c r="KF6" i="16" s="1"/>
  <c r="KE6" i="16" a="1"/>
  <c r="KE6" i="16" s="1"/>
  <c r="KD6" i="16" a="1"/>
  <c r="KD6" i="16" s="1"/>
  <c r="KC6" i="16" a="1"/>
  <c r="KC6" i="16" s="1"/>
  <c r="KB6" i="16" a="1"/>
  <c r="KB6" i="16" s="1"/>
  <c r="KA6" i="16" a="1"/>
  <c r="KA6" i="16" s="1"/>
  <c r="JZ6" i="16" a="1"/>
  <c r="JZ6" i="16" s="1"/>
  <c r="JY6" i="16" a="1"/>
  <c r="JY6" i="16" s="1"/>
  <c r="JX6" i="16" a="1"/>
  <c r="JX6" i="16" s="1"/>
  <c r="JW6" i="16" a="1"/>
  <c r="JW6" i="16" s="1"/>
  <c r="JV6" i="16" a="1"/>
  <c r="JV6" i="16" s="1"/>
  <c r="JU6" i="16" a="1"/>
  <c r="JU6" i="16" s="1"/>
  <c r="JT6" i="16" a="1"/>
  <c r="JT6" i="16" s="1"/>
  <c r="JS6" i="16" a="1"/>
  <c r="JS6" i="16" s="1"/>
  <c r="JR6" i="16" a="1"/>
  <c r="JR6" i="16" s="1"/>
  <c r="JQ6" i="16" a="1"/>
  <c r="JQ6" i="16" s="1"/>
  <c r="JP6" i="16" a="1"/>
  <c r="JP6" i="16" s="1"/>
  <c r="JO6" i="16" a="1"/>
  <c r="JO6" i="16" s="1"/>
  <c r="JN6" i="16" a="1"/>
  <c r="JN6" i="16" s="1"/>
  <c r="JM6" i="16" a="1"/>
  <c r="JM6" i="16" s="1"/>
  <c r="JL6" i="16" a="1"/>
  <c r="JL6" i="16" s="1"/>
  <c r="JK6" i="16" a="1"/>
  <c r="JK6" i="16" s="1"/>
  <c r="JJ6" i="16" a="1"/>
  <c r="JJ6" i="16" s="1"/>
  <c r="JI6" i="16" a="1"/>
  <c r="JI6" i="16" s="1"/>
  <c r="JH6" i="16" a="1"/>
  <c r="JH6" i="16" s="1"/>
  <c r="JG6" i="16" a="1"/>
  <c r="JG6" i="16" s="1"/>
  <c r="JF6" i="16" a="1"/>
  <c r="JF6" i="16" s="1"/>
  <c r="JE6" i="16" a="1"/>
  <c r="JE6" i="16" s="1"/>
  <c r="JD6" i="16" a="1"/>
  <c r="JD6" i="16" s="1"/>
  <c r="JC6" i="16" a="1"/>
  <c r="JC6" i="16" s="1"/>
  <c r="JB6" i="16" a="1"/>
  <c r="JB6" i="16" s="1"/>
  <c r="JA6" i="16" a="1"/>
  <c r="JA6" i="16" s="1"/>
  <c r="IZ6" i="16" a="1"/>
  <c r="IZ6" i="16" s="1"/>
  <c r="IY6" i="16" a="1"/>
  <c r="IY6" i="16" s="1"/>
  <c r="IX6" i="16" a="1"/>
  <c r="IX6" i="16" s="1"/>
  <c r="IW6" i="16" a="1"/>
  <c r="IW6" i="16" s="1"/>
  <c r="IV6" i="16" a="1"/>
  <c r="IV6" i="16" s="1"/>
  <c r="IU6" i="16" a="1"/>
  <c r="IU6" i="16" s="1"/>
  <c r="IT6" i="16" a="1"/>
  <c r="IT6" i="16" s="1"/>
  <c r="IS6" i="16" a="1"/>
  <c r="IS6" i="16" s="1"/>
  <c r="IR6" i="16" a="1"/>
  <c r="IR6" i="16" s="1"/>
  <c r="IQ6" i="16" a="1"/>
  <c r="IQ6" i="16" s="1"/>
  <c r="IP6" i="16" a="1"/>
  <c r="IP6" i="16" s="1"/>
  <c r="IO6" i="16" a="1"/>
  <c r="IO6" i="16" s="1"/>
  <c r="IN6" i="16" a="1"/>
  <c r="IN6" i="16" s="1"/>
  <c r="IM6" i="16" a="1"/>
  <c r="IM6" i="16" s="1"/>
  <c r="IL6" i="16" a="1"/>
  <c r="IL6" i="16" s="1"/>
  <c r="IK6" i="16" a="1"/>
  <c r="IK6" i="16" s="1"/>
  <c r="IJ6" i="16" a="1"/>
  <c r="IJ6" i="16" s="1"/>
  <c r="II6" i="16" a="1"/>
  <c r="II6" i="16" s="1"/>
  <c r="IH6" i="16" a="1"/>
  <c r="IH6" i="16" s="1"/>
  <c r="IG6" i="16" a="1"/>
  <c r="IG6" i="16" s="1"/>
  <c r="IF6" i="16" a="1"/>
  <c r="IF6" i="16" s="1"/>
  <c r="IE6" i="16" a="1"/>
  <c r="IE6" i="16" s="1"/>
  <c r="ID6" i="16" a="1"/>
  <c r="ID6" i="16" s="1"/>
  <c r="IC6" i="16" a="1"/>
  <c r="IC6" i="16" s="1"/>
  <c r="IB6" i="16" a="1"/>
  <c r="IB6" i="16" s="1"/>
  <c r="IA6" i="16" a="1"/>
  <c r="IA6" i="16" s="1"/>
  <c r="HZ6" i="16" a="1"/>
  <c r="HZ6" i="16" s="1"/>
  <c r="HY6" i="16" a="1"/>
  <c r="HY6" i="16" s="1"/>
  <c r="HX6" i="16" a="1"/>
  <c r="HX6" i="16" s="1"/>
  <c r="HW6" i="16" a="1"/>
  <c r="HW6" i="16" s="1"/>
  <c r="HV6" i="16" a="1"/>
  <c r="HV6" i="16" s="1"/>
  <c r="HU6" i="16" a="1"/>
  <c r="HU6" i="16" s="1"/>
  <c r="HT6" i="16" a="1"/>
  <c r="HT6" i="16" s="1"/>
  <c r="HS6" i="16" a="1"/>
  <c r="HS6" i="16" s="1"/>
  <c r="HR6" i="16" a="1"/>
  <c r="HR6" i="16" s="1"/>
  <c r="HQ6" i="16" a="1"/>
  <c r="HQ6" i="16" s="1"/>
  <c r="HP6" i="16" a="1"/>
  <c r="HP6" i="16" s="1"/>
  <c r="HO6" i="16" a="1"/>
  <c r="HO6" i="16" s="1"/>
  <c r="HN6" i="16" a="1"/>
  <c r="HN6" i="16" s="1"/>
  <c r="HM6" i="16" a="1"/>
  <c r="HM6" i="16" s="1"/>
  <c r="HL6" i="16" a="1"/>
  <c r="HL6" i="16" s="1"/>
  <c r="HK6" i="16" a="1"/>
  <c r="HK6" i="16" s="1"/>
  <c r="HJ6" i="16" a="1"/>
  <c r="HJ6" i="16" s="1"/>
  <c r="HI6" i="16" a="1"/>
  <c r="HI6" i="16" s="1"/>
  <c r="HH6" i="16" a="1"/>
  <c r="HH6" i="16" s="1"/>
  <c r="HG6" i="16" a="1"/>
  <c r="HG6" i="16" s="1"/>
  <c r="HF6" i="16" a="1"/>
  <c r="HF6" i="16" s="1"/>
  <c r="HE6" i="16" a="1"/>
  <c r="HE6" i="16" s="1"/>
  <c r="HD6" i="16" a="1"/>
  <c r="HD6" i="16" s="1"/>
  <c r="HC6" i="16" a="1"/>
  <c r="HC6" i="16" s="1"/>
  <c r="HB6" i="16" a="1"/>
  <c r="HB6" i="16" s="1"/>
  <c r="HA6" i="16" a="1"/>
  <c r="HA6" i="16" s="1"/>
  <c r="GZ6" i="16" a="1"/>
  <c r="GZ6" i="16" s="1"/>
  <c r="GY6" i="16" a="1"/>
  <c r="GY6" i="16" s="1"/>
  <c r="GX6" i="16" a="1"/>
  <c r="GX6" i="16" s="1"/>
  <c r="GW6" i="16" a="1"/>
  <c r="GW6" i="16" s="1"/>
  <c r="GV6" i="16" a="1"/>
  <c r="GV6" i="16" s="1"/>
  <c r="GU6" i="16" a="1"/>
  <c r="GU6" i="16" s="1"/>
  <c r="GT6" i="16" a="1"/>
  <c r="GT6" i="16" s="1"/>
  <c r="GS6" i="16" a="1"/>
  <c r="GS6" i="16" s="1"/>
  <c r="GR6" i="16" a="1"/>
  <c r="GR6" i="16" s="1"/>
  <c r="GQ6" i="16" a="1"/>
  <c r="GQ6" i="16" s="1"/>
  <c r="GP6" i="16" a="1"/>
  <c r="GP6" i="16" s="1"/>
  <c r="GO6" i="16" a="1"/>
  <c r="GO6" i="16" s="1"/>
  <c r="GN6" i="16" a="1"/>
  <c r="GN6" i="16" s="1"/>
  <c r="GM6" i="16" a="1"/>
  <c r="GM6" i="16" s="1"/>
  <c r="GL6" i="16" a="1"/>
  <c r="GL6" i="16" s="1"/>
  <c r="GK6" i="16" a="1"/>
  <c r="GK6" i="16" s="1"/>
  <c r="GJ6" i="16" a="1"/>
  <c r="GJ6" i="16" s="1"/>
  <c r="GI6" i="16" a="1"/>
  <c r="GI6" i="16" s="1"/>
  <c r="GH6" i="16" a="1"/>
  <c r="GH6" i="16" s="1"/>
  <c r="GG6" i="16" a="1"/>
  <c r="GG6" i="16" s="1"/>
  <c r="GF6" i="16" a="1"/>
  <c r="GF6" i="16" s="1"/>
  <c r="GE6" i="16" a="1"/>
  <c r="GE6" i="16" s="1"/>
  <c r="GD6" i="16" a="1"/>
  <c r="GD6" i="16" s="1"/>
  <c r="GC6" i="16" a="1"/>
  <c r="GC6" i="16" s="1"/>
  <c r="GB6" i="16" a="1"/>
  <c r="GB6" i="16" s="1"/>
  <c r="GA6" i="16" a="1"/>
  <c r="GA6" i="16" s="1"/>
  <c r="FZ6" i="16" a="1"/>
  <c r="FZ6" i="16" s="1"/>
  <c r="FY6" i="16" a="1"/>
  <c r="FY6" i="16" s="1"/>
  <c r="FX6" i="16" a="1"/>
  <c r="FX6" i="16" s="1"/>
  <c r="FW6" i="16" a="1"/>
  <c r="FW6" i="16" s="1"/>
  <c r="FV6" i="16" a="1"/>
  <c r="FV6" i="16" s="1"/>
  <c r="FU6" i="16" a="1"/>
  <c r="FU6" i="16" s="1"/>
  <c r="FT6" i="16" a="1"/>
  <c r="FT6" i="16" s="1"/>
  <c r="FS6" i="16" a="1"/>
  <c r="FS6" i="16" s="1"/>
  <c r="FR6" i="16" a="1"/>
  <c r="FR6" i="16" s="1"/>
  <c r="FQ6" i="16" a="1"/>
  <c r="FQ6" i="16" s="1"/>
  <c r="FP6" i="16" a="1"/>
  <c r="FP6" i="16" s="1"/>
  <c r="FO6" i="16" a="1"/>
  <c r="FO6" i="16" s="1"/>
  <c r="FN6" i="16" a="1"/>
  <c r="FN6" i="16" s="1"/>
  <c r="FM6" i="16" a="1"/>
  <c r="FM6" i="16" s="1"/>
  <c r="FL6" i="16" a="1"/>
  <c r="FL6" i="16" s="1"/>
  <c r="FK6" i="16" a="1"/>
  <c r="FK6" i="16" s="1"/>
  <c r="FJ6" i="16" a="1"/>
  <c r="FJ6" i="16" s="1"/>
  <c r="FI6" i="16" a="1"/>
  <c r="FI6" i="16" s="1"/>
  <c r="FH6" i="16" a="1"/>
  <c r="FH6" i="16" s="1"/>
  <c r="FG6" i="16" a="1"/>
  <c r="FG6" i="16" s="1"/>
  <c r="FF6" i="16" a="1"/>
  <c r="FF6" i="16" s="1"/>
  <c r="FE6" i="16" a="1"/>
  <c r="FE6" i="16" s="1"/>
  <c r="FD6" i="16" a="1"/>
  <c r="FD6" i="16" s="1"/>
  <c r="FC6" i="16" a="1"/>
  <c r="FC6" i="16" s="1"/>
  <c r="FB6" i="16" a="1"/>
  <c r="FB6" i="16" s="1"/>
  <c r="FA6" i="16" a="1"/>
  <c r="FA6" i="16" s="1"/>
  <c r="EZ6" i="16" a="1"/>
  <c r="EZ6" i="16" s="1"/>
  <c r="EY6" i="16" a="1"/>
  <c r="EY6" i="16" s="1"/>
  <c r="EX6" i="16" a="1"/>
  <c r="EX6" i="16" s="1"/>
  <c r="EW6" i="16" a="1"/>
  <c r="EW6" i="16" s="1"/>
  <c r="EV6" i="16" a="1"/>
  <c r="EV6" i="16" s="1"/>
  <c r="EU6" i="16" a="1"/>
  <c r="EU6" i="16" s="1"/>
  <c r="ET6" i="16" a="1"/>
  <c r="ET6" i="16" s="1"/>
  <c r="ES6" i="16" a="1"/>
  <c r="ES6" i="16" s="1"/>
  <c r="ER6" i="16" a="1"/>
  <c r="ER6" i="16" s="1"/>
  <c r="EQ6" i="16" a="1"/>
  <c r="EQ6" i="16" s="1"/>
  <c r="EP6" i="16" a="1"/>
  <c r="EP6" i="16" s="1"/>
  <c r="EO6" i="16" a="1"/>
  <c r="EO6" i="16" s="1"/>
  <c r="EN6" i="16" a="1"/>
  <c r="EN6" i="16" s="1"/>
  <c r="EM6" i="16" a="1"/>
  <c r="EM6" i="16" s="1"/>
  <c r="EL6" i="16" a="1"/>
  <c r="EL6" i="16" s="1"/>
  <c r="EK6" i="16" a="1"/>
  <c r="EK6" i="16" s="1"/>
  <c r="EJ6" i="16" a="1"/>
  <c r="EJ6" i="16" s="1"/>
  <c r="EI6" i="16" a="1"/>
  <c r="EI6" i="16" s="1"/>
  <c r="EH6" i="16" a="1"/>
  <c r="EH6" i="16" s="1"/>
  <c r="EG6" i="16" a="1"/>
  <c r="EG6" i="16" s="1"/>
  <c r="EF6" i="16" a="1"/>
  <c r="EF6" i="16" s="1"/>
  <c r="EE6" i="16" a="1"/>
  <c r="EE6" i="16" s="1"/>
  <c r="ED6" i="16" a="1"/>
  <c r="ED6" i="16" s="1"/>
  <c r="EC6" i="16" a="1"/>
  <c r="EC6" i="16" s="1"/>
  <c r="EB6" i="16" a="1"/>
  <c r="EB6" i="16" s="1"/>
  <c r="EA6" i="16" a="1"/>
  <c r="EA6" i="16" s="1"/>
  <c r="DZ6" i="16" a="1"/>
  <c r="DZ6" i="16" s="1"/>
  <c r="DY6" i="16" a="1"/>
  <c r="DY6" i="16" s="1"/>
  <c r="DX6" i="16" a="1"/>
  <c r="DX6" i="16" s="1"/>
  <c r="DW6" i="16" a="1"/>
  <c r="DW6" i="16" s="1"/>
  <c r="DV6" i="16" a="1"/>
  <c r="DV6" i="16" s="1"/>
  <c r="DU6" i="16" a="1"/>
  <c r="DU6" i="16" s="1"/>
  <c r="DT6" i="16" a="1"/>
  <c r="DT6" i="16" s="1"/>
  <c r="DS6" i="16" a="1"/>
  <c r="DS6" i="16" s="1"/>
  <c r="DR6" i="16" a="1"/>
  <c r="DR6" i="16" s="1"/>
  <c r="DQ6" i="16" a="1"/>
  <c r="DQ6" i="16" s="1"/>
  <c r="DP6" i="16" a="1"/>
  <c r="DP6" i="16" s="1"/>
  <c r="DO6" i="16" a="1"/>
  <c r="DO6" i="16" s="1"/>
  <c r="DN6" i="16" a="1"/>
  <c r="DN6" i="16" s="1"/>
  <c r="DM6" i="16" a="1"/>
  <c r="DM6" i="16" s="1"/>
  <c r="DL6" i="16" a="1"/>
  <c r="DL6" i="16" s="1"/>
  <c r="DK6" i="16" a="1"/>
  <c r="DK6" i="16" s="1"/>
  <c r="DJ6" i="16" a="1"/>
  <c r="DJ6" i="16" s="1"/>
  <c r="DI6" i="16" a="1"/>
  <c r="DI6" i="16" s="1"/>
  <c r="DH6" i="16" a="1"/>
  <c r="DH6" i="16" s="1"/>
  <c r="DG6" i="16" a="1"/>
  <c r="DG6" i="16" s="1"/>
  <c r="DF6" i="16" a="1"/>
  <c r="DF6" i="16" s="1"/>
  <c r="DE6" i="16" a="1"/>
  <c r="DE6" i="16" s="1"/>
  <c r="DD6" i="16" a="1"/>
  <c r="DD6" i="16" s="1"/>
  <c r="DC6" i="16" a="1"/>
  <c r="DC6" i="16" s="1"/>
  <c r="DB6" i="16" a="1"/>
  <c r="DB6" i="16" s="1"/>
  <c r="DA6" i="16" a="1"/>
  <c r="DA6" i="16" s="1"/>
  <c r="CZ6" i="16" a="1"/>
  <c r="CZ6" i="16" s="1"/>
  <c r="CY6" i="16" a="1"/>
  <c r="CY6" i="16" s="1"/>
  <c r="CX6" i="16" a="1"/>
  <c r="CX6" i="16" s="1"/>
  <c r="CW6" i="16" a="1"/>
  <c r="CW6" i="16" s="1"/>
  <c r="CV6" i="16" a="1"/>
  <c r="CV6" i="16" s="1"/>
  <c r="CU6" i="16" a="1"/>
  <c r="CU6" i="16" s="1"/>
  <c r="CT6" i="16" a="1"/>
  <c r="CT6" i="16" s="1"/>
  <c r="CS6" i="16" a="1"/>
  <c r="CS6" i="16" s="1"/>
  <c r="CR6" i="16" a="1"/>
  <c r="CR6" i="16" s="1"/>
  <c r="CQ6" i="16" a="1"/>
  <c r="CQ6" i="16" s="1"/>
  <c r="CP6" i="16" a="1"/>
  <c r="CP6" i="16" s="1"/>
  <c r="CO6" i="16" a="1"/>
  <c r="CO6" i="16" s="1"/>
  <c r="CN6" i="16" a="1"/>
  <c r="CN6" i="16" s="1"/>
  <c r="CM6" i="16" a="1"/>
  <c r="CM6" i="16" s="1"/>
  <c r="CL6" i="16" a="1"/>
  <c r="CL6" i="16" s="1"/>
  <c r="CK6" i="16" a="1"/>
  <c r="CK6" i="16" s="1"/>
  <c r="CJ6" i="16" a="1"/>
  <c r="CJ6" i="16" s="1"/>
  <c r="CI6" i="16" a="1"/>
  <c r="CI6" i="16" s="1"/>
  <c r="CH6" i="16" a="1"/>
  <c r="CH6" i="16" s="1"/>
  <c r="CG6" i="16" a="1"/>
  <c r="CG6" i="16" s="1"/>
  <c r="CF6" i="16" a="1"/>
  <c r="CF6" i="16" s="1"/>
  <c r="CE6" i="16" a="1"/>
  <c r="CE6" i="16" s="1"/>
  <c r="CD6" i="16" a="1"/>
  <c r="CD6" i="16" s="1"/>
  <c r="CC6" i="16" a="1"/>
  <c r="CC6" i="16" s="1"/>
  <c r="CB6" i="16" a="1"/>
  <c r="CB6" i="16" s="1"/>
  <c r="CA6" i="16" a="1"/>
  <c r="CA6" i="16" s="1"/>
  <c r="BZ6" i="16" a="1"/>
  <c r="BZ6" i="16" s="1"/>
  <c r="BY6" i="16" a="1"/>
  <c r="BY6" i="16" s="1"/>
  <c r="BX6" i="16" a="1"/>
  <c r="BX6" i="16" s="1"/>
  <c r="BW6" i="16" a="1"/>
  <c r="BW6" i="16" s="1"/>
  <c r="BV6" i="16" a="1"/>
  <c r="BV6" i="16" s="1"/>
  <c r="BU6" i="16" a="1"/>
  <c r="BU6" i="16" s="1"/>
  <c r="BT6" i="16" a="1"/>
  <c r="BT6" i="16" s="1"/>
  <c r="BS6" i="16" a="1"/>
  <c r="BS6" i="16" s="1"/>
  <c r="BR6" i="16" a="1"/>
  <c r="BR6" i="16" s="1"/>
  <c r="BQ6" i="16" a="1"/>
  <c r="BQ6" i="16" s="1"/>
  <c r="BP6" i="16" a="1"/>
  <c r="BP6" i="16" s="1"/>
  <c r="BO6" i="16" a="1"/>
  <c r="BO6" i="16" s="1"/>
  <c r="BN6" i="16" a="1"/>
  <c r="BN6" i="16" s="1"/>
  <c r="BM6" i="16" a="1"/>
  <c r="BM6" i="16" s="1"/>
  <c r="BL6" i="16" a="1"/>
  <c r="BL6" i="16" s="1"/>
  <c r="BK6" i="16" a="1"/>
  <c r="BK6" i="16" s="1"/>
  <c r="BJ6" i="16" a="1"/>
  <c r="BJ6" i="16" s="1"/>
  <c r="BI6" i="16" a="1"/>
  <c r="BI6" i="16" s="1"/>
  <c r="BH6" i="16" a="1"/>
  <c r="BH6" i="16" s="1"/>
  <c r="BG6" i="16" a="1"/>
  <c r="BG6" i="16" s="1"/>
  <c r="BF6" i="16" a="1"/>
  <c r="BF6" i="16" s="1"/>
  <c r="BE6" i="16" a="1"/>
  <c r="BE6" i="16" s="1"/>
  <c r="BD6" i="16" a="1"/>
  <c r="BD6" i="16" s="1"/>
  <c r="BC6" i="16" a="1"/>
  <c r="BC6" i="16" s="1"/>
  <c r="BB6" i="16" a="1"/>
  <c r="BB6" i="16" s="1"/>
  <c r="BA6" i="16" a="1"/>
  <c r="BA6" i="16" s="1"/>
  <c r="AZ6" i="16" a="1"/>
  <c r="AZ6" i="16" s="1"/>
  <c r="AY6" i="16" a="1"/>
  <c r="AY6" i="16" s="1"/>
  <c r="AX6" i="16" a="1"/>
  <c r="AX6" i="16" s="1"/>
  <c r="AW6" i="16" a="1"/>
  <c r="AW6" i="16" s="1"/>
  <c r="AV6" i="16" a="1"/>
  <c r="AV6" i="16" s="1"/>
  <c r="AU6" i="16" a="1"/>
  <c r="AU6" i="16" s="1"/>
  <c r="AT6" i="16" a="1"/>
  <c r="AT6" i="16" s="1"/>
  <c r="AS6" i="16" a="1"/>
  <c r="AS6" i="16" s="1"/>
  <c r="AR6" i="16" a="1"/>
  <c r="AR6" i="16" s="1"/>
  <c r="AQ6" i="16" a="1"/>
  <c r="AQ6" i="16" s="1"/>
  <c r="AP6" i="16" a="1"/>
  <c r="AP6" i="16" s="1"/>
  <c r="AO6" i="16" a="1"/>
  <c r="AO6" i="16" s="1"/>
  <c r="AN6" i="16" a="1"/>
  <c r="AN6" i="16" s="1"/>
  <c r="AM6" i="16" a="1"/>
  <c r="AM6" i="16" s="1"/>
  <c r="AL6" i="16" a="1"/>
  <c r="AL6" i="16" s="1"/>
  <c r="AK6" i="16" a="1"/>
  <c r="AK6" i="16" s="1"/>
  <c r="AJ6" i="16" a="1"/>
  <c r="AJ6" i="16" s="1"/>
  <c r="AI6" i="16" a="1"/>
  <c r="AI6" i="16" s="1"/>
  <c r="AH6" i="16" a="1"/>
  <c r="AH6" i="16" s="1"/>
  <c r="AG6" i="16" a="1"/>
  <c r="AG6" i="16" s="1"/>
  <c r="AF6" i="16" a="1"/>
  <c r="AF6" i="16" s="1"/>
  <c r="AE6" i="16" a="1"/>
  <c r="AE6" i="16" s="1"/>
  <c r="AD6" i="16" a="1"/>
  <c r="AD6" i="16" s="1"/>
  <c r="AC6" i="16" a="1"/>
  <c r="AC6" i="16" s="1"/>
  <c r="AB6" i="16" a="1"/>
  <c r="AB6" i="16" s="1"/>
  <c r="AA6" i="16" a="1"/>
  <c r="AA6" i="16" s="1"/>
  <c r="Z6" i="16" a="1"/>
  <c r="Z6" i="16" s="1"/>
  <c r="Y6" i="16" a="1"/>
  <c r="Y6" i="16" s="1"/>
  <c r="X6" i="16" a="1"/>
  <c r="X6" i="16" s="1"/>
  <c r="W6" i="16" a="1"/>
  <c r="W6" i="16" s="1"/>
  <c r="V6" i="16" a="1"/>
  <c r="V6" i="16" s="1"/>
  <c r="U6" i="16" a="1"/>
  <c r="U6" i="16" s="1"/>
  <c r="T6" i="16" a="1"/>
  <c r="T6" i="16" s="1"/>
  <c r="S6" i="16" a="1"/>
  <c r="S6" i="16" s="1"/>
  <c r="R6" i="16" a="1"/>
  <c r="R6" i="16" s="1"/>
  <c r="Q6" i="16" a="1"/>
  <c r="Q6" i="16" s="1"/>
  <c r="P6" i="16" a="1"/>
  <c r="P6" i="16" s="1"/>
  <c r="O6" i="16" a="1"/>
  <c r="O6" i="16" s="1"/>
  <c r="N6" i="16" a="1"/>
  <c r="N6" i="16" s="1"/>
  <c r="M6" i="16" a="1"/>
  <c r="M6" i="16" s="1"/>
  <c r="L6" i="16" a="1"/>
  <c r="L6" i="16" s="1"/>
  <c r="K6" i="16" a="1"/>
  <c r="K6" i="16" s="1"/>
  <c r="J6" i="16" a="1"/>
  <c r="J6" i="16" s="1"/>
  <c r="NJ5" i="16" a="1"/>
  <c r="NJ5" i="16" s="1"/>
  <c r="NI5" i="16" a="1"/>
  <c r="NI5" i="16" s="1"/>
  <c r="NH5" i="16" a="1"/>
  <c r="NH5" i="16" s="1"/>
  <c r="NG5" i="16" a="1"/>
  <c r="NG5" i="16" s="1"/>
  <c r="NF5" i="16" a="1"/>
  <c r="NF5" i="16" s="1"/>
  <c r="NE5" i="16" a="1"/>
  <c r="NE5" i="16" s="1"/>
  <c r="ND5" i="16" a="1"/>
  <c r="ND5" i="16" s="1"/>
  <c r="NC5" i="16" a="1"/>
  <c r="NC5" i="16" s="1"/>
  <c r="NB5" i="16" a="1"/>
  <c r="NB5" i="16" s="1"/>
  <c r="NA5" i="16" a="1"/>
  <c r="NA5" i="16" s="1"/>
  <c r="MZ5" i="16" a="1"/>
  <c r="MZ5" i="16" s="1"/>
  <c r="MY5" i="16" a="1"/>
  <c r="MY5" i="16" s="1"/>
  <c r="MX5" i="16" a="1"/>
  <c r="MX5" i="16" s="1"/>
  <c r="MW5" i="16" a="1"/>
  <c r="MW5" i="16" s="1"/>
  <c r="MV5" i="16" a="1"/>
  <c r="MV5" i="16" s="1"/>
  <c r="MU5" i="16" a="1"/>
  <c r="MU5" i="16" s="1"/>
  <c r="MT5" i="16" a="1"/>
  <c r="MT5" i="16" s="1"/>
  <c r="MS5" i="16" a="1"/>
  <c r="MS5" i="16" s="1"/>
  <c r="MR5" i="16" a="1"/>
  <c r="MR5" i="16" s="1"/>
  <c r="MQ5" i="16" a="1"/>
  <c r="MQ5" i="16" s="1"/>
  <c r="MP5" i="16" a="1"/>
  <c r="MP5" i="16" s="1"/>
  <c r="MO5" i="16" a="1"/>
  <c r="MO5" i="16" s="1"/>
  <c r="MN5" i="16" a="1"/>
  <c r="MN5" i="16" s="1"/>
  <c r="MM5" i="16" a="1"/>
  <c r="MM5" i="16" s="1"/>
  <c r="ML5" i="16" a="1"/>
  <c r="ML5" i="16" s="1"/>
  <c r="MK5" i="16" a="1"/>
  <c r="MK5" i="16" s="1"/>
  <c r="MJ5" i="16" a="1"/>
  <c r="MJ5" i="16" s="1"/>
  <c r="MI5" i="16" a="1"/>
  <c r="MI5" i="16" s="1"/>
  <c r="MH5" i="16" a="1"/>
  <c r="MH5" i="16" s="1"/>
  <c r="MG5" i="16" a="1"/>
  <c r="MG5" i="16" s="1"/>
  <c r="MF5" i="16" a="1"/>
  <c r="MF5" i="16" s="1"/>
  <c r="ME5" i="16" a="1"/>
  <c r="ME5" i="16" s="1"/>
  <c r="MD5" i="16" a="1"/>
  <c r="MD5" i="16" s="1"/>
  <c r="MC5" i="16" a="1"/>
  <c r="MC5" i="16" s="1"/>
  <c r="MB5" i="16" a="1"/>
  <c r="MB5" i="16" s="1"/>
  <c r="MA5" i="16" a="1"/>
  <c r="MA5" i="16" s="1"/>
  <c r="LZ5" i="16" a="1"/>
  <c r="LZ5" i="16" s="1"/>
  <c r="LY5" i="16" a="1"/>
  <c r="LY5" i="16" s="1"/>
  <c r="LX5" i="16" a="1"/>
  <c r="LX5" i="16" s="1"/>
  <c r="LW5" i="16" a="1"/>
  <c r="LW5" i="16" s="1"/>
  <c r="LV5" i="16" a="1"/>
  <c r="LV5" i="16" s="1"/>
  <c r="LU5" i="16" a="1"/>
  <c r="LU5" i="16" s="1"/>
  <c r="LT5" i="16" a="1"/>
  <c r="LT5" i="16" s="1"/>
  <c r="LS5" i="16" a="1"/>
  <c r="LS5" i="16" s="1"/>
  <c r="LR5" i="16" a="1"/>
  <c r="LR5" i="16" s="1"/>
  <c r="LQ5" i="16" a="1"/>
  <c r="LQ5" i="16" s="1"/>
  <c r="LP5" i="16" a="1"/>
  <c r="LP5" i="16" s="1"/>
  <c r="LO5" i="16" a="1"/>
  <c r="LO5" i="16" s="1"/>
  <c r="LN5" i="16" a="1"/>
  <c r="LN5" i="16" s="1"/>
  <c r="LM5" i="16" a="1"/>
  <c r="LM5" i="16" s="1"/>
  <c r="LL5" i="16" a="1"/>
  <c r="LL5" i="16" s="1"/>
  <c r="LK5" i="16" a="1"/>
  <c r="LK5" i="16" s="1"/>
  <c r="LJ5" i="16" a="1"/>
  <c r="LJ5" i="16" s="1"/>
  <c r="LI5" i="16" a="1"/>
  <c r="LI5" i="16" s="1"/>
  <c r="LH5" i="16" a="1"/>
  <c r="LH5" i="16" s="1"/>
  <c r="LG5" i="16" a="1"/>
  <c r="LG5" i="16" s="1"/>
  <c r="LF5" i="16" a="1"/>
  <c r="LF5" i="16" s="1"/>
  <c r="LE5" i="16" a="1"/>
  <c r="LE5" i="16" s="1"/>
  <c r="LD5" i="16" a="1"/>
  <c r="LD5" i="16" s="1"/>
  <c r="LC5" i="16" a="1"/>
  <c r="LC5" i="16" s="1"/>
  <c r="LB5" i="16" a="1"/>
  <c r="LB5" i="16" s="1"/>
  <c r="LA5" i="16" a="1"/>
  <c r="LA5" i="16" s="1"/>
  <c r="KZ5" i="16" a="1"/>
  <c r="KZ5" i="16" s="1"/>
  <c r="KY5" i="16" a="1"/>
  <c r="KY5" i="16" s="1"/>
  <c r="KX5" i="16" a="1"/>
  <c r="KX5" i="16" s="1"/>
  <c r="KW5" i="16" a="1"/>
  <c r="KW5" i="16" s="1"/>
  <c r="KV5" i="16" a="1"/>
  <c r="KV5" i="16" s="1"/>
  <c r="KU5" i="16" a="1"/>
  <c r="KU5" i="16" s="1"/>
  <c r="KT5" i="16" a="1"/>
  <c r="KT5" i="16" s="1"/>
  <c r="KS5" i="16" a="1"/>
  <c r="KS5" i="16" s="1"/>
  <c r="KR5" i="16" a="1"/>
  <c r="KR5" i="16" s="1"/>
  <c r="KQ5" i="16" a="1"/>
  <c r="KQ5" i="16" s="1"/>
  <c r="KP5" i="16" a="1"/>
  <c r="KP5" i="16" s="1"/>
  <c r="KO5" i="16" a="1"/>
  <c r="KO5" i="16" s="1"/>
  <c r="KN5" i="16" a="1"/>
  <c r="KN5" i="16" s="1"/>
  <c r="KM5" i="16" a="1"/>
  <c r="KM5" i="16" s="1"/>
  <c r="KL5" i="16" a="1"/>
  <c r="KL5" i="16" s="1"/>
  <c r="KK5" i="16" a="1"/>
  <c r="KK5" i="16" s="1"/>
  <c r="KJ5" i="16" a="1"/>
  <c r="KJ5" i="16" s="1"/>
  <c r="KI5" i="16" a="1"/>
  <c r="KI5" i="16" s="1"/>
  <c r="KH5" i="16" a="1"/>
  <c r="KH5" i="16" s="1"/>
  <c r="KG5" i="16" a="1"/>
  <c r="KG5" i="16" s="1"/>
  <c r="KF5" i="16" a="1"/>
  <c r="KF5" i="16" s="1"/>
  <c r="KE5" i="16" a="1"/>
  <c r="KE5" i="16" s="1"/>
  <c r="KD5" i="16" a="1"/>
  <c r="KD5" i="16" s="1"/>
  <c r="KC5" i="16" a="1"/>
  <c r="KC5" i="16" s="1"/>
  <c r="KB5" i="16" a="1"/>
  <c r="KB5" i="16" s="1"/>
  <c r="KA5" i="16" a="1"/>
  <c r="KA5" i="16" s="1"/>
  <c r="JZ5" i="16" a="1"/>
  <c r="JZ5" i="16" s="1"/>
  <c r="JY5" i="16" a="1"/>
  <c r="JY5" i="16" s="1"/>
  <c r="JX5" i="16" a="1"/>
  <c r="JX5" i="16" s="1"/>
  <c r="JW5" i="16" a="1"/>
  <c r="JW5" i="16" s="1"/>
  <c r="JV5" i="16" a="1"/>
  <c r="JV5" i="16" s="1"/>
  <c r="JU5" i="16" a="1"/>
  <c r="JU5" i="16" s="1"/>
  <c r="JT5" i="16" a="1"/>
  <c r="JT5" i="16" s="1"/>
  <c r="JS5" i="16" a="1"/>
  <c r="JS5" i="16" s="1"/>
  <c r="JR5" i="16" a="1"/>
  <c r="JR5" i="16" s="1"/>
  <c r="JQ5" i="16" a="1"/>
  <c r="JQ5" i="16" s="1"/>
  <c r="JP5" i="16" a="1"/>
  <c r="JP5" i="16" s="1"/>
  <c r="JO5" i="16" a="1"/>
  <c r="JO5" i="16" s="1"/>
  <c r="JN5" i="16" a="1"/>
  <c r="JN5" i="16" s="1"/>
  <c r="JM5" i="16" a="1"/>
  <c r="JM5" i="16" s="1"/>
  <c r="JL5" i="16" a="1"/>
  <c r="JL5" i="16" s="1"/>
  <c r="JK5" i="16" a="1"/>
  <c r="JK5" i="16" s="1"/>
  <c r="JJ5" i="16" a="1"/>
  <c r="JJ5" i="16" s="1"/>
  <c r="JI5" i="16" a="1"/>
  <c r="JI5" i="16" s="1"/>
  <c r="JH5" i="16" a="1"/>
  <c r="JH5" i="16" s="1"/>
  <c r="JG5" i="16" a="1"/>
  <c r="JG5" i="16" s="1"/>
  <c r="JF5" i="16" a="1"/>
  <c r="JF5" i="16" s="1"/>
  <c r="JE5" i="16" a="1"/>
  <c r="JE5" i="16" s="1"/>
  <c r="JD5" i="16" a="1"/>
  <c r="JD5" i="16" s="1"/>
  <c r="JC5" i="16" a="1"/>
  <c r="JC5" i="16" s="1"/>
  <c r="JB5" i="16" a="1"/>
  <c r="JB5" i="16" s="1"/>
  <c r="JA5" i="16" a="1"/>
  <c r="JA5" i="16" s="1"/>
  <c r="IZ5" i="16" a="1"/>
  <c r="IZ5" i="16" s="1"/>
  <c r="IY5" i="16" a="1"/>
  <c r="IY5" i="16" s="1"/>
  <c r="IX5" i="16" a="1"/>
  <c r="IX5" i="16" s="1"/>
  <c r="IW5" i="16" a="1"/>
  <c r="IW5" i="16" s="1"/>
  <c r="IV5" i="16" a="1"/>
  <c r="IV5" i="16" s="1"/>
  <c r="IU5" i="16" a="1"/>
  <c r="IU5" i="16" s="1"/>
  <c r="IT5" i="16" a="1"/>
  <c r="IT5" i="16" s="1"/>
  <c r="IS5" i="16" a="1"/>
  <c r="IS5" i="16" s="1"/>
  <c r="IR5" i="16" a="1"/>
  <c r="IR5" i="16" s="1"/>
  <c r="IQ5" i="16" a="1"/>
  <c r="IQ5" i="16" s="1"/>
  <c r="IP5" i="16" a="1"/>
  <c r="IP5" i="16" s="1"/>
  <c r="IO5" i="16" a="1"/>
  <c r="IO5" i="16" s="1"/>
  <c r="IN5" i="16" a="1"/>
  <c r="IN5" i="16" s="1"/>
  <c r="IM5" i="16" a="1"/>
  <c r="IM5" i="16" s="1"/>
  <c r="IL5" i="16" a="1"/>
  <c r="IL5" i="16" s="1"/>
  <c r="IK5" i="16" a="1"/>
  <c r="IK5" i="16" s="1"/>
  <c r="IJ5" i="16" a="1"/>
  <c r="IJ5" i="16" s="1"/>
  <c r="II5" i="16" a="1"/>
  <c r="II5" i="16" s="1"/>
  <c r="IH5" i="16" a="1"/>
  <c r="IH5" i="16" s="1"/>
  <c r="IG5" i="16" a="1"/>
  <c r="IG5" i="16" s="1"/>
  <c r="IF5" i="16" a="1"/>
  <c r="IF5" i="16" s="1"/>
  <c r="IE5" i="16" a="1"/>
  <c r="IE5" i="16" s="1"/>
  <c r="ID5" i="16" a="1"/>
  <c r="ID5" i="16" s="1"/>
  <c r="IC5" i="16" a="1"/>
  <c r="IC5" i="16" s="1"/>
  <c r="IB5" i="16" a="1"/>
  <c r="IB5" i="16" s="1"/>
  <c r="IA5" i="16" a="1"/>
  <c r="IA5" i="16" s="1"/>
  <c r="HZ5" i="16" a="1"/>
  <c r="HZ5" i="16" s="1"/>
  <c r="HY5" i="16" a="1"/>
  <c r="HY5" i="16" s="1"/>
  <c r="HX5" i="16" a="1"/>
  <c r="HX5" i="16" s="1"/>
  <c r="HW5" i="16" a="1"/>
  <c r="HW5" i="16" s="1"/>
  <c r="HV5" i="16" a="1"/>
  <c r="HV5" i="16" s="1"/>
  <c r="HU5" i="16" a="1"/>
  <c r="HU5" i="16" s="1"/>
  <c r="HT5" i="16" a="1"/>
  <c r="HT5" i="16" s="1"/>
  <c r="HS5" i="16" a="1"/>
  <c r="HS5" i="16" s="1"/>
  <c r="HR5" i="16" a="1"/>
  <c r="HR5" i="16" s="1"/>
  <c r="HQ5" i="16" a="1"/>
  <c r="HQ5" i="16" s="1"/>
  <c r="HP5" i="16" a="1"/>
  <c r="HP5" i="16" s="1"/>
  <c r="HO5" i="16" a="1"/>
  <c r="HO5" i="16" s="1"/>
  <c r="HN5" i="16" a="1"/>
  <c r="HN5" i="16" s="1"/>
  <c r="HM5" i="16" a="1"/>
  <c r="HM5" i="16" s="1"/>
  <c r="HL5" i="16" a="1"/>
  <c r="HL5" i="16" s="1"/>
  <c r="HK5" i="16" a="1"/>
  <c r="HK5" i="16" s="1"/>
  <c r="HJ5" i="16" a="1"/>
  <c r="HJ5" i="16" s="1"/>
  <c r="HI5" i="16" a="1"/>
  <c r="HI5" i="16" s="1"/>
  <c r="HH5" i="16" a="1"/>
  <c r="HH5" i="16" s="1"/>
  <c r="HG5" i="16" a="1"/>
  <c r="HG5" i="16" s="1"/>
  <c r="HF5" i="16" a="1"/>
  <c r="HF5" i="16" s="1"/>
  <c r="HE5" i="16" a="1"/>
  <c r="HE5" i="16" s="1"/>
  <c r="HD5" i="16" a="1"/>
  <c r="HD5" i="16" s="1"/>
  <c r="HC5" i="16" a="1"/>
  <c r="HC5" i="16" s="1"/>
  <c r="HB5" i="16" a="1"/>
  <c r="HB5" i="16" s="1"/>
  <c r="HA5" i="16" a="1"/>
  <c r="HA5" i="16" s="1"/>
  <c r="GZ5" i="16" a="1"/>
  <c r="GZ5" i="16" s="1"/>
  <c r="GY5" i="16" a="1"/>
  <c r="GY5" i="16" s="1"/>
  <c r="GX5" i="16" a="1"/>
  <c r="GX5" i="16" s="1"/>
  <c r="GW5" i="16" a="1"/>
  <c r="GW5" i="16" s="1"/>
  <c r="GV5" i="16" a="1"/>
  <c r="GV5" i="16" s="1"/>
  <c r="GU5" i="16" a="1"/>
  <c r="GU5" i="16" s="1"/>
  <c r="GT5" i="16" a="1"/>
  <c r="GT5" i="16" s="1"/>
  <c r="GS5" i="16" a="1"/>
  <c r="GS5" i="16" s="1"/>
  <c r="GR5" i="16" a="1"/>
  <c r="GR5" i="16" s="1"/>
  <c r="GQ5" i="16" a="1"/>
  <c r="GQ5" i="16" s="1"/>
  <c r="GP5" i="16" a="1"/>
  <c r="GP5" i="16" s="1"/>
  <c r="GO5" i="16" a="1"/>
  <c r="GO5" i="16" s="1"/>
  <c r="GN5" i="16" a="1"/>
  <c r="GN5" i="16" s="1"/>
  <c r="GM5" i="16" a="1"/>
  <c r="GM5" i="16" s="1"/>
  <c r="GL5" i="16" a="1"/>
  <c r="GL5" i="16" s="1"/>
  <c r="GK5" i="16" a="1"/>
  <c r="GK5" i="16" s="1"/>
  <c r="GJ5" i="16" a="1"/>
  <c r="GJ5" i="16" s="1"/>
  <c r="GI5" i="16" a="1"/>
  <c r="GI5" i="16" s="1"/>
  <c r="GH5" i="16" a="1"/>
  <c r="GH5" i="16" s="1"/>
  <c r="GG5" i="16" a="1"/>
  <c r="GG5" i="16" s="1"/>
  <c r="GF5" i="16" a="1"/>
  <c r="GF5" i="16" s="1"/>
  <c r="GE5" i="16" a="1"/>
  <c r="GE5" i="16" s="1"/>
  <c r="GD5" i="16" a="1"/>
  <c r="GD5" i="16" s="1"/>
  <c r="GC5" i="16" a="1"/>
  <c r="GC5" i="16" s="1"/>
  <c r="GB5" i="16" a="1"/>
  <c r="GB5" i="16" s="1"/>
  <c r="GA5" i="16" a="1"/>
  <c r="GA5" i="16" s="1"/>
  <c r="FZ5" i="16" a="1"/>
  <c r="FZ5" i="16" s="1"/>
  <c r="FY5" i="16" a="1"/>
  <c r="FY5" i="16" s="1"/>
  <c r="FX5" i="16" a="1"/>
  <c r="FX5" i="16" s="1"/>
  <c r="FW5" i="16" a="1"/>
  <c r="FW5" i="16" s="1"/>
  <c r="FV5" i="16" a="1"/>
  <c r="FV5" i="16" s="1"/>
  <c r="FU5" i="16" a="1"/>
  <c r="FU5" i="16" s="1"/>
  <c r="FT5" i="16" a="1"/>
  <c r="FT5" i="16" s="1"/>
  <c r="FS5" i="16" a="1"/>
  <c r="FS5" i="16" s="1"/>
  <c r="FR5" i="16" a="1"/>
  <c r="FR5" i="16" s="1"/>
  <c r="FQ5" i="16" a="1"/>
  <c r="FQ5" i="16" s="1"/>
  <c r="FP5" i="16" a="1"/>
  <c r="FP5" i="16" s="1"/>
  <c r="FO5" i="16" a="1"/>
  <c r="FO5" i="16" s="1"/>
  <c r="FN5" i="16" a="1"/>
  <c r="FN5" i="16" s="1"/>
  <c r="FM5" i="16" a="1"/>
  <c r="FM5" i="16" s="1"/>
  <c r="FL5" i="16" a="1"/>
  <c r="FL5" i="16" s="1"/>
  <c r="FK5" i="16" a="1"/>
  <c r="FK5" i="16" s="1"/>
  <c r="FJ5" i="16" a="1"/>
  <c r="FJ5" i="16" s="1"/>
  <c r="FI5" i="16" a="1"/>
  <c r="FI5" i="16" s="1"/>
  <c r="FH5" i="16" a="1"/>
  <c r="FH5" i="16" s="1"/>
  <c r="FG5" i="16" a="1"/>
  <c r="FG5" i="16" s="1"/>
  <c r="FF5" i="16" a="1"/>
  <c r="FF5" i="16" s="1"/>
  <c r="FE5" i="16" a="1"/>
  <c r="FE5" i="16" s="1"/>
  <c r="FD5" i="16" a="1"/>
  <c r="FD5" i="16" s="1"/>
  <c r="FC5" i="16" a="1"/>
  <c r="FC5" i="16" s="1"/>
  <c r="FB5" i="16" a="1"/>
  <c r="FB5" i="16" s="1"/>
  <c r="FA5" i="16" a="1"/>
  <c r="FA5" i="16" s="1"/>
  <c r="EZ5" i="16" a="1"/>
  <c r="EZ5" i="16" s="1"/>
  <c r="EY5" i="16" a="1"/>
  <c r="EY5" i="16" s="1"/>
  <c r="EX5" i="16" a="1"/>
  <c r="EX5" i="16" s="1"/>
  <c r="EW5" i="16" a="1"/>
  <c r="EW5" i="16" s="1"/>
  <c r="EV5" i="16" a="1"/>
  <c r="EV5" i="16" s="1"/>
  <c r="EU5" i="16" a="1"/>
  <c r="EU5" i="16" s="1"/>
  <c r="ET5" i="16" a="1"/>
  <c r="ET5" i="16" s="1"/>
  <c r="ES5" i="16" a="1"/>
  <c r="ES5" i="16" s="1"/>
  <c r="ER5" i="16" a="1"/>
  <c r="ER5" i="16" s="1"/>
  <c r="EQ5" i="16" a="1"/>
  <c r="EQ5" i="16" s="1"/>
  <c r="EP5" i="16" a="1"/>
  <c r="EP5" i="16" s="1"/>
  <c r="EO5" i="16" a="1"/>
  <c r="EO5" i="16" s="1"/>
  <c r="EN5" i="16" a="1"/>
  <c r="EN5" i="16" s="1"/>
  <c r="EM5" i="16" a="1"/>
  <c r="EM5" i="16" s="1"/>
  <c r="EL5" i="16" a="1"/>
  <c r="EL5" i="16" s="1"/>
  <c r="EK5" i="16" a="1"/>
  <c r="EK5" i="16" s="1"/>
  <c r="EJ5" i="16" a="1"/>
  <c r="EJ5" i="16" s="1"/>
  <c r="EI5" i="16" a="1"/>
  <c r="EI5" i="16" s="1"/>
  <c r="EH5" i="16" a="1"/>
  <c r="EH5" i="16" s="1"/>
  <c r="EG5" i="16" a="1"/>
  <c r="EG5" i="16" s="1"/>
  <c r="EF5" i="16" a="1"/>
  <c r="EF5" i="16" s="1"/>
  <c r="EE5" i="16" a="1"/>
  <c r="EE5" i="16" s="1"/>
  <c r="ED5" i="16" a="1"/>
  <c r="ED5" i="16" s="1"/>
  <c r="EC5" i="16" a="1"/>
  <c r="EC5" i="16" s="1"/>
  <c r="EB5" i="16" a="1"/>
  <c r="EB5" i="16" s="1"/>
  <c r="EA5" i="16" a="1"/>
  <c r="EA5" i="16" s="1"/>
  <c r="DZ5" i="16" a="1"/>
  <c r="DZ5" i="16" s="1"/>
  <c r="DY5" i="16" a="1"/>
  <c r="DY5" i="16" s="1"/>
  <c r="DX5" i="16" a="1"/>
  <c r="DX5" i="16" s="1"/>
  <c r="DW5" i="16" a="1"/>
  <c r="DW5" i="16" s="1"/>
  <c r="DV5" i="16" a="1"/>
  <c r="DV5" i="16" s="1"/>
  <c r="DU5" i="16" a="1"/>
  <c r="DU5" i="16" s="1"/>
  <c r="DT5" i="16" a="1"/>
  <c r="DT5" i="16" s="1"/>
  <c r="DS5" i="16" a="1"/>
  <c r="DS5" i="16" s="1"/>
  <c r="DR5" i="16" a="1"/>
  <c r="DR5" i="16" s="1"/>
  <c r="DQ5" i="16" a="1"/>
  <c r="DQ5" i="16" s="1"/>
  <c r="DP5" i="16" a="1"/>
  <c r="DP5" i="16" s="1"/>
  <c r="DO5" i="16" a="1"/>
  <c r="DO5" i="16" s="1"/>
  <c r="DN5" i="16" a="1"/>
  <c r="DN5" i="16" s="1"/>
  <c r="DM5" i="16" a="1"/>
  <c r="DM5" i="16" s="1"/>
  <c r="DL5" i="16" a="1"/>
  <c r="DL5" i="16" s="1"/>
  <c r="DK5" i="16" a="1"/>
  <c r="DK5" i="16" s="1"/>
  <c r="DJ5" i="16" a="1"/>
  <c r="DJ5" i="16" s="1"/>
  <c r="DI5" i="16" a="1"/>
  <c r="DI5" i="16" s="1"/>
  <c r="DH5" i="16" a="1"/>
  <c r="DH5" i="16" s="1"/>
  <c r="DG5" i="16" a="1"/>
  <c r="DG5" i="16" s="1"/>
  <c r="DF5" i="16" a="1"/>
  <c r="DF5" i="16" s="1"/>
  <c r="DE5" i="16" a="1"/>
  <c r="DE5" i="16" s="1"/>
  <c r="DD5" i="16" a="1"/>
  <c r="DD5" i="16" s="1"/>
  <c r="DC5" i="16" a="1"/>
  <c r="DC5" i="16" s="1"/>
  <c r="DB5" i="16" a="1"/>
  <c r="DB5" i="16" s="1"/>
  <c r="DA5" i="16" a="1"/>
  <c r="DA5" i="16" s="1"/>
  <c r="CZ5" i="16" a="1"/>
  <c r="CZ5" i="16" s="1"/>
  <c r="CY5" i="16" a="1"/>
  <c r="CY5" i="16" s="1"/>
  <c r="CX5" i="16" a="1"/>
  <c r="CX5" i="16" s="1"/>
  <c r="CW5" i="16" a="1"/>
  <c r="CW5" i="16" s="1"/>
  <c r="CV5" i="16" a="1"/>
  <c r="CV5" i="16" s="1"/>
  <c r="CU5" i="16" a="1"/>
  <c r="CU5" i="16" s="1"/>
  <c r="CT5" i="16" a="1"/>
  <c r="CT5" i="16" s="1"/>
  <c r="CS5" i="16" a="1"/>
  <c r="CS5" i="16" s="1"/>
  <c r="CR5" i="16" a="1"/>
  <c r="CR5" i="16" s="1"/>
  <c r="CQ5" i="16" a="1"/>
  <c r="CQ5" i="16" s="1"/>
  <c r="CP5" i="16" a="1"/>
  <c r="CP5" i="16" s="1"/>
  <c r="CO5" i="16" a="1"/>
  <c r="CO5" i="16" s="1"/>
  <c r="CN5" i="16" a="1"/>
  <c r="CN5" i="16" s="1"/>
  <c r="CM5" i="16" a="1"/>
  <c r="CM5" i="16" s="1"/>
  <c r="CL5" i="16" a="1"/>
  <c r="CL5" i="16" s="1"/>
  <c r="CK5" i="16" a="1"/>
  <c r="CK5" i="16" s="1"/>
  <c r="CJ5" i="16" a="1"/>
  <c r="CJ5" i="16" s="1"/>
  <c r="CI5" i="16" a="1"/>
  <c r="CI5" i="16" s="1"/>
  <c r="CH5" i="16" a="1"/>
  <c r="CH5" i="16" s="1"/>
  <c r="CG5" i="16" a="1"/>
  <c r="CG5" i="16" s="1"/>
  <c r="CF5" i="16" a="1"/>
  <c r="CF5" i="16" s="1"/>
  <c r="CE5" i="16" a="1"/>
  <c r="CE5" i="16" s="1"/>
  <c r="CD5" i="16" a="1"/>
  <c r="CD5" i="16" s="1"/>
  <c r="CC5" i="16" a="1"/>
  <c r="CC5" i="16" s="1"/>
  <c r="CB5" i="16" a="1"/>
  <c r="CB5" i="16" s="1"/>
  <c r="CA5" i="16" a="1"/>
  <c r="CA5" i="16" s="1"/>
  <c r="BZ5" i="16" a="1"/>
  <c r="BZ5" i="16" s="1"/>
  <c r="BY5" i="16" a="1"/>
  <c r="BY5" i="16" s="1"/>
  <c r="BX5" i="16" a="1"/>
  <c r="BX5" i="16" s="1"/>
  <c r="BW5" i="16" a="1"/>
  <c r="BW5" i="16" s="1"/>
  <c r="BV5" i="16" a="1"/>
  <c r="BV5" i="16" s="1"/>
  <c r="BU5" i="16" a="1"/>
  <c r="BU5" i="16" s="1"/>
  <c r="BT5" i="16" a="1"/>
  <c r="BT5" i="16" s="1"/>
  <c r="BS5" i="16" a="1"/>
  <c r="BS5" i="16" s="1"/>
  <c r="BR5" i="16" a="1"/>
  <c r="BR5" i="16" s="1"/>
  <c r="BQ5" i="16" a="1"/>
  <c r="BQ5" i="16" s="1"/>
  <c r="BP5" i="16" a="1"/>
  <c r="BP5" i="16" s="1"/>
  <c r="BO5" i="16" a="1"/>
  <c r="BO5" i="16" s="1"/>
  <c r="BN5" i="16" a="1"/>
  <c r="BN5" i="16" s="1"/>
  <c r="BM5" i="16" a="1"/>
  <c r="BM5" i="16" s="1"/>
  <c r="BL5" i="16" a="1"/>
  <c r="BL5" i="16" s="1"/>
  <c r="BK5" i="16" a="1"/>
  <c r="BK5" i="16" s="1"/>
  <c r="BJ5" i="16" a="1"/>
  <c r="BJ5" i="16" s="1"/>
  <c r="BI5" i="16" a="1"/>
  <c r="BI5" i="16" s="1"/>
  <c r="BH5" i="16" a="1"/>
  <c r="BH5" i="16" s="1"/>
  <c r="BG5" i="16" a="1"/>
  <c r="BG5" i="16" s="1"/>
  <c r="BF5" i="16" a="1"/>
  <c r="BF5" i="16" s="1"/>
  <c r="BE5" i="16" a="1"/>
  <c r="BE5" i="16" s="1"/>
  <c r="BD5" i="16" a="1"/>
  <c r="BD5" i="16" s="1"/>
  <c r="BC5" i="16" a="1"/>
  <c r="BC5" i="16" s="1"/>
  <c r="BB5" i="16" a="1"/>
  <c r="BB5" i="16" s="1"/>
  <c r="BA5" i="16" a="1"/>
  <c r="BA5" i="16" s="1"/>
  <c r="AZ5" i="16" a="1"/>
  <c r="AZ5" i="16" s="1"/>
  <c r="AY5" i="16" a="1"/>
  <c r="AY5" i="16" s="1"/>
  <c r="AX5" i="16" a="1"/>
  <c r="AX5" i="16" s="1"/>
  <c r="AW5" i="16" a="1"/>
  <c r="AW5" i="16" s="1"/>
  <c r="AV5" i="16" a="1"/>
  <c r="AV5" i="16" s="1"/>
  <c r="AU5" i="16" a="1"/>
  <c r="AU5" i="16" s="1"/>
  <c r="AT5" i="16" a="1"/>
  <c r="AT5" i="16" s="1"/>
  <c r="AS5" i="16" a="1"/>
  <c r="AS5" i="16" s="1"/>
  <c r="AR5" i="16" a="1"/>
  <c r="AR5" i="16" s="1"/>
  <c r="AQ5" i="16" a="1"/>
  <c r="AQ5" i="16" s="1"/>
  <c r="AP5" i="16" a="1"/>
  <c r="AP5" i="16" s="1"/>
  <c r="AO5" i="16" a="1"/>
  <c r="AO5" i="16" s="1"/>
  <c r="AN5" i="16" a="1"/>
  <c r="AN5" i="16" s="1"/>
  <c r="AM5" i="16" a="1"/>
  <c r="AM5" i="16" s="1"/>
  <c r="AL5" i="16" a="1"/>
  <c r="AL5" i="16" s="1"/>
  <c r="AK5" i="16" a="1"/>
  <c r="AK5" i="16" s="1"/>
  <c r="AJ5" i="16" a="1"/>
  <c r="AJ5" i="16" s="1"/>
  <c r="AI5" i="16" a="1"/>
  <c r="AI5" i="16" s="1"/>
  <c r="AH5" i="16" a="1"/>
  <c r="AH5" i="16" s="1"/>
  <c r="AG5" i="16" a="1"/>
  <c r="AG5" i="16" s="1"/>
  <c r="AF5" i="16" a="1"/>
  <c r="AF5" i="16" s="1"/>
  <c r="AE5" i="16" a="1"/>
  <c r="AE5" i="16" s="1"/>
  <c r="AD5" i="16" a="1"/>
  <c r="AD5" i="16" s="1"/>
  <c r="AC5" i="16" a="1"/>
  <c r="AC5" i="16" s="1"/>
  <c r="AB5" i="16" a="1"/>
  <c r="AB5" i="16" s="1"/>
  <c r="AA5" i="16" a="1"/>
  <c r="AA5" i="16" s="1"/>
  <c r="Z5" i="16" a="1"/>
  <c r="Z5" i="16" s="1"/>
  <c r="Y5" i="16" a="1"/>
  <c r="Y5" i="16" s="1"/>
  <c r="X5" i="16" a="1"/>
  <c r="X5" i="16" s="1"/>
  <c r="W5" i="16" a="1"/>
  <c r="W5" i="16" s="1"/>
  <c r="V5" i="16" a="1"/>
  <c r="V5" i="16" s="1"/>
  <c r="U5" i="16" a="1"/>
  <c r="U5" i="16" s="1"/>
  <c r="T5" i="16" a="1"/>
  <c r="T5" i="16" s="1"/>
  <c r="S5" i="16" a="1"/>
  <c r="S5" i="16" s="1"/>
  <c r="R5" i="16" a="1"/>
  <c r="R5" i="16" s="1"/>
  <c r="Q5" i="16" a="1"/>
  <c r="Q5" i="16" s="1"/>
  <c r="P5" i="16" a="1"/>
  <c r="P5" i="16" s="1"/>
  <c r="O5" i="16" a="1"/>
  <c r="O5" i="16" s="1"/>
  <c r="N5" i="16" a="1"/>
  <c r="N5" i="16" s="1"/>
  <c r="M5" i="16" a="1"/>
  <c r="M5" i="16" s="1"/>
  <c r="L5" i="16" a="1"/>
  <c r="L5" i="16" s="1"/>
  <c r="K5" i="16" a="1"/>
  <c r="K5" i="16" s="1"/>
  <c r="J5" i="16" a="1"/>
  <c r="J5" i="16" s="1"/>
  <c r="NJ4" i="16" a="1"/>
  <c r="NJ4" i="16" s="1"/>
  <c r="NI4" i="16" a="1"/>
  <c r="NI4" i="16" s="1"/>
  <c r="NH4" i="16" a="1"/>
  <c r="NH4" i="16" s="1"/>
  <c r="NG4" i="16" a="1"/>
  <c r="NG4" i="16" s="1"/>
  <c r="NF4" i="16" a="1"/>
  <c r="NF4" i="16" s="1"/>
  <c r="NE4" i="16" a="1"/>
  <c r="NE4" i="16" s="1"/>
  <c r="ND4" i="16" a="1"/>
  <c r="ND4" i="16" s="1"/>
  <c r="NC4" i="16" a="1"/>
  <c r="NC4" i="16" s="1"/>
  <c r="NB4" i="16" a="1"/>
  <c r="NB4" i="16" s="1"/>
  <c r="NA4" i="16" a="1"/>
  <c r="NA4" i="16" s="1"/>
  <c r="MZ4" i="16" a="1"/>
  <c r="MZ4" i="16" s="1"/>
  <c r="MY4" i="16" a="1"/>
  <c r="MY4" i="16" s="1"/>
  <c r="MX4" i="16" a="1"/>
  <c r="MX4" i="16" s="1"/>
  <c r="MW4" i="16" a="1"/>
  <c r="MW4" i="16" s="1"/>
  <c r="MV4" i="16" a="1"/>
  <c r="MV4" i="16" s="1"/>
  <c r="MU4" i="16" a="1"/>
  <c r="MU4" i="16" s="1"/>
  <c r="MT4" i="16" a="1"/>
  <c r="MT4" i="16" s="1"/>
  <c r="MS4" i="16" a="1"/>
  <c r="MS4" i="16" s="1"/>
  <c r="MR4" i="16" a="1"/>
  <c r="MR4" i="16" s="1"/>
  <c r="MQ4" i="16" a="1"/>
  <c r="MQ4" i="16" s="1"/>
  <c r="MP4" i="16" a="1"/>
  <c r="MP4" i="16" s="1"/>
  <c r="MO4" i="16" a="1"/>
  <c r="MO4" i="16" s="1"/>
  <c r="MN4" i="16" a="1"/>
  <c r="MN4" i="16" s="1"/>
  <c r="MM4" i="16" a="1"/>
  <c r="MM4" i="16" s="1"/>
  <c r="ML4" i="16" a="1"/>
  <c r="ML4" i="16" s="1"/>
  <c r="MK4" i="16" a="1"/>
  <c r="MK4" i="16" s="1"/>
  <c r="MJ4" i="16" a="1"/>
  <c r="MJ4" i="16" s="1"/>
  <c r="MI4" i="16" a="1"/>
  <c r="MI4" i="16" s="1"/>
  <c r="MH4" i="16" a="1"/>
  <c r="MH4" i="16" s="1"/>
  <c r="MG4" i="16" a="1"/>
  <c r="MG4" i="16" s="1"/>
  <c r="MF4" i="16" a="1"/>
  <c r="MF4" i="16" s="1"/>
  <c r="ME4" i="16" a="1"/>
  <c r="ME4" i="16" s="1"/>
  <c r="MD4" i="16" a="1"/>
  <c r="MD4" i="16" s="1"/>
  <c r="MC4" i="16" a="1"/>
  <c r="MC4" i="16" s="1"/>
  <c r="MB4" i="16" a="1"/>
  <c r="MB4" i="16" s="1"/>
  <c r="MA4" i="16" a="1"/>
  <c r="MA4" i="16" s="1"/>
  <c r="LZ4" i="16" a="1"/>
  <c r="LZ4" i="16" s="1"/>
  <c r="LY4" i="16" a="1"/>
  <c r="LY4" i="16" s="1"/>
  <c r="LX4" i="16" a="1"/>
  <c r="LX4" i="16" s="1"/>
  <c r="LW4" i="16" a="1"/>
  <c r="LW4" i="16" s="1"/>
  <c r="LV4" i="16" a="1"/>
  <c r="LV4" i="16" s="1"/>
  <c r="LU4" i="16" a="1"/>
  <c r="LU4" i="16" s="1"/>
  <c r="LT4" i="16" a="1"/>
  <c r="LT4" i="16" s="1"/>
  <c r="LS4" i="16" a="1"/>
  <c r="LS4" i="16" s="1"/>
  <c r="LR4" i="16" a="1"/>
  <c r="LR4" i="16" s="1"/>
  <c r="LQ4" i="16" a="1"/>
  <c r="LQ4" i="16" s="1"/>
  <c r="LP4" i="16" a="1"/>
  <c r="LP4" i="16" s="1"/>
  <c r="LO4" i="16" a="1"/>
  <c r="LO4" i="16" s="1"/>
  <c r="LN4" i="16" a="1"/>
  <c r="LN4" i="16" s="1"/>
  <c r="LM4" i="16" a="1"/>
  <c r="LM4" i="16" s="1"/>
  <c r="LL4" i="16" a="1"/>
  <c r="LL4" i="16" s="1"/>
  <c r="LK4" i="16" a="1"/>
  <c r="LK4" i="16" s="1"/>
  <c r="LJ4" i="16" a="1"/>
  <c r="LJ4" i="16" s="1"/>
  <c r="LI4" i="16" a="1"/>
  <c r="LI4" i="16" s="1"/>
  <c r="LH4" i="16" a="1"/>
  <c r="LH4" i="16" s="1"/>
  <c r="LG4" i="16" a="1"/>
  <c r="LG4" i="16" s="1"/>
  <c r="LF4" i="16" a="1"/>
  <c r="LF4" i="16" s="1"/>
  <c r="LE4" i="16" a="1"/>
  <c r="LE4" i="16" s="1"/>
  <c r="LD4" i="16" a="1"/>
  <c r="LD4" i="16" s="1"/>
  <c r="LC4" i="16" a="1"/>
  <c r="LC4" i="16" s="1"/>
  <c r="LB4" i="16" a="1"/>
  <c r="LB4" i="16" s="1"/>
  <c r="LA4" i="16" a="1"/>
  <c r="LA4" i="16" s="1"/>
  <c r="KZ4" i="16" a="1"/>
  <c r="KZ4" i="16" s="1"/>
  <c r="KY4" i="16" a="1"/>
  <c r="KY4" i="16" s="1"/>
  <c r="KX4" i="16" a="1"/>
  <c r="KX4" i="16" s="1"/>
  <c r="KW4" i="16" a="1"/>
  <c r="KW4" i="16" s="1"/>
  <c r="KV4" i="16" a="1"/>
  <c r="KV4" i="16" s="1"/>
  <c r="KU4" i="16" a="1"/>
  <c r="KU4" i="16" s="1"/>
  <c r="KT4" i="16" a="1"/>
  <c r="KT4" i="16" s="1"/>
  <c r="KS4" i="16" a="1"/>
  <c r="KS4" i="16" s="1"/>
  <c r="KR4" i="16" a="1"/>
  <c r="KR4" i="16" s="1"/>
  <c r="KQ4" i="16" a="1"/>
  <c r="KQ4" i="16" s="1"/>
  <c r="KP4" i="16" a="1"/>
  <c r="KP4" i="16" s="1"/>
  <c r="KO4" i="16" a="1"/>
  <c r="KO4" i="16" s="1"/>
  <c r="KN4" i="16" a="1"/>
  <c r="KN4" i="16" s="1"/>
  <c r="KM4" i="16" a="1"/>
  <c r="KM4" i="16" s="1"/>
  <c r="KL4" i="16" a="1"/>
  <c r="KL4" i="16" s="1"/>
  <c r="KK4" i="16" a="1"/>
  <c r="KK4" i="16" s="1"/>
  <c r="KJ4" i="16" a="1"/>
  <c r="KJ4" i="16" s="1"/>
  <c r="KI4" i="16" a="1"/>
  <c r="KI4" i="16" s="1"/>
  <c r="KH4" i="16" a="1"/>
  <c r="KH4" i="16" s="1"/>
  <c r="KG4" i="16" a="1"/>
  <c r="KG4" i="16" s="1"/>
  <c r="KF4" i="16" a="1"/>
  <c r="KF4" i="16" s="1"/>
  <c r="KE4" i="16" a="1"/>
  <c r="KE4" i="16" s="1"/>
  <c r="KD4" i="16" a="1"/>
  <c r="KD4" i="16" s="1"/>
  <c r="KC4" i="16" a="1"/>
  <c r="KC4" i="16" s="1"/>
  <c r="KB4" i="16" a="1"/>
  <c r="KB4" i="16" s="1"/>
  <c r="KA4" i="16" a="1"/>
  <c r="KA4" i="16" s="1"/>
  <c r="JZ4" i="16" a="1"/>
  <c r="JZ4" i="16" s="1"/>
  <c r="JY4" i="16" a="1"/>
  <c r="JY4" i="16" s="1"/>
  <c r="JX4" i="16" a="1"/>
  <c r="JX4" i="16" s="1"/>
  <c r="JW4" i="16" a="1"/>
  <c r="JW4" i="16" s="1"/>
  <c r="JV4" i="16" a="1"/>
  <c r="JV4" i="16" s="1"/>
  <c r="JU4" i="16" a="1"/>
  <c r="JU4" i="16" s="1"/>
  <c r="JT4" i="16" a="1"/>
  <c r="JT4" i="16" s="1"/>
  <c r="JS4" i="16" a="1"/>
  <c r="JS4" i="16" s="1"/>
  <c r="JR4" i="16" a="1"/>
  <c r="JR4" i="16" s="1"/>
  <c r="JQ4" i="16" a="1"/>
  <c r="JQ4" i="16" s="1"/>
  <c r="JP4" i="16" a="1"/>
  <c r="JP4" i="16" s="1"/>
  <c r="JO4" i="16" a="1"/>
  <c r="JO4" i="16" s="1"/>
  <c r="JN4" i="16" a="1"/>
  <c r="JN4" i="16" s="1"/>
  <c r="JM4" i="16" a="1"/>
  <c r="JM4" i="16" s="1"/>
  <c r="JL4" i="16" a="1"/>
  <c r="JL4" i="16" s="1"/>
  <c r="JK4" i="16" a="1"/>
  <c r="JK4" i="16" s="1"/>
  <c r="JJ4" i="16" a="1"/>
  <c r="JJ4" i="16" s="1"/>
  <c r="JI4" i="16" a="1"/>
  <c r="JI4" i="16" s="1"/>
  <c r="JH4" i="16" a="1"/>
  <c r="JH4" i="16" s="1"/>
  <c r="JG4" i="16" a="1"/>
  <c r="JG4" i="16" s="1"/>
  <c r="JF4" i="16" a="1"/>
  <c r="JF4" i="16" s="1"/>
  <c r="JE4" i="16" a="1"/>
  <c r="JE4" i="16" s="1"/>
  <c r="JD4" i="16" a="1"/>
  <c r="JD4" i="16" s="1"/>
  <c r="JC4" i="16" a="1"/>
  <c r="JC4" i="16" s="1"/>
  <c r="JB4" i="16" a="1"/>
  <c r="JB4" i="16" s="1"/>
  <c r="JA4" i="16" a="1"/>
  <c r="JA4" i="16" s="1"/>
  <c r="IZ4" i="16" a="1"/>
  <c r="IZ4" i="16" s="1"/>
  <c r="IY4" i="16" a="1"/>
  <c r="IY4" i="16" s="1"/>
  <c r="IX4" i="16" a="1"/>
  <c r="IX4" i="16" s="1"/>
  <c r="IW4" i="16" a="1"/>
  <c r="IW4" i="16" s="1"/>
  <c r="IV4" i="16" a="1"/>
  <c r="IV4" i="16" s="1"/>
  <c r="IU4" i="16" a="1"/>
  <c r="IU4" i="16" s="1"/>
  <c r="IT4" i="16" a="1"/>
  <c r="IT4" i="16" s="1"/>
  <c r="IS4" i="16" a="1"/>
  <c r="IS4" i="16" s="1"/>
  <c r="IR4" i="16" a="1"/>
  <c r="IR4" i="16" s="1"/>
  <c r="IQ4" i="16" a="1"/>
  <c r="IQ4" i="16" s="1"/>
  <c r="IP4" i="16" a="1"/>
  <c r="IP4" i="16" s="1"/>
  <c r="IO4" i="16" a="1"/>
  <c r="IO4" i="16" s="1"/>
  <c r="IN4" i="16" a="1"/>
  <c r="IN4" i="16" s="1"/>
  <c r="IM4" i="16" a="1"/>
  <c r="IM4" i="16" s="1"/>
  <c r="IL4" i="16" a="1"/>
  <c r="IL4" i="16" s="1"/>
  <c r="IK4" i="16" a="1"/>
  <c r="IK4" i="16" s="1"/>
  <c r="IJ4" i="16" a="1"/>
  <c r="IJ4" i="16" s="1"/>
  <c r="II4" i="16" a="1"/>
  <c r="II4" i="16" s="1"/>
  <c r="IH4" i="16" a="1"/>
  <c r="IH4" i="16" s="1"/>
  <c r="IG4" i="16" a="1"/>
  <c r="IG4" i="16" s="1"/>
  <c r="IF4" i="16" a="1"/>
  <c r="IF4" i="16" s="1"/>
  <c r="IE4" i="16" a="1"/>
  <c r="IE4" i="16" s="1"/>
  <c r="ID4" i="16" a="1"/>
  <c r="ID4" i="16" s="1"/>
  <c r="IC4" i="16" a="1"/>
  <c r="IC4" i="16" s="1"/>
  <c r="IB4" i="16" a="1"/>
  <c r="IB4" i="16" s="1"/>
  <c r="IA4" i="16" a="1"/>
  <c r="IA4" i="16" s="1"/>
  <c r="HZ4" i="16" a="1"/>
  <c r="HZ4" i="16" s="1"/>
  <c r="HY4" i="16" a="1"/>
  <c r="HY4" i="16" s="1"/>
  <c r="HX4" i="16" a="1"/>
  <c r="HX4" i="16" s="1"/>
  <c r="HW4" i="16" a="1"/>
  <c r="HW4" i="16" s="1"/>
  <c r="HV4" i="16" a="1"/>
  <c r="HV4" i="16" s="1"/>
  <c r="HU4" i="16" a="1"/>
  <c r="HU4" i="16" s="1"/>
  <c r="HT4" i="16" a="1"/>
  <c r="HT4" i="16" s="1"/>
  <c r="HS4" i="16" a="1"/>
  <c r="HS4" i="16" s="1"/>
  <c r="HR4" i="16" a="1"/>
  <c r="HR4" i="16" s="1"/>
  <c r="HQ4" i="16" a="1"/>
  <c r="HQ4" i="16" s="1"/>
  <c r="HP4" i="16" a="1"/>
  <c r="HP4" i="16" s="1"/>
  <c r="HO4" i="16" a="1"/>
  <c r="HO4" i="16" s="1"/>
  <c r="HN4" i="16" a="1"/>
  <c r="HN4" i="16" s="1"/>
  <c r="HM4" i="16" a="1"/>
  <c r="HM4" i="16" s="1"/>
  <c r="HL4" i="16" a="1"/>
  <c r="HL4" i="16" s="1"/>
  <c r="HK4" i="16" a="1"/>
  <c r="HK4" i="16" s="1"/>
  <c r="HJ4" i="16" a="1"/>
  <c r="HJ4" i="16" s="1"/>
  <c r="HI4" i="16" a="1"/>
  <c r="HI4" i="16" s="1"/>
  <c r="HH4" i="16" a="1"/>
  <c r="HH4" i="16" s="1"/>
  <c r="HG4" i="16" a="1"/>
  <c r="HG4" i="16" s="1"/>
  <c r="HF4" i="16" a="1"/>
  <c r="HF4" i="16" s="1"/>
  <c r="HE4" i="16" a="1"/>
  <c r="HE4" i="16" s="1"/>
  <c r="HD4" i="16" a="1"/>
  <c r="HD4" i="16" s="1"/>
  <c r="HC4" i="16" a="1"/>
  <c r="HC4" i="16" s="1"/>
  <c r="HB4" i="16" a="1"/>
  <c r="HB4" i="16" s="1"/>
  <c r="HA4" i="16" a="1"/>
  <c r="HA4" i="16" s="1"/>
  <c r="GZ4" i="16" a="1"/>
  <c r="GZ4" i="16" s="1"/>
  <c r="GY4" i="16" a="1"/>
  <c r="GY4" i="16" s="1"/>
  <c r="GX4" i="16" a="1"/>
  <c r="GX4" i="16" s="1"/>
  <c r="GW4" i="16" a="1"/>
  <c r="GW4" i="16" s="1"/>
  <c r="GV4" i="16" a="1"/>
  <c r="GV4" i="16" s="1"/>
  <c r="GU4" i="16" a="1"/>
  <c r="GU4" i="16" s="1"/>
  <c r="GT4" i="16" a="1"/>
  <c r="GT4" i="16" s="1"/>
  <c r="GS4" i="16" a="1"/>
  <c r="GS4" i="16" s="1"/>
  <c r="GR4" i="16" a="1"/>
  <c r="GR4" i="16" s="1"/>
  <c r="GQ4" i="16" a="1"/>
  <c r="GQ4" i="16" s="1"/>
  <c r="GP4" i="16" a="1"/>
  <c r="GP4" i="16" s="1"/>
  <c r="GO4" i="16" a="1"/>
  <c r="GO4" i="16" s="1"/>
  <c r="GN4" i="16" a="1"/>
  <c r="GN4" i="16" s="1"/>
  <c r="GM4" i="16" a="1"/>
  <c r="GM4" i="16" s="1"/>
  <c r="GL4" i="16" a="1"/>
  <c r="GL4" i="16" s="1"/>
  <c r="GK4" i="16" a="1"/>
  <c r="GK4" i="16" s="1"/>
  <c r="GJ4" i="16" a="1"/>
  <c r="GJ4" i="16" s="1"/>
  <c r="GI4" i="16" a="1"/>
  <c r="GI4" i="16" s="1"/>
  <c r="GH4" i="16" a="1"/>
  <c r="GH4" i="16" s="1"/>
  <c r="GG4" i="16" a="1"/>
  <c r="GG4" i="16" s="1"/>
  <c r="GF4" i="16" a="1"/>
  <c r="GF4" i="16" s="1"/>
  <c r="GE4" i="16" a="1"/>
  <c r="GE4" i="16" s="1"/>
  <c r="GD4" i="16" a="1"/>
  <c r="GD4" i="16" s="1"/>
  <c r="GC4" i="16" a="1"/>
  <c r="GC4" i="16" s="1"/>
  <c r="GB4" i="16" a="1"/>
  <c r="GB4" i="16" s="1"/>
  <c r="GA4" i="16" a="1"/>
  <c r="GA4" i="16" s="1"/>
  <c r="FZ4" i="16" a="1"/>
  <c r="FZ4" i="16" s="1"/>
  <c r="FY4" i="16" a="1"/>
  <c r="FY4" i="16" s="1"/>
  <c r="FX4" i="16" a="1"/>
  <c r="FX4" i="16" s="1"/>
  <c r="FW4" i="16" a="1"/>
  <c r="FW4" i="16" s="1"/>
  <c r="FV4" i="16" a="1"/>
  <c r="FV4" i="16" s="1"/>
  <c r="FU4" i="16" a="1"/>
  <c r="FU4" i="16" s="1"/>
  <c r="FT4" i="16" a="1"/>
  <c r="FT4" i="16" s="1"/>
  <c r="FS4" i="16" a="1"/>
  <c r="FS4" i="16" s="1"/>
  <c r="FR4" i="16" a="1"/>
  <c r="FR4" i="16" s="1"/>
  <c r="FQ4" i="16" a="1"/>
  <c r="FQ4" i="16" s="1"/>
  <c r="FP4" i="16" a="1"/>
  <c r="FP4" i="16" s="1"/>
  <c r="FO4" i="16" a="1"/>
  <c r="FO4" i="16" s="1"/>
  <c r="FN4" i="16" a="1"/>
  <c r="FN4" i="16" s="1"/>
  <c r="FM4" i="16" a="1"/>
  <c r="FM4" i="16" s="1"/>
  <c r="FL4" i="16" a="1"/>
  <c r="FL4" i="16" s="1"/>
  <c r="FK4" i="16" a="1"/>
  <c r="FK4" i="16" s="1"/>
  <c r="FJ4" i="16" a="1"/>
  <c r="FJ4" i="16" s="1"/>
  <c r="FI4" i="16" a="1"/>
  <c r="FI4" i="16" s="1"/>
  <c r="FH4" i="16" a="1"/>
  <c r="FH4" i="16" s="1"/>
  <c r="FG4" i="16" a="1"/>
  <c r="FG4" i="16" s="1"/>
  <c r="FF4" i="16" a="1"/>
  <c r="FF4" i="16" s="1"/>
  <c r="FE4" i="16" a="1"/>
  <c r="FE4" i="16" s="1"/>
  <c r="FD4" i="16" a="1"/>
  <c r="FD4" i="16" s="1"/>
  <c r="FC4" i="16" a="1"/>
  <c r="FC4" i="16" s="1"/>
  <c r="FB4" i="16" a="1"/>
  <c r="FB4" i="16" s="1"/>
  <c r="FA4" i="16" a="1"/>
  <c r="FA4" i="16" s="1"/>
  <c r="EZ4" i="16" a="1"/>
  <c r="EZ4" i="16" s="1"/>
  <c r="EY4" i="16" a="1"/>
  <c r="EY4" i="16" s="1"/>
  <c r="EX4" i="16" a="1"/>
  <c r="EX4" i="16" s="1"/>
  <c r="EW4" i="16" a="1"/>
  <c r="EW4" i="16" s="1"/>
  <c r="EV4" i="16" a="1"/>
  <c r="EV4" i="16" s="1"/>
  <c r="EU4" i="16" a="1"/>
  <c r="EU4" i="16" s="1"/>
  <c r="ET4" i="16" a="1"/>
  <c r="ET4" i="16" s="1"/>
  <c r="ES4" i="16" a="1"/>
  <c r="ES4" i="16" s="1"/>
  <c r="ER4" i="16" a="1"/>
  <c r="ER4" i="16" s="1"/>
  <c r="EQ4" i="16" a="1"/>
  <c r="EQ4" i="16" s="1"/>
  <c r="EP4" i="16" a="1"/>
  <c r="EP4" i="16" s="1"/>
  <c r="EO4" i="16" a="1"/>
  <c r="EO4" i="16" s="1"/>
  <c r="EN4" i="16" a="1"/>
  <c r="EN4" i="16" s="1"/>
  <c r="EM4" i="16" a="1"/>
  <c r="EM4" i="16" s="1"/>
  <c r="EL4" i="16" a="1"/>
  <c r="EL4" i="16" s="1"/>
  <c r="EK4" i="16" a="1"/>
  <c r="EK4" i="16" s="1"/>
  <c r="EJ4" i="16" a="1"/>
  <c r="EJ4" i="16" s="1"/>
  <c r="EI4" i="16" a="1"/>
  <c r="EI4" i="16" s="1"/>
  <c r="EH4" i="16" a="1"/>
  <c r="EH4" i="16" s="1"/>
  <c r="EG4" i="16" a="1"/>
  <c r="EG4" i="16" s="1"/>
  <c r="EF4" i="16" a="1"/>
  <c r="EF4" i="16" s="1"/>
  <c r="EE4" i="16" a="1"/>
  <c r="EE4" i="16" s="1"/>
  <c r="ED4" i="16" a="1"/>
  <c r="ED4" i="16" s="1"/>
  <c r="EC4" i="16" a="1"/>
  <c r="EC4" i="16" s="1"/>
  <c r="EB4" i="16" a="1"/>
  <c r="EB4" i="16" s="1"/>
  <c r="EA4" i="16" a="1"/>
  <c r="EA4" i="16" s="1"/>
  <c r="DZ4" i="16" a="1"/>
  <c r="DZ4" i="16" s="1"/>
  <c r="DY4" i="16" a="1"/>
  <c r="DY4" i="16" s="1"/>
  <c r="DX4" i="16" a="1"/>
  <c r="DX4" i="16" s="1"/>
  <c r="DW4" i="16" a="1"/>
  <c r="DW4" i="16" s="1"/>
  <c r="DV4" i="16" a="1"/>
  <c r="DV4" i="16" s="1"/>
  <c r="DU4" i="16" a="1"/>
  <c r="DU4" i="16" s="1"/>
  <c r="DT4" i="16" a="1"/>
  <c r="DT4" i="16" s="1"/>
  <c r="DS4" i="16" a="1"/>
  <c r="DS4" i="16" s="1"/>
  <c r="DR4" i="16" a="1"/>
  <c r="DR4" i="16" s="1"/>
  <c r="DQ4" i="16" a="1"/>
  <c r="DQ4" i="16" s="1"/>
  <c r="DP4" i="16" a="1"/>
  <c r="DP4" i="16" s="1"/>
  <c r="DO4" i="16" a="1"/>
  <c r="DO4" i="16" s="1"/>
  <c r="DN4" i="16" a="1"/>
  <c r="DN4" i="16" s="1"/>
  <c r="DM4" i="16" a="1"/>
  <c r="DM4" i="16" s="1"/>
  <c r="DL4" i="16" a="1"/>
  <c r="DL4" i="16" s="1"/>
  <c r="DK4" i="16" a="1"/>
  <c r="DK4" i="16" s="1"/>
  <c r="DJ4" i="16" a="1"/>
  <c r="DJ4" i="16" s="1"/>
  <c r="DI4" i="16" a="1"/>
  <c r="DI4" i="16" s="1"/>
  <c r="DH4" i="16" a="1"/>
  <c r="DH4" i="16" s="1"/>
  <c r="DG4" i="16" a="1"/>
  <c r="DG4" i="16" s="1"/>
  <c r="DF4" i="16" a="1"/>
  <c r="DF4" i="16" s="1"/>
  <c r="DE4" i="16" a="1"/>
  <c r="DE4" i="16" s="1"/>
  <c r="DD4" i="16" a="1"/>
  <c r="DD4" i="16" s="1"/>
  <c r="DC4" i="16" a="1"/>
  <c r="DC4" i="16" s="1"/>
  <c r="DB4" i="16" a="1"/>
  <c r="DB4" i="16" s="1"/>
  <c r="DA4" i="16" a="1"/>
  <c r="DA4" i="16" s="1"/>
  <c r="CZ4" i="16" a="1"/>
  <c r="CZ4" i="16" s="1"/>
  <c r="CY4" i="16" a="1"/>
  <c r="CY4" i="16" s="1"/>
  <c r="CX4" i="16" a="1"/>
  <c r="CX4" i="16" s="1"/>
  <c r="CW4" i="16" a="1"/>
  <c r="CW4" i="16" s="1"/>
  <c r="CV4" i="16" a="1"/>
  <c r="CV4" i="16" s="1"/>
  <c r="CU4" i="16" a="1"/>
  <c r="CU4" i="16" s="1"/>
  <c r="CT4" i="16" a="1"/>
  <c r="CT4" i="16" s="1"/>
  <c r="CS4" i="16" a="1"/>
  <c r="CS4" i="16" s="1"/>
  <c r="CR4" i="16" a="1"/>
  <c r="CR4" i="16" s="1"/>
  <c r="CQ4" i="16" a="1"/>
  <c r="CQ4" i="16" s="1"/>
  <c r="CP4" i="16" a="1"/>
  <c r="CP4" i="16" s="1"/>
  <c r="CO4" i="16" a="1"/>
  <c r="CO4" i="16" s="1"/>
  <c r="CN4" i="16" a="1"/>
  <c r="CN4" i="16" s="1"/>
  <c r="CM4" i="16" a="1"/>
  <c r="CM4" i="16" s="1"/>
  <c r="CL4" i="16" a="1"/>
  <c r="CL4" i="16" s="1"/>
  <c r="CK4" i="16" a="1"/>
  <c r="CK4" i="16" s="1"/>
  <c r="CJ4" i="16" a="1"/>
  <c r="CJ4" i="16" s="1"/>
  <c r="CI4" i="16" a="1"/>
  <c r="CI4" i="16" s="1"/>
  <c r="CH4" i="16" a="1"/>
  <c r="CH4" i="16" s="1"/>
  <c r="CG4" i="16" a="1"/>
  <c r="CG4" i="16" s="1"/>
  <c r="CF4" i="16" a="1"/>
  <c r="CF4" i="16" s="1"/>
  <c r="CE4" i="16" a="1"/>
  <c r="CE4" i="16" s="1"/>
  <c r="CD4" i="16" a="1"/>
  <c r="CD4" i="16" s="1"/>
  <c r="CC4" i="16" a="1"/>
  <c r="CC4" i="16" s="1"/>
  <c r="CB4" i="16" a="1"/>
  <c r="CB4" i="16" s="1"/>
  <c r="CA4" i="16" a="1"/>
  <c r="CA4" i="16" s="1"/>
  <c r="BZ4" i="16" a="1"/>
  <c r="BZ4" i="16" s="1"/>
  <c r="BY4" i="16" a="1"/>
  <c r="BY4" i="16" s="1"/>
  <c r="BX4" i="16" a="1"/>
  <c r="BX4" i="16" s="1"/>
  <c r="BW4" i="16" a="1"/>
  <c r="BW4" i="16" s="1"/>
  <c r="BV4" i="16" a="1"/>
  <c r="BV4" i="16" s="1"/>
  <c r="BU4" i="16" a="1"/>
  <c r="BU4" i="16" s="1"/>
  <c r="BT4" i="16" a="1"/>
  <c r="BT4" i="16" s="1"/>
  <c r="BS4" i="16" a="1"/>
  <c r="BS4" i="16" s="1"/>
  <c r="BR4" i="16" a="1"/>
  <c r="BR4" i="16" s="1"/>
  <c r="BQ4" i="16" a="1"/>
  <c r="BQ4" i="16" s="1"/>
  <c r="BP4" i="16" a="1"/>
  <c r="BP4" i="16" s="1"/>
  <c r="BO4" i="16" a="1"/>
  <c r="BO4" i="16" s="1"/>
  <c r="BN4" i="16" a="1"/>
  <c r="BN4" i="16" s="1"/>
  <c r="BM4" i="16" a="1"/>
  <c r="BM4" i="16" s="1"/>
  <c r="BL4" i="16" a="1"/>
  <c r="BL4" i="16" s="1"/>
  <c r="BK4" i="16" a="1"/>
  <c r="BK4" i="16" s="1"/>
  <c r="BJ4" i="16" a="1"/>
  <c r="BJ4" i="16" s="1"/>
  <c r="BI4" i="16" a="1"/>
  <c r="BI4" i="16" s="1"/>
  <c r="BH4" i="16" a="1"/>
  <c r="BH4" i="16" s="1"/>
  <c r="BG4" i="16" a="1"/>
  <c r="BG4" i="16" s="1"/>
  <c r="BF4" i="16" a="1"/>
  <c r="BF4" i="16" s="1"/>
  <c r="BE4" i="16" a="1"/>
  <c r="BE4" i="16" s="1"/>
  <c r="BD4" i="16" a="1"/>
  <c r="BD4" i="16" s="1"/>
  <c r="BC4" i="16" a="1"/>
  <c r="BC4" i="16" s="1"/>
  <c r="BB4" i="16" a="1"/>
  <c r="BB4" i="16" s="1"/>
  <c r="BA4" i="16" a="1"/>
  <c r="BA4" i="16" s="1"/>
  <c r="AZ4" i="16" a="1"/>
  <c r="AZ4" i="16" s="1"/>
  <c r="AY4" i="16" a="1"/>
  <c r="AY4" i="16" s="1"/>
  <c r="AX4" i="16" a="1"/>
  <c r="AX4" i="16" s="1"/>
  <c r="AW4" i="16" a="1"/>
  <c r="AW4" i="16" s="1"/>
  <c r="AV4" i="16" a="1"/>
  <c r="AV4" i="16" s="1"/>
  <c r="AU4" i="16" a="1"/>
  <c r="AU4" i="16" s="1"/>
  <c r="AT4" i="16" a="1"/>
  <c r="AT4" i="16" s="1"/>
  <c r="AS4" i="16" a="1"/>
  <c r="AS4" i="16" s="1"/>
  <c r="AR4" i="16" a="1"/>
  <c r="AR4" i="16" s="1"/>
  <c r="AQ4" i="16" a="1"/>
  <c r="AQ4" i="16" s="1"/>
  <c r="AP4" i="16" a="1"/>
  <c r="AP4" i="16" s="1"/>
  <c r="AO4" i="16" a="1"/>
  <c r="AO4" i="16" s="1"/>
  <c r="AN4" i="16" a="1"/>
  <c r="AN4" i="16" s="1"/>
  <c r="AM4" i="16" a="1"/>
  <c r="AM4" i="16" s="1"/>
  <c r="AL4" i="16" a="1"/>
  <c r="AL4" i="16" s="1"/>
  <c r="AK4" i="16" a="1"/>
  <c r="AK4" i="16" s="1"/>
  <c r="AJ4" i="16" a="1"/>
  <c r="AJ4" i="16" s="1"/>
  <c r="AI4" i="16" a="1"/>
  <c r="AI4" i="16" s="1"/>
  <c r="AH4" i="16" a="1"/>
  <c r="AH4" i="16" s="1"/>
  <c r="AG4" i="16" a="1"/>
  <c r="AG4" i="16" s="1"/>
  <c r="AF4" i="16" a="1"/>
  <c r="AF4" i="16" s="1"/>
  <c r="AE4" i="16" a="1"/>
  <c r="AE4" i="16" s="1"/>
  <c r="AD4" i="16" a="1"/>
  <c r="AD4" i="16" s="1"/>
  <c r="AC4" i="16" a="1"/>
  <c r="AC4" i="16" s="1"/>
  <c r="AB4" i="16" a="1"/>
  <c r="AB4" i="16" s="1"/>
  <c r="AA4" i="16" a="1"/>
  <c r="AA4" i="16" s="1"/>
  <c r="Z4" i="16" a="1"/>
  <c r="Z4" i="16" s="1"/>
  <c r="Y4" i="16" a="1"/>
  <c r="Y4" i="16" s="1"/>
  <c r="X4" i="16" a="1"/>
  <c r="X4" i="16" s="1"/>
  <c r="W4" i="16" a="1"/>
  <c r="W4" i="16" s="1"/>
  <c r="V4" i="16" a="1"/>
  <c r="V4" i="16" s="1"/>
  <c r="U4" i="16" a="1"/>
  <c r="U4" i="16" s="1"/>
  <c r="T4" i="16" a="1"/>
  <c r="T4" i="16" s="1"/>
  <c r="S4" i="16" a="1"/>
  <c r="S4" i="16" s="1"/>
  <c r="R4" i="16" a="1"/>
  <c r="R4" i="16" s="1"/>
  <c r="Q4" i="16" a="1"/>
  <c r="Q4" i="16" s="1"/>
  <c r="P4" i="16" a="1"/>
  <c r="P4" i="16" s="1"/>
  <c r="O4" i="16" a="1"/>
  <c r="O4" i="16" s="1"/>
  <c r="N4" i="16" a="1"/>
  <c r="N4" i="16" s="1"/>
  <c r="M4" i="16" a="1"/>
  <c r="M4" i="16" s="1"/>
  <c r="L4" i="16" a="1"/>
  <c r="L4" i="16" s="1"/>
  <c r="K4" i="16" a="1"/>
  <c r="K4" i="16" s="1"/>
  <c r="J4" i="16" a="1"/>
  <c r="J4" i="16" s="1"/>
  <c r="NJ3" i="16" a="1"/>
  <c r="NJ3" i="16" s="1"/>
  <c r="NI3" i="16" a="1"/>
  <c r="NI3" i="16" s="1"/>
  <c r="NH3" i="16" a="1"/>
  <c r="NH3" i="16" s="1"/>
  <c r="NG3" i="16" a="1"/>
  <c r="NG3" i="16" s="1"/>
  <c r="NF3" i="16" a="1"/>
  <c r="NF3" i="16" s="1"/>
  <c r="NE3" i="16" a="1"/>
  <c r="NE3" i="16" s="1"/>
  <c r="ND3" i="16" a="1"/>
  <c r="ND3" i="16" s="1"/>
  <c r="NC3" i="16" a="1"/>
  <c r="NC3" i="16" s="1"/>
  <c r="NB3" i="16" a="1"/>
  <c r="NB3" i="16" s="1"/>
  <c r="NA3" i="16" a="1"/>
  <c r="NA3" i="16" s="1"/>
  <c r="MZ3" i="16" a="1"/>
  <c r="MZ3" i="16" s="1"/>
  <c r="MY3" i="16" a="1"/>
  <c r="MY3" i="16" s="1"/>
  <c r="MX3" i="16" a="1"/>
  <c r="MX3" i="16" s="1"/>
  <c r="MW3" i="16" a="1"/>
  <c r="MW3" i="16" s="1"/>
  <c r="MV3" i="16" a="1"/>
  <c r="MV3" i="16" s="1"/>
  <c r="MU3" i="16" a="1"/>
  <c r="MU3" i="16" s="1"/>
  <c r="MT3" i="16" a="1"/>
  <c r="MT3" i="16" s="1"/>
  <c r="MS3" i="16" a="1"/>
  <c r="MS3" i="16" s="1"/>
  <c r="MR3" i="16" a="1"/>
  <c r="MR3" i="16" s="1"/>
  <c r="MQ3" i="16" a="1"/>
  <c r="MQ3" i="16" s="1"/>
  <c r="MP3" i="16" a="1"/>
  <c r="MP3" i="16" s="1"/>
  <c r="MO3" i="16" a="1"/>
  <c r="MO3" i="16" s="1"/>
  <c r="MN3" i="16" a="1"/>
  <c r="MN3" i="16" s="1"/>
  <c r="MM3" i="16" a="1"/>
  <c r="MM3" i="16" s="1"/>
  <c r="ML3" i="16" a="1"/>
  <c r="ML3" i="16" s="1"/>
  <c r="MK3" i="16" a="1"/>
  <c r="MK3" i="16" s="1"/>
  <c r="MJ3" i="16" a="1"/>
  <c r="MJ3" i="16" s="1"/>
  <c r="MI3" i="16" a="1"/>
  <c r="MI3" i="16" s="1"/>
  <c r="MH3" i="16" a="1"/>
  <c r="MH3" i="16" s="1"/>
  <c r="MG3" i="16" a="1"/>
  <c r="MG3" i="16" s="1"/>
  <c r="MF3" i="16" a="1"/>
  <c r="MF3" i="16" s="1"/>
  <c r="ME3" i="16" a="1"/>
  <c r="ME3" i="16" s="1"/>
  <c r="MD3" i="16" a="1"/>
  <c r="MD3" i="16" s="1"/>
  <c r="MC3" i="16" a="1"/>
  <c r="MC3" i="16" s="1"/>
  <c r="MB3" i="16" a="1"/>
  <c r="MB3" i="16" s="1"/>
  <c r="MA3" i="16" a="1"/>
  <c r="MA3" i="16" s="1"/>
  <c r="LZ3" i="16" a="1"/>
  <c r="LZ3" i="16" s="1"/>
  <c r="LY3" i="16" a="1"/>
  <c r="LY3" i="16" s="1"/>
  <c r="LX3" i="16" a="1"/>
  <c r="LX3" i="16" s="1"/>
  <c r="LW3" i="16" a="1"/>
  <c r="LW3" i="16" s="1"/>
  <c r="LV3" i="16" a="1"/>
  <c r="LV3" i="16" s="1"/>
  <c r="LU3" i="16" a="1"/>
  <c r="LU3" i="16" s="1"/>
  <c r="LT3" i="16" a="1"/>
  <c r="LT3" i="16" s="1"/>
  <c r="LS3" i="16" a="1"/>
  <c r="LS3" i="16" s="1"/>
  <c r="LR3" i="16" a="1"/>
  <c r="LR3" i="16" s="1"/>
  <c r="LQ3" i="16" a="1"/>
  <c r="LQ3" i="16" s="1"/>
  <c r="LP3" i="16" a="1"/>
  <c r="LP3" i="16" s="1"/>
  <c r="LO3" i="16" a="1"/>
  <c r="LO3" i="16" s="1"/>
  <c r="LN3" i="16" a="1"/>
  <c r="LN3" i="16" s="1"/>
  <c r="LM3" i="16" a="1"/>
  <c r="LM3" i="16" s="1"/>
  <c r="LL3" i="16" a="1"/>
  <c r="LL3" i="16" s="1"/>
  <c r="LK3" i="16" a="1"/>
  <c r="LK3" i="16" s="1"/>
  <c r="LJ3" i="16" a="1"/>
  <c r="LJ3" i="16" s="1"/>
  <c r="LI3" i="16" a="1"/>
  <c r="LI3" i="16" s="1"/>
  <c r="LH3" i="16" a="1"/>
  <c r="LH3" i="16" s="1"/>
  <c r="LG3" i="16" a="1"/>
  <c r="LG3" i="16" s="1"/>
  <c r="LF3" i="16" a="1"/>
  <c r="LF3" i="16" s="1"/>
  <c r="LE3" i="16" a="1"/>
  <c r="LE3" i="16" s="1"/>
  <c r="LD3" i="16" a="1"/>
  <c r="LD3" i="16" s="1"/>
  <c r="LC3" i="16" a="1"/>
  <c r="LC3" i="16" s="1"/>
  <c r="LB3" i="16" a="1"/>
  <c r="LB3" i="16" s="1"/>
  <c r="LA3" i="16" a="1"/>
  <c r="LA3" i="16" s="1"/>
  <c r="KZ3" i="16" a="1"/>
  <c r="KZ3" i="16" s="1"/>
  <c r="KY3" i="16" a="1"/>
  <c r="KY3" i="16" s="1"/>
  <c r="KX3" i="16" a="1"/>
  <c r="KX3" i="16" s="1"/>
  <c r="KW3" i="16" a="1"/>
  <c r="KW3" i="16" s="1"/>
  <c r="KV3" i="16" a="1"/>
  <c r="KV3" i="16" s="1"/>
  <c r="KU3" i="16" a="1"/>
  <c r="KU3" i="16" s="1"/>
  <c r="KT3" i="16" a="1"/>
  <c r="KT3" i="16" s="1"/>
  <c r="KS3" i="16" a="1"/>
  <c r="KS3" i="16" s="1"/>
  <c r="KR3" i="16" a="1"/>
  <c r="KR3" i="16" s="1"/>
  <c r="KQ3" i="16" a="1"/>
  <c r="KQ3" i="16" s="1"/>
  <c r="KP3" i="16" a="1"/>
  <c r="KP3" i="16" s="1"/>
  <c r="KO3" i="16" a="1"/>
  <c r="KO3" i="16" s="1"/>
  <c r="KN3" i="16" a="1"/>
  <c r="KN3" i="16" s="1"/>
  <c r="KM3" i="16" a="1"/>
  <c r="KM3" i="16" s="1"/>
  <c r="KL3" i="16" a="1"/>
  <c r="KL3" i="16" s="1"/>
  <c r="KK3" i="16" a="1"/>
  <c r="KK3" i="16" s="1"/>
  <c r="KJ3" i="16" a="1"/>
  <c r="KJ3" i="16" s="1"/>
  <c r="KI3" i="16" a="1"/>
  <c r="KI3" i="16" s="1"/>
  <c r="KH3" i="16" a="1"/>
  <c r="KH3" i="16" s="1"/>
  <c r="KG3" i="16" a="1"/>
  <c r="KG3" i="16" s="1"/>
  <c r="KF3" i="16" a="1"/>
  <c r="KF3" i="16" s="1"/>
  <c r="KE3" i="16" a="1"/>
  <c r="KE3" i="16" s="1"/>
  <c r="KD3" i="16" a="1"/>
  <c r="KD3" i="16" s="1"/>
  <c r="KC3" i="16" a="1"/>
  <c r="KC3" i="16" s="1"/>
  <c r="KB3" i="16" a="1"/>
  <c r="KB3" i="16" s="1"/>
  <c r="KA3" i="16" a="1"/>
  <c r="KA3" i="16" s="1"/>
  <c r="JZ3" i="16" a="1"/>
  <c r="JZ3" i="16" s="1"/>
  <c r="JY3" i="16" a="1"/>
  <c r="JY3" i="16" s="1"/>
  <c r="JX3" i="16" a="1"/>
  <c r="JX3" i="16" s="1"/>
  <c r="JW3" i="16" a="1"/>
  <c r="JW3" i="16" s="1"/>
  <c r="JV3" i="16" a="1"/>
  <c r="JV3" i="16" s="1"/>
  <c r="JU3" i="16" a="1"/>
  <c r="JU3" i="16" s="1"/>
  <c r="JT3" i="16" a="1"/>
  <c r="JT3" i="16" s="1"/>
  <c r="JS3" i="16" a="1"/>
  <c r="JS3" i="16" s="1"/>
  <c r="JR3" i="16" a="1"/>
  <c r="JR3" i="16" s="1"/>
  <c r="JQ3" i="16" a="1"/>
  <c r="JQ3" i="16" s="1"/>
  <c r="JP3" i="16" a="1"/>
  <c r="JP3" i="16" s="1"/>
  <c r="JO3" i="16" a="1"/>
  <c r="JO3" i="16" s="1"/>
  <c r="JN3" i="16" a="1"/>
  <c r="JN3" i="16" s="1"/>
  <c r="JM3" i="16" a="1"/>
  <c r="JM3" i="16" s="1"/>
  <c r="JL3" i="16" a="1"/>
  <c r="JL3" i="16" s="1"/>
  <c r="JK3" i="16" a="1"/>
  <c r="JK3" i="16" s="1"/>
  <c r="JJ3" i="16" a="1"/>
  <c r="JJ3" i="16" s="1"/>
  <c r="JI3" i="16" a="1"/>
  <c r="JI3" i="16" s="1"/>
  <c r="JH3" i="16" a="1"/>
  <c r="JH3" i="16" s="1"/>
  <c r="JG3" i="16" a="1"/>
  <c r="JG3" i="16" s="1"/>
  <c r="JF3" i="16" a="1"/>
  <c r="JF3" i="16" s="1"/>
  <c r="JE3" i="16" a="1"/>
  <c r="JE3" i="16" s="1"/>
  <c r="JD3" i="16" a="1"/>
  <c r="JD3" i="16" s="1"/>
  <c r="JC3" i="16" a="1"/>
  <c r="JC3" i="16" s="1"/>
  <c r="JB3" i="16" a="1"/>
  <c r="JB3" i="16" s="1"/>
  <c r="JA3" i="16" a="1"/>
  <c r="JA3" i="16" s="1"/>
  <c r="IZ3" i="16" a="1"/>
  <c r="IZ3" i="16" s="1"/>
  <c r="IY3" i="16" a="1"/>
  <c r="IY3" i="16" s="1"/>
  <c r="IX3" i="16" a="1"/>
  <c r="IX3" i="16" s="1"/>
  <c r="IW3" i="16" a="1"/>
  <c r="IW3" i="16" s="1"/>
  <c r="IV3" i="16" a="1"/>
  <c r="IV3" i="16" s="1"/>
  <c r="IU3" i="16" a="1"/>
  <c r="IU3" i="16" s="1"/>
  <c r="IT3" i="16" a="1"/>
  <c r="IT3" i="16" s="1"/>
  <c r="IS3" i="16" a="1"/>
  <c r="IS3" i="16" s="1"/>
  <c r="IR3" i="16" a="1"/>
  <c r="IR3" i="16" s="1"/>
  <c r="IQ3" i="16" a="1"/>
  <c r="IQ3" i="16" s="1"/>
  <c r="IP3" i="16" a="1"/>
  <c r="IP3" i="16" s="1"/>
  <c r="IO3" i="16" a="1"/>
  <c r="IO3" i="16" s="1"/>
  <c r="IN3" i="16" a="1"/>
  <c r="IN3" i="16" s="1"/>
  <c r="IM3" i="16" a="1"/>
  <c r="IM3" i="16" s="1"/>
  <c r="IL3" i="16" a="1"/>
  <c r="IL3" i="16" s="1"/>
  <c r="IK3" i="16" a="1"/>
  <c r="IK3" i="16" s="1"/>
  <c r="IJ3" i="16" a="1"/>
  <c r="IJ3" i="16" s="1"/>
  <c r="II3" i="16" a="1"/>
  <c r="II3" i="16" s="1"/>
  <c r="IH3" i="16" a="1"/>
  <c r="IH3" i="16" s="1"/>
  <c r="IG3" i="16" a="1"/>
  <c r="IG3" i="16" s="1"/>
  <c r="IF3" i="16" a="1"/>
  <c r="IF3" i="16" s="1"/>
  <c r="IE3" i="16" a="1"/>
  <c r="IE3" i="16" s="1"/>
  <c r="ID3" i="16" a="1"/>
  <c r="ID3" i="16" s="1"/>
  <c r="IC3" i="16" a="1"/>
  <c r="IC3" i="16" s="1"/>
  <c r="IB3" i="16" a="1"/>
  <c r="IB3" i="16" s="1"/>
  <c r="IA3" i="16" a="1"/>
  <c r="IA3" i="16" s="1"/>
  <c r="HZ3" i="16" a="1"/>
  <c r="HZ3" i="16" s="1"/>
  <c r="HY3" i="16" a="1"/>
  <c r="HY3" i="16" s="1"/>
  <c r="HX3" i="16" a="1"/>
  <c r="HX3" i="16" s="1"/>
  <c r="HW3" i="16" a="1"/>
  <c r="HW3" i="16" s="1"/>
  <c r="HV3" i="16" a="1"/>
  <c r="HV3" i="16" s="1"/>
  <c r="HU3" i="16" a="1"/>
  <c r="HU3" i="16" s="1"/>
  <c r="HT3" i="16" a="1"/>
  <c r="HT3" i="16" s="1"/>
  <c r="HS3" i="16" a="1"/>
  <c r="HS3" i="16" s="1"/>
  <c r="HR3" i="16" a="1"/>
  <c r="HR3" i="16" s="1"/>
  <c r="HQ3" i="16" a="1"/>
  <c r="HQ3" i="16" s="1"/>
  <c r="HP3" i="16" a="1"/>
  <c r="HP3" i="16" s="1"/>
  <c r="HO3" i="16" a="1"/>
  <c r="HO3" i="16" s="1"/>
  <c r="HN3" i="16" a="1"/>
  <c r="HN3" i="16" s="1"/>
  <c r="HM3" i="16" a="1"/>
  <c r="HM3" i="16" s="1"/>
  <c r="HL3" i="16" a="1"/>
  <c r="HL3" i="16" s="1"/>
  <c r="HK3" i="16" a="1"/>
  <c r="HK3" i="16" s="1"/>
  <c r="HJ3" i="16" a="1"/>
  <c r="HJ3" i="16" s="1"/>
  <c r="HI3" i="16" a="1"/>
  <c r="HI3" i="16" s="1"/>
  <c r="HH3" i="16" a="1"/>
  <c r="HH3" i="16" s="1"/>
  <c r="HG3" i="16" a="1"/>
  <c r="HG3" i="16" s="1"/>
  <c r="HF3" i="16" a="1"/>
  <c r="HF3" i="16" s="1"/>
  <c r="HE3" i="16" a="1"/>
  <c r="HE3" i="16" s="1"/>
  <c r="HD3" i="16" a="1"/>
  <c r="HD3" i="16" s="1"/>
  <c r="HC3" i="16" a="1"/>
  <c r="HC3" i="16" s="1"/>
  <c r="HB3" i="16" a="1"/>
  <c r="HB3" i="16" s="1"/>
  <c r="HA3" i="16" a="1"/>
  <c r="HA3" i="16" s="1"/>
  <c r="GZ3" i="16" a="1"/>
  <c r="GZ3" i="16" s="1"/>
  <c r="GY3" i="16" a="1"/>
  <c r="GY3" i="16" s="1"/>
  <c r="GX3" i="16" a="1"/>
  <c r="GX3" i="16" s="1"/>
  <c r="GW3" i="16" a="1"/>
  <c r="GW3" i="16" s="1"/>
  <c r="GV3" i="16" a="1"/>
  <c r="GV3" i="16" s="1"/>
  <c r="GU3" i="16" a="1"/>
  <c r="GU3" i="16" s="1"/>
  <c r="GT3" i="16" a="1"/>
  <c r="GT3" i="16" s="1"/>
  <c r="GS3" i="16" a="1"/>
  <c r="GS3" i="16" s="1"/>
  <c r="GR3" i="16" a="1"/>
  <c r="GR3" i="16" s="1"/>
  <c r="GQ3" i="16" a="1"/>
  <c r="GQ3" i="16" s="1"/>
  <c r="GP3" i="16" a="1"/>
  <c r="GP3" i="16" s="1"/>
  <c r="GO3" i="16" a="1"/>
  <c r="GO3" i="16" s="1"/>
  <c r="GN3" i="16" a="1"/>
  <c r="GN3" i="16" s="1"/>
  <c r="GM3" i="16" a="1"/>
  <c r="GM3" i="16" s="1"/>
  <c r="GL3" i="16" a="1"/>
  <c r="GL3" i="16" s="1"/>
  <c r="GK3" i="16" a="1"/>
  <c r="GK3" i="16" s="1"/>
  <c r="GJ3" i="16" a="1"/>
  <c r="GJ3" i="16" s="1"/>
  <c r="GI3" i="16" a="1"/>
  <c r="GI3" i="16" s="1"/>
  <c r="GH3" i="16" a="1"/>
  <c r="GH3" i="16" s="1"/>
  <c r="GG3" i="16" a="1"/>
  <c r="GG3" i="16" s="1"/>
  <c r="GF3" i="16" a="1"/>
  <c r="GF3" i="16" s="1"/>
  <c r="GE3" i="16" a="1"/>
  <c r="GE3" i="16" s="1"/>
  <c r="GD3" i="16" a="1"/>
  <c r="GD3" i="16" s="1"/>
  <c r="GC3" i="16" a="1"/>
  <c r="GC3" i="16" s="1"/>
  <c r="GB3" i="16" a="1"/>
  <c r="GB3" i="16" s="1"/>
  <c r="GA3" i="16" a="1"/>
  <c r="GA3" i="16" s="1"/>
  <c r="FZ3" i="16" a="1"/>
  <c r="FZ3" i="16" s="1"/>
  <c r="FY3" i="16" a="1"/>
  <c r="FY3" i="16" s="1"/>
  <c r="FX3" i="16" a="1"/>
  <c r="FX3" i="16" s="1"/>
  <c r="FW3" i="16" a="1"/>
  <c r="FW3" i="16" s="1"/>
  <c r="FV3" i="16" a="1"/>
  <c r="FV3" i="16" s="1"/>
  <c r="FU3" i="16" a="1"/>
  <c r="FU3" i="16" s="1"/>
  <c r="FT3" i="16" a="1"/>
  <c r="FT3" i="16" s="1"/>
  <c r="FS3" i="16" a="1"/>
  <c r="FS3" i="16" s="1"/>
  <c r="FR3" i="16" a="1"/>
  <c r="FR3" i="16" s="1"/>
  <c r="FQ3" i="16" a="1"/>
  <c r="FQ3" i="16" s="1"/>
  <c r="FP3" i="16" a="1"/>
  <c r="FP3" i="16" s="1"/>
  <c r="FO3" i="16" a="1"/>
  <c r="FO3" i="16" s="1"/>
  <c r="FN3" i="16" a="1"/>
  <c r="FN3" i="16" s="1"/>
  <c r="FM3" i="16" a="1"/>
  <c r="FM3" i="16" s="1"/>
  <c r="FL3" i="16" a="1"/>
  <c r="FL3" i="16" s="1"/>
  <c r="FK3" i="16" a="1"/>
  <c r="FK3" i="16" s="1"/>
  <c r="FJ3" i="16" a="1"/>
  <c r="FJ3" i="16" s="1"/>
  <c r="FI3" i="16" a="1"/>
  <c r="FI3" i="16" s="1"/>
  <c r="FH3" i="16" a="1"/>
  <c r="FH3" i="16" s="1"/>
  <c r="FG3" i="16" a="1"/>
  <c r="FG3" i="16" s="1"/>
  <c r="FF3" i="16" a="1"/>
  <c r="FF3" i="16" s="1"/>
  <c r="FE3" i="16" a="1"/>
  <c r="FE3" i="16" s="1"/>
  <c r="FD3" i="16" a="1"/>
  <c r="FD3" i="16" s="1"/>
  <c r="FC3" i="16" a="1"/>
  <c r="FC3" i="16" s="1"/>
  <c r="FB3" i="16" a="1"/>
  <c r="FB3" i="16" s="1"/>
  <c r="FA3" i="16" a="1"/>
  <c r="FA3" i="16" s="1"/>
  <c r="EZ3" i="16" a="1"/>
  <c r="EZ3" i="16" s="1"/>
  <c r="EY3" i="16" a="1"/>
  <c r="EY3" i="16" s="1"/>
  <c r="EX3" i="16" a="1"/>
  <c r="EX3" i="16" s="1"/>
  <c r="EW3" i="16" a="1"/>
  <c r="EW3" i="16" s="1"/>
  <c r="EV3" i="16" a="1"/>
  <c r="EV3" i="16" s="1"/>
  <c r="EU3" i="16" a="1"/>
  <c r="EU3" i="16" s="1"/>
  <c r="ET3" i="16" a="1"/>
  <c r="ET3" i="16" s="1"/>
  <c r="ES3" i="16" a="1"/>
  <c r="ES3" i="16" s="1"/>
  <c r="ER3" i="16" a="1"/>
  <c r="ER3" i="16" s="1"/>
  <c r="EQ3" i="16" a="1"/>
  <c r="EQ3" i="16" s="1"/>
  <c r="EP3" i="16" a="1"/>
  <c r="EP3" i="16" s="1"/>
  <c r="EO3" i="16" a="1"/>
  <c r="EO3" i="16" s="1"/>
  <c r="EN3" i="16" a="1"/>
  <c r="EN3" i="16" s="1"/>
  <c r="EM3" i="16" a="1"/>
  <c r="EM3" i="16" s="1"/>
  <c r="EL3" i="16" a="1"/>
  <c r="EL3" i="16" s="1"/>
  <c r="EK3" i="16" a="1"/>
  <c r="EK3" i="16" s="1"/>
  <c r="EJ3" i="16" a="1"/>
  <c r="EJ3" i="16" s="1"/>
  <c r="EI3" i="16" a="1"/>
  <c r="EI3" i="16" s="1"/>
  <c r="EH3" i="16" a="1"/>
  <c r="EH3" i="16" s="1"/>
  <c r="EG3" i="16" a="1"/>
  <c r="EG3" i="16" s="1"/>
  <c r="EF3" i="16" a="1"/>
  <c r="EF3" i="16" s="1"/>
  <c r="EE3" i="16" a="1"/>
  <c r="EE3" i="16" s="1"/>
  <c r="ED3" i="16" a="1"/>
  <c r="ED3" i="16" s="1"/>
  <c r="EC3" i="16" a="1"/>
  <c r="EC3" i="16" s="1"/>
  <c r="EB3" i="16" a="1"/>
  <c r="EB3" i="16" s="1"/>
  <c r="EA3" i="16" a="1"/>
  <c r="EA3" i="16" s="1"/>
  <c r="DZ3" i="16" a="1"/>
  <c r="DZ3" i="16" s="1"/>
  <c r="DY3" i="16" a="1"/>
  <c r="DY3" i="16" s="1"/>
  <c r="DX3" i="16" a="1"/>
  <c r="DX3" i="16" s="1"/>
  <c r="DW3" i="16" a="1"/>
  <c r="DW3" i="16" s="1"/>
  <c r="DV3" i="16" a="1"/>
  <c r="DV3" i="16" s="1"/>
  <c r="DU3" i="16" a="1"/>
  <c r="DU3" i="16" s="1"/>
  <c r="DT3" i="16" a="1"/>
  <c r="DT3" i="16" s="1"/>
  <c r="DS3" i="16" a="1"/>
  <c r="DS3" i="16" s="1"/>
  <c r="DR3" i="16" a="1"/>
  <c r="DR3" i="16" s="1"/>
  <c r="DQ3" i="16" a="1"/>
  <c r="DQ3" i="16" s="1"/>
  <c r="DP3" i="16" a="1"/>
  <c r="DP3" i="16" s="1"/>
  <c r="DO3" i="16" a="1"/>
  <c r="DO3" i="16" s="1"/>
  <c r="DN3" i="16" a="1"/>
  <c r="DN3" i="16" s="1"/>
  <c r="DM3" i="16" a="1"/>
  <c r="DM3" i="16" s="1"/>
  <c r="DL3" i="16" a="1"/>
  <c r="DL3" i="16" s="1"/>
  <c r="DK3" i="16" a="1"/>
  <c r="DK3" i="16" s="1"/>
  <c r="DJ3" i="16" a="1"/>
  <c r="DJ3" i="16" s="1"/>
  <c r="DI3" i="16" a="1"/>
  <c r="DI3" i="16" s="1"/>
  <c r="DH3" i="16" a="1"/>
  <c r="DH3" i="16" s="1"/>
  <c r="DG3" i="16" a="1"/>
  <c r="DG3" i="16" s="1"/>
  <c r="DF3" i="16" a="1"/>
  <c r="DF3" i="16" s="1"/>
  <c r="DE3" i="16" a="1"/>
  <c r="DE3" i="16" s="1"/>
  <c r="DD3" i="16" a="1"/>
  <c r="DD3" i="16" s="1"/>
  <c r="DC3" i="16" a="1"/>
  <c r="DC3" i="16" s="1"/>
  <c r="DB3" i="16" a="1"/>
  <c r="DB3" i="16" s="1"/>
  <c r="DA3" i="16" a="1"/>
  <c r="DA3" i="16" s="1"/>
  <c r="CZ3" i="16" a="1"/>
  <c r="CZ3" i="16" s="1"/>
  <c r="CY3" i="16" a="1"/>
  <c r="CY3" i="16" s="1"/>
  <c r="CX3" i="16" a="1"/>
  <c r="CX3" i="16" s="1"/>
  <c r="CW3" i="16" a="1"/>
  <c r="CW3" i="16" s="1"/>
  <c r="CV3" i="16" a="1"/>
  <c r="CV3" i="16" s="1"/>
  <c r="CU3" i="16" a="1"/>
  <c r="CU3" i="16" s="1"/>
  <c r="CT3" i="16" a="1"/>
  <c r="CT3" i="16" s="1"/>
  <c r="CS3" i="16" a="1"/>
  <c r="CS3" i="16" s="1"/>
  <c r="CR3" i="16" a="1"/>
  <c r="CR3" i="16" s="1"/>
  <c r="CQ3" i="16" a="1"/>
  <c r="CQ3" i="16" s="1"/>
  <c r="CP3" i="16" a="1"/>
  <c r="CP3" i="16" s="1"/>
  <c r="CO3" i="16" a="1"/>
  <c r="CO3" i="16" s="1"/>
  <c r="CN3" i="16" a="1"/>
  <c r="CN3" i="16" s="1"/>
  <c r="CM3" i="16" a="1"/>
  <c r="CM3" i="16" s="1"/>
  <c r="CL3" i="16" a="1"/>
  <c r="CL3" i="16" s="1"/>
  <c r="CK3" i="16" a="1"/>
  <c r="CK3" i="16" s="1"/>
  <c r="CJ3" i="16" a="1"/>
  <c r="CJ3" i="16" s="1"/>
  <c r="CI3" i="16" a="1"/>
  <c r="CI3" i="16" s="1"/>
  <c r="CH3" i="16" a="1"/>
  <c r="CH3" i="16" s="1"/>
  <c r="CG3" i="16" a="1"/>
  <c r="CG3" i="16" s="1"/>
  <c r="CF3" i="16" a="1"/>
  <c r="CF3" i="16" s="1"/>
  <c r="CE3" i="16" a="1"/>
  <c r="CE3" i="16" s="1"/>
  <c r="CD3" i="16" a="1"/>
  <c r="CD3" i="16" s="1"/>
  <c r="CC3" i="16" a="1"/>
  <c r="CC3" i="16" s="1"/>
  <c r="CB3" i="16" a="1"/>
  <c r="CB3" i="16" s="1"/>
  <c r="CA3" i="16" a="1"/>
  <c r="CA3" i="16" s="1"/>
  <c r="BZ3" i="16" a="1"/>
  <c r="BZ3" i="16" s="1"/>
  <c r="BY3" i="16" a="1"/>
  <c r="BY3" i="16" s="1"/>
  <c r="BX3" i="16" a="1"/>
  <c r="BX3" i="16" s="1"/>
  <c r="BW3" i="16" a="1"/>
  <c r="BW3" i="16" s="1"/>
  <c r="BV3" i="16" a="1"/>
  <c r="BV3" i="16" s="1"/>
  <c r="BU3" i="16" a="1"/>
  <c r="BU3" i="16" s="1"/>
  <c r="BT3" i="16" a="1"/>
  <c r="BT3" i="16" s="1"/>
  <c r="BS3" i="16" a="1"/>
  <c r="BS3" i="16" s="1"/>
  <c r="BR3" i="16" a="1"/>
  <c r="BR3" i="16" s="1"/>
  <c r="BQ3" i="16" a="1"/>
  <c r="BQ3" i="16" s="1"/>
  <c r="BP3" i="16" a="1"/>
  <c r="BP3" i="16" s="1"/>
  <c r="BO3" i="16" a="1"/>
  <c r="BO3" i="16" s="1"/>
  <c r="BN3" i="16" a="1"/>
  <c r="BN3" i="16" s="1"/>
  <c r="BM3" i="16" a="1"/>
  <c r="BM3" i="16" s="1"/>
  <c r="BL3" i="16" a="1"/>
  <c r="BL3" i="16" s="1"/>
  <c r="BK3" i="16" a="1"/>
  <c r="BK3" i="16" s="1"/>
  <c r="BJ3" i="16" a="1"/>
  <c r="BJ3" i="16" s="1"/>
  <c r="BI3" i="16" a="1"/>
  <c r="BI3" i="16" s="1"/>
  <c r="BH3" i="16" a="1"/>
  <c r="BH3" i="16" s="1"/>
  <c r="BG3" i="16" a="1"/>
  <c r="BG3" i="16" s="1"/>
  <c r="BF3" i="16" a="1"/>
  <c r="BF3" i="16" s="1"/>
  <c r="BE3" i="16" a="1"/>
  <c r="BE3" i="16" s="1"/>
  <c r="BD3" i="16" a="1"/>
  <c r="BD3" i="16" s="1"/>
  <c r="BC3" i="16" a="1"/>
  <c r="BC3" i="16" s="1"/>
  <c r="BB3" i="16" a="1"/>
  <c r="BB3" i="16" s="1"/>
  <c r="BA3" i="16" a="1"/>
  <c r="BA3" i="16" s="1"/>
  <c r="AZ3" i="16" a="1"/>
  <c r="AZ3" i="16" s="1"/>
  <c r="AY3" i="16" a="1"/>
  <c r="AY3" i="16" s="1"/>
  <c r="AX3" i="16" a="1"/>
  <c r="AX3" i="16" s="1"/>
  <c r="AW3" i="16" a="1"/>
  <c r="AW3" i="16" s="1"/>
  <c r="AV3" i="16" a="1"/>
  <c r="AV3" i="16" s="1"/>
  <c r="AU3" i="16" a="1"/>
  <c r="AU3" i="16" s="1"/>
  <c r="AT3" i="16" a="1"/>
  <c r="AT3" i="16" s="1"/>
  <c r="AS3" i="16" a="1"/>
  <c r="AS3" i="16" s="1"/>
  <c r="AR3" i="16" a="1"/>
  <c r="AR3" i="16" s="1"/>
  <c r="AQ3" i="16" a="1"/>
  <c r="AQ3" i="16" s="1"/>
  <c r="AP3" i="16" a="1"/>
  <c r="AP3" i="16" s="1"/>
  <c r="AO3" i="16" a="1"/>
  <c r="AO3" i="16" s="1"/>
  <c r="AN3" i="16" a="1"/>
  <c r="AN3" i="16" s="1"/>
  <c r="AM3" i="16" a="1"/>
  <c r="AM3" i="16" s="1"/>
  <c r="AL3" i="16" a="1"/>
  <c r="AL3" i="16" s="1"/>
  <c r="AK3" i="16" a="1"/>
  <c r="AK3" i="16" s="1"/>
  <c r="AJ3" i="16" a="1"/>
  <c r="AJ3" i="16" s="1"/>
  <c r="AI3" i="16" a="1"/>
  <c r="AI3" i="16" s="1"/>
  <c r="AH3" i="16" a="1"/>
  <c r="AH3" i="16" s="1"/>
  <c r="AG3" i="16" a="1"/>
  <c r="AG3" i="16" s="1"/>
  <c r="AF3" i="16" a="1"/>
  <c r="AF3" i="16" s="1"/>
  <c r="AE3" i="16" a="1"/>
  <c r="AE3" i="16" s="1"/>
  <c r="AD3" i="16" a="1"/>
  <c r="AD3" i="16" s="1"/>
  <c r="AC3" i="16" a="1"/>
  <c r="AC3" i="16" s="1"/>
  <c r="AB3" i="16" a="1"/>
  <c r="AB3" i="16" s="1"/>
  <c r="AA3" i="16" a="1"/>
  <c r="AA3" i="16" s="1"/>
  <c r="Z3" i="16" a="1"/>
  <c r="Z3" i="16" s="1"/>
  <c r="Y3" i="16" a="1"/>
  <c r="Y3" i="16" s="1"/>
  <c r="X3" i="16" a="1"/>
  <c r="X3" i="16" s="1"/>
  <c r="W3" i="16" a="1"/>
  <c r="W3" i="16" s="1"/>
  <c r="V3" i="16" a="1"/>
  <c r="V3" i="16" s="1"/>
  <c r="U3" i="16" a="1"/>
  <c r="U3" i="16" s="1"/>
  <c r="T3" i="16" a="1"/>
  <c r="T3" i="16" s="1"/>
  <c r="S3" i="16" a="1"/>
  <c r="S3" i="16" s="1"/>
  <c r="R3" i="16" a="1"/>
  <c r="R3" i="16" s="1"/>
  <c r="Q3" i="16" a="1"/>
  <c r="Q3" i="16" s="1"/>
  <c r="P3" i="16" a="1"/>
  <c r="P3" i="16" s="1"/>
  <c r="O3" i="16" a="1"/>
  <c r="O3" i="16" s="1"/>
  <c r="N3" i="16" a="1"/>
  <c r="N3" i="16" s="1"/>
  <c r="M3" i="16" a="1"/>
  <c r="M3" i="16" s="1"/>
  <c r="L3" i="16" a="1"/>
  <c r="L3" i="16" s="1"/>
  <c r="K3" i="16" a="1"/>
  <c r="K3" i="16" s="1"/>
  <c r="J3" i="16" a="1"/>
  <c r="J3" i="16" s="1"/>
  <c r="NM3" i="16" l="1"/>
  <c r="NL3" i="16"/>
  <c r="NM4" i="16"/>
  <c r="NL4" i="16"/>
  <c r="NM5" i="16"/>
  <c r="NL5" i="16"/>
  <c r="NM6" i="16"/>
  <c r="NL6" i="16"/>
  <c r="NM7" i="16"/>
  <c r="NL7" i="16"/>
  <c r="NM8" i="16"/>
  <c r="NL8" i="16"/>
  <c r="NM9" i="16"/>
  <c r="NL9" i="16"/>
  <c r="NM10" i="16"/>
  <c r="NL10" i="16"/>
  <c r="NM11" i="16"/>
  <c r="NL11" i="16"/>
  <c r="NM12" i="16"/>
  <c r="NL12" i="16"/>
  <c r="NM13" i="16"/>
  <c r="NL13" i="16"/>
  <c r="NM14" i="16"/>
  <c r="NL14" i="16"/>
  <c r="NM15" i="16"/>
  <c r="NL15" i="16"/>
  <c r="NM16" i="16"/>
  <c r="NL16" i="16"/>
  <c r="NM17" i="16"/>
  <c r="NL17" i="16"/>
  <c r="NM18" i="16"/>
  <c r="NL18" i="16"/>
  <c r="NM19" i="16"/>
  <c r="NL19" i="16"/>
  <c r="NM20" i="16"/>
  <c r="NL20" i="16"/>
  <c r="NM21" i="16"/>
  <c r="NL21" i="16"/>
  <c r="NM22" i="16"/>
  <c r="NL22" i="16"/>
  <c r="NM23" i="16"/>
  <c r="NL23" i="16"/>
  <c r="NM24" i="16"/>
  <c r="NL24" i="16"/>
  <c r="NM25" i="16"/>
  <c r="NL25" i="16"/>
  <c r="NM26" i="16"/>
  <c r="NL26" i="16"/>
  <c r="NM27" i="16"/>
  <c r="NL27" i="16"/>
  <c r="NM28" i="16"/>
  <c r="NL28" i="16"/>
  <c r="NM29" i="16"/>
  <c r="NL29" i="16"/>
  <c r="NM30" i="16"/>
  <c r="NL30" i="16"/>
  <c r="NM31" i="16"/>
  <c r="NL31" i="16"/>
  <c r="NM32" i="16"/>
  <c r="NL32" i="16"/>
  <c r="NM33" i="16"/>
  <c r="NL33" i="16"/>
  <c r="NM34" i="16"/>
  <c r="NL34" i="16"/>
  <c r="NM35" i="16"/>
  <c r="NL35" i="16"/>
  <c r="NM36" i="16"/>
  <c r="NL36" i="16"/>
  <c r="NM37" i="16"/>
  <c r="NL37" i="16"/>
  <c r="NM38" i="16"/>
  <c r="NL38" i="16"/>
  <c r="NM39" i="16"/>
  <c r="NL39" i="16"/>
  <c r="NM40" i="16"/>
  <c r="NL40" i="16"/>
  <c r="NM41" i="16"/>
  <c r="NL41" i="16"/>
  <c r="NM42" i="16"/>
  <c r="NL42" i="16"/>
  <c r="NM43" i="16"/>
  <c r="NL43" i="16"/>
  <c r="NM44" i="16"/>
  <c r="NL44" i="16"/>
  <c r="NM45" i="16"/>
  <c r="NL45" i="16"/>
  <c r="NM46" i="16"/>
  <c r="NL46" i="16"/>
  <c r="NM47" i="16"/>
  <c r="NL47" i="16"/>
  <c r="NM48" i="16"/>
  <c r="NL48" i="16"/>
  <c r="NM49" i="16"/>
  <c r="NL49" i="16"/>
  <c r="NM50" i="16"/>
  <c r="NL50" i="16"/>
  <c r="NM51" i="16"/>
  <c r="NL51" i="16"/>
  <c r="NM52" i="16"/>
  <c r="NL52" i="16"/>
  <c r="NM53" i="16"/>
  <c r="NL53" i="16"/>
  <c r="NM54" i="16"/>
  <c r="NL54" i="16"/>
  <c r="NM55" i="16"/>
  <c r="NL55" i="16"/>
  <c r="NM56" i="16"/>
  <c r="NL56" i="16"/>
  <c r="NM57" i="16"/>
  <c r="NL57" i="16"/>
  <c r="NM58" i="16"/>
  <c r="NL58" i="16"/>
  <c r="NM59" i="16"/>
  <c r="NL59" i="16"/>
  <c r="NM60" i="16"/>
  <c r="NL60" i="16"/>
  <c r="NM61" i="16"/>
  <c r="NL61" i="16"/>
  <c r="NM62" i="16"/>
  <c r="NL62" i="16"/>
  <c r="NM63" i="16"/>
  <c r="NL63" i="16"/>
  <c r="NM64" i="16"/>
  <c r="NL64" i="16"/>
  <c r="NM65" i="16"/>
  <c r="NL65" i="16"/>
  <c r="NM66" i="16"/>
  <c r="NL66" i="16"/>
  <c r="NM67" i="16"/>
  <c r="NL67" i="16"/>
  <c r="NM68" i="16"/>
  <c r="NL68" i="16"/>
  <c r="NM69" i="16"/>
  <c r="NL69" i="16"/>
  <c r="NM70" i="16"/>
  <c r="NL70" i="16"/>
  <c r="NM71" i="16"/>
  <c r="NL71" i="16"/>
  <c r="NM72" i="16"/>
  <c r="NL72" i="16"/>
  <c r="NM73" i="16"/>
  <c r="NL73" i="16"/>
  <c r="NM74" i="16"/>
  <c r="NL74" i="16"/>
  <c r="NM75" i="16"/>
  <c r="NL75" i="16"/>
  <c r="NM76" i="16"/>
  <c r="NL76" i="16"/>
  <c r="NM77" i="16"/>
  <c r="NL77" i="16"/>
  <c r="NM78" i="16"/>
  <c r="NL78" i="16"/>
  <c r="NM79" i="16"/>
  <c r="NL79" i="16"/>
  <c r="NM80" i="16"/>
  <c r="NL80" i="16"/>
  <c r="NM81" i="16"/>
  <c r="NL81" i="16"/>
  <c r="NM82" i="16"/>
  <c r="NL82" i="16"/>
  <c r="NM83" i="16"/>
  <c r="NL83" i="16"/>
  <c r="NM84" i="16"/>
  <c r="NL84" i="16"/>
  <c r="NM85" i="16"/>
  <c r="NL85" i="16"/>
  <c r="NM86" i="16"/>
  <c r="NL86" i="16"/>
  <c r="NM87" i="16"/>
  <c r="NL87" i="16"/>
  <c r="NM88" i="16"/>
  <c r="NL88" i="16"/>
  <c r="NM89" i="16"/>
  <c r="NL89" i="16"/>
  <c r="NM90" i="16"/>
  <c r="NL90" i="16"/>
  <c r="NM91" i="16"/>
  <c r="NL91" i="16"/>
  <c r="NM92" i="16"/>
  <c r="NL92" i="16"/>
  <c r="NM98" i="16"/>
  <c r="NL98" i="16"/>
  <c r="NM93" i="16"/>
  <c r="NL93" i="16"/>
  <c r="NM94" i="16"/>
  <c r="NL94" i="16"/>
  <c r="NM95" i="16"/>
  <c r="NL95" i="16"/>
  <c r="NM96" i="16"/>
  <c r="NL96" i="16"/>
  <c r="NM97" i="16"/>
  <c r="NL97" i="16"/>
  <c r="NM105" i="16"/>
  <c r="NL105" i="16"/>
  <c r="NM100" i="16"/>
  <c r="NL100" i="16"/>
  <c r="NM103" i="16"/>
  <c r="NL103" i="16"/>
  <c r="NM101" i="16"/>
  <c r="NL101" i="16"/>
  <c r="NM99" i="16"/>
  <c r="NL99" i="16"/>
  <c r="NM102" i="16"/>
  <c r="NL102" i="16"/>
  <c r="NM111" i="16"/>
  <c r="NM109" i="16"/>
  <c r="NM106" i="16"/>
  <c r="NL106" i="16"/>
  <c r="NM108" i="16"/>
  <c r="NL108" i="16"/>
  <c r="NM104" i="16"/>
  <c r="NL104" i="16"/>
  <c r="NM107" i="16"/>
  <c r="NL107" i="16"/>
  <c r="NM110" i="16"/>
  <c r="NL109" i="16"/>
  <c r="NL110" i="16"/>
  <c r="NL111" i="16"/>
  <c r="J630" i="7" a="1"/>
  <c r="J630" i="7" s="1"/>
  <c r="I630" i="7" a="1"/>
  <c r="I630" i="7" s="1"/>
  <c r="F630" i="7"/>
  <c r="E630" i="7"/>
  <c r="N630" i="7" s="1"/>
  <c r="B625" i="6" s="1"/>
  <c r="D630" i="7"/>
  <c r="C630" i="7"/>
  <c r="B630" i="7"/>
  <c r="J629" i="7" a="1"/>
  <c r="J629" i="7" s="1"/>
  <c r="I629" i="7" a="1"/>
  <c r="I629" i="7" s="1"/>
  <c r="F629" i="7"/>
  <c r="E629" i="7"/>
  <c r="N629" i="7" s="1"/>
  <c r="B624" i="6" s="1"/>
  <c r="D629" i="7"/>
  <c r="C629" i="7"/>
  <c r="B629" i="7"/>
  <c r="J628" i="7" a="1"/>
  <c r="J628" i="7" s="1"/>
  <c r="I628" i="7" a="1"/>
  <c r="I628" i="7" s="1"/>
  <c r="F628" i="7"/>
  <c r="E628" i="7"/>
  <c r="N628" i="7" s="1"/>
  <c r="B623" i="6" s="1"/>
  <c r="D628" i="7"/>
  <c r="C628" i="7"/>
  <c r="B628" i="7"/>
  <c r="J627" i="7" a="1"/>
  <c r="J627" i="7" s="1"/>
  <c r="I627" i="7" a="1"/>
  <c r="I627" i="7" s="1"/>
  <c r="F627" i="7"/>
  <c r="E627" i="7"/>
  <c r="N627" i="7" s="1"/>
  <c r="B622" i="6" s="1"/>
  <c r="D627" i="7"/>
  <c r="C627" i="7"/>
  <c r="B627" i="7"/>
  <c r="J626" i="7" a="1"/>
  <c r="J626" i="7" s="1"/>
  <c r="I626" i="7" a="1"/>
  <c r="I626" i="7" s="1"/>
  <c r="F626" i="7"/>
  <c r="E626" i="7"/>
  <c r="N626" i="7" s="1"/>
  <c r="B621" i="6" s="1"/>
  <c r="D626" i="7"/>
  <c r="C626" i="7"/>
  <c r="B626" i="7"/>
  <c r="J625" i="7" a="1"/>
  <c r="J625" i="7" s="1"/>
  <c r="I625" i="7" a="1"/>
  <c r="I625" i="7" s="1"/>
  <c r="F625" i="7"/>
  <c r="E625" i="7"/>
  <c r="N625" i="7" s="1"/>
  <c r="B620" i="6" s="1"/>
  <c r="D625" i="7"/>
  <c r="C625" i="7"/>
  <c r="B625" i="7"/>
  <c r="J624" i="7" a="1"/>
  <c r="J624" i="7" s="1"/>
  <c r="I624" i="7" a="1"/>
  <c r="I624" i="7" s="1"/>
  <c r="F624" i="7"/>
  <c r="E624" i="7"/>
  <c r="N624" i="7" s="1"/>
  <c r="B619" i="6" s="1"/>
  <c r="D624" i="7"/>
  <c r="C624" i="7"/>
  <c r="B624" i="7"/>
  <c r="J623" i="7" a="1"/>
  <c r="J623" i="7" s="1"/>
  <c r="I623" i="7" a="1"/>
  <c r="I623" i="7" s="1"/>
  <c r="F623" i="7"/>
  <c r="E623" i="7"/>
  <c r="N623" i="7" s="1"/>
  <c r="B618" i="6" s="1"/>
  <c r="D623" i="7"/>
  <c r="C623" i="7"/>
  <c r="B623" i="7"/>
  <c r="J622" i="7" a="1"/>
  <c r="J622" i="7" s="1"/>
  <c r="I622" i="7" a="1"/>
  <c r="I622" i="7" s="1"/>
  <c r="F622" i="7"/>
  <c r="E622" i="7"/>
  <c r="N622" i="7" s="1"/>
  <c r="B617" i="6" s="1"/>
  <c r="D622" i="7"/>
  <c r="C622" i="7"/>
  <c r="B622" i="7"/>
  <c r="FT621" i="7"/>
  <c r="J621" i="7" a="1"/>
  <c r="J621" i="7" s="1"/>
  <c r="I621" i="7" a="1"/>
  <c r="I621" i="7" s="1"/>
  <c r="F621" i="7"/>
  <c r="E621" i="7"/>
  <c r="N621" i="7" s="1"/>
  <c r="B616" i="6" s="1"/>
  <c r="D621" i="7"/>
  <c r="C621" i="7"/>
  <c r="B621" i="7"/>
  <c r="FT620" i="7"/>
  <c r="J620" i="7" a="1"/>
  <c r="J620" i="7" s="1"/>
  <c r="I620" i="7" a="1"/>
  <c r="I620" i="7" s="1"/>
  <c r="F620" i="7"/>
  <c r="E620" i="7"/>
  <c r="N620" i="7" s="1"/>
  <c r="B615" i="6" s="1"/>
  <c r="D620" i="7"/>
  <c r="C620" i="7"/>
  <c r="B620" i="7"/>
  <c r="J619" i="7" a="1"/>
  <c r="J619" i="7" s="1"/>
  <c r="I619" i="7" a="1"/>
  <c r="I619" i="7" s="1"/>
  <c r="F619" i="7"/>
  <c r="E619" i="7"/>
  <c r="N619" i="7" s="1"/>
  <c r="B614" i="6" s="1"/>
  <c r="D619" i="7"/>
  <c r="C619" i="7"/>
  <c r="B619" i="7"/>
  <c r="J618" i="7" a="1"/>
  <c r="J618" i="7" s="1"/>
  <c r="I618" i="7" a="1"/>
  <c r="I618" i="7" s="1"/>
  <c r="F618" i="7"/>
  <c r="E618" i="7"/>
  <c r="N618" i="7" s="1"/>
  <c r="B613" i="6" s="1"/>
  <c r="D618" i="7"/>
  <c r="C618" i="7"/>
  <c r="B618" i="7"/>
  <c r="J617" i="7" a="1"/>
  <c r="J617" i="7" s="1"/>
  <c r="I617" i="7" a="1"/>
  <c r="I617" i="7" s="1"/>
  <c r="F617" i="7"/>
  <c r="E617" i="7"/>
  <c r="N617" i="7" s="1"/>
  <c r="B612" i="6" s="1"/>
  <c r="D617" i="7"/>
  <c r="C617" i="7"/>
  <c r="B617" i="7"/>
  <c r="J616" i="7" a="1"/>
  <c r="J616" i="7" s="1"/>
  <c r="I616" i="7"/>
  <c r="I616" i="7" a="1"/>
  <c r="F616" i="7"/>
  <c r="E616" i="7"/>
  <c r="N616" i="7" s="1"/>
  <c r="B611" i="6" s="1"/>
  <c r="D616" i="7"/>
  <c r="C616" i="7"/>
  <c r="B616" i="7"/>
  <c r="J615" i="7" a="1"/>
  <c r="J615" i="7" s="1"/>
  <c r="I615" i="7" a="1"/>
  <c r="I615" i="7" s="1"/>
  <c r="F615" i="7"/>
  <c r="E615" i="7"/>
  <c r="N615" i="7" s="1"/>
  <c r="B610" i="6" s="1"/>
  <c r="D615" i="7"/>
  <c r="C615" i="7"/>
  <c r="B615" i="7"/>
  <c r="J614" i="7" a="1"/>
  <c r="J614" i="7" s="1"/>
  <c r="I614" i="7" a="1"/>
  <c r="I614" i="7" s="1"/>
  <c r="F614" i="7"/>
  <c r="E614" i="7"/>
  <c r="N614" i="7" s="1"/>
  <c r="B609" i="6" s="1"/>
  <c r="D614" i="7"/>
  <c r="C614" i="7"/>
  <c r="B614" i="7"/>
  <c r="J613" i="7" a="1"/>
  <c r="J613" i="7" s="1"/>
  <c r="I613" i="7" a="1"/>
  <c r="I613" i="7" s="1"/>
  <c r="F613" i="7"/>
  <c r="E613" i="7"/>
  <c r="N613" i="7" s="1"/>
  <c r="B608" i="6" s="1"/>
  <c r="D613" i="7"/>
  <c r="C613" i="7"/>
  <c r="B613" i="7"/>
  <c r="J612" i="7"/>
  <c r="J612" i="7" a="1"/>
  <c r="I612" i="7" a="1"/>
  <c r="I612" i="7" s="1"/>
  <c r="F612" i="7"/>
  <c r="E612" i="7"/>
  <c r="N612" i="7" s="1"/>
  <c r="B607" i="6" s="1"/>
  <c r="D612" i="7"/>
  <c r="C612" i="7"/>
  <c r="B612" i="7"/>
  <c r="J611" i="7" a="1"/>
  <c r="J611" i="7" s="1"/>
  <c r="I611" i="7" a="1"/>
  <c r="I611" i="7" s="1"/>
  <c r="F611" i="7"/>
  <c r="E611" i="7"/>
  <c r="N611" i="7" s="1"/>
  <c r="B606" i="6" s="1"/>
  <c r="D611" i="7"/>
  <c r="C611" i="7"/>
  <c r="B611" i="7"/>
  <c r="J610" i="7" a="1"/>
  <c r="J610" i="7" s="1"/>
  <c r="I610" i="7"/>
  <c r="I610" i="7" a="1"/>
  <c r="F610" i="7"/>
  <c r="E610" i="7"/>
  <c r="N610" i="7" s="1"/>
  <c r="B605" i="6" s="1"/>
  <c r="D610" i="7"/>
  <c r="C610" i="7"/>
  <c r="B610" i="7"/>
  <c r="J609" i="7" a="1"/>
  <c r="J609" i="7" s="1"/>
  <c r="I609" i="7" a="1"/>
  <c r="I609" i="7" s="1"/>
  <c r="F609" i="7"/>
  <c r="E609" i="7"/>
  <c r="N609" i="7" s="1"/>
  <c r="B604" i="6" s="1"/>
  <c r="D609" i="7"/>
  <c r="C609" i="7"/>
  <c r="B609" i="7"/>
  <c r="J608" i="7" a="1"/>
  <c r="J608" i="7" s="1"/>
  <c r="I608" i="7"/>
  <c r="I608" i="7" a="1"/>
  <c r="F608" i="7"/>
  <c r="E608" i="7"/>
  <c r="N608" i="7" s="1"/>
  <c r="B603" i="6" s="1"/>
  <c r="D608" i="7"/>
  <c r="C608" i="7"/>
  <c r="B608" i="7"/>
  <c r="J607" i="7"/>
  <c r="J607" i="7" a="1"/>
  <c r="I607" i="7" a="1"/>
  <c r="I607" i="7" s="1"/>
  <c r="F607" i="7"/>
  <c r="E607" i="7"/>
  <c r="N607" i="7" s="1"/>
  <c r="B602" i="6" s="1"/>
  <c r="D607" i="7"/>
  <c r="C607" i="7"/>
  <c r="B607" i="7"/>
  <c r="J606" i="7" a="1"/>
  <c r="J606" i="7" s="1"/>
  <c r="I606" i="7"/>
  <c r="I606" i="7" a="1"/>
  <c r="F606" i="7"/>
  <c r="E606" i="7"/>
  <c r="N606" i="7" s="1"/>
  <c r="B601" i="6" s="1"/>
  <c r="D606" i="7"/>
  <c r="C606" i="7"/>
  <c r="B606" i="7"/>
  <c r="J605" i="7" a="1"/>
  <c r="J605" i="7" s="1"/>
  <c r="I605" i="7" a="1"/>
  <c r="I605" i="7" s="1"/>
  <c r="F605" i="7"/>
  <c r="E605" i="7"/>
  <c r="N605" i="7" s="1"/>
  <c r="B600" i="6" s="1"/>
  <c r="D605" i="7"/>
  <c r="C605" i="7"/>
  <c r="B605" i="7"/>
  <c r="J604" i="7"/>
  <c r="J604" i="7" a="1"/>
  <c r="I604" i="7" a="1"/>
  <c r="I604" i="7" s="1"/>
  <c r="F604" i="7"/>
  <c r="E604" i="7"/>
  <c r="N604" i="7" s="1"/>
  <c r="B599" i="6" s="1"/>
  <c r="D604" i="7"/>
  <c r="C604" i="7"/>
  <c r="B604" i="7"/>
  <c r="J603" i="7" a="1"/>
  <c r="J603" i="7" s="1"/>
  <c r="I603" i="7" a="1"/>
  <c r="I603" i="7" s="1"/>
  <c r="F603" i="7"/>
  <c r="E603" i="7"/>
  <c r="N603" i="7" s="1"/>
  <c r="B598" i="6" s="1"/>
  <c r="D603" i="7"/>
  <c r="C603" i="7"/>
  <c r="B603" i="7"/>
  <c r="J602" i="7" a="1"/>
  <c r="J602" i="7" s="1"/>
  <c r="I602" i="7" a="1"/>
  <c r="I602" i="7" s="1"/>
  <c r="F602" i="7"/>
  <c r="E602" i="7"/>
  <c r="N602" i="7" s="1"/>
  <c r="B597" i="6" s="1"/>
  <c r="D602" i="7"/>
  <c r="C602" i="7"/>
  <c r="B602" i="7"/>
  <c r="J601" i="7" a="1"/>
  <c r="J601" i="7" s="1"/>
  <c r="I601" i="7" a="1"/>
  <c r="I601" i="7" s="1"/>
  <c r="F601" i="7"/>
  <c r="E601" i="7"/>
  <c r="N601" i="7" s="1"/>
  <c r="B596" i="6" s="1"/>
  <c r="D601" i="7"/>
  <c r="C601" i="7"/>
  <c r="B601" i="7"/>
  <c r="J600" i="7" a="1"/>
  <c r="J600" i="7" s="1"/>
  <c r="I600" i="7" a="1"/>
  <c r="I600" i="7" s="1"/>
  <c r="F600" i="7"/>
  <c r="E600" i="7"/>
  <c r="N600" i="7" s="1"/>
  <c r="B595" i="6" s="1"/>
  <c r="D600" i="7"/>
  <c r="C600" i="7"/>
  <c r="B600" i="7"/>
  <c r="J599" i="7" a="1"/>
  <c r="J599" i="7" s="1"/>
  <c r="I599" i="7" a="1"/>
  <c r="I599" i="7" s="1"/>
  <c r="F599" i="7"/>
  <c r="E599" i="7"/>
  <c r="N599" i="7" s="1"/>
  <c r="B594" i="6" s="1"/>
  <c r="D599" i="7"/>
  <c r="C599" i="7"/>
  <c r="B599" i="7"/>
  <c r="J598" i="7" a="1"/>
  <c r="J598" i="7" s="1"/>
  <c r="I598" i="7" a="1"/>
  <c r="I598" i="7" s="1"/>
  <c r="F598" i="7"/>
  <c r="E598" i="7"/>
  <c r="N598" i="7" s="1"/>
  <c r="B593" i="6" s="1"/>
  <c r="D598" i="7"/>
  <c r="C598" i="7"/>
  <c r="B598" i="7"/>
  <c r="J597" i="7" a="1"/>
  <c r="J597" i="7" s="1"/>
  <c r="I597" i="7" a="1"/>
  <c r="I597" i="7" s="1"/>
  <c r="F597" i="7"/>
  <c r="E597" i="7"/>
  <c r="N597" i="7" s="1"/>
  <c r="B592" i="6" s="1"/>
  <c r="D597" i="7"/>
  <c r="C597" i="7"/>
  <c r="B597" i="7"/>
  <c r="J596" i="7" a="1"/>
  <c r="J596" i="7" s="1"/>
  <c r="I596" i="7" a="1"/>
  <c r="I596" i="7" s="1"/>
  <c r="F596" i="7"/>
  <c r="E596" i="7"/>
  <c r="N596" i="7" s="1"/>
  <c r="B591" i="6" s="1"/>
  <c r="D596" i="7"/>
  <c r="C596" i="7"/>
  <c r="B596" i="7"/>
  <c r="J595" i="7" a="1"/>
  <c r="J595" i="7" s="1"/>
  <c r="I595" i="7" a="1"/>
  <c r="I595" i="7" s="1"/>
  <c r="F595" i="7"/>
  <c r="E595" i="7"/>
  <c r="N595" i="7" s="1"/>
  <c r="B590" i="6" s="1"/>
  <c r="D595" i="7"/>
  <c r="C595" i="7"/>
  <c r="B595" i="7"/>
  <c r="J594" i="7" a="1"/>
  <c r="J594" i="7" s="1"/>
  <c r="I594" i="7" a="1"/>
  <c r="I594" i="7" s="1"/>
  <c r="F594" i="7"/>
  <c r="E594" i="7"/>
  <c r="N594" i="7" s="1"/>
  <c r="B589" i="6" s="1"/>
  <c r="D594" i="7"/>
  <c r="C594" i="7"/>
  <c r="B594" i="7"/>
  <c r="J593" i="7" a="1"/>
  <c r="J593" i="7" s="1"/>
  <c r="I593" i="7" a="1"/>
  <c r="I593" i="7" s="1"/>
  <c r="F593" i="7"/>
  <c r="E593" i="7"/>
  <c r="N593" i="7" s="1"/>
  <c r="B588" i="6" s="1"/>
  <c r="D593" i="7"/>
  <c r="C593" i="7"/>
  <c r="B593" i="7"/>
  <c r="J592" i="7" a="1"/>
  <c r="J592" i="7" s="1"/>
  <c r="I592" i="7" a="1"/>
  <c r="I592" i="7" s="1"/>
  <c r="F592" i="7"/>
  <c r="E592" i="7"/>
  <c r="N592" i="7" s="1"/>
  <c r="B587" i="6" s="1"/>
  <c r="D592" i="7"/>
  <c r="C592" i="7"/>
  <c r="B592" i="7"/>
  <c r="J591" i="7" a="1"/>
  <c r="J591" i="7" s="1"/>
  <c r="I591" i="7" a="1"/>
  <c r="I591" i="7" s="1"/>
  <c r="F591" i="7"/>
  <c r="E591" i="7"/>
  <c r="N591" i="7" s="1"/>
  <c r="B586" i="6" s="1"/>
  <c r="D591" i="7"/>
  <c r="C591" i="7"/>
  <c r="B591" i="7"/>
  <c r="J590" i="7" a="1"/>
  <c r="J590" i="7" s="1"/>
  <c r="I590" i="7" a="1"/>
  <c r="I590" i="7" s="1"/>
  <c r="F590" i="7"/>
  <c r="E590" i="7"/>
  <c r="N590" i="7" s="1"/>
  <c r="B585" i="6" s="1"/>
  <c r="D590" i="7"/>
  <c r="C590" i="7"/>
  <c r="B590" i="7"/>
  <c r="J589" i="7" a="1"/>
  <c r="J589" i="7" s="1"/>
  <c r="I589" i="7" a="1"/>
  <c r="I589" i="7" s="1"/>
  <c r="F589" i="7"/>
  <c r="E589" i="7"/>
  <c r="N589" i="7" s="1"/>
  <c r="B584" i="6" s="1"/>
  <c r="D589" i="7"/>
  <c r="C589" i="7"/>
  <c r="B589" i="7"/>
  <c r="J588" i="7" a="1"/>
  <c r="J588" i="7" s="1"/>
  <c r="I588" i="7" a="1"/>
  <c r="I588" i="7" s="1"/>
  <c r="F588" i="7"/>
  <c r="E588" i="7"/>
  <c r="N588" i="7" s="1"/>
  <c r="B583" i="6" s="1"/>
  <c r="D588" i="7"/>
  <c r="C588" i="7"/>
  <c r="B588" i="7"/>
  <c r="J587" i="7" a="1"/>
  <c r="J587" i="7" s="1"/>
  <c r="I587" i="7" a="1"/>
  <c r="I587" i="7" s="1"/>
  <c r="F587" i="7"/>
  <c r="E587" i="7"/>
  <c r="N587" i="7" s="1"/>
  <c r="B582" i="6" s="1"/>
  <c r="D587" i="7"/>
  <c r="C587" i="7"/>
  <c r="B587" i="7"/>
  <c r="J586" i="7" a="1"/>
  <c r="J586" i="7" s="1"/>
  <c r="I586" i="7" a="1"/>
  <c r="I586" i="7" s="1"/>
  <c r="F586" i="7"/>
  <c r="E586" i="7"/>
  <c r="N586" i="7" s="1"/>
  <c r="B581" i="6" s="1"/>
  <c r="D586" i="7"/>
  <c r="C586" i="7"/>
  <c r="B586" i="7"/>
  <c r="J585" i="7" a="1"/>
  <c r="J585" i="7" s="1"/>
  <c r="I585" i="7" a="1"/>
  <c r="I585" i="7" s="1"/>
  <c r="F585" i="7"/>
  <c r="E585" i="7"/>
  <c r="N585" i="7" s="1"/>
  <c r="B580" i="6" s="1"/>
  <c r="D585" i="7"/>
  <c r="C585" i="7"/>
  <c r="B585" i="7"/>
  <c r="J584" i="7" a="1"/>
  <c r="J584" i="7" s="1"/>
  <c r="I584" i="7" a="1"/>
  <c r="I584" i="7" s="1"/>
  <c r="F584" i="7"/>
  <c r="E584" i="7"/>
  <c r="N584" i="7" s="1"/>
  <c r="B579" i="6" s="1"/>
  <c r="D584" i="7"/>
  <c r="C584" i="7"/>
  <c r="B584" i="7"/>
  <c r="J583" i="7" a="1"/>
  <c r="J583" i="7" s="1"/>
  <c r="I583" i="7" a="1"/>
  <c r="I583" i="7" s="1"/>
  <c r="F583" i="7"/>
  <c r="E583" i="7"/>
  <c r="N583" i="7" s="1"/>
  <c r="B578" i="6" s="1"/>
  <c r="D583" i="7"/>
  <c r="C583" i="7"/>
  <c r="B583" i="7"/>
  <c r="J582" i="7" a="1"/>
  <c r="J582" i="7" s="1"/>
  <c r="I582" i="7" a="1"/>
  <c r="I582" i="7" s="1"/>
  <c r="F582" i="7"/>
  <c r="E582" i="7"/>
  <c r="N582" i="7" s="1"/>
  <c r="B577" i="6" s="1"/>
  <c r="D582" i="7"/>
  <c r="C582" i="7"/>
  <c r="B582" i="7"/>
  <c r="J581" i="7" a="1"/>
  <c r="J581" i="7" s="1"/>
  <c r="I581" i="7" a="1"/>
  <c r="I581" i="7" s="1"/>
  <c r="F581" i="7"/>
  <c r="E581" i="7"/>
  <c r="N581" i="7" s="1"/>
  <c r="B576" i="6" s="1"/>
  <c r="D581" i="7"/>
  <c r="C581" i="7"/>
  <c r="B581" i="7"/>
  <c r="J580" i="7" a="1"/>
  <c r="J580" i="7" s="1"/>
  <c r="I580" i="7" a="1"/>
  <c r="I580" i="7" s="1"/>
  <c r="F580" i="7"/>
  <c r="E580" i="7"/>
  <c r="N580" i="7" s="1"/>
  <c r="B575" i="6" s="1"/>
  <c r="D580" i="7"/>
  <c r="C580" i="7"/>
  <c r="B580" i="7"/>
  <c r="J579" i="7" a="1"/>
  <c r="J579" i="7" s="1"/>
  <c r="I579" i="7" a="1"/>
  <c r="I579" i="7" s="1"/>
  <c r="GC579" i="7" s="1"/>
  <c r="F579" i="7"/>
  <c r="E579" i="7"/>
  <c r="N579" i="7" s="1"/>
  <c r="D579" i="7"/>
  <c r="C579" i="7"/>
  <c r="GB579" i="7" s="1"/>
  <c r="B579" i="7"/>
  <c r="J578" i="7"/>
  <c r="J578" i="7" a="1"/>
  <c r="I578" i="7" a="1"/>
  <c r="I578" i="7" s="1"/>
  <c r="GC578" i="7" s="1"/>
  <c r="F578" i="7"/>
  <c r="E578" i="7"/>
  <c r="N578" i="7" s="1"/>
  <c r="D578" i="7"/>
  <c r="C578" i="7"/>
  <c r="FY578" i="7" s="1"/>
  <c r="B578" i="7"/>
  <c r="J577" i="7" a="1"/>
  <c r="J577" i="7" s="1"/>
  <c r="I577" i="7" a="1"/>
  <c r="I577" i="7" s="1"/>
  <c r="GC577" i="7" s="1"/>
  <c r="F577" i="7"/>
  <c r="E577" i="7"/>
  <c r="N577" i="7" s="1"/>
  <c r="D577" i="7"/>
  <c r="C577" i="7"/>
  <c r="B577" i="7"/>
  <c r="J576" i="7"/>
  <c r="J576" i="7" a="1"/>
  <c r="I576" i="7" a="1"/>
  <c r="I576" i="7" s="1"/>
  <c r="GC576" i="7" s="1"/>
  <c r="F576" i="7"/>
  <c r="E576" i="7"/>
  <c r="N576" i="7" s="1"/>
  <c r="D576" i="7"/>
  <c r="C576" i="7"/>
  <c r="B576" i="7"/>
  <c r="J575" i="7" a="1"/>
  <c r="J575" i="7" s="1"/>
  <c r="I575" i="7" a="1"/>
  <c r="I575" i="7" s="1"/>
  <c r="GC575" i="7" s="1"/>
  <c r="F575" i="7"/>
  <c r="E575" i="7"/>
  <c r="N575" i="7" s="1"/>
  <c r="D575" i="7"/>
  <c r="C575" i="7"/>
  <c r="B575" i="7"/>
  <c r="J574" i="7" a="1"/>
  <c r="J574" i="7" s="1"/>
  <c r="I574" i="7" a="1"/>
  <c r="I574" i="7" s="1"/>
  <c r="GC574" i="7" s="1"/>
  <c r="F574" i="7"/>
  <c r="E574" i="7"/>
  <c r="N574" i="7" s="1"/>
  <c r="B569" i="6" s="1"/>
  <c r="D574" i="7"/>
  <c r="C574" i="7"/>
  <c r="B574" i="7"/>
  <c r="J573" i="7" a="1"/>
  <c r="J573" i="7" s="1"/>
  <c r="I573" i="7" a="1"/>
  <c r="I573" i="7" s="1"/>
  <c r="GC573" i="7" s="1"/>
  <c r="F573" i="7"/>
  <c r="E573" i="7"/>
  <c r="N573" i="7" s="1"/>
  <c r="D573" i="7"/>
  <c r="C573" i="7"/>
  <c r="B573" i="7"/>
  <c r="J572" i="7" a="1"/>
  <c r="J572" i="7" s="1"/>
  <c r="I572" i="7" a="1"/>
  <c r="I572" i="7" s="1"/>
  <c r="GC572" i="7" s="1"/>
  <c r="E572" i="7"/>
  <c r="N572" i="7" s="1"/>
  <c r="D572" i="7"/>
  <c r="C572" i="7"/>
  <c r="B572" i="7"/>
  <c r="J571" i="7" a="1"/>
  <c r="J571" i="7" s="1"/>
  <c r="I571" i="7" a="1"/>
  <c r="I571" i="7" s="1"/>
  <c r="GC571" i="7" s="1"/>
  <c r="F571" i="7"/>
  <c r="E571" i="7"/>
  <c r="N571" i="7" s="1"/>
  <c r="D571" i="7"/>
  <c r="C571" i="7"/>
  <c r="B571" i="7"/>
  <c r="J570" i="7" a="1"/>
  <c r="J570" i="7" s="1"/>
  <c r="I570" i="7" a="1"/>
  <c r="I570" i="7" s="1"/>
  <c r="GC570" i="7" s="1"/>
  <c r="F570" i="7"/>
  <c r="E570" i="7"/>
  <c r="N570" i="7" s="1"/>
  <c r="B565" i="6" s="1"/>
  <c r="D570" i="7"/>
  <c r="C570" i="7"/>
  <c r="B570" i="7"/>
  <c r="J569" i="7"/>
  <c r="J569" i="7" a="1"/>
  <c r="I569" i="7" a="1"/>
  <c r="I569" i="7" s="1"/>
  <c r="GC569" i="7" s="1"/>
  <c r="F569" i="7"/>
  <c r="E569" i="7"/>
  <c r="N569" i="7" s="1"/>
  <c r="D569" i="7"/>
  <c r="C569" i="7"/>
  <c r="FY569" i="7" s="1"/>
  <c r="B569" i="7"/>
  <c r="J568" i="7" a="1"/>
  <c r="J568" i="7" s="1"/>
  <c r="I568" i="7" a="1"/>
  <c r="I568" i="7" s="1"/>
  <c r="GC568" i="7" s="1"/>
  <c r="F568" i="7"/>
  <c r="E568" i="7"/>
  <c r="N568" i="7" s="1"/>
  <c r="B563" i="6" s="1"/>
  <c r="D568" i="7"/>
  <c r="C568" i="7"/>
  <c r="B568" i="7"/>
  <c r="J567" i="7"/>
  <c r="J567" i="7" a="1"/>
  <c r="I567" i="7"/>
  <c r="GC567" i="7" s="1"/>
  <c r="I567" i="7" a="1"/>
  <c r="F567" i="7"/>
  <c r="E567" i="7"/>
  <c r="N567" i="7" s="1"/>
  <c r="B562" i="6" s="1"/>
  <c r="D567" i="7"/>
  <c r="C567" i="7"/>
  <c r="B567" i="7"/>
  <c r="J566" i="7" a="1"/>
  <c r="J566" i="7" s="1"/>
  <c r="I566" i="7" a="1"/>
  <c r="I566" i="7" s="1"/>
  <c r="GC566" i="7" s="1"/>
  <c r="F566" i="7"/>
  <c r="E566" i="7"/>
  <c r="N566" i="7" s="1"/>
  <c r="B561" i="6" s="1"/>
  <c r="D566" i="7"/>
  <c r="C566" i="7"/>
  <c r="FV566" i="7" s="1"/>
  <c r="B566" i="7"/>
  <c r="J565" i="7" a="1"/>
  <c r="J565" i="7" s="1"/>
  <c r="I565" i="7"/>
  <c r="GC565" i="7" s="1"/>
  <c r="I565" i="7" a="1"/>
  <c r="F565" i="7"/>
  <c r="E565" i="7"/>
  <c r="N565" i="7" s="1"/>
  <c r="B560" i="6" s="1"/>
  <c r="D565" i="7"/>
  <c r="C565" i="7"/>
  <c r="B565" i="7"/>
  <c r="J564" i="7" a="1"/>
  <c r="J564" i="7" s="1"/>
  <c r="I564" i="7" a="1"/>
  <c r="I564" i="7" s="1"/>
  <c r="GC564" i="7" s="1"/>
  <c r="F564" i="7"/>
  <c r="E564" i="7"/>
  <c r="N564" i="7" s="1"/>
  <c r="B559" i="6" s="1"/>
  <c r="D564" i="7"/>
  <c r="C564" i="7"/>
  <c r="GB564" i="7" s="1"/>
  <c r="B564" i="7"/>
  <c r="J563" i="7" a="1"/>
  <c r="J563" i="7" s="1"/>
  <c r="I563" i="7" a="1"/>
  <c r="I563" i="7" s="1"/>
  <c r="GC563" i="7" s="1"/>
  <c r="F563" i="7"/>
  <c r="E563" i="7"/>
  <c r="N563" i="7" s="1"/>
  <c r="B558" i="6" s="1"/>
  <c r="D563" i="7"/>
  <c r="C563" i="7"/>
  <c r="B563" i="7"/>
  <c r="J562" i="7" a="1"/>
  <c r="J562" i="7" s="1"/>
  <c r="I562" i="7" a="1"/>
  <c r="I562" i="7" s="1"/>
  <c r="GC562" i="7" s="1"/>
  <c r="F562" i="7"/>
  <c r="E562" i="7"/>
  <c r="N562" i="7" s="1"/>
  <c r="B557" i="6" s="1"/>
  <c r="D562" i="7"/>
  <c r="C562" i="7"/>
  <c r="B562" i="7"/>
  <c r="J561" i="7" a="1"/>
  <c r="J561" i="7" s="1"/>
  <c r="I561" i="7" a="1"/>
  <c r="I561" i="7" s="1"/>
  <c r="GC561" i="7" s="1"/>
  <c r="F561" i="7"/>
  <c r="E561" i="7"/>
  <c r="N561" i="7" s="1"/>
  <c r="D561" i="7"/>
  <c r="C561" i="7"/>
  <c r="B561" i="7"/>
  <c r="J560" i="7" a="1"/>
  <c r="J560" i="7" s="1"/>
  <c r="I560" i="7" a="1"/>
  <c r="I560" i="7" s="1"/>
  <c r="GC560" i="7" s="1"/>
  <c r="F560" i="7"/>
  <c r="E560" i="7"/>
  <c r="N560" i="7" s="1"/>
  <c r="D560" i="7"/>
  <c r="C560" i="7"/>
  <c r="B560" i="7"/>
  <c r="J559" i="7" a="1"/>
  <c r="J559" i="7" s="1"/>
  <c r="I559" i="7" a="1"/>
  <c r="I559" i="7" s="1"/>
  <c r="GC559" i="7" s="1"/>
  <c r="F559" i="7"/>
  <c r="E559" i="7"/>
  <c r="N559" i="7" s="1"/>
  <c r="D559" i="7"/>
  <c r="C559" i="7"/>
  <c r="B559" i="7"/>
  <c r="J558" i="7" a="1"/>
  <c r="J558" i="7" s="1"/>
  <c r="I558" i="7" a="1"/>
  <c r="I558" i="7" s="1"/>
  <c r="GC558" i="7" s="1"/>
  <c r="F558" i="7"/>
  <c r="E558" i="7"/>
  <c r="N558" i="7" s="1"/>
  <c r="B553" i="6" s="1"/>
  <c r="D558" i="7"/>
  <c r="C558" i="7"/>
  <c r="B558" i="7"/>
  <c r="J557" i="7"/>
  <c r="J557" i="7" a="1"/>
  <c r="I557" i="7" a="1"/>
  <c r="I557" i="7" s="1"/>
  <c r="GC557" i="7" s="1"/>
  <c r="F557" i="7"/>
  <c r="E557" i="7"/>
  <c r="N557" i="7" s="1"/>
  <c r="B552" i="6" s="1"/>
  <c r="D557" i="7"/>
  <c r="C557" i="7"/>
  <c r="FY557" i="7" s="1"/>
  <c r="B557" i="7"/>
  <c r="J556" i="7" a="1"/>
  <c r="J556" i="7" s="1"/>
  <c r="I556" i="7" a="1"/>
  <c r="I556" i="7" s="1"/>
  <c r="GC556" i="7" s="1"/>
  <c r="F556" i="7"/>
  <c r="E556" i="7"/>
  <c r="N556" i="7" s="1"/>
  <c r="B551" i="6" s="1"/>
  <c r="D556" i="7"/>
  <c r="C556" i="7"/>
  <c r="B556" i="7"/>
  <c r="GC555" i="7"/>
  <c r="F555" i="7"/>
  <c r="E555" i="7"/>
  <c r="D555" i="7"/>
  <c r="C555" i="7"/>
  <c r="GA555" i="7" s="1"/>
  <c r="B555" i="7"/>
  <c r="J554" i="7"/>
  <c r="J554" i="7" a="1"/>
  <c r="I554" i="7" a="1"/>
  <c r="I554" i="7" s="1"/>
  <c r="GC554" i="7" s="1"/>
  <c r="F554" i="7"/>
  <c r="E554" i="7"/>
  <c r="N554" i="7" s="1"/>
  <c r="D554" i="7"/>
  <c r="C554" i="7"/>
  <c r="B554" i="7"/>
  <c r="J553" i="7" a="1"/>
  <c r="J553" i="7" s="1"/>
  <c r="I553" i="7" a="1"/>
  <c r="I553" i="7" s="1"/>
  <c r="GC553" i="7" s="1"/>
  <c r="F553" i="7"/>
  <c r="E553" i="7"/>
  <c r="N553" i="7" s="1"/>
  <c r="B548" i="6" s="1"/>
  <c r="D553" i="7"/>
  <c r="C553" i="7"/>
  <c r="B553" i="7"/>
  <c r="J552" i="7" a="1"/>
  <c r="J552" i="7" s="1"/>
  <c r="I552" i="7" a="1"/>
  <c r="I552" i="7" s="1"/>
  <c r="GC552" i="7" s="1"/>
  <c r="F552" i="7"/>
  <c r="E552" i="7"/>
  <c r="N552" i="7" s="1"/>
  <c r="D552" i="7"/>
  <c r="C552" i="7"/>
  <c r="B552" i="7"/>
  <c r="J551" i="7" a="1"/>
  <c r="J551" i="7" s="1"/>
  <c r="I551" i="7" a="1"/>
  <c r="I551" i="7" s="1"/>
  <c r="GC551" i="7" s="1"/>
  <c r="F551" i="7"/>
  <c r="E551" i="7"/>
  <c r="N551" i="7" s="1"/>
  <c r="B546" i="6" s="1"/>
  <c r="D551" i="7"/>
  <c r="C551" i="7"/>
  <c r="B551" i="7"/>
  <c r="J550" i="7" a="1"/>
  <c r="J550" i="7" s="1"/>
  <c r="I550" i="7" a="1"/>
  <c r="I550" i="7" s="1"/>
  <c r="GC550" i="7" s="1"/>
  <c r="F550" i="7"/>
  <c r="E550" i="7"/>
  <c r="N550" i="7" s="1"/>
  <c r="D550" i="7"/>
  <c r="C550" i="7"/>
  <c r="B550" i="7"/>
  <c r="J549" i="7" a="1"/>
  <c r="J549" i="7" s="1"/>
  <c r="I549" i="7" a="1"/>
  <c r="I549" i="7" s="1"/>
  <c r="GC549" i="7" s="1"/>
  <c r="F549" i="7"/>
  <c r="E549" i="7"/>
  <c r="N549" i="7" s="1"/>
  <c r="D549" i="7"/>
  <c r="C549" i="7"/>
  <c r="B549" i="7"/>
  <c r="J548" i="7" a="1"/>
  <c r="J548" i="7" s="1"/>
  <c r="I548" i="7" a="1"/>
  <c r="I548" i="7" s="1"/>
  <c r="GC548" i="7" s="1"/>
  <c r="F548" i="7"/>
  <c r="E548" i="7"/>
  <c r="N548" i="7" s="1"/>
  <c r="B543" i="6" s="1"/>
  <c r="D548" i="7"/>
  <c r="C548" i="7"/>
  <c r="B548" i="7"/>
  <c r="J547" i="7" a="1"/>
  <c r="J547" i="7" s="1"/>
  <c r="I547" i="7"/>
  <c r="GC547" i="7" s="1"/>
  <c r="I547" i="7" a="1"/>
  <c r="F547" i="7"/>
  <c r="E547" i="7"/>
  <c r="N547" i="7" s="1"/>
  <c r="B542" i="6" s="1"/>
  <c r="D547" i="7"/>
  <c r="C547" i="7"/>
  <c r="B547" i="7"/>
  <c r="J546" i="7" a="1"/>
  <c r="J546" i="7" s="1"/>
  <c r="I546" i="7" a="1"/>
  <c r="I546" i="7" s="1"/>
  <c r="GC546" i="7" s="1"/>
  <c r="F546" i="7"/>
  <c r="E546" i="7"/>
  <c r="N546" i="7" s="1"/>
  <c r="D546" i="7"/>
  <c r="C546" i="7"/>
  <c r="FZ546" i="7" s="1"/>
  <c r="B546" i="7"/>
  <c r="J545" i="7" a="1"/>
  <c r="J545" i="7" s="1"/>
  <c r="I545" i="7" a="1"/>
  <c r="I545" i="7" s="1"/>
  <c r="GC545" i="7" s="1"/>
  <c r="F545" i="7"/>
  <c r="E545" i="7"/>
  <c r="N545" i="7" s="1"/>
  <c r="B540" i="6" s="1"/>
  <c r="D545" i="7"/>
  <c r="C545" i="7"/>
  <c r="B545" i="7"/>
  <c r="J544" i="7" a="1"/>
  <c r="J544" i="7" s="1"/>
  <c r="I544" i="7" a="1"/>
  <c r="I544" i="7" s="1"/>
  <c r="GC544" i="7" s="1"/>
  <c r="F544" i="7"/>
  <c r="E544" i="7"/>
  <c r="N544" i="7" s="1"/>
  <c r="B539" i="6" s="1"/>
  <c r="D544" i="7"/>
  <c r="C544" i="7"/>
  <c r="B544" i="7"/>
  <c r="J543" i="7" a="1"/>
  <c r="J543" i="7" s="1"/>
  <c r="I543" i="7" a="1"/>
  <c r="I543" i="7" s="1"/>
  <c r="GC543" i="7" s="1"/>
  <c r="F543" i="7"/>
  <c r="E543" i="7"/>
  <c r="N543" i="7" s="1"/>
  <c r="B538" i="6" s="1"/>
  <c r="D543" i="7"/>
  <c r="C543" i="7"/>
  <c r="B543" i="7"/>
  <c r="J542" i="7" a="1"/>
  <c r="J542" i="7" s="1"/>
  <c r="I542" i="7" a="1"/>
  <c r="I542" i="7" s="1"/>
  <c r="GC542" i="7" s="1"/>
  <c r="F542" i="7"/>
  <c r="E542" i="7"/>
  <c r="N542" i="7" s="1"/>
  <c r="B537" i="6" s="1"/>
  <c r="D542" i="7"/>
  <c r="C542" i="7"/>
  <c r="B542" i="7"/>
  <c r="J541" i="7" a="1"/>
  <c r="J541" i="7" s="1"/>
  <c r="I541" i="7" a="1"/>
  <c r="I541" i="7" s="1"/>
  <c r="GC541" i="7" s="1"/>
  <c r="F541" i="7"/>
  <c r="E541" i="7"/>
  <c r="N541" i="7" s="1"/>
  <c r="B536" i="6" s="1"/>
  <c r="D541" i="7"/>
  <c r="C541" i="7"/>
  <c r="B541" i="7"/>
  <c r="J540" i="7" a="1"/>
  <c r="J540" i="7" s="1"/>
  <c r="I540" i="7" a="1"/>
  <c r="I540" i="7" s="1"/>
  <c r="GC540" i="7" s="1"/>
  <c r="F540" i="7"/>
  <c r="E540" i="7"/>
  <c r="N540" i="7" s="1"/>
  <c r="B535" i="6" s="1"/>
  <c r="D540" i="7"/>
  <c r="C540" i="7"/>
  <c r="B540" i="7"/>
  <c r="J539" i="7" a="1"/>
  <c r="J539" i="7" s="1"/>
  <c r="I539" i="7" a="1"/>
  <c r="I539" i="7" s="1"/>
  <c r="GC539" i="7" s="1"/>
  <c r="F539" i="7"/>
  <c r="E539" i="7"/>
  <c r="N539" i="7" s="1"/>
  <c r="B534" i="6" s="1"/>
  <c r="D539" i="7"/>
  <c r="C539" i="7"/>
  <c r="B539" i="7"/>
  <c r="J538" i="7" a="1"/>
  <c r="J538" i="7" s="1"/>
  <c r="I538" i="7" a="1"/>
  <c r="I538" i="7" s="1"/>
  <c r="GC538" i="7" s="1"/>
  <c r="F538" i="7"/>
  <c r="E538" i="7"/>
  <c r="N538" i="7" s="1"/>
  <c r="B533" i="6" s="1"/>
  <c r="D538" i="7"/>
  <c r="C538" i="7"/>
  <c r="B538" i="7"/>
  <c r="J537" i="7" a="1"/>
  <c r="J537" i="7" s="1"/>
  <c r="I537" i="7" a="1"/>
  <c r="I537" i="7" s="1"/>
  <c r="GC537" i="7" s="1"/>
  <c r="F537" i="7"/>
  <c r="E537" i="7"/>
  <c r="N537" i="7" s="1"/>
  <c r="B532" i="6" s="1"/>
  <c r="D537" i="7"/>
  <c r="C537" i="7"/>
  <c r="B537" i="7"/>
  <c r="J536" i="7" a="1"/>
  <c r="J536" i="7" s="1"/>
  <c r="I536" i="7" a="1"/>
  <c r="I536" i="7" s="1"/>
  <c r="GC536" i="7" s="1"/>
  <c r="F536" i="7"/>
  <c r="E536" i="7"/>
  <c r="N536" i="7" s="1"/>
  <c r="B531" i="6" s="1"/>
  <c r="D536" i="7"/>
  <c r="C536" i="7"/>
  <c r="B536" i="7"/>
  <c r="J535" i="7"/>
  <c r="J535" i="7" a="1"/>
  <c r="I535" i="7" a="1"/>
  <c r="I535" i="7" s="1"/>
  <c r="GC535" i="7" s="1"/>
  <c r="F535" i="7"/>
  <c r="E535" i="7"/>
  <c r="N535" i="7" s="1"/>
  <c r="B530" i="6" s="1"/>
  <c r="D535" i="7"/>
  <c r="C535" i="7"/>
  <c r="B535" i="7"/>
  <c r="J534" i="7"/>
  <c r="J534" i="7" a="1"/>
  <c r="I534" i="7" a="1"/>
  <c r="I534" i="7" s="1"/>
  <c r="GC534" i="7" s="1"/>
  <c r="F534" i="7"/>
  <c r="E534" i="7"/>
  <c r="N534" i="7" s="1"/>
  <c r="B529" i="6" s="1"/>
  <c r="D534" i="7"/>
  <c r="C534" i="7"/>
  <c r="B534" i="7"/>
  <c r="J533" i="7" a="1"/>
  <c r="J533" i="7" s="1"/>
  <c r="I533" i="7" a="1"/>
  <c r="I533" i="7" s="1"/>
  <c r="GC533" i="7" s="1"/>
  <c r="F533" i="7"/>
  <c r="E533" i="7"/>
  <c r="N533" i="7" s="1"/>
  <c r="B528" i="6" s="1"/>
  <c r="D533" i="7"/>
  <c r="C533" i="7"/>
  <c r="B533" i="7"/>
  <c r="J532" i="7" a="1"/>
  <c r="J532" i="7" s="1"/>
  <c r="I532" i="7" a="1"/>
  <c r="I532" i="7" s="1"/>
  <c r="GC532" i="7" s="1"/>
  <c r="F532" i="7"/>
  <c r="E532" i="7"/>
  <c r="N532" i="7" s="1"/>
  <c r="B527" i="6" s="1"/>
  <c r="D532" i="7"/>
  <c r="C532" i="7"/>
  <c r="B532" i="7"/>
  <c r="J531" i="7" a="1"/>
  <c r="J531" i="7" s="1"/>
  <c r="I531" i="7" a="1"/>
  <c r="I531" i="7" s="1"/>
  <c r="GC531" i="7" s="1"/>
  <c r="F531" i="7"/>
  <c r="E531" i="7"/>
  <c r="N531" i="7" s="1"/>
  <c r="B526" i="6" s="1"/>
  <c r="D531" i="7"/>
  <c r="C531" i="7"/>
  <c r="B531" i="7"/>
  <c r="J530" i="7" a="1"/>
  <c r="J530" i="7" s="1"/>
  <c r="I530" i="7" a="1"/>
  <c r="I530" i="7" s="1"/>
  <c r="GC530" i="7" s="1"/>
  <c r="F530" i="7"/>
  <c r="E530" i="7"/>
  <c r="N530" i="7" s="1"/>
  <c r="B525" i="6" s="1"/>
  <c r="D530" i="7"/>
  <c r="C530" i="7"/>
  <c r="B530" i="7"/>
  <c r="J529" i="7"/>
  <c r="J529" i="7" a="1"/>
  <c r="I529" i="7" a="1"/>
  <c r="I529" i="7" s="1"/>
  <c r="GC529" i="7" s="1"/>
  <c r="F529" i="7"/>
  <c r="E529" i="7"/>
  <c r="N529" i="7" s="1"/>
  <c r="D529" i="7"/>
  <c r="C529" i="7"/>
  <c r="B529" i="7"/>
  <c r="J528" i="7" a="1"/>
  <c r="J528" i="7" s="1"/>
  <c r="I528" i="7" a="1"/>
  <c r="I528" i="7" s="1"/>
  <c r="GC528" i="7" s="1"/>
  <c r="F528" i="7"/>
  <c r="E528" i="7"/>
  <c r="N528" i="7" s="1"/>
  <c r="D528" i="7"/>
  <c r="C528" i="7"/>
  <c r="B528" i="7"/>
  <c r="J527" i="7" a="1"/>
  <c r="J527" i="7" s="1"/>
  <c r="I527" i="7" a="1"/>
  <c r="I527" i="7" s="1"/>
  <c r="GC527" i="7" s="1"/>
  <c r="F527" i="7"/>
  <c r="E527" i="7"/>
  <c r="N527" i="7" s="1"/>
  <c r="B522" i="6" s="1"/>
  <c r="D527" i="7"/>
  <c r="C527" i="7"/>
  <c r="B527" i="7"/>
  <c r="J526" i="7" a="1"/>
  <c r="J526" i="7" s="1"/>
  <c r="I526" i="7" a="1"/>
  <c r="I526" i="7" s="1"/>
  <c r="GC526" i="7" s="1"/>
  <c r="F526" i="7"/>
  <c r="E526" i="7"/>
  <c r="N526" i="7" s="1"/>
  <c r="B521" i="6" s="1"/>
  <c r="D526" i="7"/>
  <c r="C526" i="7"/>
  <c r="B526" i="7"/>
  <c r="CY525" i="7"/>
  <c r="CR525" i="7"/>
  <c r="J525" i="7" a="1"/>
  <c r="J525" i="7" s="1"/>
  <c r="I525" i="7" a="1"/>
  <c r="I525" i="7" s="1"/>
  <c r="GC525" i="7" s="1"/>
  <c r="F525" i="7"/>
  <c r="E525" i="7"/>
  <c r="N525" i="7" s="1"/>
  <c r="B520" i="6" s="1"/>
  <c r="D525" i="7"/>
  <c r="C525" i="7"/>
  <c r="B525" i="7"/>
  <c r="CR524" i="7"/>
  <c r="J524" i="7" a="1"/>
  <c r="J524" i="7" s="1"/>
  <c r="I524" i="7" a="1"/>
  <c r="I524" i="7" s="1"/>
  <c r="GC524" i="7" s="1"/>
  <c r="F524" i="7"/>
  <c r="E524" i="7"/>
  <c r="N524" i="7" s="1"/>
  <c r="B519" i="6" s="1"/>
  <c r="D524" i="7"/>
  <c r="C524" i="7"/>
  <c r="B524" i="7"/>
  <c r="CR523" i="7"/>
  <c r="J523" i="7" a="1"/>
  <c r="J523" i="7" s="1"/>
  <c r="I523" i="7" a="1"/>
  <c r="I523" i="7" s="1"/>
  <c r="GC523" i="7" s="1"/>
  <c r="F523" i="7"/>
  <c r="E523" i="7"/>
  <c r="N523" i="7" s="1"/>
  <c r="B518" i="6" s="1"/>
  <c r="D523" i="7"/>
  <c r="C523" i="7"/>
  <c r="B523" i="7"/>
  <c r="J522" i="7" a="1"/>
  <c r="J522" i="7" s="1"/>
  <c r="I522" i="7" a="1"/>
  <c r="I522" i="7" s="1"/>
  <c r="GC522" i="7" s="1"/>
  <c r="F522" i="7"/>
  <c r="E522" i="7"/>
  <c r="N522" i="7" s="1"/>
  <c r="B517" i="6" s="1"/>
  <c r="D522" i="7"/>
  <c r="C522" i="7"/>
  <c r="B522" i="7"/>
  <c r="J521" i="7" a="1"/>
  <c r="J521" i="7" s="1"/>
  <c r="I521" i="7" a="1"/>
  <c r="I521" i="7" s="1"/>
  <c r="GC521" i="7" s="1"/>
  <c r="F521" i="7"/>
  <c r="E521" i="7"/>
  <c r="N521" i="7" s="1"/>
  <c r="B516" i="6" s="1"/>
  <c r="D521" i="7"/>
  <c r="C521" i="7"/>
  <c r="B521" i="7"/>
  <c r="J520" i="7" a="1"/>
  <c r="J520" i="7" s="1"/>
  <c r="I520" i="7" a="1"/>
  <c r="I520" i="7" s="1"/>
  <c r="GC520" i="7" s="1"/>
  <c r="F520" i="7"/>
  <c r="E520" i="7"/>
  <c r="N520" i="7" s="1"/>
  <c r="B515" i="6" s="1"/>
  <c r="D520" i="7"/>
  <c r="C520" i="7"/>
  <c r="B520" i="7"/>
  <c r="J519" i="7" a="1"/>
  <c r="J519" i="7" s="1"/>
  <c r="I519" i="7" a="1"/>
  <c r="I519" i="7" s="1"/>
  <c r="GC519" i="7" s="1"/>
  <c r="F519" i="7"/>
  <c r="E519" i="7"/>
  <c r="N519" i="7" s="1"/>
  <c r="B514" i="6" s="1"/>
  <c r="D519" i="7"/>
  <c r="C519" i="7"/>
  <c r="B519" i="7"/>
  <c r="J518" i="7" a="1"/>
  <c r="J518" i="7" s="1"/>
  <c r="I518" i="7" a="1"/>
  <c r="I518" i="7" s="1"/>
  <c r="GC518" i="7" s="1"/>
  <c r="F518" i="7"/>
  <c r="E518" i="7"/>
  <c r="N518" i="7" s="1"/>
  <c r="B513" i="6" s="1"/>
  <c r="D518" i="7"/>
  <c r="C518" i="7"/>
  <c r="B518" i="7"/>
  <c r="J517" i="7"/>
  <c r="J517" i="7" a="1"/>
  <c r="I517" i="7" a="1"/>
  <c r="I517" i="7" s="1"/>
  <c r="GC517" i="7" s="1"/>
  <c r="F517" i="7"/>
  <c r="E517" i="7"/>
  <c r="N517" i="7" s="1"/>
  <c r="B512" i="6" s="1"/>
  <c r="D517" i="7"/>
  <c r="C517" i="7"/>
  <c r="B517" i="7"/>
  <c r="J516" i="7" a="1"/>
  <c r="J516" i="7" s="1"/>
  <c r="I516" i="7" a="1"/>
  <c r="I516" i="7" s="1"/>
  <c r="GC516" i="7" s="1"/>
  <c r="F516" i="7"/>
  <c r="E516" i="7"/>
  <c r="N516" i="7" s="1"/>
  <c r="B511" i="6" s="1"/>
  <c r="D516" i="7"/>
  <c r="C516" i="7"/>
  <c r="B516" i="7"/>
  <c r="J515" i="7"/>
  <c r="J515" i="7" a="1"/>
  <c r="I515" i="7" a="1"/>
  <c r="I515" i="7" s="1"/>
  <c r="GC515" i="7" s="1"/>
  <c r="F515" i="7"/>
  <c r="E515" i="7"/>
  <c r="N515" i="7" s="1"/>
  <c r="B510" i="6" s="1"/>
  <c r="D515" i="7"/>
  <c r="C515" i="7"/>
  <c r="B515" i="7"/>
  <c r="J514" i="7" a="1"/>
  <c r="J514" i="7" s="1"/>
  <c r="I514" i="7" a="1"/>
  <c r="I514" i="7" s="1"/>
  <c r="GC514" i="7" s="1"/>
  <c r="F514" i="7"/>
  <c r="E514" i="7"/>
  <c r="N514" i="7" s="1"/>
  <c r="B509" i="6" s="1"/>
  <c r="D514" i="7"/>
  <c r="C514" i="7"/>
  <c r="B514" i="7"/>
  <c r="J513" i="7"/>
  <c r="J513" i="7" a="1"/>
  <c r="I513" i="7" a="1"/>
  <c r="I513" i="7" s="1"/>
  <c r="GC513" i="7" s="1"/>
  <c r="F513" i="7"/>
  <c r="E513" i="7"/>
  <c r="N513" i="7" s="1"/>
  <c r="B508" i="6" s="1"/>
  <c r="D513" i="7"/>
  <c r="C513" i="7"/>
  <c r="B513" i="7"/>
  <c r="J512" i="7" a="1"/>
  <c r="J512" i="7" s="1"/>
  <c r="I512" i="7" a="1"/>
  <c r="I512" i="7" s="1"/>
  <c r="GC512" i="7" s="1"/>
  <c r="F512" i="7"/>
  <c r="E512" i="7"/>
  <c r="N512" i="7" s="1"/>
  <c r="B507" i="6" s="1"/>
  <c r="D512" i="7"/>
  <c r="C512" i="7"/>
  <c r="B512" i="7"/>
  <c r="J511" i="7" a="1"/>
  <c r="J511" i="7" s="1"/>
  <c r="I511" i="7"/>
  <c r="GC511" i="7" s="1"/>
  <c r="I511" i="7" a="1"/>
  <c r="F511" i="7"/>
  <c r="E511" i="7"/>
  <c r="N511" i="7" s="1"/>
  <c r="B506" i="6" s="1"/>
  <c r="D511" i="7"/>
  <c r="C511" i="7"/>
  <c r="B511" i="7"/>
  <c r="J510" i="7"/>
  <c r="J510" i="7" a="1"/>
  <c r="I510" i="7" a="1"/>
  <c r="I510" i="7" s="1"/>
  <c r="GC510" i="7" s="1"/>
  <c r="F510" i="7"/>
  <c r="E510" i="7"/>
  <c r="N510" i="7" s="1"/>
  <c r="B505" i="6" s="1"/>
  <c r="D510" i="7"/>
  <c r="C510" i="7"/>
  <c r="B510" i="7"/>
  <c r="J509" i="7"/>
  <c r="J509" i="7" a="1"/>
  <c r="I509" i="7" a="1"/>
  <c r="I509" i="7" s="1"/>
  <c r="GC509" i="7" s="1"/>
  <c r="F509" i="7"/>
  <c r="E509" i="7"/>
  <c r="N509" i="7" s="1"/>
  <c r="B504" i="6" s="1"/>
  <c r="D509" i="7"/>
  <c r="C509" i="7"/>
  <c r="B509" i="7"/>
  <c r="J508" i="7" a="1"/>
  <c r="J508" i="7" s="1"/>
  <c r="I508" i="7" a="1"/>
  <c r="I508" i="7" s="1"/>
  <c r="GC508" i="7" s="1"/>
  <c r="F508" i="7"/>
  <c r="E508" i="7"/>
  <c r="N508" i="7" s="1"/>
  <c r="B503" i="6" s="1"/>
  <c r="D508" i="7"/>
  <c r="C508" i="7"/>
  <c r="B508" i="7"/>
  <c r="J507" i="7"/>
  <c r="J507" i="7" a="1"/>
  <c r="I507" i="7" a="1"/>
  <c r="I507" i="7" s="1"/>
  <c r="GC507" i="7" s="1"/>
  <c r="F507" i="7"/>
  <c r="E507" i="7"/>
  <c r="N507" i="7" s="1"/>
  <c r="B502" i="6" s="1"/>
  <c r="D507" i="7"/>
  <c r="C507" i="7"/>
  <c r="B507" i="7"/>
  <c r="J506" i="7" a="1"/>
  <c r="J506" i="7" s="1"/>
  <c r="I506" i="7" a="1"/>
  <c r="I506" i="7" s="1"/>
  <c r="GC506" i="7" s="1"/>
  <c r="F506" i="7"/>
  <c r="E506" i="7"/>
  <c r="N506" i="7" s="1"/>
  <c r="B501" i="6" s="1"/>
  <c r="D506" i="7"/>
  <c r="C506" i="7"/>
  <c r="B506" i="7"/>
  <c r="J505" i="7" a="1"/>
  <c r="J505" i="7" s="1"/>
  <c r="I505" i="7" a="1"/>
  <c r="I505" i="7" s="1"/>
  <c r="GC505" i="7" s="1"/>
  <c r="F505" i="7"/>
  <c r="E505" i="7"/>
  <c r="N505" i="7" s="1"/>
  <c r="B500" i="6" s="1"/>
  <c r="D505" i="7"/>
  <c r="C505" i="7"/>
  <c r="B505" i="7"/>
  <c r="J504" i="7"/>
  <c r="J504" i="7" a="1"/>
  <c r="I504" i="7" a="1"/>
  <c r="I504" i="7" s="1"/>
  <c r="GC504" i="7" s="1"/>
  <c r="F504" i="7"/>
  <c r="E504" i="7"/>
  <c r="N504" i="7" s="1"/>
  <c r="B499" i="6" s="1"/>
  <c r="D504" i="7"/>
  <c r="C504" i="7"/>
  <c r="B504" i="7"/>
  <c r="J503" i="7" a="1"/>
  <c r="J503" i="7" s="1"/>
  <c r="I503" i="7" a="1"/>
  <c r="I503" i="7" s="1"/>
  <c r="GC503" i="7" s="1"/>
  <c r="F503" i="7"/>
  <c r="E503" i="7"/>
  <c r="N503" i="7" s="1"/>
  <c r="B498" i="6" s="1"/>
  <c r="D503" i="7"/>
  <c r="C503" i="7"/>
  <c r="B503" i="7"/>
  <c r="J502" i="7" a="1"/>
  <c r="J502" i="7" s="1"/>
  <c r="I502" i="7" a="1"/>
  <c r="I502" i="7" s="1"/>
  <c r="GC502" i="7" s="1"/>
  <c r="F502" i="7"/>
  <c r="E502" i="7"/>
  <c r="N502" i="7" s="1"/>
  <c r="B497" i="6" s="1"/>
  <c r="D502" i="7"/>
  <c r="C502" i="7"/>
  <c r="B502" i="7"/>
  <c r="J501" i="7"/>
  <c r="J501" i="7" a="1"/>
  <c r="I501" i="7" a="1"/>
  <c r="I501" i="7" s="1"/>
  <c r="GC501" i="7" s="1"/>
  <c r="F501" i="7"/>
  <c r="E501" i="7"/>
  <c r="N501" i="7" s="1"/>
  <c r="B496" i="6" s="1"/>
  <c r="D501" i="7"/>
  <c r="C501" i="7"/>
  <c r="B501" i="7"/>
  <c r="J500" i="7" a="1"/>
  <c r="J500" i="7" s="1"/>
  <c r="I500" i="7" a="1"/>
  <c r="I500" i="7" s="1"/>
  <c r="GC500" i="7" s="1"/>
  <c r="F500" i="7"/>
  <c r="E500" i="7"/>
  <c r="N500" i="7" s="1"/>
  <c r="B495" i="6" s="1"/>
  <c r="D500" i="7"/>
  <c r="C500" i="7"/>
  <c r="B500" i="7"/>
  <c r="J499" i="7"/>
  <c r="J499" i="7" a="1"/>
  <c r="I499" i="7" a="1"/>
  <c r="I499" i="7" s="1"/>
  <c r="GC499" i="7" s="1"/>
  <c r="F499" i="7"/>
  <c r="E499" i="7"/>
  <c r="N499" i="7" s="1"/>
  <c r="B494" i="6" s="1"/>
  <c r="D499" i="7"/>
  <c r="C499" i="7"/>
  <c r="B499" i="7"/>
  <c r="DW498" i="7"/>
  <c r="DY498" i="7" s="1"/>
  <c r="CR498" i="7"/>
  <c r="J498" i="7" a="1"/>
  <c r="J498" i="7" s="1"/>
  <c r="I498" i="7" a="1"/>
  <c r="I498" i="7" s="1"/>
  <c r="GC498" i="7" s="1"/>
  <c r="H498" i="7"/>
  <c r="F498" i="7"/>
  <c r="E498" i="7"/>
  <c r="D498" i="7"/>
  <c r="C498" i="7"/>
  <c r="B498" i="7"/>
  <c r="DY497" i="7"/>
  <c r="DW497" i="7"/>
  <c r="CY497" i="7"/>
  <c r="CR497" i="7"/>
  <c r="J497" i="7" a="1"/>
  <c r="J497" i="7" s="1"/>
  <c r="I497" i="7" a="1"/>
  <c r="I497" i="7" s="1"/>
  <c r="GC497" i="7" s="1"/>
  <c r="H497" i="7"/>
  <c r="F497" i="7"/>
  <c r="E497" i="7"/>
  <c r="D497" i="7"/>
  <c r="C497" i="7"/>
  <c r="B497" i="7"/>
  <c r="J496" i="7" a="1"/>
  <c r="J496" i="7" s="1"/>
  <c r="I496" i="7" a="1"/>
  <c r="I496" i="7" s="1"/>
  <c r="GC496" i="7" s="1"/>
  <c r="F496" i="7"/>
  <c r="E496" i="7"/>
  <c r="N496" i="7" s="1"/>
  <c r="B491" i="6" s="1"/>
  <c r="D496" i="7"/>
  <c r="C496" i="7"/>
  <c r="B496" i="7"/>
  <c r="J495" i="7" a="1"/>
  <c r="J495" i="7" s="1"/>
  <c r="I495" i="7"/>
  <c r="GC495" i="7" s="1"/>
  <c r="I495" i="7" a="1"/>
  <c r="F495" i="7"/>
  <c r="E495" i="7"/>
  <c r="N495" i="7" s="1"/>
  <c r="B490" i="6" s="1"/>
  <c r="D495" i="7"/>
  <c r="C495" i="7"/>
  <c r="B495" i="7"/>
  <c r="J494" i="7" a="1"/>
  <c r="J494" i="7" s="1"/>
  <c r="I494" i="7" a="1"/>
  <c r="I494" i="7" s="1"/>
  <c r="GC494" i="7" s="1"/>
  <c r="F494" i="7"/>
  <c r="E494" i="7"/>
  <c r="N494" i="7" s="1"/>
  <c r="B489" i="6" s="1"/>
  <c r="D494" i="7"/>
  <c r="C494" i="7"/>
  <c r="B494" i="7"/>
  <c r="J493" i="7" a="1"/>
  <c r="J493" i="7" s="1"/>
  <c r="I493" i="7" a="1"/>
  <c r="I493" i="7" s="1"/>
  <c r="GC493" i="7" s="1"/>
  <c r="F493" i="7"/>
  <c r="E493" i="7"/>
  <c r="N493" i="7" s="1"/>
  <c r="B488" i="6" s="1"/>
  <c r="D493" i="7"/>
  <c r="C493" i="7"/>
  <c r="B493" i="7"/>
  <c r="J492" i="7" a="1"/>
  <c r="J492" i="7" s="1"/>
  <c r="I492" i="7" a="1"/>
  <c r="I492" i="7" s="1"/>
  <c r="GC492" i="7" s="1"/>
  <c r="F492" i="7"/>
  <c r="E492" i="7"/>
  <c r="N492" i="7" s="1"/>
  <c r="B487" i="6" s="1"/>
  <c r="D492" i="7"/>
  <c r="C492" i="7"/>
  <c r="B492" i="7"/>
  <c r="J491" i="7" a="1"/>
  <c r="J491" i="7" s="1"/>
  <c r="I491" i="7" a="1"/>
  <c r="I491" i="7" s="1"/>
  <c r="GC491" i="7" s="1"/>
  <c r="F491" i="7"/>
  <c r="E491" i="7"/>
  <c r="N491" i="7" s="1"/>
  <c r="B486" i="6" s="1"/>
  <c r="D491" i="7"/>
  <c r="C491" i="7"/>
  <c r="B491" i="7"/>
  <c r="J490" i="7" a="1"/>
  <c r="J490" i="7" s="1"/>
  <c r="I490" i="7" a="1"/>
  <c r="I490" i="7" s="1"/>
  <c r="GC490" i="7" s="1"/>
  <c r="F490" i="7"/>
  <c r="E490" i="7"/>
  <c r="N490" i="7" s="1"/>
  <c r="B485" i="6" s="1"/>
  <c r="D490" i="7"/>
  <c r="C490" i="7"/>
  <c r="B490" i="7"/>
  <c r="J489" i="7" a="1"/>
  <c r="J489" i="7" s="1"/>
  <c r="I489" i="7" a="1"/>
  <c r="I489" i="7" s="1"/>
  <c r="GC489" i="7" s="1"/>
  <c r="F489" i="7"/>
  <c r="E489" i="7"/>
  <c r="N489" i="7" s="1"/>
  <c r="B484" i="6" s="1"/>
  <c r="D489" i="7"/>
  <c r="C489" i="7"/>
  <c r="B489" i="7"/>
  <c r="J488" i="7" a="1"/>
  <c r="J488" i="7" s="1"/>
  <c r="I488" i="7" a="1"/>
  <c r="I488" i="7" s="1"/>
  <c r="GC488" i="7" s="1"/>
  <c r="F488" i="7"/>
  <c r="E488" i="7"/>
  <c r="N488" i="7" s="1"/>
  <c r="B483" i="6" s="1"/>
  <c r="D488" i="7"/>
  <c r="C488" i="7"/>
  <c r="B488" i="7"/>
  <c r="J487" i="7" a="1"/>
  <c r="J487" i="7" s="1"/>
  <c r="I487" i="7" a="1"/>
  <c r="I487" i="7" s="1"/>
  <c r="GC487" i="7" s="1"/>
  <c r="F487" i="7"/>
  <c r="E487" i="7"/>
  <c r="N487" i="7" s="1"/>
  <c r="B482" i="6" s="1"/>
  <c r="D487" i="7"/>
  <c r="C487" i="7"/>
  <c r="B487" i="7"/>
  <c r="J486" i="7"/>
  <c r="J486" i="7" a="1"/>
  <c r="I486" i="7" a="1"/>
  <c r="I486" i="7" s="1"/>
  <c r="GC486" i="7" s="1"/>
  <c r="F486" i="7"/>
  <c r="E486" i="7"/>
  <c r="N486" i="7" s="1"/>
  <c r="B481" i="6" s="1"/>
  <c r="D486" i="7"/>
  <c r="C486" i="7"/>
  <c r="B486" i="7"/>
  <c r="J485" i="7" a="1"/>
  <c r="J485" i="7" s="1"/>
  <c r="I485" i="7" a="1"/>
  <c r="I485" i="7" s="1"/>
  <c r="GC485" i="7" s="1"/>
  <c r="F485" i="7"/>
  <c r="E485" i="7"/>
  <c r="N485" i="7" s="1"/>
  <c r="B480" i="6" s="1"/>
  <c r="D485" i="7"/>
  <c r="C485" i="7"/>
  <c r="B485" i="7"/>
  <c r="J484" i="7" a="1"/>
  <c r="J484" i="7" s="1"/>
  <c r="I484" i="7" a="1"/>
  <c r="I484" i="7" s="1"/>
  <c r="GC484" i="7" s="1"/>
  <c r="F484" i="7"/>
  <c r="E484" i="7"/>
  <c r="N484" i="7" s="1"/>
  <c r="B479" i="6" s="1"/>
  <c r="D484" i="7"/>
  <c r="C484" i="7"/>
  <c r="B484" i="7"/>
  <c r="J483" i="7" a="1"/>
  <c r="J483" i="7" s="1"/>
  <c r="I483" i="7"/>
  <c r="GC483" i="7" s="1"/>
  <c r="I483" i="7" a="1"/>
  <c r="F483" i="7"/>
  <c r="E483" i="7"/>
  <c r="N483" i="7" s="1"/>
  <c r="B478" i="6" s="1"/>
  <c r="D483" i="7"/>
  <c r="C483" i="7"/>
  <c r="B483" i="7"/>
  <c r="J482" i="7" a="1"/>
  <c r="J482" i="7" s="1"/>
  <c r="I482" i="7" a="1"/>
  <c r="I482" i="7" s="1"/>
  <c r="GC482" i="7" s="1"/>
  <c r="F482" i="7"/>
  <c r="E482" i="7"/>
  <c r="N482" i="7" s="1"/>
  <c r="B477" i="6" s="1"/>
  <c r="D482" i="7"/>
  <c r="C482" i="7"/>
  <c r="B482" i="7"/>
  <c r="J481" i="7" a="1"/>
  <c r="J481" i="7" s="1"/>
  <c r="I481" i="7" a="1"/>
  <c r="I481" i="7" s="1"/>
  <c r="GC481" i="7" s="1"/>
  <c r="F481" i="7"/>
  <c r="E481" i="7"/>
  <c r="N481" i="7" s="1"/>
  <c r="D481" i="7"/>
  <c r="C481" i="7"/>
  <c r="B481" i="7"/>
  <c r="J480" i="7" a="1"/>
  <c r="J480" i="7" s="1"/>
  <c r="I480" i="7" a="1"/>
  <c r="I480" i="7" s="1"/>
  <c r="GC480" i="7" s="1"/>
  <c r="F480" i="7"/>
  <c r="E480" i="7"/>
  <c r="N480" i="7" s="1"/>
  <c r="B475" i="6" s="1"/>
  <c r="D480" i="7"/>
  <c r="C480" i="7"/>
  <c r="B480" i="7"/>
  <c r="J479" i="7" a="1"/>
  <c r="J479" i="7" s="1"/>
  <c r="I479" i="7" a="1"/>
  <c r="I479" i="7" s="1"/>
  <c r="GC479" i="7" s="1"/>
  <c r="F479" i="7"/>
  <c r="E479" i="7"/>
  <c r="N479" i="7" s="1"/>
  <c r="B474" i="6" s="1"/>
  <c r="D479" i="7"/>
  <c r="C479" i="7"/>
  <c r="B479" i="7"/>
  <c r="J478" i="7" a="1"/>
  <c r="J478" i="7" s="1"/>
  <c r="I478" i="7" a="1"/>
  <c r="I478" i="7" s="1"/>
  <c r="GC478" i="7" s="1"/>
  <c r="F478" i="7"/>
  <c r="E478" i="7"/>
  <c r="N478" i="7" s="1"/>
  <c r="B473" i="6" s="1"/>
  <c r="D478" i="7"/>
  <c r="C478" i="7"/>
  <c r="B478" i="7"/>
  <c r="AG477" i="7"/>
  <c r="J477" i="7" a="1"/>
  <c r="J477" i="7" s="1"/>
  <c r="I477" i="7" a="1"/>
  <c r="I477" i="7" s="1"/>
  <c r="GC477" i="7" s="1"/>
  <c r="F477" i="7"/>
  <c r="E477" i="7"/>
  <c r="N477" i="7" s="1"/>
  <c r="B472" i="6" s="1"/>
  <c r="D477" i="7"/>
  <c r="C477" i="7"/>
  <c r="B477" i="7"/>
  <c r="AG476" i="7"/>
  <c r="J476" i="7" a="1"/>
  <c r="J476" i="7" s="1"/>
  <c r="I476" i="7" a="1"/>
  <c r="I476" i="7" s="1"/>
  <c r="GC476" i="7" s="1"/>
  <c r="F476" i="7"/>
  <c r="E476" i="7"/>
  <c r="N476" i="7" s="1"/>
  <c r="B471" i="6" s="1"/>
  <c r="D476" i="7"/>
  <c r="C476" i="7"/>
  <c r="B476" i="7"/>
  <c r="AG475" i="7"/>
  <c r="J475" i="7" a="1"/>
  <c r="J475" i="7" s="1"/>
  <c r="I475" i="7" a="1"/>
  <c r="I475" i="7" s="1"/>
  <c r="GC475" i="7" s="1"/>
  <c r="F475" i="7"/>
  <c r="E475" i="7"/>
  <c r="N475" i="7" s="1"/>
  <c r="B470" i="6" s="1"/>
  <c r="D475" i="7"/>
  <c r="C475" i="7"/>
  <c r="B475" i="7"/>
  <c r="AG474" i="7"/>
  <c r="J474" i="7" a="1"/>
  <c r="J474" i="7" s="1"/>
  <c r="I474" i="7" a="1"/>
  <c r="I474" i="7" s="1"/>
  <c r="GC474" i="7" s="1"/>
  <c r="F474" i="7"/>
  <c r="E474" i="7"/>
  <c r="N474" i="7" s="1"/>
  <c r="B469" i="6" s="1"/>
  <c r="D474" i="7"/>
  <c r="C474" i="7"/>
  <c r="B474" i="7"/>
  <c r="AG473" i="7"/>
  <c r="J473" i="7" a="1"/>
  <c r="J473" i="7" s="1"/>
  <c r="I473" i="7" a="1"/>
  <c r="I473" i="7" s="1"/>
  <c r="GC473" i="7" s="1"/>
  <c r="F473" i="7"/>
  <c r="E473" i="7"/>
  <c r="N473" i="7" s="1"/>
  <c r="B468" i="6" s="1"/>
  <c r="D473" i="7"/>
  <c r="C473" i="7"/>
  <c r="B473" i="7"/>
  <c r="AG472" i="7"/>
  <c r="J472" i="7" a="1"/>
  <c r="J472" i="7" s="1"/>
  <c r="I472" i="7" a="1"/>
  <c r="I472" i="7" s="1"/>
  <c r="GC472" i="7" s="1"/>
  <c r="F472" i="7"/>
  <c r="E472" i="7"/>
  <c r="N472" i="7" s="1"/>
  <c r="B467" i="6" s="1"/>
  <c r="D472" i="7"/>
  <c r="C472" i="7"/>
  <c r="B472" i="7"/>
  <c r="J471" i="7" a="1"/>
  <c r="J471" i="7" s="1"/>
  <c r="I471" i="7" a="1"/>
  <c r="I471" i="7" s="1"/>
  <c r="GC471" i="7" s="1"/>
  <c r="F471" i="7"/>
  <c r="E471" i="7"/>
  <c r="N471" i="7" s="1"/>
  <c r="B466" i="6" s="1"/>
  <c r="D471" i="7"/>
  <c r="C471" i="7"/>
  <c r="B471" i="7"/>
  <c r="J470" i="7" a="1"/>
  <c r="J470" i="7" s="1"/>
  <c r="I470" i="7" a="1"/>
  <c r="I470" i="7" s="1"/>
  <c r="GC470" i="7" s="1"/>
  <c r="F470" i="7"/>
  <c r="E470" i="7"/>
  <c r="N470" i="7" s="1"/>
  <c r="B465" i="6" s="1"/>
  <c r="D470" i="7"/>
  <c r="C470" i="7"/>
  <c r="B470" i="7"/>
  <c r="J469" i="7" a="1"/>
  <c r="J469" i="7" s="1"/>
  <c r="I469" i="7" a="1"/>
  <c r="I469" i="7" s="1"/>
  <c r="GC469" i="7" s="1"/>
  <c r="F469" i="7"/>
  <c r="E469" i="7"/>
  <c r="N469" i="7" s="1"/>
  <c r="B464" i="6" s="1"/>
  <c r="D469" i="7"/>
  <c r="C469" i="7"/>
  <c r="B469" i="7"/>
  <c r="J468" i="7" a="1"/>
  <c r="J468" i="7" s="1"/>
  <c r="I468" i="7" a="1"/>
  <c r="I468" i="7" s="1"/>
  <c r="GC468" i="7" s="1"/>
  <c r="F468" i="7"/>
  <c r="E468" i="7"/>
  <c r="N468" i="7" s="1"/>
  <c r="B463" i="6" s="1"/>
  <c r="D468" i="7"/>
  <c r="C468" i="7"/>
  <c r="B468" i="7"/>
  <c r="J467" i="7" a="1"/>
  <c r="J467" i="7" s="1"/>
  <c r="I467" i="7" a="1"/>
  <c r="I467" i="7" s="1"/>
  <c r="GC467" i="7" s="1"/>
  <c r="F467" i="7"/>
  <c r="E467" i="7"/>
  <c r="N467" i="7" s="1"/>
  <c r="B462" i="6" s="1"/>
  <c r="D467" i="7"/>
  <c r="C467" i="7"/>
  <c r="B467" i="7"/>
  <c r="J466" i="7"/>
  <c r="J466" i="7" a="1"/>
  <c r="I466" i="7" a="1"/>
  <c r="I466" i="7" s="1"/>
  <c r="GC466" i="7" s="1"/>
  <c r="F466" i="7"/>
  <c r="E466" i="7"/>
  <c r="N466" i="7" s="1"/>
  <c r="B461" i="6" s="1"/>
  <c r="D466" i="7"/>
  <c r="C466" i="7"/>
  <c r="B466" i="7"/>
  <c r="J465" i="7" a="1"/>
  <c r="J465" i="7" s="1"/>
  <c r="I465" i="7" a="1"/>
  <c r="I465" i="7" s="1"/>
  <c r="GC465" i="7" s="1"/>
  <c r="F465" i="7"/>
  <c r="E465" i="7"/>
  <c r="N465" i="7" s="1"/>
  <c r="B460" i="6" s="1"/>
  <c r="D465" i="7"/>
  <c r="C465" i="7"/>
  <c r="B465" i="7"/>
  <c r="J464" i="7" a="1"/>
  <c r="J464" i="7" s="1"/>
  <c r="I464" i="7" a="1"/>
  <c r="I464" i="7" s="1"/>
  <c r="GC464" i="7" s="1"/>
  <c r="F464" i="7"/>
  <c r="E464" i="7"/>
  <c r="N464" i="7" s="1"/>
  <c r="B459" i="6" s="1"/>
  <c r="D464" i="7"/>
  <c r="C464" i="7"/>
  <c r="B464" i="7"/>
  <c r="J463" i="7" a="1"/>
  <c r="J463" i="7" s="1"/>
  <c r="I463" i="7" a="1"/>
  <c r="I463" i="7" s="1"/>
  <c r="GC463" i="7" s="1"/>
  <c r="F463" i="7"/>
  <c r="E463" i="7"/>
  <c r="N463" i="7" s="1"/>
  <c r="B458" i="6" s="1"/>
  <c r="D463" i="7"/>
  <c r="C463" i="7"/>
  <c r="B463" i="7"/>
  <c r="J462" i="7" a="1"/>
  <c r="J462" i="7" s="1"/>
  <c r="I462" i="7" a="1"/>
  <c r="I462" i="7" s="1"/>
  <c r="GC462" i="7" s="1"/>
  <c r="F462" i="7"/>
  <c r="E462" i="7"/>
  <c r="N462" i="7" s="1"/>
  <c r="B457" i="6" s="1"/>
  <c r="D462" i="7"/>
  <c r="C462" i="7"/>
  <c r="B462" i="7"/>
  <c r="J461" i="7" a="1"/>
  <c r="J461" i="7" s="1"/>
  <c r="I461" i="7" a="1"/>
  <c r="I461" i="7" s="1"/>
  <c r="GC461" i="7" s="1"/>
  <c r="F461" i="7"/>
  <c r="E461" i="7"/>
  <c r="N461" i="7" s="1"/>
  <c r="B456" i="6" s="1"/>
  <c r="D461" i="7"/>
  <c r="C461" i="7"/>
  <c r="B461" i="7"/>
  <c r="J460" i="7" a="1"/>
  <c r="J460" i="7" s="1"/>
  <c r="I460" i="7" a="1"/>
  <c r="I460" i="7" s="1"/>
  <c r="GC460" i="7" s="1"/>
  <c r="F460" i="7"/>
  <c r="E460" i="7"/>
  <c r="N460" i="7" s="1"/>
  <c r="B455" i="6" s="1"/>
  <c r="D460" i="7"/>
  <c r="C460" i="7"/>
  <c r="B460" i="7"/>
  <c r="J459" i="7" a="1"/>
  <c r="J459" i="7" s="1"/>
  <c r="I459" i="7" a="1"/>
  <c r="I459" i="7" s="1"/>
  <c r="GC459" i="7" s="1"/>
  <c r="F459" i="7"/>
  <c r="E459" i="7"/>
  <c r="N459" i="7" s="1"/>
  <c r="B454" i="6" s="1"/>
  <c r="D459" i="7"/>
  <c r="C459" i="7"/>
  <c r="B459" i="7"/>
  <c r="J458" i="7"/>
  <c r="J458" i="7" a="1"/>
  <c r="I458" i="7" a="1"/>
  <c r="I458" i="7" s="1"/>
  <c r="GC458" i="7" s="1"/>
  <c r="F458" i="7"/>
  <c r="E458" i="7"/>
  <c r="N458" i="7" s="1"/>
  <c r="B453" i="6" s="1"/>
  <c r="D458" i="7"/>
  <c r="C458" i="7"/>
  <c r="B458" i="7"/>
  <c r="J457" i="7" a="1"/>
  <c r="J457" i="7" s="1"/>
  <c r="I457" i="7" a="1"/>
  <c r="I457" i="7" s="1"/>
  <c r="GC457" i="7" s="1"/>
  <c r="F457" i="7"/>
  <c r="E457" i="7"/>
  <c r="N457" i="7" s="1"/>
  <c r="B452" i="6" s="1"/>
  <c r="D457" i="7"/>
  <c r="C457" i="7"/>
  <c r="B457" i="7"/>
  <c r="J456" i="7" a="1"/>
  <c r="J456" i="7" s="1"/>
  <c r="I456" i="7" a="1"/>
  <c r="I456" i="7" s="1"/>
  <c r="GC456" i="7" s="1"/>
  <c r="F456" i="7"/>
  <c r="E456" i="7"/>
  <c r="N456" i="7" s="1"/>
  <c r="B451" i="6" s="1"/>
  <c r="D456" i="7"/>
  <c r="C456" i="7"/>
  <c r="B456" i="7"/>
  <c r="J455" i="7" a="1"/>
  <c r="J455" i="7" s="1"/>
  <c r="I455" i="7"/>
  <c r="GC455" i="7" s="1"/>
  <c r="I455" i="7" a="1"/>
  <c r="F455" i="7"/>
  <c r="E455" i="7"/>
  <c r="N455" i="7" s="1"/>
  <c r="B450" i="6" s="1"/>
  <c r="D455" i="7"/>
  <c r="C455" i="7"/>
  <c r="B455" i="7"/>
  <c r="J454" i="7" a="1"/>
  <c r="J454" i="7" s="1"/>
  <c r="I454" i="7"/>
  <c r="GC454" i="7" s="1"/>
  <c r="I454" i="7" a="1"/>
  <c r="F454" i="7"/>
  <c r="E454" i="7"/>
  <c r="N454" i="7" s="1"/>
  <c r="B449" i="6" s="1"/>
  <c r="D454" i="7"/>
  <c r="C454" i="7"/>
  <c r="B454" i="7"/>
  <c r="J453" i="7"/>
  <c r="J453" i="7" a="1"/>
  <c r="I453" i="7"/>
  <c r="GC453" i="7" s="1"/>
  <c r="I453" i="7" a="1"/>
  <c r="F453" i="7"/>
  <c r="E453" i="7"/>
  <c r="N453" i="7" s="1"/>
  <c r="B448" i="6" s="1"/>
  <c r="D453" i="7"/>
  <c r="C453" i="7"/>
  <c r="B453" i="7"/>
  <c r="J452" i="7" a="1"/>
  <c r="J452" i="7" s="1"/>
  <c r="I452" i="7" a="1"/>
  <c r="I452" i="7" s="1"/>
  <c r="GC452" i="7" s="1"/>
  <c r="F452" i="7"/>
  <c r="E452" i="7"/>
  <c r="N452" i="7" s="1"/>
  <c r="B447" i="6" s="1"/>
  <c r="D452" i="7"/>
  <c r="C452" i="7"/>
  <c r="B452" i="7"/>
  <c r="J451" i="7" a="1"/>
  <c r="J451" i="7" s="1"/>
  <c r="I451" i="7"/>
  <c r="GC451" i="7" s="1"/>
  <c r="I451" i="7" a="1"/>
  <c r="F451" i="7"/>
  <c r="E451" i="7"/>
  <c r="N451" i="7" s="1"/>
  <c r="B446" i="6" s="1"/>
  <c r="D451" i="7"/>
  <c r="C451" i="7"/>
  <c r="B451" i="7"/>
  <c r="J450" i="7"/>
  <c r="J450" i="7" a="1"/>
  <c r="I450" i="7" a="1"/>
  <c r="I450" i="7" s="1"/>
  <c r="GC450" i="7" s="1"/>
  <c r="F450" i="7"/>
  <c r="E450" i="7"/>
  <c r="N450" i="7" s="1"/>
  <c r="B445" i="6" s="1"/>
  <c r="D450" i="7"/>
  <c r="C450" i="7"/>
  <c r="B450" i="7"/>
  <c r="J449" i="7"/>
  <c r="J449" i="7" a="1"/>
  <c r="I449" i="7" a="1"/>
  <c r="I449" i="7" s="1"/>
  <c r="GC449" i="7" s="1"/>
  <c r="F449" i="7"/>
  <c r="E449" i="7"/>
  <c r="N449" i="7" s="1"/>
  <c r="B444" i="6" s="1"/>
  <c r="D449" i="7"/>
  <c r="C449" i="7"/>
  <c r="B449" i="7"/>
  <c r="J448" i="7" a="1"/>
  <c r="J448" i="7" s="1"/>
  <c r="I448" i="7" a="1"/>
  <c r="I448" i="7" s="1"/>
  <c r="GC448" i="7" s="1"/>
  <c r="F448" i="7"/>
  <c r="E448" i="7"/>
  <c r="N448" i="7" s="1"/>
  <c r="B443" i="6" s="1"/>
  <c r="D448" i="7"/>
  <c r="C448" i="7"/>
  <c r="B448" i="7"/>
  <c r="J447" i="7" a="1"/>
  <c r="J447" i="7" s="1"/>
  <c r="I447" i="7" a="1"/>
  <c r="I447" i="7" s="1"/>
  <c r="GC447" i="7" s="1"/>
  <c r="F447" i="7"/>
  <c r="E447" i="7"/>
  <c r="N447" i="7" s="1"/>
  <c r="B442" i="6" s="1"/>
  <c r="D447" i="7"/>
  <c r="C447" i="7"/>
  <c r="B447" i="7"/>
  <c r="J446" i="7" a="1"/>
  <c r="J446" i="7" s="1"/>
  <c r="I446" i="7" a="1"/>
  <c r="I446" i="7" s="1"/>
  <c r="GC446" i="7" s="1"/>
  <c r="F446" i="7"/>
  <c r="E446" i="7"/>
  <c r="N446" i="7" s="1"/>
  <c r="B441" i="6" s="1"/>
  <c r="D446" i="7"/>
  <c r="C446" i="7"/>
  <c r="B446" i="7"/>
  <c r="J445" i="7" a="1"/>
  <c r="J445" i="7" s="1"/>
  <c r="I445" i="7" a="1"/>
  <c r="I445" i="7" s="1"/>
  <c r="GC445" i="7" s="1"/>
  <c r="F445" i="7"/>
  <c r="E445" i="7"/>
  <c r="N445" i="7" s="1"/>
  <c r="B440" i="6" s="1"/>
  <c r="D445" i="7"/>
  <c r="C445" i="7"/>
  <c r="B445" i="7"/>
  <c r="J444" i="7" a="1"/>
  <c r="J444" i="7" s="1"/>
  <c r="I444" i="7" a="1"/>
  <c r="I444" i="7" s="1"/>
  <c r="GC444" i="7" s="1"/>
  <c r="F444" i="7"/>
  <c r="E444" i="7"/>
  <c r="N444" i="7" s="1"/>
  <c r="B439" i="6" s="1"/>
  <c r="D444" i="7"/>
  <c r="C444" i="7"/>
  <c r="B444" i="7"/>
  <c r="J443" i="7" a="1"/>
  <c r="J443" i="7" s="1"/>
  <c r="I443" i="7" a="1"/>
  <c r="I443" i="7" s="1"/>
  <c r="GC443" i="7" s="1"/>
  <c r="F443" i="7"/>
  <c r="E443" i="7"/>
  <c r="N443" i="7" s="1"/>
  <c r="B438" i="6" s="1"/>
  <c r="D443" i="7"/>
  <c r="C443" i="7"/>
  <c r="B443" i="7"/>
  <c r="J442" i="7" a="1"/>
  <c r="J442" i="7" s="1"/>
  <c r="I442" i="7" a="1"/>
  <c r="I442" i="7" s="1"/>
  <c r="GC442" i="7" s="1"/>
  <c r="F442" i="7"/>
  <c r="E442" i="7"/>
  <c r="N442" i="7" s="1"/>
  <c r="B437" i="6" s="1"/>
  <c r="D442" i="7"/>
  <c r="C442" i="7"/>
  <c r="B442" i="7"/>
  <c r="J441" i="7" a="1"/>
  <c r="J441" i="7" s="1"/>
  <c r="I441" i="7" a="1"/>
  <c r="I441" i="7" s="1"/>
  <c r="GC441" i="7" s="1"/>
  <c r="F441" i="7"/>
  <c r="E441" i="7"/>
  <c r="N441" i="7" s="1"/>
  <c r="B436" i="6" s="1"/>
  <c r="D441" i="7"/>
  <c r="C441" i="7"/>
  <c r="B441" i="7"/>
  <c r="J440" i="7" a="1"/>
  <c r="J440" i="7" s="1"/>
  <c r="I440" i="7" a="1"/>
  <c r="I440" i="7" s="1"/>
  <c r="GC440" i="7" s="1"/>
  <c r="F440" i="7"/>
  <c r="E440" i="7"/>
  <c r="N440" i="7" s="1"/>
  <c r="B435" i="6" s="1"/>
  <c r="D440" i="7"/>
  <c r="C440" i="7"/>
  <c r="B440" i="7"/>
  <c r="J439" i="7" a="1"/>
  <c r="J439" i="7" s="1"/>
  <c r="I439" i="7" a="1"/>
  <c r="I439" i="7" s="1"/>
  <c r="GC439" i="7" s="1"/>
  <c r="F439" i="7"/>
  <c r="E439" i="7"/>
  <c r="N439" i="7" s="1"/>
  <c r="B434" i="6" s="1"/>
  <c r="D439" i="7"/>
  <c r="C439" i="7"/>
  <c r="B439" i="7"/>
  <c r="J438" i="7" a="1"/>
  <c r="J438" i="7" s="1"/>
  <c r="I438" i="7" a="1"/>
  <c r="I438" i="7" s="1"/>
  <c r="GC438" i="7" s="1"/>
  <c r="F438" i="7"/>
  <c r="E438" i="7"/>
  <c r="N438" i="7" s="1"/>
  <c r="B433" i="6" s="1"/>
  <c r="D438" i="7"/>
  <c r="C438" i="7"/>
  <c r="B438" i="7"/>
  <c r="J437" i="7" a="1"/>
  <c r="J437" i="7" s="1"/>
  <c r="I437" i="7" a="1"/>
  <c r="I437" i="7" s="1"/>
  <c r="GC437" i="7" s="1"/>
  <c r="F437" i="7"/>
  <c r="E437" i="7"/>
  <c r="N437" i="7" s="1"/>
  <c r="B432" i="6" s="1"/>
  <c r="D437" i="7"/>
  <c r="C437" i="7"/>
  <c r="B437" i="7"/>
  <c r="J436" i="7" a="1"/>
  <c r="J436" i="7" s="1"/>
  <c r="I436" i="7" a="1"/>
  <c r="I436" i="7" s="1"/>
  <c r="GC436" i="7" s="1"/>
  <c r="F436" i="7"/>
  <c r="E436" i="7"/>
  <c r="N436" i="7" s="1"/>
  <c r="B431" i="6" s="1"/>
  <c r="D436" i="7"/>
  <c r="C436" i="7"/>
  <c r="B436" i="7"/>
  <c r="J435" i="7" a="1"/>
  <c r="J435" i="7" s="1"/>
  <c r="I435" i="7" a="1"/>
  <c r="I435" i="7" s="1"/>
  <c r="GC435" i="7" s="1"/>
  <c r="F435" i="7"/>
  <c r="E435" i="7"/>
  <c r="N435" i="7" s="1"/>
  <c r="B430" i="6" s="1"/>
  <c r="D435" i="7"/>
  <c r="C435" i="7"/>
  <c r="B435" i="7"/>
  <c r="J434" i="7" a="1"/>
  <c r="J434" i="7" s="1"/>
  <c r="I434" i="7" a="1"/>
  <c r="I434" i="7" s="1"/>
  <c r="GC434" i="7" s="1"/>
  <c r="F434" i="7"/>
  <c r="E434" i="7"/>
  <c r="N434" i="7" s="1"/>
  <c r="B429" i="6" s="1"/>
  <c r="D434" i="7"/>
  <c r="C434" i="7"/>
  <c r="B434" i="7"/>
  <c r="J433" i="7" a="1"/>
  <c r="J433" i="7" s="1"/>
  <c r="I433" i="7" a="1"/>
  <c r="I433" i="7" s="1"/>
  <c r="GC433" i="7" s="1"/>
  <c r="F433" i="7"/>
  <c r="E433" i="7"/>
  <c r="N433" i="7" s="1"/>
  <c r="B428" i="6" s="1"/>
  <c r="D433" i="7"/>
  <c r="C433" i="7"/>
  <c r="B433" i="7"/>
  <c r="J432" i="7" a="1"/>
  <c r="J432" i="7" s="1"/>
  <c r="I432" i="7" a="1"/>
  <c r="I432" i="7" s="1"/>
  <c r="GC432" i="7" s="1"/>
  <c r="F432" i="7"/>
  <c r="E432" i="7"/>
  <c r="N432" i="7" s="1"/>
  <c r="B427" i="6" s="1"/>
  <c r="D432" i="7"/>
  <c r="C432" i="7"/>
  <c r="B432" i="7"/>
  <c r="J431" i="7" a="1"/>
  <c r="J431" i="7" s="1"/>
  <c r="I431" i="7" a="1"/>
  <c r="I431" i="7" s="1"/>
  <c r="GC431" i="7" s="1"/>
  <c r="F431" i="7"/>
  <c r="E431" i="7"/>
  <c r="N431" i="7" s="1"/>
  <c r="B426" i="6" s="1"/>
  <c r="D431" i="7"/>
  <c r="C431" i="7"/>
  <c r="B431" i="7"/>
  <c r="J430" i="7"/>
  <c r="J430" i="7" a="1"/>
  <c r="I430" i="7" a="1"/>
  <c r="I430" i="7" s="1"/>
  <c r="GC430" i="7" s="1"/>
  <c r="F430" i="7"/>
  <c r="E430" i="7"/>
  <c r="N430" i="7" s="1"/>
  <c r="B425" i="6" s="1"/>
  <c r="D430" i="7"/>
  <c r="C430" i="7"/>
  <c r="B430" i="7"/>
  <c r="GC429" i="7"/>
  <c r="J429" i="7" a="1"/>
  <c r="J429" i="7" s="1"/>
  <c r="I429" i="7" a="1"/>
  <c r="I429" i="7" s="1"/>
  <c r="F429" i="7"/>
  <c r="E429" i="7"/>
  <c r="N429" i="7" s="1"/>
  <c r="B424" i="6" s="1"/>
  <c r="D429" i="7"/>
  <c r="C429" i="7"/>
  <c r="B429" i="7"/>
  <c r="J428" i="7"/>
  <c r="J428" i="7" a="1"/>
  <c r="I428" i="7" a="1"/>
  <c r="I428" i="7" s="1"/>
  <c r="GC428" i="7" s="1"/>
  <c r="F428" i="7"/>
  <c r="E428" i="7"/>
  <c r="N428" i="7" s="1"/>
  <c r="B423" i="6" s="1"/>
  <c r="D428" i="7"/>
  <c r="C428" i="7"/>
  <c r="B428" i="7"/>
  <c r="J427" i="7" a="1"/>
  <c r="J427" i="7" s="1"/>
  <c r="I427" i="7" a="1"/>
  <c r="I427" i="7" s="1"/>
  <c r="GC427" i="7" s="1"/>
  <c r="F427" i="7"/>
  <c r="E427" i="7"/>
  <c r="N427" i="7" s="1"/>
  <c r="B422" i="6" s="1"/>
  <c r="D427" i="7"/>
  <c r="C427" i="7"/>
  <c r="B427" i="7"/>
  <c r="J426" i="7" a="1"/>
  <c r="J426" i="7" s="1"/>
  <c r="I426" i="7" a="1"/>
  <c r="I426" i="7" s="1"/>
  <c r="GC426" i="7" s="1"/>
  <c r="F426" i="7"/>
  <c r="E426" i="7"/>
  <c r="N426" i="7" s="1"/>
  <c r="B421" i="6" s="1"/>
  <c r="D426" i="7"/>
  <c r="C426" i="7"/>
  <c r="B426" i="7"/>
  <c r="J425" i="7" a="1"/>
  <c r="J425" i="7" s="1"/>
  <c r="I425" i="7" a="1"/>
  <c r="I425" i="7" s="1"/>
  <c r="GC425" i="7" s="1"/>
  <c r="F425" i="7"/>
  <c r="E425" i="7"/>
  <c r="N425" i="7" s="1"/>
  <c r="B420" i="6" s="1"/>
  <c r="D425" i="7"/>
  <c r="C425" i="7"/>
  <c r="B425" i="7"/>
  <c r="J424" i="7" a="1"/>
  <c r="J424" i="7" s="1"/>
  <c r="I424" i="7"/>
  <c r="GC424" i="7" s="1"/>
  <c r="I424" i="7" a="1"/>
  <c r="F424" i="7"/>
  <c r="E424" i="7"/>
  <c r="N424" i="7" s="1"/>
  <c r="B419" i="6" s="1"/>
  <c r="D424" i="7"/>
  <c r="C424" i="7"/>
  <c r="B424" i="7"/>
  <c r="J423" i="7" a="1"/>
  <c r="J423" i="7" s="1"/>
  <c r="I423" i="7"/>
  <c r="GC423" i="7" s="1"/>
  <c r="I423" i="7" a="1"/>
  <c r="F423" i="7"/>
  <c r="E423" i="7"/>
  <c r="N423" i="7" s="1"/>
  <c r="B418" i="6" s="1"/>
  <c r="D423" i="7"/>
  <c r="C423" i="7"/>
  <c r="B423" i="7"/>
  <c r="J422" i="7" a="1"/>
  <c r="J422" i="7" s="1"/>
  <c r="I422" i="7" a="1"/>
  <c r="I422" i="7" s="1"/>
  <c r="GC422" i="7" s="1"/>
  <c r="F422" i="7"/>
  <c r="E422" i="7"/>
  <c r="N422" i="7" s="1"/>
  <c r="B417" i="6" s="1"/>
  <c r="D422" i="7"/>
  <c r="C422" i="7"/>
  <c r="B422" i="7"/>
  <c r="J421" i="7" a="1"/>
  <c r="J421" i="7" s="1"/>
  <c r="I421" i="7"/>
  <c r="GC421" i="7" s="1"/>
  <c r="I421" i="7" a="1"/>
  <c r="F421" i="7"/>
  <c r="E421" i="7"/>
  <c r="N421" i="7" s="1"/>
  <c r="B416" i="6" s="1"/>
  <c r="D421" i="7"/>
  <c r="C421" i="7"/>
  <c r="B421" i="7"/>
  <c r="J420" i="7" a="1"/>
  <c r="J420" i="7" s="1"/>
  <c r="I420" i="7" a="1"/>
  <c r="I420" i="7" s="1"/>
  <c r="GC420" i="7" s="1"/>
  <c r="F420" i="7"/>
  <c r="E420" i="7"/>
  <c r="N420" i="7" s="1"/>
  <c r="B415" i="6" s="1"/>
  <c r="D420" i="7"/>
  <c r="C420" i="7"/>
  <c r="B420" i="7"/>
  <c r="J419" i="7" a="1"/>
  <c r="J419" i="7" s="1"/>
  <c r="I419" i="7" a="1"/>
  <c r="I419" i="7" s="1"/>
  <c r="GC419" i="7" s="1"/>
  <c r="F419" i="7"/>
  <c r="E419" i="7"/>
  <c r="N419" i="7" s="1"/>
  <c r="B414" i="6" s="1"/>
  <c r="D419" i="7"/>
  <c r="C419" i="7"/>
  <c r="B419" i="7"/>
  <c r="J418" i="7" a="1"/>
  <c r="J418" i="7" s="1"/>
  <c r="I418" i="7" a="1"/>
  <c r="I418" i="7" s="1"/>
  <c r="GC418" i="7" s="1"/>
  <c r="F418" i="7"/>
  <c r="E418" i="7"/>
  <c r="N418" i="7" s="1"/>
  <c r="B413" i="6" s="1"/>
  <c r="D418" i="7"/>
  <c r="C418" i="7"/>
  <c r="B418" i="7"/>
  <c r="J417" i="7" a="1"/>
  <c r="J417" i="7" s="1"/>
  <c r="I417" i="7" a="1"/>
  <c r="I417" i="7" s="1"/>
  <c r="GC417" i="7" s="1"/>
  <c r="F417" i="7"/>
  <c r="E417" i="7"/>
  <c r="N417" i="7" s="1"/>
  <c r="B412" i="6" s="1"/>
  <c r="D417" i="7"/>
  <c r="C417" i="7"/>
  <c r="B417" i="7"/>
  <c r="J416" i="7" a="1"/>
  <c r="J416" i="7" s="1"/>
  <c r="I416" i="7" a="1"/>
  <c r="I416" i="7" s="1"/>
  <c r="GC416" i="7" s="1"/>
  <c r="F416" i="7"/>
  <c r="E416" i="7"/>
  <c r="N416" i="7" s="1"/>
  <c r="B411" i="6" s="1"/>
  <c r="D416" i="7"/>
  <c r="C416" i="7"/>
  <c r="B416" i="7"/>
  <c r="J415" i="7"/>
  <c r="J415" i="7" a="1"/>
  <c r="I415" i="7" a="1"/>
  <c r="I415" i="7" s="1"/>
  <c r="GC415" i="7" s="1"/>
  <c r="F415" i="7"/>
  <c r="E415" i="7"/>
  <c r="N415" i="7" s="1"/>
  <c r="B410" i="6" s="1"/>
  <c r="D415" i="7"/>
  <c r="C415" i="7"/>
  <c r="B415" i="7"/>
  <c r="J414" i="7" a="1"/>
  <c r="J414" i="7" s="1"/>
  <c r="I414" i="7" a="1"/>
  <c r="I414" i="7" s="1"/>
  <c r="GC414" i="7" s="1"/>
  <c r="F414" i="7"/>
  <c r="E414" i="7"/>
  <c r="N414" i="7" s="1"/>
  <c r="B409" i="6" s="1"/>
  <c r="D414" i="7"/>
  <c r="C414" i="7"/>
  <c r="B414" i="7"/>
  <c r="J413" i="7" a="1"/>
  <c r="J413" i="7" s="1"/>
  <c r="I413" i="7" a="1"/>
  <c r="I413" i="7" s="1"/>
  <c r="GC413" i="7" s="1"/>
  <c r="F413" i="7"/>
  <c r="E413" i="7"/>
  <c r="N413" i="7" s="1"/>
  <c r="B408" i="6" s="1"/>
  <c r="D413" i="7"/>
  <c r="C413" i="7"/>
  <c r="B413" i="7"/>
  <c r="J412" i="7" a="1"/>
  <c r="J412" i="7" s="1"/>
  <c r="I412" i="7" a="1"/>
  <c r="I412" i="7" s="1"/>
  <c r="GC412" i="7" s="1"/>
  <c r="F412" i="7"/>
  <c r="E412" i="7"/>
  <c r="N412" i="7" s="1"/>
  <c r="B407" i="6" s="1"/>
  <c r="D412" i="7"/>
  <c r="C412" i="7"/>
  <c r="B412" i="7"/>
  <c r="J411" i="7" a="1"/>
  <c r="J411" i="7" s="1"/>
  <c r="I411" i="7" a="1"/>
  <c r="I411" i="7" s="1"/>
  <c r="GC411" i="7" s="1"/>
  <c r="F411" i="7"/>
  <c r="E411" i="7"/>
  <c r="N411" i="7" s="1"/>
  <c r="B406" i="6" s="1"/>
  <c r="D411" i="7"/>
  <c r="C411" i="7"/>
  <c r="B411" i="7"/>
  <c r="J410" i="7" a="1"/>
  <c r="J410" i="7" s="1"/>
  <c r="I410" i="7" a="1"/>
  <c r="I410" i="7" s="1"/>
  <c r="GC410" i="7" s="1"/>
  <c r="F410" i="7"/>
  <c r="E410" i="7"/>
  <c r="N410" i="7" s="1"/>
  <c r="B405" i="6" s="1"/>
  <c r="D410" i="7"/>
  <c r="C410" i="7"/>
  <c r="B410" i="7"/>
  <c r="J409" i="7" a="1"/>
  <c r="J409" i="7" s="1"/>
  <c r="I409" i="7" a="1"/>
  <c r="I409" i="7" s="1"/>
  <c r="GC409" i="7" s="1"/>
  <c r="F409" i="7"/>
  <c r="E409" i="7"/>
  <c r="N409" i="7" s="1"/>
  <c r="B404" i="6" s="1"/>
  <c r="D409" i="7"/>
  <c r="C409" i="7"/>
  <c r="B409" i="7"/>
  <c r="J408" i="7" a="1"/>
  <c r="J408" i="7" s="1"/>
  <c r="I408" i="7" a="1"/>
  <c r="I408" i="7" s="1"/>
  <c r="GC408" i="7" s="1"/>
  <c r="F408" i="7"/>
  <c r="E408" i="7"/>
  <c r="N408" i="7" s="1"/>
  <c r="B403" i="6" s="1"/>
  <c r="D408" i="7"/>
  <c r="C408" i="7"/>
  <c r="B408" i="7"/>
  <c r="J407" i="7" a="1"/>
  <c r="J407" i="7" s="1"/>
  <c r="I407" i="7" a="1"/>
  <c r="I407" i="7" s="1"/>
  <c r="GC407" i="7" s="1"/>
  <c r="F407" i="7"/>
  <c r="E407" i="7"/>
  <c r="N407" i="7" s="1"/>
  <c r="B402" i="6" s="1"/>
  <c r="D407" i="7"/>
  <c r="C407" i="7"/>
  <c r="B407" i="7"/>
  <c r="J406" i="7" a="1"/>
  <c r="J406" i="7" s="1"/>
  <c r="I406" i="7" a="1"/>
  <c r="I406" i="7" s="1"/>
  <c r="GC406" i="7" s="1"/>
  <c r="F406" i="7"/>
  <c r="E406" i="7"/>
  <c r="N406" i="7" s="1"/>
  <c r="B401" i="6" s="1"/>
  <c r="D406" i="7"/>
  <c r="C406" i="7"/>
  <c r="B406" i="7"/>
  <c r="CR405" i="7"/>
  <c r="J405" i="7" a="1"/>
  <c r="J405" i="7" s="1"/>
  <c r="I405" i="7" a="1"/>
  <c r="I405" i="7" s="1"/>
  <c r="GC405" i="7" s="1"/>
  <c r="F405" i="7"/>
  <c r="E405" i="7"/>
  <c r="N405" i="7" s="1"/>
  <c r="B400" i="6" s="1"/>
  <c r="D405" i="7"/>
  <c r="C405" i="7"/>
  <c r="B405" i="7"/>
  <c r="CS404" i="7"/>
  <c r="J404" i="7" a="1"/>
  <c r="J404" i="7" s="1"/>
  <c r="I404" i="7" a="1"/>
  <c r="I404" i="7" s="1"/>
  <c r="GC404" i="7" s="1"/>
  <c r="F404" i="7"/>
  <c r="E404" i="7"/>
  <c r="N404" i="7" s="1"/>
  <c r="B399" i="6" s="1"/>
  <c r="D404" i="7"/>
  <c r="C404" i="7"/>
  <c r="B404" i="7"/>
  <c r="F403" i="7"/>
  <c r="E403" i="7"/>
  <c r="N403" i="7" s="1"/>
  <c r="B398" i="6" s="1"/>
  <c r="D403" i="7"/>
  <c r="C403" i="7"/>
  <c r="B403" i="7"/>
  <c r="F402" i="7"/>
  <c r="E402" i="7"/>
  <c r="N402" i="7" s="1"/>
  <c r="B397" i="6" s="1"/>
  <c r="D402" i="7"/>
  <c r="C402" i="7"/>
  <c r="B402" i="7"/>
  <c r="J401" i="7" a="1"/>
  <c r="J401" i="7" s="1"/>
  <c r="I401" i="7" a="1"/>
  <c r="I401" i="7" s="1"/>
  <c r="GC401" i="7" s="1"/>
  <c r="F401" i="7"/>
  <c r="E401" i="7"/>
  <c r="N401" i="7" s="1"/>
  <c r="B396" i="6" s="1"/>
  <c r="D401" i="7"/>
  <c r="C401" i="7"/>
  <c r="B401" i="7"/>
  <c r="J400" i="7" a="1"/>
  <c r="J400" i="7" s="1"/>
  <c r="I400" i="7"/>
  <c r="GC400" i="7" s="1"/>
  <c r="I400" i="7" a="1"/>
  <c r="F400" i="7"/>
  <c r="E400" i="7"/>
  <c r="N400" i="7" s="1"/>
  <c r="B395" i="6" s="1"/>
  <c r="D400" i="7"/>
  <c r="C400" i="7"/>
  <c r="B400" i="7"/>
  <c r="J399" i="7" a="1"/>
  <c r="J399" i="7" s="1"/>
  <c r="I399" i="7" a="1"/>
  <c r="I399" i="7" s="1"/>
  <c r="GC399" i="7" s="1"/>
  <c r="F399" i="7"/>
  <c r="E399" i="7"/>
  <c r="N399" i="7" s="1"/>
  <c r="B394" i="6" s="1"/>
  <c r="D399" i="7"/>
  <c r="C399" i="7"/>
  <c r="B399" i="7"/>
  <c r="J398" i="7" a="1"/>
  <c r="J398" i="7" s="1"/>
  <c r="I398" i="7" a="1"/>
  <c r="I398" i="7" s="1"/>
  <c r="GC398" i="7" s="1"/>
  <c r="F398" i="7"/>
  <c r="E398" i="7"/>
  <c r="N398" i="7" s="1"/>
  <c r="B393" i="6" s="1"/>
  <c r="D398" i="7"/>
  <c r="C398" i="7"/>
  <c r="B398" i="7"/>
  <c r="J397" i="7" a="1"/>
  <c r="J397" i="7" s="1"/>
  <c r="I397" i="7" a="1"/>
  <c r="I397" i="7" s="1"/>
  <c r="GC397" i="7" s="1"/>
  <c r="F397" i="7"/>
  <c r="E397" i="7"/>
  <c r="N397" i="7" s="1"/>
  <c r="B392" i="6" s="1"/>
  <c r="D397" i="7"/>
  <c r="C397" i="7"/>
  <c r="B397" i="7"/>
  <c r="J396" i="7" a="1"/>
  <c r="J396" i="7" s="1"/>
  <c r="I396" i="7" a="1"/>
  <c r="I396" i="7" s="1"/>
  <c r="GC396" i="7" s="1"/>
  <c r="F396" i="7"/>
  <c r="E396" i="7"/>
  <c r="N396" i="7" s="1"/>
  <c r="B391" i="6" s="1"/>
  <c r="D396" i="7"/>
  <c r="C396" i="7"/>
  <c r="B396" i="7"/>
  <c r="J395" i="7" a="1"/>
  <c r="J395" i="7" s="1"/>
  <c r="I395" i="7" a="1"/>
  <c r="I395" i="7" s="1"/>
  <c r="GC395" i="7" s="1"/>
  <c r="F395" i="7"/>
  <c r="E395" i="7"/>
  <c r="N395" i="7" s="1"/>
  <c r="B390" i="6" s="1"/>
  <c r="D395" i="7"/>
  <c r="C395" i="7"/>
  <c r="B395" i="7"/>
  <c r="J394" i="7" a="1"/>
  <c r="J394" i="7" s="1"/>
  <c r="I394" i="7" a="1"/>
  <c r="I394" i="7" s="1"/>
  <c r="GC394" i="7" s="1"/>
  <c r="F394" i="7"/>
  <c r="E394" i="7"/>
  <c r="N394" i="7" s="1"/>
  <c r="B389" i="6" s="1"/>
  <c r="D394" i="7"/>
  <c r="C394" i="7"/>
  <c r="B394" i="7"/>
  <c r="J393" i="7" a="1"/>
  <c r="J393" i="7" s="1"/>
  <c r="I393" i="7" a="1"/>
  <c r="I393" i="7" s="1"/>
  <c r="GC393" i="7" s="1"/>
  <c r="F393" i="7"/>
  <c r="E393" i="7"/>
  <c r="N393" i="7" s="1"/>
  <c r="B388" i="6" s="1"/>
  <c r="D393" i="7"/>
  <c r="C393" i="7"/>
  <c r="B393" i="7"/>
  <c r="J392" i="7" a="1"/>
  <c r="J392" i="7" s="1"/>
  <c r="I392" i="7" a="1"/>
  <c r="I392" i="7" s="1"/>
  <c r="GC392" i="7" s="1"/>
  <c r="F392" i="7"/>
  <c r="E392" i="7"/>
  <c r="N392" i="7" s="1"/>
  <c r="B387" i="6" s="1"/>
  <c r="D392" i="7"/>
  <c r="C392" i="7"/>
  <c r="B392" i="7"/>
  <c r="J391" i="7" a="1"/>
  <c r="J391" i="7" s="1"/>
  <c r="I391" i="7" a="1"/>
  <c r="I391" i="7" s="1"/>
  <c r="GC391" i="7" s="1"/>
  <c r="F391" i="7"/>
  <c r="E391" i="7"/>
  <c r="N391" i="7" s="1"/>
  <c r="B386" i="6" s="1"/>
  <c r="D391" i="7"/>
  <c r="C391" i="7"/>
  <c r="B391" i="7"/>
  <c r="J390" i="7"/>
  <c r="J390" i="7" a="1"/>
  <c r="I390" i="7" a="1"/>
  <c r="I390" i="7" s="1"/>
  <c r="GC390" i="7" s="1"/>
  <c r="F390" i="7"/>
  <c r="E390" i="7"/>
  <c r="N390" i="7" s="1"/>
  <c r="B385" i="6" s="1"/>
  <c r="D390" i="7"/>
  <c r="C390" i="7"/>
  <c r="B390" i="7"/>
  <c r="J389" i="7"/>
  <c r="J389" i="7" a="1"/>
  <c r="I389" i="7" a="1"/>
  <c r="I389" i="7" s="1"/>
  <c r="GC389" i="7" s="1"/>
  <c r="F389" i="7"/>
  <c r="E389" i="7"/>
  <c r="N389" i="7" s="1"/>
  <c r="B384" i="6" s="1"/>
  <c r="D389" i="7"/>
  <c r="C389" i="7"/>
  <c r="B389" i="7"/>
  <c r="J388" i="7" a="1"/>
  <c r="J388" i="7" s="1"/>
  <c r="I388" i="7" a="1"/>
  <c r="I388" i="7" s="1"/>
  <c r="GC388" i="7" s="1"/>
  <c r="F388" i="7"/>
  <c r="E388" i="7"/>
  <c r="N388" i="7" s="1"/>
  <c r="B383" i="6" s="1"/>
  <c r="D388" i="7"/>
  <c r="C388" i="7"/>
  <c r="B388" i="7"/>
  <c r="J387" i="7" a="1"/>
  <c r="J387" i="7" s="1"/>
  <c r="I387" i="7" a="1"/>
  <c r="I387" i="7" s="1"/>
  <c r="GC387" i="7" s="1"/>
  <c r="F387" i="7"/>
  <c r="E387" i="7"/>
  <c r="N387" i="7" s="1"/>
  <c r="B382" i="6" s="1"/>
  <c r="D387" i="7"/>
  <c r="C387" i="7"/>
  <c r="B387" i="7"/>
  <c r="J386" i="7" a="1"/>
  <c r="J386" i="7" s="1"/>
  <c r="I386" i="7" a="1"/>
  <c r="I386" i="7" s="1"/>
  <c r="GC386" i="7" s="1"/>
  <c r="F386" i="7"/>
  <c r="E386" i="7"/>
  <c r="N386" i="7" s="1"/>
  <c r="B381" i="6" s="1"/>
  <c r="D386" i="7"/>
  <c r="C386" i="7"/>
  <c r="B386" i="7"/>
  <c r="J385" i="7" a="1"/>
  <c r="J385" i="7" s="1"/>
  <c r="I385" i="7" a="1"/>
  <c r="I385" i="7" s="1"/>
  <c r="GC385" i="7" s="1"/>
  <c r="F385" i="7"/>
  <c r="E385" i="7"/>
  <c r="N385" i="7" s="1"/>
  <c r="B380" i="6" s="1"/>
  <c r="D385" i="7"/>
  <c r="C385" i="7"/>
  <c r="B385" i="7"/>
  <c r="J384" i="7" a="1"/>
  <c r="J384" i="7" s="1"/>
  <c r="I384" i="7" a="1"/>
  <c r="I384" i="7" s="1"/>
  <c r="GC384" i="7" s="1"/>
  <c r="F384" i="7"/>
  <c r="E384" i="7"/>
  <c r="N384" i="7" s="1"/>
  <c r="B379" i="6" s="1"/>
  <c r="D384" i="7"/>
  <c r="C384" i="7"/>
  <c r="B384" i="7"/>
  <c r="J383" i="7"/>
  <c r="J383" i="7" a="1"/>
  <c r="I383" i="7" a="1"/>
  <c r="I383" i="7" s="1"/>
  <c r="GC383" i="7" s="1"/>
  <c r="F383" i="7"/>
  <c r="E383" i="7"/>
  <c r="N383" i="7" s="1"/>
  <c r="B378" i="6" s="1"/>
  <c r="D383" i="7"/>
  <c r="C383" i="7"/>
  <c r="B383" i="7"/>
  <c r="GC382" i="7"/>
  <c r="J382" i="7" a="1"/>
  <c r="J382" i="7" s="1"/>
  <c r="I382" i="7" a="1"/>
  <c r="I382" i="7" s="1"/>
  <c r="F382" i="7"/>
  <c r="E382" i="7"/>
  <c r="N382" i="7" s="1"/>
  <c r="B377" i="6" s="1"/>
  <c r="D382" i="7"/>
  <c r="C382" i="7"/>
  <c r="B382" i="7"/>
  <c r="J381" i="7" a="1"/>
  <c r="J381" i="7" s="1"/>
  <c r="I381" i="7" a="1"/>
  <c r="I381" i="7" s="1"/>
  <c r="GC381" i="7" s="1"/>
  <c r="F381" i="7"/>
  <c r="E381" i="7"/>
  <c r="N381" i="7" s="1"/>
  <c r="B376" i="6" s="1"/>
  <c r="D381" i="7"/>
  <c r="C381" i="7"/>
  <c r="B381" i="7"/>
  <c r="J380" i="7" a="1"/>
  <c r="J380" i="7" s="1"/>
  <c r="I380" i="7"/>
  <c r="GC380" i="7" s="1"/>
  <c r="I380" i="7" a="1"/>
  <c r="F380" i="7"/>
  <c r="E380" i="7"/>
  <c r="N380" i="7" s="1"/>
  <c r="B375" i="6" s="1"/>
  <c r="D380" i="7"/>
  <c r="C380" i="7"/>
  <c r="B380" i="7"/>
  <c r="J379" i="7" a="1"/>
  <c r="J379" i="7" s="1"/>
  <c r="I379" i="7" a="1"/>
  <c r="I379" i="7" s="1"/>
  <c r="GC379" i="7" s="1"/>
  <c r="F379" i="7"/>
  <c r="E379" i="7"/>
  <c r="N379" i="7" s="1"/>
  <c r="B374" i="6" s="1"/>
  <c r="D379" i="7"/>
  <c r="C379" i="7"/>
  <c r="B379" i="7"/>
  <c r="J378" i="7" a="1"/>
  <c r="J378" i="7" s="1"/>
  <c r="I378" i="7" a="1"/>
  <c r="I378" i="7" s="1"/>
  <c r="GC378" i="7" s="1"/>
  <c r="F378" i="7"/>
  <c r="E378" i="7"/>
  <c r="N378" i="7" s="1"/>
  <c r="B373" i="6" s="1"/>
  <c r="D378" i="7"/>
  <c r="C378" i="7"/>
  <c r="B378" i="7"/>
  <c r="J377" i="7" a="1"/>
  <c r="J377" i="7" s="1"/>
  <c r="I377" i="7" a="1"/>
  <c r="I377" i="7" s="1"/>
  <c r="GC377" i="7" s="1"/>
  <c r="F377" i="7"/>
  <c r="E377" i="7"/>
  <c r="N377" i="7" s="1"/>
  <c r="B372" i="6" s="1"/>
  <c r="D377" i="7"/>
  <c r="C377" i="7"/>
  <c r="B377" i="7"/>
  <c r="J376" i="7" a="1"/>
  <c r="J376" i="7" s="1"/>
  <c r="I376" i="7" a="1"/>
  <c r="I376" i="7" s="1"/>
  <c r="GC376" i="7" s="1"/>
  <c r="F376" i="7"/>
  <c r="E376" i="7"/>
  <c r="N376" i="7" s="1"/>
  <c r="B371" i="6" s="1"/>
  <c r="D376" i="7"/>
  <c r="C376" i="7"/>
  <c r="B376" i="7"/>
  <c r="J375" i="7" a="1"/>
  <c r="J375" i="7" s="1"/>
  <c r="I375" i="7" a="1"/>
  <c r="I375" i="7" s="1"/>
  <c r="GC375" i="7" s="1"/>
  <c r="F375" i="7"/>
  <c r="E375" i="7"/>
  <c r="N375" i="7" s="1"/>
  <c r="B370" i="6" s="1"/>
  <c r="D375" i="7"/>
  <c r="C375" i="7"/>
  <c r="B375" i="7"/>
  <c r="J374" i="7" a="1"/>
  <c r="J374" i="7" s="1"/>
  <c r="I374" i="7"/>
  <c r="GC374" i="7" s="1"/>
  <c r="I374" i="7" a="1"/>
  <c r="F374" i="7"/>
  <c r="E374" i="7"/>
  <c r="N374" i="7" s="1"/>
  <c r="B369" i="6" s="1"/>
  <c r="D374" i="7"/>
  <c r="C374" i="7"/>
  <c r="B374" i="7"/>
  <c r="J373" i="7"/>
  <c r="J373" i="7" a="1"/>
  <c r="I373" i="7" a="1"/>
  <c r="I373" i="7" s="1"/>
  <c r="GC373" i="7" s="1"/>
  <c r="F373" i="7"/>
  <c r="E373" i="7"/>
  <c r="N373" i="7" s="1"/>
  <c r="B368" i="6" s="1"/>
  <c r="D373" i="7"/>
  <c r="C373" i="7"/>
  <c r="B373" i="7"/>
  <c r="J372" i="7" a="1"/>
  <c r="J372" i="7" s="1"/>
  <c r="I372" i="7" a="1"/>
  <c r="I372" i="7" s="1"/>
  <c r="GC372" i="7" s="1"/>
  <c r="F372" i="7"/>
  <c r="E372" i="7"/>
  <c r="N372" i="7" s="1"/>
  <c r="B367" i="6" s="1"/>
  <c r="D372" i="7"/>
  <c r="C372" i="7"/>
  <c r="B372" i="7"/>
  <c r="J371" i="7"/>
  <c r="J371" i="7" a="1"/>
  <c r="I371" i="7" a="1"/>
  <c r="I371" i="7" s="1"/>
  <c r="GC371" i="7" s="1"/>
  <c r="F371" i="7"/>
  <c r="E371" i="7"/>
  <c r="N371" i="7" s="1"/>
  <c r="B366" i="6" s="1"/>
  <c r="D371" i="7"/>
  <c r="C371" i="7"/>
  <c r="B371" i="7"/>
  <c r="J370" i="7" a="1"/>
  <c r="J370" i="7" s="1"/>
  <c r="I370" i="7" a="1"/>
  <c r="I370" i="7" s="1"/>
  <c r="GC370" i="7" s="1"/>
  <c r="F370" i="7"/>
  <c r="E370" i="7"/>
  <c r="N370" i="7" s="1"/>
  <c r="B365" i="6" s="1"/>
  <c r="D370" i="7"/>
  <c r="C370" i="7"/>
  <c r="B370" i="7"/>
  <c r="J369" i="7" a="1"/>
  <c r="J369" i="7" s="1"/>
  <c r="I369" i="7"/>
  <c r="GC369" i="7" s="1"/>
  <c r="I369" i="7" a="1"/>
  <c r="F369" i="7"/>
  <c r="E369" i="7"/>
  <c r="N369" i="7" s="1"/>
  <c r="B364" i="6" s="1"/>
  <c r="D369" i="7"/>
  <c r="C369" i="7"/>
  <c r="B369" i="7"/>
  <c r="J368" i="7"/>
  <c r="J368" i="7" a="1"/>
  <c r="I368" i="7" a="1"/>
  <c r="I368" i="7" s="1"/>
  <c r="GC368" i="7" s="1"/>
  <c r="F368" i="7"/>
  <c r="E368" i="7"/>
  <c r="N368" i="7" s="1"/>
  <c r="B363" i="6" s="1"/>
  <c r="D368" i="7"/>
  <c r="C368" i="7"/>
  <c r="B368" i="7"/>
  <c r="J367" i="7"/>
  <c r="J367" i="7" a="1"/>
  <c r="I367" i="7" a="1"/>
  <c r="I367" i="7" s="1"/>
  <c r="GC367" i="7" s="1"/>
  <c r="F367" i="7"/>
  <c r="E367" i="7"/>
  <c r="N367" i="7" s="1"/>
  <c r="B362" i="6" s="1"/>
  <c r="D367" i="7"/>
  <c r="C367" i="7"/>
  <c r="B367" i="7"/>
  <c r="J366" i="7" a="1"/>
  <c r="J366" i="7" s="1"/>
  <c r="I366" i="7"/>
  <c r="GC366" i="7" s="1"/>
  <c r="I366" i="7" a="1"/>
  <c r="F366" i="7"/>
  <c r="E366" i="7"/>
  <c r="N366" i="7" s="1"/>
  <c r="B361" i="6" s="1"/>
  <c r="D366" i="7"/>
  <c r="C366" i="7"/>
  <c r="B366" i="7"/>
  <c r="J365" i="7"/>
  <c r="J365" i="7" a="1"/>
  <c r="I365" i="7"/>
  <c r="GC365" i="7" s="1"/>
  <c r="I365" i="7" a="1"/>
  <c r="F365" i="7"/>
  <c r="E365" i="7"/>
  <c r="N365" i="7" s="1"/>
  <c r="B360" i="6" s="1"/>
  <c r="D365" i="7"/>
  <c r="C365" i="7"/>
  <c r="B365" i="7"/>
  <c r="J364" i="7" a="1"/>
  <c r="J364" i="7" s="1"/>
  <c r="I364" i="7" a="1"/>
  <c r="I364" i="7" s="1"/>
  <c r="GC364" i="7" s="1"/>
  <c r="F364" i="7"/>
  <c r="E364" i="7"/>
  <c r="N364" i="7" s="1"/>
  <c r="B359" i="6" s="1"/>
  <c r="D364" i="7"/>
  <c r="C364" i="7"/>
  <c r="B364" i="7"/>
  <c r="J363" i="7" a="1"/>
  <c r="J363" i="7" s="1"/>
  <c r="I363" i="7" a="1"/>
  <c r="I363" i="7" s="1"/>
  <c r="GC363" i="7" s="1"/>
  <c r="F363" i="7"/>
  <c r="E363" i="7"/>
  <c r="N363" i="7" s="1"/>
  <c r="B358" i="6" s="1"/>
  <c r="D363" i="7"/>
  <c r="C363" i="7"/>
  <c r="B363" i="7"/>
  <c r="J362" i="7" a="1"/>
  <c r="J362" i="7" s="1"/>
  <c r="I362" i="7" a="1"/>
  <c r="I362" i="7" s="1"/>
  <c r="GC362" i="7" s="1"/>
  <c r="F362" i="7"/>
  <c r="E362" i="7"/>
  <c r="N362" i="7" s="1"/>
  <c r="B357" i="6" s="1"/>
  <c r="D362" i="7"/>
  <c r="C362" i="7"/>
  <c r="B362" i="7"/>
  <c r="J361" i="7" a="1"/>
  <c r="J361" i="7" s="1"/>
  <c r="I361" i="7"/>
  <c r="GC361" i="7" s="1"/>
  <c r="I361" i="7" a="1"/>
  <c r="F361" i="7"/>
  <c r="E361" i="7"/>
  <c r="N361" i="7" s="1"/>
  <c r="B356" i="6" s="1"/>
  <c r="D361" i="7"/>
  <c r="C361" i="7"/>
  <c r="B361" i="7"/>
  <c r="J360" i="7" a="1"/>
  <c r="J360" i="7" s="1"/>
  <c r="I360" i="7" a="1"/>
  <c r="I360" i="7" s="1"/>
  <c r="GC360" i="7" s="1"/>
  <c r="F360" i="7"/>
  <c r="E360" i="7"/>
  <c r="N360" i="7" s="1"/>
  <c r="B355" i="6" s="1"/>
  <c r="D360" i="7"/>
  <c r="C360" i="7"/>
  <c r="B360" i="7"/>
  <c r="J359" i="7" a="1"/>
  <c r="J359" i="7" s="1"/>
  <c r="I359" i="7" a="1"/>
  <c r="I359" i="7" s="1"/>
  <c r="GC359" i="7" s="1"/>
  <c r="F359" i="7"/>
  <c r="E359" i="7"/>
  <c r="N359" i="7" s="1"/>
  <c r="B354" i="6" s="1"/>
  <c r="D359" i="7"/>
  <c r="C359" i="7"/>
  <c r="B359" i="7"/>
  <c r="J358" i="7" a="1"/>
  <c r="J358" i="7" s="1"/>
  <c r="I358" i="7" a="1"/>
  <c r="I358" i="7" s="1"/>
  <c r="GC358" i="7" s="1"/>
  <c r="F358" i="7"/>
  <c r="E358" i="7"/>
  <c r="N358" i="7" s="1"/>
  <c r="B353" i="6" s="1"/>
  <c r="D358" i="7"/>
  <c r="C358" i="7"/>
  <c r="B358" i="7"/>
  <c r="J357" i="7" a="1"/>
  <c r="J357" i="7" s="1"/>
  <c r="I357" i="7" a="1"/>
  <c r="I357" i="7" s="1"/>
  <c r="GC357" i="7" s="1"/>
  <c r="F357" i="7"/>
  <c r="E357" i="7"/>
  <c r="N357" i="7" s="1"/>
  <c r="B352" i="6" s="1"/>
  <c r="D357" i="7"/>
  <c r="C357" i="7"/>
  <c r="B357" i="7"/>
  <c r="J356" i="7" a="1"/>
  <c r="J356" i="7" s="1"/>
  <c r="I356" i="7" a="1"/>
  <c r="I356" i="7" s="1"/>
  <c r="GC356" i="7" s="1"/>
  <c r="F356" i="7"/>
  <c r="E356" i="7"/>
  <c r="N356" i="7" s="1"/>
  <c r="B351" i="6" s="1"/>
  <c r="D356" i="7"/>
  <c r="C356" i="7"/>
  <c r="B356" i="7"/>
  <c r="J355" i="7" a="1"/>
  <c r="J355" i="7" s="1"/>
  <c r="I355" i="7" a="1"/>
  <c r="I355" i="7" s="1"/>
  <c r="GC355" i="7" s="1"/>
  <c r="F355" i="7"/>
  <c r="E355" i="7"/>
  <c r="N355" i="7" s="1"/>
  <c r="B350" i="6" s="1"/>
  <c r="D355" i="7"/>
  <c r="C355" i="7"/>
  <c r="B355" i="7"/>
  <c r="J354" i="7" a="1"/>
  <c r="J354" i="7" s="1"/>
  <c r="I354" i="7" a="1"/>
  <c r="I354" i="7" s="1"/>
  <c r="GC354" i="7" s="1"/>
  <c r="F354" i="7"/>
  <c r="E354" i="7"/>
  <c r="N354" i="7" s="1"/>
  <c r="B349" i="6" s="1"/>
  <c r="D354" i="7"/>
  <c r="C354" i="7"/>
  <c r="B354" i="7"/>
  <c r="J353" i="7" a="1"/>
  <c r="J353" i="7" s="1"/>
  <c r="I353" i="7" a="1"/>
  <c r="I353" i="7" s="1"/>
  <c r="GC353" i="7" s="1"/>
  <c r="F353" i="7"/>
  <c r="E353" i="7"/>
  <c r="N353" i="7" s="1"/>
  <c r="D353" i="7"/>
  <c r="C353" i="7"/>
  <c r="B353" i="7"/>
  <c r="J352" i="7" a="1"/>
  <c r="J352" i="7" s="1"/>
  <c r="I352" i="7" a="1"/>
  <c r="I352" i="7" s="1"/>
  <c r="GC352" i="7" s="1"/>
  <c r="F352" i="7"/>
  <c r="E352" i="7"/>
  <c r="N352" i="7" s="1"/>
  <c r="D352" i="7"/>
  <c r="C352" i="7"/>
  <c r="B352" i="7"/>
  <c r="J351" i="7" a="1"/>
  <c r="J351" i="7" s="1"/>
  <c r="I351" i="7" a="1"/>
  <c r="I351" i="7" s="1"/>
  <c r="GC351" i="7" s="1"/>
  <c r="F351" i="7"/>
  <c r="E351" i="7"/>
  <c r="N351" i="7" s="1"/>
  <c r="D351" i="7"/>
  <c r="C351" i="7"/>
  <c r="B351" i="7"/>
  <c r="J350" i="7" a="1"/>
  <c r="J350" i="7" s="1"/>
  <c r="I350" i="7" a="1"/>
  <c r="I350" i="7" s="1"/>
  <c r="GC350" i="7" s="1"/>
  <c r="F350" i="7"/>
  <c r="E350" i="7"/>
  <c r="N350" i="7" s="1"/>
  <c r="D350" i="7"/>
  <c r="C350" i="7"/>
  <c r="B350" i="7"/>
  <c r="J349" i="7" a="1"/>
  <c r="J349" i="7" s="1"/>
  <c r="I349" i="7" a="1"/>
  <c r="I349" i="7" s="1"/>
  <c r="GC349" i="7" s="1"/>
  <c r="F349" i="7"/>
  <c r="E349" i="7"/>
  <c r="N349" i="7" s="1"/>
  <c r="D349" i="7"/>
  <c r="C349" i="7"/>
  <c r="B349" i="7"/>
  <c r="J348" i="7" a="1"/>
  <c r="J348" i="7" s="1"/>
  <c r="I348" i="7" a="1"/>
  <c r="I348" i="7" s="1"/>
  <c r="GC348" i="7" s="1"/>
  <c r="F348" i="7"/>
  <c r="E348" i="7"/>
  <c r="N348" i="7" s="1"/>
  <c r="D348" i="7"/>
  <c r="C348" i="7"/>
  <c r="B348" i="7"/>
  <c r="J347" i="7" a="1"/>
  <c r="J347" i="7" s="1"/>
  <c r="I347" i="7" a="1"/>
  <c r="I347" i="7" s="1"/>
  <c r="GC347" i="7" s="1"/>
  <c r="F347" i="7"/>
  <c r="E347" i="7"/>
  <c r="N347" i="7" s="1"/>
  <c r="D347" i="7"/>
  <c r="C347" i="7"/>
  <c r="B347" i="7"/>
  <c r="J346" i="7" a="1"/>
  <c r="J346" i="7" s="1"/>
  <c r="I346" i="7" a="1"/>
  <c r="I346" i="7" s="1"/>
  <c r="GC346" i="7" s="1"/>
  <c r="F346" i="7"/>
  <c r="E346" i="7"/>
  <c r="N346" i="7" s="1"/>
  <c r="D346" i="7"/>
  <c r="C346" i="7"/>
  <c r="B346" i="7"/>
  <c r="J345" i="7" a="1"/>
  <c r="J345" i="7" s="1"/>
  <c r="I345" i="7" a="1"/>
  <c r="I345" i="7" s="1"/>
  <c r="GC345" i="7" s="1"/>
  <c r="F345" i="7"/>
  <c r="E345" i="7"/>
  <c r="N345" i="7" s="1"/>
  <c r="D345" i="7"/>
  <c r="C345" i="7"/>
  <c r="B345" i="7"/>
  <c r="J344" i="7" a="1"/>
  <c r="J344" i="7" s="1"/>
  <c r="I344" i="7" a="1"/>
  <c r="I344" i="7" s="1"/>
  <c r="GC344" i="7" s="1"/>
  <c r="F344" i="7"/>
  <c r="E344" i="7"/>
  <c r="N344" i="7" s="1"/>
  <c r="D344" i="7"/>
  <c r="C344" i="7"/>
  <c r="B344" i="7"/>
  <c r="J343" i="7" a="1"/>
  <c r="J343" i="7" s="1"/>
  <c r="I343" i="7" a="1"/>
  <c r="I343" i="7" s="1"/>
  <c r="GC343" i="7" s="1"/>
  <c r="F343" i="7"/>
  <c r="E343" i="7"/>
  <c r="N343" i="7" s="1"/>
  <c r="D343" i="7"/>
  <c r="C343" i="7"/>
  <c r="B343" i="7"/>
  <c r="J342" i="7" a="1"/>
  <c r="J342" i="7" s="1"/>
  <c r="I342" i="7" a="1"/>
  <c r="I342" i="7" s="1"/>
  <c r="GC342" i="7" s="1"/>
  <c r="F342" i="7"/>
  <c r="E342" i="7"/>
  <c r="N342" i="7" s="1"/>
  <c r="D342" i="7"/>
  <c r="C342" i="7"/>
  <c r="B342" i="7"/>
  <c r="J341" i="7" a="1"/>
  <c r="J341" i="7" s="1"/>
  <c r="I341" i="7" a="1"/>
  <c r="I341" i="7" s="1"/>
  <c r="GC341" i="7" s="1"/>
  <c r="F341" i="7"/>
  <c r="E341" i="7"/>
  <c r="N341" i="7" s="1"/>
  <c r="D341" i="7"/>
  <c r="C341" i="7"/>
  <c r="B341" i="7"/>
  <c r="J340" i="7" a="1"/>
  <c r="J340" i="7" s="1"/>
  <c r="I340" i="7" a="1"/>
  <c r="I340" i="7" s="1"/>
  <c r="GC340" i="7" s="1"/>
  <c r="F340" i="7"/>
  <c r="E340" i="7"/>
  <c r="N340" i="7" s="1"/>
  <c r="D340" i="7"/>
  <c r="C340" i="7"/>
  <c r="B340" i="7"/>
  <c r="CB339" i="7"/>
  <c r="J339" i="7" a="1"/>
  <c r="J339" i="7" s="1"/>
  <c r="I339" i="7" a="1"/>
  <c r="I339" i="7" s="1"/>
  <c r="GC339" i="7" s="1"/>
  <c r="F339" i="7"/>
  <c r="E339" i="7"/>
  <c r="N339" i="7" s="1"/>
  <c r="D339" i="7"/>
  <c r="C339" i="7"/>
  <c r="B339" i="7"/>
  <c r="CB338" i="7"/>
  <c r="J338" i="7" a="1"/>
  <c r="J338" i="7" s="1"/>
  <c r="I338" i="7" a="1"/>
  <c r="I338" i="7" s="1"/>
  <c r="GC338" i="7" s="1"/>
  <c r="F338" i="7"/>
  <c r="E338" i="7"/>
  <c r="N338" i="7" s="1"/>
  <c r="D338" i="7"/>
  <c r="C338" i="7"/>
  <c r="B338" i="7"/>
  <c r="CB337" i="7"/>
  <c r="J337" i="7" a="1"/>
  <c r="J337" i="7" s="1"/>
  <c r="I337" i="7" a="1"/>
  <c r="I337" i="7" s="1"/>
  <c r="GC337" i="7" s="1"/>
  <c r="F337" i="7"/>
  <c r="E337" i="7"/>
  <c r="N337" i="7" s="1"/>
  <c r="D337" i="7"/>
  <c r="C337" i="7"/>
  <c r="B337" i="7"/>
  <c r="CB336" i="7"/>
  <c r="J336" i="7" a="1"/>
  <c r="J336" i="7" s="1"/>
  <c r="I336" i="7" a="1"/>
  <c r="I336" i="7" s="1"/>
  <c r="GC336" i="7" s="1"/>
  <c r="F336" i="7"/>
  <c r="E336" i="7"/>
  <c r="N336" i="7" s="1"/>
  <c r="D336" i="7"/>
  <c r="C336" i="7"/>
  <c r="B336" i="7"/>
  <c r="CB335" i="7"/>
  <c r="J335" i="7" a="1"/>
  <c r="J335" i="7" s="1"/>
  <c r="I335" i="7" a="1"/>
  <c r="I335" i="7" s="1"/>
  <c r="GC335" i="7" s="1"/>
  <c r="F335" i="7"/>
  <c r="E335" i="7"/>
  <c r="N335" i="7" s="1"/>
  <c r="D335" i="7"/>
  <c r="C335" i="7"/>
  <c r="B335" i="7"/>
  <c r="J334" i="7" a="1"/>
  <c r="J334" i="7" s="1"/>
  <c r="I334" i="7" a="1"/>
  <c r="I334" i="7" s="1"/>
  <c r="GC334" i="7" s="1"/>
  <c r="F334" i="7"/>
  <c r="E334" i="7"/>
  <c r="N334" i="7" s="1"/>
  <c r="D334" i="7"/>
  <c r="C334" i="7"/>
  <c r="B334" i="7"/>
  <c r="J333" i="7"/>
  <c r="J333" i="7" a="1"/>
  <c r="I333" i="7" a="1"/>
  <c r="I333" i="7" s="1"/>
  <c r="GC333" i="7" s="1"/>
  <c r="F333" i="7"/>
  <c r="E333" i="7"/>
  <c r="N333" i="7" s="1"/>
  <c r="D333" i="7"/>
  <c r="C333" i="7"/>
  <c r="B333" i="7"/>
  <c r="J332" i="7"/>
  <c r="J332" i="7" a="1"/>
  <c r="I332" i="7" a="1"/>
  <c r="I332" i="7" s="1"/>
  <c r="GC332" i="7" s="1"/>
  <c r="F332" i="7"/>
  <c r="E332" i="7"/>
  <c r="N332" i="7" s="1"/>
  <c r="D332" i="7"/>
  <c r="C332" i="7"/>
  <c r="B332" i="7"/>
  <c r="J331" i="7" a="1"/>
  <c r="J331" i="7" s="1"/>
  <c r="I331" i="7" a="1"/>
  <c r="I331" i="7" s="1"/>
  <c r="GC331" i="7" s="1"/>
  <c r="F331" i="7"/>
  <c r="E331" i="7"/>
  <c r="N331" i="7" s="1"/>
  <c r="D331" i="7"/>
  <c r="C331" i="7"/>
  <c r="B331" i="7"/>
  <c r="J330" i="7" a="1"/>
  <c r="J330" i="7" s="1"/>
  <c r="I330" i="7" a="1"/>
  <c r="I330" i="7" s="1"/>
  <c r="GC330" i="7" s="1"/>
  <c r="F330" i="7"/>
  <c r="E330" i="7"/>
  <c r="N330" i="7" s="1"/>
  <c r="D330" i="7"/>
  <c r="C330" i="7"/>
  <c r="B330" i="7"/>
  <c r="J329" i="7" a="1"/>
  <c r="J329" i="7" s="1"/>
  <c r="I329" i="7" a="1"/>
  <c r="I329" i="7" s="1"/>
  <c r="GC329" i="7" s="1"/>
  <c r="F329" i="7"/>
  <c r="E329" i="7"/>
  <c r="N329" i="7" s="1"/>
  <c r="D329" i="7"/>
  <c r="C329" i="7"/>
  <c r="B329" i="7"/>
  <c r="J328" i="7" a="1"/>
  <c r="J328" i="7" s="1"/>
  <c r="I328" i="7" a="1"/>
  <c r="I328" i="7" s="1"/>
  <c r="GC328" i="7" s="1"/>
  <c r="F328" i="7"/>
  <c r="E328" i="7"/>
  <c r="N328" i="7" s="1"/>
  <c r="D328" i="7"/>
  <c r="C328" i="7"/>
  <c r="B328" i="7"/>
  <c r="J327" i="7" a="1"/>
  <c r="J327" i="7" s="1"/>
  <c r="I327" i="7" a="1"/>
  <c r="I327" i="7" s="1"/>
  <c r="GC327" i="7" s="1"/>
  <c r="F327" i="7"/>
  <c r="E327" i="7"/>
  <c r="N327" i="7" s="1"/>
  <c r="D327" i="7"/>
  <c r="C327" i="7"/>
  <c r="B327" i="7"/>
  <c r="J326" i="7" a="1"/>
  <c r="J326" i="7" s="1"/>
  <c r="I326" i="7" a="1"/>
  <c r="I326" i="7" s="1"/>
  <c r="GC326" i="7" s="1"/>
  <c r="F326" i="7"/>
  <c r="E326" i="7"/>
  <c r="N326" i="7" s="1"/>
  <c r="D326" i="7"/>
  <c r="C326" i="7"/>
  <c r="B326" i="7"/>
  <c r="J325" i="7" a="1"/>
  <c r="J325" i="7" s="1"/>
  <c r="I325" i="7" a="1"/>
  <c r="I325" i="7" s="1"/>
  <c r="GC325" i="7" s="1"/>
  <c r="F325" i="7"/>
  <c r="E325" i="7"/>
  <c r="N325" i="7" s="1"/>
  <c r="D325" i="7"/>
  <c r="C325" i="7"/>
  <c r="B325" i="7"/>
  <c r="J324" i="7" a="1"/>
  <c r="J324" i="7" s="1"/>
  <c r="I324" i="7" a="1"/>
  <c r="I324" i="7" s="1"/>
  <c r="GC324" i="7" s="1"/>
  <c r="F324" i="7"/>
  <c r="E324" i="7"/>
  <c r="N324" i="7" s="1"/>
  <c r="D324" i="7"/>
  <c r="C324" i="7"/>
  <c r="B324" i="7"/>
  <c r="J323" i="7" a="1"/>
  <c r="J323" i="7" s="1"/>
  <c r="I323" i="7" a="1"/>
  <c r="I323" i="7" s="1"/>
  <c r="GC323" i="7" s="1"/>
  <c r="F323" i="7"/>
  <c r="E323" i="7"/>
  <c r="N323" i="7" s="1"/>
  <c r="D323" i="7"/>
  <c r="C323" i="7"/>
  <c r="B323" i="7"/>
  <c r="J322" i="7" a="1"/>
  <c r="J322" i="7" s="1"/>
  <c r="I322" i="7" a="1"/>
  <c r="I322" i="7" s="1"/>
  <c r="GC322" i="7" s="1"/>
  <c r="F322" i="7"/>
  <c r="E322" i="7"/>
  <c r="N322" i="7" s="1"/>
  <c r="D322" i="7"/>
  <c r="C322" i="7"/>
  <c r="B322" i="7"/>
  <c r="J321" i="7" a="1"/>
  <c r="J321" i="7" s="1"/>
  <c r="I321" i="7" a="1"/>
  <c r="I321" i="7" s="1"/>
  <c r="GC321" i="7" s="1"/>
  <c r="F321" i="7"/>
  <c r="E321" i="7"/>
  <c r="N321" i="7" s="1"/>
  <c r="D321" i="7"/>
  <c r="C321" i="7"/>
  <c r="B321" i="7"/>
  <c r="J320" i="7" a="1"/>
  <c r="J320" i="7" s="1"/>
  <c r="I320" i="7" a="1"/>
  <c r="I320" i="7" s="1"/>
  <c r="GC320" i="7" s="1"/>
  <c r="F320" i="7"/>
  <c r="E320" i="7"/>
  <c r="N320" i="7" s="1"/>
  <c r="D320" i="7"/>
  <c r="C320" i="7"/>
  <c r="B320" i="7"/>
  <c r="GC319" i="7"/>
  <c r="J319" i="7" a="1"/>
  <c r="J319" i="7" s="1"/>
  <c r="I319" i="7" a="1"/>
  <c r="I319" i="7" s="1"/>
  <c r="F319" i="7"/>
  <c r="E319" i="7"/>
  <c r="N319" i="7" s="1"/>
  <c r="D319" i="7"/>
  <c r="C319" i="7"/>
  <c r="B319" i="7"/>
  <c r="J318" i="7" a="1"/>
  <c r="J318" i="7" s="1"/>
  <c r="I318" i="7" a="1"/>
  <c r="I318" i="7" s="1"/>
  <c r="GC318" i="7" s="1"/>
  <c r="F318" i="7"/>
  <c r="E318" i="7"/>
  <c r="N318" i="7" s="1"/>
  <c r="D318" i="7"/>
  <c r="C318" i="7"/>
  <c r="B318" i="7"/>
  <c r="J317" i="7" a="1"/>
  <c r="J317" i="7" s="1"/>
  <c r="I317" i="7" a="1"/>
  <c r="I317" i="7" s="1"/>
  <c r="GC317" i="7" s="1"/>
  <c r="F317" i="7"/>
  <c r="E317" i="7"/>
  <c r="N317" i="7" s="1"/>
  <c r="D317" i="7"/>
  <c r="C317" i="7"/>
  <c r="B317" i="7"/>
  <c r="J316" i="7" a="1"/>
  <c r="J316" i="7" s="1"/>
  <c r="I316" i="7" a="1"/>
  <c r="I316" i="7" s="1"/>
  <c r="GC316" i="7" s="1"/>
  <c r="F316" i="7"/>
  <c r="E316" i="7"/>
  <c r="N316" i="7" s="1"/>
  <c r="D316" i="7"/>
  <c r="C316" i="7"/>
  <c r="B316" i="7"/>
  <c r="J315" i="7" a="1"/>
  <c r="J315" i="7" s="1"/>
  <c r="I315" i="7" a="1"/>
  <c r="I315" i="7" s="1"/>
  <c r="GC315" i="7" s="1"/>
  <c r="F315" i="7"/>
  <c r="E315" i="7"/>
  <c r="N315" i="7" s="1"/>
  <c r="D315" i="7"/>
  <c r="C315" i="7"/>
  <c r="B315" i="7"/>
  <c r="J314" i="7" a="1"/>
  <c r="J314" i="7" s="1"/>
  <c r="I314" i="7" a="1"/>
  <c r="I314" i="7" s="1"/>
  <c r="GC314" i="7" s="1"/>
  <c r="F314" i="7"/>
  <c r="E314" i="7"/>
  <c r="N314" i="7" s="1"/>
  <c r="D314" i="7"/>
  <c r="C314" i="7"/>
  <c r="B314" i="7"/>
  <c r="J313" i="7" a="1"/>
  <c r="J313" i="7" s="1"/>
  <c r="I313" i="7" a="1"/>
  <c r="I313" i="7" s="1"/>
  <c r="GC313" i="7" s="1"/>
  <c r="F313" i="7"/>
  <c r="E313" i="7"/>
  <c r="N313" i="7" s="1"/>
  <c r="D313" i="7"/>
  <c r="C313" i="7"/>
  <c r="B313" i="7"/>
  <c r="J312" i="7" a="1"/>
  <c r="J312" i="7" s="1"/>
  <c r="I312" i="7" a="1"/>
  <c r="I312" i="7" s="1"/>
  <c r="GC312" i="7" s="1"/>
  <c r="F312" i="7"/>
  <c r="E312" i="7"/>
  <c r="N312" i="7" s="1"/>
  <c r="D312" i="7"/>
  <c r="C312" i="7"/>
  <c r="B312" i="7"/>
  <c r="J311" i="7" a="1"/>
  <c r="J311" i="7" s="1"/>
  <c r="I311" i="7" a="1"/>
  <c r="I311" i="7" s="1"/>
  <c r="GC311" i="7" s="1"/>
  <c r="F311" i="7"/>
  <c r="E311" i="7"/>
  <c r="N311" i="7" s="1"/>
  <c r="D311" i="7"/>
  <c r="C311" i="7"/>
  <c r="B311" i="7"/>
  <c r="GC310" i="7"/>
  <c r="J310" i="7" a="1"/>
  <c r="J310" i="7" s="1"/>
  <c r="I310" i="7" a="1"/>
  <c r="I310" i="7" s="1"/>
  <c r="F310" i="7"/>
  <c r="E310" i="7"/>
  <c r="N310" i="7" s="1"/>
  <c r="D310" i="7"/>
  <c r="C310" i="7"/>
  <c r="B310" i="7"/>
  <c r="J309" i="7" a="1"/>
  <c r="J309" i="7" s="1"/>
  <c r="I309" i="7" a="1"/>
  <c r="I309" i="7" s="1"/>
  <c r="GC309" i="7" s="1"/>
  <c r="F309" i="7"/>
  <c r="E309" i="7"/>
  <c r="N309" i="7" s="1"/>
  <c r="D309" i="7"/>
  <c r="C309" i="7"/>
  <c r="B309" i="7"/>
  <c r="GC308" i="7"/>
  <c r="J308" i="7" a="1"/>
  <c r="J308" i="7" s="1"/>
  <c r="I308" i="7" a="1"/>
  <c r="I308" i="7" s="1"/>
  <c r="F308" i="7"/>
  <c r="E308" i="7"/>
  <c r="N308" i="7" s="1"/>
  <c r="D308" i="7"/>
  <c r="C308" i="7"/>
  <c r="B308" i="7"/>
  <c r="J307" i="7" a="1"/>
  <c r="J307" i="7" s="1"/>
  <c r="I307" i="7" a="1"/>
  <c r="I307" i="7" s="1"/>
  <c r="GC307" i="7" s="1"/>
  <c r="F307" i="7"/>
  <c r="E307" i="7"/>
  <c r="N307" i="7" s="1"/>
  <c r="D307" i="7"/>
  <c r="C307" i="7"/>
  <c r="B307" i="7"/>
  <c r="J306" i="7"/>
  <c r="J306" i="7" a="1"/>
  <c r="I306" i="7" a="1"/>
  <c r="I306" i="7" s="1"/>
  <c r="GC306" i="7" s="1"/>
  <c r="F306" i="7"/>
  <c r="E306" i="7"/>
  <c r="N306" i="7" s="1"/>
  <c r="D306" i="7"/>
  <c r="C306" i="7"/>
  <c r="B306" i="7"/>
  <c r="J305" i="7" a="1"/>
  <c r="J305" i="7" s="1"/>
  <c r="I305" i="7" a="1"/>
  <c r="I305" i="7" s="1"/>
  <c r="GC305" i="7" s="1"/>
  <c r="F305" i="7"/>
  <c r="E305" i="7"/>
  <c r="N305" i="7" s="1"/>
  <c r="D305" i="7"/>
  <c r="C305" i="7"/>
  <c r="B305" i="7"/>
  <c r="J304" i="7" a="1"/>
  <c r="J304" i="7" s="1"/>
  <c r="I304" i="7" a="1"/>
  <c r="I304" i="7" s="1"/>
  <c r="GC304" i="7" s="1"/>
  <c r="F304" i="7"/>
  <c r="E304" i="7"/>
  <c r="N304" i="7" s="1"/>
  <c r="D304" i="7"/>
  <c r="C304" i="7"/>
  <c r="B304" i="7"/>
  <c r="J303" i="7" a="1"/>
  <c r="J303" i="7" s="1"/>
  <c r="I303" i="7" a="1"/>
  <c r="I303" i="7" s="1"/>
  <c r="GC303" i="7" s="1"/>
  <c r="F303" i="7"/>
  <c r="E303" i="7"/>
  <c r="N303" i="7" s="1"/>
  <c r="D303" i="7"/>
  <c r="C303" i="7"/>
  <c r="B303" i="7"/>
  <c r="J302" i="7" a="1"/>
  <c r="J302" i="7" s="1"/>
  <c r="I302" i="7" a="1"/>
  <c r="I302" i="7" s="1"/>
  <c r="GC302" i="7" s="1"/>
  <c r="F302" i="7"/>
  <c r="E302" i="7"/>
  <c r="N302" i="7" s="1"/>
  <c r="D302" i="7"/>
  <c r="C302" i="7"/>
  <c r="B302" i="7"/>
  <c r="J301" i="7" a="1"/>
  <c r="J301" i="7" s="1"/>
  <c r="I301" i="7" a="1"/>
  <c r="I301" i="7" s="1"/>
  <c r="GC301" i="7" s="1"/>
  <c r="F301" i="7"/>
  <c r="E301" i="7"/>
  <c r="N301" i="7" s="1"/>
  <c r="D301" i="7"/>
  <c r="C301" i="7"/>
  <c r="B301" i="7"/>
  <c r="J300" i="7" a="1"/>
  <c r="J300" i="7" s="1"/>
  <c r="I300" i="7" a="1"/>
  <c r="I300" i="7" s="1"/>
  <c r="GC300" i="7" s="1"/>
  <c r="F300" i="7"/>
  <c r="E300" i="7"/>
  <c r="N300" i="7" s="1"/>
  <c r="D300" i="7"/>
  <c r="C300" i="7"/>
  <c r="B300" i="7"/>
  <c r="J299" i="7" a="1"/>
  <c r="J299" i="7" s="1"/>
  <c r="I299" i="7" a="1"/>
  <c r="I299" i="7" s="1"/>
  <c r="GC299" i="7" s="1"/>
  <c r="F299" i="7"/>
  <c r="E299" i="7"/>
  <c r="N299" i="7" s="1"/>
  <c r="D299" i="7"/>
  <c r="C299" i="7"/>
  <c r="B299" i="7"/>
  <c r="J298" i="7" a="1"/>
  <c r="J298" i="7" s="1"/>
  <c r="I298" i="7" a="1"/>
  <c r="I298" i="7" s="1"/>
  <c r="GC298" i="7" s="1"/>
  <c r="F298" i="7"/>
  <c r="E298" i="7"/>
  <c r="N298" i="7" s="1"/>
  <c r="D298" i="7"/>
  <c r="C298" i="7"/>
  <c r="B298" i="7"/>
  <c r="J297" i="7" a="1"/>
  <c r="J297" i="7" s="1"/>
  <c r="I297" i="7" a="1"/>
  <c r="I297" i="7" s="1"/>
  <c r="GC297" i="7" s="1"/>
  <c r="F297" i="7"/>
  <c r="E297" i="7"/>
  <c r="N297" i="7" s="1"/>
  <c r="D297" i="7"/>
  <c r="C297" i="7"/>
  <c r="B297" i="7"/>
  <c r="J296" i="7" a="1"/>
  <c r="J296" i="7" s="1"/>
  <c r="I296" i="7" a="1"/>
  <c r="I296" i="7" s="1"/>
  <c r="GC296" i="7" s="1"/>
  <c r="F296" i="7"/>
  <c r="E296" i="7"/>
  <c r="N296" i="7" s="1"/>
  <c r="D296" i="7"/>
  <c r="C296" i="7"/>
  <c r="B296" i="7"/>
  <c r="J295" i="7" a="1"/>
  <c r="J295" i="7" s="1"/>
  <c r="I295" i="7" a="1"/>
  <c r="I295" i="7" s="1"/>
  <c r="GC295" i="7" s="1"/>
  <c r="F295" i="7"/>
  <c r="E295" i="7"/>
  <c r="N295" i="7" s="1"/>
  <c r="D295" i="7"/>
  <c r="C295" i="7"/>
  <c r="B295" i="7"/>
  <c r="J294" i="7" a="1"/>
  <c r="J294" i="7" s="1"/>
  <c r="I294" i="7" a="1"/>
  <c r="I294" i="7" s="1"/>
  <c r="GC294" i="7" s="1"/>
  <c r="F294" i="7"/>
  <c r="E294" i="7"/>
  <c r="N294" i="7" s="1"/>
  <c r="D294" i="7"/>
  <c r="C294" i="7"/>
  <c r="B294" i="7"/>
  <c r="J293" i="7" a="1"/>
  <c r="J293" i="7" s="1"/>
  <c r="I293" i="7" a="1"/>
  <c r="I293" i="7" s="1"/>
  <c r="GC293" i="7" s="1"/>
  <c r="F293" i="7"/>
  <c r="E293" i="7"/>
  <c r="N293" i="7" s="1"/>
  <c r="D293" i="7"/>
  <c r="C293" i="7"/>
  <c r="B293" i="7"/>
  <c r="J292" i="7" a="1"/>
  <c r="J292" i="7" s="1"/>
  <c r="I292" i="7"/>
  <c r="GC292" i="7" s="1"/>
  <c r="I292" i="7" a="1"/>
  <c r="F292" i="7"/>
  <c r="E292" i="7"/>
  <c r="N292" i="7" s="1"/>
  <c r="D292" i="7"/>
  <c r="C292" i="7"/>
  <c r="B292" i="7"/>
  <c r="J291" i="7"/>
  <c r="J291" i="7" a="1"/>
  <c r="I291" i="7" a="1"/>
  <c r="I291" i="7" s="1"/>
  <c r="GC291" i="7" s="1"/>
  <c r="F291" i="7"/>
  <c r="E291" i="7"/>
  <c r="N291" i="7" s="1"/>
  <c r="D291" i="7"/>
  <c r="C291" i="7"/>
  <c r="B291" i="7"/>
  <c r="J290" i="7" a="1"/>
  <c r="J290" i="7" s="1"/>
  <c r="I290" i="7"/>
  <c r="GC290" i="7" s="1"/>
  <c r="I290" i="7" a="1"/>
  <c r="F290" i="7"/>
  <c r="E290" i="7"/>
  <c r="N290" i="7" s="1"/>
  <c r="D290" i="7"/>
  <c r="C290" i="7"/>
  <c r="B290" i="7"/>
  <c r="J289" i="7" a="1"/>
  <c r="J289" i="7" s="1"/>
  <c r="I289" i="7" a="1"/>
  <c r="I289" i="7" s="1"/>
  <c r="GC289" i="7" s="1"/>
  <c r="F289" i="7"/>
  <c r="E289" i="7"/>
  <c r="N289" i="7" s="1"/>
  <c r="D289" i="7"/>
  <c r="C289" i="7"/>
  <c r="B289" i="7"/>
  <c r="J288" i="7" a="1"/>
  <c r="J288" i="7" s="1"/>
  <c r="I288" i="7" a="1"/>
  <c r="I288" i="7" s="1"/>
  <c r="GC288" i="7" s="1"/>
  <c r="F288" i="7"/>
  <c r="E288" i="7"/>
  <c r="N288" i="7" s="1"/>
  <c r="D288" i="7"/>
  <c r="C288" i="7"/>
  <c r="B288" i="7"/>
  <c r="J287" i="7" a="1"/>
  <c r="J287" i="7" s="1"/>
  <c r="I287" i="7" a="1"/>
  <c r="I287" i="7" s="1"/>
  <c r="GC287" i="7" s="1"/>
  <c r="F287" i="7"/>
  <c r="E287" i="7"/>
  <c r="N287" i="7" s="1"/>
  <c r="D287" i="7"/>
  <c r="C287" i="7"/>
  <c r="B287" i="7"/>
  <c r="J286" i="7" a="1"/>
  <c r="J286" i="7" s="1"/>
  <c r="I286" i="7" a="1"/>
  <c r="I286" i="7" s="1"/>
  <c r="GC286" i="7" s="1"/>
  <c r="F286" i="7"/>
  <c r="E286" i="7"/>
  <c r="N286" i="7" s="1"/>
  <c r="D286" i="7"/>
  <c r="C286" i="7"/>
  <c r="B286" i="7"/>
  <c r="J285" i="7" a="1"/>
  <c r="J285" i="7" s="1"/>
  <c r="I285" i="7" a="1"/>
  <c r="I285" i="7" s="1"/>
  <c r="GC285" i="7" s="1"/>
  <c r="F285" i="7"/>
  <c r="E285" i="7"/>
  <c r="N285" i="7" s="1"/>
  <c r="D285" i="7"/>
  <c r="C285" i="7"/>
  <c r="B285" i="7"/>
  <c r="J284" i="7" a="1"/>
  <c r="J284" i="7" s="1"/>
  <c r="I284" i="7" a="1"/>
  <c r="I284" i="7" s="1"/>
  <c r="GC284" i="7" s="1"/>
  <c r="F284" i="7"/>
  <c r="E284" i="7"/>
  <c r="N284" i="7" s="1"/>
  <c r="D284" i="7"/>
  <c r="C284" i="7"/>
  <c r="B284" i="7"/>
  <c r="J283" i="7" a="1"/>
  <c r="J283" i="7" s="1"/>
  <c r="I283" i="7" a="1"/>
  <c r="I283" i="7" s="1"/>
  <c r="GC283" i="7" s="1"/>
  <c r="F283" i="7"/>
  <c r="E283" i="7"/>
  <c r="N283" i="7" s="1"/>
  <c r="D283" i="7"/>
  <c r="C283" i="7"/>
  <c r="B283" i="7"/>
  <c r="J282" i="7" a="1"/>
  <c r="J282" i="7" s="1"/>
  <c r="I282" i="7" a="1"/>
  <c r="I282" i="7" s="1"/>
  <c r="GC282" i="7" s="1"/>
  <c r="F282" i="7"/>
  <c r="E282" i="7"/>
  <c r="N282" i="7" s="1"/>
  <c r="D282" i="7"/>
  <c r="C282" i="7"/>
  <c r="B282" i="7"/>
  <c r="J281" i="7" a="1"/>
  <c r="J281" i="7" s="1"/>
  <c r="I281" i="7"/>
  <c r="GC281" i="7" s="1"/>
  <c r="I281" i="7" a="1"/>
  <c r="F281" i="7"/>
  <c r="E281" i="7"/>
  <c r="N281" i="7" s="1"/>
  <c r="D281" i="7"/>
  <c r="C281" i="7"/>
  <c r="B281" i="7"/>
  <c r="J280" i="7" a="1"/>
  <c r="J280" i="7" s="1"/>
  <c r="I280" i="7" a="1"/>
  <c r="I280" i="7" s="1"/>
  <c r="GC280" i="7" s="1"/>
  <c r="F280" i="7"/>
  <c r="E280" i="7"/>
  <c r="N280" i="7" s="1"/>
  <c r="D280" i="7"/>
  <c r="C280" i="7"/>
  <c r="B280" i="7"/>
  <c r="J279" i="7" a="1"/>
  <c r="J279" i="7" s="1"/>
  <c r="I279" i="7" a="1"/>
  <c r="I279" i="7" s="1"/>
  <c r="GC279" i="7" s="1"/>
  <c r="F279" i="7"/>
  <c r="E279" i="7"/>
  <c r="N279" i="7" s="1"/>
  <c r="D279" i="7"/>
  <c r="C279" i="7"/>
  <c r="B279" i="7"/>
  <c r="J278" i="7" a="1"/>
  <c r="J278" i="7" s="1"/>
  <c r="I278" i="7" a="1"/>
  <c r="I278" i="7" s="1"/>
  <c r="GC278" i="7" s="1"/>
  <c r="F278" i="7"/>
  <c r="E278" i="7"/>
  <c r="N278" i="7" s="1"/>
  <c r="D278" i="7"/>
  <c r="C278" i="7"/>
  <c r="B278" i="7"/>
  <c r="J277" i="7" a="1"/>
  <c r="J277" i="7" s="1"/>
  <c r="I277" i="7" a="1"/>
  <c r="I277" i="7" s="1"/>
  <c r="GC277" i="7" s="1"/>
  <c r="F277" i="7"/>
  <c r="E277" i="7"/>
  <c r="N277" i="7" s="1"/>
  <c r="D277" i="7"/>
  <c r="C277" i="7"/>
  <c r="B277" i="7"/>
  <c r="J276" i="7" a="1"/>
  <c r="J276" i="7" s="1"/>
  <c r="I276" i="7" a="1"/>
  <c r="I276" i="7" s="1"/>
  <c r="GC276" i="7" s="1"/>
  <c r="F276" i="7"/>
  <c r="E276" i="7"/>
  <c r="N276" i="7" s="1"/>
  <c r="D276" i="7"/>
  <c r="C276" i="7"/>
  <c r="B276" i="7"/>
  <c r="J275" i="7" a="1"/>
  <c r="J275" i="7" s="1"/>
  <c r="I275" i="7" a="1"/>
  <c r="I275" i="7" s="1"/>
  <c r="GC275" i="7" s="1"/>
  <c r="F275" i="7"/>
  <c r="E275" i="7"/>
  <c r="N275" i="7" s="1"/>
  <c r="D275" i="7"/>
  <c r="C275" i="7"/>
  <c r="B275" i="7"/>
  <c r="J274" i="7" a="1"/>
  <c r="J274" i="7" s="1"/>
  <c r="I274" i="7" a="1"/>
  <c r="I274" i="7" s="1"/>
  <c r="GC274" i="7" s="1"/>
  <c r="F274" i="7"/>
  <c r="E274" i="7"/>
  <c r="N274" i="7" s="1"/>
  <c r="D274" i="7"/>
  <c r="C274" i="7"/>
  <c r="B274" i="7"/>
  <c r="J273" i="7" a="1"/>
  <c r="J273" i="7" s="1"/>
  <c r="I273" i="7" a="1"/>
  <c r="I273" i="7" s="1"/>
  <c r="GC273" i="7" s="1"/>
  <c r="F273" i="7"/>
  <c r="E273" i="7"/>
  <c r="N273" i="7" s="1"/>
  <c r="D273" i="7"/>
  <c r="C273" i="7"/>
  <c r="B273" i="7"/>
  <c r="J272" i="7" a="1"/>
  <c r="J272" i="7" s="1"/>
  <c r="I272" i="7" a="1"/>
  <c r="I272" i="7" s="1"/>
  <c r="GC272" i="7" s="1"/>
  <c r="F272" i="7"/>
  <c r="E272" i="7"/>
  <c r="N272" i="7" s="1"/>
  <c r="D272" i="7"/>
  <c r="C272" i="7"/>
  <c r="B272" i="7"/>
  <c r="J271" i="7" a="1"/>
  <c r="J271" i="7" s="1"/>
  <c r="I271" i="7" a="1"/>
  <c r="I271" i="7" s="1"/>
  <c r="GC271" i="7" s="1"/>
  <c r="F271" i="7"/>
  <c r="E271" i="7"/>
  <c r="N271" i="7" s="1"/>
  <c r="D271" i="7"/>
  <c r="C271" i="7"/>
  <c r="B271" i="7"/>
  <c r="J270" i="7" a="1"/>
  <c r="J270" i="7" s="1"/>
  <c r="I270" i="7" a="1"/>
  <c r="I270" i="7" s="1"/>
  <c r="GC270" i="7" s="1"/>
  <c r="F270" i="7"/>
  <c r="E270" i="7"/>
  <c r="N270" i="7" s="1"/>
  <c r="D270" i="7"/>
  <c r="C270" i="7"/>
  <c r="B270" i="7"/>
  <c r="J269" i="7" a="1"/>
  <c r="J269" i="7" s="1"/>
  <c r="I269" i="7" a="1"/>
  <c r="I269" i="7" s="1"/>
  <c r="GC269" i="7" s="1"/>
  <c r="F269" i="7"/>
  <c r="E269" i="7"/>
  <c r="N269" i="7" s="1"/>
  <c r="D269" i="7"/>
  <c r="C269" i="7"/>
  <c r="B269" i="7"/>
  <c r="J268" i="7" a="1"/>
  <c r="J268" i="7" s="1"/>
  <c r="I268" i="7" a="1"/>
  <c r="I268" i="7" s="1"/>
  <c r="GC268" i="7" s="1"/>
  <c r="F268" i="7"/>
  <c r="E268" i="7"/>
  <c r="N268" i="7" s="1"/>
  <c r="D268" i="7"/>
  <c r="C268" i="7"/>
  <c r="B268" i="7"/>
  <c r="J267" i="7" a="1"/>
  <c r="J267" i="7" s="1"/>
  <c r="I267" i="7" a="1"/>
  <c r="I267" i="7" s="1"/>
  <c r="GC267" i="7" s="1"/>
  <c r="F267" i="7"/>
  <c r="E267" i="7"/>
  <c r="N267" i="7" s="1"/>
  <c r="D267" i="7"/>
  <c r="C267" i="7"/>
  <c r="B267" i="7"/>
  <c r="J266" i="7" a="1"/>
  <c r="J266" i="7" s="1"/>
  <c r="I266" i="7" a="1"/>
  <c r="I266" i="7" s="1"/>
  <c r="GC266" i="7" s="1"/>
  <c r="F266" i="7"/>
  <c r="E266" i="7"/>
  <c r="N266" i="7" s="1"/>
  <c r="D266" i="7"/>
  <c r="C266" i="7"/>
  <c r="B266" i="7"/>
  <c r="J265" i="7" a="1"/>
  <c r="J265" i="7" s="1"/>
  <c r="I265" i="7" a="1"/>
  <c r="I265" i="7" s="1"/>
  <c r="GC265" i="7" s="1"/>
  <c r="F265" i="7"/>
  <c r="E265" i="7"/>
  <c r="N265" i="7" s="1"/>
  <c r="D265" i="7"/>
  <c r="C265" i="7"/>
  <c r="B265" i="7"/>
  <c r="J264" i="7" a="1"/>
  <c r="J264" i="7" s="1"/>
  <c r="I264" i="7" a="1"/>
  <c r="I264" i="7" s="1"/>
  <c r="GC264" i="7" s="1"/>
  <c r="F264" i="7"/>
  <c r="E264" i="7"/>
  <c r="N264" i="7" s="1"/>
  <c r="D264" i="7"/>
  <c r="C264" i="7"/>
  <c r="B264" i="7"/>
  <c r="J263" i="7" a="1"/>
  <c r="J263" i="7" s="1"/>
  <c r="I263" i="7" a="1"/>
  <c r="I263" i="7" s="1"/>
  <c r="GC263" i="7" s="1"/>
  <c r="F263" i="7"/>
  <c r="E263" i="7"/>
  <c r="N263" i="7" s="1"/>
  <c r="D263" i="7"/>
  <c r="C263" i="7"/>
  <c r="B263" i="7"/>
  <c r="J262" i="7" a="1"/>
  <c r="J262" i="7" s="1"/>
  <c r="I262" i="7" a="1"/>
  <c r="I262" i="7" s="1"/>
  <c r="GC262" i="7" s="1"/>
  <c r="F262" i="7"/>
  <c r="E262" i="7"/>
  <c r="N262" i="7" s="1"/>
  <c r="D262" i="7"/>
  <c r="C262" i="7"/>
  <c r="B262" i="7"/>
  <c r="J261" i="7"/>
  <c r="J261" i="7" a="1"/>
  <c r="I261" i="7"/>
  <c r="GC261" i="7" s="1"/>
  <c r="I261" i="7" a="1"/>
  <c r="F261" i="7"/>
  <c r="E261" i="7"/>
  <c r="N261" i="7" s="1"/>
  <c r="D261" i="7"/>
  <c r="C261" i="7"/>
  <c r="B261" i="7"/>
  <c r="J260" i="7" a="1"/>
  <c r="J260" i="7" s="1"/>
  <c r="I260" i="7" a="1"/>
  <c r="I260" i="7" s="1"/>
  <c r="GC260" i="7" s="1"/>
  <c r="F260" i="7"/>
  <c r="E260" i="7"/>
  <c r="N260" i="7" s="1"/>
  <c r="D260" i="7"/>
  <c r="C260" i="7"/>
  <c r="B260" i="7"/>
  <c r="J259" i="7" a="1"/>
  <c r="J259" i="7" s="1"/>
  <c r="I259" i="7"/>
  <c r="GC259" i="7" s="1"/>
  <c r="I259" i="7" a="1"/>
  <c r="F259" i="7"/>
  <c r="E259" i="7"/>
  <c r="N259" i="7" s="1"/>
  <c r="D259" i="7"/>
  <c r="C259" i="7"/>
  <c r="B259" i="7"/>
  <c r="J258" i="7" a="1"/>
  <c r="J258" i="7" s="1"/>
  <c r="I258" i="7" a="1"/>
  <c r="I258" i="7" s="1"/>
  <c r="GC258" i="7" s="1"/>
  <c r="F258" i="7"/>
  <c r="E258" i="7"/>
  <c r="N258" i="7" s="1"/>
  <c r="D258" i="7"/>
  <c r="C258" i="7"/>
  <c r="B258" i="7"/>
  <c r="J257" i="7" a="1"/>
  <c r="J257" i="7" s="1"/>
  <c r="I257" i="7"/>
  <c r="GC257" i="7" s="1"/>
  <c r="I257" i="7" a="1"/>
  <c r="F257" i="7"/>
  <c r="E257" i="7"/>
  <c r="N257" i="7" s="1"/>
  <c r="D257" i="7"/>
  <c r="C257" i="7"/>
  <c r="B257" i="7"/>
  <c r="J256" i="7" a="1"/>
  <c r="J256" i="7" s="1"/>
  <c r="I256" i="7" a="1"/>
  <c r="I256" i="7" s="1"/>
  <c r="GC256" i="7" s="1"/>
  <c r="F256" i="7"/>
  <c r="E256" i="7"/>
  <c r="N256" i="7" s="1"/>
  <c r="D256" i="7"/>
  <c r="C256" i="7"/>
  <c r="B256" i="7"/>
  <c r="J255" i="7" a="1"/>
  <c r="J255" i="7" s="1"/>
  <c r="I255" i="7" a="1"/>
  <c r="I255" i="7" s="1"/>
  <c r="GC255" i="7" s="1"/>
  <c r="F255" i="7"/>
  <c r="E255" i="7"/>
  <c r="N255" i="7" s="1"/>
  <c r="D255" i="7"/>
  <c r="C255" i="7"/>
  <c r="B255" i="7"/>
  <c r="J254" i="7" a="1"/>
  <c r="J254" i="7" s="1"/>
  <c r="I254" i="7" a="1"/>
  <c r="I254" i="7" s="1"/>
  <c r="GC254" i="7" s="1"/>
  <c r="F254" i="7"/>
  <c r="E254" i="7"/>
  <c r="N254" i="7" s="1"/>
  <c r="D254" i="7"/>
  <c r="C254" i="7"/>
  <c r="B254" i="7"/>
  <c r="J253" i="7" a="1"/>
  <c r="J253" i="7" s="1"/>
  <c r="I253" i="7" a="1"/>
  <c r="I253" i="7" s="1"/>
  <c r="GC253" i="7" s="1"/>
  <c r="F253" i="7"/>
  <c r="E253" i="7"/>
  <c r="N253" i="7" s="1"/>
  <c r="D253" i="7"/>
  <c r="C253" i="7"/>
  <c r="B253" i="7"/>
  <c r="J252" i="7" a="1"/>
  <c r="J252" i="7" s="1"/>
  <c r="I252" i="7" a="1"/>
  <c r="I252" i="7" s="1"/>
  <c r="GC252" i="7" s="1"/>
  <c r="F252" i="7"/>
  <c r="E252" i="7"/>
  <c r="N252" i="7" s="1"/>
  <c r="D252" i="7"/>
  <c r="C252" i="7"/>
  <c r="B252" i="7"/>
  <c r="J251" i="7" a="1"/>
  <c r="J251" i="7" s="1"/>
  <c r="I251" i="7" a="1"/>
  <c r="I251" i="7" s="1"/>
  <c r="GC251" i="7" s="1"/>
  <c r="F251" i="7"/>
  <c r="E251" i="7"/>
  <c r="N251" i="7" s="1"/>
  <c r="D251" i="7"/>
  <c r="C251" i="7"/>
  <c r="B251" i="7"/>
  <c r="J250" i="7" a="1"/>
  <c r="J250" i="7" s="1"/>
  <c r="I250" i="7" a="1"/>
  <c r="I250" i="7" s="1"/>
  <c r="GC250" i="7" s="1"/>
  <c r="F250" i="7"/>
  <c r="E250" i="7"/>
  <c r="N250" i="7" s="1"/>
  <c r="D250" i="7"/>
  <c r="C250" i="7"/>
  <c r="B250" i="7"/>
  <c r="J249" i="7" a="1"/>
  <c r="J249" i="7" s="1"/>
  <c r="I249" i="7" a="1"/>
  <c r="I249" i="7" s="1"/>
  <c r="GC249" i="7" s="1"/>
  <c r="F249" i="7"/>
  <c r="E249" i="7"/>
  <c r="N249" i="7" s="1"/>
  <c r="D249" i="7"/>
  <c r="C249" i="7"/>
  <c r="B249" i="7"/>
  <c r="J248" i="7" a="1"/>
  <c r="J248" i="7" s="1"/>
  <c r="I248" i="7" a="1"/>
  <c r="I248" i="7" s="1"/>
  <c r="GC248" i="7" s="1"/>
  <c r="F248" i="7"/>
  <c r="E248" i="7"/>
  <c r="N248" i="7" s="1"/>
  <c r="D248" i="7"/>
  <c r="C248" i="7"/>
  <c r="B248" i="7"/>
  <c r="J247" i="7" a="1"/>
  <c r="J247" i="7" s="1"/>
  <c r="I247" i="7" a="1"/>
  <c r="I247" i="7" s="1"/>
  <c r="GC247" i="7" s="1"/>
  <c r="F247" i="7"/>
  <c r="E247" i="7"/>
  <c r="N247" i="7" s="1"/>
  <c r="D247" i="7"/>
  <c r="C247" i="7"/>
  <c r="B247" i="7"/>
  <c r="J246" i="7" a="1"/>
  <c r="J246" i="7" s="1"/>
  <c r="I246" i="7" a="1"/>
  <c r="I246" i="7" s="1"/>
  <c r="GC246" i="7" s="1"/>
  <c r="F246" i="7"/>
  <c r="E246" i="7"/>
  <c r="N246" i="7" s="1"/>
  <c r="D246" i="7"/>
  <c r="C246" i="7"/>
  <c r="B246" i="7"/>
  <c r="J245" i="7" a="1"/>
  <c r="J245" i="7" s="1"/>
  <c r="I245" i="7" a="1"/>
  <c r="I245" i="7" s="1"/>
  <c r="GC245" i="7" s="1"/>
  <c r="F245" i="7"/>
  <c r="E245" i="7"/>
  <c r="N245" i="7" s="1"/>
  <c r="D245" i="7"/>
  <c r="C245" i="7"/>
  <c r="B245" i="7"/>
  <c r="J244" i="7" a="1"/>
  <c r="J244" i="7" s="1"/>
  <c r="I244" i="7" a="1"/>
  <c r="I244" i="7" s="1"/>
  <c r="GC244" i="7" s="1"/>
  <c r="F244" i="7"/>
  <c r="E244" i="7"/>
  <c r="N244" i="7" s="1"/>
  <c r="D244" i="7"/>
  <c r="C244" i="7"/>
  <c r="B244" i="7"/>
  <c r="J243" i="7" a="1"/>
  <c r="J243" i="7" s="1"/>
  <c r="I243" i="7" a="1"/>
  <c r="I243" i="7" s="1"/>
  <c r="GC243" i="7" s="1"/>
  <c r="F243" i="7"/>
  <c r="E243" i="7"/>
  <c r="N243" i="7" s="1"/>
  <c r="D243" i="7"/>
  <c r="C243" i="7"/>
  <c r="B243" i="7"/>
  <c r="J242" i="7" a="1"/>
  <c r="J242" i="7" s="1"/>
  <c r="I242" i="7" a="1"/>
  <c r="I242" i="7" s="1"/>
  <c r="GC242" i="7" s="1"/>
  <c r="F242" i="7"/>
  <c r="E242" i="7"/>
  <c r="N242" i="7" s="1"/>
  <c r="D242" i="7"/>
  <c r="C242" i="7"/>
  <c r="B242" i="7"/>
  <c r="J241" i="7" a="1"/>
  <c r="J241" i="7" s="1"/>
  <c r="I241" i="7" a="1"/>
  <c r="I241" i="7" s="1"/>
  <c r="GC241" i="7" s="1"/>
  <c r="F241" i="7"/>
  <c r="E241" i="7"/>
  <c r="N241" i="7" s="1"/>
  <c r="D241" i="7"/>
  <c r="C241" i="7"/>
  <c r="B241" i="7"/>
  <c r="J240" i="7" a="1"/>
  <c r="J240" i="7" s="1"/>
  <c r="I240" i="7" a="1"/>
  <c r="I240" i="7" s="1"/>
  <c r="GC240" i="7" s="1"/>
  <c r="F240" i="7"/>
  <c r="E240" i="7"/>
  <c r="N240" i="7" s="1"/>
  <c r="D240" i="7"/>
  <c r="C240" i="7"/>
  <c r="B240" i="7"/>
  <c r="J239" i="7" a="1"/>
  <c r="J239" i="7" s="1"/>
  <c r="I239" i="7" a="1"/>
  <c r="I239" i="7" s="1"/>
  <c r="GC239" i="7" s="1"/>
  <c r="F239" i="7"/>
  <c r="E239" i="7"/>
  <c r="N239" i="7" s="1"/>
  <c r="D239" i="7"/>
  <c r="C239" i="7"/>
  <c r="B239" i="7"/>
  <c r="J238" i="7" a="1"/>
  <c r="J238" i="7" s="1"/>
  <c r="I238" i="7" a="1"/>
  <c r="I238" i="7" s="1"/>
  <c r="GC238" i="7" s="1"/>
  <c r="F238" i="7"/>
  <c r="E238" i="7"/>
  <c r="N238" i="7" s="1"/>
  <c r="D238" i="7"/>
  <c r="C238" i="7"/>
  <c r="B238" i="7"/>
  <c r="J237" i="7" a="1"/>
  <c r="J237" i="7" s="1"/>
  <c r="I237" i="7"/>
  <c r="GC237" i="7" s="1"/>
  <c r="I237" i="7" a="1"/>
  <c r="F237" i="7"/>
  <c r="E237" i="7"/>
  <c r="N237" i="7" s="1"/>
  <c r="D237" i="7"/>
  <c r="C237" i="7"/>
  <c r="B237" i="7"/>
  <c r="J236" i="7" a="1"/>
  <c r="J236" i="7" s="1"/>
  <c r="I236" i="7" a="1"/>
  <c r="I236" i="7" s="1"/>
  <c r="GC236" i="7" s="1"/>
  <c r="F236" i="7"/>
  <c r="E236" i="7"/>
  <c r="N236" i="7" s="1"/>
  <c r="D236" i="7"/>
  <c r="C236" i="7"/>
  <c r="B236" i="7"/>
  <c r="J235" i="7"/>
  <c r="J235" i="7" a="1"/>
  <c r="I235" i="7" a="1"/>
  <c r="I235" i="7" s="1"/>
  <c r="GC235" i="7" s="1"/>
  <c r="F235" i="7"/>
  <c r="E235" i="7"/>
  <c r="N235" i="7" s="1"/>
  <c r="D235" i="7"/>
  <c r="C235" i="7"/>
  <c r="B235" i="7"/>
  <c r="J234" i="7"/>
  <c r="J234" i="7" a="1"/>
  <c r="I234" i="7" a="1"/>
  <c r="I234" i="7" s="1"/>
  <c r="GC234" i="7" s="1"/>
  <c r="F234" i="7"/>
  <c r="E234" i="7"/>
  <c r="N234" i="7" s="1"/>
  <c r="D234" i="7"/>
  <c r="C234" i="7"/>
  <c r="B234" i="7"/>
  <c r="J233" i="7" a="1"/>
  <c r="J233" i="7" s="1"/>
  <c r="I233" i="7" a="1"/>
  <c r="I233" i="7" s="1"/>
  <c r="GC233" i="7" s="1"/>
  <c r="F233" i="7"/>
  <c r="E233" i="7"/>
  <c r="N233" i="7" s="1"/>
  <c r="D233" i="7"/>
  <c r="C233" i="7"/>
  <c r="B233" i="7"/>
  <c r="J232" i="7" a="1"/>
  <c r="J232" i="7" s="1"/>
  <c r="I232" i="7" a="1"/>
  <c r="I232" i="7" s="1"/>
  <c r="GC232" i="7" s="1"/>
  <c r="F232" i="7"/>
  <c r="E232" i="7"/>
  <c r="N232" i="7" s="1"/>
  <c r="D232" i="7"/>
  <c r="C232" i="7"/>
  <c r="B232" i="7"/>
  <c r="J231" i="7" a="1"/>
  <c r="J231" i="7" s="1"/>
  <c r="I231" i="7" a="1"/>
  <c r="I231" i="7" s="1"/>
  <c r="GC231" i="7" s="1"/>
  <c r="F231" i="7"/>
  <c r="E231" i="7"/>
  <c r="N231" i="7" s="1"/>
  <c r="D231" i="7"/>
  <c r="C231" i="7"/>
  <c r="B231" i="7"/>
  <c r="J230" i="7" a="1"/>
  <c r="J230" i="7" s="1"/>
  <c r="I230" i="7" a="1"/>
  <c r="I230" i="7" s="1"/>
  <c r="GC230" i="7" s="1"/>
  <c r="F230" i="7"/>
  <c r="E230" i="7"/>
  <c r="N230" i="7" s="1"/>
  <c r="D230" i="7"/>
  <c r="C230" i="7"/>
  <c r="B230" i="7"/>
  <c r="J229" i="7" a="1"/>
  <c r="J229" i="7" s="1"/>
  <c r="I229" i="7" a="1"/>
  <c r="I229" i="7" s="1"/>
  <c r="GC229" i="7" s="1"/>
  <c r="F229" i="7"/>
  <c r="E229" i="7"/>
  <c r="N229" i="7" s="1"/>
  <c r="D229" i="7"/>
  <c r="C229" i="7"/>
  <c r="B229" i="7"/>
  <c r="J228" i="7" a="1"/>
  <c r="J228" i="7" s="1"/>
  <c r="I228" i="7" a="1"/>
  <c r="I228" i="7" s="1"/>
  <c r="GC228" i="7" s="1"/>
  <c r="F228" i="7"/>
  <c r="E228" i="7"/>
  <c r="N228" i="7" s="1"/>
  <c r="D228" i="7"/>
  <c r="C228" i="7"/>
  <c r="B228" i="7"/>
  <c r="J227" i="7"/>
  <c r="J227" i="7" a="1"/>
  <c r="I227" i="7" a="1"/>
  <c r="I227" i="7" s="1"/>
  <c r="GC227" i="7" s="1"/>
  <c r="F227" i="7"/>
  <c r="E227" i="7"/>
  <c r="N227" i="7" s="1"/>
  <c r="D227" i="7"/>
  <c r="C227" i="7"/>
  <c r="B227" i="7"/>
  <c r="J226" i="7" a="1"/>
  <c r="J226" i="7" s="1"/>
  <c r="I226" i="7" a="1"/>
  <c r="I226" i="7" s="1"/>
  <c r="GC226" i="7" s="1"/>
  <c r="F226" i="7"/>
  <c r="E226" i="7"/>
  <c r="N226" i="7" s="1"/>
  <c r="D226" i="7"/>
  <c r="C226" i="7"/>
  <c r="B226" i="7"/>
  <c r="J225" i="7" a="1"/>
  <c r="J225" i="7" s="1"/>
  <c r="I225" i="7" a="1"/>
  <c r="I225" i="7" s="1"/>
  <c r="GC225" i="7" s="1"/>
  <c r="F225" i="7"/>
  <c r="E225" i="7"/>
  <c r="N225" i="7" s="1"/>
  <c r="D225" i="7"/>
  <c r="C225" i="7"/>
  <c r="B225" i="7"/>
  <c r="J224" i="7"/>
  <c r="J224" i="7" a="1"/>
  <c r="I224" i="7"/>
  <c r="GC224" i="7" s="1"/>
  <c r="I224" i="7" a="1"/>
  <c r="F224" i="7"/>
  <c r="E224" i="7"/>
  <c r="N224" i="7" s="1"/>
  <c r="D224" i="7"/>
  <c r="C224" i="7"/>
  <c r="B224" i="7"/>
  <c r="J223" i="7" a="1"/>
  <c r="J223" i="7" s="1"/>
  <c r="I223" i="7" a="1"/>
  <c r="I223" i="7" s="1"/>
  <c r="GC223" i="7" s="1"/>
  <c r="F223" i="7"/>
  <c r="E223" i="7"/>
  <c r="N223" i="7" s="1"/>
  <c r="D223" i="7"/>
  <c r="C223" i="7"/>
  <c r="B223" i="7"/>
  <c r="J222" i="7"/>
  <c r="J222" i="7" a="1"/>
  <c r="I222" i="7" a="1"/>
  <c r="I222" i="7" s="1"/>
  <c r="GC222" i="7" s="1"/>
  <c r="F222" i="7"/>
  <c r="E222" i="7"/>
  <c r="N222" i="7" s="1"/>
  <c r="D222" i="7"/>
  <c r="C222" i="7"/>
  <c r="B222" i="7"/>
  <c r="J221" i="7"/>
  <c r="J221" i="7" a="1"/>
  <c r="I221" i="7" a="1"/>
  <c r="I221" i="7" s="1"/>
  <c r="GC221" i="7" s="1"/>
  <c r="F221" i="7"/>
  <c r="E221" i="7"/>
  <c r="N221" i="7" s="1"/>
  <c r="D221" i="7"/>
  <c r="C221" i="7"/>
  <c r="B221" i="7"/>
  <c r="J220" i="7" a="1"/>
  <c r="J220" i="7" s="1"/>
  <c r="I220" i="7" a="1"/>
  <c r="I220" i="7" s="1"/>
  <c r="GC220" i="7" s="1"/>
  <c r="F220" i="7"/>
  <c r="E220" i="7"/>
  <c r="N220" i="7" s="1"/>
  <c r="D220" i="7"/>
  <c r="C220" i="7"/>
  <c r="B220" i="7"/>
  <c r="J219" i="7" a="1"/>
  <c r="J219" i="7" s="1"/>
  <c r="I219" i="7" a="1"/>
  <c r="I219" i="7" s="1"/>
  <c r="GC219" i="7" s="1"/>
  <c r="F219" i="7"/>
  <c r="E219" i="7"/>
  <c r="N219" i="7" s="1"/>
  <c r="D219" i="7"/>
  <c r="C219" i="7"/>
  <c r="B219" i="7"/>
  <c r="J218" i="7" a="1"/>
  <c r="J218" i="7" s="1"/>
  <c r="I218" i="7" a="1"/>
  <c r="I218" i="7" s="1"/>
  <c r="GC218" i="7" s="1"/>
  <c r="F218" i="7"/>
  <c r="E218" i="7"/>
  <c r="N218" i="7" s="1"/>
  <c r="D218" i="7"/>
  <c r="C218" i="7"/>
  <c r="B218" i="7"/>
  <c r="J217" i="7" a="1"/>
  <c r="J217" i="7" s="1"/>
  <c r="I217" i="7" a="1"/>
  <c r="I217" i="7" s="1"/>
  <c r="GC217" i="7" s="1"/>
  <c r="F217" i="7"/>
  <c r="E217" i="7"/>
  <c r="N217" i="7" s="1"/>
  <c r="D217" i="7"/>
  <c r="C217" i="7"/>
  <c r="B217" i="7"/>
  <c r="J216" i="7" a="1"/>
  <c r="J216" i="7" s="1"/>
  <c r="I216" i="7" a="1"/>
  <c r="I216" i="7" s="1"/>
  <c r="GC216" i="7" s="1"/>
  <c r="F216" i="7"/>
  <c r="E216" i="7"/>
  <c r="N216" i="7" s="1"/>
  <c r="D216" i="7"/>
  <c r="C216" i="7"/>
  <c r="B216" i="7"/>
  <c r="J215" i="7" a="1"/>
  <c r="J215" i="7" s="1"/>
  <c r="I215" i="7" a="1"/>
  <c r="I215" i="7" s="1"/>
  <c r="GC215" i="7" s="1"/>
  <c r="F215" i="7"/>
  <c r="E215" i="7"/>
  <c r="N215" i="7" s="1"/>
  <c r="D215" i="7"/>
  <c r="C215" i="7"/>
  <c r="B215" i="7"/>
  <c r="J214" i="7" a="1"/>
  <c r="J214" i="7" s="1"/>
  <c r="I214" i="7" a="1"/>
  <c r="I214" i="7" s="1"/>
  <c r="GC214" i="7" s="1"/>
  <c r="F214" i="7"/>
  <c r="E214" i="7"/>
  <c r="N214" i="7" s="1"/>
  <c r="D214" i="7"/>
  <c r="C214" i="7"/>
  <c r="B214" i="7"/>
  <c r="J213" i="7" a="1"/>
  <c r="J213" i="7" s="1"/>
  <c r="I213" i="7" a="1"/>
  <c r="I213" i="7" s="1"/>
  <c r="GC213" i="7" s="1"/>
  <c r="F213" i="7"/>
  <c r="E213" i="7"/>
  <c r="N213" i="7" s="1"/>
  <c r="D213" i="7"/>
  <c r="C213" i="7"/>
  <c r="B213" i="7"/>
  <c r="J212" i="7" a="1"/>
  <c r="J212" i="7" s="1"/>
  <c r="I212" i="7" a="1"/>
  <c r="I212" i="7" s="1"/>
  <c r="GC212" i="7" s="1"/>
  <c r="F212" i="7"/>
  <c r="E212" i="7"/>
  <c r="N212" i="7" s="1"/>
  <c r="D212" i="7"/>
  <c r="C212" i="7"/>
  <c r="B212" i="7"/>
  <c r="J211" i="7" a="1"/>
  <c r="J211" i="7" s="1"/>
  <c r="I211" i="7"/>
  <c r="GC211" i="7" s="1"/>
  <c r="I211" i="7" a="1"/>
  <c r="F211" i="7"/>
  <c r="E211" i="7"/>
  <c r="N211" i="7" s="1"/>
  <c r="D211" i="7"/>
  <c r="C211" i="7"/>
  <c r="B211" i="7"/>
  <c r="J210" i="7" a="1"/>
  <c r="J210" i="7" s="1"/>
  <c r="I210" i="7" a="1"/>
  <c r="I210" i="7" s="1"/>
  <c r="GC210" i="7" s="1"/>
  <c r="F210" i="7"/>
  <c r="E210" i="7"/>
  <c r="N210" i="7" s="1"/>
  <c r="D210" i="7"/>
  <c r="C210" i="7"/>
  <c r="B210" i="7"/>
  <c r="J209" i="7" a="1"/>
  <c r="J209" i="7" s="1"/>
  <c r="I209" i="7" a="1"/>
  <c r="I209" i="7" s="1"/>
  <c r="GC209" i="7" s="1"/>
  <c r="F209" i="7"/>
  <c r="E209" i="7"/>
  <c r="N209" i="7" s="1"/>
  <c r="D209" i="7"/>
  <c r="C209" i="7"/>
  <c r="B209" i="7"/>
  <c r="J208" i="7" a="1"/>
  <c r="J208" i="7" s="1"/>
  <c r="I208" i="7" a="1"/>
  <c r="I208" i="7" s="1"/>
  <c r="GC208" i="7" s="1"/>
  <c r="F208" i="7"/>
  <c r="E208" i="7"/>
  <c r="N208" i="7" s="1"/>
  <c r="D208" i="7"/>
  <c r="C208" i="7"/>
  <c r="B208" i="7"/>
  <c r="J207" i="7" a="1"/>
  <c r="J207" i="7" s="1"/>
  <c r="I207" i="7" a="1"/>
  <c r="I207" i="7" s="1"/>
  <c r="GC207" i="7" s="1"/>
  <c r="F207" i="7"/>
  <c r="E207" i="7"/>
  <c r="N207" i="7" s="1"/>
  <c r="D207" i="7"/>
  <c r="C207" i="7"/>
  <c r="B207" i="7"/>
  <c r="J206" i="7" a="1"/>
  <c r="J206" i="7" s="1"/>
  <c r="I206" i="7" a="1"/>
  <c r="I206" i="7" s="1"/>
  <c r="GC206" i="7" s="1"/>
  <c r="F206" i="7"/>
  <c r="E206" i="7"/>
  <c r="N206" i="7" s="1"/>
  <c r="D206" i="7"/>
  <c r="C206" i="7"/>
  <c r="B206" i="7"/>
  <c r="J205" i="7" a="1"/>
  <c r="J205" i="7" s="1"/>
  <c r="I205" i="7" a="1"/>
  <c r="I205" i="7" s="1"/>
  <c r="GC205" i="7" s="1"/>
  <c r="F205" i="7"/>
  <c r="E205" i="7"/>
  <c r="N205" i="7" s="1"/>
  <c r="D205" i="7"/>
  <c r="C205" i="7"/>
  <c r="B205" i="7"/>
  <c r="J204" i="7" a="1"/>
  <c r="J204" i="7" s="1"/>
  <c r="I204" i="7" a="1"/>
  <c r="I204" i="7" s="1"/>
  <c r="GC204" i="7" s="1"/>
  <c r="F204" i="7"/>
  <c r="E204" i="7"/>
  <c r="N204" i="7" s="1"/>
  <c r="D204" i="7"/>
  <c r="C204" i="7"/>
  <c r="B204" i="7"/>
  <c r="J203" i="7" a="1"/>
  <c r="J203" i="7" s="1"/>
  <c r="I203" i="7" a="1"/>
  <c r="I203" i="7" s="1"/>
  <c r="GC203" i="7" s="1"/>
  <c r="F203" i="7"/>
  <c r="E203" i="7"/>
  <c r="N203" i="7" s="1"/>
  <c r="D203" i="7"/>
  <c r="C203" i="7"/>
  <c r="B203" i="7"/>
  <c r="J202" i="7" a="1"/>
  <c r="J202" i="7" s="1"/>
  <c r="I202" i="7" a="1"/>
  <c r="I202" i="7" s="1"/>
  <c r="GC202" i="7" s="1"/>
  <c r="F202" i="7"/>
  <c r="E202" i="7"/>
  <c r="N202" i="7" s="1"/>
  <c r="D202" i="7"/>
  <c r="C202" i="7"/>
  <c r="B202" i="7"/>
  <c r="J201" i="7" a="1"/>
  <c r="J201" i="7" s="1"/>
  <c r="I201" i="7" a="1"/>
  <c r="I201" i="7" s="1"/>
  <c r="GC201" i="7" s="1"/>
  <c r="F201" i="7"/>
  <c r="E201" i="7"/>
  <c r="N201" i="7" s="1"/>
  <c r="D201" i="7"/>
  <c r="C201" i="7"/>
  <c r="B201" i="7"/>
  <c r="J200" i="7" a="1"/>
  <c r="J200" i="7" s="1"/>
  <c r="I200" i="7" a="1"/>
  <c r="I200" i="7" s="1"/>
  <c r="GC200" i="7" s="1"/>
  <c r="F200" i="7"/>
  <c r="E200" i="7"/>
  <c r="N200" i="7" s="1"/>
  <c r="D200" i="7"/>
  <c r="C200" i="7"/>
  <c r="B200" i="7"/>
  <c r="GC199" i="7"/>
  <c r="J199" i="7" a="1"/>
  <c r="J199" i="7" s="1"/>
  <c r="I199" i="7" a="1"/>
  <c r="I199" i="7" s="1"/>
  <c r="F199" i="7"/>
  <c r="E199" i="7"/>
  <c r="N199" i="7" s="1"/>
  <c r="D199" i="7"/>
  <c r="C199" i="7"/>
  <c r="B199" i="7"/>
  <c r="J198" i="7"/>
  <c r="J198" i="7" a="1"/>
  <c r="I198" i="7" a="1"/>
  <c r="I198" i="7" s="1"/>
  <c r="GC198" i="7" s="1"/>
  <c r="F198" i="7"/>
  <c r="E198" i="7"/>
  <c r="N198" i="7" s="1"/>
  <c r="D198" i="7"/>
  <c r="C198" i="7"/>
  <c r="B198" i="7"/>
  <c r="J197" i="7"/>
  <c r="J197" i="7" a="1"/>
  <c r="I197" i="7" a="1"/>
  <c r="I197" i="7" s="1"/>
  <c r="GC197" i="7" s="1"/>
  <c r="F197" i="7"/>
  <c r="E197" i="7"/>
  <c r="N197" i="7" s="1"/>
  <c r="D197" i="7"/>
  <c r="C197" i="7"/>
  <c r="B197" i="7"/>
  <c r="J196" i="7" a="1"/>
  <c r="J196" i="7" s="1"/>
  <c r="I196" i="7" a="1"/>
  <c r="I196" i="7" s="1"/>
  <c r="GC196" i="7" s="1"/>
  <c r="F196" i="7"/>
  <c r="E196" i="7"/>
  <c r="N196" i="7" s="1"/>
  <c r="D196" i="7"/>
  <c r="C196" i="7"/>
  <c r="B196" i="7"/>
  <c r="J195" i="7"/>
  <c r="J195" i="7" a="1"/>
  <c r="I195" i="7" a="1"/>
  <c r="I195" i="7" s="1"/>
  <c r="GC195" i="7" s="1"/>
  <c r="F195" i="7"/>
  <c r="E195" i="7"/>
  <c r="N195" i="7" s="1"/>
  <c r="D195" i="7"/>
  <c r="C195" i="7"/>
  <c r="B195" i="7"/>
  <c r="J194" i="7" a="1"/>
  <c r="J194" i="7" s="1"/>
  <c r="I194" i="7" a="1"/>
  <c r="I194" i="7" s="1"/>
  <c r="GC194" i="7" s="1"/>
  <c r="F194" i="7"/>
  <c r="E194" i="7"/>
  <c r="N194" i="7" s="1"/>
  <c r="D194" i="7"/>
  <c r="C194" i="7"/>
  <c r="B194" i="7"/>
  <c r="J193" i="7" a="1"/>
  <c r="J193" i="7" s="1"/>
  <c r="I193" i="7" a="1"/>
  <c r="I193" i="7" s="1"/>
  <c r="GC193" i="7" s="1"/>
  <c r="F193" i="7"/>
  <c r="E193" i="7"/>
  <c r="N193" i="7" s="1"/>
  <c r="D193" i="7"/>
  <c r="C193" i="7"/>
  <c r="B193" i="7"/>
  <c r="J192" i="7" a="1"/>
  <c r="J192" i="7" s="1"/>
  <c r="I192" i="7"/>
  <c r="GC192" i="7" s="1"/>
  <c r="I192" i="7" a="1"/>
  <c r="F192" i="7"/>
  <c r="E192" i="7"/>
  <c r="N192" i="7" s="1"/>
  <c r="D192" i="7"/>
  <c r="C192" i="7"/>
  <c r="B192" i="7"/>
  <c r="J191" i="7" a="1"/>
  <c r="J191" i="7" s="1"/>
  <c r="I191" i="7" a="1"/>
  <c r="I191" i="7" s="1"/>
  <c r="GC191" i="7" s="1"/>
  <c r="F191" i="7"/>
  <c r="E191" i="7"/>
  <c r="N191" i="7" s="1"/>
  <c r="D191" i="7"/>
  <c r="C191" i="7"/>
  <c r="B191" i="7"/>
  <c r="J190" i="7" a="1"/>
  <c r="J190" i="7" s="1"/>
  <c r="I190" i="7"/>
  <c r="GC190" i="7" s="1"/>
  <c r="I190" i="7" a="1"/>
  <c r="F190" i="7"/>
  <c r="E190" i="7"/>
  <c r="N190" i="7" s="1"/>
  <c r="D190" i="7"/>
  <c r="C190" i="7"/>
  <c r="B190" i="7"/>
  <c r="J189" i="7" a="1"/>
  <c r="J189" i="7" s="1"/>
  <c r="I189" i="7" a="1"/>
  <c r="I189" i="7" s="1"/>
  <c r="GC189" i="7" s="1"/>
  <c r="F189" i="7"/>
  <c r="E189" i="7"/>
  <c r="N189" i="7" s="1"/>
  <c r="D189" i="7"/>
  <c r="C189" i="7"/>
  <c r="B189" i="7"/>
  <c r="J188" i="7" a="1"/>
  <c r="J188" i="7" s="1"/>
  <c r="I188" i="7" a="1"/>
  <c r="I188" i="7" s="1"/>
  <c r="GC188" i="7" s="1"/>
  <c r="F188" i="7"/>
  <c r="E188" i="7"/>
  <c r="N188" i="7" s="1"/>
  <c r="D188" i="7"/>
  <c r="C188" i="7"/>
  <c r="B188" i="7"/>
  <c r="J187" i="7" a="1"/>
  <c r="J187" i="7" s="1"/>
  <c r="I187" i="7" a="1"/>
  <c r="I187" i="7" s="1"/>
  <c r="GC187" i="7" s="1"/>
  <c r="F187" i="7"/>
  <c r="E187" i="7"/>
  <c r="N187" i="7" s="1"/>
  <c r="D187" i="7"/>
  <c r="C187" i="7"/>
  <c r="B187" i="7"/>
  <c r="J186" i="7" a="1"/>
  <c r="J186" i="7" s="1"/>
  <c r="I186" i="7" a="1"/>
  <c r="I186" i="7" s="1"/>
  <c r="GC186" i="7" s="1"/>
  <c r="F186" i="7"/>
  <c r="E186" i="7"/>
  <c r="N186" i="7" s="1"/>
  <c r="D186" i="7"/>
  <c r="C186" i="7"/>
  <c r="B186" i="7"/>
  <c r="J185" i="7" a="1"/>
  <c r="J185" i="7" s="1"/>
  <c r="I185" i="7" a="1"/>
  <c r="I185" i="7" s="1"/>
  <c r="GC185" i="7" s="1"/>
  <c r="F185" i="7"/>
  <c r="E185" i="7"/>
  <c r="N185" i="7" s="1"/>
  <c r="D185" i="7"/>
  <c r="C185" i="7"/>
  <c r="B185" i="7"/>
  <c r="J184" i="7" a="1"/>
  <c r="J184" i="7" s="1"/>
  <c r="I184" i="7" a="1"/>
  <c r="I184" i="7" s="1"/>
  <c r="GC184" i="7" s="1"/>
  <c r="F184" i="7"/>
  <c r="E184" i="7"/>
  <c r="N184" i="7" s="1"/>
  <c r="D184" i="7"/>
  <c r="C184" i="7"/>
  <c r="B184" i="7"/>
  <c r="J183" i="7" a="1"/>
  <c r="J183" i="7" s="1"/>
  <c r="I183" i="7" a="1"/>
  <c r="I183" i="7" s="1"/>
  <c r="GC183" i="7" s="1"/>
  <c r="F183" i="7"/>
  <c r="E183" i="7"/>
  <c r="N183" i="7" s="1"/>
  <c r="D183" i="7"/>
  <c r="C183" i="7"/>
  <c r="B183" i="7"/>
  <c r="J182" i="7" a="1"/>
  <c r="J182" i="7" s="1"/>
  <c r="I182" i="7" a="1"/>
  <c r="I182" i="7" s="1"/>
  <c r="GC182" i="7" s="1"/>
  <c r="F182" i="7"/>
  <c r="E182" i="7"/>
  <c r="N182" i="7" s="1"/>
  <c r="D182" i="7"/>
  <c r="C182" i="7"/>
  <c r="B182" i="7"/>
  <c r="J181" i="7" a="1"/>
  <c r="J181" i="7" s="1"/>
  <c r="I181" i="7" a="1"/>
  <c r="I181" i="7" s="1"/>
  <c r="GC181" i="7" s="1"/>
  <c r="F181" i="7"/>
  <c r="E181" i="7"/>
  <c r="N181" i="7" s="1"/>
  <c r="D181" i="7"/>
  <c r="C181" i="7"/>
  <c r="B181" i="7"/>
  <c r="J180" i="7" a="1"/>
  <c r="J180" i="7" s="1"/>
  <c r="I180" i="7" a="1"/>
  <c r="I180" i="7" s="1"/>
  <c r="GC180" i="7" s="1"/>
  <c r="F180" i="7"/>
  <c r="E180" i="7"/>
  <c r="N180" i="7" s="1"/>
  <c r="D180" i="7"/>
  <c r="C180" i="7"/>
  <c r="B180" i="7"/>
  <c r="J179" i="7"/>
  <c r="J179" i="7" a="1"/>
  <c r="I179" i="7" a="1"/>
  <c r="I179" i="7" s="1"/>
  <c r="GC179" i="7" s="1"/>
  <c r="F179" i="7"/>
  <c r="E179" i="7"/>
  <c r="N179" i="7" s="1"/>
  <c r="D179" i="7"/>
  <c r="C179" i="7"/>
  <c r="B179" i="7"/>
  <c r="J178" i="7"/>
  <c r="J178" i="7" a="1"/>
  <c r="I178" i="7" a="1"/>
  <c r="I178" i="7" s="1"/>
  <c r="GC178" i="7" s="1"/>
  <c r="F178" i="7"/>
  <c r="E178" i="7"/>
  <c r="N178" i="7" s="1"/>
  <c r="D178" i="7"/>
  <c r="C178" i="7"/>
  <c r="B178" i="7"/>
  <c r="J177" i="7" a="1"/>
  <c r="J177" i="7" s="1"/>
  <c r="I177" i="7" a="1"/>
  <c r="I177" i="7" s="1"/>
  <c r="GC177" i="7" s="1"/>
  <c r="F177" i="7"/>
  <c r="E177" i="7"/>
  <c r="N177" i="7" s="1"/>
  <c r="D177" i="7"/>
  <c r="C177" i="7"/>
  <c r="B177" i="7"/>
  <c r="J176" i="7" a="1"/>
  <c r="J176" i="7" s="1"/>
  <c r="I176" i="7"/>
  <c r="GC176" i="7" s="1"/>
  <c r="I176" i="7" a="1"/>
  <c r="F176" i="7"/>
  <c r="E176" i="7"/>
  <c r="N176" i="7" s="1"/>
  <c r="D176" i="7"/>
  <c r="C176" i="7"/>
  <c r="B176" i="7"/>
  <c r="J175" i="7"/>
  <c r="J175" i="7" a="1"/>
  <c r="I175" i="7" a="1"/>
  <c r="I175" i="7" s="1"/>
  <c r="GC175" i="7" s="1"/>
  <c r="F175" i="7"/>
  <c r="E175" i="7"/>
  <c r="N175" i="7" s="1"/>
  <c r="D175" i="7"/>
  <c r="C175" i="7"/>
  <c r="B175" i="7"/>
  <c r="J174" i="7" a="1"/>
  <c r="J174" i="7" s="1"/>
  <c r="I174" i="7" a="1"/>
  <c r="I174" i="7" s="1"/>
  <c r="GC174" i="7" s="1"/>
  <c r="F174" i="7"/>
  <c r="E174" i="7"/>
  <c r="N174" i="7" s="1"/>
  <c r="D174" i="7"/>
  <c r="C174" i="7"/>
  <c r="B174" i="7"/>
  <c r="J173" i="7" a="1"/>
  <c r="J173" i="7" s="1"/>
  <c r="I173" i="7" a="1"/>
  <c r="I173" i="7" s="1"/>
  <c r="GC173" i="7" s="1"/>
  <c r="F173" i="7"/>
  <c r="E173" i="7"/>
  <c r="N173" i="7" s="1"/>
  <c r="D173" i="7"/>
  <c r="C173" i="7"/>
  <c r="B173" i="7"/>
  <c r="J172" i="7" a="1"/>
  <c r="J172" i="7" s="1"/>
  <c r="I172" i="7" a="1"/>
  <c r="I172" i="7" s="1"/>
  <c r="GC172" i="7" s="1"/>
  <c r="F172" i="7"/>
  <c r="E172" i="7"/>
  <c r="N172" i="7" s="1"/>
  <c r="D172" i="7"/>
  <c r="C172" i="7"/>
  <c r="B172" i="7"/>
  <c r="J171" i="7" a="1"/>
  <c r="J171" i="7" s="1"/>
  <c r="I171" i="7" a="1"/>
  <c r="I171" i="7" s="1"/>
  <c r="GC171" i="7" s="1"/>
  <c r="F171" i="7"/>
  <c r="E171" i="7"/>
  <c r="N171" i="7" s="1"/>
  <c r="D171" i="7"/>
  <c r="C171" i="7"/>
  <c r="B171" i="7"/>
  <c r="J170" i="7" a="1"/>
  <c r="J170" i="7" s="1"/>
  <c r="I170" i="7" a="1"/>
  <c r="I170" i="7" s="1"/>
  <c r="GC170" i="7" s="1"/>
  <c r="F170" i="7"/>
  <c r="E170" i="7"/>
  <c r="N170" i="7" s="1"/>
  <c r="D170" i="7"/>
  <c r="C170" i="7"/>
  <c r="B170" i="7"/>
  <c r="J169" i="7" a="1"/>
  <c r="J169" i="7" s="1"/>
  <c r="I169" i="7" a="1"/>
  <c r="I169" i="7" s="1"/>
  <c r="GC169" i="7" s="1"/>
  <c r="F169" i="7"/>
  <c r="E169" i="7"/>
  <c r="N169" i="7" s="1"/>
  <c r="D169" i="7"/>
  <c r="C169" i="7"/>
  <c r="B169" i="7"/>
  <c r="J168" i="7" a="1"/>
  <c r="J168" i="7" s="1"/>
  <c r="I168" i="7" a="1"/>
  <c r="I168" i="7" s="1"/>
  <c r="GC168" i="7" s="1"/>
  <c r="F168" i="7"/>
  <c r="E168" i="7"/>
  <c r="N168" i="7" s="1"/>
  <c r="D168" i="7"/>
  <c r="C168" i="7"/>
  <c r="B168" i="7"/>
  <c r="J167" i="7" a="1"/>
  <c r="J167" i="7" s="1"/>
  <c r="I167" i="7" a="1"/>
  <c r="I167" i="7" s="1"/>
  <c r="GC167" i="7" s="1"/>
  <c r="F167" i="7"/>
  <c r="E167" i="7"/>
  <c r="N167" i="7" s="1"/>
  <c r="D167" i="7"/>
  <c r="C167" i="7"/>
  <c r="B167" i="7"/>
  <c r="J166" i="7" a="1"/>
  <c r="J166" i="7" s="1"/>
  <c r="I166" i="7" a="1"/>
  <c r="I166" i="7" s="1"/>
  <c r="GC166" i="7" s="1"/>
  <c r="F166" i="7"/>
  <c r="E166" i="7"/>
  <c r="N166" i="7" s="1"/>
  <c r="D166" i="7"/>
  <c r="C166" i="7"/>
  <c r="B166" i="7"/>
  <c r="J165" i="7"/>
  <c r="J165" i="7" a="1"/>
  <c r="I165" i="7" a="1"/>
  <c r="I165" i="7" s="1"/>
  <c r="GC165" i="7" s="1"/>
  <c r="F165" i="7"/>
  <c r="E165" i="7"/>
  <c r="N165" i="7" s="1"/>
  <c r="D165" i="7"/>
  <c r="C165" i="7"/>
  <c r="B165" i="7"/>
  <c r="J164" i="7" a="1"/>
  <c r="J164" i="7" s="1"/>
  <c r="I164" i="7" a="1"/>
  <c r="I164" i="7" s="1"/>
  <c r="GC164" i="7" s="1"/>
  <c r="F164" i="7"/>
  <c r="E164" i="7"/>
  <c r="N164" i="7" s="1"/>
  <c r="D164" i="7"/>
  <c r="C164" i="7"/>
  <c r="B164" i="7"/>
  <c r="J163" i="7"/>
  <c r="J163" i="7" a="1"/>
  <c r="I163" i="7" a="1"/>
  <c r="I163" i="7" s="1"/>
  <c r="GC163" i="7" s="1"/>
  <c r="F163" i="7"/>
  <c r="E163" i="7"/>
  <c r="N163" i="7" s="1"/>
  <c r="D163" i="7"/>
  <c r="C163" i="7"/>
  <c r="B163" i="7"/>
  <c r="J162" i="7" a="1"/>
  <c r="J162" i="7" s="1"/>
  <c r="I162" i="7" a="1"/>
  <c r="I162" i="7" s="1"/>
  <c r="GC162" i="7" s="1"/>
  <c r="F162" i="7"/>
  <c r="E162" i="7"/>
  <c r="N162" i="7" s="1"/>
  <c r="D162" i="7"/>
  <c r="C162" i="7"/>
  <c r="B162" i="7"/>
  <c r="J161" i="7" a="1"/>
  <c r="J161" i="7" s="1"/>
  <c r="I161" i="7"/>
  <c r="GC161" i="7" s="1"/>
  <c r="I161" i="7" a="1"/>
  <c r="F161" i="7"/>
  <c r="E161" i="7"/>
  <c r="N161" i="7" s="1"/>
  <c r="D161" i="7"/>
  <c r="C161" i="7"/>
  <c r="B161" i="7"/>
  <c r="J160" i="7" a="1"/>
  <c r="J160" i="7" s="1"/>
  <c r="I160" i="7" a="1"/>
  <c r="I160" i="7" s="1"/>
  <c r="GC160" i="7" s="1"/>
  <c r="F160" i="7"/>
  <c r="E160" i="7"/>
  <c r="N160" i="7" s="1"/>
  <c r="D160" i="7"/>
  <c r="C160" i="7"/>
  <c r="B160" i="7"/>
  <c r="J159" i="7" a="1"/>
  <c r="J159" i="7" s="1"/>
  <c r="I159" i="7" a="1"/>
  <c r="I159" i="7" s="1"/>
  <c r="GC159" i="7" s="1"/>
  <c r="F159" i="7"/>
  <c r="E159" i="7"/>
  <c r="N159" i="7" s="1"/>
  <c r="D159" i="7"/>
  <c r="C159" i="7"/>
  <c r="B159" i="7"/>
  <c r="J158" i="7" a="1"/>
  <c r="J158" i="7" s="1"/>
  <c r="I158" i="7" a="1"/>
  <c r="I158" i="7" s="1"/>
  <c r="GC158" i="7" s="1"/>
  <c r="F158" i="7"/>
  <c r="E158" i="7"/>
  <c r="N158" i="7" s="1"/>
  <c r="D158" i="7"/>
  <c r="C158" i="7"/>
  <c r="B158" i="7"/>
  <c r="J157" i="7" a="1"/>
  <c r="J157" i="7" s="1"/>
  <c r="I157" i="7" a="1"/>
  <c r="I157" i="7" s="1"/>
  <c r="GC157" i="7" s="1"/>
  <c r="F157" i="7"/>
  <c r="E157" i="7"/>
  <c r="N157" i="7" s="1"/>
  <c r="D157" i="7"/>
  <c r="C157" i="7"/>
  <c r="B157" i="7"/>
  <c r="J156" i="7" a="1"/>
  <c r="J156" i="7" s="1"/>
  <c r="I156" i="7" a="1"/>
  <c r="I156" i="7" s="1"/>
  <c r="GC156" i="7" s="1"/>
  <c r="F156" i="7"/>
  <c r="E156" i="7"/>
  <c r="N156" i="7" s="1"/>
  <c r="D156" i="7"/>
  <c r="C156" i="7"/>
  <c r="B156" i="7"/>
  <c r="J155" i="7" a="1"/>
  <c r="J155" i="7" s="1"/>
  <c r="I155" i="7" a="1"/>
  <c r="I155" i="7" s="1"/>
  <c r="GC155" i="7" s="1"/>
  <c r="F155" i="7"/>
  <c r="E155" i="7"/>
  <c r="N155" i="7" s="1"/>
  <c r="D155" i="7"/>
  <c r="C155" i="7"/>
  <c r="B155" i="7"/>
  <c r="J154" i="7" a="1"/>
  <c r="J154" i="7" s="1"/>
  <c r="I154" i="7" a="1"/>
  <c r="I154" i="7" s="1"/>
  <c r="GC154" i="7" s="1"/>
  <c r="F154" i="7"/>
  <c r="E154" i="7"/>
  <c r="N154" i="7" s="1"/>
  <c r="D154" i="7"/>
  <c r="C154" i="7"/>
  <c r="B154" i="7"/>
  <c r="J153" i="7" a="1"/>
  <c r="J153" i="7" s="1"/>
  <c r="I153" i="7" a="1"/>
  <c r="I153" i="7" s="1"/>
  <c r="GC153" i="7" s="1"/>
  <c r="F153" i="7"/>
  <c r="E153" i="7"/>
  <c r="N153" i="7" s="1"/>
  <c r="D153" i="7"/>
  <c r="C153" i="7"/>
  <c r="B153" i="7"/>
  <c r="J152" i="7" a="1"/>
  <c r="J152" i="7" s="1"/>
  <c r="I152" i="7" a="1"/>
  <c r="I152" i="7" s="1"/>
  <c r="GC152" i="7" s="1"/>
  <c r="F152" i="7"/>
  <c r="E152" i="7"/>
  <c r="N152" i="7" s="1"/>
  <c r="D152" i="7"/>
  <c r="C152" i="7"/>
  <c r="B152" i="7"/>
  <c r="J151" i="7" a="1"/>
  <c r="J151" i="7" s="1"/>
  <c r="I151" i="7" a="1"/>
  <c r="I151" i="7" s="1"/>
  <c r="GC151" i="7" s="1"/>
  <c r="F151" i="7"/>
  <c r="E151" i="7"/>
  <c r="N151" i="7" s="1"/>
  <c r="D151" i="7"/>
  <c r="C151" i="7"/>
  <c r="B151" i="7"/>
  <c r="J150" i="7" a="1"/>
  <c r="J150" i="7" s="1"/>
  <c r="I150" i="7" a="1"/>
  <c r="I150" i="7" s="1"/>
  <c r="GC150" i="7" s="1"/>
  <c r="F150" i="7"/>
  <c r="E150" i="7"/>
  <c r="N150" i="7" s="1"/>
  <c r="D150" i="7"/>
  <c r="C150" i="7"/>
  <c r="B150" i="7"/>
  <c r="GC149" i="7"/>
  <c r="J149" i="7" a="1"/>
  <c r="J149" i="7" s="1"/>
  <c r="I149" i="7" a="1"/>
  <c r="I149" i="7" s="1"/>
  <c r="F149" i="7"/>
  <c r="E149" i="7"/>
  <c r="N149" i="7" s="1"/>
  <c r="D149" i="7"/>
  <c r="C149" i="7"/>
  <c r="B149" i="7"/>
  <c r="J148" i="7"/>
  <c r="J148" i="7" a="1"/>
  <c r="I148" i="7" a="1"/>
  <c r="I148" i="7" s="1"/>
  <c r="GC148" i="7" s="1"/>
  <c r="F148" i="7"/>
  <c r="E148" i="7"/>
  <c r="N148" i="7" s="1"/>
  <c r="D148" i="7"/>
  <c r="C148" i="7"/>
  <c r="B148" i="7"/>
  <c r="J147" i="7" a="1"/>
  <c r="J147" i="7" s="1"/>
  <c r="I147" i="7" a="1"/>
  <c r="I147" i="7" s="1"/>
  <c r="GC147" i="7" s="1"/>
  <c r="F147" i="7"/>
  <c r="E147" i="7"/>
  <c r="N147" i="7" s="1"/>
  <c r="D147" i="7"/>
  <c r="C147" i="7"/>
  <c r="B147" i="7"/>
  <c r="J146" i="7" a="1"/>
  <c r="J146" i="7" s="1"/>
  <c r="I146" i="7" a="1"/>
  <c r="I146" i="7" s="1"/>
  <c r="GC146" i="7" s="1"/>
  <c r="F146" i="7"/>
  <c r="E146" i="7"/>
  <c r="N146" i="7" s="1"/>
  <c r="D146" i="7"/>
  <c r="C146" i="7"/>
  <c r="B146" i="7"/>
  <c r="J145" i="7" a="1"/>
  <c r="J145" i="7" s="1"/>
  <c r="I145" i="7" a="1"/>
  <c r="I145" i="7" s="1"/>
  <c r="GC145" i="7" s="1"/>
  <c r="F145" i="7"/>
  <c r="E145" i="7"/>
  <c r="N145" i="7" s="1"/>
  <c r="D145" i="7"/>
  <c r="C145" i="7"/>
  <c r="B145" i="7"/>
  <c r="J144" i="7" a="1"/>
  <c r="J144" i="7" s="1"/>
  <c r="I144" i="7" a="1"/>
  <c r="I144" i="7" s="1"/>
  <c r="GC144" i="7" s="1"/>
  <c r="F144" i="7"/>
  <c r="E144" i="7"/>
  <c r="N144" i="7" s="1"/>
  <c r="D144" i="7"/>
  <c r="C144" i="7"/>
  <c r="B144" i="7"/>
  <c r="J143" i="7" a="1"/>
  <c r="J143" i="7" s="1"/>
  <c r="I143" i="7" a="1"/>
  <c r="I143" i="7" s="1"/>
  <c r="GC143" i="7" s="1"/>
  <c r="F143" i="7"/>
  <c r="E143" i="7"/>
  <c r="N143" i="7" s="1"/>
  <c r="D143" i="7"/>
  <c r="C143" i="7"/>
  <c r="B143" i="7"/>
  <c r="J142" i="7" a="1"/>
  <c r="J142" i="7" s="1"/>
  <c r="I142" i="7" a="1"/>
  <c r="I142" i="7" s="1"/>
  <c r="GC142" i="7" s="1"/>
  <c r="F142" i="7"/>
  <c r="E142" i="7"/>
  <c r="N142" i="7" s="1"/>
  <c r="D142" i="7"/>
  <c r="C142" i="7"/>
  <c r="B142" i="7"/>
  <c r="J141" i="7" a="1"/>
  <c r="J141" i="7" s="1"/>
  <c r="I141" i="7" a="1"/>
  <c r="I141" i="7" s="1"/>
  <c r="GC141" i="7" s="1"/>
  <c r="F141" i="7"/>
  <c r="E141" i="7"/>
  <c r="N141" i="7" s="1"/>
  <c r="D141" i="7"/>
  <c r="C141" i="7"/>
  <c r="B141" i="7"/>
  <c r="J140" i="7" a="1"/>
  <c r="J140" i="7" s="1"/>
  <c r="I140" i="7" a="1"/>
  <c r="I140" i="7" s="1"/>
  <c r="GC140" i="7" s="1"/>
  <c r="F140" i="7"/>
  <c r="E140" i="7"/>
  <c r="N140" i="7" s="1"/>
  <c r="D140" i="7"/>
  <c r="C140" i="7"/>
  <c r="B140" i="7"/>
  <c r="J139" i="7" a="1"/>
  <c r="J139" i="7" s="1"/>
  <c r="I139" i="7" a="1"/>
  <c r="I139" i="7" s="1"/>
  <c r="GC139" i="7" s="1"/>
  <c r="F139" i="7"/>
  <c r="E139" i="7"/>
  <c r="N139" i="7" s="1"/>
  <c r="D139" i="7"/>
  <c r="C139" i="7"/>
  <c r="B139" i="7"/>
  <c r="J138" i="7" a="1"/>
  <c r="J138" i="7" s="1"/>
  <c r="I138" i="7" a="1"/>
  <c r="I138" i="7" s="1"/>
  <c r="GC138" i="7" s="1"/>
  <c r="F138" i="7"/>
  <c r="E138" i="7"/>
  <c r="N138" i="7" s="1"/>
  <c r="D138" i="7"/>
  <c r="C138" i="7"/>
  <c r="B138" i="7"/>
  <c r="J137" i="7" a="1"/>
  <c r="J137" i="7" s="1"/>
  <c r="I137" i="7" a="1"/>
  <c r="I137" i="7" s="1"/>
  <c r="GC137" i="7" s="1"/>
  <c r="F137" i="7"/>
  <c r="E137" i="7"/>
  <c r="N137" i="7" s="1"/>
  <c r="D137" i="7"/>
  <c r="C137" i="7"/>
  <c r="B137" i="7"/>
  <c r="J136" i="7" a="1"/>
  <c r="J136" i="7" s="1"/>
  <c r="I136" i="7" a="1"/>
  <c r="I136" i="7" s="1"/>
  <c r="GC136" i="7" s="1"/>
  <c r="F136" i="7"/>
  <c r="E136" i="7"/>
  <c r="N136" i="7" s="1"/>
  <c r="D136" i="7"/>
  <c r="C136" i="7"/>
  <c r="B136" i="7"/>
  <c r="J135" i="7" a="1"/>
  <c r="J135" i="7" s="1"/>
  <c r="I135" i="7" a="1"/>
  <c r="I135" i="7" s="1"/>
  <c r="GC135" i="7" s="1"/>
  <c r="F135" i="7"/>
  <c r="E135" i="7"/>
  <c r="N135" i="7" s="1"/>
  <c r="D135" i="7"/>
  <c r="C135" i="7"/>
  <c r="B135" i="7"/>
  <c r="J134" i="7"/>
  <c r="J134" i="7" a="1"/>
  <c r="I134" i="7" a="1"/>
  <c r="I134" i="7" s="1"/>
  <c r="GC134" i="7" s="1"/>
  <c r="F134" i="7"/>
  <c r="E134" i="7"/>
  <c r="N134" i="7" s="1"/>
  <c r="D134" i="7"/>
  <c r="C134" i="7"/>
  <c r="B134" i="7"/>
  <c r="J133" i="7"/>
  <c r="J133" i="7" a="1"/>
  <c r="I133" i="7" a="1"/>
  <c r="I133" i="7" s="1"/>
  <c r="GC133" i="7" s="1"/>
  <c r="F133" i="7"/>
  <c r="E133" i="7"/>
  <c r="N133" i="7" s="1"/>
  <c r="D133" i="7"/>
  <c r="C133" i="7"/>
  <c r="B133" i="7"/>
  <c r="J132" i="7" a="1"/>
  <c r="J132" i="7" s="1"/>
  <c r="I132" i="7" a="1"/>
  <c r="I132" i="7" s="1"/>
  <c r="GC132" i="7" s="1"/>
  <c r="F132" i="7"/>
  <c r="E132" i="7"/>
  <c r="N132" i="7" s="1"/>
  <c r="D132" i="7"/>
  <c r="C132" i="7"/>
  <c r="B132" i="7"/>
  <c r="J131" i="7"/>
  <c r="J131" i="7" a="1"/>
  <c r="I131" i="7" a="1"/>
  <c r="I131" i="7" s="1"/>
  <c r="GC131" i="7" s="1"/>
  <c r="F131" i="7"/>
  <c r="E131" i="7"/>
  <c r="N131" i="7" s="1"/>
  <c r="D131" i="7"/>
  <c r="C131" i="7"/>
  <c r="B131" i="7"/>
  <c r="J130" i="7" a="1"/>
  <c r="J130" i="7" s="1"/>
  <c r="I130" i="7" a="1"/>
  <c r="I130" i="7" s="1"/>
  <c r="GC130" i="7" s="1"/>
  <c r="F130" i="7"/>
  <c r="E130" i="7"/>
  <c r="N130" i="7" s="1"/>
  <c r="D130" i="7"/>
  <c r="C130" i="7"/>
  <c r="B130" i="7"/>
  <c r="J129" i="7" a="1"/>
  <c r="J129" i="7" s="1"/>
  <c r="I129" i="7" a="1"/>
  <c r="I129" i="7" s="1"/>
  <c r="GC129" i="7" s="1"/>
  <c r="F129" i="7"/>
  <c r="E129" i="7"/>
  <c r="N129" i="7" s="1"/>
  <c r="D129" i="7"/>
  <c r="C129" i="7"/>
  <c r="B129" i="7"/>
  <c r="J128" i="7" a="1"/>
  <c r="J128" i="7" s="1"/>
  <c r="I128" i="7" a="1"/>
  <c r="I128" i="7" s="1"/>
  <c r="GC128" i="7" s="1"/>
  <c r="F128" i="7"/>
  <c r="E128" i="7"/>
  <c r="N128" i="7" s="1"/>
  <c r="D128" i="7"/>
  <c r="C128" i="7"/>
  <c r="B128" i="7"/>
  <c r="J127" i="7"/>
  <c r="J127" i="7" a="1"/>
  <c r="I127" i="7" a="1"/>
  <c r="I127" i="7" s="1"/>
  <c r="GC127" i="7" s="1"/>
  <c r="F127" i="7"/>
  <c r="E127" i="7"/>
  <c r="N127" i="7" s="1"/>
  <c r="D127" i="7"/>
  <c r="C127" i="7"/>
  <c r="B127" i="7"/>
  <c r="J126" i="7"/>
  <c r="J126" i="7" a="1"/>
  <c r="I126" i="7" a="1"/>
  <c r="I126" i="7" s="1"/>
  <c r="GC126" i="7" s="1"/>
  <c r="F126" i="7"/>
  <c r="E126" i="7"/>
  <c r="N126" i="7" s="1"/>
  <c r="D126" i="7"/>
  <c r="C126" i="7"/>
  <c r="B126" i="7"/>
  <c r="J125" i="7"/>
  <c r="J125" i="7" a="1"/>
  <c r="I125" i="7" a="1"/>
  <c r="I125" i="7" s="1"/>
  <c r="GC125" i="7" s="1"/>
  <c r="F125" i="7"/>
  <c r="E125" i="7"/>
  <c r="N125" i="7" s="1"/>
  <c r="D125" i="7"/>
  <c r="C125" i="7"/>
  <c r="B125" i="7"/>
  <c r="J124" i="7" a="1"/>
  <c r="J124" i="7" s="1"/>
  <c r="I124" i="7" a="1"/>
  <c r="I124" i="7" s="1"/>
  <c r="GC124" i="7" s="1"/>
  <c r="F124" i="7"/>
  <c r="E124" i="7"/>
  <c r="N124" i="7" s="1"/>
  <c r="D124" i="7"/>
  <c r="C124" i="7"/>
  <c r="B124" i="7"/>
  <c r="J123" i="7" a="1"/>
  <c r="J123" i="7" s="1"/>
  <c r="I123" i="7" a="1"/>
  <c r="I123" i="7" s="1"/>
  <c r="GC123" i="7" s="1"/>
  <c r="F123" i="7"/>
  <c r="E123" i="7"/>
  <c r="N123" i="7" s="1"/>
  <c r="D123" i="7"/>
  <c r="C123" i="7"/>
  <c r="B123" i="7"/>
  <c r="J122" i="7" a="1"/>
  <c r="J122" i="7" s="1"/>
  <c r="I122" i="7" a="1"/>
  <c r="I122" i="7" s="1"/>
  <c r="GC122" i="7" s="1"/>
  <c r="F122" i="7"/>
  <c r="E122" i="7"/>
  <c r="N122" i="7" s="1"/>
  <c r="D122" i="7"/>
  <c r="C122" i="7"/>
  <c r="B122" i="7"/>
  <c r="J121" i="7"/>
  <c r="J121" i="7" a="1"/>
  <c r="I121" i="7" a="1"/>
  <c r="I121" i="7" s="1"/>
  <c r="GC121" i="7" s="1"/>
  <c r="F121" i="7"/>
  <c r="E121" i="7"/>
  <c r="N121" i="7" s="1"/>
  <c r="D121" i="7"/>
  <c r="C121" i="7"/>
  <c r="B121" i="7"/>
  <c r="J120" i="7" a="1"/>
  <c r="J120" i="7" s="1"/>
  <c r="I120" i="7" a="1"/>
  <c r="I120" i="7" s="1"/>
  <c r="GC120" i="7" s="1"/>
  <c r="F120" i="7"/>
  <c r="E120" i="7"/>
  <c r="N120" i="7" s="1"/>
  <c r="D120" i="7"/>
  <c r="C120" i="7"/>
  <c r="B120" i="7"/>
  <c r="J119" i="7" a="1"/>
  <c r="J119" i="7" s="1"/>
  <c r="I119" i="7" a="1"/>
  <c r="I119" i="7" s="1"/>
  <c r="GC119" i="7" s="1"/>
  <c r="F119" i="7"/>
  <c r="E119" i="7"/>
  <c r="N119" i="7" s="1"/>
  <c r="D119" i="7"/>
  <c r="C119" i="7"/>
  <c r="B119" i="7"/>
  <c r="GC118" i="7"/>
  <c r="J118" i="7" a="1"/>
  <c r="J118" i="7" s="1"/>
  <c r="I118" i="7" a="1"/>
  <c r="I118" i="7" s="1"/>
  <c r="F118" i="7"/>
  <c r="E118" i="7"/>
  <c r="N118" i="7" s="1"/>
  <c r="D118" i="7"/>
  <c r="C118" i="7"/>
  <c r="B118" i="7"/>
  <c r="J117" i="7" a="1"/>
  <c r="J117" i="7" s="1"/>
  <c r="I117" i="7" a="1"/>
  <c r="I117" i="7" s="1"/>
  <c r="GC117" i="7" s="1"/>
  <c r="F117" i="7"/>
  <c r="E117" i="7"/>
  <c r="N117" i="7" s="1"/>
  <c r="D117" i="7"/>
  <c r="C117" i="7"/>
  <c r="B117" i="7"/>
  <c r="J116" i="7" a="1"/>
  <c r="J116" i="7" s="1"/>
  <c r="I116" i="7" a="1"/>
  <c r="I116" i="7" s="1"/>
  <c r="GC116" i="7" s="1"/>
  <c r="F116" i="7"/>
  <c r="E116" i="7"/>
  <c r="N116" i="7" s="1"/>
  <c r="D116" i="7"/>
  <c r="C116" i="7"/>
  <c r="B116" i="7"/>
  <c r="J115" i="7"/>
  <c r="J115" i="7" a="1"/>
  <c r="I115" i="7" a="1"/>
  <c r="I115" i="7" s="1"/>
  <c r="GC115" i="7" s="1"/>
  <c r="F115" i="7"/>
  <c r="E115" i="7"/>
  <c r="N115" i="7" s="1"/>
  <c r="D115" i="7"/>
  <c r="C115" i="7"/>
  <c r="B115" i="7"/>
  <c r="J114" i="7" a="1"/>
  <c r="J114" i="7" s="1"/>
  <c r="I114" i="7" a="1"/>
  <c r="I114" i="7" s="1"/>
  <c r="GC114" i="7" s="1"/>
  <c r="F114" i="7"/>
  <c r="E114" i="7"/>
  <c r="N114" i="7" s="1"/>
  <c r="D114" i="7"/>
  <c r="C114" i="7"/>
  <c r="B114" i="7"/>
  <c r="J113" i="7" a="1"/>
  <c r="J113" i="7" s="1"/>
  <c r="I113" i="7" a="1"/>
  <c r="I113" i="7" s="1"/>
  <c r="GC113" i="7" s="1"/>
  <c r="F113" i="7"/>
  <c r="E113" i="7"/>
  <c r="N113" i="7" s="1"/>
  <c r="D113" i="7"/>
  <c r="C113" i="7"/>
  <c r="B113" i="7"/>
  <c r="J112" i="7" a="1"/>
  <c r="J112" i="7" s="1"/>
  <c r="I112" i="7" a="1"/>
  <c r="I112" i="7" s="1"/>
  <c r="GC112" i="7" s="1"/>
  <c r="F112" i="7"/>
  <c r="E112" i="7"/>
  <c r="N112" i="7" s="1"/>
  <c r="D112" i="7"/>
  <c r="C112" i="7"/>
  <c r="B112" i="7"/>
  <c r="J111" i="7" a="1"/>
  <c r="J111" i="7" s="1"/>
  <c r="I111" i="7" a="1"/>
  <c r="I111" i="7" s="1"/>
  <c r="GC111" i="7" s="1"/>
  <c r="F111" i="7"/>
  <c r="E111" i="7"/>
  <c r="N111" i="7" s="1"/>
  <c r="D111" i="7"/>
  <c r="C111" i="7"/>
  <c r="B111" i="7"/>
  <c r="J110" i="7" a="1"/>
  <c r="J110" i="7" s="1"/>
  <c r="I110" i="7" a="1"/>
  <c r="I110" i="7" s="1"/>
  <c r="GC110" i="7" s="1"/>
  <c r="F110" i="7"/>
  <c r="E110" i="7"/>
  <c r="N110" i="7" s="1"/>
  <c r="D110" i="7"/>
  <c r="C110" i="7"/>
  <c r="B110" i="7"/>
  <c r="J109" i="7" a="1"/>
  <c r="J109" i="7" s="1"/>
  <c r="I109" i="7" a="1"/>
  <c r="I109" i="7" s="1"/>
  <c r="GC109" i="7" s="1"/>
  <c r="F109" i="7"/>
  <c r="E109" i="7"/>
  <c r="N109" i="7" s="1"/>
  <c r="D109" i="7"/>
  <c r="C109" i="7"/>
  <c r="B109" i="7"/>
  <c r="J108" i="7" a="1"/>
  <c r="J108" i="7" s="1"/>
  <c r="I108" i="7" a="1"/>
  <c r="I108" i="7" s="1"/>
  <c r="GC108" i="7" s="1"/>
  <c r="F108" i="7"/>
  <c r="E108" i="7"/>
  <c r="N108" i="7" s="1"/>
  <c r="D108" i="7"/>
  <c r="C108" i="7"/>
  <c r="B108" i="7"/>
  <c r="J107" i="7" a="1"/>
  <c r="J107" i="7" s="1"/>
  <c r="I107" i="7" a="1"/>
  <c r="I107" i="7" s="1"/>
  <c r="GC107" i="7" s="1"/>
  <c r="F107" i="7"/>
  <c r="E107" i="7"/>
  <c r="N107" i="7" s="1"/>
  <c r="D107" i="7"/>
  <c r="C107" i="7"/>
  <c r="B107" i="7"/>
  <c r="EM106" i="7"/>
  <c r="J106" i="7" a="1"/>
  <c r="J106" i="7" s="1"/>
  <c r="I106" i="7" a="1"/>
  <c r="I106" i="7" s="1"/>
  <c r="GC106" i="7" s="1"/>
  <c r="F106" i="7"/>
  <c r="E106" i="7"/>
  <c r="B106" i="7"/>
  <c r="EM105" i="7"/>
  <c r="J105" i="7" a="1"/>
  <c r="J105" i="7" s="1"/>
  <c r="I105" i="7" a="1"/>
  <c r="I105" i="7" s="1"/>
  <c r="GC105" i="7" s="1"/>
  <c r="F105" i="7"/>
  <c r="E105" i="7"/>
  <c r="N105" i="7" s="1"/>
  <c r="B105" i="7"/>
  <c r="EM104" i="7"/>
  <c r="J104" i="7" a="1"/>
  <c r="J104" i="7" s="1"/>
  <c r="I104" i="7" a="1"/>
  <c r="I104" i="7" s="1"/>
  <c r="GC104" i="7" s="1"/>
  <c r="F104" i="7"/>
  <c r="E104" i="7"/>
  <c r="N104" i="7" s="1"/>
  <c r="B104" i="7"/>
  <c r="EM103" i="7"/>
  <c r="J103" i="7" a="1"/>
  <c r="J103" i="7" s="1"/>
  <c r="I103" i="7" a="1"/>
  <c r="I103" i="7" s="1"/>
  <c r="GC103" i="7" s="1"/>
  <c r="F103" i="7"/>
  <c r="E103" i="7"/>
  <c r="N103" i="7" s="1"/>
  <c r="B103" i="7"/>
  <c r="J102" i="7" a="1"/>
  <c r="J102" i="7" s="1"/>
  <c r="I102" i="7" a="1"/>
  <c r="I102" i="7" s="1"/>
  <c r="GC102" i="7" s="1"/>
  <c r="F102" i="7"/>
  <c r="E102" i="7"/>
  <c r="N102" i="7" s="1"/>
  <c r="B102" i="7"/>
  <c r="J101" i="7" a="1"/>
  <c r="J101" i="7" s="1"/>
  <c r="I101" i="7" a="1"/>
  <c r="I101" i="7" s="1"/>
  <c r="GC101" i="7" s="1"/>
  <c r="F101" i="7"/>
  <c r="E101" i="7"/>
  <c r="N101" i="7" s="1"/>
  <c r="B101" i="7"/>
  <c r="J100" i="7" a="1"/>
  <c r="J100" i="7" s="1"/>
  <c r="I100" i="7" a="1"/>
  <c r="I100" i="7" s="1"/>
  <c r="GC100" i="7" s="1"/>
  <c r="F100" i="7"/>
  <c r="E100" i="7"/>
  <c r="N100" i="7" s="1"/>
  <c r="D100" i="7"/>
  <c r="C100" i="7"/>
  <c r="B100" i="7"/>
  <c r="J99" i="7" a="1"/>
  <c r="J99" i="7" s="1"/>
  <c r="I99" i="7" a="1"/>
  <c r="I99" i="7" s="1"/>
  <c r="GC99" i="7" s="1"/>
  <c r="F99" i="7"/>
  <c r="E99" i="7"/>
  <c r="N99" i="7" s="1"/>
  <c r="D99" i="7"/>
  <c r="C99" i="7"/>
  <c r="B99" i="7"/>
  <c r="J98" i="7" a="1"/>
  <c r="J98" i="7" s="1"/>
  <c r="I98" i="7" a="1"/>
  <c r="I98" i="7" s="1"/>
  <c r="GC98" i="7" s="1"/>
  <c r="F98" i="7"/>
  <c r="E98" i="7"/>
  <c r="N98" i="7" s="1"/>
  <c r="D98" i="7"/>
  <c r="C98" i="7"/>
  <c r="B98" i="7"/>
  <c r="J97" i="7" a="1"/>
  <c r="J97" i="7" s="1"/>
  <c r="I97" i="7" a="1"/>
  <c r="I97" i="7" s="1"/>
  <c r="GC97" i="7" s="1"/>
  <c r="F97" i="7"/>
  <c r="E97" i="7"/>
  <c r="N97" i="7" s="1"/>
  <c r="D97" i="7"/>
  <c r="C97" i="7"/>
  <c r="B97" i="7"/>
  <c r="J96" i="7" a="1"/>
  <c r="J96" i="7" s="1"/>
  <c r="I96" i="7" a="1"/>
  <c r="I96" i="7" s="1"/>
  <c r="GC96" i="7" s="1"/>
  <c r="F96" i="7"/>
  <c r="E96" i="7"/>
  <c r="N96" i="7" s="1"/>
  <c r="D96" i="7"/>
  <c r="C96" i="7"/>
  <c r="B96" i="7"/>
  <c r="J95" i="7" a="1"/>
  <c r="J95" i="7" s="1"/>
  <c r="I95" i="7" a="1"/>
  <c r="I95" i="7" s="1"/>
  <c r="GC95" i="7" s="1"/>
  <c r="F95" i="7"/>
  <c r="E95" i="7"/>
  <c r="N95" i="7" s="1"/>
  <c r="D95" i="7"/>
  <c r="C95" i="7"/>
  <c r="B95" i="7"/>
  <c r="J94" i="7" a="1"/>
  <c r="J94" i="7" s="1"/>
  <c r="I94" i="7" a="1"/>
  <c r="I94" i="7" s="1"/>
  <c r="GC94" i="7" s="1"/>
  <c r="F94" i="7"/>
  <c r="E94" i="7"/>
  <c r="N94" i="7" s="1"/>
  <c r="D94" i="7"/>
  <c r="C94" i="7"/>
  <c r="B94" i="7"/>
  <c r="J93" i="7" a="1"/>
  <c r="J93" i="7" s="1"/>
  <c r="I93" i="7" a="1"/>
  <c r="I93" i="7" s="1"/>
  <c r="GC93" i="7" s="1"/>
  <c r="F93" i="7"/>
  <c r="E93" i="7"/>
  <c r="N93" i="7" s="1"/>
  <c r="D93" i="7"/>
  <c r="C93" i="7"/>
  <c r="B93" i="7"/>
  <c r="J92" i="7" a="1"/>
  <c r="J92" i="7" s="1"/>
  <c r="I92" i="7" a="1"/>
  <c r="I92" i="7" s="1"/>
  <c r="GC92" i="7" s="1"/>
  <c r="F92" i="7"/>
  <c r="E92" i="7"/>
  <c r="N92" i="7" s="1"/>
  <c r="D92" i="7"/>
  <c r="C92" i="7"/>
  <c r="B92" i="7"/>
  <c r="J91" i="7"/>
  <c r="J91" i="7" a="1"/>
  <c r="I91" i="7" a="1"/>
  <c r="I91" i="7" s="1"/>
  <c r="GC91" i="7" s="1"/>
  <c r="F91" i="7"/>
  <c r="E91" i="7"/>
  <c r="N91" i="7" s="1"/>
  <c r="D91" i="7"/>
  <c r="C91" i="7"/>
  <c r="B91" i="7"/>
  <c r="CZ90" i="7"/>
  <c r="CY90" i="7"/>
  <c r="J90" i="7" a="1"/>
  <c r="J90" i="7" s="1"/>
  <c r="I90" i="7" a="1"/>
  <c r="I90" i="7" s="1"/>
  <c r="GC90" i="7" s="1"/>
  <c r="F90" i="7"/>
  <c r="E90" i="7"/>
  <c r="N90" i="7" s="1"/>
  <c r="D90" i="7"/>
  <c r="C90" i="7"/>
  <c r="B90" i="7"/>
  <c r="CZ89" i="7"/>
  <c r="CY89" i="7"/>
  <c r="CR89" i="7"/>
  <c r="J89" i="7" a="1"/>
  <c r="J89" i="7" s="1"/>
  <c r="I89" i="7" a="1"/>
  <c r="I89" i="7" s="1"/>
  <c r="GC89" i="7" s="1"/>
  <c r="F89" i="7"/>
  <c r="E89" i="7"/>
  <c r="N89" i="7" s="1"/>
  <c r="D89" i="7"/>
  <c r="C89" i="7"/>
  <c r="B89" i="7"/>
  <c r="CZ88" i="7"/>
  <c r="CY88" i="7"/>
  <c r="CR88" i="7"/>
  <c r="J88" i="7" a="1"/>
  <c r="J88" i="7" s="1"/>
  <c r="I88" i="7" a="1"/>
  <c r="I88" i="7" s="1"/>
  <c r="GC88" i="7" s="1"/>
  <c r="F88" i="7"/>
  <c r="E88" i="7"/>
  <c r="N88" i="7" s="1"/>
  <c r="D88" i="7"/>
  <c r="C88" i="7"/>
  <c r="B88" i="7"/>
  <c r="CY87" i="7"/>
  <c r="J87" i="7" a="1"/>
  <c r="J87" i="7" s="1"/>
  <c r="I87" i="7"/>
  <c r="GC87" i="7" s="1"/>
  <c r="I87" i="7" a="1"/>
  <c r="F87" i="7"/>
  <c r="E87" i="7"/>
  <c r="N87" i="7" s="1"/>
  <c r="D87" i="7"/>
  <c r="C87" i="7"/>
  <c r="B87" i="7"/>
  <c r="GC86" i="7"/>
  <c r="CZ86" i="7"/>
  <c r="CZ87" i="7" s="1"/>
  <c r="CY86" i="7"/>
  <c r="J86" i="7" a="1"/>
  <c r="J86" i="7" s="1"/>
  <c r="I86" i="7" a="1"/>
  <c r="I86" i="7" s="1"/>
  <c r="F86" i="7"/>
  <c r="E86" i="7"/>
  <c r="N86" i="7" s="1"/>
  <c r="D86" i="7"/>
  <c r="C86" i="7"/>
  <c r="B86" i="7"/>
  <c r="J85" i="7" a="1"/>
  <c r="J85" i="7" s="1"/>
  <c r="I85" i="7" a="1"/>
  <c r="I85" i="7" s="1"/>
  <c r="GC85" i="7" s="1"/>
  <c r="F85" i="7"/>
  <c r="E85" i="7"/>
  <c r="N85" i="7" s="1"/>
  <c r="D85" i="7"/>
  <c r="C85" i="7"/>
  <c r="B85" i="7"/>
  <c r="J84" i="7" a="1"/>
  <c r="J84" i="7" s="1"/>
  <c r="I84" i="7" a="1"/>
  <c r="I84" i="7" s="1"/>
  <c r="GC84" i="7" s="1"/>
  <c r="F84" i="7"/>
  <c r="E84" i="7"/>
  <c r="N84" i="7" s="1"/>
  <c r="D84" i="7"/>
  <c r="C84" i="7"/>
  <c r="B84" i="7"/>
  <c r="J83" i="7" a="1"/>
  <c r="J83" i="7" s="1"/>
  <c r="I83" i="7"/>
  <c r="GC83" i="7" s="1"/>
  <c r="I83" i="7" a="1"/>
  <c r="F83" i="7"/>
  <c r="E83" i="7"/>
  <c r="N83" i="7" s="1"/>
  <c r="D83" i="7"/>
  <c r="C83" i="7"/>
  <c r="B83" i="7"/>
  <c r="J82" i="7"/>
  <c r="J82" i="7" a="1"/>
  <c r="I82" i="7" a="1"/>
  <c r="I82" i="7" s="1"/>
  <c r="GC82" i="7" s="1"/>
  <c r="F82" i="7"/>
  <c r="E82" i="7"/>
  <c r="N82" i="7" s="1"/>
  <c r="D82" i="7"/>
  <c r="C82" i="7"/>
  <c r="B82" i="7"/>
  <c r="J81" i="7"/>
  <c r="J81" i="7" a="1"/>
  <c r="I81" i="7" a="1"/>
  <c r="I81" i="7" s="1"/>
  <c r="GC81" i="7" s="1"/>
  <c r="F81" i="7"/>
  <c r="E81" i="7"/>
  <c r="N81" i="7" s="1"/>
  <c r="D81" i="7"/>
  <c r="C81" i="7"/>
  <c r="B81" i="7"/>
  <c r="DA80" i="7"/>
  <c r="CY80" i="7"/>
  <c r="CR80" i="7"/>
  <c r="J80" i="7" a="1"/>
  <c r="J80" i="7" s="1"/>
  <c r="I80" i="7" a="1"/>
  <c r="I80" i="7" s="1"/>
  <c r="GC80" i="7" s="1"/>
  <c r="F80" i="7"/>
  <c r="E80" i="7"/>
  <c r="N80" i="7" s="1"/>
  <c r="D80" i="7"/>
  <c r="C80" i="7"/>
  <c r="B80" i="7"/>
  <c r="DA79" i="7"/>
  <c r="CY79" i="7"/>
  <c r="CR79" i="7"/>
  <c r="J79" i="7" a="1"/>
  <c r="J79" i="7" s="1"/>
  <c r="I79" i="7"/>
  <c r="GC79" i="7" s="1"/>
  <c r="I79" i="7" a="1"/>
  <c r="F79" i="7"/>
  <c r="E79" i="7"/>
  <c r="N79" i="7" s="1"/>
  <c r="D79" i="7"/>
  <c r="C79" i="7"/>
  <c r="B79" i="7"/>
  <c r="GC78" i="7"/>
  <c r="J78" i="7" a="1"/>
  <c r="J78" i="7" s="1"/>
  <c r="I78" i="7" a="1"/>
  <c r="I78" i="7" s="1"/>
  <c r="F78" i="7"/>
  <c r="E78" i="7"/>
  <c r="N78" i="7" s="1"/>
  <c r="D78" i="7"/>
  <c r="C78" i="7"/>
  <c r="B78" i="7"/>
  <c r="J77" i="7" a="1"/>
  <c r="J77" i="7" s="1"/>
  <c r="I77" i="7" a="1"/>
  <c r="I77" i="7" s="1"/>
  <c r="GC77" i="7" s="1"/>
  <c r="F77" i="7"/>
  <c r="E77" i="7"/>
  <c r="N77" i="7" s="1"/>
  <c r="D77" i="7"/>
  <c r="C77" i="7"/>
  <c r="B77" i="7"/>
  <c r="GB76" i="7"/>
  <c r="GA76" i="7"/>
  <c r="FZ76" i="7"/>
  <c r="FY76" i="7"/>
  <c r="FX76" i="7"/>
  <c r="FW76" i="7"/>
  <c r="FV76" i="7"/>
  <c r="FU76" i="7"/>
  <c r="J76" i="7" a="1"/>
  <c r="J76" i="7" s="1"/>
  <c r="I76" i="7"/>
  <c r="GC76" i="7" s="1"/>
  <c r="I76" i="7" a="1"/>
  <c r="F76" i="7"/>
  <c r="E76" i="7"/>
  <c r="D76" i="7"/>
  <c r="B76" i="7"/>
  <c r="CY75" i="7"/>
  <c r="CR75" i="7"/>
  <c r="J75" i="7" a="1"/>
  <c r="J75" i="7" s="1"/>
  <c r="I75" i="7" a="1"/>
  <c r="I75" i="7" s="1"/>
  <c r="GC75" i="7" s="1"/>
  <c r="F75" i="7"/>
  <c r="E75" i="7"/>
  <c r="D75" i="7"/>
  <c r="C75" i="7"/>
  <c r="B75" i="7"/>
  <c r="DR74" i="7"/>
  <c r="CY74" i="7"/>
  <c r="CR74" i="7"/>
  <c r="J74" i="7" a="1"/>
  <c r="J74" i="7" s="1"/>
  <c r="I74" i="7" a="1"/>
  <c r="I74" i="7" s="1"/>
  <c r="GC74" i="7" s="1"/>
  <c r="F74" i="7"/>
  <c r="E74" i="7"/>
  <c r="D74" i="7"/>
  <c r="C74" i="7"/>
  <c r="B74" i="7"/>
  <c r="DD73" i="7"/>
  <c r="J73" i="7" a="1"/>
  <c r="J73" i="7" s="1"/>
  <c r="I73" i="7" a="1"/>
  <c r="I73" i="7" s="1"/>
  <c r="GC73" i="7" s="1"/>
  <c r="F73" i="7"/>
  <c r="E73" i="7"/>
  <c r="N73" i="7" s="1"/>
  <c r="D73" i="7"/>
  <c r="C73" i="7"/>
  <c r="B73" i="7"/>
  <c r="DD72" i="7"/>
  <c r="CY72" i="7"/>
  <c r="J72" i="7" a="1"/>
  <c r="J72" i="7" s="1"/>
  <c r="I72" i="7" a="1"/>
  <c r="I72" i="7" s="1"/>
  <c r="GC72" i="7" s="1"/>
  <c r="F72" i="7"/>
  <c r="E72" i="7"/>
  <c r="N72" i="7" s="1"/>
  <c r="D72" i="7"/>
  <c r="C72" i="7"/>
  <c r="B72" i="7"/>
  <c r="J71" i="7" a="1"/>
  <c r="J71" i="7" s="1"/>
  <c r="I71" i="7" a="1"/>
  <c r="I71" i="7" s="1"/>
  <c r="GC71" i="7" s="1"/>
  <c r="F71" i="7"/>
  <c r="E71" i="7"/>
  <c r="N71" i="7" s="1"/>
  <c r="D71" i="7"/>
  <c r="C71" i="7"/>
  <c r="B71" i="7"/>
  <c r="J70" i="7" a="1"/>
  <c r="J70" i="7" s="1"/>
  <c r="I70" i="7" a="1"/>
  <c r="I70" i="7" s="1"/>
  <c r="GC70" i="7" s="1"/>
  <c r="F70" i="7"/>
  <c r="E70" i="7"/>
  <c r="N70" i="7" s="1"/>
  <c r="D70" i="7"/>
  <c r="C70" i="7"/>
  <c r="B70" i="7"/>
  <c r="J69" i="7" a="1"/>
  <c r="J69" i="7" s="1"/>
  <c r="I69" i="7"/>
  <c r="GC69" i="7" s="1"/>
  <c r="I69" i="7" a="1"/>
  <c r="F69" i="7"/>
  <c r="E69" i="7"/>
  <c r="N69" i="7" s="1"/>
  <c r="D69" i="7"/>
  <c r="C69" i="7"/>
  <c r="B69" i="7"/>
  <c r="J68" i="7" a="1"/>
  <c r="J68" i="7" s="1"/>
  <c r="I68" i="7" a="1"/>
  <c r="I68" i="7" s="1"/>
  <c r="GC68" i="7" s="1"/>
  <c r="F68" i="7"/>
  <c r="E68" i="7"/>
  <c r="N68" i="7" s="1"/>
  <c r="D68" i="7"/>
  <c r="C68" i="7"/>
  <c r="B68" i="7"/>
  <c r="J67" i="7" a="1"/>
  <c r="J67" i="7" s="1"/>
  <c r="I67" i="7" a="1"/>
  <c r="I67" i="7" s="1"/>
  <c r="GC67" i="7" s="1"/>
  <c r="F67" i="7"/>
  <c r="E67" i="7"/>
  <c r="N67" i="7" s="1"/>
  <c r="D67" i="7"/>
  <c r="C67" i="7"/>
  <c r="B67" i="7"/>
  <c r="DR66" i="7"/>
  <c r="CY66" i="7"/>
  <c r="CR66" i="7"/>
  <c r="AD66" i="7"/>
  <c r="J66" i="7" a="1"/>
  <c r="J66" i="7" s="1"/>
  <c r="I66" i="7" a="1"/>
  <c r="I66" i="7" s="1"/>
  <c r="GC66" i="7" s="1"/>
  <c r="F66" i="7"/>
  <c r="E66" i="7"/>
  <c r="N66" i="7" s="1"/>
  <c r="D66" i="7"/>
  <c r="C66" i="7"/>
  <c r="B66" i="7"/>
  <c r="J65" i="7" a="1"/>
  <c r="J65" i="7" s="1"/>
  <c r="I65" i="7" a="1"/>
  <c r="I65" i="7" s="1"/>
  <c r="GC65" i="7" s="1"/>
  <c r="F65" i="7"/>
  <c r="E65" i="7"/>
  <c r="N65" i="7" s="1"/>
  <c r="D65" i="7"/>
  <c r="C65" i="7"/>
  <c r="B65" i="7"/>
  <c r="AF64" i="7"/>
  <c r="J64" i="7" a="1"/>
  <c r="J64" i="7" s="1"/>
  <c r="I64" i="7" a="1"/>
  <c r="I64" i="7" s="1"/>
  <c r="GC64" i="7" s="1"/>
  <c r="F64" i="7"/>
  <c r="E64" i="7"/>
  <c r="N64" i="7" s="1"/>
  <c r="D64" i="7"/>
  <c r="C64" i="7"/>
  <c r="B64" i="7"/>
  <c r="AF63" i="7"/>
  <c r="J63" i="7" a="1"/>
  <c r="J63" i="7" s="1"/>
  <c r="I63" i="7" a="1"/>
  <c r="I63" i="7" s="1"/>
  <c r="GC63" i="7" s="1"/>
  <c r="F63" i="7"/>
  <c r="E63" i="7"/>
  <c r="N63" i="7" s="1"/>
  <c r="D63" i="7"/>
  <c r="C63" i="7"/>
  <c r="B63" i="7"/>
  <c r="AF62" i="7"/>
  <c r="J62" i="7" a="1"/>
  <c r="J62" i="7" s="1"/>
  <c r="I62" i="7" a="1"/>
  <c r="I62" i="7" s="1"/>
  <c r="GC62" i="7" s="1"/>
  <c r="F62" i="7"/>
  <c r="E62" i="7"/>
  <c r="N62" i="7" s="1"/>
  <c r="D62" i="7"/>
  <c r="C62" i="7"/>
  <c r="B62" i="7"/>
  <c r="AF61" i="7"/>
  <c r="J61" i="7" a="1"/>
  <c r="J61" i="7" s="1"/>
  <c r="I61" i="7" a="1"/>
  <c r="I61" i="7" s="1"/>
  <c r="GC61" i="7" s="1"/>
  <c r="F61" i="7"/>
  <c r="E61" i="7"/>
  <c r="N61" i="7" s="1"/>
  <c r="D61" i="7"/>
  <c r="C61" i="7"/>
  <c r="B61" i="7"/>
  <c r="AF60" i="7"/>
  <c r="J60" i="7" a="1"/>
  <c r="J60" i="7" s="1"/>
  <c r="I60" i="7" a="1"/>
  <c r="I60" i="7" s="1"/>
  <c r="GC60" i="7" s="1"/>
  <c r="F60" i="7"/>
  <c r="E60" i="7"/>
  <c r="N60" i="7" s="1"/>
  <c r="D60" i="7"/>
  <c r="C60" i="7"/>
  <c r="B60" i="7"/>
  <c r="AF59" i="7"/>
  <c r="J59" i="7" a="1"/>
  <c r="J59" i="7" s="1"/>
  <c r="I59" i="7" a="1"/>
  <c r="I59" i="7" s="1"/>
  <c r="GC59" i="7" s="1"/>
  <c r="F59" i="7"/>
  <c r="E59" i="7"/>
  <c r="N59" i="7" s="1"/>
  <c r="D59" i="7"/>
  <c r="C59" i="7"/>
  <c r="B59" i="7"/>
  <c r="AF58" i="7"/>
  <c r="J58" i="7" a="1"/>
  <c r="J58" i="7" s="1"/>
  <c r="I58" i="7" a="1"/>
  <c r="I58" i="7" s="1"/>
  <c r="GC58" i="7" s="1"/>
  <c r="F58" i="7"/>
  <c r="E58" i="7"/>
  <c r="N58" i="7" s="1"/>
  <c r="D58" i="7"/>
  <c r="C58" i="7"/>
  <c r="B58" i="7"/>
  <c r="AF57" i="7"/>
  <c r="J57" i="7" a="1"/>
  <c r="J57" i="7" s="1"/>
  <c r="I57" i="7" a="1"/>
  <c r="I57" i="7" s="1"/>
  <c r="GC57" i="7" s="1"/>
  <c r="F57" i="7"/>
  <c r="E57" i="7"/>
  <c r="N57" i="7" s="1"/>
  <c r="D57" i="7"/>
  <c r="C57" i="7"/>
  <c r="B57" i="7"/>
  <c r="AF56" i="7"/>
  <c r="J56" i="7" a="1"/>
  <c r="J56" i="7" s="1"/>
  <c r="I56" i="7" a="1"/>
  <c r="I56" i="7" s="1"/>
  <c r="GC56" i="7" s="1"/>
  <c r="F56" i="7"/>
  <c r="E56" i="7"/>
  <c r="N56" i="7" s="1"/>
  <c r="D56" i="7"/>
  <c r="C56" i="7"/>
  <c r="B56" i="7"/>
  <c r="AF55" i="7"/>
  <c r="J55" i="7" a="1"/>
  <c r="J55" i="7" s="1"/>
  <c r="I55" i="7" a="1"/>
  <c r="I55" i="7" s="1"/>
  <c r="GC55" i="7" s="1"/>
  <c r="F55" i="7"/>
  <c r="E55" i="7"/>
  <c r="N55" i="7" s="1"/>
  <c r="D55" i="7"/>
  <c r="C55" i="7"/>
  <c r="B55" i="7"/>
  <c r="J54" i="7" a="1"/>
  <c r="J54" i="7" s="1"/>
  <c r="I54" i="7" a="1"/>
  <c r="I54" i="7" s="1"/>
  <c r="GC54" i="7" s="1"/>
  <c r="F54" i="7"/>
  <c r="E54" i="7"/>
  <c r="N54" i="7" s="1"/>
  <c r="D54" i="7"/>
  <c r="C54" i="7"/>
  <c r="B54" i="7"/>
  <c r="J53" i="7" a="1"/>
  <c r="J53" i="7" s="1"/>
  <c r="I53" i="7" a="1"/>
  <c r="I53" i="7" s="1"/>
  <c r="GC53" i="7" s="1"/>
  <c r="F53" i="7"/>
  <c r="E53" i="7"/>
  <c r="N53" i="7" s="1"/>
  <c r="D53" i="7"/>
  <c r="C53" i="7"/>
  <c r="B53" i="7"/>
  <c r="J52" i="7" a="1"/>
  <c r="J52" i="7" s="1"/>
  <c r="I52" i="7" a="1"/>
  <c r="I52" i="7" s="1"/>
  <c r="GC52" i="7" s="1"/>
  <c r="F52" i="7"/>
  <c r="E52" i="7"/>
  <c r="N52" i="7" s="1"/>
  <c r="D52" i="7"/>
  <c r="C52" i="7"/>
  <c r="B52" i="7"/>
  <c r="J51" i="7" a="1"/>
  <c r="J51" i="7" s="1"/>
  <c r="I51" i="7" a="1"/>
  <c r="I51" i="7" s="1"/>
  <c r="GC51" i="7" s="1"/>
  <c r="F51" i="7"/>
  <c r="E51" i="7"/>
  <c r="N51" i="7" s="1"/>
  <c r="D51" i="7"/>
  <c r="C51" i="7"/>
  <c r="B51" i="7"/>
  <c r="DP50" i="7"/>
  <c r="J50" i="7" a="1"/>
  <c r="J50" i="7" s="1"/>
  <c r="I50" i="7" a="1"/>
  <c r="I50" i="7" s="1"/>
  <c r="GC50" i="7" s="1"/>
  <c r="F50" i="7"/>
  <c r="E50" i="7"/>
  <c r="N50" i="7" s="1"/>
  <c r="D50" i="7"/>
  <c r="C50" i="7"/>
  <c r="B50" i="7"/>
  <c r="GC49" i="7"/>
  <c r="ED49" i="7"/>
  <c r="DP49" i="7"/>
  <c r="J49" i="7" a="1"/>
  <c r="J49" i="7" s="1"/>
  <c r="I49" i="7"/>
  <c r="I49" i="7" a="1"/>
  <c r="F49" i="7"/>
  <c r="E49" i="7"/>
  <c r="N49" i="7" s="1"/>
  <c r="D49" i="7"/>
  <c r="C49" i="7"/>
  <c r="B49" i="7"/>
  <c r="ED48" i="7"/>
  <c r="DS48" i="7"/>
  <c r="J48" i="7" a="1"/>
  <c r="J48" i="7" s="1"/>
  <c r="I48" i="7" a="1"/>
  <c r="I48" i="7" s="1"/>
  <c r="GC48" i="7" s="1"/>
  <c r="F48" i="7"/>
  <c r="E48" i="7"/>
  <c r="N48" i="7" s="1"/>
  <c r="D48" i="7"/>
  <c r="C48" i="7"/>
  <c r="B48" i="7"/>
  <c r="ED47" i="7"/>
  <c r="DP47" i="7"/>
  <c r="J47" i="7" a="1"/>
  <c r="J47" i="7" s="1"/>
  <c r="I47" i="7" a="1"/>
  <c r="I47" i="7" s="1"/>
  <c r="GC47" i="7" s="1"/>
  <c r="F47" i="7"/>
  <c r="E47" i="7"/>
  <c r="N47" i="7" s="1"/>
  <c r="D47" i="7"/>
  <c r="C47" i="7"/>
  <c r="B47" i="7"/>
  <c r="ED46" i="7"/>
  <c r="DS46" i="7"/>
  <c r="J46" i="7" a="1"/>
  <c r="J46" i="7" s="1"/>
  <c r="I46" i="7" a="1"/>
  <c r="I46" i="7" s="1"/>
  <c r="GC46" i="7" s="1"/>
  <c r="F46" i="7"/>
  <c r="E46" i="7"/>
  <c r="N46" i="7" s="1"/>
  <c r="D46" i="7"/>
  <c r="C46" i="7"/>
  <c r="B46" i="7"/>
  <c r="J45" i="7" a="1"/>
  <c r="J45" i="7" s="1"/>
  <c r="I45" i="7" a="1"/>
  <c r="I45" i="7" s="1"/>
  <c r="GC45" i="7" s="1"/>
  <c r="F45" i="7"/>
  <c r="E45" i="7"/>
  <c r="N45" i="7" s="1"/>
  <c r="D45" i="7"/>
  <c r="C45" i="7"/>
  <c r="B45" i="7"/>
  <c r="J44" i="7" a="1"/>
  <c r="J44" i="7" s="1"/>
  <c r="I44" i="7" a="1"/>
  <c r="I44" i="7" s="1"/>
  <c r="GC44" i="7" s="1"/>
  <c r="F44" i="7"/>
  <c r="E44" i="7"/>
  <c r="N44" i="7" s="1"/>
  <c r="D44" i="7"/>
  <c r="C44" i="7"/>
  <c r="B44" i="7"/>
  <c r="J43" i="7" a="1"/>
  <c r="J43" i="7" s="1"/>
  <c r="I43" i="7" a="1"/>
  <c r="I43" i="7" s="1"/>
  <c r="GC43" i="7" s="1"/>
  <c r="F43" i="7"/>
  <c r="E43" i="7"/>
  <c r="N43" i="7" s="1"/>
  <c r="D43" i="7"/>
  <c r="C43" i="7"/>
  <c r="B43" i="7"/>
  <c r="J42" i="7" a="1"/>
  <c r="J42" i="7" s="1"/>
  <c r="I42" i="7" a="1"/>
  <c r="I42" i="7" s="1"/>
  <c r="GC42" i="7" s="1"/>
  <c r="F42" i="7"/>
  <c r="E42" i="7"/>
  <c r="N42" i="7" s="1"/>
  <c r="D42" i="7"/>
  <c r="C42" i="7"/>
  <c r="B42" i="7"/>
  <c r="J41" i="7" a="1"/>
  <c r="J41" i="7" s="1"/>
  <c r="I41" i="7" a="1"/>
  <c r="I41" i="7" s="1"/>
  <c r="GC41" i="7" s="1"/>
  <c r="F41" i="7"/>
  <c r="E41" i="7"/>
  <c r="N41" i="7" s="1"/>
  <c r="D41" i="7"/>
  <c r="C41" i="7"/>
  <c r="B41" i="7"/>
  <c r="J40" i="7" a="1"/>
  <c r="J40" i="7" s="1"/>
  <c r="I40" i="7" a="1"/>
  <c r="I40" i="7" s="1"/>
  <c r="GC40" i="7" s="1"/>
  <c r="F40" i="7"/>
  <c r="E40" i="7"/>
  <c r="N40" i="7" s="1"/>
  <c r="D40" i="7"/>
  <c r="C40" i="7"/>
  <c r="B40" i="7"/>
  <c r="J39" i="7" a="1"/>
  <c r="J39" i="7" s="1"/>
  <c r="I39" i="7" a="1"/>
  <c r="I39" i="7" s="1"/>
  <c r="GC39" i="7" s="1"/>
  <c r="F39" i="7"/>
  <c r="E39" i="7"/>
  <c r="N39" i="7" s="1"/>
  <c r="D39" i="7"/>
  <c r="C39" i="7"/>
  <c r="B39" i="7"/>
  <c r="J38" i="7" a="1"/>
  <c r="J38" i="7" s="1"/>
  <c r="I38" i="7" a="1"/>
  <c r="I38" i="7" s="1"/>
  <c r="GC38" i="7" s="1"/>
  <c r="F38" i="7"/>
  <c r="E38" i="7"/>
  <c r="N38" i="7" s="1"/>
  <c r="D38" i="7"/>
  <c r="C38" i="7"/>
  <c r="B38" i="7"/>
  <c r="J37" i="7" a="1"/>
  <c r="J37" i="7" s="1"/>
  <c r="I37" i="7" a="1"/>
  <c r="I37" i="7" s="1"/>
  <c r="GC37" i="7" s="1"/>
  <c r="F37" i="7"/>
  <c r="E37" i="7"/>
  <c r="N37" i="7" s="1"/>
  <c r="D37" i="7"/>
  <c r="C37" i="7"/>
  <c r="B37" i="7"/>
  <c r="J36" i="7"/>
  <c r="J36" i="7" a="1"/>
  <c r="I36" i="7" a="1"/>
  <c r="I36" i="7" s="1"/>
  <c r="GC36" i="7" s="1"/>
  <c r="F36" i="7"/>
  <c r="E36" i="7"/>
  <c r="N36" i="7" s="1"/>
  <c r="D36" i="7"/>
  <c r="C36" i="7"/>
  <c r="B36" i="7"/>
  <c r="J35" i="7" a="1"/>
  <c r="J35" i="7" s="1"/>
  <c r="I35" i="7" a="1"/>
  <c r="I35" i="7" s="1"/>
  <c r="GC35" i="7" s="1"/>
  <c r="F35" i="7"/>
  <c r="E35" i="7"/>
  <c r="N35" i="7" s="1"/>
  <c r="D35" i="7"/>
  <c r="C35" i="7"/>
  <c r="B35" i="7"/>
  <c r="J34" i="7"/>
  <c r="J34" i="7" a="1"/>
  <c r="I34" i="7" a="1"/>
  <c r="I34" i="7" s="1"/>
  <c r="GC34" i="7" s="1"/>
  <c r="F34" i="7"/>
  <c r="E34" i="7"/>
  <c r="N34" i="7" s="1"/>
  <c r="D34" i="7"/>
  <c r="C34" i="7"/>
  <c r="B34" i="7"/>
  <c r="J33" i="7" a="1"/>
  <c r="J33" i="7" s="1"/>
  <c r="I33" i="7" a="1"/>
  <c r="I33" i="7" s="1"/>
  <c r="GC33" i="7" s="1"/>
  <c r="F33" i="7"/>
  <c r="E33" i="7"/>
  <c r="N33" i="7" s="1"/>
  <c r="D33" i="7"/>
  <c r="C33" i="7"/>
  <c r="B33" i="7"/>
  <c r="J32" i="7" a="1"/>
  <c r="J32" i="7" s="1"/>
  <c r="I32" i="7" a="1"/>
  <c r="I32" i="7" s="1"/>
  <c r="GC32" i="7" s="1"/>
  <c r="F32" i="7"/>
  <c r="E32" i="7"/>
  <c r="N32" i="7" s="1"/>
  <c r="D32" i="7"/>
  <c r="C32" i="7"/>
  <c r="B32" i="7"/>
  <c r="J31" i="7" a="1"/>
  <c r="J31" i="7" s="1"/>
  <c r="I31" i="7" a="1"/>
  <c r="I31" i="7" s="1"/>
  <c r="GC31" i="7" s="1"/>
  <c r="F31" i="7"/>
  <c r="E31" i="7"/>
  <c r="N31" i="7" s="1"/>
  <c r="D31" i="7"/>
  <c r="C31" i="7"/>
  <c r="B31" i="7"/>
  <c r="J30" i="7" a="1"/>
  <c r="J30" i="7" s="1"/>
  <c r="I30" i="7" a="1"/>
  <c r="I30" i="7" s="1"/>
  <c r="GC30" i="7" s="1"/>
  <c r="F30" i="7"/>
  <c r="E30" i="7"/>
  <c r="N30" i="7" s="1"/>
  <c r="D30" i="7"/>
  <c r="C30" i="7"/>
  <c r="B30" i="7"/>
  <c r="J29" i="7" a="1"/>
  <c r="J29" i="7" s="1"/>
  <c r="I29" i="7" a="1"/>
  <c r="I29" i="7" s="1"/>
  <c r="GC29" i="7" s="1"/>
  <c r="F29" i="7"/>
  <c r="E29" i="7"/>
  <c r="N29" i="7" s="1"/>
  <c r="D29" i="7"/>
  <c r="C29" i="7"/>
  <c r="B29" i="7"/>
  <c r="J28" i="7" a="1"/>
  <c r="J28" i="7" s="1"/>
  <c r="I28" i="7" a="1"/>
  <c r="I28" i="7" s="1"/>
  <c r="GC28" i="7" s="1"/>
  <c r="F28" i="7"/>
  <c r="E28" i="7"/>
  <c r="N28" i="7" s="1"/>
  <c r="D28" i="7"/>
  <c r="C28" i="7"/>
  <c r="B28" i="7"/>
  <c r="J27" i="7" a="1"/>
  <c r="J27" i="7" s="1"/>
  <c r="I27" i="7" a="1"/>
  <c r="I27" i="7" s="1"/>
  <c r="GC27" i="7" s="1"/>
  <c r="F27" i="7"/>
  <c r="E27" i="7"/>
  <c r="N27" i="7" s="1"/>
  <c r="D27" i="7"/>
  <c r="C27" i="7"/>
  <c r="B27" i="7"/>
  <c r="J26" i="7" a="1"/>
  <c r="J26" i="7" s="1"/>
  <c r="I26" i="7" a="1"/>
  <c r="I26" i="7" s="1"/>
  <c r="GC26" i="7" s="1"/>
  <c r="F26" i="7"/>
  <c r="E26" i="7"/>
  <c r="N26" i="7" s="1"/>
  <c r="D26" i="7"/>
  <c r="C26" i="7"/>
  <c r="B26" i="7"/>
  <c r="J25" i="7" a="1"/>
  <c r="J25" i="7" s="1"/>
  <c r="I25" i="7" a="1"/>
  <c r="I25" i="7" s="1"/>
  <c r="GC25" i="7" s="1"/>
  <c r="F25" i="7"/>
  <c r="E25" i="7"/>
  <c r="N25" i="7" s="1"/>
  <c r="D25" i="7"/>
  <c r="C25" i="7"/>
  <c r="B25" i="7"/>
  <c r="J24" i="7" a="1"/>
  <c r="J24" i="7" s="1"/>
  <c r="I24" i="7" a="1"/>
  <c r="I24" i="7" s="1"/>
  <c r="GC24" i="7" s="1"/>
  <c r="F24" i="7"/>
  <c r="E24" i="7"/>
  <c r="N24" i="7" s="1"/>
  <c r="D24" i="7"/>
  <c r="C24" i="7"/>
  <c r="B24" i="7"/>
  <c r="J23" i="7" a="1"/>
  <c r="J23" i="7" s="1"/>
  <c r="I23" i="7" a="1"/>
  <c r="I23" i="7" s="1"/>
  <c r="GC23" i="7" s="1"/>
  <c r="F23" i="7"/>
  <c r="E23" i="7"/>
  <c r="N23" i="7" s="1"/>
  <c r="D23" i="7"/>
  <c r="C23" i="7"/>
  <c r="B23" i="7"/>
  <c r="J22" i="7" a="1"/>
  <c r="J22" i="7" s="1"/>
  <c r="I22" i="7" a="1"/>
  <c r="I22" i="7" s="1"/>
  <c r="GC22" i="7" s="1"/>
  <c r="F22" i="7"/>
  <c r="E22" i="7"/>
  <c r="N22" i="7" s="1"/>
  <c r="D22" i="7"/>
  <c r="C22" i="7"/>
  <c r="B22" i="7"/>
  <c r="J21" i="7" a="1"/>
  <c r="J21" i="7" s="1"/>
  <c r="I21" i="7" a="1"/>
  <c r="I21" i="7" s="1"/>
  <c r="GC21" i="7" s="1"/>
  <c r="F21" i="7"/>
  <c r="E21" i="7"/>
  <c r="N21" i="7" s="1"/>
  <c r="D21" i="7"/>
  <c r="C21" i="7"/>
  <c r="B21" i="7"/>
  <c r="J20" i="7" a="1"/>
  <c r="J20" i="7" s="1"/>
  <c r="I20" i="7" a="1"/>
  <c r="I20" i="7" s="1"/>
  <c r="GC20" i="7" s="1"/>
  <c r="F20" i="7"/>
  <c r="E20" i="7"/>
  <c r="N20" i="7" s="1"/>
  <c r="D20" i="7"/>
  <c r="C20" i="7"/>
  <c r="B20" i="7"/>
  <c r="J19" i="7" a="1"/>
  <c r="J19" i="7" s="1"/>
  <c r="I19" i="7" a="1"/>
  <c r="I19" i="7" s="1"/>
  <c r="GC19" i="7" s="1"/>
  <c r="F19" i="7"/>
  <c r="E19" i="7"/>
  <c r="N19" i="7" s="1"/>
  <c r="D19" i="7"/>
  <c r="C19" i="7"/>
  <c r="B19" i="7"/>
  <c r="J18" i="7" a="1"/>
  <c r="J18" i="7" s="1"/>
  <c r="I18" i="7" a="1"/>
  <c r="I18" i="7" s="1"/>
  <c r="GC18" i="7" s="1"/>
  <c r="F18" i="7"/>
  <c r="E18" i="7"/>
  <c r="N18" i="7" s="1"/>
  <c r="D18" i="7"/>
  <c r="C18" i="7"/>
  <c r="B18" i="7"/>
  <c r="J17" i="7" a="1"/>
  <c r="J17" i="7" s="1"/>
  <c r="I17" i="7" a="1"/>
  <c r="I17" i="7" s="1"/>
  <c r="GC17" i="7" s="1"/>
  <c r="F17" i="7"/>
  <c r="E17" i="7"/>
  <c r="N17" i="7" s="1"/>
  <c r="D17" i="7"/>
  <c r="C17" i="7"/>
  <c r="B17" i="7"/>
  <c r="J16" i="7" a="1"/>
  <c r="J16" i="7" s="1"/>
  <c r="I16" i="7" a="1"/>
  <c r="I16" i="7" s="1"/>
  <c r="GC16" i="7" s="1"/>
  <c r="F16" i="7"/>
  <c r="E16" i="7"/>
  <c r="N16" i="7" s="1"/>
  <c r="D16" i="7"/>
  <c r="C16" i="7"/>
  <c r="B16" i="7"/>
  <c r="J15" i="7" a="1"/>
  <c r="J15" i="7" s="1"/>
  <c r="I15" i="7" a="1"/>
  <c r="I15" i="7" s="1"/>
  <c r="GC15" i="7" s="1"/>
  <c r="F15" i="7"/>
  <c r="E15" i="7"/>
  <c r="N15" i="7" s="1"/>
  <c r="D15" i="7"/>
  <c r="C15" i="7"/>
  <c r="B15" i="7"/>
  <c r="J14" i="7" a="1"/>
  <c r="J14" i="7" s="1"/>
  <c r="I14" i="7" a="1"/>
  <c r="I14" i="7" s="1"/>
  <c r="GC14" i="7" s="1"/>
  <c r="F14" i="7"/>
  <c r="E14" i="7"/>
  <c r="N14" i="7" s="1"/>
  <c r="D14" i="7"/>
  <c r="C14" i="7"/>
  <c r="B14" i="7"/>
  <c r="J13" i="7" a="1"/>
  <c r="J13" i="7" s="1"/>
  <c r="I13" i="7" a="1"/>
  <c r="I13" i="7" s="1"/>
  <c r="GC13" i="7" s="1"/>
  <c r="F13" i="7"/>
  <c r="E13" i="7"/>
  <c r="N13" i="7" s="1"/>
  <c r="D13" i="7"/>
  <c r="C13" i="7"/>
  <c r="B13" i="7"/>
  <c r="J12" i="7"/>
  <c r="J12" i="7" a="1"/>
  <c r="I12" i="7" a="1"/>
  <c r="I12" i="7" s="1"/>
  <c r="GC12" i="7" s="1"/>
  <c r="F12" i="7"/>
  <c r="E12" i="7"/>
  <c r="N12" i="7" s="1"/>
  <c r="D12" i="7"/>
  <c r="C12" i="7"/>
  <c r="B12" i="7"/>
  <c r="J11" i="7" a="1"/>
  <c r="J11" i="7" s="1"/>
  <c r="I11" i="7" a="1"/>
  <c r="I11" i="7" s="1"/>
  <c r="GC11" i="7" s="1"/>
  <c r="F11" i="7"/>
  <c r="E11" i="7"/>
  <c r="N11" i="7" s="1"/>
  <c r="D11" i="7"/>
  <c r="C11" i="7"/>
  <c r="B11" i="7"/>
  <c r="J10" i="7" a="1"/>
  <c r="J10" i="7" s="1"/>
  <c r="I10" i="7" a="1"/>
  <c r="I10" i="7" s="1"/>
  <c r="GC10" i="7" s="1"/>
  <c r="F10" i="7"/>
  <c r="E10" i="7"/>
  <c r="N10" i="7" s="1"/>
  <c r="D10" i="7"/>
  <c r="C10" i="7"/>
  <c r="B10" i="7"/>
  <c r="J9" i="7" a="1"/>
  <c r="J9" i="7" s="1"/>
  <c r="I9" i="7" a="1"/>
  <c r="I9" i="7" s="1"/>
  <c r="GC9" i="7" s="1"/>
  <c r="F9" i="7"/>
  <c r="E9" i="7"/>
  <c r="N9" i="7" s="1"/>
  <c r="D9" i="7"/>
  <c r="C9" i="7"/>
  <c r="B9" i="7"/>
  <c r="J8" i="7" a="1"/>
  <c r="J8" i="7" s="1"/>
  <c r="I8" i="7" a="1"/>
  <c r="I8" i="7" s="1"/>
  <c r="GC8" i="7" s="1"/>
  <c r="F8" i="7"/>
  <c r="E8" i="7"/>
  <c r="N8" i="7" s="1"/>
  <c r="D8" i="7"/>
  <c r="C8" i="7"/>
  <c r="B8" i="7"/>
  <c r="J7" i="7" a="1"/>
  <c r="J7" i="7" s="1"/>
  <c r="I7" i="7" a="1"/>
  <c r="I7" i="7" s="1"/>
  <c r="GC7" i="7" s="1"/>
  <c r="F7" i="7"/>
  <c r="E7" i="7"/>
  <c r="N7" i="7" s="1"/>
  <c r="D7" i="7"/>
  <c r="C7" i="7"/>
  <c r="B7" i="7"/>
  <c r="GC6" i="7"/>
  <c r="GB6" i="7"/>
  <c r="GA6" i="7"/>
  <c r="FZ6" i="7"/>
  <c r="FY6" i="7"/>
  <c r="FX6" i="7"/>
  <c r="FW6" i="7"/>
  <c r="FV6" i="7"/>
  <c r="FU6" i="7"/>
  <c r="FT6" i="7"/>
  <c r="FS6" i="7"/>
  <c r="FR6" i="7"/>
  <c r="FQ6" i="7"/>
  <c r="FP6" i="7"/>
  <c r="FO6" i="7"/>
  <c r="FN6" i="7"/>
  <c r="FM6" i="7"/>
  <c r="FL6" i="7"/>
  <c r="FK6" i="7"/>
  <c r="FJ6" i="7"/>
  <c r="FI6" i="7"/>
  <c r="FH6" i="7"/>
  <c r="FG6" i="7"/>
  <c r="FF6" i="7"/>
  <c r="FE6" i="7"/>
  <c r="FD6" i="7"/>
  <c r="FC6" i="7"/>
  <c r="FB6" i="7"/>
  <c r="FA6" i="7"/>
  <c r="EZ6" i="7"/>
  <c r="EY6" i="7"/>
  <c r="EX6" i="7"/>
  <c r="EW6" i="7"/>
  <c r="EV6" i="7"/>
  <c r="EU6" i="7"/>
  <c r="ET6" i="7"/>
  <c r="ES6" i="7"/>
  <c r="ER6" i="7"/>
  <c r="EQ6" i="7"/>
  <c r="EP6" i="7"/>
  <c r="EO6" i="7"/>
  <c r="EN6" i="7"/>
  <c r="EM6" i="7"/>
  <c r="EL6" i="7"/>
  <c r="EK6" i="7"/>
  <c r="EJ6" i="7"/>
  <c r="EI6" i="7"/>
  <c r="EH6" i="7"/>
  <c r="EG6" i="7"/>
  <c r="EF6" i="7"/>
  <c r="EE6" i="7"/>
  <c r="ED6" i="7"/>
  <c r="EC6" i="7"/>
  <c r="EB6" i="7"/>
  <c r="EA6" i="7"/>
  <c r="DZ6" i="7"/>
  <c r="DY6" i="7"/>
  <c r="DX6" i="7"/>
  <c r="DW6" i="7"/>
  <c r="DV6" i="7"/>
  <c r="DU6" i="7"/>
  <c r="DT6" i="7"/>
  <c r="DS6" i="7"/>
  <c r="DR6" i="7"/>
  <c r="DQ6" i="7"/>
  <c r="DP6" i="7"/>
  <c r="DO6" i="7"/>
  <c r="DN6" i="7"/>
  <c r="DM6" i="7"/>
  <c r="DL6" i="7"/>
  <c r="DK6" i="7"/>
  <c r="DJ6" i="7"/>
  <c r="DI6" i="7"/>
  <c r="DH6" i="7"/>
  <c r="DG6" i="7"/>
  <c r="DF6" i="7"/>
  <c r="DE6" i="7"/>
  <c r="DD6" i="7"/>
  <c r="DC6" i="7"/>
  <c r="DB6" i="7"/>
  <c r="DA6" i="7"/>
  <c r="CZ6" i="7"/>
  <c r="CY6" i="7"/>
  <c r="CX6" i="7"/>
  <c r="CW6" i="7"/>
  <c r="CV6" i="7"/>
  <c r="CU6" i="7"/>
  <c r="CT6" i="7"/>
  <c r="CS6" i="7"/>
  <c r="CR6" i="7"/>
  <c r="CQ6" i="7"/>
  <c r="CP6" i="7"/>
  <c r="CO6" i="7"/>
  <c r="CN6" i="7"/>
  <c r="CM6" i="7"/>
  <c r="CL6" i="7"/>
  <c r="CK6" i="7"/>
  <c r="CJ6" i="7"/>
  <c r="CI6" i="7"/>
  <c r="CH6" i="7"/>
  <c r="CG6" i="7"/>
  <c r="CF6" i="7"/>
  <c r="CE6" i="7"/>
  <c r="CD6" i="7"/>
  <c r="CC6" i="7"/>
  <c r="CB6" i="7"/>
  <c r="CA6" i="7"/>
  <c r="BZ6" i="7"/>
  <c r="BY6" i="7"/>
  <c r="BX6" i="7"/>
  <c r="BW6" i="7"/>
  <c r="BV6" i="7"/>
  <c r="BU6" i="7"/>
  <c r="BT6" i="7"/>
  <c r="BS6" i="7"/>
  <c r="BR6" i="7"/>
  <c r="BQ6" i="7"/>
  <c r="BP6" i="7"/>
  <c r="BO6" i="7"/>
  <c r="BN6" i="7"/>
  <c r="BM6" i="7"/>
  <c r="BL6" i="7"/>
  <c r="BK6" i="7"/>
  <c r="BJ6" i="7"/>
  <c r="BI6" i="7"/>
  <c r="BH6" i="7"/>
  <c r="BG6" i="7"/>
  <c r="BF6" i="7"/>
  <c r="BE6" i="7"/>
  <c r="BD6" i="7"/>
  <c r="BC6"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FT5" i="7"/>
  <c r="FS5" i="7"/>
  <c r="FR5" i="7"/>
  <c r="FQ5" i="7"/>
  <c r="FP5" i="7"/>
  <c r="FO5" i="7"/>
  <c r="FN5" i="7"/>
  <c r="FM5" i="7"/>
  <c r="FL5" i="7"/>
  <c r="FK5" i="7"/>
  <c r="FJ5" i="7"/>
  <c r="FI5" i="7"/>
  <c r="FH5" i="7"/>
  <c r="FG5" i="7"/>
  <c r="FF5" i="7"/>
  <c r="FE5" i="7"/>
  <c r="FD5" i="7"/>
  <c r="FC5" i="7"/>
  <c r="FB5" i="7"/>
  <c r="FA5" i="7"/>
  <c r="EZ5" i="7"/>
  <c r="EY5" i="7"/>
  <c r="EX5" i="7"/>
  <c r="EW5" i="7"/>
  <c r="EV5" i="7"/>
  <c r="EU5" i="7"/>
  <c r="ET5" i="7"/>
  <c r="ES5" i="7"/>
  <c r="ER5" i="7"/>
  <c r="EQ5" i="7"/>
  <c r="EP5" i="7"/>
  <c r="EO5" i="7"/>
  <c r="EN5" i="7"/>
  <c r="EM5" i="7"/>
  <c r="EL5" i="7"/>
  <c r="EK5" i="7"/>
  <c r="EJ5" i="7"/>
  <c r="EI5" i="7"/>
  <c r="EH5" i="7"/>
  <c r="EG5" i="7"/>
  <c r="EF5" i="7"/>
  <c r="EE5" i="7"/>
  <c r="ED5" i="7"/>
  <c r="EC5" i="7"/>
  <c r="EB5" i="7"/>
  <c r="EA5" i="7"/>
  <c r="DZ5" i="7"/>
  <c r="DY5" i="7"/>
  <c r="DX5" i="7"/>
  <c r="DW5" i="7"/>
  <c r="DV5" i="7"/>
  <c r="DU5" i="7"/>
  <c r="DT5" i="7"/>
  <c r="DS5" i="7"/>
  <c r="DR5" i="7"/>
  <c r="DQ5" i="7"/>
  <c r="DP5" i="7"/>
  <c r="DO5" i="7"/>
  <c r="DN5" i="7"/>
  <c r="DM5" i="7"/>
  <c r="DL5" i="7"/>
  <c r="DK5" i="7"/>
  <c r="DJ5" i="7"/>
  <c r="DI5" i="7"/>
  <c r="DH5" i="7"/>
  <c r="DG5" i="7"/>
  <c r="DF5" i="7"/>
  <c r="DE5" i="7"/>
  <c r="DD5" i="7"/>
  <c r="DC5" i="7"/>
  <c r="DB5" i="7"/>
  <c r="DA5" i="7"/>
  <c r="CZ5" i="7"/>
  <c r="CY5" i="7"/>
  <c r="CX5" i="7"/>
  <c r="CW5" i="7"/>
  <c r="CV5" i="7"/>
  <c r="CU5" i="7"/>
  <c r="CT5" i="7"/>
  <c r="CS5" i="7"/>
  <c r="CR5" i="7"/>
  <c r="CQ5" i="7"/>
  <c r="CP5" i="7"/>
  <c r="CO5" i="7"/>
  <c r="CN5" i="7"/>
  <c r="CM5" i="7"/>
  <c r="CL5" i="7"/>
  <c r="CK5" i="7"/>
  <c r="CJ5" i="7"/>
  <c r="CI5" i="7"/>
  <c r="CH5" i="7"/>
  <c r="CG5" i="7"/>
  <c r="CF5" i="7"/>
  <c r="CE5" i="7"/>
  <c r="CD5" i="7"/>
  <c r="CC5" i="7"/>
  <c r="CB5" i="7"/>
  <c r="CA5" i="7"/>
  <c r="BZ5" i="7"/>
  <c r="BY5" i="7"/>
  <c r="BX5" i="7"/>
  <c r="BW5" i="7"/>
  <c r="BV5" i="7"/>
  <c r="BU5" i="7"/>
  <c r="BT5" i="7"/>
  <c r="BS5" i="7"/>
  <c r="BR5" i="7"/>
  <c r="BQ5" i="7"/>
  <c r="BP5" i="7"/>
  <c r="BO5" i="7"/>
  <c r="BN5"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FT4" i="7"/>
  <c r="FS4" i="7"/>
  <c r="FR4" i="7"/>
  <c r="FQ4" i="7"/>
  <c r="FP4" i="7"/>
  <c r="FO4" i="7"/>
  <c r="FN4" i="7"/>
  <c r="FM4" i="7"/>
  <c r="FL4" i="7"/>
  <c r="FK4" i="7"/>
  <c r="FJ4" i="7"/>
  <c r="FI4" i="7"/>
  <c r="FH4" i="7"/>
  <c r="FG4" i="7"/>
  <c r="FF4" i="7"/>
  <c r="FE4" i="7"/>
  <c r="FD4" i="7"/>
  <c r="FC4" i="7"/>
  <c r="FB4" i="7"/>
  <c r="FA4" i="7"/>
  <c r="EZ4" i="7"/>
  <c r="EY4" i="7"/>
  <c r="EX4" i="7"/>
  <c r="EW4" i="7"/>
  <c r="EV4" i="7"/>
  <c r="EU4" i="7"/>
  <c r="ET4" i="7"/>
  <c r="ES4" i="7"/>
  <c r="ER4" i="7"/>
  <c r="EQ4" i="7"/>
  <c r="EP4" i="7"/>
  <c r="EO4" i="7"/>
  <c r="EN4" i="7"/>
  <c r="EM4" i="7"/>
  <c r="EL4" i="7"/>
  <c r="EK4" i="7"/>
  <c r="EJ4" i="7"/>
  <c r="EI4" i="7"/>
  <c r="EH4" i="7"/>
  <c r="EG4" i="7"/>
  <c r="EF4" i="7"/>
  <c r="EE4" i="7"/>
  <c r="ED4" i="7"/>
  <c r="EC4" i="7"/>
  <c r="EB4" i="7"/>
  <c r="EA4" i="7"/>
  <c r="DZ4" i="7"/>
  <c r="DY4" i="7"/>
  <c r="DX4" i="7"/>
  <c r="DW4" i="7"/>
  <c r="DV4" i="7"/>
  <c r="DU4" i="7"/>
  <c r="DT4" i="7"/>
  <c r="DS4" i="7"/>
  <c r="DR4" i="7"/>
  <c r="DQ4" i="7"/>
  <c r="DP4" i="7"/>
  <c r="DO4" i="7"/>
  <c r="DN4" i="7"/>
  <c r="DM4" i="7"/>
  <c r="DL4" i="7"/>
  <c r="DK4" i="7"/>
  <c r="DJ4" i="7"/>
  <c r="DI4" i="7"/>
  <c r="DH4" i="7"/>
  <c r="DG4" i="7"/>
  <c r="DF4" i="7"/>
  <c r="DE4" i="7"/>
  <c r="DD4" i="7"/>
  <c r="DC4" i="7"/>
  <c r="DB4" i="7"/>
  <c r="DA4" i="7"/>
  <c r="CZ4" i="7"/>
  <c r="CY4" i="7"/>
  <c r="CX4" i="7"/>
  <c r="CW4" i="7"/>
  <c r="CV4" i="7"/>
  <c r="CU4" i="7"/>
  <c r="CT4" i="7"/>
  <c r="CS4" i="7"/>
  <c r="CR4" i="7"/>
  <c r="CQ4" i="7"/>
  <c r="CP4" i="7"/>
  <c r="CO4" i="7"/>
  <c r="CN4" i="7"/>
  <c r="CM4" i="7"/>
  <c r="CL4" i="7"/>
  <c r="CK4" i="7"/>
  <c r="CJ4" i="7"/>
  <c r="CI4" i="7"/>
  <c r="CH4" i="7"/>
  <c r="CG4" i="7"/>
  <c r="CF4" i="7"/>
  <c r="CE4" i="7"/>
  <c r="CD4" i="7"/>
  <c r="CC4" i="7"/>
  <c r="CB4" i="7"/>
  <c r="CA4" i="7"/>
  <c r="BZ4" i="7"/>
  <c r="BY4" i="7"/>
  <c r="BX4" i="7"/>
  <c r="BW4" i="7"/>
  <c r="BV4" i="7"/>
  <c r="BU4" i="7"/>
  <c r="BT4" i="7"/>
  <c r="BS4" i="7"/>
  <c r="BR4" i="7"/>
  <c r="BQ4" i="7"/>
  <c r="BP4" i="7"/>
  <c r="BO4" i="7"/>
  <c r="BN4" i="7"/>
  <c r="BM4" i="7"/>
  <c r="BL4" i="7"/>
  <c r="BK4" i="7"/>
  <c r="BJ4" i="7"/>
  <c r="BI4" i="7"/>
  <c r="BH4" i="7"/>
  <c r="BG4" i="7"/>
  <c r="BF4"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BL630" i="5"/>
  <c r="BU630" i="5" s="1"/>
  <c r="AE630" i="5"/>
  <c r="BU629" i="5"/>
  <c r="BL629" i="5"/>
  <c r="AE629" i="5"/>
  <c r="BU628" i="5"/>
  <c r="AE628" i="5"/>
  <c r="BU627" i="5"/>
  <c r="AE627" i="5"/>
  <c r="BU626" i="5"/>
  <c r="AE626" i="5"/>
  <c r="BU625" i="5"/>
  <c r="AE625" i="5"/>
  <c r="BU624" i="5"/>
  <c r="AE624" i="5"/>
  <c r="BU623" i="5"/>
  <c r="AE623" i="5"/>
  <c r="BU622" i="5"/>
  <c r="AE622" i="5"/>
  <c r="BU621" i="5"/>
  <c r="AE621" i="5"/>
  <c r="BU620" i="5"/>
  <c r="AE620" i="5"/>
  <c r="BU619" i="5"/>
  <c r="AE619" i="5"/>
  <c r="BU618" i="5"/>
  <c r="AE618" i="5"/>
  <c r="BU617" i="5"/>
  <c r="AE617" i="5"/>
  <c r="BU616" i="5"/>
  <c r="AE616" i="5"/>
  <c r="BU615" i="5"/>
  <c r="AE615" i="5"/>
  <c r="BU614" i="5"/>
  <c r="AE614" i="5"/>
  <c r="BU613" i="5"/>
  <c r="AE613" i="5"/>
  <c r="BU612" i="5"/>
  <c r="AE612" i="5"/>
  <c r="BU611" i="5"/>
  <c r="AE611" i="5"/>
  <c r="BU610" i="5"/>
  <c r="AE610" i="5"/>
  <c r="BU609" i="5"/>
  <c r="AE609" i="5"/>
  <c r="BU608" i="5"/>
  <c r="AE608" i="5"/>
  <c r="BU607" i="5"/>
  <c r="AE607" i="5"/>
  <c r="BU606" i="5"/>
  <c r="AE606" i="5"/>
  <c r="BU605" i="5"/>
  <c r="AE605" i="5"/>
  <c r="BU604" i="5"/>
  <c r="AE604" i="5"/>
  <c r="BU603" i="5"/>
  <c r="AE603" i="5"/>
  <c r="BU602" i="5"/>
  <c r="AE602" i="5"/>
  <c r="BU601" i="5"/>
  <c r="AE601" i="5"/>
  <c r="BU600" i="5"/>
  <c r="AE600" i="5"/>
  <c r="BU599" i="5"/>
  <c r="AE599" i="5"/>
  <c r="BU598" i="5"/>
  <c r="AE598" i="5"/>
  <c r="BU597" i="5"/>
  <c r="AE597" i="5"/>
  <c r="BU596" i="5"/>
  <c r="AE596" i="5"/>
  <c r="BU595" i="5"/>
  <c r="AE595" i="5"/>
  <c r="BU594" i="5"/>
  <c r="AE594" i="5"/>
  <c r="BU593" i="5"/>
  <c r="AE593" i="5"/>
  <c r="BU592" i="5"/>
  <c r="AE592" i="5"/>
  <c r="BU591" i="5"/>
  <c r="AE591" i="5"/>
  <c r="BU590" i="5"/>
  <c r="AE590" i="5"/>
  <c r="BU589" i="5"/>
  <c r="AE589" i="5"/>
  <c r="BU588" i="5"/>
  <c r="AE588" i="5"/>
  <c r="BU587" i="5"/>
  <c r="AE587" i="5"/>
  <c r="BU586" i="5"/>
  <c r="AE586" i="5"/>
  <c r="BU585" i="5"/>
  <c r="AE585" i="5"/>
  <c r="BU584" i="5"/>
  <c r="AE584" i="5"/>
  <c r="BU583" i="5"/>
  <c r="AE583" i="5"/>
  <c r="BU582" i="5"/>
  <c r="AE582" i="5"/>
  <c r="BU581" i="5"/>
  <c r="AE581" i="5"/>
  <c r="BU580" i="5"/>
  <c r="AE580" i="5"/>
  <c r="BU579" i="5"/>
  <c r="AE579" i="5"/>
  <c r="AB579" i="5"/>
  <c r="AC579" i="5" s="1"/>
  <c r="Y579" i="5"/>
  <c r="BU578" i="5"/>
  <c r="AE578" i="5"/>
  <c r="AD578" i="5"/>
  <c r="AB578" i="5"/>
  <c r="AC578" i="5" s="1"/>
  <c r="Z578" i="5"/>
  <c r="Y578" i="5"/>
  <c r="X578" i="5"/>
  <c r="BU577" i="5"/>
  <c r="AE577" i="5"/>
  <c r="BU576" i="5"/>
  <c r="AE576" i="5"/>
  <c r="BU575" i="5"/>
  <c r="AE575" i="5"/>
  <c r="BU574" i="5"/>
  <c r="AE574" i="5"/>
  <c r="BU573" i="5"/>
  <c r="AE573" i="5"/>
  <c r="BU572" i="5"/>
  <c r="AE572" i="5"/>
  <c r="BU571" i="5"/>
  <c r="AE571" i="5"/>
  <c r="BU570" i="5"/>
  <c r="AE570" i="5"/>
  <c r="BU569" i="5"/>
  <c r="AE569" i="5"/>
  <c r="Y569" i="5"/>
  <c r="BU568" i="5"/>
  <c r="AE568" i="5"/>
  <c r="Y568" i="5"/>
  <c r="BU567" i="5"/>
  <c r="AE567" i="5"/>
  <c r="BU566" i="5"/>
  <c r="AE566" i="5"/>
  <c r="BU565" i="5"/>
  <c r="AE565" i="5"/>
  <c r="BU564" i="5"/>
  <c r="AE564" i="5"/>
  <c r="BU563" i="5"/>
  <c r="AE563" i="5"/>
  <c r="BU562" i="5"/>
  <c r="AE562" i="5"/>
  <c r="BU561" i="5"/>
  <c r="AE561" i="5"/>
  <c r="BU560" i="5"/>
  <c r="AE560" i="5"/>
  <c r="BU559" i="5"/>
  <c r="AE559" i="5"/>
  <c r="Y559" i="5"/>
  <c r="BU558" i="5"/>
  <c r="AE558" i="5"/>
  <c r="Y558" i="5"/>
  <c r="BU557" i="5"/>
  <c r="AE557" i="5"/>
  <c r="Y557" i="5"/>
  <c r="BU556" i="5"/>
  <c r="AE556" i="5"/>
  <c r="BU555" i="5"/>
  <c r="AE555" i="5"/>
  <c r="BU554" i="5"/>
  <c r="AE554" i="5"/>
  <c r="BU553" i="5"/>
  <c r="AE553" i="5"/>
  <c r="BU552" i="5"/>
  <c r="AE552" i="5"/>
  <c r="BU551" i="5"/>
  <c r="AE551" i="5"/>
  <c r="BU550" i="5"/>
  <c r="AE550" i="5"/>
  <c r="AC550" i="5"/>
  <c r="AA550" i="5"/>
  <c r="Y550" i="5"/>
  <c r="BU549" i="5"/>
  <c r="AE549" i="5"/>
  <c r="AC549" i="5"/>
  <c r="AA549" i="5"/>
  <c r="Y549" i="5"/>
  <c r="BU548" i="5"/>
  <c r="AE548" i="5"/>
  <c r="AC548" i="5"/>
  <c r="AA548" i="5"/>
  <c r="AA479" i="5" s="1"/>
  <c r="Y548" i="5"/>
  <c r="BU547" i="5"/>
  <c r="AE547" i="5"/>
  <c r="AC547" i="5"/>
  <c r="AA547" i="5"/>
  <c r="Y547" i="5"/>
  <c r="BU546" i="5"/>
  <c r="AE546" i="5"/>
  <c r="AC546" i="5"/>
  <c r="AA546" i="5"/>
  <c r="Y546" i="5"/>
  <c r="BU545" i="5"/>
  <c r="AE545" i="5"/>
  <c r="BU544" i="5"/>
  <c r="AE544" i="5"/>
  <c r="BU543" i="5"/>
  <c r="AE543" i="5"/>
  <c r="BU542" i="5"/>
  <c r="AE542" i="5"/>
  <c r="BU541" i="5"/>
  <c r="AE541" i="5"/>
  <c r="BU540" i="5"/>
  <c r="AE540" i="5"/>
  <c r="BU539" i="5"/>
  <c r="AE539" i="5"/>
  <c r="BU538" i="5"/>
  <c r="AE538" i="5"/>
  <c r="BU537" i="5"/>
  <c r="AE537" i="5"/>
  <c r="BU536" i="5"/>
  <c r="AE536" i="5"/>
  <c r="BU535" i="5"/>
  <c r="AE535" i="5"/>
  <c r="BU534" i="5"/>
  <c r="AE534" i="5"/>
  <c r="BU533" i="5"/>
  <c r="AE533" i="5"/>
  <c r="BU532" i="5"/>
  <c r="AE532" i="5"/>
  <c r="BU531" i="5"/>
  <c r="AE531" i="5"/>
  <c r="BU530" i="5"/>
  <c r="AE530" i="5"/>
  <c r="AC530" i="5"/>
  <c r="AA530" i="5"/>
  <c r="Y530" i="5"/>
  <c r="BU529" i="5"/>
  <c r="AE529" i="5"/>
  <c r="AD529" i="5"/>
  <c r="AB529" i="5"/>
  <c r="Z529" i="5"/>
  <c r="X529" i="5"/>
  <c r="BU528" i="5"/>
  <c r="AE528" i="5"/>
  <c r="AC528" i="5"/>
  <c r="AC529" i="5" s="1"/>
  <c r="AA528" i="5"/>
  <c r="AA529" i="5" s="1"/>
  <c r="Y528" i="5"/>
  <c r="Y529" i="5" s="1"/>
  <c r="BU527" i="5"/>
  <c r="AE527" i="5"/>
  <c r="BU526" i="5"/>
  <c r="AE526" i="5"/>
  <c r="BU525" i="5"/>
  <c r="AE525" i="5"/>
  <c r="AD525" i="5"/>
  <c r="X525" i="5"/>
  <c r="W525" i="5"/>
  <c r="Q525" i="5"/>
  <c r="O525" i="5"/>
  <c r="BU524" i="5"/>
  <c r="AE524" i="5"/>
  <c r="X524" i="5"/>
  <c r="W524" i="5"/>
  <c r="Q524" i="5"/>
  <c r="O524" i="5"/>
  <c r="AD524" i="5" s="1"/>
  <c r="BU523" i="5"/>
  <c r="AE523" i="5"/>
  <c r="AD523" i="5"/>
  <c r="X523" i="5"/>
  <c r="W523" i="5"/>
  <c r="Q523" i="5"/>
  <c r="O523" i="5"/>
  <c r="BU522" i="5"/>
  <c r="AE522" i="5"/>
  <c r="BU521" i="5"/>
  <c r="AE521" i="5"/>
  <c r="O521" i="5"/>
  <c r="N521" i="5"/>
  <c r="M521" i="5"/>
  <c r="L521" i="5"/>
  <c r="K521" i="5"/>
  <c r="J521" i="5"/>
  <c r="I521" i="5"/>
  <c r="BU520" i="5"/>
  <c r="AE520" i="5"/>
  <c r="O520" i="5"/>
  <c r="N520" i="5"/>
  <c r="M520" i="5"/>
  <c r="L520" i="5"/>
  <c r="K520" i="5"/>
  <c r="J520" i="5"/>
  <c r="I520" i="5"/>
  <c r="BU519" i="5"/>
  <c r="AE519" i="5"/>
  <c r="AD519" i="5"/>
  <c r="AC519" i="5"/>
  <c r="AB519" i="5"/>
  <c r="Z519" i="5"/>
  <c r="X519" i="5"/>
  <c r="BU518" i="5"/>
  <c r="AE518" i="5"/>
  <c r="BU517" i="5"/>
  <c r="AE517" i="5"/>
  <c r="BU516" i="5"/>
  <c r="AE516" i="5"/>
  <c r="BU515" i="5"/>
  <c r="AE515" i="5"/>
  <c r="BU514" i="5"/>
  <c r="AE514" i="5"/>
  <c r="BU513" i="5"/>
  <c r="AE513" i="5"/>
  <c r="BU512" i="5"/>
  <c r="BO512" i="5"/>
  <c r="BP512" i="5" s="1"/>
  <c r="BQ512" i="5" s="1"/>
  <c r="BR512" i="5" s="1"/>
  <c r="BS512" i="5" s="1"/>
  <c r="BT512" i="5" s="1"/>
  <c r="AE512" i="5"/>
  <c r="BU511" i="5"/>
  <c r="BO511" i="5"/>
  <c r="BP511" i="5" s="1"/>
  <c r="BQ511" i="5" s="1"/>
  <c r="BR511" i="5" s="1"/>
  <c r="BS511" i="5" s="1"/>
  <c r="BT511" i="5" s="1"/>
  <c r="AE511" i="5"/>
  <c r="BU510" i="5"/>
  <c r="AE510" i="5"/>
  <c r="AC510" i="5"/>
  <c r="AA510" i="5"/>
  <c r="Y510" i="5"/>
  <c r="BU509" i="5"/>
  <c r="AE509" i="5"/>
  <c r="BU508" i="5"/>
  <c r="AE508" i="5"/>
  <c r="AC508" i="5"/>
  <c r="AA508" i="5"/>
  <c r="AA519" i="5" s="1"/>
  <c r="Y508" i="5"/>
  <c r="Y519" i="5" s="1"/>
  <c r="BU507" i="5"/>
  <c r="AE507" i="5"/>
  <c r="BU506" i="5"/>
  <c r="AE506" i="5"/>
  <c r="BU505" i="5"/>
  <c r="AE505" i="5"/>
  <c r="W505" i="5"/>
  <c r="O505" i="5"/>
  <c r="I505" i="5"/>
  <c r="Q505" i="5" s="1"/>
  <c r="BU504" i="5"/>
  <c r="AE504" i="5"/>
  <c r="W504" i="5"/>
  <c r="O504" i="5"/>
  <c r="I504" i="5"/>
  <c r="BU503" i="5"/>
  <c r="AE503" i="5"/>
  <c r="W503" i="5"/>
  <c r="V503" i="5"/>
  <c r="U503" i="5"/>
  <c r="T503" i="5"/>
  <c r="S503" i="5"/>
  <c r="R503" i="5"/>
  <c r="Q503" i="5"/>
  <c r="BU502" i="5"/>
  <c r="AE502" i="5"/>
  <c r="W502" i="5"/>
  <c r="V502" i="5"/>
  <c r="T502" i="5"/>
  <c r="S502" i="5"/>
  <c r="Q502" i="5"/>
  <c r="O502" i="5"/>
  <c r="N502" i="5"/>
  <c r="M502" i="5"/>
  <c r="U502" i="5" s="1"/>
  <c r="L502" i="5"/>
  <c r="K502" i="5"/>
  <c r="J502" i="5"/>
  <c r="R502" i="5" s="1"/>
  <c r="I502" i="5"/>
  <c r="BU501" i="5"/>
  <c r="AE501" i="5"/>
  <c r="BU500" i="5"/>
  <c r="AE500" i="5"/>
  <c r="Q500" i="5"/>
  <c r="O500" i="5"/>
  <c r="W500" i="5" s="1"/>
  <c r="I500" i="5"/>
  <c r="BU499" i="5"/>
  <c r="AE499" i="5"/>
  <c r="W499" i="5"/>
  <c r="V499" i="5"/>
  <c r="U499" i="5"/>
  <c r="T499" i="5"/>
  <c r="S499" i="5"/>
  <c r="R499" i="5"/>
  <c r="Q499" i="5"/>
  <c r="BU498" i="5"/>
  <c r="AE498" i="5"/>
  <c r="BU497" i="5"/>
  <c r="AE497" i="5"/>
  <c r="I497" i="5"/>
  <c r="O497" i="5" s="1"/>
  <c r="BU496" i="5"/>
  <c r="AE496" i="5"/>
  <c r="Q496" i="5"/>
  <c r="I496" i="5"/>
  <c r="O496" i="5" s="1"/>
  <c r="BU495" i="5"/>
  <c r="AE495" i="5"/>
  <c r="Q495" i="5"/>
  <c r="I495" i="5"/>
  <c r="O495" i="5" s="1"/>
  <c r="BU494" i="5"/>
  <c r="AE494" i="5"/>
  <c r="Q494" i="5"/>
  <c r="I494" i="5"/>
  <c r="O494" i="5" s="1"/>
  <c r="BU493" i="5"/>
  <c r="AE493" i="5"/>
  <c r="Q493" i="5"/>
  <c r="I493" i="5"/>
  <c r="O493" i="5" s="1"/>
  <c r="BU492" i="5"/>
  <c r="AE492" i="5"/>
  <c r="W492" i="5"/>
  <c r="Q492" i="5"/>
  <c r="BU491" i="5"/>
  <c r="AE491" i="5"/>
  <c r="BU490" i="5"/>
  <c r="AE490" i="5"/>
  <c r="BU489" i="5"/>
  <c r="AE489" i="5"/>
  <c r="BU488" i="5"/>
  <c r="AE488" i="5"/>
  <c r="BU487" i="5"/>
  <c r="AE487" i="5"/>
  <c r="BU486" i="5"/>
  <c r="AE486" i="5"/>
  <c r="BU485" i="5"/>
  <c r="AE485" i="5"/>
  <c r="BU484" i="5"/>
  <c r="AE484" i="5"/>
  <c r="BU483" i="5"/>
  <c r="AE483" i="5"/>
  <c r="BU482" i="5"/>
  <c r="AE482" i="5"/>
  <c r="BU481" i="5"/>
  <c r="AE481" i="5"/>
  <c r="AC481" i="5"/>
  <c r="AA481" i="5"/>
  <c r="BU480" i="5"/>
  <c r="AE480" i="5"/>
  <c r="AC480" i="5"/>
  <c r="AA480" i="5"/>
  <c r="BU479" i="5"/>
  <c r="AE479" i="5"/>
  <c r="AD479" i="5"/>
  <c r="AC479" i="5"/>
  <c r="AB479" i="5"/>
  <c r="Z479" i="5"/>
  <c r="Y479" i="5"/>
  <c r="X479" i="5"/>
  <c r="BU478" i="5"/>
  <c r="AE478" i="5"/>
  <c r="AD478" i="5"/>
  <c r="AC478" i="5"/>
  <c r="AB478" i="5"/>
  <c r="AA478" i="5"/>
  <c r="Z478" i="5"/>
  <c r="Y478" i="5"/>
  <c r="X478" i="5"/>
  <c r="BU477" i="5"/>
  <c r="AE477" i="5"/>
  <c r="BU476" i="5"/>
  <c r="AE476" i="5"/>
  <c r="BU475" i="5"/>
  <c r="AE475" i="5"/>
  <c r="BU474" i="5"/>
  <c r="AE474" i="5"/>
  <c r="BU473" i="5"/>
  <c r="AE473" i="5"/>
  <c r="BU472" i="5"/>
  <c r="AE472" i="5"/>
  <c r="BU471" i="5"/>
  <c r="AE471" i="5"/>
  <c r="BU470" i="5"/>
  <c r="AE470" i="5"/>
  <c r="AD470" i="5"/>
  <c r="AC470" i="5"/>
  <c r="AB470" i="5"/>
  <c r="Z470" i="5"/>
  <c r="Y470" i="5"/>
  <c r="X470" i="5"/>
  <c r="BU469" i="5"/>
  <c r="AE469" i="5"/>
  <c r="BU468" i="5"/>
  <c r="AE468" i="5"/>
  <c r="BU467" i="5"/>
  <c r="AE467" i="5"/>
  <c r="BU466" i="5"/>
  <c r="AE466" i="5"/>
  <c r="BU465" i="5"/>
  <c r="AE465" i="5"/>
  <c r="BU464" i="5"/>
  <c r="AE464" i="5"/>
  <c r="BU463" i="5"/>
  <c r="AE463" i="5"/>
  <c r="BU462" i="5"/>
  <c r="AE462" i="5"/>
  <c r="BU461" i="5"/>
  <c r="AE461" i="5"/>
  <c r="BU460" i="5"/>
  <c r="AE460" i="5"/>
  <c r="AE459" i="5"/>
  <c r="BU458" i="5"/>
  <c r="AG458" i="5"/>
  <c r="AE458" i="5"/>
  <c r="AD458" i="5"/>
  <c r="AB458" i="5"/>
  <c r="Y458" i="5"/>
  <c r="W458" i="5"/>
  <c r="V458" i="5"/>
  <c r="T458" i="5"/>
  <c r="Q458" i="5"/>
  <c r="K458" i="5"/>
  <c r="H458" i="5"/>
  <c r="BU457" i="5"/>
  <c r="AI457" i="5"/>
  <c r="AI458" i="5" s="1"/>
  <c r="AH457" i="5"/>
  <c r="AH458" i="5" s="1"/>
  <c r="AG457" i="5"/>
  <c r="AF457" i="5"/>
  <c r="AF458" i="5" s="1"/>
  <c r="AE457" i="5"/>
  <c r="AD457" i="5"/>
  <c r="AC457" i="5"/>
  <c r="AC458" i="5" s="1"/>
  <c r="AB457" i="5"/>
  <c r="AA457" i="5"/>
  <c r="AA458" i="5" s="1"/>
  <c r="Z457" i="5"/>
  <c r="Z458" i="5" s="1"/>
  <c r="Y457" i="5"/>
  <c r="X457" i="5"/>
  <c r="X458" i="5" s="1"/>
  <c r="W457" i="5"/>
  <c r="V457" i="5"/>
  <c r="U457" i="5"/>
  <c r="U458" i="5" s="1"/>
  <c r="T457" i="5"/>
  <c r="S457" i="5"/>
  <c r="S458" i="5" s="1"/>
  <c r="R457" i="5"/>
  <c r="R458" i="5" s="1"/>
  <c r="Q457" i="5"/>
  <c r="O457" i="5"/>
  <c r="O458" i="5" s="1"/>
  <c r="K457" i="5"/>
  <c r="J457" i="5"/>
  <c r="J458" i="5" s="1"/>
  <c r="I457" i="5"/>
  <c r="I458" i="5" s="1"/>
  <c r="H457" i="5"/>
  <c r="BU456" i="5"/>
  <c r="AE456" i="5"/>
  <c r="BU455" i="5"/>
  <c r="AE455" i="5"/>
  <c r="BU454" i="5"/>
  <c r="AE454" i="5"/>
  <c r="BU453" i="5"/>
  <c r="AE453" i="5"/>
  <c r="BU452" i="5"/>
  <c r="AE452" i="5"/>
  <c r="BU451" i="5"/>
  <c r="AE451" i="5"/>
  <c r="BU450" i="5"/>
  <c r="AE450" i="5"/>
  <c r="BU449" i="5"/>
  <c r="AE449" i="5"/>
  <c r="BU448" i="5"/>
  <c r="AE448" i="5"/>
  <c r="BU447" i="5"/>
  <c r="AE447" i="5"/>
  <c r="BU446" i="5"/>
  <c r="AE446" i="5"/>
  <c r="BU445" i="5"/>
  <c r="AE445" i="5"/>
  <c r="BU444" i="5"/>
  <c r="AE444" i="5"/>
  <c r="BU443" i="5"/>
  <c r="AE443" i="5"/>
  <c r="BU442" i="5"/>
  <c r="AE442" i="5"/>
  <c r="BU441" i="5"/>
  <c r="AE441" i="5"/>
  <c r="BU440" i="5"/>
  <c r="AE440" i="5"/>
  <c r="BU439" i="5"/>
  <c r="AE439" i="5"/>
  <c r="BU438" i="5"/>
  <c r="AE438" i="5"/>
  <c r="BU437" i="5"/>
  <c r="AE437" i="5"/>
  <c r="BU436" i="5"/>
  <c r="AE436" i="5"/>
  <c r="BU435" i="5"/>
  <c r="AE435" i="5"/>
  <c r="BU434" i="5"/>
  <c r="AE434" i="5"/>
  <c r="BU433" i="5"/>
  <c r="AE433" i="5"/>
  <c r="BU432" i="5"/>
  <c r="AE432" i="5"/>
  <c r="BU431" i="5"/>
  <c r="AE431" i="5"/>
  <c r="BU430" i="5"/>
  <c r="AE430" i="5"/>
  <c r="BU429" i="5"/>
  <c r="AE429" i="5"/>
  <c r="BU428" i="5"/>
  <c r="AE428" i="5"/>
  <c r="BU427" i="5"/>
  <c r="AE427" i="5"/>
  <c r="BU426" i="5"/>
  <c r="AI426" i="5"/>
  <c r="AE426" i="5"/>
  <c r="BU425" i="5"/>
  <c r="AI425" i="5"/>
  <c r="AE425" i="5"/>
  <c r="BU424" i="5"/>
  <c r="AI424" i="5"/>
  <c r="AE424" i="5"/>
  <c r="BU423" i="5"/>
  <c r="AI423" i="5"/>
  <c r="AE423" i="5"/>
  <c r="BU422" i="5"/>
  <c r="AI422" i="5"/>
  <c r="AE422" i="5"/>
  <c r="BU421" i="5"/>
  <c r="AI421" i="5"/>
  <c r="AE421" i="5"/>
  <c r="BU420" i="5"/>
  <c r="AI420" i="5"/>
  <c r="AE420" i="5"/>
  <c r="BU419" i="5"/>
  <c r="AI419" i="5"/>
  <c r="AE419" i="5"/>
  <c r="BU418" i="5"/>
  <c r="AI418" i="5"/>
  <c r="AE418" i="5"/>
  <c r="BU417" i="5"/>
  <c r="AI417" i="5"/>
  <c r="AE417" i="5"/>
  <c r="BU416" i="5"/>
  <c r="AI416" i="5"/>
  <c r="AE416" i="5"/>
  <c r="BU415" i="5"/>
  <c r="BR415" i="5"/>
  <c r="AI415" i="5"/>
  <c r="AE415" i="5"/>
  <c r="BU414" i="5"/>
  <c r="BR414" i="5"/>
  <c r="AI414" i="5"/>
  <c r="AE414" i="5"/>
  <c r="BU413" i="5"/>
  <c r="BR413" i="5"/>
  <c r="AI413" i="5"/>
  <c r="AE413" i="5"/>
  <c r="BU412" i="5"/>
  <c r="AI412" i="5"/>
  <c r="AE412" i="5"/>
  <c r="BU411" i="5"/>
  <c r="AI411" i="5"/>
  <c r="AE411" i="5"/>
  <c r="BU410" i="5"/>
  <c r="AI410" i="5"/>
  <c r="AE410" i="5"/>
  <c r="BU409" i="5"/>
  <c r="AI409" i="5"/>
  <c r="AE409" i="5"/>
  <c r="BU408" i="5"/>
  <c r="AI408" i="5"/>
  <c r="AE408" i="5"/>
  <c r="BU407" i="5"/>
  <c r="AI407" i="5"/>
  <c r="AE407" i="5"/>
  <c r="BU406" i="5"/>
  <c r="AI406" i="5"/>
  <c r="AE406" i="5"/>
  <c r="BU405" i="5"/>
  <c r="AE405" i="5"/>
  <c r="BU404" i="5"/>
  <c r="AE404" i="5"/>
  <c r="AE403" i="5"/>
  <c r="O403" i="5"/>
  <c r="AE402" i="5"/>
  <c r="O402" i="5"/>
  <c r="AE401" i="5"/>
  <c r="AE400" i="5"/>
  <c r="O400" i="5"/>
  <c r="AE399" i="5"/>
  <c r="O399" i="5"/>
  <c r="AE398" i="5"/>
  <c r="O398" i="5"/>
  <c r="AE397" i="5"/>
  <c r="O397" i="5"/>
  <c r="AE396" i="5"/>
  <c r="O396" i="5"/>
  <c r="AE395" i="5"/>
  <c r="O395" i="5"/>
  <c r="AE394" i="5"/>
  <c r="O394" i="5"/>
  <c r="AE393" i="5"/>
  <c r="O393" i="5"/>
  <c r="AE392" i="5"/>
  <c r="O392" i="5"/>
  <c r="AE391" i="5"/>
  <c r="O391" i="5"/>
  <c r="AE390" i="5"/>
  <c r="O390" i="5"/>
  <c r="AE389" i="5"/>
  <c r="O389" i="5"/>
  <c r="AE388" i="5"/>
  <c r="AE387" i="5"/>
  <c r="AE386" i="5"/>
  <c r="O386" i="5"/>
  <c r="AE385" i="5"/>
  <c r="O385" i="5"/>
  <c r="AE384" i="5"/>
  <c r="O384" i="5"/>
  <c r="AE383" i="5"/>
  <c r="O383" i="5"/>
  <c r="AE382" i="5"/>
  <c r="O382" i="5"/>
  <c r="AE381" i="5"/>
  <c r="O381" i="5"/>
  <c r="AE380" i="5"/>
  <c r="O380" i="5"/>
  <c r="AE379" i="5"/>
  <c r="O379" i="5"/>
  <c r="AE378" i="5"/>
  <c r="O378" i="5"/>
  <c r="AE377" i="5"/>
  <c r="O377" i="5"/>
  <c r="AE376" i="5"/>
  <c r="O376" i="5"/>
  <c r="AE375" i="5"/>
  <c r="O375" i="5"/>
  <c r="AE374" i="5"/>
  <c r="O374" i="5"/>
  <c r="AE373" i="5"/>
  <c r="O373" i="5"/>
  <c r="AE372" i="5"/>
  <c r="O372" i="5"/>
  <c r="AE371" i="5"/>
  <c r="O371" i="5"/>
  <c r="AE370" i="5"/>
  <c r="AE369" i="5"/>
  <c r="O369" i="5"/>
  <c r="AE368" i="5"/>
  <c r="O368" i="5"/>
  <c r="AE367" i="5"/>
  <c r="O367" i="5"/>
  <c r="AE366" i="5"/>
  <c r="O366" i="5"/>
  <c r="AE365" i="5"/>
  <c r="O365" i="5"/>
  <c r="AE364" i="5"/>
  <c r="O364" i="5"/>
  <c r="AE363" i="5"/>
  <c r="O363" i="5"/>
  <c r="AE362" i="5"/>
  <c r="O362" i="5"/>
  <c r="AE361" i="5"/>
  <c r="O361" i="5"/>
  <c r="AE360" i="5"/>
  <c r="O360" i="5"/>
  <c r="AE359" i="5"/>
  <c r="O359" i="5"/>
  <c r="AE358" i="5"/>
  <c r="O358" i="5"/>
  <c r="AE357" i="5"/>
  <c r="O357" i="5"/>
  <c r="AE356" i="5"/>
  <c r="O356" i="5"/>
  <c r="AE355" i="5"/>
  <c r="O355" i="5"/>
  <c r="AE354" i="5"/>
  <c r="AE353" i="5"/>
  <c r="O353" i="5"/>
  <c r="AE352" i="5"/>
  <c r="AE351" i="5"/>
  <c r="O351" i="5"/>
  <c r="AE350" i="5"/>
  <c r="AE349" i="5"/>
  <c r="O349" i="5"/>
  <c r="AE348" i="5"/>
  <c r="AE347" i="5"/>
  <c r="O347" i="5"/>
  <c r="AE346" i="5"/>
  <c r="AE345" i="5"/>
  <c r="O345" i="5"/>
  <c r="AE344" i="5"/>
  <c r="AE343" i="5"/>
  <c r="O343" i="5"/>
  <c r="AE342" i="5"/>
  <c r="O342" i="5"/>
  <c r="AE341" i="5"/>
  <c r="O341" i="5"/>
  <c r="AE340" i="5"/>
  <c r="O340" i="5"/>
  <c r="AE339" i="5"/>
  <c r="AE338" i="5"/>
  <c r="AE337" i="5"/>
  <c r="AE336" i="5"/>
  <c r="AE335" i="5"/>
  <c r="AE334" i="5"/>
  <c r="AE333" i="5"/>
  <c r="AE332" i="5"/>
  <c r="AE331" i="5"/>
  <c r="AE330" i="5"/>
  <c r="AE329" i="5"/>
  <c r="AE328" i="5"/>
  <c r="AE327" i="5"/>
  <c r="AE326" i="5"/>
  <c r="AE325" i="5"/>
  <c r="AE324" i="5"/>
  <c r="AE323" i="5"/>
  <c r="AE322" i="5"/>
  <c r="AE321" i="5"/>
  <c r="AE320" i="5"/>
  <c r="AE319" i="5"/>
  <c r="AE318" i="5"/>
  <c r="AE317" i="5"/>
  <c r="AE316" i="5"/>
  <c r="AE315" i="5"/>
  <c r="BU314" i="5"/>
  <c r="AE314" i="5"/>
  <c r="M314" i="5"/>
  <c r="N314" i="5" s="1"/>
  <c r="L314" i="5"/>
  <c r="BU313" i="5"/>
  <c r="AE313" i="5"/>
  <c r="M313" i="5"/>
  <c r="N313" i="5" s="1"/>
  <c r="L313" i="5"/>
  <c r="BU312" i="5"/>
  <c r="AE312" i="5"/>
  <c r="N312" i="5"/>
  <c r="M312" i="5"/>
  <c r="L312" i="5"/>
  <c r="BU311" i="5"/>
  <c r="AE311" i="5"/>
  <c r="AE310" i="5"/>
  <c r="AE309" i="5"/>
  <c r="AE308" i="5"/>
  <c r="AE307" i="5"/>
  <c r="AE306" i="5"/>
  <c r="AE305" i="5"/>
  <c r="AE304" i="5"/>
  <c r="AE303" i="5"/>
  <c r="AE302" i="5"/>
  <c r="AE301" i="5"/>
  <c r="AE300" i="5"/>
  <c r="AE299" i="5"/>
  <c r="AE298" i="5"/>
  <c r="AE297" i="5"/>
  <c r="AE296" i="5"/>
  <c r="AE295" i="5"/>
  <c r="AE294" i="5"/>
  <c r="AE293" i="5"/>
  <c r="AE292" i="5"/>
  <c r="AE291" i="5"/>
  <c r="AE290" i="5"/>
  <c r="AE289" i="5"/>
  <c r="AE288" i="5"/>
  <c r="AE287" i="5"/>
  <c r="AE286" i="5"/>
  <c r="AE285" i="5"/>
  <c r="AE284" i="5"/>
  <c r="AE283" i="5"/>
  <c r="AE282" i="5"/>
  <c r="AE281" i="5"/>
  <c r="AE280" i="5"/>
  <c r="AE279" i="5"/>
  <c r="AE278" i="5"/>
  <c r="AE277" i="5"/>
  <c r="AE276" i="5"/>
  <c r="AE275" i="5"/>
  <c r="AE274" i="5"/>
  <c r="AE273" i="5"/>
  <c r="AE272" i="5"/>
  <c r="AE271" i="5"/>
  <c r="AE270" i="5"/>
  <c r="AE269" i="5"/>
  <c r="AE268" i="5"/>
  <c r="AE267" i="5"/>
  <c r="AE266" i="5"/>
  <c r="AE265" i="5"/>
  <c r="AE264" i="5"/>
  <c r="AE263" i="5"/>
  <c r="AE262" i="5"/>
  <c r="AE261" i="5"/>
  <c r="AE260" i="5"/>
  <c r="AE259" i="5"/>
  <c r="AE258" i="5"/>
  <c r="AE257" i="5"/>
  <c r="AE256" i="5"/>
  <c r="AE255" i="5"/>
  <c r="AE254" i="5"/>
  <c r="AE253" i="5"/>
  <c r="AE252" i="5"/>
  <c r="AE251" i="5"/>
  <c r="AE250" i="5"/>
  <c r="AE249" i="5"/>
  <c r="AE248" i="5"/>
  <c r="AE247" i="5"/>
  <c r="AE246" i="5"/>
  <c r="AE245" i="5"/>
  <c r="AE244" i="5"/>
  <c r="AE243" i="5"/>
  <c r="AE242" i="5"/>
  <c r="AE241" i="5"/>
  <c r="AE240" i="5"/>
  <c r="AE239" i="5"/>
  <c r="AE238" i="5"/>
  <c r="AE237" i="5"/>
  <c r="AE236" i="5"/>
  <c r="AE235" i="5"/>
  <c r="BU234" i="5"/>
  <c r="AE234" i="5"/>
  <c r="M234" i="5"/>
  <c r="N234" i="5" s="1"/>
  <c r="CI233" i="5"/>
  <c r="BU233" i="5"/>
  <c r="AE233" i="5"/>
  <c r="N233" i="5"/>
  <c r="M233" i="5"/>
  <c r="L233" i="5"/>
  <c r="J233" i="5"/>
  <c r="BU232" i="5"/>
  <c r="AE232" i="5"/>
  <c r="M232" i="5"/>
  <c r="N232" i="5" s="1"/>
  <c r="L232" i="5"/>
  <c r="J232" i="5"/>
  <c r="BU231" i="5"/>
  <c r="AE231" i="5"/>
  <c r="M231" i="5"/>
  <c r="N231" i="5" s="1"/>
  <c r="J231" i="5"/>
  <c r="CI230" i="5"/>
  <c r="BU230" i="5"/>
  <c r="AE230" i="5"/>
  <c r="N230" i="5"/>
  <c r="M230" i="5"/>
  <c r="L230" i="5"/>
  <c r="J230" i="5"/>
  <c r="BU229" i="5"/>
  <c r="AE229" i="5"/>
  <c r="M229" i="5"/>
  <c r="N229" i="5" s="1"/>
  <c r="L229" i="5"/>
  <c r="J229" i="5"/>
  <c r="CI228" i="5"/>
  <c r="BU228" i="5"/>
  <c r="AE228" i="5"/>
  <c r="N228" i="5"/>
  <c r="M228" i="5"/>
  <c r="L228" i="5"/>
  <c r="J228" i="5"/>
  <c r="BU227" i="5"/>
  <c r="AE227" i="5"/>
  <c r="M227" i="5"/>
  <c r="N227" i="5" s="1"/>
  <c r="L227" i="5"/>
  <c r="J227" i="5"/>
  <c r="BU226" i="5"/>
  <c r="AE226" i="5"/>
  <c r="M226" i="5"/>
  <c r="N226" i="5" s="1"/>
  <c r="BU225" i="5"/>
  <c r="AE225" i="5"/>
  <c r="M225" i="5"/>
  <c r="N225" i="5" s="1"/>
  <c r="L225" i="5"/>
  <c r="J225" i="5"/>
  <c r="BU224" i="5"/>
  <c r="AE224" i="5"/>
  <c r="M224" i="5"/>
  <c r="L224" i="5" s="1"/>
  <c r="L457" i="5" s="1"/>
  <c r="L458" i="5" s="1"/>
  <c r="AE223" i="5"/>
  <c r="N223" i="5"/>
  <c r="M223" i="5"/>
  <c r="L223" i="5"/>
  <c r="BU222" i="5"/>
  <c r="AE222" i="5"/>
  <c r="BU221" i="5"/>
  <c r="AE221" i="5"/>
  <c r="M221" i="5"/>
  <c r="N221" i="5" s="1"/>
  <c r="BU220" i="5"/>
  <c r="AE220" i="5"/>
  <c r="M220" i="5"/>
  <c r="L220" i="5" s="1"/>
  <c r="BU219" i="5"/>
  <c r="AE219" i="5"/>
  <c r="M219" i="5"/>
  <c r="N219" i="5" s="1"/>
  <c r="BU218" i="5"/>
  <c r="AE218" i="5"/>
  <c r="M218" i="5"/>
  <c r="N218" i="5" s="1"/>
  <c r="L218" i="5"/>
  <c r="BU217" i="5"/>
  <c r="AE217" i="5"/>
  <c r="M217" i="5"/>
  <c r="N217" i="5" s="1"/>
  <c r="L217" i="5"/>
  <c r="J217" i="5"/>
  <c r="BU216" i="5"/>
  <c r="AE216" i="5"/>
  <c r="M216" i="5"/>
  <c r="N216" i="5" s="1"/>
  <c r="BU215" i="5"/>
  <c r="AE215" i="5"/>
  <c r="M215" i="5"/>
  <c r="N215" i="5" s="1"/>
  <c r="L215" i="5"/>
  <c r="BU214" i="5"/>
  <c r="AE214" i="5"/>
  <c r="M214" i="5"/>
  <c r="N214" i="5" s="1"/>
  <c r="L214" i="5"/>
  <c r="BU213" i="5"/>
  <c r="AE213" i="5"/>
  <c r="N213" i="5"/>
  <c r="M213" i="5"/>
  <c r="L213" i="5"/>
  <c r="AE212" i="5"/>
  <c r="O212" i="5"/>
  <c r="AE211" i="5"/>
  <c r="O211" i="5"/>
  <c r="AE210" i="5"/>
  <c r="O210" i="5"/>
  <c r="AE209" i="5"/>
  <c r="O209" i="5"/>
  <c r="AE208" i="5"/>
  <c r="O208" i="5"/>
  <c r="AE207" i="5"/>
  <c r="O207" i="5"/>
  <c r="AE206" i="5"/>
  <c r="O206" i="5"/>
  <c r="AE205" i="5"/>
  <c r="O205" i="5"/>
  <c r="AE204" i="5"/>
  <c r="O204" i="5"/>
  <c r="AE203" i="5"/>
  <c r="O203" i="5"/>
  <c r="AE202" i="5"/>
  <c r="O202" i="5"/>
  <c r="AE201" i="5"/>
  <c r="AE200" i="5"/>
  <c r="AE199" i="5"/>
  <c r="AE198" i="5"/>
  <c r="AE197" i="5"/>
  <c r="BN196" i="5"/>
  <c r="AE196" i="5"/>
  <c r="AE195" i="5"/>
  <c r="AE194" i="5"/>
  <c r="AE193" i="5"/>
  <c r="AE192" i="5"/>
  <c r="AE191" i="5"/>
  <c r="DR190" i="5"/>
  <c r="DQ190" i="5"/>
  <c r="DP190" i="5"/>
  <c r="DO190" i="5"/>
  <c r="DN190" i="5"/>
  <c r="DM190" i="5"/>
  <c r="DL190" i="5"/>
  <c r="BU190" i="5"/>
  <c r="AE190" i="5"/>
  <c r="DR189" i="5"/>
  <c r="DQ189" i="5"/>
  <c r="DP189" i="5"/>
  <c r="DO189" i="5"/>
  <c r="DN189" i="5"/>
  <c r="DM189" i="5"/>
  <c r="DL189" i="5"/>
  <c r="BU189" i="5"/>
  <c r="AE189" i="5"/>
  <c r="DR188" i="5"/>
  <c r="DQ188" i="5"/>
  <c r="DP188" i="5"/>
  <c r="DO188" i="5"/>
  <c r="DN188" i="5"/>
  <c r="DM188" i="5"/>
  <c r="DL188" i="5"/>
  <c r="BU188" i="5"/>
  <c r="AE188" i="5"/>
  <c r="DR187" i="5"/>
  <c r="DQ187" i="5"/>
  <c r="DP187" i="5"/>
  <c r="DO187" i="5"/>
  <c r="DN187" i="5"/>
  <c r="DM187" i="5"/>
  <c r="DL187" i="5"/>
  <c r="BU187" i="5"/>
  <c r="AE187" i="5"/>
  <c r="DR186" i="5"/>
  <c r="DQ186" i="5"/>
  <c r="DP186" i="5"/>
  <c r="DO186" i="5"/>
  <c r="DN186" i="5"/>
  <c r="DM186" i="5"/>
  <c r="DL186" i="5"/>
  <c r="BU186" i="5"/>
  <c r="AE186" i="5"/>
  <c r="DR185" i="5"/>
  <c r="DQ185" i="5"/>
  <c r="DP185" i="5"/>
  <c r="DO185" i="5"/>
  <c r="DN185" i="5"/>
  <c r="DM185" i="5"/>
  <c r="DL185" i="5"/>
  <c r="BU185" i="5"/>
  <c r="AE185" i="5"/>
  <c r="DR184" i="5"/>
  <c r="DQ184" i="5"/>
  <c r="DP184" i="5"/>
  <c r="DO184" i="5"/>
  <c r="DN184" i="5"/>
  <c r="DM184" i="5"/>
  <c r="DL184" i="5"/>
  <c r="BU184" i="5"/>
  <c r="AE184" i="5"/>
  <c r="DR183" i="5"/>
  <c r="DQ183" i="5"/>
  <c r="DP183" i="5"/>
  <c r="DO183" i="5"/>
  <c r="DN183" i="5"/>
  <c r="DM183" i="5"/>
  <c r="DL183" i="5"/>
  <c r="BU183" i="5"/>
  <c r="AE183" i="5"/>
  <c r="DR182" i="5"/>
  <c r="DQ182" i="5"/>
  <c r="DP182" i="5"/>
  <c r="DO182" i="5"/>
  <c r="DN182" i="5"/>
  <c r="DM182" i="5"/>
  <c r="DL182" i="5"/>
  <c r="BU182" i="5"/>
  <c r="AE182" i="5"/>
  <c r="DR181" i="5"/>
  <c r="DQ181" i="5"/>
  <c r="DP181" i="5"/>
  <c r="DO181" i="5"/>
  <c r="DN181" i="5"/>
  <c r="DM181" i="5"/>
  <c r="DL181" i="5"/>
  <c r="BU181" i="5"/>
  <c r="AE181" i="5"/>
  <c r="DR180" i="5"/>
  <c r="DQ180" i="5"/>
  <c r="DP180" i="5"/>
  <c r="DO180" i="5"/>
  <c r="DN180" i="5"/>
  <c r="DM180" i="5"/>
  <c r="DL180" i="5"/>
  <c r="BU180" i="5"/>
  <c r="AE180" i="5"/>
  <c r="DR179" i="5"/>
  <c r="DQ179" i="5"/>
  <c r="DP179" i="5"/>
  <c r="DO179" i="5"/>
  <c r="DN179" i="5"/>
  <c r="DM179" i="5"/>
  <c r="DL179" i="5"/>
  <c r="BU179" i="5"/>
  <c r="AE179" i="5"/>
  <c r="DR178" i="5"/>
  <c r="DQ178" i="5"/>
  <c r="DP178" i="5"/>
  <c r="DO178" i="5"/>
  <c r="DN178" i="5"/>
  <c r="DM178" i="5"/>
  <c r="DL178" i="5"/>
  <c r="BU178" i="5"/>
  <c r="AE178" i="5"/>
  <c r="DR177" i="5"/>
  <c r="DQ177" i="5"/>
  <c r="DP177" i="5"/>
  <c r="DO177" i="5"/>
  <c r="DN177" i="5"/>
  <c r="DM177" i="5"/>
  <c r="DL177" i="5"/>
  <c r="BU177" i="5"/>
  <c r="AE177" i="5"/>
  <c r="DR176" i="5"/>
  <c r="DQ176" i="5"/>
  <c r="DP176" i="5"/>
  <c r="DO176" i="5"/>
  <c r="DN176" i="5"/>
  <c r="DM176" i="5"/>
  <c r="DL176" i="5"/>
  <c r="BU176" i="5"/>
  <c r="AE176" i="5"/>
  <c r="DR175" i="5"/>
  <c r="DQ175" i="5"/>
  <c r="DP175" i="5"/>
  <c r="DO175" i="5"/>
  <c r="DN175" i="5"/>
  <c r="DM175" i="5"/>
  <c r="DL175" i="5"/>
  <c r="BU175" i="5"/>
  <c r="AE175" i="5"/>
  <c r="DR174" i="5"/>
  <c r="DQ174" i="5"/>
  <c r="DP174" i="5"/>
  <c r="DO174" i="5"/>
  <c r="DN174" i="5"/>
  <c r="DM174" i="5"/>
  <c r="DL174" i="5"/>
  <c r="BU174" i="5"/>
  <c r="AE174" i="5"/>
  <c r="DR173" i="5"/>
  <c r="DQ173" i="5"/>
  <c r="DP173" i="5"/>
  <c r="DO173" i="5"/>
  <c r="DN173" i="5"/>
  <c r="DM173" i="5"/>
  <c r="DL173" i="5"/>
  <c r="BU173" i="5"/>
  <c r="AE173" i="5"/>
  <c r="DR172" i="5"/>
  <c r="DQ172" i="5"/>
  <c r="DP172" i="5"/>
  <c r="DO172" i="5"/>
  <c r="DN172" i="5"/>
  <c r="DM172" i="5"/>
  <c r="DL172" i="5"/>
  <c r="BU172" i="5"/>
  <c r="AE172" i="5"/>
  <c r="DR171" i="5"/>
  <c r="DQ171" i="5"/>
  <c r="DP171" i="5"/>
  <c r="DO171" i="5"/>
  <c r="DN171" i="5"/>
  <c r="DM171" i="5"/>
  <c r="DL171" i="5"/>
  <c r="BU171" i="5"/>
  <c r="AE171" i="5"/>
  <c r="DR170" i="5"/>
  <c r="DQ170" i="5"/>
  <c r="DP170" i="5"/>
  <c r="DO170" i="5"/>
  <c r="DN170" i="5"/>
  <c r="DM170" i="5"/>
  <c r="DL170" i="5"/>
  <c r="BU170" i="5"/>
  <c r="AE170" i="5"/>
  <c r="DR169" i="5"/>
  <c r="DQ169" i="5"/>
  <c r="DP169" i="5"/>
  <c r="DO169" i="5"/>
  <c r="DN169" i="5"/>
  <c r="DM169" i="5"/>
  <c r="DL169" i="5"/>
  <c r="BU169" i="5"/>
  <c r="AE169" i="5"/>
  <c r="DR168" i="5"/>
  <c r="DQ168" i="5"/>
  <c r="DP168" i="5"/>
  <c r="DO168" i="5"/>
  <c r="DN168" i="5"/>
  <c r="DM168" i="5"/>
  <c r="DL168" i="5"/>
  <c r="BU168" i="5"/>
  <c r="AE168" i="5"/>
  <c r="DR167" i="5"/>
  <c r="DQ167" i="5"/>
  <c r="DP167" i="5"/>
  <c r="DO167" i="5"/>
  <c r="DN167" i="5"/>
  <c r="DM167" i="5"/>
  <c r="DL167" i="5"/>
  <c r="BU167" i="5"/>
  <c r="AE167" i="5"/>
  <c r="DR166" i="5"/>
  <c r="DQ166" i="5"/>
  <c r="DP166" i="5"/>
  <c r="DO166" i="5"/>
  <c r="DN166" i="5"/>
  <c r="DM166" i="5"/>
  <c r="DL166" i="5"/>
  <c r="BU166" i="5"/>
  <c r="AE166" i="5"/>
  <c r="DR165" i="5"/>
  <c r="DQ165" i="5"/>
  <c r="DP165" i="5"/>
  <c r="DO165" i="5"/>
  <c r="DN165" i="5"/>
  <c r="DM165" i="5"/>
  <c r="DL165" i="5"/>
  <c r="BU165" i="5"/>
  <c r="AE165" i="5"/>
  <c r="DR164" i="5"/>
  <c r="DQ164" i="5"/>
  <c r="DP164" i="5"/>
  <c r="DO164" i="5"/>
  <c r="DN164" i="5"/>
  <c r="DM164" i="5"/>
  <c r="DL164" i="5"/>
  <c r="BU164" i="5"/>
  <c r="AE164" i="5"/>
  <c r="DR163" i="5"/>
  <c r="DQ163" i="5"/>
  <c r="DP163" i="5"/>
  <c r="DO163" i="5"/>
  <c r="DN163" i="5"/>
  <c r="DM163" i="5"/>
  <c r="DL163" i="5"/>
  <c r="BU163" i="5"/>
  <c r="AE163" i="5"/>
  <c r="DR162" i="5"/>
  <c r="DQ162" i="5"/>
  <c r="DP162" i="5"/>
  <c r="DO162" i="5"/>
  <c r="DN162" i="5"/>
  <c r="DM162" i="5"/>
  <c r="DL162" i="5"/>
  <c r="BN162" i="5" s="1"/>
  <c r="BO162" i="5" s="1"/>
  <c r="BP162" i="5" s="1"/>
  <c r="BQ162" i="5" s="1"/>
  <c r="BR162" i="5" s="1"/>
  <c r="BU162" i="5"/>
  <c r="AE162" i="5"/>
  <c r="DR161" i="5"/>
  <c r="DQ161" i="5"/>
  <c r="DP161" i="5"/>
  <c r="DO161" i="5"/>
  <c r="DN161" i="5"/>
  <c r="DM161" i="5"/>
  <c r="DL161" i="5"/>
  <c r="BU161" i="5"/>
  <c r="AE161" i="5"/>
  <c r="DR160" i="5"/>
  <c r="DQ160" i="5"/>
  <c r="DP160" i="5"/>
  <c r="DO160" i="5"/>
  <c r="DN160" i="5"/>
  <c r="DM160" i="5"/>
  <c r="DL160" i="5"/>
  <c r="BU160" i="5"/>
  <c r="AE160" i="5"/>
  <c r="DR159" i="5"/>
  <c r="DQ159" i="5"/>
  <c r="DP159" i="5"/>
  <c r="DO159" i="5"/>
  <c r="DN159" i="5"/>
  <c r="DM159" i="5"/>
  <c r="DL159" i="5"/>
  <c r="BU159" i="5"/>
  <c r="AE159" i="5"/>
  <c r="DR158" i="5"/>
  <c r="DQ158" i="5"/>
  <c r="DP158" i="5"/>
  <c r="DO158" i="5"/>
  <c r="DN158" i="5"/>
  <c r="DM158" i="5"/>
  <c r="DL158" i="5"/>
  <c r="BU158" i="5"/>
  <c r="AE158" i="5"/>
  <c r="DR157" i="5"/>
  <c r="DQ157" i="5"/>
  <c r="DP157" i="5"/>
  <c r="DO157" i="5"/>
  <c r="DN157" i="5"/>
  <c r="DM157" i="5"/>
  <c r="DL157" i="5"/>
  <c r="BU157" i="5"/>
  <c r="AE157" i="5"/>
  <c r="DR156" i="5"/>
  <c r="DQ156" i="5"/>
  <c r="DP156" i="5"/>
  <c r="DO156" i="5"/>
  <c r="DN156" i="5"/>
  <c r="DM156" i="5"/>
  <c r="DL156" i="5"/>
  <c r="BU156" i="5"/>
  <c r="AE156" i="5"/>
  <c r="DR155" i="5"/>
  <c r="DQ155" i="5"/>
  <c r="DP155" i="5"/>
  <c r="DO155" i="5"/>
  <c r="DN155" i="5"/>
  <c r="DM155" i="5"/>
  <c r="DL155" i="5"/>
  <c r="BU155" i="5"/>
  <c r="AE155" i="5"/>
  <c r="DR154" i="5"/>
  <c r="DQ154" i="5"/>
  <c r="DP154" i="5"/>
  <c r="DO154" i="5"/>
  <c r="DN154" i="5"/>
  <c r="DM154" i="5"/>
  <c r="DL154" i="5"/>
  <c r="BN154" i="5" s="1"/>
  <c r="BU154" i="5"/>
  <c r="AE154" i="5"/>
  <c r="DR153" i="5"/>
  <c r="DQ153" i="5"/>
  <c r="DP153" i="5"/>
  <c r="DO153" i="5"/>
  <c r="DN153" i="5"/>
  <c r="DM153" i="5"/>
  <c r="DL153" i="5"/>
  <c r="BU153" i="5"/>
  <c r="AE153" i="5"/>
  <c r="DR152" i="5"/>
  <c r="DQ152" i="5"/>
  <c r="DP152" i="5"/>
  <c r="DO152" i="5"/>
  <c r="DN152" i="5"/>
  <c r="DM152" i="5"/>
  <c r="DL152" i="5"/>
  <c r="BN152" i="5" s="1"/>
  <c r="BU152" i="5"/>
  <c r="AE152" i="5"/>
  <c r="DR151" i="5"/>
  <c r="DQ151" i="5"/>
  <c r="DP151" i="5"/>
  <c r="DO151" i="5"/>
  <c r="DN151" i="5"/>
  <c r="DM151" i="5"/>
  <c r="DL151" i="5"/>
  <c r="BU151" i="5"/>
  <c r="AE151" i="5"/>
  <c r="DR150" i="5"/>
  <c r="DQ150" i="5"/>
  <c r="DP150" i="5"/>
  <c r="DO150" i="5"/>
  <c r="DN150" i="5"/>
  <c r="DM150" i="5"/>
  <c r="DL150" i="5"/>
  <c r="BU150" i="5"/>
  <c r="AE150" i="5"/>
  <c r="DR149" i="5"/>
  <c r="DQ149" i="5"/>
  <c r="DP149" i="5"/>
  <c r="DO149" i="5"/>
  <c r="DN149" i="5"/>
  <c r="DM149" i="5"/>
  <c r="DL149" i="5"/>
  <c r="BU149" i="5"/>
  <c r="AE149" i="5"/>
  <c r="DR148" i="5"/>
  <c r="DQ148" i="5"/>
  <c r="DP148" i="5"/>
  <c r="DO148" i="5"/>
  <c r="DN148" i="5"/>
  <c r="DM148" i="5"/>
  <c r="DL148" i="5"/>
  <c r="BU148" i="5"/>
  <c r="AE148" i="5"/>
  <c r="DR147" i="5"/>
  <c r="DQ147" i="5"/>
  <c r="DP147" i="5"/>
  <c r="DO147" i="5"/>
  <c r="DN147" i="5"/>
  <c r="DM147" i="5"/>
  <c r="DL147" i="5"/>
  <c r="BU147" i="5"/>
  <c r="AE147" i="5"/>
  <c r="DR146" i="5"/>
  <c r="DQ146" i="5"/>
  <c r="DP146" i="5"/>
  <c r="DO146" i="5"/>
  <c r="DN146" i="5"/>
  <c r="DM146" i="5"/>
  <c r="DL146" i="5"/>
  <c r="BU146" i="5"/>
  <c r="AE146" i="5"/>
  <c r="DR145" i="5"/>
  <c r="DQ145" i="5"/>
  <c r="DP145" i="5"/>
  <c r="DO145" i="5"/>
  <c r="DN145" i="5"/>
  <c r="DM145" i="5"/>
  <c r="DL145" i="5"/>
  <c r="BN145" i="5" s="1"/>
  <c r="BU145" i="5"/>
  <c r="AE145" i="5"/>
  <c r="DR144" i="5"/>
  <c r="DQ144" i="5"/>
  <c r="DP144" i="5"/>
  <c r="DO144" i="5"/>
  <c r="DN144" i="5"/>
  <c r="DM144" i="5"/>
  <c r="DL144" i="5"/>
  <c r="BN144" i="5" s="1"/>
  <c r="BU144" i="5"/>
  <c r="AE144" i="5"/>
  <c r="DR143" i="5"/>
  <c r="DQ143" i="5"/>
  <c r="DP143" i="5"/>
  <c r="DO143" i="5"/>
  <c r="DN143" i="5"/>
  <c r="DM143" i="5"/>
  <c r="DL143" i="5"/>
  <c r="BU143" i="5"/>
  <c r="AE143" i="5"/>
  <c r="DR142" i="5"/>
  <c r="DQ142" i="5"/>
  <c r="DP142" i="5"/>
  <c r="DO142" i="5"/>
  <c r="DN142" i="5"/>
  <c r="DM142" i="5"/>
  <c r="DL142" i="5"/>
  <c r="BU142" i="5"/>
  <c r="AE142" i="5"/>
  <c r="DR141" i="5"/>
  <c r="DQ141" i="5"/>
  <c r="DP141" i="5"/>
  <c r="DO141" i="5"/>
  <c r="DN141" i="5"/>
  <c r="DM141" i="5"/>
  <c r="DL141" i="5"/>
  <c r="BU141" i="5"/>
  <c r="AE141" i="5"/>
  <c r="DR140" i="5"/>
  <c r="DQ140" i="5"/>
  <c r="DP140" i="5"/>
  <c r="DO140" i="5"/>
  <c r="DN140" i="5"/>
  <c r="DM140" i="5"/>
  <c r="DL140" i="5"/>
  <c r="BU140" i="5"/>
  <c r="AE140" i="5"/>
  <c r="DR139" i="5"/>
  <c r="DQ139" i="5"/>
  <c r="DP139" i="5"/>
  <c r="DO139" i="5"/>
  <c r="DN139" i="5"/>
  <c r="DM139" i="5"/>
  <c r="DL139" i="5"/>
  <c r="BU139" i="5"/>
  <c r="AE139" i="5"/>
  <c r="DR138" i="5"/>
  <c r="DQ138" i="5"/>
  <c r="DP138" i="5"/>
  <c r="DO138" i="5"/>
  <c r="DN138" i="5"/>
  <c r="DM138" i="5"/>
  <c r="DL138" i="5"/>
  <c r="BU138" i="5"/>
  <c r="AE138" i="5"/>
  <c r="DR137" i="5"/>
  <c r="DQ137" i="5"/>
  <c r="DP137" i="5"/>
  <c r="DO137" i="5"/>
  <c r="DN137" i="5"/>
  <c r="DM137" i="5"/>
  <c r="DL137" i="5"/>
  <c r="BU137" i="5"/>
  <c r="AE137" i="5"/>
  <c r="DR136" i="5"/>
  <c r="DQ136" i="5"/>
  <c r="DP136" i="5"/>
  <c r="DO136" i="5"/>
  <c r="DN136" i="5"/>
  <c r="DM136" i="5"/>
  <c r="DL136" i="5"/>
  <c r="BN136" i="5" s="1"/>
  <c r="BQ136" i="5" s="1"/>
  <c r="BU136" i="5"/>
  <c r="AE136" i="5"/>
  <c r="DR135" i="5"/>
  <c r="DQ135" i="5"/>
  <c r="DP135" i="5"/>
  <c r="DO135" i="5"/>
  <c r="DN135" i="5"/>
  <c r="DM135" i="5"/>
  <c r="DL135" i="5"/>
  <c r="BU135" i="5"/>
  <c r="AE135" i="5"/>
  <c r="DR134" i="5"/>
  <c r="DQ134" i="5"/>
  <c r="DP134" i="5"/>
  <c r="DO134" i="5"/>
  <c r="DN134" i="5"/>
  <c r="DM134" i="5"/>
  <c r="DL134" i="5"/>
  <c r="BU134" i="5"/>
  <c r="AE134" i="5"/>
  <c r="DR133" i="5"/>
  <c r="DQ133" i="5"/>
  <c r="DP133" i="5"/>
  <c r="DO133" i="5"/>
  <c r="DN133" i="5"/>
  <c r="DM133" i="5"/>
  <c r="DL133" i="5"/>
  <c r="BU133" i="5"/>
  <c r="AE133" i="5"/>
  <c r="DR132" i="5"/>
  <c r="DQ132" i="5"/>
  <c r="DP132" i="5"/>
  <c r="DO132" i="5"/>
  <c r="DN132" i="5"/>
  <c r="DM132" i="5"/>
  <c r="DL132" i="5"/>
  <c r="BU132" i="5"/>
  <c r="AE132" i="5"/>
  <c r="DR131" i="5"/>
  <c r="DQ131" i="5"/>
  <c r="DP131" i="5"/>
  <c r="DO131" i="5"/>
  <c r="DN131" i="5"/>
  <c r="DM131" i="5"/>
  <c r="DL131" i="5"/>
  <c r="BU131" i="5"/>
  <c r="AE131" i="5"/>
  <c r="DR130" i="5"/>
  <c r="DQ130" i="5"/>
  <c r="DP130" i="5"/>
  <c r="DO130" i="5"/>
  <c r="DN130" i="5"/>
  <c r="DM130" i="5"/>
  <c r="DL130" i="5"/>
  <c r="BU130" i="5"/>
  <c r="AE130" i="5"/>
  <c r="DR129" i="5"/>
  <c r="DQ129" i="5"/>
  <c r="DP129" i="5"/>
  <c r="DO129" i="5"/>
  <c r="DN129" i="5"/>
  <c r="DM129" i="5"/>
  <c r="DL129" i="5"/>
  <c r="BU129" i="5"/>
  <c r="AE129" i="5"/>
  <c r="DR128" i="5"/>
  <c r="DQ128" i="5"/>
  <c r="DP128" i="5"/>
  <c r="DO128" i="5"/>
  <c r="DN128" i="5"/>
  <c r="DM128" i="5"/>
  <c r="DL128" i="5"/>
  <c r="BN128" i="5" s="1"/>
  <c r="BU128" i="5"/>
  <c r="AE128" i="5"/>
  <c r="DR127" i="5"/>
  <c r="DQ127" i="5"/>
  <c r="DP127" i="5"/>
  <c r="DO127" i="5"/>
  <c r="DN127" i="5"/>
  <c r="DM127" i="5"/>
  <c r="DL127" i="5"/>
  <c r="BU127" i="5"/>
  <c r="AE127" i="5"/>
  <c r="DR126" i="5"/>
  <c r="DQ126" i="5"/>
  <c r="DP126" i="5"/>
  <c r="DO126" i="5"/>
  <c r="DN126" i="5"/>
  <c r="DM126" i="5"/>
  <c r="DL126" i="5"/>
  <c r="BU126" i="5"/>
  <c r="AE126" i="5"/>
  <c r="DR125" i="5"/>
  <c r="DQ125" i="5"/>
  <c r="DP125" i="5"/>
  <c r="DO125" i="5"/>
  <c r="DN125" i="5"/>
  <c r="DM125" i="5"/>
  <c r="DL125" i="5"/>
  <c r="BU125" i="5"/>
  <c r="AE125" i="5"/>
  <c r="DR124" i="5"/>
  <c r="DQ124" i="5"/>
  <c r="DP124" i="5"/>
  <c r="DO124" i="5"/>
  <c r="DN124" i="5"/>
  <c r="DM124" i="5"/>
  <c r="DL124" i="5"/>
  <c r="BU124" i="5"/>
  <c r="AE124" i="5"/>
  <c r="DR123" i="5"/>
  <c r="DQ123" i="5"/>
  <c r="DP123" i="5"/>
  <c r="DO123" i="5"/>
  <c r="DN123" i="5"/>
  <c r="DM123" i="5"/>
  <c r="DL123" i="5"/>
  <c r="BU123" i="5"/>
  <c r="AE123" i="5"/>
  <c r="DR122" i="5"/>
  <c r="DQ122" i="5"/>
  <c r="DP122" i="5"/>
  <c r="DO122" i="5"/>
  <c r="DN122" i="5"/>
  <c r="DM122" i="5"/>
  <c r="DL122" i="5"/>
  <c r="BU122" i="5"/>
  <c r="AE122" i="5"/>
  <c r="DR121" i="5"/>
  <c r="DQ121" i="5"/>
  <c r="DP121" i="5"/>
  <c r="DO121" i="5"/>
  <c r="DN121" i="5"/>
  <c r="DM121" i="5"/>
  <c r="DL121" i="5"/>
  <c r="BU121" i="5"/>
  <c r="AE121" i="5"/>
  <c r="DR120" i="5"/>
  <c r="DQ120" i="5"/>
  <c r="DP120" i="5"/>
  <c r="DO120" i="5"/>
  <c r="DN120" i="5"/>
  <c r="DM120" i="5"/>
  <c r="DL120" i="5"/>
  <c r="BN120" i="5" s="1"/>
  <c r="BU120" i="5"/>
  <c r="AE120" i="5"/>
  <c r="DR119" i="5"/>
  <c r="DQ119" i="5"/>
  <c r="DP119" i="5"/>
  <c r="DO119" i="5"/>
  <c r="DN119" i="5"/>
  <c r="DM119" i="5"/>
  <c r="DL119" i="5"/>
  <c r="BU119" i="5"/>
  <c r="AE119" i="5"/>
  <c r="DR118" i="5"/>
  <c r="DQ118" i="5"/>
  <c r="DP118" i="5"/>
  <c r="DO118" i="5"/>
  <c r="DN118" i="5"/>
  <c r="DM118" i="5"/>
  <c r="DL118" i="5"/>
  <c r="BU118" i="5"/>
  <c r="AE118" i="5"/>
  <c r="DR117" i="5"/>
  <c r="DQ117" i="5"/>
  <c r="DP117" i="5"/>
  <c r="DO117" i="5"/>
  <c r="DN117" i="5"/>
  <c r="DM117" i="5"/>
  <c r="DL117" i="5"/>
  <c r="BU117" i="5"/>
  <c r="AE117" i="5"/>
  <c r="DR116" i="5"/>
  <c r="DQ116" i="5"/>
  <c r="DP116" i="5"/>
  <c r="DO116" i="5"/>
  <c r="DN116" i="5"/>
  <c r="DM116" i="5"/>
  <c r="DL116" i="5"/>
  <c r="BU116" i="5"/>
  <c r="AE116" i="5"/>
  <c r="DR115" i="5"/>
  <c r="DQ115" i="5"/>
  <c r="DP115" i="5"/>
  <c r="DO115" i="5"/>
  <c r="DN115" i="5"/>
  <c r="DM115" i="5"/>
  <c r="DL115" i="5"/>
  <c r="BU115" i="5"/>
  <c r="AE115" i="5"/>
  <c r="DR114" i="5"/>
  <c r="DQ114" i="5"/>
  <c r="DP114" i="5"/>
  <c r="DO114" i="5"/>
  <c r="DN114" i="5"/>
  <c r="DM114" i="5"/>
  <c r="DL114" i="5"/>
  <c r="BU114" i="5"/>
  <c r="AE114" i="5"/>
  <c r="DR113" i="5"/>
  <c r="DQ113" i="5"/>
  <c r="DP113" i="5"/>
  <c r="DO113" i="5"/>
  <c r="DN113" i="5"/>
  <c r="DM113" i="5"/>
  <c r="DL113" i="5"/>
  <c r="BU113" i="5"/>
  <c r="AE113" i="5"/>
  <c r="DR112" i="5"/>
  <c r="DQ112" i="5"/>
  <c r="DP112" i="5"/>
  <c r="DO112" i="5"/>
  <c r="DN112" i="5"/>
  <c r="DM112" i="5"/>
  <c r="DL112" i="5"/>
  <c r="BU112" i="5"/>
  <c r="AE112" i="5"/>
  <c r="DR111" i="5"/>
  <c r="DQ111" i="5"/>
  <c r="DP111" i="5"/>
  <c r="DO111" i="5"/>
  <c r="DN111" i="5"/>
  <c r="DM111" i="5"/>
  <c r="DL111" i="5"/>
  <c r="BU111" i="5"/>
  <c r="AE111" i="5"/>
  <c r="DR110" i="5"/>
  <c r="DQ110" i="5"/>
  <c r="DP110" i="5"/>
  <c r="DO110" i="5"/>
  <c r="DN110" i="5"/>
  <c r="DM110" i="5"/>
  <c r="DL110" i="5"/>
  <c r="BU110" i="5"/>
  <c r="AE110" i="5"/>
  <c r="DR109" i="5"/>
  <c r="DQ109" i="5"/>
  <c r="DP109" i="5"/>
  <c r="DO109" i="5"/>
  <c r="DN109" i="5"/>
  <c r="DM109" i="5"/>
  <c r="DL109" i="5"/>
  <c r="BN109" i="5" s="1"/>
  <c r="BU109" i="5"/>
  <c r="AE109" i="5"/>
  <c r="DR108" i="5"/>
  <c r="DQ108" i="5"/>
  <c r="DP108" i="5"/>
  <c r="DO108" i="5"/>
  <c r="DN108" i="5"/>
  <c r="DM108" i="5"/>
  <c r="DL108" i="5"/>
  <c r="BU108" i="5"/>
  <c r="AE108" i="5"/>
  <c r="DR107" i="5"/>
  <c r="DQ107" i="5"/>
  <c r="DP107" i="5"/>
  <c r="DO107" i="5"/>
  <c r="DN107" i="5"/>
  <c r="DM107" i="5"/>
  <c r="DL107" i="5"/>
  <c r="BN107" i="5" s="1"/>
  <c r="BQ107" i="5" s="1"/>
  <c r="BU107" i="5"/>
  <c r="AE107" i="5"/>
  <c r="BU106" i="5"/>
  <c r="AE106" i="5"/>
  <c r="DR105" i="5"/>
  <c r="DQ105" i="5"/>
  <c r="DP105" i="5"/>
  <c r="DO105" i="5"/>
  <c r="DN105" i="5"/>
  <c r="DM105" i="5"/>
  <c r="DL105" i="5"/>
  <c r="AE105" i="5"/>
  <c r="T105" i="5"/>
  <c r="U105" i="5" s="1"/>
  <c r="V105" i="5" s="1"/>
  <c r="R105" i="5"/>
  <c r="M105" i="5"/>
  <c r="N105" i="5" s="1"/>
  <c r="L105" i="5"/>
  <c r="J105" i="5"/>
  <c r="I105" i="5"/>
  <c r="DR104" i="5"/>
  <c r="DQ104" i="5"/>
  <c r="DP104" i="5"/>
  <c r="DO104" i="5"/>
  <c r="DN104" i="5"/>
  <c r="DM104" i="5"/>
  <c r="DL104" i="5"/>
  <c r="BU104" i="5"/>
  <c r="AE104" i="5"/>
  <c r="DR103" i="5"/>
  <c r="DQ103" i="5"/>
  <c r="DP103" i="5"/>
  <c r="DO103" i="5"/>
  <c r="DN103" i="5"/>
  <c r="DM103" i="5"/>
  <c r="DL103" i="5"/>
  <c r="BU103" i="5"/>
  <c r="AE103" i="5"/>
  <c r="DR102" i="5"/>
  <c r="DQ102" i="5"/>
  <c r="DP102" i="5"/>
  <c r="DO102" i="5"/>
  <c r="DN102" i="5"/>
  <c r="DM102" i="5"/>
  <c r="DL102" i="5"/>
  <c r="BU102" i="5"/>
  <c r="AE102" i="5"/>
  <c r="DR101" i="5"/>
  <c r="DQ101" i="5"/>
  <c r="DP101" i="5"/>
  <c r="DO101" i="5"/>
  <c r="DN101" i="5"/>
  <c r="DM101" i="5"/>
  <c r="DL101" i="5"/>
  <c r="BU101" i="5"/>
  <c r="AE101" i="5"/>
  <c r="DR100" i="5"/>
  <c r="DQ100" i="5"/>
  <c r="DP100" i="5"/>
  <c r="DO100" i="5"/>
  <c r="DN100" i="5"/>
  <c r="DM100" i="5"/>
  <c r="DL100" i="5"/>
  <c r="BU100" i="5"/>
  <c r="AE100" i="5"/>
  <c r="DR99" i="5"/>
  <c r="DQ99" i="5"/>
  <c r="DP99" i="5"/>
  <c r="DO99" i="5"/>
  <c r="DN99" i="5"/>
  <c r="DM99" i="5"/>
  <c r="DL99" i="5"/>
  <c r="BU99" i="5"/>
  <c r="AE99" i="5"/>
  <c r="DR98" i="5"/>
  <c r="DQ98" i="5"/>
  <c r="DP98" i="5"/>
  <c r="DO98" i="5"/>
  <c r="DN98" i="5"/>
  <c r="DM98" i="5"/>
  <c r="DL98" i="5"/>
  <c r="BN98" i="5" s="1"/>
  <c r="BU98" i="5"/>
  <c r="AE98" i="5"/>
  <c r="DR97" i="5"/>
  <c r="DQ97" i="5"/>
  <c r="DP97" i="5"/>
  <c r="DO97" i="5"/>
  <c r="DN97" i="5"/>
  <c r="DM97" i="5"/>
  <c r="DL97" i="5"/>
  <c r="BU97" i="5"/>
  <c r="AE97" i="5"/>
  <c r="DR96" i="5"/>
  <c r="DQ96" i="5"/>
  <c r="DP96" i="5"/>
  <c r="DO96" i="5"/>
  <c r="DN96" i="5"/>
  <c r="DM96" i="5"/>
  <c r="DL96" i="5"/>
  <c r="BU96" i="5"/>
  <c r="AE96" i="5"/>
  <c r="DR95" i="5"/>
  <c r="DQ95" i="5"/>
  <c r="DP95" i="5"/>
  <c r="DO95" i="5"/>
  <c r="DN95" i="5"/>
  <c r="DM95" i="5"/>
  <c r="DL95" i="5"/>
  <c r="BU95" i="5"/>
  <c r="BN95" i="5"/>
  <c r="AE95" i="5"/>
  <c r="O95" i="5"/>
  <c r="N95" i="5"/>
  <c r="M95" i="5"/>
  <c r="L95" i="5"/>
  <c r="K95" i="5"/>
  <c r="J95" i="5"/>
  <c r="I95" i="5"/>
  <c r="DR94" i="5"/>
  <c r="DQ94" i="5"/>
  <c r="DP94" i="5"/>
  <c r="DO94" i="5"/>
  <c r="DN94" i="5"/>
  <c r="DM94" i="5"/>
  <c r="DL94" i="5"/>
  <c r="BU94" i="5"/>
  <c r="AE94" i="5"/>
  <c r="DR93" i="5"/>
  <c r="DQ93" i="5"/>
  <c r="DP93" i="5"/>
  <c r="DO93" i="5"/>
  <c r="DN93" i="5"/>
  <c r="DM93" i="5"/>
  <c r="DL93" i="5"/>
  <c r="BN93" i="5" s="1"/>
  <c r="BU93" i="5"/>
  <c r="AE93" i="5"/>
  <c r="O93" i="5"/>
  <c r="N93" i="5"/>
  <c r="M93" i="5"/>
  <c r="L93" i="5"/>
  <c r="K93" i="5"/>
  <c r="J93" i="5"/>
  <c r="I93" i="5"/>
  <c r="DR92" i="5"/>
  <c r="DQ92" i="5"/>
  <c r="DP92" i="5"/>
  <c r="DO92" i="5"/>
  <c r="DN92" i="5"/>
  <c r="DM92" i="5"/>
  <c r="DL92" i="5"/>
  <c r="BU92" i="5"/>
  <c r="AE92" i="5"/>
  <c r="DR91" i="5"/>
  <c r="DQ91" i="5"/>
  <c r="DP91" i="5"/>
  <c r="DO91" i="5"/>
  <c r="DN91" i="5"/>
  <c r="DM91" i="5"/>
  <c r="DL91" i="5"/>
  <c r="BN91" i="5" s="1"/>
  <c r="BU91" i="5"/>
  <c r="AE91" i="5"/>
  <c r="DR90" i="5"/>
  <c r="DQ90" i="5"/>
  <c r="DP90" i="5"/>
  <c r="DO90" i="5"/>
  <c r="DN90" i="5"/>
  <c r="DM90" i="5"/>
  <c r="DL90" i="5"/>
  <c r="BN90" i="5" s="1"/>
  <c r="BR90" i="5" s="1"/>
  <c r="BU90" i="5"/>
  <c r="AE90" i="5"/>
  <c r="W90" i="5"/>
  <c r="V90" i="5"/>
  <c r="U90" i="5"/>
  <c r="T90" i="5"/>
  <c r="S90" i="5"/>
  <c r="R90" i="5"/>
  <c r="Q90" i="5"/>
  <c r="DR89" i="5"/>
  <c r="DQ89" i="5"/>
  <c r="DP89" i="5"/>
  <c r="DO89" i="5"/>
  <c r="DN89" i="5"/>
  <c r="DM89" i="5"/>
  <c r="DL89" i="5"/>
  <c r="AE89" i="5"/>
  <c r="U89" i="5"/>
  <c r="O89" i="5"/>
  <c r="N89" i="5"/>
  <c r="M89" i="5"/>
  <c r="L89" i="5"/>
  <c r="T89" i="5" s="1"/>
  <c r="K89" i="5"/>
  <c r="S89" i="5" s="1"/>
  <c r="J89" i="5"/>
  <c r="R89" i="5" s="1"/>
  <c r="I89" i="5"/>
  <c r="DR88" i="5"/>
  <c r="DQ88" i="5"/>
  <c r="DP88" i="5"/>
  <c r="DO88" i="5"/>
  <c r="DN88" i="5"/>
  <c r="DM88" i="5"/>
  <c r="DL88" i="5"/>
  <c r="BU88" i="5"/>
  <c r="AE88" i="5"/>
  <c r="W88" i="5"/>
  <c r="V88" i="5"/>
  <c r="U88" i="5"/>
  <c r="T88" i="5"/>
  <c r="S88" i="5"/>
  <c r="R88" i="5"/>
  <c r="DR87" i="5"/>
  <c r="DQ87" i="5"/>
  <c r="DP87" i="5"/>
  <c r="DO87" i="5"/>
  <c r="DN87" i="5"/>
  <c r="DM87" i="5"/>
  <c r="DL87" i="5"/>
  <c r="BU87" i="5"/>
  <c r="AE87" i="5"/>
  <c r="W87" i="5"/>
  <c r="V87" i="5"/>
  <c r="U87" i="5"/>
  <c r="T87" i="5"/>
  <c r="S87" i="5"/>
  <c r="R87" i="5"/>
  <c r="Q87" i="5"/>
  <c r="DR86" i="5"/>
  <c r="DQ86" i="5"/>
  <c r="DP86" i="5"/>
  <c r="DO86" i="5"/>
  <c r="DN86" i="5"/>
  <c r="DM86" i="5"/>
  <c r="DL86" i="5"/>
  <c r="BN86" i="5" s="1"/>
  <c r="BR86" i="5" s="1"/>
  <c r="BU86" i="5"/>
  <c r="AE86" i="5"/>
  <c r="W86" i="5"/>
  <c r="W89" i="5" s="1"/>
  <c r="V86" i="5"/>
  <c r="V89" i="5" s="1"/>
  <c r="U86" i="5"/>
  <c r="T86" i="5"/>
  <c r="S86" i="5"/>
  <c r="R86" i="5"/>
  <c r="Q86" i="5"/>
  <c r="Q88" i="5" s="1"/>
  <c r="DR85" i="5"/>
  <c r="DQ85" i="5"/>
  <c r="DP85" i="5"/>
  <c r="DO85" i="5"/>
  <c r="DN85" i="5"/>
  <c r="DM85" i="5"/>
  <c r="DL85" i="5"/>
  <c r="BU85" i="5"/>
  <c r="AE85" i="5"/>
  <c r="DR84" i="5"/>
  <c r="DQ84" i="5"/>
  <c r="DP84" i="5"/>
  <c r="DO84" i="5"/>
  <c r="DN84" i="5"/>
  <c r="DM84" i="5"/>
  <c r="DL84" i="5"/>
  <c r="BN84" i="5" s="1"/>
  <c r="BU84" i="5"/>
  <c r="AE84" i="5"/>
  <c r="DR83" i="5"/>
  <c r="DQ83" i="5"/>
  <c r="DP83" i="5"/>
  <c r="DO83" i="5"/>
  <c r="DN83" i="5"/>
  <c r="DM83" i="5"/>
  <c r="DL83" i="5"/>
  <c r="BU83" i="5"/>
  <c r="AE83" i="5"/>
  <c r="DR82" i="5"/>
  <c r="DQ82" i="5"/>
  <c r="DP82" i="5"/>
  <c r="DO82" i="5"/>
  <c r="DN82" i="5"/>
  <c r="DM82" i="5"/>
  <c r="DL82" i="5"/>
  <c r="BU82" i="5"/>
  <c r="AE82" i="5"/>
  <c r="DR81" i="5"/>
  <c r="DQ81" i="5"/>
  <c r="DP81" i="5"/>
  <c r="DO81" i="5"/>
  <c r="DN81" i="5"/>
  <c r="DM81" i="5"/>
  <c r="DL81" i="5"/>
  <c r="BN81" i="5" s="1"/>
  <c r="BU81" i="5"/>
  <c r="AE81" i="5"/>
  <c r="DR80" i="5"/>
  <c r="DQ80" i="5"/>
  <c r="DP80" i="5"/>
  <c r="DO80" i="5"/>
  <c r="DN80" i="5"/>
  <c r="DM80" i="5"/>
  <c r="DL80" i="5"/>
  <c r="BU80" i="5"/>
  <c r="AE80" i="5"/>
  <c r="M80" i="5"/>
  <c r="L80" i="5"/>
  <c r="K80" i="5"/>
  <c r="DR79" i="5"/>
  <c r="DQ79" i="5"/>
  <c r="DP79" i="5"/>
  <c r="DO79" i="5"/>
  <c r="DN79" i="5"/>
  <c r="DM79" i="5"/>
  <c r="DL79" i="5"/>
  <c r="BU79" i="5"/>
  <c r="AE79" i="5"/>
  <c r="M79" i="5"/>
  <c r="L79" i="5"/>
  <c r="K79" i="5"/>
  <c r="DR78" i="5"/>
  <c r="DQ78" i="5"/>
  <c r="DP78" i="5"/>
  <c r="DO78" i="5"/>
  <c r="DN78" i="5"/>
  <c r="DM78" i="5"/>
  <c r="DL78" i="5"/>
  <c r="BU78" i="5"/>
  <c r="BN78" i="5"/>
  <c r="AE78" i="5"/>
  <c r="O78" i="5"/>
  <c r="O80" i="5" s="1"/>
  <c r="N78" i="5"/>
  <c r="N80" i="5" s="1"/>
  <c r="M78" i="5"/>
  <c r="L78" i="5"/>
  <c r="K78" i="5"/>
  <c r="J78" i="5"/>
  <c r="J80" i="5" s="1"/>
  <c r="I78" i="5"/>
  <c r="I80" i="5" s="1"/>
  <c r="DR77" i="5"/>
  <c r="DQ77" i="5"/>
  <c r="DP77" i="5"/>
  <c r="DO77" i="5"/>
  <c r="DN77" i="5"/>
  <c r="DM77" i="5"/>
  <c r="DL77" i="5"/>
  <c r="BU77" i="5"/>
  <c r="AE77" i="5"/>
  <c r="DR76" i="5"/>
  <c r="DQ76" i="5"/>
  <c r="DP76" i="5"/>
  <c r="DO76" i="5"/>
  <c r="DN76" i="5"/>
  <c r="DM76" i="5"/>
  <c r="DL76" i="5"/>
  <c r="BU76" i="5"/>
  <c r="AE76" i="5"/>
  <c r="AD76" i="5"/>
  <c r="AC76" i="5"/>
  <c r="AB76" i="5"/>
  <c r="AA76" i="5"/>
  <c r="Z76" i="5"/>
  <c r="Y76" i="5"/>
  <c r="X76" i="5"/>
  <c r="DR75" i="5"/>
  <c r="DQ75" i="5"/>
  <c r="DP75" i="5"/>
  <c r="DO75" i="5"/>
  <c r="DN75" i="5"/>
  <c r="DM75" i="5"/>
  <c r="DL75" i="5"/>
  <c r="BU75" i="5"/>
  <c r="AE75" i="5"/>
  <c r="DR74" i="5"/>
  <c r="DQ74" i="5"/>
  <c r="DP74" i="5"/>
  <c r="DO74" i="5"/>
  <c r="DN74" i="5"/>
  <c r="DM74" i="5"/>
  <c r="DL74" i="5"/>
  <c r="BU74" i="5"/>
  <c r="AE74" i="5"/>
  <c r="W74" i="5"/>
  <c r="V74" i="5"/>
  <c r="U74" i="5"/>
  <c r="T74" i="5"/>
  <c r="S74" i="5"/>
  <c r="R74" i="5"/>
  <c r="Q74" i="5"/>
  <c r="O74" i="5"/>
  <c r="N74" i="5"/>
  <c r="M74" i="5"/>
  <c r="L74" i="5"/>
  <c r="K74" i="5"/>
  <c r="J74" i="5"/>
  <c r="I74" i="5"/>
  <c r="BU73" i="5"/>
  <c r="AH73" i="5"/>
  <c r="AG73" i="5"/>
  <c r="AF73" i="5"/>
  <c r="AE73" i="5"/>
  <c r="AD73" i="5"/>
  <c r="AC73" i="5"/>
  <c r="AB73" i="5"/>
  <c r="AA73" i="5"/>
  <c r="Z73" i="5"/>
  <c r="Y73" i="5"/>
  <c r="X73" i="5"/>
  <c r="W73" i="5"/>
  <c r="V73" i="5"/>
  <c r="U73" i="5"/>
  <c r="T73" i="5"/>
  <c r="S73" i="5"/>
  <c r="R73" i="5"/>
  <c r="Q73" i="5"/>
  <c r="O73" i="5"/>
  <c r="N73" i="5"/>
  <c r="M73" i="5"/>
  <c r="L73" i="5"/>
  <c r="K73" i="5"/>
  <c r="J73" i="5"/>
  <c r="I73" i="5"/>
  <c r="BU72" i="5"/>
  <c r="AH72" i="5"/>
  <c r="AG72" i="5"/>
  <c r="AF72" i="5"/>
  <c r="AE72" i="5"/>
  <c r="AD72" i="5"/>
  <c r="AC72" i="5"/>
  <c r="AB72" i="5"/>
  <c r="AA72" i="5"/>
  <c r="Z72" i="5"/>
  <c r="Y72" i="5"/>
  <c r="X72" i="5"/>
  <c r="W72" i="5"/>
  <c r="V72" i="5"/>
  <c r="U72" i="5"/>
  <c r="T72" i="5"/>
  <c r="S72" i="5"/>
  <c r="R72" i="5"/>
  <c r="Q72" i="5"/>
  <c r="O72" i="5"/>
  <c r="N72" i="5"/>
  <c r="M72" i="5"/>
  <c r="L72" i="5"/>
  <c r="K72" i="5"/>
  <c r="J72" i="5"/>
  <c r="I72" i="5"/>
  <c r="DR71" i="5"/>
  <c r="DQ71" i="5"/>
  <c r="DP71" i="5"/>
  <c r="DO71" i="5"/>
  <c r="DN71" i="5"/>
  <c r="DM71" i="5"/>
  <c r="DL71" i="5"/>
  <c r="BU71" i="5"/>
  <c r="AE71" i="5"/>
  <c r="DR70" i="5"/>
  <c r="DQ70" i="5"/>
  <c r="DP70" i="5"/>
  <c r="DO70" i="5"/>
  <c r="DN70" i="5"/>
  <c r="DM70" i="5"/>
  <c r="DL70" i="5"/>
  <c r="BU70" i="5"/>
  <c r="AE70" i="5"/>
  <c r="DR69" i="5"/>
  <c r="DQ69" i="5"/>
  <c r="DP69" i="5"/>
  <c r="DO69" i="5"/>
  <c r="DN69" i="5"/>
  <c r="DM69" i="5"/>
  <c r="DL69" i="5"/>
  <c r="BU69" i="5"/>
  <c r="AE69" i="5"/>
  <c r="DR68" i="5"/>
  <c r="DQ68" i="5"/>
  <c r="DP68" i="5"/>
  <c r="DO68" i="5"/>
  <c r="DN68" i="5"/>
  <c r="DM68" i="5"/>
  <c r="DL68" i="5"/>
  <c r="BU68" i="5"/>
  <c r="AE68" i="5"/>
  <c r="DR67" i="5"/>
  <c r="DQ67" i="5"/>
  <c r="DP67" i="5"/>
  <c r="DO67" i="5"/>
  <c r="DN67" i="5"/>
  <c r="DM67" i="5"/>
  <c r="DL67" i="5"/>
  <c r="BU67" i="5"/>
  <c r="AE67" i="5"/>
  <c r="DR66" i="5"/>
  <c r="DQ66" i="5"/>
  <c r="DP66" i="5"/>
  <c r="DO66" i="5"/>
  <c r="DN66" i="5"/>
  <c r="DM66" i="5"/>
  <c r="DL66" i="5"/>
  <c r="BU66" i="5"/>
  <c r="AE66" i="5"/>
  <c r="DR65" i="5"/>
  <c r="DQ65" i="5"/>
  <c r="DP65" i="5"/>
  <c r="DO65" i="5"/>
  <c r="DN65" i="5"/>
  <c r="DM65" i="5"/>
  <c r="DL65" i="5"/>
  <c r="BU65" i="5"/>
  <c r="AE65" i="5"/>
  <c r="DR64" i="5"/>
  <c r="DQ64" i="5"/>
  <c r="DP64" i="5"/>
  <c r="DO64" i="5"/>
  <c r="DN64" i="5"/>
  <c r="DM64" i="5"/>
  <c r="DL64" i="5"/>
  <c r="BU64" i="5"/>
  <c r="AE64" i="5"/>
  <c r="DR63" i="5"/>
  <c r="DQ63" i="5"/>
  <c r="DP63" i="5"/>
  <c r="DO63" i="5"/>
  <c r="DN63" i="5"/>
  <c r="DM63" i="5"/>
  <c r="DL63" i="5"/>
  <c r="BU63" i="5"/>
  <c r="AE63" i="5"/>
  <c r="AE62" i="5"/>
  <c r="DR61" i="5"/>
  <c r="DQ61" i="5"/>
  <c r="DP61" i="5"/>
  <c r="DO61" i="5"/>
  <c r="DN61" i="5"/>
  <c r="DM61" i="5"/>
  <c r="DL61" i="5"/>
  <c r="BU61" i="5"/>
  <c r="AE61" i="5"/>
  <c r="DR60" i="5"/>
  <c r="DQ60" i="5"/>
  <c r="DP60" i="5"/>
  <c r="DO60" i="5"/>
  <c r="DN60" i="5"/>
  <c r="DM60" i="5"/>
  <c r="DL60" i="5"/>
  <c r="BU60" i="5"/>
  <c r="AE60" i="5"/>
  <c r="AE59" i="5"/>
  <c r="DR58" i="5"/>
  <c r="DQ58" i="5"/>
  <c r="DP58" i="5"/>
  <c r="DO58" i="5"/>
  <c r="DN58" i="5"/>
  <c r="DM58" i="5"/>
  <c r="DL58" i="5"/>
  <c r="BU58" i="5"/>
  <c r="AE58" i="5"/>
  <c r="DR57" i="5"/>
  <c r="DQ57" i="5"/>
  <c r="DP57" i="5"/>
  <c r="DO57" i="5"/>
  <c r="DN57" i="5"/>
  <c r="DM57" i="5"/>
  <c r="DL57" i="5"/>
  <c r="BU57" i="5"/>
  <c r="AE57" i="5"/>
  <c r="DR56" i="5"/>
  <c r="DQ56" i="5"/>
  <c r="DP56" i="5"/>
  <c r="DO56" i="5"/>
  <c r="DN56" i="5"/>
  <c r="DM56" i="5"/>
  <c r="DL56" i="5"/>
  <c r="BU56" i="5"/>
  <c r="AE56" i="5"/>
  <c r="DR55" i="5"/>
  <c r="DQ55" i="5"/>
  <c r="DP55" i="5"/>
  <c r="DO55" i="5"/>
  <c r="DN55" i="5"/>
  <c r="DM55" i="5"/>
  <c r="DL55" i="5"/>
  <c r="AE55" i="5"/>
  <c r="DR54" i="5"/>
  <c r="DQ54" i="5"/>
  <c r="DP54" i="5"/>
  <c r="DO54" i="5"/>
  <c r="DN54" i="5"/>
  <c r="DM54" i="5"/>
  <c r="DL54" i="5"/>
  <c r="BU54" i="5"/>
  <c r="BN54" i="5"/>
  <c r="AE54" i="5"/>
  <c r="DR53" i="5"/>
  <c r="DQ53" i="5"/>
  <c r="DP53" i="5"/>
  <c r="DO53" i="5"/>
  <c r="DN53" i="5"/>
  <c r="DM53" i="5"/>
  <c r="DL53" i="5"/>
  <c r="BU53" i="5"/>
  <c r="AE53" i="5"/>
  <c r="DR52" i="5"/>
  <c r="DQ52" i="5"/>
  <c r="DP52" i="5"/>
  <c r="DO52" i="5"/>
  <c r="DN52" i="5"/>
  <c r="DM52" i="5"/>
  <c r="DL52" i="5"/>
  <c r="BU52" i="5"/>
  <c r="BR52" i="5"/>
  <c r="BQ52" i="5"/>
  <c r="BP52" i="5"/>
  <c r="BO52" i="5"/>
  <c r="BN52" i="5"/>
  <c r="AE52" i="5"/>
  <c r="DR51" i="5"/>
  <c r="DQ51" i="5"/>
  <c r="DP51" i="5"/>
  <c r="DO51" i="5"/>
  <c r="DN51" i="5"/>
  <c r="DM51" i="5"/>
  <c r="DL51" i="5"/>
  <c r="BU51" i="5"/>
  <c r="BN51" i="5"/>
  <c r="BR51" i="5" s="1"/>
  <c r="AE51" i="5"/>
  <c r="DR50" i="5"/>
  <c r="DQ50" i="5"/>
  <c r="DP50" i="5"/>
  <c r="DO50" i="5"/>
  <c r="DN50" i="5"/>
  <c r="DM50" i="5"/>
  <c r="DL50" i="5"/>
  <c r="AE50" i="5"/>
  <c r="AD50" i="5"/>
  <c r="AC50" i="5"/>
  <c r="AB50" i="5"/>
  <c r="AA50" i="5"/>
  <c r="Z50" i="5"/>
  <c r="Y50" i="5"/>
  <c r="X50" i="5"/>
  <c r="W50" i="5"/>
  <c r="V50" i="5"/>
  <c r="U50" i="5"/>
  <c r="T50" i="5"/>
  <c r="S50" i="5"/>
  <c r="R50" i="5"/>
  <c r="Q50" i="5"/>
  <c r="O50" i="5"/>
  <c r="N50" i="5"/>
  <c r="M50" i="5"/>
  <c r="L50" i="5"/>
  <c r="K50" i="5"/>
  <c r="J50" i="5"/>
  <c r="I50" i="5"/>
  <c r="DR49" i="5"/>
  <c r="DQ49" i="5"/>
  <c r="DP49" i="5"/>
  <c r="DO49" i="5"/>
  <c r="DN49" i="5"/>
  <c r="DM49" i="5"/>
  <c r="DL49" i="5"/>
  <c r="AE49" i="5"/>
  <c r="AD49" i="5"/>
  <c r="AC49" i="5"/>
  <c r="AB49" i="5"/>
  <c r="AA49" i="5"/>
  <c r="Z49" i="5"/>
  <c r="Y49" i="5"/>
  <c r="X49" i="5"/>
  <c r="W49" i="5"/>
  <c r="V49" i="5"/>
  <c r="U49" i="5"/>
  <c r="T49" i="5"/>
  <c r="S49" i="5"/>
  <c r="R49" i="5"/>
  <c r="Q49" i="5"/>
  <c r="O49" i="5"/>
  <c r="N49" i="5"/>
  <c r="M49" i="5"/>
  <c r="L49" i="5"/>
  <c r="K49" i="5"/>
  <c r="J49" i="5"/>
  <c r="I49" i="5"/>
  <c r="DR48" i="5"/>
  <c r="DQ48" i="5"/>
  <c r="DP48" i="5"/>
  <c r="DO48" i="5"/>
  <c r="DN48" i="5"/>
  <c r="DM48" i="5"/>
  <c r="DL48" i="5"/>
  <c r="AE48" i="5"/>
  <c r="AD48" i="5"/>
  <c r="AC48" i="5"/>
  <c r="AB48" i="5"/>
  <c r="AA48" i="5"/>
  <c r="Z48" i="5"/>
  <c r="Y48" i="5"/>
  <c r="X48" i="5"/>
  <c r="W48" i="5"/>
  <c r="V48" i="5"/>
  <c r="U48" i="5"/>
  <c r="T48" i="5"/>
  <c r="S48" i="5"/>
  <c r="R48" i="5"/>
  <c r="Q48" i="5"/>
  <c r="O48" i="5"/>
  <c r="N48" i="5"/>
  <c r="M48" i="5"/>
  <c r="L48" i="5"/>
  <c r="K48" i="5"/>
  <c r="J48" i="5"/>
  <c r="I48" i="5"/>
  <c r="DR47" i="5"/>
  <c r="DQ47" i="5"/>
  <c r="DP47" i="5"/>
  <c r="DO47" i="5"/>
  <c r="DN47" i="5"/>
  <c r="DM47" i="5"/>
  <c r="DL47" i="5"/>
  <c r="AE47" i="5"/>
  <c r="AD47" i="5"/>
  <c r="AC47" i="5"/>
  <c r="AB47" i="5"/>
  <c r="AA47" i="5"/>
  <c r="Z47" i="5"/>
  <c r="Y47" i="5"/>
  <c r="X47" i="5"/>
  <c r="W47" i="5"/>
  <c r="V47" i="5"/>
  <c r="U47" i="5"/>
  <c r="T47" i="5"/>
  <c r="S47" i="5"/>
  <c r="R47" i="5"/>
  <c r="Q47" i="5"/>
  <c r="O47" i="5"/>
  <c r="N47" i="5"/>
  <c r="M47" i="5"/>
  <c r="L47" i="5"/>
  <c r="K47" i="5"/>
  <c r="J47" i="5"/>
  <c r="I47" i="5"/>
  <c r="DR46" i="5"/>
  <c r="DQ46" i="5"/>
  <c r="DP46" i="5"/>
  <c r="DO46" i="5"/>
  <c r="DN46" i="5"/>
  <c r="DM46" i="5"/>
  <c r="DL46" i="5"/>
  <c r="AE46" i="5"/>
  <c r="AD46" i="5"/>
  <c r="AC46" i="5"/>
  <c r="AB46" i="5"/>
  <c r="AA46" i="5"/>
  <c r="Z46" i="5"/>
  <c r="Y46" i="5"/>
  <c r="X46" i="5"/>
  <c r="W46" i="5"/>
  <c r="V46" i="5"/>
  <c r="U46" i="5"/>
  <c r="T46" i="5"/>
  <c r="S46" i="5"/>
  <c r="R46" i="5"/>
  <c r="Q46" i="5"/>
  <c r="O46" i="5"/>
  <c r="N46" i="5"/>
  <c r="M46" i="5"/>
  <c r="L46" i="5"/>
  <c r="K46" i="5"/>
  <c r="J46" i="5"/>
  <c r="I46" i="5"/>
  <c r="DR45" i="5"/>
  <c r="DQ45" i="5"/>
  <c r="DP45" i="5"/>
  <c r="DO45" i="5"/>
  <c r="DN45" i="5"/>
  <c r="DM45" i="5"/>
  <c r="DL45" i="5"/>
  <c r="BU45" i="5"/>
  <c r="AE45" i="5"/>
  <c r="DR44" i="5"/>
  <c r="DQ44" i="5"/>
  <c r="DP44" i="5"/>
  <c r="DO44" i="5"/>
  <c r="DN44" i="5"/>
  <c r="DM44" i="5"/>
  <c r="DL44" i="5"/>
  <c r="BU44" i="5"/>
  <c r="AE44" i="5"/>
  <c r="DR43" i="5"/>
  <c r="DQ43" i="5"/>
  <c r="DP43" i="5"/>
  <c r="DO43" i="5"/>
  <c r="DN43" i="5"/>
  <c r="DM43" i="5"/>
  <c r="DL43" i="5"/>
  <c r="BU43" i="5"/>
  <c r="AE43" i="5"/>
  <c r="DR42" i="5"/>
  <c r="DQ42" i="5"/>
  <c r="DP42" i="5"/>
  <c r="DO42" i="5"/>
  <c r="DN42" i="5"/>
  <c r="DM42" i="5"/>
  <c r="DL42" i="5"/>
  <c r="BU42" i="5"/>
  <c r="AE42" i="5"/>
  <c r="DR41" i="5"/>
  <c r="DQ41" i="5"/>
  <c r="DP41" i="5"/>
  <c r="DO41" i="5"/>
  <c r="DN41" i="5"/>
  <c r="DM41" i="5"/>
  <c r="DL41" i="5"/>
  <c r="BU41" i="5"/>
  <c r="AE41" i="5"/>
  <c r="DR40" i="5"/>
  <c r="DQ40" i="5"/>
  <c r="DP40" i="5"/>
  <c r="DO40" i="5"/>
  <c r="DN40" i="5"/>
  <c r="DM40" i="5"/>
  <c r="DL40" i="5"/>
  <c r="BU40" i="5"/>
  <c r="AE40" i="5"/>
  <c r="DR39" i="5"/>
  <c r="DQ39" i="5"/>
  <c r="DP39" i="5"/>
  <c r="DO39" i="5"/>
  <c r="DN39" i="5"/>
  <c r="DM39" i="5"/>
  <c r="DL39" i="5"/>
  <c r="BU39" i="5"/>
  <c r="AE39" i="5"/>
  <c r="DR38" i="5"/>
  <c r="DQ38" i="5"/>
  <c r="DP38" i="5"/>
  <c r="DO38" i="5"/>
  <c r="DN38" i="5"/>
  <c r="DM38" i="5"/>
  <c r="DL38" i="5"/>
  <c r="BU38" i="5"/>
  <c r="AE38" i="5"/>
  <c r="DR37" i="5"/>
  <c r="DQ37" i="5"/>
  <c r="DP37" i="5"/>
  <c r="DO37" i="5"/>
  <c r="DN37" i="5"/>
  <c r="DM37" i="5"/>
  <c r="DL37" i="5"/>
  <c r="BU37" i="5"/>
  <c r="AE37" i="5"/>
  <c r="DR36" i="5"/>
  <c r="DQ36" i="5"/>
  <c r="DP36" i="5"/>
  <c r="DO36" i="5"/>
  <c r="DN36" i="5"/>
  <c r="DM36" i="5"/>
  <c r="DL36" i="5"/>
  <c r="BU36" i="5"/>
  <c r="AE36" i="5"/>
  <c r="DR35" i="5"/>
  <c r="DQ35" i="5"/>
  <c r="DP35" i="5"/>
  <c r="DO35" i="5"/>
  <c r="DN35" i="5"/>
  <c r="DM35" i="5"/>
  <c r="DL35" i="5"/>
  <c r="BN35" i="5" s="1"/>
  <c r="BU35" i="5" s="1"/>
  <c r="AE35" i="5"/>
  <c r="DR34" i="5"/>
  <c r="DQ34" i="5"/>
  <c r="DP34" i="5"/>
  <c r="DO34" i="5"/>
  <c r="DN34" i="5"/>
  <c r="DM34" i="5"/>
  <c r="DL34" i="5"/>
  <c r="BU34" i="5"/>
  <c r="AE34" i="5"/>
  <c r="DR33" i="5"/>
  <c r="DQ33" i="5"/>
  <c r="DP33" i="5"/>
  <c r="DO33" i="5"/>
  <c r="DN33" i="5"/>
  <c r="DM33" i="5"/>
  <c r="DL33" i="5"/>
  <c r="BN33" i="5" s="1"/>
  <c r="BU33" i="5" s="1"/>
  <c r="AE33" i="5"/>
  <c r="DR32" i="5"/>
  <c r="DQ32" i="5"/>
  <c r="DP32" i="5"/>
  <c r="DO32" i="5"/>
  <c r="DN32" i="5"/>
  <c r="DM32" i="5"/>
  <c r="DL32" i="5"/>
  <c r="BN32" i="5" s="1"/>
  <c r="BU32" i="5" s="1"/>
  <c r="AE32" i="5"/>
  <c r="DR31" i="5"/>
  <c r="DQ31" i="5"/>
  <c r="DP31" i="5"/>
  <c r="DO31" i="5"/>
  <c r="DN31" i="5"/>
  <c r="DM31" i="5"/>
  <c r="DL31" i="5"/>
  <c r="BN31" i="5"/>
  <c r="BU31" i="5" s="1"/>
  <c r="AE31" i="5"/>
  <c r="DR30" i="5"/>
  <c r="DQ30" i="5"/>
  <c r="DP30" i="5"/>
  <c r="DO30" i="5"/>
  <c r="DN30" i="5"/>
  <c r="DM30" i="5"/>
  <c r="DL30" i="5"/>
  <c r="BU30" i="5"/>
  <c r="BN30" i="5"/>
  <c r="AE30" i="5"/>
  <c r="DR29" i="5"/>
  <c r="DQ29" i="5"/>
  <c r="DP29" i="5"/>
  <c r="DO29" i="5"/>
  <c r="DN29" i="5"/>
  <c r="DM29" i="5"/>
  <c r="DL29" i="5"/>
  <c r="BN29" i="5" s="1"/>
  <c r="BU29" i="5"/>
  <c r="AE29" i="5"/>
  <c r="DR28" i="5"/>
  <c r="DQ28" i="5"/>
  <c r="DP28" i="5"/>
  <c r="DO28" i="5"/>
  <c r="DN28" i="5"/>
  <c r="DM28" i="5"/>
  <c r="DL28" i="5"/>
  <c r="BN28" i="5" s="1"/>
  <c r="AE28" i="5"/>
  <c r="DR27" i="5"/>
  <c r="DQ27" i="5"/>
  <c r="DP27" i="5"/>
  <c r="DO27" i="5"/>
  <c r="DN27" i="5"/>
  <c r="DM27" i="5"/>
  <c r="DL27" i="5"/>
  <c r="BN27" i="5" s="1"/>
  <c r="BU27" i="5" s="1"/>
  <c r="AE27" i="5"/>
  <c r="DR26" i="5"/>
  <c r="DQ26" i="5"/>
  <c r="DP26" i="5"/>
  <c r="DO26" i="5"/>
  <c r="DN26" i="5"/>
  <c r="DM26" i="5"/>
  <c r="DL26" i="5"/>
  <c r="BN26" i="5" s="1"/>
  <c r="AE26" i="5"/>
  <c r="DR25" i="5"/>
  <c r="DQ25" i="5"/>
  <c r="DP25" i="5"/>
  <c r="DO25" i="5"/>
  <c r="DN25" i="5"/>
  <c r="DM25" i="5"/>
  <c r="DL25" i="5"/>
  <c r="BU25" i="5"/>
  <c r="BN25" i="5"/>
  <c r="AE25" i="5"/>
  <c r="DR24" i="5"/>
  <c r="DQ24" i="5"/>
  <c r="DP24" i="5"/>
  <c r="DO24" i="5"/>
  <c r="DN24" i="5"/>
  <c r="DM24" i="5"/>
  <c r="DL24" i="5"/>
  <c r="BN24" i="5" s="1"/>
  <c r="BU24" i="5" s="1"/>
  <c r="AE24" i="5"/>
  <c r="DR23" i="5"/>
  <c r="DQ23" i="5"/>
  <c r="DP23" i="5"/>
  <c r="DO23" i="5"/>
  <c r="DN23" i="5"/>
  <c r="DM23" i="5"/>
  <c r="DL23" i="5"/>
  <c r="BN23" i="5" s="1"/>
  <c r="AE23" i="5"/>
  <c r="DR22" i="5"/>
  <c r="DQ22" i="5"/>
  <c r="DP22" i="5"/>
  <c r="DO22" i="5"/>
  <c r="DN22" i="5"/>
  <c r="DM22" i="5"/>
  <c r="DL22" i="5"/>
  <c r="BN22" i="5" s="1"/>
  <c r="AE22" i="5"/>
  <c r="DR21" i="5"/>
  <c r="DQ21" i="5"/>
  <c r="DP21" i="5"/>
  <c r="DO21" i="5"/>
  <c r="DN21" i="5"/>
  <c r="DM21" i="5"/>
  <c r="DL21" i="5"/>
  <c r="BN21" i="5" s="1"/>
  <c r="AE21" i="5"/>
  <c r="DR20" i="5"/>
  <c r="DQ20" i="5"/>
  <c r="DP20" i="5"/>
  <c r="DO20" i="5"/>
  <c r="DN20" i="5"/>
  <c r="DM20" i="5"/>
  <c r="DL20" i="5"/>
  <c r="BN20" i="5" s="1"/>
  <c r="AE20" i="5"/>
  <c r="DR19" i="5"/>
  <c r="DQ19" i="5"/>
  <c r="DP19" i="5"/>
  <c r="DO19" i="5"/>
  <c r="DN19" i="5"/>
  <c r="DM19" i="5"/>
  <c r="DL19" i="5"/>
  <c r="BN19" i="5" s="1"/>
  <c r="AE19" i="5"/>
  <c r="DR18" i="5"/>
  <c r="DQ18" i="5"/>
  <c r="DP18" i="5"/>
  <c r="DO18" i="5"/>
  <c r="DN18" i="5"/>
  <c r="DM18" i="5"/>
  <c r="DL18" i="5"/>
  <c r="BN18" i="5" s="1"/>
  <c r="BU18" i="5"/>
  <c r="AE18" i="5"/>
  <c r="DR17" i="5"/>
  <c r="DQ17" i="5"/>
  <c r="DP17" i="5"/>
  <c r="DO17" i="5"/>
  <c r="DN17" i="5"/>
  <c r="DM17" i="5"/>
  <c r="DL17" i="5"/>
  <c r="BU17" i="5"/>
  <c r="BN17" i="5"/>
  <c r="AE17" i="5"/>
  <c r="DR16" i="5"/>
  <c r="DQ16" i="5"/>
  <c r="DP16" i="5"/>
  <c r="DO16" i="5"/>
  <c r="DN16" i="5"/>
  <c r="DM16" i="5"/>
  <c r="DL16" i="5"/>
  <c r="BN16" i="5" s="1"/>
  <c r="AE16" i="5"/>
  <c r="DR15" i="5"/>
  <c r="DQ15" i="5"/>
  <c r="DP15" i="5"/>
  <c r="DO15" i="5"/>
  <c r="DN15" i="5"/>
  <c r="DM15" i="5"/>
  <c r="DL15" i="5"/>
  <c r="BN15" i="5" s="1"/>
  <c r="AE15" i="5"/>
  <c r="DR14" i="5"/>
  <c r="DQ14" i="5"/>
  <c r="DP14" i="5"/>
  <c r="DO14" i="5"/>
  <c r="DN14" i="5"/>
  <c r="DM14" i="5"/>
  <c r="DL14" i="5"/>
  <c r="BN14" i="5" s="1"/>
  <c r="AE14" i="5"/>
  <c r="DR13" i="5"/>
  <c r="DQ13" i="5"/>
  <c r="DP13" i="5"/>
  <c r="DO13" i="5"/>
  <c r="DN13" i="5"/>
  <c r="DM13" i="5"/>
  <c r="DL13" i="5"/>
  <c r="BU13" i="5"/>
  <c r="BN13" i="5"/>
  <c r="AE13" i="5"/>
  <c r="DR12" i="5"/>
  <c r="DQ12" i="5"/>
  <c r="DP12" i="5"/>
  <c r="DO12" i="5"/>
  <c r="DN12" i="5"/>
  <c r="DM12" i="5"/>
  <c r="DL12" i="5"/>
  <c r="BN12" i="5" s="1"/>
  <c r="BU12" i="5"/>
  <c r="AE12" i="5"/>
  <c r="DR11" i="5"/>
  <c r="DQ11" i="5"/>
  <c r="DP11" i="5"/>
  <c r="DO11" i="5"/>
  <c r="DN11" i="5"/>
  <c r="DM11" i="5"/>
  <c r="DL11" i="5"/>
  <c r="BN11" i="5" s="1"/>
  <c r="BU11" i="5" s="1"/>
  <c r="AE11" i="5"/>
  <c r="DR10" i="5"/>
  <c r="DQ10" i="5"/>
  <c r="DP10" i="5"/>
  <c r="DO10" i="5"/>
  <c r="DN10" i="5"/>
  <c r="DM10" i="5"/>
  <c r="DL10" i="5"/>
  <c r="BN10" i="5" s="1"/>
  <c r="AE10" i="5"/>
  <c r="DR9" i="5"/>
  <c r="DQ9" i="5"/>
  <c r="DP9" i="5"/>
  <c r="DO9" i="5"/>
  <c r="DN9" i="5"/>
  <c r="DM9" i="5"/>
  <c r="DL9" i="5"/>
  <c r="BN9" i="5" s="1"/>
  <c r="BU9" i="5" s="1"/>
  <c r="AE9" i="5"/>
  <c r="DR8" i="5"/>
  <c r="DQ8" i="5"/>
  <c r="DP8" i="5"/>
  <c r="DO8" i="5"/>
  <c r="DN8" i="5"/>
  <c r="DM8" i="5"/>
  <c r="DL8" i="5"/>
  <c r="BU8" i="5"/>
  <c r="AE8" i="5"/>
  <c r="DR7" i="5"/>
  <c r="DQ7" i="5"/>
  <c r="DP7" i="5"/>
  <c r="DO7" i="5"/>
  <c r="DN7" i="5"/>
  <c r="DM7" i="5"/>
  <c r="DL7" i="5"/>
  <c r="BN7" i="5" s="1"/>
  <c r="BU7" i="5"/>
  <c r="AE7" i="5"/>
  <c r="DL6" i="5"/>
  <c r="DD5" i="5"/>
  <c r="CW5" i="5"/>
  <c r="CP5" i="5"/>
  <c r="CI5" i="5"/>
  <c r="CB5" i="5"/>
  <c r="BU5" i="5"/>
  <c r="BN5" i="5"/>
  <c r="X4" i="5"/>
  <c r="Q4" i="5"/>
  <c r="I4" i="5"/>
  <c r="FY519" i="7" l="1"/>
  <c r="FX539" i="7"/>
  <c r="GB573" i="7"/>
  <c r="FY479" i="7"/>
  <c r="Q497" i="5"/>
  <c r="FZ482" i="7"/>
  <c r="FV553" i="7"/>
  <c r="FY563" i="7"/>
  <c r="FY561" i="7"/>
  <c r="GB574" i="7"/>
  <c r="FV48" i="7"/>
  <c r="GA53" i="7"/>
  <c r="FV480" i="7"/>
  <c r="GA480" i="7"/>
  <c r="FY480" i="7"/>
  <c r="FW480" i="7"/>
  <c r="FV528" i="7"/>
  <c r="FY528" i="7"/>
  <c r="GA551" i="7"/>
  <c r="GB551" i="7"/>
  <c r="FZ551" i="7"/>
  <c r="FU552" i="7"/>
  <c r="FW552" i="7"/>
  <c r="FV562" i="7"/>
  <c r="FZ562" i="7"/>
  <c r="FX572" i="7"/>
  <c r="FU572" i="7"/>
  <c r="B476" i="6"/>
  <c r="FU481" i="7"/>
  <c r="GB40" i="7"/>
  <c r="FZ46" i="7"/>
  <c r="FZ88" i="7"/>
  <c r="GA554" i="7"/>
  <c r="FW93" i="7"/>
  <c r="FU63" i="7"/>
  <c r="FX84" i="7"/>
  <c r="FU550" i="7"/>
  <c r="B545" i="6"/>
  <c r="GB8" i="7"/>
  <c r="GB10" i="7"/>
  <c r="FW12" i="7"/>
  <c r="FZ29" i="7"/>
  <c r="FW34" i="7"/>
  <c r="FU42" i="7"/>
  <c r="FV57" i="7"/>
  <c r="FU89" i="7"/>
  <c r="FW549" i="7"/>
  <c r="B544" i="6"/>
  <c r="FW554" i="7"/>
  <c r="B549" i="6"/>
  <c r="GA576" i="7"/>
  <c r="GB577" i="7"/>
  <c r="GB31" i="7"/>
  <c r="FZ48" i="7"/>
  <c r="GB61" i="7"/>
  <c r="GB65" i="7"/>
  <c r="FV93" i="7"/>
  <c r="FV489" i="7"/>
  <c r="GB508" i="7"/>
  <c r="GB528" i="7"/>
  <c r="FU528" i="7"/>
  <c r="FW528" i="7"/>
  <c r="FX42" i="7"/>
  <c r="GA82" i="7"/>
  <c r="FU482" i="7"/>
  <c r="GA561" i="7"/>
  <c r="FW561" i="7"/>
  <c r="B571" i="6"/>
  <c r="FW576" i="7"/>
  <c r="FZ577" i="7"/>
  <c r="B572" i="6"/>
  <c r="FX577" i="7"/>
  <c r="FU15" i="7"/>
  <c r="GB16" i="7"/>
  <c r="FX17" i="7"/>
  <c r="GB18" i="7"/>
  <c r="FW20" i="7"/>
  <c r="GB32" i="7"/>
  <c r="FW41" i="7"/>
  <c r="FU50" i="7"/>
  <c r="FW60" i="7"/>
  <c r="FW78" i="7"/>
  <c r="GA528" i="7"/>
  <c r="B523" i="6"/>
  <c r="B541" i="6"/>
  <c r="GB546" i="7"/>
  <c r="GA557" i="7"/>
  <c r="GB557" i="7"/>
  <c r="FZ19" i="7"/>
  <c r="GB35" i="7"/>
  <c r="FZ39" i="7"/>
  <c r="FX44" i="7"/>
  <c r="GB46" i="7"/>
  <c r="FW66" i="7"/>
  <c r="FX482" i="7"/>
  <c r="FY482" i="7"/>
  <c r="GA546" i="7"/>
  <c r="FV561" i="7"/>
  <c r="B556" i="6"/>
  <c r="FU573" i="7"/>
  <c r="B568" i="6"/>
  <c r="GB21" i="7"/>
  <c r="GB22" i="7"/>
  <c r="FX54" i="7"/>
  <c r="FW55" i="7"/>
  <c r="GB80" i="7"/>
  <c r="FY471" i="7"/>
  <c r="GA550" i="7"/>
  <c r="FZ560" i="7"/>
  <c r="B555" i="6"/>
  <c r="FV569" i="7"/>
  <c r="B564" i="6"/>
  <c r="FY559" i="7"/>
  <c r="B554" i="6"/>
  <c r="GA559" i="7"/>
  <c r="GB569" i="7"/>
  <c r="FU569" i="7"/>
  <c r="B570" i="6"/>
  <c r="B566" i="6"/>
  <c r="FV578" i="7"/>
  <c r="GB471" i="7"/>
  <c r="FX480" i="7"/>
  <c r="FW557" i="7"/>
  <c r="FV564" i="7"/>
  <c r="FW569" i="7"/>
  <c r="FU576" i="7"/>
  <c r="FU578" i="7"/>
  <c r="B573" i="6"/>
  <c r="GA578" i="7"/>
  <c r="GA579" i="7"/>
  <c r="B574" i="6"/>
  <c r="FZ480" i="7"/>
  <c r="GA569" i="7"/>
  <c r="GA572" i="7"/>
  <c r="B567" i="6"/>
  <c r="FU574" i="7"/>
  <c r="FY576" i="7"/>
  <c r="FW574" i="7"/>
  <c r="GA508" i="7"/>
  <c r="GB547" i="7"/>
  <c r="GB552" i="7"/>
  <c r="FZ552" i="7"/>
  <c r="FZ567" i="7"/>
  <c r="FU567" i="7"/>
  <c r="FU571" i="7"/>
  <c r="FZ574" i="7"/>
  <c r="GB478" i="7"/>
  <c r="GA481" i="7"/>
  <c r="FX481" i="7"/>
  <c r="FU529" i="7"/>
  <c r="B524" i="6"/>
  <c r="FX553" i="7"/>
  <c r="FZ559" i="7"/>
  <c r="FU559" i="7"/>
  <c r="FW567" i="7"/>
  <c r="GB571" i="7"/>
  <c r="FW571" i="7"/>
  <c r="GA574" i="7"/>
  <c r="FU480" i="7"/>
  <c r="FX552" i="7"/>
  <c r="B547" i="6"/>
  <c r="FV559" i="7"/>
  <c r="GA563" i="7"/>
  <c r="FZ571" i="7"/>
  <c r="FV7" i="7"/>
  <c r="GA7" i="7"/>
  <c r="FZ7" i="7"/>
  <c r="FX7" i="7"/>
  <c r="FW11" i="7"/>
  <c r="FV11" i="7"/>
  <c r="FY14" i="7"/>
  <c r="FV14" i="7"/>
  <c r="FW14" i="7"/>
  <c r="FU14" i="7"/>
  <c r="GA14" i="7"/>
  <c r="FY51" i="7"/>
  <c r="GB51" i="7"/>
  <c r="GA51" i="7"/>
  <c r="FZ51" i="7"/>
  <c r="FY13" i="7"/>
  <c r="FX13" i="7"/>
  <c r="FV13" i="7"/>
  <c r="FY77" i="7"/>
  <c r="FV15" i="7"/>
  <c r="GA15" i="7"/>
  <c r="FZ15" i="7"/>
  <c r="FX15" i="7"/>
  <c r="GA16" i="7"/>
  <c r="FZ16" i="7"/>
  <c r="FY16" i="7"/>
  <c r="FX16" i="7"/>
  <c r="FW16" i="7"/>
  <c r="FV16" i="7"/>
  <c r="FU16" i="7"/>
  <c r="FW23" i="7"/>
  <c r="GB38" i="7"/>
  <c r="FW19" i="7"/>
  <c r="FV19" i="7"/>
  <c r="FV69" i="7"/>
  <c r="FU69" i="7"/>
  <c r="GB69" i="7"/>
  <c r="FW69" i="7"/>
  <c r="FY21" i="7"/>
  <c r="FX21" i="7"/>
  <c r="FV21" i="7"/>
  <c r="FY22" i="7"/>
  <c r="FX22" i="7"/>
  <c r="FW22" i="7"/>
  <c r="FV22" i="7"/>
  <c r="FU22" i="7"/>
  <c r="GA22" i="7"/>
  <c r="FZ23" i="7"/>
  <c r="FY24" i="7"/>
  <c r="FX9" i="7"/>
  <c r="GB26" i="7"/>
  <c r="GB27" i="7"/>
  <c r="FU37" i="7"/>
  <c r="GB37" i="7"/>
  <c r="FZ37" i="7"/>
  <c r="FW37" i="7"/>
  <c r="FZ47" i="7"/>
  <c r="GB47" i="7"/>
  <c r="GA47" i="7"/>
  <c r="FW58" i="7"/>
  <c r="FU59" i="7"/>
  <c r="GB59" i="7"/>
  <c r="GA59" i="7"/>
  <c r="FV59" i="7"/>
  <c r="FU7" i="7"/>
  <c r="FZ11" i="7"/>
  <c r="FX14" i="7"/>
  <c r="GB72" i="7"/>
  <c r="GA8" i="7"/>
  <c r="FZ8" i="7"/>
  <c r="FX8" i="7"/>
  <c r="FY8" i="7"/>
  <c r="FW8" i="7"/>
  <c r="FV8" i="7"/>
  <c r="FU8" i="7"/>
  <c r="GB13" i="7"/>
  <c r="GB25" i="7"/>
  <c r="GA25" i="7"/>
  <c r="FZ25" i="7"/>
  <c r="FY25" i="7"/>
  <c r="FX25" i="7"/>
  <c r="FW25" i="7"/>
  <c r="FV25" i="7"/>
  <c r="FW26" i="7"/>
  <c r="FV26" i="7"/>
  <c r="FW28" i="7"/>
  <c r="GB30" i="7"/>
  <c r="FW64" i="7"/>
  <c r="FW7" i="7"/>
  <c r="FY9" i="7"/>
  <c r="FV10" i="7"/>
  <c r="GA11" i="7"/>
  <c r="FX12" i="7"/>
  <c r="FU13" i="7"/>
  <c r="FZ14" i="7"/>
  <c r="FW15" i="7"/>
  <c r="FY17" i="7"/>
  <c r="FV18" i="7"/>
  <c r="GA19" i="7"/>
  <c r="FX20" i="7"/>
  <c r="FU21" i="7"/>
  <c r="FZ22" i="7"/>
  <c r="FX23" i="7"/>
  <c r="FV24" i="7"/>
  <c r="FU25" i="7"/>
  <c r="FZ27" i="7"/>
  <c r="FX28" i="7"/>
  <c r="FW29" i="7"/>
  <c r="FU30" i="7"/>
  <c r="FU31" i="7"/>
  <c r="GA31" i="7"/>
  <c r="FV31" i="7"/>
  <c r="FU32" i="7"/>
  <c r="FW33" i="7"/>
  <c r="FU33" i="7"/>
  <c r="GB34" i="7"/>
  <c r="FU34" i="7"/>
  <c r="FY35" i="7"/>
  <c r="FW35" i="7"/>
  <c r="FU35" i="7"/>
  <c r="GB36" i="7"/>
  <c r="FU36" i="7"/>
  <c r="GA37" i="7"/>
  <c r="FY37" i="7"/>
  <c r="FV37" i="7"/>
  <c r="FU38" i="7"/>
  <c r="FU39" i="7"/>
  <c r="GA39" i="7"/>
  <c r="FV39" i="7"/>
  <c r="FX43" i="7"/>
  <c r="FV43" i="7"/>
  <c r="FZ45" i="7"/>
  <c r="FX45" i="7"/>
  <c r="FW48" i="7"/>
  <c r="FU49" i="7"/>
  <c r="FW50" i="7"/>
  <c r="GA52" i="7"/>
  <c r="GB54" i="7"/>
  <c r="FY60" i="7"/>
  <c r="FU65" i="7"/>
  <c r="FV68" i="7"/>
  <c r="FW68" i="7"/>
  <c r="GB70" i="7"/>
  <c r="GB73" i="7"/>
  <c r="FZ73" i="7"/>
  <c r="FV73" i="7"/>
  <c r="FX74" i="7"/>
  <c r="FW75" i="7"/>
  <c r="GA77" i="7"/>
  <c r="FU78" i="7"/>
  <c r="GB81" i="7"/>
  <c r="FV81" i="7"/>
  <c r="GB83" i="7"/>
  <c r="FX83" i="7"/>
  <c r="FZ85" i="7"/>
  <c r="FV90" i="7"/>
  <c r="GB94" i="7"/>
  <c r="GB107" i="7"/>
  <c r="GB128" i="7"/>
  <c r="FX128" i="7"/>
  <c r="FW128" i="7"/>
  <c r="FZ9" i="7"/>
  <c r="FW10" i="7"/>
  <c r="GB11" i="7"/>
  <c r="FY12" i="7"/>
  <c r="FZ17" i="7"/>
  <c r="FW18" i="7"/>
  <c r="GB19" i="7"/>
  <c r="FY20" i="7"/>
  <c r="FY23" i="7"/>
  <c r="FW24" i="7"/>
  <c r="FZ26" i="7"/>
  <c r="GA27" i="7"/>
  <c r="FY28" i="7"/>
  <c r="FX29" i="7"/>
  <c r="FW30" i="7"/>
  <c r="FW31" i="7"/>
  <c r="FV32" i="7"/>
  <c r="FV33" i="7"/>
  <c r="FV34" i="7"/>
  <c r="FV35" i="7"/>
  <c r="FW36" i="7"/>
  <c r="FW38" i="7"/>
  <c r="FW39" i="7"/>
  <c r="FU40" i="7"/>
  <c r="FT40" i="7" s="1"/>
  <c r="GB41" i="7"/>
  <c r="FU41" i="7"/>
  <c r="GA42" i="7"/>
  <c r="FY42" i="7"/>
  <c r="FV42" i="7"/>
  <c r="FU43" i="7"/>
  <c r="FU44" i="7"/>
  <c r="GA44" i="7"/>
  <c r="FV44" i="7"/>
  <c r="FU45" i="7"/>
  <c r="FV46" i="7"/>
  <c r="FU46" i="7"/>
  <c r="GA46" i="7"/>
  <c r="FX48" i="7"/>
  <c r="FX49" i="7"/>
  <c r="FY50" i="7"/>
  <c r="FY54" i="7"/>
  <c r="FZ57" i="7"/>
  <c r="FU57" i="7"/>
  <c r="FT57" i="7" s="1"/>
  <c r="FV58" i="7"/>
  <c r="FU58" i="7"/>
  <c r="GB58" i="7"/>
  <c r="FX58" i="7"/>
  <c r="FZ60" i="7"/>
  <c r="FZ63" i="7"/>
  <c r="FY63" i="7"/>
  <c r="FX63" i="7"/>
  <c r="FW63" i="7"/>
  <c r="GA64" i="7"/>
  <c r="FV65" i="7"/>
  <c r="FY67" i="7"/>
  <c r="FX67" i="7"/>
  <c r="FW67" i="7"/>
  <c r="FV67" i="7"/>
  <c r="FX68" i="7"/>
  <c r="FY72" i="7"/>
  <c r="FW73" i="7"/>
  <c r="FY74" i="7"/>
  <c r="GB75" i="7"/>
  <c r="FV78" i="7"/>
  <c r="FW81" i="7"/>
  <c r="FY83" i="7"/>
  <c r="GA85" i="7"/>
  <c r="FW87" i="7"/>
  <c r="FU88" i="7"/>
  <c r="GB88" i="7"/>
  <c r="GA88" i="7"/>
  <c r="FY98" i="7"/>
  <c r="GB108" i="7"/>
  <c r="FZ112" i="7"/>
  <c r="FX130" i="7"/>
  <c r="FY138" i="7"/>
  <c r="FV149" i="7"/>
  <c r="FY7" i="7"/>
  <c r="GA9" i="7"/>
  <c r="FX10" i="7"/>
  <c r="FU11" i="7"/>
  <c r="FZ12" i="7"/>
  <c r="FW13" i="7"/>
  <c r="GB14" i="7"/>
  <c r="FY15" i="7"/>
  <c r="GA17" i="7"/>
  <c r="FX18" i="7"/>
  <c r="FU19" i="7"/>
  <c r="FZ20" i="7"/>
  <c r="FW21" i="7"/>
  <c r="FU26" i="7"/>
  <c r="FZ28" i="7"/>
  <c r="FY30" i="7"/>
  <c r="FX31" i="7"/>
  <c r="FW32" i="7"/>
  <c r="FX33" i="7"/>
  <c r="FX35" i="7"/>
  <c r="FV36" i="7"/>
  <c r="FX36" i="7"/>
  <c r="FX37" i="7"/>
  <c r="FY38" i="7"/>
  <c r="FX39" i="7"/>
  <c r="FV40" i="7"/>
  <c r="FW42" i="7"/>
  <c r="FW43" i="7"/>
  <c r="FW44" i="7"/>
  <c r="FV45" i="7"/>
  <c r="FY47" i="7"/>
  <c r="FX47" i="7"/>
  <c r="FV47" i="7"/>
  <c r="FY49" i="7"/>
  <c r="GB50" i="7"/>
  <c r="FZ53" i="7"/>
  <c r="FY53" i="7"/>
  <c r="FX53" i="7"/>
  <c r="FW53" i="7"/>
  <c r="FU53" i="7"/>
  <c r="FW54" i="7"/>
  <c r="FV54" i="7"/>
  <c r="FU54" i="7"/>
  <c r="FZ54" i="7"/>
  <c r="FW56" i="7"/>
  <c r="FV56" i="7"/>
  <c r="FU56" i="7"/>
  <c r="GB56" i="7"/>
  <c r="FY58" i="7"/>
  <c r="FW65" i="7"/>
  <c r="FU67" i="7"/>
  <c r="FY68" i="7"/>
  <c r="GB71" i="7"/>
  <c r="FV71" i="7"/>
  <c r="FZ72" i="7"/>
  <c r="FX73" i="7"/>
  <c r="FZ74" i="7"/>
  <c r="GB78" i="7"/>
  <c r="FW79" i="7"/>
  <c r="FU81" i="7"/>
  <c r="GA81" i="7"/>
  <c r="FX81" i="7"/>
  <c r="FY81" i="7"/>
  <c r="FW83" i="7"/>
  <c r="FV83" i="7"/>
  <c r="FU83" i="7"/>
  <c r="FZ83" i="7"/>
  <c r="GA83" i="7"/>
  <c r="FU84" i="7"/>
  <c r="FW90" i="7"/>
  <c r="FX92" i="7"/>
  <c r="FY92" i="7"/>
  <c r="FV95" i="7"/>
  <c r="GA109" i="7"/>
  <c r="GB132" i="7"/>
  <c r="FX165" i="7"/>
  <c r="GB9" i="7"/>
  <c r="FY10" i="7"/>
  <c r="GA12" i="7"/>
  <c r="GB17" i="7"/>
  <c r="FY18" i="7"/>
  <c r="GA20" i="7"/>
  <c r="GB23" i="7"/>
  <c r="FZ24" i="7"/>
  <c r="FW27" i="7"/>
  <c r="GA28" i="7"/>
  <c r="GA29" i="7"/>
  <c r="FZ30" i="7"/>
  <c r="FY31" i="7"/>
  <c r="FY32" i="7"/>
  <c r="FY33" i="7"/>
  <c r="FX34" i="7"/>
  <c r="FZ35" i="7"/>
  <c r="FY36" i="7"/>
  <c r="FZ38" i="7"/>
  <c r="FY39" i="7"/>
  <c r="FX40" i="7"/>
  <c r="FV41" i="7"/>
  <c r="FX41" i="7"/>
  <c r="FY43" i="7"/>
  <c r="FW45" i="7"/>
  <c r="FZ49" i="7"/>
  <c r="FV53" i="7"/>
  <c r="GA54" i="7"/>
  <c r="FX57" i="7"/>
  <c r="GA57" i="7"/>
  <c r="FZ58" i="7"/>
  <c r="FZ61" i="7"/>
  <c r="FY61" i="7"/>
  <c r="FX61" i="7"/>
  <c r="FW61" i="7"/>
  <c r="GA62" i="7"/>
  <c r="FV64" i="7"/>
  <c r="FU64" i="7"/>
  <c r="GB64" i="7"/>
  <c r="FX64" i="7"/>
  <c r="FU66" i="7"/>
  <c r="FZ67" i="7"/>
  <c r="FZ68" i="7"/>
  <c r="FW71" i="7"/>
  <c r="GA72" i="7"/>
  <c r="GA74" i="7"/>
  <c r="FX78" i="7"/>
  <c r="FX79" i="7"/>
  <c r="FY80" i="7"/>
  <c r="FV84" i="7"/>
  <c r="FX87" i="7"/>
  <c r="FZ89" i="7"/>
  <c r="FX90" i="7"/>
  <c r="FZ92" i="7"/>
  <c r="FY95" i="7"/>
  <c r="FV96" i="7"/>
  <c r="GB101" i="7"/>
  <c r="GA108" i="7"/>
  <c r="FY108" i="7"/>
  <c r="FX108" i="7"/>
  <c r="FV108" i="7"/>
  <c r="FU108" i="7"/>
  <c r="GB113" i="7"/>
  <c r="FY114" i="7"/>
  <c r="GB136" i="7"/>
  <c r="GB147" i="7"/>
  <c r="FY154" i="7"/>
  <c r="GA155" i="7"/>
  <c r="FZ18" i="7"/>
  <c r="GB20" i="7"/>
  <c r="GA24" i="7"/>
  <c r="FU27" i="7"/>
  <c r="GB29" i="7"/>
  <c r="GA30" i="7"/>
  <c r="FZ31" i="7"/>
  <c r="GA32" i="7"/>
  <c r="FZ33" i="7"/>
  <c r="FY34" i="7"/>
  <c r="GA35" i="7"/>
  <c r="FZ36" i="7"/>
  <c r="GA38" i="7"/>
  <c r="FZ40" i="7"/>
  <c r="FY41" i="7"/>
  <c r="FZ42" i="7"/>
  <c r="FZ43" i="7"/>
  <c r="FY44" i="7"/>
  <c r="FY45" i="7"/>
  <c r="FW46" i="7"/>
  <c r="GB48" i="7"/>
  <c r="GA48" i="7"/>
  <c r="FY48" i="7"/>
  <c r="GA49" i="7"/>
  <c r="GB52" i="7"/>
  <c r="FV52" i="7"/>
  <c r="FU55" i="7"/>
  <c r="FX56" i="7"/>
  <c r="GB57" i="7"/>
  <c r="FW62" i="7"/>
  <c r="FV63" i="7"/>
  <c r="FY64" i="7"/>
  <c r="FV66" i="7"/>
  <c r="GA67" i="7"/>
  <c r="FX70" i="7"/>
  <c r="FW70" i="7"/>
  <c r="FV70" i="7"/>
  <c r="FU70" i="7"/>
  <c r="FU71" i="7"/>
  <c r="GA71" i="7"/>
  <c r="FX71" i="7"/>
  <c r="FZ78" i="7"/>
  <c r="FY79" i="7"/>
  <c r="FZ80" i="7"/>
  <c r="FZ82" i="7"/>
  <c r="FY82" i="7"/>
  <c r="FX82" i="7"/>
  <c r="FW82" i="7"/>
  <c r="FU82" i="7"/>
  <c r="FV82" i="7"/>
  <c r="GB84" i="7"/>
  <c r="GB86" i="7"/>
  <c r="FY87" i="7"/>
  <c r="FU120" i="7"/>
  <c r="GB7" i="7"/>
  <c r="FV9" i="7"/>
  <c r="GA10" i="7"/>
  <c r="FX11" i="7"/>
  <c r="FU12" i="7"/>
  <c r="FZ13" i="7"/>
  <c r="GB15" i="7"/>
  <c r="FV17" i="7"/>
  <c r="GA18" i="7"/>
  <c r="FX19" i="7"/>
  <c r="FU20" i="7"/>
  <c r="FZ21" i="7"/>
  <c r="GA23" i="7"/>
  <c r="FU23" i="7"/>
  <c r="GB24" i="7"/>
  <c r="FX26" i="7"/>
  <c r="FV27" i="7"/>
  <c r="GB28" i="7"/>
  <c r="FU28" i="7"/>
  <c r="GA33" i="7"/>
  <c r="GA34" i="7"/>
  <c r="GA36" i="7"/>
  <c r="GB39" i="7"/>
  <c r="GA40" i="7"/>
  <c r="FZ41" i="7"/>
  <c r="GB42" i="7"/>
  <c r="GA43" i="7"/>
  <c r="FZ44" i="7"/>
  <c r="GA45" i="7"/>
  <c r="FX46" i="7"/>
  <c r="FU47" i="7"/>
  <c r="FW49" i="7"/>
  <c r="FV49" i="7"/>
  <c r="GB49" i="7"/>
  <c r="FX51" i="7"/>
  <c r="FW51" i="7"/>
  <c r="FU51" i="7"/>
  <c r="FW52" i="7"/>
  <c r="GB53" i="7"/>
  <c r="GA55" i="7"/>
  <c r="FV55" i="7"/>
  <c r="FY56" i="7"/>
  <c r="FZ59" i="7"/>
  <c r="FY59" i="7"/>
  <c r="FX59" i="7"/>
  <c r="FW59" i="7"/>
  <c r="GA60" i="7"/>
  <c r="FU61" i="7"/>
  <c r="FV62" i="7"/>
  <c r="FU62" i="7"/>
  <c r="GB62" i="7"/>
  <c r="FX62" i="7"/>
  <c r="GA63" i="7"/>
  <c r="FZ64" i="7"/>
  <c r="GB67" i="7"/>
  <c r="GA69" i="7"/>
  <c r="FZ69" i="7"/>
  <c r="FY69" i="7"/>
  <c r="FX69" i="7"/>
  <c r="FY70" i="7"/>
  <c r="FY71" i="7"/>
  <c r="FW74" i="7"/>
  <c r="FV74" i="7"/>
  <c r="FU74" i="7"/>
  <c r="GB74" i="7"/>
  <c r="GB77" i="7"/>
  <c r="FX77" i="7"/>
  <c r="FZ79" i="7"/>
  <c r="GA80" i="7"/>
  <c r="FU86" i="7"/>
  <c r="GA89" i="7"/>
  <c r="FW89" i="7"/>
  <c r="FV89" i="7"/>
  <c r="GB89" i="7"/>
  <c r="GA91" i="7"/>
  <c r="FZ91" i="7"/>
  <c r="FY91" i="7"/>
  <c r="FX91" i="7"/>
  <c r="FW91" i="7"/>
  <c r="FV91" i="7"/>
  <c r="GB93" i="7"/>
  <c r="GB96" i="7"/>
  <c r="FW97" i="7"/>
  <c r="GA97" i="7"/>
  <c r="FZ97" i="7"/>
  <c r="FY97" i="7"/>
  <c r="FX97" i="7"/>
  <c r="FV97" i="7"/>
  <c r="FU97" i="7"/>
  <c r="GB97" i="7"/>
  <c r="FX99" i="7"/>
  <c r="GB115" i="7"/>
  <c r="FV125" i="7"/>
  <c r="GB134" i="7"/>
  <c r="FZ134" i="7"/>
  <c r="FU136" i="7"/>
  <c r="GB137" i="7"/>
  <c r="FV141" i="7"/>
  <c r="GA142" i="7"/>
  <c r="FZ142" i="7"/>
  <c r="FW144" i="7"/>
  <c r="FU144" i="7"/>
  <c r="GB144" i="7"/>
  <c r="FY617" i="7"/>
  <c r="FY609" i="7"/>
  <c r="FV598" i="7"/>
  <c r="FZ613" i="7"/>
  <c r="FZ605" i="7"/>
  <c r="FZ590" i="7"/>
  <c r="FZ582" i="7"/>
  <c r="FZ598" i="7"/>
  <c r="FV593" i="7"/>
  <c r="FX590" i="7"/>
  <c r="FV585" i="7"/>
  <c r="FX582" i="7"/>
  <c r="FX580" i="7"/>
  <c r="FY612" i="7"/>
  <c r="FY604" i="7"/>
  <c r="FV590" i="7"/>
  <c r="FV582" i="7"/>
  <c r="FV580" i="7"/>
  <c r="FX611" i="7"/>
  <c r="FX603" i="7"/>
  <c r="FV617" i="7"/>
  <c r="FV609" i="7"/>
  <c r="FV594" i="7"/>
  <c r="FY581" i="7"/>
  <c r="FW542" i="7"/>
  <c r="FW536" i="7"/>
  <c r="FZ544" i="7"/>
  <c r="FV542" i="7"/>
  <c r="FZ538" i="7"/>
  <c r="FW537" i="7"/>
  <c r="FU536" i="7"/>
  <c r="FW525" i="7"/>
  <c r="FU542" i="7"/>
  <c r="FY538" i="7"/>
  <c r="FV525" i="7"/>
  <c r="FZ523" i="7"/>
  <c r="FZ521" i="7"/>
  <c r="GA535" i="7"/>
  <c r="FX523" i="7"/>
  <c r="FZ536" i="7"/>
  <c r="FZ535" i="7"/>
  <c r="FW523" i="7"/>
  <c r="FW521" i="7"/>
  <c r="GA541" i="7"/>
  <c r="FY521" i="7"/>
  <c r="FV512" i="7"/>
  <c r="FX504" i="7"/>
  <c r="FV499" i="7"/>
  <c r="FZ495" i="7"/>
  <c r="FX487" i="7"/>
  <c r="FV533" i="7"/>
  <c r="GA523" i="7"/>
  <c r="GB520" i="7"/>
  <c r="FX517" i="7"/>
  <c r="GB513" i="7"/>
  <c r="FZ511" i="7"/>
  <c r="FW504" i="7"/>
  <c r="FU499" i="7"/>
  <c r="FW538" i="7"/>
  <c r="FY523" i="7"/>
  <c r="FZ520" i="7"/>
  <c r="FV517" i="7"/>
  <c r="FV515" i="7"/>
  <c r="GA513" i="7"/>
  <c r="FY511" i="7"/>
  <c r="FX509" i="7"/>
  <c r="FZ500" i="7"/>
  <c r="FX495" i="7"/>
  <c r="GB492" i="7"/>
  <c r="FU488" i="7"/>
  <c r="FZ485" i="7"/>
  <c r="FZ484" i="7"/>
  <c r="GB477" i="7"/>
  <c r="GB475" i="7"/>
  <c r="GB473" i="7"/>
  <c r="FU513" i="7"/>
  <c r="GA492" i="7"/>
  <c r="FZ461" i="7"/>
  <c r="FV507" i="7"/>
  <c r="FY498" i="7"/>
  <c r="FZ492" i="7"/>
  <c r="GB487" i="7"/>
  <c r="FY461" i="7"/>
  <c r="GB545" i="7"/>
  <c r="FX544" i="7"/>
  <c r="FU537" i="7"/>
  <c r="GA518" i="7"/>
  <c r="GA516" i="7"/>
  <c r="FZ514" i="7"/>
  <c r="FU507" i="7"/>
  <c r="FW501" i="7"/>
  <c r="FX498" i="7"/>
  <c r="FY492" i="7"/>
  <c r="GA487" i="7"/>
  <c r="FW485" i="7"/>
  <c r="FU484" i="7"/>
  <c r="FY477" i="7"/>
  <c r="FY475" i="7"/>
  <c r="FY473" i="7"/>
  <c r="GB535" i="7"/>
  <c r="GA521" i="7"/>
  <c r="FU518" i="7"/>
  <c r="FY514" i="7"/>
  <c r="FX512" i="7"/>
  <c r="GA499" i="7"/>
  <c r="FV498" i="7"/>
  <c r="GB495" i="7"/>
  <c r="FU492" i="7"/>
  <c r="FY488" i="7"/>
  <c r="FZ487" i="7"/>
  <c r="FV485" i="7"/>
  <c r="FZ468" i="7"/>
  <c r="FZ463" i="7"/>
  <c r="FV459" i="7"/>
  <c r="FY453" i="7"/>
  <c r="FY451" i="7"/>
  <c r="FX448" i="7"/>
  <c r="FZ445" i="7"/>
  <c r="FY440" i="7"/>
  <c r="FU438" i="7"/>
  <c r="FU468" i="7"/>
  <c r="FU463" i="7"/>
  <c r="FW449" i="7"/>
  <c r="FX472" i="7"/>
  <c r="FV460" i="7"/>
  <c r="FY458" i="7"/>
  <c r="FY456" i="7"/>
  <c r="FX454" i="7"/>
  <c r="GB450" i="7"/>
  <c r="FV449" i="7"/>
  <c r="FX446" i="7"/>
  <c r="FY443" i="7"/>
  <c r="FV441" i="7"/>
  <c r="GA438" i="7"/>
  <c r="FZ432" i="7"/>
  <c r="FX428" i="7"/>
  <c r="FU472" i="7"/>
  <c r="FX467" i="7"/>
  <c r="FX462" i="7"/>
  <c r="FU460" i="7"/>
  <c r="FW456" i="7"/>
  <c r="FW454" i="7"/>
  <c r="FU449" i="7"/>
  <c r="FW446" i="7"/>
  <c r="FZ438" i="7"/>
  <c r="FY432" i="7"/>
  <c r="GA430" i="7"/>
  <c r="FW428" i="7"/>
  <c r="FU467" i="7"/>
  <c r="FT467" i="7" s="1"/>
  <c r="FU462" i="7"/>
  <c r="FU454" i="7"/>
  <c r="FT454" i="7" s="1"/>
  <c r="GA448" i="7"/>
  <c r="FW444" i="7"/>
  <c r="GB440" i="7"/>
  <c r="GB439" i="7"/>
  <c r="FY438" i="7"/>
  <c r="FX432" i="7"/>
  <c r="FW419" i="7"/>
  <c r="GA461" i="7"/>
  <c r="FZ448" i="7"/>
  <c r="FY466" i="7"/>
  <c r="FX461" i="7"/>
  <c r="FX459" i="7"/>
  <c r="FZ455" i="7"/>
  <c r="GA453" i="7"/>
  <c r="FZ451" i="7"/>
  <c r="FY448" i="7"/>
  <c r="GA445" i="7"/>
  <c r="FU444" i="7"/>
  <c r="FZ441" i="7"/>
  <c r="FZ440" i="7"/>
  <c r="FW439" i="7"/>
  <c r="FW438" i="7"/>
  <c r="FU432" i="7"/>
  <c r="FU419" i="7"/>
  <c r="FU407" i="7"/>
  <c r="FV384" i="7"/>
  <c r="FY413" i="7"/>
  <c r="FX408" i="7"/>
  <c r="FW401" i="7"/>
  <c r="FX394" i="7"/>
  <c r="GB391" i="7"/>
  <c r="GB386" i="7"/>
  <c r="FV420" i="7"/>
  <c r="FW417" i="7"/>
  <c r="FV408" i="7"/>
  <c r="FV401" i="7"/>
  <c r="GA391" i="7"/>
  <c r="GA386" i="7"/>
  <c r="GA384" i="7"/>
  <c r="GA374" i="7"/>
  <c r="GA366" i="7"/>
  <c r="GA358" i="7"/>
  <c r="GA350" i="7"/>
  <c r="FW425" i="7"/>
  <c r="FU420" i="7"/>
  <c r="FV417" i="7"/>
  <c r="FU401" i="7"/>
  <c r="FZ391" i="7"/>
  <c r="FY389" i="7"/>
  <c r="FZ386" i="7"/>
  <c r="FZ384" i="7"/>
  <c r="GB383" i="7"/>
  <c r="GA379" i="7"/>
  <c r="FZ374" i="7"/>
  <c r="GA371" i="7"/>
  <c r="FZ366" i="7"/>
  <c r="GA363" i="7"/>
  <c r="FZ358" i="7"/>
  <c r="GA355" i="7"/>
  <c r="FZ350" i="7"/>
  <c r="FV425" i="7"/>
  <c r="FX422" i="7"/>
  <c r="FY419" i="7"/>
  <c r="FZ416" i="7"/>
  <c r="FX414" i="7"/>
  <c r="FW409" i="7"/>
  <c r="GB407" i="7"/>
  <c r="FY391" i="7"/>
  <c r="FY386" i="7"/>
  <c r="FY384" i="7"/>
  <c r="FY374" i="7"/>
  <c r="FY366" i="7"/>
  <c r="FY358" i="7"/>
  <c r="FY350" i="7"/>
  <c r="FZ424" i="7"/>
  <c r="FW422" i="7"/>
  <c r="FX419" i="7"/>
  <c r="FY416" i="7"/>
  <c r="FW414" i="7"/>
  <c r="GA407" i="7"/>
  <c r="FY400" i="7"/>
  <c r="GB394" i="7"/>
  <c r="GB393" i="7"/>
  <c r="FX391" i="7"/>
  <c r="FX386" i="7"/>
  <c r="FX384" i="7"/>
  <c r="FX350" i="7"/>
  <c r="FX342" i="7"/>
  <c r="GB341" i="7"/>
  <c r="GA310" i="7"/>
  <c r="GA309" i="7"/>
  <c r="GA304" i="7"/>
  <c r="GA302" i="7"/>
  <c r="GA301" i="7"/>
  <c r="FY295" i="7"/>
  <c r="FY287" i="7"/>
  <c r="FY310" i="7"/>
  <c r="FZ309" i="7"/>
  <c r="FZ304" i="7"/>
  <c r="GA303" i="7"/>
  <c r="FY302" i="7"/>
  <c r="FZ301" i="7"/>
  <c r="FW298" i="7"/>
  <c r="FZ297" i="7"/>
  <c r="GA342" i="7"/>
  <c r="FX336" i="7"/>
  <c r="GA333" i="7"/>
  <c r="GA332" i="7"/>
  <c r="FW328" i="7"/>
  <c r="FZ317" i="7"/>
  <c r="FW316" i="7"/>
  <c r="FW315" i="7"/>
  <c r="FX310" i="7"/>
  <c r="FY309" i="7"/>
  <c r="FY304" i="7"/>
  <c r="FX302" i="7"/>
  <c r="FY301" i="7"/>
  <c r="FW295" i="7"/>
  <c r="FW287" i="7"/>
  <c r="FZ342" i="7"/>
  <c r="FZ333" i="7"/>
  <c r="FU349" i="7"/>
  <c r="FY342" i="7"/>
  <c r="FV336" i="7"/>
  <c r="FY333" i="7"/>
  <c r="FU332" i="7"/>
  <c r="FW323" i="7"/>
  <c r="FX317" i="7"/>
  <c r="FU316" i="7"/>
  <c r="FV311" i="7"/>
  <c r="FV310" i="7"/>
  <c r="FV309" i="7"/>
  <c r="FW307" i="7"/>
  <c r="FW306" i="7"/>
  <c r="FW304" i="7"/>
  <c r="FV303" i="7"/>
  <c r="FV302" i="7"/>
  <c r="FV301" i="7"/>
  <c r="FU295" i="7"/>
  <c r="FX294" i="7"/>
  <c r="FU287" i="7"/>
  <c r="FX286" i="7"/>
  <c r="FU336" i="7"/>
  <c r="FX333" i="7"/>
  <c r="FU310" i="7"/>
  <c r="FU304" i="7"/>
  <c r="FU302" i="7"/>
  <c r="FX348" i="7"/>
  <c r="GA347" i="7"/>
  <c r="FX340" i="7"/>
  <c r="GA328" i="7"/>
  <c r="FU318" i="7"/>
  <c r="GA314" i="7"/>
  <c r="GA295" i="7"/>
  <c r="GA287" i="7"/>
  <c r="GA279" i="7"/>
  <c r="FX343" i="7"/>
  <c r="FW340" i="7"/>
  <c r="GB335" i="7"/>
  <c r="FW334" i="7"/>
  <c r="FZ328" i="7"/>
  <c r="FV326" i="7"/>
  <c r="GB322" i="7"/>
  <c r="GB321" i="7"/>
  <c r="FX320" i="7"/>
  <c r="FZ315" i="7"/>
  <c r="FZ314" i="7"/>
  <c r="GB309" i="7"/>
  <c r="GB301" i="7"/>
  <c r="FY298" i="7"/>
  <c r="FZ295" i="7"/>
  <c r="FU294" i="7"/>
  <c r="FY290" i="7"/>
  <c r="FX287" i="7"/>
  <c r="FY284" i="7"/>
  <c r="GA286" i="7"/>
  <c r="FV284" i="7"/>
  <c r="FZ279" i="7"/>
  <c r="FU286" i="7"/>
  <c r="FX282" i="7"/>
  <c r="FY279" i="7"/>
  <c r="FY276" i="7"/>
  <c r="GB271" i="7"/>
  <c r="GA269" i="7"/>
  <c r="FU261" i="7"/>
  <c r="GA259" i="7"/>
  <c r="FU253" i="7"/>
  <c r="GA251" i="7"/>
  <c r="FU245" i="7"/>
  <c r="GA243" i="7"/>
  <c r="FU237" i="7"/>
  <c r="GA235" i="7"/>
  <c r="FU229" i="7"/>
  <c r="FX279" i="7"/>
  <c r="GA271" i="7"/>
  <c r="FZ259" i="7"/>
  <c r="FZ251" i="7"/>
  <c r="FZ243" i="7"/>
  <c r="FZ235" i="7"/>
  <c r="FZ227" i="7"/>
  <c r="FZ222" i="7"/>
  <c r="GA285" i="7"/>
  <c r="FU279" i="7"/>
  <c r="GB274" i="7"/>
  <c r="FY272" i="7"/>
  <c r="FZ271" i="7"/>
  <c r="FY269" i="7"/>
  <c r="GA261" i="7"/>
  <c r="FY259" i="7"/>
  <c r="GA253" i="7"/>
  <c r="FY251" i="7"/>
  <c r="GA245" i="7"/>
  <c r="FY243" i="7"/>
  <c r="GA237" i="7"/>
  <c r="FY235" i="7"/>
  <c r="GA229" i="7"/>
  <c r="FY227" i="7"/>
  <c r="GB226" i="7"/>
  <c r="FU296" i="7"/>
  <c r="FX295" i="7"/>
  <c r="FW288" i="7"/>
  <c r="FX285" i="7"/>
  <c r="FY274" i="7"/>
  <c r="FY271" i="7"/>
  <c r="FX259" i="7"/>
  <c r="FX251" i="7"/>
  <c r="FX243" i="7"/>
  <c r="FX235" i="7"/>
  <c r="FX227" i="7"/>
  <c r="FZ224" i="7"/>
  <c r="FX222" i="7"/>
  <c r="GA294" i="7"/>
  <c r="FW290" i="7"/>
  <c r="FU288" i="7"/>
  <c r="FZ287" i="7"/>
  <c r="FV285" i="7"/>
  <c r="FX274" i="7"/>
  <c r="FX271" i="7"/>
  <c r="FW259" i="7"/>
  <c r="FW251" i="7"/>
  <c r="FW243" i="7"/>
  <c r="FW235" i="7"/>
  <c r="FW227" i="7"/>
  <c r="FW222" i="7"/>
  <c r="FW214" i="7"/>
  <c r="FW206" i="7"/>
  <c r="FW198" i="7"/>
  <c r="FW190" i="7"/>
  <c r="GA224" i="7"/>
  <c r="FU200" i="7"/>
  <c r="FZ198" i="7"/>
  <c r="FU106" i="7"/>
  <c r="FU224" i="7"/>
  <c r="GA214" i="7"/>
  <c r="FY198" i="7"/>
  <c r="FW188" i="7"/>
  <c r="FU175" i="7"/>
  <c r="FU167" i="7"/>
  <c r="FU159" i="7"/>
  <c r="FU151" i="7"/>
  <c r="FU143" i="7"/>
  <c r="FU135" i="7"/>
  <c r="FU127" i="7"/>
  <c r="GA227" i="7"/>
  <c r="FZ214" i="7"/>
  <c r="FX198" i="7"/>
  <c r="GA190" i="7"/>
  <c r="FY217" i="7"/>
  <c r="FY214" i="7"/>
  <c r="FZ211" i="7"/>
  <c r="GA208" i="7"/>
  <c r="FV207" i="7"/>
  <c r="FV204" i="7"/>
  <c r="FW201" i="7"/>
  <c r="FZ190" i="7"/>
  <c r="FU188" i="7"/>
  <c r="GA182" i="7"/>
  <c r="FZ180" i="7"/>
  <c r="GA179" i="7"/>
  <c r="FZ177" i="7"/>
  <c r="GB175" i="7"/>
  <c r="GA167" i="7"/>
  <c r="GA159" i="7"/>
  <c r="GA151" i="7"/>
  <c r="FX223" i="7"/>
  <c r="FX217" i="7"/>
  <c r="FX214" i="7"/>
  <c r="FY211" i="7"/>
  <c r="FZ208" i="7"/>
  <c r="FU207" i="7"/>
  <c r="GA206" i="7"/>
  <c r="GB203" i="7"/>
  <c r="FX199" i="7"/>
  <c r="FX196" i="7"/>
  <c r="FY193" i="7"/>
  <c r="FY190" i="7"/>
  <c r="GB187" i="7"/>
  <c r="FY185" i="7"/>
  <c r="FZ182" i="7"/>
  <c r="FY180" i="7"/>
  <c r="FZ179" i="7"/>
  <c r="FY177" i="7"/>
  <c r="GA175" i="7"/>
  <c r="GA172" i="7"/>
  <c r="FW168" i="7"/>
  <c r="FZ167" i="7"/>
  <c r="FV226" i="7"/>
  <c r="FV223" i="7"/>
  <c r="GA222" i="7"/>
  <c r="FW217" i="7"/>
  <c r="FU208" i="7"/>
  <c r="FZ206" i="7"/>
  <c r="GA203" i="7"/>
  <c r="GB200" i="7"/>
  <c r="FX190" i="7"/>
  <c r="GA187" i="7"/>
  <c r="FY182" i="7"/>
  <c r="FY179" i="7"/>
  <c r="FY175" i="7"/>
  <c r="FY167" i="7"/>
  <c r="FY159" i="7"/>
  <c r="FY151" i="7"/>
  <c r="FZ148" i="7"/>
  <c r="FY222" i="7"/>
  <c r="FY206" i="7"/>
  <c r="FZ203" i="7"/>
  <c r="GA200" i="7"/>
  <c r="FZ187" i="7"/>
  <c r="FW185" i="7"/>
  <c r="FX182" i="7"/>
  <c r="FW180" i="7"/>
  <c r="FX179" i="7"/>
  <c r="FW177" i="7"/>
  <c r="FX175" i="7"/>
  <c r="FX167" i="7"/>
  <c r="FY164" i="7"/>
  <c r="FX159" i="7"/>
  <c r="FY156" i="7"/>
  <c r="FX151" i="7"/>
  <c r="FW212" i="7"/>
  <c r="FX209" i="7"/>
  <c r="FX206" i="7"/>
  <c r="FY203" i="7"/>
  <c r="FZ200" i="7"/>
  <c r="GA198" i="7"/>
  <c r="GB195" i="7"/>
  <c r="FX191" i="7"/>
  <c r="FY188" i="7"/>
  <c r="FY187" i="7"/>
  <c r="FV185" i="7"/>
  <c r="FW182" i="7"/>
  <c r="FV180" i="7"/>
  <c r="FU179" i="7"/>
  <c r="FV177" i="7"/>
  <c r="FW175" i="7"/>
  <c r="FX172" i="7"/>
  <c r="FW167" i="7"/>
  <c r="FX164" i="7"/>
  <c r="FW159" i="7"/>
  <c r="FX156" i="7"/>
  <c r="GA156" i="7"/>
  <c r="GA150" i="7"/>
  <c r="GA148" i="7"/>
  <c r="FZ124" i="7"/>
  <c r="FW123" i="7"/>
  <c r="FY121" i="7"/>
  <c r="FX119" i="7"/>
  <c r="FX117" i="7"/>
  <c r="FY116" i="7"/>
  <c r="FX106" i="7"/>
  <c r="FX102" i="7"/>
  <c r="FW95" i="7"/>
  <c r="FZ150" i="7"/>
  <c r="FY148" i="7"/>
  <c r="FY133" i="7"/>
  <c r="GA127" i="7"/>
  <c r="FW119" i="7"/>
  <c r="FW106" i="7"/>
  <c r="FU150" i="7"/>
  <c r="FX148" i="7"/>
  <c r="FZ145" i="7"/>
  <c r="FY141" i="7"/>
  <c r="FZ140" i="7"/>
  <c r="FW139" i="7"/>
  <c r="FW138" i="7"/>
  <c r="GA135" i="7"/>
  <c r="FX133" i="7"/>
  <c r="FV130" i="7"/>
  <c r="FZ127" i="7"/>
  <c r="GA126" i="7"/>
  <c r="FX124" i="7"/>
  <c r="FU123" i="7"/>
  <c r="FU121" i="7"/>
  <c r="FU119" i="7"/>
  <c r="FV117" i="7"/>
  <c r="FV116" i="7"/>
  <c r="FV106" i="7"/>
  <c r="FV102" i="7"/>
  <c r="FU95" i="7"/>
  <c r="FY75" i="7"/>
  <c r="FU166" i="7"/>
  <c r="GA143" i="7"/>
  <c r="FZ135" i="7"/>
  <c r="FY127" i="7"/>
  <c r="FU117" i="7"/>
  <c r="FU102" i="7"/>
  <c r="GA164" i="7"/>
  <c r="FW160" i="7"/>
  <c r="FV155" i="7"/>
  <c r="FW152" i="7"/>
  <c r="FZ143" i="7"/>
  <c r="FX140" i="7"/>
  <c r="FU139" i="7"/>
  <c r="FY135" i="7"/>
  <c r="FV133" i="7"/>
  <c r="GB129" i="7"/>
  <c r="FX127" i="7"/>
  <c r="FV126" i="7"/>
  <c r="FU125" i="7"/>
  <c r="GA107" i="7"/>
  <c r="GB106" i="7"/>
  <c r="GA101" i="7"/>
  <c r="GA100" i="7"/>
  <c r="FU98" i="7"/>
  <c r="GA95" i="7"/>
  <c r="GA87" i="7"/>
  <c r="FX86" i="7"/>
  <c r="FU85" i="7"/>
  <c r="FZ159" i="7"/>
  <c r="FZ151" i="7"/>
  <c r="FX149" i="7"/>
  <c r="FX146" i="7"/>
  <c r="FY143" i="7"/>
  <c r="FX135" i="7"/>
  <c r="FU133" i="7"/>
  <c r="GA129" i="7"/>
  <c r="FW127" i="7"/>
  <c r="GB121" i="7"/>
  <c r="GA119" i="7"/>
  <c r="GB116" i="7"/>
  <c r="FV109" i="7"/>
  <c r="FY107" i="7"/>
  <c r="GA106" i="7"/>
  <c r="GA105" i="7"/>
  <c r="GA102" i="7"/>
  <c r="FZ101" i="7"/>
  <c r="FZ100" i="7"/>
  <c r="GB99" i="7"/>
  <c r="FZ95" i="7"/>
  <c r="GA92" i="7"/>
  <c r="FY90" i="7"/>
  <c r="FW86" i="7"/>
  <c r="FW151" i="7"/>
  <c r="FX143" i="7"/>
  <c r="FW135" i="7"/>
  <c r="FZ130" i="7"/>
  <c r="FZ129" i="7"/>
  <c r="GB124" i="7"/>
  <c r="GB123" i="7"/>
  <c r="GA121" i="7"/>
  <c r="FZ119" i="7"/>
  <c r="GA117" i="7"/>
  <c r="GA116" i="7"/>
  <c r="GA111" i="7"/>
  <c r="FU109" i="7"/>
  <c r="FX107" i="7"/>
  <c r="FZ106" i="7"/>
  <c r="FZ105" i="7"/>
  <c r="GA104" i="7"/>
  <c r="GA103" i="7"/>
  <c r="FZ102" i="7"/>
  <c r="FY101" i="7"/>
  <c r="FY100" i="7"/>
  <c r="GA99" i="7"/>
  <c r="GA98" i="7"/>
  <c r="FU158" i="7"/>
  <c r="FW143" i="7"/>
  <c r="FZ138" i="7"/>
  <c r="FY129" i="7"/>
  <c r="GA124" i="7"/>
  <c r="GA123" i="7"/>
  <c r="FZ121" i="7"/>
  <c r="FY119" i="7"/>
  <c r="FY117" i="7"/>
  <c r="FZ116" i="7"/>
  <c r="GA115" i="7"/>
  <c r="FZ114" i="7"/>
  <c r="GA113" i="7"/>
  <c r="GB112" i="7"/>
  <c r="FZ111" i="7"/>
  <c r="GB110" i="7"/>
  <c r="FW107" i="7"/>
  <c r="FY106" i="7"/>
  <c r="FY105" i="7"/>
  <c r="FZ104" i="7"/>
  <c r="FY103" i="7"/>
  <c r="FY102" i="7"/>
  <c r="FX101" i="7"/>
  <c r="FX100" i="7"/>
  <c r="FZ99" i="7"/>
  <c r="FZ98" i="7"/>
  <c r="FX95" i="7"/>
  <c r="FU9" i="7"/>
  <c r="FZ10" i="7"/>
  <c r="GB12" i="7"/>
  <c r="FU17" i="7"/>
  <c r="FW9" i="7"/>
  <c r="FY11" i="7"/>
  <c r="FV12" i="7"/>
  <c r="GA13" i="7"/>
  <c r="FW17" i="7"/>
  <c r="FY19" i="7"/>
  <c r="FV20" i="7"/>
  <c r="GA21" i="7"/>
  <c r="FV23" i="7"/>
  <c r="FX24" i="7"/>
  <c r="FY26" i="7"/>
  <c r="FX27" i="7"/>
  <c r="FV28" i="7"/>
  <c r="FY29" i="7"/>
  <c r="FU29" i="7"/>
  <c r="GB33" i="7"/>
  <c r="GA41" i="7"/>
  <c r="GB43" i="7"/>
  <c r="GB44" i="7"/>
  <c r="GB45" i="7"/>
  <c r="FY46" i="7"/>
  <c r="FW47" i="7"/>
  <c r="FU48" i="7"/>
  <c r="FV51" i="7"/>
  <c r="FU52" i="7"/>
  <c r="FX52" i="7"/>
  <c r="FZ56" i="7"/>
  <c r="FV61" i="7"/>
  <c r="FY62" i="7"/>
  <c r="GB63" i="7"/>
  <c r="GB66" i="7"/>
  <c r="GA66" i="7"/>
  <c r="FZ66" i="7"/>
  <c r="FY66" i="7"/>
  <c r="FX66" i="7"/>
  <c r="FZ70" i="7"/>
  <c r="GA73" i="7"/>
  <c r="GA75" i="7"/>
  <c r="FU75" i="7"/>
  <c r="FV79" i="7"/>
  <c r="FU79" i="7"/>
  <c r="GB79" i="7"/>
  <c r="GA79" i="7"/>
  <c r="GB82" i="7"/>
  <c r="FZ84" i="7"/>
  <c r="FW84" i="7"/>
  <c r="FV86" i="7"/>
  <c r="FU91" i="7"/>
  <c r="FZ118" i="7"/>
  <c r="FW146" i="7"/>
  <c r="FX157" i="7"/>
  <c r="FU10" i="7"/>
  <c r="FU18" i="7"/>
  <c r="FU24" i="7"/>
  <c r="GA26" i="7"/>
  <c r="FY27" i="7"/>
  <c r="FV29" i="7"/>
  <c r="FX30" i="7"/>
  <c r="FV30" i="7"/>
  <c r="FZ32" i="7"/>
  <c r="FX32" i="7"/>
  <c r="FX38" i="7"/>
  <c r="FV38" i="7"/>
  <c r="FY40" i="7"/>
  <c r="FW40" i="7"/>
  <c r="GA50" i="7"/>
  <c r="FV50" i="7"/>
  <c r="FY52" i="7"/>
  <c r="FY55" i="7"/>
  <c r="GB55" i="7"/>
  <c r="GA56" i="7"/>
  <c r="GA58" i="7"/>
  <c r="FV60" i="7"/>
  <c r="FU60" i="7"/>
  <c r="GB60" i="7"/>
  <c r="FX60" i="7"/>
  <c r="GA61" i="7"/>
  <c r="FZ62" i="7"/>
  <c r="GA65" i="7"/>
  <c r="FZ65" i="7"/>
  <c r="FY65" i="7"/>
  <c r="FX65" i="7"/>
  <c r="GA70" i="7"/>
  <c r="FX72" i="7"/>
  <c r="FW72" i="7"/>
  <c r="FV72" i="7"/>
  <c r="FU72" i="7"/>
  <c r="FU73" i="7"/>
  <c r="FV75" i="7"/>
  <c r="FW77" i="7"/>
  <c r="FV77" i="7"/>
  <c r="FU77" i="7"/>
  <c r="FZ77" i="7"/>
  <c r="FX80" i="7"/>
  <c r="FW80" i="7"/>
  <c r="FV80" i="7"/>
  <c r="FU80" i="7"/>
  <c r="FY85" i="7"/>
  <c r="FY88" i="7"/>
  <c r="GB91" i="7"/>
  <c r="FU93" i="7"/>
  <c r="GA93" i="7"/>
  <c r="FZ93" i="7"/>
  <c r="FY93" i="7"/>
  <c r="FX93" i="7"/>
  <c r="FZ94" i="7"/>
  <c r="FY94" i="7"/>
  <c r="FX94" i="7"/>
  <c r="FW94" i="7"/>
  <c r="FV94" i="7"/>
  <c r="FU94" i="7"/>
  <c r="GA94" i="7"/>
  <c r="GA96" i="7"/>
  <c r="FX96" i="7"/>
  <c r="FW96" i="7"/>
  <c r="FU96" i="7"/>
  <c r="GB100" i="7"/>
  <c r="GB122" i="7"/>
  <c r="GB131" i="7"/>
  <c r="GB153" i="7"/>
  <c r="FV163" i="7"/>
  <c r="GA118" i="7"/>
  <c r="FZ120" i="7"/>
  <c r="FY122" i="7"/>
  <c r="GA128" i="7"/>
  <c r="FZ128" i="7"/>
  <c r="FY128" i="7"/>
  <c r="FV128" i="7"/>
  <c r="FY130" i="7"/>
  <c r="FV135" i="7"/>
  <c r="FW136" i="7"/>
  <c r="FZ137" i="7"/>
  <c r="FY142" i="7"/>
  <c r="FX142" i="7"/>
  <c r="FW142" i="7"/>
  <c r="FU142" i="7"/>
  <c r="FV146" i="7"/>
  <c r="GA147" i="7"/>
  <c r="FU149" i="7"/>
  <c r="FV154" i="7"/>
  <c r="FZ163" i="7"/>
  <c r="FV166" i="7"/>
  <c r="GA166" i="7"/>
  <c r="FZ166" i="7"/>
  <c r="FU170" i="7"/>
  <c r="FZ171" i="7"/>
  <c r="FX193" i="7"/>
  <c r="FV197" i="7"/>
  <c r="GB197" i="7"/>
  <c r="GA197" i="7"/>
  <c r="FV215" i="7"/>
  <c r="GB109" i="7"/>
  <c r="GB114" i="7"/>
  <c r="GB118" i="7"/>
  <c r="GB120" i="7"/>
  <c r="FZ122" i="7"/>
  <c r="FV127" i="7"/>
  <c r="FY134" i="7"/>
  <c r="FX134" i="7"/>
  <c r="FW134" i="7"/>
  <c r="FU134" i="7"/>
  <c r="FX136" i="7"/>
  <c r="GA137" i="7"/>
  <c r="GB141" i="7"/>
  <c r="FU141" i="7"/>
  <c r="FV142" i="7"/>
  <c r="FU146" i="7"/>
  <c r="GB149" i="7"/>
  <c r="FU154" i="7"/>
  <c r="GB157" i="7"/>
  <c r="FZ162" i="7"/>
  <c r="FX162" i="7"/>
  <c r="FW162" i="7"/>
  <c r="FV162" i="7"/>
  <c r="FW196" i="7"/>
  <c r="FW199" i="7"/>
  <c r="GB85" i="7"/>
  <c r="FZ87" i="7"/>
  <c r="FZ103" i="7"/>
  <c r="GB103" i="7"/>
  <c r="FX104" i="7"/>
  <c r="GB104" i="7"/>
  <c r="FY110" i="7"/>
  <c r="FU110" i="7"/>
  <c r="FY126" i="7"/>
  <c r="FX126" i="7"/>
  <c r="FW126" i="7"/>
  <c r="FU126" i="7"/>
  <c r="GB133" i="7"/>
  <c r="FV134" i="7"/>
  <c r="FZ139" i="7"/>
  <c r="FY139" i="7"/>
  <c r="FX139" i="7"/>
  <c r="FW140" i="7"/>
  <c r="FV140" i="7"/>
  <c r="FU140" i="7"/>
  <c r="FV151" i="7"/>
  <c r="FY158" i="7"/>
  <c r="GA163" i="7"/>
  <c r="FZ170" i="7"/>
  <c r="FY170" i="7"/>
  <c r="FX170" i="7"/>
  <c r="FW170" i="7"/>
  <c r="FV170" i="7"/>
  <c r="FW171" i="7"/>
  <c r="FV171" i="7"/>
  <c r="GA171" i="7"/>
  <c r="FW172" i="7"/>
  <c r="GB182" i="7"/>
  <c r="GB184" i="7"/>
  <c r="GB202" i="7"/>
  <c r="FW202" i="7"/>
  <c r="GB218" i="7"/>
  <c r="FW218" i="7"/>
  <c r="FV218" i="7"/>
  <c r="FZ90" i="7"/>
  <c r="GB92" i="7"/>
  <c r="GB98" i="7"/>
  <c r="FV105" i="7"/>
  <c r="GB105" i="7"/>
  <c r="FW109" i="7"/>
  <c r="FV110" i="7"/>
  <c r="FV111" i="7"/>
  <c r="GB111" i="7"/>
  <c r="FU112" i="7"/>
  <c r="FX113" i="7"/>
  <c r="FV113" i="7"/>
  <c r="FZ115" i="7"/>
  <c r="FX115" i="7"/>
  <c r="GB125" i="7"/>
  <c r="FZ131" i="7"/>
  <c r="FY131" i="7"/>
  <c r="FX131" i="7"/>
  <c r="FW132" i="7"/>
  <c r="FV132" i="7"/>
  <c r="FU132" i="7"/>
  <c r="GA141" i="7"/>
  <c r="FZ141" i="7"/>
  <c r="FW141" i="7"/>
  <c r="FX145" i="7"/>
  <c r="FW145" i="7"/>
  <c r="FV145" i="7"/>
  <c r="FU145" i="7"/>
  <c r="FZ146" i="7"/>
  <c r="FY146" i="7"/>
  <c r="GA149" i="7"/>
  <c r="FZ149" i="7"/>
  <c r="FY149" i="7"/>
  <c r="FW149" i="7"/>
  <c r="FZ154" i="7"/>
  <c r="FX154" i="7"/>
  <c r="FW154" i="7"/>
  <c r="FZ155" i="7"/>
  <c r="GA157" i="7"/>
  <c r="FZ157" i="7"/>
  <c r="FY157" i="7"/>
  <c r="FW157" i="7"/>
  <c r="FV157" i="7"/>
  <c r="FU157" i="7"/>
  <c r="FV159" i="7"/>
  <c r="FW164" i="7"/>
  <c r="GB173" i="7"/>
  <c r="FY174" i="7"/>
  <c r="GB179" i="7"/>
  <c r="FY201" i="7"/>
  <c r="GB205" i="7"/>
  <c r="GA205" i="7"/>
  <c r="FV205" i="7"/>
  <c r="FY220" i="7"/>
  <c r="FZ34" i="7"/>
  <c r="FX50" i="7"/>
  <c r="FZ52" i="7"/>
  <c r="FX55" i="7"/>
  <c r="FW57" i="7"/>
  <c r="GA68" i="7"/>
  <c r="FZ71" i="7"/>
  <c r="FY73" i="7"/>
  <c r="FX75" i="7"/>
  <c r="FY78" i="7"/>
  <c r="FZ81" i="7"/>
  <c r="FY84" i="7"/>
  <c r="FV85" i="7"/>
  <c r="FY86" i="7"/>
  <c r="GB87" i="7"/>
  <c r="FV88" i="7"/>
  <c r="FX89" i="7"/>
  <c r="GA90" i="7"/>
  <c r="FU92" i="7"/>
  <c r="GB95" i="7"/>
  <c r="FY96" i="7"/>
  <c r="FV98" i="7"/>
  <c r="FY99" i="7"/>
  <c r="FU99" i="7"/>
  <c r="FU103" i="7"/>
  <c r="FU104" i="7"/>
  <c r="FZ108" i="7"/>
  <c r="FX109" i="7"/>
  <c r="FW110" i="7"/>
  <c r="FU111" i="7"/>
  <c r="GA112" i="7"/>
  <c r="FY112" i="7"/>
  <c r="FV112" i="7"/>
  <c r="FU113" i="7"/>
  <c r="FU114" i="7"/>
  <c r="GA114" i="7"/>
  <c r="FV114" i="7"/>
  <c r="FU115" i="7"/>
  <c r="FW116" i="7"/>
  <c r="FU116" i="7"/>
  <c r="GB117" i="7"/>
  <c r="FY118" i="7"/>
  <c r="FW118" i="7"/>
  <c r="FU118" i="7"/>
  <c r="FV119" i="7"/>
  <c r="FX121" i="7"/>
  <c r="FV121" i="7"/>
  <c r="FZ123" i="7"/>
  <c r="FY123" i="7"/>
  <c r="FX123" i="7"/>
  <c r="FW124" i="7"/>
  <c r="FV124" i="7"/>
  <c r="FU124" i="7"/>
  <c r="FZ126" i="7"/>
  <c r="FU131" i="7"/>
  <c r="FX132" i="7"/>
  <c r="GA133" i="7"/>
  <c r="FZ133" i="7"/>
  <c r="FW133" i="7"/>
  <c r="GA134" i="7"/>
  <c r="FV138" i="7"/>
  <c r="FV139" i="7"/>
  <c r="FY140" i="7"/>
  <c r="FX141" i="7"/>
  <c r="GB142" i="7"/>
  <c r="FY145" i="7"/>
  <c r="FW148" i="7"/>
  <c r="GA152" i="7"/>
  <c r="FZ152" i="7"/>
  <c r="FY152" i="7"/>
  <c r="FX152" i="7"/>
  <c r="FV152" i="7"/>
  <c r="FU152" i="7"/>
  <c r="GB152" i="7"/>
  <c r="FV158" i="7"/>
  <c r="GA158" i="7"/>
  <c r="FZ158" i="7"/>
  <c r="GA160" i="7"/>
  <c r="GA184" i="7"/>
  <c r="FZ184" i="7"/>
  <c r="FY184" i="7"/>
  <c r="FV184" i="7"/>
  <c r="FU184" i="7"/>
  <c r="GB186" i="7"/>
  <c r="GA186" i="7"/>
  <c r="FW186" i="7"/>
  <c r="FV186" i="7"/>
  <c r="FX204" i="7"/>
  <c r="FX207" i="7"/>
  <c r="GB68" i="7"/>
  <c r="FW85" i="7"/>
  <c r="FZ86" i="7"/>
  <c r="FU87" i="7"/>
  <c r="FW88" i="7"/>
  <c r="FY89" i="7"/>
  <c r="GB90" i="7"/>
  <c r="FV92" i="7"/>
  <c r="FW98" i="7"/>
  <c r="FV99" i="7"/>
  <c r="FV100" i="7"/>
  <c r="FU101" i="7"/>
  <c r="FV103" i="7"/>
  <c r="FV104" i="7"/>
  <c r="FU105" i="7"/>
  <c r="FZ107" i="7"/>
  <c r="FY109" i="7"/>
  <c r="FX110" i="7"/>
  <c r="FW111" i="7"/>
  <c r="FW112" i="7"/>
  <c r="FW113" i="7"/>
  <c r="FW114" i="7"/>
  <c r="FV115" i="7"/>
  <c r="FV118" i="7"/>
  <c r="GA120" i="7"/>
  <c r="FY120" i="7"/>
  <c r="FV120" i="7"/>
  <c r="FU122" i="7"/>
  <c r="GA122" i="7"/>
  <c r="FV122" i="7"/>
  <c r="GA125" i="7"/>
  <c r="FZ125" i="7"/>
  <c r="FW125" i="7"/>
  <c r="FV131" i="7"/>
  <c r="FY132" i="7"/>
  <c r="FX137" i="7"/>
  <c r="FW137" i="7"/>
  <c r="FV137" i="7"/>
  <c r="FU138" i="7"/>
  <c r="FZ147" i="7"/>
  <c r="FY147" i="7"/>
  <c r="FX147" i="7"/>
  <c r="FW147" i="7"/>
  <c r="FY150" i="7"/>
  <c r="FX161" i="7"/>
  <c r="FW161" i="7"/>
  <c r="FV161" i="7"/>
  <c r="FU161" i="7"/>
  <c r="GA161" i="7"/>
  <c r="FZ161" i="7"/>
  <c r="FY161" i="7"/>
  <c r="GB161" i="7"/>
  <c r="GB165" i="7"/>
  <c r="GA173" i="7"/>
  <c r="FZ173" i="7"/>
  <c r="FY173" i="7"/>
  <c r="FX173" i="7"/>
  <c r="FW173" i="7"/>
  <c r="FV173" i="7"/>
  <c r="FU173" i="7"/>
  <c r="FV174" i="7"/>
  <c r="FU174" i="7"/>
  <c r="GA174" i="7"/>
  <c r="FZ174" i="7"/>
  <c r="GB176" i="7"/>
  <c r="GA176" i="7"/>
  <c r="FZ176" i="7"/>
  <c r="FY176" i="7"/>
  <c r="FV176" i="7"/>
  <c r="FU176" i="7"/>
  <c r="GB178" i="7"/>
  <c r="GA178" i="7"/>
  <c r="FX178" i="7"/>
  <c r="FW178" i="7"/>
  <c r="FV178" i="7"/>
  <c r="GB181" i="7"/>
  <c r="GA181" i="7"/>
  <c r="FZ181" i="7"/>
  <c r="FW181" i="7"/>
  <c r="FV181" i="7"/>
  <c r="GB183" i="7"/>
  <c r="FY183" i="7"/>
  <c r="FX183" i="7"/>
  <c r="FW183" i="7"/>
  <c r="FV183" i="7"/>
  <c r="GA185" i="7"/>
  <c r="FV188" i="7"/>
  <c r="GB216" i="7"/>
  <c r="FZ50" i="7"/>
  <c r="FZ55" i="7"/>
  <c r="FY57" i="7"/>
  <c r="FU68" i="7"/>
  <c r="FZ75" i="7"/>
  <c r="GA78" i="7"/>
  <c r="GA84" i="7"/>
  <c r="FX85" i="7"/>
  <c r="GA86" i="7"/>
  <c r="FV87" i="7"/>
  <c r="FX88" i="7"/>
  <c r="FU90" i="7"/>
  <c r="FW92" i="7"/>
  <c r="FX98" i="7"/>
  <c r="FW99" i="7"/>
  <c r="FU100" i="7"/>
  <c r="FV101" i="7"/>
  <c r="GB102" i="7"/>
  <c r="FW102" i="7"/>
  <c r="FW103" i="7"/>
  <c r="FW104" i="7"/>
  <c r="FW105" i="7"/>
  <c r="FU107" i="7"/>
  <c r="FZ109" i="7"/>
  <c r="FZ110" i="7"/>
  <c r="FX111" i="7"/>
  <c r="FX112" i="7"/>
  <c r="FY113" i="7"/>
  <c r="FX114" i="7"/>
  <c r="FW115" i="7"/>
  <c r="FX116" i="7"/>
  <c r="FZ117" i="7"/>
  <c r="FW117" i="7"/>
  <c r="FX118" i="7"/>
  <c r="FW120" i="7"/>
  <c r="FW121" i="7"/>
  <c r="FW122" i="7"/>
  <c r="FV123" i="7"/>
  <c r="FY124" i="7"/>
  <c r="FX125" i="7"/>
  <c r="GB126" i="7"/>
  <c r="FX129" i="7"/>
  <c r="FW129" i="7"/>
  <c r="FV129" i="7"/>
  <c r="FU130" i="7"/>
  <c r="FW130" i="7"/>
  <c r="FW131" i="7"/>
  <c r="FZ132" i="7"/>
  <c r="FU137" i="7"/>
  <c r="FX138" i="7"/>
  <c r="GA139" i="7"/>
  <c r="GA140" i="7"/>
  <c r="GA144" i="7"/>
  <c r="FZ144" i="7"/>
  <c r="FY144" i="7"/>
  <c r="FX144" i="7"/>
  <c r="FV144" i="7"/>
  <c r="GA145" i="7"/>
  <c r="FU147" i="7"/>
  <c r="FX153" i="7"/>
  <c r="FW153" i="7"/>
  <c r="FV153" i="7"/>
  <c r="FU153" i="7"/>
  <c r="GA153" i="7"/>
  <c r="FZ153" i="7"/>
  <c r="FY153" i="7"/>
  <c r="FY162" i="7"/>
  <c r="FY166" i="7"/>
  <c r="GA177" i="7"/>
  <c r="FY209" i="7"/>
  <c r="FZ96" i="7"/>
  <c r="FW100" i="7"/>
  <c r="FW101" i="7"/>
  <c r="FX103" i="7"/>
  <c r="FY104" i="7"/>
  <c r="FX105" i="7"/>
  <c r="FV107" i="7"/>
  <c r="FW108" i="7"/>
  <c r="GA110" i="7"/>
  <c r="FY111" i="7"/>
  <c r="FZ113" i="7"/>
  <c r="FY115" i="7"/>
  <c r="FX120" i="7"/>
  <c r="FX122" i="7"/>
  <c r="FY125" i="7"/>
  <c r="FU128" i="7"/>
  <c r="FU129" i="7"/>
  <c r="GA131" i="7"/>
  <c r="GA132" i="7"/>
  <c r="GA136" i="7"/>
  <c r="FZ136" i="7"/>
  <c r="FY136" i="7"/>
  <c r="FV136" i="7"/>
  <c r="FY137" i="7"/>
  <c r="GB139" i="7"/>
  <c r="GB140" i="7"/>
  <c r="FV143" i="7"/>
  <c r="GB145" i="7"/>
  <c r="FV147" i="7"/>
  <c r="FW156" i="7"/>
  <c r="FU162" i="7"/>
  <c r="GA165" i="7"/>
  <c r="FZ165" i="7"/>
  <c r="FY165" i="7"/>
  <c r="FW165" i="7"/>
  <c r="FV165" i="7"/>
  <c r="FU165" i="7"/>
  <c r="FV167" i="7"/>
  <c r="GA168" i="7"/>
  <c r="FX169" i="7"/>
  <c r="FW191" i="7"/>
  <c r="GB194" i="7"/>
  <c r="FW194" i="7"/>
  <c r="FX212" i="7"/>
  <c r="GB219" i="7"/>
  <c r="FZ225" i="7"/>
  <c r="GB160" i="7"/>
  <c r="GB168" i="7"/>
  <c r="FY169" i="7"/>
  <c r="FU177" i="7"/>
  <c r="GB180" i="7"/>
  <c r="FU185" i="7"/>
  <c r="FU199" i="7"/>
  <c r="FU209" i="7"/>
  <c r="GB212" i="7"/>
  <c r="GA215" i="7"/>
  <c r="FW215" i="7"/>
  <c r="FV220" i="7"/>
  <c r="FV222" i="7"/>
  <c r="FZ231" i="7"/>
  <c r="FW232" i="7"/>
  <c r="FZ247" i="7"/>
  <c r="FW248" i="7"/>
  <c r="FX260" i="7"/>
  <c r="FW260" i="7"/>
  <c r="FV260" i="7"/>
  <c r="FU262" i="7"/>
  <c r="FX277" i="7"/>
  <c r="GB282" i="7"/>
  <c r="GB155" i="7"/>
  <c r="FU160" i="7"/>
  <c r="GB163" i="7"/>
  <c r="FU168" i="7"/>
  <c r="FZ169" i="7"/>
  <c r="GB171" i="7"/>
  <c r="FY172" i="7"/>
  <c r="FV190" i="7"/>
  <c r="FW193" i="7"/>
  <c r="FV196" i="7"/>
  <c r="FV199" i="7"/>
  <c r="FZ202" i="7"/>
  <c r="FY202" i="7"/>
  <c r="FX202" i="7"/>
  <c r="GA202" i="7"/>
  <c r="FU202" i="7"/>
  <c r="FY205" i="7"/>
  <c r="FX205" i="7"/>
  <c r="FW205" i="7"/>
  <c r="FZ205" i="7"/>
  <c r="FU205" i="7"/>
  <c r="FX208" i="7"/>
  <c r="FW208" i="7"/>
  <c r="FV208" i="7"/>
  <c r="FY208" i="7"/>
  <c r="FX215" i="7"/>
  <c r="GB220" i="7"/>
  <c r="FW220" i="7"/>
  <c r="FX228" i="7"/>
  <c r="FW228" i="7"/>
  <c r="FV228" i="7"/>
  <c r="FU228" i="7"/>
  <c r="FU230" i="7"/>
  <c r="GB233" i="7"/>
  <c r="FY234" i="7"/>
  <c r="FV235" i="7"/>
  <c r="FX244" i="7"/>
  <c r="FW244" i="7"/>
  <c r="FV244" i="7"/>
  <c r="FU244" i="7"/>
  <c r="FU246" i="7"/>
  <c r="GB249" i="7"/>
  <c r="FY250" i="7"/>
  <c r="FV251" i="7"/>
  <c r="FW263" i="7"/>
  <c r="FV263" i="7"/>
  <c r="FU263" i="7"/>
  <c r="GA263" i="7"/>
  <c r="GA265" i="7"/>
  <c r="FZ265" i="7"/>
  <c r="FY265" i="7"/>
  <c r="FX265" i="7"/>
  <c r="FW265" i="7"/>
  <c r="FV265" i="7"/>
  <c r="FU265" i="7"/>
  <c r="FV266" i="7"/>
  <c r="FZ280" i="7"/>
  <c r="GB150" i="7"/>
  <c r="FU155" i="7"/>
  <c r="FZ156" i="7"/>
  <c r="GB158" i="7"/>
  <c r="FV160" i="7"/>
  <c r="FU163" i="7"/>
  <c r="FZ164" i="7"/>
  <c r="GB166" i="7"/>
  <c r="FV168" i="7"/>
  <c r="GA169" i="7"/>
  <c r="FU171" i="7"/>
  <c r="FZ172" i="7"/>
  <c r="GB174" i="7"/>
  <c r="FX177" i="7"/>
  <c r="GA180" i="7"/>
  <c r="FX180" i="7"/>
  <c r="FX185" i="7"/>
  <c r="FU193" i="7"/>
  <c r="GB196" i="7"/>
  <c r="GA199" i="7"/>
  <c r="FV202" i="7"/>
  <c r="GA209" i="7"/>
  <c r="FV209" i="7"/>
  <c r="FZ209" i="7"/>
  <c r="FW211" i="7"/>
  <c r="FV211" i="7"/>
  <c r="FU211" i="7"/>
  <c r="FX211" i="7"/>
  <c r="GA212" i="7"/>
  <c r="FZ212" i="7"/>
  <c r="FU212" i="7"/>
  <c r="FY212" i="7"/>
  <c r="FV214" i="7"/>
  <c r="FU225" i="7"/>
  <c r="FY226" i="7"/>
  <c r="FW231" i="7"/>
  <c r="FV231" i="7"/>
  <c r="FU231" i="7"/>
  <c r="FX237" i="7"/>
  <c r="FW247" i="7"/>
  <c r="FV247" i="7"/>
  <c r="FU247" i="7"/>
  <c r="FX253" i="7"/>
  <c r="GA262" i="7"/>
  <c r="FZ262" i="7"/>
  <c r="FY262" i="7"/>
  <c r="FX262" i="7"/>
  <c r="FW262" i="7"/>
  <c r="FV262" i="7"/>
  <c r="GB169" i="7"/>
  <c r="FY189" i="7"/>
  <c r="FX189" i="7"/>
  <c r="FW189" i="7"/>
  <c r="FZ189" i="7"/>
  <c r="FU189" i="7"/>
  <c r="FX192" i="7"/>
  <c r="FW192" i="7"/>
  <c r="FV192" i="7"/>
  <c r="FY192" i="7"/>
  <c r="FU217" i="7"/>
  <c r="GA220" i="7"/>
  <c r="FZ220" i="7"/>
  <c r="FX220" i="7"/>
  <c r="FU220" i="7"/>
  <c r="GA230" i="7"/>
  <c r="FZ230" i="7"/>
  <c r="FY230" i="7"/>
  <c r="FX230" i="7"/>
  <c r="FW230" i="7"/>
  <c r="FV230" i="7"/>
  <c r="GA233" i="7"/>
  <c r="FZ233" i="7"/>
  <c r="FY233" i="7"/>
  <c r="FX233" i="7"/>
  <c r="FW233" i="7"/>
  <c r="FV233" i="7"/>
  <c r="FU233" i="7"/>
  <c r="FV234" i="7"/>
  <c r="GA236" i="7"/>
  <c r="GA246" i="7"/>
  <c r="FZ246" i="7"/>
  <c r="FY246" i="7"/>
  <c r="FX246" i="7"/>
  <c r="FW246" i="7"/>
  <c r="FV246" i="7"/>
  <c r="GA249" i="7"/>
  <c r="FZ249" i="7"/>
  <c r="FY249" i="7"/>
  <c r="FX249" i="7"/>
  <c r="FW249" i="7"/>
  <c r="FV249" i="7"/>
  <c r="FU249" i="7"/>
  <c r="FV250" i="7"/>
  <c r="GA252" i="7"/>
  <c r="GB268" i="7"/>
  <c r="GA268" i="7"/>
  <c r="FZ268" i="7"/>
  <c r="FY268" i="7"/>
  <c r="FV268" i="7"/>
  <c r="FW269" i="7"/>
  <c r="GB270" i="7"/>
  <c r="GA270" i="7"/>
  <c r="FX270" i="7"/>
  <c r="FW270" i="7"/>
  <c r="FV272" i="7"/>
  <c r="GB273" i="7"/>
  <c r="GA273" i="7"/>
  <c r="FZ273" i="7"/>
  <c r="FW273" i="7"/>
  <c r="FV273" i="7"/>
  <c r="GB275" i="7"/>
  <c r="GB148" i="7"/>
  <c r="FV150" i="7"/>
  <c r="FW155" i="7"/>
  <c r="GB156" i="7"/>
  <c r="FX160" i="7"/>
  <c r="FW163" i="7"/>
  <c r="GB164" i="7"/>
  <c r="FX168" i="7"/>
  <c r="FU169" i="7"/>
  <c r="GB172" i="7"/>
  <c r="FZ185" i="7"/>
  <c r="FV189" i="7"/>
  <c r="FU192" i="7"/>
  <c r="GA193" i="7"/>
  <c r="FV193" i="7"/>
  <c r="FZ193" i="7"/>
  <c r="FW195" i="7"/>
  <c r="FV195" i="7"/>
  <c r="FU195" i="7"/>
  <c r="FX195" i="7"/>
  <c r="GA196" i="7"/>
  <c r="FZ196" i="7"/>
  <c r="FU196" i="7"/>
  <c r="FY196" i="7"/>
  <c r="FV198" i="7"/>
  <c r="FZ210" i="7"/>
  <c r="FY210" i="7"/>
  <c r="FX210" i="7"/>
  <c r="GA210" i="7"/>
  <c r="FU210" i="7"/>
  <c r="FY213" i="7"/>
  <c r="FX213" i="7"/>
  <c r="FW213" i="7"/>
  <c r="FZ213" i="7"/>
  <c r="FU213" i="7"/>
  <c r="FX216" i="7"/>
  <c r="FW216" i="7"/>
  <c r="FV216" i="7"/>
  <c r="FY216" i="7"/>
  <c r="FY221" i="7"/>
  <c r="FX221" i="7"/>
  <c r="FW221" i="7"/>
  <c r="FU221" i="7"/>
  <c r="FZ221" i="7"/>
  <c r="FV221" i="7"/>
  <c r="GA223" i="7"/>
  <c r="GA225" i="7"/>
  <c r="FY225" i="7"/>
  <c r="FX225" i="7"/>
  <c r="FW225" i="7"/>
  <c r="FV225" i="7"/>
  <c r="FV227" i="7"/>
  <c r="FZ239" i="7"/>
  <c r="FW240" i="7"/>
  <c r="FZ255" i="7"/>
  <c r="FW256" i="7"/>
  <c r="GB257" i="7"/>
  <c r="FY258" i="7"/>
  <c r="FV259" i="7"/>
  <c r="FY283" i="7"/>
  <c r="FV283" i="7"/>
  <c r="FY292" i="7"/>
  <c r="GB119" i="7"/>
  <c r="GB127" i="7"/>
  <c r="GA130" i="7"/>
  <c r="GB135" i="7"/>
  <c r="GA138" i="7"/>
  <c r="GB143" i="7"/>
  <c r="GA146" i="7"/>
  <c r="FU148" i="7"/>
  <c r="FW150" i="7"/>
  <c r="GB151" i="7"/>
  <c r="GA154" i="7"/>
  <c r="FX155" i="7"/>
  <c r="FU156" i="7"/>
  <c r="FW158" i="7"/>
  <c r="GB159" i="7"/>
  <c r="FY160" i="7"/>
  <c r="GA162" i="7"/>
  <c r="FX163" i="7"/>
  <c r="FU164" i="7"/>
  <c r="FW166" i="7"/>
  <c r="GB167" i="7"/>
  <c r="FY168" i="7"/>
  <c r="FV169" i="7"/>
  <c r="GA170" i="7"/>
  <c r="FX171" i="7"/>
  <c r="FU172" i="7"/>
  <c r="FW174" i="7"/>
  <c r="FZ175" i="7"/>
  <c r="GB188" i="7"/>
  <c r="GA189" i="7"/>
  <c r="FU191" i="7"/>
  <c r="FZ192" i="7"/>
  <c r="FY195" i="7"/>
  <c r="FU201" i="7"/>
  <c r="FX201" i="7"/>
  <c r="GB204" i="7"/>
  <c r="FW204" i="7"/>
  <c r="GA207" i="7"/>
  <c r="FW207" i="7"/>
  <c r="GB208" i="7"/>
  <c r="FV210" i="7"/>
  <c r="GA211" i="7"/>
  <c r="FV213" i="7"/>
  <c r="FU216" i="7"/>
  <c r="GA217" i="7"/>
  <c r="FV217" i="7"/>
  <c r="FZ217" i="7"/>
  <c r="FW219" i="7"/>
  <c r="FV219" i="7"/>
  <c r="FU219" i="7"/>
  <c r="GA219" i="7"/>
  <c r="FX219" i="7"/>
  <c r="FY219" i="7"/>
  <c r="GA221" i="7"/>
  <c r="FX224" i="7"/>
  <c r="FX236" i="7"/>
  <c r="FW236" i="7"/>
  <c r="FV236" i="7"/>
  <c r="FU236" i="7"/>
  <c r="FU238" i="7"/>
  <c r="GB241" i="7"/>
  <c r="FY242" i="7"/>
  <c r="FV243" i="7"/>
  <c r="FX252" i="7"/>
  <c r="FW252" i="7"/>
  <c r="FV252" i="7"/>
  <c r="FU252" i="7"/>
  <c r="FU254" i="7"/>
  <c r="FX261" i="7"/>
  <c r="GB130" i="7"/>
  <c r="GB138" i="7"/>
  <c r="GB146" i="7"/>
  <c r="FV148" i="7"/>
  <c r="FX150" i="7"/>
  <c r="GB154" i="7"/>
  <c r="FY155" i="7"/>
  <c r="FV156" i="7"/>
  <c r="FX158" i="7"/>
  <c r="FZ160" i="7"/>
  <c r="GB162" i="7"/>
  <c r="FY163" i="7"/>
  <c r="FV164" i="7"/>
  <c r="FX166" i="7"/>
  <c r="FZ168" i="7"/>
  <c r="FW169" i="7"/>
  <c r="GB170" i="7"/>
  <c r="FY171" i="7"/>
  <c r="FV172" i="7"/>
  <c r="FX174" i="7"/>
  <c r="FW187" i="7"/>
  <c r="FV187" i="7"/>
  <c r="FU187" i="7"/>
  <c r="GB189" i="7"/>
  <c r="FV191" i="7"/>
  <c r="GA192" i="7"/>
  <c r="FZ194" i="7"/>
  <c r="FY194" i="7"/>
  <c r="FX194" i="7"/>
  <c r="GA194" i="7"/>
  <c r="FU194" i="7"/>
  <c r="FZ195" i="7"/>
  <c r="FY197" i="7"/>
  <c r="FX197" i="7"/>
  <c r="FW197" i="7"/>
  <c r="FZ197" i="7"/>
  <c r="FU197" i="7"/>
  <c r="FX200" i="7"/>
  <c r="FW200" i="7"/>
  <c r="FV200" i="7"/>
  <c r="FY200" i="7"/>
  <c r="FW210" i="7"/>
  <c r="GB211" i="7"/>
  <c r="GA213" i="7"/>
  <c r="FU215" i="7"/>
  <c r="FZ216" i="7"/>
  <c r="FZ219" i="7"/>
  <c r="GB221" i="7"/>
  <c r="FW223" i="7"/>
  <c r="FU223" i="7"/>
  <c r="FX229" i="7"/>
  <c r="FW239" i="7"/>
  <c r="FV239" i="7"/>
  <c r="FU239" i="7"/>
  <c r="FX245" i="7"/>
  <c r="FW255" i="7"/>
  <c r="FV255" i="7"/>
  <c r="FU255" i="7"/>
  <c r="GA255" i="7"/>
  <c r="GA257" i="7"/>
  <c r="FZ257" i="7"/>
  <c r="FY257" i="7"/>
  <c r="FX257" i="7"/>
  <c r="FW257" i="7"/>
  <c r="FV257" i="7"/>
  <c r="FU257" i="7"/>
  <c r="FV258" i="7"/>
  <c r="GA260" i="7"/>
  <c r="GB267" i="7"/>
  <c r="FV175" i="7"/>
  <c r="FX176" i="7"/>
  <c r="FW176" i="7"/>
  <c r="FZ178" i="7"/>
  <c r="FY178" i="7"/>
  <c r="FU178" i="7"/>
  <c r="FW179" i="7"/>
  <c r="FV179" i="7"/>
  <c r="FU180" i="7"/>
  <c r="FY181" i="7"/>
  <c r="FX181" i="7"/>
  <c r="FU181" i="7"/>
  <c r="FV182" i="7"/>
  <c r="FU182" i="7"/>
  <c r="GA183" i="7"/>
  <c r="FZ183" i="7"/>
  <c r="FU183" i="7"/>
  <c r="FX184" i="7"/>
  <c r="FW184" i="7"/>
  <c r="FZ186" i="7"/>
  <c r="FY186" i="7"/>
  <c r="FX186" i="7"/>
  <c r="FU186" i="7"/>
  <c r="FX187" i="7"/>
  <c r="GA188" i="7"/>
  <c r="FZ188" i="7"/>
  <c r="FX188" i="7"/>
  <c r="GA191" i="7"/>
  <c r="GB192" i="7"/>
  <c r="FV194" i="7"/>
  <c r="GA195" i="7"/>
  <c r="GA201" i="7"/>
  <c r="FV201" i="7"/>
  <c r="FZ201" i="7"/>
  <c r="FW203" i="7"/>
  <c r="FV203" i="7"/>
  <c r="FU203" i="7"/>
  <c r="FX203" i="7"/>
  <c r="GA204" i="7"/>
  <c r="FZ204" i="7"/>
  <c r="FU204" i="7"/>
  <c r="FY204" i="7"/>
  <c r="FV206" i="7"/>
  <c r="FW209" i="7"/>
  <c r="GB210" i="7"/>
  <c r="FV212" i="7"/>
  <c r="GB213" i="7"/>
  <c r="GA216" i="7"/>
  <c r="FZ218" i="7"/>
  <c r="FY218" i="7"/>
  <c r="FX218" i="7"/>
  <c r="GA218" i="7"/>
  <c r="FU218" i="7"/>
  <c r="GA228" i="7"/>
  <c r="GA238" i="7"/>
  <c r="FZ238" i="7"/>
  <c r="FY238" i="7"/>
  <c r="FX238" i="7"/>
  <c r="FW238" i="7"/>
  <c r="FV238" i="7"/>
  <c r="GA241" i="7"/>
  <c r="FZ241" i="7"/>
  <c r="FY241" i="7"/>
  <c r="FX241" i="7"/>
  <c r="FW241" i="7"/>
  <c r="FV241" i="7"/>
  <c r="FU241" i="7"/>
  <c r="FV242" i="7"/>
  <c r="GA244" i="7"/>
  <c r="GA254" i="7"/>
  <c r="FZ254" i="7"/>
  <c r="FY254" i="7"/>
  <c r="FX254" i="7"/>
  <c r="FW254" i="7"/>
  <c r="FV254" i="7"/>
  <c r="FZ263" i="7"/>
  <c r="FW264" i="7"/>
  <c r="GB265" i="7"/>
  <c r="FY266" i="7"/>
  <c r="GA276" i="7"/>
  <c r="GB281" i="7"/>
  <c r="GB191" i="7"/>
  <c r="GB199" i="7"/>
  <c r="GB207" i="7"/>
  <c r="GB215" i="7"/>
  <c r="GB223" i="7"/>
  <c r="FY224" i="7"/>
  <c r="FZ226" i="7"/>
  <c r="GB228" i="7"/>
  <c r="FY229" i="7"/>
  <c r="GA231" i="7"/>
  <c r="FX232" i="7"/>
  <c r="FZ234" i="7"/>
  <c r="GB236" i="7"/>
  <c r="FY237" i="7"/>
  <c r="GA239" i="7"/>
  <c r="FX240" i="7"/>
  <c r="FZ242" i="7"/>
  <c r="GB244" i="7"/>
  <c r="FY245" i="7"/>
  <c r="GA247" i="7"/>
  <c r="FX248" i="7"/>
  <c r="FZ250" i="7"/>
  <c r="GB252" i="7"/>
  <c r="FY253" i="7"/>
  <c r="FX256" i="7"/>
  <c r="FZ258" i="7"/>
  <c r="GB260" i="7"/>
  <c r="FY261" i="7"/>
  <c r="FX264" i="7"/>
  <c r="FZ266" i="7"/>
  <c r="FX267" i="7"/>
  <c r="FW272" i="7"/>
  <c r="GB277" i="7"/>
  <c r="FW277" i="7"/>
  <c r="GB280" i="7"/>
  <c r="FW280" i="7"/>
  <c r="FU283" i="7"/>
  <c r="GA283" i="7"/>
  <c r="FZ283" i="7"/>
  <c r="FX283" i="7"/>
  <c r="FW283" i="7"/>
  <c r="FV287" i="7"/>
  <c r="FX290" i="7"/>
  <c r="GB294" i="7"/>
  <c r="FV308" i="7"/>
  <c r="GA226" i="7"/>
  <c r="FZ229" i="7"/>
  <c r="GB231" i="7"/>
  <c r="FY232" i="7"/>
  <c r="GA234" i="7"/>
  <c r="FZ237" i="7"/>
  <c r="GB239" i="7"/>
  <c r="FY240" i="7"/>
  <c r="GA242" i="7"/>
  <c r="FZ245" i="7"/>
  <c r="GB247" i="7"/>
  <c r="FY248" i="7"/>
  <c r="GA250" i="7"/>
  <c r="FZ253" i="7"/>
  <c r="GB255" i="7"/>
  <c r="FY256" i="7"/>
  <c r="GA258" i="7"/>
  <c r="FU260" i="7"/>
  <c r="FZ261" i="7"/>
  <c r="GB263" i="7"/>
  <c r="FY264" i="7"/>
  <c r="GA266" i="7"/>
  <c r="FY267" i="7"/>
  <c r="FU269" i="7"/>
  <c r="FX269" i="7"/>
  <c r="FX272" i="7"/>
  <c r="GB285" i="7"/>
  <c r="FW293" i="7"/>
  <c r="FU293" i="7"/>
  <c r="GA293" i="7"/>
  <c r="FZ293" i="7"/>
  <c r="FY293" i="7"/>
  <c r="FX293" i="7"/>
  <c r="GB303" i="7"/>
  <c r="GB305" i="7"/>
  <c r="GA311" i="7"/>
  <c r="FV318" i="7"/>
  <c r="FY340" i="7"/>
  <c r="GB344" i="7"/>
  <c r="FZ232" i="7"/>
  <c r="GB234" i="7"/>
  <c r="FZ240" i="7"/>
  <c r="GB242" i="7"/>
  <c r="FZ248" i="7"/>
  <c r="GB250" i="7"/>
  <c r="FZ256" i="7"/>
  <c r="GB258" i="7"/>
  <c r="FZ264" i="7"/>
  <c r="GB266" i="7"/>
  <c r="GA267" i="7"/>
  <c r="FU277" i="7"/>
  <c r="FZ277" i="7"/>
  <c r="FY277" i="7"/>
  <c r="GA277" i="7"/>
  <c r="FW279" i="7"/>
  <c r="FY280" i="7"/>
  <c r="FX280" i="7"/>
  <c r="GB288" i="7"/>
  <c r="FU291" i="7"/>
  <c r="GA291" i="7"/>
  <c r="FZ291" i="7"/>
  <c r="FY291" i="7"/>
  <c r="FX291" i="7"/>
  <c r="FW291" i="7"/>
  <c r="FV291" i="7"/>
  <c r="FV295" i="7"/>
  <c r="FW310" i="7"/>
  <c r="FZ323" i="7"/>
  <c r="GB224" i="7"/>
  <c r="FU226" i="7"/>
  <c r="FT226" i="7" s="1"/>
  <c r="GB229" i="7"/>
  <c r="GA232" i="7"/>
  <c r="FU234" i="7"/>
  <c r="GB237" i="7"/>
  <c r="GA240" i="7"/>
  <c r="FU242" i="7"/>
  <c r="GB245" i="7"/>
  <c r="GA248" i="7"/>
  <c r="FU250" i="7"/>
  <c r="GB253" i="7"/>
  <c r="GA256" i="7"/>
  <c r="FU258" i="7"/>
  <c r="GB261" i="7"/>
  <c r="GA264" i="7"/>
  <c r="FU266" i="7"/>
  <c r="FZ269" i="7"/>
  <c r="FZ272" i="7"/>
  <c r="FX276" i="7"/>
  <c r="FV276" i="7"/>
  <c r="FV282" i="7"/>
  <c r="FU282" i="7"/>
  <c r="GA282" i="7"/>
  <c r="FZ282" i="7"/>
  <c r="FW282" i="7"/>
  <c r="GB283" i="7"/>
  <c r="FW285" i="7"/>
  <c r="FU285" i="7"/>
  <c r="FZ285" i="7"/>
  <c r="FY285" i="7"/>
  <c r="GB291" i="7"/>
  <c r="GB296" i="7"/>
  <c r="GB300" i="7"/>
  <c r="GA300" i="7"/>
  <c r="FV300" i="7"/>
  <c r="GB314" i="7"/>
  <c r="FU329" i="7"/>
  <c r="GB232" i="7"/>
  <c r="GB240" i="7"/>
  <c r="GB248" i="7"/>
  <c r="GB256" i="7"/>
  <c r="GB264" i="7"/>
  <c r="FZ267" i="7"/>
  <c r="GA275" i="7"/>
  <c r="FZ275" i="7"/>
  <c r="FX275" i="7"/>
  <c r="FW275" i="7"/>
  <c r="FZ278" i="7"/>
  <c r="FY278" i="7"/>
  <c r="FW278" i="7"/>
  <c r="FV278" i="7"/>
  <c r="FU278" i="7"/>
  <c r="FY281" i="7"/>
  <c r="FX281" i="7"/>
  <c r="FV281" i="7"/>
  <c r="FU281" i="7"/>
  <c r="GB286" i="7"/>
  <c r="FV288" i="7"/>
  <c r="FZ288" i="7"/>
  <c r="FX288" i="7"/>
  <c r="GA289" i="7"/>
  <c r="FY289" i="7"/>
  <c r="FX289" i="7"/>
  <c r="FW289" i="7"/>
  <c r="FV289" i="7"/>
  <c r="FU289" i="7"/>
  <c r="FZ289" i="7"/>
  <c r="GA297" i="7"/>
  <c r="FW302" i="7"/>
  <c r="GB307" i="7"/>
  <c r="GB339" i="7"/>
  <c r="GB190" i="7"/>
  <c r="FY191" i="7"/>
  <c r="GB198" i="7"/>
  <c r="FY199" i="7"/>
  <c r="GB206" i="7"/>
  <c r="FY207" i="7"/>
  <c r="GB214" i="7"/>
  <c r="FY215" i="7"/>
  <c r="GB222" i="7"/>
  <c r="FY223" i="7"/>
  <c r="FV224" i="7"/>
  <c r="FW226" i="7"/>
  <c r="GB227" i="7"/>
  <c r="FY228" i="7"/>
  <c r="FV229" i="7"/>
  <c r="FX231" i="7"/>
  <c r="FU232" i="7"/>
  <c r="FW234" i="7"/>
  <c r="GB235" i="7"/>
  <c r="FY236" i="7"/>
  <c r="FV237" i="7"/>
  <c r="FX239" i="7"/>
  <c r="FU240" i="7"/>
  <c r="FW242" i="7"/>
  <c r="GB243" i="7"/>
  <c r="FY244" i="7"/>
  <c r="FV245" i="7"/>
  <c r="FX247" i="7"/>
  <c r="FU248" i="7"/>
  <c r="FW250" i="7"/>
  <c r="GB251" i="7"/>
  <c r="FY252" i="7"/>
  <c r="FV253" i="7"/>
  <c r="FX255" i="7"/>
  <c r="FU256" i="7"/>
  <c r="FW258" i="7"/>
  <c r="GB259" i="7"/>
  <c r="FY260" i="7"/>
  <c r="FV261" i="7"/>
  <c r="FX263" i="7"/>
  <c r="FU264" i="7"/>
  <c r="FW266" i="7"/>
  <c r="FU267" i="7"/>
  <c r="FU275" i="7"/>
  <c r="FZ276" i="7"/>
  <c r="FX278" i="7"/>
  <c r="FW281" i="7"/>
  <c r="FY282" i="7"/>
  <c r="FX284" i="7"/>
  <c r="GB289" i="7"/>
  <c r="FX292" i="7"/>
  <c r="FV296" i="7"/>
  <c r="FZ296" i="7"/>
  <c r="FX296" i="7"/>
  <c r="FW296" i="7"/>
  <c r="GB177" i="7"/>
  <c r="GB185" i="7"/>
  <c r="FU190" i="7"/>
  <c r="FZ191" i="7"/>
  <c r="GB193" i="7"/>
  <c r="FU198" i="7"/>
  <c r="FZ199" i="7"/>
  <c r="GB201" i="7"/>
  <c r="FU206" i="7"/>
  <c r="FZ207" i="7"/>
  <c r="GB209" i="7"/>
  <c r="FU214" i="7"/>
  <c r="FZ215" i="7"/>
  <c r="GB217" i="7"/>
  <c r="FU222" i="7"/>
  <c r="FZ223" i="7"/>
  <c r="FW224" i="7"/>
  <c r="GB225" i="7"/>
  <c r="FX226" i="7"/>
  <c r="FU227" i="7"/>
  <c r="FZ228" i="7"/>
  <c r="FW229" i="7"/>
  <c r="GB230" i="7"/>
  <c r="FY231" i="7"/>
  <c r="FV232" i="7"/>
  <c r="FX234" i="7"/>
  <c r="FU235" i="7"/>
  <c r="FZ236" i="7"/>
  <c r="FW237" i="7"/>
  <c r="GB238" i="7"/>
  <c r="FY239" i="7"/>
  <c r="FV240" i="7"/>
  <c r="FX242" i="7"/>
  <c r="FU243" i="7"/>
  <c r="FZ244" i="7"/>
  <c r="FW245" i="7"/>
  <c r="GB246" i="7"/>
  <c r="FY247" i="7"/>
  <c r="FV248" i="7"/>
  <c r="FX250" i="7"/>
  <c r="FU251" i="7"/>
  <c r="FZ252" i="7"/>
  <c r="FW253" i="7"/>
  <c r="GB254" i="7"/>
  <c r="FY255" i="7"/>
  <c r="FV256" i="7"/>
  <c r="FX258" i="7"/>
  <c r="FU259" i="7"/>
  <c r="FZ260" i="7"/>
  <c r="FW261" i="7"/>
  <c r="GB262" i="7"/>
  <c r="FY263" i="7"/>
  <c r="FV264" i="7"/>
  <c r="FX266" i="7"/>
  <c r="FV267" i="7"/>
  <c r="FX268" i="7"/>
  <c r="FW268" i="7"/>
  <c r="FZ270" i="7"/>
  <c r="FY270" i="7"/>
  <c r="FU270" i="7"/>
  <c r="FW271" i="7"/>
  <c r="FV271" i="7"/>
  <c r="FU272" i="7"/>
  <c r="FY273" i="7"/>
  <c r="FX273" i="7"/>
  <c r="FV275" i="7"/>
  <c r="GA278" i="7"/>
  <c r="FU280" i="7"/>
  <c r="FZ281" i="7"/>
  <c r="FV293" i="7"/>
  <c r="FX298" i="7"/>
  <c r="FX312" i="7"/>
  <c r="FU313" i="7"/>
  <c r="GB313" i="7"/>
  <c r="FX313" i="7"/>
  <c r="FW313" i="7"/>
  <c r="FV327" i="7"/>
  <c r="GB327" i="7"/>
  <c r="GA327" i="7"/>
  <c r="FZ327" i="7"/>
  <c r="FX328" i="7"/>
  <c r="FW267" i="7"/>
  <c r="FU268" i="7"/>
  <c r="GB269" i="7"/>
  <c r="FV269" i="7"/>
  <c r="FV270" i="7"/>
  <c r="FU271" i="7"/>
  <c r="GB272" i="7"/>
  <c r="FU273" i="7"/>
  <c r="FV274" i="7"/>
  <c r="FU274" i="7"/>
  <c r="GA274" i="7"/>
  <c r="FZ274" i="7"/>
  <c r="FW274" i="7"/>
  <c r="FY275" i="7"/>
  <c r="FV277" i="7"/>
  <c r="GB278" i="7"/>
  <c r="FV280" i="7"/>
  <c r="GA281" i="7"/>
  <c r="FZ284" i="7"/>
  <c r="GA284" i="7"/>
  <c r="FZ292" i="7"/>
  <c r="FV292" i="7"/>
  <c r="GA292" i="7"/>
  <c r="GB293" i="7"/>
  <c r="FU299" i="7"/>
  <c r="FY315" i="7"/>
  <c r="FU321" i="7"/>
  <c r="GA335" i="7"/>
  <c r="GB297" i="7"/>
  <c r="FV299" i="7"/>
  <c r="FX319" i="7"/>
  <c r="FW319" i="7"/>
  <c r="FY319" i="7"/>
  <c r="FU319" i="7"/>
  <c r="FY324" i="7"/>
  <c r="FX324" i="7"/>
  <c r="FZ324" i="7"/>
  <c r="FV325" i="7"/>
  <c r="FU325" i="7"/>
  <c r="FW325" i="7"/>
  <c r="FW330" i="7"/>
  <c r="FV330" i="7"/>
  <c r="FU330" i="7"/>
  <c r="FX330" i="7"/>
  <c r="FZ331" i="7"/>
  <c r="FY331" i="7"/>
  <c r="FW337" i="7"/>
  <c r="FV337" i="7"/>
  <c r="FU337" i="7"/>
  <c r="FX337" i="7"/>
  <c r="FY338" i="7"/>
  <c r="FW338" i="7"/>
  <c r="FZ346" i="7"/>
  <c r="FW347" i="7"/>
  <c r="GB353" i="7"/>
  <c r="FZ354" i="7"/>
  <c r="FY357" i="7"/>
  <c r="FZ364" i="7"/>
  <c r="FY364" i="7"/>
  <c r="FX364" i="7"/>
  <c r="FW364" i="7"/>
  <c r="FV364" i="7"/>
  <c r="FZ367" i="7"/>
  <c r="FX368" i="7"/>
  <c r="FW371" i="7"/>
  <c r="FU377" i="7"/>
  <c r="GA377" i="7"/>
  <c r="FZ377" i="7"/>
  <c r="FY377" i="7"/>
  <c r="FX377" i="7"/>
  <c r="FW377" i="7"/>
  <c r="FV377" i="7"/>
  <c r="FV382" i="7"/>
  <c r="FU382" i="7"/>
  <c r="GA383" i="7"/>
  <c r="GA393" i="7"/>
  <c r="FW404" i="7"/>
  <c r="GB412" i="7"/>
  <c r="FV412" i="7"/>
  <c r="GB276" i="7"/>
  <c r="GB284" i="7"/>
  <c r="FV286" i="7"/>
  <c r="FZ290" i="7"/>
  <c r="GB292" i="7"/>
  <c r="FV294" i="7"/>
  <c r="FU297" i="7"/>
  <c r="FZ298" i="7"/>
  <c r="FW299" i="7"/>
  <c r="FX300" i="7"/>
  <c r="FZ300" i="7"/>
  <c r="FU305" i="7"/>
  <c r="FV306" i="7"/>
  <c r="FX306" i="7"/>
  <c r="FX308" i="7"/>
  <c r="FZ308" i="7"/>
  <c r="GB312" i="7"/>
  <c r="FW312" i="7"/>
  <c r="FZ318" i="7"/>
  <c r="FV319" i="7"/>
  <c r="FU320" i="7"/>
  <c r="FV320" i="7"/>
  <c r="FY320" i="7"/>
  <c r="FU324" i="7"/>
  <c r="FX325" i="7"/>
  <c r="GA326" i="7"/>
  <c r="FW326" i="7"/>
  <c r="FY330" i="7"/>
  <c r="FV333" i="7"/>
  <c r="GA334" i="7"/>
  <c r="FY334" i="7"/>
  <c r="FX334" i="7"/>
  <c r="FY337" i="7"/>
  <c r="FX338" i="7"/>
  <c r="GB340" i="7"/>
  <c r="GA343" i="7"/>
  <c r="FY343" i="7"/>
  <c r="FU343" i="7"/>
  <c r="FU345" i="7"/>
  <c r="GA345" i="7"/>
  <c r="FZ345" i="7"/>
  <c r="FX345" i="7"/>
  <c r="FW345" i="7"/>
  <c r="FV345" i="7"/>
  <c r="GA351" i="7"/>
  <c r="FY351" i="7"/>
  <c r="FX351" i="7"/>
  <c r="FW351" i="7"/>
  <c r="FV351" i="7"/>
  <c r="FU351" i="7"/>
  <c r="GB356" i="7"/>
  <c r="GB369" i="7"/>
  <c r="FZ370" i="7"/>
  <c r="GA380" i="7"/>
  <c r="FZ380" i="7"/>
  <c r="FY380" i="7"/>
  <c r="FW380" i="7"/>
  <c r="FV380" i="7"/>
  <c r="FY381" i="7"/>
  <c r="FX381" i="7"/>
  <c r="FW381" i="7"/>
  <c r="FV381" i="7"/>
  <c r="FU388" i="7"/>
  <c r="FV390" i="7"/>
  <c r="FU391" i="7"/>
  <c r="GA394" i="7"/>
  <c r="FW398" i="7"/>
  <c r="GA404" i="7"/>
  <c r="GA409" i="7"/>
  <c r="FX411" i="7"/>
  <c r="FZ413" i="7"/>
  <c r="FV414" i="7"/>
  <c r="GB418" i="7"/>
  <c r="FY424" i="7"/>
  <c r="FU276" i="7"/>
  <c r="GB279" i="7"/>
  <c r="FU284" i="7"/>
  <c r="FW286" i="7"/>
  <c r="GB287" i="7"/>
  <c r="FY288" i="7"/>
  <c r="GA290" i="7"/>
  <c r="FU292" i="7"/>
  <c r="FW294" i="7"/>
  <c r="GB295" i="7"/>
  <c r="FY296" i="7"/>
  <c r="FV297" i="7"/>
  <c r="GA298" i="7"/>
  <c r="FX299" i="7"/>
  <c r="FU300" i="7"/>
  <c r="FU301" i="7"/>
  <c r="FW301" i="7"/>
  <c r="FZ302" i="7"/>
  <c r="FW303" i="7"/>
  <c r="FY303" i="7"/>
  <c r="FU303" i="7"/>
  <c r="GB304" i="7"/>
  <c r="FY305" i="7"/>
  <c r="GA305" i="7"/>
  <c r="FV305" i="7"/>
  <c r="FU306" i="7"/>
  <c r="GA307" i="7"/>
  <c r="FU307" i="7"/>
  <c r="FV307" i="7"/>
  <c r="FU308" i="7"/>
  <c r="FU309" i="7"/>
  <c r="FW309" i="7"/>
  <c r="FZ310" i="7"/>
  <c r="FX311" i="7"/>
  <c r="FW311" i="7"/>
  <c r="FY311" i="7"/>
  <c r="FU311" i="7"/>
  <c r="FY316" i="7"/>
  <c r="FX316" i="7"/>
  <c r="FZ316" i="7"/>
  <c r="FV317" i="7"/>
  <c r="FU317" i="7"/>
  <c r="FW317" i="7"/>
  <c r="FZ319" i="7"/>
  <c r="FZ320" i="7"/>
  <c r="FV323" i="7"/>
  <c r="FV324" i="7"/>
  <c r="FY325" i="7"/>
  <c r="FX326" i="7"/>
  <c r="FZ330" i="7"/>
  <c r="FY332" i="7"/>
  <c r="FX332" i="7"/>
  <c r="FW332" i="7"/>
  <c r="FZ332" i="7"/>
  <c r="GA336" i="7"/>
  <c r="FZ337" i="7"/>
  <c r="FV342" i="7"/>
  <c r="FX344" i="7"/>
  <c r="FW344" i="7"/>
  <c r="FV344" i="7"/>
  <c r="FZ344" i="7"/>
  <c r="FY344" i="7"/>
  <c r="FU344" i="7"/>
  <c r="FW346" i="7"/>
  <c r="FU346" i="7"/>
  <c r="FU353" i="7"/>
  <c r="GA353" i="7"/>
  <c r="FZ353" i="7"/>
  <c r="FY353" i="7"/>
  <c r="FX353" i="7"/>
  <c r="FW353" i="7"/>
  <c r="FV353" i="7"/>
  <c r="FW354" i="7"/>
  <c r="FV354" i="7"/>
  <c r="FU354" i="7"/>
  <c r="FV357" i="7"/>
  <c r="FU357" i="7"/>
  <c r="FV358" i="7"/>
  <c r="GA367" i="7"/>
  <c r="FY367" i="7"/>
  <c r="FX367" i="7"/>
  <c r="FW367" i="7"/>
  <c r="FV367" i="7"/>
  <c r="FU367" i="7"/>
  <c r="FY373" i="7"/>
  <c r="FW386" i="7"/>
  <c r="FV387" i="7"/>
  <c r="FY408" i="7"/>
  <c r="GB290" i="7"/>
  <c r="FW297" i="7"/>
  <c r="GB298" i="7"/>
  <c r="FY299" i="7"/>
  <c r="FW305" i="7"/>
  <c r="FU312" i="7"/>
  <c r="FV312" i="7"/>
  <c r="FY312" i="7"/>
  <c r="GA318" i="7"/>
  <c r="FW318" i="7"/>
  <c r="GA319" i="7"/>
  <c r="GA320" i="7"/>
  <c r="FW322" i="7"/>
  <c r="FV322" i="7"/>
  <c r="FX322" i="7"/>
  <c r="GB323" i="7"/>
  <c r="FW324" i="7"/>
  <c r="FZ325" i="7"/>
  <c r="FY326" i="7"/>
  <c r="FZ329" i="7"/>
  <c r="FY329" i="7"/>
  <c r="FX329" i="7"/>
  <c r="GA329" i="7"/>
  <c r="FV329" i="7"/>
  <c r="GA330" i="7"/>
  <c r="GA337" i="7"/>
  <c r="FZ340" i="7"/>
  <c r="FV340" i="7"/>
  <c r="GA344" i="7"/>
  <c r="GB348" i="7"/>
  <c r="FY349" i="7"/>
  <c r="FZ356" i="7"/>
  <c r="FY356" i="7"/>
  <c r="FX356" i="7"/>
  <c r="FW356" i="7"/>
  <c r="FV356" i="7"/>
  <c r="FZ359" i="7"/>
  <c r="FX360" i="7"/>
  <c r="FW363" i="7"/>
  <c r="FU369" i="7"/>
  <c r="GA369" i="7"/>
  <c r="FZ369" i="7"/>
  <c r="FY369" i="7"/>
  <c r="FX369" i="7"/>
  <c r="FW369" i="7"/>
  <c r="FV369" i="7"/>
  <c r="FX370" i="7"/>
  <c r="FW370" i="7"/>
  <c r="FV370" i="7"/>
  <c r="FU370" i="7"/>
  <c r="GB372" i="7"/>
  <c r="FV385" i="7"/>
  <c r="GB388" i="7"/>
  <c r="GA388" i="7"/>
  <c r="FZ388" i="7"/>
  <c r="FY388" i="7"/>
  <c r="FV388" i="7"/>
  <c r="GA389" i="7"/>
  <c r="GB390" i="7"/>
  <c r="GA390" i="7"/>
  <c r="FX390" i="7"/>
  <c r="FW390" i="7"/>
  <c r="FX392" i="7"/>
  <c r="GA272" i="7"/>
  <c r="FW276" i="7"/>
  <c r="FV279" i="7"/>
  <c r="GA280" i="7"/>
  <c r="FW284" i="7"/>
  <c r="FY286" i="7"/>
  <c r="GA288" i="7"/>
  <c r="FU290" i="7"/>
  <c r="FW292" i="7"/>
  <c r="FY294" i="7"/>
  <c r="GA296" i="7"/>
  <c r="FX297" i="7"/>
  <c r="FU298" i="7"/>
  <c r="FZ299" i="7"/>
  <c r="FW300" i="7"/>
  <c r="FX301" i="7"/>
  <c r="FX303" i="7"/>
  <c r="FV304" i="7"/>
  <c r="FX304" i="7"/>
  <c r="FX305" i="7"/>
  <c r="FY306" i="7"/>
  <c r="FX307" i="7"/>
  <c r="FW308" i="7"/>
  <c r="FX309" i="7"/>
  <c r="FZ311" i="7"/>
  <c r="FZ312" i="7"/>
  <c r="FV315" i="7"/>
  <c r="FV316" i="7"/>
  <c r="FY317" i="7"/>
  <c r="FX318" i="7"/>
  <c r="GB319" i="7"/>
  <c r="FU322" i="7"/>
  <c r="FX323" i="7"/>
  <c r="GA324" i="7"/>
  <c r="GA325" i="7"/>
  <c r="FW329" i="7"/>
  <c r="GB330" i="7"/>
  <c r="FV332" i="7"/>
  <c r="FW335" i="7"/>
  <c r="FV335" i="7"/>
  <c r="FU335" i="7"/>
  <c r="FX335" i="7"/>
  <c r="FY336" i="7"/>
  <c r="FW336" i="7"/>
  <c r="GB337" i="7"/>
  <c r="FW339" i="7"/>
  <c r="FV339" i="7"/>
  <c r="FU339" i="7"/>
  <c r="FY339" i="7"/>
  <c r="FX339" i="7"/>
  <c r="FY341" i="7"/>
  <c r="FX341" i="7"/>
  <c r="FW341" i="7"/>
  <c r="GA341" i="7"/>
  <c r="FZ341" i="7"/>
  <c r="GB361" i="7"/>
  <c r="FZ362" i="7"/>
  <c r="FV373" i="7"/>
  <c r="FU373" i="7"/>
  <c r="FV374" i="7"/>
  <c r="FW379" i="7"/>
  <c r="GB387" i="7"/>
  <c r="FY387" i="7"/>
  <c r="FX387" i="7"/>
  <c r="FW387" i="7"/>
  <c r="FY395" i="7"/>
  <c r="FY397" i="7"/>
  <c r="FZ286" i="7"/>
  <c r="FV290" i="7"/>
  <c r="FZ294" i="7"/>
  <c r="FY297" i="7"/>
  <c r="FV298" i="7"/>
  <c r="GA299" i="7"/>
  <c r="FY300" i="7"/>
  <c r="FZ303" i="7"/>
  <c r="FZ305" i="7"/>
  <c r="FZ306" i="7"/>
  <c r="FY307" i="7"/>
  <c r="FY308" i="7"/>
  <c r="GA312" i="7"/>
  <c r="FW314" i="7"/>
  <c r="FV314" i="7"/>
  <c r="FX314" i="7"/>
  <c r="GB315" i="7"/>
  <c r="FY318" i="7"/>
  <c r="FZ321" i="7"/>
  <c r="FY321" i="7"/>
  <c r="GA321" i="7"/>
  <c r="FV321" i="7"/>
  <c r="FY322" i="7"/>
  <c r="FY323" i="7"/>
  <c r="GB324" i="7"/>
  <c r="GB325" i="7"/>
  <c r="GB328" i="7"/>
  <c r="GB329" i="7"/>
  <c r="FV331" i="7"/>
  <c r="FY335" i="7"/>
  <c r="FZ339" i="7"/>
  <c r="FU341" i="7"/>
  <c r="FZ348" i="7"/>
  <c r="FY348" i="7"/>
  <c r="FW348" i="7"/>
  <c r="FV348" i="7"/>
  <c r="FV349" i="7"/>
  <c r="GA359" i="7"/>
  <c r="FY359" i="7"/>
  <c r="FX359" i="7"/>
  <c r="FW359" i="7"/>
  <c r="FV359" i="7"/>
  <c r="FU359" i="7"/>
  <c r="FY365" i="7"/>
  <c r="FZ372" i="7"/>
  <c r="FY372" i="7"/>
  <c r="FX372" i="7"/>
  <c r="FW372" i="7"/>
  <c r="FV372" i="7"/>
  <c r="FZ375" i="7"/>
  <c r="FX376" i="7"/>
  <c r="FZ378" i="7"/>
  <c r="FU384" i="7"/>
  <c r="GB385" i="7"/>
  <c r="GA385" i="7"/>
  <c r="FZ385" i="7"/>
  <c r="FW385" i="7"/>
  <c r="FZ410" i="7"/>
  <c r="GB299" i="7"/>
  <c r="GA306" i="7"/>
  <c r="FZ307" i="7"/>
  <c r="GA308" i="7"/>
  <c r="GB311" i="7"/>
  <c r="FU314" i="7"/>
  <c r="FX315" i="7"/>
  <c r="GA316" i="7"/>
  <c r="GA317" i="7"/>
  <c r="FW321" i="7"/>
  <c r="FZ322" i="7"/>
  <c r="FX327" i="7"/>
  <c r="FW327" i="7"/>
  <c r="FY327" i="7"/>
  <c r="FU327" i="7"/>
  <c r="GB331" i="7"/>
  <c r="FW331" i="7"/>
  <c r="GB332" i="7"/>
  <c r="FU334" i="7"/>
  <c r="FZ335" i="7"/>
  <c r="GA338" i="7"/>
  <c r="FU338" i="7"/>
  <c r="GA339" i="7"/>
  <c r="FV341" i="7"/>
  <c r="FV343" i="7"/>
  <c r="FY345" i="7"/>
  <c r="FV346" i="7"/>
  <c r="FV350" i="7"/>
  <c r="FU361" i="7"/>
  <c r="GA361" i="7"/>
  <c r="FZ361" i="7"/>
  <c r="FY361" i="7"/>
  <c r="FX361" i="7"/>
  <c r="FW361" i="7"/>
  <c r="FV361" i="7"/>
  <c r="FX362" i="7"/>
  <c r="FW362" i="7"/>
  <c r="FV362" i="7"/>
  <c r="FU362" i="7"/>
  <c r="GB364" i="7"/>
  <c r="GB377" i="7"/>
  <c r="GB382" i="7"/>
  <c r="FY407" i="7"/>
  <c r="GA421" i="7"/>
  <c r="GB306" i="7"/>
  <c r="GB308" i="7"/>
  <c r="FZ313" i="7"/>
  <c r="FY313" i="7"/>
  <c r="GA313" i="7"/>
  <c r="FV313" i="7"/>
  <c r="FY314" i="7"/>
  <c r="GB316" i="7"/>
  <c r="GB317" i="7"/>
  <c r="GB320" i="7"/>
  <c r="FW320" i="7"/>
  <c r="FX321" i="7"/>
  <c r="GA322" i="7"/>
  <c r="FZ326" i="7"/>
  <c r="FU326" i="7"/>
  <c r="FU328" i="7"/>
  <c r="FV328" i="7"/>
  <c r="FY328" i="7"/>
  <c r="FX331" i="7"/>
  <c r="FZ334" i="7"/>
  <c r="FV334" i="7"/>
  <c r="FV338" i="7"/>
  <c r="FZ343" i="7"/>
  <c r="FW343" i="7"/>
  <c r="GB345" i="7"/>
  <c r="FZ351" i="7"/>
  <c r="FX352" i="7"/>
  <c r="FW355" i="7"/>
  <c r="FV365" i="7"/>
  <c r="FU365" i="7"/>
  <c r="FV366" i="7"/>
  <c r="GA375" i="7"/>
  <c r="FY375" i="7"/>
  <c r="FX375" i="7"/>
  <c r="FW375" i="7"/>
  <c r="FV375" i="7"/>
  <c r="FU375" i="7"/>
  <c r="FX378" i="7"/>
  <c r="FW378" i="7"/>
  <c r="FV378" i="7"/>
  <c r="FU378" i="7"/>
  <c r="GB380" i="7"/>
  <c r="GB381" i="7"/>
  <c r="FX400" i="7"/>
  <c r="GA401" i="7"/>
  <c r="GB302" i="7"/>
  <c r="GB310" i="7"/>
  <c r="FU315" i="7"/>
  <c r="GB318" i="7"/>
  <c r="FU323" i="7"/>
  <c r="GB326" i="7"/>
  <c r="FU331" i="7"/>
  <c r="FW333" i="7"/>
  <c r="GB334" i="7"/>
  <c r="GB336" i="7"/>
  <c r="GB338" i="7"/>
  <c r="FU340" i="7"/>
  <c r="FW342" i="7"/>
  <c r="GB343" i="7"/>
  <c r="GA346" i="7"/>
  <c r="FX347" i="7"/>
  <c r="FU348" i="7"/>
  <c r="FZ349" i="7"/>
  <c r="FW350" i="7"/>
  <c r="GB351" i="7"/>
  <c r="FY352" i="7"/>
  <c r="GA354" i="7"/>
  <c r="FX355" i="7"/>
  <c r="FU356" i="7"/>
  <c r="FZ357" i="7"/>
  <c r="FW358" i="7"/>
  <c r="GB359" i="7"/>
  <c r="FY360" i="7"/>
  <c r="GA362" i="7"/>
  <c r="FX363" i="7"/>
  <c r="FU364" i="7"/>
  <c r="FZ365" i="7"/>
  <c r="FW366" i="7"/>
  <c r="GB367" i="7"/>
  <c r="FY368" i="7"/>
  <c r="GA370" i="7"/>
  <c r="FX371" i="7"/>
  <c r="FU372" i="7"/>
  <c r="FZ373" i="7"/>
  <c r="FW374" i="7"/>
  <c r="GB375" i="7"/>
  <c r="FY376" i="7"/>
  <c r="GA378" i="7"/>
  <c r="FX379" i="7"/>
  <c r="FU380" i="7"/>
  <c r="GA382" i="7"/>
  <c r="FY383" i="7"/>
  <c r="FW384" i="7"/>
  <c r="FU389" i="7"/>
  <c r="FV389" i="7"/>
  <c r="GB392" i="7"/>
  <c r="FW392" i="7"/>
  <c r="GB400" i="7"/>
  <c r="FU409" i="7"/>
  <c r="GA410" i="7"/>
  <c r="FY412" i="7"/>
  <c r="FX412" i="7"/>
  <c r="FW412" i="7"/>
  <c r="GA412" i="7"/>
  <c r="FZ412" i="7"/>
  <c r="FU412" i="7"/>
  <c r="GB429" i="7"/>
  <c r="GB434" i="7"/>
  <c r="GA460" i="7"/>
  <c r="GB346" i="7"/>
  <c r="FY347" i="7"/>
  <c r="GA349" i="7"/>
  <c r="FZ352" i="7"/>
  <c r="GB354" i="7"/>
  <c r="FY355" i="7"/>
  <c r="GA357" i="7"/>
  <c r="FX358" i="7"/>
  <c r="FZ360" i="7"/>
  <c r="GB362" i="7"/>
  <c r="FY363" i="7"/>
  <c r="GA365" i="7"/>
  <c r="FX366" i="7"/>
  <c r="FZ368" i="7"/>
  <c r="GB370" i="7"/>
  <c r="FY371" i="7"/>
  <c r="GA373" i="7"/>
  <c r="FX374" i="7"/>
  <c r="FZ376" i="7"/>
  <c r="GB378" i="7"/>
  <c r="FY379" i="7"/>
  <c r="FU381" i="7"/>
  <c r="FZ383" i="7"/>
  <c r="FW389" i="7"/>
  <c r="FY396" i="7"/>
  <c r="FX396" i="7"/>
  <c r="FW396" i="7"/>
  <c r="GA396" i="7"/>
  <c r="FU396" i="7"/>
  <c r="FV397" i="7"/>
  <c r="FX397" i="7"/>
  <c r="FZ397" i="7"/>
  <c r="FX399" i="7"/>
  <c r="FW399" i="7"/>
  <c r="FV399" i="7"/>
  <c r="FZ399" i="7"/>
  <c r="GA406" i="7"/>
  <c r="FZ406" i="7"/>
  <c r="FY406" i="7"/>
  <c r="FU406" i="7"/>
  <c r="FV406" i="7"/>
  <c r="FZ409" i="7"/>
  <c r="FV409" i="7"/>
  <c r="GB410" i="7"/>
  <c r="GA414" i="7"/>
  <c r="GB419" i="7"/>
  <c r="FV421" i="7"/>
  <c r="FY421" i="7"/>
  <c r="FW421" i="7"/>
  <c r="GB424" i="7"/>
  <c r="FU427" i="7"/>
  <c r="GB427" i="7"/>
  <c r="GA427" i="7"/>
  <c r="FY427" i="7"/>
  <c r="FX427" i="7"/>
  <c r="FV427" i="7"/>
  <c r="FZ430" i="7"/>
  <c r="GB432" i="7"/>
  <c r="GB435" i="7"/>
  <c r="GB445" i="7"/>
  <c r="GB453" i="7"/>
  <c r="FY459" i="7"/>
  <c r="FZ347" i="7"/>
  <c r="GB349" i="7"/>
  <c r="GA352" i="7"/>
  <c r="FZ355" i="7"/>
  <c r="GB357" i="7"/>
  <c r="GA360" i="7"/>
  <c r="FZ363" i="7"/>
  <c r="GB365" i="7"/>
  <c r="GA368" i="7"/>
  <c r="FZ371" i="7"/>
  <c r="GB373" i="7"/>
  <c r="GA376" i="7"/>
  <c r="FZ379" i="7"/>
  <c r="FZ382" i="7"/>
  <c r="FX389" i="7"/>
  <c r="FU392" i="7"/>
  <c r="GA392" i="7"/>
  <c r="FY392" i="7"/>
  <c r="FU395" i="7"/>
  <c r="FV396" i="7"/>
  <c r="GA397" i="7"/>
  <c r="FU399" i="7"/>
  <c r="FU400" i="7"/>
  <c r="GA400" i="7"/>
  <c r="FW400" i="7"/>
  <c r="FZ400" i="7"/>
  <c r="FW406" i="7"/>
  <c r="FU411" i="7"/>
  <c r="GB416" i="7"/>
  <c r="GA422" i="7"/>
  <c r="GB428" i="7"/>
  <c r="FV429" i="7"/>
  <c r="FU429" i="7"/>
  <c r="GA429" i="7"/>
  <c r="FV434" i="7"/>
  <c r="FU434" i="7"/>
  <c r="GA434" i="7"/>
  <c r="FX436" i="7"/>
  <c r="FU439" i="7"/>
  <c r="GA440" i="7"/>
  <c r="FV444" i="7"/>
  <c r="GB352" i="7"/>
  <c r="GB360" i="7"/>
  <c r="GB368" i="7"/>
  <c r="GB376" i="7"/>
  <c r="FZ392" i="7"/>
  <c r="GB395" i="7"/>
  <c r="FV395" i="7"/>
  <c r="FZ396" i="7"/>
  <c r="FY399" i="7"/>
  <c r="FV405" i="7"/>
  <c r="FU405" i="7"/>
  <c r="GB405" i="7"/>
  <c r="FX405" i="7"/>
  <c r="FX406" i="7"/>
  <c r="GB411" i="7"/>
  <c r="FW411" i="7"/>
  <c r="FU424" i="7"/>
  <c r="GA424" i="7"/>
  <c r="FX424" i="7"/>
  <c r="FW424" i="7"/>
  <c r="FV424" i="7"/>
  <c r="FY425" i="7"/>
  <c r="GB433" i="7"/>
  <c r="FX433" i="7"/>
  <c r="FW433" i="7"/>
  <c r="FV433" i="7"/>
  <c r="FX437" i="7"/>
  <c r="GB452" i="7"/>
  <c r="FW452" i="7"/>
  <c r="GB455" i="7"/>
  <c r="GB347" i="7"/>
  <c r="FU352" i="7"/>
  <c r="GB355" i="7"/>
  <c r="FU360" i="7"/>
  <c r="GB363" i="7"/>
  <c r="FU368" i="7"/>
  <c r="GB371" i="7"/>
  <c r="FU376" i="7"/>
  <c r="GB379" i="7"/>
  <c r="FW383" i="7"/>
  <c r="FZ389" i="7"/>
  <c r="FW394" i="7"/>
  <c r="FV394" i="7"/>
  <c r="FU394" i="7"/>
  <c r="FW395" i="7"/>
  <c r="GB396" i="7"/>
  <c r="GA398" i="7"/>
  <c r="FZ398" i="7"/>
  <c r="FY398" i="7"/>
  <c r="FU398" i="7"/>
  <c r="FV398" i="7"/>
  <c r="GA399" i="7"/>
  <c r="FZ401" i="7"/>
  <c r="FZ404" i="7"/>
  <c r="FY404" i="7"/>
  <c r="FX404" i="7"/>
  <c r="GB404" i="7"/>
  <c r="FW405" i="7"/>
  <c r="GB406" i="7"/>
  <c r="FX415" i="7"/>
  <c r="FW415" i="7"/>
  <c r="FV415" i="7"/>
  <c r="FZ415" i="7"/>
  <c r="FY415" i="7"/>
  <c r="FU416" i="7"/>
  <c r="GA416" i="7"/>
  <c r="FX416" i="7"/>
  <c r="FW416" i="7"/>
  <c r="FV416" i="7"/>
  <c r="FY417" i="7"/>
  <c r="FY420" i="7"/>
  <c r="FV422" i="7"/>
  <c r="FX423" i="7"/>
  <c r="FW423" i="7"/>
  <c r="FV423" i="7"/>
  <c r="GA423" i="7"/>
  <c r="FZ423" i="7"/>
  <c r="FY423" i="7"/>
  <c r="FV431" i="7"/>
  <c r="GB431" i="7"/>
  <c r="GA431" i="7"/>
  <c r="FZ431" i="7"/>
  <c r="FX431" i="7"/>
  <c r="FW431" i="7"/>
  <c r="FV436" i="7"/>
  <c r="GB436" i="7"/>
  <c r="GA436" i="7"/>
  <c r="FY436" i="7"/>
  <c r="FW436" i="7"/>
  <c r="FY446" i="7"/>
  <c r="FZ469" i="7"/>
  <c r="GB333" i="7"/>
  <c r="GB342" i="7"/>
  <c r="FX346" i="7"/>
  <c r="FU347" i="7"/>
  <c r="FW349" i="7"/>
  <c r="GB350" i="7"/>
  <c r="FV352" i="7"/>
  <c r="FX354" i="7"/>
  <c r="FU355" i="7"/>
  <c r="FW357" i="7"/>
  <c r="GB358" i="7"/>
  <c r="FV360" i="7"/>
  <c r="FU363" i="7"/>
  <c r="FW365" i="7"/>
  <c r="GB366" i="7"/>
  <c r="FV368" i="7"/>
  <c r="FU371" i="7"/>
  <c r="FW373" i="7"/>
  <c r="GB374" i="7"/>
  <c r="FV376" i="7"/>
  <c r="FU379" i="7"/>
  <c r="FW382" i="7"/>
  <c r="FU383" i="7"/>
  <c r="FZ393" i="7"/>
  <c r="FY393" i="7"/>
  <c r="FX393" i="7"/>
  <c r="FU393" i="7"/>
  <c r="FX395" i="7"/>
  <c r="GB399" i="7"/>
  <c r="FU404" i="7"/>
  <c r="FY405" i="7"/>
  <c r="GB408" i="7"/>
  <c r="FV411" i="7"/>
  <c r="FY411" i="7"/>
  <c r="FU413" i="7"/>
  <c r="FU415" i="7"/>
  <c r="FU423" i="7"/>
  <c r="FZ425" i="7"/>
  <c r="FX425" i="7"/>
  <c r="FU425" i="7"/>
  <c r="GA425" i="7"/>
  <c r="FZ426" i="7"/>
  <c r="FW426" i="7"/>
  <c r="FV426" i="7"/>
  <c r="FU426" i="7"/>
  <c r="GA426" i="7"/>
  <c r="FY426" i="7"/>
  <c r="FX426" i="7"/>
  <c r="GB426" i="7"/>
  <c r="GB437" i="7"/>
  <c r="GA437" i="7"/>
  <c r="FZ437" i="7"/>
  <c r="FV437" i="7"/>
  <c r="GB457" i="7"/>
  <c r="GB466" i="7"/>
  <c r="GA315" i="7"/>
  <c r="GA323" i="7"/>
  <c r="GA331" i="7"/>
  <c r="FU333" i="7"/>
  <c r="FZ336" i="7"/>
  <c r="FZ338" i="7"/>
  <c r="GA340" i="7"/>
  <c r="FU342" i="7"/>
  <c r="FY346" i="7"/>
  <c r="FV347" i="7"/>
  <c r="GA348" i="7"/>
  <c r="FX349" i="7"/>
  <c r="FU350" i="7"/>
  <c r="FW352" i="7"/>
  <c r="FY354" i="7"/>
  <c r="FV355" i="7"/>
  <c r="GA356" i="7"/>
  <c r="FX357" i="7"/>
  <c r="FU358" i="7"/>
  <c r="FW360" i="7"/>
  <c r="FY362" i="7"/>
  <c r="FV363" i="7"/>
  <c r="GA364" i="7"/>
  <c r="FX365" i="7"/>
  <c r="FU366" i="7"/>
  <c r="FW368" i="7"/>
  <c r="FY370" i="7"/>
  <c r="FV371" i="7"/>
  <c r="GA372" i="7"/>
  <c r="FX373" i="7"/>
  <c r="FU374" i="7"/>
  <c r="FW376" i="7"/>
  <c r="FY378" i="7"/>
  <c r="FV379" i="7"/>
  <c r="FZ381" i="7"/>
  <c r="FX382" i="7"/>
  <c r="FV383" i="7"/>
  <c r="GB384" i="7"/>
  <c r="FV393" i="7"/>
  <c r="FY394" i="7"/>
  <c r="FX398" i="7"/>
  <c r="FV404" i="7"/>
  <c r="FZ405" i="7"/>
  <c r="FX407" i="7"/>
  <c r="FW407" i="7"/>
  <c r="FV407" i="7"/>
  <c r="FZ407" i="7"/>
  <c r="FW410" i="7"/>
  <c r="FV410" i="7"/>
  <c r="FU410" i="7"/>
  <c r="FY410" i="7"/>
  <c r="FX410" i="7"/>
  <c r="GA415" i="7"/>
  <c r="FZ417" i="7"/>
  <c r="FU417" i="7"/>
  <c r="GA417" i="7"/>
  <c r="FW418" i="7"/>
  <c r="FV418" i="7"/>
  <c r="FU418" i="7"/>
  <c r="FZ418" i="7"/>
  <c r="FY418" i="7"/>
  <c r="FX418" i="7"/>
  <c r="GA418" i="7"/>
  <c r="GB423" i="7"/>
  <c r="FZ427" i="7"/>
  <c r="FZ464" i="7"/>
  <c r="FX380" i="7"/>
  <c r="GA381" i="7"/>
  <c r="FY382" i="7"/>
  <c r="FX383" i="7"/>
  <c r="FY385" i="7"/>
  <c r="FX385" i="7"/>
  <c r="FU385" i="7"/>
  <c r="FV386" i="7"/>
  <c r="FU386" i="7"/>
  <c r="GA387" i="7"/>
  <c r="FZ387" i="7"/>
  <c r="FU387" i="7"/>
  <c r="FX388" i="7"/>
  <c r="FW388" i="7"/>
  <c r="FZ390" i="7"/>
  <c r="FY390" i="7"/>
  <c r="FU390" i="7"/>
  <c r="FW391" i="7"/>
  <c r="FV391" i="7"/>
  <c r="FV392" i="7"/>
  <c r="FW393" i="7"/>
  <c r="FZ394" i="7"/>
  <c r="FU397" i="7"/>
  <c r="FW397" i="7"/>
  <c r="GB398" i="7"/>
  <c r="FV400" i="7"/>
  <c r="GA405" i="7"/>
  <c r="FU408" i="7"/>
  <c r="GA408" i="7"/>
  <c r="FW408" i="7"/>
  <c r="FZ408" i="7"/>
  <c r="FV413" i="7"/>
  <c r="FX413" i="7"/>
  <c r="FW413" i="7"/>
  <c r="GA413" i="7"/>
  <c r="GB415" i="7"/>
  <c r="FU421" i="7"/>
  <c r="FZ421" i="7"/>
  <c r="FY441" i="7"/>
  <c r="FV442" i="7"/>
  <c r="GA450" i="7"/>
  <c r="FZ456" i="7"/>
  <c r="FW457" i="7"/>
  <c r="GB414" i="7"/>
  <c r="FZ420" i="7"/>
  <c r="GB422" i="7"/>
  <c r="GA428" i="7"/>
  <c r="FX430" i="7"/>
  <c r="FY435" i="7"/>
  <c r="FY447" i="7"/>
  <c r="FX447" i="7"/>
  <c r="FW447" i="7"/>
  <c r="FZ447" i="7"/>
  <c r="FU447" i="7"/>
  <c r="FT447" i="7" s="1"/>
  <c r="GB459" i="7"/>
  <c r="FV461" i="7"/>
  <c r="FX493" i="7"/>
  <c r="FW497" i="7"/>
  <c r="FU501" i="7"/>
  <c r="GA524" i="7"/>
  <c r="GB401" i="7"/>
  <c r="GB409" i="7"/>
  <c r="FU414" i="7"/>
  <c r="GB417" i="7"/>
  <c r="FV419" i="7"/>
  <c r="GA420" i="7"/>
  <c r="FX421" i="7"/>
  <c r="FU422" i="7"/>
  <c r="GB425" i="7"/>
  <c r="FU428" i="7"/>
  <c r="FT428" i="7" s="1"/>
  <c r="FY430" i="7"/>
  <c r="FW432" i="7"/>
  <c r="GA433" i="7"/>
  <c r="FU433" i="7"/>
  <c r="FZ435" i="7"/>
  <c r="FV438" i="7"/>
  <c r="FX438" i="7"/>
  <c r="FX439" i="7"/>
  <c r="FZ444" i="7"/>
  <c r="FV447" i="7"/>
  <c r="FX450" i="7"/>
  <c r="FW450" i="7"/>
  <c r="FV450" i="7"/>
  <c r="FY450" i="7"/>
  <c r="FU450" i="7"/>
  <c r="FU451" i="7"/>
  <c r="GA451" i="7"/>
  <c r="FX451" i="7"/>
  <c r="FV451" i="7"/>
  <c r="FW464" i="7"/>
  <c r="FW469" i="7"/>
  <c r="GA474" i="7"/>
  <c r="GA483" i="7"/>
  <c r="FY483" i="7"/>
  <c r="FW483" i="7"/>
  <c r="FV483" i="7"/>
  <c r="FU526" i="7"/>
  <c r="GB420" i="7"/>
  <c r="FV428" i="7"/>
  <c r="FX429" i="7"/>
  <c r="FX434" i="7"/>
  <c r="GA435" i="7"/>
  <c r="FY442" i="7"/>
  <c r="FX442" i="7"/>
  <c r="FZ442" i="7"/>
  <c r="FV443" i="7"/>
  <c r="FU443" i="7"/>
  <c r="FW443" i="7"/>
  <c r="GA447" i="7"/>
  <c r="FZ450" i="7"/>
  <c r="FZ452" i="7"/>
  <c r="FY452" i="7"/>
  <c r="FX452" i="7"/>
  <c r="FU452" i="7"/>
  <c r="GA452" i="7"/>
  <c r="FV452" i="7"/>
  <c r="FZ459" i="7"/>
  <c r="FW459" i="7"/>
  <c r="FU459" i="7"/>
  <c r="GB464" i="7"/>
  <c r="GB469" i="7"/>
  <c r="FW475" i="7"/>
  <c r="GA478" i="7"/>
  <c r="FZ478" i="7"/>
  <c r="FY478" i="7"/>
  <c r="FX478" i="7"/>
  <c r="FW478" i="7"/>
  <c r="FV478" i="7"/>
  <c r="FU478" i="7"/>
  <c r="GB486" i="7"/>
  <c r="GA486" i="7"/>
  <c r="FW486" i="7"/>
  <c r="FV496" i="7"/>
  <c r="FU442" i="7"/>
  <c r="FX443" i="7"/>
  <c r="GA444" i="7"/>
  <c r="FY444" i="7"/>
  <c r="FX444" i="7"/>
  <c r="GB447" i="7"/>
  <c r="GA454" i="7"/>
  <c r="FW458" i="7"/>
  <c r="FV458" i="7"/>
  <c r="FU458" i="7"/>
  <c r="FZ458" i="7"/>
  <c r="FX458" i="7"/>
  <c r="FY460" i="7"/>
  <c r="GA462" i="7"/>
  <c r="GA467" i="7"/>
  <c r="GA472" i="7"/>
  <c r="FZ474" i="7"/>
  <c r="FY474" i="7"/>
  <c r="FX474" i="7"/>
  <c r="FW474" i="7"/>
  <c r="FV474" i="7"/>
  <c r="FU474" i="7"/>
  <c r="GB474" i="7"/>
  <c r="FX479" i="7"/>
  <c r="FV479" i="7"/>
  <c r="FU479" i="7"/>
  <c r="GA479" i="7"/>
  <c r="FZ479" i="7"/>
  <c r="FX485" i="7"/>
  <c r="GB430" i="7"/>
  <c r="FU435" i="7"/>
  <c r="GB446" i="7"/>
  <c r="GA449" i="7"/>
  <c r="GB456" i="7"/>
  <c r="FU464" i="7"/>
  <c r="GA464" i="7"/>
  <c r="FY464" i="7"/>
  <c r="FX464" i="7"/>
  <c r="FV464" i="7"/>
  <c r="FZ465" i="7"/>
  <c r="FY465" i="7"/>
  <c r="FX465" i="7"/>
  <c r="FV465" i="7"/>
  <c r="FU465" i="7"/>
  <c r="GA465" i="7"/>
  <c r="FW465" i="7"/>
  <c r="FU469" i="7"/>
  <c r="GA469" i="7"/>
  <c r="FY469" i="7"/>
  <c r="FX469" i="7"/>
  <c r="FV469" i="7"/>
  <c r="FZ470" i="7"/>
  <c r="FY470" i="7"/>
  <c r="FX470" i="7"/>
  <c r="FV470" i="7"/>
  <c r="FU470" i="7"/>
  <c r="GA470" i="7"/>
  <c r="FW470" i="7"/>
  <c r="GA476" i="7"/>
  <c r="FV488" i="7"/>
  <c r="FU502" i="7"/>
  <c r="FW509" i="7"/>
  <c r="GB389" i="7"/>
  <c r="FZ395" i="7"/>
  <c r="GB397" i="7"/>
  <c r="FX401" i="7"/>
  <c r="FX409" i="7"/>
  <c r="FZ411" i="7"/>
  <c r="GB413" i="7"/>
  <c r="FY414" i="7"/>
  <c r="FX417" i="7"/>
  <c r="FZ419" i="7"/>
  <c r="FW420" i="7"/>
  <c r="GB421" i="7"/>
  <c r="FY422" i="7"/>
  <c r="FY428" i="7"/>
  <c r="FW429" i="7"/>
  <c r="FU430" i="7"/>
  <c r="FT430" i="7" s="1"/>
  <c r="GA432" i="7"/>
  <c r="FY433" i="7"/>
  <c r="FW434" i="7"/>
  <c r="FV435" i="7"/>
  <c r="FZ436" i="7"/>
  <c r="FW440" i="7"/>
  <c r="FV440" i="7"/>
  <c r="FX440" i="7"/>
  <c r="GB441" i="7"/>
  <c r="FW441" i="7"/>
  <c r="FW442" i="7"/>
  <c r="FZ443" i="7"/>
  <c r="FY454" i="7"/>
  <c r="FV454" i="7"/>
  <c r="GB454" i="7"/>
  <c r="GA458" i="7"/>
  <c r="FY462" i="7"/>
  <c r="FW462" i="7"/>
  <c r="FV462" i="7"/>
  <c r="GB465" i="7"/>
  <c r="FY467" i="7"/>
  <c r="FW467" i="7"/>
  <c r="FV467" i="7"/>
  <c r="GB467" i="7"/>
  <c r="GB470" i="7"/>
  <c r="FZ472" i="7"/>
  <c r="FY472" i="7"/>
  <c r="FW472" i="7"/>
  <c r="GB472" i="7"/>
  <c r="FW499" i="7"/>
  <c r="GB510" i="7"/>
  <c r="FV510" i="7"/>
  <c r="GA395" i="7"/>
  <c r="FY401" i="7"/>
  <c r="FY409" i="7"/>
  <c r="GA411" i="7"/>
  <c r="FZ414" i="7"/>
  <c r="GA419" i="7"/>
  <c r="FX420" i="7"/>
  <c r="FZ422" i="7"/>
  <c r="FW427" i="7"/>
  <c r="FZ428" i="7"/>
  <c r="FY429" i="7"/>
  <c r="FV430" i="7"/>
  <c r="FY431" i="7"/>
  <c r="FU431" i="7"/>
  <c r="FZ433" i="7"/>
  <c r="FY434" i="7"/>
  <c r="FW435" i="7"/>
  <c r="FU436" i="7"/>
  <c r="FU440" i="7"/>
  <c r="FX441" i="7"/>
  <c r="GA442" i="7"/>
  <c r="GA443" i="7"/>
  <c r="FX445" i="7"/>
  <c r="FW445" i="7"/>
  <c r="FV445" i="7"/>
  <c r="FY445" i="7"/>
  <c r="FU445" i="7"/>
  <c r="FU446" i="7"/>
  <c r="GA446" i="7"/>
  <c r="FV446" i="7"/>
  <c r="FZ446" i="7"/>
  <c r="FV448" i="7"/>
  <c r="FY449" i="7"/>
  <c r="FX449" i="7"/>
  <c r="FW451" i="7"/>
  <c r="FW453" i="7"/>
  <c r="FV453" i="7"/>
  <c r="FU453" i="7"/>
  <c r="FZ453" i="7"/>
  <c r="FX453" i="7"/>
  <c r="FU456" i="7"/>
  <c r="GA456" i="7"/>
  <c r="FX456" i="7"/>
  <c r="FV456" i="7"/>
  <c r="GB458" i="7"/>
  <c r="FX463" i="7"/>
  <c r="FX468" i="7"/>
  <c r="FZ476" i="7"/>
  <c r="FY476" i="7"/>
  <c r="FX476" i="7"/>
  <c r="FW476" i="7"/>
  <c r="FV476" i="7"/>
  <c r="FU476" i="7"/>
  <c r="GB476" i="7"/>
  <c r="FW477" i="7"/>
  <c r="GB494" i="7"/>
  <c r="GA522" i="7"/>
  <c r="FZ429" i="7"/>
  <c r="FW430" i="7"/>
  <c r="FV432" i="7"/>
  <c r="FZ434" i="7"/>
  <c r="FX435" i="7"/>
  <c r="FW437" i="7"/>
  <c r="FY437" i="7"/>
  <c r="FU437" i="7"/>
  <c r="GB438" i="7"/>
  <c r="FZ439" i="7"/>
  <c r="FY439" i="7"/>
  <c r="GA439" i="7"/>
  <c r="FV439" i="7"/>
  <c r="GB442" i="7"/>
  <c r="GB443" i="7"/>
  <c r="GB451" i="7"/>
  <c r="FX455" i="7"/>
  <c r="FW455" i="7"/>
  <c r="FV455" i="7"/>
  <c r="GA455" i="7"/>
  <c r="FY455" i="7"/>
  <c r="FU455" i="7"/>
  <c r="FZ457" i="7"/>
  <c r="FY457" i="7"/>
  <c r="FX457" i="7"/>
  <c r="FU457" i="7"/>
  <c r="GA457" i="7"/>
  <c r="FV457" i="7"/>
  <c r="FW466" i="7"/>
  <c r="FV466" i="7"/>
  <c r="FU466" i="7"/>
  <c r="GA466" i="7"/>
  <c r="FZ466" i="7"/>
  <c r="FX466" i="7"/>
  <c r="FW471" i="7"/>
  <c r="FV471" i="7"/>
  <c r="FU471" i="7"/>
  <c r="GA471" i="7"/>
  <c r="FZ471" i="7"/>
  <c r="FX471" i="7"/>
  <c r="FW473" i="7"/>
  <c r="GB483" i="7"/>
  <c r="FX490" i="7"/>
  <c r="GB491" i="7"/>
  <c r="FV491" i="7"/>
  <c r="FZ498" i="7"/>
  <c r="FW507" i="7"/>
  <c r="FU515" i="7"/>
  <c r="FU531" i="7"/>
  <c r="FU441" i="7"/>
  <c r="GB444" i="7"/>
  <c r="FW448" i="7"/>
  <c r="GB449" i="7"/>
  <c r="FZ460" i="7"/>
  <c r="FW461" i="7"/>
  <c r="GB462" i="7"/>
  <c r="FY463" i="7"/>
  <c r="FY468" i="7"/>
  <c r="FX473" i="7"/>
  <c r="FX475" i="7"/>
  <c r="FX477" i="7"/>
  <c r="GB481" i="7"/>
  <c r="FX484" i="7"/>
  <c r="FW484" i="7"/>
  <c r="GA491" i="7"/>
  <c r="FZ491" i="7"/>
  <c r="FY491" i="7"/>
  <c r="FU491" i="7"/>
  <c r="GB501" i="7"/>
  <c r="FW506" i="7"/>
  <c r="FV506" i="7"/>
  <c r="GA512" i="7"/>
  <c r="FU514" i="7"/>
  <c r="FW516" i="7"/>
  <c r="FV516" i="7"/>
  <c r="FU516" i="7"/>
  <c r="FY516" i="7"/>
  <c r="FX516" i="7"/>
  <c r="FZ516" i="7"/>
  <c r="GB539" i="7"/>
  <c r="FY539" i="7"/>
  <c r="GB540" i="7"/>
  <c r="FY540" i="7"/>
  <c r="FV540" i="7"/>
  <c r="FU485" i="7"/>
  <c r="GA493" i="7"/>
  <c r="FY493" i="7"/>
  <c r="GB497" i="7"/>
  <c r="GA497" i="7"/>
  <c r="FZ497" i="7"/>
  <c r="FX497" i="7"/>
  <c r="FW503" i="7"/>
  <c r="FV503" i="7"/>
  <c r="FU503" i="7"/>
  <c r="FY503" i="7"/>
  <c r="FX503" i="7"/>
  <c r="FZ503" i="7"/>
  <c r="FX505" i="7"/>
  <c r="FW505" i="7"/>
  <c r="FV505" i="7"/>
  <c r="FZ505" i="7"/>
  <c r="FY505" i="7"/>
  <c r="FU505" i="7"/>
  <c r="FT505" i="7" s="1"/>
  <c r="FZ507" i="7"/>
  <c r="FV521" i="7"/>
  <c r="FX524" i="7"/>
  <c r="FV524" i="7"/>
  <c r="FU524" i="7"/>
  <c r="FX533" i="7"/>
  <c r="FU534" i="7"/>
  <c r="GA534" i="7"/>
  <c r="FW534" i="7"/>
  <c r="FV534" i="7"/>
  <c r="FW543" i="7"/>
  <c r="FV543" i="7"/>
  <c r="FY543" i="7"/>
  <c r="GB543" i="7"/>
  <c r="GA543" i="7"/>
  <c r="FZ543" i="7"/>
  <c r="FX543" i="7"/>
  <c r="FU543" i="7"/>
  <c r="GB460" i="7"/>
  <c r="GA463" i="7"/>
  <c r="GA468" i="7"/>
  <c r="FV472" i="7"/>
  <c r="FZ473" i="7"/>
  <c r="FZ475" i="7"/>
  <c r="FZ477" i="7"/>
  <c r="GB479" i="7"/>
  <c r="FV481" i="7"/>
  <c r="GA482" i="7"/>
  <c r="FX483" i="7"/>
  <c r="FV484" i="7"/>
  <c r="GB490" i="7"/>
  <c r="FW490" i="7"/>
  <c r="FW491" i="7"/>
  <c r="FZ493" i="7"/>
  <c r="GB496" i="7"/>
  <c r="FU496" i="7"/>
  <c r="FY497" i="7"/>
  <c r="GA501" i="7"/>
  <c r="FZ501" i="7"/>
  <c r="FV501" i="7"/>
  <c r="FX501" i="7"/>
  <c r="GA503" i="7"/>
  <c r="GA505" i="7"/>
  <c r="FU512" i="7"/>
  <c r="FX513" i="7"/>
  <c r="FW513" i="7"/>
  <c r="FV513" i="7"/>
  <c r="FZ513" i="7"/>
  <c r="FY513" i="7"/>
  <c r="FW514" i="7"/>
  <c r="FV514" i="7"/>
  <c r="GB516" i="7"/>
  <c r="FY529" i="7"/>
  <c r="FX529" i="7"/>
  <c r="GB529" i="7"/>
  <c r="GA529" i="7"/>
  <c r="FZ529" i="7"/>
  <c r="FW529" i="7"/>
  <c r="FV529" i="7"/>
  <c r="GB463" i="7"/>
  <c r="GB468" i="7"/>
  <c r="GA473" i="7"/>
  <c r="GA475" i="7"/>
  <c r="GA477" i="7"/>
  <c r="FW481" i="7"/>
  <c r="GB482" i="7"/>
  <c r="FY484" i="7"/>
  <c r="GA485" i="7"/>
  <c r="FY485" i="7"/>
  <c r="FY489" i="7"/>
  <c r="FX489" i="7"/>
  <c r="FW489" i="7"/>
  <c r="FU489" i="7"/>
  <c r="FX491" i="7"/>
  <c r="FW495" i="7"/>
  <c r="FV495" i="7"/>
  <c r="FU495" i="7"/>
  <c r="FW500" i="7"/>
  <c r="FV500" i="7"/>
  <c r="FU500" i="7"/>
  <c r="FY500" i="7"/>
  <c r="FX500" i="7"/>
  <c r="FY501" i="7"/>
  <c r="GB503" i="7"/>
  <c r="GB505" i="7"/>
  <c r="GB509" i="7"/>
  <c r="FZ515" i="7"/>
  <c r="GA542" i="7"/>
  <c r="FZ558" i="7"/>
  <c r="FY558" i="7"/>
  <c r="GB558" i="7"/>
  <c r="GB488" i="7"/>
  <c r="FV490" i="7"/>
  <c r="FU490" i="7"/>
  <c r="FY490" i="7"/>
  <c r="FZ494" i="7"/>
  <c r="FY494" i="7"/>
  <c r="FX494" i="7"/>
  <c r="FU494" i="7"/>
  <c r="GA496" i="7"/>
  <c r="FW496" i="7"/>
  <c r="GB511" i="7"/>
  <c r="GA517" i="7"/>
  <c r="GB522" i="7"/>
  <c r="FX522" i="7"/>
  <c r="FW522" i="7"/>
  <c r="GB523" i="7"/>
  <c r="FZ526" i="7"/>
  <c r="FY526" i="7"/>
  <c r="GB526" i="7"/>
  <c r="GA526" i="7"/>
  <c r="FX526" i="7"/>
  <c r="FW526" i="7"/>
  <c r="FV526" i="7"/>
  <c r="FV530" i="7"/>
  <c r="FU530" i="7"/>
  <c r="GA530" i="7"/>
  <c r="FZ530" i="7"/>
  <c r="FY530" i="7"/>
  <c r="FX530" i="7"/>
  <c r="FW530" i="7"/>
  <c r="GB530" i="7"/>
  <c r="GA531" i="7"/>
  <c r="FZ531" i="7"/>
  <c r="GB531" i="7"/>
  <c r="FY531" i="7"/>
  <c r="FX531" i="7"/>
  <c r="FW531" i="7"/>
  <c r="FV531" i="7"/>
  <c r="FX532" i="7"/>
  <c r="FW532" i="7"/>
  <c r="FZ532" i="7"/>
  <c r="GB532" i="7"/>
  <c r="GA532" i="7"/>
  <c r="FY532" i="7"/>
  <c r="FV532" i="7"/>
  <c r="FU532" i="7"/>
  <c r="FX536" i="7"/>
  <c r="GB448" i="7"/>
  <c r="FW460" i="7"/>
  <c r="GB461" i="7"/>
  <c r="FV463" i="7"/>
  <c r="FV468" i="7"/>
  <c r="FU473" i="7"/>
  <c r="FU475" i="7"/>
  <c r="FU477" i="7"/>
  <c r="FW479" i="7"/>
  <c r="GB480" i="7"/>
  <c r="FY481" i="7"/>
  <c r="FV482" i="7"/>
  <c r="GA484" i="7"/>
  <c r="FW487" i="7"/>
  <c r="FV487" i="7"/>
  <c r="FU487" i="7"/>
  <c r="FZ489" i="7"/>
  <c r="FZ490" i="7"/>
  <c r="FV494" i="7"/>
  <c r="FY495" i="7"/>
  <c r="FX496" i="7"/>
  <c r="FU498" i="7"/>
  <c r="FT498" i="7" s="1"/>
  <c r="GB498" i="7"/>
  <c r="GA498" i="7"/>
  <c r="FW498" i="7"/>
  <c r="FZ499" i="7"/>
  <c r="GA500" i="7"/>
  <c r="GB504" i="7"/>
  <c r="FX506" i="7"/>
  <c r="GA509" i="7"/>
  <c r="FV509" i="7"/>
  <c r="FU509" i="7"/>
  <c r="FY509" i="7"/>
  <c r="GA515" i="7"/>
  <c r="FW515" i="7"/>
  <c r="FW544" i="7"/>
  <c r="FU545" i="7"/>
  <c r="FZ545" i="7"/>
  <c r="FW545" i="7"/>
  <c r="GA441" i="7"/>
  <c r="FU448" i="7"/>
  <c r="FZ449" i="7"/>
  <c r="FZ454" i="7"/>
  <c r="GA459" i="7"/>
  <c r="FX460" i="7"/>
  <c r="FU461" i="7"/>
  <c r="FZ462" i="7"/>
  <c r="FW463" i="7"/>
  <c r="FZ467" i="7"/>
  <c r="FW468" i="7"/>
  <c r="FV473" i="7"/>
  <c r="FV475" i="7"/>
  <c r="FV477" i="7"/>
  <c r="FZ481" i="7"/>
  <c r="FW482" i="7"/>
  <c r="FZ483" i="7"/>
  <c r="GB484" i="7"/>
  <c r="FZ486" i="7"/>
  <c r="FY486" i="7"/>
  <c r="FX486" i="7"/>
  <c r="FU486" i="7"/>
  <c r="GA488" i="7"/>
  <c r="FW488" i="7"/>
  <c r="GA489" i="7"/>
  <c r="GA490" i="7"/>
  <c r="FV493" i="7"/>
  <c r="FW494" i="7"/>
  <c r="FY496" i="7"/>
  <c r="FU497" i="7"/>
  <c r="FT497" i="7" s="1"/>
  <c r="GB500" i="7"/>
  <c r="FY502" i="7"/>
  <c r="FX502" i="7"/>
  <c r="FW502" i="7"/>
  <c r="GA502" i="7"/>
  <c r="FZ502" i="7"/>
  <c r="FV502" i="7"/>
  <c r="FU506" i="7"/>
  <c r="FY506" i="7"/>
  <c r="FW508" i="7"/>
  <c r="FV508" i="7"/>
  <c r="FU508" i="7"/>
  <c r="FY508" i="7"/>
  <c r="FX508" i="7"/>
  <c r="FV511" i="7"/>
  <c r="FU511" i="7"/>
  <c r="FX511" i="7"/>
  <c r="FW511" i="7"/>
  <c r="GA511" i="7"/>
  <c r="FZ517" i="7"/>
  <c r="FW517" i="7"/>
  <c r="FU517" i="7"/>
  <c r="FT517" i="7" s="1"/>
  <c r="GB517" i="7"/>
  <c r="GB519" i="7"/>
  <c r="FX519" i="7"/>
  <c r="FW519" i="7"/>
  <c r="FW527" i="7"/>
  <c r="FV527" i="7"/>
  <c r="GA527" i="7"/>
  <c r="FZ527" i="7"/>
  <c r="FY527" i="7"/>
  <c r="FX527" i="7"/>
  <c r="FU527" i="7"/>
  <c r="GB527" i="7"/>
  <c r="FX534" i="7"/>
  <c r="GA540" i="7"/>
  <c r="FU483" i="7"/>
  <c r="FV486" i="7"/>
  <c r="FY487" i="7"/>
  <c r="FX488" i="7"/>
  <c r="GB489" i="7"/>
  <c r="FX492" i="7"/>
  <c r="FW492" i="7"/>
  <c r="FV492" i="7"/>
  <c r="FU493" i="7"/>
  <c r="FW493" i="7"/>
  <c r="GA494" i="7"/>
  <c r="GA495" i="7"/>
  <c r="FV497" i="7"/>
  <c r="GA504" i="7"/>
  <c r="FV504" i="7"/>
  <c r="FU504" i="7"/>
  <c r="FY504" i="7"/>
  <c r="FZ506" i="7"/>
  <c r="FZ508" i="7"/>
  <c r="FY510" i="7"/>
  <c r="FX510" i="7"/>
  <c r="FW510" i="7"/>
  <c r="GA510" i="7"/>
  <c r="FZ510" i="7"/>
  <c r="FU510" i="7"/>
  <c r="FW512" i="7"/>
  <c r="FX514" i="7"/>
  <c r="FX518" i="7"/>
  <c r="GA520" i="7"/>
  <c r="FY520" i="7"/>
  <c r="FV520" i="7"/>
  <c r="GB524" i="7"/>
  <c r="FW524" i="7"/>
  <c r="FU533" i="7"/>
  <c r="FX535" i="7"/>
  <c r="GA507" i="7"/>
  <c r="GB512" i="7"/>
  <c r="FY518" i="7"/>
  <c r="FU525" i="7"/>
  <c r="GB525" i="7"/>
  <c r="GA525" i="7"/>
  <c r="FZ534" i="7"/>
  <c r="GA539" i="7"/>
  <c r="FZ539" i="7"/>
  <c r="FU539" i="7"/>
  <c r="FV539" i="7"/>
  <c r="FW541" i="7"/>
  <c r="FY541" i="7"/>
  <c r="FU544" i="7"/>
  <c r="FZ550" i="7"/>
  <c r="FV550" i="7"/>
  <c r="FV554" i="7"/>
  <c r="FW555" i="7"/>
  <c r="FX565" i="7"/>
  <c r="FV565" i="7"/>
  <c r="FZ565" i="7"/>
  <c r="GB565" i="7"/>
  <c r="GA565" i="7"/>
  <c r="FY565" i="7"/>
  <c r="FW565" i="7"/>
  <c r="FU565" i="7"/>
  <c r="GB568" i="7"/>
  <c r="FZ568" i="7"/>
  <c r="FW602" i="7"/>
  <c r="GB499" i="7"/>
  <c r="GB507" i="7"/>
  <c r="GB515" i="7"/>
  <c r="FZ518" i="7"/>
  <c r="FX521" i="7"/>
  <c r="FV538" i="7"/>
  <c r="FU538" i="7"/>
  <c r="FX538" i="7"/>
  <c r="FW539" i="7"/>
  <c r="FZ541" i="7"/>
  <c r="GB544" i="7"/>
  <c r="FW550" i="7"/>
  <c r="FY555" i="7"/>
  <c r="FW583" i="7"/>
  <c r="FY583" i="7"/>
  <c r="FW587" i="7"/>
  <c r="FX548" i="7"/>
  <c r="FW548" i="7"/>
  <c r="FZ548" i="7"/>
  <c r="FU549" i="7"/>
  <c r="FV549" i="7"/>
  <c r="FX550" i="7"/>
  <c r="FZ555" i="7"/>
  <c r="FW586" i="7"/>
  <c r="GB518" i="7"/>
  <c r="FY537" i="7"/>
  <c r="FX537" i="7"/>
  <c r="GA537" i="7"/>
  <c r="FV537" i="7"/>
  <c r="GA544" i="7"/>
  <c r="FV544" i="7"/>
  <c r="FY544" i="7"/>
  <c r="FU548" i="7"/>
  <c r="FX549" i="7"/>
  <c r="FU553" i="7"/>
  <c r="FZ553" i="7"/>
  <c r="FY553" i="7"/>
  <c r="GB553" i="7"/>
  <c r="FW553" i="7"/>
  <c r="FY562" i="7"/>
  <c r="FW562" i="7"/>
  <c r="GA562" i="7"/>
  <c r="FU562" i="7"/>
  <c r="GB562" i="7"/>
  <c r="FX562" i="7"/>
  <c r="FU566" i="7"/>
  <c r="GA566" i="7"/>
  <c r="FW566" i="7"/>
  <c r="GB566" i="7"/>
  <c r="FZ566" i="7"/>
  <c r="FY566" i="7"/>
  <c r="FX566" i="7"/>
  <c r="FW591" i="7"/>
  <c r="FW595" i="7"/>
  <c r="FW610" i="7"/>
  <c r="FW533" i="7"/>
  <c r="FY533" i="7"/>
  <c r="FZ542" i="7"/>
  <c r="GA547" i="7"/>
  <c r="FZ547" i="7"/>
  <c r="FU547" i="7"/>
  <c r="FV547" i="7"/>
  <c r="FV548" i="7"/>
  <c r="FY549" i="7"/>
  <c r="FV555" i="7"/>
  <c r="GB555" i="7"/>
  <c r="FU555" i="7"/>
  <c r="FX555" i="7"/>
  <c r="FU556" i="7"/>
  <c r="GB556" i="7"/>
  <c r="FX556" i="7"/>
  <c r="FX570" i="7"/>
  <c r="FU570" i="7"/>
  <c r="FZ581" i="7"/>
  <c r="FW594" i="7"/>
  <c r="FV601" i="7"/>
  <c r="FZ488" i="7"/>
  <c r="FZ496" i="7"/>
  <c r="FX499" i="7"/>
  <c r="FZ504" i="7"/>
  <c r="GA506" i="7"/>
  <c r="FX507" i="7"/>
  <c r="FZ509" i="7"/>
  <c r="FY512" i="7"/>
  <c r="GA514" i="7"/>
  <c r="FX515" i="7"/>
  <c r="FY517" i="7"/>
  <c r="FV518" i="7"/>
  <c r="FX525" i="7"/>
  <c r="FX528" i="7"/>
  <c r="FZ533" i="7"/>
  <c r="GB536" i="7"/>
  <c r="FZ537" i="7"/>
  <c r="GA538" i="7"/>
  <c r="FV546" i="7"/>
  <c r="FU546" i="7"/>
  <c r="FX546" i="7"/>
  <c r="FW547" i="7"/>
  <c r="FY548" i="7"/>
  <c r="FZ549" i="7"/>
  <c r="GA553" i="7"/>
  <c r="FW556" i="7"/>
  <c r="FX560" i="7"/>
  <c r="GA567" i="7"/>
  <c r="FY567" i="7"/>
  <c r="FV567" i="7"/>
  <c r="FX568" i="7"/>
  <c r="GB485" i="7"/>
  <c r="GB493" i="7"/>
  <c r="FY499" i="7"/>
  <c r="GB506" i="7"/>
  <c r="FY507" i="7"/>
  <c r="FZ512" i="7"/>
  <c r="GB514" i="7"/>
  <c r="FY515" i="7"/>
  <c r="FW518" i="7"/>
  <c r="GA519" i="7"/>
  <c r="FZ519" i="7"/>
  <c r="FU519" i="7"/>
  <c r="FX520" i="7"/>
  <c r="FW520" i="7"/>
  <c r="FZ522" i="7"/>
  <c r="FY522" i="7"/>
  <c r="FU522" i="7"/>
  <c r="FV523" i="7"/>
  <c r="FU523" i="7"/>
  <c r="FY525" i="7"/>
  <c r="GA533" i="7"/>
  <c r="FW535" i="7"/>
  <c r="FV535" i="7"/>
  <c r="FY535" i="7"/>
  <c r="FU535" i="7"/>
  <c r="GB537" i="7"/>
  <c r="GB538" i="7"/>
  <c r="FX540" i="7"/>
  <c r="FW540" i="7"/>
  <c r="FZ540" i="7"/>
  <c r="FU541" i="7"/>
  <c r="FV541" i="7"/>
  <c r="FX542" i="7"/>
  <c r="FW546" i="7"/>
  <c r="FX547" i="7"/>
  <c r="GA548" i="7"/>
  <c r="GA549" i="7"/>
  <c r="FW551" i="7"/>
  <c r="FV551" i="7"/>
  <c r="FY551" i="7"/>
  <c r="FU551" i="7"/>
  <c r="FZ556" i="7"/>
  <c r="FV563" i="7"/>
  <c r="FX563" i="7"/>
  <c r="FW563" i="7"/>
  <c r="FU563" i="7"/>
  <c r="FZ563" i="7"/>
  <c r="GA568" i="7"/>
  <c r="FW618" i="7"/>
  <c r="FV519" i="7"/>
  <c r="FU520" i="7"/>
  <c r="FU521" i="7"/>
  <c r="FV522" i="7"/>
  <c r="FZ524" i="7"/>
  <c r="FY524" i="7"/>
  <c r="FZ525" i="7"/>
  <c r="FZ528" i="7"/>
  <c r="GA536" i="7"/>
  <c r="FV536" i="7"/>
  <c r="FY536" i="7"/>
  <c r="FU540" i="7"/>
  <c r="FX541" i="7"/>
  <c r="FY545" i="7"/>
  <c r="FX545" i="7"/>
  <c r="GA545" i="7"/>
  <c r="FV545" i="7"/>
  <c r="FY546" i="7"/>
  <c r="FY547" i="7"/>
  <c r="GB548" i="7"/>
  <c r="FX551" i="7"/>
  <c r="GA552" i="7"/>
  <c r="FV552" i="7"/>
  <c r="FY552" i="7"/>
  <c r="GB554" i="7"/>
  <c r="FZ554" i="7"/>
  <c r="FY554" i="7"/>
  <c r="FX554" i="7"/>
  <c r="FU554" i="7"/>
  <c r="FX575" i="7"/>
  <c r="FV575" i="7"/>
  <c r="FZ589" i="7"/>
  <c r="FX573" i="7"/>
  <c r="FZ579" i="7"/>
  <c r="FX583" i="7"/>
  <c r="FY586" i="7"/>
  <c r="FV586" i="7"/>
  <c r="FZ588" i="7"/>
  <c r="FW588" i="7"/>
  <c r="FX591" i="7"/>
  <c r="FY591" i="7"/>
  <c r="FY594" i="7"/>
  <c r="FZ596" i="7"/>
  <c r="FW596" i="7"/>
  <c r="FZ600" i="7"/>
  <c r="FY600" i="7"/>
  <c r="FX600" i="7"/>
  <c r="FW600" i="7"/>
  <c r="FV600" i="7"/>
  <c r="FW606" i="7"/>
  <c r="FX607" i="7"/>
  <c r="FZ608" i="7"/>
  <c r="FY608" i="7"/>
  <c r="FX608" i="7"/>
  <c r="FW608" i="7"/>
  <c r="FV608" i="7"/>
  <c r="FW614" i="7"/>
  <c r="FX615" i="7"/>
  <c r="FZ616" i="7"/>
  <c r="FY616" i="7"/>
  <c r="FX616" i="7"/>
  <c r="FW616" i="7"/>
  <c r="FV616" i="7"/>
  <c r="GB534" i="7"/>
  <c r="GB542" i="7"/>
  <c r="GB550" i="7"/>
  <c r="GB561" i="7"/>
  <c r="FU561" i="7"/>
  <c r="GB572" i="7"/>
  <c r="FZ572" i="7"/>
  <c r="FV572" i="7"/>
  <c r="FW572" i="7"/>
  <c r="FZ573" i="7"/>
  <c r="FX576" i="7"/>
  <c r="FV576" i="7"/>
  <c r="FZ576" i="7"/>
  <c r="FU577" i="7"/>
  <c r="GA577" i="7"/>
  <c r="FW577" i="7"/>
  <c r="FV577" i="7"/>
  <c r="FW578" i="7"/>
  <c r="FV581" i="7"/>
  <c r="FX581" i="7"/>
  <c r="FW581" i="7"/>
  <c r="FV589" i="7"/>
  <c r="FX589" i="7"/>
  <c r="FW589" i="7"/>
  <c r="FV597" i="7"/>
  <c r="FX597" i="7"/>
  <c r="FW597" i="7"/>
  <c r="FY584" i="7"/>
  <c r="FW584" i="7"/>
  <c r="FV584" i="7"/>
  <c r="FX586" i="7"/>
  <c r="FZ586" i="7"/>
  <c r="FY589" i="7"/>
  <c r="FY592" i="7"/>
  <c r="FW592" i="7"/>
  <c r="FV592" i="7"/>
  <c r="FX594" i="7"/>
  <c r="FZ594" i="7"/>
  <c r="FY597" i="7"/>
  <c r="FZ601" i="7"/>
  <c r="FY601" i="7"/>
  <c r="FX601" i="7"/>
  <c r="FW601" i="7"/>
  <c r="FX606" i="7"/>
  <c r="FV606" i="7"/>
  <c r="FZ606" i="7"/>
  <c r="FY607" i="7"/>
  <c r="FW607" i="7"/>
  <c r="FZ609" i="7"/>
  <c r="FX614" i="7"/>
  <c r="FV614" i="7"/>
  <c r="FZ614" i="7"/>
  <c r="FY615" i="7"/>
  <c r="FW615" i="7"/>
  <c r="FZ617" i="7"/>
  <c r="FW560" i="7"/>
  <c r="FU560" i="7"/>
  <c r="FY560" i="7"/>
  <c r="FV560" i="7"/>
  <c r="FX561" i="7"/>
  <c r="FY572" i="7"/>
  <c r="FY577" i="7"/>
  <c r="FX584" i="7"/>
  <c r="FX592" i="7"/>
  <c r="FZ597" i="7"/>
  <c r="FY602" i="7"/>
  <c r="FY610" i="7"/>
  <c r="FY618" i="7"/>
  <c r="FY570" i="7"/>
  <c r="FW570" i="7"/>
  <c r="GA570" i="7"/>
  <c r="FV570" i="7"/>
  <c r="FV571" i="7"/>
  <c r="FX571" i="7"/>
  <c r="FY571" i="7"/>
  <c r="GA575" i="7"/>
  <c r="FY575" i="7"/>
  <c r="FU575" i="7"/>
  <c r="FW575" i="7"/>
  <c r="FZ584" i="7"/>
  <c r="FZ587" i="7"/>
  <c r="FY587" i="7"/>
  <c r="FV587" i="7"/>
  <c r="FX587" i="7"/>
  <c r="FZ592" i="7"/>
  <c r="FZ595" i="7"/>
  <c r="FY595" i="7"/>
  <c r="FV595" i="7"/>
  <c r="FX595" i="7"/>
  <c r="GA564" i="7"/>
  <c r="FY564" i="7"/>
  <c r="FU564" i="7"/>
  <c r="FW564" i="7"/>
  <c r="FV588" i="7"/>
  <c r="FV596" i="7"/>
  <c r="FX598" i="7"/>
  <c r="FZ602" i="7"/>
  <c r="FX602" i="7"/>
  <c r="FV602" i="7"/>
  <c r="FZ603" i="7"/>
  <c r="FW604" i="7"/>
  <c r="FZ610" i="7"/>
  <c r="FX610" i="7"/>
  <c r="FV610" i="7"/>
  <c r="FZ611" i="7"/>
  <c r="FW612" i="7"/>
  <c r="FZ618" i="7"/>
  <c r="FX618" i="7"/>
  <c r="FV618" i="7"/>
  <c r="GB521" i="7"/>
  <c r="GB533" i="7"/>
  <c r="FY534" i="7"/>
  <c r="GB541" i="7"/>
  <c r="FY542" i="7"/>
  <c r="GB549" i="7"/>
  <c r="FY550" i="7"/>
  <c r="FX557" i="7"/>
  <c r="FV557" i="7"/>
  <c r="FZ557" i="7"/>
  <c r="FU558" i="7"/>
  <c r="GA558" i="7"/>
  <c r="FW558" i="7"/>
  <c r="FV558" i="7"/>
  <c r="FW559" i="7"/>
  <c r="GA560" i="7"/>
  <c r="GB563" i="7"/>
  <c r="FX564" i="7"/>
  <c r="FZ570" i="7"/>
  <c r="GA571" i="7"/>
  <c r="FZ575" i="7"/>
  <c r="GB576" i="7"/>
  <c r="FW579" i="7"/>
  <c r="FU579" i="7"/>
  <c r="FY579" i="7"/>
  <c r="FV579" i="7"/>
  <c r="FW580" i="7"/>
  <c r="FY580" i="7"/>
  <c r="FZ585" i="7"/>
  <c r="FX585" i="7"/>
  <c r="FW585" i="7"/>
  <c r="FY585" i="7"/>
  <c r="FX588" i="7"/>
  <c r="FZ593" i="7"/>
  <c r="FX593" i="7"/>
  <c r="FW593" i="7"/>
  <c r="FY593" i="7"/>
  <c r="FX596" i="7"/>
  <c r="FW605" i="7"/>
  <c r="FW613" i="7"/>
  <c r="GA556" i="7"/>
  <c r="FY556" i="7"/>
  <c r="FV556" i="7"/>
  <c r="FU557" i="7"/>
  <c r="FX558" i="7"/>
  <c r="GB560" i="7"/>
  <c r="FZ564" i="7"/>
  <c r="FW568" i="7"/>
  <c r="FU568" i="7"/>
  <c r="FY568" i="7"/>
  <c r="FV568" i="7"/>
  <c r="FX569" i="7"/>
  <c r="GB570" i="7"/>
  <c r="FY573" i="7"/>
  <c r="FW573" i="7"/>
  <c r="GA573" i="7"/>
  <c r="FV573" i="7"/>
  <c r="FV574" i="7"/>
  <c r="FX574" i="7"/>
  <c r="FY574" i="7"/>
  <c r="GB575" i="7"/>
  <c r="FZ578" i="7"/>
  <c r="FX579" i="7"/>
  <c r="FZ580" i="7"/>
  <c r="FW582" i="7"/>
  <c r="FY582" i="7"/>
  <c r="FY588" i="7"/>
  <c r="FW590" i="7"/>
  <c r="FY590" i="7"/>
  <c r="FY596" i="7"/>
  <c r="FY599" i="7"/>
  <c r="FV604" i="7"/>
  <c r="FZ604" i="7"/>
  <c r="FX604" i="7"/>
  <c r="FV612" i="7"/>
  <c r="FZ612" i="7"/>
  <c r="FX612" i="7"/>
  <c r="GB559" i="7"/>
  <c r="GB567" i="7"/>
  <c r="GB578" i="7"/>
  <c r="FZ583" i="7"/>
  <c r="FZ591" i="7"/>
  <c r="FY598" i="7"/>
  <c r="FZ599" i="7"/>
  <c r="FV603" i="7"/>
  <c r="FX605" i="7"/>
  <c r="FY606" i="7"/>
  <c r="FZ607" i="7"/>
  <c r="FV611" i="7"/>
  <c r="FX613" i="7"/>
  <c r="FY614" i="7"/>
  <c r="FZ615" i="7"/>
  <c r="FW603" i="7"/>
  <c r="FY605" i="7"/>
  <c r="FW611" i="7"/>
  <c r="FY613" i="7"/>
  <c r="FY603" i="7"/>
  <c r="FW609" i="7"/>
  <c r="FY611" i="7"/>
  <c r="FW617" i="7"/>
  <c r="FX559" i="7"/>
  <c r="FZ561" i="7"/>
  <c r="FX567" i="7"/>
  <c r="FZ569" i="7"/>
  <c r="FX578" i="7"/>
  <c r="FV583" i="7"/>
  <c r="FV591" i="7"/>
  <c r="FV599" i="7"/>
  <c r="FV607" i="7"/>
  <c r="FX609" i="7"/>
  <c r="FV615" i="7"/>
  <c r="FX617" i="7"/>
  <c r="FW599" i="7"/>
  <c r="FW598" i="7"/>
  <c r="FX599" i="7"/>
  <c r="FV605" i="7"/>
  <c r="FV613" i="7"/>
  <c r="X310" i="5"/>
  <c r="X308" i="5"/>
  <c r="X306" i="5"/>
  <c r="X304" i="5"/>
  <c r="X302" i="5"/>
  <c r="X300" i="5"/>
  <c r="X298" i="5"/>
  <c r="X296" i="5"/>
  <c r="X294" i="5"/>
  <c r="X292" i="5"/>
  <c r="X290" i="5"/>
  <c r="X288" i="5"/>
  <c r="X286" i="5"/>
  <c r="X284" i="5"/>
  <c r="X282" i="5"/>
  <c r="X280" i="5"/>
  <c r="X278" i="5"/>
  <c r="X276" i="5"/>
  <c r="X274" i="5"/>
  <c r="X272" i="5"/>
  <c r="X270" i="5"/>
  <c r="X268" i="5"/>
  <c r="X266" i="5"/>
  <c r="X264" i="5"/>
  <c r="X262" i="5"/>
  <c r="X260" i="5"/>
  <c r="X258" i="5"/>
  <c r="X256" i="5"/>
  <c r="X254" i="5"/>
  <c r="X252" i="5"/>
  <c r="X250" i="5"/>
  <c r="X248" i="5"/>
  <c r="X246" i="5"/>
  <c r="X244" i="5"/>
  <c r="X242" i="5"/>
  <c r="X240" i="5"/>
  <c r="X238" i="5"/>
  <c r="X236" i="5"/>
  <c r="X309" i="5"/>
  <c r="X307" i="5"/>
  <c r="X305" i="5"/>
  <c r="X303" i="5"/>
  <c r="X301" i="5"/>
  <c r="X299" i="5"/>
  <c r="X297" i="5"/>
  <c r="X295" i="5"/>
  <c r="X293" i="5"/>
  <c r="X291" i="5"/>
  <c r="X289" i="5"/>
  <c r="X287" i="5"/>
  <c r="X285" i="5"/>
  <c r="X283" i="5"/>
  <c r="X281" i="5"/>
  <c r="X279" i="5"/>
  <c r="X277" i="5"/>
  <c r="X275" i="5"/>
  <c r="X273" i="5"/>
  <c r="X271" i="5"/>
  <c r="X269" i="5"/>
  <c r="X267" i="5"/>
  <c r="X265" i="5"/>
  <c r="X263" i="5"/>
  <c r="X261" i="5"/>
  <c r="X259" i="5"/>
  <c r="X257" i="5"/>
  <c r="X255" i="5"/>
  <c r="X253" i="5"/>
  <c r="X251" i="5"/>
  <c r="X249" i="5"/>
  <c r="X247" i="5"/>
  <c r="X245" i="5"/>
  <c r="X243" i="5"/>
  <c r="X241" i="5"/>
  <c r="X239" i="5"/>
  <c r="X237" i="5"/>
  <c r="X235" i="5"/>
  <c r="W493" i="5"/>
  <c r="M493" i="5"/>
  <c r="U493" i="5" s="1"/>
  <c r="W495" i="5"/>
  <c r="M495" i="5"/>
  <c r="U495" i="5" s="1"/>
  <c r="W497" i="5"/>
  <c r="M497" i="5"/>
  <c r="U497" i="5" s="1"/>
  <c r="K525" i="5"/>
  <c r="BO51" i="5"/>
  <c r="N79" i="5"/>
  <c r="BP51" i="5"/>
  <c r="O79" i="5"/>
  <c r="W494" i="5"/>
  <c r="M494" i="5"/>
  <c r="U494" i="5" s="1"/>
  <c r="W496" i="5"/>
  <c r="M496" i="5"/>
  <c r="U496" i="5" s="1"/>
  <c r="BQ51" i="5"/>
  <c r="K505" i="5"/>
  <c r="S505" i="5" s="1"/>
  <c r="K523" i="5"/>
  <c r="N492" i="5"/>
  <c r="V492" i="5" s="1"/>
  <c r="I391" i="5"/>
  <c r="I388" i="5"/>
  <c r="I378" i="5"/>
  <c r="I364" i="5"/>
  <c r="I354" i="5"/>
  <c r="I350" i="5"/>
  <c r="I346" i="5"/>
  <c r="I209" i="5"/>
  <c r="N525" i="5"/>
  <c r="J523" i="5"/>
  <c r="M492" i="5"/>
  <c r="U492" i="5" s="1"/>
  <c r="I400" i="5"/>
  <c r="I370" i="5"/>
  <c r="I342" i="5"/>
  <c r="I339" i="5"/>
  <c r="I319" i="5"/>
  <c r="I206" i="5"/>
  <c r="M525" i="5"/>
  <c r="K524" i="5"/>
  <c r="L500" i="5"/>
  <c r="T500" i="5" s="1"/>
  <c r="L492" i="5"/>
  <c r="T492" i="5" s="1"/>
  <c r="I393" i="5"/>
  <c r="I387" i="5"/>
  <c r="I380" i="5"/>
  <c r="I360" i="5"/>
  <c r="I336" i="5"/>
  <c r="I322" i="5"/>
  <c r="I316" i="5"/>
  <c r="I310" i="5"/>
  <c r="I308" i="5"/>
  <c r="I306" i="5"/>
  <c r="I304" i="5"/>
  <c r="I302" i="5"/>
  <c r="I300" i="5"/>
  <c r="I298" i="5"/>
  <c r="I296" i="5"/>
  <c r="I294" i="5"/>
  <c r="I292" i="5"/>
  <c r="I290" i="5"/>
  <c r="I288" i="5"/>
  <c r="I286" i="5"/>
  <c r="I284" i="5"/>
  <c r="I282" i="5"/>
  <c r="I280" i="5"/>
  <c r="I278" i="5"/>
  <c r="I276" i="5"/>
  <c r="I274" i="5"/>
  <c r="I272" i="5"/>
  <c r="I270" i="5"/>
  <c r="I268" i="5"/>
  <c r="I266" i="5"/>
  <c r="I264" i="5"/>
  <c r="I262" i="5"/>
  <c r="I260" i="5"/>
  <c r="I258" i="5"/>
  <c r="I256" i="5"/>
  <c r="I254" i="5"/>
  <c r="I252" i="5"/>
  <c r="I250" i="5"/>
  <c r="I248" i="5"/>
  <c r="I246" i="5"/>
  <c r="I244" i="5"/>
  <c r="I242" i="5"/>
  <c r="I240" i="5"/>
  <c r="I238" i="5"/>
  <c r="I236" i="5"/>
  <c r="I211" i="5"/>
  <c r="I203" i="5"/>
  <c r="L525" i="5"/>
  <c r="K492" i="5"/>
  <c r="S492" i="5" s="1"/>
  <c r="I390" i="5"/>
  <c r="I377" i="5"/>
  <c r="I366" i="5"/>
  <c r="I325" i="5"/>
  <c r="I208" i="5"/>
  <c r="J492" i="5"/>
  <c r="R492" i="5" s="1"/>
  <c r="I356" i="5"/>
  <c r="I352" i="5"/>
  <c r="I348" i="5"/>
  <c r="I344" i="5"/>
  <c r="I338" i="5"/>
  <c r="I330" i="5"/>
  <c r="I318" i="5"/>
  <c r="I205" i="5"/>
  <c r="J525" i="5"/>
  <c r="N523" i="5"/>
  <c r="I392" i="5"/>
  <c r="I379" i="5"/>
  <c r="I362" i="5"/>
  <c r="I335" i="5"/>
  <c r="I315" i="5"/>
  <c r="I210" i="5"/>
  <c r="I202" i="5"/>
  <c r="M523" i="5"/>
  <c r="I401" i="5"/>
  <c r="I398" i="5"/>
  <c r="I389" i="5"/>
  <c r="I368" i="5"/>
  <c r="I340" i="5"/>
  <c r="I320" i="5"/>
  <c r="I309" i="5"/>
  <c r="I307" i="5"/>
  <c r="I305" i="5"/>
  <c r="I303" i="5"/>
  <c r="I301" i="5"/>
  <c r="I299" i="5"/>
  <c r="I297" i="5"/>
  <c r="I295" i="5"/>
  <c r="I293" i="5"/>
  <c r="I291" i="5"/>
  <c r="I289" i="5"/>
  <c r="I287" i="5"/>
  <c r="I285" i="5"/>
  <c r="I283" i="5"/>
  <c r="I281" i="5"/>
  <c r="I279" i="5"/>
  <c r="I277" i="5"/>
  <c r="I275" i="5"/>
  <c r="I273" i="5"/>
  <c r="I271" i="5"/>
  <c r="I269" i="5"/>
  <c r="I267" i="5"/>
  <c r="I265" i="5"/>
  <c r="I263" i="5"/>
  <c r="I261" i="5"/>
  <c r="I259" i="5"/>
  <c r="I257" i="5"/>
  <c r="I255" i="5"/>
  <c r="I253" i="5"/>
  <c r="I251" i="5"/>
  <c r="I249" i="5"/>
  <c r="I247" i="5"/>
  <c r="I245" i="5"/>
  <c r="I243" i="5"/>
  <c r="I241" i="5"/>
  <c r="I239" i="5"/>
  <c r="I237" i="5"/>
  <c r="I235" i="5"/>
  <c r="I207" i="5"/>
  <c r="N524" i="5"/>
  <c r="L523" i="5"/>
  <c r="I394" i="5"/>
  <c r="I381" i="5"/>
  <c r="I358" i="5"/>
  <c r="I337" i="5"/>
  <c r="I323" i="5"/>
  <c r="I317" i="5"/>
  <c r="I212" i="5"/>
  <c r="I204" i="5"/>
  <c r="I79" i="5"/>
  <c r="Q89" i="5"/>
  <c r="Q339" i="5"/>
  <c r="Q319" i="5"/>
  <c r="Q336" i="5"/>
  <c r="Q322" i="5"/>
  <c r="Q316" i="5"/>
  <c r="Q310" i="5"/>
  <c r="Q308" i="5"/>
  <c r="Q306" i="5"/>
  <c r="Q304" i="5"/>
  <c r="Q302" i="5"/>
  <c r="Q300" i="5"/>
  <c r="Q298" i="5"/>
  <c r="Q296" i="5"/>
  <c r="Q294" i="5"/>
  <c r="Q292" i="5"/>
  <c r="Q290" i="5"/>
  <c r="Q288" i="5"/>
  <c r="Q286" i="5"/>
  <c r="Q284" i="5"/>
  <c r="Q282" i="5"/>
  <c r="Q280" i="5"/>
  <c r="Q278" i="5"/>
  <c r="Q276" i="5"/>
  <c r="Q274" i="5"/>
  <c r="Q272" i="5"/>
  <c r="Q270" i="5"/>
  <c r="Q268" i="5"/>
  <c r="Q266" i="5"/>
  <c r="Q264" i="5"/>
  <c r="Q262" i="5"/>
  <c r="Q260" i="5"/>
  <c r="Q258" i="5"/>
  <c r="Q256" i="5"/>
  <c r="Q254" i="5"/>
  <c r="Q252" i="5"/>
  <c r="Q250" i="5"/>
  <c r="Q248" i="5"/>
  <c r="Q246" i="5"/>
  <c r="Q244" i="5"/>
  <c r="Q242" i="5"/>
  <c r="Q240" i="5"/>
  <c r="Q238" i="5"/>
  <c r="Q236" i="5"/>
  <c r="Q325" i="5"/>
  <c r="Q338" i="5"/>
  <c r="Q330" i="5"/>
  <c r="Q318" i="5"/>
  <c r="Q335" i="5"/>
  <c r="Q315" i="5"/>
  <c r="Q320" i="5"/>
  <c r="Q309" i="5"/>
  <c r="Q307" i="5"/>
  <c r="Q305" i="5"/>
  <c r="Q303" i="5"/>
  <c r="Q301" i="5"/>
  <c r="Q299" i="5"/>
  <c r="Q297" i="5"/>
  <c r="Q295" i="5"/>
  <c r="Q293" i="5"/>
  <c r="Q291" i="5"/>
  <c r="Q289" i="5"/>
  <c r="Q287" i="5"/>
  <c r="Q285" i="5"/>
  <c r="Q283" i="5"/>
  <c r="Q281" i="5"/>
  <c r="Q279" i="5"/>
  <c r="Q277" i="5"/>
  <c r="Q275" i="5"/>
  <c r="Q273" i="5"/>
  <c r="Q271" i="5"/>
  <c r="Q269" i="5"/>
  <c r="Q267" i="5"/>
  <c r="Q265" i="5"/>
  <c r="Q263" i="5"/>
  <c r="Q261" i="5"/>
  <c r="Q259" i="5"/>
  <c r="Q257" i="5"/>
  <c r="Q255" i="5"/>
  <c r="Q253" i="5"/>
  <c r="Q251" i="5"/>
  <c r="Q249" i="5"/>
  <c r="Q247" i="5"/>
  <c r="Q245" i="5"/>
  <c r="Q243" i="5"/>
  <c r="Q241" i="5"/>
  <c r="Q239" i="5"/>
  <c r="Q237" i="5"/>
  <c r="Q235" i="5"/>
  <c r="Q337" i="5"/>
  <c r="Q323" i="5"/>
  <c r="Q317" i="5"/>
  <c r="J79" i="5"/>
  <c r="N500" i="5"/>
  <c r="V500" i="5" s="1"/>
  <c r="L504" i="5"/>
  <c r="T504" i="5" s="1"/>
  <c r="L505" i="5"/>
  <c r="T505" i="5" s="1"/>
  <c r="N220" i="5"/>
  <c r="N224" i="5"/>
  <c r="N457" i="5" s="1"/>
  <c r="N458" i="5" s="1"/>
  <c r="AA470" i="5"/>
  <c r="I498" i="5"/>
  <c r="M504" i="5"/>
  <c r="U504" i="5" s="1"/>
  <c r="M505" i="5"/>
  <c r="U505" i="5" s="1"/>
  <c r="L216" i="5"/>
  <c r="L219" i="5"/>
  <c r="L226" i="5"/>
  <c r="L231" i="5"/>
  <c r="J493" i="5"/>
  <c r="R493" i="5" s="1"/>
  <c r="J494" i="5"/>
  <c r="R494" i="5" s="1"/>
  <c r="J495" i="5"/>
  <c r="R495" i="5" s="1"/>
  <c r="J496" i="5"/>
  <c r="R496" i="5" s="1"/>
  <c r="J497" i="5"/>
  <c r="R497" i="5" s="1"/>
  <c r="N504" i="5"/>
  <c r="V504" i="5" s="1"/>
  <c r="N505" i="5"/>
  <c r="V505" i="5" s="1"/>
  <c r="K493" i="5"/>
  <c r="S493" i="5" s="1"/>
  <c r="K494" i="5"/>
  <c r="S494" i="5" s="1"/>
  <c r="K495" i="5"/>
  <c r="S495" i="5" s="1"/>
  <c r="K496" i="5"/>
  <c r="S496" i="5" s="1"/>
  <c r="K497" i="5"/>
  <c r="S497" i="5" s="1"/>
  <c r="J500" i="5"/>
  <c r="R500" i="5" s="1"/>
  <c r="AA579" i="5"/>
  <c r="L221" i="5"/>
  <c r="L234" i="5"/>
  <c r="L493" i="5"/>
  <c r="T493" i="5" s="1"/>
  <c r="L494" i="5"/>
  <c r="T494" i="5" s="1"/>
  <c r="L495" i="5"/>
  <c r="T495" i="5" s="1"/>
  <c r="L496" i="5"/>
  <c r="T496" i="5" s="1"/>
  <c r="L497" i="5"/>
  <c r="T497" i="5" s="1"/>
  <c r="K500" i="5"/>
  <c r="S500" i="5" s="1"/>
  <c r="Q504" i="5"/>
  <c r="J524" i="5"/>
  <c r="AA578" i="5"/>
  <c r="M457" i="5"/>
  <c r="M458" i="5" s="1"/>
  <c r="N493" i="5"/>
  <c r="V493" i="5" s="1"/>
  <c r="N494" i="5"/>
  <c r="V494" i="5" s="1"/>
  <c r="N495" i="5"/>
  <c r="V495" i="5" s="1"/>
  <c r="N496" i="5"/>
  <c r="V496" i="5" s="1"/>
  <c r="N497" i="5"/>
  <c r="V497" i="5" s="1"/>
  <c r="M500" i="5"/>
  <c r="U500" i="5" s="1"/>
  <c r="J504" i="5"/>
  <c r="R504" i="5" s="1"/>
  <c r="J505" i="5"/>
  <c r="R505" i="5" s="1"/>
  <c r="L524" i="5"/>
  <c r="K504" i="5"/>
  <c r="S504" i="5" s="1"/>
  <c r="M524" i="5"/>
  <c r="A3" i="16" a="1"/>
  <c r="A3" i="16" s="1"/>
  <c r="I3" i="16" s="1"/>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A2" i="12" a="1"/>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I107" i="16" l="1"/>
  <c r="I99" i="16"/>
  <c r="I91" i="16"/>
  <c r="I83" i="16"/>
  <c r="I75" i="16"/>
  <c r="I67" i="16"/>
  <c r="I59" i="16"/>
  <c r="I51" i="16"/>
  <c r="I43" i="16"/>
  <c r="I35" i="16"/>
  <c r="I27" i="16"/>
  <c r="I19" i="16"/>
  <c r="I11" i="16"/>
  <c r="I106" i="16"/>
  <c r="I98" i="16"/>
  <c r="I90" i="16"/>
  <c r="I82" i="16"/>
  <c r="I74" i="16"/>
  <c r="I66" i="16"/>
  <c r="I58" i="16"/>
  <c r="I50" i="16"/>
  <c r="I42" i="16"/>
  <c r="I34" i="16"/>
  <c r="I26" i="16"/>
  <c r="I18" i="16"/>
  <c r="I10" i="16"/>
  <c r="I105" i="16"/>
  <c r="I97" i="16"/>
  <c r="I89" i="16"/>
  <c r="I81" i="16"/>
  <c r="I73" i="16"/>
  <c r="I65" i="16"/>
  <c r="I57" i="16"/>
  <c r="I49" i="16"/>
  <c r="I41" i="16"/>
  <c r="I33" i="16"/>
  <c r="I25" i="16"/>
  <c r="I17" i="16"/>
  <c r="I9" i="16"/>
  <c r="I104" i="16"/>
  <c r="I96" i="16"/>
  <c r="I88" i="16"/>
  <c r="I80" i="16"/>
  <c r="I72" i="16"/>
  <c r="I64" i="16"/>
  <c r="I56" i="16"/>
  <c r="I48" i="16"/>
  <c r="I40" i="16"/>
  <c r="I32" i="16"/>
  <c r="I24" i="16"/>
  <c r="I16" i="16"/>
  <c r="I8" i="16"/>
  <c r="I111" i="16"/>
  <c r="I103" i="16"/>
  <c r="I95" i="16"/>
  <c r="I87" i="16"/>
  <c r="I79" i="16"/>
  <c r="I71" i="16"/>
  <c r="I63" i="16"/>
  <c r="I55" i="16"/>
  <c r="I47" i="16"/>
  <c r="I39" i="16"/>
  <c r="I31" i="16"/>
  <c r="I23" i="16"/>
  <c r="I15" i="16"/>
  <c r="I7" i="16"/>
  <c r="I110" i="16"/>
  <c r="I102" i="16"/>
  <c r="I94" i="16"/>
  <c r="I86" i="16"/>
  <c r="I78" i="16"/>
  <c r="I70" i="16"/>
  <c r="I62" i="16"/>
  <c r="I54" i="16"/>
  <c r="I46" i="16"/>
  <c r="I38" i="16"/>
  <c r="I30" i="16"/>
  <c r="I22" i="16"/>
  <c r="I14" i="16"/>
  <c r="I6" i="16"/>
  <c r="I109" i="16"/>
  <c r="I101" i="16"/>
  <c r="I93" i="16"/>
  <c r="I85" i="16"/>
  <c r="I77" i="16"/>
  <c r="I69" i="16"/>
  <c r="I61" i="16"/>
  <c r="I53" i="16"/>
  <c r="I45" i="16"/>
  <c r="I37" i="16"/>
  <c r="I29" i="16"/>
  <c r="I21" i="16"/>
  <c r="I13" i="16"/>
  <c r="I5" i="16"/>
  <c r="I108" i="16"/>
  <c r="I100" i="16"/>
  <c r="I92" i="16"/>
  <c r="I84" i="16"/>
  <c r="I76" i="16"/>
  <c r="I68" i="16"/>
  <c r="I60" i="16"/>
  <c r="I52" i="16"/>
  <c r="I44" i="16"/>
  <c r="I36" i="16"/>
  <c r="I28" i="16"/>
  <c r="I20" i="16"/>
  <c r="I12" i="16"/>
  <c r="I4" i="16"/>
  <c r="V525" i="5"/>
  <c r="AC525" i="5"/>
  <c r="R524" i="5"/>
  <c r="Y524" i="5"/>
  <c r="S523" i="5"/>
  <c r="Z523" i="5"/>
  <c r="AB523" i="5"/>
  <c r="U523" i="5"/>
  <c r="V523" i="5"/>
  <c r="AC523" i="5"/>
  <c r="T523" i="5"/>
  <c r="AA523" i="5"/>
  <c r="R525" i="5"/>
  <c r="Y525" i="5"/>
  <c r="T525" i="5"/>
  <c r="AA525" i="5"/>
  <c r="V524" i="5"/>
  <c r="AC524" i="5"/>
  <c r="S525" i="5"/>
  <c r="Z525" i="5"/>
  <c r="U524" i="5"/>
  <c r="AB524" i="5"/>
  <c r="T524" i="5"/>
  <c r="AA524" i="5"/>
  <c r="S524" i="5"/>
  <c r="Z524" i="5"/>
  <c r="O498" i="5"/>
  <c r="W498" i="5" s="1"/>
  <c r="J498" i="5"/>
  <c r="R498" i="5" s="1"/>
  <c r="Q498" i="5"/>
  <c r="U525" i="5"/>
  <c r="AB525" i="5"/>
  <c r="R523" i="5"/>
  <c r="Y523" i="5"/>
  <c r="A2" i="12"/>
  <c r="H65" i="12"/>
  <c r="H71" i="12"/>
  <c r="H77" i="12"/>
  <c r="H89" i="12"/>
  <c r="H95" i="12"/>
  <c r="H101" i="12"/>
  <c r="I64" i="12"/>
  <c r="I13" i="12"/>
  <c r="I25" i="12"/>
  <c r="I37" i="12"/>
  <c r="I49" i="12"/>
  <c r="I61" i="12"/>
  <c r="H9" i="12"/>
  <c r="H21" i="12"/>
  <c r="H33" i="12"/>
  <c r="H45" i="12"/>
  <c r="H57" i="12"/>
  <c r="I14" i="12"/>
  <c r="I26" i="12"/>
  <c r="I38" i="12"/>
  <c r="I50" i="12"/>
  <c r="I62" i="12"/>
  <c r="H10" i="12"/>
  <c r="H22" i="12"/>
  <c r="H34" i="12"/>
  <c r="H46" i="12"/>
  <c r="H58" i="12"/>
  <c r="I65" i="12"/>
  <c r="I71" i="12"/>
  <c r="I83" i="12"/>
  <c r="H44" i="12"/>
  <c r="I36" i="12"/>
  <c r="I70" i="12"/>
  <c r="H2" i="12"/>
  <c r="H55" i="12"/>
  <c r="H43" i="12"/>
  <c r="H31" i="12"/>
  <c r="H19" i="12"/>
  <c r="H7" i="12"/>
  <c r="I59" i="12"/>
  <c r="I47" i="12"/>
  <c r="I35" i="12"/>
  <c r="I23" i="12"/>
  <c r="I11" i="12"/>
  <c r="H88" i="12"/>
  <c r="H76" i="12"/>
  <c r="H70" i="12"/>
  <c r="H20" i="12"/>
  <c r="H54" i="12"/>
  <c r="H42" i="12"/>
  <c r="H30" i="12"/>
  <c r="H18" i="12"/>
  <c r="H6" i="12"/>
  <c r="I58" i="12"/>
  <c r="I46" i="12"/>
  <c r="I34" i="12"/>
  <c r="I22" i="12"/>
  <c r="I10" i="12"/>
  <c r="I105" i="12"/>
  <c r="I99" i="12"/>
  <c r="I93" i="12"/>
  <c r="I81" i="12"/>
  <c r="I69" i="12"/>
  <c r="H56" i="12"/>
  <c r="H8" i="12"/>
  <c r="I48" i="12"/>
  <c r="H53" i="12"/>
  <c r="H41" i="12"/>
  <c r="H29" i="12"/>
  <c r="H17" i="12"/>
  <c r="H5" i="12"/>
  <c r="I57" i="12"/>
  <c r="I45" i="12"/>
  <c r="I33" i="12"/>
  <c r="I21" i="12"/>
  <c r="I9" i="12"/>
  <c r="H87" i="12"/>
  <c r="H75" i="12"/>
  <c r="H69" i="12"/>
  <c r="H32" i="12"/>
  <c r="I60" i="12"/>
  <c r="I94" i="12"/>
  <c r="H64" i="12"/>
  <c r="H52" i="12"/>
  <c r="H40" i="12"/>
  <c r="H28" i="12"/>
  <c r="H16" i="12"/>
  <c r="H4" i="12"/>
  <c r="I56" i="12"/>
  <c r="I44" i="12"/>
  <c r="I32" i="12"/>
  <c r="I20" i="12"/>
  <c r="I8" i="12"/>
  <c r="I98" i="12"/>
  <c r="I92" i="12"/>
  <c r="I80" i="12"/>
  <c r="I74" i="12"/>
  <c r="I68" i="12"/>
  <c r="I82" i="12"/>
  <c r="H63" i="12"/>
  <c r="H51" i="12"/>
  <c r="H39" i="12"/>
  <c r="H27" i="12"/>
  <c r="H15" i="12"/>
  <c r="H3" i="12"/>
  <c r="I55" i="12"/>
  <c r="I43" i="12"/>
  <c r="I31" i="12"/>
  <c r="I19" i="12"/>
  <c r="I7" i="12"/>
  <c r="H104" i="12"/>
  <c r="H86" i="12"/>
  <c r="H74" i="12"/>
  <c r="H68" i="12"/>
  <c r="I12" i="12"/>
  <c r="H62" i="12"/>
  <c r="H50" i="12"/>
  <c r="H38" i="12"/>
  <c r="H26" i="12"/>
  <c r="H14" i="12"/>
  <c r="I2" i="12"/>
  <c r="I54" i="12"/>
  <c r="I42" i="12"/>
  <c r="I30" i="12"/>
  <c r="I18" i="12"/>
  <c r="I6" i="12"/>
  <c r="I91" i="12"/>
  <c r="I73" i="12"/>
  <c r="I67" i="12"/>
  <c r="I100" i="12"/>
  <c r="H61" i="12"/>
  <c r="H49" i="12"/>
  <c r="H37" i="12"/>
  <c r="H25" i="12"/>
  <c r="H13" i="12"/>
  <c r="I53" i="12"/>
  <c r="I41" i="12"/>
  <c r="I29" i="12"/>
  <c r="I17" i="12"/>
  <c r="I5" i="12"/>
  <c r="H103" i="12"/>
  <c r="H97" i="12"/>
  <c r="H85" i="12"/>
  <c r="H79" i="12"/>
  <c r="H73" i="12"/>
  <c r="H67" i="12"/>
  <c r="I106" i="12"/>
  <c r="H60" i="12"/>
  <c r="H48" i="12"/>
  <c r="H36" i="12"/>
  <c r="H24" i="12"/>
  <c r="H12" i="12"/>
  <c r="I52" i="12"/>
  <c r="I40" i="12"/>
  <c r="I28" i="12"/>
  <c r="I16" i="12"/>
  <c r="I4" i="12"/>
  <c r="I102" i="12"/>
  <c r="I90" i="12"/>
  <c r="I84" i="12"/>
  <c r="I72" i="12"/>
  <c r="I66" i="12"/>
  <c r="I24" i="12"/>
  <c r="H59" i="12"/>
  <c r="H47" i="12"/>
  <c r="H35" i="12"/>
  <c r="H23" i="12"/>
  <c r="H11" i="12"/>
  <c r="I63" i="12"/>
  <c r="I51" i="12"/>
  <c r="I39" i="12"/>
  <c r="I27" i="12"/>
  <c r="I15" i="12"/>
  <c r="I3" i="12"/>
  <c r="H96" i="12"/>
  <c r="H78" i="12"/>
  <c r="H72" i="12"/>
  <c r="H66" i="12"/>
  <c r="K498" i="5" l="1"/>
  <c r="S498" i="5" s="1"/>
  <c r="M498" i="5"/>
  <c r="U498" i="5" s="1"/>
  <c r="G98" i="17"/>
  <c r="G102" i="17"/>
  <c r="G106" i="17"/>
  <c r="G110" i="17"/>
  <c r="G114" i="17"/>
  <c r="G118" i="17"/>
  <c r="G122" i="17"/>
  <c r="G126" i="17"/>
  <c r="G130" i="17"/>
  <c r="G134" i="17"/>
  <c r="G138" i="17"/>
  <c r="G142" i="17"/>
  <c r="G146" i="17"/>
  <c r="G150" i="17"/>
  <c r="G154" i="17"/>
  <c r="G100" i="17"/>
  <c r="G112" i="17"/>
  <c r="G124" i="17"/>
  <c r="G136" i="17"/>
  <c r="G152" i="17"/>
  <c r="H98" i="17"/>
  <c r="H102" i="17"/>
  <c r="H106" i="17"/>
  <c r="H110" i="17"/>
  <c r="H114" i="17"/>
  <c r="H118" i="17"/>
  <c r="H122" i="17"/>
  <c r="H126" i="17"/>
  <c r="H130" i="17"/>
  <c r="H134" i="17"/>
  <c r="H138" i="17"/>
  <c r="H142" i="17"/>
  <c r="H146" i="17"/>
  <c r="H150" i="17"/>
  <c r="H154" i="17"/>
  <c r="H103" i="17"/>
  <c r="H111" i="17"/>
  <c r="H119" i="17"/>
  <c r="H131" i="17"/>
  <c r="H143" i="17"/>
  <c r="H151" i="17"/>
  <c r="G96" i="17"/>
  <c r="G116" i="17"/>
  <c r="G148" i="17"/>
  <c r="H108" i="17"/>
  <c r="G99" i="17"/>
  <c r="G103" i="17"/>
  <c r="G107" i="17"/>
  <c r="G111" i="17"/>
  <c r="G115" i="17"/>
  <c r="G119" i="17"/>
  <c r="G123" i="17"/>
  <c r="G127" i="17"/>
  <c r="G131" i="17"/>
  <c r="G135" i="17"/>
  <c r="G139" i="17"/>
  <c r="G143" i="17"/>
  <c r="G147" i="17"/>
  <c r="G151" i="17"/>
  <c r="G155" i="17"/>
  <c r="H99" i="17"/>
  <c r="H107" i="17"/>
  <c r="H123" i="17"/>
  <c r="H135" i="17"/>
  <c r="H147" i="17"/>
  <c r="G108" i="17"/>
  <c r="G128" i="17"/>
  <c r="G144" i="17"/>
  <c r="G156" i="17"/>
  <c r="H96" i="17"/>
  <c r="H104" i="17"/>
  <c r="H120" i="17"/>
  <c r="G132" i="17"/>
  <c r="H97" i="17"/>
  <c r="H101" i="17"/>
  <c r="H105" i="17"/>
  <c r="H109" i="17"/>
  <c r="H113" i="17"/>
  <c r="H117" i="17"/>
  <c r="H121" i="17"/>
  <c r="H125" i="17"/>
  <c r="H129" i="17"/>
  <c r="H133" i="17"/>
  <c r="H137" i="17"/>
  <c r="H141" i="17"/>
  <c r="H145" i="17"/>
  <c r="H149" i="17"/>
  <c r="H153" i="17"/>
  <c r="H157" i="17"/>
  <c r="H115" i="17"/>
  <c r="H127" i="17"/>
  <c r="H139" i="17"/>
  <c r="H155" i="17"/>
  <c r="G104" i="17"/>
  <c r="G120" i="17"/>
  <c r="G140" i="17"/>
  <c r="H100" i="17"/>
  <c r="H112" i="17"/>
  <c r="H116" i="17"/>
  <c r="G109" i="17"/>
  <c r="G113" i="17"/>
  <c r="G133" i="17"/>
  <c r="G149" i="17"/>
  <c r="G117" i="17"/>
  <c r="H136" i="17"/>
  <c r="H152" i="17"/>
  <c r="G145" i="17"/>
  <c r="H132" i="17"/>
  <c r="G121" i="17"/>
  <c r="G137" i="17"/>
  <c r="G153" i="17"/>
  <c r="H124" i="17"/>
  <c r="H140" i="17"/>
  <c r="H156" i="17"/>
  <c r="G97" i="17"/>
  <c r="G141" i="17"/>
  <c r="G101" i="17"/>
  <c r="G125" i="17"/>
  <c r="G157" i="17"/>
  <c r="H144" i="17"/>
  <c r="G105" i="17"/>
  <c r="H128" i="17"/>
  <c r="H148" i="17"/>
  <c r="G129" i="17"/>
  <c r="H93" i="15"/>
  <c r="H85" i="15"/>
  <c r="H77" i="15"/>
  <c r="H69" i="15"/>
  <c r="H61" i="15"/>
  <c r="H53" i="15"/>
  <c r="H45" i="15"/>
  <c r="H37" i="15"/>
  <c r="H90" i="15"/>
  <c r="H58" i="15"/>
  <c r="H50" i="15"/>
  <c r="H42" i="15"/>
  <c r="H34" i="15"/>
  <c r="H97" i="15"/>
  <c r="H73" i="15"/>
  <c r="H57" i="15"/>
  <c r="H41" i="15"/>
  <c r="H92" i="15"/>
  <c r="H84" i="15"/>
  <c r="H76" i="15"/>
  <c r="H68" i="15"/>
  <c r="H60" i="15"/>
  <c r="H52" i="15"/>
  <c r="H44" i="15"/>
  <c r="H36" i="15"/>
  <c r="H98" i="15"/>
  <c r="H99" i="15"/>
  <c r="H91" i="15"/>
  <c r="H83" i="15"/>
  <c r="H75" i="15"/>
  <c r="H67" i="15"/>
  <c r="H59" i="15"/>
  <c r="H51" i="15"/>
  <c r="H43" i="15"/>
  <c r="H35" i="15"/>
  <c r="H74" i="15"/>
  <c r="H66" i="15"/>
  <c r="H89" i="15"/>
  <c r="H81" i="15"/>
  <c r="H65" i="15"/>
  <c r="H49" i="15"/>
  <c r="H33" i="15"/>
  <c r="H64" i="15"/>
  <c r="H48" i="15"/>
  <c r="H32" i="15"/>
  <c r="H95" i="15"/>
  <c r="H71" i="15"/>
  <c r="H55" i="15"/>
  <c r="H39" i="15"/>
  <c r="H96" i="15"/>
  <c r="H88" i="15"/>
  <c r="H80" i="15"/>
  <c r="H72" i="15"/>
  <c r="H56" i="15"/>
  <c r="H40" i="15"/>
  <c r="H87" i="15"/>
  <c r="H63" i="15"/>
  <c r="H47" i="15"/>
  <c r="H79" i="15"/>
  <c r="H94" i="15"/>
  <c r="H86" i="15"/>
  <c r="H78" i="15"/>
  <c r="H70" i="15"/>
  <c r="H62" i="15"/>
  <c r="H54" i="15"/>
  <c r="H46" i="15"/>
  <c r="H38" i="15"/>
  <c r="H82" i="15"/>
  <c r="L498" i="5"/>
  <c r="T498" i="5" s="1"/>
  <c r="N498" i="5"/>
  <c r="V498" i="5" s="1"/>
  <c r="O6" i="12"/>
  <c r="O5" i="12"/>
  <c r="O4" i="12"/>
  <c r="O3" i="12"/>
  <c r="O2" i="12"/>
  <c r="H53" i="14" l="1"/>
  <c r="H93" i="14"/>
  <c r="H73" i="14"/>
  <c r="H61" i="14"/>
  <c r="H99" i="14"/>
  <c r="H95" i="14"/>
  <c r="H91" i="14"/>
  <c r="H87" i="14"/>
  <c r="H83" i="14"/>
  <c r="H79" i="14"/>
  <c r="H75" i="14"/>
  <c r="H71" i="14"/>
  <c r="H67" i="14"/>
  <c r="H63" i="14"/>
  <c r="H59" i="14"/>
  <c r="H90" i="14"/>
  <c r="H82" i="14"/>
  <c r="H70" i="14"/>
  <c r="H58" i="14"/>
  <c r="H98" i="14"/>
  <c r="H74" i="14"/>
  <c r="H62" i="14"/>
  <c r="H97" i="14"/>
  <c r="H89" i="14"/>
  <c r="H85" i="14"/>
  <c r="H81" i="14"/>
  <c r="H77" i="14"/>
  <c r="H65" i="14"/>
  <c r="H57" i="14"/>
  <c r="H96" i="14"/>
  <c r="H92" i="14"/>
  <c r="H88" i="14"/>
  <c r="H84" i="14"/>
  <c r="H80" i="14"/>
  <c r="H76" i="14"/>
  <c r="H72" i="14"/>
  <c r="H68" i="14"/>
  <c r="H64" i="14"/>
  <c r="H60" i="14"/>
  <c r="H56" i="14"/>
  <c r="H94" i="14"/>
  <c r="H86" i="14"/>
  <c r="H78" i="14"/>
  <c r="H66" i="14"/>
  <c r="H69" i="14"/>
  <c r="H54" i="14"/>
  <c r="H51" i="14"/>
  <c r="H34" i="14"/>
  <c r="H32" i="14"/>
  <c r="H46" i="14"/>
  <c r="H33" i="14"/>
  <c r="H45" i="14"/>
  <c r="H55" i="14"/>
  <c r="H36" i="14"/>
  <c r="H37" i="14"/>
  <c r="H41" i="14"/>
  <c r="H38" i="14"/>
  <c r="H40" i="14"/>
  <c r="H35" i="14"/>
  <c r="H49" i="14"/>
  <c r="H39" i="14"/>
  <c r="H42" i="14"/>
  <c r="H43" i="14"/>
  <c r="H50" i="14"/>
  <c r="H47" i="14"/>
  <c r="H44" i="14"/>
  <c r="H48" i="14"/>
  <c r="H52" i="14"/>
  <c r="H96" i="11"/>
  <c r="I96" i="11"/>
  <c r="H97" i="11"/>
  <c r="I97" i="11"/>
  <c r="I98" i="11"/>
  <c r="I99" i="11"/>
  <c r="H98" i="11"/>
  <c r="H99" i="11"/>
  <c r="G338" i="10" l="1"/>
  <c r="B343" i="10"/>
  <c r="B335" i="10"/>
  <c r="B327" i="10"/>
  <c r="B319" i="10"/>
  <c r="B311" i="10"/>
  <c r="B303" i="10"/>
  <c r="B295" i="10"/>
  <c r="B287" i="10"/>
  <c r="B279" i="10"/>
  <c r="B271" i="10"/>
  <c r="B263" i="10"/>
  <c r="B255" i="10"/>
  <c r="B247" i="10"/>
  <c r="B239" i="10"/>
  <c r="B231" i="10"/>
  <c r="B223" i="10"/>
  <c r="B215" i="10"/>
  <c r="B207" i="10"/>
  <c r="B199" i="10"/>
  <c r="B191" i="10"/>
  <c r="B183" i="10"/>
  <c r="B175" i="10"/>
  <c r="B167" i="10"/>
  <c r="B159" i="10"/>
  <c r="B151" i="10"/>
  <c r="B143" i="10"/>
  <c r="B135" i="10"/>
  <c r="B127" i="10"/>
  <c r="B119" i="10"/>
  <c r="B111" i="10"/>
  <c r="B103" i="10"/>
  <c r="B95" i="10"/>
  <c r="B87" i="10"/>
  <c r="B79" i="10"/>
  <c r="B71" i="10"/>
  <c r="B63" i="10"/>
  <c r="B55" i="10"/>
  <c r="B47" i="10"/>
  <c r="B39" i="10"/>
  <c r="B31" i="10"/>
  <c r="B23" i="10"/>
  <c r="B15" i="10"/>
  <c r="B7" i="10"/>
  <c r="B342" i="10"/>
  <c r="B334" i="10"/>
  <c r="B326" i="10"/>
  <c r="B345" i="10"/>
  <c r="B323" i="10"/>
  <c r="B305" i="10"/>
  <c r="B268" i="10"/>
  <c r="B222" i="10"/>
  <c r="B177" i="10"/>
  <c r="B122" i="10"/>
  <c r="B67" i="10"/>
  <c r="B40" i="10"/>
  <c r="B30" i="10"/>
  <c r="B21" i="10"/>
  <c r="B12" i="10"/>
  <c r="B3" i="10"/>
  <c r="B341" i="10"/>
  <c r="B340" i="10"/>
  <c r="B348" i="10"/>
  <c r="B338" i="10"/>
  <c r="B328" i="10"/>
  <c r="B317" i="10"/>
  <c r="B308" i="10"/>
  <c r="B299" i="10"/>
  <c r="B290" i="10"/>
  <c r="B281" i="10"/>
  <c r="B272" i="10"/>
  <c r="B262" i="10"/>
  <c r="B253" i="10"/>
  <c r="B244" i="10"/>
  <c r="B235" i="10"/>
  <c r="B226" i="10"/>
  <c r="B217" i="10"/>
  <c r="B208" i="10"/>
  <c r="B198" i="10"/>
  <c r="B189" i="10"/>
  <c r="B180" i="10"/>
  <c r="B171" i="10"/>
  <c r="B162" i="10"/>
  <c r="B153" i="10"/>
  <c r="B144" i="10"/>
  <c r="B134" i="10"/>
  <c r="B125" i="10"/>
  <c r="B116" i="10"/>
  <c r="B107" i="10"/>
  <c r="B98" i="10"/>
  <c r="B89" i="10"/>
  <c r="B80" i="10"/>
  <c r="B70" i="10"/>
  <c r="B61" i="10"/>
  <c r="B52" i="10"/>
  <c r="B43" i="10"/>
  <c r="B34" i="10"/>
  <c r="B25" i="10"/>
  <c r="B16" i="10"/>
  <c r="B6" i="10"/>
  <c r="B346" i="10"/>
  <c r="B336" i="10"/>
  <c r="B324" i="10"/>
  <c r="B315" i="10"/>
  <c r="B306" i="10"/>
  <c r="B297" i="10"/>
  <c r="B288" i="10"/>
  <c r="B278" i="10"/>
  <c r="B269" i="10"/>
  <c r="B260" i="10"/>
  <c r="B251" i="10"/>
  <c r="B242" i="10"/>
  <c r="B233" i="10"/>
  <c r="B224" i="10"/>
  <c r="B214" i="10"/>
  <c r="B205" i="10"/>
  <c r="B196" i="10"/>
  <c r="B187" i="10"/>
  <c r="B178" i="10"/>
  <c r="B169" i="10"/>
  <c r="B160" i="10"/>
  <c r="B150" i="10"/>
  <c r="B141" i="10"/>
  <c r="B132" i="10"/>
  <c r="B123" i="10"/>
  <c r="B114" i="10"/>
  <c r="B105" i="10"/>
  <c r="B96" i="10"/>
  <c r="B86" i="10"/>
  <c r="B77" i="10"/>
  <c r="B68" i="10"/>
  <c r="B59" i="10"/>
  <c r="B50" i="10"/>
  <c r="B41" i="10"/>
  <c r="B32" i="10"/>
  <c r="B22" i="10"/>
  <c r="B13" i="10"/>
  <c r="B4" i="10"/>
  <c r="B333" i="10"/>
  <c r="B314" i="10"/>
  <c r="B296" i="10"/>
  <c r="B286" i="10"/>
  <c r="B277" i="10"/>
  <c r="B259" i="10"/>
  <c r="B250" i="10"/>
  <c r="B241" i="10"/>
  <c r="B232" i="10"/>
  <c r="B213" i="10"/>
  <c r="B204" i="10"/>
  <c r="B195" i="10"/>
  <c r="B186" i="10"/>
  <c r="B168" i="10"/>
  <c r="B158" i="10"/>
  <c r="B149" i="10"/>
  <c r="B140" i="10"/>
  <c r="B131" i="10"/>
  <c r="B113" i="10"/>
  <c r="B104" i="10"/>
  <c r="B94" i="10"/>
  <c r="B85" i="10"/>
  <c r="B76" i="10"/>
  <c r="B58" i="10"/>
  <c r="B49" i="10"/>
  <c r="B339" i="10"/>
  <c r="B321" i="10"/>
  <c r="B307" i="10"/>
  <c r="B292" i="10"/>
  <c r="B276" i="10"/>
  <c r="B264" i="10"/>
  <c r="B248" i="10"/>
  <c r="B234" i="10"/>
  <c r="B219" i="10"/>
  <c r="B203" i="10"/>
  <c r="B190" i="10"/>
  <c r="B174" i="10"/>
  <c r="B161" i="10"/>
  <c r="B146" i="10"/>
  <c r="B130" i="10"/>
  <c r="B117" i="10"/>
  <c r="B101" i="10"/>
  <c r="B88" i="10"/>
  <c r="B73" i="10"/>
  <c r="B57" i="10"/>
  <c r="B44" i="10"/>
  <c r="B28" i="10"/>
  <c r="B14" i="10"/>
  <c r="B337" i="10"/>
  <c r="B320" i="10"/>
  <c r="B304" i="10"/>
  <c r="B291" i="10"/>
  <c r="B275" i="10"/>
  <c r="B261" i="10"/>
  <c r="B246" i="10"/>
  <c r="B230" i="10"/>
  <c r="B218" i="10"/>
  <c r="B202" i="10"/>
  <c r="B188" i="10"/>
  <c r="B173" i="10"/>
  <c r="B157" i="10"/>
  <c r="B145" i="10"/>
  <c r="B129" i="10"/>
  <c r="B115" i="10"/>
  <c r="B100" i="10"/>
  <c r="B84" i="10"/>
  <c r="B72" i="10"/>
  <c r="B56" i="10"/>
  <c r="B42" i="10"/>
  <c r="B27" i="10"/>
  <c r="B11" i="10"/>
  <c r="B332" i="10"/>
  <c r="B318" i="10"/>
  <c r="B302" i="10"/>
  <c r="B289" i="10"/>
  <c r="B274" i="10"/>
  <c r="B258" i="10"/>
  <c r="B245" i="10"/>
  <c r="B229" i="10"/>
  <c r="B216" i="10"/>
  <c r="B201" i="10"/>
  <c r="B185" i="10"/>
  <c r="B172" i="10"/>
  <c r="B156" i="10"/>
  <c r="B142" i="10"/>
  <c r="B128" i="10"/>
  <c r="B112" i="10"/>
  <c r="B99" i="10"/>
  <c r="B83" i="10"/>
  <c r="B69" i="10"/>
  <c r="B54" i="10"/>
  <c r="B38" i="10"/>
  <c r="B26" i="10"/>
  <c r="B10" i="10"/>
  <c r="B331" i="10"/>
  <c r="B316" i="10"/>
  <c r="B301" i="10"/>
  <c r="B285" i="10"/>
  <c r="B273" i="10"/>
  <c r="B257" i="10"/>
  <c r="B243" i="10"/>
  <c r="B228" i="10"/>
  <c r="B212" i="10"/>
  <c r="B200" i="10"/>
  <c r="B184" i="10"/>
  <c r="B170" i="10"/>
  <c r="B155" i="10"/>
  <c r="B139" i="10"/>
  <c r="B126" i="10"/>
  <c r="B110" i="10"/>
  <c r="B97" i="10"/>
  <c r="B82" i="10"/>
  <c r="B66" i="10"/>
  <c r="B53" i="10"/>
  <c r="B37" i="10"/>
  <c r="B24" i="10"/>
  <c r="B9" i="10"/>
  <c r="B330" i="10"/>
  <c r="B313" i="10"/>
  <c r="B300" i="10"/>
  <c r="B284" i="10"/>
  <c r="B270" i="10"/>
  <c r="B256" i="10"/>
  <c r="B240" i="10"/>
  <c r="B227" i="10"/>
  <c r="B211" i="10"/>
  <c r="B197" i="10"/>
  <c r="B182" i="10"/>
  <c r="B166" i="10"/>
  <c r="B154" i="10"/>
  <c r="B138" i="10"/>
  <c r="B124" i="10"/>
  <c r="B109" i="10"/>
  <c r="B93" i="10"/>
  <c r="B81" i="10"/>
  <c r="B65" i="10"/>
  <c r="B51" i="10"/>
  <c r="B36" i="10"/>
  <c r="B20" i="10"/>
  <c r="B8" i="10"/>
  <c r="B329" i="10"/>
  <c r="B312" i="10"/>
  <c r="B298" i="10"/>
  <c r="B283" i="10"/>
  <c r="B267" i="10"/>
  <c r="B254" i="10"/>
  <c r="B238" i="10"/>
  <c r="B225" i="10"/>
  <c r="B210" i="10"/>
  <c r="B194" i="10"/>
  <c r="B181" i="10"/>
  <c r="B165" i="10"/>
  <c r="B152" i="10"/>
  <c r="B137" i="10"/>
  <c r="B121" i="10"/>
  <c r="B108" i="10"/>
  <c r="B92" i="10"/>
  <c r="B78" i="10"/>
  <c r="B64" i="10"/>
  <c r="B48" i="10"/>
  <c r="B35" i="10"/>
  <c r="B19" i="10"/>
  <c r="B5" i="10"/>
  <c r="B347" i="10"/>
  <c r="B325" i="10"/>
  <c r="B310" i="10"/>
  <c r="B294" i="10"/>
  <c r="B282" i="10"/>
  <c r="B266" i="10"/>
  <c r="B252" i="10"/>
  <c r="B237" i="10"/>
  <c r="B221" i="10"/>
  <c r="B209" i="10"/>
  <c r="B193" i="10"/>
  <c r="B179" i="10"/>
  <c r="B164" i="10"/>
  <c r="B148" i="10"/>
  <c r="B136" i="10"/>
  <c r="B120" i="10"/>
  <c r="B106" i="10"/>
  <c r="B91" i="10"/>
  <c r="B75" i="10"/>
  <c r="B62" i="10"/>
  <c r="B46" i="10"/>
  <c r="B33" i="10"/>
  <c r="B18" i="10"/>
  <c r="B344" i="10"/>
  <c r="B322" i="10"/>
  <c r="B309" i="10"/>
  <c r="B293" i="10"/>
  <c r="B280" i="10"/>
  <c r="B265" i="10"/>
  <c r="B249" i="10"/>
  <c r="B236" i="10"/>
  <c r="B220" i="10"/>
  <c r="B206" i="10"/>
  <c r="B192" i="10"/>
  <c r="B176" i="10"/>
  <c r="B163" i="10"/>
  <c r="B147" i="10"/>
  <c r="B133" i="10"/>
  <c r="B118" i="10"/>
  <c r="B102" i="10"/>
  <c r="B90" i="10"/>
  <c r="B74" i="10"/>
  <c r="B60" i="10"/>
  <c r="B45" i="10"/>
  <c r="B29" i="10"/>
  <c r="B17" i="10"/>
  <c r="D112" i="6"/>
  <c r="C9" i="6"/>
  <c r="C21" i="6"/>
  <c r="C33" i="6"/>
  <c r="C45" i="6"/>
  <c r="C57" i="6"/>
  <c r="C69" i="6"/>
  <c r="C81" i="6"/>
  <c r="C93" i="6"/>
  <c r="C105" i="6"/>
  <c r="C117" i="6"/>
  <c r="C129" i="6"/>
  <c r="C141" i="6"/>
  <c r="C153" i="6"/>
  <c r="C165" i="6"/>
  <c r="C177" i="6"/>
  <c r="C189" i="6"/>
  <c r="C201" i="6"/>
  <c r="C213" i="6"/>
  <c r="C225" i="6"/>
  <c r="C237" i="6"/>
  <c r="C249" i="6"/>
  <c r="C261" i="6"/>
  <c r="C273" i="6"/>
  <c r="C285" i="6"/>
  <c r="C297" i="6"/>
  <c r="C309" i="6"/>
  <c r="C321" i="6"/>
  <c r="C333" i="6"/>
  <c r="C345" i="6"/>
  <c r="C91" i="6"/>
  <c r="C139" i="6"/>
  <c r="C163" i="6"/>
  <c r="C199" i="6"/>
  <c r="C235" i="6"/>
  <c r="C295" i="6"/>
  <c r="C44" i="6"/>
  <c r="C188" i="6"/>
  <c r="C296" i="6"/>
  <c r="C10" i="6"/>
  <c r="C22" i="6"/>
  <c r="C34" i="6"/>
  <c r="C46" i="6"/>
  <c r="C58" i="6"/>
  <c r="C70" i="6"/>
  <c r="C82" i="6"/>
  <c r="C94" i="6"/>
  <c r="C106" i="6"/>
  <c r="C118" i="6"/>
  <c r="C130" i="6"/>
  <c r="C142" i="6"/>
  <c r="C154" i="6"/>
  <c r="C166" i="6"/>
  <c r="C178" i="6"/>
  <c r="C190" i="6"/>
  <c r="C202" i="6"/>
  <c r="C214" i="6"/>
  <c r="C226" i="6"/>
  <c r="C238" i="6"/>
  <c r="C250" i="6"/>
  <c r="C262" i="6"/>
  <c r="C274" i="6"/>
  <c r="C286" i="6"/>
  <c r="C298" i="6"/>
  <c r="C310" i="6"/>
  <c r="C322" i="6"/>
  <c r="C334" i="6"/>
  <c r="C346" i="6"/>
  <c r="C43" i="6"/>
  <c r="C247" i="6"/>
  <c r="C331" i="6"/>
  <c r="C20" i="6"/>
  <c r="C224" i="6"/>
  <c r="C344" i="6"/>
  <c r="C11" i="6"/>
  <c r="C23" i="6"/>
  <c r="C35" i="6"/>
  <c r="C47" i="6"/>
  <c r="C59" i="6"/>
  <c r="C71" i="6"/>
  <c r="C83" i="6"/>
  <c r="C95" i="6"/>
  <c r="C107" i="6"/>
  <c r="C119" i="6"/>
  <c r="C131" i="6"/>
  <c r="C143" i="6"/>
  <c r="C155" i="6"/>
  <c r="C167" i="6"/>
  <c r="C179" i="6"/>
  <c r="C191" i="6"/>
  <c r="C203" i="6"/>
  <c r="C215" i="6"/>
  <c r="C227" i="6"/>
  <c r="C239" i="6"/>
  <c r="C251" i="6"/>
  <c r="C263" i="6"/>
  <c r="C275" i="6"/>
  <c r="C287" i="6"/>
  <c r="C299" i="6"/>
  <c r="C311" i="6"/>
  <c r="C323" i="6"/>
  <c r="C335" i="6"/>
  <c r="C347" i="6"/>
  <c r="C103" i="6"/>
  <c r="C187" i="6"/>
  <c r="C271" i="6"/>
  <c r="C343" i="6"/>
  <c r="C8" i="6"/>
  <c r="C248" i="6"/>
  <c r="C12" i="6"/>
  <c r="C24" i="6"/>
  <c r="C36" i="6"/>
  <c r="C48" i="6"/>
  <c r="C60" i="6"/>
  <c r="C72" i="6"/>
  <c r="C84" i="6"/>
  <c r="C96" i="6"/>
  <c r="C108" i="6"/>
  <c r="C120" i="6"/>
  <c r="C132" i="6"/>
  <c r="C144" i="6"/>
  <c r="C156" i="6"/>
  <c r="C168" i="6"/>
  <c r="C180" i="6"/>
  <c r="C192" i="6"/>
  <c r="C204" i="6"/>
  <c r="C216" i="6"/>
  <c r="C228" i="6"/>
  <c r="C240" i="6"/>
  <c r="C252" i="6"/>
  <c r="C264" i="6"/>
  <c r="C276" i="6"/>
  <c r="C288" i="6"/>
  <c r="C300" i="6"/>
  <c r="C312" i="6"/>
  <c r="C324" i="6"/>
  <c r="C336" i="6"/>
  <c r="C348" i="6"/>
  <c r="C31" i="6"/>
  <c r="C56" i="6"/>
  <c r="C128" i="6"/>
  <c r="C200" i="6"/>
  <c r="C284" i="6"/>
  <c r="C13" i="6"/>
  <c r="C25" i="6"/>
  <c r="C37" i="6"/>
  <c r="C49" i="6"/>
  <c r="C61" i="6"/>
  <c r="C73" i="6"/>
  <c r="C85" i="6"/>
  <c r="C97" i="6"/>
  <c r="C109" i="6"/>
  <c r="C121" i="6"/>
  <c r="C133" i="6"/>
  <c r="C145" i="6"/>
  <c r="C157" i="6"/>
  <c r="C169" i="6"/>
  <c r="C181" i="6"/>
  <c r="C193" i="6"/>
  <c r="C205" i="6"/>
  <c r="C217" i="6"/>
  <c r="C229" i="6"/>
  <c r="C241" i="6"/>
  <c r="C253" i="6"/>
  <c r="C265" i="6"/>
  <c r="C277" i="6"/>
  <c r="C289" i="6"/>
  <c r="C301" i="6"/>
  <c r="C313" i="6"/>
  <c r="C325" i="6"/>
  <c r="C337" i="6"/>
  <c r="C19" i="6"/>
  <c r="C211" i="6"/>
  <c r="C283" i="6"/>
  <c r="C92" i="6"/>
  <c r="C164" i="6"/>
  <c r="C260" i="6"/>
  <c r="C332" i="6"/>
  <c r="C14" i="6"/>
  <c r="C26" i="6"/>
  <c r="C38" i="6"/>
  <c r="C50" i="6"/>
  <c r="C62" i="6"/>
  <c r="C74" i="6"/>
  <c r="C86" i="6"/>
  <c r="C98" i="6"/>
  <c r="C110" i="6"/>
  <c r="C122" i="6"/>
  <c r="C134" i="6"/>
  <c r="C146" i="6"/>
  <c r="C158" i="6"/>
  <c r="C170" i="6"/>
  <c r="C182" i="6"/>
  <c r="C194" i="6"/>
  <c r="C206" i="6"/>
  <c r="C218" i="6"/>
  <c r="C230" i="6"/>
  <c r="C242" i="6"/>
  <c r="C254" i="6"/>
  <c r="C266" i="6"/>
  <c r="C278" i="6"/>
  <c r="C290" i="6"/>
  <c r="C302" i="6"/>
  <c r="C314" i="6"/>
  <c r="C326" i="6"/>
  <c r="C338" i="6"/>
  <c r="C115" i="6"/>
  <c r="C307" i="6"/>
  <c r="C80" i="6"/>
  <c r="C152" i="6"/>
  <c r="C236" i="6"/>
  <c r="C320" i="6"/>
  <c r="C3" i="6"/>
  <c r="C15" i="6"/>
  <c r="C27" i="6"/>
  <c r="C39" i="6"/>
  <c r="C51" i="6"/>
  <c r="C63" i="6"/>
  <c r="C75" i="6"/>
  <c r="C87" i="6"/>
  <c r="C99" i="6"/>
  <c r="C111" i="6"/>
  <c r="C123" i="6"/>
  <c r="C135" i="6"/>
  <c r="C147" i="6"/>
  <c r="C159" i="6"/>
  <c r="C171" i="6"/>
  <c r="C183" i="6"/>
  <c r="C195" i="6"/>
  <c r="C207" i="6"/>
  <c r="C219" i="6"/>
  <c r="C231" i="6"/>
  <c r="C243" i="6"/>
  <c r="C255" i="6"/>
  <c r="C267" i="6"/>
  <c r="C279" i="6"/>
  <c r="C291" i="6"/>
  <c r="C303" i="6"/>
  <c r="C315" i="6"/>
  <c r="C327" i="6"/>
  <c r="C339" i="6"/>
  <c r="C30" i="6"/>
  <c r="C67" i="6"/>
  <c r="C104" i="6"/>
  <c r="C4" i="6"/>
  <c r="C16" i="6"/>
  <c r="C28" i="6"/>
  <c r="C40" i="6"/>
  <c r="C52" i="6"/>
  <c r="C64" i="6"/>
  <c r="C76" i="6"/>
  <c r="C88" i="6"/>
  <c r="C100" i="6"/>
  <c r="C112" i="6"/>
  <c r="C124" i="6"/>
  <c r="C136" i="6"/>
  <c r="C148" i="6"/>
  <c r="C160" i="6"/>
  <c r="C172" i="6"/>
  <c r="C184" i="6"/>
  <c r="C196" i="6"/>
  <c r="C208" i="6"/>
  <c r="C220" i="6"/>
  <c r="C232" i="6"/>
  <c r="C244" i="6"/>
  <c r="C256" i="6"/>
  <c r="C268" i="6"/>
  <c r="C280" i="6"/>
  <c r="C292" i="6"/>
  <c r="C304" i="6"/>
  <c r="C316" i="6"/>
  <c r="C328" i="6"/>
  <c r="C340" i="6"/>
  <c r="C18" i="6"/>
  <c r="C55" i="6"/>
  <c r="C127" i="6"/>
  <c r="C151" i="6"/>
  <c r="C175" i="6"/>
  <c r="C223" i="6"/>
  <c r="C259" i="6"/>
  <c r="C319" i="6"/>
  <c r="C68" i="6"/>
  <c r="C140" i="6"/>
  <c r="C212" i="6"/>
  <c r="C308" i="6"/>
  <c r="C5" i="6"/>
  <c r="C17" i="6"/>
  <c r="C29" i="6"/>
  <c r="C41" i="6"/>
  <c r="C53" i="6"/>
  <c r="C65" i="6"/>
  <c r="C77" i="6"/>
  <c r="C89" i="6"/>
  <c r="C101" i="6"/>
  <c r="C113" i="6"/>
  <c r="C125" i="6"/>
  <c r="C137" i="6"/>
  <c r="C149" i="6"/>
  <c r="C161" i="6"/>
  <c r="C173" i="6"/>
  <c r="C185" i="6"/>
  <c r="C197" i="6"/>
  <c r="C209" i="6"/>
  <c r="C221" i="6"/>
  <c r="C233" i="6"/>
  <c r="C245" i="6"/>
  <c r="C257" i="6"/>
  <c r="C269" i="6"/>
  <c r="C281" i="6"/>
  <c r="C293" i="6"/>
  <c r="C305" i="6"/>
  <c r="C317" i="6"/>
  <c r="C329" i="6"/>
  <c r="C341" i="6"/>
  <c r="C6" i="6"/>
  <c r="C7" i="6"/>
  <c r="C32" i="6"/>
  <c r="C176" i="6"/>
  <c r="C272" i="6"/>
  <c r="C42" i="6"/>
  <c r="C54" i="6"/>
  <c r="C66" i="6"/>
  <c r="C78" i="6"/>
  <c r="C90" i="6"/>
  <c r="C102" i="6"/>
  <c r="C114" i="6"/>
  <c r="C126" i="6"/>
  <c r="C138" i="6"/>
  <c r="C150" i="6"/>
  <c r="C162" i="6"/>
  <c r="C174" i="6"/>
  <c r="C186" i="6"/>
  <c r="C198" i="6"/>
  <c r="C210" i="6"/>
  <c r="C222" i="6"/>
  <c r="C234" i="6"/>
  <c r="C246" i="6"/>
  <c r="C258" i="6"/>
  <c r="C270" i="6"/>
  <c r="C282" i="6"/>
  <c r="C294" i="6"/>
  <c r="C306" i="6"/>
  <c r="C318" i="6"/>
  <c r="C330" i="6"/>
  <c r="C342" i="6"/>
  <c r="C79" i="6"/>
  <c r="C116" i="6"/>
  <c r="B248" i="6"/>
  <c r="B259" i="6"/>
  <c r="B71" i="6"/>
  <c r="B174" i="6"/>
  <c r="B82" i="6"/>
  <c r="B192" i="6"/>
  <c r="B96" i="6"/>
  <c r="B207" i="6"/>
  <c r="B107" i="6"/>
  <c r="B229" i="6"/>
  <c r="B12" i="6"/>
  <c r="B121" i="6"/>
  <c r="B31" i="6"/>
  <c r="B138" i="6"/>
  <c r="B43" i="6"/>
  <c r="B149" i="6"/>
  <c r="B57" i="6"/>
  <c r="B163" i="6"/>
  <c r="E265" i="6"/>
  <c r="G262" i="6"/>
  <c r="E262" i="6"/>
  <c r="B274" i="6"/>
  <c r="G347" i="6"/>
  <c r="B341" i="6"/>
  <c r="G331" i="6"/>
  <c r="G321" i="6"/>
  <c r="G308" i="6"/>
  <c r="D294" i="6"/>
  <c r="F280" i="6"/>
  <c r="B13" i="6"/>
  <c r="B47" i="6"/>
  <c r="B72" i="6"/>
  <c r="B97" i="6"/>
  <c r="B122" i="6"/>
  <c r="B150" i="6"/>
  <c r="B180" i="6"/>
  <c r="B213" i="6"/>
  <c r="B249" i="6"/>
  <c r="F347" i="6"/>
  <c r="F331" i="6"/>
  <c r="B314" i="6"/>
  <c r="E293" i="6"/>
  <c r="E286" i="6"/>
  <c r="B16" i="6"/>
  <c r="B59" i="6"/>
  <c r="B112" i="6"/>
  <c r="B165" i="6"/>
  <c r="B217" i="6"/>
  <c r="B264" i="6"/>
  <c r="D344" i="6"/>
  <c r="E331" i="6"/>
  <c r="G313" i="6"/>
  <c r="F278" i="6"/>
  <c r="B63" i="6"/>
  <c r="B141" i="6"/>
  <c r="B240" i="6"/>
  <c r="G334" i="6"/>
  <c r="B306" i="6"/>
  <c r="E291" i="6"/>
  <c r="G269" i="6"/>
  <c r="D262" i="6"/>
  <c r="D346" i="6"/>
  <c r="D336" i="6"/>
  <c r="F321" i="6"/>
  <c r="B301" i="6"/>
  <c r="E280" i="6"/>
  <c r="B33" i="6"/>
  <c r="B87" i="6"/>
  <c r="B123" i="6"/>
  <c r="B154" i="6"/>
  <c r="B194" i="6"/>
  <c r="B250" i="6"/>
  <c r="E347" i="6"/>
  <c r="B335" i="6"/>
  <c r="G319" i="6"/>
  <c r="D306" i="6"/>
  <c r="D299" i="6"/>
  <c r="D286" i="6"/>
  <c r="D272" i="6"/>
  <c r="B17" i="6"/>
  <c r="B34" i="6"/>
  <c r="B74" i="6"/>
  <c r="B99" i="6"/>
  <c r="B127" i="6"/>
  <c r="B155" i="6"/>
  <c r="B183" i="6"/>
  <c r="B220" i="6"/>
  <c r="B251" i="6"/>
  <c r="B347" i="6"/>
  <c r="D326" i="6"/>
  <c r="E278" i="6"/>
  <c r="B38" i="6"/>
  <c r="B75" i="6"/>
  <c r="B114" i="6"/>
  <c r="B156" i="6"/>
  <c r="B199" i="6"/>
  <c r="B255" i="6"/>
  <c r="G342" i="6"/>
  <c r="B330" i="6"/>
  <c r="G311" i="6"/>
  <c r="D291" i="6"/>
  <c r="F283" i="6"/>
  <c r="F269" i="6"/>
  <c r="B8" i="6"/>
  <c r="B21" i="6"/>
  <c r="B39" i="6"/>
  <c r="B51" i="6"/>
  <c r="B65" i="6"/>
  <c r="B79" i="6"/>
  <c r="B90" i="6"/>
  <c r="B104" i="6"/>
  <c r="B115" i="6"/>
  <c r="B129" i="6"/>
  <c r="B146" i="6"/>
  <c r="B157" i="6"/>
  <c r="B171" i="6"/>
  <c r="B185" i="6"/>
  <c r="B201" i="6"/>
  <c r="B226" i="6"/>
  <c r="B242" i="6"/>
  <c r="B256" i="6"/>
  <c r="B267" i="6"/>
  <c r="B346" i="6"/>
  <c r="F342" i="6"/>
  <c r="B338" i="6"/>
  <c r="E333" i="6"/>
  <c r="G329" i="6"/>
  <c r="D324" i="6"/>
  <c r="B317" i="6"/>
  <c r="B311" i="6"/>
  <c r="B304" i="6"/>
  <c r="E296" i="6"/>
  <c r="B291" i="6"/>
  <c r="E283" i="6"/>
  <c r="G275" i="6"/>
  <c r="E269" i="6"/>
  <c r="E258" i="6"/>
  <c r="F344" i="6"/>
  <c r="E336" i="6"/>
  <c r="B328" i="6"/>
  <c r="D314" i="6"/>
  <c r="D301" i="6"/>
  <c r="D288" i="6"/>
  <c r="E273" i="6"/>
  <c r="B32" i="6"/>
  <c r="B58" i="6"/>
  <c r="B83" i="6"/>
  <c r="B111" i="6"/>
  <c r="B139" i="6"/>
  <c r="B164" i="6"/>
  <c r="B193" i="6"/>
  <c r="B235" i="6"/>
  <c r="B263" i="6"/>
  <c r="E344" i="6"/>
  <c r="G339" i="6"/>
  <c r="F326" i="6"/>
  <c r="B307" i="6"/>
  <c r="D273" i="6"/>
  <c r="B48" i="6"/>
  <c r="B73" i="6"/>
  <c r="B98" i="6"/>
  <c r="B140" i="6"/>
  <c r="B181" i="6"/>
  <c r="B239" i="6"/>
  <c r="F339" i="6"/>
  <c r="E326" i="6"/>
  <c r="D293" i="6"/>
  <c r="B49" i="6"/>
  <c r="B88" i="6"/>
  <c r="B113" i="6"/>
  <c r="B166" i="6"/>
  <c r="B198" i="6"/>
  <c r="B265" i="6"/>
  <c r="E339" i="6"/>
  <c r="B319" i="6"/>
  <c r="B299" i="6"/>
  <c r="B4" i="6"/>
  <c r="B50" i="6"/>
  <c r="B89" i="6"/>
  <c r="B128" i="6"/>
  <c r="B170" i="6"/>
  <c r="B241" i="6"/>
  <c r="B266" i="6"/>
  <c r="D338" i="6"/>
  <c r="G318" i="6"/>
  <c r="D304" i="6"/>
  <c r="D278" i="6"/>
  <c r="B9" i="6"/>
  <c r="B22" i="6"/>
  <c r="B41" i="6"/>
  <c r="B55" i="6"/>
  <c r="B66" i="6"/>
  <c r="B80" i="6"/>
  <c r="B91" i="6"/>
  <c r="B105" i="6"/>
  <c r="B119" i="6"/>
  <c r="B130" i="6"/>
  <c r="B147" i="6"/>
  <c r="B158" i="6"/>
  <c r="B172" i="6"/>
  <c r="B189" i="6"/>
  <c r="B202" i="6"/>
  <c r="B227" i="6"/>
  <c r="B243" i="6"/>
  <c r="B257" i="6"/>
  <c r="B272" i="6"/>
  <c r="G345" i="6"/>
  <c r="E341" i="6"/>
  <c r="G337" i="6"/>
  <c r="D333" i="6"/>
  <c r="E328" i="6"/>
  <c r="G323" i="6"/>
  <c r="G316" i="6"/>
  <c r="D309" i="6"/>
  <c r="G303" i="6"/>
  <c r="D296" i="6"/>
  <c r="F288" i="6"/>
  <c r="D283" i="6"/>
  <c r="F275" i="6"/>
  <c r="G266" i="6"/>
  <c r="D258" i="6"/>
  <c r="B343" i="6"/>
  <c r="D330" i="6"/>
  <c r="B312" i="6"/>
  <c r="E285" i="6"/>
  <c r="B18" i="6"/>
  <c r="B64" i="6"/>
  <c r="B103" i="6"/>
  <c r="B142" i="6"/>
  <c r="B184" i="6"/>
  <c r="B221" i="6"/>
  <c r="F334" i="6"/>
  <c r="F324" i="6"/>
  <c r="D298" i="6"/>
  <c r="G258" i="6"/>
  <c r="B10" i="6"/>
  <c r="B30" i="6"/>
  <c r="B42" i="6"/>
  <c r="B56" i="6"/>
  <c r="B67" i="6"/>
  <c r="B81" i="6"/>
  <c r="B95" i="6"/>
  <c r="B106" i="6"/>
  <c r="B120" i="6"/>
  <c r="B131" i="6"/>
  <c r="B148" i="6"/>
  <c r="B162" i="6"/>
  <c r="B173" i="6"/>
  <c r="B190" i="6"/>
  <c r="B203" i="6"/>
  <c r="B228" i="6"/>
  <c r="B247" i="6"/>
  <c r="B258" i="6"/>
  <c r="B273" i="6"/>
  <c r="F348" i="6"/>
  <c r="E345" i="6"/>
  <c r="D341" i="6"/>
  <c r="F336" i="6"/>
  <c r="B333" i="6"/>
  <c r="D328" i="6"/>
  <c r="B322" i="6"/>
  <c r="F316" i="6"/>
  <c r="B309" i="6"/>
  <c r="E301" i="6"/>
  <c r="B296" i="6"/>
  <c r="E288" i="6"/>
  <c r="E281" i="6"/>
  <c r="E275" i="6"/>
  <c r="F265" i="6"/>
  <c r="G144" i="6"/>
  <c r="F255" i="6"/>
  <c r="F251" i="6"/>
  <c r="D248" i="6"/>
  <c r="E242" i="6"/>
  <c r="E237" i="6"/>
  <c r="E232" i="6"/>
  <c r="E227" i="6"/>
  <c r="E222" i="6"/>
  <c r="E217" i="6"/>
  <c r="G211" i="6"/>
  <c r="F207" i="6"/>
  <c r="G201" i="6"/>
  <c r="F197" i="6"/>
  <c r="G191" i="6"/>
  <c r="D186" i="6"/>
  <c r="G181" i="6"/>
  <c r="E174" i="6"/>
  <c r="E168" i="6"/>
  <c r="F159" i="6"/>
  <c r="F147" i="6"/>
  <c r="F140" i="6"/>
  <c r="D128" i="6"/>
  <c r="E255" i="6"/>
  <c r="E251" i="6"/>
  <c r="E246" i="6"/>
  <c r="D242" i="6"/>
  <c r="E236" i="6"/>
  <c r="D232" i="6"/>
  <c r="E226" i="6"/>
  <c r="E221" i="6"/>
  <c r="E216" i="6"/>
  <c r="F211" i="6"/>
  <c r="F206" i="6"/>
  <c r="F201" i="6"/>
  <c r="G195" i="6"/>
  <c r="F191" i="6"/>
  <c r="G185" i="6"/>
  <c r="F180" i="6"/>
  <c r="D174" i="6"/>
  <c r="D166" i="6"/>
  <c r="E159" i="6"/>
  <c r="E147" i="6"/>
  <c r="F138" i="6"/>
  <c r="E120" i="6"/>
  <c r="D254" i="6"/>
  <c r="D251" i="6"/>
  <c r="D246" i="6"/>
  <c r="G241" i="6"/>
  <c r="D236" i="6"/>
  <c r="E230" i="6"/>
  <c r="D226" i="6"/>
  <c r="E220" i="6"/>
  <c r="D216" i="6"/>
  <c r="F210" i="6"/>
  <c r="F205" i="6"/>
  <c r="F200" i="6"/>
  <c r="F195" i="6"/>
  <c r="F190" i="6"/>
  <c r="F185" i="6"/>
  <c r="F178" i="6"/>
  <c r="G173" i="6"/>
  <c r="F165" i="6"/>
  <c r="E157" i="6"/>
  <c r="D147" i="6"/>
  <c r="D135" i="6"/>
  <c r="D120" i="6"/>
  <c r="G348" i="6"/>
  <c r="D347" i="6"/>
  <c r="F345" i="6"/>
  <c r="B344" i="6"/>
  <c r="E342" i="6"/>
  <c r="G340" i="6"/>
  <c r="D339" i="6"/>
  <c r="F337" i="6"/>
  <c r="B336" i="6"/>
  <c r="E334" i="6"/>
  <c r="G332" i="6"/>
  <c r="D331" i="6"/>
  <c r="F329" i="6"/>
  <c r="G327" i="6"/>
  <c r="G325" i="6"/>
  <c r="F323" i="6"/>
  <c r="E321" i="6"/>
  <c r="F318" i="6"/>
  <c r="G315" i="6"/>
  <c r="F313" i="6"/>
  <c r="G310" i="6"/>
  <c r="F308" i="6"/>
  <c r="G305" i="6"/>
  <c r="B303" i="6"/>
  <c r="G300" i="6"/>
  <c r="B298" i="6"/>
  <c r="G295" i="6"/>
  <c r="B293" i="6"/>
  <c r="D290" i="6"/>
  <c r="B288" i="6"/>
  <c r="D285" i="6"/>
  <c r="B283" i="6"/>
  <c r="D280" i="6"/>
  <c r="E277" i="6"/>
  <c r="D275" i="6"/>
  <c r="G271" i="6"/>
  <c r="D269" i="6"/>
  <c r="D265" i="6"/>
  <c r="D261" i="6"/>
  <c r="G257" i="6"/>
  <c r="G253" i="6"/>
  <c r="G250" i="6"/>
  <c r="G245" i="6"/>
  <c r="D240" i="6"/>
  <c r="G235" i="6"/>
  <c r="D230" i="6"/>
  <c r="G225" i="6"/>
  <c r="D220" i="6"/>
  <c r="F214" i="6"/>
  <c r="E210" i="6"/>
  <c r="F204" i="6"/>
  <c r="E200" i="6"/>
  <c r="F194" i="6"/>
  <c r="F189" i="6"/>
  <c r="F184" i="6"/>
  <c r="E178" i="6"/>
  <c r="F172" i="6"/>
  <c r="E165" i="6"/>
  <c r="F154" i="6"/>
  <c r="G146" i="6"/>
  <c r="B135" i="6"/>
  <c r="E112" i="6"/>
  <c r="G134" i="6"/>
  <c r="G2" i="6"/>
  <c r="D3" i="6"/>
  <c r="D5" i="6"/>
  <c r="D7" i="6"/>
  <c r="D9" i="6"/>
  <c r="D11" i="6"/>
  <c r="D13" i="6"/>
  <c r="D15" i="6"/>
  <c r="D17" i="6"/>
  <c r="D19" i="6"/>
  <c r="D21" i="6"/>
  <c r="D23" i="6"/>
  <c r="B25" i="6"/>
  <c r="G26" i="6"/>
  <c r="G28" i="6"/>
  <c r="G30" i="6"/>
  <c r="G32" i="6"/>
  <c r="G34" i="6"/>
  <c r="G36" i="6"/>
  <c r="G38" i="6"/>
  <c r="F40" i="6"/>
  <c r="F42" i="6"/>
  <c r="F44" i="6"/>
  <c r="F46" i="6"/>
  <c r="F48" i="6"/>
  <c r="F50" i="6"/>
  <c r="F52" i="6"/>
  <c r="F54" i="6"/>
  <c r="F56" i="6"/>
  <c r="F58" i="6"/>
  <c r="F60" i="6"/>
  <c r="F62" i="6"/>
  <c r="F64" i="6"/>
  <c r="F66" i="6"/>
  <c r="F68" i="6"/>
  <c r="F70" i="6"/>
  <c r="F72" i="6"/>
  <c r="F74" i="6"/>
  <c r="F76" i="6"/>
  <c r="F78" i="6"/>
  <c r="F80" i="6"/>
  <c r="F82" i="6"/>
  <c r="F84" i="6"/>
  <c r="F86" i="6"/>
  <c r="F88" i="6"/>
  <c r="F90" i="6"/>
  <c r="F92" i="6"/>
  <c r="F94" i="6"/>
  <c r="F96" i="6"/>
  <c r="F98" i="6"/>
  <c r="F100" i="6"/>
  <c r="F102" i="6"/>
  <c r="F104" i="6"/>
  <c r="F106" i="6"/>
  <c r="F108" i="6"/>
  <c r="F110" i="6"/>
  <c r="F112" i="6"/>
  <c r="F114" i="6"/>
  <c r="F116" i="6"/>
  <c r="F118" i="6"/>
  <c r="F120" i="6"/>
  <c r="F122" i="6"/>
  <c r="F124" i="6"/>
  <c r="F126" i="6"/>
  <c r="F128" i="6"/>
  <c r="F130" i="6"/>
  <c r="F132" i="6"/>
  <c r="D134" i="6"/>
  <c r="G135" i="6"/>
  <c r="G137" i="6"/>
  <c r="G139" i="6"/>
  <c r="G141" i="6"/>
  <c r="G143" i="6"/>
  <c r="G145" i="6"/>
  <c r="G147" i="6"/>
  <c r="G149" i="6"/>
  <c r="G151" i="6"/>
  <c r="G153" i="6"/>
  <c r="G155" i="6"/>
  <c r="G157" i="6"/>
  <c r="G159" i="6"/>
  <c r="G161" i="6"/>
  <c r="G163" i="6"/>
  <c r="G165" i="6"/>
  <c r="G167" i="6"/>
  <c r="G169" i="6"/>
  <c r="E3" i="6"/>
  <c r="E5" i="6"/>
  <c r="E7" i="6"/>
  <c r="E9" i="6"/>
  <c r="E11" i="6"/>
  <c r="E13" i="6"/>
  <c r="E15" i="6"/>
  <c r="E17" i="6"/>
  <c r="E19" i="6"/>
  <c r="E21" i="6"/>
  <c r="E23" i="6"/>
  <c r="D25" i="6"/>
  <c r="D27" i="6"/>
  <c r="D29" i="6"/>
  <c r="D31" i="6"/>
  <c r="D33" i="6"/>
  <c r="D35" i="6"/>
  <c r="D37" i="6"/>
  <c r="D39" i="6"/>
  <c r="G40" i="6"/>
  <c r="G42" i="6"/>
  <c r="G44" i="6"/>
  <c r="G46" i="6"/>
  <c r="G48" i="6"/>
  <c r="G50" i="6"/>
  <c r="G52" i="6"/>
  <c r="G54" i="6"/>
  <c r="G56" i="6"/>
  <c r="G58" i="6"/>
  <c r="G60" i="6"/>
  <c r="G62" i="6"/>
  <c r="G64" i="6"/>
  <c r="G66" i="6"/>
  <c r="G68" i="6"/>
  <c r="G70" i="6"/>
  <c r="G72" i="6"/>
  <c r="G74" i="6"/>
  <c r="G76" i="6"/>
  <c r="G78" i="6"/>
  <c r="G80" i="6"/>
  <c r="G82" i="6"/>
  <c r="G84" i="6"/>
  <c r="G86" i="6"/>
  <c r="G88" i="6"/>
  <c r="G90" i="6"/>
  <c r="G92" i="6"/>
  <c r="G94" i="6"/>
  <c r="G96" i="6"/>
  <c r="G98" i="6"/>
  <c r="G100" i="6"/>
  <c r="G102" i="6"/>
  <c r="G104" i="6"/>
  <c r="G106" i="6"/>
  <c r="G108" i="6"/>
  <c r="G110" i="6"/>
  <c r="G112" i="6"/>
  <c r="G114" i="6"/>
  <c r="G116" i="6"/>
  <c r="G118" i="6"/>
  <c r="G120" i="6"/>
  <c r="G122" i="6"/>
  <c r="G124" i="6"/>
  <c r="G126" i="6"/>
  <c r="G128" i="6"/>
  <c r="G130" i="6"/>
  <c r="G132" i="6"/>
  <c r="E134" i="6"/>
  <c r="D136" i="6"/>
  <c r="D138" i="6"/>
  <c r="D140" i="6"/>
  <c r="D142" i="6"/>
  <c r="D144" i="6"/>
  <c r="D146" i="6"/>
  <c r="D148" i="6"/>
  <c r="D150" i="6"/>
  <c r="D152" i="6"/>
  <c r="D154" i="6"/>
  <c r="D156" i="6"/>
  <c r="D158" i="6"/>
  <c r="D160" i="6"/>
  <c r="D162" i="6"/>
  <c r="F3" i="6"/>
  <c r="F5" i="6"/>
  <c r="F7" i="6"/>
  <c r="F9" i="6"/>
  <c r="F11" i="6"/>
  <c r="F13" i="6"/>
  <c r="F15" i="6"/>
  <c r="F17" i="6"/>
  <c r="F19" i="6"/>
  <c r="F21" i="6"/>
  <c r="F23" i="6"/>
  <c r="E25" i="6"/>
  <c r="E27" i="6"/>
  <c r="E29" i="6"/>
  <c r="E31" i="6"/>
  <c r="E33" i="6"/>
  <c r="E35" i="6"/>
  <c r="E37" i="6"/>
  <c r="E39" i="6"/>
  <c r="D41" i="6"/>
  <c r="D43" i="6"/>
  <c r="D45" i="6"/>
  <c r="D47" i="6"/>
  <c r="D49" i="6"/>
  <c r="D51" i="6"/>
  <c r="D53" i="6"/>
  <c r="D55" i="6"/>
  <c r="D57" i="6"/>
  <c r="D59" i="6"/>
  <c r="D61" i="6"/>
  <c r="D63" i="6"/>
  <c r="D65" i="6"/>
  <c r="D67" i="6"/>
  <c r="D69" i="6"/>
  <c r="D71" i="6"/>
  <c r="D73" i="6"/>
  <c r="D75" i="6"/>
  <c r="D77" i="6"/>
  <c r="D79" i="6"/>
  <c r="D81" i="6"/>
  <c r="D83" i="6"/>
  <c r="D85" i="6"/>
  <c r="D87" i="6"/>
  <c r="D89" i="6"/>
  <c r="D91" i="6"/>
  <c r="D93" i="6"/>
  <c r="D95" i="6"/>
  <c r="D97" i="6"/>
  <c r="D99" i="6"/>
  <c r="D101" i="6"/>
  <c r="D103" i="6"/>
  <c r="D105" i="6"/>
  <c r="D107" i="6"/>
  <c r="D109" i="6"/>
  <c r="D111" i="6"/>
  <c r="D113" i="6"/>
  <c r="D115" i="6"/>
  <c r="D117" i="6"/>
  <c r="D119" i="6"/>
  <c r="D121" i="6"/>
  <c r="D123" i="6"/>
  <c r="D125" i="6"/>
  <c r="D127" i="6"/>
  <c r="D129" i="6"/>
  <c r="D131" i="6"/>
  <c r="B133" i="6"/>
  <c r="F134" i="6"/>
  <c r="E136" i="6"/>
  <c r="E138" i="6"/>
  <c r="E140" i="6"/>
  <c r="E142" i="6"/>
  <c r="E144" i="6"/>
  <c r="E146" i="6"/>
  <c r="E148" i="6"/>
  <c r="E150" i="6"/>
  <c r="E152" i="6"/>
  <c r="E154" i="6"/>
  <c r="E156" i="6"/>
  <c r="E158" i="6"/>
  <c r="E160" i="6"/>
  <c r="E162" i="6"/>
  <c r="G3" i="6"/>
  <c r="G5" i="6"/>
  <c r="G7" i="6"/>
  <c r="G9" i="6"/>
  <c r="G11" i="6"/>
  <c r="G13" i="6"/>
  <c r="G15" i="6"/>
  <c r="G17" i="6"/>
  <c r="G19" i="6"/>
  <c r="G21" i="6"/>
  <c r="G23" i="6"/>
  <c r="F25" i="6"/>
  <c r="F27" i="6"/>
  <c r="F29" i="6"/>
  <c r="F31" i="6"/>
  <c r="F33" i="6"/>
  <c r="F35" i="6"/>
  <c r="F37" i="6"/>
  <c r="F39" i="6"/>
  <c r="E41" i="6"/>
  <c r="E43" i="6"/>
  <c r="E45" i="6"/>
  <c r="E47" i="6"/>
  <c r="E49" i="6"/>
  <c r="E51" i="6"/>
  <c r="E53" i="6"/>
  <c r="E55" i="6"/>
  <c r="E57" i="6"/>
  <c r="E59" i="6"/>
  <c r="E61" i="6"/>
  <c r="E63" i="6"/>
  <c r="E65" i="6"/>
  <c r="E67" i="6"/>
  <c r="E69" i="6"/>
  <c r="E71" i="6"/>
  <c r="E73" i="6"/>
  <c r="E75" i="6"/>
  <c r="E77" i="6"/>
  <c r="E79" i="6"/>
  <c r="E81" i="6"/>
  <c r="E83" i="6"/>
  <c r="E85" i="6"/>
  <c r="E87" i="6"/>
  <c r="E89" i="6"/>
  <c r="E91" i="6"/>
  <c r="E93" i="6"/>
  <c r="E95" i="6"/>
  <c r="E97" i="6"/>
  <c r="E99" i="6"/>
  <c r="E101" i="6"/>
  <c r="E103" i="6"/>
  <c r="E105" i="6"/>
  <c r="E107" i="6"/>
  <c r="E109" i="6"/>
  <c r="E111" i="6"/>
  <c r="E113" i="6"/>
  <c r="E115" i="6"/>
  <c r="E117" i="6"/>
  <c r="E119" i="6"/>
  <c r="E121" i="6"/>
  <c r="E123" i="6"/>
  <c r="E125" i="6"/>
  <c r="E127" i="6"/>
  <c r="E129" i="6"/>
  <c r="E131" i="6"/>
  <c r="D4" i="6"/>
  <c r="E4" i="6"/>
  <c r="F4" i="6"/>
  <c r="G4" i="6"/>
  <c r="D6" i="6"/>
  <c r="D10" i="6"/>
  <c r="D14" i="6"/>
  <c r="D18" i="6"/>
  <c r="D22" i="6"/>
  <c r="G25" i="6"/>
  <c r="G29" i="6"/>
  <c r="G33" i="6"/>
  <c r="G37" i="6"/>
  <c r="F41" i="6"/>
  <c r="F45" i="6"/>
  <c r="F49" i="6"/>
  <c r="F53" i="6"/>
  <c r="F57" i="6"/>
  <c r="F61" i="6"/>
  <c r="F65" i="6"/>
  <c r="F69" i="6"/>
  <c r="F73" i="6"/>
  <c r="F77" i="6"/>
  <c r="F81" i="6"/>
  <c r="F85" i="6"/>
  <c r="F89" i="6"/>
  <c r="F93" i="6"/>
  <c r="F97" i="6"/>
  <c r="F101" i="6"/>
  <c r="F105" i="6"/>
  <c r="F109" i="6"/>
  <c r="F113" i="6"/>
  <c r="F117" i="6"/>
  <c r="F121" i="6"/>
  <c r="F125" i="6"/>
  <c r="F129" i="6"/>
  <c r="D133" i="6"/>
  <c r="E135" i="6"/>
  <c r="G138" i="6"/>
  <c r="F141" i="6"/>
  <c r="D145" i="6"/>
  <c r="F148" i="6"/>
  <c r="E151" i="6"/>
  <c r="G154" i="6"/>
  <c r="F157" i="6"/>
  <c r="D161" i="6"/>
  <c r="D164" i="6"/>
  <c r="E166" i="6"/>
  <c r="F168" i="6"/>
  <c r="G170" i="6"/>
  <c r="G172" i="6"/>
  <c r="G174" i="6"/>
  <c r="G176" i="6"/>
  <c r="G178" i="6"/>
  <c r="G180" i="6"/>
  <c r="G182" i="6"/>
  <c r="G184" i="6"/>
  <c r="G186" i="6"/>
  <c r="G188" i="6"/>
  <c r="G190" i="6"/>
  <c r="G192" i="6"/>
  <c r="G194" i="6"/>
  <c r="G196" i="6"/>
  <c r="G198" i="6"/>
  <c r="G200" i="6"/>
  <c r="G202" i="6"/>
  <c r="G204" i="6"/>
  <c r="G206" i="6"/>
  <c r="G208" i="6"/>
  <c r="G210" i="6"/>
  <c r="G212" i="6"/>
  <c r="G214" i="6"/>
  <c r="F216" i="6"/>
  <c r="F218" i="6"/>
  <c r="F220" i="6"/>
  <c r="F222" i="6"/>
  <c r="F224" i="6"/>
  <c r="F226" i="6"/>
  <c r="F228" i="6"/>
  <c r="F230" i="6"/>
  <c r="F232" i="6"/>
  <c r="F234" i="6"/>
  <c r="F236" i="6"/>
  <c r="F238" i="6"/>
  <c r="F240" i="6"/>
  <c r="F242" i="6"/>
  <c r="F244" i="6"/>
  <c r="F246" i="6"/>
  <c r="F248" i="6"/>
  <c r="F250" i="6"/>
  <c r="F252" i="6"/>
  <c r="F254" i="6"/>
  <c r="F256" i="6"/>
  <c r="F258" i="6"/>
  <c r="F260" i="6"/>
  <c r="F262" i="6"/>
  <c r="F264" i="6"/>
  <c r="F266" i="6"/>
  <c r="F268" i="6"/>
  <c r="E270" i="6"/>
  <c r="E6" i="6"/>
  <c r="E10" i="6"/>
  <c r="E14" i="6"/>
  <c r="E18" i="6"/>
  <c r="E22" i="6"/>
  <c r="D26" i="6"/>
  <c r="D30" i="6"/>
  <c r="D34" i="6"/>
  <c r="D38" i="6"/>
  <c r="G41" i="6"/>
  <c r="G45" i="6"/>
  <c r="G49" i="6"/>
  <c r="G53" i="6"/>
  <c r="G57" i="6"/>
  <c r="G61" i="6"/>
  <c r="G65" i="6"/>
  <c r="G69" i="6"/>
  <c r="G73" i="6"/>
  <c r="G77" i="6"/>
  <c r="G81" i="6"/>
  <c r="G85" i="6"/>
  <c r="G89" i="6"/>
  <c r="G93" i="6"/>
  <c r="G97" i="6"/>
  <c r="G101" i="6"/>
  <c r="G109" i="6"/>
  <c r="G113" i="6"/>
  <c r="G117" i="6"/>
  <c r="G121" i="6"/>
  <c r="G125" i="6"/>
  <c r="G129" i="6"/>
  <c r="E133" i="6"/>
  <c r="F135" i="6"/>
  <c r="D139" i="6"/>
  <c r="F142" i="6"/>
  <c r="E145" i="6"/>
  <c r="G148" i="6"/>
  <c r="F151" i="6"/>
  <c r="D155" i="6"/>
  <c r="F158" i="6"/>
  <c r="E161" i="6"/>
  <c r="E164" i="6"/>
  <c r="F166" i="6"/>
  <c r="G168" i="6"/>
  <c r="D171" i="6"/>
  <c r="D173" i="6"/>
  <c r="D175" i="6"/>
  <c r="D177" i="6"/>
  <c r="D179" i="6"/>
  <c r="D181" i="6"/>
  <c r="D183" i="6"/>
  <c r="D185" i="6"/>
  <c r="D187" i="6"/>
  <c r="D189" i="6"/>
  <c r="D191" i="6"/>
  <c r="D193" i="6"/>
  <c r="D195" i="6"/>
  <c r="D197" i="6"/>
  <c r="D199" i="6"/>
  <c r="D201" i="6"/>
  <c r="D203" i="6"/>
  <c r="D205" i="6"/>
  <c r="D207" i="6"/>
  <c r="D209" i="6"/>
  <c r="D211" i="6"/>
  <c r="D213" i="6"/>
  <c r="D215" i="6"/>
  <c r="G216" i="6"/>
  <c r="G218" i="6"/>
  <c r="G220" i="6"/>
  <c r="G222" i="6"/>
  <c r="G224" i="6"/>
  <c r="G226" i="6"/>
  <c r="G228" i="6"/>
  <c r="G230" i="6"/>
  <c r="G232" i="6"/>
  <c r="G234" i="6"/>
  <c r="G236" i="6"/>
  <c r="G238" i="6"/>
  <c r="G240" i="6"/>
  <c r="G242" i="6"/>
  <c r="G244" i="6"/>
  <c r="G246" i="6"/>
  <c r="F6" i="6"/>
  <c r="F10" i="6"/>
  <c r="F14" i="6"/>
  <c r="F18" i="6"/>
  <c r="F22" i="6"/>
  <c r="E26" i="6"/>
  <c r="E30" i="6"/>
  <c r="E34" i="6"/>
  <c r="E38" i="6"/>
  <c r="D42" i="6"/>
  <c r="D46" i="6"/>
  <c r="D50" i="6"/>
  <c r="D54" i="6"/>
  <c r="D58" i="6"/>
  <c r="D62" i="6"/>
  <c r="D66" i="6"/>
  <c r="D70" i="6"/>
  <c r="D74" i="6"/>
  <c r="D78" i="6"/>
  <c r="D82" i="6"/>
  <c r="D86" i="6"/>
  <c r="D90" i="6"/>
  <c r="D94" i="6"/>
  <c r="D98" i="6"/>
  <c r="D102" i="6"/>
  <c r="D106" i="6"/>
  <c r="D110" i="6"/>
  <c r="D114" i="6"/>
  <c r="D118" i="6"/>
  <c r="D122" i="6"/>
  <c r="D126" i="6"/>
  <c r="D130" i="6"/>
  <c r="F133" i="6"/>
  <c r="F136" i="6"/>
  <c r="E139" i="6"/>
  <c r="G142" i="6"/>
  <c r="F145" i="6"/>
  <c r="D149" i="6"/>
  <c r="F152" i="6"/>
  <c r="E155" i="6"/>
  <c r="G158" i="6"/>
  <c r="F161" i="6"/>
  <c r="F164" i="6"/>
  <c r="G166" i="6"/>
  <c r="D169" i="6"/>
  <c r="E171" i="6"/>
  <c r="E173" i="6"/>
  <c r="E175" i="6"/>
  <c r="E177" i="6"/>
  <c r="E179" i="6"/>
  <c r="E181" i="6"/>
  <c r="E183" i="6"/>
  <c r="E185" i="6"/>
  <c r="E187" i="6"/>
  <c r="E189" i="6"/>
  <c r="E191" i="6"/>
  <c r="E193" i="6"/>
  <c r="E195" i="6"/>
  <c r="E197" i="6"/>
  <c r="E199" i="6"/>
  <c r="E201" i="6"/>
  <c r="E203" i="6"/>
  <c r="E205" i="6"/>
  <c r="E207" i="6"/>
  <c r="E209" i="6"/>
  <c r="E211" i="6"/>
  <c r="E213" i="6"/>
  <c r="E215" i="6"/>
  <c r="D217" i="6"/>
  <c r="D219" i="6"/>
  <c r="D221" i="6"/>
  <c r="D223" i="6"/>
  <c r="D225" i="6"/>
  <c r="D227" i="6"/>
  <c r="D229" i="6"/>
  <c r="D231" i="6"/>
  <c r="D233" i="6"/>
  <c r="D235" i="6"/>
  <c r="D237" i="6"/>
  <c r="D239" i="6"/>
  <c r="D241" i="6"/>
  <c r="D243" i="6"/>
  <c r="D245" i="6"/>
  <c r="D247" i="6"/>
  <c r="D249" i="6"/>
  <c r="G6" i="6"/>
  <c r="G10" i="6"/>
  <c r="G14" i="6"/>
  <c r="G18" i="6"/>
  <c r="G22" i="6"/>
  <c r="F26" i="6"/>
  <c r="F30" i="6"/>
  <c r="F34" i="6"/>
  <c r="F38" i="6"/>
  <c r="E42" i="6"/>
  <c r="E46" i="6"/>
  <c r="E50" i="6"/>
  <c r="E54" i="6"/>
  <c r="E58" i="6"/>
  <c r="E62" i="6"/>
  <c r="E66" i="6"/>
  <c r="E70" i="6"/>
  <c r="E74" i="6"/>
  <c r="E78" i="6"/>
  <c r="E82" i="6"/>
  <c r="E86" i="6"/>
  <c r="E90" i="6"/>
  <c r="E94" i="6"/>
  <c r="E98" i="6"/>
  <c r="E102" i="6"/>
  <c r="E106" i="6"/>
  <c r="E110" i="6"/>
  <c r="E114" i="6"/>
  <c r="E118" i="6"/>
  <c r="E122" i="6"/>
  <c r="E126" i="6"/>
  <c r="E130" i="6"/>
  <c r="G133" i="6"/>
  <c r="G136" i="6"/>
  <c r="F139" i="6"/>
  <c r="D143" i="6"/>
  <c r="F146" i="6"/>
  <c r="E149" i="6"/>
  <c r="G152" i="6"/>
  <c r="F155" i="6"/>
  <c r="D159" i="6"/>
  <c r="F162" i="6"/>
  <c r="G164" i="6"/>
  <c r="D167" i="6"/>
  <c r="E169" i="6"/>
  <c r="F171" i="6"/>
  <c r="F173" i="6"/>
  <c r="F175" i="6"/>
  <c r="F177" i="6"/>
  <c r="F179" i="6"/>
  <c r="F181" i="6"/>
  <c r="D8" i="6"/>
  <c r="D12" i="6"/>
  <c r="D16" i="6"/>
  <c r="D20" i="6"/>
  <c r="D24" i="6"/>
  <c r="G27" i="6"/>
  <c r="G31" i="6"/>
  <c r="E8" i="6"/>
  <c r="E12" i="6"/>
  <c r="E16" i="6"/>
  <c r="E20" i="6"/>
  <c r="E24" i="6"/>
  <c r="D28" i="6"/>
  <c r="D32" i="6"/>
  <c r="F8" i="6"/>
  <c r="F12" i="6"/>
  <c r="F16" i="6"/>
  <c r="F20" i="6"/>
  <c r="F24" i="6"/>
  <c r="E28" i="6"/>
  <c r="E32" i="6"/>
  <c r="G8" i="6"/>
  <c r="G12" i="6"/>
  <c r="G16" i="6"/>
  <c r="G20" i="6"/>
  <c r="G24" i="6"/>
  <c r="F28" i="6"/>
  <c r="F32" i="6"/>
  <c r="G35" i="6"/>
  <c r="F43" i="6"/>
  <c r="F51" i="6"/>
  <c r="F59" i="6"/>
  <c r="F67" i="6"/>
  <c r="F75" i="6"/>
  <c r="F83" i="6"/>
  <c r="F91" i="6"/>
  <c r="F99" i="6"/>
  <c r="F107" i="6"/>
  <c r="F115" i="6"/>
  <c r="F123" i="6"/>
  <c r="F131" i="6"/>
  <c r="D137" i="6"/>
  <c r="E143" i="6"/>
  <c r="F149" i="6"/>
  <c r="F156" i="6"/>
  <c r="G162" i="6"/>
  <c r="E167" i="6"/>
  <c r="G171" i="6"/>
  <c r="G175" i="6"/>
  <c r="G179" i="6"/>
  <c r="F183" i="6"/>
  <c r="E186" i="6"/>
  <c r="G189" i="6"/>
  <c r="F192" i="6"/>
  <c r="D196" i="6"/>
  <c r="F199" i="6"/>
  <c r="E202" i="6"/>
  <c r="G205" i="6"/>
  <c r="F208" i="6"/>
  <c r="D212" i="6"/>
  <c r="F215" i="6"/>
  <c r="D218" i="6"/>
  <c r="F221" i="6"/>
  <c r="E224" i="6"/>
  <c r="G227" i="6"/>
  <c r="E231" i="6"/>
  <c r="D234" i="6"/>
  <c r="F237" i="6"/>
  <c r="E240" i="6"/>
  <c r="G243" i="6"/>
  <c r="E247" i="6"/>
  <c r="G249" i="6"/>
  <c r="D252" i="6"/>
  <c r="E254" i="6"/>
  <c r="G256" i="6"/>
  <c r="D259" i="6"/>
  <c r="E261" i="6"/>
  <c r="F263" i="6"/>
  <c r="G265" i="6"/>
  <c r="D268" i="6"/>
  <c r="D270" i="6"/>
  <c r="E272" i="6"/>
  <c r="E274" i="6"/>
  <c r="B276" i="6"/>
  <c r="F277" i="6"/>
  <c r="D279" i="6"/>
  <c r="G280" i="6"/>
  <c r="E282" i="6"/>
  <c r="B284" i="6"/>
  <c r="F285" i="6"/>
  <c r="D287" i="6"/>
  <c r="G288" i="6"/>
  <c r="E290" i="6"/>
  <c r="B292" i="6"/>
  <c r="F293" i="6"/>
  <c r="D295" i="6"/>
  <c r="G296" i="6"/>
  <c r="E298" i="6"/>
  <c r="B300" i="6"/>
  <c r="F301" i="6"/>
  <c r="D303" i="6"/>
  <c r="G304" i="6"/>
  <c r="E306" i="6"/>
  <c r="B308" i="6"/>
  <c r="F309" i="6"/>
  <c r="D311" i="6"/>
  <c r="G312" i="6"/>
  <c r="E314" i="6"/>
  <c r="B316" i="6"/>
  <c r="F317" i="6"/>
  <c r="D319" i="6"/>
  <c r="G320" i="6"/>
  <c r="E322" i="6"/>
  <c r="B324" i="6"/>
  <c r="F325" i="6"/>
  <c r="D327" i="6"/>
  <c r="G328" i="6"/>
  <c r="D36" i="6"/>
  <c r="G43" i="6"/>
  <c r="G51" i="6"/>
  <c r="G59" i="6"/>
  <c r="G67" i="6"/>
  <c r="G75" i="6"/>
  <c r="G83" i="6"/>
  <c r="G91" i="6"/>
  <c r="G99" i="6"/>
  <c r="G107" i="6"/>
  <c r="G115" i="6"/>
  <c r="G123" i="6"/>
  <c r="G131" i="6"/>
  <c r="E137" i="6"/>
  <c r="F143" i="6"/>
  <c r="F150" i="6"/>
  <c r="G156" i="6"/>
  <c r="D163" i="6"/>
  <c r="F167" i="6"/>
  <c r="D172" i="6"/>
  <c r="D176" i="6"/>
  <c r="D180" i="6"/>
  <c r="G183" i="6"/>
  <c r="F186" i="6"/>
  <c r="D190" i="6"/>
  <c r="F193" i="6"/>
  <c r="E196" i="6"/>
  <c r="G199" i="6"/>
  <c r="F202" i="6"/>
  <c r="D206" i="6"/>
  <c r="F209" i="6"/>
  <c r="E212" i="6"/>
  <c r="G215" i="6"/>
  <c r="E218" i="6"/>
  <c r="G221" i="6"/>
  <c r="E225" i="6"/>
  <c r="D228" i="6"/>
  <c r="F231" i="6"/>
  <c r="E234" i="6"/>
  <c r="G237" i="6"/>
  <c r="E241" i="6"/>
  <c r="D244" i="6"/>
  <c r="F247" i="6"/>
  <c r="D250" i="6"/>
  <c r="E252" i="6"/>
  <c r="G254" i="6"/>
  <c r="D257" i="6"/>
  <c r="E259" i="6"/>
  <c r="F261" i="6"/>
  <c r="G263" i="6"/>
  <c r="D266" i="6"/>
  <c r="E268" i="6"/>
  <c r="F270" i="6"/>
  <c r="F272" i="6"/>
  <c r="F274" i="6"/>
  <c r="D276" i="6"/>
  <c r="G277" i="6"/>
  <c r="E279" i="6"/>
  <c r="B281" i="6"/>
  <c r="F282" i="6"/>
  <c r="D284" i="6"/>
  <c r="G285" i="6"/>
  <c r="E287" i="6"/>
  <c r="B289" i="6"/>
  <c r="F290" i="6"/>
  <c r="D292" i="6"/>
  <c r="G293" i="6"/>
  <c r="E295" i="6"/>
  <c r="B297" i="6"/>
  <c r="F298" i="6"/>
  <c r="D300" i="6"/>
  <c r="G301" i="6"/>
  <c r="E303" i="6"/>
  <c r="B305" i="6"/>
  <c r="F306" i="6"/>
  <c r="D308" i="6"/>
  <c r="G309" i="6"/>
  <c r="E311" i="6"/>
  <c r="B313" i="6"/>
  <c r="F314" i="6"/>
  <c r="D316" i="6"/>
  <c r="G317" i="6"/>
  <c r="E319" i="6"/>
  <c r="B321" i="6"/>
  <c r="F322" i="6"/>
  <c r="E36" i="6"/>
  <c r="D44" i="6"/>
  <c r="D52" i="6"/>
  <c r="D60" i="6"/>
  <c r="D68" i="6"/>
  <c r="D76" i="6"/>
  <c r="D84" i="6"/>
  <c r="D92" i="6"/>
  <c r="D100" i="6"/>
  <c r="D108" i="6"/>
  <c r="D116" i="6"/>
  <c r="D124" i="6"/>
  <c r="D132" i="6"/>
  <c r="F137" i="6"/>
  <c r="F144" i="6"/>
  <c r="G150" i="6"/>
  <c r="D157" i="6"/>
  <c r="E163" i="6"/>
  <c r="D168" i="6"/>
  <c r="E172" i="6"/>
  <c r="E176" i="6"/>
  <c r="E180" i="6"/>
  <c r="D184" i="6"/>
  <c r="F187" i="6"/>
  <c r="E190" i="6"/>
  <c r="G193" i="6"/>
  <c r="F196" i="6"/>
  <c r="D200" i="6"/>
  <c r="F203" i="6"/>
  <c r="E206" i="6"/>
  <c r="G209" i="6"/>
  <c r="F212" i="6"/>
  <c r="B216" i="6"/>
  <c r="E219" i="6"/>
  <c r="D222" i="6"/>
  <c r="F225" i="6"/>
  <c r="E228" i="6"/>
  <c r="G231" i="6"/>
  <c r="E235" i="6"/>
  <c r="D238" i="6"/>
  <c r="F241" i="6"/>
  <c r="E244" i="6"/>
  <c r="G247" i="6"/>
  <c r="E250" i="6"/>
  <c r="G252" i="6"/>
  <c r="D255" i="6"/>
  <c r="E257" i="6"/>
  <c r="F259" i="6"/>
  <c r="G261" i="6"/>
  <c r="D264" i="6"/>
  <c r="E266" i="6"/>
  <c r="G268" i="6"/>
  <c r="G270" i="6"/>
  <c r="G272" i="6"/>
  <c r="G274" i="6"/>
  <c r="E276" i="6"/>
  <c r="B278" i="6"/>
  <c r="F279" i="6"/>
  <c r="D281" i="6"/>
  <c r="G282" i="6"/>
  <c r="E284" i="6"/>
  <c r="B286" i="6"/>
  <c r="F287" i="6"/>
  <c r="D289" i="6"/>
  <c r="G290" i="6"/>
  <c r="E292" i="6"/>
  <c r="B294" i="6"/>
  <c r="F295" i="6"/>
  <c r="D297" i="6"/>
  <c r="G298" i="6"/>
  <c r="E300" i="6"/>
  <c r="B302" i="6"/>
  <c r="F303" i="6"/>
  <c r="D305" i="6"/>
  <c r="G306" i="6"/>
  <c r="E308" i="6"/>
  <c r="B310" i="6"/>
  <c r="F311" i="6"/>
  <c r="D313" i="6"/>
  <c r="G314" i="6"/>
  <c r="E316" i="6"/>
  <c r="B318" i="6"/>
  <c r="F319" i="6"/>
  <c r="D321" i="6"/>
  <c r="G322" i="6"/>
  <c r="E324" i="6"/>
  <c r="B326" i="6"/>
  <c r="F36" i="6"/>
  <c r="E44" i="6"/>
  <c r="E52" i="6"/>
  <c r="E60" i="6"/>
  <c r="E68" i="6"/>
  <c r="E76" i="6"/>
  <c r="E84" i="6"/>
  <c r="E92" i="6"/>
  <c r="E100" i="6"/>
  <c r="E108" i="6"/>
  <c r="E116" i="6"/>
  <c r="E124" i="6"/>
  <c r="G39" i="6"/>
  <c r="F47" i="6"/>
  <c r="F55" i="6"/>
  <c r="F63" i="6"/>
  <c r="F71" i="6"/>
  <c r="F79" i="6"/>
  <c r="F87" i="6"/>
  <c r="F95" i="6"/>
  <c r="F103" i="6"/>
  <c r="F111" i="6"/>
  <c r="F119" i="6"/>
  <c r="F127" i="6"/>
  <c r="B40" i="6"/>
  <c r="G47" i="6"/>
  <c r="G55" i="6"/>
  <c r="G63" i="6"/>
  <c r="G71" i="6"/>
  <c r="G79" i="6"/>
  <c r="G87" i="6"/>
  <c r="G95" i="6"/>
  <c r="G103" i="6"/>
  <c r="G111" i="6"/>
  <c r="G119" i="6"/>
  <c r="G127" i="6"/>
  <c r="D40" i="6"/>
  <c r="D48" i="6"/>
  <c r="D56" i="6"/>
  <c r="D64" i="6"/>
  <c r="D72" i="6"/>
  <c r="D80" i="6"/>
  <c r="E40" i="6"/>
  <c r="E48" i="6"/>
  <c r="E56" i="6"/>
  <c r="E64" i="6"/>
  <c r="E72" i="6"/>
  <c r="E80" i="6"/>
  <c r="E88" i="6"/>
  <c r="E96" i="6"/>
  <c r="E104" i="6"/>
  <c r="E348" i="6"/>
  <c r="G346" i="6"/>
  <c r="D345" i="6"/>
  <c r="F343" i="6"/>
  <c r="B342" i="6"/>
  <c r="E340" i="6"/>
  <c r="G338" i="6"/>
  <c r="D337" i="6"/>
  <c r="F335" i="6"/>
  <c r="B334" i="6"/>
  <c r="E332" i="6"/>
  <c r="G330" i="6"/>
  <c r="D329" i="6"/>
  <c r="E327" i="6"/>
  <c r="D325" i="6"/>
  <c r="D323" i="6"/>
  <c r="E320" i="6"/>
  <c r="D318" i="6"/>
  <c r="E315" i="6"/>
  <c r="F312" i="6"/>
  <c r="E310" i="6"/>
  <c r="F307" i="6"/>
  <c r="E305" i="6"/>
  <c r="F302" i="6"/>
  <c r="G299" i="6"/>
  <c r="F297" i="6"/>
  <c r="G294" i="6"/>
  <c r="F292" i="6"/>
  <c r="G289" i="6"/>
  <c r="B287" i="6"/>
  <c r="G284" i="6"/>
  <c r="B282" i="6"/>
  <c r="G279" i="6"/>
  <c r="B277" i="6"/>
  <c r="D274" i="6"/>
  <c r="E271" i="6"/>
  <c r="F267" i="6"/>
  <c r="E264" i="6"/>
  <c r="E260" i="6"/>
  <c r="E256" i="6"/>
  <c r="E253" i="6"/>
  <c r="E249" i="6"/>
  <c r="E245" i="6"/>
  <c r="F239" i="6"/>
  <c r="G233" i="6"/>
  <c r="F229" i="6"/>
  <c r="G223" i="6"/>
  <c r="F219" i="6"/>
  <c r="D214" i="6"/>
  <c r="E208" i="6"/>
  <c r="D204" i="6"/>
  <c r="E198" i="6"/>
  <c r="D194" i="6"/>
  <c r="E188" i="6"/>
  <c r="F182" i="6"/>
  <c r="G177" i="6"/>
  <c r="E170" i="6"/>
  <c r="F163" i="6"/>
  <c r="E153" i="6"/>
  <c r="E141" i="6"/>
  <c r="B134" i="6"/>
  <c r="D104" i="6"/>
  <c r="B35" i="6"/>
  <c r="B52" i="6"/>
  <c r="B68" i="6"/>
  <c r="B84" i="6"/>
  <c r="B100" i="6"/>
  <c r="B116" i="6"/>
  <c r="B132" i="6"/>
  <c r="B151" i="6"/>
  <c r="B167" i="6"/>
  <c r="B186" i="6"/>
  <c r="B204" i="6"/>
  <c r="B236" i="6"/>
  <c r="B260" i="6"/>
  <c r="B53" i="6"/>
  <c r="B77" i="6"/>
  <c r="B85" i="6"/>
  <c r="B93" i="6"/>
  <c r="B101" i="6"/>
  <c r="B109" i="6"/>
  <c r="B117" i="6"/>
  <c r="B125" i="6"/>
  <c r="B136" i="6"/>
  <c r="B144" i="6"/>
  <c r="B152" i="6"/>
  <c r="B160" i="6"/>
  <c r="B168" i="6"/>
  <c r="B176" i="6"/>
  <c r="B187" i="6"/>
  <c r="B196" i="6"/>
  <c r="B205" i="6"/>
  <c r="B224" i="6"/>
  <c r="B237" i="6"/>
  <c r="B245" i="6"/>
  <c r="B253" i="6"/>
  <c r="B261" i="6"/>
  <c r="B269" i="6"/>
  <c r="D348" i="6"/>
  <c r="F346" i="6"/>
  <c r="B345" i="6"/>
  <c r="E343" i="6"/>
  <c r="G341" i="6"/>
  <c r="D340" i="6"/>
  <c r="F338" i="6"/>
  <c r="B337" i="6"/>
  <c r="E335" i="6"/>
  <c r="G333" i="6"/>
  <c r="D332" i="6"/>
  <c r="F330" i="6"/>
  <c r="B329" i="6"/>
  <c r="B327" i="6"/>
  <c r="B325" i="6"/>
  <c r="B323" i="6"/>
  <c r="D320" i="6"/>
  <c r="E317" i="6"/>
  <c r="D315" i="6"/>
  <c r="E312" i="6"/>
  <c r="D310" i="6"/>
  <c r="E307" i="6"/>
  <c r="F304" i="6"/>
  <c r="E302" i="6"/>
  <c r="F299" i="6"/>
  <c r="E297" i="6"/>
  <c r="F294" i="6"/>
  <c r="G291" i="6"/>
  <c r="F289" i="6"/>
  <c r="G286" i="6"/>
  <c r="F284" i="6"/>
  <c r="G281" i="6"/>
  <c r="B279" i="6"/>
  <c r="G276" i="6"/>
  <c r="G273" i="6"/>
  <c r="D271" i="6"/>
  <c r="E267" i="6"/>
  <c r="E263" i="6"/>
  <c r="D260" i="6"/>
  <c r="D256" i="6"/>
  <c r="D253" i="6"/>
  <c r="G248" i="6"/>
  <c r="F243" i="6"/>
  <c r="E239" i="6"/>
  <c r="F233" i="6"/>
  <c r="E229" i="6"/>
  <c r="F223" i="6"/>
  <c r="G217" i="6"/>
  <c r="G213" i="6"/>
  <c r="D208" i="6"/>
  <c r="G203" i="6"/>
  <c r="D198" i="6"/>
  <c r="E192" i="6"/>
  <c r="D188" i="6"/>
  <c r="E182" i="6"/>
  <c r="F176" i="6"/>
  <c r="D170" i="6"/>
  <c r="G160" i="6"/>
  <c r="D153" i="6"/>
  <c r="D141" i="6"/>
  <c r="E132" i="6"/>
  <c r="D96" i="6"/>
  <c r="G343" i="6"/>
  <c r="D342" i="6"/>
  <c r="F340" i="6"/>
  <c r="B339" i="6"/>
  <c r="E337" i="6"/>
  <c r="G335" i="6"/>
  <c r="D334" i="6"/>
  <c r="F332" i="6"/>
  <c r="B331" i="6"/>
  <c r="E329" i="6"/>
  <c r="F327" i="6"/>
  <c r="E325" i="6"/>
  <c r="E323" i="6"/>
  <c r="F320" i="6"/>
  <c r="E318" i="6"/>
  <c r="F315" i="6"/>
  <c r="E313" i="6"/>
  <c r="F310" i="6"/>
  <c r="G307" i="6"/>
  <c r="F305" i="6"/>
  <c r="G302" i="6"/>
  <c r="F300" i="6"/>
  <c r="G297" i="6"/>
  <c r="B295" i="6"/>
  <c r="G292" i="6"/>
  <c r="B290" i="6"/>
  <c r="G287" i="6"/>
  <c r="B285" i="6"/>
  <c r="D282" i="6"/>
  <c r="B280" i="6"/>
  <c r="D277" i="6"/>
  <c r="B275" i="6"/>
  <c r="F271" i="6"/>
  <c r="G267" i="6"/>
  <c r="G264" i="6"/>
  <c r="G260" i="6"/>
  <c r="F257" i="6"/>
  <c r="F253" i="6"/>
  <c r="F249" i="6"/>
  <c r="F245" i="6"/>
  <c r="G239" i="6"/>
  <c r="F235" i="6"/>
  <c r="G229" i="6"/>
  <c r="D224" i="6"/>
  <c r="G219" i="6"/>
  <c r="E214" i="6"/>
  <c r="D210" i="6"/>
  <c r="E204" i="6"/>
  <c r="F198" i="6"/>
  <c r="E194" i="6"/>
  <c r="F188" i="6"/>
  <c r="E184" i="6"/>
  <c r="D178" i="6"/>
  <c r="F170" i="6"/>
  <c r="D165" i="6"/>
  <c r="F153" i="6"/>
  <c r="B23" i="6"/>
  <c r="B44" i="6"/>
  <c r="B60" i="6"/>
  <c r="B76" i="6"/>
  <c r="B92" i="6"/>
  <c r="B108" i="6"/>
  <c r="B124" i="6"/>
  <c r="B143" i="6"/>
  <c r="B159" i="6"/>
  <c r="B175" i="6"/>
  <c r="B195" i="6"/>
  <c r="B222" i="6"/>
  <c r="B244" i="6"/>
  <c r="B252" i="6"/>
  <c r="B268" i="6"/>
  <c r="B14" i="6"/>
  <c r="B24" i="6"/>
  <c r="B36" i="6"/>
  <c r="B45" i="6"/>
  <c r="B61" i="6"/>
  <c r="B69" i="6"/>
  <c r="B3" i="6"/>
  <c r="B15" i="6"/>
  <c r="B27" i="6"/>
  <c r="B37" i="6"/>
  <c r="B46" i="6"/>
  <c r="B54" i="6"/>
  <c r="B62" i="6"/>
  <c r="B70" i="6"/>
  <c r="B78" i="6"/>
  <c r="B86" i="6"/>
  <c r="B94" i="6"/>
  <c r="B102" i="6"/>
  <c r="B110" i="6"/>
  <c r="B118" i="6"/>
  <c r="B126" i="6"/>
  <c r="B137" i="6"/>
  <c r="B145" i="6"/>
  <c r="B153" i="6"/>
  <c r="B161" i="6"/>
  <c r="B169" i="6"/>
  <c r="B177" i="6"/>
  <c r="B188" i="6"/>
  <c r="B197" i="6"/>
  <c r="B206" i="6"/>
  <c r="B225" i="6"/>
  <c r="B238" i="6"/>
  <c r="B246" i="6"/>
  <c r="B254" i="6"/>
  <c r="B262" i="6"/>
  <c r="B271" i="6"/>
  <c r="B348" i="6"/>
  <c r="E346" i="6"/>
  <c r="G344" i="6"/>
  <c r="D343" i="6"/>
  <c r="F341" i="6"/>
  <c r="B340" i="6"/>
  <c r="E338" i="6"/>
  <c r="G336" i="6"/>
  <c r="D335" i="6"/>
  <c r="F333" i="6"/>
  <c r="B332" i="6"/>
  <c r="E330" i="6"/>
  <c r="F328" i="6"/>
  <c r="G326" i="6"/>
  <c r="G324" i="6"/>
  <c r="D322" i="6"/>
  <c r="B320" i="6"/>
  <c r="D317" i="6"/>
  <c r="B315" i="6"/>
  <c r="D312" i="6"/>
  <c r="E309" i="6"/>
  <c r="D307" i="6"/>
  <c r="E304" i="6"/>
  <c r="D302" i="6"/>
  <c r="E299" i="6"/>
  <c r="F296" i="6"/>
  <c r="E294" i="6"/>
  <c r="F291" i="6"/>
  <c r="E289" i="6"/>
  <c r="F286" i="6"/>
  <c r="G283" i="6"/>
  <c r="F281" i="6"/>
  <c r="G278" i="6"/>
  <c r="F276" i="6"/>
  <c r="F273" i="6"/>
  <c r="B270" i="6"/>
  <c r="D267" i="6"/>
  <c r="D263" i="6"/>
  <c r="G259" i="6"/>
  <c r="G255" i="6"/>
  <c r="G251" i="6"/>
  <c r="E248" i="6"/>
  <c r="E243" i="6"/>
  <c r="E238" i="6"/>
  <c r="E233" i="6"/>
  <c r="F227" i="6"/>
  <c r="E223" i="6"/>
  <c r="F217" i="6"/>
  <c r="F213" i="6"/>
  <c r="G207" i="6"/>
  <c r="D202" i="6"/>
  <c r="G197" i="6"/>
  <c r="D192" i="6"/>
  <c r="G187" i="6"/>
  <c r="D182" i="6"/>
  <c r="F174" i="6"/>
  <c r="F169" i="6"/>
  <c r="F160" i="6"/>
  <c r="D151" i="6"/>
  <c r="G140" i="6"/>
  <c r="E128" i="6"/>
  <c r="D88" i="6"/>
  <c r="F347" i="10"/>
  <c r="C329" i="10"/>
  <c r="E318" i="10"/>
  <c r="F307" i="10"/>
  <c r="C305" i="10"/>
  <c r="E302" i="10"/>
  <c r="F299" i="10"/>
  <c r="C297" i="10"/>
  <c r="E294" i="10"/>
  <c r="F291" i="10"/>
  <c r="C289" i="10"/>
  <c r="E286" i="10"/>
  <c r="F283" i="10"/>
  <c r="C281" i="10"/>
  <c r="E278" i="10"/>
  <c r="F275" i="10"/>
  <c r="C273" i="10"/>
  <c r="E270" i="10"/>
  <c r="F267" i="10"/>
  <c r="C265" i="10"/>
  <c r="E262" i="10"/>
  <c r="F259" i="10"/>
  <c r="C257" i="10"/>
  <c r="E254" i="10"/>
  <c r="F251" i="10"/>
  <c r="C249" i="10"/>
  <c r="E246" i="10"/>
  <c r="F243" i="10"/>
  <c r="C241" i="10"/>
  <c r="E238" i="10"/>
  <c r="C235" i="10"/>
  <c r="E231" i="10"/>
  <c r="F226" i="10"/>
  <c r="C223" i="10"/>
  <c r="E218" i="10"/>
  <c r="F213" i="10"/>
  <c r="C210" i="10"/>
  <c r="E205" i="10"/>
  <c r="F201" i="10"/>
  <c r="C197" i="10"/>
  <c r="E192" i="10"/>
  <c r="F188" i="10"/>
  <c r="C184" i="10"/>
  <c r="E180" i="10"/>
  <c r="F175" i="10"/>
  <c r="C171" i="10"/>
  <c r="E167" i="10"/>
  <c r="F162" i="10"/>
  <c r="C159" i="10"/>
  <c r="E154" i="10"/>
  <c r="F149" i="10"/>
  <c r="F145" i="10"/>
  <c r="E140" i="10"/>
  <c r="E136" i="10"/>
  <c r="C131" i="10"/>
  <c r="F125" i="10"/>
  <c r="E121" i="10"/>
  <c r="E115" i="10"/>
  <c r="C110" i="10"/>
  <c r="E102" i="10"/>
  <c r="F94" i="10"/>
  <c r="C89" i="10"/>
  <c r="E81" i="10"/>
  <c r="F75" i="10"/>
  <c r="C68" i="10"/>
  <c r="E60" i="10"/>
  <c r="F54" i="10"/>
  <c r="C47" i="10"/>
  <c r="E41" i="10"/>
  <c r="F33" i="10"/>
  <c r="C27" i="10"/>
  <c r="C20" i="10"/>
  <c r="F11" i="10"/>
  <c r="E3" i="10"/>
  <c r="G121" i="10"/>
  <c r="G85" i="10"/>
  <c r="G37" i="10"/>
  <c r="G242" i="10"/>
  <c r="F339" i="10"/>
  <c r="E326" i="10"/>
  <c r="E339" i="10"/>
  <c r="F312" i="10"/>
  <c r="C294" i="10"/>
  <c r="C286" i="10"/>
  <c r="F280" i="10"/>
  <c r="E267" i="10"/>
  <c r="C262" i="10"/>
  <c r="E259" i="10"/>
  <c r="F256" i="10"/>
  <c r="C254" i="10"/>
  <c r="E251" i="10"/>
  <c r="F248" i="10"/>
  <c r="C246" i="10"/>
  <c r="E243" i="10"/>
  <c r="F240" i="10"/>
  <c r="C238" i="10"/>
  <c r="F234" i="10"/>
  <c r="C231" i="10"/>
  <c r="E226" i="10"/>
  <c r="F221" i="10"/>
  <c r="C218" i="10"/>
  <c r="E213" i="10"/>
  <c r="F209" i="10"/>
  <c r="C205" i="10"/>
  <c r="E200" i="10"/>
  <c r="F196" i="10"/>
  <c r="C192" i="10"/>
  <c r="E188" i="10"/>
  <c r="F183" i="10"/>
  <c r="C179" i="10"/>
  <c r="E175" i="10"/>
  <c r="F170" i="10"/>
  <c r="C167" i="10"/>
  <c r="E162" i="10"/>
  <c r="F157" i="10"/>
  <c r="C154" i="10"/>
  <c r="E149" i="10"/>
  <c r="E145" i="10"/>
  <c r="C140" i="10"/>
  <c r="F134" i="10"/>
  <c r="F130" i="10"/>
  <c r="E125" i="10"/>
  <c r="C121" i="10"/>
  <c r="C115" i="10"/>
  <c r="F107" i="10"/>
  <c r="C102" i="10"/>
  <c r="E94" i="10"/>
  <c r="F88" i="10"/>
  <c r="C81" i="10"/>
  <c r="E73" i="10"/>
  <c r="F67" i="10"/>
  <c r="C60" i="10"/>
  <c r="E54" i="10"/>
  <c r="F46" i="10"/>
  <c r="C39" i="10"/>
  <c r="E33" i="10"/>
  <c r="F25" i="10"/>
  <c r="E17" i="10"/>
  <c r="C9" i="10"/>
  <c r="G144" i="10"/>
  <c r="G111" i="10"/>
  <c r="G72" i="10"/>
  <c r="G22" i="10"/>
  <c r="C337" i="10"/>
  <c r="F323" i="10"/>
  <c r="C334" i="10"/>
  <c r="C310" i="10"/>
  <c r="E291" i="10"/>
  <c r="C278" i="10"/>
  <c r="C339" i="10"/>
  <c r="F317" i="10"/>
  <c r="C291" i="10"/>
  <c r="C259" i="10"/>
  <c r="C226" i="10"/>
  <c r="F204" i="10"/>
  <c r="C200" i="10"/>
  <c r="E196" i="10"/>
  <c r="C175" i="10"/>
  <c r="E170" i="10"/>
  <c r="F165" i="10"/>
  <c r="C162" i="10"/>
  <c r="E157" i="10"/>
  <c r="F153" i="10"/>
  <c r="C149" i="10"/>
  <c r="C144" i="10"/>
  <c r="F139" i="10"/>
  <c r="E134" i="10"/>
  <c r="E130" i="10"/>
  <c r="C125" i="10"/>
  <c r="C119" i="10"/>
  <c r="F114" i="10"/>
  <c r="E107" i="10"/>
  <c r="F101" i="10"/>
  <c r="C94" i="10"/>
  <c r="E86" i="10"/>
  <c r="F80" i="10"/>
  <c r="C73" i="10"/>
  <c r="E67" i="10"/>
  <c r="F59" i="10"/>
  <c r="C52" i="10"/>
  <c r="E46" i="10"/>
  <c r="F38" i="10"/>
  <c r="C33" i="10"/>
  <c r="E25" i="10"/>
  <c r="C17" i="10"/>
  <c r="F8" i="10"/>
  <c r="G143" i="10"/>
  <c r="G110" i="10"/>
  <c r="G71" i="10"/>
  <c r="G21" i="10"/>
  <c r="E342" i="10"/>
  <c r="C321" i="10"/>
  <c r="F336" i="10"/>
  <c r="E307" i="10"/>
  <c r="F288" i="10"/>
  <c r="F264" i="10"/>
  <c r="C183" i="10"/>
  <c r="E99" i="10"/>
  <c r="F72" i="10"/>
  <c r="C65" i="10"/>
  <c r="F51" i="10"/>
  <c r="C25" i="10"/>
  <c r="F16" i="10"/>
  <c r="E8" i="10"/>
  <c r="G139" i="10"/>
  <c r="G109" i="10"/>
  <c r="G70" i="10"/>
  <c r="G20" i="10"/>
  <c r="F331" i="10"/>
  <c r="E310" i="10"/>
  <c r="F344" i="10"/>
  <c r="F328" i="10"/>
  <c r="F320" i="10"/>
  <c r="F304" i="10"/>
  <c r="E283" i="10"/>
  <c r="F341" i="10"/>
  <c r="F325" i="10"/>
  <c r="C307" i="10"/>
  <c r="F293" i="10"/>
  <c r="F277" i="10"/>
  <c r="E264" i="10"/>
  <c r="C251" i="10"/>
  <c r="E240" i="10"/>
  <c r="F217" i="10"/>
  <c r="F191" i="10"/>
  <c r="F338" i="10"/>
  <c r="E325" i="10"/>
  <c r="C312" i="10"/>
  <c r="F298" i="10"/>
  <c r="E285" i="10"/>
  <c r="E269" i="10"/>
  <c r="F258" i="10"/>
  <c r="E245" i="10"/>
  <c r="C234" i="10"/>
  <c r="E216" i="10"/>
  <c r="F199" i="10"/>
  <c r="E178" i="10"/>
  <c r="C157" i="10"/>
  <c r="C134" i="10"/>
  <c r="F118" i="10"/>
  <c r="C86" i="10"/>
  <c r="E59" i="10"/>
  <c r="C341" i="10"/>
  <c r="E322" i="10"/>
  <c r="F311" i="10"/>
  <c r="C301" i="10"/>
  <c r="E290" i="10"/>
  <c r="C277" i="10"/>
  <c r="F263" i="10"/>
  <c r="F239" i="10"/>
  <c r="C216" i="10"/>
  <c r="E199" i="10"/>
  <c r="C191" i="10"/>
  <c r="F181" i="10"/>
  <c r="C178" i="10"/>
  <c r="E173" i="10"/>
  <c r="F169" i="10"/>
  <c r="C165" i="10"/>
  <c r="E160" i="10"/>
  <c r="F156" i="10"/>
  <c r="C152" i="10"/>
  <c r="F137" i="10"/>
  <c r="F133" i="10"/>
  <c r="E128" i="10"/>
  <c r="C124" i="10"/>
  <c r="E112" i="10"/>
  <c r="F105" i="10"/>
  <c r="C99" i="10"/>
  <c r="E92" i="10"/>
  <c r="F85" i="10"/>
  <c r="C78" i="10"/>
  <c r="E72" i="10"/>
  <c r="F64" i="10"/>
  <c r="C59" i="10"/>
  <c r="E51" i="10"/>
  <c r="F43" i="10"/>
  <c r="C38" i="10"/>
  <c r="E30" i="10"/>
  <c r="F24" i="10"/>
  <c r="E16" i="10"/>
  <c r="C7" i="10"/>
  <c r="G138" i="10"/>
  <c r="G103" i="10"/>
  <c r="G62" i="10"/>
  <c r="G12" i="10"/>
  <c r="E334" i="10"/>
  <c r="F315" i="10"/>
  <c r="E347" i="10"/>
  <c r="E323" i="10"/>
  <c r="C302" i="10"/>
  <c r="F272" i="10"/>
  <c r="E336" i="10"/>
  <c r="C331" i="10"/>
  <c r="E320" i="10"/>
  <c r="E312" i="10"/>
  <c r="C299" i="10"/>
  <c r="F285" i="10"/>
  <c r="C275" i="10"/>
  <c r="C267" i="10"/>
  <c r="F253" i="10"/>
  <c r="F245" i="10"/>
  <c r="F229" i="10"/>
  <c r="E208" i="10"/>
  <c r="C187" i="10"/>
  <c r="E341" i="10"/>
  <c r="F330" i="10"/>
  <c r="E317" i="10"/>
  <c r="C304" i="10"/>
  <c r="F290" i="10"/>
  <c r="E277" i="10"/>
  <c r="F266" i="10"/>
  <c r="C256" i="10"/>
  <c r="C248" i="10"/>
  <c r="E237" i="10"/>
  <c r="F225" i="10"/>
  <c r="C208" i="10"/>
  <c r="E191" i="10"/>
  <c r="C170" i="10"/>
  <c r="E152" i="10"/>
  <c r="E139" i="10"/>
  <c r="E124" i="10"/>
  <c r="F93" i="10"/>
  <c r="E38" i="10"/>
  <c r="E346" i="10"/>
  <c r="E338" i="10"/>
  <c r="F327" i="10"/>
  <c r="C317" i="10"/>
  <c r="F303" i="10"/>
  <c r="C293" i="10"/>
  <c r="E282" i="10"/>
  <c r="C269" i="10"/>
  <c r="F255" i="10"/>
  <c r="F247" i="10"/>
  <c r="C237" i="10"/>
  <c r="E224" i="10"/>
  <c r="F207" i="10"/>
  <c r="E186" i="10"/>
  <c r="C143" i="10"/>
  <c r="F348" i="10"/>
  <c r="C346" i="10"/>
  <c r="E343" i="10"/>
  <c r="F340" i="10"/>
  <c r="C338" i="10"/>
  <c r="E335" i="10"/>
  <c r="F332" i="10"/>
  <c r="C330" i="10"/>
  <c r="E327" i="10"/>
  <c r="F324" i="10"/>
  <c r="C322" i="10"/>
  <c r="E319" i="10"/>
  <c r="F316" i="10"/>
  <c r="C314" i="10"/>
  <c r="E311" i="10"/>
  <c r="F308" i="10"/>
  <c r="C306" i="10"/>
  <c r="E303" i="10"/>
  <c r="F300" i="10"/>
  <c r="C298" i="10"/>
  <c r="E295" i="10"/>
  <c r="F292" i="10"/>
  <c r="C290" i="10"/>
  <c r="E287" i="10"/>
  <c r="F284" i="10"/>
  <c r="C282" i="10"/>
  <c r="E279" i="10"/>
  <c r="F276" i="10"/>
  <c r="C274" i="10"/>
  <c r="E271" i="10"/>
  <c r="F268" i="10"/>
  <c r="C266" i="10"/>
  <c r="E263" i="10"/>
  <c r="F260" i="10"/>
  <c r="C258" i="10"/>
  <c r="E255" i="10"/>
  <c r="F252" i="10"/>
  <c r="C250" i="10"/>
  <c r="E247" i="10"/>
  <c r="F244" i="10"/>
  <c r="C242" i="10"/>
  <c r="E239" i="10"/>
  <c r="F236" i="10"/>
  <c r="E232" i="10"/>
  <c r="F228" i="10"/>
  <c r="C224" i="10"/>
  <c r="E220" i="10"/>
  <c r="F215" i="10"/>
  <c r="C211" i="10"/>
  <c r="E207" i="10"/>
  <c r="F202" i="10"/>
  <c r="C199" i="10"/>
  <c r="E194" i="10"/>
  <c r="F189" i="10"/>
  <c r="C186" i="10"/>
  <c r="E181" i="10"/>
  <c r="F177" i="10"/>
  <c r="C173" i="10"/>
  <c r="E168" i="10"/>
  <c r="F164" i="10"/>
  <c r="C160" i="10"/>
  <c r="E156" i="10"/>
  <c r="F151" i="10"/>
  <c r="C147" i="10"/>
  <c r="F142" i="10"/>
  <c r="E137" i="10"/>
  <c r="E133" i="10"/>
  <c r="C128" i="10"/>
  <c r="F122" i="10"/>
  <c r="C118" i="10"/>
  <c r="C111" i="10"/>
  <c r="E105" i="10"/>
  <c r="F97" i="10"/>
  <c r="C91" i="10"/>
  <c r="E84" i="10"/>
  <c r="F77" i="10"/>
  <c r="C71" i="10"/>
  <c r="E64" i="10"/>
  <c r="F56" i="10"/>
  <c r="C51" i="10"/>
  <c r="E43" i="10"/>
  <c r="F37" i="10"/>
  <c r="C30" i="10"/>
  <c r="C22" i="10"/>
  <c r="F13" i="10"/>
  <c r="E4" i="10"/>
  <c r="G129" i="10"/>
  <c r="G93" i="10"/>
  <c r="G47" i="10"/>
  <c r="D4" i="10"/>
  <c r="D12" i="10"/>
  <c r="D20" i="10"/>
  <c r="D28" i="10"/>
  <c r="D36" i="10"/>
  <c r="D44" i="10"/>
  <c r="D52" i="10"/>
  <c r="D60" i="10"/>
  <c r="D68" i="10"/>
  <c r="D76" i="10"/>
  <c r="D84" i="10"/>
  <c r="D92" i="10"/>
  <c r="D100" i="10"/>
  <c r="D108" i="10"/>
  <c r="D116" i="10"/>
  <c r="D124" i="10"/>
  <c r="D132" i="10"/>
  <c r="D140" i="10"/>
  <c r="D148" i="10"/>
  <c r="D156" i="10"/>
  <c r="D164" i="10"/>
  <c r="D172" i="10"/>
  <c r="D180" i="10"/>
  <c r="D188" i="10"/>
  <c r="D196" i="10"/>
  <c r="D204" i="10"/>
  <c r="D212" i="10"/>
  <c r="D220" i="10"/>
  <c r="D228" i="10"/>
  <c r="D236" i="10"/>
  <c r="D244" i="10"/>
  <c r="D252" i="10"/>
  <c r="D260" i="10"/>
  <c r="D268" i="10"/>
  <c r="D276" i="10"/>
  <c r="D284" i="10"/>
  <c r="D292" i="10"/>
  <c r="D300" i="10"/>
  <c r="D308" i="10"/>
  <c r="D316" i="10"/>
  <c r="D324" i="10"/>
  <c r="D332" i="10"/>
  <c r="D340" i="10"/>
  <c r="D348" i="10"/>
  <c r="G155" i="10"/>
  <c r="G163" i="10"/>
  <c r="G171" i="10"/>
  <c r="G179" i="10"/>
  <c r="G187" i="10"/>
  <c r="G195" i="10"/>
  <c r="G203" i="10"/>
  <c r="G211" i="10"/>
  <c r="G219" i="10"/>
  <c r="G227" i="10"/>
  <c r="G235" i="10"/>
  <c r="G243" i="10"/>
  <c r="G251" i="10"/>
  <c r="G259" i="10"/>
  <c r="G267" i="10"/>
  <c r="G275" i="10"/>
  <c r="G283" i="10"/>
  <c r="G291" i="10"/>
  <c r="G299" i="10"/>
  <c r="G307" i="10"/>
  <c r="G315" i="10"/>
  <c r="G323" i="10"/>
  <c r="G331" i="10"/>
  <c r="G339" i="10"/>
  <c r="G347" i="10"/>
  <c r="G9" i="10"/>
  <c r="G17" i="10"/>
  <c r="G25" i="10"/>
  <c r="G33" i="10"/>
  <c r="G41" i="10"/>
  <c r="G49" i="10"/>
  <c r="G57" i="10"/>
  <c r="G65" i="10"/>
  <c r="G73" i="10"/>
  <c r="D5" i="10"/>
  <c r="D13" i="10"/>
  <c r="D21" i="10"/>
  <c r="D29" i="10"/>
  <c r="D37" i="10"/>
  <c r="D45" i="10"/>
  <c r="D53" i="10"/>
  <c r="D61" i="10"/>
  <c r="D69" i="10"/>
  <c r="D77" i="10"/>
  <c r="D85" i="10"/>
  <c r="D93" i="10"/>
  <c r="D101" i="10"/>
  <c r="D109" i="10"/>
  <c r="D117" i="10"/>
  <c r="D125" i="10"/>
  <c r="D133" i="10"/>
  <c r="D141" i="10"/>
  <c r="D149" i="10"/>
  <c r="D157" i="10"/>
  <c r="D165" i="10"/>
  <c r="D173" i="10"/>
  <c r="D181" i="10"/>
  <c r="D189" i="10"/>
  <c r="D197" i="10"/>
  <c r="D205" i="10"/>
  <c r="D213" i="10"/>
  <c r="D221" i="10"/>
  <c r="D229" i="10"/>
  <c r="D237" i="10"/>
  <c r="D245" i="10"/>
  <c r="D253" i="10"/>
  <c r="D261" i="10"/>
  <c r="D269" i="10"/>
  <c r="D277" i="10"/>
  <c r="D285" i="10"/>
  <c r="D293" i="10"/>
  <c r="D301" i="10"/>
  <c r="D309" i="10"/>
  <c r="D317" i="10"/>
  <c r="D325" i="10"/>
  <c r="D333" i="10"/>
  <c r="D341" i="10"/>
  <c r="G156" i="10"/>
  <c r="G164" i="10"/>
  <c r="G172" i="10"/>
  <c r="G180" i="10"/>
  <c r="G188" i="10"/>
  <c r="G196" i="10"/>
  <c r="G204" i="10"/>
  <c r="G212" i="10"/>
  <c r="G220" i="10"/>
  <c r="G228" i="10"/>
  <c r="G236" i="10"/>
  <c r="G244" i="10"/>
  <c r="G252" i="10"/>
  <c r="G260" i="10"/>
  <c r="G268" i="10"/>
  <c r="G276" i="10"/>
  <c r="G284" i="10"/>
  <c r="G292" i="10"/>
  <c r="G300" i="10"/>
  <c r="G308" i="10"/>
  <c r="G316" i="10"/>
  <c r="G324" i="10"/>
  <c r="G332" i="10"/>
  <c r="G340" i="10"/>
  <c r="G348" i="10"/>
  <c r="G10" i="10"/>
  <c r="G18" i="10"/>
  <c r="G26" i="10"/>
  <c r="G34" i="10"/>
  <c r="G42" i="10"/>
  <c r="G50" i="10"/>
  <c r="G58" i="10"/>
  <c r="G66" i="10"/>
  <c r="G74" i="10"/>
  <c r="D6" i="10"/>
  <c r="D14" i="10"/>
  <c r="D22" i="10"/>
  <c r="D30" i="10"/>
  <c r="D38" i="10"/>
  <c r="D46" i="10"/>
  <c r="D54" i="10"/>
  <c r="D62" i="10"/>
  <c r="D70" i="10"/>
  <c r="D78" i="10"/>
  <c r="D86" i="10"/>
  <c r="D94" i="10"/>
  <c r="D102" i="10"/>
  <c r="D110" i="10"/>
  <c r="D118" i="10"/>
  <c r="D126" i="10"/>
  <c r="D134" i="10"/>
  <c r="D142" i="10"/>
  <c r="D150" i="10"/>
  <c r="D158" i="10"/>
  <c r="D166" i="10"/>
  <c r="D174" i="10"/>
  <c r="D182" i="10"/>
  <c r="D190" i="10"/>
  <c r="D198" i="10"/>
  <c r="D206" i="10"/>
  <c r="D214" i="10"/>
  <c r="D222" i="10"/>
  <c r="D230" i="10"/>
  <c r="D238" i="10"/>
  <c r="D246" i="10"/>
  <c r="D254" i="10"/>
  <c r="D262" i="10"/>
  <c r="D270" i="10"/>
  <c r="D278" i="10"/>
  <c r="D286" i="10"/>
  <c r="D294" i="10"/>
  <c r="D302" i="10"/>
  <c r="D310" i="10"/>
  <c r="D318" i="10"/>
  <c r="D326" i="10"/>
  <c r="D334" i="10"/>
  <c r="D342" i="10"/>
  <c r="G157" i="10"/>
  <c r="G165" i="10"/>
  <c r="G173" i="10"/>
  <c r="G181" i="10"/>
  <c r="G189" i="10"/>
  <c r="G197" i="10"/>
  <c r="G205" i="10"/>
  <c r="G213" i="10"/>
  <c r="G221" i="10"/>
  <c r="G229" i="10"/>
  <c r="G237" i="10"/>
  <c r="G245" i="10"/>
  <c r="G253" i="10"/>
  <c r="G261" i="10"/>
  <c r="G269" i="10"/>
  <c r="G277" i="10"/>
  <c r="G285" i="10"/>
  <c r="G293" i="10"/>
  <c r="G301" i="10"/>
  <c r="G309" i="10"/>
  <c r="G317" i="10"/>
  <c r="G325" i="10"/>
  <c r="G333" i="10"/>
  <c r="G341" i="10"/>
  <c r="G3" i="10"/>
  <c r="G11" i="10"/>
  <c r="G19" i="10"/>
  <c r="G27" i="10"/>
  <c r="G35" i="10"/>
  <c r="G43" i="10"/>
  <c r="G51" i="10"/>
  <c r="G59" i="10"/>
  <c r="G67" i="10"/>
  <c r="G75" i="10"/>
  <c r="G83" i="10"/>
  <c r="G91" i="10"/>
  <c r="G99" i="10"/>
  <c r="G107" i="10"/>
  <c r="G115" i="10"/>
  <c r="G123" i="10"/>
  <c r="G131" i="10"/>
  <c r="D7" i="10"/>
  <c r="D15" i="10"/>
  <c r="D23" i="10"/>
  <c r="D31" i="10"/>
  <c r="D39" i="10"/>
  <c r="D47" i="10"/>
  <c r="D55" i="10"/>
  <c r="D63" i="10"/>
  <c r="D71" i="10"/>
  <c r="D79" i="10"/>
  <c r="D87" i="10"/>
  <c r="D95" i="10"/>
  <c r="D103" i="10"/>
  <c r="D111" i="10"/>
  <c r="D119" i="10"/>
  <c r="D127" i="10"/>
  <c r="D135" i="10"/>
  <c r="D143" i="10"/>
  <c r="D151" i="10"/>
  <c r="D159" i="10"/>
  <c r="D167" i="10"/>
  <c r="D175" i="10"/>
  <c r="D183" i="10"/>
  <c r="D191" i="10"/>
  <c r="D199" i="10"/>
  <c r="D207" i="10"/>
  <c r="D215" i="10"/>
  <c r="D223" i="10"/>
  <c r="D231" i="10"/>
  <c r="D239" i="10"/>
  <c r="D247" i="10"/>
  <c r="D255" i="10"/>
  <c r="D263" i="10"/>
  <c r="D271" i="10"/>
  <c r="D279" i="10"/>
  <c r="D287" i="10"/>
  <c r="D295" i="10"/>
  <c r="D303" i="10"/>
  <c r="D311" i="10"/>
  <c r="D319" i="10"/>
  <c r="D327" i="10"/>
  <c r="D335" i="10"/>
  <c r="D343" i="10"/>
  <c r="G150" i="10"/>
  <c r="G158" i="10"/>
  <c r="G166" i="10"/>
  <c r="G174" i="10"/>
  <c r="G182" i="10"/>
  <c r="G190" i="10"/>
  <c r="G198" i="10"/>
  <c r="G206" i="10"/>
  <c r="G214" i="10"/>
  <c r="G222" i="10"/>
  <c r="G230" i="10"/>
  <c r="G238" i="10"/>
  <c r="G246" i="10"/>
  <c r="G254" i="10"/>
  <c r="G262" i="10"/>
  <c r="G270" i="10"/>
  <c r="G278" i="10"/>
  <c r="G286" i="10"/>
  <c r="G294" i="10"/>
  <c r="G302" i="10"/>
  <c r="G310" i="10"/>
  <c r="G318" i="10"/>
  <c r="G326" i="10"/>
  <c r="G334" i="10"/>
  <c r="G342" i="10"/>
  <c r="G4" i="10"/>
  <c r="D8" i="10"/>
  <c r="D16" i="10"/>
  <c r="D24" i="10"/>
  <c r="D32" i="10"/>
  <c r="D40" i="10"/>
  <c r="D48" i="10"/>
  <c r="D56" i="10"/>
  <c r="D64" i="10"/>
  <c r="D72" i="10"/>
  <c r="D80" i="10"/>
  <c r="D88" i="10"/>
  <c r="D96" i="10"/>
  <c r="D104" i="10"/>
  <c r="D112" i="10"/>
  <c r="D120" i="10"/>
  <c r="D128" i="10"/>
  <c r="D136" i="10"/>
  <c r="D144" i="10"/>
  <c r="D152" i="10"/>
  <c r="D160" i="10"/>
  <c r="D168" i="10"/>
  <c r="D176" i="10"/>
  <c r="D184" i="10"/>
  <c r="D192" i="10"/>
  <c r="D200" i="10"/>
  <c r="D208" i="10"/>
  <c r="D216" i="10"/>
  <c r="D224" i="10"/>
  <c r="D232" i="10"/>
  <c r="D240" i="10"/>
  <c r="D248" i="10"/>
  <c r="D256" i="10"/>
  <c r="D264" i="10"/>
  <c r="D272" i="10"/>
  <c r="D280" i="10"/>
  <c r="D9" i="10"/>
  <c r="D17" i="10"/>
  <c r="D25" i="10"/>
  <c r="D33" i="10"/>
  <c r="D41" i="10"/>
  <c r="D49" i="10"/>
  <c r="D57" i="10"/>
  <c r="D65" i="10"/>
  <c r="D73" i="10"/>
  <c r="D81" i="10"/>
  <c r="D89" i="10"/>
  <c r="D97" i="10"/>
  <c r="D105" i="10"/>
  <c r="D113" i="10"/>
  <c r="D121" i="10"/>
  <c r="D129" i="10"/>
  <c r="D137" i="10"/>
  <c r="D145" i="10"/>
  <c r="D153" i="10"/>
  <c r="D161" i="10"/>
  <c r="D169" i="10"/>
  <c r="D177" i="10"/>
  <c r="D185" i="10"/>
  <c r="D193" i="10"/>
  <c r="D201" i="10"/>
  <c r="D209" i="10"/>
  <c r="D217" i="10"/>
  <c r="D225" i="10"/>
  <c r="D233" i="10"/>
  <c r="D241" i="10"/>
  <c r="D249" i="10"/>
  <c r="D257" i="10"/>
  <c r="D265" i="10"/>
  <c r="D273" i="10"/>
  <c r="D281" i="10"/>
  <c r="D10" i="10"/>
  <c r="D18" i="10"/>
  <c r="D26" i="10"/>
  <c r="D34" i="10"/>
  <c r="D42" i="10"/>
  <c r="D50" i="10"/>
  <c r="D58" i="10"/>
  <c r="D66" i="10"/>
  <c r="D74" i="10"/>
  <c r="D82" i="10"/>
  <c r="D90" i="10"/>
  <c r="D98" i="10"/>
  <c r="D106" i="10"/>
  <c r="D114" i="10"/>
  <c r="D122" i="10"/>
  <c r="D130" i="10"/>
  <c r="D138" i="10"/>
  <c r="D146" i="10"/>
  <c r="D154" i="10"/>
  <c r="D162" i="10"/>
  <c r="D170" i="10"/>
  <c r="D178" i="10"/>
  <c r="D186" i="10"/>
  <c r="D194" i="10"/>
  <c r="D202" i="10"/>
  <c r="D210" i="10"/>
  <c r="D218" i="10"/>
  <c r="D226" i="10"/>
  <c r="D234" i="10"/>
  <c r="D242" i="10"/>
  <c r="D250" i="10"/>
  <c r="D258" i="10"/>
  <c r="D266" i="10"/>
  <c r="D274" i="10"/>
  <c r="D282" i="10"/>
  <c r="D3" i="10"/>
  <c r="D11" i="10"/>
  <c r="D19" i="10"/>
  <c r="D27" i="10"/>
  <c r="D35" i="10"/>
  <c r="D43" i="10"/>
  <c r="D51" i="10"/>
  <c r="D59" i="10"/>
  <c r="D67" i="10"/>
  <c r="D75" i="10"/>
  <c r="D83" i="10"/>
  <c r="D91" i="10"/>
  <c r="D99" i="10"/>
  <c r="D107" i="10"/>
  <c r="D115" i="10"/>
  <c r="D123" i="10"/>
  <c r="D131" i="10"/>
  <c r="D139" i="10"/>
  <c r="D147" i="10"/>
  <c r="D155" i="10"/>
  <c r="D163" i="10"/>
  <c r="D171" i="10"/>
  <c r="D179" i="10"/>
  <c r="D187" i="10"/>
  <c r="D195" i="10"/>
  <c r="D203" i="10"/>
  <c r="D211" i="10"/>
  <c r="D219" i="10"/>
  <c r="D227" i="10"/>
  <c r="D235" i="10"/>
  <c r="D243" i="10"/>
  <c r="D251" i="10"/>
  <c r="D259" i="10"/>
  <c r="D267" i="10"/>
  <c r="D275" i="10"/>
  <c r="D283" i="10"/>
  <c r="D289" i="10"/>
  <c r="D305" i="10"/>
  <c r="D321" i="10"/>
  <c r="D337" i="10"/>
  <c r="G152" i="10"/>
  <c r="G168" i="10"/>
  <c r="G184" i="10"/>
  <c r="G200" i="10"/>
  <c r="G216" i="10"/>
  <c r="G232" i="10"/>
  <c r="G248" i="10"/>
  <c r="G264" i="10"/>
  <c r="G280" i="10"/>
  <c r="G296" i="10"/>
  <c r="G312" i="10"/>
  <c r="G328" i="10"/>
  <c r="G344" i="10"/>
  <c r="G13" i="10"/>
  <c r="G24" i="10"/>
  <c r="G38" i="10"/>
  <c r="G52" i="10"/>
  <c r="G63" i="10"/>
  <c r="G77" i="10"/>
  <c r="G86" i="10"/>
  <c r="G95" i="10"/>
  <c r="G104" i="10"/>
  <c r="G113" i="10"/>
  <c r="G122" i="10"/>
  <c r="G132" i="10"/>
  <c r="G140" i="10"/>
  <c r="G148" i="10"/>
  <c r="F4" i="10"/>
  <c r="E7" i="10"/>
  <c r="C10" i="10"/>
  <c r="F12" i="10"/>
  <c r="E15" i="10"/>
  <c r="C18" i="10"/>
  <c r="F20" i="10"/>
  <c r="E23" i="10"/>
  <c r="C26" i="10"/>
  <c r="F28" i="10"/>
  <c r="E31" i="10"/>
  <c r="C34" i="10"/>
  <c r="F36" i="10"/>
  <c r="E39" i="10"/>
  <c r="C42" i="10"/>
  <c r="F44" i="10"/>
  <c r="E47" i="10"/>
  <c r="C50" i="10"/>
  <c r="F52" i="10"/>
  <c r="E55" i="10"/>
  <c r="C58" i="10"/>
  <c r="F60" i="10"/>
  <c r="E63" i="10"/>
  <c r="C66" i="10"/>
  <c r="F68" i="10"/>
  <c r="E71" i="10"/>
  <c r="C74" i="10"/>
  <c r="F76" i="10"/>
  <c r="E79" i="10"/>
  <c r="C82" i="10"/>
  <c r="F84" i="10"/>
  <c r="E87" i="10"/>
  <c r="C90" i="10"/>
  <c r="F92" i="10"/>
  <c r="E95" i="10"/>
  <c r="C98" i="10"/>
  <c r="F100" i="10"/>
  <c r="E103" i="10"/>
  <c r="C106" i="10"/>
  <c r="F108" i="10"/>
  <c r="E111" i="10"/>
  <c r="C114" i="10"/>
  <c r="F116" i="10"/>
  <c r="E119" i="10"/>
  <c r="C122" i="10"/>
  <c r="F124" i="10"/>
  <c r="E127" i="10"/>
  <c r="C130" i="10"/>
  <c r="F132" i="10"/>
  <c r="E135" i="10"/>
  <c r="C138" i="10"/>
  <c r="F140" i="10"/>
  <c r="E143" i="10"/>
  <c r="C146" i="10"/>
  <c r="D290" i="10"/>
  <c r="D306" i="10"/>
  <c r="D322" i="10"/>
  <c r="D338" i="10"/>
  <c r="G153" i="10"/>
  <c r="G169" i="10"/>
  <c r="G185" i="10"/>
  <c r="G201" i="10"/>
  <c r="G217" i="10"/>
  <c r="G233" i="10"/>
  <c r="G249" i="10"/>
  <c r="G265" i="10"/>
  <c r="G281" i="10"/>
  <c r="G297" i="10"/>
  <c r="G313" i="10"/>
  <c r="G329" i="10"/>
  <c r="G345" i="10"/>
  <c r="G14" i="10"/>
  <c r="G28" i="10"/>
  <c r="G39" i="10"/>
  <c r="G53" i="10"/>
  <c r="G64" i="10"/>
  <c r="G78" i="10"/>
  <c r="G87" i="10"/>
  <c r="G96" i="10"/>
  <c r="G105" i="10"/>
  <c r="G114" i="10"/>
  <c r="G124" i="10"/>
  <c r="G133" i="10"/>
  <c r="G141" i="10"/>
  <c r="G149" i="10"/>
  <c r="C5" i="10"/>
  <c r="F7" i="10"/>
  <c r="E10" i="10"/>
  <c r="C13" i="10"/>
  <c r="F15" i="10"/>
  <c r="E18" i="10"/>
  <c r="C21" i="10"/>
  <c r="F23" i="10"/>
  <c r="E26" i="10"/>
  <c r="C29" i="10"/>
  <c r="F31" i="10"/>
  <c r="E34" i="10"/>
  <c r="C37" i="10"/>
  <c r="F39" i="10"/>
  <c r="E42" i="10"/>
  <c r="C45" i="10"/>
  <c r="F47" i="10"/>
  <c r="E50" i="10"/>
  <c r="C53" i="10"/>
  <c r="F55" i="10"/>
  <c r="E58" i="10"/>
  <c r="C61" i="10"/>
  <c r="F63" i="10"/>
  <c r="E66" i="10"/>
  <c r="C69" i="10"/>
  <c r="F71" i="10"/>
  <c r="E74" i="10"/>
  <c r="C77" i="10"/>
  <c r="F79" i="10"/>
  <c r="E82" i="10"/>
  <c r="C85" i="10"/>
  <c r="F87" i="10"/>
  <c r="E90" i="10"/>
  <c r="C93" i="10"/>
  <c r="F95" i="10"/>
  <c r="E98" i="10"/>
  <c r="C101" i="10"/>
  <c r="F103" i="10"/>
  <c r="E106" i="10"/>
  <c r="C109" i="10"/>
  <c r="F111" i="10"/>
  <c r="E114" i="10"/>
  <c r="C117" i="10"/>
  <c r="F119" i="10"/>
  <c r="D291" i="10"/>
  <c r="D307" i="10"/>
  <c r="D323" i="10"/>
  <c r="D339" i="10"/>
  <c r="G154" i="10"/>
  <c r="G170" i="10"/>
  <c r="G186" i="10"/>
  <c r="G202" i="10"/>
  <c r="G218" i="10"/>
  <c r="G234" i="10"/>
  <c r="G250" i="10"/>
  <c r="G266" i="10"/>
  <c r="G282" i="10"/>
  <c r="G298" i="10"/>
  <c r="G314" i="10"/>
  <c r="G330" i="10"/>
  <c r="G346" i="10"/>
  <c r="G15" i="10"/>
  <c r="G29" i="10"/>
  <c r="G40" i="10"/>
  <c r="G54" i="10"/>
  <c r="G68" i="10"/>
  <c r="G79" i="10"/>
  <c r="G88" i="10"/>
  <c r="G97" i="10"/>
  <c r="G106" i="10"/>
  <c r="G116" i="10"/>
  <c r="G125" i="10"/>
  <c r="G134" i="10"/>
  <c r="G142" i="10"/>
  <c r="E5" i="10"/>
  <c r="C8" i="10"/>
  <c r="F10" i="10"/>
  <c r="E13" i="10"/>
  <c r="C16" i="10"/>
  <c r="F18" i="10"/>
  <c r="E21" i="10"/>
  <c r="C24" i="10"/>
  <c r="F26" i="10"/>
  <c r="E29" i="10"/>
  <c r="C32" i="10"/>
  <c r="F34" i="10"/>
  <c r="E37" i="10"/>
  <c r="C40" i="10"/>
  <c r="F42" i="10"/>
  <c r="E45" i="10"/>
  <c r="C48" i="10"/>
  <c r="F50" i="10"/>
  <c r="E53" i="10"/>
  <c r="C56" i="10"/>
  <c r="F58" i="10"/>
  <c r="E61" i="10"/>
  <c r="C64" i="10"/>
  <c r="F66" i="10"/>
  <c r="E69" i="10"/>
  <c r="C72" i="10"/>
  <c r="F74" i="10"/>
  <c r="E77" i="10"/>
  <c r="C80" i="10"/>
  <c r="F82" i="10"/>
  <c r="E85" i="10"/>
  <c r="C88" i="10"/>
  <c r="F90" i="10"/>
  <c r="E93" i="10"/>
  <c r="C96" i="10"/>
  <c r="F98" i="10"/>
  <c r="E101" i="10"/>
  <c r="C104" i="10"/>
  <c r="F106" i="10"/>
  <c r="E109" i="10"/>
  <c r="C112" i="10"/>
  <c r="D296" i="10"/>
  <c r="D312" i="10"/>
  <c r="D328" i="10"/>
  <c r="D344" i="10"/>
  <c r="G159" i="10"/>
  <c r="G175" i="10"/>
  <c r="G191" i="10"/>
  <c r="G207" i="10"/>
  <c r="G223" i="10"/>
  <c r="G239" i="10"/>
  <c r="G255" i="10"/>
  <c r="G271" i="10"/>
  <c r="G287" i="10"/>
  <c r="G303" i="10"/>
  <c r="G319" i="10"/>
  <c r="G335" i="10"/>
  <c r="G5" i="10"/>
  <c r="G16" i="10"/>
  <c r="G30" i="10"/>
  <c r="G44" i="10"/>
  <c r="G55" i="10"/>
  <c r="G69" i="10"/>
  <c r="G80" i="10"/>
  <c r="G89" i="10"/>
  <c r="G98" i="10"/>
  <c r="G108" i="10"/>
  <c r="G117" i="10"/>
  <c r="G126" i="10"/>
  <c r="D297" i="10"/>
  <c r="D329" i="10"/>
  <c r="G160" i="10"/>
  <c r="G192" i="10"/>
  <c r="G224" i="10"/>
  <c r="G256" i="10"/>
  <c r="G288" i="10"/>
  <c r="G320" i="10"/>
  <c r="G6" i="10"/>
  <c r="G31" i="10"/>
  <c r="G56" i="10"/>
  <c r="G81" i="10"/>
  <c r="G100" i="10"/>
  <c r="G118" i="10"/>
  <c r="G135" i="10"/>
  <c r="G146" i="10"/>
  <c r="C6" i="10"/>
  <c r="F9" i="10"/>
  <c r="E14" i="10"/>
  <c r="C19" i="10"/>
  <c r="F22" i="10"/>
  <c r="E27" i="10"/>
  <c r="C31" i="10"/>
  <c r="F35" i="10"/>
  <c r="E40" i="10"/>
  <c r="C44" i="10"/>
  <c r="F48" i="10"/>
  <c r="E52" i="10"/>
  <c r="C57" i="10"/>
  <c r="F61" i="10"/>
  <c r="E65" i="10"/>
  <c r="C70" i="10"/>
  <c r="F73" i="10"/>
  <c r="E78" i="10"/>
  <c r="C83" i="10"/>
  <c r="F86" i="10"/>
  <c r="E91" i="10"/>
  <c r="C95" i="10"/>
  <c r="F99" i="10"/>
  <c r="E104" i="10"/>
  <c r="C108" i="10"/>
  <c r="F112" i="10"/>
  <c r="C116" i="10"/>
  <c r="C120" i="10"/>
  <c r="C123" i="10"/>
  <c r="C126" i="10"/>
  <c r="C129" i="10"/>
  <c r="C132" i="10"/>
  <c r="C135" i="10"/>
  <c r="E138" i="10"/>
  <c r="E141" i="10"/>
  <c r="E144" i="10"/>
  <c r="E147" i="10"/>
  <c r="C150" i="10"/>
  <c r="F152" i="10"/>
  <c r="E155" i="10"/>
  <c r="C158" i="10"/>
  <c r="F160" i="10"/>
  <c r="E163" i="10"/>
  <c r="C166" i="10"/>
  <c r="F168" i="10"/>
  <c r="E171" i="10"/>
  <c r="C174" i="10"/>
  <c r="F176" i="10"/>
  <c r="E179" i="10"/>
  <c r="C182" i="10"/>
  <c r="F184" i="10"/>
  <c r="E187" i="10"/>
  <c r="C190" i="10"/>
  <c r="F192" i="10"/>
  <c r="E195" i="10"/>
  <c r="C198" i="10"/>
  <c r="F200" i="10"/>
  <c r="E203" i="10"/>
  <c r="C206" i="10"/>
  <c r="F208" i="10"/>
  <c r="E211" i="10"/>
  <c r="C214" i="10"/>
  <c r="F216" i="10"/>
  <c r="E219" i="10"/>
  <c r="C222" i="10"/>
  <c r="F224" i="10"/>
  <c r="E227" i="10"/>
  <c r="C230" i="10"/>
  <c r="F232" i="10"/>
  <c r="E235" i="10"/>
  <c r="D298" i="10"/>
  <c r="D330" i="10"/>
  <c r="G161" i="10"/>
  <c r="G193" i="10"/>
  <c r="G225" i="10"/>
  <c r="G257" i="10"/>
  <c r="G289" i="10"/>
  <c r="G321" i="10"/>
  <c r="G7" i="10"/>
  <c r="G32" i="10"/>
  <c r="G60" i="10"/>
  <c r="G82" i="10"/>
  <c r="G101" i="10"/>
  <c r="G119" i="10"/>
  <c r="G136" i="10"/>
  <c r="G147" i="10"/>
  <c r="E6" i="10"/>
  <c r="C11" i="10"/>
  <c r="F14" i="10"/>
  <c r="E19" i="10"/>
  <c r="C23" i="10"/>
  <c r="F27" i="10"/>
  <c r="E32" i="10"/>
  <c r="C36" i="10"/>
  <c r="F40" i="10"/>
  <c r="E44" i="10"/>
  <c r="C49" i="10"/>
  <c r="F53" i="10"/>
  <c r="E57" i="10"/>
  <c r="C62" i="10"/>
  <c r="F65" i="10"/>
  <c r="E70" i="10"/>
  <c r="C75" i="10"/>
  <c r="F78" i="10"/>
  <c r="E83" i="10"/>
  <c r="C87" i="10"/>
  <c r="F91" i="10"/>
  <c r="E96" i="10"/>
  <c r="C100" i="10"/>
  <c r="F104" i="10"/>
  <c r="E108" i="10"/>
  <c r="C113" i="10"/>
  <c r="E116" i="10"/>
  <c r="E120" i="10"/>
  <c r="E123" i="10"/>
  <c r="E126" i="10"/>
  <c r="E129" i="10"/>
  <c r="E132" i="10"/>
  <c r="F135" i="10"/>
  <c r="F138" i="10"/>
  <c r="F141" i="10"/>
  <c r="F144" i="10"/>
  <c r="F147" i="10"/>
  <c r="E150" i="10"/>
  <c r="C153" i="10"/>
  <c r="F155" i="10"/>
  <c r="E158" i="10"/>
  <c r="C161" i="10"/>
  <c r="F163" i="10"/>
  <c r="E166" i="10"/>
  <c r="C169" i="10"/>
  <c r="F171" i="10"/>
  <c r="E174" i="10"/>
  <c r="C177" i="10"/>
  <c r="F179" i="10"/>
  <c r="E182" i="10"/>
  <c r="C185" i="10"/>
  <c r="F187" i="10"/>
  <c r="E190" i="10"/>
  <c r="C193" i="10"/>
  <c r="F195" i="10"/>
  <c r="E198" i="10"/>
  <c r="C201" i="10"/>
  <c r="F203" i="10"/>
  <c r="E206" i="10"/>
  <c r="C209" i="10"/>
  <c r="F211" i="10"/>
  <c r="E214" i="10"/>
  <c r="C217" i="10"/>
  <c r="F219" i="10"/>
  <c r="E222" i="10"/>
  <c r="C225" i="10"/>
  <c r="F227" i="10"/>
  <c r="E230" i="10"/>
  <c r="C233" i="10"/>
  <c r="D299" i="10"/>
  <c r="D331" i="10"/>
  <c r="G162" i="10"/>
  <c r="G194" i="10"/>
  <c r="G226" i="10"/>
  <c r="G258" i="10"/>
  <c r="G290" i="10"/>
  <c r="G322" i="10"/>
  <c r="G8" i="10"/>
  <c r="G36" i="10"/>
  <c r="G61" i="10"/>
  <c r="G84" i="10"/>
  <c r="G102" i="10"/>
  <c r="G120" i="10"/>
  <c r="G137" i="10"/>
  <c r="C3" i="10"/>
  <c r="F6" i="10"/>
  <c r="E11" i="10"/>
  <c r="C15" i="10"/>
  <c r="F19" i="10"/>
  <c r="E24" i="10"/>
  <c r="C28" i="10"/>
  <c r="F32" i="10"/>
  <c r="E36" i="10"/>
  <c r="C41" i="10"/>
  <c r="F45" i="10"/>
  <c r="E49" i="10"/>
  <c r="C54" i="10"/>
  <c r="F57" i="10"/>
  <c r="E62" i="10"/>
  <c r="C67" i="10"/>
  <c r="F70" i="10"/>
  <c r="E75" i="10"/>
  <c r="C79" i="10"/>
  <c r="F83" i="10"/>
  <c r="E88" i="10"/>
  <c r="C92" i="10"/>
  <c r="F96" i="10"/>
  <c r="E100" i="10"/>
  <c r="C105" i="10"/>
  <c r="F109" i="10"/>
  <c r="E113" i="10"/>
  <c r="E117" i="10"/>
  <c r="F120" i="10"/>
  <c r="F123" i="10"/>
  <c r="F126" i="10"/>
  <c r="F129" i="10"/>
  <c r="C133" i="10"/>
  <c r="C136" i="10"/>
  <c r="C139" i="10"/>
  <c r="C142" i="10"/>
  <c r="C145" i="10"/>
  <c r="C148" i="10"/>
  <c r="F150" i="10"/>
  <c r="E153" i="10"/>
  <c r="C156" i="10"/>
  <c r="F158" i="10"/>
  <c r="E161" i="10"/>
  <c r="C164" i="10"/>
  <c r="F166" i="10"/>
  <c r="E169" i="10"/>
  <c r="C172" i="10"/>
  <c r="F174" i="10"/>
  <c r="E177" i="10"/>
  <c r="C180" i="10"/>
  <c r="F182" i="10"/>
  <c r="E185" i="10"/>
  <c r="C188" i="10"/>
  <c r="F190" i="10"/>
  <c r="E193" i="10"/>
  <c r="C196" i="10"/>
  <c r="F198" i="10"/>
  <c r="E201" i="10"/>
  <c r="C204" i="10"/>
  <c r="F206" i="10"/>
  <c r="E209" i="10"/>
  <c r="C212" i="10"/>
  <c r="F214" i="10"/>
  <c r="E217" i="10"/>
  <c r="C220" i="10"/>
  <c r="F222" i="10"/>
  <c r="E225" i="10"/>
  <c r="C228" i="10"/>
  <c r="F230" i="10"/>
  <c r="E233" i="10"/>
  <c r="C236" i="10"/>
  <c r="D304" i="10"/>
  <c r="D336" i="10"/>
  <c r="G167" i="10"/>
  <c r="G199" i="10"/>
  <c r="G231" i="10"/>
  <c r="G263" i="10"/>
  <c r="G295" i="10"/>
  <c r="G327" i="10"/>
  <c r="D313" i="10"/>
  <c r="D345" i="10"/>
  <c r="G176" i="10"/>
  <c r="G208" i="10"/>
  <c r="G240" i="10"/>
  <c r="G272" i="10"/>
  <c r="G304" i="10"/>
  <c r="G336" i="10"/>
  <c r="D314" i="10"/>
  <c r="D346" i="10"/>
  <c r="G177" i="10"/>
  <c r="G209" i="10"/>
  <c r="G241" i="10"/>
  <c r="G273" i="10"/>
  <c r="G305" i="10"/>
  <c r="G337" i="10"/>
  <c r="D315" i="10"/>
  <c r="D347" i="10"/>
  <c r="G178" i="10"/>
  <c r="G210" i="10"/>
  <c r="D288" i="10"/>
  <c r="D320" i="10"/>
  <c r="G151" i="10"/>
  <c r="G183" i="10"/>
  <c r="G215" i="10"/>
  <c r="G247" i="10"/>
  <c r="G279" i="10"/>
  <c r="G311" i="10"/>
  <c r="G343" i="10"/>
  <c r="G23" i="10"/>
  <c r="G48" i="10"/>
  <c r="G76" i="10"/>
  <c r="G94" i="10"/>
  <c r="G112" i="10"/>
  <c r="G130" i="10"/>
  <c r="G145" i="10"/>
  <c r="F5" i="10"/>
  <c r="E9" i="10"/>
  <c r="C14" i="10"/>
  <c r="F17" i="10"/>
  <c r="E22" i="10"/>
  <c r="E331" i="10"/>
  <c r="C318" i="10"/>
  <c r="E299" i="10"/>
  <c r="C270" i="10"/>
  <c r="C347" i="10"/>
  <c r="F333" i="10"/>
  <c r="C323" i="10"/>
  <c r="F309" i="10"/>
  <c r="F301" i="10"/>
  <c r="E288" i="10"/>
  <c r="E280" i="10"/>
  <c r="E272" i="10"/>
  <c r="F261" i="10"/>
  <c r="E248" i="10"/>
  <c r="F237" i="10"/>
  <c r="E221" i="10"/>
  <c r="F178" i="10"/>
  <c r="F346" i="10"/>
  <c r="E333" i="10"/>
  <c r="F322" i="10"/>
  <c r="F314" i="10"/>
  <c r="F306" i="10"/>
  <c r="C296" i="10"/>
  <c r="C288" i="10"/>
  <c r="C280" i="10"/>
  <c r="F274" i="10"/>
  <c r="C264" i="10"/>
  <c r="E253" i="10"/>
  <c r="C240" i="10"/>
  <c r="C221" i="10"/>
  <c r="E204" i="10"/>
  <c r="F186" i="10"/>
  <c r="E165" i="10"/>
  <c r="F148" i="10"/>
  <c r="C107" i="10"/>
  <c r="F30" i="10"/>
  <c r="F343" i="10"/>
  <c r="C333" i="10"/>
  <c r="C325" i="10"/>
  <c r="E314" i="10"/>
  <c r="E306" i="10"/>
  <c r="F295" i="10"/>
  <c r="C285" i="10"/>
  <c r="E274" i="10"/>
  <c r="E266" i="10"/>
  <c r="E258" i="10"/>
  <c r="E250" i="10"/>
  <c r="E242" i="10"/>
  <c r="F233" i="10"/>
  <c r="F220" i="10"/>
  <c r="E212" i="10"/>
  <c r="F194" i="10"/>
  <c r="E148" i="10"/>
  <c r="E348" i="10"/>
  <c r="F345" i="10"/>
  <c r="E340" i="10"/>
  <c r="F337" i="10"/>
  <c r="C335" i="10"/>
  <c r="E332" i="10"/>
  <c r="F329" i="10"/>
  <c r="C327" i="10"/>
  <c r="E324" i="10"/>
  <c r="F321" i="10"/>
  <c r="C319" i="10"/>
  <c r="E316" i="10"/>
  <c r="F313" i="10"/>
  <c r="C311" i="10"/>
  <c r="E308" i="10"/>
  <c r="F305" i="10"/>
  <c r="C303" i="10"/>
  <c r="E300" i="10"/>
  <c r="F297" i="10"/>
  <c r="C295" i="10"/>
  <c r="E292" i="10"/>
  <c r="F289" i="10"/>
  <c r="C287" i="10"/>
  <c r="E284" i="10"/>
  <c r="F281" i="10"/>
  <c r="C279" i="10"/>
  <c r="E276" i="10"/>
  <c r="F273" i="10"/>
  <c r="C271" i="10"/>
  <c r="E268" i="10"/>
  <c r="F265" i="10"/>
  <c r="C263" i="10"/>
  <c r="E260" i="10"/>
  <c r="F257" i="10"/>
  <c r="C255" i="10"/>
  <c r="E252" i="10"/>
  <c r="F249" i="10"/>
  <c r="C247" i="10"/>
  <c r="E244" i="10"/>
  <c r="F241" i="10"/>
  <c r="C239" i="10"/>
  <c r="E236" i="10"/>
  <c r="C232" i="10"/>
  <c r="E228" i="10"/>
  <c r="F223" i="10"/>
  <c r="C219" i="10"/>
  <c r="E215" i="10"/>
  <c r="F210" i="10"/>
  <c r="C207" i="10"/>
  <c r="E202" i="10"/>
  <c r="F197" i="10"/>
  <c r="C194" i="10"/>
  <c r="E189" i="10"/>
  <c r="F185" i="10"/>
  <c r="C181" i="10"/>
  <c r="E176" i="10"/>
  <c r="F172" i="10"/>
  <c r="C168" i="10"/>
  <c r="E164" i="10"/>
  <c r="F159" i="10"/>
  <c r="C155" i="10"/>
  <c r="E151" i="10"/>
  <c r="F146" i="10"/>
  <c r="E142" i="10"/>
  <c r="C137" i="10"/>
  <c r="F131" i="10"/>
  <c r="F127" i="10"/>
  <c r="E122" i="10"/>
  <c r="F117" i="10"/>
  <c r="F110" i="10"/>
  <c r="C103" i="10"/>
  <c r="E97" i="10"/>
  <c r="F89" i="10"/>
  <c r="C84" i="10"/>
  <c r="E76" i="10"/>
  <c r="F69" i="10"/>
  <c r="C63" i="10"/>
  <c r="E56" i="10"/>
  <c r="F49" i="10"/>
  <c r="C43" i="10"/>
  <c r="E35" i="10"/>
  <c r="F29" i="10"/>
  <c r="F21" i="10"/>
  <c r="E12" i="10"/>
  <c r="C4" i="10"/>
  <c r="G128" i="10"/>
  <c r="G92" i="10"/>
  <c r="G46" i="10"/>
  <c r="G306" i="10"/>
  <c r="C345" i="10"/>
  <c r="C313" i="10"/>
  <c r="C342" i="10"/>
  <c r="C326" i="10"/>
  <c r="E315" i="10"/>
  <c r="F296" i="10"/>
  <c r="E275" i="10"/>
  <c r="E344" i="10"/>
  <c r="E328" i="10"/>
  <c r="C315" i="10"/>
  <c r="E304" i="10"/>
  <c r="E296" i="10"/>
  <c r="C283" i="10"/>
  <c r="F269" i="10"/>
  <c r="E256" i="10"/>
  <c r="C243" i="10"/>
  <c r="E234" i="10"/>
  <c r="C213" i="10"/>
  <c r="E183" i="10"/>
  <c r="C344" i="10"/>
  <c r="C336" i="10"/>
  <c r="C328" i="10"/>
  <c r="C320" i="10"/>
  <c r="E309" i="10"/>
  <c r="E301" i="10"/>
  <c r="E293" i="10"/>
  <c r="F282" i="10"/>
  <c r="C272" i="10"/>
  <c r="E261" i="10"/>
  <c r="F250" i="10"/>
  <c r="F242" i="10"/>
  <c r="E229" i="10"/>
  <c r="F212" i="10"/>
  <c r="C195" i="10"/>
  <c r="F173" i="10"/>
  <c r="F161" i="10"/>
  <c r="F143" i="10"/>
  <c r="F128" i="10"/>
  <c r="F113" i="10"/>
  <c r="E80" i="10"/>
  <c r="C46" i="10"/>
  <c r="F335" i="10"/>
  <c r="E330" i="10"/>
  <c r="F319" i="10"/>
  <c r="C309" i="10"/>
  <c r="E298" i="10"/>
  <c r="F287" i="10"/>
  <c r="F279" i="10"/>
  <c r="F271" i="10"/>
  <c r="C261" i="10"/>
  <c r="C253" i="10"/>
  <c r="C245" i="10"/>
  <c r="C229" i="10"/>
  <c r="C203" i="10"/>
  <c r="E118" i="10"/>
  <c r="C343" i="10"/>
  <c r="C348" i="10"/>
  <c r="E345" i="10"/>
  <c r="F342" i="10"/>
  <c r="C340" i="10"/>
  <c r="E337" i="10"/>
  <c r="F334" i="10"/>
  <c r="C332" i="10"/>
  <c r="E329" i="10"/>
  <c r="F326" i="10"/>
  <c r="C324" i="10"/>
  <c r="E321" i="10"/>
  <c r="F318" i="10"/>
  <c r="C316" i="10"/>
  <c r="E313" i="10"/>
  <c r="F310" i="10"/>
  <c r="C308" i="10"/>
  <c r="E305" i="10"/>
  <c r="F302" i="10"/>
  <c r="C300" i="10"/>
  <c r="E297" i="10"/>
  <c r="F294" i="10"/>
  <c r="C292" i="10"/>
  <c r="E289" i="10"/>
  <c r="F286" i="10"/>
  <c r="C284" i="10"/>
  <c r="E281" i="10"/>
  <c r="F278" i="10"/>
  <c r="C276" i="10"/>
  <c r="E273" i="10"/>
  <c r="F270" i="10"/>
  <c r="C268" i="10"/>
  <c r="E265" i="10"/>
  <c r="F262" i="10"/>
  <c r="C260" i="10"/>
  <c r="E257" i="10"/>
  <c r="F254" i="10"/>
  <c r="C252" i="10"/>
  <c r="E249" i="10"/>
  <c r="F246" i="10"/>
  <c r="C244" i="10"/>
  <c r="E241" i="10"/>
  <c r="F238" i="10"/>
  <c r="F235" i="10"/>
  <c r="F231" i="10"/>
  <c r="C227" i="10"/>
  <c r="E223" i="10"/>
  <c r="F218" i="10"/>
  <c r="C215" i="10"/>
  <c r="E210" i="10"/>
  <c r="F205" i="10"/>
  <c r="C202" i="10"/>
  <c r="E197" i="10"/>
  <c r="F193" i="10"/>
  <c r="C189" i="10"/>
  <c r="E184" i="10"/>
  <c r="F180" i="10"/>
  <c r="C176" i="10"/>
  <c r="E172" i="10"/>
  <c r="F167" i="10"/>
  <c r="C163" i="10"/>
  <c r="E159" i="10"/>
  <c r="F154" i="10"/>
  <c r="C151" i="10"/>
  <c r="E146" i="10"/>
  <c r="C141" i="10"/>
  <c r="F136" i="10"/>
  <c r="E131" i="10"/>
  <c r="C127" i="10"/>
  <c r="F121" i="10"/>
  <c r="F115" i="10"/>
  <c r="E110" i="10"/>
  <c r="F102" i="10"/>
  <c r="C97" i="10"/>
  <c r="E89" i="10"/>
  <c r="F81" i="10"/>
  <c r="C76" i="10"/>
  <c r="E68" i="10"/>
  <c r="F62" i="10"/>
  <c r="C55" i="10"/>
  <c r="E48" i="10"/>
  <c r="F41" i="10"/>
  <c r="C35" i="10"/>
  <c r="E28" i="10"/>
  <c r="E20" i="10"/>
  <c r="C12" i="10"/>
  <c r="F3" i="10"/>
  <c r="G127" i="10"/>
  <c r="G90" i="10"/>
  <c r="G45" i="10"/>
  <c r="G274" i="10"/>
  <c r="B29" i="6"/>
  <c r="B7" i="6"/>
  <c r="B28" i="6"/>
  <c r="B26" i="6"/>
  <c r="B19" i="6"/>
  <c r="B210" i="6"/>
  <c r="B215" i="6"/>
  <c r="B218" i="6"/>
  <c r="B182" i="6"/>
  <c r="B208" i="6"/>
  <c r="B209" i="6"/>
  <c r="B6" i="6"/>
  <c r="B11" i="6"/>
  <c r="B178" i="6"/>
  <c r="B211" i="6"/>
  <c r="B212" i="6"/>
  <c r="B20" i="6"/>
  <c r="B200" i="6"/>
  <c r="B5" i="6"/>
  <c r="B191" i="6"/>
  <c r="B214" i="6"/>
  <c r="B223" i="6"/>
  <c r="B179" i="6"/>
  <c r="B231" i="6"/>
  <c r="B233" i="6"/>
  <c r="B234" i="6"/>
  <c r="B219" i="6"/>
  <c r="B230" i="6"/>
  <c r="B232" i="6"/>
  <c r="A2" i="15" l="1" a="1"/>
  <c r="I102" i="15"/>
  <c r="I101" i="15"/>
  <c r="I96" i="15"/>
  <c r="I100" i="15"/>
  <c r="I91" i="15"/>
  <c r="I87" i="15"/>
  <c r="I83" i="15"/>
  <c r="I75" i="15"/>
  <c r="I71" i="15"/>
  <c r="I63" i="15"/>
  <c r="I59" i="15"/>
  <c r="I55" i="15"/>
  <c r="I61" i="15"/>
  <c r="I49" i="15"/>
  <c r="I92" i="15"/>
  <c r="I84" i="15"/>
  <c r="I80" i="15"/>
  <c r="I72" i="15"/>
  <c r="I64" i="15"/>
  <c r="I56" i="15"/>
  <c r="I52" i="15"/>
  <c r="I99" i="15"/>
  <c r="I95" i="15"/>
  <c r="I79" i="15"/>
  <c r="I67" i="15"/>
  <c r="I51" i="15"/>
  <c r="I94" i="15"/>
  <c r="I90" i="15"/>
  <c r="I86" i="15"/>
  <c r="I82" i="15"/>
  <c r="I78" i="15"/>
  <c r="I74" i="15"/>
  <c r="I70" i="15"/>
  <c r="I66" i="15"/>
  <c r="I62" i="15"/>
  <c r="I58" i="15"/>
  <c r="I54" i="15"/>
  <c r="I50" i="15"/>
  <c r="I69" i="15"/>
  <c r="I98" i="15"/>
  <c r="I88" i="15"/>
  <c r="I76" i="15"/>
  <c r="I68" i="15"/>
  <c r="I60" i="15"/>
  <c r="I48" i="15"/>
  <c r="I57" i="15"/>
  <c r="I103" i="15"/>
  <c r="I97" i="15"/>
  <c r="I93" i="15"/>
  <c r="I89" i="15"/>
  <c r="I85" i="15"/>
  <c r="I81" i="15"/>
  <c r="I77" i="15"/>
  <c r="I73" i="15"/>
  <c r="I65" i="15"/>
  <c r="I53" i="15"/>
  <c r="I123" i="17"/>
  <c r="B2" i="10"/>
  <c r="A2" i="17" s="1" a="1"/>
  <c r="A2" i="14" a="1"/>
  <c r="D2" i="6"/>
  <c r="C2" i="6"/>
  <c r="A2" i="11" s="1" a="1"/>
  <c r="F2" i="6"/>
  <c r="E2" i="6"/>
  <c r="J97" i="11"/>
  <c r="I103" i="14"/>
  <c r="I95" i="14"/>
  <c r="I87" i="14"/>
  <c r="I79" i="14"/>
  <c r="I71" i="14"/>
  <c r="I63" i="14"/>
  <c r="I92" i="14"/>
  <c r="I75" i="14"/>
  <c r="I98" i="14"/>
  <c r="I66" i="14"/>
  <c r="I73" i="14"/>
  <c r="I102" i="14"/>
  <c r="I94" i="14"/>
  <c r="I86" i="14"/>
  <c r="I78" i="14"/>
  <c r="I70" i="14"/>
  <c r="I62" i="14"/>
  <c r="I69" i="14"/>
  <c r="I84" i="14"/>
  <c r="I83" i="14"/>
  <c r="I59" i="14"/>
  <c r="I82" i="14"/>
  <c r="I58" i="14"/>
  <c r="I89" i="14"/>
  <c r="I65" i="14"/>
  <c r="I101" i="14"/>
  <c r="I93" i="14"/>
  <c r="I85" i="14"/>
  <c r="I77" i="14"/>
  <c r="I61" i="14"/>
  <c r="I100" i="14"/>
  <c r="I68" i="14"/>
  <c r="I60" i="14"/>
  <c r="I91" i="14"/>
  <c r="I67" i="14"/>
  <c r="I90" i="14"/>
  <c r="I97" i="14"/>
  <c r="I57" i="14"/>
  <c r="I96" i="14"/>
  <c r="I88" i="14"/>
  <c r="I80" i="14"/>
  <c r="I72" i="14"/>
  <c r="I64" i="14"/>
  <c r="I56" i="14"/>
  <c r="I76" i="14"/>
  <c r="I99" i="14"/>
  <c r="I74" i="14"/>
  <c r="I81" i="14"/>
  <c r="I46" i="14"/>
  <c r="I39" i="14"/>
  <c r="I44" i="14"/>
  <c r="I47" i="14"/>
  <c r="I33" i="14"/>
  <c r="I51" i="14"/>
  <c r="I34" i="14"/>
  <c r="I38" i="14"/>
  <c r="I45" i="14"/>
  <c r="I42" i="14"/>
  <c r="I50" i="14"/>
  <c r="I43" i="14"/>
  <c r="I48" i="14"/>
  <c r="I52" i="14"/>
  <c r="I49" i="14"/>
  <c r="I32" i="14"/>
  <c r="I41" i="14"/>
  <c r="I35" i="14"/>
  <c r="I54" i="14"/>
  <c r="I55" i="14"/>
  <c r="I37" i="14"/>
  <c r="I36" i="14"/>
  <c r="I53" i="14"/>
  <c r="I40" i="14"/>
  <c r="B2" i="6"/>
  <c r="D2" i="10"/>
  <c r="I26" i="15"/>
  <c r="F2" i="10"/>
  <c r="I27" i="15" s="1"/>
  <c r="C2" i="10"/>
  <c r="E2" i="10"/>
  <c r="H12" i="14" l="1"/>
  <c r="S7" i="14"/>
  <c r="T7" i="14"/>
  <c r="M7" i="14"/>
  <c r="Q12" i="14"/>
  <c r="J6" i="14"/>
  <c r="N11" i="14"/>
  <c r="S4" i="14"/>
  <c r="K10" i="14"/>
  <c r="L4" i="14"/>
  <c r="P9" i="14"/>
  <c r="Q3" i="14"/>
  <c r="U8" i="14"/>
  <c r="K3" i="14"/>
  <c r="O8" i="14"/>
  <c r="L3" i="14"/>
  <c r="P8" i="14"/>
  <c r="U7" i="14"/>
  <c r="R6" i="14"/>
  <c r="J12" i="14"/>
  <c r="O5" i="14"/>
  <c r="S10" i="14"/>
  <c r="T4" i="14"/>
  <c r="L10" i="14"/>
  <c r="M4" i="14"/>
  <c r="Q9" i="14"/>
  <c r="J3" i="14"/>
  <c r="N8" i="14"/>
  <c r="J9" i="14"/>
  <c r="S3" i="14"/>
  <c r="K9" i="14"/>
  <c r="T3" i="14"/>
  <c r="L9" i="14"/>
  <c r="M3" i="14"/>
  <c r="Q8" i="14"/>
  <c r="N7" i="14"/>
  <c r="R12" i="14"/>
  <c r="K6" i="14"/>
  <c r="O11" i="14"/>
  <c r="P5" i="14"/>
  <c r="T10" i="14"/>
  <c r="U4" i="14"/>
  <c r="M10" i="14"/>
  <c r="R3" i="14"/>
  <c r="O4" i="14"/>
  <c r="S9" i="14"/>
  <c r="P4" i="14"/>
  <c r="T9" i="14"/>
  <c r="U3" i="14"/>
  <c r="M9" i="14"/>
  <c r="J8" i="14"/>
  <c r="S6" i="14"/>
  <c r="K12" i="14"/>
  <c r="L6" i="14"/>
  <c r="P11" i="14"/>
  <c r="Q5" i="14"/>
  <c r="U10" i="14"/>
  <c r="N4" i="14"/>
  <c r="R9" i="14"/>
  <c r="K5" i="14"/>
  <c r="O10" i="14"/>
  <c r="L5" i="14"/>
  <c r="P10" i="14"/>
  <c r="Q4" i="14"/>
  <c r="U9" i="14"/>
  <c r="N3" i="14"/>
  <c r="R8" i="14"/>
  <c r="O7" i="14"/>
  <c r="S12" i="14"/>
  <c r="T6" i="14"/>
  <c r="L12" i="14"/>
  <c r="M6" i="14"/>
  <c r="Q11" i="14"/>
  <c r="J5" i="14"/>
  <c r="N10" i="14"/>
  <c r="S5" i="14"/>
  <c r="K11" i="14"/>
  <c r="T5" i="14"/>
  <c r="L11" i="14"/>
  <c r="M5" i="14"/>
  <c r="Q10" i="14"/>
  <c r="J4" i="14"/>
  <c r="N9" i="14"/>
  <c r="K8" i="14"/>
  <c r="P7" i="14"/>
  <c r="T12" i="14"/>
  <c r="U6" i="14"/>
  <c r="M12" i="14"/>
  <c r="R5" i="14"/>
  <c r="J11" i="14"/>
  <c r="T11" i="14"/>
  <c r="U5" i="14"/>
  <c r="M11" i="14"/>
  <c r="R4" i="14"/>
  <c r="J10" i="14"/>
  <c r="O3" i="14"/>
  <c r="S8" i="14"/>
  <c r="L8" i="14"/>
  <c r="Q7" i="14"/>
  <c r="U12" i="14"/>
  <c r="N6" i="14"/>
  <c r="R11" i="14"/>
  <c r="O6" i="14"/>
  <c r="S11" i="14"/>
  <c r="P6" i="14"/>
  <c r="K7" i="14"/>
  <c r="O12" i="14"/>
  <c r="L7" i="14"/>
  <c r="P12" i="14"/>
  <c r="Q6" i="14"/>
  <c r="U11" i="14"/>
  <c r="N5" i="14"/>
  <c r="R10" i="14"/>
  <c r="K4" i="14"/>
  <c r="O9" i="14"/>
  <c r="P3" i="14"/>
  <c r="T8" i="14"/>
  <c r="M8" i="14"/>
  <c r="J7" i="14"/>
  <c r="N12" i="14"/>
  <c r="R7" i="14"/>
  <c r="T7" i="15"/>
  <c r="J8" i="15"/>
  <c r="K8" i="15"/>
  <c r="U10" i="15"/>
  <c r="O7" i="15"/>
  <c r="K6" i="15"/>
  <c r="T11" i="15"/>
  <c r="R4" i="15"/>
  <c r="P10" i="15"/>
  <c r="K4" i="15"/>
  <c r="T9" i="15"/>
  <c r="P8" i="15"/>
  <c r="Q8" i="15"/>
  <c r="R8" i="15"/>
  <c r="J3" i="15"/>
  <c r="S8" i="15"/>
  <c r="L8" i="15"/>
  <c r="U11" i="15"/>
  <c r="S6" i="15"/>
  <c r="Q12" i="15"/>
  <c r="O5" i="15"/>
  <c r="M11" i="15"/>
  <c r="S4" i="15"/>
  <c r="Q10" i="15"/>
  <c r="O3" i="15"/>
  <c r="M9" i="15"/>
  <c r="P3" i="15"/>
  <c r="N9" i="15"/>
  <c r="Q3" i="15"/>
  <c r="O9" i="15"/>
  <c r="R3" i="15"/>
  <c r="P9" i="15"/>
  <c r="K3" i="15"/>
  <c r="T8" i="15"/>
  <c r="P7" i="15"/>
  <c r="U4" i="15"/>
  <c r="L6" i="15"/>
  <c r="J12" i="15"/>
  <c r="P5" i="15"/>
  <c r="N11" i="15"/>
  <c r="L4" i="15"/>
  <c r="J10" i="15"/>
  <c r="M4" i="15"/>
  <c r="K10" i="15"/>
  <c r="N4" i="15"/>
  <c r="L10" i="15"/>
  <c r="O4" i="15"/>
  <c r="M10" i="15"/>
  <c r="S3" i="15"/>
  <c r="Q9" i="15"/>
  <c r="M8" i="15"/>
  <c r="U12" i="15"/>
  <c r="T6" i="15"/>
  <c r="R12" i="15"/>
  <c r="M6" i="15"/>
  <c r="K12" i="15"/>
  <c r="T4" i="15"/>
  <c r="R10" i="15"/>
  <c r="J5" i="15"/>
  <c r="S10" i="15"/>
  <c r="K5" i="15"/>
  <c r="T10" i="15"/>
  <c r="L5" i="15"/>
  <c r="J11" i="15"/>
  <c r="P4" i="15"/>
  <c r="N10" i="15"/>
  <c r="L3" i="15"/>
  <c r="J9" i="15"/>
  <c r="Q7" i="15"/>
  <c r="U5" i="15"/>
  <c r="J7" i="15"/>
  <c r="S12" i="15"/>
  <c r="Q5" i="15"/>
  <c r="O11" i="15"/>
  <c r="R5" i="15"/>
  <c r="P11" i="15"/>
  <c r="S5" i="15"/>
  <c r="Q11" i="15"/>
  <c r="T5" i="15"/>
  <c r="R11" i="15"/>
  <c r="M5" i="15"/>
  <c r="K11" i="15"/>
  <c r="T3" i="15"/>
  <c r="R9" i="15"/>
  <c r="N8" i="15"/>
  <c r="R7" i="15"/>
  <c r="U6" i="15"/>
  <c r="N6" i="15"/>
  <c r="L12" i="15"/>
  <c r="O12" i="15"/>
  <c r="J6" i="15"/>
  <c r="S11" i="15"/>
  <c r="Q4" i="15"/>
  <c r="O10" i="15"/>
  <c r="M3" i="15"/>
  <c r="K9" i="15"/>
  <c r="O8" i="15"/>
  <c r="K7" i="15"/>
  <c r="T12" i="15"/>
  <c r="O6" i="15"/>
  <c r="M12" i="15"/>
  <c r="P6" i="15"/>
  <c r="N12" i="15"/>
  <c r="Q6" i="15"/>
  <c r="L7" i="15"/>
  <c r="U8" i="15"/>
  <c r="M7" i="15"/>
  <c r="U9" i="15"/>
  <c r="N7" i="15"/>
  <c r="R6" i="15"/>
  <c r="P12" i="15"/>
  <c r="N5" i="15"/>
  <c r="L11" i="15"/>
  <c r="J4" i="15"/>
  <c r="S9" i="15"/>
  <c r="N3" i="15"/>
  <c r="L9" i="15"/>
  <c r="S7" i="15"/>
  <c r="U7" i="15"/>
  <c r="U3" i="15"/>
  <c r="P16" i="17"/>
  <c r="M4" i="17"/>
  <c r="N50" i="17"/>
  <c r="J10" i="17"/>
  <c r="T8" i="17"/>
  <c r="R30" i="17"/>
  <c r="K23" i="17"/>
  <c r="S43" i="17"/>
  <c r="L48" i="17"/>
  <c r="T7" i="17"/>
  <c r="K21" i="17"/>
  <c r="L34" i="17"/>
  <c r="M47" i="17"/>
  <c r="N60" i="17"/>
  <c r="O73" i="17"/>
  <c r="P86" i="17"/>
  <c r="U37" i="17"/>
  <c r="L9" i="17"/>
  <c r="P3" i="17"/>
  <c r="J16" i="17"/>
  <c r="S4" i="17"/>
  <c r="Q8" i="17"/>
  <c r="J12" i="17"/>
  <c r="N15" i="17"/>
  <c r="L23" i="17"/>
  <c r="M36" i="17"/>
  <c r="N49" i="17"/>
  <c r="O62" i="17"/>
  <c r="P75" i="17"/>
  <c r="Q88" i="17"/>
  <c r="U60" i="17"/>
  <c r="L21" i="17"/>
  <c r="M34" i="17"/>
  <c r="N47" i="17"/>
  <c r="O60" i="17"/>
  <c r="P73" i="17"/>
  <c r="Q86" i="17"/>
  <c r="U50" i="17"/>
  <c r="M21" i="17"/>
  <c r="N34" i="17"/>
  <c r="O47" i="17"/>
  <c r="P60" i="17"/>
  <c r="Q73" i="17"/>
  <c r="R86" i="17"/>
  <c r="U51" i="17"/>
  <c r="O22" i="17"/>
  <c r="O63" i="17"/>
  <c r="L10" i="17"/>
  <c r="U47" i="17"/>
  <c r="K59" i="17"/>
  <c r="R54" i="17"/>
  <c r="O75" i="17"/>
  <c r="T68" i="17"/>
  <c r="T92" i="17"/>
  <c r="R90" i="17"/>
  <c r="O13" i="17"/>
  <c r="P26" i="17"/>
  <c r="Q39" i="17"/>
  <c r="R52" i="17"/>
  <c r="S65" i="17"/>
  <c r="T78" i="17"/>
  <c r="J92" i="17"/>
  <c r="P5" i="17"/>
  <c r="L7" i="17"/>
  <c r="N8" i="17"/>
  <c r="T6" i="17"/>
  <c r="R10" i="17"/>
  <c r="T3" i="17"/>
  <c r="R7" i="17"/>
  <c r="P15" i="17"/>
  <c r="Q28" i="17"/>
  <c r="R41" i="17"/>
  <c r="S54" i="17"/>
  <c r="T67" i="17"/>
  <c r="J81" i="17"/>
  <c r="K94" i="17"/>
  <c r="P13" i="17"/>
  <c r="Q26" i="17"/>
  <c r="R39" i="17"/>
  <c r="S52" i="17"/>
  <c r="T65" i="17"/>
  <c r="J79" i="17"/>
  <c r="K92" i="17"/>
  <c r="Q13" i="17"/>
  <c r="R26" i="17"/>
  <c r="S39" i="17"/>
  <c r="T52" i="17"/>
  <c r="J66" i="17"/>
  <c r="K79" i="17"/>
  <c r="L92" i="17"/>
  <c r="S14" i="17"/>
  <c r="T27" i="17"/>
  <c r="J41" i="17"/>
  <c r="K54" i="17"/>
  <c r="L67" i="17"/>
  <c r="M80" i="17"/>
  <c r="N93" i="17"/>
  <c r="M19" i="17"/>
  <c r="N32" i="17"/>
  <c r="O45" i="17"/>
  <c r="P58" i="17"/>
  <c r="Q71" i="17"/>
  <c r="R84" i="17"/>
  <c r="U29" i="17"/>
  <c r="M18" i="17"/>
  <c r="N31" i="17"/>
  <c r="O44" i="17"/>
  <c r="P57" i="17"/>
  <c r="Q70" i="17"/>
  <c r="R83" i="17"/>
  <c r="U18" i="17"/>
  <c r="N18" i="17"/>
  <c r="O31" i="17"/>
  <c r="P44" i="17"/>
  <c r="Q57" i="17"/>
  <c r="R70" i="17"/>
  <c r="S83" i="17"/>
  <c r="U7" i="17"/>
  <c r="N17" i="17"/>
  <c r="O30" i="17"/>
  <c r="P43" i="17"/>
  <c r="Q56" i="17"/>
  <c r="R69" i="17"/>
  <c r="S82" i="17"/>
  <c r="T95" i="17"/>
  <c r="N16" i="17"/>
  <c r="O29" i="17"/>
  <c r="P42" i="17"/>
  <c r="Q55" i="17"/>
  <c r="R68" i="17"/>
  <c r="K71" i="17"/>
  <c r="M11" i="17"/>
  <c r="P76" i="17"/>
  <c r="S67" i="17"/>
  <c r="N62" i="17"/>
  <c r="M85" i="17"/>
  <c r="R78" i="17"/>
  <c r="U83" i="17"/>
  <c r="U71" i="17"/>
  <c r="P14" i="17"/>
  <c r="Q27" i="17"/>
  <c r="R40" i="17"/>
  <c r="S53" i="17"/>
  <c r="T66" i="17"/>
  <c r="J80" i="17"/>
  <c r="K93" i="17"/>
  <c r="M3" i="17"/>
  <c r="Q6" i="17"/>
  <c r="M8" i="17"/>
  <c r="O9" i="17"/>
  <c r="N7" i="17"/>
  <c r="S11" i="17"/>
  <c r="J5" i="17"/>
  <c r="S8" i="17"/>
  <c r="Q16" i="17"/>
  <c r="R29" i="17"/>
  <c r="S42" i="17"/>
  <c r="T55" i="17"/>
  <c r="J69" i="17"/>
  <c r="K82" i="17"/>
  <c r="L95" i="17"/>
  <c r="Q14" i="17"/>
  <c r="R27" i="17"/>
  <c r="S40" i="17"/>
  <c r="T53" i="17"/>
  <c r="J67" i="17"/>
  <c r="K80" i="17"/>
  <c r="L93" i="17"/>
  <c r="R14" i="17"/>
  <c r="S27" i="17"/>
  <c r="T40" i="17"/>
  <c r="J54" i="17"/>
  <c r="K67" i="17"/>
  <c r="L80" i="17"/>
  <c r="M93" i="17"/>
  <c r="T15" i="17"/>
  <c r="J29" i="17"/>
  <c r="K42" i="17"/>
  <c r="L55" i="17"/>
  <c r="M68" i="17"/>
  <c r="N81" i="17"/>
  <c r="O94" i="17"/>
  <c r="N20" i="17"/>
  <c r="O33" i="17"/>
  <c r="L3" i="17"/>
  <c r="P40" i="17"/>
  <c r="J3" i="17"/>
  <c r="L5" i="17"/>
  <c r="T20" i="17"/>
  <c r="N14" i="17"/>
  <c r="T32" i="17"/>
  <c r="Q41" i="17"/>
  <c r="N6" i="17"/>
  <c r="J20" i="17"/>
  <c r="K33" i="17"/>
  <c r="L46" i="17"/>
  <c r="M59" i="17"/>
  <c r="N72" i="17"/>
  <c r="O85" i="17"/>
  <c r="U25" i="17"/>
  <c r="K8" i="17"/>
  <c r="O11" i="17"/>
  <c r="T14" i="17"/>
  <c r="R3" i="17"/>
  <c r="P7" i="17"/>
  <c r="T10" i="17"/>
  <c r="M14" i="17"/>
  <c r="K22" i="17"/>
  <c r="L35" i="17"/>
  <c r="M48" i="17"/>
  <c r="N61" i="17"/>
  <c r="O74" i="17"/>
  <c r="P87" i="17"/>
  <c r="U48" i="17"/>
  <c r="K20" i="17"/>
  <c r="L33" i="17"/>
  <c r="M46" i="17"/>
  <c r="N59" i="17"/>
  <c r="O72" i="17"/>
  <c r="P85" i="17"/>
  <c r="U38" i="17"/>
  <c r="L20" i="17"/>
  <c r="M33" i="17"/>
  <c r="N46" i="17"/>
  <c r="O59" i="17"/>
  <c r="P72" i="17"/>
  <c r="Q85" i="17"/>
  <c r="U39" i="17"/>
  <c r="N21" i="17"/>
  <c r="O34" i="17"/>
  <c r="P47" i="17"/>
  <c r="Q60" i="17"/>
  <c r="R73" i="17"/>
  <c r="S86" i="17"/>
  <c r="U52" i="17"/>
  <c r="S25" i="17"/>
  <c r="T38" i="17"/>
  <c r="J52" i="17"/>
  <c r="K65" i="17"/>
  <c r="L78" i="17"/>
  <c r="M91" i="17"/>
  <c r="R11" i="17"/>
  <c r="S24" i="17"/>
  <c r="T37" i="17"/>
  <c r="J51" i="17"/>
  <c r="K64" i="17"/>
  <c r="L77" i="17"/>
  <c r="M90" i="17"/>
  <c r="U90" i="17"/>
  <c r="T24" i="17"/>
  <c r="J38" i="17"/>
  <c r="K51" i="17"/>
  <c r="L64" i="17"/>
  <c r="M77" i="17"/>
  <c r="N90" i="17"/>
  <c r="U79" i="17"/>
  <c r="T23" i="17"/>
  <c r="J37" i="17"/>
  <c r="K50" i="17"/>
  <c r="L63" i="17"/>
  <c r="M76" i="17"/>
  <c r="N89" i="17"/>
  <c r="U68" i="17"/>
  <c r="T22" i="17"/>
  <c r="J36" i="17"/>
  <c r="K49" i="17"/>
  <c r="L62" i="17"/>
  <c r="M75" i="17"/>
  <c r="M25" i="17"/>
  <c r="S7" i="17"/>
  <c r="S19" i="17"/>
  <c r="M73" i="17"/>
  <c r="S31" i="17"/>
  <c r="M6" i="17"/>
  <c r="J9" i="17"/>
  <c r="R28" i="17"/>
  <c r="N48" i="17"/>
  <c r="J68" i="17"/>
  <c r="Q87" i="17"/>
  <c r="N4" i="17"/>
  <c r="O3" i="17"/>
  <c r="P10" i="17"/>
  <c r="T5" i="17"/>
  <c r="K6" i="17"/>
  <c r="O16" i="17"/>
  <c r="S30" i="17"/>
  <c r="O50" i="17"/>
  <c r="K70" i="17"/>
  <c r="R89" i="17"/>
  <c r="R15" i="17"/>
  <c r="N35" i="17"/>
  <c r="J55" i="17"/>
  <c r="Q74" i="17"/>
  <c r="M94" i="17"/>
  <c r="N22" i="17"/>
  <c r="J42" i="17"/>
  <c r="Q61" i="17"/>
  <c r="M81" i="17"/>
  <c r="U63" i="17"/>
  <c r="K30" i="17"/>
  <c r="O46" i="17"/>
  <c r="T63" i="17"/>
  <c r="O82" i="17"/>
  <c r="U40" i="17"/>
  <c r="K29" i="17"/>
  <c r="P46" i="17"/>
  <c r="S61" i="17"/>
  <c r="K77" i="17"/>
  <c r="O93" i="17"/>
  <c r="K16" i="17"/>
  <c r="O32" i="17"/>
  <c r="R47" i="17"/>
  <c r="J63" i="17"/>
  <c r="N79" i="17"/>
  <c r="Q94" i="17"/>
  <c r="O19" i="17"/>
  <c r="R34" i="17"/>
  <c r="J50" i="17"/>
  <c r="N66" i="17"/>
  <c r="Q81" i="17"/>
  <c r="U19" i="17"/>
  <c r="Q20" i="17"/>
  <c r="T35" i="17"/>
  <c r="M52" i="17"/>
  <c r="P67" i="17"/>
  <c r="T83" i="17"/>
  <c r="U32" i="17"/>
  <c r="S21" i="17"/>
  <c r="L38" i="17"/>
  <c r="O53" i="17"/>
  <c r="S69" i="17"/>
  <c r="J84" i="17"/>
  <c r="U9" i="17"/>
  <c r="T21" i="17"/>
  <c r="J35" i="17"/>
  <c r="K48" i="17"/>
  <c r="L61" i="17"/>
  <c r="M74" i="17"/>
  <c r="N87" i="17"/>
  <c r="U46" i="17"/>
  <c r="L36" i="17"/>
  <c r="Q17" i="17"/>
  <c r="Q29" i="17"/>
  <c r="L84" i="17"/>
  <c r="R42" i="17"/>
  <c r="O15" i="17"/>
  <c r="K10" i="17"/>
  <c r="S29" i="17"/>
  <c r="O49" i="17"/>
  <c r="K69" i="17"/>
  <c r="R88" i="17"/>
  <c r="O5" i="17"/>
  <c r="P4" i="17"/>
  <c r="Q11" i="17"/>
  <c r="O7" i="17"/>
  <c r="Q7" i="17"/>
  <c r="M12" i="17"/>
  <c r="T31" i="17"/>
  <c r="P51" i="17"/>
  <c r="L71" i="17"/>
  <c r="S90" i="17"/>
  <c r="S16" i="17"/>
  <c r="O36" i="17"/>
  <c r="K56" i="17"/>
  <c r="R75" i="17"/>
  <c r="N95" i="17"/>
  <c r="O23" i="17"/>
  <c r="K43" i="17"/>
  <c r="R62" i="17"/>
  <c r="N82" i="17"/>
  <c r="U75" i="17"/>
  <c r="L31" i="17"/>
  <c r="Q48" i="17"/>
  <c r="J65" i="17"/>
  <c r="P83" i="17"/>
  <c r="U64" i="17"/>
  <c r="L30" i="17"/>
  <c r="Q47" i="17"/>
  <c r="T62" i="17"/>
  <c r="M79" i="17"/>
  <c r="P94" i="17"/>
  <c r="L17" i="17"/>
  <c r="P33" i="17"/>
  <c r="S48" i="17"/>
  <c r="L65" i="17"/>
  <c r="O80" i="17"/>
  <c r="R95" i="17"/>
  <c r="P20" i="17"/>
  <c r="S35" i="17"/>
  <c r="L52" i="17"/>
  <c r="O67" i="17"/>
  <c r="R82" i="17"/>
  <c r="U31" i="17"/>
  <c r="R21" i="17"/>
  <c r="K38" i="17"/>
  <c r="N53" i="17"/>
  <c r="Q68" i="17"/>
  <c r="J85" i="17"/>
  <c r="U44" i="17"/>
  <c r="J24" i="17"/>
  <c r="M39" i="17"/>
  <c r="P54" i="17"/>
  <c r="T70" i="17"/>
  <c r="K85" i="17"/>
  <c r="U21" i="17"/>
  <c r="J23" i="17"/>
  <c r="K36" i="17"/>
  <c r="L49" i="17"/>
  <c r="M62" i="17"/>
  <c r="N75" i="17"/>
  <c r="O88" i="17"/>
  <c r="U58" i="17"/>
  <c r="T44" i="17"/>
  <c r="O27" i="17"/>
  <c r="O39" i="17"/>
  <c r="U23" i="17"/>
  <c r="P52" i="17"/>
  <c r="L24" i="17"/>
  <c r="L11" i="17"/>
  <c r="T30" i="17"/>
  <c r="P50" i="17"/>
  <c r="L70" i="17"/>
  <c r="S89" i="17"/>
  <c r="P6" i="17"/>
  <c r="Q5" i="17"/>
  <c r="R12" i="17"/>
  <c r="P8" i="17"/>
  <c r="R8" i="17"/>
  <c r="N13" i="17"/>
  <c r="J33" i="17"/>
  <c r="Q52" i="17"/>
  <c r="M72" i="17"/>
  <c r="T91" i="17"/>
  <c r="T17" i="17"/>
  <c r="P37" i="17"/>
  <c r="L57" i="17"/>
  <c r="S76" i="17"/>
  <c r="U14" i="17"/>
  <c r="P24" i="17"/>
  <c r="L44" i="17"/>
  <c r="S63" i="17"/>
  <c r="O83" i="17"/>
  <c r="U87" i="17"/>
  <c r="M32" i="17"/>
  <c r="R49" i="17"/>
  <c r="K66" i="17"/>
  <c r="Q84" i="17"/>
  <c r="U76" i="17"/>
  <c r="M31" i="17"/>
  <c r="R48" i="17"/>
  <c r="J64" i="17"/>
  <c r="N80" i="17"/>
  <c r="Q95" i="17"/>
  <c r="N19" i="17"/>
  <c r="Q34" i="17"/>
  <c r="T49" i="17"/>
  <c r="M66" i="17"/>
  <c r="P81" i="17"/>
  <c r="U30" i="17"/>
  <c r="Q21" i="17"/>
  <c r="T36" i="17"/>
  <c r="M53" i="17"/>
  <c r="P68" i="17"/>
  <c r="T84" i="17"/>
  <c r="U43" i="17"/>
  <c r="S22" i="17"/>
  <c r="L39" i="17"/>
  <c r="O54" i="17"/>
  <c r="S70" i="17"/>
  <c r="K86" i="17"/>
  <c r="U56" i="17"/>
  <c r="K25" i="17"/>
  <c r="N40" i="17"/>
  <c r="R56" i="17"/>
  <c r="J72" i="17"/>
  <c r="L86" i="17"/>
  <c r="U33" i="17"/>
  <c r="K24" i="17"/>
  <c r="L37" i="17"/>
  <c r="M50" i="17"/>
  <c r="N63" i="17"/>
  <c r="O76" i="17"/>
  <c r="P89" i="17"/>
  <c r="U70" i="17"/>
  <c r="Q53" i="17"/>
  <c r="K35" i="17"/>
  <c r="M49" i="17"/>
  <c r="K11" i="17"/>
  <c r="L60" i="17"/>
  <c r="J34" i="17"/>
  <c r="N12" i="17"/>
  <c r="J32" i="17"/>
  <c r="Q51" i="17"/>
  <c r="M71" i="17"/>
  <c r="T90" i="17"/>
  <c r="J7" i="17"/>
  <c r="R6" i="17"/>
  <c r="S13" i="17"/>
  <c r="Q9" i="17"/>
  <c r="S9" i="17"/>
  <c r="O14" i="17"/>
  <c r="K34" i="17"/>
  <c r="R53" i="17"/>
  <c r="N73" i="17"/>
  <c r="J93" i="17"/>
  <c r="J19" i="17"/>
  <c r="Q38" i="17"/>
  <c r="M58" i="17"/>
  <c r="T77" i="17"/>
  <c r="U26" i="17"/>
  <c r="Q25" i="17"/>
  <c r="M45" i="17"/>
  <c r="T64" i="17"/>
  <c r="P84" i="17"/>
  <c r="R13" i="17"/>
  <c r="N33" i="17"/>
  <c r="S50" i="17"/>
  <c r="N69" i="17"/>
  <c r="R85" i="17"/>
  <c r="U88" i="17"/>
  <c r="P34" i="17"/>
  <c r="S49" i="17"/>
  <c r="L66" i="17"/>
  <c r="O81" i="17"/>
  <c r="U17" i="17"/>
  <c r="O20" i="17"/>
  <c r="R35" i="17"/>
  <c r="K52" i="17"/>
  <c r="N67" i="17"/>
  <c r="Q82" i="17"/>
  <c r="U42" i="17"/>
  <c r="R22" i="17"/>
  <c r="K39" i="17"/>
  <c r="N54" i="17"/>
  <c r="Q69" i="17"/>
  <c r="J86" i="17"/>
  <c r="U55" i="17"/>
  <c r="J25" i="17"/>
  <c r="M40" i="17"/>
  <c r="P55" i="17"/>
  <c r="T71" i="17"/>
  <c r="L87" i="17"/>
  <c r="U80" i="17"/>
  <c r="L26" i="17"/>
  <c r="O41" i="17"/>
  <c r="S57" i="17"/>
  <c r="K73" i="17"/>
  <c r="M87" i="17"/>
  <c r="U45" i="17"/>
  <c r="L25" i="17"/>
  <c r="M38" i="17"/>
  <c r="N51" i="17"/>
  <c r="O64" i="17"/>
  <c r="P77" i="17"/>
  <c r="Q90" i="17"/>
  <c r="U82" i="17"/>
  <c r="T80" i="17"/>
  <c r="M61" i="17"/>
  <c r="Q77" i="17"/>
  <c r="N38" i="17"/>
  <c r="S91" i="17"/>
  <c r="J58" i="17"/>
  <c r="Q15" i="17"/>
  <c r="M35" i="17"/>
  <c r="T54" i="17"/>
  <c r="P74" i="17"/>
  <c r="L94" i="17"/>
  <c r="M10" i="17"/>
  <c r="N9" i="17"/>
  <c r="R17" i="17"/>
  <c r="N37" i="17"/>
  <c r="J57" i="17"/>
  <c r="Q76" i="17"/>
  <c r="U5" i="17"/>
  <c r="M22" i="17"/>
  <c r="T41" i="17"/>
  <c r="P61" i="17"/>
  <c r="L81" i="17"/>
  <c r="U62" i="17"/>
  <c r="T28" i="17"/>
  <c r="P48" i="17"/>
  <c r="L68" i="17"/>
  <c r="S87" i="17"/>
  <c r="J17" i="17"/>
  <c r="P35" i="17"/>
  <c r="T51" i="17"/>
  <c r="O70" i="17"/>
  <c r="T87" i="17"/>
  <c r="K17" i="17"/>
  <c r="Q35" i="17"/>
  <c r="T50" i="17"/>
  <c r="M67" i="17"/>
  <c r="P82" i="17"/>
  <c r="U41" i="17"/>
  <c r="P21" i="17"/>
  <c r="S36" i="17"/>
  <c r="L53" i="17"/>
  <c r="O68" i="17"/>
  <c r="S84" i="17"/>
  <c r="U54" i="17"/>
  <c r="S23" i="17"/>
  <c r="L40" i="17"/>
  <c r="O55" i="17"/>
  <c r="S71" i="17"/>
  <c r="K87" i="17"/>
  <c r="U67" i="17"/>
  <c r="K26" i="17"/>
  <c r="N41" i="17"/>
  <c r="R57" i="17"/>
  <c r="J73" i="17"/>
  <c r="M88" i="17"/>
  <c r="U92" i="17"/>
  <c r="M27" i="17"/>
  <c r="Q43" i="17"/>
  <c r="T58" i="17"/>
  <c r="L74" i="17"/>
  <c r="N88" i="17"/>
  <c r="U57" i="17"/>
  <c r="M26" i="17"/>
  <c r="N39" i="17"/>
  <c r="O52" i="17"/>
  <c r="P65" i="17"/>
  <c r="Q78" i="17"/>
  <c r="R91" i="17"/>
  <c r="U94" i="17"/>
  <c r="Q89" i="17"/>
  <c r="J70" i="17"/>
  <c r="N86" i="17"/>
  <c r="K47" i="17"/>
  <c r="U59" i="17"/>
  <c r="R66" i="17"/>
  <c r="R16" i="17"/>
  <c r="N36" i="17"/>
  <c r="J56" i="17"/>
  <c r="Q75" i="17"/>
  <c r="M95" i="17"/>
  <c r="O10" i="17"/>
  <c r="Q3" i="17"/>
  <c r="S3" i="17"/>
  <c r="J4" i="17"/>
  <c r="S18" i="17"/>
  <c r="O38" i="17"/>
  <c r="K58" i="17"/>
  <c r="R77" i="17"/>
  <c r="U12" i="17"/>
  <c r="N23" i="17"/>
  <c r="J43" i="17"/>
  <c r="Q62" i="17"/>
  <c r="M82" i="17"/>
  <c r="U74" i="17"/>
  <c r="J30" i="17"/>
  <c r="Q49" i="17"/>
  <c r="M69" i="17"/>
  <c r="T88" i="17"/>
  <c r="K18" i="17"/>
  <c r="Q36" i="17"/>
  <c r="J53" i="17"/>
  <c r="P71" i="17"/>
  <c r="J89" i="17"/>
  <c r="L18" i="17"/>
  <c r="R36" i="17"/>
  <c r="K53" i="17"/>
  <c r="N68" i="17"/>
  <c r="Q83" i="17"/>
  <c r="U53" i="17"/>
  <c r="Q22" i="17"/>
  <c r="J39" i="17"/>
  <c r="M54" i="17"/>
  <c r="P69" i="17"/>
  <c r="T85" i="17"/>
  <c r="U66" i="17"/>
  <c r="J26" i="17"/>
  <c r="M41" i="17"/>
  <c r="P56" i="17"/>
  <c r="T72" i="17"/>
  <c r="L88" i="17"/>
  <c r="U91" i="17"/>
  <c r="L27" i="17"/>
  <c r="O42" i="17"/>
  <c r="S58" i="17"/>
  <c r="K74" i="17"/>
  <c r="O90" i="17"/>
  <c r="K13" i="17"/>
  <c r="N28" i="17"/>
  <c r="R44" i="17"/>
  <c r="J60" i="17"/>
  <c r="N76" i="17"/>
  <c r="O89" i="17"/>
  <c r="U69" i="17"/>
  <c r="N27" i="17"/>
  <c r="O40" i="17"/>
  <c r="P53" i="17"/>
  <c r="Q66" i="17"/>
  <c r="R79" i="17"/>
  <c r="S92" i="17"/>
  <c r="U95" i="17"/>
  <c r="S79" i="17"/>
  <c r="K95" i="17"/>
  <c r="T56" i="17"/>
  <c r="L12" i="17"/>
  <c r="L72" i="17"/>
  <c r="S17" i="17"/>
  <c r="O37" i="17"/>
  <c r="K57" i="17"/>
  <c r="R76" i="17"/>
  <c r="U6" i="17"/>
  <c r="N3" i="17"/>
  <c r="P11" i="17"/>
  <c r="R4" i="17"/>
  <c r="T4" i="17"/>
  <c r="K5" i="17"/>
  <c r="T19" i="17"/>
  <c r="P39" i="17"/>
  <c r="L59" i="17"/>
  <c r="S78" i="17"/>
  <c r="U24" i="17"/>
  <c r="O24" i="17"/>
  <c r="K44" i="17"/>
  <c r="R63" i="17"/>
  <c r="N83" i="17"/>
  <c r="U86" i="17"/>
  <c r="K31" i="17"/>
  <c r="R50" i="17"/>
  <c r="N70" i="17"/>
  <c r="J90" i="17"/>
  <c r="L19" i="17"/>
  <c r="R37" i="17"/>
  <c r="M56" i="17"/>
  <c r="Q72" i="17"/>
  <c r="K90" i="17"/>
  <c r="O21" i="17"/>
  <c r="S37" i="17"/>
  <c r="L54" i="17"/>
  <c r="O69" i="17"/>
  <c r="S85" i="17"/>
  <c r="U65" i="17"/>
  <c r="R23" i="17"/>
  <c r="K40" i="17"/>
  <c r="N55" i="17"/>
  <c r="R71" i="17"/>
  <c r="J87" i="17"/>
  <c r="U78" i="17"/>
  <c r="K27" i="17"/>
  <c r="N42" i="17"/>
  <c r="R58" i="17"/>
  <c r="J74" i="17"/>
  <c r="M89" i="17"/>
  <c r="J13" i="17"/>
  <c r="M28" i="17"/>
  <c r="Q44" i="17"/>
  <c r="T59" i="17"/>
  <c r="L75" i="17"/>
  <c r="P91" i="17"/>
  <c r="L14" i="17"/>
  <c r="P30" i="17"/>
  <c r="S45" i="17"/>
  <c r="K61" i="17"/>
  <c r="O77" i="17"/>
  <c r="P90" i="17"/>
  <c r="U81" i="17"/>
  <c r="O28" i="17"/>
  <c r="P41" i="17"/>
  <c r="Q54" i="17"/>
  <c r="R67" i="17"/>
  <c r="S80" i="17"/>
  <c r="T93" i="17"/>
  <c r="P88" i="17"/>
  <c r="U11" i="17"/>
  <c r="Q65" i="17"/>
  <c r="J22" i="17"/>
  <c r="J82" i="17"/>
  <c r="T18" i="17"/>
  <c r="P38" i="17"/>
  <c r="L58" i="17"/>
  <c r="S77" i="17"/>
  <c r="U13" i="17"/>
  <c r="O4" i="17"/>
  <c r="Q12" i="17"/>
  <c r="S5" i="17"/>
  <c r="J6" i="17"/>
  <c r="L6" i="17"/>
  <c r="J21" i="17"/>
  <c r="Q40" i="17"/>
  <c r="M60" i="17"/>
  <c r="T79" i="17"/>
  <c r="U36" i="17"/>
  <c r="P25" i="17"/>
  <c r="L45" i="17"/>
  <c r="S64" i="17"/>
  <c r="O84" i="17"/>
  <c r="P12" i="17"/>
  <c r="L32" i="17"/>
  <c r="S51" i="17"/>
  <c r="O71" i="17"/>
  <c r="K91" i="17"/>
  <c r="M20" i="17"/>
  <c r="S38" i="17"/>
  <c r="N57" i="17"/>
  <c r="S74" i="17"/>
  <c r="L91" i="17"/>
  <c r="P22" i="17"/>
  <c r="J40" i="17"/>
  <c r="M55" i="17"/>
  <c r="P70" i="17"/>
  <c r="T86" i="17"/>
  <c r="U77" i="17"/>
  <c r="T25" i="17"/>
  <c r="L41" i="17"/>
  <c r="O56" i="17"/>
  <c r="S72" i="17"/>
  <c r="K88" i="17"/>
  <c r="T12" i="17"/>
  <c r="L28" i="17"/>
  <c r="O43" i="17"/>
  <c r="S59" i="17"/>
  <c r="K75" i="17"/>
  <c r="O91" i="17"/>
  <c r="K14" i="17"/>
  <c r="N29" i="17"/>
  <c r="R45" i="17"/>
  <c r="J61" i="17"/>
  <c r="N77" i="17"/>
  <c r="Q92" i="17"/>
  <c r="M15" i="17"/>
  <c r="Q31" i="17"/>
  <c r="T46" i="17"/>
  <c r="M63" i="17"/>
  <c r="P78" i="17"/>
  <c r="Q91" i="17"/>
  <c r="U93" i="17"/>
  <c r="P29" i="17"/>
  <c r="Q42" i="17"/>
  <c r="R55" i="17"/>
  <c r="S68" i="17"/>
  <c r="T81" i="17"/>
  <c r="J95" i="17"/>
  <c r="N5" i="17"/>
  <c r="M13" i="17"/>
  <c r="R18" i="17"/>
  <c r="J94" i="17"/>
  <c r="S55" i="17"/>
  <c r="L22" i="17"/>
  <c r="S41" i="17"/>
  <c r="O61" i="17"/>
  <c r="K81" i="17"/>
  <c r="U49" i="17"/>
  <c r="K7" i="17"/>
  <c r="Q4" i="17"/>
  <c r="O8" i="17"/>
  <c r="R9" i="17"/>
  <c r="T9" i="17"/>
  <c r="M24" i="17"/>
  <c r="T43" i="17"/>
  <c r="P63" i="17"/>
  <c r="L83" i="17"/>
  <c r="U72" i="17"/>
  <c r="S28" i="17"/>
  <c r="O48" i="17"/>
  <c r="K68" i="17"/>
  <c r="R87" i="17"/>
  <c r="S15" i="17"/>
  <c r="O35" i="17"/>
  <c r="K55" i="17"/>
  <c r="R74" i="17"/>
  <c r="N94" i="17"/>
  <c r="P23" i="17"/>
  <c r="T39" i="17"/>
  <c r="O58" i="17"/>
  <c r="T75" i="17"/>
  <c r="M92" i="17"/>
  <c r="Q23" i="17"/>
  <c r="K41" i="17"/>
  <c r="N56" i="17"/>
  <c r="R72" i="17"/>
  <c r="J88" i="17"/>
  <c r="U89" i="17"/>
  <c r="J27" i="17"/>
  <c r="M42" i="17"/>
  <c r="Q58" i="17"/>
  <c r="T73" i="17"/>
  <c r="L89" i="17"/>
  <c r="J14" i="17"/>
  <c r="M29" i="17"/>
  <c r="Q45" i="17"/>
  <c r="T60" i="17"/>
  <c r="L76" i="17"/>
  <c r="P92" i="17"/>
  <c r="L15" i="17"/>
  <c r="P31" i="17"/>
  <c r="S46" i="17"/>
  <c r="K62" i="17"/>
  <c r="O78" i="17"/>
  <c r="R93" i="17"/>
  <c r="O17" i="17"/>
  <c r="R32" i="17"/>
  <c r="J48" i="17"/>
  <c r="N64" i="17"/>
  <c r="Q79" i="17"/>
  <c r="R92" i="17"/>
  <c r="P17" i="17"/>
  <c r="Q30" i="17"/>
  <c r="R43" i="17"/>
  <c r="S56" i="17"/>
  <c r="T69" i="17"/>
  <c r="J83" i="17"/>
  <c r="U3" i="17"/>
  <c r="O6" i="17"/>
  <c r="P28" i="17"/>
  <c r="N26" i="17"/>
  <c r="U4" i="17"/>
  <c r="P64" i="17"/>
  <c r="K3" i="17"/>
  <c r="M23" i="17"/>
  <c r="T42" i="17"/>
  <c r="P62" i="17"/>
  <c r="L82" i="17"/>
  <c r="U61" i="17"/>
  <c r="L8" i="17"/>
  <c r="R5" i="17"/>
  <c r="P9" i="17"/>
  <c r="S10" i="17"/>
  <c r="J11" i="17"/>
  <c r="N25" i="17"/>
  <c r="J45" i="17"/>
  <c r="Q64" i="17"/>
  <c r="M84" i="17"/>
  <c r="U84" i="17"/>
  <c r="T29" i="17"/>
  <c r="P49" i="17"/>
  <c r="L69" i="17"/>
  <c r="S88" i="17"/>
  <c r="T16" i="17"/>
  <c r="P36" i="17"/>
  <c r="L56" i="17"/>
  <c r="S75" i="17"/>
  <c r="O95" i="17"/>
  <c r="Q24" i="17"/>
  <c r="L43" i="17"/>
  <c r="P59" i="17"/>
  <c r="J77" i="17"/>
  <c r="P95" i="17"/>
  <c r="R24" i="17"/>
  <c r="L42" i="17"/>
  <c r="O57" i="17"/>
  <c r="S73" i="17"/>
  <c r="K89" i="17"/>
  <c r="S12" i="17"/>
  <c r="K28" i="17"/>
  <c r="N43" i="17"/>
  <c r="R59" i="17"/>
  <c r="J75" i="17"/>
  <c r="N91" i="17"/>
  <c r="K15" i="17"/>
  <c r="N30" i="17"/>
  <c r="R46" i="17"/>
  <c r="J62" i="17"/>
  <c r="N78" i="17"/>
  <c r="Q93" i="17"/>
  <c r="M16" i="17"/>
  <c r="Q32" i="17"/>
  <c r="T47" i="17"/>
  <c r="M64" i="17"/>
  <c r="P79" i="17"/>
  <c r="S94" i="17"/>
  <c r="P18" i="17"/>
  <c r="S33" i="17"/>
  <c r="L50" i="17"/>
  <c r="O65" i="17"/>
  <c r="R80" i="17"/>
  <c r="S93" i="17"/>
  <c r="Q18" i="17"/>
  <c r="R31" i="17"/>
  <c r="S44" i="17"/>
  <c r="T57" i="17"/>
  <c r="J71" i="17"/>
  <c r="K84" i="17"/>
  <c r="U10" i="17"/>
  <c r="J8" i="17"/>
  <c r="O51" i="17"/>
  <c r="M37" i="17"/>
  <c r="U35" i="17"/>
  <c r="N74" i="17"/>
  <c r="L4" i="17"/>
  <c r="N24" i="17"/>
  <c r="J44" i="17"/>
  <c r="Q63" i="17"/>
  <c r="M83" i="17"/>
  <c r="U73" i="17"/>
  <c r="M9" i="17"/>
  <c r="S6" i="17"/>
  <c r="Q10" i="17"/>
  <c r="T11" i="17"/>
  <c r="K12" i="17"/>
  <c r="O26" i="17"/>
  <c r="K46" i="17"/>
  <c r="R65" i="17"/>
  <c r="N85" i="17"/>
  <c r="N11" i="17"/>
  <c r="J31" i="17"/>
  <c r="Q50" i="17"/>
  <c r="M70" i="17"/>
  <c r="T89" i="17"/>
  <c r="J18" i="17"/>
  <c r="Q37" i="17"/>
  <c r="M57" i="17"/>
  <c r="T76" i="17"/>
  <c r="U15" i="17"/>
  <c r="R25" i="17"/>
  <c r="M44" i="17"/>
  <c r="R61" i="17"/>
  <c r="K78" i="17"/>
  <c r="U16" i="17"/>
  <c r="T26" i="17"/>
  <c r="M43" i="17"/>
  <c r="Q59" i="17"/>
  <c r="T74" i="17"/>
  <c r="L90" i="17"/>
  <c r="T13" i="17"/>
  <c r="L29" i="17"/>
  <c r="P45" i="17"/>
  <c r="S60" i="17"/>
  <c r="K76" i="17"/>
  <c r="O92" i="17"/>
  <c r="L16" i="17"/>
  <c r="P32" i="17"/>
  <c r="S47" i="17"/>
  <c r="K63" i="17"/>
  <c r="O79" i="17"/>
  <c r="R94" i="17"/>
  <c r="O18" i="17"/>
  <c r="R33" i="17"/>
  <c r="J49" i="17"/>
  <c r="N65" i="17"/>
  <c r="Q80" i="17"/>
  <c r="U8" i="17"/>
  <c r="Q19" i="17"/>
  <c r="T34" i="17"/>
  <c r="M51" i="17"/>
  <c r="P66" i="17"/>
  <c r="S81" i="17"/>
  <c r="T94" i="17"/>
  <c r="R19" i="17"/>
  <c r="S32" i="17"/>
  <c r="T45" i="17"/>
  <c r="J59" i="17"/>
  <c r="K72" i="17"/>
  <c r="L85" i="17"/>
  <c r="U22" i="17"/>
  <c r="K9" i="17"/>
  <c r="O87" i="17"/>
  <c r="J46" i="17"/>
  <c r="K4" i="17"/>
  <c r="K83" i="17"/>
  <c r="M5" i="17"/>
  <c r="O25" i="17"/>
  <c r="K45" i="17"/>
  <c r="R64" i="17"/>
  <c r="N84" i="17"/>
  <c r="U85" i="17"/>
  <c r="N10" i="17"/>
  <c r="M7" i="17"/>
  <c r="L13" i="17"/>
  <c r="P27" i="17"/>
  <c r="L47" i="17"/>
  <c r="S66" i="17"/>
  <c r="O86" i="17"/>
  <c r="O12" i="17"/>
  <c r="K32" i="17"/>
  <c r="R51" i="17"/>
  <c r="N71" i="17"/>
  <c r="J91" i="17"/>
  <c r="K19" i="17"/>
  <c r="R38" i="17"/>
  <c r="N58" i="17"/>
  <c r="J78" i="17"/>
  <c r="U27" i="17"/>
  <c r="S26" i="17"/>
  <c r="N45" i="17"/>
  <c r="S62" i="17"/>
  <c r="L79" i="17"/>
  <c r="U28" i="17"/>
  <c r="J28" i="17"/>
  <c r="N44" i="17"/>
  <c r="R60" i="17"/>
  <c r="J76" i="17"/>
  <c r="N92" i="17"/>
  <c r="J15" i="17"/>
  <c r="M30" i="17"/>
  <c r="Q46" i="17"/>
  <c r="T61" i="17"/>
  <c r="M78" i="17"/>
  <c r="P93" i="17"/>
  <c r="M17" i="17"/>
  <c r="Q33" i="17"/>
  <c r="T48" i="17"/>
  <c r="M65" i="17"/>
  <c r="P80" i="17"/>
  <c r="S95" i="17"/>
  <c r="P19" i="17"/>
  <c r="S34" i="17"/>
  <c r="L51" i="17"/>
  <c r="O66" i="17"/>
  <c r="R81" i="17"/>
  <c r="U20" i="17"/>
  <c r="R20" i="17"/>
  <c r="K37" i="17"/>
  <c r="N52" i="17"/>
  <c r="Q67" i="17"/>
  <c r="T82" i="17"/>
  <c r="S20" i="17"/>
  <c r="T33" i="17"/>
  <c r="J47" i="17"/>
  <c r="K60" i="17"/>
  <c r="L73" i="17"/>
  <c r="M86" i="17"/>
  <c r="U34" i="17"/>
  <c r="S3" i="11"/>
  <c r="S5" i="11"/>
  <c r="S7" i="11"/>
  <c r="S9" i="11"/>
  <c r="S11" i="11"/>
  <c r="S13" i="11"/>
  <c r="S15" i="11"/>
  <c r="S17" i="11"/>
  <c r="S19" i="11"/>
  <c r="S21" i="11"/>
  <c r="S23" i="11"/>
  <c r="S25" i="11"/>
  <c r="S27" i="11"/>
  <c r="S29" i="11"/>
  <c r="S31" i="11"/>
  <c r="S33" i="11"/>
  <c r="S35" i="11"/>
  <c r="S37" i="11"/>
  <c r="S39" i="11"/>
  <c r="S41" i="11"/>
  <c r="S43" i="11"/>
  <c r="S45" i="11"/>
  <c r="S47" i="11"/>
  <c r="S49" i="11"/>
  <c r="S51" i="11"/>
  <c r="S53" i="11"/>
  <c r="S55" i="11"/>
  <c r="S57" i="11"/>
  <c r="S59" i="11"/>
  <c r="S61" i="11"/>
  <c r="S63" i="11"/>
  <c r="S65" i="11"/>
  <c r="S67" i="11"/>
  <c r="S69" i="11"/>
  <c r="S71" i="11"/>
  <c r="S73" i="11"/>
  <c r="S75" i="11"/>
  <c r="S77" i="11"/>
  <c r="S79" i="11"/>
  <c r="S81" i="11"/>
  <c r="S83" i="11"/>
  <c r="S85" i="11"/>
  <c r="S87" i="11"/>
  <c r="S89" i="11"/>
  <c r="S91" i="11"/>
  <c r="S93" i="11"/>
  <c r="S95" i="11"/>
  <c r="T3" i="11"/>
  <c r="T5" i="11"/>
  <c r="T7" i="11"/>
  <c r="T9" i="11"/>
  <c r="T11" i="11"/>
  <c r="T13" i="11"/>
  <c r="T15" i="11"/>
  <c r="T17" i="11"/>
  <c r="T19" i="11"/>
  <c r="T21" i="11"/>
  <c r="T23" i="11"/>
  <c r="T25" i="11"/>
  <c r="T27" i="11"/>
  <c r="T29" i="11"/>
  <c r="T31" i="11"/>
  <c r="T33" i="11"/>
  <c r="T35" i="11"/>
  <c r="T37" i="11"/>
  <c r="T39" i="11"/>
  <c r="T41" i="11"/>
  <c r="T43" i="11"/>
  <c r="T45" i="11"/>
  <c r="T47" i="11"/>
  <c r="T49" i="11"/>
  <c r="T51" i="11"/>
  <c r="T53" i="11"/>
  <c r="T55" i="11"/>
  <c r="T57" i="11"/>
  <c r="T59" i="11"/>
  <c r="T61" i="11"/>
  <c r="T63" i="11"/>
  <c r="T65" i="11"/>
  <c r="T67" i="11"/>
  <c r="T69" i="11"/>
  <c r="T71" i="11"/>
  <c r="T73" i="11"/>
  <c r="T75" i="11"/>
  <c r="T77" i="11"/>
  <c r="T79" i="11"/>
  <c r="T81" i="11"/>
  <c r="T83" i="11"/>
  <c r="T85" i="11"/>
  <c r="T87" i="11"/>
  <c r="T89" i="11"/>
  <c r="T91" i="11"/>
  <c r="T93" i="11"/>
  <c r="T95" i="11"/>
  <c r="U3" i="11"/>
  <c r="U5" i="11"/>
  <c r="U7" i="11"/>
  <c r="U9" i="11"/>
  <c r="U11" i="11"/>
  <c r="U13" i="11"/>
  <c r="U15" i="11"/>
  <c r="U17" i="11"/>
  <c r="U19" i="11"/>
  <c r="U21" i="11"/>
  <c r="U23" i="11"/>
  <c r="U25" i="11"/>
  <c r="U27" i="11"/>
  <c r="U29" i="11"/>
  <c r="U31" i="11"/>
  <c r="U33" i="11"/>
  <c r="U35" i="11"/>
  <c r="U37" i="11"/>
  <c r="U39" i="11"/>
  <c r="U41" i="11"/>
  <c r="U43" i="11"/>
  <c r="U45" i="11"/>
  <c r="U47" i="11"/>
  <c r="U49" i="11"/>
  <c r="U51" i="11"/>
  <c r="U53" i="11"/>
  <c r="U55" i="11"/>
  <c r="U57" i="11"/>
  <c r="U59" i="11"/>
  <c r="U61" i="11"/>
  <c r="U63" i="11"/>
  <c r="U65" i="11"/>
  <c r="U67" i="11"/>
  <c r="U69" i="11"/>
  <c r="U71" i="11"/>
  <c r="U73" i="11"/>
  <c r="U75" i="11"/>
  <c r="U77" i="11"/>
  <c r="U79" i="11"/>
  <c r="U81" i="11"/>
  <c r="U83" i="11"/>
  <c r="U85" i="11"/>
  <c r="U87" i="11"/>
  <c r="U89" i="11"/>
  <c r="U91" i="11"/>
  <c r="U93" i="11"/>
  <c r="U95" i="11"/>
  <c r="V3" i="11"/>
  <c r="V5" i="11"/>
  <c r="V7" i="11"/>
  <c r="V9" i="11"/>
  <c r="V11" i="11"/>
  <c r="V13" i="11"/>
  <c r="V15" i="11"/>
  <c r="V17" i="11"/>
  <c r="V19" i="11"/>
  <c r="V21" i="11"/>
  <c r="V23" i="11"/>
  <c r="V25" i="11"/>
  <c r="V27" i="11"/>
  <c r="V29" i="11"/>
  <c r="V31" i="11"/>
  <c r="V33" i="11"/>
  <c r="V35" i="11"/>
  <c r="V37" i="11"/>
  <c r="V39" i="11"/>
  <c r="V41" i="11"/>
  <c r="V43" i="11"/>
  <c r="V45" i="11"/>
  <c r="V47" i="11"/>
  <c r="V49" i="11"/>
  <c r="V51" i="11"/>
  <c r="V53" i="11"/>
  <c r="V55" i="11"/>
  <c r="V57" i="11"/>
  <c r="V59" i="11"/>
  <c r="V61" i="11"/>
  <c r="V63" i="11"/>
  <c r="V65" i="11"/>
  <c r="V67" i="11"/>
  <c r="V69" i="11"/>
  <c r="V71" i="11"/>
  <c r="V73" i="11"/>
  <c r="V75" i="11"/>
  <c r="V77" i="11"/>
  <c r="V79" i="11"/>
  <c r="V81" i="11"/>
  <c r="V83" i="11"/>
  <c r="V85" i="11"/>
  <c r="V87" i="11"/>
  <c r="V89" i="11"/>
  <c r="V91" i="11"/>
  <c r="V93" i="11"/>
  <c r="V95" i="11"/>
  <c r="J4" i="11"/>
  <c r="J6" i="11"/>
  <c r="J8" i="11"/>
  <c r="J10" i="11"/>
  <c r="J12" i="11"/>
  <c r="J14" i="11"/>
  <c r="J16" i="11"/>
  <c r="J18" i="11"/>
  <c r="J20" i="11"/>
  <c r="J22" i="11"/>
  <c r="J24" i="11"/>
  <c r="J26" i="11"/>
  <c r="J28" i="11"/>
  <c r="J30" i="11"/>
  <c r="J32" i="11"/>
  <c r="J34" i="11"/>
  <c r="J36" i="11"/>
  <c r="J38" i="11"/>
  <c r="J40" i="11"/>
  <c r="J42" i="11"/>
  <c r="J44" i="11"/>
  <c r="J46" i="11"/>
  <c r="J48" i="11"/>
  <c r="J50" i="11"/>
  <c r="J52" i="11"/>
  <c r="J54" i="11"/>
  <c r="J56" i="11"/>
  <c r="J58" i="11"/>
  <c r="J60" i="11"/>
  <c r="J62" i="11"/>
  <c r="J64" i="11"/>
  <c r="J66" i="11"/>
  <c r="J68" i="11"/>
  <c r="J70" i="11"/>
  <c r="J72" i="11"/>
  <c r="J74" i="11"/>
  <c r="J76" i="11"/>
  <c r="J78" i="11"/>
  <c r="J80" i="11"/>
  <c r="J82" i="11"/>
  <c r="J84" i="11"/>
  <c r="J86" i="11"/>
  <c r="J88" i="11"/>
  <c r="J90" i="11"/>
  <c r="J92" i="11"/>
  <c r="J94" i="11"/>
  <c r="R4" i="11"/>
  <c r="R6" i="11"/>
  <c r="R8" i="11"/>
  <c r="R10" i="11"/>
  <c r="R12" i="11"/>
  <c r="R14" i="11"/>
  <c r="R16" i="11"/>
  <c r="R18" i="11"/>
  <c r="R20" i="11"/>
  <c r="R22" i="11"/>
  <c r="R24" i="11"/>
  <c r="R26" i="11"/>
  <c r="R28" i="11"/>
  <c r="R30" i="11"/>
  <c r="R32" i="11"/>
  <c r="R34" i="11"/>
  <c r="R36" i="11"/>
  <c r="R38" i="11"/>
  <c r="R40" i="11"/>
  <c r="R42" i="11"/>
  <c r="R44" i="11"/>
  <c r="R46" i="11"/>
  <c r="R48" i="11"/>
  <c r="R50" i="11"/>
  <c r="R52" i="11"/>
  <c r="R54" i="11"/>
  <c r="R56" i="11"/>
  <c r="R58" i="11"/>
  <c r="R60" i="11"/>
  <c r="R62" i="11"/>
  <c r="R64" i="11"/>
  <c r="R66" i="11"/>
  <c r="R68" i="11"/>
  <c r="R70" i="11"/>
  <c r="R72" i="11"/>
  <c r="R74" i="11"/>
  <c r="R76" i="11"/>
  <c r="R78" i="11"/>
  <c r="R80" i="11"/>
  <c r="R82" i="11"/>
  <c r="R84" i="11"/>
  <c r="R86" i="11"/>
  <c r="R88" i="11"/>
  <c r="R90" i="11"/>
  <c r="R92" i="11"/>
  <c r="R94" i="11"/>
  <c r="S4" i="11"/>
  <c r="S6" i="11"/>
  <c r="S8" i="11"/>
  <c r="S10" i="11"/>
  <c r="S12" i="11"/>
  <c r="S14" i="11"/>
  <c r="S16" i="11"/>
  <c r="S18" i="11"/>
  <c r="S20" i="11"/>
  <c r="S22" i="11"/>
  <c r="S24" i="11"/>
  <c r="S26" i="11"/>
  <c r="S28" i="11"/>
  <c r="S30" i="11"/>
  <c r="S32" i="11"/>
  <c r="S34" i="11"/>
  <c r="S36" i="11"/>
  <c r="S38" i="11"/>
  <c r="S40" i="11"/>
  <c r="S42" i="11"/>
  <c r="S44" i="11"/>
  <c r="S46" i="11"/>
  <c r="S48" i="11"/>
  <c r="S50" i="11"/>
  <c r="S52" i="11"/>
  <c r="S54" i="11"/>
  <c r="S56" i="11"/>
  <c r="S58" i="11"/>
  <c r="S60" i="11"/>
  <c r="S62" i="11"/>
  <c r="S64" i="11"/>
  <c r="S66" i="11"/>
  <c r="S68" i="11"/>
  <c r="S70" i="11"/>
  <c r="S72" i="11"/>
  <c r="S74" i="11"/>
  <c r="S76" i="11"/>
  <c r="S78" i="11"/>
  <c r="S80" i="11"/>
  <c r="S82" i="11"/>
  <c r="S84" i="11"/>
  <c r="S86" i="11"/>
  <c r="S88" i="11"/>
  <c r="S90" i="11"/>
  <c r="S92" i="11"/>
  <c r="S94" i="11"/>
  <c r="T4" i="11"/>
  <c r="T6" i="11"/>
  <c r="T8" i="11"/>
  <c r="T10" i="11"/>
  <c r="T12" i="11"/>
  <c r="T14" i="11"/>
  <c r="T16" i="11"/>
  <c r="T18" i="11"/>
  <c r="T20" i="11"/>
  <c r="T22" i="11"/>
  <c r="T24" i="11"/>
  <c r="T26" i="11"/>
  <c r="T28" i="11"/>
  <c r="T30" i="11"/>
  <c r="T32" i="11"/>
  <c r="T34" i="11"/>
  <c r="T36" i="11"/>
  <c r="T38" i="11"/>
  <c r="T40" i="11"/>
  <c r="T42" i="11"/>
  <c r="T44" i="11"/>
  <c r="T46" i="11"/>
  <c r="T48" i="11"/>
  <c r="T50" i="11"/>
  <c r="T52" i="11"/>
  <c r="T54" i="11"/>
  <c r="T56" i="11"/>
  <c r="T58" i="11"/>
  <c r="T60" i="11"/>
  <c r="T62" i="11"/>
  <c r="T64" i="11"/>
  <c r="T66" i="11"/>
  <c r="T68" i="11"/>
  <c r="T70" i="11"/>
  <c r="T72" i="11"/>
  <c r="T74" i="11"/>
  <c r="T76" i="11"/>
  <c r="T78" i="11"/>
  <c r="T80" i="11"/>
  <c r="T82" i="11"/>
  <c r="T84" i="11"/>
  <c r="T86" i="11"/>
  <c r="T88" i="11"/>
  <c r="T90" i="11"/>
  <c r="T92" i="11"/>
  <c r="T94" i="11"/>
  <c r="U4" i="11"/>
  <c r="U6" i="11"/>
  <c r="U8" i="11"/>
  <c r="U10" i="11"/>
  <c r="U12" i="11"/>
  <c r="U14" i="11"/>
  <c r="U16" i="11"/>
  <c r="U18" i="11"/>
  <c r="U20" i="11"/>
  <c r="U22" i="11"/>
  <c r="U24" i="11"/>
  <c r="U26" i="11"/>
  <c r="U28" i="11"/>
  <c r="U30" i="11"/>
  <c r="U32" i="11"/>
  <c r="U34" i="11"/>
  <c r="U36" i="11"/>
  <c r="U38" i="11"/>
  <c r="U40" i="11"/>
  <c r="U42" i="11"/>
  <c r="U44" i="11"/>
  <c r="U46" i="11"/>
  <c r="U48" i="11"/>
  <c r="U50" i="11"/>
  <c r="U52" i="11"/>
  <c r="U54" i="11"/>
  <c r="U56" i="11"/>
  <c r="U58" i="11"/>
  <c r="U60" i="11"/>
  <c r="U62" i="11"/>
  <c r="U64" i="11"/>
  <c r="U66" i="11"/>
  <c r="U68" i="11"/>
  <c r="U70" i="11"/>
  <c r="U72" i="11"/>
  <c r="U74" i="11"/>
  <c r="U76" i="11"/>
  <c r="U78" i="11"/>
  <c r="U80" i="11"/>
  <c r="U82" i="11"/>
  <c r="U84" i="11"/>
  <c r="U86" i="11"/>
  <c r="U88" i="11"/>
  <c r="U90" i="11"/>
  <c r="U92" i="11"/>
  <c r="U94" i="11"/>
  <c r="V4" i="11"/>
  <c r="V6" i="11"/>
  <c r="V8" i="11"/>
  <c r="V10" i="11"/>
  <c r="V12" i="11"/>
  <c r="V14" i="11"/>
  <c r="V16" i="11"/>
  <c r="V18" i="11"/>
  <c r="V20" i="11"/>
  <c r="V22" i="11"/>
  <c r="V24" i="11"/>
  <c r="V26" i="11"/>
  <c r="V28" i="11"/>
  <c r="V30" i="11"/>
  <c r="V32" i="11"/>
  <c r="V34" i="11"/>
  <c r="V36" i="11"/>
  <c r="V38" i="11"/>
  <c r="V40" i="11"/>
  <c r="V42" i="11"/>
  <c r="V44" i="11"/>
  <c r="V46" i="11"/>
  <c r="V48" i="11"/>
  <c r="V50" i="11"/>
  <c r="V52" i="11"/>
  <c r="V54" i="11"/>
  <c r="V56" i="11"/>
  <c r="V58" i="11"/>
  <c r="V60" i="11"/>
  <c r="V62" i="11"/>
  <c r="V64" i="11"/>
  <c r="V66" i="11"/>
  <c r="V68" i="11"/>
  <c r="V70" i="11"/>
  <c r="V72" i="11"/>
  <c r="V74" i="11"/>
  <c r="V76" i="11"/>
  <c r="V78" i="11"/>
  <c r="V80" i="11"/>
  <c r="V82" i="11"/>
  <c r="V84" i="11"/>
  <c r="V86" i="11"/>
  <c r="V88" i="11"/>
  <c r="V90" i="11"/>
  <c r="V92" i="11"/>
  <c r="V94" i="11"/>
  <c r="J3" i="11"/>
  <c r="J5" i="11"/>
  <c r="J7" i="11"/>
  <c r="J9" i="11"/>
  <c r="J11" i="11"/>
  <c r="J13" i="11"/>
  <c r="J15" i="11"/>
  <c r="J17" i="11"/>
  <c r="J19" i="11"/>
  <c r="J21" i="11"/>
  <c r="J23" i="11"/>
  <c r="J25" i="11"/>
  <c r="J27" i="11"/>
  <c r="J29" i="11"/>
  <c r="J31" i="11"/>
  <c r="J33" i="11"/>
  <c r="J35" i="11"/>
  <c r="J37" i="11"/>
  <c r="J39" i="11"/>
  <c r="J41" i="11"/>
  <c r="J43" i="11"/>
  <c r="J45" i="11"/>
  <c r="J47" i="11"/>
  <c r="J49" i="11"/>
  <c r="J51" i="11"/>
  <c r="J53" i="11"/>
  <c r="J55" i="11"/>
  <c r="J57" i="11"/>
  <c r="J59" i="11"/>
  <c r="J61" i="11"/>
  <c r="J63" i="11"/>
  <c r="J65" i="11"/>
  <c r="J67" i="11"/>
  <c r="J69" i="11"/>
  <c r="J71" i="11"/>
  <c r="J73" i="11"/>
  <c r="J75" i="11"/>
  <c r="J77" i="11"/>
  <c r="J79" i="11"/>
  <c r="J81" i="11"/>
  <c r="J83" i="11"/>
  <c r="J85" i="11"/>
  <c r="J87" i="11"/>
  <c r="J89" i="11"/>
  <c r="J91" i="11"/>
  <c r="J93" i="11"/>
  <c r="J95" i="11"/>
  <c r="R5" i="11"/>
  <c r="R29" i="11"/>
  <c r="R53" i="11"/>
  <c r="R77" i="11"/>
  <c r="R69" i="11"/>
  <c r="R71" i="11"/>
  <c r="R7" i="11"/>
  <c r="R31" i="11"/>
  <c r="R55" i="11"/>
  <c r="R79" i="11"/>
  <c r="R45" i="11"/>
  <c r="R23" i="11"/>
  <c r="R9" i="11"/>
  <c r="R33" i="11"/>
  <c r="R57" i="11"/>
  <c r="R81" i="11"/>
  <c r="R95" i="11"/>
  <c r="R11" i="11"/>
  <c r="R35" i="11"/>
  <c r="R59" i="11"/>
  <c r="R83" i="11"/>
  <c r="R47" i="11"/>
  <c r="R13" i="11"/>
  <c r="R37" i="11"/>
  <c r="R61" i="11"/>
  <c r="R85" i="11"/>
  <c r="R15" i="11"/>
  <c r="R39" i="11"/>
  <c r="R63" i="11"/>
  <c r="R87" i="11"/>
  <c r="R17" i="11"/>
  <c r="R41" i="11"/>
  <c r="R65" i="11"/>
  <c r="R89" i="11"/>
  <c r="R19" i="11"/>
  <c r="R43" i="11"/>
  <c r="R67" i="11"/>
  <c r="R91" i="11"/>
  <c r="R25" i="11"/>
  <c r="R49" i="11"/>
  <c r="R73" i="11"/>
  <c r="R93" i="11"/>
  <c r="R3" i="11"/>
  <c r="R27" i="11"/>
  <c r="R51" i="11"/>
  <c r="R75" i="11"/>
  <c r="R21" i="11"/>
  <c r="L6" i="11"/>
  <c r="M43" i="11"/>
  <c r="M18" i="11"/>
  <c r="K7" i="11"/>
  <c r="K19" i="11"/>
  <c r="K31" i="11"/>
  <c r="K43" i="11"/>
  <c r="K55" i="11"/>
  <c r="M38" i="11"/>
  <c r="N11" i="11"/>
  <c r="N23" i="11"/>
  <c r="N35" i="11"/>
  <c r="N47" i="11"/>
  <c r="L14" i="11"/>
  <c r="O3" i="11"/>
  <c r="O15" i="11"/>
  <c r="O27" i="11"/>
  <c r="O39" i="11"/>
  <c r="O51" i="11"/>
  <c r="L22" i="11"/>
  <c r="M61" i="11"/>
  <c r="P13" i="11"/>
  <c r="P25" i="11"/>
  <c r="P37" i="11"/>
  <c r="P49" i="11"/>
  <c r="L3" i="11"/>
  <c r="M42" i="11"/>
  <c r="Q11" i="11"/>
  <c r="Q23" i="11"/>
  <c r="Q35" i="11"/>
  <c r="Q47" i="11"/>
  <c r="M7" i="11"/>
  <c r="M22" i="11"/>
  <c r="L27" i="11"/>
  <c r="M53" i="11"/>
  <c r="K71" i="11"/>
  <c r="K83" i="11"/>
  <c r="K95" i="11"/>
  <c r="L70" i="11"/>
  <c r="L82" i="11"/>
  <c r="L94" i="11"/>
  <c r="M76" i="11"/>
  <c r="M88" i="11"/>
  <c r="N62" i="11"/>
  <c r="N74" i="11"/>
  <c r="N86" i="11"/>
  <c r="O63" i="11"/>
  <c r="O75" i="11"/>
  <c r="O87" i="11"/>
  <c r="P64" i="11"/>
  <c r="P76" i="11"/>
  <c r="P88" i="11"/>
  <c r="Q62" i="11"/>
  <c r="Q74" i="11"/>
  <c r="Q86" i="11"/>
  <c r="N10" i="11"/>
  <c r="L5" i="11"/>
  <c r="M52" i="11"/>
  <c r="Q10" i="11"/>
  <c r="K70" i="11"/>
  <c r="N73" i="11"/>
  <c r="Q61" i="11"/>
  <c r="L9" i="11"/>
  <c r="M51" i="11"/>
  <c r="M25" i="11"/>
  <c r="K8" i="11"/>
  <c r="K20" i="11"/>
  <c r="K32" i="11"/>
  <c r="K44" i="11"/>
  <c r="K56" i="11"/>
  <c r="M49" i="11"/>
  <c r="N12" i="11"/>
  <c r="N24" i="11"/>
  <c r="N36" i="11"/>
  <c r="N48" i="11"/>
  <c r="L25" i="11"/>
  <c r="O4" i="11"/>
  <c r="O16" i="11"/>
  <c r="O28" i="11"/>
  <c r="O40" i="11"/>
  <c r="O52" i="11"/>
  <c r="L30" i="11"/>
  <c r="P14" i="11"/>
  <c r="P26" i="11"/>
  <c r="P38" i="11"/>
  <c r="P50" i="11"/>
  <c r="L11" i="11"/>
  <c r="M50" i="11"/>
  <c r="Q12" i="11"/>
  <c r="Q24" i="11"/>
  <c r="Q36" i="11"/>
  <c r="Q48" i="11"/>
  <c r="M57" i="11"/>
  <c r="M31" i="11"/>
  <c r="L34" i="11"/>
  <c r="M64" i="11"/>
  <c r="K72" i="11"/>
  <c r="K84" i="11"/>
  <c r="L59" i="11"/>
  <c r="L71" i="11"/>
  <c r="L83" i="11"/>
  <c r="L95" i="11"/>
  <c r="M77" i="11"/>
  <c r="M89" i="11"/>
  <c r="N63" i="11"/>
  <c r="N75" i="11"/>
  <c r="N87" i="11"/>
  <c r="O64" i="11"/>
  <c r="O76" i="11"/>
  <c r="O88" i="11"/>
  <c r="P65" i="11"/>
  <c r="P77" i="11"/>
  <c r="P89" i="11"/>
  <c r="Q63" i="11"/>
  <c r="Q75" i="11"/>
  <c r="Q87" i="11"/>
  <c r="M28" i="11"/>
  <c r="O14" i="11"/>
  <c r="P24" i="11"/>
  <c r="Q46" i="11"/>
  <c r="L81" i="11"/>
  <c r="P63" i="11"/>
  <c r="L17" i="11"/>
  <c r="M56" i="11"/>
  <c r="M33" i="11"/>
  <c r="K9" i="11"/>
  <c r="K21" i="11"/>
  <c r="K33" i="11"/>
  <c r="K45" i="11"/>
  <c r="K57" i="11"/>
  <c r="M62" i="11"/>
  <c r="N13" i="11"/>
  <c r="N25" i="11"/>
  <c r="N37" i="11"/>
  <c r="N49" i="11"/>
  <c r="L38" i="11"/>
  <c r="O5" i="11"/>
  <c r="O17" i="11"/>
  <c r="O29" i="11"/>
  <c r="O41" i="11"/>
  <c r="O53" i="11"/>
  <c r="L37" i="11"/>
  <c r="P3" i="11"/>
  <c r="P15" i="11"/>
  <c r="P27" i="11"/>
  <c r="P39" i="11"/>
  <c r="P51" i="11"/>
  <c r="L19" i="11"/>
  <c r="M59" i="11"/>
  <c r="Q13" i="11"/>
  <c r="Q25" i="11"/>
  <c r="Q37" i="11"/>
  <c r="Q49" i="11"/>
  <c r="L12" i="11"/>
  <c r="M39" i="11"/>
  <c r="L40" i="11"/>
  <c r="K61" i="11"/>
  <c r="K73" i="11"/>
  <c r="K85" i="11"/>
  <c r="L60" i="11"/>
  <c r="L72" i="11"/>
  <c r="L84" i="11"/>
  <c r="M66" i="11"/>
  <c r="M78" i="11"/>
  <c r="M90" i="11"/>
  <c r="N64" i="11"/>
  <c r="N76" i="11"/>
  <c r="N88" i="11"/>
  <c r="O65" i="11"/>
  <c r="O77" i="11"/>
  <c r="O89" i="11"/>
  <c r="P66" i="11"/>
  <c r="P78" i="11"/>
  <c r="P90" i="11"/>
  <c r="Q64" i="11"/>
  <c r="Q76" i="11"/>
  <c r="Q88" i="11"/>
  <c r="K42" i="11"/>
  <c r="L15" i="11"/>
  <c r="Q34" i="11"/>
  <c r="K94" i="11"/>
  <c r="O74" i="11"/>
  <c r="L24" i="11"/>
  <c r="M65" i="11"/>
  <c r="M41" i="11"/>
  <c r="K10" i="11"/>
  <c r="K22" i="11"/>
  <c r="K34" i="11"/>
  <c r="K46" i="11"/>
  <c r="K58" i="11"/>
  <c r="N14" i="11"/>
  <c r="N26" i="11"/>
  <c r="N38" i="11"/>
  <c r="N50" i="11"/>
  <c r="L55" i="11"/>
  <c r="O6" i="11"/>
  <c r="O18" i="11"/>
  <c r="O30" i="11"/>
  <c r="O42" i="11"/>
  <c r="O54" i="11"/>
  <c r="L44" i="11"/>
  <c r="P4" i="11"/>
  <c r="P16" i="11"/>
  <c r="P28" i="11"/>
  <c r="P40" i="11"/>
  <c r="P52" i="11"/>
  <c r="L26" i="11"/>
  <c r="Q14" i="11"/>
  <c r="Q26" i="11"/>
  <c r="Q38" i="11"/>
  <c r="Q50" i="11"/>
  <c r="L21" i="11"/>
  <c r="M46" i="11"/>
  <c r="L46" i="11"/>
  <c r="K62" i="11"/>
  <c r="K74" i="11"/>
  <c r="K86" i="11"/>
  <c r="L61" i="11"/>
  <c r="L73" i="11"/>
  <c r="L85" i="11"/>
  <c r="M67" i="11"/>
  <c r="M79" i="11"/>
  <c r="M91" i="11"/>
  <c r="N65" i="11"/>
  <c r="N77" i="11"/>
  <c r="N89" i="11"/>
  <c r="O66" i="11"/>
  <c r="O78" i="11"/>
  <c r="O90" i="11"/>
  <c r="P67" i="11"/>
  <c r="P79" i="11"/>
  <c r="P91" i="11"/>
  <c r="Q65" i="11"/>
  <c r="Q77" i="11"/>
  <c r="Q89" i="11"/>
  <c r="K18" i="11"/>
  <c r="P60" i="11"/>
  <c r="N61" i="11"/>
  <c r="L31" i="11"/>
  <c r="L7" i="11"/>
  <c r="M47" i="11"/>
  <c r="K11" i="11"/>
  <c r="K23" i="11"/>
  <c r="K35" i="11"/>
  <c r="K47" i="11"/>
  <c r="K59" i="11"/>
  <c r="N3" i="11"/>
  <c r="N15" i="11"/>
  <c r="N27" i="11"/>
  <c r="N39" i="11"/>
  <c r="N51" i="11"/>
  <c r="M3" i="11"/>
  <c r="O7" i="11"/>
  <c r="O19" i="11"/>
  <c r="O31" i="11"/>
  <c r="O43" i="11"/>
  <c r="O55" i="11"/>
  <c r="L57" i="11"/>
  <c r="P5" i="11"/>
  <c r="P17" i="11"/>
  <c r="P29" i="11"/>
  <c r="P41" i="11"/>
  <c r="P53" i="11"/>
  <c r="L32" i="11"/>
  <c r="Q3" i="11"/>
  <c r="Q15" i="11"/>
  <c r="Q27" i="11"/>
  <c r="Q39" i="11"/>
  <c r="Q51" i="11"/>
  <c r="L28" i="11"/>
  <c r="M58" i="11"/>
  <c r="L50" i="11"/>
  <c r="K63" i="11"/>
  <c r="K75" i="11"/>
  <c r="K87" i="11"/>
  <c r="L62" i="11"/>
  <c r="L74" i="11"/>
  <c r="L86" i="11"/>
  <c r="M68" i="11"/>
  <c r="M80" i="11"/>
  <c r="M92" i="11"/>
  <c r="N66" i="11"/>
  <c r="N78" i="11"/>
  <c r="N90" i="11"/>
  <c r="O67" i="11"/>
  <c r="O79" i="11"/>
  <c r="O91" i="11"/>
  <c r="P68" i="11"/>
  <c r="P80" i="11"/>
  <c r="P92" i="11"/>
  <c r="Q66" i="11"/>
  <c r="Q78" i="11"/>
  <c r="Q90" i="11"/>
  <c r="K30" i="11"/>
  <c r="O38" i="11"/>
  <c r="Q22" i="11"/>
  <c r="K82" i="11"/>
  <c r="N85" i="11"/>
  <c r="Q73" i="11"/>
  <c r="L36" i="11"/>
  <c r="L16" i="11"/>
  <c r="M54" i="11"/>
  <c r="K12" i="11"/>
  <c r="K24" i="11"/>
  <c r="K36" i="11"/>
  <c r="K48" i="11"/>
  <c r="K60" i="11"/>
  <c r="N4" i="11"/>
  <c r="N16" i="11"/>
  <c r="N28" i="11"/>
  <c r="N40" i="11"/>
  <c r="N52" i="11"/>
  <c r="M14" i="11"/>
  <c r="O8" i="11"/>
  <c r="O20" i="11"/>
  <c r="O32" i="11"/>
  <c r="O44" i="11"/>
  <c r="O56" i="11"/>
  <c r="M4" i="11"/>
  <c r="P6" i="11"/>
  <c r="P18" i="11"/>
  <c r="P30" i="11"/>
  <c r="P42" i="11"/>
  <c r="P54" i="11"/>
  <c r="L39" i="11"/>
  <c r="Q4" i="11"/>
  <c r="Q16" i="11"/>
  <c r="Q28" i="11"/>
  <c r="Q40" i="11"/>
  <c r="Q52" i="11"/>
  <c r="L33" i="11"/>
  <c r="L54" i="11"/>
  <c r="K64" i="11"/>
  <c r="K76" i="11"/>
  <c r="K88" i="11"/>
  <c r="L63" i="11"/>
  <c r="L75" i="11"/>
  <c r="L87" i="11"/>
  <c r="M69" i="11"/>
  <c r="M81" i="11"/>
  <c r="M93" i="11"/>
  <c r="N67" i="11"/>
  <c r="N79" i="11"/>
  <c r="N91" i="11"/>
  <c r="O68" i="11"/>
  <c r="O80" i="11"/>
  <c r="O92" i="11"/>
  <c r="P69" i="11"/>
  <c r="P81" i="11"/>
  <c r="P93" i="11"/>
  <c r="Q67" i="11"/>
  <c r="Q79" i="11"/>
  <c r="Q91" i="11"/>
  <c r="K6" i="11"/>
  <c r="L43" i="11"/>
  <c r="L23" i="11"/>
  <c r="M60" i="11"/>
  <c r="K13" i="11"/>
  <c r="K25" i="11"/>
  <c r="K37" i="11"/>
  <c r="K49" i="11"/>
  <c r="L8" i="11"/>
  <c r="N5" i="11"/>
  <c r="N17" i="11"/>
  <c r="N29" i="11"/>
  <c r="N41" i="11"/>
  <c r="N53" i="11"/>
  <c r="M21" i="11"/>
  <c r="O9" i="11"/>
  <c r="O21" i="11"/>
  <c r="O33" i="11"/>
  <c r="O45" i="11"/>
  <c r="O57" i="11"/>
  <c r="M16" i="11"/>
  <c r="P7" i="11"/>
  <c r="P19" i="11"/>
  <c r="P31" i="11"/>
  <c r="P43" i="11"/>
  <c r="P55" i="11"/>
  <c r="L45" i="11"/>
  <c r="Q5" i="11"/>
  <c r="Q17" i="11"/>
  <c r="Q29" i="11"/>
  <c r="Q41" i="11"/>
  <c r="Q53" i="11"/>
  <c r="L41" i="11"/>
  <c r="L13" i="11"/>
  <c r="M6" i="11"/>
  <c r="K65" i="11"/>
  <c r="K77" i="11"/>
  <c r="K89" i="11"/>
  <c r="L64" i="11"/>
  <c r="L76" i="11"/>
  <c r="L88" i="11"/>
  <c r="M70" i="11"/>
  <c r="M82" i="11"/>
  <c r="M94" i="11"/>
  <c r="N68" i="11"/>
  <c r="N80" i="11"/>
  <c r="N92" i="11"/>
  <c r="O69" i="11"/>
  <c r="O81" i="11"/>
  <c r="O93" i="11"/>
  <c r="P70" i="11"/>
  <c r="P82" i="11"/>
  <c r="P94" i="11"/>
  <c r="Q68" i="11"/>
  <c r="Q80" i="11"/>
  <c r="Q92" i="11"/>
  <c r="K54" i="11"/>
  <c r="O50" i="11"/>
  <c r="M35" i="11"/>
  <c r="M45" i="11"/>
  <c r="M75" i="11"/>
  <c r="P75" i="11"/>
  <c r="L58" i="11"/>
  <c r="L29" i="11"/>
  <c r="K14" i="11"/>
  <c r="K26" i="11"/>
  <c r="K38" i="11"/>
  <c r="K50" i="11"/>
  <c r="L49" i="11"/>
  <c r="N6" i="11"/>
  <c r="N18" i="11"/>
  <c r="N30" i="11"/>
  <c r="N42" i="11"/>
  <c r="N54" i="11"/>
  <c r="M29" i="11"/>
  <c r="O10" i="11"/>
  <c r="O22" i="11"/>
  <c r="O34" i="11"/>
  <c r="O46" i="11"/>
  <c r="O58" i="11"/>
  <c r="M23" i="11"/>
  <c r="P8" i="11"/>
  <c r="P20" i="11"/>
  <c r="P32" i="11"/>
  <c r="P44" i="11"/>
  <c r="P56" i="11"/>
  <c r="L52" i="11"/>
  <c r="Q6" i="11"/>
  <c r="Q18" i="11"/>
  <c r="Q30" i="11"/>
  <c r="Q42" i="11"/>
  <c r="Q54" i="11"/>
  <c r="L48" i="11"/>
  <c r="L47" i="11"/>
  <c r="M15" i="11"/>
  <c r="K66" i="11"/>
  <c r="K78" i="11"/>
  <c r="K90" i="11"/>
  <c r="L65" i="11"/>
  <c r="L77" i="11"/>
  <c r="L89" i="11"/>
  <c r="M71" i="11"/>
  <c r="M83" i="11"/>
  <c r="M95" i="11"/>
  <c r="N69" i="11"/>
  <c r="N81" i="11"/>
  <c r="N93" i="11"/>
  <c r="O70" i="11"/>
  <c r="O82" i="11"/>
  <c r="O94" i="11"/>
  <c r="P71" i="11"/>
  <c r="P83" i="11"/>
  <c r="P95" i="11"/>
  <c r="Q69" i="11"/>
  <c r="Q81" i="11"/>
  <c r="Q93" i="11"/>
  <c r="N22" i="11"/>
  <c r="P36" i="11"/>
  <c r="L20" i="11"/>
  <c r="L69" i="11"/>
  <c r="O62" i="11"/>
  <c r="Q85" i="11"/>
  <c r="M10" i="11"/>
  <c r="L35" i="11"/>
  <c r="K3" i="11"/>
  <c r="K15" i="11"/>
  <c r="K27" i="11"/>
  <c r="K39" i="11"/>
  <c r="K51" i="11"/>
  <c r="M5" i="11"/>
  <c r="N7" i="11"/>
  <c r="N19" i="11"/>
  <c r="N31" i="11"/>
  <c r="N43" i="11"/>
  <c r="N55" i="11"/>
  <c r="M37" i="11"/>
  <c r="O11" i="11"/>
  <c r="O23" i="11"/>
  <c r="O35" i="11"/>
  <c r="O47" i="11"/>
  <c r="O59" i="11"/>
  <c r="M30" i="11"/>
  <c r="P9" i="11"/>
  <c r="P21" i="11"/>
  <c r="P33" i="11"/>
  <c r="P45" i="11"/>
  <c r="P57" i="11"/>
  <c r="M8" i="11"/>
  <c r="Q7" i="11"/>
  <c r="Q19" i="11"/>
  <c r="Q31" i="11"/>
  <c r="Q43" i="11"/>
  <c r="Q55" i="11"/>
  <c r="L51" i="11"/>
  <c r="M12" i="11"/>
  <c r="M24" i="11"/>
  <c r="K67" i="11"/>
  <c r="K79" i="11"/>
  <c r="K91" i="11"/>
  <c r="L66" i="11"/>
  <c r="L78" i="11"/>
  <c r="L90" i="11"/>
  <c r="M72" i="11"/>
  <c r="M84" i="11"/>
  <c r="N58" i="11"/>
  <c r="N70" i="11"/>
  <c r="N82" i="11"/>
  <c r="N94" i="11"/>
  <c r="O71" i="11"/>
  <c r="O83" i="11"/>
  <c r="O95" i="11"/>
  <c r="P72" i="11"/>
  <c r="P84" i="11"/>
  <c r="Q58" i="11"/>
  <c r="Q70" i="11"/>
  <c r="Q82" i="11"/>
  <c r="Q94" i="11"/>
  <c r="M34" i="11"/>
  <c r="P12" i="11"/>
  <c r="L18" i="11"/>
  <c r="M87" i="11"/>
  <c r="P87" i="11"/>
  <c r="M19" i="11"/>
  <c r="L42" i="11"/>
  <c r="K4" i="11"/>
  <c r="K16" i="11"/>
  <c r="K28" i="11"/>
  <c r="K40" i="11"/>
  <c r="K52" i="11"/>
  <c r="M11" i="11"/>
  <c r="N8" i="11"/>
  <c r="N20" i="11"/>
  <c r="N32" i="11"/>
  <c r="N44" i="11"/>
  <c r="N56" i="11"/>
  <c r="M48" i="11"/>
  <c r="O12" i="11"/>
  <c r="O24" i="11"/>
  <c r="O36" i="11"/>
  <c r="O48" i="11"/>
  <c r="O60" i="11"/>
  <c r="M36" i="11"/>
  <c r="P10" i="11"/>
  <c r="P22" i="11"/>
  <c r="P34" i="11"/>
  <c r="P46" i="11"/>
  <c r="P58" i="11"/>
  <c r="M17" i="11"/>
  <c r="Q8" i="11"/>
  <c r="Q20" i="11"/>
  <c r="Q32" i="11"/>
  <c r="Q44" i="11"/>
  <c r="Q56" i="11"/>
  <c r="L56" i="11"/>
  <c r="M55" i="11"/>
  <c r="M32" i="11"/>
  <c r="K68" i="11"/>
  <c r="K80" i="11"/>
  <c r="K92" i="11"/>
  <c r="L67" i="11"/>
  <c r="L79" i="11"/>
  <c r="L91" i="11"/>
  <c r="M73" i="11"/>
  <c r="M85" i="11"/>
  <c r="N59" i="11"/>
  <c r="N71" i="11"/>
  <c r="N83" i="11"/>
  <c r="N95" i="11"/>
  <c r="O72" i="11"/>
  <c r="O84" i="11"/>
  <c r="P61" i="11"/>
  <c r="P73" i="11"/>
  <c r="P85" i="11"/>
  <c r="Q59" i="11"/>
  <c r="Q71" i="11"/>
  <c r="Q83" i="11"/>
  <c r="Q95" i="11"/>
  <c r="M9" i="11"/>
  <c r="M26" i="11"/>
  <c r="L53" i="11"/>
  <c r="K5" i="11"/>
  <c r="K17" i="11"/>
  <c r="K29" i="11"/>
  <c r="K41" i="11"/>
  <c r="K53" i="11"/>
  <c r="M20" i="11"/>
  <c r="N9" i="11"/>
  <c r="N21" i="11"/>
  <c r="N33" i="11"/>
  <c r="N45" i="11"/>
  <c r="N57" i="11"/>
  <c r="M63" i="11"/>
  <c r="O13" i="11"/>
  <c r="O25" i="11"/>
  <c r="O37" i="11"/>
  <c r="O49" i="11"/>
  <c r="L4" i="11"/>
  <c r="M44" i="11"/>
  <c r="P11" i="11"/>
  <c r="P23" i="11"/>
  <c r="P35" i="11"/>
  <c r="P47" i="11"/>
  <c r="P59" i="11"/>
  <c r="M27" i="11"/>
  <c r="Q9" i="11"/>
  <c r="Q21" i="11"/>
  <c r="Q33" i="11"/>
  <c r="Q45" i="11"/>
  <c r="Q57" i="11"/>
  <c r="L10" i="11"/>
  <c r="M40" i="11"/>
  <c r="K69" i="11"/>
  <c r="K81" i="11"/>
  <c r="K93" i="11"/>
  <c r="L68" i="11"/>
  <c r="L80" i="11"/>
  <c r="L92" i="11"/>
  <c r="M74" i="11"/>
  <c r="M86" i="11"/>
  <c r="N60" i="11"/>
  <c r="N72" i="11"/>
  <c r="N84" i="11"/>
  <c r="O61" i="11"/>
  <c r="O73" i="11"/>
  <c r="O85" i="11"/>
  <c r="P62" i="11"/>
  <c r="P74" i="11"/>
  <c r="P86" i="11"/>
  <c r="Q60" i="11"/>
  <c r="Q72" i="11"/>
  <c r="Q84" i="11"/>
  <c r="N34" i="11"/>
  <c r="N46" i="11"/>
  <c r="O26" i="11"/>
  <c r="P48" i="11"/>
  <c r="M13" i="11"/>
  <c r="L93" i="11"/>
  <c r="O86" i="11"/>
  <c r="H11" i="15"/>
  <c r="H12" i="15"/>
  <c r="I23" i="14"/>
  <c r="I98" i="17"/>
  <c r="I100" i="17"/>
  <c r="I46" i="15"/>
  <c r="I131" i="17"/>
  <c r="I143" i="17"/>
  <c r="I30" i="15"/>
  <c r="I124" i="17"/>
  <c r="I97" i="17"/>
  <c r="I8" i="14"/>
  <c r="H11" i="14"/>
  <c r="I8" i="15"/>
  <c r="I10" i="15"/>
  <c r="I9" i="15"/>
  <c r="I25" i="14"/>
  <c r="I15" i="14"/>
  <c r="I30" i="14"/>
  <c r="I21" i="14"/>
  <c r="I24" i="14"/>
  <c r="I11" i="14"/>
  <c r="I6" i="15"/>
  <c r="I28" i="14"/>
  <c r="I7" i="15"/>
  <c r="I18" i="14"/>
  <c r="I17" i="14"/>
  <c r="I14" i="14"/>
  <c r="I20" i="14"/>
  <c r="I5" i="15"/>
  <c r="I13" i="14"/>
  <c r="I16" i="14"/>
  <c r="J99" i="11"/>
  <c r="I4" i="15"/>
  <c r="I12" i="14"/>
  <c r="I31" i="14"/>
  <c r="I26" i="14"/>
  <c r="I22" i="14"/>
  <c r="I27" i="14"/>
  <c r="I3" i="15"/>
  <c r="I29" i="14"/>
  <c r="I19" i="14"/>
  <c r="A2" i="17"/>
  <c r="H2" i="17" s="1"/>
  <c r="G4" i="17"/>
  <c r="H62" i="17"/>
  <c r="H63" i="17"/>
  <c r="G10" i="17"/>
  <c r="H77" i="17"/>
  <c r="G14" i="17"/>
  <c r="G46" i="17"/>
  <c r="G78" i="17"/>
  <c r="G56" i="17"/>
  <c r="H84" i="17"/>
  <c r="H34" i="17"/>
  <c r="H66" i="17"/>
  <c r="H23" i="17"/>
  <c r="H83" i="17"/>
  <c r="G12" i="17"/>
  <c r="H92" i="17"/>
  <c r="G27" i="17"/>
  <c r="G59" i="17"/>
  <c r="G91" i="17"/>
  <c r="H79" i="17"/>
  <c r="G32" i="17"/>
  <c r="H17" i="17"/>
  <c r="H49" i="17"/>
  <c r="H81" i="17"/>
  <c r="H88" i="17"/>
  <c r="G81" i="17"/>
  <c r="G89" i="17"/>
  <c r="G73" i="17"/>
  <c r="G94" i="17"/>
  <c r="H51" i="17"/>
  <c r="G43" i="17"/>
  <c r="H47" i="17"/>
  <c r="G72" i="17"/>
  <c r="G29" i="17"/>
  <c r="G66" i="17"/>
  <c r="H54" i="17"/>
  <c r="G47" i="17"/>
  <c r="H55" i="17"/>
  <c r="H48" i="17"/>
  <c r="G85" i="17"/>
  <c r="G6" i="17"/>
  <c r="H26" i="17"/>
  <c r="H64" i="17"/>
  <c r="H80" i="17"/>
  <c r="G17" i="17"/>
  <c r="G93" i="17"/>
  <c r="G40" i="17"/>
  <c r="H75" i="17"/>
  <c r="G87" i="17"/>
  <c r="H13" i="17"/>
  <c r="G57" i="17"/>
  <c r="G18" i="17"/>
  <c r="G50" i="17"/>
  <c r="G82" i="17"/>
  <c r="G68" i="17"/>
  <c r="H6" i="17"/>
  <c r="H38" i="17"/>
  <c r="H70" i="17"/>
  <c r="H27" i="17"/>
  <c r="H95" i="17"/>
  <c r="G24" i="17"/>
  <c r="H8" i="17"/>
  <c r="G31" i="17"/>
  <c r="G63" i="17"/>
  <c r="G95" i="17"/>
  <c r="H19" i="17"/>
  <c r="H91" i="17"/>
  <c r="G48" i="17"/>
  <c r="H12" i="17"/>
  <c r="H21" i="17"/>
  <c r="H53" i="17"/>
  <c r="H85" i="17"/>
  <c r="H4" i="17"/>
  <c r="G5" i="17"/>
  <c r="G65" i="17"/>
  <c r="G37" i="17"/>
  <c r="G77" i="17"/>
  <c r="G62" i="17"/>
  <c r="H11" i="17"/>
  <c r="H82" i="17"/>
  <c r="H40" i="17"/>
  <c r="G92" i="17"/>
  <c r="H33" i="17"/>
  <c r="G13" i="17"/>
  <c r="H86" i="17"/>
  <c r="G80" i="17"/>
  <c r="G79" i="17"/>
  <c r="H37" i="17"/>
  <c r="G88" i="17"/>
  <c r="G9" i="17"/>
  <c r="G28" i="17"/>
  <c r="G19" i="17"/>
  <c r="G83" i="17"/>
  <c r="H73" i="17"/>
  <c r="G42" i="17"/>
  <c r="H30" i="17"/>
  <c r="H76" i="17"/>
  <c r="H45" i="17"/>
  <c r="G22" i="17"/>
  <c r="G54" i="17"/>
  <c r="G86" i="17"/>
  <c r="G84" i="17"/>
  <c r="H10" i="17"/>
  <c r="H42" i="17"/>
  <c r="H74" i="17"/>
  <c r="H35" i="17"/>
  <c r="G36" i="17"/>
  <c r="H20" i="17"/>
  <c r="G3" i="17"/>
  <c r="G35" i="17"/>
  <c r="G67" i="17"/>
  <c r="H31" i="17"/>
  <c r="G64" i="17"/>
  <c r="H28" i="17"/>
  <c r="H15" i="17"/>
  <c r="H25" i="17"/>
  <c r="H57" i="17"/>
  <c r="H89" i="17"/>
  <c r="G16" i="17"/>
  <c r="H16" i="17"/>
  <c r="G41" i="17"/>
  <c r="G30" i="17"/>
  <c r="H18" i="17"/>
  <c r="G60" i="17"/>
  <c r="G75" i="17"/>
  <c r="G20" i="17"/>
  <c r="H3" i="17"/>
  <c r="G21" i="17"/>
  <c r="G34" i="17"/>
  <c r="H22" i="17"/>
  <c r="H52" i="17"/>
  <c r="H68" i="17"/>
  <c r="H69" i="17"/>
  <c r="G53" i="17"/>
  <c r="G33" i="17"/>
  <c r="G70" i="17"/>
  <c r="H90" i="17"/>
  <c r="G51" i="17"/>
  <c r="H41" i="17"/>
  <c r="G25" i="17"/>
  <c r="G74" i="17"/>
  <c r="H94" i="17"/>
  <c r="G23" i="17"/>
  <c r="H71" i="17"/>
  <c r="H72" i="17"/>
  <c r="G26" i="17"/>
  <c r="G58" i="17"/>
  <c r="G90" i="17"/>
  <c r="H14" i="17"/>
  <c r="H46" i="17"/>
  <c r="H78" i="17"/>
  <c r="H43" i="17"/>
  <c r="G44" i="17"/>
  <c r="H32" i="17"/>
  <c r="G7" i="17"/>
  <c r="G39" i="17"/>
  <c r="G71" i="17"/>
  <c r="H39" i="17"/>
  <c r="G76" i="17"/>
  <c r="H44" i="17"/>
  <c r="H29" i="17"/>
  <c r="H61" i="17"/>
  <c r="H93" i="17"/>
  <c r="G52" i="17"/>
  <c r="H24" i="17"/>
  <c r="H50" i="17"/>
  <c r="G11" i="17"/>
  <c r="H56" i="17"/>
  <c r="H65" i="17"/>
  <c r="H36" i="17"/>
  <c r="G45" i="17"/>
  <c r="G8" i="17"/>
  <c r="H59" i="17"/>
  <c r="G15" i="17"/>
  <c r="H5" i="17"/>
  <c r="H87" i="17"/>
  <c r="G61" i="17"/>
  <c r="G38" i="17"/>
  <c r="H58" i="17"/>
  <c r="H67" i="17"/>
  <c r="H9" i="17"/>
  <c r="H60" i="17"/>
  <c r="G69" i="17"/>
  <c r="H7" i="17"/>
  <c r="G55" i="17"/>
  <c r="G49" i="17"/>
  <c r="I44" i="17"/>
  <c r="I90" i="17"/>
  <c r="I54" i="17"/>
  <c r="I94" i="17"/>
  <c r="I21" i="17"/>
  <c r="I85" i="17"/>
  <c r="I64" i="17"/>
  <c r="I4" i="17"/>
  <c r="I75" i="17"/>
  <c r="I33" i="17"/>
  <c r="I29" i="17"/>
  <c r="I93" i="17"/>
  <c r="I72" i="17"/>
  <c r="I7" i="17"/>
  <c r="I28" i="17"/>
  <c r="I78" i="17"/>
  <c r="I20" i="17"/>
  <c r="I38" i="17"/>
  <c r="I50" i="17"/>
  <c r="I37" i="17"/>
  <c r="I16" i="17"/>
  <c r="I80" i="17"/>
  <c r="I10" i="17"/>
  <c r="I31" i="17"/>
  <c r="I11" i="17"/>
  <c r="I81" i="17"/>
  <c r="I23" i="17"/>
  <c r="I41" i="17"/>
  <c r="I76" i="17"/>
  <c r="I57" i="17"/>
  <c r="I91" i="17"/>
  <c r="I45" i="17"/>
  <c r="I24" i="17"/>
  <c r="I88" i="17"/>
  <c r="I19" i="17"/>
  <c r="I34" i="17"/>
  <c r="I14" i="17"/>
  <c r="I26" i="17"/>
  <c r="I67" i="17"/>
  <c r="I79" i="17"/>
  <c r="I36" i="17"/>
  <c r="I86" i="17"/>
  <c r="I62" i="17"/>
  <c r="I49" i="17"/>
  <c r="I84" i="17"/>
  <c r="I95" i="17"/>
  <c r="I87" i="17"/>
  <c r="I47" i="17"/>
  <c r="I74" i="17"/>
  <c r="I65" i="17"/>
  <c r="I53" i="17"/>
  <c r="I32" i="17"/>
  <c r="I8" i="17"/>
  <c r="I51" i="17"/>
  <c r="I60" i="17"/>
  <c r="I17" i="17"/>
  <c r="I52" i="17"/>
  <c r="I70" i="17"/>
  <c r="I12" i="17"/>
  <c r="I82" i="17"/>
  <c r="I39" i="17"/>
  <c r="I30" i="17"/>
  <c r="I59" i="17"/>
  <c r="I13" i="17"/>
  <c r="I56" i="17"/>
  <c r="I9" i="17"/>
  <c r="I92" i="17"/>
  <c r="I61" i="17"/>
  <c r="I40" i="17"/>
  <c r="I3" i="17"/>
  <c r="I83" i="17"/>
  <c r="I63" i="17"/>
  <c r="I43" i="17"/>
  <c r="I55" i="17"/>
  <c r="I73" i="17"/>
  <c r="I15" i="17"/>
  <c r="I42" i="17"/>
  <c r="I27" i="17"/>
  <c r="I77" i="17"/>
  <c r="I22" i="17"/>
  <c r="I5" i="17"/>
  <c r="I69" i="17"/>
  <c r="I48" i="17"/>
  <c r="I6" i="17"/>
  <c r="I89" i="17"/>
  <c r="I66" i="17"/>
  <c r="I46" i="17"/>
  <c r="I58" i="17"/>
  <c r="I18" i="17"/>
  <c r="I68" i="17"/>
  <c r="I71" i="17"/>
  <c r="I35" i="17"/>
  <c r="I25" i="17"/>
  <c r="I47" i="15"/>
  <c r="I130" i="17"/>
  <c r="I126" i="17"/>
  <c r="I147" i="17"/>
  <c r="I138" i="17"/>
  <c r="I111" i="17"/>
  <c r="I99" i="17"/>
  <c r="I151" i="17"/>
  <c r="I139" i="17"/>
  <c r="I112" i="17"/>
  <c r="I133" i="17"/>
  <c r="I23" i="15"/>
  <c r="I13" i="15"/>
  <c r="I25" i="15"/>
  <c r="I154" i="17"/>
  <c r="I118" i="17"/>
  <c r="I44" i="15"/>
  <c r="I45" i="15"/>
  <c r="I127" i="17"/>
  <c r="I121" i="17"/>
  <c r="I135" i="17"/>
  <c r="I108" i="17"/>
  <c r="I148" i="17"/>
  <c r="I113" i="17"/>
  <c r="I104" i="17"/>
  <c r="I125" i="17"/>
  <c r="I15" i="15"/>
  <c r="I17" i="15"/>
  <c r="I129" i="17"/>
  <c r="I114" i="17"/>
  <c r="I142" i="17"/>
  <c r="I120" i="17"/>
  <c r="I36" i="15"/>
  <c r="I37" i="15"/>
  <c r="I115" i="17"/>
  <c r="I132" i="17"/>
  <c r="I122" i="17"/>
  <c r="I110" i="17"/>
  <c r="I96" i="17"/>
  <c r="I117" i="17"/>
  <c r="I153" i="17"/>
  <c r="I102" i="17"/>
  <c r="I141" i="17"/>
  <c r="I34" i="15"/>
  <c r="I29" i="15"/>
  <c r="I155" i="17"/>
  <c r="I106" i="17"/>
  <c r="I137" i="17"/>
  <c r="I119" i="17"/>
  <c r="I107" i="17"/>
  <c r="I152" i="17"/>
  <c r="I109" i="17"/>
  <c r="I22" i="15"/>
  <c r="I20" i="15"/>
  <c r="I19" i="15"/>
  <c r="I41" i="15"/>
  <c r="I28" i="15"/>
  <c r="I156" i="17"/>
  <c r="I103" i="17"/>
  <c r="I146" i="17"/>
  <c r="I134" i="17"/>
  <c r="I116" i="17"/>
  <c r="I144" i="17"/>
  <c r="I101" i="17"/>
  <c r="I14" i="15"/>
  <c r="I12" i="15"/>
  <c r="I18" i="15"/>
  <c r="I136" i="17"/>
  <c r="I157" i="17"/>
  <c r="I24" i="15"/>
  <c r="I140" i="17"/>
  <c r="I145" i="17"/>
  <c r="I150" i="17"/>
  <c r="I128" i="17"/>
  <c r="I149" i="17"/>
  <c r="I11" i="15"/>
  <c r="I16" i="15"/>
  <c r="I105" i="17"/>
  <c r="I21" i="15"/>
  <c r="I9" i="14"/>
  <c r="I10" i="14"/>
  <c r="I7" i="14"/>
  <c r="A2" i="14"/>
  <c r="H8" i="14"/>
  <c r="H10" i="14"/>
  <c r="H7" i="14"/>
  <c r="H9" i="14"/>
  <c r="A2" i="15"/>
  <c r="H4" i="15"/>
  <c r="H7" i="15"/>
  <c r="H6" i="15"/>
  <c r="H3" i="15"/>
  <c r="H10" i="15"/>
  <c r="H8" i="15"/>
  <c r="H5" i="15"/>
  <c r="H9" i="15"/>
  <c r="G2" i="17"/>
  <c r="I40" i="15"/>
  <c r="I33" i="15"/>
  <c r="I38" i="15"/>
  <c r="I43" i="15"/>
  <c r="I35" i="15"/>
  <c r="I42" i="15"/>
  <c r="I39" i="15"/>
  <c r="I32" i="15"/>
  <c r="I85" i="11"/>
  <c r="H82" i="11"/>
  <c r="H61" i="11"/>
  <c r="I82" i="11"/>
  <c r="H81" i="11"/>
  <c r="I91" i="11"/>
  <c r="H78" i="11"/>
  <c r="H33" i="11"/>
  <c r="H24" i="11"/>
  <c r="I10" i="11"/>
  <c r="I17" i="11"/>
  <c r="I46" i="11"/>
  <c r="H6" i="11"/>
  <c r="I18" i="11"/>
  <c r="I36" i="11"/>
  <c r="I55" i="11"/>
  <c r="I23" i="11"/>
  <c r="H15" i="11"/>
  <c r="H16" i="11"/>
  <c r="I16" i="11"/>
  <c r="H48" i="11"/>
  <c r="I86" i="11"/>
  <c r="H84" i="11"/>
  <c r="H5" i="11"/>
  <c r="I79" i="11"/>
  <c r="H95" i="11"/>
  <c r="I77" i="11"/>
  <c r="H94" i="11"/>
  <c r="I75" i="11"/>
  <c r="H57" i="11"/>
  <c r="H59" i="11"/>
  <c r="I32" i="11"/>
  <c r="H13" i="11"/>
  <c r="I45" i="11"/>
  <c r="H53" i="11"/>
  <c r="I5" i="11"/>
  <c r="H46" i="11"/>
  <c r="H36" i="11"/>
  <c r="I59" i="11"/>
  <c r="H92" i="11"/>
  <c r="I94" i="11"/>
  <c r="I29" i="11"/>
  <c r="H86" i="11"/>
  <c r="I57" i="11"/>
  <c r="I81" i="11"/>
  <c r="H90" i="11"/>
  <c r="H60" i="11"/>
  <c r="I88" i="11"/>
  <c r="H64" i="11"/>
  <c r="I8" i="11"/>
  <c r="I22" i="11"/>
  <c r="I52" i="11"/>
  <c r="I31" i="11"/>
  <c r="I6" i="11"/>
  <c r="H69" i="11"/>
  <c r="I89" i="11"/>
  <c r="I65" i="11"/>
  <c r="H87" i="11"/>
  <c r="I92" i="11"/>
  <c r="I80" i="11"/>
  <c r="I63" i="11"/>
  <c r="H8" i="11"/>
  <c r="H30" i="11"/>
  <c r="H14" i="11"/>
  <c r="I51" i="11"/>
  <c r="H41" i="11"/>
  <c r="H19" i="11"/>
  <c r="H35" i="11"/>
  <c r="I27" i="11"/>
  <c r="I9" i="11"/>
  <c r="H25" i="11"/>
  <c r="H40" i="11"/>
  <c r="H43" i="11"/>
  <c r="H9" i="11"/>
  <c r="H32" i="11"/>
  <c r="I7" i="11"/>
  <c r="H7" i="11"/>
  <c r="I54" i="11"/>
  <c r="I33" i="11"/>
  <c r="H71" i="11"/>
  <c r="I95" i="11"/>
  <c r="H80" i="11"/>
  <c r="I70" i="11"/>
  <c r="H74" i="11"/>
  <c r="H56" i="11"/>
  <c r="H38" i="11"/>
  <c r="I43" i="11"/>
  <c r="H51" i="11"/>
  <c r="H54" i="11"/>
  <c r="I50" i="11"/>
  <c r="H11" i="11"/>
  <c r="I20" i="11"/>
  <c r="I47" i="11"/>
  <c r="H22" i="11"/>
  <c r="I28" i="11"/>
  <c r="H26" i="11"/>
  <c r="I83" i="11"/>
  <c r="H73" i="11"/>
  <c r="I76" i="11"/>
  <c r="H67" i="11"/>
  <c r="H91" i="11"/>
  <c r="I66" i="11"/>
  <c r="H37" i="11"/>
  <c r="I26" i="11"/>
  <c r="H76" i="11"/>
  <c r="I61" i="11"/>
  <c r="I69" i="11"/>
  <c r="H70" i="11"/>
  <c r="I64" i="11"/>
  <c r="H93" i="11"/>
  <c r="I67" i="11"/>
  <c r="I12" i="11"/>
  <c r="I40" i="11"/>
  <c r="H10" i="11"/>
  <c r="I49" i="11"/>
  <c r="H18" i="11"/>
  <c r="I13" i="11"/>
  <c r="I39" i="11"/>
  <c r="H50" i="11"/>
  <c r="I21" i="11"/>
  <c r="H12" i="11"/>
  <c r="I14" i="11"/>
  <c r="I15" i="11"/>
  <c r="H39" i="11"/>
  <c r="H52" i="11"/>
  <c r="H27" i="11"/>
  <c r="I35" i="11"/>
  <c r="I72" i="11"/>
  <c r="I58" i="11"/>
  <c r="I56" i="11"/>
  <c r="H79" i="11"/>
  <c r="I78" i="11"/>
  <c r="I87" i="11"/>
  <c r="I73" i="11"/>
  <c r="H17" i="11"/>
  <c r="I19" i="11"/>
  <c r="I38" i="11"/>
  <c r="I11" i="11"/>
  <c r="H49" i="11"/>
  <c r="I30" i="11"/>
  <c r="I48" i="11"/>
  <c r="H55" i="11"/>
  <c r="H23" i="11"/>
  <c r="H45" i="11"/>
  <c r="I44" i="11"/>
  <c r="A2" i="11"/>
  <c r="I93" i="11"/>
  <c r="H83" i="11"/>
  <c r="H68" i="11"/>
  <c r="H89" i="11"/>
  <c r="I74" i="11"/>
  <c r="I60" i="11"/>
  <c r="H66" i="11"/>
  <c r="H21" i="11"/>
  <c r="I34" i="11"/>
  <c r="I25" i="11"/>
  <c r="H42" i="11"/>
  <c r="H31" i="11"/>
  <c r="I4" i="11"/>
  <c r="I41" i="11"/>
  <c r="I24" i="11"/>
  <c r="H28" i="11"/>
  <c r="H20" i="11"/>
  <c r="I42" i="11"/>
  <c r="H29" i="11"/>
  <c r="H4" i="11"/>
  <c r="I53" i="11"/>
  <c r="H85" i="11"/>
  <c r="H58" i="11"/>
  <c r="I71" i="11"/>
  <c r="H62" i="11"/>
  <c r="I68" i="11"/>
  <c r="H65" i="11"/>
  <c r="I90" i="11"/>
  <c r="H44" i="11"/>
  <c r="H63" i="11"/>
  <c r="I62" i="11"/>
  <c r="H77" i="11"/>
  <c r="I84" i="11"/>
  <c r="H75" i="11"/>
  <c r="H88" i="11"/>
  <c r="H72" i="11"/>
  <c r="I37" i="11"/>
  <c r="H47" i="11"/>
  <c r="H34" i="11"/>
  <c r="J96" i="11"/>
  <c r="J104" i="11"/>
  <c r="I5" i="14"/>
  <c r="I4" i="14"/>
  <c r="J103" i="11"/>
  <c r="H6" i="14"/>
  <c r="J102" i="11"/>
  <c r="I3" i="14"/>
  <c r="J101" i="11"/>
  <c r="H5" i="14"/>
  <c r="J100" i="11"/>
  <c r="H4" i="14"/>
  <c r="H3" i="14"/>
  <c r="J98" i="11"/>
  <c r="I6" i="14"/>
  <c r="I3" i="11"/>
  <c r="H3" i="11"/>
  <c r="K2" i="15" l="1"/>
  <c r="L2" i="15"/>
  <c r="M2" i="15"/>
  <c r="R2" i="15"/>
  <c r="S2" i="15"/>
  <c r="T2" i="15"/>
  <c r="N2" i="15"/>
  <c r="O2" i="15"/>
  <c r="P2" i="15"/>
  <c r="Q2" i="15"/>
  <c r="U2" i="15"/>
  <c r="J2" i="15"/>
  <c r="I2" i="15"/>
  <c r="I2" i="14"/>
  <c r="O2" i="14"/>
  <c r="P2" i="14"/>
  <c r="N2" i="14"/>
  <c r="Q2" i="14"/>
  <c r="J2" i="14"/>
  <c r="R2" i="14"/>
  <c r="K2" i="14"/>
  <c r="S2" i="14"/>
  <c r="L2" i="14"/>
  <c r="T2" i="14"/>
  <c r="M2" i="14"/>
  <c r="U2" i="14"/>
  <c r="I2" i="17"/>
  <c r="N2" i="17"/>
  <c r="L2" i="17"/>
  <c r="O2" i="17"/>
  <c r="P2" i="17"/>
  <c r="R2" i="17"/>
  <c r="T2" i="17"/>
  <c r="M2" i="17"/>
  <c r="K2" i="17"/>
  <c r="J2" i="17"/>
  <c r="Q2" i="17"/>
  <c r="S2" i="17"/>
  <c r="U2" i="17"/>
  <c r="V2" i="11"/>
  <c r="U2" i="11"/>
  <c r="T2" i="11"/>
  <c r="S2" i="11"/>
  <c r="R2" i="11"/>
  <c r="J2" i="11"/>
  <c r="P2" i="11"/>
  <c r="N2" i="11"/>
  <c r="Q2" i="11"/>
  <c r="L2" i="11"/>
  <c r="K2" i="11"/>
  <c r="O2" i="11"/>
  <c r="M2" i="11"/>
  <c r="H2" i="14"/>
  <c r="H2" i="15"/>
  <c r="H2" i="11"/>
  <c r="I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tc={43BE412F-C9E9-8E41-90DC-CD81EBC4CF3E}</author>
    <author>tc={26C0E763-F15F-3A4E-9767-E8958155E19B}</author>
    <author>tc={E478589E-F720-F348-9316-1361820BC791}</author>
    <author>tc={DF68C334-CDA2-DA49-BFAC-7A79249623B7}</author>
    <author>tc={F55BB494-7100-CD4C-AB86-407C101E0E31}</author>
    <author>tc={00188A72-7C8E-4A44-A631-12B68E3451AE}</author>
    <author>tc={797E018B-BFEF-2C4E-96DA-C0AF1CDC8DBA}</author>
    <author>tc={3FF2335B-0D08-E047-BAF9-1A21726AF668}</author>
    <author>tc={87D80761-46D1-AC4B-8D92-EB7B4C973FF7}</author>
    <author>tc={51EC6916-F711-B34E-BED1-EB67EE7709BC}</author>
    <author>tc={6121094F-2FA4-4046-BCF6-B18A17C390AC}</author>
    <author>tc={982A1F65-9758-EE4F-AD6E-A09E57A88125}</author>
    <author>tc={89999277-5FD7-154F-AA52-C431A4BD90C9}</author>
    <author>tc={15C0886E-586C-C34B-BD63-D67B94D6FB69}</author>
    <author>tc={D47D7CE3-FE4A-B94B-92F5-8CC38A5F1726}</author>
    <author>tc={2BD228DD-EEFE-934F-8F65-795B7B93BB44}</author>
    <author>tc={0A60EECA-FE5A-6445-9841-BE17AB7482AD}</author>
    <author>tc={20881F62-0CDE-5B40-8BEE-7715A02BCF2B}</author>
    <author>tc={DD098083-B029-EE46-9E69-A0B908D46299}</author>
    <author>tc={7AFA6612-DB3F-3840-B82F-6CF97D0F5C15}</author>
    <author>tc={863CF9A8-74C9-814D-BCFD-C3351DA0DF6A}</author>
    <author>tc={00CDACDA-A536-804F-9077-4A32C85146BA}</author>
    <author>tc={AE795AB0-29FF-A444-93A4-331FD9C2C0CE}</author>
    <author>tc={3A2052A4-FB1D-3E42-87BB-838D6F7456A7}</author>
    <author>tc={9D883BE9-3897-9545-B3A5-2FF986DFD0B1}</author>
    <author>tc={BCB071F0-99B1-AC44-8D14-F8678268EDB8}</author>
    <author>tc={B5C7076F-BD80-914E-BF35-82FB9862467C}</author>
    <author>tc={0FFE82B5-12D2-1945-BABE-45E6080C8205}</author>
    <author>tc={5438F0B5-EEEE-1643-803C-FA4F9DE30ACE}</author>
    <author>tc={1CFFC950-FEE0-FD41-B6A4-DAAADD0B3232}</author>
    <author>tc={F21CB648-9AF2-9D4D-B444-8C5A70257036}</author>
    <author>tc={9D8CE7B8-1259-C343-9281-FE89748C3BA3}</author>
    <author>tc={748AC1CB-6B59-2045-A18D-6642A6557945}</author>
    <author>tc={A3B2C7A4-FE67-0447-802F-F4A646EDE8A8}</author>
    <author>tc={53A21334-90FC-0A4B-9BFB-7465828A4DB7}</author>
    <author>tc={BF5768B0-ABFD-4247-AB34-B3521F025AB3}</author>
    <author>tc={9EB716C3-DFC8-EE40-BE8A-AD5DDB742EE1}</author>
    <author>tc={E506A9A0-E42A-1F4F-BEC1-3CA55D9BACE7}</author>
    <author>tc={19778220-6DAE-7345-860C-40D374231E39}</author>
    <author>tc={701CAF12-1024-0748-B74B-53040011109C}</author>
    <author>tc={BE4F96A1-58F6-954D-BBCF-608937CC3EA3}</author>
    <author>tc={87787453-09A9-9648-A0B7-624699FBC535}</author>
    <author>tc={141EDEBE-937E-5E4E-BFE4-CA89D72AE779}</author>
    <author>tc={6A0FD658-C1F2-5148-A3B5-9736B2A2F2A7}</author>
    <author>tc={7F371E5A-9AE1-3B4D-BAAD-277337512033}</author>
    <author>tc={896C53AC-2502-9848-A442-42122ED807AA}</author>
    <author>tc={C8272A58-779E-1141-9BEB-3DB7AC428FA9}</author>
    <author>tc={90356E8A-BAEB-5D49-A642-04D7DC7C7838}</author>
    <author>tc={E563B6E6-22F0-2A4F-A29E-01057BE67C33}</author>
    <author>tc={5A350639-BC2C-984B-BBC7-517D939585FA}</author>
    <author>tc={E61B269B-BE6B-D044-9306-4502C93A2D25}</author>
    <author>tc={7ED2D4F5-A930-E547-A3B4-DF1EFA7C8623}</author>
    <author>tc={9BA5DE15-E153-254C-BCC5-475421760610}</author>
    <author>tc={EA0ECC81-8EFF-2942-A652-741213655F78}</author>
    <author>tc={AE963258-8350-4C4D-9058-FC24D7FD21D5}</author>
    <author>tc={F45B6900-A915-7740-967C-746DC2651D6D}</author>
    <author>tc={DE0CEE2D-2126-0E48-9062-A22482244A21}</author>
    <author>tc={891F7091-7ED4-7E41-8183-0892E744D226}</author>
    <author>tc={24B42B0C-0DBA-264B-BACA-71F84D48841C}</author>
    <author>tc={D331E337-A4B7-2641-B28B-6E9D02AE4F44}</author>
    <author>tc={74EC9FE6-2497-5645-8F84-1F78A7EAF9CB}</author>
    <author>tc={8269F1B2-578F-FC47-B24C-E8BCFCEE9038}</author>
    <author>tc={4B9DB56E-5FE9-E141-A9C2-1E41DE17F3D2}</author>
    <author>tc={36287778-E8DF-E147-AE2A-2C0F0C380E3E}</author>
    <author>tc={088BDEB8-EE85-D044-A372-46AC85F43772}</author>
    <author>tc={7A17A81C-0211-6A47-AFE5-A87F93D55B40}</author>
    <author>tc={120F7EE7-FF6C-7442-BF3C-995DD9196656}</author>
    <author>tc={D374DA10-969E-A74C-A64C-61BE4BA73C1D}</author>
    <author>tc={5370CBC5-964A-AD49-93DE-0160F270EEEF}</author>
    <author>tc={70E76C40-CCF8-C74F-B416-DCB47AD752C8}</author>
    <author>tc={3ED7EDD4-DE4F-2B41-9AEC-1047019E35C2}</author>
  </authors>
  <commentList>
    <comment ref="CB76" authorId="0" shapeId="0" xr:uid="{43BE412F-C9E9-8E41-90DC-CD81EBC4CF3E}">
      <text>
        <t>[Threaded comment]
Your version of Excel allows you to read this threaded comment; however, any edits to it will get removed if the file is opened in a newer version of Excel. Learn more: https://go.microsoft.com/fwlink/?linkid=870924
Comment:
    Based on imports from 2022 from CBS statistics (about 6 Mt imported and 3 Mt exported)</t>
      </text>
    </comment>
    <comment ref="AK192" authorId="1" shapeId="0" xr:uid="{26C0E763-F15F-3A4E-9767-E8958155E19B}">
      <text>
        <t>[Threaded comment]
Your version of Excel allows you to read this threaded comment; however, any edits to it will get removed if the file is opened in a newer version of Excel. Learn more: https://go.microsoft.com/fwlink/?linkid=870924
Comment:
    Update</t>
      </text>
    </comment>
    <comment ref="CI197" authorId="2" shapeId="0" xr:uid="{E478589E-F720-F348-9316-1361820BC791}">
      <text>
        <t>[Threaded comment]
Your version of Excel allows you to read this threaded comment; however, any edits to it will get removed if the file is opened in a newer version of Excel. Learn more: https://go.microsoft.com/fwlink/?linkid=870924
Comment:
    Based on CBS 2022 82.1 PJ uitvoer elektriciteit</t>
      </text>
    </comment>
    <comment ref="CP197" authorId="3" shapeId="0" xr:uid="{DF68C334-CDA2-DA49-BFAC-7A79249623B7}">
      <text>
        <t xml:space="preserve">[Threaded comment]
Your version of Excel allows you to read this threaded comment; however, any edits to it will get removed if the file is opened in a newer version of Excel. Learn more: https://go.microsoft.com/fwlink/?linkid=870924
Comment:
    Based on CBS 2022 82.1 PJ uitvoer elektriciteit
</t>
      </text>
    </comment>
    <comment ref="BN228" authorId="4" shapeId="0" xr:uid="{F55BB494-7100-CD4C-AB86-407C101E0E31}">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28" authorId="5" shapeId="0" xr:uid="{00188A72-7C8E-4A44-A631-12B68E3451AE}">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30" authorId="6" shapeId="0" xr:uid="{797E018B-BFEF-2C4E-96DA-C0AF1CDC8DBA}">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30" authorId="7" shapeId="0" xr:uid="{3FF2335B-0D08-E047-BAF9-1A21726AF668}">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33" authorId="8" shapeId="0" xr:uid="{87D80761-46D1-AC4B-8D92-EB7B4C973FF7}">
      <text>
        <t>[Threaded comment]
Your version of Excel allows you to read this threaded comment; however, any edits to it will get removed if the file is opened in a newer version of Excel. Learn more: https://go.microsoft.com/fwlink/?linkid=870924
Comment:
    Basedon 3.9 from CBS 2022</t>
      </text>
    </comment>
    <comment ref="CI233" authorId="9" shapeId="0" xr:uid="{51EC6916-F711-B34E-BED1-EB67EE7709BC}">
      <text>
        <t>[Threaded comment]
Your version of Excel allows you to read this threaded comment; however, any edits to it will get removed if the file is opened in a newer version of Excel. Learn more: https://go.microsoft.com/fwlink/?linkid=870924
Comment:
    Based on 12.0 PJ from CBS 2022</t>
      </text>
    </comment>
    <comment ref="BN251" authorId="10" shapeId="0" xr:uid="{6121094F-2FA4-4046-BCF6-B18A17C390AC}">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51" authorId="11" shapeId="0" xr:uid="{982A1F65-9758-EE4F-AD6E-A09E57A8812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53" authorId="12" shapeId="0" xr:uid="{89999277-5FD7-154F-AA52-C431A4BD90C9}">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53" authorId="13" shapeId="0" xr:uid="{15C0886E-586C-C34B-BD63-D67B94D6FB69}">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70" authorId="14" shapeId="0" xr:uid="{D47D7CE3-FE4A-B94B-92F5-8CC38A5F1726}">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70" authorId="15" shapeId="0" xr:uid="{2BD228DD-EEFE-934F-8F65-795B7B93BB44}">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72" authorId="16" shapeId="0" xr:uid="{0A60EECA-FE5A-6445-9841-BE17AB7482AD}">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72" authorId="17" shapeId="0" xr:uid="{20881F62-0CDE-5B40-8BEE-7715A02BCF2B}">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89" authorId="18" shapeId="0" xr:uid="{DD098083-B029-EE46-9E69-A0B908D46299}">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89" authorId="19" shapeId="0" xr:uid="{7AFA6612-DB3F-3840-B82F-6CF97D0F5C1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91" authorId="20" shapeId="0" xr:uid="{863CF9A8-74C9-814D-BCFD-C3351DA0DF6A}">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91" authorId="21" shapeId="0" xr:uid="{00CDACDA-A536-804F-9077-4A32C85146BA}">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308" authorId="22" shapeId="0" xr:uid="{AE795AB0-29FF-A444-93A4-331FD9C2C0CE}">
      <text>
        <t>[Threaded comment]
Your version of Excel allows you to read this threaded comment; however, any edits to it will get removed if the file is opened in a newer version of Excel. Learn more: https://go.microsoft.com/fwlink/?linkid=870924
Comment:
    Basedon CBS 2022</t>
      </text>
    </comment>
    <comment ref="CI308" authorId="23" shapeId="0" xr:uid="{3A2052A4-FB1D-3E42-87BB-838D6F7456A7}">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310" authorId="24" shapeId="0" xr:uid="{9D883BE9-3897-9545-B3A5-2FF986DFD0B1}">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310" authorId="25" shapeId="0" xr:uid="{BCB071F0-99B1-AC44-8D14-F8678268EDB8}">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CB471" authorId="26" shapeId="0" xr:uid="{B5C7076F-BD80-914E-BF35-82FB9862467C}">
      <text>
        <t>[Threaded comment]
Your version of Excel allows you to read this threaded comment; however, any edits to it will get removed if the file is opened in a newer version of Excel. Learn more: https://go.microsoft.com/fwlink/?linkid=870924
Comment:
    Based on CBS statistics, 2022 imports of 17.7 million kg (at 44 MJ/kg) -&gt; 779 PJ</t>
      </text>
    </comment>
    <comment ref="I493" authorId="27" shapeId="0" xr:uid="{0FFE82B5-12D2-1945-BABE-45E6080C8205}">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O493" authorId="28" shapeId="0" xr:uid="{5438F0B5-EEEE-1643-803C-FA4F9DE30ACE}">
      <text>
        <t>[Threaded comment]
Your version of Excel allows you to read this threaded comment; however, any edits to it will get removed if the file is opened in a newer version of Excel. Learn more: https://go.microsoft.com/fwlink/?linkid=870924
Comment:
    Assumed linear cost decline to 2050</t>
      </text>
    </comment>
    <comment ref="I494" authorId="29" shapeId="0" xr:uid="{1CFFC950-FEE0-FD41-B6A4-DAAADD0B3232}">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5" authorId="30" shapeId="0" xr:uid="{F21CB648-9AF2-9D4D-B444-8C5A70257036}">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6" authorId="31" shapeId="0" xr:uid="{9D8CE7B8-1259-C343-9281-FE89748C3BA3}">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7" authorId="32" shapeId="0" xr:uid="{748AC1CB-6B59-2045-A18D-6642A6557945}">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8" authorId="33" shapeId="0" xr:uid="{A3B2C7A4-FE67-0447-802F-F4A646EDE8A8}">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9" authorId="34" shapeId="0" xr:uid="{53A21334-90FC-0A4B-9BFB-7465828A4DB7}">
      <text>
        <t xml:space="preserve">[Threaded comment]
Your version of Excel allows you to read this threaded comment; however, any edits to it will get removed if the file is opened in a newer version of Excel. Learn more: https://go.microsoft.com/fwlink/?linkid=870924
Comment:
    Updated based on TKI_Nieuw_Gas-BTG_openbaar_eindrapport_vergassing_11_maart_2021_kaft_en_WCAG_-_210301.pdf excluded costs for methanation to only have syngas.
Reply:
    Also in line with PBL advice for the SDE++ 2024: Eindadvies basisbedragen SDE++ 2024 </t>
      </text>
    </comment>
    <comment ref="I500" authorId="35" shapeId="0" xr:uid="{BF5768B0-ABFD-4247-AB34-B3521F025AB3}">
      <text>
        <t>[Threaded comment]
Your version of Excel allows you to read this threaded comment; however, any edits to it will get removed if the file is opened in a newer version of Excel. Learn more: https://go.microsoft.com/fwlink/?linkid=870924
Comment:
    Updated based on: technology-factsheets-rwgs-to-co-from-co2-and-h2-1.pdf. Only includes the water-gas-shift</t>
      </text>
    </comment>
    <comment ref="I502" authorId="36" shapeId="0" xr:uid="{9EB716C3-DFC8-EE40-BE8A-AD5DDB742EE1}">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03" authorId="37" shapeId="0" xr:uid="{E506A9A0-E42A-1F4F-BEC1-3CA55D9BACE7}">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of long-term methanol production from natural gas and renewables - ScienceDirect </t>
      </text>
    </comment>
    <comment ref="Q504" authorId="38" shapeId="0" xr:uid="{19778220-6DAE-7345-860C-40D374231E39}">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Q505" authorId="39" shapeId="0" xr:uid="{701CAF12-1024-0748-B74B-53040011109C}">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I520" authorId="40" shapeId="0" xr:uid="{BE4F96A1-58F6-954D-BBCF-608937CC3EA3}">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21" authorId="41" shapeId="0" xr:uid="{87787453-09A9-9648-A0B7-624699FBC535}">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23" authorId="42" shapeId="0" xr:uid="{141EDEBE-937E-5E4E-BFE4-CA89D72AE779}">
      <text>
        <t>[Threaded comment]
Your version of Excel allows you to read this threaded comment; however, any edits to it will get removed if the file is opened in a newer version of Excel. Learn more: https://go.microsoft.com/fwlink/?linkid=870924
Comment:
    Based on ISPT (also TNO &amp; Krishnan papers), converted to 2022 currency</t>
      </text>
    </comment>
    <comment ref="Q523" authorId="43" shapeId="0" xr:uid="{6A0FD658-C1F2-5148-A3B5-9736B2A2F2A7}">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523" authorId="44" shapeId="0" xr:uid="{7F371E5A-9AE1-3B4D-BAAD-277337512033}">
      <text>
        <t>[Threaded comment]
Your version of Excel allows you to read this threaded comment; however, any edits to it will get removed if the file is opened in a newer version of Excel. Learn more: https://go.microsoft.com/fwlink/?linkid=870924
Comment:
    Stack replacement costs. 
For alkaline, 23% of CAPEX replaced every 70000h (every 252 PJ at full load). According to Danish Energy Agency Technology catalogue</t>
      </text>
    </comment>
    <comment ref="AT523" authorId="45" shapeId="0" xr:uid="{896C53AC-2502-9848-A442-42122ED807AA}">
      <text>
        <t>[Threaded comment]
Your version of Excel allows you to read this threaded comment; however, any edits to it will get removed if the file is opened in a newer version of Excel. Learn more: https://go.microsoft.com/fwlink/?linkid=870924
Comment:
    ISPT GW scale research
Reply:
    Public-report-gigawatt-advanced-green-electrolyser-design.pdf 
Minimum loads for PEM &amp; Alkaline</t>
      </text>
    </comment>
    <comment ref="DK523" authorId="46" shapeId="0" xr:uid="{C8272A58-779E-1141-9BEB-3DB7AC428FA9}">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Q524" authorId="47" shapeId="0" xr:uid="{90356E8A-BAEB-5D49-A642-04D7DC7C7838}">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524" authorId="48" shapeId="0" xr:uid="{E563B6E6-22F0-2A4F-A29E-01057BE67C33}">
      <text>
        <t>[Threaded comment]
Your version of Excel allows you to read this threaded comment; however, any edits to it will get removed if the file is opened in a newer version of Excel. Learn more: https://go.microsoft.com/fwlink/?linkid=870924
Comment:
    Stack replacement costs. 
For PEM, 37% of CAPEX replaced every 55000h (every 198 PJ at full load). According to Danish Energy Agency Technology catalogue</t>
      </text>
    </comment>
    <comment ref="DK524" authorId="49" shapeId="0" xr:uid="{5A350639-BC2C-984B-BBC7-517D939585FA}">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I525" authorId="50" shapeId="0" xr:uid="{E61B269B-BE6B-D044-9306-4502C93A2D25}">
      <text>
        <t>[Threaded comment]
Your version of Excel allows you to read this threaded comment; however, any edits to it will get removed if the file is opened in a newer version of Excel. Learn more: https://go.microsoft.com/fwlink/?linkid=870924
Comment:
    Prosser et al 2024 gives some data, but costs seem very low
Cost analysis of hydrogen production by high-temperature solid oxide electrolysis - ScienceDirect 
Reply:
    Instead used Danish energy agency tech catalogue, values for 10MW SOEC (range 1800 for 100 MW and 4000 for 1 MW)
Reply:
    Used upper range of 2050 value</t>
      </text>
    </comment>
    <comment ref="Q525" authorId="51" shapeId="0" xr:uid="{7ED2D4F5-A930-E547-A3B4-DF1EFA7C8623}">
      <text>
        <t>[Threaded comment]
Your version of Excel allows you to read this threaded comment; however, any edits to it will get removed if the file is opened in a newer version of Excel. Learn more: https://go.microsoft.com/fwlink/?linkid=870924
Comment:
    12% of CAPEX (from Danish Energy Agency technology catalogue)</t>
      </text>
    </comment>
    <comment ref="X525" authorId="52" shapeId="0" xr:uid="{9BA5DE15-E153-254C-BCC5-475421760610}">
      <text>
        <t>[Threaded comment]
Your version of Excel allows you to read this threaded comment; however, any edits to it will get removed if the file is opened in a newer version of Excel. Learn more: https://go.microsoft.com/fwlink/?linkid=870924
Comment:
    Stack replacement costs. 
For PEM, 68% of CAPEX replaced every 21250h (every 76.5 PJ at full load). According to Danish Energy Agency Technology catalogue</t>
      </text>
    </comment>
    <comment ref="AT525" authorId="53" shapeId="0" xr:uid="{EA0ECC81-8EFF-2942-A652-741213655F78}">
      <text>
        <t>[Threaded comment]
Your version of Excel allows you to read this threaded comment; however, any edits to it will get removed if the file is opened in a newer version of Excel. Learn more: https://go.microsoft.com/fwlink/?linkid=870924
Comment:
    https://www.sciencedirect.com/science/article/pii/S0360319915009477
10-100% load</t>
      </text>
    </comment>
    <comment ref="CB556" authorId="54" shapeId="0" xr:uid="{AE963258-8350-4C4D-9058-FC24D7FD21D5}">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t>
      </text>
    </comment>
    <comment ref="CD556" authorId="55" shapeId="0" xr:uid="{F45B6900-A915-7740-967C-746DC2651D6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H556" authorId="56" shapeId="0" xr:uid="{DE0CEE2D-2126-0E48-9062-A22482244A21}">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B560" authorId="57" shapeId="0" xr:uid="{891F7091-7ED4-7E41-8183-0892E744D226}">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560" authorId="58" shapeId="0" xr:uid="{24B42B0C-0DBA-264B-BACA-71F84D48841C}">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560" authorId="59" shapeId="0" xr:uid="{D331E337-A4B7-2641-B28B-6E9D02AE4F44}">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560" authorId="60" shapeId="0" xr:uid="{74EC9FE6-2497-5645-8F84-1F78A7EAF9CB}">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561" authorId="61" shapeId="0" xr:uid="{8269F1B2-578F-FC47-B24C-E8BCFCEE9038}">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561" authorId="62" shapeId="0" xr:uid="{4B9DB56E-5FE9-E141-A9C2-1E41DE17F3D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561" authorId="63" shapeId="0" xr:uid="{36287778-E8DF-E147-AE2A-2C0F0C380E3E}">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561" authorId="64" shapeId="0" xr:uid="{088BDEB8-EE85-D044-A372-46AC85F4377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565" authorId="65" shapeId="0" xr:uid="{7A17A81C-0211-6A47-AFE5-A87F93D55B40}">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D565" authorId="66" shapeId="0" xr:uid="{120F7EE7-FF6C-7442-BF3C-995DD9196656}">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F565" authorId="67" shapeId="0" xr:uid="{D374DA10-969E-A74C-A64C-61BE4BA73C1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H565" authorId="68" shapeId="0" xr:uid="{5370CBC5-964A-AD49-93DE-0160F270EEEF}">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B566" authorId="69" shapeId="0" xr:uid="{70E76C40-CCF8-C74F-B416-DCB47AD752C8}">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MINBIOCRP21 (sugar from sugar beet)</t>
      </text>
    </comment>
    <comment ref="CB568" authorId="70" shapeId="0" xr:uid="{3ED7EDD4-DE4F-2B41-9AEC-1047019E35C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MINBIOLIQ1 (sunflower, soya seed) &amp; MINBIORPS1 (rapeseed)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tc={196BF27F-782C-9244-A610-475103EE10A1}</author>
    <author>tc={7AB5F7FA-7087-2349-9F69-44CC03B1972F}</author>
    <author>tc={72FE3D27-B13F-034D-96B3-A160CDACC93F}</author>
    <author>tc={EC031128-2062-3D43-A4C0-B387BC40794E}</author>
    <author>tc={280AFB5C-2C79-4F45-930E-97D1011D2419}</author>
    <author>tc={78B11B88-7A6B-9146-8324-61F7E6E8E871}</author>
    <author>tc={E6FD3A20-409F-8045-9351-03900BA227A6}</author>
    <author>tc={C59B0CEB-4ACD-E640-988D-374CEC887012}</author>
  </authors>
  <commentList>
    <comment ref="AG472" authorId="0" shapeId="0" xr:uid="{196BF27F-782C-9244-A610-475103EE10A1}">
      <text>
        <t xml:space="preserve">[Threaded comment]
Your version of Excel allows you to read this threaded comment; however, any edits to it will get removed if the file is opened in a newer version of Excel. Learn more: https://go.microsoft.com/fwlink/?linkid=870924
Comment:
    Based on ratio in 2020 from CBS of total prod of aromatics vs total prod kerosene (with conversion of units, LHV of kerosene)
StatLine - Crude and petroleum products balance sheet; supply and consumption (cbs.nl) </t>
      </text>
    </comment>
    <comment ref="DR494" authorId="1" shapeId="0" xr:uid="{7AB5F7FA-7087-2349-9F69-44CC03B1972F}">
      <text>
        <t>[Threaded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t>
      </text>
    </comment>
    <comment ref="DR496" authorId="2" shapeId="0" xr:uid="{72FE3D27-B13F-034D-96B3-A160CDACC93F}">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DR498" authorId="3" shapeId="0" xr:uid="{EC031128-2062-3D43-A4C0-B387BC40794E}">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CR523" authorId="4" shapeId="0" xr:uid="{280AFB5C-2C79-4F45-930E-97D1011D2419}">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(19.1 kg/MWh input)
For AEC 1 GW</t>
      </text>
    </comment>
    <comment ref="CR524" authorId="5" shapeId="0" xr:uid="{78B11B88-7A6B-9146-8324-61F7E6E8E871}">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(17.8 kg/MWh input)
For PEMEC 1 GW</t>
      </text>
    </comment>
    <comment ref="CR525" authorId="6" shapeId="0" xr:uid="{E6FD3A20-409F-8045-9351-03900BA227A6}">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79.5% electricity in total input)
For SOEC 100 MW</t>
      </text>
    </comment>
    <comment ref="CY525" authorId="7" shapeId="0" xr:uid="{C59B0CEB-4ACD-E640-988D-374CEC887012}">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20.5% electricity in total input). For SOEC 100 MW</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<sst xmlns="http://schemas.openxmlformats.org/spreadsheetml/2006/main" count="18788" uniqueCount="1807">
  <si>
    <r>
      <t xml:space="preserve">This sheet is set up to </t>
    </r>
    <r>
      <rPr>
        <b/>
        <sz val="11"/>
        <color theme="1"/>
        <rFont val="Aptos Narrow"/>
        <family val="2"/>
        <scheme val="minor"/>
      </rPr>
      <t>post process</t>
    </r>
    <r>
      <rPr>
        <sz val="11"/>
        <color theme="1"/>
        <rFont val="Aptos Narrow"/>
        <family val="2"/>
        <scheme val="minor"/>
      </rPr>
      <t xml:space="preserve"> the </t>
    </r>
    <r>
      <rPr>
        <b/>
        <sz val="11"/>
        <color theme="1"/>
        <rFont val="Aptos Narrow"/>
        <family val="2"/>
        <scheme val="minor"/>
      </rPr>
      <t>crude output</t>
    </r>
    <r>
      <rPr>
        <sz val="11"/>
        <color theme="1"/>
        <rFont val="Aptos Narrow"/>
        <family val="2"/>
        <scheme val="minor"/>
      </rPr>
      <t xml:space="preserve"> of an individual AIMMS solution run. </t>
    </r>
  </si>
  <si>
    <t>Required Steps</t>
  </si>
  <si>
    <t>1) Paste Tech_Stock, Tech_Use hourly, Tech_Use, Cap_Investment from AIMMS into the respective sheets of this workbook. These are marked light green</t>
  </si>
  <si>
    <t>2) Paste the Energy Balance and Technologies sheet of the Database used for the solution into the respective sheets of this workbook</t>
  </si>
  <si>
    <t>Color map</t>
  </si>
  <si>
    <t>PASTE HERE</t>
  </si>
  <si>
    <t>DO NOT CHANGE</t>
  </si>
  <si>
    <t>REQUIRES MANUAL ADJUSTMENT</t>
  </si>
  <si>
    <r>
      <rPr>
        <b/>
        <u/>
        <sz val="11"/>
        <color theme="1"/>
        <rFont val="Aptos Narrow"/>
        <family val="2"/>
        <scheme val="minor"/>
      </rPr>
      <t>Explanation of sheets:</t>
    </r>
    <r>
      <rPr>
        <sz val="11"/>
        <color theme="1"/>
        <rFont val="Aptos Narrow"/>
        <family val="2"/>
        <scheme val="minor"/>
      </rPr>
      <t xml:space="preserve">
The sheets </t>
    </r>
    <r>
      <rPr>
        <b/>
        <sz val="11"/>
        <color theme="1"/>
        <rFont val="Aptos Narrow"/>
        <family val="2"/>
        <scheme val="minor"/>
      </rPr>
      <t>Configuration_Use</t>
    </r>
    <r>
      <rPr>
        <sz val="11"/>
        <color theme="1"/>
        <rFont val="Aptos Narrow"/>
        <family val="2"/>
        <scheme val="minor"/>
      </rPr>
      <t xml:space="preserve"> and </t>
    </r>
    <r>
      <rPr>
        <b/>
        <sz val="11"/>
        <color theme="1"/>
        <rFont val="Aptos Narrow"/>
        <family val="2"/>
        <scheme val="minor"/>
      </rPr>
      <t>Configuration_Stock</t>
    </r>
    <r>
      <rPr>
        <sz val="11"/>
        <color theme="1"/>
        <rFont val="Aptos Narrow"/>
        <family val="2"/>
        <scheme val="minor"/>
      </rPr>
      <t xml:space="preserve"> provide an overview of use and stock of all technologies/activities in the year that the model been solved for.
The sheet </t>
    </r>
    <r>
      <rPr>
        <b/>
        <sz val="11"/>
        <color theme="1"/>
        <rFont val="Aptos Narrow"/>
        <family val="2"/>
        <scheme val="minor"/>
      </rPr>
      <t>XC Trade Stock</t>
    </r>
    <r>
      <rPr>
        <sz val="11"/>
        <color theme="1"/>
        <rFont val="Aptos Narrow"/>
        <family val="2"/>
        <scheme val="minor"/>
      </rPr>
      <t xml:space="preserve"> groups the stock of all trade flows and offshore generation capacities of the solution year. Stocks with no current capacity are not listed
The sheet </t>
    </r>
    <r>
      <rPr>
        <b/>
        <sz val="11"/>
        <color theme="1"/>
        <rFont val="Aptos Narrow"/>
        <family val="2"/>
        <scheme val="minor"/>
      </rPr>
      <t xml:space="preserve">Matrix Node Matching </t>
    </r>
    <r>
      <rPr>
        <sz val="11"/>
        <color theme="1"/>
        <rFont val="Aptos Narrow"/>
        <family val="2"/>
        <scheme val="minor"/>
      </rPr>
      <t xml:space="preserve">matches the individual Tech_ID with both the origin and destination of an energy flow. This requires manual revision! It includes all possible connections. </t>
    </r>
  </si>
  <si>
    <t>Tech_ID</t>
  </si>
  <si>
    <t>Category</t>
  </si>
  <si>
    <t>Sector</t>
  </si>
  <si>
    <t>Sub-sector</t>
  </si>
  <si>
    <t>Main Activity</t>
  </si>
  <si>
    <t>Name</t>
  </si>
  <si>
    <t>Basline</t>
  </si>
  <si>
    <t>HVDC-Min</t>
  </si>
  <si>
    <t>HVDC-Max</t>
  </si>
  <si>
    <t>OWF-C-Min</t>
  </si>
  <si>
    <t>OWF-C-Max</t>
  </si>
  <si>
    <t>ED-Min</t>
  </si>
  <si>
    <t>ED-Max</t>
  </si>
  <si>
    <t>EP-Min</t>
  </si>
  <si>
    <t>EP-Max</t>
  </si>
  <si>
    <t>OWF-S-Min</t>
  </si>
  <si>
    <t>OWF-S-Max</t>
  </si>
  <si>
    <t>WACC-Min</t>
  </si>
  <si>
    <t>WACC-Max</t>
  </si>
  <si>
    <t>Res01_01</t>
  </si>
  <si>
    <t>Res01_02</t>
  </si>
  <si>
    <t>Res02_01</t>
  </si>
  <si>
    <t>Res02_02</t>
  </si>
  <si>
    <t>Res02_03</t>
  </si>
  <si>
    <t>Res02_04</t>
  </si>
  <si>
    <t>Res02_05</t>
  </si>
  <si>
    <t>Res03_01</t>
  </si>
  <si>
    <t>Res03_02</t>
  </si>
  <si>
    <t>Res03_03</t>
  </si>
  <si>
    <t>Res03_04</t>
  </si>
  <si>
    <t>Res03_05</t>
  </si>
  <si>
    <t>Res04_01</t>
  </si>
  <si>
    <t>Res04_02</t>
  </si>
  <si>
    <t>Res04_03</t>
  </si>
  <si>
    <t>Res04_04</t>
  </si>
  <si>
    <t>Res04_05</t>
  </si>
  <si>
    <t>Ser01_01</t>
  </si>
  <si>
    <t>Ser01_02</t>
  </si>
  <si>
    <t>Ser02_01</t>
  </si>
  <si>
    <t>Ser02_02</t>
  </si>
  <si>
    <t>Ser02_03</t>
  </si>
  <si>
    <t>Ser02_04</t>
  </si>
  <si>
    <t>Ser02_05</t>
  </si>
  <si>
    <t>Agr01_01</t>
  </si>
  <si>
    <t>Agr02_01</t>
  </si>
  <si>
    <t>Agr04_01</t>
  </si>
  <si>
    <t>Agr04_02</t>
  </si>
  <si>
    <t>IBM01_01</t>
  </si>
  <si>
    <t>IBM01_02</t>
  </si>
  <si>
    <t>IBM01_03</t>
  </si>
  <si>
    <t>IBM01_04</t>
  </si>
  <si>
    <t>IBM01_05</t>
  </si>
  <si>
    <t>IBM01_06</t>
  </si>
  <si>
    <t>IBM01_07</t>
  </si>
  <si>
    <t>IBM01_08</t>
  </si>
  <si>
    <t>IBM01_09</t>
  </si>
  <si>
    <t>IBM01_10</t>
  </si>
  <si>
    <t>IBM01_11</t>
  </si>
  <si>
    <t>IBM01_12</t>
  </si>
  <si>
    <t>IBM01_13</t>
  </si>
  <si>
    <t>IBM01_15</t>
  </si>
  <si>
    <t>IBM01_16</t>
  </si>
  <si>
    <t>IBM01_17</t>
  </si>
  <si>
    <t>IFE01_01</t>
  </si>
  <si>
    <t>IFE02_01</t>
  </si>
  <si>
    <t>IFE02_02</t>
  </si>
  <si>
    <t>IFE03_01</t>
  </si>
  <si>
    <t>ICH01_01</t>
  </si>
  <si>
    <t>ICH01_02</t>
  </si>
  <si>
    <t>ICH01_03</t>
  </si>
  <si>
    <t>ICH01_04</t>
  </si>
  <si>
    <t>ICH01_05</t>
  </si>
  <si>
    <t>ICH01_06</t>
  </si>
  <si>
    <t>ICH01_07</t>
  </si>
  <si>
    <t>ICH01_08</t>
  </si>
  <si>
    <t>ICH01_09</t>
  </si>
  <si>
    <t>ICH01_10</t>
  </si>
  <si>
    <t>ICH01_11</t>
  </si>
  <si>
    <t>ICH01_12</t>
  </si>
  <si>
    <t>ICH01_13</t>
  </si>
  <si>
    <t>ICH01_14</t>
  </si>
  <si>
    <t>ICH01_15</t>
  </si>
  <si>
    <t>ICH01_16</t>
  </si>
  <si>
    <t>ICH01_17</t>
  </si>
  <si>
    <t>ICH01_29</t>
  </si>
  <si>
    <t>ICH01_30</t>
  </si>
  <si>
    <t>ICH01_37</t>
  </si>
  <si>
    <t>ICH01_38</t>
  </si>
  <si>
    <t>ICH01_39</t>
  </si>
  <si>
    <t>ICL01_01</t>
  </si>
  <si>
    <t>IOC01_01</t>
  </si>
  <si>
    <t>IOC01_02</t>
  </si>
  <si>
    <t>IOC01_03</t>
  </si>
  <si>
    <t>IGS01_01</t>
  </si>
  <si>
    <t>IGS01_02</t>
  </si>
  <si>
    <t>IGS01_03</t>
  </si>
  <si>
    <t>ICS01_01</t>
  </si>
  <si>
    <t>ICS01_02</t>
  </si>
  <si>
    <t>IPP01_01</t>
  </si>
  <si>
    <t>IPP01_02</t>
  </si>
  <si>
    <t>IPP01_03</t>
  </si>
  <si>
    <t>IPP01_04</t>
  </si>
  <si>
    <t>IPP01_05</t>
  </si>
  <si>
    <t>IFD01_01</t>
  </si>
  <si>
    <t>IFD01_02</t>
  </si>
  <si>
    <t>IOE01_01</t>
  </si>
  <si>
    <t>IOE01_02</t>
  </si>
  <si>
    <t>ION01_01</t>
  </si>
  <si>
    <t>ION01_02</t>
  </si>
  <si>
    <t>ION01_03</t>
  </si>
  <si>
    <t>IMM01_01</t>
  </si>
  <si>
    <t>IMM01_02</t>
  </si>
  <si>
    <t>IMM01_03</t>
  </si>
  <si>
    <t>WAI01_04</t>
  </si>
  <si>
    <t>WAI01_05</t>
  </si>
  <si>
    <t>WAI01_10</t>
  </si>
  <si>
    <t>WAI01_11</t>
  </si>
  <si>
    <t>WAI01_12</t>
  </si>
  <si>
    <t>WAI01_13</t>
  </si>
  <si>
    <t>TRD01_01</t>
  </si>
  <si>
    <t>TRD01_02</t>
  </si>
  <si>
    <t>TRC01_01</t>
  </si>
  <si>
    <t>TRC01_02</t>
  </si>
  <si>
    <t>TRC01_03</t>
  </si>
  <si>
    <t>TRC01_04</t>
  </si>
  <si>
    <t>TRC01_05</t>
  </si>
  <si>
    <t>TRC01_06</t>
  </si>
  <si>
    <t>TRC01_07</t>
  </si>
  <si>
    <t>TRC01_08</t>
  </si>
  <si>
    <t>TRC01_09</t>
  </si>
  <si>
    <t>TRC01_10</t>
  </si>
  <si>
    <t>TRC01_11</t>
  </si>
  <si>
    <t>TRL01_01</t>
  </si>
  <si>
    <t>TRL01_02</t>
  </si>
  <si>
    <t>TRL01_03</t>
  </si>
  <si>
    <t>TRL01_04</t>
  </si>
  <si>
    <t>TRL01_05</t>
  </si>
  <si>
    <t>TRL01_06</t>
  </si>
  <si>
    <t>TRL01_07</t>
  </si>
  <si>
    <t>TRL01_08</t>
  </si>
  <si>
    <t>TRH01_01</t>
  </si>
  <si>
    <t>TRH01_02</t>
  </si>
  <si>
    <t>TRH01_03</t>
  </si>
  <si>
    <t>TRH01_04</t>
  </si>
  <si>
    <t>TRH01_05</t>
  </si>
  <si>
    <t>TRH01_06</t>
  </si>
  <si>
    <t>TRH01_07</t>
  </si>
  <si>
    <t>TRH01_08</t>
  </si>
  <si>
    <t>TRB01_01</t>
  </si>
  <si>
    <t>TRB01_02</t>
  </si>
  <si>
    <t>TRB01_03</t>
  </si>
  <si>
    <t>TRB01_04</t>
  </si>
  <si>
    <t>TRB01_05</t>
  </si>
  <si>
    <t>TRB01_06</t>
  </si>
  <si>
    <t>TRB01_07</t>
  </si>
  <si>
    <t>TRR01_01</t>
  </si>
  <si>
    <t>TRR01_02</t>
  </si>
  <si>
    <t>TNI01_01</t>
  </si>
  <si>
    <t>TNI01_02</t>
  </si>
  <si>
    <t>TNI01_03</t>
  </si>
  <si>
    <t>TNI01_04</t>
  </si>
  <si>
    <t>TNI01_05</t>
  </si>
  <si>
    <t>TNI01_06</t>
  </si>
  <si>
    <t>TNI01_07</t>
  </si>
  <si>
    <t>TOT01_01</t>
  </si>
  <si>
    <t>TOT01_02</t>
  </si>
  <si>
    <t>TNB01_01</t>
  </si>
  <si>
    <t>TNB01_02</t>
  </si>
  <si>
    <t>TNB01_03</t>
  </si>
  <si>
    <t>TNB01_04</t>
  </si>
  <si>
    <t>TNB01_05</t>
  </si>
  <si>
    <t>TNB01_06</t>
  </si>
  <si>
    <t>TNB01_07</t>
  </si>
  <si>
    <t>TNB01_08</t>
  </si>
  <si>
    <t>TAI01_01</t>
  </si>
  <si>
    <t>TAI01_02</t>
  </si>
  <si>
    <t>TAI01_03</t>
  </si>
  <si>
    <t>TAI01_04</t>
  </si>
  <si>
    <t>TAI01_05</t>
  </si>
  <si>
    <t>neE01_01</t>
  </si>
  <si>
    <t>neE01_02</t>
  </si>
  <si>
    <t>neE01_03</t>
  </si>
  <si>
    <t>neE01_04</t>
  </si>
  <si>
    <t>neE01_05</t>
  </si>
  <si>
    <t>neE01_06</t>
  </si>
  <si>
    <t>neE01_07</t>
  </si>
  <si>
    <t>neE01_08</t>
  </si>
  <si>
    <t>neE01_09</t>
  </si>
  <si>
    <t>neE01_10</t>
  </si>
  <si>
    <t>neE01_11</t>
  </si>
  <si>
    <t>neE01_12</t>
  </si>
  <si>
    <t>neE01_13</t>
  </si>
  <si>
    <t>neE01_14</t>
  </si>
  <si>
    <t>NGE01_01</t>
  </si>
  <si>
    <t>OPE01_01</t>
  </si>
  <si>
    <t>OPE01_02</t>
  </si>
  <si>
    <t>OPE01_03</t>
  </si>
  <si>
    <t>OPE02_01</t>
  </si>
  <si>
    <t>OPE02_02</t>
  </si>
  <si>
    <t>OPE02_03</t>
  </si>
  <si>
    <t>OPE03_01</t>
  </si>
  <si>
    <t>OPE03_02</t>
  </si>
  <si>
    <t>OPE03_03</t>
  </si>
  <si>
    <t>PEU01_01</t>
  </si>
  <si>
    <t>PDE01_01</t>
  </si>
  <si>
    <t>PDK01_01</t>
  </si>
  <si>
    <t>PGB01_01</t>
  </si>
  <si>
    <t>PNO01_01</t>
  </si>
  <si>
    <t>PEU01_02</t>
  </si>
  <si>
    <t>PEUNL_01</t>
  </si>
  <si>
    <t>PEUGB_01</t>
  </si>
  <si>
    <t>PEUNO_01</t>
  </si>
  <si>
    <t>PEUDK_01</t>
  </si>
  <si>
    <t>PEUDE_01</t>
  </si>
  <si>
    <t>PNL1_01</t>
  </si>
  <si>
    <t>PNL2_01</t>
  </si>
  <si>
    <t>PNL3_01</t>
  </si>
  <si>
    <t>PNL4_01</t>
  </si>
  <si>
    <t>PNL5_01</t>
  </si>
  <si>
    <t>PDE1_01</t>
  </si>
  <si>
    <t>PDK1_01</t>
  </si>
  <si>
    <t>PGB1_01</t>
  </si>
  <si>
    <t>PGB2_01</t>
  </si>
  <si>
    <t>PGB3_01</t>
  </si>
  <si>
    <t>PNO1_01</t>
  </si>
  <si>
    <t>PNL01_01</t>
  </si>
  <si>
    <t>PNL01_02</t>
  </si>
  <si>
    <t>PNL01_03</t>
  </si>
  <si>
    <t>PNL01_04</t>
  </si>
  <si>
    <t>PNL01_05</t>
  </si>
  <si>
    <t>PNL01_06</t>
  </si>
  <si>
    <t>PNL01_07</t>
  </si>
  <si>
    <t>PNL01_08</t>
  </si>
  <si>
    <t>PNL01_09</t>
  </si>
  <si>
    <t>PNL01_10</t>
  </si>
  <si>
    <t>PNL01_11</t>
  </si>
  <si>
    <t>PNL01_12</t>
  </si>
  <si>
    <t>PNL01_13</t>
  </si>
  <si>
    <t>PNL01_14</t>
  </si>
  <si>
    <t>PNL01_15</t>
  </si>
  <si>
    <t>PNL01_17</t>
  </si>
  <si>
    <t>PNL01_18</t>
  </si>
  <si>
    <t>PNL01_19</t>
  </si>
  <si>
    <t>PNL01_20</t>
  </si>
  <si>
    <t>PNL01_21</t>
  </si>
  <si>
    <t>PNL01_22</t>
  </si>
  <si>
    <t>PNL01_23</t>
  </si>
  <si>
    <t>PDE02_01</t>
  </si>
  <si>
    <t>PDE02_02</t>
  </si>
  <si>
    <t>PDE02_03</t>
  </si>
  <si>
    <t>PDE02_04</t>
  </si>
  <si>
    <t>PDE02_05</t>
  </si>
  <si>
    <t>PDE02_06</t>
  </si>
  <si>
    <t>PDE02_07</t>
  </si>
  <si>
    <t>PDE02_08</t>
  </si>
  <si>
    <t>PDE02_09</t>
  </si>
  <si>
    <t>PDE02_10</t>
  </si>
  <si>
    <t>PDE02_11</t>
  </si>
  <si>
    <t>PDE02_12</t>
  </si>
  <si>
    <t>PDE02_13</t>
  </si>
  <si>
    <t>PDE02_14</t>
  </si>
  <si>
    <t>PDE02_15</t>
  </si>
  <si>
    <t>PDE02_16</t>
  </si>
  <si>
    <t>PDE02_17</t>
  </si>
  <si>
    <t>PDE02_18</t>
  </si>
  <si>
    <t>PDE02_19</t>
  </si>
  <si>
    <t>PDK02_01</t>
  </si>
  <si>
    <t>PDK02_02</t>
  </si>
  <si>
    <t>PDK02_03</t>
  </si>
  <si>
    <t>PDK02_04</t>
  </si>
  <si>
    <t>PDK02_05</t>
  </si>
  <si>
    <t>PDK02_06</t>
  </si>
  <si>
    <t>PDK02_07</t>
  </si>
  <si>
    <t>PDK02_08</t>
  </si>
  <si>
    <t>PDK02_09</t>
  </si>
  <si>
    <t>PDK02_10</t>
  </si>
  <si>
    <t>PDK02_11</t>
  </si>
  <si>
    <t>PDK02_12</t>
  </si>
  <si>
    <t>PDK02_13</t>
  </si>
  <si>
    <t>PDK02_14</t>
  </si>
  <si>
    <t>PDK02_15</t>
  </si>
  <si>
    <t>PDK02_16</t>
  </si>
  <si>
    <t>PDK02_17</t>
  </si>
  <si>
    <t>PDK02_18</t>
  </si>
  <si>
    <t>PDK02_19</t>
  </si>
  <si>
    <t>PGB02_01</t>
  </si>
  <si>
    <t>PGB02_02</t>
  </si>
  <si>
    <t>PGB02_03</t>
  </si>
  <si>
    <t>PGB02_04</t>
  </si>
  <si>
    <t>PGB02_05</t>
  </si>
  <si>
    <t>PGB02_06</t>
  </si>
  <si>
    <t>PGB02_07</t>
  </si>
  <si>
    <t>PGB02_08</t>
  </si>
  <si>
    <t>PGB02_09</t>
  </si>
  <si>
    <t>PGB02_10</t>
  </si>
  <si>
    <t>PGB02_11</t>
  </si>
  <si>
    <t>PGB02_12</t>
  </si>
  <si>
    <t>PGB02_13</t>
  </si>
  <si>
    <t>PGB02_14</t>
  </si>
  <si>
    <t>PGB02_15</t>
  </si>
  <si>
    <t>PGB02_16</t>
  </si>
  <si>
    <t>PGB02_17</t>
  </si>
  <si>
    <t>PGB02_18</t>
  </si>
  <si>
    <t>PGB02_19</t>
  </si>
  <si>
    <t>PNO02_01</t>
  </si>
  <si>
    <t>PNO02_02</t>
  </si>
  <si>
    <t>PNO02_03</t>
  </si>
  <si>
    <t>PNO02_04</t>
  </si>
  <si>
    <t>PNO02_05</t>
  </si>
  <si>
    <t>PNO02_06</t>
  </si>
  <si>
    <t>PNO02_07</t>
  </si>
  <si>
    <t>PNO02_08</t>
  </si>
  <si>
    <t>PNO02_09</t>
  </si>
  <si>
    <t>PNO02_10</t>
  </si>
  <si>
    <t>PNO02_11</t>
  </si>
  <si>
    <t>PNO02_12</t>
  </si>
  <si>
    <t>PNO02_13</t>
  </si>
  <si>
    <t>PNO02_14</t>
  </si>
  <si>
    <t>PNO02_15</t>
  </si>
  <si>
    <t>PNO02_16</t>
  </si>
  <si>
    <t>PNO02_17</t>
  </si>
  <si>
    <t>PNO02_18</t>
  </si>
  <si>
    <t>PNO02_19</t>
  </si>
  <si>
    <t>PNL_UD</t>
  </si>
  <si>
    <t>PNL03_01</t>
  </si>
  <si>
    <t>PNL03_02</t>
  </si>
  <si>
    <t>PNL03_03</t>
  </si>
  <si>
    <t>PNLDK_01</t>
  </si>
  <si>
    <t>PNLDE_01</t>
  </si>
  <si>
    <t>PNLGB_01</t>
  </si>
  <si>
    <t>PNLNO_01</t>
  </si>
  <si>
    <t>PDEDK_01</t>
  </si>
  <si>
    <t>PDENO_01</t>
  </si>
  <si>
    <t>PDENL_01</t>
  </si>
  <si>
    <t>PDEGB_01</t>
  </si>
  <si>
    <t>PNODK_01</t>
  </si>
  <si>
    <t>PNODE_01</t>
  </si>
  <si>
    <t>PNOGB_01</t>
  </si>
  <si>
    <t>PNONL_01</t>
  </si>
  <si>
    <t>PDKDE_01</t>
  </si>
  <si>
    <t>PDKNO_01</t>
  </si>
  <si>
    <t>PDKNL_01</t>
  </si>
  <si>
    <t>PDKGB_01</t>
  </si>
  <si>
    <t>PGBNO_01</t>
  </si>
  <si>
    <t>PGBNL_01</t>
  </si>
  <si>
    <t>PGBDK_01</t>
  </si>
  <si>
    <t>PGBDE_01</t>
  </si>
  <si>
    <t>PNLEU_01</t>
  </si>
  <si>
    <t>PGBEU_01</t>
  </si>
  <si>
    <t>PNOEU_01</t>
  </si>
  <si>
    <t>PDKEU_01</t>
  </si>
  <si>
    <t>PDEEU_01</t>
  </si>
  <si>
    <t>PNL2NL3_01</t>
  </si>
  <si>
    <t>PNL3NL2_01</t>
  </si>
  <si>
    <t>PNL3NL5_01</t>
  </si>
  <si>
    <t>PNL5NL3_01</t>
  </si>
  <si>
    <t>PNL3GB1_01</t>
  </si>
  <si>
    <t>PGB1NL3_01</t>
  </si>
  <si>
    <t>PNL5GB1_01</t>
  </si>
  <si>
    <t>PGB1NL5_01</t>
  </si>
  <si>
    <t>PNL5GB2_01</t>
  </si>
  <si>
    <t>PGB2NL5_01</t>
  </si>
  <si>
    <t>PNL5NO1_01</t>
  </si>
  <si>
    <t>PNO1NL5_01</t>
  </si>
  <si>
    <t>PNL5DK1_01</t>
  </si>
  <si>
    <t>PDK1NL5_01</t>
  </si>
  <si>
    <t>PNL5DE1_01</t>
  </si>
  <si>
    <t>PDE1NL5_01</t>
  </si>
  <si>
    <t>PNL5NL4_01</t>
  </si>
  <si>
    <t>PNL4NL5_01</t>
  </si>
  <si>
    <t>PGB1GB2_01</t>
  </si>
  <si>
    <t>PGB2GB1_01</t>
  </si>
  <si>
    <t>PGB2GB3_01</t>
  </si>
  <si>
    <t>PGB3GB2_01</t>
  </si>
  <si>
    <t>PGB2NO1_01</t>
  </si>
  <si>
    <t>PNO1GB2_01</t>
  </si>
  <si>
    <t>PGB3NO1_01</t>
  </si>
  <si>
    <t>PNO1GB3_01</t>
  </si>
  <si>
    <t>PNO1DK1_01</t>
  </si>
  <si>
    <t>PDK1NO1_01</t>
  </si>
  <si>
    <t>PDK1DE1_01</t>
  </si>
  <si>
    <t>PDE1DK1_01</t>
  </si>
  <si>
    <t>PDE1NL4_01</t>
  </si>
  <si>
    <t>PNL4DE1_01</t>
  </si>
  <si>
    <t>PNLNL1_01</t>
  </si>
  <si>
    <t>PNLNL2_01</t>
  </si>
  <si>
    <t>PNLNL2_02</t>
  </si>
  <si>
    <t>PNLNL2_03</t>
  </si>
  <si>
    <t>PNLNL4_01</t>
  </si>
  <si>
    <t>PNL1NL_01</t>
  </si>
  <si>
    <t>PNL2NL_01</t>
  </si>
  <si>
    <t>PNL2NL_02</t>
  </si>
  <si>
    <t>PNL2NL_03</t>
  </si>
  <si>
    <t>PNL4NL_01</t>
  </si>
  <si>
    <t>PGBNL2_01</t>
  </si>
  <si>
    <t>PGBNL3_01</t>
  </si>
  <si>
    <t>PGBGB1_01</t>
  </si>
  <si>
    <t>PGBGB2_01</t>
  </si>
  <si>
    <t>PGBGB3_01</t>
  </si>
  <si>
    <t>PNL2GB_01</t>
  </si>
  <si>
    <t>PNL3GB_01</t>
  </si>
  <si>
    <t>PGB1GB_01</t>
  </si>
  <si>
    <t>PGB2GB_01</t>
  </si>
  <si>
    <t>PGB3GB_01</t>
  </si>
  <si>
    <t>PNOGB3_01</t>
  </si>
  <si>
    <t>PNONO1_01</t>
  </si>
  <si>
    <t>PNODK1_01</t>
  </si>
  <si>
    <t>PGB3NO_01</t>
  </si>
  <si>
    <t>PNO1NO_01</t>
  </si>
  <si>
    <t>PDK1NO_01</t>
  </si>
  <si>
    <t>PDKDK1_01</t>
  </si>
  <si>
    <t>PDK1DK_01</t>
  </si>
  <si>
    <t>PDEDE1_01</t>
  </si>
  <si>
    <t>PDENL4_01</t>
  </si>
  <si>
    <t>PDE1DE_01</t>
  </si>
  <si>
    <t>PNL4DE_01</t>
  </si>
  <si>
    <t>PNL05_01</t>
  </si>
  <si>
    <t>PNL06_01</t>
  </si>
  <si>
    <t>LTR01_01</t>
  </si>
  <si>
    <t>LTR01_02</t>
  </si>
  <si>
    <t>LTR01_03</t>
  </si>
  <si>
    <t>LTR01_04</t>
  </si>
  <si>
    <t>LTR01_05</t>
  </si>
  <si>
    <t>LTR01_06</t>
  </si>
  <si>
    <t>LTR02_01</t>
  </si>
  <si>
    <t>LTR02_02</t>
  </si>
  <si>
    <t>LTR02_03</t>
  </si>
  <si>
    <t>LTR02_04</t>
  </si>
  <si>
    <t>LTR02_05</t>
  </si>
  <si>
    <t>LTS01_01</t>
  </si>
  <si>
    <t>LTS01_02</t>
  </si>
  <si>
    <t>LTS01_03</t>
  </si>
  <si>
    <t>LTS01_04</t>
  </si>
  <si>
    <t>LTS01_05</t>
  </si>
  <si>
    <t>LTS01_06</t>
  </si>
  <si>
    <t>LTS01_07</t>
  </si>
  <si>
    <t>LTS01_08</t>
  </si>
  <si>
    <t>LTS01_09</t>
  </si>
  <si>
    <t>LTS01_10</t>
  </si>
  <si>
    <t>LTN01_01</t>
  </si>
  <si>
    <t>LTN01_02</t>
  </si>
  <si>
    <t>LTN01_03</t>
  </si>
  <si>
    <t>LTN01_04</t>
  </si>
  <si>
    <t>LTN01_05</t>
  </si>
  <si>
    <t>LTN01_06</t>
  </si>
  <si>
    <t>LTN01_07</t>
  </si>
  <si>
    <t>Agr05_01</t>
  </si>
  <si>
    <t>Agr05_02</t>
  </si>
  <si>
    <t>Agr05_03</t>
  </si>
  <si>
    <t>Agr05_04</t>
  </si>
  <si>
    <t>Agr05_05</t>
  </si>
  <si>
    <t>Agr05_06</t>
  </si>
  <si>
    <t>HTI01_01</t>
  </si>
  <si>
    <t>HTI01_02</t>
  </si>
  <si>
    <t>HTI01_03</t>
  </si>
  <si>
    <t>HTI01_04</t>
  </si>
  <si>
    <t>HTI01_05</t>
  </si>
  <si>
    <t>HTI01_06</t>
  </si>
  <si>
    <t>HTI01_07</t>
  </si>
  <si>
    <t>HTI01_08</t>
  </si>
  <si>
    <t>HTI01_09</t>
  </si>
  <si>
    <t>HTI01_10</t>
  </si>
  <si>
    <t>HTI01_11</t>
  </si>
  <si>
    <t>HTI01_12</t>
  </si>
  <si>
    <t>HTI01_13</t>
  </si>
  <si>
    <t>HTI01_14</t>
  </si>
  <si>
    <t>HTI01_15</t>
  </si>
  <si>
    <t>HTI01_16</t>
  </si>
  <si>
    <t>HTI01_17</t>
  </si>
  <si>
    <t>HTI01_18</t>
  </si>
  <si>
    <t>HTI01_19</t>
  </si>
  <si>
    <t>LTI01_01</t>
  </si>
  <si>
    <t>LTI01_02</t>
  </si>
  <si>
    <t>LTI01_03</t>
  </si>
  <si>
    <t>LTI01_04</t>
  </si>
  <si>
    <t>LTI01_05</t>
  </si>
  <si>
    <t>FHI01_01</t>
  </si>
  <si>
    <t>FHI01_02</t>
  </si>
  <si>
    <t>FHI01_03</t>
  </si>
  <si>
    <t>FHI01_04</t>
  </si>
  <si>
    <t>FHI01_05</t>
  </si>
  <si>
    <t>FHI01_06</t>
  </si>
  <si>
    <t>RFP01_01</t>
  </si>
  <si>
    <t>RFP02_01</t>
  </si>
  <si>
    <t>RFP03_01</t>
  </si>
  <si>
    <t>RFP03_02</t>
  </si>
  <si>
    <t>RFP03_03</t>
  </si>
  <si>
    <t>RFP03_04</t>
  </si>
  <si>
    <t>RFP03_05</t>
  </si>
  <si>
    <t>RFP03_06</t>
  </si>
  <si>
    <t>RFP03_13</t>
  </si>
  <si>
    <t>RFP04_01</t>
  </si>
  <si>
    <t>RFP05_01</t>
  </si>
  <si>
    <t>RFP06_01</t>
  </si>
  <si>
    <t>RFB00_01</t>
  </si>
  <si>
    <t>RFB01_01</t>
  </si>
  <si>
    <t>RFB01_02</t>
  </si>
  <si>
    <t>RFB01_03</t>
  </si>
  <si>
    <t>RFB01_04</t>
  </si>
  <si>
    <t>RFB02_01</t>
  </si>
  <si>
    <t>RFB02_02</t>
  </si>
  <si>
    <t>RFB02_03</t>
  </si>
  <si>
    <t>RFB03_01</t>
  </si>
  <si>
    <t>RFB03_02</t>
  </si>
  <si>
    <t>RFB03_03</t>
  </si>
  <si>
    <t>RFS01_01</t>
  </si>
  <si>
    <t>RFS01_02</t>
  </si>
  <si>
    <t>RFS02_01</t>
  </si>
  <si>
    <t>RFS02_02</t>
  </si>
  <si>
    <t>RFS02_03</t>
  </si>
  <si>
    <t>RFS02_04</t>
  </si>
  <si>
    <t>RFS03_01</t>
  </si>
  <si>
    <t>RFS03_02</t>
  </si>
  <si>
    <t>RFS03_03</t>
  </si>
  <si>
    <t>RFS03_04</t>
  </si>
  <si>
    <t>RFS04_01</t>
  </si>
  <si>
    <t>RFS04_02</t>
  </si>
  <si>
    <t>RFS04_03</t>
  </si>
  <si>
    <t>Gas01_01</t>
  </si>
  <si>
    <t>Gas01_02</t>
  </si>
  <si>
    <t>Gas01_03</t>
  </si>
  <si>
    <t>Gas01_04</t>
  </si>
  <si>
    <t>Gas01_05</t>
  </si>
  <si>
    <t>Gas02_01</t>
  </si>
  <si>
    <t>Gas02_02</t>
  </si>
  <si>
    <t>Gas03_01</t>
  </si>
  <si>
    <t>Gas04_01</t>
  </si>
  <si>
    <t>Gas04_02</t>
  </si>
  <si>
    <t>Gas04_03</t>
  </si>
  <si>
    <t>Gas04_04</t>
  </si>
  <si>
    <t>Gas05_01</t>
  </si>
  <si>
    <t>Gas06_01</t>
  </si>
  <si>
    <t>Hyd01_01</t>
  </si>
  <si>
    <t>Hyd01_02</t>
  </si>
  <si>
    <t>Hyd01_03</t>
  </si>
  <si>
    <t>Hyd01_04</t>
  </si>
  <si>
    <t>Hyd01_05</t>
  </si>
  <si>
    <t>Hyd01_06</t>
  </si>
  <si>
    <t>Hyd02_01</t>
  </si>
  <si>
    <t>Hyd02_02</t>
  </si>
  <si>
    <t>Hyd03_01</t>
  </si>
  <si>
    <t>Hyd03_02</t>
  </si>
  <si>
    <t>Hyd03_03</t>
  </si>
  <si>
    <t>Hyd04_01</t>
  </si>
  <si>
    <t>Hyd04_02</t>
  </si>
  <si>
    <t>Amm01_01</t>
  </si>
  <si>
    <t>Amm01_02</t>
  </si>
  <si>
    <t>Amm01_03</t>
  </si>
  <si>
    <t>Amm01_04</t>
  </si>
  <si>
    <t>Amm01_05</t>
  </si>
  <si>
    <t>Amm01_06</t>
  </si>
  <si>
    <t>Amm01_07</t>
  </si>
  <si>
    <t>Bio01_01</t>
  </si>
  <si>
    <t>Bio01_02</t>
  </si>
  <si>
    <t>Bio01_03</t>
  </si>
  <si>
    <t>Bio02_01</t>
  </si>
  <si>
    <t>Bio02_02</t>
  </si>
  <si>
    <t>Bio02_03</t>
  </si>
  <si>
    <t>EPF01_01</t>
  </si>
  <si>
    <t>EPF02_01</t>
  </si>
  <si>
    <t>EPF01_02</t>
  </si>
  <si>
    <t>EPF02_02</t>
  </si>
  <si>
    <t>EPF01_04</t>
  </si>
  <si>
    <t>EPO01_01</t>
  </si>
  <si>
    <t>EPO02_01</t>
  </si>
  <si>
    <t>EPO01_02</t>
  </si>
  <si>
    <t>EPO02_02</t>
  </si>
  <si>
    <t>EPO01_03</t>
  </si>
  <si>
    <t>EPB01_01</t>
  </si>
  <si>
    <t>EPB01_02</t>
  </si>
  <si>
    <t>EPB02_01</t>
  </si>
  <si>
    <t>EPB01_03</t>
  </si>
  <si>
    <t>EPB01_04</t>
  </si>
  <si>
    <t>EPB02_02</t>
  </si>
  <si>
    <t>EPB01_05</t>
  </si>
  <si>
    <t>EPB03_03</t>
  </si>
  <si>
    <t>EPB01_06</t>
  </si>
  <si>
    <t>EPB01_07</t>
  </si>
  <si>
    <t>EPB01_08</t>
  </si>
  <si>
    <t>EPB01_09</t>
  </si>
  <si>
    <t>EPB01_10</t>
  </si>
  <si>
    <t>EPB01_11</t>
  </si>
  <si>
    <t>EPR01_01</t>
  </si>
  <si>
    <t>EPR02_01</t>
  </si>
  <si>
    <t>EPR02_02</t>
  </si>
  <si>
    <t>EPR01_02</t>
  </si>
  <si>
    <t>EPR01_03</t>
  </si>
  <si>
    <t>EPR01_04</t>
  </si>
  <si>
    <t>EPR01_05</t>
  </si>
  <si>
    <t>EPM01_01</t>
  </si>
  <si>
    <t>EPM01_02</t>
  </si>
  <si>
    <t>neE02_01</t>
  </si>
  <si>
    <t>neE02_02</t>
  </si>
  <si>
    <t>neE02_03</t>
  </si>
  <si>
    <t>neE02_04</t>
  </si>
  <si>
    <t>neE02_05</t>
  </si>
  <si>
    <t>neE02_06</t>
  </si>
  <si>
    <t>neE02_07</t>
  </si>
  <si>
    <t>neE02_08</t>
  </si>
  <si>
    <t>neE02_09</t>
  </si>
  <si>
    <t>neE02_10</t>
  </si>
  <si>
    <t>neE02_11</t>
  </si>
  <si>
    <t>neE02_12</t>
  </si>
  <si>
    <t>neE02_13</t>
  </si>
  <si>
    <t>neE02_14</t>
  </si>
  <si>
    <t>neE02_15</t>
  </si>
  <si>
    <t>neE02_16</t>
  </si>
  <si>
    <t>neE02_17</t>
  </si>
  <si>
    <t>neE02_18</t>
  </si>
  <si>
    <t>neE02_19</t>
  </si>
  <si>
    <t>neE02_20</t>
  </si>
  <si>
    <t>neE02_21</t>
  </si>
  <si>
    <t>neE02_22</t>
  </si>
  <si>
    <t>neE02_23</t>
  </si>
  <si>
    <t>neE02_24</t>
  </si>
  <si>
    <t>neE02_25</t>
  </si>
  <si>
    <t>neE02_26</t>
  </si>
  <si>
    <t>neE02_27</t>
  </si>
  <si>
    <t>neE02_28</t>
  </si>
  <si>
    <t>neE02_29</t>
  </si>
  <si>
    <t>neE02_30</t>
  </si>
  <si>
    <t>neE02_31</t>
  </si>
  <si>
    <t>neE02_32</t>
  </si>
  <si>
    <t>neE02_33</t>
  </si>
  <si>
    <t>neE02_34</t>
  </si>
  <si>
    <t>neE02_35</t>
  </si>
  <si>
    <t>neE02_36</t>
  </si>
  <si>
    <t>neE02_37</t>
  </si>
  <si>
    <t>neE02_38</t>
  </si>
  <si>
    <t>neE02_39</t>
  </si>
  <si>
    <t>Emi01_01</t>
  </si>
  <si>
    <t>Emi01_02</t>
  </si>
  <si>
    <t>Emi01_03</t>
  </si>
  <si>
    <t>Emi01_04</t>
  </si>
  <si>
    <t>Emi02_01</t>
  </si>
  <si>
    <t>Emi03_01</t>
  </si>
  <si>
    <t>Emi04_01</t>
  </si>
  <si>
    <t>Emi05_01</t>
  </si>
  <si>
    <t>Emi06_01</t>
  </si>
  <si>
    <t>Emi02_02</t>
  </si>
  <si>
    <t>Emi02_03</t>
  </si>
  <si>
    <t>Emi02_04</t>
  </si>
  <si>
    <t>m</t>
  </si>
  <si>
    <t>Tech_ID Use</t>
  </si>
  <si>
    <t>Node</t>
  </si>
  <si>
    <t>Sub-Sector</t>
  </si>
  <si>
    <t>DistPointA</t>
  </si>
  <si>
    <t>DistPointB</t>
  </si>
  <si>
    <t>Baseline</t>
  </si>
  <si>
    <t xml:space="preserve"> </t>
  </si>
  <si>
    <t>hourly use</t>
  </si>
  <si>
    <t>Policy Sectors</t>
  </si>
  <si>
    <t>UoC</t>
  </si>
  <si>
    <t>Cap Investment</t>
  </si>
  <si>
    <t>Max</t>
  </si>
  <si>
    <t>Total:</t>
  </si>
  <si>
    <t>Matched Node 
Origin 
(manual)</t>
  </si>
  <si>
    <t>Matched Node 
Destination (manual)</t>
  </si>
  <si>
    <t>USE</t>
  </si>
  <si>
    <t xml:space="preserve">Connection definition
 - if n(onshore connection point) &gt; 1  </t>
  </si>
  <si>
    <t>To</t>
  </si>
  <si>
    <t>From</t>
  </si>
  <si>
    <t>EU</t>
  </si>
  <si>
    <t>Electricity NL - HV</t>
  </si>
  <si>
    <t>Import from Cluster NL1 - Power</t>
  </si>
  <si>
    <t>NLSh1</t>
  </si>
  <si>
    <t>NL</t>
  </si>
  <si>
    <t>Import from Cluster NL2 - Power</t>
  </si>
  <si>
    <t>NLSh2</t>
  </si>
  <si>
    <t>GB</t>
  </si>
  <si>
    <t>NLSh4</t>
  </si>
  <si>
    <t>NO</t>
  </si>
  <si>
    <t>DK</t>
  </si>
  <si>
    <t>Import from Cluster NL4 - Power</t>
  </si>
  <si>
    <t>NLSh3</t>
  </si>
  <si>
    <t>DE</t>
  </si>
  <si>
    <t>Electricity GB</t>
  </si>
  <si>
    <t>NL2</t>
  </si>
  <si>
    <t>GBSh1</t>
  </si>
  <si>
    <t>Import from Cluster NL3 - Power</t>
  </si>
  <si>
    <t>NL3</t>
  </si>
  <si>
    <t>NL1</t>
  </si>
  <si>
    <t>Import from Cluster GB1 - Power</t>
  </si>
  <si>
    <t>GB1</t>
  </si>
  <si>
    <t>Import from Cluster GB2 - Power</t>
  </si>
  <si>
    <t>GB2</t>
  </si>
  <si>
    <t>GBSh2</t>
  </si>
  <si>
    <t>Import from Cluster GB3 - Power</t>
  </si>
  <si>
    <t>GB3</t>
  </si>
  <si>
    <t>NL4</t>
  </si>
  <si>
    <t>Electricity NO</t>
  </si>
  <si>
    <t>NOSh2</t>
  </si>
  <si>
    <t>NL5</t>
  </si>
  <si>
    <t>Import from Cluster NO1 - Power</t>
  </si>
  <si>
    <t>NO1</t>
  </si>
  <si>
    <t>NOSh1</t>
  </si>
  <si>
    <t>DE1</t>
  </si>
  <si>
    <t>Import from Cluster DK1 - Power</t>
  </si>
  <si>
    <t>DK1</t>
  </si>
  <si>
    <t>DKSh1</t>
  </si>
  <si>
    <t>DESh1</t>
  </si>
  <si>
    <t>CAPEX HVDC</t>
  </si>
  <si>
    <t>CAPEX OWF</t>
  </si>
  <si>
    <t>E-Demand</t>
  </si>
  <si>
    <t>E-price</t>
  </si>
  <si>
    <t>OWF stock</t>
  </si>
  <si>
    <t>WACC</t>
  </si>
  <si>
    <t>Tech_Use</t>
  </si>
  <si>
    <t xml:space="preserve">C1 </t>
  </si>
  <si>
    <t>ps</t>
  </si>
  <si>
    <t>t</t>
  </si>
  <si>
    <t>Tech_Stock</t>
  </si>
  <si>
    <t>IFG01_01</t>
  </si>
  <si>
    <t>IFH01_01</t>
  </si>
  <si>
    <t>IFC01_01</t>
  </si>
  <si>
    <t>IFP01_01</t>
  </si>
  <si>
    <t>IFP01_02</t>
  </si>
  <si>
    <t>IFL01_01</t>
  </si>
  <si>
    <t>SNS01_01</t>
  </si>
  <si>
    <t>SNS01_02</t>
  </si>
  <si>
    <t>SNS01_03</t>
  </si>
  <si>
    <t>SNS01_04</t>
  </si>
  <si>
    <t>SNS01_05</t>
  </si>
  <si>
    <t>SNS01_06</t>
  </si>
  <si>
    <t>SNS01_07</t>
  </si>
  <si>
    <t>SNS01_08</t>
  </si>
  <si>
    <t>SNS01_09</t>
  </si>
  <si>
    <t>SNS01_11</t>
  </si>
  <si>
    <t>SNS01_10</t>
  </si>
  <si>
    <t>IFG01_02</t>
  </si>
  <si>
    <t>Tech. Specifics</t>
  </si>
  <si>
    <t>Cost data</t>
  </si>
  <si>
    <t>Operation data</t>
  </si>
  <si>
    <t>CHP flexibility data</t>
  </si>
  <si>
    <t>Asymetric flexibility</t>
  </si>
  <si>
    <t>Hydro Reservoirs</t>
  </si>
  <si>
    <t>Flexibility data</t>
  </si>
  <si>
    <t>Network buffers</t>
  </si>
  <si>
    <t>Planned decommissioning</t>
  </si>
  <si>
    <t>Minimum stock in a year</t>
  </si>
  <si>
    <t>Maximum stock in a year</t>
  </si>
  <si>
    <t>Minimum use in a year</t>
  </si>
  <si>
    <t>Maximum use in a year</t>
  </si>
  <si>
    <t>No new investments</t>
  </si>
  <si>
    <t>No economic/early decommissioning</t>
  </si>
  <si>
    <t>Data source</t>
  </si>
  <si>
    <t>Reference Volume of the main activity</t>
  </si>
  <si>
    <t xml:space="preserve">Investment </t>
  </si>
  <si>
    <t>Salvage value</t>
  </si>
  <si>
    <t xml:space="preserve">Fixed O&amp;M </t>
  </si>
  <si>
    <t xml:space="preserve">Variable O&amp;M </t>
  </si>
  <si>
    <t>Const. Time</t>
  </si>
  <si>
    <t xml:space="preserve">Ec. Lifetime </t>
  </si>
  <si>
    <t xml:space="preserve">Tech. Lifetime </t>
  </si>
  <si>
    <t>Cap2Act</t>
  </si>
  <si>
    <t>Type of process</t>
  </si>
  <si>
    <t>Type of profile</t>
  </si>
  <si>
    <t>Ramping constraint</t>
  </si>
  <si>
    <t>CHP product</t>
  </si>
  <si>
    <t>CHP fuel</t>
  </si>
  <si>
    <r>
      <t xml:space="preserve">CHP </t>
    </r>
    <r>
      <rPr>
        <sz val="11"/>
        <color theme="0"/>
        <rFont val="Calibri"/>
        <family val="2"/>
      </rPr>
      <t>η</t>
    </r>
  </si>
  <si>
    <t>CHP heat balance range</t>
  </si>
  <si>
    <t>CHP deviation in USE          tolerance</t>
  </si>
  <si>
    <t>CHP deviation in     P/H RATIO     tolerance</t>
  </si>
  <si>
    <t>Shedding capacity</t>
  </si>
  <si>
    <t>Shedding volume</t>
  </si>
  <si>
    <t>Range for demand curtailing</t>
  </si>
  <si>
    <t>Pump to head ratio</t>
  </si>
  <si>
    <t>Reservoir capacity</t>
  </si>
  <si>
    <t>Pumping losses</t>
  </si>
  <si>
    <t>Form of Flexibility</t>
  </si>
  <si>
    <t>Benefited activity</t>
  </si>
  <si>
    <t>Flexible capacity</t>
  </si>
  <si>
    <t>Storage capacity</t>
  </si>
  <si>
    <t>Shifting range</t>
  </si>
  <si>
    <t>Losses</t>
  </si>
  <si>
    <t>Non-negotiable load</t>
  </si>
  <si>
    <t>Average journey duration</t>
  </si>
  <si>
    <t>Average speed</t>
  </si>
  <si>
    <t>Upward capacity</t>
  </si>
  <si>
    <t>Downward capacity</t>
  </si>
  <si>
    <t>Buffer capacity</t>
  </si>
  <si>
    <t>Current installed capacity needed</t>
  </si>
  <si>
    <t>Maximum technology deployment</t>
  </si>
  <si>
    <t>Current Installed Capacity</t>
  </si>
  <si>
    <t>1 = no new investments allowed in this year</t>
  </si>
  <si>
    <t>1 = no early decommissioning allowed in this year</t>
  </si>
  <si>
    <t>(also works as an auxiliary)</t>
  </si>
  <si>
    <t>% of CAPEX</t>
  </si>
  <si>
    <t>(h,d,w)</t>
  </si>
  <si>
    <t>(only for CHP)</t>
  </si>
  <si>
    <t>(zero if not PS)</t>
  </si>
  <si>
    <t>(hours of discharge)</t>
  </si>
  <si>
    <t>(hours of charge)</t>
  </si>
  <si>
    <t>(in relation to discharge)</t>
  </si>
  <si>
    <t>(not in the model)</t>
  </si>
  <si>
    <t>[y/n]</t>
  </si>
  <si>
    <t>(no AIMMS)</t>
  </si>
  <si>
    <t>(mandatory)</t>
  </si>
  <si>
    <t>(only for Hourly dispatch)</t>
  </si>
  <si>
    <t>(only if storage is present)</t>
  </si>
  <si>
    <t>(only for flexible electric transport)</t>
  </si>
  <si>
    <t>2025</t>
  </si>
  <si>
    <t>[M€/UoC]</t>
  </si>
  <si>
    <t>[%]</t>
  </si>
  <si>
    <t>[M€/UoC-y]</t>
  </si>
  <si>
    <t xml:space="preserve"> [M€/UoA]</t>
  </si>
  <si>
    <t>[1/y]</t>
  </si>
  <si>
    <t xml:space="preserve"> [y]</t>
  </si>
  <si>
    <t>[y]</t>
  </si>
  <si>
    <t>[UoA/UoC-y]</t>
  </si>
  <si>
    <t>[type]</t>
  </si>
  <si>
    <t>[activity]</t>
  </si>
  <si>
    <t>[UoR]</t>
  </si>
  <si>
    <t>%</t>
  </si>
  <si>
    <t>[h]</t>
  </si>
  <si>
    <t>[UoA/UoC-h]</t>
  </si>
  <si>
    <t>[PJ/UoC-d]</t>
  </si>
  <si>
    <t>[d]</t>
  </si>
  <si>
    <t>[UoC/5y]</t>
  </si>
  <si>
    <t>[UoC]</t>
  </si>
  <si>
    <t>[UoA]</t>
  </si>
  <si>
    <t>[ref No.]</t>
  </si>
  <si>
    <t>Gebouwde omgeving</t>
  </si>
  <si>
    <t>Final</t>
  </si>
  <si>
    <t>Residential</t>
  </si>
  <si>
    <t>Appliances</t>
  </si>
  <si>
    <t>Electricity demand - Residential</t>
  </si>
  <si>
    <t>Dummy standard electricity consumption - Residential</t>
  </si>
  <si>
    <t>[PJ/y]</t>
  </si>
  <si>
    <t>Operation</t>
  </si>
  <si>
    <t>Standard Load</t>
  </si>
  <si>
    <t>none</t>
  </si>
  <si>
    <t>[1],[12]</t>
  </si>
  <si>
    <t>Flexible standard electricity consumption - Residential</t>
  </si>
  <si>
    <t>DR shifting</t>
  </si>
  <si>
    <t>Electricity NL - LV</t>
  </si>
  <si>
    <t>1 day [d]</t>
  </si>
  <si>
    <t>Flats</t>
  </si>
  <si>
    <t>Houses - Residential Flats</t>
  </si>
  <si>
    <t>House with insulation GFE - Residential Flats</t>
  </si>
  <si>
    <t>[khouses/y]</t>
  </si>
  <si>
    <t>Built Environment</t>
  </si>
  <si>
    <t>House with insulation DC - Residential Flats</t>
  </si>
  <si>
    <t>House with insulation B - Residential Flats</t>
  </si>
  <si>
    <t>House with insulation A - Residential Flats</t>
  </si>
  <si>
    <t>House with insulation A+ - Residential Flats</t>
  </si>
  <si>
    <t>[1],[9],[12]</t>
  </si>
  <si>
    <t>Terrace</t>
  </si>
  <si>
    <t>Houses - Residential Terrace</t>
  </si>
  <si>
    <t>House with insulation GFE - Residential Terrace</t>
  </si>
  <si>
    <t>House with insulation DC - Residential Terrace</t>
  </si>
  <si>
    <t>[1],[37],[38]</t>
  </si>
  <si>
    <t>House with insulation B - Residential Terrace</t>
  </si>
  <si>
    <t>House with insulation A - Residential Terrace</t>
  </si>
  <si>
    <t>House with insulation A+ - Residential Terrace</t>
  </si>
  <si>
    <t>Dwellings</t>
  </si>
  <si>
    <t>Houses - Residential Dwellings</t>
  </si>
  <si>
    <t>House with insulation GFE - Residential Dwellings</t>
  </si>
  <si>
    <t>House with insulation DC - Residential Dwellings</t>
  </si>
  <si>
    <t>[12]</t>
  </si>
  <si>
    <t>House with insulation B - Residential Dwellings</t>
  </si>
  <si>
    <t>House with insulation A - Residential Dwellings</t>
  </si>
  <si>
    <t>House with insulation A+ - Residential Dwellings</t>
  </si>
  <si>
    <t>[1],[D]</t>
  </si>
  <si>
    <t>Services</t>
  </si>
  <si>
    <t>Electricity demand - Services</t>
  </si>
  <si>
    <t>Dummy standard electricity consumption - Services</t>
  </si>
  <si>
    <t>[39]</t>
  </si>
  <si>
    <t>Flexible standard electricity consumption - Services</t>
  </si>
  <si>
    <t>Buildings</t>
  </si>
  <si>
    <t>Space - Services</t>
  </si>
  <si>
    <t>Space with insulation GFE - Services</t>
  </si>
  <si>
    <t>[Mm2/y]</t>
  </si>
  <si>
    <t>Space with insulation DC - Services</t>
  </si>
  <si>
    <t>[1]</t>
  </si>
  <si>
    <t>Space with insulation B - Services</t>
  </si>
  <si>
    <t>Space with insulation A - Services</t>
  </si>
  <si>
    <t>Space with insulation A+ - Services</t>
  </si>
  <si>
    <t>Landbouw</t>
  </si>
  <si>
    <t>Agriculture</t>
  </si>
  <si>
    <t>Electricity demand - Agricuture</t>
  </si>
  <si>
    <t>Dummy standard electricity consumption - Agriculture</t>
  </si>
  <si>
    <t>Heat demand horticulture</t>
  </si>
  <si>
    <t>Heat demand - Agriculture</t>
  </si>
  <si>
    <t>Dummy balance heat consumption - Agriculture Horticulture</t>
  </si>
  <si>
    <t>Flat high spread</t>
  </si>
  <si>
    <t>Mobiliteit</t>
  </si>
  <si>
    <t>Machinery</t>
  </si>
  <si>
    <t>Machinery - Agriculture</t>
  </si>
  <si>
    <t>Fuel based Machinery - Agriculture</t>
  </si>
  <si>
    <t>Hybrid Machinery - Agriculture</t>
  </si>
  <si>
    <t>Industrie</t>
  </si>
  <si>
    <t>Industry</t>
  </si>
  <si>
    <t>Basic Metals</t>
  </si>
  <si>
    <t>Steel production - Basic Metals Industry</t>
  </si>
  <si>
    <t>Blast furnace BOF - Steel Production</t>
  </si>
  <si>
    <t>[Mton_Steel/y]</t>
  </si>
  <si>
    <t>Flat</t>
  </si>
  <si>
    <t>[51]</t>
  </si>
  <si>
    <t>Blast furnace BOF wCCUS (end-of-pipe) - Steel Production</t>
  </si>
  <si>
    <t>Blast furnace BOF with top gas recycling wCCUS (end-of-pipe) - Steel Production</t>
  </si>
  <si>
    <t>Hisarna - Steel Production</t>
  </si>
  <si>
    <t>Hisarna wCCUS (cryogenic) - Steel Production</t>
  </si>
  <si>
    <t>Hisarna biomass wCCUS (cryogenic) - Steel Production</t>
  </si>
  <si>
    <t>Direct reduction from natural gas - Steel Production</t>
  </si>
  <si>
    <t>Direct reduction from hydrogen  - Steel Production</t>
  </si>
  <si>
    <t>Direct reduction from hydrogen w/biomass - Steel Production</t>
  </si>
  <si>
    <t>Low temperature electro winning (ULCOWIN) - Steel Production</t>
  </si>
  <si>
    <t>Shedding</t>
  </si>
  <si>
    <t>1 hour [h]</t>
  </si>
  <si>
    <t>High temperature electro winning - Steel Production</t>
  </si>
  <si>
    <t>Scrap-fed EAF - Steel Production</t>
  </si>
  <si>
    <t>Scrap-fed EAF with syngas fuel - Steel Production</t>
  </si>
  <si>
    <t>DRI-fed EAF - Steel Production</t>
  </si>
  <si>
    <t>DRI-fed EAF with syngas fuel - Steel Production</t>
  </si>
  <si>
    <t>DRI-fed EAF with syngas fuel and biomass reducing agent - Steel Production</t>
  </si>
  <si>
    <t>Fertilizers</t>
  </si>
  <si>
    <t>Nitric Acid production - Fertilizers Industry</t>
  </si>
  <si>
    <t>Nitric Acid production from Ammonia -Fertilizers</t>
  </si>
  <si>
    <t>[Mton_AN]</t>
  </si>
  <si>
    <t>[54],[36]</t>
  </si>
  <si>
    <t>Urea production - Fertilizers Industry</t>
  </si>
  <si>
    <t>Urea production from Ammonia - Fertilizers</t>
  </si>
  <si>
    <t>[Mton_Urea]</t>
  </si>
  <si>
    <t>Urea production from Ammonia and CCUS - Fertilizers</t>
  </si>
  <si>
    <t>Other Ammonia based fertilizers - Fertilizers Industry</t>
  </si>
  <si>
    <t>Ammonia demand for other fertilizers - Fertilizers</t>
  </si>
  <si>
    <t>[Mton_NH3]</t>
  </si>
  <si>
    <t>Chemicals</t>
  </si>
  <si>
    <t>Ethylene production - Chemical Industry</t>
  </si>
  <si>
    <t>Existing naphtha steam cracker - Petrochemical industry</t>
  </si>
  <si>
    <t>[Mton_Ey/y]</t>
  </si>
  <si>
    <t>[1],[12],[55],[36]</t>
  </si>
  <si>
    <t>Existing naphtha steam cracker wCCUS (MEA postcombustion) - Petrochemical industry</t>
  </si>
  <si>
    <t>[1],[12],[55]</t>
  </si>
  <si>
    <t>Existing bio-naphtha steam cracker wCCUS (MEA postcombustion) - Petrochemical industry</t>
  </si>
  <si>
    <t>Existing syn-naphtha steam cracker wCCUS (MEA postcombustion) - Petrochemical industry</t>
  </si>
  <si>
    <t>Electrified naphtha steam cracker - Petrochemical industry</t>
  </si>
  <si>
    <t>[12],[55]</t>
  </si>
  <si>
    <t>Electrified bio-naphtha steam cracker - Petrochemical industry</t>
  </si>
  <si>
    <t>Electrified syn-naphtha steam cracker - Petrochemical industry</t>
  </si>
  <si>
    <t>Hydrogen fueled naphtha steam cracker - Petrochemical industry</t>
  </si>
  <si>
    <t>Hydrogen fueled bio-naphtha steam cracker - Petrochemical industry</t>
  </si>
  <si>
    <t>Hydrogen fueled syn-naphtha steam cracker - Petrochemical industry</t>
  </si>
  <si>
    <t>Ethylene from bioethanol dehydration - Petrochemical industry</t>
  </si>
  <si>
    <t>[55],[67]</t>
  </si>
  <si>
    <t>Propylene production - Chemical Industry</t>
  </si>
  <si>
    <t>Methanol to olefins - Petrochemical industry</t>
  </si>
  <si>
    <t>[55],[64]</t>
  </si>
  <si>
    <t>Ethylene imports - Petrochemical industry</t>
  </si>
  <si>
    <t>[55]</t>
  </si>
  <si>
    <t>Propylene from PDH alkenation of LPG - Petrochemicals</t>
  </si>
  <si>
    <t>[Mton_Py/y]</t>
  </si>
  <si>
    <t>Propylene from ethanol dehydration, ethene dimerization and metathesis - Petrochemicals</t>
  </si>
  <si>
    <t>Propylene imports - Petrochemical industry</t>
  </si>
  <si>
    <t>Butadiene production - Chemical Industry</t>
  </si>
  <si>
    <t>Butadiene imports - Petrochemical industry</t>
  </si>
  <si>
    <t>[Mton_Butadiene/y]</t>
  </si>
  <si>
    <t>Existing naphtha steam cracker with 10% pyrolysis oil blending - Petrochemical industry</t>
  </si>
  <si>
    <t>Existing naphtha steam cracker with 10% pyrolysis oil blending and CCUS - Petrochemical industry</t>
  </si>
  <si>
    <t>BTX aromatics production - Chemical Industry</t>
  </si>
  <si>
    <t>Methanol to aromatics</t>
  </si>
  <si>
    <t>[Mton_BTX/y]</t>
  </si>
  <si>
    <t>TNO 2024</t>
  </si>
  <si>
    <t>Biomass to aromatics</t>
  </si>
  <si>
    <t>Primary</t>
  </si>
  <si>
    <t>Material</t>
  </si>
  <si>
    <t>Imported aromatics</t>
  </si>
  <si>
    <t>[D]</t>
  </si>
  <si>
    <t>Chlorine production - Chemical Industry</t>
  </si>
  <si>
    <t>Chlor - alkali electrolysis - Chlorine production</t>
  </si>
  <si>
    <t>[Mton_Cl2/y]</t>
  </si>
  <si>
    <t>[56]</t>
  </si>
  <si>
    <t>Other ETS chemicals - Chemical Industry</t>
  </si>
  <si>
    <t>Reference remaining chemicals - Other ETS chemicals</t>
  </si>
  <si>
    <t>[Idx_2020/y]</t>
  </si>
  <si>
    <t>[12],[36]</t>
  </si>
  <si>
    <t>Improved remaining chemicals (bio feedstock) - Other ETS chemicals</t>
  </si>
  <si>
    <t>Improved remaining chemicals (syn feedstock) - Other ETS chemicals</t>
  </si>
  <si>
    <t>Other Industry ETS</t>
  </si>
  <si>
    <t>Glass production - ETS Industry</t>
  </si>
  <si>
    <t>Conventional furnaces + post-melting  - Glass production</t>
  </si>
  <si>
    <t>[Mton_Glass/y]</t>
  </si>
  <si>
    <t>[58]</t>
  </si>
  <si>
    <t>Efficient furnaces + post-melting  - Glass production</t>
  </si>
  <si>
    <t>Electric cold-top furnaces + post-melting  - Glass production</t>
  </si>
  <si>
    <t>Ceramics production -ETS Industry</t>
  </si>
  <si>
    <t>Conventional kilns + preparation, drying, treatment  - Ceramics production</t>
  </si>
  <si>
    <t>[Mton_Ceramic/y]</t>
  </si>
  <si>
    <t>[57]</t>
  </si>
  <si>
    <t>Electric kilns + preparation, drying, treatment - Ceramics production</t>
  </si>
  <si>
    <t>Paper production - ETS Industry</t>
  </si>
  <si>
    <t>Conventional paper milling - Paper and board production</t>
  </si>
  <si>
    <t>[Mton_Paper/y]</t>
  </si>
  <si>
    <t>1 week [w]</t>
  </si>
  <si>
    <t>[59],[36]</t>
  </si>
  <si>
    <t>Compressed refining of paper - Paper and board production</t>
  </si>
  <si>
    <t>[59]</t>
  </si>
  <si>
    <t>Air-laid forming for paper - Paper and board production</t>
  </si>
  <si>
    <t>Board production - ETS Industry</t>
  </si>
  <si>
    <t>Microwave drying for board - Paper and board production</t>
  </si>
  <si>
    <t>[Mton_board/y]</t>
  </si>
  <si>
    <t>Conventional board milling - Paper and board production</t>
  </si>
  <si>
    <t>Other Industry non-ETS</t>
  </si>
  <si>
    <t>Food production - non-ETS Industry</t>
  </si>
  <si>
    <t>Reference food processes - Food industry</t>
  </si>
  <si>
    <t>[36]</t>
  </si>
  <si>
    <t>Improved food processes - Food industry</t>
  </si>
  <si>
    <t>Other ETS - Industry</t>
  </si>
  <si>
    <t>Reference other ETS industry - Other ETS Industry</t>
  </si>
  <si>
    <t>[12],[13],[14],[36]</t>
  </si>
  <si>
    <t>Improved other ETS industry - Other ETS Industry</t>
  </si>
  <si>
    <t>[12],[13],[14]</t>
  </si>
  <si>
    <t>Other non-ETS - Industry</t>
  </si>
  <si>
    <t>Reference other non-ETS industry - Other non-ETS Industry</t>
  </si>
  <si>
    <t>Improved other non-ETS industry (bio feedstock) - Other non-ETS Industry</t>
  </si>
  <si>
    <t>Improved other non-ETS industry (syn feedstock) - Other non-ETS Industry</t>
  </si>
  <si>
    <t>Machinery - Industry</t>
  </si>
  <si>
    <t>Standard Machinery - Industry</t>
  </si>
  <si>
    <t xml:space="preserve">Flat low night </t>
  </si>
  <si>
    <t>Hybrid Machinery - Industry</t>
  </si>
  <si>
    <t>Electric Machinery - Industry</t>
  </si>
  <si>
    <t>Waste Disposal</t>
  </si>
  <si>
    <t>Municipal Waste</t>
  </si>
  <si>
    <t>Waste Management</t>
  </si>
  <si>
    <t>CHP Waste - Waste Management</t>
  </si>
  <si>
    <t>[GW]</t>
  </si>
  <si>
    <t>CHP Waste wCCS - Waste Management</t>
  </si>
  <si>
    <t>Gasification of plastic waste to syngas - Waste Management</t>
  </si>
  <si>
    <t>[Mton_Waste/y]</t>
  </si>
  <si>
    <t>Flat low night 6 days</t>
  </si>
  <si>
    <t>Pyrolysis of plastic waste to naphtha - Waste Management</t>
  </si>
  <si>
    <t>[72]</t>
  </si>
  <si>
    <t>Integrated hydropyrolysis of plastic waste</t>
  </si>
  <si>
    <t>Refurbishment, mechanical recycling, and demand reduction of plastics - Waste Management</t>
  </si>
  <si>
    <t>Transport</t>
  </si>
  <si>
    <t>Road</t>
  </si>
  <si>
    <t>Motorcycles</t>
  </si>
  <si>
    <t>ICE Vehicle - Motorcycle</t>
  </si>
  <si>
    <t>[Mvehicles]</t>
  </si>
  <si>
    <t>Electric Battery Vehicle - Motorcycle</t>
  </si>
  <si>
    <t>Electric Vehicles</t>
  </si>
  <si>
    <t>Passenger Cars</t>
  </si>
  <si>
    <t>ICE 2010 norm Vehicle - Cars</t>
  </si>
  <si>
    <t>ICE efficient Vehicle - Cars</t>
  </si>
  <si>
    <t>[25],[26]</t>
  </si>
  <si>
    <t>ICE Bio Diesel Vehicle - Cars</t>
  </si>
  <si>
    <t>ICE Syn Diesel Vehicle - Cars</t>
  </si>
  <si>
    <t>ICE Hybrid Vehicle - Cars</t>
  </si>
  <si>
    <t>ICE Natural Gas Vehicle - Cars</t>
  </si>
  <si>
    <t>Plug-In Hybrid Vehicle - Cars</t>
  </si>
  <si>
    <t>Electric Battery Vehicle - Cars</t>
  </si>
  <si>
    <t>Electric Battery Vehicle FLEX - Cars</t>
  </si>
  <si>
    <t>EV smart charge</t>
  </si>
  <si>
    <t>Electric Battery Vehicle V2G - Cars</t>
  </si>
  <si>
    <t>EV P-to-Grid</t>
  </si>
  <si>
    <t>Hydrogen Fuel Cell Vehicle - Cars</t>
  </si>
  <si>
    <t>Light-Duty Vehicles</t>
  </si>
  <si>
    <t>ICE 2010 norm Vehicle - LDV</t>
  </si>
  <si>
    <t>ICE efficient Vehicle - LDV</t>
  </si>
  <si>
    <t>ICE Bio Diesel Vehicle - LDV</t>
  </si>
  <si>
    <t>ICE Syn Diesel Vehicle - LDV</t>
  </si>
  <si>
    <t>Plug-In Hybrid Vehicle - LDV</t>
  </si>
  <si>
    <t>Electric LDV</t>
  </si>
  <si>
    <t>Electric Battery Vehicle - LDV</t>
  </si>
  <si>
    <t>Electric Battery Vehicle FLEX - LDV</t>
  </si>
  <si>
    <t>Hydrogen Fuel Cell Vehicle - LDV</t>
  </si>
  <si>
    <t>Heavy-Duty Vehicles</t>
  </si>
  <si>
    <t>ICE 2010 norm Vehicle - HDV</t>
  </si>
  <si>
    <t>[kvehicles]</t>
  </si>
  <si>
    <t>ICE efficient Vehicle - HDV</t>
  </si>
  <si>
    <t>ICE Bio Diesel Vehicle - HDV</t>
  </si>
  <si>
    <t>ICE Syn Diesel Vehicle - HDV</t>
  </si>
  <si>
    <t>ICE Natural Gas Vehicle - HDV</t>
  </si>
  <si>
    <t>Electric Battery Vehicle - HDV</t>
  </si>
  <si>
    <t>Electric HDV</t>
  </si>
  <si>
    <t>Electric Battery Vehicle FLEX - HDV</t>
  </si>
  <si>
    <t>Hydrogen Fuel Cell Vehicle - HDV</t>
  </si>
  <si>
    <t>Buses</t>
  </si>
  <si>
    <t>ICE Vehicle - Bus</t>
  </si>
  <si>
    <t>ICE Bio Diesel Vehicle - Bus</t>
  </si>
  <si>
    <t>ICE Syn Diesel Vehicle - Bus</t>
  </si>
  <si>
    <t>ICE Vehicle Natural Gas - Bus</t>
  </si>
  <si>
    <t>Plug-In Hybrid Vehicle - Bus</t>
  </si>
  <si>
    <t>Electric Battery Vehicle - Bus</t>
  </si>
  <si>
    <t>Hydrogen Fuel Cell Vehicle - Bus</t>
  </si>
  <si>
    <t>Rail</t>
  </si>
  <si>
    <t>Compression Ignition - Train</t>
  </si>
  <si>
    <t>[trains]</t>
  </si>
  <si>
    <t>Conventional Electric - Train</t>
  </si>
  <si>
    <t>Navigation</t>
  </si>
  <si>
    <t>Domestic Navigation</t>
  </si>
  <si>
    <t>Heavy Oil Ship - Inland</t>
  </si>
  <si>
    <t>[vessels]</t>
  </si>
  <si>
    <t>Vegetable Oil Ship - Inland</t>
  </si>
  <si>
    <t>[1],[12],[40]</t>
  </si>
  <si>
    <t>ICE Ship - Inland</t>
  </si>
  <si>
    <t>Biodiesel Ship - Inland</t>
  </si>
  <si>
    <t>Syn Diesel Ship - Inland</t>
  </si>
  <si>
    <t>CNG Ship - Inland</t>
  </si>
  <si>
    <t>Ammonia Ship - Inland</t>
  </si>
  <si>
    <t>Other</t>
  </si>
  <si>
    <t>Other transport</t>
  </si>
  <si>
    <t>Dummy consumption - Other Transport</t>
  </si>
  <si>
    <t>Dummy electrified consumption - Other Transport</t>
  </si>
  <si>
    <t>Bunkerbrandstoffen</t>
  </si>
  <si>
    <t>Bunker</t>
  </si>
  <si>
    <t>Bunker Navigation</t>
  </si>
  <si>
    <t>Heavy Oil Ship - International</t>
  </si>
  <si>
    <t>Vegetable Oil Ship - International</t>
  </si>
  <si>
    <t>ICE Ship - International</t>
  </si>
  <si>
    <t>Bio Diesel Ship - International</t>
  </si>
  <si>
    <t>Syn Diesel Ship - International</t>
  </si>
  <si>
    <t>LNG Ship - International</t>
  </si>
  <si>
    <t>Ammonia Ship - International</t>
  </si>
  <si>
    <t>Methanol Ship - International</t>
  </si>
  <si>
    <t>Bunker Aviation</t>
  </si>
  <si>
    <t>Conventional Airplane</t>
  </si>
  <si>
    <t>[planes]</t>
  </si>
  <si>
    <t>Bio Kerosene Airplane</t>
  </si>
  <si>
    <t>Syn Kerosene Airplane</t>
  </si>
  <si>
    <t>Hydrogen Airplane</t>
  </si>
  <si>
    <t>E-Kerosene Airplane</t>
  </si>
  <si>
    <t>Emission</t>
  </si>
  <si>
    <t xml:space="preserve">neGHG - Residential - CO2 </t>
  </si>
  <si>
    <t>Indirect - CO2 Residential</t>
  </si>
  <si>
    <t>[MtonCO2e/y]</t>
  </si>
  <si>
    <t xml:space="preserve">neGHG - Services - CH4 </t>
  </si>
  <si>
    <t>Indirect - CH4 Services</t>
  </si>
  <si>
    <t xml:space="preserve">neGHG - Agriculture - CO2 </t>
  </si>
  <si>
    <t>Indirect - CO2 Agriculture</t>
  </si>
  <si>
    <t>neGHG - Agriculture - CH4</t>
  </si>
  <si>
    <t>Indirect - CH4 Agriculture</t>
  </si>
  <si>
    <t>neGHG - Agriculture - N2O</t>
  </si>
  <si>
    <t>Indirect - N2O Agriculture</t>
  </si>
  <si>
    <t>neGHG - Industry - Chemical - CO2</t>
  </si>
  <si>
    <t>Indirect - CO2 Chemical</t>
  </si>
  <si>
    <t>neGHG - Industry - Other - CO2</t>
  </si>
  <si>
    <t>Indirect - CO2 Other</t>
  </si>
  <si>
    <t xml:space="preserve">neGHG - Industry - CH4 </t>
  </si>
  <si>
    <t>Indirect - CH4 Industry</t>
  </si>
  <si>
    <t>neGHG - Industry - N2O</t>
  </si>
  <si>
    <t>Indirect - N2O Industry</t>
  </si>
  <si>
    <t>neGHG - Industry - F-gas</t>
  </si>
  <si>
    <t>Indirect - F-gas Industry</t>
  </si>
  <si>
    <t>neGHG - Transport - CH4</t>
  </si>
  <si>
    <t>Indirect - CH4 Transport</t>
  </si>
  <si>
    <t>neGHG - Transport - N2O</t>
  </si>
  <si>
    <t>Indirect - N2O Transport</t>
  </si>
  <si>
    <t>neGHG - Transport - F-gas</t>
  </si>
  <si>
    <t>Indirect - F-gas Transport</t>
  </si>
  <si>
    <t>Landgebruik</t>
  </si>
  <si>
    <t>LULUCF</t>
  </si>
  <si>
    <t>neGHG - LULUCF</t>
  </si>
  <si>
    <t>Exports</t>
  </si>
  <si>
    <t>Final Gas EU</t>
  </si>
  <si>
    <t>Export Gas NL</t>
  </si>
  <si>
    <t>Natural Gas Exports</t>
  </si>
  <si>
    <t>Exports of Natural Gas</t>
  </si>
  <si>
    <t>Refineries</t>
  </si>
  <si>
    <t>Export Hydrocarbons</t>
  </si>
  <si>
    <t>Naphtha Exports</t>
  </si>
  <si>
    <t>Exports of oil-based naphtha</t>
  </si>
  <si>
    <t>Exports of bio-based naphtha</t>
  </si>
  <si>
    <t>Exports of syn-based naphtha</t>
  </si>
  <si>
    <t>Road Fuel Exports</t>
  </si>
  <si>
    <t>Exports of oil-based road fuels</t>
  </si>
  <si>
    <t>Exports of bio-based road fuels</t>
  </si>
  <si>
    <t>Exports of syn-based road fuels</t>
  </si>
  <si>
    <t>Kerosene Exports</t>
  </si>
  <si>
    <t>Exports of oil-based kerosene</t>
  </si>
  <si>
    <t>Exports of bio-based kerosene</t>
  </si>
  <si>
    <t>Exports of syn-based kerosene</t>
  </si>
  <si>
    <t>External</t>
  </si>
  <si>
    <t>Power EU</t>
  </si>
  <si>
    <t>eDemand EU</t>
  </si>
  <si>
    <t>Electricity demand - EU</t>
  </si>
  <si>
    <t>Dummy standard electricity consumption - EU</t>
  </si>
  <si>
    <t>EU Load</t>
  </si>
  <si>
    <t>[101]</t>
  </si>
  <si>
    <t>Power DE</t>
  </si>
  <si>
    <t>eDemand DE</t>
  </si>
  <si>
    <t>Electricity demand - DE</t>
  </si>
  <si>
    <t>Electricity consumption - DE</t>
  </si>
  <si>
    <t>DE Load</t>
  </si>
  <si>
    <t>Power DK</t>
  </si>
  <si>
    <t>eDemand DK</t>
  </si>
  <si>
    <t>Electricity demand - DK</t>
  </si>
  <si>
    <t>Electricity consumption - DK</t>
  </si>
  <si>
    <t>DK Load</t>
  </si>
  <si>
    <t>Power GB</t>
  </si>
  <si>
    <t>eDemand GB</t>
  </si>
  <si>
    <t>Electricity demand - GB</t>
  </si>
  <si>
    <t>Electricity consumption - GB</t>
  </si>
  <si>
    <t>GB Load</t>
  </si>
  <si>
    <t>Power NO</t>
  </si>
  <si>
    <t>eDemand NO</t>
  </si>
  <si>
    <t>Electricity demand - NO</t>
  </si>
  <si>
    <t>Electricity consumption - NO</t>
  </si>
  <si>
    <t>NO Load</t>
  </si>
  <si>
    <t>Inland generation</t>
  </si>
  <si>
    <t>Electricity EU</t>
  </si>
  <si>
    <t>Inland generation - Power EU</t>
  </si>
  <si>
    <t>Hourly dispatch</t>
  </si>
  <si>
    <t>Elektriciteit</t>
  </si>
  <si>
    <t>XC Trade</t>
  </si>
  <si>
    <t>Power NL</t>
  </si>
  <si>
    <t>Export from NL to Power EU</t>
  </si>
  <si>
    <t>Export from GB to Power EU</t>
  </si>
  <si>
    <t>Export from NO to Power EU</t>
  </si>
  <si>
    <t>Export from DK to Power EU</t>
  </si>
  <si>
    <t>Export from DE to Power EU</t>
  </si>
  <si>
    <t>Conversion</t>
  </si>
  <si>
    <t>Power NL1</t>
  </si>
  <si>
    <t>Generation</t>
  </si>
  <si>
    <t>Electricity Cluster NL1</t>
  </si>
  <si>
    <t xml:space="preserve">Offshore Wind Cluster NL1 </t>
  </si>
  <si>
    <t>Wind Offshore NL</t>
  </si>
  <si>
    <t>[101],[103]</t>
  </si>
  <si>
    <t>Power NL2</t>
  </si>
  <si>
    <t>Electricity Cluster NL2</t>
  </si>
  <si>
    <t>Offshore Wind Cluster NL2</t>
  </si>
  <si>
    <t>Power NL3</t>
  </si>
  <si>
    <t>Electricity Cluster NL3</t>
  </si>
  <si>
    <t xml:space="preserve">Offshore Wind Cluster NL3 </t>
  </si>
  <si>
    <t>Power NL4</t>
  </si>
  <si>
    <t>Electricity Cluster NL4</t>
  </si>
  <si>
    <t xml:space="preserve">Offshore Wind Cluster NL4 </t>
  </si>
  <si>
    <t>Power NL5</t>
  </si>
  <si>
    <t>Electricity Cluster NL5</t>
  </si>
  <si>
    <t>Offshore Wind Cluster NL5</t>
  </si>
  <si>
    <t>Power DE1</t>
  </si>
  <si>
    <t>Electricity Cluster DE1</t>
  </si>
  <si>
    <t xml:space="preserve">Offshore Wind Cluster DE1 </t>
  </si>
  <si>
    <t>Wind Offshore DE</t>
  </si>
  <si>
    <t>Power DK1</t>
  </si>
  <si>
    <t>Electricity Cluster DK1</t>
  </si>
  <si>
    <t xml:space="preserve">Offshore Wind Cluster DK1 </t>
  </si>
  <si>
    <t>Wind Offshore DK</t>
  </si>
  <si>
    <t>Power GB1</t>
  </si>
  <si>
    <t>Electricity Cluster GB1</t>
  </si>
  <si>
    <t xml:space="preserve">Offshore Wind Cluster GB1 </t>
  </si>
  <si>
    <t>Wind Offshore GB</t>
  </si>
  <si>
    <t>[101],[103],[104],[107]</t>
  </si>
  <si>
    <t>Power GB2</t>
  </si>
  <si>
    <t>Electricity Cluster GB2</t>
  </si>
  <si>
    <t>Offshore Wind Cluster GB2</t>
  </si>
  <si>
    <t>Power GB3</t>
  </si>
  <si>
    <t>Electricity Cluster GB3</t>
  </si>
  <si>
    <t>Offshore Wind Cluster GB3</t>
  </si>
  <si>
    <t>Power NO1</t>
  </si>
  <si>
    <t>Electricity Cluster NO1</t>
  </si>
  <si>
    <t>Offshore Wind Cluster NO1</t>
  </si>
  <si>
    <t>Wind Offshore NO</t>
  </si>
  <si>
    <t>[101],[103], [106]</t>
  </si>
  <si>
    <t>Coal old - Power NL</t>
  </si>
  <si>
    <t>[2]</t>
  </si>
  <si>
    <t>Co-fired Coal - Power NL</t>
  </si>
  <si>
    <t>Co-fired Coal wCCS - Power NL</t>
  </si>
  <si>
    <t>CCGT - Power NL</t>
  </si>
  <si>
    <t>CCGT wCCS - Power NL</t>
  </si>
  <si>
    <t>CCGT BFG - Power NL</t>
  </si>
  <si>
    <t>GT - Power NL</t>
  </si>
  <si>
    <t>Hydrogen SOFC - Power NL</t>
  </si>
  <si>
    <t>[43]</t>
  </si>
  <si>
    <t>Hydrogen CCGT - Power NL</t>
  </si>
  <si>
    <t>Nuclear - Borssele - Power NL</t>
  </si>
  <si>
    <t>[41],[49]</t>
  </si>
  <si>
    <t>Nuclear - Gen III - Power NL</t>
  </si>
  <si>
    <t>Nuclear SMR - Power NL</t>
  </si>
  <si>
    <t>[42],[49]</t>
  </si>
  <si>
    <t>Biomass - Power NL</t>
  </si>
  <si>
    <t>Biomass wCCS - Power NL</t>
  </si>
  <si>
    <t>Onshore Wind - Power NL</t>
  </si>
  <si>
    <t>Wind Onshore NL</t>
  </si>
  <si>
    <t>[2],[49]</t>
  </si>
  <si>
    <t>Solar PV - Residential- Power NL</t>
  </si>
  <si>
    <t>Sun NL</t>
  </si>
  <si>
    <t>Solar PV - Services - Power NL</t>
  </si>
  <si>
    <t>Solar PV - Agriculture - Power NL</t>
  </si>
  <si>
    <t>Solar PV - Industry - Power NL</t>
  </si>
  <si>
    <t>Solar PV - Floating - Power NL</t>
  </si>
  <si>
    <t>Solar PV - Energy sector - Power NL</t>
  </si>
  <si>
    <t>Electricity from Hydro - Power NL</t>
  </si>
  <si>
    <t>Hydro RoR NL</t>
  </si>
  <si>
    <t>[2],[45]</t>
  </si>
  <si>
    <t>Electricity DE</t>
  </si>
  <si>
    <t>Electricity from Coal old - Power DE</t>
  </si>
  <si>
    <t>Electricity from Coal new - Power DE</t>
  </si>
  <si>
    <t>Electricity from Coal with CCS - Power DE</t>
  </si>
  <si>
    <t>Electricity from CCGT old - Power DE</t>
  </si>
  <si>
    <t>Electricity from CCGT - Power DE</t>
  </si>
  <si>
    <t>Electricity from GT - Power DE</t>
  </si>
  <si>
    <t>Electricity from Gas + CCS - Power DE</t>
  </si>
  <si>
    <t>Electricity from Oil - Power DE</t>
  </si>
  <si>
    <t>Electricity from Waste- Power DE</t>
  </si>
  <si>
    <t>Electricity from Biomass - Power DE</t>
  </si>
  <si>
    <t>Electricity from Biomass + CCS - Power DE</t>
  </si>
  <si>
    <t>Electricity from Nuclear - Power DE</t>
  </si>
  <si>
    <t>Electricity from Geothermal - Power DE</t>
  </si>
  <si>
    <t>Electricity from Hydro RoR - Power DE</t>
  </si>
  <si>
    <t>Hydro RoR DE</t>
  </si>
  <si>
    <t>Electricity from Hydro Reservoirs - Power DE</t>
  </si>
  <si>
    <t>Water Reservoir</t>
  </si>
  <si>
    <t>Hydro Reservoir DE</t>
  </si>
  <si>
    <t>Electricity from Tide, Waves &amp; Ocean - Power DE</t>
  </si>
  <si>
    <t>Electricity from Onshore wind - Power DE</t>
  </si>
  <si>
    <t>Wind Onshore DE</t>
  </si>
  <si>
    <t>Electricity from Solar - Power DE</t>
  </si>
  <si>
    <t>Sun DE</t>
  </si>
  <si>
    <t>Electricity from Solar CSP - Power DE</t>
  </si>
  <si>
    <t>Electricity DK</t>
  </si>
  <si>
    <t>Electricity from Coal old - Power DK</t>
  </si>
  <si>
    <t>Electricity from Coal new - Power DK</t>
  </si>
  <si>
    <t>Electricity from Coal with CCS - Power DK</t>
  </si>
  <si>
    <t>Electricity from CCGT old - Power DK</t>
  </si>
  <si>
    <t>Electricity from CCGT - Power DK</t>
  </si>
  <si>
    <t>Electricity from GT - Power DK</t>
  </si>
  <si>
    <t>Electricity from Gas + CCS - Power DK</t>
  </si>
  <si>
    <t>Electricity from Oil - Power DK</t>
  </si>
  <si>
    <t>Electricity from Waste- Power DK</t>
  </si>
  <si>
    <t>Electricity from Biomass - Power DK</t>
  </si>
  <si>
    <t>Electricity from Biomass + CCS - Power DK</t>
  </si>
  <si>
    <t>Electricity from Nuclear - Power DK</t>
  </si>
  <si>
    <t>Electricity from Geothermal - Power DK</t>
  </si>
  <si>
    <t>Electricity from Hydro RoR - Power DK</t>
  </si>
  <si>
    <t>Electricity from Hydro Reservoirs - Power D</t>
  </si>
  <si>
    <t>Hydro Reservoir SE</t>
  </si>
  <si>
    <t>Electricity from Tide, Waves &amp; Ocean - Power DK</t>
  </si>
  <si>
    <t>Electricity from Onshore wind - Power DK</t>
  </si>
  <si>
    <t>Wind Onshore DK</t>
  </si>
  <si>
    <t>Electricity from Solar - Power DK</t>
  </si>
  <si>
    <t>Sun DK</t>
  </si>
  <si>
    <t>Electricity from Solar CSP - Power DK</t>
  </si>
  <si>
    <t>Electricity from Coal old - Power GB</t>
  </si>
  <si>
    <t>Electricity from Coal new - Power GB</t>
  </si>
  <si>
    <t>Electricity from Coal with CCS - Power GB</t>
  </si>
  <si>
    <t>Electricity from CCGT old - Power GB</t>
  </si>
  <si>
    <t>Electricity from CCGT - Power GB</t>
  </si>
  <si>
    <t>Electricity from GT - Power GB</t>
  </si>
  <si>
    <t>Electricity from Gas + CCS - Power GB</t>
  </si>
  <si>
    <t>Electricity from Oil - Power GB</t>
  </si>
  <si>
    <t>Electricity from Waste- Power GB</t>
  </si>
  <si>
    <t>Electricity from Biomass - Power GB</t>
  </si>
  <si>
    <t>Electricity from Biomass + CCS - Power GB</t>
  </si>
  <si>
    <t>Electricity from Nuclear - Power GB</t>
  </si>
  <si>
    <t>Electricity from Geothermal - Power GB</t>
  </si>
  <si>
    <t>Electricity from Hydro RoR - Power GB</t>
  </si>
  <si>
    <t>Hydro RoR GB</t>
  </si>
  <si>
    <t>Electricity from Hydro Reservoirs - Power GB</t>
  </si>
  <si>
    <t>Electricity from Tide, Waves &amp; Ocean - Power GB</t>
  </si>
  <si>
    <t>Electricity from Onshore wind - Power GB</t>
  </si>
  <si>
    <t>Wind Onshore GB</t>
  </si>
  <si>
    <t>Electricity from Solar - Power GB</t>
  </si>
  <si>
    <t>Sun GB</t>
  </si>
  <si>
    <t>Electricity from Solar CSP - Power GB</t>
  </si>
  <si>
    <t>Electricity from Coal old - Power NO</t>
  </si>
  <si>
    <t>Electricity from Coal new - Power NO</t>
  </si>
  <si>
    <t>Electricity from Coal with CCS - Power NO</t>
  </si>
  <si>
    <t>Electricity from CCGT old - Power NO</t>
  </si>
  <si>
    <t>Electricity from CCGT - Power NO</t>
  </si>
  <si>
    <t>Electricity from GT - Power NO</t>
  </si>
  <si>
    <t>Electricity from Gas + CCS - Power NO</t>
  </si>
  <si>
    <t>Electricity from Oil - Power NO</t>
  </si>
  <si>
    <t>Electricity from Waste- Power NO</t>
  </si>
  <si>
    <t>Electricity from Biomass - Power NO</t>
  </si>
  <si>
    <t>Electricity from Biomass + CCS - Power NO</t>
  </si>
  <si>
    <t>Electricity from Nuclear - Power NO</t>
  </si>
  <si>
    <t>Electricity from Geothermal - Power NO</t>
  </si>
  <si>
    <t>Electricity from Hydro RoR - Power NO</t>
  </si>
  <si>
    <t>Hydro PS Natural Inflow NO</t>
  </si>
  <si>
    <t>Electricity from Hydro Reservoirs - Power NO</t>
  </si>
  <si>
    <t>Electricity from Tide, Waves &amp; Ocean - Power NO</t>
  </si>
  <si>
    <t>Electricity from Onshore wind - Power NO</t>
  </si>
  <si>
    <t>Wind Onshore NO</t>
  </si>
  <si>
    <t>Electricity from Solar - Power NO</t>
  </si>
  <si>
    <t>Sun NO</t>
  </si>
  <si>
    <t>Electricity from Solar CSP - Power NO</t>
  </si>
  <si>
    <t>Unidspatched</t>
  </si>
  <si>
    <t>Undispatched Electricity (VOLL) - Power NL</t>
  </si>
  <si>
    <t>Storage</t>
  </si>
  <si>
    <t>Compresed Air Aboveground Storage - Power NL</t>
  </si>
  <si>
    <t>Compresed Air Underground Storage - Power NL</t>
  </si>
  <si>
    <t>3 days [r]</t>
  </si>
  <si>
    <t>Battery Storage Li-ion - Power NL</t>
  </si>
  <si>
    <t>Import from DK - Power NL</t>
  </si>
  <si>
    <t>Import from DE - Power NL</t>
  </si>
  <si>
    <t>Import from GB - Power NL</t>
  </si>
  <si>
    <t>Import from NO - Power NL</t>
  </si>
  <si>
    <t>Import from DK - Power DE</t>
  </si>
  <si>
    <t>Import from NO - Power DE</t>
  </si>
  <si>
    <t>Import from NL - Power DE</t>
  </si>
  <si>
    <t>Import from GB - Power DE</t>
  </si>
  <si>
    <t>Import from DK - Power NO</t>
  </si>
  <si>
    <t>Import from DE - Power NO</t>
  </si>
  <si>
    <t>Import from GB - Power NO</t>
  </si>
  <si>
    <t>Import from NL - Power NO</t>
  </si>
  <si>
    <t>Import from DE - Power DK</t>
  </si>
  <si>
    <t>Import from NO - Power DK</t>
  </si>
  <si>
    <t>Import from NL - Power DK</t>
  </si>
  <si>
    <t>Import from GB - Power DK</t>
  </si>
  <si>
    <t>Import from NO - Power GB</t>
  </si>
  <si>
    <t>Import from NL - Power GB</t>
  </si>
  <si>
    <t>Import from DK - Power GB</t>
  </si>
  <si>
    <t>Import from DE - Power GB</t>
  </si>
  <si>
    <t>Import from EU - Power NL</t>
  </si>
  <si>
    <t>Import from EU - Power GB</t>
  </si>
  <si>
    <t>Import from EU - Power NO</t>
  </si>
  <si>
    <t>Import from EU - Power DK</t>
  </si>
  <si>
    <t>Import from EU - Power DE</t>
  </si>
  <si>
    <t>[102],[103]</t>
  </si>
  <si>
    <t>Import from Cluster NL5 - Power</t>
  </si>
  <si>
    <t>Import from Cluster DE1 - Power</t>
  </si>
  <si>
    <t>Import from NL - Power</t>
  </si>
  <si>
    <t>Import from GB - Power</t>
  </si>
  <si>
    <t>Import from NO - Power</t>
  </si>
  <si>
    <t>Import from DK - Power</t>
  </si>
  <si>
    <t>Import from DE - Power</t>
  </si>
  <si>
    <t>Transformer from LV  to HV - Power NL</t>
  </si>
  <si>
    <t>Transformer from HV to LV - Power NL</t>
  </si>
  <si>
    <t>Heat</t>
  </si>
  <si>
    <t>Heat LT Houses C-G</t>
  </si>
  <si>
    <t>Boiler Gas - LT Heat for Houses</t>
  </si>
  <si>
    <t>Boiler Gas wWood Stove - LT Heat for Houses</t>
  </si>
  <si>
    <t>District Heating - LT Heat for Houses</t>
  </si>
  <si>
    <t>Hybrid Heat Pump - LT Heat for Houses</t>
  </si>
  <si>
    <t>[77]</t>
  </si>
  <si>
    <t>Electric Heater - LT Heat for Houses</t>
  </si>
  <si>
    <t>[80][D]</t>
  </si>
  <si>
    <t>Boiler Hydrogen - LT Heat for Houses</t>
  </si>
  <si>
    <t>[79][D]</t>
  </si>
  <si>
    <t>Heat LT Houses A+,A,B</t>
  </si>
  <si>
    <t>Dummy C-G tech into A+,A,B - LT Heat for Houses</t>
  </si>
  <si>
    <t>Boiler Gas wSolar - LT Heat for Houses</t>
  </si>
  <si>
    <t>Electric Heater wSolar - LT Heat for Houses</t>
  </si>
  <si>
    <t>Electric Heat Pump Air - LT Heat for Houses</t>
  </si>
  <si>
    <t>BE shifting</t>
  </si>
  <si>
    <t>4 hours [q]</t>
  </si>
  <si>
    <t>[78]</t>
  </si>
  <si>
    <t>Electric Heat Pump GW - LT Heat for Houses</t>
  </si>
  <si>
    <t>[82]</t>
  </si>
  <si>
    <t>Heat LT Services</t>
  </si>
  <si>
    <t>Boiler Gas Standard - LT Heat for Services</t>
  </si>
  <si>
    <t>Boiler Gas HR107 - LT Heat for Services</t>
  </si>
  <si>
    <t>District Heating - LT Heat for Services</t>
  </si>
  <si>
    <t>Hybrid Heat Pump - LT Heat for Services</t>
  </si>
  <si>
    <t>Electric Heater - LT Heat for Services</t>
  </si>
  <si>
    <t>Electric Heat Pump Air - LT Heat for Services</t>
  </si>
  <si>
    <t>[81]</t>
  </si>
  <si>
    <t>Electric Heat Pump Soil - LT Heat for Services</t>
  </si>
  <si>
    <t>CHP Gas  - LT Heat for Services</t>
  </si>
  <si>
    <t>CHP flexible</t>
  </si>
  <si>
    <t>Natural Gas LD</t>
  </si>
  <si>
    <t>CHP H2 - LT Heat for Services</t>
  </si>
  <si>
    <t>Hydrogen LD</t>
  </si>
  <si>
    <t>Boiler Hydrogen - LT Heat for Services</t>
  </si>
  <si>
    <t>[79]</t>
  </si>
  <si>
    <t>Heat Network</t>
  </si>
  <si>
    <t>Heat LT Network</t>
  </si>
  <si>
    <t>Boiler Gas - LT Heat for Network</t>
  </si>
  <si>
    <t>Boiler Gas wCCS - LT Heat for Network</t>
  </si>
  <si>
    <t>Boiler Biomass - LT Heat for Network</t>
  </si>
  <si>
    <t>Boiler Biomass wCCS - LT Heat for Network</t>
  </si>
  <si>
    <t>Geothermal Gas HP - LT Heat for Network</t>
  </si>
  <si>
    <t>Hot water storage tank - LT Heat for Network</t>
  </si>
  <si>
    <t>1 year [y]</t>
  </si>
  <si>
    <t>Boiler Hydrogen - LT Heat for Network</t>
  </si>
  <si>
    <t>Heat LT Agriculture</t>
  </si>
  <si>
    <t>CHP Gas - LT Heat for Agriculture</t>
  </si>
  <si>
    <t>Boiler Gas - LT Heat for Agriculture</t>
  </si>
  <si>
    <t>Geothermal HP - LT Heat for Agriculture</t>
  </si>
  <si>
    <t>Shallow Soil Energy - LT Heat for Agriculture</t>
  </si>
  <si>
    <t>Boiler Biomass - LT Heat for Agriculture</t>
  </si>
  <si>
    <t>Boiler Hydrogen - LT Heat for Agriculture</t>
  </si>
  <si>
    <t>Heat HT Industry</t>
  </si>
  <si>
    <t>Boiler Gas - HT Heat for Industry</t>
  </si>
  <si>
    <t>[83]</t>
  </si>
  <si>
    <t>Boiler Gas wCCS - HT Heat for Industry</t>
  </si>
  <si>
    <t>Hybrid Boiler Gas - HT Heat for Industry</t>
  </si>
  <si>
    <t>Hybrid Boiler Gas wCCS - HT Heat for Industry</t>
  </si>
  <si>
    <t>Boiler Coal - HT Heat for Industry</t>
  </si>
  <si>
    <t>Boiler Coal wCCS - HT Heat for Industry</t>
  </si>
  <si>
    <t>Boiler Biomass - HT Heat for Industry</t>
  </si>
  <si>
    <t>Boiler Biomass wCCS - HT Heat for Industry</t>
  </si>
  <si>
    <t>CHP Gas - HT Heat for Industry</t>
  </si>
  <si>
    <t>Natural Gas HD</t>
  </si>
  <si>
    <t>CHP Gas wCCS - HT Heat for Industry</t>
  </si>
  <si>
    <t>CHP Coal - HT Heat for Industry</t>
  </si>
  <si>
    <t>Coal</t>
  </si>
  <si>
    <t>CHP Coal wCCS - HT Heat for Industry</t>
  </si>
  <si>
    <t>CHP BFG - LT Heat for Industry</t>
  </si>
  <si>
    <t>Blast Furnace Gas</t>
  </si>
  <si>
    <t>CHP Biomass - HT Heat for Industry</t>
  </si>
  <si>
    <t>Biomass</t>
  </si>
  <si>
    <t>CHP Biomass wCCS - HT Heat for Industry</t>
  </si>
  <si>
    <t>Direct Heating Electricity - HT Heat for Industry</t>
  </si>
  <si>
    <t>Boiler H2 - HT Heat for Industry</t>
  </si>
  <si>
    <t>Nuclear SMR Heat - HT Heat for Industry</t>
  </si>
  <si>
    <t>CHP Nuclear SMR - HT Heat for Industry</t>
  </si>
  <si>
    <t>Uranium</t>
  </si>
  <si>
    <t>Heat LT Industry</t>
  </si>
  <si>
    <t>Dummy HT tech into LT - LT Heat for Industry</t>
  </si>
  <si>
    <t>Heat Pump Gas - LT Heat for Industry</t>
  </si>
  <si>
    <t>Heat Pump Electricity - LT Heat for Industry</t>
  </si>
  <si>
    <t>Geothermal HP - LT Heat for Industry</t>
  </si>
  <si>
    <t>Co-Digestion Biomass - LT Heat for Industry</t>
  </si>
  <si>
    <t>Furnace Heat Industry</t>
  </si>
  <si>
    <t>Natural Gas Furnace - FH Industry</t>
  </si>
  <si>
    <t>Natural Gas Furnace wCCUS - FH Industry</t>
  </si>
  <si>
    <t>Biomass Furnace - FH Industry</t>
  </si>
  <si>
    <t>Biomass Furnace wCCUS - FH Industry</t>
  </si>
  <si>
    <t>Hydrogen Furnace - FH Industry</t>
  </si>
  <si>
    <t>Electric Furnace - FH Industry</t>
  </si>
  <si>
    <t>Fossil</t>
  </si>
  <si>
    <t>Fossil Secondary</t>
  </si>
  <si>
    <t>LPG</t>
  </si>
  <si>
    <t>Imported LPG - Refineries</t>
  </si>
  <si>
    <t>Naphtha</t>
  </si>
  <si>
    <t>Imported Naphtha - Refineries</t>
  </si>
  <si>
    <t>Fossil Based</t>
  </si>
  <si>
    <t>Road Fuel</t>
  </si>
  <si>
    <t>Deep cracking refinery - Refineries</t>
  </si>
  <si>
    <t>Deep cracking refinery wCCS - Refineries</t>
  </si>
  <si>
    <t>Basic cracking refinery - Refineries</t>
  </si>
  <si>
    <t>Basic cracking refinery wCCS - Refineries</t>
  </si>
  <si>
    <t>Koch refinery - Refineries</t>
  </si>
  <si>
    <t>Koch refinery wCCS - Refineries</t>
  </si>
  <si>
    <t>Imported Road Fuel - Refineries</t>
  </si>
  <si>
    <t>Kerosene</t>
  </si>
  <si>
    <t>Imported Kerosene - Refineries</t>
  </si>
  <si>
    <t>Fuel Oil</t>
  </si>
  <si>
    <t>Imported Fuel Oil - Refineries</t>
  </si>
  <si>
    <t>Other Oil Products</t>
  </si>
  <si>
    <t>Imported Other Oil Products - Refineries</t>
  </si>
  <si>
    <t>Renewable</t>
  </si>
  <si>
    <t>Bio Fuels</t>
  </si>
  <si>
    <t>Bio Naphtha</t>
  </si>
  <si>
    <t>Imported Bionaphtha - Refineries</t>
  </si>
  <si>
    <t>Bio Based</t>
  </si>
  <si>
    <t>Bio Ethanol</t>
  </si>
  <si>
    <t>Bioethanol from sugar fermentation - Refineries</t>
  </si>
  <si>
    <t>Bioethanol from starch fermentation - Refineries</t>
  </si>
  <si>
    <t>Bioethanol from cellulosic biomass trough hydrolisis and fermentation - Refineries</t>
  </si>
  <si>
    <t>Imported Bioethanol - Refineries</t>
  </si>
  <si>
    <t>Bio Diesel</t>
  </si>
  <si>
    <t>Biodiesel from FAME  - Refineries</t>
  </si>
  <si>
    <t>Biodiesel oriented hydro pyrolisis - Refineries</t>
  </si>
  <si>
    <t>[65]</t>
  </si>
  <si>
    <t>Imported Biodiesel - Refineries</t>
  </si>
  <si>
    <t>Bio Kerosene</t>
  </si>
  <si>
    <t>Biokerosene oriented hydro pyrolisis - Refineries</t>
  </si>
  <si>
    <t>Imported Biokerosene - Refineries</t>
  </si>
  <si>
    <t>[2],[7]</t>
  </si>
  <si>
    <t>Biokerosene from HEFA</t>
  </si>
  <si>
    <t>Synthetic</t>
  </si>
  <si>
    <t>Syn Diesel</t>
  </si>
  <si>
    <t>Syndiesel oriented Fischer Tropsch - Refineries</t>
  </si>
  <si>
    <t>[61]</t>
  </si>
  <si>
    <t>Syndiesel oriented methanol to fuels - Refineries</t>
  </si>
  <si>
    <t>[64], [96]</t>
  </si>
  <si>
    <t>Syn Kerosene</t>
  </si>
  <si>
    <t>Synkerosene oriented Fischer Tropsch - Refineries</t>
  </si>
  <si>
    <t>Synkerosene oriented methanol to fuels - Refineries</t>
  </si>
  <si>
    <t>E-Kerosene</t>
  </si>
  <si>
    <t>E-Kerosene oriented Fischer Tropsch incl. RWGS</t>
  </si>
  <si>
    <t>E-Kerosene oriented methanol to fuels incl. methanol production</t>
  </si>
  <si>
    <t>Syngas</t>
  </si>
  <si>
    <t>Syngas from biomass gasification - Refineries</t>
  </si>
  <si>
    <t>[66], [99]</t>
  </si>
  <si>
    <t>Syngas from CO2 and H2 RWGS - Refineries</t>
  </si>
  <si>
    <t>[60]</t>
  </si>
  <si>
    <t>Syngas from SOEC  electrolysis - Refineries</t>
  </si>
  <si>
    <t>[63]</t>
  </si>
  <si>
    <t>Syngas from SMR</t>
  </si>
  <si>
    <t>[98]</t>
  </si>
  <si>
    <t>Methanol</t>
  </si>
  <si>
    <t>Methanol from syngas - Refineries</t>
  </si>
  <si>
    <t>[62], [100]</t>
  </si>
  <si>
    <t>Methanol direct synthesis from CO2 and H2 - Refineries</t>
  </si>
  <si>
    <t>[62]</t>
  </si>
  <si>
    <t>E-Methanol direct synthesis from CO2 and H2 - Refineries</t>
  </si>
  <si>
    <t>Final Gas</t>
  </si>
  <si>
    <t>Gas Extraction - Final Gas</t>
  </si>
  <si>
    <t>[GWh/d]</t>
  </si>
  <si>
    <t>Methane from Hydrogen - Final Gas</t>
  </si>
  <si>
    <t>Fossil Primary</t>
  </si>
  <si>
    <t>Imported Natural Gas - Final Gas</t>
  </si>
  <si>
    <t>Daily dispatch</t>
  </si>
  <si>
    <t>[2],[50]</t>
  </si>
  <si>
    <t>LNG decompression station - Final Gas</t>
  </si>
  <si>
    <t>Natural Gas HD EU</t>
  </si>
  <si>
    <t>Natural Gas EU</t>
  </si>
  <si>
    <t>Small scale storage buffer - Final Gas</t>
  </si>
  <si>
    <t>Gas buffer</t>
  </si>
  <si>
    <t>Large scale storage buffer - Final Gas</t>
  </si>
  <si>
    <t>Internal Gas Flow</t>
  </si>
  <si>
    <t>LD to HD compressor - Final Gas</t>
  </si>
  <si>
    <t>Gas from Manure Digestion - Final Gas</t>
  </si>
  <si>
    <t>Gas from Manure-Starch Co-Digestion - Final Gas</t>
  </si>
  <si>
    <t>Gas from Solid Biomass Gasification - Final Gas</t>
  </si>
  <si>
    <t>Gas from Solid Biomass Gasification wCCS - Final Gas</t>
  </si>
  <si>
    <t>HD to LD compressor - Final Gas</t>
  </si>
  <si>
    <t>Natural Gas LNG</t>
  </si>
  <si>
    <t>Imported LNG - Final Gas</t>
  </si>
  <si>
    <t>Hydrogen</t>
  </si>
  <si>
    <t>Hydrogen HD</t>
  </si>
  <si>
    <t>Gas Reforming - Hydrogen Production</t>
  </si>
  <si>
    <t>[2], [98]</t>
  </si>
  <si>
    <t>Gas Reforming wCCS - Hydrogen Production</t>
  </si>
  <si>
    <t>Nuclear Based</t>
  </si>
  <si>
    <t>Nuclear Gen IV - Hydrogen Production</t>
  </si>
  <si>
    <t>[48]</t>
  </si>
  <si>
    <t>Alkalyne Electrolyzer - Hydrogen Production</t>
  </si>
  <si>
    <t>[GWe]</t>
  </si>
  <si>
    <t>[69]</t>
  </si>
  <si>
    <t>PEM Electrolyzer - Hydrogen Production</t>
  </si>
  <si>
    <t>[70]</t>
  </si>
  <si>
    <t>Solid Oxide Electrolyzer - Hydrogen Production</t>
  </si>
  <si>
    <t>[71]</t>
  </si>
  <si>
    <t>Small scale storage buffer - Hydrogen Production</t>
  </si>
  <si>
    <t>Large scale storage buffer - Hydrogen Production</t>
  </si>
  <si>
    <t>Imported Hydrogen</t>
  </si>
  <si>
    <t>Imported Hydrogen (liquid) - Hydrogen Production</t>
  </si>
  <si>
    <t>Exported Hydrogen</t>
  </si>
  <si>
    <t>Exported Hydrogen - Hydrogen Production</t>
  </si>
  <si>
    <t>Imported Hydrogen  (pipeline) - Hydrogen Production</t>
  </si>
  <si>
    <t>Internal Hydrogen Flow</t>
  </si>
  <si>
    <t>LD to HD compressor - Hydrogen Production</t>
  </si>
  <si>
    <t>HD to LD compressor - Hydrogen Production</t>
  </si>
  <si>
    <t>Ammonia</t>
  </si>
  <si>
    <t>Haber Bosch with H2 from SMR - Ammonia Production</t>
  </si>
  <si>
    <t>[54]</t>
  </si>
  <si>
    <t>Haber Bosch with H2 from SMR wCCUS - Ammonia Production</t>
  </si>
  <si>
    <t>Haber Bosch with external H2 - Ammonia Production</t>
  </si>
  <si>
    <t>Haber Bosch with renewable external H2 - Ammonia Production</t>
  </si>
  <si>
    <t>Haber Bosch with electrolyzer - Ammonia Production</t>
  </si>
  <si>
    <t>Solid State Ammonia Synthesis - Ammonia Production</t>
  </si>
  <si>
    <t>Imported Ammonia</t>
  </si>
  <si>
    <t>Imported Ammonia - Ammonia Production</t>
  </si>
  <si>
    <t>Final Biomass</t>
  </si>
  <si>
    <t>Biomass from wood - Final Biomass</t>
  </si>
  <si>
    <t>Biomass from grasscrops - Final Biomass</t>
  </si>
  <si>
    <t>Biomass from agriculture residues - Final Biomass</t>
  </si>
  <si>
    <t>Biomass EU</t>
  </si>
  <si>
    <t>Imported Coal</t>
  </si>
  <si>
    <t>Coal EU</t>
  </si>
  <si>
    <t>Crude Oil</t>
  </si>
  <si>
    <t>Imported Crude Oil</t>
  </si>
  <si>
    <t>Oil EU</t>
  </si>
  <si>
    <t>National Natural Gas</t>
  </si>
  <si>
    <t>Nuclear</t>
  </si>
  <si>
    <t>Imported Uranium NL</t>
  </si>
  <si>
    <t>Uranium EU</t>
  </si>
  <si>
    <t>Imported Uranium EU</t>
  </si>
  <si>
    <t>Waste</t>
  </si>
  <si>
    <t>Municipal Waste NL</t>
  </si>
  <si>
    <t>Municipal Waste EU</t>
  </si>
  <si>
    <t>Plastic Waste</t>
  </si>
  <si>
    <t>Plastic Waste NL</t>
  </si>
  <si>
    <t>Wood</t>
  </si>
  <si>
    <t>Wood (crops, and others)</t>
  </si>
  <si>
    <t>[73]</t>
  </si>
  <si>
    <t>Imported Wood EU</t>
  </si>
  <si>
    <t>Imported Wood EU2</t>
  </si>
  <si>
    <t>Imported Wood America</t>
  </si>
  <si>
    <t>Grasscrops</t>
  </si>
  <si>
    <t>Grasscrops EU</t>
  </si>
  <si>
    <t>Dry organic matter</t>
  </si>
  <si>
    <t>Wet organic matter</t>
  </si>
  <si>
    <t>Wet organic matter EU</t>
  </si>
  <si>
    <t>Manure</t>
  </si>
  <si>
    <t>Sugars</t>
  </si>
  <si>
    <t>Starch</t>
  </si>
  <si>
    <t>Vegetable Oil</t>
  </si>
  <si>
    <t>Imported Vegetable Oil</t>
  </si>
  <si>
    <t>Wind</t>
  </si>
  <si>
    <t>Wind Energy</t>
  </si>
  <si>
    <t>Wind Energy EU</t>
  </si>
  <si>
    <t>Solar</t>
  </si>
  <si>
    <t>Solar Energy EU</t>
  </si>
  <si>
    <t>Solar Energy</t>
  </si>
  <si>
    <t>Ambient</t>
  </si>
  <si>
    <t>Ambient Energy</t>
  </si>
  <si>
    <t>Geothermal</t>
  </si>
  <si>
    <t>Geothermal Energy EU</t>
  </si>
  <si>
    <t>Geothermal Energy</t>
  </si>
  <si>
    <t>Solar Heat</t>
  </si>
  <si>
    <t>Imported material</t>
  </si>
  <si>
    <t>DRI</t>
  </si>
  <si>
    <t>Imported DRI briquettes</t>
  </si>
  <si>
    <t>[Mton_DRI/y]</t>
  </si>
  <si>
    <t>Steel scrap</t>
  </si>
  <si>
    <t>Imported or purchased steel scrap</t>
  </si>
  <si>
    <t>[Mton_steelscrap/y]</t>
  </si>
  <si>
    <t>CO2</t>
  </si>
  <si>
    <t>Emitted neGHG - Residential - CO2</t>
  </si>
  <si>
    <t>MACC Component 1 - neGHG CO2 Other</t>
  </si>
  <si>
    <t>CH4</t>
  </si>
  <si>
    <t>Emitted neGHG - Services - CH4</t>
  </si>
  <si>
    <t>MACC Component 1 - neGHG CH4 Other</t>
  </si>
  <si>
    <t>Emitted neGHG - Agriculture - CO2</t>
  </si>
  <si>
    <t>Emitted neGHG - Agriculture - CH4</t>
  </si>
  <si>
    <t>MACC Component 1 - neGHG CH4 Enteric Fermentation</t>
  </si>
  <si>
    <t>MACC Component 2 - neGHG CH4 Enteric Fermentation</t>
  </si>
  <si>
    <t>MACC Component 3 - neGHG CH4 Enteric Fermentation</t>
  </si>
  <si>
    <t>MACC Component 1 - neGHG CH4 Manure Management</t>
  </si>
  <si>
    <t>MACC Component 2 - neGHG CH4 Manure Management</t>
  </si>
  <si>
    <t>N2O</t>
  </si>
  <si>
    <t>Emitted neGHG - Agriculture - N2O</t>
  </si>
  <si>
    <t>MACC Component 1 - neGHG N2O Fertilizer</t>
  </si>
  <si>
    <t>MACC Component 2 - neGHG N2O Fertilizer</t>
  </si>
  <si>
    <t>MACC Component 3 - neGHG N2O Fertilizer</t>
  </si>
  <si>
    <t>MACC Component 1 - neGHG N2O Manure Management</t>
  </si>
  <si>
    <t>MACC Component 2 - neGHG N2O Manure Management</t>
  </si>
  <si>
    <t>MACC Component 3 - neGHG N2O Manure Management</t>
  </si>
  <si>
    <t>MACC Component 1 - neGHG N2O Other</t>
  </si>
  <si>
    <t>Emitted neGHG - Industry - CO2</t>
  </si>
  <si>
    <t>Emitted neGHG - Industry - CH4</t>
  </si>
  <si>
    <t>Emitted neGHG - Industry - N2O</t>
  </si>
  <si>
    <t>F-gas</t>
  </si>
  <si>
    <t>Emitted neGHG - Industry - F-gas</t>
  </si>
  <si>
    <t>MACC Component 1 - neGHG F-gas Refrigerator</t>
  </si>
  <si>
    <t>MACC Component 2 - neGHG F-gas Refrigerator</t>
  </si>
  <si>
    <t>MACC Component 1 - neGHG F-gas Other</t>
  </si>
  <si>
    <t>Emitted neGHG - Transport - CH4</t>
  </si>
  <si>
    <t>Emitted neGHG - Transport - N2O</t>
  </si>
  <si>
    <t>Emitted neGHG - Transport - F-gas</t>
  </si>
  <si>
    <t>Emitted neGHG - LULUCF - CO2</t>
  </si>
  <si>
    <t>CCUS Storage</t>
  </si>
  <si>
    <t>CO2 CCUS Network</t>
  </si>
  <si>
    <t>CO2 Storage</t>
  </si>
  <si>
    <t>[Mton_CO2/y]</t>
  </si>
  <si>
    <t>CCUS</t>
  </si>
  <si>
    <t>CO2 from Direct Air Capture under ETS scheme</t>
  </si>
  <si>
    <t>CO2 from Direct Air Capture outside ETS scheme</t>
  </si>
  <si>
    <t>Small scale storage buffer - CCUS Network</t>
  </si>
  <si>
    <t>[kton_CO2/d]</t>
  </si>
  <si>
    <t>National ETS</t>
  </si>
  <si>
    <t>CO2 Air ETS</t>
  </si>
  <si>
    <t>CO2 ETS quota</t>
  </si>
  <si>
    <t>CO2 Air ETS DE</t>
  </si>
  <si>
    <t>CO2 ETS quota DE</t>
  </si>
  <si>
    <t>CO2 Air ETS DK</t>
  </si>
  <si>
    <t>CO2 ETS quota DK</t>
  </si>
  <si>
    <t>CO2 Air ETS GB</t>
  </si>
  <si>
    <t>CO2 ETS quota GB</t>
  </si>
  <si>
    <t>CO2 Air ETS NO</t>
  </si>
  <si>
    <t>CO2 ETS quota NO</t>
  </si>
  <si>
    <t>National nETS</t>
  </si>
  <si>
    <t>CO2 Air n-ETS</t>
  </si>
  <si>
    <t>CO2 Emission non-ETS</t>
  </si>
  <si>
    <t>CO2 Air Int. Transport</t>
  </si>
  <si>
    <t>CO2 Emission Int. Transport</t>
  </si>
  <si>
    <t>Scope 3</t>
  </si>
  <si>
    <t>CO2 Air Feedstock end of lifetime</t>
  </si>
  <si>
    <t>CO2 Emission Feedstock</t>
  </si>
  <si>
    <t>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t>
  </si>
  <si>
    <t>CO2 Removal</t>
  </si>
  <si>
    <t>CO2 used from CCUS network</t>
  </si>
  <si>
    <t>Accounted Embodied CO2</t>
  </si>
  <si>
    <t>Feedstock Carbon</t>
  </si>
  <si>
    <t>Other ETS emission (process emission)</t>
  </si>
  <si>
    <t>Other non-ETS emission forms</t>
  </si>
  <si>
    <t>ETS status</t>
  </si>
  <si>
    <t>Emission node</t>
  </si>
  <si>
    <t>International emissions</t>
  </si>
  <si>
    <t>Other Transport</t>
  </si>
  <si>
    <t>Syn Naphtha</t>
  </si>
  <si>
    <t>Renewable H2 Credit</t>
  </si>
  <si>
    <t>Plastic pyrolysis oil</t>
  </si>
  <si>
    <t>Wood EU</t>
  </si>
  <si>
    <t>Dry organic matter EU</t>
  </si>
  <si>
    <t>Renewable CO2 Credit</t>
  </si>
  <si>
    <t>FORMULA!</t>
  </si>
  <si>
    <t>no AIMMS</t>
  </si>
  <si>
    <t xml:space="preserve">        </t>
  </si>
  <si>
    <t>[Mton_CO2/UoA]</t>
  </si>
  <si>
    <t>[t/f]</t>
  </si>
  <si>
    <t>[node]</t>
  </si>
  <si>
    <t>[9]</t>
  </si>
  <si>
    <t>[1],[35]</t>
  </si>
  <si>
    <t>[1],[36],[39]</t>
  </si>
  <si>
    <t>[51],[93]</t>
  </si>
  <si>
    <t>[C]</t>
  </si>
  <si>
    <t>[59],[36],[C]</t>
  </si>
  <si>
    <t>[87],[C]</t>
  </si>
  <si>
    <t>[87],[89],[C]</t>
  </si>
  <si>
    <t>[72],[74],[C]</t>
  </si>
  <si>
    <t>[1], [36]</t>
  </si>
  <si>
    <t>[41]</t>
  </si>
  <si>
    <t>[42]</t>
  </si>
  <si>
    <t>[2],[30]</t>
  </si>
  <si>
    <t>[2],[46]</t>
  </si>
  <si>
    <t>[2],[47]</t>
  </si>
  <si>
    <t>[64]</t>
  </si>
  <si>
    <t>[66]</t>
  </si>
  <si>
    <t>=VLOOKUP($A564,Technologies!$A$7:$H$692,7,FALSE)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</si>
</sst>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 #,##0.00_-;_-* &quot;-&quot;??_-;_-@_-"/>
    <numFmt numFmtId="165" formatCode="0.00;\-0.00;;@"/>
    <numFmt numFmtId="166" formatCode="0;\-0;;@"/>
    <numFmt numFmtId="167" formatCode="0.00_ ;\-0.00\ "/>
    <numFmt numFmtId="168" formatCode="0.0"/>
    <numFmt numFmtId="169" formatCode="0.000"/>
    <numFmt numFmtId="170" formatCode="0.00;\-0.00;"/>
    <numFmt numFmtId="171" formatCode="_ * #,##0.00_ ;_ * \-#,##0.00_ ;_ * &quot;-&quot;??_ ;_ @_ "/>
    <numFmt numFmtId="172" formatCode="0.000;\-0.000;;@"/>
    <numFmt numFmtId="173" formatCode="0.0000"/>
    <numFmt numFmtId="174" formatCode="_-* #,##0.00\ _€_-;\-* #,##0.00\ _€_-;_-* &quot;-&quot;??\ _€_-;_-@_-"/>
  </numFmts>
  <fonts count="32"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11"/>
      <color rgb="FFFFFF00"/>
      <name val="Aptos Narrow"/>
      <family val="2"/>
      <scheme val="minor"/>
    </font>
    <font>
      <sz val="11"/>
      <color theme="5" tint="-0.499984740745262"/>
      <name val="Aptos Narrow"/>
      <family val="2"/>
      <scheme val="minor"/>
    </font>
    <font>
      <sz val="11"/>
      <color theme="3" tint="-0.499984740745262"/>
      <name val="Aptos Narrow"/>
      <family val="2"/>
      <scheme val="minor"/>
    </font>
    <font>
      <sz val="11"/>
      <color theme="1" tint="0.249977111117893"/>
      <name val="Aptos Narrow"/>
      <family val="2"/>
      <scheme val="minor"/>
    </font>
    <font>
      <sz val="11"/>
      <color theme="9" tint="-0.499984740745262"/>
      <name val="Aptos Narrow"/>
      <family val="2"/>
      <scheme val="minor"/>
    </font>
    <font>
      <sz val="11"/>
      <color theme="4" tint="-0.499984740745262"/>
      <name val="Aptos Narrow"/>
      <family val="2"/>
      <scheme val="minor"/>
    </font>
    <font>
      <sz val="11"/>
      <color rgb="FF660066"/>
      <name val="Aptos Narrow"/>
      <family val="2"/>
      <scheme val="minor"/>
    </font>
    <font>
      <sz val="11"/>
      <color rgb="FFC00000"/>
      <name val="Aptos Narrow"/>
      <family val="2"/>
      <scheme val="minor"/>
    </font>
    <font>
      <sz val="11"/>
      <color theme="7" tint="-0.499984740745262"/>
      <name val="Aptos Narrow"/>
      <family val="2"/>
      <scheme val="minor"/>
    </font>
    <font>
      <sz val="11"/>
      <color rgb="FF008080"/>
      <name val="Aptos Narrow"/>
      <family val="2"/>
      <scheme val="minor"/>
    </font>
    <font>
      <sz val="11"/>
      <color theme="8" tint="-0.499984740745262"/>
      <name val="Aptos Narrow"/>
      <family val="2"/>
      <scheme val="minor"/>
    </font>
    <font>
      <sz val="11"/>
      <color theme="0" tint="-0.499984740745262"/>
      <name val="Aptos Narrow"/>
      <family val="2"/>
      <scheme val="minor"/>
    </font>
    <font>
      <sz val="11"/>
      <color rgb="FFCC0066"/>
      <name val="Aptos Narrow"/>
      <family val="2"/>
      <scheme val="minor"/>
    </font>
    <font>
      <sz val="11"/>
      <color theme="5"/>
      <name val="Aptos Narrow"/>
      <family val="2"/>
      <scheme val="minor"/>
    </font>
    <font>
      <sz val="11"/>
      <color rgb="FF7F6000"/>
      <name val="Calibri"/>
      <family val="2"/>
    </font>
    <font>
      <sz val="11"/>
      <color rgb="FF7F6000"/>
      <name val="Aptos Narrow"/>
      <family val="2"/>
      <scheme val="minor"/>
    </font>
    <font>
      <sz val="11"/>
      <color theme="1" tint="0.249977111117893"/>
      <name val="Calibri"/>
      <family val="2"/>
    </font>
    <font>
      <sz val="11"/>
      <color rgb="FF3F3F3F"/>
      <name val="Calibri"/>
      <family val="2"/>
    </font>
    <font>
      <sz val="11"/>
      <name val="Aptos Narrow"/>
      <family val="2"/>
      <scheme val="minor"/>
    </font>
    <font>
      <sz val="11"/>
      <color rgb="FF091D23"/>
      <name val="Arial"/>
      <family val="2"/>
    </font>
    <font>
      <sz val="11"/>
      <color rgb="FF000000"/>
      <name val="Aptos Narrow"/>
      <family val="2"/>
      <scheme val="minor"/>
    </font>
    <font>
      <sz val="11"/>
      <color rgb="FF663300"/>
      <name val="Aptos Narrow"/>
      <family val="2"/>
      <scheme val="minor"/>
    </font>
    <font>
      <sz val="8"/>
      <name val="Aptos Narrow"/>
      <family val="2"/>
      <scheme val="minor"/>
    </font>
    <font>
      <b/>
      <u/>
      <sz val="11"/>
      <color theme="1"/>
      <name val="Aptos Narrow"/>
      <family val="2"/>
      <scheme val="minor"/>
    </font>
    <font>
      <b/>
      <sz val="11"/>
      <color rgb="FF3F3F3F"/>
      <name val="Calibri"/>
      <family val="2"/>
    </font>
    <font>
      <sz val="11"/>
      <color theme="0"/>
      <name val="Calibri"/>
      <family val="2"/>
    </font>
    <font>
      <b/>
      <i/>
      <sz val="11"/>
      <color theme="1"/>
      <name val="Aptos Narrow"/>
      <family val="2"/>
      <scheme val="minor"/>
    </font>
  </fonts>
  <fills count="76">
    <fill>
      <patternFill patternType="none"/>
    </fill>
    <fill>
      <patternFill patternType="gray125"/>
    </fill>
    <fill>
      <patternFill patternType="solid">
        <fgColor rgb="FFBA8CDC"/>
        <bgColor indexed="64"/>
      </patternFill>
    </fill>
    <fill>
      <patternFill patternType="solid">
        <fgColor rgb="FFFF0000"/>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499984740745262"/>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rgb="FF660066"/>
        <bgColor indexed="64"/>
      </patternFill>
    </fill>
    <fill>
      <patternFill patternType="solid">
        <fgColor rgb="FFC00000"/>
        <bgColor indexed="64"/>
      </patternFill>
    </fill>
    <fill>
      <patternFill patternType="solid">
        <fgColor theme="7" tint="-0.499984740745262"/>
        <bgColor indexed="64"/>
      </patternFill>
    </fill>
    <fill>
      <patternFill patternType="solid">
        <fgColor rgb="FF003300"/>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rgb="FF17BB90"/>
        <bgColor indexed="64"/>
      </patternFill>
    </fill>
    <fill>
      <patternFill patternType="solid">
        <fgColor rgb="FF5757FF"/>
        <bgColor indexed="64"/>
      </patternFill>
    </fill>
    <fill>
      <patternFill patternType="solid">
        <fgColor rgb="FFCC0066"/>
        <bgColor indexed="64"/>
      </patternFill>
    </fill>
    <fill>
      <patternFill patternType="solid">
        <fgColor theme="1" tint="0.34998626667073579"/>
        <bgColor indexed="64"/>
      </patternFill>
    </fill>
    <fill>
      <patternFill patternType="solid">
        <fgColor theme="3" tint="-0.24997711111789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rgb="FF990099"/>
        <bgColor indexed="64"/>
      </patternFill>
    </fill>
    <fill>
      <patternFill patternType="solid">
        <fgColor theme="7" tint="-0.249977111117893"/>
        <bgColor indexed="64"/>
      </patternFill>
    </fill>
    <fill>
      <patternFill patternType="solid">
        <fgColor rgb="FF008080"/>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rgb="FF1BDBA9"/>
        <bgColor indexed="64"/>
      </patternFill>
    </fill>
    <fill>
      <patternFill patternType="solid">
        <fgColor rgb="FF4747FF"/>
        <bgColor indexed="64"/>
      </patternFill>
    </fill>
    <fill>
      <patternFill patternType="solid">
        <fgColor rgb="FFFF0066"/>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CFF"/>
        <bgColor indexed="64"/>
      </patternFill>
    </fill>
    <fill>
      <patternFill patternType="solid">
        <fgColor rgb="FFFFC1C1"/>
        <bgColor indexed="64"/>
      </patternFill>
    </fill>
    <fill>
      <patternFill patternType="solid">
        <fgColor theme="7" tint="0.59999389629810485"/>
        <bgColor indexed="64"/>
      </patternFill>
    </fill>
    <fill>
      <patternFill patternType="solid">
        <fgColor rgb="FF7DFFDD"/>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rgb="FF00F4EE"/>
        <bgColor indexed="64"/>
      </patternFill>
    </fill>
    <fill>
      <patternFill patternType="solid">
        <fgColor rgb="FF9B9BFF"/>
        <bgColor indexed="64"/>
      </patternFill>
    </fill>
    <fill>
      <patternFill patternType="solid">
        <fgColor rgb="FFFF99CC"/>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E7FF"/>
        <bgColor indexed="64"/>
      </patternFill>
    </fill>
    <fill>
      <patternFill patternType="solid">
        <fgColor rgb="FFFFDDDD"/>
        <bgColor indexed="64"/>
      </patternFill>
    </fill>
    <fill>
      <patternFill patternType="solid">
        <fgColor theme="7" tint="0.79998168889431442"/>
        <bgColor indexed="64"/>
      </patternFill>
    </fill>
    <fill>
      <patternFill patternType="solid">
        <fgColor rgb="FFD1FFF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B3FFFF"/>
        <bgColor indexed="64"/>
      </patternFill>
    </fill>
    <fill>
      <patternFill patternType="solid">
        <fgColor rgb="FFD1D1FF"/>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E598"/>
        <bgColor rgb="FFFFE598"/>
      </patternFill>
    </fill>
    <fill>
      <patternFill patternType="solid">
        <fgColor theme="0" tint="-0.249977111117893"/>
        <bgColor indexed="64"/>
      </patternFill>
    </fill>
    <fill>
      <patternFill patternType="solid">
        <fgColor rgb="FFFEF2CB"/>
        <bgColor rgb="FFFEF2CB"/>
      </patternFill>
    </fill>
    <fill>
      <patternFill patternType="solid">
        <fgColor rgb="FFFFFF00"/>
        <bgColor rgb="FFF2F2F2"/>
      </patternFill>
    </fill>
    <fill>
      <patternFill patternType="solid">
        <fgColor rgb="FFF2F2F2"/>
        <bgColor rgb="FFF2F2F2"/>
      </patternFill>
    </fill>
    <fill>
      <patternFill patternType="solid">
        <fgColor rgb="FFFFFF00"/>
        <bgColor rgb="FFD8D8D8"/>
      </patternFill>
    </fill>
    <fill>
      <patternFill patternType="solid">
        <fgColor rgb="FFFFFFFF"/>
        <bgColor indexed="64"/>
      </patternFill>
    </fill>
    <fill>
      <patternFill patternType="solid">
        <fgColor rgb="FF663300"/>
        <bgColor indexed="64"/>
      </patternFill>
    </fill>
    <fill>
      <patternFill patternType="solid">
        <fgColor theme="7" tint="0.39997558519241921"/>
        <bgColor indexed="64"/>
      </patternFill>
    </fill>
    <fill>
      <patternFill patternType="solid">
        <fgColor rgb="FF76EECF"/>
        <bgColor indexed="64"/>
      </patternFill>
    </fill>
    <fill>
      <patternFill patternType="solid">
        <fgColor rgb="FF996633"/>
        <bgColor indexed="64"/>
      </patternFill>
    </fill>
    <fill>
      <patternFill patternType="solid">
        <fgColor rgb="FFD9B28B"/>
        <bgColor indexed="64"/>
      </patternFill>
    </fill>
    <fill>
      <patternFill patternType="solid">
        <fgColor rgb="FFE7CFB7"/>
        <bgColor indexed="64"/>
      </patternFill>
    </fill>
    <fill>
      <patternFill patternType="solid">
        <fgColor rgb="FFFFA3D1"/>
        <bgColor indexed="64"/>
      </patternFill>
    </fill>
    <fill>
      <patternFill patternType="solid">
        <fgColor theme="0" tint="-0.499984740745262"/>
        <bgColor indexed="64"/>
      </patternFill>
    </fill>
    <fill>
      <patternFill patternType="solid">
        <fgColor theme="7"/>
        <bgColor rgb="FFD8D8D8"/>
      </patternFill>
    </fill>
    <fill>
      <patternFill patternType="solid">
        <fgColor theme="7"/>
        <bgColor rgb="FFF2F2F2"/>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5" tint="-0.499984740745262"/>
      </right>
      <top/>
      <bottom/>
      <diagonal/>
    </border>
    <border>
      <left style="thin">
        <color theme="5" tint="-0.499984740745262"/>
      </left>
      <right style="thin">
        <color rgb="FF663300"/>
      </right>
      <top/>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indexed="64"/>
      </top>
      <bottom/>
      <diagonal/>
    </border>
  </borders>
  <cellStyleXfs count="3">
    <xf numFmtId="0" fontId="0" fillId="0" borderId="0"/>
    <xf numFmtId="164" fontId="1" fillId="0" borderId="0" applyFont="0" applyFill="0" applyBorder="0" applyAlignment="0" applyProtection="0"/>
    <xf numFmtId="171" fontId="1" fillId="0" borderId="0" applyFont="0" applyFill="0" applyBorder="0" applyAlignment="0" applyProtection="0"/>
  </cellStyleXfs>
  <cellXfs count="324">
    <xf numFmtId="0" fontId="0" fillId="0" borderId="0" xfId="0"/>
    <xf numFmtId="0" fontId="0" fillId="2" borderId="0" xfId="0" applyFill="1"/>
    <xf numFmtId="49" fontId="0" fillId="2" borderId="0" xfId="0" applyNumberFormat="1" applyFill="1"/>
    <xf numFmtId="0" fontId="0" fillId="3" borderId="0" xfId="0" applyFill="1"/>
    <xf numFmtId="49" fontId="0" fillId="3" borderId="0" xfId="0" applyNumberFormat="1" applyFill="1"/>
    <xf numFmtId="0" fontId="0" fillId="4" borderId="0" xfId="0" applyFill="1"/>
    <xf numFmtId="0" fontId="4" fillId="5" borderId="0" xfId="0" applyFont="1" applyFill="1" applyAlignment="1">
      <alignment horizontal="center"/>
    </xf>
    <xf numFmtId="0" fontId="4" fillId="17" borderId="0" xfId="0" applyFont="1" applyFill="1" applyAlignment="1">
      <alignment horizontal="center" vertical="center"/>
    </xf>
    <xf numFmtId="0" fontId="4" fillId="18" borderId="0" xfId="0" applyFont="1" applyFill="1" applyAlignment="1">
      <alignment horizontal="center" vertical="center" wrapText="1"/>
    </xf>
    <xf numFmtId="49" fontId="4" fillId="18" borderId="0" xfId="0" applyNumberFormat="1" applyFont="1" applyFill="1" applyAlignment="1">
      <alignment horizontal="center" vertical="center" wrapText="1"/>
    </xf>
    <xf numFmtId="0" fontId="4" fillId="3" borderId="0" xfId="0" applyFont="1" applyFill="1" applyAlignment="1">
      <alignment horizontal="center" vertical="center" wrapText="1"/>
    </xf>
    <xf numFmtId="0" fontId="4" fillId="19" borderId="0" xfId="0" applyFont="1" applyFill="1" applyAlignment="1">
      <alignment horizontal="center" vertical="center" wrapText="1"/>
    </xf>
    <xf numFmtId="0" fontId="5" fillId="19" borderId="0" xfId="0" applyFont="1" applyFill="1" applyAlignment="1">
      <alignment horizontal="center" vertical="center" wrapText="1"/>
    </xf>
    <xf numFmtId="0" fontId="4" fillId="20" borderId="0" xfId="0" applyFont="1" applyFill="1" applyAlignment="1">
      <alignment horizontal="center" vertical="center" wrapText="1"/>
    </xf>
    <xf numFmtId="0" fontId="4" fillId="21" borderId="0" xfId="0" applyFont="1" applyFill="1" applyAlignment="1">
      <alignment horizontal="center" vertical="center" wrapText="1"/>
    </xf>
    <xf numFmtId="0" fontId="4" fillId="22" borderId="0" xfId="0" applyFont="1" applyFill="1" applyAlignment="1">
      <alignment horizontal="center" vertical="center" wrapText="1"/>
    </xf>
    <xf numFmtId="0" fontId="4" fillId="23" borderId="0" xfId="0" applyFont="1" applyFill="1" applyAlignment="1">
      <alignment horizontal="center" vertical="center" wrapText="1"/>
    </xf>
    <xf numFmtId="0" fontId="4" fillId="24" borderId="0" xfId="0" applyFont="1" applyFill="1" applyAlignment="1">
      <alignment horizontal="center" vertical="center" wrapText="1"/>
    </xf>
    <xf numFmtId="0" fontId="4" fillId="25" borderId="0" xfId="0" applyFont="1" applyFill="1" applyAlignment="1">
      <alignment horizontal="center" vertical="center" wrapText="1"/>
    </xf>
    <xf numFmtId="0" fontId="4" fillId="19" borderId="0" xfId="0" applyFont="1" applyFill="1" applyAlignment="1">
      <alignment horizontal="center"/>
    </xf>
    <xf numFmtId="0" fontId="4" fillId="3" borderId="0" xfId="0" applyFont="1" applyFill="1" applyAlignment="1">
      <alignment horizontal="center"/>
    </xf>
    <xf numFmtId="0" fontId="4" fillId="23" borderId="0" xfId="0" applyFont="1" applyFill="1" applyAlignment="1">
      <alignment horizontal="center"/>
    </xf>
    <xf numFmtId="0" fontId="6" fillId="3" borderId="0" xfId="0" applyFont="1" applyFill="1" applyAlignment="1">
      <alignment horizontal="center" vertical="center"/>
    </xf>
    <xf numFmtId="0" fontId="6" fillId="26" borderId="0" xfId="0" applyFont="1" applyFill="1" applyAlignment="1">
      <alignment horizontal="center" vertical="center"/>
    </xf>
    <xf numFmtId="0" fontId="4" fillId="21" borderId="0" xfId="0" applyFont="1" applyFill="1" applyAlignment="1">
      <alignment horizontal="center"/>
    </xf>
    <xf numFmtId="0" fontId="6" fillId="25" borderId="0" xfId="0" applyFont="1" applyFill="1" applyAlignment="1">
      <alignment horizontal="center" vertical="center"/>
    </xf>
    <xf numFmtId="49" fontId="4" fillId="27" borderId="0" xfId="0" applyNumberFormat="1" applyFont="1" applyFill="1" applyAlignment="1">
      <alignment horizontal="center" vertical="center" wrapText="1"/>
    </xf>
    <xf numFmtId="49" fontId="4" fillId="28" borderId="0" xfId="0" applyNumberFormat="1" applyFont="1" applyFill="1" applyAlignment="1">
      <alignment horizontal="center" vertical="center" wrapText="1"/>
    </xf>
    <xf numFmtId="0" fontId="4" fillId="29" borderId="0" xfId="0" applyFont="1" applyFill="1" applyAlignment="1">
      <alignment horizontal="center" vertical="center"/>
    </xf>
    <xf numFmtId="0" fontId="4" fillId="25" borderId="0" xfId="0" applyFont="1" applyFill="1" applyAlignment="1">
      <alignment horizontal="center"/>
    </xf>
    <xf numFmtId="0" fontId="7" fillId="19" borderId="0" xfId="0" applyFont="1" applyFill="1" applyAlignment="1">
      <alignment horizontal="center"/>
    </xf>
    <xf numFmtId="49" fontId="4" fillId="3" borderId="0" xfId="0" applyNumberFormat="1" applyFont="1" applyFill="1" applyAlignment="1">
      <alignment horizontal="center" vertical="center" wrapText="1"/>
    </xf>
    <xf numFmtId="2" fontId="4" fillId="25" borderId="0" xfId="0" applyNumberFormat="1" applyFont="1" applyFill="1" applyAlignment="1">
      <alignment horizontal="center" vertical="center"/>
    </xf>
    <xf numFmtId="0" fontId="4" fillId="19" borderId="0" xfId="0" applyFont="1" applyFill="1" applyAlignment="1">
      <alignment horizontal="center" vertical="center"/>
    </xf>
    <xf numFmtId="0" fontId="4" fillId="3" borderId="0" xfId="0" applyFont="1" applyFill="1" applyAlignment="1">
      <alignment horizontal="center" vertical="center"/>
    </xf>
    <xf numFmtId="0" fontId="4" fillId="23" borderId="0" xfId="0" applyFont="1" applyFill="1" applyAlignment="1">
      <alignment horizontal="center" vertical="center"/>
    </xf>
    <xf numFmtId="0" fontId="4" fillId="26" borderId="0" xfId="0" applyFont="1" applyFill="1" applyAlignment="1">
      <alignment horizontal="center" vertical="center"/>
    </xf>
    <xf numFmtId="0" fontId="4" fillId="21" borderId="0" xfId="0" applyFont="1" applyFill="1" applyAlignment="1">
      <alignment horizontal="center" vertical="center"/>
    </xf>
    <xf numFmtId="0" fontId="4" fillId="25" borderId="0" xfId="0" applyFont="1" applyFill="1" applyAlignment="1">
      <alignment horizontal="center" vertical="center"/>
    </xf>
    <xf numFmtId="0" fontId="4" fillId="26" borderId="0" xfId="0" applyFont="1" applyFill="1" applyAlignment="1">
      <alignment horizontal="center"/>
    </xf>
    <xf numFmtId="0" fontId="8" fillId="30" borderId="0" xfId="0" applyFont="1" applyFill="1"/>
    <xf numFmtId="49" fontId="8" fillId="30" borderId="0" xfId="0" applyNumberFormat="1" applyFont="1" applyFill="1"/>
    <xf numFmtId="164" fontId="7" fillId="3" borderId="0" xfId="1" applyFont="1" applyFill="1" applyAlignment="1">
      <alignment horizontal="center"/>
    </xf>
    <xf numFmtId="164" fontId="7" fillId="31" borderId="0" xfId="1" applyFont="1" applyFill="1" applyBorder="1" applyAlignment="1">
      <alignment horizontal="center"/>
    </xf>
    <xf numFmtId="165" fontId="7" fillId="31" borderId="0" xfId="0" applyNumberFormat="1" applyFont="1" applyFill="1" applyAlignment="1">
      <alignment horizontal="center"/>
    </xf>
    <xf numFmtId="164" fontId="7" fillId="3" borderId="0" xfId="1" applyFont="1" applyFill="1" applyBorder="1" applyAlignment="1">
      <alignment horizontal="center"/>
    </xf>
    <xf numFmtId="0" fontId="9" fillId="32" borderId="0" xfId="0" applyFont="1" applyFill="1" applyAlignment="1">
      <alignment horizontal="center"/>
    </xf>
    <xf numFmtId="0" fontId="10" fillId="33" borderId="0" xfId="0" applyFont="1" applyFill="1" applyAlignment="1">
      <alignment horizontal="center"/>
    </xf>
    <xf numFmtId="0" fontId="11" fillId="34" borderId="0" xfId="0" applyFont="1" applyFill="1" applyAlignment="1">
      <alignment horizontal="center"/>
    </xf>
    <xf numFmtId="0" fontId="12" fillId="35" borderId="0" xfId="0" applyFont="1" applyFill="1" applyAlignment="1">
      <alignment horizontal="center"/>
    </xf>
    <xf numFmtId="0" fontId="13" fillId="36" borderId="0" xfId="0" applyFont="1" applyFill="1" applyAlignment="1">
      <alignment horizontal="center"/>
    </xf>
    <xf numFmtId="2" fontId="13" fillId="36" borderId="0" xfId="0" applyNumberFormat="1" applyFont="1" applyFill="1" applyAlignment="1">
      <alignment horizontal="center"/>
    </xf>
    <xf numFmtId="2" fontId="14" fillId="37" borderId="0" xfId="0" applyNumberFormat="1" applyFont="1" applyFill="1" applyAlignment="1">
      <alignment horizontal="center"/>
    </xf>
    <xf numFmtId="166" fontId="15" fillId="38" borderId="0" xfId="0" applyNumberFormat="1" applyFont="1" applyFill="1" applyAlignment="1">
      <alignment horizontal="center"/>
    </xf>
    <xf numFmtId="165" fontId="15" fillId="38" borderId="0" xfId="0" applyNumberFormat="1" applyFont="1" applyFill="1" applyAlignment="1">
      <alignment horizontal="center"/>
    </xf>
    <xf numFmtId="2" fontId="15" fillId="38" borderId="0" xfId="0" applyNumberFormat="1" applyFont="1" applyFill="1" applyAlignment="1">
      <alignment horizontal="center"/>
    </xf>
    <xf numFmtId="0" fontId="13" fillId="3" borderId="0" xfId="0" applyFont="1" applyFill="1" applyAlignment="1">
      <alignment horizontal="center"/>
    </xf>
    <xf numFmtId="165" fontId="6" fillId="3" borderId="0" xfId="0" applyNumberFormat="1" applyFont="1" applyFill="1" applyAlignment="1">
      <alignment horizontal="center"/>
    </xf>
    <xf numFmtId="165" fontId="6" fillId="39" borderId="0" xfId="0" applyNumberFormat="1" applyFont="1" applyFill="1" applyAlignment="1">
      <alignment horizontal="center"/>
    </xf>
    <xf numFmtId="0" fontId="13" fillId="33" borderId="0" xfId="0" applyFont="1" applyFill="1" applyAlignment="1">
      <alignment horizontal="center"/>
    </xf>
    <xf numFmtId="0" fontId="6" fillId="3" borderId="0" xfId="0" applyFont="1" applyFill="1" applyAlignment="1">
      <alignment horizontal="center"/>
    </xf>
    <xf numFmtId="0" fontId="6" fillId="40" borderId="0" xfId="0" applyFont="1" applyFill="1" applyAlignment="1">
      <alignment horizontal="center"/>
    </xf>
    <xf numFmtId="165" fontId="16" fillId="3" borderId="0" xfId="0" applyNumberFormat="1" applyFont="1" applyFill="1" applyAlignment="1">
      <alignment horizontal="center"/>
    </xf>
    <xf numFmtId="166" fontId="16" fillId="41" borderId="0" xfId="0" applyNumberFormat="1" applyFont="1" applyFill="1" applyAlignment="1">
      <alignment horizontal="center"/>
    </xf>
    <xf numFmtId="166" fontId="16" fillId="3" borderId="0" xfId="0" applyNumberFormat="1" applyFont="1" applyFill="1" applyAlignment="1">
      <alignment horizontal="center"/>
    </xf>
    <xf numFmtId="166" fontId="16" fillId="42" borderId="0" xfId="0" applyNumberFormat="1" applyFont="1" applyFill="1" applyAlignment="1">
      <alignment horizontal="center"/>
    </xf>
    <xf numFmtId="0" fontId="17" fillId="43" borderId="0" xfId="0" applyFont="1" applyFill="1"/>
    <xf numFmtId="165" fontId="16" fillId="30" borderId="0" xfId="0" applyNumberFormat="1" applyFont="1" applyFill="1" applyAlignment="1">
      <alignment horizontal="center"/>
    </xf>
    <xf numFmtId="167" fontId="0" fillId="4" borderId="0" xfId="0" applyNumberFormat="1" applyFill="1"/>
    <xf numFmtId="0" fontId="8" fillId="44" borderId="0" xfId="0" applyFont="1" applyFill="1"/>
    <xf numFmtId="49" fontId="8" fillId="44" borderId="0" xfId="0" applyNumberFormat="1" applyFont="1" applyFill="1"/>
    <xf numFmtId="164" fontId="7" fillId="45" borderId="0" xfId="1" applyFont="1" applyFill="1" applyBorder="1" applyAlignment="1">
      <alignment horizontal="center"/>
    </xf>
    <xf numFmtId="165" fontId="7" fillId="45" borderId="0" xfId="0" applyNumberFormat="1" applyFont="1" applyFill="1" applyAlignment="1">
      <alignment horizontal="center"/>
    </xf>
    <xf numFmtId="0" fontId="9" fillId="46" borderId="0" xfId="0" applyFont="1" applyFill="1" applyAlignment="1">
      <alignment horizontal="center"/>
    </xf>
    <xf numFmtId="0" fontId="10" fillId="47" borderId="0" xfId="0" applyFont="1" applyFill="1" applyAlignment="1">
      <alignment horizontal="center"/>
    </xf>
    <xf numFmtId="0" fontId="11" fillId="48" borderId="0" xfId="0" applyFont="1" applyFill="1" applyAlignment="1">
      <alignment horizontal="center"/>
    </xf>
    <xf numFmtId="0" fontId="12" fillId="49" borderId="0" xfId="0" applyFont="1" applyFill="1" applyAlignment="1">
      <alignment horizontal="center"/>
    </xf>
    <xf numFmtId="0" fontId="13" fillId="50" borderId="0" xfId="0" applyFont="1" applyFill="1" applyAlignment="1">
      <alignment horizontal="center"/>
    </xf>
    <xf numFmtId="0" fontId="14" fillId="51" borderId="0" xfId="0" applyFont="1" applyFill="1" applyAlignment="1">
      <alignment horizontal="center"/>
    </xf>
    <xf numFmtId="166" fontId="15" fillId="52" borderId="0" xfId="0" applyNumberFormat="1" applyFont="1" applyFill="1" applyAlignment="1">
      <alignment horizontal="center"/>
    </xf>
    <xf numFmtId="165" fontId="15" fillId="52" borderId="0" xfId="0" applyNumberFormat="1" applyFont="1" applyFill="1" applyAlignment="1">
      <alignment horizontal="center"/>
    </xf>
    <xf numFmtId="2" fontId="15" fillId="52" borderId="0" xfId="0" applyNumberFormat="1" applyFont="1" applyFill="1" applyAlignment="1">
      <alignment horizontal="center"/>
    </xf>
    <xf numFmtId="165" fontId="6" fillId="53" borderId="0" xfId="0" applyNumberFormat="1" applyFont="1" applyFill="1" applyAlignment="1">
      <alignment horizontal="center"/>
    </xf>
    <xf numFmtId="0" fontId="13" fillId="47" borderId="0" xfId="0" applyFont="1" applyFill="1" applyAlignment="1">
      <alignment horizontal="center"/>
    </xf>
    <xf numFmtId="0" fontId="6" fillId="52" borderId="0" xfId="0" applyFont="1" applyFill="1" applyAlignment="1">
      <alignment horizontal="center"/>
    </xf>
    <xf numFmtId="166" fontId="16" fillId="54" borderId="0" xfId="0" applyNumberFormat="1" applyFont="1" applyFill="1" applyAlignment="1">
      <alignment horizontal="center"/>
    </xf>
    <xf numFmtId="166" fontId="16" fillId="55" borderId="0" xfId="0" applyNumberFormat="1" applyFont="1" applyFill="1" applyAlignment="1">
      <alignment horizontal="center"/>
    </xf>
    <xf numFmtId="0" fontId="17" fillId="34" borderId="0" xfId="0" applyFont="1" applyFill="1"/>
    <xf numFmtId="165" fontId="16" fillId="44" borderId="0" xfId="0" applyNumberFormat="1" applyFont="1" applyFill="1" applyAlignment="1">
      <alignment horizontal="center"/>
    </xf>
    <xf numFmtId="165" fontId="7" fillId="56" borderId="0" xfId="0" applyNumberFormat="1" applyFont="1" applyFill="1" applyAlignment="1">
      <alignment horizontal="center"/>
    </xf>
    <xf numFmtId="165" fontId="6" fillId="56" borderId="0" xfId="0" applyNumberFormat="1" applyFont="1" applyFill="1" applyAlignment="1">
      <alignment horizontal="center"/>
    </xf>
    <xf numFmtId="2" fontId="13" fillId="3" borderId="0" xfId="0" applyNumberFormat="1" applyFont="1" applyFill="1" applyAlignment="1">
      <alignment horizontal="center"/>
    </xf>
    <xf numFmtId="168" fontId="13" fillId="3" borderId="0" xfId="0" applyNumberFormat="1" applyFont="1" applyFill="1" applyAlignment="1">
      <alignment horizontal="center"/>
    </xf>
    <xf numFmtId="166" fontId="16" fillId="56" borderId="0" xfId="0" applyNumberFormat="1" applyFont="1" applyFill="1" applyAlignment="1">
      <alignment horizontal="center"/>
    </xf>
    <xf numFmtId="0" fontId="13" fillId="56" borderId="0" xfId="0" applyFont="1" applyFill="1" applyAlignment="1">
      <alignment horizontal="center"/>
    </xf>
    <xf numFmtId="0" fontId="0" fillId="44" borderId="0" xfId="0" applyFill="1"/>
    <xf numFmtId="0" fontId="0" fillId="30" borderId="0" xfId="0" applyFill="1"/>
    <xf numFmtId="0" fontId="18" fillId="44" borderId="0" xfId="0" applyFont="1" applyFill="1"/>
    <xf numFmtId="49" fontId="18" fillId="30" borderId="0" xfId="0" applyNumberFormat="1" applyFont="1" applyFill="1"/>
    <xf numFmtId="164" fontId="7" fillId="56" borderId="0" xfId="1" applyFont="1" applyFill="1" applyBorder="1" applyAlignment="1">
      <alignment horizontal="center"/>
    </xf>
    <xf numFmtId="169" fontId="13" fillId="3" borderId="0" xfId="0" applyNumberFormat="1" applyFont="1" applyFill="1" applyAlignment="1">
      <alignment horizontal="center"/>
    </xf>
    <xf numFmtId="0" fontId="9" fillId="56" borderId="0" xfId="0" applyFont="1" applyFill="1" applyAlignment="1">
      <alignment horizontal="center"/>
    </xf>
    <xf numFmtId="0" fontId="10" fillId="56" borderId="0" xfId="0" applyFont="1" applyFill="1" applyAlignment="1">
      <alignment horizontal="center"/>
    </xf>
    <xf numFmtId="0" fontId="11" fillId="56" borderId="0" xfId="0" applyFont="1" applyFill="1" applyAlignment="1">
      <alignment horizontal="center"/>
    </xf>
    <xf numFmtId="0" fontId="12" fillId="56" borderId="0" xfId="0" applyFont="1" applyFill="1" applyAlignment="1">
      <alignment horizontal="center"/>
    </xf>
    <xf numFmtId="2" fontId="13" fillId="56" borderId="0" xfId="0" applyNumberFormat="1" applyFont="1" applyFill="1" applyAlignment="1">
      <alignment horizontal="center"/>
    </xf>
    <xf numFmtId="2" fontId="14" fillId="56" borderId="0" xfId="0" applyNumberFormat="1" applyFont="1" applyFill="1" applyAlignment="1">
      <alignment horizontal="center"/>
    </xf>
    <xf numFmtId="166" fontId="15" fillId="56" borderId="0" xfId="0" applyNumberFormat="1" applyFont="1" applyFill="1" applyAlignment="1">
      <alignment horizontal="center"/>
    </xf>
    <xf numFmtId="165" fontId="15" fillId="56" borderId="0" xfId="0" applyNumberFormat="1" applyFont="1" applyFill="1" applyAlignment="1">
      <alignment horizontal="center"/>
    </xf>
    <xf numFmtId="2" fontId="15" fillId="56" borderId="0" xfId="0" applyNumberFormat="1" applyFont="1" applyFill="1" applyAlignment="1">
      <alignment horizontal="center"/>
    </xf>
    <xf numFmtId="0" fontId="6" fillId="56" borderId="0" xfId="0" applyFont="1" applyFill="1" applyAlignment="1">
      <alignment horizontal="center"/>
    </xf>
    <xf numFmtId="0" fontId="17" fillId="56" borderId="0" xfId="0" applyFont="1" applyFill="1"/>
    <xf numFmtId="165" fontId="16" fillId="56" borderId="0" xfId="0" applyNumberFormat="1" applyFont="1" applyFill="1" applyAlignment="1">
      <alignment horizontal="center"/>
    </xf>
    <xf numFmtId="0" fontId="18" fillId="30" borderId="0" xfId="0" applyFont="1" applyFill="1"/>
    <xf numFmtId="0" fontId="8" fillId="56" borderId="0" xfId="0" applyFont="1" applyFill="1"/>
    <xf numFmtId="0" fontId="18" fillId="56" borderId="0" xfId="0" applyFont="1" applyFill="1"/>
    <xf numFmtId="164" fontId="7" fillId="57" borderId="0" xfId="1" applyFont="1" applyFill="1" applyBorder="1" applyAlignment="1">
      <alignment horizontal="center"/>
    </xf>
    <xf numFmtId="165" fontId="7" fillId="57" borderId="0" xfId="0" applyNumberFormat="1" applyFont="1" applyFill="1" applyAlignment="1">
      <alignment horizontal="center"/>
    </xf>
    <xf numFmtId="0" fontId="8" fillId="58" borderId="0" xfId="0" applyFont="1" applyFill="1"/>
    <xf numFmtId="49" fontId="8" fillId="58" borderId="0" xfId="0" applyNumberFormat="1" applyFont="1" applyFill="1"/>
    <xf numFmtId="164" fontId="7" fillId="58" borderId="0" xfId="1" applyFont="1" applyFill="1" applyBorder="1" applyAlignment="1">
      <alignment horizontal="center"/>
    </xf>
    <xf numFmtId="165" fontId="7" fillId="58" borderId="0" xfId="0" applyNumberFormat="1" applyFont="1" applyFill="1" applyAlignment="1">
      <alignment horizontal="center"/>
    </xf>
    <xf numFmtId="0" fontId="9" fillId="58" borderId="0" xfId="0" applyFont="1" applyFill="1" applyAlignment="1">
      <alignment horizontal="center"/>
    </xf>
    <xf numFmtId="0" fontId="10" fillId="58" borderId="0" xfId="0" applyFont="1" applyFill="1" applyAlignment="1">
      <alignment horizontal="center"/>
    </xf>
    <xf numFmtId="0" fontId="11" fillId="58" borderId="0" xfId="0" applyFont="1" applyFill="1" applyAlignment="1">
      <alignment horizontal="center"/>
    </xf>
    <xf numFmtId="0" fontId="12" fillId="58" borderId="0" xfId="0" applyFont="1" applyFill="1" applyAlignment="1">
      <alignment horizontal="center"/>
    </xf>
    <xf numFmtId="0" fontId="13" fillId="58" borderId="0" xfId="0" applyFont="1" applyFill="1" applyAlignment="1">
      <alignment horizontal="center"/>
    </xf>
    <xf numFmtId="0" fontId="14" fillId="58" borderId="0" xfId="0" applyFont="1" applyFill="1" applyAlignment="1">
      <alignment horizontal="center"/>
    </xf>
    <xf numFmtId="166" fontId="15" fillId="58" borderId="0" xfId="0" applyNumberFormat="1" applyFont="1" applyFill="1" applyAlignment="1">
      <alignment horizontal="center"/>
    </xf>
    <xf numFmtId="165" fontId="15" fillId="58" borderId="0" xfId="0" applyNumberFormat="1" applyFont="1" applyFill="1" applyAlignment="1">
      <alignment horizontal="center"/>
    </xf>
    <xf numFmtId="2" fontId="15" fillId="58" borderId="0" xfId="0" applyNumberFormat="1" applyFont="1" applyFill="1" applyAlignment="1">
      <alignment horizontal="center"/>
    </xf>
    <xf numFmtId="165" fontId="6" fillId="58" borderId="0" xfId="0" applyNumberFormat="1" applyFont="1" applyFill="1" applyAlignment="1">
      <alignment horizontal="center"/>
    </xf>
    <xf numFmtId="0" fontId="6" fillId="58" borderId="0" xfId="0" applyFont="1" applyFill="1" applyAlignment="1">
      <alignment horizontal="center"/>
    </xf>
    <xf numFmtId="166" fontId="16" fillId="58" borderId="0" xfId="0" applyNumberFormat="1" applyFont="1" applyFill="1" applyAlignment="1">
      <alignment horizontal="center"/>
    </xf>
    <xf numFmtId="0" fontId="17" fillId="58" borderId="0" xfId="0" applyFont="1" applyFill="1"/>
    <xf numFmtId="165" fontId="16" fillId="58" borderId="0" xfId="0" applyNumberFormat="1" applyFont="1" applyFill="1" applyAlignment="1">
      <alignment horizontal="center"/>
    </xf>
    <xf numFmtId="167" fontId="0" fillId="58" borderId="0" xfId="0" applyNumberFormat="1" applyFill="1"/>
    <xf numFmtId="0" fontId="0" fillId="58" borderId="0" xfId="0" applyFill="1"/>
    <xf numFmtId="164" fontId="7" fillId="31" borderId="0" xfId="1" applyFont="1" applyFill="1" applyAlignment="1">
      <alignment horizontal="center"/>
    </xf>
    <xf numFmtId="170" fontId="19" fillId="59" borderId="0" xfId="0" applyNumberFormat="1" applyFont="1" applyFill="1" applyAlignment="1">
      <alignment horizontal="center"/>
    </xf>
    <xf numFmtId="0" fontId="8" fillId="57" borderId="0" xfId="0" applyFont="1" applyFill="1"/>
    <xf numFmtId="2" fontId="15" fillId="60" borderId="0" xfId="0" applyNumberFormat="1" applyFont="1" applyFill="1" applyAlignment="1">
      <alignment horizontal="center"/>
    </xf>
    <xf numFmtId="165" fontId="7" fillId="60" borderId="0" xfId="0" applyNumberFormat="1" applyFont="1" applyFill="1" applyAlignment="1">
      <alignment horizontal="center"/>
    </xf>
    <xf numFmtId="170" fontId="20" fillId="59" borderId="0" xfId="0" applyNumberFormat="1" applyFont="1" applyFill="1" applyAlignment="1">
      <alignment horizontal="center"/>
    </xf>
    <xf numFmtId="0" fontId="13" fillId="57" borderId="0" xfId="0" applyFont="1" applyFill="1" applyAlignment="1">
      <alignment horizontal="center"/>
    </xf>
    <xf numFmtId="0" fontId="6" fillId="57" borderId="0" xfId="0" applyFont="1" applyFill="1" applyAlignment="1">
      <alignment horizontal="center"/>
    </xf>
    <xf numFmtId="0" fontId="21" fillId="56" borderId="0" xfId="0" applyFont="1" applyFill="1"/>
    <xf numFmtId="0" fontId="21" fillId="30" borderId="0" xfId="0" applyFont="1" applyFill="1"/>
    <xf numFmtId="165" fontId="6" fillId="57" borderId="0" xfId="0" applyNumberFormat="1" applyFont="1" applyFill="1" applyAlignment="1">
      <alignment horizontal="center"/>
    </xf>
    <xf numFmtId="170" fontId="19" fillId="61" borderId="0" xfId="0" applyNumberFormat="1" applyFont="1" applyFill="1" applyAlignment="1">
      <alignment horizontal="center"/>
    </xf>
    <xf numFmtId="0" fontId="8" fillId="26" borderId="1" xfId="0" applyFont="1" applyFill="1" applyBorder="1"/>
    <xf numFmtId="0" fontId="8" fillId="30" borderId="2" xfId="0" applyFont="1" applyFill="1" applyBorder="1"/>
    <xf numFmtId="49" fontId="8" fillId="30" borderId="2" xfId="0" applyNumberFormat="1" applyFont="1" applyFill="1" applyBorder="1"/>
    <xf numFmtId="49" fontId="8" fillId="30" borderId="3" xfId="0" applyNumberFormat="1" applyFont="1" applyFill="1" applyBorder="1"/>
    <xf numFmtId="0" fontId="8" fillId="56" borderId="1" xfId="0" applyFont="1" applyFill="1" applyBorder="1"/>
    <xf numFmtId="49" fontId="8" fillId="30" borderId="4" xfId="0" applyNumberFormat="1" applyFont="1" applyFill="1" applyBorder="1"/>
    <xf numFmtId="0" fontId="8" fillId="44" borderId="5" xfId="0" applyFont="1" applyFill="1" applyBorder="1"/>
    <xf numFmtId="49" fontId="8" fillId="44" borderId="4" xfId="0" applyNumberFormat="1" applyFont="1" applyFill="1" applyBorder="1"/>
    <xf numFmtId="0" fontId="8" fillId="30" borderId="5" xfId="0" applyFont="1" applyFill="1" applyBorder="1"/>
    <xf numFmtId="0" fontId="8" fillId="26" borderId="5" xfId="0" applyFont="1" applyFill="1" applyBorder="1"/>
    <xf numFmtId="165" fontId="6" fillId="3" borderId="1" xfId="0" applyNumberFormat="1" applyFont="1" applyFill="1" applyBorder="1" applyAlignment="1">
      <alignment horizontal="center"/>
    </xf>
    <xf numFmtId="165" fontId="6" fillId="57" borderId="2" xfId="0" applyNumberFormat="1" applyFont="1" applyFill="1" applyBorder="1" applyAlignment="1">
      <alignment horizontal="center"/>
    </xf>
    <xf numFmtId="165" fontId="6" fillId="57" borderId="3" xfId="0" applyNumberFormat="1" applyFont="1" applyFill="1" applyBorder="1" applyAlignment="1">
      <alignment horizontal="center"/>
    </xf>
    <xf numFmtId="165" fontId="6" fillId="3" borderId="5" xfId="0" applyNumberFormat="1" applyFont="1" applyFill="1" applyBorder="1" applyAlignment="1">
      <alignment horizontal="center"/>
    </xf>
    <xf numFmtId="165" fontId="6" fillId="57" borderId="4" xfId="0" applyNumberFormat="1" applyFont="1" applyFill="1" applyBorder="1" applyAlignment="1">
      <alignment horizontal="center"/>
    </xf>
    <xf numFmtId="165" fontId="6" fillId="3" borderId="6" xfId="0" applyNumberFormat="1" applyFont="1" applyFill="1" applyBorder="1" applyAlignment="1">
      <alignment horizontal="center"/>
    </xf>
    <xf numFmtId="165" fontId="6" fillId="57" borderId="7" xfId="0" applyNumberFormat="1" applyFont="1" applyFill="1" applyBorder="1" applyAlignment="1">
      <alignment horizontal="center"/>
    </xf>
    <xf numFmtId="165" fontId="6" fillId="57" borderId="8" xfId="0" applyNumberFormat="1" applyFont="1" applyFill="1" applyBorder="1" applyAlignment="1">
      <alignment horizontal="center"/>
    </xf>
    <xf numFmtId="0" fontId="8" fillId="56" borderId="5" xfId="0" applyFont="1" applyFill="1" applyBorder="1"/>
    <xf numFmtId="164" fontId="7" fillId="45" borderId="0" xfId="1" applyFont="1" applyFill="1" applyAlignment="1">
      <alignment horizontal="center"/>
    </xf>
    <xf numFmtId="2" fontId="15" fillId="41" borderId="0" xfId="0" applyNumberFormat="1" applyFont="1" applyFill="1" applyAlignment="1">
      <alignment horizontal="center"/>
    </xf>
    <xf numFmtId="0" fontId="22" fillId="62" borderId="0" xfId="0" applyFont="1" applyFill="1"/>
    <xf numFmtId="0" fontId="22" fillId="63" borderId="0" xfId="0" applyFont="1" applyFill="1"/>
    <xf numFmtId="0" fontId="22" fillId="64" borderId="0" xfId="0" applyFont="1" applyFill="1"/>
    <xf numFmtId="0" fontId="8" fillId="30" borderId="6" xfId="0" applyFont="1" applyFill="1" applyBorder="1"/>
    <xf numFmtId="0" fontId="8" fillId="30" borderId="7" xfId="0" applyFont="1" applyFill="1" applyBorder="1"/>
    <xf numFmtId="49" fontId="8" fillId="30" borderId="7" xfId="0" applyNumberFormat="1" applyFont="1" applyFill="1" applyBorder="1"/>
    <xf numFmtId="49" fontId="8" fillId="30" borderId="8" xfId="0" applyNumberFormat="1" applyFont="1" applyFill="1" applyBorder="1"/>
    <xf numFmtId="0" fontId="8" fillId="46" borderId="0" xfId="0" applyFont="1" applyFill="1"/>
    <xf numFmtId="49" fontId="8" fillId="50" borderId="0" xfId="0" applyNumberFormat="1" applyFont="1" applyFill="1"/>
    <xf numFmtId="49" fontId="8" fillId="46" borderId="0" xfId="0" applyNumberFormat="1" applyFont="1" applyFill="1"/>
    <xf numFmtId="164" fontId="7" fillId="0" borderId="0" xfId="1" applyFont="1" applyFill="1" applyBorder="1" applyAlignment="1">
      <alignment horizontal="center"/>
    </xf>
    <xf numFmtId="0" fontId="8" fillId="32" borderId="0" xfId="0" applyFont="1" applyFill="1"/>
    <xf numFmtId="49" fontId="8" fillId="32" borderId="0" xfId="0" applyNumberFormat="1" applyFont="1" applyFill="1"/>
    <xf numFmtId="2" fontId="23" fillId="32" borderId="0" xfId="0" applyNumberFormat="1" applyFont="1" applyFill="1"/>
    <xf numFmtId="49" fontId="8" fillId="57" borderId="0" xfId="0" applyNumberFormat="1" applyFont="1" applyFill="1"/>
    <xf numFmtId="0" fontId="9" fillId="57" borderId="0" xfId="0" applyFont="1" applyFill="1" applyAlignment="1">
      <alignment horizontal="center"/>
    </xf>
    <xf numFmtId="0" fontId="10" fillId="57" borderId="0" xfId="0" applyFont="1" applyFill="1" applyAlignment="1">
      <alignment horizontal="center"/>
    </xf>
    <xf numFmtId="0" fontId="11" fillId="57" borderId="0" xfId="0" applyFont="1" applyFill="1" applyAlignment="1">
      <alignment horizontal="center"/>
    </xf>
    <xf numFmtId="0" fontId="12" fillId="57" borderId="0" xfId="0" applyFont="1" applyFill="1" applyAlignment="1">
      <alignment horizontal="center"/>
    </xf>
    <xf numFmtId="0" fontId="14" fillId="57" borderId="0" xfId="0" applyFont="1" applyFill="1" applyAlignment="1">
      <alignment horizontal="center"/>
    </xf>
    <xf numFmtId="166" fontId="15" fillId="57" borderId="0" xfId="0" applyNumberFormat="1" applyFont="1" applyFill="1" applyAlignment="1">
      <alignment horizontal="center"/>
    </xf>
    <xf numFmtId="165" fontId="15" fillId="57" borderId="0" xfId="0" applyNumberFormat="1" applyFont="1" applyFill="1" applyAlignment="1">
      <alignment horizontal="center"/>
    </xf>
    <xf numFmtId="2" fontId="15" fillId="57" borderId="0" xfId="0" applyNumberFormat="1" applyFont="1" applyFill="1" applyAlignment="1">
      <alignment horizontal="center"/>
    </xf>
    <xf numFmtId="166" fontId="16" fillId="57" borderId="0" xfId="0" applyNumberFormat="1" applyFont="1" applyFill="1" applyAlignment="1">
      <alignment horizontal="center"/>
    </xf>
    <xf numFmtId="0" fontId="17" fillId="57" borderId="0" xfId="0" applyFont="1" applyFill="1"/>
    <xf numFmtId="165" fontId="16" fillId="57" borderId="0" xfId="0" applyNumberFormat="1" applyFont="1" applyFill="1" applyAlignment="1">
      <alignment horizontal="center"/>
    </xf>
    <xf numFmtId="167" fontId="0" fillId="57" borderId="0" xfId="0" applyNumberFormat="1" applyFill="1"/>
    <xf numFmtId="0" fontId="0" fillId="57" borderId="0" xfId="0" applyFill="1"/>
    <xf numFmtId="2" fontId="13" fillId="57" borderId="0" xfId="0" applyNumberFormat="1" applyFont="1" applyFill="1" applyAlignment="1">
      <alignment horizontal="center"/>
    </xf>
    <xf numFmtId="2" fontId="14" fillId="57" borderId="0" xfId="0" applyNumberFormat="1" applyFont="1" applyFill="1" applyAlignment="1">
      <alignment horizontal="center"/>
    </xf>
    <xf numFmtId="165" fontId="7" fillId="52" borderId="0" xfId="0" applyNumberFormat="1" applyFont="1" applyFill="1" applyAlignment="1">
      <alignment horizontal="center"/>
    </xf>
    <xf numFmtId="171" fontId="7" fillId="3" borderId="0" xfId="2" applyFont="1" applyFill="1" applyAlignment="1">
      <alignment horizontal="center"/>
    </xf>
    <xf numFmtId="171" fontId="7" fillId="57" borderId="0" xfId="2" applyFont="1" applyFill="1" applyBorder="1" applyAlignment="1">
      <alignment horizontal="center"/>
    </xf>
    <xf numFmtId="2" fontId="13" fillId="58" borderId="0" xfId="0" applyNumberFormat="1" applyFont="1" applyFill="1" applyAlignment="1">
      <alignment horizontal="center"/>
    </xf>
    <xf numFmtId="2" fontId="14" fillId="58" borderId="0" xfId="0" applyNumberFormat="1" applyFont="1" applyFill="1" applyAlignment="1">
      <alignment horizontal="center"/>
    </xf>
    <xf numFmtId="0" fontId="0" fillId="56" borderId="0" xfId="0" applyFill="1"/>
    <xf numFmtId="49" fontId="8" fillId="56" borderId="0" xfId="0" applyNumberFormat="1" applyFont="1" applyFill="1"/>
    <xf numFmtId="0" fontId="0" fillId="50" borderId="0" xfId="0" applyFill="1"/>
    <xf numFmtId="171" fontId="7" fillId="45" borderId="0" xfId="2" applyFont="1" applyFill="1" applyBorder="1" applyAlignment="1">
      <alignment horizontal="center"/>
    </xf>
    <xf numFmtId="171" fontId="7" fillId="3" borderId="0" xfId="2" applyFont="1" applyFill="1" applyBorder="1" applyAlignment="1">
      <alignment horizontal="center"/>
    </xf>
    <xf numFmtId="165" fontId="13" fillId="50" borderId="0" xfId="0" applyNumberFormat="1" applyFont="1" applyFill="1" applyAlignment="1">
      <alignment horizontal="center"/>
    </xf>
    <xf numFmtId="0" fontId="8" fillId="26" borderId="0" xfId="0" applyFont="1" applyFill="1"/>
    <xf numFmtId="2" fontId="0" fillId="32" borderId="0" xfId="0" applyNumberFormat="1" applyFill="1"/>
    <xf numFmtId="49" fontId="0" fillId="4" borderId="0" xfId="0" applyNumberFormat="1" applyFill="1"/>
    <xf numFmtId="0" fontId="24" fillId="3" borderId="0" xfId="0" applyFont="1" applyFill="1" applyAlignment="1">
      <alignment horizontal="right" vertical="top"/>
    </xf>
    <xf numFmtId="0" fontId="24" fillId="65" borderId="0" xfId="0" applyFont="1" applyFill="1" applyAlignment="1">
      <alignment horizontal="right" vertical="top"/>
    </xf>
    <xf numFmtId="0" fontId="4" fillId="14" borderId="0" xfId="0" applyFont="1" applyFill="1"/>
    <xf numFmtId="0" fontId="4" fillId="66" borderId="0" xfId="0" applyFont="1" applyFill="1"/>
    <xf numFmtId="0" fontId="4" fillId="26" borderId="9" xfId="0" applyFont="1" applyFill="1" applyBorder="1" applyAlignment="1">
      <alignment horizontal="center" vertical="center" wrapText="1"/>
    </xf>
    <xf numFmtId="0" fontId="4" fillId="67" borderId="9" xfId="0" applyFont="1" applyFill="1" applyBorder="1" applyAlignment="1">
      <alignment horizontal="center" vertical="center" wrapText="1"/>
    </xf>
    <xf numFmtId="0" fontId="4" fillId="68" borderId="9" xfId="0" applyFont="1" applyFill="1" applyBorder="1" applyAlignment="1">
      <alignment horizontal="center" vertical="center" wrapText="1"/>
    </xf>
    <xf numFmtId="0" fontId="25" fillId="56" borderId="9" xfId="0" applyFont="1" applyFill="1" applyBorder="1" applyAlignment="1">
      <alignment horizontal="center" vertical="center" wrapText="1"/>
    </xf>
    <xf numFmtId="0" fontId="4" fillId="26" borderId="0" xfId="0" applyFont="1" applyFill="1" applyAlignment="1">
      <alignment horizontal="center" vertical="center" wrapText="1"/>
    </xf>
    <xf numFmtId="0" fontId="4" fillId="69" borderId="10" xfId="0" applyFont="1" applyFill="1" applyBorder="1" applyAlignment="1">
      <alignment horizontal="center" vertical="center" wrapText="1"/>
    </xf>
    <xf numFmtId="0" fontId="25" fillId="56" borderId="10" xfId="0" applyFont="1" applyFill="1" applyBorder="1" applyAlignment="1">
      <alignment horizontal="center" vertical="center" wrapText="1"/>
    </xf>
    <xf numFmtId="0" fontId="6" fillId="26" borderId="9" xfId="0" applyFont="1" applyFill="1" applyBorder="1" applyAlignment="1">
      <alignment horizontal="center" vertical="center" wrapText="1"/>
    </xf>
    <xf numFmtId="0" fontId="26" fillId="69" borderId="10" xfId="0" applyFont="1" applyFill="1" applyBorder="1" applyAlignment="1">
      <alignment horizontal="center" vertical="center" wrapText="1"/>
    </xf>
    <xf numFmtId="2" fontId="9" fillId="32" borderId="0" xfId="0" applyNumberFormat="1" applyFont="1" applyFill="1" applyAlignment="1">
      <alignment horizontal="center"/>
    </xf>
    <xf numFmtId="165" fontId="9" fillId="32" borderId="0" xfId="0" applyNumberFormat="1" applyFont="1" applyFill="1" applyAlignment="1">
      <alignment horizontal="center"/>
    </xf>
    <xf numFmtId="2" fontId="6" fillId="39" borderId="9" xfId="0" applyNumberFormat="1" applyFont="1" applyFill="1" applyBorder="1" applyAlignment="1">
      <alignment horizontal="center"/>
    </xf>
    <xf numFmtId="2" fontId="6" fillId="39" borderId="0" xfId="0" applyNumberFormat="1" applyFont="1" applyFill="1" applyAlignment="1">
      <alignment horizontal="center"/>
    </xf>
    <xf numFmtId="172" fontId="6" fillId="70" borderId="10" xfId="0" applyNumberFormat="1" applyFont="1" applyFill="1" applyBorder="1" applyAlignment="1">
      <alignment horizontal="center"/>
    </xf>
    <xf numFmtId="2" fontId="9" fillId="46" borderId="0" xfId="0" applyNumberFormat="1" applyFont="1" applyFill="1" applyAlignment="1">
      <alignment horizontal="center"/>
    </xf>
    <xf numFmtId="165" fontId="9" fillId="46" borderId="0" xfId="0" applyNumberFormat="1" applyFont="1" applyFill="1" applyAlignment="1">
      <alignment horizontal="center"/>
    </xf>
    <xf numFmtId="2" fontId="6" fillId="53" borderId="9" xfId="0" applyNumberFormat="1" applyFont="1" applyFill="1" applyBorder="1" applyAlignment="1">
      <alignment horizontal="center"/>
    </xf>
    <xf numFmtId="2" fontId="6" fillId="53" borderId="0" xfId="0" applyNumberFormat="1" applyFont="1" applyFill="1" applyAlignment="1">
      <alignment horizontal="center"/>
    </xf>
    <xf numFmtId="172" fontId="6" fillId="71" borderId="10" xfId="0" applyNumberFormat="1" applyFont="1" applyFill="1" applyBorder="1" applyAlignment="1">
      <alignment horizontal="center"/>
    </xf>
    <xf numFmtId="165" fontId="9" fillId="56" borderId="0" xfId="0" applyNumberFormat="1" applyFont="1" applyFill="1" applyAlignment="1">
      <alignment horizontal="center"/>
    </xf>
    <xf numFmtId="173" fontId="0" fillId="4" borderId="0" xfId="0" applyNumberFormat="1" applyFill="1"/>
    <xf numFmtId="173" fontId="6" fillId="56" borderId="9" xfId="0" applyNumberFormat="1" applyFont="1" applyFill="1" applyBorder="1" applyAlignment="1">
      <alignment horizontal="center"/>
    </xf>
    <xf numFmtId="2" fontId="6" fillId="56" borderId="9" xfId="0" applyNumberFormat="1" applyFont="1" applyFill="1" applyBorder="1" applyAlignment="1">
      <alignment horizontal="center"/>
    </xf>
    <xf numFmtId="2" fontId="6" fillId="56" borderId="0" xfId="0" applyNumberFormat="1" applyFont="1" applyFill="1" applyAlignment="1">
      <alignment horizontal="center"/>
    </xf>
    <xf numFmtId="2" fontId="9" fillId="57" borderId="0" xfId="0" applyNumberFormat="1" applyFont="1" applyFill="1" applyAlignment="1">
      <alignment horizontal="center"/>
    </xf>
    <xf numFmtId="165" fontId="9" fillId="57" borderId="0" xfId="0" applyNumberFormat="1" applyFont="1" applyFill="1" applyAlignment="1">
      <alignment horizontal="center"/>
    </xf>
    <xf numFmtId="2" fontId="6" fillId="57" borderId="9" xfId="0" applyNumberFormat="1" applyFont="1" applyFill="1" applyBorder="1" applyAlignment="1">
      <alignment horizontal="center"/>
    </xf>
    <xf numFmtId="2" fontId="6" fillId="57" borderId="0" xfId="0" applyNumberFormat="1" applyFont="1" applyFill="1" applyAlignment="1">
      <alignment horizontal="center"/>
    </xf>
    <xf numFmtId="172" fontId="6" fillId="57" borderId="10" xfId="0" applyNumberFormat="1" applyFont="1" applyFill="1" applyBorder="1" applyAlignment="1">
      <alignment horizontal="center"/>
    </xf>
    <xf numFmtId="2" fontId="9" fillId="58" borderId="0" xfId="0" applyNumberFormat="1" applyFont="1" applyFill="1" applyAlignment="1">
      <alignment horizontal="center"/>
    </xf>
    <xf numFmtId="165" fontId="9" fillId="58" borderId="0" xfId="0" applyNumberFormat="1" applyFont="1" applyFill="1" applyAlignment="1">
      <alignment horizontal="center"/>
    </xf>
    <xf numFmtId="2" fontId="6" fillId="58" borderId="9" xfId="0" applyNumberFormat="1" applyFont="1" applyFill="1" applyBorder="1" applyAlignment="1">
      <alignment horizontal="center"/>
    </xf>
    <xf numFmtId="2" fontId="6" fillId="58" borderId="0" xfId="0" applyNumberFormat="1" applyFont="1" applyFill="1" applyAlignment="1">
      <alignment horizontal="center"/>
    </xf>
    <xf numFmtId="172" fontId="6" fillId="58" borderId="10" xfId="0" applyNumberFormat="1" applyFont="1" applyFill="1" applyBorder="1" applyAlignment="1">
      <alignment horizontal="center"/>
    </xf>
    <xf numFmtId="2" fontId="0" fillId="4" borderId="0" xfId="0" applyNumberFormat="1" applyFill="1"/>
    <xf numFmtId="169" fontId="6" fillId="56" borderId="9" xfId="0" applyNumberFormat="1" applyFont="1" applyFill="1" applyBorder="1" applyAlignment="1">
      <alignment horizontal="center"/>
    </xf>
    <xf numFmtId="0" fontId="17" fillId="72" borderId="0" xfId="0" applyFont="1" applyFill="1"/>
    <xf numFmtId="169" fontId="9" fillId="46" borderId="0" xfId="0" applyNumberFormat="1" applyFont="1" applyFill="1" applyAlignment="1">
      <alignment horizontal="center"/>
    </xf>
    <xf numFmtId="169" fontId="9" fillId="32" borderId="0" xfId="0" applyNumberFormat="1" applyFont="1" applyFill="1" applyAlignment="1">
      <alignment horizontal="center"/>
    </xf>
    <xf numFmtId="169" fontId="9" fillId="57" borderId="0" xfId="0" applyNumberFormat="1" applyFont="1" applyFill="1" applyAlignment="1">
      <alignment horizontal="center"/>
    </xf>
    <xf numFmtId="172" fontId="9" fillId="32" borderId="0" xfId="0" applyNumberFormat="1" applyFont="1" applyFill="1" applyAlignment="1">
      <alignment horizontal="center"/>
    </xf>
    <xf numFmtId="169" fontId="9" fillId="58" borderId="0" xfId="0" applyNumberFormat="1" applyFont="1" applyFill="1" applyAlignment="1">
      <alignment horizontal="center"/>
    </xf>
    <xf numFmtId="172" fontId="9" fillId="58" borderId="0" xfId="0" applyNumberFormat="1" applyFont="1" applyFill="1" applyAlignment="1">
      <alignment horizontal="center"/>
    </xf>
    <xf numFmtId="173" fontId="9" fillId="32" borderId="0" xfId="0" applyNumberFormat="1" applyFont="1" applyFill="1" applyAlignment="1">
      <alignment horizontal="center"/>
    </xf>
    <xf numFmtId="2" fontId="0" fillId="0" borderId="0" xfId="0" applyNumberFormat="1"/>
    <xf numFmtId="0" fontId="0" fillId="46" borderId="0" xfId="0" applyFill="1"/>
    <xf numFmtId="11" fontId="0" fillId="46" borderId="0" xfId="0" applyNumberFormat="1" applyFill="1"/>
    <xf numFmtId="0" fontId="0" fillId="0" borderId="11" xfId="0" applyBorder="1"/>
    <xf numFmtId="0" fontId="3" fillId="0" borderId="11" xfId="0" applyFont="1" applyBorder="1"/>
    <xf numFmtId="0" fontId="0" fillId="47" borderId="0" xfId="0" applyFill="1"/>
    <xf numFmtId="0" fontId="0" fillId="53" borderId="0" xfId="0" applyFill="1"/>
    <xf numFmtId="0" fontId="8" fillId="53" borderId="0" xfId="0" applyFont="1" applyFill="1"/>
    <xf numFmtId="49" fontId="8" fillId="53" borderId="0" xfId="0" applyNumberFormat="1" applyFont="1" applyFill="1"/>
    <xf numFmtId="0" fontId="2" fillId="73" borderId="0" xfId="0" applyFont="1" applyFill="1"/>
    <xf numFmtId="0" fontId="2" fillId="73" borderId="0" xfId="0" applyFont="1" applyFill="1" applyAlignment="1">
      <alignment wrapText="1"/>
    </xf>
    <xf numFmtId="0" fontId="29" fillId="64" borderId="0" xfId="0" applyFont="1" applyFill="1"/>
    <xf numFmtId="0" fontId="22" fillId="74" borderId="0" xfId="0" applyFont="1" applyFill="1"/>
    <xf numFmtId="0" fontId="22" fillId="75" borderId="0" xfId="0" applyFont="1" applyFill="1"/>
    <xf numFmtId="0" fontId="29" fillId="62" borderId="0" xfId="0" applyFont="1" applyFill="1"/>
    <xf numFmtId="0" fontId="22" fillId="30" borderId="0" xfId="0" applyFont="1" applyFill="1"/>
    <xf numFmtId="0" fontId="23" fillId="56" borderId="9" xfId="0" applyFont="1" applyFill="1" applyBorder="1" applyAlignment="1">
      <alignment horizontal="center" vertical="center" wrapText="1"/>
    </xf>
    <xf numFmtId="2" fontId="13" fillId="50" borderId="0" xfId="0" applyNumberFormat="1" applyFont="1" applyFill="1" applyAlignment="1">
      <alignment horizontal="center"/>
    </xf>
    <xf numFmtId="0" fontId="0" fillId="0" borderId="0" xfId="0" quotePrefix="1"/>
    <xf numFmtId="2" fontId="2" fillId="73" borderId="12" xfId="0" applyNumberFormat="1" applyFont="1" applyFill="1" applyBorder="1" applyAlignment="1">
      <alignment wrapText="1"/>
    </xf>
    <xf numFmtId="2" fontId="0" fillId="0" borderId="12" xfId="0" applyNumberFormat="1" applyBorder="1"/>
    <xf numFmtId="0" fontId="2" fillId="73" borderId="15" xfId="0" applyFont="1" applyFill="1" applyBorder="1"/>
    <xf numFmtId="2" fontId="2" fillId="73" borderId="16" xfId="0" applyNumberFormat="1" applyFont="1" applyFill="1" applyBorder="1" applyAlignment="1">
      <alignment wrapText="1"/>
    </xf>
    <xf numFmtId="2" fontId="0" fillId="0" borderId="15" xfId="0" applyNumberFormat="1" applyBorder="1"/>
    <xf numFmtId="0" fontId="31" fillId="0" borderId="16" xfId="0" applyFont="1" applyBorder="1"/>
    <xf numFmtId="0" fontId="0" fillId="0" borderId="15" xfId="0" applyBorder="1"/>
    <xf numFmtId="173" fontId="0" fillId="0" borderId="15" xfId="0" applyNumberFormat="1" applyBorder="1"/>
    <xf numFmtId="2" fontId="0" fillId="0" borderId="16" xfId="0" applyNumberFormat="1" applyBorder="1"/>
    <xf numFmtId="0" fontId="0" fillId="0" borderId="16" xfId="0" applyBorder="1"/>
    <xf numFmtId="0" fontId="2" fillId="73" borderId="16" xfId="0" applyFont="1" applyFill="1" applyBorder="1"/>
    <xf numFmtId="164" fontId="0" fillId="0" borderId="0" xfId="1" applyFont="1" applyBorder="1"/>
    <xf numFmtId="174" fontId="0" fillId="0" borderId="0" xfId="0" applyNumberFormat="1"/>
    <xf numFmtId="11" fontId="0" fillId="0" borderId="0" xfId="0" applyNumberFormat="1"/>
    <xf numFmtId="11" fontId="0" fillId="0" borderId="16" xfId="0" applyNumberFormat="1" applyBorder="1"/>
    <xf numFmtId="173" fontId="2" fillId="73" borderId="16" xfId="0" applyNumberFormat="1" applyFont="1" applyFill="1" applyBorder="1" applyAlignment="1">
      <alignment wrapText="1"/>
    </xf>
    <xf numFmtId="173" fontId="0" fillId="0" borderId="16" xfId="0" applyNumberFormat="1" applyBorder="1"/>
    <xf numFmtId="0" fontId="3" fillId="0" borderId="0" xfId="0" applyFont="1"/>
    <xf numFmtId="0" fontId="0" fillId="46" borderId="11" xfId="0" applyFill="1" applyBorder="1" applyAlignment="1">
      <alignment horizontal="center"/>
    </xf>
    <xf numFmtId="0" fontId="0" fillId="53" borderId="11" xfId="0" applyFill="1" applyBorder="1" applyAlignment="1">
      <alignment horizontal="center"/>
    </xf>
    <xf numFmtId="0" fontId="0" fillId="47" borderId="11" xfId="0" applyFill="1" applyBorder="1" applyAlignment="1">
      <alignment horizontal="center"/>
    </xf>
    <xf numFmtId="0" fontId="0" fillId="0" borderId="11" xfId="0" applyBorder="1" applyAlignment="1">
      <alignment horizontal="left" vertical="top" wrapText="1"/>
    </xf>
    <xf numFmtId="0" fontId="2" fillId="73" borderId="0" xfId="0" applyFont="1" applyFill="1" applyAlignment="1">
      <alignment horizontal="left" wrapText="1"/>
    </xf>
    <xf numFmtId="0" fontId="0" fillId="0" borderId="13"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4" fillId="25" borderId="0" xfId="0" applyFont="1" applyFill="1" applyAlignment="1">
      <alignment horizontal="center" vertical="center" wrapText="1"/>
    </xf>
    <xf numFmtId="0" fontId="4" fillId="8" borderId="0" xfId="0" applyFont="1" applyFill="1" applyAlignment="1">
      <alignment horizontal="center"/>
    </xf>
    <xf numFmtId="0" fontId="4" fillId="13" borderId="0" xfId="0" applyFont="1" applyFill="1" applyAlignment="1">
      <alignment horizontal="center"/>
    </xf>
    <xf numFmtId="0" fontId="4" fillId="15" borderId="0" xfId="0" applyFont="1" applyFill="1" applyAlignment="1">
      <alignment horizontal="center"/>
    </xf>
    <xf numFmtId="0" fontId="4" fillId="16" borderId="0" xfId="0" applyFont="1" applyFill="1" applyAlignment="1">
      <alignment horizontal="center"/>
    </xf>
    <xf numFmtId="0" fontId="4" fillId="5" borderId="0" xfId="0" applyFont="1" applyFill="1" applyAlignment="1">
      <alignment horizontal="center"/>
    </xf>
    <xf numFmtId="49" fontId="4" fillId="27" borderId="0" xfId="0" applyNumberFormat="1" applyFont="1" applyFill="1" applyAlignment="1">
      <alignment horizontal="center" vertical="center" wrapText="1"/>
    </xf>
    <xf numFmtId="49" fontId="4" fillId="28" borderId="0" xfId="0" applyNumberFormat="1" applyFont="1" applyFill="1" applyAlignment="1">
      <alignment horizontal="center" vertical="center" wrapText="1"/>
    </xf>
    <xf numFmtId="49" fontId="4" fillId="18" borderId="0" xfId="0" applyNumberFormat="1" applyFont="1" applyFill="1" applyAlignment="1">
      <alignment horizontal="center" vertical="center" wrapText="1"/>
    </xf>
    <xf numFmtId="0" fontId="4" fillId="11" borderId="0" xfId="0" applyFont="1" applyFill="1" applyAlignment="1">
      <alignment horizontal="center"/>
    </xf>
    <xf numFmtId="0" fontId="4" fillId="12" borderId="0" xfId="0" applyFont="1" applyFill="1" applyAlignment="1">
      <alignment horizontal="center"/>
    </xf>
    <xf numFmtId="0" fontId="4" fillId="6" borderId="0" xfId="0" applyFont="1" applyFill="1" applyAlignment="1">
      <alignment horizontal="center"/>
    </xf>
    <xf numFmtId="0" fontId="4" fillId="14" borderId="0" xfId="0" applyFont="1" applyFill="1" applyAlignment="1">
      <alignment horizontal="center"/>
    </xf>
    <xf numFmtId="0" fontId="4" fillId="10" borderId="0" xfId="0" applyFont="1" applyFill="1" applyAlignment="1">
      <alignment horizontal="center"/>
    </xf>
    <xf numFmtId="0" fontId="4" fillId="7" borderId="0" xfId="0" applyFont="1" applyFill="1" applyAlignment="1">
      <alignment horizontal="center"/>
    </xf>
    <xf numFmtId="0" fontId="4" fillId="9" borderId="0" xfId="0" applyFont="1" applyFill="1" applyAlignment="1">
      <alignment horizontal="center"/>
    </xf>
  </cellXfs>
  <cellStyles count="3">
    <cellStyle name="Comma" xfId="1" builtinId="3"/>
    <cellStyle name="Comma 2" xfId="2" xr:uid="{25FE4578-E43E-45D8-9D84-83528E6BA66D}"/>
    <cellStyle name="Normal" xfId="0" builtinId="0"/>
  </cellStyles>
  <dxfs count="100">
    <dxf>
      <font>
        <color rgb="FF9C0006"/>
      </font>
      <fill>
        <patternFill>
          <bgColor rgb="FFFFC7CE"/>
        </patternFill>
      </fill>
    </dxf>
    <dxf>
      <font>
        <color theme="7" tint="0.39994506668294322"/>
      </font>
    </dxf>
    <dxf>
      <font>
        <color theme="7" tint="0.39994506668294322"/>
      </font>
    </dxf>
    <dxf>
      <font>
        <color rgb="FF990033"/>
      </font>
      <fill>
        <patternFill>
          <bgColor rgb="FFFFA3D1"/>
        </patternFill>
      </fill>
    </dxf>
    <dxf>
      <font>
        <color theme="7" tint="0.39994506668294322"/>
      </font>
    </dxf>
    <dxf>
      <font>
        <color rgb="FF990033"/>
      </font>
      <fill>
        <patternFill>
          <bgColor rgb="FFFF5BAD"/>
        </patternFill>
      </fill>
    </dxf>
    <dxf>
      <font>
        <color theme="7" tint="0.39994506668294322"/>
      </font>
    </dxf>
    <dxf>
      <font>
        <color rgb="FF990033"/>
      </font>
      <fill>
        <patternFill>
          <bgColor rgb="FFFFA3D1"/>
        </patternFill>
      </fill>
    </dxf>
    <dxf>
      <font>
        <color rgb="FF990033"/>
      </font>
      <fill>
        <patternFill patternType="solid">
          <fgColor rgb="FFFF5BAD"/>
          <bgColor rgb="FFFF5BAD"/>
        </patternFill>
      </fill>
    </dxf>
    <dxf>
      <font>
        <color rgb="FF990033"/>
      </font>
      <fill>
        <patternFill patternType="solid">
          <fgColor rgb="FFFFA3D1"/>
          <bgColor rgb="FFFFA3D1"/>
        </patternFill>
      </fill>
    </dxf>
    <dxf>
      <font>
        <color rgb="FF990033"/>
      </font>
      <fill>
        <patternFill>
          <bgColor rgb="FFFF5BAD"/>
        </patternFill>
      </fill>
    </dxf>
    <dxf>
      <font>
        <color rgb="FF990033"/>
      </font>
      <fill>
        <patternFill>
          <bgColor rgb="FFFFA3D1"/>
        </patternFill>
      </fill>
    </dxf>
    <dxf>
      <font>
        <color rgb="FF990033"/>
      </font>
      <fill>
        <patternFill patternType="solid">
          <fgColor rgb="FFFF5BAD"/>
          <bgColor rgb="FFFF5BAD"/>
        </patternFill>
      </fill>
    </dxf>
    <dxf>
      <font>
        <color rgb="FF990033"/>
      </font>
      <fill>
        <patternFill>
          <bgColor rgb="FFFFA3D1"/>
        </patternFill>
      </fill>
    </dxf>
    <dxf>
      <font>
        <color theme="7" tint="0.39994506668294322"/>
      </font>
    </dxf>
    <dxf>
      <font>
        <color theme="7" tint="0.39994506668294322"/>
      </font>
    </dxf>
    <dxf>
      <font>
        <color rgb="FF990033"/>
      </font>
      <fill>
        <patternFill>
          <bgColor rgb="FFFF5BAD"/>
        </patternFill>
      </fill>
    </dxf>
    <dxf>
      <font>
        <color rgb="FF990033"/>
      </font>
      <fill>
        <patternFill>
          <bgColor rgb="FFFFA3D1"/>
        </patternFill>
      </fill>
    </dxf>
    <dxf>
      <font>
        <color rgb="FF990033"/>
      </font>
      <fill>
        <patternFill patternType="solid">
          <fgColor rgb="FFFF5BAD"/>
          <bgColor rgb="FFFF5BAD"/>
        </patternFill>
      </fill>
    </dxf>
    <dxf>
      <font>
        <color theme="7" tint="0.39994506668294322"/>
      </font>
    </dxf>
    <dxf>
      <font>
        <color theme="7" tint="0.39994506668294322"/>
      </font>
    </dxf>
    <dxf>
      <font>
        <color theme="7" tint="0.39994506668294322"/>
      </font>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font>
    </dxf>
    <dxf>
      <font>
        <color theme="0"/>
      </font>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theme="0"/>
      </font>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solisservices-my.sharepoint.com/personal/t_zwart2_students_uu_nl/Documents/Energy%20Science/Consultancy%20Project/TNO_CP/Input%20data%20for%20model%20expansion/Python%20Calculations/manual%20input/Post-Process%20Bad%20Weather.xlsx" TargetMode="External"/><Relationship Id="rId1" Type="http://schemas.openxmlformats.org/officeDocument/2006/relationships/externalLinkPath" Target="/personal/t_zwart2_students_uu_nl/Documents/Energy%20Science/Consultancy%20Project/TNO_CP/Results/Post-Process%20Bad%20Weathe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solisservices-my.sharepoint.com/personal/t_zwart2_students_uu_nl/Documents/Energy%20Science/Consultancy%20Project/TNO_CP/Input%20data%20for%20model%20expansion/Python%20Calculations/manual%20input/Visualisation%20PreProcessing.xlsx" TargetMode="External"/><Relationship Id="rId1" Type="http://schemas.openxmlformats.org/officeDocument/2006/relationships/externalLinkPath" Target="/personal/t_zwart2_students_uu_nl/Documents/Energy%20Science/Consultancy%20Project/TNO_CP/Results/Visualisation%20PreProcessing.xlsx" TargetMode="External"/></Relationships>
</file>

<file path=xl/externalLinks/_rels/externalLink3.xml.rels><?xml version="1.0" encoding="UTF-8" standalone="yes"?>
<Relationships xmlns="http://schemas.openxmlformats.org/package/2006/relationships"><Relationship Id="rId3" Type="http://schemas.openxmlformats.org/officeDocument/2006/relationships/externalLinkPath" Target="https://solisservices-my.sharepoint.com/personal/t_zwart2_students_uu_nl/Documents/Energy%20Science/Consultancy%20Project/TNO_CP/IESA-MODELS/IESA-Opt-Dev_20250529/IESA-Opt-Dev_20250529/Output/2025-06-04_11.06/IESA-Opt-NL-IC%20-%202020%20-%20kopie.xlsx" TargetMode="External"/><Relationship Id="rId2" Type="http://schemas.microsoft.com/office/2019/04/relationships/externalLinkLongPath" Target="/personal/t_zwart2_students_uu_nl/Documents/Energy%20Science/Consultancy%20Project/TNO_CP/IESA-MODELS/IESA-Opt-Dev_20250529/IESA-Opt-Dev_20250529/Output/2025-06-04_11.06/IESA-Opt-NL-IC%20-%202020%20-%20kopie.xlsx?AD92565E" TargetMode="External"/><Relationship Id="rId1" Type="http://schemas.openxmlformats.org/officeDocument/2006/relationships/externalLinkPath" Target="file:///\\AD92565E\IESA-Opt-NL-IC%20-%202020%20-%20kopi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onfiguration_Use"/>
      <sheetName val="Configuration_Stock"/>
      <sheetName val="XC Trade Use"/>
      <sheetName val="XC Trade Stock"/>
      <sheetName val="Offshore Power Use"/>
      <sheetName val="Power Sys"/>
      <sheetName val="Offshore Power Stock"/>
      <sheetName val="Matrix Node Matching"/>
      <sheetName val="PASTE Tech_Stock"/>
      <sheetName val="PASTE Tech_Use hourly"/>
      <sheetName val="PASTE Tech_Use"/>
      <sheetName val="PASTE Cap_Investment"/>
      <sheetName val="PASTE Technology Sheet"/>
      <sheetName val="PASTE Energy Balanc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A1" t="str">
            <v>Cap_Investment</v>
          </cell>
        </row>
        <row r="2">
          <cell r="A2" t="str">
            <v>ps</v>
          </cell>
          <cell r="B2">
            <v>2050</v>
          </cell>
        </row>
        <row r="3">
          <cell r="A3" t="str">
            <v>t</v>
          </cell>
        </row>
        <row r="4">
          <cell r="A4" t="str">
            <v>Res01_01</v>
          </cell>
          <cell r="B4">
            <v>46.624972</v>
          </cell>
        </row>
        <row r="5">
          <cell r="A5" t="str">
            <v>Res01_02</v>
          </cell>
          <cell r="B5">
            <v>31.975027999999998</v>
          </cell>
        </row>
        <row r="6">
          <cell r="A6" t="str">
            <v>Res02_04</v>
          </cell>
          <cell r="B6">
            <v>1.053141815E-7</v>
          </cell>
        </row>
        <row r="7">
          <cell r="A7" t="str">
            <v>Res02_05</v>
          </cell>
          <cell r="B7">
            <v>2880</v>
          </cell>
        </row>
        <row r="8">
          <cell r="A8" t="str">
            <v>Res03_04</v>
          </cell>
          <cell r="B8">
            <v>2.215497433E-7</v>
          </cell>
        </row>
        <row r="9">
          <cell r="A9" t="str">
            <v>Res03_05</v>
          </cell>
          <cell r="B9">
            <v>2641</v>
          </cell>
        </row>
        <row r="10">
          <cell r="A10" t="str">
            <v>Res04_04</v>
          </cell>
          <cell r="B10">
            <v>1.7980528709999999E-7</v>
          </cell>
        </row>
        <row r="11">
          <cell r="A11" t="str">
            <v>Res04_05</v>
          </cell>
          <cell r="B11">
            <v>2680</v>
          </cell>
        </row>
        <row r="12">
          <cell r="A12" t="str">
            <v>Ser01_01</v>
          </cell>
          <cell r="B12">
            <v>71.631053059999999</v>
          </cell>
        </row>
        <row r="13">
          <cell r="A13" t="str">
            <v>Ser01_02</v>
          </cell>
          <cell r="B13">
            <v>39.968946940000002</v>
          </cell>
        </row>
        <row r="14">
          <cell r="A14" t="str">
            <v>Ser02_04</v>
          </cell>
          <cell r="B14">
            <v>1.096414184E-7</v>
          </cell>
        </row>
        <row r="15">
          <cell r="A15" t="str">
            <v>Ser02_05</v>
          </cell>
          <cell r="B15">
            <v>355.99999980000001</v>
          </cell>
        </row>
        <row r="16">
          <cell r="A16" t="str">
            <v>Agr01_01</v>
          </cell>
          <cell r="B16">
            <v>2.34</v>
          </cell>
        </row>
        <row r="17">
          <cell r="A17" t="str">
            <v>Agr04_01</v>
          </cell>
          <cell r="B17">
            <v>15.16</v>
          </cell>
        </row>
        <row r="18">
          <cell r="A18" t="str">
            <v>IBM01_06</v>
          </cell>
          <cell r="B18">
            <v>5.6882416259999999</v>
          </cell>
        </row>
        <row r="19">
          <cell r="A19" t="str">
            <v>IBM01_07</v>
          </cell>
          <cell r="B19">
            <v>1.022409466</v>
          </cell>
        </row>
        <row r="20">
          <cell r="A20" t="str">
            <v>IBM01_08</v>
          </cell>
          <cell r="B20">
            <v>0.48934868710000001</v>
          </cell>
        </row>
        <row r="21">
          <cell r="A21" t="str">
            <v>IFE01_01</v>
          </cell>
          <cell r="B21">
            <v>3.07</v>
          </cell>
        </row>
        <row r="22">
          <cell r="A22" t="str">
            <v>IFE02_01</v>
          </cell>
          <cell r="B22">
            <v>2.2999999999999998</v>
          </cell>
        </row>
        <row r="23">
          <cell r="A23" t="str">
            <v>IFE03_01</v>
          </cell>
          <cell r="B23">
            <v>0.33</v>
          </cell>
        </row>
        <row r="24">
          <cell r="A24" t="str">
            <v>ICH01_05</v>
          </cell>
          <cell r="B24">
            <v>1.374363856</v>
          </cell>
        </row>
        <row r="25">
          <cell r="A25" t="str">
            <v>ICH01_11</v>
          </cell>
          <cell r="B25">
            <v>0.85364074599999995</v>
          </cell>
        </row>
        <row r="26">
          <cell r="A26" t="str">
            <v>ICH01_12</v>
          </cell>
          <cell r="B26">
            <v>1.95</v>
          </cell>
        </row>
        <row r="27">
          <cell r="A27" t="str">
            <v>ICH01_17</v>
          </cell>
          <cell r="B27">
            <v>0.6</v>
          </cell>
        </row>
        <row r="28">
          <cell r="A28" t="str">
            <v>ICH01_39</v>
          </cell>
          <cell r="B28">
            <v>5.34</v>
          </cell>
        </row>
        <row r="29">
          <cell r="A29" t="str">
            <v>ICL01_01</v>
          </cell>
          <cell r="B29">
            <v>0.41005583150000002</v>
          </cell>
        </row>
        <row r="30">
          <cell r="A30" t="str">
            <v>IOC01_01</v>
          </cell>
          <cell r="B30">
            <v>1</v>
          </cell>
        </row>
        <row r="31">
          <cell r="A31" t="str">
            <v>IGS01_02</v>
          </cell>
          <cell r="B31">
            <v>1.0500000270000001</v>
          </cell>
        </row>
        <row r="32">
          <cell r="A32" t="str">
            <v>ICS01_01</v>
          </cell>
          <cell r="B32">
            <v>3.06</v>
          </cell>
        </row>
        <row r="33">
          <cell r="A33" t="str">
            <v>IPP01_03</v>
          </cell>
          <cell r="B33">
            <v>0.95999989929999996</v>
          </cell>
        </row>
        <row r="34">
          <cell r="A34" t="str">
            <v>IPP01_04</v>
          </cell>
          <cell r="B34">
            <v>1.7499986519999999</v>
          </cell>
        </row>
        <row r="35">
          <cell r="A35" t="str">
            <v>IPP01_05</v>
          </cell>
          <cell r="B35">
            <v>1.348245553E-6</v>
          </cell>
        </row>
        <row r="36">
          <cell r="A36" t="str">
            <v>IFD01_02</v>
          </cell>
          <cell r="B36">
            <v>0.79</v>
          </cell>
        </row>
        <row r="37">
          <cell r="A37" t="str">
            <v>IOE01_02</v>
          </cell>
          <cell r="B37">
            <v>0.93999999990000005</v>
          </cell>
        </row>
        <row r="38">
          <cell r="A38" t="str">
            <v>ION01_01</v>
          </cell>
          <cell r="B38">
            <v>0.94</v>
          </cell>
        </row>
        <row r="39">
          <cell r="A39" t="str">
            <v>IMM01_01</v>
          </cell>
          <cell r="B39">
            <v>20.440000000000001</v>
          </cell>
        </row>
        <row r="40">
          <cell r="A40" t="str">
            <v>WAI01_05</v>
          </cell>
          <cell r="B40">
            <v>7.678240636E-2</v>
          </cell>
        </row>
        <row r="41">
          <cell r="A41" t="str">
            <v>WAI01_13</v>
          </cell>
          <cell r="B41">
            <v>0.93296575339999999</v>
          </cell>
        </row>
        <row r="42">
          <cell r="A42" t="str">
            <v>TRD01_01</v>
          </cell>
          <cell r="B42">
            <v>2.04</v>
          </cell>
        </row>
        <row r="43">
          <cell r="A43" t="str">
            <v>TRC01_08</v>
          </cell>
          <cell r="B43">
            <v>12.612612609999999</v>
          </cell>
        </row>
        <row r="44">
          <cell r="A44" t="str">
            <v>TRL01_06</v>
          </cell>
          <cell r="B44">
            <v>1.240384615</v>
          </cell>
        </row>
        <row r="45">
          <cell r="A45" t="str">
            <v>TRH01_06</v>
          </cell>
          <cell r="B45">
            <v>172.69565220000001</v>
          </cell>
        </row>
        <row r="46">
          <cell r="A46" t="str">
            <v>TRB01_06</v>
          </cell>
          <cell r="B46">
            <v>11.196721309999999</v>
          </cell>
        </row>
        <row r="47">
          <cell r="A47" t="str">
            <v>TRR01_02</v>
          </cell>
          <cell r="B47">
            <v>699.99196210000002</v>
          </cell>
        </row>
        <row r="48">
          <cell r="A48" t="str">
            <v>TNI01_02</v>
          </cell>
          <cell r="B48">
            <v>302.53806969999999</v>
          </cell>
        </row>
        <row r="49">
          <cell r="A49" t="str">
            <v>TNI01_04</v>
          </cell>
          <cell r="B49">
            <v>7.4701436600000003E-7</v>
          </cell>
        </row>
        <row r="50">
          <cell r="A50" t="str">
            <v>TNI01_05</v>
          </cell>
          <cell r="B50">
            <v>2.4831849320000002E-7</v>
          </cell>
        </row>
        <row r="51">
          <cell r="A51" t="str">
            <v>TNI01_06</v>
          </cell>
          <cell r="B51">
            <v>2.2893207390000001E-7</v>
          </cell>
        </row>
        <row r="52">
          <cell r="A52" t="str">
            <v>TOT01_01</v>
          </cell>
          <cell r="B52">
            <v>4.5720000010000001</v>
          </cell>
        </row>
        <row r="53">
          <cell r="A53" t="str">
            <v>TOT01_02</v>
          </cell>
          <cell r="B53">
            <v>18.288</v>
          </cell>
        </row>
        <row r="54">
          <cell r="A54" t="str">
            <v>TNB01_01</v>
          </cell>
          <cell r="B54">
            <v>66.706041940000006</v>
          </cell>
        </row>
        <row r="55">
          <cell r="A55" t="str">
            <v>TNB01_03</v>
          </cell>
          <cell r="B55">
            <v>340.21199999999999</v>
          </cell>
        </row>
        <row r="56">
          <cell r="A56" t="str">
            <v>TNB01_06</v>
          </cell>
          <cell r="B56">
            <v>153.07226739999999</v>
          </cell>
        </row>
        <row r="57">
          <cell r="A57" t="str">
            <v>TAI01_01</v>
          </cell>
          <cell r="B57">
            <v>762.87870009999995</v>
          </cell>
        </row>
        <row r="58">
          <cell r="A58" t="str">
            <v>TAI01_02</v>
          </cell>
          <cell r="B58">
            <v>9.9326098279999996E-7</v>
          </cell>
        </row>
        <row r="59">
          <cell r="A59" t="str">
            <v>TAI01_03</v>
          </cell>
          <cell r="B59">
            <v>2.642029688E-6</v>
          </cell>
        </row>
        <row r="60">
          <cell r="A60" t="str">
            <v>neE01_01</v>
          </cell>
          <cell r="B60">
            <v>0.30299999999999999</v>
          </cell>
        </row>
        <row r="61">
          <cell r="A61" t="str">
            <v>neE01_02</v>
          </cell>
          <cell r="B61">
            <v>0.32100000000000001</v>
          </cell>
        </row>
        <row r="62">
          <cell r="A62" t="str">
            <v>neE01_03</v>
          </cell>
          <cell r="B62">
            <v>0.16600000000000001</v>
          </cell>
        </row>
        <row r="63">
          <cell r="A63" t="str">
            <v>neE01_04</v>
          </cell>
          <cell r="B63">
            <v>6.11</v>
          </cell>
        </row>
        <row r="64">
          <cell r="A64" t="str">
            <v>neE01_05</v>
          </cell>
          <cell r="B64">
            <v>2.58</v>
          </cell>
        </row>
        <row r="65">
          <cell r="A65" t="str">
            <v>neE01_06</v>
          </cell>
          <cell r="B65">
            <v>0.60199999999999998</v>
          </cell>
        </row>
        <row r="66">
          <cell r="A66" t="str">
            <v>neE01_07</v>
          </cell>
          <cell r="B66">
            <v>0.69599999999999995</v>
          </cell>
        </row>
        <row r="67">
          <cell r="A67" t="str">
            <v>neE01_08</v>
          </cell>
          <cell r="B67">
            <v>1.35</v>
          </cell>
        </row>
        <row r="68">
          <cell r="A68" t="str">
            <v>neE01_09</v>
          </cell>
          <cell r="B68">
            <v>0.35899999999999999</v>
          </cell>
        </row>
        <row r="69">
          <cell r="A69" t="str">
            <v>neE01_10</v>
          </cell>
          <cell r="B69">
            <v>0.54100000000000004</v>
          </cell>
        </row>
        <row r="70">
          <cell r="A70" t="str">
            <v>neE01_11</v>
          </cell>
          <cell r="B70">
            <v>1.0999999999999999E-2</v>
          </cell>
        </row>
        <row r="71">
          <cell r="A71" t="str">
            <v>neE01_12</v>
          </cell>
          <cell r="B71">
            <v>8.4000000000000005E-2</v>
          </cell>
        </row>
        <row r="72">
          <cell r="A72" t="str">
            <v>neE01_14</v>
          </cell>
          <cell r="B72">
            <v>2.66</v>
          </cell>
        </row>
        <row r="73">
          <cell r="A73" t="str">
            <v>PEU01_01</v>
          </cell>
          <cell r="B73">
            <v>4827.8</v>
          </cell>
        </row>
        <row r="74">
          <cell r="A74" t="str">
            <v>PDE01_01</v>
          </cell>
          <cell r="B74">
            <v>2377.64</v>
          </cell>
        </row>
        <row r="75">
          <cell r="A75" t="str">
            <v>PGB01_01</v>
          </cell>
          <cell r="B75">
            <v>353.88</v>
          </cell>
        </row>
        <row r="76">
          <cell r="A76" t="str">
            <v>PNO01_01</v>
          </cell>
          <cell r="B76">
            <v>533</v>
          </cell>
        </row>
        <row r="77">
          <cell r="A77" t="str">
            <v>PEU01_02</v>
          </cell>
          <cell r="B77">
            <v>10000</v>
          </cell>
        </row>
        <row r="78">
          <cell r="A78" t="str">
            <v>PEUNL_01</v>
          </cell>
          <cell r="B78">
            <v>1</v>
          </cell>
        </row>
        <row r="79">
          <cell r="A79" t="str">
            <v>PEUGB_01</v>
          </cell>
          <cell r="B79">
            <v>8.1539999999999999</v>
          </cell>
        </row>
        <row r="80">
          <cell r="A80" t="str">
            <v>PEUNO_01</v>
          </cell>
          <cell r="B80">
            <v>1.4950000000000001</v>
          </cell>
        </row>
        <row r="81">
          <cell r="A81" t="str">
            <v>PEUDK_01</v>
          </cell>
          <cell r="B81">
            <v>2.6349999999999998</v>
          </cell>
        </row>
        <row r="82">
          <cell r="A82" t="str">
            <v>PEUDE_01</v>
          </cell>
          <cell r="B82">
            <v>10.445</v>
          </cell>
        </row>
        <row r="83">
          <cell r="A83" t="str">
            <v>PNL2_01</v>
          </cell>
          <cell r="B83">
            <v>8.2200000000000006</v>
          </cell>
        </row>
        <row r="84">
          <cell r="A84" t="str">
            <v>PNL3_01</v>
          </cell>
          <cell r="B84">
            <v>10</v>
          </cell>
        </row>
        <row r="85">
          <cell r="A85" t="str">
            <v>PNL4_01</v>
          </cell>
          <cell r="B85">
            <v>11.3</v>
          </cell>
        </row>
        <row r="86">
          <cell r="A86" t="str">
            <v>PNL5_01</v>
          </cell>
          <cell r="B86">
            <v>24</v>
          </cell>
        </row>
        <row r="87">
          <cell r="A87" t="str">
            <v>PDE1_01</v>
          </cell>
          <cell r="B87">
            <v>65.900000000000006</v>
          </cell>
        </row>
        <row r="88">
          <cell r="A88" t="str">
            <v>PDK1_01</v>
          </cell>
          <cell r="B88">
            <v>35</v>
          </cell>
        </row>
        <row r="89">
          <cell r="A89" t="str">
            <v>PGB1_01</v>
          </cell>
          <cell r="B89">
            <v>53.182000000000002</v>
          </cell>
        </row>
        <row r="90">
          <cell r="A90" t="str">
            <v>PNO1_01</v>
          </cell>
          <cell r="B90">
            <v>40</v>
          </cell>
        </row>
        <row r="91">
          <cell r="A91" t="str">
            <v>PNL01_04</v>
          </cell>
          <cell r="B91">
            <v>13.11375016</v>
          </cell>
        </row>
        <row r="92">
          <cell r="A92" t="str">
            <v>PNL01_06</v>
          </cell>
          <cell r="B92">
            <v>4.6572081339999998E-7</v>
          </cell>
        </row>
        <row r="93">
          <cell r="A93" t="str">
            <v>PNL01_07</v>
          </cell>
          <cell r="B93">
            <v>1.9999999989999999</v>
          </cell>
        </row>
        <row r="94">
          <cell r="A94" t="str">
            <v>PNL01_09</v>
          </cell>
          <cell r="B94">
            <v>1.7055873839999999E-4</v>
          </cell>
        </row>
        <row r="95">
          <cell r="A95" t="str">
            <v>PNL01_13</v>
          </cell>
          <cell r="B95">
            <v>1.5938386280000001E-7</v>
          </cell>
        </row>
        <row r="96">
          <cell r="A96" t="str">
            <v>PNL01_15</v>
          </cell>
          <cell r="B96">
            <v>4.72</v>
          </cell>
        </row>
        <row r="97">
          <cell r="A97" t="str">
            <v>PNL01_17</v>
          </cell>
          <cell r="B97">
            <v>5.12</v>
          </cell>
        </row>
        <row r="98">
          <cell r="A98" t="str">
            <v>PNL01_18</v>
          </cell>
          <cell r="B98">
            <v>36.630000000000003</v>
          </cell>
        </row>
        <row r="99">
          <cell r="A99" t="str">
            <v>PNL01_19</v>
          </cell>
          <cell r="B99">
            <v>21.671465319999999</v>
          </cell>
        </row>
        <row r="100">
          <cell r="A100" t="str">
            <v>PDE02_10</v>
          </cell>
          <cell r="B100">
            <v>0.72326191920000005</v>
          </cell>
        </row>
        <row r="101">
          <cell r="A101" t="str">
            <v>PDE02_12</v>
          </cell>
          <cell r="B101">
            <v>40.300701719999999</v>
          </cell>
        </row>
        <row r="102">
          <cell r="A102" t="str">
            <v>PDE02_17</v>
          </cell>
          <cell r="B102">
            <v>126.5258029</v>
          </cell>
        </row>
        <row r="103">
          <cell r="A103" t="str">
            <v>PDE02_18</v>
          </cell>
          <cell r="B103">
            <v>516</v>
          </cell>
        </row>
        <row r="104">
          <cell r="A104" t="str">
            <v>PDK02_12</v>
          </cell>
          <cell r="B104">
            <v>1.3775588300000001E-7</v>
          </cell>
        </row>
        <row r="105">
          <cell r="A105" t="str">
            <v>PDK02_17</v>
          </cell>
          <cell r="B105">
            <v>7.0211644150000003</v>
          </cell>
        </row>
        <row r="106">
          <cell r="A106" t="str">
            <v>PDK02_18</v>
          </cell>
          <cell r="B106">
            <v>45</v>
          </cell>
        </row>
        <row r="107">
          <cell r="A107" t="str">
            <v>PGB02_12</v>
          </cell>
          <cell r="B107">
            <v>1.136287594E-7</v>
          </cell>
        </row>
        <row r="108">
          <cell r="A108" t="str">
            <v>PGB02_14</v>
          </cell>
          <cell r="B108">
            <v>3.7999994770000002E-4</v>
          </cell>
        </row>
        <row r="109">
          <cell r="A109" t="str">
            <v>PGB02_17</v>
          </cell>
          <cell r="B109">
            <v>118.9050514</v>
          </cell>
        </row>
        <row r="110">
          <cell r="A110" t="str">
            <v>PGB02_18</v>
          </cell>
          <cell r="B110">
            <v>289</v>
          </cell>
        </row>
        <row r="111">
          <cell r="A111" t="str">
            <v>PNO02_17</v>
          </cell>
          <cell r="B111">
            <v>15.672745750000001</v>
          </cell>
        </row>
        <row r="112">
          <cell r="A112" t="str">
            <v>PNO02_18</v>
          </cell>
          <cell r="B112">
            <v>2.8747380730000001</v>
          </cell>
        </row>
        <row r="113">
          <cell r="A113" t="str">
            <v>PNL_UD</v>
          </cell>
          <cell r="B113">
            <v>30</v>
          </cell>
        </row>
        <row r="114">
          <cell r="A114" t="str">
            <v>PNL03_02</v>
          </cell>
          <cell r="B114">
            <v>1.130409649E-7</v>
          </cell>
        </row>
        <row r="115">
          <cell r="A115" t="str">
            <v>PNL03_03</v>
          </cell>
          <cell r="B115">
            <v>1.036115476E-7</v>
          </cell>
        </row>
        <row r="116">
          <cell r="A116" t="str">
            <v>PNLDE_01</v>
          </cell>
          <cell r="B116">
            <v>1</v>
          </cell>
        </row>
        <row r="117">
          <cell r="A117" t="str">
            <v>PNLGB_01</v>
          </cell>
          <cell r="B117">
            <v>2</v>
          </cell>
        </row>
        <row r="118">
          <cell r="A118" t="str">
            <v>PDENL_01</v>
          </cell>
          <cell r="B118">
            <v>1</v>
          </cell>
        </row>
        <row r="119">
          <cell r="A119" t="str">
            <v>PDEGB_01</v>
          </cell>
          <cell r="B119">
            <v>2.8</v>
          </cell>
        </row>
        <row r="120">
          <cell r="A120" t="str">
            <v>PNODK_01</v>
          </cell>
          <cell r="B120">
            <v>1</v>
          </cell>
        </row>
        <row r="121">
          <cell r="A121" t="str">
            <v>PNOGB_01</v>
          </cell>
          <cell r="B121">
            <v>1.4</v>
          </cell>
        </row>
        <row r="122">
          <cell r="A122" t="str">
            <v>PDKNO_01</v>
          </cell>
          <cell r="B122">
            <v>1</v>
          </cell>
        </row>
        <row r="123">
          <cell r="A123" t="str">
            <v>PDKGB_01</v>
          </cell>
          <cell r="B123">
            <v>1.4</v>
          </cell>
        </row>
        <row r="124">
          <cell r="A124" t="str">
            <v>PGBNO_01</v>
          </cell>
          <cell r="B124">
            <v>1.4</v>
          </cell>
        </row>
        <row r="125">
          <cell r="A125" t="str">
            <v>PGBNL_01</v>
          </cell>
          <cell r="B125">
            <v>2</v>
          </cell>
        </row>
        <row r="126">
          <cell r="A126" t="str">
            <v>PGBDK_01</v>
          </cell>
          <cell r="B126">
            <v>1.4</v>
          </cell>
        </row>
        <row r="127">
          <cell r="A127" t="str">
            <v>PGBDE_01</v>
          </cell>
          <cell r="B127">
            <v>2.8</v>
          </cell>
        </row>
        <row r="128">
          <cell r="A128" t="str">
            <v>PNLEU_01</v>
          </cell>
          <cell r="B128">
            <v>1</v>
          </cell>
        </row>
        <row r="129">
          <cell r="A129" t="str">
            <v>PGBEU_01</v>
          </cell>
          <cell r="B129">
            <v>8.1539999999999999</v>
          </cell>
        </row>
        <row r="130">
          <cell r="A130" t="str">
            <v>PNOEU_01</v>
          </cell>
          <cell r="B130">
            <v>1.4950000000000001</v>
          </cell>
        </row>
        <row r="131">
          <cell r="A131" t="str">
            <v>PDKEU_01</v>
          </cell>
          <cell r="B131">
            <v>2.6349999999999998</v>
          </cell>
        </row>
        <row r="132">
          <cell r="A132" t="str">
            <v>PDEEU_01</v>
          </cell>
          <cell r="B132">
            <v>10.445</v>
          </cell>
        </row>
        <row r="133">
          <cell r="A133" t="str">
            <v>PNL2NL3_01</v>
          </cell>
          <cell r="B133">
            <v>6.1440930530000002E-4</v>
          </cell>
        </row>
        <row r="134">
          <cell r="A134" t="str">
            <v>PNL3NL2_01</v>
          </cell>
          <cell r="B134">
            <v>6.1440930530000002E-4</v>
          </cell>
        </row>
        <row r="135">
          <cell r="A135" t="str">
            <v>PNL3NL5_01</v>
          </cell>
          <cell r="B135">
            <v>2.065193292</v>
          </cell>
        </row>
        <row r="136">
          <cell r="A136" t="str">
            <v>PNL5NL3_01</v>
          </cell>
          <cell r="B136">
            <v>2.065193292</v>
          </cell>
        </row>
        <row r="137">
          <cell r="A137" t="str">
            <v>PNL3GB1_01</v>
          </cell>
          <cell r="B137">
            <v>5.0494396300000002</v>
          </cell>
        </row>
        <row r="138">
          <cell r="A138" t="str">
            <v>PGB1NL3_01</v>
          </cell>
          <cell r="B138">
            <v>5.0494396300000002</v>
          </cell>
        </row>
        <row r="139">
          <cell r="A139" t="str">
            <v>PNL5GB1_01</v>
          </cell>
          <cell r="B139">
            <v>0.62859959980000002</v>
          </cell>
        </row>
        <row r="140">
          <cell r="A140" t="str">
            <v>PGB1NL5_01</v>
          </cell>
          <cell r="B140">
            <v>0.62859959980000002</v>
          </cell>
        </row>
        <row r="141">
          <cell r="A141" t="str">
            <v>PNL5GB2_01</v>
          </cell>
          <cell r="B141">
            <v>0.44878412979999999</v>
          </cell>
        </row>
        <row r="142">
          <cell r="A142" t="str">
            <v>PGB2NL5_01</v>
          </cell>
          <cell r="B142">
            <v>0.44878412979999999</v>
          </cell>
        </row>
        <row r="143">
          <cell r="A143" t="str">
            <v>PNL5NO1_01</v>
          </cell>
          <cell r="B143">
            <v>1.3958904169999999</v>
          </cell>
        </row>
        <row r="144">
          <cell r="A144" t="str">
            <v>PNO1NL5_01</v>
          </cell>
          <cell r="B144">
            <v>1.3958904169999999</v>
          </cell>
        </row>
        <row r="145">
          <cell r="A145" t="str">
            <v>PNL5DK1_01</v>
          </cell>
          <cell r="B145">
            <v>1.7522554130000001</v>
          </cell>
        </row>
        <row r="146">
          <cell r="A146" t="str">
            <v>PDK1NL5_01</v>
          </cell>
          <cell r="B146">
            <v>1.7522554130000001</v>
          </cell>
        </row>
        <row r="147">
          <cell r="A147" t="str">
            <v>PNL5DE1_01</v>
          </cell>
          <cell r="B147">
            <v>0.51525874019999995</v>
          </cell>
        </row>
        <row r="148">
          <cell r="A148" t="str">
            <v>PDE1NL5_01</v>
          </cell>
          <cell r="B148">
            <v>0.51525874019999995</v>
          </cell>
        </row>
        <row r="149">
          <cell r="A149" t="str">
            <v>PNL5NL4_01</v>
          </cell>
          <cell r="B149">
            <v>7.2153862120000003</v>
          </cell>
        </row>
        <row r="150">
          <cell r="A150" t="str">
            <v>PNL4NL5_01</v>
          </cell>
          <cell r="B150">
            <v>7.2153862120000003</v>
          </cell>
        </row>
        <row r="151">
          <cell r="A151" t="str">
            <v>PGB1GB2_01</v>
          </cell>
          <cell r="B151">
            <v>3.8144643149999999</v>
          </cell>
        </row>
        <row r="152">
          <cell r="A152" t="str">
            <v>PGB2GB1_01</v>
          </cell>
          <cell r="B152">
            <v>3.8144643149999999</v>
          </cell>
        </row>
        <row r="153">
          <cell r="A153" t="str">
            <v>PGB2GB3_01</v>
          </cell>
          <cell r="B153">
            <v>2.8727656129999999E-7</v>
          </cell>
        </row>
        <row r="154">
          <cell r="A154" t="str">
            <v>PGB3GB2_01</v>
          </cell>
          <cell r="B154">
            <v>2.8727656129999999E-7</v>
          </cell>
        </row>
        <row r="155">
          <cell r="A155" t="str">
            <v>PGB2NO1_01</v>
          </cell>
          <cell r="B155">
            <v>9.9999999870000007</v>
          </cell>
        </row>
        <row r="156">
          <cell r="A156" t="str">
            <v>PNO1GB2_01</v>
          </cell>
          <cell r="B156">
            <v>9.9999999870000007</v>
          </cell>
        </row>
        <row r="157">
          <cell r="A157" t="str">
            <v>PGB3NO1_01</v>
          </cell>
          <cell r="B157">
            <v>2.7580008889999998</v>
          </cell>
        </row>
        <row r="158">
          <cell r="A158" t="str">
            <v>PNO1GB3_01</v>
          </cell>
          <cell r="B158">
            <v>2.7580008889999998</v>
          </cell>
        </row>
        <row r="159">
          <cell r="A159" t="str">
            <v>PNO1DK1_01</v>
          </cell>
          <cell r="B159">
            <v>4.434950057E-7</v>
          </cell>
        </row>
        <row r="160">
          <cell r="A160" t="str">
            <v>PDK1NO1_01</v>
          </cell>
          <cell r="B160">
            <v>4.434950057E-7</v>
          </cell>
        </row>
        <row r="161">
          <cell r="A161" t="str">
            <v>PDK1DE1_01</v>
          </cell>
          <cell r="B161">
            <v>1.752255685</v>
          </cell>
        </row>
        <row r="162">
          <cell r="A162" t="str">
            <v>PDE1DK1_01</v>
          </cell>
          <cell r="B162">
            <v>1.752255685</v>
          </cell>
        </row>
        <row r="163">
          <cell r="A163" t="str">
            <v>PDE1NL4_01</v>
          </cell>
          <cell r="B163">
            <v>8.2683827470000004</v>
          </cell>
        </row>
        <row r="164">
          <cell r="A164" t="str">
            <v>PNL4DE1_01</v>
          </cell>
          <cell r="B164">
            <v>8.2683827470000004</v>
          </cell>
        </row>
        <row r="165">
          <cell r="A165" t="str">
            <v>PNLNL1_01</v>
          </cell>
          <cell r="B165">
            <v>1.0380509360000001</v>
          </cell>
        </row>
        <row r="166">
          <cell r="A166" t="str">
            <v>PNLNL2_01</v>
          </cell>
          <cell r="B166">
            <v>2.531832944</v>
          </cell>
        </row>
        <row r="167">
          <cell r="A167" t="str">
            <v>PNLNL2_02</v>
          </cell>
          <cell r="B167">
            <v>2.531832944</v>
          </cell>
        </row>
        <row r="168">
          <cell r="A168" t="str">
            <v>PNLNL2_03</v>
          </cell>
          <cell r="B168">
            <v>2.531832944</v>
          </cell>
        </row>
        <row r="169">
          <cell r="A169" t="str">
            <v>PNLNL4_01</v>
          </cell>
          <cell r="B169">
            <v>10</v>
          </cell>
        </row>
        <row r="170">
          <cell r="A170" t="str">
            <v>PNL1NL_01</v>
          </cell>
          <cell r="B170">
            <v>1.0380509360000001</v>
          </cell>
        </row>
        <row r="171">
          <cell r="A171" t="str">
            <v>PNL2NL_01</v>
          </cell>
          <cell r="B171">
            <v>2.531832944</v>
          </cell>
        </row>
        <row r="172">
          <cell r="A172" t="str">
            <v>PNL2NL_02</v>
          </cell>
          <cell r="B172">
            <v>2.531832944</v>
          </cell>
        </row>
        <row r="173">
          <cell r="A173" t="str">
            <v>PNL2NL_03</v>
          </cell>
          <cell r="B173">
            <v>2.531832944</v>
          </cell>
        </row>
        <row r="174">
          <cell r="A174" t="str">
            <v>PNL4NL_01</v>
          </cell>
          <cell r="B174">
            <v>10</v>
          </cell>
        </row>
        <row r="175">
          <cell r="A175" t="str">
            <v>PGBNL2_01</v>
          </cell>
          <cell r="B175">
            <v>5.8635980449999998</v>
          </cell>
        </row>
        <row r="176">
          <cell r="A176" t="str">
            <v>PGBNL3_01</v>
          </cell>
          <cell r="B176">
            <v>9.9999999979999998</v>
          </cell>
        </row>
        <row r="177">
          <cell r="A177" t="str">
            <v>PGBGB1_01</v>
          </cell>
          <cell r="B177">
            <v>10</v>
          </cell>
        </row>
        <row r="178">
          <cell r="A178" t="str">
            <v>PGBGB2_01</v>
          </cell>
          <cell r="B178">
            <v>9.9999999979999998</v>
          </cell>
        </row>
        <row r="179">
          <cell r="A179" t="str">
            <v>PGBGB3_01</v>
          </cell>
          <cell r="B179">
            <v>8.3905858369999997</v>
          </cell>
        </row>
        <row r="180">
          <cell r="A180" t="str">
            <v>PNL2GB_01</v>
          </cell>
          <cell r="B180">
            <v>5.8635980449999998</v>
          </cell>
        </row>
        <row r="181">
          <cell r="A181" t="str">
            <v>PNL3GB_01</v>
          </cell>
          <cell r="B181">
            <v>9.9999999979999998</v>
          </cell>
        </row>
        <row r="182">
          <cell r="A182" t="str">
            <v>PGB1GB_01</v>
          </cell>
          <cell r="B182">
            <v>10</v>
          </cell>
        </row>
        <row r="183">
          <cell r="A183" t="str">
            <v>PGB2GB_01</v>
          </cell>
          <cell r="B183">
            <v>9.9999999979999998</v>
          </cell>
        </row>
        <row r="184">
          <cell r="A184" t="str">
            <v>PGB3GB_01</v>
          </cell>
          <cell r="B184">
            <v>8.3905858369999997</v>
          </cell>
        </row>
        <row r="185">
          <cell r="A185" t="str">
            <v>PNOGB3_01</v>
          </cell>
          <cell r="B185">
            <v>5.6429671399999997</v>
          </cell>
        </row>
        <row r="186">
          <cell r="A186" t="str">
            <v>PNONO1_01</v>
          </cell>
          <cell r="B186">
            <v>5.653530527</v>
          </cell>
        </row>
        <row r="187">
          <cell r="A187" t="str">
            <v>PNODK1_01</v>
          </cell>
          <cell r="B187">
            <v>3.564285334</v>
          </cell>
        </row>
        <row r="188">
          <cell r="A188" t="str">
            <v>PGB3NO_01</v>
          </cell>
          <cell r="B188">
            <v>5.6429671399999997</v>
          </cell>
        </row>
        <row r="189">
          <cell r="A189" t="str">
            <v>PNO1NO_01</v>
          </cell>
          <cell r="B189">
            <v>5.653530527</v>
          </cell>
        </row>
        <row r="190">
          <cell r="A190" t="str">
            <v>PDK1NO_01</v>
          </cell>
          <cell r="B190">
            <v>3.564285334</v>
          </cell>
        </row>
        <row r="191">
          <cell r="A191" t="str">
            <v>PDKDK1_01</v>
          </cell>
          <cell r="B191">
            <v>10</v>
          </cell>
        </row>
        <row r="192">
          <cell r="A192" t="str">
            <v>PDK1DK_01</v>
          </cell>
          <cell r="B192">
            <v>10</v>
          </cell>
        </row>
        <row r="193">
          <cell r="A193" t="str">
            <v>PDEDE1_01</v>
          </cell>
          <cell r="B193">
            <v>10</v>
          </cell>
        </row>
        <row r="194">
          <cell r="A194" t="str">
            <v>PDENL4_01</v>
          </cell>
          <cell r="B194">
            <v>10</v>
          </cell>
        </row>
        <row r="195">
          <cell r="A195" t="str">
            <v>PDE1DE_01</v>
          </cell>
          <cell r="B195">
            <v>10</v>
          </cell>
        </row>
        <row r="196">
          <cell r="A196" t="str">
            <v>PNL4DE_01</v>
          </cell>
          <cell r="B196">
            <v>10</v>
          </cell>
        </row>
        <row r="197">
          <cell r="A197" t="str">
            <v>PNL05_01</v>
          </cell>
          <cell r="B197">
            <v>1.5656698950000001</v>
          </cell>
        </row>
        <row r="198">
          <cell r="A198" t="str">
            <v>PNL06_01</v>
          </cell>
          <cell r="B198">
            <v>15.766023690000001</v>
          </cell>
        </row>
        <row r="199">
          <cell r="A199" t="str">
            <v>LTR01_03</v>
          </cell>
          <cell r="B199">
            <v>36.704399789999997</v>
          </cell>
        </row>
        <row r="200">
          <cell r="A200" t="str">
            <v>LTR02_01</v>
          </cell>
          <cell r="B200">
            <v>100</v>
          </cell>
        </row>
        <row r="201">
          <cell r="A201" t="str">
            <v>LTR02_04</v>
          </cell>
          <cell r="B201">
            <v>1.3879421810000001E-7</v>
          </cell>
        </row>
        <row r="202">
          <cell r="A202" t="str">
            <v>LTS01_02</v>
          </cell>
          <cell r="B202">
            <v>1.63184012E-7</v>
          </cell>
        </row>
        <row r="203">
          <cell r="A203" t="str">
            <v>LTS01_03</v>
          </cell>
          <cell r="B203">
            <v>12.342681280000001</v>
          </cell>
        </row>
        <row r="204">
          <cell r="A204" t="str">
            <v>LTN01_01</v>
          </cell>
          <cell r="B204">
            <v>17.991977519999999</v>
          </cell>
        </row>
        <row r="205">
          <cell r="A205" t="str">
            <v>LTN01_02</v>
          </cell>
          <cell r="B205">
            <v>1.937360285</v>
          </cell>
        </row>
        <row r="206">
          <cell r="A206" t="str">
            <v>LTN01_04</v>
          </cell>
          <cell r="B206">
            <v>9.3914201190000005E-2</v>
          </cell>
        </row>
        <row r="207">
          <cell r="A207" t="str">
            <v>LTN01_05</v>
          </cell>
          <cell r="B207">
            <v>11.94614874</v>
          </cell>
        </row>
        <row r="208">
          <cell r="A208" t="str">
            <v>LTN01_06</v>
          </cell>
          <cell r="B208">
            <v>2.85376069E-6</v>
          </cell>
        </row>
        <row r="209">
          <cell r="A209" t="str">
            <v>LTN01_07</v>
          </cell>
          <cell r="B209">
            <v>3.846742877E-4</v>
          </cell>
        </row>
        <row r="210">
          <cell r="A210" t="str">
            <v>Agr05_03</v>
          </cell>
          <cell r="B210">
            <v>1.258878736</v>
          </cell>
        </row>
        <row r="211">
          <cell r="A211" t="str">
            <v>HTI01_07</v>
          </cell>
          <cell r="B211">
            <v>2.0482185390000001</v>
          </cell>
        </row>
        <row r="212">
          <cell r="A212" t="str">
            <v>HTI01_08</v>
          </cell>
          <cell r="B212">
            <v>3</v>
          </cell>
        </row>
        <row r="213">
          <cell r="A213" t="str">
            <v>HTI01_15</v>
          </cell>
          <cell r="B213">
            <v>0.9587052224</v>
          </cell>
        </row>
        <row r="214">
          <cell r="A214" t="str">
            <v>LTI01_03</v>
          </cell>
          <cell r="B214">
            <v>1.8463730629999999</v>
          </cell>
        </row>
        <row r="215">
          <cell r="A215" t="str">
            <v>FHI01_04</v>
          </cell>
          <cell r="B215">
            <v>8.7354799330000006</v>
          </cell>
        </row>
        <row r="216">
          <cell r="A216" t="str">
            <v>RFP01_01</v>
          </cell>
          <cell r="B216">
            <v>300</v>
          </cell>
        </row>
        <row r="217">
          <cell r="A217" t="str">
            <v>RFP02_01</v>
          </cell>
          <cell r="B217">
            <v>100</v>
          </cell>
        </row>
        <row r="218">
          <cell r="A218" t="str">
            <v>RFP03_02</v>
          </cell>
          <cell r="B218">
            <v>286.7901794</v>
          </cell>
        </row>
        <row r="219">
          <cell r="A219" t="str">
            <v>RFP03_06</v>
          </cell>
          <cell r="B219">
            <v>20</v>
          </cell>
        </row>
        <row r="220">
          <cell r="A220" t="str">
            <v>RFP03_13</v>
          </cell>
          <cell r="B220">
            <v>2300</v>
          </cell>
        </row>
        <row r="221">
          <cell r="A221" t="str">
            <v>RFP04_01</v>
          </cell>
          <cell r="B221">
            <v>1000</v>
          </cell>
        </row>
        <row r="222">
          <cell r="A222" t="str">
            <v>RFP05_01</v>
          </cell>
          <cell r="B222">
            <v>2000</v>
          </cell>
        </row>
        <row r="223">
          <cell r="A223" t="str">
            <v>RFP06_01</v>
          </cell>
          <cell r="B223">
            <v>2000</v>
          </cell>
        </row>
        <row r="224">
          <cell r="A224" t="str">
            <v>RFB01_02</v>
          </cell>
          <cell r="B224">
            <v>0.80645161259999998</v>
          </cell>
        </row>
        <row r="225">
          <cell r="A225" t="str">
            <v>RFB01_03</v>
          </cell>
          <cell r="B225">
            <v>44.436507919999997</v>
          </cell>
        </row>
        <row r="226">
          <cell r="A226" t="str">
            <v>RFB03_01</v>
          </cell>
          <cell r="B226">
            <v>1.5090742640000001E-7</v>
          </cell>
        </row>
        <row r="227">
          <cell r="A227" t="str">
            <v>RFS02_01</v>
          </cell>
          <cell r="B227">
            <v>4.0338463079999998E-7</v>
          </cell>
        </row>
        <row r="228">
          <cell r="A228" t="str">
            <v>RFS03_01</v>
          </cell>
          <cell r="B228">
            <v>155.02500939999999</v>
          </cell>
        </row>
        <row r="229">
          <cell r="A229" t="str">
            <v>RFS04_01</v>
          </cell>
          <cell r="B229">
            <v>138.68286549999999</v>
          </cell>
        </row>
        <row r="230">
          <cell r="A230" t="str">
            <v>Gas01_04</v>
          </cell>
          <cell r="B230">
            <v>1.552658125E-6</v>
          </cell>
        </row>
        <row r="231">
          <cell r="A231" t="str">
            <v>Gas01_05</v>
          </cell>
          <cell r="B231">
            <v>19000</v>
          </cell>
        </row>
        <row r="232">
          <cell r="A232" t="str">
            <v>Gas05_01</v>
          </cell>
          <cell r="B232">
            <v>1.50738208E-7</v>
          </cell>
        </row>
        <row r="233">
          <cell r="A233" t="str">
            <v>Gas06_01</v>
          </cell>
          <cell r="B233">
            <v>2000</v>
          </cell>
        </row>
        <row r="234">
          <cell r="A234" t="str">
            <v>Hyd01_04</v>
          </cell>
          <cell r="B234">
            <v>3.5230070559999998E-7</v>
          </cell>
        </row>
        <row r="235">
          <cell r="A235" t="str">
            <v>Hyd01_05</v>
          </cell>
          <cell r="B235">
            <v>2.1766777129999999E-7</v>
          </cell>
        </row>
        <row r="236">
          <cell r="A236" t="str">
            <v>Amm01_02</v>
          </cell>
          <cell r="B236">
            <v>59.076999989999997</v>
          </cell>
        </row>
        <row r="237">
          <cell r="A237" t="str">
            <v>Amm01_07</v>
          </cell>
          <cell r="B237">
            <v>10</v>
          </cell>
        </row>
        <row r="238">
          <cell r="A238" t="str">
            <v>Bio01_01</v>
          </cell>
          <cell r="B238">
            <v>1000</v>
          </cell>
        </row>
        <row r="239">
          <cell r="A239" t="str">
            <v>Bio01_02</v>
          </cell>
          <cell r="B239">
            <v>1000</v>
          </cell>
        </row>
        <row r="240">
          <cell r="A240" t="str">
            <v>Bio01_03</v>
          </cell>
          <cell r="B240">
            <v>1000</v>
          </cell>
        </row>
        <row r="241">
          <cell r="A241" t="str">
            <v>Bio02_01</v>
          </cell>
          <cell r="B241">
            <v>23000</v>
          </cell>
        </row>
        <row r="242">
          <cell r="A242" t="str">
            <v>Bio02_02</v>
          </cell>
          <cell r="B242">
            <v>23000</v>
          </cell>
        </row>
        <row r="243">
          <cell r="A243" t="str">
            <v>Bio02_03</v>
          </cell>
          <cell r="B243">
            <v>23000</v>
          </cell>
        </row>
        <row r="244">
          <cell r="A244" t="str">
            <v>EPF01_01</v>
          </cell>
          <cell r="B244">
            <v>1000</v>
          </cell>
        </row>
        <row r="245">
          <cell r="A245" t="str">
            <v>EPF02_01</v>
          </cell>
          <cell r="B245">
            <v>23000</v>
          </cell>
        </row>
        <row r="246">
          <cell r="A246" t="str">
            <v>EPF01_02</v>
          </cell>
          <cell r="B246">
            <v>8000</v>
          </cell>
        </row>
        <row r="247">
          <cell r="A247" t="str">
            <v>EPF02_02</v>
          </cell>
          <cell r="B247">
            <v>23000</v>
          </cell>
        </row>
        <row r="248">
          <cell r="A248" t="str">
            <v>EPF01_04</v>
          </cell>
          <cell r="B248">
            <v>100</v>
          </cell>
        </row>
        <row r="249">
          <cell r="A249" t="str">
            <v>EPO01_01</v>
          </cell>
          <cell r="B249">
            <v>5000</v>
          </cell>
        </row>
        <row r="250">
          <cell r="A250" t="str">
            <v>EPO02_01</v>
          </cell>
          <cell r="B250">
            <v>23000</v>
          </cell>
        </row>
        <row r="251">
          <cell r="A251" t="str">
            <v>EPO01_02</v>
          </cell>
          <cell r="B251">
            <v>81.13</v>
          </cell>
        </row>
        <row r="252">
          <cell r="A252" t="str">
            <v>EPO02_02</v>
          </cell>
          <cell r="B252">
            <v>81.13</v>
          </cell>
        </row>
        <row r="253">
          <cell r="A253" t="str">
            <v>EPO01_03</v>
          </cell>
          <cell r="B253">
            <v>41.050493150000001</v>
          </cell>
        </row>
        <row r="254">
          <cell r="A254" t="str">
            <v>EPB01_01</v>
          </cell>
          <cell r="B254">
            <v>60</v>
          </cell>
        </row>
        <row r="255">
          <cell r="A255" t="str">
            <v>EPB01_02</v>
          </cell>
          <cell r="B255">
            <v>551</v>
          </cell>
        </row>
        <row r="256">
          <cell r="A256" t="str">
            <v>EPB02_01</v>
          </cell>
          <cell r="B256">
            <v>551</v>
          </cell>
        </row>
        <row r="257">
          <cell r="A257" t="str">
            <v>EPB01_03</v>
          </cell>
          <cell r="B257">
            <v>98.5</v>
          </cell>
        </row>
        <row r="258">
          <cell r="A258" t="str">
            <v>EPB01_04</v>
          </cell>
          <cell r="B258">
            <v>34</v>
          </cell>
        </row>
        <row r="259">
          <cell r="A259" t="str">
            <v>EPB02_02</v>
          </cell>
          <cell r="B259">
            <v>34</v>
          </cell>
        </row>
        <row r="260">
          <cell r="A260" t="str">
            <v>EPB01_05</v>
          </cell>
          <cell r="B260">
            <v>25.6</v>
          </cell>
        </row>
        <row r="261">
          <cell r="A261" t="str">
            <v>EPB03_03</v>
          </cell>
          <cell r="B261">
            <v>25.6</v>
          </cell>
        </row>
        <row r="262">
          <cell r="A262" t="str">
            <v>EPB01_06</v>
          </cell>
          <cell r="B262">
            <v>0.6</v>
          </cell>
        </row>
        <row r="263">
          <cell r="A263" t="str">
            <v>EPB01_07</v>
          </cell>
          <cell r="B263">
            <v>72</v>
          </cell>
        </row>
        <row r="264">
          <cell r="A264" t="str">
            <v>EPB01_08</v>
          </cell>
          <cell r="B264">
            <v>23</v>
          </cell>
        </row>
        <row r="265">
          <cell r="A265" t="str">
            <v>EPB01_09</v>
          </cell>
          <cell r="B265">
            <v>1</v>
          </cell>
        </row>
        <row r="266">
          <cell r="A266" t="str">
            <v>EPB01_10</v>
          </cell>
          <cell r="B266">
            <v>0.1</v>
          </cell>
        </row>
        <row r="267">
          <cell r="A267" t="str">
            <v>EPB01_11</v>
          </cell>
          <cell r="B267">
            <v>57.28</v>
          </cell>
        </row>
        <row r="268">
          <cell r="A268" t="str">
            <v>EPR01_01</v>
          </cell>
          <cell r="B268">
            <v>5000</v>
          </cell>
        </row>
        <row r="269">
          <cell r="A269" t="str">
            <v>EPR02_01</v>
          </cell>
          <cell r="B269">
            <v>4000</v>
          </cell>
        </row>
        <row r="270">
          <cell r="A270" t="str">
            <v>EPR02_02</v>
          </cell>
          <cell r="B270">
            <v>23000</v>
          </cell>
        </row>
        <row r="271">
          <cell r="A271" t="str">
            <v>EPR01_02</v>
          </cell>
          <cell r="B271">
            <v>5000</v>
          </cell>
        </row>
        <row r="272">
          <cell r="A272" t="str">
            <v>EPR01_03</v>
          </cell>
          <cell r="B272">
            <v>1000</v>
          </cell>
        </row>
        <row r="273">
          <cell r="A273" t="str">
            <v>EPR01_04</v>
          </cell>
          <cell r="B273">
            <v>200</v>
          </cell>
        </row>
        <row r="274">
          <cell r="A274" t="str">
            <v>EPR01_05</v>
          </cell>
          <cell r="B274">
            <v>500</v>
          </cell>
        </row>
        <row r="275">
          <cell r="A275" t="str">
            <v>EPM01_01</v>
          </cell>
          <cell r="B275">
            <v>500</v>
          </cell>
        </row>
        <row r="276">
          <cell r="A276" t="str">
            <v>EPM01_02</v>
          </cell>
          <cell r="B276">
            <v>500</v>
          </cell>
        </row>
        <row r="277">
          <cell r="A277" t="str">
            <v>neE02_01</v>
          </cell>
          <cell r="B277">
            <v>15</v>
          </cell>
        </row>
        <row r="278">
          <cell r="A278" t="str">
            <v>neE02_02</v>
          </cell>
          <cell r="B278">
            <v>0.30299999999999999</v>
          </cell>
        </row>
        <row r="279">
          <cell r="A279" t="str">
            <v>neE02_03</v>
          </cell>
          <cell r="B279">
            <v>20</v>
          </cell>
        </row>
        <row r="280">
          <cell r="A280" t="str">
            <v>neE02_04</v>
          </cell>
          <cell r="B280">
            <v>0.32100000000000001</v>
          </cell>
        </row>
        <row r="281">
          <cell r="A281" t="str">
            <v>neE02_05</v>
          </cell>
          <cell r="B281">
            <v>15</v>
          </cell>
        </row>
        <row r="282">
          <cell r="A282" t="str">
            <v>neE02_06</v>
          </cell>
          <cell r="B282">
            <v>0.16600000000000001</v>
          </cell>
        </row>
        <row r="283">
          <cell r="A283" t="str">
            <v>neE02_07</v>
          </cell>
          <cell r="B283">
            <v>20</v>
          </cell>
        </row>
        <row r="284">
          <cell r="A284" t="str">
            <v>neE02_08</v>
          </cell>
          <cell r="B284">
            <v>0.46</v>
          </cell>
        </row>
        <row r="285">
          <cell r="A285" t="str">
            <v>neE02_09</v>
          </cell>
          <cell r="B285">
            <v>0.3599999995</v>
          </cell>
        </row>
        <row r="286">
          <cell r="A286" t="str">
            <v>neE02_11</v>
          </cell>
          <cell r="B286">
            <v>0.4</v>
          </cell>
        </row>
        <row r="287">
          <cell r="A287" t="str">
            <v>neE02_13</v>
          </cell>
          <cell r="B287">
            <v>0.1</v>
          </cell>
        </row>
        <row r="288">
          <cell r="A288" t="str">
            <v>neE02_14</v>
          </cell>
          <cell r="B288">
            <v>10</v>
          </cell>
        </row>
        <row r="289">
          <cell r="A289" t="str">
            <v>neE02_15</v>
          </cell>
          <cell r="B289">
            <v>7.9999999959999998E-2</v>
          </cell>
        </row>
        <row r="290">
          <cell r="A290" t="str">
            <v>neE02_16</v>
          </cell>
          <cell r="B290">
            <v>0.1699999999</v>
          </cell>
        </row>
        <row r="291">
          <cell r="A291" t="str">
            <v>neE02_18</v>
          </cell>
          <cell r="B291">
            <v>0.04</v>
          </cell>
        </row>
        <row r="292">
          <cell r="A292" t="str">
            <v>neE02_19</v>
          </cell>
          <cell r="B292">
            <v>2.9999999900000001E-2</v>
          </cell>
        </row>
        <row r="293">
          <cell r="A293" t="str">
            <v>neE02_21</v>
          </cell>
          <cell r="B293">
            <v>9.9999999960000002E-2</v>
          </cell>
        </row>
        <row r="294">
          <cell r="A294" t="str">
            <v>neE02_22</v>
          </cell>
          <cell r="B294">
            <v>15</v>
          </cell>
        </row>
        <row r="295">
          <cell r="A295" t="str">
            <v>neE02_23</v>
          </cell>
          <cell r="B295">
            <v>0.73958333330000003</v>
          </cell>
        </row>
        <row r="296">
          <cell r="A296" t="str">
            <v>neE02_24</v>
          </cell>
          <cell r="B296">
            <v>20</v>
          </cell>
        </row>
        <row r="297">
          <cell r="A297" t="str">
            <v>neE02_25</v>
          </cell>
          <cell r="B297">
            <v>1.345</v>
          </cell>
        </row>
        <row r="298">
          <cell r="A298" t="str">
            <v>neE02_26</v>
          </cell>
          <cell r="B298">
            <v>10</v>
          </cell>
        </row>
        <row r="299">
          <cell r="A299" t="str">
            <v>neE02_27</v>
          </cell>
          <cell r="B299">
            <v>0.35899999999999999</v>
          </cell>
        </row>
        <row r="300">
          <cell r="A300" t="str">
            <v>neE02_28</v>
          </cell>
          <cell r="B300">
            <v>5</v>
          </cell>
        </row>
        <row r="301">
          <cell r="A301" t="str">
            <v>neE02_29</v>
          </cell>
          <cell r="B301">
            <v>0.54099999970000001</v>
          </cell>
        </row>
        <row r="302">
          <cell r="A302" t="str">
            <v>neE02_32</v>
          </cell>
          <cell r="B302">
            <v>20</v>
          </cell>
        </row>
        <row r="303">
          <cell r="A303" t="str">
            <v>neE02_33</v>
          </cell>
          <cell r="B303">
            <v>1.0999999999999999E-2</v>
          </cell>
        </row>
        <row r="304">
          <cell r="A304" t="str">
            <v>neE02_34</v>
          </cell>
          <cell r="B304">
            <v>10</v>
          </cell>
        </row>
        <row r="305">
          <cell r="A305" t="str">
            <v>neE02_35</v>
          </cell>
          <cell r="B305">
            <v>8.4000000000000005E-2</v>
          </cell>
        </row>
        <row r="306">
          <cell r="A306" t="str">
            <v>neE02_36</v>
          </cell>
          <cell r="B306">
            <v>5</v>
          </cell>
        </row>
        <row r="307">
          <cell r="A307" t="str">
            <v>neE02_38</v>
          </cell>
          <cell r="B307">
            <v>15</v>
          </cell>
        </row>
        <row r="308">
          <cell r="A308" t="str">
            <v>neE02_39</v>
          </cell>
          <cell r="B308">
            <v>1.6040000000000001</v>
          </cell>
        </row>
        <row r="309">
          <cell r="A309" t="str">
            <v>Emi01_01</v>
          </cell>
          <cell r="B309">
            <v>40</v>
          </cell>
        </row>
        <row r="310">
          <cell r="A310" t="str">
            <v>IFH01_01</v>
          </cell>
          <cell r="B310">
            <v>0.1572163983</v>
          </cell>
        </row>
        <row r="311">
          <cell r="A311" t="str">
            <v>IFC01_01</v>
          </cell>
          <cell r="B311">
            <v>5.6021755310000003</v>
          </cell>
        </row>
        <row r="312">
          <cell r="A312" t="str">
            <v>IFP01_01</v>
          </cell>
          <cell r="B312">
            <v>44.683932769999998</v>
          </cell>
        </row>
        <row r="313">
          <cell r="A313" t="str">
            <v>IFP01_02</v>
          </cell>
          <cell r="B313">
            <v>12.07347809</v>
          </cell>
        </row>
        <row r="314">
          <cell r="A314" t="str">
            <v>IFL01_01</v>
          </cell>
          <cell r="B314">
            <v>14.595032679999999</v>
          </cell>
        </row>
        <row r="315">
          <cell r="A315" t="str">
            <v>SNS01_01</v>
          </cell>
          <cell r="B315">
            <v>1.5470119739999999</v>
          </cell>
        </row>
        <row r="316">
          <cell r="A316" t="str">
            <v>SNS01_02</v>
          </cell>
          <cell r="B316">
            <v>11.23096892</v>
          </cell>
        </row>
        <row r="317">
          <cell r="A317" t="str">
            <v>SNS01_03</v>
          </cell>
          <cell r="B317">
            <v>14.04056872</v>
          </cell>
        </row>
        <row r="318">
          <cell r="A318" t="str">
            <v>SNS01_04</v>
          </cell>
          <cell r="B318">
            <v>29.793247919999999</v>
          </cell>
        </row>
        <row r="319">
          <cell r="A319" t="str">
            <v>SNS01_05</v>
          </cell>
          <cell r="B319">
            <v>11.729302329999999</v>
          </cell>
        </row>
        <row r="320">
          <cell r="A320" t="str">
            <v>SNS01_06</v>
          </cell>
          <cell r="B320">
            <v>25.204193010000001</v>
          </cell>
        </row>
        <row r="321">
          <cell r="A321" t="str">
            <v>SNS01_07</v>
          </cell>
          <cell r="B321">
            <v>19.889318599999999</v>
          </cell>
        </row>
        <row r="322">
          <cell r="A322" t="str">
            <v>SNS01_08</v>
          </cell>
          <cell r="B322">
            <v>23.463060949999999</v>
          </cell>
        </row>
        <row r="323">
          <cell r="A323" t="str">
            <v>SNS01_09</v>
          </cell>
          <cell r="B323">
            <v>13.35998532</v>
          </cell>
        </row>
        <row r="324">
          <cell r="A324" t="str">
            <v>SNS01_10</v>
          </cell>
          <cell r="B324">
            <v>10.632721249999999</v>
          </cell>
        </row>
        <row r="325">
          <cell r="A325" t="str">
            <v>SNS01_11</v>
          </cell>
          <cell r="B325">
            <v>21.831149379999999</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ASTE Technologies"/>
      <sheetName val="PASTE XC Stock Results"/>
      <sheetName val="PASTE Power Stock Results"/>
      <sheetName val="MATRIX"/>
    </sheetNames>
    <sheetDataSet>
      <sheetData sheetId="0"/>
      <sheetData sheetId="1"/>
      <sheetData sheetId="2"/>
      <sheetData sheetId="3">
        <row r="2">
          <cell r="D2" t="str">
            <v>Electricity NL - HV</v>
          </cell>
          <cell r="E2" t="str">
            <v>NL-HV</v>
          </cell>
        </row>
        <row r="3">
          <cell r="D3" t="str">
            <v>Electricity DE</v>
          </cell>
          <cell r="E3" t="str">
            <v>DESh1</v>
          </cell>
        </row>
        <row r="4">
          <cell r="D4" t="str">
            <v>Electricity NO</v>
          </cell>
          <cell r="E4" t="str">
            <v>NOSh1</v>
          </cell>
        </row>
        <row r="5">
          <cell r="D5" t="str">
            <v>Electricity DK</v>
          </cell>
          <cell r="E5" t="str">
            <v>DKSh1</v>
          </cell>
        </row>
        <row r="6">
          <cell r="D6" t="str">
            <v>Electricity GB</v>
          </cell>
          <cell r="E6" t="str">
            <v>GBSh2</v>
          </cell>
        </row>
        <row r="7">
          <cell r="D7" t="str">
            <v>Electricity Cluster NL2</v>
          </cell>
          <cell r="E7" t="str">
            <v>NL2</v>
          </cell>
        </row>
        <row r="8">
          <cell r="D8" t="str">
            <v>Electricity Cluster NL3</v>
          </cell>
          <cell r="E8" t="str">
            <v>NL3</v>
          </cell>
        </row>
        <row r="9">
          <cell r="D9" t="str">
            <v>Electricity Cluster NL5</v>
          </cell>
          <cell r="E9" t="str">
            <v>NL5</v>
          </cell>
        </row>
        <row r="10">
          <cell r="D10" t="str">
            <v>Electricity Cluster GB1</v>
          </cell>
          <cell r="E10" t="str">
            <v>GB1</v>
          </cell>
        </row>
        <row r="11">
          <cell r="D11" t="str">
            <v>Electricity Cluster GB2</v>
          </cell>
          <cell r="E11" t="str">
            <v>GB2</v>
          </cell>
        </row>
        <row r="12">
          <cell r="D12" t="str">
            <v>Electricity Cluster NO1</v>
          </cell>
          <cell r="E12" t="str">
            <v>NO1</v>
          </cell>
        </row>
        <row r="13">
          <cell r="D13" t="str">
            <v>Electricity Cluster DK1</v>
          </cell>
          <cell r="E13" t="str">
            <v>DK1</v>
          </cell>
        </row>
        <row r="14">
          <cell r="D14" t="str">
            <v>Electricity Cluster DE1</v>
          </cell>
          <cell r="E14" t="str">
            <v>DE1</v>
          </cell>
        </row>
        <row r="15">
          <cell r="D15" t="str">
            <v>Electricity Cluster NL4</v>
          </cell>
          <cell r="E15" t="str">
            <v>NL4</v>
          </cell>
        </row>
        <row r="16">
          <cell r="D16" t="str">
            <v>Electricity Cluster GB3</v>
          </cell>
          <cell r="E16" t="str">
            <v>GB3</v>
          </cell>
        </row>
        <row r="17">
          <cell r="D17" t="str">
            <v>Electricity Cluster NL1</v>
          </cell>
          <cell r="E17" t="str">
            <v>NL1</v>
          </cell>
        </row>
        <row r="18">
          <cell r="D18" t="str">
            <v>Electricity NL - LV</v>
          </cell>
          <cell r="E18" t="str">
            <v>NL-LV</v>
          </cell>
        </row>
        <row r="19">
          <cell r="D19" t="e">
            <v>#N/A</v>
          </cell>
        </row>
        <row r="42">
          <cell r="D42" t="str">
            <v>Import from DK - Power NL</v>
          </cell>
          <cell r="E42" t="str">
            <v>DKSh1</v>
          </cell>
        </row>
        <row r="43">
          <cell r="D43" t="str">
            <v>Import from DE - Power NL</v>
          </cell>
          <cell r="E43" t="str">
            <v>DESh1</v>
          </cell>
        </row>
        <row r="44">
          <cell r="D44" t="str">
            <v>Import from GB - Power NL</v>
          </cell>
          <cell r="E44" t="str">
            <v>GBSh2</v>
          </cell>
        </row>
        <row r="45">
          <cell r="D45" t="str">
            <v>Import from NO - Power NL</v>
          </cell>
          <cell r="E45" t="str">
            <v>NOSh1</v>
          </cell>
        </row>
        <row r="46">
          <cell r="D46" t="str">
            <v>Import from DK - Power DE</v>
          </cell>
          <cell r="E46" t="str">
            <v>DKSh1</v>
          </cell>
        </row>
        <row r="47">
          <cell r="D47" t="str">
            <v>Import from NO - Power DE</v>
          </cell>
          <cell r="E47" t="str">
            <v>NOSh1</v>
          </cell>
        </row>
        <row r="48">
          <cell r="D48" t="str">
            <v>Import from NL - Power DE</v>
          </cell>
          <cell r="E48" t="str">
            <v>NLSh2</v>
          </cell>
        </row>
        <row r="49">
          <cell r="D49" t="str">
            <v>Import from GB - Power DE</v>
          </cell>
          <cell r="E49" t="str">
            <v>GBSh2</v>
          </cell>
        </row>
        <row r="50">
          <cell r="D50" t="str">
            <v>Import from DK - Power NO</v>
          </cell>
          <cell r="E50" t="str">
            <v>DKSh1</v>
          </cell>
        </row>
        <row r="51">
          <cell r="D51" t="str">
            <v>Import from DE - Power NO</v>
          </cell>
          <cell r="E51" t="str">
            <v>DESh1</v>
          </cell>
        </row>
        <row r="52">
          <cell r="D52" t="str">
            <v>Import from GB - Power NO</v>
          </cell>
          <cell r="E52" t="str">
            <v>GBSh2</v>
          </cell>
        </row>
        <row r="53">
          <cell r="D53" t="str">
            <v>Import from NL - Power NO</v>
          </cell>
          <cell r="E53" t="str">
            <v>NLSh2</v>
          </cell>
        </row>
        <row r="54">
          <cell r="D54" t="str">
            <v>Import from DE - Power DK</v>
          </cell>
          <cell r="E54" t="str">
            <v>DESh1</v>
          </cell>
        </row>
        <row r="55">
          <cell r="D55" t="str">
            <v>Import from NO - Power DK</v>
          </cell>
          <cell r="E55" t="str">
            <v>NOSh1</v>
          </cell>
        </row>
        <row r="56">
          <cell r="D56" t="str">
            <v>Import from NL - Power DK</v>
          </cell>
          <cell r="E56" t="str">
            <v>NLSh2</v>
          </cell>
        </row>
        <row r="57">
          <cell r="D57" t="str">
            <v>Import from GB - Power DK</v>
          </cell>
          <cell r="E57" t="str">
            <v>GBSh2</v>
          </cell>
        </row>
        <row r="58">
          <cell r="D58" t="str">
            <v>Import from NO - Power GB</v>
          </cell>
          <cell r="E58" t="str">
            <v>NOSh1</v>
          </cell>
        </row>
        <row r="59">
          <cell r="D59" t="str">
            <v>Import from NL - Power GB</v>
          </cell>
          <cell r="E59" t="str">
            <v>NLSh2</v>
          </cell>
        </row>
        <row r="60">
          <cell r="D60" t="str">
            <v>Import from DK - Power GB</v>
          </cell>
          <cell r="E60" t="str">
            <v>DKSh1</v>
          </cell>
        </row>
        <row r="61">
          <cell r="D61" t="str">
            <v>Import from DE - Power GB</v>
          </cell>
          <cell r="E61" t="str">
            <v>DESh1</v>
          </cell>
        </row>
        <row r="62">
          <cell r="D62" t="str">
            <v>Import from EU - Power NL</v>
          </cell>
          <cell r="E62" t="str">
            <v>EU</v>
          </cell>
        </row>
        <row r="63">
          <cell r="D63" t="str">
            <v>Import from EU - Power GB</v>
          </cell>
          <cell r="E63" t="str">
            <v>EU</v>
          </cell>
        </row>
        <row r="64">
          <cell r="D64" t="str">
            <v>Import from EU - Power NO</v>
          </cell>
          <cell r="E64" t="str">
            <v>EU</v>
          </cell>
        </row>
        <row r="65">
          <cell r="D65" t="str">
            <v>Import from EU - Power DK</v>
          </cell>
          <cell r="E65" t="str">
            <v>EU</v>
          </cell>
        </row>
        <row r="66">
          <cell r="D66" t="str">
            <v>Import from EU - Power DE</v>
          </cell>
          <cell r="E66" t="str">
            <v>EU</v>
          </cell>
        </row>
        <row r="67">
          <cell r="D67" t="str">
            <v>Import from Cluster NL3 - Power</v>
          </cell>
          <cell r="E67" t="str">
            <v>NL3</v>
          </cell>
        </row>
        <row r="68">
          <cell r="D68" t="str">
            <v>Import from Cluster NL2 - Power</v>
          </cell>
          <cell r="E68" t="str">
            <v>NL2</v>
          </cell>
        </row>
        <row r="69">
          <cell r="D69" t="str">
            <v>Import from Cluster NL5 - Power</v>
          </cell>
          <cell r="E69" t="str">
            <v>NL5</v>
          </cell>
        </row>
        <row r="70">
          <cell r="D70" t="str">
            <v>Import from Cluster GB1 - Power</v>
          </cell>
          <cell r="E70" t="str">
            <v>GB1</v>
          </cell>
        </row>
        <row r="71">
          <cell r="D71" t="str">
            <v>Import from Cluster GB2 - Power</v>
          </cell>
          <cell r="E71" t="str">
            <v>GB2</v>
          </cell>
        </row>
        <row r="72">
          <cell r="D72" t="str">
            <v>Import from Cluster NO1 - Power</v>
          </cell>
          <cell r="E72" t="str">
            <v>NO1</v>
          </cell>
        </row>
        <row r="73">
          <cell r="D73" t="str">
            <v>Import from Cluster DK1 - Power</v>
          </cell>
          <cell r="E73" t="str">
            <v>DK1</v>
          </cell>
        </row>
        <row r="74">
          <cell r="D74" t="str">
            <v>Import from Cluster DE1 - Power</v>
          </cell>
          <cell r="E74" t="str">
            <v>DE1</v>
          </cell>
        </row>
        <row r="75">
          <cell r="D75" t="str">
            <v>Import from Cluster NL4 - Power</v>
          </cell>
          <cell r="E75" t="str">
            <v>NL4</v>
          </cell>
        </row>
        <row r="76">
          <cell r="D76" t="str">
            <v>Import from Cluster GB3 - Power</v>
          </cell>
          <cell r="E76" t="str">
            <v>GB3</v>
          </cell>
        </row>
        <row r="77">
          <cell r="D77" t="str">
            <v>Import from Cluster NL1 - Power</v>
          </cell>
          <cell r="E77" t="str">
            <v>NL1</v>
          </cell>
        </row>
        <row r="78">
          <cell r="D78" t="str">
            <v>Import from NL - Power</v>
          </cell>
          <cell r="E78" t="str">
            <v>NLSh2</v>
          </cell>
        </row>
        <row r="79">
          <cell r="D79" t="str">
            <v>Import from GB - Power</v>
          </cell>
          <cell r="E79" t="str">
            <v>GBSh2</v>
          </cell>
        </row>
        <row r="80">
          <cell r="D80" t="str">
            <v>Import from NO - Power</v>
          </cell>
          <cell r="E80" t="str">
            <v>NOSh1</v>
          </cell>
        </row>
        <row r="81">
          <cell r="D81" t="str">
            <v>Import from DK - Power</v>
          </cell>
          <cell r="E81" t="str">
            <v>DKSh1</v>
          </cell>
        </row>
        <row r="82">
          <cell r="D82" t="str">
            <v>Import from DE - Power</v>
          </cell>
          <cell r="E82" t="str">
            <v>DESh1</v>
          </cell>
        </row>
        <row r="83">
          <cell r="D83" t="str">
            <v xml:space="preserve">Offshore Wind Cluster NL1 </v>
          </cell>
          <cell r="E83" t="str">
            <v>NL1</v>
          </cell>
        </row>
        <row r="84">
          <cell r="D84" t="str">
            <v>Offshore Wind Cluster NL2</v>
          </cell>
          <cell r="E84" t="str">
            <v>NL2</v>
          </cell>
        </row>
        <row r="85">
          <cell r="D85" t="str">
            <v xml:space="preserve">Offshore Wind Cluster NL3 </v>
          </cell>
          <cell r="E85" t="str">
            <v>NL3</v>
          </cell>
        </row>
        <row r="86">
          <cell r="D86" t="str">
            <v xml:space="preserve">Offshore Wind Cluster NL4 </v>
          </cell>
          <cell r="E86" t="str">
            <v>NL4</v>
          </cell>
        </row>
        <row r="87">
          <cell r="D87" t="str">
            <v>Offshore Wind Cluster NL5</v>
          </cell>
          <cell r="E87" t="str">
            <v>NL5</v>
          </cell>
        </row>
        <row r="88">
          <cell r="D88" t="str">
            <v xml:space="preserve">Offshore Wind Cluster DE1 </v>
          </cell>
          <cell r="E88" t="str">
            <v>DE1</v>
          </cell>
        </row>
        <row r="89">
          <cell r="D89" t="str">
            <v xml:space="preserve">Offshore Wind Cluster DK1 </v>
          </cell>
          <cell r="E89" t="str">
            <v>DK1</v>
          </cell>
        </row>
        <row r="90">
          <cell r="D90" t="str">
            <v xml:space="preserve">Offshore Wind Cluster GB1 </v>
          </cell>
          <cell r="E90" t="str">
            <v>GB1</v>
          </cell>
        </row>
        <row r="91">
          <cell r="D91" t="str">
            <v>Offshore Wind Cluster GB2</v>
          </cell>
          <cell r="E91" t="str">
            <v>GB2</v>
          </cell>
        </row>
        <row r="92">
          <cell r="D92" t="str">
            <v>Offshore Wind Cluster GB3</v>
          </cell>
          <cell r="E92" t="str">
            <v>GB3</v>
          </cell>
        </row>
        <row r="93">
          <cell r="D93" t="str">
            <v>Offshore Wind Cluster NO1</v>
          </cell>
          <cell r="E93" t="str">
            <v>NO1</v>
          </cell>
        </row>
        <row r="94">
          <cell r="D94" t="str">
            <v>Transformer from LV  to HV - Power NL</v>
          </cell>
        </row>
        <row r="95">
          <cell r="D95" t="str">
            <v>Transformer from HV to LV - Power NL</v>
          </cell>
        </row>
        <row r="96">
          <cell r="D96" t="e">
            <v>#N/A</v>
          </cell>
        </row>
        <row r="97">
          <cell r="D97">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ESA-Opt database"/>
      <sheetName val="Data Sources"/>
      <sheetName val="Activities"/>
      <sheetName val="Technologies"/>
      <sheetName val="EnergyBalance"/>
      <sheetName val="Infrastructure"/>
      <sheetName val="EffLearning"/>
      <sheetName val="Feedstocks"/>
      <sheetName val="Retrofitting"/>
      <sheetName val="HourlyProfiles"/>
      <sheetName val="PriceProfiles"/>
      <sheetName val="NodeParameters"/>
      <sheetName val="Parameters"/>
      <sheetName val="Types"/>
      <sheetName val="Ranges"/>
      <sheetName val="ActGrouping"/>
    </sheetNames>
    <sheetDataSet>
      <sheetData sheetId="0"/>
      <sheetData sheetId="1"/>
      <sheetData sheetId="2">
        <row r="9">
          <cell r="A9" t="str">
            <v>Electricity demand - Residential</v>
          </cell>
          <cell r="B9" t="str">
            <v>[PJ]</v>
          </cell>
          <cell r="C9">
            <v>80.099999999999994</v>
          </cell>
          <cell r="D9">
            <v>79.94</v>
          </cell>
          <cell r="E9">
            <v>79.67</v>
          </cell>
          <cell r="F9">
            <v>79.400000000000006</v>
          </cell>
          <cell r="G9">
            <v>79.14</v>
          </cell>
          <cell r="H9">
            <v>78.87</v>
          </cell>
          <cell r="I9">
            <v>78.599999999999994</v>
          </cell>
          <cell r="J9"/>
          <cell r="K9" t="str">
            <v>yearly</v>
          </cell>
          <cell r="L9" t="str">
            <v>Driver</v>
          </cell>
          <cell r="M9" t="str">
            <v>NL</v>
          </cell>
          <cell r="N9">
            <v>0</v>
          </cell>
          <cell r="O9" t="str">
            <v>NA</v>
          </cell>
          <cell r="P9" t="str">
            <v>NA</v>
          </cell>
          <cell r="Q9" t="str">
            <v>NA</v>
          </cell>
        </row>
        <row r="10">
          <cell r="A10" t="str">
            <v>Houses - Residential Flats</v>
          </cell>
          <cell r="B10" t="str">
            <v>[khouses]</v>
          </cell>
          <cell r="C10">
            <v>2900</v>
          </cell>
          <cell r="D10">
            <v>2927</v>
          </cell>
          <cell r="E10">
            <v>2972</v>
          </cell>
          <cell r="F10">
            <v>3088</v>
          </cell>
          <cell r="G10">
            <v>3140</v>
          </cell>
          <cell r="H10">
            <v>3185</v>
          </cell>
          <cell r="I10">
            <v>3230</v>
          </cell>
          <cell r="J10"/>
          <cell r="K10" t="str">
            <v>yearly</v>
          </cell>
          <cell r="L10" t="str">
            <v>Driver</v>
          </cell>
          <cell r="M10" t="str">
            <v>NL</v>
          </cell>
          <cell r="N10">
            <v>0</v>
          </cell>
          <cell r="O10" t="str">
            <v>NA</v>
          </cell>
          <cell r="P10" t="str">
            <v>NA</v>
          </cell>
          <cell r="Q10" t="str">
            <v>NA</v>
          </cell>
        </row>
        <row r="11">
          <cell r="A11" t="str">
            <v>Houses - Residential Terrace</v>
          </cell>
          <cell r="B11" t="str">
            <v>[khouses]</v>
          </cell>
          <cell r="C11">
            <v>2400</v>
          </cell>
          <cell r="D11">
            <v>2411</v>
          </cell>
          <cell r="E11">
            <v>2430</v>
          </cell>
          <cell r="F11">
            <v>2525</v>
          </cell>
          <cell r="G11">
            <v>2568</v>
          </cell>
          <cell r="H11">
            <v>2605</v>
          </cell>
          <cell r="I11">
            <v>2641</v>
          </cell>
          <cell r="J11"/>
          <cell r="K11" t="str">
            <v>yearly</v>
          </cell>
          <cell r="L11" t="str">
            <v>Driver</v>
          </cell>
          <cell r="M11" t="str">
            <v>NL</v>
          </cell>
          <cell r="N11">
            <v>0</v>
          </cell>
          <cell r="O11" t="str">
            <v>NA</v>
          </cell>
          <cell r="P11" t="str">
            <v>NA</v>
          </cell>
          <cell r="Q11" t="str">
            <v>NA</v>
          </cell>
        </row>
        <row r="12">
          <cell r="A12" t="str">
            <v>Houses - Residential Dwellings</v>
          </cell>
          <cell r="B12" t="str">
            <v>[khouses]</v>
          </cell>
          <cell r="C12">
            <v>2800</v>
          </cell>
          <cell r="D12">
            <v>2816</v>
          </cell>
          <cell r="E12">
            <v>2843</v>
          </cell>
          <cell r="F12">
            <v>2954</v>
          </cell>
          <cell r="G12">
            <v>3004</v>
          </cell>
          <cell r="H12">
            <v>3047</v>
          </cell>
          <cell r="I12">
            <v>3090</v>
          </cell>
          <cell r="J12"/>
          <cell r="K12" t="str">
            <v>yearly</v>
          </cell>
          <cell r="L12" t="str">
            <v>Driver</v>
          </cell>
          <cell r="M12" t="str">
            <v>NL</v>
          </cell>
          <cell r="N12">
            <v>0</v>
          </cell>
          <cell r="O12" t="str">
            <v>NA</v>
          </cell>
          <cell r="P12" t="str">
            <v>NA</v>
          </cell>
          <cell r="Q12" t="str">
            <v>NA</v>
          </cell>
        </row>
        <row r="13">
          <cell r="A13" t="str">
            <v>Electricity demand - Services</v>
          </cell>
          <cell r="B13" t="str">
            <v>[PJ]</v>
          </cell>
          <cell r="C13">
            <v>124.9</v>
          </cell>
          <cell r="D13">
            <v>123.48</v>
          </cell>
          <cell r="E13">
            <v>121.1</v>
          </cell>
          <cell r="F13">
            <v>118.73</v>
          </cell>
          <cell r="G13">
            <v>116.35</v>
          </cell>
          <cell r="H13">
            <v>113.98</v>
          </cell>
          <cell r="I13">
            <v>111.6</v>
          </cell>
          <cell r="J13"/>
          <cell r="K13" t="str">
            <v>yearly</v>
          </cell>
          <cell r="L13" t="str">
            <v>Driver</v>
          </cell>
          <cell r="M13" t="str">
            <v>NL</v>
          </cell>
          <cell r="N13">
            <v>0</v>
          </cell>
          <cell r="O13" t="str">
            <v>NA</v>
          </cell>
          <cell r="P13" t="str">
            <v>NA</v>
          </cell>
          <cell r="Q13" t="str">
            <v>NA</v>
          </cell>
        </row>
        <row r="14">
          <cell r="A14" t="str">
            <v>Space - Services</v>
          </cell>
          <cell r="B14" t="str">
            <v>[Mm2]</v>
          </cell>
          <cell r="C14">
            <v>430</v>
          </cell>
          <cell r="D14">
            <v>431.5</v>
          </cell>
          <cell r="E14">
            <v>434</v>
          </cell>
          <cell r="F14">
            <v>449</v>
          </cell>
          <cell r="G14">
            <v>465</v>
          </cell>
          <cell r="H14">
            <v>480</v>
          </cell>
          <cell r="I14">
            <v>496</v>
          </cell>
          <cell r="J14"/>
          <cell r="K14" t="str">
            <v>yearly</v>
          </cell>
          <cell r="L14" t="str">
            <v>Driver</v>
          </cell>
          <cell r="M14" t="str">
            <v>NL</v>
          </cell>
          <cell r="N14">
            <v>0</v>
          </cell>
          <cell r="O14" t="str">
            <v>NA</v>
          </cell>
          <cell r="P14" t="str">
            <v>NA</v>
          </cell>
          <cell r="Q14" t="str">
            <v>NA</v>
          </cell>
        </row>
        <row r="15">
          <cell r="A15" t="str">
            <v>Electricity demand - Agricuture</v>
          </cell>
          <cell r="B15" t="str">
            <v>[PJ]</v>
          </cell>
          <cell r="C15">
            <v>25.2</v>
          </cell>
          <cell r="D15">
            <v>25.24</v>
          </cell>
          <cell r="E15">
            <v>25.31</v>
          </cell>
          <cell r="F15">
            <v>25.88</v>
          </cell>
          <cell r="G15">
            <v>26.71</v>
          </cell>
          <cell r="H15">
            <v>27.54</v>
          </cell>
          <cell r="I15">
            <v>27.54</v>
          </cell>
          <cell r="J15"/>
          <cell r="K15" t="str">
            <v>yearly</v>
          </cell>
          <cell r="L15" t="str">
            <v>Driver</v>
          </cell>
          <cell r="M15" t="str">
            <v>NL</v>
          </cell>
          <cell r="N15">
            <v>0</v>
          </cell>
          <cell r="O15" t="str">
            <v>NA</v>
          </cell>
          <cell r="P15" t="str">
            <v>NA</v>
          </cell>
          <cell r="Q15" t="str">
            <v>NA</v>
          </cell>
        </row>
        <row r="16">
          <cell r="A16" t="str">
            <v>Heat demand - Agriculture</v>
          </cell>
          <cell r="B16" t="str">
            <v>[PJ]</v>
          </cell>
          <cell r="C16">
            <v>39.700000000000003</v>
          </cell>
          <cell r="D16">
            <v>39.700000000000003</v>
          </cell>
          <cell r="E16">
            <v>39.700000000000003</v>
          </cell>
          <cell r="F16">
            <v>39.700000000000003</v>
          </cell>
          <cell r="G16">
            <v>39.700000000000003</v>
          </cell>
          <cell r="H16">
            <v>39.700000000000003</v>
          </cell>
          <cell r="I16">
            <v>39.700000000000003</v>
          </cell>
          <cell r="J16"/>
          <cell r="K16" t="str">
            <v>yearly</v>
          </cell>
          <cell r="L16" t="str">
            <v>Driver</v>
          </cell>
          <cell r="M16" t="str">
            <v>NL</v>
          </cell>
          <cell r="N16">
            <v>0</v>
          </cell>
          <cell r="O16" t="str">
            <v>NA</v>
          </cell>
          <cell r="P16" t="str">
            <v>NA</v>
          </cell>
          <cell r="Q16" t="str">
            <v>NA</v>
          </cell>
        </row>
        <row r="17">
          <cell r="A17" t="str">
            <v>Machinery - Agriculture</v>
          </cell>
          <cell r="B17" t="str">
            <v>[PJ]</v>
          </cell>
          <cell r="C17">
            <v>14</v>
          </cell>
          <cell r="D17">
            <v>14.38</v>
          </cell>
          <cell r="E17">
            <v>15</v>
          </cell>
          <cell r="F17">
            <v>15.1</v>
          </cell>
          <cell r="G17">
            <v>15.19</v>
          </cell>
          <cell r="H17">
            <v>15.19</v>
          </cell>
          <cell r="I17">
            <v>15.19</v>
          </cell>
          <cell r="J17"/>
          <cell r="K17" t="str">
            <v>yearly</v>
          </cell>
          <cell r="L17" t="str">
            <v>Driver</v>
          </cell>
          <cell r="M17" t="str">
            <v>NL</v>
          </cell>
          <cell r="N17">
            <v>0</v>
          </cell>
          <cell r="O17" t="str">
            <v>NA</v>
          </cell>
          <cell r="P17" t="str">
            <v>NA</v>
          </cell>
          <cell r="Q17" t="str">
            <v>NA</v>
          </cell>
        </row>
        <row r="18">
          <cell r="A18" t="str">
            <v>Steel production - Basic Metals Industry</v>
          </cell>
          <cell r="B18" t="str">
            <v>[Mton_Steel]</v>
          </cell>
          <cell r="C18">
            <v>7.2</v>
          </cell>
          <cell r="D18">
            <v>7.2</v>
          </cell>
          <cell r="E18">
            <v>7.2</v>
          </cell>
          <cell r="F18">
            <v>7.2</v>
          </cell>
          <cell r="G18">
            <v>7.2</v>
          </cell>
          <cell r="H18">
            <v>7.2</v>
          </cell>
          <cell r="I18">
            <v>7.2</v>
          </cell>
          <cell r="J18"/>
          <cell r="K18" t="str">
            <v>yearly</v>
          </cell>
          <cell r="L18" t="str">
            <v>Driver</v>
          </cell>
          <cell r="M18" t="str">
            <v>NL</v>
          </cell>
          <cell r="N18">
            <v>0</v>
          </cell>
          <cell r="O18" t="str">
            <v>NA</v>
          </cell>
          <cell r="P18" t="str">
            <v>NA</v>
          </cell>
          <cell r="Q18" t="str">
            <v>NA</v>
          </cell>
        </row>
        <row r="19">
          <cell r="A19" t="str">
            <v>Nitric Acid production - Fertilizers Industry</v>
          </cell>
          <cell r="B19" t="str">
            <v>[Mton_AN]</v>
          </cell>
          <cell r="C19">
            <v>2.4</v>
          </cell>
          <cell r="D19">
            <v>2.52</v>
          </cell>
          <cell r="E19">
            <v>2.72</v>
          </cell>
          <cell r="F19">
            <v>2.8</v>
          </cell>
          <cell r="G19">
            <v>2.89</v>
          </cell>
          <cell r="H19">
            <v>2.96</v>
          </cell>
          <cell r="I19">
            <v>3.07</v>
          </cell>
          <cell r="J19"/>
          <cell r="K19" t="str">
            <v>yearly</v>
          </cell>
          <cell r="L19" t="str">
            <v>Driver</v>
          </cell>
          <cell r="M19" t="str">
            <v>NL</v>
          </cell>
          <cell r="N19">
            <v>0</v>
          </cell>
          <cell r="O19" t="str">
            <v>NA</v>
          </cell>
          <cell r="P19" t="str">
            <v>NA</v>
          </cell>
          <cell r="Q19" t="str">
            <v>NA</v>
          </cell>
        </row>
        <row r="20">
          <cell r="A20" t="str">
            <v>Urea production - Fertilizers Industry</v>
          </cell>
          <cell r="B20" t="str">
            <v>[Mton_Urea]</v>
          </cell>
          <cell r="C20">
            <v>1.8</v>
          </cell>
          <cell r="D20">
            <v>1.89</v>
          </cell>
          <cell r="E20">
            <v>2.0499999999999998</v>
          </cell>
          <cell r="F20">
            <v>2.1</v>
          </cell>
          <cell r="G20">
            <v>2.16</v>
          </cell>
          <cell r="H20">
            <v>2.2200000000000002</v>
          </cell>
          <cell r="I20">
            <v>2.2999999999999998</v>
          </cell>
          <cell r="J20"/>
          <cell r="K20" t="str">
            <v>yearly</v>
          </cell>
          <cell r="L20" t="str">
            <v>Driver</v>
          </cell>
          <cell r="M20" t="str">
            <v>NL</v>
          </cell>
          <cell r="N20">
            <v>0</v>
          </cell>
          <cell r="O20" t="str">
            <v>NA</v>
          </cell>
          <cell r="P20" t="str">
            <v>NA</v>
          </cell>
          <cell r="Q20" t="str">
            <v>NA</v>
          </cell>
        </row>
        <row r="21">
          <cell r="A21" t="str">
            <v>Other Ammonia based fertilizers - Fertilizers Industry</v>
          </cell>
          <cell r="B21" t="str">
            <v>[Mton_NH3]</v>
          </cell>
          <cell r="C21">
            <v>1.2</v>
          </cell>
          <cell r="D21">
            <v>1.26</v>
          </cell>
          <cell r="E21">
            <v>1.36</v>
          </cell>
          <cell r="F21">
            <v>1.4</v>
          </cell>
          <cell r="G21">
            <v>1.44</v>
          </cell>
          <cell r="H21">
            <v>1.48</v>
          </cell>
          <cell r="I21">
            <v>1.53</v>
          </cell>
          <cell r="J21"/>
          <cell r="K21" t="str">
            <v>yearly</v>
          </cell>
          <cell r="L21" t="str">
            <v>Driver</v>
          </cell>
          <cell r="M21" t="str">
            <v>NL</v>
          </cell>
          <cell r="N21">
            <v>0</v>
          </cell>
          <cell r="O21" t="str">
            <v>NA</v>
          </cell>
          <cell r="P21" t="str">
            <v>NA</v>
          </cell>
          <cell r="Q21" t="str">
            <v>NA</v>
          </cell>
        </row>
        <row r="22">
          <cell r="A22" t="str">
            <v>Ethylene production - Chemical Industry</v>
          </cell>
          <cell r="B22" t="str">
            <v>[Mton_Ey]</v>
          </cell>
          <cell r="C22">
            <v>3</v>
          </cell>
          <cell r="D22">
            <v>3.29</v>
          </cell>
          <cell r="E22">
            <v>3.42</v>
          </cell>
          <cell r="F22">
            <v>3.58</v>
          </cell>
          <cell r="G22">
            <v>3.77</v>
          </cell>
          <cell r="H22">
            <v>3.97</v>
          </cell>
          <cell r="I22">
            <v>4.18</v>
          </cell>
          <cell r="J22"/>
          <cell r="K22" t="str">
            <v>yearly</v>
          </cell>
          <cell r="L22" t="str">
            <v>Driver</v>
          </cell>
          <cell r="M22" t="str">
            <v>NL</v>
          </cell>
          <cell r="N22">
            <v>0</v>
          </cell>
          <cell r="O22" t="str">
            <v>NA</v>
          </cell>
          <cell r="P22" t="str">
            <v>NA</v>
          </cell>
          <cell r="Q22" t="str">
            <v>NA</v>
          </cell>
        </row>
        <row r="23">
          <cell r="A23" t="str">
            <v>Propylene production - Chemical Industry</v>
          </cell>
          <cell r="B23" t="str">
            <v>[Mton_Py]</v>
          </cell>
          <cell r="C23">
            <v>1.41</v>
          </cell>
          <cell r="D23">
            <v>1.53</v>
          </cell>
          <cell r="E23">
            <v>1.6</v>
          </cell>
          <cell r="F23">
            <v>1.67</v>
          </cell>
          <cell r="G23">
            <v>1.76</v>
          </cell>
          <cell r="H23">
            <v>1.85</v>
          </cell>
          <cell r="I23">
            <v>1.95</v>
          </cell>
          <cell r="J23"/>
          <cell r="K23" t="str">
            <v>yearly</v>
          </cell>
          <cell r="L23" t="str">
            <v>Driver</v>
          </cell>
          <cell r="M23" t="str">
            <v>NL</v>
          </cell>
          <cell r="N23">
            <v>0</v>
          </cell>
          <cell r="O23" t="str">
            <v>NA</v>
          </cell>
          <cell r="P23" t="str">
            <v>NA</v>
          </cell>
          <cell r="Q23" t="str">
            <v>NA</v>
          </cell>
        </row>
        <row r="24">
          <cell r="A24" t="str">
            <v>Butadiene production - Chemical Industry</v>
          </cell>
          <cell r="B24" t="str">
            <v>[Mton_Butadiene]</v>
          </cell>
          <cell r="C24">
            <v>0.43</v>
          </cell>
          <cell r="D24">
            <v>0.47</v>
          </cell>
          <cell r="E24">
            <v>0.49</v>
          </cell>
          <cell r="F24">
            <v>0.51</v>
          </cell>
          <cell r="G24">
            <v>0.54</v>
          </cell>
          <cell r="H24">
            <v>0.56999999999999995</v>
          </cell>
          <cell r="I24">
            <v>0.6</v>
          </cell>
          <cell r="J24"/>
          <cell r="K24" t="str">
            <v>yearly</v>
          </cell>
          <cell r="L24" t="str">
            <v>Driver</v>
          </cell>
          <cell r="M24" t="str">
            <v>NL</v>
          </cell>
          <cell r="N24">
            <v>0</v>
          </cell>
          <cell r="O24" t="str">
            <v>NA</v>
          </cell>
          <cell r="P24" t="str">
            <v>NA</v>
          </cell>
          <cell r="Q24" t="str">
            <v>NA</v>
          </cell>
        </row>
        <row r="25">
          <cell r="A25" t="str">
            <v>BTX aromatics production - Chemical Industry</v>
          </cell>
          <cell r="B25" t="str">
            <v>[Mton_BTX]</v>
          </cell>
          <cell r="C25">
            <v>3</v>
          </cell>
          <cell r="D25">
            <v>3.51</v>
          </cell>
          <cell r="E25">
            <v>4.37</v>
          </cell>
          <cell r="F25">
            <v>4.57</v>
          </cell>
          <cell r="G25">
            <v>4.82</v>
          </cell>
          <cell r="H25">
            <v>5.08</v>
          </cell>
          <cell r="I25">
            <v>5.34</v>
          </cell>
          <cell r="J25"/>
          <cell r="K25" t="str">
            <v>yearly</v>
          </cell>
          <cell r="L25" t="str">
            <v>Driver</v>
          </cell>
          <cell r="M25" t="str">
            <v>NL</v>
          </cell>
          <cell r="N25">
            <v>0</v>
          </cell>
          <cell r="O25" t="str">
            <v>NA</v>
          </cell>
          <cell r="P25" t="str">
            <v>NA</v>
          </cell>
          <cell r="Q25" t="str">
            <v>NA</v>
          </cell>
        </row>
        <row r="26">
          <cell r="A26" t="str">
            <v>Chlorine production - Chemical Industry</v>
          </cell>
          <cell r="B26" t="str">
            <v>[Mton_CL2]</v>
          </cell>
          <cell r="C26">
            <v>1</v>
          </cell>
          <cell r="D26">
            <v>1.1000000000000001</v>
          </cell>
          <cell r="E26">
            <v>1.1399999999999999</v>
          </cell>
          <cell r="F26">
            <v>1.2</v>
          </cell>
          <cell r="G26">
            <v>1.27</v>
          </cell>
          <cell r="H26">
            <v>1.34</v>
          </cell>
          <cell r="I26">
            <v>1.41</v>
          </cell>
          <cell r="J26"/>
          <cell r="K26" t="str">
            <v>yearly</v>
          </cell>
          <cell r="L26" t="str">
            <v>Driver</v>
          </cell>
          <cell r="M26" t="str">
            <v>NL</v>
          </cell>
          <cell r="N26">
            <v>0</v>
          </cell>
          <cell r="O26" t="str">
            <v>NA</v>
          </cell>
          <cell r="P26" t="str">
            <v>NA</v>
          </cell>
          <cell r="Q26" t="str">
            <v>NA</v>
          </cell>
        </row>
        <row r="27">
          <cell r="A27" t="str">
            <v>Other ETS chemicals - Chemical Industry</v>
          </cell>
          <cell r="B27" t="str">
            <v>[Idx_2020]</v>
          </cell>
          <cell r="C27">
            <v>1</v>
          </cell>
          <cell r="D27">
            <v>1</v>
          </cell>
          <cell r="E27">
            <v>1</v>
          </cell>
          <cell r="F27">
            <v>1</v>
          </cell>
          <cell r="G27">
            <v>1</v>
          </cell>
          <cell r="H27">
            <v>1</v>
          </cell>
          <cell r="I27">
            <v>1</v>
          </cell>
          <cell r="J27"/>
          <cell r="K27" t="str">
            <v>yearly</v>
          </cell>
          <cell r="L27" t="str">
            <v>Driver</v>
          </cell>
          <cell r="M27" t="str">
            <v>NL</v>
          </cell>
          <cell r="N27">
            <v>0</v>
          </cell>
          <cell r="O27" t="str">
            <v>NA</v>
          </cell>
          <cell r="P27" t="str">
            <v>NA</v>
          </cell>
          <cell r="Q27" t="str">
            <v>NA</v>
          </cell>
        </row>
        <row r="28">
          <cell r="A28" t="str">
            <v>Glass production - ETS Industry</v>
          </cell>
          <cell r="B28" t="str">
            <v>[Mton_Glass]</v>
          </cell>
          <cell r="C28">
            <v>0.92</v>
          </cell>
          <cell r="D28">
            <v>0.94</v>
          </cell>
          <cell r="E28">
            <v>0.97</v>
          </cell>
          <cell r="F28">
            <v>1</v>
          </cell>
          <cell r="G28">
            <v>1.02</v>
          </cell>
          <cell r="H28">
            <v>1.05</v>
          </cell>
          <cell r="I28">
            <v>1.07</v>
          </cell>
          <cell r="J28"/>
          <cell r="K28" t="str">
            <v>yearly</v>
          </cell>
          <cell r="L28" t="str">
            <v>Driver</v>
          </cell>
          <cell r="M28" t="str">
            <v>NL</v>
          </cell>
          <cell r="N28">
            <v>0</v>
          </cell>
          <cell r="O28" t="str">
            <v>NA</v>
          </cell>
          <cell r="P28" t="str">
            <v>NA</v>
          </cell>
          <cell r="Q28" t="str">
            <v>NA</v>
          </cell>
        </row>
        <row r="29">
          <cell r="A29" t="str">
            <v>Ceramics production -ETS Industry</v>
          </cell>
          <cell r="B29" t="str">
            <v>[Mton_Ceramics]</v>
          </cell>
          <cell r="C29">
            <v>2.8</v>
          </cell>
          <cell r="D29">
            <v>2.83</v>
          </cell>
          <cell r="E29">
            <v>2.95</v>
          </cell>
          <cell r="F29">
            <v>3</v>
          </cell>
          <cell r="G29">
            <v>3.05</v>
          </cell>
          <cell r="H29">
            <v>3.05</v>
          </cell>
          <cell r="I29">
            <v>3.06</v>
          </cell>
          <cell r="J29"/>
          <cell r="K29" t="str">
            <v>yearly</v>
          </cell>
          <cell r="L29" t="str">
            <v>Driver</v>
          </cell>
          <cell r="M29" t="str">
            <v>NL</v>
          </cell>
          <cell r="N29">
            <v>0</v>
          </cell>
          <cell r="O29" t="str">
            <v>NA</v>
          </cell>
          <cell r="P29" t="str">
            <v>NA</v>
          </cell>
          <cell r="Q29" t="str">
            <v>NA</v>
          </cell>
        </row>
        <row r="30">
          <cell r="A30" t="str">
            <v>Paper production - ETS Industry</v>
          </cell>
          <cell r="B30" t="str">
            <v>[Mton_Paper]</v>
          </cell>
          <cell r="C30">
            <v>1.0149999999999999</v>
          </cell>
          <cell r="D30">
            <v>1.01</v>
          </cell>
          <cell r="E30">
            <v>1</v>
          </cell>
          <cell r="F30">
            <v>0.99</v>
          </cell>
          <cell r="G30">
            <v>0.98</v>
          </cell>
          <cell r="H30">
            <v>0.97</v>
          </cell>
          <cell r="I30">
            <v>0.96</v>
          </cell>
          <cell r="J30"/>
          <cell r="K30" t="str">
            <v>yearly</v>
          </cell>
          <cell r="L30" t="str">
            <v>Driver</v>
          </cell>
          <cell r="M30" t="str">
            <v>NL</v>
          </cell>
          <cell r="N30">
            <v>0</v>
          </cell>
          <cell r="O30" t="str">
            <v>NA</v>
          </cell>
          <cell r="P30" t="str">
            <v>NA</v>
          </cell>
          <cell r="Q30" t="str">
            <v>NA</v>
          </cell>
        </row>
        <row r="31">
          <cell r="A31" t="str">
            <v>Board production - ETS Industry</v>
          </cell>
          <cell r="B31" t="str">
            <v>[Mton_board]</v>
          </cell>
          <cell r="C31">
            <v>1.86</v>
          </cell>
          <cell r="D31">
            <v>1.85</v>
          </cell>
          <cell r="E31">
            <v>1.82</v>
          </cell>
          <cell r="F31">
            <v>1.8</v>
          </cell>
          <cell r="G31">
            <v>1.78</v>
          </cell>
          <cell r="H31">
            <v>1.77</v>
          </cell>
          <cell r="I31">
            <v>1.75</v>
          </cell>
          <cell r="J31"/>
          <cell r="K31" t="str">
            <v>yearly</v>
          </cell>
          <cell r="L31" t="str">
            <v>Driver</v>
          </cell>
          <cell r="M31" t="str">
            <v>NL</v>
          </cell>
          <cell r="N31">
            <v>0</v>
          </cell>
          <cell r="O31" t="str">
            <v>NA</v>
          </cell>
          <cell r="P31" t="str">
            <v>NA</v>
          </cell>
          <cell r="Q31" t="str">
            <v>NA</v>
          </cell>
        </row>
        <row r="32">
          <cell r="A32" t="str">
            <v>Food production - non-ETS Industry</v>
          </cell>
          <cell r="B32" t="str">
            <v>[Idx_2020]</v>
          </cell>
          <cell r="C32">
            <v>1</v>
          </cell>
          <cell r="D32">
            <v>0.93</v>
          </cell>
          <cell r="E32">
            <v>0.8</v>
          </cell>
          <cell r="F32">
            <v>0.8</v>
          </cell>
          <cell r="G32">
            <v>0.79999999999999993</v>
          </cell>
          <cell r="H32">
            <v>0.79</v>
          </cell>
          <cell r="I32">
            <v>0.79</v>
          </cell>
          <cell r="J32"/>
          <cell r="K32" t="str">
            <v>yearly</v>
          </cell>
          <cell r="L32" t="str">
            <v>Driver</v>
          </cell>
          <cell r="M32" t="str">
            <v>NL</v>
          </cell>
          <cell r="N32">
            <v>0</v>
          </cell>
          <cell r="O32" t="str">
            <v>NA</v>
          </cell>
          <cell r="P32" t="str">
            <v>NA</v>
          </cell>
          <cell r="Q32" t="str">
            <v>NA</v>
          </cell>
        </row>
        <row r="33">
          <cell r="A33" t="str">
            <v>Other ETS - Industry</v>
          </cell>
          <cell r="B33" t="str">
            <v>[Idx_2020]</v>
          </cell>
          <cell r="C33">
            <v>1</v>
          </cell>
          <cell r="D33">
            <v>0.99</v>
          </cell>
          <cell r="E33">
            <v>0.98</v>
          </cell>
          <cell r="F33">
            <v>0.97</v>
          </cell>
          <cell r="G33">
            <v>0.96</v>
          </cell>
          <cell r="H33">
            <v>0.95</v>
          </cell>
          <cell r="I33">
            <v>0.94</v>
          </cell>
          <cell r="J33"/>
          <cell r="K33" t="str">
            <v>yearly</v>
          </cell>
          <cell r="L33" t="str">
            <v>Driver</v>
          </cell>
          <cell r="M33" t="str">
            <v>NL</v>
          </cell>
          <cell r="N33">
            <v>0</v>
          </cell>
          <cell r="O33" t="str">
            <v>NA</v>
          </cell>
          <cell r="P33" t="str">
            <v>NA</v>
          </cell>
          <cell r="Q33" t="str">
            <v>NA</v>
          </cell>
        </row>
        <row r="34">
          <cell r="A34" t="str">
            <v>Other non-ETS - Industry</v>
          </cell>
          <cell r="B34" t="str">
            <v>[Idx_2020]</v>
          </cell>
          <cell r="C34">
            <v>1</v>
          </cell>
          <cell r="D34">
            <v>0.99</v>
          </cell>
          <cell r="E34">
            <v>0.98</v>
          </cell>
          <cell r="F34">
            <v>0.97</v>
          </cell>
          <cell r="G34">
            <v>0.96</v>
          </cell>
          <cell r="H34">
            <v>0.95</v>
          </cell>
          <cell r="I34">
            <v>0.94</v>
          </cell>
          <cell r="J34"/>
          <cell r="K34" t="str">
            <v>yearly</v>
          </cell>
          <cell r="L34" t="str">
            <v>Driver</v>
          </cell>
          <cell r="M34" t="str">
            <v>NL</v>
          </cell>
          <cell r="N34">
            <v>0</v>
          </cell>
          <cell r="O34" t="str">
            <v>NA</v>
          </cell>
          <cell r="P34" t="str">
            <v>NA</v>
          </cell>
          <cell r="Q34" t="str">
            <v>NA</v>
          </cell>
        </row>
        <row r="35">
          <cell r="A35" t="str">
            <v>Machinery - Industry</v>
          </cell>
          <cell r="B35" t="str">
            <v>[PJ]</v>
          </cell>
          <cell r="C35">
            <v>25.4</v>
          </cell>
          <cell r="D35">
            <v>25.44</v>
          </cell>
          <cell r="E35">
            <v>25.5</v>
          </cell>
          <cell r="F35">
            <v>23.9</v>
          </cell>
          <cell r="G35">
            <v>23.14</v>
          </cell>
          <cell r="H35">
            <v>21.87</v>
          </cell>
          <cell r="I35">
            <v>20.84</v>
          </cell>
          <cell r="J35"/>
          <cell r="K35" t="str">
            <v>yearly</v>
          </cell>
          <cell r="L35" t="str">
            <v>Driver</v>
          </cell>
          <cell r="M35" t="str">
            <v>NL</v>
          </cell>
          <cell r="N35">
            <v>0</v>
          </cell>
          <cell r="O35" t="str">
            <v>NA</v>
          </cell>
          <cell r="P35" t="str">
            <v>NA</v>
          </cell>
          <cell r="Q35" t="str">
            <v>NA</v>
          </cell>
        </row>
        <row r="36">
          <cell r="A36" t="str">
            <v>Waste Management</v>
          </cell>
          <cell r="B36" t="str">
            <v>[Mton_Waste]</v>
          </cell>
          <cell r="C36">
            <v>8.76</v>
          </cell>
          <cell r="D36">
            <v>8.74</v>
          </cell>
          <cell r="E36">
            <v>8.6999999999999993</v>
          </cell>
          <cell r="F36">
            <v>8.66</v>
          </cell>
          <cell r="G36">
            <v>8.6199999999999992</v>
          </cell>
          <cell r="H36">
            <v>8.58</v>
          </cell>
          <cell r="I36">
            <v>8.5399999999999991</v>
          </cell>
          <cell r="J36"/>
          <cell r="K36" t="str">
            <v>yearly</v>
          </cell>
          <cell r="L36" t="str">
            <v>Driver</v>
          </cell>
          <cell r="M36" t="str">
            <v>NL</v>
          </cell>
          <cell r="N36">
            <v>0</v>
          </cell>
          <cell r="O36" t="str">
            <v>NA</v>
          </cell>
          <cell r="P36" t="str">
            <v>NA</v>
          </cell>
          <cell r="Q36" t="str">
            <v>NA</v>
          </cell>
        </row>
        <row r="37">
          <cell r="A37" t="str">
            <v>Motorcycles</v>
          </cell>
          <cell r="B37" t="str">
            <v>[Gvkm]</v>
          </cell>
          <cell r="C37">
            <v>5.0999999999999996</v>
          </cell>
          <cell r="D37">
            <v>5.0999999999999996</v>
          </cell>
          <cell r="E37">
            <v>5.0999999999999996</v>
          </cell>
          <cell r="F37">
            <v>5.0999999999999996</v>
          </cell>
          <cell r="G37">
            <v>5.0999999999999996</v>
          </cell>
          <cell r="H37">
            <v>5.0999999999999996</v>
          </cell>
          <cell r="I37">
            <v>5.0999999999999996</v>
          </cell>
          <cell r="J37"/>
          <cell r="K37" t="str">
            <v>yearly</v>
          </cell>
          <cell r="L37" t="str">
            <v>Driver</v>
          </cell>
          <cell r="M37" t="str">
            <v>NL</v>
          </cell>
          <cell r="N37">
            <v>0</v>
          </cell>
          <cell r="O37" t="str">
            <v>NA</v>
          </cell>
          <cell r="P37" t="str">
            <v>NA</v>
          </cell>
          <cell r="Q37" t="str">
            <v>NA</v>
          </cell>
        </row>
        <row r="38">
          <cell r="A38" t="str">
            <v>Passenger Cars</v>
          </cell>
          <cell r="B38" t="str">
            <v>[Gvkm]</v>
          </cell>
          <cell r="C38">
            <v>105</v>
          </cell>
          <cell r="D38">
            <v>109.5</v>
          </cell>
          <cell r="E38">
            <v>117</v>
          </cell>
          <cell r="F38">
            <v>123</v>
          </cell>
          <cell r="G38">
            <v>129</v>
          </cell>
          <cell r="H38">
            <v>135</v>
          </cell>
          <cell r="I38">
            <v>140</v>
          </cell>
          <cell r="J38"/>
          <cell r="K38" t="str">
            <v>yearly</v>
          </cell>
          <cell r="L38" t="str">
            <v>Driver</v>
          </cell>
          <cell r="M38" t="str">
            <v>NL</v>
          </cell>
          <cell r="N38">
            <v>0</v>
          </cell>
          <cell r="O38" t="str">
            <v>NA</v>
          </cell>
          <cell r="P38" t="str">
            <v>NA</v>
          </cell>
          <cell r="Q38" t="str">
            <v>NA</v>
          </cell>
        </row>
        <row r="39">
          <cell r="A39" t="str">
            <v>Light-Duty Vehicles</v>
          </cell>
          <cell r="B39" t="str">
            <v>[Gvkm]</v>
          </cell>
          <cell r="C39">
            <v>19</v>
          </cell>
          <cell r="D39">
            <v>20.3</v>
          </cell>
          <cell r="E39">
            <v>21.4</v>
          </cell>
          <cell r="F39">
            <v>22.5</v>
          </cell>
          <cell r="G39">
            <v>23.6</v>
          </cell>
          <cell r="H39">
            <v>24.7</v>
          </cell>
          <cell r="I39">
            <v>25.8</v>
          </cell>
          <cell r="J39"/>
          <cell r="K39" t="str">
            <v>yearly</v>
          </cell>
          <cell r="L39" t="str">
            <v>Driver</v>
          </cell>
          <cell r="M39" t="str">
            <v>NL</v>
          </cell>
          <cell r="N39">
            <v>0</v>
          </cell>
          <cell r="O39" t="str">
            <v>NA</v>
          </cell>
          <cell r="P39" t="str">
            <v>NA</v>
          </cell>
          <cell r="Q39" t="str">
            <v>NA</v>
          </cell>
        </row>
        <row r="40">
          <cell r="A40" t="str">
            <v>Heavy-Duty Vehicles</v>
          </cell>
          <cell r="B40" t="str">
            <v>[Gvkm]</v>
          </cell>
          <cell r="C40">
            <v>7.7</v>
          </cell>
          <cell r="D40">
            <v>8.0500000000000007</v>
          </cell>
          <cell r="E40">
            <v>8.6300000000000008</v>
          </cell>
          <cell r="F40">
            <v>8.94</v>
          </cell>
          <cell r="G40">
            <v>9.2799999999999994</v>
          </cell>
          <cell r="H40">
            <v>9.6</v>
          </cell>
          <cell r="I40">
            <v>9.93</v>
          </cell>
          <cell r="J40"/>
          <cell r="K40" t="str">
            <v>yearly</v>
          </cell>
          <cell r="L40" t="str">
            <v>Driver</v>
          </cell>
          <cell r="M40" t="str">
            <v>NL</v>
          </cell>
          <cell r="N40">
            <v>0</v>
          </cell>
          <cell r="O40" t="str">
            <v>NA</v>
          </cell>
          <cell r="P40" t="str">
            <v>NA</v>
          </cell>
          <cell r="Q40" t="str">
            <v>NA</v>
          </cell>
        </row>
        <row r="41">
          <cell r="A41" t="str">
            <v>Buses</v>
          </cell>
          <cell r="B41" t="str">
            <v>[Mvkm]</v>
          </cell>
          <cell r="C41">
            <v>620</v>
          </cell>
          <cell r="D41">
            <v>675</v>
          </cell>
          <cell r="E41">
            <v>681</v>
          </cell>
          <cell r="F41">
            <v>681</v>
          </cell>
          <cell r="G41">
            <v>682</v>
          </cell>
          <cell r="H41">
            <v>682</v>
          </cell>
          <cell r="I41">
            <v>683</v>
          </cell>
          <cell r="J41"/>
          <cell r="K41" t="str">
            <v>yearly</v>
          </cell>
          <cell r="L41" t="str">
            <v>Driver</v>
          </cell>
          <cell r="M41" t="str">
            <v>NL</v>
          </cell>
          <cell r="N41">
            <v>0</v>
          </cell>
          <cell r="O41" t="str">
            <v>NA</v>
          </cell>
          <cell r="P41" t="str">
            <v>NA</v>
          </cell>
          <cell r="Q41" t="str">
            <v>NA</v>
          </cell>
        </row>
        <row r="42">
          <cell r="A42" t="str">
            <v>Rail</v>
          </cell>
          <cell r="B42" t="str">
            <v>[Mvkm]</v>
          </cell>
          <cell r="C42">
            <v>170</v>
          </cell>
          <cell r="D42">
            <v>170</v>
          </cell>
          <cell r="E42">
            <v>170</v>
          </cell>
          <cell r="F42">
            <v>170</v>
          </cell>
          <cell r="G42">
            <v>170</v>
          </cell>
          <cell r="H42">
            <v>170</v>
          </cell>
          <cell r="I42">
            <v>170</v>
          </cell>
          <cell r="J42"/>
          <cell r="K42" t="str">
            <v>yearly</v>
          </cell>
          <cell r="L42" t="str">
            <v>Driver</v>
          </cell>
          <cell r="M42" t="str">
            <v>NL</v>
          </cell>
          <cell r="N42">
            <v>0</v>
          </cell>
          <cell r="O42" t="str">
            <v>NA</v>
          </cell>
          <cell r="P42" t="str">
            <v>NA</v>
          </cell>
          <cell r="Q42" t="str">
            <v>NA</v>
          </cell>
        </row>
        <row r="43">
          <cell r="A43" t="str">
            <v>Domestic Navigation</v>
          </cell>
          <cell r="B43" t="str">
            <v>[Mvkm]</v>
          </cell>
          <cell r="C43">
            <v>55</v>
          </cell>
          <cell r="D43">
            <v>55.49</v>
          </cell>
          <cell r="E43">
            <v>56.31</v>
          </cell>
          <cell r="F43">
            <v>57.14</v>
          </cell>
          <cell r="G43">
            <v>57.96</v>
          </cell>
          <cell r="H43">
            <v>58.78</v>
          </cell>
          <cell r="I43">
            <v>59.6</v>
          </cell>
          <cell r="J43"/>
          <cell r="K43" t="str">
            <v>yearly</v>
          </cell>
          <cell r="L43" t="str">
            <v>Driver</v>
          </cell>
          <cell r="M43" t="str">
            <v>NL</v>
          </cell>
          <cell r="N43">
            <v>0</v>
          </cell>
          <cell r="O43" t="str">
            <v>NA</v>
          </cell>
          <cell r="P43" t="str">
            <v>NA</v>
          </cell>
          <cell r="Q43" t="str">
            <v>NA</v>
          </cell>
        </row>
        <row r="44">
          <cell r="A44" t="str">
            <v>Other Transport</v>
          </cell>
          <cell r="B44" t="str">
            <v>[PJ]</v>
          </cell>
          <cell r="C44">
            <v>32.6</v>
          </cell>
          <cell r="D44">
            <v>30.5</v>
          </cell>
          <cell r="E44">
            <v>27</v>
          </cell>
          <cell r="F44">
            <v>23.65</v>
          </cell>
          <cell r="G44">
            <v>23.29</v>
          </cell>
          <cell r="H44">
            <v>22.66</v>
          </cell>
          <cell r="I44">
            <v>22.86</v>
          </cell>
          <cell r="J44"/>
          <cell r="K44" t="str">
            <v>yearly</v>
          </cell>
          <cell r="L44" t="str">
            <v>Driver</v>
          </cell>
          <cell r="M44" t="str">
            <v>NL</v>
          </cell>
          <cell r="N44">
            <v>0</v>
          </cell>
          <cell r="O44" t="str">
            <v>NA</v>
          </cell>
          <cell r="P44" t="str">
            <v>NA</v>
          </cell>
          <cell r="Q44" t="str">
            <v>NA</v>
          </cell>
        </row>
        <row r="45">
          <cell r="A45" t="str">
            <v>Bunker Aviation</v>
          </cell>
          <cell r="B45" t="str">
            <v>[Mvkm]</v>
          </cell>
          <cell r="C45">
            <v>580</v>
          </cell>
          <cell r="D45">
            <v>588</v>
          </cell>
          <cell r="E45">
            <v>601</v>
          </cell>
          <cell r="F45">
            <v>635</v>
          </cell>
          <cell r="G45">
            <v>673</v>
          </cell>
          <cell r="H45">
            <v>703</v>
          </cell>
          <cell r="I45">
            <v>733</v>
          </cell>
          <cell r="J45"/>
          <cell r="K45" t="str">
            <v>yearly</v>
          </cell>
          <cell r="L45" t="str">
            <v>Driver</v>
          </cell>
          <cell r="M45" t="str">
            <v>NL</v>
          </cell>
          <cell r="N45">
            <v>0</v>
          </cell>
          <cell r="O45" t="str">
            <v>NA</v>
          </cell>
          <cell r="P45" t="str">
            <v>NA</v>
          </cell>
          <cell r="Q45" t="str">
            <v>NA</v>
          </cell>
        </row>
        <row r="46">
          <cell r="A46" t="str">
            <v>Bunker Navigation</v>
          </cell>
          <cell r="B46" t="str">
            <v>[Mvkm]</v>
          </cell>
          <cell r="C46">
            <v>110</v>
          </cell>
          <cell r="D46">
            <v>110</v>
          </cell>
          <cell r="E46">
            <v>110</v>
          </cell>
          <cell r="F46">
            <v>110</v>
          </cell>
          <cell r="G46">
            <v>110</v>
          </cell>
          <cell r="H46">
            <v>110</v>
          </cell>
          <cell r="I46">
            <v>110</v>
          </cell>
          <cell r="J46"/>
          <cell r="K46" t="str">
            <v>yearly</v>
          </cell>
          <cell r="L46" t="str">
            <v>Driver</v>
          </cell>
          <cell r="M46" t="str">
            <v>NL</v>
          </cell>
          <cell r="N46">
            <v>0</v>
          </cell>
          <cell r="O46" t="str">
            <v>NA</v>
          </cell>
          <cell r="P46" t="str">
            <v>NA</v>
          </cell>
          <cell r="Q46" t="str">
            <v>NA</v>
          </cell>
        </row>
        <row r="47">
          <cell r="A47" t="str">
            <v xml:space="preserve">neGHG - Residential - CO2 </v>
          </cell>
          <cell r="B47" t="str">
            <v>[Mton_CO2e]</v>
          </cell>
          <cell r="C47">
            <v>0.4</v>
          </cell>
          <cell r="D47">
            <v>0.35</v>
          </cell>
          <cell r="E47">
            <v>0.29899999999999999</v>
          </cell>
          <cell r="F47">
            <v>0.3</v>
          </cell>
          <cell r="G47">
            <v>0.3</v>
          </cell>
          <cell r="H47">
            <v>0.3</v>
          </cell>
          <cell r="I47">
            <v>0.30299999999999999</v>
          </cell>
          <cell r="J47"/>
          <cell r="K47" t="str">
            <v>yearly</v>
          </cell>
          <cell r="L47" t="str">
            <v>Driver</v>
          </cell>
          <cell r="M47" t="str">
            <v>NL</v>
          </cell>
          <cell r="N47">
            <v>0</v>
          </cell>
          <cell r="O47" t="str">
            <v>NA</v>
          </cell>
          <cell r="P47" t="str">
            <v>NA</v>
          </cell>
          <cell r="Q47" t="str">
            <v>NA</v>
          </cell>
        </row>
        <row r="48">
          <cell r="A48" t="str">
            <v xml:space="preserve">neGHG - Services - CH4 </v>
          </cell>
          <cell r="B48" t="str">
            <v>[Mton_CO2e]</v>
          </cell>
          <cell r="C48">
            <v>0.3</v>
          </cell>
          <cell r="D48">
            <v>0.34</v>
          </cell>
          <cell r="E48">
            <v>0.38800000000000001</v>
          </cell>
          <cell r="F48">
            <v>0.37</v>
          </cell>
          <cell r="G48">
            <v>0.35</v>
          </cell>
          <cell r="H48">
            <v>0.34</v>
          </cell>
          <cell r="I48">
            <v>0.32100000000000001</v>
          </cell>
          <cell r="J48"/>
          <cell r="K48" t="str">
            <v>yearly</v>
          </cell>
          <cell r="L48" t="str">
            <v>Driver</v>
          </cell>
          <cell r="M48" t="str">
            <v>NL</v>
          </cell>
          <cell r="N48">
            <v>0</v>
          </cell>
          <cell r="O48" t="str">
            <v>NA</v>
          </cell>
          <cell r="P48" t="str">
            <v>NA</v>
          </cell>
          <cell r="Q48" t="str">
            <v>NA</v>
          </cell>
        </row>
        <row r="49">
          <cell r="A49" t="str">
            <v xml:space="preserve">neGHG - Agriculture - CO2 </v>
          </cell>
          <cell r="B49" t="str">
            <v>[Mton_CO2e]</v>
          </cell>
          <cell r="C49">
            <v>0.3</v>
          </cell>
          <cell r="D49">
            <v>0.26</v>
          </cell>
          <cell r="E49">
            <v>0.21299999999999999</v>
          </cell>
          <cell r="F49">
            <v>0.2</v>
          </cell>
          <cell r="G49">
            <v>0.19</v>
          </cell>
          <cell r="H49">
            <v>0.18</v>
          </cell>
          <cell r="I49">
            <v>0.16600000000000001</v>
          </cell>
          <cell r="J49"/>
          <cell r="K49" t="str">
            <v>yearly</v>
          </cell>
          <cell r="L49" t="str">
            <v>Driver</v>
          </cell>
          <cell r="M49" t="str">
            <v>NL</v>
          </cell>
          <cell r="N49">
            <v>0</v>
          </cell>
          <cell r="O49" t="str">
            <v>NA</v>
          </cell>
          <cell r="P49" t="str">
            <v>NA</v>
          </cell>
          <cell r="Q49" t="str">
            <v>NA</v>
          </cell>
        </row>
        <row r="50">
          <cell r="A50" t="str">
            <v>neGHG - Agriculture - CH4</v>
          </cell>
          <cell r="B50" t="str">
            <v>[Mton_CO2e]</v>
          </cell>
          <cell r="C50">
            <v>12.6</v>
          </cell>
          <cell r="D50">
            <v>10.24</v>
          </cell>
          <cell r="E50">
            <v>7.87</v>
          </cell>
          <cell r="F50">
            <v>7.43</v>
          </cell>
          <cell r="G50">
            <v>6.99</v>
          </cell>
          <cell r="H50">
            <v>6.55</v>
          </cell>
          <cell r="I50">
            <v>6.11</v>
          </cell>
          <cell r="J50"/>
          <cell r="K50" t="str">
            <v>yearly</v>
          </cell>
          <cell r="L50" t="str">
            <v>Driver</v>
          </cell>
          <cell r="M50" t="str">
            <v>NL</v>
          </cell>
          <cell r="N50">
            <v>0</v>
          </cell>
          <cell r="O50" t="str">
            <v>NA</v>
          </cell>
          <cell r="P50" t="str">
            <v>NA</v>
          </cell>
          <cell r="Q50" t="str">
            <v>NA</v>
          </cell>
        </row>
        <row r="51">
          <cell r="A51" t="str">
            <v>neGHG - Agriculture - N2O</v>
          </cell>
          <cell r="B51" t="str">
            <v>[Mton_CO2e]</v>
          </cell>
          <cell r="C51">
            <v>4.5</v>
          </cell>
          <cell r="D51">
            <v>4.03</v>
          </cell>
          <cell r="E51">
            <v>3.56</v>
          </cell>
          <cell r="F51">
            <v>3.32</v>
          </cell>
          <cell r="G51">
            <v>3.07</v>
          </cell>
          <cell r="H51">
            <v>2.83</v>
          </cell>
          <cell r="I51">
            <v>2.58</v>
          </cell>
          <cell r="J51"/>
          <cell r="K51" t="str">
            <v>yearly</v>
          </cell>
          <cell r="L51" t="str">
            <v>Driver</v>
          </cell>
          <cell r="M51" t="str">
            <v>NL</v>
          </cell>
          <cell r="N51">
            <v>0</v>
          </cell>
          <cell r="O51" t="str">
            <v>NA</v>
          </cell>
          <cell r="P51" t="str">
            <v>NA</v>
          </cell>
          <cell r="Q51" t="str">
            <v>NA</v>
          </cell>
        </row>
        <row r="52">
          <cell r="A52" t="str">
            <v>neGHG - Industry - Chemical - CO2</v>
          </cell>
          <cell r="B52" t="str">
            <v>[Mton_CO2e]</v>
          </cell>
          <cell r="C52">
            <v>0.9</v>
          </cell>
          <cell r="D52">
            <v>0.85</v>
          </cell>
          <cell r="E52">
            <v>0.80200000000000005</v>
          </cell>
          <cell r="F52">
            <v>0.75</v>
          </cell>
          <cell r="G52">
            <v>0.7</v>
          </cell>
          <cell r="H52">
            <v>0.65</v>
          </cell>
          <cell r="I52">
            <v>0.60199999999999998</v>
          </cell>
          <cell r="J52"/>
          <cell r="K52" t="str">
            <v>yearly</v>
          </cell>
          <cell r="L52" t="str">
            <v>Driver</v>
          </cell>
          <cell r="M52" t="str">
            <v>NL</v>
          </cell>
          <cell r="N52">
            <v>0</v>
          </cell>
          <cell r="O52" t="str">
            <v>NA</v>
          </cell>
          <cell r="P52" t="str">
            <v>NA</v>
          </cell>
          <cell r="Q52" t="str">
            <v>NA</v>
          </cell>
        </row>
        <row r="53">
          <cell r="A53" t="str">
            <v>neGHG - Industry - Other - CO2</v>
          </cell>
          <cell r="B53" t="str">
            <v>[Mton_CO2e]</v>
          </cell>
          <cell r="C53">
            <v>0.9</v>
          </cell>
          <cell r="D53">
            <v>0.78</v>
          </cell>
          <cell r="E53">
            <v>0.66900000000000004</v>
          </cell>
          <cell r="F53">
            <v>0.67</v>
          </cell>
          <cell r="G53">
            <v>0.68</v>
          </cell>
          <cell r="H53">
            <v>0.69</v>
          </cell>
          <cell r="I53">
            <v>0.69599999999999995</v>
          </cell>
          <cell r="J53"/>
          <cell r="K53" t="str">
            <v>yearly</v>
          </cell>
          <cell r="L53" t="str">
            <v>Driver</v>
          </cell>
          <cell r="M53" t="str">
            <v>NL</v>
          </cell>
          <cell r="N53">
            <v>0</v>
          </cell>
          <cell r="O53" t="str">
            <v>NA</v>
          </cell>
          <cell r="P53" t="str">
            <v>NA</v>
          </cell>
          <cell r="Q53" t="str">
            <v>NA</v>
          </cell>
        </row>
        <row r="54">
          <cell r="A54" t="str">
            <v xml:space="preserve">neGHG - Industry - CH4 </v>
          </cell>
          <cell r="B54" t="str">
            <v>[Mton_CO2e]</v>
          </cell>
          <cell r="C54">
            <v>2.6</v>
          </cell>
          <cell r="D54">
            <v>2.62</v>
          </cell>
          <cell r="E54">
            <v>2.64</v>
          </cell>
          <cell r="F54">
            <v>2.3199999999999998</v>
          </cell>
          <cell r="G54">
            <v>2</v>
          </cell>
          <cell r="H54">
            <v>1.68</v>
          </cell>
          <cell r="I54">
            <v>1.35</v>
          </cell>
          <cell r="J54"/>
          <cell r="K54" t="str">
            <v>yearly</v>
          </cell>
          <cell r="L54" t="str">
            <v>Driver</v>
          </cell>
          <cell r="M54" t="str">
            <v>NL</v>
          </cell>
          <cell r="N54">
            <v>0</v>
          </cell>
          <cell r="O54" t="str">
            <v>NA</v>
          </cell>
          <cell r="P54" t="str">
            <v>NA</v>
          </cell>
          <cell r="Q54" t="str">
            <v>NA</v>
          </cell>
        </row>
        <row r="55">
          <cell r="A55" t="str">
            <v>neGHG - Industry - N2O</v>
          </cell>
          <cell r="B55" t="str">
            <v>[Mton_CO2e]</v>
          </cell>
          <cell r="C55">
            <v>1</v>
          </cell>
          <cell r="D55">
            <v>0.69</v>
          </cell>
          <cell r="E55">
            <v>0.38100000000000001</v>
          </cell>
          <cell r="F55">
            <v>0.38</v>
          </cell>
          <cell r="G55">
            <v>0.37</v>
          </cell>
          <cell r="H55">
            <v>0.36</v>
          </cell>
          <cell r="I55">
            <v>0.35899999999999999</v>
          </cell>
          <cell r="J55"/>
          <cell r="K55" t="str">
            <v>yearly</v>
          </cell>
          <cell r="L55" t="str">
            <v>Driver</v>
          </cell>
          <cell r="M55" t="str">
            <v>NL</v>
          </cell>
          <cell r="N55">
            <v>0</v>
          </cell>
          <cell r="O55" t="str">
            <v>NA</v>
          </cell>
          <cell r="P55" t="str">
            <v>NA</v>
          </cell>
          <cell r="Q55" t="str">
            <v>NA</v>
          </cell>
        </row>
        <row r="56">
          <cell r="A56" t="str">
            <v>neGHG - Industry - F-gas</v>
          </cell>
          <cell r="B56" t="str">
            <v>[Mton_CO2e]</v>
          </cell>
          <cell r="C56">
            <v>1.5</v>
          </cell>
          <cell r="D56">
            <v>1.1299999999999999</v>
          </cell>
          <cell r="E56">
            <v>0.76700000000000002</v>
          </cell>
          <cell r="F56">
            <v>0.71</v>
          </cell>
          <cell r="G56">
            <v>0.65</v>
          </cell>
          <cell r="H56">
            <v>0.6</v>
          </cell>
          <cell r="I56">
            <v>0.54100000000000004</v>
          </cell>
          <cell r="J56"/>
          <cell r="K56" t="str">
            <v>yearly</v>
          </cell>
          <cell r="L56" t="str">
            <v>Driver</v>
          </cell>
          <cell r="M56" t="str">
            <v>NL</v>
          </cell>
          <cell r="N56">
            <v>0</v>
          </cell>
          <cell r="O56" t="str">
            <v>NA</v>
          </cell>
          <cell r="P56" t="str">
            <v>NA</v>
          </cell>
          <cell r="Q56" t="str">
            <v>NA</v>
          </cell>
        </row>
        <row r="57">
          <cell r="A57" t="str">
            <v>neGHG - Transport - CH4</v>
          </cell>
          <cell r="B57" t="str">
            <v>[Mton_CO2e]</v>
          </cell>
          <cell r="C57">
            <v>0.08</v>
          </cell>
          <cell r="D57">
            <v>7.0000000000000007E-2</v>
          </cell>
          <cell r="E57">
            <v>0.06</v>
          </cell>
          <cell r="F57">
            <v>0.05</v>
          </cell>
          <cell r="G57">
            <v>0.04</v>
          </cell>
          <cell r="H57">
            <v>0.03</v>
          </cell>
          <cell r="I57">
            <v>1.0999999999999999E-2</v>
          </cell>
          <cell r="J57"/>
          <cell r="K57" t="str">
            <v>yearly</v>
          </cell>
          <cell r="L57" t="str">
            <v>Driver</v>
          </cell>
          <cell r="M57" t="str">
            <v>NL</v>
          </cell>
          <cell r="N57">
            <v>0</v>
          </cell>
          <cell r="O57" t="str">
            <v>NA</v>
          </cell>
          <cell r="P57" t="str">
            <v>NA</v>
          </cell>
          <cell r="Q57" t="str">
            <v>NA</v>
          </cell>
        </row>
        <row r="58">
          <cell r="A58" t="str">
            <v>neGHG - Transport - N2O</v>
          </cell>
          <cell r="B58" t="str">
            <v>[Mton_CO2e]</v>
          </cell>
          <cell r="C58">
            <v>1.1000000000000001</v>
          </cell>
          <cell r="D58">
            <v>0.64</v>
          </cell>
          <cell r="E58">
            <v>0.17499999999999999</v>
          </cell>
          <cell r="F58">
            <v>0.15</v>
          </cell>
          <cell r="G58">
            <v>0.13</v>
          </cell>
          <cell r="H58">
            <v>0.11</v>
          </cell>
          <cell r="I58">
            <v>8.4000000000000005E-2</v>
          </cell>
          <cell r="J58"/>
          <cell r="K58" t="str">
            <v>yearly</v>
          </cell>
          <cell r="L58" t="str">
            <v>Driver</v>
          </cell>
          <cell r="M58" t="str">
            <v>NL</v>
          </cell>
          <cell r="N58">
            <v>0</v>
          </cell>
          <cell r="O58" t="str">
            <v>NA</v>
          </cell>
          <cell r="P58" t="str">
            <v>NA</v>
          </cell>
          <cell r="Q58" t="str">
            <v>NA</v>
          </cell>
        </row>
        <row r="59">
          <cell r="A59" t="str">
            <v>neGHG - Transport - F-gas</v>
          </cell>
          <cell r="B59" t="str">
            <v>[Mton_CO2e]</v>
          </cell>
          <cell r="C59">
            <v>0.4</v>
          </cell>
          <cell r="D59">
            <v>0.36</v>
          </cell>
          <cell r="E59">
            <v>0.28999999999999998</v>
          </cell>
          <cell r="F59">
            <v>0.21</v>
          </cell>
          <cell r="G59">
            <v>0.14000000000000001</v>
          </cell>
          <cell r="H59">
            <v>7.0000000000000007E-2</v>
          </cell>
          <cell r="I59">
            <v>0</v>
          </cell>
          <cell r="J59"/>
          <cell r="K59" t="str">
            <v>yearly</v>
          </cell>
          <cell r="L59" t="str">
            <v>Driver</v>
          </cell>
          <cell r="M59" t="str">
            <v>NL</v>
          </cell>
          <cell r="N59">
            <v>0</v>
          </cell>
          <cell r="O59" t="str">
            <v>NA</v>
          </cell>
          <cell r="P59" t="str">
            <v>NA</v>
          </cell>
          <cell r="Q59" t="str">
            <v>NA</v>
          </cell>
        </row>
        <row r="60">
          <cell r="A60" t="str">
            <v>neGHG - LULUCF</v>
          </cell>
          <cell r="B60" t="str">
            <v>[Mton_CO2e]</v>
          </cell>
          <cell r="C60">
            <v>2.5</v>
          </cell>
          <cell r="D60">
            <v>3.08</v>
          </cell>
          <cell r="E60">
            <v>3.66</v>
          </cell>
          <cell r="F60">
            <v>3.41</v>
          </cell>
          <cell r="G60">
            <v>3.16</v>
          </cell>
          <cell r="H60">
            <v>2.91</v>
          </cell>
          <cell r="I60">
            <v>2.66</v>
          </cell>
          <cell r="J60"/>
          <cell r="K60" t="str">
            <v>yearly</v>
          </cell>
          <cell r="L60" t="str">
            <v>Driver</v>
          </cell>
          <cell r="M60" t="str">
            <v>NL</v>
          </cell>
          <cell r="N60">
            <v>0</v>
          </cell>
          <cell r="O60" t="str">
            <v>NA</v>
          </cell>
          <cell r="P60" t="str">
            <v>NA</v>
          </cell>
          <cell r="Q60" t="str">
            <v>NA</v>
          </cell>
        </row>
        <row r="61">
          <cell r="A61" t="str">
            <v>Natural Gas Exports</v>
          </cell>
          <cell r="B61" t="str">
            <v>[PJ]</v>
          </cell>
          <cell r="C61">
            <v>0</v>
          </cell>
          <cell r="D61">
            <v>0</v>
          </cell>
          <cell r="E61">
            <v>0</v>
          </cell>
          <cell r="F61">
            <v>0</v>
          </cell>
          <cell r="G61">
            <v>0</v>
          </cell>
          <cell r="H61">
            <v>0</v>
          </cell>
          <cell r="I61">
            <v>0</v>
          </cell>
          <cell r="J61"/>
          <cell r="K61" t="str">
            <v>yearly</v>
          </cell>
          <cell r="L61" t="str">
            <v>Driver</v>
          </cell>
          <cell r="M61" t="str">
            <v>EU</v>
          </cell>
          <cell r="N61">
            <v>0</v>
          </cell>
          <cell r="O61" t="str">
            <v>NA</v>
          </cell>
          <cell r="P61">
            <v>5.6599999999999998E-2</v>
          </cell>
          <cell r="Q61">
            <v>0</v>
          </cell>
        </row>
        <row r="62">
          <cell r="A62" t="str">
            <v>Naphtha Exports</v>
          </cell>
          <cell r="B62" t="str">
            <v>[PJ]</v>
          </cell>
          <cell r="C62">
            <v>0</v>
          </cell>
          <cell r="D62">
            <v>0</v>
          </cell>
          <cell r="E62">
            <v>0</v>
          </cell>
          <cell r="F62">
            <v>0</v>
          </cell>
          <cell r="G62">
            <v>0</v>
          </cell>
          <cell r="H62">
            <v>0</v>
          </cell>
          <cell r="I62">
            <v>0</v>
          </cell>
          <cell r="J62"/>
          <cell r="K62" t="str">
            <v>yearly</v>
          </cell>
          <cell r="L62" t="str">
            <v>Driver</v>
          </cell>
          <cell r="M62" t="str">
            <v>EU</v>
          </cell>
          <cell r="N62">
            <v>0</v>
          </cell>
          <cell r="O62" t="str">
            <v>NA</v>
          </cell>
          <cell r="P62">
            <v>7.0999999999999994E-2</v>
          </cell>
          <cell r="Q62">
            <v>0</v>
          </cell>
        </row>
        <row r="63">
          <cell r="A63" t="str">
            <v>Road Fuel Exports</v>
          </cell>
          <cell r="B63" t="str">
            <v>[PJ]</v>
          </cell>
          <cell r="C63">
            <v>0</v>
          </cell>
          <cell r="D63">
            <v>0</v>
          </cell>
          <cell r="E63">
            <v>0</v>
          </cell>
          <cell r="F63">
            <v>0</v>
          </cell>
          <cell r="G63">
            <v>0</v>
          </cell>
          <cell r="H63">
            <v>0</v>
          </cell>
          <cell r="I63">
            <v>0</v>
          </cell>
          <cell r="J63"/>
          <cell r="K63" t="str">
            <v>yearly</v>
          </cell>
          <cell r="L63" t="str">
            <v>Driver</v>
          </cell>
          <cell r="M63" t="str">
            <v>EU</v>
          </cell>
          <cell r="N63">
            <v>0</v>
          </cell>
          <cell r="O63" t="str">
            <v>NA</v>
          </cell>
          <cell r="P63">
            <v>7.2999999999999995E-2</v>
          </cell>
          <cell r="Q63">
            <v>0</v>
          </cell>
        </row>
        <row r="64">
          <cell r="A64" t="str">
            <v>Kerosene Exports</v>
          </cell>
          <cell r="B64" t="str">
            <v>[PJ]</v>
          </cell>
          <cell r="C64">
            <v>0</v>
          </cell>
          <cell r="D64">
            <v>0</v>
          </cell>
          <cell r="E64">
            <v>0</v>
          </cell>
          <cell r="F64">
            <v>0</v>
          </cell>
          <cell r="G64">
            <v>0</v>
          </cell>
          <cell r="H64">
            <v>0</v>
          </cell>
          <cell r="I64">
            <v>0</v>
          </cell>
          <cell r="J64"/>
          <cell r="K64" t="str">
            <v>yearly</v>
          </cell>
          <cell r="L64" t="str">
            <v>Driver</v>
          </cell>
          <cell r="M64" t="str">
            <v>EU</v>
          </cell>
          <cell r="N64">
            <v>0</v>
          </cell>
          <cell r="O64" t="str">
            <v>NA</v>
          </cell>
          <cell r="P64">
            <v>7.1999999999999995E-2</v>
          </cell>
          <cell r="Q64">
            <v>0</v>
          </cell>
        </row>
        <row r="65">
          <cell r="A65" t="str">
            <v>Electricity demand - EU</v>
          </cell>
          <cell r="B65" t="str">
            <v>[PJ]</v>
          </cell>
          <cell r="C65"/>
          <cell r="D65">
            <v>7798</v>
          </cell>
          <cell r="E65">
            <v>8976</v>
          </cell>
          <cell r="F65">
            <v>10678.75</v>
          </cell>
          <cell r="G65">
            <v>11338.56</v>
          </cell>
          <cell r="H65">
            <v>11924.76</v>
          </cell>
          <cell r="I65">
            <v>12625.8</v>
          </cell>
          <cell r="J65"/>
          <cell r="K65" t="str">
            <v>yearly</v>
          </cell>
          <cell r="L65" t="str">
            <v>Driver</v>
          </cell>
          <cell r="M65" t="str">
            <v>EU</v>
          </cell>
          <cell r="N65">
            <v>0</v>
          </cell>
          <cell r="O65" t="str">
            <v>NA</v>
          </cell>
          <cell r="P65" t="str">
            <v>NA</v>
          </cell>
          <cell r="Q65" t="str">
            <v>NA</v>
          </cell>
        </row>
        <row r="66">
          <cell r="A66" t="str">
            <v>Electricity demand - GB</v>
          </cell>
          <cell r="B66" t="str">
            <v>[PJ]</v>
          </cell>
          <cell r="C66"/>
          <cell r="D66">
            <v>1288</v>
          </cell>
          <cell r="E66">
            <v>1491.6000000000001</v>
          </cell>
          <cell r="F66">
            <v>1968.75</v>
          </cell>
          <cell r="G66">
            <v>2278.38</v>
          </cell>
          <cell r="H66">
            <v>2404.56</v>
          </cell>
          <cell r="I66">
            <v>2552.88</v>
          </cell>
          <cell r="J66"/>
          <cell r="K66" t="str">
            <v>yearly</v>
          </cell>
          <cell r="L66" t="str">
            <v>Driver</v>
          </cell>
          <cell r="M66" t="str">
            <v>GB</v>
          </cell>
          <cell r="N66">
            <v>0</v>
          </cell>
          <cell r="O66" t="str">
            <v>NA</v>
          </cell>
          <cell r="P66" t="str">
            <v>NA</v>
          </cell>
          <cell r="Q66" t="str">
            <v>NA</v>
          </cell>
        </row>
        <row r="67">
          <cell r="A67" t="str">
            <v>Electricity demand - NO</v>
          </cell>
          <cell r="B67" t="str">
            <v>[PJ]</v>
          </cell>
          <cell r="C67"/>
          <cell r="D67">
            <v>496</v>
          </cell>
          <cell r="E67">
            <v>552.20000000000005</v>
          </cell>
          <cell r="F67">
            <v>635</v>
          </cell>
          <cell r="G67">
            <v>652.78</v>
          </cell>
          <cell r="H67">
            <v>670.80000000000007</v>
          </cell>
          <cell r="I67">
            <v>693</v>
          </cell>
          <cell r="J67"/>
          <cell r="K67" t="str">
            <v>yearly</v>
          </cell>
          <cell r="L67" t="str">
            <v>Driver</v>
          </cell>
          <cell r="M67" t="str">
            <v>NO</v>
          </cell>
          <cell r="N67">
            <v>0</v>
          </cell>
          <cell r="O67" t="str">
            <v>NA</v>
          </cell>
          <cell r="P67" t="str">
            <v>NA</v>
          </cell>
          <cell r="Q67" t="str">
            <v>NA</v>
          </cell>
        </row>
        <row r="68">
          <cell r="A68" t="str">
            <v>Electricity demand - DE</v>
          </cell>
          <cell r="B68" t="str">
            <v>[PJ]</v>
          </cell>
          <cell r="C68"/>
          <cell r="D68">
            <v>2199</v>
          </cell>
          <cell r="E68">
            <v>2579.5</v>
          </cell>
          <cell r="F68">
            <v>3086.25</v>
          </cell>
          <cell r="G68">
            <v>3293.11</v>
          </cell>
          <cell r="H68">
            <v>3463.65</v>
          </cell>
          <cell r="I68">
            <v>3665.6400000000003</v>
          </cell>
          <cell r="J68"/>
          <cell r="K68" t="str">
            <v>yearly</v>
          </cell>
          <cell r="L68" t="str">
            <v>Driver</v>
          </cell>
          <cell r="M68" t="str">
            <v>DE</v>
          </cell>
          <cell r="N68">
            <v>0</v>
          </cell>
          <cell r="O68" t="str">
            <v>NA</v>
          </cell>
          <cell r="P68" t="str">
            <v>NA</v>
          </cell>
          <cell r="Q68" t="str">
            <v>NA</v>
          </cell>
        </row>
        <row r="69">
          <cell r="A69" t="str">
            <v>Electricity demand - DK</v>
          </cell>
          <cell r="B69" t="str">
            <v>[PJ]</v>
          </cell>
          <cell r="C69"/>
          <cell r="D69">
            <v>160</v>
          </cell>
          <cell r="E69">
            <v>192.50000000000003</v>
          </cell>
          <cell r="F69">
            <v>235</v>
          </cell>
          <cell r="G69">
            <v>256.54000000000002</v>
          </cell>
          <cell r="H69">
            <v>270.90000000000003</v>
          </cell>
          <cell r="I69">
            <v>289.08000000000004</v>
          </cell>
          <cell r="J69"/>
          <cell r="K69" t="str">
            <v>yearly</v>
          </cell>
          <cell r="L69" t="str">
            <v>Driver</v>
          </cell>
          <cell r="M69" t="str">
            <v>DK</v>
          </cell>
          <cell r="N69">
            <v>0</v>
          </cell>
          <cell r="O69" t="str">
            <v>NA</v>
          </cell>
          <cell r="P69" t="str">
            <v>NA</v>
          </cell>
          <cell r="Q69" t="str">
            <v>NA</v>
          </cell>
        </row>
        <row r="70">
          <cell r="A70" t="str">
            <v>DRI</v>
          </cell>
          <cell r="B70" t="str">
            <v>[Mton_DRI/y]</v>
          </cell>
          <cell r="C70">
            <v>0</v>
          </cell>
          <cell r="D70">
            <v>0</v>
          </cell>
          <cell r="E70">
            <v>0</v>
          </cell>
          <cell r="F70">
            <v>0</v>
          </cell>
          <cell r="G70">
            <v>0</v>
          </cell>
          <cell r="H70">
            <v>0</v>
          </cell>
          <cell r="I70">
            <v>0</v>
          </cell>
          <cell r="J70"/>
          <cell r="K70" t="str">
            <v>yearly</v>
          </cell>
          <cell r="L70" t="str">
            <v>Material conversion</v>
          </cell>
          <cell r="M70" t="str">
            <v>NL</v>
          </cell>
          <cell r="N70">
            <v>0</v>
          </cell>
          <cell r="O70" t="str">
            <v>Material</v>
          </cell>
          <cell r="P70" t="str">
            <v>NA</v>
          </cell>
          <cell r="Q70" t="str">
            <v>NA</v>
          </cell>
        </row>
        <row r="71">
          <cell r="A71" t="str">
            <v>Steel scrap</v>
          </cell>
          <cell r="B71" t="str">
            <v>[Mton_steelscrap]</v>
          </cell>
          <cell r="C71">
            <v>0</v>
          </cell>
          <cell r="D71">
            <v>0</v>
          </cell>
          <cell r="E71">
            <v>0</v>
          </cell>
          <cell r="F71">
            <v>0</v>
          </cell>
          <cell r="G71">
            <v>0</v>
          </cell>
          <cell r="H71">
            <v>0</v>
          </cell>
          <cell r="I71">
            <v>0</v>
          </cell>
          <cell r="J71"/>
          <cell r="K71" t="str">
            <v>yearly</v>
          </cell>
          <cell r="L71" t="str">
            <v>Material conversion</v>
          </cell>
          <cell r="M71" t="str">
            <v>NL</v>
          </cell>
          <cell r="N71">
            <v>0</v>
          </cell>
          <cell r="O71" t="str">
            <v>Material</v>
          </cell>
          <cell r="P71" t="str">
            <v>NA</v>
          </cell>
          <cell r="Q71" t="str">
            <v>NA</v>
          </cell>
        </row>
        <row r="72">
          <cell r="A72" t="str">
            <v>Electricity EU</v>
          </cell>
          <cell r="B72" t="str">
            <v>[PJ]</v>
          </cell>
          <cell r="C72">
            <v>0</v>
          </cell>
          <cell r="D72">
            <v>0</v>
          </cell>
          <cell r="E72">
            <v>0</v>
          </cell>
          <cell r="F72">
            <v>0</v>
          </cell>
          <cell r="G72">
            <v>0</v>
          </cell>
          <cell r="H72">
            <v>0</v>
          </cell>
          <cell r="I72">
            <v>0</v>
          </cell>
          <cell r="J72"/>
          <cell r="K72" t="str">
            <v>hourly-interconnected</v>
          </cell>
          <cell r="L72" t="str">
            <v>Energy</v>
          </cell>
          <cell r="M72" t="str">
            <v>EU</v>
          </cell>
          <cell r="N72">
            <v>0</v>
          </cell>
          <cell r="O72" t="str">
            <v>Electricity</v>
          </cell>
          <cell r="P72" t="str">
            <v>NA</v>
          </cell>
          <cell r="Q72" t="str">
            <v>NA</v>
          </cell>
        </row>
        <row r="73">
          <cell r="A73" t="str">
            <v>Electricity GB</v>
          </cell>
          <cell r="B73" t="str">
            <v>[PJ]</v>
          </cell>
          <cell r="C73">
            <v>0</v>
          </cell>
          <cell r="D73">
            <v>0</v>
          </cell>
          <cell r="E73">
            <v>0</v>
          </cell>
          <cell r="F73">
            <v>0</v>
          </cell>
          <cell r="G73">
            <v>0</v>
          </cell>
          <cell r="H73">
            <v>0</v>
          </cell>
          <cell r="I73">
            <v>0</v>
          </cell>
          <cell r="J73"/>
          <cell r="K73" t="str">
            <v>hourly-interconnected</v>
          </cell>
          <cell r="L73" t="str">
            <v>Energy</v>
          </cell>
          <cell r="M73" t="str">
            <v>GB</v>
          </cell>
          <cell r="N73">
            <v>0</v>
          </cell>
          <cell r="O73" t="str">
            <v>Electricity</v>
          </cell>
          <cell r="P73" t="str">
            <v>NA</v>
          </cell>
          <cell r="Q73" t="str">
            <v>NA</v>
          </cell>
        </row>
        <row r="74">
          <cell r="A74" t="str">
            <v>Electricity NO</v>
          </cell>
          <cell r="B74" t="str">
            <v>[PJ]</v>
          </cell>
          <cell r="C74">
            <v>0</v>
          </cell>
          <cell r="D74">
            <v>0</v>
          </cell>
          <cell r="E74">
            <v>0</v>
          </cell>
          <cell r="F74">
            <v>0</v>
          </cell>
          <cell r="G74">
            <v>0</v>
          </cell>
          <cell r="H74">
            <v>0</v>
          </cell>
          <cell r="I74">
            <v>0</v>
          </cell>
          <cell r="J74"/>
          <cell r="K74" t="str">
            <v>hourly-interconnected</v>
          </cell>
          <cell r="L74" t="str">
            <v>Energy</v>
          </cell>
          <cell r="M74" t="str">
            <v>NO</v>
          </cell>
          <cell r="N74">
            <v>0</v>
          </cell>
          <cell r="O74" t="str">
            <v>Electricity</v>
          </cell>
          <cell r="P74" t="str">
            <v>NA</v>
          </cell>
          <cell r="Q74" t="str">
            <v>NA</v>
          </cell>
        </row>
        <row r="75">
          <cell r="A75" t="str">
            <v>Electricity DE</v>
          </cell>
          <cell r="B75" t="str">
            <v>[PJ]</v>
          </cell>
          <cell r="C75">
            <v>0</v>
          </cell>
          <cell r="D75">
            <v>0</v>
          </cell>
          <cell r="E75">
            <v>0</v>
          </cell>
          <cell r="F75">
            <v>0</v>
          </cell>
          <cell r="G75">
            <v>0</v>
          </cell>
          <cell r="H75">
            <v>0</v>
          </cell>
          <cell r="I75">
            <v>0</v>
          </cell>
          <cell r="J75"/>
          <cell r="K75" t="str">
            <v>hourly-interconnected</v>
          </cell>
          <cell r="L75" t="str">
            <v>Energy</v>
          </cell>
          <cell r="M75" t="str">
            <v>DE</v>
          </cell>
          <cell r="N75">
            <v>0</v>
          </cell>
          <cell r="O75" t="str">
            <v>Electricity</v>
          </cell>
          <cell r="P75" t="str">
            <v>NA</v>
          </cell>
          <cell r="Q75" t="str">
            <v>NA</v>
          </cell>
        </row>
        <row r="76">
          <cell r="A76" t="str">
            <v>Electricity DK</v>
          </cell>
          <cell r="B76" t="str">
            <v>[PJ]</v>
          </cell>
          <cell r="C76">
            <v>0</v>
          </cell>
          <cell r="D76">
            <v>0</v>
          </cell>
          <cell r="E76">
            <v>0</v>
          </cell>
          <cell r="F76">
            <v>0</v>
          </cell>
          <cell r="G76">
            <v>0</v>
          </cell>
          <cell r="H76">
            <v>0</v>
          </cell>
          <cell r="I76">
            <v>0</v>
          </cell>
          <cell r="J76"/>
          <cell r="K76" t="str">
            <v>hourly-interconnected</v>
          </cell>
          <cell r="L76" t="str">
            <v>Energy</v>
          </cell>
          <cell r="M76" t="str">
            <v>DK</v>
          </cell>
          <cell r="N76">
            <v>0</v>
          </cell>
          <cell r="O76" t="str">
            <v>Electricity</v>
          </cell>
          <cell r="P76" t="str">
            <v>NA</v>
          </cell>
          <cell r="Q76" t="str">
            <v>NA</v>
          </cell>
        </row>
        <row r="77">
          <cell r="A77" t="str">
            <v>Electricity NL - HVNS</v>
          </cell>
          <cell r="B77" t="str">
            <v>[PJ]</v>
          </cell>
          <cell r="C77">
            <v>0</v>
          </cell>
          <cell r="D77">
            <v>0</v>
          </cell>
          <cell r="E77">
            <v>0</v>
          </cell>
          <cell r="F77">
            <v>0</v>
          </cell>
          <cell r="G77">
            <v>0</v>
          </cell>
          <cell r="H77">
            <v>0</v>
          </cell>
          <cell r="I77">
            <v>0</v>
          </cell>
          <cell r="J77"/>
          <cell r="K77" t="str">
            <v>hourly</v>
          </cell>
          <cell r="L77" t="str">
            <v>Energy</v>
          </cell>
          <cell r="M77" t="str">
            <v>NL</v>
          </cell>
          <cell r="N77">
            <v>0</v>
          </cell>
          <cell r="O77" t="str">
            <v>Electricity</v>
          </cell>
          <cell r="P77" t="str">
            <v>NA</v>
          </cell>
          <cell r="Q77" t="str">
            <v>NA</v>
          </cell>
        </row>
        <row r="78">
          <cell r="A78" t="str">
            <v>Electricity Cluster NL1</v>
          </cell>
          <cell r="B78" t="str">
            <v>[PJ]</v>
          </cell>
          <cell r="C78">
            <v>0</v>
          </cell>
          <cell r="D78">
            <v>0</v>
          </cell>
          <cell r="E78">
            <v>0</v>
          </cell>
          <cell r="F78">
            <v>0</v>
          </cell>
          <cell r="G78">
            <v>0</v>
          </cell>
          <cell r="H78">
            <v>0</v>
          </cell>
          <cell r="I78">
            <v>0</v>
          </cell>
          <cell r="J78"/>
          <cell r="K78" t="str">
            <v>hourly</v>
          </cell>
          <cell r="L78" t="str">
            <v>Energy</v>
          </cell>
          <cell r="M78" t="str">
            <v>NL</v>
          </cell>
          <cell r="N78">
            <v>0</v>
          </cell>
          <cell r="O78" t="str">
            <v>Electricity</v>
          </cell>
          <cell r="P78" t="str">
            <v>NA</v>
          </cell>
          <cell r="Q78" t="str">
            <v>NA</v>
          </cell>
        </row>
        <row r="79">
          <cell r="A79" t="str">
            <v>Electricity Cluster NL2</v>
          </cell>
          <cell r="B79" t="str">
            <v>[PJ]</v>
          </cell>
          <cell r="C79">
            <v>0</v>
          </cell>
          <cell r="D79">
            <v>0</v>
          </cell>
          <cell r="E79">
            <v>0</v>
          </cell>
          <cell r="F79">
            <v>0</v>
          </cell>
          <cell r="G79">
            <v>0</v>
          </cell>
          <cell r="H79">
            <v>0</v>
          </cell>
          <cell r="I79">
            <v>0</v>
          </cell>
          <cell r="J79"/>
          <cell r="K79" t="str">
            <v>hourly</v>
          </cell>
          <cell r="L79" t="str">
            <v>Energy</v>
          </cell>
          <cell r="M79" t="str">
            <v>NL</v>
          </cell>
          <cell r="N79">
            <v>0</v>
          </cell>
          <cell r="O79" t="str">
            <v>Electricity</v>
          </cell>
          <cell r="P79" t="str">
            <v>NA</v>
          </cell>
          <cell r="Q79" t="str">
            <v>NA</v>
          </cell>
        </row>
        <row r="80">
          <cell r="A80" t="str">
            <v>Electricity Cluster NL3</v>
          </cell>
          <cell r="B80" t="str">
            <v>[PJ]</v>
          </cell>
          <cell r="C80">
            <v>0</v>
          </cell>
          <cell r="D80">
            <v>0</v>
          </cell>
          <cell r="E80">
            <v>0</v>
          </cell>
          <cell r="F80">
            <v>0</v>
          </cell>
          <cell r="G80">
            <v>0</v>
          </cell>
          <cell r="H80">
            <v>0</v>
          </cell>
          <cell r="I80">
            <v>0</v>
          </cell>
          <cell r="J80"/>
          <cell r="K80" t="str">
            <v>hourly</v>
          </cell>
          <cell r="L80" t="str">
            <v>Energy</v>
          </cell>
          <cell r="M80" t="str">
            <v>NL</v>
          </cell>
          <cell r="N80">
            <v>0</v>
          </cell>
          <cell r="O80" t="str">
            <v>Electricity</v>
          </cell>
          <cell r="P80" t="str">
            <v>NA</v>
          </cell>
          <cell r="Q80" t="str">
            <v>NA</v>
          </cell>
        </row>
        <row r="81">
          <cell r="A81" t="str">
            <v>Electricity Cluster NL4</v>
          </cell>
          <cell r="B81" t="str">
            <v>[PJ]</v>
          </cell>
          <cell r="C81">
            <v>0</v>
          </cell>
          <cell r="D81">
            <v>0</v>
          </cell>
          <cell r="E81">
            <v>0</v>
          </cell>
          <cell r="F81">
            <v>0</v>
          </cell>
          <cell r="G81">
            <v>0</v>
          </cell>
          <cell r="H81">
            <v>0</v>
          </cell>
          <cell r="I81">
            <v>0</v>
          </cell>
          <cell r="J81"/>
          <cell r="K81" t="str">
            <v>hourly</v>
          </cell>
          <cell r="L81" t="str">
            <v>Energy</v>
          </cell>
          <cell r="M81" t="str">
            <v>NL</v>
          </cell>
          <cell r="N81">
            <v>0</v>
          </cell>
          <cell r="O81" t="str">
            <v>Electricity</v>
          </cell>
          <cell r="P81" t="str">
            <v>NA</v>
          </cell>
          <cell r="Q81" t="str">
            <v>NA</v>
          </cell>
        </row>
        <row r="82">
          <cell r="A82" t="str">
            <v>Electricity Cluster NL5</v>
          </cell>
          <cell r="B82" t="str">
            <v>[PJ]</v>
          </cell>
          <cell r="C82">
            <v>0</v>
          </cell>
          <cell r="D82">
            <v>0</v>
          </cell>
          <cell r="E82">
            <v>0</v>
          </cell>
          <cell r="F82">
            <v>0</v>
          </cell>
          <cell r="G82">
            <v>0</v>
          </cell>
          <cell r="H82">
            <v>0</v>
          </cell>
          <cell r="I82">
            <v>0</v>
          </cell>
          <cell r="J82"/>
          <cell r="K82" t="str">
            <v>hourly</v>
          </cell>
          <cell r="L82" t="str">
            <v>Energy</v>
          </cell>
          <cell r="M82" t="str">
            <v>NL</v>
          </cell>
          <cell r="N82">
            <v>0</v>
          </cell>
          <cell r="O82" t="str">
            <v>Electricity</v>
          </cell>
          <cell r="P82" t="str">
            <v>NA</v>
          </cell>
          <cell r="Q82" t="str">
            <v>NA</v>
          </cell>
        </row>
        <row r="83">
          <cell r="A83" t="str">
            <v>Electricity Cluster DE1</v>
          </cell>
          <cell r="B83" t="str">
            <v>[PJ]</v>
          </cell>
          <cell r="C83">
            <v>0</v>
          </cell>
          <cell r="D83">
            <v>0</v>
          </cell>
          <cell r="E83">
            <v>0</v>
          </cell>
          <cell r="F83">
            <v>0</v>
          </cell>
          <cell r="G83">
            <v>0</v>
          </cell>
          <cell r="H83">
            <v>0</v>
          </cell>
          <cell r="I83">
            <v>0</v>
          </cell>
          <cell r="J83"/>
          <cell r="K83" t="str">
            <v>hourly</v>
          </cell>
          <cell r="L83" t="str">
            <v>Energy</v>
          </cell>
          <cell r="M83" t="str">
            <v>DE</v>
          </cell>
          <cell r="N83">
            <v>0</v>
          </cell>
          <cell r="O83" t="str">
            <v>Electricity</v>
          </cell>
          <cell r="P83" t="str">
            <v>NA</v>
          </cell>
          <cell r="Q83" t="str">
            <v>NA</v>
          </cell>
        </row>
        <row r="84">
          <cell r="A84" t="str">
            <v>Electricity Cluster DK1</v>
          </cell>
          <cell r="B84" t="str">
            <v>[PJ]</v>
          </cell>
          <cell r="C84">
            <v>0</v>
          </cell>
          <cell r="D84">
            <v>0</v>
          </cell>
          <cell r="E84">
            <v>0</v>
          </cell>
          <cell r="F84">
            <v>0</v>
          </cell>
          <cell r="G84">
            <v>0</v>
          </cell>
          <cell r="H84">
            <v>0</v>
          </cell>
          <cell r="I84">
            <v>0</v>
          </cell>
          <cell r="J84"/>
          <cell r="K84" t="str">
            <v>hourly</v>
          </cell>
          <cell r="L84" t="str">
            <v>Energy</v>
          </cell>
          <cell r="M84" t="str">
            <v>DK</v>
          </cell>
          <cell r="N84">
            <v>0</v>
          </cell>
          <cell r="O84" t="str">
            <v>Electricity</v>
          </cell>
          <cell r="P84" t="str">
            <v>NA</v>
          </cell>
          <cell r="Q84" t="str">
            <v>NA</v>
          </cell>
        </row>
        <row r="85">
          <cell r="A85" t="str">
            <v>Electricity Cluster GB1</v>
          </cell>
          <cell r="B85" t="str">
            <v>[PJ]</v>
          </cell>
          <cell r="C85">
            <v>0</v>
          </cell>
          <cell r="D85">
            <v>0</v>
          </cell>
          <cell r="E85">
            <v>0</v>
          </cell>
          <cell r="F85">
            <v>0</v>
          </cell>
          <cell r="G85">
            <v>0</v>
          </cell>
          <cell r="H85">
            <v>0</v>
          </cell>
          <cell r="I85">
            <v>0</v>
          </cell>
          <cell r="J85"/>
          <cell r="K85" t="str">
            <v>hourly</v>
          </cell>
          <cell r="L85" t="str">
            <v>Energy</v>
          </cell>
          <cell r="M85" t="str">
            <v>GB</v>
          </cell>
          <cell r="N85">
            <v>0</v>
          </cell>
          <cell r="O85" t="str">
            <v>Electricity</v>
          </cell>
          <cell r="P85" t="str">
            <v>NA</v>
          </cell>
          <cell r="Q85" t="str">
            <v>NA</v>
          </cell>
        </row>
        <row r="86">
          <cell r="A86" t="str">
            <v>Electricity Cluster GB2</v>
          </cell>
          <cell r="B86" t="str">
            <v>[PJ]</v>
          </cell>
          <cell r="C86">
            <v>0</v>
          </cell>
          <cell r="D86">
            <v>0</v>
          </cell>
          <cell r="E86">
            <v>0</v>
          </cell>
          <cell r="F86">
            <v>0</v>
          </cell>
          <cell r="G86">
            <v>0</v>
          </cell>
          <cell r="H86">
            <v>0</v>
          </cell>
          <cell r="I86">
            <v>0</v>
          </cell>
          <cell r="J86"/>
          <cell r="K86" t="str">
            <v>hourly</v>
          </cell>
          <cell r="L86" t="str">
            <v>Energy</v>
          </cell>
          <cell r="M86" t="str">
            <v>GB</v>
          </cell>
          <cell r="N86">
            <v>0</v>
          </cell>
          <cell r="O86" t="str">
            <v>Electricity</v>
          </cell>
          <cell r="P86" t="str">
            <v>NA</v>
          </cell>
          <cell r="Q86" t="str">
            <v>NA</v>
          </cell>
        </row>
        <row r="87">
          <cell r="A87" t="str">
            <v>Electricity Cluster GB3</v>
          </cell>
          <cell r="B87" t="str">
            <v>[PJ]</v>
          </cell>
          <cell r="C87">
            <v>0</v>
          </cell>
          <cell r="D87">
            <v>0</v>
          </cell>
          <cell r="E87">
            <v>0</v>
          </cell>
          <cell r="F87">
            <v>0</v>
          </cell>
          <cell r="G87">
            <v>0</v>
          </cell>
          <cell r="H87">
            <v>0</v>
          </cell>
          <cell r="I87">
            <v>0</v>
          </cell>
          <cell r="J87"/>
          <cell r="K87" t="str">
            <v>hourly</v>
          </cell>
          <cell r="L87" t="str">
            <v>Energy</v>
          </cell>
          <cell r="M87" t="str">
            <v>GB</v>
          </cell>
          <cell r="N87">
            <v>0</v>
          </cell>
          <cell r="O87" t="str">
            <v>Electricity</v>
          </cell>
          <cell r="P87" t="str">
            <v>NA</v>
          </cell>
          <cell r="Q87" t="str">
            <v>NA</v>
          </cell>
        </row>
        <row r="88">
          <cell r="A88" t="str">
            <v>Electricity Cluster NO1</v>
          </cell>
          <cell r="B88" t="str">
            <v>[PJ]</v>
          </cell>
          <cell r="C88">
            <v>0</v>
          </cell>
          <cell r="D88">
            <v>0</v>
          </cell>
          <cell r="E88">
            <v>0</v>
          </cell>
          <cell r="F88">
            <v>0</v>
          </cell>
          <cell r="G88">
            <v>0</v>
          </cell>
          <cell r="H88">
            <v>0</v>
          </cell>
          <cell r="I88">
            <v>0</v>
          </cell>
          <cell r="J88"/>
          <cell r="K88" t="str">
            <v>hourly</v>
          </cell>
          <cell r="L88" t="str">
            <v>Energy</v>
          </cell>
          <cell r="M88" t="str">
            <v>NO</v>
          </cell>
          <cell r="N88">
            <v>0</v>
          </cell>
          <cell r="O88" t="str">
            <v>Electricity</v>
          </cell>
          <cell r="P88" t="str">
            <v>NA</v>
          </cell>
          <cell r="Q88" t="str">
            <v>NA</v>
          </cell>
        </row>
        <row r="89">
          <cell r="A89" t="str">
            <v>Electricity NL - HV</v>
          </cell>
          <cell r="B89" t="str">
            <v>[PJ]</v>
          </cell>
          <cell r="C89">
            <v>0</v>
          </cell>
          <cell r="D89">
            <v>0</v>
          </cell>
          <cell r="E89">
            <v>0</v>
          </cell>
          <cell r="F89">
            <v>0</v>
          </cell>
          <cell r="G89">
            <v>0</v>
          </cell>
          <cell r="H89">
            <v>0</v>
          </cell>
          <cell r="I89">
            <v>0</v>
          </cell>
          <cell r="J89"/>
          <cell r="K89" t="str">
            <v>hourly</v>
          </cell>
          <cell r="L89" t="str">
            <v>Energy</v>
          </cell>
          <cell r="M89" t="str">
            <v>NL</v>
          </cell>
          <cell r="N89">
            <v>0</v>
          </cell>
          <cell r="O89" t="str">
            <v>Electricity</v>
          </cell>
          <cell r="P89" t="str">
            <v>NA</v>
          </cell>
          <cell r="Q89" t="str">
            <v>NA</v>
          </cell>
        </row>
        <row r="90">
          <cell r="A90" t="str">
            <v>Electricity NL - LV</v>
          </cell>
          <cell r="B90" t="str">
            <v>[PJ]</v>
          </cell>
          <cell r="C90">
            <v>0</v>
          </cell>
          <cell r="D90">
            <v>0</v>
          </cell>
          <cell r="E90">
            <v>0</v>
          </cell>
          <cell r="F90">
            <v>0</v>
          </cell>
          <cell r="G90">
            <v>0</v>
          </cell>
          <cell r="H90">
            <v>0</v>
          </cell>
          <cell r="I90">
            <v>0</v>
          </cell>
          <cell r="J90"/>
          <cell r="K90" t="str">
            <v>hourly</v>
          </cell>
          <cell r="L90" t="str">
            <v>Energy</v>
          </cell>
          <cell r="M90" t="str">
            <v>NL</v>
          </cell>
          <cell r="N90">
            <v>0</v>
          </cell>
          <cell r="O90" t="str">
            <v>Electricity</v>
          </cell>
          <cell r="P90" t="str">
            <v>NA</v>
          </cell>
          <cell r="Q90" t="str">
            <v>NA</v>
          </cell>
        </row>
        <row r="91">
          <cell r="A91" t="str">
            <v>Heat LT Houses C-G</v>
          </cell>
          <cell r="B91" t="str">
            <v>[PJ]</v>
          </cell>
          <cell r="C91">
            <v>0</v>
          </cell>
          <cell r="D91">
            <v>0</v>
          </cell>
          <cell r="E91">
            <v>0</v>
          </cell>
          <cell r="F91">
            <v>0</v>
          </cell>
          <cell r="G91">
            <v>0</v>
          </cell>
          <cell r="H91">
            <v>0</v>
          </cell>
          <cell r="I91">
            <v>0</v>
          </cell>
          <cell r="J91"/>
          <cell r="K91" t="str">
            <v>hourly-indirect</v>
          </cell>
          <cell r="L91" t="str">
            <v>Energy</v>
          </cell>
          <cell r="M91" t="str">
            <v>NL</v>
          </cell>
          <cell r="N91">
            <v>0</v>
          </cell>
          <cell r="O91" t="str">
            <v>Heat</v>
          </cell>
          <cell r="P91" t="str">
            <v>NA</v>
          </cell>
          <cell r="Q91" t="str">
            <v>NA</v>
          </cell>
        </row>
        <row r="92">
          <cell r="A92" t="str">
            <v>Heat LT Houses A+,A,B</v>
          </cell>
          <cell r="B92" t="str">
            <v>[PJ]</v>
          </cell>
          <cell r="C92">
            <v>0</v>
          </cell>
          <cell r="D92">
            <v>0</v>
          </cell>
          <cell r="E92">
            <v>0</v>
          </cell>
          <cell r="F92">
            <v>0</v>
          </cell>
          <cell r="G92">
            <v>0</v>
          </cell>
          <cell r="H92">
            <v>0</v>
          </cell>
          <cell r="I92">
            <v>0</v>
          </cell>
          <cell r="J92"/>
          <cell r="K92" t="str">
            <v>hourly-indirect</v>
          </cell>
          <cell r="L92" t="str">
            <v>Energy</v>
          </cell>
          <cell r="M92" t="str">
            <v>NL</v>
          </cell>
          <cell r="N92">
            <v>0</v>
          </cell>
          <cell r="O92" t="str">
            <v>Heat</v>
          </cell>
          <cell r="P92" t="str">
            <v>NA</v>
          </cell>
          <cell r="Q92" t="str">
            <v>NA</v>
          </cell>
        </row>
        <row r="93">
          <cell r="A93" t="str">
            <v>Heat LT Services</v>
          </cell>
          <cell r="B93" t="str">
            <v>[PJ]</v>
          </cell>
          <cell r="C93">
            <v>0</v>
          </cell>
          <cell r="D93">
            <v>0</v>
          </cell>
          <cell r="E93">
            <v>0</v>
          </cell>
          <cell r="F93">
            <v>0</v>
          </cell>
          <cell r="G93">
            <v>0</v>
          </cell>
          <cell r="H93">
            <v>0</v>
          </cell>
          <cell r="I93">
            <v>0</v>
          </cell>
          <cell r="J93"/>
          <cell r="K93" t="str">
            <v>hourly-indirect</v>
          </cell>
          <cell r="L93" t="str">
            <v>Energy</v>
          </cell>
          <cell r="M93" t="str">
            <v>NL</v>
          </cell>
          <cell r="N93">
            <v>0</v>
          </cell>
          <cell r="O93" t="str">
            <v>Heat</v>
          </cell>
          <cell r="P93" t="str">
            <v>NA</v>
          </cell>
          <cell r="Q93" t="str">
            <v>NA</v>
          </cell>
        </row>
        <row r="94">
          <cell r="A94" t="str">
            <v>Heat LT Network</v>
          </cell>
          <cell r="B94" t="str">
            <v>[PJ]</v>
          </cell>
          <cell r="C94">
            <v>0</v>
          </cell>
          <cell r="D94">
            <v>0</v>
          </cell>
          <cell r="E94">
            <v>0</v>
          </cell>
          <cell r="F94">
            <v>0</v>
          </cell>
          <cell r="G94">
            <v>0</v>
          </cell>
          <cell r="H94">
            <v>0</v>
          </cell>
          <cell r="I94">
            <v>0</v>
          </cell>
          <cell r="J94"/>
          <cell r="K94" t="str">
            <v>hourly</v>
          </cell>
          <cell r="L94" t="str">
            <v>Energy</v>
          </cell>
          <cell r="M94" t="str">
            <v>NL</v>
          </cell>
          <cell r="N94">
            <v>0</v>
          </cell>
          <cell r="O94" t="str">
            <v>Heat</v>
          </cell>
          <cell r="P94" t="str">
            <v>NA</v>
          </cell>
          <cell r="Q94" t="str">
            <v>NA</v>
          </cell>
        </row>
        <row r="95">
          <cell r="A95" t="str">
            <v>Heat LT Agriculture</v>
          </cell>
          <cell r="B95" t="str">
            <v>[PJ]</v>
          </cell>
          <cell r="C95">
            <v>0</v>
          </cell>
          <cell r="D95">
            <v>0</v>
          </cell>
          <cell r="E95">
            <v>0</v>
          </cell>
          <cell r="F95">
            <v>0</v>
          </cell>
          <cell r="G95">
            <v>0</v>
          </cell>
          <cell r="H95">
            <v>0</v>
          </cell>
          <cell r="I95">
            <v>0</v>
          </cell>
          <cell r="J95"/>
          <cell r="K95" t="str">
            <v>hourly-indirect</v>
          </cell>
          <cell r="L95" t="str">
            <v>Energy</v>
          </cell>
          <cell r="M95" t="str">
            <v>NL</v>
          </cell>
          <cell r="N95">
            <v>0</v>
          </cell>
          <cell r="O95" t="str">
            <v>Heat</v>
          </cell>
          <cell r="P95" t="str">
            <v>NA</v>
          </cell>
          <cell r="Q95" t="str">
            <v>NA</v>
          </cell>
        </row>
        <row r="96">
          <cell r="A96" t="str">
            <v>Heat HT Industry</v>
          </cell>
          <cell r="B96" t="str">
            <v>[PJ]</v>
          </cell>
          <cell r="C96">
            <v>0</v>
          </cell>
          <cell r="D96">
            <v>0</v>
          </cell>
          <cell r="E96">
            <v>0</v>
          </cell>
          <cell r="F96">
            <v>0</v>
          </cell>
          <cell r="G96">
            <v>0</v>
          </cell>
          <cell r="H96">
            <v>0</v>
          </cell>
          <cell r="I96">
            <v>0</v>
          </cell>
          <cell r="J96"/>
          <cell r="K96" t="str">
            <v>hourly-indirect</v>
          </cell>
          <cell r="L96" t="str">
            <v>Energy</v>
          </cell>
          <cell r="M96" t="str">
            <v>NL</v>
          </cell>
          <cell r="N96">
            <v>0</v>
          </cell>
          <cell r="O96" t="str">
            <v>Heat</v>
          </cell>
          <cell r="P96" t="str">
            <v>NA</v>
          </cell>
          <cell r="Q96" t="str">
            <v>NA</v>
          </cell>
        </row>
        <row r="97">
          <cell r="A97" t="str">
            <v>Heat LT Industry</v>
          </cell>
          <cell r="B97" t="str">
            <v>[PJ]</v>
          </cell>
          <cell r="C97">
            <v>0</v>
          </cell>
          <cell r="D97">
            <v>0</v>
          </cell>
          <cell r="E97">
            <v>0</v>
          </cell>
          <cell r="F97">
            <v>0</v>
          </cell>
          <cell r="G97">
            <v>0</v>
          </cell>
          <cell r="H97">
            <v>0</v>
          </cell>
          <cell r="I97">
            <v>0</v>
          </cell>
          <cell r="J97"/>
          <cell r="K97" t="str">
            <v>hourly-indirect</v>
          </cell>
          <cell r="L97" t="str">
            <v>Energy</v>
          </cell>
          <cell r="M97" t="str">
            <v>NL</v>
          </cell>
          <cell r="N97">
            <v>0</v>
          </cell>
          <cell r="O97" t="str">
            <v>Heat</v>
          </cell>
          <cell r="P97" t="str">
            <v>NA</v>
          </cell>
          <cell r="Q97" t="str">
            <v>NA</v>
          </cell>
        </row>
        <row r="98">
          <cell r="A98" t="str">
            <v>Furnace Heat Industry</v>
          </cell>
          <cell r="B98" t="str">
            <v>[PJ]</v>
          </cell>
          <cell r="C98">
            <v>0</v>
          </cell>
          <cell r="D98">
            <v>0</v>
          </cell>
          <cell r="E98">
            <v>0</v>
          </cell>
          <cell r="F98">
            <v>0</v>
          </cell>
          <cell r="G98">
            <v>0</v>
          </cell>
          <cell r="H98">
            <v>0</v>
          </cell>
          <cell r="I98">
            <v>0</v>
          </cell>
          <cell r="J98"/>
          <cell r="K98" t="str">
            <v>hourly-indirect</v>
          </cell>
          <cell r="L98" t="str">
            <v>Energy</v>
          </cell>
          <cell r="M98" t="str">
            <v>NL</v>
          </cell>
          <cell r="N98">
            <v>0</v>
          </cell>
          <cell r="O98" t="str">
            <v>Heat</v>
          </cell>
          <cell r="P98" t="str">
            <v>NA</v>
          </cell>
          <cell r="Q98" t="str">
            <v>NA</v>
          </cell>
        </row>
        <row r="99">
          <cell r="A99" t="str">
            <v>Blast Furnace Gas</v>
          </cell>
          <cell r="B99" t="str">
            <v>[PJ]</v>
          </cell>
          <cell r="C99">
            <v>0</v>
          </cell>
          <cell r="D99">
            <v>0</v>
          </cell>
          <cell r="E99">
            <v>0</v>
          </cell>
          <cell r="F99">
            <v>0</v>
          </cell>
          <cell r="G99">
            <v>0</v>
          </cell>
          <cell r="H99">
            <v>0</v>
          </cell>
          <cell r="I99">
            <v>0</v>
          </cell>
          <cell r="J99"/>
          <cell r="K99" t="str">
            <v>yearly</v>
          </cell>
          <cell r="L99" t="str">
            <v>Energy</v>
          </cell>
          <cell r="M99" t="str">
            <v>NL</v>
          </cell>
          <cell r="N99">
            <v>0</v>
          </cell>
          <cell r="O99" t="str">
            <v>Coal</v>
          </cell>
          <cell r="P99">
            <v>0.24740000000000001</v>
          </cell>
          <cell r="Q99">
            <v>0</v>
          </cell>
        </row>
        <row r="100">
          <cell r="A100" t="str">
            <v>LPG</v>
          </cell>
          <cell r="B100" t="str">
            <v>[PJ]</v>
          </cell>
          <cell r="C100">
            <v>0</v>
          </cell>
          <cell r="D100">
            <v>0</v>
          </cell>
          <cell r="E100">
            <v>0</v>
          </cell>
          <cell r="F100">
            <v>0</v>
          </cell>
          <cell r="G100">
            <v>0</v>
          </cell>
          <cell r="H100">
            <v>0</v>
          </cell>
          <cell r="I100">
            <v>0</v>
          </cell>
          <cell r="J100"/>
          <cell r="K100" t="str">
            <v>yearly</v>
          </cell>
          <cell r="L100" t="str">
            <v>Energy</v>
          </cell>
          <cell r="M100" t="str">
            <v>NL</v>
          </cell>
          <cell r="N100">
            <v>0</v>
          </cell>
          <cell r="O100" t="str">
            <v>Oil Products</v>
          </cell>
          <cell r="P100">
            <v>6.3100000000000003E-2</v>
          </cell>
          <cell r="Q100">
            <v>0</v>
          </cell>
        </row>
        <row r="101">
          <cell r="A101" t="str">
            <v>Naphtha</v>
          </cell>
          <cell r="B101" t="str">
            <v>[PJ]</v>
          </cell>
          <cell r="C101">
            <v>0</v>
          </cell>
          <cell r="D101">
            <v>0</v>
          </cell>
          <cell r="E101">
            <v>0</v>
          </cell>
          <cell r="F101">
            <v>0</v>
          </cell>
          <cell r="G101">
            <v>0</v>
          </cell>
          <cell r="H101">
            <v>0</v>
          </cell>
          <cell r="I101">
            <v>0</v>
          </cell>
          <cell r="J101"/>
          <cell r="K101" t="str">
            <v>yearly</v>
          </cell>
          <cell r="L101" t="str">
            <v>Energy</v>
          </cell>
          <cell r="M101" t="str">
            <v>NL</v>
          </cell>
          <cell r="N101">
            <v>0</v>
          </cell>
          <cell r="O101" t="str">
            <v>Oil Products</v>
          </cell>
          <cell r="P101">
            <v>7.0999999999999994E-2</v>
          </cell>
          <cell r="Q101">
            <v>0</v>
          </cell>
        </row>
        <row r="102">
          <cell r="A102" t="str">
            <v>Road Fuel</v>
          </cell>
          <cell r="B102" t="str">
            <v>[PJ]</v>
          </cell>
          <cell r="C102">
            <v>0</v>
          </cell>
          <cell r="D102">
            <v>0</v>
          </cell>
          <cell r="E102">
            <v>0</v>
          </cell>
          <cell r="F102">
            <v>0</v>
          </cell>
          <cell r="G102">
            <v>0</v>
          </cell>
          <cell r="H102">
            <v>0</v>
          </cell>
          <cell r="I102">
            <v>0</v>
          </cell>
          <cell r="J102"/>
          <cell r="K102" t="str">
            <v>yearly</v>
          </cell>
          <cell r="L102" t="str">
            <v>Energy</v>
          </cell>
          <cell r="M102" t="str">
            <v>NL</v>
          </cell>
          <cell r="N102">
            <v>0</v>
          </cell>
          <cell r="O102" t="str">
            <v>Oil Products</v>
          </cell>
          <cell r="P102">
            <v>7.2999999999999995E-2</v>
          </cell>
          <cell r="Q102">
            <v>0</v>
          </cell>
        </row>
        <row r="103">
          <cell r="A103" t="str">
            <v>Kerosene</v>
          </cell>
          <cell r="B103" t="str">
            <v>[PJ]</v>
          </cell>
          <cell r="C103">
            <v>0</v>
          </cell>
          <cell r="D103">
            <v>0</v>
          </cell>
          <cell r="E103">
            <v>0</v>
          </cell>
          <cell r="F103">
            <v>0</v>
          </cell>
          <cell r="G103">
            <v>0</v>
          </cell>
          <cell r="H103">
            <v>0</v>
          </cell>
          <cell r="I103">
            <v>0</v>
          </cell>
          <cell r="J103"/>
          <cell r="K103" t="str">
            <v>yearly</v>
          </cell>
          <cell r="L103" t="str">
            <v>Energy</v>
          </cell>
          <cell r="M103" t="str">
            <v>NL</v>
          </cell>
          <cell r="N103">
            <v>0</v>
          </cell>
          <cell r="O103" t="str">
            <v>Oil Products</v>
          </cell>
          <cell r="P103">
            <v>7.1999999999999995E-2</v>
          </cell>
          <cell r="Q103">
            <v>0</v>
          </cell>
        </row>
        <row r="104">
          <cell r="A104" t="str">
            <v>Fuel Oil</v>
          </cell>
          <cell r="B104" t="str">
            <v>[PJ]</v>
          </cell>
          <cell r="C104">
            <v>0</v>
          </cell>
          <cell r="D104">
            <v>0</v>
          </cell>
          <cell r="E104">
            <v>0</v>
          </cell>
          <cell r="F104">
            <v>0</v>
          </cell>
          <cell r="G104">
            <v>0</v>
          </cell>
          <cell r="H104">
            <v>0</v>
          </cell>
          <cell r="I104">
            <v>0</v>
          </cell>
          <cell r="J104"/>
          <cell r="K104" t="str">
            <v>yearly</v>
          </cell>
          <cell r="L104" t="str">
            <v>Energy</v>
          </cell>
          <cell r="M104" t="str">
            <v>NL</v>
          </cell>
          <cell r="N104">
            <v>0</v>
          </cell>
          <cell r="O104" t="str">
            <v>Oil Products</v>
          </cell>
          <cell r="P104">
            <v>7.6999999999999999E-2</v>
          </cell>
          <cell r="Q104">
            <v>0</v>
          </cell>
        </row>
        <row r="105">
          <cell r="A105" t="str">
            <v>Other Oil Products</v>
          </cell>
          <cell r="B105" t="str">
            <v>[PJ]</v>
          </cell>
          <cell r="C105">
            <v>0</v>
          </cell>
          <cell r="D105">
            <v>0</v>
          </cell>
          <cell r="E105">
            <v>0</v>
          </cell>
          <cell r="F105">
            <v>0</v>
          </cell>
          <cell r="G105">
            <v>0</v>
          </cell>
          <cell r="H105">
            <v>0</v>
          </cell>
          <cell r="I105">
            <v>0</v>
          </cell>
          <cell r="J105"/>
          <cell r="K105" t="str">
            <v>yearly</v>
          </cell>
          <cell r="L105" t="str">
            <v>Energy</v>
          </cell>
          <cell r="M105" t="str">
            <v>NL</v>
          </cell>
          <cell r="N105">
            <v>0</v>
          </cell>
          <cell r="O105" t="str">
            <v>Oil Products</v>
          </cell>
          <cell r="P105">
            <v>8.1000000000000003E-2</v>
          </cell>
          <cell r="Q105">
            <v>0</v>
          </cell>
        </row>
        <row r="106">
          <cell r="A106" t="str">
            <v>Bio Naphtha</v>
          </cell>
          <cell r="B106" t="str">
            <v>[PJ]</v>
          </cell>
          <cell r="C106">
            <v>0</v>
          </cell>
          <cell r="D106">
            <v>0</v>
          </cell>
          <cell r="E106">
            <v>0</v>
          </cell>
          <cell r="F106">
            <v>0</v>
          </cell>
          <cell r="G106">
            <v>0</v>
          </cell>
          <cell r="H106">
            <v>0</v>
          </cell>
          <cell r="I106">
            <v>0</v>
          </cell>
          <cell r="J106"/>
          <cell r="K106" t="str">
            <v>yearly</v>
          </cell>
          <cell r="L106" t="str">
            <v>Energy</v>
          </cell>
          <cell r="M106" t="str">
            <v>NL</v>
          </cell>
          <cell r="N106">
            <v>0</v>
          </cell>
          <cell r="O106" t="str">
            <v>Bio-fuels</v>
          </cell>
          <cell r="P106">
            <v>7.0999999999999994E-2</v>
          </cell>
          <cell r="Q106">
            <v>1</v>
          </cell>
        </row>
        <row r="107">
          <cell r="A107" t="str">
            <v>Bio Ethanol</v>
          </cell>
          <cell r="B107" t="str">
            <v>[PJ]</v>
          </cell>
          <cell r="C107">
            <v>0</v>
          </cell>
          <cell r="D107">
            <v>0</v>
          </cell>
          <cell r="E107">
            <v>0</v>
          </cell>
          <cell r="F107">
            <v>0</v>
          </cell>
          <cell r="G107">
            <v>0</v>
          </cell>
          <cell r="H107">
            <v>0</v>
          </cell>
          <cell r="I107">
            <v>0</v>
          </cell>
          <cell r="J107"/>
          <cell r="K107" t="str">
            <v>yearly</v>
          </cell>
          <cell r="L107" t="str">
            <v>Energy</v>
          </cell>
          <cell r="M107" t="str">
            <v>NL</v>
          </cell>
          <cell r="N107">
            <v>0</v>
          </cell>
          <cell r="O107" t="str">
            <v>Bio-fuels</v>
          </cell>
          <cell r="P107">
            <v>5.5E-2</v>
          </cell>
          <cell r="Q107">
            <v>1</v>
          </cell>
        </row>
        <row r="108">
          <cell r="A108" t="str">
            <v>Bio Diesel</v>
          </cell>
          <cell r="B108" t="str">
            <v>[PJ]</v>
          </cell>
          <cell r="C108">
            <v>0</v>
          </cell>
          <cell r="D108">
            <v>0</v>
          </cell>
          <cell r="E108">
            <v>0</v>
          </cell>
          <cell r="F108">
            <v>0</v>
          </cell>
          <cell r="G108">
            <v>0</v>
          </cell>
          <cell r="H108">
            <v>0</v>
          </cell>
          <cell r="I108">
            <v>0</v>
          </cell>
          <cell r="J108"/>
          <cell r="K108" t="str">
            <v>yearly</v>
          </cell>
          <cell r="L108" t="str">
            <v>Energy</v>
          </cell>
          <cell r="M108" t="str">
            <v>NL</v>
          </cell>
          <cell r="N108">
            <v>0</v>
          </cell>
          <cell r="O108" t="str">
            <v>Bio-fuels</v>
          </cell>
          <cell r="P108">
            <v>7.2999999999999995E-2</v>
          </cell>
          <cell r="Q108">
            <v>1</v>
          </cell>
        </row>
        <row r="109">
          <cell r="A109" t="str">
            <v>Bio Kerosene</v>
          </cell>
          <cell r="B109" t="str">
            <v>[PJ]</v>
          </cell>
          <cell r="C109">
            <v>0</v>
          </cell>
          <cell r="D109">
            <v>0</v>
          </cell>
          <cell r="E109">
            <v>0</v>
          </cell>
          <cell r="F109">
            <v>0</v>
          </cell>
          <cell r="G109">
            <v>0</v>
          </cell>
          <cell r="H109">
            <v>0</v>
          </cell>
          <cell r="I109">
            <v>0</v>
          </cell>
          <cell r="J109"/>
          <cell r="K109" t="str">
            <v>yearly</v>
          </cell>
          <cell r="L109" t="str">
            <v>Energy</v>
          </cell>
          <cell r="M109" t="str">
            <v>NL</v>
          </cell>
          <cell r="N109">
            <v>0</v>
          </cell>
          <cell r="O109" t="str">
            <v>Bio-fuels</v>
          </cell>
          <cell r="P109">
            <v>7.1999999999999995E-2</v>
          </cell>
          <cell r="Q109">
            <v>1</v>
          </cell>
        </row>
        <row r="110">
          <cell r="A110" t="str">
            <v>Syn Naphtha</v>
          </cell>
          <cell r="B110" t="str">
            <v>[PJ]</v>
          </cell>
          <cell r="C110">
            <v>0</v>
          </cell>
          <cell r="D110">
            <v>0</v>
          </cell>
          <cell r="E110">
            <v>0</v>
          </cell>
          <cell r="F110">
            <v>0</v>
          </cell>
          <cell r="G110">
            <v>0</v>
          </cell>
          <cell r="H110">
            <v>0</v>
          </cell>
          <cell r="I110">
            <v>0</v>
          </cell>
          <cell r="J110"/>
          <cell r="K110" t="str">
            <v>yearly</v>
          </cell>
          <cell r="L110" t="str">
            <v>Fix Energy</v>
          </cell>
          <cell r="M110" t="str">
            <v>NL</v>
          </cell>
          <cell r="N110">
            <v>0</v>
          </cell>
          <cell r="O110" t="str">
            <v>Synfuels</v>
          </cell>
          <cell r="P110">
            <v>7.0999999999999994E-2</v>
          </cell>
          <cell r="Q110">
            <v>1</v>
          </cell>
        </row>
        <row r="111">
          <cell r="A111" t="str">
            <v>Syn Diesel</v>
          </cell>
          <cell r="B111" t="str">
            <v>[PJ]</v>
          </cell>
          <cell r="C111">
            <v>0</v>
          </cell>
          <cell r="D111">
            <v>0</v>
          </cell>
          <cell r="E111">
            <v>0</v>
          </cell>
          <cell r="F111">
            <v>0</v>
          </cell>
          <cell r="G111">
            <v>0</v>
          </cell>
          <cell r="H111">
            <v>0</v>
          </cell>
          <cell r="I111">
            <v>0</v>
          </cell>
          <cell r="J111"/>
          <cell r="K111" t="str">
            <v>yearly</v>
          </cell>
          <cell r="L111" t="str">
            <v>Fix Energy</v>
          </cell>
          <cell r="M111" t="str">
            <v>NL</v>
          </cell>
          <cell r="N111">
            <v>0</v>
          </cell>
          <cell r="O111" t="str">
            <v>Synfuels</v>
          </cell>
          <cell r="P111">
            <v>7.2999999999999995E-2</v>
          </cell>
          <cell r="Q111">
            <v>1</v>
          </cell>
        </row>
        <row r="112">
          <cell r="A112" t="str">
            <v>Syn Kerosene</v>
          </cell>
          <cell r="B112" t="str">
            <v>[PJ]</v>
          </cell>
          <cell r="C112">
            <v>0</v>
          </cell>
          <cell r="D112">
            <v>0</v>
          </cell>
          <cell r="E112">
            <v>0</v>
          </cell>
          <cell r="F112">
            <v>0</v>
          </cell>
          <cell r="G112">
            <v>0</v>
          </cell>
          <cell r="H112">
            <v>0</v>
          </cell>
          <cell r="I112">
            <v>0</v>
          </cell>
          <cell r="J112"/>
          <cell r="K112" t="str">
            <v>yearly</v>
          </cell>
          <cell r="L112" t="str">
            <v>Fix Energy</v>
          </cell>
          <cell r="M112" t="str">
            <v>NL</v>
          </cell>
          <cell r="N112">
            <v>0</v>
          </cell>
          <cell r="O112" t="str">
            <v>Synfuels</v>
          </cell>
          <cell r="P112">
            <v>7.1999999999999995E-2</v>
          </cell>
          <cell r="Q112">
            <v>1</v>
          </cell>
        </row>
        <row r="113">
          <cell r="A113" t="str">
            <v>E-Kerosene</v>
          </cell>
          <cell r="B113" t="str">
            <v>[PJ]</v>
          </cell>
          <cell r="C113">
            <v>0</v>
          </cell>
          <cell r="D113">
            <v>0</v>
          </cell>
          <cell r="E113">
            <v>0</v>
          </cell>
          <cell r="F113">
            <v>0</v>
          </cell>
          <cell r="G113">
            <v>0</v>
          </cell>
          <cell r="H113">
            <v>0</v>
          </cell>
          <cell r="I113">
            <v>0</v>
          </cell>
          <cell r="J113"/>
          <cell r="K113" t="str">
            <v>yearly</v>
          </cell>
          <cell r="L113" t="str">
            <v>Fix Energy</v>
          </cell>
          <cell r="M113" t="str">
            <v>NL</v>
          </cell>
          <cell r="N113">
            <v>0</v>
          </cell>
          <cell r="O113" t="str">
            <v>Synfuels</v>
          </cell>
          <cell r="P113">
            <v>7.1999999999999995E-2</v>
          </cell>
          <cell r="Q113">
            <v>1</v>
          </cell>
        </row>
        <row r="114">
          <cell r="A114" t="str">
            <v>Syngas</v>
          </cell>
          <cell r="B114" t="str">
            <v>[PJ]</v>
          </cell>
          <cell r="C114">
            <v>0</v>
          </cell>
          <cell r="D114">
            <v>0</v>
          </cell>
          <cell r="E114">
            <v>0</v>
          </cell>
          <cell r="F114">
            <v>0</v>
          </cell>
          <cell r="G114">
            <v>0</v>
          </cell>
          <cell r="H114">
            <v>0</v>
          </cell>
          <cell r="I114">
            <v>0</v>
          </cell>
          <cell r="J114"/>
          <cell r="K114" t="str">
            <v>yearly</v>
          </cell>
          <cell r="L114" t="str">
            <v>Fix Energy</v>
          </cell>
          <cell r="M114" t="str">
            <v>NL</v>
          </cell>
          <cell r="N114">
            <v>0</v>
          </cell>
          <cell r="O114" t="str">
            <v>Synfuels</v>
          </cell>
          <cell r="P114">
            <v>7.3999999999999996E-2</v>
          </cell>
          <cell r="Q114">
            <v>1</v>
          </cell>
        </row>
        <row r="115">
          <cell r="A115" t="str">
            <v>Methanol</v>
          </cell>
          <cell r="B115" t="str">
            <v>[PJ]</v>
          </cell>
          <cell r="C115">
            <v>0</v>
          </cell>
          <cell r="D115">
            <v>0</v>
          </cell>
          <cell r="E115">
            <v>0</v>
          </cell>
          <cell r="F115">
            <v>0</v>
          </cell>
          <cell r="G115">
            <v>0</v>
          </cell>
          <cell r="H115">
            <v>0</v>
          </cell>
          <cell r="I115">
            <v>0</v>
          </cell>
          <cell r="J115"/>
          <cell r="K115" t="str">
            <v>yearly</v>
          </cell>
          <cell r="L115" t="str">
            <v>Fix Energy</v>
          </cell>
          <cell r="M115" t="str">
            <v>NL</v>
          </cell>
          <cell r="N115">
            <v>0</v>
          </cell>
          <cell r="O115" t="str">
            <v>Synfuels</v>
          </cell>
          <cell r="P115">
            <v>6.9000000000000006E-2</v>
          </cell>
          <cell r="Q115">
            <v>1</v>
          </cell>
        </row>
        <row r="116">
          <cell r="A116" t="str">
            <v>Natural Gas HD</v>
          </cell>
          <cell r="B116" t="str">
            <v>[PJ]</v>
          </cell>
          <cell r="C116">
            <v>0</v>
          </cell>
          <cell r="D116">
            <v>0</v>
          </cell>
          <cell r="E116">
            <v>0</v>
          </cell>
          <cell r="F116">
            <v>0</v>
          </cell>
          <cell r="G116">
            <v>0</v>
          </cell>
          <cell r="H116">
            <v>0</v>
          </cell>
          <cell r="I116">
            <v>0</v>
          </cell>
          <cell r="J116"/>
          <cell r="K116" t="str">
            <v>daily</v>
          </cell>
          <cell r="L116" t="str">
            <v>Energy</v>
          </cell>
          <cell r="M116" t="str">
            <v>NL</v>
          </cell>
          <cell r="N116">
            <v>0</v>
          </cell>
          <cell r="O116" t="str">
            <v>Natural Gas</v>
          </cell>
          <cell r="P116">
            <v>5.6599999999999998E-2</v>
          </cell>
          <cell r="Q116">
            <v>0</v>
          </cell>
        </row>
        <row r="117">
          <cell r="A117" t="str">
            <v>Natural Gas HD EU</v>
          </cell>
          <cell r="B117" t="str">
            <v>[PJ]</v>
          </cell>
          <cell r="C117">
            <v>0</v>
          </cell>
          <cell r="D117">
            <v>0</v>
          </cell>
          <cell r="E117">
            <v>0</v>
          </cell>
          <cell r="F117">
            <v>0</v>
          </cell>
          <cell r="G117">
            <v>0</v>
          </cell>
          <cell r="H117">
            <v>0</v>
          </cell>
          <cell r="I117">
            <v>0</v>
          </cell>
          <cell r="J117"/>
          <cell r="K117" t="str">
            <v>daily</v>
          </cell>
          <cell r="L117" t="str">
            <v>Energy</v>
          </cell>
          <cell r="M117" t="str">
            <v>EU</v>
          </cell>
          <cell r="N117">
            <v>0</v>
          </cell>
          <cell r="O117" t="str">
            <v>Natural Gas</v>
          </cell>
          <cell r="P117">
            <v>5.6599999999999998E-2</v>
          </cell>
          <cell r="Q117">
            <v>0</v>
          </cell>
        </row>
        <row r="118">
          <cell r="A118" t="str">
            <v>Natural Gas LD</v>
          </cell>
          <cell r="B118" t="str">
            <v>[PJ]</v>
          </cell>
          <cell r="C118">
            <v>0</v>
          </cell>
          <cell r="D118">
            <v>0</v>
          </cell>
          <cell r="E118">
            <v>0</v>
          </cell>
          <cell r="F118">
            <v>0</v>
          </cell>
          <cell r="G118">
            <v>0</v>
          </cell>
          <cell r="H118">
            <v>0</v>
          </cell>
          <cell r="I118">
            <v>0</v>
          </cell>
          <cell r="J118"/>
          <cell r="K118" t="str">
            <v>daily</v>
          </cell>
          <cell r="L118" t="str">
            <v>Energy</v>
          </cell>
          <cell r="M118" t="str">
            <v>NL</v>
          </cell>
          <cell r="N118">
            <v>0</v>
          </cell>
          <cell r="O118" t="str">
            <v>Natural Gas</v>
          </cell>
          <cell r="P118">
            <v>5.6599999999999998E-2</v>
          </cell>
          <cell r="Q118">
            <v>0</v>
          </cell>
        </row>
        <row r="119">
          <cell r="A119" t="str">
            <v>Natural Gas LNG</v>
          </cell>
          <cell r="B119" t="str">
            <v>[PJ]</v>
          </cell>
          <cell r="C119">
            <v>0</v>
          </cell>
          <cell r="D119">
            <v>0</v>
          </cell>
          <cell r="E119">
            <v>0</v>
          </cell>
          <cell r="F119">
            <v>0</v>
          </cell>
          <cell r="G119">
            <v>0</v>
          </cell>
          <cell r="H119">
            <v>0</v>
          </cell>
          <cell r="I119">
            <v>0</v>
          </cell>
          <cell r="J119"/>
          <cell r="K119" t="str">
            <v>yearly</v>
          </cell>
          <cell r="L119" t="str">
            <v>Energy</v>
          </cell>
          <cell r="M119" t="str">
            <v>NL</v>
          </cell>
          <cell r="N119">
            <v>0</v>
          </cell>
          <cell r="O119" t="str">
            <v>Natural Gas</v>
          </cell>
          <cell r="P119">
            <v>5.6599999999999998E-2</v>
          </cell>
          <cell r="Q119">
            <v>0</v>
          </cell>
        </row>
        <row r="120">
          <cell r="A120" t="str">
            <v>Hydrogen HD</v>
          </cell>
          <cell r="B120" t="str">
            <v>[PJ]</v>
          </cell>
          <cell r="C120">
            <v>0</v>
          </cell>
          <cell r="D120">
            <v>0</v>
          </cell>
          <cell r="E120">
            <v>0</v>
          </cell>
          <cell r="F120">
            <v>0</v>
          </cell>
          <cell r="G120">
            <v>0</v>
          </cell>
          <cell r="H120">
            <v>0</v>
          </cell>
          <cell r="I120">
            <v>0</v>
          </cell>
          <cell r="J120"/>
          <cell r="K120" t="str">
            <v>daily</v>
          </cell>
          <cell r="L120" t="str">
            <v>Fix Energy</v>
          </cell>
          <cell r="M120" t="str">
            <v>NL</v>
          </cell>
          <cell r="N120">
            <v>0</v>
          </cell>
          <cell r="O120" t="str">
            <v>Hydrogen</v>
          </cell>
          <cell r="P120">
            <v>0</v>
          </cell>
          <cell r="Q120">
            <v>0</v>
          </cell>
        </row>
        <row r="121">
          <cell r="A121" t="str">
            <v>Hydrogen LD</v>
          </cell>
          <cell r="B121" t="str">
            <v>[PJ]</v>
          </cell>
          <cell r="C121">
            <v>0</v>
          </cell>
          <cell r="D121">
            <v>0</v>
          </cell>
          <cell r="E121">
            <v>0</v>
          </cell>
          <cell r="F121">
            <v>0</v>
          </cell>
          <cell r="G121">
            <v>0</v>
          </cell>
          <cell r="H121">
            <v>0</v>
          </cell>
          <cell r="I121">
            <v>0</v>
          </cell>
          <cell r="J121"/>
          <cell r="K121" t="str">
            <v>daily</v>
          </cell>
          <cell r="L121" t="str">
            <v>Fix Energy</v>
          </cell>
          <cell r="M121" t="str">
            <v>NL</v>
          </cell>
          <cell r="N121">
            <v>0</v>
          </cell>
          <cell r="O121" t="str">
            <v>Hydrogen</v>
          </cell>
          <cell r="P121">
            <v>0</v>
          </cell>
          <cell r="Q121">
            <v>0</v>
          </cell>
        </row>
        <row r="122">
          <cell r="A122" t="str">
            <v>Renewable H2 Credit</v>
          </cell>
          <cell r="B122" t="str">
            <v>[PJ]</v>
          </cell>
          <cell r="C122">
            <v>0</v>
          </cell>
          <cell r="D122">
            <v>0</v>
          </cell>
          <cell r="E122">
            <v>0</v>
          </cell>
          <cell r="F122">
            <v>0</v>
          </cell>
          <cell r="G122">
            <v>0</v>
          </cell>
          <cell r="H122">
            <v>0</v>
          </cell>
          <cell r="I122">
            <v>0</v>
          </cell>
          <cell r="J122"/>
          <cell r="K122" t="str">
            <v>yearly</v>
          </cell>
          <cell r="L122" t="str">
            <v>Energy</v>
          </cell>
          <cell r="M122" t="str">
            <v>NL</v>
          </cell>
          <cell r="N122">
            <v>0</v>
          </cell>
          <cell r="O122" t="str">
            <v>Hydrogen</v>
          </cell>
          <cell r="P122">
            <v>0</v>
          </cell>
          <cell r="Q122">
            <v>0</v>
          </cell>
        </row>
        <row r="123">
          <cell r="A123" t="str">
            <v>Plastic pyrolysis oil</v>
          </cell>
          <cell r="B123" t="str">
            <v>[PJ]</v>
          </cell>
          <cell r="C123">
            <v>0</v>
          </cell>
          <cell r="D123">
            <v>0</v>
          </cell>
          <cell r="E123">
            <v>0</v>
          </cell>
          <cell r="F123">
            <v>0</v>
          </cell>
          <cell r="G123">
            <v>0</v>
          </cell>
          <cell r="H123">
            <v>0</v>
          </cell>
          <cell r="I123">
            <v>0</v>
          </cell>
          <cell r="J123"/>
          <cell r="K123" t="str">
            <v>yearly</v>
          </cell>
          <cell r="L123" t="str">
            <v>Fix Energy</v>
          </cell>
          <cell r="M123" t="str">
            <v>NL</v>
          </cell>
          <cell r="N123">
            <v>0</v>
          </cell>
          <cell r="O123" t="str">
            <v>Synfuels</v>
          </cell>
          <cell r="P123">
            <v>7.0999999999999994E-2</v>
          </cell>
          <cell r="Q123">
            <v>0</v>
          </cell>
        </row>
        <row r="124">
          <cell r="A124" t="str">
            <v>Ammonia</v>
          </cell>
          <cell r="B124" t="str">
            <v>[PJ]</v>
          </cell>
          <cell r="C124">
            <v>0</v>
          </cell>
          <cell r="D124">
            <v>0</v>
          </cell>
          <cell r="E124">
            <v>0</v>
          </cell>
          <cell r="F124">
            <v>0</v>
          </cell>
          <cell r="G124">
            <v>0</v>
          </cell>
          <cell r="H124">
            <v>0</v>
          </cell>
          <cell r="I124">
            <v>0</v>
          </cell>
          <cell r="J124"/>
          <cell r="K124" t="str">
            <v>yearly</v>
          </cell>
          <cell r="L124" t="str">
            <v>Energy</v>
          </cell>
          <cell r="M124" t="str">
            <v>NL</v>
          </cell>
          <cell r="N124">
            <v>0</v>
          </cell>
          <cell r="O124" t="str">
            <v>Ammonia</v>
          </cell>
          <cell r="P124">
            <v>0</v>
          </cell>
          <cell r="Q124">
            <v>0</v>
          </cell>
        </row>
        <row r="125">
          <cell r="A125" t="str">
            <v>Biomass</v>
          </cell>
          <cell r="B125" t="str">
            <v>[PJ]</v>
          </cell>
          <cell r="C125">
            <v>0</v>
          </cell>
          <cell r="D125">
            <v>0</v>
          </cell>
          <cell r="E125">
            <v>0</v>
          </cell>
          <cell r="F125">
            <v>0</v>
          </cell>
          <cell r="G125">
            <v>0</v>
          </cell>
          <cell r="H125">
            <v>0</v>
          </cell>
          <cell r="I125">
            <v>0</v>
          </cell>
          <cell r="J125"/>
          <cell r="K125" t="str">
            <v>yearly</v>
          </cell>
          <cell r="L125" t="str">
            <v>Energy</v>
          </cell>
          <cell r="M125" t="str">
            <v>NL</v>
          </cell>
          <cell r="N125">
            <v>0</v>
          </cell>
          <cell r="O125" t="str">
            <v>Biomass</v>
          </cell>
          <cell r="P125">
            <v>0.1096</v>
          </cell>
          <cell r="Q125">
            <v>1</v>
          </cell>
        </row>
        <row r="126">
          <cell r="A126" t="str">
            <v>Biomass EU</v>
          </cell>
          <cell r="B126" t="str">
            <v>[PJ]</v>
          </cell>
          <cell r="C126">
            <v>0</v>
          </cell>
          <cell r="D126">
            <v>0</v>
          </cell>
          <cell r="E126">
            <v>0</v>
          </cell>
          <cell r="F126">
            <v>0</v>
          </cell>
          <cell r="G126">
            <v>0</v>
          </cell>
          <cell r="H126">
            <v>0</v>
          </cell>
          <cell r="I126">
            <v>0</v>
          </cell>
          <cell r="J126"/>
          <cell r="K126" t="str">
            <v>yearly</v>
          </cell>
          <cell r="L126" t="str">
            <v>Energy</v>
          </cell>
          <cell r="M126" t="str">
            <v>EU</v>
          </cell>
          <cell r="N126">
            <v>0</v>
          </cell>
          <cell r="O126" t="str">
            <v>Biomass</v>
          </cell>
          <cell r="P126">
            <v>0.1096</v>
          </cell>
          <cell r="Q126">
            <v>1</v>
          </cell>
        </row>
        <row r="127">
          <cell r="A127" t="str">
            <v>Coal</v>
          </cell>
          <cell r="B127" t="str">
            <v>[PJ]</v>
          </cell>
          <cell r="C127">
            <v>0</v>
          </cell>
          <cell r="D127">
            <v>0</v>
          </cell>
          <cell r="E127">
            <v>0</v>
          </cell>
          <cell r="F127">
            <v>0</v>
          </cell>
          <cell r="G127">
            <v>0</v>
          </cell>
          <cell r="H127">
            <v>0</v>
          </cell>
          <cell r="I127">
            <v>0</v>
          </cell>
          <cell r="J127"/>
          <cell r="K127" t="str">
            <v>yearly</v>
          </cell>
          <cell r="L127" t="str">
            <v>Energy</v>
          </cell>
          <cell r="M127" t="str">
            <v>NL</v>
          </cell>
          <cell r="N127">
            <v>0</v>
          </cell>
          <cell r="O127" t="str">
            <v>Coal</v>
          </cell>
          <cell r="P127">
            <v>9.8299999999999998E-2</v>
          </cell>
          <cell r="Q127">
            <v>0</v>
          </cell>
        </row>
        <row r="128">
          <cell r="A128" t="str">
            <v>Coal EU</v>
          </cell>
          <cell r="B128" t="str">
            <v>[PJ]</v>
          </cell>
          <cell r="C128">
            <v>0</v>
          </cell>
          <cell r="D128">
            <v>0</v>
          </cell>
          <cell r="E128">
            <v>0</v>
          </cell>
          <cell r="F128">
            <v>0</v>
          </cell>
          <cell r="G128">
            <v>0</v>
          </cell>
          <cell r="H128">
            <v>0</v>
          </cell>
          <cell r="I128">
            <v>0</v>
          </cell>
          <cell r="J128"/>
          <cell r="K128" t="str">
            <v>yearly</v>
          </cell>
          <cell r="L128" t="str">
            <v>Energy</v>
          </cell>
          <cell r="M128" t="str">
            <v>EU</v>
          </cell>
          <cell r="N128">
            <v>0</v>
          </cell>
          <cell r="O128" t="str">
            <v>Coal</v>
          </cell>
          <cell r="P128">
            <v>9.8299999999999998E-2</v>
          </cell>
          <cell r="Q128">
            <v>0</v>
          </cell>
        </row>
        <row r="129">
          <cell r="A129" t="str">
            <v>Crude Oil</v>
          </cell>
          <cell r="B129" t="str">
            <v>[PJ]</v>
          </cell>
          <cell r="C129">
            <v>0</v>
          </cell>
          <cell r="D129">
            <v>0</v>
          </cell>
          <cell r="E129">
            <v>0</v>
          </cell>
          <cell r="F129">
            <v>0</v>
          </cell>
          <cell r="G129">
            <v>0</v>
          </cell>
          <cell r="H129">
            <v>0</v>
          </cell>
          <cell r="I129">
            <v>0</v>
          </cell>
          <cell r="J129"/>
          <cell r="K129" t="str">
            <v>yearly</v>
          </cell>
          <cell r="L129" t="str">
            <v>Energy</v>
          </cell>
          <cell r="M129" t="str">
            <v>NL</v>
          </cell>
          <cell r="N129">
            <v>0</v>
          </cell>
          <cell r="O129" t="str">
            <v>Oil</v>
          </cell>
          <cell r="P129">
            <v>7.3300000000000004E-2</v>
          </cell>
          <cell r="Q129">
            <v>0</v>
          </cell>
        </row>
        <row r="130">
          <cell r="A130" t="str">
            <v>Oil EU</v>
          </cell>
          <cell r="B130" t="str">
            <v>[PJ]</v>
          </cell>
          <cell r="C130">
            <v>0</v>
          </cell>
          <cell r="D130">
            <v>0</v>
          </cell>
          <cell r="E130">
            <v>0</v>
          </cell>
          <cell r="F130">
            <v>0</v>
          </cell>
          <cell r="G130">
            <v>0</v>
          </cell>
          <cell r="H130">
            <v>0</v>
          </cell>
          <cell r="I130">
            <v>0</v>
          </cell>
          <cell r="J130"/>
          <cell r="K130" t="str">
            <v>yearly</v>
          </cell>
          <cell r="L130" t="str">
            <v>Energy</v>
          </cell>
          <cell r="M130" t="str">
            <v>EU</v>
          </cell>
          <cell r="N130">
            <v>0</v>
          </cell>
          <cell r="O130" t="str">
            <v>Oil</v>
          </cell>
          <cell r="P130">
            <v>7.3300000000000004E-2</v>
          </cell>
          <cell r="Q130">
            <v>0</v>
          </cell>
        </row>
        <row r="131">
          <cell r="A131" t="str">
            <v>National Natural Gas</v>
          </cell>
          <cell r="B131" t="str">
            <v>[PJ]</v>
          </cell>
          <cell r="C131">
            <v>0</v>
          </cell>
          <cell r="D131">
            <v>0</v>
          </cell>
          <cell r="E131">
            <v>0</v>
          </cell>
          <cell r="F131">
            <v>0</v>
          </cell>
          <cell r="G131">
            <v>0</v>
          </cell>
          <cell r="H131">
            <v>0</v>
          </cell>
          <cell r="I131">
            <v>0</v>
          </cell>
          <cell r="J131"/>
          <cell r="K131" t="str">
            <v>yearly</v>
          </cell>
          <cell r="L131" t="str">
            <v>Energy</v>
          </cell>
          <cell r="M131" t="str">
            <v>NL</v>
          </cell>
          <cell r="N131">
            <v>0</v>
          </cell>
          <cell r="O131" t="str">
            <v>Natural Gas</v>
          </cell>
          <cell r="P131">
            <v>5.6599999999999998E-2</v>
          </cell>
          <cell r="Q131">
            <v>0</v>
          </cell>
        </row>
        <row r="132">
          <cell r="A132" t="str">
            <v>Uranium</v>
          </cell>
          <cell r="B132" t="str">
            <v>[PJ]</v>
          </cell>
          <cell r="C132">
            <v>0</v>
          </cell>
          <cell r="D132">
            <v>0</v>
          </cell>
          <cell r="E132">
            <v>0</v>
          </cell>
          <cell r="F132">
            <v>0</v>
          </cell>
          <cell r="G132">
            <v>0</v>
          </cell>
          <cell r="H132">
            <v>0</v>
          </cell>
          <cell r="I132">
            <v>0</v>
          </cell>
          <cell r="J132"/>
          <cell r="K132" t="str">
            <v>yearly</v>
          </cell>
          <cell r="L132" t="str">
            <v>Energy</v>
          </cell>
          <cell r="M132" t="str">
            <v>NL</v>
          </cell>
          <cell r="N132">
            <v>0</v>
          </cell>
          <cell r="O132" t="str">
            <v>Nuclear</v>
          </cell>
          <cell r="P132">
            <v>0</v>
          </cell>
          <cell r="Q132">
            <v>0</v>
          </cell>
        </row>
        <row r="133">
          <cell r="A133" t="str">
            <v>Uranium EU</v>
          </cell>
          <cell r="B133" t="str">
            <v>[PJ]</v>
          </cell>
          <cell r="C133">
            <v>0</v>
          </cell>
          <cell r="D133">
            <v>0</v>
          </cell>
          <cell r="E133">
            <v>0</v>
          </cell>
          <cell r="F133">
            <v>0</v>
          </cell>
          <cell r="G133">
            <v>0</v>
          </cell>
          <cell r="H133">
            <v>0</v>
          </cell>
          <cell r="I133">
            <v>0</v>
          </cell>
          <cell r="J133"/>
          <cell r="K133" t="str">
            <v>yearly</v>
          </cell>
          <cell r="L133" t="str">
            <v>Energy</v>
          </cell>
          <cell r="M133" t="str">
            <v>EU</v>
          </cell>
          <cell r="N133">
            <v>0</v>
          </cell>
          <cell r="O133" t="str">
            <v>Nuclear</v>
          </cell>
          <cell r="P133">
            <v>0</v>
          </cell>
          <cell r="Q133">
            <v>0</v>
          </cell>
        </row>
        <row r="134">
          <cell r="A134" t="str">
            <v>Municipal Waste</v>
          </cell>
          <cell r="B134" t="str">
            <v>[PJ]</v>
          </cell>
          <cell r="C134">
            <v>0</v>
          </cell>
          <cell r="D134">
            <v>0</v>
          </cell>
          <cell r="E134">
            <v>0</v>
          </cell>
          <cell r="F134">
            <v>0</v>
          </cell>
          <cell r="G134">
            <v>0</v>
          </cell>
          <cell r="H134">
            <v>0</v>
          </cell>
          <cell r="I134">
            <v>0</v>
          </cell>
          <cell r="J134"/>
          <cell r="K134" t="str">
            <v>yearly</v>
          </cell>
          <cell r="L134" t="str">
            <v>Energy</v>
          </cell>
          <cell r="M134" t="str">
            <v>NL</v>
          </cell>
          <cell r="N134">
            <v>0</v>
          </cell>
          <cell r="O134" t="str">
            <v>Waste</v>
          </cell>
          <cell r="P134">
            <v>0.10630000000000001</v>
          </cell>
          <cell r="Q134">
            <v>0.63</v>
          </cell>
        </row>
        <row r="135">
          <cell r="A135" t="str">
            <v>Municipal Waste EU</v>
          </cell>
          <cell r="B135" t="str">
            <v>[PJ]</v>
          </cell>
          <cell r="C135">
            <v>0</v>
          </cell>
          <cell r="D135">
            <v>0</v>
          </cell>
          <cell r="E135">
            <v>0</v>
          </cell>
          <cell r="F135">
            <v>0</v>
          </cell>
          <cell r="G135">
            <v>0</v>
          </cell>
          <cell r="H135">
            <v>0</v>
          </cell>
          <cell r="I135">
            <v>0</v>
          </cell>
          <cell r="J135"/>
          <cell r="K135" t="str">
            <v>yearly</v>
          </cell>
          <cell r="L135" t="str">
            <v>Energy</v>
          </cell>
          <cell r="M135" t="str">
            <v>EU</v>
          </cell>
          <cell r="N135">
            <v>0</v>
          </cell>
          <cell r="O135" t="str">
            <v>Waste</v>
          </cell>
          <cell r="P135">
            <v>0.10630000000000001</v>
          </cell>
          <cell r="Q135">
            <v>0.63</v>
          </cell>
        </row>
        <row r="136">
          <cell r="A136" t="str">
            <v>Plastic Waste</v>
          </cell>
          <cell r="B136" t="str">
            <v>[PJ]</v>
          </cell>
          <cell r="C136">
            <v>0</v>
          </cell>
          <cell r="D136">
            <v>0</v>
          </cell>
          <cell r="E136">
            <v>0</v>
          </cell>
          <cell r="F136">
            <v>0</v>
          </cell>
          <cell r="G136">
            <v>0</v>
          </cell>
          <cell r="H136">
            <v>0</v>
          </cell>
          <cell r="I136">
            <v>0</v>
          </cell>
          <cell r="J136"/>
          <cell r="K136" t="str">
            <v>yearly</v>
          </cell>
          <cell r="L136" t="str">
            <v>Energy</v>
          </cell>
          <cell r="M136" t="str">
            <v>NL</v>
          </cell>
          <cell r="N136">
            <v>0</v>
          </cell>
          <cell r="O136" t="str">
            <v>Waste</v>
          </cell>
          <cell r="P136">
            <v>7.4999999999999997E-2</v>
          </cell>
          <cell r="Q136">
            <v>0</v>
          </cell>
        </row>
        <row r="137">
          <cell r="A137" t="str">
            <v>Wood</v>
          </cell>
          <cell r="B137" t="str">
            <v>[PJ]</v>
          </cell>
          <cell r="C137">
            <v>0</v>
          </cell>
          <cell r="D137">
            <v>0</v>
          </cell>
          <cell r="E137">
            <v>0</v>
          </cell>
          <cell r="F137">
            <v>0</v>
          </cell>
          <cell r="G137">
            <v>0</v>
          </cell>
          <cell r="H137">
            <v>0</v>
          </cell>
          <cell r="I137">
            <v>0</v>
          </cell>
          <cell r="J137"/>
          <cell r="K137" t="str">
            <v>yearly</v>
          </cell>
          <cell r="L137" t="str">
            <v>Energy</v>
          </cell>
          <cell r="M137" t="str">
            <v>NL</v>
          </cell>
          <cell r="N137">
            <v>0</v>
          </cell>
          <cell r="O137" t="str">
            <v>Biomass</v>
          </cell>
          <cell r="P137">
            <v>0.1096</v>
          </cell>
          <cell r="Q137">
            <v>1</v>
          </cell>
        </row>
        <row r="138">
          <cell r="A138" t="str">
            <v>Wood EU</v>
          </cell>
          <cell r="B138" t="str">
            <v>[PJ]</v>
          </cell>
          <cell r="C138">
            <v>0</v>
          </cell>
          <cell r="D138">
            <v>0</v>
          </cell>
          <cell r="E138">
            <v>0</v>
          </cell>
          <cell r="F138">
            <v>0</v>
          </cell>
          <cell r="G138">
            <v>0</v>
          </cell>
          <cell r="H138">
            <v>0</v>
          </cell>
          <cell r="I138">
            <v>0</v>
          </cell>
          <cell r="J138"/>
          <cell r="K138" t="str">
            <v>yearly</v>
          </cell>
          <cell r="L138" t="str">
            <v>Energy</v>
          </cell>
          <cell r="M138" t="str">
            <v>EU</v>
          </cell>
          <cell r="N138">
            <v>0</v>
          </cell>
          <cell r="O138" t="str">
            <v>Biomass</v>
          </cell>
          <cell r="P138">
            <v>0.1096</v>
          </cell>
          <cell r="Q138">
            <v>1</v>
          </cell>
        </row>
        <row r="139">
          <cell r="A139" t="str">
            <v>Grasscrops</v>
          </cell>
          <cell r="B139" t="str">
            <v>[PJ]</v>
          </cell>
          <cell r="C139">
            <v>0</v>
          </cell>
          <cell r="D139">
            <v>0</v>
          </cell>
          <cell r="E139">
            <v>0</v>
          </cell>
          <cell r="F139">
            <v>0</v>
          </cell>
          <cell r="G139">
            <v>0</v>
          </cell>
          <cell r="H139">
            <v>0</v>
          </cell>
          <cell r="I139">
            <v>0</v>
          </cell>
          <cell r="J139"/>
          <cell r="K139" t="str">
            <v>yearly</v>
          </cell>
          <cell r="L139" t="str">
            <v>Energy</v>
          </cell>
          <cell r="M139" t="str">
            <v>NL</v>
          </cell>
          <cell r="N139">
            <v>0</v>
          </cell>
          <cell r="O139" t="str">
            <v>Biomass</v>
          </cell>
          <cell r="P139">
            <v>0.1096</v>
          </cell>
          <cell r="Q139">
            <v>1</v>
          </cell>
        </row>
        <row r="140">
          <cell r="A140" t="str">
            <v>Grasscrops EU</v>
          </cell>
          <cell r="B140" t="str">
            <v>[PJ]</v>
          </cell>
          <cell r="C140">
            <v>0</v>
          </cell>
          <cell r="D140">
            <v>0</v>
          </cell>
          <cell r="E140">
            <v>0</v>
          </cell>
          <cell r="F140">
            <v>0</v>
          </cell>
          <cell r="G140">
            <v>0</v>
          </cell>
          <cell r="H140">
            <v>0</v>
          </cell>
          <cell r="I140">
            <v>0</v>
          </cell>
          <cell r="J140"/>
          <cell r="K140" t="str">
            <v>yearly</v>
          </cell>
          <cell r="L140" t="str">
            <v>Energy</v>
          </cell>
          <cell r="M140" t="str">
            <v>EU</v>
          </cell>
          <cell r="N140">
            <v>0</v>
          </cell>
          <cell r="O140" t="str">
            <v>Biomass</v>
          </cell>
          <cell r="P140">
            <v>0.1096</v>
          </cell>
          <cell r="Q140">
            <v>1</v>
          </cell>
        </row>
        <row r="141">
          <cell r="A141" t="str">
            <v>Dry organic matter</v>
          </cell>
          <cell r="B141" t="str">
            <v>[PJ]</v>
          </cell>
          <cell r="C141">
            <v>0</v>
          </cell>
          <cell r="D141">
            <v>0</v>
          </cell>
          <cell r="E141">
            <v>0</v>
          </cell>
          <cell r="F141">
            <v>0</v>
          </cell>
          <cell r="G141">
            <v>0</v>
          </cell>
          <cell r="H141">
            <v>0</v>
          </cell>
          <cell r="I141">
            <v>0</v>
          </cell>
          <cell r="J141"/>
          <cell r="K141" t="str">
            <v>yearly</v>
          </cell>
          <cell r="L141" t="str">
            <v>Energy</v>
          </cell>
          <cell r="M141" t="str">
            <v>NL</v>
          </cell>
          <cell r="N141">
            <v>0</v>
          </cell>
          <cell r="O141" t="str">
            <v>Biomass</v>
          </cell>
          <cell r="P141">
            <v>0.1096</v>
          </cell>
          <cell r="Q141">
            <v>1</v>
          </cell>
        </row>
        <row r="142">
          <cell r="A142" t="str">
            <v>Dry organic matter EU</v>
          </cell>
          <cell r="B142" t="str">
            <v>[PJ]</v>
          </cell>
          <cell r="C142">
            <v>0</v>
          </cell>
          <cell r="D142">
            <v>0</v>
          </cell>
          <cell r="E142">
            <v>0</v>
          </cell>
          <cell r="F142">
            <v>0</v>
          </cell>
          <cell r="G142">
            <v>0</v>
          </cell>
          <cell r="H142">
            <v>0</v>
          </cell>
          <cell r="I142">
            <v>0</v>
          </cell>
          <cell r="J142"/>
          <cell r="K142" t="str">
            <v>yearly</v>
          </cell>
          <cell r="L142" t="str">
            <v>Energy</v>
          </cell>
          <cell r="M142" t="str">
            <v>EU</v>
          </cell>
          <cell r="N142">
            <v>0</v>
          </cell>
          <cell r="O142" t="str">
            <v>Biomass</v>
          </cell>
          <cell r="P142">
            <v>0.1096</v>
          </cell>
          <cell r="Q142">
            <v>1</v>
          </cell>
        </row>
        <row r="143">
          <cell r="A143" t="str">
            <v>Wet organic matter</v>
          </cell>
          <cell r="B143" t="str">
            <v>[PJ]</v>
          </cell>
          <cell r="C143">
            <v>0</v>
          </cell>
          <cell r="D143">
            <v>0</v>
          </cell>
          <cell r="E143">
            <v>0</v>
          </cell>
          <cell r="F143">
            <v>0</v>
          </cell>
          <cell r="G143">
            <v>0</v>
          </cell>
          <cell r="H143">
            <v>0</v>
          </cell>
          <cell r="I143">
            <v>0</v>
          </cell>
          <cell r="J143"/>
          <cell r="K143" t="str">
            <v>yearly</v>
          </cell>
          <cell r="L143" t="str">
            <v>Energy</v>
          </cell>
          <cell r="M143" t="str">
            <v>NL</v>
          </cell>
          <cell r="N143">
            <v>0</v>
          </cell>
          <cell r="O143" t="str">
            <v>Biomass</v>
          </cell>
          <cell r="P143">
            <v>0.1096</v>
          </cell>
          <cell r="Q143">
            <v>1</v>
          </cell>
        </row>
        <row r="144">
          <cell r="A144" t="str">
            <v>Manure</v>
          </cell>
          <cell r="B144" t="str">
            <v>[PJ]</v>
          </cell>
          <cell r="C144">
            <v>0</v>
          </cell>
          <cell r="D144">
            <v>0</v>
          </cell>
          <cell r="E144">
            <v>0</v>
          </cell>
          <cell r="F144">
            <v>0</v>
          </cell>
          <cell r="G144">
            <v>0</v>
          </cell>
          <cell r="H144">
            <v>0</v>
          </cell>
          <cell r="I144">
            <v>0</v>
          </cell>
          <cell r="J144"/>
          <cell r="K144" t="str">
            <v>yearly</v>
          </cell>
          <cell r="L144" t="str">
            <v>Energy</v>
          </cell>
          <cell r="M144" t="str">
            <v>NL</v>
          </cell>
          <cell r="N144">
            <v>0</v>
          </cell>
          <cell r="O144" t="str">
            <v>Biomass</v>
          </cell>
          <cell r="P144">
            <v>0.1096</v>
          </cell>
          <cell r="Q144">
            <v>1</v>
          </cell>
        </row>
        <row r="145">
          <cell r="A145" t="str">
            <v>Sugars</v>
          </cell>
          <cell r="B145" t="str">
            <v>[PJ]</v>
          </cell>
          <cell r="C145">
            <v>0</v>
          </cell>
          <cell r="D145">
            <v>0</v>
          </cell>
          <cell r="E145">
            <v>0</v>
          </cell>
          <cell r="F145">
            <v>0</v>
          </cell>
          <cell r="G145">
            <v>0</v>
          </cell>
          <cell r="H145">
            <v>0</v>
          </cell>
          <cell r="I145">
            <v>0</v>
          </cell>
          <cell r="J145"/>
          <cell r="K145" t="str">
            <v>yearly</v>
          </cell>
          <cell r="L145" t="str">
            <v>Energy</v>
          </cell>
          <cell r="M145" t="str">
            <v>NL</v>
          </cell>
          <cell r="N145">
            <v>0</v>
          </cell>
          <cell r="O145" t="str">
            <v>Biomass</v>
          </cell>
          <cell r="P145">
            <v>0.1096</v>
          </cell>
          <cell r="Q145">
            <v>1</v>
          </cell>
        </row>
        <row r="146">
          <cell r="A146" t="str">
            <v>Starch</v>
          </cell>
          <cell r="B146" t="str">
            <v>[PJ]</v>
          </cell>
          <cell r="C146">
            <v>0</v>
          </cell>
          <cell r="D146">
            <v>0</v>
          </cell>
          <cell r="E146">
            <v>0</v>
          </cell>
          <cell r="F146">
            <v>0</v>
          </cell>
          <cell r="G146">
            <v>0</v>
          </cell>
          <cell r="H146">
            <v>0</v>
          </cell>
          <cell r="I146">
            <v>0</v>
          </cell>
          <cell r="J146"/>
          <cell r="K146" t="str">
            <v>yearly</v>
          </cell>
          <cell r="L146" t="str">
            <v>Energy</v>
          </cell>
          <cell r="M146" t="str">
            <v>NL</v>
          </cell>
          <cell r="N146">
            <v>0</v>
          </cell>
          <cell r="O146" t="str">
            <v>Biomass</v>
          </cell>
          <cell r="P146">
            <v>0.1096</v>
          </cell>
          <cell r="Q146">
            <v>1</v>
          </cell>
        </row>
        <row r="147">
          <cell r="A147" t="str">
            <v>Vegetable Oil</v>
          </cell>
          <cell r="B147" t="str">
            <v>[PJ]</v>
          </cell>
          <cell r="C147">
            <v>0</v>
          </cell>
          <cell r="D147">
            <v>0</v>
          </cell>
          <cell r="E147">
            <v>0</v>
          </cell>
          <cell r="F147">
            <v>0</v>
          </cell>
          <cell r="G147">
            <v>0</v>
          </cell>
          <cell r="H147">
            <v>0</v>
          </cell>
          <cell r="I147">
            <v>0</v>
          </cell>
          <cell r="J147"/>
          <cell r="K147" t="str">
            <v>yearly</v>
          </cell>
          <cell r="L147" t="str">
            <v>Energy</v>
          </cell>
          <cell r="M147" t="str">
            <v>NL</v>
          </cell>
          <cell r="N147">
            <v>0</v>
          </cell>
          <cell r="O147" t="str">
            <v>Bio-fuels</v>
          </cell>
          <cell r="P147">
            <v>7.1199999999999999E-2</v>
          </cell>
          <cell r="Q147">
            <v>1</v>
          </cell>
        </row>
        <row r="148">
          <cell r="A148" t="str">
            <v>Wind Energy</v>
          </cell>
          <cell r="B148" t="str">
            <v>[PJ]</v>
          </cell>
          <cell r="C148">
            <v>0</v>
          </cell>
          <cell r="D148">
            <v>0</v>
          </cell>
          <cell r="E148">
            <v>0</v>
          </cell>
          <cell r="F148">
            <v>0</v>
          </cell>
          <cell r="G148">
            <v>0</v>
          </cell>
          <cell r="H148">
            <v>0</v>
          </cell>
          <cell r="I148">
            <v>0</v>
          </cell>
          <cell r="J148"/>
          <cell r="K148" t="str">
            <v>yearly</v>
          </cell>
          <cell r="L148" t="str">
            <v>Energy</v>
          </cell>
          <cell r="M148" t="str">
            <v>NL</v>
          </cell>
          <cell r="N148">
            <v>0</v>
          </cell>
          <cell r="O148" t="str">
            <v>Wind</v>
          </cell>
          <cell r="P148">
            <v>0</v>
          </cell>
          <cell r="Q148">
            <v>0</v>
          </cell>
        </row>
        <row r="149">
          <cell r="A149" t="str">
            <v>Wind Energy EU</v>
          </cell>
          <cell r="B149" t="str">
            <v>[PJ]</v>
          </cell>
          <cell r="C149">
            <v>0</v>
          </cell>
          <cell r="D149">
            <v>0</v>
          </cell>
          <cell r="E149">
            <v>0</v>
          </cell>
          <cell r="F149">
            <v>0</v>
          </cell>
          <cell r="G149">
            <v>0</v>
          </cell>
          <cell r="H149">
            <v>0</v>
          </cell>
          <cell r="I149">
            <v>0</v>
          </cell>
          <cell r="J149"/>
          <cell r="K149" t="str">
            <v>yearly</v>
          </cell>
          <cell r="L149" t="str">
            <v>Energy</v>
          </cell>
          <cell r="M149" t="str">
            <v>EU</v>
          </cell>
          <cell r="N149">
            <v>0</v>
          </cell>
          <cell r="O149" t="str">
            <v>Wind</v>
          </cell>
          <cell r="P149">
            <v>0</v>
          </cell>
          <cell r="Q149">
            <v>0</v>
          </cell>
        </row>
        <row r="150">
          <cell r="A150" t="str">
            <v>Solar Energy</v>
          </cell>
          <cell r="B150" t="str">
            <v>[PJ]</v>
          </cell>
          <cell r="C150">
            <v>0</v>
          </cell>
          <cell r="D150">
            <v>0</v>
          </cell>
          <cell r="E150">
            <v>0</v>
          </cell>
          <cell r="F150">
            <v>0</v>
          </cell>
          <cell r="G150">
            <v>0</v>
          </cell>
          <cell r="H150">
            <v>0</v>
          </cell>
          <cell r="I150">
            <v>0</v>
          </cell>
          <cell r="J150"/>
          <cell r="K150" t="str">
            <v>yearly</v>
          </cell>
          <cell r="L150" t="str">
            <v>Energy</v>
          </cell>
          <cell r="M150" t="str">
            <v>NL</v>
          </cell>
          <cell r="N150">
            <v>0</v>
          </cell>
          <cell r="O150" t="str">
            <v>Solar</v>
          </cell>
          <cell r="P150">
            <v>0</v>
          </cell>
          <cell r="Q150">
            <v>0</v>
          </cell>
        </row>
        <row r="151">
          <cell r="A151" t="str">
            <v>Solar Energy EU</v>
          </cell>
          <cell r="B151" t="str">
            <v>[PJ]</v>
          </cell>
          <cell r="C151">
            <v>0</v>
          </cell>
          <cell r="D151">
            <v>0</v>
          </cell>
          <cell r="E151">
            <v>0</v>
          </cell>
          <cell r="F151">
            <v>0</v>
          </cell>
          <cell r="G151">
            <v>0</v>
          </cell>
          <cell r="H151">
            <v>0</v>
          </cell>
          <cell r="I151">
            <v>0</v>
          </cell>
          <cell r="J151"/>
          <cell r="K151" t="str">
            <v>yearly</v>
          </cell>
          <cell r="L151" t="str">
            <v>Energy</v>
          </cell>
          <cell r="M151" t="str">
            <v>EU</v>
          </cell>
          <cell r="N151">
            <v>0</v>
          </cell>
          <cell r="O151" t="str">
            <v>Solar</v>
          </cell>
          <cell r="P151">
            <v>0</v>
          </cell>
          <cell r="Q151">
            <v>0</v>
          </cell>
        </row>
        <row r="152">
          <cell r="A152" t="str">
            <v>Ambient Energy</v>
          </cell>
          <cell r="B152" t="str">
            <v>[PJ]</v>
          </cell>
          <cell r="C152">
            <v>0</v>
          </cell>
          <cell r="D152">
            <v>0</v>
          </cell>
          <cell r="E152">
            <v>0</v>
          </cell>
          <cell r="F152">
            <v>0</v>
          </cell>
          <cell r="G152">
            <v>0</v>
          </cell>
          <cell r="H152">
            <v>0</v>
          </cell>
          <cell r="I152">
            <v>0</v>
          </cell>
          <cell r="J152"/>
          <cell r="K152" t="str">
            <v>yearly</v>
          </cell>
          <cell r="L152" t="str">
            <v>Energy</v>
          </cell>
          <cell r="M152" t="str">
            <v>NL</v>
          </cell>
          <cell r="N152">
            <v>0</v>
          </cell>
          <cell r="O152" t="str">
            <v>Other RE</v>
          </cell>
          <cell r="P152">
            <v>0</v>
          </cell>
          <cell r="Q152">
            <v>0</v>
          </cell>
        </row>
        <row r="153">
          <cell r="A153" t="str">
            <v>Geothermal Energy</v>
          </cell>
          <cell r="B153" t="str">
            <v>[PJ]</v>
          </cell>
          <cell r="C153">
            <v>0</v>
          </cell>
          <cell r="D153">
            <v>0</v>
          </cell>
          <cell r="E153">
            <v>0</v>
          </cell>
          <cell r="F153">
            <v>0</v>
          </cell>
          <cell r="G153">
            <v>0</v>
          </cell>
          <cell r="H153">
            <v>0</v>
          </cell>
          <cell r="I153">
            <v>0</v>
          </cell>
          <cell r="J153"/>
          <cell r="K153" t="str">
            <v>yearly</v>
          </cell>
          <cell r="L153" t="str">
            <v>Energy</v>
          </cell>
          <cell r="M153" t="str">
            <v>NL</v>
          </cell>
          <cell r="N153">
            <v>0</v>
          </cell>
          <cell r="O153" t="str">
            <v>Other RE</v>
          </cell>
          <cell r="P153">
            <v>0</v>
          </cell>
          <cell r="Q153">
            <v>0</v>
          </cell>
        </row>
        <row r="154">
          <cell r="A154" t="str">
            <v>Geothermal Energy EU</v>
          </cell>
          <cell r="B154" t="str">
            <v>[PJ]</v>
          </cell>
          <cell r="C154">
            <v>0</v>
          </cell>
          <cell r="D154">
            <v>0</v>
          </cell>
          <cell r="E154">
            <v>0</v>
          </cell>
          <cell r="F154">
            <v>0</v>
          </cell>
          <cell r="G154">
            <v>0</v>
          </cell>
          <cell r="H154">
            <v>0</v>
          </cell>
          <cell r="I154">
            <v>0</v>
          </cell>
          <cell r="J154"/>
          <cell r="K154" t="str">
            <v>yearly</v>
          </cell>
          <cell r="L154" t="str">
            <v>Energy</v>
          </cell>
          <cell r="M154" t="str">
            <v>EU</v>
          </cell>
          <cell r="N154">
            <v>0</v>
          </cell>
          <cell r="O154" t="str">
            <v>Other RE</v>
          </cell>
          <cell r="P154">
            <v>0</v>
          </cell>
          <cell r="Q154">
            <v>0</v>
          </cell>
        </row>
        <row r="155">
          <cell r="A155" t="str">
            <v>Solar Heat</v>
          </cell>
          <cell r="B155" t="str">
            <v>[PJ]</v>
          </cell>
          <cell r="C155">
            <v>0</v>
          </cell>
          <cell r="D155">
            <v>0</v>
          </cell>
          <cell r="E155">
            <v>0</v>
          </cell>
          <cell r="F155">
            <v>0</v>
          </cell>
          <cell r="G155">
            <v>0</v>
          </cell>
          <cell r="H155">
            <v>0</v>
          </cell>
          <cell r="I155">
            <v>0</v>
          </cell>
          <cell r="J155"/>
          <cell r="K155" t="str">
            <v>yearly</v>
          </cell>
          <cell r="L155" t="str">
            <v>Energy</v>
          </cell>
          <cell r="M155" t="str">
            <v>NL</v>
          </cell>
          <cell r="N155">
            <v>0</v>
          </cell>
          <cell r="O155" t="str">
            <v>Other RE</v>
          </cell>
          <cell r="P155">
            <v>0</v>
          </cell>
          <cell r="Q155">
            <v>0</v>
          </cell>
        </row>
        <row r="156">
          <cell r="A156" t="str">
            <v>Emitted neGHG - Residential - CO2</v>
          </cell>
          <cell r="B156" t="str">
            <v>[Mton_CO2e]</v>
          </cell>
          <cell r="C156">
            <v>0</v>
          </cell>
          <cell r="D156">
            <v>0</v>
          </cell>
          <cell r="E156">
            <v>0</v>
          </cell>
          <cell r="F156">
            <v>0</v>
          </cell>
          <cell r="G156">
            <v>0</v>
          </cell>
          <cell r="H156">
            <v>0</v>
          </cell>
          <cell r="I156">
            <v>0</v>
          </cell>
          <cell r="J156"/>
          <cell r="K156" t="str">
            <v>yearly</v>
          </cell>
          <cell r="L156" t="str">
            <v>Emission</v>
          </cell>
          <cell r="M156" t="str">
            <v>NL</v>
          </cell>
          <cell r="N156">
            <v>0</v>
          </cell>
          <cell r="O156" t="str">
            <v>NA</v>
          </cell>
          <cell r="P156" t="str">
            <v>NA</v>
          </cell>
          <cell r="Q156" t="str">
            <v>NA</v>
          </cell>
        </row>
        <row r="157">
          <cell r="A157" t="str">
            <v>Emitted neGHG - Services - CH4</v>
          </cell>
          <cell r="B157" t="str">
            <v>[Mton_CO2e]</v>
          </cell>
          <cell r="C157">
            <v>0</v>
          </cell>
          <cell r="D157">
            <v>0</v>
          </cell>
          <cell r="E157">
            <v>0</v>
          </cell>
          <cell r="F157">
            <v>0</v>
          </cell>
          <cell r="G157">
            <v>0</v>
          </cell>
          <cell r="H157">
            <v>0</v>
          </cell>
          <cell r="I157">
            <v>0</v>
          </cell>
          <cell r="J157"/>
          <cell r="K157" t="str">
            <v>yearly</v>
          </cell>
          <cell r="L157" t="str">
            <v>Emission</v>
          </cell>
          <cell r="M157" t="str">
            <v>NL</v>
          </cell>
          <cell r="N157">
            <v>0</v>
          </cell>
          <cell r="O157" t="str">
            <v>NA</v>
          </cell>
          <cell r="P157" t="str">
            <v>NA</v>
          </cell>
          <cell r="Q157" t="str">
            <v>NA</v>
          </cell>
        </row>
        <row r="158">
          <cell r="A158" t="str">
            <v>Emitted neGHG - Agriculture - CO2</v>
          </cell>
          <cell r="B158" t="str">
            <v>[Mton_CO2e]</v>
          </cell>
          <cell r="C158">
            <v>0</v>
          </cell>
          <cell r="D158">
            <v>0</v>
          </cell>
          <cell r="E158">
            <v>0</v>
          </cell>
          <cell r="F158">
            <v>0</v>
          </cell>
          <cell r="G158">
            <v>0</v>
          </cell>
          <cell r="H158">
            <v>0</v>
          </cell>
          <cell r="I158">
            <v>0</v>
          </cell>
          <cell r="J158"/>
          <cell r="K158" t="str">
            <v>yearly</v>
          </cell>
          <cell r="L158" t="str">
            <v>Emission</v>
          </cell>
          <cell r="M158" t="str">
            <v>NL</v>
          </cell>
          <cell r="N158">
            <v>0</v>
          </cell>
          <cell r="O158" t="str">
            <v>NA</v>
          </cell>
          <cell r="P158" t="str">
            <v>NA</v>
          </cell>
          <cell r="Q158" t="str">
            <v>NA</v>
          </cell>
        </row>
        <row r="159">
          <cell r="A159" t="str">
            <v>Emitted neGHG - Agriculture - CH4</v>
          </cell>
          <cell r="B159" t="str">
            <v>[Mton_CO2e]</v>
          </cell>
          <cell r="C159">
            <v>0</v>
          </cell>
          <cell r="D159">
            <v>0</v>
          </cell>
          <cell r="E159">
            <v>0</v>
          </cell>
          <cell r="F159">
            <v>0</v>
          </cell>
          <cell r="G159">
            <v>0</v>
          </cell>
          <cell r="H159">
            <v>0</v>
          </cell>
          <cell r="I159">
            <v>0</v>
          </cell>
          <cell r="J159"/>
          <cell r="K159" t="str">
            <v>yearly</v>
          </cell>
          <cell r="L159" t="str">
            <v>Emission</v>
          </cell>
          <cell r="M159" t="str">
            <v>NL</v>
          </cell>
          <cell r="N159">
            <v>0</v>
          </cell>
          <cell r="O159" t="str">
            <v>NA</v>
          </cell>
          <cell r="P159" t="str">
            <v>NA</v>
          </cell>
          <cell r="Q159" t="str">
            <v>NA</v>
          </cell>
        </row>
        <row r="160">
          <cell r="A160" t="str">
            <v>Emitted neGHG - Agriculture - N2O</v>
          </cell>
          <cell r="B160" t="str">
            <v>[Mton_CO2e]</v>
          </cell>
          <cell r="C160">
            <v>0</v>
          </cell>
          <cell r="D160">
            <v>0</v>
          </cell>
          <cell r="E160">
            <v>0</v>
          </cell>
          <cell r="F160">
            <v>0</v>
          </cell>
          <cell r="G160">
            <v>0</v>
          </cell>
          <cell r="H160">
            <v>0</v>
          </cell>
          <cell r="I160">
            <v>0</v>
          </cell>
          <cell r="J160"/>
          <cell r="K160" t="str">
            <v>yearly</v>
          </cell>
          <cell r="L160" t="str">
            <v>Emission</v>
          </cell>
          <cell r="M160" t="str">
            <v>NL</v>
          </cell>
          <cell r="N160">
            <v>0</v>
          </cell>
          <cell r="O160" t="str">
            <v>NA</v>
          </cell>
          <cell r="P160" t="str">
            <v>NA</v>
          </cell>
          <cell r="Q160" t="str">
            <v>NA</v>
          </cell>
        </row>
        <row r="161">
          <cell r="A161" t="str">
            <v>Emitted neGHG - Industry - CO2</v>
          </cell>
          <cell r="B161" t="str">
            <v>[Mton_CO2e]</v>
          </cell>
          <cell r="C161">
            <v>0</v>
          </cell>
          <cell r="D161">
            <v>0</v>
          </cell>
          <cell r="E161">
            <v>0</v>
          </cell>
          <cell r="F161">
            <v>0</v>
          </cell>
          <cell r="G161">
            <v>0</v>
          </cell>
          <cell r="H161">
            <v>0</v>
          </cell>
          <cell r="I161">
            <v>0</v>
          </cell>
          <cell r="J161"/>
          <cell r="K161" t="str">
            <v>yearly</v>
          </cell>
          <cell r="L161" t="str">
            <v>Emission</v>
          </cell>
          <cell r="M161" t="str">
            <v>NL</v>
          </cell>
          <cell r="N161">
            <v>0</v>
          </cell>
          <cell r="O161" t="str">
            <v>NA</v>
          </cell>
          <cell r="P161" t="str">
            <v>NA</v>
          </cell>
          <cell r="Q161" t="str">
            <v>NA</v>
          </cell>
        </row>
        <row r="162">
          <cell r="A162" t="str">
            <v>Emitted neGHG - Industry - CH4</v>
          </cell>
          <cell r="B162" t="str">
            <v>[Mton_CO2e]</v>
          </cell>
          <cell r="C162">
            <v>0</v>
          </cell>
          <cell r="D162">
            <v>0</v>
          </cell>
          <cell r="E162">
            <v>0</v>
          </cell>
          <cell r="F162">
            <v>0</v>
          </cell>
          <cell r="G162">
            <v>0</v>
          </cell>
          <cell r="H162">
            <v>0</v>
          </cell>
          <cell r="I162">
            <v>0</v>
          </cell>
          <cell r="J162"/>
          <cell r="K162" t="str">
            <v>yearly</v>
          </cell>
          <cell r="L162" t="str">
            <v>Emission</v>
          </cell>
          <cell r="M162" t="str">
            <v>NL</v>
          </cell>
          <cell r="N162">
            <v>0</v>
          </cell>
          <cell r="O162" t="str">
            <v>NA</v>
          </cell>
          <cell r="P162" t="str">
            <v>NA</v>
          </cell>
          <cell r="Q162" t="str">
            <v>NA</v>
          </cell>
        </row>
        <row r="163">
          <cell r="A163" t="str">
            <v>Emitted neGHG - Industry - N2O</v>
          </cell>
          <cell r="B163" t="str">
            <v>[Mton_CO2e]</v>
          </cell>
          <cell r="C163">
            <v>0</v>
          </cell>
          <cell r="D163">
            <v>0</v>
          </cell>
          <cell r="E163">
            <v>0</v>
          </cell>
          <cell r="F163">
            <v>0</v>
          </cell>
          <cell r="G163">
            <v>0</v>
          </cell>
          <cell r="H163">
            <v>0</v>
          </cell>
          <cell r="I163">
            <v>0</v>
          </cell>
          <cell r="J163"/>
          <cell r="K163" t="str">
            <v>yearly</v>
          </cell>
          <cell r="L163" t="str">
            <v>Emission</v>
          </cell>
          <cell r="M163" t="str">
            <v>NL</v>
          </cell>
          <cell r="N163">
            <v>0</v>
          </cell>
          <cell r="O163" t="str">
            <v>NA</v>
          </cell>
          <cell r="P163" t="str">
            <v>NA</v>
          </cell>
          <cell r="Q163" t="str">
            <v>NA</v>
          </cell>
        </row>
        <row r="164">
          <cell r="A164" t="str">
            <v>Emitted neGHG - Industry - F-gas</v>
          </cell>
          <cell r="B164" t="str">
            <v>[Mton_CO2e]</v>
          </cell>
          <cell r="C164">
            <v>0</v>
          </cell>
          <cell r="D164">
            <v>0</v>
          </cell>
          <cell r="E164">
            <v>0</v>
          </cell>
          <cell r="F164">
            <v>0</v>
          </cell>
          <cell r="G164">
            <v>0</v>
          </cell>
          <cell r="H164">
            <v>0</v>
          </cell>
          <cell r="I164">
            <v>0</v>
          </cell>
          <cell r="J164"/>
          <cell r="K164" t="str">
            <v>yearly</v>
          </cell>
          <cell r="L164" t="str">
            <v>Emission</v>
          </cell>
          <cell r="M164" t="str">
            <v>NL</v>
          </cell>
          <cell r="N164">
            <v>0</v>
          </cell>
          <cell r="O164" t="str">
            <v>NA</v>
          </cell>
          <cell r="P164" t="str">
            <v>NA</v>
          </cell>
          <cell r="Q164" t="str">
            <v>NA</v>
          </cell>
        </row>
        <row r="165">
          <cell r="A165" t="str">
            <v>Emitted neGHG - Transport - CH4</v>
          </cell>
          <cell r="B165" t="str">
            <v>[Mton_CO2e]</v>
          </cell>
          <cell r="C165">
            <v>0</v>
          </cell>
          <cell r="D165">
            <v>0</v>
          </cell>
          <cell r="E165">
            <v>0</v>
          </cell>
          <cell r="F165">
            <v>0</v>
          </cell>
          <cell r="G165">
            <v>0</v>
          </cell>
          <cell r="H165">
            <v>0</v>
          </cell>
          <cell r="I165">
            <v>0</v>
          </cell>
          <cell r="J165"/>
          <cell r="K165" t="str">
            <v>yearly</v>
          </cell>
          <cell r="L165" t="str">
            <v>Emission</v>
          </cell>
          <cell r="M165" t="str">
            <v>NL</v>
          </cell>
          <cell r="N165">
            <v>0</v>
          </cell>
          <cell r="O165" t="str">
            <v>NA</v>
          </cell>
          <cell r="P165" t="str">
            <v>NA</v>
          </cell>
          <cell r="Q165" t="str">
            <v>NA</v>
          </cell>
        </row>
        <row r="166">
          <cell r="A166" t="str">
            <v>Emitted neGHG - Transport - N2O</v>
          </cell>
          <cell r="B166" t="str">
            <v>[Mton_CO2e]</v>
          </cell>
          <cell r="C166">
            <v>0</v>
          </cell>
          <cell r="D166">
            <v>0</v>
          </cell>
          <cell r="E166">
            <v>0</v>
          </cell>
          <cell r="F166">
            <v>0</v>
          </cell>
          <cell r="G166">
            <v>0</v>
          </cell>
          <cell r="H166">
            <v>0</v>
          </cell>
          <cell r="I166">
            <v>0</v>
          </cell>
          <cell r="J166"/>
          <cell r="K166" t="str">
            <v>yearly</v>
          </cell>
          <cell r="L166" t="str">
            <v>Emission</v>
          </cell>
          <cell r="M166" t="str">
            <v>NL</v>
          </cell>
          <cell r="N166">
            <v>0</v>
          </cell>
          <cell r="O166" t="str">
            <v>NA</v>
          </cell>
          <cell r="P166" t="str">
            <v>NA</v>
          </cell>
          <cell r="Q166" t="str">
            <v>NA</v>
          </cell>
        </row>
        <row r="167">
          <cell r="A167" t="str">
            <v>Emitted neGHG - Transport - F-gas</v>
          </cell>
          <cell r="B167" t="str">
            <v>[Mton_CO2e]</v>
          </cell>
          <cell r="C167">
            <v>0</v>
          </cell>
          <cell r="D167">
            <v>0</v>
          </cell>
          <cell r="E167">
            <v>0</v>
          </cell>
          <cell r="F167">
            <v>0</v>
          </cell>
          <cell r="G167">
            <v>0</v>
          </cell>
          <cell r="H167">
            <v>0</v>
          </cell>
          <cell r="I167">
            <v>0</v>
          </cell>
          <cell r="J167"/>
          <cell r="K167" t="str">
            <v>yearly</v>
          </cell>
          <cell r="L167" t="str">
            <v>Emission</v>
          </cell>
          <cell r="M167" t="str">
            <v>NL</v>
          </cell>
          <cell r="N167">
            <v>0</v>
          </cell>
          <cell r="O167" t="str">
            <v>NA</v>
          </cell>
          <cell r="P167" t="str">
            <v>NA</v>
          </cell>
          <cell r="Q167" t="str">
            <v>NA</v>
          </cell>
        </row>
        <row r="168">
          <cell r="A168" t="str">
            <v>Emitted neGHG - LULUCF - CO2</v>
          </cell>
          <cell r="B168" t="str">
            <v>[Mton_CO2e]</v>
          </cell>
          <cell r="C168">
            <v>0</v>
          </cell>
          <cell r="D168">
            <v>0</v>
          </cell>
          <cell r="E168">
            <v>0</v>
          </cell>
          <cell r="F168">
            <v>0</v>
          </cell>
          <cell r="G168">
            <v>0</v>
          </cell>
          <cell r="H168">
            <v>0</v>
          </cell>
          <cell r="I168">
            <v>0</v>
          </cell>
          <cell r="J168"/>
          <cell r="K168" t="str">
            <v>yearly</v>
          </cell>
          <cell r="L168" t="str">
            <v>Emission</v>
          </cell>
          <cell r="M168" t="str">
            <v>NL</v>
          </cell>
          <cell r="N168">
            <v>0</v>
          </cell>
          <cell r="O168" t="str">
            <v>NA</v>
          </cell>
          <cell r="P168" t="str">
            <v>NA</v>
          </cell>
          <cell r="Q168" t="str">
            <v>NA</v>
          </cell>
        </row>
        <row r="169">
          <cell r="A169" t="str">
            <v>Renewable CO2 Credit</v>
          </cell>
          <cell r="B169" t="str">
            <v>[Mton_CO2e]</v>
          </cell>
          <cell r="C169">
            <v>0</v>
          </cell>
          <cell r="D169">
            <v>0</v>
          </cell>
          <cell r="E169">
            <v>0</v>
          </cell>
          <cell r="F169">
            <v>0</v>
          </cell>
          <cell r="G169">
            <v>0</v>
          </cell>
          <cell r="H169">
            <v>0</v>
          </cell>
          <cell r="I169">
            <v>0</v>
          </cell>
          <cell r="J169"/>
          <cell r="K169" t="str">
            <v>yearly</v>
          </cell>
          <cell r="L169" t="str">
            <v>EmissionReport</v>
          </cell>
          <cell r="M169" t="str">
            <v>NL</v>
          </cell>
          <cell r="N169">
            <v>0</v>
          </cell>
          <cell r="O169" t="str">
            <v>NA</v>
          </cell>
          <cell r="P169" t="str">
            <v>NA</v>
          </cell>
          <cell r="Q169" t="str">
            <v>NA</v>
          </cell>
        </row>
        <row r="170">
          <cell r="A170" t="str">
            <v>CO2 CCUS Network</v>
          </cell>
          <cell r="B170" t="str">
            <v>[Mton_CO2]</v>
          </cell>
          <cell r="C170">
            <v>0</v>
          </cell>
          <cell r="D170">
            <v>0</v>
          </cell>
          <cell r="E170">
            <v>0</v>
          </cell>
          <cell r="F170">
            <v>0</v>
          </cell>
          <cell r="G170">
            <v>0</v>
          </cell>
          <cell r="H170">
            <v>0</v>
          </cell>
          <cell r="I170">
            <v>0</v>
          </cell>
          <cell r="J170"/>
          <cell r="K170" t="str">
            <v>daily</v>
          </cell>
          <cell r="L170" t="str">
            <v>EmissionReport</v>
          </cell>
          <cell r="M170" t="str">
            <v>NL</v>
          </cell>
          <cell r="N170">
            <v>0</v>
          </cell>
          <cell r="O170" t="str">
            <v>NA</v>
          </cell>
          <cell r="P170" t="str">
            <v>NA</v>
          </cell>
          <cell r="Q170" t="str">
            <v>NA</v>
          </cell>
        </row>
        <row r="171">
          <cell r="A171" t="str">
            <v>CO2 Air ETS</v>
          </cell>
          <cell r="B171" t="str">
            <v>[Mton_CO2]</v>
          </cell>
          <cell r="C171">
            <v>0</v>
          </cell>
          <cell r="D171">
            <v>0</v>
          </cell>
          <cell r="E171">
            <v>0</v>
          </cell>
          <cell r="F171">
            <v>0</v>
          </cell>
          <cell r="G171">
            <v>0</v>
          </cell>
          <cell r="H171">
            <v>0</v>
          </cell>
          <cell r="I171">
            <v>0</v>
          </cell>
          <cell r="J171"/>
          <cell r="K171" t="str">
            <v>yearly</v>
          </cell>
          <cell r="L171" t="str">
            <v>EmissionReport</v>
          </cell>
          <cell r="M171" t="str">
            <v>NL</v>
          </cell>
          <cell r="N171">
            <v>1</v>
          </cell>
          <cell r="O171" t="str">
            <v>NA</v>
          </cell>
          <cell r="P171" t="str">
            <v>NA</v>
          </cell>
          <cell r="Q171" t="str">
            <v>NA</v>
          </cell>
        </row>
        <row r="172">
          <cell r="A172" t="str">
            <v>CO2 Air ETS DE</v>
          </cell>
          <cell r="B172" t="str">
            <v>[Mton_CO2]</v>
          </cell>
          <cell r="C172">
            <v>0</v>
          </cell>
          <cell r="D172">
            <v>0</v>
          </cell>
          <cell r="E172">
            <v>0</v>
          </cell>
          <cell r="F172">
            <v>0</v>
          </cell>
          <cell r="G172">
            <v>0</v>
          </cell>
          <cell r="H172">
            <v>0</v>
          </cell>
          <cell r="I172">
            <v>0</v>
          </cell>
          <cell r="J172"/>
          <cell r="K172" t="str">
            <v>yearly</v>
          </cell>
          <cell r="L172" t="str">
            <v>EmissionReport</v>
          </cell>
          <cell r="M172" t="str">
            <v>DE</v>
          </cell>
          <cell r="N172">
            <v>1</v>
          </cell>
          <cell r="O172" t="str">
            <v>NA</v>
          </cell>
          <cell r="P172" t="str">
            <v>NA</v>
          </cell>
          <cell r="Q172" t="str">
            <v>NA</v>
          </cell>
        </row>
        <row r="173">
          <cell r="A173" t="str">
            <v>CO2 Air ETS DK</v>
          </cell>
          <cell r="B173" t="str">
            <v>[Mton_CO2]</v>
          </cell>
          <cell r="C173">
            <v>0</v>
          </cell>
          <cell r="D173">
            <v>0</v>
          </cell>
          <cell r="E173">
            <v>0</v>
          </cell>
          <cell r="F173">
            <v>0</v>
          </cell>
          <cell r="G173">
            <v>0</v>
          </cell>
          <cell r="H173">
            <v>0</v>
          </cell>
          <cell r="I173">
            <v>0</v>
          </cell>
          <cell r="J173"/>
          <cell r="K173" t="str">
            <v>yearly</v>
          </cell>
          <cell r="L173" t="str">
            <v>EmissionReport</v>
          </cell>
          <cell r="M173" t="str">
            <v>DK</v>
          </cell>
          <cell r="N173">
            <v>1</v>
          </cell>
          <cell r="O173" t="str">
            <v>NA</v>
          </cell>
          <cell r="P173" t="str">
            <v>NA</v>
          </cell>
          <cell r="Q173" t="str">
            <v>NA</v>
          </cell>
        </row>
        <row r="174">
          <cell r="A174" t="str">
            <v>CO2 Air ETS GB</v>
          </cell>
          <cell r="B174" t="str">
            <v>[Mton_CO2]</v>
          </cell>
          <cell r="C174">
            <v>0</v>
          </cell>
          <cell r="D174">
            <v>0</v>
          </cell>
          <cell r="E174">
            <v>0</v>
          </cell>
          <cell r="F174">
            <v>0</v>
          </cell>
          <cell r="G174">
            <v>0</v>
          </cell>
          <cell r="H174">
            <v>0</v>
          </cell>
          <cell r="I174">
            <v>0</v>
          </cell>
          <cell r="J174"/>
          <cell r="K174" t="str">
            <v>yearly</v>
          </cell>
          <cell r="L174" t="str">
            <v>EmissionReport</v>
          </cell>
          <cell r="M174" t="str">
            <v>GB</v>
          </cell>
          <cell r="N174">
            <v>1</v>
          </cell>
          <cell r="O174" t="str">
            <v>NA</v>
          </cell>
          <cell r="P174" t="str">
            <v>NA</v>
          </cell>
          <cell r="Q174" t="str">
            <v>NA</v>
          </cell>
        </row>
        <row r="175">
          <cell r="A175" t="str">
            <v>CO2 Air ETS NO</v>
          </cell>
          <cell r="B175" t="str">
            <v>[Mton_CO2]</v>
          </cell>
          <cell r="C175">
            <v>0</v>
          </cell>
          <cell r="D175">
            <v>0</v>
          </cell>
          <cell r="E175">
            <v>0</v>
          </cell>
          <cell r="F175">
            <v>0</v>
          </cell>
          <cell r="G175">
            <v>0</v>
          </cell>
          <cell r="H175">
            <v>0</v>
          </cell>
          <cell r="I175">
            <v>0</v>
          </cell>
          <cell r="J175"/>
          <cell r="K175" t="str">
            <v>yearly</v>
          </cell>
          <cell r="L175" t="str">
            <v>EmissionReport</v>
          </cell>
          <cell r="M175" t="str">
            <v>NO</v>
          </cell>
          <cell r="N175">
            <v>1</v>
          </cell>
          <cell r="O175" t="str">
            <v>NA</v>
          </cell>
          <cell r="P175" t="str">
            <v>NA</v>
          </cell>
          <cell r="Q175" t="str">
            <v>NA</v>
          </cell>
        </row>
        <row r="176">
          <cell r="A176" t="str">
            <v>CO2 Air n-ETS</v>
          </cell>
          <cell r="B176" t="str">
            <v>[Mton_CO2]</v>
          </cell>
          <cell r="C176">
            <v>0</v>
          </cell>
          <cell r="D176">
            <v>0</v>
          </cell>
          <cell r="E176">
            <v>0</v>
          </cell>
          <cell r="F176">
            <v>0</v>
          </cell>
          <cell r="G176">
            <v>0</v>
          </cell>
          <cell r="H176">
            <v>0</v>
          </cell>
          <cell r="I176">
            <v>0</v>
          </cell>
          <cell r="J176"/>
          <cell r="K176" t="str">
            <v>yearly</v>
          </cell>
          <cell r="L176" t="str">
            <v>EmissionReport</v>
          </cell>
          <cell r="M176" t="str">
            <v>NL</v>
          </cell>
          <cell r="N176">
            <v>1</v>
          </cell>
          <cell r="O176" t="str">
            <v>NA</v>
          </cell>
          <cell r="P176" t="str">
            <v>NA</v>
          </cell>
          <cell r="Q176" t="str">
            <v>NA</v>
          </cell>
        </row>
        <row r="177">
          <cell r="A177" t="str">
            <v>CO2 Air Int. Transport</v>
          </cell>
          <cell r="B177" t="str">
            <v>[Mton_CO2]</v>
          </cell>
          <cell r="C177">
            <v>0</v>
          </cell>
          <cell r="D177">
            <v>0</v>
          </cell>
          <cell r="E177">
            <v>0</v>
          </cell>
          <cell r="F177">
            <v>0</v>
          </cell>
          <cell r="G177">
            <v>0</v>
          </cell>
          <cell r="H177">
            <v>0</v>
          </cell>
          <cell r="I177">
            <v>0</v>
          </cell>
          <cell r="J177"/>
          <cell r="K177" t="str">
            <v>yearly</v>
          </cell>
          <cell r="L177" t="str">
            <v>EmissionReport</v>
          </cell>
          <cell r="M177" t="str">
            <v>XX</v>
          </cell>
          <cell r="N177">
            <v>0</v>
          </cell>
          <cell r="O177" t="str">
            <v>NA</v>
          </cell>
          <cell r="P177" t="str">
            <v>NA</v>
          </cell>
          <cell r="Q177" t="str">
            <v>NA</v>
          </cell>
        </row>
        <row r="178">
          <cell r="A178" t="str">
            <v>CO2 Air Feedstock end of lifetime</v>
          </cell>
          <cell r="B178" t="str">
            <v>[Mton_CO2]</v>
          </cell>
          <cell r="C178">
            <v>0</v>
          </cell>
          <cell r="D178">
            <v>0</v>
          </cell>
          <cell r="E178">
            <v>0</v>
          </cell>
          <cell r="F178">
            <v>0</v>
          </cell>
          <cell r="G178">
            <v>0</v>
          </cell>
          <cell r="H178">
            <v>0</v>
          </cell>
          <cell r="I178">
            <v>0</v>
          </cell>
          <cell r="J178"/>
          <cell r="K178" t="str">
            <v>yearly</v>
          </cell>
          <cell r="L178" t="str">
            <v>EmissionReport</v>
          </cell>
          <cell r="M178" t="str">
            <v>XX</v>
          </cell>
          <cell r="N178">
            <v>0</v>
          </cell>
          <cell r="O178" t="str">
            <v>NA</v>
          </cell>
          <cell r="P178" t="str">
            <v>NA</v>
          </cell>
          <cell r="Q178" t="str">
            <v>NA</v>
          </cell>
        </row>
      </sheetData>
      <sheetData sheetId="3">
        <row r="7">
          <cell r="A7" t="str">
            <v>Res01_01</v>
          </cell>
          <cell r="B7" t="str">
            <v>Gebouwde omgeving</v>
          </cell>
          <cell r="C7" t="str">
            <v>Final</v>
          </cell>
          <cell r="D7" t="str">
            <v>Residential</v>
          </cell>
          <cell r="E7" t="str">
            <v>Appliances</v>
          </cell>
          <cell r="F7" t="str">
            <v>Electricity demand - Residential</v>
          </cell>
          <cell r="G7" t="str">
            <v>Dummy standard electricity consumption - Residential</v>
          </cell>
          <cell r="H7" t="str">
            <v>[PJ/y]</v>
          </cell>
        </row>
        <row r="8">
          <cell r="A8" t="str">
            <v>Res01_02</v>
          </cell>
          <cell r="B8" t="str">
            <v>Gebouwde omgeving</v>
          </cell>
          <cell r="C8" t="str">
            <v>Final</v>
          </cell>
          <cell r="D8" t="str">
            <v>Residential</v>
          </cell>
          <cell r="E8" t="str">
            <v>Appliances</v>
          </cell>
          <cell r="F8" t="str">
            <v>Electricity demand - Residential</v>
          </cell>
          <cell r="G8" t="str">
            <v>Flexible standard electricity consumption - Residential</v>
          </cell>
          <cell r="H8" t="str">
            <v>[PJ/y]</v>
          </cell>
        </row>
        <row r="9">
          <cell r="A9" t="str">
            <v>Res02_01</v>
          </cell>
          <cell r="B9" t="str">
            <v>Gebouwde omgeving</v>
          </cell>
          <cell r="C9" t="str">
            <v>Final</v>
          </cell>
          <cell r="D9" t="str">
            <v>Residential</v>
          </cell>
          <cell r="E9" t="str">
            <v>Flats</v>
          </cell>
          <cell r="F9" t="str">
            <v>Houses - Residential Flats</v>
          </cell>
          <cell r="G9" t="str">
            <v>House with insulation GFE - Residential Flats</v>
          </cell>
          <cell r="H9" t="str">
            <v>[khouses/y]</v>
          </cell>
        </row>
        <row r="10">
          <cell r="A10" t="str">
            <v>Res02_02</v>
          </cell>
          <cell r="B10" t="str">
            <v>Gebouwde omgeving</v>
          </cell>
          <cell r="C10" t="str">
            <v>Final</v>
          </cell>
          <cell r="D10" t="str">
            <v>Residential</v>
          </cell>
          <cell r="E10" t="str">
            <v>Flats</v>
          </cell>
          <cell r="F10" t="str">
            <v>Houses - Residential Flats</v>
          </cell>
          <cell r="G10" t="str">
            <v>House with insulation DC - Residential Flats</v>
          </cell>
          <cell r="H10" t="str">
            <v>[khouses/y]</v>
          </cell>
        </row>
        <row r="11">
          <cell r="A11" t="str">
            <v>Res02_03</v>
          </cell>
          <cell r="B11" t="str">
            <v>Gebouwde omgeving</v>
          </cell>
          <cell r="C11" t="str">
            <v>Final</v>
          </cell>
          <cell r="D11" t="str">
            <v>Residential</v>
          </cell>
          <cell r="E11" t="str">
            <v>Flats</v>
          </cell>
          <cell r="F11" t="str">
            <v>Houses - Residential Flats</v>
          </cell>
          <cell r="G11" t="str">
            <v>House with insulation B - Residential Flats</v>
          </cell>
          <cell r="H11" t="str">
            <v>[khouses/y]</v>
          </cell>
        </row>
        <row r="12">
          <cell r="A12" t="str">
            <v>Res02_04</v>
          </cell>
          <cell r="B12" t="str">
            <v>Gebouwde omgeving</v>
          </cell>
          <cell r="C12" t="str">
            <v>Final</v>
          </cell>
          <cell r="D12" t="str">
            <v>Residential</v>
          </cell>
          <cell r="E12" t="str">
            <v>Flats</v>
          </cell>
          <cell r="F12" t="str">
            <v>Houses - Residential Flats</v>
          </cell>
          <cell r="G12" t="str">
            <v>House with insulation A - Residential Flats</v>
          </cell>
          <cell r="H12" t="str">
            <v>[khouses/y]</v>
          </cell>
        </row>
        <row r="13">
          <cell r="A13" t="str">
            <v>Res02_05</v>
          </cell>
          <cell r="B13" t="str">
            <v>Gebouwde omgeving</v>
          </cell>
          <cell r="C13" t="str">
            <v>Final</v>
          </cell>
          <cell r="D13" t="str">
            <v>Residential</v>
          </cell>
          <cell r="E13" t="str">
            <v>Flats</v>
          </cell>
          <cell r="F13" t="str">
            <v>Houses - Residential Flats</v>
          </cell>
          <cell r="G13" t="str">
            <v>House with insulation A+ - Residential Flats</v>
          </cell>
          <cell r="H13" t="str">
            <v>[khouses/y]</v>
          </cell>
        </row>
        <row r="14">
          <cell r="A14" t="str">
            <v>Res03_01</v>
          </cell>
          <cell r="B14" t="str">
            <v>Gebouwde omgeving</v>
          </cell>
          <cell r="C14" t="str">
            <v>Final</v>
          </cell>
          <cell r="D14" t="str">
            <v>Residential</v>
          </cell>
          <cell r="E14" t="str">
            <v>Terrace</v>
          </cell>
          <cell r="F14" t="str">
            <v>Houses - Residential Terrace</v>
          </cell>
          <cell r="G14" t="str">
            <v>House with insulation GFE - Residential Terrace</v>
          </cell>
          <cell r="H14" t="str">
            <v>[khouses/y]</v>
          </cell>
        </row>
        <row r="15">
          <cell r="A15" t="str">
            <v>Res03_02</v>
          </cell>
          <cell r="B15" t="str">
            <v>Gebouwde omgeving</v>
          </cell>
          <cell r="C15" t="str">
            <v>Final</v>
          </cell>
          <cell r="D15" t="str">
            <v>Residential</v>
          </cell>
          <cell r="E15" t="str">
            <v>Terrace</v>
          </cell>
          <cell r="F15" t="str">
            <v>Houses - Residential Terrace</v>
          </cell>
          <cell r="G15" t="str">
            <v>House with insulation DC - Residential Terrace</v>
          </cell>
          <cell r="H15" t="str">
            <v>[khouses/y]</v>
          </cell>
        </row>
        <row r="16">
          <cell r="A16" t="str">
            <v>Res03_03</v>
          </cell>
          <cell r="B16" t="str">
            <v>Gebouwde omgeving</v>
          </cell>
          <cell r="C16" t="str">
            <v>Final</v>
          </cell>
          <cell r="D16" t="str">
            <v>Residential</v>
          </cell>
          <cell r="E16" t="str">
            <v>Terrace</v>
          </cell>
          <cell r="F16" t="str">
            <v>Houses - Residential Terrace</v>
          </cell>
          <cell r="G16" t="str">
            <v>House with insulation B - Residential Terrace</v>
          </cell>
          <cell r="H16" t="str">
            <v>[khouses/y]</v>
          </cell>
        </row>
        <row r="17">
          <cell r="A17" t="str">
            <v>Res03_04</v>
          </cell>
          <cell r="B17" t="str">
            <v>Gebouwde omgeving</v>
          </cell>
          <cell r="C17" t="str">
            <v>Final</v>
          </cell>
          <cell r="D17" t="str">
            <v>Residential</v>
          </cell>
          <cell r="E17" t="str">
            <v>Terrace</v>
          </cell>
          <cell r="F17" t="str">
            <v>Houses - Residential Terrace</v>
          </cell>
          <cell r="G17" t="str">
            <v>House with insulation A - Residential Terrace</v>
          </cell>
          <cell r="H17" t="str">
            <v>[khouses/y]</v>
          </cell>
        </row>
        <row r="18">
          <cell r="A18" t="str">
            <v>Res03_05</v>
          </cell>
          <cell r="B18" t="str">
            <v>Gebouwde omgeving</v>
          </cell>
          <cell r="C18" t="str">
            <v>Final</v>
          </cell>
          <cell r="D18" t="str">
            <v>Residential</v>
          </cell>
          <cell r="E18" t="str">
            <v>Terrace</v>
          </cell>
          <cell r="F18" t="str">
            <v>Houses - Residential Terrace</v>
          </cell>
          <cell r="G18" t="str">
            <v>House with insulation A+ - Residential Terrace</v>
          </cell>
          <cell r="H18" t="str">
            <v>[khouses/y]</v>
          </cell>
        </row>
        <row r="19">
          <cell r="A19" t="str">
            <v>Res04_01</v>
          </cell>
          <cell r="B19" t="str">
            <v>Gebouwde omgeving</v>
          </cell>
          <cell r="C19" t="str">
            <v>Final</v>
          </cell>
          <cell r="D19" t="str">
            <v>Residential</v>
          </cell>
          <cell r="E19" t="str">
            <v>Dwellings</v>
          </cell>
          <cell r="F19" t="str">
            <v>Houses - Residential Dwellings</v>
          </cell>
          <cell r="G19" t="str">
            <v>House with insulation GFE - Residential Dwellings</v>
          </cell>
          <cell r="H19" t="str">
            <v>[khouses/y]</v>
          </cell>
        </row>
        <row r="20">
          <cell r="A20" t="str">
            <v>Res04_02</v>
          </cell>
          <cell r="B20" t="str">
            <v>Gebouwde omgeving</v>
          </cell>
          <cell r="C20" t="str">
            <v>Final</v>
          </cell>
          <cell r="D20" t="str">
            <v>Residential</v>
          </cell>
          <cell r="E20" t="str">
            <v>Dwellings</v>
          </cell>
          <cell r="F20" t="str">
            <v>Houses - Residential Dwellings</v>
          </cell>
          <cell r="G20" t="str">
            <v>House with insulation DC - Residential Dwellings</v>
          </cell>
          <cell r="H20" t="str">
            <v>[khouses/y]</v>
          </cell>
        </row>
        <row r="21">
          <cell r="A21" t="str">
            <v>Res04_03</v>
          </cell>
          <cell r="B21" t="str">
            <v>Gebouwde omgeving</v>
          </cell>
          <cell r="C21" t="str">
            <v>Final</v>
          </cell>
          <cell r="D21" t="str">
            <v>Residential</v>
          </cell>
          <cell r="E21" t="str">
            <v>Dwellings</v>
          </cell>
          <cell r="F21" t="str">
            <v>Houses - Residential Dwellings</v>
          </cell>
          <cell r="G21" t="str">
            <v>House with insulation B - Residential Dwellings</v>
          </cell>
          <cell r="H21" t="str">
            <v>[khouses/y]</v>
          </cell>
        </row>
        <row r="22">
          <cell r="A22" t="str">
            <v>Res04_04</v>
          </cell>
          <cell r="B22" t="str">
            <v>Gebouwde omgeving</v>
          </cell>
          <cell r="C22" t="str">
            <v>Final</v>
          </cell>
          <cell r="D22" t="str">
            <v>Residential</v>
          </cell>
          <cell r="E22" t="str">
            <v>Dwellings</v>
          </cell>
          <cell r="F22" t="str">
            <v>Houses - Residential Dwellings</v>
          </cell>
          <cell r="G22" t="str">
            <v>House with insulation A - Residential Dwellings</v>
          </cell>
          <cell r="H22" t="str">
            <v>[khouses/y]</v>
          </cell>
        </row>
        <row r="23">
          <cell r="A23" t="str">
            <v>Res04_05</v>
          </cell>
          <cell r="B23" t="str">
            <v>Gebouwde omgeving</v>
          </cell>
          <cell r="C23" t="str">
            <v>Final</v>
          </cell>
          <cell r="D23" t="str">
            <v>Residential</v>
          </cell>
          <cell r="E23" t="str">
            <v>Dwellings</v>
          </cell>
          <cell r="F23" t="str">
            <v>Houses - Residential Dwellings</v>
          </cell>
          <cell r="G23" t="str">
            <v>House with insulation A+ - Residential Dwellings</v>
          </cell>
          <cell r="H23" t="str">
            <v>[khouses/y]</v>
          </cell>
        </row>
        <row r="24">
          <cell r="A24" t="str">
            <v>Ser01_01</v>
          </cell>
          <cell r="B24" t="str">
            <v>Gebouwde omgeving</v>
          </cell>
          <cell r="C24" t="str">
            <v>Final</v>
          </cell>
          <cell r="D24" t="str">
            <v>Services</v>
          </cell>
          <cell r="E24" t="str">
            <v>Appliances</v>
          </cell>
          <cell r="F24" t="str">
            <v>Electricity demand - Services</v>
          </cell>
          <cell r="G24" t="str">
            <v>Dummy standard electricity consumption - Services</v>
          </cell>
          <cell r="H24" t="str">
            <v>[PJ/y]</v>
          </cell>
        </row>
        <row r="25">
          <cell r="A25" t="str">
            <v>Ser01_02</v>
          </cell>
          <cell r="B25" t="str">
            <v>Gebouwde omgeving</v>
          </cell>
          <cell r="C25" t="str">
            <v>Final</v>
          </cell>
          <cell r="D25" t="str">
            <v>Services</v>
          </cell>
          <cell r="E25" t="str">
            <v>Appliances</v>
          </cell>
          <cell r="F25" t="str">
            <v>Electricity demand - Services</v>
          </cell>
          <cell r="G25" t="str">
            <v>Flexible standard electricity consumption - Services</v>
          </cell>
          <cell r="H25" t="str">
            <v>[PJ/y]</v>
          </cell>
        </row>
        <row r="26">
          <cell r="A26" t="str">
            <v>Ser02_01</v>
          </cell>
          <cell r="B26" t="str">
            <v>Gebouwde omgeving</v>
          </cell>
          <cell r="C26" t="str">
            <v>Final</v>
          </cell>
          <cell r="D26" t="str">
            <v>Services</v>
          </cell>
          <cell r="E26" t="str">
            <v>Buildings</v>
          </cell>
          <cell r="F26" t="str">
            <v>Space - Services</v>
          </cell>
          <cell r="G26" t="str">
            <v>Space with insulation GFE - Services</v>
          </cell>
          <cell r="H26" t="str">
            <v>[Mm2/y]</v>
          </cell>
        </row>
        <row r="27">
          <cell r="A27" t="str">
            <v>Ser02_02</v>
          </cell>
          <cell r="B27" t="str">
            <v>Gebouwde omgeving</v>
          </cell>
          <cell r="C27" t="str">
            <v>Final</v>
          </cell>
          <cell r="D27" t="str">
            <v>Services</v>
          </cell>
          <cell r="E27" t="str">
            <v>Buildings</v>
          </cell>
          <cell r="F27" t="str">
            <v>Space - Services</v>
          </cell>
          <cell r="G27" t="str">
            <v>Space with insulation DC - Services</v>
          </cell>
          <cell r="H27" t="str">
            <v>[Mm2/y]</v>
          </cell>
        </row>
        <row r="28">
          <cell r="A28" t="str">
            <v>Ser02_03</v>
          </cell>
          <cell r="B28" t="str">
            <v>Gebouwde omgeving</v>
          </cell>
          <cell r="C28" t="str">
            <v>Final</v>
          </cell>
          <cell r="D28" t="str">
            <v>Services</v>
          </cell>
          <cell r="E28" t="str">
            <v>Buildings</v>
          </cell>
          <cell r="F28" t="str">
            <v>Space - Services</v>
          </cell>
          <cell r="G28" t="str">
            <v>Space with insulation B - Services</v>
          </cell>
          <cell r="H28" t="str">
            <v>[Mm2/y]</v>
          </cell>
        </row>
        <row r="29">
          <cell r="A29" t="str">
            <v>Ser02_04</v>
          </cell>
          <cell r="B29" t="str">
            <v>Gebouwde omgeving</v>
          </cell>
          <cell r="C29" t="str">
            <v>Final</v>
          </cell>
          <cell r="D29" t="str">
            <v>Services</v>
          </cell>
          <cell r="E29" t="str">
            <v>Buildings</v>
          </cell>
          <cell r="F29" t="str">
            <v>Space - Services</v>
          </cell>
          <cell r="G29" t="str">
            <v>Space with insulation A - Services</v>
          </cell>
          <cell r="H29" t="str">
            <v>[Mm2/y]</v>
          </cell>
        </row>
        <row r="30">
          <cell r="A30" t="str">
            <v>Ser02_05</v>
          </cell>
          <cell r="B30" t="str">
            <v>Gebouwde omgeving</v>
          </cell>
          <cell r="C30" t="str">
            <v>Final</v>
          </cell>
          <cell r="D30" t="str">
            <v>Services</v>
          </cell>
          <cell r="E30" t="str">
            <v>Buildings</v>
          </cell>
          <cell r="F30" t="str">
            <v>Space - Services</v>
          </cell>
          <cell r="G30" t="str">
            <v>Space with insulation A+ - Services</v>
          </cell>
          <cell r="H30" t="str">
            <v>[Mm2/y]</v>
          </cell>
        </row>
        <row r="31">
          <cell r="A31" t="str">
            <v>Agr01_01</v>
          </cell>
          <cell r="B31" t="str">
            <v>Landbouw</v>
          </cell>
          <cell r="C31" t="str">
            <v>Final</v>
          </cell>
          <cell r="D31" t="str">
            <v>Agriculture</v>
          </cell>
          <cell r="E31" t="str">
            <v>Appliances</v>
          </cell>
          <cell r="F31" t="str">
            <v>Electricity demand - Agricuture</v>
          </cell>
          <cell r="G31" t="str">
            <v>Dummy standard electricity consumption - Agriculture</v>
          </cell>
          <cell r="H31" t="str">
            <v>[PJ/y]</v>
          </cell>
        </row>
        <row r="32">
          <cell r="A32" t="str">
            <v>Agr02_01</v>
          </cell>
          <cell r="B32" t="str">
            <v>Landbouw</v>
          </cell>
          <cell r="C32" t="str">
            <v>Final</v>
          </cell>
          <cell r="D32" t="str">
            <v>Agriculture</v>
          </cell>
          <cell r="E32" t="str">
            <v>Heat demand horticulture</v>
          </cell>
          <cell r="F32" t="str">
            <v>Heat demand - Agriculture</v>
          </cell>
          <cell r="G32" t="str">
            <v>Dummy balance heat consumption - Agriculture Horticulture</v>
          </cell>
          <cell r="H32" t="str">
            <v>[PJ/y]</v>
          </cell>
        </row>
        <row r="33">
          <cell r="A33" t="str">
            <v>Agr04_01</v>
          </cell>
          <cell r="B33" t="str">
            <v>Mobiliteit</v>
          </cell>
          <cell r="C33" t="str">
            <v>Final</v>
          </cell>
          <cell r="D33" t="str">
            <v>Agriculture</v>
          </cell>
          <cell r="E33" t="str">
            <v>Machinery</v>
          </cell>
          <cell r="F33" t="str">
            <v>Machinery - Agriculture</v>
          </cell>
          <cell r="G33" t="str">
            <v>Fuel based Machinery - Agriculture</v>
          </cell>
          <cell r="H33" t="str">
            <v>[PJ/y]</v>
          </cell>
        </row>
        <row r="34">
          <cell r="A34" t="str">
            <v>Agr04_02</v>
          </cell>
          <cell r="B34" t="str">
            <v>Mobiliteit</v>
          </cell>
          <cell r="C34" t="str">
            <v>Final</v>
          </cell>
          <cell r="D34" t="str">
            <v>Agriculture</v>
          </cell>
          <cell r="E34" t="str">
            <v>Machinery</v>
          </cell>
          <cell r="F34" t="str">
            <v>Machinery - Agriculture</v>
          </cell>
          <cell r="G34" t="str">
            <v>Hybrid Machinery - Agriculture</v>
          </cell>
          <cell r="H34" t="str">
            <v>[PJ/y]</v>
          </cell>
        </row>
        <row r="35">
          <cell r="A35" t="str">
            <v>IBM01_01</v>
          </cell>
          <cell r="B35" t="str">
            <v>Industrie</v>
          </cell>
          <cell r="C35" t="str">
            <v>Final</v>
          </cell>
          <cell r="D35" t="str">
            <v>Industry</v>
          </cell>
          <cell r="E35" t="str">
            <v>Basic Metals</v>
          </cell>
          <cell r="F35" t="str">
            <v>Steel production - Basic Metals Industry</v>
          </cell>
          <cell r="G35" t="str">
            <v>Blast furnace BOF - Steel Production</v>
          </cell>
          <cell r="H35" t="str">
            <v>[Mton_Steel/y]</v>
          </cell>
        </row>
        <row r="36">
          <cell r="A36" t="str">
            <v>IBM01_02</v>
          </cell>
          <cell r="B36" t="str">
            <v>Industrie</v>
          </cell>
          <cell r="C36" t="str">
            <v>Final</v>
          </cell>
          <cell r="D36" t="str">
            <v>Industry</v>
          </cell>
          <cell r="E36" t="str">
            <v>Basic Metals</v>
          </cell>
          <cell r="F36" t="str">
            <v>Steel production - Basic Metals Industry</v>
          </cell>
          <cell r="G36" t="str">
            <v>Blast furnace BOF wCCUS (end-of-pipe) - Steel Production</v>
          </cell>
          <cell r="H36" t="str">
            <v>[Mton_Steel/y]</v>
          </cell>
        </row>
        <row r="37">
          <cell r="A37" t="str">
            <v>IBM01_03</v>
          </cell>
          <cell r="B37" t="str">
            <v>Industrie</v>
          </cell>
          <cell r="C37" t="str">
            <v>Final</v>
          </cell>
          <cell r="D37" t="str">
            <v>Industry</v>
          </cell>
          <cell r="E37" t="str">
            <v>Basic Metals</v>
          </cell>
          <cell r="F37" t="str">
            <v>Steel production - Basic Metals Industry</v>
          </cell>
          <cell r="G37" t="str">
            <v>Blast furnace BOF with top gas recycling wCCUS (end-of-pipe) - Steel Production</v>
          </cell>
          <cell r="H37" t="str">
            <v>[Mton_Steel/y]</v>
          </cell>
        </row>
        <row r="38">
          <cell r="A38" t="str">
            <v>IBM01_04</v>
          </cell>
          <cell r="B38" t="str">
            <v>Industrie</v>
          </cell>
          <cell r="C38" t="str">
            <v>Final</v>
          </cell>
          <cell r="D38" t="str">
            <v>Industry</v>
          </cell>
          <cell r="E38" t="str">
            <v>Basic Metals</v>
          </cell>
          <cell r="F38" t="str">
            <v>Steel production - Basic Metals Industry</v>
          </cell>
          <cell r="G38" t="str">
            <v>Hisarna - Steel Production</v>
          </cell>
          <cell r="H38" t="str">
            <v>[Mton_Steel/y]</v>
          </cell>
        </row>
        <row r="39">
          <cell r="A39" t="str">
            <v>IBM01_05</v>
          </cell>
          <cell r="B39" t="str">
            <v>Industrie</v>
          </cell>
          <cell r="C39" t="str">
            <v>Final</v>
          </cell>
          <cell r="D39" t="str">
            <v>Industry</v>
          </cell>
          <cell r="E39" t="str">
            <v>Basic Metals</v>
          </cell>
          <cell r="F39" t="str">
            <v>Steel production - Basic Metals Industry</v>
          </cell>
          <cell r="G39" t="str">
            <v>Hisarna wCCUS (cryogenic) - Steel Production</v>
          </cell>
          <cell r="H39" t="str">
            <v>[Mton_Steel/y]</v>
          </cell>
        </row>
        <row r="40">
          <cell r="A40" t="str">
            <v>IBM01_06</v>
          </cell>
          <cell r="B40" t="str">
            <v>Industrie</v>
          </cell>
          <cell r="C40" t="str">
            <v>Final</v>
          </cell>
          <cell r="D40" t="str">
            <v>Industry</v>
          </cell>
          <cell r="E40" t="str">
            <v>Basic Metals</v>
          </cell>
          <cell r="F40" t="str">
            <v>Steel production - Basic Metals Industry</v>
          </cell>
          <cell r="G40" t="str">
            <v>Hisarna biomass wCCUS (cryogenic) - Steel Production</v>
          </cell>
          <cell r="H40" t="str">
            <v>[Mton_Steel/y]</v>
          </cell>
        </row>
        <row r="41">
          <cell r="A41" t="str">
            <v>IBM01_07</v>
          </cell>
          <cell r="B41" t="str">
            <v>Industrie</v>
          </cell>
          <cell r="C41" t="str">
            <v>Final</v>
          </cell>
          <cell r="D41" t="str">
            <v>Industry</v>
          </cell>
          <cell r="E41" t="str">
            <v>Basic Metals</v>
          </cell>
          <cell r="F41" t="str">
            <v>Steel production - Basic Metals Industry</v>
          </cell>
          <cell r="G41" t="str">
            <v>Direct reduction from natural gas - Steel Production</v>
          </cell>
          <cell r="H41" t="str">
            <v>[Mton_Steel/y]</v>
          </cell>
        </row>
        <row r="42">
          <cell r="A42" t="str">
            <v>IBM01_08</v>
          </cell>
          <cell r="B42" t="str">
            <v>Industrie</v>
          </cell>
          <cell r="C42" t="str">
            <v>Final</v>
          </cell>
          <cell r="D42" t="str">
            <v>Industry</v>
          </cell>
          <cell r="E42" t="str">
            <v>Basic Metals</v>
          </cell>
          <cell r="F42" t="str">
            <v>Steel production - Basic Metals Industry</v>
          </cell>
          <cell r="G42" t="str">
            <v>Direct reduction from hydrogen  - Steel Production</v>
          </cell>
          <cell r="H42" t="str">
            <v>[Mton_Steel/y]</v>
          </cell>
        </row>
        <row r="43">
          <cell r="A43" t="str">
            <v>IBM01_09</v>
          </cell>
          <cell r="B43" t="str">
            <v>Industrie</v>
          </cell>
          <cell r="C43" t="str">
            <v>Final</v>
          </cell>
          <cell r="D43" t="str">
            <v>Industry</v>
          </cell>
          <cell r="E43" t="str">
            <v>Basic Metals</v>
          </cell>
          <cell r="F43" t="str">
            <v>Steel production - Basic Metals Industry</v>
          </cell>
          <cell r="G43" t="str">
            <v>Direct reduction from hydrogen w/biomass - Steel Production</v>
          </cell>
          <cell r="H43" t="str">
            <v>[Mton_Steel/y]</v>
          </cell>
        </row>
        <row r="44">
          <cell r="A44" t="str">
            <v>IBM01_10</v>
          </cell>
          <cell r="B44" t="str">
            <v>Industrie</v>
          </cell>
          <cell r="C44" t="str">
            <v>Final</v>
          </cell>
          <cell r="D44" t="str">
            <v>Industry</v>
          </cell>
          <cell r="E44" t="str">
            <v>Basic Metals</v>
          </cell>
          <cell r="F44" t="str">
            <v>Steel production - Basic Metals Industry</v>
          </cell>
          <cell r="G44" t="str">
            <v>Low temperature electro winning (ULCOWIN) - Steel Production</v>
          </cell>
          <cell r="H44" t="str">
            <v>[Mton_Steel/y]</v>
          </cell>
        </row>
        <row r="45">
          <cell r="A45" t="str">
            <v>IBM01_11</v>
          </cell>
          <cell r="B45" t="str">
            <v>Industrie</v>
          </cell>
          <cell r="C45" t="str">
            <v>Final</v>
          </cell>
          <cell r="D45" t="str">
            <v>Industry</v>
          </cell>
          <cell r="E45" t="str">
            <v>Basic Metals</v>
          </cell>
          <cell r="F45" t="str">
            <v>Steel production - Basic Metals Industry</v>
          </cell>
          <cell r="G45" t="str">
            <v>High temperature electro winning - Steel Production</v>
          </cell>
          <cell r="H45" t="str">
            <v>[Mton_Steel/y]</v>
          </cell>
        </row>
        <row r="46">
          <cell r="A46" t="str">
            <v>IBM01_12</v>
          </cell>
          <cell r="B46" t="str">
            <v>Industrie</v>
          </cell>
          <cell r="C46" t="str">
            <v>Final</v>
          </cell>
          <cell r="D46" t="str">
            <v>Industry</v>
          </cell>
          <cell r="E46" t="str">
            <v>Basic Metals</v>
          </cell>
          <cell r="F46" t="str">
            <v>Steel production - Basic Metals Industry</v>
          </cell>
          <cell r="G46" t="str">
            <v>Scrap-fed EAF - Steel Production</v>
          </cell>
          <cell r="H46" t="str">
            <v>[Mton_Steel/y]</v>
          </cell>
        </row>
        <row r="47">
          <cell r="A47" t="str">
            <v>IBM01_13</v>
          </cell>
          <cell r="B47" t="str">
            <v>Industrie</v>
          </cell>
          <cell r="C47" t="str">
            <v>Final</v>
          </cell>
          <cell r="D47" t="str">
            <v>Industry</v>
          </cell>
          <cell r="E47" t="str">
            <v>Basic Metals</v>
          </cell>
          <cell r="F47" t="str">
            <v>Steel production - Basic Metals Industry</v>
          </cell>
          <cell r="G47" t="str">
            <v>Scrap-fed EAF with syngas fuel - Steel Production</v>
          </cell>
          <cell r="H47" t="str">
            <v>[Mton_Steel/y]</v>
          </cell>
        </row>
        <row r="48">
          <cell r="A48" t="str">
            <v>IBM01_15</v>
          </cell>
          <cell r="B48" t="str">
            <v>Industrie</v>
          </cell>
          <cell r="C48" t="str">
            <v>Final</v>
          </cell>
          <cell r="D48" t="str">
            <v>Industry</v>
          </cell>
          <cell r="E48" t="str">
            <v>Basic Metals</v>
          </cell>
          <cell r="F48" t="str">
            <v>Steel production - Basic Metals Industry</v>
          </cell>
          <cell r="G48" t="str">
            <v>DRI-fed EAF - Steel Production</v>
          </cell>
          <cell r="H48" t="str">
            <v>[Mton_Steel/y]</v>
          </cell>
        </row>
        <row r="49">
          <cell r="A49" t="str">
            <v>IBM01_16</v>
          </cell>
          <cell r="B49" t="str">
            <v>Industrie</v>
          </cell>
          <cell r="C49" t="str">
            <v>Final</v>
          </cell>
          <cell r="D49" t="str">
            <v>Industry</v>
          </cell>
          <cell r="E49" t="str">
            <v>Basic Metals</v>
          </cell>
          <cell r="F49" t="str">
            <v>Steel production - Basic Metals Industry</v>
          </cell>
          <cell r="G49" t="str">
            <v>DRI-fed EAF with syngas fuel - Steel Production</v>
          </cell>
          <cell r="H49" t="str">
            <v>[Mton_Steel/y]</v>
          </cell>
        </row>
        <row r="50">
          <cell r="A50" t="str">
            <v>IBM01_17</v>
          </cell>
          <cell r="B50" t="str">
            <v>Industrie</v>
          </cell>
          <cell r="C50" t="str">
            <v>Final</v>
          </cell>
          <cell r="D50" t="str">
            <v>Industry</v>
          </cell>
          <cell r="E50" t="str">
            <v>Basic Metals</v>
          </cell>
          <cell r="F50" t="str">
            <v>Steel production - Basic Metals Industry</v>
          </cell>
          <cell r="G50" t="str">
            <v>DRI-fed EAF with syngas fuel and biomass reducing agent - Steel Production</v>
          </cell>
          <cell r="H50" t="str">
            <v>[Mton_Steel/y]</v>
          </cell>
        </row>
        <row r="51">
          <cell r="A51" t="str">
            <v>IFE01_01</v>
          </cell>
          <cell r="B51" t="str">
            <v>Industrie</v>
          </cell>
          <cell r="C51" t="str">
            <v>Final</v>
          </cell>
          <cell r="D51" t="str">
            <v>Industry</v>
          </cell>
          <cell r="E51" t="str">
            <v>Fertilizers</v>
          </cell>
          <cell r="F51" t="str">
            <v>Nitric Acid production - Fertilizers Industry</v>
          </cell>
          <cell r="G51" t="str">
            <v>Nitric Acid production from Ammonia -Fertilizers</v>
          </cell>
          <cell r="H51" t="str">
            <v>[Mton_AN]</v>
          </cell>
        </row>
        <row r="52">
          <cell r="A52" t="str">
            <v>IFE02_01</v>
          </cell>
          <cell r="B52" t="str">
            <v>Industrie</v>
          </cell>
          <cell r="C52" t="str">
            <v>Final</v>
          </cell>
          <cell r="D52" t="str">
            <v>Industry</v>
          </cell>
          <cell r="E52" t="str">
            <v>Fertilizers</v>
          </cell>
          <cell r="F52" t="str">
            <v>Urea production - Fertilizers Industry</v>
          </cell>
          <cell r="G52" t="str">
            <v>Urea production from Ammonia - Fertilizers</v>
          </cell>
          <cell r="H52" t="str">
            <v>[Mton_Urea]</v>
          </cell>
        </row>
        <row r="53">
          <cell r="A53" t="str">
            <v>IFE02_02</v>
          </cell>
          <cell r="B53" t="str">
            <v>Industrie</v>
          </cell>
          <cell r="C53" t="str">
            <v>Final</v>
          </cell>
          <cell r="D53" t="str">
            <v>Industry</v>
          </cell>
          <cell r="E53" t="str">
            <v>Fertilizers</v>
          </cell>
          <cell r="F53" t="str">
            <v>Urea production - Fertilizers Industry</v>
          </cell>
          <cell r="G53" t="str">
            <v>Urea production from Ammonia and CCUS - Fertilizers</v>
          </cell>
          <cell r="H53" t="str">
            <v>[Mton_Urea]</v>
          </cell>
        </row>
        <row r="54">
          <cell r="A54" t="str">
            <v>IFE03_01</v>
          </cell>
          <cell r="B54" t="str">
            <v>Industrie</v>
          </cell>
          <cell r="C54" t="str">
            <v>Final</v>
          </cell>
          <cell r="D54" t="str">
            <v>Industry</v>
          </cell>
          <cell r="E54" t="str">
            <v>Fertilizers</v>
          </cell>
          <cell r="F54" t="str">
            <v>Other Ammonia based fertilizers - Fertilizers Industry</v>
          </cell>
          <cell r="G54" t="str">
            <v>Ammonia demand for other fertilizers - Fertilizers</v>
          </cell>
          <cell r="H54" t="str">
            <v>[Mton_NH3]</v>
          </cell>
        </row>
        <row r="55">
          <cell r="A55" t="str">
            <v>ICH01_01</v>
          </cell>
          <cell r="B55" t="str">
            <v>Industrie</v>
          </cell>
          <cell r="C55" t="str">
            <v>Final</v>
          </cell>
          <cell r="D55" t="str">
            <v>Industry</v>
          </cell>
          <cell r="E55" t="str">
            <v>Chemicals</v>
          </cell>
          <cell r="F55" t="str">
            <v>Ethylene production - Chemical Industry</v>
          </cell>
          <cell r="G55" t="str">
            <v>Existing naphtha steam cracker - Petrochemical industry</v>
          </cell>
          <cell r="H55" t="str">
            <v>[Mton_Ey/y]</v>
          </cell>
        </row>
        <row r="56">
          <cell r="A56" t="str">
            <v>ICH01_02</v>
          </cell>
          <cell r="B56" t="str">
            <v>Industrie</v>
          </cell>
          <cell r="C56" t="str">
            <v>Final</v>
          </cell>
          <cell r="D56" t="str">
            <v>Industry</v>
          </cell>
          <cell r="E56" t="str">
            <v>Chemicals</v>
          </cell>
          <cell r="F56" t="str">
            <v>Ethylene production - Chemical Industry</v>
          </cell>
          <cell r="G56" t="str">
            <v>Existing naphtha steam cracker wCCUS (MEA postcombustion) - Petrochemical industry</v>
          </cell>
          <cell r="H56" t="str">
            <v>[Mton_Ey/y]</v>
          </cell>
        </row>
        <row r="57">
          <cell r="A57" t="str">
            <v>ICH01_03</v>
          </cell>
          <cell r="B57" t="str">
            <v>Industrie</v>
          </cell>
          <cell r="C57" t="str">
            <v>Final</v>
          </cell>
          <cell r="D57" t="str">
            <v>Industry</v>
          </cell>
          <cell r="E57" t="str">
            <v>Chemicals</v>
          </cell>
          <cell r="F57" t="str">
            <v>Ethylene production - Chemical Industry</v>
          </cell>
          <cell r="G57" t="str">
            <v>Existing bio-naphtha steam cracker wCCUS (MEA postcombustion) - Petrochemical industry</v>
          </cell>
          <cell r="H57" t="str">
            <v>[Mton_Ey/y]</v>
          </cell>
        </row>
        <row r="58">
          <cell r="A58" t="str">
            <v>ICH01_04</v>
          </cell>
          <cell r="B58" t="str">
            <v>Industrie</v>
          </cell>
          <cell r="C58" t="str">
            <v>Final</v>
          </cell>
          <cell r="D58" t="str">
            <v>Industry</v>
          </cell>
          <cell r="E58" t="str">
            <v>Chemicals</v>
          </cell>
          <cell r="F58" t="str">
            <v>Ethylene production - Chemical Industry</v>
          </cell>
          <cell r="G58" t="str">
            <v>Existing syn-naphtha steam cracker wCCUS (MEA postcombustion) - Petrochemical industry</v>
          </cell>
          <cell r="H58" t="str">
            <v>[Mton_Ey/y]</v>
          </cell>
        </row>
        <row r="59">
          <cell r="A59" t="str">
            <v>ICH01_05</v>
          </cell>
          <cell r="B59" t="str">
            <v>Industrie</v>
          </cell>
          <cell r="C59" t="str">
            <v>Final</v>
          </cell>
          <cell r="D59" t="str">
            <v>Industry</v>
          </cell>
          <cell r="E59" t="str">
            <v>Chemicals</v>
          </cell>
          <cell r="F59" t="str">
            <v>Ethylene production - Chemical Industry</v>
          </cell>
          <cell r="G59" t="str">
            <v>Electrified naphtha steam cracker - Petrochemical industry</v>
          </cell>
          <cell r="H59" t="str">
            <v>[Mton_Ey/y]</v>
          </cell>
        </row>
        <row r="60">
          <cell r="A60" t="str">
            <v>ICH01_06</v>
          </cell>
          <cell r="B60" t="str">
            <v>Industrie</v>
          </cell>
          <cell r="C60" t="str">
            <v>Final</v>
          </cell>
          <cell r="D60" t="str">
            <v>Industry</v>
          </cell>
          <cell r="E60" t="str">
            <v>Chemicals</v>
          </cell>
          <cell r="F60" t="str">
            <v>Ethylene production - Chemical Industry</v>
          </cell>
          <cell r="G60" t="str">
            <v>Electrified bio-naphtha steam cracker - Petrochemical industry</v>
          </cell>
          <cell r="H60" t="str">
            <v>[Mton_Ey/y]</v>
          </cell>
        </row>
        <row r="61">
          <cell r="A61" t="str">
            <v>ICH01_07</v>
          </cell>
          <cell r="B61" t="str">
            <v>Industrie</v>
          </cell>
          <cell r="C61" t="str">
            <v>Final</v>
          </cell>
          <cell r="D61" t="str">
            <v>Industry</v>
          </cell>
          <cell r="E61" t="str">
            <v>Chemicals</v>
          </cell>
          <cell r="F61" t="str">
            <v>Ethylene production - Chemical Industry</v>
          </cell>
          <cell r="G61" t="str">
            <v>Electrified syn-naphtha steam cracker - Petrochemical industry</v>
          </cell>
          <cell r="H61" t="str">
            <v>[Mton_Ey/y]</v>
          </cell>
        </row>
        <row r="62">
          <cell r="A62" t="str">
            <v>ICH01_08</v>
          </cell>
          <cell r="B62" t="str">
            <v>Industrie</v>
          </cell>
          <cell r="C62" t="str">
            <v>Final</v>
          </cell>
          <cell r="D62" t="str">
            <v>Industry</v>
          </cell>
          <cell r="E62" t="str">
            <v>Chemicals</v>
          </cell>
          <cell r="F62" t="str">
            <v>Ethylene production - Chemical Industry</v>
          </cell>
          <cell r="G62" t="str">
            <v>Hydrogen fueled naphtha steam cracker - Petrochemical industry</v>
          </cell>
          <cell r="H62" t="str">
            <v>[Mton_Ey/y]</v>
          </cell>
        </row>
        <row r="63">
          <cell r="A63" t="str">
            <v>ICH01_09</v>
          </cell>
          <cell r="B63" t="str">
            <v>Industrie</v>
          </cell>
          <cell r="C63" t="str">
            <v>Final</v>
          </cell>
          <cell r="D63" t="str">
            <v>Industry</v>
          </cell>
          <cell r="E63" t="str">
            <v>Chemicals</v>
          </cell>
          <cell r="F63" t="str">
            <v>Ethylene production - Chemical Industry</v>
          </cell>
          <cell r="G63" t="str">
            <v>Hydrogen fueled bio-naphtha steam cracker - Petrochemical industry</v>
          </cell>
          <cell r="H63" t="str">
            <v>[Mton_Ey/y]</v>
          </cell>
        </row>
        <row r="64">
          <cell r="A64" t="str">
            <v>ICH01_10</v>
          </cell>
          <cell r="B64" t="str">
            <v>Industrie</v>
          </cell>
          <cell r="C64" t="str">
            <v>Final</v>
          </cell>
          <cell r="D64" t="str">
            <v>Industry</v>
          </cell>
          <cell r="E64" t="str">
            <v>Chemicals</v>
          </cell>
          <cell r="F64" t="str">
            <v>Ethylene production - Chemical Industry</v>
          </cell>
          <cell r="G64" t="str">
            <v>Hydrogen fueled syn-naphtha steam cracker - Petrochemical industry</v>
          </cell>
          <cell r="H64" t="str">
            <v>[Mton_Ey/y]</v>
          </cell>
        </row>
        <row r="65">
          <cell r="A65" t="str">
            <v>ICH01_11</v>
          </cell>
          <cell r="B65" t="str">
            <v>Industrie</v>
          </cell>
          <cell r="C65" t="str">
            <v>Final</v>
          </cell>
          <cell r="D65" t="str">
            <v>Industry</v>
          </cell>
          <cell r="E65" t="str">
            <v>Chemicals</v>
          </cell>
          <cell r="F65" t="str">
            <v>Ethylene production - Chemical Industry</v>
          </cell>
          <cell r="G65" t="str">
            <v>Ethylene from bioethanol dehydration - Petrochemical industry</v>
          </cell>
          <cell r="H65" t="str">
            <v>[Mton_Ey/y]</v>
          </cell>
        </row>
        <row r="66">
          <cell r="A66" t="str">
            <v>ICH01_12</v>
          </cell>
          <cell r="B66" t="str">
            <v>Industrie</v>
          </cell>
          <cell r="C66" t="str">
            <v>Final</v>
          </cell>
          <cell r="D66" t="str">
            <v>Industry</v>
          </cell>
          <cell r="E66" t="str">
            <v>Chemicals</v>
          </cell>
          <cell r="F66" t="str">
            <v>Propylene production - Chemical Industry</v>
          </cell>
          <cell r="G66" t="str">
            <v>Methanol to olefins - Petrochemical industry</v>
          </cell>
          <cell r="H66" t="str">
            <v>[Mton_Ey/y]</v>
          </cell>
        </row>
        <row r="67">
          <cell r="A67" t="str">
            <v>ICH01_13</v>
          </cell>
          <cell r="B67" t="str">
            <v>Industrie</v>
          </cell>
          <cell r="C67" t="str">
            <v>Final</v>
          </cell>
          <cell r="D67" t="str">
            <v>Industry</v>
          </cell>
          <cell r="E67" t="str">
            <v>Chemicals</v>
          </cell>
          <cell r="F67" t="str">
            <v>Ethylene production - Chemical Industry</v>
          </cell>
          <cell r="G67" t="str">
            <v>Ethylene imports - Petrochemical industry</v>
          </cell>
          <cell r="H67" t="str">
            <v>[Mton_Ey/y]</v>
          </cell>
        </row>
        <row r="68">
          <cell r="A68" t="str">
            <v>ICH01_14</v>
          </cell>
          <cell r="B68" t="str">
            <v>Industrie</v>
          </cell>
          <cell r="C68" t="str">
            <v>Final</v>
          </cell>
          <cell r="D68" t="str">
            <v>Industry</v>
          </cell>
          <cell r="E68" t="str">
            <v>Chemicals</v>
          </cell>
          <cell r="F68" t="str">
            <v>Propylene production - Chemical Industry</v>
          </cell>
          <cell r="G68" t="str">
            <v>Propylene from PDH alkenation of LPG - Petrochemicals</v>
          </cell>
          <cell r="H68" t="str">
            <v>[Mton_Py/y]</v>
          </cell>
        </row>
        <row r="69">
          <cell r="A69" t="str">
            <v>ICH01_15</v>
          </cell>
          <cell r="B69" t="str">
            <v>Industrie</v>
          </cell>
          <cell r="C69" t="str">
            <v>Final</v>
          </cell>
          <cell r="D69" t="str">
            <v>Industry</v>
          </cell>
          <cell r="E69" t="str">
            <v>Chemicals</v>
          </cell>
          <cell r="F69" t="str">
            <v>Propylene production - Chemical Industry</v>
          </cell>
          <cell r="G69" t="str">
            <v>Propylene from ethanol dehydration, ethene dimerization and metathesis - Petrochemicals</v>
          </cell>
          <cell r="H69" t="str">
            <v>[Mton_Py/y]</v>
          </cell>
        </row>
        <row r="70">
          <cell r="A70" t="str">
            <v>ICH01_16</v>
          </cell>
          <cell r="B70" t="str">
            <v>Industrie</v>
          </cell>
          <cell r="C70" t="str">
            <v>Final</v>
          </cell>
          <cell r="D70" t="str">
            <v>Industry</v>
          </cell>
          <cell r="E70" t="str">
            <v>Chemicals</v>
          </cell>
          <cell r="F70" t="str">
            <v>Propylene production - Chemical Industry</v>
          </cell>
          <cell r="G70" t="str">
            <v>Propylene imports - Petrochemical industry</v>
          </cell>
          <cell r="H70" t="str">
            <v>[Mton_Py/y]</v>
          </cell>
        </row>
        <row r="71">
          <cell r="A71" t="str">
            <v>ICH01_17</v>
          </cell>
          <cell r="B71" t="str">
            <v>Industrie</v>
          </cell>
          <cell r="C71" t="str">
            <v>Final</v>
          </cell>
          <cell r="D71" t="str">
            <v>Industry</v>
          </cell>
          <cell r="E71" t="str">
            <v>Chemicals</v>
          </cell>
          <cell r="F71" t="str">
            <v>Butadiene production - Chemical Industry</v>
          </cell>
          <cell r="G71" t="str">
            <v>Butadiene imports - Petrochemical industry</v>
          </cell>
          <cell r="H71" t="str">
            <v>[Mton_Butadiene/y]</v>
          </cell>
        </row>
        <row r="72">
          <cell r="A72" t="str">
            <v>ICH01_29</v>
          </cell>
          <cell r="B72" t="str">
            <v>Industrie</v>
          </cell>
          <cell r="C72" t="str">
            <v>Final</v>
          </cell>
          <cell r="D72" t="str">
            <v>Industry</v>
          </cell>
          <cell r="E72" t="str">
            <v>Chemicals</v>
          </cell>
          <cell r="F72" t="str">
            <v>Ethylene production - Chemical Industry</v>
          </cell>
          <cell r="G72" t="str">
            <v>Existing naphtha steam cracker with 10% pyrolysis oil blending - Petrochemical industry</v>
          </cell>
          <cell r="H72" t="str">
            <v>[Mton_Ey/y]</v>
          </cell>
        </row>
        <row r="73">
          <cell r="A73" t="str">
            <v>ICH01_30</v>
          </cell>
          <cell r="B73" t="str">
            <v>Industrie</v>
          </cell>
          <cell r="C73" t="str">
            <v>Final</v>
          </cell>
          <cell r="D73" t="str">
            <v>Industry</v>
          </cell>
          <cell r="E73" t="str">
            <v>Chemicals</v>
          </cell>
          <cell r="F73" t="str">
            <v>Ethylene production - Chemical Industry</v>
          </cell>
          <cell r="G73" t="str">
            <v>Existing naphtha steam cracker with 10% pyrolysis oil blending and CCUS - Petrochemical industry</v>
          </cell>
          <cell r="H73" t="str">
            <v>[Mton_Ey/y]</v>
          </cell>
        </row>
        <row r="74">
          <cell r="A74" t="str">
            <v>ICH01_37</v>
          </cell>
          <cell r="B74" t="str">
            <v>Industrie</v>
          </cell>
          <cell r="C74" t="str">
            <v>Final</v>
          </cell>
          <cell r="D74" t="str">
            <v>Industry</v>
          </cell>
          <cell r="E74" t="str">
            <v>Chemicals</v>
          </cell>
          <cell r="F74" t="str">
            <v>BTX aromatics production - Chemical Industry</v>
          </cell>
          <cell r="G74" t="str">
            <v>Methanol to aromatics</v>
          </cell>
          <cell r="H74" t="str">
            <v>[Mton_BTX/y]</v>
          </cell>
        </row>
        <row r="75">
          <cell r="A75" t="str">
            <v>ICH01_38</v>
          </cell>
          <cell r="B75" t="str">
            <v>Industrie</v>
          </cell>
          <cell r="C75" t="str">
            <v>Final</v>
          </cell>
          <cell r="D75" t="str">
            <v>Industry</v>
          </cell>
          <cell r="E75" t="str">
            <v>Chemicals</v>
          </cell>
          <cell r="F75" t="str">
            <v>BTX aromatics production - Chemical Industry</v>
          </cell>
          <cell r="G75" t="str">
            <v>Biomass to aromatics</v>
          </cell>
          <cell r="H75" t="str">
            <v>[Mton_BTX/y]</v>
          </cell>
        </row>
        <row r="76">
          <cell r="A76" t="str">
            <v>ICH01_39</v>
          </cell>
          <cell r="B76" t="str">
            <v>Industrie</v>
          </cell>
          <cell r="C76" t="str">
            <v>Primary</v>
          </cell>
          <cell r="D76" t="str">
            <v>Material</v>
          </cell>
          <cell r="E76" t="str">
            <v>Chemicals</v>
          </cell>
          <cell r="F76" t="str">
            <v>BTX aromatics production - Chemical Industry</v>
          </cell>
          <cell r="G76" t="str">
            <v>Imported aromatics</v>
          </cell>
          <cell r="H76" t="str">
            <v>[Mton_BTX/y]</v>
          </cell>
        </row>
        <row r="77">
          <cell r="A77" t="str">
            <v>ICL01_01</v>
          </cell>
          <cell r="B77" t="str">
            <v>Industrie</v>
          </cell>
          <cell r="C77" t="str">
            <v>Final</v>
          </cell>
          <cell r="D77" t="str">
            <v>Industry</v>
          </cell>
          <cell r="E77" t="str">
            <v>Chemicals</v>
          </cell>
          <cell r="F77" t="str">
            <v>Chlorine production - Chemical Industry</v>
          </cell>
          <cell r="G77" t="str">
            <v>Chlor - alkali electrolysis - Chlorine production</v>
          </cell>
          <cell r="H77" t="str">
            <v>[Mton_Cl2/y]</v>
          </cell>
        </row>
        <row r="78">
          <cell r="A78" t="str">
            <v>IOC01_01</v>
          </cell>
          <cell r="B78" t="str">
            <v>Industrie</v>
          </cell>
          <cell r="C78" t="str">
            <v>Final</v>
          </cell>
          <cell r="D78" t="str">
            <v>Industry</v>
          </cell>
          <cell r="E78" t="str">
            <v>Chemicals</v>
          </cell>
          <cell r="F78" t="str">
            <v>Other ETS chemicals - Chemical Industry</v>
          </cell>
          <cell r="G78" t="str">
            <v>Reference remaining chemicals - Other ETS chemicals</v>
          </cell>
          <cell r="H78" t="str">
            <v>[Idx_2020/y]</v>
          </cell>
        </row>
        <row r="79">
          <cell r="A79" t="str">
            <v>IOC01_02</v>
          </cell>
          <cell r="B79" t="str">
            <v>Industrie</v>
          </cell>
          <cell r="C79" t="str">
            <v>Final</v>
          </cell>
          <cell r="D79" t="str">
            <v>Industry</v>
          </cell>
          <cell r="E79" t="str">
            <v>Chemicals</v>
          </cell>
          <cell r="F79" t="str">
            <v>Other ETS chemicals - Chemical Industry</v>
          </cell>
          <cell r="G79" t="str">
            <v>Improved remaining chemicals (bio feedstock) - Other ETS chemicals</v>
          </cell>
          <cell r="H79" t="str">
            <v>[Idx_2020/y]</v>
          </cell>
        </row>
        <row r="80">
          <cell r="A80" t="str">
            <v>IOC01_03</v>
          </cell>
          <cell r="B80" t="str">
            <v>Industrie</v>
          </cell>
          <cell r="C80" t="str">
            <v>Final</v>
          </cell>
          <cell r="D80" t="str">
            <v>Industry</v>
          </cell>
          <cell r="E80" t="str">
            <v>Chemicals</v>
          </cell>
          <cell r="F80" t="str">
            <v>Other ETS chemicals - Chemical Industry</v>
          </cell>
          <cell r="G80" t="str">
            <v>Improved remaining chemicals (syn feedstock) - Other ETS chemicals</v>
          </cell>
          <cell r="H80" t="str">
            <v>[Idx_2020/y]</v>
          </cell>
        </row>
        <row r="81">
          <cell r="A81" t="str">
            <v>IGS01_01</v>
          </cell>
          <cell r="B81" t="str">
            <v>Industrie</v>
          </cell>
          <cell r="C81" t="str">
            <v>Final</v>
          </cell>
          <cell r="D81" t="str">
            <v>Industry</v>
          </cell>
          <cell r="E81" t="str">
            <v>Other Industry ETS</v>
          </cell>
          <cell r="F81" t="str">
            <v>Glass production - ETS Industry</v>
          </cell>
          <cell r="G81" t="str">
            <v>Conventional furnaces + post-melting  - Glass production</v>
          </cell>
          <cell r="H81" t="str">
            <v>[Mton_Glass/y]</v>
          </cell>
        </row>
        <row r="82">
          <cell r="A82" t="str">
            <v>IGS01_02</v>
          </cell>
          <cell r="B82" t="str">
            <v>Industrie</v>
          </cell>
          <cell r="C82" t="str">
            <v>Final</v>
          </cell>
          <cell r="D82" t="str">
            <v>Industry</v>
          </cell>
          <cell r="E82" t="str">
            <v>Other Industry ETS</v>
          </cell>
          <cell r="F82" t="str">
            <v>Glass production - ETS Industry</v>
          </cell>
          <cell r="G82" t="str">
            <v>Efficient furnaces + post-melting  - Glass production</v>
          </cell>
          <cell r="H82" t="str">
            <v>[Mton_Glass/y]</v>
          </cell>
        </row>
        <row r="83">
          <cell r="A83" t="str">
            <v>IGS01_03</v>
          </cell>
          <cell r="B83" t="str">
            <v>Industrie</v>
          </cell>
          <cell r="C83" t="str">
            <v>Final</v>
          </cell>
          <cell r="D83" t="str">
            <v>Industry</v>
          </cell>
          <cell r="E83" t="str">
            <v>Other Industry ETS</v>
          </cell>
          <cell r="F83" t="str">
            <v>Glass production - ETS Industry</v>
          </cell>
          <cell r="G83" t="str">
            <v>Electric cold-top furnaces + post-melting  - Glass production</v>
          </cell>
          <cell r="H83" t="str">
            <v>[Mton_Glass/y]</v>
          </cell>
        </row>
        <row r="84">
          <cell r="A84" t="str">
            <v>ICS01_01</v>
          </cell>
          <cell r="B84" t="str">
            <v>Industrie</v>
          </cell>
          <cell r="C84" t="str">
            <v>Final</v>
          </cell>
          <cell r="D84" t="str">
            <v>Industry</v>
          </cell>
          <cell r="E84" t="str">
            <v>Other Industry ETS</v>
          </cell>
          <cell r="F84" t="str">
            <v>Ceramics production -ETS Industry</v>
          </cell>
          <cell r="G84" t="str">
            <v>Conventional kilns + preparation, drying, treatment  - Ceramics production</v>
          </cell>
          <cell r="H84" t="str">
            <v>[Mton_Ceramic/y]</v>
          </cell>
        </row>
        <row r="85">
          <cell r="A85" t="str">
            <v>ICS01_02</v>
          </cell>
          <cell r="B85" t="str">
            <v>Industrie</v>
          </cell>
          <cell r="C85" t="str">
            <v>Final</v>
          </cell>
          <cell r="D85" t="str">
            <v>Industry</v>
          </cell>
          <cell r="E85" t="str">
            <v>Other Industry ETS</v>
          </cell>
          <cell r="F85" t="str">
            <v>Ceramics production -ETS Industry</v>
          </cell>
          <cell r="G85" t="str">
            <v>Electric kilns + preparation, drying, treatment - Ceramics production</v>
          </cell>
          <cell r="H85" t="str">
            <v>[Mton_Ceramic/y]</v>
          </cell>
        </row>
        <row r="86">
          <cell r="A86" t="str">
            <v>IPP01_01</v>
          </cell>
          <cell r="B86" t="str">
            <v>Industrie</v>
          </cell>
          <cell r="C86" t="str">
            <v>Final</v>
          </cell>
          <cell r="D86" t="str">
            <v>Industry</v>
          </cell>
          <cell r="E86" t="str">
            <v>Other Industry ETS</v>
          </cell>
          <cell r="F86" t="str">
            <v>Paper production - ETS Industry</v>
          </cell>
          <cell r="G86" t="str">
            <v>Conventional paper milling - Paper and board production</v>
          </cell>
          <cell r="H86" t="str">
            <v>[Mton_Paper/y]</v>
          </cell>
        </row>
        <row r="87">
          <cell r="A87" t="str">
            <v>IPP01_02</v>
          </cell>
          <cell r="B87" t="str">
            <v>Industrie</v>
          </cell>
          <cell r="C87" t="str">
            <v>Final</v>
          </cell>
          <cell r="D87" t="str">
            <v>Industry</v>
          </cell>
          <cell r="E87" t="str">
            <v>Other Industry ETS</v>
          </cell>
          <cell r="F87" t="str">
            <v>Paper production - ETS Industry</v>
          </cell>
          <cell r="G87" t="str">
            <v>Compressed refining of paper - Paper and board production</v>
          </cell>
          <cell r="H87" t="str">
            <v>[Mton_Paper/y]</v>
          </cell>
        </row>
        <row r="88">
          <cell r="A88" t="str">
            <v>IPP01_03</v>
          </cell>
          <cell r="B88" t="str">
            <v>Industrie</v>
          </cell>
          <cell r="C88" t="str">
            <v>Final</v>
          </cell>
          <cell r="D88" t="str">
            <v>Industry</v>
          </cell>
          <cell r="E88" t="str">
            <v>Other Industry ETS</v>
          </cell>
          <cell r="F88" t="str">
            <v>Paper production - ETS Industry</v>
          </cell>
          <cell r="G88" t="str">
            <v>Air-laid forming for paper - Paper and board production</v>
          </cell>
          <cell r="H88" t="str">
            <v>[Mton_Paper/y]</v>
          </cell>
        </row>
        <row r="89">
          <cell r="A89" t="str">
            <v>IPP01_04</v>
          </cell>
          <cell r="B89" t="str">
            <v>Industrie</v>
          </cell>
          <cell r="C89" t="str">
            <v>Final</v>
          </cell>
          <cell r="D89" t="str">
            <v>Industry</v>
          </cell>
          <cell r="E89" t="str">
            <v>Other Industry ETS</v>
          </cell>
          <cell r="F89" t="str">
            <v>Board production - ETS Industry</v>
          </cell>
          <cell r="G89" t="str">
            <v>Microwave drying for board - Paper and board production</v>
          </cell>
          <cell r="H89" t="str">
            <v>[Mton_board/y]</v>
          </cell>
        </row>
        <row r="90">
          <cell r="A90" t="str">
            <v>IPP01_05</v>
          </cell>
          <cell r="B90" t="str">
            <v>Industrie</v>
          </cell>
          <cell r="C90" t="str">
            <v>Final</v>
          </cell>
          <cell r="D90" t="str">
            <v>Industry</v>
          </cell>
          <cell r="E90" t="str">
            <v>Other Industry ETS</v>
          </cell>
          <cell r="F90" t="str">
            <v>Board production - ETS Industry</v>
          </cell>
          <cell r="G90" t="str">
            <v>Conventional board milling - Paper and board production</v>
          </cell>
          <cell r="H90" t="str">
            <v>[Mton_board/y]</v>
          </cell>
        </row>
        <row r="91">
          <cell r="A91" t="str">
            <v>IFD01_01</v>
          </cell>
          <cell r="B91" t="str">
            <v>Industrie</v>
          </cell>
          <cell r="C91" t="str">
            <v>Final</v>
          </cell>
          <cell r="D91" t="str">
            <v>Industry</v>
          </cell>
          <cell r="E91" t="str">
            <v>Other Industry non-ETS</v>
          </cell>
          <cell r="F91" t="str">
            <v>Food production - non-ETS Industry</v>
          </cell>
          <cell r="G91" t="str">
            <v>Reference food processes - Food industry</v>
          </cell>
          <cell r="H91" t="str">
            <v>[Idx_2020/y]</v>
          </cell>
        </row>
        <row r="92">
          <cell r="A92" t="str">
            <v>IFD01_02</v>
          </cell>
          <cell r="B92" t="str">
            <v>Industrie</v>
          </cell>
          <cell r="C92" t="str">
            <v>Final</v>
          </cell>
          <cell r="D92" t="str">
            <v>Industry</v>
          </cell>
          <cell r="E92" t="str">
            <v>Other Industry non-ETS</v>
          </cell>
          <cell r="F92" t="str">
            <v>Food production - non-ETS Industry</v>
          </cell>
          <cell r="G92" t="str">
            <v>Improved food processes - Food industry</v>
          </cell>
          <cell r="H92" t="str">
            <v>[Idx_2020/y]</v>
          </cell>
        </row>
        <row r="93">
          <cell r="A93" t="str">
            <v>IOE01_01</v>
          </cell>
          <cell r="B93" t="str">
            <v>Industrie</v>
          </cell>
          <cell r="C93" t="str">
            <v>Final</v>
          </cell>
          <cell r="D93" t="str">
            <v>Industry</v>
          </cell>
          <cell r="E93" t="str">
            <v>Other Industry ETS</v>
          </cell>
          <cell r="F93" t="str">
            <v>Other ETS - Industry</v>
          </cell>
          <cell r="G93" t="str">
            <v>Reference other ETS industry - Other ETS Industry</v>
          </cell>
          <cell r="H93" t="str">
            <v>[Idx_2020/y]</v>
          </cell>
        </row>
        <row r="94">
          <cell r="A94" t="str">
            <v>IOE01_02</v>
          </cell>
          <cell r="B94" t="str">
            <v>Industrie</v>
          </cell>
          <cell r="C94" t="str">
            <v>Final</v>
          </cell>
          <cell r="D94" t="str">
            <v>Industry</v>
          </cell>
          <cell r="E94" t="str">
            <v>Other Industry ETS</v>
          </cell>
          <cell r="F94" t="str">
            <v>Other ETS - Industry</v>
          </cell>
          <cell r="G94" t="str">
            <v>Improved other ETS industry - Other ETS Industry</v>
          </cell>
          <cell r="H94" t="str">
            <v>[Idx_2020/y]</v>
          </cell>
        </row>
        <row r="95">
          <cell r="A95" t="str">
            <v>ION01_01</v>
          </cell>
          <cell r="B95" t="str">
            <v>Industrie</v>
          </cell>
          <cell r="C95" t="str">
            <v>Final</v>
          </cell>
          <cell r="D95" t="str">
            <v>Industry</v>
          </cell>
          <cell r="E95" t="str">
            <v>Other Industry non-ETS</v>
          </cell>
          <cell r="F95" t="str">
            <v>Other non-ETS - Industry</v>
          </cell>
          <cell r="G95" t="str">
            <v>Reference other non-ETS industry - Other non-ETS Industry</v>
          </cell>
          <cell r="H95" t="str">
            <v>[Idx_2020/y]</v>
          </cell>
        </row>
        <row r="96">
          <cell r="A96" t="str">
            <v>ION01_02</v>
          </cell>
          <cell r="B96" t="str">
            <v>Industrie</v>
          </cell>
          <cell r="C96" t="str">
            <v>Final</v>
          </cell>
          <cell r="D96" t="str">
            <v>Industry</v>
          </cell>
          <cell r="E96" t="str">
            <v>Other Industry non-ETS</v>
          </cell>
          <cell r="F96" t="str">
            <v>Other non-ETS - Industry</v>
          </cell>
          <cell r="G96" t="str">
            <v>Improved other non-ETS industry (bio feedstock) - Other non-ETS Industry</v>
          </cell>
          <cell r="H96" t="str">
            <v>[Idx_2020/y]</v>
          </cell>
        </row>
        <row r="97">
          <cell r="A97" t="str">
            <v>ION01_03</v>
          </cell>
          <cell r="B97" t="str">
            <v>Industrie</v>
          </cell>
          <cell r="C97" t="str">
            <v>Final</v>
          </cell>
          <cell r="D97" t="str">
            <v>Industry</v>
          </cell>
          <cell r="E97" t="str">
            <v>Other Industry non-ETS</v>
          </cell>
          <cell r="F97" t="str">
            <v>Other non-ETS - Industry</v>
          </cell>
          <cell r="G97" t="str">
            <v>Improved other non-ETS industry (syn feedstock) - Other non-ETS Industry</v>
          </cell>
          <cell r="H97" t="str">
            <v>[Idx_2020/y]</v>
          </cell>
        </row>
        <row r="98">
          <cell r="A98" t="str">
            <v>IMM01_01</v>
          </cell>
          <cell r="B98" t="str">
            <v>Mobiliteit</v>
          </cell>
          <cell r="C98" t="str">
            <v>Final</v>
          </cell>
          <cell r="D98" t="str">
            <v>Industry</v>
          </cell>
          <cell r="E98" t="str">
            <v>Machinery</v>
          </cell>
          <cell r="F98" t="str">
            <v>Machinery - Industry</v>
          </cell>
          <cell r="G98" t="str">
            <v>Standard Machinery - Industry</v>
          </cell>
          <cell r="H98" t="str">
            <v>[PJ/y]</v>
          </cell>
        </row>
        <row r="99">
          <cell r="A99" t="str">
            <v>IMM01_02</v>
          </cell>
          <cell r="B99" t="str">
            <v>Mobiliteit</v>
          </cell>
          <cell r="C99" t="str">
            <v>Final</v>
          </cell>
          <cell r="D99" t="str">
            <v>Industry</v>
          </cell>
          <cell r="E99" t="str">
            <v>Machinery</v>
          </cell>
          <cell r="F99" t="str">
            <v>Machinery - Industry</v>
          </cell>
          <cell r="G99" t="str">
            <v>Hybrid Machinery - Industry</v>
          </cell>
          <cell r="H99" t="str">
            <v>[PJ/y]</v>
          </cell>
        </row>
        <row r="100">
          <cell r="A100" t="str">
            <v>IMM01_03</v>
          </cell>
          <cell r="B100" t="str">
            <v>Mobiliteit</v>
          </cell>
          <cell r="C100" t="str">
            <v>Final</v>
          </cell>
          <cell r="D100" t="str">
            <v>Industry</v>
          </cell>
          <cell r="E100" t="str">
            <v>Machinery</v>
          </cell>
          <cell r="F100" t="str">
            <v>Machinery - Industry</v>
          </cell>
          <cell r="G100" t="str">
            <v>Electric Machinery - Industry</v>
          </cell>
          <cell r="H100" t="str">
            <v>[PJ/y]</v>
          </cell>
        </row>
        <row r="101">
          <cell r="A101" t="str">
            <v>WAI01_04</v>
          </cell>
          <cell r="B101" t="str">
            <v>Industrie</v>
          </cell>
          <cell r="C101" t="str">
            <v>Final</v>
          </cell>
          <cell r="D101" t="str">
            <v>Waste Disposal</v>
          </cell>
          <cell r="E101" t="str">
            <v>Municipal Waste</v>
          </cell>
          <cell r="F101" t="str">
            <v>Waste Management</v>
          </cell>
          <cell r="G101" t="str">
            <v>CHP Waste - Waste Management</v>
          </cell>
          <cell r="H101" t="str">
            <v>[GW]</v>
          </cell>
        </row>
        <row r="102">
          <cell r="A102" t="str">
            <v>WAI01_05</v>
          </cell>
          <cell r="B102" t="str">
            <v>Industrie</v>
          </cell>
          <cell r="C102" t="str">
            <v>Final</v>
          </cell>
          <cell r="D102" t="str">
            <v>Waste Disposal</v>
          </cell>
          <cell r="E102" t="str">
            <v>Municipal Waste</v>
          </cell>
          <cell r="F102" t="str">
            <v>Waste Management</v>
          </cell>
          <cell r="G102" t="str">
            <v>CHP Waste wCCS - Waste Management</v>
          </cell>
          <cell r="H102" t="str">
            <v>[GW]</v>
          </cell>
        </row>
        <row r="103">
          <cell r="A103" t="str">
            <v>WAI01_10</v>
          </cell>
          <cell r="B103" t="str">
            <v>Industrie</v>
          </cell>
          <cell r="C103" t="str">
            <v>Final</v>
          </cell>
          <cell r="D103" t="str">
            <v>Waste Disposal</v>
          </cell>
          <cell r="E103" t="str">
            <v>Municipal Waste</v>
          </cell>
          <cell r="F103" t="str">
            <v>Waste Management</v>
          </cell>
          <cell r="G103" t="str">
            <v>Gasification of plastic waste to syngas - Waste Management</v>
          </cell>
          <cell r="H103" t="str">
            <v>[Mton_Waste/y]</v>
          </cell>
        </row>
        <row r="104">
          <cell r="A104" t="str">
            <v>WAI01_11</v>
          </cell>
          <cell r="B104" t="str">
            <v>Industrie</v>
          </cell>
          <cell r="C104" t="str">
            <v>Final</v>
          </cell>
          <cell r="D104" t="str">
            <v>Waste Disposal</v>
          </cell>
          <cell r="E104" t="str">
            <v>Municipal Waste</v>
          </cell>
          <cell r="F104" t="str">
            <v>Waste Management</v>
          </cell>
          <cell r="G104" t="str">
            <v>Pyrolysis of plastic waste to naphtha - Waste Management</v>
          </cell>
          <cell r="H104" t="str">
            <v>[Mton_Waste/y]</v>
          </cell>
        </row>
        <row r="105">
          <cell r="A105" t="str">
            <v>WAI01_12</v>
          </cell>
          <cell r="B105" t="str">
            <v>Industrie</v>
          </cell>
          <cell r="C105" t="str">
            <v>Final</v>
          </cell>
          <cell r="D105" t="str">
            <v>Waste Disposal</v>
          </cell>
          <cell r="E105" t="str">
            <v>Municipal Waste</v>
          </cell>
          <cell r="F105" t="str">
            <v>Waste Management</v>
          </cell>
          <cell r="G105" t="str">
            <v>Integrated hydropyrolysis of plastic waste</v>
          </cell>
          <cell r="H105" t="str">
            <v>[Mton_Waste/y]</v>
          </cell>
        </row>
        <row r="106">
          <cell r="A106" t="str">
            <v>WAI01_13</v>
          </cell>
          <cell r="B106" t="str">
            <v>Industrie</v>
          </cell>
          <cell r="C106" t="str">
            <v>Final</v>
          </cell>
          <cell r="D106" t="str">
            <v>Waste Disposal</v>
          </cell>
          <cell r="E106" t="str">
            <v>Municipal Waste</v>
          </cell>
          <cell r="F106" t="str">
            <v>Waste Management</v>
          </cell>
          <cell r="G106" t="str">
            <v>Refurbishment, mechanical recycling, and demand reduction of plastics - Waste Management</v>
          </cell>
          <cell r="H106" t="str">
            <v>[Mton_Waste/y]</v>
          </cell>
        </row>
        <row r="107">
          <cell r="A107" t="str">
            <v>TRD01_01</v>
          </cell>
          <cell r="B107" t="str">
            <v>Mobiliteit</v>
          </cell>
          <cell r="C107" t="str">
            <v>Final</v>
          </cell>
          <cell r="D107" t="str">
            <v>Transport</v>
          </cell>
          <cell r="E107" t="str">
            <v>Road</v>
          </cell>
          <cell r="F107" t="str">
            <v>Motorcycles</v>
          </cell>
          <cell r="G107" t="str">
            <v>ICE Vehicle - Motorcycle</v>
          </cell>
          <cell r="H107" t="str">
            <v>[Mvehicles]</v>
          </cell>
        </row>
        <row r="108">
          <cell r="A108" t="str">
            <v>TRD01_02</v>
          </cell>
          <cell r="B108" t="str">
            <v>Mobiliteit</v>
          </cell>
          <cell r="C108" t="str">
            <v>Final</v>
          </cell>
          <cell r="D108" t="str">
            <v>Transport</v>
          </cell>
          <cell r="E108" t="str">
            <v>Road</v>
          </cell>
          <cell r="F108" t="str">
            <v>Motorcycles</v>
          </cell>
          <cell r="G108" t="str">
            <v>Electric Battery Vehicle - Motorcycle</v>
          </cell>
          <cell r="H108" t="str">
            <v>[Mvehicles]</v>
          </cell>
        </row>
        <row r="109">
          <cell r="A109" t="str">
            <v>TRC01_01</v>
          </cell>
          <cell r="B109" t="str">
            <v>Mobiliteit</v>
          </cell>
          <cell r="C109" t="str">
            <v>Final</v>
          </cell>
          <cell r="D109" t="str">
            <v>Transport</v>
          </cell>
          <cell r="E109" t="str">
            <v>Road</v>
          </cell>
          <cell r="F109" t="str">
            <v>Passenger Cars</v>
          </cell>
          <cell r="G109" t="str">
            <v>ICE 2010 norm Vehicle - Cars</v>
          </cell>
          <cell r="H109" t="str">
            <v>[Mvehicles]</v>
          </cell>
        </row>
        <row r="110">
          <cell r="A110" t="str">
            <v>TRC01_02</v>
          </cell>
          <cell r="B110" t="str">
            <v>Mobiliteit</v>
          </cell>
          <cell r="C110" t="str">
            <v>Final</v>
          </cell>
          <cell r="D110" t="str">
            <v>Transport</v>
          </cell>
          <cell r="E110" t="str">
            <v>Road</v>
          </cell>
          <cell r="F110" t="str">
            <v>Passenger Cars</v>
          </cell>
          <cell r="G110" t="str">
            <v>ICE efficient Vehicle - Cars</v>
          </cell>
          <cell r="H110" t="str">
            <v>[Mvehicles]</v>
          </cell>
        </row>
        <row r="111">
          <cell r="A111" t="str">
            <v>TRC01_03</v>
          </cell>
          <cell r="B111" t="str">
            <v>Mobiliteit</v>
          </cell>
          <cell r="C111" t="str">
            <v>Final</v>
          </cell>
          <cell r="D111" t="str">
            <v>Transport</v>
          </cell>
          <cell r="E111" t="str">
            <v>Road</v>
          </cell>
          <cell r="F111" t="str">
            <v>Passenger Cars</v>
          </cell>
          <cell r="G111" t="str">
            <v>ICE Bio Diesel Vehicle - Cars</v>
          </cell>
          <cell r="H111" t="str">
            <v>[Mvehicles]</v>
          </cell>
        </row>
        <row r="112">
          <cell r="A112" t="str">
            <v>TRC01_04</v>
          </cell>
          <cell r="B112" t="str">
            <v>Mobiliteit</v>
          </cell>
          <cell r="C112" t="str">
            <v>Final</v>
          </cell>
          <cell r="D112" t="str">
            <v>Transport</v>
          </cell>
          <cell r="E112" t="str">
            <v>Road</v>
          </cell>
          <cell r="F112" t="str">
            <v>Passenger Cars</v>
          </cell>
          <cell r="G112" t="str">
            <v>ICE Syn Diesel Vehicle - Cars</v>
          </cell>
          <cell r="H112" t="str">
            <v>[Mvehicles]</v>
          </cell>
        </row>
        <row r="113">
          <cell r="A113" t="str">
            <v>TRC01_05</v>
          </cell>
          <cell r="B113" t="str">
            <v>Mobiliteit</v>
          </cell>
          <cell r="C113" t="str">
            <v>Final</v>
          </cell>
          <cell r="D113" t="str">
            <v>Transport</v>
          </cell>
          <cell r="E113" t="str">
            <v>Road</v>
          </cell>
          <cell r="F113" t="str">
            <v>Passenger Cars</v>
          </cell>
          <cell r="G113" t="str">
            <v>ICE Hybrid Vehicle - Cars</v>
          </cell>
          <cell r="H113" t="str">
            <v>[Mvehicles]</v>
          </cell>
        </row>
        <row r="114">
          <cell r="A114" t="str">
            <v>TRC01_06</v>
          </cell>
          <cell r="B114" t="str">
            <v>Mobiliteit</v>
          </cell>
          <cell r="C114" t="str">
            <v>Final</v>
          </cell>
          <cell r="D114" t="str">
            <v>Transport</v>
          </cell>
          <cell r="E114" t="str">
            <v>Road</v>
          </cell>
          <cell r="F114" t="str">
            <v>Passenger Cars</v>
          </cell>
          <cell r="G114" t="str">
            <v>ICE Natural Gas Vehicle - Cars</v>
          </cell>
          <cell r="H114" t="str">
            <v>[Mvehicles]</v>
          </cell>
        </row>
        <row r="115">
          <cell r="A115" t="str">
            <v>TRC01_07</v>
          </cell>
          <cell r="B115" t="str">
            <v>Mobiliteit</v>
          </cell>
          <cell r="C115" t="str">
            <v>Final</v>
          </cell>
          <cell r="D115" t="str">
            <v>Transport</v>
          </cell>
          <cell r="E115" t="str">
            <v>Road</v>
          </cell>
          <cell r="F115" t="str">
            <v>Passenger Cars</v>
          </cell>
          <cell r="G115" t="str">
            <v>Plug-In Hybrid Vehicle - Cars</v>
          </cell>
          <cell r="H115" t="str">
            <v>[Mvehicles]</v>
          </cell>
        </row>
        <row r="116">
          <cell r="A116" t="str">
            <v>TRC01_08</v>
          </cell>
          <cell r="B116" t="str">
            <v>Mobiliteit</v>
          </cell>
          <cell r="C116" t="str">
            <v>Final</v>
          </cell>
          <cell r="D116" t="str">
            <v>Transport</v>
          </cell>
          <cell r="E116" t="str">
            <v>Road</v>
          </cell>
          <cell r="F116" t="str">
            <v>Passenger Cars</v>
          </cell>
          <cell r="G116" t="str">
            <v>Electric Battery Vehicle - Cars</v>
          </cell>
          <cell r="H116" t="str">
            <v>[Mvehicles]</v>
          </cell>
        </row>
        <row r="117">
          <cell r="A117" t="str">
            <v>TRC01_09</v>
          </cell>
          <cell r="B117" t="str">
            <v>Mobiliteit</v>
          </cell>
          <cell r="C117" t="str">
            <v>Final</v>
          </cell>
          <cell r="D117" t="str">
            <v>Transport</v>
          </cell>
          <cell r="E117" t="str">
            <v>Road</v>
          </cell>
          <cell r="F117" t="str">
            <v>Passenger Cars</v>
          </cell>
          <cell r="G117" t="str">
            <v>Electric Battery Vehicle FLEX - Cars</v>
          </cell>
          <cell r="H117" t="str">
            <v>[Mvehicles]</v>
          </cell>
        </row>
        <row r="118">
          <cell r="A118" t="str">
            <v>TRC01_10</v>
          </cell>
          <cell r="B118" t="str">
            <v>Mobiliteit</v>
          </cell>
          <cell r="C118" t="str">
            <v>Final</v>
          </cell>
          <cell r="D118" t="str">
            <v>Transport</v>
          </cell>
          <cell r="E118" t="str">
            <v>Road</v>
          </cell>
          <cell r="F118" t="str">
            <v>Passenger Cars</v>
          </cell>
          <cell r="G118" t="str">
            <v>Electric Battery Vehicle V2G - Cars</v>
          </cell>
          <cell r="H118" t="str">
            <v>[Mvehicles]</v>
          </cell>
        </row>
        <row r="119">
          <cell r="A119" t="str">
            <v>TRC01_11</v>
          </cell>
          <cell r="B119" t="str">
            <v>Mobiliteit</v>
          </cell>
          <cell r="C119" t="str">
            <v>Final</v>
          </cell>
          <cell r="D119" t="str">
            <v>Transport</v>
          </cell>
          <cell r="E119" t="str">
            <v>Road</v>
          </cell>
          <cell r="F119" t="str">
            <v>Passenger Cars</v>
          </cell>
          <cell r="G119" t="str">
            <v>Hydrogen Fuel Cell Vehicle - Cars</v>
          </cell>
          <cell r="H119" t="str">
            <v>[Mvehicles]</v>
          </cell>
        </row>
        <row r="120">
          <cell r="A120" t="str">
            <v>TRL01_01</v>
          </cell>
          <cell r="B120" t="str">
            <v>Mobiliteit</v>
          </cell>
          <cell r="C120" t="str">
            <v>Final</v>
          </cell>
          <cell r="D120" t="str">
            <v>Transport</v>
          </cell>
          <cell r="E120" t="str">
            <v>Road</v>
          </cell>
          <cell r="F120" t="str">
            <v>Light-Duty Vehicles</v>
          </cell>
          <cell r="G120" t="str">
            <v>ICE 2010 norm Vehicle - LDV</v>
          </cell>
          <cell r="H120" t="str">
            <v>[Mvehicles]</v>
          </cell>
        </row>
        <row r="121">
          <cell r="A121" t="str">
            <v>TRL01_02</v>
          </cell>
          <cell r="B121" t="str">
            <v>Mobiliteit</v>
          </cell>
          <cell r="C121" t="str">
            <v>Final</v>
          </cell>
          <cell r="D121" t="str">
            <v>Transport</v>
          </cell>
          <cell r="E121" t="str">
            <v>Road</v>
          </cell>
          <cell r="F121" t="str">
            <v>Light-Duty Vehicles</v>
          </cell>
          <cell r="G121" t="str">
            <v>ICE efficient Vehicle - LDV</v>
          </cell>
          <cell r="H121" t="str">
            <v>[Mvehicles]</v>
          </cell>
        </row>
        <row r="122">
          <cell r="A122" t="str">
            <v>TRL01_03</v>
          </cell>
          <cell r="B122" t="str">
            <v>Mobiliteit</v>
          </cell>
          <cell r="C122" t="str">
            <v>Final</v>
          </cell>
          <cell r="D122" t="str">
            <v>Transport</v>
          </cell>
          <cell r="E122" t="str">
            <v>Road</v>
          </cell>
          <cell r="F122" t="str">
            <v>Light-Duty Vehicles</v>
          </cell>
          <cell r="G122" t="str">
            <v>ICE Bio Diesel Vehicle - LDV</v>
          </cell>
          <cell r="H122" t="str">
            <v>[Mvehicles]</v>
          </cell>
        </row>
        <row r="123">
          <cell r="A123" t="str">
            <v>TRL01_04</v>
          </cell>
          <cell r="B123" t="str">
            <v>Mobiliteit</v>
          </cell>
          <cell r="C123" t="str">
            <v>Final</v>
          </cell>
          <cell r="D123" t="str">
            <v>Transport</v>
          </cell>
          <cell r="E123" t="str">
            <v>Road</v>
          </cell>
          <cell r="F123" t="str">
            <v>Light-Duty Vehicles</v>
          </cell>
          <cell r="G123" t="str">
            <v>ICE Syn Diesel Vehicle - LDV</v>
          </cell>
          <cell r="H123" t="str">
            <v>[Mvehicles]</v>
          </cell>
        </row>
        <row r="124">
          <cell r="A124" t="str">
            <v>TRL01_05</v>
          </cell>
          <cell r="B124" t="str">
            <v>Mobiliteit</v>
          </cell>
          <cell r="C124" t="str">
            <v>Final</v>
          </cell>
          <cell r="D124" t="str">
            <v>Transport</v>
          </cell>
          <cell r="E124" t="str">
            <v>Road</v>
          </cell>
          <cell r="F124" t="str">
            <v>Light-Duty Vehicles</v>
          </cell>
          <cell r="G124" t="str">
            <v>Plug-In Hybrid Vehicle - LDV</v>
          </cell>
          <cell r="H124" t="str">
            <v>[Mvehicles]</v>
          </cell>
        </row>
        <row r="125">
          <cell r="A125" t="str">
            <v>TRL01_06</v>
          </cell>
          <cell r="B125" t="str">
            <v>Mobiliteit</v>
          </cell>
          <cell r="C125" t="str">
            <v>Final</v>
          </cell>
          <cell r="D125" t="str">
            <v>Transport</v>
          </cell>
          <cell r="E125" t="str">
            <v>Road</v>
          </cell>
          <cell r="F125" t="str">
            <v>Light-Duty Vehicles</v>
          </cell>
          <cell r="G125" t="str">
            <v>Electric Battery Vehicle - LDV</v>
          </cell>
          <cell r="H125" t="str">
            <v>[Mvehicles]</v>
          </cell>
        </row>
        <row r="126">
          <cell r="A126" t="str">
            <v>TRL01_07</v>
          </cell>
          <cell r="B126" t="str">
            <v>Mobiliteit</v>
          </cell>
          <cell r="C126" t="str">
            <v>Final</v>
          </cell>
          <cell r="D126" t="str">
            <v>Transport</v>
          </cell>
          <cell r="E126" t="str">
            <v>Road</v>
          </cell>
          <cell r="F126" t="str">
            <v>Light-Duty Vehicles</v>
          </cell>
          <cell r="G126" t="str">
            <v>Electric Battery Vehicle FLEX - LDV</v>
          </cell>
          <cell r="H126" t="str">
            <v>[Mvehicles]</v>
          </cell>
        </row>
        <row r="127">
          <cell r="A127" t="str">
            <v>TRL01_08</v>
          </cell>
          <cell r="B127" t="str">
            <v>Mobiliteit</v>
          </cell>
          <cell r="C127" t="str">
            <v>Final</v>
          </cell>
          <cell r="D127" t="str">
            <v>Transport</v>
          </cell>
          <cell r="E127" t="str">
            <v>Road</v>
          </cell>
          <cell r="F127" t="str">
            <v>Light-Duty Vehicles</v>
          </cell>
          <cell r="G127" t="str">
            <v>Hydrogen Fuel Cell Vehicle - LDV</v>
          </cell>
          <cell r="H127" t="str">
            <v>[Mvehicles]</v>
          </cell>
        </row>
        <row r="128">
          <cell r="A128" t="str">
            <v>TRH01_01</v>
          </cell>
          <cell r="B128" t="str">
            <v>Mobiliteit</v>
          </cell>
          <cell r="C128" t="str">
            <v>Final</v>
          </cell>
          <cell r="D128" t="str">
            <v>Transport</v>
          </cell>
          <cell r="E128" t="str">
            <v>Road</v>
          </cell>
          <cell r="F128" t="str">
            <v>Heavy-Duty Vehicles</v>
          </cell>
          <cell r="G128" t="str">
            <v>ICE 2010 norm Vehicle - HDV</v>
          </cell>
          <cell r="H128" t="str">
            <v>[kvehicles]</v>
          </cell>
        </row>
        <row r="129">
          <cell r="A129" t="str">
            <v>TRH01_02</v>
          </cell>
          <cell r="B129" t="str">
            <v>Mobiliteit</v>
          </cell>
          <cell r="C129" t="str">
            <v>Final</v>
          </cell>
          <cell r="D129" t="str">
            <v>Transport</v>
          </cell>
          <cell r="E129" t="str">
            <v>Road</v>
          </cell>
          <cell r="F129" t="str">
            <v>Heavy-Duty Vehicles</v>
          </cell>
          <cell r="G129" t="str">
            <v>ICE efficient Vehicle - HDV</v>
          </cell>
          <cell r="H129" t="str">
            <v>[kvehicles]</v>
          </cell>
        </row>
        <row r="130">
          <cell r="A130" t="str">
            <v>TRH01_03</v>
          </cell>
          <cell r="B130" t="str">
            <v>Mobiliteit</v>
          </cell>
          <cell r="C130" t="str">
            <v>Final</v>
          </cell>
          <cell r="D130" t="str">
            <v>Transport</v>
          </cell>
          <cell r="E130" t="str">
            <v>Road</v>
          </cell>
          <cell r="F130" t="str">
            <v>Heavy-Duty Vehicles</v>
          </cell>
          <cell r="G130" t="str">
            <v>ICE Bio Diesel Vehicle - HDV</v>
          </cell>
          <cell r="H130" t="str">
            <v>[kvehicles]</v>
          </cell>
        </row>
        <row r="131">
          <cell r="A131" t="str">
            <v>TRH01_04</v>
          </cell>
          <cell r="B131" t="str">
            <v>Mobiliteit</v>
          </cell>
          <cell r="C131" t="str">
            <v>Final</v>
          </cell>
          <cell r="D131" t="str">
            <v>Transport</v>
          </cell>
          <cell r="E131" t="str">
            <v>Road</v>
          </cell>
          <cell r="F131" t="str">
            <v>Heavy-Duty Vehicles</v>
          </cell>
          <cell r="G131" t="str">
            <v>ICE Syn Diesel Vehicle - HDV</v>
          </cell>
          <cell r="H131" t="str">
            <v>[kvehicles]</v>
          </cell>
        </row>
        <row r="132">
          <cell r="A132" t="str">
            <v>TRH01_05</v>
          </cell>
          <cell r="B132" t="str">
            <v>Mobiliteit</v>
          </cell>
          <cell r="C132" t="str">
            <v>Final</v>
          </cell>
          <cell r="D132" t="str">
            <v>Transport</v>
          </cell>
          <cell r="E132" t="str">
            <v>Road</v>
          </cell>
          <cell r="F132" t="str">
            <v>Heavy-Duty Vehicles</v>
          </cell>
          <cell r="G132" t="str">
            <v>ICE Natural Gas Vehicle - HDV</v>
          </cell>
          <cell r="H132" t="str">
            <v>[kvehicles]</v>
          </cell>
        </row>
        <row r="133">
          <cell r="A133" t="str">
            <v>TRH01_06</v>
          </cell>
          <cell r="B133" t="str">
            <v>Mobiliteit</v>
          </cell>
          <cell r="C133" t="str">
            <v>Final</v>
          </cell>
          <cell r="D133" t="str">
            <v>Transport</v>
          </cell>
          <cell r="E133" t="str">
            <v>Road</v>
          </cell>
          <cell r="F133" t="str">
            <v>Heavy-Duty Vehicles</v>
          </cell>
          <cell r="G133" t="str">
            <v>Electric Battery Vehicle - HDV</v>
          </cell>
          <cell r="H133" t="str">
            <v>[kvehicles]</v>
          </cell>
        </row>
        <row r="134">
          <cell r="A134" t="str">
            <v>TRH01_07</v>
          </cell>
          <cell r="B134" t="str">
            <v>Mobiliteit</v>
          </cell>
          <cell r="C134" t="str">
            <v>Final</v>
          </cell>
          <cell r="D134" t="str">
            <v>Transport</v>
          </cell>
          <cell r="E134" t="str">
            <v>Road</v>
          </cell>
          <cell r="F134" t="str">
            <v>Heavy-Duty Vehicles</v>
          </cell>
          <cell r="G134" t="str">
            <v>Electric Battery Vehicle FLEX - HDV</v>
          </cell>
          <cell r="H134" t="str">
            <v>[kvehicles]</v>
          </cell>
        </row>
        <row r="135">
          <cell r="A135" t="str">
            <v>TRH01_08</v>
          </cell>
          <cell r="B135" t="str">
            <v>Mobiliteit</v>
          </cell>
          <cell r="C135" t="str">
            <v>Final</v>
          </cell>
          <cell r="D135" t="str">
            <v>Transport</v>
          </cell>
          <cell r="E135" t="str">
            <v>Road</v>
          </cell>
          <cell r="F135" t="str">
            <v>Heavy-Duty Vehicles</v>
          </cell>
          <cell r="G135" t="str">
            <v>Hydrogen Fuel Cell Vehicle - HDV</v>
          </cell>
          <cell r="H135" t="str">
            <v>[kvehicles]</v>
          </cell>
        </row>
        <row r="136">
          <cell r="A136" t="str">
            <v>TRB01_01</v>
          </cell>
          <cell r="B136" t="str">
            <v>Mobiliteit</v>
          </cell>
          <cell r="C136" t="str">
            <v>Final</v>
          </cell>
          <cell r="D136" t="str">
            <v>Transport</v>
          </cell>
          <cell r="E136" t="str">
            <v>Road</v>
          </cell>
          <cell r="F136" t="str">
            <v>Buses</v>
          </cell>
          <cell r="G136" t="str">
            <v>ICE Vehicle - Bus</v>
          </cell>
          <cell r="H136" t="str">
            <v>[kvehicles]</v>
          </cell>
        </row>
        <row r="137">
          <cell r="A137" t="str">
            <v>TRB01_02</v>
          </cell>
          <cell r="B137" t="str">
            <v>Mobiliteit</v>
          </cell>
          <cell r="C137" t="str">
            <v>Final</v>
          </cell>
          <cell r="D137" t="str">
            <v>Transport</v>
          </cell>
          <cell r="E137" t="str">
            <v>Road</v>
          </cell>
          <cell r="F137" t="str">
            <v>Buses</v>
          </cell>
          <cell r="G137" t="str">
            <v>ICE Bio Diesel Vehicle - Bus</v>
          </cell>
          <cell r="H137" t="str">
            <v>[kvehicles]</v>
          </cell>
        </row>
        <row r="138">
          <cell r="A138" t="str">
            <v>TRB01_03</v>
          </cell>
          <cell r="B138" t="str">
            <v>Mobiliteit</v>
          </cell>
          <cell r="C138" t="str">
            <v>Final</v>
          </cell>
          <cell r="D138" t="str">
            <v>Transport</v>
          </cell>
          <cell r="E138" t="str">
            <v>Road</v>
          </cell>
          <cell r="F138" t="str">
            <v>Buses</v>
          </cell>
          <cell r="G138" t="str">
            <v>ICE Syn Diesel Vehicle - Bus</v>
          </cell>
          <cell r="H138" t="str">
            <v>[kvehicles]</v>
          </cell>
        </row>
        <row r="139">
          <cell r="A139" t="str">
            <v>TRB01_04</v>
          </cell>
          <cell r="B139" t="str">
            <v>Mobiliteit</v>
          </cell>
          <cell r="C139" t="str">
            <v>Final</v>
          </cell>
          <cell r="D139" t="str">
            <v>Transport</v>
          </cell>
          <cell r="E139" t="str">
            <v>Road</v>
          </cell>
          <cell r="F139" t="str">
            <v>Buses</v>
          </cell>
          <cell r="G139" t="str">
            <v>ICE Vehicle Natural Gas - Bus</v>
          </cell>
          <cell r="H139" t="str">
            <v>[kvehicles]</v>
          </cell>
        </row>
        <row r="140">
          <cell r="A140" t="str">
            <v>TRB01_05</v>
          </cell>
          <cell r="B140" t="str">
            <v>Mobiliteit</v>
          </cell>
          <cell r="C140" t="str">
            <v>Final</v>
          </cell>
          <cell r="D140" t="str">
            <v>Transport</v>
          </cell>
          <cell r="E140" t="str">
            <v>Road</v>
          </cell>
          <cell r="F140" t="str">
            <v>Buses</v>
          </cell>
          <cell r="G140" t="str">
            <v>Plug-In Hybrid Vehicle - Bus</v>
          </cell>
          <cell r="H140" t="str">
            <v>[kvehicles]</v>
          </cell>
        </row>
        <row r="141">
          <cell r="A141" t="str">
            <v>TRB01_06</v>
          </cell>
          <cell r="B141" t="str">
            <v>Mobiliteit</v>
          </cell>
          <cell r="C141" t="str">
            <v>Final</v>
          </cell>
          <cell r="D141" t="str">
            <v>Transport</v>
          </cell>
          <cell r="E141" t="str">
            <v>Road</v>
          </cell>
          <cell r="F141" t="str">
            <v>Buses</v>
          </cell>
          <cell r="G141" t="str">
            <v>Electric Battery Vehicle - Bus</v>
          </cell>
          <cell r="H141" t="str">
            <v>[kvehicles]</v>
          </cell>
        </row>
        <row r="142">
          <cell r="A142" t="str">
            <v>TRB01_07</v>
          </cell>
          <cell r="B142" t="str">
            <v>Mobiliteit</v>
          </cell>
          <cell r="C142" t="str">
            <v>Final</v>
          </cell>
          <cell r="D142" t="str">
            <v>Transport</v>
          </cell>
          <cell r="E142" t="str">
            <v>Road</v>
          </cell>
          <cell r="F142" t="str">
            <v>Buses</v>
          </cell>
          <cell r="G142" t="str">
            <v>Hydrogen Fuel Cell Vehicle - Bus</v>
          </cell>
          <cell r="H142" t="str">
            <v>[kvehicles]</v>
          </cell>
        </row>
        <row r="143">
          <cell r="A143" t="str">
            <v>TRR01_01</v>
          </cell>
          <cell r="B143" t="str">
            <v>Mobiliteit</v>
          </cell>
          <cell r="C143" t="str">
            <v>Final</v>
          </cell>
          <cell r="D143" t="str">
            <v>Transport</v>
          </cell>
          <cell r="E143" t="str">
            <v>Rail</v>
          </cell>
          <cell r="F143" t="str">
            <v>Rail</v>
          </cell>
          <cell r="G143" t="str">
            <v>Compression Ignition - Train</v>
          </cell>
          <cell r="H143" t="str">
            <v>[trains]</v>
          </cell>
        </row>
        <row r="144">
          <cell r="A144" t="str">
            <v>TRR01_02</v>
          </cell>
          <cell r="B144" t="str">
            <v>Mobiliteit</v>
          </cell>
          <cell r="C144" t="str">
            <v>Final</v>
          </cell>
          <cell r="D144" t="str">
            <v>Transport</v>
          </cell>
          <cell r="E144" t="str">
            <v>Rail</v>
          </cell>
          <cell r="F144" t="str">
            <v>Rail</v>
          </cell>
          <cell r="G144" t="str">
            <v>Conventional Electric - Train</v>
          </cell>
          <cell r="H144" t="str">
            <v>[trains]</v>
          </cell>
        </row>
        <row r="145">
          <cell r="A145" t="str">
            <v>TNI01_01</v>
          </cell>
          <cell r="B145" t="str">
            <v>Mobiliteit</v>
          </cell>
          <cell r="C145" t="str">
            <v>Final</v>
          </cell>
          <cell r="D145" t="str">
            <v>Transport</v>
          </cell>
          <cell r="E145" t="str">
            <v>Navigation</v>
          </cell>
          <cell r="F145" t="str">
            <v>Domestic Navigation</v>
          </cell>
          <cell r="G145" t="str">
            <v>Heavy Oil Ship - Inland</v>
          </cell>
          <cell r="H145" t="str">
            <v>[vessels]</v>
          </cell>
        </row>
        <row r="146">
          <cell r="A146" t="str">
            <v>TNI01_02</v>
          </cell>
          <cell r="B146" t="str">
            <v>Mobiliteit</v>
          </cell>
          <cell r="C146" t="str">
            <v>Final</v>
          </cell>
          <cell r="D146" t="str">
            <v>Transport</v>
          </cell>
          <cell r="E146" t="str">
            <v>Navigation</v>
          </cell>
          <cell r="F146" t="str">
            <v>Domestic Navigation</v>
          </cell>
          <cell r="G146" t="str">
            <v>Vegetable Oil Ship - Inland</v>
          </cell>
          <cell r="H146" t="str">
            <v>[vessels]</v>
          </cell>
        </row>
        <row r="147">
          <cell r="A147" t="str">
            <v>TNI01_03</v>
          </cell>
          <cell r="B147" t="str">
            <v>Mobiliteit</v>
          </cell>
          <cell r="C147" t="str">
            <v>Final</v>
          </cell>
          <cell r="D147" t="str">
            <v>Transport</v>
          </cell>
          <cell r="E147" t="str">
            <v>Navigation</v>
          </cell>
          <cell r="F147" t="str">
            <v>Domestic Navigation</v>
          </cell>
          <cell r="G147" t="str">
            <v>ICE Ship - Inland</v>
          </cell>
          <cell r="H147" t="str">
            <v>[vessels]</v>
          </cell>
        </row>
        <row r="148">
          <cell r="A148" t="str">
            <v>TNI01_04</v>
          </cell>
          <cell r="B148" t="str">
            <v>Mobiliteit</v>
          </cell>
          <cell r="C148" t="str">
            <v>Final</v>
          </cell>
          <cell r="D148" t="str">
            <v>Transport</v>
          </cell>
          <cell r="E148" t="str">
            <v>Navigation</v>
          </cell>
          <cell r="F148" t="str">
            <v>Domestic Navigation</v>
          </cell>
          <cell r="G148" t="str">
            <v>Biodiesel Ship - Inland</v>
          </cell>
          <cell r="H148" t="str">
            <v>[vessels]</v>
          </cell>
        </row>
        <row r="149">
          <cell r="A149" t="str">
            <v>TNI01_05</v>
          </cell>
          <cell r="B149" t="str">
            <v>Mobiliteit</v>
          </cell>
          <cell r="C149" t="str">
            <v>Final</v>
          </cell>
          <cell r="D149" t="str">
            <v>Transport</v>
          </cell>
          <cell r="E149" t="str">
            <v>Navigation</v>
          </cell>
          <cell r="F149" t="str">
            <v>Domestic Navigation</v>
          </cell>
          <cell r="G149" t="str">
            <v>Syn Diesel Ship - Inland</v>
          </cell>
          <cell r="H149" t="str">
            <v>[vessels]</v>
          </cell>
        </row>
        <row r="150">
          <cell r="A150" t="str">
            <v>TNI01_06</v>
          </cell>
          <cell r="B150" t="str">
            <v>Mobiliteit</v>
          </cell>
          <cell r="C150" t="str">
            <v>Final</v>
          </cell>
          <cell r="D150" t="str">
            <v>Transport</v>
          </cell>
          <cell r="E150" t="str">
            <v>Navigation</v>
          </cell>
          <cell r="F150" t="str">
            <v>Domestic Navigation</v>
          </cell>
          <cell r="G150" t="str">
            <v>CNG Ship - Inland</v>
          </cell>
          <cell r="H150" t="str">
            <v>[vessels]</v>
          </cell>
        </row>
        <row r="151">
          <cell r="A151" t="str">
            <v>TNI01_07</v>
          </cell>
          <cell r="B151" t="str">
            <v>Mobiliteit</v>
          </cell>
          <cell r="C151" t="str">
            <v>Final</v>
          </cell>
          <cell r="D151" t="str">
            <v>Transport</v>
          </cell>
          <cell r="E151" t="str">
            <v>Navigation</v>
          </cell>
          <cell r="F151" t="str">
            <v>Domestic Navigation</v>
          </cell>
          <cell r="G151" t="str">
            <v>Ammonia Ship - Inland</v>
          </cell>
          <cell r="H151" t="str">
            <v>[vessels]</v>
          </cell>
        </row>
        <row r="152">
          <cell r="A152" t="str">
            <v>TOT01_01</v>
          </cell>
          <cell r="B152" t="str">
            <v>Mobiliteit</v>
          </cell>
          <cell r="C152" t="str">
            <v>Final</v>
          </cell>
          <cell r="D152" t="str">
            <v>Transport</v>
          </cell>
          <cell r="E152" t="str">
            <v>Other</v>
          </cell>
          <cell r="F152" t="str">
            <v>Other transport</v>
          </cell>
          <cell r="G152" t="str">
            <v>Dummy consumption - Other Transport</v>
          </cell>
          <cell r="H152" t="str">
            <v>[PJ/y]</v>
          </cell>
        </row>
        <row r="153">
          <cell r="A153" t="str">
            <v>TOT01_02</v>
          </cell>
          <cell r="B153" t="str">
            <v>Mobiliteit</v>
          </cell>
          <cell r="C153" t="str">
            <v>Final</v>
          </cell>
          <cell r="D153" t="str">
            <v>Transport</v>
          </cell>
          <cell r="E153" t="str">
            <v>Other</v>
          </cell>
          <cell r="F153" t="str">
            <v>Other transport</v>
          </cell>
          <cell r="G153" t="str">
            <v>Dummy electrified consumption - Other Transport</v>
          </cell>
          <cell r="H153" t="str">
            <v>[PJ/y]</v>
          </cell>
        </row>
        <row r="154">
          <cell r="A154" t="str">
            <v>TNB01_01</v>
          </cell>
          <cell r="B154" t="str">
            <v>Bunkerbrandstoffen</v>
          </cell>
          <cell r="C154" t="str">
            <v>Final</v>
          </cell>
          <cell r="D154" t="str">
            <v>Transport</v>
          </cell>
          <cell r="E154" t="str">
            <v>Bunker</v>
          </cell>
          <cell r="F154" t="str">
            <v>Bunker Navigation</v>
          </cell>
          <cell r="G154" t="str">
            <v>Heavy Oil Ship - International</v>
          </cell>
          <cell r="H154" t="str">
            <v>[vessels]</v>
          </cell>
        </row>
        <row r="155">
          <cell r="A155" t="str">
            <v>TNB01_02</v>
          </cell>
          <cell r="B155" t="str">
            <v>Bunkerbrandstoffen</v>
          </cell>
          <cell r="C155" t="str">
            <v>Final</v>
          </cell>
          <cell r="D155" t="str">
            <v>Transport</v>
          </cell>
          <cell r="E155" t="str">
            <v>Bunker</v>
          </cell>
          <cell r="F155" t="str">
            <v>Bunker Navigation</v>
          </cell>
          <cell r="G155" t="str">
            <v>Vegetable Oil Ship - International</v>
          </cell>
          <cell r="H155" t="str">
            <v>[vessels]</v>
          </cell>
        </row>
        <row r="156">
          <cell r="A156" t="str">
            <v>TNB01_03</v>
          </cell>
          <cell r="B156" t="str">
            <v>Bunkerbrandstoffen</v>
          </cell>
          <cell r="C156" t="str">
            <v>Final</v>
          </cell>
          <cell r="D156" t="str">
            <v>Transport</v>
          </cell>
          <cell r="E156" t="str">
            <v>Bunker</v>
          </cell>
          <cell r="F156" t="str">
            <v>Bunker Navigation</v>
          </cell>
          <cell r="G156" t="str">
            <v>ICE Ship - International</v>
          </cell>
          <cell r="H156" t="str">
            <v>[vessels]</v>
          </cell>
        </row>
        <row r="157">
          <cell r="A157" t="str">
            <v>TNB01_04</v>
          </cell>
          <cell r="B157" t="str">
            <v>Bunkerbrandstoffen</v>
          </cell>
          <cell r="C157" t="str">
            <v>Final</v>
          </cell>
          <cell r="D157" t="str">
            <v>Transport</v>
          </cell>
          <cell r="E157" t="str">
            <v>Bunker</v>
          </cell>
          <cell r="F157" t="str">
            <v>Bunker Navigation</v>
          </cell>
          <cell r="G157" t="str">
            <v>Bio Diesel Ship - International</v>
          </cell>
          <cell r="H157" t="str">
            <v>[vessels]</v>
          </cell>
        </row>
        <row r="158">
          <cell r="A158" t="str">
            <v>TNB01_05</v>
          </cell>
          <cell r="B158" t="str">
            <v>Bunkerbrandstoffen</v>
          </cell>
          <cell r="C158" t="str">
            <v>Final</v>
          </cell>
          <cell r="D158" t="str">
            <v>Transport</v>
          </cell>
          <cell r="E158" t="str">
            <v>Bunker</v>
          </cell>
          <cell r="F158" t="str">
            <v>Bunker Navigation</v>
          </cell>
          <cell r="G158" t="str">
            <v>Syn Diesel Ship - International</v>
          </cell>
          <cell r="H158" t="str">
            <v>[vessels]</v>
          </cell>
        </row>
        <row r="159">
          <cell r="A159" t="str">
            <v>TNB01_06</v>
          </cell>
          <cell r="B159" t="str">
            <v>Bunkerbrandstoffen</v>
          </cell>
          <cell r="C159" t="str">
            <v>Final</v>
          </cell>
          <cell r="D159" t="str">
            <v>Transport</v>
          </cell>
          <cell r="E159" t="str">
            <v>Bunker</v>
          </cell>
          <cell r="F159" t="str">
            <v>Bunker Navigation</v>
          </cell>
          <cell r="G159" t="str">
            <v>LNG Ship - International</v>
          </cell>
          <cell r="H159" t="str">
            <v>[vessels]</v>
          </cell>
        </row>
        <row r="160">
          <cell r="A160" t="str">
            <v>TNB01_07</v>
          </cell>
          <cell r="B160" t="str">
            <v>Bunkerbrandstoffen</v>
          </cell>
          <cell r="C160" t="str">
            <v>Final</v>
          </cell>
          <cell r="D160" t="str">
            <v>Transport</v>
          </cell>
          <cell r="E160" t="str">
            <v>Bunker</v>
          </cell>
          <cell r="F160" t="str">
            <v>Bunker Navigation</v>
          </cell>
          <cell r="G160" t="str">
            <v>Ammonia Ship - International</v>
          </cell>
          <cell r="H160" t="str">
            <v>[vessels]</v>
          </cell>
        </row>
        <row r="161">
          <cell r="A161" t="str">
            <v>TNB01_08</v>
          </cell>
          <cell r="B161" t="str">
            <v>Bunkerbrandstoffen</v>
          </cell>
          <cell r="C161" t="str">
            <v>Final</v>
          </cell>
          <cell r="D161" t="str">
            <v>Transport</v>
          </cell>
          <cell r="E161" t="str">
            <v>Bunker</v>
          </cell>
          <cell r="F161" t="str">
            <v>Bunker Navigation</v>
          </cell>
          <cell r="G161" t="str">
            <v>Methanol Ship - International</v>
          </cell>
          <cell r="H161" t="str">
            <v>[vessels]</v>
          </cell>
        </row>
        <row r="162">
          <cell r="A162" t="str">
            <v>TAI01_01</v>
          </cell>
          <cell r="B162" t="str">
            <v>Bunkerbrandstoffen</v>
          </cell>
          <cell r="C162" t="str">
            <v>Final</v>
          </cell>
          <cell r="D162" t="str">
            <v>Transport</v>
          </cell>
          <cell r="E162" t="str">
            <v>Bunker</v>
          </cell>
          <cell r="F162" t="str">
            <v>Bunker Aviation</v>
          </cell>
          <cell r="G162" t="str">
            <v>Conventional Airplane</v>
          </cell>
          <cell r="H162" t="str">
            <v>[planes]</v>
          </cell>
        </row>
        <row r="163">
          <cell r="A163" t="str">
            <v>TAI01_02</v>
          </cell>
          <cell r="B163" t="str">
            <v>Bunkerbrandstoffen</v>
          </cell>
          <cell r="C163" t="str">
            <v>Final</v>
          </cell>
          <cell r="D163" t="str">
            <v>Transport</v>
          </cell>
          <cell r="E163" t="str">
            <v>Bunker</v>
          </cell>
          <cell r="F163" t="str">
            <v>Bunker Aviation</v>
          </cell>
          <cell r="G163" t="str">
            <v>Bio Kerosene Airplane</v>
          </cell>
          <cell r="H163" t="str">
            <v>[planes]</v>
          </cell>
        </row>
        <row r="164">
          <cell r="A164" t="str">
            <v>TAI01_03</v>
          </cell>
          <cell r="B164" t="str">
            <v>Bunkerbrandstoffen</v>
          </cell>
          <cell r="C164" t="str">
            <v>Final</v>
          </cell>
          <cell r="D164" t="str">
            <v>Transport</v>
          </cell>
          <cell r="E164" t="str">
            <v>Bunker</v>
          </cell>
          <cell r="F164" t="str">
            <v>Bunker Aviation</v>
          </cell>
          <cell r="G164" t="str">
            <v>Syn Kerosene Airplane</v>
          </cell>
          <cell r="H164" t="str">
            <v>[planes]</v>
          </cell>
        </row>
        <row r="165">
          <cell r="A165" t="str">
            <v>TAI01_04</v>
          </cell>
          <cell r="B165" t="str">
            <v>Bunkerbrandstoffen</v>
          </cell>
          <cell r="C165" t="str">
            <v>Final</v>
          </cell>
          <cell r="D165" t="str">
            <v>Transport</v>
          </cell>
          <cell r="E165" t="str">
            <v>Bunker</v>
          </cell>
          <cell r="F165" t="str">
            <v>Bunker Aviation</v>
          </cell>
          <cell r="G165" t="str">
            <v>Hydrogen Airplane</v>
          </cell>
          <cell r="H165" t="str">
            <v>[planes]</v>
          </cell>
        </row>
        <row r="166">
          <cell r="A166" t="str">
            <v>TAI01_05</v>
          </cell>
          <cell r="B166" t="str">
            <v>Bunkerbrandstoffen</v>
          </cell>
          <cell r="C166" t="str">
            <v>Final</v>
          </cell>
          <cell r="D166" t="str">
            <v>Transport</v>
          </cell>
          <cell r="E166" t="str">
            <v>Bunker</v>
          </cell>
          <cell r="F166" t="str">
            <v>Bunker Aviation</v>
          </cell>
          <cell r="G166" t="str">
            <v>E-Kerosene Airplane</v>
          </cell>
          <cell r="H166" t="str">
            <v>[planes]</v>
          </cell>
        </row>
        <row r="167">
          <cell r="A167" t="str">
            <v>neE01_01</v>
          </cell>
          <cell r="B167" t="str">
            <v>Gebouwde omgeving</v>
          </cell>
          <cell r="C167" t="str">
            <v>Emission</v>
          </cell>
          <cell r="D167" t="str">
            <v>Residential</v>
          </cell>
          <cell r="E167" t="str">
            <v>Residential</v>
          </cell>
          <cell r="F167" t="str">
            <v xml:space="preserve">neGHG - Residential - CO2 </v>
          </cell>
          <cell r="G167" t="str">
            <v>Indirect - CO2 Residential</v>
          </cell>
          <cell r="H167" t="str">
            <v>[MtonCO2e/y]</v>
          </cell>
        </row>
        <row r="168">
          <cell r="A168" t="str">
            <v>neE01_02</v>
          </cell>
          <cell r="B168" t="str">
            <v>Gebouwde omgeving</v>
          </cell>
          <cell r="C168" t="str">
            <v>Emission</v>
          </cell>
          <cell r="D168" t="str">
            <v>Services</v>
          </cell>
          <cell r="E168" t="str">
            <v>Services</v>
          </cell>
          <cell r="F168" t="str">
            <v xml:space="preserve">neGHG - Services - CH4 </v>
          </cell>
          <cell r="G168" t="str">
            <v>Indirect - CH4 Services</v>
          </cell>
          <cell r="H168" t="str">
            <v>[MtonCO2e/y]</v>
          </cell>
        </row>
        <row r="169">
          <cell r="A169" t="str">
            <v>neE01_03</v>
          </cell>
          <cell r="B169" t="str">
            <v>Landbouw</v>
          </cell>
          <cell r="C169" t="str">
            <v>Emission</v>
          </cell>
          <cell r="D169" t="str">
            <v>Agriculture</v>
          </cell>
          <cell r="E169" t="str">
            <v>Agriculture</v>
          </cell>
          <cell r="F169" t="str">
            <v xml:space="preserve">neGHG - Agriculture - CO2 </v>
          </cell>
          <cell r="G169" t="str">
            <v>Indirect - CO2 Agriculture</v>
          </cell>
          <cell r="H169" t="str">
            <v>[MtonCO2e/y]</v>
          </cell>
        </row>
        <row r="170">
          <cell r="A170" t="str">
            <v>neE01_04</v>
          </cell>
          <cell r="B170" t="str">
            <v>Landbouw</v>
          </cell>
          <cell r="C170" t="str">
            <v>Emission</v>
          </cell>
          <cell r="D170" t="str">
            <v>Agriculture</v>
          </cell>
          <cell r="E170" t="str">
            <v>Agriculture</v>
          </cell>
          <cell r="F170" t="str">
            <v>neGHG - Agriculture - CH4</v>
          </cell>
          <cell r="G170" t="str">
            <v>Indirect - CH4 Agriculture</v>
          </cell>
          <cell r="H170" t="str">
            <v>[MtonCO2e/y]</v>
          </cell>
        </row>
        <row r="171">
          <cell r="A171" t="str">
            <v>neE01_05</v>
          </cell>
          <cell r="B171" t="str">
            <v>Landbouw</v>
          </cell>
          <cell r="C171" t="str">
            <v>Emission</v>
          </cell>
          <cell r="D171" t="str">
            <v>Agriculture</v>
          </cell>
          <cell r="E171" t="str">
            <v>Agriculture</v>
          </cell>
          <cell r="F171" t="str">
            <v>neGHG - Agriculture - N2O</v>
          </cell>
          <cell r="G171" t="str">
            <v>Indirect - N2O Agriculture</v>
          </cell>
          <cell r="H171" t="str">
            <v>[MtonCO2e/y]</v>
          </cell>
        </row>
        <row r="172">
          <cell r="A172" t="str">
            <v>neE01_06</v>
          </cell>
          <cell r="B172" t="str">
            <v>Industrie</v>
          </cell>
          <cell r="C172" t="str">
            <v>Emission</v>
          </cell>
          <cell r="D172" t="str">
            <v>Industry</v>
          </cell>
          <cell r="E172" t="str">
            <v>Chemicals</v>
          </cell>
          <cell r="F172" t="str">
            <v>neGHG - Industry - Chemical - CO2</v>
          </cell>
          <cell r="G172" t="str">
            <v>Indirect - CO2 Chemical</v>
          </cell>
          <cell r="H172" t="str">
            <v>[MtonCO2e/y]</v>
          </cell>
        </row>
        <row r="173">
          <cell r="A173" t="str">
            <v>neE01_07</v>
          </cell>
          <cell r="B173" t="str">
            <v>Industrie</v>
          </cell>
          <cell r="C173" t="str">
            <v>Emission</v>
          </cell>
          <cell r="D173" t="str">
            <v>Industry</v>
          </cell>
          <cell r="E173" t="str">
            <v>Other</v>
          </cell>
          <cell r="F173" t="str">
            <v>neGHG - Industry - Other - CO2</v>
          </cell>
          <cell r="G173" t="str">
            <v>Indirect - CO2 Other</v>
          </cell>
          <cell r="H173" t="str">
            <v>[MtonCO2e/y]</v>
          </cell>
        </row>
        <row r="174">
          <cell r="A174" t="str">
            <v>neE01_08</v>
          </cell>
          <cell r="B174" t="str">
            <v>Industrie</v>
          </cell>
          <cell r="C174" t="str">
            <v>Emission</v>
          </cell>
          <cell r="D174" t="str">
            <v>Industry</v>
          </cell>
          <cell r="E174" t="str">
            <v>Industry</v>
          </cell>
          <cell r="F174" t="str">
            <v xml:space="preserve">neGHG - Industry - CH4 </v>
          </cell>
          <cell r="G174" t="str">
            <v>Indirect - CH4 Industry</v>
          </cell>
          <cell r="H174" t="str">
            <v>[MtonCO2e/y]</v>
          </cell>
        </row>
        <row r="175">
          <cell r="A175" t="str">
            <v>neE01_09</v>
          </cell>
          <cell r="B175" t="str">
            <v>Industrie</v>
          </cell>
          <cell r="C175" t="str">
            <v>Emission</v>
          </cell>
          <cell r="D175" t="str">
            <v>Industry</v>
          </cell>
          <cell r="E175" t="str">
            <v>Industry</v>
          </cell>
          <cell r="F175" t="str">
            <v>neGHG - Industry - N2O</v>
          </cell>
          <cell r="G175" t="str">
            <v>Indirect - N2O Industry</v>
          </cell>
          <cell r="H175" t="str">
            <v>[MtonCO2e/y]</v>
          </cell>
        </row>
        <row r="176">
          <cell r="A176" t="str">
            <v>neE01_10</v>
          </cell>
          <cell r="B176" t="str">
            <v>Industrie</v>
          </cell>
          <cell r="C176" t="str">
            <v>Emission</v>
          </cell>
          <cell r="D176" t="str">
            <v>Industry</v>
          </cell>
          <cell r="E176" t="str">
            <v>Industry</v>
          </cell>
          <cell r="F176" t="str">
            <v>neGHG - Industry - F-gas</v>
          </cell>
          <cell r="G176" t="str">
            <v>Indirect - F-gas Industry</v>
          </cell>
          <cell r="H176" t="str">
            <v>[MtonCO2e/y]</v>
          </cell>
        </row>
        <row r="177">
          <cell r="A177" t="str">
            <v>neE01_11</v>
          </cell>
          <cell r="B177" t="str">
            <v>Mobiliteit</v>
          </cell>
          <cell r="C177" t="str">
            <v>Emission</v>
          </cell>
          <cell r="D177" t="str">
            <v>Transport</v>
          </cell>
          <cell r="E177" t="str">
            <v>Transport</v>
          </cell>
          <cell r="F177" t="str">
            <v>neGHG - Transport - CH4</v>
          </cell>
          <cell r="G177" t="str">
            <v>Indirect - CH4 Transport</v>
          </cell>
          <cell r="H177" t="str">
            <v>[MtonCO2e/y]</v>
          </cell>
        </row>
        <row r="178">
          <cell r="A178" t="str">
            <v>neE01_12</v>
          </cell>
          <cell r="B178" t="str">
            <v>Mobiliteit</v>
          </cell>
          <cell r="C178" t="str">
            <v>Emission</v>
          </cell>
          <cell r="D178" t="str">
            <v>Transport</v>
          </cell>
          <cell r="E178" t="str">
            <v>Transport</v>
          </cell>
          <cell r="F178" t="str">
            <v>neGHG - Transport - N2O</v>
          </cell>
          <cell r="G178" t="str">
            <v>Indirect - N2O Transport</v>
          </cell>
          <cell r="H178" t="str">
            <v>[MtonCO2e/y]</v>
          </cell>
        </row>
        <row r="179">
          <cell r="A179" t="str">
            <v>neE01_13</v>
          </cell>
          <cell r="B179" t="str">
            <v>Mobiliteit</v>
          </cell>
          <cell r="C179" t="str">
            <v>Emission</v>
          </cell>
          <cell r="D179" t="str">
            <v>Transport</v>
          </cell>
          <cell r="E179" t="str">
            <v>Transport</v>
          </cell>
          <cell r="F179" t="str">
            <v>neGHG - Transport - F-gas</v>
          </cell>
          <cell r="G179" t="str">
            <v>Indirect - F-gas Transport</v>
          </cell>
          <cell r="H179" t="str">
            <v>[MtonCO2e/y]</v>
          </cell>
        </row>
        <row r="180">
          <cell r="A180" t="str">
            <v>neE01_14</v>
          </cell>
          <cell r="B180" t="str">
            <v>Landgebruik</v>
          </cell>
          <cell r="C180" t="str">
            <v>Emission</v>
          </cell>
          <cell r="D180" t="str">
            <v>LULUCF</v>
          </cell>
          <cell r="E180" t="str">
            <v>Other</v>
          </cell>
          <cell r="F180" t="str">
            <v>neGHG - LULUCF</v>
          </cell>
          <cell r="G180" t="str">
            <v>LULUCF</v>
          </cell>
          <cell r="H180" t="str">
            <v>[MtonCO2e/y]</v>
          </cell>
        </row>
        <row r="181">
          <cell r="A181" t="str">
            <v>NGE01_01</v>
          </cell>
          <cell r="B181" t="str">
            <v>Industrie</v>
          </cell>
          <cell r="C181" t="str">
            <v>Exports</v>
          </cell>
          <cell r="D181" t="str">
            <v>Final Gas EU</v>
          </cell>
          <cell r="E181" t="str">
            <v>Export Gas NL</v>
          </cell>
          <cell r="F181" t="str">
            <v>Natural Gas Exports</v>
          </cell>
          <cell r="G181" t="str">
            <v>Exports of Natural Gas</v>
          </cell>
          <cell r="H181" t="str">
            <v>[PJ/y]</v>
          </cell>
        </row>
        <row r="182">
          <cell r="A182" t="str">
            <v>OPE01_01</v>
          </cell>
          <cell r="B182" t="str">
            <v>Industrie</v>
          </cell>
          <cell r="C182" t="str">
            <v>Exports</v>
          </cell>
          <cell r="D182" t="str">
            <v>Refineries</v>
          </cell>
          <cell r="E182" t="str">
            <v>Export Hydrocarbons</v>
          </cell>
          <cell r="F182" t="str">
            <v>Naphtha Exports</v>
          </cell>
          <cell r="G182" t="str">
            <v>Exports of oil-based naphtha</v>
          </cell>
          <cell r="H182" t="str">
            <v>[PJ/y]</v>
          </cell>
        </row>
        <row r="183">
          <cell r="A183" t="str">
            <v>OPE01_02</v>
          </cell>
          <cell r="B183" t="str">
            <v>Industrie</v>
          </cell>
          <cell r="C183" t="str">
            <v>Exports</v>
          </cell>
          <cell r="D183" t="str">
            <v>Refineries</v>
          </cell>
          <cell r="E183" t="str">
            <v>Export Hydrocarbons</v>
          </cell>
          <cell r="F183" t="str">
            <v>Naphtha Exports</v>
          </cell>
          <cell r="G183" t="str">
            <v>Exports of bio-based naphtha</v>
          </cell>
          <cell r="H183" t="str">
            <v>[PJ/y]</v>
          </cell>
        </row>
        <row r="184">
          <cell r="A184" t="str">
            <v>OPE01_03</v>
          </cell>
          <cell r="B184" t="str">
            <v>Industrie</v>
          </cell>
          <cell r="C184" t="str">
            <v>Exports</v>
          </cell>
          <cell r="D184" t="str">
            <v>Refineries</v>
          </cell>
          <cell r="E184" t="str">
            <v>Export Hydrocarbons</v>
          </cell>
          <cell r="F184" t="str">
            <v>Naphtha Exports</v>
          </cell>
          <cell r="G184" t="str">
            <v>Exports of syn-based naphtha</v>
          </cell>
          <cell r="H184" t="str">
            <v>[PJ/y]</v>
          </cell>
        </row>
        <row r="185">
          <cell r="A185" t="str">
            <v>OPE02_01</v>
          </cell>
          <cell r="B185" t="str">
            <v>Industrie</v>
          </cell>
          <cell r="C185" t="str">
            <v>Exports</v>
          </cell>
          <cell r="D185" t="str">
            <v>Refineries</v>
          </cell>
          <cell r="E185" t="str">
            <v>Export Hydrocarbons</v>
          </cell>
          <cell r="F185" t="str">
            <v>Road Fuel Exports</v>
          </cell>
          <cell r="G185" t="str">
            <v>Exports of oil-based road fuels</v>
          </cell>
          <cell r="H185" t="str">
            <v>[PJ/y]</v>
          </cell>
        </row>
        <row r="186">
          <cell r="A186" t="str">
            <v>OPE02_02</v>
          </cell>
          <cell r="B186" t="str">
            <v>Industrie</v>
          </cell>
          <cell r="C186" t="str">
            <v>Exports</v>
          </cell>
          <cell r="D186" t="str">
            <v>Refineries</v>
          </cell>
          <cell r="E186" t="str">
            <v>Export Hydrocarbons</v>
          </cell>
          <cell r="F186" t="str">
            <v>Road Fuel Exports</v>
          </cell>
          <cell r="G186" t="str">
            <v>Exports of bio-based road fuels</v>
          </cell>
          <cell r="H186" t="str">
            <v>[PJ/y]</v>
          </cell>
        </row>
        <row r="187">
          <cell r="A187" t="str">
            <v>OPE02_03</v>
          </cell>
          <cell r="B187" t="str">
            <v>Industrie</v>
          </cell>
          <cell r="C187" t="str">
            <v>Exports</v>
          </cell>
          <cell r="D187" t="str">
            <v>Refineries</v>
          </cell>
          <cell r="E187" t="str">
            <v>Export Hydrocarbons</v>
          </cell>
          <cell r="F187" t="str">
            <v>Road Fuel Exports</v>
          </cell>
          <cell r="G187" t="str">
            <v>Exports of syn-based road fuels</v>
          </cell>
          <cell r="H187" t="str">
            <v>[PJ/y]</v>
          </cell>
        </row>
        <row r="188">
          <cell r="A188" t="str">
            <v>OPE03_01</v>
          </cell>
          <cell r="B188" t="str">
            <v>Industrie</v>
          </cell>
          <cell r="C188" t="str">
            <v>Exports</v>
          </cell>
          <cell r="D188" t="str">
            <v>Refineries</v>
          </cell>
          <cell r="E188" t="str">
            <v>Export Hydrocarbons</v>
          </cell>
          <cell r="F188" t="str">
            <v>Kerosene Exports</v>
          </cell>
          <cell r="G188" t="str">
            <v>Exports of oil-based kerosene</v>
          </cell>
          <cell r="H188" t="str">
            <v>[PJ/y]</v>
          </cell>
        </row>
        <row r="189">
          <cell r="A189" t="str">
            <v>OPE03_02</v>
          </cell>
          <cell r="B189" t="str">
            <v>Industrie</v>
          </cell>
          <cell r="C189" t="str">
            <v>Exports</v>
          </cell>
          <cell r="D189" t="str">
            <v>Refineries</v>
          </cell>
          <cell r="E189" t="str">
            <v>Export Hydrocarbons</v>
          </cell>
          <cell r="F189" t="str">
            <v>Kerosene Exports</v>
          </cell>
          <cell r="G189" t="str">
            <v>Exports of bio-based kerosene</v>
          </cell>
          <cell r="H189" t="str">
            <v>[PJ/y]</v>
          </cell>
        </row>
        <row r="190">
          <cell r="A190" t="str">
            <v>OPE03_03</v>
          </cell>
          <cell r="B190" t="str">
            <v>Industrie</v>
          </cell>
          <cell r="C190" t="str">
            <v>Exports</v>
          </cell>
          <cell r="D190" t="str">
            <v>Refineries</v>
          </cell>
          <cell r="E190" t="str">
            <v>Export Hydrocarbons</v>
          </cell>
          <cell r="F190" t="str">
            <v>Kerosene Exports</v>
          </cell>
          <cell r="G190" t="str">
            <v>Exports of syn-based kerosene</v>
          </cell>
          <cell r="H190" t="str">
            <v>[PJ/y]</v>
          </cell>
        </row>
        <row r="191">
          <cell r="A191" t="str">
            <v>PEU01_01</v>
          </cell>
          <cell r="B191"/>
          <cell r="C191" t="str">
            <v>External</v>
          </cell>
          <cell r="D191" t="str">
            <v>Power EU</v>
          </cell>
          <cell r="E191" t="str">
            <v>eDemand EU</v>
          </cell>
          <cell r="F191" t="str">
            <v>Electricity demand - EU</v>
          </cell>
          <cell r="G191" t="str">
            <v>Dummy standard electricity consumption - EU</v>
          </cell>
          <cell r="H191" t="str">
            <v>[PJ/y]</v>
          </cell>
        </row>
        <row r="192">
          <cell r="A192" t="str">
            <v>PDE01_01</v>
          </cell>
          <cell r="B192"/>
          <cell r="C192" t="str">
            <v>External</v>
          </cell>
          <cell r="D192" t="str">
            <v>Power DE</v>
          </cell>
          <cell r="E192" t="str">
            <v>eDemand DE</v>
          </cell>
          <cell r="F192" t="str">
            <v>Electricity demand - DE</v>
          </cell>
          <cell r="G192" t="str">
            <v>Electricity consumption - DE</v>
          </cell>
          <cell r="H192" t="str">
            <v>[PJ/y]</v>
          </cell>
        </row>
        <row r="193">
          <cell r="A193" t="str">
            <v>PDK01_01</v>
          </cell>
          <cell r="B193"/>
          <cell r="C193" t="str">
            <v>External</v>
          </cell>
          <cell r="D193" t="str">
            <v>Power DK</v>
          </cell>
          <cell r="E193" t="str">
            <v>eDemand DK</v>
          </cell>
          <cell r="F193" t="str">
            <v>Electricity demand - DK</v>
          </cell>
          <cell r="G193" t="str">
            <v>Electricity consumption - DK</v>
          </cell>
          <cell r="H193" t="str">
            <v>[PJ/y]</v>
          </cell>
        </row>
        <row r="194">
          <cell r="A194" t="str">
            <v>PGB01_01</v>
          </cell>
          <cell r="B194"/>
          <cell r="C194" t="str">
            <v>External</v>
          </cell>
          <cell r="D194" t="str">
            <v>Power GB</v>
          </cell>
          <cell r="E194" t="str">
            <v>eDemand GB</v>
          </cell>
          <cell r="F194" t="str">
            <v>Electricity demand - GB</v>
          </cell>
          <cell r="G194" t="str">
            <v>Electricity consumption - GB</v>
          </cell>
          <cell r="H194" t="str">
            <v>[PJ/y]</v>
          </cell>
        </row>
        <row r="195">
          <cell r="A195" t="str">
            <v>PNO01_01</v>
          </cell>
          <cell r="B195"/>
          <cell r="C195" t="str">
            <v>External</v>
          </cell>
          <cell r="D195" t="str">
            <v>Power NO</v>
          </cell>
          <cell r="E195" t="str">
            <v>eDemand NO</v>
          </cell>
          <cell r="F195" t="str">
            <v>Electricity demand - NO</v>
          </cell>
          <cell r="G195" t="str">
            <v>Electricity consumption - NO</v>
          </cell>
          <cell r="H195" t="str">
            <v>[PJ/y]</v>
          </cell>
        </row>
        <row r="196">
          <cell r="A196" t="str">
            <v>PEU01_02</v>
          </cell>
          <cell r="B196"/>
          <cell r="C196" t="str">
            <v>External</v>
          </cell>
          <cell r="D196" t="str">
            <v>Power EU</v>
          </cell>
          <cell r="E196" t="str">
            <v>Inland generation</v>
          </cell>
          <cell r="F196" t="str">
            <v>Electricity EU</v>
          </cell>
          <cell r="G196" t="str">
            <v>Inland generation - Power EU</v>
          </cell>
          <cell r="H196" t="str">
            <v>[GW]</v>
          </cell>
        </row>
        <row r="197">
          <cell r="A197" t="str">
            <v>PEUNL_01</v>
          </cell>
          <cell r="B197" t="str">
            <v>Elektriciteit</v>
          </cell>
          <cell r="C197" t="str">
            <v>XC Trade</v>
          </cell>
          <cell r="D197" t="str">
            <v>Power EU</v>
          </cell>
          <cell r="E197" t="str">
            <v>Power NL</v>
          </cell>
          <cell r="F197" t="str">
            <v>Electricity EU</v>
          </cell>
          <cell r="G197" t="str">
            <v>Export from NL to Power EU</v>
          </cell>
          <cell r="H197" t="str">
            <v>[GW]</v>
          </cell>
        </row>
        <row r="198">
          <cell r="A198" t="str">
            <v>PEUGB_01</v>
          </cell>
          <cell r="B198" t="str">
            <v>Elektriciteit</v>
          </cell>
          <cell r="C198" t="str">
            <v>XC Trade</v>
          </cell>
          <cell r="D198" t="str">
            <v>Power EU</v>
          </cell>
          <cell r="E198" t="str">
            <v>Power GB</v>
          </cell>
          <cell r="F198" t="str">
            <v>Electricity EU</v>
          </cell>
          <cell r="G198" t="str">
            <v>Export from GB to Power EU</v>
          </cell>
          <cell r="H198" t="str">
            <v>[GW]</v>
          </cell>
        </row>
        <row r="199">
          <cell r="A199" t="str">
            <v>PEUNO_01</v>
          </cell>
          <cell r="B199" t="str">
            <v>Elektriciteit</v>
          </cell>
          <cell r="C199" t="str">
            <v>XC Trade</v>
          </cell>
          <cell r="D199" t="str">
            <v>Power EU</v>
          </cell>
          <cell r="E199" t="str">
            <v>Power NO</v>
          </cell>
          <cell r="F199" t="str">
            <v>Electricity EU</v>
          </cell>
          <cell r="G199" t="str">
            <v>Export from NO to Power EU</v>
          </cell>
          <cell r="H199" t="str">
            <v>[GW]</v>
          </cell>
        </row>
        <row r="200">
          <cell r="A200" t="str">
            <v>PEUDK_01</v>
          </cell>
          <cell r="B200" t="str">
            <v>Elektriciteit</v>
          </cell>
          <cell r="C200" t="str">
            <v>XC Trade</v>
          </cell>
          <cell r="D200" t="str">
            <v>Power EU</v>
          </cell>
          <cell r="E200" t="str">
            <v>Power DK</v>
          </cell>
          <cell r="F200" t="str">
            <v>Electricity EU</v>
          </cell>
          <cell r="G200" t="str">
            <v>Export from DK to Power EU</v>
          </cell>
          <cell r="H200" t="str">
            <v>[GW]</v>
          </cell>
        </row>
        <row r="201">
          <cell r="A201" t="str">
            <v>PEUDE_01</v>
          </cell>
          <cell r="B201" t="str">
            <v>Elektriciteit</v>
          </cell>
          <cell r="C201" t="str">
            <v>XC Trade</v>
          </cell>
          <cell r="D201" t="str">
            <v>Power EU</v>
          </cell>
          <cell r="E201" t="str">
            <v>Power DE</v>
          </cell>
          <cell r="F201" t="str">
            <v>Electricity EU</v>
          </cell>
          <cell r="G201" t="str">
            <v>Export from DE to Power EU</v>
          </cell>
          <cell r="H201" t="str">
            <v>[GW]</v>
          </cell>
        </row>
        <row r="202">
          <cell r="A202" t="str">
            <v>PNL1_01</v>
          </cell>
          <cell r="B202" t="str">
            <v>Elektriciteit</v>
          </cell>
          <cell r="C202" t="str">
            <v>Conversion</v>
          </cell>
          <cell r="D202" t="str">
            <v>Power NL1</v>
          </cell>
          <cell r="E202" t="str">
            <v>Generation</v>
          </cell>
          <cell r="F202" t="str">
            <v>Electricity Cluster NL1</v>
          </cell>
          <cell r="G202" t="str">
            <v xml:space="preserve">Offshore Wind Cluster NL1 </v>
          </cell>
          <cell r="H202" t="str">
            <v>[GW]</v>
          </cell>
        </row>
        <row r="203">
          <cell r="A203" t="str">
            <v>PNL2_01</v>
          </cell>
          <cell r="B203" t="str">
            <v>Elektriciteit</v>
          </cell>
          <cell r="C203" t="str">
            <v>Conversion</v>
          </cell>
          <cell r="D203" t="str">
            <v>Power NL2</v>
          </cell>
          <cell r="E203" t="str">
            <v>Generation</v>
          </cell>
          <cell r="F203" t="str">
            <v>Electricity Cluster NL2</v>
          </cell>
          <cell r="G203" t="str">
            <v>Offshore Wind Cluster NL2</v>
          </cell>
          <cell r="H203" t="str">
            <v>[GW]</v>
          </cell>
        </row>
        <row r="204">
          <cell r="A204" t="str">
            <v>PNL3_01</v>
          </cell>
          <cell r="B204" t="str">
            <v>Elektriciteit</v>
          </cell>
          <cell r="C204" t="str">
            <v>Conversion</v>
          </cell>
          <cell r="D204" t="str">
            <v>Power NL3</v>
          </cell>
          <cell r="E204" t="str">
            <v>Generation</v>
          </cell>
          <cell r="F204" t="str">
            <v>Electricity Cluster NL3</v>
          </cell>
          <cell r="G204" t="str">
            <v xml:space="preserve">Offshore Wind Cluster NL3 </v>
          </cell>
          <cell r="H204" t="str">
            <v>[GW]</v>
          </cell>
        </row>
        <row r="205">
          <cell r="A205" t="str">
            <v>PNL4_01</v>
          </cell>
          <cell r="B205" t="str">
            <v>Elektriciteit</v>
          </cell>
          <cell r="C205" t="str">
            <v>Conversion</v>
          </cell>
          <cell r="D205" t="str">
            <v>Power NL4</v>
          </cell>
          <cell r="E205" t="str">
            <v>Generation</v>
          </cell>
          <cell r="F205" t="str">
            <v>Electricity Cluster NL4</v>
          </cell>
          <cell r="G205" t="str">
            <v xml:space="preserve">Offshore Wind Cluster NL4 </v>
          </cell>
          <cell r="H205" t="str">
            <v>[GW]</v>
          </cell>
        </row>
        <row r="206">
          <cell r="A206" t="str">
            <v>PNL5_01</v>
          </cell>
          <cell r="B206" t="str">
            <v>Elektriciteit</v>
          </cell>
          <cell r="C206" t="str">
            <v>Conversion</v>
          </cell>
          <cell r="D206" t="str">
            <v>Power NL5</v>
          </cell>
          <cell r="E206" t="str">
            <v>Generation</v>
          </cell>
          <cell r="F206" t="str">
            <v>Electricity Cluster NL5</v>
          </cell>
          <cell r="G206" t="str">
            <v>Offshore Wind Cluster NL5</v>
          </cell>
          <cell r="H206" t="str">
            <v>[GW]</v>
          </cell>
        </row>
        <row r="207">
          <cell r="A207" t="str">
            <v>PDE1_01</v>
          </cell>
          <cell r="B207" t="str">
            <v>Elektriciteit</v>
          </cell>
          <cell r="C207" t="str">
            <v>Conversion</v>
          </cell>
          <cell r="D207" t="str">
            <v>Power DE1</v>
          </cell>
          <cell r="E207" t="str">
            <v>Generation</v>
          </cell>
          <cell r="F207" t="str">
            <v>Electricity Cluster DE1</v>
          </cell>
          <cell r="G207" t="str">
            <v xml:space="preserve">Offshore Wind Cluster DE1 </v>
          </cell>
          <cell r="H207" t="str">
            <v>[GW]</v>
          </cell>
        </row>
        <row r="208">
          <cell r="A208" t="str">
            <v>PDK1_01</v>
          </cell>
          <cell r="B208" t="str">
            <v>Elektriciteit</v>
          </cell>
          <cell r="C208" t="str">
            <v>Conversion</v>
          </cell>
          <cell r="D208" t="str">
            <v>Power DK1</v>
          </cell>
          <cell r="E208" t="str">
            <v>Generation</v>
          </cell>
          <cell r="F208" t="str">
            <v>Electricity Cluster DK1</v>
          </cell>
          <cell r="G208" t="str">
            <v xml:space="preserve">Offshore Wind Cluster DK1 </v>
          </cell>
          <cell r="H208" t="str">
            <v>[GW]</v>
          </cell>
        </row>
        <row r="209">
          <cell r="A209" t="str">
            <v>PGB1_01</v>
          </cell>
          <cell r="B209" t="str">
            <v>Elektriciteit</v>
          </cell>
          <cell r="C209" t="str">
            <v>Conversion</v>
          </cell>
          <cell r="D209" t="str">
            <v>Power GB1</v>
          </cell>
          <cell r="E209" t="str">
            <v>Generation</v>
          </cell>
          <cell r="F209" t="str">
            <v>Electricity Cluster GB1</v>
          </cell>
          <cell r="G209" t="str">
            <v xml:space="preserve">Offshore Wind Cluster GB1 </v>
          </cell>
          <cell r="H209" t="str">
            <v>[GW]</v>
          </cell>
        </row>
        <row r="210">
          <cell r="A210" t="str">
            <v>PGB2_01</v>
          </cell>
          <cell r="B210" t="str">
            <v>Elektriciteit</v>
          </cell>
          <cell r="C210" t="str">
            <v>Conversion</v>
          </cell>
          <cell r="D210" t="str">
            <v>Power GB2</v>
          </cell>
          <cell r="E210" t="str">
            <v>Generation</v>
          </cell>
          <cell r="F210" t="str">
            <v>Electricity Cluster GB2</v>
          </cell>
          <cell r="G210" t="str">
            <v>Offshore Wind Cluster GB2</v>
          </cell>
          <cell r="H210" t="str">
            <v>[GW]</v>
          </cell>
        </row>
        <row r="211">
          <cell r="A211" t="str">
            <v>PGB3_01</v>
          </cell>
          <cell r="B211" t="str">
            <v>Elektriciteit</v>
          </cell>
          <cell r="C211" t="str">
            <v>Conversion</v>
          </cell>
          <cell r="D211" t="str">
            <v>Power GB3</v>
          </cell>
          <cell r="E211" t="str">
            <v>Generation</v>
          </cell>
          <cell r="F211" t="str">
            <v>Electricity Cluster GB3</v>
          </cell>
          <cell r="G211" t="str">
            <v>Offshore Wind Cluster GB3</v>
          </cell>
          <cell r="H211" t="str">
            <v>[GW]</v>
          </cell>
        </row>
        <row r="212">
          <cell r="A212" t="str">
            <v>PNO1_01</v>
          </cell>
          <cell r="B212" t="str">
            <v>Elektriciteit</v>
          </cell>
          <cell r="C212" t="str">
            <v>Conversion</v>
          </cell>
          <cell r="D212" t="str">
            <v>Power NO1</v>
          </cell>
          <cell r="E212" t="str">
            <v>Generation</v>
          </cell>
          <cell r="F212" t="str">
            <v>Electricity Cluster NO1</v>
          </cell>
          <cell r="G212" t="str">
            <v>Offshore Wind Cluster NO1</v>
          </cell>
          <cell r="H212" t="str">
            <v>[GW]</v>
          </cell>
        </row>
        <row r="213">
          <cell r="A213" t="str">
            <v>PNL01_01</v>
          </cell>
          <cell r="B213" t="str">
            <v>Elektriciteit</v>
          </cell>
          <cell r="C213" t="str">
            <v>Conversion</v>
          </cell>
          <cell r="D213" t="str">
            <v>Power NL</v>
          </cell>
          <cell r="E213" t="str">
            <v>Generation</v>
          </cell>
          <cell r="F213" t="str">
            <v>Electricity NL - HV</v>
          </cell>
          <cell r="G213" t="str">
            <v>Coal old - Power NL</v>
          </cell>
          <cell r="H213" t="str">
            <v>[GW]</v>
          </cell>
        </row>
        <row r="214">
          <cell r="A214" t="str">
            <v>PNL01_02</v>
          </cell>
          <cell r="B214" t="str">
            <v>Elektriciteit</v>
          </cell>
          <cell r="C214" t="str">
            <v>Conversion</v>
          </cell>
          <cell r="D214" t="str">
            <v>Power NL</v>
          </cell>
          <cell r="E214" t="str">
            <v>Generation</v>
          </cell>
          <cell r="F214" t="str">
            <v>Electricity NL - HV</v>
          </cell>
          <cell r="G214" t="str">
            <v>Co-fired Coal - Power NL</v>
          </cell>
          <cell r="H214" t="str">
            <v>[GW]</v>
          </cell>
        </row>
        <row r="215">
          <cell r="A215" t="str">
            <v>PNL01_03</v>
          </cell>
          <cell r="B215" t="str">
            <v>Elektriciteit</v>
          </cell>
          <cell r="C215" t="str">
            <v>Conversion</v>
          </cell>
          <cell r="D215" t="str">
            <v>Power NL</v>
          </cell>
          <cell r="E215" t="str">
            <v>Generation</v>
          </cell>
          <cell r="F215" t="str">
            <v>Electricity NL - HV</v>
          </cell>
          <cell r="G215" t="str">
            <v>Co-fired Coal wCCS - Power NL</v>
          </cell>
          <cell r="H215" t="str">
            <v>[GW]</v>
          </cell>
        </row>
        <row r="216">
          <cell r="A216" t="str">
            <v>PNL01_04</v>
          </cell>
          <cell r="B216" t="str">
            <v>Elektriciteit</v>
          </cell>
          <cell r="C216" t="str">
            <v>Conversion</v>
          </cell>
          <cell r="D216" t="str">
            <v>Power NL</v>
          </cell>
          <cell r="E216" t="str">
            <v>Generation</v>
          </cell>
          <cell r="F216" t="str">
            <v>Electricity NL - HV</v>
          </cell>
          <cell r="G216" t="str">
            <v>CCGT - Power NL</v>
          </cell>
          <cell r="H216" t="str">
            <v>[GW]</v>
          </cell>
        </row>
        <row r="217">
          <cell r="A217" t="str">
            <v>PNL01_05</v>
          </cell>
          <cell r="B217" t="str">
            <v>Elektriciteit</v>
          </cell>
          <cell r="C217" t="str">
            <v>Conversion</v>
          </cell>
          <cell r="D217" t="str">
            <v>Power NL</v>
          </cell>
          <cell r="E217" t="str">
            <v>Generation</v>
          </cell>
          <cell r="F217" t="str">
            <v>Electricity NL - HV</v>
          </cell>
          <cell r="G217" t="str">
            <v>CCGT wCCS - Power NL</v>
          </cell>
          <cell r="H217" t="str">
            <v>[GW]</v>
          </cell>
        </row>
        <row r="218">
          <cell r="A218" t="str">
            <v>PNL01_06</v>
          </cell>
          <cell r="B218" t="str">
            <v>Elektriciteit</v>
          </cell>
          <cell r="C218" t="str">
            <v>Conversion</v>
          </cell>
          <cell r="D218" t="str">
            <v>Power NL</v>
          </cell>
          <cell r="E218" t="str">
            <v>Generation</v>
          </cell>
          <cell r="F218" t="str">
            <v>Electricity NL - HV</v>
          </cell>
          <cell r="G218" t="str">
            <v>CCGT BFG - Power NL</v>
          </cell>
          <cell r="H218" t="str">
            <v>[GW]</v>
          </cell>
        </row>
        <row r="219">
          <cell r="A219" t="str">
            <v>PNL01_07</v>
          </cell>
          <cell r="B219" t="str">
            <v>Elektriciteit</v>
          </cell>
          <cell r="C219" t="str">
            <v>Conversion</v>
          </cell>
          <cell r="D219" t="str">
            <v>Power NL</v>
          </cell>
          <cell r="E219" t="str">
            <v>Generation</v>
          </cell>
          <cell r="F219" t="str">
            <v>Electricity NL - HV</v>
          </cell>
          <cell r="G219" t="str">
            <v>GT - Power NL</v>
          </cell>
          <cell r="H219" t="str">
            <v>[GW]</v>
          </cell>
        </row>
        <row r="220">
          <cell r="A220" t="str">
            <v>PNL01_08</v>
          </cell>
          <cell r="B220" t="str">
            <v>Elektriciteit</v>
          </cell>
          <cell r="C220" t="str">
            <v>Conversion</v>
          </cell>
          <cell r="D220" t="str">
            <v>Power NL</v>
          </cell>
          <cell r="E220" t="str">
            <v>Generation</v>
          </cell>
          <cell r="F220" t="str">
            <v>Electricity NL - HV</v>
          </cell>
          <cell r="G220" t="str">
            <v>Hydrogen SOFC - Power NL</v>
          </cell>
          <cell r="H220" t="str">
            <v>[GW]</v>
          </cell>
        </row>
        <row r="221">
          <cell r="A221" t="str">
            <v>PNL01_09</v>
          </cell>
          <cell r="B221" t="str">
            <v>Elektriciteit</v>
          </cell>
          <cell r="C221" t="str">
            <v>Conversion</v>
          </cell>
          <cell r="D221" t="str">
            <v>Power NL</v>
          </cell>
          <cell r="E221" t="str">
            <v>Generation</v>
          </cell>
          <cell r="F221" t="str">
            <v>Electricity NL - HV</v>
          </cell>
          <cell r="G221" t="str">
            <v>Hydrogen CCGT - Power NL</v>
          </cell>
          <cell r="H221" t="str">
            <v>[GW]</v>
          </cell>
        </row>
        <row r="222">
          <cell r="A222" t="str">
            <v>PNL01_10</v>
          </cell>
          <cell r="B222" t="str">
            <v>Elektriciteit</v>
          </cell>
          <cell r="C222" t="str">
            <v>Conversion</v>
          </cell>
          <cell r="D222" t="str">
            <v>Power NL</v>
          </cell>
          <cell r="E222" t="str">
            <v>Generation</v>
          </cell>
          <cell r="F222" t="str">
            <v>Electricity NL - HV</v>
          </cell>
          <cell r="G222" t="str">
            <v>Nuclear - Borssele - Power NL</v>
          </cell>
          <cell r="H222" t="str">
            <v>[GW]</v>
          </cell>
        </row>
        <row r="223">
          <cell r="A223" t="str">
            <v>PNL01_11</v>
          </cell>
          <cell r="B223" t="str">
            <v>Elektriciteit</v>
          </cell>
          <cell r="C223" t="str">
            <v>Conversion</v>
          </cell>
          <cell r="D223" t="str">
            <v>Power NL</v>
          </cell>
          <cell r="E223" t="str">
            <v>Generation</v>
          </cell>
          <cell r="F223" t="str">
            <v>Electricity NL - HV</v>
          </cell>
          <cell r="G223" t="str">
            <v>Nuclear - Gen III - Power NL</v>
          </cell>
          <cell r="H223" t="str">
            <v>[GW]</v>
          </cell>
        </row>
        <row r="224">
          <cell r="A224" t="str">
            <v>PNL01_12</v>
          </cell>
          <cell r="B224" t="str">
            <v>Elektriciteit</v>
          </cell>
          <cell r="C224" t="str">
            <v>Conversion</v>
          </cell>
          <cell r="D224" t="str">
            <v>Power NL</v>
          </cell>
          <cell r="E224" t="str">
            <v>Generation</v>
          </cell>
          <cell r="F224" t="str">
            <v>Electricity NL - HV</v>
          </cell>
          <cell r="G224" t="str">
            <v>Nuclear SMR - Power NL</v>
          </cell>
          <cell r="H224" t="str">
            <v>[GW]</v>
          </cell>
        </row>
        <row r="225">
          <cell r="A225" t="str">
            <v>PNL01_13</v>
          </cell>
          <cell r="B225" t="str">
            <v>Elektriciteit</v>
          </cell>
          <cell r="C225" t="str">
            <v>Conversion</v>
          </cell>
          <cell r="D225" t="str">
            <v>Power NL</v>
          </cell>
          <cell r="E225" t="str">
            <v>Generation</v>
          </cell>
          <cell r="F225" t="str">
            <v>Electricity NL - HV</v>
          </cell>
          <cell r="G225" t="str">
            <v>Biomass - Power NL</v>
          </cell>
          <cell r="H225" t="str">
            <v>[GW]</v>
          </cell>
        </row>
        <row r="226">
          <cell r="A226" t="str">
            <v>PNL01_14</v>
          </cell>
          <cell r="B226" t="str">
            <v>Elektriciteit</v>
          </cell>
          <cell r="C226" t="str">
            <v>Conversion</v>
          </cell>
          <cell r="D226" t="str">
            <v>Power NL</v>
          </cell>
          <cell r="E226" t="str">
            <v>Generation</v>
          </cell>
          <cell r="F226" t="str">
            <v>Electricity NL - HV</v>
          </cell>
          <cell r="G226" t="str">
            <v>Biomass wCCS - Power NL</v>
          </cell>
          <cell r="H226" t="str">
            <v>[GW]</v>
          </cell>
        </row>
        <row r="227">
          <cell r="A227" t="str">
            <v>PNL01_15</v>
          </cell>
          <cell r="B227" t="str">
            <v>Elektriciteit</v>
          </cell>
          <cell r="C227" t="str">
            <v>Conversion</v>
          </cell>
          <cell r="D227" t="str">
            <v>Power NL</v>
          </cell>
          <cell r="E227" t="str">
            <v>Generation</v>
          </cell>
          <cell r="F227" t="str">
            <v>Electricity NL - HV</v>
          </cell>
          <cell r="G227" t="str">
            <v>Onshore Wind - Power NL</v>
          </cell>
          <cell r="H227" t="str">
            <v>[GW]</v>
          </cell>
        </row>
        <row r="228">
          <cell r="A228" t="str">
            <v>PNL01_17</v>
          </cell>
          <cell r="B228" t="str">
            <v>Gebouwde omgeving</v>
          </cell>
          <cell r="C228" t="str">
            <v>Conversion</v>
          </cell>
          <cell r="D228" t="str">
            <v>Power NL</v>
          </cell>
          <cell r="E228" t="str">
            <v>Generation</v>
          </cell>
          <cell r="F228" t="str">
            <v>Electricity NL - LV</v>
          </cell>
          <cell r="G228" t="str">
            <v>Solar PV - Residential- Power NL</v>
          </cell>
          <cell r="H228" t="str">
            <v>[GW]</v>
          </cell>
        </row>
        <row r="229">
          <cell r="A229" t="str">
            <v>PNL01_18</v>
          </cell>
          <cell r="B229" t="str">
            <v>Gebouwde omgeving</v>
          </cell>
          <cell r="C229" t="str">
            <v>Conversion</v>
          </cell>
          <cell r="D229" t="str">
            <v>Power NL</v>
          </cell>
          <cell r="E229" t="str">
            <v>Generation</v>
          </cell>
          <cell r="F229" t="str">
            <v>Electricity NL - LV</v>
          </cell>
          <cell r="G229" t="str">
            <v>Solar PV - Services - Power NL</v>
          </cell>
          <cell r="H229" t="str">
            <v>[GW]</v>
          </cell>
        </row>
        <row r="230">
          <cell r="A230" t="str">
            <v>PNL01_19</v>
          </cell>
          <cell r="B230" t="str">
            <v>Landbouw</v>
          </cell>
          <cell r="C230" t="str">
            <v>Conversion</v>
          </cell>
          <cell r="D230" t="str">
            <v>Power NL</v>
          </cell>
          <cell r="E230" t="str">
            <v>Generation</v>
          </cell>
          <cell r="F230" t="str">
            <v>Electricity NL - LV</v>
          </cell>
          <cell r="G230" t="str">
            <v>Solar PV - Agriculture - Power NL</v>
          </cell>
          <cell r="H230" t="str">
            <v>[GW]</v>
          </cell>
        </row>
        <row r="231">
          <cell r="A231" t="str">
            <v>PNL01_20</v>
          </cell>
          <cell r="B231" t="str">
            <v>Industrie</v>
          </cell>
          <cell r="C231" t="str">
            <v>Conversion</v>
          </cell>
          <cell r="D231" t="str">
            <v>Power NL</v>
          </cell>
          <cell r="E231" t="str">
            <v>Generation</v>
          </cell>
          <cell r="F231" t="str">
            <v>Electricity NL - HV</v>
          </cell>
          <cell r="G231" t="str">
            <v>Solar PV - Industry - Power NL</v>
          </cell>
          <cell r="H231" t="str">
            <v>[GW]</v>
          </cell>
        </row>
        <row r="232">
          <cell r="A232" t="str">
            <v>PNL01_21</v>
          </cell>
          <cell r="B232" t="str">
            <v>Elektriciteit</v>
          </cell>
          <cell r="C232" t="str">
            <v>Conversion</v>
          </cell>
          <cell r="D232" t="str">
            <v>Power NL</v>
          </cell>
          <cell r="E232" t="str">
            <v>Generation</v>
          </cell>
          <cell r="F232" t="str">
            <v>Electricity NL - HV</v>
          </cell>
          <cell r="G232" t="str">
            <v>Solar PV - Floating - Power NL</v>
          </cell>
          <cell r="H232" t="str">
            <v>[GW]</v>
          </cell>
        </row>
        <row r="233">
          <cell r="A233" t="str">
            <v>PNL01_22</v>
          </cell>
          <cell r="B233" t="str">
            <v>Elektriciteit</v>
          </cell>
          <cell r="C233" t="str">
            <v>Conversion</v>
          </cell>
          <cell r="D233" t="str">
            <v>Power NL</v>
          </cell>
          <cell r="E233" t="str">
            <v>Generation</v>
          </cell>
          <cell r="F233" t="str">
            <v>Electricity NL - HV</v>
          </cell>
          <cell r="G233" t="str">
            <v>Solar PV - Energy sector - Power NL</v>
          </cell>
          <cell r="H233" t="str">
            <v>[GW]</v>
          </cell>
        </row>
        <row r="234">
          <cell r="A234" t="str">
            <v>PNL01_23</v>
          </cell>
          <cell r="B234" t="str">
            <v>Elektriciteit</v>
          </cell>
          <cell r="C234" t="str">
            <v>Conversion</v>
          </cell>
          <cell r="D234" t="str">
            <v>Power NL</v>
          </cell>
          <cell r="E234" t="str">
            <v>Generation</v>
          </cell>
          <cell r="F234" t="str">
            <v>Electricity NL - HV</v>
          </cell>
          <cell r="G234" t="str">
            <v>Electricity from Hydro - Power NL</v>
          </cell>
          <cell r="H234" t="str">
            <v>[GW]</v>
          </cell>
        </row>
        <row r="235">
          <cell r="A235" t="str">
            <v>PDE02_01</v>
          </cell>
          <cell r="B235" t="str">
            <v>Elektriciteit</v>
          </cell>
          <cell r="C235" t="str">
            <v>Conversion</v>
          </cell>
          <cell r="D235" t="str">
            <v>Power DE</v>
          </cell>
          <cell r="E235" t="str">
            <v>Generation</v>
          </cell>
          <cell r="F235" t="str">
            <v>Electricity DE</v>
          </cell>
          <cell r="G235" t="str">
            <v>Electricity from Coal old - Power DE</v>
          </cell>
          <cell r="H235" t="str">
            <v>[GW]</v>
          </cell>
        </row>
        <row r="236">
          <cell r="A236" t="str">
            <v>PDE02_02</v>
          </cell>
          <cell r="B236" t="str">
            <v>Elektriciteit</v>
          </cell>
          <cell r="C236" t="str">
            <v>Conversion</v>
          </cell>
          <cell r="D236" t="str">
            <v>Power DE</v>
          </cell>
          <cell r="E236" t="str">
            <v>Generation</v>
          </cell>
          <cell r="F236" t="str">
            <v>Electricity DE</v>
          </cell>
          <cell r="G236" t="str">
            <v>Electricity from Coal new - Power DE</v>
          </cell>
          <cell r="H236" t="str">
            <v>[GW]</v>
          </cell>
        </row>
        <row r="237">
          <cell r="A237" t="str">
            <v>PDE02_03</v>
          </cell>
          <cell r="B237" t="str">
            <v>Elektriciteit</v>
          </cell>
          <cell r="C237" t="str">
            <v>Conversion</v>
          </cell>
          <cell r="D237" t="str">
            <v>Power DE</v>
          </cell>
          <cell r="E237" t="str">
            <v>Generation</v>
          </cell>
          <cell r="F237" t="str">
            <v>Electricity DE</v>
          </cell>
          <cell r="G237" t="str">
            <v>Electricity from Coal with CCS - Power DE</v>
          </cell>
          <cell r="H237" t="str">
            <v>[GW]</v>
          </cell>
        </row>
        <row r="238">
          <cell r="A238" t="str">
            <v>PDE02_04</v>
          </cell>
          <cell r="B238" t="str">
            <v>Elektriciteit</v>
          </cell>
          <cell r="C238" t="str">
            <v>Conversion</v>
          </cell>
          <cell r="D238" t="str">
            <v>Power DE</v>
          </cell>
          <cell r="E238" t="str">
            <v>Generation</v>
          </cell>
          <cell r="F238" t="str">
            <v>Electricity DE</v>
          </cell>
          <cell r="G238" t="str">
            <v>Electricity from CCGT old - Power DE</v>
          </cell>
          <cell r="H238" t="str">
            <v>[GW]</v>
          </cell>
        </row>
        <row r="239">
          <cell r="A239" t="str">
            <v>PDE02_05</v>
          </cell>
          <cell r="B239" t="str">
            <v>Elektriciteit</v>
          </cell>
          <cell r="C239" t="str">
            <v>Conversion</v>
          </cell>
          <cell r="D239" t="str">
            <v>Power DE</v>
          </cell>
          <cell r="E239" t="str">
            <v>Generation</v>
          </cell>
          <cell r="F239" t="str">
            <v>Electricity DE</v>
          </cell>
          <cell r="G239" t="str">
            <v>Electricity from CCGT - Power DE</v>
          </cell>
          <cell r="H239" t="str">
            <v>[GW]</v>
          </cell>
        </row>
        <row r="240">
          <cell r="A240" t="str">
            <v>PDE02_06</v>
          </cell>
          <cell r="B240" t="str">
            <v>Elektriciteit</v>
          </cell>
          <cell r="C240" t="str">
            <v>Conversion</v>
          </cell>
          <cell r="D240" t="str">
            <v>Power DE</v>
          </cell>
          <cell r="E240" t="str">
            <v>Generation</v>
          </cell>
          <cell r="F240" t="str">
            <v>Electricity DE</v>
          </cell>
          <cell r="G240" t="str">
            <v>Electricity from GT - Power DE</v>
          </cell>
          <cell r="H240" t="str">
            <v>[GW]</v>
          </cell>
        </row>
        <row r="241">
          <cell r="A241" t="str">
            <v>PDE02_07</v>
          </cell>
          <cell r="B241" t="str">
            <v>Elektriciteit</v>
          </cell>
          <cell r="C241" t="str">
            <v>Conversion</v>
          </cell>
          <cell r="D241" t="str">
            <v>Power DE</v>
          </cell>
          <cell r="E241" t="str">
            <v>Generation</v>
          </cell>
          <cell r="F241" t="str">
            <v>Electricity DE</v>
          </cell>
          <cell r="G241" t="str">
            <v>Electricity from Gas + CCS - Power DE</v>
          </cell>
          <cell r="H241" t="str">
            <v>[GW]</v>
          </cell>
        </row>
        <row r="242">
          <cell r="A242" t="str">
            <v>PDE02_08</v>
          </cell>
          <cell r="B242" t="str">
            <v>Elektriciteit</v>
          </cell>
          <cell r="C242" t="str">
            <v>Conversion</v>
          </cell>
          <cell r="D242" t="str">
            <v>Power DE</v>
          </cell>
          <cell r="E242" t="str">
            <v>Generation</v>
          </cell>
          <cell r="F242" t="str">
            <v>Electricity DE</v>
          </cell>
          <cell r="G242" t="str">
            <v>Electricity from Oil - Power DE</v>
          </cell>
          <cell r="H242" t="str">
            <v>[GW]</v>
          </cell>
        </row>
        <row r="243">
          <cell r="A243" t="str">
            <v>PDE02_09</v>
          </cell>
          <cell r="B243" t="str">
            <v>Elektriciteit</v>
          </cell>
          <cell r="C243" t="str">
            <v>Conversion</v>
          </cell>
          <cell r="D243" t="str">
            <v>Power DE</v>
          </cell>
          <cell r="E243" t="str">
            <v>Generation</v>
          </cell>
          <cell r="F243" t="str">
            <v>Electricity DE</v>
          </cell>
          <cell r="G243" t="str">
            <v>Electricity from Waste- Power DE</v>
          </cell>
          <cell r="H243" t="str">
            <v>[GW]</v>
          </cell>
        </row>
        <row r="244">
          <cell r="A244" t="str">
            <v>PDE02_10</v>
          </cell>
          <cell r="B244" t="str">
            <v>Elektriciteit</v>
          </cell>
          <cell r="C244" t="str">
            <v>Conversion</v>
          </cell>
          <cell r="D244" t="str">
            <v>Power DE</v>
          </cell>
          <cell r="E244" t="str">
            <v>Generation</v>
          </cell>
          <cell r="F244" t="str">
            <v>Electricity DE</v>
          </cell>
          <cell r="G244" t="str">
            <v>Electricity from Biomass - Power DE</v>
          </cell>
          <cell r="H244" t="str">
            <v>[GW]</v>
          </cell>
        </row>
        <row r="245">
          <cell r="A245" t="str">
            <v>PDE02_11</v>
          </cell>
          <cell r="B245" t="str">
            <v>Elektriciteit</v>
          </cell>
          <cell r="C245" t="str">
            <v>Conversion</v>
          </cell>
          <cell r="D245" t="str">
            <v>Power DE</v>
          </cell>
          <cell r="E245" t="str">
            <v>Generation</v>
          </cell>
          <cell r="F245" t="str">
            <v>Electricity DE</v>
          </cell>
          <cell r="G245" t="str">
            <v>Electricity from Biomass + CCS - Power DE</v>
          </cell>
          <cell r="H245" t="str">
            <v>[GW]</v>
          </cell>
        </row>
        <row r="246">
          <cell r="A246" t="str">
            <v>PDE02_12</v>
          </cell>
          <cell r="B246" t="str">
            <v>Elektriciteit</v>
          </cell>
          <cell r="C246" t="str">
            <v>Conversion</v>
          </cell>
          <cell r="D246" t="str">
            <v>Power DE</v>
          </cell>
          <cell r="E246" t="str">
            <v>Generation</v>
          </cell>
          <cell r="F246" t="str">
            <v>Electricity DE</v>
          </cell>
          <cell r="G246" t="str">
            <v>Electricity from Nuclear - Power DE</v>
          </cell>
          <cell r="H246" t="str">
            <v>[GW]</v>
          </cell>
        </row>
        <row r="247">
          <cell r="A247" t="str">
            <v>PDE02_13</v>
          </cell>
          <cell r="B247" t="str">
            <v>Elektriciteit</v>
          </cell>
          <cell r="C247" t="str">
            <v>Conversion</v>
          </cell>
          <cell r="D247" t="str">
            <v>Power DE</v>
          </cell>
          <cell r="E247" t="str">
            <v>Generation</v>
          </cell>
          <cell r="F247" t="str">
            <v>Electricity DE</v>
          </cell>
          <cell r="G247" t="str">
            <v>Electricity from Geothermal - Power DE</v>
          </cell>
          <cell r="H247" t="str">
            <v>[GW]</v>
          </cell>
        </row>
        <row r="248">
          <cell r="A248" t="str">
            <v>PDE02_14</v>
          </cell>
          <cell r="B248" t="str">
            <v>Elektriciteit</v>
          </cell>
          <cell r="C248" t="str">
            <v>Conversion</v>
          </cell>
          <cell r="D248" t="str">
            <v>Power DE</v>
          </cell>
          <cell r="E248" t="str">
            <v>Generation</v>
          </cell>
          <cell r="F248" t="str">
            <v>Electricity DE</v>
          </cell>
          <cell r="G248" t="str">
            <v>Electricity from Hydro RoR - Power DE</v>
          </cell>
          <cell r="H248" t="str">
            <v>[GW]</v>
          </cell>
        </row>
        <row r="249">
          <cell r="A249" t="str">
            <v>PDE02_15</v>
          </cell>
          <cell r="B249" t="str">
            <v>Elektriciteit</v>
          </cell>
          <cell r="C249" t="str">
            <v>Conversion</v>
          </cell>
          <cell r="D249" t="str">
            <v>Power DE</v>
          </cell>
          <cell r="E249" t="str">
            <v>Generation</v>
          </cell>
          <cell r="F249" t="str">
            <v>Electricity DE</v>
          </cell>
          <cell r="G249" t="str">
            <v>Electricity from Hydro Reservoirs - Power DE</v>
          </cell>
          <cell r="H249" t="str">
            <v>[GW]</v>
          </cell>
        </row>
        <row r="250">
          <cell r="A250" t="str">
            <v>PDE02_16</v>
          </cell>
          <cell r="B250" t="str">
            <v>Elektriciteit</v>
          </cell>
          <cell r="C250" t="str">
            <v>Conversion</v>
          </cell>
          <cell r="D250" t="str">
            <v>Power DE</v>
          </cell>
          <cell r="E250" t="str">
            <v>Generation</v>
          </cell>
          <cell r="F250" t="str">
            <v>Electricity DE</v>
          </cell>
          <cell r="G250" t="str">
            <v>Electricity from Tide, Waves &amp; Ocean - Power DE</v>
          </cell>
          <cell r="H250" t="str">
            <v>[GW]</v>
          </cell>
        </row>
        <row r="251">
          <cell r="A251" t="str">
            <v>PDE02_17</v>
          </cell>
          <cell r="B251" t="str">
            <v>Elektriciteit</v>
          </cell>
          <cell r="C251" t="str">
            <v>Conversion</v>
          </cell>
          <cell r="D251" t="str">
            <v>Power DE</v>
          </cell>
          <cell r="E251" t="str">
            <v>Generation</v>
          </cell>
          <cell r="F251" t="str">
            <v>Electricity DE</v>
          </cell>
          <cell r="G251" t="str">
            <v>Electricity from Onshore wind - Power DE</v>
          </cell>
          <cell r="H251" t="str">
            <v>[GW]</v>
          </cell>
        </row>
        <row r="252">
          <cell r="A252" t="str">
            <v>PDE02_18</v>
          </cell>
          <cell r="B252" t="str">
            <v>Elektriciteit</v>
          </cell>
          <cell r="C252" t="str">
            <v>Conversion</v>
          </cell>
          <cell r="D252" t="str">
            <v>Power DE</v>
          </cell>
          <cell r="E252" t="str">
            <v>Generation</v>
          </cell>
          <cell r="F252" t="str">
            <v>Electricity DE</v>
          </cell>
          <cell r="G252" t="str">
            <v>Electricity from Solar - Power DE</v>
          </cell>
          <cell r="H252" t="str">
            <v>[GW]</v>
          </cell>
        </row>
        <row r="253">
          <cell r="A253" t="str">
            <v>PDE02_19</v>
          </cell>
          <cell r="B253" t="str">
            <v>Elektriciteit</v>
          </cell>
          <cell r="C253" t="str">
            <v>Conversion</v>
          </cell>
          <cell r="D253" t="str">
            <v>Power DE</v>
          </cell>
          <cell r="E253" t="str">
            <v>Generation</v>
          </cell>
          <cell r="F253" t="str">
            <v>Electricity DE</v>
          </cell>
          <cell r="G253" t="str">
            <v>Electricity from Solar CSP - Power DE</v>
          </cell>
          <cell r="H253" t="str">
            <v>[GW]</v>
          </cell>
        </row>
        <row r="254">
          <cell r="A254" t="str">
            <v>PDK02_01</v>
          </cell>
          <cell r="B254" t="str">
            <v>Elektriciteit</v>
          </cell>
          <cell r="C254" t="str">
            <v>Conversion</v>
          </cell>
          <cell r="D254" t="str">
            <v>Power DK</v>
          </cell>
          <cell r="E254" t="str">
            <v>Generation</v>
          </cell>
          <cell r="F254" t="str">
            <v>Electricity DK</v>
          </cell>
          <cell r="G254" t="str">
            <v>Electricity from Coal old - Power DK</v>
          </cell>
          <cell r="H254" t="str">
            <v>[GW]</v>
          </cell>
        </row>
        <row r="255">
          <cell r="A255" t="str">
            <v>PDK02_02</v>
          </cell>
          <cell r="B255" t="str">
            <v>Elektriciteit</v>
          </cell>
          <cell r="C255" t="str">
            <v>Conversion</v>
          </cell>
          <cell r="D255" t="str">
            <v>Power DK</v>
          </cell>
          <cell r="E255" t="str">
            <v>Generation</v>
          </cell>
          <cell r="F255" t="str">
            <v>Electricity DK</v>
          </cell>
          <cell r="G255" t="str">
            <v>Electricity from Coal new - Power DK</v>
          </cell>
          <cell r="H255" t="str">
            <v>[GW]</v>
          </cell>
        </row>
        <row r="256">
          <cell r="A256" t="str">
            <v>PDK02_03</v>
          </cell>
          <cell r="B256" t="str">
            <v>Elektriciteit</v>
          </cell>
          <cell r="C256" t="str">
            <v>Conversion</v>
          </cell>
          <cell r="D256" t="str">
            <v>Power DK</v>
          </cell>
          <cell r="E256" t="str">
            <v>Generation</v>
          </cell>
          <cell r="F256" t="str">
            <v>Electricity DK</v>
          </cell>
          <cell r="G256" t="str">
            <v>Electricity from Coal with CCS - Power DK</v>
          </cell>
          <cell r="H256" t="str">
            <v>[GW]</v>
          </cell>
        </row>
        <row r="257">
          <cell r="A257" t="str">
            <v>PDK02_04</v>
          </cell>
          <cell r="B257" t="str">
            <v>Elektriciteit</v>
          </cell>
          <cell r="C257" t="str">
            <v>Conversion</v>
          </cell>
          <cell r="D257" t="str">
            <v>Power DK</v>
          </cell>
          <cell r="E257" t="str">
            <v>Generation</v>
          </cell>
          <cell r="F257" t="str">
            <v>Electricity DK</v>
          </cell>
          <cell r="G257" t="str">
            <v>Electricity from CCGT old - Power DK</v>
          </cell>
          <cell r="H257" t="str">
            <v>[GW]</v>
          </cell>
        </row>
        <row r="258">
          <cell r="A258" t="str">
            <v>PDK02_05</v>
          </cell>
          <cell r="B258" t="str">
            <v>Elektriciteit</v>
          </cell>
          <cell r="C258" t="str">
            <v>Conversion</v>
          </cell>
          <cell r="D258" t="str">
            <v>Power DK</v>
          </cell>
          <cell r="E258" t="str">
            <v>Generation</v>
          </cell>
          <cell r="F258" t="str">
            <v>Electricity DK</v>
          </cell>
          <cell r="G258" t="str">
            <v>Electricity from CCGT - Power DK</v>
          </cell>
          <cell r="H258" t="str">
            <v>[GW]</v>
          </cell>
        </row>
        <row r="259">
          <cell r="A259" t="str">
            <v>PDK02_06</v>
          </cell>
          <cell r="B259" t="str">
            <v>Elektriciteit</v>
          </cell>
          <cell r="C259" t="str">
            <v>Conversion</v>
          </cell>
          <cell r="D259" t="str">
            <v>Power DK</v>
          </cell>
          <cell r="E259" t="str">
            <v>Generation</v>
          </cell>
          <cell r="F259" t="str">
            <v>Electricity DK</v>
          </cell>
          <cell r="G259" t="str">
            <v>Electricity from GT - Power DK</v>
          </cell>
          <cell r="H259" t="str">
            <v>[GW]</v>
          </cell>
        </row>
        <row r="260">
          <cell r="A260" t="str">
            <v>PDK02_07</v>
          </cell>
          <cell r="B260" t="str">
            <v>Elektriciteit</v>
          </cell>
          <cell r="C260" t="str">
            <v>Conversion</v>
          </cell>
          <cell r="D260" t="str">
            <v>Power DK</v>
          </cell>
          <cell r="E260" t="str">
            <v>Generation</v>
          </cell>
          <cell r="F260" t="str">
            <v>Electricity DK</v>
          </cell>
          <cell r="G260" t="str">
            <v>Electricity from Gas + CCS - Power DK</v>
          </cell>
          <cell r="H260" t="str">
            <v>[GW]</v>
          </cell>
        </row>
        <row r="261">
          <cell r="A261" t="str">
            <v>PDK02_08</v>
          </cell>
          <cell r="B261" t="str">
            <v>Elektriciteit</v>
          </cell>
          <cell r="C261" t="str">
            <v>Conversion</v>
          </cell>
          <cell r="D261" t="str">
            <v>Power DK</v>
          </cell>
          <cell r="E261" t="str">
            <v>Generation</v>
          </cell>
          <cell r="F261" t="str">
            <v>Electricity DK</v>
          </cell>
          <cell r="G261" t="str">
            <v>Electricity from Oil - Power DK</v>
          </cell>
          <cell r="H261" t="str">
            <v>[GW]</v>
          </cell>
        </row>
        <row r="262">
          <cell r="A262" t="str">
            <v>PDK02_09</v>
          </cell>
          <cell r="B262" t="str">
            <v>Elektriciteit</v>
          </cell>
          <cell r="C262" t="str">
            <v>Conversion</v>
          </cell>
          <cell r="D262" t="str">
            <v>Power DK</v>
          </cell>
          <cell r="E262" t="str">
            <v>Generation</v>
          </cell>
          <cell r="F262" t="str">
            <v>Electricity DK</v>
          </cell>
          <cell r="G262" t="str">
            <v>Electricity from Waste- Power DK</v>
          </cell>
          <cell r="H262" t="str">
            <v>[GW]</v>
          </cell>
        </row>
        <row r="263">
          <cell r="A263" t="str">
            <v>PDK02_10</v>
          </cell>
          <cell r="B263" t="str">
            <v>Elektriciteit</v>
          </cell>
          <cell r="C263" t="str">
            <v>Conversion</v>
          </cell>
          <cell r="D263" t="str">
            <v>Power DK</v>
          </cell>
          <cell r="E263" t="str">
            <v>Generation</v>
          </cell>
          <cell r="F263" t="str">
            <v>Electricity DK</v>
          </cell>
          <cell r="G263" t="str">
            <v>Electricity from Biomass - Power DK</v>
          </cell>
          <cell r="H263" t="str">
            <v>[GW]</v>
          </cell>
        </row>
        <row r="264">
          <cell r="A264" t="str">
            <v>PDK02_11</v>
          </cell>
          <cell r="B264" t="str">
            <v>Elektriciteit</v>
          </cell>
          <cell r="C264" t="str">
            <v>Conversion</v>
          </cell>
          <cell r="D264" t="str">
            <v>Power DK</v>
          </cell>
          <cell r="E264" t="str">
            <v>Generation</v>
          </cell>
          <cell r="F264" t="str">
            <v>Electricity DK</v>
          </cell>
          <cell r="G264" t="str">
            <v>Electricity from Biomass + CCS - Power DK</v>
          </cell>
          <cell r="H264" t="str">
            <v>[GW]</v>
          </cell>
        </row>
        <row r="265">
          <cell r="A265" t="str">
            <v>PDK02_12</v>
          </cell>
          <cell r="B265" t="str">
            <v>Elektriciteit</v>
          </cell>
          <cell r="C265" t="str">
            <v>Conversion</v>
          </cell>
          <cell r="D265" t="str">
            <v>Power DK</v>
          </cell>
          <cell r="E265" t="str">
            <v>Generation</v>
          </cell>
          <cell r="F265" t="str">
            <v>Electricity DK</v>
          </cell>
          <cell r="G265" t="str">
            <v>Electricity from Nuclear - Power DK</v>
          </cell>
          <cell r="H265" t="str">
            <v>[GW]</v>
          </cell>
        </row>
        <row r="266">
          <cell r="A266" t="str">
            <v>PDK02_13</v>
          </cell>
          <cell r="B266" t="str">
            <v>Elektriciteit</v>
          </cell>
          <cell r="C266" t="str">
            <v>Conversion</v>
          </cell>
          <cell r="D266" t="str">
            <v>Power DK</v>
          </cell>
          <cell r="E266" t="str">
            <v>Generation</v>
          </cell>
          <cell r="F266" t="str">
            <v>Electricity DK</v>
          </cell>
          <cell r="G266" t="str">
            <v>Electricity from Geothermal - Power DK</v>
          </cell>
          <cell r="H266" t="str">
            <v>[GW]</v>
          </cell>
        </row>
        <row r="267">
          <cell r="A267" t="str">
            <v>PDK02_14</v>
          </cell>
          <cell r="B267" t="str">
            <v>Elektriciteit</v>
          </cell>
          <cell r="C267" t="str">
            <v>Conversion</v>
          </cell>
          <cell r="D267" t="str">
            <v>Power DK</v>
          </cell>
          <cell r="E267" t="str">
            <v>Generation</v>
          </cell>
          <cell r="F267" t="str">
            <v>Electricity DK</v>
          </cell>
          <cell r="G267" t="str">
            <v>Electricity from Hydro RoR - Power DK</v>
          </cell>
          <cell r="H267" t="str">
            <v>[GW]</v>
          </cell>
        </row>
        <row r="268">
          <cell r="A268" t="str">
            <v>PDK02_15</v>
          </cell>
          <cell r="B268" t="str">
            <v>Elektriciteit</v>
          </cell>
          <cell r="C268" t="str">
            <v>Conversion</v>
          </cell>
          <cell r="D268" t="str">
            <v>Power DK</v>
          </cell>
          <cell r="E268" t="str">
            <v>Generation</v>
          </cell>
          <cell r="F268" t="str">
            <v>Electricity DK</v>
          </cell>
          <cell r="G268" t="str">
            <v>Electricity from Hydro Reservoirs - Power D</v>
          </cell>
          <cell r="H268" t="str">
            <v>[GW]</v>
          </cell>
        </row>
        <row r="269">
          <cell r="A269" t="str">
            <v>PDK02_16</v>
          </cell>
          <cell r="B269" t="str">
            <v>Elektriciteit</v>
          </cell>
          <cell r="C269" t="str">
            <v>Conversion</v>
          </cell>
          <cell r="D269" t="str">
            <v>Power DK</v>
          </cell>
          <cell r="E269" t="str">
            <v>Generation</v>
          </cell>
          <cell r="F269" t="str">
            <v>Electricity DK</v>
          </cell>
          <cell r="G269" t="str">
            <v>Electricity from Tide, Waves &amp; Ocean - Power DK</v>
          </cell>
          <cell r="H269" t="str">
            <v>[GW]</v>
          </cell>
        </row>
        <row r="270">
          <cell r="A270" t="str">
            <v>PDK02_17</v>
          </cell>
          <cell r="B270" t="str">
            <v>Elektriciteit</v>
          </cell>
          <cell r="C270" t="str">
            <v>Conversion</v>
          </cell>
          <cell r="D270" t="str">
            <v>Power DK</v>
          </cell>
          <cell r="E270" t="str">
            <v>Generation</v>
          </cell>
          <cell r="F270" t="str">
            <v>Electricity DK</v>
          </cell>
          <cell r="G270" t="str">
            <v>Electricity from Onshore wind - Power DK</v>
          </cell>
          <cell r="H270" t="str">
            <v>[GW]</v>
          </cell>
        </row>
        <row r="271">
          <cell r="A271" t="str">
            <v>PDK02_18</v>
          </cell>
          <cell r="B271" t="str">
            <v>Elektriciteit</v>
          </cell>
          <cell r="C271" t="str">
            <v>Conversion</v>
          </cell>
          <cell r="D271" t="str">
            <v>Power DK</v>
          </cell>
          <cell r="E271" t="str">
            <v>Generation</v>
          </cell>
          <cell r="F271" t="str">
            <v>Electricity DK</v>
          </cell>
          <cell r="G271" t="str">
            <v>Electricity from Solar - Power DK</v>
          </cell>
          <cell r="H271" t="str">
            <v>[GW]</v>
          </cell>
        </row>
        <row r="272">
          <cell r="A272" t="str">
            <v>PDK02_19</v>
          </cell>
          <cell r="B272" t="str">
            <v>Elektriciteit</v>
          </cell>
          <cell r="C272" t="str">
            <v>Conversion</v>
          </cell>
          <cell r="D272" t="str">
            <v>Power DK</v>
          </cell>
          <cell r="E272" t="str">
            <v>Generation</v>
          </cell>
          <cell r="F272" t="str">
            <v>Electricity DK</v>
          </cell>
          <cell r="G272" t="str">
            <v>Electricity from Solar CSP - Power DK</v>
          </cell>
          <cell r="H272" t="str">
            <v>[GW]</v>
          </cell>
        </row>
        <row r="273">
          <cell r="A273" t="str">
            <v>PGB02_01</v>
          </cell>
          <cell r="B273" t="str">
            <v>Elektriciteit</v>
          </cell>
          <cell r="C273" t="str">
            <v>Conversion</v>
          </cell>
          <cell r="D273" t="str">
            <v>Power GB</v>
          </cell>
          <cell r="E273" t="str">
            <v>Generation</v>
          </cell>
          <cell r="F273" t="str">
            <v>Electricity GB</v>
          </cell>
          <cell r="G273" t="str">
            <v>Electricity from Coal old - Power GB</v>
          </cell>
          <cell r="H273" t="str">
            <v>[GW]</v>
          </cell>
        </row>
        <row r="274">
          <cell r="A274" t="str">
            <v>PGB02_02</v>
          </cell>
          <cell r="B274" t="str">
            <v>Elektriciteit</v>
          </cell>
          <cell r="C274" t="str">
            <v>Conversion</v>
          </cell>
          <cell r="D274" t="str">
            <v>Power GB</v>
          </cell>
          <cell r="E274" t="str">
            <v>Generation</v>
          </cell>
          <cell r="F274" t="str">
            <v>Electricity GB</v>
          </cell>
          <cell r="G274" t="str">
            <v>Electricity from Coal new - Power GB</v>
          </cell>
          <cell r="H274" t="str">
            <v>[GW]</v>
          </cell>
        </row>
        <row r="275">
          <cell r="A275" t="str">
            <v>PGB02_03</v>
          </cell>
          <cell r="B275" t="str">
            <v>Elektriciteit</v>
          </cell>
          <cell r="C275" t="str">
            <v>Conversion</v>
          </cell>
          <cell r="D275" t="str">
            <v>Power GB</v>
          </cell>
          <cell r="E275" t="str">
            <v>Generation</v>
          </cell>
          <cell r="F275" t="str">
            <v>Electricity GB</v>
          </cell>
          <cell r="G275" t="str">
            <v>Electricity from Coal with CCS - Power GB</v>
          </cell>
          <cell r="H275" t="str">
            <v>[GW]</v>
          </cell>
        </row>
        <row r="276">
          <cell r="A276" t="str">
            <v>PGB02_04</v>
          </cell>
          <cell r="B276" t="str">
            <v>Elektriciteit</v>
          </cell>
          <cell r="C276" t="str">
            <v>Conversion</v>
          </cell>
          <cell r="D276" t="str">
            <v>Power GB</v>
          </cell>
          <cell r="E276" t="str">
            <v>Generation</v>
          </cell>
          <cell r="F276" t="str">
            <v>Electricity GB</v>
          </cell>
          <cell r="G276" t="str">
            <v>Electricity from CCGT old - Power GB</v>
          </cell>
          <cell r="H276" t="str">
            <v>[GW]</v>
          </cell>
        </row>
        <row r="277">
          <cell r="A277" t="str">
            <v>PGB02_05</v>
          </cell>
          <cell r="B277" t="str">
            <v>Elektriciteit</v>
          </cell>
          <cell r="C277" t="str">
            <v>Conversion</v>
          </cell>
          <cell r="D277" t="str">
            <v>Power GB</v>
          </cell>
          <cell r="E277" t="str">
            <v>Generation</v>
          </cell>
          <cell r="F277" t="str">
            <v>Electricity GB</v>
          </cell>
          <cell r="G277" t="str">
            <v>Electricity from CCGT - Power GB</v>
          </cell>
          <cell r="H277" t="str">
            <v>[GW]</v>
          </cell>
        </row>
        <row r="278">
          <cell r="A278" t="str">
            <v>PGB02_06</v>
          </cell>
          <cell r="B278" t="str">
            <v>Elektriciteit</v>
          </cell>
          <cell r="C278" t="str">
            <v>Conversion</v>
          </cell>
          <cell r="D278" t="str">
            <v>Power GB</v>
          </cell>
          <cell r="E278" t="str">
            <v>Generation</v>
          </cell>
          <cell r="F278" t="str">
            <v>Electricity GB</v>
          </cell>
          <cell r="G278" t="str">
            <v>Electricity from GT - Power GB</v>
          </cell>
          <cell r="H278" t="str">
            <v>[GW]</v>
          </cell>
        </row>
        <row r="279">
          <cell r="A279" t="str">
            <v>PGB02_07</v>
          </cell>
          <cell r="B279" t="str">
            <v>Elektriciteit</v>
          </cell>
          <cell r="C279" t="str">
            <v>Conversion</v>
          </cell>
          <cell r="D279" t="str">
            <v>Power GB</v>
          </cell>
          <cell r="E279" t="str">
            <v>Generation</v>
          </cell>
          <cell r="F279" t="str">
            <v>Electricity GB</v>
          </cell>
          <cell r="G279" t="str">
            <v>Electricity from Gas + CCS - Power GB</v>
          </cell>
          <cell r="H279" t="str">
            <v>[GW]</v>
          </cell>
        </row>
        <row r="280">
          <cell r="A280" t="str">
            <v>PGB02_08</v>
          </cell>
          <cell r="B280" t="str">
            <v>Elektriciteit</v>
          </cell>
          <cell r="C280" t="str">
            <v>Conversion</v>
          </cell>
          <cell r="D280" t="str">
            <v>Power GB</v>
          </cell>
          <cell r="E280" t="str">
            <v>Generation</v>
          </cell>
          <cell r="F280" t="str">
            <v>Electricity GB</v>
          </cell>
          <cell r="G280" t="str">
            <v>Electricity from Oil - Power GB</v>
          </cell>
          <cell r="H280" t="str">
            <v>[GW]</v>
          </cell>
        </row>
        <row r="281">
          <cell r="A281" t="str">
            <v>PGB02_09</v>
          </cell>
          <cell r="B281" t="str">
            <v>Elektriciteit</v>
          </cell>
          <cell r="C281" t="str">
            <v>Conversion</v>
          </cell>
          <cell r="D281" t="str">
            <v>Power GB</v>
          </cell>
          <cell r="E281" t="str">
            <v>Generation</v>
          </cell>
          <cell r="F281" t="str">
            <v>Electricity GB</v>
          </cell>
          <cell r="G281" t="str">
            <v>Electricity from Waste- Power GB</v>
          </cell>
          <cell r="H281" t="str">
            <v>[GW]</v>
          </cell>
        </row>
        <row r="282">
          <cell r="A282" t="str">
            <v>PGB02_10</v>
          </cell>
          <cell r="B282" t="str">
            <v>Elektriciteit</v>
          </cell>
          <cell r="C282" t="str">
            <v>Conversion</v>
          </cell>
          <cell r="D282" t="str">
            <v>Power GB</v>
          </cell>
          <cell r="E282" t="str">
            <v>Generation</v>
          </cell>
          <cell r="F282" t="str">
            <v>Electricity GB</v>
          </cell>
          <cell r="G282" t="str">
            <v>Electricity from Biomass - Power GB</v>
          </cell>
          <cell r="H282" t="str">
            <v>[GW]</v>
          </cell>
        </row>
        <row r="283">
          <cell r="A283" t="str">
            <v>PGB02_11</v>
          </cell>
          <cell r="B283" t="str">
            <v>Elektriciteit</v>
          </cell>
          <cell r="C283" t="str">
            <v>Conversion</v>
          </cell>
          <cell r="D283" t="str">
            <v>Power GB</v>
          </cell>
          <cell r="E283" t="str">
            <v>Generation</v>
          </cell>
          <cell r="F283" t="str">
            <v>Electricity GB</v>
          </cell>
          <cell r="G283" t="str">
            <v>Electricity from Biomass + CCS - Power GB</v>
          </cell>
          <cell r="H283" t="str">
            <v>[GW]</v>
          </cell>
        </row>
        <row r="284">
          <cell r="A284" t="str">
            <v>PGB02_12</v>
          </cell>
          <cell r="B284" t="str">
            <v>Elektriciteit</v>
          </cell>
          <cell r="C284" t="str">
            <v>Conversion</v>
          </cell>
          <cell r="D284" t="str">
            <v>Power GB</v>
          </cell>
          <cell r="E284" t="str">
            <v>Generation</v>
          </cell>
          <cell r="F284" t="str">
            <v>Electricity GB</v>
          </cell>
          <cell r="G284" t="str">
            <v>Electricity from Nuclear - Power GB</v>
          </cell>
          <cell r="H284" t="str">
            <v>[GW]</v>
          </cell>
        </row>
        <row r="285">
          <cell r="A285" t="str">
            <v>PGB02_13</v>
          </cell>
          <cell r="B285" t="str">
            <v>Elektriciteit</v>
          </cell>
          <cell r="C285" t="str">
            <v>Conversion</v>
          </cell>
          <cell r="D285" t="str">
            <v>Power GB</v>
          </cell>
          <cell r="E285" t="str">
            <v>Generation</v>
          </cell>
          <cell r="F285" t="str">
            <v>Electricity GB</v>
          </cell>
          <cell r="G285" t="str">
            <v>Electricity from Geothermal - Power GB</v>
          </cell>
          <cell r="H285" t="str">
            <v>[GW]</v>
          </cell>
        </row>
        <row r="286">
          <cell r="A286" t="str">
            <v>PGB02_14</v>
          </cell>
          <cell r="B286" t="str">
            <v>Elektriciteit</v>
          </cell>
          <cell r="C286" t="str">
            <v>Conversion</v>
          </cell>
          <cell r="D286" t="str">
            <v>Power GB</v>
          </cell>
          <cell r="E286" t="str">
            <v>Generation</v>
          </cell>
          <cell r="F286" t="str">
            <v>Electricity GB</v>
          </cell>
          <cell r="G286" t="str">
            <v>Electricity from Hydro RoR - Power GB</v>
          </cell>
          <cell r="H286" t="str">
            <v>[GW]</v>
          </cell>
        </row>
        <row r="287">
          <cell r="A287" t="str">
            <v>PGB02_15</v>
          </cell>
          <cell r="B287" t="str">
            <v>Elektriciteit</v>
          </cell>
          <cell r="C287" t="str">
            <v>Conversion</v>
          </cell>
          <cell r="D287" t="str">
            <v>Power GB</v>
          </cell>
          <cell r="E287" t="str">
            <v>Generation</v>
          </cell>
          <cell r="F287" t="str">
            <v>Electricity GB</v>
          </cell>
          <cell r="G287" t="str">
            <v>Electricity from Hydro Reservoirs - Power GB</v>
          </cell>
          <cell r="H287" t="str">
            <v>[GW]</v>
          </cell>
        </row>
        <row r="288">
          <cell r="A288" t="str">
            <v>PGB02_16</v>
          </cell>
          <cell r="B288" t="str">
            <v>Elektriciteit</v>
          </cell>
          <cell r="C288" t="str">
            <v>Conversion</v>
          </cell>
          <cell r="D288" t="str">
            <v>Power GB</v>
          </cell>
          <cell r="E288" t="str">
            <v>Generation</v>
          </cell>
          <cell r="F288" t="str">
            <v>Electricity GB</v>
          </cell>
          <cell r="G288" t="str">
            <v>Electricity from Tide, Waves &amp; Ocean - Power GB</v>
          </cell>
          <cell r="H288" t="str">
            <v>[GW]</v>
          </cell>
        </row>
        <row r="289">
          <cell r="A289" t="str">
            <v>PGB02_17</v>
          </cell>
          <cell r="B289" t="str">
            <v>Elektriciteit</v>
          </cell>
          <cell r="C289" t="str">
            <v>Conversion</v>
          </cell>
          <cell r="D289" t="str">
            <v>Power GB</v>
          </cell>
          <cell r="E289" t="str">
            <v>Generation</v>
          </cell>
          <cell r="F289" t="str">
            <v>Electricity GB</v>
          </cell>
          <cell r="G289" t="str">
            <v>Electricity from Onshore wind - Power GB</v>
          </cell>
          <cell r="H289" t="str">
            <v>[GW]</v>
          </cell>
        </row>
        <row r="290">
          <cell r="A290" t="str">
            <v>PGB02_18</v>
          </cell>
          <cell r="B290" t="str">
            <v>Elektriciteit</v>
          </cell>
          <cell r="C290" t="str">
            <v>Conversion</v>
          </cell>
          <cell r="D290" t="str">
            <v>Power GB</v>
          </cell>
          <cell r="E290" t="str">
            <v>Generation</v>
          </cell>
          <cell r="F290" t="str">
            <v>Electricity GB</v>
          </cell>
          <cell r="G290" t="str">
            <v>Electricity from Solar - Power GB</v>
          </cell>
          <cell r="H290" t="str">
            <v>[GW]</v>
          </cell>
        </row>
        <row r="291">
          <cell r="A291" t="str">
            <v>PGB02_19</v>
          </cell>
          <cell r="B291" t="str">
            <v>Elektriciteit</v>
          </cell>
          <cell r="C291" t="str">
            <v>Conversion</v>
          </cell>
          <cell r="D291" t="str">
            <v>Power GB</v>
          </cell>
          <cell r="E291" t="str">
            <v>Generation</v>
          </cell>
          <cell r="F291" t="str">
            <v>Electricity GB</v>
          </cell>
          <cell r="G291" t="str">
            <v>Electricity from Solar CSP - Power GB</v>
          </cell>
          <cell r="H291" t="str">
            <v>[GW]</v>
          </cell>
        </row>
        <row r="292">
          <cell r="A292" t="str">
            <v>PNO02_01</v>
          </cell>
          <cell r="B292" t="str">
            <v>Elektriciteit</v>
          </cell>
          <cell r="C292" t="str">
            <v>Conversion</v>
          </cell>
          <cell r="D292" t="str">
            <v>Power NO</v>
          </cell>
          <cell r="E292" t="str">
            <v>Generation</v>
          </cell>
          <cell r="F292" t="str">
            <v>Electricity NO</v>
          </cell>
          <cell r="G292" t="str">
            <v>Electricity from Coal old - Power NO</v>
          </cell>
          <cell r="H292" t="str">
            <v>[GW]</v>
          </cell>
        </row>
        <row r="293">
          <cell r="A293" t="str">
            <v>PNO02_02</v>
          </cell>
          <cell r="B293" t="str">
            <v>Elektriciteit</v>
          </cell>
          <cell r="C293" t="str">
            <v>Conversion</v>
          </cell>
          <cell r="D293" t="str">
            <v>Power NO</v>
          </cell>
          <cell r="E293" t="str">
            <v>Generation</v>
          </cell>
          <cell r="F293" t="str">
            <v>Electricity NO</v>
          </cell>
          <cell r="G293" t="str">
            <v>Electricity from Coal new - Power NO</v>
          </cell>
          <cell r="H293" t="str">
            <v>[GW]</v>
          </cell>
        </row>
        <row r="294">
          <cell r="A294" t="str">
            <v>PNO02_03</v>
          </cell>
          <cell r="B294" t="str">
            <v>Elektriciteit</v>
          </cell>
          <cell r="C294" t="str">
            <v>Conversion</v>
          </cell>
          <cell r="D294" t="str">
            <v>Power NO</v>
          </cell>
          <cell r="E294" t="str">
            <v>Generation</v>
          </cell>
          <cell r="F294" t="str">
            <v>Electricity NO</v>
          </cell>
          <cell r="G294" t="str">
            <v>Electricity from Coal with CCS - Power NO</v>
          </cell>
          <cell r="H294" t="str">
            <v>[GW]</v>
          </cell>
        </row>
        <row r="295">
          <cell r="A295" t="str">
            <v>PNO02_04</v>
          </cell>
          <cell r="B295" t="str">
            <v>Elektriciteit</v>
          </cell>
          <cell r="C295" t="str">
            <v>Conversion</v>
          </cell>
          <cell r="D295" t="str">
            <v>Power NO</v>
          </cell>
          <cell r="E295" t="str">
            <v>Generation</v>
          </cell>
          <cell r="F295" t="str">
            <v>Electricity NO</v>
          </cell>
          <cell r="G295" t="str">
            <v>Electricity from CCGT old - Power NO</v>
          </cell>
          <cell r="H295" t="str">
            <v>[GW]</v>
          </cell>
        </row>
        <row r="296">
          <cell r="A296" t="str">
            <v>PNO02_05</v>
          </cell>
          <cell r="B296" t="str">
            <v>Elektriciteit</v>
          </cell>
          <cell r="C296" t="str">
            <v>Conversion</v>
          </cell>
          <cell r="D296" t="str">
            <v>Power NO</v>
          </cell>
          <cell r="E296" t="str">
            <v>Generation</v>
          </cell>
          <cell r="F296" t="str">
            <v>Electricity NO</v>
          </cell>
          <cell r="G296" t="str">
            <v>Electricity from CCGT - Power NO</v>
          </cell>
          <cell r="H296" t="str">
            <v>[GW]</v>
          </cell>
        </row>
        <row r="297">
          <cell r="A297" t="str">
            <v>PNO02_06</v>
          </cell>
          <cell r="B297" t="str">
            <v>Elektriciteit</v>
          </cell>
          <cell r="C297" t="str">
            <v>Conversion</v>
          </cell>
          <cell r="D297" t="str">
            <v>Power NO</v>
          </cell>
          <cell r="E297" t="str">
            <v>Generation</v>
          </cell>
          <cell r="F297" t="str">
            <v>Electricity NO</v>
          </cell>
          <cell r="G297" t="str">
            <v>Electricity from GT - Power NO</v>
          </cell>
          <cell r="H297" t="str">
            <v>[GW]</v>
          </cell>
        </row>
        <row r="298">
          <cell r="A298" t="str">
            <v>PNO02_07</v>
          </cell>
          <cell r="B298" t="str">
            <v>Elektriciteit</v>
          </cell>
          <cell r="C298" t="str">
            <v>Conversion</v>
          </cell>
          <cell r="D298" t="str">
            <v>Power NO</v>
          </cell>
          <cell r="E298" t="str">
            <v>Generation</v>
          </cell>
          <cell r="F298" t="str">
            <v>Electricity NO</v>
          </cell>
          <cell r="G298" t="str">
            <v>Electricity from Gas + CCS - Power NO</v>
          </cell>
          <cell r="H298" t="str">
            <v>[GW]</v>
          </cell>
        </row>
        <row r="299">
          <cell r="A299" t="str">
            <v>PNO02_08</v>
          </cell>
          <cell r="B299" t="str">
            <v>Elektriciteit</v>
          </cell>
          <cell r="C299" t="str">
            <v>Conversion</v>
          </cell>
          <cell r="D299" t="str">
            <v>Power NO</v>
          </cell>
          <cell r="E299" t="str">
            <v>Generation</v>
          </cell>
          <cell r="F299" t="str">
            <v>Electricity NO</v>
          </cell>
          <cell r="G299" t="str">
            <v>Electricity from Oil - Power NO</v>
          </cell>
          <cell r="H299" t="str">
            <v>[GW]</v>
          </cell>
        </row>
        <row r="300">
          <cell r="A300" t="str">
            <v>PNO02_09</v>
          </cell>
          <cell r="B300" t="str">
            <v>Elektriciteit</v>
          </cell>
          <cell r="C300" t="str">
            <v>Conversion</v>
          </cell>
          <cell r="D300" t="str">
            <v>Power NO</v>
          </cell>
          <cell r="E300" t="str">
            <v>Generation</v>
          </cell>
          <cell r="F300" t="str">
            <v>Electricity NO</v>
          </cell>
          <cell r="G300" t="str">
            <v>Electricity from Waste- Power NO</v>
          </cell>
          <cell r="H300" t="str">
            <v>[GW]</v>
          </cell>
        </row>
        <row r="301">
          <cell r="A301" t="str">
            <v>PNO02_10</v>
          </cell>
          <cell r="B301" t="str">
            <v>Elektriciteit</v>
          </cell>
          <cell r="C301" t="str">
            <v>Conversion</v>
          </cell>
          <cell r="D301" t="str">
            <v>Power NO</v>
          </cell>
          <cell r="E301" t="str">
            <v>Generation</v>
          </cell>
          <cell r="F301" t="str">
            <v>Electricity NO</v>
          </cell>
          <cell r="G301" t="str">
            <v>Electricity from Biomass - Power NO</v>
          </cell>
          <cell r="H301" t="str">
            <v>[GW]</v>
          </cell>
        </row>
        <row r="302">
          <cell r="A302" t="str">
            <v>PNO02_11</v>
          </cell>
          <cell r="B302" t="str">
            <v>Elektriciteit</v>
          </cell>
          <cell r="C302" t="str">
            <v>Conversion</v>
          </cell>
          <cell r="D302" t="str">
            <v>Power NO</v>
          </cell>
          <cell r="E302" t="str">
            <v>Generation</v>
          </cell>
          <cell r="F302" t="str">
            <v>Electricity NO</v>
          </cell>
          <cell r="G302" t="str">
            <v>Electricity from Biomass + CCS - Power NO</v>
          </cell>
          <cell r="H302" t="str">
            <v>[GW]</v>
          </cell>
        </row>
        <row r="303">
          <cell r="A303" t="str">
            <v>PNO02_12</v>
          </cell>
          <cell r="B303" t="str">
            <v>Elektriciteit</v>
          </cell>
          <cell r="C303" t="str">
            <v>Conversion</v>
          </cell>
          <cell r="D303" t="str">
            <v>Power NO</v>
          </cell>
          <cell r="E303" t="str">
            <v>Generation</v>
          </cell>
          <cell r="F303" t="str">
            <v>Electricity NO</v>
          </cell>
          <cell r="G303" t="str">
            <v>Electricity from Nuclear - Power NO</v>
          </cell>
          <cell r="H303" t="str">
            <v>[GW]</v>
          </cell>
        </row>
        <row r="304">
          <cell r="A304" t="str">
            <v>PNO02_13</v>
          </cell>
          <cell r="B304" t="str">
            <v>Elektriciteit</v>
          </cell>
          <cell r="C304" t="str">
            <v>Conversion</v>
          </cell>
          <cell r="D304" t="str">
            <v>Power NO</v>
          </cell>
          <cell r="E304" t="str">
            <v>Generation</v>
          </cell>
          <cell r="F304" t="str">
            <v>Electricity NO</v>
          </cell>
          <cell r="G304" t="str">
            <v>Electricity from Geothermal - Power NO</v>
          </cell>
          <cell r="H304" t="str">
            <v>[GW]</v>
          </cell>
        </row>
        <row r="305">
          <cell r="A305" t="str">
            <v>PNO02_14</v>
          </cell>
          <cell r="B305" t="str">
            <v>Elektriciteit</v>
          </cell>
          <cell r="C305" t="str">
            <v>Conversion</v>
          </cell>
          <cell r="D305" t="str">
            <v>Power NO</v>
          </cell>
          <cell r="E305" t="str">
            <v>Generation</v>
          </cell>
          <cell r="F305" t="str">
            <v>Electricity NO</v>
          </cell>
          <cell r="G305" t="str">
            <v>Electricity from Hydro RoR - Power NO</v>
          </cell>
          <cell r="H305" t="str">
            <v>[GW]</v>
          </cell>
        </row>
        <row r="306">
          <cell r="A306" t="str">
            <v>PNO02_15</v>
          </cell>
          <cell r="B306" t="str">
            <v>Elektriciteit</v>
          </cell>
          <cell r="C306" t="str">
            <v>Conversion</v>
          </cell>
          <cell r="D306" t="str">
            <v>Power NO</v>
          </cell>
          <cell r="E306" t="str">
            <v>Generation</v>
          </cell>
          <cell r="F306" t="str">
            <v>Electricity NO</v>
          </cell>
          <cell r="G306" t="str">
            <v>Electricity from Hydro Reservoirs - Power NO</v>
          </cell>
          <cell r="H306" t="str">
            <v>[GW]</v>
          </cell>
        </row>
        <row r="307">
          <cell r="A307" t="str">
            <v>PNO02_16</v>
          </cell>
          <cell r="B307" t="str">
            <v>Elektriciteit</v>
          </cell>
          <cell r="C307" t="str">
            <v>Conversion</v>
          </cell>
          <cell r="D307" t="str">
            <v>Power NO</v>
          </cell>
          <cell r="E307" t="str">
            <v>Generation</v>
          </cell>
          <cell r="F307" t="str">
            <v>Electricity NO</v>
          </cell>
          <cell r="G307" t="str">
            <v>Electricity from Tide, Waves &amp; Ocean - Power NO</v>
          </cell>
          <cell r="H307" t="str">
            <v>[GW]</v>
          </cell>
        </row>
        <row r="308">
          <cell r="A308" t="str">
            <v>PNO02_17</v>
          </cell>
          <cell r="B308" t="str">
            <v>Elektriciteit</v>
          </cell>
          <cell r="C308" t="str">
            <v>Conversion</v>
          </cell>
          <cell r="D308" t="str">
            <v>Power NO</v>
          </cell>
          <cell r="E308" t="str">
            <v>Generation</v>
          </cell>
          <cell r="F308" t="str">
            <v>Electricity NO</v>
          </cell>
          <cell r="G308" t="str">
            <v>Electricity from Onshore wind - Power NO</v>
          </cell>
          <cell r="H308" t="str">
            <v>[GW]</v>
          </cell>
        </row>
        <row r="309">
          <cell r="A309" t="str">
            <v>PNO02_18</v>
          </cell>
          <cell r="B309" t="str">
            <v>Elektriciteit</v>
          </cell>
          <cell r="C309" t="str">
            <v>Conversion</v>
          </cell>
          <cell r="D309" t="str">
            <v>Power NO</v>
          </cell>
          <cell r="E309" t="str">
            <v>Generation</v>
          </cell>
          <cell r="F309" t="str">
            <v>Electricity NO</v>
          </cell>
          <cell r="G309" t="str">
            <v>Electricity from Solar - Power NO</v>
          </cell>
          <cell r="H309" t="str">
            <v>[GW]</v>
          </cell>
        </row>
        <row r="310">
          <cell r="A310" t="str">
            <v>PNO02_19</v>
          </cell>
          <cell r="B310" t="str">
            <v>Elektriciteit</v>
          </cell>
          <cell r="C310" t="str">
            <v>Conversion</v>
          </cell>
          <cell r="D310" t="str">
            <v>Power NO</v>
          </cell>
          <cell r="E310" t="str">
            <v>Generation</v>
          </cell>
          <cell r="F310" t="str">
            <v>Electricity NO</v>
          </cell>
          <cell r="G310" t="str">
            <v>Electricity from Solar CSP - Power NO</v>
          </cell>
          <cell r="H310" t="str">
            <v>[GW]</v>
          </cell>
        </row>
        <row r="311">
          <cell r="A311" t="str">
            <v>PNL_UD</v>
          </cell>
          <cell r="B311" t="str">
            <v>Elektriciteit</v>
          </cell>
          <cell r="C311" t="str">
            <v>Conversion</v>
          </cell>
          <cell r="D311" t="str">
            <v>Power NL</v>
          </cell>
          <cell r="E311" t="str">
            <v>Unidspatched</v>
          </cell>
          <cell r="F311" t="str">
            <v>Electricity NL - HV</v>
          </cell>
          <cell r="G311" t="str">
            <v>Undispatched Electricity (VOLL) - Power NL</v>
          </cell>
          <cell r="H311" t="str">
            <v>[GW]</v>
          </cell>
        </row>
        <row r="312">
          <cell r="A312" t="str">
            <v>PNL03_01</v>
          </cell>
          <cell r="B312" t="str">
            <v>Elektriciteit</v>
          </cell>
          <cell r="C312" t="str">
            <v>Conversion</v>
          </cell>
          <cell r="D312" t="str">
            <v>Power NL</v>
          </cell>
          <cell r="E312" t="str">
            <v>Storage</v>
          </cell>
          <cell r="F312" t="str">
            <v>Electricity NL - HV</v>
          </cell>
          <cell r="G312" t="str">
            <v>Compresed Air Aboveground Storage - Power NL</v>
          </cell>
          <cell r="H312" t="str">
            <v>[GW]</v>
          </cell>
        </row>
        <row r="313">
          <cell r="A313" t="str">
            <v>PNL03_02</v>
          </cell>
          <cell r="B313" t="str">
            <v>Elektriciteit</v>
          </cell>
          <cell r="C313" t="str">
            <v>Conversion</v>
          </cell>
          <cell r="D313" t="str">
            <v>Power NL</v>
          </cell>
          <cell r="E313" t="str">
            <v>Storage</v>
          </cell>
          <cell r="F313" t="str">
            <v>Electricity NL - HV</v>
          </cell>
          <cell r="G313" t="str">
            <v>Compresed Air Underground Storage - Power NL</v>
          </cell>
          <cell r="H313" t="str">
            <v>[GW]</v>
          </cell>
        </row>
        <row r="314">
          <cell r="A314" t="str">
            <v>PNL03_03</v>
          </cell>
          <cell r="B314" t="str">
            <v>Elektriciteit</v>
          </cell>
          <cell r="C314" t="str">
            <v>Conversion</v>
          </cell>
          <cell r="D314" t="str">
            <v>Power NL</v>
          </cell>
          <cell r="E314" t="str">
            <v>Storage</v>
          </cell>
          <cell r="F314" t="str">
            <v>Electricity NL - HV</v>
          </cell>
          <cell r="G314" t="str">
            <v>Battery Storage Li-ion - Power NL</v>
          </cell>
          <cell r="H314" t="str">
            <v>[GW]</v>
          </cell>
        </row>
        <row r="315">
          <cell r="A315" t="str">
            <v>PNLDK_01</v>
          </cell>
          <cell r="B315" t="str">
            <v>Elektriciteit</v>
          </cell>
          <cell r="C315" t="str">
            <v>XC Trade</v>
          </cell>
          <cell r="D315" t="str">
            <v>Power NL</v>
          </cell>
          <cell r="E315" t="str">
            <v>Power DK</v>
          </cell>
          <cell r="F315" t="str">
            <v>Electricity NL - HV</v>
          </cell>
          <cell r="G315" t="str">
            <v>Import from DK - Power NL</v>
          </cell>
          <cell r="H315" t="str">
            <v>[GW]</v>
          </cell>
        </row>
        <row r="316">
          <cell r="A316" t="str">
            <v>PNLDE_01</v>
          </cell>
          <cell r="B316" t="str">
            <v>Elektriciteit</v>
          </cell>
          <cell r="C316" t="str">
            <v>XC Trade</v>
          </cell>
          <cell r="D316" t="str">
            <v>Power NL</v>
          </cell>
          <cell r="E316" t="str">
            <v>Power DE</v>
          </cell>
          <cell r="F316" t="str">
            <v>Electricity NL - HV</v>
          </cell>
          <cell r="G316" t="str">
            <v>Import from DE - Power NL</v>
          </cell>
          <cell r="H316" t="str">
            <v>[GW]</v>
          </cell>
        </row>
        <row r="317">
          <cell r="A317" t="str">
            <v>PNLGB_01</v>
          </cell>
          <cell r="B317" t="str">
            <v>Elektriciteit</v>
          </cell>
          <cell r="C317" t="str">
            <v>XC Trade</v>
          </cell>
          <cell r="D317" t="str">
            <v>Power NL</v>
          </cell>
          <cell r="E317" t="str">
            <v>Power GB</v>
          </cell>
          <cell r="F317" t="str">
            <v>Electricity NL - HV</v>
          </cell>
          <cell r="G317" t="str">
            <v>Import from GB - Power NL</v>
          </cell>
          <cell r="H317" t="str">
            <v>[GW]</v>
          </cell>
        </row>
        <row r="318">
          <cell r="A318" t="str">
            <v>PNLNO_01</v>
          </cell>
          <cell r="B318" t="str">
            <v>Elektriciteit</v>
          </cell>
          <cell r="C318" t="str">
            <v>XC Trade</v>
          </cell>
          <cell r="D318" t="str">
            <v>Power NL</v>
          </cell>
          <cell r="E318" t="str">
            <v>Power NO</v>
          </cell>
          <cell r="F318" t="str">
            <v>Electricity NL - HV</v>
          </cell>
          <cell r="G318" t="str">
            <v>Import from NO - Power NL</v>
          </cell>
          <cell r="H318" t="str">
            <v>[GW]</v>
          </cell>
        </row>
        <row r="319">
          <cell r="A319" t="str">
            <v>PDEDK_01</v>
          </cell>
          <cell r="B319" t="str">
            <v>Elektriciteit</v>
          </cell>
          <cell r="C319" t="str">
            <v>XC Trade</v>
          </cell>
          <cell r="D319" t="str">
            <v>Power DE</v>
          </cell>
          <cell r="E319" t="str">
            <v>Power DK</v>
          </cell>
          <cell r="F319" t="str">
            <v>Electricity DE</v>
          </cell>
          <cell r="G319" t="str">
            <v>Import from DK - Power DE</v>
          </cell>
          <cell r="H319" t="str">
            <v>[GW]</v>
          </cell>
        </row>
        <row r="320">
          <cell r="A320" t="str">
            <v>PDENO_01</v>
          </cell>
          <cell r="B320" t="str">
            <v>Elektriciteit</v>
          </cell>
          <cell r="C320" t="str">
            <v>XC Trade</v>
          </cell>
          <cell r="D320" t="str">
            <v>Power DE</v>
          </cell>
          <cell r="E320" t="str">
            <v>Power NO</v>
          </cell>
          <cell r="F320" t="str">
            <v>Electricity DE</v>
          </cell>
          <cell r="G320" t="str">
            <v>Import from NO - Power DE</v>
          </cell>
          <cell r="H320" t="str">
            <v>[GW]</v>
          </cell>
        </row>
        <row r="321">
          <cell r="A321" t="str">
            <v>PDENL_01</v>
          </cell>
          <cell r="B321" t="str">
            <v>Elektriciteit</v>
          </cell>
          <cell r="C321" t="str">
            <v>XC Trade</v>
          </cell>
          <cell r="D321" t="str">
            <v>Power DE</v>
          </cell>
          <cell r="E321" t="str">
            <v>Power NL</v>
          </cell>
          <cell r="F321" t="str">
            <v>Electricity DE</v>
          </cell>
          <cell r="G321" t="str">
            <v>Import from NL - Power DE</v>
          </cell>
          <cell r="H321" t="str">
            <v>[GW]</v>
          </cell>
        </row>
        <row r="322">
          <cell r="A322" t="str">
            <v>PDEGB_01</v>
          </cell>
          <cell r="B322" t="str">
            <v>Elektriciteit</v>
          </cell>
          <cell r="C322" t="str">
            <v>XC Trade</v>
          </cell>
          <cell r="D322" t="str">
            <v>Power DE</v>
          </cell>
          <cell r="E322" t="str">
            <v>Power GB</v>
          </cell>
          <cell r="F322" t="str">
            <v>Electricity DE</v>
          </cell>
          <cell r="G322" t="str">
            <v>Import from GB - Power DE</v>
          </cell>
          <cell r="H322" t="str">
            <v>[GW]</v>
          </cell>
        </row>
        <row r="323">
          <cell r="A323" t="str">
            <v>PNODK_01</v>
          </cell>
          <cell r="B323" t="str">
            <v>Elektriciteit</v>
          </cell>
          <cell r="C323" t="str">
            <v>XC Trade</v>
          </cell>
          <cell r="D323" t="str">
            <v>Power NO</v>
          </cell>
          <cell r="E323" t="str">
            <v>Power DK</v>
          </cell>
          <cell r="F323" t="str">
            <v>Electricity NO</v>
          </cell>
          <cell r="G323" t="str">
            <v>Import from DK - Power NO</v>
          </cell>
          <cell r="H323" t="str">
            <v>[GW]</v>
          </cell>
        </row>
        <row r="324">
          <cell r="A324" t="str">
            <v>PNODE_01</v>
          </cell>
          <cell r="B324" t="str">
            <v>Elektriciteit</v>
          </cell>
          <cell r="C324" t="str">
            <v>XC Trade</v>
          </cell>
          <cell r="D324" t="str">
            <v>Power NO</v>
          </cell>
          <cell r="E324" t="str">
            <v>Power DE</v>
          </cell>
          <cell r="F324" t="str">
            <v>Electricity NO</v>
          </cell>
          <cell r="G324" t="str">
            <v>Import from DE - Power NO</v>
          </cell>
          <cell r="H324" t="str">
            <v>[GW]</v>
          </cell>
        </row>
        <row r="325">
          <cell r="A325" t="str">
            <v>PNOGB_01</v>
          </cell>
          <cell r="B325" t="str">
            <v>Elektriciteit</v>
          </cell>
          <cell r="C325" t="str">
            <v>XC Trade</v>
          </cell>
          <cell r="D325" t="str">
            <v>Power NO</v>
          </cell>
          <cell r="E325" t="str">
            <v>Power GB</v>
          </cell>
          <cell r="F325" t="str">
            <v>Electricity NO</v>
          </cell>
          <cell r="G325" t="str">
            <v>Import from GB - Power NO</v>
          </cell>
          <cell r="H325" t="str">
            <v>[GW]</v>
          </cell>
        </row>
        <row r="326">
          <cell r="A326" t="str">
            <v>PNONL_01</v>
          </cell>
          <cell r="B326" t="str">
            <v>Elektriciteit</v>
          </cell>
          <cell r="C326" t="str">
            <v>XC Trade</v>
          </cell>
          <cell r="D326" t="str">
            <v>Power NO</v>
          </cell>
          <cell r="E326" t="str">
            <v>Power NL</v>
          </cell>
          <cell r="F326" t="str">
            <v>Electricity NO</v>
          </cell>
          <cell r="G326" t="str">
            <v>Import from NL - Power NO</v>
          </cell>
          <cell r="H326" t="str">
            <v>[GW]</v>
          </cell>
        </row>
        <row r="327">
          <cell r="A327" t="str">
            <v>PDKDE_01</v>
          </cell>
          <cell r="B327" t="str">
            <v>Elektriciteit</v>
          </cell>
          <cell r="C327" t="str">
            <v>XC Trade</v>
          </cell>
          <cell r="D327" t="str">
            <v>Power DK</v>
          </cell>
          <cell r="E327" t="str">
            <v>Power DE</v>
          </cell>
          <cell r="F327" t="str">
            <v>Electricity DK</v>
          </cell>
          <cell r="G327" t="str">
            <v>Import from DE - Power DK</v>
          </cell>
          <cell r="H327" t="str">
            <v>[GW]</v>
          </cell>
        </row>
        <row r="328">
          <cell r="A328" t="str">
            <v>PDKNO_01</v>
          </cell>
          <cell r="B328" t="str">
            <v>Elektriciteit</v>
          </cell>
          <cell r="C328" t="str">
            <v>XC Trade</v>
          </cell>
          <cell r="D328" t="str">
            <v>Power DK</v>
          </cell>
          <cell r="E328" t="str">
            <v>Power NO</v>
          </cell>
          <cell r="F328" t="str">
            <v>Electricity DK</v>
          </cell>
          <cell r="G328" t="str">
            <v>Import from NO - Power DK</v>
          </cell>
          <cell r="H328" t="str">
            <v>[GW]</v>
          </cell>
        </row>
        <row r="329">
          <cell r="A329" t="str">
            <v>PDKNL_01</v>
          </cell>
          <cell r="B329" t="str">
            <v>Elektriciteit</v>
          </cell>
          <cell r="C329" t="str">
            <v>XC Trade</v>
          </cell>
          <cell r="D329" t="str">
            <v>Power DK</v>
          </cell>
          <cell r="E329" t="str">
            <v>Power NL</v>
          </cell>
          <cell r="F329" t="str">
            <v>Electricity DK</v>
          </cell>
          <cell r="G329" t="str">
            <v>Import from NL - Power DK</v>
          </cell>
          <cell r="H329" t="str">
            <v>[GW]</v>
          </cell>
        </row>
        <row r="330">
          <cell r="A330" t="str">
            <v>PDKGB_01</v>
          </cell>
          <cell r="B330" t="str">
            <v>Elektriciteit</v>
          </cell>
          <cell r="C330" t="str">
            <v>XC Trade</v>
          </cell>
          <cell r="D330" t="str">
            <v>Power DK</v>
          </cell>
          <cell r="E330" t="str">
            <v>Power GB</v>
          </cell>
          <cell r="F330" t="str">
            <v>Electricity DK</v>
          </cell>
          <cell r="G330" t="str">
            <v>Import from GB - Power DK</v>
          </cell>
          <cell r="H330" t="str">
            <v>[GW]</v>
          </cell>
        </row>
        <row r="331">
          <cell r="A331" t="str">
            <v>PGBNO_01</v>
          </cell>
          <cell r="B331" t="str">
            <v>Elektriciteit</v>
          </cell>
          <cell r="C331" t="str">
            <v>XC Trade</v>
          </cell>
          <cell r="D331" t="str">
            <v>Power GB</v>
          </cell>
          <cell r="E331" t="str">
            <v>Power NO</v>
          </cell>
          <cell r="F331" t="str">
            <v>Electricity GB</v>
          </cell>
          <cell r="G331" t="str">
            <v>Import from NO - Power GB</v>
          </cell>
          <cell r="H331" t="str">
            <v>[GW]</v>
          </cell>
        </row>
        <row r="332">
          <cell r="A332" t="str">
            <v>PGBNL_01</v>
          </cell>
          <cell r="B332" t="str">
            <v>Elektriciteit</v>
          </cell>
          <cell r="C332" t="str">
            <v>XC Trade</v>
          </cell>
          <cell r="D332" t="str">
            <v>Power GB</v>
          </cell>
          <cell r="E332" t="str">
            <v>Power NL</v>
          </cell>
          <cell r="F332" t="str">
            <v>Electricity GB</v>
          </cell>
          <cell r="G332" t="str">
            <v>Import from NL - Power GB</v>
          </cell>
          <cell r="H332" t="str">
            <v>[GW]</v>
          </cell>
        </row>
        <row r="333">
          <cell r="A333" t="str">
            <v>PGBDK_01</v>
          </cell>
          <cell r="B333" t="str">
            <v>Elektriciteit</v>
          </cell>
          <cell r="C333" t="str">
            <v>XC Trade</v>
          </cell>
          <cell r="D333" t="str">
            <v>Power GB</v>
          </cell>
          <cell r="E333" t="str">
            <v>Power DK</v>
          </cell>
          <cell r="F333" t="str">
            <v>Electricity GB</v>
          </cell>
          <cell r="G333" t="str">
            <v>Import from DK - Power GB</v>
          </cell>
          <cell r="H333" t="str">
            <v>[GW]</v>
          </cell>
        </row>
        <row r="334">
          <cell r="A334" t="str">
            <v>PGBDE_01</v>
          </cell>
          <cell r="B334" t="str">
            <v>Elektriciteit</v>
          </cell>
          <cell r="C334" t="str">
            <v>XC Trade</v>
          </cell>
          <cell r="D334" t="str">
            <v>Power GB</v>
          </cell>
          <cell r="E334" t="str">
            <v>Power DE</v>
          </cell>
          <cell r="F334" t="str">
            <v>Electricity GB</v>
          </cell>
          <cell r="G334" t="str">
            <v>Import from DE - Power GB</v>
          </cell>
          <cell r="H334" t="str">
            <v>[GW]</v>
          </cell>
        </row>
        <row r="335">
          <cell r="A335" t="str">
            <v>PNLEU_01</v>
          </cell>
          <cell r="B335" t="str">
            <v>Elektriciteit</v>
          </cell>
          <cell r="C335" t="str">
            <v>XC Trade</v>
          </cell>
          <cell r="D335" t="str">
            <v>Power NL</v>
          </cell>
          <cell r="E335" t="str">
            <v>Power EU</v>
          </cell>
          <cell r="F335" t="str">
            <v>Electricity NL - HV</v>
          </cell>
          <cell r="G335" t="str">
            <v>Import from EU - Power NL</v>
          </cell>
          <cell r="H335" t="str">
            <v>[GW]</v>
          </cell>
        </row>
        <row r="336">
          <cell r="A336" t="str">
            <v>PGBEU_01</v>
          </cell>
          <cell r="B336" t="str">
            <v>Elektriciteit</v>
          </cell>
          <cell r="C336" t="str">
            <v>XC Trade</v>
          </cell>
          <cell r="D336" t="str">
            <v>Power GB</v>
          </cell>
          <cell r="E336" t="str">
            <v>Power EU</v>
          </cell>
          <cell r="F336" t="str">
            <v>Electricity GB</v>
          </cell>
          <cell r="G336" t="str">
            <v>Import from EU - Power GB</v>
          </cell>
          <cell r="H336" t="str">
            <v>[GW]</v>
          </cell>
        </row>
        <row r="337">
          <cell r="A337" t="str">
            <v>PNOEU_01</v>
          </cell>
          <cell r="B337" t="str">
            <v>Elektriciteit</v>
          </cell>
          <cell r="C337" t="str">
            <v>XC Trade</v>
          </cell>
          <cell r="D337" t="str">
            <v>Power NO</v>
          </cell>
          <cell r="E337" t="str">
            <v>Power EU</v>
          </cell>
          <cell r="F337" t="str">
            <v>Electricity NO</v>
          </cell>
          <cell r="G337" t="str">
            <v>Import from EU - Power NO</v>
          </cell>
          <cell r="H337" t="str">
            <v>[GW]</v>
          </cell>
        </row>
        <row r="338">
          <cell r="A338" t="str">
            <v>PDKEU_01</v>
          </cell>
          <cell r="B338" t="str">
            <v>Elektriciteit</v>
          </cell>
          <cell r="C338" t="str">
            <v>XC Trade</v>
          </cell>
          <cell r="D338" t="str">
            <v>Power DK</v>
          </cell>
          <cell r="E338" t="str">
            <v>Power EU</v>
          </cell>
          <cell r="F338" t="str">
            <v>Electricity DK</v>
          </cell>
          <cell r="G338" t="str">
            <v>Import from EU - Power DK</v>
          </cell>
          <cell r="H338" t="str">
            <v>[GW]</v>
          </cell>
        </row>
        <row r="339">
          <cell r="A339" t="str">
            <v>PDEEU_01</v>
          </cell>
          <cell r="B339" t="str">
            <v>Elektriciteit</v>
          </cell>
          <cell r="C339" t="str">
            <v>XC Trade</v>
          </cell>
          <cell r="D339" t="str">
            <v>Power DE</v>
          </cell>
          <cell r="E339" t="str">
            <v>Power EU</v>
          </cell>
          <cell r="F339" t="str">
            <v>Electricity DE</v>
          </cell>
          <cell r="G339" t="str">
            <v>Import from EU - Power DE</v>
          </cell>
          <cell r="H339" t="str">
            <v>[GW]</v>
          </cell>
        </row>
        <row r="340">
          <cell r="A340" t="str">
            <v>PNL2NL3_01</v>
          </cell>
          <cell r="B340" t="str">
            <v>Elektriciteit</v>
          </cell>
          <cell r="C340" t="str">
            <v>XC Trade</v>
          </cell>
          <cell r="D340" t="str">
            <v>Power NL2</v>
          </cell>
          <cell r="E340" t="str">
            <v>Power NL3</v>
          </cell>
          <cell r="F340" t="str">
            <v>Electricity Cluster NL2</v>
          </cell>
          <cell r="G340" t="str">
            <v>Import from Cluster NL3 - Power</v>
          </cell>
          <cell r="H340" t="str">
            <v>[GW]</v>
          </cell>
        </row>
        <row r="341">
          <cell r="A341" t="str">
            <v>PNL3NL2_01</v>
          </cell>
          <cell r="B341" t="str">
            <v>Elektriciteit</v>
          </cell>
          <cell r="C341" t="str">
            <v>XC Trade</v>
          </cell>
          <cell r="D341" t="str">
            <v>Power NL3</v>
          </cell>
          <cell r="E341" t="str">
            <v>Power NL2</v>
          </cell>
          <cell r="F341" t="str">
            <v>Electricity Cluster NL3</v>
          </cell>
          <cell r="G341" t="str">
            <v>Import from Cluster NL2 - Power</v>
          </cell>
          <cell r="H341" t="str">
            <v>[GW]</v>
          </cell>
        </row>
        <row r="342">
          <cell r="A342" t="str">
            <v>PNL3NL5_01</v>
          </cell>
          <cell r="B342" t="str">
            <v>Elektriciteit</v>
          </cell>
          <cell r="C342" t="str">
            <v>XC Trade</v>
          </cell>
          <cell r="D342" t="str">
            <v>Power NL3</v>
          </cell>
          <cell r="E342" t="str">
            <v>Power NL5</v>
          </cell>
          <cell r="F342" t="str">
            <v>Electricity Cluster NL3</v>
          </cell>
          <cell r="G342" t="str">
            <v>Import from Cluster NL5 - Power</v>
          </cell>
          <cell r="H342" t="str">
            <v>[GW]</v>
          </cell>
        </row>
        <row r="343">
          <cell r="A343" t="str">
            <v>PNL5NL3_01</v>
          </cell>
          <cell r="B343" t="str">
            <v>Elektriciteit</v>
          </cell>
          <cell r="C343" t="str">
            <v>XC Trade</v>
          </cell>
          <cell r="D343" t="str">
            <v>Power NL5</v>
          </cell>
          <cell r="E343" t="str">
            <v>Power NL3</v>
          </cell>
          <cell r="F343" t="str">
            <v>Electricity Cluster NL5</v>
          </cell>
          <cell r="G343" t="str">
            <v>Import from Cluster NL3 - Power</v>
          </cell>
          <cell r="H343" t="str">
            <v>[GW]</v>
          </cell>
        </row>
        <row r="344">
          <cell r="A344" t="str">
            <v>PNL3GB1_01</v>
          </cell>
          <cell r="B344" t="str">
            <v>Elektriciteit</v>
          </cell>
          <cell r="C344" t="str">
            <v>XC Trade</v>
          </cell>
          <cell r="D344" t="str">
            <v>Power NL3</v>
          </cell>
          <cell r="E344" t="str">
            <v>Power GB1</v>
          </cell>
          <cell r="F344" t="str">
            <v>Electricity Cluster NL3</v>
          </cell>
          <cell r="G344" t="str">
            <v>Import from Cluster GB1 - Power</v>
          </cell>
          <cell r="H344" t="str">
            <v>[GW]</v>
          </cell>
        </row>
        <row r="345">
          <cell r="A345" t="str">
            <v>PGB1NL3_01</v>
          </cell>
          <cell r="B345" t="str">
            <v>Elektriciteit</v>
          </cell>
          <cell r="C345" t="str">
            <v>XC Trade</v>
          </cell>
          <cell r="D345" t="str">
            <v>Power GB1</v>
          </cell>
          <cell r="E345" t="str">
            <v>Power NL3</v>
          </cell>
          <cell r="F345" t="str">
            <v>Electricity Cluster GB1</v>
          </cell>
          <cell r="G345" t="str">
            <v>Import from Cluster NL3 - Power</v>
          </cell>
          <cell r="H345" t="str">
            <v>[GW]</v>
          </cell>
        </row>
        <row r="346">
          <cell r="A346" t="str">
            <v>PNL5GB1_01</v>
          </cell>
          <cell r="B346" t="str">
            <v>Elektriciteit</v>
          </cell>
          <cell r="C346" t="str">
            <v>XC Trade</v>
          </cell>
          <cell r="D346" t="str">
            <v>Power NL5</v>
          </cell>
          <cell r="E346" t="str">
            <v>Power GB1</v>
          </cell>
          <cell r="F346" t="str">
            <v>Electricity Cluster NL5</v>
          </cell>
          <cell r="G346" t="str">
            <v>Import from Cluster GB1 - Power</v>
          </cell>
          <cell r="H346" t="str">
            <v>[GW]</v>
          </cell>
        </row>
        <row r="347">
          <cell r="A347" t="str">
            <v>PGB1NL5_01</v>
          </cell>
          <cell r="B347" t="str">
            <v>Elektriciteit</v>
          </cell>
          <cell r="C347" t="str">
            <v>XC Trade</v>
          </cell>
          <cell r="D347" t="str">
            <v>Power GB1</v>
          </cell>
          <cell r="E347" t="str">
            <v>Power NL5</v>
          </cell>
          <cell r="F347" t="str">
            <v>Electricity Cluster GB1</v>
          </cell>
          <cell r="G347" t="str">
            <v>Import from Cluster NL5 - Power</v>
          </cell>
          <cell r="H347" t="str">
            <v>[GW]</v>
          </cell>
        </row>
        <row r="348">
          <cell r="A348" t="str">
            <v>PNL5GB2_01</v>
          </cell>
          <cell r="B348" t="str">
            <v>Elektriciteit</v>
          </cell>
          <cell r="C348" t="str">
            <v>XC Trade</v>
          </cell>
          <cell r="D348" t="str">
            <v>Power NL5</v>
          </cell>
          <cell r="E348" t="str">
            <v>Power GB2</v>
          </cell>
          <cell r="F348" t="str">
            <v>Electricity Cluster NL5</v>
          </cell>
          <cell r="G348" t="str">
            <v>Import from Cluster GB2 - Power</v>
          </cell>
          <cell r="H348" t="str">
            <v>[GW]</v>
          </cell>
        </row>
        <row r="349">
          <cell r="A349" t="str">
            <v>PGB2NL5_01</v>
          </cell>
          <cell r="B349" t="str">
            <v>Elektriciteit</v>
          </cell>
          <cell r="C349" t="str">
            <v>XC Trade</v>
          </cell>
          <cell r="D349" t="str">
            <v>Power GB2</v>
          </cell>
          <cell r="E349" t="str">
            <v>Power NL5</v>
          </cell>
          <cell r="F349" t="str">
            <v>Electricity Cluster GB2</v>
          </cell>
          <cell r="G349" t="str">
            <v>Import from Cluster NL5 - Power</v>
          </cell>
          <cell r="H349" t="str">
            <v>[GW]</v>
          </cell>
        </row>
        <row r="350">
          <cell r="A350" t="str">
            <v>PNL5NO1_01</v>
          </cell>
          <cell r="B350" t="str">
            <v>Elektriciteit</v>
          </cell>
          <cell r="C350" t="str">
            <v>XC Trade</v>
          </cell>
          <cell r="D350" t="str">
            <v>Power NL5</v>
          </cell>
          <cell r="E350" t="str">
            <v>Power NO1</v>
          </cell>
          <cell r="F350" t="str">
            <v>Electricity Cluster NL5</v>
          </cell>
          <cell r="G350" t="str">
            <v>Import from Cluster NO1 - Power</v>
          </cell>
          <cell r="H350" t="str">
            <v>[GW]</v>
          </cell>
        </row>
        <row r="351">
          <cell r="A351" t="str">
            <v>PNO1NL5_01</v>
          </cell>
          <cell r="B351" t="str">
            <v>Elektriciteit</v>
          </cell>
          <cell r="C351" t="str">
            <v>XC Trade</v>
          </cell>
          <cell r="D351" t="str">
            <v>Power NO1</v>
          </cell>
          <cell r="E351" t="str">
            <v>Power NL5</v>
          </cell>
          <cell r="F351" t="str">
            <v>Electricity Cluster NO1</v>
          </cell>
          <cell r="G351" t="str">
            <v>Import from Cluster NL5 - Power</v>
          </cell>
          <cell r="H351" t="str">
            <v>[GW]</v>
          </cell>
        </row>
        <row r="352">
          <cell r="A352" t="str">
            <v>PNL5DK1_01</v>
          </cell>
          <cell r="B352" t="str">
            <v>Elektriciteit</v>
          </cell>
          <cell r="C352" t="str">
            <v>XC Trade</v>
          </cell>
          <cell r="D352" t="str">
            <v>Power NL5</v>
          </cell>
          <cell r="E352" t="str">
            <v>Power DK1</v>
          </cell>
          <cell r="F352" t="str">
            <v>Electricity Cluster NL5</v>
          </cell>
          <cell r="G352" t="str">
            <v>Import from Cluster DK1 - Power</v>
          </cell>
          <cell r="H352" t="str">
            <v>[GW]</v>
          </cell>
        </row>
        <row r="353">
          <cell r="A353" t="str">
            <v>PDK1NL5_01</v>
          </cell>
          <cell r="B353" t="str">
            <v>Elektriciteit</v>
          </cell>
          <cell r="C353" t="str">
            <v>XC Trade</v>
          </cell>
          <cell r="D353" t="str">
            <v>Power DK1</v>
          </cell>
          <cell r="E353" t="str">
            <v>Power NL5</v>
          </cell>
          <cell r="F353" t="str">
            <v>Electricity Cluster DK1</v>
          </cell>
          <cell r="G353" t="str">
            <v>Import from Cluster NL5 - Power</v>
          </cell>
          <cell r="H353" t="str">
            <v>[GW]</v>
          </cell>
        </row>
        <row r="354">
          <cell r="A354" t="str">
            <v>PNL5DE1_01</v>
          </cell>
          <cell r="B354" t="str">
            <v>Elektriciteit</v>
          </cell>
          <cell r="C354" t="str">
            <v>XC Trade</v>
          </cell>
          <cell r="D354" t="str">
            <v>Power NL5</v>
          </cell>
          <cell r="E354" t="str">
            <v>Power DE1</v>
          </cell>
          <cell r="F354" t="str">
            <v>Electricity Cluster NL5</v>
          </cell>
          <cell r="G354" t="str">
            <v>Import from Cluster DE1 - Power</v>
          </cell>
          <cell r="H354" t="str">
            <v>[GW]</v>
          </cell>
        </row>
        <row r="355">
          <cell r="A355" t="str">
            <v>PDE1NL5_01</v>
          </cell>
          <cell r="B355" t="str">
            <v>Elektriciteit</v>
          </cell>
          <cell r="C355" t="str">
            <v>XC Trade</v>
          </cell>
          <cell r="D355" t="str">
            <v>Power DE1</v>
          </cell>
          <cell r="E355" t="str">
            <v>Power NL5</v>
          </cell>
          <cell r="F355" t="str">
            <v>Electricity Cluster DE1</v>
          </cell>
          <cell r="G355" t="str">
            <v>Import from Cluster NL5 - Power</v>
          </cell>
          <cell r="H355" t="str">
            <v>[GW]</v>
          </cell>
        </row>
        <row r="356">
          <cell r="A356" t="str">
            <v>PNL5NL4_01</v>
          </cell>
          <cell r="B356" t="str">
            <v>Elektriciteit</v>
          </cell>
          <cell r="C356" t="str">
            <v>XC Trade</v>
          </cell>
          <cell r="D356" t="str">
            <v>Power NL5</v>
          </cell>
          <cell r="E356" t="str">
            <v>Power NL4</v>
          </cell>
          <cell r="F356" t="str">
            <v>Electricity Cluster NL5</v>
          </cell>
          <cell r="G356" t="str">
            <v>Import from Cluster NL4 - Power</v>
          </cell>
          <cell r="H356" t="str">
            <v>[GW]</v>
          </cell>
        </row>
        <row r="357">
          <cell r="A357" t="str">
            <v>PNL4NL5_01</v>
          </cell>
          <cell r="B357" t="str">
            <v>Elektriciteit</v>
          </cell>
          <cell r="C357" t="str">
            <v>XC Trade</v>
          </cell>
          <cell r="D357" t="str">
            <v>Power NL4</v>
          </cell>
          <cell r="E357" t="str">
            <v>Power NL5</v>
          </cell>
          <cell r="F357" t="str">
            <v>Electricity Cluster NL4</v>
          </cell>
          <cell r="G357" t="str">
            <v>Import from Cluster NL5 - Power</v>
          </cell>
          <cell r="H357" t="str">
            <v>[GW]</v>
          </cell>
        </row>
        <row r="358">
          <cell r="A358" t="str">
            <v>PGB1GB2_01</v>
          </cell>
          <cell r="B358" t="str">
            <v>Elektriciteit</v>
          </cell>
          <cell r="C358" t="str">
            <v>XC Trade</v>
          </cell>
          <cell r="D358" t="str">
            <v>Power GB1</v>
          </cell>
          <cell r="E358" t="str">
            <v>Power GB2</v>
          </cell>
          <cell r="F358" t="str">
            <v>Electricity Cluster GB1</v>
          </cell>
          <cell r="G358" t="str">
            <v>Import from Cluster GB2 - Power</v>
          </cell>
          <cell r="H358" t="str">
            <v>[GW]</v>
          </cell>
        </row>
        <row r="359">
          <cell r="A359" t="str">
            <v>PGB2GB1_01</v>
          </cell>
          <cell r="B359" t="str">
            <v>Elektriciteit</v>
          </cell>
          <cell r="C359" t="str">
            <v>XC Trade</v>
          </cell>
          <cell r="D359" t="str">
            <v>Power GB2</v>
          </cell>
          <cell r="E359" t="str">
            <v>Power GB1</v>
          </cell>
          <cell r="F359" t="str">
            <v>Electricity Cluster GB2</v>
          </cell>
          <cell r="G359" t="str">
            <v>Import from Cluster GB1 - Power</v>
          </cell>
          <cell r="H359" t="str">
            <v>[GW]</v>
          </cell>
        </row>
        <row r="360">
          <cell r="A360" t="str">
            <v>PGB2GB3_01</v>
          </cell>
          <cell r="B360" t="str">
            <v>Elektriciteit</v>
          </cell>
          <cell r="C360" t="str">
            <v>XC Trade</v>
          </cell>
          <cell r="D360" t="str">
            <v>Power GB2</v>
          </cell>
          <cell r="E360" t="str">
            <v>Power GB3</v>
          </cell>
          <cell r="F360" t="str">
            <v>Electricity Cluster GB2</v>
          </cell>
          <cell r="G360" t="str">
            <v>Import from Cluster GB3 - Power</v>
          </cell>
          <cell r="H360" t="str">
            <v>[GW]</v>
          </cell>
        </row>
        <row r="361">
          <cell r="A361" t="str">
            <v>PGB3GB2_01</v>
          </cell>
          <cell r="B361" t="str">
            <v>Elektriciteit</v>
          </cell>
          <cell r="C361" t="str">
            <v>XC Trade</v>
          </cell>
          <cell r="D361" t="str">
            <v>Power GB3</v>
          </cell>
          <cell r="E361" t="str">
            <v>Power GB2</v>
          </cell>
          <cell r="F361" t="str">
            <v>Electricity Cluster GB3</v>
          </cell>
          <cell r="G361" t="str">
            <v>Import from Cluster GB2 - Power</v>
          </cell>
          <cell r="H361" t="str">
            <v>[GW]</v>
          </cell>
        </row>
        <row r="362">
          <cell r="A362" t="str">
            <v>PGB2NO1_01</v>
          </cell>
          <cell r="B362" t="str">
            <v>Elektriciteit</v>
          </cell>
          <cell r="C362" t="str">
            <v>XC Trade</v>
          </cell>
          <cell r="D362" t="str">
            <v>Power GB2</v>
          </cell>
          <cell r="E362" t="str">
            <v>Power NO1</v>
          </cell>
          <cell r="F362" t="str">
            <v>Electricity Cluster GB2</v>
          </cell>
          <cell r="G362" t="str">
            <v>Import from Cluster NO1 - Power</v>
          </cell>
          <cell r="H362" t="str">
            <v>[GW]</v>
          </cell>
        </row>
        <row r="363">
          <cell r="A363" t="str">
            <v>PNO1GB2_01</v>
          </cell>
          <cell r="B363" t="str">
            <v>Elektriciteit</v>
          </cell>
          <cell r="C363" t="str">
            <v>XC Trade</v>
          </cell>
          <cell r="D363" t="str">
            <v>Power NO1</v>
          </cell>
          <cell r="E363" t="str">
            <v>Power GB2</v>
          </cell>
          <cell r="F363" t="str">
            <v>Electricity Cluster NO1</v>
          </cell>
          <cell r="G363" t="str">
            <v>Import from Cluster GB2 - Power</v>
          </cell>
          <cell r="H363" t="str">
            <v>[GW]</v>
          </cell>
        </row>
        <row r="364">
          <cell r="A364" t="str">
            <v>PGB3NO1_01</v>
          </cell>
          <cell r="B364" t="str">
            <v>Elektriciteit</v>
          </cell>
          <cell r="C364" t="str">
            <v>XC Trade</v>
          </cell>
          <cell r="D364" t="str">
            <v>Power GB3</v>
          </cell>
          <cell r="E364" t="str">
            <v>Power NO1</v>
          </cell>
          <cell r="F364" t="str">
            <v>Electricity Cluster GB3</v>
          </cell>
          <cell r="G364" t="str">
            <v>Import from Cluster NO1 - Power</v>
          </cell>
          <cell r="H364" t="str">
            <v>[GW]</v>
          </cell>
        </row>
        <row r="365">
          <cell r="A365" t="str">
            <v>PNO1GB3_01</v>
          </cell>
          <cell r="B365" t="str">
            <v>Elektriciteit</v>
          </cell>
          <cell r="C365" t="str">
            <v>XC Trade</v>
          </cell>
          <cell r="D365" t="str">
            <v>Power NO1</v>
          </cell>
          <cell r="E365" t="str">
            <v>Power GB3</v>
          </cell>
          <cell r="F365" t="str">
            <v>Electricity Cluster NO1</v>
          </cell>
          <cell r="G365" t="str">
            <v>Import from Cluster GB3 - Power</v>
          </cell>
          <cell r="H365" t="str">
            <v>[GW]</v>
          </cell>
        </row>
        <row r="366">
          <cell r="A366" t="str">
            <v>PNO1DK1_01</v>
          </cell>
          <cell r="B366" t="str">
            <v>Elektriciteit</v>
          </cell>
          <cell r="C366" t="str">
            <v>XC Trade</v>
          </cell>
          <cell r="D366" t="str">
            <v>Power NO1</v>
          </cell>
          <cell r="E366" t="str">
            <v>Power DK1</v>
          </cell>
          <cell r="F366" t="str">
            <v>Electricity Cluster NO1</v>
          </cell>
          <cell r="G366" t="str">
            <v>Import from Cluster DK1 - Power</v>
          </cell>
          <cell r="H366" t="str">
            <v>[GW]</v>
          </cell>
        </row>
        <row r="367">
          <cell r="A367" t="str">
            <v>PDK1NO1_01</v>
          </cell>
          <cell r="B367" t="str">
            <v>Elektriciteit</v>
          </cell>
          <cell r="C367" t="str">
            <v>XC Trade</v>
          </cell>
          <cell r="D367" t="str">
            <v>Power DK1</v>
          </cell>
          <cell r="E367" t="str">
            <v>Power NO1</v>
          </cell>
          <cell r="F367" t="str">
            <v>Electricity Cluster DK1</v>
          </cell>
          <cell r="G367" t="str">
            <v>Import from Cluster NO1 - Power</v>
          </cell>
          <cell r="H367" t="str">
            <v>[GW]</v>
          </cell>
        </row>
        <row r="368">
          <cell r="A368" t="str">
            <v>PDK1DE1_01</v>
          </cell>
          <cell r="B368" t="str">
            <v>Elektriciteit</v>
          </cell>
          <cell r="C368" t="str">
            <v>XC Trade</v>
          </cell>
          <cell r="D368" t="str">
            <v>Power DK1</v>
          </cell>
          <cell r="E368" t="str">
            <v>Power DE1</v>
          </cell>
          <cell r="F368" t="str">
            <v>Electricity Cluster DK1</v>
          </cell>
          <cell r="G368" t="str">
            <v>Import from Cluster DE1 - Power</v>
          </cell>
          <cell r="H368" t="str">
            <v>[GW]</v>
          </cell>
        </row>
        <row r="369">
          <cell r="A369" t="str">
            <v>PDE1DK1_01</v>
          </cell>
          <cell r="B369" t="str">
            <v>Elektriciteit</v>
          </cell>
          <cell r="C369" t="str">
            <v>XC Trade</v>
          </cell>
          <cell r="D369" t="str">
            <v>Power DE1</v>
          </cell>
          <cell r="E369" t="str">
            <v>Power DK1</v>
          </cell>
          <cell r="F369" t="str">
            <v>Electricity Cluster DE1</v>
          </cell>
          <cell r="G369" t="str">
            <v>Import from Cluster DK1 - Power</v>
          </cell>
          <cell r="H369" t="str">
            <v>[GW]</v>
          </cell>
        </row>
        <row r="370">
          <cell r="A370" t="str">
            <v>PDE1NL4_01</v>
          </cell>
          <cell r="B370" t="str">
            <v>Elektriciteit</v>
          </cell>
          <cell r="C370" t="str">
            <v>XC Trade</v>
          </cell>
          <cell r="D370" t="str">
            <v>Power DE1</v>
          </cell>
          <cell r="E370" t="str">
            <v>Power NL4</v>
          </cell>
          <cell r="F370" t="str">
            <v>Electricity Cluster DE1</v>
          </cell>
          <cell r="G370" t="str">
            <v>Import from Cluster NL4 - Power</v>
          </cell>
          <cell r="H370" t="str">
            <v>[GW]</v>
          </cell>
        </row>
        <row r="371">
          <cell r="A371" t="str">
            <v>PNL4DE1_01</v>
          </cell>
          <cell r="B371" t="str">
            <v>Elektriciteit</v>
          </cell>
          <cell r="C371" t="str">
            <v>XC Trade</v>
          </cell>
          <cell r="D371" t="str">
            <v>Power NL4</v>
          </cell>
          <cell r="E371" t="str">
            <v>Power DE1</v>
          </cell>
          <cell r="F371" t="str">
            <v>Electricity Cluster NL4</v>
          </cell>
          <cell r="G371" t="str">
            <v>Import from Cluster DE1 - Power</v>
          </cell>
          <cell r="H371" t="str">
            <v>[GW]</v>
          </cell>
        </row>
        <row r="372">
          <cell r="A372" t="str">
            <v>PNLNL1_01</v>
          </cell>
          <cell r="B372" t="str">
            <v>Elektriciteit</v>
          </cell>
          <cell r="C372" t="str">
            <v>XC Trade</v>
          </cell>
          <cell r="D372" t="str">
            <v>Power NL</v>
          </cell>
          <cell r="E372" t="str">
            <v>Power NL1</v>
          </cell>
          <cell r="F372" t="str">
            <v>Electricity NL - HV</v>
          </cell>
          <cell r="G372" t="str">
            <v>Import from Cluster NL1 - Power</v>
          </cell>
          <cell r="H372" t="str">
            <v>[GW]</v>
          </cell>
        </row>
        <row r="373">
          <cell r="A373" t="str">
            <v>PNLNL2_01</v>
          </cell>
          <cell r="B373" t="str">
            <v>Elektriciteit</v>
          </cell>
          <cell r="C373" t="str">
            <v>XC Trade</v>
          </cell>
          <cell r="D373" t="str">
            <v>Power NL</v>
          </cell>
          <cell r="E373" t="str">
            <v>Power NL2</v>
          </cell>
          <cell r="F373" t="str">
            <v>Electricity NL - HV</v>
          </cell>
          <cell r="G373" t="str">
            <v>Import from Cluster NL2 - Power</v>
          </cell>
          <cell r="H373" t="str">
            <v>[GW]</v>
          </cell>
        </row>
        <row r="374">
          <cell r="A374" t="str">
            <v>PNLNL2_02</v>
          </cell>
          <cell r="B374" t="str">
            <v>Elektriciteit</v>
          </cell>
          <cell r="C374" t="str">
            <v>XC Trade</v>
          </cell>
          <cell r="D374" t="str">
            <v>Power NL</v>
          </cell>
          <cell r="E374" t="str">
            <v>Power NL2</v>
          </cell>
          <cell r="F374" t="str">
            <v>Electricity NL - HV</v>
          </cell>
          <cell r="G374" t="str">
            <v>Import from Cluster NL2 - Power</v>
          </cell>
          <cell r="H374" t="str">
            <v>[GW]</v>
          </cell>
        </row>
        <row r="375">
          <cell r="A375" t="str">
            <v>PNLNL2_03</v>
          </cell>
          <cell r="B375" t="str">
            <v>Elektriciteit</v>
          </cell>
          <cell r="C375" t="str">
            <v>XC Trade</v>
          </cell>
          <cell r="D375" t="str">
            <v>Power NL</v>
          </cell>
          <cell r="E375" t="str">
            <v>Power NL2</v>
          </cell>
          <cell r="F375" t="str">
            <v>Electricity NL - HV</v>
          </cell>
          <cell r="G375" t="str">
            <v>Import from Cluster NL2 - Power</v>
          </cell>
          <cell r="H375" t="str">
            <v>[GW]</v>
          </cell>
        </row>
        <row r="376">
          <cell r="A376" t="str">
            <v>PNLNL4_01</v>
          </cell>
          <cell r="B376" t="str">
            <v>Elektriciteit</v>
          </cell>
          <cell r="C376" t="str">
            <v>XC Trade</v>
          </cell>
          <cell r="D376" t="str">
            <v>Power NL</v>
          </cell>
          <cell r="E376" t="str">
            <v>Power NL4</v>
          </cell>
          <cell r="F376" t="str">
            <v>Electricity NL - HV</v>
          </cell>
          <cell r="G376" t="str">
            <v>Import from Cluster NL4 - Power</v>
          </cell>
          <cell r="H376" t="str">
            <v>[GW]</v>
          </cell>
        </row>
        <row r="377">
          <cell r="A377" t="str">
            <v>PNL1NL_01</v>
          </cell>
          <cell r="B377" t="str">
            <v>Elektriciteit</v>
          </cell>
          <cell r="C377" t="str">
            <v>XC Trade</v>
          </cell>
          <cell r="D377" t="str">
            <v>Power NL1</v>
          </cell>
          <cell r="E377" t="str">
            <v>Power NL</v>
          </cell>
          <cell r="F377" t="str">
            <v>Electricity Cluster NL1</v>
          </cell>
          <cell r="G377" t="str">
            <v>Import from NL - Power</v>
          </cell>
          <cell r="H377" t="str">
            <v>[GW]</v>
          </cell>
        </row>
        <row r="378">
          <cell r="A378" t="str">
            <v>PNL2NL_01</v>
          </cell>
          <cell r="B378" t="str">
            <v>Elektriciteit</v>
          </cell>
          <cell r="C378" t="str">
            <v>XC Trade</v>
          </cell>
          <cell r="D378" t="str">
            <v>Power NL2</v>
          </cell>
          <cell r="E378" t="str">
            <v>Power NL</v>
          </cell>
          <cell r="F378" t="str">
            <v>Electricity Cluster NL2</v>
          </cell>
          <cell r="G378" t="str">
            <v>Import from NL - Power</v>
          </cell>
          <cell r="H378" t="str">
            <v>[GW]</v>
          </cell>
        </row>
        <row r="379">
          <cell r="A379" t="str">
            <v>PNL2NL_02</v>
          </cell>
          <cell r="B379" t="str">
            <v>Elektriciteit</v>
          </cell>
          <cell r="C379" t="str">
            <v>XC Trade</v>
          </cell>
          <cell r="D379" t="str">
            <v>Power NL2</v>
          </cell>
          <cell r="E379" t="str">
            <v>Power NL</v>
          </cell>
          <cell r="F379" t="str">
            <v>Electricity Cluster NL2</v>
          </cell>
          <cell r="G379" t="str">
            <v>Import from NL - Power</v>
          </cell>
          <cell r="H379" t="str">
            <v>[GW]</v>
          </cell>
        </row>
        <row r="380">
          <cell r="A380" t="str">
            <v>PNL2NL_03</v>
          </cell>
          <cell r="B380" t="str">
            <v>Elektriciteit</v>
          </cell>
          <cell r="C380" t="str">
            <v>XC Trade</v>
          </cell>
          <cell r="D380" t="str">
            <v>Power NL2</v>
          </cell>
          <cell r="E380" t="str">
            <v>Power NL</v>
          </cell>
          <cell r="F380" t="str">
            <v>Electricity Cluster NL2</v>
          </cell>
          <cell r="G380" t="str">
            <v>Import from NL - Power</v>
          </cell>
          <cell r="H380" t="str">
            <v>[GW]</v>
          </cell>
        </row>
        <row r="381">
          <cell r="A381" t="str">
            <v>PNL4NL_01</v>
          </cell>
          <cell r="B381" t="str">
            <v>Elektriciteit</v>
          </cell>
          <cell r="C381" t="str">
            <v>XC Trade</v>
          </cell>
          <cell r="D381" t="str">
            <v>Power NL4</v>
          </cell>
          <cell r="E381" t="str">
            <v>Power NL</v>
          </cell>
          <cell r="F381" t="str">
            <v>Electricity Cluster NL4</v>
          </cell>
          <cell r="G381" t="str">
            <v>Import from NL - Power</v>
          </cell>
          <cell r="H381" t="str">
            <v>[GW]</v>
          </cell>
        </row>
        <row r="382">
          <cell r="A382" t="str">
            <v>PGBNL2_01</v>
          </cell>
          <cell r="B382" t="str">
            <v>Elektriciteit</v>
          </cell>
          <cell r="C382" t="str">
            <v>XC Trade</v>
          </cell>
          <cell r="D382" t="str">
            <v>Power GB</v>
          </cell>
          <cell r="E382" t="str">
            <v>Power NL2</v>
          </cell>
          <cell r="F382" t="str">
            <v>Electricity GB</v>
          </cell>
          <cell r="G382" t="str">
            <v>Import from Cluster NL2 - Power</v>
          </cell>
          <cell r="H382" t="str">
            <v>[GW]</v>
          </cell>
        </row>
        <row r="383">
          <cell r="A383" t="str">
            <v>PGBNL3_01</v>
          </cell>
          <cell r="B383" t="str">
            <v>Elektriciteit</v>
          </cell>
          <cell r="C383" t="str">
            <v>XC Trade</v>
          </cell>
          <cell r="D383" t="str">
            <v>Power GB</v>
          </cell>
          <cell r="E383" t="str">
            <v>Power NL3</v>
          </cell>
          <cell r="F383" t="str">
            <v>Electricity GB</v>
          </cell>
          <cell r="G383" t="str">
            <v>Import from Cluster NL3 - Power</v>
          </cell>
          <cell r="H383" t="str">
            <v>[GW]</v>
          </cell>
        </row>
        <row r="384">
          <cell r="A384" t="str">
            <v>PGBGB1_01</v>
          </cell>
          <cell r="B384" t="str">
            <v>Elektriciteit</v>
          </cell>
          <cell r="C384" t="str">
            <v>XC Trade</v>
          </cell>
          <cell r="D384" t="str">
            <v>Power GB</v>
          </cell>
          <cell r="E384" t="str">
            <v>Power GB1</v>
          </cell>
          <cell r="F384" t="str">
            <v>Electricity GB</v>
          </cell>
          <cell r="G384" t="str">
            <v>Import from Cluster GB1 - Power</v>
          </cell>
          <cell r="H384" t="str">
            <v>[GW]</v>
          </cell>
        </row>
        <row r="385">
          <cell r="A385" t="str">
            <v>PGBGB2_01</v>
          </cell>
          <cell r="B385" t="str">
            <v>Elektriciteit</v>
          </cell>
          <cell r="C385" t="str">
            <v>XC Trade</v>
          </cell>
          <cell r="D385" t="str">
            <v>Power GB</v>
          </cell>
          <cell r="E385" t="str">
            <v>Power GB2</v>
          </cell>
          <cell r="F385" t="str">
            <v>Electricity GB</v>
          </cell>
          <cell r="G385" t="str">
            <v>Import from Cluster GB2 - Power</v>
          </cell>
          <cell r="H385" t="str">
            <v>[GW]</v>
          </cell>
        </row>
        <row r="386">
          <cell r="A386" t="str">
            <v>PGBGB3_01</v>
          </cell>
          <cell r="B386" t="str">
            <v>Elektriciteit</v>
          </cell>
          <cell r="C386" t="str">
            <v>XC Trade</v>
          </cell>
          <cell r="D386" t="str">
            <v>Power GB</v>
          </cell>
          <cell r="E386" t="str">
            <v>Power GB3</v>
          </cell>
          <cell r="F386" t="str">
            <v>Electricity GB</v>
          </cell>
          <cell r="G386" t="str">
            <v>Import from Cluster GB3 - Power</v>
          </cell>
          <cell r="H386" t="str">
            <v>[GW]</v>
          </cell>
        </row>
        <row r="387">
          <cell r="A387" t="str">
            <v>PNL2GB_01</v>
          </cell>
          <cell r="B387" t="str">
            <v>Elektriciteit</v>
          </cell>
          <cell r="C387" t="str">
            <v>XC Trade</v>
          </cell>
          <cell r="D387" t="str">
            <v>Power NL2</v>
          </cell>
          <cell r="E387" t="str">
            <v>Power GB</v>
          </cell>
          <cell r="F387" t="str">
            <v>Electricity Cluster NL2</v>
          </cell>
          <cell r="G387" t="str">
            <v>Import from GB - Power</v>
          </cell>
          <cell r="H387" t="str">
            <v>[GW]</v>
          </cell>
        </row>
        <row r="388">
          <cell r="A388" t="str">
            <v>PNL3GB_01</v>
          </cell>
          <cell r="B388" t="str">
            <v>Elektriciteit</v>
          </cell>
          <cell r="C388" t="str">
            <v>XC Trade</v>
          </cell>
          <cell r="D388" t="str">
            <v>Power NL3</v>
          </cell>
          <cell r="E388" t="str">
            <v>Power GB</v>
          </cell>
          <cell r="F388" t="str">
            <v>Electricity Cluster NL3</v>
          </cell>
          <cell r="G388" t="str">
            <v>Import from GB - Power</v>
          </cell>
          <cell r="H388" t="str">
            <v>[GW]</v>
          </cell>
        </row>
        <row r="389">
          <cell r="A389" t="str">
            <v>PGB1GB_01</v>
          </cell>
          <cell r="B389" t="str">
            <v>Elektriciteit</v>
          </cell>
          <cell r="C389" t="str">
            <v>XC Trade</v>
          </cell>
          <cell r="D389" t="str">
            <v>Power GB1</v>
          </cell>
          <cell r="E389" t="str">
            <v>Power GB</v>
          </cell>
          <cell r="F389" t="str">
            <v>Electricity Cluster GB1</v>
          </cell>
          <cell r="G389" t="str">
            <v>Import from GB - Power</v>
          </cell>
          <cell r="H389" t="str">
            <v>[GW]</v>
          </cell>
        </row>
        <row r="390">
          <cell r="A390" t="str">
            <v>PGB2GB_01</v>
          </cell>
          <cell r="B390" t="str">
            <v>Elektriciteit</v>
          </cell>
          <cell r="C390" t="str">
            <v>XC Trade</v>
          </cell>
          <cell r="D390" t="str">
            <v>Power GB2</v>
          </cell>
          <cell r="E390" t="str">
            <v>Power GB</v>
          </cell>
          <cell r="F390" t="str">
            <v>Electricity Cluster GB2</v>
          </cell>
          <cell r="G390" t="str">
            <v>Import from GB - Power</v>
          </cell>
          <cell r="H390" t="str">
            <v>[GW]</v>
          </cell>
        </row>
        <row r="391">
          <cell r="A391" t="str">
            <v>PGB3GB_01</v>
          </cell>
          <cell r="B391" t="str">
            <v>Elektriciteit</v>
          </cell>
          <cell r="C391" t="str">
            <v>XC Trade</v>
          </cell>
          <cell r="D391" t="str">
            <v>Power GB3</v>
          </cell>
          <cell r="E391" t="str">
            <v>Power GB</v>
          </cell>
          <cell r="F391" t="str">
            <v>Electricity Cluster GB3</v>
          </cell>
          <cell r="G391" t="str">
            <v>Import from GB - Power</v>
          </cell>
          <cell r="H391" t="str">
            <v>[GW]</v>
          </cell>
        </row>
        <row r="392">
          <cell r="A392" t="str">
            <v>PNOGB3_01</v>
          </cell>
          <cell r="B392" t="str">
            <v>Elektriciteit</v>
          </cell>
          <cell r="C392" t="str">
            <v>XC Trade</v>
          </cell>
          <cell r="D392" t="str">
            <v>Power NO</v>
          </cell>
          <cell r="E392" t="str">
            <v>Power GB3</v>
          </cell>
          <cell r="F392" t="str">
            <v>Electricity NO</v>
          </cell>
          <cell r="G392" t="str">
            <v>Import from Cluster GB3 - Power</v>
          </cell>
          <cell r="H392" t="str">
            <v>[GW]</v>
          </cell>
        </row>
        <row r="393">
          <cell r="A393" t="str">
            <v>PNONO1_01</v>
          </cell>
          <cell r="B393" t="str">
            <v>Elektriciteit</v>
          </cell>
          <cell r="C393" t="str">
            <v>XC Trade</v>
          </cell>
          <cell r="D393" t="str">
            <v>Power NO</v>
          </cell>
          <cell r="E393" t="str">
            <v>Power NO1</v>
          </cell>
          <cell r="F393" t="str">
            <v>Electricity NO</v>
          </cell>
          <cell r="G393" t="str">
            <v>Import from Cluster NO1 - Power</v>
          </cell>
          <cell r="H393" t="str">
            <v>[GW]</v>
          </cell>
        </row>
        <row r="394">
          <cell r="A394" t="str">
            <v>PNODK1_01</v>
          </cell>
          <cell r="B394" t="str">
            <v>Elektriciteit</v>
          </cell>
          <cell r="C394" t="str">
            <v>XC Trade</v>
          </cell>
          <cell r="D394" t="str">
            <v>Power NO</v>
          </cell>
          <cell r="E394" t="str">
            <v>Power DK1</v>
          </cell>
          <cell r="F394" t="str">
            <v>Electricity NO</v>
          </cell>
          <cell r="G394" t="str">
            <v>Import from Cluster DK1 - Power</v>
          </cell>
          <cell r="H394" t="str">
            <v>[GW]</v>
          </cell>
        </row>
        <row r="395">
          <cell r="A395" t="str">
            <v>PGB3NO_01</v>
          </cell>
          <cell r="B395" t="str">
            <v>Elektriciteit</v>
          </cell>
          <cell r="C395" t="str">
            <v>XC Trade</v>
          </cell>
          <cell r="D395" t="str">
            <v>Power GB3</v>
          </cell>
          <cell r="E395" t="str">
            <v>Power NO</v>
          </cell>
          <cell r="F395" t="str">
            <v>Electricity Cluster GB3</v>
          </cell>
          <cell r="G395" t="str">
            <v>Import from NO - Power</v>
          </cell>
          <cell r="H395" t="str">
            <v>[GW]</v>
          </cell>
        </row>
        <row r="396">
          <cell r="A396" t="str">
            <v>PNO1NO_01</v>
          </cell>
          <cell r="B396" t="str">
            <v>Elektriciteit</v>
          </cell>
          <cell r="C396" t="str">
            <v>XC Trade</v>
          </cell>
          <cell r="D396" t="str">
            <v>Power NO1</v>
          </cell>
          <cell r="E396" t="str">
            <v>Power NO</v>
          </cell>
          <cell r="F396" t="str">
            <v>Electricity Cluster NO1</v>
          </cell>
          <cell r="G396" t="str">
            <v>Import from NO - Power</v>
          </cell>
          <cell r="H396" t="str">
            <v>[GW]</v>
          </cell>
        </row>
        <row r="397">
          <cell r="A397" t="str">
            <v>PDK1NO_01</v>
          </cell>
          <cell r="B397" t="str">
            <v>Elektriciteit</v>
          </cell>
          <cell r="C397" t="str">
            <v>XC Trade</v>
          </cell>
          <cell r="D397" t="str">
            <v>Power DK1</v>
          </cell>
          <cell r="E397" t="str">
            <v>Power NO</v>
          </cell>
          <cell r="F397" t="str">
            <v>Electricity Cluster DK1</v>
          </cell>
          <cell r="G397" t="str">
            <v>Import from NO - Power</v>
          </cell>
          <cell r="H397" t="str">
            <v>[GW]</v>
          </cell>
        </row>
        <row r="398">
          <cell r="A398" t="str">
            <v>PDKDK1_01</v>
          </cell>
          <cell r="B398" t="str">
            <v>Elektriciteit</v>
          </cell>
          <cell r="C398" t="str">
            <v>XC Trade</v>
          </cell>
          <cell r="D398" t="str">
            <v>Power DK</v>
          </cell>
          <cell r="E398" t="str">
            <v>Power DK1</v>
          </cell>
          <cell r="F398" t="str">
            <v>Electricity DK</v>
          </cell>
          <cell r="G398" t="str">
            <v>Import from Cluster DK1 - Power</v>
          </cell>
          <cell r="H398" t="str">
            <v>[GW]</v>
          </cell>
        </row>
        <row r="399">
          <cell r="A399" t="str">
            <v>PDK1DK_01</v>
          </cell>
          <cell r="B399" t="str">
            <v>Elektriciteit</v>
          </cell>
          <cell r="C399" t="str">
            <v>XC Trade</v>
          </cell>
          <cell r="D399" t="str">
            <v>Power DK1</v>
          </cell>
          <cell r="E399" t="str">
            <v>Power DK</v>
          </cell>
          <cell r="F399" t="str">
            <v>Electricity Cluster DK1</v>
          </cell>
          <cell r="G399" t="str">
            <v>Import from DK - Power</v>
          </cell>
          <cell r="H399" t="str">
            <v>[GW]</v>
          </cell>
        </row>
        <row r="400">
          <cell r="A400" t="str">
            <v>PDEDE1_01</v>
          </cell>
          <cell r="B400" t="str">
            <v>Elektriciteit</v>
          </cell>
          <cell r="C400" t="str">
            <v>XC Trade</v>
          </cell>
          <cell r="D400" t="str">
            <v>Power DE</v>
          </cell>
          <cell r="E400" t="str">
            <v>Power DE1</v>
          </cell>
          <cell r="F400" t="str">
            <v>Electricity DE</v>
          </cell>
          <cell r="G400" t="str">
            <v>Import from Cluster DE1 - Power</v>
          </cell>
          <cell r="H400" t="str">
            <v>[GW]</v>
          </cell>
        </row>
        <row r="401">
          <cell r="A401" t="str">
            <v>PDENL4_01</v>
          </cell>
          <cell r="B401" t="str">
            <v>Elektriciteit</v>
          </cell>
          <cell r="C401" t="str">
            <v>XC Trade</v>
          </cell>
          <cell r="D401" t="str">
            <v>Power DE</v>
          </cell>
          <cell r="E401" t="str">
            <v>Power NL4</v>
          </cell>
          <cell r="F401" t="str">
            <v>Electricity DE</v>
          </cell>
          <cell r="G401" t="str">
            <v>Import from Cluster NL4 - Power</v>
          </cell>
          <cell r="H401" t="str">
            <v>[GW]</v>
          </cell>
        </row>
        <row r="402">
          <cell r="A402" t="str">
            <v>PDE1DE_01</v>
          </cell>
          <cell r="B402" t="str">
            <v>Elektriciteit</v>
          </cell>
          <cell r="C402" t="str">
            <v>XC Trade</v>
          </cell>
          <cell r="D402" t="str">
            <v>Power DE1</v>
          </cell>
          <cell r="E402" t="str">
            <v>Power DE</v>
          </cell>
          <cell r="F402" t="str">
            <v>Electricity Cluster DE1</v>
          </cell>
          <cell r="G402" t="str">
            <v>Import from DE - Power</v>
          </cell>
          <cell r="H402" t="str">
            <v>[GW]</v>
          </cell>
        </row>
        <row r="403">
          <cell r="A403" t="str">
            <v>PNL4DE_01</v>
          </cell>
          <cell r="B403" t="str">
            <v>Elektriciteit</v>
          </cell>
          <cell r="C403" t="str">
            <v>XC Trade</v>
          </cell>
          <cell r="D403" t="str">
            <v>Power NL4</v>
          </cell>
          <cell r="E403" t="str">
            <v>Power DE</v>
          </cell>
          <cell r="F403" t="str">
            <v>Electricity Cluster NL4</v>
          </cell>
          <cell r="G403" t="str">
            <v>Import from DE - Power</v>
          </cell>
          <cell r="H403" t="str">
            <v>[GW]</v>
          </cell>
        </row>
        <row r="404">
          <cell r="A404" t="str">
            <v>PNL05_01</v>
          </cell>
          <cell r="B404" t="str">
            <v>Elektriciteit</v>
          </cell>
          <cell r="C404" t="str">
            <v>Conversion</v>
          </cell>
          <cell r="D404" t="str">
            <v>Power NL</v>
          </cell>
          <cell r="E404" t="str">
            <v>XC Trade</v>
          </cell>
          <cell r="F404" t="str">
            <v>Electricity NL - HV</v>
          </cell>
          <cell r="G404" t="str">
            <v>Transformer from LV  to HV - Power NL</v>
          </cell>
          <cell r="H404" t="str">
            <v>[GW]</v>
          </cell>
        </row>
        <row r="405">
          <cell r="A405" t="str">
            <v>PNL06_01</v>
          </cell>
          <cell r="B405" t="str">
            <v>Elektriciteit</v>
          </cell>
          <cell r="C405" t="str">
            <v>Conversion</v>
          </cell>
          <cell r="D405" t="str">
            <v>Power NL</v>
          </cell>
          <cell r="E405" t="str">
            <v>XC Trade</v>
          </cell>
          <cell r="F405" t="str">
            <v>Electricity NL - LV</v>
          </cell>
          <cell r="G405" t="str">
            <v>Transformer from HV to LV - Power NL</v>
          </cell>
          <cell r="H405" t="str">
            <v>[GW]</v>
          </cell>
        </row>
        <row r="406">
          <cell r="A406" t="str">
            <v>LTR01_01</v>
          </cell>
          <cell r="B406" t="str">
            <v>Gebouwde omgeving</v>
          </cell>
          <cell r="C406" t="str">
            <v>Conversion</v>
          </cell>
          <cell r="D406" t="str">
            <v>Residential</v>
          </cell>
          <cell r="E406" t="str">
            <v>Heat</v>
          </cell>
          <cell r="F406" t="str">
            <v>Heat LT Houses C-G</v>
          </cell>
          <cell r="G406" t="str">
            <v>Boiler Gas - LT Heat for Houses</v>
          </cell>
          <cell r="H406" t="str">
            <v>[GW]</v>
          </cell>
        </row>
        <row r="407">
          <cell r="A407" t="str">
            <v>LTR01_02</v>
          </cell>
          <cell r="B407" t="str">
            <v>Gebouwde omgeving</v>
          </cell>
          <cell r="C407" t="str">
            <v>Conversion</v>
          </cell>
          <cell r="D407" t="str">
            <v>Residential</v>
          </cell>
          <cell r="E407" t="str">
            <v>Heat</v>
          </cell>
          <cell r="F407" t="str">
            <v>Heat LT Houses C-G</v>
          </cell>
          <cell r="G407" t="str">
            <v>Boiler Gas wWood Stove - LT Heat for Houses</v>
          </cell>
          <cell r="H407" t="str">
            <v>[GW]</v>
          </cell>
        </row>
        <row r="408">
          <cell r="A408" t="str">
            <v>LTR01_03</v>
          </cell>
          <cell r="B408" t="str">
            <v>Gebouwde omgeving</v>
          </cell>
          <cell r="C408" t="str">
            <v>Conversion</v>
          </cell>
          <cell r="D408" t="str">
            <v>Residential</v>
          </cell>
          <cell r="E408" t="str">
            <v>Heat</v>
          </cell>
          <cell r="F408" t="str">
            <v>Heat LT Houses C-G</v>
          </cell>
          <cell r="G408" t="str">
            <v>District Heating - LT Heat for Houses</v>
          </cell>
          <cell r="H408" t="str">
            <v>[GW]</v>
          </cell>
        </row>
        <row r="409">
          <cell r="A409" t="str">
            <v>LTR01_04</v>
          </cell>
          <cell r="B409" t="str">
            <v>Gebouwde omgeving</v>
          </cell>
          <cell r="C409" t="str">
            <v>Conversion</v>
          </cell>
          <cell r="D409" t="str">
            <v>Residential</v>
          </cell>
          <cell r="E409" t="str">
            <v>Heat</v>
          </cell>
          <cell r="F409" t="str">
            <v>Heat LT Houses C-G</v>
          </cell>
          <cell r="G409" t="str">
            <v>Hybrid Heat Pump - LT Heat for Houses</v>
          </cell>
          <cell r="H409" t="str">
            <v>[GW]</v>
          </cell>
        </row>
        <row r="410">
          <cell r="A410" t="str">
            <v>LTR01_05</v>
          </cell>
          <cell r="B410" t="str">
            <v>Gebouwde omgeving</v>
          </cell>
          <cell r="C410" t="str">
            <v>Conversion</v>
          </cell>
          <cell r="D410" t="str">
            <v>Residential</v>
          </cell>
          <cell r="E410" t="str">
            <v>Heat</v>
          </cell>
          <cell r="F410" t="str">
            <v>Heat LT Houses C-G</v>
          </cell>
          <cell r="G410" t="str">
            <v>Electric Heater - LT Heat for Houses</v>
          </cell>
          <cell r="H410" t="str">
            <v>[GW]</v>
          </cell>
        </row>
        <row r="411">
          <cell r="A411" t="str">
            <v>LTR01_06</v>
          </cell>
          <cell r="B411" t="str">
            <v>Gebouwde omgeving</v>
          </cell>
          <cell r="C411" t="str">
            <v>Conversion</v>
          </cell>
          <cell r="D411" t="str">
            <v>Residential</v>
          </cell>
          <cell r="E411" t="str">
            <v>Heat</v>
          </cell>
          <cell r="F411" t="str">
            <v>Heat LT Houses C-G</v>
          </cell>
          <cell r="G411" t="str">
            <v>Boiler Hydrogen - LT Heat for Houses</v>
          </cell>
          <cell r="H411" t="str">
            <v>[GW]</v>
          </cell>
        </row>
        <row r="412">
          <cell r="A412" t="str">
            <v>LTR02_01</v>
          </cell>
          <cell r="B412" t="str">
            <v>Gebouwde omgeving</v>
          </cell>
          <cell r="C412" t="str">
            <v>Conversion</v>
          </cell>
          <cell r="D412" t="str">
            <v>Residential</v>
          </cell>
          <cell r="E412" t="str">
            <v>Heat</v>
          </cell>
          <cell r="F412" t="str">
            <v>Heat LT Houses A+,A,B</v>
          </cell>
          <cell r="G412" t="str">
            <v>Dummy C-G tech into A+,A,B - LT Heat for Houses</v>
          </cell>
          <cell r="H412" t="str">
            <v>[GW]</v>
          </cell>
        </row>
        <row r="413">
          <cell r="A413" t="str">
            <v>LTR02_02</v>
          </cell>
          <cell r="B413" t="str">
            <v>Gebouwde omgeving</v>
          </cell>
          <cell r="C413" t="str">
            <v>Conversion</v>
          </cell>
          <cell r="D413" t="str">
            <v>Residential</v>
          </cell>
          <cell r="E413" t="str">
            <v>Heat</v>
          </cell>
          <cell r="F413" t="str">
            <v>Heat LT Houses A+,A,B</v>
          </cell>
          <cell r="G413" t="str">
            <v>Boiler Gas wSolar - LT Heat for Houses</v>
          </cell>
          <cell r="H413" t="str">
            <v>[GW]</v>
          </cell>
        </row>
        <row r="414">
          <cell r="A414" t="str">
            <v>LTR02_03</v>
          </cell>
          <cell r="B414" t="str">
            <v>Gebouwde omgeving</v>
          </cell>
          <cell r="C414" t="str">
            <v>Conversion</v>
          </cell>
          <cell r="D414" t="str">
            <v>Residential</v>
          </cell>
          <cell r="E414" t="str">
            <v>Heat</v>
          </cell>
          <cell r="F414" t="str">
            <v>Heat LT Houses A+,A,B</v>
          </cell>
          <cell r="G414" t="str">
            <v>Electric Heater wSolar - LT Heat for Houses</v>
          </cell>
          <cell r="H414" t="str">
            <v>[GW]</v>
          </cell>
        </row>
        <row r="415">
          <cell r="A415" t="str">
            <v>LTR02_04</v>
          </cell>
          <cell r="B415" t="str">
            <v>Gebouwde omgeving</v>
          </cell>
          <cell r="C415" t="str">
            <v>Conversion</v>
          </cell>
          <cell r="D415" t="str">
            <v>Residential</v>
          </cell>
          <cell r="E415" t="str">
            <v>Heat</v>
          </cell>
          <cell r="F415" t="str">
            <v>Heat LT Houses A+,A,B</v>
          </cell>
          <cell r="G415" t="str">
            <v>Electric Heat Pump Air - LT Heat for Houses</v>
          </cell>
          <cell r="H415" t="str">
            <v>[GW]</v>
          </cell>
        </row>
        <row r="416">
          <cell r="A416" t="str">
            <v>LTR02_05</v>
          </cell>
          <cell r="B416" t="str">
            <v>Gebouwde omgeving</v>
          </cell>
          <cell r="C416" t="str">
            <v>Conversion</v>
          </cell>
          <cell r="D416" t="str">
            <v>Residential</v>
          </cell>
          <cell r="E416" t="str">
            <v>Heat</v>
          </cell>
          <cell r="F416" t="str">
            <v>Heat LT Houses A+,A,B</v>
          </cell>
          <cell r="G416" t="str">
            <v>Electric Heat Pump GW - LT Heat for Houses</v>
          </cell>
          <cell r="H416" t="str">
            <v>[GW]</v>
          </cell>
        </row>
        <row r="417">
          <cell r="A417" t="str">
            <v>LTS01_01</v>
          </cell>
          <cell r="B417" t="str">
            <v>Gebouwde omgeving</v>
          </cell>
          <cell r="C417" t="str">
            <v>Conversion</v>
          </cell>
          <cell r="D417" t="str">
            <v>Services</v>
          </cell>
          <cell r="E417" t="str">
            <v>Heat</v>
          </cell>
          <cell r="F417" t="str">
            <v>Heat LT Services</v>
          </cell>
          <cell r="G417" t="str">
            <v>Boiler Gas Standard - LT Heat for Services</v>
          </cell>
          <cell r="H417" t="str">
            <v>[GW]</v>
          </cell>
        </row>
        <row r="418">
          <cell r="A418" t="str">
            <v>LTS01_02</v>
          </cell>
          <cell r="B418" t="str">
            <v>Gebouwde omgeving</v>
          </cell>
          <cell r="C418" t="str">
            <v>Conversion</v>
          </cell>
          <cell r="D418" t="str">
            <v>Services</v>
          </cell>
          <cell r="E418" t="str">
            <v>Heat</v>
          </cell>
          <cell r="F418" t="str">
            <v>Heat LT Services</v>
          </cell>
          <cell r="G418" t="str">
            <v>Boiler Gas HR107 - LT Heat for Services</v>
          </cell>
          <cell r="H418" t="str">
            <v>[GW]</v>
          </cell>
        </row>
        <row r="419">
          <cell r="A419" t="str">
            <v>LTS01_03</v>
          </cell>
          <cell r="B419" t="str">
            <v>Gebouwde omgeving</v>
          </cell>
          <cell r="C419" t="str">
            <v>Conversion</v>
          </cell>
          <cell r="D419" t="str">
            <v>Services</v>
          </cell>
          <cell r="E419" t="str">
            <v>Heat</v>
          </cell>
          <cell r="F419" t="str">
            <v>Heat LT Services</v>
          </cell>
          <cell r="G419" t="str">
            <v>District Heating - LT Heat for Services</v>
          </cell>
          <cell r="H419" t="str">
            <v>[GW]</v>
          </cell>
        </row>
        <row r="420">
          <cell r="A420" t="str">
            <v>LTS01_04</v>
          </cell>
          <cell r="B420" t="str">
            <v>Gebouwde omgeving</v>
          </cell>
          <cell r="C420" t="str">
            <v>Conversion</v>
          </cell>
          <cell r="D420" t="str">
            <v>Services</v>
          </cell>
          <cell r="E420" t="str">
            <v>Heat</v>
          </cell>
          <cell r="F420" t="str">
            <v>Heat LT Services</v>
          </cell>
          <cell r="G420" t="str">
            <v>Hybrid Heat Pump - LT Heat for Services</v>
          </cell>
          <cell r="H420" t="str">
            <v>[GW]</v>
          </cell>
        </row>
        <row r="421">
          <cell r="A421" t="str">
            <v>LTS01_05</v>
          </cell>
          <cell r="B421" t="str">
            <v>Gebouwde omgeving</v>
          </cell>
          <cell r="C421" t="str">
            <v>Conversion</v>
          </cell>
          <cell r="D421" t="str">
            <v>Services</v>
          </cell>
          <cell r="E421" t="str">
            <v>Heat</v>
          </cell>
          <cell r="F421" t="str">
            <v>Heat LT Services</v>
          </cell>
          <cell r="G421" t="str">
            <v>Electric Heater - LT Heat for Services</v>
          </cell>
          <cell r="H421" t="str">
            <v>[GW]</v>
          </cell>
        </row>
        <row r="422">
          <cell r="A422" t="str">
            <v>LTS01_06</v>
          </cell>
          <cell r="B422" t="str">
            <v>Gebouwde omgeving</v>
          </cell>
          <cell r="C422" t="str">
            <v>Conversion</v>
          </cell>
          <cell r="D422" t="str">
            <v>Services</v>
          </cell>
          <cell r="E422" t="str">
            <v>Heat</v>
          </cell>
          <cell r="F422" t="str">
            <v>Heat LT Services</v>
          </cell>
          <cell r="G422" t="str">
            <v>Electric Heat Pump Air - LT Heat for Services</v>
          </cell>
          <cell r="H422" t="str">
            <v>[GW]</v>
          </cell>
        </row>
        <row r="423">
          <cell r="A423" t="str">
            <v>LTS01_07</v>
          </cell>
          <cell r="B423" t="str">
            <v>Gebouwde omgeving</v>
          </cell>
          <cell r="C423" t="str">
            <v>Conversion</v>
          </cell>
          <cell r="D423" t="str">
            <v>Services</v>
          </cell>
          <cell r="E423" t="str">
            <v>Heat</v>
          </cell>
          <cell r="F423" t="str">
            <v>Heat LT Services</v>
          </cell>
          <cell r="G423" t="str">
            <v>Electric Heat Pump Soil - LT Heat for Services</v>
          </cell>
          <cell r="H423" t="str">
            <v>[GW]</v>
          </cell>
        </row>
        <row r="424">
          <cell r="A424" t="str">
            <v>LTS01_08</v>
          </cell>
          <cell r="B424" t="str">
            <v>Gebouwde omgeving</v>
          </cell>
          <cell r="C424" t="str">
            <v>Conversion</v>
          </cell>
          <cell r="D424" t="str">
            <v>Services</v>
          </cell>
          <cell r="E424" t="str">
            <v>Heat</v>
          </cell>
          <cell r="F424" t="str">
            <v>Heat LT Services</v>
          </cell>
          <cell r="G424" t="str">
            <v>CHP Gas  - LT Heat for Services</v>
          </cell>
          <cell r="H424" t="str">
            <v>[GW]</v>
          </cell>
        </row>
        <row r="425">
          <cell r="A425" t="str">
            <v>LTS01_09</v>
          </cell>
          <cell r="B425" t="str">
            <v>Gebouwde omgeving</v>
          </cell>
          <cell r="C425" t="str">
            <v>Conversion</v>
          </cell>
          <cell r="D425" t="str">
            <v>Services</v>
          </cell>
          <cell r="E425" t="str">
            <v>Heat</v>
          </cell>
          <cell r="F425" t="str">
            <v>Heat LT Services</v>
          </cell>
          <cell r="G425" t="str">
            <v>CHP H2 - LT Heat for Services</v>
          </cell>
          <cell r="H425" t="str">
            <v>[GW]</v>
          </cell>
        </row>
        <row r="426">
          <cell r="A426" t="str">
            <v>LTS01_10</v>
          </cell>
          <cell r="B426" t="str">
            <v>Gebouwde omgeving</v>
          </cell>
          <cell r="C426" t="str">
            <v>Conversion</v>
          </cell>
          <cell r="D426" t="str">
            <v>Services</v>
          </cell>
          <cell r="E426" t="str">
            <v>Heat</v>
          </cell>
          <cell r="F426" t="str">
            <v>Heat LT Services</v>
          </cell>
          <cell r="G426" t="str">
            <v>Boiler Hydrogen - LT Heat for Services</v>
          </cell>
          <cell r="H426" t="str">
            <v>[GW]</v>
          </cell>
        </row>
        <row r="427">
          <cell r="A427" t="str">
            <v>LTN01_01</v>
          </cell>
          <cell r="B427" t="str">
            <v>Elektriciteit</v>
          </cell>
          <cell r="C427" t="str">
            <v>Conversion</v>
          </cell>
          <cell r="D427" t="str">
            <v>Heat Network</v>
          </cell>
          <cell r="E427" t="str">
            <v>Heat</v>
          </cell>
          <cell r="F427" t="str">
            <v>Heat LT Network</v>
          </cell>
          <cell r="G427" t="str">
            <v>Boiler Gas - LT Heat for Network</v>
          </cell>
          <cell r="H427" t="str">
            <v>[GW]</v>
          </cell>
        </row>
        <row r="428">
          <cell r="A428" t="str">
            <v>LTN01_02</v>
          </cell>
          <cell r="B428" t="str">
            <v>Elektriciteit</v>
          </cell>
          <cell r="C428" t="str">
            <v>Conversion</v>
          </cell>
          <cell r="D428" t="str">
            <v>Heat Network</v>
          </cell>
          <cell r="E428" t="str">
            <v>Heat</v>
          </cell>
          <cell r="F428" t="str">
            <v>Heat LT Network</v>
          </cell>
          <cell r="G428" t="str">
            <v>Boiler Gas wCCS - LT Heat for Network</v>
          </cell>
          <cell r="H428" t="str">
            <v>[GW]</v>
          </cell>
        </row>
        <row r="429">
          <cell r="A429" t="str">
            <v>LTN01_03</v>
          </cell>
          <cell r="B429" t="str">
            <v>Elektriciteit</v>
          </cell>
          <cell r="C429" t="str">
            <v>Conversion</v>
          </cell>
          <cell r="D429" t="str">
            <v>Heat Network</v>
          </cell>
          <cell r="E429" t="str">
            <v>Heat</v>
          </cell>
          <cell r="F429" t="str">
            <v>Heat LT Network</v>
          </cell>
          <cell r="G429" t="str">
            <v>Boiler Biomass - LT Heat for Network</v>
          </cell>
          <cell r="H429" t="str">
            <v>[GW]</v>
          </cell>
        </row>
        <row r="430">
          <cell r="A430" t="str">
            <v>LTN01_04</v>
          </cell>
          <cell r="B430" t="str">
            <v>Elektriciteit</v>
          </cell>
          <cell r="C430" t="str">
            <v>Conversion</v>
          </cell>
          <cell r="D430" t="str">
            <v>Heat Network</v>
          </cell>
          <cell r="E430" t="str">
            <v>Heat</v>
          </cell>
          <cell r="F430" t="str">
            <v>Heat LT Network</v>
          </cell>
          <cell r="G430" t="str">
            <v>Boiler Biomass wCCS - LT Heat for Network</v>
          </cell>
          <cell r="H430" t="str">
            <v>[GW]</v>
          </cell>
        </row>
        <row r="431">
          <cell r="A431" t="str">
            <v>LTN01_05</v>
          </cell>
          <cell r="B431" t="str">
            <v>Elektriciteit</v>
          </cell>
          <cell r="C431" t="str">
            <v>Conversion</v>
          </cell>
          <cell r="D431" t="str">
            <v>Heat Network</v>
          </cell>
          <cell r="E431" t="str">
            <v>Heat</v>
          </cell>
          <cell r="F431" t="str">
            <v>Heat LT Network</v>
          </cell>
          <cell r="G431" t="str">
            <v>Geothermal Gas HP - LT Heat for Network</v>
          </cell>
          <cell r="H431" t="str">
            <v>[GW]</v>
          </cell>
        </row>
        <row r="432">
          <cell r="A432" t="str">
            <v>LTN01_06</v>
          </cell>
          <cell r="B432" t="str">
            <v>Elektriciteit</v>
          </cell>
          <cell r="C432" t="str">
            <v>Conversion</v>
          </cell>
          <cell r="D432" t="str">
            <v>Heat Network</v>
          </cell>
          <cell r="E432" t="str">
            <v>Heat</v>
          </cell>
          <cell r="F432" t="str">
            <v>Heat LT Network</v>
          </cell>
          <cell r="G432" t="str">
            <v>Hot water storage tank - LT Heat for Network</v>
          </cell>
          <cell r="H432" t="str">
            <v>[PJ/y]</v>
          </cell>
        </row>
        <row r="433">
          <cell r="A433" t="str">
            <v>LTN01_07</v>
          </cell>
          <cell r="B433" t="str">
            <v>Elektriciteit</v>
          </cell>
          <cell r="C433" t="str">
            <v>Conversion</v>
          </cell>
          <cell r="D433" t="str">
            <v>Heat Network</v>
          </cell>
          <cell r="E433" t="str">
            <v>Heat</v>
          </cell>
          <cell r="F433" t="str">
            <v>Heat LT Network</v>
          </cell>
          <cell r="G433" t="str">
            <v>Boiler Hydrogen - LT Heat for Network</v>
          </cell>
          <cell r="H433" t="str">
            <v>[GW]</v>
          </cell>
        </row>
        <row r="434">
          <cell r="A434" t="str">
            <v>Agr05_01</v>
          </cell>
          <cell r="B434" t="str">
            <v>Landbouw</v>
          </cell>
          <cell r="C434" t="str">
            <v>Conversion</v>
          </cell>
          <cell r="D434" t="str">
            <v>Agriculture</v>
          </cell>
          <cell r="E434" t="str">
            <v>Heat</v>
          </cell>
          <cell r="F434" t="str">
            <v>Heat LT Agriculture</v>
          </cell>
          <cell r="G434" t="str">
            <v>CHP Gas - LT Heat for Agriculture</v>
          </cell>
          <cell r="H434" t="str">
            <v>[GW]</v>
          </cell>
        </row>
        <row r="435">
          <cell r="A435" t="str">
            <v>Agr05_02</v>
          </cell>
          <cell r="B435" t="str">
            <v>Landbouw</v>
          </cell>
          <cell r="C435" t="str">
            <v>Conversion</v>
          </cell>
          <cell r="D435" t="str">
            <v>Agriculture</v>
          </cell>
          <cell r="E435" t="str">
            <v>Heat</v>
          </cell>
          <cell r="F435" t="str">
            <v>Heat LT Agriculture</v>
          </cell>
          <cell r="G435" t="str">
            <v>Boiler Gas - LT Heat for Agriculture</v>
          </cell>
          <cell r="H435" t="str">
            <v>[GW]</v>
          </cell>
        </row>
        <row r="436">
          <cell r="A436" t="str">
            <v>Agr05_03</v>
          </cell>
          <cell r="B436" t="str">
            <v>Landbouw</v>
          </cell>
          <cell r="C436" t="str">
            <v>Conversion</v>
          </cell>
          <cell r="D436" t="str">
            <v>Agriculture</v>
          </cell>
          <cell r="E436" t="str">
            <v>Heat</v>
          </cell>
          <cell r="F436" t="str">
            <v>Heat LT Agriculture</v>
          </cell>
          <cell r="G436" t="str">
            <v>Geothermal HP - LT Heat for Agriculture</v>
          </cell>
          <cell r="H436" t="str">
            <v>[GW]</v>
          </cell>
        </row>
        <row r="437">
          <cell r="A437" t="str">
            <v>Agr05_04</v>
          </cell>
          <cell r="B437" t="str">
            <v>Landbouw</v>
          </cell>
          <cell r="C437" t="str">
            <v>Conversion</v>
          </cell>
          <cell r="D437" t="str">
            <v>Agriculture</v>
          </cell>
          <cell r="E437" t="str">
            <v>Heat</v>
          </cell>
          <cell r="F437" t="str">
            <v>Heat LT Agriculture</v>
          </cell>
          <cell r="G437" t="str">
            <v>Shallow Soil Energy - LT Heat for Agriculture</v>
          </cell>
          <cell r="H437" t="str">
            <v>[GW]</v>
          </cell>
        </row>
        <row r="438">
          <cell r="A438" t="str">
            <v>Agr05_05</v>
          </cell>
          <cell r="B438" t="str">
            <v>Landbouw</v>
          </cell>
          <cell r="C438" t="str">
            <v>Conversion</v>
          </cell>
          <cell r="D438" t="str">
            <v>Agriculture</v>
          </cell>
          <cell r="E438" t="str">
            <v>Heat</v>
          </cell>
          <cell r="F438" t="str">
            <v>Heat LT Agriculture</v>
          </cell>
          <cell r="G438" t="str">
            <v>Boiler Biomass - LT Heat for Agriculture</v>
          </cell>
          <cell r="H438" t="str">
            <v>[GW]</v>
          </cell>
        </row>
        <row r="439">
          <cell r="A439" t="str">
            <v>Agr05_06</v>
          </cell>
          <cell r="B439" t="str">
            <v>Landbouw</v>
          </cell>
          <cell r="C439" t="str">
            <v>Conversion</v>
          </cell>
          <cell r="D439" t="str">
            <v>Agriculture</v>
          </cell>
          <cell r="E439" t="str">
            <v>Heat</v>
          </cell>
          <cell r="F439" t="str">
            <v>Heat LT Agriculture</v>
          </cell>
          <cell r="G439" t="str">
            <v>Boiler Hydrogen - LT Heat for Agriculture</v>
          </cell>
          <cell r="H439" t="str">
            <v>[GW]</v>
          </cell>
        </row>
        <row r="440">
          <cell r="A440" t="str">
            <v>HTI01_01</v>
          </cell>
          <cell r="B440" t="str">
            <v>Industrie</v>
          </cell>
          <cell r="C440" t="str">
            <v>Conversion</v>
          </cell>
          <cell r="D440" t="str">
            <v>Industry</v>
          </cell>
          <cell r="E440" t="str">
            <v>Heat</v>
          </cell>
          <cell r="F440" t="str">
            <v>Heat HT Industry</v>
          </cell>
          <cell r="G440" t="str">
            <v>Boiler Gas - HT Heat for Industry</v>
          </cell>
          <cell r="H440" t="str">
            <v>[GW]</v>
          </cell>
        </row>
        <row r="441">
          <cell r="A441" t="str">
            <v>HTI01_02</v>
          </cell>
          <cell r="B441" t="str">
            <v>Industrie</v>
          </cell>
          <cell r="C441" t="str">
            <v>Conversion</v>
          </cell>
          <cell r="D441" t="str">
            <v>Industry</v>
          </cell>
          <cell r="E441" t="str">
            <v>Heat</v>
          </cell>
          <cell r="F441" t="str">
            <v>Heat HT Industry</v>
          </cell>
          <cell r="G441" t="str">
            <v>Boiler Gas wCCS - HT Heat for Industry</v>
          </cell>
          <cell r="H441" t="str">
            <v>[GW]</v>
          </cell>
        </row>
        <row r="442">
          <cell r="A442" t="str">
            <v>HTI01_03</v>
          </cell>
          <cell r="B442" t="str">
            <v>Industrie</v>
          </cell>
          <cell r="C442" t="str">
            <v>Conversion</v>
          </cell>
          <cell r="D442" t="str">
            <v>Industry</v>
          </cell>
          <cell r="E442" t="str">
            <v>Heat</v>
          </cell>
          <cell r="F442" t="str">
            <v>Heat HT Industry</v>
          </cell>
          <cell r="G442" t="str">
            <v>Hybrid Boiler Gas - HT Heat for Industry</v>
          </cell>
          <cell r="H442" t="str">
            <v>[GW]</v>
          </cell>
        </row>
        <row r="443">
          <cell r="A443" t="str">
            <v>HTI01_04</v>
          </cell>
          <cell r="B443" t="str">
            <v>Industrie</v>
          </cell>
          <cell r="C443" t="str">
            <v>Conversion</v>
          </cell>
          <cell r="D443" t="str">
            <v>Industry</v>
          </cell>
          <cell r="E443" t="str">
            <v>Heat</v>
          </cell>
          <cell r="F443" t="str">
            <v>Heat HT Industry</v>
          </cell>
          <cell r="G443" t="str">
            <v>Hybrid Boiler Gas wCCS - HT Heat for Industry</v>
          </cell>
          <cell r="H443" t="str">
            <v>[GW]</v>
          </cell>
        </row>
        <row r="444">
          <cell r="A444" t="str">
            <v>HTI01_05</v>
          </cell>
          <cell r="B444" t="str">
            <v>Industrie</v>
          </cell>
          <cell r="C444" t="str">
            <v>Conversion</v>
          </cell>
          <cell r="D444" t="str">
            <v>Industry</v>
          </cell>
          <cell r="E444" t="str">
            <v>Heat</v>
          </cell>
          <cell r="F444" t="str">
            <v>Heat HT Industry</v>
          </cell>
          <cell r="G444" t="str">
            <v>Boiler Coal - HT Heat for Industry</v>
          </cell>
          <cell r="H444" t="str">
            <v>[GW]</v>
          </cell>
        </row>
        <row r="445">
          <cell r="A445" t="str">
            <v>HTI01_06</v>
          </cell>
          <cell r="B445" t="str">
            <v>Industrie</v>
          </cell>
          <cell r="C445" t="str">
            <v>Conversion</v>
          </cell>
          <cell r="D445" t="str">
            <v>Industry</v>
          </cell>
          <cell r="E445" t="str">
            <v>Heat</v>
          </cell>
          <cell r="F445" t="str">
            <v>Heat HT Industry</v>
          </cell>
          <cell r="G445" t="str">
            <v>Boiler Coal wCCS - HT Heat for Industry</v>
          </cell>
          <cell r="H445" t="str">
            <v>[GW]</v>
          </cell>
        </row>
        <row r="446">
          <cell r="A446" t="str">
            <v>HTI01_07</v>
          </cell>
          <cell r="B446" t="str">
            <v>Industrie</v>
          </cell>
          <cell r="C446" t="str">
            <v>Conversion</v>
          </cell>
          <cell r="D446" t="str">
            <v>Industry</v>
          </cell>
          <cell r="E446" t="str">
            <v>Heat</v>
          </cell>
          <cell r="F446" t="str">
            <v>Heat HT Industry</v>
          </cell>
          <cell r="G446" t="str">
            <v>Boiler Biomass - HT Heat for Industry</v>
          </cell>
          <cell r="H446" t="str">
            <v>[GW]</v>
          </cell>
        </row>
        <row r="447">
          <cell r="A447" t="str">
            <v>HTI01_08</v>
          </cell>
          <cell r="B447" t="str">
            <v>Industrie</v>
          </cell>
          <cell r="C447" t="str">
            <v>Conversion</v>
          </cell>
          <cell r="D447" t="str">
            <v>Industry</v>
          </cell>
          <cell r="E447" t="str">
            <v>Heat</v>
          </cell>
          <cell r="F447" t="str">
            <v>Heat HT Industry</v>
          </cell>
          <cell r="G447" t="str">
            <v>Boiler Biomass wCCS - HT Heat for Industry</v>
          </cell>
          <cell r="H447" t="str">
            <v>[GW]</v>
          </cell>
        </row>
        <row r="448">
          <cell r="A448" t="str">
            <v>HTI01_09</v>
          </cell>
          <cell r="B448" t="str">
            <v>Industrie</v>
          </cell>
          <cell r="C448" t="str">
            <v>Conversion</v>
          </cell>
          <cell r="D448" t="str">
            <v>Industry</v>
          </cell>
          <cell r="E448" t="str">
            <v>Heat</v>
          </cell>
          <cell r="F448" t="str">
            <v>Heat HT Industry</v>
          </cell>
          <cell r="G448" t="str">
            <v>CHP Gas - HT Heat for Industry</v>
          </cell>
          <cell r="H448" t="str">
            <v>[GW]</v>
          </cell>
        </row>
        <row r="449">
          <cell r="A449" t="str">
            <v>HTI01_10</v>
          </cell>
          <cell r="B449" t="str">
            <v>Industrie</v>
          </cell>
          <cell r="C449" t="str">
            <v>Conversion</v>
          </cell>
          <cell r="D449" t="str">
            <v>Industry</v>
          </cell>
          <cell r="E449" t="str">
            <v>Heat</v>
          </cell>
          <cell r="F449" t="str">
            <v>Heat HT Industry</v>
          </cell>
          <cell r="G449" t="str">
            <v>CHP Gas wCCS - HT Heat for Industry</v>
          </cell>
          <cell r="H449" t="str">
            <v>[GW]</v>
          </cell>
        </row>
        <row r="450">
          <cell r="A450" t="str">
            <v>HTI01_11</v>
          </cell>
          <cell r="B450" t="str">
            <v>Industrie</v>
          </cell>
          <cell r="C450" t="str">
            <v>Conversion</v>
          </cell>
          <cell r="D450" t="str">
            <v>Industry</v>
          </cell>
          <cell r="E450" t="str">
            <v>Heat</v>
          </cell>
          <cell r="F450" t="str">
            <v>Heat HT Industry</v>
          </cell>
          <cell r="G450" t="str">
            <v>CHP Coal - HT Heat for Industry</v>
          </cell>
          <cell r="H450" t="str">
            <v>[GW]</v>
          </cell>
        </row>
        <row r="451">
          <cell r="A451" t="str">
            <v>HTI01_12</v>
          </cell>
          <cell r="B451" t="str">
            <v>Industrie</v>
          </cell>
          <cell r="C451" t="str">
            <v>Conversion</v>
          </cell>
          <cell r="D451" t="str">
            <v>Industry</v>
          </cell>
          <cell r="E451" t="str">
            <v>Heat</v>
          </cell>
          <cell r="F451" t="str">
            <v>Heat HT Industry</v>
          </cell>
          <cell r="G451" t="str">
            <v>CHP Coal wCCS - HT Heat for Industry</v>
          </cell>
          <cell r="H451" t="str">
            <v>[GW]</v>
          </cell>
        </row>
        <row r="452">
          <cell r="A452" t="str">
            <v>HTI01_13</v>
          </cell>
          <cell r="B452" t="str">
            <v>Industrie</v>
          </cell>
          <cell r="C452" t="str">
            <v>Conversion</v>
          </cell>
          <cell r="D452" t="str">
            <v>Industry</v>
          </cell>
          <cell r="E452" t="str">
            <v>Heat</v>
          </cell>
          <cell r="F452" t="str">
            <v>Heat HT Industry</v>
          </cell>
          <cell r="G452" t="str">
            <v>CHP BFG - LT Heat for Industry</v>
          </cell>
          <cell r="H452" t="str">
            <v>[GW]</v>
          </cell>
        </row>
        <row r="453">
          <cell r="A453" t="str">
            <v>HTI01_14</v>
          </cell>
          <cell r="B453" t="str">
            <v>Industrie</v>
          </cell>
          <cell r="C453" t="str">
            <v>Conversion</v>
          </cell>
          <cell r="D453" t="str">
            <v>Industry</v>
          </cell>
          <cell r="E453" t="str">
            <v>Heat</v>
          </cell>
          <cell r="F453" t="str">
            <v>Heat HT Industry</v>
          </cell>
          <cell r="G453" t="str">
            <v>CHP Biomass - HT Heat for Industry</v>
          </cell>
          <cell r="H453" t="str">
            <v>[GW]</v>
          </cell>
        </row>
        <row r="454">
          <cell r="A454" t="str">
            <v>HTI01_15</v>
          </cell>
          <cell r="B454" t="str">
            <v>Industrie</v>
          </cell>
          <cell r="C454" t="str">
            <v>Conversion</v>
          </cell>
          <cell r="D454" t="str">
            <v>Industry</v>
          </cell>
          <cell r="E454" t="str">
            <v>Heat</v>
          </cell>
          <cell r="F454" t="str">
            <v>Heat HT Industry</v>
          </cell>
          <cell r="G454" t="str">
            <v>CHP Biomass wCCS - HT Heat for Industry</v>
          </cell>
          <cell r="H454" t="str">
            <v>[GW]</v>
          </cell>
        </row>
        <row r="455">
          <cell r="A455" t="str">
            <v>HTI01_16</v>
          </cell>
          <cell r="B455" t="str">
            <v>Industrie</v>
          </cell>
          <cell r="C455" t="str">
            <v>Conversion</v>
          </cell>
          <cell r="D455" t="str">
            <v>Industry</v>
          </cell>
          <cell r="E455" t="str">
            <v>Heat</v>
          </cell>
          <cell r="F455" t="str">
            <v>Heat HT Industry</v>
          </cell>
          <cell r="G455" t="str">
            <v>Direct Heating Electricity - HT Heat for Industry</v>
          </cell>
          <cell r="H455" t="str">
            <v>[GW]</v>
          </cell>
        </row>
        <row r="456">
          <cell r="A456" t="str">
            <v>HTI01_17</v>
          </cell>
          <cell r="B456" t="str">
            <v>Industrie</v>
          </cell>
          <cell r="C456" t="str">
            <v>Conversion</v>
          </cell>
          <cell r="D456" t="str">
            <v>Industry</v>
          </cell>
          <cell r="E456" t="str">
            <v>Heat</v>
          </cell>
          <cell r="F456" t="str">
            <v>Heat HT Industry</v>
          </cell>
          <cell r="G456" t="str">
            <v>Boiler H2 - HT Heat for Industry</v>
          </cell>
          <cell r="H456" t="str">
            <v>[GW]</v>
          </cell>
        </row>
        <row r="457">
          <cell r="A457" t="str">
            <v>HTI01_18</v>
          </cell>
          <cell r="B457" t="str">
            <v>Industrie</v>
          </cell>
          <cell r="C457" t="str">
            <v>Conversion</v>
          </cell>
          <cell r="D457" t="str">
            <v>Industry</v>
          </cell>
          <cell r="E457" t="str">
            <v>Heat</v>
          </cell>
          <cell r="F457" t="str">
            <v>Heat HT Industry</v>
          </cell>
          <cell r="G457" t="str">
            <v>Nuclear SMR Heat - HT Heat for Industry</v>
          </cell>
          <cell r="H457" t="str">
            <v>[GW]</v>
          </cell>
        </row>
        <row r="458">
          <cell r="A458" t="str">
            <v>HTI01_19</v>
          </cell>
          <cell r="B458" t="str">
            <v>Industrie</v>
          </cell>
          <cell r="C458" t="str">
            <v>Conversion</v>
          </cell>
          <cell r="D458" t="str">
            <v>Industry</v>
          </cell>
          <cell r="E458" t="str">
            <v>Heat</v>
          </cell>
          <cell r="F458" t="str">
            <v>Heat HT Industry</v>
          </cell>
          <cell r="G458" t="str">
            <v>CHP Nuclear SMR - HT Heat for Industry</v>
          </cell>
          <cell r="H458" t="str">
            <v>[GW]</v>
          </cell>
        </row>
        <row r="459">
          <cell r="A459" t="str">
            <v>LTI01_01</v>
          </cell>
          <cell r="B459" t="str">
            <v>Industrie</v>
          </cell>
          <cell r="C459" t="str">
            <v>Conversion</v>
          </cell>
          <cell r="D459" t="str">
            <v>Industry</v>
          </cell>
          <cell r="E459" t="str">
            <v>Heat</v>
          </cell>
          <cell r="F459" t="str">
            <v>Heat LT Industry</v>
          </cell>
          <cell r="G459" t="str">
            <v>Dummy HT tech into LT - LT Heat for Industry</v>
          </cell>
          <cell r="H459" t="str">
            <v>[GW]</v>
          </cell>
        </row>
        <row r="460">
          <cell r="A460" t="str">
            <v>LTI01_02</v>
          </cell>
          <cell r="B460" t="str">
            <v>Industrie</v>
          </cell>
          <cell r="C460" t="str">
            <v>Conversion</v>
          </cell>
          <cell r="D460" t="str">
            <v>Industry</v>
          </cell>
          <cell r="E460" t="str">
            <v>Heat</v>
          </cell>
          <cell r="F460" t="str">
            <v>Heat LT Industry</v>
          </cell>
          <cell r="G460" t="str">
            <v>Heat Pump Gas - LT Heat for Industry</v>
          </cell>
          <cell r="H460" t="str">
            <v>[GW]</v>
          </cell>
        </row>
        <row r="461">
          <cell r="A461" t="str">
            <v>LTI01_03</v>
          </cell>
          <cell r="B461" t="str">
            <v>Industrie</v>
          </cell>
          <cell r="C461" t="str">
            <v>Conversion</v>
          </cell>
          <cell r="D461" t="str">
            <v>Industry</v>
          </cell>
          <cell r="E461" t="str">
            <v>Heat</v>
          </cell>
          <cell r="F461" t="str">
            <v>Heat LT Industry</v>
          </cell>
          <cell r="G461" t="str">
            <v>Heat Pump Electricity - LT Heat for Industry</v>
          </cell>
          <cell r="H461" t="str">
            <v>[GW]</v>
          </cell>
        </row>
        <row r="462">
          <cell r="A462" t="str">
            <v>LTI01_04</v>
          </cell>
          <cell r="B462" t="str">
            <v>Industrie</v>
          </cell>
          <cell r="C462" t="str">
            <v>Conversion</v>
          </cell>
          <cell r="D462" t="str">
            <v>Industry</v>
          </cell>
          <cell r="E462" t="str">
            <v>Heat</v>
          </cell>
          <cell r="F462" t="str">
            <v>Heat LT Industry</v>
          </cell>
          <cell r="G462" t="str">
            <v>Geothermal HP - LT Heat for Industry</v>
          </cell>
          <cell r="H462" t="str">
            <v>[GW]</v>
          </cell>
        </row>
        <row r="463">
          <cell r="A463" t="str">
            <v>LTI01_05</v>
          </cell>
          <cell r="B463" t="str">
            <v>Industrie</v>
          </cell>
          <cell r="C463" t="str">
            <v>Conversion</v>
          </cell>
          <cell r="D463" t="str">
            <v>Industry</v>
          </cell>
          <cell r="E463" t="str">
            <v>Heat</v>
          </cell>
          <cell r="F463" t="str">
            <v>Heat LT Industry</v>
          </cell>
          <cell r="G463" t="str">
            <v>Co-Digestion Biomass - LT Heat for Industry</v>
          </cell>
          <cell r="H463" t="str">
            <v>[GW]</v>
          </cell>
        </row>
        <row r="464">
          <cell r="A464" t="str">
            <v>FHI01_01</v>
          </cell>
          <cell r="B464" t="str">
            <v>Industrie</v>
          </cell>
          <cell r="C464" t="str">
            <v>Conversion</v>
          </cell>
          <cell r="D464" t="str">
            <v>Industry</v>
          </cell>
          <cell r="E464" t="str">
            <v>Heat</v>
          </cell>
          <cell r="F464" t="str">
            <v>Furnace Heat Industry</v>
          </cell>
          <cell r="G464" t="str">
            <v>Natural Gas Furnace - FH Industry</v>
          </cell>
          <cell r="H464" t="str">
            <v>[PJ/y]</v>
          </cell>
        </row>
        <row r="465">
          <cell r="A465" t="str">
            <v>FHI01_02</v>
          </cell>
          <cell r="B465" t="str">
            <v>Industrie</v>
          </cell>
          <cell r="C465" t="str">
            <v>Conversion</v>
          </cell>
          <cell r="D465" t="str">
            <v>Industry</v>
          </cell>
          <cell r="E465" t="str">
            <v>Heat</v>
          </cell>
          <cell r="F465" t="str">
            <v>Furnace Heat Industry</v>
          </cell>
          <cell r="G465" t="str">
            <v>Natural Gas Furnace wCCUS - FH Industry</v>
          </cell>
          <cell r="H465" t="str">
            <v>[PJ/y]</v>
          </cell>
        </row>
        <row r="466">
          <cell r="A466" t="str">
            <v>FHI01_03</v>
          </cell>
          <cell r="B466" t="str">
            <v>Industrie</v>
          </cell>
          <cell r="C466" t="str">
            <v>Conversion</v>
          </cell>
          <cell r="D466" t="str">
            <v>Industry</v>
          </cell>
          <cell r="E466" t="str">
            <v>Heat</v>
          </cell>
          <cell r="F466" t="str">
            <v>Furnace Heat Industry</v>
          </cell>
          <cell r="G466" t="str">
            <v>Biomass Furnace - FH Industry</v>
          </cell>
          <cell r="H466" t="str">
            <v>[PJ/y]</v>
          </cell>
        </row>
        <row r="467">
          <cell r="A467" t="str">
            <v>FHI01_04</v>
          </cell>
          <cell r="B467" t="str">
            <v>Industrie</v>
          </cell>
          <cell r="C467" t="str">
            <v>Conversion</v>
          </cell>
          <cell r="D467" t="str">
            <v>Industry</v>
          </cell>
          <cell r="E467" t="str">
            <v>Heat</v>
          </cell>
          <cell r="F467" t="str">
            <v>Furnace Heat Industry</v>
          </cell>
          <cell r="G467" t="str">
            <v>Biomass Furnace wCCUS - FH Industry</v>
          </cell>
          <cell r="H467" t="str">
            <v>[PJ/y]</v>
          </cell>
        </row>
        <row r="468">
          <cell r="A468" t="str">
            <v>FHI01_05</v>
          </cell>
          <cell r="B468" t="str">
            <v>Industrie</v>
          </cell>
          <cell r="C468" t="str">
            <v>Conversion</v>
          </cell>
          <cell r="D468" t="str">
            <v>Industry</v>
          </cell>
          <cell r="E468" t="str">
            <v>Heat</v>
          </cell>
          <cell r="F468" t="str">
            <v>Furnace Heat Industry</v>
          </cell>
          <cell r="G468" t="str">
            <v>Hydrogen Furnace - FH Industry</v>
          </cell>
          <cell r="H468" t="str">
            <v>[PJ/y]</v>
          </cell>
        </row>
        <row r="469">
          <cell r="A469" t="str">
            <v>FHI01_06</v>
          </cell>
          <cell r="B469" t="str">
            <v>Industrie</v>
          </cell>
          <cell r="C469" t="str">
            <v>Conversion</v>
          </cell>
          <cell r="D469" t="str">
            <v>Industry</v>
          </cell>
          <cell r="E469" t="str">
            <v>Heat</v>
          </cell>
          <cell r="F469" t="str">
            <v>Furnace Heat Industry</v>
          </cell>
          <cell r="G469" t="str">
            <v>Electric Furnace - FH Industry</v>
          </cell>
          <cell r="H469" t="str">
            <v>[PJ/y]</v>
          </cell>
        </row>
        <row r="470">
          <cell r="A470" t="str">
            <v>RFP01_01</v>
          </cell>
          <cell r="B470" t="str">
            <v>Industrie</v>
          </cell>
          <cell r="C470" t="str">
            <v>Primary</v>
          </cell>
          <cell r="D470" t="str">
            <v>Fossil</v>
          </cell>
          <cell r="E470" t="str">
            <v>Fossil Secondary</v>
          </cell>
          <cell r="F470" t="str">
            <v>LPG</v>
          </cell>
          <cell r="G470" t="str">
            <v>Imported LPG - Refineries</v>
          </cell>
          <cell r="H470" t="str">
            <v>[PJ/y]</v>
          </cell>
        </row>
        <row r="471">
          <cell r="A471" t="str">
            <v>RFP02_01</v>
          </cell>
          <cell r="B471" t="str">
            <v>Industrie</v>
          </cell>
          <cell r="C471" t="str">
            <v>Primary</v>
          </cell>
          <cell r="D471" t="str">
            <v>Fossil</v>
          </cell>
          <cell r="E471" t="str">
            <v>Fossil Secondary</v>
          </cell>
          <cell r="F471" t="str">
            <v>Naphtha</v>
          </cell>
          <cell r="G471" t="str">
            <v>Imported Naphtha - Refineries</v>
          </cell>
          <cell r="H471" t="str">
            <v>[PJ/y]</v>
          </cell>
        </row>
        <row r="472">
          <cell r="A472" t="str">
            <v>RFP03_01</v>
          </cell>
          <cell r="B472" t="str">
            <v>Industrie</v>
          </cell>
          <cell r="C472" t="str">
            <v>Conversion</v>
          </cell>
          <cell r="D472" t="str">
            <v>Refineries</v>
          </cell>
          <cell r="E472" t="str">
            <v>Fossil Based</v>
          </cell>
          <cell r="F472" t="str">
            <v>Road Fuel</v>
          </cell>
          <cell r="G472" t="str">
            <v>Deep cracking refinery - Refineries</v>
          </cell>
          <cell r="H472" t="str">
            <v>[PJ/y]</v>
          </cell>
        </row>
        <row r="473">
          <cell r="A473" t="str">
            <v>RFP03_02</v>
          </cell>
          <cell r="B473" t="str">
            <v>Industrie</v>
          </cell>
          <cell r="C473" t="str">
            <v>Conversion</v>
          </cell>
          <cell r="D473" t="str">
            <v>Refineries</v>
          </cell>
          <cell r="E473" t="str">
            <v>Fossil Based</v>
          </cell>
          <cell r="F473" t="str">
            <v>Road Fuel</v>
          </cell>
          <cell r="G473" t="str">
            <v>Deep cracking refinery wCCS - Refineries</v>
          </cell>
          <cell r="H473" t="str">
            <v>[PJ/y]</v>
          </cell>
        </row>
        <row r="474">
          <cell r="A474" t="str">
            <v>RFP03_03</v>
          </cell>
          <cell r="B474" t="str">
            <v>Industrie</v>
          </cell>
          <cell r="C474" t="str">
            <v>Conversion</v>
          </cell>
          <cell r="D474" t="str">
            <v>Refineries</v>
          </cell>
          <cell r="E474" t="str">
            <v>Fossil Based</v>
          </cell>
          <cell r="F474" t="str">
            <v>Road Fuel</v>
          </cell>
          <cell r="G474" t="str">
            <v>Basic cracking refinery - Refineries</v>
          </cell>
          <cell r="H474" t="str">
            <v>[PJ/y]</v>
          </cell>
        </row>
        <row r="475">
          <cell r="A475" t="str">
            <v>RFP03_04</v>
          </cell>
          <cell r="B475" t="str">
            <v>Industrie</v>
          </cell>
          <cell r="C475" t="str">
            <v>Conversion</v>
          </cell>
          <cell r="D475" t="str">
            <v>Refineries</v>
          </cell>
          <cell r="E475" t="str">
            <v>Fossil Based</v>
          </cell>
          <cell r="F475" t="str">
            <v>Road Fuel</v>
          </cell>
          <cell r="G475" t="str">
            <v>Basic cracking refinery wCCS - Refineries</v>
          </cell>
          <cell r="H475" t="str">
            <v>[PJ/y]</v>
          </cell>
        </row>
        <row r="476">
          <cell r="A476" t="str">
            <v>RFP03_05</v>
          </cell>
          <cell r="B476" t="str">
            <v>Industrie</v>
          </cell>
          <cell r="C476" t="str">
            <v>Conversion</v>
          </cell>
          <cell r="D476" t="str">
            <v>Refineries</v>
          </cell>
          <cell r="E476" t="str">
            <v>Fossil Based</v>
          </cell>
          <cell r="F476" t="str">
            <v>Road Fuel</v>
          </cell>
          <cell r="G476" t="str">
            <v>Koch refinery - Refineries</v>
          </cell>
          <cell r="H476" t="str">
            <v>[PJ/y]</v>
          </cell>
        </row>
        <row r="477">
          <cell r="A477" t="str">
            <v>RFP03_06</v>
          </cell>
          <cell r="B477" t="str">
            <v>Industrie</v>
          </cell>
          <cell r="C477" t="str">
            <v>Conversion</v>
          </cell>
          <cell r="D477" t="str">
            <v>Refineries</v>
          </cell>
          <cell r="E477" t="str">
            <v>Fossil Based</v>
          </cell>
          <cell r="F477" t="str">
            <v>Road Fuel</v>
          </cell>
          <cell r="G477" t="str">
            <v>Koch refinery wCCS - Refineries</v>
          </cell>
          <cell r="H477" t="str">
            <v>[PJ/y]</v>
          </cell>
        </row>
        <row r="478">
          <cell r="A478" t="str">
            <v>RFP03_13</v>
          </cell>
          <cell r="B478" t="str">
            <v>Industrie</v>
          </cell>
          <cell r="C478" t="str">
            <v>Primary</v>
          </cell>
          <cell r="D478" t="str">
            <v>Fossil</v>
          </cell>
          <cell r="E478" t="str">
            <v>Fossil Secondary</v>
          </cell>
          <cell r="F478" t="str">
            <v>Road Fuel</v>
          </cell>
          <cell r="G478" t="str">
            <v>Imported Road Fuel - Refineries</v>
          </cell>
          <cell r="H478" t="str">
            <v>[PJ/y]</v>
          </cell>
        </row>
        <row r="479">
          <cell r="A479" t="str">
            <v>RFP04_01</v>
          </cell>
          <cell r="B479" t="str">
            <v>Industrie</v>
          </cell>
          <cell r="C479" t="str">
            <v>Primary</v>
          </cell>
          <cell r="D479" t="str">
            <v>Fossil</v>
          </cell>
          <cell r="E479" t="str">
            <v>Fossil Secondary</v>
          </cell>
          <cell r="F479" t="str">
            <v>Kerosene</v>
          </cell>
          <cell r="G479" t="str">
            <v>Imported Kerosene - Refineries</v>
          </cell>
          <cell r="H479" t="str">
            <v>[PJ/y]</v>
          </cell>
        </row>
        <row r="480">
          <cell r="A480" t="str">
            <v>RFP05_01</v>
          </cell>
          <cell r="B480" t="str">
            <v>Industrie</v>
          </cell>
          <cell r="C480" t="str">
            <v>Primary</v>
          </cell>
          <cell r="D480" t="str">
            <v>Fossil</v>
          </cell>
          <cell r="E480" t="str">
            <v>Fossil Secondary</v>
          </cell>
          <cell r="F480" t="str">
            <v>Fuel Oil</v>
          </cell>
          <cell r="G480" t="str">
            <v>Imported Fuel Oil - Refineries</v>
          </cell>
          <cell r="H480" t="str">
            <v>[PJ/y]</v>
          </cell>
        </row>
        <row r="481">
          <cell r="A481" t="str">
            <v>RFP06_01</v>
          </cell>
          <cell r="B481" t="str">
            <v>Industrie</v>
          </cell>
          <cell r="C481" t="str">
            <v>Primary</v>
          </cell>
          <cell r="D481" t="str">
            <v>Fossil</v>
          </cell>
          <cell r="E481" t="str">
            <v>Fossil Secondary</v>
          </cell>
          <cell r="F481" t="str">
            <v>Other Oil Products</v>
          </cell>
          <cell r="G481" t="str">
            <v>Imported Other Oil Products - Refineries</v>
          </cell>
          <cell r="H481" t="str">
            <v>[PJ/y]</v>
          </cell>
        </row>
        <row r="482">
          <cell r="A482" t="str">
            <v>RFB00_01</v>
          </cell>
          <cell r="B482" t="str">
            <v>Industrie</v>
          </cell>
          <cell r="C482" t="str">
            <v>Primary</v>
          </cell>
          <cell r="D482" t="str">
            <v>Renewable</v>
          </cell>
          <cell r="E482" t="str">
            <v>Bio Fuels</v>
          </cell>
          <cell r="F482" t="str">
            <v>Bio Naphtha</v>
          </cell>
          <cell r="G482" t="str">
            <v>Imported Bionaphtha - Refineries</v>
          </cell>
          <cell r="H482" t="str">
            <v>[PJ/y]</v>
          </cell>
        </row>
        <row r="483">
          <cell r="A483" t="str">
            <v>RFB01_01</v>
          </cell>
          <cell r="B483" t="str">
            <v>Industrie</v>
          </cell>
          <cell r="C483" t="str">
            <v>Conversion</v>
          </cell>
          <cell r="D483" t="str">
            <v>Refineries</v>
          </cell>
          <cell r="E483" t="str">
            <v>Bio Based</v>
          </cell>
          <cell r="F483" t="str">
            <v>Bio Ethanol</v>
          </cell>
          <cell r="G483" t="str">
            <v>Bioethanol from sugar fermentation - Refineries</v>
          </cell>
          <cell r="H483" t="str">
            <v>[PJ/y]</v>
          </cell>
        </row>
        <row r="484">
          <cell r="A484" t="str">
            <v>RFB01_02</v>
          </cell>
          <cell r="B484" t="str">
            <v>Industrie</v>
          </cell>
          <cell r="C484" t="str">
            <v>Conversion</v>
          </cell>
          <cell r="D484" t="str">
            <v>Refineries</v>
          </cell>
          <cell r="E484" t="str">
            <v>Bio Based</v>
          </cell>
          <cell r="F484" t="str">
            <v>Bio Ethanol</v>
          </cell>
          <cell r="G484" t="str">
            <v>Bioethanol from starch fermentation - Refineries</v>
          </cell>
          <cell r="H484" t="str">
            <v>[PJ/y]</v>
          </cell>
        </row>
        <row r="485">
          <cell r="A485" t="str">
            <v>RFB01_03</v>
          </cell>
          <cell r="B485" t="str">
            <v>Industrie</v>
          </cell>
          <cell r="C485" t="str">
            <v>Conversion</v>
          </cell>
          <cell r="D485" t="str">
            <v>Refineries</v>
          </cell>
          <cell r="E485" t="str">
            <v>Bio Based</v>
          </cell>
          <cell r="F485" t="str">
            <v>Bio Ethanol</v>
          </cell>
          <cell r="G485" t="str">
            <v>Bioethanol from cellulosic biomass trough hydrolisis and fermentation - Refineries</v>
          </cell>
          <cell r="H485" t="str">
            <v>[PJ/y]</v>
          </cell>
        </row>
        <row r="486">
          <cell r="A486" t="str">
            <v>RFB01_04</v>
          </cell>
          <cell r="B486" t="str">
            <v>Industrie</v>
          </cell>
          <cell r="C486" t="str">
            <v>Primary</v>
          </cell>
          <cell r="D486" t="str">
            <v>Renewable</v>
          </cell>
          <cell r="E486" t="str">
            <v>Bio Fuels</v>
          </cell>
          <cell r="F486" t="str">
            <v>Bio Ethanol</v>
          </cell>
          <cell r="G486" t="str">
            <v>Imported Bioethanol - Refineries</v>
          </cell>
          <cell r="H486" t="str">
            <v>[PJ/y]</v>
          </cell>
        </row>
        <row r="487">
          <cell r="A487" t="str">
            <v>RFB02_01</v>
          </cell>
          <cell r="B487" t="str">
            <v>Industrie</v>
          </cell>
          <cell r="C487" t="str">
            <v>Conversion</v>
          </cell>
          <cell r="D487" t="str">
            <v>Refineries</v>
          </cell>
          <cell r="E487" t="str">
            <v>Bio Based</v>
          </cell>
          <cell r="F487" t="str">
            <v>Bio Diesel</v>
          </cell>
          <cell r="G487" t="str">
            <v>Biodiesel from FAME  - Refineries</v>
          </cell>
          <cell r="H487" t="str">
            <v>[PJ/y]</v>
          </cell>
        </row>
        <row r="488">
          <cell r="A488" t="str">
            <v>RFB02_02</v>
          </cell>
          <cell r="B488" t="str">
            <v>Industrie</v>
          </cell>
          <cell r="C488" t="str">
            <v>Conversion</v>
          </cell>
          <cell r="D488" t="str">
            <v>Refineries</v>
          </cell>
          <cell r="E488" t="str">
            <v>Bio Based</v>
          </cell>
          <cell r="F488" t="str">
            <v>Bio Diesel</v>
          </cell>
          <cell r="G488" t="str">
            <v>Biodiesel oriented hydro pyrolisis - Refineries</v>
          </cell>
          <cell r="H488" t="str">
            <v>[PJ/y]</v>
          </cell>
        </row>
        <row r="489">
          <cell r="A489" t="str">
            <v>RFB02_03</v>
          </cell>
          <cell r="B489" t="str">
            <v>Industrie</v>
          </cell>
          <cell r="C489" t="str">
            <v>Primary</v>
          </cell>
          <cell r="D489" t="str">
            <v>Renewable</v>
          </cell>
          <cell r="E489" t="str">
            <v>Bio Fuels</v>
          </cell>
          <cell r="F489" t="str">
            <v>Bio Diesel</v>
          </cell>
          <cell r="G489" t="str">
            <v>Imported Biodiesel - Refineries</v>
          </cell>
          <cell r="H489" t="str">
            <v>[PJ/y]</v>
          </cell>
        </row>
        <row r="490">
          <cell r="A490" t="str">
            <v>RFB03_01</v>
          </cell>
          <cell r="B490" t="str">
            <v>Industrie</v>
          </cell>
          <cell r="C490" t="str">
            <v>Conversion</v>
          </cell>
          <cell r="D490" t="str">
            <v>Refineries</v>
          </cell>
          <cell r="E490" t="str">
            <v>Bio Based</v>
          </cell>
          <cell r="F490" t="str">
            <v>Bio Kerosene</v>
          </cell>
          <cell r="G490" t="str">
            <v>Biokerosene oriented hydro pyrolisis - Refineries</v>
          </cell>
          <cell r="H490" t="str">
            <v>[PJ/y]</v>
          </cell>
        </row>
        <row r="491">
          <cell r="A491" t="str">
            <v>RFB03_02</v>
          </cell>
          <cell r="B491" t="str">
            <v>Industrie</v>
          </cell>
          <cell r="C491" t="str">
            <v>Primary</v>
          </cell>
          <cell r="D491" t="str">
            <v>Renewable</v>
          </cell>
          <cell r="E491" t="str">
            <v>Bio Fuels</v>
          </cell>
          <cell r="F491" t="str">
            <v>Bio Kerosene</v>
          </cell>
          <cell r="G491" t="str">
            <v>Imported Biokerosene - Refineries</v>
          </cell>
          <cell r="H491" t="str">
            <v>[PJ/y]</v>
          </cell>
        </row>
        <row r="492">
          <cell r="A492" t="str">
            <v>RFB03_03</v>
          </cell>
          <cell r="B492" t="str">
            <v>Industrie</v>
          </cell>
          <cell r="C492" t="str">
            <v>Conversion</v>
          </cell>
          <cell r="D492" t="str">
            <v>Refineries</v>
          </cell>
          <cell r="E492" t="str">
            <v>Bio Based</v>
          </cell>
          <cell r="F492" t="str">
            <v>Bio Kerosene</v>
          </cell>
          <cell r="G492" t="str">
            <v>Biokerosene from HEFA</v>
          </cell>
          <cell r="H492" t="str">
            <v>[PJ/y]</v>
          </cell>
        </row>
        <row r="493">
          <cell r="A493" t="str">
            <v>RFS01_01</v>
          </cell>
          <cell r="B493" t="str">
            <v>Industrie</v>
          </cell>
          <cell r="C493" t="str">
            <v>Conversion</v>
          </cell>
          <cell r="D493" t="str">
            <v>Refineries</v>
          </cell>
          <cell r="E493" t="str">
            <v>Synthetic</v>
          </cell>
          <cell r="F493" t="str">
            <v>Syn Diesel</v>
          </cell>
          <cell r="G493" t="str">
            <v>Syndiesel oriented Fischer Tropsch - Refineries</v>
          </cell>
          <cell r="H493" t="str">
            <v>[PJ/y]</v>
          </cell>
        </row>
        <row r="494">
          <cell r="A494" t="str">
            <v>RFS01_02</v>
          </cell>
          <cell r="B494" t="str">
            <v>Industrie</v>
          </cell>
          <cell r="C494" t="str">
            <v>Conversion</v>
          </cell>
          <cell r="D494" t="str">
            <v>Refineries</v>
          </cell>
          <cell r="E494" t="str">
            <v>Synthetic</v>
          </cell>
          <cell r="F494" t="str">
            <v>Syn Diesel</v>
          </cell>
          <cell r="G494" t="str">
            <v>Syndiesel oriented methanol to fuels - Refineries</v>
          </cell>
          <cell r="H494" t="str">
            <v>[PJ/y]</v>
          </cell>
        </row>
        <row r="495">
          <cell r="A495" t="str">
            <v>RFS02_01</v>
          </cell>
          <cell r="B495" t="str">
            <v>Industrie</v>
          </cell>
          <cell r="C495" t="str">
            <v>Conversion</v>
          </cell>
          <cell r="D495" t="str">
            <v>Refineries</v>
          </cell>
          <cell r="E495" t="str">
            <v>Synthetic</v>
          </cell>
          <cell r="F495" t="str">
            <v>Syn Kerosene</v>
          </cell>
          <cell r="G495" t="str">
            <v>Synkerosene oriented Fischer Tropsch - Refineries</v>
          </cell>
          <cell r="H495" t="str">
            <v>[PJ/y]</v>
          </cell>
        </row>
        <row r="496">
          <cell r="A496" t="str">
            <v>RFS02_02</v>
          </cell>
          <cell r="B496" t="str">
            <v>Industrie</v>
          </cell>
          <cell r="C496" t="str">
            <v>Conversion</v>
          </cell>
          <cell r="D496" t="str">
            <v>Refineries</v>
          </cell>
          <cell r="E496" t="str">
            <v>Synthetic</v>
          </cell>
          <cell r="F496" t="str">
            <v>Syn Kerosene</v>
          </cell>
          <cell r="G496" t="str">
            <v>Synkerosene oriented methanol to fuels - Refineries</v>
          </cell>
          <cell r="H496" t="str">
            <v>[PJ/y]</v>
          </cell>
        </row>
        <row r="497">
          <cell r="A497" t="str">
            <v>RFS02_03</v>
          </cell>
          <cell r="B497" t="str">
            <v>Industrie</v>
          </cell>
          <cell r="C497" t="str">
            <v>Conversion</v>
          </cell>
          <cell r="D497" t="str">
            <v>Refineries</v>
          </cell>
          <cell r="E497" t="str">
            <v>Synthetic</v>
          </cell>
          <cell r="F497" t="str">
            <v>E-Kerosene</v>
          </cell>
          <cell r="G497" t="str">
            <v>E-Kerosene oriented Fischer Tropsch incl. RWGS</v>
          </cell>
          <cell r="H497" t="str">
            <v>[PJ/y]</v>
          </cell>
        </row>
        <row r="498">
          <cell r="A498" t="str">
            <v>RFS02_04</v>
          </cell>
          <cell r="B498" t="str">
            <v>Industrie</v>
          </cell>
          <cell r="C498" t="str">
            <v>Conversion</v>
          </cell>
          <cell r="D498" t="str">
            <v>Refineries</v>
          </cell>
          <cell r="E498" t="str">
            <v>Synthetic</v>
          </cell>
          <cell r="F498" t="str">
            <v>E-Kerosene</v>
          </cell>
          <cell r="G498" t="str">
            <v>E-Kerosene oriented methanol to fuels incl. methanol production</v>
          </cell>
          <cell r="H498" t="str">
            <v>[PJ/y]</v>
          </cell>
        </row>
        <row r="499">
          <cell r="A499" t="str">
            <v>RFS03_01</v>
          </cell>
          <cell r="B499" t="str">
            <v>Industrie</v>
          </cell>
          <cell r="C499" t="str">
            <v>Conversion</v>
          </cell>
          <cell r="D499" t="str">
            <v>Refineries</v>
          </cell>
          <cell r="E499" t="str">
            <v>Bio Based</v>
          </cell>
          <cell r="F499" t="str">
            <v>Syngas</v>
          </cell>
          <cell r="G499" t="str">
            <v>Syngas from biomass gasification - Refineries</v>
          </cell>
          <cell r="H499" t="str">
            <v>[PJ/y]</v>
          </cell>
        </row>
        <row r="500">
          <cell r="A500" t="str">
            <v>RFS03_02</v>
          </cell>
          <cell r="B500" t="str">
            <v>Industrie</v>
          </cell>
          <cell r="C500" t="str">
            <v>Conversion</v>
          </cell>
          <cell r="D500" t="str">
            <v>Refineries</v>
          </cell>
          <cell r="E500" t="str">
            <v>Synthetic</v>
          </cell>
          <cell r="F500" t="str">
            <v>Syngas</v>
          </cell>
          <cell r="G500" t="str">
            <v>Syngas from CO2 and H2 RWGS - Refineries</v>
          </cell>
          <cell r="H500" t="str">
            <v>[PJ/y]</v>
          </cell>
        </row>
        <row r="501">
          <cell r="A501" t="str">
            <v>RFS03_03</v>
          </cell>
          <cell r="B501" t="str">
            <v>Industrie</v>
          </cell>
          <cell r="C501" t="str">
            <v>Conversion</v>
          </cell>
          <cell r="D501" t="str">
            <v>Refineries</v>
          </cell>
          <cell r="E501" t="str">
            <v>Synthetic</v>
          </cell>
          <cell r="F501" t="str">
            <v>Syngas</v>
          </cell>
          <cell r="G501" t="str">
            <v>Syngas from SOEC  electrolysis - Refineries</v>
          </cell>
          <cell r="H501" t="str">
            <v>[PJ/y]</v>
          </cell>
        </row>
        <row r="502">
          <cell r="A502" t="str">
            <v>RFS03_04</v>
          </cell>
          <cell r="B502" t="str">
            <v>Industrie</v>
          </cell>
          <cell r="C502" t="str">
            <v>Conversion</v>
          </cell>
          <cell r="D502" t="str">
            <v>Refineries</v>
          </cell>
          <cell r="E502" t="str">
            <v>Fossil Based</v>
          </cell>
          <cell r="F502" t="str">
            <v>Syngas</v>
          </cell>
          <cell r="G502" t="str">
            <v>Syngas from SMR</v>
          </cell>
          <cell r="H502" t="str">
            <v>[PJ/y]</v>
          </cell>
        </row>
        <row r="503">
          <cell r="A503" t="str">
            <v>RFS04_01</v>
          </cell>
          <cell r="B503" t="str">
            <v>Industrie</v>
          </cell>
          <cell r="C503" t="str">
            <v>Conversion</v>
          </cell>
          <cell r="D503" t="str">
            <v>Refineries</v>
          </cell>
          <cell r="E503" t="str">
            <v>Synthetic</v>
          </cell>
          <cell r="F503" t="str">
            <v>Methanol</v>
          </cell>
          <cell r="G503" t="str">
            <v>Methanol from syngas - Refineries</v>
          </cell>
          <cell r="H503" t="str">
            <v>[PJ/y]</v>
          </cell>
        </row>
        <row r="504">
          <cell r="A504" t="str">
            <v>RFS04_02</v>
          </cell>
          <cell r="B504" t="str">
            <v>Industrie</v>
          </cell>
          <cell r="C504" t="str">
            <v>Conversion</v>
          </cell>
          <cell r="D504" t="str">
            <v>Refineries</v>
          </cell>
          <cell r="E504" t="str">
            <v>Synthetic</v>
          </cell>
          <cell r="F504" t="str">
            <v>Methanol</v>
          </cell>
          <cell r="G504" t="str">
            <v>Methanol direct synthesis from CO2 and H2 - Refineries</v>
          </cell>
          <cell r="H504" t="str">
            <v>[PJ/y]</v>
          </cell>
        </row>
        <row r="505">
          <cell r="A505" t="str">
            <v>RFS04_03</v>
          </cell>
          <cell r="B505" t="str">
            <v>Industrie</v>
          </cell>
          <cell r="C505" t="str">
            <v>Conversion</v>
          </cell>
          <cell r="D505" t="str">
            <v>Refineries</v>
          </cell>
          <cell r="E505" t="str">
            <v>Synthetic</v>
          </cell>
          <cell r="F505" t="str">
            <v>Methanol</v>
          </cell>
          <cell r="G505" t="str">
            <v>E-Methanol direct synthesis from CO2 and H2 - Refineries</v>
          </cell>
          <cell r="H505" t="str">
            <v>[PJ/y]</v>
          </cell>
        </row>
        <row r="506">
          <cell r="A506" t="str">
            <v>Gas01_01</v>
          </cell>
          <cell r="B506" t="str">
            <v>Industrie</v>
          </cell>
          <cell r="C506" t="str">
            <v>Conversion</v>
          </cell>
          <cell r="D506" t="str">
            <v>Final Gas</v>
          </cell>
          <cell r="E506" t="str">
            <v>Fossil Based</v>
          </cell>
          <cell r="F506" t="str">
            <v>Natural Gas HD</v>
          </cell>
          <cell r="G506" t="str">
            <v>Gas Extraction - Final Gas</v>
          </cell>
          <cell r="H506" t="str">
            <v>[GWh/d]</v>
          </cell>
        </row>
        <row r="507">
          <cell r="A507" t="str">
            <v>Gas01_02</v>
          </cell>
          <cell r="B507" t="str">
            <v>Industrie</v>
          </cell>
          <cell r="C507" t="str">
            <v>Conversion</v>
          </cell>
          <cell r="D507" t="str">
            <v>Final Gas</v>
          </cell>
          <cell r="E507" t="str">
            <v>Synthetic</v>
          </cell>
          <cell r="F507" t="str">
            <v>Natural Gas HD</v>
          </cell>
          <cell r="G507" t="str">
            <v>Methane from Hydrogen - Final Gas</v>
          </cell>
          <cell r="H507" t="str">
            <v>[PJ/y]</v>
          </cell>
        </row>
        <row r="508">
          <cell r="A508" t="str">
            <v>Gas01_03</v>
          </cell>
          <cell r="B508" t="str">
            <v>Industrie</v>
          </cell>
          <cell r="C508" t="str">
            <v>Primary</v>
          </cell>
          <cell r="D508" t="str">
            <v>Fossil</v>
          </cell>
          <cell r="E508" t="str">
            <v>Fossil Primary</v>
          </cell>
          <cell r="F508" t="str">
            <v>Natural Gas HD</v>
          </cell>
          <cell r="G508" t="str">
            <v>Imported Natural Gas - Final Gas</v>
          </cell>
          <cell r="H508" t="str">
            <v>[PJ/y]</v>
          </cell>
        </row>
        <row r="509">
          <cell r="A509" t="str">
            <v>Gas01_04</v>
          </cell>
          <cell r="B509" t="str">
            <v>Industrie</v>
          </cell>
          <cell r="C509" t="str">
            <v>Conversion</v>
          </cell>
          <cell r="D509" t="str">
            <v>Final Gas</v>
          </cell>
          <cell r="E509" t="str">
            <v>Fossil Based</v>
          </cell>
          <cell r="F509" t="str">
            <v>Natural Gas HD</v>
          </cell>
          <cell r="G509" t="str">
            <v>LNG decompression station - Final Gas</v>
          </cell>
          <cell r="H509" t="str">
            <v>[GWh/d]</v>
          </cell>
        </row>
        <row r="510">
          <cell r="A510" t="str">
            <v>Gas01_05</v>
          </cell>
          <cell r="B510" t="str">
            <v>Industrie</v>
          </cell>
          <cell r="C510" t="str">
            <v>Primary</v>
          </cell>
          <cell r="D510" t="str">
            <v>Fossil</v>
          </cell>
          <cell r="E510" t="str">
            <v>Fossil Primary</v>
          </cell>
          <cell r="F510" t="str">
            <v>Natural Gas HD EU</v>
          </cell>
          <cell r="G510" t="str">
            <v>Natural Gas EU</v>
          </cell>
          <cell r="H510" t="str">
            <v>[PJ/y]</v>
          </cell>
        </row>
        <row r="511">
          <cell r="A511" t="str">
            <v>Gas02_01</v>
          </cell>
          <cell r="B511" t="str">
            <v>Industrie</v>
          </cell>
          <cell r="C511" t="str">
            <v>Conversion</v>
          </cell>
          <cell r="D511" t="str">
            <v>Final Gas</v>
          </cell>
          <cell r="E511" t="str">
            <v>Storage</v>
          </cell>
          <cell r="F511" t="str">
            <v>Natural Gas HD</v>
          </cell>
          <cell r="G511" t="str">
            <v>Small scale storage buffer - Final Gas</v>
          </cell>
          <cell r="H511" t="str">
            <v>[GWh/d]</v>
          </cell>
        </row>
        <row r="512">
          <cell r="A512" t="str">
            <v>Gas02_02</v>
          </cell>
          <cell r="B512" t="str">
            <v>Industrie</v>
          </cell>
          <cell r="C512" t="str">
            <v>Conversion</v>
          </cell>
          <cell r="D512" t="str">
            <v>Final Gas</v>
          </cell>
          <cell r="E512" t="str">
            <v>Storage</v>
          </cell>
          <cell r="F512" t="str">
            <v>Natural Gas HD</v>
          </cell>
          <cell r="G512" t="str">
            <v>Large scale storage buffer - Final Gas</v>
          </cell>
          <cell r="H512" t="str">
            <v>[GWh/d]</v>
          </cell>
        </row>
        <row r="513">
          <cell r="A513" t="str">
            <v>Gas03_01</v>
          </cell>
          <cell r="B513" t="str">
            <v>Elektriciteit</v>
          </cell>
          <cell r="C513" t="str">
            <v>Conversion</v>
          </cell>
          <cell r="D513" t="str">
            <v>Final Gas</v>
          </cell>
          <cell r="E513" t="str">
            <v>Internal Gas Flow</v>
          </cell>
          <cell r="F513" t="str">
            <v>Natural Gas HD</v>
          </cell>
          <cell r="G513" t="str">
            <v>LD to HD compressor - Final Gas</v>
          </cell>
          <cell r="H513" t="str">
            <v>[GW]</v>
          </cell>
        </row>
        <row r="514">
          <cell r="A514" t="str">
            <v>Gas04_01</v>
          </cell>
          <cell r="B514" t="str">
            <v>Industrie</v>
          </cell>
          <cell r="C514" t="str">
            <v>Conversion</v>
          </cell>
          <cell r="D514" t="str">
            <v>Final Gas</v>
          </cell>
          <cell r="E514" t="str">
            <v>Bio Based</v>
          </cell>
          <cell r="F514" t="str">
            <v>Natural Gas LD</v>
          </cell>
          <cell r="G514" t="str">
            <v>Gas from Manure Digestion - Final Gas</v>
          </cell>
          <cell r="H514" t="str">
            <v>[PJ/y]</v>
          </cell>
        </row>
        <row r="515">
          <cell r="A515" t="str">
            <v>Gas04_02</v>
          </cell>
          <cell r="B515" t="str">
            <v>Industrie</v>
          </cell>
          <cell r="C515" t="str">
            <v>Conversion</v>
          </cell>
          <cell r="D515" t="str">
            <v>Final Gas</v>
          </cell>
          <cell r="E515" t="str">
            <v>Bio Based</v>
          </cell>
          <cell r="F515" t="str">
            <v>Natural Gas LD</v>
          </cell>
          <cell r="G515" t="str">
            <v>Gas from Manure-Starch Co-Digestion - Final Gas</v>
          </cell>
          <cell r="H515" t="str">
            <v>[PJ/y]</v>
          </cell>
        </row>
        <row r="516">
          <cell r="A516" t="str">
            <v>Gas04_03</v>
          </cell>
          <cell r="B516" t="str">
            <v>Industrie</v>
          </cell>
          <cell r="C516" t="str">
            <v>Conversion</v>
          </cell>
          <cell r="D516" t="str">
            <v>Final Gas</v>
          </cell>
          <cell r="E516" t="str">
            <v>Bio Based</v>
          </cell>
          <cell r="F516" t="str">
            <v>Natural Gas LD</v>
          </cell>
          <cell r="G516" t="str">
            <v>Gas from Solid Biomass Gasification - Final Gas</v>
          </cell>
          <cell r="H516" t="str">
            <v>[PJ/y]</v>
          </cell>
        </row>
        <row r="517">
          <cell r="A517" t="str">
            <v>Gas04_04</v>
          </cell>
          <cell r="B517" t="str">
            <v>Industrie</v>
          </cell>
          <cell r="C517" t="str">
            <v>Conversion</v>
          </cell>
          <cell r="D517" t="str">
            <v>Final Gas</v>
          </cell>
          <cell r="E517" t="str">
            <v>Bio Based</v>
          </cell>
          <cell r="F517" t="str">
            <v>Natural Gas LD</v>
          </cell>
          <cell r="G517" t="str">
            <v>Gas from Solid Biomass Gasification wCCS - Final Gas</v>
          </cell>
          <cell r="H517" t="str">
            <v>[PJ/y]</v>
          </cell>
        </row>
        <row r="518">
          <cell r="A518" t="str">
            <v>Gas05_01</v>
          </cell>
          <cell r="B518" t="str">
            <v>Elektriciteit</v>
          </cell>
          <cell r="C518" t="str">
            <v>Conversion</v>
          </cell>
          <cell r="D518" t="str">
            <v>Final Gas</v>
          </cell>
          <cell r="E518" t="str">
            <v>Internal Gas Flow</v>
          </cell>
          <cell r="F518" t="str">
            <v>Natural Gas LD</v>
          </cell>
          <cell r="G518" t="str">
            <v>HD to LD compressor - Final Gas</v>
          </cell>
          <cell r="H518" t="str">
            <v>[GW]</v>
          </cell>
        </row>
        <row r="519">
          <cell r="A519" t="str">
            <v>Gas06_01</v>
          </cell>
          <cell r="B519" t="str">
            <v>Industrie</v>
          </cell>
          <cell r="C519" t="str">
            <v>Primary</v>
          </cell>
          <cell r="D519" t="str">
            <v>Fossil</v>
          </cell>
          <cell r="E519" t="str">
            <v>Fossil Primary</v>
          </cell>
          <cell r="F519" t="str">
            <v>Natural Gas LNG</v>
          </cell>
          <cell r="G519" t="str">
            <v>Imported LNG - Final Gas</v>
          </cell>
          <cell r="H519" t="str">
            <v>[PJ/y]</v>
          </cell>
        </row>
        <row r="520">
          <cell r="A520" t="str">
            <v>Hyd01_01</v>
          </cell>
          <cell r="B520" t="str">
            <v>Industrie</v>
          </cell>
          <cell r="C520" t="str">
            <v>Conversion</v>
          </cell>
          <cell r="D520" t="str">
            <v>Hydrogen</v>
          </cell>
          <cell r="E520" t="str">
            <v>Fossil Based</v>
          </cell>
          <cell r="F520" t="str">
            <v>Hydrogen HD</v>
          </cell>
          <cell r="G520" t="str">
            <v>Gas Reforming - Hydrogen Production</v>
          </cell>
          <cell r="H520" t="str">
            <v>[PJ/y]</v>
          </cell>
        </row>
        <row r="521">
          <cell r="A521" t="str">
            <v>Hyd01_02</v>
          </cell>
          <cell r="B521" t="str">
            <v>Industrie</v>
          </cell>
          <cell r="C521" t="str">
            <v>Conversion</v>
          </cell>
          <cell r="D521" t="str">
            <v>Hydrogen</v>
          </cell>
          <cell r="E521" t="str">
            <v>Fossil Based</v>
          </cell>
          <cell r="F521" t="str">
            <v>Hydrogen HD</v>
          </cell>
          <cell r="G521" t="str">
            <v>Gas Reforming wCCS - Hydrogen Production</v>
          </cell>
          <cell r="H521" t="str">
            <v>[PJ/y]</v>
          </cell>
        </row>
        <row r="522">
          <cell r="A522" t="str">
            <v>Hyd01_03</v>
          </cell>
          <cell r="B522" t="str">
            <v>Industrie</v>
          </cell>
          <cell r="C522" t="str">
            <v>Conversion</v>
          </cell>
          <cell r="D522" t="str">
            <v>Hydrogen</v>
          </cell>
          <cell r="E522" t="str">
            <v>Nuclear Based</v>
          </cell>
          <cell r="F522" t="str">
            <v>Hydrogen HD</v>
          </cell>
          <cell r="G522" t="str">
            <v>Nuclear Gen IV - Hydrogen Production</v>
          </cell>
          <cell r="H522" t="str">
            <v>[PJ/y]</v>
          </cell>
        </row>
        <row r="523">
          <cell r="A523" t="str">
            <v>Hyd01_04</v>
          </cell>
          <cell r="B523" t="str">
            <v>Industrie</v>
          </cell>
          <cell r="C523" t="str">
            <v>Conversion</v>
          </cell>
          <cell r="D523" t="str">
            <v>Hydrogen</v>
          </cell>
          <cell r="E523" t="str">
            <v>Synthetic</v>
          </cell>
          <cell r="F523" t="str">
            <v>Hydrogen HD</v>
          </cell>
          <cell r="G523" t="str">
            <v>Alkalyne Electrolyzer - Hydrogen Production</v>
          </cell>
          <cell r="H523" t="str">
            <v>[GWe]</v>
          </cell>
        </row>
        <row r="524">
          <cell r="A524" t="str">
            <v>Hyd01_05</v>
          </cell>
          <cell r="B524" t="str">
            <v>Industrie</v>
          </cell>
          <cell r="C524" t="str">
            <v>Conversion</v>
          </cell>
          <cell r="D524" t="str">
            <v>Hydrogen</v>
          </cell>
          <cell r="E524" t="str">
            <v>Synthetic</v>
          </cell>
          <cell r="F524" t="str">
            <v>Hydrogen HD</v>
          </cell>
          <cell r="G524" t="str">
            <v>PEM Electrolyzer - Hydrogen Production</v>
          </cell>
          <cell r="H524" t="str">
            <v>[GWe]</v>
          </cell>
        </row>
        <row r="525">
          <cell r="A525" t="str">
            <v>Hyd01_06</v>
          </cell>
          <cell r="B525" t="str">
            <v>Industrie</v>
          </cell>
          <cell r="C525" t="str">
            <v>Conversion</v>
          </cell>
          <cell r="D525" t="str">
            <v>Hydrogen</v>
          </cell>
          <cell r="E525" t="str">
            <v>Synthetic</v>
          </cell>
          <cell r="F525" t="str">
            <v>Hydrogen HD</v>
          </cell>
          <cell r="G525" t="str">
            <v>Solid Oxide Electrolyzer - Hydrogen Production</v>
          </cell>
          <cell r="H525" t="str">
            <v>[GWe]</v>
          </cell>
        </row>
        <row r="526">
          <cell r="A526" t="str">
            <v>Hyd02_01</v>
          </cell>
          <cell r="B526" t="str">
            <v>Industrie</v>
          </cell>
          <cell r="C526" t="str">
            <v>Conversion</v>
          </cell>
          <cell r="D526" t="str">
            <v>Hydrogen</v>
          </cell>
          <cell r="E526" t="str">
            <v>Storage</v>
          </cell>
          <cell r="F526" t="str">
            <v>Hydrogen HD</v>
          </cell>
          <cell r="G526" t="str">
            <v>Small scale storage buffer - Hydrogen Production</v>
          </cell>
          <cell r="H526" t="str">
            <v>[GWh/d]</v>
          </cell>
        </row>
        <row r="527">
          <cell r="A527" t="str">
            <v>Hyd02_02</v>
          </cell>
          <cell r="B527" t="str">
            <v>Industrie</v>
          </cell>
          <cell r="C527" t="str">
            <v>Conversion</v>
          </cell>
          <cell r="D527" t="str">
            <v>Hydrogen</v>
          </cell>
          <cell r="E527" t="str">
            <v>Storage</v>
          </cell>
          <cell r="F527" t="str">
            <v>Hydrogen HD</v>
          </cell>
          <cell r="G527" t="str">
            <v>Large scale storage buffer - Hydrogen Production</v>
          </cell>
          <cell r="H527" t="str">
            <v>[GWh/d]</v>
          </cell>
        </row>
        <row r="528">
          <cell r="A528" t="str">
            <v>Hyd03_01</v>
          </cell>
          <cell r="B528" t="str">
            <v>Industrie</v>
          </cell>
          <cell r="C528" t="str">
            <v>Primary</v>
          </cell>
          <cell r="D528" t="str">
            <v>Hydrogen</v>
          </cell>
          <cell r="E528" t="str">
            <v>Imported Hydrogen</v>
          </cell>
          <cell r="F528" t="str">
            <v>Hydrogen HD</v>
          </cell>
          <cell r="G528" t="str">
            <v>Imported Hydrogen (liquid) - Hydrogen Production</v>
          </cell>
          <cell r="H528" t="str">
            <v>[PJ/y]</v>
          </cell>
        </row>
        <row r="529">
          <cell r="A529" t="str">
            <v>Hyd03_02</v>
          </cell>
          <cell r="B529" t="str">
            <v>Industrie</v>
          </cell>
          <cell r="C529" t="str">
            <v>Primary</v>
          </cell>
          <cell r="D529" t="str">
            <v>Hydrogen</v>
          </cell>
          <cell r="E529" t="str">
            <v>Exported Hydrogen</v>
          </cell>
          <cell r="F529" t="str">
            <v>Hydrogen HD</v>
          </cell>
          <cell r="G529" t="str">
            <v>Exported Hydrogen - Hydrogen Production</v>
          </cell>
          <cell r="H529" t="str">
            <v>[PJ/y]</v>
          </cell>
        </row>
        <row r="530">
          <cell r="A530" t="str">
            <v>Hyd03_03</v>
          </cell>
          <cell r="B530" t="str">
            <v>Industrie</v>
          </cell>
          <cell r="C530" t="str">
            <v>Primary</v>
          </cell>
          <cell r="D530" t="str">
            <v>Hydrogen</v>
          </cell>
          <cell r="E530" t="str">
            <v>Exported Hydrogen</v>
          </cell>
          <cell r="F530" t="str">
            <v>Hydrogen HD</v>
          </cell>
          <cell r="G530" t="str">
            <v>Imported Hydrogen  (pipeline) - Hydrogen Production</v>
          </cell>
          <cell r="H530" t="str">
            <v>[PJ/y]</v>
          </cell>
        </row>
        <row r="531">
          <cell r="A531" t="str">
            <v>Hyd04_01</v>
          </cell>
          <cell r="B531" t="str">
            <v>Elektriciteit</v>
          </cell>
          <cell r="C531" t="str">
            <v>Conversion</v>
          </cell>
          <cell r="D531" t="str">
            <v>Hydrogen</v>
          </cell>
          <cell r="E531" t="str">
            <v>Internal Hydrogen Flow</v>
          </cell>
          <cell r="F531" t="str">
            <v>Hydrogen HD</v>
          </cell>
          <cell r="G531" t="str">
            <v>LD to HD compressor - Hydrogen Production</v>
          </cell>
          <cell r="H531" t="str">
            <v>[GW]</v>
          </cell>
        </row>
        <row r="532">
          <cell r="A532" t="str">
            <v>Hyd04_02</v>
          </cell>
          <cell r="B532" t="str">
            <v>Elektriciteit</v>
          </cell>
          <cell r="C532" t="str">
            <v>Conversion</v>
          </cell>
          <cell r="D532" t="str">
            <v>Hydrogen</v>
          </cell>
          <cell r="E532" t="str">
            <v>Internal Hydrogen Flow</v>
          </cell>
          <cell r="F532" t="str">
            <v>Hydrogen LD</v>
          </cell>
          <cell r="G532" t="str">
            <v>HD to LD compressor - Hydrogen Production</v>
          </cell>
          <cell r="H532" t="str">
            <v>[GW]</v>
          </cell>
        </row>
        <row r="533">
          <cell r="A533" t="str">
            <v>Amm01_01</v>
          </cell>
          <cell r="B533" t="str">
            <v>Industrie</v>
          </cell>
          <cell r="C533" t="str">
            <v>Conversion</v>
          </cell>
          <cell r="D533" t="str">
            <v>Ammonia</v>
          </cell>
          <cell r="E533" t="str">
            <v>Ammonia</v>
          </cell>
          <cell r="F533" t="str">
            <v>Ammonia</v>
          </cell>
          <cell r="G533" t="str">
            <v>Haber Bosch with H2 from SMR - Ammonia Production</v>
          </cell>
          <cell r="H533" t="str">
            <v>[PJ/y]</v>
          </cell>
        </row>
        <row r="534">
          <cell r="A534" t="str">
            <v>Amm01_02</v>
          </cell>
          <cell r="B534" t="str">
            <v>Industrie</v>
          </cell>
          <cell r="C534" t="str">
            <v>Conversion</v>
          </cell>
          <cell r="D534" t="str">
            <v>Ammonia</v>
          </cell>
          <cell r="E534" t="str">
            <v>Ammonia</v>
          </cell>
          <cell r="F534" t="str">
            <v>Ammonia</v>
          </cell>
          <cell r="G534" t="str">
            <v>Haber Bosch with H2 from SMR wCCUS - Ammonia Production</v>
          </cell>
          <cell r="H534" t="str">
            <v>[PJ/y]</v>
          </cell>
        </row>
        <row r="535">
          <cell r="A535" t="str">
            <v>Amm01_03</v>
          </cell>
          <cell r="B535" t="str">
            <v>Industrie</v>
          </cell>
          <cell r="C535" t="str">
            <v>Conversion</v>
          </cell>
          <cell r="D535" t="str">
            <v>Ammonia</v>
          </cell>
          <cell r="E535" t="str">
            <v>Ammonia</v>
          </cell>
          <cell r="F535" t="str">
            <v>Ammonia</v>
          </cell>
          <cell r="G535" t="str">
            <v>Haber Bosch with external H2 - Ammonia Production</v>
          </cell>
          <cell r="H535" t="str">
            <v>[PJ/y]</v>
          </cell>
        </row>
        <row r="536">
          <cell r="A536" t="str">
            <v>Amm01_04</v>
          </cell>
          <cell r="B536" t="str">
            <v>Industrie</v>
          </cell>
          <cell r="C536" t="str">
            <v>Conversion</v>
          </cell>
          <cell r="D536" t="str">
            <v>Ammonia</v>
          </cell>
          <cell r="E536" t="str">
            <v>Ammonia</v>
          </cell>
          <cell r="F536" t="str">
            <v>Ammonia</v>
          </cell>
          <cell r="G536" t="str">
            <v>Haber Bosch with renewable external H2 - Ammonia Production</v>
          </cell>
          <cell r="H536" t="str">
            <v>[PJ/y]</v>
          </cell>
        </row>
        <row r="537">
          <cell r="A537" t="str">
            <v>Amm01_05</v>
          </cell>
          <cell r="B537" t="str">
            <v>Industrie</v>
          </cell>
          <cell r="C537" t="str">
            <v>Conversion</v>
          </cell>
          <cell r="D537" t="str">
            <v>Ammonia</v>
          </cell>
          <cell r="E537" t="str">
            <v>Ammonia</v>
          </cell>
          <cell r="F537" t="str">
            <v>Ammonia</v>
          </cell>
          <cell r="G537" t="str">
            <v>Haber Bosch with electrolyzer - Ammonia Production</v>
          </cell>
          <cell r="H537" t="str">
            <v>[PJ/y]</v>
          </cell>
        </row>
        <row r="538">
          <cell r="A538" t="str">
            <v>Amm01_06</v>
          </cell>
          <cell r="B538" t="str">
            <v>Industrie</v>
          </cell>
          <cell r="C538" t="str">
            <v>Conversion</v>
          </cell>
          <cell r="D538" t="str">
            <v>Ammonia</v>
          </cell>
          <cell r="E538" t="str">
            <v>Ammonia</v>
          </cell>
          <cell r="F538" t="str">
            <v>Ammonia</v>
          </cell>
          <cell r="G538" t="str">
            <v>Solid State Ammonia Synthesis - Ammonia Production</v>
          </cell>
          <cell r="H538" t="str">
            <v>[PJ/y]</v>
          </cell>
        </row>
        <row r="539">
          <cell r="A539" t="str">
            <v>Amm01_07</v>
          </cell>
          <cell r="B539" t="str">
            <v>Industrie</v>
          </cell>
          <cell r="C539" t="str">
            <v>Primary</v>
          </cell>
          <cell r="D539" t="str">
            <v>Ammonia</v>
          </cell>
          <cell r="E539" t="str">
            <v>Imported Ammonia</v>
          </cell>
          <cell r="F539" t="str">
            <v>Ammonia</v>
          </cell>
          <cell r="G539" t="str">
            <v>Imported Ammonia - Ammonia Production</v>
          </cell>
          <cell r="H539" t="str">
            <v>[PJ/y]</v>
          </cell>
        </row>
        <row r="540">
          <cell r="A540" t="str">
            <v>Bio01_01</v>
          </cell>
          <cell r="B540" t="str">
            <v>Industrie</v>
          </cell>
          <cell r="C540" t="str">
            <v>Conversion</v>
          </cell>
          <cell r="D540" t="str">
            <v>Final Biomass</v>
          </cell>
          <cell r="E540" t="str">
            <v>Bio Based</v>
          </cell>
          <cell r="F540" t="str">
            <v>Biomass</v>
          </cell>
          <cell r="G540" t="str">
            <v>Biomass from wood - Final Biomass</v>
          </cell>
          <cell r="H540" t="str">
            <v>[PJ/y]</v>
          </cell>
        </row>
        <row r="541">
          <cell r="A541" t="str">
            <v>Bio01_02</v>
          </cell>
          <cell r="B541" t="str">
            <v>Industrie</v>
          </cell>
          <cell r="C541" t="str">
            <v>Conversion</v>
          </cell>
          <cell r="D541" t="str">
            <v>Final Biomass</v>
          </cell>
          <cell r="E541" t="str">
            <v>Bio Based</v>
          </cell>
          <cell r="F541" t="str">
            <v>Biomass</v>
          </cell>
          <cell r="G541" t="str">
            <v>Biomass from grasscrops - Final Biomass</v>
          </cell>
          <cell r="H541" t="str">
            <v>[PJ/y]</v>
          </cell>
        </row>
        <row r="542">
          <cell r="A542" t="str">
            <v>Bio01_03</v>
          </cell>
          <cell r="B542" t="str">
            <v>Industrie</v>
          </cell>
          <cell r="C542" t="str">
            <v>Conversion</v>
          </cell>
          <cell r="D542" t="str">
            <v>Final Biomass</v>
          </cell>
          <cell r="E542" t="str">
            <v>Bio Based</v>
          </cell>
          <cell r="F542" t="str">
            <v>Biomass</v>
          </cell>
          <cell r="G542" t="str">
            <v>Biomass from agriculture residues - Final Biomass</v>
          </cell>
          <cell r="H542" t="str">
            <v>[PJ/y]</v>
          </cell>
        </row>
        <row r="543">
          <cell r="A543" t="str">
            <v>Bio02_01</v>
          </cell>
          <cell r="B543" t="str">
            <v>Industrie</v>
          </cell>
          <cell r="C543" t="str">
            <v>Conversion</v>
          </cell>
          <cell r="D543" t="str">
            <v>Final Biomass</v>
          </cell>
          <cell r="E543" t="str">
            <v>Bio Based</v>
          </cell>
          <cell r="F543" t="str">
            <v>Biomass EU</v>
          </cell>
          <cell r="G543" t="str">
            <v>Biomass from wood - Final Biomass</v>
          </cell>
          <cell r="H543" t="str">
            <v>[PJ/y]</v>
          </cell>
        </row>
        <row r="544">
          <cell r="A544" t="str">
            <v>Bio02_02</v>
          </cell>
          <cell r="B544" t="str">
            <v>Industrie</v>
          </cell>
          <cell r="C544" t="str">
            <v>Conversion</v>
          </cell>
          <cell r="D544" t="str">
            <v>Final Biomass</v>
          </cell>
          <cell r="E544" t="str">
            <v>Bio Based</v>
          </cell>
          <cell r="F544" t="str">
            <v>Biomass EU</v>
          </cell>
          <cell r="G544" t="str">
            <v>Biomass from grasscrops - Final Biomass</v>
          </cell>
          <cell r="H544" t="str">
            <v>[PJ/y]</v>
          </cell>
        </row>
        <row r="545">
          <cell r="A545" t="str">
            <v>Bio02_03</v>
          </cell>
          <cell r="B545" t="str">
            <v>Industrie</v>
          </cell>
          <cell r="C545" t="str">
            <v>Conversion</v>
          </cell>
          <cell r="D545" t="str">
            <v>Final Biomass</v>
          </cell>
          <cell r="E545" t="str">
            <v>Bio Based</v>
          </cell>
          <cell r="F545" t="str">
            <v>Biomass EU</v>
          </cell>
          <cell r="G545" t="str">
            <v>Biomass from agriculture residues - Final Biomass</v>
          </cell>
          <cell r="H545" t="str">
            <v>[PJ/y]</v>
          </cell>
        </row>
        <row r="546">
          <cell r="A546" t="str">
            <v>EPF01_01</v>
          </cell>
          <cell r="B546" t="str">
            <v>Industrie</v>
          </cell>
          <cell r="C546" t="str">
            <v>Primary</v>
          </cell>
          <cell r="D546" t="str">
            <v>Fossil</v>
          </cell>
          <cell r="E546" t="str">
            <v>Fossil Primary</v>
          </cell>
          <cell r="F546" t="str">
            <v>Coal</v>
          </cell>
          <cell r="G546" t="str">
            <v>Imported Coal</v>
          </cell>
          <cell r="H546" t="str">
            <v>[PJ/y]</v>
          </cell>
        </row>
        <row r="547">
          <cell r="A547" t="str">
            <v>EPF02_01</v>
          </cell>
          <cell r="B547" t="str">
            <v>Industrie</v>
          </cell>
          <cell r="C547" t="str">
            <v>Primary</v>
          </cell>
          <cell r="D547" t="str">
            <v>Fossil</v>
          </cell>
          <cell r="E547" t="str">
            <v>Fossil Primary</v>
          </cell>
          <cell r="F547" t="str">
            <v>Coal EU</v>
          </cell>
          <cell r="G547" t="str">
            <v>Coal EU</v>
          </cell>
          <cell r="H547" t="str">
            <v>[PJ/y]</v>
          </cell>
        </row>
        <row r="548">
          <cell r="A548" t="str">
            <v>EPF01_02</v>
          </cell>
          <cell r="B548" t="str">
            <v>Industrie</v>
          </cell>
          <cell r="C548" t="str">
            <v>Primary</v>
          </cell>
          <cell r="D548" t="str">
            <v>Fossil</v>
          </cell>
          <cell r="E548" t="str">
            <v>Fossil Primary</v>
          </cell>
          <cell r="F548" t="str">
            <v>Crude Oil</v>
          </cell>
          <cell r="G548" t="str">
            <v>Imported Crude Oil</v>
          </cell>
          <cell r="H548" t="str">
            <v>[PJ/y]</v>
          </cell>
        </row>
        <row r="549">
          <cell r="A549" t="str">
            <v>EPF02_02</v>
          </cell>
          <cell r="B549" t="str">
            <v>Industrie</v>
          </cell>
          <cell r="C549" t="str">
            <v>Primary</v>
          </cell>
          <cell r="D549" t="str">
            <v>Fossil</v>
          </cell>
          <cell r="E549" t="str">
            <v>Fossil Primary</v>
          </cell>
          <cell r="F549" t="str">
            <v>Oil EU</v>
          </cell>
          <cell r="G549" t="str">
            <v>Oil EU</v>
          </cell>
          <cell r="H549" t="str">
            <v>[PJ/y]</v>
          </cell>
        </row>
        <row r="550">
          <cell r="A550" t="str">
            <v>EPF01_04</v>
          </cell>
          <cell r="B550" t="str">
            <v>Industrie</v>
          </cell>
          <cell r="C550" t="str">
            <v>Primary</v>
          </cell>
          <cell r="D550" t="str">
            <v>Fossil</v>
          </cell>
          <cell r="E550" t="str">
            <v>Fossil Primary</v>
          </cell>
          <cell r="F550" t="str">
            <v>National Natural Gas</v>
          </cell>
          <cell r="G550" t="str">
            <v>National Natural Gas</v>
          </cell>
          <cell r="H550" t="str">
            <v>[PJ/y]</v>
          </cell>
        </row>
        <row r="551">
          <cell r="A551" t="str">
            <v>EPO01_01</v>
          </cell>
          <cell r="B551" t="str">
            <v>Industrie</v>
          </cell>
          <cell r="C551" t="str">
            <v>Primary</v>
          </cell>
          <cell r="D551" t="str">
            <v>Other</v>
          </cell>
          <cell r="E551" t="str">
            <v>Nuclear</v>
          </cell>
          <cell r="F551" t="str">
            <v>Uranium</v>
          </cell>
          <cell r="G551" t="str">
            <v>Imported Uranium NL</v>
          </cell>
          <cell r="H551" t="str">
            <v>[PJ/y]</v>
          </cell>
        </row>
        <row r="552">
          <cell r="A552" t="str">
            <v>EPO02_01</v>
          </cell>
          <cell r="B552" t="str">
            <v>Industrie</v>
          </cell>
          <cell r="C552" t="str">
            <v>Primary</v>
          </cell>
          <cell r="D552" t="str">
            <v>Other</v>
          </cell>
          <cell r="E552" t="str">
            <v>Nuclear</v>
          </cell>
          <cell r="F552" t="str">
            <v>Uranium EU</v>
          </cell>
          <cell r="G552" t="str">
            <v>Imported Uranium EU</v>
          </cell>
          <cell r="H552" t="str">
            <v>[PJ/y]</v>
          </cell>
        </row>
        <row r="553">
          <cell r="A553" t="str">
            <v>EPO01_02</v>
          </cell>
          <cell r="B553" t="str">
            <v>Industrie</v>
          </cell>
          <cell r="C553" t="str">
            <v>Primary</v>
          </cell>
          <cell r="D553" t="str">
            <v>Other</v>
          </cell>
          <cell r="E553" t="str">
            <v>Waste</v>
          </cell>
          <cell r="F553" t="str">
            <v>Municipal Waste</v>
          </cell>
          <cell r="G553" t="str">
            <v>Municipal Waste NL</v>
          </cell>
          <cell r="H553" t="str">
            <v>[PJ/y]</v>
          </cell>
        </row>
        <row r="554">
          <cell r="A554" t="str">
            <v>EPO02_02</v>
          </cell>
          <cell r="B554" t="str">
            <v>Industrie</v>
          </cell>
          <cell r="C554" t="str">
            <v>Primary</v>
          </cell>
          <cell r="D554" t="str">
            <v>Other</v>
          </cell>
          <cell r="E554" t="str">
            <v>Waste</v>
          </cell>
          <cell r="F554" t="str">
            <v>Municipal Waste EU</v>
          </cell>
          <cell r="G554" t="str">
            <v>Municipal Waste EU</v>
          </cell>
          <cell r="H554" t="str">
            <v>[PJ/y]</v>
          </cell>
        </row>
        <row r="555">
          <cell r="A555" t="str">
            <v>EPO01_03</v>
          </cell>
          <cell r="B555" t="str">
            <v>Industrie</v>
          </cell>
          <cell r="C555" t="str">
            <v>Primary</v>
          </cell>
          <cell r="D555" t="str">
            <v>Other</v>
          </cell>
          <cell r="E555" t="str">
            <v>Waste</v>
          </cell>
          <cell r="F555" t="str">
            <v>Plastic Waste</v>
          </cell>
          <cell r="G555" t="str">
            <v>Plastic Waste NL</v>
          </cell>
          <cell r="H555" t="str">
            <v>[PJ/y]</v>
          </cell>
        </row>
        <row r="556">
          <cell r="A556" t="str">
            <v>EPB01_01</v>
          </cell>
          <cell r="B556"/>
          <cell r="C556" t="str">
            <v>Primary</v>
          </cell>
          <cell r="D556" t="str">
            <v>Renewable</v>
          </cell>
          <cell r="E556" t="str">
            <v>Biomass</v>
          </cell>
          <cell r="F556" t="str">
            <v>Wood</v>
          </cell>
          <cell r="G556" t="str">
            <v>Wood (crops, and others)</v>
          </cell>
          <cell r="H556" t="str">
            <v>[PJ/y]</v>
          </cell>
        </row>
        <row r="557">
          <cell r="A557" t="str">
            <v>EPB01_02</v>
          </cell>
          <cell r="B557"/>
          <cell r="C557" t="str">
            <v>Primary</v>
          </cell>
          <cell r="D557" t="str">
            <v>Renewable</v>
          </cell>
          <cell r="E557" t="str">
            <v>Biomass</v>
          </cell>
          <cell r="F557" t="str">
            <v>Wood</v>
          </cell>
          <cell r="G557" t="str">
            <v>Imported Wood EU</v>
          </cell>
          <cell r="H557" t="str">
            <v>[PJ/y]</v>
          </cell>
        </row>
        <row r="558">
          <cell r="A558" t="str">
            <v>EPB02_01</v>
          </cell>
          <cell r="B558"/>
          <cell r="C558" t="str">
            <v>Primary</v>
          </cell>
          <cell r="D558" t="str">
            <v>Renewable</v>
          </cell>
          <cell r="E558" t="str">
            <v>Biomass</v>
          </cell>
          <cell r="F558" t="str">
            <v>Wood</v>
          </cell>
          <cell r="G558" t="str">
            <v>Imported Wood EU2</v>
          </cell>
          <cell r="H558" t="str">
            <v>[PJ/y]</v>
          </cell>
        </row>
        <row r="559">
          <cell r="A559" t="str">
            <v>EPB01_03</v>
          </cell>
          <cell r="B559"/>
          <cell r="C559" t="str">
            <v>Primary</v>
          </cell>
          <cell r="D559" t="str">
            <v>Renewable</v>
          </cell>
          <cell r="E559" t="str">
            <v>Biomass</v>
          </cell>
          <cell r="F559" t="str">
            <v>Wood</v>
          </cell>
          <cell r="G559" t="str">
            <v>Imported Wood America</v>
          </cell>
          <cell r="H559" t="str">
            <v>[PJ/y]</v>
          </cell>
        </row>
        <row r="560">
          <cell r="A560" t="str">
            <v>EPB01_04</v>
          </cell>
          <cell r="B560"/>
          <cell r="C560" t="str">
            <v>Primary</v>
          </cell>
          <cell r="D560" t="str">
            <v>Renewable</v>
          </cell>
          <cell r="E560" t="str">
            <v>Biomass</v>
          </cell>
          <cell r="F560" t="str">
            <v>Grasscrops</v>
          </cell>
          <cell r="G560" t="str">
            <v>Grasscrops</v>
          </cell>
          <cell r="H560" t="str">
            <v>[PJ/y]</v>
          </cell>
        </row>
        <row r="561">
          <cell r="A561" t="str">
            <v>EPB02_02</v>
          </cell>
          <cell r="B561"/>
          <cell r="C561" t="str">
            <v>Primary</v>
          </cell>
          <cell r="D561" t="str">
            <v>Renewable</v>
          </cell>
          <cell r="E561" t="str">
            <v>Biomass</v>
          </cell>
          <cell r="F561" t="str">
            <v>Grasscrops</v>
          </cell>
          <cell r="G561" t="str">
            <v>Grasscrops EU</v>
          </cell>
          <cell r="H561" t="str">
            <v>[PJ/y]</v>
          </cell>
        </row>
        <row r="562">
          <cell r="A562" t="str">
            <v>EPB01_05</v>
          </cell>
          <cell r="B562"/>
          <cell r="C562" t="str">
            <v>Primary</v>
          </cell>
          <cell r="D562" t="str">
            <v>Renewable</v>
          </cell>
          <cell r="E562" t="str">
            <v>Biomass</v>
          </cell>
          <cell r="F562" t="str">
            <v>Dry organic matter</v>
          </cell>
          <cell r="G562" t="str">
            <v>Dry organic matter</v>
          </cell>
          <cell r="H562" t="str">
            <v>[PJ/y]</v>
          </cell>
        </row>
        <row r="563">
          <cell r="A563" t="str">
            <v>EPB03_03</v>
          </cell>
          <cell r="B563"/>
          <cell r="C563" t="str">
            <v>Primary</v>
          </cell>
          <cell r="D563" t="str">
            <v>Renewable</v>
          </cell>
          <cell r="E563" t="str">
            <v>Biomass</v>
          </cell>
          <cell r="F563" t="str">
            <v>Dry organic matter</v>
          </cell>
          <cell r="G563" t="str">
            <v>Dry organic matter</v>
          </cell>
          <cell r="H563" t="str">
            <v>[PJ/y]</v>
          </cell>
        </row>
        <row r="564">
          <cell r="A564" t="str">
            <v>EPB01_06</v>
          </cell>
          <cell r="B564"/>
          <cell r="C564" t="str">
            <v>Primary</v>
          </cell>
          <cell r="D564" t="str">
            <v>Renewable</v>
          </cell>
          <cell r="E564" t="str">
            <v>Biomass</v>
          </cell>
          <cell r="F564" t="str">
            <v>Wet organic matter</v>
          </cell>
          <cell r="G564" t="str">
            <v>Wet organic matter EU</v>
          </cell>
          <cell r="H564" t="str">
            <v>[PJ/y]</v>
          </cell>
        </row>
        <row r="565">
          <cell r="A565" t="str">
            <v>EPB01_07</v>
          </cell>
          <cell r="B565"/>
          <cell r="C565" t="str">
            <v>Primary</v>
          </cell>
          <cell r="D565" t="str">
            <v>Renewable</v>
          </cell>
          <cell r="E565" t="str">
            <v>Biomass</v>
          </cell>
          <cell r="F565" t="str">
            <v>Manure</v>
          </cell>
          <cell r="G565" t="str">
            <v>Manure</v>
          </cell>
          <cell r="H565" t="str">
            <v>[PJ/y]</v>
          </cell>
        </row>
        <row r="566">
          <cell r="A566" t="str">
            <v>EPB01_08</v>
          </cell>
          <cell r="B566"/>
          <cell r="C566" t="str">
            <v>Primary</v>
          </cell>
          <cell r="D566" t="str">
            <v>Renewable</v>
          </cell>
          <cell r="E566" t="str">
            <v>Biomass</v>
          </cell>
          <cell r="F566" t="str">
            <v>Sugars</v>
          </cell>
          <cell r="G566" t="str">
            <v>Sugars</v>
          </cell>
          <cell r="H566" t="str">
            <v>[PJ/y]</v>
          </cell>
        </row>
        <row r="567">
          <cell r="A567" t="str">
            <v>EPB01_09</v>
          </cell>
          <cell r="B567"/>
          <cell r="C567" t="str">
            <v>Primary</v>
          </cell>
          <cell r="D567" t="str">
            <v>Renewable</v>
          </cell>
          <cell r="E567" t="str">
            <v>Biomass</v>
          </cell>
          <cell r="F567" t="str">
            <v>Starch</v>
          </cell>
          <cell r="G567" t="str">
            <v>Starch</v>
          </cell>
          <cell r="H567" t="str">
            <v>[PJ/y]</v>
          </cell>
        </row>
        <row r="568">
          <cell r="A568" t="str">
            <v>EPB01_10</v>
          </cell>
          <cell r="B568"/>
          <cell r="C568" t="str">
            <v>Primary</v>
          </cell>
          <cell r="D568" t="str">
            <v>Renewable</v>
          </cell>
          <cell r="E568" t="str">
            <v>Bio Fuels</v>
          </cell>
          <cell r="F568" t="str">
            <v>Vegetable Oil</v>
          </cell>
          <cell r="G568" t="str">
            <v>Vegetable Oil</v>
          </cell>
          <cell r="H568" t="str">
            <v>[PJ/y]</v>
          </cell>
        </row>
        <row r="569">
          <cell r="A569" t="str">
            <v>EPB01_11</v>
          </cell>
          <cell r="B569"/>
          <cell r="C569" t="str">
            <v>Primary</v>
          </cell>
          <cell r="D569" t="str">
            <v>Renewable</v>
          </cell>
          <cell r="E569" t="str">
            <v>Bio Fuels</v>
          </cell>
          <cell r="F569" t="str">
            <v>Vegetable Oil</v>
          </cell>
          <cell r="G569" t="str">
            <v>Imported Vegetable Oil</v>
          </cell>
          <cell r="H569" t="str">
            <v>[PJ/y]</v>
          </cell>
        </row>
        <row r="570">
          <cell r="A570" t="str">
            <v>EPR01_01</v>
          </cell>
          <cell r="B570"/>
          <cell r="C570" t="str">
            <v>Primary</v>
          </cell>
          <cell r="D570" t="str">
            <v>Renewable</v>
          </cell>
          <cell r="E570" t="str">
            <v>Wind</v>
          </cell>
          <cell r="F570" t="str">
            <v>Wind Energy</v>
          </cell>
          <cell r="G570" t="str">
            <v>Wind Energy</v>
          </cell>
          <cell r="H570" t="str">
            <v>[PJ/y]</v>
          </cell>
        </row>
        <row r="571">
          <cell r="A571" t="str">
            <v>EPR02_01</v>
          </cell>
          <cell r="B571"/>
          <cell r="C571" t="str">
            <v>Primary</v>
          </cell>
          <cell r="D571" t="str">
            <v>Renewable</v>
          </cell>
          <cell r="E571" t="str">
            <v>Wind</v>
          </cell>
          <cell r="F571" t="str">
            <v>Wind Energy EU</v>
          </cell>
          <cell r="G571" t="str">
            <v>Wind Energy EU</v>
          </cell>
          <cell r="H571" t="str">
            <v>[PJ/y]</v>
          </cell>
        </row>
        <row r="572">
          <cell r="A572" t="str">
            <v>EPR02_02</v>
          </cell>
          <cell r="B572"/>
          <cell r="C572" t="str">
            <v>Primary</v>
          </cell>
          <cell r="D572" t="str">
            <v>Renewable</v>
          </cell>
          <cell r="E572" t="str">
            <v>Solar</v>
          </cell>
          <cell r="F572" t="str">
            <v>Solar Energy EU</v>
          </cell>
          <cell r="G572" t="str">
            <v>Solar Energy EU</v>
          </cell>
          <cell r="H572" t="str">
            <v>[PJ/y]</v>
          </cell>
        </row>
        <row r="573">
          <cell r="A573" t="str">
            <v>EPR01_02</v>
          </cell>
          <cell r="B573"/>
          <cell r="C573" t="str">
            <v>Primary</v>
          </cell>
          <cell r="D573" t="str">
            <v>Renewable</v>
          </cell>
          <cell r="E573" t="str">
            <v>Solar</v>
          </cell>
          <cell r="F573" t="str">
            <v>Solar Energy</v>
          </cell>
          <cell r="G573" t="str">
            <v>Solar Energy</v>
          </cell>
          <cell r="H573" t="str">
            <v>[PJ/y]</v>
          </cell>
        </row>
        <row r="574">
          <cell r="A574" t="str">
            <v>EPR01_03</v>
          </cell>
          <cell r="B574"/>
          <cell r="C574" t="str">
            <v>Primary</v>
          </cell>
          <cell r="D574" t="str">
            <v>Renewable</v>
          </cell>
          <cell r="E574" t="str">
            <v>Ambient</v>
          </cell>
          <cell r="F574" t="str">
            <v>Ambient Energy</v>
          </cell>
          <cell r="G574" t="str">
            <v>Ambient Energy</v>
          </cell>
          <cell r="H574" t="str">
            <v>[PJ/y]</v>
          </cell>
        </row>
        <row r="575">
          <cell r="A575" t="str">
            <v>EPR02_01</v>
          </cell>
          <cell r="B575"/>
          <cell r="C575" t="str">
            <v>Primary</v>
          </cell>
          <cell r="D575" t="str">
            <v>Renewable</v>
          </cell>
          <cell r="E575" t="str">
            <v>Geothermal</v>
          </cell>
          <cell r="F575" t="str">
            <v>Geothermal Energy EU</v>
          </cell>
          <cell r="G575" t="str">
            <v>Geothermal Energy</v>
          </cell>
          <cell r="H575" t="str">
            <v>[PJ/y]</v>
          </cell>
        </row>
        <row r="576">
          <cell r="A576" t="str">
            <v>EPR01_04</v>
          </cell>
          <cell r="B576"/>
          <cell r="C576" t="str">
            <v>Primary</v>
          </cell>
          <cell r="D576" t="str">
            <v>Renewable</v>
          </cell>
          <cell r="E576" t="str">
            <v>Geothermal</v>
          </cell>
          <cell r="F576" t="str">
            <v>Geothermal Energy</v>
          </cell>
          <cell r="G576" t="str">
            <v>Geothermal Energy</v>
          </cell>
          <cell r="H576" t="str">
            <v>[PJ/y]</v>
          </cell>
        </row>
        <row r="577">
          <cell r="A577" t="str">
            <v>EPR01_05</v>
          </cell>
          <cell r="B577"/>
          <cell r="C577" t="str">
            <v>Primary</v>
          </cell>
          <cell r="D577" t="str">
            <v>Renewable</v>
          </cell>
          <cell r="E577" t="str">
            <v>Solar</v>
          </cell>
          <cell r="F577" t="str">
            <v>Solar Heat</v>
          </cell>
          <cell r="G577" t="str">
            <v>Solar Heat</v>
          </cell>
          <cell r="H577" t="str">
            <v>[PJ/y]</v>
          </cell>
        </row>
        <row r="578">
          <cell r="A578" t="str">
            <v>EPM01_01</v>
          </cell>
          <cell r="B578"/>
          <cell r="C578" t="str">
            <v>Primary</v>
          </cell>
          <cell r="D578" t="str">
            <v>Material</v>
          </cell>
          <cell r="E578" t="str">
            <v>Imported material</v>
          </cell>
          <cell r="F578" t="str">
            <v>DRI</v>
          </cell>
          <cell r="G578" t="str">
            <v>Imported DRI briquettes</v>
          </cell>
          <cell r="H578" t="str">
            <v>[Mton_DRI/y]</v>
          </cell>
        </row>
        <row r="579">
          <cell r="A579" t="str">
            <v>EPM01_02</v>
          </cell>
          <cell r="B579"/>
          <cell r="C579" t="str">
            <v>Primary</v>
          </cell>
          <cell r="D579" t="str">
            <v>Material</v>
          </cell>
          <cell r="E579" t="str">
            <v>Imported material</v>
          </cell>
          <cell r="F579" t="str">
            <v>Steel scrap</v>
          </cell>
          <cell r="G579" t="str">
            <v>Imported or purchased steel scrap</v>
          </cell>
          <cell r="H579" t="str">
            <v>[Mton_steelscrap/y]</v>
          </cell>
        </row>
        <row r="580">
          <cell r="A580" t="str">
            <v>neE02_01</v>
          </cell>
          <cell r="B580" t="str">
            <v>Gebouwde omgeving</v>
          </cell>
          <cell r="C580" t="str">
            <v>Emission</v>
          </cell>
          <cell r="D580" t="str">
            <v>Residential</v>
          </cell>
          <cell r="E580" t="str">
            <v>CO2</v>
          </cell>
          <cell r="F580" t="str">
            <v>Emitted neGHG - Residential - CO2</v>
          </cell>
          <cell r="G580" t="str">
            <v>Emitted neGHG - Residential - CO2</v>
          </cell>
          <cell r="H580" t="str">
            <v>[MtonCO2e/y]</v>
          </cell>
        </row>
        <row r="581">
          <cell r="A581" t="str">
            <v>neE02_02</v>
          </cell>
          <cell r="B581" t="str">
            <v>Gebouwde omgeving</v>
          </cell>
          <cell r="C581" t="str">
            <v>Emission</v>
          </cell>
          <cell r="D581" t="str">
            <v>Residential</v>
          </cell>
          <cell r="E581" t="str">
            <v>CO2</v>
          </cell>
          <cell r="F581" t="str">
            <v>Emitted neGHG - Residential - CO2</v>
          </cell>
          <cell r="G581" t="str">
            <v>MACC Component 1 - neGHG CO2 Other</v>
          </cell>
          <cell r="H581" t="str">
            <v>[MtonCO2e/y]</v>
          </cell>
        </row>
        <row r="582">
          <cell r="A582" t="str">
            <v>neE02_03</v>
          </cell>
          <cell r="B582" t="str">
            <v>Gebouwde omgeving</v>
          </cell>
          <cell r="C582" t="str">
            <v>Emission</v>
          </cell>
          <cell r="D582" t="str">
            <v>Services</v>
          </cell>
          <cell r="E582" t="str">
            <v>CH4</v>
          </cell>
          <cell r="F582" t="str">
            <v>Emitted neGHG - Services - CH4</v>
          </cell>
          <cell r="G582" t="str">
            <v>Emitted neGHG - Services - CH4</v>
          </cell>
          <cell r="H582" t="str">
            <v>[MtonCO2e/y]</v>
          </cell>
        </row>
        <row r="583">
          <cell r="A583" t="str">
            <v>neE02_04</v>
          </cell>
          <cell r="B583" t="str">
            <v>Gebouwde omgeving</v>
          </cell>
          <cell r="C583" t="str">
            <v>Emission</v>
          </cell>
          <cell r="D583" t="str">
            <v>Services</v>
          </cell>
          <cell r="E583" t="str">
            <v>CH4</v>
          </cell>
          <cell r="F583" t="str">
            <v>Emitted neGHG - Services - CH4</v>
          </cell>
          <cell r="G583" t="str">
            <v>MACC Component 1 - neGHG CH4 Other</v>
          </cell>
          <cell r="H583" t="str">
            <v>[MtonCO2e/y]</v>
          </cell>
        </row>
        <row r="584">
          <cell r="A584" t="str">
            <v>neE02_05</v>
          </cell>
          <cell r="B584" t="str">
            <v>Landbouw</v>
          </cell>
          <cell r="C584" t="str">
            <v>Emission</v>
          </cell>
          <cell r="D584" t="str">
            <v>Agriculture</v>
          </cell>
          <cell r="E584" t="str">
            <v>CO2</v>
          </cell>
          <cell r="F584" t="str">
            <v>Emitted neGHG - Agriculture - CO2</v>
          </cell>
          <cell r="G584" t="str">
            <v>Emitted neGHG - Agriculture - CO2</v>
          </cell>
          <cell r="H584" t="str">
            <v>[MtonCO2e/y]</v>
          </cell>
        </row>
        <row r="585">
          <cell r="A585" t="str">
            <v>neE02_06</v>
          </cell>
          <cell r="B585" t="str">
            <v>Landbouw</v>
          </cell>
          <cell r="C585" t="str">
            <v>Emission</v>
          </cell>
          <cell r="D585" t="str">
            <v>Agriculture</v>
          </cell>
          <cell r="E585" t="str">
            <v>CO2</v>
          </cell>
          <cell r="F585" t="str">
            <v>Emitted neGHG - Agriculture - CO2</v>
          </cell>
          <cell r="G585" t="str">
            <v>MACC Component 1 - neGHG CO2 Other</v>
          </cell>
          <cell r="H585" t="str">
            <v>[MtonCO2e/y]</v>
          </cell>
        </row>
        <row r="586">
          <cell r="A586" t="str">
            <v>neE02_07</v>
          </cell>
          <cell r="B586" t="str">
            <v>Landbouw</v>
          </cell>
          <cell r="C586" t="str">
            <v>Emission</v>
          </cell>
          <cell r="D586" t="str">
            <v>Agriculture</v>
          </cell>
          <cell r="E586" t="str">
            <v>CH4</v>
          </cell>
          <cell r="F586" t="str">
            <v>Emitted neGHG - Agriculture - CH4</v>
          </cell>
          <cell r="G586" t="str">
            <v>Emitted neGHG - Agriculture - CH4</v>
          </cell>
          <cell r="H586" t="str">
            <v>[MtonCO2e/y]</v>
          </cell>
        </row>
        <row r="587">
          <cell r="A587" t="str">
            <v>neE02_08</v>
          </cell>
          <cell r="B587" t="str">
            <v>Landbouw</v>
          </cell>
          <cell r="C587" t="str">
            <v>Emission</v>
          </cell>
          <cell r="D587" t="str">
            <v>Agriculture</v>
          </cell>
          <cell r="E587" t="str">
            <v>CH4</v>
          </cell>
          <cell r="F587" t="str">
            <v>Emitted neGHG - Agriculture - CH4</v>
          </cell>
          <cell r="G587" t="str">
            <v>MACC Component 1 - neGHG CH4 Enteric Fermentation</v>
          </cell>
          <cell r="H587" t="str">
            <v>[MtonCO2e/y]</v>
          </cell>
        </row>
        <row r="588">
          <cell r="A588" t="str">
            <v>neE02_09</v>
          </cell>
          <cell r="B588" t="str">
            <v>Landbouw</v>
          </cell>
          <cell r="C588" t="str">
            <v>Emission</v>
          </cell>
          <cell r="D588" t="str">
            <v>Agriculture</v>
          </cell>
          <cell r="E588" t="str">
            <v>CH4</v>
          </cell>
          <cell r="F588" t="str">
            <v>Emitted neGHG - Agriculture - CH4</v>
          </cell>
          <cell r="G588" t="str">
            <v>MACC Component 2 - neGHG CH4 Enteric Fermentation</v>
          </cell>
          <cell r="H588" t="str">
            <v>[MtonCO2e/y]</v>
          </cell>
        </row>
        <row r="589">
          <cell r="A589" t="str">
            <v>neE02_10</v>
          </cell>
          <cell r="B589" t="str">
            <v>Landbouw</v>
          </cell>
          <cell r="C589" t="str">
            <v>Emission</v>
          </cell>
          <cell r="D589" t="str">
            <v>Agriculture</v>
          </cell>
          <cell r="E589" t="str">
            <v>CH4</v>
          </cell>
          <cell r="F589" t="str">
            <v>Emitted neGHG - Agriculture - CH4</v>
          </cell>
          <cell r="G589" t="str">
            <v>MACC Component 3 - neGHG CH4 Enteric Fermentation</v>
          </cell>
          <cell r="H589" t="str">
            <v>[MtonCO2e/y]</v>
          </cell>
        </row>
        <row r="590">
          <cell r="A590" t="str">
            <v>neE02_11</v>
          </cell>
          <cell r="B590" t="str">
            <v>Landbouw</v>
          </cell>
          <cell r="C590" t="str">
            <v>Emission</v>
          </cell>
          <cell r="D590" t="str">
            <v>Agriculture</v>
          </cell>
          <cell r="E590" t="str">
            <v>CH4</v>
          </cell>
          <cell r="F590" t="str">
            <v>Emitted neGHG - Agriculture - CH4</v>
          </cell>
          <cell r="G590" t="str">
            <v>MACC Component 1 - neGHG CH4 Manure Management</v>
          </cell>
          <cell r="H590" t="str">
            <v>[MtonCO2e/y]</v>
          </cell>
        </row>
        <row r="591">
          <cell r="A591" t="str">
            <v>neE02_12</v>
          </cell>
          <cell r="B591" t="str">
            <v>Landbouw</v>
          </cell>
          <cell r="C591" t="str">
            <v>Emission</v>
          </cell>
          <cell r="D591" t="str">
            <v>Agriculture</v>
          </cell>
          <cell r="E591" t="str">
            <v>CH4</v>
          </cell>
          <cell r="F591" t="str">
            <v>Emitted neGHG - Agriculture - CH4</v>
          </cell>
          <cell r="G591" t="str">
            <v>MACC Component 2 - neGHG CH4 Manure Management</v>
          </cell>
          <cell r="H591" t="str">
            <v>[MtonCO2e/y]</v>
          </cell>
        </row>
        <row r="592">
          <cell r="A592" t="str">
            <v>neE02_13</v>
          </cell>
          <cell r="B592" t="str">
            <v>Landbouw</v>
          </cell>
          <cell r="C592" t="str">
            <v>Emission</v>
          </cell>
          <cell r="D592" t="str">
            <v>Agriculture</v>
          </cell>
          <cell r="E592" t="str">
            <v>CH4</v>
          </cell>
          <cell r="F592" t="str">
            <v>Emitted neGHG - Agriculture - CH4</v>
          </cell>
          <cell r="G592" t="str">
            <v>MACC Component 1 - neGHG CH4 Other</v>
          </cell>
          <cell r="H592" t="str">
            <v>[MtonCO2e/y]</v>
          </cell>
        </row>
        <row r="593">
          <cell r="A593" t="str">
            <v>neE02_14</v>
          </cell>
          <cell r="B593" t="str">
            <v>Landbouw</v>
          </cell>
          <cell r="C593" t="str">
            <v>Emission</v>
          </cell>
          <cell r="D593" t="str">
            <v>Agriculture</v>
          </cell>
          <cell r="E593" t="str">
            <v>N2O</v>
          </cell>
          <cell r="F593" t="str">
            <v>Emitted neGHG - Agriculture - N2O</v>
          </cell>
          <cell r="G593" t="str">
            <v>Emitted neGHG - Agriculture - N2O</v>
          </cell>
          <cell r="H593" t="str">
            <v>[MtonCO2e/y]</v>
          </cell>
        </row>
        <row r="594">
          <cell r="A594" t="str">
            <v>neE02_15</v>
          </cell>
          <cell r="B594" t="str">
            <v>Landbouw</v>
          </cell>
          <cell r="C594" t="str">
            <v>Emission</v>
          </cell>
          <cell r="D594" t="str">
            <v>Agriculture</v>
          </cell>
          <cell r="E594" t="str">
            <v>N2O</v>
          </cell>
          <cell r="F594" t="str">
            <v>Emitted neGHG - Agriculture - N2O</v>
          </cell>
          <cell r="G594" t="str">
            <v>MACC Component 1 - neGHG N2O Fertilizer</v>
          </cell>
          <cell r="H594" t="str">
            <v>[MtonCO2e/y]</v>
          </cell>
        </row>
        <row r="595">
          <cell r="A595" t="str">
            <v>neE02_16</v>
          </cell>
          <cell r="B595" t="str">
            <v>Landbouw</v>
          </cell>
          <cell r="C595" t="str">
            <v>Emission</v>
          </cell>
          <cell r="D595" t="str">
            <v>Agriculture</v>
          </cell>
          <cell r="E595" t="str">
            <v>N2O</v>
          </cell>
          <cell r="F595" t="str">
            <v>Emitted neGHG - Agriculture - N2O</v>
          </cell>
          <cell r="G595" t="str">
            <v>MACC Component 2 - neGHG N2O Fertilizer</v>
          </cell>
          <cell r="H595" t="str">
            <v>[MtonCO2e/y]</v>
          </cell>
        </row>
        <row r="596">
          <cell r="A596" t="str">
            <v>neE02_17</v>
          </cell>
          <cell r="B596" t="str">
            <v>Landbouw</v>
          </cell>
          <cell r="C596" t="str">
            <v>Emission</v>
          </cell>
          <cell r="D596" t="str">
            <v>Agriculture</v>
          </cell>
          <cell r="E596" t="str">
            <v>N2O</v>
          </cell>
          <cell r="F596" t="str">
            <v>Emitted neGHG - Agriculture - N2O</v>
          </cell>
          <cell r="G596" t="str">
            <v>MACC Component 3 - neGHG N2O Fertilizer</v>
          </cell>
          <cell r="H596" t="str">
            <v>[MtonCO2e/y]</v>
          </cell>
        </row>
        <row r="597">
          <cell r="A597" t="str">
            <v>neE02_18</v>
          </cell>
          <cell r="B597" t="str">
            <v>Landbouw</v>
          </cell>
          <cell r="C597" t="str">
            <v>Emission</v>
          </cell>
          <cell r="D597" t="str">
            <v>Agriculture</v>
          </cell>
          <cell r="E597" t="str">
            <v>N2O</v>
          </cell>
          <cell r="F597" t="str">
            <v>Emitted neGHG - Agriculture - N2O</v>
          </cell>
          <cell r="G597" t="str">
            <v>MACC Component 1 - neGHG N2O Manure Management</v>
          </cell>
          <cell r="H597" t="str">
            <v>[MtonCO2e/y]</v>
          </cell>
        </row>
        <row r="598">
          <cell r="A598" t="str">
            <v>neE02_19</v>
          </cell>
          <cell r="B598" t="str">
            <v>Landbouw</v>
          </cell>
          <cell r="C598" t="str">
            <v>Emission</v>
          </cell>
          <cell r="D598" t="str">
            <v>Agriculture</v>
          </cell>
          <cell r="E598" t="str">
            <v>N2O</v>
          </cell>
          <cell r="F598" t="str">
            <v>Emitted neGHG - Agriculture - N2O</v>
          </cell>
          <cell r="G598" t="str">
            <v>MACC Component 2 - neGHG N2O Manure Management</v>
          </cell>
          <cell r="H598" t="str">
            <v>[MtonCO2e/y]</v>
          </cell>
        </row>
        <row r="599">
          <cell r="A599" t="str">
            <v>neE02_20</v>
          </cell>
          <cell r="B599" t="str">
            <v>Landbouw</v>
          </cell>
          <cell r="C599" t="str">
            <v>Emission</v>
          </cell>
          <cell r="D599" t="str">
            <v>Agriculture</v>
          </cell>
          <cell r="E599" t="str">
            <v>N2O</v>
          </cell>
          <cell r="F599" t="str">
            <v>Emitted neGHG - Agriculture - N2O</v>
          </cell>
          <cell r="G599" t="str">
            <v>MACC Component 3 - neGHG N2O Manure Management</v>
          </cell>
          <cell r="H599" t="str">
            <v>[MtonCO2e/y]</v>
          </cell>
        </row>
        <row r="600">
          <cell r="A600" t="str">
            <v>neE02_21</v>
          </cell>
          <cell r="B600" t="str">
            <v>Landbouw</v>
          </cell>
          <cell r="C600" t="str">
            <v>Emission</v>
          </cell>
          <cell r="D600" t="str">
            <v>Agriculture</v>
          </cell>
          <cell r="E600" t="str">
            <v>N2O</v>
          </cell>
          <cell r="F600" t="str">
            <v>Emitted neGHG - Agriculture - N2O</v>
          </cell>
          <cell r="G600" t="str">
            <v>MACC Component 1 - neGHG N2O Other</v>
          </cell>
          <cell r="H600" t="str">
            <v>[MtonCO2e/y]</v>
          </cell>
        </row>
        <row r="601">
          <cell r="A601" t="str">
            <v>neE02_22</v>
          </cell>
          <cell r="B601" t="str">
            <v>Industrie</v>
          </cell>
          <cell r="C601" t="str">
            <v>Emission</v>
          </cell>
          <cell r="D601" t="str">
            <v>Industry</v>
          </cell>
          <cell r="E601" t="str">
            <v>CO2</v>
          </cell>
          <cell r="F601" t="str">
            <v>Emitted neGHG - Industry - CO2</v>
          </cell>
          <cell r="G601" t="str">
            <v>Emitted neGHG - Industry - CO2</v>
          </cell>
          <cell r="H601" t="str">
            <v>[MtonCO2e/y]</v>
          </cell>
        </row>
        <row r="602">
          <cell r="A602" t="str">
            <v>neE02_23</v>
          </cell>
          <cell r="B602" t="str">
            <v>Industrie</v>
          </cell>
          <cell r="C602" t="str">
            <v>Emission</v>
          </cell>
          <cell r="D602" t="str">
            <v>Industry</v>
          </cell>
          <cell r="E602" t="str">
            <v>CO2</v>
          </cell>
          <cell r="F602" t="str">
            <v>Emitted neGHG - Industry - CO2</v>
          </cell>
          <cell r="G602" t="str">
            <v>MACC Component 1 - neGHG CO2 Other</v>
          </cell>
          <cell r="H602" t="str">
            <v>[MtonCO2e/y]</v>
          </cell>
        </row>
        <row r="603">
          <cell r="A603" t="str">
            <v>neE02_24</v>
          </cell>
          <cell r="B603" t="str">
            <v>Industrie</v>
          </cell>
          <cell r="C603" t="str">
            <v>Emission</v>
          </cell>
          <cell r="D603" t="str">
            <v>Industry</v>
          </cell>
          <cell r="E603" t="str">
            <v>CH4</v>
          </cell>
          <cell r="F603" t="str">
            <v>Emitted neGHG - Industry - CH4</v>
          </cell>
          <cell r="G603" t="str">
            <v>Emitted neGHG - Industry - CH4</v>
          </cell>
          <cell r="H603" t="str">
            <v>[MtonCO2e/y]</v>
          </cell>
        </row>
        <row r="604">
          <cell r="A604" t="str">
            <v>neE02_25</v>
          </cell>
          <cell r="B604" t="str">
            <v>Industrie</v>
          </cell>
          <cell r="C604" t="str">
            <v>Emission</v>
          </cell>
          <cell r="D604" t="str">
            <v>Industry</v>
          </cell>
          <cell r="E604" t="str">
            <v>CH4</v>
          </cell>
          <cell r="F604" t="str">
            <v>Emitted neGHG - Industry - CH4</v>
          </cell>
          <cell r="G604" t="str">
            <v>MACC Component 1 - neGHG CH4 Other</v>
          </cell>
          <cell r="H604" t="str">
            <v>[MtonCO2e/y]</v>
          </cell>
        </row>
        <row r="605">
          <cell r="A605" t="str">
            <v>neE02_26</v>
          </cell>
          <cell r="B605" t="str">
            <v>Industrie</v>
          </cell>
          <cell r="C605" t="str">
            <v>Emission</v>
          </cell>
          <cell r="D605" t="str">
            <v>Industry</v>
          </cell>
          <cell r="E605" t="str">
            <v>N2O</v>
          </cell>
          <cell r="F605" t="str">
            <v>Emitted neGHG - Industry - N2O</v>
          </cell>
          <cell r="G605" t="str">
            <v>Emitted neGHG - Industry - N2O</v>
          </cell>
          <cell r="H605" t="str">
            <v>[MtonCO2e/y]</v>
          </cell>
        </row>
        <row r="606">
          <cell r="A606" t="str">
            <v>neE02_27</v>
          </cell>
          <cell r="B606" t="str">
            <v>Industrie</v>
          </cell>
          <cell r="C606" t="str">
            <v>Emission</v>
          </cell>
          <cell r="D606" t="str">
            <v>Industry</v>
          </cell>
          <cell r="E606" t="str">
            <v>N2O</v>
          </cell>
          <cell r="F606" t="str">
            <v>Emitted neGHG - Industry - N2O</v>
          </cell>
          <cell r="G606" t="str">
            <v>MACC Component 1 - neGHG N2O Other</v>
          </cell>
          <cell r="H606" t="str">
            <v>[MtonCO2e/y]</v>
          </cell>
        </row>
        <row r="607">
          <cell r="A607" t="str">
            <v>neE02_28</v>
          </cell>
          <cell r="B607" t="str">
            <v>Industrie</v>
          </cell>
          <cell r="C607" t="str">
            <v>Emission</v>
          </cell>
          <cell r="D607" t="str">
            <v>Industry</v>
          </cell>
          <cell r="E607" t="str">
            <v>F-gas</v>
          </cell>
          <cell r="F607" t="str">
            <v>Emitted neGHG - Industry - F-gas</v>
          </cell>
          <cell r="G607" t="str">
            <v>Emitted neGHG - Industry - F-gas</v>
          </cell>
          <cell r="H607" t="str">
            <v>[MtonCO2e/y]</v>
          </cell>
        </row>
        <row r="608">
          <cell r="A608" t="str">
            <v>neE02_29</v>
          </cell>
          <cell r="B608" t="str">
            <v>Industrie</v>
          </cell>
          <cell r="C608" t="str">
            <v>Emission</v>
          </cell>
          <cell r="D608" t="str">
            <v>Industry</v>
          </cell>
          <cell r="E608" t="str">
            <v>F-gas</v>
          </cell>
          <cell r="F608" t="str">
            <v>Emitted neGHG - Industry - F-gas</v>
          </cell>
          <cell r="G608" t="str">
            <v>MACC Component 1 - neGHG F-gas Refrigerator</v>
          </cell>
          <cell r="H608" t="str">
            <v>[MtonCO2e/y]</v>
          </cell>
        </row>
        <row r="609">
          <cell r="A609" t="str">
            <v>neE02_30</v>
          </cell>
          <cell r="B609" t="str">
            <v>Industrie</v>
          </cell>
          <cell r="C609" t="str">
            <v>Emission</v>
          </cell>
          <cell r="D609" t="str">
            <v>Industry</v>
          </cell>
          <cell r="E609" t="str">
            <v>F-gas</v>
          </cell>
          <cell r="F609" t="str">
            <v>Emitted neGHG - Industry - F-gas</v>
          </cell>
          <cell r="G609" t="str">
            <v>MACC Component 2 - neGHG F-gas Refrigerator</v>
          </cell>
          <cell r="H609" t="str">
            <v>[MtonCO2e/y]</v>
          </cell>
        </row>
        <row r="610">
          <cell r="A610" t="str">
            <v>neE02_31</v>
          </cell>
          <cell r="B610" t="str">
            <v>Industrie</v>
          </cell>
          <cell r="C610" t="str">
            <v>Emission</v>
          </cell>
          <cell r="D610" t="str">
            <v>Industry</v>
          </cell>
          <cell r="E610" t="str">
            <v>F-gas</v>
          </cell>
          <cell r="F610" t="str">
            <v>Emitted neGHG - Industry - F-gas</v>
          </cell>
          <cell r="G610" t="str">
            <v>MACC Component 1 - neGHG F-gas Other</v>
          </cell>
          <cell r="H610" t="str">
            <v>[MtonCO2e/y]</v>
          </cell>
        </row>
        <row r="611">
          <cell r="A611" t="str">
            <v>neE02_32</v>
          </cell>
          <cell r="B611" t="str">
            <v>Mobiliteit</v>
          </cell>
          <cell r="C611" t="str">
            <v>Emission</v>
          </cell>
          <cell r="D611" t="str">
            <v>Transport</v>
          </cell>
          <cell r="E611" t="str">
            <v>CH4</v>
          </cell>
          <cell r="F611" t="str">
            <v>Emitted neGHG - Transport - CH4</v>
          </cell>
          <cell r="G611" t="str">
            <v>Emitted neGHG - Transport - CH4</v>
          </cell>
          <cell r="H611" t="str">
            <v>[MtonCO2e/y]</v>
          </cell>
        </row>
        <row r="612">
          <cell r="A612" t="str">
            <v>neE02_33</v>
          </cell>
          <cell r="B612" t="str">
            <v>Mobiliteit</v>
          </cell>
          <cell r="C612" t="str">
            <v>Emission</v>
          </cell>
          <cell r="D612" t="str">
            <v>Transport</v>
          </cell>
          <cell r="E612" t="str">
            <v>CH4</v>
          </cell>
          <cell r="F612" t="str">
            <v>Emitted neGHG - Transport - CH4</v>
          </cell>
          <cell r="G612" t="str">
            <v>MACC Component 1 - neGHG CH4 Other</v>
          </cell>
          <cell r="H612" t="str">
            <v>[MtonCO2e/y]</v>
          </cell>
        </row>
        <row r="613">
          <cell r="A613" t="str">
            <v>neE02_34</v>
          </cell>
          <cell r="B613" t="str">
            <v>Mobiliteit</v>
          </cell>
          <cell r="C613" t="str">
            <v>Emission</v>
          </cell>
          <cell r="D613" t="str">
            <v>Transport</v>
          </cell>
          <cell r="E613" t="str">
            <v>N2O</v>
          </cell>
          <cell r="F613" t="str">
            <v>Emitted neGHG - Transport - N2O</v>
          </cell>
          <cell r="G613" t="str">
            <v>Emitted neGHG - Transport - N2O</v>
          </cell>
          <cell r="H613" t="str">
            <v>[MtonCO2e/y]</v>
          </cell>
        </row>
        <row r="614">
          <cell r="A614" t="str">
            <v>neE02_35</v>
          </cell>
          <cell r="B614" t="str">
            <v>Mobiliteit</v>
          </cell>
          <cell r="C614" t="str">
            <v>Emission</v>
          </cell>
          <cell r="D614" t="str">
            <v>Transport</v>
          </cell>
          <cell r="E614" t="str">
            <v>N2O</v>
          </cell>
          <cell r="F614" t="str">
            <v>Emitted neGHG - Transport - N2O</v>
          </cell>
          <cell r="G614" t="str">
            <v>MACC Component 1 - neGHG N2O Other</v>
          </cell>
          <cell r="H614" t="str">
            <v>[MtonCO2e/y]</v>
          </cell>
        </row>
        <row r="615">
          <cell r="A615" t="str">
            <v>neE02_36</v>
          </cell>
          <cell r="B615" t="str">
            <v>Mobiliteit</v>
          </cell>
          <cell r="C615" t="str">
            <v>Emission</v>
          </cell>
          <cell r="D615" t="str">
            <v>Transport</v>
          </cell>
          <cell r="E615" t="str">
            <v>F-gas</v>
          </cell>
          <cell r="F615" t="str">
            <v>Emitted neGHG - Transport - F-gas</v>
          </cell>
          <cell r="G615" t="str">
            <v>Emitted neGHG - Transport - F-gas</v>
          </cell>
          <cell r="H615" t="str">
            <v>[MtonCO2e/y]</v>
          </cell>
        </row>
        <row r="616">
          <cell r="A616" t="str">
            <v>neE02_37</v>
          </cell>
          <cell r="B616" t="str">
            <v>Mobiliteit</v>
          </cell>
          <cell r="C616" t="str">
            <v>Emission</v>
          </cell>
          <cell r="D616" t="str">
            <v>Transport</v>
          </cell>
          <cell r="E616" t="str">
            <v>F-gas</v>
          </cell>
          <cell r="F616" t="str">
            <v>Emitted neGHG - Transport - F-gas</v>
          </cell>
          <cell r="G616" t="str">
            <v>MACC Component 1 - neGHG F-gas Other</v>
          </cell>
          <cell r="H616" t="str">
            <v>[MtonCO2e/y]</v>
          </cell>
        </row>
        <row r="617">
          <cell r="A617" t="str">
            <v>neE02_38</v>
          </cell>
          <cell r="B617" t="str">
            <v>Landgebruik</v>
          </cell>
          <cell r="C617" t="str">
            <v>Emission</v>
          </cell>
          <cell r="D617" t="str">
            <v>LULUCF</v>
          </cell>
          <cell r="E617" t="str">
            <v>CO2</v>
          </cell>
          <cell r="F617" t="str">
            <v>Emitted neGHG - LULUCF - CO2</v>
          </cell>
          <cell r="G617" t="str">
            <v>Emitted neGHG - LULUCF - CO2</v>
          </cell>
          <cell r="H617" t="str">
            <v>[MtonCO2e/y]</v>
          </cell>
        </row>
        <row r="618">
          <cell r="A618" t="str">
            <v>neE02_39</v>
          </cell>
          <cell r="B618" t="str">
            <v>Landgebruik</v>
          </cell>
          <cell r="C618" t="str">
            <v>Emission</v>
          </cell>
          <cell r="D618" t="str">
            <v>LULUCF</v>
          </cell>
          <cell r="E618" t="str">
            <v>CO2</v>
          </cell>
          <cell r="F618" t="str">
            <v>Emitted neGHG - LULUCF - CO2</v>
          </cell>
          <cell r="G618" t="str">
            <v>MACC Component 1 - neGHG CO2 Other</v>
          </cell>
          <cell r="H618" t="str">
            <v>[MtonCO2e/y]</v>
          </cell>
        </row>
        <row r="619">
          <cell r="A619" t="str">
            <v>Emi01_01</v>
          </cell>
          <cell r="B619" t="str">
            <v>Industrie</v>
          </cell>
          <cell r="C619" t="str">
            <v>Emission</v>
          </cell>
          <cell r="D619" t="str">
            <v>Industry</v>
          </cell>
          <cell r="E619" t="str">
            <v>CCUS Storage</v>
          </cell>
          <cell r="F619" t="str">
            <v>CO2 CCUS Network</v>
          </cell>
          <cell r="G619" t="str">
            <v>CO2 Storage</v>
          </cell>
          <cell r="H619" t="str">
            <v>[Mton_CO2/y]</v>
          </cell>
        </row>
        <row r="620">
          <cell r="A620" t="str">
            <v>Emi01_02</v>
          </cell>
          <cell r="B620" t="str">
            <v>Industrie</v>
          </cell>
          <cell r="C620" t="str">
            <v>Emission</v>
          </cell>
          <cell r="D620" t="str">
            <v>Industry</v>
          </cell>
          <cell r="E620" t="str">
            <v>CCUS</v>
          </cell>
          <cell r="F620" t="str">
            <v>CO2 CCUS Network</v>
          </cell>
          <cell r="G620" t="str">
            <v>CO2 from Direct Air Capture under ETS scheme</v>
          </cell>
          <cell r="H620" t="str">
            <v>[Mton_CO2/y]</v>
          </cell>
        </row>
        <row r="621">
          <cell r="A621" t="str">
            <v>Emi01_03</v>
          </cell>
          <cell r="B621" t="str">
            <v>Industrie</v>
          </cell>
          <cell r="C621" t="str">
            <v>Emission</v>
          </cell>
          <cell r="D621" t="str">
            <v>Industry</v>
          </cell>
          <cell r="E621" t="str">
            <v>CCUS</v>
          </cell>
          <cell r="F621" t="str">
            <v>CO2 CCUS Network</v>
          </cell>
          <cell r="G621" t="str">
            <v>CO2 from Direct Air Capture outside ETS scheme</v>
          </cell>
          <cell r="H621" t="str">
            <v>[Mton_CO2/y]</v>
          </cell>
        </row>
        <row r="622">
          <cell r="A622" t="str">
            <v>Emi01_04</v>
          </cell>
          <cell r="B622" t="str">
            <v>Industrie</v>
          </cell>
          <cell r="C622" t="str">
            <v>Emission</v>
          </cell>
          <cell r="D622" t="str">
            <v>Industry</v>
          </cell>
          <cell r="E622" t="str">
            <v>CCUS</v>
          </cell>
          <cell r="F622" t="str">
            <v>CO2 CCUS Network</v>
          </cell>
          <cell r="G622" t="str">
            <v>Small scale storage buffer - CCUS Network</v>
          </cell>
          <cell r="H622" t="str">
            <v>[kton_CO2/d]</v>
          </cell>
        </row>
        <row r="623">
          <cell r="A623" t="str">
            <v>Emi02_01</v>
          </cell>
          <cell r="B623"/>
          <cell r="C623" t="str">
            <v>Emission</v>
          </cell>
          <cell r="D623" t="str">
            <v>Emission</v>
          </cell>
          <cell r="E623" t="str">
            <v>National ETS</v>
          </cell>
          <cell r="F623" t="str">
            <v>CO2 Air ETS</v>
          </cell>
          <cell r="G623" t="str">
            <v>CO2 ETS quota</v>
          </cell>
          <cell r="H623" t="str">
            <v>[Mton_CO2/y]</v>
          </cell>
        </row>
        <row r="624">
          <cell r="A624" t="str">
            <v>Emi03_01</v>
          </cell>
          <cell r="B624"/>
          <cell r="C624" t="str">
            <v>Emission</v>
          </cell>
          <cell r="D624" t="str">
            <v>Emission</v>
          </cell>
          <cell r="E624" t="str">
            <v>National ETS</v>
          </cell>
          <cell r="F624" t="str">
            <v>CO2 Air ETS DE</v>
          </cell>
          <cell r="G624" t="str">
            <v>CO2 ETS quota DE</v>
          </cell>
          <cell r="H624" t="str">
            <v>[Mton_CO2/y]</v>
          </cell>
        </row>
        <row r="625">
          <cell r="A625" t="str">
            <v>Emi04_01</v>
          </cell>
          <cell r="B625"/>
          <cell r="C625" t="str">
            <v>Emission</v>
          </cell>
          <cell r="D625" t="str">
            <v>Emission</v>
          </cell>
          <cell r="E625" t="str">
            <v>National ETS</v>
          </cell>
          <cell r="F625" t="str">
            <v>CO2 Air ETS DK</v>
          </cell>
          <cell r="G625" t="str">
            <v>CO2 ETS quota DK</v>
          </cell>
          <cell r="H625" t="str">
            <v>[Mton_CO2/y]</v>
          </cell>
        </row>
        <row r="626">
          <cell r="A626" t="str">
            <v>Emi05_01</v>
          </cell>
          <cell r="B626"/>
          <cell r="C626" t="str">
            <v>Emission</v>
          </cell>
          <cell r="D626" t="str">
            <v>Emission</v>
          </cell>
          <cell r="E626" t="str">
            <v>National ETS</v>
          </cell>
          <cell r="F626" t="str">
            <v>CO2 Air ETS GB</v>
          </cell>
          <cell r="G626" t="str">
            <v>CO2 ETS quota GB</v>
          </cell>
          <cell r="H626" t="str">
            <v>[Mton_CO2/y]</v>
          </cell>
        </row>
        <row r="627">
          <cell r="A627" t="str">
            <v>Emi06_01</v>
          </cell>
          <cell r="B627"/>
          <cell r="C627" t="str">
            <v>Emission</v>
          </cell>
          <cell r="D627" t="str">
            <v>Emission</v>
          </cell>
          <cell r="E627" t="str">
            <v>National ETS</v>
          </cell>
          <cell r="F627" t="str">
            <v>CO2 Air ETS NO</v>
          </cell>
          <cell r="G627" t="str">
            <v>CO2 ETS quota NO</v>
          </cell>
          <cell r="H627" t="str">
            <v>[Mton_CO2/y]</v>
          </cell>
        </row>
        <row r="628">
          <cell r="A628" t="str">
            <v>Emi02_02</v>
          </cell>
          <cell r="B628"/>
          <cell r="C628" t="str">
            <v>Emission</v>
          </cell>
          <cell r="D628" t="str">
            <v>Emission</v>
          </cell>
          <cell r="E628" t="str">
            <v>National nETS</v>
          </cell>
          <cell r="F628" t="str">
            <v>CO2 Air n-ETS</v>
          </cell>
          <cell r="G628" t="str">
            <v>CO2 Emission non-ETS</v>
          </cell>
          <cell r="H628" t="str">
            <v>[Mton_CO2/y]</v>
          </cell>
        </row>
        <row r="629">
          <cell r="A629" t="str">
            <v>Emi02_03</v>
          </cell>
          <cell r="B629"/>
          <cell r="C629" t="str">
            <v>Emission</v>
          </cell>
          <cell r="D629" t="str">
            <v>Emission</v>
          </cell>
          <cell r="E629" t="str">
            <v>Bunker</v>
          </cell>
          <cell r="F629" t="str">
            <v>CO2 Air Int. Transport</v>
          </cell>
          <cell r="G629" t="str">
            <v>CO2 Emission Int. Transport</v>
          </cell>
          <cell r="H629" t="str">
            <v>[Mton_CO2/y]</v>
          </cell>
        </row>
        <row r="630">
          <cell r="A630" t="str">
            <v>Emi02_04</v>
          </cell>
          <cell r="B630"/>
          <cell r="C630" t="str">
            <v>Emission</v>
          </cell>
          <cell r="D630" t="str">
            <v>Emission</v>
          </cell>
          <cell r="E630" t="str">
            <v>Scope 3</v>
          </cell>
          <cell r="F630" t="str">
            <v>CO2 Air Feedstock end of lifetime</v>
          </cell>
          <cell r="G630" t="str">
            <v>CO2 Emission Feedstock</v>
          </cell>
          <cell r="H630" t="str">
            <v>[Mton_CO2/y]</v>
          </cell>
        </row>
      </sheetData>
      <sheetData sheetId="4">
        <row r="495">
          <cell r="DP495">
            <v>-1.6</v>
          </cell>
        </row>
        <row r="496">
          <cell r="DR496">
            <v>-1.7</v>
          </cell>
        </row>
      </sheetData>
      <sheetData sheetId="5"/>
      <sheetData sheetId="6"/>
      <sheetData sheetId="7">
        <row r="4">
          <cell r="C4" t="str">
            <v>IBM01_01</v>
          </cell>
          <cell r="E4">
            <v>9.8299999999999998E-2</v>
          </cell>
          <cell r="F4">
            <v>1</v>
          </cell>
          <cell r="H4">
            <v>-0.65</v>
          </cell>
          <cell r="I4">
            <v>1</v>
          </cell>
        </row>
        <row r="5">
          <cell r="C5" t="str">
            <v>IBM01_02</v>
          </cell>
          <cell r="E5">
            <v>9.8299999999999998E-2</v>
          </cell>
          <cell r="F5">
            <v>1</v>
          </cell>
          <cell r="H5">
            <v>-0.65</v>
          </cell>
          <cell r="I5">
            <v>1</v>
          </cell>
        </row>
        <row r="6">
          <cell r="C6" t="str">
            <v>IBM01_03</v>
          </cell>
          <cell r="E6">
            <v>9.8299999999999998E-2</v>
          </cell>
          <cell r="F6">
            <v>1</v>
          </cell>
          <cell r="H6">
            <v>-0.65</v>
          </cell>
          <cell r="I6">
            <v>1</v>
          </cell>
        </row>
        <row r="7">
          <cell r="C7" t="str">
            <v>IBM01_04</v>
          </cell>
          <cell r="E7">
            <v>9.8299999999999998E-2</v>
          </cell>
          <cell r="F7">
            <v>1</v>
          </cell>
          <cell r="H7">
            <v>-0.65</v>
          </cell>
          <cell r="I7">
            <v>1</v>
          </cell>
        </row>
        <row r="8">
          <cell r="C8" t="str">
            <v>IBM01_05</v>
          </cell>
          <cell r="E8">
            <v>9.8299999999999998E-2</v>
          </cell>
          <cell r="F8">
            <v>1</v>
          </cell>
          <cell r="H8">
            <v>-0.65</v>
          </cell>
          <cell r="I8">
            <v>1</v>
          </cell>
        </row>
        <row r="9">
          <cell r="C9" t="str">
            <v>IBM01_06</v>
          </cell>
          <cell r="E9">
            <v>0.1096</v>
          </cell>
          <cell r="F9">
            <v>0</v>
          </cell>
          <cell r="H9">
            <v>-0.7</v>
          </cell>
          <cell r="I9">
            <v>1</v>
          </cell>
        </row>
        <row r="10">
          <cell r="C10" t="str">
            <v>IBM01_07</v>
          </cell>
          <cell r="E10">
            <v>9.8299999999999998E-2</v>
          </cell>
          <cell r="F10">
            <v>1</v>
          </cell>
          <cell r="H10">
            <v>-0.65</v>
          </cell>
          <cell r="I10">
            <v>1</v>
          </cell>
        </row>
        <row r="11">
          <cell r="C11" t="str">
            <v>IBM01_08</v>
          </cell>
          <cell r="E11">
            <v>9.8299999999999998E-2</v>
          </cell>
          <cell r="F11">
            <v>1</v>
          </cell>
          <cell r="H11">
            <v>-0.65</v>
          </cell>
          <cell r="I11">
            <v>1</v>
          </cell>
        </row>
        <row r="12">
          <cell r="C12" t="str">
            <v>IBM01_09</v>
          </cell>
          <cell r="E12">
            <v>0.1096</v>
          </cell>
          <cell r="F12">
            <v>0</v>
          </cell>
          <cell r="H12">
            <v>-0.7</v>
          </cell>
          <cell r="I12">
            <v>1</v>
          </cell>
        </row>
        <row r="13">
          <cell r="C13" t="str">
            <v>IBM01_10</v>
          </cell>
          <cell r="E13">
            <v>0.1096</v>
          </cell>
          <cell r="F13">
            <v>0</v>
          </cell>
          <cell r="H13">
            <v>-0.7</v>
          </cell>
          <cell r="I13">
            <v>1</v>
          </cell>
        </row>
        <row r="14">
          <cell r="C14" t="str">
            <v>IBM01_11</v>
          </cell>
          <cell r="E14">
            <v>0.1096</v>
          </cell>
          <cell r="F14">
            <v>0</v>
          </cell>
          <cell r="H14">
            <v>-0.7</v>
          </cell>
          <cell r="I14">
            <v>1</v>
          </cell>
        </row>
        <row r="15">
          <cell r="C15" t="str">
            <v>IBM01_12</v>
          </cell>
          <cell r="E15">
            <v>9.8299999999999998E-2</v>
          </cell>
          <cell r="F15">
            <v>1</v>
          </cell>
          <cell r="H15">
            <v>-0.72</v>
          </cell>
          <cell r="I15">
            <v>1</v>
          </cell>
        </row>
        <row r="16">
          <cell r="C16" t="str">
            <v>IBM01_13</v>
          </cell>
          <cell r="E16">
            <v>9.8299999999999998E-2</v>
          </cell>
          <cell r="F16">
            <v>1</v>
          </cell>
          <cell r="H16">
            <v>-0.72</v>
          </cell>
          <cell r="I16">
            <v>1</v>
          </cell>
        </row>
        <row r="17">
          <cell r="C17" t="str">
            <v>IBM01_15</v>
          </cell>
          <cell r="E17">
            <v>9.8299999999999998E-2</v>
          </cell>
          <cell r="F17">
            <v>1</v>
          </cell>
          <cell r="H17">
            <v>-0.72</v>
          </cell>
          <cell r="I17">
            <v>1</v>
          </cell>
        </row>
        <row r="18">
          <cell r="C18" t="str">
            <v>IBM01_16</v>
          </cell>
          <cell r="E18">
            <v>9.8299999999999998E-2</v>
          </cell>
          <cell r="F18">
            <v>1</v>
          </cell>
          <cell r="H18">
            <v>-0.72</v>
          </cell>
          <cell r="I18">
            <v>1</v>
          </cell>
        </row>
        <row r="19">
          <cell r="C19" t="str">
            <v>IBM01_17</v>
          </cell>
          <cell r="E19">
            <v>0.1096</v>
          </cell>
          <cell r="F19">
            <v>0</v>
          </cell>
          <cell r="H19">
            <v>-7.35</v>
          </cell>
          <cell r="I19">
            <v>1</v>
          </cell>
        </row>
        <row r="20">
          <cell r="C20" t="str">
            <v>ICH01_01</v>
          </cell>
          <cell r="E20">
            <v>6.3100000000000003E-2</v>
          </cell>
          <cell r="F20">
            <v>1</v>
          </cell>
          <cell r="H20">
            <v>-27.222872749810996</v>
          </cell>
          <cell r="I20">
            <v>1</v>
          </cell>
        </row>
        <row r="21">
          <cell r="C21" t="str">
            <v>ICH01_01</v>
          </cell>
          <cell r="E21">
            <v>7.0999999999999994E-2</v>
          </cell>
          <cell r="F21">
            <v>1</v>
          </cell>
          <cell r="H21">
            <v>-99.286257529009234</v>
          </cell>
          <cell r="I21">
            <v>1</v>
          </cell>
        </row>
        <row r="22">
          <cell r="C22" t="str">
            <v>ICH01_01</v>
          </cell>
          <cell r="E22">
            <v>7.1999999999999995E-2</v>
          </cell>
          <cell r="F22">
            <v>1</v>
          </cell>
          <cell r="H22">
            <v>-0.48267504875551415</v>
          </cell>
          <cell r="I22">
            <v>1</v>
          </cell>
        </row>
        <row r="23">
          <cell r="C23" t="str">
            <v>ICH01_01</v>
          </cell>
          <cell r="E23">
            <v>7.2999999999999995E-2</v>
          </cell>
          <cell r="F23">
            <v>1</v>
          </cell>
          <cell r="H23">
            <v>-4.8267504875551419E-2</v>
          </cell>
          <cell r="I23">
            <v>1</v>
          </cell>
        </row>
        <row r="24">
          <cell r="C24" t="str">
            <v>ICH01_01</v>
          </cell>
          <cell r="E24">
            <v>8.1000000000000003E-2</v>
          </cell>
          <cell r="F24">
            <v>1</v>
          </cell>
          <cell r="H24">
            <v>-0.43440754387996272</v>
          </cell>
          <cell r="I24">
            <v>1</v>
          </cell>
        </row>
        <row r="25">
          <cell r="C25" t="str">
            <v>ICH01_01</v>
          </cell>
          <cell r="E25">
            <v>7.3300000000000004E-2</v>
          </cell>
          <cell r="F25">
            <v>1</v>
          </cell>
          <cell r="H25">
            <v>-41.82073170731708</v>
          </cell>
          <cell r="I25">
            <v>1</v>
          </cell>
        </row>
        <row r="26">
          <cell r="C26" t="str">
            <v>ICH01_02</v>
          </cell>
          <cell r="E26">
            <v>6.3100000000000003E-2</v>
          </cell>
          <cell r="F26">
            <v>1</v>
          </cell>
          <cell r="H26">
            <v>-27.222872749810996</v>
          </cell>
          <cell r="I26">
            <v>1</v>
          </cell>
        </row>
        <row r="27">
          <cell r="C27" t="str">
            <v>ICH01_02</v>
          </cell>
          <cell r="E27">
            <v>7.0999999999999994E-2</v>
          </cell>
          <cell r="F27">
            <v>1</v>
          </cell>
          <cell r="H27">
            <v>-99.286257529009234</v>
          </cell>
          <cell r="I27">
            <v>1</v>
          </cell>
        </row>
        <row r="28">
          <cell r="C28" t="str">
            <v>ICH01_02</v>
          </cell>
          <cell r="E28">
            <v>7.1999999999999995E-2</v>
          </cell>
          <cell r="F28">
            <v>1</v>
          </cell>
          <cell r="H28">
            <v>-0.48267504875551415</v>
          </cell>
          <cell r="I28">
            <v>1</v>
          </cell>
        </row>
        <row r="29">
          <cell r="C29" t="str">
            <v>ICH01_02</v>
          </cell>
          <cell r="E29">
            <v>7.2999999999999995E-2</v>
          </cell>
          <cell r="F29">
            <v>1</v>
          </cell>
          <cell r="H29">
            <v>-4.8267504875551419E-2</v>
          </cell>
          <cell r="I29">
            <v>1</v>
          </cell>
        </row>
        <row r="30">
          <cell r="C30" t="str">
            <v>ICH01_02</v>
          </cell>
          <cell r="E30">
            <v>8.1000000000000003E-2</v>
          </cell>
          <cell r="F30">
            <v>1</v>
          </cell>
          <cell r="H30">
            <v>-0.43440754387996272</v>
          </cell>
          <cell r="I30">
            <v>1</v>
          </cell>
        </row>
        <row r="31">
          <cell r="C31" t="str">
            <v>ICH01_02</v>
          </cell>
          <cell r="E31">
            <v>7.3300000000000004E-2</v>
          </cell>
          <cell r="F31">
            <v>1</v>
          </cell>
          <cell r="H31">
            <v>-41.82073170731708</v>
          </cell>
          <cell r="I31">
            <v>1</v>
          </cell>
        </row>
        <row r="32">
          <cell r="C32" t="str">
            <v>ICH01_03</v>
          </cell>
          <cell r="E32">
            <v>7.0999999999999994E-2</v>
          </cell>
          <cell r="F32">
            <v>0</v>
          </cell>
          <cell r="H32">
            <v>-171.97139941379865</v>
          </cell>
          <cell r="I32">
            <v>1</v>
          </cell>
        </row>
        <row r="33">
          <cell r="C33" t="str">
            <v>ICH01_03</v>
          </cell>
          <cell r="E33">
            <v>7.1999999999999995E-2</v>
          </cell>
          <cell r="F33">
            <v>0</v>
          </cell>
          <cell r="H33">
            <v>-0.48267504875551415</v>
          </cell>
          <cell r="I33">
            <v>1</v>
          </cell>
        </row>
        <row r="34">
          <cell r="C34" t="str">
            <v>ICH01_03</v>
          </cell>
          <cell r="E34">
            <v>7.2999999999999995E-2</v>
          </cell>
          <cell r="F34">
            <v>0</v>
          </cell>
          <cell r="H34">
            <v>-4.8267504875551419E-2</v>
          </cell>
          <cell r="I34">
            <v>1</v>
          </cell>
        </row>
        <row r="35">
          <cell r="C35" t="str">
            <v>ICH01_04</v>
          </cell>
          <cell r="E35">
            <v>7.0999999999999994E-2</v>
          </cell>
          <cell r="F35">
            <v>0</v>
          </cell>
          <cell r="H35">
            <v>-171.97139941379865</v>
          </cell>
          <cell r="I35">
            <v>1</v>
          </cell>
        </row>
        <row r="36">
          <cell r="C36" t="str">
            <v>ICH01_04</v>
          </cell>
          <cell r="E36">
            <v>7.1999999999999995E-2</v>
          </cell>
          <cell r="F36">
            <v>0</v>
          </cell>
          <cell r="H36">
            <v>-0.48267504875551415</v>
          </cell>
          <cell r="I36">
            <v>1</v>
          </cell>
        </row>
        <row r="37">
          <cell r="C37" t="str">
            <v>ICH01_04</v>
          </cell>
          <cell r="E37">
            <v>7.2999999999999995E-2</v>
          </cell>
          <cell r="F37">
            <v>0</v>
          </cell>
          <cell r="H37">
            <v>-4.8267504875551419E-2</v>
          </cell>
          <cell r="I37">
            <v>1</v>
          </cell>
        </row>
        <row r="38">
          <cell r="C38" t="str">
            <v>ICH01_05</v>
          </cell>
          <cell r="E38">
            <v>6.3100000000000003E-2</v>
          </cell>
          <cell r="F38">
            <v>1</v>
          </cell>
          <cell r="H38">
            <v>-27.222872749810996</v>
          </cell>
          <cell r="I38">
            <v>1</v>
          </cell>
        </row>
        <row r="39">
          <cell r="C39" t="str">
            <v>ICH01_05</v>
          </cell>
          <cell r="E39">
            <v>7.0999999999999994E-2</v>
          </cell>
          <cell r="F39">
            <v>1</v>
          </cell>
          <cell r="H39">
            <v>-99.286257529009234</v>
          </cell>
          <cell r="I39">
            <v>1</v>
          </cell>
        </row>
        <row r="40">
          <cell r="C40" t="str">
            <v>ICH01_05</v>
          </cell>
          <cell r="E40">
            <v>7.1999999999999995E-2</v>
          </cell>
          <cell r="F40">
            <v>1</v>
          </cell>
          <cell r="H40">
            <v>-0.48267504875551415</v>
          </cell>
          <cell r="I40">
            <v>1</v>
          </cell>
        </row>
        <row r="41">
          <cell r="C41" t="str">
            <v>ICH01_05</v>
          </cell>
          <cell r="E41">
            <v>7.2999999999999995E-2</v>
          </cell>
          <cell r="F41">
            <v>1</v>
          </cell>
          <cell r="H41">
            <v>-4.8267504875551419E-2</v>
          </cell>
          <cell r="I41">
            <v>1</v>
          </cell>
        </row>
        <row r="42">
          <cell r="C42" t="str">
            <v>ICH01_05</v>
          </cell>
          <cell r="E42">
            <v>8.1000000000000003E-2</v>
          </cell>
          <cell r="F42">
            <v>1</v>
          </cell>
          <cell r="H42">
            <v>-0.43440754387996272</v>
          </cell>
          <cell r="I42">
            <v>1</v>
          </cell>
        </row>
        <row r="43">
          <cell r="C43" t="str">
            <v>ICH01_05</v>
          </cell>
          <cell r="E43">
            <v>7.3300000000000004E-2</v>
          </cell>
          <cell r="F43">
            <v>1</v>
          </cell>
          <cell r="H43">
            <v>-41.82073170731708</v>
          </cell>
          <cell r="I43">
            <v>1</v>
          </cell>
        </row>
        <row r="44">
          <cell r="C44" t="str">
            <v>ICH01_06</v>
          </cell>
          <cell r="E44">
            <v>7.0999999999999994E-2</v>
          </cell>
          <cell r="F44">
            <v>0</v>
          </cell>
          <cell r="H44">
            <v>-171.97139941379865</v>
          </cell>
          <cell r="I44">
            <v>1</v>
          </cell>
        </row>
        <row r="45">
          <cell r="C45" t="str">
            <v>ICH01_06</v>
          </cell>
          <cell r="E45">
            <v>7.1999999999999995E-2</v>
          </cell>
          <cell r="F45">
            <v>0</v>
          </cell>
          <cell r="H45">
            <v>-0.48267504875551415</v>
          </cell>
          <cell r="I45">
            <v>1</v>
          </cell>
        </row>
        <row r="46">
          <cell r="C46" t="str">
            <v>ICH01_06</v>
          </cell>
          <cell r="E46">
            <v>7.2999999999999995E-2</v>
          </cell>
          <cell r="F46">
            <v>0</v>
          </cell>
          <cell r="H46">
            <v>-4.8267504875551419E-2</v>
          </cell>
          <cell r="I46">
            <v>1</v>
          </cell>
        </row>
        <row r="47">
          <cell r="C47" t="str">
            <v>ICH01_07</v>
          </cell>
          <cell r="E47">
            <v>7.0999999999999994E-2</v>
          </cell>
          <cell r="F47">
            <v>0</v>
          </cell>
          <cell r="H47">
            <v>-171.97139941379865</v>
          </cell>
          <cell r="I47">
            <v>1</v>
          </cell>
        </row>
        <row r="48">
          <cell r="C48" t="str">
            <v>ICH01_07</v>
          </cell>
          <cell r="E48">
            <v>7.1999999999999995E-2</v>
          </cell>
          <cell r="F48">
            <v>0</v>
          </cell>
          <cell r="H48">
            <v>-0.48267504875551415</v>
          </cell>
          <cell r="I48">
            <v>1</v>
          </cell>
        </row>
        <row r="49">
          <cell r="C49" t="str">
            <v>ICH01_07</v>
          </cell>
          <cell r="E49">
            <v>7.2999999999999995E-2</v>
          </cell>
          <cell r="F49">
            <v>0</v>
          </cell>
          <cell r="H49">
            <v>-4.8267504875551419E-2</v>
          </cell>
          <cell r="I49">
            <v>1</v>
          </cell>
        </row>
        <row r="50">
          <cell r="C50" t="str">
            <v>ICH01_08</v>
          </cell>
          <cell r="E50">
            <v>6.3100000000000003E-2</v>
          </cell>
          <cell r="F50">
            <v>1</v>
          </cell>
          <cell r="H50">
            <v>-27.222872749810996</v>
          </cell>
          <cell r="I50">
            <v>1</v>
          </cell>
        </row>
        <row r="51">
          <cell r="C51" t="str">
            <v>ICH01_08</v>
          </cell>
          <cell r="E51">
            <v>7.0999999999999994E-2</v>
          </cell>
          <cell r="F51">
            <v>1</v>
          </cell>
          <cell r="H51">
            <v>-99.286257529009234</v>
          </cell>
          <cell r="I51">
            <v>1</v>
          </cell>
        </row>
        <row r="52">
          <cell r="C52" t="str">
            <v>ICH01_08</v>
          </cell>
          <cell r="E52">
            <v>7.1999999999999995E-2</v>
          </cell>
          <cell r="F52">
            <v>1</v>
          </cell>
          <cell r="H52">
            <v>-0.48267504875551415</v>
          </cell>
          <cell r="I52">
            <v>1</v>
          </cell>
        </row>
        <row r="53">
          <cell r="C53" t="str">
            <v>ICH01_08</v>
          </cell>
          <cell r="E53">
            <v>7.2999999999999995E-2</v>
          </cell>
          <cell r="F53">
            <v>1</v>
          </cell>
          <cell r="H53">
            <v>-4.8267504875551419E-2</v>
          </cell>
          <cell r="I53"/>
        </row>
        <row r="54">
          <cell r="C54" t="str">
            <v>ICH01_08</v>
          </cell>
          <cell r="E54">
            <v>5.6599999999999998E-2</v>
          </cell>
          <cell r="F54">
            <v>1</v>
          </cell>
          <cell r="H54">
            <v>-0.43440754387996272</v>
          </cell>
          <cell r="I54">
            <v>1</v>
          </cell>
        </row>
        <row r="55">
          <cell r="C55" t="str">
            <v>ICH01_08</v>
          </cell>
          <cell r="E55">
            <v>7.3300000000000004E-2</v>
          </cell>
          <cell r="F55">
            <v>1</v>
          </cell>
          <cell r="H55">
            <v>-41.82073170731708</v>
          </cell>
          <cell r="I55">
            <v>1</v>
          </cell>
        </row>
        <row r="56">
          <cell r="C56" t="str">
            <v>ICH01_09</v>
          </cell>
          <cell r="E56">
            <v>7.0999999999999994E-2</v>
          </cell>
          <cell r="F56">
            <v>0</v>
          </cell>
          <cell r="H56">
            <v>-171.97139941379865</v>
          </cell>
          <cell r="I56">
            <v>1</v>
          </cell>
        </row>
        <row r="57">
          <cell r="C57" t="str">
            <v>ICH01_09</v>
          </cell>
          <cell r="E57">
            <v>7.1999999999999995E-2</v>
          </cell>
          <cell r="F57">
            <v>0</v>
          </cell>
          <cell r="H57">
            <v>-0.48267504875551415</v>
          </cell>
          <cell r="I57">
            <v>1</v>
          </cell>
        </row>
        <row r="58">
          <cell r="C58" t="str">
            <v>ICH01_09</v>
          </cell>
          <cell r="E58">
            <v>7.2999999999999995E-2</v>
          </cell>
          <cell r="F58">
            <v>0</v>
          </cell>
          <cell r="H58">
            <v>-4.8267504875551419E-2</v>
          </cell>
          <cell r="I58">
            <v>1</v>
          </cell>
        </row>
        <row r="59">
          <cell r="C59" t="str">
            <v>ICH01_10</v>
          </cell>
          <cell r="E59">
            <v>7.0999999999999994E-2</v>
          </cell>
          <cell r="F59">
            <v>0</v>
          </cell>
          <cell r="H59">
            <v>-171.97139941379865</v>
          </cell>
          <cell r="I59">
            <v>1</v>
          </cell>
        </row>
        <row r="60">
          <cell r="C60" t="str">
            <v>ICH01_10</v>
          </cell>
          <cell r="E60">
            <v>7.1999999999999995E-2</v>
          </cell>
          <cell r="F60">
            <v>0</v>
          </cell>
          <cell r="H60">
            <v>-0.48267504875551415</v>
          </cell>
          <cell r="I60">
            <v>1</v>
          </cell>
        </row>
        <row r="61">
          <cell r="C61" t="str">
            <v>ICH01_10</v>
          </cell>
          <cell r="E61">
            <v>7.2999999999999995E-2</v>
          </cell>
          <cell r="F61">
            <v>0</v>
          </cell>
          <cell r="H61">
            <v>-4.8267504875551419E-2</v>
          </cell>
          <cell r="I61">
            <v>1</v>
          </cell>
        </row>
        <row r="62">
          <cell r="C62" t="str">
            <v>ICH01_29</v>
          </cell>
          <cell r="E62">
            <v>6.3100000000000003E-2</v>
          </cell>
          <cell r="F62">
            <v>1</v>
          </cell>
          <cell r="H62">
            <v>-27.222872749810996</v>
          </cell>
          <cell r="I62">
            <v>1</v>
          </cell>
        </row>
        <row r="63">
          <cell r="C63" t="str">
            <v>ICH01_29</v>
          </cell>
          <cell r="E63">
            <v>7.0999999999999994E-2</v>
          </cell>
          <cell r="F63">
            <v>1</v>
          </cell>
          <cell r="H63">
            <v>-89.357631776108335</v>
          </cell>
          <cell r="I63">
            <v>1</v>
          </cell>
        </row>
        <row r="64">
          <cell r="C64" t="str">
            <v>ICH01_29</v>
          </cell>
          <cell r="E64">
            <v>7.1999999999999995E-2</v>
          </cell>
          <cell r="F64">
            <v>1</v>
          </cell>
          <cell r="H64">
            <v>-0.48267504875551415</v>
          </cell>
          <cell r="I64">
            <v>1</v>
          </cell>
        </row>
        <row r="65">
          <cell r="C65" t="str">
            <v>ICH01_29</v>
          </cell>
          <cell r="E65">
            <v>7.2999999999999995E-2</v>
          </cell>
          <cell r="F65">
            <v>1</v>
          </cell>
          <cell r="H65">
            <v>-4.8267504875551419E-2</v>
          </cell>
          <cell r="I65">
            <v>1</v>
          </cell>
        </row>
        <row r="66">
          <cell r="C66" t="str">
            <v>ICH01_29</v>
          </cell>
          <cell r="E66">
            <v>8.1000000000000003E-2</v>
          </cell>
          <cell r="F66">
            <v>1</v>
          </cell>
          <cell r="H66">
            <v>-0.43440754387996272</v>
          </cell>
          <cell r="I66">
            <v>1</v>
          </cell>
        </row>
        <row r="67">
          <cell r="C67" t="str">
            <v>ICH01_29</v>
          </cell>
          <cell r="E67">
            <v>7.3300000000000004E-2</v>
          </cell>
          <cell r="F67">
            <v>1</v>
          </cell>
          <cell r="H67">
            <v>-41.82073170731708</v>
          </cell>
          <cell r="I67">
            <v>1</v>
          </cell>
        </row>
        <row r="68">
          <cell r="C68" t="str">
            <v>ICH01_29</v>
          </cell>
          <cell r="E68">
            <v>7.0999999999999994E-2</v>
          </cell>
          <cell r="F68">
            <v>1</v>
          </cell>
          <cell r="H68">
            <v>-9.9286257529009241</v>
          </cell>
          <cell r="I68">
            <v>1</v>
          </cell>
        </row>
        <row r="69">
          <cell r="C69" t="str">
            <v>ICH01_30</v>
          </cell>
          <cell r="E69">
            <v>6.3100000000000003E-2</v>
          </cell>
          <cell r="F69">
            <v>1</v>
          </cell>
          <cell r="H69">
            <v>-27.222872749810996</v>
          </cell>
          <cell r="I69">
            <v>1</v>
          </cell>
        </row>
        <row r="70">
          <cell r="C70" t="str">
            <v>ICH01_30</v>
          </cell>
          <cell r="E70">
            <v>7.0999999999999994E-2</v>
          </cell>
          <cell r="F70">
            <v>1</v>
          </cell>
          <cell r="H70">
            <v>-89.357631776108335</v>
          </cell>
          <cell r="I70">
            <v>1</v>
          </cell>
        </row>
        <row r="71">
          <cell r="C71" t="str">
            <v>ICH01_30</v>
          </cell>
          <cell r="E71">
            <v>7.1999999999999995E-2</v>
          </cell>
          <cell r="F71">
            <v>1</v>
          </cell>
          <cell r="H71">
            <v>-0.48267504875551415</v>
          </cell>
          <cell r="I71">
            <v>1</v>
          </cell>
        </row>
        <row r="72">
          <cell r="C72" t="str">
            <v>ICH01_30</v>
          </cell>
          <cell r="E72">
            <v>7.2999999999999995E-2</v>
          </cell>
          <cell r="F72">
            <v>1</v>
          </cell>
          <cell r="H72">
            <v>-4.8267504875551419E-2</v>
          </cell>
          <cell r="I72">
            <v>1</v>
          </cell>
        </row>
        <row r="73">
          <cell r="C73" t="str">
            <v>ICH01_30</v>
          </cell>
          <cell r="E73">
            <v>8.1000000000000003E-2</v>
          </cell>
          <cell r="F73">
            <v>1</v>
          </cell>
          <cell r="H73">
            <v>-0.43440754387996272</v>
          </cell>
          <cell r="I73">
            <v>1</v>
          </cell>
        </row>
        <row r="74">
          <cell r="C74" t="str">
            <v>ICH01_30</v>
          </cell>
          <cell r="E74">
            <v>7.3300000000000004E-2</v>
          </cell>
          <cell r="F74">
            <v>1</v>
          </cell>
          <cell r="H74">
            <v>-41.82073170731708</v>
          </cell>
          <cell r="I74">
            <v>1</v>
          </cell>
        </row>
        <row r="75">
          <cell r="C75" t="str">
            <v>ICH01_30</v>
          </cell>
          <cell r="E75">
            <v>7.0999999999999994E-2</v>
          </cell>
          <cell r="F75">
            <v>1</v>
          </cell>
          <cell r="H75">
            <v>-9.9286257529009241</v>
          </cell>
          <cell r="I75">
            <v>1</v>
          </cell>
        </row>
        <row r="76">
          <cell r="C76" t="str">
            <v>ICH01_11</v>
          </cell>
          <cell r="E76">
            <v>5.5E-2</v>
          </cell>
          <cell r="F76">
            <v>0</v>
          </cell>
          <cell r="H76">
            <v>-53</v>
          </cell>
          <cell r="I76">
            <v>1</v>
          </cell>
        </row>
        <row r="77">
          <cell r="C77" t="str">
            <v>ICH01_12</v>
          </cell>
          <cell r="E77">
            <v>6.9000000000000006E-2</v>
          </cell>
          <cell r="F77">
            <v>0</v>
          </cell>
          <cell r="H77">
            <v>-75.714285714285722</v>
          </cell>
          <cell r="I77">
            <v>1</v>
          </cell>
        </row>
        <row r="78">
          <cell r="C78" t="str">
            <v>ICH01_14</v>
          </cell>
          <cell r="E78">
            <v>6.3100000000000003E-2</v>
          </cell>
          <cell r="F78">
            <v>1</v>
          </cell>
          <cell r="H78">
            <v>-48.5</v>
          </cell>
          <cell r="I78">
            <v>1</v>
          </cell>
        </row>
        <row r="79">
          <cell r="C79" t="str">
            <v>ICH01_15</v>
          </cell>
          <cell r="E79">
            <v>5.5E-2</v>
          </cell>
          <cell r="F79">
            <v>0</v>
          </cell>
          <cell r="H79">
            <v>-53</v>
          </cell>
          <cell r="I79">
            <v>1</v>
          </cell>
        </row>
        <row r="80">
          <cell r="C80" t="str">
            <v>IOC01_01</v>
          </cell>
          <cell r="E80">
            <v>5.6599999999999998E-2</v>
          </cell>
          <cell r="F80">
            <v>1</v>
          </cell>
          <cell r="H80">
            <v>-30</v>
          </cell>
          <cell r="I80">
            <v>0</v>
          </cell>
        </row>
        <row r="81">
          <cell r="C81" t="str">
            <v>IOC01_01</v>
          </cell>
          <cell r="E81">
            <v>7.0999999999999994E-2</v>
          </cell>
          <cell r="F81">
            <v>1</v>
          </cell>
          <cell r="H81">
            <v>-1.2</v>
          </cell>
          <cell r="I81">
            <v>1</v>
          </cell>
        </row>
        <row r="82">
          <cell r="C82" t="str">
            <v>IOC01_01</v>
          </cell>
          <cell r="E82">
            <v>8.1000000000000003E-2</v>
          </cell>
          <cell r="F82">
            <v>1</v>
          </cell>
          <cell r="H82">
            <v>-17.7</v>
          </cell>
          <cell r="I82">
            <v>1</v>
          </cell>
        </row>
        <row r="83">
          <cell r="C83" t="str">
            <v>IOC01_02</v>
          </cell>
          <cell r="E83">
            <v>7.0999999999999994E-2</v>
          </cell>
          <cell r="F83">
            <v>0</v>
          </cell>
          <cell r="H83">
            <v>-19</v>
          </cell>
          <cell r="I83">
            <v>1</v>
          </cell>
        </row>
        <row r="84">
          <cell r="C84" t="str">
            <v>IOC01_03</v>
          </cell>
          <cell r="E84">
            <v>7.0999999999999994E-2</v>
          </cell>
          <cell r="F84">
            <v>0</v>
          </cell>
          <cell r="H84">
            <v>-19</v>
          </cell>
          <cell r="I84">
            <v>1</v>
          </cell>
        </row>
        <row r="85">
          <cell r="C85" t="str">
            <v>ION01_01</v>
          </cell>
          <cell r="E85">
            <v>8.1000000000000003E-2</v>
          </cell>
          <cell r="F85">
            <v>1</v>
          </cell>
          <cell r="H85">
            <v>-16.2</v>
          </cell>
          <cell r="I85">
            <v>1</v>
          </cell>
        </row>
        <row r="86">
          <cell r="C86" t="str">
            <v>ION01_01</v>
          </cell>
          <cell r="E86">
            <v>9.8299999999999998E-2</v>
          </cell>
          <cell r="F86">
            <v>1</v>
          </cell>
          <cell r="H86">
            <v>-2.1</v>
          </cell>
          <cell r="I86">
            <v>1</v>
          </cell>
        </row>
        <row r="87">
          <cell r="C87" t="str">
            <v>ION01_02</v>
          </cell>
          <cell r="E87">
            <v>7.0999999999999994E-2</v>
          </cell>
          <cell r="F87">
            <v>0</v>
          </cell>
          <cell r="H87">
            <v>-17.600000000000001</v>
          </cell>
          <cell r="I87">
            <v>1</v>
          </cell>
        </row>
        <row r="88">
          <cell r="C88" t="str">
            <v>ION01_03</v>
          </cell>
          <cell r="E88">
            <v>7.0999999999999994E-2</v>
          </cell>
          <cell r="F88">
            <v>0</v>
          </cell>
          <cell r="H88">
            <v>-17.600000000000001</v>
          </cell>
          <cell r="I88">
            <v>1</v>
          </cell>
        </row>
        <row r="89">
          <cell r="C89" t="str">
            <v>Amm01_01</v>
          </cell>
          <cell r="E89">
            <v>5.6599999999999998E-2</v>
          </cell>
          <cell r="F89">
            <v>1</v>
          </cell>
          <cell r="H89">
            <v>-1.17</v>
          </cell>
          <cell r="I89">
            <v>0</v>
          </cell>
        </row>
        <row r="90">
          <cell r="C90" t="str">
            <v>Amm01_02</v>
          </cell>
          <cell r="E90">
            <v>5.6599999999999998E-2</v>
          </cell>
          <cell r="F90">
            <v>1</v>
          </cell>
          <cell r="H90">
            <v>-1.17</v>
          </cell>
          <cell r="I90">
            <v>0</v>
          </cell>
        </row>
        <row r="91">
          <cell r="C91" t="str">
            <v>Amm01_03</v>
          </cell>
          <cell r="E91">
            <v>0</v>
          </cell>
          <cell r="F91">
            <v>1</v>
          </cell>
          <cell r="H91">
            <v>-1.2</v>
          </cell>
          <cell r="I91">
            <v>0</v>
          </cell>
        </row>
        <row r="92">
          <cell r="C92" t="str">
            <v>OPE01_01</v>
          </cell>
          <cell r="E92">
            <v>7.0999999999999994E-2</v>
          </cell>
          <cell r="F92">
            <v>1</v>
          </cell>
          <cell r="H92">
            <v>-1</v>
          </cell>
          <cell r="I92">
            <v>1</v>
          </cell>
        </row>
        <row r="93">
          <cell r="C93" t="str">
            <v>OPE01_02</v>
          </cell>
          <cell r="E93">
            <v>7.0999999999999994E-2</v>
          </cell>
          <cell r="F93">
            <v>0</v>
          </cell>
          <cell r="H93">
            <v>-1</v>
          </cell>
          <cell r="I93">
            <v>1</v>
          </cell>
        </row>
        <row r="94">
          <cell r="C94" t="str">
            <v>OPE01_03</v>
          </cell>
          <cell r="E94">
            <v>7.0999999999999994E-2</v>
          </cell>
          <cell r="F94">
            <v>0</v>
          </cell>
          <cell r="H94">
            <v>-1</v>
          </cell>
          <cell r="I94">
            <v>1</v>
          </cell>
        </row>
        <row r="95">
          <cell r="C95" t="str">
            <v>OPE02_01</v>
          </cell>
          <cell r="E95">
            <v>7.2999999999999995E-2</v>
          </cell>
          <cell r="F95">
            <v>1</v>
          </cell>
          <cell r="H95">
            <v>-1</v>
          </cell>
          <cell r="I95">
            <v>1</v>
          </cell>
        </row>
        <row r="96">
          <cell r="C96" t="str">
            <v>OPE02_02</v>
          </cell>
          <cell r="E96">
            <v>7.2999999999999995E-2</v>
          </cell>
          <cell r="F96">
            <v>0</v>
          </cell>
          <cell r="H96">
            <v>-1</v>
          </cell>
          <cell r="I96">
            <v>1</v>
          </cell>
        </row>
        <row r="97">
          <cell r="C97" t="str">
            <v>OPE02_03</v>
          </cell>
          <cell r="E97">
            <v>7.2999999999999995E-2</v>
          </cell>
          <cell r="F97">
            <v>0</v>
          </cell>
          <cell r="H97">
            <v>-1</v>
          </cell>
          <cell r="I97">
            <v>1</v>
          </cell>
        </row>
        <row r="98">
          <cell r="C98" t="str">
            <v>OPE03_01</v>
          </cell>
          <cell r="E98">
            <v>7.1999999999999995E-2</v>
          </cell>
          <cell r="F98">
            <v>1</v>
          </cell>
          <cell r="H98">
            <v>-1</v>
          </cell>
          <cell r="I98">
            <v>1</v>
          </cell>
        </row>
        <row r="99">
          <cell r="C99" t="str">
            <v>OPE03_02</v>
          </cell>
          <cell r="E99">
            <v>7.1999999999999995E-2</v>
          </cell>
          <cell r="F99">
            <v>0</v>
          </cell>
          <cell r="H99">
            <v>-1</v>
          </cell>
          <cell r="I99">
            <v>1</v>
          </cell>
        </row>
        <row r="100">
          <cell r="C100" t="str">
            <v>OPE03_03</v>
          </cell>
          <cell r="E100">
            <v>7.1999999999999995E-2</v>
          </cell>
          <cell r="F100">
            <v>0</v>
          </cell>
          <cell r="H100">
            <v>-1</v>
          </cell>
          <cell r="I100">
            <v>1</v>
          </cell>
        </row>
        <row r="101">
          <cell r="C101" t="str">
            <v>ICH01_37</v>
          </cell>
          <cell r="E101">
            <v>6.9000000000000006E-2</v>
          </cell>
          <cell r="F101">
            <v>0</v>
          </cell>
          <cell r="H101">
            <v>-75.714285714285722</v>
          </cell>
          <cell r="I101">
            <v>1</v>
          </cell>
        </row>
        <row r="102">
          <cell r="C102" t="str">
            <v>ICH01_38</v>
          </cell>
          <cell r="E102">
            <v>0.1096</v>
          </cell>
          <cell r="F102">
            <v>0</v>
          </cell>
          <cell r="H102">
            <v>-75.714285714285722</v>
          </cell>
          <cell r="I102">
            <v>1</v>
          </cell>
        </row>
        <row r="103">
          <cell r="C103" t="str">
            <v>ICH01_39</v>
          </cell>
          <cell r="E103">
            <v>3.3846153846153846</v>
          </cell>
          <cell r="F103">
            <v>1</v>
          </cell>
          <cell r="H103">
            <v>-1</v>
          </cell>
          <cell r="I103">
            <v>1</v>
          </cell>
        </row>
        <row r="104">
          <cell r="C104" t="str">
            <v>WAI01_13</v>
          </cell>
          <cell r="E104">
            <v>7.4999999999999997E-2</v>
          </cell>
          <cell r="F104">
            <v>1</v>
          </cell>
          <cell r="H104">
            <v>-44</v>
          </cell>
          <cell r="I104">
            <v>1</v>
          </cell>
        </row>
        <row r="105">
          <cell r="C105"/>
          <cell r="E105"/>
          <cell r="F105"/>
          <cell r="H105"/>
          <cell r="I105"/>
        </row>
        <row r="106">
          <cell r="C106"/>
          <cell r="E106"/>
          <cell r="F106"/>
          <cell r="H106"/>
          <cell r="I106"/>
        </row>
        <row r="107">
          <cell r="C107"/>
          <cell r="E107"/>
          <cell r="F107"/>
          <cell r="H107"/>
          <cell r="I107"/>
        </row>
        <row r="108">
          <cell r="C108"/>
          <cell r="E108"/>
          <cell r="F108"/>
          <cell r="H108"/>
          <cell r="I108"/>
        </row>
        <row r="109">
          <cell r="C109"/>
          <cell r="E109"/>
          <cell r="F109"/>
          <cell r="H109"/>
          <cell r="I109"/>
        </row>
        <row r="110">
          <cell r="C110"/>
          <cell r="E110"/>
          <cell r="F110"/>
          <cell r="H110"/>
          <cell r="I110"/>
        </row>
        <row r="111">
          <cell r="C111"/>
          <cell r="E111"/>
          <cell r="F111"/>
          <cell r="H111"/>
          <cell r="I111"/>
        </row>
        <row r="112">
          <cell r="C112"/>
          <cell r="E112"/>
          <cell r="F112"/>
          <cell r="H112"/>
          <cell r="I112"/>
        </row>
        <row r="113">
          <cell r="C113"/>
          <cell r="E113"/>
          <cell r="F113"/>
          <cell r="H113"/>
          <cell r="I113"/>
        </row>
        <row r="114">
          <cell r="C114"/>
          <cell r="E114"/>
          <cell r="F114"/>
          <cell r="H114"/>
          <cell r="I114"/>
        </row>
        <row r="115">
          <cell r="C115"/>
          <cell r="E115"/>
          <cell r="F115"/>
          <cell r="H115"/>
          <cell r="I115"/>
        </row>
        <row r="116">
          <cell r="C116"/>
          <cell r="E116"/>
          <cell r="F116"/>
          <cell r="H116"/>
          <cell r="I116"/>
        </row>
        <row r="117">
          <cell r="C117"/>
          <cell r="E117"/>
          <cell r="F117"/>
          <cell r="H117"/>
          <cell r="I117"/>
        </row>
        <row r="118">
          <cell r="C118"/>
          <cell r="E118"/>
          <cell r="F118"/>
          <cell r="H118"/>
          <cell r="I118"/>
        </row>
        <row r="119">
          <cell r="C119"/>
          <cell r="E119"/>
          <cell r="F119"/>
          <cell r="H119"/>
          <cell r="I119"/>
        </row>
        <row r="120">
          <cell r="C120"/>
          <cell r="E120"/>
          <cell r="F120"/>
          <cell r="H120"/>
          <cell r="I120"/>
        </row>
        <row r="121">
          <cell r="C121"/>
          <cell r="E121"/>
          <cell r="F121"/>
          <cell r="H121"/>
          <cell r="I121"/>
        </row>
        <row r="122">
          <cell r="C122"/>
          <cell r="E122"/>
          <cell r="F122"/>
          <cell r="H122"/>
          <cell r="I122"/>
        </row>
        <row r="123">
          <cell r="C123"/>
          <cell r="E123"/>
          <cell r="F123"/>
          <cell r="H123"/>
          <cell r="I123"/>
        </row>
        <row r="124">
          <cell r="C124"/>
          <cell r="E124"/>
          <cell r="F124"/>
          <cell r="H124"/>
          <cell r="I124"/>
        </row>
        <row r="125">
          <cell r="C125"/>
          <cell r="E125"/>
          <cell r="F125"/>
          <cell r="H125"/>
          <cell r="I125"/>
        </row>
        <row r="126">
          <cell r="C126"/>
          <cell r="E126"/>
          <cell r="F126"/>
          <cell r="H126"/>
          <cell r="I126"/>
        </row>
        <row r="127">
          <cell r="C127"/>
          <cell r="E127"/>
          <cell r="F127"/>
          <cell r="H127"/>
          <cell r="I127"/>
        </row>
        <row r="128">
          <cell r="C128"/>
          <cell r="E128"/>
          <cell r="F128"/>
          <cell r="H128"/>
          <cell r="I128"/>
        </row>
        <row r="129">
          <cell r="C129"/>
          <cell r="E129"/>
          <cell r="F129"/>
          <cell r="H129"/>
          <cell r="I129"/>
        </row>
        <row r="130">
          <cell r="C130"/>
          <cell r="E130"/>
          <cell r="F130"/>
          <cell r="H130"/>
          <cell r="I130"/>
        </row>
        <row r="131">
          <cell r="C131"/>
          <cell r="E131"/>
          <cell r="F131"/>
          <cell r="H131"/>
          <cell r="I131"/>
        </row>
        <row r="132">
          <cell r="C132"/>
          <cell r="E132"/>
          <cell r="F132"/>
          <cell r="H132"/>
          <cell r="I132"/>
        </row>
        <row r="133">
          <cell r="C133"/>
          <cell r="E133"/>
          <cell r="F133"/>
          <cell r="H133"/>
          <cell r="I133"/>
        </row>
        <row r="134">
          <cell r="C134"/>
          <cell r="E134"/>
          <cell r="F134"/>
          <cell r="H134"/>
          <cell r="I134"/>
        </row>
        <row r="135">
          <cell r="C135"/>
          <cell r="E135"/>
          <cell r="F135"/>
          <cell r="H135"/>
          <cell r="I135"/>
        </row>
        <row r="136">
          <cell r="C136"/>
          <cell r="E136"/>
          <cell r="F136"/>
          <cell r="H136"/>
          <cell r="I136"/>
        </row>
        <row r="137">
          <cell r="C137"/>
          <cell r="E137"/>
          <cell r="F137"/>
          <cell r="H137"/>
          <cell r="I137"/>
        </row>
        <row r="138">
          <cell r="C138"/>
          <cell r="E138"/>
          <cell r="F138"/>
          <cell r="H138"/>
          <cell r="I138"/>
        </row>
        <row r="139">
          <cell r="C139"/>
          <cell r="E139"/>
          <cell r="F139"/>
          <cell r="H139"/>
          <cell r="I139"/>
        </row>
        <row r="140">
          <cell r="C140"/>
          <cell r="E140"/>
          <cell r="F140"/>
          <cell r="H140"/>
          <cell r="I140"/>
        </row>
        <row r="141">
          <cell r="C141"/>
          <cell r="E141"/>
          <cell r="F141"/>
          <cell r="H141"/>
          <cell r="I141"/>
        </row>
        <row r="142">
          <cell r="C142"/>
          <cell r="E142"/>
          <cell r="F142"/>
          <cell r="H142"/>
          <cell r="I142"/>
        </row>
        <row r="143">
          <cell r="C143"/>
          <cell r="E143"/>
          <cell r="F143"/>
          <cell r="H143"/>
          <cell r="I143"/>
        </row>
        <row r="144">
          <cell r="C144"/>
          <cell r="E144"/>
          <cell r="F144"/>
          <cell r="H144"/>
          <cell r="I144"/>
        </row>
        <row r="145">
          <cell r="C145"/>
          <cell r="E145"/>
          <cell r="F145"/>
          <cell r="H145"/>
          <cell r="I145"/>
        </row>
        <row r="146">
          <cell r="C146"/>
          <cell r="E146"/>
          <cell r="F146"/>
          <cell r="H146"/>
          <cell r="I146"/>
        </row>
        <row r="147">
          <cell r="C147"/>
          <cell r="E147"/>
          <cell r="F147"/>
          <cell r="H147"/>
          <cell r="I147"/>
        </row>
        <row r="148">
          <cell r="C148"/>
          <cell r="E148"/>
          <cell r="F148"/>
          <cell r="H148"/>
          <cell r="I148"/>
        </row>
        <row r="149">
          <cell r="C149"/>
          <cell r="E149"/>
          <cell r="F149"/>
          <cell r="H149"/>
          <cell r="I149"/>
        </row>
        <row r="150">
          <cell r="C150"/>
          <cell r="E150"/>
          <cell r="F150"/>
          <cell r="H150"/>
          <cell r="I150"/>
        </row>
        <row r="151">
          <cell r="C151"/>
          <cell r="E151"/>
          <cell r="F151"/>
          <cell r="H151"/>
          <cell r="I151"/>
        </row>
        <row r="152">
          <cell r="C152"/>
          <cell r="E152"/>
          <cell r="F152"/>
          <cell r="H152"/>
          <cell r="I152"/>
        </row>
        <row r="153">
          <cell r="C153"/>
          <cell r="E153"/>
          <cell r="F153"/>
          <cell r="H153"/>
          <cell r="I153"/>
        </row>
        <row r="154">
          <cell r="C154"/>
          <cell r="E154"/>
          <cell r="F154"/>
          <cell r="H154"/>
          <cell r="I154"/>
        </row>
        <row r="155">
          <cell r="C155"/>
          <cell r="E155"/>
          <cell r="F155"/>
          <cell r="H155"/>
          <cell r="I155"/>
        </row>
        <row r="156">
          <cell r="C156"/>
          <cell r="E156"/>
          <cell r="F156"/>
          <cell r="H156"/>
          <cell r="I156"/>
        </row>
        <row r="157">
          <cell r="C157"/>
          <cell r="E157"/>
          <cell r="F157"/>
          <cell r="H157"/>
          <cell r="I157"/>
        </row>
        <row r="158">
          <cell r="C158"/>
          <cell r="E158"/>
          <cell r="F158"/>
          <cell r="H158"/>
          <cell r="I158"/>
        </row>
        <row r="159">
          <cell r="C159"/>
          <cell r="E159"/>
          <cell r="F159"/>
          <cell r="H159"/>
          <cell r="I159"/>
        </row>
        <row r="160">
          <cell r="C160"/>
          <cell r="E160"/>
          <cell r="F160"/>
          <cell r="H160"/>
          <cell r="I160"/>
        </row>
        <row r="161">
          <cell r="C161"/>
          <cell r="E161"/>
          <cell r="F161"/>
          <cell r="H161"/>
          <cell r="I161"/>
        </row>
        <row r="162">
          <cell r="C162"/>
          <cell r="E162"/>
          <cell r="F162"/>
          <cell r="H162"/>
          <cell r="I162"/>
        </row>
        <row r="163">
          <cell r="C163"/>
          <cell r="E163"/>
          <cell r="F163"/>
          <cell r="H163"/>
          <cell r="I163"/>
        </row>
        <row r="164">
          <cell r="C164"/>
          <cell r="E164"/>
          <cell r="F164"/>
          <cell r="H164"/>
          <cell r="I164"/>
        </row>
        <row r="165">
          <cell r="C165"/>
          <cell r="E165"/>
          <cell r="F165"/>
          <cell r="H165"/>
          <cell r="I165"/>
        </row>
        <row r="166">
          <cell r="C166"/>
          <cell r="E166"/>
          <cell r="F166"/>
          <cell r="H166"/>
          <cell r="I166"/>
        </row>
        <row r="167">
          <cell r="C167"/>
          <cell r="E167"/>
          <cell r="F167"/>
          <cell r="H167"/>
          <cell r="I167"/>
        </row>
        <row r="168">
          <cell r="C168"/>
          <cell r="E168"/>
          <cell r="F168"/>
          <cell r="H168"/>
          <cell r="I168"/>
        </row>
        <row r="169">
          <cell r="C169"/>
          <cell r="E169"/>
          <cell r="F169"/>
          <cell r="H169"/>
          <cell r="I169"/>
        </row>
        <row r="170">
          <cell r="C170"/>
          <cell r="E170"/>
          <cell r="F170"/>
          <cell r="H170"/>
          <cell r="I170"/>
        </row>
        <row r="171">
          <cell r="C171"/>
          <cell r="E171"/>
          <cell r="F171"/>
          <cell r="H171"/>
          <cell r="I171"/>
        </row>
        <row r="172">
          <cell r="C172"/>
          <cell r="E172"/>
          <cell r="F172"/>
          <cell r="H172"/>
          <cell r="I172"/>
        </row>
        <row r="173">
          <cell r="C173"/>
          <cell r="E173"/>
          <cell r="F173"/>
          <cell r="H173"/>
          <cell r="I173"/>
        </row>
        <row r="174">
          <cell r="C174"/>
          <cell r="E174"/>
          <cell r="F174"/>
          <cell r="H174"/>
          <cell r="I174"/>
        </row>
        <row r="175">
          <cell r="C175"/>
          <cell r="E175"/>
          <cell r="F175"/>
          <cell r="H175"/>
          <cell r="I175"/>
        </row>
        <row r="176">
          <cell r="C176"/>
          <cell r="E176"/>
          <cell r="F176"/>
          <cell r="H176"/>
          <cell r="I176"/>
        </row>
        <row r="177">
          <cell r="C177"/>
          <cell r="E177"/>
          <cell r="F177"/>
          <cell r="H177"/>
          <cell r="I177"/>
        </row>
        <row r="178">
          <cell r="C178"/>
          <cell r="E178"/>
          <cell r="F178"/>
          <cell r="H178"/>
          <cell r="I178"/>
        </row>
        <row r="179">
          <cell r="C179"/>
          <cell r="E179"/>
          <cell r="F179"/>
          <cell r="H179"/>
          <cell r="I179"/>
        </row>
        <row r="180">
          <cell r="C180"/>
          <cell r="E180"/>
          <cell r="F180"/>
          <cell r="H180"/>
          <cell r="I180"/>
        </row>
        <row r="181">
          <cell r="C181"/>
          <cell r="E181"/>
          <cell r="F181"/>
          <cell r="H181"/>
          <cell r="I181"/>
        </row>
        <row r="182">
          <cell r="C182"/>
          <cell r="E182"/>
          <cell r="F182"/>
          <cell r="H182"/>
          <cell r="I182"/>
        </row>
        <row r="183">
          <cell r="C183"/>
          <cell r="E183"/>
          <cell r="F183"/>
          <cell r="H183"/>
          <cell r="I183"/>
        </row>
        <row r="184">
          <cell r="C184"/>
          <cell r="E184"/>
          <cell r="F184"/>
          <cell r="H184"/>
          <cell r="I184"/>
        </row>
        <row r="185">
          <cell r="C185"/>
          <cell r="E185"/>
          <cell r="F185"/>
          <cell r="H185"/>
          <cell r="I185"/>
        </row>
      </sheetData>
      <sheetData sheetId="8"/>
      <sheetData sheetId="9"/>
      <sheetData sheetId="10"/>
      <sheetData sheetId="11"/>
      <sheetData sheetId="12">
        <row r="5">
          <cell r="B5">
            <v>0.02</v>
          </cell>
        </row>
        <row r="10">
          <cell r="B10">
            <v>4.0143999999999999E-2</v>
          </cell>
        </row>
        <row r="13">
          <cell r="B13">
            <v>2022</v>
          </cell>
        </row>
        <row r="38">
          <cell r="B38">
            <v>0.05</v>
          </cell>
        </row>
        <row r="39">
          <cell r="B39">
            <v>1</v>
          </cell>
        </row>
        <row r="40">
          <cell r="B40">
            <v>1</v>
          </cell>
        </row>
      </sheetData>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West, K.J. (Kira)" id="{0F87EFE9-8BC3-4889-B9F3-4AC0C07D7C88}" userId="S::kira.west@tno.nl::1a34c45a-5a99-4498-94a2-a3491c99e959" providerId="AD"/>
  <person displayName="Korbee, S.A. (Sena)" id="{BE0B1496-9884-4CD2-8A35-B1D1C7C21CB4}" userId="S::sena.korbee@tno.nl::b14e398a-25e3-4dbc-8034-57be2d1c140c" providerId="AD"/>
  <person displayName="Smit, S.B.L. (Sander)" id="{254B2478-19A3-46ED-A002-8AAE926584D8}" userId="S::s.b.l.smit@students.uu.nl::3a9a82a6-f3e8-4f62-9992-6ff30d794cf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B76" dT="2024-10-23T16:00:02.35" personId="{0F87EFE9-8BC3-4889-B9F3-4AC0C07D7C88}" id="{43BE412F-C9E9-8E41-90DC-CD81EBC4CF3E}">
    <text>Based on imports from 2022 from CBS statistics (about 6 Mt imported and 3 Mt exported)</text>
  </threadedComment>
  <threadedComment ref="AK192" dT="2025-05-12T13:36:28.48" personId="{254B2478-19A3-46ED-A002-8AAE926584D8}" id="{26C0E763-F15F-3A4E-9767-E8958155E19B}">
    <text>Update</text>
  </threadedComment>
  <threadedComment ref="CI197" dT="2024-11-07T14:28:12.16" personId="{0F87EFE9-8BC3-4889-B9F3-4AC0C07D7C88}" id="{E478589E-F720-F348-9316-1361820BC791}">
    <text>Based on CBS 2022 82.1 PJ uitvoer elektriciteit</text>
  </threadedComment>
  <threadedComment ref="CP197" dT="2024-11-07T14:28:23.26" personId="{0F87EFE9-8BC3-4889-B9F3-4AC0C07D7C88}" id="{DF68C334-CDA2-DA49-BFAC-7A79249623B7}">
    <text xml:space="preserve">Based on CBS 2022 82.1 PJ uitvoer elektriciteit
</text>
  </threadedComment>
  <threadedComment ref="BN228" dT="2024-11-11T16:15:33.63" personId="{0F87EFE9-8BC3-4889-B9F3-4AC0C07D7C88}" id="{F55BB494-7100-CD4C-AB86-407C101E0E31}">
    <text>Basedon CBS 2022</text>
  </threadedComment>
  <threadedComment ref="CI228" dT="2024-11-11T16:07:38.64" personId="{0F87EFE9-8BC3-4889-B9F3-4AC0C07D7C88}" id="{00188A72-7C8E-4A44-A631-12B68E3451AE}">
    <text>Based on 25.6 PJ from CBS 2022</text>
  </threadedComment>
  <threadedComment ref="BN230" dT="2024-11-11T16:15:26.31" personId="{0F87EFE9-8BC3-4889-B9F3-4AC0C07D7C88}" id="{797E018B-BFEF-2C4E-96DA-C0AF1CDC8DBA}">
    <text>Based on CBS 2022</text>
  </threadedComment>
  <threadedComment ref="CI230" dT="2024-11-11T16:07:26.03" personId="{0F87EFE9-8BC3-4889-B9F3-4AC0C07D7C88}" id="{3FF2335B-0D08-E047-BAF9-1A21726AF668}">
    <text>Based on 6.4 PJ from CBS 2022</text>
  </threadedComment>
  <threadedComment ref="BN233" dT="2024-11-11T16:15:17.53" personId="{0F87EFE9-8BC3-4889-B9F3-4AC0C07D7C88}" id="{87D80761-46D1-AC4B-8D92-EB7B4C973FF7}">
    <text>Basedon 3.9 from CBS 2022</text>
  </threadedComment>
  <threadedComment ref="CI233" dT="2024-11-11T16:08:00.84" personId="{0F87EFE9-8BC3-4889-B9F3-4AC0C07D7C88}" id="{51EC6916-F711-B34E-BED1-EB67EE7709BC}">
    <text>Based on 12.0 PJ from CBS 2022</text>
  </threadedComment>
  <threadedComment ref="BN251" dT="2024-11-11T16:15:33.63" personId="{0F87EFE9-8BC3-4889-B9F3-4AC0C07D7C88}" id="{6121094F-2FA4-4046-BCF6-B18A17C390AC}">
    <text>Basedon CBS 2022</text>
  </threadedComment>
  <threadedComment ref="CI251" dT="2024-11-11T16:07:38.64" personId="{0F87EFE9-8BC3-4889-B9F3-4AC0C07D7C88}" id="{982A1F65-9758-EE4F-AD6E-A09E57A88125}">
    <text>Based on 25.6 PJ from CBS 2022</text>
  </threadedComment>
  <threadedComment ref="BN253" dT="2024-11-11T16:15:26.31" personId="{0F87EFE9-8BC3-4889-B9F3-4AC0C07D7C88}" id="{89999277-5FD7-154F-AA52-C431A4BD90C9}">
    <text>Based on CBS 2022</text>
  </threadedComment>
  <threadedComment ref="CI253" dT="2024-11-11T16:07:26.03" personId="{0F87EFE9-8BC3-4889-B9F3-4AC0C07D7C88}" id="{15C0886E-586C-C34B-BD63-D67B94D6FB69}">
    <text>Based on 6.4 PJ from CBS 2022</text>
  </threadedComment>
  <threadedComment ref="BN270" dT="2024-11-11T16:15:33.63" personId="{0F87EFE9-8BC3-4889-B9F3-4AC0C07D7C88}" id="{D47D7CE3-FE4A-B94B-92F5-8CC38A5F1726}">
    <text>Basedon CBS 2022</text>
  </threadedComment>
  <threadedComment ref="CI270" dT="2024-11-11T16:07:38.64" personId="{0F87EFE9-8BC3-4889-B9F3-4AC0C07D7C88}" id="{2BD228DD-EEFE-934F-8F65-795B7B93BB44}">
    <text>Based on 25.6 PJ from CBS 2022</text>
  </threadedComment>
  <threadedComment ref="BN272" dT="2024-11-11T16:15:26.31" personId="{0F87EFE9-8BC3-4889-B9F3-4AC0C07D7C88}" id="{0A60EECA-FE5A-6445-9841-BE17AB7482AD}">
    <text>Based on CBS 2022</text>
  </threadedComment>
  <threadedComment ref="CI272" dT="2024-11-11T16:07:26.03" personId="{0F87EFE9-8BC3-4889-B9F3-4AC0C07D7C88}" id="{20881F62-0CDE-5B40-8BEE-7715A02BCF2B}">
    <text>Based on 6.4 PJ from CBS 2022</text>
  </threadedComment>
  <threadedComment ref="BN289" dT="2024-11-11T16:15:33.63" personId="{0F87EFE9-8BC3-4889-B9F3-4AC0C07D7C88}" id="{DD098083-B029-EE46-9E69-A0B908D46299}">
    <text>Basedon CBS 2022</text>
  </threadedComment>
  <threadedComment ref="CI289" dT="2024-11-11T16:07:38.64" personId="{0F87EFE9-8BC3-4889-B9F3-4AC0C07D7C88}" id="{7AFA6612-DB3F-3840-B82F-6CF97D0F5C15}">
    <text>Based on 25.6 PJ from CBS 2022</text>
  </threadedComment>
  <threadedComment ref="BN291" dT="2024-11-11T16:15:26.31" personId="{0F87EFE9-8BC3-4889-B9F3-4AC0C07D7C88}" id="{863CF9A8-74C9-814D-BCFD-C3351DA0DF6A}">
    <text>Based on CBS 2022</text>
  </threadedComment>
  <threadedComment ref="CI291" dT="2024-11-11T16:07:26.03" personId="{0F87EFE9-8BC3-4889-B9F3-4AC0C07D7C88}" id="{00CDACDA-A536-804F-9077-4A32C85146BA}">
    <text>Based on 6.4 PJ from CBS 2022</text>
  </threadedComment>
  <threadedComment ref="BN308" dT="2024-11-11T16:15:33.63" personId="{0F87EFE9-8BC3-4889-B9F3-4AC0C07D7C88}" id="{AE795AB0-29FF-A444-93A4-331FD9C2C0CE}">
    <text>Basedon CBS 2022</text>
  </threadedComment>
  <threadedComment ref="CI308" dT="2024-11-11T16:07:38.64" personId="{0F87EFE9-8BC3-4889-B9F3-4AC0C07D7C88}" id="{3A2052A4-FB1D-3E42-87BB-838D6F7456A7}">
    <text>Based on 25.6 PJ from CBS 2022</text>
  </threadedComment>
  <threadedComment ref="BN310" dT="2024-11-11T16:15:26.31" personId="{0F87EFE9-8BC3-4889-B9F3-4AC0C07D7C88}" id="{9D883BE9-3897-9545-B3A5-2FF986DFD0B1}">
    <text>Based on CBS 2022</text>
  </threadedComment>
  <threadedComment ref="CI310" dT="2024-11-11T16:07:26.03" personId="{0F87EFE9-8BC3-4889-B9F3-4AC0C07D7C88}" id="{BCB071F0-99B1-AC44-8D14-F8678268EDB8}">
    <text>Based on 6.4 PJ from CBS 2022</text>
  </threadedComment>
  <threadedComment ref="CB471" dT="2024-10-23T16:04:13.02" personId="{0F87EFE9-8BC3-4889-B9F3-4AC0C07D7C88}" id="{B5C7076F-BD80-914E-BF35-82FB9862467C}">
    <text>Based on CBS statistics, 2022 imports of 17.7 million kg (at 44 MJ/kg) -&gt; 779 PJ</text>
  </threadedComment>
  <threadedComment ref="I493" dT="2025-03-31T12:32:00.17" personId="{BE0B1496-9884-4CD2-8A35-B1D1C7C21CB4}" id="{0FFE82B5-12D2-1945-BABE-45E6080C8205}">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3" dT="2025-04-03T11:48:07.93" personId="{BE0B1496-9884-4CD2-8A35-B1D1C7C21CB4}" id="{FC193485-D820-1245-A4B3-21E0A0ED2515}" parentId="{0FFE82B5-12D2-1945-BABE-45E6080C8205}">
    <text xml:space="preserve">Times 1.33 because the syncrude output is 1.33 PJ </text>
  </threadedComment>
  <threadedComment ref="O493" dT="2025-03-31T12:32:32.48" personId="{BE0B1496-9884-4CD2-8A35-B1D1C7C21CB4}" id="{5438F0B5-EEEE-1643-803C-FA4F9DE30ACE}">
    <text>Assumed linear cost decline to 2050</text>
  </threadedComment>
  <threadedComment ref="I494" dT="2025-03-31T12:32:05.13" personId="{BE0B1496-9884-4CD2-8A35-B1D1C7C21CB4}" id="{1CFFC950-FEE0-FD41-B6A4-DAAADD0B3232}">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4" dT="2025-04-03T11:47:50.11" personId="{BE0B1496-9884-4CD2-8A35-B1D1C7C21CB4}" id="{E57886D2-99F6-AA48-B548-6705F23BDB18}" parentId="{1CFFC950-FEE0-FD41-B6A4-DAAADD0B3232}">
    <text xml:space="preserve">Times 1.33 because the syncrude output is 1.33 PJ </text>
  </threadedComment>
  <threadedComment ref="I495" dT="2025-03-31T12:32:09.49" personId="{BE0B1496-9884-4CD2-8A35-B1D1C7C21CB4}" id="{F21CB648-9AF2-9D4D-B444-8C5A70257036}">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5" dT="2025-04-03T11:48:11.95" personId="{BE0B1496-9884-4CD2-8A35-B1D1C7C21CB4}" id="{D956BA3F-1FD0-F945-8926-77B227D2A181}" parentId="{F21CB648-9AF2-9D4D-B444-8C5A70257036}">
    <text xml:space="preserve">Times 1.33 because the syncrude output is 1.33 PJ </text>
  </threadedComment>
  <threadedComment ref="I496" dT="2025-03-31T12:32:13.66" personId="{BE0B1496-9884-4CD2-8A35-B1D1C7C21CB4}" id="{9D8CE7B8-1259-C343-9281-FE89748C3BA3}">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6" dT="2025-04-03T11:48:16.22" personId="{BE0B1496-9884-4CD2-8A35-B1D1C7C21CB4}" id="{7A9E2B6D-53F1-614F-BFFF-21F818E1B70F}" parentId="{9D8CE7B8-1259-C343-9281-FE89748C3BA3}">
    <text xml:space="preserve">Times 1.33 because the syncrude output is 1.33 PJ </text>
  </threadedComment>
  <threadedComment ref="I497" dT="2025-03-31T12:32:09.49" personId="{BE0B1496-9884-4CD2-8A35-B1D1C7C21CB4}" id="{748AC1CB-6B59-2045-A18D-6642A6557945}">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7" dT="2025-04-03T11:48:11.95" personId="{BE0B1496-9884-4CD2-8A35-B1D1C7C21CB4}" id="{DD9DD02A-7BE0-BB41-9BBE-FD1BDFB83181}" parentId="{748AC1CB-6B59-2045-A18D-6642A6557945}">
    <text xml:space="preserve">Times 1.33 because the syncrude output is 1.33 PJ </text>
  </threadedComment>
  <threadedComment ref="I498" dT="2025-03-31T12:32:13.66" personId="{BE0B1496-9884-4CD2-8A35-B1D1C7C21CB4}" id="{A3B2C7A4-FE67-0447-802F-F4A646EDE8A8}">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8" dT="2025-04-03T11:48:16.22" personId="{BE0B1496-9884-4CD2-8A35-B1D1C7C21CB4}" id="{9040D013-D005-394E-9316-D5B42661CE41}" parentId="{A3B2C7A4-FE67-0447-802F-F4A646EDE8A8}">
    <text xml:space="preserve">Times 1.33 because the syncrude output is 1.33 PJ </text>
  </threadedComment>
  <threadedComment ref="I499" dT="2025-03-31T10:31:54.86" personId="{BE0B1496-9884-4CD2-8A35-B1D1C7C21CB4}" id="{53A21334-90FC-0A4B-9BFB-7465828A4DB7}">
    <text>Updated based on TKI_Nieuw_Gas-BTG_openbaar_eindrapport_vergassing_11_maart_2021_kaft_en_WCAG_-_210301.pdf excluded costs for methanation to only have syngas.</text>
    <extLst>
      <x:ext xmlns:xltc2="http://schemas.microsoft.com/office/spreadsheetml/2020/threadedcomments2" uri="{F7C98A9C-CBB3-438F-8F68-D28B6AF4A901}">
        <xltc2:checksum>3379844991</xltc2:checksum>
        <xltc2:hyperlink startIndex="17" length="89" url="https://topsectorenergie.nl/documents/90/TKI_Nieuw_Gas-BTG_openbaar_eindrapport_vergassing_11_maart_2021_kaft_en_WCAG_-_210301.pdf"/>
      </x:ext>
    </extLst>
  </threadedComment>
  <threadedComment ref="I499" dT="2025-03-31T10:37:45.94" personId="{BE0B1496-9884-4CD2-8A35-B1D1C7C21CB4}" id="{990CC3CD-8B3F-304A-90A2-D16AC25EB35D}" parentId="{53A21334-90FC-0A4B-9BFB-7465828A4DB7}">
    <text xml:space="preserve">Also in line with PBL advice for the SDE++ 2024: Eindadvies basisbedragen SDE++ 2024 </text>
    <extLst>
      <x:ext xmlns:xltc2="http://schemas.microsoft.com/office/spreadsheetml/2020/threadedcomments2" uri="{F7C98A9C-CBB3-438F-8F68-D28B6AF4A901}">
        <xltc2:checksum>4230574994</xltc2:checksum>
        <xltc2:hyperlink startIndex="49" length="35" url="https://www.pbl.nl/system/files/document/2024-03/pbl-2024-eindadvies-sde-plus-plus-2024-5040.pdf"/>
      </x:ext>
    </extLst>
  </threadedComment>
  <threadedComment ref="I500" dT="2025-03-31T10:32:26.64" personId="{BE0B1496-9884-4CD2-8A35-B1D1C7C21CB4}" id="{BF5768B0-ABFD-4247-AB34-B3521F025AB3}">
    <text>Updated based on: technology-factsheets-rwgs-to-co-from-co2-and-h2-1.pdf. Only includes the water-gas-shift</text>
    <extLst>
      <x:ext xmlns:xltc2="http://schemas.microsoft.com/office/spreadsheetml/2020/threadedcomments2" uri="{F7C98A9C-CBB3-438F-8F68-D28B6AF4A901}">
        <xltc2:checksum>4010067071</xltc2:checksum>
        <xltc2:hyperlink startIndex="18" length="54" url="https://energy.nl/wp-content/uploads/technology-factsheets-rwgs-to-co-from-co2-and-h2-1.pdf"/>
      </x:ext>
    </extLst>
  </threadedComment>
  <threadedComment ref="I502" dT="2025-03-31T09:01:43.95" personId="{BE0B1496-9884-4CD2-8A35-B1D1C7C21CB4}" id="{9EB716C3-DFC8-EE40-BE8A-AD5DDB742EE1}">
    <text xml:space="preserve">Updated based on 2017-02 Techno - Economic Evaluation of SMR Based Standalone (Merchant) Hydrogen Plant with CCS.pdf </text>
    <extLst>
      <x:ext xmlns:xltc2="http://schemas.microsoft.com/office/spreadsheetml/2020/threadedcomments2" uri="{F7C98A9C-CBB3-438F-8F68-D28B6AF4A901}">
        <xltc2:checksum>3435811775</xltc2:checksum>
        <xltc2:hyperlink startIndex="17" length="99" url="https://publications.ieaghg.org/technicalreports/2017-02%20Techno%20-%20Economic%20Evaluation%20of%20SMR%20Based%20Standalone%20(Merchant)%20Hydrogen%20Plant%20with%20CCS.pdf"/>
      </x:ext>
    </extLst>
  </threadedComment>
  <threadedComment ref="I503" dT="2025-03-31T12:32:57.01" personId="{BE0B1496-9884-4CD2-8A35-B1D1C7C21CB4}" id="{E506A9A0-E42A-1F4F-BEC1-3CA55D9BACE7}">
    <text xml:space="preserve">Updated based on Techno-economic assessment of long-term methanol production from natural gas and renewables - ScienceDirect </text>
    <extLst>
      <x:ext xmlns:xltc2="http://schemas.microsoft.com/office/spreadsheetml/2020/threadedcomments2" uri="{F7C98A9C-CBB3-438F-8F68-D28B6AF4A901}">
        <xltc2:checksum>1323977454</xltc2:checksum>
        <xltc2:hyperlink startIndex="17" length="107" url="https://www.sciencedirect.com/science/article/pii/S0196890422005817"/>
      </x:ext>
    </extLst>
  </threadedComment>
  <threadedComment ref="Q504" dT="2024-11-26T15:51:48.44" personId="{0F87EFE9-8BC3-4889-B9F3-4AC0C07D7C88}" id="{19778220-6DAE-7345-860C-40D374231E39}">
    <text>4% of CAPEX as described in TNO factsheet</text>
  </threadedComment>
  <threadedComment ref="Q505" dT="2024-11-26T15:51:48.44" personId="{0F87EFE9-8BC3-4889-B9F3-4AC0C07D7C88}" id="{701CAF12-1024-0748-B74B-53040011109C}">
    <text>4% of CAPEX as described in TNO factsheet</text>
  </threadedComment>
  <threadedComment ref="I520" dT="2025-03-31T09:01:57.46" personId="{BE0B1496-9884-4CD2-8A35-B1D1C7C21CB4}" id="{BE4F96A1-58F6-954D-BBCF-608937CC3EA3}">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521" dT="2025-03-31T09:02:08.58" personId="{BE0B1496-9884-4CD2-8A35-B1D1C7C21CB4}" id="{87787453-09A9-9648-A0B7-624699FBC535}">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523" dT="2024-11-27T14:47:25.04" personId="{0F87EFE9-8BC3-4889-B9F3-4AC0C07D7C88}" id="{141EDEBE-937E-5E4E-BFE4-CA89D72AE779}">
    <text>Based on ISPT (also TNO &amp; Krishnan papers), converted to 2022 currency</text>
  </threadedComment>
  <threadedComment ref="Q523" dT="2024-11-27T15:16:08.60" personId="{0F87EFE9-8BC3-4889-B9F3-4AC0C07D7C88}" id="{6A0FD658-C1F2-5148-A3B5-9736B2A2F2A7}">
    <text>Based on percentages from TNO factsheets</text>
  </threadedComment>
  <threadedComment ref="X523" dT="2024-11-29T12:05:05.65" personId="{0F87EFE9-8BC3-4889-B9F3-4AC0C07D7C88}" id="{7F371E5A-9AE1-3B4D-BAAD-277337512033}">
    <text>Stack replacement costs. 
For alkaline, 23% of CAPEX replaced every 70000h (every 252 PJ at full load). According to Danish Energy Agency Technology catalogue</text>
  </threadedComment>
  <threadedComment ref="AT523" dT="2024-11-29T11:52:50.36" personId="{0F87EFE9-8BC3-4889-B9F3-4AC0C07D7C88}" id="{896C53AC-2502-9848-A442-42122ED807AA}">
    <text>ISPT GW scale research</text>
  </threadedComment>
  <threadedComment ref="AT523" dT="2024-11-29T11:53:38.88" personId="{0F87EFE9-8BC3-4889-B9F3-4AC0C07D7C88}" id="{B3AA85E9-94D4-9441-9B59-D37D8EF13658}" parentId="{896C53AC-2502-9848-A442-42122ED807AA}">
    <text>Public-report-gigawatt-advanced-green-electrolyser-design.pdf 
Minimum loads for PEM &amp; Alkaline</text>
    <extLst>
      <x:ext xmlns:xltc2="http://schemas.microsoft.com/office/spreadsheetml/2020/threadedcomments2" uri="{F7C98A9C-CBB3-438F-8F68-D28B6AF4A901}">
        <xltc2:checksum>212010327</xltc2:checksum>
        <xltc2:hyperlink startIndex="0" length="61" url="https://ispt.eu/media/Public-report-gigawatt-advanced-green-electrolyser-design.pdf"/>
      </x:ext>
    </extLst>
  </threadedComment>
  <threadedComment ref="DK523" dT="2024-11-27T15:17:31.40" personId="{0F87EFE9-8BC3-4889-B9F3-4AC0C07D7C88}" id="{C8272A58-779E-1141-9BEB-3DB7AC428FA9}">
    <text>Updated but not yet added to data list, see comments</text>
  </threadedComment>
  <threadedComment ref="Q524" dT="2024-11-27T15:16:17.18" personId="{0F87EFE9-8BC3-4889-B9F3-4AC0C07D7C88}" id="{90356E8A-BAEB-5D49-A642-04D7DC7C7838}">
    <text>Based on percentages from TNO factsheets</text>
  </threadedComment>
  <threadedComment ref="X524" dT="2024-11-29T12:05:05.65" personId="{0F87EFE9-8BC3-4889-B9F3-4AC0C07D7C88}" id="{E563B6E6-22F0-2A4F-A29E-01057BE67C33}">
    <text>Stack replacement costs. 
For PEM, 37% of CAPEX replaced every 55000h (every 198 PJ at full load). According to Danish Energy Agency Technology catalogue</text>
  </threadedComment>
  <threadedComment ref="DK524" dT="2024-11-27T15:17:52.20" personId="{0F87EFE9-8BC3-4889-B9F3-4AC0C07D7C88}" id="{5A350639-BC2C-984B-BBC7-517D939585FA}">
    <text>Updated but not yet added to data list, see comments</text>
  </threadedComment>
  <threadedComment ref="I525" dT="2024-11-27T15:25:46.75" personId="{0F87EFE9-8BC3-4889-B9F3-4AC0C07D7C88}" id="{E61B269B-BE6B-D044-9306-4502C93A2D25}">
    <text xml:space="preserve">Prosser et al 2024 gives some data, but costs seem very low
Cost analysis of hydrogen production by high-temperature solid oxide electrolysis - ScienceDirect </text>
    <extLst>
      <x:ext xmlns:xltc2="http://schemas.microsoft.com/office/spreadsheetml/2020/threadedcomments2" uri="{F7C98A9C-CBB3-438F-8F68-D28B6AF4A901}">
        <xltc2:checksum>1260070057</xltc2:checksum>
        <xltc2:hyperlink startIndex="60" length="97" url="https://www.sciencedirect.com/science/article/pii/S0360319923034985?casa_token=0FIG3uNFD8YAAAAA:icywKnJdlmlt7tZJacnUXAn4CCaIrCl6ptkh1CLcWUFXR-Ugip9XwzXHF6-f2b4nKJJChNVNPQ"/>
      </x:ext>
    </extLst>
  </threadedComment>
  <threadedComment ref="I525" dT="2024-11-27T15:43:49.63" personId="{0F87EFE9-8BC3-4889-B9F3-4AC0C07D7C88}" id="{002123CE-C98C-2D45-9D79-AA1F2D2C8274}" parentId="{E61B269B-BE6B-D044-9306-4502C93A2D25}">
    <text>Instead used Danish energy agency tech catalogue, values for 10MW SOEC (range 1800 for 100 MW and 4000 for 1 MW)</text>
  </threadedComment>
  <threadedComment ref="I525" dT="2024-11-27T15:44:03.67" personId="{0F87EFE9-8BC3-4889-B9F3-4AC0C07D7C88}" id="{EDD7124E-5426-4842-AEBF-D55995ED3E56}" parentId="{E61B269B-BE6B-D044-9306-4502C93A2D25}">
    <text>Used upper range of 2050 value</text>
  </threadedComment>
  <threadedComment ref="Q525" dT="2024-11-29T09:36:45.38" personId="{0F87EFE9-8BC3-4889-B9F3-4AC0C07D7C88}" id="{7ED2D4F5-A930-E547-A3B4-DF1EFA7C8623}">
    <text>12% of CAPEX (from Danish Energy Agency technology catalogue)</text>
  </threadedComment>
  <threadedComment ref="X525" dT="2024-11-29T12:05:05.65" personId="{0F87EFE9-8BC3-4889-B9F3-4AC0C07D7C88}" id="{9BA5DE15-E153-254C-BCC5-475421760610}">
    <text>Stack replacement costs. 
For PEM, 68% of CAPEX replaced every 21250h (every 76.5 PJ at full load). According to Danish Energy Agency Technology catalogue</text>
  </threadedComment>
  <threadedComment ref="AT525" dT="2024-11-29T11:54:24.35" personId="{0F87EFE9-8BC3-4889-B9F3-4AC0C07D7C88}" id="{EA0ECC81-8EFF-2942-A652-741213655F78}">
    <text>https://www.sciencedirect.com/science/article/pii/S0360319915009477
10-100% load</text>
    <extLst>
      <x:ext xmlns:xltc2="http://schemas.microsoft.com/office/spreadsheetml/2020/threadedcomments2" uri="{F7C98A9C-CBB3-438F-8F68-D28B6AF4A901}">
        <xltc2:checksum>738337224</xltc2:checksum>
        <xltc2:hyperlink startIndex="0" length="67" url="https://www.sciencedirect.com/science/article/pii/S0360319915009477"/>
      </x:ext>
    </extLst>
  </threadedComment>
  <threadedComment ref="CB556" dT="2024-11-29T09:41:06.88" personId="{0F87EFE9-8BC3-4889-B9F3-4AC0C07D7C88}" id="{AE963258-8350-4C4D-9058-FC24D7FD21D5}">
    <text>Updated based on ENSPRESO project, Med scenario - MINBIOCRP41, MINBIOCRP41a, MINBIOFRSR1, MINBIOWOO, MINBIOWOOa, MINBIOWOOW1, MINBIOWOOW1a (Willow, Poplar, Fuelwood residues, FuelwoodRW, C&amp;P_RW, Secondary Forestry residues - woodchips, Sawdust)</text>
  </threadedComment>
  <threadedComment ref="CD556" dT="2024-11-29T09:41:06.88" personId="{0F87EFE9-8BC3-4889-B9F3-4AC0C07D7C88}" id="{F45B6900-A915-7740-967C-746DC2651D6D}">
    <text>Updated based on ENSPRESO project, Med scenario - MINBIOCRP41, MINBIOCRP41a, MINBIOFRSR1, MINBIOWOO, MINBIOWOOa, MINBIOWOOW1, MINBIOWOOW1a (Willow, Poplar, Fuelwood residues, FuelwoodRW, C&amp;P_RW, Secondary Forestry residues - woodchips, Sawdust)</text>
  </threadedComment>
  <threadedComment ref="CD556" dT="2025-03-14T12:27:49.96" personId="{BE0B1496-9884-4CD2-8A35-B1D1C7C21CB4}" id="{118D998D-EF08-9348-91B1-82BAC9D237FB}" parentId="{F45B6900-A915-7740-967C-746DC2651D6D}">
    <text>Updated from CE Delft Bioscope</text>
  </threadedComment>
  <threadedComment ref="CH556" dT="2024-11-29T09:41:06.88" personId="{0F87EFE9-8BC3-4889-B9F3-4AC0C07D7C88}" id="{DE0CEE2D-2126-0E48-9062-A22482244A21}">
    <text>Updated based on ENSPRESO project, Med scenario - MINBIOCRP41, MINBIOCRP41a, MINBIOFRSR1, MINBIOWOO, MINBIOWOOa, MINBIOWOOW1, MINBIOWOOW1a (Willow, Poplar, Fuelwood residues, FuelwoodRW, C&amp;P_RW, Secondary Forestry residues - woodchips, Sawdust)</text>
  </threadedComment>
  <threadedComment ref="CH556" dT="2025-03-14T12:28:03.46" personId="{BE0B1496-9884-4CD2-8A35-B1D1C7C21CB4}" id="{3BC24965-2932-1548-B2EF-C2C9A1F724F7}" parentId="{DE0CEE2D-2126-0E48-9062-A22482244A21}">
    <text>Updated from CE Delft Bioscope</text>
  </threadedComment>
  <threadedComment ref="CB560" dT="2024-11-29T09:41:06.88" personId="{0F87EFE9-8BC3-4889-B9F3-4AC0C07D7C88}" id="{891F7091-7ED4-7E41-8183-0892E744D226}">
    <text>Updated based on ENSPRESO project, Med scenario - MINBIOCRP31 (miscanthus, switchgrass, RCG)</text>
  </threadedComment>
  <threadedComment ref="CD560" dT="2024-11-29T09:41:06.88" personId="{0F87EFE9-8BC3-4889-B9F3-4AC0C07D7C88}" id="{24B42B0C-0DBA-264B-BACA-71F84D48841C}">
    <text>Updated based on ENSPRESO project, Med scenario - MINBIOCRP31 (miscanthus, switchgrass, RCG)</text>
  </threadedComment>
  <threadedComment ref="CF560" dT="2024-11-29T09:41:06.88" personId="{0F87EFE9-8BC3-4889-B9F3-4AC0C07D7C88}" id="{D331E337-A4B7-2641-B28B-6E9D02AE4F44}">
    <text>Updated based on ENSPRESO project, Med scenario - MINBIOCRP31 (miscanthus, switchgrass, RCG)</text>
  </threadedComment>
  <threadedComment ref="CH560" dT="2024-11-29T09:41:06.88" personId="{0F87EFE9-8BC3-4889-B9F3-4AC0C07D7C88}" id="{74EC9FE6-2497-5645-8F84-1F78A7EAF9CB}">
    <text>Updated based on ENSPRESO project, Med scenario - MINBIOCRP31 (miscanthus, switchgrass, RCG)</text>
  </threadedComment>
  <threadedComment ref="CB561" dT="2024-11-29T09:41:06.88" personId="{0F87EFE9-8BC3-4889-B9F3-4AC0C07D7C88}" id="{8269F1B2-578F-FC47-B24C-E8BCFCEE9038}">
    <text>Updated based on ENSPRESO project, Med scenario - MINBIOCRP31 (miscanthus, switchgrass, RCG)</text>
  </threadedComment>
  <threadedComment ref="CD561" dT="2024-11-29T09:41:06.88" personId="{0F87EFE9-8BC3-4889-B9F3-4AC0C07D7C88}" id="{4B9DB56E-5FE9-E141-A9C2-1E41DE17F3D2}">
    <text>Updated based on ENSPRESO project, Med scenario - MINBIOCRP31 (miscanthus, switchgrass, RCG)</text>
  </threadedComment>
  <threadedComment ref="CF561" dT="2024-11-29T09:41:06.88" personId="{0F87EFE9-8BC3-4889-B9F3-4AC0C07D7C88}" id="{36287778-E8DF-E147-AE2A-2C0F0C380E3E}">
    <text>Updated based on ENSPRESO project, Med scenario - MINBIOCRP31 (miscanthus, switchgrass, RCG)</text>
  </threadedComment>
  <threadedComment ref="CH561" dT="2024-11-29T09:41:06.88" personId="{0F87EFE9-8BC3-4889-B9F3-4AC0C07D7C88}" id="{088BDEB8-EE85-D044-A372-46AC85F43772}">
    <text>Updated based on ENSPRESO project, Med scenario - MINBIOCRP31 (miscanthus, switchgrass, RCG)</text>
  </threadedComment>
  <threadedComment ref="CB565" dT="2024-11-29T09:41:06.88" personId="{0F87EFE9-8BC3-4889-B9F3-4AC0C07D7C88}" id="{7A17A81C-0211-6A47-AFE5-A87F93D55B40}">
    <text>Updated based on ENSPRESO project, Med scenario - MINBIOGAS1 (manure solid, liquid)</text>
  </threadedComment>
  <threadedComment ref="CD565" dT="2024-11-29T09:41:06.88" personId="{0F87EFE9-8BC3-4889-B9F3-4AC0C07D7C88}" id="{120F7EE7-FF6C-7442-BF3C-995DD9196656}">
    <text>Updated based on ENSPRESO project, Med scenario - MINBIOGAS1 (manure solid, liquid)</text>
  </threadedComment>
  <threadedComment ref="CF565" dT="2024-11-29T09:41:06.88" personId="{0F87EFE9-8BC3-4889-B9F3-4AC0C07D7C88}" id="{D374DA10-969E-A74C-A64C-61BE4BA73C1D}">
    <text>Updated based on ENSPRESO project, Med scenario - MINBIOGAS1 (manure solid, liquid)</text>
  </threadedComment>
  <threadedComment ref="CH565" dT="2024-11-29T09:41:06.88" personId="{0F87EFE9-8BC3-4889-B9F3-4AC0C07D7C88}" id="{5370CBC5-964A-AD49-93DE-0160F270EEEF}">
    <text>Updated based on ENSPRESO project, Med scenario - MINBIOGAS1 (manure solid, liquid)</text>
  </threadedComment>
  <threadedComment ref="CB566" dT="2024-11-29T09:41:06.88" personId="{0F87EFE9-8BC3-4889-B9F3-4AC0C07D7C88}" id="{70E76C40-CCF8-C74F-B416-DCB47AD752C8}">
    <text>Updated based on ENSPRESO project, Med scenario - MINBIOCRP21 (sugar from sugar beet)</text>
  </threadedComment>
  <threadedComment ref="CB568" dT="2024-11-29T09:41:06.88" personId="{0F87EFE9-8BC3-4889-B9F3-4AC0C07D7C88}" id="{3ED7EDD4-DE4F-2B41-9AEC-1047019E35C2}">
    <text>Updated based on ENSPRESO project, Med scenario - MINBIOLIQ1 (sunflower, soya seed) &amp; MINBIORPS1 (rapeseed)</text>
  </threadedComment>
</ThreadedComments>
</file>

<file path=xl/threadedComments/threadedComment2.xml><?xml version="1.0" encoding="utf-8"?>
<ThreadedComments xmlns="http://schemas.microsoft.com/office/spreadsheetml/2018/threadedcomments" xmlns:x="http://schemas.openxmlformats.org/spreadsheetml/2006/main">
  <threadedComment ref="AG472" dT="2024-07-26T13:59:10.82" personId="{0F87EFE9-8BC3-4889-B9F3-4AC0C07D7C88}" id="{196BF27F-782C-9244-A610-475103EE10A1}">
    <text xml:space="preserve">Based on ratio in 2020 from CBS of total prod of aromatics vs total prod kerosene (with conversion of units, LHV of kerosene)
StatLine - Crude and petroleum products balance sheet; supply and consumption (cbs.nl) </text>
    <extLst>
      <x:ext xmlns:xltc2="http://schemas.microsoft.com/office/spreadsheetml/2020/threadedcomments2" uri="{F7C98A9C-CBB3-438F-8F68-D28B6AF4A901}">
        <xltc2:checksum>4280473956</xltc2:checksum>
        <xltc2:hyperlink startIndex="127" length="86" url="https://opendata.cbs.nl/#/CBS/en/dataset/84596ENG/table?ts=1720711614477"/>
      </x:ext>
    </extLst>
  </threadedComment>
  <threadedComment ref="DR494" dT="2025-04-03T13:00:31.51" personId="{BE0B1496-9884-4CD2-8A35-B1D1C7C21CB4}" id="{7AB5F7FA-7087-2349-9F69-44CC03B1972F}">
    <text>Based on Techno-economic assessment and comparison of Fischer–Tropsch and Methanol-to-Jet processes to produce sustainable aviation fuel via Power-to-Liquid - ScienceDirect . Updated in sources</text>
    <extLst>
      <x:ext xmlns:xltc2="http://schemas.microsoft.com/office/spreadsheetml/2020/threadedcomments2" uri="{F7C98A9C-CBB3-438F-8F68-D28B6AF4A901}">
        <xltc2:checksum>2517830190</xltc2:checksum>
        <xltc2:hyperlink startIndex="9" length="163" url="https://www.sciencedirect.com/science/article/pii/S0196890424006691"/>
      </x:ext>
    </extLst>
  </threadedComment>
  <threadedComment ref="DR496" dT="2025-04-03T13:00:36.21" personId="{BE0B1496-9884-4CD2-8A35-B1D1C7C21CB4}" id="{72FE3D27-B13F-034D-96B3-A160CDACC93F}">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DR498" dT="2025-04-03T13:00:36.21" personId="{BE0B1496-9884-4CD2-8A35-B1D1C7C21CB4}" id="{EC031128-2062-3D43-A4C0-B387BC40794E}">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CR523" dT="2024-11-29T12:16:38.08" personId="{0F87EFE9-8BC3-4889-B9F3-4AC0C07D7C88}" id="{280AFB5C-2C79-4F45-930E-97D1011D2419}">
    <text>2020 efficiency from Danish Energy Agency catalogue (19.1 kg/MWh input)
For AEC 1 GW</text>
  </threadedComment>
  <threadedComment ref="CR524" dT="2024-11-29T12:16:38.08" personId="{0F87EFE9-8BC3-4889-B9F3-4AC0C07D7C88}" id="{78B11B88-7A6B-9146-8324-61F7E6E8E871}">
    <text>2020 efficiency from Danish Energy Agency catalogue (17.8 kg/MWh input)
For PEMEC 1 GW</text>
  </threadedComment>
  <threadedComment ref="CR525" dT="2024-11-29T12:16:38.08" personId="{0F87EFE9-8BC3-4889-B9F3-4AC0C07D7C88}" id="{E6FD3A20-409F-8045-9351-03900BA227A6}">
    <text>2020 efficiency from Danish Energy Agency catalogue (24.7 kg/MWh input * 79.5% electricity in total input)
For SOEC 100 MW</text>
  </threadedComment>
  <threadedComment ref="CY525" dT="2024-11-29T12:16:38.08" personId="{0F87EFE9-8BC3-4889-B9F3-4AC0C07D7C88}" id="{C59B0CEB-4ACD-E640-988D-374CEC887012}">
    <text>2020 efficiency from Danish Energy Agency catalogue (24.7 kg/MWh input * 20.5% electricity in total input). For SOEC 100 MW</text>
  </threadedComment>
</ThreadedComment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9FD1D-BBC0-4B02-8846-26D78C525C11}">
  <dimension ref="B3:O22"/>
  <sheetViews>
    <sheetView topLeftCell="A10" workbookViewId="0">
      <selection activeCell="F28" sqref="F28"/>
    </sheetView>
  </sheetViews>
  <sheetFormatPr defaultColWidth="9.109375" defaultRowHeight="14.4" x14ac:dyDescent="0.3"/>
  <cols>
    <col min="1" max="1" width="9.109375" style="266"/>
    <col min="2" max="2" width="12.44140625" style="266" customWidth="1"/>
    <col min="3" max="16384" width="9.109375" style="266"/>
  </cols>
  <sheetData>
    <row r="3" spans="2:4" x14ac:dyDescent="0.3">
      <c r="B3" s="266" t="s">
        <v>0</v>
      </c>
    </row>
    <row r="5" spans="2:4" x14ac:dyDescent="0.3">
      <c r="B5" s="267" t="s">
        <v>1</v>
      </c>
    </row>
    <row r="6" spans="2:4" x14ac:dyDescent="0.3">
      <c r="B6" s="266" t="s">
        <v>2</v>
      </c>
    </row>
    <row r="7" spans="2:4" x14ac:dyDescent="0.3">
      <c r="B7" s="266" t="s">
        <v>3</v>
      </c>
    </row>
    <row r="10" spans="2:4" x14ac:dyDescent="0.3">
      <c r="B10" s="267" t="s">
        <v>4</v>
      </c>
    </row>
    <row r="11" spans="2:4" x14ac:dyDescent="0.3">
      <c r="B11" s="300" t="s">
        <v>5</v>
      </c>
      <c r="C11" s="300"/>
      <c r="D11" s="300"/>
    </row>
    <row r="13" spans="2:4" x14ac:dyDescent="0.3">
      <c r="B13" s="301" t="s">
        <v>6</v>
      </c>
      <c r="C13" s="301"/>
      <c r="D13" s="301"/>
    </row>
    <row r="15" spans="2:4" x14ac:dyDescent="0.3">
      <c r="B15" s="302" t="s">
        <v>7</v>
      </c>
      <c r="C15" s="302"/>
      <c r="D15" s="302"/>
    </row>
    <row r="17" spans="2:15" ht="20.25" customHeight="1" x14ac:dyDescent="0.3">
      <c r="B17" s="303" t="s">
        <v>8</v>
      </c>
      <c r="C17" s="303"/>
      <c r="D17" s="303"/>
      <c r="E17" s="303"/>
      <c r="F17" s="303"/>
      <c r="G17" s="303"/>
      <c r="H17" s="303"/>
      <c r="I17" s="303"/>
      <c r="J17" s="303"/>
      <c r="K17" s="303"/>
      <c r="L17" s="303"/>
      <c r="M17" s="303"/>
      <c r="N17" s="303"/>
      <c r="O17" s="303"/>
    </row>
    <row r="18" spans="2:15" ht="20.25" customHeight="1" x14ac:dyDescent="0.3">
      <c r="B18" s="303"/>
      <c r="C18" s="303"/>
      <c r="D18" s="303"/>
      <c r="E18" s="303"/>
      <c r="F18" s="303"/>
      <c r="G18" s="303"/>
      <c r="H18" s="303"/>
      <c r="I18" s="303"/>
      <c r="J18" s="303"/>
      <c r="K18" s="303"/>
      <c r="L18" s="303"/>
      <c r="M18" s="303"/>
      <c r="N18" s="303"/>
      <c r="O18" s="303"/>
    </row>
    <row r="19" spans="2:15" ht="20.25" customHeight="1" x14ac:dyDescent="0.3">
      <c r="B19" s="303"/>
      <c r="C19" s="303"/>
      <c r="D19" s="303"/>
      <c r="E19" s="303"/>
      <c r="F19" s="303"/>
      <c r="G19" s="303"/>
      <c r="H19" s="303"/>
      <c r="I19" s="303"/>
      <c r="J19" s="303"/>
      <c r="K19" s="303"/>
      <c r="L19" s="303"/>
      <c r="M19" s="303"/>
      <c r="N19" s="303"/>
      <c r="O19" s="303"/>
    </row>
    <row r="20" spans="2:15" ht="20.25" customHeight="1" x14ac:dyDescent="0.3">
      <c r="B20" s="303"/>
      <c r="C20" s="303"/>
      <c r="D20" s="303"/>
      <c r="E20" s="303"/>
      <c r="F20" s="303"/>
      <c r="G20" s="303"/>
      <c r="H20" s="303"/>
      <c r="I20" s="303"/>
      <c r="J20" s="303"/>
      <c r="K20" s="303"/>
      <c r="L20" s="303"/>
      <c r="M20" s="303"/>
      <c r="N20" s="303"/>
      <c r="O20" s="303"/>
    </row>
    <row r="21" spans="2:15" ht="20.25" customHeight="1" x14ac:dyDescent="0.3">
      <c r="B21" s="303"/>
      <c r="C21" s="303"/>
      <c r="D21" s="303"/>
      <c r="E21" s="303"/>
      <c r="F21" s="303"/>
      <c r="G21" s="303"/>
      <c r="H21" s="303"/>
      <c r="I21" s="303"/>
      <c r="J21" s="303"/>
      <c r="K21" s="303"/>
      <c r="L21" s="303"/>
      <c r="M21" s="303"/>
      <c r="N21" s="303"/>
      <c r="O21" s="303"/>
    </row>
    <row r="22" spans="2:15" ht="20.25" customHeight="1" x14ac:dyDescent="0.3">
      <c r="B22" s="303"/>
      <c r="C22" s="303"/>
      <c r="D22" s="303"/>
      <c r="E22" s="303"/>
      <c r="F22" s="303"/>
      <c r="G22" s="303"/>
      <c r="H22" s="303"/>
      <c r="I22" s="303"/>
      <c r="J22" s="303"/>
      <c r="K22" s="303"/>
      <c r="L22" s="303"/>
      <c r="M22" s="303"/>
      <c r="N22" s="303"/>
      <c r="O22" s="303"/>
    </row>
  </sheetData>
  <mergeCells count="4">
    <mergeCell ref="B11:D11"/>
    <mergeCell ref="B13:D13"/>
    <mergeCell ref="B15:D15"/>
    <mergeCell ref="B17:O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76FB1-1816-4497-BBF8-72616A274BA8}">
  <dimension ref="A1:AX625"/>
  <sheetViews>
    <sheetView topLeftCell="G189" workbookViewId="0">
      <selection activeCell="G1" sqref="A1:XFD1"/>
    </sheetView>
  </sheetViews>
  <sheetFormatPr defaultColWidth="8.6640625" defaultRowHeight="14.4" x14ac:dyDescent="0.3"/>
  <cols>
    <col min="1" max="1" width="10.6640625" bestFit="1" customWidth="1"/>
    <col min="2" max="2" width="10.6640625" customWidth="1"/>
    <col min="3" max="3" width="14.6640625" bestFit="1" customWidth="1"/>
    <col min="4" max="4" width="23.6640625" bestFit="1" customWidth="1"/>
    <col min="5" max="5" width="48.33203125" bestFit="1" customWidth="1"/>
    <col min="6" max="6" width="85.44140625" bestFit="1" customWidth="1"/>
    <col min="7" max="7" width="10.109375" style="263" customWidth="1"/>
    <col min="8" max="8" width="14.44140625" style="263" customWidth="1"/>
  </cols>
  <sheetData>
    <row r="1" spans="1:19" s="272" customFormat="1" ht="45" customHeight="1" x14ac:dyDescent="0.3">
      <c r="A1" s="272" t="s">
        <v>9</v>
      </c>
      <c r="B1" s="272" t="s">
        <v>10</v>
      </c>
      <c r="C1" s="272" t="s">
        <v>11</v>
      </c>
      <c r="D1" s="272" t="s">
        <v>12</v>
      </c>
      <c r="E1" s="272" t="s">
        <v>13</v>
      </c>
      <c r="F1" s="272" t="s">
        <v>14</v>
      </c>
      <c r="G1" s="282" t="s">
        <v>15</v>
      </c>
      <c r="H1" s="272" t="s">
        <v>16</v>
      </c>
      <c r="I1" s="272" t="s">
        <v>17</v>
      </c>
      <c r="J1" s="272" t="s">
        <v>18</v>
      </c>
      <c r="K1" s="272" t="s">
        <v>19</v>
      </c>
      <c r="L1" s="272" t="s">
        <v>20</v>
      </c>
      <c r="M1" s="272" t="s">
        <v>21</v>
      </c>
      <c r="N1" s="272" t="s">
        <v>22</v>
      </c>
      <c r="O1" s="272" t="s">
        <v>23</v>
      </c>
      <c r="P1" s="272" t="s">
        <v>24</v>
      </c>
      <c r="Q1" s="272" t="s">
        <v>25</v>
      </c>
      <c r="R1" s="272" t="s">
        <v>26</v>
      </c>
      <c r="S1" s="292" t="s">
        <v>27</v>
      </c>
    </row>
    <row r="2" spans="1:19" x14ac:dyDescent="0.3">
      <c r="A2" s="40" t="s">
        <v>28</v>
      </c>
      <c r="B2" t="str">
        <f>_xlfn.IFNA(VLOOKUP($A2,'PASTE Technology Sheet'!A:H,3,FALSE),"")</f>
        <v>Final</v>
      </c>
      <c r="C2" t="str">
        <f>VLOOKUP($A2,'PASTE Technology Sheet'!A:H,4,FALSE)</f>
        <v>Residential</v>
      </c>
      <c r="D2" t="str">
        <f>_xlfn.IFNA(VLOOKUP($A2,'PASTE Technology Sheet'!$A:$H,5,FALSE),"")</f>
        <v>Appliances</v>
      </c>
      <c r="E2" t="str">
        <f>VLOOKUP($A2,'PASTE Technology Sheet'!$A:$H,6,FALSE)</f>
        <v>Electricity demand - Residential</v>
      </c>
      <c r="F2" t="str">
        <f>VLOOKUP($A2,'PASTE Technology Sheet'!$A:$H,7,FALSE)</f>
        <v>Dummy standard electricity consumption - Residential</v>
      </c>
      <c r="G2" s="263">
        <f>_xlfn.IFNA(VLOOKUP($A2,'PASTE Tech_Use'!$A:$BB,2,FALSE),0)</f>
        <v>46.601222399999997</v>
      </c>
      <c r="H2" s="263">
        <f>_xlfn.IFNA(VLOOKUP($A2,'PASTE Tech_Use'!$C:$BB,2,FALSE),0)</f>
        <v>46.623570059999999</v>
      </c>
      <c r="I2" s="263">
        <f>_xlfn.IFNA(VLOOKUP($A2,'PASTE Tech_Use'!$E:$BB,2,FALSE),0)</f>
        <v>46.623827489999996</v>
      </c>
      <c r="J2" s="263">
        <f>_xlfn.IFNA(VLOOKUP($A2,'PASTE Tech_Use'!$G:$BB,2,FALSE),0)</f>
        <v>46.617775440000003</v>
      </c>
      <c r="K2" s="263">
        <f>_xlfn.IFNA(VLOOKUP($A2,'PASTE Tech_Use'!I:$BB,2,FALSE),0)</f>
        <v>46.617775440000003</v>
      </c>
      <c r="L2" s="263">
        <f>_xlfn.IFNA(VLOOKUP($A2,'PASTE Tech_Use'!K:$BB,2,FALSE),0)</f>
        <v>46.623969789999997</v>
      </c>
      <c r="M2" s="263">
        <f>_xlfn.IFNA(VLOOKUP($A2,'PASTE Tech_Use'!M:$BB,2,FALSE),0)</f>
        <v>46.626462850000003</v>
      </c>
      <c r="N2" s="263">
        <f>_xlfn.IFNA(VLOOKUP($A2,'PASTE Tech_Use'!O:$BB,2,FALSE),0)</f>
        <v>46.618007259999999</v>
      </c>
      <c r="O2" s="263">
        <f>_xlfn.IFNA(VLOOKUP($A2,'PASTE Tech_Use'!Q:$BB,2,FALSE),0)</f>
        <v>46.623933690000001</v>
      </c>
      <c r="P2" s="263">
        <f>_xlfn.IFNA(VLOOKUP($A2,'PASTE Tech_Use'!S:$BB,2,FALSE),0)</f>
        <v>61.96369052</v>
      </c>
      <c r="Q2" s="263">
        <f>_xlfn.IFNA(VLOOKUP($A2,'PASTE Tech_Use'!U:$BB,2,FALSE),0)</f>
        <v>46.625756889999998</v>
      </c>
      <c r="R2" s="263">
        <f>_xlfn.IFNA(VLOOKUP($A2,'PASTE Tech_Use'!W:$BB,2,FALSE),0)</f>
        <v>46.624642620000003</v>
      </c>
      <c r="S2" s="263">
        <f>_xlfn.IFNA(VLOOKUP($A2,'PASTE Tech_Use'!Y:$BB,2,FALSE),0)</f>
        <v>78.028327959999999</v>
      </c>
    </row>
    <row r="3" spans="1:19" x14ac:dyDescent="0.3">
      <c r="A3" s="69" t="s">
        <v>29</v>
      </c>
      <c r="B3" t="str">
        <f>_xlfn.IFNA(VLOOKUP($A3,'PASTE Technology Sheet'!A:H,3,FALSE),"")</f>
        <v>Final</v>
      </c>
      <c r="C3" t="str">
        <f>VLOOKUP($A3,'PASTE Technology Sheet'!A:H,4,FALSE)</f>
        <v>Residential</v>
      </c>
      <c r="D3" t="str">
        <f>_xlfn.IFNA(VLOOKUP($A3,'PASTE Technology Sheet'!$A:$H,5,FALSE),"")</f>
        <v>Appliances</v>
      </c>
      <c r="E3" t="str">
        <f>VLOOKUP($A3,'PASTE Technology Sheet'!$A:$H,6,FALSE)</f>
        <v>Electricity demand - Residential</v>
      </c>
      <c r="F3" t="str">
        <f>VLOOKUP($A3,'PASTE Technology Sheet'!$A:$H,7,FALSE)</f>
        <v>Flexible standard electricity consumption - Residential</v>
      </c>
      <c r="G3" s="263">
        <f>_xlfn.IFNA(VLOOKUP($A3,'PASTE Tech_Use'!$A:$B,2,FALSE),0)</f>
        <v>31.9987776</v>
      </c>
      <c r="H3" s="263">
        <f>_xlfn.IFNA(VLOOKUP($A3,'PASTE Tech_Use'!$C:$BB,2,FALSE),0)</f>
        <v>31.976429939999999</v>
      </c>
      <c r="I3" s="263">
        <f>_xlfn.IFNA(VLOOKUP($A3,'PASTE Tech_Use'!$E:$BB,2,FALSE),0)</f>
        <v>31.976172510000001</v>
      </c>
      <c r="J3" s="263">
        <f>_xlfn.IFNA(VLOOKUP($A3,'PASTE Tech_Use'!$G:$BB,2,FALSE),0)</f>
        <v>31.982224559999999</v>
      </c>
      <c r="K3" s="263">
        <f>_xlfn.IFNA(VLOOKUP($A3,'PASTE Tech_Use'!I:$BB,2,FALSE),0)</f>
        <v>31.982224559999999</v>
      </c>
      <c r="L3" s="263">
        <f>_xlfn.IFNA(VLOOKUP($A3,'PASTE Tech_Use'!K:$BB,2,FALSE),0)</f>
        <v>31.976030210000001</v>
      </c>
      <c r="M3" s="263">
        <f>_xlfn.IFNA(VLOOKUP($A3,'PASTE Tech_Use'!M:$BB,2,FALSE),0)</f>
        <v>31.973537149999999</v>
      </c>
      <c r="N3" s="263">
        <f>_xlfn.IFNA(VLOOKUP($A3,'PASTE Tech_Use'!O:$BB,2,FALSE),0)</f>
        <v>31.981992739999999</v>
      </c>
      <c r="O3" s="263">
        <f>_xlfn.IFNA(VLOOKUP($A3,'PASTE Tech_Use'!Q:$BB,2,FALSE),0)</f>
        <v>31.97606631</v>
      </c>
      <c r="P3" s="263">
        <f>_xlfn.IFNA(VLOOKUP($A3,'PASTE Tech_Use'!S:$BB,2,FALSE),0)</f>
        <v>16.636309480000001</v>
      </c>
      <c r="Q3" s="263">
        <f>_xlfn.IFNA(VLOOKUP($A3,'PASTE Tech_Use'!U:$BB,2,FALSE),0)</f>
        <v>31.97424311</v>
      </c>
      <c r="R3" s="263">
        <f>_xlfn.IFNA(VLOOKUP($A3,'PASTE Tech_Use'!W:$BB,2,FALSE),0)</f>
        <v>31.975357379999998</v>
      </c>
      <c r="S3" s="263">
        <f>_xlfn.IFNA(VLOOKUP($A3,'PASTE Tech_Use'!Y:$BB,2,FALSE),0)</f>
        <v>0.57167204490000001</v>
      </c>
    </row>
    <row r="4" spans="1:19" x14ac:dyDescent="0.3">
      <c r="A4" s="40" t="s">
        <v>30</v>
      </c>
      <c r="B4" t="str">
        <f>_xlfn.IFNA(VLOOKUP($A4,'PASTE Technology Sheet'!A:H,3,FALSE),"")</f>
        <v>Final</v>
      </c>
      <c r="C4" t="str">
        <f>VLOOKUP($A4,'PASTE Technology Sheet'!A:H,4,FALSE)</f>
        <v>Residential</v>
      </c>
      <c r="D4" t="str">
        <f>_xlfn.IFNA(VLOOKUP($A4,'PASTE Technology Sheet'!$A:$H,5,FALSE),"")</f>
        <v>Flats</v>
      </c>
      <c r="E4" t="str">
        <f>VLOOKUP($A4,'PASTE Technology Sheet'!$A:$H,6,FALSE)</f>
        <v>Houses - Residential Flats</v>
      </c>
      <c r="F4" t="str">
        <f>VLOOKUP($A4,'PASTE Technology Sheet'!$A:$H,7,FALSE)</f>
        <v>House with insulation GFE - Residential Flats</v>
      </c>
      <c r="G4" s="263">
        <f>_xlfn.IFNA(VLOOKUP($A4,'PASTE Tech_Use'!$A:$B,2,FALSE),0)</f>
        <v>0</v>
      </c>
      <c r="H4" s="263">
        <f>_xlfn.IFNA(VLOOKUP($A4,'PASTE Tech_Use'!$C:$BB,2,FALSE),0)</f>
        <v>0</v>
      </c>
      <c r="I4" s="263">
        <f>_xlfn.IFNA(VLOOKUP($A4,'PASTE Tech_Use'!$E:$BB,2,FALSE),0)</f>
        <v>0</v>
      </c>
      <c r="J4" s="263">
        <f>_xlfn.IFNA(VLOOKUP($A4,'PASTE Tech_Use'!$G:$BB,2,FALSE),0)</f>
        <v>0</v>
      </c>
      <c r="K4" s="263">
        <f>_xlfn.IFNA(VLOOKUP($A4,'PASTE Tech_Use'!I:$BB,2,FALSE),0)</f>
        <v>0</v>
      </c>
      <c r="L4" s="263">
        <f>_xlfn.IFNA(VLOOKUP($A4,'PASTE Tech_Use'!K:$BB,2,FALSE),0)</f>
        <v>0</v>
      </c>
      <c r="M4" s="263">
        <f>_xlfn.IFNA(VLOOKUP($A4,'PASTE Tech_Use'!M:$BB,2,FALSE),0)</f>
        <v>0</v>
      </c>
      <c r="N4" s="263">
        <f>_xlfn.IFNA(VLOOKUP($A4,'PASTE Tech_Use'!O:$BB,2,FALSE),0)</f>
        <v>0</v>
      </c>
      <c r="O4" s="263">
        <f>_xlfn.IFNA(VLOOKUP($A4,'PASTE Tech_Use'!Q:$BB,2,FALSE),0)</f>
        <v>0</v>
      </c>
      <c r="P4" s="263">
        <f>_xlfn.IFNA(VLOOKUP($A4,'PASTE Tech_Use'!S:$BB,2,FALSE),0)</f>
        <v>0</v>
      </c>
      <c r="Q4" s="263">
        <f>_xlfn.IFNA(VLOOKUP($A4,'PASTE Tech_Use'!U:$BB,2,FALSE),0)</f>
        <v>0</v>
      </c>
      <c r="R4" s="263">
        <f>_xlfn.IFNA(VLOOKUP($A4,'PASTE Tech_Use'!W:$BB,2,FALSE),0)</f>
        <v>0</v>
      </c>
      <c r="S4" s="263">
        <f>_xlfn.IFNA(VLOOKUP($A4,'PASTE Tech_Use'!Y:$BB,2,FALSE),0)</f>
        <v>0</v>
      </c>
    </row>
    <row r="5" spans="1:19" x14ac:dyDescent="0.3">
      <c r="A5" s="69" t="s">
        <v>31</v>
      </c>
      <c r="B5" t="str">
        <f>_xlfn.IFNA(VLOOKUP($A5,'PASTE Technology Sheet'!A:H,3,FALSE),"")</f>
        <v>Final</v>
      </c>
      <c r="C5" t="str">
        <f>VLOOKUP($A5,'PASTE Technology Sheet'!A:H,4,FALSE)</f>
        <v>Residential</v>
      </c>
      <c r="D5" t="str">
        <f>_xlfn.IFNA(VLOOKUP($A5,'PASTE Technology Sheet'!$A:$H,5,FALSE),"")</f>
        <v>Flats</v>
      </c>
      <c r="E5" t="str">
        <f>VLOOKUP($A5,'PASTE Technology Sheet'!$A:$H,6,FALSE)</f>
        <v>Houses - Residential Flats</v>
      </c>
      <c r="F5" t="str">
        <f>VLOOKUP($A5,'PASTE Technology Sheet'!$A:$H,7,FALSE)</f>
        <v>House with insulation DC - Residential Flats</v>
      </c>
      <c r="G5" s="263">
        <f>_xlfn.IFNA(VLOOKUP($A5,'PASTE Tech_Use'!$A:$B,2,FALSE),0)</f>
        <v>0</v>
      </c>
      <c r="H5" s="263">
        <f>_xlfn.IFNA(VLOOKUP($A5,'PASTE Tech_Use'!$C:$BB,2,FALSE),0)</f>
        <v>0</v>
      </c>
      <c r="I5" s="263">
        <f>_xlfn.IFNA(VLOOKUP($A5,'PASTE Tech_Use'!$E:$BB,2,FALSE),0)</f>
        <v>0</v>
      </c>
      <c r="J5" s="263">
        <f>_xlfn.IFNA(VLOOKUP($A5,'PASTE Tech_Use'!$G:$BB,2,FALSE),0)</f>
        <v>0</v>
      </c>
      <c r="K5" s="263">
        <f>_xlfn.IFNA(VLOOKUP($A5,'PASTE Tech_Use'!I:$BB,2,FALSE),0)</f>
        <v>0</v>
      </c>
      <c r="L5" s="263">
        <f>_xlfn.IFNA(VLOOKUP($A5,'PASTE Tech_Use'!K:$BB,2,FALSE),0)</f>
        <v>0</v>
      </c>
      <c r="M5" s="263">
        <f>_xlfn.IFNA(VLOOKUP($A5,'PASTE Tech_Use'!M:$BB,2,FALSE),0)</f>
        <v>0</v>
      </c>
      <c r="N5" s="263">
        <f>_xlfn.IFNA(VLOOKUP($A5,'PASTE Tech_Use'!O:$BB,2,FALSE),0)</f>
        <v>0</v>
      </c>
      <c r="O5" s="263">
        <f>_xlfn.IFNA(VLOOKUP($A5,'PASTE Tech_Use'!Q:$BB,2,FALSE),0)</f>
        <v>0</v>
      </c>
      <c r="P5" s="263">
        <f>_xlfn.IFNA(VLOOKUP($A5,'PASTE Tech_Use'!S:$BB,2,FALSE),0)</f>
        <v>0</v>
      </c>
      <c r="Q5" s="263">
        <f>_xlfn.IFNA(VLOOKUP($A5,'PASTE Tech_Use'!U:$BB,2,FALSE),0)</f>
        <v>0</v>
      </c>
      <c r="R5" s="263">
        <f>_xlfn.IFNA(VLOOKUP($A5,'PASTE Tech_Use'!W:$BB,2,FALSE),0)</f>
        <v>0</v>
      </c>
      <c r="S5" s="263">
        <f>_xlfn.IFNA(VLOOKUP($A5,'PASTE Tech_Use'!Y:$BB,2,FALSE),0)</f>
        <v>0</v>
      </c>
    </row>
    <row r="6" spans="1:19" x14ac:dyDescent="0.3">
      <c r="A6" s="40" t="s">
        <v>32</v>
      </c>
      <c r="B6" t="str">
        <f>_xlfn.IFNA(VLOOKUP($A6,'PASTE Technology Sheet'!A:H,3,FALSE),"")</f>
        <v>Final</v>
      </c>
      <c r="C6" t="str">
        <f>VLOOKUP($A6,'PASTE Technology Sheet'!A:H,4,FALSE)</f>
        <v>Residential</v>
      </c>
      <c r="D6" t="str">
        <f>_xlfn.IFNA(VLOOKUP($A6,'PASTE Technology Sheet'!$A:$H,5,FALSE),"")</f>
        <v>Flats</v>
      </c>
      <c r="E6" t="str">
        <f>VLOOKUP($A6,'PASTE Technology Sheet'!$A:$H,6,FALSE)</f>
        <v>Houses - Residential Flats</v>
      </c>
      <c r="F6" t="str">
        <f>VLOOKUP($A6,'PASTE Technology Sheet'!$A:$H,7,FALSE)</f>
        <v>House with insulation B - Residential Flats</v>
      </c>
      <c r="G6" s="263">
        <f>_xlfn.IFNA(VLOOKUP($A6,'PASTE Tech_Use'!$A:$B,2,FALSE),0)</f>
        <v>0</v>
      </c>
      <c r="H6" s="263">
        <f>_xlfn.IFNA(VLOOKUP($A6,'PASTE Tech_Use'!$C:$BB,2,FALSE),0)</f>
        <v>0</v>
      </c>
      <c r="I6" s="263">
        <f>_xlfn.IFNA(VLOOKUP($A6,'PASTE Tech_Use'!$E:$BB,2,FALSE),0)</f>
        <v>0</v>
      </c>
      <c r="J6" s="263">
        <f>_xlfn.IFNA(VLOOKUP($A6,'PASTE Tech_Use'!$G:$BB,2,FALSE),0)</f>
        <v>0</v>
      </c>
      <c r="K6" s="263">
        <f>_xlfn.IFNA(VLOOKUP($A6,'PASTE Tech_Use'!I:$BB,2,FALSE),0)</f>
        <v>0</v>
      </c>
      <c r="L6" s="263">
        <f>_xlfn.IFNA(VLOOKUP($A6,'PASTE Tech_Use'!K:$BB,2,FALSE),0)</f>
        <v>0</v>
      </c>
      <c r="M6" s="263">
        <f>_xlfn.IFNA(VLOOKUP($A6,'PASTE Tech_Use'!M:$BB,2,FALSE),0)</f>
        <v>0</v>
      </c>
      <c r="N6" s="263">
        <f>_xlfn.IFNA(VLOOKUP($A6,'PASTE Tech_Use'!O:$BB,2,FALSE),0)</f>
        <v>0</v>
      </c>
      <c r="O6" s="263">
        <f>_xlfn.IFNA(VLOOKUP($A6,'PASTE Tech_Use'!Q:$BB,2,FALSE),0)</f>
        <v>0</v>
      </c>
      <c r="P6" s="263">
        <f>_xlfn.IFNA(VLOOKUP($A6,'PASTE Tech_Use'!S:$BB,2,FALSE),0)</f>
        <v>0</v>
      </c>
      <c r="Q6" s="263">
        <f>_xlfn.IFNA(VLOOKUP($A6,'PASTE Tech_Use'!U:$BB,2,FALSE),0)</f>
        <v>0</v>
      </c>
      <c r="R6" s="263">
        <f>_xlfn.IFNA(VLOOKUP($A6,'PASTE Tech_Use'!W:$BB,2,FALSE),0)</f>
        <v>0</v>
      </c>
      <c r="S6" s="263">
        <f>_xlfn.IFNA(VLOOKUP($A6,'PASTE Tech_Use'!Y:$BB,2,FALSE),0)</f>
        <v>0</v>
      </c>
    </row>
    <row r="7" spans="1:19" x14ac:dyDescent="0.3">
      <c r="A7" s="69" t="s">
        <v>33</v>
      </c>
      <c r="B7" t="str">
        <f>_xlfn.IFNA(VLOOKUP($A7,'PASTE Technology Sheet'!A:H,3,FALSE),"")</f>
        <v>Final</v>
      </c>
      <c r="C7" t="str">
        <f>VLOOKUP($A7,'PASTE Technology Sheet'!A:H,4,FALSE)</f>
        <v>Residential</v>
      </c>
      <c r="D7" t="str">
        <f>_xlfn.IFNA(VLOOKUP($A7,'PASTE Technology Sheet'!$A:$H,5,FALSE),"")</f>
        <v>Flats</v>
      </c>
      <c r="E7" t="str">
        <f>VLOOKUP($A7,'PASTE Technology Sheet'!$A:$H,6,FALSE)</f>
        <v>Houses - Residential Flats</v>
      </c>
      <c r="F7" t="str">
        <f>VLOOKUP($A7,'PASTE Technology Sheet'!$A:$H,7,FALSE)</f>
        <v>House with insulation A - Residential Flats</v>
      </c>
      <c r="G7" s="263">
        <f>_xlfn.IFNA(VLOOKUP($A7,'PASTE Tech_Use'!$A:$B,2,FALSE),0)</f>
        <v>250</v>
      </c>
      <c r="H7" s="263">
        <f>_xlfn.IFNA(VLOOKUP($A7,'PASTE Tech_Use'!$C:$BB,2,FALSE),0)</f>
        <v>250</v>
      </c>
      <c r="I7" s="263">
        <f>_xlfn.IFNA(VLOOKUP($A7,'PASTE Tech_Use'!$E:$BB,2,FALSE),0)</f>
        <v>250</v>
      </c>
      <c r="J7" s="263">
        <f>_xlfn.IFNA(VLOOKUP($A7,'PASTE Tech_Use'!$G:$BB,2,FALSE),0)</f>
        <v>250</v>
      </c>
      <c r="K7" s="263">
        <f>_xlfn.IFNA(VLOOKUP($A7,'PASTE Tech_Use'!I:$BB,2,FALSE),0)</f>
        <v>250</v>
      </c>
      <c r="L7" s="263">
        <f>_xlfn.IFNA(VLOOKUP($A7,'PASTE Tech_Use'!K:$BB,2,FALSE),0)</f>
        <v>250</v>
      </c>
      <c r="M7" s="263">
        <f>_xlfn.IFNA(VLOOKUP($A7,'PASTE Tech_Use'!M:$BB,2,FALSE),0)</f>
        <v>250.00000009999999</v>
      </c>
      <c r="N7" s="263">
        <f>_xlfn.IFNA(VLOOKUP($A7,'PASTE Tech_Use'!O:$BB,2,FALSE),0)</f>
        <v>250</v>
      </c>
      <c r="O7" s="263">
        <f>_xlfn.IFNA(VLOOKUP($A7,'PASTE Tech_Use'!Q:$BB,2,FALSE),0)</f>
        <v>250</v>
      </c>
      <c r="P7" s="263">
        <f>_xlfn.IFNA(VLOOKUP($A7,'PASTE Tech_Use'!S:$BB,2,FALSE),0)</f>
        <v>250</v>
      </c>
      <c r="Q7" s="263">
        <f>_xlfn.IFNA(VLOOKUP($A7,'PASTE Tech_Use'!U:$BB,2,FALSE),0)</f>
        <v>250</v>
      </c>
      <c r="R7" s="263">
        <f>_xlfn.IFNA(VLOOKUP($A7,'PASTE Tech_Use'!W:$BB,2,FALSE),0)</f>
        <v>250</v>
      </c>
      <c r="S7" s="263">
        <f>_xlfn.IFNA(VLOOKUP($A7,'PASTE Tech_Use'!Y:$BB,2,FALSE),0)</f>
        <v>250</v>
      </c>
    </row>
    <row r="8" spans="1:19" x14ac:dyDescent="0.3">
      <c r="A8" s="40" t="s">
        <v>34</v>
      </c>
      <c r="B8" t="str">
        <f>_xlfn.IFNA(VLOOKUP($A8,'PASTE Technology Sheet'!A:H,3,FALSE),"")</f>
        <v>Final</v>
      </c>
      <c r="C8" t="str">
        <f>VLOOKUP($A8,'PASTE Technology Sheet'!A:H,4,FALSE)</f>
        <v>Residential</v>
      </c>
      <c r="D8" t="str">
        <f>_xlfn.IFNA(VLOOKUP($A8,'PASTE Technology Sheet'!$A:$H,5,FALSE),"")</f>
        <v>Flats</v>
      </c>
      <c r="E8" t="str">
        <f>VLOOKUP($A8,'PASTE Technology Sheet'!$A:$H,6,FALSE)</f>
        <v>Houses - Residential Flats</v>
      </c>
      <c r="F8" t="str">
        <f>VLOOKUP($A8,'PASTE Technology Sheet'!$A:$H,7,FALSE)</f>
        <v>House with insulation A+ - Residential Flats</v>
      </c>
      <c r="G8" s="263">
        <f>_xlfn.IFNA(VLOOKUP($A8,'PASTE Tech_Use'!$A:$B,2,FALSE),0)</f>
        <v>2980</v>
      </c>
      <c r="H8" s="263">
        <f>_xlfn.IFNA(VLOOKUP($A8,'PASTE Tech_Use'!$C:$BB,2,FALSE),0)</f>
        <v>2980</v>
      </c>
      <c r="I8" s="263">
        <f>_xlfn.IFNA(VLOOKUP($A8,'PASTE Tech_Use'!$E:$BB,2,FALSE),0)</f>
        <v>2980</v>
      </c>
      <c r="J8" s="263">
        <f>_xlfn.IFNA(VLOOKUP($A8,'PASTE Tech_Use'!$G:$BB,2,FALSE),0)</f>
        <v>2980</v>
      </c>
      <c r="K8" s="263">
        <f>_xlfn.IFNA(VLOOKUP($A8,'PASTE Tech_Use'!I:$BB,2,FALSE),0)</f>
        <v>2980</v>
      </c>
      <c r="L8" s="263">
        <f>_xlfn.IFNA(VLOOKUP($A8,'PASTE Tech_Use'!K:$BB,2,FALSE),0)</f>
        <v>2980</v>
      </c>
      <c r="M8" s="263">
        <f>_xlfn.IFNA(VLOOKUP($A8,'PASTE Tech_Use'!M:$BB,2,FALSE),0)</f>
        <v>2980</v>
      </c>
      <c r="N8" s="263">
        <f>_xlfn.IFNA(VLOOKUP($A8,'PASTE Tech_Use'!O:$BB,2,FALSE),0)</f>
        <v>2980</v>
      </c>
      <c r="O8" s="263">
        <f>_xlfn.IFNA(VLOOKUP($A8,'PASTE Tech_Use'!Q:$BB,2,FALSE),0)</f>
        <v>2980</v>
      </c>
      <c r="P8" s="263">
        <f>_xlfn.IFNA(VLOOKUP($A8,'PASTE Tech_Use'!S:$BB,2,FALSE),0)</f>
        <v>2980</v>
      </c>
      <c r="Q8" s="263">
        <f>_xlfn.IFNA(VLOOKUP($A8,'PASTE Tech_Use'!U:$BB,2,FALSE),0)</f>
        <v>2980</v>
      </c>
      <c r="R8" s="263">
        <f>_xlfn.IFNA(VLOOKUP($A8,'PASTE Tech_Use'!W:$BB,2,FALSE),0)</f>
        <v>2980</v>
      </c>
      <c r="S8" s="263">
        <f>_xlfn.IFNA(VLOOKUP($A8,'PASTE Tech_Use'!Y:$BB,2,FALSE),0)</f>
        <v>2980</v>
      </c>
    </row>
    <row r="9" spans="1:19" x14ac:dyDescent="0.3">
      <c r="A9" s="69" t="s">
        <v>35</v>
      </c>
      <c r="B9" t="str">
        <f>_xlfn.IFNA(VLOOKUP($A9,'PASTE Technology Sheet'!A:H,3,FALSE),"")</f>
        <v>Final</v>
      </c>
      <c r="C9" t="str">
        <f>VLOOKUP($A9,'PASTE Technology Sheet'!A:H,4,FALSE)</f>
        <v>Residential</v>
      </c>
      <c r="D9" t="str">
        <f>_xlfn.IFNA(VLOOKUP($A9,'PASTE Technology Sheet'!$A:$H,5,FALSE),"")</f>
        <v>Terrace</v>
      </c>
      <c r="E9" t="str">
        <f>VLOOKUP($A9,'PASTE Technology Sheet'!$A:$H,6,FALSE)</f>
        <v>Houses - Residential Terrace</v>
      </c>
      <c r="F9" t="str">
        <f>VLOOKUP($A9,'PASTE Technology Sheet'!$A:$H,7,FALSE)</f>
        <v>House with insulation GFE - Residential Terrace</v>
      </c>
      <c r="G9" s="263">
        <f>_xlfn.IFNA(VLOOKUP($A9,'PASTE Tech_Use'!$A:$B,2,FALSE),0)</f>
        <v>0</v>
      </c>
      <c r="H9" s="263">
        <f>_xlfn.IFNA(VLOOKUP($A9,'PASTE Tech_Use'!$C:$BB,2,FALSE),0)</f>
        <v>0</v>
      </c>
      <c r="I9" s="263">
        <f>_xlfn.IFNA(VLOOKUP($A9,'PASTE Tech_Use'!$E:$BB,2,FALSE),0)</f>
        <v>0</v>
      </c>
      <c r="J9" s="263">
        <f>_xlfn.IFNA(VLOOKUP($A9,'PASTE Tech_Use'!$G:$BB,2,FALSE),0)</f>
        <v>0</v>
      </c>
      <c r="K9" s="263">
        <f>_xlfn.IFNA(VLOOKUP($A9,'PASTE Tech_Use'!I:$BB,2,FALSE),0)</f>
        <v>0</v>
      </c>
      <c r="L9" s="263">
        <f>_xlfn.IFNA(VLOOKUP($A9,'PASTE Tech_Use'!K:$BB,2,FALSE),0)</f>
        <v>0</v>
      </c>
      <c r="M9" s="263">
        <f>_xlfn.IFNA(VLOOKUP($A9,'PASTE Tech_Use'!M:$BB,2,FALSE),0)</f>
        <v>0</v>
      </c>
      <c r="N9" s="263">
        <f>_xlfn.IFNA(VLOOKUP($A9,'PASTE Tech_Use'!O:$BB,2,FALSE),0)</f>
        <v>0</v>
      </c>
      <c r="O9" s="263">
        <f>_xlfn.IFNA(VLOOKUP($A9,'PASTE Tech_Use'!Q:$BB,2,FALSE),0)</f>
        <v>0</v>
      </c>
      <c r="P9" s="263">
        <f>_xlfn.IFNA(VLOOKUP($A9,'PASTE Tech_Use'!S:$BB,2,FALSE),0)</f>
        <v>0</v>
      </c>
      <c r="Q9" s="263">
        <f>_xlfn.IFNA(VLOOKUP($A9,'PASTE Tech_Use'!U:$BB,2,FALSE),0)</f>
        <v>0</v>
      </c>
      <c r="R9" s="263">
        <f>_xlfn.IFNA(VLOOKUP($A9,'PASTE Tech_Use'!W:$BB,2,FALSE),0)</f>
        <v>0</v>
      </c>
      <c r="S9" s="263">
        <f>_xlfn.IFNA(VLOOKUP($A9,'PASTE Tech_Use'!Y:$BB,2,FALSE),0)</f>
        <v>0</v>
      </c>
    </row>
    <row r="10" spans="1:19" x14ac:dyDescent="0.3">
      <c r="A10" s="40" t="s">
        <v>36</v>
      </c>
      <c r="B10" t="str">
        <f>_xlfn.IFNA(VLOOKUP($A10,'PASTE Technology Sheet'!A:H,3,FALSE),"")</f>
        <v>Final</v>
      </c>
      <c r="C10" t="str">
        <f>VLOOKUP($A10,'PASTE Technology Sheet'!A:H,4,FALSE)</f>
        <v>Residential</v>
      </c>
      <c r="D10" t="str">
        <f>_xlfn.IFNA(VLOOKUP($A10,'PASTE Technology Sheet'!$A:$H,5,FALSE),"")</f>
        <v>Terrace</v>
      </c>
      <c r="E10" t="str">
        <f>VLOOKUP($A10,'PASTE Technology Sheet'!$A:$H,6,FALSE)</f>
        <v>Houses - Residential Terrace</v>
      </c>
      <c r="F10" t="str">
        <f>VLOOKUP($A10,'PASTE Technology Sheet'!$A:$H,7,FALSE)</f>
        <v>House with insulation DC - Residential Terrace</v>
      </c>
      <c r="G10" s="263">
        <f>_xlfn.IFNA(VLOOKUP($A10,'PASTE Tech_Use'!$A:$B,2,FALSE),0)</f>
        <v>0</v>
      </c>
      <c r="H10" s="263">
        <f>_xlfn.IFNA(VLOOKUP($A10,'PASTE Tech_Use'!$C:$BB,2,FALSE),0)</f>
        <v>0</v>
      </c>
      <c r="I10" s="263">
        <f>_xlfn.IFNA(VLOOKUP($A10,'PASTE Tech_Use'!$E:$BB,2,FALSE),0)</f>
        <v>0</v>
      </c>
      <c r="J10" s="263">
        <f>_xlfn.IFNA(VLOOKUP($A10,'PASTE Tech_Use'!$G:$BB,2,FALSE),0)</f>
        <v>0</v>
      </c>
      <c r="K10" s="263">
        <f>_xlfn.IFNA(VLOOKUP($A10,'PASTE Tech_Use'!I:$BB,2,FALSE),0)</f>
        <v>0</v>
      </c>
      <c r="L10" s="263">
        <f>_xlfn.IFNA(VLOOKUP($A10,'PASTE Tech_Use'!K:$BB,2,FALSE),0)</f>
        <v>0</v>
      </c>
      <c r="M10" s="263">
        <f>_xlfn.IFNA(VLOOKUP($A10,'PASTE Tech_Use'!M:$BB,2,FALSE),0)</f>
        <v>0</v>
      </c>
      <c r="N10" s="263">
        <f>_xlfn.IFNA(VLOOKUP($A10,'PASTE Tech_Use'!O:$BB,2,FALSE),0)</f>
        <v>0</v>
      </c>
      <c r="O10" s="263">
        <f>_xlfn.IFNA(VLOOKUP($A10,'PASTE Tech_Use'!Q:$BB,2,FALSE),0)</f>
        <v>0</v>
      </c>
      <c r="P10" s="263">
        <f>_xlfn.IFNA(VLOOKUP($A10,'PASTE Tech_Use'!S:$BB,2,FALSE),0)</f>
        <v>0</v>
      </c>
      <c r="Q10" s="263">
        <f>_xlfn.IFNA(VLOOKUP($A10,'PASTE Tech_Use'!U:$BB,2,FALSE),0)</f>
        <v>0</v>
      </c>
      <c r="R10" s="263">
        <f>_xlfn.IFNA(VLOOKUP($A10,'PASTE Tech_Use'!W:$BB,2,FALSE),0)</f>
        <v>0</v>
      </c>
      <c r="S10" s="263">
        <f>_xlfn.IFNA(VLOOKUP($A10,'PASTE Tech_Use'!Y:$BB,2,FALSE),0)</f>
        <v>0</v>
      </c>
    </row>
    <row r="11" spans="1:19" x14ac:dyDescent="0.3">
      <c r="A11" s="69" t="s">
        <v>37</v>
      </c>
      <c r="B11" t="str">
        <f>_xlfn.IFNA(VLOOKUP($A11,'PASTE Technology Sheet'!A:H,3,FALSE),"")</f>
        <v>Final</v>
      </c>
      <c r="C11" t="str">
        <f>VLOOKUP($A11,'PASTE Technology Sheet'!A:H,4,FALSE)</f>
        <v>Residential</v>
      </c>
      <c r="D11" t="str">
        <f>_xlfn.IFNA(VLOOKUP($A11,'PASTE Technology Sheet'!$A:$H,5,FALSE),"")</f>
        <v>Terrace</v>
      </c>
      <c r="E11" t="str">
        <f>VLOOKUP($A11,'PASTE Technology Sheet'!$A:$H,6,FALSE)</f>
        <v>Houses - Residential Terrace</v>
      </c>
      <c r="F11" t="str">
        <f>VLOOKUP($A11,'PASTE Technology Sheet'!$A:$H,7,FALSE)</f>
        <v>House with insulation B - Residential Terrace</v>
      </c>
      <c r="G11" s="263">
        <f>_xlfn.IFNA(VLOOKUP($A11,'PASTE Tech_Use'!$A:$B,2,FALSE),0)</f>
        <v>0</v>
      </c>
      <c r="H11" s="263">
        <f>_xlfn.IFNA(VLOOKUP($A11,'PASTE Tech_Use'!$C:$BB,2,FALSE),0)</f>
        <v>0</v>
      </c>
      <c r="I11" s="263">
        <f>_xlfn.IFNA(VLOOKUP($A11,'PASTE Tech_Use'!$E:$BB,2,FALSE),0)</f>
        <v>0</v>
      </c>
      <c r="J11" s="263">
        <f>_xlfn.IFNA(VLOOKUP($A11,'PASTE Tech_Use'!$G:$BB,2,FALSE),0)</f>
        <v>0</v>
      </c>
      <c r="K11" s="263">
        <f>_xlfn.IFNA(VLOOKUP($A11,'PASTE Tech_Use'!I:$BB,2,FALSE),0)</f>
        <v>0</v>
      </c>
      <c r="L11" s="263">
        <f>_xlfn.IFNA(VLOOKUP($A11,'PASTE Tech_Use'!K:$BB,2,FALSE),0)</f>
        <v>0</v>
      </c>
      <c r="M11" s="263">
        <f>_xlfn.IFNA(VLOOKUP($A11,'PASTE Tech_Use'!M:$BB,2,FALSE),0)</f>
        <v>0</v>
      </c>
      <c r="N11" s="263">
        <f>_xlfn.IFNA(VLOOKUP($A11,'PASTE Tech_Use'!O:$BB,2,FALSE),0)</f>
        <v>0</v>
      </c>
      <c r="O11" s="263">
        <f>_xlfn.IFNA(VLOOKUP($A11,'PASTE Tech_Use'!Q:$BB,2,FALSE),0)</f>
        <v>0</v>
      </c>
      <c r="P11" s="263">
        <f>_xlfn.IFNA(VLOOKUP($A11,'PASTE Tech_Use'!S:$BB,2,FALSE),0)</f>
        <v>0</v>
      </c>
      <c r="Q11" s="263">
        <f>_xlfn.IFNA(VLOOKUP($A11,'PASTE Tech_Use'!U:$BB,2,FALSE),0)</f>
        <v>0</v>
      </c>
      <c r="R11" s="263">
        <f>_xlfn.IFNA(VLOOKUP($A11,'PASTE Tech_Use'!W:$BB,2,FALSE),0)</f>
        <v>0</v>
      </c>
      <c r="S11" s="263">
        <f>_xlfn.IFNA(VLOOKUP($A11,'PASTE Tech_Use'!Y:$BB,2,FALSE),0)</f>
        <v>0</v>
      </c>
    </row>
    <row r="12" spans="1:19" x14ac:dyDescent="0.3">
      <c r="A12" s="40" t="s">
        <v>38</v>
      </c>
      <c r="B12" t="str">
        <f>_xlfn.IFNA(VLOOKUP($A12,'PASTE Technology Sheet'!A:H,3,FALSE),"")</f>
        <v>Final</v>
      </c>
      <c r="C12" t="str">
        <f>VLOOKUP($A12,'PASTE Technology Sheet'!A:H,4,FALSE)</f>
        <v>Residential</v>
      </c>
      <c r="D12" t="str">
        <f>_xlfn.IFNA(VLOOKUP($A12,'PASTE Technology Sheet'!$A:$H,5,FALSE),"")</f>
        <v>Terrace</v>
      </c>
      <c r="E12" t="str">
        <f>VLOOKUP($A12,'PASTE Technology Sheet'!$A:$H,6,FALSE)</f>
        <v>Houses - Residential Terrace</v>
      </c>
      <c r="F12" t="str">
        <f>VLOOKUP($A12,'PASTE Technology Sheet'!$A:$H,7,FALSE)</f>
        <v>House with insulation A - Residential Terrace</v>
      </c>
      <c r="G12" s="263">
        <f>_xlfn.IFNA(VLOOKUP($A12,'PASTE Tech_Use'!$A:$B,2,FALSE),0)</f>
        <v>0</v>
      </c>
      <c r="H12" s="263">
        <f>_xlfn.IFNA(VLOOKUP($A12,'PASTE Tech_Use'!$C:$BB,2,FALSE),0)</f>
        <v>0</v>
      </c>
      <c r="I12" s="263">
        <f>_xlfn.IFNA(VLOOKUP($A12,'PASTE Tech_Use'!$E:$BB,2,FALSE),0)</f>
        <v>0</v>
      </c>
      <c r="J12" s="263">
        <f>_xlfn.IFNA(VLOOKUP($A12,'PASTE Tech_Use'!$G:$BB,2,FALSE),0)</f>
        <v>0</v>
      </c>
      <c r="K12" s="263">
        <f>_xlfn.IFNA(VLOOKUP($A12,'PASTE Tech_Use'!I:$BB,2,FALSE),0)</f>
        <v>0</v>
      </c>
      <c r="L12" s="263">
        <f>_xlfn.IFNA(VLOOKUP($A12,'PASTE Tech_Use'!K:$BB,2,FALSE),0)</f>
        <v>0</v>
      </c>
      <c r="M12" s="263">
        <f>_xlfn.IFNA(VLOOKUP($A12,'PASTE Tech_Use'!M:$BB,2,FALSE),0)</f>
        <v>1.3418174550000001E-7</v>
      </c>
      <c r="N12" s="263">
        <f>_xlfn.IFNA(VLOOKUP($A12,'PASTE Tech_Use'!O:$BB,2,FALSE),0)</f>
        <v>0</v>
      </c>
      <c r="O12" s="263">
        <f>_xlfn.IFNA(VLOOKUP($A12,'PASTE Tech_Use'!Q:$BB,2,FALSE),0)</f>
        <v>0</v>
      </c>
      <c r="P12" s="263">
        <f>_xlfn.IFNA(VLOOKUP($A12,'PASTE Tech_Use'!S:$BB,2,FALSE),0)</f>
        <v>0</v>
      </c>
      <c r="Q12" s="263">
        <f>_xlfn.IFNA(VLOOKUP($A12,'PASTE Tech_Use'!U:$BB,2,FALSE),0)</f>
        <v>0</v>
      </c>
      <c r="R12" s="263">
        <f>_xlfn.IFNA(VLOOKUP($A12,'PASTE Tech_Use'!W:$BB,2,FALSE),0)</f>
        <v>0</v>
      </c>
      <c r="S12" s="263">
        <f>_xlfn.IFNA(VLOOKUP($A12,'PASTE Tech_Use'!Y:$BB,2,FALSE),0)</f>
        <v>0</v>
      </c>
    </row>
    <row r="13" spans="1:19" x14ac:dyDescent="0.3">
      <c r="A13" s="69" t="s">
        <v>39</v>
      </c>
      <c r="B13" t="str">
        <f>_xlfn.IFNA(VLOOKUP($A13,'PASTE Technology Sheet'!A:H,3,FALSE),"")</f>
        <v>Final</v>
      </c>
      <c r="C13" t="str">
        <f>VLOOKUP($A13,'PASTE Technology Sheet'!A:H,4,FALSE)</f>
        <v>Residential</v>
      </c>
      <c r="D13" t="str">
        <f>_xlfn.IFNA(VLOOKUP($A13,'PASTE Technology Sheet'!$A:$H,5,FALSE),"")</f>
        <v>Terrace</v>
      </c>
      <c r="E13" t="str">
        <f>VLOOKUP($A13,'PASTE Technology Sheet'!$A:$H,6,FALSE)</f>
        <v>Houses - Residential Terrace</v>
      </c>
      <c r="F13" t="str">
        <f>VLOOKUP($A13,'PASTE Technology Sheet'!$A:$H,7,FALSE)</f>
        <v>House with insulation A+ - Residential Terrace</v>
      </c>
      <c r="G13" s="263">
        <f>_xlfn.IFNA(VLOOKUP($A13,'PASTE Tech_Use'!$A:$B,2,FALSE),0)</f>
        <v>2641</v>
      </c>
      <c r="H13" s="263">
        <f>_xlfn.IFNA(VLOOKUP($A13,'PASTE Tech_Use'!$C:$BB,2,FALSE),0)</f>
        <v>2641</v>
      </c>
      <c r="I13" s="263">
        <f>_xlfn.IFNA(VLOOKUP($A13,'PASTE Tech_Use'!$E:$BB,2,FALSE),0)</f>
        <v>2641</v>
      </c>
      <c r="J13" s="263">
        <f>_xlfn.IFNA(VLOOKUP($A13,'PASTE Tech_Use'!$G:$BB,2,FALSE),0)</f>
        <v>2641</v>
      </c>
      <c r="K13" s="263">
        <f>_xlfn.IFNA(VLOOKUP($A13,'PASTE Tech_Use'!I:$BB,2,FALSE),0)</f>
        <v>2641</v>
      </c>
      <c r="L13" s="263">
        <f>_xlfn.IFNA(VLOOKUP($A13,'PASTE Tech_Use'!K:$BB,2,FALSE),0)</f>
        <v>2641</v>
      </c>
      <c r="M13" s="263">
        <f>_xlfn.IFNA(VLOOKUP($A13,'PASTE Tech_Use'!M:$BB,2,FALSE),0)</f>
        <v>2641</v>
      </c>
      <c r="N13" s="263">
        <f>_xlfn.IFNA(VLOOKUP($A13,'PASTE Tech_Use'!O:$BB,2,FALSE),0)</f>
        <v>2641</v>
      </c>
      <c r="O13" s="263">
        <f>_xlfn.IFNA(VLOOKUP($A13,'PASTE Tech_Use'!Q:$BB,2,FALSE),0)</f>
        <v>2641</v>
      </c>
      <c r="P13" s="263">
        <f>_xlfn.IFNA(VLOOKUP($A13,'PASTE Tech_Use'!S:$BB,2,FALSE),0)</f>
        <v>2641</v>
      </c>
      <c r="Q13" s="263">
        <f>_xlfn.IFNA(VLOOKUP($A13,'PASTE Tech_Use'!U:$BB,2,FALSE),0)</f>
        <v>2641</v>
      </c>
      <c r="R13" s="263">
        <f>_xlfn.IFNA(VLOOKUP($A13,'PASTE Tech_Use'!W:$BB,2,FALSE),0)</f>
        <v>2641</v>
      </c>
      <c r="S13" s="263">
        <f>_xlfn.IFNA(VLOOKUP($A13,'PASTE Tech_Use'!Y:$BB,2,FALSE),0)</f>
        <v>2641</v>
      </c>
    </row>
    <row r="14" spans="1:19" x14ac:dyDescent="0.3">
      <c r="A14" s="40" t="s">
        <v>40</v>
      </c>
      <c r="B14" t="str">
        <f>_xlfn.IFNA(VLOOKUP($A14,'PASTE Technology Sheet'!A:H,3,FALSE),"")</f>
        <v>Final</v>
      </c>
      <c r="C14" t="str">
        <f>VLOOKUP($A14,'PASTE Technology Sheet'!A:H,4,FALSE)</f>
        <v>Residential</v>
      </c>
      <c r="D14" t="str">
        <f>_xlfn.IFNA(VLOOKUP($A14,'PASTE Technology Sheet'!$A:$H,5,FALSE),"")</f>
        <v>Dwellings</v>
      </c>
      <c r="E14" t="str">
        <f>VLOOKUP($A14,'PASTE Technology Sheet'!$A:$H,6,FALSE)</f>
        <v>Houses - Residential Dwellings</v>
      </c>
      <c r="F14" t="str">
        <f>VLOOKUP($A14,'PASTE Technology Sheet'!$A:$H,7,FALSE)</f>
        <v>House with insulation GFE - Residential Dwellings</v>
      </c>
      <c r="G14" s="263">
        <f>_xlfn.IFNA(VLOOKUP($A14,'PASTE Tech_Use'!$A:$B,2,FALSE),0)</f>
        <v>0</v>
      </c>
      <c r="H14" s="263">
        <f>_xlfn.IFNA(VLOOKUP($A14,'PASTE Tech_Use'!$C:$BB,2,FALSE),0)</f>
        <v>0</v>
      </c>
      <c r="I14" s="263">
        <f>_xlfn.IFNA(VLOOKUP($A14,'PASTE Tech_Use'!$E:$BB,2,FALSE),0)</f>
        <v>0</v>
      </c>
      <c r="J14" s="263">
        <f>_xlfn.IFNA(VLOOKUP($A14,'PASTE Tech_Use'!$G:$BB,2,FALSE),0)</f>
        <v>0</v>
      </c>
      <c r="K14" s="263">
        <f>_xlfn.IFNA(VLOOKUP($A14,'PASTE Tech_Use'!I:$BB,2,FALSE),0)</f>
        <v>0</v>
      </c>
      <c r="L14" s="263">
        <f>_xlfn.IFNA(VLOOKUP($A14,'PASTE Tech_Use'!K:$BB,2,FALSE),0)</f>
        <v>0</v>
      </c>
      <c r="M14" s="263">
        <f>_xlfn.IFNA(VLOOKUP($A14,'PASTE Tech_Use'!M:$BB,2,FALSE),0)</f>
        <v>0</v>
      </c>
      <c r="N14" s="263">
        <f>_xlfn.IFNA(VLOOKUP($A14,'PASTE Tech_Use'!O:$BB,2,FALSE),0)</f>
        <v>0</v>
      </c>
      <c r="O14" s="263">
        <f>_xlfn.IFNA(VLOOKUP($A14,'PASTE Tech_Use'!Q:$BB,2,FALSE),0)</f>
        <v>0</v>
      </c>
      <c r="P14" s="263">
        <f>_xlfn.IFNA(VLOOKUP($A14,'PASTE Tech_Use'!S:$BB,2,FALSE),0)</f>
        <v>0</v>
      </c>
      <c r="Q14" s="263">
        <f>_xlfn.IFNA(VLOOKUP($A14,'PASTE Tech_Use'!U:$BB,2,FALSE),0)</f>
        <v>0</v>
      </c>
      <c r="R14" s="263">
        <f>_xlfn.IFNA(VLOOKUP($A14,'PASTE Tech_Use'!W:$BB,2,FALSE),0)</f>
        <v>0</v>
      </c>
      <c r="S14" s="263">
        <f>_xlfn.IFNA(VLOOKUP($A14,'PASTE Tech_Use'!Y:$BB,2,FALSE),0)</f>
        <v>0</v>
      </c>
    </row>
    <row r="15" spans="1:19" x14ac:dyDescent="0.3">
      <c r="A15" s="69" t="s">
        <v>41</v>
      </c>
      <c r="B15" t="str">
        <f>_xlfn.IFNA(VLOOKUP($A15,'PASTE Technology Sheet'!A:H,3,FALSE),"")</f>
        <v>Final</v>
      </c>
      <c r="C15" t="str">
        <f>VLOOKUP($A15,'PASTE Technology Sheet'!A:H,4,FALSE)</f>
        <v>Residential</v>
      </c>
      <c r="D15" t="str">
        <f>_xlfn.IFNA(VLOOKUP($A15,'PASTE Technology Sheet'!$A:$H,5,FALSE),"")</f>
        <v>Dwellings</v>
      </c>
      <c r="E15" t="str">
        <f>VLOOKUP($A15,'PASTE Technology Sheet'!$A:$H,6,FALSE)</f>
        <v>Houses - Residential Dwellings</v>
      </c>
      <c r="F15" t="str">
        <f>VLOOKUP($A15,'PASTE Technology Sheet'!$A:$H,7,FALSE)</f>
        <v>House with insulation DC - Residential Dwellings</v>
      </c>
      <c r="G15" s="263">
        <f>_xlfn.IFNA(VLOOKUP($A15,'PASTE Tech_Use'!$A:$B,2,FALSE),0)</f>
        <v>0</v>
      </c>
      <c r="H15" s="263">
        <f>_xlfn.IFNA(VLOOKUP($A15,'PASTE Tech_Use'!$C:$BB,2,FALSE),0)</f>
        <v>0</v>
      </c>
      <c r="I15" s="263">
        <f>_xlfn.IFNA(VLOOKUP($A15,'PASTE Tech_Use'!$E:$BB,2,FALSE),0)</f>
        <v>0</v>
      </c>
      <c r="J15" s="263">
        <f>_xlfn.IFNA(VLOOKUP($A15,'PASTE Tech_Use'!$G:$BB,2,FALSE),0)</f>
        <v>0</v>
      </c>
      <c r="K15" s="263">
        <f>_xlfn.IFNA(VLOOKUP($A15,'PASTE Tech_Use'!I:$BB,2,FALSE),0)</f>
        <v>0</v>
      </c>
      <c r="L15" s="263">
        <f>_xlfn.IFNA(VLOOKUP($A15,'PASTE Tech_Use'!K:$BB,2,FALSE),0)</f>
        <v>0</v>
      </c>
      <c r="M15" s="263">
        <f>_xlfn.IFNA(VLOOKUP($A15,'PASTE Tech_Use'!M:$BB,2,FALSE),0)</f>
        <v>0</v>
      </c>
      <c r="N15" s="263">
        <f>_xlfn.IFNA(VLOOKUP($A15,'PASTE Tech_Use'!O:$BB,2,FALSE),0)</f>
        <v>0</v>
      </c>
      <c r="O15" s="263">
        <f>_xlfn.IFNA(VLOOKUP($A15,'PASTE Tech_Use'!Q:$BB,2,FALSE),0)</f>
        <v>0</v>
      </c>
      <c r="P15" s="263">
        <f>_xlfn.IFNA(VLOOKUP($A15,'PASTE Tech_Use'!S:$BB,2,FALSE),0)</f>
        <v>0</v>
      </c>
      <c r="Q15" s="263">
        <f>_xlfn.IFNA(VLOOKUP($A15,'PASTE Tech_Use'!U:$BB,2,FALSE),0)</f>
        <v>0</v>
      </c>
      <c r="R15" s="263">
        <f>_xlfn.IFNA(VLOOKUP($A15,'PASTE Tech_Use'!W:$BB,2,FALSE),0)</f>
        <v>0</v>
      </c>
      <c r="S15" s="263">
        <f>_xlfn.IFNA(VLOOKUP($A15,'PASTE Tech_Use'!Y:$BB,2,FALSE),0)</f>
        <v>0</v>
      </c>
    </row>
    <row r="16" spans="1:19" x14ac:dyDescent="0.3">
      <c r="A16" s="40" t="s">
        <v>42</v>
      </c>
      <c r="B16" t="str">
        <f>_xlfn.IFNA(VLOOKUP($A16,'PASTE Technology Sheet'!A:H,3,FALSE),"")</f>
        <v>Final</v>
      </c>
      <c r="C16" t="str">
        <f>VLOOKUP($A16,'PASTE Technology Sheet'!A:H,4,FALSE)</f>
        <v>Residential</v>
      </c>
      <c r="D16" t="str">
        <f>_xlfn.IFNA(VLOOKUP($A16,'PASTE Technology Sheet'!$A:$H,5,FALSE),"")</f>
        <v>Dwellings</v>
      </c>
      <c r="E16" t="str">
        <f>VLOOKUP($A16,'PASTE Technology Sheet'!$A:$H,6,FALSE)</f>
        <v>Houses - Residential Dwellings</v>
      </c>
      <c r="F16" t="str">
        <f>VLOOKUP($A16,'PASTE Technology Sheet'!$A:$H,7,FALSE)</f>
        <v>House with insulation B - Residential Dwellings</v>
      </c>
      <c r="G16" s="263">
        <f>_xlfn.IFNA(VLOOKUP($A16,'PASTE Tech_Use'!$A:$B,2,FALSE),0)</f>
        <v>0</v>
      </c>
      <c r="H16" s="263">
        <f>_xlfn.IFNA(VLOOKUP($A16,'PASTE Tech_Use'!$C:$BB,2,FALSE),0)</f>
        <v>0</v>
      </c>
      <c r="I16" s="263">
        <f>_xlfn.IFNA(VLOOKUP($A16,'PASTE Tech_Use'!$E:$BB,2,FALSE),0)</f>
        <v>1.097174599E-7</v>
      </c>
      <c r="J16" s="263">
        <f>_xlfn.IFNA(VLOOKUP($A16,'PASTE Tech_Use'!$G:$BB,2,FALSE),0)</f>
        <v>0</v>
      </c>
      <c r="K16" s="263">
        <f>_xlfn.IFNA(VLOOKUP($A16,'PASTE Tech_Use'!I:$BB,2,FALSE),0)</f>
        <v>0</v>
      </c>
      <c r="L16" s="263">
        <f>_xlfn.IFNA(VLOOKUP($A16,'PASTE Tech_Use'!K:$BB,2,FALSE),0)</f>
        <v>0</v>
      </c>
      <c r="M16" s="263">
        <f>_xlfn.IFNA(VLOOKUP($A16,'PASTE Tech_Use'!M:$BB,2,FALSE),0)</f>
        <v>0</v>
      </c>
      <c r="N16" s="263">
        <f>_xlfn.IFNA(VLOOKUP($A16,'PASTE Tech_Use'!O:$BB,2,FALSE),0)</f>
        <v>0</v>
      </c>
      <c r="O16" s="263">
        <f>_xlfn.IFNA(VLOOKUP($A16,'PASTE Tech_Use'!Q:$BB,2,FALSE),0)</f>
        <v>0</v>
      </c>
      <c r="P16" s="263">
        <f>_xlfn.IFNA(VLOOKUP($A16,'PASTE Tech_Use'!S:$BB,2,FALSE),0)</f>
        <v>0</v>
      </c>
      <c r="Q16" s="263">
        <f>_xlfn.IFNA(VLOOKUP($A16,'PASTE Tech_Use'!U:$BB,2,FALSE),0)</f>
        <v>0</v>
      </c>
      <c r="R16" s="263">
        <f>_xlfn.IFNA(VLOOKUP($A16,'PASTE Tech_Use'!W:$BB,2,FALSE),0)</f>
        <v>0</v>
      </c>
      <c r="S16" s="263">
        <f>_xlfn.IFNA(VLOOKUP($A16,'PASTE Tech_Use'!Y:$BB,2,FALSE),0)</f>
        <v>6.0482495400000001E-7</v>
      </c>
    </row>
    <row r="17" spans="1:19" x14ac:dyDescent="0.3">
      <c r="A17" s="69" t="s">
        <v>43</v>
      </c>
      <c r="B17" t="str">
        <f>_xlfn.IFNA(VLOOKUP($A17,'PASTE Technology Sheet'!A:H,3,FALSE),"")</f>
        <v>Final</v>
      </c>
      <c r="C17" t="str">
        <f>VLOOKUP($A17,'PASTE Technology Sheet'!A:H,4,FALSE)</f>
        <v>Residential</v>
      </c>
      <c r="D17" t="str">
        <f>_xlfn.IFNA(VLOOKUP($A17,'PASTE Technology Sheet'!$A:$H,5,FALSE),"")</f>
        <v>Dwellings</v>
      </c>
      <c r="E17" t="str">
        <f>VLOOKUP($A17,'PASTE Technology Sheet'!$A:$H,6,FALSE)</f>
        <v>Houses - Residential Dwellings</v>
      </c>
      <c r="F17" t="str">
        <f>VLOOKUP($A17,'PASTE Technology Sheet'!$A:$H,7,FALSE)</f>
        <v>House with insulation A - Residential Dwellings</v>
      </c>
      <c r="G17" s="263">
        <f>_xlfn.IFNA(VLOOKUP($A17,'PASTE Tech_Use'!$A:$B,2,FALSE),0)</f>
        <v>260</v>
      </c>
      <c r="H17" s="263">
        <f>_xlfn.IFNA(VLOOKUP($A17,'PASTE Tech_Use'!$C:$BB,2,FALSE),0)</f>
        <v>260</v>
      </c>
      <c r="I17" s="263">
        <f>_xlfn.IFNA(VLOOKUP($A17,'PASTE Tech_Use'!$E:$BB,2,FALSE),0)</f>
        <v>260.00000010000002</v>
      </c>
      <c r="J17" s="263">
        <f>_xlfn.IFNA(VLOOKUP($A17,'PASTE Tech_Use'!$G:$BB,2,FALSE),0)</f>
        <v>260</v>
      </c>
      <c r="K17" s="263">
        <f>_xlfn.IFNA(VLOOKUP($A17,'PASTE Tech_Use'!I:$BB,2,FALSE),0)</f>
        <v>260</v>
      </c>
      <c r="L17" s="263">
        <f>_xlfn.IFNA(VLOOKUP($A17,'PASTE Tech_Use'!K:$BB,2,FALSE),0)</f>
        <v>260</v>
      </c>
      <c r="M17" s="263">
        <f>_xlfn.IFNA(VLOOKUP($A17,'PASTE Tech_Use'!M:$BB,2,FALSE),0)</f>
        <v>260.00000010000002</v>
      </c>
      <c r="N17" s="263">
        <f>_xlfn.IFNA(VLOOKUP($A17,'PASTE Tech_Use'!O:$BB,2,FALSE),0)</f>
        <v>260.00000010000002</v>
      </c>
      <c r="O17" s="263">
        <f>_xlfn.IFNA(VLOOKUP($A17,'PASTE Tech_Use'!Q:$BB,2,FALSE),0)</f>
        <v>260</v>
      </c>
      <c r="P17" s="263">
        <f>_xlfn.IFNA(VLOOKUP($A17,'PASTE Tech_Use'!S:$BB,2,FALSE),0)</f>
        <v>260</v>
      </c>
      <c r="Q17" s="263">
        <f>_xlfn.IFNA(VLOOKUP($A17,'PASTE Tech_Use'!U:$BB,2,FALSE),0)</f>
        <v>260</v>
      </c>
      <c r="R17" s="263">
        <f>_xlfn.IFNA(VLOOKUP($A17,'PASTE Tech_Use'!W:$BB,2,FALSE),0)</f>
        <v>260.00000010000002</v>
      </c>
      <c r="S17" s="263">
        <f>_xlfn.IFNA(VLOOKUP($A17,'PASTE Tech_Use'!Y:$BB,2,FALSE),0)</f>
        <v>260</v>
      </c>
    </row>
    <row r="18" spans="1:19" x14ac:dyDescent="0.3">
      <c r="A18" s="40" t="s">
        <v>44</v>
      </c>
      <c r="B18" t="str">
        <f>_xlfn.IFNA(VLOOKUP($A18,'PASTE Technology Sheet'!A:H,3,FALSE),"")</f>
        <v>Final</v>
      </c>
      <c r="C18" t="str">
        <f>VLOOKUP($A18,'PASTE Technology Sheet'!A:H,4,FALSE)</f>
        <v>Residential</v>
      </c>
      <c r="D18" t="str">
        <f>_xlfn.IFNA(VLOOKUP($A18,'PASTE Technology Sheet'!$A:$H,5,FALSE),"")</f>
        <v>Dwellings</v>
      </c>
      <c r="E18" t="str">
        <f>VLOOKUP($A18,'PASTE Technology Sheet'!$A:$H,6,FALSE)</f>
        <v>Houses - Residential Dwellings</v>
      </c>
      <c r="F18" t="str">
        <f>VLOOKUP($A18,'PASTE Technology Sheet'!$A:$H,7,FALSE)</f>
        <v>House with insulation A+ - Residential Dwellings</v>
      </c>
      <c r="G18" s="263">
        <f>_xlfn.IFNA(VLOOKUP($A18,'PASTE Tech_Use'!$A:$B,2,FALSE),0)</f>
        <v>2830</v>
      </c>
      <c r="H18" s="263">
        <f>_xlfn.IFNA(VLOOKUP($A18,'PASTE Tech_Use'!$C:$BB,2,FALSE),0)</f>
        <v>2830</v>
      </c>
      <c r="I18" s="263">
        <f>_xlfn.IFNA(VLOOKUP($A18,'PASTE Tech_Use'!$E:$BB,2,FALSE),0)</f>
        <v>2830</v>
      </c>
      <c r="J18" s="263">
        <f>_xlfn.IFNA(VLOOKUP($A18,'PASTE Tech_Use'!$G:$BB,2,FALSE),0)</f>
        <v>2830</v>
      </c>
      <c r="K18" s="263">
        <f>_xlfn.IFNA(VLOOKUP($A18,'PASTE Tech_Use'!I:$BB,2,FALSE),0)</f>
        <v>2830</v>
      </c>
      <c r="L18" s="263">
        <f>_xlfn.IFNA(VLOOKUP($A18,'PASTE Tech_Use'!K:$BB,2,FALSE),0)</f>
        <v>2830</v>
      </c>
      <c r="M18" s="263">
        <f>_xlfn.IFNA(VLOOKUP($A18,'PASTE Tech_Use'!M:$BB,2,FALSE),0)</f>
        <v>2830</v>
      </c>
      <c r="N18" s="263">
        <f>_xlfn.IFNA(VLOOKUP($A18,'PASTE Tech_Use'!O:$BB,2,FALSE),0)</f>
        <v>2830</v>
      </c>
      <c r="O18" s="263">
        <f>_xlfn.IFNA(VLOOKUP($A18,'PASTE Tech_Use'!Q:$BB,2,FALSE),0)</f>
        <v>2830</v>
      </c>
      <c r="P18" s="263">
        <f>_xlfn.IFNA(VLOOKUP($A18,'PASTE Tech_Use'!S:$BB,2,FALSE),0)</f>
        <v>2830</v>
      </c>
      <c r="Q18" s="263">
        <f>_xlfn.IFNA(VLOOKUP($A18,'PASTE Tech_Use'!U:$BB,2,FALSE),0)</f>
        <v>2830</v>
      </c>
      <c r="R18" s="263">
        <f>_xlfn.IFNA(VLOOKUP($A18,'PASTE Tech_Use'!W:$BB,2,FALSE),0)</f>
        <v>2830</v>
      </c>
      <c r="S18" s="263">
        <f>_xlfn.IFNA(VLOOKUP($A18,'PASTE Tech_Use'!Y:$BB,2,FALSE),0)</f>
        <v>2829.9999990000001</v>
      </c>
    </row>
    <row r="19" spans="1:19" x14ac:dyDescent="0.3">
      <c r="A19" s="69" t="s">
        <v>45</v>
      </c>
      <c r="B19" t="str">
        <f>_xlfn.IFNA(VLOOKUP($A19,'PASTE Technology Sheet'!A:H,3,FALSE),"")</f>
        <v>Final</v>
      </c>
      <c r="C19" t="str">
        <f>VLOOKUP($A19,'PASTE Technology Sheet'!A:H,4,FALSE)</f>
        <v>Services</v>
      </c>
      <c r="D19" t="str">
        <f>_xlfn.IFNA(VLOOKUP($A19,'PASTE Technology Sheet'!$A:$H,5,FALSE),"")</f>
        <v>Appliances</v>
      </c>
      <c r="E19" t="str">
        <f>VLOOKUP($A19,'PASTE Technology Sheet'!$A:$H,6,FALSE)</f>
        <v>Electricity demand - Services</v>
      </c>
      <c r="F19" t="str">
        <f>VLOOKUP($A19,'PASTE Technology Sheet'!$A:$H,7,FALSE)</f>
        <v>Dummy standard electricity consumption - Services</v>
      </c>
      <c r="G19" s="263">
        <f>_xlfn.IFNA(VLOOKUP($A19,'PASTE Tech_Use'!$A:$B,2,FALSE),0)</f>
        <v>71.600911690000004</v>
      </c>
      <c r="H19" s="263">
        <f>_xlfn.IFNA(VLOOKUP($A19,'PASTE Tech_Use'!$C:$BB,2,FALSE),0)</f>
        <v>71.630835320000003</v>
      </c>
      <c r="I19" s="263">
        <f>_xlfn.IFNA(VLOOKUP($A19,'PASTE Tech_Use'!$E:$BB,2,FALSE),0)</f>
        <v>71.629433500000005</v>
      </c>
      <c r="J19" s="263">
        <f>_xlfn.IFNA(VLOOKUP($A19,'PASTE Tech_Use'!$G:$BB,2,FALSE),0)</f>
        <v>71.600003369999996</v>
      </c>
      <c r="K19" s="263">
        <f>_xlfn.IFNA(VLOOKUP($A19,'PASTE Tech_Use'!I:$BB,2,FALSE),0)</f>
        <v>71.600003369999996</v>
      </c>
      <c r="L19" s="263">
        <f>_xlfn.IFNA(VLOOKUP($A19,'PASTE Tech_Use'!K:$BB,2,FALSE),0)</f>
        <v>71.647727209999999</v>
      </c>
      <c r="M19" s="263">
        <f>_xlfn.IFNA(VLOOKUP($A19,'PASTE Tech_Use'!M:$BB,2,FALSE),0)</f>
        <v>71.632574050000002</v>
      </c>
      <c r="N19" s="263">
        <f>_xlfn.IFNA(VLOOKUP($A19,'PASTE Tech_Use'!O:$BB,2,FALSE),0)</f>
        <v>110.92287570000001</v>
      </c>
      <c r="O19" s="263">
        <f>_xlfn.IFNA(VLOOKUP($A19,'PASTE Tech_Use'!Q:$BB,2,FALSE),0)</f>
        <v>71.605014909999994</v>
      </c>
      <c r="P19" s="263">
        <f>_xlfn.IFNA(VLOOKUP($A19,'PASTE Tech_Use'!S:$BB,2,FALSE),0)</f>
        <v>71.628322240000003</v>
      </c>
      <c r="Q19" s="263">
        <f>_xlfn.IFNA(VLOOKUP($A19,'PASTE Tech_Use'!U:$BB,2,FALSE),0)</f>
        <v>71.60493984</v>
      </c>
      <c r="R19" s="263">
        <f>_xlfn.IFNA(VLOOKUP($A19,'PASTE Tech_Use'!W:$BB,2,FALSE),0)</f>
        <v>71.630610250000004</v>
      </c>
      <c r="S19" s="263">
        <f>_xlfn.IFNA(VLOOKUP($A19,'PASTE Tech_Use'!Y:$BB,2,FALSE),0)</f>
        <v>71.607788020000001</v>
      </c>
    </row>
    <row r="20" spans="1:19" x14ac:dyDescent="0.3">
      <c r="A20" s="40" t="s">
        <v>46</v>
      </c>
      <c r="B20" t="str">
        <f>_xlfn.IFNA(VLOOKUP($A20,'PASTE Technology Sheet'!A:H,3,FALSE),"")</f>
        <v>Final</v>
      </c>
      <c r="C20" t="str">
        <f>VLOOKUP($A20,'PASTE Technology Sheet'!A:H,4,FALSE)</f>
        <v>Services</v>
      </c>
      <c r="D20" t="str">
        <f>_xlfn.IFNA(VLOOKUP($A20,'PASTE Technology Sheet'!$A:$H,5,FALSE),"")</f>
        <v>Appliances</v>
      </c>
      <c r="E20" t="str">
        <f>VLOOKUP($A20,'PASTE Technology Sheet'!$A:$H,6,FALSE)</f>
        <v>Electricity demand - Services</v>
      </c>
      <c r="F20" t="str">
        <f>VLOOKUP($A20,'PASTE Technology Sheet'!$A:$H,7,FALSE)</f>
        <v>Flexible standard electricity consumption - Services</v>
      </c>
      <c r="G20" s="263">
        <f>_xlfn.IFNA(VLOOKUP($A20,'PASTE Tech_Use'!$A:$B,2,FALSE),0)</f>
        <v>39.999088309999998</v>
      </c>
      <c r="H20" s="263">
        <f>_xlfn.IFNA(VLOOKUP($A20,'PASTE Tech_Use'!$C:$BB,2,FALSE),0)</f>
        <v>39.969164679999999</v>
      </c>
      <c r="I20" s="263">
        <f>_xlfn.IFNA(VLOOKUP($A20,'PASTE Tech_Use'!$E:$BB,2,FALSE),0)</f>
        <v>39.970566499999997</v>
      </c>
      <c r="J20" s="263">
        <f>_xlfn.IFNA(VLOOKUP($A20,'PASTE Tech_Use'!$G:$BB,2,FALSE),0)</f>
        <v>39.999996629999998</v>
      </c>
      <c r="K20" s="263">
        <f>_xlfn.IFNA(VLOOKUP($A20,'PASTE Tech_Use'!I:$BB,2,FALSE),0)</f>
        <v>39.999996629999998</v>
      </c>
      <c r="L20" s="263">
        <f>_xlfn.IFNA(VLOOKUP($A20,'PASTE Tech_Use'!K:$BB,2,FALSE),0)</f>
        <v>39.952272790000002</v>
      </c>
      <c r="M20" s="263">
        <f>_xlfn.IFNA(VLOOKUP($A20,'PASTE Tech_Use'!M:$BB,2,FALSE),0)</f>
        <v>39.967425949999999</v>
      </c>
      <c r="N20" s="263">
        <f>_xlfn.IFNA(VLOOKUP($A20,'PASTE Tech_Use'!O:$BB,2,FALSE),0)</f>
        <v>0.67712434970000002</v>
      </c>
      <c r="O20" s="263">
        <f>_xlfn.IFNA(VLOOKUP($A20,'PASTE Tech_Use'!Q:$BB,2,FALSE),0)</f>
        <v>39.99498509</v>
      </c>
      <c r="P20" s="263">
        <f>_xlfn.IFNA(VLOOKUP($A20,'PASTE Tech_Use'!S:$BB,2,FALSE),0)</f>
        <v>39.971677759999999</v>
      </c>
      <c r="Q20" s="263">
        <f>_xlfn.IFNA(VLOOKUP($A20,'PASTE Tech_Use'!U:$BB,2,FALSE),0)</f>
        <v>39.995060160000001</v>
      </c>
      <c r="R20" s="263">
        <f>_xlfn.IFNA(VLOOKUP($A20,'PASTE Tech_Use'!W:$BB,2,FALSE),0)</f>
        <v>39.969389749999998</v>
      </c>
      <c r="S20" s="263">
        <f>_xlfn.IFNA(VLOOKUP($A20,'PASTE Tech_Use'!Y:$BB,2,FALSE),0)</f>
        <v>39.99221198</v>
      </c>
    </row>
    <row r="21" spans="1:19" x14ac:dyDescent="0.3">
      <c r="A21" s="69" t="s">
        <v>47</v>
      </c>
      <c r="B21" t="str">
        <f>_xlfn.IFNA(VLOOKUP($A21,'PASTE Technology Sheet'!A:H,3,FALSE),"")</f>
        <v>Final</v>
      </c>
      <c r="C21" t="str">
        <f>VLOOKUP($A21,'PASTE Technology Sheet'!A:H,4,FALSE)</f>
        <v>Services</v>
      </c>
      <c r="D21" t="str">
        <f>_xlfn.IFNA(VLOOKUP($A21,'PASTE Technology Sheet'!$A:$H,5,FALSE),"")</f>
        <v>Buildings</v>
      </c>
      <c r="E21" t="str">
        <f>VLOOKUP($A21,'PASTE Technology Sheet'!$A:$H,6,FALSE)</f>
        <v>Space - Services</v>
      </c>
      <c r="F21" t="str">
        <f>VLOOKUP($A21,'PASTE Technology Sheet'!$A:$H,7,FALSE)</f>
        <v>Space with insulation GFE - Services</v>
      </c>
      <c r="G21" s="263">
        <f>_xlfn.IFNA(VLOOKUP($A21,'PASTE Tech_Use'!$A:$B,2,FALSE),0)</f>
        <v>0</v>
      </c>
      <c r="H21" s="263">
        <f>_xlfn.IFNA(VLOOKUP($A21,'PASTE Tech_Use'!$C:$BB,2,FALSE),0)</f>
        <v>0</v>
      </c>
      <c r="I21" s="263">
        <f>_xlfn.IFNA(VLOOKUP($A21,'PASTE Tech_Use'!$E:$BB,2,FALSE),0)</f>
        <v>0</v>
      </c>
      <c r="J21" s="263">
        <f>_xlfn.IFNA(VLOOKUP($A21,'PASTE Tech_Use'!$G:$BB,2,FALSE),0)</f>
        <v>0</v>
      </c>
      <c r="K21" s="263">
        <f>_xlfn.IFNA(VLOOKUP($A21,'PASTE Tech_Use'!I:$BB,2,FALSE),0)</f>
        <v>0</v>
      </c>
      <c r="L21" s="263">
        <f>_xlfn.IFNA(VLOOKUP($A21,'PASTE Tech_Use'!K:$BB,2,FALSE),0)</f>
        <v>0</v>
      </c>
      <c r="M21" s="263">
        <f>_xlfn.IFNA(VLOOKUP($A21,'PASTE Tech_Use'!M:$BB,2,FALSE),0)</f>
        <v>0</v>
      </c>
      <c r="N21" s="263">
        <f>_xlfn.IFNA(VLOOKUP($A21,'PASTE Tech_Use'!O:$BB,2,FALSE),0)</f>
        <v>0</v>
      </c>
      <c r="O21" s="263">
        <f>_xlfn.IFNA(VLOOKUP($A21,'PASTE Tech_Use'!Q:$BB,2,FALSE),0)</f>
        <v>0</v>
      </c>
      <c r="P21" s="263">
        <f>_xlfn.IFNA(VLOOKUP($A21,'PASTE Tech_Use'!S:$BB,2,FALSE),0)</f>
        <v>0</v>
      </c>
      <c r="Q21" s="263">
        <f>_xlfn.IFNA(VLOOKUP($A21,'PASTE Tech_Use'!U:$BB,2,FALSE),0)</f>
        <v>0</v>
      </c>
      <c r="R21" s="263">
        <f>_xlfn.IFNA(VLOOKUP($A21,'PASTE Tech_Use'!W:$BB,2,FALSE),0)</f>
        <v>0</v>
      </c>
      <c r="S21" s="263">
        <f>_xlfn.IFNA(VLOOKUP($A21,'PASTE Tech_Use'!Y:$BB,2,FALSE),0)</f>
        <v>0</v>
      </c>
    </row>
    <row r="22" spans="1:19" x14ac:dyDescent="0.3">
      <c r="A22" s="40" t="s">
        <v>48</v>
      </c>
      <c r="B22" t="str">
        <f>_xlfn.IFNA(VLOOKUP($A22,'PASTE Technology Sheet'!A:H,3,FALSE),"")</f>
        <v>Final</v>
      </c>
      <c r="C22" t="str">
        <f>VLOOKUP($A22,'PASTE Technology Sheet'!A:H,4,FALSE)</f>
        <v>Services</v>
      </c>
      <c r="D22" t="str">
        <f>_xlfn.IFNA(VLOOKUP($A22,'PASTE Technology Sheet'!$A:$H,5,FALSE),"")</f>
        <v>Buildings</v>
      </c>
      <c r="E22" t="str">
        <f>VLOOKUP($A22,'PASTE Technology Sheet'!$A:$H,6,FALSE)</f>
        <v>Space - Services</v>
      </c>
      <c r="F22" t="str">
        <f>VLOOKUP($A22,'PASTE Technology Sheet'!$A:$H,7,FALSE)</f>
        <v>Space with insulation DC - Services</v>
      </c>
      <c r="G22" s="263">
        <f>_xlfn.IFNA(VLOOKUP($A22,'PASTE Tech_Use'!$A:$B,2,FALSE),0)</f>
        <v>0</v>
      </c>
      <c r="H22" s="263">
        <f>_xlfn.IFNA(VLOOKUP($A22,'PASTE Tech_Use'!$C:$BB,2,FALSE),0)</f>
        <v>0</v>
      </c>
      <c r="I22" s="263">
        <f>_xlfn.IFNA(VLOOKUP($A22,'PASTE Tech_Use'!$E:$BB,2,FALSE),0)</f>
        <v>0</v>
      </c>
      <c r="J22" s="263">
        <f>_xlfn.IFNA(VLOOKUP($A22,'PASTE Tech_Use'!$G:$BB,2,FALSE),0)</f>
        <v>0</v>
      </c>
      <c r="K22" s="263">
        <f>_xlfn.IFNA(VLOOKUP($A22,'PASTE Tech_Use'!I:$BB,2,FALSE),0)</f>
        <v>0</v>
      </c>
      <c r="L22" s="263">
        <f>_xlfn.IFNA(VLOOKUP($A22,'PASTE Tech_Use'!K:$BB,2,FALSE),0)</f>
        <v>0</v>
      </c>
      <c r="M22" s="263">
        <f>_xlfn.IFNA(VLOOKUP($A22,'PASTE Tech_Use'!M:$BB,2,FALSE),0)</f>
        <v>0</v>
      </c>
      <c r="N22" s="263">
        <f>_xlfn.IFNA(VLOOKUP($A22,'PASTE Tech_Use'!O:$BB,2,FALSE),0)</f>
        <v>0</v>
      </c>
      <c r="O22" s="263">
        <f>_xlfn.IFNA(VLOOKUP($A22,'PASTE Tech_Use'!Q:$BB,2,FALSE),0)</f>
        <v>0</v>
      </c>
      <c r="P22" s="263">
        <f>_xlfn.IFNA(VLOOKUP($A22,'PASTE Tech_Use'!S:$BB,2,FALSE),0)</f>
        <v>0</v>
      </c>
      <c r="Q22" s="263">
        <f>_xlfn.IFNA(VLOOKUP($A22,'PASTE Tech_Use'!U:$BB,2,FALSE),0)</f>
        <v>0</v>
      </c>
      <c r="R22" s="263">
        <f>_xlfn.IFNA(VLOOKUP($A22,'PASTE Tech_Use'!W:$BB,2,FALSE),0)</f>
        <v>0</v>
      </c>
      <c r="S22" s="263">
        <f>_xlfn.IFNA(VLOOKUP($A22,'PASTE Tech_Use'!Y:$BB,2,FALSE),0)</f>
        <v>100</v>
      </c>
    </row>
    <row r="23" spans="1:19" x14ac:dyDescent="0.3">
      <c r="A23" s="69" t="s">
        <v>49</v>
      </c>
      <c r="B23" t="str">
        <f>_xlfn.IFNA(VLOOKUP($A23,'PASTE Technology Sheet'!A:H,3,FALSE),"")</f>
        <v>Final</v>
      </c>
      <c r="C23" t="str">
        <f>VLOOKUP($A23,'PASTE Technology Sheet'!A:H,4,FALSE)</f>
        <v>Services</v>
      </c>
      <c r="D23" t="str">
        <f>_xlfn.IFNA(VLOOKUP($A23,'PASTE Technology Sheet'!$A:$H,5,FALSE),"")</f>
        <v>Buildings</v>
      </c>
      <c r="E23" t="str">
        <f>VLOOKUP($A23,'PASTE Technology Sheet'!$A:$H,6,FALSE)</f>
        <v>Space - Services</v>
      </c>
      <c r="F23" t="str">
        <f>VLOOKUP($A23,'PASTE Technology Sheet'!$A:$H,7,FALSE)</f>
        <v>Space with insulation B - Services</v>
      </c>
      <c r="G23" s="263">
        <f>_xlfn.IFNA(VLOOKUP($A23,'PASTE Tech_Use'!$A:$B,2,FALSE),0)</f>
        <v>140</v>
      </c>
      <c r="H23" s="263">
        <f>_xlfn.IFNA(VLOOKUP($A23,'PASTE Tech_Use'!$C:$BB,2,FALSE),0)</f>
        <v>140</v>
      </c>
      <c r="I23" s="263">
        <f>_xlfn.IFNA(VLOOKUP($A23,'PASTE Tech_Use'!$E:$BB,2,FALSE),0)</f>
        <v>140</v>
      </c>
      <c r="J23" s="263">
        <f>_xlfn.IFNA(VLOOKUP($A23,'PASTE Tech_Use'!$G:$BB,2,FALSE),0)</f>
        <v>140</v>
      </c>
      <c r="K23" s="263">
        <f>_xlfn.IFNA(VLOOKUP($A23,'PASTE Tech_Use'!I:$BB,2,FALSE),0)</f>
        <v>140</v>
      </c>
      <c r="L23" s="263">
        <f>_xlfn.IFNA(VLOOKUP($A23,'PASTE Tech_Use'!K:$BB,2,FALSE),0)</f>
        <v>140</v>
      </c>
      <c r="M23" s="263">
        <f>_xlfn.IFNA(VLOOKUP($A23,'PASTE Tech_Use'!M:$BB,2,FALSE),0)</f>
        <v>140</v>
      </c>
      <c r="N23" s="263">
        <f>_xlfn.IFNA(VLOOKUP($A23,'PASTE Tech_Use'!O:$BB,2,FALSE),0)</f>
        <v>140</v>
      </c>
      <c r="O23" s="263">
        <f>_xlfn.IFNA(VLOOKUP($A23,'PASTE Tech_Use'!Q:$BB,2,FALSE),0)</f>
        <v>140</v>
      </c>
      <c r="P23" s="263">
        <f>_xlfn.IFNA(VLOOKUP($A23,'PASTE Tech_Use'!S:$BB,2,FALSE),0)</f>
        <v>140</v>
      </c>
      <c r="Q23" s="263">
        <f>_xlfn.IFNA(VLOOKUP($A23,'PASTE Tech_Use'!U:$BB,2,FALSE),0)</f>
        <v>140</v>
      </c>
      <c r="R23" s="263">
        <f>_xlfn.IFNA(VLOOKUP($A23,'PASTE Tech_Use'!W:$BB,2,FALSE),0)</f>
        <v>140</v>
      </c>
      <c r="S23" s="263">
        <f>_xlfn.IFNA(VLOOKUP($A23,'PASTE Tech_Use'!Y:$BB,2,FALSE),0)</f>
        <v>140</v>
      </c>
    </row>
    <row r="24" spans="1:19" x14ac:dyDescent="0.3">
      <c r="A24" s="40" t="s">
        <v>50</v>
      </c>
      <c r="B24" t="str">
        <f>_xlfn.IFNA(VLOOKUP($A24,'PASTE Technology Sheet'!A:H,3,FALSE),"")</f>
        <v>Final</v>
      </c>
      <c r="C24" t="str">
        <f>VLOOKUP($A24,'PASTE Technology Sheet'!A:H,4,FALSE)</f>
        <v>Services</v>
      </c>
      <c r="D24" t="str">
        <f>_xlfn.IFNA(VLOOKUP($A24,'PASTE Technology Sheet'!$A:$H,5,FALSE),"")</f>
        <v>Buildings</v>
      </c>
      <c r="E24" t="str">
        <f>VLOOKUP($A24,'PASTE Technology Sheet'!$A:$H,6,FALSE)</f>
        <v>Space - Services</v>
      </c>
      <c r="F24" t="str">
        <f>VLOOKUP($A24,'PASTE Technology Sheet'!$A:$H,7,FALSE)</f>
        <v>Space with insulation A - Services</v>
      </c>
      <c r="G24" s="263">
        <f>_xlfn.IFNA(VLOOKUP($A24,'PASTE Tech_Use'!$A:$B,2,FALSE),0)</f>
        <v>0</v>
      </c>
      <c r="H24" s="263">
        <f>_xlfn.IFNA(VLOOKUP($A24,'PASTE Tech_Use'!$C:$BB,2,FALSE),0)</f>
        <v>0</v>
      </c>
      <c r="I24" s="263">
        <f>_xlfn.IFNA(VLOOKUP($A24,'PASTE Tech_Use'!$E:$BB,2,FALSE),0)</f>
        <v>0</v>
      </c>
      <c r="J24" s="263">
        <f>_xlfn.IFNA(VLOOKUP($A24,'PASTE Tech_Use'!$G:$BB,2,FALSE),0)</f>
        <v>0</v>
      </c>
      <c r="K24" s="263">
        <f>_xlfn.IFNA(VLOOKUP($A24,'PASTE Tech_Use'!I:$BB,2,FALSE),0)</f>
        <v>0</v>
      </c>
      <c r="L24" s="263">
        <f>_xlfn.IFNA(VLOOKUP($A24,'PASTE Tech_Use'!K:$BB,2,FALSE),0)</f>
        <v>0</v>
      </c>
      <c r="M24" s="263">
        <f>_xlfn.IFNA(VLOOKUP($A24,'PASTE Tech_Use'!M:$BB,2,FALSE),0)</f>
        <v>0</v>
      </c>
      <c r="N24" s="263">
        <f>_xlfn.IFNA(VLOOKUP($A24,'PASTE Tech_Use'!O:$BB,2,FALSE),0)</f>
        <v>0</v>
      </c>
      <c r="O24" s="263">
        <f>_xlfn.IFNA(VLOOKUP($A24,'PASTE Tech_Use'!Q:$BB,2,FALSE),0)</f>
        <v>0</v>
      </c>
      <c r="P24" s="263">
        <f>_xlfn.IFNA(VLOOKUP($A24,'PASTE Tech_Use'!S:$BB,2,FALSE),0)</f>
        <v>0</v>
      </c>
      <c r="Q24" s="263">
        <f>_xlfn.IFNA(VLOOKUP($A24,'PASTE Tech_Use'!U:$BB,2,FALSE),0)</f>
        <v>0</v>
      </c>
      <c r="R24" s="263">
        <f>_xlfn.IFNA(VLOOKUP($A24,'PASTE Tech_Use'!W:$BB,2,FALSE),0)</f>
        <v>0</v>
      </c>
      <c r="S24" s="263">
        <f>_xlfn.IFNA(VLOOKUP($A24,'PASTE Tech_Use'!Y:$BB,2,FALSE),0)</f>
        <v>0</v>
      </c>
    </row>
    <row r="25" spans="1:19" x14ac:dyDescent="0.3">
      <c r="A25" s="69" t="s">
        <v>51</v>
      </c>
      <c r="B25" t="str">
        <f>_xlfn.IFNA(VLOOKUP($A25,'PASTE Technology Sheet'!A:H,3,FALSE),"")</f>
        <v>Final</v>
      </c>
      <c r="C25" t="str">
        <f>VLOOKUP($A25,'PASTE Technology Sheet'!A:H,4,FALSE)</f>
        <v>Services</v>
      </c>
      <c r="D25" t="str">
        <f>_xlfn.IFNA(VLOOKUP($A25,'PASTE Technology Sheet'!$A:$H,5,FALSE),"")</f>
        <v>Buildings</v>
      </c>
      <c r="E25" t="str">
        <f>VLOOKUP($A25,'PASTE Technology Sheet'!$A:$H,6,FALSE)</f>
        <v>Space - Services</v>
      </c>
      <c r="F25" t="str">
        <f>VLOOKUP($A25,'PASTE Technology Sheet'!$A:$H,7,FALSE)</f>
        <v>Space with insulation A+ - Services</v>
      </c>
      <c r="G25" s="263">
        <f>_xlfn.IFNA(VLOOKUP($A25,'PASTE Tech_Use'!$A:$B,2,FALSE),0)</f>
        <v>356</v>
      </c>
      <c r="H25" s="263">
        <f>_xlfn.IFNA(VLOOKUP($A25,'PASTE Tech_Use'!$C:$BB,2,FALSE),0)</f>
        <v>356</v>
      </c>
      <c r="I25" s="263">
        <f>_xlfn.IFNA(VLOOKUP($A25,'PASTE Tech_Use'!$E:$BB,2,FALSE),0)</f>
        <v>356</v>
      </c>
      <c r="J25" s="263">
        <f>_xlfn.IFNA(VLOOKUP($A25,'PASTE Tech_Use'!$G:$BB,2,FALSE),0)</f>
        <v>356</v>
      </c>
      <c r="K25" s="263">
        <f>_xlfn.IFNA(VLOOKUP($A25,'PASTE Tech_Use'!I:$BB,2,FALSE),0)</f>
        <v>356</v>
      </c>
      <c r="L25" s="263">
        <f>_xlfn.IFNA(VLOOKUP($A25,'PASTE Tech_Use'!K:$BB,2,FALSE),0)</f>
        <v>356</v>
      </c>
      <c r="M25" s="263">
        <f>_xlfn.IFNA(VLOOKUP($A25,'PASTE Tech_Use'!M:$BB,2,FALSE),0)</f>
        <v>355.99999989999998</v>
      </c>
      <c r="N25" s="263">
        <f>_xlfn.IFNA(VLOOKUP($A25,'PASTE Tech_Use'!O:$BB,2,FALSE),0)</f>
        <v>356</v>
      </c>
      <c r="O25" s="263">
        <f>_xlfn.IFNA(VLOOKUP($A25,'PASTE Tech_Use'!Q:$BB,2,FALSE),0)</f>
        <v>356</v>
      </c>
      <c r="P25" s="263">
        <f>_xlfn.IFNA(VLOOKUP($A25,'PASTE Tech_Use'!S:$BB,2,FALSE),0)</f>
        <v>356</v>
      </c>
      <c r="Q25" s="263">
        <f>_xlfn.IFNA(VLOOKUP($A25,'PASTE Tech_Use'!U:$BB,2,FALSE),0)</f>
        <v>356</v>
      </c>
      <c r="R25" s="263">
        <f>_xlfn.IFNA(VLOOKUP($A25,'PASTE Tech_Use'!W:$BB,2,FALSE),0)</f>
        <v>356</v>
      </c>
      <c r="S25" s="263">
        <f>_xlfn.IFNA(VLOOKUP($A25,'PASTE Tech_Use'!Y:$BB,2,FALSE),0)</f>
        <v>256</v>
      </c>
    </row>
    <row r="26" spans="1:19" x14ac:dyDescent="0.3">
      <c r="A26" s="40" t="s">
        <v>52</v>
      </c>
      <c r="B26" t="str">
        <f>_xlfn.IFNA(VLOOKUP($A26,'PASTE Technology Sheet'!A:H,3,FALSE),"")</f>
        <v>Final</v>
      </c>
      <c r="C26" t="str">
        <f>VLOOKUP($A26,'PASTE Technology Sheet'!A:H,4,FALSE)</f>
        <v>Agriculture</v>
      </c>
      <c r="D26" t="str">
        <f>_xlfn.IFNA(VLOOKUP($A26,'PASTE Technology Sheet'!$A:$H,5,FALSE),"")</f>
        <v>Appliances</v>
      </c>
      <c r="E26" t="str">
        <f>VLOOKUP($A26,'PASTE Technology Sheet'!$A:$H,6,FALSE)</f>
        <v>Electricity demand - Agricuture</v>
      </c>
      <c r="F26" t="str">
        <f>VLOOKUP($A26,'PASTE Technology Sheet'!$A:$H,7,FALSE)</f>
        <v>Dummy standard electricity consumption - Agriculture</v>
      </c>
      <c r="G26" s="263">
        <f>_xlfn.IFNA(VLOOKUP($A26,'PASTE Tech_Use'!$A:$B,2,FALSE),0)</f>
        <v>27.54</v>
      </c>
      <c r="H26" s="263">
        <f>_xlfn.IFNA(VLOOKUP($A26,'PASTE Tech_Use'!$C:$BB,2,FALSE),0)</f>
        <v>27.54</v>
      </c>
      <c r="I26" s="263">
        <f>_xlfn.IFNA(VLOOKUP($A26,'PASTE Tech_Use'!$E:$BB,2,FALSE),0)</f>
        <v>27.54</v>
      </c>
      <c r="J26" s="263">
        <f>_xlfn.IFNA(VLOOKUP($A26,'PASTE Tech_Use'!$G:$BB,2,FALSE),0)</f>
        <v>27.54</v>
      </c>
      <c r="K26" s="263">
        <f>_xlfn.IFNA(VLOOKUP($A26,'PASTE Tech_Use'!I:$BB,2,FALSE),0)</f>
        <v>27.54</v>
      </c>
      <c r="L26" s="263">
        <f>_xlfn.IFNA(VLOOKUP($A26,'PASTE Tech_Use'!K:$BB,2,FALSE),0)</f>
        <v>27.54</v>
      </c>
      <c r="M26" s="263">
        <f>_xlfn.IFNA(VLOOKUP($A26,'PASTE Tech_Use'!M:$BB,2,FALSE),0)</f>
        <v>27.54</v>
      </c>
      <c r="N26" s="263">
        <f>_xlfn.IFNA(VLOOKUP($A26,'PASTE Tech_Use'!O:$BB,2,FALSE),0)</f>
        <v>27.54</v>
      </c>
      <c r="O26" s="263">
        <f>_xlfn.IFNA(VLOOKUP($A26,'PASTE Tech_Use'!Q:$BB,2,FALSE),0)</f>
        <v>27.54</v>
      </c>
      <c r="P26" s="263">
        <f>_xlfn.IFNA(VLOOKUP($A26,'PASTE Tech_Use'!S:$BB,2,FALSE),0)</f>
        <v>27.54</v>
      </c>
      <c r="Q26" s="263">
        <f>_xlfn.IFNA(VLOOKUP($A26,'PASTE Tech_Use'!U:$BB,2,FALSE),0)</f>
        <v>27.54</v>
      </c>
      <c r="R26" s="263">
        <f>_xlfn.IFNA(VLOOKUP($A26,'PASTE Tech_Use'!W:$BB,2,FALSE),0)</f>
        <v>27.54</v>
      </c>
      <c r="S26" s="263">
        <f>_xlfn.IFNA(VLOOKUP($A26,'PASTE Tech_Use'!Y:$BB,2,FALSE),0)</f>
        <v>27.54</v>
      </c>
    </row>
    <row r="27" spans="1:19" x14ac:dyDescent="0.3">
      <c r="A27" s="69" t="s">
        <v>53</v>
      </c>
      <c r="B27" t="str">
        <f>_xlfn.IFNA(VLOOKUP($A27,'PASTE Technology Sheet'!A:H,3,FALSE),"")</f>
        <v>Final</v>
      </c>
      <c r="C27" t="str">
        <f>VLOOKUP($A27,'PASTE Technology Sheet'!A:H,4,FALSE)</f>
        <v>Agriculture</v>
      </c>
      <c r="D27" t="str">
        <f>_xlfn.IFNA(VLOOKUP($A27,'PASTE Technology Sheet'!$A:$H,5,FALSE),"")</f>
        <v>Heat demand horticulture</v>
      </c>
      <c r="E27" t="str">
        <f>VLOOKUP($A27,'PASTE Technology Sheet'!$A:$H,6,FALSE)</f>
        <v>Heat demand - Agriculture</v>
      </c>
      <c r="F27" t="str">
        <f>VLOOKUP($A27,'PASTE Technology Sheet'!$A:$H,7,FALSE)</f>
        <v>Dummy balance heat consumption - Agriculture Horticulture</v>
      </c>
      <c r="G27" s="263">
        <f>_xlfn.IFNA(VLOOKUP($A27,'PASTE Tech_Use'!$A:$B,2,FALSE),0)</f>
        <v>39.700000000000003</v>
      </c>
      <c r="H27" s="263">
        <f>_xlfn.IFNA(VLOOKUP($A27,'PASTE Tech_Use'!$C:$BB,2,FALSE),0)</f>
        <v>39.700000000000003</v>
      </c>
      <c r="I27" s="263">
        <f>_xlfn.IFNA(VLOOKUP($A27,'PASTE Tech_Use'!$E:$BB,2,FALSE),0)</f>
        <v>39.700000000000003</v>
      </c>
      <c r="J27" s="263">
        <f>_xlfn.IFNA(VLOOKUP($A27,'PASTE Tech_Use'!$G:$BB,2,FALSE),0)</f>
        <v>39.700000000000003</v>
      </c>
      <c r="K27" s="263">
        <f>_xlfn.IFNA(VLOOKUP($A27,'PASTE Tech_Use'!I:$BB,2,FALSE),0)</f>
        <v>39.700000000000003</v>
      </c>
      <c r="L27" s="263">
        <f>_xlfn.IFNA(VLOOKUP($A27,'PASTE Tech_Use'!K:$BB,2,FALSE),0)</f>
        <v>39.700000000000003</v>
      </c>
      <c r="M27" s="263">
        <f>_xlfn.IFNA(VLOOKUP($A27,'PASTE Tech_Use'!M:$BB,2,FALSE),0)</f>
        <v>39.700000000000003</v>
      </c>
      <c r="N27" s="263">
        <f>_xlfn.IFNA(VLOOKUP($A27,'PASTE Tech_Use'!O:$BB,2,FALSE),0)</f>
        <v>39.700000000000003</v>
      </c>
      <c r="O27" s="263">
        <f>_xlfn.IFNA(VLOOKUP($A27,'PASTE Tech_Use'!Q:$BB,2,FALSE),0)</f>
        <v>39.700000000000003</v>
      </c>
      <c r="P27" s="263">
        <f>_xlfn.IFNA(VLOOKUP($A27,'PASTE Tech_Use'!S:$BB,2,FALSE),0)</f>
        <v>39.700000000000003</v>
      </c>
      <c r="Q27" s="263">
        <f>_xlfn.IFNA(VLOOKUP($A27,'PASTE Tech_Use'!U:$BB,2,FALSE),0)</f>
        <v>39.700000000000003</v>
      </c>
      <c r="R27" s="263">
        <f>_xlfn.IFNA(VLOOKUP($A27,'PASTE Tech_Use'!W:$BB,2,FALSE),0)</f>
        <v>39.700000000000003</v>
      </c>
      <c r="S27" s="263">
        <f>_xlfn.IFNA(VLOOKUP($A27,'PASTE Tech_Use'!Y:$BB,2,FALSE),0)</f>
        <v>39.700000000000003</v>
      </c>
    </row>
    <row r="28" spans="1:19" x14ac:dyDescent="0.3">
      <c r="A28" s="40" t="s">
        <v>54</v>
      </c>
      <c r="B28" t="str">
        <f>_xlfn.IFNA(VLOOKUP($A28,'PASTE Technology Sheet'!A:H,3,FALSE),"")</f>
        <v>Final</v>
      </c>
      <c r="C28" t="str">
        <f>VLOOKUP($A28,'PASTE Technology Sheet'!A:H,4,FALSE)</f>
        <v>Agriculture</v>
      </c>
      <c r="D28" t="str">
        <f>_xlfn.IFNA(VLOOKUP($A28,'PASTE Technology Sheet'!$A:$H,5,FALSE),"")</f>
        <v>Machinery</v>
      </c>
      <c r="E28" t="str">
        <f>VLOOKUP($A28,'PASTE Technology Sheet'!$A:$H,6,FALSE)</f>
        <v>Machinery - Agriculture</v>
      </c>
      <c r="F28" t="str">
        <f>VLOOKUP($A28,'PASTE Technology Sheet'!$A:$H,7,FALSE)</f>
        <v>Fuel based Machinery - Agriculture</v>
      </c>
      <c r="G28" s="263">
        <f>_xlfn.IFNA(VLOOKUP($A28,'PASTE Tech_Use'!$A:$B,2,FALSE),0)</f>
        <v>15.16</v>
      </c>
      <c r="H28" s="263">
        <f>_xlfn.IFNA(VLOOKUP($A28,'PASTE Tech_Use'!$C:$BB,2,FALSE),0)</f>
        <v>15.16</v>
      </c>
      <c r="I28" s="263">
        <f>_xlfn.IFNA(VLOOKUP($A28,'PASTE Tech_Use'!$E:$BB,2,FALSE),0)</f>
        <v>15.16</v>
      </c>
      <c r="J28" s="263">
        <f>_xlfn.IFNA(VLOOKUP($A28,'PASTE Tech_Use'!$G:$BB,2,FALSE),0)</f>
        <v>15.16</v>
      </c>
      <c r="K28" s="263">
        <f>_xlfn.IFNA(VLOOKUP($A28,'PASTE Tech_Use'!I:$BB,2,FALSE),0)</f>
        <v>15.16</v>
      </c>
      <c r="L28" s="263">
        <f>_xlfn.IFNA(VLOOKUP($A28,'PASTE Tech_Use'!K:$BB,2,FALSE),0)</f>
        <v>15.16</v>
      </c>
      <c r="M28" s="263">
        <f>_xlfn.IFNA(VLOOKUP($A28,'PASTE Tech_Use'!M:$BB,2,FALSE),0)</f>
        <v>15.16</v>
      </c>
      <c r="N28" s="263">
        <f>_xlfn.IFNA(VLOOKUP($A28,'PASTE Tech_Use'!O:$BB,2,FALSE),0)</f>
        <v>15.16</v>
      </c>
      <c r="O28" s="263">
        <f>_xlfn.IFNA(VLOOKUP($A28,'PASTE Tech_Use'!Q:$BB,2,FALSE),0)</f>
        <v>15.16</v>
      </c>
      <c r="P28" s="263">
        <f>_xlfn.IFNA(VLOOKUP($A28,'PASTE Tech_Use'!S:$BB,2,FALSE),0)</f>
        <v>15.16</v>
      </c>
      <c r="Q28" s="263">
        <f>_xlfn.IFNA(VLOOKUP($A28,'PASTE Tech_Use'!U:$BB,2,FALSE),0)</f>
        <v>15.16</v>
      </c>
      <c r="R28" s="263">
        <f>_xlfn.IFNA(VLOOKUP($A28,'PASTE Tech_Use'!W:$BB,2,FALSE),0)</f>
        <v>15.16</v>
      </c>
      <c r="S28" s="263">
        <f>_xlfn.IFNA(VLOOKUP($A28,'PASTE Tech_Use'!Y:$BB,2,FALSE),0)</f>
        <v>15.16</v>
      </c>
    </row>
    <row r="29" spans="1:19" x14ac:dyDescent="0.3">
      <c r="A29" s="69" t="s">
        <v>55</v>
      </c>
      <c r="B29" t="str">
        <f>_xlfn.IFNA(VLOOKUP($A29,'PASTE Technology Sheet'!A:H,3,FALSE),"")</f>
        <v>Final</v>
      </c>
      <c r="C29" t="str">
        <f>VLOOKUP($A29,'PASTE Technology Sheet'!A:H,4,FALSE)</f>
        <v>Agriculture</v>
      </c>
      <c r="D29" t="str">
        <f>_xlfn.IFNA(VLOOKUP($A29,'PASTE Technology Sheet'!$A:$H,5,FALSE),"")</f>
        <v>Machinery</v>
      </c>
      <c r="E29" t="str">
        <f>VLOOKUP($A29,'PASTE Technology Sheet'!$A:$H,6,FALSE)</f>
        <v>Machinery - Agriculture</v>
      </c>
      <c r="F29" t="str">
        <f>VLOOKUP($A29,'PASTE Technology Sheet'!$A:$H,7,FALSE)</f>
        <v>Hybrid Machinery - Agriculture</v>
      </c>
      <c r="G29" s="263">
        <f>_xlfn.IFNA(VLOOKUP($A29,'PASTE Tech_Use'!$A:$B,2,FALSE),0)</f>
        <v>3.000000001E-2</v>
      </c>
      <c r="H29" s="263">
        <f>_xlfn.IFNA(VLOOKUP($A29,'PASTE Tech_Use'!$C:$BB,2,FALSE),0)</f>
        <v>3.0000000030000001E-2</v>
      </c>
      <c r="I29" s="263">
        <f>_xlfn.IFNA(VLOOKUP($A29,'PASTE Tech_Use'!$E:$BB,2,FALSE),0)</f>
        <v>3.000000006E-2</v>
      </c>
      <c r="J29" s="263">
        <f>_xlfn.IFNA(VLOOKUP($A29,'PASTE Tech_Use'!$G:$BB,2,FALSE),0)</f>
        <v>3.0000000020000001E-2</v>
      </c>
      <c r="K29" s="263">
        <f>_xlfn.IFNA(VLOOKUP($A29,'PASTE Tech_Use'!I:$BB,2,FALSE),0)</f>
        <v>3.0000000020000001E-2</v>
      </c>
      <c r="L29" s="263">
        <f>_xlfn.IFNA(VLOOKUP($A29,'PASTE Tech_Use'!K:$BB,2,FALSE),0)</f>
        <v>3.0000000030000001E-2</v>
      </c>
      <c r="M29" s="263">
        <f>_xlfn.IFNA(VLOOKUP($A29,'PASTE Tech_Use'!M:$BB,2,FALSE),0)</f>
        <v>3.000000022E-2</v>
      </c>
      <c r="N29" s="263">
        <f>_xlfn.IFNA(VLOOKUP($A29,'PASTE Tech_Use'!O:$BB,2,FALSE),0)</f>
        <v>3.0000000039999999E-2</v>
      </c>
      <c r="O29" s="263">
        <f>_xlfn.IFNA(VLOOKUP($A29,'PASTE Tech_Use'!Q:$BB,2,FALSE),0)</f>
        <v>3.0000000070000001E-2</v>
      </c>
      <c r="P29" s="263">
        <f>_xlfn.IFNA(VLOOKUP($A29,'PASTE Tech_Use'!S:$BB,2,FALSE),0)</f>
        <v>3.0000000039999999E-2</v>
      </c>
      <c r="Q29" s="263">
        <f>_xlfn.IFNA(VLOOKUP($A29,'PASTE Tech_Use'!U:$BB,2,FALSE),0)</f>
        <v>3.0000000039999999E-2</v>
      </c>
      <c r="R29" s="263">
        <f>_xlfn.IFNA(VLOOKUP($A29,'PASTE Tech_Use'!W:$BB,2,FALSE),0)</f>
        <v>3.000000312E-2</v>
      </c>
      <c r="S29" s="263">
        <f>_xlfn.IFNA(VLOOKUP($A29,'PASTE Tech_Use'!Y:$BB,2,FALSE),0)</f>
        <v>3.000000001E-2</v>
      </c>
    </row>
    <row r="30" spans="1:19" x14ac:dyDescent="0.3">
      <c r="A30" s="40" t="s">
        <v>56</v>
      </c>
      <c r="B30" t="str">
        <f>_xlfn.IFNA(VLOOKUP($A30,'PASTE Technology Sheet'!A:H,3,FALSE),"")</f>
        <v>Final</v>
      </c>
      <c r="C30" t="str">
        <f>VLOOKUP($A30,'PASTE Technology Sheet'!A:H,4,FALSE)</f>
        <v>Industry</v>
      </c>
      <c r="D30" t="str">
        <f>_xlfn.IFNA(VLOOKUP($A30,'PASTE Technology Sheet'!$A:$H,5,FALSE),"")</f>
        <v>Basic Metals</v>
      </c>
      <c r="E30" t="str">
        <f>VLOOKUP($A30,'PASTE Technology Sheet'!$A:$H,6,FALSE)</f>
        <v>Steel production - Basic Metals Industry</v>
      </c>
      <c r="F30" t="str">
        <f>VLOOKUP($A30,'PASTE Technology Sheet'!$A:$H,7,FALSE)</f>
        <v>Blast furnace BOF - Steel Production</v>
      </c>
      <c r="G30" s="263">
        <f>_xlfn.IFNA(VLOOKUP($A30,'PASTE Tech_Use'!$A:$B,2,FALSE),0)</f>
        <v>0</v>
      </c>
      <c r="H30" s="263">
        <f>_xlfn.IFNA(VLOOKUP($A30,'PASTE Tech_Use'!$C:$BB,2,FALSE),0)</f>
        <v>0</v>
      </c>
      <c r="I30" s="263">
        <f>_xlfn.IFNA(VLOOKUP($A30,'PASTE Tech_Use'!$E:$BB,2,FALSE),0)</f>
        <v>0</v>
      </c>
      <c r="J30" s="263">
        <f>_xlfn.IFNA(VLOOKUP($A30,'PASTE Tech_Use'!$G:$BB,2,FALSE),0)</f>
        <v>0</v>
      </c>
      <c r="K30" s="263">
        <f>_xlfn.IFNA(VLOOKUP($A30,'PASTE Tech_Use'!I:$BB,2,FALSE),0)</f>
        <v>0</v>
      </c>
      <c r="L30" s="263">
        <f>_xlfn.IFNA(VLOOKUP($A30,'PASTE Tech_Use'!K:$BB,2,FALSE),0)</f>
        <v>0</v>
      </c>
      <c r="M30" s="263">
        <f>_xlfn.IFNA(VLOOKUP($A30,'PASTE Tech_Use'!M:$BB,2,FALSE),0)</f>
        <v>0</v>
      </c>
      <c r="N30" s="263">
        <f>_xlfn.IFNA(VLOOKUP($A30,'PASTE Tech_Use'!O:$BB,2,FALSE),0)</f>
        <v>0</v>
      </c>
      <c r="O30" s="263">
        <f>_xlfn.IFNA(VLOOKUP($A30,'PASTE Tech_Use'!Q:$BB,2,FALSE),0)</f>
        <v>0</v>
      </c>
      <c r="P30" s="263">
        <f>_xlfn.IFNA(VLOOKUP($A30,'PASTE Tech_Use'!S:$BB,2,FALSE),0)</f>
        <v>0</v>
      </c>
      <c r="Q30" s="263">
        <f>_xlfn.IFNA(VLOOKUP($A30,'PASTE Tech_Use'!U:$BB,2,FALSE),0)</f>
        <v>0</v>
      </c>
      <c r="R30" s="263">
        <f>_xlfn.IFNA(VLOOKUP($A30,'PASTE Tech_Use'!W:$BB,2,FALSE),0)</f>
        <v>0</v>
      </c>
      <c r="S30" s="263">
        <f>_xlfn.IFNA(VLOOKUP($A30,'PASTE Tech_Use'!Y:$BB,2,FALSE),0)</f>
        <v>0</v>
      </c>
    </row>
    <row r="31" spans="1:19" x14ac:dyDescent="0.3">
      <c r="A31" s="69" t="s">
        <v>57</v>
      </c>
      <c r="B31" t="str">
        <f>_xlfn.IFNA(VLOOKUP($A31,'PASTE Technology Sheet'!A:H,3,FALSE),"")</f>
        <v>Final</v>
      </c>
      <c r="C31" t="str">
        <f>VLOOKUP($A31,'PASTE Technology Sheet'!A:H,4,FALSE)</f>
        <v>Industry</v>
      </c>
      <c r="D31" t="str">
        <f>_xlfn.IFNA(VLOOKUP($A31,'PASTE Technology Sheet'!$A:$H,5,FALSE),"")</f>
        <v>Basic Metals</v>
      </c>
      <c r="E31" t="str">
        <f>VLOOKUP($A31,'PASTE Technology Sheet'!$A:$H,6,FALSE)</f>
        <v>Steel production - Basic Metals Industry</v>
      </c>
      <c r="F31" t="str">
        <f>VLOOKUP($A31,'PASTE Technology Sheet'!$A:$H,7,FALSE)</f>
        <v>Blast furnace BOF wCCUS (end-of-pipe) - Steel Production</v>
      </c>
      <c r="G31" s="263">
        <f>_xlfn.IFNA(VLOOKUP($A31,'PASTE Tech_Use'!$A:$B,2,FALSE),0)</f>
        <v>0</v>
      </c>
      <c r="H31" s="263">
        <f>_xlfn.IFNA(VLOOKUP($A31,'PASTE Tech_Use'!$C:$BB,2,FALSE),0)</f>
        <v>0</v>
      </c>
      <c r="I31" s="263">
        <f>_xlfn.IFNA(VLOOKUP($A31,'PASTE Tech_Use'!$E:$BB,2,FALSE),0)</f>
        <v>0</v>
      </c>
      <c r="J31" s="263">
        <f>_xlfn.IFNA(VLOOKUP($A31,'PASTE Tech_Use'!$G:$BB,2,FALSE),0)</f>
        <v>0</v>
      </c>
      <c r="K31" s="263">
        <f>_xlfn.IFNA(VLOOKUP($A31,'PASTE Tech_Use'!I:$BB,2,FALSE),0)</f>
        <v>0</v>
      </c>
      <c r="L31" s="263">
        <f>_xlfn.IFNA(VLOOKUP($A31,'PASTE Tech_Use'!K:$BB,2,FALSE),0)</f>
        <v>0</v>
      </c>
      <c r="M31" s="263">
        <f>_xlfn.IFNA(VLOOKUP($A31,'PASTE Tech_Use'!M:$BB,2,FALSE),0)</f>
        <v>0</v>
      </c>
      <c r="N31" s="263">
        <f>_xlfn.IFNA(VLOOKUP($A31,'PASTE Tech_Use'!O:$BB,2,FALSE),0)</f>
        <v>0</v>
      </c>
      <c r="O31" s="263">
        <f>_xlfn.IFNA(VLOOKUP($A31,'PASTE Tech_Use'!Q:$BB,2,FALSE),0)</f>
        <v>0</v>
      </c>
      <c r="P31" s="263">
        <f>_xlfn.IFNA(VLOOKUP($A31,'PASTE Tech_Use'!S:$BB,2,FALSE),0)</f>
        <v>0</v>
      </c>
      <c r="Q31" s="263">
        <f>_xlfn.IFNA(VLOOKUP($A31,'PASTE Tech_Use'!U:$BB,2,FALSE),0)</f>
        <v>0</v>
      </c>
      <c r="R31" s="263">
        <f>_xlfn.IFNA(VLOOKUP($A31,'PASTE Tech_Use'!W:$BB,2,FALSE),0)</f>
        <v>0</v>
      </c>
      <c r="S31" s="263">
        <f>_xlfn.IFNA(VLOOKUP($A31,'PASTE Tech_Use'!Y:$BB,2,FALSE),0)</f>
        <v>0</v>
      </c>
    </row>
    <row r="32" spans="1:19" x14ac:dyDescent="0.3">
      <c r="A32" s="40" t="s">
        <v>58</v>
      </c>
      <c r="B32" t="str">
        <f>_xlfn.IFNA(VLOOKUP($A32,'PASTE Technology Sheet'!A:H,3,FALSE),"")</f>
        <v>Final</v>
      </c>
      <c r="C32" t="str">
        <f>VLOOKUP($A32,'PASTE Technology Sheet'!A:H,4,FALSE)</f>
        <v>Industry</v>
      </c>
      <c r="D32" t="str">
        <f>_xlfn.IFNA(VLOOKUP($A32,'PASTE Technology Sheet'!$A:$H,5,FALSE),"")</f>
        <v>Basic Metals</v>
      </c>
      <c r="E32" t="str">
        <f>VLOOKUP($A32,'PASTE Technology Sheet'!$A:$H,6,FALSE)</f>
        <v>Steel production - Basic Metals Industry</v>
      </c>
      <c r="F32" t="str">
        <f>VLOOKUP($A32,'PASTE Technology Sheet'!$A:$H,7,FALSE)</f>
        <v>Blast furnace BOF with top gas recycling wCCUS (end-of-pipe) - Steel Production</v>
      </c>
      <c r="G32" s="263">
        <f>_xlfn.IFNA(VLOOKUP($A32,'PASTE Tech_Use'!$A:$B,2,FALSE),0)</f>
        <v>0</v>
      </c>
      <c r="H32" s="263">
        <f>_xlfn.IFNA(VLOOKUP($A32,'PASTE Tech_Use'!$C:$BB,2,FALSE),0)</f>
        <v>0</v>
      </c>
      <c r="I32" s="263">
        <f>_xlfn.IFNA(VLOOKUP($A32,'PASTE Tech_Use'!$E:$BB,2,FALSE),0)</f>
        <v>0</v>
      </c>
      <c r="J32" s="263">
        <f>_xlfn.IFNA(VLOOKUP($A32,'PASTE Tech_Use'!$G:$BB,2,FALSE),0)</f>
        <v>0</v>
      </c>
      <c r="K32" s="263">
        <f>_xlfn.IFNA(VLOOKUP($A32,'PASTE Tech_Use'!I:$BB,2,FALSE),0)</f>
        <v>0</v>
      </c>
      <c r="L32" s="263">
        <f>_xlfn.IFNA(VLOOKUP($A32,'PASTE Tech_Use'!K:$BB,2,FALSE),0)</f>
        <v>0</v>
      </c>
      <c r="M32" s="263">
        <f>_xlfn.IFNA(VLOOKUP($A32,'PASTE Tech_Use'!M:$BB,2,FALSE),0)</f>
        <v>0</v>
      </c>
      <c r="N32" s="263">
        <f>_xlfn.IFNA(VLOOKUP($A32,'PASTE Tech_Use'!O:$BB,2,FALSE),0)</f>
        <v>0</v>
      </c>
      <c r="O32" s="263">
        <f>_xlfn.IFNA(VLOOKUP($A32,'PASTE Tech_Use'!Q:$BB,2,FALSE),0)</f>
        <v>0</v>
      </c>
      <c r="P32" s="263">
        <f>_xlfn.IFNA(VLOOKUP($A32,'PASTE Tech_Use'!S:$BB,2,FALSE),0)</f>
        <v>0</v>
      </c>
      <c r="Q32" s="263">
        <f>_xlfn.IFNA(VLOOKUP($A32,'PASTE Tech_Use'!U:$BB,2,FALSE),0)</f>
        <v>0</v>
      </c>
      <c r="R32" s="263">
        <f>_xlfn.IFNA(VLOOKUP($A32,'PASTE Tech_Use'!W:$BB,2,FALSE),0)</f>
        <v>0</v>
      </c>
      <c r="S32" s="263">
        <f>_xlfn.IFNA(VLOOKUP($A32,'PASTE Tech_Use'!Y:$BB,2,FALSE),0)</f>
        <v>0</v>
      </c>
    </row>
    <row r="33" spans="1:19" x14ac:dyDescent="0.3">
      <c r="A33" s="69" t="s">
        <v>59</v>
      </c>
      <c r="B33" t="str">
        <f>_xlfn.IFNA(VLOOKUP($A33,'PASTE Technology Sheet'!A:H,3,FALSE),"")</f>
        <v>Final</v>
      </c>
      <c r="C33" t="str">
        <f>VLOOKUP($A33,'PASTE Technology Sheet'!A:H,4,FALSE)</f>
        <v>Industry</v>
      </c>
      <c r="D33" t="str">
        <f>_xlfn.IFNA(VLOOKUP($A33,'PASTE Technology Sheet'!$A:$H,5,FALSE),"")</f>
        <v>Basic Metals</v>
      </c>
      <c r="E33" t="str">
        <f>VLOOKUP($A33,'PASTE Technology Sheet'!$A:$H,6,FALSE)</f>
        <v>Steel production - Basic Metals Industry</v>
      </c>
      <c r="F33" t="str">
        <f>VLOOKUP($A33,'PASTE Technology Sheet'!$A:$H,7,FALSE)</f>
        <v>Hisarna - Steel Production</v>
      </c>
      <c r="G33" s="263">
        <f>_xlfn.IFNA(VLOOKUP($A33,'PASTE Tech_Use'!$A:$B,2,FALSE),0)</f>
        <v>0</v>
      </c>
      <c r="H33" s="263">
        <f>_xlfn.IFNA(VLOOKUP($A33,'PASTE Tech_Use'!$C:$BB,2,FALSE),0)</f>
        <v>0</v>
      </c>
      <c r="I33" s="263">
        <f>_xlfn.IFNA(VLOOKUP($A33,'PASTE Tech_Use'!$E:$BB,2,FALSE),0)</f>
        <v>0</v>
      </c>
      <c r="J33" s="263">
        <f>_xlfn.IFNA(VLOOKUP($A33,'PASTE Tech_Use'!$G:$BB,2,FALSE),0)</f>
        <v>0</v>
      </c>
      <c r="K33" s="263">
        <f>_xlfn.IFNA(VLOOKUP($A33,'PASTE Tech_Use'!I:$BB,2,FALSE),0)</f>
        <v>0</v>
      </c>
      <c r="L33" s="263">
        <f>_xlfn.IFNA(VLOOKUP($A33,'PASTE Tech_Use'!K:$BB,2,FALSE),0)</f>
        <v>0</v>
      </c>
      <c r="M33" s="263">
        <f>_xlfn.IFNA(VLOOKUP($A33,'PASTE Tech_Use'!M:$BB,2,FALSE),0)</f>
        <v>0</v>
      </c>
      <c r="N33" s="263">
        <f>_xlfn.IFNA(VLOOKUP($A33,'PASTE Tech_Use'!O:$BB,2,FALSE),0)</f>
        <v>0</v>
      </c>
      <c r="O33" s="263">
        <f>_xlfn.IFNA(VLOOKUP($A33,'PASTE Tech_Use'!Q:$BB,2,FALSE),0)</f>
        <v>0</v>
      </c>
      <c r="P33" s="263">
        <f>_xlfn.IFNA(VLOOKUP($A33,'PASTE Tech_Use'!S:$BB,2,FALSE),0)</f>
        <v>0</v>
      </c>
      <c r="Q33" s="263">
        <f>_xlfn.IFNA(VLOOKUP($A33,'PASTE Tech_Use'!U:$BB,2,FALSE),0)</f>
        <v>0</v>
      </c>
      <c r="R33" s="263">
        <f>_xlfn.IFNA(VLOOKUP($A33,'PASTE Tech_Use'!W:$BB,2,FALSE),0)</f>
        <v>0</v>
      </c>
      <c r="S33" s="263">
        <f>_xlfn.IFNA(VLOOKUP($A33,'PASTE Tech_Use'!Y:$BB,2,FALSE),0)</f>
        <v>0</v>
      </c>
    </row>
    <row r="34" spans="1:19" x14ac:dyDescent="0.3">
      <c r="A34" s="40" t="s">
        <v>60</v>
      </c>
      <c r="B34" t="str">
        <f>_xlfn.IFNA(VLOOKUP($A34,'PASTE Technology Sheet'!A:H,3,FALSE),"")</f>
        <v>Final</v>
      </c>
      <c r="C34" t="str">
        <f>VLOOKUP($A34,'PASTE Technology Sheet'!A:H,4,FALSE)</f>
        <v>Industry</v>
      </c>
      <c r="D34" t="str">
        <f>_xlfn.IFNA(VLOOKUP($A34,'PASTE Technology Sheet'!$A:$H,5,FALSE),"")</f>
        <v>Basic Metals</v>
      </c>
      <c r="E34" t="str">
        <f>VLOOKUP($A34,'PASTE Technology Sheet'!$A:$H,6,FALSE)</f>
        <v>Steel production - Basic Metals Industry</v>
      </c>
      <c r="F34" t="str">
        <f>VLOOKUP($A34,'PASTE Technology Sheet'!$A:$H,7,FALSE)</f>
        <v>Hisarna wCCUS (cryogenic) - Steel Production</v>
      </c>
      <c r="G34" s="263">
        <f>_xlfn.IFNA(VLOOKUP($A34,'PASTE Tech_Use'!$A:$B,2,FALSE),0)</f>
        <v>0</v>
      </c>
      <c r="H34" s="263">
        <f>_xlfn.IFNA(VLOOKUP($A34,'PASTE Tech_Use'!$C:$BB,2,FALSE),0)</f>
        <v>0</v>
      </c>
      <c r="I34" s="263">
        <f>_xlfn.IFNA(VLOOKUP($A34,'PASTE Tech_Use'!$E:$BB,2,FALSE),0)</f>
        <v>0</v>
      </c>
      <c r="J34" s="263">
        <f>_xlfn.IFNA(VLOOKUP($A34,'PASTE Tech_Use'!$G:$BB,2,FALSE),0)</f>
        <v>0</v>
      </c>
      <c r="K34" s="263">
        <f>_xlfn.IFNA(VLOOKUP($A34,'PASTE Tech_Use'!I:$BB,2,FALSE),0)</f>
        <v>0</v>
      </c>
      <c r="L34" s="263">
        <f>_xlfn.IFNA(VLOOKUP($A34,'PASTE Tech_Use'!K:$BB,2,FALSE),0)</f>
        <v>0</v>
      </c>
      <c r="M34" s="263">
        <f>_xlfn.IFNA(VLOOKUP($A34,'PASTE Tech_Use'!M:$BB,2,FALSE),0)</f>
        <v>0</v>
      </c>
      <c r="N34" s="263">
        <f>_xlfn.IFNA(VLOOKUP($A34,'PASTE Tech_Use'!O:$BB,2,FALSE),0)</f>
        <v>0</v>
      </c>
      <c r="O34" s="263">
        <f>_xlfn.IFNA(VLOOKUP($A34,'PASTE Tech_Use'!Q:$BB,2,FALSE),0)</f>
        <v>0</v>
      </c>
      <c r="P34" s="263">
        <f>_xlfn.IFNA(VLOOKUP($A34,'PASTE Tech_Use'!S:$BB,2,FALSE),0)</f>
        <v>0</v>
      </c>
      <c r="Q34" s="263">
        <f>_xlfn.IFNA(VLOOKUP($A34,'PASTE Tech_Use'!U:$BB,2,FALSE),0)</f>
        <v>0</v>
      </c>
      <c r="R34" s="263">
        <f>_xlfn.IFNA(VLOOKUP($A34,'PASTE Tech_Use'!W:$BB,2,FALSE),0)</f>
        <v>0</v>
      </c>
      <c r="S34" s="263">
        <f>_xlfn.IFNA(VLOOKUP($A34,'PASTE Tech_Use'!Y:$BB,2,FALSE),0)</f>
        <v>0</v>
      </c>
    </row>
    <row r="35" spans="1:19" x14ac:dyDescent="0.3">
      <c r="A35" s="69" t="s">
        <v>61</v>
      </c>
      <c r="B35" t="str">
        <f>_xlfn.IFNA(VLOOKUP($A35,'PASTE Technology Sheet'!A:H,3,FALSE),"")</f>
        <v>Final</v>
      </c>
      <c r="C35" t="str">
        <f>VLOOKUP($A35,'PASTE Technology Sheet'!A:H,4,FALSE)</f>
        <v>Industry</v>
      </c>
      <c r="D35" t="str">
        <f>_xlfn.IFNA(VLOOKUP($A35,'PASTE Technology Sheet'!$A:$H,5,FALSE),"")</f>
        <v>Basic Metals</v>
      </c>
      <c r="E35" t="str">
        <f>VLOOKUP($A35,'PASTE Technology Sheet'!$A:$H,6,FALSE)</f>
        <v>Steel production - Basic Metals Industry</v>
      </c>
      <c r="F35" t="str">
        <f>VLOOKUP($A35,'PASTE Technology Sheet'!$A:$H,7,FALSE)</f>
        <v>Hisarna biomass wCCUS (cryogenic) - Steel Production</v>
      </c>
      <c r="G35" s="263">
        <f>_xlfn.IFNA(VLOOKUP($A35,'PASTE Tech_Use'!$A:$B,2,FALSE),0)</f>
        <v>1.0288439</v>
      </c>
      <c r="H35" s="263">
        <f>_xlfn.IFNA(VLOOKUP($A35,'PASTE Tech_Use'!$C:$BB,2,FALSE),0)</f>
        <v>1.0238542770000001</v>
      </c>
      <c r="I35" s="263">
        <f>_xlfn.IFNA(VLOOKUP($A35,'PASTE Tech_Use'!$E:$BB,2,FALSE),0)</f>
        <v>1.0286616369999999</v>
      </c>
      <c r="J35" s="263">
        <f>_xlfn.IFNA(VLOOKUP($A35,'PASTE Tech_Use'!$G:$BB,2,FALSE),0)</f>
        <v>1.0288273649999999</v>
      </c>
      <c r="K35" s="263">
        <f>_xlfn.IFNA(VLOOKUP($A35,'PASTE Tech_Use'!I:$BB,2,FALSE),0)</f>
        <v>1.0288273649999999</v>
      </c>
      <c r="L35" s="263">
        <f>_xlfn.IFNA(VLOOKUP($A35,'PASTE Tech_Use'!K:$BB,2,FALSE),0)</f>
        <v>3.8393636350000002</v>
      </c>
      <c r="M35" s="263">
        <f>_xlfn.IFNA(VLOOKUP($A35,'PASTE Tech_Use'!M:$BB,2,FALSE),0)</f>
        <v>0.9778738361</v>
      </c>
      <c r="N35" s="263">
        <f>_xlfn.IFNA(VLOOKUP($A35,'PASTE Tech_Use'!O:$BB,2,FALSE),0)</f>
        <v>1.0176679019999999</v>
      </c>
      <c r="O35" s="263">
        <f>_xlfn.IFNA(VLOOKUP($A35,'PASTE Tech_Use'!Q:$BB,2,FALSE),0)</f>
        <v>1.0294624889999999</v>
      </c>
      <c r="P35" s="263">
        <f>_xlfn.IFNA(VLOOKUP($A35,'PASTE Tech_Use'!S:$BB,2,FALSE),0)</f>
        <v>6.6059406210000002</v>
      </c>
      <c r="Q35" s="263">
        <f>_xlfn.IFNA(VLOOKUP($A35,'PASTE Tech_Use'!U:$BB,2,FALSE),0)</f>
        <v>0</v>
      </c>
      <c r="R35" s="263">
        <f>_xlfn.IFNA(VLOOKUP($A35,'PASTE Tech_Use'!W:$BB,2,FALSE),0)</f>
        <v>5.3604898319999998</v>
      </c>
      <c r="S35" s="263">
        <f>_xlfn.IFNA(VLOOKUP($A35,'PASTE Tech_Use'!Y:$BB,2,FALSE),0)</f>
        <v>4.804031578</v>
      </c>
    </row>
    <row r="36" spans="1:19" x14ac:dyDescent="0.3">
      <c r="A36" s="40" t="s">
        <v>62</v>
      </c>
      <c r="B36" t="str">
        <f>_xlfn.IFNA(VLOOKUP($A36,'PASTE Technology Sheet'!A:H,3,FALSE),"")</f>
        <v>Final</v>
      </c>
      <c r="C36" t="str">
        <f>VLOOKUP($A36,'PASTE Technology Sheet'!A:H,4,FALSE)</f>
        <v>Industry</v>
      </c>
      <c r="D36" t="str">
        <f>_xlfn.IFNA(VLOOKUP($A36,'PASTE Technology Sheet'!$A:$H,5,FALSE),"")</f>
        <v>Basic Metals</v>
      </c>
      <c r="E36" t="str">
        <f>VLOOKUP($A36,'PASTE Technology Sheet'!$A:$H,6,FALSE)</f>
        <v>Steel production - Basic Metals Industry</v>
      </c>
      <c r="F36" t="str">
        <f>VLOOKUP($A36,'PASTE Technology Sheet'!$A:$H,7,FALSE)</f>
        <v>Direct reduction from natural gas - Steel Production</v>
      </c>
      <c r="G36" s="263">
        <f>_xlfn.IFNA(VLOOKUP($A36,'PASTE Tech_Use'!$A:$B,2,FALSE),0)</f>
        <v>5.7322038940000004</v>
      </c>
      <c r="H36" s="263">
        <f>_xlfn.IFNA(VLOOKUP($A36,'PASTE Tech_Use'!$C:$BB,2,FALSE),0)</f>
        <v>5.7371980950000001</v>
      </c>
      <c r="I36" s="263">
        <f>_xlfn.IFNA(VLOOKUP($A36,'PASTE Tech_Use'!$E:$BB,2,FALSE),0)</f>
        <v>5.7323860609999997</v>
      </c>
      <c r="J36" s="263">
        <f>_xlfn.IFNA(VLOOKUP($A36,'PASTE Tech_Use'!$G:$BB,2,FALSE),0)</f>
        <v>5.7322204279999998</v>
      </c>
      <c r="K36" s="263">
        <f>_xlfn.IFNA(VLOOKUP($A36,'PASTE Tech_Use'!I:$BB,2,FALSE),0)</f>
        <v>5.7322204279999998</v>
      </c>
      <c r="L36" s="263">
        <f>_xlfn.IFNA(VLOOKUP($A36,'PASTE Tech_Use'!K:$BB,2,FALSE),0)</f>
        <v>2.9216979360000002</v>
      </c>
      <c r="M36" s="263">
        <f>_xlfn.IFNA(VLOOKUP($A36,'PASTE Tech_Use'!M:$BB,2,FALSE),0)</f>
        <v>5.7831828459999999</v>
      </c>
      <c r="N36" s="263">
        <f>_xlfn.IFNA(VLOOKUP($A36,'PASTE Tech_Use'!O:$BB,2,FALSE),0)</f>
        <v>5.7433567559999998</v>
      </c>
      <c r="O36" s="263">
        <f>_xlfn.IFNA(VLOOKUP($A36,'PASTE Tech_Use'!Q:$BB,2,FALSE),0)</f>
        <v>5.7316036720000003</v>
      </c>
      <c r="P36" s="263">
        <f>_xlfn.IFNA(VLOOKUP($A36,'PASTE Tech_Use'!S:$BB,2,FALSE),0)</f>
        <v>0</v>
      </c>
      <c r="Q36" s="263">
        <f>_xlfn.IFNA(VLOOKUP($A36,'PASTE Tech_Use'!U:$BB,2,FALSE),0)</f>
        <v>7.1999999590000003</v>
      </c>
      <c r="R36" s="263">
        <f>_xlfn.IFNA(VLOOKUP($A36,'PASTE Tech_Use'!W:$BB,2,FALSE),0)</f>
        <v>1.8187125029999999E-7</v>
      </c>
      <c r="S36" s="263">
        <f>_xlfn.IFNA(VLOOKUP($A36,'PASTE Tech_Use'!Y:$BB,2,FALSE),0)</f>
        <v>2.3959684189999999</v>
      </c>
    </row>
    <row r="37" spans="1:19" x14ac:dyDescent="0.3">
      <c r="A37" s="69" t="s">
        <v>63</v>
      </c>
      <c r="B37" t="str">
        <f>_xlfn.IFNA(VLOOKUP($A37,'PASTE Technology Sheet'!A:H,3,FALSE),"")</f>
        <v>Final</v>
      </c>
      <c r="C37" t="str">
        <f>VLOOKUP($A37,'PASTE Technology Sheet'!A:H,4,FALSE)</f>
        <v>Industry</v>
      </c>
      <c r="D37" t="str">
        <f>_xlfn.IFNA(VLOOKUP($A37,'PASTE Technology Sheet'!$A:$H,5,FALSE),"")</f>
        <v>Basic Metals</v>
      </c>
      <c r="E37" t="str">
        <f>VLOOKUP($A37,'PASTE Technology Sheet'!$A:$H,6,FALSE)</f>
        <v>Steel production - Basic Metals Industry</v>
      </c>
      <c r="F37" t="str">
        <f>VLOOKUP($A37,'PASTE Technology Sheet'!$A:$H,7,FALSE)</f>
        <v>Direct reduction from hydrogen  - Steel Production</v>
      </c>
      <c r="G37" s="263">
        <f>_xlfn.IFNA(VLOOKUP($A37,'PASTE Tech_Use'!$A:$B,2,FALSE),0)</f>
        <v>0.4389521958</v>
      </c>
      <c r="H37" s="263">
        <f>_xlfn.IFNA(VLOOKUP($A37,'PASTE Tech_Use'!$C:$BB,2,FALSE),0)</f>
        <v>0.43894760309999997</v>
      </c>
      <c r="I37" s="263">
        <f>_xlfn.IFNA(VLOOKUP($A37,'PASTE Tech_Use'!$E:$BB,2,FALSE),0)</f>
        <v>0.4389522521</v>
      </c>
      <c r="J37" s="263">
        <f>_xlfn.IFNA(VLOOKUP($A37,'PASTE Tech_Use'!$G:$BB,2,FALSE),0)</f>
        <v>0.4389521972</v>
      </c>
      <c r="K37" s="263">
        <f>_xlfn.IFNA(VLOOKUP($A37,'PASTE Tech_Use'!I:$BB,2,FALSE),0)</f>
        <v>0.4389521972</v>
      </c>
      <c r="L37" s="263">
        <f>_xlfn.IFNA(VLOOKUP($A37,'PASTE Tech_Use'!K:$BB,2,FALSE),0)</f>
        <v>0.4389384013</v>
      </c>
      <c r="M37" s="263">
        <f>_xlfn.IFNA(VLOOKUP($A37,'PASTE Tech_Use'!M:$BB,2,FALSE),0)</f>
        <v>0.43894319580000002</v>
      </c>
      <c r="N37" s="263">
        <f>_xlfn.IFNA(VLOOKUP($A37,'PASTE Tech_Use'!O:$BB,2,FALSE),0)</f>
        <v>0.43897529680000003</v>
      </c>
      <c r="O37" s="263">
        <f>_xlfn.IFNA(VLOOKUP($A37,'PASTE Tech_Use'!Q:$BB,2,FALSE),0)</f>
        <v>0.43893378729999999</v>
      </c>
      <c r="P37" s="263">
        <f>_xlfn.IFNA(VLOOKUP($A37,'PASTE Tech_Use'!S:$BB,2,FALSE),0)</f>
        <v>0.59405935580000002</v>
      </c>
      <c r="Q37" s="263">
        <f>_xlfn.IFNA(VLOOKUP($A37,'PASTE Tech_Use'!U:$BB,2,FALSE),0)</f>
        <v>0</v>
      </c>
      <c r="R37" s="263">
        <f>_xlfn.IFNA(VLOOKUP($A37,'PASTE Tech_Use'!W:$BB,2,FALSE),0)</f>
        <v>1.839509904</v>
      </c>
      <c r="S37" s="263">
        <f>_xlfn.IFNA(VLOOKUP($A37,'PASTE Tech_Use'!Y:$BB,2,FALSE),0)</f>
        <v>0</v>
      </c>
    </row>
    <row r="38" spans="1:19" x14ac:dyDescent="0.3">
      <c r="A38" s="40" t="s">
        <v>64</v>
      </c>
      <c r="B38" t="str">
        <f>_xlfn.IFNA(VLOOKUP($A38,'PASTE Technology Sheet'!A:H,3,FALSE),"")</f>
        <v>Final</v>
      </c>
      <c r="C38" t="str">
        <f>VLOOKUP($A38,'PASTE Technology Sheet'!A:H,4,FALSE)</f>
        <v>Industry</v>
      </c>
      <c r="D38" t="str">
        <f>_xlfn.IFNA(VLOOKUP($A38,'PASTE Technology Sheet'!$A:$H,5,FALSE),"")</f>
        <v>Basic Metals</v>
      </c>
      <c r="E38" t="str">
        <f>VLOOKUP($A38,'PASTE Technology Sheet'!$A:$H,6,FALSE)</f>
        <v>Steel production - Basic Metals Industry</v>
      </c>
      <c r="F38" t="str">
        <f>VLOOKUP($A38,'PASTE Technology Sheet'!$A:$H,7,FALSE)</f>
        <v>Direct reduction from hydrogen w/biomass - Steel Production</v>
      </c>
      <c r="G38" s="263">
        <f>_xlfn.IFNA(VLOOKUP($A38,'PASTE Tech_Use'!$A:$B,2,FALSE),0)</f>
        <v>0</v>
      </c>
      <c r="H38" s="263">
        <f>_xlfn.IFNA(VLOOKUP($A38,'PASTE Tech_Use'!$C:$BB,2,FALSE),0)</f>
        <v>0</v>
      </c>
      <c r="I38" s="263">
        <f>_xlfn.IFNA(VLOOKUP($A38,'PASTE Tech_Use'!$E:$BB,2,FALSE),0)</f>
        <v>0</v>
      </c>
      <c r="J38" s="263">
        <f>_xlfn.IFNA(VLOOKUP($A38,'PASTE Tech_Use'!$G:$BB,2,FALSE),0)</f>
        <v>0</v>
      </c>
      <c r="K38" s="263">
        <f>_xlfn.IFNA(VLOOKUP($A38,'PASTE Tech_Use'!I:$BB,2,FALSE),0)</f>
        <v>0</v>
      </c>
      <c r="L38" s="263">
        <f>_xlfn.IFNA(VLOOKUP($A38,'PASTE Tech_Use'!K:$BB,2,FALSE),0)</f>
        <v>0</v>
      </c>
      <c r="M38" s="263">
        <f>_xlfn.IFNA(VLOOKUP($A38,'PASTE Tech_Use'!M:$BB,2,FALSE),0)</f>
        <v>0</v>
      </c>
      <c r="N38" s="263">
        <f>_xlfn.IFNA(VLOOKUP($A38,'PASTE Tech_Use'!O:$BB,2,FALSE),0)</f>
        <v>0</v>
      </c>
      <c r="O38" s="263">
        <f>_xlfn.IFNA(VLOOKUP($A38,'PASTE Tech_Use'!Q:$BB,2,FALSE),0)</f>
        <v>0</v>
      </c>
      <c r="P38" s="263">
        <f>_xlfn.IFNA(VLOOKUP($A38,'PASTE Tech_Use'!S:$BB,2,FALSE),0)</f>
        <v>0</v>
      </c>
      <c r="Q38" s="263">
        <f>_xlfn.IFNA(VLOOKUP($A38,'PASTE Tech_Use'!U:$BB,2,FALSE),0)</f>
        <v>0</v>
      </c>
      <c r="R38" s="263">
        <f>_xlfn.IFNA(VLOOKUP($A38,'PASTE Tech_Use'!W:$BB,2,FALSE),0)</f>
        <v>0</v>
      </c>
      <c r="S38" s="263">
        <f>_xlfn.IFNA(VLOOKUP($A38,'PASTE Tech_Use'!Y:$BB,2,FALSE),0)</f>
        <v>0</v>
      </c>
    </row>
    <row r="39" spans="1:19" x14ac:dyDescent="0.3">
      <c r="A39" s="69" t="s">
        <v>65</v>
      </c>
      <c r="B39" t="str">
        <f>_xlfn.IFNA(VLOOKUP($A39,'PASTE Technology Sheet'!A:H,3,FALSE),"")</f>
        <v>Final</v>
      </c>
      <c r="C39" t="str">
        <f>VLOOKUP($A39,'PASTE Technology Sheet'!A:H,4,FALSE)</f>
        <v>Industry</v>
      </c>
      <c r="D39" t="str">
        <f>_xlfn.IFNA(VLOOKUP($A39,'PASTE Technology Sheet'!$A:$H,5,FALSE),"")</f>
        <v>Basic Metals</v>
      </c>
      <c r="E39" t="str">
        <f>VLOOKUP($A39,'PASTE Technology Sheet'!$A:$H,6,FALSE)</f>
        <v>Steel production - Basic Metals Industry</v>
      </c>
      <c r="F39" t="str">
        <f>VLOOKUP($A39,'PASTE Technology Sheet'!$A:$H,7,FALSE)</f>
        <v>Low temperature electro winning (ULCOWIN) - Steel Production</v>
      </c>
      <c r="G39" s="263">
        <f>_xlfn.IFNA(VLOOKUP($A39,'PASTE Tech_Use'!$A:$B,2,FALSE),0)</f>
        <v>0</v>
      </c>
      <c r="H39" s="263">
        <f>_xlfn.IFNA(VLOOKUP($A39,'PASTE Tech_Use'!$C:$BB,2,FALSE),0)</f>
        <v>0</v>
      </c>
      <c r="I39" s="263">
        <f>_xlfn.IFNA(VLOOKUP($A39,'PASTE Tech_Use'!$E:$BB,2,FALSE),0)</f>
        <v>0</v>
      </c>
      <c r="J39" s="263">
        <f>_xlfn.IFNA(VLOOKUP($A39,'PASTE Tech_Use'!$G:$BB,2,FALSE),0)</f>
        <v>0</v>
      </c>
      <c r="K39" s="263">
        <f>_xlfn.IFNA(VLOOKUP($A39,'PASTE Tech_Use'!I:$BB,2,FALSE),0)</f>
        <v>0</v>
      </c>
      <c r="L39" s="263">
        <f>_xlfn.IFNA(VLOOKUP($A39,'PASTE Tech_Use'!K:$BB,2,FALSE),0)</f>
        <v>0</v>
      </c>
      <c r="M39" s="263">
        <f>_xlfn.IFNA(VLOOKUP($A39,'PASTE Tech_Use'!M:$BB,2,FALSE),0)</f>
        <v>0</v>
      </c>
      <c r="N39" s="263">
        <f>_xlfn.IFNA(VLOOKUP($A39,'PASTE Tech_Use'!O:$BB,2,FALSE),0)</f>
        <v>0</v>
      </c>
      <c r="O39" s="263">
        <f>_xlfn.IFNA(VLOOKUP($A39,'PASTE Tech_Use'!Q:$BB,2,FALSE),0)</f>
        <v>0</v>
      </c>
      <c r="P39" s="263">
        <f>_xlfn.IFNA(VLOOKUP($A39,'PASTE Tech_Use'!S:$BB,2,FALSE),0)</f>
        <v>0</v>
      </c>
      <c r="Q39" s="263">
        <f>_xlfn.IFNA(VLOOKUP($A39,'PASTE Tech_Use'!U:$BB,2,FALSE),0)</f>
        <v>0</v>
      </c>
      <c r="R39" s="263">
        <f>_xlfn.IFNA(VLOOKUP($A39,'PASTE Tech_Use'!W:$BB,2,FALSE),0)</f>
        <v>0</v>
      </c>
      <c r="S39" s="263">
        <f>_xlfn.IFNA(VLOOKUP($A39,'PASTE Tech_Use'!Y:$BB,2,FALSE),0)</f>
        <v>0</v>
      </c>
    </row>
    <row r="40" spans="1:19" x14ac:dyDescent="0.3">
      <c r="A40" s="40" t="s">
        <v>66</v>
      </c>
      <c r="B40" t="str">
        <f>_xlfn.IFNA(VLOOKUP($A40,'PASTE Technology Sheet'!A:H,3,FALSE),"")</f>
        <v>Final</v>
      </c>
      <c r="C40" t="str">
        <f>VLOOKUP($A40,'PASTE Technology Sheet'!A:H,4,FALSE)</f>
        <v>Industry</v>
      </c>
      <c r="D40" t="str">
        <f>_xlfn.IFNA(VLOOKUP($A40,'PASTE Technology Sheet'!$A:$H,5,FALSE),"")</f>
        <v>Basic Metals</v>
      </c>
      <c r="E40" t="str">
        <f>VLOOKUP($A40,'PASTE Technology Sheet'!$A:$H,6,FALSE)</f>
        <v>Steel production - Basic Metals Industry</v>
      </c>
      <c r="F40" t="str">
        <f>VLOOKUP($A40,'PASTE Technology Sheet'!$A:$H,7,FALSE)</f>
        <v>High temperature electro winning - Steel Production</v>
      </c>
      <c r="G40" s="263">
        <f>_xlfn.IFNA(VLOOKUP($A40,'PASTE Tech_Use'!$A:$B,2,FALSE),0)</f>
        <v>0</v>
      </c>
      <c r="H40" s="263">
        <f>_xlfn.IFNA(VLOOKUP($A40,'PASTE Tech_Use'!$C:$BB,2,FALSE),0)</f>
        <v>0</v>
      </c>
      <c r="I40" s="263">
        <f>_xlfn.IFNA(VLOOKUP($A40,'PASTE Tech_Use'!$E:$BB,2,FALSE),0)</f>
        <v>0</v>
      </c>
      <c r="J40" s="263">
        <f>_xlfn.IFNA(VLOOKUP($A40,'PASTE Tech_Use'!$G:$BB,2,FALSE),0)</f>
        <v>0</v>
      </c>
      <c r="K40" s="263">
        <f>_xlfn.IFNA(VLOOKUP($A40,'PASTE Tech_Use'!I:$BB,2,FALSE),0)</f>
        <v>0</v>
      </c>
      <c r="L40" s="263">
        <f>_xlfn.IFNA(VLOOKUP($A40,'PASTE Tech_Use'!K:$BB,2,FALSE),0)</f>
        <v>0</v>
      </c>
      <c r="M40" s="263">
        <f>_xlfn.IFNA(VLOOKUP($A40,'PASTE Tech_Use'!M:$BB,2,FALSE),0)</f>
        <v>0</v>
      </c>
      <c r="N40" s="263">
        <f>_xlfn.IFNA(VLOOKUP($A40,'PASTE Tech_Use'!O:$BB,2,FALSE),0)</f>
        <v>0</v>
      </c>
      <c r="O40" s="263">
        <f>_xlfn.IFNA(VLOOKUP($A40,'PASTE Tech_Use'!Q:$BB,2,FALSE),0)</f>
        <v>0</v>
      </c>
      <c r="P40" s="263">
        <f>_xlfn.IFNA(VLOOKUP($A40,'PASTE Tech_Use'!S:$BB,2,FALSE),0)</f>
        <v>0</v>
      </c>
      <c r="Q40" s="263">
        <f>_xlfn.IFNA(VLOOKUP($A40,'PASTE Tech_Use'!U:$BB,2,FALSE),0)</f>
        <v>0</v>
      </c>
      <c r="R40" s="263">
        <f>_xlfn.IFNA(VLOOKUP($A40,'PASTE Tech_Use'!W:$BB,2,FALSE),0)</f>
        <v>0</v>
      </c>
      <c r="S40" s="263">
        <f>_xlfn.IFNA(VLOOKUP($A40,'PASTE Tech_Use'!Y:$BB,2,FALSE),0)</f>
        <v>0</v>
      </c>
    </row>
    <row r="41" spans="1:19" x14ac:dyDescent="0.3">
      <c r="A41" s="69" t="s">
        <v>67</v>
      </c>
      <c r="B41" t="str">
        <f>_xlfn.IFNA(VLOOKUP($A41,'PASTE Technology Sheet'!A:H,3,FALSE),"")</f>
        <v>Final</v>
      </c>
      <c r="C41" t="str">
        <f>VLOOKUP($A41,'PASTE Technology Sheet'!A:H,4,FALSE)</f>
        <v>Industry</v>
      </c>
      <c r="D41" t="str">
        <f>_xlfn.IFNA(VLOOKUP($A41,'PASTE Technology Sheet'!$A:$H,5,FALSE),"")</f>
        <v>Basic Metals</v>
      </c>
      <c r="E41" t="str">
        <f>VLOOKUP($A41,'PASTE Technology Sheet'!$A:$H,6,FALSE)</f>
        <v>Steel production - Basic Metals Industry</v>
      </c>
      <c r="F41" t="str">
        <f>VLOOKUP($A41,'PASTE Technology Sheet'!$A:$H,7,FALSE)</f>
        <v>Scrap-fed EAF - Steel Production</v>
      </c>
      <c r="G41" s="263">
        <f>_xlfn.IFNA(VLOOKUP($A41,'PASTE Tech_Use'!$A:$B,2,FALSE),0)</f>
        <v>0</v>
      </c>
      <c r="H41" s="263">
        <f>_xlfn.IFNA(VLOOKUP($A41,'PASTE Tech_Use'!$C:$BB,2,FALSE),0)</f>
        <v>0</v>
      </c>
      <c r="I41" s="263">
        <f>_xlfn.IFNA(VLOOKUP($A41,'PASTE Tech_Use'!$E:$BB,2,FALSE),0)</f>
        <v>0</v>
      </c>
      <c r="J41" s="263">
        <f>_xlfn.IFNA(VLOOKUP($A41,'PASTE Tech_Use'!$G:$BB,2,FALSE),0)</f>
        <v>0</v>
      </c>
      <c r="K41" s="263">
        <f>_xlfn.IFNA(VLOOKUP($A41,'PASTE Tech_Use'!I:$BB,2,FALSE),0)</f>
        <v>0</v>
      </c>
      <c r="L41" s="263">
        <f>_xlfn.IFNA(VLOOKUP($A41,'PASTE Tech_Use'!K:$BB,2,FALSE),0)</f>
        <v>0</v>
      </c>
      <c r="M41" s="263">
        <f>_xlfn.IFNA(VLOOKUP($A41,'PASTE Tech_Use'!M:$BB,2,FALSE),0)</f>
        <v>0</v>
      </c>
      <c r="N41" s="263">
        <f>_xlfn.IFNA(VLOOKUP($A41,'PASTE Tech_Use'!O:$BB,2,FALSE),0)</f>
        <v>0</v>
      </c>
      <c r="O41" s="263">
        <f>_xlfn.IFNA(VLOOKUP($A41,'PASTE Tech_Use'!Q:$BB,2,FALSE),0)</f>
        <v>0</v>
      </c>
      <c r="P41" s="263">
        <f>_xlfn.IFNA(VLOOKUP($A41,'PASTE Tech_Use'!S:$BB,2,FALSE),0)</f>
        <v>0</v>
      </c>
      <c r="Q41" s="263">
        <f>_xlfn.IFNA(VLOOKUP($A41,'PASTE Tech_Use'!U:$BB,2,FALSE),0)</f>
        <v>0</v>
      </c>
      <c r="R41" s="263">
        <f>_xlfn.IFNA(VLOOKUP($A41,'PASTE Tech_Use'!W:$BB,2,FALSE),0)</f>
        <v>0</v>
      </c>
      <c r="S41" s="263">
        <f>_xlfn.IFNA(VLOOKUP($A41,'PASTE Tech_Use'!Y:$BB,2,FALSE),0)</f>
        <v>0</v>
      </c>
    </row>
    <row r="42" spans="1:19" x14ac:dyDescent="0.3">
      <c r="A42" s="40" t="s">
        <v>68</v>
      </c>
      <c r="B42" t="str">
        <f>_xlfn.IFNA(VLOOKUP($A42,'PASTE Technology Sheet'!A:H,3,FALSE),"")</f>
        <v>Final</v>
      </c>
      <c r="C42" t="str">
        <f>VLOOKUP($A42,'PASTE Technology Sheet'!A:H,4,FALSE)</f>
        <v>Industry</v>
      </c>
      <c r="D42" t="str">
        <f>_xlfn.IFNA(VLOOKUP($A42,'PASTE Technology Sheet'!$A:$H,5,FALSE),"")</f>
        <v>Basic Metals</v>
      </c>
      <c r="E42" t="str">
        <f>VLOOKUP($A42,'PASTE Technology Sheet'!$A:$H,6,FALSE)</f>
        <v>Steel production - Basic Metals Industry</v>
      </c>
      <c r="F42" t="str">
        <f>VLOOKUP($A42,'PASTE Technology Sheet'!$A:$H,7,FALSE)</f>
        <v>Scrap-fed EAF with syngas fuel - Steel Production</v>
      </c>
      <c r="G42" s="263">
        <f>_xlfn.IFNA(VLOOKUP($A42,'PASTE Tech_Use'!$A:$B,2,FALSE),0)</f>
        <v>0</v>
      </c>
      <c r="H42" s="263">
        <f>_xlfn.IFNA(VLOOKUP($A42,'PASTE Tech_Use'!$C:$BB,2,FALSE),0)</f>
        <v>0</v>
      </c>
      <c r="I42" s="263">
        <f>_xlfn.IFNA(VLOOKUP($A42,'PASTE Tech_Use'!$E:$BB,2,FALSE),0)</f>
        <v>0</v>
      </c>
      <c r="J42" s="263">
        <f>_xlfn.IFNA(VLOOKUP($A42,'PASTE Tech_Use'!$G:$BB,2,FALSE),0)</f>
        <v>0</v>
      </c>
      <c r="K42" s="263">
        <f>_xlfn.IFNA(VLOOKUP($A42,'PASTE Tech_Use'!I:$BB,2,FALSE),0)</f>
        <v>0</v>
      </c>
      <c r="L42" s="263">
        <f>_xlfn.IFNA(VLOOKUP($A42,'PASTE Tech_Use'!K:$BB,2,FALSE),0)</f>
        <v>0</v>
      </c>
      <c r="M42" s="263">
        <f>_xlfn.IFNA(VLOOKUP($A42,'PASTE Tech_Use'!M:$BB,2,FALSE),0)</f>
        <v>0</v>
      </c>
      <c r="N42" s="263">
        <f>_xlfn.IFNA(VLOOKUP($A42,'PASTE Tech_Use'!O:$BB,2,FALSE),0)</f>
        <v>0</v>
      </c>
      <c r="O42" s="263">
        <f>_xlfn.IFNA(VLOOKUP($A42,'PASTE Tech_Use'!Q:$BB,2,FALSE),0)</f>
        <v>0</v>
      </c>
      <c r="P42" s="263">
        <f>_xlfn.IFNA(VLOOKUP($A42,'PASTE Tech_Use'!S:$BB,2,FALSE),0)</f>
        <v>0</v>
      </c>
      <c r="Q42" s="263">
        <f>_xlfn.IFNA(VLOOKUP($A42,'PASTE Tech_Use'!U:$BB,2,FALSE),0)</f>
        <v>0</v>
      </c>
      <c r="R42" s="263">
        <f>_xlfn.IFNA(VLOOKUP($A42,'PASTE Tech_Use'!W:$BB,2,FALSE),0)</f>
        <v>0</v>
      </c>
      <c r="S42" s="263">
        <f>_xlfn.IFNA(VLOOKUP($A42,'PASTE Tech_Use'!Y:$BB,2,FALSE),0)</f>
        <v>0</v>
      </c>
    </row>
    <row r="43" spans="1:19" x14ac:dyDescent="0.3">
      <c r="A43" s="69" t="s">
        <v>69</v>
      </c>
      <c r="B43" t="str">
        <f>_xlfn.IFNA(VLOOKUP($A43,'PASTE Technology Sheet'!A:H,3,FALSE),"")</f>
        <v>Final</v>
      </c>
      <c r="C43" t="str">
        <f>VLOOKUP($A43,'PASTE Technology Sheet'!A:H,4,FALSE)</f>
        <v>Industry</v>
      </c>
      <c r="D43" t="str">
        <f>_xlfn.IFNA(VLOOKUP($A43,'PASTE Technology Sheet'!$A:$H,5,FALSE),"")</f>
        <v>Basic Metals</v>
      </c>
      <c r="E43" t="str">
        <f>VLOOKUP($A43,'PASTE Technology Sheet'!$A:$H,6,FALSE)</f>
        <v>Steel production - Basic Metals Industry</v>
      </c>
      <c r="F43" t="str">
        <f>VLOOKUP($A43,'PASTE Technology Sheet'!$A:$H,7,FALSE)</f>
        <v>DRI-fed EAF - Steel Production</v>
      </c>
      <c r="G43" s="263">
        <f>_xlfn.IFNA(VLOOKUP($A43,'PASTE Tech_Use'!$A:$B,2,FALSE),0)</f>
        <v>0</v>
      </c>
      <c r="H43" s="263">
        <f>_xlfn.IFNA(VLOOKUP($A43,'PASTE Tech_Use'!$C:$BB,2,FALSE),0)</f>
        <v>0</v>
      </c>
      <c r="I43" s="263">
        <f>_xlfn.IFNA(VLOOKUP($A43,'PASTE Tech_Use'!$E:$BB,2,FALSE),0)</f>
        <v>0</v>
      </c>
      <c r="J43" s="263">
        <f>_xlfn.IFNA(VLOOKUP($A43,'PASTE Tech_Use'!$G:$BB,2,FALSE),0)</f>
        <v>0</v>
      </c>
      <c r="K43" s="263">
        <f>_xlfn.IFNA(VLOOKUP($A43,'PASTE Tech_Use'!I:$BB,2,FALSE),0)</f>
        <v>0</v>
      </c>
      <c r="L43" s="263">
        <f>_xlfn.IFNA(VLOOKUP($A43,'PASTE Tech_Use'!K:$BB,2,FALSE),0)</f>
        <v>0</v>
      </c>
      <c r="M43" s="263">
        <f>_xlfn.IFNA(VLOOKUP($A43,'PASTE Tech_Use'!M:$BB,2,FALSE),0)</f>
        <v>0</v>
      </c>
      <c r="N43" s="263">
        <f>_xlfn.IFNA(VLOOKUP($A43,'PASTE Tech_Use'!O:$BB,2,FALSE),0)</f>
        <v>0</v>
      </c>
      <c r="O43" s="263">
        <f>_xlfn.IFNA(VLOOKUP($A43,'PASTE Tech_Use'!Q:$BB,2,FALSE),0)</f>
        <v>0</v>
      </c>
      <c r="P43" s="263">
        <f>_xlfn.IFNA(VLOOKUP($A43,'PASTE Tech_Use'!S:$BB,2,FALSE),0)</f>
        <v>0</v>
      </c>
      <c r="Q43" s="263">
        <f>_xlfn.IFNA(VLOOKUP($A43,'PASTE Tech_Use'!U:$BB,2,FALSE),0)</f>
        <v>0</v>
      </c>
      <c r="R43" s="263">
        <f>_xlfn.IFNA(VLOOKUP($A43,'PASTE Tech_Use'!W:$BB,2,FALSE),0)</f>
        <v>0</v>
      </c>
      <c r="S43" s="263">
        <f>_xlfn.IFNA(VLOOKUP($A43,'PASTE Tech_Use'!Y:$BB,2,FALSE),0)</f>
        <v>0</v>
      </c>
    </row>
    <row r="44" spans="1:19" x14ac:dyDescent="0.3">
      <c r="A44" s="40" t="s">
        <v>70</v>
      </c>
      <c r="B44" t="str">
        <f>_xlfn.IFNA(VLOOKUP($A44,'PASTE Technology Sheet'!A:H,3,FALSE),"")</f>
        <v>Final</v>
      </c>
      <c r="C44" t="str">
        <f>VLOOKUP($A44,'PASTE Technology Sheet'!A:H,4,FALSE)</f>
        <v>Industry</v>
      </c>
      <c r="D44" t="str">
        <f>_xlfn.IFNA(VLOOKUP($A44,'PASTE Technology Sheet'!$A:$H,5,FALSE),"")</f>
        <v>Basic Metals</v>
      </c>
      <c r="E44" t="str">
        <f>VLOOKUP($A44,'PASTE Technology Sheet'!$A:$H,6,FALSE)</f>
        <v>Steel production - Basic Metals Industry</v>
      </c>
      <c r="F44" t="str">
        <f>VLOOKUP($A44,'PASTE Technology Sheet'!$A:$H,7,FALSE)</f>
        <v>DRI-fed EAF with syngas fuel - Steel Production</v>
      </c>
      <c r="G44" s="263">
        <f>_xlfn.IFNA(VLOOKUP($A44,'PASTE Tech_Use'!$A:$B,2,FALSE),0)</f>
        <v>0</v>
      </c>
      <c r="H44" s="263">
        <f>_xlfn.IFNA(VLOOKUP($A44,'PASTE Tech_Use'!$C:$BB,2,FALSE),0)</f>
        <v>0</v>
      </c>
      <c r="I44" s="263">
        <f>_xlfn.IFNA(VLOOKUP($A44,'PASTE Tech_Use'!$E:$BB,2,FALSE),0)</f>
        <v>0</v>
      </c>
      <c r="J44" s="263">
        <f>_xlfn.IFNA(VLOOKUP($A44,'PASTE Tech_Use'!$G:$BB,2,FALSE),0)</f>
        <v>0</v>
      </c>
      <c r="K44" s="263">
        <f>_xlfn.IFNA(VLOOKUP($A44,'PASTE Tech_Use'!I:$BB,2,FALSE),0)</f>
        <v>0</v>
      </c>
      <c r="L44" s="263">
        <f>_xlfn.IFNA(VLOOKUP($A44,'PASTE Tech_Use'!K:$BB,2,FALSE),0)</f>
        <v>0</v>
      </c>
      <c r="M44" s="263">
        <f>_xlfn.IFNA(VLOOKUP($A44,'PASTE Tech_Use'!M:$BB,2,FALSE),0)</f>
        <v>0</v>
      </c>
      <c r="N44" s="263">
        <f>_xlfn.IFNA(VLOOKUP($A44,'PASTE Tech_Use'!O:$BB,2,FALSE),0)</f>
        <v>0</v>
      </c>
      <c r="O44" s="263">
        <f>_xlfn.IFNA(VLOOKUP($A44,'PASTE Tech_Use'!Q:$BB,2,FALSE),0)</f>
        <v>0</v>
      </c>
      <c r="P44" s="263">
        <f>_xlfn.IFNA(VLOOKUP($A44,'PASTE Tech_Use'!S:$BB,2,FALSE),0)</f>
        <v>0</v>
      </c>
      <c r="Q44" s="263">
        <f>_xlfn.IFNA(VLOOKUP($A44,'PASTE Tech_Use'!U:$BB,2,FALSE),0)</f>
        <v>0</v>
      </c>
      <c r="R44" s="263">
        <f>_xlfn.IFNA(VLOOKUP($A44,'PASTE Tech_Use'!W:$BB,2,FALSE),0)</f>
        <v>0</v>
      </c>
      <c r="S44" s="263">
        <f>_xlfn.IFNA(VLOOKUP($A44,'PASTE Tech_Use'!Y:$BB,2,FALSE),0)</f>
        <v>0</v>
      </c>
    </row>
    <row r="45" spans="1:19" x14ac:dyDescent="0.3">
      <c r="A45" s="69" t="s">
        <v>71</v>
      </c>
      <c r="B45" t="str">
        <f>_xlfn.IFNA(VLOOKUP($A45,'PASTE Technology Sheet'!A:H,3,FALSE),"")</f>
        <v>Final</v>
      </c>
      <c r="C45" t="str">
        <f>VLOOKUP($A45,'PASTE Technology Sheet'!A:H,4,FALSE)</f>
        <v>Industry</v>
      </c>
      <c r="D45" t="str">
        <f>_xlfn.IFNA(VLOOKUP($A45,'PASTE Technology Sheet'!$A:$H,5,FALSE),"")</f>
        <v>Basic Metals</v>
      </c>
      <c r="E45" t="str">
        <f>VLOOKUP($A45,'PASTE Technology Sheet'!$A:$H,6,FALSE)</f>
        <v>Steel production - Basic Metals Industry</v>
      </c>
      <c r="F45" t="str">
        <f>VLOOKUP($A45,'PASTE Technology Sheet'!$A:$H,7,FALSE)</f>
        <v>DRI-fed EAF with syngas fuel and biomass reducing agent - Steel Production</v>
      </c>
      <c r="G45" s="263">
        <f>_xlfn.IFNA(VLOOKUP($A45,'PASTE Tech_Use'!$A:$B,2,FALSE),0)</f>
        <v>0</v>
      </c>
      <c r="H45" s="263">
        <f>_xlfn.IFNA(VLOOKUP($A45,'PASTE Tech_Use'!$C:$BB,2,FALSE),0)</f>
        <v>0</v>
      </c>
      <c r="I45" s="263">
        <f>_xlfn.IFNA(VLOOKUP($A45,'PASTE Tech_Use'!$E:$BB,2,FALSE),0)</f>
        <v>0</v>
      </c>
      <c r="J45" s="263">
        <f>_xlfn.IFNA(VLOOKUP($A45,'PASTE Tech_Use'!$G:$BB,2,FALSE),0)</f>
        <v>0</v>
      </c>
      <c r="K45" s="263">
        <f>_xlfn.IFNA(VLOOKUP($A45,'PASTE Tech_Use'!I:$BB,2,FALSE),0)</f>
        <v>0</v>
      </c>
      <c r="L45" s="263">
        <f>_xlfn.IFNA(VLOOKUP($A45,'PASTE Tech_Use'!K:$BB,2,FALSE),0)</f>
        <v>0</v>
      </c>
      <c r="M45" s="263">
        <f>_xlfn.IFNA(VLOOKUP($A45,'PASTE Tech_Use'!M:$BB,2,FALSE),0)</f>
        <v>0</v>
      </c>
      <c r="N45" s="263">
        <f>_xlfn.IFNA(VLOOKUP($A45,'PASTE Tech_Use'!O:$BB,2,FALSE),0)</f>
        <v>0</v>
      </c>
      <c r="O45" s="263">
        <f>_xlfn.IFNA(VLOOKUP($A45,'PASTE Tech_Use'!Q:$BB,2,FALSE),0)</f>
        <v>0</v>
      </c>
      <c r="P45" s="263">
        <f>_xlfn.IFNA(VLOOKUP($A45,'PASTE Tech_Use'!S:$BB,2,FALSE),0)</f>
        <v>0</v>
      </c>
      <c r="Q45" s="263">
        <f>_xlfn.IFNA(VLOOKUP($A45,'PASTE Tech_Use'!U:$BB,2,FALSE),0)</f>
        <v>0</v>
      </c>
      <c r="R45" s="263">
        <f>_xlfn.IFNA(VLOOKUP($A45,'PASTE Tech_Use'!W:$BB,2,FALSE),0)</f>
        <v>0</v>
      </c>
      <c r="S45" s="263">
        <f>_xlfn.IFNA(VLOOKUP($A45,'PASTE Tech_Use'!Y:$BB,2,FALSE),0)</f>
        <v>0</v>
      </c>
    </row>
    <row r="46" spans="1:19" x14ac:dyDescent="0.3">
      <c r="A46" s="40" t="s">
        <v>72</v>
      </c>
      <c r="B46" t="str">
        <f>_xlfn.IFNA(VLOOKUP($A46,'PASTE Technology Sheet'!A:H,3,FALSE),"")</f>
        <v>Final</v>
      </c>
      <c r="C46" t="str">
        <f>VLOOKUP($A46,'PASTE Technology Sheet'!A:H,4,FALSE)</f>
        <v>Industry</v>
      </c>
      <c r="D46" t="str">
        <f>_xlfn.IFNA(VLOOKUP($A46,'PASTE Technology Sheet'!$A:$H,5,FALSE),"")</f>
        <v>Fertilizers</v>
      </c>
      <c r="E46" t="str">
        <f>VLOOKUP($A46,'PASTE Technology Sheet'!$A:$H,6,FALSE)</f>
        <v>Nitric Acid production - Fertilizers Industry</v>
      </c>
      <c r="F46" t="str">
        <f>VLOOKUP($A46,'PASTE Technology Sheet'!$A:$H,7,FALSE)</f>
        <v>Nitric Acid production from Ammonia -Fertilizers</v>
      </c>
      <c r="G46" s="263">
        <f>_xlfn.IFNA(VLOOKUP($A46,'PASTE Tech_Use'!$A:$B,2,FALSE),0)</f>
        <v>3.07</v>
      </c>
      <c r="H46" s="263">
        <f>_xlfn.IFNA(VLOOKUP($A46,'PASTE Tech_Use'!$C:$BB,2,FALSE),0)</f>
        <v>3.07</v>
      </c>
      <c r="I46" s="263">
        <f>_xlfn.IFNA(VLOOKUP($A46,'PASTE Tech_Use'!$E:$BB,2,FALSE),0)</f>
        <v>3.07</v>
      </c>
      <c r="J46" s="263">
        <f>_xlfn.IFNA(VLOOKUP($A46,'PASTE Tech_Use'!$G:$BB,2,FALSE),0)</f>
        <v>3.07</v>
      </c>
      <c r="K46" s="263">
        <f>_xlfn.IFNA(VLOOKUP($A46,'PASTE Tech_Use'!I:$BB,2,FALSE),0)</f>
        <v>3.07</v>
      </c>
      <c r="L46" s="263">
        <f>_xlfn.IFNA(VLOOKUP($A46,'PASTE Tech_Use'!K:$BB,2,FALSE),0)</f>
        <v>3.07</v>
      </c>
      <c r="M46" s="263">
        <f>_xlfn.IFNA(VLOOKUP($A46,'PASTE Tech_Use'!M:$BB,2,FALSE),0)</f>
        <v>3.07</v>
      </c>
      <c r="N46" s="263">
        <f>_xlfn.IFNA(VLOOKUP($A46,'PASTE Tech_Use'!O:$BB,2,FALSE),0)</f>
        <v>3.07</v>
      </c>
      <c r="O46" s="263">
        <f>_xlfn.IFNA(VLOOKUP($A46,'PASTE Tech_Use'!Q:$BB,2,FALSE),0)</f>
        <v>3.07</v>
      </c>
      <c r="P46" s="263">
        <f>_xlfn.IFNA(VLOOKUP($A46,'PASTE Tech_Use'!S:$BB,2,FALSE),0)</f>
        <v>3.07</v>
      </c>
      <c r="Q46" s="263">
        <f>_xlfn.IFNA(VLOOKUP($A46,'PASTE Tech_Use'!U:$BB,2,FALSE),0)</f>
        <v>3.07</v>
      </c>
      <c r="R46" s="263">
        <f>_xlfn.IFNA(VLOOKUP($A46,'PASTE Tech_Use'!W:$BB,2,FALSE),0)</f>
        <v>3.07</v>
      </c>
      <c r="S46" s="263">
        <f>_xlfn.IFNA(VLOOKUP($A46,'PASTE Tech_Use'!Y:$BB,2,FALSE),0)</f>
        <v>3.07</v>
      </c>
    </row>
    <row r="47" spans="1:19" x14ac:dyDescent="0.3">
      <c r="A47" s="69" t="s">
        <v>73</v>
      </c>
      <c r="B47" t="str">
        <f>_xlfn.IFNA(VLOOKUP($A47,'PASTE Technology Sheet'!A:H,3,FALSE),"")</f>
        <v>Final</v>
      </c>
      <c r="C47" t="str">
        <f>VLOOKUP($A47,'PASTE Technology Sheet'!A:H,4,FALSE)</f>
        <v>Industry</v>
      </c>
      <c r="D47" t="str">
        <f>_xlfn.IFNA(VLOOKUP($A47,'PASTE Technology Sheet'!$A:$H,5,FALSE),"")</f>
        <v>Fertilizers</v>
      </c>
      <c r="E47" t="str">
        <f>VLOOKUP($A47,'PASTE Technology Sheet'!$A:$H,6,FALSE)</f>
        <v>Urea production - Fertilizers Industry</v>
      </c>
      <c r="F47" t="str">
        <f>VLOOKUP($A47,'PASTE Technology Sheet'!$A:$H,7,FALSE)</f>
        <v>Urea production from Ammonia - Fertilizers</v>
      </c>
      <c r="G47" s="263">
        <f>_xlfn.IFNA(VLOOKUP($A47,'PASTE Tech_Use'!$A:$B,2,FALSE),0)</f>
        <v>2.2999999999999998</v>
      </c>
      <c r="H47" s="263">
        <f>_xlfn.IFNA(VLOOKUP($A47,'PASTE Tech_Use'!$C:$BB,2,FALSE),0)</f>
        <v>2.2999999999999998</v>
      </c>
      <c r="I47" s="263">
        <f>_xlfn.IFNA(VLOOKUP($A47,'PASTE Tech_Use'!$E:$BB,2,FALSE),0)</f>
        <v>2.2999999999999998</v>
      </c>
      <c r="J47" s="263">
        <f>_xlfn.IFNA(VLOOKUP($A47,'PASTE Tech_Use'!$G:$BB,2,FALSE),0)</f>
        <v>2.2999999999999998</v>
      </c>
      <c r="K47" s="263">
        <f>_xlfn.IFNA(VLOOKUP($A47,'PASTE Tech_Use'!I:$BB,2,FALSE),0)</f>
        <v>2.2999999999999998</v>
      </c>
      <c r="L47" s="263">
        <f>_xlfn.IFNA(VLOOKUP($A47,'PASTE Tech_Use'!K:$BB,2,FALSE),0)</f>
        <v>2.2999999999999998</v>
      </c>
      <c r="M47" s="263">
        <f>_xlfn.IFNA(VLOOKUP($A47,'PASTE Tech_Use'!M:$BB,2,FALSE),0)</f>
        <v>2.2999999999999998</v>
      </c>
      <c r="N47" s="263">
        <f>_xlfn.IFNA(VLOOKUP($A47,'PASTE Tech_Use'!O:$BB,2,FALSE),0)</f>
        <v>2.2999999999999998</v>
      </c>
      <c r="O47" s="263">
        <f>_xlfn.IFNA(VLOOKUP($A47,'PASTE Tech_Use'!Q:$BB,2,FALSE),0)</f>
        <v>2.2999999999999998</v>
      </c>
      <c r="P47" s="263">
        <f>_xlfn.IFNA(VLOOKUP($A47,'PASTE Tech_Use'!S:$BB,2,FALSE),0)</f>
        <v>2.2999999999999998</v>
      </c>
      <c r="Q47" s="263">
        <f>_xlfn.IFNA(VLOOKUP($A47,'PASTE Tech_Use'!U:$BB,2,FALSE),0)</f>
        <v>2.2999999999999998</v>
      </c>
      <c r="R47" s="263">
        <f>_xlfn.IFNA(VLOOKUP($A47,'PASTE Tech_Use'!W:$BB,2,FALSE),0)</f>
        <v>2.2999999999999998</v>
      </c>
      <c r="S47" s="263">
        <f>_xlfn.IFNA(VLOOKUP($A47,'PASTE Tech_Use'!Y:$BB,2,FALSE),0)</f>
        <v>2.2999999999999998</v>
      </c>
    </row>
    <row r="48" spans="1:19" x14ac:dyDescent="0.3">
      <c r="A48" s="40" t="s">
        <v>74</v>
      </c>
      <c r="B48" t="str">
        <f>_xlfn.IFNA(VLOOKUP($A48,'PASTE Technology Sheet'!A:H,3,FALSE),"")</f>
        <v>Final</v>
      </c>
      <c r="C48" t="str">
        <f>VLOOKUP($A48,'PASTE Technology Sheet'!A:H,4,FALSE)</f>
        <v>Industry</v>
      </c>
      <c r="D48" t="str">
        <f>_xlfn.IFNA(VLOOKUP($A48,'PASTE Technology Sheet'!$A:$H,5,FALSE),"")</f>
        <v>Fertilizers</v>
      </c>
      <c r="E48" t="str">
        <f>VLOOKUP($A48,'PASTE Technology Sheet'!$A:$H,6,FALSE)</f>
        <v>Urea production - Fertilizers Industry</v>
      </c>
      <c r="F48" t="str">
        <f>VLOOKUP($A48,'PASTE Technology Sheet'!$A:$H,7,FALSE)</f>
        <v>Urea production from Ammonia and CCUS - Fertilizers</v>
      </c>
      <c r="G48" s="263">
        <f>_xlfn.IFNA(VLOOKUP($A48,'PASTE Tech_Use'!$A:$B,2,FALSE),0)</f>
        <v>0</v>
      </c>
      <c r="H48" s="263">
        <f>_xlfn.IFNA(VLOOKUP($A48,'PASTE Tech_Use'!$C:$BB,2,FALSE),0)</f>
        <v>0</v>
      </c>
      <c r="I48" s="263">
        <f>_xlfn.IFNA(VLOOKUP($A48,'PASTE Tech_Use'!$E:$BB,2,FALSE),0)</f>
        <v>0</v>
      </c>
      <c r="J48" s="263">
        <f>_xlfn.IFNA(VLOOKUP($A48,'PASTE Tech_Use'!$G:$BB,2,FALSE),0)</f>
        <v>0</v>
      </c>
      <c r="K48" s="263">
        <f>_xlfn.IFNA(VLOOKUP($A48,'PASTE Tech_Use'!I:$BB,2,FALSE),0)</f>
        <v>0</v>
      </c>
      <c r="L48" s="263">
        <f>_xlfn.IFNA(VLOOKUP($A48,'PASTE Tech_Use'!K:$BB,2,FALSE),0)</f>
        <v>0</v>
      </c>
      <c r="M48" s="263">
        <f>_xlfn.IFNA(VLOOKUP($A48,'PASTE Tech_Use'!M:$BB,2,FALSE),0)</f>
        <v>0</v>
      </c>
      <c r="N48" s="263">
        <f>_xlfn.IFNA(VLOOKUP($A48,'PASTE Tech_Use'!O:$BB,2,FALSE),0)</f>
        <v>0</v>
      </c>
      <c r="O48" s="263">
        <f>_xlfn.IFNA(VLOOKUP($A48,'PASTE Tech_Use'!Q:$BB,2,FALSE),0)</f>
        <v>0</v>
      </c>
      <c r="P48" s="263">
        <f>_xlfn.IFNA(VLOOKUP($A48,'PASTE Tech_Use'!S:$BB,2,FALSE),0)</f>
        <v>0</v>
      </c>
      <c r="Q48" s="263">
        <f>_xlfn.IFNA(VLOOKUP($A48,'PASTE Tech_Use'!U:$BB,2,FALSE),0)</f>
        <v>0</v>
      </c>
      <c r="R48" s="263">
        <f>_xlfn.IFNA(VLOOKUP($A48,'PASTE Tech_Use'!W:$BB,2,FALSE),0)</f>
        <v>0</v>
      </c>
      <c r="S48" s="263">
        <f>_xlfn.IFNA(VLOOKUP($A48,'PASTE Tech_Use'!Y:$BB,2,FALSE),0)</f>
        <v>0</v>
      </c>
    </row>
    <row r="49" spans="1:19" x14ac:dyDescent="0.3">
      <c r="A49" s="69" t="s">
        <v>75</v>
      </c>
      <c r="B49" t="str">
        <f>_xlfn.IFNA(VLOOKUP($A49,'PASTE Technology Sheet'!A:H,3,FALSE),"")</f>
        <v>Final</v>
      </c>
      <c r="C49" t="str">
        <f>VLOOKUP($A49,'PASTE Technology Sheet'!A:H,4,FALSE)</f>
        <v>Industry</v>
      </c>
      <c r="D49" t="str">
        <f>_xlfn.IFNA(VLOOKUP($A49,'PASTE Technology Sheet'!$A:$H,5,FALSE),"")</f>
        <v>Fertilizers</v>
      </c>
      <c r="E49" t="str">
        <f>VLOOKUP($A49,'PASTE Technology Sheet'!$A:$H,6,FALSE)</f>
        <v>Other Ammonia based fertilizers - Fertilizers Industry</v>
      </c>
      <c r="F49" t="str">
        <f>VLOOKUP($A49,'PASTE Technology Sheet'!$A:$H,7,FALSE)</f>
        <v>Ammonia demand for other fertilizers - Fertilizers</v>
      </c>
      <c r="G49" s="263">
        <f>_xlfn.IFNA(VLOOKUP($A49,'PASTE Tech_Use'!$A:$B,2,FALSE),0)</f>
        <v>1.53</v>
      </c>
      <c r="H49" s="263">
        <f>_xlfn.IFNA(VLOOKUP($A49,'PASTE Tech_Use'!$C:$BB,2,FALSE),0)</f>
        <v>1.53</v>
      </c>
      <c r="I49" s="263">
        <f>_xlfn.IFNA(VLOOKUP($A49,'PASTE Tech_Use'!$E:$BB,2,FALSE),0)</f>
        <v>1.53</v>
      </c>
      <c r="J49" s="263">
        <f>_xlfn.IFNA(VLOOKUP($A49,'PASTE Tech_Use'!$G:$BB,2,FALSE),0)</f>
        <v>1.53</v>
      </c>
      <c r="K49" s="263">
        <f>_xlfn.IFNA(VLOOKUP($A49,'PASTE Tech_Use'!I:$BB,2,FALSE),0)</f>
        <v>1.53</v>
      </c>
      <c r="L49" s="263">
        <f>_xlfn.IFNA(VLOOKUP($A49,'PASTE Tech_Use'!K:$BB,2,FALSE),0)</f>
        <v>1.53</v>
      </c>
      <c r="M49" s="263">
        <f>_xlfn.IFNA(VLOOKUP($A49,'PASTE Tech_Use'!M:$BB,2,FALSE),0)</f>
        <v>1.53</v>
      </c>
      <c r="N49" s="263">
        <f>_xlfn.IFNA(VLOOKUP($A49,'PASTE Tech_Use'!O:$BB,2,FALSE),0)</f>
        <v>1.53</v>
      </c>
      <c r="O49" s="263">
        <f>_xlfn.IFNA(VLOOKUP($A49,'PASTE Tech_Use'!Q:$BB,2,FALSE),0)</f>
        <v>1.53</v>
      </c>
      <c r="P49" s="263">
        <f>_xlfn.IFNA(VLOOKUP($A49,'PASTE Tech_Use'!S:$BB,2,FALSE),0)</f>
        <v>1.53</v>
      </c>
      <c r="Q49" s="263">
        <f>_xlfn.IFNA(VLOOKUP($A49,'PASTE Tech_Use'!U:$BB,2,FALSE),0)</f>
        <v>1.53</v>
      </c>
      <c r="R49" s="263">
        <f>_xlfn.IFNA(VLOOKUP($A49,'PASTE Tech_Use'!W:$BB,2,FALSE),0)</f>
        <v>1.53</v>
      </c>
      <c r="S49" s="263">
        <f>_xlfn.IFNA(VLOOKUP($A49,'PASTE Tech_Use'!Y:$BB,2,FALSE),0)</f>
        <v>1.53</v>
      </c>
    </row>
    <row r="50" spans="1:19" x14ac:dyDescent="0.3">
      <c r="A50" s="40" t="s">
        <v>76</v>
      </c>
      <c r="B50" t="str">
        <f>_xlfn.IFNA(VLOOKUP($A50,'PASTE Technology Sheet'!A:H,3,FALSE),"")</f>
        <v>Final</v>
      </c>
      <c r="C50" t="str">
        <f>VLOOKUP($A50,'PASTE Technology Sheet'!A:H,4,FALSE)</f>
        <v>Industry</v>
      </c>
      <c r="D50" t="str">
        <f>_xlfn.IFNA(VLOOKUP($A50,'PASTE Technology Sheet'!$A:$H,5,FALSE),"")</f>
        <v>Chemicals</v>
      </c>
      <c r="E50" t="str">
        <f>VLOOKUP($A50,'PASTE Technology Sheet'!$A:$H,6,FALSE)</f>
        <v>Ethylene production - Chemical Industry</v>
      </c>
      <c r="F50" t="str">
        <f>VLOOKUP($A50,'PASTE Technology Sheet'!$A:$H,7,FALSE)</f>
        <v>Existing naphtha steam cracker - Petrochemical industry</v>
      </c>
      <c r="G50" s="263">
        <f>_xlfn.IFNA(VLOOKUP($A50,'PASTE Tech_Use'!$A:$B,2,FALSE),0)</f>
        <v>0</v>
      </c>
      <c r="H50" s="263">
        <f>_xlfn.IFNA(VLOOKUP($A50,'PASTE Tech_Use'!$C:$BB,2,FALSE),0)</f>
        <v>0</v>
      </c>
      <c r="I50" s="263">
        <f>_xlfn.IFNA(VLOOKUP($A50,'PASTE Tech_Use'!$E:$BB,2,FALSE),0)</f>
        <v>0</v>
      </c>
      <c r="J50" s="263">
        <f>_xlfn.IFNA(VLOOKUP($A50,'PASTE Tech_Use'!$G:$BB,2,FALSE),0)</f>
        <v>0</v>
      </c>
      <c r="K50" s="263">
        <f>_xlfn.IFNA(VLOOKUP($A50,'PASTE Tech_Use'!I:$BB,2,FALSE),0)</f>
        <v>0</v>
      </c>
      <c r="L50" s="263">
        <f>_xlfn.IFNA(VLOOKUP($A50,'PASTE Tech_Use'!K:$BB,2,FALSE),0)</f>
        <v>0</v>
      </c>
      <c r="M50" s="263">
        <f>_xlfn.IFNA(VLOOKUP($A50,'PASTE Tech_Use'!M:$BB,2,FALSE),0)</f>
        <v>0</v>
      </c>
      <c r="N50" s="263">
        <f>_xlfn.IFNA(VLOOKUP($A50,'PASTE Tech_Use'!O:$BB,2,FALSE),0)</f>
        <v>0</v>
      </c>
      <c r="O50" s="263">
        <f>_xlfn.IFNA(VLOOKUP($A50,'PASTE Tech_Use'!Q:$BB,2,FALSE),0)</f>
        <v>0</v>
      </c>
      <c r="P50" s="263">
        <f>_xlfn.IFNA(VLOOKUP($A50,'PASTE Tech_Use'!S:$BB,2,FALSE),0)</f>
        <v>0</v>
      </c>
      <c r="Q50" s="263">
        <f>_xlfn.IFNA(VLOOKUP($A50,'PASTE Tech_Use'!U:$BB,2,FALSE),0)</f>
        <v>0</v>
      </c>
      <c r="R50" s="263">
        <f>_xlfn.IFNA(VLOOKUP($A50,'PASTE Tech_Use'!W:$BB,2,FALSE),0)</f>
        <v>0</v>
      </c>
      <c r="S50" s="263">
        <f>_xlfn.IFNA(VLOOKUP($A50,'PASTE Tech_Use'!Y:$BB,2,FALSE),0)</f>
        <v>0.81789737480000002</v>
      </c>
    </row>
    <row r="51" spans="1:19" x14ac:dyDescent="0.3">
      <c r="A51" s="69" t="s">
        <v>77</v>
      </c>
      <c r="B51" t="str">
        <f>_xlfn.IFNA(VLOOKUP($A51,'PASTE Technology Sheet'!A:H,3,FALSE),"")</f>
        <v>Final</v>
      </c>
      <c r="C51" t="str">
        <f>VLOOKUP($A51,'PASTE Technology Sheet'!A:H,4,FALSE)</f>
        <v>Industry</v>
      </c>
      <c r="D51" t="str">
        <f>_xlfn.IFNA(VLOOKUP($A51,'PASTE Technology Sheet'!$A:$H,5,FALSE),"")</f>
        <v>Chemicals</v>
      </c>
      <c r="E51" t="str">
        <f>VLOOKUP($A51,'PASTE Technology Sheet'!$A:$H,6,FALSE)</f>
        <v>Ethylene production - Chemical Industry</v>
      </c>
      <c r="F51" t="str">
        <f>VLOOKUP($A51,'PASTE Technology Sheet'!$A:$H,7,FALSE)</f>
        <v>Existing naphtha steam cracker wCCUS (MEA postcombustion) - Petrochemical industry</v>
      </c>
      <c r="G51" s="263">
        <f>_xlfn.IFNA(VLOOKUP($A51,'PASTE Tech_Use'!$A:$B,2,FALSE),0)</f>
        <v>0</v>
      </c>
      <c r="H51" s="263">
        <f>_xlfn.IFNA(VLOOKUP($A51,'PASTE Tech_Use'!$C:$BB,2,FALSE),0)</f>
        <v>0</v>
      </c>
      <c r="I51" s="263">
        <f>_xlfn.IFNA(VLOOKUP($A51,'PASTE Tech_Use'!$E:$BB,2,FALSE),0)</f>
        <v>0</v>
      </c>
      <c r="J51" s="263">
        <f>_xlfn.IFNA(VLOOKUP($A51,'PASTE Tech_Use'!$G:$BB,2,FALSE),0)</f>
        <v>0</v>
      </c>
      <c r="K51" s="263">
        <f>_xlfn.IFNA(VLOOKUP($A51,'PASTE Tech_Use'!I:$BB,2,FALSE),0)</f>
        <v>0</v>
      </c>
      <c r="L51" s="263">
        <f>_xlfn.IFNA(VLOOKUP($A51,'PASTE Tech_Use'!K:$BB,2,FALSE),0)</f>
        <v>0</v>
      </c>
      <c r="M51" s="263">
        <f>_xlfn.IFNA(VLOOKUP($A51,'PASTE Tech_Use'!M:$BB,2,FALSE),0)</f>
        <v>0</v>
      </c>
      <c r="N51" s="263">
        <f>_xlfn.IFNA(VLOOKUP($A51,'PASTE Tech_Use'!O:$BB,2,FALSE),0)</f>
        <v>0</v>
      </c>
      <c r="O51" s="263">
        <f>_xlfn.IFNA(VLOOKUP($A51,'PASTE Tech_Use'!Q:$BB,2,FALSE),0)</f>
        <v>0</v>
      </c>
      <c r="P51" s="263">
        <f>_xlfn.IFNA(VLOOKUP($A51,'PASTE Tech_Use'!S:$BB,2,FALSE),0)</f>
        <v>0</v>
      </c>
      <c r="Q51" s="263">
        <f>_xlfn.IFNA(VLOOKUP($A51,'PASTE Tech_Use'!U:$BB,2,FALSE),0)</f>
        <v>0</v>
      </c>
      <c r="R51" s="263">
        <f>_xlfn.IFNA(VLOOKUP($A51,'PASTE Tech_Use'!W:$BB,2,FALSE),0)</f>
        <v>0</v>
      </c>
      <c r="S51" s="263">
        <f>_xlfn.IFNA(VLOOKUP($A51,'PASTE Tech_Use'!Y:$BB,2,FALSE),0)</f>
        <v>0</v>
      </c>
    </row>
    <row r="52" spans="1:19" x14ac:dyDescent="0.3">
      <c r="A52" s="40" t="s">
        <v>78</v>
      </c>
      <c r="B52" t="str">
        <f>_xlfn.IFNA(VLOOKUP($A52,'PASTE Technology Sheet'!A:H,3,FALSE),"")</f>
        <v>Final</v>
      </c>
      <c r="C52" t="str">
        <f>VLOOKUP($A52,'PASTE Technology Sheet'!A:H,4,FALSE)</f>
        <v>Industry</v>
      </c>
      <c r="D52" t="str">
        <f>_xlfn.IFNA(VLOOKUP($A52,'PASTE Technology Sheet'!$A:$H,5,FALSE),"")</f>
        <v>Chemicals</v>
      </c>
      <c r="E52" t="str">
        <f>VLOOKUP($A52,'PASTE Technology Sheet'!$A:$H,6,FALSE)</f>
        <v>Ethylene production - Chemical Industry</v>
      </c>
      <c r="F52" t="str">
        <f>VLOOKUP($A52,'PASTE Technology Sheet'!$A:$H,7,FALSE)</f>
        <v>Existing bio-naphtha steam cracker wCCUS (MEA postcombustion) - Petrochemical industry</v>
      </c>
      <c r="G52" s="263">
        <f>_xlfn.IFNA(VLOOKUP($A52,'PASTE Tech_Use'!$A:$B,2,FALSE),0)</f>
        <v>0</v>
      </c>
      <c r="H52" s="263">
        <f>_xlfn.IFNA(VLOOKUP($A52,'PASTE Tech_Use'!$C:$BB,2,FALSE),0)</f>
        <v>0</v>
      </c>
      <c r="I52" s="263">
        <f>_xlfn.IFNA(VLOOKUP($A52,'PASTE Tech_Use'!$E:$BB,2,FALSE),0)</f>
        <v>0</v>
      </c>
      <c r="J52" s="263">
        <f>_xlfn.IFNA(VLOOKUP($A52,'PASTE Tech_Use'!$G:$BB,2,FALSE),0)</f>
        <v>0</v>
      </c>
      <c r="K52" s="263">
        <f>_xlfn.IFNA(VLOOKUP($A52,'PASTE Tech_Use'!I:$BB,2,FALSE),0)</f>
        <v>0</v>
      </c>
      <c r="L52" s="263">
        <f>_xlfn.IFNA(VLOOKUP($A52,'PASTE Tech_Use'!K:$BB,2,FALSE),0)</f>
        <v>0</v>
      </c>
      <c r="M52" s="263">
        <f>_xlfn.IFNA(VLOOKUP($A52,'PASTE Tech_Use'!M:$BB,2,FALSE),0)</f>
        <v>0</v>
      </c>
      <c r="N52" s="263">
        <f>_xlfn.IFNA(VLOOKUP($A52,'PASTE Tech_Use'!O:$BB,2,FALSE),0)</f>
        <v>0</v>
      </c>
      <c r="O52" s="263">
        <f>_xlfn.IFNA(VLOOKUP($A52,'PASTE Tech_Use'!Q:$BB,2,FALSE),0)</f>
        <v>0</v>
      </c>
      <c r="P52" s="263">
        <f>_xlfn.IFNA(VLOOKUP($A52,'PASTE Tech_Use'!S:$BB,2,FALSE),0)</f>
        <v>0</v>
      </c>
      <c r="Q52" s="263">
        <f>_xlfn.IFNA(VLOOKUP($A52,'PASTE Tech_Use'!U:$BB,2,FALSE),0)</f>
        <v>0</v>
      </c>
      <c r="R52" s="263">
        <f>_xlfn.IFNA(VLOOKUP($A52,'PASTE Tech_Use'!W:$BB,2,FALSE),0)</f>
        <v>0</v>
      </c>
      <c r="S52" s="263">
        <f>_xlfn.IFNA(VLOOKUP($A52,'PASTE Tech_Use'!Y:$BB,2,FALSE),0)</f>
        <v>0</v>
      </c>
    </row>
    <row r="53" spans="1:19" x14ac:dyDescent="0.3">
      <c r="A53" s="69" t="s">
        <v>79</v>
      </c>
      <c r="B53" t="str">
        <f>_xlfn.IFNA(VLOOKUP($A53,'PASTE Technology Sheet'!A:H,3,FALSE),"")</f>
        <v>Final</v>
      </c>
      <c r="C53" t="str">
        <f>VLOOKUP($A53,'PASTE Technology Sheet'!A:H,4,FALSE)</f>
        <v>Industry</v>
      </c>
      <c r="D53" t="str">
        <f>_xlfn.IFNA(VLOOKUP($A53,'PASTE Technology Sheet'!$A:$H,5,FALSE),"")</f>
        <v>Chemicals</v>
      </c>
      <c r="E53" t="str">
        <f>VLOOKUP($A53,'PASTE Technology Sheet'!$A:$H,6,FALSE)</f>
        <v>Ethylene production - Chemical Industry</v>
      </c>
      <c r="F53" t="str">
        <f>VLOOKUP($A53,'PASTE Technology Sheet'!$A:$H,7,FALSE)</f>
        <v>Existing syn-naphtha steam cracker wCCUS (MEA postcombustion) - Petrochemical industry</v>
      </c>
      <c r="G53" s="263">
        <f>_xlfn.IFNA(VLOOKUP($A53,'PASTE Tech_Use'!$A:$B,2,FALSE),0)</f>
        <v>0</v>
      </c>
      <c r="H53" s="263">
        <f>_xlfn.IFNA(VLOOKUP($A53,'PASTE Tech_Use'!$C:$BB,2,FALSE),0)</f>
        <v>0</v>
      </c>
      <c r="I53" s="263">
        <f>_xlfn.IFNA(VLOOKUP($A53,'PASTE Tech_Use'!$E:$BB,2,FALSE),0)</f>
        <v>0</v>
      </c>
      <c r="J53" s="263">
        <f>_xlfn.IFNA(VLOOKUP($A53,'PASTE Tech_Use'!$G:$BB,2,FALSE),0)</f>
        <v>0</v>
      </c>
      <c r="K53" s="263">
        <f>_xlfn.IFNA(VLOOKUP($A53,'PASTE Tech_Use'!I:$BB,2,FALSE),0)</f>
        <v>0</v>
      </c>
      <c r="L53" s="263">
        <f>_xlfn.IFNA(VLOOKUP($A53,'PASTE Tech_Use'!K:$BB,2,FALSE),0)</f>
        <v>0</v>
      </c>
      <c r="M53" s="263">
        <f>_xlfn.IFNA(VLOOKUP($A53,'PASTE Tech_Use'!M:$BB,2,FALSE),0)</f>
        <v>0</v>
      </c>
      <c r="N53" s="263">
        <f>_xlfn.IFNA(VLOOKUP($A53,'PASTE Tech_Use'!O:$BB,2,FALSE),0)</f>
        <v>0</v>
      </c>
      <c r="O53" s="263">
        <f>_xlfn.IFNA(VLOOKUP($A53,'PASTE Tech_Use'!Q:$BB,2,FALSE),0)</f>
        <v>0</v>
      </c>
      <c r="P53" s="263">
        <f>_xlfn.IFNA(VLOOKUP($A53,'PASTE Tech_Use'!S:$BB,2,FALSE),0)</f>
        <v>0</v>
      </c>
      <c r="Q53" s="263">
        <f>_xlfn.IFNA(VLOOKUP($A53,'PASTE Tech_Use'!U:$BB,2,FALSE),0)</f>
        <v>0</v>
      </c>
      <c r="R53" s="263">
        <f>_xlfn.IFNA(VLOOKUP($A53,'PASTE Tech_Use'!W:$BB,2,FALSE),0)</f>
        <v>0</v>
      </c>
      <c r="S53" s="263">
        <f>_xlfn.IFNA(VLOOKUP($A53,'PASTE Tech_Use'!Y:$BB,2,FALSE),0)</f>
        <v>0</v>
      </c>
    </row>
    <row r="54" spans="1:19" x14ac:dyDescent="0.3">
      <c r="A54" s="40" t="s">
        <v>80</v>
      </c>
      <c r="B54" t="str">
        <f>_xlfn.IFNA(VLOOKUP($A54,'PASTE Technology Sheet'!A:H,3,FALSE),"")</f>
        <v>Final</v>
      </c>
      <c r="C54" t="str">
        <f>VLOOKUP($A54,'PASTE Technology Sheet'!A:H,4,FALSE)</f>
        <v>Industry</v>
      </c>
      <c r="D54" t="str">
        <f>_xlfn.IFNA(VLOOKUP($A54,'PASTE Technology Sheet'!$A:$H,5,FALSE),"")</f>
        <v>Chemicals</v>
      </c>
      <c r="E54" t="str">
        <f>VLOOKUP($A54,'PASTE Technology Sheet'!$A:$H,6,FALSE)</f>
        <v>Ethylene production - Chemical Industry</v>
      </c>
      <c r="F54" t="str">
        <f>VLOOKUP($A54,'PASTE Technology Sheet'!$A:$H,7,FALSE)</f>
        <v>Electrified naphtha steam cracker - Petrochemical industry</v>
      </c>
      <c r="G54" s="263">
        <f>_xlfn.IFNA(VLOOKUP($A54,'PASTE Tech_Use'!$A:$B,2,FALSE),0)</f>
        <v>1.278656201</v>
      </c>
      <c r="H54" s="263">
        <f>_xlfn.IFNA(VLOOKUP($A54,'PASTE Tech_Use'!$C:$BB,2,FALSE),0)</f>
        <v>1.2786474379999999</v>
      </c>
      <c r="I54" s="263">
        <f>_xlfn.IFNA(VLOOKUP($A54,'PASTE Tech_Use'!$E:$BB,2,FALSE),0)</f>
        <v>1.278656201</v>
      </c>
      <c r="J54" s="263">
        <f>_xlfn.IFNA(VLOOKUP($A54,'PASTE Tech_Use'!$G:$BB,2,FALSE),0)</f>
        <v>1.2786561999999999</v>
      </c>
      <c r="K54" s="263">
        <f>_xlfn.IFNA(VLOOKUP($A54,'PASTE Tech_Use'!I:$BB,2,FALSE),0)</f>
        <v>1.2786561999999999</v>
      </c>
      <c r="L54" s="263">
        <f>_xlfn.IFNA(VLOOKUP($A54,'PASTE Tech_Use'!K:$BB,2,FALSE),0)</f>
        <v>1.2786299130000001</v>
      </c>
      <c r="M54" s="263">
        <f>_xlfn.IFNA(VLOOKUP($A54,'PASTE Tech_Use'!M:$BB,2,FALSE),0)</f>
        <v>1.278638677</v>
      </c>
      <c r="N54" s="263">
        <f>_xlfn.IFNA(VLOOKUP($A54,'PASTE Tech_Use'!O:$BB,2,FALSE),0)</f>
        <v>1.2787000150000001</v>
      </c>
      <c r="O54" s="263">
        <f>_xlfn.IFNA(VLOOKUP($A54,'PASTE Tech_Use'!Q:$BB,2,FALSE),0)</f>
        <v>1.2786211510000001</v>
      </c>
      <c r="P54" s="263">
        <f>_xlfn.IFNA(VLOOKUP($A54,'PASTE Tech_Use'!S:$BB,2,FALSE),0)</f>
        <v>1.5732344570000001</v>
      </c>
      <c r="Q54" s="263">
        <f>_xlfn.IFNA(VLOOKUP($A54,'PASTE Tech_Use'!U:$BB,2,FALSE),0)</f>
        <v>1.1516975490000001</v>
      </c>
      <c r="R54" s="263">
        <f>_xlfn.IFNA(VLOOKUP($A54,'PASTE Tech_Use'!W:$BB,2,FALSE),0)</f>
        <v>1.2785422980000001</v>
      </c>
      <c r="S54" s="263">
        <f>_xlfn.IFNA(VLOOKUP($A54,'PASTE Tech_Use'!Y:$BB,2,FALSE),0)</f>
        <v>0.33318074009999998</v>
      </c>
    </row>
    <row r="55" spans="1:19" x14ac:dyDescent="0.3">
      <c r="A55" s="69" t="s">
        <v>81</v>
      </c>
      <c r="B55" t="str">
        <f>_xlfn.IFNA(VLOOKUP($A55,'PASTE Technology Sheet'!A:H,3,FALSE),"")</f>
        <v>Final</v>
      </c>
      <c r="C55" t="str">
        <f>VLOOKUP($A55,'PASTE Technology Sheet'!A:H,4,FALSE)</f>
        <v>Industry</v>
      </c>
      <c r="D55" t="str">
        <f>_xlfn.IFNA(VLOOKUP($A55,'PASTE Technology Sheet'!$A:$H,5,FALSE),"")</f>
        <v>Chemicals</v>
      </c>
      <c r="E55" t="str">
        <f>VLOOKUP($A55,'PASTE Technology Sheet'!$A:$H,6,FALSE)</f>
        <v>Ethylene production - Chemical Industry</v>
      </c>
      <c r="F55" t="str">
        <f>VLOOKUP($A55,'PASTE Technology Sheet'!$A:$H,7,FALSE)</f>
        <v>Electrified bio-naphtha steam cracker - Petrochemical industry</v>
      </c>
      <c r="G55" s="263">
        <f>_xlfn.IFNA(VLOOKUP($A55,'PASTE Tech_Use'!$A:$B,2,FALSE),0)</f>
        <v>0</v>
      </c>
      <c r="H55" s="263">
        <f>_xlfn.IFNA(VLOOKUP($A55,'PASTE Tech_Use'!$C:$BB,2,FALSE),0)</f>
        <v>0</v>
      </c>
      <c r="I55" s="263">
        <f>_xlfn.IFNA(VLOOKUP($A55,'PASTE Tech_Use'!$E:$BB,2,FALSE),0)</f>
        <v>0</v>
      </c>
      <c r="J55" s="263">
        <f>_xlfn.IFNA(VLOOKUP($A55,'PASTE Tech_Use'!$G:$BB,2,FALSE),0)</f>
        <v>0</v>
      </c>
      <c r="K55" s="263">
        <f>_xlfn.IFNA(VLOOKUP($A55,'PASTE Tech_Use'!I:$BB,2,FALSE),0)</f>
        <v>0</v>
      </c>
      <c r="L55" s="263">
        <f>_xlfn.IFNA(VLOOKUP($A55,'PASTE Tech_Use'!K:$BB,2,FALSE),0)</f>
        <v>0</v>
      </c>
      <c r="M55" s="263">
        <f>_xlfn.IFNA(VLOOKUP($A55,'PASTE Tech_Use'!M:$BB,2,FALSE),0)</f>
        <v>0</v>
      </c>
      <c r="N55" s="263">
        <f>_xlfn.IFNA(VLOOKUP($A55,'PASTE Tech_Use'!O:$BB,2,FALSE),0)</f>
        <v>0</v>
      </c>
      <c r="O55" s="263">
        <f>_xlfn.IFNA(VLOOKUP($A55,'PASTE Tech_Use'!Q:$BB,2,FALSE),0)</f>
        <v>0</v>
      </c>
      <c r="P55" s="263">
        <f>_xlfn.IFNA(VLOOKUP($A55,'PASTE Tech_Use'!S:$BB,2,FALSE),0)</f>
        <v>0</v>
      </c>
      <c r="Q55" s="263">
        <f>_xlfn.IFNA(VLOOKUP($A55,'PASTE Tech_Use'!U:$BB,2,FALSE),0)</f>
        <v>0</v>
      </c>
      <c r="R55" s="263">
        <f>_xlfn.IFNA(VLOOKUP($A55,'PASTE Tech_Use'!W:$BB,2,FALSE),0)</f>
        <v>0</v>
      </c>
      <c r="S55" s="263">
        <f>_xlfn.IFNA(VLOOKUP($A55,'PASTE Tech_Use'!Y:$BB,2,FALSE),0)</f>
        <v>0</v>
      </c>
    </row>
    <row r="56" spans="1:19" x14ac:dyDescent="0.3">
      <c r="A56" s="40" t="s">
        <v>82</v>
      </c>
      <c r="B56" t="str">
        <f>_xlfn.IFNA(VLOOKUP($A56,'PASTE Technology Sheet'!A:H,3,FALSE),"")</f>
        <v>Final</v>
      </c>
      <c r="C56" t="str">
        <f>VLOOKUP($A56,'PASTE Technology Sheet'!A:H,4,FALSE)</f>
        <v>Industry</v>
      </c>
      <c r="D56" t="str">
        <f>_xlfn.IFNA(VLOOKUP($A56,'PASTE Technology Sheet'!$A:$H,5,FALSE),"")</f>
        <v>Chemicals</v>
      </c>
      <c r="E56" t="str">
        <f>VLOOKUP($A56,'PASTE Technology Sheet'!$A:$H,6,FALSE)</f>
        <v>Ethylene production - Chemical Industry</v>
      </c>
      <c r="F56" t="str">
        <f>VLOOKUP($A56,'PASTE Technology Sheet'!$A:$H,7,FALSE)</f>
        <v>Electrified syn-naphtha steam cracker - Petrochemical industry</v>
      </c>
      <c r="G56" s="263">
        <f>_xlfn.IFNA(VLOOKUP($A56,'PASTE Tech_Use'!$A:$B,2,FALSE),0)</f>
        <v>0</v>
      </c>
      <c r="H56" s="263">
        <f>_xlfn.IFNA(VLOOKUP($A56,'PASTE Tech_Use'!$C:$BB,2,FALSE),0)</f>
        <v>0</v>
      </c>
      <c r="I56" s="263">
        <f>_xlfn.IFNA(VLOOKUP($A56,'PASTE Tech_Use'!$E:$BB,2,FALSE),0)</f>
        <v>0</v>
      </c>
      <c r="J56" s="263">
        <f>_xlfn.IFNA(VLOOKUP($A56,'PASTE Tech_Use'!$G:$BB,2,FALSE),0)</f>
        <v>0</v>
      </c>
      <c r="K56" s="263">
        <f>_xlfn.IFNA(VLOOKUP($A56,'PASTE Tech_Use'!I:$BB,2,FALSE),0)</f>
        <v>0</v>
      </c>
      <c r="L56" s="263">
        <f>_xlfn.IFNA(VLOOKUP($A56,'PASTE Tech_Use'!K:$BB,2,FALSE),0)</f>
        <v>0</v>
      </c>
      <c r="M56" s="263">
        <f>_xlfn.IFNA(VLOOKUP($A56,'PASTE Tech_Use'!M:$BB,2,FALSE),0)</f>
        <v>0</v>
      </c>
      <c r="N56" s="263">
        <f>_xlfn.IFNA(VLOOKUP($A56,'PASTE Tech_Use'!O:$BB,2,FALSE),0)</f>
        <v>0</v>
      </c>
      <c r="O56" s="263">
        <f>_xlfn.IFNA(VLOOKUP($A56,'PASTE Tech_Use'!Q:$BB,2,FALSE),0)</f>
        <v>0</v>
      </c>
      <c r="P56" s="263">
        <f>_xlfn.IFNA(VLOOKUP($A56,'PASTE Tech_Use'!S:$BB,2,FALSE),0)</f>
        <v>0</v>
      </c>
      <c r="Q56" s="263">
        <f>_xlfn.IFNA(VLOOKUP($A56,'PASTE Tech_Use'!U:$BB,2,FALSE),0)</f>
        <v>0</v>
      </c>
      <c r="R56" s="263">
        <f>_xlfn.IFNA(VLOOKUP($A56,'PASTE Tech_Use'!W:$BB,2,FALSE),0)</f>
        <v>9.9336321920000005E-3</v>
      </c>
      <c r="S56" s="263">
        <f>_xlfn.IFNA(VLOOKUP($A56,'PASTE Tech_Use'!Y:$BB,2,FALSE),0)</f>
        <v>0</v>
      </c>
    </row>
    <row r="57" spans="1:19" x14ac:dyDescent="0.3">
      <c r="A57" s="69" t="s">
        <v>83</v>
      </c>
      <c r="B57" t="str">
        <f>_xlfn.IFNA(VLOOKUP($A57,'PASTE Technology Sheet'!A:H,3,FALSE),"")</f>
        <v>Final</v>
      </c>
      <c r="C57" t="str">
        <f>VLOOKUP($A57,'PASTE Technology Sheet'!A:H,4,FALSE)</f>
        <v>Industry</v>
      </c>
      <c r="D57" t="str">
        <f>_xlfn.IFNA(VLOOKUP($A57,'PASTE Technology Sheet'!$A:$H,5,FALSE),"")</f>
        <v>Chemicals</v>
      </c>
      <c r="E57" t="str">
        <f>VLOOKUP($A57,'PASTE Technology Sheet'!$A:$H,6,FALSE)</f>
        <v>Ethylene production - Chemical Industry</v>
      </c>
      <c r="F57" t="str">
        <f>VLOOKUP($A57,'PASTE Technology Sheet'!$A:$H,7,FALSE)</f>
        <v>Hydrogen fueled naphtha steam cracker - Petrochemical industry</v>
      </c>
      <c r="G57" s="263">
        <f>_xlfn.IFNA(VLOOKUP($A57,'PASTE Tech_Use'!$A:$B,2,FALSE),0)</f>
        <v>0</v>
      </c>
      <c r="H57" s="263">
        <f>_xlfn.IFNA(VLOOKUP($A57,'PASTE Tech_Use'!$C:$BB,2,FALSE),0)</f>
        <v>0</v>
      </c>
      <c r="I57" s="263">
        <f>_xlfn.IFNA(VLOOKUP($A57,'PASTE Tech_Use'!$E:$BB,2,FALSE),0)</f>
        <v>0</v>
      </c>
      <c r="J57" s="263">
        <f>_xlfn.IFNA(VLOOKUP($A57,'PASTE Tech_Use'!$G:$BB,2,FALSE),0)</f>
        <v>0</v>
      </c>
      <c r="K57" s="263">
        <f>_xlfn.IFNA(VLOOKUP($A57,'PASTE Tech_Use'!I:$BB,2,FALSE),0)</f>
        <v>0</v>
      </c>
      <c r="L57" s="263">
        <f>_xlfn.IFNA(VLOOKUP($A57,'PASTE Tech_Use'!K:$BB,2,FALSE),0)</f>
        <v>0</v>
      </c>
      <c r="M57" s="263">
        <f>_xlfn.IFNA(VLOOKUP($A57,'PASTE Tech_Use'!M:$BB,2,FALSE),0)</f>
        <v>0</v>
      </c>
      <c r="N57" s="263">
        <f>_xlfn.IFNA(VLOOKUP($A57,'PASTE Tech_Use'!O:$BB,2,FALSE),0)</f>
        <v>0</v>
      </c>
      <c r="O57" s="263">
        <f>_xlfn.IFNA(VLOOKUP($A57,'PASTE Tech_Use'!Q:$BB,2,FALSE),0)</f>
        <v>0</v>
      </c>
      <c r="P57" s="263">
        <f>_xlfn.IFNA(VLOOKUP($A57,'PASTE Tech_Use'!S:$BB,2,FALSE),0)</f>
        <v>0</v>
      </c>
      <c r="Q57" s="263">
        <f>_xlfn.IFNA(VLOOKUP($A57,'PASTE Tech_Use'!U:$BB,2,FALSE),0)</f>
        <v>0.1268872777</v>
      </c>
      <c r="R57" s="263">
        <f>_xlfn.IFNA(VLOOKUP($A57,'PASTE Tech_Use'!W:$BB,2,FALSE),0)</f>
        <v>0</v>
      </c>
      <c r="S57" s="263">
        <f>_xlfn.IFNA(VLOOKUP($A57,'PASTE Tech_Use'!Y:$BB,2,FALSE),0)</f>
        <v>0.12714412420000001</v>
      </c>
    </row>
    <row r="58" spans="1:19" x14ac:dyDescent="0.3">
      <c r="A58" s="40" t="s">
        <v>84</v>
      </c>
      <c r="B58" t="str">
        <f>_xlfn.IFNA(VLOOKUP($A58,'PASTE Technology Sheet'!A:H,3,FALSE),"")</f>
        <v>Final</v>
      </c>
      <c r="C58" t="str">
        <f>VLOOKUP($A58,'PASTE Technology Sheet'!A:H,4,FALSE)</f>
        <v>Industry</v>
      </c>
      <c r="D58" t="str">
        <f>_xlfn.IFNA(VLOOKUP($A58,'PASTE Technology Sheet'!$A:$H,5,FALSE),"")</f>
        <v>Chemicals</v>
      </c>
      <c r="E58" t="str">
        <f>VLOOKUP($A58,'PASTE Technology Sheet'!$A:$H,6,FALSE)</f>
        <v>Ethylene production - Chemical Industry</v>
      </c>
      <c r="F58" t="str">
        <f>VLOOKUP($A58,'PASTE Technology Sheet'!$A:$H,7,FALSE)</f>
        <v>Hydrogen fueled bio-naphtha steam cracker - Petrochemical industry</v>
      </c>
      <c r="G58" s="263">
        <f>_xlfn.IFNA(VLOOKUP($A58,'PASTE Tech_Use'!$A:$B,2,FALSE),0)</f>
        <v>0</v>
      </c>
      <c r="H58" s="263">
        <f>_xlfn.IFNA(VLOOKUP($A58,'PASTE Tech_Use'!$C:$BB,2,FALSE),0)</f>
        <v>0</v>
      </c>
      <c r="I58" s="263">
        <f>_xlfn.IFNA(VLOOKUP($A58,'PASTE Tech_Use'!$E:$BB,2,FALSE),0)</f>
        <v>0</v>
      </c>
      <c r="J58" s="263">
        <f>_xlfn.IFNA(VLOOKUP($A58,'PASTE Tech_Use'!$G:$BB,2,FALSE),0)</f>
        <v>0</v>
      </c>
      <c r="K58" s="263">
        <f>_xlfn.IFNA(VLOOKUP($A58,'PASTE Tech_Use'!I:$BB,2,FALSE),0)</f>
        <v>0</v>
      </c>
      <c r="L58" s="263">
        <f>_xlfn.IFNA(VLOOKUP($A58,'PASTE Tech_Use'!K:$BB,2,FALSE),0)</f>
        <v>0</v>
      </c>
      <c r="M58" s="263">
        <f>_xlfn.IFNA(VLOOKUP($A58,'PASTE Tech_Use'!M:$BB,2,FALSE),0)</f>
        <v>0</v>
      </c>
      <c r="N58" s="263">
        <f>_xlfn.IFNA(VLOOKUP($A58,'PASTE Tech_Use'!O:$BB,2,FALSE),0)</f>
        <v>0</v>
      </c>
      <c r="O58" s="263">
        <f>_xlfn.IFNA(VLOOKUP($A58,'PASTE Tech_Use'!Q:$BB,2,FALSE),0)</f>
        <v>0</v>
      </c>
      <c r="P58" s="263">
        <f>_xlfn.IFNA(VLOOKUP($A58,'PASTE Tech_Use'!S:$BB,2,FALSE),0)</f>
        <v>0</v>
      </c>
      <c r="Q58" s="263">
        <f>_xlfn.IFNA(VLOOKUP($A58,'PASTE Tech_Use'!U:$BB,2,FALSE),0)</f>
        <v>0</v>
      </c>
      <c r="R58" s="263">
        <f>_xlfn.IFNA(VLOOKUP($A58,'PASTE Tech_Use'!W:$BB,2,FALSE),0)</f>
        <v>0</v>
      </c>
      <c r="S58" s="263">
        <f>_xlfn.IFNA(VLOOKUP($A58,'PASTE Tech_Use'!Y:$BB,2,FALSE),0)</f>
        <v>0</v>
      </c>
    </row>
    <row r="59" spans="1:19" x14ac:dyDescent="0.3">
      <c r="A59" s="69" t="s">
        <v>85</v>
      </c>
      <c r="B59" t="str">
        <f>_xlfn.IFNA(VLOOKUP($A59,'PASTE Technology Sheet'!A:H,3,FALSE),"")</f>
        <v>Final</v>
      </c>
      <c r="C59" t="str">
        <f>VLOOKUP($A59,'PASTE Technology Sheet'!A:H,4,FALSE)</f>
        <v>Industry</v>
      </c>
      <c r="D59" t="str">
        <f>_xlfn.IFNA(VLOOKUP($A59,'PASTE Technology Sheet'!$A:$H,5,FALSE),"")</f>
        <v>Chemicals</v>
      </c>
      <c r="E59" t="str">
        <f>VLOOKUP($A59,'PASTE Technology Sheet'!$A:$H,6,FALSE)</f>
        <v>Ethylene production - Chemical Industry</v>
      </c>
      <c r="F59" t="str">
        <f>VLOOKUP($A59,'PASTE Technology Sheet'!$A:$H,7,FALSE)</f>
        <v>Hydrogen fueled syn-naphtha steam cracker - Petrochemical industry</v>
      </c>
      <c r="G59" s="263">
        <f>_xlfn.IFNA(VLOOKUP($A59,'PASTE Tech_Use'!$A:$B,2,FALSE),0)</f>
        <v>0</v>
      </c>
      <c r="H59" s="263">
        <f>_xlfn.IFNA(VLOOKUP($A59,'PASTE Tech_Use'!$C:$BB,2,FALSE),0)</f>
        <v>0</v>
      </c>
      <c r="I59" s="263">
        <f>_xlfn.IFNA(VLOOKUP($A59,'PASTE Tech_Use'!$E:$BB,2,FALSE),0)</f>
        <v>0</v>
      </c>
      <c r="J59" s="263">
        <f>_xlfn.IFNA(VLOOKUP($A59,'PASTE Tech_Use'!$G:$BB,2,FALSE),0)</f>
        <v>0</v>
      </c>
      <c r="K59" s="263">
        <f>_xlfn.IFNA(VLOOKUP($A59,'PASTE Tech_Use'!I:$BB,2,FALSE),0)</f>
        <v>0</v>
      </c>
      <c r="L59" s="263">
        <f>_xlfn.IFNA(VLOOKUP($A59,'PASTE Tech_Use'!K:$BB,2,FALSE),0)</f>
        <v>0</v>
      </c>
      <c r="M59" s="263">
        <f>_xlfn.IFNA(VLOOKUP($A59,'PASTE Tech_Use'!M:$BB,2,FALSE),0)</f>
        <v>0</v>
      </c>
      <c r="N59" s="263">
        <f>_xlfn.IFNA(VLOOKUP($A59,'PASTE Tech_Use'!O:$BB,2,FALSE),0)</f>
        <v>0</v>
      </c>
      <c r="O59" s="263">
        <f>_xlfn.IFNA(VLOOKUP($A59,'PASTE Tech_Use'!Q:$BB,2,FALSE),0)</f>
        <v>0</v>
      </c>
      <c r="P59" s="263">
        <f>_xlfn.IFNA(VLOOKUP($A59,'PASTE Tech_Use'!S:$BB,2,FALSE),0)</f>
        <v>0</v>
      </c>
      <c r="Q59" s="263">
        <f>_xlfn.IFNA(VLOOKUP($A59,'PASTE Tech_Use'!U:$BB,2,FALSE),0)</f>
        <v>0</v>
      </c>
      <c r="R59" s="263">
        <f>_xlfn.IFNA(VLOOKUP($A59,'PASTE Tech_Use'!W:$BB,2,FALSE),0)</f>
        <v>0</v>
      </c>
      <c r="S59" s="263">
        <f>_xlfn.IFNA(VLOOKUP($A59,'PASTE Tech_Use'!Y:$BB,2,FALSE),0)</f>
        <v>0</v>
      </c>
    </row>
    <row r="60" spans="1:19" x14ac:dyDescent="0.3">
      <c r="A60" s="40" t="s">
        <v>86</v>
      </c>
      <c r="B60" t="str">
        <f>_xlfn.IFNA(VLOOKUP($A60,'PASTE Technology Sheet'!A:H,3,FALSE),"")</f>
        <v>Final</v>
      </c>
      <c r="C60" t="str">
        <f>VLOOKUP($A60,'PASTE Technology Sheet'!A:H,4,FALSE)</f>
        <v>Industry</v>
      </c>
      <c r="D60" t="str">
        <f>_xlfn.IFNA(VLOOKUP($A60,'PASTE Technology Sheet'!$A:$H,5,FALSE),"")</f>
        <v>Chemicals</v>
      </c>
      <c r="E60" t="str">
        <f>VLOOKUP($A60,'PASTE Technology Sheet'!$A:$H,6,FALSE)</f>
        <v>Ethylene production - Chemical Industry</v>
      </c>
      <c r="F60" t="str">
        <f>VLOOKUP($A60,'PASTE Technology Sheet'!$A:$H,7,FALSE)</f>
        <v>Ethylene from bioethanol dehydration - Petrochemical industry</v>
      </c>
      <c r="G60" s="263">
        <f>_xlfn.IFNA(VLOOKUP($A60,'PASTE Tech_Use'!$A:$B,2,FALSE),0)</f>
        <v>0.94933820209999997</v>
      </c>
      <c r="H60" s="263">
        <f>_xlfn.IFNA(VLOOKUP($A60,'PASTE Tech_Use'!$C:$BB,2,FALSE),0)</f>
        <v>0.94933820199999996</v>
      </c>
      <c r="I60" s="263">
        <f>_xlfn.IFNA(VLOOKUP($A60,'PASTE Tech_Use'!$E:$BB,2,FALSE),0)</f>
        <v>0.94933820150000003</v>
      </c>
      <c r="J60" s="263">
        <f>_xlfn.IFNA(VLOOKUP($A60,'PASTE Tech_Use'!$G:$BB,2,FALSE),0)</f>
        <v>0.94933820209999997</v>
      </c>
      <c r="K60" s="263">
        <f>_xlfn.IFNA(VLOOKUP($A60,'PASTE Tech_Use'!I:$BB,2,FALSE),0)</f>
        <v>0.94933820209999997</v>
      </c>
      <c r="L60" s="263">
        <f>_xlfn.IFNA(VLOOKUP($A60,'PASTE Tech_Use'!K:$BB,2,FALSE),0)</f>
        <v>0.94933820160000004</v>
      </c>
      <c r="M60" s="263">
        <f>_xlfn.IFNA(VLOOKUP($A60,'PASTE Tech_Use'!M:$BB,2,FALSE),0)</f>
        <v>0.94933820120000001</v>
      </c>
      <c r="N60" s="263">
        <f>_xlfn.IFNA(VLOOKUP($A60,'PASTE Tech_Use'!O:$BB,2,FALSE),0)</f>
        <v>0.94933820140000003</v>
      </c>
      <c r="O60" s="263">
        <f>_xlfn.IFNA(VLOOKUP($A60,'PASTE Tech_Use'!Q:$BB,2,FALSE),0)</f>
        <v>0.94933820160000004</v>
      </c>
      <c r="P60" s="263">
        <f>_xlfn.IFNA(VLOOKUP($A60,'PASTE Tech_Use'!S:$BB,2,FALSE),0)</f>
        <v>0.65492879349999999</v>
      </c>
      <c r="Q60" s="263">
        <f>_xlfn.IFNA(VLOOKUP($A60,'PASTE Tech_Use'!U:$BB,2,FALSE),0)</f>
        <v>0.94933820150000003</v>
      </c>
      <c r="R60" s="263">
        <f>_xlfn.IFNA(VLOOKUP($A60,'PASTE Tech_Use'!W:$BB,2,FALSE),0)</f>
        <v>0.93940865350000002</v>
      </c>
      <c r="S60" s="263">
        <f>_xlfn.IFNA(VLOOKUP($A60,'PASTE Tech_Use'!Y:$BB,2,FALSE),0)</f>
        <v>0.94933820219999998</v>
      </c>
    </row>
    <row r="61" spans="1:19" x14ac:dyDescent="0.3">
      <c r="A61" s="69" t="s">
        <v>87</v>
      </c>
      <c r="B61" t="str">
        <f>_xlfn.IFNA(VLOOKUP($A61,'PASTE Technology Sheet'!A:H,3,FALSE),"")</f>
        <v>Final</v>
      </c>
      <c r="C61" t="str">
        <f>VLOOKUP($A61,'PASTE Technology Sheet'!A:H,4,FALSE)</f>
        <v>Industry</v>
      </c>
      <c r="D61" t="str">
        <f>_xlfn.IFNA(VLOOKUP($A61,'PASTE Technology Sheet'!$A:$H,5,FALSE),"")</f>
        <v>Chemicals</v>
      </c>
      <c r="E61" t="str">
        <f>VLOOKUP($A61,'PASTE Technology Sheet'!$A:$H,6,FALSE)</f>
        <v>Propylene production - Chemical Industry</v>
      </c>
      <c r="F61" t="str">
        <f>VLOOKUP($A61,'PASTE Technology Sheet'!$A:$H,7,FALSE)</f>
        <v>Methanol to olefins - Petrochemical industry</v>
      </c>
      <c r="G61" s="263">
        <f>_xlfn.IFNA(VLOOKUP($A61,'PASTE Tech_Use'!$A:$B,2,FALSE),0)</f>
        <v>1.95</v>
      </c>
      <c r="H61" s="263">
        <f>_xlfn.IFNA(VLOOKUP($A61,'PASTE Tech_Use'!$C:$BB,2,FALSE),0)</f>
        <v>1.95</v>
      </c>
      <c r="I61" s="263">
        <f>_xlfn.IFNA(VLOOKUP($A61,'PASTE Tech_Use'!$E:$BB,2,FALSE),0)</f>
        <v>1.95</v>
      </c>
      <c r="J61" s="263">
        <f>_xlfn.IFNA(VLOOKUP($A61,'PASTE Tech_Use'!$G:$BB,2,FALSE),0)</f>
        <v>1.95</v>
      </c>
      <c r="K61" s="263">
        <f>_xlfn.IFNA(VLOOKUP($A61,'PASTE Tech_Use'!I:$BB,2,FALSE),0)</f>
        <v>1.95</v>
      </c>
      <c r="L61" s="263">
        <f>_xlfn.IFNA(VLOOKUP($A61,'PASTE Tech_Use'!K:$BB,2,FALSE),0)</f>
        <v>1.95</v>
      </c>
      <c r="M61" s="263">
        <f>_xlfn.IFNA(VLOOKUP($A61,'PASTE Tech_Use'!M:$BB,2,FALSE),0)</f>
        <v>1.95</v>
      </c>
      <c r="N61" s="263">
        <f>_xlfn.IFNA(VLOOKUP($A61,'PASTE Tech_Use'!O:$BB,2,FALSE),0)</f>
        <v>1.95</v>
      </c>
      <c r="O61" s="263">
        <f>_xlfn.IFNA(VLOOKUP($A61,'PASTE Tech_Use'!Q:$BB,2,FALSE),0)</f>
        <v>1.95</v>
      </c>
      <c r="P61" s="263">
        <f>_xlfn.IFNA(VLOOKUP($A61,'PASTE Tech_Use'!S:$BB,2,FALSE),0)</f>
        <v>1.95</v>
      </c>
      <c r="Q61" s="263">
        <f>_xlfn.IFNA(VLOOKUP($A61,'PASTE Tech_Use'!U:$BB,2,FALSE),0)</f>
        <v>1.95</v>
      </c>
      <c r="R61" s="263">
        <f>_xlfn.IFNA(VLOOKUP($A61,'PASTE Tech_Use'!W:$BB,2,FALSE),0)</f>
        <v>1.95</v>
      </c>
      <c r="S61" s="263">
        <f>_xlfn.IFNA(VLOOKUP($A61,'PASTE Tech_Use'!Y:$BB,2,FALSE),0)</f>
        <v>1.95</v>
      </c>
    </row>
    <row r="62" spans="1:19" x14ac:dyDescent="0.3">
      <c r="A62" s="40" t="s">
        <v>88</v>
      </c>
      <c r="B62" t="str">
        <f>_xlfn.IFNA(VLOOKUP($A62,'PASTE Technology Sheet'!A:H,3,FALSE),"")</f>
        <v>Final</v>
      </c>
      <c r="C62" t="str">
        <f>VLOOKUP($A62,'PASTE Technology Sheet'!A:H,4,FALSE)</f>
        <v>Industry</v>
      </c>
      <c r="D62" t="str">
        <f>_xlfn.IFNA(VLOOKUP($A62,'PASTE Technology Sheet'!$A:$H,5,FALSE),"")</f>
        <v>Chemicals</v>
      </c>
      <c r="E62" t="str">
        <f>VLOOKUP($A62,'PASTE Technology Sheet'!$A:$H,6,FALSE)</f>
        <v>Ethylene production - Chemical Industry</v>
      </c>
      <c r="F62" t="str">
        <f>VLOOKUP($A62,'PASTE Technology Sheet'!$A:$H,7,FALSE)</f>
        <v>Ethylene imports - Petrochemical industry</v>
      </c>
      <c r="G62" s="263">
        <f>_xlfn.IFNA(VLOOKUP($A62,'PASTE Tech_Use'!$A:$B,2,FALSE),0)</f>
        <v>0</v>
      </c>
      <c r="H62" s="263">
        <f>_xlfn.IFNA(VLOOKUP($A62,'PASTE Tech_Use'!$C:$BB,2,FALSE),0)</f>
        <v>0</v>
      </c>
      <c r="I62" s="263">
        <f>_xlfn.IFNA(VLOOKUP($A62,'PASTE Tech_Use'!$E:$BB,2,FALSE),0)</f>
        <v>0</v>
      </c>
      <c r="J62" s="263">
        <f>_xlfn.IFNA(VLOOKUP($A62,'PASTE Tech_Use'!$G:$BB,2,FALSE),0)</f>
        <v>0</v>
      </c>
      <c r="K62" s="263">
        <f>_xlfn.IFNA(VLOOKUP($A62,'PASTE Tech_Use'!I:$BB,2,FALSE),0)</f>
        <v>0</v>
      </c>
      <c r="L62" s="263">
        <f>_xlfn.IFNA(VLOOKUP($A62,'PASTE Tech_Use'!K:$BB,2,FALSE),0)</f>
        <v>0</v>
      </c>
      <c r="M62" s="263">
        <f>_xlfn.IFNA(VLOOKUP($A62,'PASTE Tech_Use'!M:$BB,2,FALSE),0)</f>
        <v>0</v>
      </c>
      <c r="N62" s="263">
        <f>_xlfn.IFNA(VLOOKUP($A62,'PASTE Tech_Use'!O:$BB,2,FALSE),0)</f>
        <v>0</v>
      </c>
      <c r="O62" s="263">
        <f>_xlfn.IFNA(VLOOKUP($A62,'PASTE Tech_Use'!Q:$BB,2,FALSE),0)</f>
        <v>0</v>
      </c>
      <c r="P62" s="263">
        <f>_xlfn.IFNA(VLOOKUP($A62,'PASTE Tech_Use'!S:$BB,2,FALSE),0)</f>
        <v>0</v>
      </c>
      <c r="Q62" s="263">
        <f>_xlfn.IFNA(VLOOKUP($A62,'PASTE Tech_Use'!U:$BB,2,FALSE),0)</f>
        <v>0</v>
      </c>
      <c r="R62" s="263">
        <f>_xlfn.IFNA(VLOOKUP($A62,'PASTE Tech_Use'!W:$BB,2,FALSE),0)</f>
        <v>0</v>
      </c>
      <c r="S62" s="263">
        <f>_xlfn.IFNA(VLOOKUP($A62,'PASTE Tech_Use'!Y:$BB,2,FALSE),0)</f>
        <v>0</v>
      </c>
    </row>
    <row r="63" spans="1:19" x14ac:dyDescent="0.3">
      <c r="A63" s="69" t="s">
        <v>89</v>
      </c>
      <c r="B63" t="str">
        <f>_xlfn.IFNA(VLOOKUP($A63,'PASTE Technology Sheet'!A:H,3,FALSE),"")</f>
        <v>Final</v>
      </c>
      <c r="C63" t="str">
        <f>VLOOKUP($A63,'PASTE Technology Sheet'!A:H,4,FALSE)</f>
        <v>Industry</v>
      </c>
      <c r="D63" t="str">
        <f>_xlfn.IFNA(VLOOKUP($A63,'PASTE Technology Sheet'!$A:$H,5,FALSE),"")</f>
        <v>Chemicals</v>
      </c>
      <c r="E63" t="str">
        <f>VLOOKUP($A63,'PASTE Technology Sheet'!$A:$H,6,FALSE)</f>
        <v>Propylene production - Chemical Industry</v>
      </c>
      <c r="F63" t="str">
        <f>VLOOKUP($A63,'PASTE Technology Sheet'!$A:$H,7,FALSE)</f>
        <v>Propylene from PDH alkenation of LPG - Petrochemicals</v>
      </c>
      <c r="G63" s="263">
        <f>_xlfn.IFNA(VLOOKUP($A63,'PASTE Tech_Use'!$A:$B,2,FALSE),0)</f>
        <v>0</v>
      </c>
      <c r="H63" s="263">
        <f>_xlfn.IFNA(VLOOKUP($A63,'PASTE Tech_Use'!$C:$BB,2,FALSE),0)</f>
        <v>0</v>
      </c>
      <c r="I63" s="263">
        <f>_xlfn.IFNA(VLOOKUP($A63,'PASTE Tech_Use'!$E:$BB,2,FALSE),0)</f>
        <v>0</v>
      </c>
      <c r="J63" s="263">
        <f>_xlfn.IFNA(VLOOKUP($A63,'PASTE Tech_Use'!$G:$BB,2,FALSE),0)</f>
        <v>0</v>
      </c>
      <c r="K63" s="263">
        <f>_xlfn.IFNA(VLOOKUP($A63,'PASTE Tech_Use'!I:$BB,2,FALSE),0)</f>
        <v>0</v>
      </c>
      <c r="L63" s="263">
        <f>_xlfn.IFNA(VLOOKUP($A63,'PASTE Tech_Use'!K:$BB,2,FALSE),0)</f>
        <v>0</v>
      </c>
      <c r="M63" s="263">
        <f>_xlfn.IFNA(VLOOKUP($A63,'PASTE Tech_Use'!M:$BB,2,FALSE),0)</f>
        <v>0</v>
      </c>
      <c r="N63" s="263">
        <f>_xlfn.IFNA(VLOOKUP($A63,'PASTE Tech_Use'!O:$BB,2,FALSE),0)</f>
        <v>0</v>
      </c>
      <c r="O63" s="263">
        <f>_xlfn.IFNA(VLOOKUP($A63,'PASTE Tech_Use'!Q:$BB,2,FALSE),0)</f>
        <v>0</v>
      </c>
      <c r="P63" s="263">
        <f>_xlfn.IFNA(VLOOKUP($A63,'PASTE Tech_Use'!S:$BB,2,FALSE),0)</f>
        <v>0</v>
      </c>
      <c r="Q63" s="263">
        <f>_xlfn.IFNA(VLOOKUP($A63,'PASTE Tech_Use'!U:$BB,2,FALSE),0)</f>
        <v>0</v>
      </c>
      <c r="R63" s="263">
        <f>_xlfn.IFNA(VLOOKUP($A63,'PASTE Tech_Use'!W:$BB,2,FALSE),0)</f>
        <v>0</v>
      </c>
      <c r="S63" s="263">
        <f>_xlfn.IFNA(VLOOKUP($A63,'PASTE Tech_Use'!Y:$BB,2,FALSE),0)</f>
        <v>0</v>
      </c>
    </row>
    <row r="64" spans="1:19" x14ac:dyDescent="0.3">
      <c r="A64" s="40" t="s">
        <v>90</v>
      </c>
      <c r="B64" t="str">
        <f>_xlfn.IFNA(VLOOKUP($A64,'PASTE Technology Sheet'!A:H,3,FALSE),"")</f>
        <v>Final</v>
      </c>
      <c r="C64" t="str">
        <f>VLOOKUP($A64,'PASTE Technology Sheet'!A:H,4,FALSE)</f>
        <v>Industry</v>
      </c>
      <c r="D64" t="str">
        <f>_xlfn.IFNA(VLOOKUP($A64,'PASTE Technology Sheet'!$A:$H,5,FALSE),"")</f>
        <v>Chemicals</v>
      </c>
      <c r="E64" t="str">
        <f>VLOOKUP($A64,'PASTE Technology Sheet'!$A:$H,6,FALSE)</f>
        <v>Propylene production - Chemical Industry</v>
      </c>
      <c r="F64" t="str">
        <f>VLOOKUP($A64,'PASTE Technology Sheet'!$A:$H,7,FALSE)</f>
        <v>Propylene from ethanol dehydration, ethene dimerization and metathesis - Petrochemicals</v>
      </c>
      <c r="G64" s="263">
        <f>_xlfn.IFNA(VLOOKUP($A64,'PASTE Tech_Use'!$A:$B,2,FALSE),0)</f>
        <v>0</v>
      </c>
      <c r="H64" s="263">
        <f>_xlfn.IFNA(VLOOKUP($A64,'PASTE Tech_Use'!$C:$BB,2,FALSE),0)</f>
        <v>0</v>
      </c>
      <c r="I64" s="263">
        <f>_xlfn.IFNA(VLOOKUP($A64,'PASTE Tech_Use'!$E:$BB,2,FALSE),0)</f>
        <v>0</v>
      </c>
      <c r="J64" s="263">
        <f>_xlfn.IFNA(VLOOKUP($A64,'PASTE Tech_Use'!$G:$BB,2,FALSE),0)</f>
        <v>0</v>
      </c>
      <c r="K64" s="263">
        <f>_xlfn.IFNA(VLOOKUP($A64,'PASTE Tech_Use'!I:$BB,2,FALSE),0)</f>
        <v>0</v>
      </c>
      <c r="L64" s="263">
        <f>_xlfn.IFNA(VLOOKUP($A64,'PASTE Tech_Use'!K:$BB,2,FALSE),0)</f>
        <v>0</v>
      </c>
      <c r="M64" s="263">
        <f>_xlfn.IFNA(VLOOKUP($A64,'PASTE Tech_Use'!M:$BB,2,FALSE),0)</f>
        <v>0</v>
      </c>
      <c r="N64" s="263">
        <f>_xlfn.IFNA(VLOOKUP($A64,'PASTE Tech_Use'!O:$BB,2,FALSE),0)</f>
        <v>0</v>
      </c>
      <c r="O64" s="263">
        <f>_xlfn.IFNA(VLOOKUP($A64,'PASTE Tech_Use'!Q:$BB,2,FALSE),0)</f>
        <v>0</v>
      </c>
      <c r="P64" s="263">
        <f>_xlfn.IFNA(VLOOKUP($A64,'PASTE Tech_Use'!S:$BB,2,FALSE),0)</f>
        <v>0</v>
      </c>
      <c r="Q64" s="263">
        <f>_xlfn.IFNA(VLOOKUP($A64,'PASTE Tech_Use'!U:$BB,2,FALSE),0)</f>
        <v>0</v>
      </c>
      <c r="R64" s="263">
        <f>_xlfn.IFNA(VLOOKUP($A64,'PASTE Tech_Use'!W:$BB,2,FALSE),0)</f>
        <v>0</v>
      </c>
      <c r="S64" s="263">
        <f>_xlfn.IFNA(VLOOKUP($A64,'PASTE Tech_Use'!Y:$BB,2,FALSE),0)</f>
        <v>0</v>
      </c>
    </row>
    <row r="65" spans="1:19" x14ac:dyDescent="0.3">
      <c r="A65" s="69" t="s">
        <v>91</v>
      </c>
      <c r="B65" t="str">
        <f>_xlfn.IFNA(VLOOKUP($A65,'PASTE Technology Sheet'!A:H,3,FALSE),"")</f>
        <v>Final</v>
      </c>
      <c r="C65" t="str">
        <f>VLOOKUP($A65,'PASTE Technology Sheet'!A:H,4,FALSE)</f>
        <v>Industry</v>
      </c>
      <c r="D65" t="str">
        <f>_xlfn.IFNA(VLOOKUP($A65,'PASTE Technology Sheet'!$A:$H,5,FALSE),"")</f>
        <v>Chemicals</v>
      </c>
      <c r="E65" t="str">
        <f>VLOOKUP($A65,'PASTE Technology Sheet'!$A:$H,6,FALSE)</f>
        <v>Propylene production - Chemical Industry</v>
      </c>
      <c r="F65" t="str">
        <f>VLOOKUP($A65,'PASTE Technology Sheet'!$A:$H,7,FALSE)</f>
        <v>Propylene imports - Petrochemical industry</v>
      </c>
      <c r="G65" s="263">
        <f>_xlfn.IFNA(VLOOKUP($A65,'PASTE Tech_Use'!$A:$B,2,FALSE),0)</f>
        <v>0</v>
      </c>
      <c r="H65" s="263">
        <f>_xlfn.IFNA(VLOOKUP($A65,'PASTE Tech_Use'!$C:$BB,2,FALSE),0)</f>
        <v>0</v>
      </c>
      <c r="I65" s="263">
        <f>_xlfn.IFNA(VLOOKUP($A65,'PASTE Tech_Use'!$E:$BB,2,FALSE),0)</f>
        <v>0</v>
      </c>
      <c r="J65" s="263">
        <f>_xlfn.IFNA(VLOOKUP($A65,'PASTE Tech_Use'!$G:$BB,2,FALSE),0)</f>
        <v>0</v>
      </c>
      <c r="K65" s="263">
        <f>_xlfn.IFNA(VLOOKUP($A65,'PASTE Tech_Use'!I:$BB,2,FALSE),0)</f>
        <v>0</v>
      </c>
      <c r="L65" s="263">
        <f>_xlfn.IFNA(VLOOKUP($A65,'PASTE Tech_Use'!K:$BB,2,FALSE),0)</f>
        <v>0</v>
      </c>
      <c r="M65" s="263">
        <f>_xlfn.IFNA(VLOOKUP($A65,'PASTE Tech_Use'!M:$BB,2,FALSE),0)</f>
        <v>0</v>
      </c>
      <c r="N65" s="263">
        <f>_xlfn.IFNA(VLOOKUP($A65,'PASTE Tech_Use'!O:$BB,2,FALSE),0)</f>
        <v>0</v>
      </c>
      <c r="O65" s="263">
        <f>_xlfn.IFNA(VLOOKUP($A65,'PASTE Tech_Use'!Q:$BB,2,FALSE),0)</f>
        <v>0</v>
      </c>
      <c r="P65" s="263">
        <f>_xlfn.IFNA(VLOOKUP($A65,'PASTE Tech_Use'!S:$BB,2,FALSE),0)</f>
        <v>0</v>
      </c>
      <c r="Q65" s="263">
        <f>_xlfn.IFNA(VLOOKUP($A65,'PASTE Tech_Use'!U:$BB,2,FALSE),0)</f>
        <v>0</v>
      </c>
      <c r="R65" s="263">
        <f>_xlfn.IFNA(VLOOKUP($A65,'PASTE Tech_Use'!W:$BB,2,FALSE),0)</f>
        <v>0</v>
      </c>
      <c r="S65" s="263">
        <f>_xlfn.IFNA(VLOOKUP($A65,'PASTE Tech_Use'!Y:$BB,2,FALSE),0)</f>
        <v>0</v>
      </c>
    </row>
    <row r="66" spans="1:19" x14ac:dyDescent="0.3">
      <c r="A66" s="69" t="s">
        <v>92</v>
      </c>
      <c r="B66" t="str">
        <f>_xlfn.IFNA(VLOOKUP($A66,'PASTE Technology Sheet'!A:H,3,FALSE),"")</f>
        <v>Final</v>
      </c>
      <c r="C66" t="str">
        <f>VLOOKUP($A66,'PASTE Technology Sheet'!A:H,4,FALSE)</f>
        <v>Industry</v>
      </c>
      <c r="D66" t="str">
        <f>_xlfn.IFNA(VLOOKUP($A66,'PASTE Technology Sheet'!$A:$H,5,FALSE),"")</f>
        <v>Chemicals</v>
      </c>
      <c r="E66" t="str">
        <f>VLOOKUP($A66,'PASTE Technology Sheet'!$A:$H,6,FALSE)</f>
        <v>Butadiene production - Chemical Industry</v>
      </c>
      <c r="F66" t="str">
        <f>VLOOKUP($A66,'PASTE Technology Sheet'!$A:$H,7,FALSE)</f>
        <v>Butadiene imports - Petrochemical industry</v>
      </c>
      <c r="G66" s="263">
        <f>_xlfn.IFNA(VLOOKUP($A66,'PASTE Tech_Use'!$A:$B,2,FALSE),0)</f>
        <v>0</v>
      </c>
      <c r="H66" s="263">
        <f>_xlfn.IFNA(VLOOKUP($A66,'PASTE Tech_Use'!$C:$BB,2,FALSE),0)</f>
        <v>0</v>
      </c>
      <c r="I66" s="263">
        <f>_xlfn.IFNA(VLOOKUP($A66,'PASTE Tech_Use'!$E:$BB,2,FALSE),0)</f>
        <v>0</v>
      </c>
      <c r="J66" s="263">
        <f>_xlfn.IFNA(VLOOKUP($A66,'PASTE Tech_Use'!$G:$BB,2,FALSE),0)</f>
        <v>0</v>
      </c>
      <c r="K66" s="263">
        <f>_xlfn.IFNA(VLOOKUP($A66,'PASTE Tech_Use'!I:$BB,2,FALSE),0)</f>
        <v>0</v>
      </c>
      <c r="L66" s="263">
        <f>_xlfn.IFNA(VLOOKUP($A66,'PASTE Tech_Use'!K:$BB,2,FALSE),0)</f>
        <v>0</v>
      </c>
      <c r="M66" s="263">
        <f>_xlfn.IFNA(VLOOKUP($A66,'PASTE Tech_Use'!M:$BB,2,FALSE),0)</f>
        <v>0</v>
      </c>
      <c r="N66" s="263">
        <f>_xlfn.IFNA(VLOOKUP($A66,'PASTE Tech_Use'!O:$BB,2,FALSE),0)</f>
        <v>0</v>
      </c>
      <c r="O66" s="263">
        <f>_xlfn.IFNA(VLOOKUP($A66,'PASTE Tech_Use'!Q:$BB,2,FALSE),0)</f>
        <v>0</v>
      </c>
      <c r="P66" s="263">
        <f>_xlfn.IFNA(VLOOKUP($A66,'PASTE Tech_Use'!S:$BB,2,FALSE),0)</f>
        <v>0</v>
      </c>
      <c r="Q66" s="263">
        <f>_xlfn.IFNA(VLOOKUP($A66,'PASTE Tech_Use'!U:$BB,2,FALSE),0)</f>
        <v>0</v>
      </c>
      <c r="R66" s="263">
        <f>_xlfn.IFNA(VLOOKUP($A66,'PASTE Tech_Use'!W:$BB,2,FALSE),0)</f>
        <v>0</v>
      </c>
      <c r="S66" s="263">
        <f>_xlfn.IFNA(VLOOKUP($A66,'PASTE Tech_Use'!Y:$BB,2,FALSE),0)</f>
        <v>0</v>
      </c>
    </row>
    <row r="67" spans="1:19" x14ac:dyDescent="0.3">
      <c r="A67" s="40" t="s">
        <v>93</v>
      </c>
      <c r="B67" t="str">
        <f>_xlfn.IFNA(VLOOKUP($A67,'PASTE Technology Sheet'!A:H,3,FALSE),"")</f>
        <v>Final</v>
      </c>
      <c r="C67" t="str">
        <f>VLOOKUP($A67,'PASTE Technology Sheet'!A:H,4,FALSE)</f>
        <v>Industry</v>
      </c>
      <c r="D67" t="str">
        <f>_xlfn.IFNA(VLOOKUP($A67,'PASTE Technology Sheet'!$A:$H,5,FALSE),"")</f>
        <v>Chemicals</v>
      </c>
      <c r="E67" t="str">
        <f>VLOOKUP($A67,'PASTE Technology Sheet'!$A:$H,6,FALSE)</f>
        <v>Ethylene production - Chemical Industry</v>
      </c>
      <c r="F67" t="str">
        <f>VLOOKUP($A67,'PASTE Technology Sheet'!$A:$H,7,FALSE)</f>
        <v>Existing naphtha steam cracker with 10% pyrolysis oil blending - Petrochemical industry</v>
      </c>
      <c r="G67" s="263">
        <f>_xlfn.IFNA(VLOOKUP($A67,'PASTE Tech_Use'!$A:$B,2,FALSE),0)</f>
        <v>0</v>
      </c>
      <c r="H67" s="263">
        <f>_xlfn.IFNA(VLOOKUP($A67,'PASTE Tech_Use'!$C:$BB,2,FALSE),0)</f>
        <v>0</v>
      </c>
      <c r="I67" s="263">
        <f>_xlfn.IFNA(VLOOKUP($A67,'PASTE Tech_Use'!$E:$BB,2,FALSE),0)</f>
        <v>0</v>
      </c>
      <c r="J67" s="263">
        <f>_xlfn.IFNA(VLOOKUP($A67,'PASTE Tech_Use'!$G:$BB,2,FALSE),0)</f>
        <v>0</v>
      </c>
      <c r="K67" s="263">
        <f>_xlfn.IFNA(VLOOKUP($A67,'PASTE Tech_Use'!I:$BB,2,FALSE),0)</f>
        <v>0</v>
      </c>
      <c r="L67" s="263">
        <f>_xlfn.IFNA(VLOOKUP($A67,'PASTE Tech_Use'!K:$BB,2,FALSE),0)</f>
        <v>0</v>
      </c>
      <c r="M67" s="263">
        <f>_xlfn.IFNA(VLOOKUP($A67,'PASTE Tech_Use'!M:$BB,2,FALSE),0)</f>
        <v>0</v>
      </c>
      <c r="N67" s="263">
        <f>_xlfn.IFNA(VLOOKUP($A67,'PASTE Tech_Use'!O:$BB,2,FALSE),0)</f>
        <v>0</v>
      </c>
      <c r="O67" s="263">
        <f>_xlfn.IFNA(VLOOKUP($A67,'PASTE Tech_Use'!Q:$BB,2,FALSE),0)</f>
        <v>0</v>
      </c>
      <c r="P67" s="263">
        <f>_xlfn.IFNA(VLOOKUP($A67,'PASTE Tech_Use'!S:$BB,2,FALSE),0)</f>
        <v>0</v>
      </c>
      <c r="Q67" s="263">
        <f>_xlfn.IFNA(VLOOKUP($A67,'PASTE Tech_Use'!U:$BB,2,FALSE),0)</f>
        <v>0</v>
      </c>
      <c r="R67" s="263">
        <f>_xlfn.IFNA(VLOOKUP($A67,'PASTE Tech_Use'!W:$BB,2,FALSE),0)</f>
        <v>0</v>
      </c>
      <c r="S67" s="263">
        <f>_xlfn.IFNA(VLOOKUP($A67,'PASTE Tech_Use'!Y:$BB,2,FALSE),0)</f>
        <v>0</v>
      </c>
    </row>
    <row r="68" spans="1:19" x14ac:dyDescent="0.3">
      <c r="A68" s="69" t="s">
        <v>94</v>
      </c>
      <c r="B68" t="str">
        <f>_xlfn.IFNA(VLOOKUP($A68,'PASTE Technology Sheet'!A:H,3,FALSE),"")</f>
        <v>Final</v>
      </c>
      <c r="C68" t="str">
        <f>VLOOKUP($A68,'PASTE Technology Sheet'!A:H,4,FALSE)</f>
        <v>Industry</v>
      </c>
      <c r="D68" t="str">
        <f>_xlfn.IFNA(VLOOKUP($A68,'PASTE Technology Sheet'!$A:$H,5,FALSE),"")</f>
        <v>Chemicals</v>
      </c>
      <c r="E68" t="str">
        <f>VLOOKUP($A68,'PASTE Technology Sheet'!$A:$H,6,FALSE)</f>
        <v>Ethylene production - Chemical Industry</v>
      </c>
      <c r="F68" t="str">
        <f>VLOOKUP($A68,'PASTE Technology Sheet'!$A:$H,7,FALSE)</f>
        <v>Existing naphtha steam cracker with 10% pyrolysis oil blending and CCUS - Petrochemical industry</v>
      </c>
      <c r="G68" s="263">
        <f>_xlfn.IFNA(VLOOKUP($A68,'PASTE Tech_Use'!$A:$B,2,FALSE),0)</f>
        <v>0</v>
      </c>
      <c r="H68" s="263">
        <f>_xlfn.IFNA(VLOOKUP($A68,'PASTE Tech_Use'!$C:$BB,2,FALSE),0)</f>
        <v>0</v>
      </c>
      <c r="I68" s="263">
        <f>_xlfn.IFNA(VLOOKUP($A68,'PASTE Tech_Use'!$E:$BB,2,FALSE),0)</f>
        <v>0</v>
      </c>
      <c r="J68" s="263">
        <f>_xlfn.IFNA(VLOOKUP($A68,'PASTE Tech_Use'!$G:$BB,2,FALSE),0)</f>
        <v>0</v>
      </c>
      <c r="K68" s="263">
        <f>_xlfn.IFNA(VLOOKUP($A68,'PASTE Tech_Use'!I:$BB,2,FALSE),0)</f>
        <v>0</v>
      </c>
      <c r="L68" s="263">
        <f>_xlfn.IFNA(VLOOKUP($A68,'PASTE Tech_Use'!K:$BB,2,FALSE),0)</f>
        <v>0</v>
      </c>
      <c r="M68" s="263">
        <f>_xlfn.IFNA(VLOOKUP($A68,'PASTE Tech_Use'!M:$BB,2,FALSE),0)</f>
        <v>0</v>
      </c>
      <c r="N68" s="263">
        <f>_xlfn.IFNA(VLOOKUP($A68,'PASTE Tech_Use'!O:$BB,2,FALSE),0)</f>
        <v>0</v>
      </c>
      <c r="O68" s="263">
        <f>_xlfn.IFNA(VLOOKUP($A68,'PASTE Tech_Use'!Q:$BB,2,FALSE),0)</f>
        <v>0</v>
      </c>
      <c r="P68" s="263">
        <f>_xlfn.IFNA(VLOOKUP($A68,'PASTE Tech_Use'!S:$BB,2,FALSE),0)</f>
        <v>0</v>
      </c>
      <c r="Q68" s="263">
        <f>_xlfn.IFNA(VLOOKUP($A68,'PASTE Tech_Use'!U:$BB,2,FALSE),0)</f>
        <v>0</v>
      </c>
      <c r="R68" s="263">
        <f>_xlfn.IFNA(VLOOKUP($A68,'PASTE Tech_Use'!W:$BB,2,FALSE),0)</f>
        <v>0</v>
      </c>
      <c r="S68" s="263">
        <f>_xlfn.IFNA(VLOOKUP($A68,'PASTE Tech_Use'!Y:$BB,2,FALSE),0)</f>
        <v>0</v>
      </c>
    </row>
    <row r="69" spans="1:19" x14ac:dyDescent="0.3">
      <c r="A69" s="40" t="s">
        <v>95</v>
      </c>
      <c r="B69" t="str">
        <f>_xlfn.IFNA(VLOOKUP($A69,'PASTE Technology Sheet'!A:H,3,FALSE),"")</f>
        <v>Final</v>
      </c>
      <c r="C69" t="str">
        <f>VLOOKUP($A69,'PASTE Technology Sheet'!A:H,4,FALSE)</f>
        <v>Industry</v>
      </c>
      <c r="D69" t="str">
        <f>_xlfn.IFNA(VLOOKUP($A69,'PASTE Technology Sheet'!$A:$H,5,FALSE),"")</f>
        <v>Chemicals</v>
      </c>
      <c r="E69" t="str">
        <f>VLOOKUP($A69,'PASTE Technology Sheet'!$A:$H,6,FALSE)</f>
        <v>BTX aromatics production - Chemical Industry</v>
      </c>
      <c r="F69" t="str">
        <f>VLOOKUP($A69,'PASTE Technology Sheet'!$A:$H,7,FALSE)</f>
        <v>Methanol to aromatics</v>
      </c>
      <c r="G69" s="263">
        <f>_xlfn.IFNA(VLOOKUP($A69,'PASTE Tech_Use'!$A:$B,2,FALSE),0)</f>
        <v>0</v>
      </c>
      <c r="H69" s="263">
        <f>_xlfn.IFNA(VLOOKUP($A69,'PASTE Tech_Use'!$C:$BB,2,FALSE),0)</f>
        <v>0</v>
      </c>
      <c r="I69" s="263">
        <f>_xlfn.IFNA(VLOOKUP($A69,'PASTE Tech_Use'!$E:$BB,2,FALSE),0)</f>
        <v>0</v>
      </c>
      <c r="J69" s="263">
        <f>_xlfn.IFNA(VLOOKUP($A69,'PASTE Tech_Use'!$G:$BB,2,FALSE),0)</f>
        <v>0</v>
      </c>
      <c r="K69" s="263">
        <f>_xlfn.IFNA(VLOOKUP($A69,'PASTE Tech_Use'!I:$BB,2,FALSE),0)</f>
        <v>0</v>
      </c>
      <c r="L69" s="263">
        <f>_xlfn.IFNA(VLOOKUP($A69,'PASTE Tech_Use'!K:$BB,2,FALSE),0)</f>
        <v>0</v>
      </c>
      <c r="M69" s="263">
        <f>_xlfn.IFNA(VLOOKUP($A69,'PASTE Tech_Use'!M:$BB,2,FALSE),0)</f>
        <v>0</v>
      </c>
      <c r="N69" s="263">
        <f>_xlfn.IFNA(VLOOKUP($A69,'PASTE Tech_Use'!O:$BB,2,FALSE),0)</f>
        <v>0</v>
      </c>
      <c r="O69" s="263">
        <f>_xlfn.IFNA(VLOOKUP($A69,'PASTE Tech_Use'!Q:$BB,2,FALSE),0)</f>
        <v>0</v>
      </c>
      <c r="P69" s="263">
        <f>_xlfn.IFNA(VLOOKUP($A69,'PASTE Tech_Use'!S:$BB,2,FALSE),0)</f>
        <v>0</v>
      </c>
      <c r="Q69" s="263">
        <f>_xlfn.IFNA(VLOOKUP($A69,'PASTE Tech_Use'!U:$BB,2,FALSE),0)</f>
        <v>0</v>
      </c>
      <c r="R69" s="263">
        <f>_xlfn.IFNA(VLOOKUP($A69,'PASTE Tech_Use'!W:$BB,2,FALSE),0)</f>
        <v>0</v>
      </c>
      <c r="S69" s="263">
        <f>_xlfn.IFNA(VLOOKUP($A69,'PASTE Tech_Use'!Y:$BB,2,FALSE),0)</f>
        <v>0</v>
      </c>
    </row>
    <row r="70" spans="1:19" x14ac:dyDescent="0.3">
      <c r="A70" s="40" t="s">
        <v>96</v>
      </c>
      <c r="B70" t="str">
        <f>_xlfn.IFNA(VLOOKUP($A70,'PASTE Technology Sheet'!A:H,3,FALSE),"")</f>
        <v>Final</v>
      </c>
      <c r="C70" t="str">
        <f>VLOOKUP($A70,'PASTE Technology Sheet'!A:H,4,FALSE)</f>
        <v>Industry</v>
      </c>
      <c r="D70" t="str">
        <f>_xlfn.IFNA(VLOOKUP($A70,'PASTE Technology Sheet'!$A:$H,5,FALSE),"")</f>
        <v>Chemicals</v>
      </c>
      <c r="E70" t="str">
        <f>VLOOKUP($A70,'PASTE Technology Sheet'!$A:$H,6,FALSE)</f>
        <v>BTX aromatics production - Chemical Industry</v>
      </c>
      <c r="F70" t="str">
        <f>VLOOKUP($A70,'PASTE Technology Sheet'!$A:$H,7,FALSE)</f>
        <v>Biomass to aromatics</v>
      </c>
      <c r="G70" s="263">
        <f>_xlfn.IFNA(VLOOKUP($A70,'PASTE Tech_Use'!$A:$B,2,FALSE),0)</f>
        <v>0</v>
      </c>
      <c r="H70" s="263">
        <f>_xlfn.IFNA(VLOOKUP($A70,'PASTE Tech_Use'!$C:$BB,2,FALSE),0)</f>
        <v>0</v>
      </c>
      <c r="I70" s="263">
        <f>_xlfn.IFNA(VLOOKUP($A70,'PASTE Tech_Use'!$E:$BB,2,FALSE),0)</f>
        <v>0</v>
      </c>
      <c r="J70" s="263">
        <f>_xlfn.IFNA(VLOOKUP($A70,'PASTE Tech_Use'!$G:$BB,2,FALSE),0)</f>
        <v>0</v>
      </c>
      <c r="K70" s="263">
        <f>_xlfn.IFNA(VLOOKUP($A70,'PASTE Tech_Use'!I:$BB,2,FALSE),0)</f>
        <v>0</v>
      </c>
      <c r="L70" s="263">
        <f>_xlfn.IFNA(VLOOKUP($A70,'PASTE Tech_Use'!K:$BB,2,FALSE),0)</f>
        <v>0</v>
      </c>
      <c r="M70" s="263">
        <f>_xlfn.IFNA(VLOOKUP($A70,'PASTE Tech_Use'!M:$BB,2,FALSE),0)</f>
        <v>0</v>
      </c>
      <c r="N70" s="263">
        <f>_xlfn.IFNA(VLOOKUP($A70,'PASTE Tech_Use'!O:$BB,2,FALSE),0)</f>
        <v>0</v>
      </c>
      <c r="O70" s="263">
        <f>_xlfn.IFNA(VLOOKUP($A70,'PASTE Tech_Use'!Q:$BB,2,FALSE),0)</f>
        <v>0</v>
      </c>
      <c r="P70" s="263">
        <f>_xlfn.IFNA(VLOOKUP($A70,'PASTE Tech_Use'!S:$BB,2,FALSE),0)</f>
        <v>0</v>
      </c>
      <c r="Q70" s="263">
        <f>_xlfn.IFNA(VLOOKUP($A70,'PASTE Tech_Use'!U:$BB,2,FALSE),0)</f>
        <v>0</v>
      </c>
      <c r="R70" s="263">
        <f>_xlfn.IFNA(VLOOKUP($A70,'PASTE Tech_Use'!W:$BB,2,FALSE),0)</f>
        <v>0</v>
      </c>
      <c r="S70" s="263">
        <f>_xlfn.IFNA(VLOOKUP($A70,'PASTE Tech_Use'!Y:$BB,2,FALSE),0)</f>
        <v>0</v>
      </c>
    </row>
    <row r="71" spans="1:19" x14ac:dyDescent="0.3">
      <c r="A71" s="40" t="s">
        <v>97</v>
      </c>
      <c r="B71" t="str">
        <f>_xlfn.IFNA(VLOOKUP($A71,'PASTE Technology Sheet'!A:H,3,FALSE),"")</f>
        <v>Primary</v>
      </c>
      <c r="C71" t="str">
        <f>VLOOKUP($A71,'PASTE Technology Sheet'!A:H,4,FALSE)</f>
        <v>Material</v>
      </c>
      <c r="D71" t="str">
        <f>_xlfn.IFNA(VLOOKUP($A71,'PASTE Technology Sheet'!$A:$H,5,FALSE),"")</f>
        <v>Chemicals</v>
      </c>
      <c r="E71" t="str">
        <f>VLOOKUP($A71,'PASTE Technology Sheet'!$A:$H,6,FALSE)</f>
        <v>BTX aromatics production - Chemical Industry</v>
      </c>
      <c r="F71" t="str">
        <f>VLOOKUP($A71,'PASTE Technology Sheet'!$A:$H,7,FALSE)</f>
        <v>Imported aromatics</v>
      </c>
      <c r="G71" s="263">
        <f>_xlfn.IFNA(VLOOKUP($A71,'PASTE Tech_Use'!$A:$B,2,FALSE),0)</f>
        <v>2.5655809629999999</v>
      </c>
      <c r="H71" s="263">
        <f>_xlfn.IFNA(VLOOKUP($A71,'PASTE Tech_Use'!$C:$BB,2,FALSE),0)</f>
        <v>2.5655809629999999</v>
      </c>
      <c r="I71" s="263">
        <f>_xlfn.IFNA(VLOOKUP($A71,'PASTE Tech_Use'!$E:$BB,2,FALSE),0)</f>
        <v>2.5655809629999999</v>
      </c>
      <c r="J71" s="263">
        <f>_xlfn.IFNA(VLOOKUP($A71,'PASTE Tech_Use'!$G:$BB,2,FALSE),0)</f>
        <v>2.5655809629999999</v>
      </c>
      <c r="K71" s="263">
        <f>_xlfn.IFNA(VLOOKUP($A71,'PASTE Tech_Use'!I:$BB,2,FALSE),0)</f>
        <v>2.5655809629999999</v>
      </c>
      <c r="L71" s="263">
        <f>_xlfn.IFNA(VLOOKUP($A71,'PASTE Tech_Use'!K:$BB,2,FALSE),0)</f>
        <v>2.5655809629999999</v>
      </c>
      <c r="M71" s="263">
        <f>_xlfn.IFNA(VLOOKUP($A71,'PASTE Tech_Use'!M:$BB,2,FALSE),0)</f>
        <v>2.5655809619999999</v>
      </c>
      <c r="N71" s="263">
        <f>_xlfn.IFNA(VLOOKUP($A71,'PASTE Tech_Use'!O:$BB,2,FALSE),0)</f>
        <v>2.5655809629999999</v>
      </c>
      <c r="O71" s="263">
        <f>_xlfn.IFNA(VLOOKUP($A71,'PASTE Tech_Use'!Q:$BB,2,FALSE),0)</f>
        <v>2.5655809629999999</v>
      </c>
      <c r="P71" s="263">
        <f>_xlfn.IFNA(VLOOKUP($A71,'PASTE Tech_Use'!S:$BB,2,FALSE),0)</f>
        <v>2.494772599</v>
      </c>
      <c r="Q71" s="263">
        <f>_xlfn.IFNA(VLOOKUP($A71,'PASTE Tech_Use'!U:$BB,2,FALSE),0)</f>
        <v>2.5655809619999999</v>
      </c>
      <c r="R71" s="263">
        <f>_xlfn.IFNA(VLOOKUP($A71,'PASTE Tech_Use'!W:$BB,2,FALSE),0)</f>
        <v>2.5631978709999999</v>
      </c>
      <c r="S71" s="263">
        <f>_xlfn.IFNA(VLOOKUP($A71,'PASTE Tech_Use'!Y:$BB,2,FALSE),0)</f>
        <v>2.5655809629999999</v>
      </c>
    </row>
    <row r="72" spans="1:19" x14ac:dyDescent="0.3">
      <c r="A72" s="69" t="s">
        <v>98</v>
      </c>
      <c r="B72" t="str">
        <f>_xlfn.IFNA(VLOOKUP($A72,'PASTE Technology Sheet'!A:H,3,FALSE),"")</f>
        <v>Final</v>
      </c>
      <c r="C72" t="str">
        <f>VLOOKUP($A72,'PASTE Technology Sheet'!A:H,4,FALSE)</f>
        <v>Industry</v>
      </c>
      <c r="D72" t="str">
        <f>_xlfn.IFNA(VLOOKUP($A72,'PASTE Technology Sheet'!$A:$H,5,FALSE),"")</f>
        <v>Chemicals</v>
      </c>
      <c r="E72" t="str">
        <f>VLOOKUP($A72,'PASTE Technology Sheet'!$A:$H,6,FALSE)</f>
        <v>Chlorine production - Chemical Industry</v>
      </c>
      <c r="F72" t="str">
        <f>VLOOKUP($A72,'PASTE Technology Sheet'!$A:$H,7,FALSE)</f>
        <v>Chlor - alkali electrolysis - Chlorine production</v>
      </c>
      <c r="G72" s="263">
        <f>_xlfn.IFNA(VLOOKUP($A72,'PASTE Tech_Use'!$A:$B,2,FALSE),0)</f>
        <v>1.4101543510000001</v>
      </c>
      <c r="H72" s="263">
        <f>_xlfn.IFNA(VLOOKUP($A72,'PASTE Tech_Use'!$C:$BB,2,FALSE),0)</f>
        <v>1.4101510669999999</v>
      </c>
      <c r="I72" s="263">
        <f>_xlfn.IFNA(VLOOKUP($A72,'PASTE Tech_Use'!$E:$BB,2,FALSE),0)</f>
        <v>1.4101576360000001</v>
      </c>
      <c r="J72" s="263">
        <f>_xlfn.IFNA(VLOOKUP($A72,'PASTE Tech_Use'!$G:$BB,2,FALSE),0)</f>
        <v>1.4101543510000001</v>
      </c>
      <c r="K72" s="263">
        <f>_xlfn.IFNA(VLOOKUP($A72,'PASTE Tech_Use'!I:$BB,2,FALSE),0)</f>
        <v>1.4101543510000001</v>
      </c>
      <c r="L72" s="263">
        <f>_xlfn.IFNA(VLOOKUP($A72,'PASTE Tech_Use'!K:$BB,2,FALSE),0)</f>
        <v>1.4101806269999999</v>
      </c>
      <c r="M72" s="263">
        <f>_xlfn.IFNA(VLOOKUP($A72,'PASTE Tech_Use'!M:$BB,2,FALSE),0)</f>
        <v>1.410144496</v>
      </c>
      <c r="N72" s="263">
        <f>_xlfn.IFNA(VLOOKUP($A72,'PASTE Tech_Use'!O:$BB,2,FALSE),0)</f>
        <v>1.410131359</v>
      </c>
      <c r="O72" s="263">
        <f>_xlfn.IFNA(VLOOKUP($A72,'PASTE Tech_Use'!Q:$BB,2,FALSE),0)</f>
        <v>1.410170774</v>
      </c>
      <c r="P72" s="263">
        <f>_xlfn.IFNA(VLOOKUP($A72,'PASTE Tech_Use'!S:$BB,2,FALSE),0)</f>
        <v>1.4101510660000001</v>
      </c>
      <c r="Q72" s="263">
        <f>_xlfn.IFNA(VLOOKUP($A72,'PASTE Tech_Use'!U:$BB,2,FALSE),0)</f>
        <v>1.41016092</v>
      </c>
      <c r="R72" s="263">
        <f>_xlfn.IFNA(VLOOKUP($A72,'PASTE Tech_Use'!W:$BB,2,FALSE),0)</f>
        <v>1.410187211</v>
      </c>
      <c r="S72" s="263">
        <f>_xlfn.IFNA(VLOOKUP($A72,'PASTE Tech_Use'!Y:$BB,2,FALSE),0)</f>
        <v>1.4100853820000001</v>
      </c>
    </row>
    <row r="73" spans="1:19" x14ac:dyDescent="0.3">
      <c r="A73" s="69" t="s">
        <v>99</v>
      </c>
      <c r="B73" t="str">
        <f>_xlfn.IFNA(VLOOKUP($A73,'PASTE Technology Sheet'!A:H,3,FALSE),"")</f>
        <v>Final</v>
      </c>
      <c r="C73" t="str">
        <f>VLOOKUP($A73,'PASTE Technology Sheet'!A:H,4,FALSE)</f>
        <v>Industry</v>
      </c>
      <c r="D73" t="str">
        <f>_xlfn.IFNA(VLOOKUP($A73,'PASTE Technology Sheet'!$A:$H,5,FALSE),"")</f>
        <v>Chemicals</v>
      </c>
      <c r="E73" t="str">
        <f>VLOOKUP($A73,'PASTE Technology Sheet'!$A:$H,6,FALSE)</f>
        <v>Other ETS chemicals - Chemical Industry</v>
      </c>
      <c r="F73" t="str">
        <f>VLOOKUP($A73,'PASTE Technology Sheet'!$A:$H,7,FALSE)</f>
        <v>Reference remaining chemicals - Other ETS chemicals</v>
      </c>
      <c r="G73" s="263">
        <f>_xlfn.IFNA(VLOOKUP($A73,'PASTE Tech_Use'!$A:$B,2,FALSE),0)</f>
        <v>1</v>
      </c>
      <c r="H73" s="263">
        <f>_xlfn.IFNA(VLOOKUP($A73,'PASTE Tech_Use'!$C:$BB,2,FALSE),0)</f>
        <v>1</v>
      </c>
      <c r="I73" s="263">
        <f>_xlfn.IFNA(VLOOKUP($A73,'PASTE Tech_Use'!$E:$BB,2,FALSE),0)</f>
        <v>1</v>
      </c>
      <c r="J73" s="263">
        <f>_xlfn.IFNA(VLOOKUP($A73,'PASTE Tech_Use'!$G:$BB,2,FALSE),0)</f>
        <v>1</v>
      </c>
      <c r="K73" s="263">
        <f>_xlfn.IFNA(VLOOKUP($A73,'PASTE Tech_Use'!I:$BB,2,FALSE),0)</f>
        <v>1</v>
      </c>
      <c r="L73" s="263">
        <f>_xlfn.IFNA(VLOOKUP($A73,'PASTE Tech_Use'!K:$BB,2,FALSE),0)</f>
        <v>1</v>
      </c>
      <c r="M73" s="263">
        <f>_xlfn.IFNA(VLOOKUP($A73,'PASTE Tech_Use'!M:$BB,2,FALSE),0)</f>
        <v>1</v>
      </c>
      <c r="N73" s="263">
        <f>_xlfn.IFNA(VLOOKUP($A73,'PASTE Tech_Use'!O:$BB,2,FALSE),0)</f>
        <v>1</v>
      </c>
      <c r="O73" s="263">
        <f>_xlfn.IFNA(VLOOKUP($A73,'PASTE Tech_Use'!Q:$BB,2,FALSE),0)</f>
        <v>1</v>
      </c>
      <c r="P73" s="263">
        <f>_xlfn.IFNA(VLOOKUP($A73,'PASTE Tech_Use'!S:$BB,2,FALSE),0)</f>
        <v>1</v>
      </c>
      <c r="Q73" s="263">
        <f>_xlfn.IFNA(VLOOKUP($A73,'PASTE Tech_Use'!U:$BB,2,FALSE),0)</f>
        <v>1</v>
      </c>
      <c r="R73" s="263">
        <f>_xlfn.IFNA(VLOOKUP($A73,'PASTE Tech_Use'!W:$BB,2,FALSE),0)</f>
        <v>0.99999999989999999</v>
      </c>
      <c r="S73" s="263">
        <f>_xlfn.IFNA(VLOOKUP($A73,'PASTE Tech_Use'!Y:$BB,2,FALSE),0)</f>
        <v>1</v>
      </c>
    </row>
    <row r="74" spans="1:19" x14ac:dyDescent="0.3">
      <c r="A74" s="40" t="s">
        <v>100</v>
      </c>
      <c r="B74" t="str">
        <f>_xlfn.IFNA(VLOOKUP($A74,'PASTE Technology Sheet'!A:H,3,FALSE),"")</f>
        <v>Final</v>
      </c>
      <c r="C74" t="str">
        <f>VLOOKUP($A74,'PASTE Technology Sheet'!A:H,4,FALSE)</f>
        <v>Industry</v>
      </c>
      <c r="D74" t="str">
        <f>_xlfn.IFNA(VLOOKUP($A74,'PASTE Technology Sheet'!$A:$H,5,FALSE),"")</f>
        <v>Chemicals</v>
      </c>
      <c r="E74" t="str">
        <f>VLOOKUP($A74,'PASTE Technology Sheet'!$A:$H,6,FALSE)</f>
        <v>Other ETS chemicals - Chemical Industry</v>
      </c>
      <c r="F74" t="str">
        <f>VLOOKUP($A74,'PASTE Technology Sheet'!$A:$H,7,FALSE)</f>
        <v>Improved remaining chemicals (bio feedstock) - Other ETS chemicals</v>
      </c>
      <c r="G74" s="263">
        <f>_xlfn.IFNA(VLOOKUP($A74,'PASTE Tech_Use'!$A:$B,2,FALSE),0)</f>
        <v>0</v>
      </c>
      <c r="H74" s="263">
        <f>_xlfn.IFNA(VLOOKUP($A74,'PASTE Tech_Use'!$C:$BB,2,FALSE),0)</f>
        <v>0</v>
      </c>
      <c r="I74" s="263">
        <f>_xlfn.IFNA(VLOOKUP($A74,'PASTE Tech_Use'!$E:$BB,2,FALSE),0)</f>
        <v>0</v>
      </c>
      <c r="J74" s="263">
        <f>_xlfn.IFNA(VLOOKUP($A74,'PASTE Tech_Use'!$G:$BB,2,FALSE),0)</f>
        <v>0</v>
      </c>
      <c r="K74" s="263">
        <f>_xlfn.IFNA(VLOOKUP($A74,'PASTE Tech_Use'!I:$BB,2,FALSE),0)</f>
        <v>0</v>
      </c>
      <c r="L74" s="263">
        <f>_xlfn.IFNA(VLOOKUP($A74,'PASTE Tech_Use'!K:$BB,2,FALSE),0)</f>
        <v>0</v>
      </c>
      <c r="M74" s="263">
        <f>_xlfn.IFNA(VLOOKUP($A74,'PASTE Tech_Use'!M:$BB,2,FALSE),0)</f>
        <v>0</v>
      </c>
      <c r="N74" s="263">
        <f>_xlfn.IFNA(VLOOKUP($A74,'PASTE Tech_Use'!O:$BB,2,FALSE),0)</f>
        <v>0</v>
      </c>
      <c r="O74" s="263">
        <f>_xlfn.IFNA(VLOOKUP($A74,'PASTE Tech_Use'!Q:$BB,2,FALSE),0)</f>
        <v>0</v>
      </c>
      <c r="P74" s="263">
        <f>_xlfn.IFNA(VLOOKUP($A74,'PASTE Tech_Use'!S:$BB,2,FALSE),0)</f>
        <v>0</v>
      </c>
      <c r="Q74" s="263">
        <f>_xlfn.IFNA(VLOOKUP($A74,'PASTE Tech_Use'!U:$BB,2,FALSE),0)</f>
        <v>0</v>
      </c>
      <c r="R74" s="263">
        <f>_xlfn.IFNA(VLOOKUP($A74,'PASTE Tech_Use'!W:$BB,2,FALSE),0)</f>
        <v>0</v>
      </c>
      <c r="S74" s="263">
        <f>_xlfn.IFNA(VLOOKUP($A74,'PASTE Tech_Use'!Y:$BB,2,FALSE),0)</f>
        <v>0</v>
      </c>
    </row>
    <row r="75" spans="1:19" x14ac:dyDescent="0.3">
      <c r="A75" s="69" t="s">
        <v>101</v>
      </c>
      <c r="B75" t="str">
        <f>_xlfn.IFNA(VLOOKUP($A75,'PASTE Technology Sheet'!A:H,3,FALSE),"")</f>
        <v>Final</v>
      </c>
      <c r="C75" t="str">
        <f>VLOOKUP($A75,'PASTE Technology Sheet'!A:H,4,FALSE)</f>
        <v>Industry</v>
      </c>
      <c r="D75" t="str">
        <f>_xlfn.IFNA(VLOOKUP($A75,'PASTE Technology Sheet'!$A:$H,5,FALSE),"")</f>
        <v>Chemicals</v>
      </c>
      <c r="E75" t="str">
        <f>VLOOKUP($A75,'PASTE Technology Sheet'!$A:$H,6,FALSE)</f>
        <v>Other ETS chemicals - Chemical Industry</v>
      </c>
      <c r="F75" t="str">
        <f>VLOOKUP($A75,'PASTE Technology Sheet'!$A:$H,7,FALSE)</f>
        <v>Improved remaining chemicals (syn feedstock) - Other ETS chemicals</v>
      </c>
      <c r="G75" s="263">
        <f>_xlfn.IFNA(VLOOKUP($A75,'PASTE Tech_Use'!$A:$B,2,FALSE),0)</f>
        <v>0</v>
      </c>
      <c r="H75" s="263">
        <f>_xlfn.IFNA(VLOOKUP($A75,'PASTE Tech_Use'!$C:$BB,2,FALSE),0)</f>
        <v>0</v>
      </c>
      <c r="I75" s="263">
        <f>_xlfn.IFNA(VLOOKUP($A75,'PASTE Tech_Use'!$E:$BB,2,FALSE),0)</f>
        <v>0</v>
      </c>
      <c r="J75" s="263">
        <f>_xlfn.IFNA(VLOOKUP($A75,'PASTE Tech_Use'!$G:$BB,2,FALSE),0)</f>
        <v>0</v>
      </c>
      <c r="K75" s="263">
        <f>_xlfn.IFNA(VLOOKUP($A75,'PASTE Tech_Use'!I:$BB,2,FALSE),0)</f>
        <v>0</v>
      </c>
      <c r="L75" s="263">
        <f>_xlfn.IFNA(VLOOKUP($A75,'PASTE Tech_Use'!K:$BB,2,FALSE),0)</f>
        <v>0</v>
      </c>
      <c r="M75" s="263">
        <f>_xlfn.IFNA(VLOOKUP($A75,'PASTE Tech_Use'!M:$BB,2,FALSE),0)</f>
        <v>0</v>
      </c>
      <c r="N75" s="263">
        <f>_xlfn.IFNA(VLOOKUP($A75,'PASTE Tech_Use'!O:$BB,2,FALSE),0)</f>
        <v>0</v>
      </c>
      <c r="O75" s="263">
        <f>_xlfn.IFNA(VLOOKUP($A75,'PASTE Tech_Use'!Q:$BB,2,FALSE),0)</f>
        <v>0</v>
      </c>
      <c r="P75" s="263">
        <f>_xlfn.IFNA(VLOOKUP($A75,'PASTE Tech_Use'!S:$BB,2,FALSE),0)</f>
        <v>0</v>
      </c>
      <c r="Q75" s="263">
        <f>_xlfn.IFNA(VLOOKUP($A75,'PASTE Tech_Use'!U:$BB,2,FALSE),0)</f>
        <v>0</v>
      </c>
      <c r="R75" s="263">
        <f>_xlfn.IFNA(VLOOKUP($A75,'PASTE Tech_Use'!W:$BB,2,FALSE),0)</f>
        <v>0</v>
      </c>
      <c r="S75" s="263">
        <f>_xlfn.IFNA(VLOOKUP($A75,'PASTE Tech_Use'!Y:$BB,2,FALSE),0)</f>
        <v>0</v>
      </c>
    </row>
    <row r="76" spans="1:19" x14ac:dyDescent="0.3">
      <c r="A76" s="40" t="s">
        <v>102</v>
      </c>
      <c r="B76" t="str">
        <f>_xlfn.IFNA(VLOOKUP($A76,'PASTE Technology Sheet'!A:H,3,FALSE),"")</f>
        <v>Final</v>
      </c>
      <c r="C76" t="str">
        <f>VLOOKUP($A76,'PASTE Technology Sheet'!A:H,4,FALSE)</f>
        <v>Industry</v>
      </c>
      <c r="D76" t="str">
        <f>_xlfn.IFNA(VLOOKUP($A76,'PASTE Technology Sheet'!$A:$H,5,FALSE),"")</f>
        <v>Other Industry ETS</v>
      </c>
      <c r="E76" t="str">
        <f>VLOOKUP($A76,'PASTE Technology Sheet'!$A:$H,6,FALSE)</f>
        <v>Glass production - ETS Industry</v>
      </c>
      <c r="F76" t="str">
        <f>VLOOKUP($A76,'PASTE Technology Sheet'!$A:$H,7,FALSE)</f>
        <v>Conventional furnaces + post-melting  - Glass production</v>
      </c>
      <c r="G76" s="263">
        <f>_xlfn.IFNA(VLOOKUP($A76,'PASTE Tech_Use'!$A:$B,2,FALSE),0)</f>
        <v>1.9999999500000001E-2</v>
      </c>
      <c r="H76" s="263">
        <f>_xlfn.IFNA(VLOOKUP($A76,'PASTE Tech_Use'!$C:$BB,2,FALSE),0)</f>
        <v>1.999999651E-2</v>
      </c>
      <c r="I76" s="263">
        <f>_xlfn.IFNA(VLOOKUP($A76,'PASTE Tech_Use'!$E:$BB,2,FALSE),0)</f>
        <v>1.9999997169999999E-2</v>
      </c>
      <c r="J76" s="263">
        <f>_xlfn.IFNA(VLOOKUP($A76,'PASTE Tech_Use'!$G:$BB,2,FALSE),0)</f>
        <v>1.9999999479999999E-2</v>
      </c>
      <c r="K76" s="263">
        <f>_xlfn.IFNA(VLOOKUP($A76,'PASTE Tech_Use'!I:$BB,2,FALSE),0)</f>
        <v>1.9999999479999999E-2</v>
      </c>
      <c r="L76" s="263">
        <f>_xlfn.IFNA(VLOOKUP($A76,'PASTE Tech_Use'!K:$BB,2,FALSE),0)</f>
        <v>1.999999945E-2</v>
      </c>
      <c r="M76" s="263">
        <f>_xlfn.IFNA(VLOOKUP($A76,'PASTE Tech_Use'!M:$BB,2,FALSE),0)</f>
        <v>0</v>
      </c>
      <c r="N76" s="263">
        <f>_xlfn.IFNA(VLOOKUP($A76,'PASTE Tech_Use'!O:$BB,2,FALSE),0)</f>
        <v>1.9999997790000001E-2</v>
      </c>
      <c r="O76" s="263">
        <f>_xlfn.IFNA(VLOOKUP($A76,'PASTE Tech_Use'!Q:$BB,2,FALSE),0)</f>
        <v>1.9999997280000001E-2</v>
      </c>
      <c r="P76" s="263">
        <f>_xlfn.IFNA(VLOOKUP($A76,'PASTE Tech_Use'!S:$BB,2,FALSE),0)</f>
        <v>0</v>
      </c>
      <c r="Q76" s="263">
        <f>_xlfn.IFNA(VLOOKUP($A76,'PASTE Tech_Use'!U:$BB,2,FALSE),0)</f>
        <v>1.9999999219999998E-2</v>
      </c>
      <c r="R76" s="263">
        <f>_xlfn.IFNA(VLOOKUP($A76,'PASTE Tech_Use'!W:$BB,2,FALSE),0)</f>
        <v>0</v>
      </c>
      <c r="S76" s="263">
        <f>_xlfn.IFNA(VLOOKUP($A76,'PASTE Tech_Use'!Y:$BB,2,FALSE),0)</f>
        <v>1.999999995E-2</v>
      </c>
    </row>
    <row r="77" spans="1:19" x14ac:dyDescent="0.3">
      <c r="A77" s="69" t="s">
        <v>103</v>
      </c>
      <c r="B77" t="str">
        <f>_xlfn.IFNA(VLOOKUP($A77,'PASTE Technology Sheet'!A:H,3,FALSE),"")</f>
        <v>Final</v>
      </c>
      <c r="C77" t="str">
        <f>VLOOKUP($A77,'PASTE Technology Sheet'!A:H,4,FALSE)</f>
        <v>Industry</v>
      </c>
      <c r="D77" t="str">
        <f>_xlfn.IFNA(VLOOKUP($A77,'PASTE Technology Sheet'!$A:$H,5,FALSE),"")</f>
        <v>Other Industry ETS</v>
      </c>
      <c r="E77" t="str">
        <f>VLOOKUP($A77,'PASTE Technology Sheet'!$A:$H,6,FALSE)</f>
        <v>Glass production - ETS Industry</v>
      </c>
      <c r="F77" t="str">
        <f>VLOOKUP($A77,'PASTE Technology Sheet'!$A:$H,7,FALSE)</f>
        <v>Efficient furnaces + post-melting  - Glass production</v>
      </c>
      <c r="G77" s="263">
        <f>_xlfn.IFNA(VLOOKUP($A77,'PASTE Tech_Use'!$A:$B,2,FALSE),0)</f>
        <v>1.05</v>
      </c>
      <c r="H77" s="263">
        <f>_xlfn.IFNA(VLOOKUP($A77,'PASTE Tech_Use'!$C:$BB,2,FALSE),0)</f>
        <v>1.0500000030000001</v>
      </c>
      <c r="I77" s="263">
        <f>_xlfn.IFNA(VLOOKUP($A77,'PASTE Tech_Use'!$E:$BB,2,FALSE),0)</f>
        <v>1.0500000030000001</v>
      </c>
      <c r="J77" s="263">
        <f>_xlfn.IFNA(VLOOKUP($A77,'PASTE Tech_Use'!$G:$BB,2,FALSE),0)</f>
        <v>1.0500000009999999</v>
      </c>
      <c r="K77" s="263">
        <f>_xlfn.IFNA(VLOOKUP($A77,'PASTE Tech_Use'!I:$BB,2,FALSE),0)</f>
        <v>1.0500000009999999</v>
      </c>
      <c r="L77" s="263">
        <f>_xlfn.IFNA(VLOOKUP($A77,'PASTE Tech_Use'!K:$BB,2,FALSE),0)</f>
        <v>1.0500000009999999</v>
      </c>
      <c r="M77" s="263">
        <f>_xlfn.IFNA(VLOOKUP($A77,'PASTE Tech_Use'!M:$BB,2,FALSE),0)</f>
        <v>1.069999988</v>
      </c>
      <c r="N77" s="263">
        <f>_xlfn.IFNA(VLOOKUP($A77,'PASTE Tech_Use'!O:$BB,2,FALSE),0)</f>
        <v>1.050000002</v>
      </c>
      <c r="O77" s="263">
        <f>_xlfn.IFNA(VLOOKUP($A77,'PASTE Tech_Use'!Q:$BB,2,FALSE),0)</f>
        <v>1.0500000030000001</v>
      </c>
      <c r="P77" s="263">
        <f>_xlfn.IFNA(VLOOKUP($A77,'PASTE Tech_Use'!S:$BB,2,FALSE),0)</f>
        <v>1.069999999</v>
      </c>
      <c r="Q77" s="263">
        <f>_xlfn.IFNA(VLOOKUP($A77,'PASTE Tech_Use'!U:$BB,2,FALSE),0)</f>
        <v>1.0500000009999999</v>
      </c>
      <c r="R77" s="263">
        <f>_xlfn.IFNA(VLOOKUP($A77,'PASTE Tech_Use'!W:$BB,2,FALSE),0)</f>
        <v>1.0699999979999999</v>
      </c>
      <c r="S77" s="263">
        <f>_xlfn.IFNA(VLOOKUP($A77,'PASTE Tech_Use'!Y:$BB,2,FALSE),0)</f>
        <v>1.05</v>
      </c>
    </row>
    <row r="78" spans="1:19" x14ac:dyDescent="0.3">
      <c r="A78" s="40" t="s">
        <v>104</v>
      </c>
      <c r="B78" t="str">
        <f>_xlfn.IFNA(VLOOKUP($A78,'PASTE Technology Sheet'!A:H,3,FALSE),"")</f>
        <v>Final</v>
      </c>
      <c r="C78" t="str">
        <f>VLOOKUP($A78,'PASTE Technology Sheet'!A:H,4,FALSE)</f>
        <v>Industry</v>
      </c>
      <c r="D78" t="str">
        <f>_xlfn.IFNA(VLOOKUP($A78,'PASTE Technology Sheet'!$A:$H,5,FALSE),"")</f>
        <v>Other Industry ETS</v>
      </c>
      <c r="E78" t="str">
        <f>VLOOKUP($A78,'PASTE Technology Sheet'!$A:$H,6,FALSE)</f>
        <v>Glass production - ETS Industry</v>
      </c>
      <c r="F78" t="str">
        <f>VLOOKUP($A78,'PASTE Technology Sheet'!$A:$H,7,FALSE)</f>
        <v>Electric cold-top furnaces + post-melting  - Glass production</v>
      </c>
      <c r="G78" s="263">
        <f>_xlfn.IFNA(VLOOKUP($A78,'PASTE Tech_Use'!$A:$B,2,FALSE),0)</f>
        <v>0</v>
      </c>
      <c r="H78" s="263">
        <f>_xlfn.IFNA(VLOOKUP($A78,'PASTE Tech_Use'!$C:$BB,2,FALSE),0)</f>
        <v>0</v>
      </c>
      <c r="I78" s="263">
        <f>_xlfn.IFNA(VLOOKUP($A78,'PASTE Tech_Use'!$E:$BB,2,FALSE),0)</f>
        <v>0</v>
      </c>
      <c r="J78" s="263">
        <f>_xlfn.IFNA(VLOOKUP($A78,'PASTE Tech_Use'!$G:$BB,2,FALSE),0)</f>
        <v>0</v>
      </c>
      <c r="K78" s="263">
        <f>_xlfn.IFNA(VLOOKUP($A78,'PASTE Tech_Use'!I:$BB,2,FALSE),0)</f>
        <v>0</v>
      </c>
      <c r="L78" s="263">
        <f>_xlfn.IFNA(VLOOKUP($A78,'PASTE Tech_Use'!K:$BB,2,FALSE),0)</f>
        <v>0</v>
      </c>
      <c r="M78" s="263">
        <f>_xlfn.IFNA(VLOOKUP($A78,'PASTE Tech_Use'!M:$BB,2,FALSE),0)</f>
        <v>0</v>
      </c>
      <c r="N78" s="263">
        <f>_xlfn.IFNA(VLOOKUP($A78,'PASTE Tech_Use'!O:$BB,2,FALSE),0)</f>
        <v>0</v>
      </c>
      <c r="O78" s="263">
        <f>_xlfn.IFNA(VLOOKUP($A78,'PASTE Tech_Use'!Q:$BB,2,FALSE),0)</f>
        <v>0</v>
      </c>
      <c r="P78" s="263">
        <f>_xlfn.IFNA(VLOOKUP($A78,'PASTE Tech_Use'!S:$BB,2,FALSE),0)</f>
        <v>0</v>
      </c>
      <c r="Q78" s="263">
        <f>_xlfn.IFNA(VLOOKUP($A78,'PASTE Tech_Use'!U:$BB,2,FALSE),0)</f>
        <v>0</v>
      </c>
      <c r="R78" s="263">
        <f>_xlfn.IFNA(VLOOKUP($A78,'PASTE Tech_Use'!W:$BB,2,FALSE),0)</f>
        <v>0</v>
      </c>
      <c r="S78" s="263">
        <f>_xlfn.IFNA(VLOOKUP($A78,'PASTE Tech_Use'!Y:$BB,2,FALSE),0)</f>
        <v>0</v>
      </c>
    </row>
    <row r="79" spans="1:19" x14ac:dyDescent="0.3">
      <c r="A79" s="69" t="s">
        <v>105</v>
      </c>
      <c r="B79" t="str">
        <f>_xlfn.IFNA(VLOOKUP($A79,'PASTE Technology Sheet'!A:H,3,FALSE),"")</f>
        <v>Final</v>
      </c>
      <c r="C79" t="str">
        <f>VLOOKUP($A79,'PASTE Technology Sheet'!A:H,4,FALSE)</f>
        <v>Industry</v>
      </c>
      <c r="D79" t="str">
        <f>_xlfn.IFNA(VLOOKUP($A79,'PASTE Technology Sheet'!$A:$H,5,FALSE),"")</f>
        <v>Other Industry ETS</v>
      </c>
      <c r="E79" t="str">
        <f>VLOOKUP($A79,'PASTE Technology Sheet'!$A:$H,6,FALSE)</f>
        <v>Ceramics production -ETS Industry</v>
      </c>
      <c r="F79" t="str">
        <f>VLOOKUP($A79,'PASTE Technology Sheet'!$A:$H,7,FALSE)</f>
        <v>Conventional kilns + preparation, drying, treatment  - Ceramics production</v>
      </c>
      <c r="G79" s="263">
        <f>_xlfn.IFNA(VLOOKUP($A79,'PASTE Tech_Use'!$A:$B,2,FALSE),0)</f>
        <v>3.06</v>
      </c>
      <c r="H79" s="263">
        <f>_xlfn.IFNA(VLOOKUP($A79,'PASTE Tech_Use'!$C:$BB,2,FALSE),0)</f>
        <v>3.06</v>
      </c>
      <c r="I79" s="263">
        <f>_xlfn.IFNA(VLOOKUP($A79,'PASTE Tech_Use'!$E:$BB,2,FALSE),0)</f>
        <v>3.06</v>
      </c>
      <c r="J79" s="263">
        <f>_xlfn.IFNA(VLOOKUP($A79,'PASTE Tech_Use'!$G:$BB,2,FALSE),0)</f>
        <v>3.06</v>
      </c>
      <c r="K79" s="263">
        <f>_xlfn.IFNA(VLOOKUP($A79,'PASTE Tech_Use'!I:$BB,2,FALSE),0)</f>
        <v>3.06</v>
      </c>
      <c r="L79" s="263">
        <f>_xlfn.IFNA(VLOOKUP($A79,'PASTE Tech_Use'!K:$BB,2,FALSE),0)</f>
        <v>3.06</v>
      </c>
      <c r="M79" s="263">
        <f>_xlfn.IFNA(VLOOKUP($A79,'PASTE Tech_Use'!M:$BB,2,FALSE),0)</f>
        <v>3.06</v>
      </c>
      <c r="N79" s="263">
        <f>_xlfn.IFNA(VLOOKUP($A79,'PASTE Tech_Use'!O:$BB,2,FALSE),0)</f>
        <v>3.059999999</v>
      </c>
      <c r="O79" s="263">
        <f>_xlfn.IFNA(VLOOKUP($A79,'PASTE Tech_Use'!Q:$BB,2,FALSE),0)</f>
        <v>3.06</v>
      </c>
      <c r="P79" s="263">
        <f>_xlfn.IFNA(VLOOKUP($A79,'PASTE Tech_Use'!S:$BB,2,FALSE),0)</f>
        <v>3.06</v>
      </c>
      <c r="Q79" s="263">
        <f>_xlfn.IFNA(VLOOKUP($A79,'PASTE Tech_Use'!U:$BB,2,FALSE),0)</f>
        <v>3.06</v>
      </c>
      <c r="R79" s="263">
        <f>_xlfn.IFNA(VLOOKUP($A79,'PASTE Tech_Use'!W:$BB,2,FALSE),0)</f>
        <v>3.06</v>
      </c>
      <c r="S79" s="263">
        <f>_xlfn.IFNA(VLOOKUP($A79,'PASTE Tech_Use'!Y:$BB,2,FALSE),0)</f>
        <v>3.06</v>
      </c>
    </row>
    <row r="80" spans="1:19" x14ac:dyDescent="0.3">
      <c r="A80" s="40" t="s">
        <v>106</v>
      </c>
      <c r="B80" t="str">
        <f>_xlfn.IFNA(VLOOKUP($A80,'PASTE Technology Sheet'!A:H,3,FALSE),"")</f>
        <v>Final</v>
      </c>
      <c r="C80" t="str">
        <f>VLOOKUP($A80,'PASTE Technology Sheet'!A:H,4,FALSE)</f>
        <v>Industry</v>
      </c>
      <c r="D80" t="str">
        <f>_xlfn.IFNA(VLOOKUP($A80,'PASTE Technology Sheet'!$A:$H,5,FALSE),"")</f>
        <v>Other Industry ETS</v>
      </c>
      <c r="E80" t="str">
        <f>VLOOKUP($A80,'PASTE Technology Sheet'!$A:$H,6,FALSE)</f>
        <v>Ceramics production -ETS Industry</v>
      </c>
      <c r="F80" t="str">
        <f>VLOOKUP($A80,'PASTE Technology Sheet'!$A:$H,7,FALSE)</f>
        <v>Electric kilns + preparation, drying, treatment - Ceramics production</v>
      </c>
      <c r="G80" s="263">
        <f>_xlfn.IFNA(VLOOKUP($A80,'PASTE Tech_Use'!$A:$B,2,FALSE),0)</f>
        <v>0</v>
      </c>
      <c r="H80" s="263">
        <f>_xlfn.IFNA(VLOOKUP($A80,'PASTE Tech_Use'!$C:$BB,2,FALSE),0)</f>
        <v>0</v>
      </c>
      <c r="I80" s="263">
        <f>_xlfn.IFNA(VLOOKUP($A80,'PASTE Tech_Use'!$E:$BB,2,FALSE),0)</f>
        <v>0</v>
      </c>
      <c r="J80" s="263">
        <f>_xlfn.IFNA(VLOOKUP($A80,'PASTE Tech_Use'!$G:$BB,2,FALSE),0)</f>
        <v>0</v>
      </c>
      <c r="K80" s="263">
        <f>_xlfn.IFNA(VLOOKUP($A80,'PASTE Tech_Use'!I:$BB,2,FALSE),0)</f>
        <v>0</v>
      </c>
      <c r="L80" s="263">
        <f>_xlfn.IFNA(VLOOKUP($A80,'PASTE Tech_Use'!K:$BB,2,FALSE),0)</f>
        <v>0</v>
      </c>
      <c r="M80" s="263">
        <f>_xlfn.IFNA(VLOOKUP($A80,'PASTE Tech_Use'!M:$BB,2,FALSE),0)</f>
        <v>0</v>
      </c>
      <c r="N80" s="263">
        <f>_xlfn.IFNA(VLOOKUP($A80,'PASTE Tech_Use'!O:$BB,2,FALSE),0)</f>
        <v>0</v>
      </c>
      <c r="O80" s="263">
        <f>_xlfn.IFNA(VLOOKUP($A80,'PASTE Tech_Use'!Q:$BB,2,FALSE),0)</f>
        <v>0</v>
      </c>
      <c r="P80" s="263">
        <f>_xlfn.IFNA(VLOOKUP($A80,'PASTE Tech_Use'!S:$BB,2,FALSE),0)</f>
        <v>0</v>
      </c>
      <c r="Q80" s="263">
        <f>_xlfn.IFNA(VLOOKUP($A80,'PASTE Tech_Use'!U:$BB,2,FALSE),0)</f>
        <v>0</v>
      </c>
      <c r="R80" s="263">
        <f>_xlfn.IFNA(VLOOKUP($A80,'PASTE Tech_Use'!W:$BB,2,FALSE),0)</f>
        <v>0</v>
      </c>
      <c r="S80" s="263">
        <f>_xlfn.IFNA(VLOOKUP($A80,'PASTE Tech_Use'!Y:$BB,2,FALSE),0)</f>
        <v>0</v>
      </c>
    </row>
    <row r="81" spans="1:19" x14ac:dyDescent="0.3">
      <c r="A81" s="69" t="s">
        <v>107</v>
      </c>
      <c r="B81" t="str">
        <f>_xlfn.IFNA(VLOOKUP($A81,'PASTE Technology Sheet'!A:H,3,FALSE),"")</f>
        <v>Final</v>
      </c>
      <c r="C81" t="str">
        <f>VLOOKUP($A81,'PASTE Technology Sheet'!A:H,4,FALSE)</f>
        <v>Industry</v>
      </c>
      <c r="D81" t="str">
        <f>_xlfn.IFNA(VLOOKUP($A81,'PASTE Technology Sheet'!$A:$H,5,FALSE),"")</f>
        <v>Other Industry ETS</v>
      </c>
      <c r="E81" t="str">
        <f>VLOOKUP($A81,'PASTE Technology Sheet'!$A:$H,6,FALSE)</f>
        <v>Paper production - ETS Industry</v>
      </c>
      <c r="F81" t="str">
        <f>VLOOKUP($A81,'PASTE Technology Sheet'!$A:$H,7,FALSE)</f>
        <v>Conventional paper milling - Paper and board production</v>
      </c>
      <c r="G81" s="263">
        <f>_xlfn.IFNA(VLOOKUP($A81,'PASTE Tech_Use'!$A:$B,2,FALSE),0)</f>
        <v>0</v>
      </c>
      <c r="H81" s="263">
        <f>_xlfn.IFNA(VLOOKUP($A81,'PASTE Tech_Use'!$C:$BB,2,FALSE),0)</f>
        <v>0</v>
      </c>
      <c r="I81" s="263">
        <f>_xlfn.IFNA(VLOOKUP($A81,'PASTE Tech_Use'!$E:$BB,2,FALSE),0)</f>
        <v>0</v>
      </c>
      <c r="J81" s="263">
        <f>_xlfn.IFNA(VLOOKUP($A81,'PASTE Tech_Use'!$G:$BB,2,FALSE),0)</f>
        <v>0</v>
      </c>
      <c r="K81" s="263">
        <f>_xlfn.IFNA(VLOOKUP($A81,'PASTE Tech_Use'!I:$BB,2,FALSE),0)</f>
        <v>0</v>
      </c>
      <c r="L81" s="263">
        <f>_xlfn.IFNA(VLOOKUP($A81,'PASTE Tech_Use'!K:$BB,2,FALSE),0)</f>
        <v>0</v>
      </c>
      <c r="M81" s="263">
        <f>_xlfn.IFNA(VLOOKUP($A81,'PASTE Tech_Use'!M:$BB,2,FALSE),0)</f>
        <v>0</v>
      </c>
      <c r="N81" s="263">
        <f>_xlfn.IFNA(VLOOKUP($A81,'PASTE Tech_Use'!O:$BB,2,FALSE),0)</f>
        <v>0</v>
      </c>
      <c r="O81" s="263">
        <f>_xlfn.IFNA(VLOOKUP($A81,'PASTE Tech_Use'!Q:$BB,2,FALSE),0)</f>
        <v>0</v>
      </c>
      <c r="P81" s="263">
        <f>_xlfn.IFNA(VLOOKUP($A81,'PASTE Tech_Use'!S:$BB,2,FALSE),0)</f>
        <v>0</v>
      </c>
      <c r="Q81" s="263">
        <f>_xlfn.IFNA(VLOOKUP($A81,'PASTE Tech_Use'!U:$BB,2,FALSE),0)</f>
        <v>0</v>
      </c>
      <c r="R81" s="263">
        <f>_xlfn.IFNA(VLOOKUP($A81,'PASTE Tech_Use'!W:$BB,2,FALSE),0)</f>
        <v>0</v>
      </c>
      <c r="S81" s="263">
        <f>_xlfn.IFNA(VLOOKUP($A81,'PASTE Tech_Use'!Y:$BB,2,FALSE),0)</f>
        <v>0</v>
      </c>
    </row>
    <row r="82" spans="1:19" x14ac:dyDescent="0.3">
      <c r="A82" s="40" t="s">
        <v>108</v>
      </c>
      <c r="B82" t="str">
        <f>_xlfn.IFNA(VLOOKUP($A82,'PASTE Technology Sheet'!A:H,3,FALSE),"")</f>
        <v>Final</v>
      </c>
      <c r="C82" t="str">
        <f>VLOOKUP($A82,'PASTE Technology Sheet'!A:H,4,FALSE)</f>
        <v>Industry</v>
      </c>
      <c r="D82" t="str">
        <f>_xlfn.IFNA(VLOOKUP($A82,'PASTE Technology Sheet'!$A:$H,5,FALSE),"")</f>
        <v>Other Industry ETS</v>
      </c>
      <c r="E82" t="str">
        <f>VLOOKUP($A82,'PASTE Technology Sheet'!$A:$H,6,FALSE)</f>
        <v>Paper production - ETS Industry</v>
      </c>
      <c r="F82" t="str">
        <f>VLOOKUP($A82,'PASTE Technology Sheet'!$A:$H,7,FALSE)</f>
        <v>Compressed refining of paper - Paper and board production</v>
      </c>
      <c r="G82" s="263">
        <f>_xlfn.IFNA(VLOOKUP($A82,'PASTE Tech_Use'!$A:$B,2,FALSE),0)</f>
        <v>0</v>
      </c>
      <c r="H82" s="263">
        <f>_xlfn.IFNA(VLOOKUP($A82,'PASTE Tech_Use'!$C:$BB,2,FALSE),0)</f>
        <v>0</v>
      </c>
      <c r="I82" s="263">
        <f>_xlfn.IFNA(VLOOKUP($A82,'PASTE Tech_Use'!$E:$BB,2,FALSE),0)</f>
        <v>0</v>
      </c>
      <c r="J82" s="263">
        <f>_xlfn.IFNA(VLOOKUP($A82,'PASTE Tech_Use'!$G:$BB,2,FALSE),0)</f>
        <v>0</v>
      </c>
      <c r="K82" s="263">
        <f>_xlfn.IFNA(VLOOKUP($A82,'PASTE Tech_Use'!I:$BB,2,FALSE),0)</f>
        <v>0</v>
      </c>
      <c r="L82" s="263">
        <f>_xlfn.IFNA(VLOOKUP($A82,'PASTE Tech_Use'!K:$BB,2,FALSE),0)</f>
        <v>1.378641546E-7</v>
      </c>
      <c r="M82" s="263">
        <f>_xlfn.IFNA(VLOOKUP($A82,'PASTE Tech_Use'!M:$BB,2,FALSE),0)</f>
        <v>0</v>
      </c>
      <c r="N82" s="263">
        <f>_xlfn.IFNA(VLOOKUP($A82,'PASTE Tech_Use'!O:$BB,2,FALSE),0)</f>
        <v>0</v>
      </c>
      <c r="O82" s="263">
        <f>_xlfn.IFNA(VLOOKUP($A82,'PASTE Tech_Use'!Q:$BB,2,FALSE),0)</f>
        <v>0</v>
      </c>
      <c r="P82" s="263">
        <f>_xlfn.IFNA(VLOOKUP($A82,'PASTE Tech_Use'!S:$BB,2,FALSE),0)</f>
        <v>0</v>
      </c>
      <c r="Q82" s="263">
        <f>_xlfn.IFNA(VLOOKUP($A82,'PASTE Tech_Use'!U:$BB,2,FALSE),0)</f>
        <v>0</v>
      </c>
      <c r="R82" s="263">
        <f>_xlfn.IFNA(VLOOKUP($A82,'PASTE Tech_Use'!W:$BB,2,FALSE),0)</f>
        <v>0</v>
      </c>
      <c r="S82" s="263">
        <f>_xlfn.IFNA(VLOOKUP($A82,'PASTE Tech_Use'!Y:$BB,2,FALSE),0)</f>
        <v>0</v>
      </c>
    </row>
    <row r="83" spans="1:19" x14ac:dyDescent="0.3">
      <c r="A83" s="69" t="s">
        <v>109</v>
      </c>
      <c r="B83" t="str">
        <f>_xlfn.IFNA(VLOOKUP($A83,'PASTE Technology Sheet'!A:H,3,FALSE),"")</f>
        <v>Final</v>
      </c>
      <c r="C83" t="str">
        <f>VLOOKUP($A83,'PASTE Technology Sheet'!A:H,4,FALSE)</f>
        <v>Industry</v>
      </c>
      <c r="D83" t="str">
        <f>_xlfn.IFNA(VLOOKUP($A83,'PASTE Technology Sheet'!$A:$H,5,FALSE),"")</f>
        <v>Other Industry ETS</v>
      </c>
      <c r="E83" t="str">
        <f>VLOOKUP($A83,'PASTE Technology Sheet'!$A:$H,6,FALSE)</f>
        <v>Paper production - ETS Industry</v>
      </c>
      <c r="F83" t="str">
        <f>VLOOKUP($A83,'PASTE Technology Sheet'!$A:$H,7,FALSE)</f>
        <v>Air-laid forming for paper - Paper and board production</v>
      </c>
      <c r="G83" s="263">
        <f>_xlfn.IFNA(VLOOKUP($A83,'PASTE Tech_Use'!$A:$B,2,FALSE),0)</f>
        <v>0.95999999339999997</v>
      </c>
      <c r="H83" s="263">
        <f>_xlfn.IFNA(VLOOKUP($A83,'PASTE Tech_Use'!$C:$BB,2,FALSE),0)</f>
        <v>0.95999998360000005</v>
      </c>
      <c r="I83" s="263">
        <f>_xlfn.IFNA(VLOOKUP($A83,'PASTE Tech_Use'!$E:$BB,2,FALSE),0)</f>
        <v>0.95999996949999999</v>
      </c>
      <c r="J83" s="263">
        <f>_xlfn.IFNA(VLOOKUP($A83,'PASTE Tech_Use'!$G:$BB,2,FALSE),0)</f>
        <v>0.95999999059999996</v>
      </c>
      <c r="K83" s="263">
        <f>_xlfn.IFNA(VLOOKUP($A83,'PASTE Tech_Use'!I:$BB,2,FALSE),0)</f>
        <v>0.95999999059999996</v>
      </c>
      <c r="L83" s="263">
        <f>_xlfn.IFNA(VLOOKUP($A83,'PASTE Tech_Use'!K:$BB,2,FALSE),0)</f>
        <v>0.95999978860000001</v>
      </c>
      <c r="M83" s="263">
        <f>_xlfn.IFNA(VLOOKUP($A83,'PASTE Tech_Use'!M:$BB,2,FALSE),0)</f>
        <v>0.95999992119999999</v>
      </c>
      <c r="N83" s="263">
        <f>_xlfn.IFNA(VLOOKUP($A83,'PASTE Tech_Use'!O:$BB,2,FALSE),0)</f>
        <v>0.95999997729999997</v>
      </c>
      <c r="O83" s="263">
        <f>_xlfn.IFNA(VLOOKUP($A83,'PASTE Tech_Use'!Q:$BB,2,FALSE),0)</f>
        <v>0.9599999696</v>
      </c>
      <c r="P83" s="263">
        <f>_xlfn.IFNA(VLOOKUP($A83,'PASTE Tech_Use'!S:$BB,2,FALSE),0)</f>
        <v>0.95999998519999996</v>
      </c>
      <c r="Q83" s="263">
        <f>_xlfn.IFNA(VLOOKUP($A83,'PASTE Tech_Use'!U:$BB,2,FALSE),0)</f>
        <v>0.95999997829999995</v>
      </c>
      <c r="R83" s="263">
        <f>_xlfn.IFNA(VLOOKUP($A83,'PASTE Tech_Use'!W:$BB,2,FALSE),0)</f>
        <v>0.95999996379999997</v>
      </c>
      <c r="S83" s="263">
        <f>_xlfn.IFNA(VLOOKUP($A83,'PASTE Tech_Use'!Y:$BB,2,FALSE),0)</f>
        <v>0.95999999719999995</v>
      </c>
    </row>
    <row r="84" spans="1:19" x14ac:dyDescent="0.3">
      <c r="A84" s="40" t="s">
        <v>110</v>
      </c>
      <c r="B84" t="str">
        <f>_xlfn.IFNA(VLOOKUP($A84,'PASTE Technology Sheet'!A:H,3,FALSE),"")</f>
        <v>Final</v>
      </c>
      <c r="C84" t="str">
        <f>VLOOKUP($A84,'PASTE Technology Sheet'!A:H,4,FALSE)</f>
        <v>Industry</v>
      </c>
      <c r="D84" t="str">
        <f>_xlfn.IFNA(VLOOKUP($A84,'PASTE Technology Sheet'!$A:$H,5,FALSE),"")</f>
        <v>Other Industry ETS</v>
      </c>
      <c r="E84" t="str">
        <f>VLOOKUP($A84,'PASTE Technology Sheet'!$A:$H,6,FALSE)</f>
        <v>Board production - ETS Industry</v>
      </c>
      <c r="F84" t="str">
        <f>VLOOKUP($A84,'PASTE Technology Sheet'!$A:$H,7,FALSE)</f>
        <v>Microwave drying for board - Paper and board production</v>
      </c>
      <c r="G84" s="263">
        <f>_xlfn.IFNA(VLOOKUP($A84,'PASTE Tech_Use'!$A:$B,2,FALSE),0)</f>
        <v>1.7499999340000001</v>
      </c>
      <c r="H84" s="263">
        <f>_xlfn.IFNA(VLOOKUP($A84,'PASTE Tech_Use'!$C:$BB,2,FALSE),0)</f>
        <v>1.749999831</v>
      </c>
      <c r="I84" s="263">
        <f>_xlfn.IFNA(VLOOKUP($A84,'PASTE Tech_Use'!$E:$BB,2,FALSE),0)</f>
        <v>1.7499996499999999</v>
      </c>
      <c r="J84" s="263">
        <f>_xlfn.IFNA(VLOOKUP($A84,'PASTE Tech_Use'!$G:$BB,2,FALSE),0)</f>
        <v>1.74999993</v>
      </c>
      <c r="K84" s="263">
        <f>_xlfn.IFNA(VLOOKUP($A84,'PASTE Tech_Use'!I:$BB,2,FALSE),0)</f>
        <v>1.74999993</v>
      </c>
      <c r="L84" s="263">
        <f>_xlfn.IFNA(VLOOKUP($A84,'PASTE Tech_Use'!K:$BB,2,FALSE),0)</f>
        <v>1.7499989570000001</v>
      </c>
      <c r="M84" s="263">
        <f>_xlfn.IFNA(VLOOKUP($A84,'PASTE Tech_Use'!M:$BB,2,FALSE),0)</f>
        <v>1.7499992040000001</v>
      </c>
      <c r="N84" s="263">
        <f>_xlfn.IFNA(VLOOKUP($A84,'PASTE Tech_Use'!O:$BB,2,FALSE),0)</f>
        <v>1.7499997169999999</v>
      </c>
      <c r="O84" s="263">
        <f>_xlfn.IFNA(VLOOKUP($A84,'PASTE Tech_Use'!Q:$BB,2,FALSE),0)</f>
        <v>1.7499996879999999</v>
      </c>
      <c r="P84" s="263">
        <f>_xlfn.IFNA(VLOOKUP($A84,'PASTE Tech_Use'!S:$BB,2,FALSE),0)</f>
        <v>1.7499998539999999</v>
      </c>
      <c r="Q84" s="263">
        <f>_xlfn.IFNA(VLOOKUP($A84,'PASTE Tech_Use'!U:$BB,2,FALSE),0)</f>
        <v>1.749999817</v>
      </c>
      <c r="R84" s="263">
        <f>_xlfn.IFNA(VLOOKUP($A84,'PASTE Tech_Use'!W:$BB,2,FALSE),0)</f>
        <v>1.7499995290000001</v>
      </c>
      <c r="S84" s="263">
        <f>_xlfn.IFNA(VLOOKUP($A84,'PASTE Tech_Use'!Y:$BB,2,FALSE),0)</f>
        <v>1.7499999749999999</v>
      </c>
    </row>
    <row r="85" spans="1:19" x14ac:dyDescent="0.3">
      <c r="A85" s="69" t="s">
        <v>111</v>
      </c>
      <c r="B85" t="str">
        <f>_xlfn.IFNA(VLOOKUP($A85,'PASTE Technology Sheet'!A:H,3,FALSE),"")</f>
        <v>Final</v>
      </c>
      <c r="C85" t="str">
        <f>VLOOKUP($A85,'PASTE Technology Sheet'!A:H,4,FALSE)</f>
        <v>Industry</v>
      </c>
      <c r="D85" t="str">
        <f>_xlfn.IFNA(VLOOKUP($A85,'PASTE Technology Sheet'!$A:$H,5,FALSE),"")</f>
        <v>Other Industry ETS</v>
      </c>
      <c r="E85" t="str">
        <f>VLOOKUP($A85,'PASTE Technology Sheet'!$A:$H,6,FALSE)</f>
        <v>Board production - ETS Industry</v>
      </c>
      <c r="F85" t="str">
        <f>VLOOKUP($A85,'PASTE Technology Sheet'!$A:$H,7,FALSE)</f>
        <v>Conventional board milling - Paper and board production</v>
      </c>
      <c r="G85" s="263">
        <f>_xlfn.IFNA(VLOOKUP($A85,'PASTE Tech_Use'!$A:$B,2,FALSE),0)</f>
        <v>0</v>
      </c>
      <c r="H85" s="263">
        <f>_xlfn.IFNA(VLOOKUP($A85,'PASTE Tech_Use'!$C:$BB,2,FALSE),0)</f>
        <v>1.6916089309999999E-7</v>
      </c>
      <c r="I85" s="263">
        <f>_xlfn.IFNA(VLOOKUP($A85,'PASTE Tech_Use'!$E:$BB,2,FALSE),0)</f>
        <v>3.5009962450000001E-7</v>
      </c>
      <c r="J85" s="263">
        <f>_xlfn.IFNA(VLOOKUP($A85,'PASTE Tech_Use'!$G:$BB,2,FALSE),0)</f>
        <v>0</v>
      </c>
      <c r="K85" s="263">
        <f>_xlfn.IFNA(VLOOKUP($A85,'PASTE Tech_Use'!I:$BB,2,FALSE),0)</f>
        <v>0</v>
      </c>
      <c r="L85" s="263">
        <f>_xlfn.IFNA(VLOOKUP($A85,'PASTE Tech_Use'!K:$BB,2,FALSE),0)</f>
        <v>1.0426192809999999E-6</v>
      </c>
      <c r="M85" s="263">
        <f>_xlfn.IFNA(VLOOKUP($A85,'PASTE Tech_Use'!M:$BB,2,FALSE),0)</f>
        <v>7.958996887E-7</v>
      </c>
      <c r="N85" s="263">
        <f>_xlfn.IFNA(VLOOKUP($A85,'PASTE Tech_Use'!O:$BB,2,FALSE),0)</f>
        <v>2.826527076E-7</v>
      </c>
      <c r="O85" s="263">
        <f>_xlfn.IFNA(VLOOKUP($A85,'PASTE Tech_Use'!Q:$BB,2,FALSE),0)</f>
        <v>3.1151253809999998E-7</v>
      </c>
      <c r="P85" s="263">
        <f>_xlfn.IFNA(VLOOKUP($A85,'PASTE Tech_Use'!S:$BB,2,FALSE),0)</f>
        <v>1.462266888E-7</v>
      </c>
      <c r="Q85" s="263">
        <f>_xlfn.IFNA(VLOOKUP($A85,'PASTE Tech_Use'!U:$BB,2,FALSE),0)</f>
        <v>1.8303709309999999E-7</v>
      </c>
      <c r="R85" s="263">
        <f>_xlfn.IFNA(VLOOKUP($A85,'PASTE Tech_Use'!W:$BB,2,FALSE),0)</f>
        <v>4.7068873199999999E-7</v>
      </c>
      <c r="S85" s="263">
        <f>_xlfn.IFNA(VLOOKUP($A85,'PASTE Tech_Use'!Y:$BB,2,FALSE),0)</f>
        <v>0</v>
      </c>
    </row>
    <row r="86" spans="1:19" x14ac:dyDescent="0.3">
      <c r="A86" s="40" t="s">
        <v>112</v>
      </c>
      <c r="B86" t="str">
        <f>_xlfn.IFNA(VLOOKUP($A86,'PASTE Technology Sheet'!A:H,3,FALSE),"")</f>
        <v>Final</v>
      </c>
      <c r="C86" t="str">
        <f>VLOOKUP($A86,'PASTE Technology Sheet'!A:H,4,FALSE)</f>
        <v>Industry</v>
      </c>
      <c r="D86" t="str">
        <f>_xlfn.IFNA(VLOOKUP($A86,'PASTE Technology Sheet'!$A:$H,5,FALSE),"")</f>
        <v>Other Industry non-ETS</v>
      </c>
      <c r="E86" t="str">
        <f>VLOOKUP($A86,'PASTE Technology Sheet'!$A:$H,6,FALSE)</f>
        <v>Food production - non-ETS Industry</v>
      </c>
      <c r="F86" t="str">
        <f>VLOOKUP($A86,'PASTE Technology Sheet'!$A:$H,7,FALSE)</f>
        <v>Reference food processes - Food industry</v>
      </c>
      <c r="G86" s="263">
        <f>_xlfn.IFNA(VLOOKUP($A86,'PASTE Tech_Use'!$A:$B,2,FALSE),0)</f>
        <v>0</v>
      </c>
      <c r="H86" s="263">
        <f>_xlfn.IFNA(VLOOKUP($A86,'PASTE Tech_Use'!$C:$BB,2,FALSE),0)</f>
        <v>0</v>
      </c>
      <c r="I86" s="263">
        <f>_xlfn.IFNA(VLOOKUP($A86,'PASTE Tech_Use'!$E:$BB,2,FALSE),0)</f>
        <v>0</v>
      </c>
      <c r="J86" s="263">
        <f>_xlfn.IFNA(VLOOKUP($A86,'PASTE Tech_Use'!$G:$BB,2,FALSE),0)</f>
        <v>0</v>
      </c>
      <c r="K86" s="263">
        <f>_xlfn.IFNA(VLOOKUP($A86,'PASTE Tech_Use'!I:$BB,2,FALSE),0)</f>
        <v>0</v>
      </c>
      <c r="L86" s="263">
        <f>_xlfn.IFNA(VLOOKUP($A86,'PASTE Tech_Use'!K:$BB,2,FALSE),0)</f>
        <v>0</v>
      </c>
      <c r="M86" s="263">
        <f>_xlfn.IFNA(VLOOKUP($A86,'PASTE Tech_Use'!M:$BB,2,FALSE),0)</f>
        <v>0</v>
      </c>
      <c r="N86" s="263">
        <f>_xlfn.IFNA(VLOOKUP($A86,'PASTE Tech_Use'!O:$BB,2,FALSE),0)</f>
        <v>0</v>
      </c>
      <c r="O86" s="263">
        <f>_xlfn.IFNA(VLOOKUP($A86,'PASTE Tech_Use'!Q:$BB,2,FALSE),0)</f>
        <v>0</v>
      </c>
      <c r="P86" s="263">
        <f>_xlfn.IFNA(VLOOKUP($A86,'PASTE Tech_Use'!S:$BB,2,FALSE),0)</f>
        <v>0</v>
      </c>
      <c r="Q86" s="263">
        <f>_xlfn.IFNA(VLOOKUP($A86,'PASTE Tech_Use'!U:$BB,2,FALSE),0)</f>
        <v>0</v>
      </c>
      <c r="R86" s="263">
        <f>_xlfn.IFNA(VLOOKUP($A86,'PASTE Tech_Use'!W:$BB,2,FALSE),0)</f>
        <v>0</v>
      </c>
      <c r="S86" s="263">
        <f>_xlfn.IFNA(VLOOKUP($A86,'PASTE Tech_Use'!Y:$BB,2,FALSE),0)</f>
        <v>0</v>
      </c>
    </row>
    <row r="87" spans="1:19" x14ac:dyDescent="0.3">
      <c r="A87" s="69" t="s">
        <v>113</v>
      </c>
      <c r="B87" t="str">
        <f>_xlfn.IFNA(VLOOKUP($A87,'PASTE Technology Sheet'!A:H,3,FALSE),"")</f>
        <v>Final</v>
      </c>
      <c r="C87" t="str">
        <f>VLOOKUP($A87,'PASTE Technology Sheet'!A:H,4,FALSE)</f>
        <v>Industry</v>
      </c>
      <c r="D87" t="str">
        <f>_xlfn.IFNA(VLOOKUP($A87,'PASTE Technology Sheet'!$A:$H,5,FALSE),"")</f>
        <v>Other Industry non-ETS</v>
      </c>
      <c r="E87" t="str">
        <f>VLOOKUP($A87,'PASTE Technology Sheet'!$A:$H,6,FALSE)</f>
        <v>Food production - non-ETS Industry</v>
      </c>
      <c r="F87" t="str">
        <f>VLOOKUP($A87,'PASTE Technology Sheet'!$A:$H,7,FALSE)</f>
        <v>Improved food processes - Food industry</v>
      </c>
      <c r="G87" s="263">
        <f>_xlfn.IFNA(VLOOKUP($A87,'PASTE Tech_Use'!$A:$B,2,FALSE),0)</f>
        <v>0.79</v>
      </c>
      <c r="H87" s="263">
        <f>_xlfn.IFNA(VLOOKUP($A87,'PASTE Tech_Use'!$C:$BB,2,FALSE),0)</f>
        <v>0.79</v>
      </c>
      <c r="I87" s="263">
        <f>_xlfn.IFNA(VLOOKUP($A87,'PASTE Tech_Use'!$E:$BB,2,FALSE),0)</f>
        <v>0.79</v>
      </c>
      <c r="J87" s="263">
        <f>_xlfn.IFNA(VLOOKUP($A87,'PASTE Tech_Use'!$G:$BB,2,FALSE),0)</f>
        <v>0.79</v>
      </c>
      <c r="K87" s="263">
        <f>_xlfn.IFNA(VLOOKUP($A87,'PASTE Tech_Use'!I:$BB,2,FALSE),0)</f>
        <v>0.79</v>
      </c>
      <c r="L87" s="263">
        <f>_xlfn.IFNA(VLOOKUP($A87,'PASTE Tech_Use'!K:$BB,2,FALSE),0)</f>
        <v>0.79</v>
      </c>
      <c r="M87" s="263">
        <f>_xlfn.IFNA(VLOOKUP($A87,'PASTE Tech_Use'!M:$BB,2,FALSE),0)</f>
        <v>0.79</v>
      </c>
      <c r="N87" s="263">
        <f>_xlfn.IFNA(VLOOKUP($A87,'PASTE Tech_Use'!O:$BB,2,FALSE),0)</f>
        <v>0.79</v>
      </c>
      <c r="O87" s="263">
        <f>_xlfn.IFNA(VLOOKUP($A87,'PASTE Tech_Use'!Q:$BB,2,FALSE),0)</f>
        <v>0.79</v>
      </c>
      <c r="P87" s="263">
        <f>_xlfn.IFNA(VLOOKUP($A87,'PASTE Tech_Use'!S:$BB,2,FALSE),0)</f>
        <v>0.79</v>
      </c>
      <c r="Q87" s="263">
        <f>_xlfn.IFNA(VLOOKUP($A87,'PASTE Tech_Use'!U:$BB,2,FALSE),0)</f>
        <v>0.79</v>
      </c>
      <c r="R87" s="263">
        <f>_xlfn.IFNA(VLOOKUP($A87,'PASTE Tech_Use'!W:$BB,2,FALSE),0)</f>
        <v>0.79</v>
      </c>
      <c r="S87" s="263">
        <f>_xlfn.IFNA(VLOOKUP($A87,'PASTE Tech_Use'!Y:$BB,2,FALSE),0)</f>
        <v>0.79</v>
      </c>
    </row>
    <row r="88" spans="1:19" x14ac:dyDescent="0.3">
      <c r="A88" s="40" t="s">
        <v>114</v>
      </c>
      <c r="B88" t="str">
        <f>_xlfn.IFNA(VLOOKUP($A88,'PASTE Technology Sheet'!A:H,3,FALSE),"")</f>
        <v>Final</v>
      </c>
      <c r="C88" t="str">
        <f>VLOOKUP($A88,'PASTE Technology Sheet'!A:H,4,FALSE)</f>
        <v>Industry</v>
      </c>
      <c r="D88" t="str">
        <f>_xlfn.IFNA(VLOOKUP($A88,'PASTE Technology Sheet'!$A:$H,5,FALSE),"")</f>
        <v>Other Industry ETS</v>
      </c>
      <c r="E88" t="str">
        <f>VLOOKUP($A88,'PASTE Technology Sheet'!$A:$H,6,FALSE)</f>
        <v>Other ETS - Industry</v>
      </c>
      <c r="F88" t="str">
        <f>VLOOKUP($A88,'PASTE Technology Sheet'!$A:$H,7,FALSE)</f>
        <v>Reference other ETS industry - Other ETS Industry</v>
      </c>
      <c r="G88" s="263">
        <f>_xlfn.IFNA(VLOOKUP($A88,'PASTE Tech_Use'!$A:$B,2,FALSE),0)</f>
        <v>0</v>
      </c>
      <c r="H88" s="263">
        <f>_xlfn.IFNA(VLOOKUP($A88,'PASTE Tech_Use'!$C:$BB,2,FALSE),0)</f>
        <v>0</v>
      </c>
      <c r="I88" s="263">
        <f>_xlfn.IFNA(VLOOKUP($A88,'PASTE Tech_Use'!$E:$BB,2,FALSE),0)</f>
        <v>0</v>
      </c>
      <c r="J88" s="263">
        <f>_xlfn.IFNA(VLOOKUP($A88,'PASTE Tech_Use'!$G:$BB,2,FALSE),0)</f>
        <v>0</v>
      </c>
      <c r="K88" s="263">
        <f>_xlfn.IFNA(VLOOKUP($A88,'PASTE Tech_Use'!I:$BB,2,FALSE),0)</f>
        <v>0</v>
      </c>
      <c r="L88" s="263">
        <f>_xlfn.IFNA(VLOOKUP($A88,'PASTE Tech_Use'!K:$BB,2,FALSE),0)</f>
        <v>0</v>
      </c>
      <c r="M88" s="263">
        <f>_xlfn.IFNA(VLOOKUP($A88,'PASTE Tech_Use'!M:$BB,2,FALSE),0)</f>
        <v>0</v>
      </c>
      <c r="N88" s="263">
        <f>_xlfn.IFNA(VLOOKUP($A88,'PASTE Tech_Use'!O:$BB,2,FALSE),0)</f>
        <v>0</v>
      </c>
      <c r="O88" s="263">
        <f>_xlfn.IFNA(VLOOKUP($A88,'PASTE Tech_Use'!Q:$BB,2,FALSE),0)</f>
        <v>0</v>
      </c>
      <c r="P88" s="263">
        <f>_xlfn.IFNA(VLOOKUP($A88,'PASTE Tech_Use'!S:$BB,2,FALSE),0)</f>
        <v>0</v>
      </c>
      <c r="Q88" s="263">
        <f>_xlfn.IFNA(VLOOKUP($A88,'PASTE Tech_Use'!U:$BB,2,FALSE),0)</f>
        <v>0</v>
      </c>
      <c r="R88" s="263">
        <f>_xlfn.IFNA(VLOOKUP($A88,'PASTE Tech_Use'!W:$BB,2,FALSE),0)</f>
        <v>0</v>
      </c>
      <c r="S88" s="263">
        <f>_xlfn.IFNA(VLOOKUP($A88,'PASTE Tech_Use'!Y:$BB,2,FALSE),0)</f>
        <v>0</v>
      </c>
    </row>
    <row r="89" spans="1:19" x14ac:dyDescent="0.3">
      <c r="A89" s="69" t="s">
        <v>115</v>
      </c>
      <c r="B89" t="str">
        <f>_xlfn.IFNA(VLOOKUP($A89,'PASTE Technology Sheet'!A:H,3,FALSE),"")</f>
        <v>Final</v>
      </c>
      <c r="C89" t="str">
        <f>VLOOKUP($A89,'PASTE Technology Sheet'!A:H,4,FALSE)</f>
        <v>Industry</v>
      </c>
      <c r="D89" t="str">
        <f>_xlfn.IFNA(VLOOKUP($A89,'PASTE Technology Sheet'!$A:$H,5,FALSE),"")</f>
        <v>Other Industry ETS</v>
      </c>
      <c r="E89" t="str">
        <f>VLOOKUP($A89,'PASTE Technology Sheet'!$A:$H,6,FALSE)</f>
        <v>Other ETS - Industry</v>
      </c>
      <c r="F89" t="str">
        <f>VLOOKUP($A89,'PASTE Technology Sheet'!$A:$H,7,FALSE)</f>
        <v>Improved other ETS industry - Other ETS Industry</v>
      </c>
      <c r="G89" s="263">
        <f>_xlfn.IFNA(VLOOKUP($A89,'PASTE Tech_Use'!$A:$B,2,FALSE),0)</f>
        <v>0.94</v>
      </c>
      <c r="H89" s="263">
        <f>_xlfn.IFNA(VLOOKUP($A89,'PASTE Tech_Use'!$C:$BB,2,FALSE),0)</f>
        <v>0.94</v>
      </c>
      <c r="I89" s="263">
        <f>_xlfn.IFNA(VLOOKUP($A89,'PASTE Tech_Use'!$E:$BB,2,FALSE),0)</f>
        <v>0.94</v>
      </c>
      <c r="J89" s="263">
        <f>_xlfn.IFNA(VLOOKUP($A89,'PASTE Tech_Use'!$G:$BB,2,FALSE),0)</f>
        <v>0.94</v>
      </c>
      <c r="K89" s="263">
        <f>_xlfn.IFNA(VLOOKUP($A89,'PASTE Tech_Use'!I:$BB,2,FALSE),0)</f>
        <v>0.94</v>
      </c>
      <c r="L89" s="263">
        <f>_xlfn.IFNA(VLOOKUP($A89,'PASTE Tech_Use'!K:$BB,2,FALSE),0)</f>
        <v>0.94</v>
      </c>
      <c r="M89" s="263">
        <f>_xlfn.IFNA(VLOOKUP($A89,'PASTE Tech_Use'!M:$BB,2,FALSE),0)</f>
        <v>0.94</v>
      </c>
      <c r="N89" s="263">
        <f>_xlfn.IFNA(VLOOKUP($A89,'PASTE Tech_Use'!O:$BB,2,FALSE),0)</f>
        <v>0.94</v>
      </c>
      <c r="O89" s="263">
        <f>_xlfn.IFNA(VLOOKUP($A89,'PASTE Tech_Use'!Q:$BB,2,FALSE),0)</f>
        <v>0.94</v>
      </c>
      <c r="P89" s="263">
        <f>_xlfn.IFNA(VLOOKUP($A89,'PASTE Tech_Use'!S:$BB,2,FALSE),0)</f>
        <v>0.94</v>
      </c>
      <c r="Q89" s="263">
        <f>_xlfn.IFNA(VLOOKUP($A89,'PASTE Tech_Use'!U:$BB,2,FALSE),0)</f>
        <v>0.94</v>
      </c>
      <c r="R89" s="263">
        <f>_xlfn.IFNA(VLOOKUP($A89,'PASTE Tech_Use'!W:$BB,2,FALSE),0)</f>
        <v>0.94</v>
      </c>
      <c r="S89" s="263">
        <f>_xlfn.IFNA(VLOOKUP($A89,'PASTE Tech_Use'!Y:$BB,2,FALSE),0)</f>
        <v>0.94</v>
      </c>
    </row>
    <row r="90" spans="1:19" x14ac:dyDescent="0.3">
      <c r="A90" s="40" t="s">
        <v>116</v>
      </c>
      <c r="B90" t="str">
        <f>_xlfn.IFNA(VLOOKUP($A90,'PASTE Technology Sheet'!A:H,3,FALSE),"")</f>
        <v>Final</v>
      </c>
      <c r="C90" t="str">
        <f>VLOOKUP($A90,'PASTE Technology Sheet'!A:H,4,FALSE)</f>
        <v>Industry</v>
      </c>
      <c r="D90" t="str">
        <f>_xlfn.IFNA(VLOOKUP($A90,'PASTE Technology Sheet'!$A:$H,5,FALSE),"")</f>
        <v>Other Industry non-ETS</v>
      </c>
      <c r="E90" t="str">
        <f>VLOOKUP($A90,'PASTE Technology Sheet'!$A:$H,6,FALSE)</f>
        <v>Other non-ETS - Industry</v>
      </c>
      <c r="F90" t="str">
        <f>VLOOKUP($A90,'PASTE Technology Sheet'!$A:$H,7,FALSE)</f>
        <v>Reference other non-ETS industry - Other non-ETS Industry</v>
      </c>
      <c r="G90" s="263">
        <f>_xlfn.IFNA(VLOOKUP($A90,'PASTE Tech_Use'!$A:$B,2,FALSE),0)</f>
        <v>0.94</v>
      </c>
      <c r="H90" s="263">
        <f>_xlfn.IFNA(VLOOKUP($A90,'PASTE Tech_Use'!$C:$BB,2,FALSE),0)</f>
        <v>0.94</v>
      </c>
      <c r="I90" s="263">
        <f>_xlfn.IFNA(VLOOKUP($A90,'PASTE Tech_Use'!$E:$BB,2,FALSE),0)</f>
        <v>0.94</v>
      </c>
      <c r="J90" s="263">
        <f>_xlfn.IFNA(VLOOKUP($A90,'PASTE Tech_Use'!$G:$BB,2,FALSE),0)</f>
        <v>0.94</v>
      </c>
      <c r="K90" s="263">
        <f>_xlfn.IFNA(VLOOKUP($A90,'PASTE Tech_Use'!I:$BB,2,FALSE),0)</f>
        <v>0.94</v>
      </c>
      <c r="L90" s="263">
        <f>_xlfn.IFNA(VLOOKUP($A90,'PASTE Tech_Use'!K:$BB,2,FALSE),0)</f>
        <v>0.94</v>
      </c>
      <c r="M90" s="263">
        <f>_xlfn.IFNA(VLOOKUP($A90,'PASTE Tech_Use'!M:$BB,2,FALSE),0)</f>
        <v>0.94</v>
      </c>
      <c r="N90" s="263">
        <f>_xlfn.IFNA(VLOOKUP($A90,'PASTE Tech_Use'!O:$BB,2,FALSE),0)</f>
        <v>0.94</v>
      </c>
      <c r="O90" s="263">
        <f>_xlfn.IFNA(VLOOKUP($A90,'PASTE Tech_Use'!Q:$BB,2,FALSE),0)</f>
        <v>0.94</v>
      </c>
      <c r="P90" s="263">
        <f>_xlfn.IFNA(VLOOKUP($A90,'PASTE Tech_Use'!S:$BB,2,FALSE),0)</f>
        <v>0.94</v>
      </c>
      <c r="Q90" s="263">
        <f>_xlfn.IFNA(VLOOKUP($A90,'PASTE Tech_Use'!U:$BB,2,FALSE),0)</f>
        <v>0.94</v>
      </c>
      <c r="R90" s="263">
        <f>_xlfn.IFNA(VLOOKUP($A90,'PASTE Tech_Use'!W:$BB,2,FALSE),0)</f>
        <v>0.94</v>
      </c>
      <c r="S90" s="263">
        <f>_xlfn.IFNA(VLOOKUP($A90,'PASTE Tech_Use'!Y:$BB,2,FALSE),0)</f>
        <v>0.94</v>
      </c>
    </row>
    <row r="91" spans="1:19" x14ac:dyDescent="0.3">
      <c r="A91" s="69" t="s">
        <v>117</v>
      </c>
      <c r="B91" t="str">
        <f>_xlfn.IFNA(VLOOKUP($A91,'PASTE Technology Sheet'!A:H,3,FALSE),"")</f>
        <v>Final</v>
      </c>
      <c r="C91" t="str">
        <f>VLOOKUP($A91,'PASTE Technology Sheet'!A:H,4,FALSE)</f>
        <v>Industry</v>
      </c>
      <c r="D91" t="str">
        <f>_xlfn.IFNA(VLOOKUP($A91,'PASTE Technology Sheet'!$A:$H,5,FALSE),"")</f>
        <v>Other Industry non-ETS</v>
      </c>
      <c r="E91" t="str">
        <f>VLOOKUP($A91,'PASTE Technology Sheet'!$A:$H,6,FALSE)</f>
        <v>Other non-ETS - Industry</v>
      </c>
      <c r="F91" t="str">
        <f>VLOOKUP($A91,'PASTE Technology Sheet'!$A:$H,7,FALSE)</f>
        <v>Improved other non-ETS industry (bio feedstock) - Other non-ETS Industry</v>
      </c>
      <c r="G91" s="263">
        <f>_xlfn.IFNA(VLOOKUP($A91,'PASTE Tech_Use'!$A:$B,2,FALSE),0)</f>
        <v>0</v>
      </c>
      <c r="H91" s="263">
        <f>_xlfn.IFNA(VLOOKUP($A91,'PASTE Tech_Use'!$C:$BB,2,FALSE),0)</f>
        <v>0</v>
      </c>
      <c r="I91" s="263">
        <f>_xlfn.IFNA(VLOOKUP($A91,'PASTE Tech_Use'!$E:$BB,2,FALSE),0)</f>
        <v>0</v>
      </c>
      <c r="J91" s="263">
        <f>_xlfn.IFNA(VLOOKUP($A91,'PASTE Tech_Use'!$G:$BB,2,FALSE),0)</f>
        <v>0</v>
      </c>
      <c r="K91" s="263">
        <f>_xlfn.IFNA(VLOOKUP($A91,'PASTE Tech_Use'!I:$BB,2,FALSE),0)</f>
        <v>0</v>
      </c>
      <c r="L91" s="263">
        <f>_xlfn.IFNA(VLOOKUP($A91,'PASTE Tech_Use'!K:$BB,2,FALSE),0)</f>
        <v>0</v>
      </c>
      <c r="M91" s="263">
        <f>_xlfn.IFNA(VLOOKUP($A91,'PASTE Tech_Use'!M:$BB,2,FALSE),0)</f>
        <v>0</v>
      </c>
      <c r="N91" s="263">
        <f>_xlfn.IFNA(VLOOKUP($A91,'PASTE Tech_Use'!O:$BB,2,FALSE),0)</f>
        <v>0</v>
      </c>
      <c r="O91" s="263">
        <f>_xlfn.IFNA(VLOOKUP($A91,'PASTE Tech_Use'!Q:$BB,2,FALSE),0)</f>
        <v>0</v>
      </c>
      <c r="P91" s="263">
        <f>_xlfn.IFNA(VLOOKUP($A91,'PASTE Tech_Use'!S:$BB,2,FALSE),0)</f>
        <v>0</v>
      </c>
      <c r="Q91" s="263">
        <f>_xlfn.IFNA(VLOOKUP($A91,'PASTE Tech_Use'!U:$BB,2,FALSE),0)</f>
        <v>0</v>
      </c>
      <c r="R91" s="263">
        <f>_xlfn.IFNA(VLOOKUP($A91,'PASTE Tech_Use'!W:$BB,2,FALSE),0)</f>
        <v>0</v>
      </c>
      <c r="S91" s="263">
        <f>_xlfn.IFNA(VLOOKUP($A91,'PASTE Tech_Use'!Y:$BB,2,FALSE),0)</f>
        <v>0</v>
      </c>
    </row>
    <row r="92" spans="1:19" x14ac:dyDescent="0.3">
      <c r="A92" s="40" t="s">
        <v>118</v>
      </c>
      <c r="B92" t="str">
        <f>_xlfn.IFNA(VLOOKUP($A92,'PASTE Technology Sheet'!A:H,3,FALSE),"")</f>
        <v>Final</v>
      </c>
      <c r="C92" t="str">
        <f>VLOOKUP($A92,'PASTE Technology Sheet'!A:H,4,FALSE)</f>
        <v>Industry</v>
      </c>
      <c r="D92" t="str">
        <f>_xlfn.IFNA(VLOOKUP($A92,'PASTE Technology Sheet'!$A:$H,5,FALSE),"")</f>
        <v>Other Industry non-ETS</v>
      </c>
      <c r="E92" t="str">
        <f>VLOOKUP($A92,'PASTE Technology Sheet'!$A:$H,6,FALSE)</f>
        <v>Other non-ETS - Industry</v>
      </c>
      <c r="F92" t="str">
        <f>VLOOKUP($A92,'PASTE Technology Sheet'!$A:$H,7,FALSE)</f>
        <v>Improved other non-ETS industry (syn feedstock) - Other non-ETS Industry</v>
      </c>
      <c r="G92" s="263">
        <f>_xlfn.IFNA(VLOOKUP($A92,'PASTE Tech_Use'!$A:$B,2,FALSE),0)</f>
        <v>0</v>
      </c>
      <c r="H92" s="263">
        <f>_xlfn.IFNA(VLOOKUP($A92,'PASTE Tech_Use'!$C:$BB,2,FALSE),0)</f>
        <v>0</v>
      </c>
      <c r="I92" s="263">
        <f>_xlfn.IFNA(VLOOKUP($A92,'PASTE Tech_Use'!$E:$BB,2,FALSE),0)</f>
        <v>0</v>
      </c>
      <c r="J92" s="263">
        <f>_xlfn.IFNA(VLOOKUP($A92,'PASTE Tech_Use'!$G:$BB,2,FALSE),0)</f>
        <v>0</v>
      </c>
      <c r="K92" s="263">
        <f>_xlfn.IFNA(VLOOKUP($A92,'PASTE Tech_Use'!I:$BB,2,FALSE),0)</f>
        <v>0</v>
      </c>
      <c r="L92" s="263">
        <f>_xlfn.IFNA(VLOOKUP($A92,'PASTE Tech_Use'!K:$BB,2,FALSE),0)</f>
        <v>0</v>
      </c>
      <c r="M92" s="263">
        <f>_xlfn.IFNA(VLOOKUP($A92,'PASTE Tech_Use'!M:$BB,2,FALSE),0)</f>
        <v>0</v>
      </c>
      <c r="N92" s="263">
        <f>_xlfn.IFNA(VLOOKUP($A92,'PASTE Tech_Use'!O:$BB,2,FALSE),0)</f>
        <v>0</v>
      </c>
      <c r="O92" s="263">
        <f>_xlfn.IFNA(VLOOKUP($A92,'PASTE Tech_Use'!Q:$BB,2,FALSE),0)</f>
        <v>0</v>
      </c>
      <c r="P92" s="263">
        <f>_xlfn.IFNA(VLOOKUP($A92,'PASTE Tech_Use'!S:$BB,2,FALSE),0)</f>
        <v>0</v>
      </c>
      <c r="Q92" s="263">
        <f>_xlfn.IFNA(VLOOKUP($A92,'PASTE Tech_Use'!U:$BB,2,FALSE),0)</f>
        <v>0</v>
      </c>
      <c r="R92" s="263">
        <f>_xlfn.IFNA(VLOOKUP($A92,'PASTE Tech_Use'!W:$BB,2,FALSE),0)</f>
        <v>0</v>
      </c>
      <c r="S92" s="263">
        <f>_xlfn.IFNA(VLOOKUP($A92,'PASTE Tech_Use'!Y:$BB,2,FALSE),0)</f>
        <v>0</v>
      </c>
    </row>
    <row r="93" spans="1:19" x14ac:dyDescent="0.3">
      <c r="A93" s="69" t="s">
        <v>119</v>
      </c>
      <c r="B93" t="str">
        <f>_xlfn.IFNA(VLOOKUP($A93,'PASTE Technology Sheet'!A:H,3,FALSE),"")</f>
        <v>Final</v>
      </c>
      <c r="C93" t="str">
        <f>VLOOKUP($A93,'PASTE Technology Sheet'!A:H,4,FALSE)</f>
        <v>Industry</v>
      </c>
      <c r="D93" t="str">
        <f>_xlfn.IFNA(VLOOKUP($A93,'PASTE Technology Sheet'!$A:$H,5,FALSE),"")</f>
        <v>Machinery</v>
      </c>
      <c r="E93" t="str">
        <f>VLOOKUP($A93,'PASTE Technology Sheet'!$A:$H,6,FALSE)</f>
        <v>Machinery - Industry</v>
      </c>
      <c r="F93" t="str">
        <f>VLOOKUP($A93,'PASTE Technology Sheet'!$A:$H,7,FALSE)</f>
        <v>Standard Machinery - Industry</v>
      </c>
      <c r="G93" s="263">
        <f>_xlfn.IFNA(VLOOKUP($A93,'PASTE Tech_Use'!$A:$B,2,FALSE),0)</f>
        <v>20.84</v>
      </c>
      <c r="H93" s="263">
        <f>_xlfn.IFNA(VLOOKUP($A93,'PASTE Tech_Use'!$C:$BB,2,FALSE),0)</f>
        <v>20.84</v>
      </c>
      <c r="I93" s="263">
        <f>_xlfn.IFNA(VLOOKUP($A93,'PASTE Tech_Use'!$E:$BB,2,FALSE),0)</f>
        <v>20.84</v>
      </c>
      <c r="J93" s="263">
        <f>_xlfn.IFNA(VLOOKUP($A93,'PASTE Tech_Use'!$G:$BB,2,FALSE),0)</f>
        <v>20.84</v>
      </c>
      <c r="K93" s="263">
        <f>_xlfn.IFNA(VLOOKUP($A93,'PASTE Tech_Use'!I:$BB,2,FALSE),0)</f>
        <v>20.84</v>
      </c>
      <c r="L93" s="263">
        <f>_xlfn.IFNA(VLOOKUP($A93,'PASTE Tech_Use'!K:$BB,2,FALSE),0)</f>
        <v>20.84</v>
      </c>
      <c r="M93" s="263">
        <f>_xlfn.IFNA(VLOOKUP($A93,'PASTE Tech_Use'!M:$BB,2,FALSE),0)</f>
        <v>20.84</v>
      </c>
      <c r="N93" s="263">
        <f>_xlfn.IFNA(VLOOKUP($A93,'PASTE Tech_Use'!O:$BB,2,FALSE),0)</f>
        <v>20.84</v>
      </c>
      <c r="O93" s="263">
        <f>_xlfn.IFNA(VLOOKUP($A93,'PASTE Tech_Use'!Q:$BB,2,FALSE),0)</f>
        <v>20.84</v>
      </c>
      <c r="P93" s="263">
        <f>_xlfn.IFNA(VLOOKUP($A93,'PASTE Tech_Use'!S:$BB,2,FALSE),0)</f>
        <v>20.84</v>
      </c>
      <c r="Q93" s="263">
        <f>_xlfn.IFNA(VLOOKUP($A93,'PASTE Tech_Use'!U:$BB,2,FALSE),0)</f>
        <v>20.84</v>
      </c>
      <c r="R93" s="263">
        <f>_xlfn.IFNA(VLOOKUP($A93,'PASTE Tech_Use'!W:$BB,2,FALSE),0)</f>
        <v>20.84</v>
      </c>
      <c r="S93" s="263">
        <f>_xlfn.IFNA(VLOOKUP($A93,'PASTE Tech_Use'!Y:$BB,2,FALSE),0)</f>
        <v>20.84</v>
      </c>
    </row>
    <row r="94" spans="1:19" x14ac:dyDescent="0.3">
      <c r="A94" s="40" t="s">
        <v>120</v>
      </c>
      <c r="B94" t="str">
        <f>_xlfn.IFNA(VLOOKUP($A94,'PASTE Technology Sheet'!A:H,3,FALSE),"")</f>
        <v>Final</v>
      </c>
      <c r="C94" t="str">
        <f>VLOOKUP($A94,'PASTE Technology Sheet'!A:H,4,FALSE)</f>
        <v>Industry</v>
      </c>
      <c r="D94" t="str">
        <f>_xlfn.IFNA(VLOOKUP($A94,'PASTE Technology Sheet'!$A:$H,5,FALSE),"")</f>
        <v>Machinery</v>
      </c>
      <c r="E94" t="str">
        <f>VLOOKUP($A94,'PASTE Technology Sheet'!$A:$H,6,FALSE)</f>
        <v>Machinery - Industry</v>
      </c>
      <c r="F94" t="str">
        <f>VLOOKUP($A94,'PASTE Technology Sheet'!$A:$H,7,FALSE)</f>
        <v>Hybrid Machinery - Industry</v>
      </c>
      <c r="G94" s="263">
        <f>_xlfn.IFNA(VLOOKUP($A94,'PASTE Tech_Use'!$A:$B,2,FALSE),0)</f>
        <v>0</v>
      </c>
      <c r="H94" s="263">
        <f>_xlfn.IFNA(VLOOKUP($A94,'PASTE Tech_Use'!$C:$BB,2,FALSE),0)</f>
        <v>0</v>
      </c>
      <c r="I94" s="263">
        <f>_xlfn.IFNA(VLOOKUP($A94,'PASTE Tech_Use'!$E:$BB,2,FALSE),0)</f>
        <v>0</v>
      </c>
      <c r="J94" s="263">
        <f>_xlfn.IFNA(VLOOKUP($A94,'PASTE Tech_Use'!$G:$BB,2,FALSE),0)</f>
        <v>0</v>
      </c>
      <c r="K94" s="263">
        <f>_xlfn.IFNA(VLOOKUP($A94,'PASTE Tech_Use'!I:$BB,2,FALSE),0)</f>
        <v>0</v>
      </c>
      <c r="L94" s="263">
        <f>_xlfn.IFNA(VLOOKUP($A94,'PASTE Tech_Use'!K:$BB,2,FALSE),0)</f>
        <v>0</v>
      </c>
      <c r="M94" s="263">
        <f>_xlfn.IFNA(VLOOKUP($A94,'PASTE Tech_Use'!M:$BB,2,FALSE),0)</f>
        <v>0</v>
      </c>
      <c r="N94" s="263">
        <f>_xlfn.IFNA(VLOOKUP($A94,'PASTE Tech_Use'!O:$BB,2,FALSE),0)</f>
        <v>0</v>
      </c>
      <c r="O94" s="263">
        <f>_xlfn.IFNA(VLOOKUP($A94,'PASTE Tech_Use'!Q:$BB,2,FALSE),0)</f>
        <v>0</v>
      </c>
      <c r="P94" s="263">
        <f>_xlfn.IFNA(VLOOKUP($A94,'PASTE Tech_Use'!S:$BB,2,FALSE),0)</f>
        <v>0</v>
      </c>
      <c r="Q94" s="263">
        <f>_xlfn.IFNA(VLOOKUP($A94,'PASTE Tech_Use'!U:$BB,2,FALSE),0)</f>
        <v>0</v>
      </c>
      <c r="R94" s="263">
        <f>_xlfn.IFNA(VLOOKUP($A94,'PASTE Tech_Use'!W:$BB,2,FALSE),0)</f>
        <v>0</v>
      </c>
      <c r="S94" s="263">
        <f>_xlfn.IFNA(VLOOKUP($A94,'PASTE Tech_Use'!Y:$BB,2,FALSE),0)</f>
        <v>0</v>
      </c>
    </row>
    <row r="95" spans="1:19" x14ac:dyDescent="0.3">
      <c r="A95" s="69" t="s">
        <v>121</v>
      </c>
      <c r="B95" t="str">
        <f>_xlfn.IFNA(VLOOKUP($A95,'PASTE Technology Sheet'!A:H,3,FALSE),"")</f>
        <v>Final</v>
      </c>
      <c r="C95" t="str">
        <f>VLOOKUP($A95,'PASTE Technology Sheet'!A:H,4,FALSE)</f>
        <v>Industry</v>
      </c>
      <c r="D95" t="str">
        <f>_xlfn.IFNA(VLOOKUP($A95,'PASTE Technology Sheet'!$A:$H,5,FALSE),"")</f>
        <v>Machinery</v>
      </c>
      <c r="E95" t="str">
        <f>VLOOKUP($A95,'PASTE Technology Sheet'!$A:$H,6,FALSE)</f>
        <v>Machinery - Industry</v>
      </c>
      <c r="F95" t="str">
        <f>VLOOKUP($A95,'PASTE Technology Sheet'!$A:$H,7,FALSE)</f>
        <v>Electric Machinery - Industry</v>
      </c>
      <c r="G95" s="263">
        <f>_xlfn.IFNA(VLOOKUP($A95,'PASTE Tech_Use'!$A:$B,2,FALSE),0)</f>
        <v>0</v>
      </c>
      <c r="H95" s="263">
        <f>_xlfn.IFNA(VLOOKUP($A95,'PASTE Tech_Use'!$C:$BB,2,FALSE),0)</f>
        <v>0</v>
      </c>
      <c r="I95" s="263">
        <f>_xlfn.IFNA(VLOOKUP($A95,'PASTE Tech_Use'!$E:$BB,2,FALSE),0)</f>
        <v>0</v>
      </c>
      <c r="J95" s="263">
        <f>_xlfn.IFNA(VLOOKUP($A95,'PASTE Tech_Use'!$G:$BB,2,FALSE),0)</f>
        <v>0</v>
      </c>
      <c r="K95" s="263">
        <f>_xlfn.IFNA(VLOOKUP($A95,'PASTE Tech_Use'!I:$BB,2,FALSE),0)</f>
        <v>0</v>
      </c>
      <c r="L95" s="263">
        <f>_xlfn.IFNA(VLOOKUP($A95,'PASTE Tech_Use'!K:$BB,2,FALSE),0)</f>
        <v>0</v>
      </c>
      <c r="M95" s="263">
        <f>_xlfn.IFNA(VLOOKUP($A95,'PASTE Tech_Use'!M:$BB,2,FALSE),0)</f>
        <v>0</v>
      </c>
      <c r="N95" s="263">
        <f>_xlfn.IFNA(VLOOKUP($A95,'PASTE Tech_Use'!O:$BB,2,FALSE),0)</f>
        <v>0</v>
      </c>
      <c r="O95" s="263">
        <f>_xlfn.IFNA(VLOOKUP($A95,'PASTE Tech_Use'!Q:$BB,2,FALSE),0)</f>
        <v>0</v>
      </c>
      <c r="P95" s="263">
        <f>_xlfn.IFNA(VLOOKUP($A95,'PASTE Tech_Use'!S:$BB,2,FALSE),0)</f>
        <v>0</v>
      </c>
      <c r="Q95" s="263">
        <f>_xlfn.IFNA(VLOOKUP($A95,'PASTE Tech_Use'!U:$BB,2,FALSE),0)</f>
        <v>0</v>
      </c>
      <c r="R95" s="263">
        <f>_xlfn.IFNA(VLOOKUP($A95,'PASTE Tech_Use'!W:$BB,2,FALSE),0)</f>
        <v>0</v>
      </c>
      <c r="S95" s="263">
        <f>_xlfn.IFNA(VLOOKUP($A95,'PASTE Tech_Use'!Y:$BB,2,FALSE),0)</f>
        <v>0</v>
      </c>
    </row>
    <row r="96" spans="1:19" x14ac:dyDescent="0.3">
      <c r="A96" s="69" t="s">
        <v>122</v>
      </c>
      <c r="B96" t="str">
        <f>_xlfn.IFNA(VLOOKUP($A96,'PASTE Technology Sheet'!A:H,3,FALSE),"")</f>
        <v>Final</v>
      </c>
      <c r="C96" t="str">
        <f>VLOOKUP($A96,'PASTE Technology Sheet'!A:H,4,FALSE)</f>
        <v>Waste Disposal</v>
      </c>
      <c r="D96" t="str">
        <f>_xlfn.IFNA(VLOOKUP($A96,'PASTE Technology Sheet'!$A:$H,5,FALSE),"")</f>
        <v>Municipal Waste</v>
      </c>
      <c r="E96" t="str">
        <f>VLOOKUP($A96,'PASTE Technology Sheet'!$A:$H,6,FALSE)</f>
        <v>Waste Management</v>
      </c>
      <c r="F96" t="str">
        <f>VLOOKUP($A96,'PASTE Technology Sheet'!$A:$H,7,FALSE)</f>
        <v>CHP Waste - Waste Management</v>
      </c>
      <c r="G96" s="263">
        <f>_xlfn.IFNA(VLOOKUP($A96,'PASTE Tech_Use'!$A:$B,2,FALSE),0)</f>
        <v>6.7439999999999998</v>
      </c>
      <c r="H96" s="263">
        <f>_xlfn.IFNA(VLOOKUP($A96,'PASTE Tech_Use'!$C:$BB,2,FALSE),0)</f>
        <v>6.7439999999999998</v>
      </c>
      <c r="I96" s="263">
        <f>_xlfn.IFNA(VLOOKUP($A96,'PASTE Tech_Use'!$E:$BB,2,FALSE),0)</f>
        <v>6.7439999999999998</v>
      </c>
      <c r="J96" s="263">
        <f>_xlfn.IFNA(VLOOKUP($A96,'PASTE Tech_Use'!$G:$BB,2,FALSE),0)</f>
        <v>6.7439999999999998</v>
      </c>
      <c r="K96" s="263">
        <f>_xlfn.IFNA(VLOOKUP($A96,'PASTE Tech_Use'!I:$BB,2,FALSE),0)</f>
        <v>6.7439999999999998</v>
      </c>
      <c r="L96" s="263">
        <f>_xlfn.IFNA(VLOOKUP($A96,'PASTE Tech_Use'!K:$BB,2,FALSE),0)</f>
        <v>6.7439999999999998</v>
      </c>
      <c r="M96" s="263">
        <f>_xlfn.IFNA(VLOOKUP($A96,'PASTE Tech_Use'!M:$BB,2,FALSE),0)</f>
        <v>6.7439999999999998</v>
      </c>
      <c r="N96" s="263">
        <f>_xlfn.IFNA(VLOOKUP($A96,'PASTE Tech_Use'!O:$BB,2,FALSE),0)</f>
        <v>6.7440000009999999</v>
      </c>
      <c r="O96" s="263">
        <f>_xlfn.IFNA(VLOOKUP($A96,'PASTE Tech_Use'!Q:$BB,2,FALSE),0)</f>
        <v>6.7439999999999998</v>
      </c>
      <c r="P96" s="263">
        <f>_xlfn.IFNA(VLOOKUP($A96,'PASTE Tech_Use'!S:$BB,2,FALSE),0)</f>
        <v>6.7439999999999998</v>
      </c>
      <c r="Q96" s="263">
        <f>_xlfn.IFNA(VLOOKUP($A96,'PASTE Tech_Use'!U:$BB,2,FALSE),0)</f>
        <v>6.7439999999999998</v>
      </c>
      <c r="R96" s="263">
        <f>_xlfn.IFNA(VLOOKUP($A96,'PASTE Tech_Use'!W:$BB,2,FALSE),0)</f>
        <v>6.7439999989999997</v>
      </c>
      <c r="S96" s="263">
        <f>_xlfn.IFNA(VLOOKUP($A96,'PASTE Tech_Use'!Y:$BB,2,FALSE),0)</f>
        <v>6.7439999999999998</v>
      </c>
    </row>
    <row r="97" spans="1:19" x14ac:dyDescent="0.3">
      <c r="A97" s="40" t="s">
        <v>123</v>
      </c>
      <c r="B97" t="str">
        <f>_xlfn.IFNA(VLOOKUP($A97,'PASTE Technology Sheet'!A:H,3,FALSE),"")</f>
        <v>Final</v>
      </c>
      <c r="C97" t="str">
        <f>VLOOKUP($A97,'PASTE Technology Sheet'!A:H,4,FALSE)</f>
        <v>Waste Disposal</v>
      </c>
      <c r="D97" t="str">
        <f>_xlfn.IFNA(VLOOKUP($A97,'PASTE Technology Sheet'!$A:$H,5,FALSE),"")</f>
        <v>Municipal Waste</v>
      </c>
      <c r="E97" t="str">
        <f>VLOOKUP($A97,'PASTE Technology Sheet'!$A:$H,6,FALSE)</f>
        <v>Waste Management</v>
      </c>
      <c r="F97" t="str">
        <f>VLOOKUP($A97,'PASTE Technology Sheet'!$A:$H,7,FALSE)</f>
        <v>CHP Waste wCCS - Waste Management</v>
      </c>
      <c r="G97" s="263">
        <f>_xlfn.IFNA(VLOOKUP($A97,'PASTE Tech_Use'!$A:$B,2,FALSE),0)</f>
        <v>0.86303424650000005</v>
      </c>
      <c r="H97" s="263">
        <f>_xlfn.IFNA(VLOOKUP($A97,'PASTE Tech_Use'!$C:$BB,2,FALSE),0)</f>
        <v>0.86303424650000005</v>
      </c>
      <c r="I97" s="263">
        <f>_xlfn.IFNA(VLOOKUP($A97,'PASTE Tech_Use'!$E:$BB,2,FALSE),0)</f>
        <v>0.86303424630000003</v>
      </c>
      <c r="J97" s="263">
        <f>_xlfn.IFNA(VLOOKUP($A97,'PASTE Tech_Use'!$G:$BB,2,FALSE),0)</f>
        <v>0.86303424650000005</v>
      </c>
      <c r="K97" s="263">
        <f>_xlfn.IFNA(VLOOKUP($A97,'PASTE Tech_Use'!I:$BB,2,FALSE),0)</f>
        <v>0.86303424650000005</v>
      </c>
      <c r="L97" s="263">
        <f>_xlfn.IFNA(VLOOKUP($A97,'PASTE Tech_Use'!K:$BB,2,FALSE),0)</f>
        <v>0.86303424650000005</v>
      </c>
      <c r="M97" s="263">
        <f>_xlfn.IFNA(VLOOKUP($A97,'PASTE Tech_Use'!M:$BB,2,FALSE),0)</f>
        <v>0.86303424679999996</v>
      </c>
      <c r="N97" s="263">
        <f>_xlfn.IFNA(VLOOKUP($A97,'PASTE Tech_Use'!O:$BB,2,FALSE),0)</f>
        <v>0.86303424610000001</v>
      </c>
      <c r="O97" s="263">
        <f>_xlfn.IFNA(VLOOKUP($A97,'PASTE Tech_Use'!Q:$BB,2,FALSE),0)</f>
        <v>0.86303424630000003</v>
      </c>
      <c r="P97" s="263">
        <f>_xlfn.IFNA(VLOOKUP($A97,'PASTE Tech_Use'!S:$BB,2,FALSE),0)</f>
        <v>0.86303424669999995</v>
      </c>
      <c r="Q97" s="263">
        <f>_xlfn.IFNA(VLOOKUP($A97,'PASTE Tech_Use'!U:$BB,2,FALSE),0)</f>
        <v>0.86303424630000003</v>
      </c>
      <c r="R97" s="263">
        <f>_xlfn.IFNA(VLOOKUP($A97,'PASTE Tech_Use'!W:$BB,2,FALSE),0)</f>
        <v>0.86303424770000003</v>
      </c>
      <c r="S97" s="263">
        <f>_xlfn.IFNA(VLOOKUP($A97,'PASTE Tech_Use'!Y:$BB,2,FALSE),0)</f>
        <v>0.86303424650000005</v>
      </c>
    </row>
    <row r="98" spans="1:19" x14ac:dyDescent="0.3">
      <c r="A98" s="69" t="s">
        <v>124</v>
      </c>
      <c r="B98" t="str">
        <f>_xlfn.IFNA(VLOOKUP($A98,'PASTE Technology Sheet'!A:H,3,FALSE),"")</f>
        <v>Final</v>
      </c>
      <c r="C98" t="str">
        <f>VLOOKUP($A98,'PASTE Technology Sheet'!A:H,4,FALSE)</f>
        <v>Waste Disposal</v>
      </c>
      <c r="D98" t="str">
        <f>_xlfn.IFNA(VLOOKUP($A98,'PASTE Technology Sheet'!$A:$H,5,FALSE),"")</f>
        <v>Municipal Waste</v>
      </c>
      <c r="E98" t="str">
        <f>VLOOKUP($A98,'PASTE Technology Sheet'!$A:$H,6,FALSE)</f>
        <v>Waste Management</v>
      </c>
      <c r="F98" t="str">
        <f>VLOOKUP($A98,'PASTE Technology Sheet'!$A:$H,7,FALSE)</f>
        <v>Gasification of plastic waste to syngas - Waste Management</v>
      </c>
      <c r="G98" s="263">
        <f>_xlfn.IFNA(VLOOKUP($A98,'PASTE Tech_Use'!$A:$B,2,FALSE),0)</f>
        <v>0</v>
      </c>
      <c r="H98" s="263">
        <f>_xlfn.IFNA(VLOOKUP($A98,'PASTE Tech_Use'!$C:$BB,2,FALSE),0)</f>
        <v>0</v>
      </c>
      <c r="I98" s="263">
        <f>_xlfn.IFNA(VLOOKUP($A98,'PASTE Tech_Use'!$E:$BB,2,FALSE),0)</f>
        <v>0</v>
      </c>
      <c r="J98" s="263">
        <f>_xlfn.IFNA(VLOOKUP($A98,'PASTE Tech_Use'!$G:$BB,2,FALSE),0)</f>
        <v>0</v>
      </c>
      <c r="K98" s="263">
        <f>_xlfn.IFNA(VLOOKUP($A98,'PASTE Tech_Use'!I:$BB,2,FALSE),0)</f>
        <v>0</v>
      </c>
      <c r="L98" s="263">
        <f>_xlfn.IFNA(VLOOKUP($A98,'PASTE Tech_Use'!K:$BB,2,FALSE),0)</f>
        <v>0</v>
      </c>
      <c r="M98" s="263">
        <f>_xlfn.IFNA(VLOOKUP($A98,'PASTE Tech_Use'!M:$BB,2,FALSE),0)</f>
        <v>0</v>
      </c>
      <c r="N98" s="263">
        <f>_xlfn.IFNA(VLOOKUP($A98,'PASTE Tech_Use'!O:$BB,2,FALSE),0)</f>
        <v>0</v>
      </c>
      <c r="O98" s="263">
        <f>_xlfn.IFNA(VLOOKUP($A98,'PASTE Tech_Use'!Q:$BB,2,FALSE),0)</f>
        <v>0</v>
      </c>
      <c r="P98" s="263">
        <f>_xlfn.IFNA(VLOOKUP($A98,'PASTE Tech_Use'!S:$BB,2,FALSE),0)</f>
        <v>0</v>
      </c>
      <c r="Q98" s="263">
        <f>_xlfn.IFNA(VLOOKUP($A98,'PASTE Tech_Use'!U:$BB,2,FALSE),0)</f>
        <v>0</v>
      </c>
      <c r="R98" s="263">
        <f>_xlfn.IFNA(VLOOKUP($A98,'PASTE Tech_Use'!W:$BB,2,FALSE),0)</f>
        <v>0</v>
      </c>
      <c r="S98" s="263">
        <f>_xlfn.IFNA(VLOOKUP($A98,'PASTE Tech_Use'!Y:$BB,2,FALSE),0)</f>
        <v>0</v>
      </c>
    </row>
    <row r="99" spans="1:19" x14ac:dyDescent="0.3">
      <c r="A99" s="40" t="s">
        <v>125</v>
      </c>
      <c r="B99" t="str">
        <f>_xlfn.IFNA(VLOOKUP($A99,'PASTE Technology Sheet'!A:H,3,FALSE),"")</f>
        <v>Final</v>
      </c>
      <c r="C99" t="str">
        <f>VLOOKUP($A99,'PASTE Technology Sheet'!A:H,4,FALSE)</f>
        <v>Waste Disposal</v>
      </c>
      <c r="D99" t="str">
        <f>_xlfn.IFNA(VLOOKUP($A99,'PASTE Technology Sheet'!$A:$H,5,FALSE),"")</f>
        <v>Municipal Waste</v>
      </c>
      <c r="E99" t="str">
        <f>VLOOKUP($A99,'PASTE Technology Sheet'!$A:$H,6,FALSE)</f>
        <v>Waste Management</v>
      </c>
      <c r="F99" t="str">
        <f>VLOOKUP($A99,'PASTE Technology Sheet'!$A:$H,7,FALSE)</f>
        <v>Pyrolysis of plastic waste to naphtha - Waste Management</v>
      </c>
      <c r="G99" s="263">
        <f>_xlfn.IFNA(VLOOKUP($A99,'PASTE Tech_Use'!$A:$B,2,FALSE),0)</f>
        <v>0</v>
      </c>
      <c r="H99" s="263">
        <f>_xlfn.IFNA(VLOOKUP($A99,'PASTE Tech_Use'!$C:$BB,2,FALSE),0)</f>
        <v>0</v>
      </c>
      <c r="I99" s="263">
        <f>_xlfn.IFNA(VLOOKUP($A99,'PASTE Tech_Use'!$E:$BB,2,FALSE),0)</f>
        <v>0</v>
      </c>
      <c r="J99" s="263">
        <f>_xlfn.IFNA(VLOOKUP($A99,'PASTE Tech_Use'!$G:$BB,2,FALSE),0)</f>
        <v>0</v>
      </c>
      <c r="K99" s="263">
        <f>_xlfn.IFNA(VLOOKUP($A99,'PASTE Tech_Use'!I:$BB,2,FALSE),0)</f>
        <v>0</v>
      </c>
      <c r="L99" s="263">
        <f>_xlfn.IFNA(VLOOKUP($A99,'PASTE Tech_Use'!K:$BB,2,FALSE),0)</f>
        <v>0</v>
      </c>
      <c r="M99" s="263">
        <f>_xlfn.IFNA(VLOOKUP($A99,'PASTE Tech_Use'!M:$BB,2,FALSE),0)</f>
        <v>0</v>
      </c>
      <c r="N99" s="263">
        <f>_xlfn.IFNA(VLOOKUP($A99,'PASTE Tech_Use'!O:$BB,2,FALSE),0)</f>
        <v>0</v>
      </c>
      <c r="O99" s="263">
        <f>_xlfn.IFNA(VLOOKUP($A99,'PASTE Tech_Use'!Q:$BB,2,FALSE),0)</f>
        <v>0</v>
      </c>
      <c r="P99" s="263">
        <f>_xlfn.IFNA(VLOOKUP($A99,'PASTE Tech_Use'!S:$BB,2,FALSE),0)</f>
        <v>0</v>
      </c>
      <c r="Q99" s="263">
        <f>_xlfn.IFNA(VLOOKUP($A99,'PASTE Tech_Use'!U:$BB,2,FALSE),0)</f>
        <v>0</v>
      </c>
      <c r="R99" s="263">
        <f>_xlfn.IFNA(VLOOKUP($A99,'PASTE Tech_Use'!W:$BB,2,FALSE),0)</f>
        <v>0</v>
      </c>
      <c r="S99" s="263">
        <f>_xlfn.IFNA(VLOOKUP($A99,'PASTE Tech_Use'!Y:$BB,2,FALSE),0)</f>
        <v>0</v>
      </c>
    </row>
    <row r="100" spans="1:19" x14ac:dyDescent="0.3">
      <c r="A100" s="69" t="s">
        <v>126</v>
      </c>
      <c r="B100" t="str">
        <f>_xlfn.IFNA(VLOOKUP($A100,'PASTE Technology Sheet'!A:H,3,FALSE),"")</f>
        <v>Final</v>
      </c>
      <c r="C100" t="str">
        <f>VLOOKUP($A100,'PASTE Technology Sheet'!A:H,4,FALSE)</f>
        <v>Waste Disposal</v>
      </c>
      <c r="D100" t="str">
        <f>_xlfn.IFNA(VLOOKUP($A100,'PASTE Technology Sheet'!$A:$H,5,FALSE),"")</f>
        <v>Municipal Waste</v>
      </c>
      <c r="E100" t="str">
        <f>VLOOKUP($A100,'PASTE Technology Sheet'!$A:$H,6,FALSE)</f>
        <v>Waste Management</v>
      </c>
      <c r="F100" t="str">
        <f>VLOOKUP($A100,'PASTE Technology Sheet'!$A:$H,7,FALSE)</f>
        <v>Integrated hydropyrolysis of plastic waste</v>
      </c>
      <c r="G100" s="263">
        <f>_xlfn.IFNA(VLOOKUP($A100,'PASTE Tech_Use'!$A:$B,2,FALSE),0)</f>
        <v>0</v>
      </c>
      <c r="H100" s="263">
        <f>_xlfn.IFNA(VLOOKUP($A100,'PASTE Tech_Use'!$C:$BB,2,FALSE),0)</f>
        <v>0</v>
      </c>
      <c r="I100" s="263">
        <f>_xlfn.IFNA(VLOOKUP($A100,'PASTE Tech_Use'!$E:$BB,2,FALSE),0)</f>
        <v>0</v>
      </c>
      <c r="J100" s="263">
        <f>_xlfn.IFNA(VLOOKUP($A100,'PASTE Tech_Use'!$G:$BB,2,FALSE),0)</f>
        <v>0</v>
      </c>
      <c r="K100" s="263">
        <f>_xlfn.IFNA(VLOOKUP($A100,'PASTE Tech_Use'!I:$BB,2,FALSE),0)</f>
        <v>0</v>
      </c>
      <c r="L100" s="263">
        <f>_xlfn.IFNA(VLOOKUP($A100,'PASTE Tech_Use'!K:$BB,2,FALSE),0)</f>
        <v>0</v>
      </c>
      <c r="M100" s="263">
        <f>_xlfn.IFNA(VLOOKUP($A100,'PASTE Tech_Use'!M:$BB,2,FALSE),0)</f>
        <v>0</v>
      </c>
      <c r="N100" s="263">
        <f>_xlfn.IFNA(VLOOKUP($A100,'PASTE Tech_Use'!O:$BB,2,FALSE),0)</f>
        <v>0</v>
      </c>
      <c r="O100" s="263">
        <f>_xlfn.IFNA(VLOOKUP($A100,'PASTE Tech_Use'!Q:$BB,2,FALSE),0)</f>
        <v>0</v>
      </c>
      <c r="P100" s="263">
        <f>_xlfn.IFNA(VLOOKUP($A100,'PASTE Tech_Use'!S:$BB,2,FALSE),0)</f>
        <v>0</v>
      </c>
      <c r="Q100" s="263">
        <f>_xlfn.IFNA(VLOOKUP($A100,'PASTE Tech_Use'!U:$BB,2,FALSE),0)</f>
        <v>0</v>
      </c>
      <c r="R100" s="263">
        <f>_xlfn.IFNA(VLOOKUP($A100,'PASTE Tech_Use'!W:$BB,2,FALSE),0)</f>
        <v>0</v>
      </c>
      <c r="S100" s="263">
        <f>_xlfn.IFNA(VLOOKUP($A100,'PASTE Tech_Use'!Y:$BB,2,FALSE),0)</f>
        <v>0</v>
      </c>
    </row>
    <row r="101" spans="1:19" x14ac:dyDescent="0.3">
      <c r="A101" s="69" t="s">
        <v>127</v>
      </c>
      <c r="B101" t="str">
        <f>_xlfn.IFNA(VLOOKUP($A101,'PASTE Technology Sheet'!A:H,3,FALSE),"")</f>
        <v>Final</v>
      </c>
      <c r="C101" t="str">
        <f>VLOOKUP($A101,'PASTE Technology Sheet'!A:H,4,FALSE)</f>
        <v>Waste Disposal</v>
      </c>
      <c r="D101" t="str">
        <f>_xlfn.IFNA(VLOOKUP($A101,'PASTE Technology Sheet'!$A:$H,5,FALSE),"")</f>
        <v>Municipal Waste</v>
      </c>
      <c r="E101" t="str">
        <f>VLOOKUP($A101,'PASTE Technology Sheet'!$A:$H,6,FALSE)</f>
        <v>Waste Management</v>
      </c>
      <c r="F101" t="str">
        <f>VLOOKUP($A101,'PASTE Technology Sheet'!$A:$H,7,FALSE)</f>
        <v>Refurbishment, mechanical recycling, and demand reduction of plastics - Waste Management</v>
      </c>
      <c r="G101" s="263">
        <f>_xlfn.IFNA(VLOOKUP($A101,'PASTE Tech_Use'!$A:$B,2,FALSE),0)</f>
        <v>0.93296575339999999</v>
      </c>
      <c r="H101" s="263">
        <f>_xlfn.IFNA(VLOOKUP($A101,'PASTE Tech_Use'!$C:$BB,2,FALSE),0)</f>
        <v>0.93296575339999999</v>
      </c>
      <c r="I101" s="263">
        <f>_xlfn.IFNA(VLOOKUP($A101,'PASTE Tech_Use'!$E:$BB,2,FALSE),0)</f>
        <v>0.93296575339999999</v>
      </c>
      <c r="J101" s="263">
        <f>_xlfn.IFNA(VLOOKUP($A101,'PASTE Tech_Use'!$G:$BB,2,FALSE),0)</f>
        <v>0.93296575339999999</v>
      </c>
      <c r="K101" s="263">
        <f>_xlfn.IFNA(VLOOKUP($A101,'PASTE Tech_Use'!I:$BB,2,FALSE),0)</f>
        <v>0.93296575339999999</v>
      </c>
      <c r="L101" s="263">
        <f>_xlfn.IFNA(VLOOKUP($A101,'PASTE Tech_Use'!K:$BB,2,FALSE),0)</f>
        <v>0.93296575339999999</v>
      </c>
      <c r="M101" s="263">
        <f>_xlfn.IFNA(VLOOKUP($A101,'PASTE Tech_Use'!M:$BB,2,FALSE),0)</f>
        <v>0.93296575339999999</v>
      </c>
      <c r="N101" s="263">
        <f>_xlfn.IFNA(VLOOKUP($A101,'PASTE Tech_Use'!O:$BB,2,FALSE),0)</f>
        <v>0.93296575339999999</v>
      </c>
      <c r="O101" s="263">
        <f>_xlfn.IFNA(VLOOKUP($A101,'PASTE Tech_Use'!Q:$BB,2,FALSE),0)</f>
        <v>0.93296575339999999</v>
      </c>
      <c r="P101" s="263">
        <f>_xlfn.IFNA(VLOOKUP($A101,'PASTE Tech_Use'!S:$BB,2,FALSE),0)</f>
        <v>0.93296575339999999</v>
      </c>
      <c r="Q101" s="263">
        <f>_xlfn.IFNA(VLOOKUP($A101,'PASTE Tech_Use'!U:$BB,2,FALSE),0)</f>
        <v>0.93296575339999999</v>
      </c>
      <c r="R101" s="263">
        <f>_xlfn.IFNA(VLOOKUP($A101,'PASTE Tech_Use'!W:$BB,2,FALSE),0)</f>
        <v>0.93296575339999999</v>
      </c>
      <c r="S101" s="263">
        <f>_xlfn.IFNA(VLOOKUP($A101,'PASTE Tech_Use'!Y:$BB,2,FALSE),0)</f>
        <v>0.93296575339999999</v>
      </c>
    </row>
    <row r="102" spans="1:19" x14ac:dyDescent="0.3">
      <c r="A102" s="69" t="s">
        <v>128</v>
      </c>
      <c r="B102" t="str">
        <f>_xlfn.IFNA(VLOOKUP($A102,'PASTE Technology Sheet'!A:H,3,FALSE),"")</f>
        <v>Final</v>
      </c>
      <c r="C102" t="str">
        <f>VLOOKUP($A102,'PASTE Technology Sheet'!A:H,4,FALSE)</f>
        <v>Transport</v>
      </c>
      <c r="D102" t="str">
        <f>_xlfn.IFNA(VLOOKUP($A102,'PASTE Technology Sheet'!$A:$H,5,FALSE),"")</f>
        <v>Road</v>
      </c>
      <c r="E102" t="str">
        <f>VLOOKUP($A102,'PASTE Technology Sheet'!$A:$H,6,FALSE)</f>
        <v>Motorcycles</v>
      </c>
      <c r="F102" t="str">
        <f>VLOOKUP($A102,'PASTE Technology Sheet'!$A:$H,7,FALSE)</f>
        <v>ICE Vehicle - Motorcycle</v>
      </c>
      <c r="G102" s="263">
        <f>_xlfn.IFNA(VLOOKUP($A102,'PASTE Tech_Use'!$A:$B,2,FALSE),0)</f>
        <v>5.0999999999999996</v>
      </c>
      <c r="H102" s="263">
        <f>_xlfn.IFNA(VLOOKUP($A102,'PASTE Tech_Use'!$C:$BB,2,FALSE),0)</f>
        <v>5.0999999999999996</v>
      </c>
      <c r="I102" s="263">
        <f>_xlfn.IFNA(VLOOKUP($A102,'PASTE Tech_Use'!$E:$BB,2,FALSE),0)</f>
        <v>5.0999999999999996</v>
      </c>
      <c r="J102" s="263">
        <f>_xlfn.IFNA(VLOOKUP($A102,'PASTE Tech_Use'!$G:$BB,2,FALSE),0)</f>
        <v>5.0999999999999996</v>
      </c>
      <c r="K102" s="263">
        <f>_xlfn.IFNA(VLOOKUP($A102,'PASTE Tech_Use'!I:$BB,2,FALSE),0)</f>
        <v>5.0999999999999996</v>
      </c>
      <c r="L102" s="263">
        <f>_xlfn.IFNA(VLOOKUP($A102,'PASTE Tech_Use'!K:$BB,2,FALSE),0)</f>
        <v>5.0999999999999996</v>
      </c>
      <c r="M102" s="263">
        <f>_xlfn.IFNA(VLOOKUP($A102,'PASTE Tech_Use'!M:$BB,2,FALSE),0)</f>
        <v>5.0999999999999996</v>
      </c>
      <c r="N102" s="263">
        <f>_xlfn.IFNA(VLOOKUP($A102,'PASTE Tech_Use'!O:$BB,2,FALSE),0)</f>
        <v>5.0999999999999996</v>
      </c>
      <c r="O102" s="263">
        <f>_xlfn.IFNA(VLOOKUP($A102,'PASTE Tech_Use'!Q:$BB,2,FALSE),0)</f>
        <v>5.0999999999999996</v>
      </c>
      <c r="P102" s="263">
        <f>_xlfn.IFNA(VLOOKUP($A102,'PASTE Tech_Use'!S:$BB,2,FALSE),0)</f>
        <v>5.0999999999999996</v>
      </c>
      <c r="Q102" s="263">
        <f>_xlfn.IFNA(VLOOKUP($A102,'PASTE Tech_Use'!U:$BB,2,FALSE),0)</f>
        <v>5.0999999999999996</v>
      </c>
      <c r="R102" s="263">
        <f>_xlfn.IFNA(VLOOKUP($A102,'PASTE Tech_Use'!W:$BB,2,FALSE),0)</f>
        <v>5.0999999999999996</v>
      </c>
      <c r="S102" s="263">
        <f>_xlfn.IFNA(VLOOKUP($A102,'PASTE Tech_Use'!Y:$BB,2,FALSE),0)</f>
        <v>5.0999999999999996</v>
      </c>
    </row>
    <row r="103" spans="1:19" x14ac:dyDescent="0.3">
      <c r="A103" s="40" t="s">
        <v>129</v>
      </c>
      <c r="B103" t="str">
        <f>_xlfn.IFNA(VLOOKUP($A103,'PASTE Technology Sheet'!A:H,3,FALSE),"")</f>
        <v>Final</v>
      </c>
      <c r="C103" t="str">
        <f>VLOOKUP($A103,'PASTE Technology Sheet'!A:H,4,FALSE)</f>
        <v>Transport</v>
      </c>
      <c r="D103" t="str">
        <f>_xlfn.IFNA(VLOOKUP($A103,'PASTE Technology Sheet'!$A:$H,5,FALSE),"")</f>
        <v>Road</v>
      </c>
      <c r="E103" t="str">
        <f>VLOOKUP($A103,'PASTE Technology Sheet'!$A:$H,6,FALSE)</f>
        <v>Motorcycles</v>
      </c>
      <c r="F103" t="str">
        <f>VLOOKUP($A103,'PASTE Technology Sheet'!$A:$H,7,FALSE)</f>
        <v>Electric Battery Vehicle - Motorcycle</v>
      </c>
      <c r="G103" s="263">
        <f>_xlfn.IFNA(VLOOKUP($A103,'PASTE Tech_Use'!$A:$B,2,FALSE),0)</f>
        <v>0</v>
      </c>
      <c r="H103" s="263">
        <f>_xlfn.IFNA(VLOOKUP($A103,'PASTE Tech_Use'!$C:$BB,2,FALSE),0)</f>
        <v>0</v>
      </c>
      <c r="I103" s="263">
        <f>_xlfn.IFNA(VLOOKUP($A103,'PASTE Tech_Use'!$E:$BB,2,FALSE),0)</f>
        <v>0</v>
      </c>
      <c r="J103" s="263">
        <f>_xlfn.IFNA(VLOOKUP($A103,'PASTE Tech_Use'!$G:$BB,2,FALSE),0)</f>
        <v>0</v>
      </c>
      <c r="K103" s="263">
        <f>_xlfn.IFNA(VLOOKUP($A103,'PASTE Tech_Use'!I:$BB,2,FALSE),0)</f>
        <v>0</v>
      </c>
      <c r="L103" s="263">
        <f>_xlfn.IFNA(VLOOKUP($A103,'PASTE Tech_Use'!K:$BB,2,FALSE),0)</f>
        <v>0</v>
      </c>
      <c r="M103" s="263">
        <f>_xlfn.IFNA(VLOOKUP($A103,'PASTE Tech_Use'!M:$BB,2,FALSE),0)</f>
        <v>0</v>
      </c>
      <c r="N103" s="263">
        <f>_xlfn.IFNA(VLOOKUP($A103,'PASTE Tech_Use'!O:$BB,2,FALSE),0)</f>
        <v>0</v>
      </c>
      <c r="O103" s="263">
        <f>_xlfn.IFNA(VLOOKUP($A103,'PASTE Tech_Use'!Q:$BB,2,FALSE),0)</f>
        <v>0</v>
      </c>
      <c r="P103" s="263">
        <f>_xlfn.IFNA(VLOOKUP($A103,'PASTE Tech_Use'!S:$BB,2,FALSE),0)</f>
        <v>0</v>
      </c>
      <c r="Q103" s="263">
        <f>_xlfn.IFNA(VLOOKUP($A103,'PASTE Tech_Use'!U:$BB,2,FALSE),0)</f>
        <v>0</v>
      </c>
      <c r="R103" s="263">
        <f>_xlfn.IFNA(VLOOKUP($A103,'PASTE Tech_Use'!W:$BB,2,FALSE),0)</f>
        <v>0</v>
      </c>
      <c r="S103" s="263">
        <f>_xlfn.IFNA(VLOOKUP($A103,'PASTE Tech_Use'!Y:$BB,2,FALSE),0)</f>
        <v>0</v>
      </c>
    </row>
    <row r="104" spans="1:19" x14ac:dyDescent="0.3">
      <c r="A104" s="69" t="s">
        <v>130</v>
      </c>
      <c r="B104" t="str">
        <f>_xlfn.IFNA(VLOOKUP($A104,'PASTE Technology Sheet'!A:H,3,FALSE),"")</f>
        <v>Final</v>
      </c>
      <c r="C104" t="str">
        <f>VLOOKUP($A104,'PASTE Technology Sheet'!A:H,4,FALSE)</f>
        <v>Transport</v>
      </c>
      <c r="D104" t="str">
        <f>_xlfn.IFNA(VLOOKUP($A104,'PASTE Technology Sheet'!$A:$H,5,FALSE),"")</f>
        <v>Road</v>
      </c>
      <c r="E104" t="str">
        <f>VLOOKUP($A104,'PASTE Technology Sheet'!$A:$H,6,FALSE)</f>
        <v>Passenger Cars</v>
      </c>
      <c r="F104" t="str">
        <f>VLOOKUP($A104,'PASTE Technology Sheet'!$A:$H,7,FALSE)</f>
        <v>ICE 2010 norm Vehicle - Cars</v>
      </c>
      <c r="G104" s="263">
        <f>_xlfn.IFNA(VLOOKUP($A104,'PASTE Tech_Use'!$A:$B,2,FALSE),0)</f>
        <v>0</v>
      </c>
      <c r="H104" s="263">
        <f>_xlfn.IFNA(VLOOKUP($A104,'PASTE Tech_Use'!$C:$BB,2,FALSE),0)</f>
        <v>0</v>
      </c>
      <c r="I104" s="263">
        <f>_xlfn.IFNA(VLOOKUP($A104,'PASTE Tech_Use'!$E:$BB,2,FALSE),0)</f>
        <v>0</v>
      </c>
      <c r="J104" s="263">
        <f>_xlfn.IFNA(VLOOKUP($A104,'PASTE Tech_Use'!$G:$BB,2,FALSE),0)</f>
        <v>0</v>
      </c>
      <c r="K104" s="263">
        <f>_xlfn.IFNA(VLOOKUP($A104,'PASTE Tech_Use'!I:$BB,2,FALSE),0)</f>
        <v>0</v>
      </c>
      <c r="L104" s="263">
        <f>_xlfn.IFNA(VLOOKUP($A104,'PASTE Tech_Use'!K:$BB,2,FALSE),0)</f>
        <v>0</v>
      </c>
      <c r="M104" s="263">
        <f>_xlfn.IFNA(VLOOKUP($A104,'PASTE Tech_Use'!M:$BB,2,FALSE),0)</f>
        <v>0</v>
      </c>
      <c r="N104" s="263">
        <f>_xlfn.IFNA(VLOOKUP($A104,'PASTE Tech_Use'!O:$BB,2,FALSE),0)</f>
        <v>0</v>
      </c>
      <c r="O104" s="263">
        <f>_xlfn.IFNA(VLOOKUP($A104,'PASTE Tech_Use'!Q:$BB,2,FALSE),0)</f>
        <v>0</v>
      </c>
      <c r="P104" s="263">
        <f>_xlfn.IFNA(VLOOKUP($A104,'PASTE Tech_Use'!S:$BB,2,FALSE),0)</f>
        <v>0</v>
      </c>
      <c r="Q104" s="263">
        <f>_xlfn.IFNA(VLOOKUP($A104,'PASTE Tech_Use'!U:$BB,2,FALSE),0)</f>
        <v>0</v>
      </c>
      <c r="R104" s="263">
        <f>_xlfn.IFNA(VLOOKUP($A104,'PASTE Tech_Use'!W:$BB,2,FALSE),0)</f>
        <v>0</v>
      </c>
      <c r="S104" s="263">
        <f>_xlfn.IFNA(VLOOKUP($A104,'PASTE Tech_Use'!Y:$BB,2,FALSE),0)</f>
        <v>0</v>
      </c>
    </row>
    <row r="105" spans="1:19" x14ac:dyDescent="0.3">
      <c r="A105" s="40" t="s">
        <v>131</v>
      </c>
      <c r="B105" t="str">
        <f>_xlfn.IFNA(VLOOKUP($A105,'PASTE Technology Sheet'!A:H,3,FALSE),"")</f>
        <v>Final</v>
      </c>
      <c r="C105" t="str">
        <f>VLOOKUP($A105,'PASTE Technology Sheet'!A:H,4,FALSE)</f>
        <v>Transport</v>
      </c>
      <c r="D105" t="str">
        <f>_xlfn.IFNA(VLOOKUP($A105,'PASTE Technology Sheet'!$A:$H,5,FALSE),"")</f>
        <v>Road</v>
      </c>
      <c r="E105" t="str">
        <f>VLOOKUP($A105,'PASTE Technology Sheet'!$A:$H,6,FALSE)</f>
        <v>Passenger Cars</v>
      </c>
      <c r="F105" t="str">
        <f>VLOOKUP($A105,'PASTE Technology Sheet'!$A:$H,7,FALSE)</f>
        <v>ICE efficient Vehicle - Cars</v>
      </c>
      <c r="G105" s="263">
        <f>_xlfn.IFNA(VLOOKUP($A105,'PASTE Tech_Use'!$A:$B,2,FALSE),0)</f>
        <v>0</v>
      </c>
      <c r="H105" s="263">
        <f>_xlfn.IFNA(VLOOKUP($A105,'PASTE Tech_Use'!$C:$BB,2,FALSE),0)</f>
        <v>0</v>
      </c>
      <c r="I105" s="263">
        <f>_xlfn.IFNA(VLOOKUP($A105,'PASTE Tech_Use'!$E:$BB,2,FALSE),0)</f>
        <v>0</v>
      </c>
      <c r="J105" s="263">
        <f>_xlfn.IFNA(VLOOKUP($A105,'PASTE Tech_Use'!$G:$BB,2,FALSE),0)</f>
        <v>0</v>
      </c>
      <c r="K105" s="263">
        <f>_xlfn.IFNA(VLOOKUP($A105,'PASTE Tech_Use'!I:$BB,2,FALSE),0)</f>
        <v>0</v>
      </c>
      <c r="L105" s="263">
        <f>_xlfn.IFNA(VLOOKUP($A105,'PASTE Tech_Use'!K:$BB,2,FALSE),0)</f>
        <v>0</v>
      </c>
      <c r="M105" s="263">
        <f>_xlfn.IFNA(VLOOKUP($A105,'PASTE Tech_Use'!M:$BB,2,FALSE),0)</f>
        <v>0</v>
      </c>
      <c r="N105" s="263">
        <f>_xlfn.IFNA(VLOOKUP($A105,'PASTE Tech_Use'!O:$BB,2,FALSE),0)</f>
        <v>0</v>
      </c>
      <c r="O105" s="263">
        <f>_xlfn.IFNA(VLOOKUP($A105,'PASTE Tech_Use'!Q:$BB,2,FALSE),0)</f>
        <v>0</v>
      </c>
      <c r="P105" s="263">
        <f>_xlfn.IFNA(VLOOKUP($A105,'PASTE Tech_Use'!S:$BB,2,FALSE),0)</f>
        <v>0</v>
      </c>
      <c r="Q105" s="263">
        <f>_xlfn.IFNA(VLOOKUP($A105,'PASTE Tech_Use'!U:$BB,2,FALSE),0)</f>
        <v>0</v>
      </c>
      <c r="R105" s="263">
        <f>_xlfn.IFNA(VLOOKUP($A105,'PASTE Tech_Use'!W:$BB,2,FALSE),0)</f>
        <v>0</v>
      </c>
      <c r="S105" s="263">
        <f>_xlfn.IFNA(VLOOKUP($A105,'PASTE Tech_Use'!Y:$BB,2,FALSE),0)</f>
        <v>0</v>
      </c>
    </row>
    <row r="106" spans="1:19" x14ac:dyDescent="0.3">
      <c r="A106" s="40" t="s">
        <v>132</v>
      </c>
      <c r="B106" t="str">
        <f>_xlfn.IFNA(VLOOKUP($A106,'PASTE Technology Sheet'!A:H,3,FALSE),"")</f>
        <v>Final</v>
      </c>
      <c r="C106" t="str">
        <f>VLOOKUP($A106,'PASTE Technology Sheet'!A:H,4,FALSE)</f>
        <v>Transport</v>
      </c>
      <c r="D106" t="str">
        <f>_xlfn.IFNA(VLOOKUP($A106,'PASTE Technology Sheet'!$A:$H,5,FALSE),"")</f>
        <v>Road</v>
      </c>
      <c r="E106" t="str">
        <f>VLOOKUP($A106,'PASTE Technology Sheet'!$A:$H,6,FALSE)</f>
        <v>Passenger Cars</v>
      </c>
      <c r="F106" t="str">
        <f>VLOOKUP($A106,'PASTE Technology Sheet'!$A:$H,7,FALSE)</f>
        <v>ICE Bio Diesel Vehicle - Cars</v>
      </c>
      <c r="G106" s="263">
        <f>_xlfn.IFNA(VLOOKUP($A106,'PASTE Tech_Use'!$A:$B,2,FALSE),0)</f>
        <v>0</v>
      </c>
      <c r="H106" s="263">
        <f>_xlfn.IFNA(VLOOKUP($A106,'PASTE Tech_Use'!$C:$BB,2,FALSE),0)</f>
        <v>0</v>
      </c>
      <c r="I106" s="263">
        <f>_xlfn.IFNA(VLOOKUP($A106,'PASTE Tech_Use'!$E:$BB,2,FALSE),0)</f>
        <v>0</v>
      </c>
      <c r="J106" s="263">
        <f>_xlfn.IFNA(VLOOKUP($A106,'PASTE Tech_Use'!$G:$BB,2,FALSE),0)</f>
        <v>0</v>
      </c>
      <c r="K106" s="263">
        <f>_xlfn.IFNA(VLOOKUP($A106,'PASTE Tech_Use'!I:$BB,2,FALSE),0)</f>
        <v>0</v>
      </c>
      <c r="L106" s="263">
        <f>_xlfn.IFNA(VLOOKUP($A106,'PASTE Tech_Use'!K:$BB,2,FALSE),0)</f>
        <v>0</v>
      </c>
      <c r="M106" s="263">
        <f>_xlfn.IFNA(VLOOKUP($A106,'PASTE Tech_Use'!M:$BB,2,FALSE),0)</f>
        <v>0</v>
      </c>
      <c r="N106" s="263">
        <f>_xlfn.IFNA(VLOOKUP($A106,'PASTE Tech_Use'!O:$BB,2,FALSE),0)</f>
        <v>0</v>
      </c>
      <c r="O106" s="263">
        <f>_xlfn.IFNA(VLOOKUP($A106,'PASTE Tech_Use'!Q:$BB,2,FALSE),0)</f>
        <v>0</v>
      </c>
      <c r="P106" s="263">
        <f>_xlfn.IFNA(VLOOKUP($A106,'PASTE Tech_Use'!S:$BB,2,FALSE),0)</f>
        <v>0</v>
      </c>
      <c r="Q106" s="263">
        <f>_xlfn.IFNA(VLOOKUP($A106,'PASTE Tech_Use'!U:$BB,2,FALSE),0)</f>
        <v>0</v>
      </c>
      <c r="R106" s="263">
        <f>_xlfn.IFNA(VLOOKUP($A106,'PASTE Tech_Use'!W:$BB,2,FALSE),0)</f>
        <v>0</v>
      </c>
      <c r="S106" s="263">
        <f>_xlfn.IFNA(VLOOKUP($A106,'PASTE Tech_Use'!Y:$BB,2,FALSE),0)</f>
        <v>0</v>
      </c>
    </row>
    <row r="107" spans="1:19" x14ac:dyDescent="0.3">
      <c r="A107" s="40" t="s">
        <v>133</v>
      </c>
      <c r="B107" t="str">
        <f>_xlfn.IFNA(VLOOKUP($A107,'PASTE Technology Sheet'!A:H,3,FALSE),"")</f>
        <v>Final</v>
      </c>
      <c r="C107" t="str">
        <f>VLOOKUP($A107,'PASTE Technology Sheet'!A:H,4,FALSE)</f>
        <v>Transport</v>
      </c>
      <c r="D107" t="str">
        <f>_xlfn.IFNA(VLOOKUP($A107,'PASTE Technology Sheet'!$A:$H,5,FALSE),"")</f>
        <v>Road</v>
      </c>
      <c r="E107" t="str">
        <f>VLOOKUP($A107,'PASTE Technology Sheet'!$A:$H,6,FALSE)</f>
        <v>Passenger Cars</v>
      </c>
      <c r="F107" t="str">
        <f>VLOOKUP($A107,'PASTE Technology Sheet'!$A:$H,7,FALSE)</f>
        <v>ICE Syn Diesel Vehicle - Cars</v>
      </c>
      <c r="G107" s="263">
        <f>_xlfn.IFNA(VLOOKUP($A107,'PASTE Tech_Use'!$A:$B,2,FALSE),0)</f>
        <v>0</v>
      </c>
      <c r="H107" s="263">
        <f>_xlfn.IFNA(VLOOKUP($A107,'PASTE Tech_Use'!$C:$BB,2,FALSE),0)</f>
        <v>0</v>
      </c>
      <c r="I107" s="263">
        <f>_xlfn.IFNA(VLOOKUP($A107,'PASTE Tech_Use'!$E:$BB,2,FALSE),0)</f>
        <v>0</v>
      </c>
      <c r="J107" s="263">
        <f>_xlfn.IFNA(VLOOKUP($A107,'PASTE Tech_Use'!$G:$BB,2,FALSE),0)</f>
        <v>0</v>
      </c>
      <c r="K107" s="263">
        <f>_xlfn.IFNA(VLOOKUP($A107,'PASTE Tech_Use'!I:$BB,2,FALSE),0)</f>
        <v>0</v>
      </c>
      <c r="L107" s="263">
        <f>_xlfn.IFNA(VLOOKUP($A107,'PASTE Tech_Use'!K:$BB,2,FALSE),0)</f>
        <v>0</v>
      </c>
      <c r="M107" s="263">
        <f>_xlfn.IFNA(VLOOKUP($A107,'PASTE Tech_Use'!M:$BB,2,FALSE),0)</f>
        <v>0</v>
      </c>
      <c r="N107" s="263">
        <f>_xlfn.IFNA(VLOOKUP($A107,'PASTE Tech_Use'!O:$BB,2,FALSE),0)</f>
        <v>0</v>
      </c>
      <c r="O107" s="263">
        <f>_xlfn.IFNA(VLOOKUP($A107,'PASTE Tech_Use'!Q:$BB,2,FALSE),0)</f>
        <v>0</v>
      </c>
      <c r="P107" s="263">
        <f>_xlfn.IFNA(VLOOKUP($A107,'PASTE Tech_Use'!S:$BB,2,FALSE),0)</f>
        <v>0</v>
      </c>
      <c r="Q107" s="263">
        <f>_xlfn.IFNA(VLOOKUP($A107,'PASTE Tech_Use'!U:$BB,2,FALSE),0)</f>
        <v>0</v>
      </c>
      <c r="R107" s="263">
        <f>_xlfn.IFNA(VLOOKUP($A107,'PASTE Tech_Use'!W:$BB,2,FALSE),0)</f>
        <v>0</v>
      </c>
      <c r="S107" s="263">
        <f>_xlfn.IFNA(VLOOKUP($A107,'PASTE Tech_Use'!Y:$BB,2,FALSE),0)</f>
        <v>0</v>
      </c>
    </row>
    <row r="108" spans="1:19" x14ac:dyDescent="0.3">
      <c r="A108" s="69" t="s">
        <v>134</v>
      </c>
      <c r="B108" t="str">
        <f>_xlfn.IFNA(VLOOKUP($A108,'PASTE Technology Sheet'!A:H,3,FALSE),"")</f>
        <v>Final</v>
      </c>
      <c r="C108" t="str">
        <f>VLOOKUP($A108,'PASTE Technology Sheet'!A:H,4,FALSE)</f>
        <v>Transport</v>
      </c>
      <c r="D108" t="str">
        <f>_xlfn.IFNA(VLOOKUP($A108,'PASTE Technology Sheet'!$A:$H,5,FALSE),"")</f>
        <v>Road</v>
      </c>
      <c r="E108" t="str">
        <f>VLOOKUP($A108,'PASTE Technology Sheet'!$A:$H,6,FALSE)</f>
        <v>Passenger Cars</v>
      </c>
      <c r="F108" t="str">
        <f>VLOOKUP($A108,'PASTE Technology Sheet'!$A:$H,7,FALSE)</f>
        <v>ICE Hybrid Vehicle - Cars</v>
      </c>
      <c r="G108" s="263">
        <f>_xlfn.IFNA(VLOOKUP($A108,'PASTE Tech_Use'!$A:$B,2,FALSE),0)</f>
        <v>0</v>
      </c>
      <c r="H108" s="263">
        <f>_xlfn.IFNA(VLOOKUP($A108,'PASTE Tech_Use'!$C:$BB,2,FALSE),0)</f>
        <v>0</v>
      </c>
      <c r="I108" s="263">
        <f>_xlfn.IFNA(VLOOKUP($A108,'PASTE Tech_Use'!$E:$BB,2,FALSE),0)</f>
        <v>0</v>
      </c>
      <c r="J108" s="263">
        <f>_xlfn.IFNA(VLOOKUP($A108,'PASTE Tech_Use'!$G:$BB,2,FALSE),0)</f>
        <v>0</v>
      </c>
      <c r="K108" s="263">
        <f>_xlfn.IFNA(VLOOKUP($A108,'PASTE Tech_Use'!I:$BB,2,FALSE),0)</f>
        <v>0</v>
      </c>
      <c r="L108" s="263">
        <f>_xlfn.IFNA(VLOOKUP($A108,'PASTE Tech_Use'!K:$BB,2,FALSE),0)</f>
        <v>0</v>
      </c>
      <c r="M108" s="263">
        <f>_xlfn.IFNA(VLOOKUP($A108,'PASTE Tech_Use'!M:$BB,2,FALSE),0)</f>
        <v>0</v>
      </c>
      <c r="N108" s="263">
        <f>_xlfn.IFNA(VLOOKUP($A108,'PASTE Tech_Use'!O:$BB,2,FALSE),0)</f>
        <v>0</v>
      </c>
      <c r="O108" s="263">
        <f>_xlfn.IFNA(VLOOKUP($A108,'PASTE Tech_Use'!Q:$BB,2,FALSE),0)</f>
        <v>0</v>
      </c>
      <c r="P108" s="263">
        <f>_xlfn.IFNA(VLOOKUP($A108,'PASTE Tech_Use'!S:$BB,2,FALSE),0)</f>
        <v>0</v>
      </c>
      <c r="Q108" s="263">
        <f>_xlfn.IFNA(VLOOKUP($A108,'PASTE Tech_Use'!U:$BB,2,FALSE),0)</f>
        <v>0</v>
      </c>
      <c r="R108" s="263">
        <f>_xlfn.IFNA(VLOOKUP($A108,'PASTE Tech_Use'!W:$BB,2,FALSE),0)</f>
        <v>0</v>
      </c>
      <c r="S108" s="263">
        <f>_xlfn.IFNA(VLOOKUP($A108,'PASTE Tech_Use'!Y:$BB,2,FALSE),0)</f>
        <v>0</v>
      </c>
    </row>
    <row r="109" spans="1:19" x14ac:dyDescent="0.3">
      <c r="A109" s="40" t="s">
        <v>135</v>
      </c>
      <c r="B109" t="str">
        <f>_xlfn.IFNA(VLOOKUP($A109,'PASTE Technology Sheet'!A:H,3,FALSE),"")</f>
        <v>Final</v>
      </c>
      <c r="C109" t="str">
        <f>VLOOKUP($A109,'PASTE Technology Sheet'!A:H,4,FALSE)</f>
        <v>Transport</v>
      </c>
      <c r="D109" t="str">
        <f>_xlfn.IFNA(VLOOKUP($A109,'PASTE Technology Sheet'!$A:$H,5,FALSE),"")</f>
        <v>Road</v>
      </c>
      <c r="E109" t="str">
        <f>VLOOKUP($A109,'PASTE Technology Sheet'!$A:$H,6,FALSE)</f>
        <v>Passenger Cars</v>
      </c>
      <c r="F109" t="str">
        <f>VLOOKUP($A109,'PASTE Technology Sheet'!$A:$H,7,FALSE)</f>
        <v>ICE Natural Gas Vehicle - Cars</v>
      </c>
      <c r="G109" s="263">
        <f>_xlfn.IFNA(VLOOKUP($A109,'PASTE Tech_Use'!$A:$B,2,FALSE),0)</f>
        <v>0</v>
      </c>
      <c r="H109" s="263">
        <f>_xlfn.IFNA(VLOOKUP($A109,'PASTE Tech_Use'!$C:$BB,2,FALSE),0)</f>
        <v>0</v>
      </c>
      <c r="I109" s="263">
        <f>_xlfn.IFNA(VLOOKUP($A109,'PASTE Tech_Use'!$E:$BB,2,FALSE),0)</f>
        <v>0</v>
      </c>
      <c r="J109" s="263">
        <f>_xlfn.IFNA(VLOOKUP($A109,'PASTE Tech_Use'!$G:$BB,2,FALSE),0)</f>
        <v>0</v>
      </c>
      <c r="K109" s="263">
        <f>_xlfn.IFNA(VLOOKUP($A109,'PASTE Tech_Use'!I:$BB,2,FALSE),0)</f>
        <v>0</v>
      </c>
      <c r="L109" s="263">
        <f>_xlfn.IFNA(VLOOKUP($A109,'PASTE Tech_Use'!K:$BB,2,FALSE),0)</f>
        <v>0</v>
      </c>
      <c r="M109" s="263">
        <f>_xlfn.IFNA(VLOOKUP($A109,'PASTE Tech_Use'!M:$BB,2,FALSE),0)</f>
        <v>0</v>
      </c>
      <c r="N109" s="263">
        <f>_xlfn.IFNA(VLOOKUP($A109,'PASTE Tech_Use'!O:$BB,2,FALSE),0)</f>
        <v>0</v>
      </c>
      <c r="O109" s="263">
        <f>_xlfn.IFNA(VLOOKUP($A109,'PASTE Tech_Use'!Q:$BB,2,FALSE),0)</f>
        <v>0</v>
      </c>
      <c r="P109" s="263">
        <f>_xlfn.IFNA(VLOOKUP($A109,'PASTE Tech_Use'!S:$BB,2,FALSE),0)</f>
        <v>0</v>
      </c>
      <c r="Q109" s="263">
        <f>_xlfn.IFNA(VLOOKUP($A109,'PASTE Tech_Use'!U:$BB,2,FALSE),0)</f>
        <v>0</v>
      </c>
      <c r="R109" s="263">
        <f>_xlfn.IFNA(VLOOKUP($A109,'PASTE Tech_Use'!W:$BB,2,FALSE),0)</f>
        <v>0</v>
      </c>
      <c r="S109" s="263">
        <f>_xlfn.IFNA(VLOOKUP($A109,'PASTE Tech_Use'!Y:$BB,2,FALSE),0)</f>
        <v>0</v>
      </c>
    </row>
    <row r="110" spans="1:19" x14ac:dyDescent="0.3">
      <c r="A110" s="69" t="s">
        <v>136</v>
      </c>
      <c r="B110" t="str">
        <f>_xlfn.IFNA(VLOOKUP($A110,'PASTE Technology Sheet'!A:H,3,FALSE),"")</f>
        <v>Final</v>
      </c>
      <c r="C110" t="str">
        <f>VLOOKUP($A110,'PASTE Technology Sheet'!A:H,4,FALSE)</f>
        <v>Transport</v>
      </c>
      <c r="D110" t="str">
        <f>_xlfn.IFNA(VLOOKUP($A110,'PASTE Technology Sheet'!$A:$H,5,FALSE),"")</f>
        <v>Road</v>
      </c>
      <c r="E110" t="str">
        <f>VLOOKUP($A110,'PASTE Technology Sheet'!$A:$H,6,FALSE)</f>
        <v>Passenger Cars</v>
      </c>
      <c r="F110" t="str">
        <f>VLOOKUP($A110,'PASTE Technology Sheet'!$A:$H,7,FALSE)</f>
        <v>Plug-In Hybrid Vehicle - Cars</v>
      </c>
      <c r="G110" s="263">
        <f>_xlfn.IFNA(VLOOKUP($A110,'PASTE Tech_Use'!$A:$B,2,FALSE),0)</f>
        <v>0</v>
      </c>
      <c r="H110" s="263">
        <f>_xlfn.IFNA(VLOOKUP($A110,'PASTE Tech_Use'!$C:$BB,2,FALSE),0)</f>
        <v>0</v>
      </c>
      <c r="I110" s="263">
        <f>_xlfn.IFNA(VLOOKUP($A110,'PASTE Tech_Use'!$E:$BB,2,FALSE),0)</f>
        <v>0</v>
      </c>
      <c r="J110" s="263">
        <f>_xlfn.IFNA(VLOOKUP($A110,'PASTE Tech_Use'!$G:$BB,2,FALSE),0)</f>
        <v>0</v>
      </c>
      <c r="K110" s="263">
        <f>_xlfn.IFNA(VLOOKUP($A110,'PASTE Tech_Use'!I:$BB,2,FALSE),0)</f>
        <v>0</v>
      </c>
      <c r="L110" s="263">
        <f>_xlfn.IFNA(VLOOKUP($A110,'PASTE Tech_Use'!K:$BB,2,FALSE),0)</f>
        <v>0</v>
      </c>
      <c r="M110" s="263">
        <f>_xlfn.IFNA(VLOOKUP($A110,'PASTE Tech_Use'!M:$BB,2,FALSE),0)</f>
        <v>0</v>
      </c>
      <c r="N110" s="263">
        <f>_xlfn.IFNA(VLOOKUP($A110,'PASTE Tech_Use'!O:$BB,2,FALSE),0)</f>
        <v>0</v>
      </c>
      <c r="O110" s="263">
        <f>_xlfn.IFNA(VLOOKUP($A110,'PASTE Tech_Use'!Q:$BB,2,FALSE),0)</f>
        <v>0</v>
      </c>
      <c r="P110" s="263">
        <f>_xlfn.IFNA(VLOOKUP($A110,'PASTE Tech_Use'!S:$BB,2,FALSE),0)</f>
        <v>0</v>
      </c>
      <c r="Q110" s="263">
        <f>_xlfn.IFNA(VLOOKUP($A110,'PASTE Tech_Use'!U:$BB,2,FALSE),0)</f>
        <v>0</v>
      </c>
      <c r="R110" s="263">
        <f>_xlfn.IFNA(VLOOKUP($A110,'PASTE Tech_Use'!W:$BB,2,FALSE),0)</f>
        <v>0</v>
      </c>
      <c r="S110" s="263">
        <f>_xlfn.IFNA(VLOOKUP($A110,'PASTE Tech_Use'!Y:$BB,2,FALSE),0)</f>
        <v>0</v>
      </c>
    </row>
    <row r="111" spans="1:19" x14ac:dyDescent="0.3">
      <c r="A111" s="40" t="s">
        <v>137</v>
      </c>
      <c r="B111" t="str">
        <f>_xlfn.IFNA(VLOOKUP($A111,'PASTE Technology Sheet'!A:H,3,FALSE),"")</f>
        <v>Final</v>
      </c>
      <c r="C111" t="str">
        <f>VLOOKUP($A111,'PASTE Technology Sheet'!A:H,4,FALSE)</f>
        <v>Transport</v>
      </c>
      <c r="D111" t="str">
        <f>_xlfn.IFNA(VLOOKUP($A111,'PASTE Technology Sheet'!$A:$H,5,FALSE),"")</f>
        <v>Road</v>
      </c>
      <c r="E111" t="str">
        <f>VLOOKUP($A111,'PASTE Technology Sheet'!$A:$H,6,FALSE)</f>
        <v>Passenger Cars</v>
      </c>
      <c r="F111" t="str">
        <f>VLOOKUP($A111,'PASTE Technology Sheet'!$A:$H,7,FALSE)</f>
        <v>Electric Battery Vehicle - Cars</v>
      </c>
      <c r="G111" s="263">
        <f>_xlfn.IFNA(VLOOKUP($A111,'PASTE Tech_Use'!$A:$B,2,FALSE),0)</f>
        <v>140</v>
      </c>
      <c r="H111" s="263">
        <f>_xlfn.IFNA(VLOOKUP($A111,'PASTE Tech_Use'!$C:$BB,2,FALSE),0)</f>
        <v>140</v>
      </c>
      <c r="I111" s="263">
        <f>_xlfn.IFNA(VLOOKUP($A111,'PASTE Tech_Use'!$E:$BB,2,FALSE),0)</f>
        <v>140</v>
      </c>
      <c r="J111" s="263">
        <f>_xlfn.IFNA(VLOOKUP($A111,'PASTE Tech_Use'!$G:$BB,2,FALSE),0)</f>
        <v>140</v>
      </c>
      <c r="K111" s="263">
        <f>_xlfn.IFNA(VLOOKUP($A111,'PASTE Tech_Use'!I:$BB,2,FALSE),0)</f>
        <v>140</v>
      </c>
      <c r="L111" s="263">
        <f>_xlfn.IFNA(VLOOKUP($A111,'PASTE Tech_Use'!K:$BB,2,FALSE),0)</f>
        <v>140</v>
      </c>
      <c r="M111" s="263">
        <f>_xlfn.IFNA(VLOOKUP($A111,'PASTE Tech_Use'!M:$BB,2,FALSE),0)</f>
        <v>140</v>
      </c>
      <c r="N111" s="263">
        <f>_xlfn.IFNA(VLOOKUP($A111,'PASTE Tech_Use'!O:$BB,2,FALSE),0)</f>
        <v>140</v>
      </c>
      <c r="O111" s="263">
        <f>_xlfn.IFNA(VLOOKUP($A111,'PASTE Tech_Use'!Q:$BB,2,FALSE),0)</f>
        <v>140</v>
      </c>
      <c r="P111" s="263">
        <f>_xlfn.IFNA(VLOOKUP($A111,'PASTE Tech_Use'!S:$BB,2,FALSE),0)</f>
        <v>140</v>
      </c>
      <c r="Q111" s="263">
        <f>_xlfn.IFNA(VLOOKUP($A111,'PASTE Tech_Use'!U:$BB,2,FALSE),0)</f>
        <v>140</v>
      </c>
      <c r="R111" s="263">
        <f>_xlfn.IFNA(VLOOKUP($A111,'PASTE Tech_Use'!W:$BB,2,FALSE),0)</f>
        <v>140</v>
      </c>
      <c r="S111" s="263">
        <f>_xlfn.IFNA(VLOOKUP($A111,'PASTE Tech_Use'!Y:$BB,2,FALSE),0)</f>
        <v>140</v>
      </c>
    </row>
    <row r="112" spans="1:19" x14ac:dyDescent="0.3">
      <c r="A112" s="69" t="s">
        <v>138</v>
      </c>
      <c r="B112" t="str">
        <f>_xlfn.IFNA(VLOOKUP($A112,'PASTE Technology Sheet'!A:H,3,FALSE),"")</f>
        <v>Final</v>
      </c>
      <c r="C112" t="str">
        <f>VLOOKUP($A112,'PASTE Technology Sheet'!A:H,4,FALSE)</f>
        <v>Transport</v>
      </c>
      <c r="D112" t="str">
        <f>_xlfn.IFNA(VLOOKUP($A112,'PASTE Technology Sheet'!$A:$H,5,FALSE),"")</f>
        <v>Road</v>
      </c>
      <c r="E112" t="str">
        <f>VLOOKUP($A112,'PASTE Technology Sheet'!$A:$H,6,FALSE)</f>
        <v>Passenger Cars</v>
      </c>
      <c r="F112" t="str">
        <f>VLOOKUP($A112,'PASTE Technology Sheet'!$A:$H,7,FALSE)</f>
        <v>Electric Battery Vehicle FLEX - Cars</v>
      </c>
      <c r="G112" s="263">
        <f>_xlfn.IFNA(VLOOKUP($A112,'PASTE Tech_Use'!$A:$B,2,FALSE),0)</f>
        <v>0</v>
      </c>
      <c r="H112" s="263">
        <f>_xlfn.IFNA(VLOOKUP($A112,'PASTE Tech_Use'!$C:$BB,2,FALSE),0)</f>
        <v>0</v>
      </c>
      <c r="I112" s="263">
        <f>_xlfn.IFNA(VLOOKUP($A112,'PASTE Tech_Use'!$E:$BB,2,FALSE),0)</f>
        <v>0</v>
      </c>
      <c r="J112" s="263">
        <f>_xlfn.IFNA(VLOOKUP($A112,'PASTE Tech_Use'!$G:$BB,2,FALSE),0)</f>
        <v>0</v>
      </c>
      <c r="K112" s="263">
        <f>_xlfn.IFNA(VLOOKUP($A112,'PASTE Tech_Use'!I:$BB,2,FALSE),0)</f>
        <v>0</v>
      </c>
      <c r="L112" s="263">
        <f>_xlfn.IFNA(VLOOKUP($A112,'PASTE Tech_Use'!K:$BB,2,FALSE),0)</f>
        <v>0</v>
      </c>
      <c r="M112" s="263">
        <f>_xlfn.IFNA(VLOOKUP($A112,'PASTE Tech_Use'!M:$BB,2,FALSE),0)</f>
        <v>0</v>
      </c>
      <c r="N112" s="263">
        <f>_xlfn.IFNA(VLOOKUP($A112,'PASTE Tech_Use'!O:$BB,2,FALSE),0)</f>
        <v>0</v>
      </c>
      <c r="O112" s="263">
        <f>_xlfn.IFNA(VLOOKUP($A112,'PASTE Tech_Use'!Q:$BB,2,FALSE),0)</f>
        <v>0</v>
      </c>
      <c r="P112" s="263">
        <f>_xlfn.IFNA(VLOOKUP($A112,'PASTE Tech_Use'!S:$BB,2,FALSE),0)</f>
        <v>0</v>
      </c>
      <c r="Q112" s="263">
        <f>_xlfn.IFNA(VLOOKUP($A112,'PASTE Tech_Use'!U:$BB,2,FALSE),0)</f>
        <v>0</v>
      </c>
      <c r="R112" s="263">
        <f>_xlfn.IFNA(VLOOKUP($A112,'PASTE Tech_Use'!W:$BB,2,FALSE),0)</f>
        <v>0</v>
      </c>
      <c r="S112" s="263">
        <f>_xlfn.IFNA(VLOOKUP($A112,'PASTE Tech_Use'!Y:$BB,2,FALSE),0)</f>
        <v>0</v>
      </c>
    </row>
    <row r="113" spans="1:19" x14ac:dyDescent="0.3">
      <c r="A113" s="40" t="s">
        <v>139</v>
      </c>
      <c r="B113" t="str">
        <f>_xlfn.IFNA(VLOOKUP($A113,'PASTE Technology Sheet'!A:H,3,FALSE),"")</f>
        <v>Final</v>
      </c>
      <c r="C113" t="str">
        <f>VLOOKUP($A113,'PASTE Technology Sheet'!A:H,4,FALSE)</f>
        <v>Transport</v>
      </c>
      <c r="D113" t="str">
        <f>_xlfn.IFNA(VLOOKUP($A113,'PASTE Technology Sheet'!$A:$H,5,FALSE),"")</f>
        <v>Road</v>
      </c>
      <c r="E113" t="str">
        <f>VLOOKUP($A113,'PASTE Technology Sheet'!$A:$H,6,FALSE)</f>
        <v>Passenger Cars</v>
      </c>
      <c r="F113" t="str">
        <f>VLOOKUP($A113,'PASTE Technology Sheet'!$A:$H,7,FALSE)</f>
        <v>Electric Battery Vehicle V2G - Cars</v>
      </c>
      <c r="G113" s="263">
        <f>_xlfn.IFNA(VLOOKUP($A113,'PASTE Tech_Use'!$A:$B,2,FALSE),0)</f>
        <v>0</v>
      </c>
      <c r="H113" s="263">
        <f>_xlfn.IFNA(VLOOKUP($A113,'PASTE Tech_Use'!$C:$BB,2,FALSE),0)</f>
        <v>0</v>
      </c>
      <c r="I113" s="263">
        <f>_xlfn.IFNA(VLOOKUP($A113,'PASTE Tech_Use'!$E:$BB,2,FALSE),0)</f>
        <v>0</v>
      </c>
      <c r="J113" s="263">
        <f>_xlfn.IFNA(VLOOKUP($A113,'PASTE Tech_Use'!$G:$BB,2,FALSE),0)</f>
        <v>0</v>
      </c>
      <c r="K113" s="263">
        <f>_xlfn.IFNA(VLOOKUP($A113,'PASTE Tech_Use'!I:$BB,2,FALSE),0)</f>
        <v>0</v>
      </c>
      <c r="L113" s="263">
        <f>_xlfn.IFNA(VLOOKUP($A113,'PASTE Tech_Use'!K:$BB,2,FALSE),0)</f>
        <v>0</v>
      </c>
      <c r="M113" s="263">
        <f>_xlfn.IFNA(VLOOKUP($A113,'PASTE Tech_Use'!M:$BB,2,FALSE),0)</f>
        <v>0</v>
      </c>
      <c r="N113" s="263">
        <f>_xlfn.IFNA(VLOOKUP($A113,'PASTE Tech_Use'!O:$BB,2,FALSE),0)</f>
        <v>0</v>
      </c>
      <c r="O113" s="263">
        <f>_xlfn.IFNA(VLOOKUP($A113,'PASTE Tech_Use'!Q:$BB,2,FALSE),0)</f>
        <v>0</v>
      </c>
      <c r="P113" s="263">
        <f>_xlfn.IFNA(VLOOKUP($A113,'PASTE Tech_Use'!S:$BB,2,FALSE),0)</f>
        <v>0</v>
      </c>
      <c r="Q113" s="263">
        <f>_xlfn.IFNA(VLOOKUP($A113,'PASTE Tech_Use'!U:$BB,2,FALSE),0)</f>
        <v>0</v>
      </c>
      <c r="R113" s="263">
        <f>_xlfn.IFNA(VLOOKUP($A113,'PASTE Tech_Use'!W:$BB,2,FALSE),0)</f>
        <v>0</v>
      </c>
      <c r="S113" s="263">
        <f>_xlfn.IFNA(VLOOKUP($A113,'PASTE Tech_Use'!Y:$BB,2,FALSE),0)</f>
        <v>0</v>
      </c>
    </row>
    <row r="114" spans="1:19" x14ac:dyDescent="0.3">
      <c r="A114" s="69" t="s">
        <v>140</v>
      </c>
      <c r="B114" t="str">
        <f>_xlfn.IFNA(VLOOKUP($A114,'PASTE Technology Sheet'!A:H,3,FALSE),"")</f>
        <v>Final</v>
      </c>
      <c r="C114" t="str">
        <f>VLOOKUP($A114,'PASTE Technology Sheet'!A:H,4,FALSE)</f>
        <v>Transport</v>
      </c>
      <c r="D114" t="str">
        <f>_xlfn.IFNA(VLOOKUP($A114,'PASTE Technology Sheet'!$A:$H,5,FALSE),"")</f>
        <v>Road</v>
      </c>
      <c r="E114" t="str">
        <f>VLOOKUP($A114,'PASTE Technology Sheet'!$A:$H,6,FALSE)</f>
        <v>Passenger Cars</v>
      </c>
      <c r="F114" t="str">
        <f>VLOOKUP($A114,'PASTE Technology Sheet'!$A:$H,7,FALSE)</f>
        <v>Hydrogen Fuel Cell Vehicle - Cars</v>
      </c>
      <c r="G114" s="263">
        <f>_xlfn.IFNA(VLOOKUP($A114,'PASTE Tech_Use'!$A:$B,2,FALSE),0)</f>
        <v>0</v>
      </c>
      <c r="H114" s="263">
        <f>_xlfn.IFNA(VLOOKUP($A114,'PASTE Tech_Use'!$C:$BB,2,FALSE),0)</f>
        <v>0</v>
      </c>
      <c r="I114" s="263">
        <f>_xlfn.IFNA(VLOOKUP($A114,'PASTE Tech_Use'!$E:$BB,2,FALSE),0)</f>
        <v>0</v>
      </c>
      <c r="J114" s="263">
        <f>_xlfn.IFNA(VLOOKUP($A114,'PASTE Tech_Use'!$G:$BB,2,FALSE),0)</f>
        <v>0</v>
      </c>
      <c r="K114" s="263">
        <f>_xlfn.IFNA(VLOOKUP($A114,'PASTE Tech_Use'!I:$BB,2,FALSE),0)</f>
        <v>0</v>
      </c>
      <c r="L114" s="263">
        <f>_xlfn.IFNA(VLOOKUP($A114,'PASTE Tech_Use'!K:$BB,2,FALSE),0)</f>
        <v>0</v>
      </c>
      <c r="M114" s="263">
        <f>_xlfn.IFNA(VLOOKUP($A114,'PASTE Tech_Use'!M:$BB,2,FALSE),0)</f>
        <v>0</v>
      </c>
      <c r="N114" s="263">
        <f>_xlfn.IFNA(VLOOKUP($A114,'PASTE Tech_Use'!O:$BB,2,FALSE),0)</f>
        <v>0</v>
      </c>
      <c r="O114" s="263">
        <f>_xlfn.IFNA(VLOOKUP($A114,'PASTE Tech_Use'!Q:$BB,2,FALSE),0)</f>
        <v>0</v>
      </c>
      <c r="P114" s="263">
        <f>_xlfn.IFNA(VLOOKUP($A114,'PASTE Tech_Use'!S:$BB,2,FALSE),0)</f>
        <v>0</v>
      </c>
      <c r="Q114" s="263">
        <f>_xlfn.IFNA(VLOOKUP($A114,'PASTE Tech_Use'!U:$BB,2,FALSE),0)</f>
        <v>0</v>
      </c>
      <c r="R114" s="263">
        <f>_xlfn.IFNA(VLOOKUP($A114,'PASTE Tech_Use'!W:$BB,2,FALSE),0)</f>
        <v>0</v>
      </c>
      <c r="S114" s="263">
        <f>_xlfn.IFNA(VLOOKUP($A114,'PASTE Tech_Use'!Y:$BB,2,FALSE),0)</f>
        <v>0</v>
      </c>
    </row>
    <row r="115" spans="1:19" x14ac:dyDescent="0.3">
      <c r="A115" s="40" t="s">
        <v>141</v>
      </c>
      <c r="B115" t="str">
        <f>_xlfn.IFNA(VLOOKUP($A115,'PASTE Technology Sheet'!A:H,3,FALSE),"")</f>
        <v>Final</v>
      </c>
      <c r="C115" t="str">
        <f>VLOOKUP($A115,'PASTE Technology Sheet'!A:H,4,FALSE)</f>
        <v>Transport</v>
      </c>
      <c r="D115" t="str">
        <f>_xlfn.IFNA(VLOOKUP($A115,'PASTE Technology Sheet'!$A:$H,5,FALSE),"")</f>
        <v>Road</v>
      </c>
      <c r="E115" t="str">
        <f>VLOOKUP($A115,'PASTE Technology Sheet'!$A:$H,6,FALSE)</f>
        <v>Light-Duty Vehicles</v>
      </c>
      <c r="F115" t="str">
        <f>VLOOKUP($A115,'PASTE Technology Sheet'!$A:$H,7,FALSE)</f>
        <v>ICE 2010 norm Vehicle - LDV</v>
      </c>
      <c r="G115" s="263">
        <f>_xlfn.IFNA(VLOOKUP($A115,'PASTE Tech_Use'!$A:$B,2,FALSE),0)</f>
        <v>0</v>
      </c>
      <c r="H115" s="263">
        <f>_xlfn.IFNA(VLOOKUP($A115,'PASTE Tech_Use'!$C:$BB,2,FALSE),0)</f>
        <v>0</v>
      </c>
      <c r="I115" s="263">
        <f>_xlfn.IFNA(VLOOKUP($A115,'PASTE Tech_Use'!$E:$BB,2,FALSE),0)</f>
        <v>0</v>
      </c>
      <c r="J115" s="263">
        <f>_xlfn.IFNA(VLOOKUP($A115,'PASTE Tech_Use'!$G:$BB,2,FALSE),0)</f>
        <v>0</v>
      </c>
      <c r="K115" s="263">
        <f>_xlfn.IFNA(VLOOKUP($A115,'PASTE Tech_Use'!I:$BB,2,FALSE),0)</f>
        <v>0</v>
      </c>
      <c r="L115" s="263">
        <f>_xlfn.IFNA(VLOOKUP($A115,'PASTE Tech_Use'!K:$BB,2,FALSE),0)</f>
        <v>0</v>
      </c>
      <c r="M115" s="263">
        <f>_xlfn.IFNA(VLOOKUP($A115,'PASTE Tech_Use'!M:$BB,2,FALSE),0)</f>
        <v>0</v>
      </c>
      <c r="N115" s="263">
        <f>_xlfn.IFNA(VLOOKUP($A115,'PASTE Tech_Use'!O:$BB,2,FALSE),0)</f>
        <v>0</v>
      </c>
      <c r="O115" s="263">
        <f>_xlfn.IFNA(VLOOKUP($A115,'PASTE Tech_Use'!Q:$BB,2,FALSE),0)</f>
        <v>0</v>
      </c>
      <c r="P115" s="263">
        <f>_xlfn.IFNA(VLOOKUP($A115,'PASTE Tech_Use'!S:$BB,2,FALSE),0)</f>
        <v>0</v>
      </c>
      <c r="Q115" s="263">
        <f>_xlfn.IFNA(VLOOKUP($A115,'PASTE Tech_Use'!U:$BB,2,FALSE),0)</f>
        <v>0</v>
      </c>
      <c r="R115" s="263">
        <f>_xlfn.IFNA(VLOOKUP($A115,'PASTE Tech_Use'!W:$BB,2,FALSE),0)</f>
        <v>0</v>
      </c>
      <c r="S115" s="263">
        <f>_xlfn.IFNA(VLOOKUP($A115,'PASTE Tech_Use'!Y:$BB,2,FALSE),0)</f>
        <v>0</v>
      </c>
    </row>
    <row r="116" spans="1:19" x14ac:dyDescent="0.3">
      <c r="A116" s="69" t="s">
        <v>142</v>
      </c>
      <c r="B116" t="str">
        <f>_xlfn.IFNA(VLOOKUP($A116,'PASTE Technology Sheet'!A:H,3,FALSE),"")</f>
        <v>Final</v>
      </c>
      <c r="C116" t="str">
        <f>VLOOKUP($A116,'PASTE Technology Sheet'!A:H,4,FALSE)</f>
        <v>Transport</v>
      </c>
      <c r="D116" t="str">
        <f>_xlfn.IFNA(VLOOKUP($A116,'PASTE Technology Sheet'!$A:$H,5,FALSE),"")</f>
        <v>Road</v>
      </c>
      <c r="E116" t="str">
        <f>VLOOKUP($A116,'PASTE Technology Sheet'!$A:$H,6,FALSE)</f>
        <v>Light-Duty Vehicles</v>
      </c>
      <c r="F116" t="str">
        <f>VLOOKUP($A116,'PASTE Technology Sheet'!$A:$H,7,FALSE)</f>
        <v>ICE efficient Vehicle - LDV</v>
      </c>
      <c r="G116" s="263">
        <f>_xlfn.IFNA(VLOOKUP($A116,'PASTE Tech_Use'!$A:$B,2,FALSE),0)</f>
        <v>0</v>
      </c>
      <c r="H116" s="263">
        <f>_xlfn.IFNA(VLOOKUP($A116,'PASTE Tech_Use'!$C:$BB,2,FALSE),0)</f>
        <v>0</v>
      </c>
      <c r="I116" s="263">
        <f>_xlfn.IFNA(VLOOKUP($A116,'PASTE Tech_Use'!$E:$BB,2,FALSE),0)</f>
        <v>0</v>
      </c>
      <c r="J116" s="263">
        <f>_xlfn.IFNA(VLOOKUP($A116,'PASTE Tech_Use'!$G:$BB,2,FALSE),0)</f>
        <v>0</v>
      </c>
      <c r="K116" s="263">
        <f>_xlfn.IFNA(VLOOKUP($A116,'PASTE Tech_Use'!I:$BB,2,FALSE),0)</f>
        <v>0</v>
      </c>
      <c r="L116" s="263">
        <f>_xlfn.IFNA(VLOOKUP($A116,'PASTE Tech_Use'!K:$BB,2,FALSE),0)</f>
        <v>0</v>
      </c>
      <c r="M116" s="263">
        <f>_xlfn.IFNA(VLOOKUP($A116,'PASTE Tech_Use'!M:$BB,2,FALSE),0)</f>
        <v>0</v>
      </c>
      <c r="N116" s="263">
        <f>_xlfn.IFNA(VLOOKUP($A116,'PASTE Tech_Use'!O:$BB,2,FALSE),0)</f>
        <v>0</v>
      </c>
      <c r="O116" s="263">
        <f>_xlfn.IFNA(VLOOKUP($A116,'PASTE Tech_Use'!Q:$BB,2,FALSE),0)</f>
        <v>0</v>
      </c>
      <c r="P116" s="263">
        <f>_xlfn.IFNA(VLOOKUP($A116,'PASTE Tech_Use'!S:$BB,2,FALSE),0)</f>
        <v>0</v>
      </c>
      <c r="Q116" s="263">
        <f>_xlfn.IFNA(VLOOKUP($A116,'PASTE Tech_Use'!U:$BB,2,FALSE),0)</f>
        <v>0</v>
      </c>
      <c r="R116" s="263">
        <f>_xlfn.IFNA(VLOOKUP($A116,'PASTE Tech_Use'!W:$BB,2,FALSE),0)</f>
        <v>0</v>
      </c>
      <c r="S116" s="263">
        <f>_xlfn.IFNA(VLOOKUP($A116,'PASTE Tech_Use'!Y:$BB,2,FALSE),0)</f>
        <v>0</v>
      </c>
    </row>
    <row r="117" spans="1:19" x14ac:dyDescent="0.3">
      <c r="A117" s="69" t="s">
        <v>143</v>
      </c>
      <c r="B117" t="str">
        <f>_xlfn.IFNA(VLOOKUP($A117,'PASTE Technology Sheet'!A:H,3,FALSE),"")</f>
        <v>Final</v>
      </c>
      <c r="C117" t="str">
        <f>VLOOKUP($A117,'PASTE Technology Sheet'!A:H,4,FALSE)</f>
        <v>Transport</v>
      </c>
      <c r="D117" t="str">
        <f>_xlfn.IFNA(VLOOKUP($A117,'PASTE Technology Sheet'!$A:$H,5,FALSE),"")</f>
        <v>Road</v>
      </c>
      <c r="E117" t="str">
        <f>VLOOKUP($A117,'PASTE Technology Sheet'!$A:$H,6,FALSE)</f>
        <v>Light-Duty Vehicles</v>
      </c>
      <c r="F117" t="str">
        <f>VLOOKUP($A117,'PASTE Technology Sheet'!$A:$H,7,FALSE)</f>
        <v>ICE Bio Diesel Vehicle - LDV</v>
      </c>
      <c r="G117" s="263">
        <f>_xlfn.IFNA(VLOOKUP($A117,'PASTE Tech_Use'!$A:$B,2,FALSE),0)</f>
        <v>0</v>
      </c>
      <c r="H117" s="263">
        <f>_xlfn.IFNA(VLOOKUP($A117,'PASTE Tech_Use'!$C:$BB,2,FALSE),0)</f>
        <v>0</v>
      </c>
      <c r="I117" s="263">
        <f>_xlfn.IFNA(VLOOKUP($A117,'PASTE Tech_Use'!$E:$BB,2,FALSE),0)</f>
        <v>0</v>
      </c>
      <c r="J117" s="263">
        <f>_xlfn.IFNA(VLOOKUP($A117,'PASTE Tech_Use'!$G:$BB,2,FALSE),0)</f>
        <v>0</v>
      </c>
      <c r="K117" s="263">
        <f>_xlfn.IFNA(VLOOKUP($A117,'PASTE Tech_Use'!I:$BB,2,FALSE),0)</f>
        <v>0</v>
      </c>
      <c r="L117" s="263">
        <f>_xlfn.IFNA(VLOOKUP($A117,'PASTE Tech_Use'!K:$BB,2,FALSE),0)</f>
        <v>0</v>
      </c>
      <c r="M117" s="263">
        <f>_xlfn.IFNA(VLOOKUP($A117,'PASTE Tech_Use'!M:$BB,2,FALSE),0)</f>
        <v>0</v>
      </c>
      <c r="N117" s="263">
        <f>_xlfn.IFNA(VLOOKUP($A117,'PASTE Tech_Use'!O:$BB,2,FALSE),0)</f>
        <v>0</v>
      </c>
      <c r="O117" s="263">
        <f>_xlfn.IFNA(VLOOKUP($A117,'PASTE Tech_Use'!Q:$BB,2,FALSE),0)</f>
        <v>0</v>
      </c>
      <c r="P117" s="263">
        <f>_xlfn.IFNA(VLOOKUP($A117,'PASTE Tech_Use'!S:$BB,2,FALSE),0)</f>
        <v>0</v>
      </c>
      <c r="Q117" s="263">
        <f>_xlfn.IFNA(VLOOKUP($A117,'PASTE Tech_Use'!U:$BB,2,FALSE),0)</f>
        <v>0</v>
      </c>
      <c r="R117" s="263">
        <f>_xlfn.IFNA(VLOOKUP($A117,'PASTE Tech_Use'!W:$BB,2,FALSE),0)</f>
        <v>0</v>
      </c>
      <c r="S117" s="263">
        <f>_xlfn.IFNA(VLOOKUP($A117,'PASTE Tech_Use'!Y:$BB,2,FALSE),0)</f>
        <v>0</v>
      </c>
    </row>
    <row r="118" spans="1:19" x14ac:dyDescent="0.3">
      <c r="A118" s="69" t="s">
        <v>144</v>
      </c>
      <c r="B118" t="str">
        <f>_xlfn.IFNA(VLOOKUP($A118,'PASTE Technology Sheet'!A:H,3,FALSE),"")</f>
        <v>Final</v>
      </c>
      <c r="C118" t="str">
        <f>VLOOKUP($A118,'PASTE Technology Sheet'!A:H,4,FALSE)</f>
        <v>Transport</v>
      </c>
      <c r="D118" t="str">
        <f>_xlfn.IFNA(VLOOKUP($A118,'PASTE Technology Sheet'!$A:$H,5,FALSE),"")</f>
        <v>Road</v>
      </c>
      <c r="E118" t="str">
        <f>VLOOKUP($A118,'PASTE Technology Sheet'!$A:$H,6,FALSE)</f>
        <v>Light-Duty Vehicles</v>
      </c>
      <c r="F118" t="str">
        <f>VLOOKUP($A118,'PASTE Technology Sheet'!$A:$H,7,FALSE)</f>
        <v>ICE Syn Diesel Vehicle - LDV</v>
      </c>
      <c r="G118" s="263">
        <f>_xlfn.IFNA(VLOOKUP($A118,'PASTE Tech_Use'!$A:$B,2,FALSE),0)</f>
        <v>0</v>
      </c>
      <c r="H118" s="263">
        <f>_xlfn.IFNA(VLOOKUP($A118,'PASTE Tech_Use'!$C:$BB,2,FALSE),0)</f>
        <v>0</v>
      </c>
      <c r="I118" s="263">
        <f>_xlfn.IFNA(VLOOKUP($A118,'PASTE Tech_Use'!$E:$BB,2,FALSE),0)</f>
        <v>0</v>
      </c>
      <c r="J118" s="263">
        <f>_xlfn.IFNA(VLOOKUP($A118,'PASTE Tech_Use'!$G:$BB,2,FALSE),0)</f>
        <v>0</v>
      </c>
      <c r="K118" s="263">
        <f>_xlfn.IFNA(VLOOKUP($A118,'PASTE Tech_Use'!I:$BB,2,FALSE),0)</f>
        <v>0</v>
      </c>
      <c r="L118" s="263">
        <f>_xlfn.IFNA(VLOOKUP($A118,'PASTE Tech_Use'!K:$BB,2,FALSE),0)</f>
        <v>0</v>
      </c>
      <c r="M118" s="263">
        <f>_xlfn.IFNA(VLOOKUP($A118,'PASTE Tech_Use'!M:$BB,2,FALSE),0)</f>
        <v>0</v>
      </c>
      <c r="N118" s="263">
        <f>_xlfn.IFNA(VLOOKUP($A118,'PASTE Tech_Use'!O:$BB,2,FALSE),0)</f>
        <v>0</v>
      </c>
      <c r="O118" s="263">
        <f>_xlfn.IFNA(VLOOKUP($A118,'PASTE Tech_Use'!Q:$BB,2,FALSE),0)</f>
        <v>0</v>
      </c>
      <c r="P118" s="263">
        <f>_xlfn.IFNA(VLOOKUP($A118,'PASTE Tech_Use'!S:$BB,2,FALSE),0)</f>
        <v>0</v>
      </c>
      <c r="Q118" s="263">
        <f>_xlfn.IFNA(VLOOKUP($A118,'PASTE Tech_Use'!U:$BB,2,FALSE),0)</f>
        <v>0</v>
      </c>
      <c r="R118" s="263">
        <f>_xlfn.IFNA(VLOOKUP($A118,'PASTE Tech_Use'!W:$BB,2,FALSE),0)</f>
        <v>0</v>
      </c>
      <c r="S118" s="263">
        <f>_xlfn.IFNA(VLOOKUP($A118,'PASTE Tech_Use'!Y:$BB,2,FALSE),0)</f>
        <v>0</v>
      </c>
    </row>
    <row r="119" spans="1:19" x14ac:dyDescent="0.3">
      <c r="A119" s="40" t="s">
        <v>145</v>
      </c>
      <c r="B119" t="str">
        <f>_xlfn.IFNA(VLOOKUP($A119,'PASTE Technology Sheet'!A:H,3,FALSE),"")</f>
        <v>Final</v>
      </c>
      <c r="C119" t="str">
        <f>VLOOKUP($A119,'PASTE Technology Sheet'!A:H,4,FALSE)</f>
        <v>Transport</v>
      </c>
      <c r="D119" t="str">
        <f>_xlfn.IFNA(VLOOKUP($A119,'PASTE Technology Sheet'!$A:$H,5,FALSE),"")</f>
        <v>Road</v>
      </c>
      <c r="E119" t="str">
        <f>VLOOKUP($A119,'PASTE Technology Sheet'!$A:$H,6,FALSE)</f>
        <v>Light-Duty Vehicles</v>
      </c>
      <c r="F119" t="str">
        <f>VLOOKUP($A119,'PASTE Technology Sheet'!$A:$H,7,FALSE)</f>
        <v>Plug-In Hybrid Vehicle - LDV</v>
      </c>
      <c r="G119" s="263">
        <f>_xlfn.IFNA(VLOOKUP($A119,'PASTE Tech_Use'!$A:$B,2,FALSE),0)</f>
        <v>0</v>
      </c>
      <c r="H119" s="263">
        <f>_xlfn.IFNA(VLOOKUP($A119,'PASTE Tech_Use'!$C:$BB,2,FALSE),0)</f>
        <v>0</v>
      </c>
      <c r="I119" s="263">
        <f>_xlfn.IFNA(VLOOKUP($A119,'PASTE Tech_Use'!$E:$BB,2,FALSE),0)</f>
        <v>0</v>
      </c>
      <c r="J119" s="263">
        <f>_xlfn.IFNA(VLOOKUP($A119,'PASTE Tech_Use'!$G:$BB,2,FALSE),0)</f>
        <v>0</v>
      </c>
      <c r="K119" s="263">
        <f>_xlfn.IFNA(VLOOKUP($A119,'PASTE Tech_Use'!I:$BB,2,FALSE),0)</f>
        <v>0</v>
      </c>
      <c r="L119" s="263">
        <f>_xlfn.IFNA(VLOOKUP($A119,'PASTE Tech_Use'!K:$BB,2,FALSE),0)</f>
        <v>0</v>
      </c>
      <c r="M119" s="263">
        <f>_xlfn.IFNA(VLOOKUP($A119,'PASTE Tech_Use'!M:$BB,2,FALSE),0)</f>
        <v>0</v>
      </c>
      <c r="N119" s="263">
        <f>_xlfn.IFNA(VLOOKUP($A119,'PASTE Tech_Use'!O:$BB,2,FALSE),0)</f>
        <v>0</v>
      </c>
      <c r="O119" s="263">
        <f>_xlfn.IFNA(VLOOKUP($A119,'PASTE Tech_Use'!Q:$BB,2,FALSE),0)</f>
        <v>0</v>
      </c>
      <c r="P119" s="263">
        <f>_xlfn.IFNA(VLOOKUP($A119,'PASTE Tech_Use'!S:$BB,2,FALSE),0)</f>
        <v>0</v>
      </c>
      <c r="Q119" s="263">
        <f>_xlfn.IFNA(VLOOKUP($A119,'PASTE Tech_Use'!U:$BB,2,FALSE),0)</f>
        <v>0</v>
      </c>
      <c r="R119" s="263">
        <f>_xlfn.IFNA(VLOOKUP($A119,'PASTE Tech_Use'!W:$BB,2,FALSE),0)</f>
        <v>0</v>
      </c>
      <c r="S119" s="263">
        <f>_xlfn.IFNA(VLOOKUP($A119,'PASTE Tech_Use'!Y:$BB,2,FALSE),0)</f>
        <v>0</v>
      </c>
    </row>
    <row r="120" spans="1:19" x14ac:dyDescent="0.3">
      <c r="A120" s="69" t="s">
        <v>146</v>
      </c>
      <c r="B120" t="str">
        <f>_xlfn.IFNA(VLOOKUP($A120,'PASTE Technology Sheet'!A:H,3,FALSE),"")</f>
        <v>Final</v>
      </c>
      <c r="C120" t="str">
        <f>VLOOKUP($A120,'PASTE Technology Sheet'!A:H,4,FALSE)</f>
        <v>Transport</v>
      </c>
      <c r="D120" t="str">
        <f>_xlfn.IFNA(VLOOKUP($A120,'PASTE Technology Sheet'!$A:$H,5,FALSE),"")</f>
        <v>Road</v>
      </c>
      <c r="E120" t="str">
        <f>VLOOKUP($A120,'PASTE Technology Sheet'!$A:$H,6,FALSE)</f>
        <v>Light-Duty Vehicles</v>
      </c>
      <c r="F120" t="str">
        <f>VLOOKUP($A120,'PASTE Technology Sheet'!$A:$H,7,FALSE)</f>
        <v>Electric Battery Vehicle - LDV</v>
      </c>
      <c r="G120" s="263">
        <f>_xlfn.IFNA(VLOOKUP($A120,'PASTE Tech_Use'!$A:$B,2,FALSE),0)</f>
        <v>25.8</v>
      </c>
      <c r="H120" s="263">
        <f>_xlfn.IFNA(VLOOKUP($A120,'PASTE Tech_Use'!$C:$BB,2,FALSE),0)</f>
        <v>25.8</v>
      </c>
      <c r="I120" s="263">
        <f>_xlfn.IFNA(VLOOKUP($A120,'PASTE Tech_Use'!$E:$BB,2,FALSE),0)</f>
        <v>25.8</v>
      </c>
      <c r="J120" s="263">
        <f>_xlfn.IFNA(VLOOKUP($A120,'PASTE Tech_Use'!$G:$BB,2,FALSE),0)</f>
        <v>25.8</v>
      </c>
      <c r="K120" s="263">
        <f>_xlfn.IFNA(VLOOKUP($A120,'PASTE Tech_Use'!I:$BB,2,FALSE),0)</f>
        <v>25.8</v>
      </c>
      <c r="L120" s="263">
        <f>_xlfn.IFNA(VLOOKUP($A120,'PASTE Tech_Use'!K:$BB,2,FALSE),0)</f>
        <v>25.8</v>
      </c>
      <c r="M120" s="263">
        <f>_xlfn.IFNA(VLOOKUP($A120,'PASTE Tech_Use'!M:$BB,2,FALSE),0)</f>
        <v>25.8</v>
      </c>
      <c r="N120" s="263">
        <f>_xlfn.IFNA(VLOOKUP($A120,'PASTE Tech_Use'!O:$BB,2,FALSE),0)</f>
        <v>25.8</v>
      </c>
      <c r="O120" s="263">
        <f>_xlfn.IFNA(VLOOKUP($A120,'PASTE Tech_Use'!Q:$BB,2,FALSE),0)</f>
        <v>25.8</v>
      </c>
      <c r="P120" s="263">
        <f>_xlfn.IFNA(VLOOKUP($A120,'PASTE Tech_Use'!S:$BB,2,FALSE),0)</f>
        <v>25.8</v>
      </c>
      <c r="Q120" s="263">
        <f>_xlfn.IFNA(VLOOKUP($A120,'PASTE Tech_Use'!U:$BB,2,FALSE),0)</f>
        <v>25.8</v>
      </c>
      <c r="R120" s="263">
        <f>_xlfn.IFNA(VLOOKUP($A120,'PASTE Tech_Use'!W:$BB,2,FALSE),0)</f>
        <v>25.8</v>
      </c>
      <c r="S120" s="263">
        <f>_xlfn.IFNA(VLOOKUP($A120,'PASTE Tech_Use'!Y:$BB,2,FALSE),0)</f>
        <v>25.8</v>
      </c>
    </row>
    <row r="121" spans="1:19" x14ac:dyDescent="0.3">
      <c r="A121" s="40" t="s">
        <v>147</v>
      </c>
      <c r="B121" t="str">
        <f>_xlfn.IFNA(VLOOKUP($A121,'PASTE Technology Sheet'!A:H,3,FALSE),"")</f>
        <v>Final</v>
      </c>
      <c r="C121" t="str">
        <f>VLOOKUP($A121,'PASTE Technology Sheet'!A:H,4,FALSE)</f>
        <v>Transport</v>
      </c>
      <c r="D121" t="str">
        <f>_xlfn.IFNA(VLOOKUP($A121,'PASTE Technology Sheet'!$A:$H,5,FALSE),"")</f>
        <v>Road</v>
      </c>
      <c r="E121" t="str">
        <f>VLOOKUP($A121,'PASTE Technology Sheet'!$A:$H,6,FALSE)</f>
        <v>Light-Duty Vehicles</v>
      </c>
      <c r="F121" t="str">
        <f>VLOOKUP($A121,'PASTE Technology Sheet'!$A:$H,7,FALSE)</f>
        <v>Electric Battery Vehicle FLEX - LDV</v>
      </c>
      <c r="G121" s="263">
        <f>_xlfn.IFNA(VLOOKUP($A121,'PASTE Tech_Use'!$A:$B,2,FALSE),0)</f>
        <v>0</v>
      </c>
      <c r="H121" s="263">
        <f>_xlfn.IFNA(VLOOKUP($A121,'PASTE Tech_Use'!$C:$BB,2,FALSE),0)</f>
        <v>0</v>
      </c>
      <c r="I121" s="263">
        <f>_xlfn.IFNA(VLOOKUP($A121,'PASTE Tech_Use'!$E:$BB,2,FALSE),0)</f>
        <v>0</v>
      </c>
      <c r="J121" s="263">
        <f>_xlfn.IFNA(VLOOKUP($A121,'PASTE Tech_Use'!$G:$BB,2,FALSE),0)</f>
        <v>0</v>
      </c>
      <c r="K121" s="263">
        <f>_xlfn.IFNA(VLOOKUP($A121,'PASTE Tech_Use'!I:$BB,2,FALSE),0)</f>
        <v>0</v>
      </c>
      <c r="L121" s="263">
        <f>_xlfn.IFNA(VLOOKUP($A121,'PASTE Tech_Use'!K:$BB,2,FALSE),0)</f>
        <v>0</v>
      </c>
      <c r="M121" s="263">
        <f>_xlfn.IFNA(VLOOKUP($A121,'PASTE Tech_Use'!M:$BB,2,FALSE),0)</f>
        <v>0</v>
      </c>
      <c r="N121" s="263">
        <f>_xlfn.IFNA(VLOOKUP($A121,'PASTE Tech_Use'!O:$BB,2,FALSE),0)</f>
        <v>0</v>
      </c>
      <c r="O121" s="263">
        <f>_xlfn.IFNA(VLOOKUP($A121,'PASTE Tech_Use'!Q:$BB,2,FALSE),0)</f>
        <v>0</v>
      </c>
      <c r="P121" s="263">
        <f>_xlfn.IFNA(VLOOKUP($A121,'PASTE Tech_Use'!S:$BB,2,FALSE),0)</f>
        <v>0</v>
      </c>
      <c r="Q121" s="263">
        <f>_xlfn.IFNA(VLOOKUP($A121,'PASTE Tech_Use'!U:$BB,2,FALSE),0)</f>
        <v>0</v>
      </c>
      <c r="R121" s="263">
        <f>_xlfn.IFNA(VLOOKUP($A121,'PASTE Tech_Use'!W:$BB,2,FALSE),0)</f>
        <v>0</v>
      </c>
      <c r="S121" s="263">
        <f>_xlfn.IFNA(VLOOKUP($A121,'PASTE Tech_Use'!Y:$BB,2,FALSE),0)</f>
        <v>0</v>
      </c>
    </row>
    <row r="122" spans="1:19" x14ac:dyDescent="0.3">
      <c r="A122" s="69" t="s">
        <v>148</v>
      </c>
      <c r="B122" t="str">
        <f>_xlfn.IFNA(VLOOKUP($A122,'PASTE Technology Sheet'!A:H,3,FALSE),"")</f>
        <v>Final</v>
      </c>
      <c r="C122" t="str">
        <f>VLOOKUP($A122,'PASTE Technology Sheet'!A:H,4,FALSE)</f>
        <v>Transport</v>
      </c>
      <c r="D122" t="str">
        <f>_xlfn.IFNA(VLOOKUP($A122,'PASTE Technology Sheet'!$A:$H,5,FALSE),"")</f>
        <v>Road</v>
      </c>
      <c r="E122" t="str">
        <f>VLOOKUP($A122,'PASTE Technology Sheet'!$A:$H,6,FALSE)</f>
        <v>Light-Duty Vehicles</v>
      </c>
      <c r="F122" t="str">
        <f>VLOOKUP($A122,'PASTE Technology Sheet'!$A:$H,7,FALSE)</f>
        <v>Hydrogen Fuel Cell Vehicle - LDV</v>
      </c>
      <c r="G122" s="263">
        <f>_xlfn.IFNA(VLOOKUP($A122,'PASTE Tech_Use'!$A:$B,2,FALSE),0)</f>
        <v>0</v>
      </c>
      <c r="H122" s="263">
        <f>_xlfn.IFNA(VLOOKUP($A122,'PASTE Tech_Use'!$C:$BB,2,FALSE),0)</f>
        <v>0</v>
      </c>
      <c r="I122" s="263">
        <f>_xlfn.IFNA(VLOOKUP($A122,'PASTE Tech_Use'!$E:$BB,2,FALSE),0)</f>
        <v>0</v>
      </c>
      <c r="J122" s="263">
        <f>_xlfn.IFNA(VLOOKUP($A122,'PASTE Tech_Use'!$G:$BB,2,FALSE),0)</f>
        <v>0</v>
      </c>
      <c r="K122" s="263">
        <f>_xlfn.IFNA(VLOOKUP($A122,'PASTE Tech_Use'!I:$BB,2,FALSE),0)</f>
        <v>0</v>
      </c>
      <c r="L122" s="263">
        <f>_xlfn.IFNA(VLOOKUP($A122,'PASTE Tech_Use'!K:$BB,2,FALSE),0)</f>
        <v>0</v>
      </c>
      <c r="M122" s="263">
        <f>_xlfn.IFNA(VLOOKUP($A122,'PASTE Tech_Use'!M:$BB,2,FALSE),0)</f>
        <v>0</v>
      </c>
      <c r="N122" s="263">
        <f>_xlfn.IFNA(VLOOKUP($A122,'PASTE Tech_Use'!O:$BB,2,FALSE),0)</f>
        <v>0</v>
      </c>
      <c r="O122" s="263">
        <f>_xlfn.IFNA(VLOOKUP($A122,'PASTE Tech_Use'!Q:$BB,2,FALSE),0)</f>
        <v>0</v>
      </c>
      <c r="P122" s="263">
        <f>_xlfn.IFNA(VLOOKUP($A122,'PASTE Tech_Use'!S:$BB,2,FALSE),0)</f>
        <v>0</v>
      </c>
      <c r="Q122" s="263">
        <f>_xlfn.IFNA(VLOOKUP($A122,'PASTE Tech_Use'!U:$BB,2,FALSE),0)</f>
        <v>0</v>
      </c>
      <c r="R122" s="263">
        <f>_xlfn.IFNA(VLOOKUP($A122,'PASTE Tech_Use'!W:$BB,2,FALSE),0)</f>
        <v>0</v>
      </c>
      <c r="S122" s="263">
        <f>_xlfn.IFNA(VLOOKUP($A122,'PASTE Tech_Use'!Y:$BB,2,FALSE),0)</f>
        <v>0</v>
      </c>
    </row>
    <row r="123" spans="1:19" x14ac:dyDescent="0.3">
      <c r="A123" s="40" t="s">
        <v>149</v>
      </c>
      <c r="B123" t="str">
        <f>_xlfn.IFNA(VLOOKUP($A123,'PASTE Technology Sheet'!A:H,3,FALSE),"")</f>
        <v>Final</v>
      </c>
      <c r="C123" t="str">
        <f>VLOOKUP($A123,'PASTE Technology Sheet'!A:H,4,FALSE)</f>
        <v>Transport</v>
      </c>
      <c r="D123" t="str">
        <f>_xlfn.IFNA(VLOOKUP($A123,'PASTE Technology Sheet'!$A:$H,5,FALSE),"")</f>
        <v>Road</v>
      </c>
      <c r="E123" t="str">
        <f>VLOOKUP($A123,'PASTE Technology Sheet'!$A:$H,6,FALSE)</f>
        <v>Heavy-Duty Vehicles</v>
      </c>
      <c r="F123" t="str">
        <f>VLOOKUP($A123,'PASTE Technology Sheet'!$A:$H,7,FALSE)</f>
        <v>ICE 2010 norm Vehicle - HDV</v>
      </c>
      <c r="G123" s="263">
        <f>_xlfn.IFNA(VLOOKUP($A123,'PASTE Tech_Use'!$A:$B,2,FALSE),0)</f>
        <v>0</v>
      </c>
      <c r="H123" s="263">
        <f>_xlfn.IFNA(VLOOKUP($A123,'PASTE Tech_Use'!$C:$BB,2,FALSE),0)</f>
        <v>0</v>
      </c>
      <c r="I123" s="263">
        <f>_xlfn.IFNA(VLOOKUP($A123,'PASTE Tech_Use'!$E:$BB,2,FALSE),0)</f>
        <v>0</v>
      </c>
      <c r="J123" s="263">
        <f>_xlfn.IFNA(VLOOKUP($A123,'PASTE Tech_Use'!$G:$BB,2,FALSE),0)</f>
        <v>0</v>
      </c>
      <c r="K123" s="263">
        <f>_xlfn.IFNA(VLOOKUP($A123,'PASTE Tech_Use'!I:$BB,2,FALSE),0)</f>
        <v>0</v>
      </c>
      <c r="L123" s="263">
        <f>_xlfn.IFNA(VLOOKUP($A123,'PASTE Tech_Use'!K:$BB,2,FALSE),0)</f>
        <v>0</v>
      </c>
      <c r="M123" s="263">
        <f>_xlfn.IFNA(VLOOKUP($A123,'PASTE Tech_Use'!M:$BB,2,FALSE),0)</f>
        <v>0</v>
      </c>
      <c r="N123" s="263">
        <f>_xlfn.IFNA(VLOOKUP($A123,'PASTE Tech_Use'!O:$BB,2,FALSE),0)</f>
        <v>0</v>
      </c>
      <c r="O123" s="263">
        <f>_xlfn.IFNA(VLOOKUP($A123,'PASTE Tech_Use'!Q:$BB,2,FALSE),0)</f>
        <v>0</v>
      </c>
      <c r="P123" s="263">
        <f>_xlfn.IFNA(VLOOKUP($A123,'PASTE Tech_Use'!S:$BB,2,FALSE),0)</f>
        <v>0</v>
      </c>
      <c r="Q123" s="263">
        <f>_xlfn.IFNA(VLOOKUP($A123,'PASTE Tech_Use'!U:$BB,2,FALSE),0)</f>
        <v>0</v>
      </c>
      <c r="R123" s="263">
        <f>_xlfn.IFNA(VLOOKUP($A123,'PASTE Tech_Use'!W:$BB,2,FALSE),0)</f>
        <v>0</v>
      </c>
      <c r="S123" s="263">
        <f>_xlfn.IFNA(VLOOKUP($A123,'PASTE Tech_Use'!Y:$BB,2,FALSE),0)</f>
        <v>0</v>
      </c>
    </row>
    <row r="124" spans="1:19" x14ac:dyDescent="0.3">
      <c r="A124" s="69" t="s">
        <v>150</v>
      </c>
      <c r="B124" t="str">
        <f>_xlfn.IFNA(VLOOKUP($A124,'PASTE Technology Sheet'!A:H,3,FALSE),"")</f>
        <v>Final</v>
      </c>
      <c r="C124" t="str">
        <f>VLOOKUP($A124,'PASTE Technology Sheet'!A:H,4,FALSE)</f>
        <v>Transport</v>
      </c>
      <c r="D124" t="str">
        <f>_xlfn.IFNA(VLOOKUP($A124,'PASTE Technology Sheet'!$A:$H,5,FALSE),"")</f>
        <v>Road</v>
      </c>
      <c r="E124" t="str">
        <f>VLOOKUP($A124,'PASTE Technology Sheet'!$A:$H,6,FALSE)</f>
        <v>Heavy-Duty Vehicles</v>
      </c>
      <c r="F124" t="str">
        <f>VLOOKUP($A124,'PASTE Technology Sheet'!$A:$H,7,FALSE)</f>
        <v>ICE efficient Vehicle - HDV</v>
      </c>
      <c r="G124" s="263">
        <f>_xlfn.IFNA(VLOOKUP($A124,'PASTE Tech_Use'!$A:$B,2,FALSE),0)</f>
        <v>0</v>
      </c>
      <c r="H124" s="263">
        <f>_xlfn.IFNA(VLOOKUP($A124,'PASTE Tech_Use'!$C:$BB,2,FALSE),0)</f>
        <v>0</v>
      </c>
      <c r="I124" s="263">
        <f>_xlfn.IFNA(VLOOKUP($A124,'PASTE Tech_Use'!$E:$BB,2,FALSE),0)</f>
        <v>0</v>
      </c>
      <c r="J124" s="263">
        <f>_xlfn.IFNA(VLOOKUP($A124,'PASTE Tech_Use'!$G:$BB,2,FALSE),0)</f>
        <v>0</v>
      </c>
      <c r="K124" s="263">
        <f>_xlfn.IFNA(VLOOKUP($A124,'PASTE Tech_Use'!I:$BB,2,FALSE),0)</f>
        <v>0</v>
      </c>
      <c r="L124" s="263">
        <f>_xlfn.IFNA(VLOOKUP($A124,'PASTE Tech_Use'!K:$BB,2,FALSE),0)</f>
        <v>0</v>
      </c>
      <c r="M124" s="263">
        <f>_xlfn.IFNA(VLOOKUP($A124,'PASTE Tech_Use'!M:$BB,2,FALSE),0)</f>
        <v>0</v>
      </c>
      <c r="N124" s="263">
        <f>_xlfn.IFNA(VLOOKUP($A124,'PASTE Tech_Use'!O:$BB,2,FALSE),0)</f>
        <v>0</v>
      </c>
      <c r="O124" s="263">
        <f>_xlfn.IFNA(VLOOKUP($A124,'PASTE Tech_Use'!Q:$BB,2,FALSE),0)</f>
        <v>0</v>
      </c>
      <c r="P124" s="263">
        <f>_xlfn.IFNA(VLOOKUP($A124,'PASTE Tech_Use'!S:$BB,2,FALSE),0)</f>
        <v>0</v>
      </c>
      <c r="Q124" s="263">
        <f>_xlfn.IFNA(VLOOKUP($A124,'PASTE Tech_Use'!U:$BB,2,FALSE),0)</f>
        <v>0</v>
      </c>
      <c r="R124" s="263">
        <f>_xlfn.IFNA(VLOOKUP($A124,'PASTE Tech_Use'!W:$BB,2,FALSE),0)</f>
        <v>0</v>
      </c>
      <c r="S124" s="263">
        <f>_xlfn.IFNA(VLOOKUP($A124,'PASTE Tech_Use'!Y:$BB,2,FALSE),0)</f>
        <v>0</v>
      </c>
    </row>
    <row r="125" spans="1:19" x14ac:dyDescent="0.3">
      <c r="A125" s="69" t="s">
        <v>151</v>
      </c>
      <c r="B125" t="str">
        <f>_xlfn.IFNA(VLOOKUP($A125,'PASTE Technology Sheet'!A:H,3,FALSE),"")</f>
        <v>Final</v>
      </c>
      <c r="C125" t="str">
        <f>VLOOKUP($A125,'PASTE Technology Sheet'!A:H,4,FALSE)</f>
        <v>Transport</v>
      </c>
      <c r="D125" t="str">
        <f>_xlfn.IFNA(VLOOKUP($A125,'PASTE Technology Sheet'!$A:$H,5,FALSE),"")</f>
        <v>Road</v>
      </c>
      <c r="E125" t="str">
        <f>VLOOKUP($A125,'PASTE Technology Sheet'!$A:$H,6,FALSE)</f>
        <v>Heavy-Duty Vehicles</v>
      </c>
      <c r="F125" t="str">
        <f>VLOOKUP($A125,'PASTE Technology Sheet'!$A:$H,7,FALSE)</f>
        <v>ICE Bio Diesel Vehicle - HDV</v>
      </c>
      <c r="G125" s="263">
        <f>_xlfn.IFNA(VLOOKUP($A125,'PASTE Tech_Use'!$A:$B,2,FALSE),0)</f>
        <v>0</v>
      </c>
      <c r="H125" s="263">
        <f>_xlfn.IFNA(VLOOKUP($A125,'PASTE Tech_Use'!$C:$BB,2,FALSE),0)</f>
        <v>0</v>
      </c>
      <c r="I125" s="263">
        <f>_xlfn.IFNA(VLOOKUP($A125,'PASTE Tech_Use'!$E:$BB,2,FALSE),0)</f>
        <v>0</v>
      </c>
      <c r="J125" s="263">
        <f>_xlfn.IFNA(VLOOKUP($A125,'PASTE Tech_Use'!$G:$BB,2,FALSE),0)</f>
        <v>0</v>
      </c>
      <c r="K125" s="263">
        <f>_xlfn.IFNA(VLOOKUP($A125,'PASTE Tech_Use'!I:$BB,2,FALSE),0)</f>
        <v>0</v>
      </c>
      <c r="L125" s="263">
        <f>_xlfn.IFNA(VLOOKUP($A125,'PASTE Tech_Use'!K:$BB,2,FALSE),0)</f>
        <v>0</v>
      </c>
      <c r="M125" s="263">
        <f>_xlfn.IFNA(VLOOKUP($A125,'PASTE Tech_Use'!M:$BB,2,FALSE),0)</f>
        <v>0</v>
      </c>
      <c r="N125" s="263">
        <f>_xlfn.IFNA(VLOOKUP($A125,'PASTE Tech_Use'!O:$BB,2,FALSE),0)</f>
        <v>0</v>
      </c>
      <c r="O125" s="263">
        <f>_xlfn.IFNA(VLOOKUP($A125,'PASTE Tech_Use'!Q:$BB,2,FALSE),0)</f>
        <v>0</v>
      </c>
      <c r="P125" s="263">
        <f>_xlfn.IFNA(VLOOKUP($A125,'PASTE Tech_Use'!S:$BB,2,FALSE),0)</f>
        <v>0</v>
      </c>
      <c r="Q125" s="263">
        <f>_xlfn.IFNA(VLOOKUP($A125,'PASTE Tech_Use'!U:$BB,2,FALSE),0)</f>
        <v>0</v>
      </c>
      <c r="R125" s="263">
        <f>_xlfn.IFNA(VLOOKUP($A125,'PASTE Tech_Use'!W:$BB,2,FALSE),0)</f>
        <v>0</v>
      </c>
      <c r="S125" s="263">
        <f>_xlfn.IFNA(VLOOKUP($A125,'PASTE Tech_Use'!Y:$BB,2,FALSE),0)</f>
        <v>0</v>
      </c>
    </row>
    <row r="126" spans="1:19" x14ac:dyDescent="0.3">
      <c r="A126" s="69" t="s">
        <v>152</v>
      </c>
      <c r="B126" t="str">
        <f>_xlfn.IFNA(VLOOKUP($A126,'PASTE Technology Sheet'!A:H,3,FALSE),"")</f>
        <v>Final</v>
      </c>
      <c r="C126" t="str">
        <f>VLOOKUP($A126,'PASTE Technology Sheet'!A:H,4,FALSE)</f>
        <v>Transport</v>
      </c>
      <c r="D126" t="str">
        <f>_xlfn.IFNA(VLOOKUP($A126,'PASTE Technology Sheet'!$A:$H,5,FALSE),"")</f>
        <v>Road</v>
      </c>
      <c r="E126" t="str">
        <f>VLOOKUP($A126,'PASTE Technology Sheet'!$A:$H,6,FALSE)</f>
        <v>Heavy-Duty Vehicles</v>
      </c>
      <c r="F126" t="str">
        <f>VLOOKUP($A126,'PASTE Technology Sheet'!$A:$H,7,FALSE)</f>
        <v>ICE Syn Diesel Vehicle - HDV</v>
      </c>
      <c r="G126" s="263">
        <f>_xlfn.IFNA(VLOOKUP($A126,'PASTE Tech_Use'!$A:$B,2,FALSE),0)</f>
        <v>0</v>
      </c>
      <c r="H126" s="263">
        <f>_xlfn.IFNA(VLOOKUP($A126,'PASTE Tech_Use'!$C:$BB,2,FALSE),0)</f>
        <v>0</v>
      </c>
      <c r="I126" s="263">
        <f>_xlfn.IFNA(VLOOKUP($A126,'PASTE Tech_Use'!$E:$BB,2,FALSE),0)</f>
        <v>0</v>
      </c>
      <c r="J126" s="263">
        <f>_xlfn.IFNA(VLOOKUP($A126,'PASTE Tech_Use'!$G:$BB,2,FALSE),0)</f>
        <v>0</v>
      </c>
      <c r="K126" s="263">
        <f>_xlfn.IFNA(VLOOKUP($A126,'PASTE Tech_Use'!I:$BB,2,FALSE),0)</f>
        <v>0</v>
      </c>
      <c r="L126" s="263">
        <f>_xlfn.IFNA(VLOOKUP($A126,'PASTE Tech_Use'!K:$BB,2,FALSE),0)</f>
        <v>0</v>
      </c>
      <c r="M126" s="263">
        <f>_xlfn.IFNA(VLOOKUP($A126,'PASTE Tech_Use'!M:$BB,2,FALSE),0)</f>
        <v>0</v>
      </c>
      <c r="N126" s="263">
        <f>_xlfn.IFNA(VLOOKUP($A126,'PASTE Tech_Use'!O:$BB,2,FALSE),0)</f>
        <v>0</v>
      </c>
      <c r="O126" s="263">
        <f>_xlfn.IFNA(VLOOKUP($A126,'PASTE Tech_Use'!Q:$BB,2,FALSE),0)</f>
        <v>0</v>
      </c>
      <c r="P126" s="263">
        <f>_xlfn.IFNA(VLOOKUP($A126,'PASTE Tech_Use'!S:$BB,2,FALSE),0)</f>
        <v>0</v>
      </c>
      <c r="Q126" s="263">
        <f>_xlfn.IFNA(VLOOKUP($A126,'PASTE Tech_Use'!U:$BB,2,FALSE),0)</f>
        <v>0</v>
      </c>
      <c r="R126" s="263">
        <f>_xlfn.IFNA(VLOOKUP($A126,'PASTE Tech_Use'!W:$BB,2,FALSE),0)</f>
        <v>0</v>
      </c>
      <c r="S126" s="263">
        <f>_xlfn.IFNA(VLOOKUP($A126,'PASTE Tech_Use'!Y:$BB,2,FALSE),0)</f>
        <v>0</v>
      </c>
    </row>
    <row r="127" spans="1:19" x14ac:dyDescent="0.3">
      <c r="A127" s="40" t="s">
        <v>153</v>
      </c>
      <c r="B127" t="str">
        <f>_xlfn.IFNA(VLOOKUP($A127,'PASTE Technology Sheet'!A:H,3,FALSE),"")</f>
        <v>Final</v>
      </c>
      <c r="C127" t="str">
        <f>VLOOKUP($A127,'PASTE Technology Sheet'!A:H,4,FALSE)</f>
        <v>Transport</v>
      </c>
      <c r="D127" t="str">
        <f>_xlfn.IFNA(VLOOKUP($A127,'PASTE Technology Sheet'!$A:$H,5,FALSE),"")</f>
        <v>Road</v>
      </c>
      <c r="E127" t="str">
        <f>VLOOKUP($A127,'PASTE Technology Sheet'!$A:$H,6,FALSE)</f>
        <v>Heavy-Duty Vehicles</v>
      </c>
      <c r="F127" t="str">
        <f>VLOOKUP($A127,'PASTE Technology Sheet'!$A:$H,7,FALSE)</f>
        <v>ICE Natural Gas Vehicle - HDV</v>
      </c>
      <c r="G127" s="263">
        <f>_xlfn.IFNA(VLOOKUP($A127,'PASTE Tech_Use'!$A:$B,2,FALSE),0)</f>
        <v>0</v>
      </c>
      <c r="H127" s="263">
        <f>_xlfn.IFNA(VLOOKUP($A127,'PASTE Tech_Use'!$C:$BB,2,FALSE),0)</f>
        <v>0</v>
      </c>
      <c r="I127" s="263">
        <f>_xlfn.IFNA(VLOOKUP($A127,'PASTE Tech_Use'!$E:$BB,2,FALSE),0)</f>
        <v>0</v>
      </c>
      <c r="J127" s="263">
        <f>_xlfn.IFNA(VLOOKUP($A127,'PASTE Tech_Use'!$G:$BB,2,FALSE),0)</f>
        <v>0</v>
      </c>
      <c r="K127" s="263">
        <f>_xlfn.IFNA(VLOOKUP($A127,'PASTE Tech_Use'!I:$BB,2,FALSE),0)</f>
        <v>0</v>
      </c>
      <c r="L127" s="263">
        <f>_xlfn.IFNA(VLOOKUP($A127,'PASTE Tech_Use'!K:$BB,2,FALSE),0)</f>
        <v>0</v>
      </c>
      <c r="M127" s="263">
        <f>_xlfn.IFNA(VLOOKUP($A127,'PASTE Tech_Use'!M:$BB,2,FALSE),0)</f>
        <v>0</v>
      </c>
      <c r="N127" s="263">
        <f>_xlfn.IFNA(VLOOKUP($A127,'PASTE Tech_Use'!O:$BB,2,FALSE),0)</f>
        <v>0</v>
      </c>
      <c r="O127" s="263">
        <f>_xlfn.IFNA(VLOOKUP($A127,'PASTE Tech_Use'!Q:$BB,2,FALSE),0)</f>
        <v>0</v>
      </c>
      <c r="P127" s="263">
        <f>_xlfn.IFNA(VLOOKUP($A127,'PASTE Tech_Use'!S:$BB,2,FALSE),0)</f>
        <v>0</v>
      </c>
      <c r="Q127" s="263">
        <f>_xlfn.IFNA(VLOOKUP($A127,'PASTE Tech_Use'!U:$BB,2,FALSE),0)</f>
        <v>0</v>
      </c>
      <c r="R127" s="263">
        <f>_xlfn.IFNA(VLOOKUP($A127,'PASTE Tech_Use'!W:$BB,2,FALSE),0)</f>
        <v>0</v>
      </c>
      <c r="S127" s="263">
        <f>_xlfn.IFNA(VLOOKUP($A127,'PASTE Tech_Use'!Y:$BB,2,FALSE),0)</f>
        <v>0</v>
      </c>
    </row>
    <row r="128" spans="1:19" x14ac:dyDescent="0.3">
      <c r="A128" s="69" t="s">
        <v>154</v>
      </c>
      <c r="B128" t="str">
        <f>_xlfn.IFNA(VLOOKUP($A128,'PASTE Technology Sheet'!A:H,3,FALSE),"")</f>
        <v>Final</v>
      </c>
      <c r="C128" t="str">
        <f>VLOOKUP($A128,'PASTE Technology Sheet'!A:H,4,FALSE)</f>
        <v>Transport</v>
      </c>
      <c r="D128" t="str">
        <f>_xlfn.IFNA(VLOOKUP($A128,'PASTE Technology Sheet'!$A:$H,5,FALSE),"")</f>
        <v>Road</v>
      </c>
      <c r="E128" t="str">
        <f>VLOOKUP($A128,'PASTE Technology Sheet'!$A:$H,6,FALSE)</f>
        <v>Heavy-Duty Vehicles</v>
      </c>
      <c r="F128" t="str">
        <f>VLOOKUP($A128,'PASTE Technology Sheet'!$A:$H,7,FALSE)</f>
        <v>Electric Battery Vehicle - HDV</v>
      </c>
      <c r="G128" s="263">
        <f>_xlfn.IFNA(VLOOKUP($A128,'PASTE Tech_Use'!$A:$B,2,FALSE),0)</f>
        <v>9.93</v>
      </c>
      <c r="H128" s="263">
        <f>_xlfn.IFNA(VLOOKUP($A128,'PASTE Tech_Use'!$C:$BB,2,FALSE),0)</f>
        <v>9.93</v>
      </c>
      <c r="I128" s="263">
        <f>_xlfn.IFNA(VLOOKUP($A128,'PASTE Tech_Use'!$E:$BB,2,FALSE),0)</f>
        <v>9.93</v>
      </c>
      <c r="J128" s="263">
        <f>_xlfn.IFNA(VLOOKUP($A128,'PASTE Tech_Use'!$G:$BB,2,FALSE),0)</f>
        <v>9.93</v>
      </c>
      <c r="K128" s="263">
        <f>_xlfn.IFNA(VLOOKUP($A128,'PASTE Tech_Use'!I:$BB,2,FALSE),0)</f>
        <v>9.93</v>
      </c>
      <c r="L128" s="263">
        <f>_xlfn.IFNA(VLOOKUP($A128,'PASTE Tech_Use'!K:$BB,2,FALSE),0)</f>
        <v>9.93</v>
      </c>
      <c r="M128" s="263">
        <f>_xlfn.IFNA(VLOOKUP($A128,'PASTE Tech_Use'!M:$BB,2,FALSE),0)</f>
        <v>9.93</v>
      </c>
      <c r="N128" s="263">
        <f>_xlfn.IFNA(VLOOKUP($A128,'PASTE Tech_Use'!O:$BB,2,FALSE),0)</f>
        <v>9.93</v>
      </c>
      <c r="O128" s="263">
        <f>_xlfn.IFNA(VLOOKUP($A128,'PASTE Tech_Use'!Q:$BB,2,FALSE),0)</f>
        <v>9.93</v>
      </c>
      <c r="P128" s="263">
        <f>_xlfn.IFNA(VLOOKUP($A128,'PASTE Tech_Use'!S:$BB,2,FALSE),0)</f>
        <v>9.93</v>
      </c>
      <c r="Q128" s="263">
        <f>_xlfn.IFNA(VLOOKUP($A128,'PASTE Tech_Use'!U:$BB,2,FALSE),0)</f>
        <v>9.93</v>
      </c>
      <c r="R128" s="263">
        <f>_xlfn.IFNA(VLOOKUP($A128,'PASTE Tech_Use'!W:$BB,2,FALSE),0)</f>
        <v>9.93</v>
      </c>
      <c r="S128" s="263">
        <f>_xlfn.IFNA(VLOOKUP($A128,'PASTE Tech_Use'!Y:$BB,2,FALSE),0)</f>
        <v>9.93</v>
      </c>
    </row>
    <row r="129" spans="1:19" x14ac:dyDescent="0.3">
      <c r="A129" s="40" t="s">
        <v>155</v>
      </c>
      <c r="B129" t="str">
        <f>_xlfn.IFNA(VLOOKUP($A129,'PASTE Technology Sheet'!A:H,3,FALSE),"")</f>
        <v>Final</v>
      </c>
      <c r="C129" t="str">
        <f>VLOOKUP($A129,'PASTE Technology Sheet'!A:H,4,FALSE)</f>
        <v>Transport</v>
      </c>
      <c r="D129" t="str">
        <f>_xlfn.IFNA(VLOOKUP($A129,'PASTE Technology Sheet'!$A:$H,5,FALSE),"")</f>
        <v>Road</v>
      </c>
      <c r="E129" t="str">
        <f>VLOOKUP($A129,'PASTE Technology Sheet'!$A:$H,6,FALSE)</f>
        <v>Heavy-Duty Vehicles</v>
      </c>
      <c r="F129" t="str">
        <f>VLOOKUP($A129,'PASTE Technology Sheet'!$A:$H,7,FALSE)</f>
        <v>Electric Battery Vehicle FLEX - HDV</v>
      </c>
      <c r="G129" s="263">
        <f>_xlfn.IFNA(VLOOKUP($A129,'PASTE Tech_Use'!$A:$B,2,FALSE),0)</f>
        <v>0</v>
      </c>
      <c r="H129" s="263">
        <f>_xlfn.IFNA(VLOOKUP($A129,'PASTE Tech_Use'!$C:$BB,2,FALSE),0)</f>
        <v>0</v>
      </c>
      <c r="I129" s="263">
        <f>_xlfn.IFNA(VLOOKUP($A129,'PASTE Tech_Use'!$E:$BB,2,FALSE),0)</f>
        <v>0</v>
      </c>
      <c r="J129" s="263">
        <f>_xlfn.IFNA(VLOOKUP($A129,'PASTE Tech_Use'!$G:$BB,2,FALSE),0)</f>
        <v>0</v>
      </c>
      <c r="K129" s="263">
        <f>_xlfn.IFNA(VLOOKUP($A129,'PASTE Tech_Use'!I:$BB,2,FALSE),0)</f>
        <v>0</v>
      </c>
      <c r="L129" s="263">
        <f>_xlfn.IFNA(VLOOKUP($A129,'PASTE Tech_Use'!K:$BB,2,FALSE),0)</f>
        <v>0</v>
      </c>
      <c r="M129" s="263">
        <f>_xlfn.IFNA(VLOOKUP($A129,'PASTE Tech_Use'!M:$BB,2,FALSE),0)</f>
        <v>0</v>
      </c>
      <c r="N129" s="263">
        <f>_xlfn.IFNA(VLOOKUP($A129,'PASTE Tech_Use'!O:$BB,2,FALSE),0)</f>
        <v>0</v>
      </c>
      <c r="O129" s="263">
        <f>_xlfn.IFNA(VLOOKUP($A129,'PASTE Tech_Use'!Q:$BB,2,FALSE),0)</f>
        <v>0</v>
      </c>
      <c r="P129" s="263">
        <f>_xlfn.IFNA(VLOOKUP($A129,'PASTE Tech_Use'!S:$BB,2,FALSE),0)</f>
        <v>0</v>
      </c>
      <c r="Q129" s="263">
        <f>_xlfn.IFNA(VLOOKUP($A129,'PASTE Tech_Use'!U:$BB,2,FALSE),0)</f>
        <v>0</v>
      </c>
      <c r="R129" s="263">
        <f>_xlfn.IFNA(VLOOKUP($A129,'PASTE Tech_Use'!W:$BB,2,FALSE),0)</f>
        <v>0</v>
      </c>
      <c r="S129" s="263">
        <f>_xlfn.IFNA(VLOOKUP($A129,'PASTE Tech_Use'!Y:$BB,2,FALSE),0)</f>
        <v>0</v>
      </c>
    </row>
    <row r="130" spans="1:19" x14ac:dyDescent="0.3">
      <c r="A130" s="69" t="s">
        <v>156</v>
      </c>
      <c r="B130" t="str">
        <f>_xlfn.IFNA(VLOOKUP($A130,'PASTE Technology Sheet'!A:H,3,FALSE),"")</f>
        <v>Final</v>
      </c>
      <c r="C130" t="str">
        <f>VLOOKUP($A130,'PASTE Technology Sheet'!A:H,4,FALSE)</f>
        <v>Transport</v>
      </c>
      <c r="D130" t="str">
        <f>_xlfn.IFNA(VLOOKUP($A130,'PASTE Technology Sheet'!$A:$H,5,FALSE),"")</f>
        <v>Road</v>
      </c>
      <c r="E130" t="str">
        <f>VLOOKUP($A130,'PASTE Technology Sheet'!$A:$H,6,FALSE)</f>
        <v>Heavy-Duty Vehicles</v>
      </c>
      <c r="F130" t="str">
        <f>VLOOKUP($A130,'PASTE Technology Sheet'!$A:$H,7,FALSE)</f>
        <v>Hydrogen Fuel Cell Vehicle - HDV</v>
      </c>
      <c r="G130" s="263">
        <f>_xlfn.IFNA(VLOOKUP($A130,'PASTE Tech_Use'!$A:$B,2,FALSE),0)</f>
        <v>0</v>
      </c>
      <c r="H130" s="263">
        <f>_xlfn.IFNA(VLOOKUP($A130,'PASTE Tech_Use'!$C:$BB,2,FALSE),0)</f>
        <v>0</v>
      </c>
      <c r="I130" s="263">
        <f>_xlfn.IFNA(VLOOKUP($A130,'PASTE Tech_Use'!$E:$BB,2,FALSE),0)</f>
        <v>0</v>
      </c>
      <c r="J130" s="263">
        <f>_xlfn.IFNA(VLOOKUP($A130,'PASTE Tech_Use'!$G:$BB,2,FALSE),0)</f>
        <v>0</v>
      </c>
      <c r="K130" s="263">
        <f>_xlfn.IFNA(VLOOKUP($A130,'PASTE Tech_Use'!I:$BB,2,FALSE),0)</f>
        <v>0</v>
      </c>
      <c r="L130" s="263">
        <f>_xlfn.IFNA(VLOOKUP($A130,'PASTE Tech_Use'!K:$BB,2,FALSE),0)</f>
        <v>0</v>
      </c>
      <c r="M130" s="263">
        <f>_xlfn.IFNA(VLOOKUP($A130,'PASTE Tech_Use'!M:$BB,2,FALSE),0)</f>
        <v>0</v>
      </c>
      <c r="N130" s="263">
        <f>_xlfn.IFNA(VLOOKUP($A130,'PASTE Tech_Use'!O:$BB,2,FALSE),0)</f>
        <v>0</v>
      </c>
      <c r="O130" s="263">
        <f>_xlfn.IFNA(VLOOKUP($A130,'PASTE Tech_Use'!Q:$BB,2,FALSE),0)</f>
        <v>0</v>
      </c>
      <c r="P130" s="263">
        <f>_xlfn.IFNA(VLOOKUP($A130,'PASTE Tech_Use'!S:$BB,2,FALSE),0)</f>
        <v>0</v>
      </c>
      <c r="Q130" s="263">
        <f>_xlfn.IFNA(VLOOKUP($A130,'PASTE Tech_Use'!U:$BB,2,FALSE),0)</f>
        <v>0</v>
      </c>
      <c r="R130" s="263">
        <f>_xlfn.IFNA(VLOOKUP($A130,'PASTE Tech_Use'!W:$BB,2,FALSE),0)</f>
        <v>0</v>
      </c>
      <c r="S130" s="263">
        <f>_xlfn.IFNA(VLOOKUP($A130,'PASTE Tech_Use'!Y:$BB,2,FALSE),0)</f>
        <v>0</v>
      </c>
    </row>
    <row r="131" spans="1:19" x14ac:dyDescent="0.3">
      <c r="A131" s="40" t="s">
        <v>157</v>
      </c>
      <c r="B131" t="str">
        <f>_xlfn.IFNA(VLOOKUP($A131,'PASTE Technology Sheet'!A:H,3,FALSE),"")</f>
        <v>Final</v>
      </c>
      <c r="C131" t="str">
        <f>VLOOKUP($A131,'PASTE Technology Sheet'!A:H,4,FALSE)</f>
        <v>Transport</v>
      </c>
      <c r="D131" t="str">
        <f>_xlfn.IFNA(VLOOKUP($A131,'PASTE Technology Sheet'!$A:$H,5,FALSE),"")</f>
        <v>Road</v>
      </c>
      <c r="E131" t="str">
        <f>VLOOKUP($A131,'PASTE Technology Sheet'!$A:$H,6,FALSE)</f>
        <v>Buses</v>
      </c>
      <c r="F131" t="str">
        <f>VLOOKUP($A131,'PASTE Technology Sheet'!$A:$H,7,FALSE)</f>
        <v>ICE Vehicle - Bus</v>
      </c>
      <c r="G131" s="263">
        <f>_xlfn.IFNA(VLOOKUP($A131,'PASTE Tech_Use'!$A:$B,2,FALSE),0)</f>
        <v>0</v>
      </c>
      <c r="H131" s="263">
        <f>_xlfn.IFNA(VLOOKUP($A131,'PASTE Tech_Use'!$C:$BB,2,FALSE),0)</f>
        <v>0</v>
      </c>
      <c r="I131" s="263">
        <f>_xlfn.IFNA(VLOOKUP($A131,'PASTE Tech_Use'!$E:$BB,2,FALSE),0)</f>
        <v>0</v>
      </c>
      <c r="J131" s="263">
        <f>_xlfn.IFNA(VLOOKUP($A131,'PASTE Tech_Use'!$G:$BB,2,FALSE),0)</f>
        <v>0</v>
      </c>
      <c r="K131" s="263">
        <f>_xlfn.IFNA(VLOOKUP($A131,'PASTE Tech_Use'!I:$BB,2,FALSE),0)</f>
        <v>0</v>
      </c>
      <c r="L131" s="263">
        <f>_xlfn.IFNA(VLOOKUP($A131,'PASTE Tech_Use'!K:$BB,2,FALSE),0)</f>
        <v>0</v>
      </c>
      <c r="M131" s="263">
        <f>_xlfn.IFNA(VLOOKUP($A131,'PASTE Tech_Use'!M:$BB,2,FALSE),0)</f>
        <v>0</v>
      </c>
      <c r="N131" s="263">
        <f>_xlfn.IFNA(VLOOKUP($A131,'PASTE Tech_Use'!O:$BB,2,FALSE),0)</f>
        <v>0</v>
      </c>
      <c r="O131" s="263">
        <f>_xlfn.IFNA(VLOOKUP($A131,'PASTE Tech_Use'!Q:$BB,2,FALSE),0)</f>
        <v>0</v>
      </c>
      <c r="P131" s="263">
        <f>_xlfn.IFNA(VLOOKUP($A131,'PASTE Tech_Use'!S:$BB,2,FALSE),0)</f>
        <v>0</v>
      </c>
      <c r="Q131" s="263">
        <f>_xlfn.IFNA(VLOOKUP($A131,'PASTE Tech_Use'!U:$BB,2,FALSE),0)</f>
        <v>0</v>
      </c>
      <c r="R131" s="263">
        <f>_xlfn.IFNA(VLOOKUP($A131,'PASTE Tech_Use'!W:$BB,2,FALSE),0)</f>
        <v>0</v>
      </c>
      <c r="S131" s="263">
        <f>_xlfn.IFNA(VLOOKUP($A131,'PASTE Tech_Use'!Y:$BB,2,FALSE),0)</f>
        <v>0</v>
      </c>
    </row>
    <row r="132" spans="1:19" x14ac:dyDescent="0.3">
      <c r="A132" s="40" t="s">
        <v>158</v>
      </c>
      <c r="B132" t="str">
        <f>_xlfn.IFNA(VLOOKUP($A132,'PASTE Technology Sheet'!A:H,3,FALSE),"")</f>
        <v>Final</v>
      </c>
      <c r="C132" t="str">
        <f>VLOOKUP($A132,'PASTE Technology Sheet'!A:H,4,FALSE)</f>
        <v>Transport</v>
      </c>
      <c r="D132" t="str">
        <f>_xlfn.IFNA(VLOOKUP($A132,'PASTE Technology Sheet'!$A:$H,5,FALSE),"")</f>
        <v>Road</v>
      </c>
      <c r="E132" t="str">
        <f>VLOOKUP($A132,'PASTE Technology Sheet'!$A:$H,6,FALSE)</f>
        <v>Buses</v>
      </c>
      <c r="F132" t="str">
        <f>VLOOKUP($A132,'PASTE Technology Sheet'!$A:$H,7,FALSE)</f>
        <v>ICE Bio Diesel Vehicle - Bus</v>
      </c>
      <c r="G132" s="263">
        <f>_xlfn.IFNA(VLOOKUP($A132,'PASTE Tech_Use'!$A:$B,2,FALSE),0)</f>
        <v>0</v>
      </c>
      <c r="H132" s="263">
        <f>_xlfn.IFNA(VLOOKUP($A132,'PASTE Tech_Use'!$C:$BB,2,FALSE),0)</f>
        <v>0</v>
      </c>
      <c r="I132" s="263">
        <f>_xlfn.IFNA(VLOOKUP($A132,'PASTE Tech_Use'!$E:$BB,2,FALSE),0)</f>
        <v>0</v>
      </c>
      <c r="J132" s="263">
        <f>_xlfn.IFNA(VLOOKUP($A132,'PASTE Tech_Use'!$G:$BB,2,FALSE),0)</f>
        <v>0</v>
      </c>
      <c r="K132" s="263">
        <f>_xlfn.IFNA(VLOOKUP($A132,'PASTE Tech_Use'!I:$BB,2,FALSE),0)</f>
        <v>0</v>
      </c>
      <c r="L132" s="263">
        <f>_xlfn.IFNA(VLOOKUP($A132,'PASTE Tech_Use'!K:$BB,2,FALSE),0)</f>
        <v>0</v>
      </c>
      <c r="M132" s="263">
        <f>_xlfn.IFNA(VLOOKUP($A132,'PASTE Tech_Use'!M:$BB,2,FALSE),0)</f>
        <v>0</v>
      </c>
      <c r="N132" s="263">
        <f>_xlfn.IFNA(VLOOKUP($A132,'PASTE Tech_Use'!O:$BB,2,FALSE),0)</f>
        <v>0</v>
      </c>
      <c r="O132" s="263">
        <f>_xlfn.IFNA(VLOOKUP($A132,'PASTE Tech_Use'!Q:$BB,2,FALSE),0)</f>
        <v>0</v>
      </c>
      <c r="P132" s="263">
        <f>_xlfn.IFNA(VLOOKUP($A132,'PASTE Tech_Use'!S:$BB,2,FALSE),0)</f>
        <v>0</v>
      </c>
      <c r="Q132" s="263">
        <f>_xlfn.IFNA(VLOOKUP($A132,'PASTE Tech_Use'!U:$BB,2,FALSE),0)</f>
        <v>0</v>
      </c>
      <c r="R132" s="263">
        <f>_xlfn.IFNA(VLOOKUP($A132,'PASTE Tech_Use'!W:$BB,2,FALSE),0)</f>
        <v>0</v>
      </c>
      <c r="S132" s="263">
        <f>_xlfn.IFNA(VLOOKUP($A132,'PASTE Tech_Use'!Y:$BB,2,FALSE),0)</f>
        <v>0</v>
      </c>
    </row>
    <row r="133" spans="1:19" x14ac:dyDescent="0.3">
      <c r="A133" s="40" t="s">
        <v>159</v>
      </c>
      <c r="B133" t="str">
        <f>_xlfn.IFNA(VLOOKUP($A133,'PASTE Technology Sheet'!A:H,3,FALSE),"")</f>
        <v>Final</v>
      </c>
      <c r="C133" t="str">
        <f>VLOOKUP($A133,'PASTE Technology Sheet'!A:H,4,FALSE)</f>
        <v>Transport</v>
      </c>
      <c r="D133" t="str">
        <f>_xlfn.IFNA(VLOOKUP($A133,'PASTE Technology Sheet'!$A:$H,5,FALSE),"")</f>
        <v>Road</v>
      </c>
      <c r="E133" t="str">
        <f>VLOOKUP($A133,'PASTE Technology Sheet'!$A:$H,6,FALSE)</f>
        <v>Buses</v>
      </c>
      <c r="F133" t="str">
        <f>VLOOKUP($A133,'PASTE Technology Sheet'!$A:$H,7,FALSE)</f>
        <v>ICE Syn Diesel Vehicle - Bus</v>
      </c>
      <c r="G133" s="263">
        <f>_xlfn.IFNA(VLOOKUP($A133,'PASTE Tech_Use'!$A:$B,2,FALSE),0)</f>
        <v>0</v>
      </c>
      <c r="H133" s="263">
        <f>_xlfn.IFNA(VLOOKUP($A133,'PASTE Tech_Use'!$C:$BB,2,FALSE),0)</f>
        <v>0</v>
      </c>
      <c r="I133" s="263">
        <f>_xlfn.IFNA(VLOOKUP($A133,'PASTE Tech_Use'!$E:$BB,2,FALSE),0)</f>
        <v>0</v>
      </c>
      <c r="J133" s="263">
        <f>_xlfn.IFNA(VLOOKUP($A133,'PASTE Tech_Use'!$G:$BB,2,FALSE),0)</f>
        <v>0</v>
      </c>
      <c r="K133" s="263">
        <f>_xlfn.IFNA(VLOOKUP($A133,'PASTE Tech_Use'!I:$BB,2,FALSE),0)</f>
        <v>0</v>
      </c>
      <c r="L133" s="263">
        <f>_xlfn.IFNA(VLOOKUP($A133,'PASTE Tech_Use'!K:$BB,2,FALSE),0)</f>
        <v>0</v>
      </c>
      <c r="M133" s="263">
        <f>_xlfn.IFNA(VLOOKUP($A133,'PASTE Tech_Use'!M:$BB,2,FALSE),0)</f>
        <v>0</v>
      </c>
      <c r="N133" s="263">
        <f>_xlfn.IFNA(VLOOKUP($A133,'PASTE Tech_Use'!O:$BB,2,FALSE),0)</f>
        <v>0</v>
      </c>
      <c r="O133" s="263">
        <f>_xlfn.IFNA(VLOOKUP($A133,'PASTE Tech_Use'!Q:$BB,2,FALSE),0)</f>
        <v>0</v>
      </c>
      <c r="P133" s="263">
        <f>_xlfn.IFNA(VLOOKUP($A133,'PASTE Tech_Use'!S:$BB,2,FALSE),0)</f>
        <v>0</v>
      </c>
      <c r="Q133" s="263">
        <f>_xlfn.IFNA(VLOOKUP($A133,'PASTE Tech_Use'!U:$BB,2,FALSE),0)</f>
        <v>0</v>
      </c>
      <c r="R133" s="263">
        <f>_xlfn.IFNA(VLOOKUP($A133,'PASTE Tech_Use'!W:$BB,2,FALSE),0)</f>
        <v>0</v>
      </c>
      <c r="S133" s="263">
        <f>_xlfn.IFNA(VLOOKUP($A133,'PASTE Tech_Use'!Y:$BB,2,FALSE),0)</f>
        <v>0</v>
      </c>
    </row>
    <row r="134" spans="1:19" x14ac:dyDescent="0.3">
      <c r="A134" s="40" t="s">
        <v>160</v>
      </c>
      <c r="B134" t="str">
        <f>_xlfn.IFNA(VLOOKUP($A134,'PASTE Technology Sheet'!A:H,3,FALSE),"")</f>
        <v>Final</v>
      </c>
      <c r="C134" t="str">
        <f>VLOOKUP($A134,'PASTE Technology Sheet'!A:H,4,FALSE)</f>
        <v>Transport</v>
      </c>
      <c r="D134" t="str">
        <f>_xlfn.IFNA(VLOOKUP($A134,'PASTE Technology Sheet'!$A:$H,5,FALSE),"")</f>
        <v>Road</v>
      </c>
      <c r="E134" t="str">
        <f>VLOOKUP($A134,'PASTE Technology Sheet'!$A:$H,6,FALSE)</f>
        <v>Buses</v>
      </c>
      <c r="F134" t="str">
        <f>VLOOKUP($A134,'PASTE Technology Sheet'!$A:$H,7,FALSE)</f>
        <v>ICE Vehicle Natural Gas - Bus</v>
      </c>
      <c r="G134" s="263">
        <f>_xlfn.IFNA(VLOOKUP($A134,'PASTE Tech_Use'!$A:$B,2,FALSE),0)</f>
        <v>0</v>
      </c>
      <c r="H134" s="263">
        <f>_xlfn.IFNA(VLOOKUP($A134,'PASTE Tech_Use'!$C:$BB,2,FALSE),0)</f>
        <v>0</v>
      </c>
      <c r="I134" s="263">
        <f>_xlfn.IFNA(VLOOKUP($A134,'PASTE Tech_Use'!$E:$BB,2,FALSE),0)</f>
        <v>0</v>
      </c>
      <c r="J134" s="263">
        <f>_xlfn.IFNA(VLOOKUP($A134,'PASTE Tech_Use'!$G:$BB,2,FALSE),0)</f>
        <v>0</v>
      </c>
      <c r="K134" s="263">
        <f>_xlfn.IFNA(VLOOKUP($A134,'PASTE Tech_Use'!I:$BB,2,FALSE),0)</f>
        <v>0</v>
      </c>
      <c r="L134" s="263">
        <f>_xlfn.IFNA(VLOOKUP($A134,'PASTE Tech_Use'!K:$BB,2,FALSE),0)</f>
        <v>0</v>
      </c>
      <c r="M134" s="263">
        <f>_xlfn.IFNA(VLOOKUP($A134,'PASTE Tech_Use'!M:$BB,2,FALSE),0)</f>
        <v>0</v>
      </c>
      <c r="N134" s="263">
        <f>_xlfn.IFNA(VLOOKUP($A134,'PASTE Tech_Use'!O:$BB,2,FALSE),0)</f>
        <v>0</v>
      </c>
      <c r="O134" s="263">
        <f>_xlfn.IFNA(VLOOKUP($A134,'PASTE Tech_Use'!Q:$BB,2,FALSE),0)</f>
        <v>0</v>
      </c>
      <c r="P134" s="263">
        <f>_xlfn.IFNA(VLOOKUP($A134,'PASTE Tech_Use'!S:$BB,2,FALSE),0)</f>
        <v>0</v>
      </c>
      <c r="Q134" s="263">
        <f>_xlfn.IFNA(VLOOKUP($A134,'PASTE Tech_Use'!U:$BB,2,FALSE),0)</f>
        <v>0</v>
      </c>
      <c r="R134" s="263">
        <f>_xlfn.IFNA(VLOOKUP($A134,'PASTE Tech_Use'!W:$BB,2,FALSE),0)</f>
        <v>0</v>
      </c>
      <c r="S134" s="263">
        <f>_xlfn.IFNA(VLOOKUP($A134,'PASTE Tech_Use'!Y:$BB,2,FALSE),0)</f>
        <v>0</v>
      </c>
    </row>
    <row r="135" spans="1:19" x14ac:dyDescent="0.3">
      <c r="A135" s="40" t="s">
        <v>161</v>
      </c>
      <c r="B135" t="str">
        <f>_xlfn.IFNA(VLOOKUP($A135,'PASTE Technology Sheet'!A:H,3,FALSE),"")</f>
        <v>Final</v>
      </c>
      <c r="C135" t="str">
        <f>VLOOKUP($A135,'PASTE Technology Sheet'!A:H,4,FALSE)</f>
        <v>Transport</v>
      </c>
      <c r="D135" t="str">
        <f>_xlfn.IFNA(VLOOKUP($A135,'PASTE Technology Sheet'!$A:$H,5,FALSE),"")</f>
        <v>Road</v>
      </c>
      <c r="E135" t="str">
        <f>VLOOKUP($A135,'PASTE Technology Sheet'!$A:$H,6,FALSE)</f>
        <v>Buses</v>
      </c>
      <c r="F135" t="str">
        <f>VLOOKUP($A135,'PASTE Technology Sheet'!$A:$H,7,FALSE)</f>
        <v>Plug-In Hybrid Vehicle - Bus</v>
      </c>
      <c r="G135" s="263">
        <f>_xlfn.IFNA(VLOOKUP($A135,'PASTE Tech_Use'!$A:$B,2,FALSE),0)</f>
        <v>0</v>
      </c>
      <c r="H135" s="263">
        <f>_xlfn.IFNA(VLOOKUP($A135,'PASTE Tech_Use'!$C:$BB,2,FALSE),0)</f>
        <v>0</v>
      </c>
      <c r="I135" s="263">
        <f>_xlfn.IFNA(VLOOKUP($A135,'PASTE Tech_Use'!$E:$BB,2,FALSE),0)</f>
        <v>0</v>
      </c>
      <c r="J135" s="263">
        <f>_xlfn.IFNA(VLOOKUP($A135,'PASTE Tech_Use'!$G:$BB,2,FALSE),0)</f>
        <v>0</v>
      </c>
      <c r="K135" s="263">
        <f>_xlfn.IFNA(VLOOKUP($A135,'PASTE Tech_Use'!I:$BB,2,FALSE),0)</f>
        <v>0</v>
      </c>
      <c r="L135" s="263">
        <f>_xlfn.IFNA(VLOOKUP($A135,'PASTE Tech_Use'!K:$BB,2,FALSE),0)</f>
        <v>0</v>
      </c>
      <c r="M135" s="263">
        <f>_xlfn.IFNA(VLOOKUP($A135,'PASTE Tech_Use'!M:$BB,2,FALSE),0)</f>
        <v>0</v>
      </c>
      <c r="N135" s="263">
        <f>_xlfn.IFNA(VLOOKUP($A135,'PASTE Tech_Use'!O:$BB,2,FALSE),0)</f>
        <v>0</v>
      </c>
      <c r="O135" s="263">
        <f>_xlfn.IFNA(VLOOKUP($A135,'PASTE Tech_Use'!Q:$BB,2,FALSE),0)</f>
        <v>0</v>
      </c>
      <c r="P135" s="263">
        <f>_xlfn.IFNA(VLOOKUP($A135,'PASTE Tech_Use'!S:$BB,2,FALSE),0)</f>
        <v>0</v>
      </c>
      <c r="Q135" s="263">
        <f>_xlfn.IFNA(VLOOKUP($A135,'PASTE Tech_Use'!U:$BB,2,FALSE),0)</f>
        <v>0</v>
      </c>
      <c r="R135" s="263">
        <f>_xlfn.IFNA(VLOOKUP($A135,'PASTE Tech_Use'!W:$BB,2,FALSE),0)</f>
        <v>0</v>
      </c>
      <c r="S135" s="263">
        <f>_xlfn.IFNA(VLOOKUP($A135,'PASTE Tech_Use'!Y:$BB,2,FALSE),0)</f>
        <v>0</v>
      </c>
    </row>
    <row r="136" spans="1:19" x14ac:dyDescent="0.3">
      <c r="A136" s="40" t="s">
        <v>162</v>
      </c>
      <c r="B136" t="str">
        <f>_xlfn.IFNA(VLOOKUP($A136,'PASTE Technology Sheet'!A:H,3,FALSE),"")</f>
        <v>Final</v>
      </c>
      <c r="C136" t="str">
        <f>VLOOKUP($A136,'PASTE Technology Sheet'!A:H,4,FALSE)</f>
        <v>Transport</v>
      </c>
      <c r="D136" t="str">
        <f>_xlfn.IFNA(VLOOKUP($A136,'PASTE Technology Sheet'!$A:$H,5,FALSE),"")</f>
        <v>Road</v>
      </c>
      <c r="E136" t="str">
        <f>VLOOKUP($A136,'PASTE Technology Sheet'!$A:$H,6,FALSE)</f>
        <v>Buses</v>
      </c>
      <c r="F136" t="str">
        <f>VLOOKUP($A136,'PASTE Technology Sheet'!$A:$H,7,FALSE)</f>
        <v>Electric Battery Vehicle - Bus</v>
      </c>
      <c r="G136" s="263">
        <f>_xlfn.IFNA(VLOOKUP($A136,'PASTE Tech_Use'!$A:$B,2,FALSE),0)</f>
        <v>683</v>
      </c>
      <c r="H136" s="263">
        <f>_xlfn.IFNA(VLOOKUP($A136,'PASTE Tech_Use'!$C:$BB,2,FALSE),0)</f>
        <v>683</v>
      </c>
      <c r="I136" s="263">
        <f>_xlfn.IFNA(VLOOKUP($A136,'PASTE Tech_Use'!$E:$BB,2,FALSE),0)</f>
        <v>682.99999990000003</v>
      </c>
      <c r="J136" s="263">
        <f>_xlfn.IFNA(VLOOKUP($A136,'PASTE Tech_Use'!$G:$BB,2,FALSE),0)</f>
        <v>683</v>
      </c>
      <c r="K136" s="263">
        <f>_xlfn.IFNA(VLOOKUP($A136,'PASTE Tech_Use'!I:$BB,2,FALSE),0)</f>
        <v>683</v>
      </c>
      <c r="L136" s="263">
        <f>_xlfn.IFNA(VLOOKUP($A136,'PASTE Tech_Use'!K:$BB,2,FALSE),0)</f>
        <v>683</v>
      </c>
      <c r="M136" s="263">
        <f>_xlfn.IFNA(VLOOKUP($A136,'PASTE Tech_Use'!M:$BB,2,FALSE),0)</f>
        <v>682.99999979999996</v>
      </c>
      <c r="N136" s="263">
        <f>_xlfn.IFNA(VLOOKUP($A136,'PASTE Tech_Use'!O:$BB,2,FALSE),0)</f>
        <v>682.99999990000003</v>
      </c>
      <c r="O136" s="263">
        <f>_xlfn.IFNA(VLOOKUP($A136,'PASTE Tech_Use'!Q:$BB,2,FALSE),0)</f>
        <v>682.99999990000003</v>
      </c>
      <c r="P136" s="263">
        <f>_xlfn.IFNA(VLOOKUP($A136,'PASTE Tech_Use'!S:$BB,2,FALSE),0)</f>
        <v>683</v>
      </c>
      <c r="Q136" s="263">
        <f>_xlfn.IFNA(VLOOKUP($A136,'PASTE Tech_Use'!U:$BB,2,FALSE),0)</f>
        <v>683</v>
      </c>
      <c r="R136" s="263">
        <f>_xlfn.IFNA(VLOOKUP($A136,'PASTE Tech_Use'!W:$BB,2,FALSE),0)</f>
        <v>682.99999990000003</v>
      </c>
      <c r="S136" s="263">
        <f>_xlfn.IFNA(VLOOKUP($A136,'PASTE Tech_Use'!Y:$BB,2,FALSE),0)</f>
        <v>683</v>
      </c>
    </row>
    <row r="137" spans="1:19" x14ac:dyDescent="0.3">
      <c r="A137" s="40" t="s">
        <v>163</v>
      </c>
      <c r="B137" t="str">
        <f>_xlfn.IFNA(VLOOKUP($A137,'PASTE Technology Sheet'!A:H,3,FALSE),"")</f>
        <v>Final</v>
      </c>
      <c r="C137" t="str">
        <f>VLOOKUP($A137,'PASTE Technology Sheet'!A:H,4,FALSE)</f>
        <v>Transport</v>
      </c>
      <c r="D137" t="str">
        <f>_xlfn.IFNA(VLOOKUP($A137,'PASTE Technology Sheet'!$A:$H,5,FALSE),"")</f>
        <v>Road</v>
      </c>
      <c r="E137" t="str">
        <f>VLOOKUP($A137,'PASTE Technology Sheet'!$A:$H,6,FALSE)</f>
        <v>Buses</v>
      </c>
      <c r="F137" t="str">
        <f>VLOOKUP($A137,'PASTE Technology Sheet'!$A:$H,7,FALSE)</f>
        <v>Hydrogen Fuel Cell Vehicle - Bus</v>
      </c>
      <c r="G137" s="263">
        <f>_xlfn.IFNA(VLOOKUP($A137,'PASTE Tech_Use'!$A:$B,2,FALSE),0)</f>
        <v>0</v>
      </c>
      <c r="H137" s="263">
        <f>_xlfn.IFNA(VLOOKUP($A137,'PASTE Tech_Use'!$C:$BB,2,FALSE),0)</f>
        <v>0</v>
      </c>
      <c r="I137" s="263">
        <f>_xlfn.IFNA(VLOOKUP($A137,'PASTE Tech_Use'!$E:$BB,2,FALSE),0)</f>
        <v>0</v>
      </c>
      <c r="J137" s="263">
        <f>_xlfn.IFNA(VLOOKUP($A137,'PASTE Tech_Use'!$G:$BB,2,FALSE),0)</f>
        <v>0</v>
      </c>
      <c r="K137" s="263">
        <f>_xlfn.IFNA(VLOOKUP($A137,'PASTE Tech_Use'!I:$BB,2,FALSE),0)</f>
        <v>0</v>
      </c>
      <c r="L137" s="263">
        <f>_xlfn.IFNA(VLOOKUP($A137,'PASTE Tech_Use'!K:$BB,2,FALSE),0)</f>
        <v>0</v>
      </c>
      <c r="M137" s="263">
        <f>_xlfn.IFNA(VLOOKUP($A137,'PASTE Tech_Use'!M:$BB,2,FALSE),0)</f>
        <v>0</v>
      </c>
      <c r="N137" s="263">
        <f>_xlfn.IFNA(VLOOKUP($A137,'PASTE Tech_Use'!O:$BB,2,FALSE),0)</f>
        <v>0</v>
      </c>
      <c r="O137" s="263">
        <f>_xlfn.IFNA(VLOOKUP($A137,'PASTE Tech_Use'!Q:$BB,2,FALSE),0)</f>
        <v>0</v>
      </c>
      <c r="P137" s="263">
        <f>_xlfn.IFNA(VLOOKUP($A137,'PASTE Tech_Use'!S:$BB,2,FALSE),0)</f>
        <v>0</v>
      </c>
      <c r="Q137" s="263">
        <f>_xlfn.IFNA(VLOOKUP($A137,'PASTE Tech_Use'!U:$BB,2,FALSE),0)</f>
        <v>0</v>
      </c>
      <c r="R137" s="263">
        <f>_xlfn.IFNA(VLOOKUP($A137,'PASTE Tech_Use'!W:$BB,2,FALSE),0)</f>
        <v>0</v>
      </c>
      <c r="S137" s="263">
        <f>_xlfn.IFNA(VLOOKUP($A137,'PASTE Tech_Use'!Y:$BB,2,FALSE),0)</f>
        <v>0</v>
      </c>
    </row>
    <row r="138" spans="1:19" x14ac:dyDescent="0.3">
      <c r="A138" s="69" t="s">
        <v>164</v>
      </c>
      <c r="B138" t="str">
        <f>_xlfn.IFNA(VLOOKUP($A138,'PASTE Technology Sheet'!A:H,3,FALSE),"")</f>
        <v>Final</v>
      </c>
      <c r="C138" t="str">
        <f>VLOOKUP($A138,'PASTE Technology Sheet'!A:H,4,FALSE)</f>
        <v>Transport</v>
      </c>
      <c r="D138" t="str">
        <f>_xlfn.IFNA(VLOOKUP($A138,'PASTE Technology Sheet'!$A:$H,5,FALSE),"")</f>
        <v>Rail</v>
      </c>
      <c r="E138" t="str">
        <f>VLOOKUP($A138,'PASTE Technology Sheet'!$A:$H,6,FALSE)</f>
        <v>Rail</v>
      </c>
      <c r="F138" t="str">
        <f>VLOOKUP($A138,'PASTE Technology Sheet'!$A:$H,7,FALSE)</f>
        <v>Compression Ignition - Train</v>
      </c>
      <c r="G138" s="263">
        <f>_xlfn.IFNA(VLOOKUP($A138,'PASTE Tech_Use'!$A:$B,2,FALSE),0)</f>
        <v>0</v>
      </c>
      <c r="H138" s="263">
        <f>_xlfn.IFNA(VLOOKUP($A138,'PASTE Tech_Use'!$C:$BB,2,FALSE),0)</f>
        <v>0</v>
      </c>
      <c r="I138" s="263">
        <f>_xlfn.IFNA(VLOOKUP($A138,'PASTE Tech_Use'!$E:$BB,2,FALSE),0)</f>
        <v>0</v>
      </c>
      <c r="J138" s="263">
        <f>_xlfn.IFNA(VLOOKUP($A138,'PASTE Tech_Use'!$G:$BB,2,FALSE),0)</f>
        <v>0</v>
      </c>
      <c r="K138" s="263">
        <f>_xlfn.IFNA(VLOOKUP($A138,'PASTE Tech_Use'!I:$BB,2,FALSE),0)</f>
        <v>0</v>
      </c>
      <c r="L138" s="263">
        <f>_xlfn.IFNA(VLOOKUP($A138,'PASTE Tech_Use'!K:$BB,2,FALSE),0)</f>
        <v>0</v>
      </c>
      <c r="M138" s="263">
        <f>_xlfn.IFNA(VLOOKUP($A138,'PASTE Tech_Use'!M:$BB,2,FALSE),0)</f>
        <v>0</v>
      </c>
      <c r="N138" s="263">
        <f>_xlfn.IFNA(VLOOKUP($A138,'PASTE Tech_Use'!O:$BB,2,FALSE),0)</f>
        <v>0</v>
      </c>
      <c r="O138" s="263">
        <f>_xlfn.IFNA(VLOOKUP($A138,'PASTE Tech_Use'!Q:$BB,2,FALSE),0)</f>
        <v>0</v>
      </c>
      <c r="P138" s="263">
        <f>_xlfn.IFNA(VLOOKUP($A138,'PASTE Tech_Use'!S:$BB,2,FALSE),0)</f>
        <v>0</v>
      </c>
      <c r="Q138" s="263">
        <f>_xlfn.IFNA(VLOOKUP($A138,'PASTE Tech_Use'!U:$BB,2,FALSE),0)</f>
        <v>0</v>
      </c>
      <c r="R138" s="263">
        <f>_xlfn.IFNA(VLOOKUP($A138,'PASTE Tech_Use'!W:$BB,2,FALSE),0)</f>
        <v>0</v>
      </c>
      <c r="S138" s="263">
        <f>_xlfn.IFNA(VLOOKUP($A138,'PASTE Tech_Use'!Y:$BB,2,FALSE),0)</f>
        <v>0</v>
      </c>
    </row>
    <row r="139" spans="1:19" x14ac:dyDescent="0.3">
      <c r="A139" s="40" t="s">
        <v>165</v>
      </c>
      <c r="B139" t="str">
        <f>_xlfn.IFNA(VLOOKUP($A139,'PASTE Technology Sheet'!A:H,3,FALSE),"")</f>
        <v>Final</v>
      </c>
      <c r="C139" t="str">
        <f>VLOOKUP($A139,'PASTE Technology Sheet'!A:H,4,FALSE)</f>
        <v>Transport</v>
      </c>
      <c r="D139" t="str">
        <f>_xlfn.IFNA(VLOOKUP($A139,'PASTE Technology Sheet'!$A:$H,5,FALSE),"")</f>
        <v>Rail</v>
      </c>
      <c r="E139" t="str">
        <f>VLOOKUP($A139,'PASTE Technology Sheet'!$A:$H,6,FALSE)</f>
        <v>Rail</v>
      </c>
      <c r="F139" t="str">
        <f>VLOOKUP($A139,'PASTE Technology Sheet'!$A:$H,7,FALSE)</f>
        <v>Conventional Electric - Train</v>
      </c>
      <c r="G139" s="263">
        <f>_xlfn.IFNA(VLOOKUP($A139,'PASTE Tech_Use'!$A:$B,2,FALSE),0)</f>
        <v>170</v>
      </c>
      <c r="H139" s="263">
        <f>_xlfn.IFNA(VLOOKUP($A139,'PASTE Tech_Use'!$C:$BB,2,FALSE),0)</f>
        <v>170</v>
      </c>
      <c r="I139" s="263">
        <f>_xlfn.IFNA(VLOOKUP($A139,'PASTE Tech_Use'!$E:$BB,2,FALSE),0)</f>
        <v>170</v>
      </c>
      <c r="J139" s="263">
        <f>_xlfn.IFNA(VLOOKUP($A139,'PASTE Tech_Use'!$G:$BB,2,FALSE),0)</f>
        <v>170</v>
      </c>
      <c r="K139" s="263">
        <f>_xlfn.IFNA(VLOOKUP($A139,'PASTE Tech_Use'!I:$BB,2,FALSE),0)</f>
        <v>170</v>
      </c>
      <c r="L139" s="263">
        <f>_xlfn.IFNA(VLOOKUP($A139,'PASTE Tech_Use'!K:$BB,2,FALSE),0)</f>
        <v>170</v>
      </c>
      <c r="M139" s="263">
        <f>_xlfn.IFNA(VLOOKUP($A139,'PASTE Tech_Use'!M:$BB,2,FALSE),0)</f>
        <v>170</v>
      </c>
      <c r="N139" s="263">
        <f>_xlfn.IFNA(VLOOKUP($A139,'PASTE Tech_Use'!O:$BB,2,FALSE),0)</f>
        <v>170</v>
      </c>
      <c r="O139" s="263">
        <f>_xlfn.IFNA(VLOOKUP($A139,'PASTE Tech_Use'!Q:$BB,2,FALSE),0)</f>
        <v>170</v>
      </c>
      <c r="P139" s="263">
        <f>_xlfn.IFNA(VLOOKUP($A139,'PASTE Tech_Use'!S:$BB,2,FALSE),0)</f>
        <v>170</v>
      </c>
      <c r="Q139" s="263">
        <f>_xlfn.IFNA(VLOOKUP($A139,'PASTE Tech_Use'!U:$BB,2,FALSE),0)</f>
        <v>170</v>
      </c>
      <c r="R139" s="263">
        <f>_xlfn.IFNA(VLOOKUP($A139,'PASTE Tech_Use'!W:$BB,2,FALSE),0)</f>
        <v>170</v>
      </c>
      <c r="S139" s="263">
        <f>_xlfn.IFNA(VLOOKUP($A139,'PASTE Tech_Use'!Y:$BB,2,FALSE),0)</f>
        <v>170</v>
      </c>
    </row>
    <row r="140" spans="1:19" x14ac:dyDescent="0.3">
      <c r="A140" s="69" t="s">
        <v>166</v>
      </c>
      <c r="B140" t="str">
        <f>_xlfn.IFNA(VLOOKUP($A140,'PASTE Technology Sheet'!A:H,3,FALSE),"")</f>
        <v>Final</v>
      </c>
      <c r="C140" t="str">
        <f>VLOOKUP($A140,'PASTE Technology Sheet'!A:H,4,FALSE)</f>
        <v>Transport</v>
      </c>
      <c r="D140" t="str">
        <f>_xlfn.IFNA(VLOOKUP($A140,'PASTE Technology Sheet'!$A:$H,5,FALSE),"")</f>
        <v>Navigation</v>
      </c>
      <c r="E140" t="str">
        <f>VLOOKUP($A140,'PASTE Technology Sheet'!$A:$H,6,FALSE)</f>
        <v>Domestic Navigation</v>
      </c>
      <c r="F140" t="str">
        <f>VLOOKUP($A140,'PASTE Technology Sheet'!$A:$H,7,FALSE)</f>
        <v>Heavy Oil Ship - Inland</v>
      </c>
      <c r="G140" s="263">
        <f>_xlfn.IFNA(VLOOKUP($A140,'PASTE Tech_Use'!$A:$B,2,FALSE),0)</f>
        <v>0</v>
      </c>
      <c r="H140" s="263">
        <f>_xlfn.IFNA(VLOOKUP($A140,'PASTE Tech_Use'!$C:$BB,2,FALSE),0)</f>
        <v>0</v>
      </c>
      <c r="I140" s="263">
        <f>_xlfn.IFNA(VLOOKUP($A140,'PASTE Tech_Use'!$E:$BB,2,FALSE),0)</f>
        <v>0</v>
      </c>
      <c r="J140" s="263">
        <f>_xlfn.IFNA(VLOOKUP($A140,'PASTE Tech_Use'!$G:$BB,2,FALSE),0)</f>
        <v>0</v>
      </c>
      <c r="K140" s="263">
        <f>_xlfn.IFNA(VLOOKUP($A140,'PASTE Tech_Use'!I:$BB,2,FALSE),0)</f>
        <v>0</v>
      </c>
      <c r="L140" s="263">
        <f>_xlfn.IFNA(VLOOKUP($A140,'PASTE Tech_Use'!K:$BB,2,FALSE),0)</f>
        <v>0</v>
      </c>
      <c r="M140" s="263">
        <f>_xlfn.IFNA(VLOOKUP($A140,'PASTE Tech_Use'!M:$BB,2,FALSE),0)</f>
        <v>0</v>
      </c>
      <c r="N140" s="263">
        <f>_xlfn.IFNA(VLOOKUP($A140,'PASTE Tech_Use'!O:$BB,2,FALSE),0)</f>
        <v>0</v>
      </c>
      <c r="O140" s="263">
        <f>_xlfn.IFNA(VLOOKUP($A140,'PASTE Tech_Use'!Q:$BB,2,FALSE),0)</f>
        <v>0</v>
      </c>
      <c r="P140" s="263">
        <f>_xlfn.IFNA(VLOOKUP($A140,'PASTE Tech_Use'!S:$BB,2,FALSE),0)</f>
        <v>0</v>
      </c>
      <c r="Q140" s="263">
        <f>_xlfn.IFNA(VLOOKUP($A140,'PASTE Tech_Use'!U:$BB,2,FALSE),0)</f>
        <v>0</v>
      </c>
      <c r="R140" s="263">
        <f>_xlfn.IFNA(VLOOKUP($A140,'PASTE Tech_Use'!W:$BB,2,FALSE),0)</f>
        <v>0</v>
      </c>
      <c r="S140" s="263">
        <f>_xlfn.IFNA(VLOOKUP($A140,'PASTE Tech_Use'!Y:$BB,2,FALSE),0)</f>
        <v>0</v>
      </c>
    </row>
    <row r="141" spans="1:19" x14ac:dyDescent="0.3">
      <c r="A141" s="40" t="s">
        <v>167</v>
      </c>
      <c r="B141" t="str">
        <f>_xlfn.IFNA(VLOOKUP($A141,'PASTE Technology Sheet'!A:H,3,FALSE),"")</f>
        <v>Final</v>
      </c>
      <c r="C141" t="str">
        <f>VLOOKUP($A141,'PASTE Technology Sheet'!A:H,4,FALSE)</f>
        <v>Transport</v>
      </c>
      <c r="D141" t="str">
        <f>_xlfn.IFNA(VLOOKUP($A141,'PASTE Technology Sheet'!$A:$H,5,FALSE),"")</f>
        <v>Navigation</v>
      </c>
      <c r="E141" t="str">
        <f>VLOOKUP($A141,'PASTE Technology Sheet'!$A:$H,6,FALSE)</f>
        <v>Domestic Navigation</v>
      </c>
      <c r="F141" t="str">
        <f>VLOOKUP($A141,'PASTE Technology Sheet'!$A:$H,7,FALSE)</f>
        <v>Vegetable Oil Ship - Inland</v>
      </c>
      <c r="G141" s="263">
        <f>_xlfn.IFNA(VLOOKUP($A141,'PASTE Tech_Use'!$A:$B,2,FALSE),0)</f>
        <v>59.59999998</v>
      </c>
      <c r="H141" s="263">
        <f>_xlfn.IFNA(VLOOKUP($A141,'PASTE Tech_Use'!$C:$BB,2,FALSE),0)</f>
        <v>59.599999959999998</v>
      </c>
      <c r="I141" s="263">
        <f>_xlfn.IFNA(VLOOKUP($A141,'PASTE Tech_Use'!$E:$BB,2,FALSE),0)</f>
        <v>59.5999999</v>
      </c>
      <c r="J141" s="263">
        <f>_xlfn.IFNA(VLOOKUP($A141,'PASTE Tech_Use'!$G:$BB,2,FALSE),0)</f>
        <v>59.599999969999999</v>
      </c>
      <c r="K141" s="263">
        <f>_xlfn.IFNA(VLOOKUP($A141,'PASTE Tech_Use'!I:$BB,2,FALSE),0)</f>
        <v>59.599999969999999</v>
      </c>
      <c r="L141" s="263">
        <f>_xlfn.IFNA(VLOOKUP($A141,'PASTE Tech_Use'!K:$BB,2,FALSE),0)</f>
        <v>59.599999910000001</v>
      </c>
      <c r="M141" s="263">
        <f>_xlfn.IFNA(VLOOKUP($A141,'PASTE Tech_Use'!M:$BB,2,FALSE),0)</f>
        <v>59.599999799999999</v>
      </c>
      <c r="N141" s="263">
        <f>_xlfn.IFNA(VLOOKUP($A141,'PASTE Tech_Use'!O:$BB,2,FALSE),0)</f>
        <v>59.599999869999998</v>
      </c>
      <c r="O141" s="263">
        <f>_xlfn.IFNA(VLOOKUP($A141,'PASTE Tech_Use'!Q:$BB,2,FALSE),0)</f>
        <v>59.599999930000003</v>
      </c>
      <c r="P141" s="263">
        <f>_xlfn.IFNA(VLOOKUP($A141,'PASTE Tech_Use'!S:$BB,2,FALSE),0)</f>
        <v>59.59999998</v>
      </c>
      <c r="Q141" s="263">
        <f>_xlfn.IFNA(VLOOKUP($A141,'PASTE Tech_Use'!U:$BB,2,FALSE),0)</f>
        <v>59.599999889999999</v>
      </c>
      <c r="R141" s="263">
        <f>_xlfn.IFNA(VLOOKUP($A141,'PASTE Tech_Use'!W:$BB,2,FALSE),0)</f>
        <v>59.599998939999999</v>
      </c>
      <c r="S141" s="263">
        <f>_xlfn.IFNA(VLOOKUP($A141,'PASTE Tech_Use'!Y:$BB,2,FALSE),0)</f>
        <v>59.6</v>
      </c>
    </row>
    <row r="142" spans="1:19" x14ac:dyDescent="0.3">
      <c r="A142" s="69" t="s">
        <v>168</v>
      </c>
      <c r="B142" t="str">
        <f>_xlfn.IFNA(VLOOKUP($A142,'PASTE Technology Sheet'!A:H,3,FALSE),"")</f>
        <v>Final</v>
      </c>
      <c r="C142" t="str">
        <f>VLOOKUP($A142,'PASTE Technology Sheet'!A:H,4,FALSE)</f>
        <v>Transport</v>
      </c>
      <c r="D142" t="str">
        <f>_xlfn.IFNA(VLOOKUP($A142,'PASTE Technology Sheet'!$A:$H,5,FALSE),"")</f>
        <v>Navigation</v>
      </c>
      <c r="E142" t="str">
        <f>VLOOKUP($A142,'PASTE Technology Sheet'!$A:$H,6,FALSE)</f>
        <v>Domestic Navigation</v>
      </c>
      <c r="F142" t="str">
        <f>VLOOKUP($A142,'PASTE Technology Sheet'!$A:$H,7,FALSE)</f>
        <v>ICE Ship - Inland</v>
      </c>
      <c r="G142" s="263">
        <f>_xlfn.IFNA(VLOOKUP($A142,'PASTE Tech_Use'!$A:$B,2,FALSE),0)</f>
        <v>0</v>
      </c>
      <c r="H142" s="263">
        <f>_xlfn.IFNA(VLOOKUP($A142,'PASTE Tech_Use'!$C:$BB,2,FALSE),0)</f>
        <v>0</v>
      </c>
      <c r="I142" s="263">
        <f>_xlfn.IFNA(VLOOKUP($A142,'PASTE Tech_Use'!$E:$BB,2,FALSE),0)</f>
        <v>0</v>
      </c>
      <c r="J142" s="263">
        <f>_xlfn.IFNA(VLOOKUP($A142,'PASTE Tech_Use'!$G:$BB,2,FALSE),0)</f>
        <v>0</v>
      </c>
      <c r="K142" s="263">
        <f>_xlfn.IFNA(VLOOKUP($A142,'PASTE Tech_Use'!I:$BB,2,FALSE),0)</f>
        <v>0</v>
      </c>
      <c r="L142" s="263">
        <f>_xlfn.IFNA(VLOOKUP($A142,'PASTE Tech_Use'!K:$BB,2,FALSE),0)</f>
        <v>0</v>
      </c>
      <c r="M142" s="263">
        <f>_xlfn.IFNA(VLOOKUP($A142,'PASTE Tech_Use'!M:$BB,2,FALSE),0)</f>
        <v>0</v>
      </c>
      <c r="N142" s="263">
        <f>_xlfn.IFNA(VLOOKUP($A142,'PASTE Tech_Use'!O:$BB,2,FALSE),0)</f>
        <v>0</v>
      </c>
      <c r="O142" s="263">
        <f>_xlfn.IFNA(VLOOKUP($A142,'PASTE Tech_Use'!Q:$BB,2,FALSE),0)</f>
        <v>0</v>
      </c>
      <c r="P142" s="263">
        <f>_xlfn.IFNA(VLOOKUP($A142,'PASTE Tech_Use'!S:$BB,2,FALSE),0)</f>
        <v>0</v>
      </c>
      <c r="Q142" s="263">
        <f>_xlfn.IFNA(VLOOKUP($A142,'PASTE Tech_Use'!U:$BB,2,FALSE),0)</f>
        <v>0</v>
      </c>
      <c r="R142" s="263">
        <f>_xlfn.IFNA(VLOOKUP($A142,'PASTE Tech_Use'!W:$BB,2,FALSE),0)</f>
        <v>0</v>
      </c>
      <c r="S142" s="263">
        <f>_xlfn.IFNA(VLOOKUP($A142,'PASTE Tech_Use'!Y:$BB,2,FALSE),0)</f>
        <v>0</v>
      </c>
    </row>
    <row r="143" spans="1:19" x14ac:dyDescent="0.3">
      <c r="A143" s="40" t="s">
        <v>169</v>
      </c>
      <c r="B143" t="str">
        <f>_xlfn.IFNA(VLOOKUP($A143,'PASTE Technology Sheet'!A:H,3,FALSE),"")</f>
        <v>Final</v>
      </c>
      <c r="C143" t="str">
        <f>VLOOKUP($A143,'PASTE Technology Sheet'!A:H,4,FALSE)</f>
        <v>Transport</v>
      </c>
      <c r="D143" t="str">
        <f>_xlfn.IFNA(VLOOKUP($A143,'PASTE Technology Sheet'!$A:$H,5,FALSE),"")</f>
        <v>Navigation</v>
      </c>
      <c r="E143" t="str">
        <f>VLOOKUP($A143,'PASTE Technology Sheet'!$A:$H,6,FALSE)</f>
        <v>Domestic Navigation</v>
      </c>
      <c r="F143" t="str">
        <f>VLOOKUP($A143,'PASTE Technology Sheet'!$A:$H,7,FALSE)</f>
        <v>Biodiesel Ship - Inland</v>
      </c>
      <c r="G143" s="263">
        <f>_xlfn.IFNA(VLOOKUP($A143,'PASTE Tech_Use'!$A:$B,2,FALSE),0)</f>
        <v>0</v>
      </c>
      <c r="H143" s="263">
        <f>_xlfn.IFNA(VLOOKUP($A143,'PASTE Tech_Use'!$C:$BB,2,FALSE),0)</f>
        <v>0</v>
      </c>
      <c r="I143" s="263">
        <f>_xlfn.IFNA(VLOOKUP($A143,'PASTE Tech_Use'!$E:$BB,2,FALSE),0)</f>
        <v>0</v>
      </c>
      <c r="J143" s="263">
        <f>_xlfn.IFNA(VLOOKUP($A143,'PASTE Tech_Use'!$G:$BB,2,FALSE),0)</f>
        <v>0</v>
      </c>
      <c r="K143" s="263">
        <f>_xlfn.IFNA(VLOOKUP($A143,'PASTE Tech_Use'!I:$BB,2,FALSE),0)</f>
        <v>0</v>
      </c>
      <c r="L143" s="263">
        <f>_xlfn.IFNA(VLOOKUP($A143,'PASTE Tech_Use'!K:$BB,2,FALSE),0)</f>
        <v>0</v>
      </c>
      <c r="M143" s="263">
        <f>_xlfn.IFNA(VLOOKUP($A143,'PASTE Tech_Use'!M:$BB,2,FALSE),0)</f>
        <v>1.3829254150000001E-7</v>
      </c>
      <c r="N143" s="263">
        <f>_xlfn.IFNA(VLOOKUP($A143,'PASTE Tech_Use'!O:$BB,2,FALSE),0)</f>
        <v>0</v>
      </c>
      <c r="O143" s="263">
        <f>_xlfn.IFNA(VLOOKUP($A143,'PASTE Tech_Use'!Q:$BB,2,FALSE),0)</f>
        <v>0</v>
      </c>
      <c r="P143" s="263">
        <f>_xlfn.IFNA(VLOOKUP($A143,'PASTE Tech_Use'!S:$BB,2,FALSE),0)</f>
        <v>0</v>
      </c>
      <c r="Q143" s="263">
        <f>_xlfn.IFNA(VLOOKUP($A143,'PASTE Tech_Use'!U:$BB,2,FALSE),0)</f>
        <v>0</v>
      </c>
      <c r="R143" s="263">
        <f>_xlfn.IFNA(VLOOKUP($A143,'PASTE Tech_Use'!W:$BB,2,FALSE),0)</f>
        <v>1.271680593E-7</v>
      </c>
      <c r="S143" s="263">
        <f>_xlfn.IFNA(VLOOKUP($A143,'PASTE Tech_Use'!Y:$BB,2,FALSE),0)</f>
        <v>0</v>
      </c>
    </row>
    <row r="144" spans="1:19" x14ac:dyDescent="0.3">
      <c r="A144" s="69" t="s">
        <v>170</v>
      </c>
      <c r="B144" t="str">
        <f>_xlfn.IFNA(VLOOKUP($A144,'PASTE Technology Sheet'!A:H,3,FALSE),"")</f>
        <v>Final</v>
      </c>
      <c r="C144" t="str">
        <f>VLOOKUP($A144,'PASTE Technology Sheet'!A:H,4,FALSE)</f>
        <v>Transport</v>
      </c>
      <c r="D144" t="str">
        <f>_xlfn.IFNA(VLOOKUP($A144,'PASTE Technology Sheet'!$A:$H,5,FALSE),"")</f>
        <v>Navigation</v>
      </c>
      <c r="E144" t="str">
        <f>VLOOKUP($A144,'PASTE Technology Sheet'!$A:$H,6,FALSE)</f>
        <v>Domestic Navigation</v>
      </c>
      <c r="F144" t="str">
        <f>VLOOKUP($A144,'PASTE Technology Sheet'!$A:$H,7,FALSE)</f>
        <v>Syn Diesel Ship - Inland</v>
      </c>
      <c r="G144" s="263">
        <f>_xlfn.IFNA(VLOOKUP($A144,'PASTE Tech_Use'!$A:$B,2,FALSE),0)</f>
        <v>0</v>
      </c>
      <c r="H144" s="263">
        <f>_xlfn.IFNA(VLOOKUP($A144,'PASTE Tech_Use'!$C:$BB,2,FALSE),0)</f>
        <v>0</v>
      </c>
      <c r="I144" s="263">
        <f>_xlfn.IFNA(VLOOKUP($A144,'PASTE Tech_Use'!$E:$BB,2,FALSE),0)</f>
        <v>0</v>
      </c>
      <c r="J144" s="263">
        <f>_xlfn.IFNA(VLOOKUP($A144,'PASTE Tech_Use'!$G:$BB,2,FALSE),0)</f>
        <v>0</v>
      </c>
      <c r="K144" s="263">
        <f>_xlfn.IFNA(VLOOKUP($A144,'PASTE Tech_Use'!I:$BB,2,FALSE),0)</f>
        <v>0</v>
      </c>
      <c r="L144" s="263">
        <f>_xlfn.IFNA(VLOOKUP($A144,'PASTE Tech_Use'!K:$BB,2,FALSE),0)</f>
        <v>0</v>
      </c>
      <c r="M144" s="263">
        <f>_xlfn.IFNA(VLOOKUP($A144,'PASTE Tech_Use'!M:$BB,2,FALSE),0)</f>
        <v>0</v>
      </c>
      <c r="N144" s="263">
        <f>_xlfn.IFNA(VLOOKUP($A144,'PASTE Tech_Use'!O:$BB,2,FALSE),0)</f>
        <v>0</v>
      </c>
      <c r="O144" s="263">
        <f>_xlfn.IFNA(VLOOKUP($A144,'PASTE Tech_Use'!Q:$BB,2,FALSE),0)</f>
        <v>0</v>
      </c>
      <c r="P144" s="263">
        <f>_xlfn.IFNA(VLOOKUP($A144,'PASTE Tech_Use'!S:$BB,2,FALSE),0)</f>
        <v>0</v>
      </c>
      <c r="Q144" s="263">
        <f>_xlfn.IFNA(VLOOKUP($A144,'PASTE Tech_Use'!U:$BB,2,FALSE),0)</f>
        <v>0</v>
      </c>
      <c r="R144" s="263">
        <f>_xlfn.IFNA(VLOOKUP($A144,'PASTE Tech_Use'!W:$BB,2,FALSE),0)</f>
        <v>0</v>
      </c>
      <c r="S144" s="263">
        <f>_xlfn.IFNA(VLOOKUP($A144,'PASTE Tech_Use'!Y:$BB,2,FALSE),0)</f>
        <v>0</v>
      </c>
    </row>
    <row r="145" spans="1:19" x14ac:dyDescent="0.3">
      <c r="A145" s="40" t="s">
        <v>171</v>
      </c>
      <c r="B145" t="str">
        <f>_xlfn.IFNA(VLOOKUP($A145,'PASTE Technology Sheet'!A:H,3,FALSE),"")</f>
        <v>Final</v>
      </c>
      <c r="C145" t="str">
        <f>VLOOKUP($A145,'PASTE Technology Sheet'!A:H,4,FALSE)</f>
        <v>Transport</v>
      </c>
      <c r="D145" t="str">
        <f>_xlfn.IFNA(VLOOKUP($A145,'PASTE Technology Sheet'!$A:$H,5,FALSE),"")</f>
        <v>Navigation</v>
      </c>
      <c r="E145" t="str">
        <f>VLOOKUP($A145,'PASTE Technology Sheet'!$A:$H,6,FALSE)</f>
        <v>Domestic Navigation</v>
      </c>
      <c r="F145" t="str">
        <f>VLOOKUP($A145,'PASTE Technology Sheet'!$A:$H,7,FALSE)</f>
        <v>CNG Ship - Inland</v>
      </c>
      <c r="G145" s="263">
        <f>_xlfn.IFNA(VLOOKUP($A145,'PASTE Tech_Use'!$A:$B,2,FALSE),0)</f>
        <v>0</v>
      </c>
      <c r="H145" s="263">
        <f>_xlfn.IFNA(VLOOKUP($A145,'PASTE Tech_Use'!$C:$BB,2,FALSE),0)</f>
        <v>0</v>
      </c>
      <c r="I145" s="263">
        <f>_xlfn.IFNA(VLOOKUP($A145,'PASTE Tech_Use'!$E:$BB,2,FALSE),0)</f>
        <v>0</v>
      </c>
      <c r="J145" s="263">
        <f>_xlfn.IFNA(VLOOKUP($A145,'PASTE Tech_Use'!$G:$BB,2,FALSE),0)</f>
        <v>0</v>
      </c>
      <c r="K145" s="263">
        <f>_xlfn.IFNA(VLOOKUP($A145,'PASTE Tech_Use'!I:$BB,2,FALSE),0)</f>
        <v>0</v>
      </c>
      <c r="L145" s="263">
        <f>_xlfn.IFNA(VLOOKUP($A145,'PASTE Tech_Use'!K:$BB,2,FALSE),0)</f>
        <v>0</v>
      </c>
      <c r="M145" s="263">
        <f>_xlfn.IFNA(VLOOKUP($A145,'PASTE Tech_Use'!M:$BB,2,FALSE),0)</f>
        <v>0</v>
      </c>
      <c r="N145" s="263">
        <f>_xlfn.IFNA(VLOOKUP($A145,'PASTE Tech_Use'!O:$BB,2,FALSE),0)</f>
        <v>0</v>
      </c>
      <c r="O145" s="263">
        <f>_xlfn.IFNA(VLOOKUP($A145,'PASTE Tech_Use'!Q:$BB,2,FALSE),0)</f>
        <v>0</v>
      </c>
      <c r="P145" s="263">
        <f>_xlfn.IFNA(VLOOKUP($A145,'PASTE Tech_Use'!S:$BB,2,FALSE),0)</f>
        <v>0</v>
      </c>
      <c r="Q145" s="263">
        <f>_xlfn.IFNA(VLOOKUP($A145,'PASTE Tech_Use'!U:$BB,2,FALSE),0)</f>
        <v>0</v>
      </c>
      <c r="R145" s="263">
        <f>_xlfn.IFNA(VLOOKUP($A145,'PASTE Tech_Use'!W:$BB,2,FALSE),0)</f>
        <v>8.964835195E-7</v>
      </c>
      <c r="S145" s="263">
        <f>_xlfn.IFNA(VLOOKUP($A145,'PASTE Tech_Use'!Y:$BB,2,FALSE),0)</f>
        <v>0</v>
      </c>
    </row>
    <row r="146" spans="1:19" x14ac:dyDescent="0.3">
      <c r="A146" s="69" t="s">
        <v>172</v>
      </c>
      <c r="B146" t="str">
        <f>_xlfn.IFNA(VLOOKUP($A146,'PASTE Technology Sheet'!A:H,3,FALSE),"")</f>
        <v>Final</v>
      </c>
      <c r="C146" t="str">
        <f>VLOOKUP($A146,'PASTE Technology Sheet'!A:H,4,FALSE)</f>
        <v>Transport</v>
      </c>
      <c r="D146" t="str">
        <f>_xlfn.IFNA(VLOOKUP($A146,'PASTE Technology Sheet'!$A:$H,5,FALSE),"")</f>
        <v>Navigation</v>
      </c>
      <c r="E146" t="str">
        <f>VLOOKUP($A146,'PASTE Technology Sheet'!$A:$H,6,FALSE)</f>
        <v>Domestic Navigation</v>
      </c>
      <c r="F146" t="str">
        <f>VLOOKUP($A146,'PASTE Technology Sheet'!$A:$H,7,FALSE)</f>
        <v>Ammonia Ship - Inland</v>
      </c>
      <c r="G146" s="263">
        <f>_xlfn.IFNA(VLOOKUP($A146,'PASTE Tech_Use'!$A:$B,2,FALSE),0)</f>
        <v>0</v>
      </c>
      <c r="H146" s="263">
        <f>_xlfn.IFNA(VLOOKUP($A146,'PASTE Tech_Use'!$C:$BB,2,FALSE),0)</f>
        <v>0</v>
      </c>
      <c r="I146" s="263">
        <f>_xlfn.IFNA(VLOOKUP($A146,'PASTE Tech_Use'!$E:$BB,2,FALSE),0)</f>
        <v>0</v>
      </c>
      <c r="J146" s="263">
        <f>_xlfn.IFNA(VLOOKUP($A146,'PASTE Tech_Use'!$G:$BB,2,FALSE),0)</f>
        <v>0</v>
      </c>
      <c r="K146" s="263">
        <f>_xlfn.IFNA(VLOOKUP($A146,'PASTE Tech_Use'!I:$BB,2,FALSE),0)</f>
        <v>0</v>
      </c>
      <c r="L146" s="263">
        <f>_xlfn.IFNA(VLOOKUP($A146,'PASTE Tech_Use'!K:$BB,2,FALSE),0)</f>
        <v>0</v>
      </c>
      <c r="M146" s="263">
        <f>_xlfn.IFNA(VLOOKUP($A146,'PASTE Tech_Use'!M:$BB,2,FALSE),0)</f>
        <v>0</v>
      </c>
      <c r="N146" s="263">
        <f>_xlfn.IFNA(VLOOKUP($A146,'PASTE Tech_Use'!O:$BB,2,FALSE),0)</f>
        <v>0</v>
      </c>
      <c r="O146" s="263">
        <f>_xlfn.IFNA(VLOOKUP($A146,'PASTE Tech_Use'!Q:$BB,2,FALSE),0)</f>
        <v>0</v>
      </c>
      <c r="P146" s="263">
        <f>_xlfn.IFNA(VLOOKUP($A146,'PASTE Tech_Use'!S:$BB,2,FALSE),0)</f>
        <v>0</v>
      </c>
      <c r="Q146" s="263">
        <f>_xlfn.IFNA(VLOOKUP($A146,'PASTE Tech_Use'!U:$BB,2,FALSE),0)</f>
        <v>0</v>
      </c>
      <c r="R146" s="263">
        <f>_xlfn.IFNA(VLOOKUP($A146,'PASTE Tech_Use'!W:$BB,2,FALSE),0)</f>
        <v>0</v>
      </c>
      <c r="S146" s="263">
        <f>_xlfn.IFNA(VLOOKUP($A146,'PASTE Tech_Use'!Y:$BB,2,FALSE),0)</f>
        <v>0</v>
      </c>
    </row>
    <row r="147" spans="1:19" x14ac:dyDescent="0.3">
      <c r="A147" s="40" t="s">
        <v>173</v>
      </c>
      <c r="B147" t="str">
        <f>_xlfn.IFNA(VLOOKUP($A147,'PASTE Technology Sheet'!A:H,3,FALSE),"")</f>
        <v>Final</v>
      </c>
      <c r="C147" t="str">
        <f>VLOOKUP($A147,'PASTE Technology Sheet'!A:H,4,FALSE)</f>
        <v>Transport</v>
      </c>
      <c r="D147" t="str">
        <f>_xlfn.IFNA(VLOOKUP($A147,'PASTE Technology Sheet'!$A:$H,5,FALSE),"")</f>
        <v>Other</v>
      </c>
      <c r="E147" t="str">
        <f>VLOOKUP($A147,'PASTE Technology Sheet'!$A:$H,6,FALSE)</f>
        <v>Other transport</v>
      </c>
      <c r="F147" t="str">
        <f>VLOOKUP($A147,'PASTE Technology Sheet'!$A:$H,7,FALSE)</f>
        <v>Dummy consumption - Other Transport</v>
      </c>
      <c r="G147" s="263">
        <f>_xlfn.IFNA(VLOOKUP($A147,'PASTE Tech_Use'!$A:$B,2,FALSE),0)</f>
        <v>4.5720000010000001</v>
      </c>
      <c r="H147" s="263">
        <f>_xlfn.IFNA(VLOOKUP($A147,'PASTE Tech_Use'!$C:$BB,2,FALSE),0)</f>
        <v>4.5720000010000001</v>
      </c>
      <c r="I147" s="263">
        <f>_xlfn.IFNA(VLOOKUP($A147,'PASTE Tech_Use'!$E:$BB,2,FALSE),0)</f>
        <v>4.5720000069999998</v>
      </c>
      <c r="J147" s="263">
        <f>_xlfn.IFNA(VLOOKUP($A147,'PASTE Tech_Use'!$G:$BB,2,FALSE),0)</f>
        <v>4.5720000010000001</v>
      </c>
      <c r="K147" s="263">
        <f>_xlfn.IFNA(VLOOKUP($A147,'PASTE Tech_Use'!I:$BB,2,FALSE),0)</f>
        <v>4.5720000010000001</v>
      </c>
      <c r="L147" s="263">
        <f>_xlfn.IFNA(VLOOKUP($A147,'PASTE Tech_Use'!K:$BB,2,FALSE),0)</f>
        <v>4.5720000010000001</v>
      </c>
      <c r="M147" s="263">
        <f>_xlfn.IFNA(VLOOKUP($A147,'PASTE Tech_Use'!M:$BB,2,FALSE),0)</f>
        <v>4.5720000020000002</v>
      </c>
      <c r="N147" s="263">
        <f>_xlfn.IFNA(VLOOKUP($A147,'PASTE Tech_Use'!O:$BB,2,FALSE),0)</f>
        <v>4.5720000150000004</v>
      </c>
      <c r="O147" s="263">
        <f>_xlfn.IFNA(VLOOKUP($A147,'PASTE Tech_Use'!Q:$BB,2,FALSE),0)</f>
        <v>4.5720000040000004</v>
      </c>
      <c r="P147" s="263">
        <f>_xlfn.IFNA(VLOOKUP($A147,'PASTE Tech_Use'!S:$BB,2,FALSE),0)</f>
        <v>4.5720000000000001</v>
      </c>
      <c r="Q147" s="263">
        <f>_xlfn.IFNA(VLOOKUP($A147,'PASTE Tech_Use'!U:$BB,2,FALSE),0)</f>
        <v>4.5720000110000001</v>
      </c>
      <c r="R147" s="263">
        <f>_xlfn.IFNA(VLOOKUP($A147,'PASTE Tech_Use'!W:$BB,2,FALSE),0)</f>
        <v>4.5720000010000001</v>
      </c>
      <c r="S147" s="263">
        <f>_xlfn.IFNA(VLOOKUP($A147,'PASTE Tech_Use'!Y:$BB,2,FALSE),0)</f>
        <v>4.5720000000000001</v>
      </c>
    </row>
    <row r="148" spans="1:19" x14ac:dyDescent="0.3">
      <c r="A148" s="40" t="s">
        <v>174</v>
      </c>
      <c r="B148" t="str">
        <f>_xlfn.IFNA(VLOOKUP($A148,'PASTE Technology Sheet'!A:H,3,FALSE),"")</f>
        <v>Final</v>
      </c>
      <c r="C148" t="str">
        <f>VLOOKUP($A148,'PASTE Technology Sheet'!A:H,4,FALSE)</f>
        <v>Transport</v>
      </c>
      <c r="D148" t="str">
        <f>_xlfn.IFNA(VLOOKUP($A148,'PASTE Technology Sheet'!$A:$H,5,FALSE),"")</f>
        <v>Other</v>
      </c>
      <c r="E148" t="str">
        <f>VLOOKUP($A148,'PASTE Technology Sheet'!$A:$H,6,FALSE)</f>
        <v>Other transport</v>
      </c>
      <c r="F148" t="str">
        <f>VLOOKUP($A148,'PASTE Technology Sheet'!$A:$H,7,FALSE)</f>
        <v>Dummy electrified consumption - Other Transport</v>
      </c>
      <c r="G148" s="263">
        <f>_xlfn.IFNA(VLOOKUP($A148,'PASTE Tech_Use'!$A:$B,2,FALSE),0)</f>
        <v>18.288</v>
      </c>
      <c r="H148" s="263">
        <f>_xlfn.IFNA(VLOOKUP($A148,'PASTE Tech_Use'!$C:$BB,2,FALSE),0)</f>
        <v>18.288</v>
      </c>
      <c r="I148" s="263">
        <f>_xlfn.IFNA(VLOOKUP($A148,'PASTE Tech_Use'!$E:$BB,2,FALSE),0)</f>
        <v>18.287999989999999</v>
      </c>
      <c r="J148" s="263">
        <f>_xlfn.IFNA(VLOOKUP($A148,'PASTE Tech_Use'!$G:$BB,2,FALSE),0)</f>
        <v>18.288</v>
      </c>
      <c r="K148" s="263">
        <f>_xlfn.IFNA(VLOOKUP($A148,'PASTE Tech_Use'!I:$BB,2,FALSE),0)</f>
        <v>18.288</v>
      </c>
      <c r="L148" s="263">
        <f>_xlfn.IFNA(VLOOKUP($A148,'PASTE Tech_Use'!K:$BB,2,FALSE),0)</f>
        <v>18.288</v>
      </c>
      <c r="M148" s="263">
        <f>_xlfn.IFNA(VLOOKUP($A148,'PASTE Tech_Use'!M:$BB,2,FALSE),0)</f>
        <v>18.288</v>
      </c>
      <c r="N148" s="263">
        <f>_xlfn.IFNA(VLOOKUP($A148,'PASTE Tech_Use'!O:$BB,2,FALSE),0)</f>
        <v>18.287999989999999</v>
      </c>
      <c r="O148" s="263">
        <f>_xlfn.IFNA(VLOOKUP($A148,'PASTE Tech_Use'!Q:$BB,2,FALSE),0)</f>
        <v>18.288</v>
      </c>
      <c r="P148" s="263">
        <f>_xlfn.IFNA(VLOOKUP($A148,'PASTE Tech_Use'!S:$BB,2,FALSE),0)</f>
        <v>18.288</v>
      </c>
      <c r="Q148" s="263">
        <f>_xlfn.IFNA(VLOOKUP($A148,'PASTE Tech_Use'!U:$BB,2,FALSE),0)</f>
        <v>18.287999989999999</v>
      </c>
      <c r="R148" s="263">
        <f>_xlfn.IFNA(VLOOKUP($A148,'PASTE Tech_Use'!W:$BB,2,FALSE),0)</f>
        <v>18.288</v>
      </c>
      <c r="S148" s="263">
        <f>_xlfn.IFNA(VLOOKUP($A148,'PASTE Tech_Use'!Y:$BB,2,FALSE),0)</f>
        <v>18.288</v>
      </c>
    </row>
    <row r="149" spans="1:19" x14ac:dyDescent="0.3">
      <c r="A149" s="69" t="s">
        <v>175</v>
      </c>
      <c r="B149" t="str">
        <f>_xlfn.IFNA(VLOOKUP($A149,'PASTE Technology Sheet'!A:H,3,FALSE),"")</f>
        <v>Final</v>
      </c>
      <c r="C149" t="str">
        <f>VLOOKUP($A149,'PASTE Technology Sheet'!A:H,4,FALSE)</f>
        <v>Transport</v>
      </c>
      <c r="D149" t="str">
        <f>_xlfn.IFNA(VLOOKUP($A149,'PASTE Technology Sheet'!$A:$H,5,FALSE),"")</f>
        <v>Bunker</v>
      </c>
      <c r="E149" t="str">
        <f>VLOOKUP($A149,'PASTE Technology Sheet'!$A:$H,6,FALSE)</f>
        <v>Bunker Navigation</v>
      </c>
      <c r="F149" t="str">
        <f>VLOOKUP($A149,'PASTE Technology Sheet'!$A:$H,7,FALSE)</f>
        <v>Heavy Oil Ship - International</v>
      </c>
      <c r="G149" s="263">
        <f>_xlfn.IFNA(VLOOKUP($A149,'PASTE Tech_Use'!$A:$B,2,FALSE),0)</f>
        <v>14.302555269999999</v>
      </c>
      <c r="H149" s="263">
        <f>_xlfn.IFNA(VLOOKUP($A149,'PASTE Tech_Use'!$C:$BB,2,FALSE),0)</f>
        <v>14.302555269999999</v>
      </c>
      <c r="I149" s="263">
        <f>_xlfn.IFNA(VLOOKUP($A149,'PASTE Tech_Use'!$E:$BB,2,FALSE),0)</f>
        <v>14.302555269999999</v>
      </c>
      <c r="J149" s="263">
        <f>_xlfn.IFNA(VLOOKUP($A149,'PASTE Tech_Use'!$G:$BB,2,FALSE),0)</f>
        <v>14.302555269999999</v>
      </c>
      <c r="K149" s="263">
        <f>_xlfn.IFNA(VLOOKUP($A149,'PASTE Tech_Use'!I:$BB,2,FALSE),0)</f>
        <v>14.302555269999999</v>
      </c>
      <c r="L149" s="263">
        <f>_xlfn.IFNA(VLOOKUP($A149,'PASTE Tech_Use'!K:$BB,2,FALSE),0)</f>
        <v>14.302555269999999</v>
      </c>
      <c r="M149" s="263">
        <f>_xlfn.IFNA(VLOOKUP($A149,'PASTE Tech_Use'!M:$BB,2,FALSE),0)</f>
        <v>14.30255528</v>
      </c>
      <c r="N149" s="263">
        <f>_xlfn.IFNA(VLOOKUP($A149,'PASTE Tech_Use'!O:$BB,2,FALSE),0)</f>
        <v>14.302555269999999</v>
      </c>
      <c r="O149" s="263">
        <f>_xlfn.IFNA(VLOOKUP($A149,'PASTE Tech_Use'!Q:$BB,2,FALSE),0)</f>
        <v>14.302555269999999</v>
      </c>
      <c r="P149" s="263">
        <f>_xlfn.IFNA(VLOOKUP($A149,'PASTE Tech_Use'!S:$BB,2,FALSE),0)</f>
        <v>14.303468499999999</v>
      </c>
      <c r="Q149" s="263">
        <f>_xlfn.IFNA(VLOOKUP($A149,'PASTE Tech_Use'!U:$BB,2,FALSE),0)</f>
        <v>14.302555269999999</v>
      </c>
      <c r="R149" s="263">
        <f>_xlfn.IFNA(VLOOKUP($A149,'PASTE Tech_Use'!W:$BB,2,FALSE),0)</f>
        <v>14.302555269999999</v>
      </c>
      <c r="S149" s="263">
        <f>_xlfn.IFNA(VLOOKUP($A149,'PASTE Tech_Use'!Y:$BB,2,FALSE),0)</f>
        <v>43.998871999999999</v>
      </c>
    </row>
    <row r="150" spans="1:19" x14ac:dyDescent="0.3">
      <c r="A150" s="40" t="s">
        <v>176</v>
      </c>
      <c r="B150" t="str">
        <f>_xlfn.IFNA(VLOOKUP($A150,'PASTE Technology Sheet'!A:H,3,FALSE),"")</f>
        <v>Final</v>
      </c>
      <c r="C150" t="str">
        <f>VLOOKUP($A150,'PASTE Technology Sheet'!A:H,4,FALSE)</f>
        <v>Transport</v>
      </c>
      <c r="D150" t="str">
        <f>_xlfn.IFNA(VLOOKUP($A150,'PASTE Technology Sheet'!$A:$H,5,FALSE),"")</f>
        <v>Bunker</v>
      </c>
      <c r="E150" t="str">
        <f>VLOOKUP($A150,'PASTE Technology Sheet'!$A:$H,6,FALSE)</f>
        <v>Bunker Navigation</v>
      </c>
      <c r="F150" t="str">
        <f>VLOOKUP($A150,'PASTE Technology Sheet'!$A:$H,7,FALSE)</f>
        <v>Vegetable Oil Ship - International</v>
      </c>
      <c r="G150" s="263">
        <f>_xlfn.IFNA(VLOOKUP($A150,'PASTE Tech_Use'!$A:$B,2,FALSE),0)</f>
        <v>0</v>
      </c>
      <c r="H150" s="263">
        <f>_xlfn.IFNA(VLOOKUP($A150,'PASTE Tech_Use'!$C:$BB,2,FALSE),0)</f>
        <v>0</v>
      </c>
      <c r="I150" s="263">
        <f>_xlfn.IFNA(VLOOKUP($A150,'PASTE Tech_Use'!$E:$BB,2,FALSE),0)</f>
        <v>0</v>
      </c>
      <c r="J150" s="263">
        <f>_xlfn.IFNA(VLOOKUP($A150,'PASTE Tech_Use'!$G:$BB,2,FALSE),0)</f>
        <v>0</v>
      </c>
      <c r="K150" s="263">
        <f>_xlfn.IFNA(VLOOKUP($A150,'PASTE Tech_Use'!I:$BB,2,FALSE),0)</f>
        <v>0</v>
      </c>
      <c r="L150" s="263">
        <f>_xlfn.IFNA(VLOOKUP($A150,'PASTE Tech_Use'!K:$BB,2,FALSE),0)</f>
        <v>0</v>
      </c>
      <c r="M150" s="263">
        <f>_xlfn.IFNA(VLOOKUP($A150,'PASTE Tech_Use'!M:$BB,2,FALSE),0)</f>
        <v>0</v>
      </c>
      <c r="N150" s="263">
        <f>_xlfn.IFNA(VLOOKUP($A150,'PASTE Tech_Use'!O:$BB,2,FALSE),0)</f>
        <v>0</v>
      </c>
      <c r="O150" s="263">
        <f>_xlfn.IFNA(VLOOKUP($A150,'PASTE Tech_Use'!Q:$BB,2,FALSE),0)</f>
        <v>0</v>
      </c>
      <c r="P150" s="263">
        <f>_xlfn.IFNA(VLOOKUP($A150,'PASTE Tech_Use'!S:$BB,2,FALSE),0)</f>
        <v>0</v>
      </c>
      <c r="Q150" s="263">
        <f>_xlfn.IFNA(VLOOKUP($A150,'PASTE Tech_Use'!U:$BB,2,FALSE),0)</f>
        <v>0</v>
      </c>
      <c r="R150" s="263">
        <f>_xlfn.IFNA(VLOOKUP($A150,'PASTE Tech_Use'!W:$BB,2,FALSE),0)</f>
        <v>0</v>
      </c>
      <c r="S150" s="263">
        <f>_xlfn.IFNA(VLOOKUP($A150,'PASTE Tech_Use'!Y:$BB,2,FALSE),0)</f>
        <v>0</v>
      </c>
    </row>
    <row r="151" spans="1:19" x14ac:dyDescent="0.3">
      <c r="A151" s="69" t="s">
        <v>177</v>
      </c>
      <c r="B151" t="str">
        <f>_xlfn.IFNA(VLOOKUP($A151,'PASTE Technology Sheet'!A:H,3,FALSE),"")</f>
        <v>Final</v>
      </c>
      <c r="C151" t="str">
        <f>VLOOKUP($A151,'PASTE Technology Sheet'!A:H,4,FALSE)</f>
        <v>Transport</v>
      </c>
      <c r="D151" t="str">
        <f>_xlfn.IFNA(VLOOKUP($A151,'PASTE Technology Sheet'!$A:$H,5,FALSE),"")</f>
        <v>Bunker</v>
      </c>
      <c r="E151" t="str">
        <f>VLOOKUP($A151,'PASTE Technology Sheet'!$A:$H,6,FALSE)</f>
        <v>Bunker Navigation</v>
      </c>
      <c r="F151" t="str">
        <f>VLOOKUP($A151,'PASTE Technology Sheet'!$A:$H,7,FALSE)</f>
        <v>ICE Ship - International</v>
      </c>
      <c r="G151" s="263">
        <f>_xlfn.IFNA(VLOOKUP($A151,'PASTE Tech_Use'!$A:$B,2,FALSE),0)</f>
        <v>66.001127999999994</v>
      </c>
      <c r="H151" s="263">
        <f>_xlfn.IFNA(VLOOKUP($A151,'PASTE Tech_Use'!$C:$BB,2,FALSE),0)</f>
        <v>66.001127999999994</v>
      </c>
      <c r="I151" s="263">
        <f>_xlfn.IFNA(VLOOKUP($A151,'PASTE Tech_Use'!$E:$BB,2,FALSE),0)</f>
        <v>66.001127999999994</v>
      </c>
      <c r="J151" s="263">
        <f>_xlfn.IFNA(VLOOKUP($A151,'PASTE Tech_Use'!$G:$BB,2,FALSE),0)</f>
        <v>66.001127999999994</v>
      </c>
      <c r="K151" s="263">
        <f>_xlfn.IFNA(VLOOKUP($A151,'PASTE Tech_Use'!I:$BB,2,FALSE),0)</f>
        <v>66.001127999999994</v>
      </c>
      <c r="L151" s="263">
        <f>_xlfn.IFNA(VLOOKUP($A151,'PASTE Tech_Use'!K:$BB,2,FALSE),0)</f>
        <v>66.001127999999994</v>
      </c>
      <c r="M151" s="263">
        <f>_xlfn.IFNA(VLOOKUP($A151,'PASTE Tech_Use'!M:$BB,2,FALSE),0)</f>
        <v>66.001127999999994</v>
      </c>
      <c r="N151" s="263">
        <f>_xlfn.IFNA(VLOOKUP($A151,'PASTE Tech_Use'!O:$BB,2,FALSE),0)</f>
        <v>66.001127990000001</v>
      </c>
      <c r="O151" s="263">
        <f>_xlfn.IFNA(VLOOKUP($A151,'PASTE Tech_Use'!Q:$BB,2,FALSE),0)</f>
        <v>66.001127999999994</v>
      </c>
      <c r="P151" s="263">
        <f>_xlfn.IFNA(VLOOKUP($A151,'PASTE Tech_Use'!S:$BB,2,FALSE),0)</f>
        <v>66.001127999999994</v>
      </c>
      <c r="Q151" s="263">
        <f>_xlfn.IFNA(VLOOKUP($A151,'PASTE Tech_Use'!U:$BB,2,FALSE),0)</f>
        <v>66.001127999999994</v>
      </c>
      <c r="R151" s="263">
        <f>_xlfn.IFNA(VLOOKUP($A151,'PASTE Tech_Use'!W:$BB,2,FALSE),0)</f>
        <v>66.001127999999994</v>
      </c>
      <c r="S151" s="263">
        <f>_xlfn.IFNA(VLOOKUP($A151,'PASTE Tech_Use'!Y:$BB,2,FALSE),0)</f>
        <v>66.001127999999994</v>
      </c>
    </row>
    <row r="152" spans="1:19" x14ac:dyDescent="0.3">
      <c r="A152" s="40" t="s">
        <v>178</v>
      </c>
      <c r="B152" t="str">
        <f>_xlfn.IFNA(VLOOKUP($A152,'PASTE Technology Sheet'!A:H,3,FALSE),"")</f>
        <v>Final</v>
      </c>
      <c r="C152" t="str">
        <f>VLOOKUP($A152,'PASTE Technology Sheet'!A:H,4,FALSE)</f>
        <v>Transport</v>
      </c>
      <c r="D152" t="str">
        <f>_xlfn.IFNA(VLOOKUP($A152,'PASTE Technology Sheet'!$A:$H,5,FALSE),"")</f>
        <v>Bunker</v>
      </c>
      <c r="E152" t="str">
        <f>VLOOKUP($A152,'PASTE Technology Sheet'!$A:$H,6,FALSE)</f>
        <v>Bunker Navigation</v>
      </c>
      <c r="F152" t="str">
        <f>VLOOKUP($A152,'PASTE Technology Sheet'!$A:$H,7,FALSE)</f>
        <v>Bio Diesel Ship - International</v>
      </c>
      <c r="G152" s="263">
        <f>_xlfn.IFNA(VLOOKUP($A152,'PASTE Tech_Use'!$A:$B,2,FALSE),0)</f>
        <v>0</v>
      </c>
      <c r="H152" s="263">
        <f>_xlfn.IFNA(VLOOKUP($A152,'PASTE Tech_Use'!$C:$BB,2,FALSE),0)</f>
        <v>0</v>
      </c>
      <c r="I152" s="263">
        <f>_xlfn.IFNA(VLOOKUP($A152,'PASTE Tech_Use'!$E:$BB,2,FALSE),0)</f>
        <v>0</v>
      </c>
      <c r="J152" s="263">
        <f>_xlfn.IFNA(VLOOKUP($A152,'PASTE Tech_Use'!$G:$BB,2,FALSE),0)</f>
        <v>0</v>
      </c>
      <c r="K152" s="263">
        <f>_xlfn.IFNA(VLOOKUP($A152,'PASTE Tech_Use'!I:$BB,2,FALSE),0)</f>
        <v>0</v>
      </c>
      <c r="L152" s="263">
        <f>_xlfn.IFNA(VLOOKUP($A152,'PASTE Tech_Use'!K:$BB,2,FALSE),0)</f>
        <v>0</v>
      </c>
      <c r="M152" s="263">
        <f>_xlfn.IFNA(VLOOKUP($A152,'PASTE Tech_Use'!M:$BB,2,FALSE),0)</f>
        <v>0</v>
      </c>
      <c r="N152" s="263">
        <f>_xlfn.IFNA(VLOOKUP($A152,'PASTE Tech_Use'!O:$BB,2,FALSE),0)</f>
        <v>0</v>
      </c>
      <c r="O152" s="263">
        <f>_xlfn.IFNA(VLOOKUP($A152,'PASTE Tech_Use'!Q:$BB,2,FALSE),0)</f>
        <v>0</v>
      </c>
      <c r="P152" s="263">
        <f>_xlfn.IFNA(VLOOKUP($A152,'PASTE Tech_Use'!S:$BB,2,FALSE),0)</f>
        <v>0</v>
      </c>
      <c r="Q152" s="263">
        <f>_xlfn.IFNA(VLOOKUP($A152,'PASTE Tech_Use'!U:$BB,2,FALSE),0)</f>
        <v>0</v>
      </c>
      <c r="R152" s="263">
        <f>_xlfn.IFNA(VLOOKUP($A152,'PASTE Tech_Use'!W:$BB,2,FALSE),0)</f>
        <v>0</v>
      </c>
      <c r="S152" s="263">
        <f>_xlfn.IFNA(VLOOKUP($A152,'PASTE Tech_Use'!Y:$BB,2,FALSE),0)</f>
        <v>0</v>
      </c>
    </row>
    <row r="153" spans="1:19" x14ac:dyDescent="0.3">
      <c r="A153" s="69" t="s">
        <v>179</v>
      </c>
      <c r="B153" t="str">
        <f>_xlfn.IFNA(VLOOKUP($A153,'PASTE Technology Sheet'!A:H,3,FALSE),"")</f>
        <v>Final</v>
      </c>
      <c r="C153" t="str">
        <f>VLOOKUP($A153,'PASTE Technology Sheet'!A:H,4,FALSE)</f>
        <v>Transport</v>
      </c>
      <c r="D153" t="str">
        <f>_xlfn.IFNA(VLOOKUP($A153,'PASTE Technology Sheet'!$A:$H,5,FALSE),"")</f>
        <v>Bunker</v>
      </c>
      <c r="E153" t="str">
        <f>VLOOKUP($A153,'PASTE Technology Sheet'!$A:$H,6,FALSE)</f>
        <v>Bunker Navigation</v>
      </c>
      <c r="F153" t="str">
        <f>VLOOKUP($A153,'PASTE Technology Sheet'!$A:$H,7,FALSE)</f>
        <v>Syn Diesel Ship - International</v>
      </c>
      <c r="G153" s="263">
        <f>_xlfn.IFNA(VLOOKUP($A153,'PASTE Tech_Use'!$A:$B,2,FALSE),0)</f>
        <v>0</v>
      </c>
      <c r="H153" s="263">
        <f>_xlfn.IFNA(VLOOKUP($A153,'PASTE Tech_Use'!$C:$BB,2,FALSE),0)</f>
        <v>0</v>
      </c>
      <c r="I153" s="263">
        <f>_xlfn.IFNA(VLOOKUP($A153,'PASTE Tech_Use'!$E:$BB,2,FALSE),0)</f>
        <v>0</v>
      </c>
      <c r="J153" s="263">
        <f>_xlfn.IFNA(VLOOKUP($A153,'PASTE Tech_Use'!$G:$BB,2,FALSE),0)</f>
        <v>0</v>
      </c>
      <c r="K153" s="263">
        <f>_xlfn.IFNA(VLOOKUP($A153,'PASTE Tech_Use'!I:$BB,2,FALSE),0)</f>
        <v>0</v>
      </c>
      <c r="L153" s="263">
        <f>_xlfn.IFNA(VLOOKUP($A153,'PASTE Tech_Use'!K:$BB,2,FALSE),0)</f>
        <v>0</v>
      </c>
      <c r="M153" s="263">
        <f>_xlfn.IFNA(VLOOKUP($A153,'PASTE Tech_Use'!M:$BB,2,FALSE),0)</f>
        <v>0</v>
      </c>
      <c r="N153" s="263">
        <f>_xlfn.IFNA(VLOOKUP($A153,'PASTE Tech_Use'!O:$BB,2,FALSE),0)</f>
        <v>0</v>
      </c>
      <c r="O153" s="263">
        <f>_xlfn.IFNA(VLOOKUP($A153,'PASTE Tech_Use'!Q:$BB,2,FALSE),0)</f>
        <v>0</v>
      </c>
      <c r="P153" s="263">
        <f>_xlfn.IFNA(VLOOKUP($A153,'PASTE Tech_Use'!S:$BB,2,FALSE),0)</f>
        <v>0</v>
      </c>
      <c r="Q153" s="263">
        <f>_xlfn.IFNA(VLOOKUP($A153,'PASTE Tech_Use'!U:$BB,2,FALSE),0)</f>
        <v>0</v>
      </c>
      <c r="R153" s="263">
        <f>_xlfn.IFNA(VLOOKUP($A153,'PASTE Tech_Use'!W:$BB,2,FALSE),0)</f>
        <v>0</v>
      </c>
      <c r="S153" s="263">
        <f>_xlfn.IFNA(VLOOKUP($A153,'PASTE Tech_Use'!Y:$BB,2,FALSE),0)</f>
        <v>0</v>
      </c>
    </row>
    <row r="154" spans="1:19" x14ac:dyDescent="0.3">
      <c r="A154" s="40" t="s">
        <v>180</v>
      </c>
      <c r="B154" t="str">
        <f>_xlfn.IFNA(VLOOKUP($A154,'PASTE Technology Sheet'!A:H,3,FALSE),"")</f>
        <v>Final</v>
      </c>
      <c r="C154" t="str">
        <f>VLOOKUP($A154,'PASTE Technology Sheet'!A:H,4,FALSE)</f>
        <v>Transport</v>
      </c>
      <c r="D154" t="str">
        <f>_xlfn.IFNA(VLOOKUP($A154,'PASTE Technology Sheet'!$A:$H,5,FALSE),"")</f>
        <v>Bunker</v>
      </c>
      <c r="E154" t="str">
        <f>VLOOKUP($A154,'PASTE Technology Sheet'!$A:$H,6,FALSE)</f>
        <v>Bunker Navigation</v>
      </c>
      <c r="F154" t="str">
        <f>VLOOKUP($A154,'PASTE Technology Sheet'!$A:$H,7,FALSE)</f>
        <v>LNG Ship - International</v>
      </c>
      <c r="G154" s="263">
        <f>_xlfn.IFNA(VLOOKUP($A154,'PASTE Tech_Use'!$A:$B,2,FALSE),0)</f>
        <v>29.696316719999999</v>
      </c>
      <c r="H154" s="263">
        <f>_xlfn.IFNA(VLOOKUP($A154,'PASTE Tech_Use'!$C:$BB,2,FALSE),0)</f>
        <v>29.696316729999999</v>
      </c>
      <c r="I154" s="263">
        <f>_xlfn.IFNA(VLOOKUP($A154,'PASTE Tech_Use'!$E:$BB,2,FALSE),0)</f>
        <v>29.696316729999999</v>
      </c>
      <c r="J154" s="263">
        <f>_xlfn.IFNA(VLOOKUP($A154,'PASTE Tech_Use'!$G:$BB,2,FALSE),0)</f>
        <v>29.696316729999999</v>
      </c>
      <c r="K154" s="263">
        <f>_xlfn.IFNA(VLOOKUP($A154,'PASTE Tech_Use'!I:$BB,2,FALSE),0)</f>
        <v>29.696316729999999</v>
      </c>
      <c r="L154" s="263">
        <f>_xlfn.IFNA(VLOOKUP($A154,'PASTE Tech_Use'!K:$BB,2,FALSE),0)</f>
        <v>29.696316729999999</v>
      </c>
      <c r="M154" s="263">
        <f>_xlfn.IFNA(VLOOKUP($A154,'PASTE Tech_Use'!M:$BB,2,FALSE),0)</f>
        <v>29.696316719999999</v>
      </c>
      <c r="N154" s="263">
        <f>_xlfn.IFNA(VLOOKUP($A154,'PASTE Tech_Use'!O:$BB,2,FALSE),0)</f>
        <v>29.69631674</v>
      </c>
      <c r="O154" s="263">
        <f>_xlfn.IFNA(VLOOKUP($A154,'PASTE Tech_Use'!Q:$BB,2,FALSE),0)</f>
        <v>29.696319209999999</v>
      </c>
      <c r="P154" s="263">
        <f>_xlfn.IFNA(VLOOKUP($A154,'PASTE Tech_Use'!S:$BB,2,FALSE),0)</f>
        <v>29.695403500000001</v>
      </c>
      <c r="Q154" s="263">
        <f>_xlfn.IFNA(VLOOKUP($A154,'PASTE Tech_Use'!U:$BB,2,FALSE),0)</f>
        <v>29.696316729999999</v>
      </c>
      <c r="R154" s="263">
        <f>_xlfn.IFNA(VLOOKUP($A154,'PASTE Tech_Use'!W:$BB,2,FALSE),0)</f>
        <v>29.696316729999999</v>
      </c>
      <c r="S154" s="263">
        <f>_xlfn.IFNA(VLOOKUP($A154,'PASTE Tech_Use'!Y:$BB,2,FALSE),0)</f>
        <v>0</v>
      </c>
    </row>
    <row r="155" spans="1:19" x14ac:dyDescent="0.3">
      <c r="A155" s="69" t="s">
        <v>181</v>
      </c>
      <c r="B155" t="str">
        <f>_xlfn.IFNA(VLOOKUP($A155,'PASTE Technology Sheet'!A:H,3,FALSE),"")</f>
        <v>Final</v>
      </c>
      <c r="C155" t="str">
        <f>VLOOKUP($A155,'PASTE Technology Sheet'!A:H,4,FALSE)</f>
        <v>Transport</v>
      </c>
      <c r="D155" t="str">
        <f>_xlfn.IFNA(VLOOKUP($A155,'PASTE Technology Sheet'!$A:$H,5,FALSE),"")</f>
        <v>Bunker</v>
      </c>
      <c r="E155" t="str">
        <f>VLOOKUP($A155,'PASTE Technology Sheet'!$A:$H,6,FALSE)</f>
        <v>Bunker Navigation</v>
      </c>
      <c r="F155" t="str">
        <f>VLOOKUP($A155,'PASTE Technology Sheet'!$A:$H,7,FALSE)</f>
        <v>Ammonia Ship - International</v>
      </c>
      <c r="G155" s="263">
        <f>_xlfn.IFNA(VLOOKUP($A155,'PASTE Tech_Use'!$A:$B,2,FALSE),0)</f>
        <v>0</v>
      </c>
      <c r="H155" s="263">
        <f>_xlfn.IFNA(VLOOKUP($A155,'PASTE Tech_Use'!$C:$BB,2,FALSE),0)</f>
        <v>0</v>
      </c>
      <c r="I155" s="263">
        <f>_xlfn.IFNA(VLOOKUP($A155,'PASTE Tech_Use'!$E:$BB,2,FALSE),0)</f>
        <v>0</v>
      </c>
      <c r="J155" s="263">
        <f>_xlfn.IFNA(VLOOKUP($A155,'PASTE Tech_Use'!$G:$BB,2,FALSE),0)</f>
        <v>0</v>
      </c>
      <c r="K155" s="263">
        <f>_xlfn.IFNA(VLOOKUP($A155,'PASTE Tech_Use'!I:$BB,2,FALSE),0)</f>
        <v>0</v>
      </c>
      <c r="L155" s="263">
        <f>_xlfn.IFNA(VLOOKUP($A155,'PASTE Tech_Use'!K:$BB,2,FALSE),0)</f>
        <v>0</v>
      </c>
      <c r="M155" s="263">
        <f>_xlfn.IFNA(VLOOKUP($A155,'PASTE Tech_Use'!M:$BB,2,FALSE),0)</f>
        <v>0</v>
      </c>
      <c r="N155" s="263">
        <f>_xlfn.IFNA(VLOOKUP($A155,'PASTE Tech_Use'!O:$BB,2,FALSE),0)</f>
        <v>0</v>
      </c>
      <c r="O155" s="263">
        <f>_xlfn.IFNA(VLOOKUP($A155,'PASTE Tech_Use'!Q:$BB,2,FALSE),0)</f>
        <v>0</v>
      </c>
      <c r="P155" s="263">
        <f>_xlfn.IFNA(VLOOKUP($A155,'PASTE Tech_Use'!S:$BB,2,FALSE),0)</f>
        <v>0</v>
      </c>
      <c r="Q155" s="263">
        <f>_xlfn.IFNA(VLOOKUP($A155,'PASTE Tech_Use'!U:$BB,2,FALSE),0)</f>
        <v>0</v>
      </c>
      <c r="R155" s="263">
        <f>_xlfn.IFNA(VLOOKUP($A155,'PASTE Tech_Use'!W:$BB,2,FALSE),0)</f>
        <v>0</v>
      </c>
      <c r="S155" s="263">
        <f>_xlfn.IFNA(VLOOKUP($A155,'PASTE Tech_Use'!Y:$BB,2,FALSE),0)</f>
        <v>0</v>
      </c>
    </row>
    <row r="156" spans="1:19" x14ac:dyDescent="0.3">
      <c r="A156" s="40" t="s">
        <v>182</v>
      </c>
      <c r="B156" t="str">
        <f>_xlfn.IFNA(VLOOKUP($A156,'PASTE Technology Sheet'!A:H,3,FALSE),"")</f>
        <v>Final</v>
      </c>
      <c r="C156" t="str">
        <f>VLOOKUP($A156,'PASTE Technology Sheet'!A:H,4,FALSE)</f>
        <v>Transport</v>
      </c>
      <c r="D156" t="str">
        <f>_xlfn.IFNA(VLOOKUP($A156,'PASTE Technology Sheet'!$A:$H,5,FALSE),"")</f>
        <v>Bunker</v>
      </c>
      <c r="E156" t="str">
        <f>VLOOKUP($A156,'PASTE Technology Sheet'!$A:$H,6,FALSE)</f>
        <v>Bunker Navigation</v>
      </c>
      <c r="F156" t="str">
        <f>VLOOKUP($A156,'PASTE Technology Sheet'!$A:$H,7,FALSE)</f>
        <v>Methanol Ship - International</v>
      </c>
      <c r="G156" s="263">
        <f>_xlfn.IFNA(VLOOKUP($A156,'PASTE Tech_Use'!$A:$B,2,FALSE),0)</f>
        <v>0</v>
      </c>
      <c r="H156" s="263">
        <f>_xlfn.IFNA(VLOOKUP($A156,'PASTE Tech_Use'!$C:$BB,2,FALSE),0)</f>
        <v>0</v>
      </c>
      <c r="I156" s="263">
        <f>_xlfn.IFNA(VLOOKUP($A156,'PASTE Tech_Use'!$E:$BB,2,FALSE),0)</f>
        <v>0</v>
      </c>
      <c r="J156" s="263">
        <f>_xlfn.IFNA(VLOOKUP($A156,'PASTE Tech_Use'!$G:$BB,2,FALSE),0)</f>
        <v>0</v>
      </c>
      <c r="K156" s="263">
        <f>_xlfn.IFNA(VLOOKUP($A156,'PASTE Tech_Use'!I:$BB,2,FALSE),0)</f>
        <v>0</v>
      </c>
      <c r="L156" s="263">
        <f>_xlfn.IFNA(VLOOKUP($A156,'PASTE Tech_Use'!K:$BB,2,FALSE),0)</f>
        <v>0</v>
      </c>
      <c r="M156" s="263">
        <f>_xlfn.IFNA(VLOOKUP($A156,'PASTE Tech_Use'!M:$BB,2,FALSE),0)</f>
        <v>0</v>
      </c>
      <c r="N156" s="263">
        <f>_xlfn.IFNA(VLOOKUP($A156,'PASTE Tech_Use'!O:$BB,2,FALSE),0)</f>
        <v>0</v>
      </c>
      <c r="O156" s="263">
        <f>_xlfn.IFNA(VLOOKUP($A156,'PASTE Tech_Use'!Q:$BB,2,FALSE),0)</f>
        <v>0</v>
      </c>
      <c r="P156" s="263">
        <f>_xlfn.IFNA(VLOOKUP($A156,'PASTE Tech_Use'!S:$BB,2,FALSE),0)</f>
        <v>0</v>
      </c>
      <c r="Q156" s="263">
        <f>_xlfn.IFNA(VLOOKUP($A156,'PASTE Tech_Use'!U:$BB,2,FALSE),0)</f>
        <v>0</v>
      </c>
      <c r="R156" s="263">
        <f>_xlfn.IFNA(VLOOKUP($A156,'PASTE Tech_Use'!W:$BB,2,FALSE),0)</f>
        <v>0</v>
      </c>
      <c r="S156" s="263">
        <f>_xlfn.IFNA(VLOOKUP($A156,'PASTE Tech_Use'!Y:$BB,2,FALSE),0)</f>
        <v>0</v>
      </c>
    </row>
    <row r="157" spans="1:19" x14ac:dyDescent="0.3">
      <c r="A157" s="69" t="s">
        <v>183</v>
      </c>
      <c r="B157" t="str">
        <f>_xlfn.IFNA(VLOOKUP($A157,'PASTE Technology Sheet'!A:H,3,FALSE),"")</f>
        <v>Final</v>
      </c>
      <c r="C157" t="str">
        <f>VLOOKUP($A157,'PASTE Technology Sheet'!A:H,4,FALSE)</f>
        <v>Transport</v>
      </c>
      <c r="D157" t="str">
        <f>_xlfn.IFNA(VLOOKUP($A157,'PASTE Technology Sheet'!$A:$H,5,FALSE),"")</f>
        <v>Bunker</v>
      </c>
      <c r="E157" t="str">
        <f>VLOOKUP($A157,'PASTE Technology Sheet'!$A:$H,6,FALSE)</f>
        <v>Bunker Aviation</v>
      </c>
      <c r="F157" t="str">
        <f>VLOOKUP($A157,'PASTE Technology Sheet'!$A:$H,7,FALSE)</f>
        <v>Conventional Airplane</v>
      </c>
      <c r="G157" s="263">
        <f>_xlfn.IFNA(VLOOKUP($A157,'PASTE Tech_Use'!$A:$B,2,FALSE),0)</f>
        <v>732.99999979999996</v>
      </c>
      <c r="H157" s="263">
        <f>_xlfn.IFNA(VLOOKUP($A157,'PASTE Tech_Use'!$C:$BB,2,FALSE),0)</f>
        <v>732.99999960000002</v>
      </c>
      <c r="I157" s="263">
        <f>_xlfn.IFNA(VLOOKUP($A157,'PASTE Tech_Use'!$E:$BB,2,FALSE),0)</f>
        <v>732.99999879999996</v>
      </c>
      <c r="J157" s="263">
        <f>_xlfn.IFNA(VLOOKUP($A157,'PASTE Tech_Use'!$G:$BB,2,FALSE),0)</f>
        <v>732.99999969999999</v>
      </c>
      <c r="K157" s="263">
        <f>_xlfn.IFNA(VLOOKUP($A157,'PASTE Tech_Use'!I:$BB,2,FALSE),0)</f>
        <v>732.99999969999999</v>
      </c>
      <c r="L157" s="263">
        <f>_xlfn.IFNA(VLOOKUP($A157,'PASTE Tech_Use'!K:$BB,2,FALSE),0)</f>
        <v>732.99999879999996</v>
      </c>
      <c r="M157" s="263">
        <f>_xlfn.IFNA(VLOOKUP($A157,'PASTE Tech_Use'!M:$BB,2,FALSE),0)</f>
        <v>732.99999849999995</v>
      </c>
      <c r="N157" s="263">
        <f>_xlfn.IFNA(VLOOKUP($A157,'PASTE Tech_Use'!O:$BB,2,FALSE),0)</f>
        <v>732.99999849999995</v>
      </c>
      <c r="O157" s="263">
        <f>_xlfn.IFNA(VLOOKUP($A157,'PASTE Tech_Use'!Q:$BB,2,FALSE),0)</f>
        <v>732.99999879999996</v>
      </c>
      <c r="P157" s="263">
        <f>_xlfn.IFNA(VLOOKUP($A157,'PASTE Tech_Use'!S:$BB,2,FALSE),0)</f>
        <v>732.99999979999996</v>
      </c>
      <c r="Q157" s="263">
        <f>_xlfn.IFNA(VLOOKUP($A157,'PASTE Tech_Use'!U:$BB,2,FALSE),0)</f>
        <v>732.99999869999999</v>
      </c>
      <c r="R157" s="263">
        <f>_xlfn.IFNA(VLOOKUP($A157,'PASTE Tech_Use'!W:$BB,2,FALSE),0)</f>
        <v>708.73429869999995</v>
      </c>
      <c r="S157" s="263">
        <f>_xlfn.IFNA(VLOOKUP($A157,'PASTE Tech_Use'!Y:$BB,2,FALSE),0)</f>
        <v>733</v>
      </c>
    </row>
    <row r="158" spans="1:19" x14ac:dyDescent="0.3">
      <c r="A158" s="40" t="s">
        <v>184</v>
      </c>
      <c r="B158" t="str">
        <f>_xlfn.IFNA(VLOOKUP($A158,'PASTE Technology Sheet'!A:H,3,FALSE),"")</f>
        <v>Final</v>
      </c>
      <c r="C158" t="str">
        <f>VLOOKUP($A158,'PASTE Technology Sheet'!A:H,4,FALSE)</f>
        <v>Transport</v>
      </c>
      <c r="D158" t="str">
        <f>_xlfn.IFNA(VLOOKUP($A158,'PASTE Technology Sheet'!$A:$H,5,FALSE),"")</f>
        <v>Bunker</v>
      </c>
      <c r="E158" t="str">
        <f>VLOOKUP($A158,'PASTE Technology Sheet'!$A:$H,6,FALSE)</f>
        <v>Bunker Aviation</v>
      </c>
      <c r="F158" t="str">
        <f>VLOOKUP($A158,'PASTE Technology Sheet'!$A:$H,7,FALSE)</f>
        <v>Bio Kerosene Airplane</v>
      </c>
      <c r="G158" s="263">
        <f>_xlfn.IFNA(VLOOKUP($A158,'PASTE Tech_Use'!$A:$B,2,FALSE),0)</f>
        <v>0</v>
      </c>
      <c r="H158" s="263">
        <f>_xlfn.IFNA(VLOOKUP($A158,'PASTE Tech_Use'!$C:$BB,2,FALSE),0)</f>
        <v>0</v>
      </c>
      <c r="I158" s="263">
        <f>_xlfn.IFNA(VLOOKUP($A158,'PASTE Tech_Use'!$E:$BB,2,FALSE),0)</f>
        <v>1.9282710029999999E-7</v>
      </c>
      <c r="J158" s="263">
        <f>_xlfn.IFNA(VLOOKUP($A158,'PASTE Tech_Use'!$G:$BB,2,FALSE),0)</f>
        <v>0</v>
      </c>
      <c r="K158" s="263">
        <f>_xlfn.IFNA(VLOOKUP($A158,'PASTE Tech_Use'!I:$BB,2,FALSE),0)</f>
        <v>0</v>
      </c>
      <c r="L158" s="263">
        <f>_xlfn.IFNA(VLOOKUP($A158,'PASTE Tech_Use'!K:$BB,2,FALSE),0)</f>
        <v>1.601445751E-7</v>
      </c>
      <c r="M158" s="263">
        <f>_xlfn.IFNA(VLOOKUP($A158,'PASTE Tech_Use'!M:$BB,2,FALSE),0)</f>
        <v>4.8454317930000003E-7</v>
      </c>
      <c r="N158" s="263">
        <f>_xlfn.IFNA(VLOOKUP($A158,'PASTE Tech_Use'!O:$BB,2,FALSE),0)</f>
        <v>2.4887674190000001E-7</v>
      </c>
      <c r="O158" s="263">
        <f>_xlfn.IFNA(VLOOKUP($A158,'PASTE Tech_Use'!Q:$BB,2,FALSE),0)</f>
        <v>1.274781267E-7</v>
      </c>
      <c r="P158" s="263">
        <f>_xlfn.IFNA(VLOOKUP($A158,'PASTE Tech_Use'!S:$BB,2,FALSE),0)</f>
        <v>0</v>
      </c>
      <c r="Q158" s="263">
        <f>_xlfn.IFNA(VLOOKUP($A158,'PASTE Tech_Use'!U:$BB,2,FALSE),0)</f>
        <v>2.128148474E-7</v>
      </c>
      <c r="R158" s="263">
        <f>_xlfn.IFNA(VLOOKUP($A158,'PASTE Tech_Use'!W:$BB,2,FALSE),0)</f>
        <v>4.1473753479999998E-7</v>
      </c>
      <c r="S158" s="263">
        <f>_xlfn.IFNA(VLOOKUP($A158,'PASTE Tech_Use'!Y:$BB,2,FALSE),0)</f>
        <v>0</v>
      </c>
    </row>
    <row r="159" spans="1:19" x14ac:dyDescent="0.3">
      <c r="A159" s="69" t="s">
        <v>185</v>
      </c>
      <c r="B159" t="str">
        <f>_xlfn.IFNA(VLOOKUP($A159,'PASTE Technology Sheet'!A:H,3,FALSE),"")</f>
        <v>Final</v>
      </c>
      <c r="C159" t="str">
        <f>VLOOKUP($A159,'PASTE Technology Sheet'!A:H,4,FALSE)</f>
        <v>Transport</v>
      </c>
      <c r="D159" t="str">
        <f>_xlfn.IFNA(VLOOKUP($A159,'PASTE Technology Sheet'!$A:$H,5,FALSE),"")</f>
        <v>Bunker</v>
      </c>
      <c r="E159" t="str">
        <f>VLOOKUP($A159,'PASTE Technology Sheet'!$A:$H,6,FALSE)</f>
        <v>Bunker Aviation</v>
      </c>
      <c r="F159" t="str">
        <f>VLOOKUP($A159,'PASTE Technology Sheet'!$A:$H,7,FALSE)</f>
        <v>Syn Kerosene Airplane</v>
      </c>
      <c r="G159" s="263">
        <f>_xlfn.IFNA(VLOOKUP($A159,'PASTE Tech_Use'!$A:$B,2,FALSE),0)</f>
        <v>1.730917911E-7</v>
      </c>
      <c r="H159" s="263">
        <f>_xlfn.IFNA(VLOOKUP($A159,'PASTE Tech_Use'!$C:$BB,2,FALSE),0)</f>
        <v>3.131502462E-7</v>
      </c>
      <c r="I159" s="263">
        <f>_xlfn.IFNA(VLOOKUP($A159,'PASTE Tech_Use'!$E:$BB,2,FALSE),0)</f>
        <v>1.038477554E-6</v>
      </c>
      <c r="J159" s="263">
        <f>_xlfn.IFNA(VLOOKUP($A159,'PASTE Tech_Use'!$G:$BB,2,FALSE),0)</f>
        <v>2.3002378550000001E-7</v>
      </c>
      <c r="K159" s="263">
        <f>_xlfn.IFNA(VLOOKUP($A159,'PASTE Tech_Use'!I:$BB,2,FALSE),0)</f>
        <v>2.3002378550000001E-7</v>
      </c>
      <c r="L159" s="263">
        <f>_xlfn.IFNA(VLOOKUP($A159,'PASTE Tech_Use'!K:$BB,2,FALSE),0)</f>
        <v>1.0595125399999999E-6</v>
      </c>
      <c r="M159" s="263">
        <f>_xlfn.IFNA(VLOOKUP($A159,'PASTE Tech_Use'!M:$BB,2,FALSE),0)</f>
        <v>1.0533404229999999E-6</v>
      </c>
      <c r="N159" s="263">
        <f>_xlfn.IFNA(VLOOKUP($A159,'PASTE Tech_Use'!O:$BB,2,FALSE),0)</f>
        <v>1.231048905E-6</v>
      </c>
      <c r="O159" s="263">
        <f>_xlfn.IFNA(VLOOKUP($A159,'PASTE Tech_Use'!Q:$BB,2,FALSE),0)</f>
        <v>1.048136183E-6</v>
      </c>
      <c r="P159" s="263">
        <f>_xlfn.IFNA(VLOOKUP($A159,'PASTE Tech_Use'!S:$BB,2,FALSE),0)</f>
        <v>1.4963431699999999E-7</v>
      </c>
      <c r="Q159" s="263">
        <f>_xlfn.IFNA(VLOOKUP($A159,'PASTE Tech_Use'!U:$BB,2,FALSE),0)</f>
        <v>1.0777401080000001E-6</v>
      </c>
      <c r="R159" s="263">
        <f>_xlfn.IFNA(VLOOKUP($A159,'PASTE Tech_Use'!W:$BB,2,FALSE),0)</f>
        <v>24.26570091</v>
      </c>
      <c r="S159" s="263">
        <f>_xlfn.IFNA(VLOOKUP($A159,'PASTE Tech_Use'!Y:$BB,2,FALSE),0)</f>
        <v>0</v>
      </c>
    </row>
    <row r="160" spans="1:19" x14ac:dyDescent="0.3">
      <c r="A160" s="40" t="s">
        <v>186</v>
      </c>
      <c r="B160" t="str">
        <f>_xlfn.IFNA(VLOOKUP($A160,'PASTE Technology Sheet'!A:H,3,FALSE),"")</f>
        <v>Final</v>
      </c>
      <c r="C160" t="str">
        <f>VLOOKUP($A160,'PASTE Technology Sheet'!A:H,4,FALSE)</f>
        <v>Transport</v>
      </c>
      <c r="D160" t="str">
        <f>_xlfn.IFNA(VLOOKUP($A160,'PASTE Technology Sheet'!$A:$H,5,FALSE),"")</f>
        <v>Bunker</v>
      </c>
      <c r="E160" t="str">
        <f>VLOOKUP($A160,'PASTE Technology Sheet'!$A:$H,6,FALSE)</f>
        <v>Bunker Aviation</v>
      </c>
      <c r="F160" t="str">
        <f>VLOOKUP($A160,'PASTE Technology Sheet'!$A:$H,7,FALSE)</f>
        <v>Hydrogen Airplane</v>
      </c>
      <c r="G160" s="263">
        <f>_xlfn.IFNA(VLOOKUP($A160,'PASTE Tech_Use'!$A:$B,2,FALSE),0)</f>
        <v>0</v>
      </c>
      <c r="H160" s="263">
        <f>_xlfn.IFNA(VLOOKUP($A160,'PASTE Tech_Use'!$C:$BB,2,FALSE),0)</f>
        <v>0</v>
      </c>
      <c r="I160" s="263">
        <f>_xlfn.IFNA(VLOOKUP($A160,'PASTE Tech_Use'!$E:$BB,2,FALSE),0)</f>
        <v>0</v>
      </c>
      <c r="J160" s="263">
        <f>_xlfn.IFNA(VLOOKUP($A160,'PASTE Tech_Use'!$G:$BB,2,FALSE),0)</f>
        <v>0</v>
      </c>
      <c r="K160" s="263">
        <f>_xlfn.IFNA(VLOOKUP($A160,'PASTE Tech_Use'!I:$BB,2,FALSE),0)</f>
        <v>0</v>
      </c>
      <c r="L160" s="263">
        <f>_xlfn.IFNA(VLOOKUP($A160,'PASTE Tech_Use'!K:$BB,2,FALSE),0)</f>
        <v>0</v>
      </c>
      <c r="M160" s="263">
        <f>_xlfn.IFNA(VLOOKUP($A160,'PASTE Tech_Use'!M:$BB,2,FALSE),0)</f>
        <v>0</v>
      </c>
      <c r="N160" s="263">
        <f>_xlfn.IFNA(VLOOKUP($A160,'PASTE Tech_Use'!O:$BB,2,FALSE),0)</f>
        <v>0</v>
      </c>
      <c r="O160" s="263">
        <f>_xlfn.IFNA(VLOOKUP($A160,'PASTE Tech_Use'!Q:$BB,2,FALSE),0)</f>
        <v>0</v>
      </c>
      <c r="P160" s="263">
        <f>_xlfn.IFNA(VLOOKUP($A160,'PASTE Tech_Use'!S:$BB,2,FALSE),0)</f>
        <v>0</v>
      </c>
      <c r="Q160" s="263">
        <f>_xlfn.IFNA(VLOOKUP($A160,'PASTE Tech_Use'!U:$BB,2,FALSE),0)</f>
        <v>0</v>
      </c>
      <c r="R160" s="263">
        <f>_xlfn.IFNA(VLOOKUP($A160,'PASTE Tech_Use'!W:$BB,2,FALSE),0)</f>
        <v>0</v>
      </c>
      <c r="S160" s="263">
        <f>_xlfn.IFNA(VLOOKUP($A160,'PASTE Tech_Use'!Y:$BB,2,FALSE),0)</f>
        <v>0</v>
      </c>
    </row>
    <row r="161" spans="1:19" x14ac:dyDescent="0.3">
      <c r="A161" s="118" t="s">
        <v>187</v>
      </c>
      <c r="B161" t="str">
        <f>_xlfn.IFNA(VLOOKUP($A161,'PASTE Technology Sheet'!A:H,3,FALSE),"")</f>
        <v>Final</v>
      </c>
      <c r="C161" t="str">
        <f>VLOOKUP($A161,'PASTE Technology Sheet'!A:H,4,FALSE)</f>
        <v>Transport</v>
      </c>
      <c r="D161" t="str">
        <f>_xlfn.IFNA(VLOOKUP($A161,'PASTE Technology Sheet'!$A:$H,5,FALSE),"")</f>
        <v>Bunker</v>
      </c>
      <c r="E161" t="str">
        <f>VLOOKUP($A161,'PASTE Technology Sheet'!$A:$H,6,FALSE)</f>
        <v>Bunker Aviation</v>
      </c>
      <c r="F161" t="str">
        <f>VLOOKUP($A161,'PASTE Technology Sheet'!$A:$H,7,FALSE)</f>
        <v>E-Kerosene Airplane</v>
      </c>
      <c r="G161" s="263">
        <f>_xlfn.IFNA(VLOOKUP($A161,'PASTE Tech_Use'!$A:$B,2,FALSE),0)</f>
        <v>0</v>
      </c>
      <c r="H161" s="263">
        <f>_xlfn.IFNA(VLOOKUP($A161,'PASTE Tech_Use'!$C:$BB,2,FALSE),0)</f>
        <v>0</v>
      </c>
      <c r="I161" s="263">
        <f>_xlfn.IFNA(VLOOKUP($A161,'PASTE Tech_Use'!$E:$BB,2,FALSE),0)</f>
        <v>0</v>
      </c>
      <c r="J161" s="263">
        <f>_xlfn.IFNA(VLOOKUP($A161,'PASTE Tech_Use'!$G:$BB,2,FALSE),0)</f>
        <v>0</v>
      </c>
      <c r="K161" s="263">
        <f>_xlfn.IFNA(VLOOKUP($A161,'PASTE Tech_Use'!I:$BB,2,FALSE),0)</f>
        <v>0</v>
      </c>
      <c r="L161" s="263">
        <f>_xlfn.IFNA(VLOOKUP($A161,'PASTE Tech_Use'!K:$BB,2,FALSE),0)</f>
        <v>0</v>
      </c>
      <c r="M161" s="263">
        <f>_xlfn.IFNA(VLOOKUP($A161,'PASTE Tech_Use'!M:$BB,2,FALSE),0)</f>
        <v>0</v>
      </c>
      <c r="N161" s="263">
        <f>_xlfn.IFNA(VLOOKUP($A161,'PASTE Tech_Use'!O:$BB,2,FALSE),0)</f>
        <v>0</v>
      </c>
      <c r="O161" s="263">
        <f>_xlfn.IFNA(VLOOKUP($A161,'PASTE Tech_Use'!Q:$BB,2,FALSE),0)</f>
        <v>0</v>
      </c>
      <c r="P161" s="263">
        <f>_xlfn.IFNA(VLOOKUP($A161,'PASTE Tech_Use'!S:$BB,2,FALSE),0)</f>
        <v>0</v>
      </c>
      <c r="Q161" s="263">
        <f>_xlfn.IFNA(VLOOKUP($A161,'PASTE Tech_Use'!U:$BB,2,FALSE),0)</f>
        <v>0</v>
      </c>
      <c r="R161" s="263">
        <f>_xlfn.IFNA(VLOOKUP($A161,'PASTE Tech_Use'!W:$BB,2,FALSE),0)</f>
        <v>0</v>
      </c>
      <c r="S161" s="263">
        <f>_xlfn.IFNA(VLOOKUP($A161,'PASTE Tech_Use'!Y:$BB,2,FALSE),0)</f>
        <v>0</v>
      </c>
    </row>
    <row r="162" spans="1:19" x14ac:dyDescent="0.3">
      <c r="A162" s="69" t="s">
        <v>188</v>
      </c>
      <c r="B162" t="str">
        <f>_xlfn.IFNA(VLOOKUP($A162,'PASTE Technology Sheet'!A:H,3,FALSE),"")</f>
        <v>Emission</v>
      </c>
      <c r="C162" t="str">
        <f>VLOOKUP($A162,'PASTE Technology Sheet'!A:H,4,FALSE)</f>
        <v>Residential</v>
      </c>
      <c r="D162" t="str">
        <f>_xlfn.IFNA(VLOOKUP($A162,'PASTE Technology Sheet'!$A:$H,5,FALSE),"")</f>
        <v>Residential</v>
      </c>
      <c r="E162" t="str">
        <f>VLOOKUP($A162,'PASTE Technology Sheet'!$A:$H,6,FALSE)</f>
        <v xml:space="preserve">neGHG - Residential - CO2 </v>
      </c>
      <c r="F162" t="str">
        <f>VLOOKUP($A162,'PASTE Technology Sheet'!$A:$H,7,FALSE)</f>
        <v>Indirect - CO2 Residential</v>
      </c>
      <c r="G162" s="263">
        <f>_xlfn.IFNA(VLOOKUP($A162,'PASTE Tech_Use'!$A:$B,2,FALSE),0)</f>
        <v>0.30299999999999999</v>
      </c>
      <c r="H162" s="263">
        <f>_xlfn.IFNA(VLOOKUP($A162,'PASTE Tech_Use'!$C:$BB,2,FALSE),0)</f>
        <v>0.30299999999999999</v>
      </c>
      <c r="I162" s="263">
        <f>_xlfn.IFNA(VLOOKUP($A162,'PASTE Tech_Use'!$E:$BB,2,FALSE),0)</f>
        <v>0.30299999999999999</v>
      </c>
      <c r="J162" s="263">
        <f>_xlfn.IFNA(VLOOKUP($A162,'PASTE Tech_Use'!$G:$BB,2,FALSE),0)</f>
        <v>0.30299999999999999</v>
      </c>
      <c r="K162" s="263">
        <f>_xlfn.IFNA(VLOOKUP($A162,'PASTE Tech_Use'!I:$BB,2,FALSE),0)</f>
        <v>0.30299999999999999</v>
      </c>
      <c r="L162" s="263">
        <f>_xlfn.IFNA(VLOOKUP($A162,'PASTE Tech_Use'!K:$BB,2,FALSE),0)</f>
        <v>0.30299999999999999</v>
      </c>
      <c r="M162" s="263">
        <f>_xlfn.IFNA(VLOOKUP($A162,'PASTE Tech_Use'!M:$BB,2,FALSE),0)</f>
        <v>0.30299999999999999</v>
      </c>
      <c r="N162" s="263">
        <f>_xlfn.IFNA(VLOOKUP($A162,'PASTE Tech_Use'!O:$BB,2,FALSE),0)</f>
        <v>0.30299999999999999</v>
      </c>
      <c r="O162" s="263">
        <f>_xlfn.IFNA(VLOOKUP($A162,'PASTE Tech_Use'!Q:$BB,2,FALSE),0)</f>
        <v>0.30299999999999999</v>
      </c>
      <c r="P162" s="263">
        <f>_xlfn.IFNA(VLOOKUP($A162,'PASTE Tech_Use'!S:$BB,2,FALSE),0)</f>
        <v>0.30299999999999999</v>
      </c>
      <c r="Q162" s="263">
        <f>_xlfn.IFNA(VLOOKUP($A162,'PASTE Tech_Use'!U:$BB,2,FALSE),0)</f>
        <v>0.30299999999999999</v>
      </c>
      <c r="R162" s="263">
        <f>_xlfn.IFNA(VLOOKUP($A162,'PASTE Tech_Use'!W:$BB,2,FALSE),0)</f>
        <v>0.30299999999999999</v>
      </c>
      <c r="S162" s="263">
        <f>_xlfn.IFNA(VLOOKUP($A162,'PASTE Tech_Use'!Y:$BB,2,FALSE),0)</f>
        <v>0.30299999999999999</v>
      </c>
    </row>
    <row r="163" spans="1:19" x14ac:dyDescent="0.3">
      <c r="A163" s="40" t="s">
        <v>189</v>
      </c>
      <c r="B163" t="str">
        <f>_xlfn.IFNA(VLOOKUP($A163,'PASTE Technology Sheet'!A:H,3,FALSE),"")</f>
        <v>Emission</v>
      </c>
      <c r="C163" t="str">
        <f>VLOOKUP($A163,'PASTE Technology Sheet'!A:H,4,FALSE)</f>
        <v>Services</v>
      </c>
      <c r="D163" t="str">
        <f>_xlfn.IFNA(VLOOKUP($A163,'PASTE Technology Sheet'!$A:$H,5,FALSE),"")</f>
        <v>Services</v>
      </c>
      <c r="E163" t="str">
        <f>VLOOKUP($A163,'PASTE Technology Sheet'!$A:$H,6,FALSE)</f>
        <v xml:space="preserve">neGHG - Services - CH4 </v>
      </c>
      <c r="F163" t="str">
        <f>VLOOKUP($A163,'PASTE Technology Sheet'!$A:$H,7,FALSE)</f>
        <v>Indirect - CH4 Services</v>
      </c>
      <c r="G163" s="263">
        <f>_xlfn.IFNA(VLOOKUP($A163,'PASTE Tech_Use'!$A:$B,2,FALSE),0)</f>
        <v>0.32100000000000001</v>
      </c>
      <c r="H163" s="263">
        <f>_xlfn.IFNA(VLOOKUP($A163,'PASTE Tech_Use'!$C:$BB,2,FALSE),0)</f>
        <v>0.32100000000000001</v>
      </c>
      <c r="I163" s="263">
        <f>_xlfn.IFNA(VLOOKUP($A163,'PASTE Tech_Use'!$E:$BB,2,FALSE),0)</f>
        <v>0.32100000000000001</v>
      </c>
      <c r="J163" s="263">
        <f>_xlfn.IFNA(VLOOKUP($A163,'PASTE Tech_Use'!$G:$BB,2,FALSE),0)</f>
        <v>0.32100000000000001</v>
      </c>
      <c r="K163" s="263">
        <f>_xlfn.IFNA(VLOOKUP($A163,'PASTE Tech_Use'!I:$BB,2,FALSE),0)</f>
        <v>0.32100000000000001</v>
      </c>
      <c r="L163" s="263">
        <f>_xlfn.IFNA(VLOOKUP($A163,'PASTE Tech_Use'!K:$BB,2,FALSE),0)</f>
        <v>0.32100000000000001</v>
      </c>
      <c r="M163" s="263">
        <f>_xlfn.IFNA(VLOOKUP($A163,'PASTE Tech_Use'!M:$BB,2,FALSE),0)</f>
        <v>0.32100000000000001</v>
      </c>
      <c r="N163" s="263">
        <f>_xlfn.IFNA(VLOOKUP($A163,'PASTE Tech_Use'!O:$BB,2,FALSE),0)</f>
        <v>0.32100000000000001</v>
      </c>
      <c r="O163" s="263">
        <f>_xlfn.IFNA(VLOOKUP($A163,'PASTE Tech_Use'!Q:$BB,2,FALSE),0)</f>
        <v>0.32100000000000001</v>
      </c>
      <c r="P163" s="263">
        <f>_xlfn.IFNA(VLOOKUP($A163,'PASTE Tech_Use'!S:$BB,2,FALSE),0)</f>
        <v>0.32100000000000001</v>
      </c>
      <c r="Q163" s="263">
        <f>_xlfn.IFNA(VLOOKUP($A163,'PASTE Tech_Use'!U:$BB,2,FALSE),0)</f>
        <v>0.32100000000000001</v>
      </c>
      <c r="R163" s="263">
        <f>_xlfn.IFNA(VLOOKUP($A163,'PASTE Tech_Use'!W:$BB,2,FALSE),0)</f>
        <v>0.32100000000000001</v>
      </c>
      <c r="S163" s="263">
        <f>_xlfn.IFNA(VLOOKUP($A163,'PASTE Tech_Use'!Y:$BB,2,FALSE),0)</f>
        <v>0.32100000000000001</v>
      </c>
    </row>
    <row r="164" spans="1:19" x14ac:dyDescent="0.3">
      <c r="A164" s="69" t="s">
        <v>190</v>
      </c>
      <c r="B164" t="str">
        <f>_xlfn.IFNA(VLOOKUP($A164,'PASTE Technology Sheet'!A:H,3,FALSE),"")</f>
        <v>Emission</v>
      </c>
      <c r="C164" t="str">
        <f>VLOOKUP($A164,'PASTE Technology Sheet'!A:H,4,FALSE)</f>
        <v>Agriculture</v>
      </c>
      <c r="D164" t="str">
        <f>_xlfn.IFNA(VLOOKUP($A164,'PASTE Technology Sheet'!$A:$H,5,FALSE),"")</f>
        <v>Agriculture</v>
      </c>
      <c r="E164" t="str">
        <f>VLOOKUP($A164,'PASTE Technology Sheet'!$A:$H,6,FALSE)</f>
        <v xml:space="preserve">neGHG - Agriculture - CO2 </v>
      </c>
      <c r="F164" t="str">
        <f>VLOOKUP($A164,'PASTE Technology Sheet'!$A:$H,7,FALSE)</f>
        <v>Indirect - CO2 Agriculture</v>
      </c>
      <c r="G164" s="263">
        <f>_xlfn.IFNA(VLOOKUP($A164,'PASTE Tech_Use'!$A:$B,2,FALSE),0)</f>
        <v>0.16600000000000001</v>
      </c>
      <c r="H164" s="263">
        <f>_xlfn.IFNA(VLOOKUP($A164,'PASTE Tech_Use'!$C:$BB,2,FALSE),0)</f>
        <v>0.16600000000000001</v>
      </c>
      <c r="I164" s="263">
        <f>_xlfn.IFNA(VLOOKUP($A164,'PASTE Tech_Use'!$E:$BB,2,FALSE),0)</f>
        <v>0.16600000000000001</v>
      </c>
      <c r="J164" s="263">
        <f>_xlfn.IFNA(VLOOKUP($A164,'PASTE Tech_Use'!$G:$BB,2,FALSE),0)</f>
        <v>0.16600000000000001</v>
      </c>
      <c r="K164" s="263">
        <f>_xlfn.IFNA(VLOOKUP($A164,'PASTE Tech_Use'!I:$BB,2,FALSE),0)</f>
        <v>0.16600000000000001</v>
      </c>
      <c r="L164" s="263">
        <f>_xlfn.IFNA(VLOOKUP($A164,'PASTE Tech_Use'!K:$BB,2,FALSE),0)</f>
        <v>0.16600000000000001</v>
      </c>
      <c r="M164" s="263">
        <f>_xlfn.IFNA(VLOOKUP($A164,'PASTE Tech_Use'!M:$BB,2,FALSE),0)</f>
        <v>0.16600000000000001</v>
      </c>
      <c r="N164" s="263">
        <f>_xlfn.IFNA(VLOOKUP($A164,'PASTE Tech_Use'!O:$BB,2,FALSE),0)</f>
        <v>0.16600000000000001</v>
      </c>
      <c r="O164" s="263">
        <f>_xlfn.IFNA(VLOOKUP($A164,'PASTE Tech_Use'!Q:$BB,2,FALSE),0)</f>
        <v>0.16600000000000001</v>
      </c>
      <c r="P164" s="263">
        <f>_xlfn.IFNA(VLOOKUP($A164,'PASTE Tech_Use'!S:$BB,2,FALSE),0)</f>
        <v>0.16600000000000001</v>
      </c>
      <c r="Q164" s="263">
        <f>_xlfn.IFNA(VLOOKUP($A164,'PASTE Tech_Use'!U:$BB,2,FALSE),0)</f>
        <v>0.16600000000000001</v>
      </c>
      <c r="R164" s="263">
        <f>_xlfn.IFNA(VLOOKUP($A164,'PASTE Tech_Use'!W:$BB,2,FALSE),0)</f>
        <v>0.16600000000000001</v>
      </c>
      <c r="S164" s="263">
        <f>_xlfn.IFNA(VLOOKUP($A164,'PASTE Tech_Use'!Y:$BB,2,FALSE),0)</f>
        <v>0.16600000000000001</v>
      </c>
    </row>
    <row r="165" spans="1:19" x14ac:dyDescent="0.3">
      <c r="A165" s="40" t="s">
        <v>191</v>
      </c>
      <c r="B165" t="str">
        <f>_xlfn.IFNA(VLOOKUP($A165,'PASTE Technology Sheet'!A:H,3,FALSE),"")</f>
        <v>Emission</v>
      </c>
      <c r="C165" t="str">
        <f>VLOOKUP($A165,'PASTE Technology Sheet'!A:H,4,FALSE)</f>
        <v>Agriculture</v>
      </c>
      <c r="D165" t="str">
        <f>_xlfn.IFNA(VLOOKUP($A165,'PASTE Technology Sheet'!$A:$H,5,FALSE),"")</f>
        <v>Agriculture</v>
      </c>
      <c r="E165" t="str">
        <f>VLOOKUP($A165,'PASTE Technology Sheet'!$A:$H,6,FALSE)</f>
        <v>neGHG - Agriculture - CH4</v>
      </c>
      <c r="F165" t="str">
        <f>VLOOKUP($A165,'PASTE Technology Sheet'!$A:$H,7,FALSE)</f>
        <v>Indirect - CH4 Agriculture</v>
      </c>
      <c r="G165" s="263">
        <f>_xlfn.IFNA(VLOOKUP($A165,'PASTE Tech_Use'!$A:$B,2,FALSE),0)</f>
        <v>6.11</v>
      </c>
      <c r="H165" s="263">
        <f>_xlfn.IFNA(VLOOKUP($A165,'PASTE Tech_Use'!$C:$BB,2,FALSE),0)</f>
        <v>6.11</v>
      </c>
      <c r="I165" s="263">
        <f>_xlfn.IFNA(VLOOKUP($A165,'PASTE Tech_Use'!$E:$BB,2,FALSE),0)</f>
        <v>6.11</v>
      </c>
      <c r="J165" s="263">
        <f>_xlfn.IFNA(VLOOKUP($A165,'PASTE Tech_Use'!$G:$BB,2,FALSE),0)</f>
        <v>6.11</v>
      </c>
      <c r="K165" s="263">
        <f>_xlfn.IFNA(VLOOKUP($A165,'PASTE Tech_Use'!I:$BB,2,FALSE),0)</f>
        <v>6.11</v>
      </c>
      <c r="L165" s="263">
        <f>_xlfn.IFNA(VLOOKUP($A165,'PASTE Tech_Use'!K:$BB,2,FALSE),0)</f>
        <v>6.11</v>
      </c>
      <c r="M165" s="263">
        <f>_xlfn.IFNA(VLOOKUP($A165,'PASTE Tech_Use'!M:$BB,2,FALSE),0)</f>
        <v>6.11</v>
      </c>
      <c r="N165" s="263">
        <f>_xlfn.IFNA(VLOOKUP($A165,'PASTE Tech_Use'!O:$BB,2,FALSE),0)</f>
        <v>6.11</v>
      </c>
      <c r="O165" s="263">
        <f>_xlfn.IFNA(VLOOKUP($A165,'PASTE Tech_Use'!Q:$BB,2,FALSE),0)</f>
        <v>6.11</v>
      </c>
      <c r="P165" s="263">
        <f>_xlfn.IFNA(VLOOKUP($A165,'PASTE Tech_Use'!S:$BB,2,FALSE),0)</f>
        <v>6.11</v>
      </c>
      <c r="Q165" s="263">
        <f>_xlfn.IFNA(VLOOKUP($A165,'PASTE Tech_Use'!U:$BB,2,FALSE),0)</f>
        <v>6.11</v>
      </c>
      <c r="R165" s="263">
        <f>_xlfn.IFNA(VLOOKUP($A165,'PASTE Tech_Use'!W:$BB,2,FALSE),0)</f>
        <v>6.11</v>
      </c>
      <c r="S165" s="263">
        <f>_xlfn.IFNA(VLOOKUP($A165,'PASTE Tech_Use'!Y:$BB,2,FALSE),0)</f>
        <v>6.11</v>
      </c>
    </row>
    <row r="166" spans="1:19" x14ac:dyDescent="0.3">
      <c r="A166" s="69" t="s">
        <v>192</v>
      </c>
      <c r="B166" t="str">
        <f>_xlfn.IFNA(VLOOKUP($A166,'PASTE Technology Sheet'!A:H,3,FALSE),"")</f>
        <v>Emission</v>
      </c>
      <c r="C166" t="str">
        <f>VLOOKUP($A166,'PASTE Technology Sheet'!A:H,4,FALSE)</f>
        <v>Agriculture</v>
      </c>
      <c r="D166" t="str">
        <f>_xlfn.IFNA(VLOOKUP($A166,'PASTE Technology Sheet'!$A:$H,5,FALSE),"")</f>
        <v>Agriculture</v>
      </c>
      <c r="E166" t="str">
        <f>VLOOKUP($A166,'PASTE Technology Sheet'!$A:$H,6,FALSE)</f>
        <v>neGHG - Agriculture - N2O</v>
      </c>
      <c r="F166" t="str">
        <f>VLOOKUP($A166,'PASTE Technology Sheet'!$A:$H,7,FALSE)</f>
        <v>Indirect - N2O Agriculture</v>
      </c>
      <c r="G166" s="263">
        <f>_xlfn.IFNA(VLOOKUP($A166,'PASTE Tech_Use'!$A:$B,2,FALSE),0)</f>
        <v>2.58</v>
      </c>
      <c r="H166" s="263">
        <f>_xlfn.IFNA(VLOOKUP($A166,'PASTE Tech_Use'!$C:$BB,2,FALSE),0)</f>
        <v>2.58</v>
      </c>
      <c r="I166" s="263">
        <f>_xlfn.IFNA(VLOOKUP($A166,'PASTE Tech_Use'!$E:$BB,2,FALSE),0)</f>
        <v>2.58</v>
      </c>
      <c r="J166" s="263">
        <f>_xlfn.IFNA(VLOOKUP($A166,'PASTE Tech_Use'!$G:$BB,2,FALSE),0)</f>
        <v>2.58</v>
      </c>
      <c r="K166" s="263">
        <f>_xlfn.IFNA(VLOOKUP($A166,'PASTE Tech_Use'!I:$BB,2,FALSE),0)</f>
        <v>2.58</v>
      </c>
      <c r="L166" s="263">
        <f>_xlfn.IFNA(VLOOKUP($A166,'PASTE Tech_Use'!K:$BB,2,FALSE),0)</f>
        <v>2.58</v>
      </c>
      <c r="M166" s="263">
        <f>_xlfn.IFNA(VLOOKUP($A166,'PASTE Tech_Use'!M:$BB,2,FALSE),0)</f>
        <v>2.58</v>
      </c>
      <c r="N166" s="263">
        <f>_xlfn.IFNA(VLOOKUP($A166,'PASTE Tech_Use'!O:$BB,2,FALSE),0)</f>
        <v>2.58</v>
      </c>
      <c r="O166" s="263">
        <f>_xlfn.IFNA(VLOOKUP($A166,'PASTE Tech_Use'!Q:$BB,2,FALSE),0)</f>
        <v>2.58</v>
      </c>
      <c r="P166" s="263">
        <f>_xlfn.IFNA(VLOOKUP($A166,'PASTE Tech_Use'!S:$BB,2,FALSE),0)</f>
        <v>2.58</v>
      </c>
      <c r="Q166" s="263">
        <f>_xlfn.IFNA(VLOOKUP($A166,'PASTE Tech_Use'!U:$BB,2,FALSE),0)</f>
        <v>2.58</v>
      </c>
      <c r="R166" s="263">
        <f>_xlfn.IFNA(VLOOKUP($A166,'PASTE Tech_Use'!W:$BB,2,FALSE),0)</f>
        <v>2.58</v>
      </c>
      <c r="S166" s="263">
        <f>_xlfn.IFNA(VLOOKUP($A166,'PASTE Tech_Use'!Y:$BB,2,FALSE),0)</f>
        <v>2.58</v>
      </c>
    </row>
    <row r="167" spans="1:19" x14ac:dyDescent="0.3">
      <c r="A167" s="40" t="s">
        <v>193</v>
      </c>
      <c r="B167" t="str">
        <f>_xlfn.IFNA(VLOOKUP($A167,'PASTE Technology Sheet'!A:H,3,FALSE),"")</f>
        <v>Emission</v>
      </c>
      <c r="C167" t="str">
        <f>VLOOKUP($A167,'PASTE Technology Sheet'!A:H,4,FALSE)</f>
        <v>Industry</v>
      </c>
      <c r="D167" t="str">
        <f>_xlfn.IFNA(VLOOKUP($A167,'PASTE Technology Sheet'!$A:$H,5,FALSE),"")</f>
        <v>Chemicals</v>
      </c>
      <c r="E167" t="str">
        <f>VLOOKUP($A167,'PASTE Technology Sheet'!$A:$H,6,FALSE)</f>
        <v>neGHG - Industry - Chemical - CO2</v>
      </c>
      <c r="F167" t="str">
        <f>VLOOKUP($A167,'PASTE Technology Sheet'!$A:$H,7,FALSE)</f>
        <v>Indirect - CO2 Chemical</v>
      </c>
      <c r="G167" s="263">
        <f>_xlfn.IFNA(VLOOKUP($A167,'PASTE Tech_Use'!$A:$B,2,FALSE),0)</f>
        <v>0.60199999999999998</v>
      </c>
      <c r="H167" s="263">
        <f>_xlfn.IFNA(VLOOKUP($A167,'PASTE Tech_Use'!$C:$BB,2,FALSE),0)</f>
        <v>0.60199999999999998</v>
      </c>
      <c r="I167" s="263">
        <f>_xlfn.IFNA(VLOOKUP($A167,'PASTE Tech_Use'!$E:$BB,2,FALSE),0)</f>
        <v>0.60199999999999998</v>
      </c>
      <c r="J167" s="263">
        <f>_xlfn.IFNA(VLOOKUP($A167,'PASTE Tech_Use'!$G:$BB,2,FALSE),0)</f>
        <v>0.60199999999999998</v>
      </c>
      <c r="K167" s="263">
        <f>_xlfn.IFNA(VLOOKUP($A167,'PASTE Tech_Use'!I:$BB,2,FALSE),0)</f>
        <v>0.60199999999999998</v>
      </c>
      <c r="L167" s="263">
        <f>_xlfn.IFNA(VLOOKUP($A167,'PASTE Tech_Use'!K:$BB,2,FALSE),0)</f>
        <v>0.60199999999999998</v>
      </c>
      <c r="M167" s="263">
        <f>_xlfn.IFNA(VLOOKUP($A167,'PASTE Tech_Use'!M:$BB,2,FALSE),0)</f>
        <v>0.60199999999999998</v>
      </c>
      <c r="N167" s="263">
        <f>_xlfn.IFNA(VLOOKUP($A167,'PASTE Tech_Use'!O:$BB,2,FALSE),0)</f>
        <v>0.60199999999999998</v>
      </c>
      <c r="O167" s="263">
        <f>_xlfn.IFNA(VLOOKUP($A167,'PASTE Tech_Use'!Q:$BB,2,FALSE),0)</f>
        <v>0.60199999999999998</v>
      </c>
      <c r="P167" s="263">
        <f>_xlfn.IFNA(VLOOKUP($A167,'PASTE Tech_Use'!S:$BB,2,FALSE),0)</f>
        <v>0.60199999999999998</v>
      </c>
      <c r="Q167" s="263">
        <f>_xlfn.IFNA(VLOOKUP($A167,'PASTE Tech_Use'!U:$BB,2,FALSE),0)</f>
        <v>0.60199999999999998</v>
      </c>
      <c r="R167" s="263">
        <f>_xlfn.IFNA(VLOOKUP($A167,'PASTE Tech_Use'!W:$BB,2,FALSE),0)</f>
        <v>0.60199999999999998</v>
      </c>
      <c r="S167" s="263">
        <f>_xlfn.IFNA(VLOOKUP($A167,'PASTE Tech_Use'!Y:$BB,2,FALSE),0)</f>
        <v>0.60199999999999998</v>
      </c>
    </row>
    <row r="168" spans="1:19" x14ac:dyDescent="0.3">
      <c r="A168" s="69" t="s">
        <v>194</v>
      </c>
      <c r="B168" t="str">
        <f>_xlfn.IFNA(VLOOKUP($A168,'PASTE Technology Sheet'!A:H,3,FALSE),"")</f>
        <v>Emission</v>
      </c>
      <c r="C168" t="str">
        <f>VLOOKUP($A168,'PASTE Technology Sheet'!A:H,4,FALSE)</f>
        <v>Industry</v>
      </c>
      <c r="D168" t="str">
        <f>_xlfn.IFNA(VLOOKUP($A168,'PASTE Technology Sheet'!$A:$H,5,FALSE),"")</f>
        <v>Other</v>
      </c>
      <c r="E168" t="str">
        <f>VLOOKUP($A168,'PASTE Technology Sheet'!$A:$H,6,FALSE)</f>
        <v>neGHG - Industry - Other - CO2</v>
      </c>
      <c r="F168" t="str">
        <f>VLOOKUP($A168,'PASTE Technology Sheet'!$A:$H,7,FALSE)</f>
        <v>Indirect - CO2 Other</v>
      </c>
      <c r="G168" s="263">
        <f>_xlfn.IFNA(VLOOKUP($A168,'PASTE Tech_Use'!$A:$B,2,FALSE),0)</f>
        <v>0.69599999999999995</v>
      </c>
      <c r="H168" s="263">
        <f>_xlfn.IFNA(VLOOKUP($A168,'PASTE Tech_Use'!$C:$BB,2,FALSE),0)</f>
        <v>0.69599999999999995</v>
      </c>
      <c r="I168" s="263">
        <f>_xlfn.IFNA(VLOOKUP($A168,'PASTE Tech_Use'!$E:$BB,2,FALSE),0)</f>
        <v>0.69599999999999995</v>
      </c>
      <c r="J168" s="263">
        <f>_xlfn.IFNA(VLOOKUP($A168,'PASTE Tech_Use'!$G:$BB,2,FALSE),0)</f>
        <v>0.69599999999999995</v>
      </c>
      <c r="K168" s="263">
        <f>_xlfn.IFNA(VLOOKUP($A168,'PASTE Tech_Use'!I:$BB,2,FALSE),0)</f>
        <v>0.69599999999999995</v>
      </c>
      <c r="L168" s="263">
        <f>_xlfn.IFNA(VLOOKUP($A168,'PASTE Tech_Use'!K:$BB,2,FALSE),0)</f>
        <v>0.69599999999999995</v>
      </c>
      <c r="M168" s="263">
        <f>_xlfn.IFNA(VLOOKUP($A168,'PASTE Tech_Use'!M:$BB,2,FALSE),0)</f>
        <v>0.69599999999999995</v>
      </c>
      <c r="N168" s="263">
        <f>_xlfn.IFNA(VLOOKUP($A168,'PASTE Tech_Use'!O:$BB,2,FALSE),0)</f>
        <v>0.69599999999999995</v>
      </c>
      <c r="O168" s="263">
        <f>_xlfn.IFNA(VLOOKUP($A168,'PASTE Tech_Use'!Q:$BB,2,FALSE),0)</f>
        <v>0.69599999999999995</v>
      </c>
      <c r="P168" s="263">
        <f>_xlfn.IFNA(VLOOKUP($A168,'PASTE Tech_Use'!S:$BB,2,FALSE),0)</f>
        <v>0.69599999999999995</v>
      </c>
      <c r="Q168" s="263">
        <f>_xlfn.IFNA(VLOOKUP($A168,'PASTE Tech_Use'!U:$BB,2,FALSE),0)</f>
        <v>0.69599999999999995</v>
      </c>
      <c r="R168" s="263">
        <f>_xlfn.IFNA(VLOOKUP($A168,'PASTE Tech_Use'!W:$BB,2,FALSE),0)</f>
        <v>0.69599999999999995</v>
      </c>
      <c r="S168" s="263">
        <f>_xlfn.IFNA(VLOOKUP($A168,'PASTE Tech_Use'!Y:$BB,2,FALSE),0)</f>
        <v>0.69599999999999995</v>
      </c>
    </row>
    <row r="169" spans="1:19" x14ac:dyDescent="0.3">
      <c r="A169" s="40" t="s">
        <v>195</v>
      </c>
      <c r="B169" t="str">
        <f>_xlfn.IFNA(VLOOKUP($A169,'PASTE Technology Sheet'!A:H,3,FALSE),"")</f>
        <v>Emission</v>
      </c>
      <c r="C169" t="str">
        <f>VLOOKUP($A169,'PASTE Technology Sheet'!A:H,4,FALSE)</f>
        <v>Industry</v>
      </c>
      <c r="D169" t="str">
        <f>_xlfn.IFNA(VLOOKUP($A169,'PASTE Technology Sheet'!$A:$H,5,FALSE),"")</f>
        <v>Industry</v>
      </c>
      <c r="E169" t="str">
        <f>VLOOKUP($A169,'PASTE Technology Sheet'!$A:$H,6,FALSE)</f>
        <v xml:space="preserve">neGHG - Industry - CH4 </v>
      </c>
      <c r="F169" t="str">
        <f>VLOOKUP($A169,'PASTE Technology Sheet'!$A:$H,7,FALSE)</f>
        <v>Indirect - CH4 Industry</v>
      </c>
      <c r="G169" s="263">
        <f>_xlfn.IFNA(VLOOKUP($A169,'PASTE Tech_Use'!$A:$B,2,FALSE),0)</f>
        <v>1.35</v>
      </c>
      <c r="H169" s="263">
        <f>_xlfn.IFNA(VLOOKUP($A169,'PASTE Tech_Use'!$C:$BB,2,FALSE),0)</f>
        <v>1.35</v>
      </c>
      <c r="I169" s="263">
        <f>_xlfn.IFNA(VLOOKUP($A169,'PASTE Tech_Use'!$E:$BB,2,FALSE),0)</f>
        <v>1.35</v>
      </c>
      <c r="J169" s="263">
        <f>_xlfn.IFNA(VLOOKUP($A169,'PASTE Tech_Use'!$G:$BB,2,FALSE),0)</f>
        <v>1.35</v>
      </c>
      <c r="K169" s="263">
        <f>_xlfn.IFNA(VLOOKUP($A169,'PASTE Tech_Use'!I:$BB,2,FALSE),0)</f>
        <v>1.35</v>
      </c>
      <c r="L169" s="263">
        <f>_xlfn.IFNA(VLOOKUP($A169,'PASTE Tech_Use'!K:$BB,2,FALSE),0)</f>
        <v>1.35</v>
      </c>
      <c r="M169" s="263">
        <f>_xlfn.IFNA(VLOOKUP($A169,'PASTE Tech_Use'!M:$BB,2,FALSE),0)</f>
        <v>1.35</v>
      </c>
      <c r="N169" s="263">
        <f>_xlfn.IFNA(VLOOKUP($A169,'PASTE Tech_Use'!O:$BB,2,FALSE),0)</f>
        <v>1.35</v>
      </c>
      <c r="O169" s="263">
        <f>_xlfn.IFNA(VLOOKUP($A169,'PASTE Tech_Use'!Q:$BB,2,FALSE),0)</f>
        <v>1.35</v>
      </c>
      <c r="P169" s="263">
        <f>_xlfn.IFNA(VLOOKUP($A169,'PASTE Tech_Use'!S:$BB,2,FALSE),0)</f>
        <v>1.35</v>
      </c>
      <c r="Q169" s="263">
        <f>_xlfn.IFNA(VLOOKUP($A169,'PASTE Tech_Use'!U:$BB,2,FALSE),0)</f>
        <v>1.35</v>
      </c>
      <c r="R169" s="263">
        <f>_xlfn.IFNA(VLOOKUP($A169,'PASTE Tech_Use'!W:$BB,2,FALSE),0)</f>
        <v>1.35</v>
      </c>
      <c r="S169" s="263">
        <f>_xlfn.IFNA(VLOOKUP($A169,'PASTE Tech_Use'!Y:$BB,2,FALSE),0)</f>
        <v>1.35</v>
      </c>
    </row>
    <row r="170" spans="1:19" x14ac:dyDescent="0.3">
      <c r="A170" s="69" t="s">
        <v>196</v>
      </c>
      <c r="B170" t="str">
        <f>_xlfn.IFNA(VLOOKUP($A170,'PASTE Technology Sheet'!A:H,3,FALSE),"")</f>
        <v>Emission</v>
      </c>
      <c r="C170" t="str">
        <f>VLOOKUP($A170,'PASTE Technology Sheet'!A:H,4,FALSE)</f>
        <v>Industry</v>
      </c>
      <c r="D170" t="str">
        <f>_xlfn.IFNA(VLOOKUP($A170,'PASTE Technology Sheet'!$A:$H,5,FALSE),"")</f>
        <v>Industry</v>
      </c>
      <c r="E170" t="str">
        <f>VLOOKUP($A170,'PASTE Technology Sheet'!$A:$H,6,FALSE)</f>
        <v>neGHG - Industry - N2O</v>
      </c>
      <c r="F170" t="str">
        <f>VLOOKUP($A170,'PASTE Technology Sheet'!$A:$H,7,FALSE)</f>
        <v>Indirect - N2O Industry</v>
      </c>
      <c r="G170" s="263">
        <f>_xlfn.IFNA(VLOOKUP($A170,'PASTE Tech_Use'!$A:$B,2,FALSE),0)</f>
        <v>0.35899999999999999</v>
      </c>
      <c r="H170" s="263">
        <f>_xlfn.IFNA(VLOOKUP($A170,'PASTE Tech_Use'!$C:$BB,2,FALSE),0)</f>
        <v>0.35899999999999999</v>
      </c>
      <c r="I170" s="263">
        <f>_xlfn.IFNA(VLOOKUP($A170,'PASTE Tech_Use'!$E:$BB,2,FALSE),0)</f>
        <v>0.35899999999999999</v>
      </c>
      <c r="J170" s="263">
        <f>_xlfn.IFNA(VLOOKUP($A170,'PASTE Tech_Use'!$G:$BB,2,FALSE),0)</f>
        <v>0.35899999999999999</v>
      </c>
      <c r="K170" s="263">
        <f>_xlfn.IFNA(VLOOKUP($A170,'PASTE Tech_Use'!I:$BB,2,FALSE),0)</f>
        <v>0.35899999999999999</v>
      </c>
      <c r="L170" s="263">
        <f>_xlfn.IFNA(VLOOKUP($A170,'PASTE Tech_Use'!K:$BB,2,FALSE),0)</f>
        <v>0.35899999999999999</v>
      </c>
      <c r="M170" s="263">
        <f>_xlfn.IFNA(VLOOKUP($A170,'PASTE Tech_Use'!M:$BB,2,FALSE),0)</f>
        <v>0.35899999999999999</v>
      </c>
      <c r="N170" s="263">
        <f>_xlfn.IFNA(VLOOKUP($A170,'PASTE Tech_Use'!O:$BB,2,FALSE),0)</f>
        <v>0.35899999999999999</v>
      </c>
      <c r="O170" s="263">
        <f>_xlfn.IFNA(VLOOKUP($A170,'PASTE Tech_Use'!Q:$BB,2,FALSE),0)</f>
        <v>0.35899999999999999</v>
      </c>
      <c r="P170" s="263">
        <f>_xlfn.IFNA(VLOOKUP($A170,'PASTE Tech_Use'!S:$BB,2,FALSE),0)</f>
        <v>0.35899999999999999</v>
      </c>
      <c r="Q170" s="263">
        <f>_xlfn.IFNA(VLOOKUP($A170,'PASTE Tech_Use'!U:$BB,2,FALSE),0)</f>
        <v>0.35899999999999999</v>
      </c>
      <c r="R170" s="263">
        <f>_xlfn.IFNA(VLOOKUP($A170,'PASTE Tech_Use'!W:$BB,2,FALSE),0)</f>
        <v>0.35899999999999999</v>
      </c>
      <c r="S170" s="263">
        <f>_xlfn.IFNA(VLOOKUP($A170,'PASTE Tech_Use'!Y:$BB,2,FALSE),0)</f>
        <v>0.35899999999999999</v>
      </c>
    </row>
    <row r="171" spans="1:19" x14ac:dyDescent="0.3">
      <c r="A171" s="40" t="s">
        <v>197</v>
      </c>
      <c r="B171" t="str">
        <f>_xlfn.IFNA(VLOOKUP($A171,'PASTE Technology Sheet'!A:H,3,FALSE),"")</f>
        <v>Emission</v>
      </c>
      <c r="C171" t="str">
        <f>VLOOKUP($A171,'PASTE Technology Sheet'!A:H,4,FALSE)</f>
        <v>Industry</v>
      </c>
      <c r="D171" t="str">
        <f>_xlfn.IFNA(VLOOKUP($A171,'PASTE Technology Sheet'!$A:$H,5,FALSE),"")</f>
        <v>Industry</v>
      </c>
      <c r="E171" t="str">
        <f>VLOOKUP($A171,'PASTE Technology Sheet'!$A:$H,6,FALSE)</f>
        <v>neGHG - Industry - F-gas</v>
      </c>
      <c r="F171" t="str">
        <f>VLOOKUP($A171,'PASTE Technology Sheet'!$A:$H,7,FALSE)</f>
        <v>Indirect - F-gas Industry</v>
      </c>
      <c r="G171" s="263">
        <f>_xlfn.IFNA(VLOOKUP($A171,'PASTE Tech_Use'!$A:$B,2,FALSE),0)</f>
        <v>0.54100000000000004</v>
      </c>
      <c r="H171" s="263">
        <f>_xlfn.IFNA(VLOOKUP($A171,'PASTE Tech_Use'!$C:$BB,2,FALSE),0)</f>
        <v>0.54100000000000004</v>
      </c>
      <c r="I171" s="263">
        <f>_xlfn.IFNA(VLOOKUP($A171,'PASTE Tech_Use'!$E:$BB,2,FALSE),0)</f>
        <v>0.54100000000000004</v>
      </c>
      <c r="J171" s="263">
        <f>_xlfn.IFNA(VLOOKUP($A171,'PASTE Tech_Use'!$G:$BB,2,FALSE),0)</f>
        <v>0.54100000000000004</v>
      </c>
      <c r="K171" s="263">
        <f>_xlfn.IFNA(VLOOKUP($A171,'PASTE Tech_Use'!I:$BB,2,FALSE),0)</f>
        <v>0.54100000000000004</v>
      </c>
      <c r="L171" s="263">
        <f>_xlfn.IFNA(VLOOKUP($A171,'PASTE Tech_Use'!K:$BB,2,FALSE),0)</f>
        <v>0.54100000000000004</v>
      </c>
      <c r="M171" s="263">
        <f>_xlfn.IFNA(VLOOKUP($A171,'PASTE Tech_Use'!M:$BB,2,FALSE),0)</f>
        <v>0.54100000000000004</v>
      </c>
      <c r="N171" s="263">
        <f>_xlfn.IFNA(VLOOKUP($A171,'PASTE Tech_Use'!O:$BB,2,FALSE),0)</f>
        <v>0.54100000000000004</v>
      </c>
      <c r="O171" s="263">
        <f>_xlfn.IFNA(VLOOKUP($A171,'PASTE Tech_Use'!Q:$BB,2,FALSE),0)</f>
        <v>0.54100000000000004</v>
      </c>
      <c r="P171" s="263">
        <f>_xlfn.IFNA(VLOOKUP($A171,'PASTE Tech_Use'!S:$BB,2,FALSE),0)</f>
        <v>0.54100000000000004</v>
      </c>
      <c r="Q171" s="263">
        <f>_xlfn.IFNA(VLOOKUP($A171,'PASTE Tech_Use'!U:$BB,2,FALSE),0)</f>
        <v>0.54100000000000004</v>
      </c>
      <c r="R171" s="263">
        <f>_xlfn.IFNA(VLOOKUP($A171,'PASTE Tech_Use'!W:$BB,2,FALSE),0)</f>
        <v>0.54100000000000004</v>
      </c>
      <c r="S171" s="263">
        <f>_xlfn.IFNA(VLOOKUP($A171,'PASTE Tech_Use'!Y:$BB,2,FALSE),0)</f>
        <v>0.54100000000000004</v>
      </c>
    </row>
    <row r="172" spans="1:19" x14ac:dyDescent="0.3">
      <c r="A172" s="69" t="s">
        <v>198</v>
      </c>
      <c r="B172" t="str">
        <f>_xlfn.IFNA(VLOOKUP($A172,'PASTE Technology Sheet'!A:H,3,FALSE),"")</f>
        <v>Emission</v>
      </c>
      <c r="C172" t="str">
        <f>VLOOKUP($A172,'PASTE Technology Sheet'!A:H,4,FALSE)</f>
        <v>Transport</v>
      </c>
      <c r="D172" t="str">
        <f>_xlfn.IFNA(VLOOKUP($A172,'PASTE Technology Sheet'!$A:$H,5,FALSE),"")</f>
        <v>Transport</v>
      </c>
      <c r="E172" t="str">
        <f>VLOOKUP($A172,'PASTE Technology Sheet'!$A:$H,6,FALSE)</f>
        <v>neGHG - Transport - CH4</v>
      </c>
      <c r="F172" t="str">
        <f>VLOOKUP($A172,'PASTE Technology Sheet'!$A:$H,7,FALSE)</f>
        <v>Indirect - CH4 Transport</v>
      </c>
      <c r="G172" s="263">
        <f>_xlfn.IFNA(VLOOKUP($A172,'PASTE Tech_Use'!$A:$B,2,FALSE),0)</f>
        <v>1.0999999999999999E-2</v>
      </c>
      <c r="H172" s="263">
        <f>_xlfn.IFNA(VLOOKUP($A172,'PASTE Tech_Use'!$C:$BB,2,FALSE),0)</f>
        <v>1.0999999999999999E-2</v>
      </c>
      <c r="I172" s="263">
        <f>_xlfn.IFNA(VLOOKUP($A172,'PASTE Tech_Use'!$E:$BB,2,FALSE),0)</f>
        <v>1.0999999999999999E-2</v>
      </c>
      <c r="J172" s="263">
        <f>_xlfn.IFNA(VLOOKUP($A172,'PASTE Tech_Use'!$G:$BB,2,FALSE),0)</f>
        <v>1.0999999999999999E-2</v>
      </c>
      <c r="K172" s="263">
        <f>_xlfn.IFNA(VLOOKUP($A172,'PASTE Tech_Use'!I:$BB,2,FALSE),0)</f>
        <v>1.0999999999999999E-2</v>
      </c>
      <c r="L172" s="263">
        <f>_xlfn.IFNA(VLOOKUP($A172,'PASTE Tech_Use'!K:$BB,2,FALSE),0)</f>
        <v>1.0999999999999999E-2</v>
      </c>
      <c r="M172" s="263">
        <f>_xlfn.IFNA(VLOOKUP($A172,'PASTE Tech_Use'!M:$BB,2,FALSE),0)</f>
        <v>1.0999999999999999E-2</v>
      </c>
      <c r="N172" s="263">
        <f>_xlfn.IFNA(VLOOKUP($A172,'PASTE Tech_Use'!O:$BB,2,FALSE),0)</f>
        <v>1.0999999999999999E-2</v>
      </c>
      <c r="O172" s="263">
        <f>_xlfn.IFNA(VLOOKUP($A172,'PASTE Tech_Use'!Q:$BB,2,FALSE),0)</f>
        <v>1.0999999999999999E-2</v>
      </c>
      <c r="P172" s="263">
        <f>_xlfn.IFNA(VLOOKUP($A172,'PASTE Tech_Use'!S:$BB,2,FALSE),0)</f>
        <v>1.0999999999999999E-2</v>
      </c>
      <c r="Q172" s="263">
        <f>_xlfn.IFNA(VLOOKUP($A172,'PASTE Tech_Use'!U:$BB,2,FALSE),0)</f>
        <v>1.0999999999999999E-2</v>
      </c>
      <c r="R172" s="263">
        <f>_xlfn.IFNA(VLOOKUP($A172,'PASTE Tech_Use'!W:$BB,2,FALSE),0)</f>
        <v>1.0999999999999999E-2</v>
      </c>
      <c r="S172" s="263">
        <f>_xlfn.IFNA(VLOOKUP($A172,'PASTE Tech_Use'!Y:$BB,2,FALSE),0)</f>
        <v>1.0999999999999999E-2</v>
      </c>
    </row>
    <row r="173" spans="1:19" x14ac:dyDescent="0.3">
      <c r="A173" s="40" t="s">
        <v>199</v>
      </c>
      <c r="B173" t="str">
        <f>_xlfn.IFNA(VLOOKUP($A173,'PASTE Technology Sheet'!A:H,3,FALSE),"")</f>
        <v>Emission</v>
      </c>
      <c r="C173" t="str">
        <f>VLOOKUP($A173,'PASTE Technology Sheet'!A:H,4,FALSE)</f>
        <v>Transport</v>
      </c>
      <c r="D173" t="str">
        <f>_xlfn.IFNA(VLOOKUP($A173,'PASTE Technology Sheet'!$A:$H,5,FALSE),"")</f>
        <v>Transport</v>
      </c>
      <c r="E173" t="str">
        <f>VLOOKUP($A173,'PASTE Technology Sheet'!$A:$H,6,FALSE)</f>
        <v>neGHG - Transport - N2O</v>
      </c>
      <c r="F173" t="str">
        <f>VLOOKUP($A173,'PASTE Technology Sheet'!$A:$H,7,FALSE)</f>
        <v>Indirect - N2O Transport</v>
      </c>
      <c r="G173" s="263">
        <f>_xlfn.IFNA(VLOOKUP($A173,'PASTE Tech_Use'!$A:$B,2,FALSE),0)</f>
        <v>8.4000000000000005E-2</v>
      </c>
      <c r="H173" s="263">
        <f>_xlfn.IFNA(VLOOKUP($A173,'PASTE Tech_Use'!$C:$BB,2,FALSE),0)</f>
        <v>8.4000000000000005E-2</v>
      </c>
      <c r="I173" s="263">
        <f>_xlfn.IFNA(VLOOKUP($A173,'PASTE Tech_Use'!$E:$BB,2,FALSE),0)</f>
        <v>8.4000000000000005E-2</v>
      </c>
      <c r="J173" s="263">
        <f>_xlfn.IFNA(VLOOKUP($A173,'PASTE Tech_Use'!$G:$BB,2,FALSE),0)</f>
        <v>8.4000000000000005E-2</v>
      </c>
      <c r="K173" s="263">
        <f>_xlfn.IFNA(VLOOKUP($A173,'PASTE Tech_Use'!I:$BB,2,FALSE),0)</f>
        <v>8.4000000000000005E-2</v>
      </c>
      <c r="L173" s="263">
        <f>_xlfn.IFNA(VLOOKUP($A173,'PASTE Tech_Use'!K:$BB,2,FALSE),0)</f>
        <v>8.4000000000000005E-2</v>
      </c>
      <c r="M173" s="263">
        <f>_xlfn.IFNA(VLOOKUP($A173,'PASTE Tech_Use'!M:$BB,2,FALSE),0)</f>
        <v>8.4000000000000005E-2</v>
      </c>
      <c r="N173" s="263">
        <f>_xlfn.IFNA(VLOOKUP($A173,'PASTE Tech_Use'!O:$BB,2,FALSE),0)</f>
        <v>8.4000000000000005E-2</v>
      </c>
      <c r="O173" s="263">
        <f>_xlfn.IFNA(VLOOKUP($A173,'PASTE Tech_Use'!Q:$BB,2,FALSE),0)</f>
        <v>8.4000000000000005E-2</v>
      </c>
      <c r="P173" s="263">
        <f>_xlfn.IFNA(VLOOKUP($A173,'PASTE Tech_Use'!S:$BB,2,FALSE),0)</f>
        <v>8.4000000000000005E-2</v>
      </c>
      <c r="Q173" s="263">
        <f>_xlfn.IFNA(VLOOKUP($A173,'PASTE Tech_Use'!U:$BB,2,FALSE),0)</f>
        <v>8.4000000000000005E-2</v>
      </c>
      <c r="R173" s="263">
        <f>_xlfn.IFNA(VLOOKUP($A173,'PASTE Tech_Use'!W:$BB,2,FALSE),0)</f>
        <v>8.4000000000000005E-2</v>
      </c>
      <c r="S173" s="263">
        <f>_xlfn.IFNA(VLOOKUP($A173,'PASTE Tech_Use'!Y:$BB,2,FALSE),0)</f>
        <v>8.4000000000000005E-2</v>
      </c>
    </row>
    <row r="174" spans="1:19" x14ac:dyDescent="0.3">
      <c r="A174" s="69" t="s">
        <v>200</v>
      </c>
      <c r="B174" t="str">
        <f>_xlfn.IFNA(VLOOKUP($A174,'PASTE Technology Sheet'!A:H,3,FALSE),"")</f>
        <v>Emission</v>
      </c>
      <c r="C174" t="str">
        <f>VLOOKUP($A174,'PASTE Technology Sheet'!A:H,4,FALSE)</f>
        <v>Transport</v>
      </c>
      <c r="D174" t="str">
        <f>_xlfn.IFNA(VLOOKUP($A174,'PASTE Technology Sheet'!$A:$H,5,FALSE),"")</f>
        <v>Transport</v>
      </c>
      <c r="E174" t="str">
        <f>VLOOKUP($A174,'PASTE Technology Sheet'!$A:$H,6,FALSE)</f>
        <v>neGHG - Transport - F-gas</v>
      </c>
      <c r="F174" t="str">
        <f>VLOOKUP($A174,'PASTE Technology Sheet'!$A:$H,7,FALSE)</f>
        <v>Indirect - F-gas Transport</v>
      </c>
      <c r="G174" s="263">
        <f>_xlfn.IFNA(VLOOKUP($A174,'PASTE Tech_Use'!$A:$B,2,FALSE),0)</f>
        <v>0</v>
      </c>
      <c r="H174" s="263">
        <f>_xlfn.IFNA(VLOOKUP($A174,'PASTE Tech_Use'!$C:$BB,2,FALSE),0)</f>
        <v>0</v>
      </c>
      <c r="I174" s="263">
        <f>_xlfn.IFNA(VLOOKUP($A174,'PASTE Tech_Use'!$E:$BB,2,FALSE),0)</f>
        <v>0</v>
      </c>
      <c r="J174" s="263">
        <f>_xlfn.IFNA(VLOOKUP($A174,'PASTE Tech_Use'!$G:$BB,2,FALSE),0)</f>
        <v>0</v>
      </c>
      <c r="K174" s="263">
        <f>_xlfn.IFNA(VLOOKUP($A174,'PASTE Tech_Use'!I:$BB,2,FALSE),0)</f>
        <v>0</v>
      </c>
      <c r="L174" s="263">
        <f>_xlfn.IFNA(VLOOKUP($A174,'PASTE Tech_Use'!K:$BB,2,FALSE),0)</f>
        <v>0</v>
      </c>
      <c r="M174" s="263">
        <f>_xlfn.IFNA(VLOOKUP($A174,'PASTE Tech_Use'!M:$BB,2,FALSE),0)</f>
        <v>0</v>
      </c>
      <c r="N174" s="263">
        <f>_xlfn.IFNA(VLOOKUP($A174,'PASTE Tech_Use'!O:$BB,2,FALSE),0)</f>
        <v>0</v>
      </c>
      <c r="O174" s="263">
        <f>_xlfn.IFNA(VLOOKUP($A174,'PASTE Tech_Use'!Q:$BB,2,FALSE),0)</f>
        <v>0</v>
      </c>
      <c r="P174" s="263">
        <f>_xlfn.IFNA(VLOOKUP($A174,'PASTE Tech_Use'!S:$BB,2,FALSE),0)</f>
        <v>0</v>
      </c>
      <c r="Q174" s="263">
        <f>_xlfn.IFNA(VLOOKUP($A174,'PASTE Tech_Use'!U:$BB,2,FALSE),0)</f>
        <v>0</v>
      </c>
      <c r="R174" s="263">
        <f>_xlfn.IFNA(VLOOKUP($A174,'PASTE Tech_Use'!W:$BB,2,FALSE),0)</f>
        <v>0</v>
      </c>
      <c r="S174" s="263">
        <f>_xlfn.IFNA(VLOOKUP($A174,'PASTE Tech_Use'!Y:$BB,2,FALSE),0)</f>
        <v>0</v>
      </c>
    </row>
    <row r="175" spans="1:19" x14ac:dyDescent="0.3">
      <c r="A175" s="40" t="s">
        <v>201</v>
      </c>
      <c r="B175" t="str">
        <f>_xlfn.IFNA(VLOOKUP($A175,'PASTE Technology Sheet'!A:H,3,FALSE),"")</f>
        <v>Emission</v>
      </c>
      <c r="C175" t="str">
        <f>VLOOKUP($A175,'PASTE Technology Sheet'!A:H,4,FALSE)</f>
        <v>LULUCF</v>
      </c>
      <c r="D175" t="str">
        <f>_xlfn.IFNA(VLOOKUP($A175,'PASTE Technology Sheet'!$A:$H,5,FALSE),"")</f>
        <v>Other</v>
      </c>
      <c r="E175" t="str">
        <f>VLOOKUP($A175,'PASTE Technology Sheet'!$A:$H,6,FALSE)</f>
        <v>neGHG - LULUCF</v>
      </c>
      <c r="F175" t="str">
        <f>VLOOKUP($A175,'PASTE Technology Sheet'!$A:$H,7,FALSE)</f>
        <v>LULUCF</v>
      </c>
      <c r="G175" s="263">
        <f>_xlfn.IFNA(VLOOKUP($A175,'PASTE Tech_Use'!$A:$B,2,FALSE),0)</f>
        <v>2.66</v>
      </c>
      <c r="H175" s="263">
        <f>_xlfn.IFNA(VLOOKUP($A175,'PASTE Tech_Use'!$C:$BB,2,FALSE),0)</f>
        <v>2.66</v>
      </c>
      <c r="I175" s="263">
        <f>_xlfn.IFNA(VLOOKUP($A175,'PASTE Tech_Use'!$E:$BB,2,FALSE),0)</f>
        <v>2.66</v>
      </c>
      <c r="J175" s="263">
        <f>_xlfn.IFNA(VLOOKUP($A175,'PASTE Tech_Use'!$G:$BB,2,FALSE),0)</f>
        <v>2.66</v>
      </c>
      <c r="K175" s="263">
        <f>_xlfn.IFNA(VLOOKUP($A175,'PASTE Tech_Use'!I:$BB,2,FALSE),0)</f>
        <v>2.66</v>
      </c>
      <c r="L175" s="263">
        <f>_xlfn.IFNA(VLOOKUP($A175,'PASTE Tech_Use'!K:$BB,2,FALSE),0)</f>
        <v>2.66</v>
      </c>
      <c r="M175" s="263">
        <f>_xlfn.IFNA(VLOOKUP($A175,'PASTE Tech_Use'!M:$BB,2,FALSE),0)</f>
        <v>2.66</v>
      </c>
      <c r="N175" s="263">
        <f>_xlfn.IFNA(VLOOKUP($A175,'PASTE Tech_Use'!O:$BB,2,FALSE),0)</f>
        <v>2.66</v>
      </c>
      <c r="O175" s="263">
        <f>_xlfn.IFNA(VLOOKUP($A175,'PASTE Tech_Use'!Q:$BB,2,FALSE),0)</f>
        <v>2.66</v>
      </c>
      <c r="P175" s="263">
        <f>_xlfn.IFNA(VLOOKUP($A175,'PASTE Tech_Use'!S:$BB,2,FALSE),0)</f>
        <v>2.66</v>
      </c>
      <c r="Q175" s="263">
        <f>_xlfn.IFNA(VLOOKUP($A175,'PASTE Tech_Use'!U:$BB,2,FALSE),0)</f>
        <v>2.66</v>
      </c>
      <c r="R175" s="263">
        <f>_xlfn.IFNA(VLOOKUP($A175,'PASTE Tech_Use'!W:$BB,2,FALSE),0)</f>
        <v>2.66</v>
      </c>
      <c r="S175" s="263">
        <f>_xlfn.IFNA(VLOOKUP($A175,'PASTE Tech_Use'!Y:$BB,2,FALSE),0)</f>
        <v>2.66</v>
      </c>
    </row>
    <row r="176" spans="1:19" x14ac:dyDescent="0.3">
      <c r="A176" s="69" t="s">
        <v>202</v>
      </c>
      <c r="B176" t="str">
        <f>_xlfn.IFNA(VLOOKUP($A176,'PASTE Technology Sheet'!A:H,3,FALSE),"")</f>
        <v>Exports</v>
      </c>
      <c r="C176" t="str">
        <f>VLOOKUP($A176,'PASTE Technology Sheet'!A:H,4,FALSE)</f>
        <v>Final Gas EU</v>
      </c>
      <c r="D176" t="str">
        <f>_xlfn.IFNA(VLOOKUP($A176,'PASTE Technology Sheet'!$A:$H,5,FALSE),"")</f>
        <v>Export Gas NL</v>
      </c>
      <c r="E176" t="str">
        <f>VLOOKUP($A176,'PASTE Technology Sheet'!$A:$H,6,FALSE)</f>
        <v>Natural Gas Exports</v>
      </c>
      <c r="F176" t="str">
        <f>VLOOKUP($A176,'PASTE Technology Sheet'!$A:$H,7,FALSE)</f>
        <v>Exports of Natural Gas</v>
      </c>
      <c r="G176" s="263">
        <f>_xlfn.IFNA(VLOOKUP($A176,'PASTE Tech_Use'!$A:$B,2,FALSE),0)</f>
        <v>0</v>
      </c>
      <c r="H176" s="263">
        <f>_xlfn.IFNA(VLOOKUP($A176,'PASTE Tech_Use'!$C:$BB,2,FALSE),0)</f>
        <v>0</v>
      </c>
      <c r="I176" s="263">
        <f>_xlfn.IFNA(VLOOKUP($A176,'PASTE Tech_Use'!$E:$BB,2,FALSE),0)</f>
        <v>0</v>
      </c>
      <c r="J176" s="263">
        <f>_xlfn.IFNA(VLOOKUP($A176,'PASTE Tech_Use'!$G:$BB,2,FALSE),0)</f>
        <v>0</v>
      </c>
      <c r="K176" s="263">
        <f>_xlfn.IFNA(VLOOKUP($A176,'PASTE Tech_Use'!I:$BB,2,FALSE),0)</f>
        <v>0</v>
      </c>
      <c r="L176" s="263">
        <f>_xlfn.IFNA(VLOOKUP($A176,'PASTE Tech_Use'!K:$BB,2,FALSE),0)</f>
        <v>0</v>
      </c>
      <c r="M176" s="263">
        <f>_xlfn.IFNA(VLOOKUP($A176,'PASTE Tech_Use'!M:$BB,2,FALSE),0)</f>
        <v>0</v>
      </c>
      <c r="N176" s="263">
        <f>_xlfn.IFNA(VLOOKUP($A176,'PASTE Tech_Use'!O:$BB,2,FALSE),0)</f>
        <v>0</v>
      </c>
      <c r="O176" s="263">
        <f>_xlfn.IFNA(VLOOKUP($A176,'PASTE Tech_Use'!Q:$BB,2,FALSE),0)</f>
        <v>0</v>
      </c>
      <c r="P176" s="263">
        <f>_xlfn.IFNA(VLOOKUP($A176,'PASTE Tech_Use'!S:$BB,2,FALSE),0)</f>
        <v>0</v>
      </c>
      <c r="Q176" s="263">
        <f>_xlfn.IFNA(VLOOKUP($A176,'PASTE Tech_Use'!U:$BB,2,FALSE),0)</f>
        <v>0</v>
      </c>
      <c r="R176" s="263">
        <f>_xlfn.IFNA(VLOOKUP($A176,'PASTE Tech_Use'!W:$BB,2,FALSE),0)</f>
        <v>0</v>
      </c>
      <c r="S176" s="263">
        <f>_xlfn.IFNA(VLOOKUP($A176,'PASTE Tech_Use'!Y:$BB,2,FALSE),0)</f>
        <v>0</v>
      </c>
    </row>
    <row r="177" spans="1:19" x14ac:dyDescent="0.3">
      <c r="A177" s="40" t="s">
        <v>203</v>
      </c>
      <c r="B177" t="str">
        <f>_xlfn.IFNA(VLOOKUP($A177,'PASTE Technology Sheet'!A:H,3,FALSE),"")</f>
        <v>Exports</v>
      </c>
      <c r="C177" t="str">
        <f>VLOOKUP($A177,'PASTE Technology Sheet'!A:H,4,FALSE)</f>
        <v>Refineries</v>
      </c>
      <c r="D177" t="str">
        <f>_xlfn.IFNA(VLOOKUP($A177,'PASTE Technology Sheet'!$A:$H,5,FALSE),"")</f>
        <v>Export Hydrocarbons</v>
      </c>
      <c r="E177" t="str">
        <f>VLOOKUP($A177,'PASTE Technology Sheet'!$A:$H,6,FALSE)</f>
        <v>Naphtha Exports</v>
      </c>
      <c r="F177" t="str">
        <f>VLOOKUP($A177,'PASTE Technology Sheet'!$A:$H,7,FALSE)</f>
        <v>Exports of oil-based naphtha</v>
      </c>
      <c r="G177" s="263">
        <f>_xlfn.IFNA(VLOOKUP($A177,'PASTE Tech_Use'!$A:$B,2,FALSE),0)</f>
        <v>0</v>
      </c>
      <c r="H177" s="263">
        <f>_xlfn.IFNA(VLOOKUP($A177,'PASTE Tech_Use'!$C:$BB,2,FALSE),0)</f>
        <v>0</v>
      </c>
      <c r="I177" s="263">
        <f>_xlfn.IFNA(VLOOKUP($A177,'PASTE Tech_Use'!$E:$BB,2,FALSE),0)</f>
        <v>0</v>
      </c>
      <c r="J177" s="263">
        <f>_xlfn.IFNA(VLOOKUP($A177,'PASTE Tech_Use'!$G:$BB,2,FALSE),0)</f>
        <v>0</v>
      </c>
      <c r="K177" s="263">
        <f>_xlfn.IFNA(VLOOKUP($A177,'PASTE Tech_Use'!I:$BB,2,FALSE),0)</f>
        <v>0</v>
      </c>
      <c r="L177" s="263">
        <f>_xlfn.IFNA(VLOOKUP($A177,'PASTE Tech_Use'!K:$BB,2,FALSE),0)</f>
        <v>0</v>
      </c>
      <c r="M177" s="263">
        <f>_xlfn.IFNA(VLOOKUP($A177,'PASTE Tech_Use'!M:$BB,2,FALSE),0)</f>
        <v>0</v>
      </c>
      <c r="N177" s="263">
        <f>_xlfn.IFNA(VLOOKUP($A177,'PASTE Tech_Use'!O:$BB,2,FALSE),0)</f>
        <v>0</v>
      </c>
      <c r="O177" s="263">
        <f>_xlfn.IFNA(VLOOKUP($A177,'PASTE Tech_Use'!Q:$BB,2,FALSE),0)</f>
        <v>0</v>
      </c>
      <c r="P177" s="263">
        <f>_xlfn.IFNA(VLOOKUP($A177,'PASTE Tech_Use'!S:$BB,2,FALSE),0)</f>
        <v>0</v>
      </c>
      <c r="Q177" s="263">
        <f>_xlfn.IFNA(VLOOKUP($A177,'PASTE Tech_Use'!U:$BB,2,FALSE),0)</f>
        <v>0</v>
      </c>
      <c r="R177" s="263">
        <f>_xlfn.IFNA(VLOOKUP($A177,'PASTE Tech_Use'!W:$BB,2,FALSE),0)</f>
        <v>0</v>
      </c>
      <c r="S177" s="263">
        <f>_xlfn.IFNA(VLOOKUP($A177,'PASTE Tech_Use'!Y:$BB,2,FALSE),0)</f>
        <v>0</v>
      </c>
    </row>
    <row r="178" spans="1:19" x14ac:dyDescent="0.3">
      <c r="A178" s="69" t="s">
        <v>204</v>
      </c>
      <c r="B178" t="str">
        <f>_xlfn.IFNA(VLOOKUP($A178,'PASTE Technology Sheet'!A:H,3,FALSE),"")</f>
        <v>Exports</v>
      </c>
      <c r="C178" t="str">
        <f>VLOOKUP($A178,'PASTE Technology Sheet'!A:H,4,FALSE)</f>
        <v>Refineries</v>
      </c>
      <c r="D178" t="str">
        <f>_xlfn.IFNA(VLOOKUP($A178,'PASTE Technology Sheet'!$A:$H,5,FALSE),"")</f>
        <v>Export Hydrocarbons</v>
      </c>
      <c r="E178" t="str">
        <f>VLOOKUP($A178,'PASTE Technology Sheet'!$A:$H,6,FALSE)</f>
        <v>Naphtha Exports</v>
      </c>
      <c r="F178" t="str">
        <f>VLOOKUP($A178,'PASTE Technology Sheet'!$A:$H,7,FALSE)</f>
        <v>Exports of bio-based naphtha</v>
      </c>
      <c r="G178" s="263">
        <f>_xlfn.IFNA(VLOOKUP($A178,'PASTE Tech_Use'!$A:$B,2,FALSE),0)</f>
        <v>0</v>
      </c>
      <c r="H178" s="263">
        <f>_xlfn.IFNA(VLOOKUP($A178,'PASTE Tech_Use'!$C:$BB,2,FALSE),0)</f>
        <v>0</v>
      </c>
      <c r="I178" s="263">
        <f>_xlfn.IFNA(VLOOKUP($A178,'PASTE Tech_Use'!$E:$BB,2,FALSE),0)</f>
        <v>0</v>
      </c>
      <c r="J178" s="263">
        <f>_xlfn.IFNA(VLOOKUP($A178,'PASTE Tech_Use'!$G:$BB,2,FALSE),0)</f>
        <v>0</v>
      </c>
      <c r="K178" s="263">
        <f>_xlfn.IFNA(VLOOKUP($A178,'PASTE Tech_Use'!I:$BB,2,FALSE),0)</f>
        <v>0</v>
      </c>
      <c r="L178" s="263">
        <f>_xlfn.IFNA(VLOOKUP($A178,'PASTE Tech_Use'!K:$BB,2,FALSE),0)</f>
        <v>0</v>
      </c>
      <c r="M178" s="263">
        <f>_xlfn.IFNA(VLOOKUP($A178,'PASTE Tech_Use'!M:$BB,2,FALSE),0)</f>
        <v>0</v>
      </c>
      <c r="N178" s="263">
        <f>_xlfn.IFNA(VLOOKUP($A178,'PASTE Tech_Use'!O:$BB,2,FALSE),0)</f>
        <v>0</v>
      </c>
      <c r="O178" s="263">
        <f>_xlfn.IFNA(VLOOKUP($A178,'PASTE Tech_Use'!Q:$BB,2,FALSE),0)</f>
        <v>0</v>
      </c>
      <c r="P178" s="263">
        <f>_xlfn.IFNA(VLOOKUP($A178,'PASTE Tech_Use'!S:$BB,2,FALSE),0)</f>
        <v>0</v>
      </c>
      <c r="Q178" s="263">
        <f>_xlfn.IFNA(VLOOKUP($A178,'PASTE Tech_Use'!U:$BB,2,FALSE),0)</f>
        <v>0</v>
      </c>
      <c r="R178" s="263">
        <f>_xlfn.IFNA(VLOOKUP($A178,'PASTE Tech_Use'!W:$BB,2,FALSE),0)</f>
        <v>0</v>
      </c>
      <c r="S178" s="263">
        <f>_xlfn.IFNA(VLOOKUP($A178,'PASTE Tech_Use'!Y:$BB,2,FALSE),0)</f>
        <v>0</v>
      </c>
    </row>
    <row r="179" spans="1:19" x14ac:dyDescent="0.3">
      <c r="A179" s="40" t="s">
        <v>205</v>
      </c>
      <c r="B179" t="str">
        <f>_xlfn.IFNA(VLOOKUP($A179,'PASTE Technology Sheet'!A:H,3,FALSE),"")</f>
        <v>Exports</v>
      </c>
      <c r="C179" t="str">
        <f>VLOOKUP($A179,'PASTE Technology Sheet'!A:H,4,FALSE)</f>
        <v>Refineries</v>
      </c>
      <c r="D179" t="str">
        <f>_xlfn.IFNA(VLOOKUP($A179,'PASTE Technology Sheet'!$A:$H,5,FALSE),"")</f>
        <v>Export Hydrocarbons</v>
      </c>
      <c r="E179" t="str">
        <f>VLOOKUP($A179,'PASTE Technology Sheet'!$A:$H,6,FALSE)</f>
        <v>Naphtha Exports</v>
      </c>
      <c r="F179" t="str">
        <f>VLOOKUP($A179,'PASTE Technology Sheet'!$A:$H,7,FALSE)</f>
        <v>Exports of syn-based naphtha</v>
      </c>
      <c r="G179" s="263">
        <f>_xlfn.IFNA(VLOOKUP($A179,'PASTE Tech_Use'!$A:$B,2,FALSE),0)</f>
        <v>0</v>
      </c>
      <c r="H179" s="263">
        <f>_xlfn.IFNA(VLOOKUP($A179,'PASTE Tech_Use'!$C:$BB,2,FALSE),0)</f>
        <v>0</v>
      </c>
      <c r="I179" s="263">
        <f>_xlfn.IFNA(VLOOKUP($A179,'PASTE Tech_Use'!$E:$BB,2,FALSE),0)</f>
        <v>0</v>
      </c>
      <c r="J179" s="263">
        <f>_xlfn.IFNA(VLOOKUP($A179,'PASTE Tech_Use'!$G:$BB,2,FALSE),0)</f>
        <v>0</v>
      </c>
      <c r="K179" s="263">
        <f>_xlfn.IFNA(VLOOKUP($A179,'PASTE Tech_Use'!I:$BB,2,FALSE),0)</f>
        <v>0</v>
      </c>
      <c r="L179" s="263">
        <f>_xlfn.IFNA(VLOOKUP($A179,'PASTE Tech_Use'!K:$BB,2,FALSE),0)</f>
        <v>0</v>
      </c>
      <c r="M179" s="263">
        <f>_xlfn.IFNA(VLOOKUP($A179,'PASTE Tech_Use'!M:$BB,2,FALSE),0)</f>
        <v>0</v>
      </c>
      <c r="N179" s="263">
        <f>_xlfn.IFNA(VLOOKUP($A179,'PASTE Tech_Use'!O:$BB,2,FALSE),0)</f>
        <v>0</v>
      </c>
      <c r="O179" s="263">
        <f>_xlfn.IFNA(VLOOKUP($A179,'PASTE Tech_Use'!Q:$BB,2,FALSE),0)</f>
        <v>0</v>
      </c>
      <c r="P179" s="263">
        <f>_xlfn.IFNA(VLOOKUP($A179,'PASTE Tech_Use'!S:$BB,2,FALSE),0)</f>
        <v>0</v>
      </c>
      <c r="Q179" s="263">
        <f>_xlfn.IFNA(VLOOKUP($A179,'PASTE Tech_Use'!U:$BB,2,FALSE),0)</f>
        <v>0</v>
      </c>
      <c r="R179" s="263">
        <f>_xlfn.IFNA(VLOOKUP($A179,'PASTE Tech_Use'!W:$BB,2,FALSE),0)</f>
        <v>0</v>
      </c>
      <c r="S179" s="263">
        <f>_xlfn.IFNA(VLOOKUP($A179,'PASTE Tech_Use'!Y:$BB,2,FALSE),0)</f>
        <v>0</v>
      </c>
    </row>
    <row r="180" spans="1:19" x14ac:dyDescent="0.3">
      <c r="A180" s="69" t="s">
        <v>206</v>
      </c>
      <c r="B180" t="str">
        <f>_xlfn.IFNA(VLOOKUP($A180,'PASTE Technology Sheet'!A:H,3,FALSE),"")</f>
        <v>Exports</v>
      </c>
      <c r="C180" t="str">
        <f>VLOOKUP($A180,'PASTE Technology Sheet'!A:H,4,FALSE)</f>
        <v>Refineries</v>
      </c>
      <c r="D180" t="str">
        <f>_xlfn.IFNA(VLOOKUP($A180,'PASTE Technology Sheet'!$A:$H,5,FALSE),"")</f>
        <v>Export Hydrocarbons</v>
      </c>
      <c r="E180" t="str">
        <f>VLOOKUP($A180,'PASTE Technology Sheet'!$A:$H,6,FALSE)</f>
        <v>Road Fuel Exports</v>
      </c>
      <c r="F180" t="str">
        <f>VLOOKUP($A180,'PASTE Technology Sheet'!$A:$H,7,FALSE)</f>
        <v>Exports of oil-based road fuels</v>
      </c>
      <c r="G180" s="263">
        <f>_xlfn.IFNA(VLOOKUP($A180,'PASTE Tech_Use'!$A:$B,2,FALSE),0)</f>
        <v>0</v>
      </c>
      <c r="H180" s="263">
        <f>_xlfn.IFNA(VLOOKUP($A180,'PASTE Tech_Use'!$C:$BB,2,FALSE),0)</f>
        <v>0</v>
      </c>
      <c r="I180" s="263">
        <f>_xlfn.IFNA(VLOOKUP($A180,'PASTE Tech_Use'!$E:$BB,2,FALSE),0)</f>
        <v>0</v>
      </c>
      <c r="J180" s="263">
        <f>_xlfn.IFNA(VLOOKUP($A180,'PASTE Tech_Use'!$G:$BB,2,FALSE),0)</f>
        <v>0</v>
      </c>
      <c r="K180" s="263">
        <f>_xlfn.IFNA(VLOOKUP($A180,'PASTE Tech_Use'!I:$BB,2,FALSE),0)</f>
        <v>0</v>
      </c>
      <c r="L180" s="263">
        <f>_xlfn.IFNA(VLOOKUP($A180,'PASTE Tech_Use'!K:$BB,2,FALSE),0)</f>
        <v>0</v>
      </c>
      <c r="M180" s="263">
        <f>_xlfn.IFNA(VLOOKUP($A180,'PASTE Tech_Use'!M:$BB,2,FALSE),0)</f>
        <v>0</v>
      </c>
      <c r="N180" s="263">
        <f>_xlfn.IFNA(VLOOKUP($A180,'PASTE Tech_Use'!O:$BB,2,FALSE),0)</f>
        <v>0</v>
      </c>
      <c r="O180" s="263">
        <f>_xlfn.IFNA(VLOOKUP($A180,'PASTE Tech_Use'!Q:$BB,2,FALSE),0)</f>
        <v>0</v>
      </c>
      <c r="P180" s="263">
        <f>_xlfn.IFNA(VLOOKUP($A180,'PASTE Tech_Use'!S:$BB,2,FALSE),0)</f>
        <v>0</v>
      </c>
      <c r="Q180" s="263">
        <f>_xlfn.IFNA(VLOOKUP($A180,'PASTE Tech_Use'!U:$BB,2,FALSE),0)</f>
        <v>0</v>
      </c>
      <c r="R180" s="263">
        <f>_xlfn.IFNA(VLOOKUP($A180,'PASTE Tech_Use'!W:$BB,2,FALSE),0)</f>
        <v>0</v>
      </c>
      <c r="S180" s="263">
        <f>_xlfn.IFNA(VLOOKUP($A180,'PASTE Tech_Use'!Y:$BB,2,FALSE),0)</f>
        <v>0</v>
      </c>
    </row>
    <row r="181" spans="1:19" x14ac:dyDescent="0.3">
      <c r="A181" s="40" t="s">
        <v>207</v>
      </c>
      <c r="B181" t="str">
        <f>_xlfn.IFNA(VLOOKUP($A181,'PASTE Technology Sheet'!A:H,3,FALSE),"")</f>
        <v>Exports</v>
      </c>
      <c r="C181" t="str">
        <f>VLOOKUP($A181,'PASTE Technology Sheet'!A:H,4,FALSE)</f>
        <v>Refineries</v>
      </c>
      <c r="D181" t="str">
        <f>_xlfn.IFNA(VLOOKUP($A181,'PASTE Technology Sheet'!$A:$H,5,FALSE),"")</f>
        <v>Export Hydrocarbons</v>
      </c>
      <c r="E181" t="str">
        <f>VLOOKUP($A181,'PASTE Technology Sheet'!$A:$H,6,FALSE)</f>
        <v>Road Fuel Exports</v>
      </c>
      <c r="F181" t="str">
        <f>VLOOKUP($A181,'PASTE Technology Sheet'!$A:$H,7,FALSE)</f>
        <v>Exports of bio-based road fuels</v>
      </c>
      <c r="G181" s="263">
        <f>_xlfn.IFNA(VLOOKUP($A181,'PASTE Tech_Use'!$A:$B,2,FALSE),0)</f>
        <v>0</v>
      </c>
      <c r="H181" s="263">
        <f>_xlfn.IFNA(VLOOKUP($A181,'PASTE Tech_Use'!$C:$BB,2,FALSE),0)</f>
        <v>0</v>
      </c>
      <c r="I181" s="263">
        <f>_xlfn.IFNA(VLOOKUP($A181,'PASTE Tech_Use'!$E:$BB,2,FALSE),0)</f>
        <v>0</v>
      </c>
      <c r="J181" s="263">
        <f>_xlfn.IFNA(VLOOKUP($A181,'PASTE Tech_Use'!$G:$BB,2,FALSE),0)</f>
        <v>0</v>
      </c>
      <c r="K181" s="263">
        <f>_xlfn.IFNA(VLOOKUP($A181,'PASTE Tech_Use'!I:$BB,2,FALSE),0)</f>
        <v>0</v>
      </c>
      <c r="L181" s="263">
        <f>_xlfn.IFNA(VLOOKUP($A181,'PASTE Tech_Use'!K:$BB,2,FALSE),0)</f>
        <v>0</v>
      </c>
      <c r="M181" s="263">
        <f>_xlfn.IFNA(VLOOKUP($A181,'PASTE Tech_Use'!M:$BB,2,FALSE),0)</f>
        <v>0</v>
      </c>
      <c r="N181" s="263">
        <f>_xlfn.IFNA(VLOOKUP($A181,'PASTE Tech_Use'!O:$BB,2,FALSE),0)</f>
        <v>0</v>
      </c>
      <c r="O181" s="263">
        <f>_xlfn.IFNA(VLOOKUP($A181,'PASTE Tech_Use'!Q:$BB,2,FALSE),0)</f>
        <v>0</v>
      </c>
      <c r="P181" s="263">
        <f>_xlfn.IFNA(VLOOKUP($A181,'PASTE Tech_Use'!S:$BB,2,FALSE),0)</f>
        <v>0</v>
      </c>
      <c r="Q181" s="263">
        <f>_xlfn.IFNA(VLOOKUP($A181,'PASTE Tech_Use'!U:$BB,2,FALSE),0)</f>
        <v>0</v>
      </c>
      <c r="R181" s="263">
        <f>_xlfn.IFNA(VLOOKUP($A181,'PASTE Tech_Use'!W:$BB,2,FALSE),0)</f>
        <v>0</v>
      </c>
      <c r="S181" s="263">
        <f>_xlfn.IFNA(VLOOKUP($A181,'PASTE Tech_Use'!Y:$BB,2,FALSE),0)</f>
        <v>0</v>
      </c>
    </row>
    <row r="182" spans="1:19" x14ac:dyDescent="0.3">
      <c r="A182" s="69" t="s">
        <v>208</v>
      </c>
      <c r="B182" t="str">
        <f>_xlfn.IFNA(VLOOKUP($A182,'PASTE Technology Sheet'!A:H,3,FALSE),"")</f>
        <v>Exports</v>
      </c>
      <c r="C182" t="str">
        <f>VLOOKUP($A182,'PASTE Technology Sheet'!A:H,4,FALSE)</f>
        <v>Refineries</v>
      </c>
      <c r="D182" t="str">
        <f>_xlfn.IFNA(VLOOKUP($A182,'PASTE Technology Sheet'!$A:$H,5,FALSE),"")</f>
        <v>Export Hydrocarbons</v>
      </c>
      <c r="E182" t="str">
        <f>VLOOKUP($A182,'PASTE Technology Sheet'!$A:$H,6,FALSE)</f>
        <v>Road Fuel Exports</v>
      </c>
      <c r="F182" t="str">
        <f>VLOOKUP($A182,'PASTE Technology Sheet'!$A:$H,7,FALSE)</f>
        <v>Exports of syn-based road fuels</v>
      </c>
      <c r="G182" s="263">
        <f>_xlfn.IFNA(VLOOKUP($A182,'PASTE Tech_Use'!$A:$B,2,FALSE),0)</f>
        <v>0</v>
      </c>
      <c r="H182" s="263">
        <f>_xlfn.IFNA(VLOOKUP($A182,'PASTE Tech_Use'!$C:$BB,2,FALSE),0)</f>
        <v>0</v>
      </c>
      <c r="I182" s="263">
        <f>_xlfn.IFNA(VLOOKUP($A182,'PASTE Tech_Use'!$E:$BB,2,FALSE),0)</f>
        <v>0</v>
      </c>
      <c r="J182" s="263">
        <f>_xlfn.IFNA(VLOOKUP($A182,'PASTE Tech_Use'!$G:$BB,2,FALSE),0)</f>
        <v>0</v>
      </c>
      <c r="K182" s="263">
        <f>_xlfn.IFNA(VLOOKUP($A182,'PASTE Tech_Use'!I:$BB,2,FALSE),0)</f>
        <v>0</v>
      </c>
      <c r="L182" s="263">
        <f>_xlfn.IFNA(VLOOKUP($A182,'PASTE Tech_Use'!K:$BB,2,FALSE),0)</f>
        <v>0</v>
      </c>
      <c r="M182" s="263">
        <f>_xlfn.IFNA(VLOOKUP($A182,'PASTE Tech_Use'!M:$BB,2,FALSE),0)</f>
        <v>0</v>
      </c>
      <c r="N182" s="263">
        <f>_xlfn.IFNA(VLOOKUP($A182,'PASTE Tech_Use'!O:$BB,2,FALSE),0)</f>
        <v>0</v>
      </c>
      <c r="O182" s="263">
        <f>_xlfn.IFNA(VLOOKUP($A182,'PASTE Tech_Use'!Q:$BB,2,FALSE),0)</f>
        <v>0</v>
      </c>
      <c r="P182" s="263">
        <f>_xlfn.IFNA(VLOOKUP($A182,'PASTE Tech_Use'!S:$BB,2,FALSE),0)</f>
        <v>0</v>
      </c>
      <c r="Q182" s="263">
        <f>_xlfn.IFNA(VLOOKUP($A182,'PASTE Tech_Use'!U:$BB,2,FALSE),0)</f>
        <v>0</v>
      </c>
      <c r="R182" s="263">
        <f>_xlfn.IFNA(VLOOKUP($A182,'PASTE Tech_Use'!W:$BB,2,FALSE),0)</f>
        <v>0</v>
      </c>
      <c r="S182" s="263">
        <f>_xlfn.IFNA(VLOOKUP($A182,'PASTE Tech_Use'!Y:$BB,2,FALSE),0)</f>
        <v>0</v>
      </c>
    </row>
    <row r="183" spans="1:19" x14ac:dyDescent="0.3">
      <c r="A183" s="40" t="s">
        <v>209</v>
      </c>
      <c r="B183" t="str">
        <f>_xlfn.IFNA(VLOOKUP($A183,'PASTE Technology Sheet'!A:H,3,FALSE),"")</f>
        <v>Exports</v>
      </c>
      <c r="C183" t="str">
        <f>VLOOKUP($A183,'PASTE Technology Sheet'!A:H,4,FALSE)</f>
        <v>Refineries</v>
      </c>
      <c r="D183" t="str">
        <f>_xlfn.IFNA(VLOOKUP($A183,'PASTE Technology Sheet'!$A:$H,5,FALSE),"")</f>
        <v>Export Hydrocarbons</v>
      </c>
      <c r="E183" t="str">
        <f>VLOOKUP($A183,'PASTE Technology Sheet'!$A:$H,6,FALSE)</f>
        <v>Kerosene Exports</v>
      </c>
      <c r="F183" t="str">
        <f>VLOOKUP($A183,'PASTE Technology Sheet'!$A:$H,7,FALSE)</f>
        <v>Exports of oil-based kerosene</v>
      </c>
      <c r="G183" s="263">
        <f>_xlfn.IFNA(VLOOKUP($A183,'PASTE Tech_Use'!$A:$B,2,FALSE),0)</f>
        <v>0</v>
      </c>
      <c r="H183" s="263">
        <f>_xlfn.IFNA(VLOOKUP($A183,'PASTE Tech_Use'!$C:$BB,2,FALSE),0)</f>
        <v>0</v>
      </c>
      <c r="I183" s="263">
        <f>_xlfn.IFNA(VLOOKUP($A183,'PASTE Tech_Use'!$E:$BB,2,FALSE),0)</f>
        <v>0</v>
      </c>
      <c r="J183" s="263">
        <f>_xlfn.IFNA(VLOOKUP($A183,'PASTE Tech_Use'!$G:$BB,2,FALSE),0)</f>
        <v>0</v>
      </c>
      <c r="K183" s="263">
        <f>_xlfn.IFNA(VLOOKUP($A183,'PASTE Tech_Use'!I:$BB,2,FALSE),0)</f>
        <v>0</v>
      </c>
      <c r="L183" s="263">
        <f>_xlfn.IFNA(VLOOKUP($A183,'PASTE Tech_Use'!K:$BB,2,FALSE),0)</f>
        <v>0</v>
      </c>
      <c r="M183" s="263">
        <f>_xlfn.IFNA(VLOOKUP($A183,'PASTE Tech_Use'!M:$BB,2,FALSE),0)</f>
        <v>0</v>
      </c>
      <c r="N183" s="263">
        <f>_xlfn.IFNA(VLOOKUP($A183,'PASTE Tech_Use'!O:$BB,2,FALSE),0)</f>
        <v>0</v>
      </c>
      <c r="O183" s="263">
        <f>_xlfn.IFNA(VLOOKUP($A183,'PASTE Tech_Use'!Q:$BB,2,FALSE),0)</f>
        <v>0</v>
      </c>
      <c r="P183" s="263">
        <f>_xlfn.IFNA(VLOOKUP($A183,'PASTE Tech_Use'!S:$BB,2,FALSE),0)</f>
        <v>0</v>
      </c>
      <c r="Q183" s="263">
        <f>_xlfn.IFNA(VLOOKUP($A183,'PASTE Tech_Use'!U:$BB,2,FALSE),0)</f>
        <v>0</v>
      </c>
      <c r="R183" s="263">
        <f>_xlfn.IFNA(VLOOKUP($A183,'PASTE Tech_Use'!W:$BB,2,FALSE),0)</f>
        <v>0</v>
      </c>
      <c r="S183" s="263">
        <f>_xlfn.IFNA(VLOOKUP($A183,'PASTE Tech_Use'!Y:$BB,2,FALSE),0)</f>
        <v>0</v>
      </c>
    </row>
    <row r="184" spans="1:19" x14ac:dyDescent="0.3">
      <c r="A184" s="69" t="s">
        <v>210</v>
      </c>
      <c r="B184" t="str">
        <f>_xlfn.IFNA(VLOOKUP($A184,'PASTE Technology Sheet'!A:H,3,FALSE),"")</f>
        <v>Exports</v>
      </c>
      <c r="C184" t="str">
        <f>VLOOKUP($A184,'PASTE Technology Sheet'!A:H,4,FALSE)</f>
        <v>Refineries</v>
      </c>
      <c r="D184" t="str">
        <f>_xlfn.IFNA(VLOOKUP($A184,'PASTE Technology Sheet'!$A:$H,5,FALSE),"")</f>
        <v>Export Hydrocarbons</v>
      </c>
      <c r="E184" t="str">
        <f>VLOOKUP($A184,'PASTE Technology Sheet'!$A:$H,6,FALSE)</f>
        <v>Kerosene Exports</v>
      </c>
      <c r="F184" t="str">
        <f>VLOOKUP($A184,'PASTE Technology Sheet'!$A:$H,7,FALSE)</f>
        <v>Exports of bio-based kerosene</v>
      </c>
      <c r="G184" s="263">
        <f>_xlfn.IFNA(VLOOKUP($A184,'PASTE Tech_Use'!$A:$B,2,FALSE),0)</f>
        <v>0</v>
      </c>
      <c r="H184" s="263">
        <f>_xlfn.IFNA(VLOOKUP($A184,'PASTE Tech_Use'!$C:$BB,2,FALSE),0)</f>
        <v>0</v>
      </c>
      <c r="I184" s="263">
        <f>_xlfn.IFNA(VLOOKUP($A184,'PASTE Tech_Use'!$E:$BB,2,FALSE),0)</f>
        <v>0</v>
      </c>
      <c r="J184" s="263">
        <f>_xlfn.IFNA(VLOOKUP($A184,'PASTE Tech_Use'!$G:$BB,2,FALSE),0)</f>
        <v>0</v>
      </c>
      <c r="K184" s="263">
        <f>_xlfn.IFNA(VLOOKUP($A184,'PASTE Tech_Use'!I:$BB,2,FALSE),0)</f>
        <v>0</v>
      </c>
      <c r="L184" s="263">
        <f>_xlfn.IFNA(VLOOKUP($A184,'PASTE Tech_Use'!K:$BB,2,FALSE),0)</f>
        <v>0</v>
      </c>
      <c r="M184" s="263">
        <f>_xlfn.IFNA(VLOOKUP($A184,'PASTE Tech_Use'!M:$BB,2,FALSE),0)</f>
        <v>0</v>
      </c>
      <c r="N184" s="263">
        <f>_xlfn.IFNA(VLOOKUP($A184,'PASTE Tech_Use'!O:$BB,2,FALSE),0)</f>
        <v>0</v>
      </c>
      <c r="O184" s="263">
        <f>_xlfn.IFNA(VLOOKUP($A184,'PASTE Tech_Use'!Q:$BB,2,FALSE),0)</f>
        <v>0</v>
      </c>
      <c r="P184" s="263">
        <f>_xlfn.IFNA(VLOOKUP($A184,'PASTE Tech_Use'!S:$BB,2,FALSE),0)</f>
        <v>0</v>
      </c>
      <c r="Q184" s="263">
        <f>_xlfn.IFNA(VLOOKUP($A184,'PASTE Tech_Use'!U:$BB,2,FALSE),0)</f>
        <v>0</v>
      </c>
      <c r="R184" s="263">
        <f>_xlfn.IFNA(VLOOKUP($A184,'PASTE Tech_Use'!W:$BB,2,FALSE),0)</f>
        <v>0</v>
      </c>
      <c r="S184" s="263">
        <f>_xlfn.IFNA(VLOOKUP($A184,'PASTE Tech_Use'!Y:$BB,2,FALSE),0)</f>
        <v>0</v>
      </c>
    </row>
    <row r="185" spans="1:19" x14ac:dyDescent="0.3">
      <c r="A185" s="40" t="s">
        <v>211</v>
      </c>
      <c r="B185" t="str">
        <f>_xlfn.IFNA(VLOOKUP($A185,'PASTE Technology Sheet'!A:H,3,FALSE),"")</f>
        <v>Exports</v>
      </c>
      <c r="C185" t="str">
        <f>VLOOKUP($A185,'PASTE Technology Sheet'!A:H,4,FALSE)</f>
        <v>Refineries</v>
      </c>
      <c r="D185" t="str">
        <f>_xlfn.IFNA(VLOOKUP($A185,'PASTE Technology Sheet'!$A:$H,5,FALSE),"")</f>
        <v>Export Hydrocarbons</v>
      </c>
      <c r="E185" t="str">
        <f>VLOOKUP($A185,'PASTE Technology Sheet'!$A:$H,6,FALSE)</f>
        <v>Kerosene Exports</v>
      </c>
      <c r="F185" t="str">
        <f>VLOOKUP($A185,'PASTE Technology Sheet'!$A:$H,7,FALSE)</f>
        <v>Exports of syn-based kerosene</v>
      </c>
      <c r="G185" s="263">
        <f>_xlfn.IFNA(VLOOKUP($A185,'PASTE Tech_Use'!$A:$B,2,FALSE),0)</f>
        <v>0</v>
      </c>
      <c r="H185" s="263">
        <f>_xlfn.IFNA(VLOOKUP($A185,'PASTE Tech_Use'!$C:$BB,2,FALSE),0)</f>
        <v>0</v>
      </c>
      <c r="I185" s="263">
        <f>_xlfn.IFNA(VLOOKUP($A185,'PASTE Tech_Use'!$E:$BB,2,FALSE),0)</f>
        <v>0</v>
      </c>
      <c r="J185" s="263">
        <f>_xlfn.IFNA(VLOOKUP($A185,'PASTE Tech_Use'!$G:$BB,2,FALSE),0)</f>
        <v>0</v>
      </c>
      <c r="K185" s="263">
        <f>_xlfn.IFNA(VLOOKUP($A185,'PASTE Tech_Use'!I:$BB,2,FALSE),0)</f>
        <v>0</v>
      </c>
      <c r="L185" s="263">
        <f>_xlfn.IFNA(VLOOKUP($A185,'PASTE Tech_Use'!K:$BB,2,FALSE),0)</f>
        <v>0</v>
      </c>
      <c r="M185" s="263">
        <f>_xlfn.IFNA(VLOOKUP($A185,'PASTE Tech_Use'!M:$BB,2,FALSE),0)</f>
        <v>0</v>
      </c>
      <c r="N185" s="263">
        <f>_xlfn.IFNA(VLOOKUP($A185,'PASTE Tech_Use'!O:$BB,2,FALSE),0)</f>
        <v>0</v>
      </c>
      <c r="O185" s="263">
        <f>_xlfn.IFNA(VLOOKUP($A185,'PASTE Tech_Use'!Q:$BB,2,FALSE),0)</f>
        <v>0</v>
      </c>
      <c r="P185" s="263">
        <f>_xlfn.IFNA(VLOOKUP($A185,'PASTE Tech_Use'!S:$BB,2,FALSE),0)</f>
        <v>0</v>
      </c>
      <c r="Q185" s="263">
        <f>_xlfn.IFNA(VLOOKUP($A185,'PASTE Tech_Use'!U:$BB,2,FALSE),0)</f>
        <v>0</v>
      </c>
      <c r="R185" s="263">
        <f>_xlfn.IFNA(VLOOKUP($A185,'PASTE Tech_Use'!W:$BB,2,FALSE),0)</f>
        <v>0</v>
      </c>
      <c r="S185" s="263">
        <f>_xlfn.IFNA(VLOOKUP($A185,'PASTE Tech_Use'!Y:$BB,2,FALSE),0)</f>
        <v>0</v>
      </c>
    </row>
    <row r="186" spans="1:19" x14ac:dyDescent="0.3">
      <c r="A186" s="114" t="s">
        <v>212</v>
      </c>
      <c r="B186" t="str">
        <f>_xlfn.IFNA(VLOOKUP($A186,'PASTE Technology Sheet'!A:H,3,FALSE),"")</f>
        <v>External</v>
      </c>
      <c r="C186" t="str">
        <f>VLOOKUP($A186,'PASTE Technology Sheet'!A:H,4,FALSE)</f>
        <v>Power EU</v>
      </c>
      <c r="D186" t="str">
        <f>_xlfn.IFNA(VLOOKUP($A186,'PASTE Technology Sheet'!$A:$H,5,FALSE),"")</f>
        <v>eDemand EU</v>
      </c>
      <c r="E186" t="str">
        <f>VLOOKUP($A186,'PASTE Technology Sheet'!$A:$H,6,FALSE)</f>
        <v>Electricity demand - EU</v>
      </c>
      <c r="F186" t="str">
        <f>VLOOKUP($A186,'PASTE Technology Sheet'!$A:$H,7,FALSE)</f>
        <v>Dummy standard electricity consumption - EU</v>
      </c>
      <c r="G186" s="263">
        <f>_xlfn.IFNA(VLOOKUP($A186,'PASTE Tech_Use'!$A:$B,2,FALSE),0)</f>
        <v>12625.8</v>
      </c>
      <c r="H186" s="263">
        <f>_xlfn.IFNA(VLOOKUP($A186,'PASTE Tech_Use'!$C:$BB,2,FALSE),0)</f>
        <v>12625.8</v>
      </c>
      <c r="I186" s="263">
        <f>_xlfn.IFNA(VLOOKUP($A186,'PASTE Tech_Use'!$E:$BB,2,FALSE),0)</f>
        <v>12625.8</v>
      </c>
      <c r="J186" s="263">
        <f>_xlfn.IFNA(VLOOKUP($A186,'PASTE Tech_Use'!$G:$BB,2,FALSE),0)</f>
        <v>12625.8</v>
      </c>
      <c r="K186" s="263">
        <f>_xlfn.IFNA(VLOOKUP($A186,'PASTE Tech_Use'!I:$BB,2,FALSE),0)</f>
        <v>12625.8</v>
      </c>
      <c r="L186" s="263">
        <f>_xlfn.IFNA(VLOOKUP($A186,'PASTE Tech_Use'!K:$BB,2,FALSE),0)</f>
        <v>10100.64</v>
      </c>
      <c r="M186" s="263">
        <f>_xlfn.IFNA(VLOOKUP($A186,'PASTE Tech_Use'!M:$BB,2,FALSE),0)</f>
        <v>15150.96</v>
      </c>
      <c r="N186" s="263">
        <f>_xlfn.IFNA(VLOOKUP($A186,'PASTE Tech_Use'!O:$BB,2,FALSE),0)</f>
        <v>12625.8</v>
      </c>
      <c r="O186" s="263">
        <f>_xlfn.IFNA(VLOOKUP($A186,'PASTE Tech_Use'!Q:$BB,2,FALSE),0)</f>
        <v>12625.8</v>
      </c>
      <c r="P186" s="263">
        <f>_xlfn.IFNA(VLOOKUP($A186,'PASTE Tech_Use'!S:$BB,2,FALSE),0)</f>
        <v>12625.8</v>
      </c>
      <c r="Q186" s="263">
        <f>_xlfn.IFNA(VLOOKUP($A186,'PASTE Tech_Use'!U:$BB,2,FALSE),0)</f>
        <v>12625.8</v>
      </c>
      <c r="R186" s="263">
        <f>_xlfn.IFNA(VLOOKUP($A186,'PASTE Tech_Use'!W:$BB,2,FALSE),0)</f>
        <v>12625.8</v>
      </c>
      <c r="S186" s="263">
        <f>_xlfn.IFNA(VLOOKUP($A186,'PASTE Tech_Use'!Y:$BB,2,FALSE),0)</f>
        <v>12625.8</v>
      </c>
    </row>
    <row r="187" spans="1:19" x14ac:dyDescent="0.3">
      <c r="A187" s="114" t="s">
        <v>213</v>
      </c>
      <c r="B187" t="str">
        <f>_xlfn.IFNA(VLOOKUP($A187,'PASTE Technology Sheet'!A:H,3,FALSE),"")</f>
        <v>External</v>
      </c>
      <c r="C187" t="str">
        <f>VLOOKUP($A187,'PASTE Technology Sheet'!A:H,4,FALSE)</f>
        <v>Power DE</v>
      </c>
      <c r="D187" t="str">
        <f>_xlfn.IFNA(VLOOKUP($A187,'PASTE Technology Sheet'!$A:$H,5,FALSE),"")</f>
        <v>eDemand DE</v>
      </c>
      <c r="E187" t="str">
        <f>VLOOKUP($A187,'PASTE Technology Sheet'!$A:$H,6,FALSE)</f>
        <v>Electricity demand - DE</v>
      </c>
      <c r="F187" t="str">
        <f>VLOOKUP($A187,'PASTE Technology Sheet'!$A:$H,7,FALSE)</f>
        <v>Electricity consumption - DE</v>
      </c>
      <c r="G187" s="263">
        <f>_xlfn.IFNA(VLOOKUP($A187,'PASTE Tech_Use'!$A:$B,2,FALSE),0)</f>
        <v>3665.64</v>
      </c>
      <c r="H187" s="263">
        <f>_xlfn.IFNA(VLOOKUP($A187,'PASTE Tech_Use'!$C:$BB,2,FALSE),0)</f>
        <v>3665.64</v>
      </c>
      <c r="I187" s="263">
        <f>_xlfn.IFNA(VLOOKUP($A187,'PASTE Tech_Use'!$E:$BB,2,FALSE),0)</f>
        <v>3665.64</v>
      </c>
      <c r="J187" s="263">
        <f>_xlfn.IFNA(VLOOKUP($A187,'PASTE Tech_Use'!$G:$BB,2,FALSE),0)</f>
        <v>3665.64</v>
      </c>
      <c r="K187" s="263">
        <f>_xlfn.IFNA(VLOOKUP($A187,'PASTE Tech_Use'!I:$BB,2,FALSE),0)</f>
        <v>3665.64</v>
      </c>
      <c r="L187" s="263">
        <f>_xlfn.IFNA(VLOOKUP($A187,'PASTE Tech_Use'!K:$BB,2,FALSE),0)</f>
        <v>2932.5120000000002</v>
      </c>
      <c r="M187" s="263">
        <f>_xlfn.IFNA(VLOOKUP($A187,'PASTE Tech_Use'!M:$BB,2,FALSE),0)</f>
        <v>4398.768</v>
      </c>
      <c r="N187" s="263">
        <f>_xlfn.IFNA(VLOOKUP($A187,'PASTE Tech_Use'!O:$BB,2,FALSE),0)</f>
        <v>3665.64</v>
      </c>
      <c r="O187" s="263">
        <f>_xlfn.IFNA(VLOOKUP($A187,'PASTE Tech_Use'!Q:$BB,2,FALSE),0)</f>
        <v>3665.64</v>
      </c>
      <c r="P187" s="263">
        <f>_xlfn.IFNA(VLOOKUP($A187,'PASTE Tech_Use'!S:$BB,2,FALSE),0)</f>
        <v>3665.64</v>
      </c>
      <c r="Q187" s="263">
        <f>_xlfn.IFNA(VLOOKUP($A187,'PASTE Tech_Use'!U:$BB,2,FALSE),0)</f>
        <v>3665.64</v>
      </c>
      <c r="R187" s="263">
        <f>_xlfn.IFNA(VLOOKUP($A187,'PASTE Tech_Use'!W:$BB,2,FALSE),0)</f>
        <v>3665.64</v>
      </c>
      <c r="S187" s="263">
        <f>_xlfn.IFNA(VLOOKUP($A187,'PASTE Tech_Use'!Y:$BB,2,FALSE),0)</f>
        <v>3665.64</v>
      </c>
    </row>
    <row r="188" spans="1:19" x14ac:dyDescent="0.3">
      <c r="A188" s="114" t="s">
        <v>214</v>
      </c>
      <c r="B188" t="str">
        <f>_xlfn.IFNA(VLOOKUP($A188,'PASTE Technology Sheet'!A:H,3,FALSE),"")</f>
        <v>External</v>
      </c>
      <c r="C188" t="str">
        <f>VLOOKUP($A188,'PASTE Technology Sheet'!A:H,4,FALSE)</f>
        <v>Power DK</v>
      </c>
      <c r="D188" t="str">
        <f>_xlfn.IFNA(VLOOKUP($A188,'PASTE Technology Sheet'!$A:$H,5,FALSE),"")</f>
        <v>eDemand DK</v>
      </c>
      <c r="E188" t="str">
        <f>VLOOKUP($A188,'PASTE Technology Sheet'!$A:$H,6,FALSE)</f>
        <v>Electricity demand - DK</v>
      </c>
      <c r="F188" t="str">
        <f>VLOOKUP($A188,'PASTE Technology Sheet'!$A:$H,7,FALSE)</f>
        <v>Electricity consumption - DK</v>
      </c>
      <c r="G188" s="263">
        <f>_xlfn.IFNA(VLOOKUP($A188,'PASTE Tech_Use'!$A:$B,2,FALSE),0)</f>
        <v>289.08</v>
      </c>
      <c r="H188" s="263">
        <f>_xlfn.IFNA(VLOOKUP($A188,'PASTE Tech_Use'!$C:$BB,2,FALSE),0)</f>
        <v>289.08</v>
      </c>
      <c r="I188" s="263">
        <f>_xlfn.IFNA(VLOOKUP($A188,'PASTE Tech_Use'!$E:$BB,2,FALSE),0)</f>
        <v>289.08</v>
      </c>
      <c r="J188" s="263">
        <f>_xlfn.IFNA(VLOOKUP($A188,'PASTE Tech_Use'!$G:$BB,2,FALSE),0)</f>
        <v>289.08</v>
      </c>
      <c r="K188" s="263">
        <f>_xlfn.IFNA(VLOOKUP($A188,'PASTE Tech_Use'!I:$BB,2,FALSE),0)</f>
        <v>289.08</v>
      </c>
      <c r="L188" s="263">
        <f>_xlfn.IFNA(VLOOKUP($A188,'PASTE Tech_Use'!K:$BB,2,FALSE),0)</f>
        <v>231.26400000000001</v>
      </c>
      <c r="M188" s="263">
        <f>_xlfn.IFNA(VLOOKUP($A188,'PASTE Tech_Use'!M:$BB,2,FALSE),0)</f>
        <v>346.89600000000002</v>
      </c>
      <c r="N188" s="263">
        <f>_xlfn.IFNA(VLOOKUP($A188,'PASTE Tech_Use'!O:$BB,2,FALSE),0)</f>
        <v>289.08</v>
      </c>
      <c r="O188" s="263">
        <f>_xlfn.IFNA(VLOOKUP($A188,'PASTE Tech_Use'!Q:$BB,2,FALSE),0)</f>
        <v>289.08</v>
      </c>
      <c r="P188" s="263">
        <f>_xlfn.IFNA(VLOOKUP($A188,'PASTE Tech_Use'!S:$BB,2,FALSE),0)</f>
        <v>289.08</v>
      </c>
      <c r="Q188" s="263">
        <f>_xlfn.IFNA(VLOOKUP($A188,'PASTE Tech_Use'!U:$BB,2,FALSE),0)</f>
        <v>289.08</v>
      </c>
      <c r="R188" s="263">
        <f>_xlfn.IFNA(VLOOKUP($A188,'PASTE Tech_Use'!W:$BB,2,FALSE),0)</f>
        <v>289.08</v>
      </c>
      <c r="S188" s="263">
        <f>_xlfn.IFNA(VLOOKUP($A188,'PASTE Tech_Use'!Y:$BB,2,FALSE),0)</f>
        <v>289.08</v>
      </c>
    </row>
    <row r="189" spans="1:19" x14ac:dyDescent="0.3">
      <c r="A189" s="114" t="s">
        <v>215</v>
      </c>
      <c r="B189" t="str">
        <f>_xlfn.IFNA(VLOOKUP($A189,'PASTE Technology Sheet'!A:H,3,FALSE),"")</f>
        <v>External</v>
      </c>
      <c r="C189" t="str">
        <f>VLOOKUP($A189,'PASTE Technology Sheet'!A:H,4,FALSE)</f>
        <v>Power GB</v>
      </c>
      <c r="D189" t="str">
        <f>_xlfn.IFNA(VLOOKUP($A189,'PASTE Technology Sheet'!$A:$H,5,FALSE),"")</f>
        <v>eDemand GB</v>
      </c>
      <c r="E189" t="str">
        <f>VLOOKUP($A189,'PASTE Technology Sheet'!$A:$H,6,FALSE)</f>
        <v>Electricity demand - GB</v>
      </c>
      <c r="F189" t="str">
        <f>VLOOKUP($A189,'PASTE Technology Sheet'!$A:$H,7,FALSE)</f>
        <v>Electricity consumption - GB</v>
      </c>
      <c r="G189" s="263">
        <f>_xlfn.IFNA(VLOOKUP($A189,'PASTE Tech_Use'!$A:$B,2,FALSE),0)</f>
        <v>2552.88</v>
      </c>
      <c r="H189" s="263">
        <f>_xlfn.IFNA(VLOOKUP($A189,'PASTE Tech_Use'!$C:$BB,2,FALSE),0)</f>
        <v>2552.88</v>
      </c>
      <c r="I189" s="263">
        <f>_xlfn.IFNA(VLOOKUP($A189,'PASTE Tech_Use'!$E:$BB,2,FALSE),0)</f>
        <v>2552.88</v>
      </c>
      <c r="J189" s="263">
        <f>_xlfn.IFNA(VLOOKUP($A189,'PASTE Tech_Use'!$G:$BB,2,FALSE),0)</f>
        <v>2552.88</v>
      </c>
      <c r="K189" s="263">
        <f>_xlfn.IFNA(VLOOKUP($A189,'PASTE Tech_Use'!I:$BB,2,FALSE),0)</f>
        <v>2552.88</v>
      </c>
      <c r="L189" s="263">
        <f>_xlfn.IFNA(VLOOKUP($A189,'PASTE Tech_Use'!K:$BB,2,FALSE),0)</f>
        <v>2042.3040000000001</v>
      </c>
      <c r="M189" s="263">
        <f>_xlfn.IFNA(VLOOKUP($A189,'PASTE Tech_Use'!M:$BB,2,FALSE),0)</f>
        <v>3063.4560000000001</v>
      </c>
      <c r="N189" s="263">
        <f>_xlfn.IFNA(VLOOKUP($A189,'PASTE Tech_Use'!O:$BB,2,FALSE),0)</f>
        <v>2552.88</v>
      </c>
      <c r="O189" s="263">
        <f>_xlfn.IFNA(VLOOKUP($A189,'PASTE Tech_Use'!Q:$BB,2,FALSE),0)</f>
        <v>2552.88</v>
      </c>
      <c r="P189" s="263">
        <f>_xlfn.IFNA(VLOOKUP($A189,'PASTE Tech_Use'!S:$BB,2,FALSE),0)</f>
        <v>2552.88</v>
      </c>
      <c r="Q189" s="263">
        <f>_xlfn.IFNA(VLOOKUP($A189,'PASTE Tech_Use'!U:$BB,2,FALSE),0)</f>
        <v>2552.88</v>
      </c>
      <c r="R189" s="263">
        <f>_xlfn.IFNA(VLOOKUP($A189,'PASTE Tech_Use'!W:$BB,2,FALSE),0)</f>
        <v>2552.88</v>
      </c>
      <c r="S189" s="263">
        <f>_xlfn.IFNA(VLOOKUP($A189,'PASTE Tech_Use'!Y:$BB,2,FALSE),0)</f>
        <v>2552.88</v>
      </c>
    </row>
    <row r="190" spans="1:19" x14ac:dyDescent="0.3">
      <c r="A190" s="114" t="s">
        <v>216</v>
      </c>
      <c r="B190" t="str">
        <f>_xlfn.IFNA(VLOOKUP($A190,'PASTE Technology Sheet'!A:H,3,FALSE),"")</f>
        <v>External</v>
      </c>
      <c r="C190" t="str">
        <f>VLOOKUP($A190,'PASTE Technology Sheet'!A:H,4,FALSE)</f>
        <v>Power NO</v>
      </c>
      <c r="D190" t="str">
        <f>_xlfn.IFNA(VLOOKUP($A190,'PASTE Technology Sheet'!$A:$H,5,FALSE),"")</f>
        <v>eDemand NO</v>
      </c>
      <c r="E190" t="str">
        <f>VLOOKUP($A190,'PASTE Technology Sheet'!$A:$H,6,FALSE)</f>
        <v>Electricity demand - NO</v>
      </c>
      <c r="F190" t="str">
        <f>VLOOKUP($A190,'PASTE Technology Sheet'!$A:$H,7,FALSE)</f>
        <v>Electricity consumption - NO</v>
      </c>
      <c r="G190" s="263">
        <f>_xlfn.IFNA(VLOOKUP($A190,'PASTE Tech_Use'!$A:$B,2,FALSE),0)</f>
        <v>693</v>
      </c>
      <c r="H190" s="263">
        <f>_xlfn.IFNA(VLOOKUP($A190,'PASTE Tech_Use'!$C:$BB,2,FALSE),0)</f>
        <v>693</v>
      </c>
      <c r="I190" s="263">
        <f>_xlfn.IFNA(VLOOKUP($A190,'PASTE Tech_Use'!$E:$BB,2,FALSE),0)</f>
        <v>693</v>
      </c>
      <c r="J190" s="263">
        <f>_xlfn.IFNA(VLOOKUP($A190,'PASTE Tech_Use'!$G:$BB,2,FALSE),0)</f>
        <v>693</v>
      </c>
      <c r="K190" s="263">
        <f>_xlfn.IFNA(VLOOKUP($A190,'PASTE Tech_Use'!I:$BB,2,FALSE),0)</f>
        <v>693</v>
      </c>
      <c r="L190" s="263">
        <f>_xlfn.IFNA(VLOOKUP($A190,'PASTE Tech_Use'!K:$BB,2,FALSE),0)</f>
        <v>554.4</v>
      </c>
      <c r="M190" s="263">
        <f>_xlfn.IFNA(VLOOKUP($A190,'PASTE Tech_Use'!M:$BB,2,FALSE),0)</f>
        <v>831.6</v>
      </c>
      <c r="N190" s="263">
        <f>_xlfn.IFNA(VLOOKUP($A190,'PASTE Tech_Use'!O:$BB,2,FALSE),0)</f>
        <v>693</v>
      </c>
      <c r="O190" s="263">
        <f>_xlfn.IFNA(VLOOKUP($A190,'PASTE Tech_Use'!Q:$BB,2,FALSE),0)</f>
        <v>693</v>
      </c>
      <c r="P190" s="263">
        <f>_xlfn.IFNA(VLOOKUP($A190,'PASTE Tech_Use'!S:$BB,2,FALSE),0)</f>
        <v>693</v>
      </c>
      <c r="Q190" s="263">
        <f>_xlfn.IFNA(VLOOKUP($A190,'PASTE Tech_Use'!U:$BB,2,FALSE),0)</f>
        <v>693</v>
      </c>
      <c r="R190" s="263">
        <f>_xlfn.IFNA(VLOOKUP($A190,'PASTE Tech_Use'!W:$BB,2,FALSE),0)</f>
        <v>693</v>
      </c>
      <c r="S190" s="263">
        <f>_xlfn.IFNA(VLOOKUP($A190,'PASTE Tech_Use'!Y:$BB,2,FALSE),0)</f>
        <v>693</v>
      </c>
    </row>
    <row r="191" spans="1:19" x14ac:dyDescent="0.3">
      <c r="A191" s="40" t="s">
        <v>217</v>
      </c>
      <c r="B191" t="str">
        <f>_xlfn.IFNA(VLOOKUP($A191,'PASTE Technology Sheet'!A:H,3,FALSE),"")</f>
        <v>External</v>
      </c>
      <c r="C191" t="str">
        <f>VLOOKUP($A191,'PASTE Technology Sheet'!A:H,4,FALSE)</f>
        <v>Power EU</v>
      </c>
      <c r="D191" t="str">
        <f>_xlfn.IFNA(VLOOKUP($A191,'PASTE Technology Sheet'!$A:$H,5,FALSE),"")</f>
        <v>Inland generation</v>
      </c>
      <c r="E191" t="str">
        <f>VLOOKUP($A191,'PASTE Technology Sheet'!$A:$H,6,FALSE)</f>
        <v>Electricity EU</v>
      </c>
      <c r="F191" t="str">
        <f>VLOOKUP($A191,'PASTE Technology Sheet'!$A:$H,7,FALSE)</f>
        <v>Inland generation - Power EU</v>
      </c>
      <c r="G191" s="263">
        <f>_xlfn.IFNA(VLOOKUP($A191,'PASTE Tech_Use'!$A:$B,2,FALSE),0)</f>
        <v>10817.640359999999</v>
      </c>
      <c r="H191" s="263">
        <f>_xlfn.IFNA(VLOOKUP($A191,'PASTE Tech_Use'!$C:$BB,2,FALSE),0)</f>
        <v>10816.982319999999</v>
      </c>
      <c r="I191" s="263">
        <f>_xlfn.IFNA(VLOOKUP($A191,'PASTE Tech_Use'!$E:$BB,2,FALSE),0)</f>
        <v>10821.542880000001</v>
      </c>
      <c r="J191" s="263">
        <f>_xlfn.IFNA(VLOOKUP($A191,'PASTE Tech_Use'!$G:$BB,2,FALSE),0)</f>
        <v>10817.63106</v>
      </c>
      <c r="K191" s="263">
        <f>_xlfn.IFNA(VLOOKUP($A191,'PASTE Tech_Use'!I:$BB,2,FALSE),0)</f>
        <v>10817.63106</v>
      </c>
      <c r="L191" s="263">
        <f>_xlfn.IFNA(VLOOKUP($A191,'PASTE Tech_Use'!K:$BB,2,FALSE),0)</f>
        <v>8299.7981990000007</v>
      </c>
      <c r="M191" s="263">
        <f>_xlfn.IFNA(VLOOKUP($A191,'PASTE Tech_Use'!M:$BB,2,FALSE),0)</f>
        <v>13339.54622</v>
      </c>
      <c r="N191" s="263">
        <f>_xlfn.IFNA(VLOOKUP($A191,'PASTE Tech_Use'!O:$BB,2,FALSE),0)</f>
        <v>10832.57546</v>
      </c>
      <c r="O191" s="263">
        <f>_xlfn.IFNA(VLOOKUP($A191,'PASTE Tech_Use'!Q:$BB,2,FALSE),0)</f>
        <v>10810.50273</v>
      </c>
      <c r="P191" s="263">
        <f>_xlfn.IFNA(VLOOKUP($A191,'PASTE Tech_Use'!S:$BB,2,FALSE),0)</f>
        <v>10818.582119999999</v>
      </c>
      <c r="Q191" s="263">
        <f>_xlfn.IFNA(VLOOKUP($A191,'PASTE Tech_Use'!U:$BB,2,FALSE),0)</f>
        <v>10824.0056</v>
      </c>
      <c r="R191" s="263">
        <f>_xlfn.IFNA(VLOOKUP($A191,'PASTE Tech_Use'!W:$BB,2,FALSE),0)</f>
        <v>10806.272000000001</v>
      </c>
      <c r="S191" s="263">
        <f>_xlfn.IFNA(VLOOKUP($A191,'PASTE Tech_Use'!Y:$BB,2,FALSE),0)</f>
        <v>10883.73602</v>
      </c>
    </row>
    <row r="192" spans="1:19" x14ac:dyDescent="0.3">
      <c r="A192" s="140" t="s">
        <v>218</v>
      </c>
      <c r="B192" t="str">
        <f>_xlfn.IFNA(VLOOKUP($A192,'PASTE Technology Sheet'!A:H,3,FALSE),"")</f>
        <v>XC Trade</v>
      </c>
      <c r="C192" t="str">
        <f>VLOOKUP($A192,'PASTE Technology Sheet'!A:H,4,FALSE)</f>
        <v>Power EU</v>
      </c>
      <c r="D192" t="str">
        <f>_xlfn.IFNA(VLOOKUP($A192,'PASTE Technology Sheet'!$A:$H,5,FALSE),"")</f>
        <v>Power NL</v>
      </c>
      <c r="E192" t="str">
        <f>VLOOKUP($A192,'PASTE Technology Sheet'!$A:$H,6,FALSE)</f>
        <v>Electricity EU</v>
      </c>
      <c r="F192" t="str">
        <f>VLOOKUP($A192,'PASTE Technology Sheet'!$A:$H,7,FALSE)</f>
        <v>Export from NL to Power EU</v>
      </c>
      <c r="G192" s="263">
        <f>_xlfn.IFNA(VLOOKUP($A192,'PASTE Tech_Use'!$A:$B,2,FALSE),0)</f>
        <v>119.3280062</v>
      </c>
      <c r="H192" s="263">
        <f>_xlfn.IFNA(VLOOKUP($A192,'PASTE Tech_Use'!$C:$BB,2,FALSE),0)</f>
        <v>119.34181580000001</v>
      </c>
      <c r="I192" s="263">
        <f>_xlfn.IFNA(VLOOKUP($A192,'PASTE Tech_Use'!$E:$BB,2,FALSE),0)</f>
        <v>119.2431102</v>
      </c>
      <c r="J192" s="263">
        <f>_xlfn.IFNA(VLOOKUP($A192,'PASTE Tech_Use'!$G:$BB,2,FALSE),0)</f>
        <v>119.3280116</v>
      </c>
      <c r="K192" s="263">
        <f>_xlfn.IFNA(VLOOKUP($A192,'PASTE Tech_Use'!I:$BB,2,FALSE),0)</f>
        <v>119.3280116</v>
      </c>
      <c r="L192" s="263">
        <f>_xlfn.IFNA(VLOOKUP($A192,'PASTE Tech_Use'!K:$BB,2,FALSE),0)</f>
        <v>116.9086391</v>
      </c>
      <c r="M192" s="263">
        <f>_xlfn.IFNA(VLOOKUP($A192,'PASTE Tech_Use'!M:$BB,2,FALSE),0)</f>
        <v>120.17184520000001</v>
      </c>
      <c r="N192" s="263">
        <f>_xlfn.IFNA(VLOOKUP($A192,'PASTE Tech_Use'!O:$BB,2,FALSE),0)</f>
        <v>117.256618</v>
      </c>
      <c r="O192" s="263">
        <f>_xlfn.IFNA(VLOOKUP($A192,'PASTE Tech_Use'!Q:$BB,2,FALSE),0)</f>
        <v>120.15165450000001</v>
      </c>
      <c r="P192" s="263">
        <f>_xlfn.IFNA(VLOOKUP($A192,'PASTE Tech_Use'!S:$BB,2,FALSE),0)</f>
        <v>119.8196384</v>
      </c>
      <c r="Q192" s="263">
        <f>_xlfn.IFNA(VLOOKUP($A192,'PASTE Tech_Use'!U:$BB,2,FALSE),0)</f>
        <v>116.9470038</v>
      </c>
      <c r="R192" s="263">
        <f>_xlfn.IFNA(VLOOKUP($A192,'PASTE Tech_Use'!W:$BB,2,FALSE),0)</f>
        <v>119.7326815</v>
      </c>
      <c r="S192" s="263">
        <f>_xlfn.IFNA(VLOOKUP($A192,'PASTE Tech_Use'!Y:$BB,2,FALSE),0)</f>
        <v>111.5718002</v>
      </c>
    </row>
    <row r="193" spans="1:19" x14ac:dyDescent="0.3">
      <c r="A193" s="146" t="s">
        <v>219</v>
      </c>
      <c r="B193" t="str">
        <f>_xlfn.IFNA(VLOOKUP($A193,'PASTE Technology Sheet'!A:H,3,FALSE),"")</f>
        <v>XC Trade</v>
      </c>
      <c r="C193" t="str">
        <f>VLOOKUP($A193,'PASTE Technology Sheet'!A:H,4,FALSE)</f>
        <v>Power EU</v>
      </c>
      <c r="D193" t="str">
        <f>_xlfn.IFNA(VLOOKUP($A193,'PASTE Technology Sheet'!$A:$H,5,FALSE),"")</f>
        <v>Power GB</v>
      </c>
      <c r="E193" t="str">
        <f>VLOOKUP($A193,'PASTE Technology Sheet'!$A:$H,6,FALSE)</f>
        <v>Electricity EU</v>
      </c>
      <c r="F193" t="str">
        <f>VLOOKUP($A193,'PASTE Technology Sheet'!$A:$H,7,FALSE)</f>
        <v>Export from GB to Power EU</v>
      </c>
      <c r="G193" s="263">
        <f>_xlfn.IFNA(VLOOKUP($A193,'PASTE Tech_Use'!$A:$B,2,FALSE),0)</f>
        <v>451.06460609999999</v>
      </c>
      <c r="H193" s="263">
        <f>_xlfn.IFNA(VLOOKUP($A193,'PASTE Tech_Use'!$C:$BB,2,FALSE),0)</f>
        <v>452.09608220000001</v>
      </c>
      <c r="I193" s="263">
        <f>_xlfn.IFNA(VLOOKUP($A193,'PASTE Tech_Use'!$E:$BB,2,FALSE),0)</f>
        <v>449.9706486</v>
      </c>
      <c r="J193" s="263">
        <f>_xlfn.IFNA(VLOOKUP($A193,'PASTE Tech_Use'!$G:$BB,2,FALSE),0)</f>
        <v>450.58011820000002</v>
      </c>
      <c r="K193" s="263">
        <f>_xlfn.IFNA(VLOOKUP($A193,'PASTE Tech_Use'!I:$BB,2,FALSE),0)</f>
        <v>450.58011820000002</v>
      </c>
      <c r="L193" s="263">
        <f>_xlfn.IFNA(VLOOKUP($A193,'PASTE Tech_Use'!K:$BB,2,FALSE),0)</f>
        <v>458.77200349999998</v>
      </c>
      <c r="M193" s="263">
        <f>_xlfn.IFNA(VLOOKUP($A193,'PASTE Tech_Use'!M:$BB,2,FALSE),0)</f>
        <v>446.38171790000001</v>
      </c>
      <c r="N193" s="263">
        <f>_xlfn.IFNA(VLOOKUP($A193,'PASTE Tech_Use'!O:$BB,2,FALSE),0)</f>
        <v>448.75559750000002</v>
      </c>
      <c r="O193" s="263">
        <f>_xlfn.IFNA(VLOOKUP($A193,'PASTE Tech_Use'!Q:$BB,2,FALSE),0)</f>
        <v>451.40733929999999</v>
      </c>
      <c r="P193" s="263">
        <f>_xlfn.IFNA(VLOOKUP($A193,'PASTE Tech_Use'!S:$BB,2,FALSE),0)</f>
        <v>448.0857216</v>
      </c>
      <c r="Q193" s="263">
        <f>_xlfn.IFNA(VLOOKUP($A193,'PASTE Tech_Use'!U:$BB,2,FALSE),0)</f>
        <v>451.73570189999998</v>
      </c>
      <c r="R193" s="263">
        <f>_xlfn.IFNA(VLOOKUP($A193,'PASTE Tech_Use'!W:$BB,2,FALSE),0)</f>
        <v>452.39113639999999</v>
      </c>
      <c r="S193" s="263">
        <f>_xlfn.IFNA(VLOOKUP($A193,'PASTE Tech_Use'!Y:$BB,2,FALSE),0)</f>
        <v>445.40150440000002</v>
      </c>
    </row>
    <row r="194" spans="1:19" x14ac:dyDescent="0.3">
      <c r="A194" s="146" t="s">
        <v>220</v>
      </c>
      <c r="B194" t="str">
        <f>_xlfn.IFNA(VLOOKUP($A194,'PASTE Technology Sheet'!A:H,3,FALSE),"")</f>
        <v>XC Trade</v>
      </c>
      <c r="C194" t="str">
        <f>VLOOKUP($A194,'PASTE Technology Sheet'!A:H,4,FALSE)</f>
        <v>Power EU</v>
      </c>
      <c r="D194" t="str">
        <f>_xlfn.IFNA(VLOOKUP($A194,'PASTE Technology Sheet'!$A:$H,5,FALSE),"")</f>
        <v>Power NO</v>
      </c>
      <c r="E194" t="str">
        <f>VLOOKUP($A194,'PASTE Technology Sheet'!$A:$H,6,FALSE)</f>
        <v>Electricity EU</v>
      </c>
      <c r="F194" t="str">
        <f>VLOOKUP($A194,'PASTE Technology Sheet'!$A:$H,7,FALSE)</f>
        <v>Export from NO to Power EU</v>
      </c>
      <c r="G194" s="263">
        <f>_xlfn.IFNA(VLOOKUP($A194,'PASTE Tech_Use'!$A:$B,2,FALSE),0)</f>
        <v>163.380673</v>
      </c>
      <c r="H194" s="263">
        <f>_xlfn.IFNA(VLOOKUP($A194,'PASTE Tech_Use'!$C:$BB,2,FALSE),0)</f>
        <v>163.38064739999999</v>
      </c>
      <c r="I194" s="263">
        <f>_xlfn.IFNA(VLOOKUP($A194,'PASTE Tech_Use'!$E:$BB,2,FALSE),0)</f>
        <v>163.38067290000001</v>
      </c>
      <c r="J194" s="263">
        <f>_xlfn.IFNA(VLOOKUP($A194,'PASTE Tech_Use'!$G:$BB,2,FALSE),0)</f>
        <v>163.380673</v>
      </c>
      <c r="K194" s="263">
        <f>_xlfn.IFNA(VLOOKUP($A194,'PASTE Tech_Use'!I:$BB,2,FALSE),0)</f>
        <v>163.380673</v>
      </c>
      <c r="L194" s="263">
        <f>_xlfn.IFNA(VLOOKUP($A194,'PASTE Tech_Use'!K:$BB,2,FALSE),0)</f>
        <v>163.47982959999999</v>
      </c>
      <c r="M194" s="263">
        <f>_xlfn.IFNA(VLOOKUP($A194,'PASTE Tech_Use'!M:$BB,2,FALSE),0)</f>
        <v>163.22308240000001</v>
      </c>
      <c r="N194" s="263">
        <f>_xlfn.IFNA(VLOOKUP($A194,'PASTE Tech_Use'!O:$BB,2,FALSE),0)</f>
        <v>163.38067290000001</v>
      </c>
      <c r="O194" s="263">
        <f>_xlfn.IFNA(VLOOKUP($A194,'PASTE Tech_Use'!Q:$BB,2,FALSE),0)</f>
        <v>163.38067290000001</v>
      </c>
      <c r="P194" s="263">
        <f>_xlfn.IFNA(VLOOKUP($A194,'PASTE Tech_Use'!S:$BB,2,FALSE),0)</f>
        <v>163.380673</v>
      </c>
      <c r="Q194" s="263">
        <f>_xlfn.IFNA(VLOOKUP($A194,'PASTE Tech_Use'!U:$BB,2,FALSE),0)</f>
        <v>163.5735062</v>
      </c>
      <c r="R194" s="263">
        <f>_xlfn.IFNA(VLOOKUP($A194,'PASTE Tech_Use'!W:$BB,2,FALSE),0)</f>
        <v>163.38067290000001</v>
      </c>
      <c r="S194" s="263">
        <f>_xlfn.IFNA(VLOOKUP($A194,'PASTE Tech_Use'!Y:$BB,2,FALSE),0)</f>
        <v>163.35511210000001</v>
      </c>
    </row>
    <row r="195" spans="1:19" x14ac:dyDescent="0.3">
      <c r="A195" s="146" t="s">
        <v>221</v>
      </c>
      <c r="B195" t="str">
        <f>_xlfn.IFNA(VLOOKUP($A195,'PASTE Technology Sheet'!A:H,3,FALSE),"")</f>
        <v>XC Trade</v>
      </c>
      <c r="C195" t="str">
        <f>VLOOKUP($A195,'PASTE Technology Sheet'!A:H,4,FALSE)</f>
        <v>Power EU</v>
      </c>
      <c r="D195" t="str">
        <f>_xlfn.IFNA(VLOOKUP($A195,'PASTE Technology Sheet'!$A:$H,5,FALSE),"")</f>
        <v>Power DK</v>
      </c>
      <c r="E195" t="str">
        <f>VLOOKUP($A195,'PASTE Technology Sheet'!$A:$H,6,FALSE)</f>
        <v>Electricity EU</v>
      </c>
      <c r="F195" t="str">
        <f>VLOOKUP($A195,'PASTE Technology Sheet'!$A:$H,7,FALSE)</f>
        <v>Export from DK to Power EU</v>
      </c>
      <c r="G195" s="263">
        <f>_xlfn.IFNA(VLOOKUP($A195,'PASTE Tech_Use'!$A:$B,2,FALSE),0)</f>
        <v>145.13990480000001</v>
      </c>
      <c r="H195" s="263">
        <f>_xlfn.IFNA(VLOOKUP($A195,'PASTE Tech_Use'!$C:$BB,2,FALSE),0)</f>
        <v>145.13990459999999</v>
      </c>
      <c r="I195" s="263">
        <f>_xlfn.IFNA(VLOOKUP($A195,'PASTE Tech_Use'!$E:$BB,2,FALSE),0)</f>
        <v>145.13990419999999</v>
      </c>
      <c r="J195" s="263">
        <f>_xlfn.IFNA(VLOOKUP($A195,'PASTE Tech_Use'!$G:$BB,2,FALSE),0)</f>
        <v>145.13990480000001</v>
      </c>
      <c r="K195" s="263">
        <f>_xlfn.IFNA(VLOOKUP($A195,'PASTE Tech_Use'!I:$BB,2,FALSE),0)</f>
        <v>145.13990480000001</v>
      </c>
      <c r="L195" s="263">
        <f>_xlfn.IFNA(VLOOKUP($A195,'PASTE Tech_Use'!K:$BB,2,FALSE),0)</f>
        <v>145.13990480000001</v>
      </c>
      <c r="M195" s="263">
        <f>_xlfn.IFNA(VLOOKUP($A195,'PASTE Tech_Use'!M:$BB,2,FALSE),0)</f>
        <v>144.7526493</v>
      </c>
      <c r="N195" s="263">
        <f>_xlfn.IFNA(VLOOKUP($A195,'PASTE Tech_Use'!O:$BB,2,FALSE),0)</f>
        <v>145.13990419999999</v>
      </c>
      <c r="O195" s="263">
        <f>_xlfn.IFNA(VLOOKUP($A195,'PASTE Tech_Use'!Q:$BB,2,FALSE),0)</f>
        <v>145.1399045</v>
      </c>
      <c r="P195" s="263">
        <f>_xlfn.IFNA(VLOOKUP($A195,'PASTE Tech_Use'!S:$BB,2,FALSE),0)</f>
        <v>145.13927530000001</v>
      </c>
      <c r="Q195" s="263">
        <f>_xlfn.IFNA(VLOOKUP($A195,'PASTE Tech_Use'!U:$BB,2,FALSE),0)</f>
        <v>145.13990469999999</v>
      </c>
      <c r="R195" s="263">
        <f>_xlfn.IFNA(VLOOKUP($A195,'PASTE Tech_Use'!W:$BB,2,FALSE),0)</f>
        <v>145.1399041</v>
      </c>
      <c r="S195" s="263">
        <f>_xlfn.IFNA(VLOOKUP($A195,'PASTE Tech_Use'!Y:$BB,2,FALSE),0)</f>
        <v>145.01916639999999</v>
      </c>
    </row>
    <row r="196" spans="1:19" ht="15" thickBot="1" x14ac:dyDescent="0.35">
      <c r="A196" s="146" t="s">
        <v>222</v>
      </c>
      <c r="B196" t="str">
        <f>_xlfn.IFNA(VLOOKUP($A196,'PASTE Technology Sheet'!A:H,3,FALSE),"")</f>
        <v>XC Trade</v>
      </c>
      <c r="C196" t="str">
        <f>VLOOKUP($A196,'PASTE Technology Sheet'!A:H,4,FALSE)</f>
        <v>Power EU</v>
      </c>
      <c r="D196" t="str">
        <f>_xlfn.IFNA(VLOOKUP($A196,'PASTE Technology Sheet'!$A:$H,5,FALSE),"")</f>
        <v>Power DE</v>
      </c>
      <c r="E196" t="str">
        <f>VLOOKUP($A196,'PASTE Technology Sheet'!$A:$H,6,FALSE)</f>
        <v>Electricity EU</v>
      </c>
      <c r="F196" t="str">
        <f>VLOOKUP($A196,'PASTE Technology Sheet'!$A:$H,7,FALSE)</f>
        <v>Export from DE to Power EU</v>
      </c>
      <c r="G196" s="263">
        <f>_xlfn.IFNA(VLOOKUP($A196,'PASTE Tech_Use'!$A:$B,2,FALSE),0)</f>
        <v>986.39475170000003</v>
      </c>
      <c r="H196" s="263">
        <f>_xlfn.IFNA(VLOOKUP($A196,'PASTE Tech_Use'!$C:$BB,2,FALSE),0)</f>
        <v>985.22510750000004</v>
      </c>
      <c r="I196" s="263">
        <f>_xlfn.IFNA(VLOOKUP($A196,'PASTE Tech_Use'!$E:$BB,2,FALSE),0)</f>
        <v>985.46704639999996</v>
      </c>
      <c r="J196" s="263">
        <f>_xlfn.IFNA(VLOOKUP($A196,'PASTE Tech_Use'!$G:$BB,2,FALSE),0)</f>
        <v>986.43911219999995</v>
      </c>
      <c r="K196" s="263">
        <f>_xlfn.IFNA(VLOOKUP($A196,'PASTE Tech_Use'!I:$BB,2,FALSE),0)</f>
        <v>986.43911219999995</v>
      </c>
      <c r="L196" s="263">
        <f>_xlfn.IFNA(VLOOKUP($A196,'PASTE Tech_Use'!K:$BB,2,FALSE),0)</f>
        <v>978.66334740000002</v>
      </c>
      <c r="M196" s="263">
        <f>_xlfn.IFNA(VLOOKUP($A196,'PASTE Tech_Use'!M:$BB,2,FALSE),0)</f>
        <v>992.30984130000002</v>
      </c>
      <c r="N196" s="263">
        <f>_xlfn.IFNA(VLOOKUP($A196,'PASTE Tech_Use'!O:$BB,2,FALSE),0)</f>
        <v>981.6250642</v>
      </c>
      <c r="O196" s="263">
        <f>_xlfn.IFNA(VLOOKUP($A196,'PASTE Tech_Use'!Q:$BB,2,FALSE),0)</f>
        <v>988.05977329999996</v>
      </c>
      <c r="P196" s="263">
        <f>_xlfn.IFNA(VLOOKUP($A196,'PASTE Tech_Use'!S:$BB,2,FALSE),0)</f>
        <v>988.50948159999996</v>
      </c>
      <c r="Q196" s="263">
        <f>_xlfn.IFNA(VLOOKUP($A196,'PASTE Tech_Use'!U:$BB,2,FALSE),0)</f>
        <v>985.83550270000001</v>
      </c>
      <c r="R196" s="263">
        <f>_xlfn.IFNA(VLOOKUP($A196,'PASTE Tech_Use'!W:$BB,2,FALSE),0)</f>
        <v>990.54716059999998</v>
      </c>
      <c r="S196" s="263">
        <f>_xlfn.IFNA(VLOOKUP($A196,'PASTE Tech_Use'!Y:$BB,2,FALSE),0)</f>
        <v>964.53081529999997</v>
      </c>
    </row>
    <row r="197" spans="1:19" ht="15" thickBot="1" x14ac:dyDescent="0.35">
      <c r="A197" s="150" t="s">
        <v>223</v>
      </c>
      <c r="B197" t="str">
        <f>_xlfn.IFNA(VLOOKUP($A197,'PASTE Technology Sheet'!A:H,3,FALSE),"")</f>
        <v>Conversion</v>
      </c>
      <c r="C197" t="str">
        <f>VLOOKUP($A197,'PASTE Technology Sheet'!A:H,4,FALSE)</f>
        <v>Power NL1</v>
      </c>
      <c r="D197" t="str">
        <f>_xlfn.IFNA(VLOOKUP($A197,'PASTE Technology Sheet'!$A:$H,5,FALSE),"")</f>
        <v>Generation</v>
      </c>
      <c r="E197" t="str">
        <f>VLOOKUP($A197,'PASTE Technology Sheet'!$A:$H,6,FALSE)</f>
        <v>Electricity Cluster NL1</v>
      </c>
      <c r="F197" t="str">
        <f>VLOOKUP($A197,'PASTE Technology Sheet'!$A:$H,7,FALSE)</f>
        <v xml:space="preserve">Offshore Wind Cluster NL1 </v>
      </c>
      <c r="G197" s="263">
        <f>_xlfn.IFNA(VLOOKUP($A197,'PASTE Tech_Use'!$A:$B,2,FALSE),0)</f>
        <v>17.48834944</v>
      </c>
      <c r="H197" s="263">
        <f>_xlfn.IFNA(VLOOKUP($A197,'PASTE Tech_Use'!$C:$BB,2,FALSE),0)</f>
        <v>17.542620230000001</v>
      </c>
      <c r="I197" s="263">
        <f>_xlfn.IFNA(VLOOKUP($A197,'PASTE Tech_Use'!$E:$BB,2,FALSE),0)</f>
        <v>17.278032570000001</v>
      </c>
      <c r="J197" s="263">
        <f>_xlfn.IFNA(VLOOKUP($A197,'PASTE Tech_Use'!$G:$BB,2,FALSE),0)</f>
        <v>17.488336149999999</v>
      </c>
      <c r="K197" s="263">
        <f>_xlfn.IFNA(VLOOKUP($A197,'PASTE Tech_Use'!I:$BB,2,FALSE),0)</f>
        <v>17.488336149999999</v>
      </c>
      <c r="L197" s="263">
        <f>_xlfn.IFNA(VLOOKUP($A197,'PASTE Tech_Use'!K:$BB,2,FALSE),0)</f>
        <v>19.227967119999999</v>
      </c>
      <c r="M197" s="263">
        <f>_xlfn.IFNA(VLOOKUP($A197,'PASTE Tech_Use'!M:$BB,2,FALSE),0)</f>
        <v>16.985136239999999</v>
      </c>
      <c r="N197" s="263">
        <f>_xlfn.IFNA(VLOOKUP($A197,'PASTE Tech_Use'!O:$BB,2,FALSE),0)</f>
        <v>17.751907670000001</v>
      </c>
      <c r="O197" s="263">
        <f>_xlfn.IFNA(VLOOKUP($A197,'PASTE Tech_Use'!Q:$BB,2,FALSE),0)</f>
        <v>17.278819240000001</v>
      </c>
      <c r="P197" s="263">
        <f>_xlfn.IFNA(VLOOKUP($A197,'PASTE Tech_Use'!S:$BB,2,FALSE),0)</f>
        <v>11.90246838</v>
      </c>
      <c r="Q197" s="263">
        <f>_xlfn.IFNA(VLOOKUP($A197,'PASTE Tech_Use'!U:$BB,2,FALSE),0)</f>
        <v>24.055106630000001</v>
      </c>
      <c r="R197" s="263">
        <f>_xlfn.IFNA(VLOOKUP($A197,'PASTE Tech_Use'!W:$BB,2,FALSE),0)</f>
        <v>15.300525220000001</v>
      </c>
      <c r="S197" s="263">
        <f>_xlfn.IFNA(VLOOKUP($A197,'PASTE Tech_Use'!Y:$BB,2,FALSE),0)</f>
        <v>19.003814850000001</v>
      </c>
    </row>
    <row r="198" spans="1:19" x14ac:dyDescent="0.3">
      <c r="A198" s="154" t="s">
        <v>224</v>
      </c>
      <c r="B198" t="str">
        <f>_xlfn.IFNA(VLOOKUP($A198,'PASTE Technology Sheet'!A:H,3,FALSE),"")</f>
        <v>Conversion</v>
      </c>
      <c r="C198" t="str">
        <f>VLOOKUP($A198,'PASTE Technology Sheet'!A:H,4,FALSE)</f>
        <v>Power NL2</v>
      </c>
      <c r="D198" t="str">
        <f>_xlfn.IFNA(VLOOKUP($A198,'PASTE Technology Sheet'!$A:$H,5,FALSE),"")</f>
        <v>Generation</v>
      </c>
      <c r="E198" t="str">
        <f>VLOOKUP($A198,'PASTE Technology Sheet'!$A:$H,6,FALSE)</f>
        <v>Electricity Cluster NL2</v>
      </c>
      <c r="F198" t="str">
        <f>VLOOKUP($A198,'PASTE Technology Sheet'!$A:$H,7,FALSE)</f>
        <v>Offshore Wind Cluster NL2</v>
      </c>
      <c r="G198" s="263">
        <f>_xlfn.IFNA(VLOOKUP($A198,'PASTE Tech_Use'!$A:$B,2,FALSE),0)</f>
        <v>126.2176023</v>
      </c>
      <c r="H198" s="263">
        <f>_xlfn.IFNA(VLOOKUP($A198,'PASTE Tech_Use'!$C:$BB,2,FALSE),0)</f>
        <v>129.23051559999999</v>
      </c>
      <c r="I198" s="263">
        <f>_xlfn.IFNA(VLOOKUP($A198,'PASTE Tech_Use'!$E:$BB,2,FALSE),0)</f>
        <v>124.1932377</v>
      </c>
      <c r="J198" s="263">
        <f>_xlfn.IFNA(VLOOKUP($A198,'PASTE Tech_Use'!$G:$BB,2,FALSE),0)</f>
        <v>126.1339543</v>
      </c>
      <c r="K198" s="263">
        <f>_xlfn.IFNA(VLOOKUP($A198,'PASTE Tech_Use'!I:$BB,2,FALSE),0)</f>
        <v>126.1339543</v>
      </c>
      <c r="L198" s="263">
        <f>_xlfn.IFNA(VLOOKUP($A198,'PASTE Tech_Use'!K:$BB,2,FALSE),0)</f>
        <v>145.7001008</v>
      </c>
      <c r="M198" s="263">
        <f>_xlfn.IFNA(VLOOKUP($A198,'PASTE Tech_Use'!M:$BB,2,FALSE),0)</f>
        <v>118.4625918</v>
      </c>
      <c r="N198" s="263">
        <f>_xlfn.IFNA(VLOOKUP($A198,'PASTE Tech_Use'!O:$BB,2,FALSE),0)</f>
        <v>121.71850139999999</v>
      </c>
      <c r="O198" s="263">
        <f>_xlfn.IFNA(VLOOKUP($A198,'PASTE Tech_Use'!Q:$BB,2,FALSE),0)</f>
        <v>124.9860753</v>
      </c>
      <c r="P198" s="263">
        <f>_xlfn.IFNA(VLOOKUP($A198,'PASTE Tech_Use'!S:$BB,2,FALSE),0)</f>
        <v>84.491704979999994</v>
      </c>
      <c r="Q198" s="263">
        <f>_xlfn.IFNA(VLOOKUP($A198,'PASTE Tech_Use'!U:$BB,2,FALSE),0)</f>
        <v>164.7514176</v>
      </c>
      <c r="R198" s="263">
        <f>_xlfn.IFNA(VLOOKUP($A198,'PASTE Tech_Use'!W:$BB,2,FALSE),0)</f>
        <v>119.6475629</v>
      </c>
      <c r="S198" s="263">
        <f>_xlfn.IFNA(VLOOKUP($A198,'PASTE Tech_Use'!Y:$BB,2,FALSE),0)</f>
        <v>135.4045519</v>
      </c>
    </row>
    <row r="199" spans="1:19" x14ac:dyDescent="0.3">
      <c r="A199" s="114" t="s">
        <v>225</v>
      </c>
      <c r="B199" t="str">
        <f>_xlfn.IFNA(VLOOKUP($A199,'PASTE Technology Sheet'!A:H,3,FALSE),"")</f>
        <v>Conversion</v>
      </c>
      <c r="C199" t="str">
        <f>VLOOKUP($A199,'PASTE Technology Sheet'!A:H,4,FALSE)</f>
        <v>Power NL3</v>
      </c>
      <c r="D199" t="str">
        <f>_xlfn.IFNA(VLOOKUP($A199,'PASTE Technology Sheet'!$A:$H,5,FALSE),"")</f>
        <v>Generation</v>
      </c>
      <c r="E199" t="str">
        <f>VLOOKUP($A199,'PASTE Technology Sheet'!$A:$H,6,FALSE)</f>
        <v>Electricity Cluster NL3</v>
      </c>
      <c r="F199" t="str">
        <f>VLOOKUP($A199,'PASTE Technology Sheet'!$A:$H,7,FALSE)</f>
        <v xml:space="preserve">Offshore Wind Cluster NL3 </v>
      </c>
      <c r="G199" s="263">
        <f>_xlfn.IFNA(VLOOKUP($A199,'PASTE Tech_Use'!$A:$B,2,FALSE),0)</f>
        <v>44.158730839999997</v>
      </c>
      <c r="H199" s="263">
        <f>_xlfn.IFNA(VLOOKUP($A199,'PASTE Tech_Use'!$C:$BB,2,FALSE),0)</f>
        <v>43.050135320000003</v>
      </c>
      <c r="I199" s="263">
        <f>_xlfn.IFNA(VLOOKUP($A199,'PASTE Tech_Use'!$E:$BB,2,FALSE),0)</f>
        <v>44.964537700000001</v>
      </c>
      <c r="J199" s="263">
        <f>_xlfn.IFNA(VLOOKUP($A199,'PASTE Tech_Use'!$G:$BB,2,FALSE),0)</f>
        <v>44.158840750000003</v>
      </c>
      <c r="K199" s="263">
        <f>_xlfn.IFNA(VLOOKUP($A199,'PASTE Tech_Use'!I:$BB,2,FALSE),0)</f>
        <v>44.158840750000003</v>
      </c>
      <c r="L199" s="263">
        <f>_xlfn.IFNA(VLOOKUP($A199,'PASTE Tech_Use'!K:$BB,2,FALSE),0)</f>
        <v>44.882586410000002</v>
      </c>
      <c r="M199" s="263">
        <f>_xlfn.IFNA(VLOOKUP($A199,'PASTE Tech_Use'!M:$BB,2,FALSE),0)</f>
        <v>43.780860050000001</v>
      </c>
      <c r="N199" s="263">
        <f>_xlfn.IFNA(VLOOKUP($A199,'PASTE Tech_Use'!O:$BB,2,FALSE),0)</f>
        <v>46.167710790000001</v>
      </c>
      <c r="O199" s="263">
        <f>_xlfn.IFNA(VLOOKUP($A199,'PASTE Tech_Use'!Q:$BB,2,FALSE),0)</f>
        <v>41.498339739999999</v>
      </c>
      <c r="P199" s="263">
        <f>_xlfn.IFNA(VLOOKUP($A199,'PASTE Tech_Use'!S:$BB,2,FALSE),0)</f>
        <v>33.782384630000003</v>
      </c>
      <c r="Q199" s="263">
        <f>_xlfn.IFNA(VLOOKUP($A199,'PASTE Tech_Use'!U:$BB,2,FALSE),0)</f>
        <v>72.870922370000002</v>
      </c>
      <c r="R199" s="263">
        <f>_xlfn.IFNA(VLOOKUP($A199,'PASTE Tech_Use'!W:$BB,2,FALSE),0)</f>
        <v>34.611755500000001</v>
      </c>
      <c r="S199" s="263">
        <f>_xlfn.IFNA(VLOOKUP($A199,'PASTE Tech_Use'!Y:$BB,2,FALSE),0)</f>
        <v>68.383163870000004</v>
      </c>
    </row>
    <row r="200" spans="1:19" x14ac:dyDescent="0.3">
      <c r="A200" s="114" t="s">
        <v>226</v>
      </c>
      <c r="B200" t="str">
        <f>_xlfn.IFNA(VLOOKUP($A200,'PASTE Technology Sheet'!A:H,3,FALSE),"")</f>
        <v>Conversion</v>
      </c>
      <c r="C200" t="str">
        <f>VLOOKUP($A200,'PASTE Technology Sheet'!A:H,4,FALSE)</f>
        <v>Power NL4</v>
      </c>
      <c r="D200" t="str">
        <f>_xlfn.IFNA(VLOOKUP($A200,'PASTE Technology Sheet'!$A:$H,5,FALSE),"")</f>
        <v>Generation</v>
      </c>
      <c r="E200" t="str">
        <f>VLOOKUP($A200,'PASTE Technology Sheet'!$A:$H,6,FALSE)</f>
        <v>Electricity Cluster NL4</v>
      </c>
      <c r="F200" t="str">
        <f>VLOOKUP($A200,'PASTE Technology Sheet'!$A:$H,7,FALSE)</f>
        <v xml:space="preserve">Offshore Wind Cluster NL4 </v>
      </c>
      <c r="G200" s="263">
        <f>_xlfn.IFNA(VLOOKUP($A200,'PASTE Tech_Use'!$A:$B,2,FALSE),0)</f>
        <v>128.0353661</v>
      </c>
      <c r="H200" s="263">
        <f>_xlfn.IFNA(VLOOKUP($A200,'PASTE Tech_Use'!$C:$BB,2,FALSE),0)</f>
        <v>130.43775909999999</v>
      </c>
      <c r="I200" s="263">
        <f>_xlfn.IFNA(VLOOKUP($A200,'PASTE Tech_Use'!$E:$BB,2,FALSE),0)</f>
        <v>130.4528224</v>
      </c>
      <c r="J200" s="263">
        <f>_xlfn.IFNA(VLOOKUP($A200,'PASTE Tech_Use'!$G:$BB,2,FALSE),0)</f>
        <v>128.11861540000001</v>
      </c>
      <c r="K200" s="263">
        <f>_xlfn.IFNA(VLOOKUP($A200,'PASTE Tech_Use'!I:$BB,2,FALSE),0)</f>
        <v>128.11861540000001</v>
      </c>
      <c r="L200" s="263">
        <f>_xlfn.IFNA(VLOOKUP($A200,'PASTE Tech_Use'!K:$BB,2,FALSE),0)</f>
        <v>132.66671700000001</v>
      </c>
      <c r="M200" s="263">
        <f>_xlfn.IFNA(VLOOKUP($A200,'PASTE Tech_Use'!M:$BB,2,FALSE),0)</f>
        <v>128.55785589999999</v>
      </c>
      <c r="N200" s="263">
        <f>_xlfn.IFNA(VLOOKUP($A200,'PASTE Tech_Use'!O:$BB,2,FALSE),0)</f>
        <v>138.93647050000001</v>
      </c>
      <c r="O200" s="263">
        <f>_xlfn.IFNA(VLOOKUP($A200,'PASTE Tech_Use'!Q:$BB,2,FALSE),0)</f>
        <v>126.5574403</v>
      </c>
      <c r="P200" s="263">
        <f>_xlfn.IFNA(VLOOKUP($A200,'PASTE Tech_Use'!S:$BB,2,FALSE),0)</f>
        <v>100.3098461</v>
      </c>
      <c r="Q200" s="263">
        <f>_xlfn.IFNA(VLOOKUP($A200,'PASTE Tech_Use'!U:$BB,2,FALSE),0)</f>
        <v>146.35285200000001</v>
      </c>
      <c r="R200" s="263">
        <f>_xlfn.IFNA(VLOOKUP($A200,'PASTE Tech_Use'!W:$BB,2,FALSE),0)</f>
        <v>126.92309059999999</v>
      </c>
      <c r="S200" s="263">
        <f>_xlfn.IFNA(VLOOKUP($A200,'PASTE Tech_Use'!Y:$BB,2,FALSE),0)</f>
        <v>121.3331317</v>
      </c>
    </row>
    <row r="201" spans="1:19" x14ac:dyDescent="0.3">
      <c r="A201" s="114" t="s">
        <v>227</v>
      </c>
      <c r="B201" t="str">
        <f>_xlfn.IFNA(VLOOKUP($A201,'PASTE Technology Sheet'!A:H,3,FALSE),"")</f>
        <v>Conversion</v>
      </c>
      <c r="C201" t="str">
        <f>VLOOKUP($A201,'PASTE Technology Sheet'!A:H,4,FALSE)</f>
        <v>Power NL5</v>
      </c>
      <c r="D201" t="str">
        <f>_xlfn.IFNA(VLOOKUP($A201,'PASTE Technology Sheet'!$A:$H,5,FALSE),"")</f>
        <v>Generation</v>
      </c>
      <c r="E201" t="str">
        <f>VLOOKUP($A201,'PASTE Technology Sheet'!$A:$H,6,FALSE)</f>
        <v>Electricity Cluster NL5</v>
      </c>
      <c r="F201" t="str">
        <f>VLOOKUP($A201,'PASTE Technology Sheet'!$A:$H,7,FALSE)</f>
        <v>Offshore Wind Cluster NL5</v>
      </c>
      <c r="G201" s="263">
        <f>_xlfn.IFNA(VLOOKUP($A201,'PASTE Tech_Use'!$A:$B,2,FALSE),0)</f>
        <v>89.73066781</v>
      </c>
      <c r="H201" s="263">
        <f>_xlfn.IFNA(VLOOKUP($A201,'PASTE Tech_Use'!$C:$BB,2,FALSE),0)</f>
        <v>93.781132159999999</v>
      </c>
      <c r="I201" s="263">
        <f>_xlfn.IFNA(VLOOKUP($A201,'PASTE Tech_Use'!$E:$BB,2,FALSE),0)</f>
        <v>86.208097219999999</v>
      </c>
      <c r="J201" s="263">
        <f>_xlfn.IFNA(VLOOKUP($A201,'PASTE Tech_Use'!$G:$BB,2,FALSE),0)</f>
        <v>89.739669550000002</v>
      </c>
      <c r="K201" s="263">
        <f>_xlfn.IFNA(VLOOKUP($A201,'PASTE Tech_Use'!I:$BB,2,FALSE),0)</f>
        <v>89.739669550000002</v>
      </c>
      <c r="L201" s="263">
        <f>_xlfn.IFNA(VLOOKUP($A201,'PASTE Tech_Use'!K:$BB,2,FALSE),0)</f>
        <v>107.78644559999999</v>
      </c>
      <c r="M201" s="263">
        <f>_xlfn.IFNA(VLOOKUP($A201,'PASTE Tech_Use'!M:$BB,2,FALSE),0)</f>
        <v>77.501441</v>
      </c>
      <c r="N201" s="263">
        <f>_xlfn.IFNA(VLOOKUP($A201,'PASTE Tech_Use'!O:$BB,2,FALSE),0)</f>
        <v>96.268516539999993</v>
      </c>
      <c r="O201" s="263">
        <f>_xlfn.IFNA(VLOOKUP($A201,'PASTE Tech_Use'!Q:$BB,2,FALSE),0)</f>
        <v>86.797166160000003</v>
      </c>
      <c r="P201" s="263">
        <f>_xlfn.IFNA(VLOOKUP($A201,'PASTE Tech_Use'!S:$BB,2,FALSE),0)</f>
        <v>73.84602117</v>
      </c>
      <c r="Q201" s="263">
        <f>_xlfn.IFNA(VLOOKUP($A201,'PASTE Tech_Use'!U:$BB,2,FALSE),0)</f>
        <v>112.3835447</v>
      </c>
      <c r="R201" s="263">
        <f>_xlfn.IFNA(VLOOKUP($A201,'PASTE Tech_Use'!W:$BB,2,FALSE),0)</f>
        <v>68.994920840000006</v>
      </c>
      <c r="S201" s="263">
        <f>_xlfn.IFNA(VLOOKUP($A201,'PASTE Tech_Use'!Y:$BB,2,FALSE),0)</f>
        <v>123.3572296</v>
      </c>
    </row>
    <row r="202" spans="1:19" x14ac:dyDescent="0.3">
      <c r="A202" s="114" t="s">
        <v>228</v>
      </c>
      <c r="B202" t="str">
        <f>_xlfn.IFNA(VLOOKUP($A202,'PASTE Technology Sheet'!A:H,3,FALSE),"")</f>
        <v>Conversion</v>
      </c>
      <c r="C202" t="str">
        <f>VLOOKUP($A202,'PASTE Technology Sheet'!A:H,4,FALSE)</f>
        <v>Power DE1</v>
      </c>
      <c r="D202" t="str">
        <f>_xlfn.IFNA(VLOOKUP($A202,'PASTE Technology Sheet'!$A:$H,5,FALSE),"")</f>
        <v>Generation</v>
      </c>
      <c r="E202" t="str">
        <f>VLOOKUP($A202,'PASTE Technology Sheet'!$A:$H,6,FALSE)</f>
        <v>Electricity Cluster DE1</v>
      </c>
      <c r="F202" t="str">
        <f>VLOOKUP($A202,'PASTE Technology Sheet'!$A:$H,7,FALSE)</f>
        <v xml:space="preserve">Offshore Wind Cluster DE1 </v>
      </c>
      <c r="G202" s="263">
        <f>_xlfn.IFNA(VLOOKUP($A202,'PASTE Tech_Use'!$A:$B,2,FALSE),0)</f>
        <v>608.39524770000003</v>
      </c>
      <c r="H202" s="263">
        <f>_xlfn.IFNA(VLOOKUP($A202,'PASTE Tech_Use'!$C:$BB,2,FALSE),0)</f>
        <v>630.38321559999997</v>
      </c>
      <c r="I202" s="263">
        <f>_xlfn.IFNA(VLOOKUP($A202,'PASTE Tech_Use'!$E:$BB,2,FALSE),0)</f>
        <v>582.70112859999995</v>
      </c>
      <c r="J202" s="263">
        <f>_xlfn.IFNA(VLOOKUP($A202,'PASTE Tech_Use'!$G:$BB,2,FALSE),0)</f>
        <v>608.39438319999999</v>
      </c>
      <c r="K202" s="263">
        <f>_xlfn.IFNA(VLOOKUP($A202,'PASTE Tech_Use'!I:$BB,2,FALSE),0)</f>
        <v>608.39438319999999</v>
      </c>
      <c r="L202" s="263">
        <f>_xlfn.IFNA(VLOOKUP($A202,'PASTE Tech_Use'!K:$BB,2,FALSE),0)</f>
        <v>705.57933720000005</v>
      </c>
      <c r="M202" s="263">
        <f>_xlfn.IFNA(VLOOKUP($A202,'PASTE Tech_Use'!M:$BB,2,FALSE),0)</f>
        <v>537.69537979999996</v>
      </c>
      <c r="N202" s="263">
        <f>_xlfn.IFNA(VLOOKUP($A202,'PASTE Tech_Use'!O:$BB,2,FALSE),0)</f>
        <v>621.86872630000005</v>
      </c>
      <c r="O202" s="263">
        <f>_xlfn.IFNA(VLOOKUP($A202,'PASTE Tech_Use'!Q:$BB,2,FALSE),0)</f>
        <v>603.09123220000004</v>
      </c>
      <c r="P202" s="263">
        <f>_xlfn.IFNA(VLOOKUP($A202,'PASTE Tech_Use'!S:$BB,2,FALSE),0)</f>
        <v>409.39912409999999</v>
      </c>
      <c r="Q202" s="263">
        <f>_xlfn.IFNA(VLOOKUP($A202,'PASTE Tech_Use'!U:$BB,2,FALSE),0)</f>
        <v>847.75547040000004</v>
      </c>
      <c r="R202" s="263">
        <f>_xlfn.IFNA(VLOOKUP($A202,'PASTE Tech_Use'!W:$BB,2,FALSE),0)</f>
        <v>502.19418730000001</v>
      </c>
      <c r="S202" s="263">
        <f>_xlfn.IFNA(VLOOKUP($A202,'PASTE Tech_Use'!Y:$BB,2,FALSE),0)</f>
        <v>724.59863689999997</v>
      </c>
    </row>
    <row r="203" spans="1:19" x14ac:dyDescent="0.3">
      <c r="A203" s="114" t="s">
        <v>229</v>
      </c>
      <c r="B203" t="str">
        <f>_xlfn.IFNA(VLOOKUP($A203,'PASTE Technology Sheet'!A:H,3,FALSE),"")</f>
        <v>Conversion</v>
      </c>
      <c r="C203" t="str">
        <f>VLOOKUP($A203,'PASTE Technology Sheet'!A:H,4,FALSE)</f>
        <v>Power DK1</v>
      </c>
      <c r="D203" t="str">
        <f>_xlfn.IFNA(VLOOKUP($A203,'PASTE Technology Sheet'!$A:$H,5,FALSE),"")</f>
        <v>Generation</v>
      </c>
      <c r="E203" t="str">
        <f>VLOOKUP($A203,'PASTE Technology Sheet'!$A:$H,6,FALSE)</f>
        <v>Electricity Cluster DK1</v>
      </c>
      <c r="F203" t="str">
        <f>VLOOKUP($A203,'PASTE Technology Sheet'!$A:$H,7,FALSE)</f>
        <v xml:space="preserve">Offshore Wind Cluster DK1 </v>
      </c>
      <c r="G203" s="263">
        <f>_xlfn.IFNA(VLOOKUP($A203,'PASTE Tech_Use'!$A:$B,2,FALSE),0)</f>
        <v>323.08527900000001</v>
      </c>
      <c r="H203" s="263">
        <f>_xlfn.IFNA(VLOOKUP($A203,'PASTE Tech_Use'!$C:$BB,2,FALSE),0)</f>
        <v>322.37515330000002</v>
      </c>
      <c r="I203" s="263">
        <f>_xlfn.IFNA(VLOOKUP($A203,'PASTE Tech_Use'!$E:$BB,2,FALSE),0)</f>
        <v>316.63498440000001</v>
      </c>
      <c r="J203" s="263">
        <f>_xlfn.IFNA(VLOOKUP($A203,'PASTE Tech_Use'!$G:$BB,2,FALSE),0)</f>
        <v>323.08537530000001</v>
      </c>
      <c r="K203" s="263">
        <f>_xlfn.IFNA(VLOOKUP($A203,'PASTE Tech_Use'!I:$BB,2,FALSE),0)</f>
        <v>323.08537530000001</v>
      </c>
      <c r="L203" s="263">
        <f>_xlfn.IFNA(VLOOKUP($A203,'PASTE Tech_Use'!K:$BB,2,FALSE),0)</f>
        <v>371.85135059999999</v>
      </c>
      <c r="M203" s="263">
        <f>_xlfn.IFNA(VLOOKUP($A203,'PASTE Tech_Use'!M:$BB,2,FALSE),0)</f>
        <v>268.90871349999998</v>
      </c>
      <c r="N203" s="263">
        <f>_xlfn.IFNA(VLOOKUP($A203,'PASTE Tech_Use'!O:$BB,2,FALSE),0)</f>
        <v>309.19758389999998</v>
      </c>
      <c r="O203" s="263">
        <f>_xlfn.IFNA(VLOOKUP($A203,'PASTE Tech_Use'!Q:$BB,2,FALSE),0)</f>
        <v>323.06531439999998</v>
      </c>
      <c r="P203" s="263">
        <f>_xlfn.IFNA(VLOOKUP($A203,'PASTE Tech_Use'!S:$BB,2,FALSE),0)</f>
        <v>178.3679047</v>
      </c>
      <c r="Q203" s="263">
        <f>_xlfn.IFNA(VLOOKUP($A203,'PASTE Tech_Use'!U:$BB,2,FALSE),0)</f>
        <v>378.88845620000001</v>
      </c>
      <c r="R203" s="263">
        <f>_xlfn.IFNA(VLOOKUP($A203,'PASTE Tech_Use'!W:$BB,2,FALSE),0)</f>
        <v>285.45031669999997</v>
      </c>
      <c r="S203" s="263">
        <f>_xlfn.IFNA(VLOOKUP($A203,'PASTE Tech_Use'!Y:$BB,2,FALSE),0)</f>
        <v>363.66130479999998</v>
      </c>
    </row>
    <row r="204" spans="1:19" x14ac:dyDescent="0.3">
      <c r="A204" s="114" t="s">
        <v>230</v>
      </c>
      <c r="B204" t="str">
        <f>_xlfn.IFNA(VLOOKUP($A204,'PASTE Technology Sheet'!A:H,3,FALSE),"")</f>
        <v>Conversion</v>
      </c>
      <c r="C204" t="str">
        <f>VLOOKUP($A204,'PASTE Technology Sheet'!A:H,4,FALSE)</f>
        <v>Power GB1</v>
      </c>
      <c r="D204" t="str">
        <f>_xlfn.IFNA(VLOOKUP($A204,'PASTE Technology Sheet'!$A:$H,5,FALSE),"")</f>
        <v>Generation</v>
      </c>
      <c r="E204" t="str">
        <f>VLOOKUP($A204,'PASTE Technology Sheet'!$A:$H,6,FALSE)</f>
        <v>Electricity Cluster GB1</v>
      </c>
      <c r="F204" t="str">
        <f>VLOOKUP($A204,'PASTE Technology Sheet'!$A:$H,7,FALSE)</f>
        <v xml:space="preserve">Offshore Wind Cluster GB1 </v>
      </c>
      <c r="G204" s="263">
        <f>_xlfn.IFNA(VLOOKUP($A204,'PASTE Tech_Use'!$A:$B,2,FALSE),0)</f>
        <v>28.560351910000001</v>
      </c>
      <c r="H204" s="263">
        <f>_xlfn.IFNA(VLOOKUP($A204,'PASTE Tech_Use'!$C:$BB,2,FALSE),0)</f>
        <v>28.202753699999999</v>
      </c>
      <c r="I204" s="263">
        <f>_xlfn.IFNA(VLOOKUP($A204,'PASTE Tech_Use'!$E:$BB,2,FALSE),0)</f>
        <v>28.35695261</v>
      </c>
      <c r="J204" s="263">
        <f>_xlfn.IFNA(VLOOKUP($A204,'PASTE Tech_Use'!$G:$BB,2,FALSE),0)</f>
        <v>28.560324690000002</v>
      </c>
      <c r="K204" s="263">
        <f>_xlfn.IFNA(VLOOKUP($A204,'PASTE Tech_Use'!I:$BB,2,FALSE),0)</f>
        <v>28.560324690000002</v>
      </c>
      <c r="L204" s="263">
        <f>_xlfn.IFNA(VLOOKUP($A204,'PASTE Tech_Use'!K:$BB,2,FALSE),0)</f>
        <v>30.217715219999999</v>
      </c>
      <c r="M204" s="263">
        <f>_xlfn.IFNA(VLOOKUP($A204,'PASTE Tech_Use'!M:$BB,2,FALSE),0)</f>
        <v>25.468491289999999</v>
      </c>
      <c r="N204" s="263">
        <f>_xlfn.IFNA(VLOOKUP($A204,'PASTE Tech_Use'!O:$BB,2,FALSE),0)</f>
        <v>28.57938373</v>
      </c>
      <c r="O204" s="263">
        <f>_xlfn.IFNA(VLOOKUP($A204,'PASTE Tech_Use'!Q:$BB,2,FALSE),0)</f>
        <v>27.744948969999999</v>
      </c>
      <c r="P204" s="263">
        <f>_xlfn.IFNA(VLOOKUP($A204,'PASTE Tech_Use'!S:$BB,2,FALSE),0)</f>
        <v>15.88834986</v>
      </c>
      <c r="Q204" s="263">
        <f>_xlfn.IFNA(VLOOKUP($A204,'PASTE Tech_Use'!U:$BB,2,FALSE),0)</f>
        <v>42.971586670000001</v>
      </c>
      <c r="R204" s="263">
        <f>_xlfn.IFNA(VLOOKUP($A204,'PASTE Tech_Use'!W:$BB,2,FALSE),0)</f>
        <v>23.489280050000001</v>
      </c>
      <c r="S204" s="263">
        <f>_xlfn.IFNA(VLOOKUP($A204,'PASTE Tech_Use'!Y:$BB,2,FALSE),0)</f>
        <v>33.258315750000001</v>
      </c>
    </row>
    <row r="205" spans="1:19" x14ac:dyDescent="0.3">
      <c r="A205" s="114" t="s">
        <v>231</v>
      </c>
      <c r="B205" t="str">
        <f>_xlfn.IFNA(VLOOKUP($A205,'PASTE Technology Sheet'!A:H,3,FALSE),"")</f>
        <v>Conversion</v>
      </c>
      <c r="C205" t="str">
        <f>VLOOKUP($A205,'PASTE Technology Sheet'!A:H,4,FALSE)</f>
        <v>Power GB2</v>
      </c>
      <c r="D205" t="str">
        <f>_xlfn.IFNA(VLOOKUP($A205,'PASTE Technology Sheet'!$A:$H,5,FALSE),"")</f>
        <v>Generation</v>
      </c>
      <c r="E205" t="str">
        <f>VLOOKUP($A205,'PASTE Technology Sheet'!$A:$H,6,FALSE)</f>
        <v>Electricity Cluster GB2</v>
      </c>
      <c r="F205" t="str">
        <f>VLOOKUP($A205,'PASTE Technology Sheet'!$A:$H,7,FALSE)</f>
        <v>Offshore Wind Cluster GB2</v>
      </c>
      <c r="G205" s="263">
        <f>_xlfn.IFNA(VLOOKUP($A205,'PASTE Tech_Use'!$A:$B,2,FALSE),0)</f>
        <v>468.16093599999999</v>
      </c>
      <c r="H205" s="263">
        <f>_xlfn.IFNA(VLOOKUP($A205,'PASTE Tech_Use'!$C:$BB,2,FALSE),0)</f>
        <v>461.89571110000003</v>
      </c>
      <c r="I205" s="263">
        <f>_xlfn.IFNA(VLOOKUP($A205,'PASTE Tech_Use'!$E:$BB,2,FALSE),0)</f>
        <v>460.70786470000002</v>
      </c>
      <c r="J205" s="263">
        <f>_xlfn.IFNA(VLOOKUP($A205,'PASTE Tech_Use'!$G:$BB,2,FALSE),0)</f>
        <v>468.14991129999999</v>
      </c>
      <c r="K205" s="263">
        <f>_xlfn.IFNA(VLOOKUP($A205,'PASTE Tech_Use'!I:$BB,2,FALSE),0)</f>
        <v>468.14991129999999</v>
      </c>
      <c r="L205" s="263">
        <f>_xlfn.IFNA(VLOOKUP($A205,'PASTE Tech_Use'!K:$BB,2,FALSE),0)</f>
        <v>514.68797749999999</v>
      </c>
      <c r="M205" s="263">
        <f>_xlfn.IFNA(VLOOKUP($A205,'PASTE Tech_Use'!M:$BB,2,FALSE),0)</f>
        <v>421.92168500000002</v>
      </c>
      <c r="N205" s="263">
        <f>_xlfn.IFNA(VLOOKUP($A205,'PASTE Tech_Use'!O:$BB,2,FALSE),0)</f>
        <v>482.81944490000001</v>
      </c>
      <c r="O205" s="263">
        <f>_xlfn.IFNA(VLOOKUP($A205,'PASTE Tech_Use'!Q:$BB,2,FALSE),0)</f>
        <v>445.52841999999998</v>
      </c>
      <c r="P205" s="263">
        <f>_xlfn.IFNA(VLOOKUP($A205,'PASTE Tech_Use'!S:$BB,2,FALSE),0)</f>
        <v>287.79517570000002</v>
      </c>
      <c r="Q205" s="263">
        <f>_xlfn.IFNA(VLOOKUP($A205,'PASTE Tech_Use'!U:$BB,2,FALSE),0)</f>
        <v>744.09811049999996</v>
      </c>
      <c r="R205" s="263">
        <f>_xlfn.IFNA(VLOOKUP($A205,'PASTE Tech_Use'!W:$BB,2,FALSE),0)</f>
        <v>372.22331539999999</v>
      </c>
      <c r="S205" s="263">
        <f>_xlfn.IFNA(VLOOKUP($A205,'PASTE Tech_Use'!Y:$BB,2,FALSE),0)</f>
        <v>606.66655960000003</v>
      </c>
    </row>
    <row r="206" spans="1:19" x14ac:dyDescent="0.3">
      <c r="A206" s="114" t="s">
        <v>232</v>
      </c>
      <c r="B206" t="str">
        <f>_xlfn.IFNA(VLOOKUP($A206,'PASTE Technology Sheet'!A:H,3,FALSE),"")</f>
        <v>Conversion</v>
      </c>
      <c r="C206" t="str">
        <f>VLOOKUP($A206,'PASTE Technology Sheet'!A:H,4,FALSE)</f>
        <v>Power GB3</v>
      </c>
      <c r="D206" t="str">
        <f>_xlfn.IFNA(VLOOKUP($A206,'PASTE Technology Sheet'!$A:$H,5,FALSE),"")</f>
        <v>Generation</v>
      </c>
      <c r="E206" t="str">
        <f>VLOOKUP($A206,'PASTE Technology Sheet'!$A:$H,6,FALSE)</f>
        <v>Electricity Cluster GB3</v>
      </c>
      <c r="F206" t="str">
        <f>VLOOKUP($A206,'PASTE Technology Sheet'!$A:$H,7,FALSE)</f>
        <v>Offshore Wind Cluster GB3</v>
      </c>
      <c r="G206" s="263">
        <f>_xlfn.IFNA(VLOOKUP($A206,'PASTE Tech_Use'!$A:$B,2,FALSE),0)</f>
        <v>0</v>
      </c>
      <c r="H206" s="263">
        <f>_xlfn.IFNA(VLOOKUP($A206,'PASTE Tech_Use'!$C:$BB,2,FALSE),0)</f>
        <v>0</v>
      </c>
      <c r="I206" s="263">
        <f>_xlfn.IFNA(VLOOKUP($A206,'PASTE Tech_Use'!$E:$BB,2,FALSE),0)</f>
        <v>0</v>
      </c>
      <c r="J206" s="263">
        <f>_xlfn.IFNA(VLOOKUP($A206,'PASTE Tech_Use'!$G:$BB,2,FALSE),0)</f>
        <v>0</v>
      </c>
      <c r="K206" s="263">
        <f>_xlfn.IFNA(VLOOKUP($A206,'PASTE Tech_Use'!I:$BB,2,FALSE),0)</f>
        <v>0</v>
      </c>
      <c r="L206" s="263">
        <f>_xlfn.IFNA(VLOOKUP($A206,'PASTE Tech_Use'!K:$BB,2,FALSE),0)</f>
        <v>0</v>
      </c>
      <c r="M206" s="263">
        <f>_xlfn.IFNA(VLOOKUP($A206,'PASTE Tech_Use'!M:$BB,2,FALSE),0)</f>
        <v>0</v>
      </c>
      <c r="N206" s="263">
        <f>_xlfn.IFNA(VLOOKUP($A206,'PASTE Tech_Use'!O:$BB,2,FALSE),0)</f>
        <v>0</v>
      </c>
      <c r="O206" s="263">
        <f>_xlfn.IFNA(VLOOKUP($A206,'PASTE Tech_Use'!Q:$BB,2,FALSE),0)</f>
        <v>0</v>
      </c>
      <c r="P206" s="263">
        <f>_xlfn.IFNA(VLOOKUP($A206,'PASTE Tech_Use'!S:$BB,2,FALSE),0)</f>
        <v>0</v>
      </c>
      <c r="Q206" s="263">
        <f>_xlfn.IFNA(VLOOKUP($A206,'PASTE Tech_Use'!U:$BB,2,FALSE),0)</f>
        <v>0</v>
      </c>
      <c r="R206" s="263">
        <f>_xlfn.IFNA(VLOOKUP($A206,'PASTE Tech_Use'!W:$BB,2,FALSE),0)</f>
        <v>0</v>
      </c>
      <c r="S206" s="263">
        <f>_xlfn.IFNA(VLOOKUP($A206,'PASTE Tech_Use'!Y:$BB,2,FALSE),0)</f>
        <v>0</v>
      </c>
    </row>
    <row r="207" spans="1:19" x14ac:dyDescent="0.3">
      <c r="A207" s="114" t="s">
        <v>233</v>
      </c>
      <c r="B207" t="str">
        <f>_xlfn.IFNA(VLOOKUP($A207,'PASTE Technology Sheet'!A:H,3,FALSE),"")</f>
        <v>Conversion</v>
      </c>
      <c r="C207" t="str">
        <f>VLOOKUP($A207,'PASTE Technology Sheet'!A:H,4,FALSE)</f>
        <v>Power NO1</v>
      </c>
      <c r="D207" t="str">
        <f>_xlfn.IFNA(VLOOKUP($A207,'PASTE Technology Sheet'!$A:$H,5,FALSE),"")</f>
        <v>Generation</v>
      </c>
      <c r="E207" t="str">
        <f>VLOOKUP($A207,'PASTE Technology Sheet'!$A:$H,6,FALSE)</f>
        <v>Electricity Cluster NO1</v>
      </c>
      <c r="F207" t="str">
        <f>VLOOKUP($A207,'PASTE Technology Sheet'!$A:$H,7,FALSE)</f>
        <v>Offshore Wind Cluster NO1</v>
      </c>
      <c r="G207" s="263">
        <f>_xlfn.IFNA(VLOOKUP($A207,'PASTE Tech_Use'!$A:$B,2,FALSE),0)</f>
        <v>200.0251758</v>
      </c>
      <c r="H207" s="263">
        <f>_xlfn.IFNA(VLOOKUP($A207,'PASTE Tech_Use'!$C:$BB,2,FALSE),0)</f>
        <v>207.51230229999999</v>
      </c>
      <c r="I207" s="263">
        <f>_xlfn.IFNA(VLOOKUP($A207,'PASTE Tech_Use'!$E:$BB,2,FALSE),0)</f>
        <v>189.4509152</v>
      </c>
      <c r="J207" s="263">
        <f>_xlfn.IFNA(VLOOKUP($A207,'PASTE Tech_Use'!$G:$BB,2,FALSE),0)</f>
        <v>200.02499399999999</v>
      </c>
      <c r="K207" s="263">
        <f>_xlfn.IFNA(VLOOKUP($A207,'PASTE Tech_Use'!I:$BB,2,FALSE),0)</f>
        <v>200.02499399999999</v>
      </c>
      <c r="L207" s="263">
        <f>_xlfn.IFNA(VLOOKUP($A207,'PASTE Tech_Use'!K:$BB,2,FALSE),0)</f>
        <v>168.08411409999999</v>
      </c>
      <c r="M207" s="263">
        <f>_xlfn.IFNA(VLOOKUP($A207,'PASTE Tech_Use'!M:$BB,2,FALSE),0)</f>
        <v>267.82940580000002</v>
      </c>
      <c r="N207" s="263">
        <f>_xlfn.IFNA(VLOOKUP($A207,'PASTE Tech_Use'!O:$BB,2,FALSE),0)</f>
        <v>196.62756139999999</v>
      </c>
      <c r="O207" s="263">
        <f>_xlfn.IFNA(VLOOKUP($A207,'PASTE Tech_Use'!Q:$BB,2,FALSE),0)</f>
        <v>198.44856960000001</v>
      </c>
      <c r="P207" s="263">
        <f>_xlfn.IFNA(VLOOKUP($A207,'PASTE Tech_Use'!S:$BB,2,FALSE),0)</f>
        <v>132.05499370000001</v>
      </c>
      <c r="Q207" s="263">
        <f>_xlfn.IFNA(VLOOKUP($A207,'PASTE Tech_Use'!U:$BB,2,FALSE),0)</f>
        <v>234.74150510000001</v>
      </c>
      <c r="R207" s="263">
        <f>_xlfn.IFNA(VLOOKUP($A207,'PASTE Tech_Use'!W:$BB,2,FALSE),0)</f>
        <v>167.04504900000001</v>
      </c>
      <c r="S207" s="263">
        <f>_xlfn.IFNA(VLOOKUP($A207,'PASTE Tech_Use'!Y:$BB,2,FALSE),0)</f>
        <v>226.23059230000001</v>
      </c>
    </row>
    <row r="208" spans="1:19" x14ac:dyDescent="0.3">
      <c r="A208" s="156" t="s">
        <v>234</v>
      </c>
      <c r="B208" t="str">
        <f>_xlfn.IFNA(VLOOKUP($A208,'PASTE Technology Sheet'!A:H,3,FALSE),"")</f>
        <v>Conversion</v>
      </c>
      <c r="C208" t="str">
        <f>VLOOKUP($A208,'PASTE Technology Sheet'!A:H,4,FALSE)</f>
        <v>Power NL</v>
      </c>
      <c r="D208" t="str">
        <f>_xlfn.IFNA(VLOOKUP($A208,'PASTE Technology Sheet'!$A:$H,5,FALSE),"")</f>
        <v>Generation</v>
      </c>
      <c r="E208" t="str">
        <f>VLOOKUP($A208,'PASTE Technology Sheet'!$A:$H,6,FALSE)</f>
        <v>Electricity NL - HV</v>
      </c>
      <c r="F208" t="str">
        <f>VLOOKUP($A208,'PASTE Technology Sheet'!$A:$H,7,FALSE)</f>
        <v>Coal old - Power NL</v>
      </c>
      <c r="G208" s="263">
        <f>_xlfn.IFNA(VLOOKUP($A208,'PASTE Tech_Use'!$A:$B,2,FALSE),0)</f>
        <v>0</v>
      </c>
      <c r="H208" s="263">
        <f>_xlfn.IFNA(VLOOKUP($A208,'PASTE Tech_Use'!$C:$BB,2,FALSE),0)</f>
        <v>0</v>
      </c>
      <c r="I208" s="263">
        <f>_xlfn.IFNA(VLOOKUP($A208,'PASTE Tech_Use'!$E:$BB,2,FALSE),0)</f>
        <v>0</v>
      </c>
      <c r="J208" s="263">
        <f>_xlfn.IFNA(VLOOKUP($A208,'PASTE Tech_Use'!$G:$BB,2,FALSE),0)</f>
        <v>0</v>
      </c>
      <c r="K208" s="263">
        <f>_xlfn.IFNA(VLOOKUP($A208,'PASTE Tech_Use'!I:$BB,2,FALSE),0)</f>
        <v>0</v>
      </c>
      <c r="L208" s="263">
        <f>_xlfn.IFNA(VLOOKUP($A208,'PASTE Tech_Use'!K:$BB,2,FALSE),0)</f>
        <v>0</v>
      </c>
      <c r="M208" s="263">
        <f>_xlfn.IFNA(VLOOKUP($A208,'PASTE Tech_Use'!M:$BB,2,FALSE),0)</f>
        <v>0</v>
      </c>
      <c r="N208" s="263">
        <f>_xlfn.IFNA(VLOOKUP($A208,'PASTE Tech_Use'!O:$BB,2,FALSE),0)</f>
        <v>0</v>
      </c>
      <c r="O208" s="263">
        <f>_xlfn.IFNA(VLOOKUP($A208,'PASTE Tech_Use'!Q:$BB,2,FALSE),0)</f>
        <v>0</v>
      </c>
      <c r="P208" s="263">
        <f>_xlfn.IFNA(VLOOKUP($A208,'PASTE Tech_Use'!S:$BB,2,FALSE),0)</f>
        <v>0</v>
      </c>
      <c r="Q208" s="263">
        <f>_xlfn.IFNA(VLOOKUP($A208,'PASTE Tech_Use'!U:$BB,2,FALSE),0)</f>
        <v>0</v>
      </c>
      <c r="R208" s="263">
        <f>_xlfn.IFNA(VLOOKUP($A208,'PASTE Tech_Use'!W:$BB,2,FALSE),0)</f>
        <v>0</v>
      </c>
      <c r="S208" s="263">
        <f>_xlfn.IFNA(VLOOKUP($A208,'PASTE Tech_Use'!Y:$BB,2,FALSE),0)</f>
        <v>0</v>
      </c>
    </row>
    <row r="209" spans="1:19" x14ac:dyDescent="0.3">
      <c r="A209" s="158" t="s">
        <v>235</v>
      </c>
      <c r="B209" t="str">
        <f>_xlfn.IFNA(VLOOKUP($A209,'PASTE Technology Sheet'!A:H,3,FALSE),"")</f>
        <v>Conversion</v>
      </c>
      <c r="C209" t="str">
        <f>VLOOKUP($A209,'PASTE Technology Sheet'!A:H,4,FALSE)</f>
        <v>Power NL</v>
      </c>
      <c r="D209" t="str">
        <f>_xlfn.IFNA(VLOOKUP($A209,'PASTE Technology Sheet'!$A:$H,5,FALSE),"")</f>
        <v>Generation</v>
      </c>
      <c r="E209" t="str">
        <f>VLOOKUP($A209,'PASTE Technology Sheet'!$A:$H,6,FALSE)</f>
        <v>Electricity NL - HV</v>
      </c>
      <c r="F209" t="str">
        <f>VLOOKUP($A209,'PASTE Technology Sheet'!$A:$H,7,FALSE)</f>
        <v>Co-fired Coal - Power NL</v>
      </c>
      <c r="G209" s="263">
        <f>_xlfn.IFNA(VLOOKUP($A209,'PASTE Tech_Use'!$A:$B,2,FALSE),0)</f>
        <v>0</v>
      </c>
      <c r="H209" s="263">
        <f>_xlfn.IFNA(VLOOKUP($A209,'PASTE Tech_Use'!$C:$BB,2,FALSE),0)</f>
        <v>0</v>
      </c>
      <c r="I209" s="263">
        <f>_xlfn.IFNA(VLOOKUP($A209,'PASTE Tech_Use'!$E:$BB,2,FALSE),0)</f>
        <v>0</v>
      </c>
      <c r="J209" s="263">
        <f>_xlfn.IFNA(VLOOKUP($A209,'PASTE Tech_Use'!$G:$BB,2,FALSE),0)</f>
        <v>0</v>
      </c>
      <c r="K209" s="263">
        <f>_xlfn.IFNA(VLOOKUP($A209,'PASTE Tech_Use'!I:$BB,2,FALSE),0)</f>
        <v>0</v>
      </c>
      <c r="L209" s="263">
        <f>_xlfn.IFNA(VLOOKUP($A209,'PASTE Tech_Use'!K:$BB,2,FALSE),0)</f>
        <v>0</v>
      </c>
      <c r="M209" s="263">
        <f>_xlfn.IFNA(VLOOKUP($A209,'PASTE Tech_Use'!M:$BB,2,FALSE),0)</f>
        <v>0</v>
      </c>
      <c r="N209" s="263">
        <f>_xlfn.IFNA(VLOOKUP($A209,'PASTE Tech_Use'!O:$BB,2,FALSE),0)</f>
        <v>0</v>
      </c>
      <c r="O209" s="263">
        <f>_xlfn.IFNA(VLOOKUP($A209,'PASTE Tech_Use'!Q:$BB,2,FALSE),0)</f>
        <v>0</v>
      </c>
      <c r="P209" s="263">
        <f>_xlfn.IFNA(VLOOKUP($A209,'PASTE Tech_Use'!S:$BB,2,FALSE),0)</f>
        <v>0</v>
      </c>
      <c r="Q209" s="263">
        <f>_xlfn.IFNA(VLOOKUP($A209,'PASTE Tech_Use'!U:$BB,2,FALSE),0)</f>
        <v>0</v>
      </c>
      <c r="R209" s="263">
        <f>_xlfn.IFNA(VLOOKUP($A209,'PASTE Tech_Use'!W:$BB,2,FALSE),0)</f>
        <v>0</v>
      </c>
      <c r="S209" s="263">
        <f>_xlfn.IFNA(VLOOKUP($A209,'PASTE Tech_Use'!Y:$BB,2,FALSE),0)</f>
        <v>0</v>
      </c>
    </row>
    <row r="210" spans="1:19" x14ac:dyDescent="0.3">
      <c r="A210" s="156" t="s">
        <v>236</v>
      </c>
      <c r="B210" t="str">
        <f>_xlfn.IFNA(VLOOKUP($A210,'PASTE Technology Sheet'!A:H,3,FALSE),"")</f>
        <v>Conversion</v>
      </c>
      <c r="C210" t="str">
        <f>VLOOKUP($A210,'PASTE Technology Sheet'!A:H,4,FALSE)</f>
        <v>Power NL</v>
      </c>
      <c r="D210" t="str">
        <f>_xlfn.IFNA(VLOOKUP($A210,'PASTE Technology Sheet'!$A:$H,5,FALSE),"")</f>
        <v>Generation</v>
      </c>
      <c r="E210" t="str">
        <f>VLOOKUP($A210,'PASTE Technology Sheet'!$A:$H,6,FALSE)</f>
        <v>Electricity NL - HV</v>
      </c>
      <c r="F210" t="str">
        <f>VLOOKUP($A210,'PASTE Technology Sheet'!$A:$H,7,FALSE)</f>
        <v>Co-fired Coal wCCS - Power NL</v>
      </c>
      <c r="G210" s="263">
        <f>_xlfn.IFNA(VLOOKUP($A210,'PASTE Tech_Use'!$A:$B,2,FALSE),0)</f>
        <v>0</v>
      </c>
      <c r="H210" s="263">
        <f>_xlfn.IFNA(VLOOKUP($A210,'PASTE Tech_Use'!$C:$BB,2,FALSE),0)</f>
        <v>0</v>
      </c>
      <c r="I210" s="263">
        <f>_xlfn.IFNA(VLOOKUP($A210,'PASTE Tech_Use'!$E:$BB,2,FALSE),0)</f>
        <v>0</v>
      </c>
      <c r="J210" s="263">
        <f>_xlfn.IFNA(VLOOKUP($A210,'PASTE Tech_Use'!$G:$BB,2,FALSE),0)</f>
        <v>0</v>
      </c>
      <c r="K210" s="263">
        <f>_xlfn.IFNA(VLOOKUP($A210,'PASTE Tech_Use'!I:$BB,2,FALSE),0)</f>
        <v>0</v>
      </c>
      <c r="L210" s="263">
        <f>_xlfn.IFNA(VLOOKUP($A210,'PASTE Tech_Use'!K:$BB,2,FALSE),0)</f>
        <v>0</v>
      </c>
      <c r="M210" s="263">
        <f>_xlfn.IFNA(VLOOKUP($A210,'PASTE Tech_Use'!M:$BB,2,FALSE),0)</f>
        <v>0</v>
      </c>
      <c r="N210" s="263">
        <f>_xlfn.IFNA(VLOOKUP($A210,'PASTE Tech_Use'!O:$BB,2,FALSE),0)</f>
        <v>0</v>
      </c>
      <c r="O210" s="263">
        <f>_xlfn.IFNA(VLOOKUP($A210,'PASTE Tech_Use'!Q:$BB,2,FALSE),0)</f>
        <v>0</v>
      </c>
      <c r="P210" s="263">
        <f>_xlfn.IFNA(VLOOKUP($A210,'PASTE Tech_Use'!S:$BB,2,FALSE),0)</f>
        <v>0</v>
      </c>
      <c r="Q210" s="263">
        <f>_xlfn.IFNA(VLOOKUP($A210,'PASTE Tech_Use'!U:$BB,2,FALSE),0)</f>
        <v>0</v>
      </c>
      <c r="R210" s="263">
        <f>_xlfn.IFNA(VLOOKUP($A210,'PASTE Tech_Use'!W:$BB,2,FALSE),0)</f>
        <v>0</v>
      </c>
      <c r="S210" s="263">
        <f>_xlfn.IFNA(VLOOKUP($A210,'PASTE Tech_Use'!Y:$BB,2,FALSE),0)</f>
        <v>0</v>
      </c>
    </row>
    <row r="211" spans="1:19" x14ac:dyDescent="0.3">
      <c r="A211" s="158" t="s">
        <v>237</v>
      </c>
      <c r="B211" t="str">
        <f>_xlfn.IFNA(VLOOKUP($A211,'PASTE Technology Sheet'!A:H,3,FALSE),"")</f>
        <v>Conversion</v>
      </c>
      <c r="C211" t="str">
        <f>VLOOKUP($A211,'PASTE Technology Sheet'!A:H,4,FALSE)</f>
        <v>Power NL</v>
      </c>
      <c r="D211" t="str">
        <f>_xlfn.IFNA(VLOOKUP($A211,'PASTE Technology Sheet'!$A:$H,5,FALSE),"")</f>
        <v>Generation</v>
      </c>
      <c r="E211" t="str">
        <f>VLOOKUP($A211,'PASTE Technology Sheet'!$A:$H,6,FALSE)</f>
        <v>Electricity NL - HV</v>
      </c>
      <c r="F211" t="str">
        <f>VLOOKUP($A211,'PASTE Technology Sheet'!$A:$H,7,FALSE)</f>
        <v>CCGT - Power NL</v>
      </c>
      <c r="G211" s="263">
        <f>_xlfn.IFNA(VLOOKUP($A211,'PASTE Tech_Use'!$A:$B,2,FALSE),0)</f>
        <v>28.17348947</v>
      </c>
      <c r="H211" s="263">
        <f>_xlfn.IFNA(VLOOKUP($A211,'PASTE Tech_Use'!$C:$BB,2,FALSE),0)</f>
        <v>28.993962589999999</v>
      </c>
      <c r="I211" s="263">
        <f>_xlfn.IFNA(VLOOKUP($A211,'PASTE Tech_Use'!$E:$BB,2,FALSE),0)</f>
        <v>25.592155900000002</v>
      </c>
      <c r="J211" s="263">
        <f>_xlfn.IFNA(VLOOKUP($A211,'PASTE Tech_Use'!$G:$BB,2,FALSE),0)</f>
        <v>28.172787190000001</v>
      </c>
      <c r="K211" s="263">
        <f>_xlfn.IFNA(VLOOKUP($A211,'PASTE Tech_Use'!I:$BB,2,FALSE),0)</f>
        <v>28.172787190000001</v>
      </c>
      <c r="L211" s="263">
        <f>_xlfn.IFNA(VLOOKUP($A211,'PASTE Tech_Use'!K:$BB,2,FALSE),0)</f>
        <v>2.1938963610000001E-7</v>
      </c>
      <c r="M211" s="263">
        <f>_xlfn.IFNA(VLOOKUP($A211,'PASTE Tech_Use'!M:$BB,2,FALSE),0)</f>
        <v>33.021377739999998</v>
      </c>
      <c r="N211" s="263">
        <f>_xlfn.IFNA(VLOOKUP($A211,'PASTE Tech_Use'!O:$BB,2,FALSE),0)</f>
        <v>28.383185860000001</v>
      </c>
      <c r="O211" s="263">
        <f>_xlfn.IFNA(VLOOKUP($A211,'PASTE Tech_Use'!Q:$BB,2,FALSE),0)</f>
        <v>25.351792960000001</v>
      </c>
      <c r="P211" s="263">
        <f>_xlfn.IFNA(VLOOKUP($A211,'PASTE Tech_Use'!S:$BB,2,FALSE),0)</f>
        <v>50.482917729999997</v>
      </c>
      <c r="Q211" s="263">
        <f>_xlfn.IFNA(VLOOKUP($A211,'PASTE Tech_Use'!U:$BB,2,FALSE),0)</f>
        <v>1.7583770860000001E-7</v>
      </c>
      <c r="R211" s="263">
        <f>_xlfn.IFNA(VLOOKUP($A211,'PASTE Tech_Use'!W:$BB,2,FALSE),0)</f>
        <v>1.4888612150000001E-6</v>
      </c>
      <c r="S211" s="263">
        <f>_xlfn.IFNA(VLOOKUP($A211,'PASTE Tech_Use'!Y:$BB,2,FALSE),0)</f>
        <v>25.487928400000001</v>
      </c>
    </row>
    <row r="212" spans="1:19" x14ac:dyDescent="0.3">
      <c r="A212" s="156" t="s">
        <v>238</v>
      </c>
      <c r="B212" t="str">
        <f>_xlfn.IFNA(VLOOKUP($A212,'PASTE Technology Sheet'!A:H,3,FALSE),"")</f>
        <v>Conversion</v>
      </c>
      <c r="C212" t="str">
        <f>VLOOKUP($A212,'PASTE Technology Sheet'!A:H,4,FALSE)</f>
        <v>Power NL</v>
      </c>
      <c r="D212" t="str">
        <f>_xlfn.IFNA(VLOOKUP($A212,'PASTE Technology Sheet'!$A:$H,5,FALSE),"")</f>
        <v>Generation</v>
      </c>
      <c r="E212" t="str">
        <f>VLOOKUP($A212,'PASTE Technology Sheet'!$A:$H,6,FALSE)</f>
        <v>Electricity NL - HV</v>
      </c>
      <c r="F212" t="str">
        <f>VLOOKUP($A212,'PASTE Technology Sheet'!$A:$H,7,FALSE)</f>
        <v>CCGT wCCS - Power NL</v>
      </c>
      <c r="G212" s="263">
        <f>_xlfn.IFNA(VLOOKUP($A212,'PASTE Tech_Use'!$A:$B,2,FALSE),0)</f>
        <v>0</v>
      </c>
      <c r="H212" s="263">
        <f>_xlfn.IFNA(VLOOKUP($A212,'PASTE Tech_Use'!$C:$BB,2,FALSE),0)</f>
        <v>0</v>
      </c>
      <c r="I212" s="263">
        <f>_xlfn.IFNA(VLOOKUP($A212,'PASTE Tech_Use'!$E:$BB,2,FALSE),0)</f>
        <v>0</v>
      </c>
      <c r="J212" s="263">
        <f>_xlfn.IFNA(VLOOKUP($A212,'PASTE Tech_Use'!$G:$BB,2,FALSE),0)</f>
        <v>0</v>
      </c>
      <c r="K212" s="263">
        <f>_xlfn.IFNA(VLOOKUP($A212,'PASTE Tech_Use'!I:$BB,2,FALSE),0)</f>
        <v>0</v>
      </c>
      <c r="L212" s="263">
        <f>_xlfn.IFNA(VLOOKUP($A212,'PASTE Tech_Use'!K:$BB,2,FALSE),0)</f>
        <v>0</v>
      </c>
      <c r="M212" s="263">
        <f>_xlfn.IFNA(VLOOKUP($A212,'PASTE Tech_Use'!M:$BB,2,FALSE),0)</f>
        <v>1.0371846720000001E-7</v>
      </c>
      <c r="N212" s="263">
        <f>_xlfn.IFNA(VLOOKUP($A212,'PASTE Tech_Use'!O:$BB,2,FALSE),0)</f>
        <v>0</v>
      </c>
      <c r="O212" s="263">
        <f>_xlfn.IFNA(VLOOKUP($A212,'PASTE Tech_Use'!Q:$BB,2,FALSE),0)</f>
        <v>0</v>
      </c>
      <c r="P212" s="263">
        <f>_xlfn.IFNA(VLOOKUP($A212,'PASTE Tech_Use'!S:$BB,2,FALSE),0)</f>
        <v>0</v>
      </c>
      <c r="Q212" s="263">
        <f>_xlfn.IFNA(VLOOKUP($A212,'PASTE Tech_Use'!U:$BB,2,FALSE),0)</f>
        <v>0</v>
      </c>
      <c r="R212" s="263">
        <f>_xlfn.IFNA(VLOOKUP($A212,'PASTE Tech_Use'!W:$BB,2,FALSE),0)</f>
        <v>0</v>
      </c>
      <c r="S212" s="263">
        <f>_xlfn.IFNA(VLOOKUP($A212,'PASTE Tech_Use'!Y:$BB,2,FALSE),0)</f>
        <v>0</v>
      </c>
    </row>
    <row r="213" spans="1:19" x14ac:dyDescent="0.3">
      <c r="A213" s="158" t="s">
        <v>239</v>
      </c>
      <c r="B213" t="str">
        <f>_xlfn.IFNA(VLOOKUP($A213,'PASTE Technology Sheet'!A:H,3,FALSE),"")</f>
        <v>Conversion</v>
      </c>
      <c r="C213" t="str">
        <f>VLOOKUP($A213,'PASTE Technology Sheet'!A:H,4,FALSE)</f>
        <v>Power NL</v>
      </c>
      <c r="D213" t="str">
        <f>_xlfn.IFNA(VLOOKUP($A213,'PASTE Technology Sheet'!$A:$H,5,FALSE),"")</f>
        <v>Generation</v>
      </c>
      <c r="E213" t="str">
        <f>VLOOKUP($A213,'PASTE Technology Sheet'!$A:$H,6,FALSE)</f>
        <v>Electricity NL - HV</v>
      </c>
      <c r="F213" t="str">
        <f>VLOOKUP($A213,'PASTE Technology Sheet'!$A:$H,7,FALSE)</f>
        <v>CCGT BFG - Power NL</v>
      </c>
      <c r="G213" s="263">
        <f>_xlfn.IFNA(VLOOKUP($A213,'PASTE Tech_Use'!$A:$B,2,FALSE),0)</f>
        <v>0</v>
      </c>
      <c r="H213" s="263">
        <f>_xlfn.IFNA(VLOOKUP($A213,'PASTE Tech_Use'!$C:$BB,2,FALSE),0)</f>
        <v>0</v>
      </c>
      <c r="I213" s="263">
        <f>_xlfn.IFNA(VLOOKUP($A213,'PASTE Tech_Use'!$E:$BB,2,FALSE),0)</f>
        <v>0</v>
      </c>
      <c r="J213" s="263">
        <f>_xlfn.IFNA(VLOOKUP($A213,'PASTE Tech_Use'!$G:$BB,2,FALSE),0)</f>
        <v>0</v>
      </c>
      <c r="K213" s="263">
        <f>_xlfn.IFNA(VLOOKUP($A213,'PASTE Tech_Use'!I:$BB,2,FALSE),0)</f>
        <v>0</v>
      </c>
      <c r="L213" s="263">
        <f>_xlfn.IFNA(VLOOKUP($A213,'PASTE Tech_Use'!K:$BB,2,FALSE),0)</f>
        <v>0</v>
      </c>
      <c r="M213" s="263">
        <f>_xlfn.IFNA(VLOOKUP($A213,'PASTE Tech_Use'!M:$BB,2,FALSE),0)</f>
        <v>0</v>
      </c>
      <c r="N213" s="263">
        <f>_xlfn.IFNA(VLOOKUP($A213,'PASTE Tech_Use'!O:$BB,2,FALSE),0)</f>
        <v>0</v>
      </c>
      <c r="O213" s="263">
        <f>_xlfn.IFNA(VLOOKUP($A213,'PASTE Tech_Use'!Q:$BB,2,FALSE),0)</f>
        <v>0</v>
      </c>
      <c r="P213" s="263">
        <f>_xlfn.IFNA(VLOOKUP($A213,'PASTE Tech_Use'!S:$BB,2,FALSE),0)</f>
        <v>0</v>
      </c>
      <c r="Q213" s="263">
        <f>_xlfn.IFNA(VLOOKUP($A213,'PASTE Tech_Use'!U:$BB,2,FALSE),0)</f>
        <v>0</v>
      </c>
      <c r="R213" s="263">
        <f>_xlfn.IFNA(VLOOKUP($A213,'PASTE Tech_Use'!W:$BB,2,FALSE),0)</f>
        <v>0</v>
      </c>
      <c r="S213" s="263">
        <f>_xlfn.IFNA(VLOOKUP($A213,'PASTE Tech_Use'!Y:$BB,2,FALSE),0)</f>
        <v>0</v>
      </c>
    </row>
    <row r="214" spans="1:19" x14ac:dyDescent="0.3">
      <c r="A214" s="156" t="s">
        <v>240</v>
      </c>
      <c r="B214" t="str">
        <f>_xlfn.IFNA(VLOOKUP($A214,'PASTE Technology Sheet'!A:H,3,FALSE),"")</f>
        <v>Conversion</v>
      </c>
      <c r="C214" t="str">
        <f>VLOOKUP($A214,'PASTE Technology Sheet'!A:H,4,FALSE)</f>
        <v>Power NL</v>
      </c>
      <c r="D214" t="str">
        <f>_xlfn.IFNA(VLOOKUP($A214,'PASTE Technology Sheet'!$A:$H,5,FALSE),"")</f>
        <v>Generation</v>
      </c>
      <c r="E214" t="str">
        <f>VLOOKUP($A214,'PASTE Technology Sheet'!$A:$H,6,FALSE)</f>
        <v>Electricity NL - HV</v>
      </c>
      <c r="F214" t="str">
        <f>VLOOKUP($A214,'PASTE Technology Sheet'!$A:$H,7,FALSE)</f>
        <v>GT - Power NL</v>
      </c>
      <c r="G214" s="263">
        <f>_xlfn.IFNA(VLOOKUP($A214,'PASTE Tech_Use'!$A:$B,2,FALSE),0)</f>
        <v>0</v>
      </c>
      <c r="H214" s="263">
        <f>_xlfn.IFNA(VLOOKUP($A214,'PASTE Tech_Use'!$C:$BB,2,FALSE),0)</f>
        <v>0</v>
      </c>
      <c r="I214" s="263">
        <f>_xlfn.IFNA(VLOOKUP($A214,'PASTE Tech_Use'!$E:$BB,2,FALSE),0)</f>
        <v>0</v>
      </c>
      <c r="J214" s="263">
        <f>_xlfn.IFNA(VLOOKUP($A214,'PASTE Tech_Use'!$G:$BB,2,FALSE),0)</f>
        <v>0</v>
      </c>
      <c r="K214" s="263">
        <f>_xlfn.IFNA(VLOOKUP($A214,'PASTE Tech_Use'!I:$BB,2,FALSE),0)</f>
        <v>0</v>
      </c>
      <c r="L214" s="263">
        <f>_xlfn.IFNA(VLOOKUP($A214,'PASTE Tech_Use'!K:$BB,2,FALSE),0)</f>
        <v>0</v>
      </c>
      <c r="M214" s="263">
        <f>_xlfn.IFNA(VLOOKUP($A214,'PASTE Tech_Use'!M:$BB,2,FALSE),0)</f>
        <v>1.5793716399999999E-6</v>
      </c>
      <c r="N214" s="263">
        <f>_xlfn.IFNA(VLOOKUP($A214,'PASTE Tech_Use'!O:$BB,2,FALSE),0)</f>
        <v>5.6155361070000001E-7</v>
      </c>
      <c r="O214" s="263">
        <f>_xlfn.IFNA(VLOOKUP($A214,'PASTE Tech_Use'!Q:$BB,2,FALSE),0)</f>
        <v>0</v>
      </c>
      <c r="P214" s="263">
        <f>_xlfn.IFNA(VLOOKUP($A214,'PASTE Tech_Use'!S:$BB,2,FALSE),0)</f>
        <v>0.36741445319999999</v>
      </c>
      <c r="Q214" s="263">
        <f>_xlfn.IFNA(VLOOKUP($A214,'PASTE Tech_Use'!U:$BB,2,FALSE),0)</f>
        <v>0</v>
      </c>
      <c r="R214" s="263">
        <f>_xlfn.IFNA(VLOOKUP($A214,'PASTE Tech_Use'!W:$BB,2,FALSE),0)</f>
        <v>0</v>
      </c>
      <c r="S214" s="263">
        <f>_xlfn.IFNA(VLOOKUP($A214,'PASTE Tech_Use'!Y:$BB,2,FALSE),0)</f>
        <v>0.28129219649999998</v>
      </c>
    </row>
    <row r="215" spans="1:19" x14ac:dyDescent="0.3">
      <c r="A215" s="158" t="s">
        <v>241</v>
      </c>
      <c r="B215" t="str">
        <f>_xlfn.IFNA(VLOOKUP($A215,'PASTE Technology Sheet'!A:H,3,FALSE),"")</f>
        <v>Conversion</v>
      </c>
      <c r="C215" t="str">
        <f>VLOOKUP($A215,'PASTE Technology Sheet'!A:H,4,FALSE)</f>
        <v>Power NL</v>
      </c>
      <c r="D215" t="str">
        <f>_xlfn.IFNA(VLOOKUP($A215,'PASTE Technology Sheet'!$A:$H,5,FALSE),"")</f>
        <v>Generation</v>
      </c>
      <c r="E215" t="str">
        <f>VLOOKUP($A215,'PASTE Technology Sheet'!$A:$H,6,FALSE)</f>
        <v>Electricity NL - HV</v>
      </c>
      <c r="F215" t="str">
        <f>VLOOKUP($A215,'PASTE Technology Sheet'!$A:$H,7,FALSE)</f>
        <v>Hydrogen SOFC - Power NL</v>
      </c>
      <c r="G215" s="263">
        <f>_xlfn.IFNA(VLOOKUP($A215,'PASTE Tech_Use'!$A:$B,2,FALSE),0)</f>
        <v>0</v>
      </c>
      <c r="H215" s="263">
        <f>_xlfn.IFNA(VLOOKUP($A215,'PASTE Tech_Use'!$C:$BB,2,FALSE),0)</f>
        <v>0</v>
      </c>
      <c r="I215" s="263">
        <f>_xlfn.IFNA(VLOOKUP($A215,'PASTE Tech_Use'!$E:$BB,2,FALSE),0)</f>
        <v>0</v>
      </c>
      <c r="J215" s="263">
        <f>_xlfn.IFNA(VLOOKUP($A215,'PASTE Tech_Use'!$G:$BB,2,FALSE),0)</f>
        <v>0</v>
      </c>
      <c r="K215" s="263">
        <f>_xlfn.IFNA(VLOOKUP($A215,'PASTE Tech_Use'!I:$BB,2,FALSE),0)</f>
        <v>0</v>
      </c>
      <c r="L215" s="263">
        <f>_xlfn.IFNA(VLOOKUP($A215,'PASTE Tech_Use'!K:$BB,2,FALSE),0)</f>
        <v>0</v>
      </c>
      <c r="M215" s="263">
        <f>_xlfn.IFNA(VLOOKUP($A215,'PASTE Tech_Use'!M:$BB,2,FALSE),0)</f>
        <v>1.6207012480000001E-7</v>
      </c>
      <c r="N215" s="263">
        <f>_xlfn.IFNA(VLOOKUP($A215,'PASTE Tech_Use'!O:$BB,2,FALSE),0)</f>
        <v>0</v>
      </c>
      <c r="O215" s="263">
        <f>_xlfn.IFNA(VLOOKUP($A215,'PASTE Tech_Use'!Q:$BB,2,FALSE),0)</f>
        <v>0</v>
      </c>
      <c r="P215" s="263">
        <f>_xlfn.IFNA(VLOOKUP($A215,'PASTE Tech_Use'!S:$BB,2,FALSE),0)</f>
        <v>0</v>
      </c>
      <c r="Q215" s="263">
        <f>_xlfn.IFNA(VLOOKUP($A215,'PASTE Tech_Use'!U:$BB,2,FALSE),0)</f>
        <v>0</v>
      </c>
      <c r="R215" s="263">
        <f>_xlfn.IFNA(VLOOKUP($A215,'PASTE Tech_Use'!W:$BB,2,FALSE),0)</f>
        <v>0</v>
      </c>
      <c r="S215" s="263">
        <f>_xlfn.IFNA(VLOOKUP($A215,'PASTE Tech_Use'!Y:$BB,2,FALSE),0)</f>
        <v>0</v>
      </c>
    </row>
    <row r="216" spans="1:19" x14ac:dyDescent="0.3">
      <c r="A216" s="156" t="s">
        <v>242</v>
      </c>
      <c r="B216" t="str">
        <f>_xlfn.IFNA(VLOOKUP($A216,'PASTE Technology Sheet'!A:H,3,FALSE),"")</f>
        <v>Conversion</v>
      </c>
      <c r="C216" t="str">
        <f>VLOOKUP($A216,'PASTE Technology Sheet'!A:H,4,FALSE)</f>
        <v>Power NL</v>
      </c>
      <c r="D216" t="str">
        <f>_xlfn.IFNA(VLOOKUP($A216,'PASTE Technology Sheet'!$A:$H,5,FALSE),"")</f>
        <v>Generation</v>
      </c>
      <c r="E216" t="str">
        <f>VLOOKUP($A216,'PASTE Technology Sheet'!$A:$H,6,FALSE)</f>
        <v>Electricity NL - HV</v>
      </c>
      <c r="F216" t="str">
        <f>VLOOKUP($A216,'PASTE Technology Sheet'!$A:$H,7,FALSE)</f>
        <v>Hydrogen CCGT - Power NL</v>
      </c>
      <c r="G216" s="263">
        <f>_xlfn.IFNA(VLOOKUP($A216,'PASTE Tech_Use'!$A:$B,2,FALSE),0)</f>
        <v>2.396397069E-4</v>
      </c>
      <c r="H216" s="263">
        <f>_xlfn.IFNA(VLOOKUP($A216,'PASTE Tech_Use'!$C:$BB,2,FALSE),0)</f>
        <v>2.5226386449999998E-4</v>
      </c>
      <c r="I216" s="263">
        <f>_xlfn.IFNA(VLOOKUP($A216,'PASTE Tech_Use'!$E:$BB,2,FALSE),0)</f>
        <v>2.5228981209999998E-4</v>
      </c>
      <c r="J216" s="263">
        <f>_xlfn.IFNA(VLOOKUP($A216,'PASTE Tech_Use'!$G:$BB,2,FALSE),0)</f>
        <v>2.396395238E-4</v>
      </c>
      <c r="K216" s="263">
        <f>_xlfn.IFNA(VLOOKUP($A216,'PASTE Tech_Use'!I:$BB,2,FALSE),0)</f>
        <v>2.396395238E-4</v>
      </c>
      <c r="L216" s="263">
        <f>_xlfn.IFNA(VLOOKUP($A216,'PASTE Tech_Use'!K:$BB,2,FALSE),0)</f>
        <v>2.396364978E-4</v>
      </c>
      <c r="M216" s="263">
        <f>_xlfn.IFNA(VLOOKUP($A216,'PASTE Tech_Use'!M:$BB,2,FALSE),0)</f>
        <v>2.3976353530000001E-4</v>
      </c>
      <c r="N216" s="263">
        <f>_xlfn.IFNA(VLOOKUP($A216,'PASTE Tech_Use'!O:$BB,2,FALSE),0)</f>
        <v>2.5228943170000002E-4</v>
      </c>
      <c r="O216" s="263">
        <f>_xlfn.IFNA(VLOOKUP($A216,'PASTE Tech_Use'!Q:$BB,2,FALSE),0)</f>
        <v>2.3969168499999999E-4</v>
      </c>
      <c r="P216" s="263">
        <f>_xlfn.IFNA(VLOOKUP($A216,'PASTE Tech_Use'!S:$BB,2,FALSE),0)</f>
        <v>2.9484687740000001E-4</v>
      </c>
      <c r="Q216" s="263">
        <f>_xlfn.IFNA(VLOOKUP($A216,'PASTE Tech_Use'!U:$BB,2,FALSE),0)</f>
        <v>2.2732740860000001E-4</v>
      </c>
      <c r="R216" s="263">
        <f>_xlfn.IFNA(VLOOKUP($A216,'PASTE Tech_Use'!W:$BB,2,FALSE),0)</f>
        <v>2.0683089360000001E-4</v>
      </c>
      <c r="S216" s="263">
        <f>_xlfn.IFNA(VLOOKUP($A216,'PASTE Tech_Use'!Y:$BB,2,FALSE),0)</f>
        <v>6.5734083039999997E-5</v>
      </c>
    </row>
    <row r="217" spans="1:19" x14ac:dyDescent="0.3">
      <c r="A217" s="158" t="s">
        <v>243</v>
      </c>
      <c r="B217" t="str">
        <f>_xlfn.IFNA(VLOOKUP($A217,'PASTE Technology Sheet'!A:H,3,FALSE),"")</f>
        <v>Conversion</v>
      </c>
      <c r="C217" t="str">
        <f>VLOOKUP($A217,'PASTE Technology Sheet'!A:H,4,FALSE)</f>
        <v>Power NL</v>
      </c>
      <c r="D217" t="str">
        <f>_xlfn.IFNA(VLOOKUP($A217,'PASTE Technology Sheet'!$A:$H,5,FALSE),"")</f>
        <v>Generation</v>
      </c>
      <c r="E217" t="str">
        <f>VLOOKUP($A217,'PASTE Technology Sheet'!$A:$H,6,FALSE)</f>
        <v>Electricity NL - HV</v>
      </c>
      <c r="F217" t="str">
        <f>VLOOKUP($A217,'PASTE Technology Sheet'!$A:$H,7,FALSE)</f>
        <v>Nuclear - Borssele - Power NL</v>
      </c>
      <c r="G217" s="263">
        <f>_xlfn.IFNA(VLOOKUP($A217,'PASTE Tech_Use'!$A:$B,2,FALSE),0)</f>
        <v>0</v>
      </c>
      <c r="H217" s="263">
        <f>_xlfn.IFNA(VLOOKUP($A217,'PASTE Tech_Use'!$C:$BB,2,FALSE),0)</f>
        <v>0</v>
      </c>
      <c r="I217" s="263">
        <f>_xlfn.IFNA(VLOOKUP($A217,'PASTE Tech_Use'!$E:$BB,2,FALSE),0)</f>
        <v>0</v>
      </c>
      <c r="J217" s="263">
        <f>_xlfn.IFNA(VLOOKUP($A217,'PASTE Tech_Use'!$G:$BB,2,FALSE),0)</f>
        <v>0</v>
      </c>
      <c r="K217" s="263">
        <f>_xlfn.IFNA(VLOOKUP($A217,'PASTE Tech_Use'!I:$BB,2,FALSE),0)</f>
        <v>0</v>
      </c>
      <c r="L217" s="263">
        <f>_xlfn.IFNA(VLOOKUP($A217,'PASTE Tech_Use'!K:$BB,2,FALSE),0)</f>
        <v>0</v>
      </c>
      <c r="M217" s="263">
        <f>_xlfn.IFNA(VLOOKUP($A217,'PASTE Tech_Use'!M:$BB,2,FALSE),0)</f>
        <v>0</v>
      </c>
      <c r="N217" s="263">
        <f>_xlfn.IFNA(VLOOKUP($A217,'PASTE Tech_Use'!O:$BB,2,FALSE),0)</f>
        <v>0</v>
      </c>
      <c r="O217" s="263">
        <f>_xlfn.IFNA(VLOOKUP($A217,'PASTE Tech_Use'!Q:$BB,2,FALSE),0)</f>
        <v>0</v>
      </c>
      <c r="P217" s="263">
        <f>_xlfn.IFNA(VLOOKUP($A217,'PASTE Tech_Use'!S:$BB,2,FALSE),0)</f>
        <v>0</v>
      </c>
      <c r="Q217" s="263">
        <f>_xlfn.IFNA(VLOOKUP($A217,'PASTE Tech_Use'!U:$BB,2,FALSE),0)</f>
        <v>0</v>
      </c>
      <c r="R217" s="263">
        <f>_xlfn.IFNA(VLOOKUP($A217,'PASTE Tech_Use'!W:$BB,2,FALSE),0)</f>
        <v>0</v>
      </c>
      <c r="S217" s="263">
        <f>_xlfn.IFNA(VLOOKUP($A217,'PASTE Tech_Use'!Y:$BB,2,FALSE),0)</f>
        <v>0</v>
      </c>
    </row>
    <row r="218" spans="1:19" x14ac:dyDescent="0.3">
      <c r="A218" s="156" t="s">
        <v>244</v>
      </c>
      <c r="B218" t="str">
        <f>_xlfn.IFNA(VLOOKUP($A218,'PASTE Technology Sheet'!A:H,3,FALSE),"")</f>
        <v>Conversion</v>
      </c>
      <c r="C218" t="str">
        <f>VLOOKUP($A218,'PASTE Technology Sheet'!A:H,4,FALSE)</f>
        <v>Power NL</v>
      </c>
      <c r="D218" t="str">
        <f>_xlfn.IFNA(VLOOKUP($A218,'PASTE Technology Sheet'!$A:$H,5,FALSE),"")</f>
        <v>Generation</v>
      </c>
      <c r="E218" t="str">
        <f>VLOOKUP($A218,'PASTE Technology Sheet'!$A:$H,6,FALSE)</f>
        <v>Electricity NL - HV</v>
      </c>
      <c r="F218" t="str">
        <f>VLOOKUP($A218,'PASTE Technology Sheet'!$A:$H,7,FALSE)</f>
        <v>Nuclear - Gen III - Power NL</v>
      </c>
      <c r="G218" s="263">
        <f>_xlfn.IFNA(VLOOKUP($A218,'PASTE Tech_Use'!$A:$B,2,FALSE),0)</f>
        <v>13.745189509999999</v>
      </c>
      <c r="H218" s="263">
        <f>_xlfn.IFNA(VLOOKUP($A218,'PASTE Tech_Use'!$C:$BB,2,FALSE),0)</f>
        <v>13.745189460000001</v>
      </c>
      <c r="I218" s="263">
        <f>_xlfn.IFNA(VLOOKUP($A218,'PASTE Tech_Use'!$E:$BB,2,FALSE),0)</f>
        <v>13.745185640000001</v>
      </c>
      <c r="J218" s="263">
        <f>_xlfn.IFNA(VLOOKUP($A218,'PASTE Tech_Use'!$G:$BB,2,FALSE),0)</f>
        <v>13.74518952</v>
      </c>
      <c r="K218" s="263">
        <f>_xlfn.IFNA(VLOOKUP($A218,'PASTE Tech_Use'!I:$BB,2,FALSE),0)</f>
        <v>13.74518952</v>
      </c>
      <c r="L218" s="263">
        <f>_xlfn.IFNA(VLOOKUP($A218,'PASTE Tech_Use'!K:$BB,2,FALSE),0)</f>
        <v>13.74439293</v>
      </c>
      <c r="M218" s="263">
        <f>_xlfn.IFNA(VLOOKUP($A218,'PASTE Tech_Use'!M:$BB,2,FALSE),0)</f>
        <v>13.74518922</v>
      </c>
      <c r="N218" s="263">
        <f>_xlfn.IFNA(VLOOKUP($A218,'PASTE Tech_Use'!O:$BB,2,FALSE),0)</f>
        <v>13.745176300000001</v>
      </c>
      <c r="O218" s="263">
        <f>_xlfn.IFNA(VLOOKUP($A218,'PASTE Tech_Use'!Q:$BB,2,FALSE),0)</f>
        <v>13.745219519999999</v>
      </c>
      <c r="P218" s="263">
        <f>_xlfn.IFNA(VLOOKUP($A218,'PASTE Tech_Use'!S:$BB,2,FALSE),0)</f>
        <v>13.74477922</v>
      </c>
      <c r="Q218" s="263">
        <f>_xlfn.IFNA(VLOOKUP($A218,'PASTE Tech_Use'!U:$BB,2,FALSE),0)</f>
        <v>13.74535142</v>
      </c>
      <c r="R218" s="263">
        <f>_xlfn.IFNA(VLOOKUP($A218,'PASTE Tech_Use'!W:$BB,2,FALSE),0)</f>
        <v>13.739511889999999</v>
      </c>
      <c r="S218" s="263">
        <f>_xlfn.IFNA(VLOOKUP($A218,'PASTE Tech_Use'!Y:$BB,2,FALSE),0)</f>
        <v>13.74545311</v>
      </c>
    </row>
    <row r="219" spans="1:19" x14ac:dyDescent="0.3">
      <c r="A219" s="159" t="s">
        <v>245</v>
      </c>
      <c r="B219" t="str">
        <f>_xlfn.IFNA(VLOOKUP($A219,'PASTE Technology Sheet'!A:H,3,FALSE),"")</f>
        <v>Conversion</v>
      </c>
      <c r="C219" t="str">
        <f>VLOOKUP($A219,'PASTE Technology Sheet'!A:H,4,FALSE)</f>
        <v>Power NL</v>
      </c>
      <c r="D219" t="str">
        <f>_xlfn.IFNA(VLOOKUP($A219,'PASTE Technology Sheet'!$A:$H,5,FALSE),"")</f>
        <v>Generation</v>
      </c>
      <c r="E219" t="str">
        <f>VLOOKUP($A219,'PASTE Technology Sheet'!$A:$H,6,FALSE)</f>
        <v>Electricity NL - HV</v>
      </c>
      <c r="F219" t="str">
        <f>VLOOKUP($A219,'PASTE Technology Sheet'!$A:$H,7,FALSE)</f>
        <v>Nuclear SMR - Power NL</v>
      </c>
      <c r="G219" s="263">
        <f>_xlfn.IFNA(VLOOKUP($A219,'PASTE Tech_Use'!$A:$B,2,FALSE),0)</f>
        <v>0</v>
      </c>
      <c r="H219" s="263">
        <f>_xlfn.IFNA(VLOOKUP($A219,'PASTE Tech_Use'!$C:$BB,2,FALSE),0)</f>
        <v>0</v>
      </c>
      <c r="I219" s="263">
        <f>_xlfn.IFNA(VLOOKUP($A219,'PASTE Tech_Use'!$E:$BB,2,FALSE),0)</f>
        <v>1.188440606E-7</v>
      </c>
      <c r="J219" s="263">
        <f>_xlfn.IFNA(VLOOKUP($A219,'PASTE Tech_Use'!$G:$BB,2,FALSE),0)</f>
        <v>0</v>
      </c>
      <c r="K219" s="263">
        <f>_xlfn.IFNA(VLOOKUP($A219,'PASTE Tech_Use'!I:$BB,2,FALSE),0)</f>
        <v>0</v>
      </c>
      <c r="L219" s="263">
        <f>_xlfn.IFNA(VLOOKUP($A219,'PASTE Tech_Use'!K:$BB,2,FALSE),0)</f>
        <v>0</v>
      </c>
      <c r="M219" s="263">
        <f>_xlfn.IFNA(VLOOKUP($A219,'PASTE Tech_Use'!M:$BB,2,FALSE),0)</f>
        <v>3.6427318629999999E-7</v>
      </c>
      <c r="N219" s="263">
        <f>_xlfn.IFNA(VLOOKUP($A219,'PASTE Tech_Use'!O:$BB,2,FALSE),0)</f>
        <v>1.1970298630000001E-7</v>
      </c>
      <c r="O219" s="263">
        <f>_xlfn.IFNA(VLOOKUP($A219,'PASTE Tech_Use'!Q:$BB,2,FALSE),0)</f>
        <v>1.284595834E-7</v>
      </c>
      <c r="P219" s="263">
        <f>_xlfn.IFNA(VLOOKUP($A219,'PASTE Tech_Use'!S:$BB,2,FALSE),0)</f>
        <v>0</v>
      </c>
      <c r="Q219" s="263">
        <f>_xlfn.IFNA(VLOOKUP($A219,'PASTE Tech_Use'!U:$BB,2,FALSE),0)</f>
        <v>0</v>
      </c>
      <c r="R219" s="263">
        <f>_xlfn.IFNA(VLOOKUP($A219,'PASTE Tech_Use'!W:$BB,2,FALSE),0)</f>
        <v>1.8407796360000001E-7</v>
      </c>
      <c r="S219" s="263">
        <f>_xlfn.IFNA(VLOOKUP($A219,'PASTE Tech_Use'!Y:$BB,2,FALSE),0)</f>
        <v>0</v>
      </c>
    </row>
    <row r="220" spans="1:19" x14ac:dyDescent="0.3">
      <c r="A220" s="156" t="s">
        <v>246</v>
      </c>
      <c r="B220" t="str">
        <f>_xlfn.IFNA(VLOOKUP($A220,'PASTE Technology Sheet'!A:H,3,FALSE),"")</f>
        <v>Conversion</v>
      </c>
      <c r="C220" t="str">
        <f>VLOOKUP($A220,'PASTE Technology Sheet'!A:H,4,FALSE)</f>
        <v>Power NL</v>
      </c>
      <c r="D220" t="str">
        <f>_xlfn.IFNA(VLOOKUP($A220,'PASTE Technology Sheet'!$A:$H,5,FALSE),"")</f>
        <v>Generation</v>
      </c>
      <c r="E220" t="str">
        <f>VLOOKUP($A220,'PASTE Technology Sheet'!$A:$H,6,FALSE)</f>
        <v>Electricity NL - HV</v>
      </c>
      <c r="F220" t="str">
        <f>VLOOKUP($A220,'PASTE Technology Sheet'!$A:$H,7,FALSE)</f>
        <v>Biomass - Power NL</v>
      </c>
      <c r="G220" s="263">
        <f>_xlfn.IFNA(VLOOKUP($A220,'PASTE Tech_Use'!$A:$B,2,FALSE),0)</f>
        <v>0</v>
      </c>
      <c r="H220" s="263">
        <f>_xlfn.IFNA(VLOOKUP($A220,'PASTE Tech_Use'!$C:$BB,2,FALSE),0)</f>
        <v>1.9968549050000001E-7</v>
      </c>
      <c r="I220" s="263">
        <f>_xlfn.IFNA(VLOOKUP($A220,'PASTE Tech_Use'!$E:$BB,2,FALSE),0)</f>
        <v>4.0062593490000001E-7</v>
      </c>
      <c r="J220" s="263">
        <f>_xlfn.IFNA(VLOOKUP($A220,'PASTE Tech_Use'!$G:$BB,2,FALSE),0)</f>
        <v>0</v>
      </c>
      <c r="K220" s="263">
        <f>_xlfn.IFNA(VLOOKUP($A220,'PASTE Tech_Use'!I:$BB,2,FALSE),0)</f>
        <v>0</v>
      </c>
      <c r="L220" s="263">
        <f>_xlfn.IFNA(VLOOKUP($A220,'PASTE Tech_Use'!K:$BB,2,FALSE),0)</f>
        <v>0</v>
      </c>
      <c r="M220" s="263">
        <f>_xlfn.IFNA(VLOOKUP($A220,'PASTE Tech_Use'!M:$BB,2,FALSE),0)</f>
        <v>6.1221715879999999E-7</v>
      </c>
      <c r="N220" s="263">
        <f>_xlfn.IFNA(VLOOKUP($A220,'PASTE Tech_Use'!O:$BB,2,FALSE),0)</f>
        <v>5.2469840140000004E-7</v>
      </c>
      <c r="O220" s="263">
        <f>_xlfn.IFNA(VLOOKUP($A220,'PASTE Tech_Use'!Q:$BB,2,FALSE),0)</f>
        <v>4.1204760259999999E-7</v>
      </c>
      <c r="P220" s="263">
        <f>_xlfn.IFNA(VLOOKUP($A220,'PASTE Tech_Use'!S:$BB,2,FALSE),0)</f>
        <v>1.21179247E-7</v>
      </c>
      <c r="Q220" s="263">
        <f>_xlfn.IFNA(VLOOKUP($A220,'PASTE Tech_Use'!U:$BB,2,FALSE),0)</f>
        <v>0</v>
      </c>
      <c r="R220" s="263">
        <f>_xlfn.IFNA(VLOOKUP($A220,'PASTE Tech_Use'!W:$BB,2,FALSE),0)</f>
        <v>2.252858458E-7</v>
      </c>
      <c r="S220" s="263">
        <f>_xlfn.IFNA(VLOOKUP($A220,'PASTE Tech_Use'!Y:$BB,2,FALSE),0)</f>
        <v>0</v>
      </c>
    </row>
    <row r="221" spans="1:19" x14ac:dyDescent="0.3">
      <c r="A221" s="158" t="s">
        <v>247</v>
      </c>
      <c r="B221" t="str">
        <f>_xlfn.IFNA(VLOOKUP($A221,'PASTE Technology Sheet'!A:H,3,FALSE),"")</f>
        <v>Conversion</v>
      </c>
      <c r="C221" t="str">
        <f>VLOOKUP($A221,'PASTE Technology Sheet'!A:H,4,FALSE)</f>
        <v>Power NL</v>
      </c>
      <c r="D221" t="str">
        <f>_xlfn.IFNA(VLOOKUP($A221,'PASTE Technology Sheet'!$A:$H,5,FALSE),"")</f>
        <v>Generation</v>
      </c>
      <c r="E221" t="str">
        <f>VLOOKUP($A221,'PASTE Technology Sheet'!$A:$H,6,FALSE)</f>
        <v>Electricity NL - HV</v>
      </c>
      <c r="F221" t="str">
        <f>VLOOKUP($A221,'PASTE Technology Sheet'!$A:$H,7,FALSE)</f>
        <v>Biomass wCCS - Power NL</v>
      </c>
      <c r="G221" s="263">
        <f>_xlfn.IFNA(VLOOKUP($A221,'PASTE Tech_Use'!$A:$B,2,FALSE),0)</f>
        <v>0</v>
      </c>
      <c r="H221" s="263">
        <f>_xlfn.IFNA(VLOOKUP($A221,'PASTE Tech_Use'!$C:$BB,2,FALSE),0)</f>
        <v>0</v>
      </c>
      <c r="I221" s="263">
        <f>_xlfn.IFNA(VLOOKUP($A221,'PASTE Tech_Use'!$E:$BB,2,FALSE),0)</f>
        <v>1.6595554829999999E-7</v>
      </c>
      <c r="J221" s="263">
        <f>_xlfn.IFNA(VLOOKUP($A221,'PASTE Tech_Use'!$G:$BB,2,FALSE),0)</f>
        <v>0</v>
      </c>
      <c r="K221" s="263">
        <f>_xlfn.IFNA(VLOOKUP($A221,'PASTE Tech_Use'!I:$BB,2,FALSE),0)</f>
        <v>0</v>
      </c>
      <c r="L221" s="263">
        <f>_xlfn.IFNA(VLOOKUP($A221,'PASTE Tech_Use'!K:$BB,2,FALSE),0)</f>
        <v>0</v>
      </c>
      <c r="M221" s="263">
        <f>_xlfn.IFNA(VLOOKUP($A221,'PASTE Tech_Use'!M:$BB,2,FALSE),0)</f>
        <v>5.8642810779999997E-7</v>
      </c>
      <c r="N221" s="263">
        <f>_xlfn.IFNA(VLOOKUP($A221,'PASTE Tech_Use'!O:$BB,2,FALSE),0)</f>
        <v>1.8783352080000001E-7</v>
      </c>
      <c r="O221" s="263">
        <f>_xlfn.IFNA(VLOOKUP($A221,'PASTE Tech_Use'!Q:$BB,2,FALSE),0)</f>
        <v>1.780120546E-7</v>
      </c>
      <c r="P221" s="263">
        <f>_xlfn.IFNA(VLOOKUP($A221,'PASTE Tech_Use'!S:$BB,2,FALSE),0)</f>
        <v>0</v>
      </c>
      <c r="Q221" s="263">
        <f>_xlfn.IFNA(VLOOKUP($A221,'PASTE Tech_Use'!U:$BB,2,FALSE),0)</f>
        <v>0</v>
      </c>
      <c r="R221" s="263">
        <f>_xlfn.IFNA(VLOOKUP($A221,'PASTE Tech_Use'!W:$BB,2,FALSE),0)</f>
        <v>1.721745151E-7</v>
      </c>
      <c r="S221" s="263">
        <f>_xlfn.IFNA(VLOOKUP($A221,'PASTE Tech_Use'!Y:$BB,2,FALSE),0)</f>
        <v>0</v>
      </c>
    </row>
    <row r="222" spans="1:19" x14ac:dyDescent="0.3">
      <c r="A222" s="159" t="s">
        <v>248</v>
      </c>
      <c r="B222" t="str">
        <f>_xlfn.IFNA(VLOOKUP($A222,'PASTE Technology Sheet'!A:H,3,FALSE),"")</f>
        <v>Conversion</v>
      </c>
      <c r="C222" t="str">
        <f>VLOOKUP($A222,'PASTE Technology Sheet'!A:H,4,FALSE)</f>
        <v>Power NL</v>
      </c>
      <c r="D222" t="str">
        <f>_xlfn.IFNA(VLOOKUP($A222,'PASTE Technology Sheet'!$A:$H,5,FALSE),"")</f>
        <v>Generation</v>
      </c>
      <c r="E222" t="str">
        <f>VLOOKUP($A222,'PASTE Technology Sheet'!$A:$H,6,FALSE)</f>
        <v>Electricity NL - HV</v>
      </c>
      <c r="F222" t="str">
        <f>VLOOKUP($A222,'PASTE Technology Sheet'!$A:$H,7,FALSE)</f>
        <v>Onshore Wind - Power NL</v>
      </c>
      <c r="G222" s="263">
        <f>_xlfn.IFNA(VLOOKUP($A222,'PASTE Tech_Use'!$A:$B,2,FALSE),0)</f>
        <v>131.2692711</v>
      </c>
      <c r="H222" s="263">
        <f>_xlfn.IFNA(VLOOKUP($A222,'PASTE Tech_Use'!$C:$BB,2,FALSE),0)</f>
        <v>131.2855538</v>
      </c>
      <c r="I222" s="263">
        <f>_xlfn.IFNA(VLOOKUP($A222,'PASTE Tech_Use'!$E:$BB,2,FALSE),0)</f>
        <v>131.26925030000001</v>
      </c>
      <c r="J222" s="263">
        <f>_xlfn.IFNA(VLOOKUP($A222,'PASTE Tech_Use'!$G:$BB,2,FALSE),0)</f>
        <v>131.26927040000001</v>
      </c>
      <c r="K222" s="263">
        <f>_xlfn.IFNA(VLOOKUP($A222,'PASTE Tech_Use'!I:$BB,2,FALSE),0)</f>
        <v>131.26927040000001</v>
      </c>
      <c r="L222" s="263">
        <f>_xlfn.IFNA(VLOOKUP($A222,'PASTE Tech_Use'!K:$BB,2,FALSE),0)</f>
        <v>131.29350500000001</v>
      </c>
      <c r="M222" s="263">
        <f>_xlfn.IFNA(VLOOKUP($A222,'PASTE Tech_Use'!M:$BB,2,FALSE),0)</f>
        <v>132.59027520000001</v>
      </c>
      <c r="N222" s="263">
        <f>_xlfn.IFNA(VLOOKUP($A222,'PASTE Tech_Use'!O:$BB,2,FALSE),0)</f>
        <v>131.26904709999999</v>
      </c>
      <c r="O222" s="263">
        <f>_xlfn.IFNA(VLOOKUP($A222,'PASTE Tech_Use'!Q:$BB,2,FALSE),0)</f>
        <v>131.2692624</v>
      </c>
      <c r="P222" s="263">
        <f>_xlfn.IFNA(VLOOKUP($A222,'PASTE Tech_Use'!S:$BB,2,FALSE),0)</f>
        <v>131.461838</v>
      </c>
      <c r="Q222" s="263">
        <f>_xlfn.IFNA(VLOOKUP($A222,'PASTE Tech_Use'!U:$BB,2,FALSE),0)</f>
        <v>131.2754577</v>
      </c>
      <c r="R222" s="263">
        <f>_xlfn.IFNA(VLOOKUP($A222,'PASTE Tech_Use'!W:$BB,2,FALSE),0)</f>
        <v>131.6903174</v>
      </c>
      <c r="S222" s="263">
        <f>_xlfn.IFNA(VLOOKUP($A222,'PASTE Tech_Use'!Y:$BB,2,FALSE),0)</f>
        <v>131.2962067</v>
      </c>
    </row>
    <row r="223" spans="1:19" x14ac:dyDescent="0.3">
      <c r="A223" s="159" t="s">
        <v>249</v>
      </c>
      <c r="B223" t="str">
        <f>_xlfn.IFNA(VLOOKUP($A223,'PASTE Technology Sheet'!A:H,3,FALSE),"")</f>
        <v>Conversion</v>
      </c>
      <c r="C223" t="str">
        <f>VLOOKUP($A223,'PASTE Technology Sheet'!A:H,4,FALSE)</f>
        <v>Power NL</v>
      </c>
      <c r="D223" t="str">
        <f>_xlfn.IFNA(VLOOKUP($A223,'PASTE Technology Sheet'!$A:$H,5,FALSE),"")</f>
        <v>Generation</v>
      </c>
      <c r="E223" t="str">
        <f>VLOOKUP($A223,'PASTE Technology Sheet'!$A:$H,6,FALSE)</f>
        <v>Electricity NL - LV</v>
      </c>
      <c r="F223" t="str">
        <f>VLOOKUP($A223,'PASTE Technology Sheet'!$A:$H,7,FALSE)</f>
        <v>Solar PV - Residential- Power NL</v>
      </c>
      <c r="G223" s="263">
        <f>_xlfn.IFNA(VLOOKUP($A223,'PASTE Tech_Use'!$A:$B,2,FALSE),0)</f>
        <v>45.873730299999998</v>
      </c>
      <c r="H223" s="263">
        <f>_xlfn.IFNA(VLOOKUP($A223,'PASTE Tech_Use'!$C:$BB,2,FALSE),0)</f>
        <v>45.872499959999999</v>
      </c>
      <c r="I223" s="263">
        <f>_xlfn.IFNA(VLOOKUP($A223,'PASTE Tech_Use'!$E:$BB,2,FALSE),0)</f>
        <v>45.873815460000003</v>
      </c>
      <c r="J223" s="263">
        <f>_xlfn.IFNA(VLOOKUP($A223,'PASTE Tech_Use'!$G:$BB,2,FALSE),0)</f>
        <v>45.87247919</v>
      </c>
      <c r="K223" s="263">
        <f>_xlfn.IFNA(VLOOKUP($A223,'PASTE Tech_Use'!I:$BB,2,FALSE),0)</f>
        <v>45.87247919</v>
      </c>
      <c r="L223" s="263">
        <f>_xlfn.IFNA(VLOOKUP($A223,'PASTE Tech_Use'!K:$BB,2,FALSE),0)</f>
        <v>45.874554740000001</v>
      </c>
      <c r="M223" s="263">
        <f>_xlfn.IFNA(VLOOKUP($A223,'PASTE Tech_Use'!M:$BB,2,FALSE),0)</f>
        <v>45.872814720000001</v>
      </c>
      <c r="N223" s="263">
        <f>_xlfn.IFNA(VLOOKUP($A223,'PASTE Tech_Use'!O:$BB,2,FALSE),0)</f>
        <v>45.873451869999997</v>
      </c>
      <c r="O223" s="263">
        <f>_xlfn.IFNA(VLOOKUP($A223,'PASTE Tech_Use'!Q:$BB,2,FALSE),0)</f>
        <v>45.8704818</v>
      </c>
      <c r="P223" s="263">
        <f>_xlfn.IFNA(VLOOKUP($A223,'PASTE Tech_Use'!S:$BB,2,FALSE),0)</f>
        <v>45.873565399999997</v>
      </c>
      <c r="Q223" s="263">
        <f>_xlfn.IFNA(VLOOKUP($A223,'PASTE Tech_Use'!U:$BB,2,FALSE),0)</f>
        <v>45.873388009999999</v>
      </c>
      <c r="R223" s="263">
        <f>_xlfn.IFNA(VLOOKUP($A223,'PASTE Tech_Use'!W:$BB,2,FALSE),0)</f>
        <v>45.87432484</v>
      </c>
      <c r="S223" s="263">
        <f>_xlfn.IFNA(VLOOKUP($A223,'PASTE Tech_Use'!Y:$BB,2,FALSE),0)</f>
        <v>45.87354586</v>
      </c>
    </row>
    <row r="224" spans="1:19" x14ac:dyDescent="0.3">
      <c r="A224" s="159" t="s">
        <v>250</v>
      </c>
      <c r="B224" t="str">
        <f>_xlfn.IFNA(VLOOKUP($A224,'PASTE Technology Sheet'!A:H,3,FALSE),"")</f>
        <v>Conversion</v>
      </c>
      <c r="C224" t="str">
        <f>VLOOKUP($A224,'PASTE Technology Sheet'!A:H,4,FALSE)</f>
        <v>Power NL</v>
      </c>
      <c r="D224" t="str">
        <f>_xlfn.IFNA(VLOOKUP($A224,'PASTE Technology Sheet'!$A:$H,5,FALSE),"")</f>
        <v>Generation</v>
      </c>
      <c r="E224" t="str">
        <f>VLOOKUP($A224,'PASTE Technology Sheet'!$A:$H,6,FALSE)</f>
        <v>Electricity NL - LV</v>
      </c>
      <c r="F224" t="str">
        <f>VLOOKUP($A224,'PASTE Technology Sheet'!$A:$H,7,FALSE)</f>
        <v>Solar PV - Services - Power NL</v>
      </c>
      <c r="G224" s="263">
        <f>_xlfn.IFNA(VLOOKUP($A224,'PASTE Tech_Use'!$A:$B,2,FALSE),0)</f>
        <v>137.60744059999999</v>
      </c>
      <c r="H224" s="263">
        <f>_xlfn.IFNA(VLOOKUP($A224,'PASTE Tech_Use'!$C:$BB,2,FALSE),0)</f>
        <v>137.60867099999999</v>
      </c>
      <c r="I224" s="263">
        <f>_xlfn.IFNA(VLOOKUP($A224,'PASTE Tech_Use'!$E:$BB,2,FALSE),0)</f>
        <v>137.60735529999999</v>
      </c>
      <c r="J224" s="263">
        <f>_xlfn.IFNA(VLOOKUP($A224,'PASTE Tech_Use'!$G:$BB,2,FALSE),0)</f>
        <v>137.6086919</v>
      </c>
      <c r="K224" s="263">
        <f>_xlfn.IFNA(VLOOKUP($A224,'PASTE Tech_Use'!I:$BB,2,FALSE),0)</f>
        <v>137.6086919</v>
      </c>
      <c r="L224" s="263">
        <f>_xlfn.IFNA(VLOOKUP($A224,'PASTE Tech_Use'!K:$BB,2,FALSE),0)</f>
        <v>137.60661630000001</v>
      </c>
      <c r="M224" s="263">
        <f>_xlfn.IFNA(VLOOKUP($A224,'PASTE Tech_Use'!M:$BB,2,FALSE),0)</f>
        <v>137.6083414</v>
      </c>
      <c r="N224" s="263">
        <f>_xlfn.IFNA(VLOOKUP($A224,'PASTE Tech_Use'!O:$BB,2,FALSE),0)</f>
        <v>137.607719</v>
      </c>
      <c r="O224" s="263">
        <f>_xlfn.IFNA(VLOOKUP($A224,'PASTE Tech_Use'!Q:$BB,2,FALSE),0)</f>
        <v>137.61068900000001</v>
      </c>
      <c r="P224" s="263">
        <f>_xlfn.IFNA(VLOOKUP($A224,'PASTE Tech_Use'!S:$BB,2,FALSE),0)</f>
        <v>137.6075744</v>
      </c>
      <c r="Q224" s="263">
        <f>_xlfn.IFNA(VLOOKUP($A224,'PASTE Tech_Use'!U:$BB,2,FALSE),0)</f>
        <v>137.6077832</v>
      </c>
      <c r="R224" s="263">
        <f>_xlfn.IFNA(VLOOKUP($A224,'PASTE Tech_Use'!W:$BB,2,FALSE),0)</f>
        <v>137.6068459</v>
      </c>
      <c r="S224" s="263">
        <f>_xlfn.IFNA(VLOOKUP($A224,'PASTE Tech_Use'!Y:$BB,2,FALSE),0)</f>
        <v>137.60775079999999</v>
      </c>
    </row>
    <row r="225" spans="1:19" x14ac:dyDescent="0.3">
      <c r="A225" s="159" t="s">
        <v>251</v>
      </c>
      <c r="B225" t="str">
        <f>_xlfn.IFNA(VLOOKUP($A225,'PASTE Technology Sheet'!A:H,3,FALSE),"")</f>
        <v>Conversion</v>
      </c>
      <c r="C225" t="str">
        <f>VLOOKUP($A225,'PASTE Technology Sheet'!A:H,4,FALSE)</f>
        <v>Power NL</v>
      </c>
      <c r="D225" t="str">
        <f>_xlfn.IFNA(VLOOKUP($A225,'PASTE Technology Sheet'!$A:$H,5,FALSE),"")</f>
        <v>Generation</v>
      </c>
      <c r="E225" t="str">
        <f>VLOOKUP($A225,'PASTE Technology Sheet'!$A:$H,6,FALSE)</f>
        <v>Electricity NL - LV</v>
      </c>
      <c r="F225" t="str">
        <f>VLOOKUP($A225,'PASTE Technology Sheet'!$A:$H,7,FALSE)</f>
        <v>Solar PV - Agriculture - Power NL</v>
      </c>
      <c r="G225" s="263">
        <f>_xlfn.IFNA(VLOOKUP($A225,'PASTE Tech_Use'!$A:$B,2,FALSE),0)</f>
        <v>65.5699726</v>
      </c>
      <c r="H225" s="263">
        <f>_xlfn.IFNA(VLOOKUP($A225,'PASTE Tech_Use'!$C:$BB,2,FALSE),0)</f>
        <v>64.063647070000002</v>
      </c>
      <c r="I225" s="263">
        <f>_xlfn.IFNA(VLOOKUP($A225,'PASTE Tech_Use'!$E:$BB,2,FALSE),0)</f>
        <v>66.891657089999995</v>
      </c>
      <c r="J225" s="263">
        <f>_xlfn.IFNA(VLOOKUP($A225,'PASTE Tech_Use'!$G:$BB,2,FALSE),0)</f>
        <v>65.570705500000003</v>
      </c>
      <c r="K225" s="263">
        <f>_xlfn.IFNA(VLOOKUP($A225,'PASTE Tech_Use'!I:$BB,2,FALSE),0)</f>
        <v>65.570705500000003</v>
      </c>
      <c r="L225" s="263">
        <f>_xlfn.IFNA(VLOOKUP($A225,'PASTE Tech_Use'!K:$BB,2,FALSE),0)</f>
        <v>32.022568880000001</v>
      </c>
      <c r="M225" s="263">
        <f>_xlfn.IFNA(VLOOKUP($A225,'PASTE Tech_Use'!M:$BB,2,FALSE),0)</f>
        <v>55.517171040000001</v>
      </c>
      <c r="N225" s="263">
        <f>_xlfn.IFNA(VLOOKUP($A225,'PASTE Tech_Use'!O:$BB,2,FALSE),0)</f>
        <v>57.903147109999999</v>
      </c>
      <c r="O225" s="263">
        <f>_xlfn.IFNA(VLOOKUP($A225,'PASTE Tech_Use'!Q:$BB,2,FALSE),0)</f>
        <v>72.75881819</v>
      </c>
      <c r="P225" s="263">
        <f>_xlfn.IFNA(VLOOKUP($A225,'PASTE Tech_Use'!S:$BB,2,FALSE),0)</f>
        <v>54.585631489999997</v>
      </c>
      <c r="Q225" s="263">
        <f>_xlfn.IFNA(VLOOKUP($A225,'PASTE Tech_Use'!U:$BB,2,FALSE),0)</f>
        <v>88.275397380000001</v>
      </c>
      <c r="R225" s="263">
        <f>_xlfn.IFNA(VLOOKUP($A225,'PASTE Tech_Use'!W:$BB,2,FALSE),0)</f>
        <v>49.218205189999999</v>
      </c>
      <c r="S225" s="263">
        <f>_xlfn.IFNA(VLOOKUP($A225,'PASTE Tech_Use'!Y:$BB,2,FALSE),0)</f>
        <v>96.784288520000004</v>
      </c>
    </row>
    <row r="226" spans="1:19" x14ac:dyDescent="0.3">
      <c r="A226" s="159" t="s">
        <v>252</v>
      </c>
      <c r="B226" t="str">
        <f>_xlfn.IFNA(VLOOKUP($A226,'PASTE Technology Sheet'!A:H,3,FALSE),"")</f>
        <v>Conversion</v>
      </c>
      <c r="C226" t="str">
        <f>VLOOKUP($A226,'PASTE Technology Sheet'!A:H,4,FALSE)</f>
        <v>Power NL</v>
      </c>
      <c r="D226" t="str">
        <f>_xlfn.IFNA(VLOOKUP($A226,'PASTE Technology Sheet'!$A:$H,5,FALSE),"")</f>
        <v>Generation</v>
      </c>
      <c r="E226" t="str">
        <f>VLOOKUP($A226,'PASTE Technology Sheet'!$A:$H,6,FALSE)</f>
        <v>Electricity NL - HV</v>
      </c>
      <c r="F226" t="str">
        <f>VLOOKUP($A226,'PASTE Technology Sheet'!$A:$H,7,FALSE)</f>
        <v>Solar PV - Industry - Power NL</v>
      </c>
      <c r="G226" s="263">
        <f>_xlfn.IFNA(VLOOKUP($A226,'PASTE Tech_Use'!$A:$B,2,FALSE),0)</f>
        <v>0</v>
      </c>
      <c r="H226" s="263">
        <f>_xlfn.IFNA(VLOOKUP($A226,'PASTE Tech_Use'!$C:$BB,2,FALSE),0)</f>
        <v>0</v>
      </c>
      <c r="I226" s="263">
        <f>_xlfn.IFNA(VLOOKUP($A226,'PASTE Tech_Use'!$E:$BB,2,FALSE),0)</f>
        <v>0</v>
      </c>
      <c r="J226" s="263">
        <f>_xlfn.IFNA(VLOOKUP($A226,'PASTE Tech_Use'!$G:$BB,2,FALSE),0)</f>
        <v>0</v>
      </c>
      <c r="K226" s="263">
        <f>_xlfn.IFNA(VLOOKUP($A226,'PASTE Tech_Use'!I:$BB,2,FALSE),0)</f>
        <v>0</v>
      </c>
      <c r="L226" s="263">
        <f>_xlfn.IFNA(VLOOKUP($A226,'PASTE Tech_Use'!K:$BB,2,FALSE),0)</f>
        <v>0</v>
      </c>
      <c r="M226" s="263">
        <f>_xlfn.IFNA(VLOOKUP($A226,'PASTE Tech_Use'!M:$BB,2,FALSE),0)</f>
        <v>0</v>
      </c>
      <c r="N226" s="263">
        <f>_xlfn.IFNA(VLOOKUP($A226,'PASTE Tech_Use'!O:$BB,2,FALSE),0)</f>
        <v>0</v>
      </c>
      <c r="O226" s="263">
        <f>_xlfn.IFNA(VLOOKUP($A226,'PASTE Tech_Use'!Q:$BB,2,FALSE),0)</f>
        <v>0</v>
      </c>
      <c r="P226" s="263">
        <f>_xlfn.IFNA(VLOOKUP($A226,'PASTE Tech_Use'!S:$BB,2,FALSE),0)</f>
        <v>0</v>
      </c>
      <c r="Q226" s="263">
        <f>_xlfn.IFNA(VLOOKUP($A226,'PASTE Tech_Use'!U:$BB,2,FALSE),0)</f>
        <v>0</v>
      </c>
      <c r="R226" s="263">
        <f>_xlfn.IFNA(VLOOKUP($A226,'PASTE Tech_Use'!W:$BB,2,FALSE),0)</f>
        <v>0</v>
      </c>
      <c r="S226" s="263">
        <f>_xlfn.IFNA(VLOOKUP($A226,'PASTE Tech_Use'!Y:$BB,2,FALSE),0)</f>
        <v>0</v>
      </c>
    </row>
    <row r="227" spans="1:19" x14ac:dyDescent="0.3">
      <c r="A227" s="159" t="s">
        <v>253</v>
      </c>
      <c r="B227" t="str">
        <f>_xlfn.IFNA(VLOOKUP($A227,'PASTE Technology Sheet'!A:H,3,FALSE),"")</f>
        <v>Conversion</v>
      </c>
      <c r="C227" t="str">
        <f>VLOOKUP($A227,'PASTE Technology Sheet'!A:H,4,FALSE)</f>
        <v>Power NL</v>
      </c>
      <c r="D227" t="str">
        <f>_xlfn.IFNA(VLOOKUP($A227,'PASTE Technology Sheet'!$A:$H,5,FALSE),"")</f>
        <v>Generation</v>
      </c>
      <c r="E227" t="str">
        <f>VLOOKUP($A227,'PASTE Technology Sheet'!$A:$H,6,FALSE)</f>
        <v>Electricity NL - HV</v>
      </c>
      <c r="F227" t="str">
        <f>VLOOKUP($A227,'PASTE Technology Sheet'!$A:$H,7,FALSE)</f>
        <v>Solar PV - Floating - Power NL</v>
      </c>
      <c r="G227" s="263">
        <f>_xlfn.IFNA(VLOOKUP($A227,'PASTE Tech_Use'!$A:$B,2,FALSE),0)</f>
        <v>0</v>
      </c>
      <c r="H227" s="263">
        <f>_xlfn.IFNA(VLOOKUP($A227,'PASTE Tech_Use'!$C:$BB,2,FALSE),0)</f>
        <v>0</v>
      </c>
      <c r="I227" s="263">
        <f>_xlfn.IFNA(VLOOKUP($A227,'PASTE Tech_Use'!$E:$BB,2,FALSE),0)</f>
        <v>0</v>
      </c>
      <c r="J227" s="263">
        <f>_xlfn.IFNA(VLOOKUP($A227,'PASTE Tech_Use'!$G:$BB,2,FALSE),0)</f>
        <v>0</v>
      </c>
      <c r="K227" s="263">
        <f>_xlfn.IFNA(VLOOKUP($A227,'PASTE Tech_Use'!I:$BB,2,FALSE),0)</f>
        <v>0</v>
      </c>
      <c r="L227" s="263">
        <f>_xlfn.IFNA(VLOOKUP($A227,'PASTE Tech_Use'!K:$BB,2,FALSE),0)</f>
        <v>0</v>
      </c>
      <c r="M227" s="263">
        <f>_xlfn.IFNA(VLOOKUP($A227,'PASTE Tech_Use'!M:$BB,2,FALSE),0)</f>
        <v>0</v>
      </c>
      <c r="N227" s="263">
        <f>_xlfn.IFNA(VLOOKUP($A227,'PASTE Tech_Use'!O:$BB,2,FALSE),0)</f>
        <v>0</v>
      </c>
      <c r="O227" s="263">
        <f>_xlfn.IFNA(VLOOKUP($A227,'PASTE Tech_Use'!Q:$BB,2,FALSE),0)</f>
        <v>0</v>
      </c>
      <c r="P227" s="263">
        <f>_xlfn.IFNA(VLOOKUP($A227,'PASTE Tech_Use'!S:$BB,2,FALSE),0)</f>
        <v>0</v>
      </c>
      <c r="Q227" s="263">
        <f>_xlfn.IFNA(VLOOKUP($A227,'PASTE Tech_Use'!U:$BB,2,FALSE),0)</f>
        <v>0</v>
      </c>
      <c r="R227" s="263">
        <f>_xlfn.IFNA(VLOOKUP($A227,'PASTE Tech_Use'!W:$BB,2,FALSE),0)</f>
        <v>0</v>
      </c>
      <c r="S227" s="263">
        <f>_xlfn.IFNA(VLOOKUP($A227,'PASTE Tech_Use'!Y:$BB,2,FALSE),0)</f>
        <v>0</v>
      </c>
    </row>
    <row r="228" spans="1:19" x14ac:dyDescent="0.3">
      <c r="A228" s="159" t="s">
        <v>254</v>
      </c>
      <c r="B228" t="str">
        <f>_xlfn.IFNA(VLOOKUP($A228,'PASTE Technology Sheet'!A:H,3,FALSE),"")</f>
        <v>Conversion</v>
      </c>
      <c r="C228" t="str">
        <f>VLOOKUP($A228,'PASTE Technology Sheet'!A:H,4,FALSE)</f>
        <v>Power NL</v>
      </c>
      <c r="D228" t="str">
        <f>_xlfn.IFNA(VLOOKUP($A228,'PASTE Technology Sheet'!$A:$H,5,FALSE),"")</f>
        <v>Generation</v>
      </c>
      <c r="E228" t="str">
        <f>VLOOKUP($A228,'PASTE Technology Sheet'!$A:$H,6,FALSE)</f>
        <v>Electricity NL - HV</v>
      </c>
      <c r="F228" t="str">
        <f>VLOOKUP($A228,'PASTE Technology Sheet'!$A:$H,7,FALSE)</f>
        <v>Solar PV - Energy sector - Power NL</v>
      </c>
      <c r="G228" s="263">
        <f>_xlfn.IFNA(VLOOKUP($A228,'PASTE Tech_Use'!$A:$B,2,FALSE),0)</f>
        <v>0</v>
      </c>
      <c r="H228" s="263">
        <f>_xlfn.IFNA(VLOOKUP($A228,'PASTE Tech_Use'!$C:$BB,2,FALSE),0)</f>
        <v>0</v>
      </c>
      <c r="I228" s="263">
        <f>_xlfn.IFNA(VLOOKUP($A228,'PASTE Tech_Use'!$E:$BB,2,FALSE),0)</f>
        <v>0</v>
      </c>
      <c r="J228" s="263">
        <f>_xlfn.IFNA(VLOOKUP($A228,'PASTE Tech_Use'!$G:$BB,2,FALSE),0)</f>
        <v>0</v>
      </c>
      <c r="K228" s="263">
        <f>_xlfn.IFNA(VLOOKUP($A228,'PASTE Tech_Use'!I:$BB,2,FALSE),0)</f>
        <v>0</v>
      </c>
      <c r="L228" s="263">
        <f>_xlfn.IFNA(VLOOKUP($A228,'PASTE Tech_Use'!K:$BB,2,FALSE),0)</f>
        <v>0</v>
      </c>
      <c r="M228" s="263">
        <f>_xlfn.IFNA(VLOOKUP($A228,'PASTE Tech_Use'!M:$BB,2,FALSE),0)</f>
        <v>0</v>
      </c>
      <c r="N228" s="263">
        <f>_xlfn.IFNA(VLOOKUP($A228,'PASTE Tech_Use'!O:$BB,2,FALSE),0)</f>
        <v>0</v>
      </c>
      <c r="O228" s="263">
        <f>_xlfn.IFNA(VLOOKUP($A228,'PASTE Tech_Use'!Q:$BB,2,FALSE),0)</f>
        <v>0</v>
      </c>
      <c r="P228" s="263">
        <f>_xlfn.IFNA(VLOOKUP($A228,'PASTE Tech_Use'!S:$BB,2,FALSE),0)</f>
        <v>0</v>
      </c>
      <c r="Q228" s="263">
        <f>_xlfn.IFNA(VLOOKUP($A228,'PASTE Tech_Use'!U:$BB,2,FALSE),0)</f>
        <v>0</v>
      </c>
      <c r="R228" s="263">
        <f>_xlfn.IFNA(VLOOKUP($A228,'PASTE Tech_Use'!W:$BB,2,FALSE),0)</f>
        <v>0</v>
      </c>
      <c r="S228" s="263">
        <f>_xlfn.IFNA(VLOOKUP($A228,'PASTE Tech_Use'!Y:$BB,2,FALSE),0)</f>
        <v>0</v>
      </c>
    </row>
    <row r="229" spans="1:19" x14ac:dyDescent="0.3">
      <c r="A229" s="156" t="s">
        <v>255</v>
      </c>
      <c r="B229" t="str">
        <f>_xlfn.IFNA(VLOOKUP($A229,'PASTE Technology Sheet'!A:H,3,FALSE),"")</f>
        <v>Conversion</v>
      </c>
      <c r="C229" t="str">
        <f>VLOOKUP($A229,'PASTE Technology Sheet'!A:H,4,FALSE)</f>
        <v>Power NL</v>
      </c>
      <c r="D229" t="str">
        <f>_xlfn.IFNA(VLOOKUP($A229,'PASTE Technology Sheet'!$A:$H,5,FALSE),"")</f>
        <v>Generation</v>
      </c>
      <c r="E229" t="str">
        <f>VLOOKUP($A229,'PASTE Technology Sheet'!$A:$H,6,FALSE)</f>
        <v>Electricity NL - HV</v>
      </c>
      <c r="F229" t="str">
        <f>VLOOKUP($A229,'PASTE Technology Sheet'!$A:$H,7,FALSE)</f>
        <v>Electricity from Hydro - Power NL</v>
      </c>
      <c r="G229" s="263">
        <f>_xlfn.IFNA(VLOOKUP($A229,'PASTE Tech_Use'!$A:$B,2,FALSE),0)</f>
        <v>0</v>
      </c>
      <c r="H229" s="263">
        <f>_xlfn.IFNA(VLOOKUP($A229,'PASTE Tech_Use'!$C:$BB,2,FALSE),0)</f>
        <v>0</v>
      </c>
      <c r="I229" s="263">
        <f>_xlfn.IFNA(VLOOKUP($A229,'PASTE Tech_Use'!$E:$BB,2,FALSE),0)</f>
        <v>0</v>
      </c>
      <c r="J229" s="263">
        <f>_xlfn.IFNA(VLOOKUP($A229,'PASTE Tech_Use'!$G:$BB,2,FALSE),0)</f>
        <v>0</v>
      </c>
      <c r="K229" s="263">
        <f>_xlfn.IFNA(VLOOKUP($A229,'PASTE Tech_Use'!I:$BB,2,FALSE),0)</f>
        <v>0</v>
      </c>
      <c r="L229" s="263">
        <f>_xlfn.IFNA(VLOOKUP($A229,'PASTE Tech_Use'!K:$BB,2,FALSE),0)</f>
        <v>0</v>
      </c>
      <c r="M229" s="263">
        <f>_xlfn.IFNA(VLOOKUP($A229,'PASTE Tech_Use'!M:$BB,2,FALSE),0)</f>
        <v>0</v>
      </c>
      <c r="N229" s="263">
        <f>_xlfn.IFNA(VLOOKUP($A229,'PASTE Tech_Use'!O:$BB,2,FALSE),0)</f>
        <v>0</v>
      </c>
      <c r="O229" s="263">
        <f>_xlfn.IFNA(VLOOKUP($A229,'PASTE Tech_Use'!Q:$BB,2,FALSE),0)</f>
        <v>0</v>
      </c>
      <c r="P229" s="263">
        <f>_xlfn.IFNA(VLOOKUP($A229,'PASTE Tech_Use'!S:$BB,2,FALSE),0)</f>
        <v>0</v>
      </c>
      <c r="Q229" s="263">
        <f>_xlfn.IFNA(VLOOKUP($A229,'PASTE Tech_Use'!U:$BB,2,FALSE),0)</f>
        <v>0</v>
      </c>
      <c r="R229" s="263">
        <f>_xlfn.IFNA(VLOOKUP($A229,'PASTE Tech_Use'!W:$BB,2,FALSE),0)</f>
        <v>0</v>
      </c>
      <c r="S229" s="263">
        <f>_xlfn.IFNA(VLOOKUP($A229,'PASTE Tech_Use'!Y:$BB,2,FALSE),0)</f>
        <v>0</v>
      </c>
    </row>
    <row r="230" spans="1:19" x14ac:dyDescent="0.3">
      <c r="A230" s="168" t="s">
        <v>256</v>
      </c>
      <c r="B230" t="str">
        <f>_xlfn.IFNA(VLOOKUP($A230,'PASTE Technology Sheet'!A:H,3,FALSE),"")</f>
        <v>Conversion</v>
      </c>
      <c r="C230" t="str">
        <f>VLOOKUP($A230,'PASTE Technology Sheet'!A:H,4,FALSE)</f>
        <v>Power DE</v>
      </c>
      <c r="D230" t="str">
        <f>_xlfn.IFNA(VLOOKUP($A230,'PASTE Technology Sheet'!$A:$H,5,FALSE),"")</f>
        <v>Generation</v>
      </c>
      <c r="E230" t="str">
        <f>VLOOKUP($A230,'PASTE Technology Sheet'!$A:$H,6,FALSE)</f>
        <v>Electricity DE</v>
      </c>
      <c r="F230" t="str">
        <f>VLOOKUP($A230,'PASTE Technology Sheet'!$A:$H,7,FALSE)</f>
        <v>Electricity from Coal old - Power DE</v>
      </c>
      <c r="G230" s="263">
        <f>_xlfn.IFNA(VLOOKUP($A230,'PASTE Tech_Use'!$A:$B,2,FALSE),0)</f>
        <v>0</v>
      </c>
      <c r="H230" s="263">
        <f>_xlfn.IFNA(VLOOKUP($A230,'PASTE Tech_Use'!$C:$BB,2,FALSE),0)</f>
        <v>0</v>
      </c>
      <c r="I230" s="263">
        <f>_xlfn.IFNA(VLOOKUP($A230,'PASTE Tech_Use'!$E:$BB,2,FALSE),0)</f>
        <v>0</v>
      </c>
      <c r="J230" s="263">
        <f>_xlfn.IFNA(VLOOKUP($A230,'PASTE Tech_Use'!$G:$BB,2,FALSE),0)</f>
        <v>0</v>
      </c>
      <c r="K230" s="263">
        <f>_xlfn.IFNA(VLOOKUP($A230,'PASTE Tech_Use'!I:$BB,2,FALSE),0)</f>
        <v>0</v>
      </c>
      <c r="L230" s="263">
        <f>_xlfn.IFNA(VLOOKUP($A230,'PASTE Tech_Use'!K:$BB,2,FALSE),0)</f>
        <v>0</v>
      </c>
      <c r="M230" s="263">
        <f>_xlfn.IFNA(VLOOKUP($A230,'PASTE Tech_Use'!M:$BB,2,FALSE),0)</f>
        <v>0</v>
      </c>
      <c r="N230" s="263">
        <f>_xlfn.IFNA(VLOOKUP($A230,'PASTE Tech_Use'!O:$BB,2,FALSE),0)</f>
        <v>0</v>
      </c>
      <c r="O230" s="263">
        <f>_xlfn.IFNA(VLOOKUP($A230,'PASTE Tech_Use'!Q:$BB,2,FALSE),0)</f>
        <v>0</v>
      </c>
      <c r="P230" s="263">
        <f>_xlfn.IFNA(VLOOKUP($A230,'PASTE Tech_Use'!S:$BB,2,FALSE),0)</f>
        <v>0</v>
      </c>
      <c r="Q230" s="263">
        <f>_xlfn.IFNA(VLOOKUP($A230,'PASTE Tech_Use'!U:$BB,2,FALSE),0)</f>
        <v>0</v>
      </c>
      <c r="R230" s="263">
        <f>_xlfn.IFNA(VLOOKUP($A230,'PASTE Tech_Use'!W:$BB,2,FALSE),0)</f>
        <v>0</v>
      </c>
      <c r="S230" s="263">
        <f>_xlfn.IFNA(VLOOKUP($A230,'PASTE Tech_Use'!Y:$BB,2,FALSE),0)</f>
        <v>0</v>
      </c>
    </row>
    <row r="231" spans="1:19" x14ac:dyDescent="0.3">
      <c r="A231" s="168" t="s">
        <v>257</v>
      </c>
      <c r="B231" t="str">
        <f>_xlfn.IFNA(VLOOKUP($A231,'PASTE Technology Sheet'!A:H,3,FALSE),"")</f>
        <v>Conversion</v>
      </c>
      <c r="C231" t="str">
        <f>VLOOKUP($A231,'PASTE Technology Sheet'!A:H,4,FALSE)</f>
        <v>Power DE</v>
      </c>
      <c r="D231" t="str">
        <f>_xlfn.IFNA(VLOOKUP($A231,'PASTE Technology Sheet'!$A:$H,5,FALSE),"")</f>
        <v>Generation</v>
      </c>
      <c r="E231" t="str">
        <f>VLOOKUP($A231,'PASTE Technology Sheet'!$A:$H,6,FALSE)</f>
        <v>Electricity DE</v>
      </c>
      <c r="F231" t="str">
        <f>VLOOKUP($A231,'PASTE Technology Sheet'!$A:$H,7,FALSE)</f>
        <v>Electricity from Coal new - Power DE</v>
      </c>
      <c r="G231" s="263">
        <f>_xlfn.IFNA(VLOOKUP($A231,'PASTE Tech_Use'!$A:$B,2,FALSE),0)</f>
        <v>0</v>
      </c>
      <c r="H231" s="263">
        <f>_xlfn.IFNA(VLOOKUP($A231,'PASTE Tech_Use'!$C:$BB,2,FALSE),0)</f>
        <v>0</v>
      </c>
      <c r="I231" s="263">
        <f>_xlfn.IFNA(VLOOKUP($A231,'PASTE Tech_Use'!$E:$BB,2,FALSE),0)</f>
        <v>0</v>
      </c>
      <c r="J231" s="263">
        <f>_xlfn.IFNA(VLOOKUP($A231,'PASTE Tech_Use'!$G:$BB,2,FALSE),0)</f>
        <v>0</v>
      </c>
      <c r="K231" s="263">
        <f>_xlfn.IFNA(VLOOKUP($A231,'PASTE Tech_Use'!I:$BB,2,FALSE),0)</f>
        <v>0</v>
      </c>
      <c r="L231" s="263">
        <f>_xlfn.IFNA(VLOOKUP($A231,'PASTE Tech_Use'!K:$BB,2,FALSE),0)</f>
        <v>0</v>
      </c>
      <c r="M231" s="263">
        <f>_xlfn.IFNA(VLOOKUP($A231,'PASTE Tech_Use'!M:$BB,2,FALSE),0)</f>
        <v>0</v>
      </c>
      <c r="N231" s="263">
        <f>_xlfn.IFNA(VLOOKUP($A231,'PASTE Tech_Use'!O:$BB,2,FALSE),0)</f>
        <v>0</v>
      </c>
      <c r="O231" s="263">
        <f>_xlfn.IFNA(VLOOKUP($A231,'PASTE Tech_Use'!Q:$BB,2,FALSE),0)</f>
        <v>0</v>
      </c>
      <c r="P231" s="263">
        <f>_xlfn.IFNA(VLOOKUP($A231,'PASTE Tech_Use'!S:$BB,2,FALSE),0)</f>
        <v>0</v>
      </c>
      <c r="Q231" s="263">
        <f>_xlfn.IFNA(VLOOKUP($A231,'PASTE Tech_Use'!U:$BB,2,FALSE),0)</f>
        <v>0</v>
      </c>
      <c r="R231" s="263">
        <f>_xlfn.IFNA(VLOOKUP($A231,'PASTE Tech_Use'!W:$BB,2,FALSE),0)</f>
        <v>0</v>
      </c>
      <c r="S231" s="263">
        <f>_xlfn.IFNA(VLOOKUP($A231,'PASTE Tech_Use'!Y:$BB,2,FALSE),0)</f>
        <v>0</v>
      </c>
    </row>
    <row r="232" spans="1:19" x14ac:dyDescent="0.3">
      <c r="A232" s="168" t="s">
        <v>258</v>
      </c>
      <c r="B232" t="str">
        <f>_xlfn.IFNA(VLOOKUP($A232,'PASTE Technology Sheet'!A:H,3,FALSE),"")</f>
        <v>Conversion</v>
      </c>
      <c r="C232" t="str">
        <f>VLOOKUP($A232,'PASTE Technology Sheet'!A:H,4,FALSE)</f>
        <v>Power DE</v>
      </c>
      <c r="D232" t="str">
        <f>_xlfn.IFNA(VLOOKUP($A232,'PASTE Technology Sheet'!$A:$H,5,FALSE),"")</f>
        <v>Generation</v>
      </c>
      <c r="E232" t="str">
        <f>VLOOKUP($A232,'PASTE Technology Sheet'!$A:$H,6,FALSE)</f>
        <v>Electricity DE</v>
      </c>
      <c r="F232" t="str">
        <f>VLOOKUP($A232,'PASTE Technology Sheet'!$A:$H,7,FALSE)</f>
        <v>Electricity from Coal with CCS - Power DE</v>
      </c>
      <c r="G232" s="263">
        <f>_xlfn.IFNA(VLOOKUP($A232,'PASTE Tech_Use'!$A:$B,2,FALSE),0)</f>
        <v>0</v>
      </c>
      <c r="H232" s="263">
        <f>_xlfn.IFNA(VLOOKUP($A232,'PASTE Tech_Use'!$C:$BB,2,FALSE),0)</f>
        <v>0</v>
      </c>
      <c r="I232" s="263">
        <f>_xlfn.IFNA(VLOOKUP($A232,'PASTE Tech_Use'!$E:$BB,2,FALSE),0)</f>
        <v>0</v>
      </c>
      <c r="J232" s="263">
        <f>_xlfn.IFNA(VLOOKUP($A232,'PASTE Tech_Use'!$G:$BB,2,FALSE),0)</f>
        <v>0</v>
      </c>
      <c r="K232" s="263">
        <f>_xlfn.IFNA(VLOOKUP($A232,'PASTE Tech_Use'!I:$BB,2,FALSE),0)</f>
        <v>0</v>
      </c>
      <c r="L232" s="263">
        <f>_xlfn.IFNA(VLOOKUP($A232,'PASTE Tech_Use'!K:$BB,2,FALSE),0)</f>
        <v>0</v>
      </c>
      <c r="M232" s="263">
        <f>_xlfn.IFNA(VLOOKUP($A232,'PASTE Tech_Use'!M:$BB,2,FALSE),0)</f>
        <v>0</v>
      </c>
      <c r="N232" s="263">
        <f>_xlfn.IFNA(VLOOKUP($A232,'PASTE Tech_Use'!O:$BB,2,FALSE),0)</f>
        <v>0</v>
      </c>
      <c r="O232" s="263">
        <f>_xlfn.IFNA(VLOOKUP($A232,'PASTE Tech_Use'!Q:$BB,2,FALSE),0)</f>
        <v>0</v>
      </c>
      <c r="P232" s="263">
        <f>_xlfn.IFNA(VLOOKUP($A232,'PASTE Tech_Use'!S:$BB,2,FALSE),0)</f>
        <v>0</v>
      </c>
      <c r="Q232" s="263">
        <f>_xlfn.IFNA(VLOOKUP($A232,'PASTE Tech_Use'!U:$BB,2,FALSE),0)</f>
        <v>0</v>
      </c>
      <c r="R232" s="263">
        <f>_xlfn.IFNA(VLOOKUP($A232,'PASTE Tech_Use'!W:$BB,2,FALSE),0)</f>
        <v>0</v>
      </c>
      <c r="S232" s="263">
        <f>_xlfn.IFNA(VLOOKUP($A232,'PASTE Tech_Use'!Y:$BB,2,FALSE),0)</f>
        <v>0</v>
      </c>
    </row>
    <row r="233" spans="1:19" x14ac:dyDescent="0.3">
      <c r="A233" s="168" t="s">
        <v>259</v>
      </c>
      <c r="B233" t="str">
        <f>_xlfn.IFNA(VLOOKUP($A233,'PASTE Technology Sheet'!A:H,3,FALSE),"")</f>
        <v>Conversion</v>
      </c>
      <c r="C233" t="str">
        <f>VLOOKUP($A233,'PASTE Technology Sheet'!A:H,4,FALSE)</f>
        <v>Power DE</v>
      </c>
      <c r="D233" t="str">
        <f>_xlfn.IFNA(VLOOKUP($A233,'PASTE Technology Sheet'!$A:$H,5,FALSE),"")</f>
        <v>Generation</v>
      </c>
      <c r="E233" t="str">
        <f>VLOOKUP($A233,'PASTE Technology Sheet'!$A:$H,6,FALSE)</f>
        <v>Electricity DE</v>
      </c>
      <c r="F233" t="str">
        <f>VLOOKUP($A233,'PASTE Technology Sheet'!$A:$H,7,FALSE)</f>
        <v>Electricity from CCGT old - Power DE</v>
      </c>
      <c r="G233" s="263">
        <f>_xlfn.IFNA(VLOOKUP($A233,'PASTE Tech_Use'!$A:$B,2,FALSE),0)</f>
        <v>0</v>
      </c>
      <c r="H233" s="263">
        <f>_xlfn.IFNA(VLOOKUP($A233,'PASTE Tech_Use'!$C:$BB,2,FALSE),0)</f>
        <v>0</v>
      </c>
      <c r="I233" s="263">
        <f>_xlfn.IFNA(VLOOKUP($A233,'PASTE Tech_Use'!$E:$BB,2,FALSE),0)</f>
        <v>0</v>
      </c>
      <c r="J233" s="263">
        <f>_xlfn.IFNA(VLOOKUP($A233,'PASTE Tech_Use'!$G:$BB,2,FALSE),0)</f>
        <v>0</v>
      </c>
      <c r="K233" s="263">
        <f>_xlfn.IFNA(VLOOKUP($A233,'PASTE Tech_Use'!I:$BB,2,FALSE),0)</f>
        <v>0</v>
      </c>
      <c r="L233" s="263">
        <f>_xlfn.IFNA(VLOOKUP($A233,'PASTE Tech_Use'!K:$BB,2,FALSE),0)</f>
        <v>0</v>
      </c>
      <c r="M233" s="263">
        <f>_xlfn.IFNA(VLOOKUP($A233,'PASTE Tech_Use'!M:$BB,2,FALSE),0)</f>
        <v>0</v>
      </c>
      <c r="N233" s="263">
        <f>_xlfn.IFNA(VLOOKUP($A233,'PASTE Tech_Use'!O:$BB,2,FALSE),0)</f>
        <v>0</v>
      </c>
      <c r="O233" s="263">
        <f>_xlfn.IFNA(VLOOKUP($A233,'PASTE Tech_Use'!Q:$BB,2,FALSE),0)</f>
        <v>0</v>
      </c>
      <c r="P233" s="263">
        <f>_xlfn.IFNA(VLOOKUP($A233,'PASTE Tech_Use'!S:$BB,2,FALSE),0)</f>
        <v>0</v>
      </c>
      <c r="Q233" s="263">
        <f>_xlfn.IFNA(VLOOKUP($A233,'PASTE Tech_Use'!U:$BB,2,FALSE),0)</f>
        <v>0</v>
      </c>
      <c r="R233" s="263">
        <f>_xlfn.IFNA(VLOOKUP($A233,'PASTE Tech_Use'!W:$BB,2,FALSE),0)</f>
        <v>0</v>
      </c>
      <c r="S233" s="263">
        <f>_xlfn.IFNA(VLOOKUP($A233,'PASTE Tech_Use'!Y:$BB,2,FALSE),0)</f>
        <v>0</v>
      </c>
    </row>
    <row r="234" spans="1:19" x14ac:dyDescent="0.3">
      <c r="A234" s="168" t="s">
        <v>260</v>
      </c>
      <c r="B234" t="str">
        <f>_xlfn.IFNA(VLOOKUP($A234,'PASTE Technology Sheet'!A:H,3,FALSE),"")</f>
        <v>Conversion</v>
      </c>
      <c r="C234" t="str">
        <f>VLOOKUP($A234,'PASTE Technology Sheet'!A:H,4,FALSE)</f>
        <v>Power DE</v>
      </c>
      <c r="D234" t="str">
        <f>_xlfn.IFNA(VLOOKUP($A234,'PASTE Technology Sheet'!$A:$H,5,FALSE),"")</f>
        <v>Generation</v>
      </c>
      <c r="E234" t="str">
        <f>VLOOKUP($A234,'PASTE Technology Sheet'!$A:$H,6,FALSE)</f>
        <v>Electricity DE</v>
      </c>
      <c r="F234" t="str">
        <f>VLOOKUP($A234,'PASTE Technology Sheet'!$A:$H,7,FALSE)</f>
        <v>Electricity from CCGT - Power DE</v>
      </c>
      <c r="G234" s="263">
        <f>_xlfn.IFNA(VLOOKUP($A234,'PASTE Tech_Use'!$A:$B,2,FALSE),0)</f>
        <v>0</v>
      </c>
      <c r="H234" s="263">
        <f>_xlfn.IFNA(VLOOKUP($A234,'PASTE Tech_Use'!$C:$BB,2,FALSE),0)</f>
        <v>0</v>
      </c>
      <c r="I234" s="263">
        <f>_xlfn.IFNA(VLOOKUP($A234,'PASTE Tech_Use'!$E:$BB,2,FALSE),0)</f>
        <v>0</v>
      </c>
      <c r="J234" s="263">
        <f>_xlfn.IFNA(VLOOKUP($A234,'PASTE Tech_Use'!$G:$BB,2,FALSE),0)</f>
        <v>0</v>
      </c>
      <c r="K234" s="263">
        <f>_xlfn.IFNA(VLOOKUP($A234,'PASTE Tech_Use'!I:$BB,2,FALSE),0)</f>
        <v>0</v>
      </c>
      <c r="L234" s="263">
        <f>_xlfn.IFNA(VLOOKUP($A234,'PASTE Tech_Use'!K:$BB,2,FALSE),0)</f>
        <v>0</v>
      </c>
      <c r="M234" s="263">
        <f>_xlfn.IFNA(VLOOKUP($A234,'PASTE Tech_Use'!M:$BB,2,FALSE),0)</f>
        <v>0</v>
      </c>
      <c r="N234" s="263">
        <f>_xlfn.IFNA(VLOOKUP($A234,'PASTE Tech_Use'!O:$BB,2,FALSE),0)</f>
        <v>0</v>
      </c>
      <c r="O234" s="263">
        <f>_xlfn.IFNA(VLOOKUP($A234,'PASTE Tech_Use'!Q:$BB,2,FALSE),0)</f>
        <v>0</v>
      </c>
      <c r="P234" s="263">
        <f>_xlfn.IFNA(VLOOKUP($A234,'PASTE Tech_Use'!S:$BB,2,FALSE),0)</f>
        <v>0</v>
      </c>
      <c r="Q234" s="263">
        <f>_xlfn.IFNA(VLOOKUP($A234,'PASTE Tech_Use'!U:$BB,2,FALSE),0)</f>
        <v>0</v>
      </c>
      <c r="R234" s="263">
        <f>_xlfn.IFNA(VLOOKUP($A234,'PASTE Tech_Use'!W:$BB,2,FALSE),0)</f>
        <v>0</v>
      </c>
      <c r="S234" s="263">
        <f>_xlfn.IFNA(VLOOKUP($A234,'PASTE Tech_Use'!Y:$BB,2,FALSE),0)</f>
        <v>0</v>
      </c>
    </row>
    <row r="235" spans="1:19" x14ac:dyDescent="0.3">
      <c r="A235" s="168" t="s">
        <v>261</v>
      </c>
      <c r="B235" t="str">
        <f>_xlfn.IFNA(VLOOKUP($A235,'PASTE Technology Sheet'!A:H,3,FALSE),"")</f>
        <v>Conversion</v>
      </c>
      <c r="C235" t="str">
        <f>VLOOKUP($A235,'PASTE Technology Sheet'!A:H,4,FALSE)</f>
        <v>Power DE</v>
      </c>
      <c r="D235" t="str">
        <f>_xlfn.IFNA(VLOOKUP($A235,'PASTE Technology Sheet'!$A:$H,5,FALSE),"")</f>
        <v>Generation</v>
      </c>
      <c r="E235" t="str">
        <f>VLOOKUP($A235,'PASTE Technology Sheet'!$A:$H,6,FALSE)</f>
        <v>Electricity DE</v>
      </c>
      <c r="F235" t="str">
        <f>VLOOKUP($A235,'PASTE Technology Sheet'!$A:$H,7,FALSE)</f>
        <v>Electricity from GT - Power DE</v>
      </c>
      <c r="G235" s="263">
        <f>_xlfn.IFNA(VLOOKUP($A235,'PASTE Tech_Use'!$A:$B,2,FALSE),0)</f>
        <v>0</v>
      </c>
      <c r="H235" s="263">
        <f>_xlfn.IFNA(VLOOKUP($A235,'PASTE Tech_Use'!$C:$BB,2,FALSE),0)</f>
        <v>0</v>
      </c>
      <c r="I235" s="263">
        <f>_xlfn.IFNA(VLOOKUP($A235,'PASTE Tech_Use'!$E:$BB,2,FALSE),0)</f>
        <v>0</v>
      </c>
      <c r="J235" s="263">
        <f>_xlfn.IFNA(VLOOKUP($A235,'PASTE Tech_Use'!$G:$BB,2,FALSE),0)</f>
        <v>0</v>
      </c>
      <c r="K235" s="263">
        <f>_xlfn.IFNA(VLOOKUP($A235,'PASTE Tech_Use'!I:$BB,2,FALSE),0)</f>
        <v>0</v>
      </c>
      <c r="L235" s="263">
        <f>_xlfn.IFNA(VLOOKUP($A235,'PASTE Tech_Use'!K:$BB,2,FALSE),0)</f>
        <v>0</v>
      </c>
      <c r="M235" s="263">
        <f>_xlfn.IFNA(VLOOKUP($A235,'PASTE Tech_Use'!M:$BB,2,FALSE),0)</f>
        <v>0</v>
      </c>
      <c r="N235" s="263">
        <f>_xlfn.IFNA(VLOOKUP($A235,'PASTE Tech_Use'!O:$BB,2,FALSE),0)</f>
        <v>0</v>
      </c>
      <c r="O235" s="263">
        <f>_xlfn.IFNA(VLOOKUP($A235,'PASTE Tech_Use'!Q:$BB,2,FALSE),0)</f>
        <v>0</v>
      </c>
      <c r="P235" s="263">
        <f>_xlfn.IFNA(VLOOKUP($A235,'PASTE Tech_Use'!S:$BB,2,FALSE),0)</f>
        <v>0</v>
      </c>
      <c r="Q235" s="263">
        <f>_xlfn.IFNA(VLOOKUP($A235,'PASTE Tech_Use'!U:$BB,2,FALSE),0)</f>
        <v>0</v>
      </c>
      <c r="R235" s="263">
        <f>_xlfn.IFNA(VLOOKUP($A235,'PASTE Tech_Use'!W:$BB,2,FALSE),0)</f>
        <v>0</v>
      </c>
      <c r="S235" s="263">
        <f>_xlfn.IFNA(VLOOKUP($A235,'PASTE Tech_Use'!Y:$BB,2,FALSE),0)</f>
        <v>0</v>
      </c>
    </row>
    <row r="236" spans="1:19" x14ac:dyDescent="0.3">
      <c r="A236" s="168" t="s">
        <v>262</v>
      </c>
      <c r="B236" t="str">
        <f>_xlfn.IFNA(VLOOKUP($A236,'PASTE Technology Sheet'!A:H,3,FALSE),"")</f>
        <v>Conversion</v>
      </c>
      <c r="C236" t="str">
        <f>VLOOKUP($A236,'PASTE Technology Sheet'!A:H,4,FALSE)</f>
        <v>Power DE</v>
      </c>
      <c r="D236" t="str">
        <f>_xlfn.IFNA(VLOOKUP($A236,'PASTE Technology Sheet'!$A:$H,5,FALSE),"")</f>
        <v>Generation</v>
      </c>
      <c r="E236" t="str">
        <f>VLOOKUP($A236,'PASTE Technology Sheet'!$A:$H,6,FALSE)</f>
        <v>Electricity DE</v>
      </c>
      <c r="F236" t="str">
        <f>VLOOKUP($A236,'PASTE Technology Sheet'!$A:$H,7,FALSE)</f>
        <v>Electricity from Gas + CCS - Power DE</v>
      </c>
      <c r="G236" s="263">
        <f>_xlfn.IFNA(VLOOKUP($A236,'PASTE Tech_Use'!$A:$B,2,FALSE),0)</f>
        <v>0</v>
      </c>
      <c r="H236" s="263">
        <f>_xlfn.IFNA(VLOOKUP($A236,'PASTE Tech_Use'!$C:$BB,2,FALSE),0)</f>
        <v>0</v>
      </c>
      <c r="I236" s="263">
        <f>_xlfn.IFNA(VLOOKUP($A236,'PASTE Tech_Use'!$E:$BB,2,FALSE),0)</f>
        <v>0</v>
      </c>
      <c r="J236" s="263">
        <f>_xlfn.IFNA(VLOOKUP($A236,'PASTE Tech_Use'!$G:$BB,2,FALSE),0)</f>
        <v>0</v>
      </c>
      <c r="K236" s="263">
        <f>_xlfn.IFNA(VLOOKUP($A236,'PASTE Tech_Use'!I:$BB,2,FALSE),0)</f>
        <v>0</v>
      </c>
      <c r="L236" s="263">
        <f>_xlfn.IFNA(VLOOKUP($A236,'PASTE Tech_Use'!K:$BB,2,FALSE),0)</f>
        <v>0</v>
      </c>
      <c r="M236" s="263">
        <f>_xlfn.IFNA(VLOOKUP($A236,'PASTE Tech_Use'!M:$BB,2,FALSE),0)</f>
        <v>0</v>
      </c>
      <c r="N236" s="263">
        <f>_xlfn.IFNA(VLOOKUP($A236,'PASTE Tech_Use'!O:$BB,2,FALSE),0)</f>
        <v>0</v>
      </c>
      <c r="O236" s="263">
        <f>_xlfn.IFNA(VLOOKUP($A236,'PASTE Tech_Use'!Q:$BB,2,FALSE),0)</f>
        <v>0</v>
      </c>
      <c r="P236" s="263">
        <f>_xlfn.IFNA(VLOOKUP($A236,'PASTE Tech_Use'!S:$BB,2,FALSE),0)</f>
        <v>0</v>
      </c>
      <c r="Q236" s="263">
        <f>_xlfn.IFNA(VLOOKUP($A236,'PASTE Tech_Use'!U:$BB,2,FALSE),0)</f>
        <v>0</v>
      </c>
      <c r="R236" s="263">
        <f>_xlfn.IFNA(VLOOKUP($A236,'PASTE Tech_Use'!W:$BB,2,FALSE),0)</f>
        <v>0</v>
      </c>
      <c r="S236" s="263">
        <f>_xlfn.IFNA(VLOOKUP($A236,'PASTE Tech_Use'!Y:$BB,2,FALSE),0)</f>
        <v>0</v>
      </c>
    </row>
    <row r="237" spans="1:19" x14ac:dyDescent="0.3">
      <c r="A237" s="168" t="s">
        <v>263</v>
      </c>
      <c r="B237" t="str">
        <f>_xlfn.IFNA(VLOOKUP($A237,'PASTE Technology Sheet'!A:H,3,FALSE),"")</f>
        <v>Conversion</v>
      </c>
      <c r="C237" t="str">
        <f>VLOOKUP($A237,'PASTE Technology Sheet'!A:H,4,FALSE)</f>
        <v>Power DE</v>
      </c>
      <c r="D237" t="str">
        <f>_xlfn.IFNA(VLOOKUP($A237,'PASTE Technology Sheet'!$A:$H,5,FALSE),"")</f>
        <v>Generation</v>
      </c>
      <c r="E237" t="str">
        <f>VLOOKUP($A237,'PASTE Technology Sheet'!$A:$H,6,FALSE)</f>
        <v>Electricity DE</v>
      </c>
      <c r="F237" t="str">
        <f>VLOOKUP($A237,'PASTE Technology Sheet'!$A:$H,7,FALSE)</f>
        <v>Electricity from Oil - Power DE</v>
      </c>
      <c r="G237" s="263">
        <f>_xlfn.IFNA(VLOOKUP($A237,'PASTE Tech_Use'!$A:$B,2,FALSE),0)</f>
        <v>0</v>
      </c>
      <c r="H237" s="263">
        <f>_xlfn.IFNA(VLOOKUP($A237,'PASTE Tech_Use'!$C:$BB,2,FALSE),0)</f>
        <v>0</v>
      </c>
      <c r="I237" s="263">
        <f>_xlfn.IFNA(VLOOKUP($A237,'PASTE Tech_Use'!$E:$BB,2,FALSE),0)</f>
        <v>0</v>
      </c>
      <c r="J237" s="263">
        <f>_xlfn.IFNA(VLOOKUP($A237,'PASTE Tech_Use'!$G:$BB,2,FALSE),0)</f>
        <v>0</v>
      </c>
      <c r="K237" s="263">
        <f>_xlfn.IFNA(VLOOKUP($A237,'PASTE Tech_Use'!I:$BB,2,FALSE),0)</f>
        <v>0</v>
      </c>
      <c r="L237" s="263">
        <f>_xlfn.IFNA(VLOOKUP($A237,'PASTE Tech_Use'!K:$BB,2,FALSE),0)</f>
        <v>0</v>
      </c>
      <c r="M237" s="263">
        <f>_xlfn.IFNA(VLOOKUP($A237,'PASTE Tech_Use'!M:$BB,2,FALSE),0)</f>
        <v>0</v>
      </c>
      <c r="N237" s="263">
        <f>_xlfn.IFNA(VLOOKUP($A237,'PASTE Tech_Use'!O:$BB,2,FALSE),0)</f>
        <v>0</v>
      </c>
      <c r="O237" s="263">
        <f>_xlfn.IFNA(VLOOKUP($A237,'PASTE Tech_Use'!Q:$BB,2,FALSE),0)</f>
        <v>0</v>
      </c>
      <c r="P237" s="263">
        <f>_xlfn.IFNA(VLOOKUP($A237,'PASTE Tech_Use'!S:$BB,2,FALSE),0)</f>
        <v>0</v>
      </c>
      <c r="Q237" s="263">
        <f>_xlfn.IFNA(VLOOKUP($A237,'PASTE Tech_Use'!U:$BB,2,FALSE),0)</f>
        <v>0</v>
      </c>
      <c r="R237" s="263">
        <f>_xlfn.IFNA(VLOOKUP($A237,'PASTE Tech_Use'!W:$BB,2,FALSE),0)</f>
        <v>0</v>
      </c>
      <c r="S237" s="263">
        <f>_xlfn.IFNA(VLOOKUP($A237,'PASTE Tech_Use'!Y:$BB,2,FALSE),0)</f>
        <v>0</v>
      </c>
    </row>
    <row r="238" spans="1:19" x14ac:dyDescent="0.3">
      <c r="A238" s="168" t="s">
        <v>264</v>
      </c>
      <c r="B238" t="str">
        <f>_xlfn.IFNA(VLOOKUP($A238,'PASTE Technology Sheet'!A:H,3,FALSE),"")</f>
        <v>Conversion</v>
      </c>
      <c r="C238" t="str">
        <f>VLOOKUP($A238,'PASTE Technology Sheet'!A:H,4,FALSE)</f>
        <v>Power DE</v>
      </c>
      <c r="D238" t="str">
        <f>_xlfn.IFNA(VLOOKUP($A238,'PASTE Technology Sheet'!$A:$H,5,FALSE),"")</f>
        <v>Generation</v>
      </c>
      <c r="E238" t="str">
        <f>VLOOKUP($A238,'PASTE Technology Sheet'!$A:$H,6,FALSE)</f>
        <v>Electricity DE</v>
      </c>
      <c r="F238" t="str">
        <f>VLOOKUP($A238,'PASTE Technology Sheet'!$A:$H,7,FALSE)</f>
        <v>Electricity from Waste- Power DE</v>
      </c>
      <c r="G238" s="263">
        <f>_xlfn.IFNA(VLOOKUP($A238,'PASTE Tech_Use'!$A:$B,2,FALSE),0)</f>
        <v>0</v>
      </c>
      <c r="H238" s="263">
        <f>_xlfn.IFNA(VLOOKUP($A238,'PASTE Tech_Use'!$C:$BB,2,FALSE),0)</f>
        <v>0</v>
      </c>
      <c r="I238" s="263">
        <f>_xlfn.IFNA(VLOOKUP($A238,'PASTE Tech_Use'!$E:$BB,2,FALSE),0)</f>
        <v>0</v>
      </c>
      <c r="J238" s="263">
        <f>_xlfn.IFNA(VLOOKUP($A238,'PASTE Tech_Use'!$G:$BB,2,FALSE),0)</f>
        <v>0</v>
      </c>
      <c r="K238" s="263">
        <f>_xlfn.IFNA(VLOOKUP($A238,'PASTE Tech_Use'!I:$BB,2,FALSE),0)</f>
        <v>0</v>
      </c>
      <c r="L238" s="263">
        <f>_xlfn.IFNA(VLOOKUP($A238,'PASTE Tech_Use'!K:$BB,2,FALSE),0)</f>
        <v>0</v>
      </c>
      <c r="M238" s="263">
        <f>_xlfn.IFNA(VLOOKUP($A238,'PASTE Tech_Use'!M:$BB,2,FALSE),0)</f>
        <v>0</v>
      </c>
      <c r="N238" s="263">
        <f>_xlfn.IFNA(VLOOKUP($A238,'PASTE Tech_Use'!O:$BB,2,FALSE),0)</f>
        <v>0</v>
      </c>
      <c r="O238" s="263">
        <f>_xlfn.IFNA(VLOOKUP($A238,'PASTE Tech_Use'!Q:$BB,2,FALSE),0)</f>
        <v>0</v>
      </c>
      <c r="P238" s="263">
        <f>_xlfn.IFNA(VLOOKUP($A238,'PASTE Tech_Use'!S:$BB,2,FALSE),0)</f>
        <v>0</v>
      </c>
      <c r="Q238" s="263">
        <f>_xlfn.IFNA(VLOOKUP($A238,'PASTE Tech_Use'!U:$BB,2,FALSE),0)</f>
        <v>0</v>
      </c>
      <c r="R238" s="263">
        <f>_xlfn.IFNA(VLOOKUP($A238,'PASTE Tech_Use'!W:$BB,2,FALSE),0)</f>
        <v>0</v>
      </c>
      <c r="S238" s="263">
        <f>_xlfn.IFNA(VLOOKUP($A238,'PASTE Tech_Use'!Y:$BB,2,FALSE),0)</f>
        <v>0</v>
      </c>
    </row>
    <row r="239" spans="1:19" x14ac:dyDescent="0.3">
      <c r="A239" s="168" t="s">
        <v>265</v>
      </c>
      <c r="B239" t="str">
        <f>_xlfn.IFNA(VLOOKUP($A239,'PASTE Technology Sheet'!A:H,3,FALSE),"")</f>
        <v>Conversion</v>
      </c>
      <c r="C239" t="str">
        <f>VLOOKUP($A239,'PASTE Technology Sheet'!A:H,4,FALSE)</f>
        <v>Power DE</v>
      </c>
      <c r="D239" t="str">
        <f>_xlfn.IFNA(VLOOKUP($A239,'PASTE Technology Sheet'!$A:$H,5,FALSE),"")</f>
        <v>Generation</v>
      </c>
      <c r="E239" t="str">
        <f>VLOOKUP($A239,'PASTE Technology Sheet'!$A:$H,6,FALSE)</f>
        <v>Electricity DE</v>
      </c>
      <c r="F239" t="str">
        <f>VLOOKUP($A239,'PASTE Technology Sheet'!$A:$H,7,FALSE)</f>
        <v>Electricity from Biomass - Power DE</v>
      </c>
      <c r="G239" s="263">
        <f>_xlfn.IFNA(VLOOKUP($A239,'PASTE Tech_Use'!$A:$B,2,FALSE),0)</f>
        <v>1.153003695</v>
      </c>
      <c r="H239" s="263">
        <f>_xlfn.IFNA(VLOOKUP($A239,'PASTE Tech_Use'!$C:$BB,2,FALSE),0)</f>
        <v>1.4235211780000001</v>
      </c>
      <c r="I239" s="263">
        <f>_xlfn.IFNA(VLOOKUP($A239,'PASTE Tech_Use'!$E:$BB,2,FALSE),0)</f>
        <v>1.24099505</v>
      </c>
      <c r="J239" s="263">
        <f>_xlfn.IFNA(VLOOKUP($A239,'PASTE Tech_Use'!$G:$BB,2,FALSE),0)</f>
        <v>1.1530014829999999</v>
      </c>
      <c r="K239" s="263">
        <f>_xlfn.IFNA(VLOOKUP($A239,'PASTE Tech_Use'!I:$BB,2,FALSE),0)</f>
        <v>1.1530014829999999</v>
      </c>
      <c r="L239" s="263">
        <f>_xlfn.IFNA(VLOOKUP($A239,'PASTE Tech_Use'!K:$BB,2,FALSE),0)</f>
        <v>0.65330816039999995</v>
      </c>
      <c r="M239" s="263">
        <f>_xlfn.IFNA(VLOOKUP($A239,'PASTE Tech_Use'!M:$BB,2,FALSE),0)</f>
        <v>1.106970875</v>
      </c>
      <c r="N239" s="263">
        <f>_xlfn.IFNA(VLOOKUP($A239,'PASTE Tech_Use'!O:$BB,2,FALSE),0)</f>
        <v>1.145925299</v>
      </c>
      <c r="O239" s="263">
        <f>_xlfn.IFNA(VLOOKUP($A239,'PASTE Tech_Use'!Q:$BB,2,FALSE),0)</f>
        <v>1.4547495079999999</v>
      </c>
      <c r="P239" s="263">
        <f>_xlfn.IFNA(VLOOKUP($A239,'PASTE Tech_Use'!S:$BB,2,FALSE),0)</f>
        <v>1.2105553060000001</v>
      </c>
      <c r="Q239" s="263">
        <f>_xlfn.IFNA(VLOOKUP($A239,'PASTE Tech_Use'!U:$BB,2,FALSE),0)</f>
        <v>0.72589773570000005</v>
      </c>
      <c r="R239" s="263">
        <f>_xlfn.IFNA(VLOOKUP($A239,'PASTE Tech_Use'!W:$BB,2,FALSE),0)</f>
        <v>0.53635656759999994</v>
      </c>
      <c r="S239" s="263">
        <f>_xlfn.IFNA(VLOOKUP($A239,'PASTE Tech_Use'!Y:$BB,2,FALSE),0)</f>
        <v>0.79848798480000005</v>
      </c>
    </row>
    <row r="240" spans="1:19" x14ac:dyDescent="0.3">
      <c r="A240" s="168" t="s">
        <v>266</v>
      </c>
      <c r="B240" t="str">
        <f>_xlfn.IFNA(VLOOKUP($A240,'PASTE Technology Sheet'!A:H,3,FALSE),"")</f>
        <v>Conversion</v>
      </c>
      <c r="C240" t="str">
        <f>VLOOKUP($A240,'PASTE Technology Sheet'!A:H,4,FALSE)</f>
        <v>Power DE</v>
      </c>
      <c r="D240" t="str">
        <f>_xlfn.IFNA(VLOOKUP($A240,'PASTE Technology Sheet'!$A:$H,5,FALSE),"")</f>
        <v>Generation</v>
      </c>
      <c r="E240" t="str">
        <f>VLOOKUP($A240,'PASTE Technology Sheet'!$A:$H,6,FALSE)</f>
        <v>Electricity DE</v>
      </c>
      <c r="F240" t="str">
        <f>VLOOKUP($A240,'PASTE Technology Sheet'!$A:$H,7,FALSE)</f>
        <v>Electricity from Biomass + CCS - Power DE</v>
      </c>
      <c r="G240" s="263">
        <f>_xlfn.IFNA(VLOOKUP($A240,'PASTE Tech_Use'!$A:$B,2,FALSE),0)</f>
        <v>0</v>
      </c>
      <c r="H240" s="263">
        <f>_xlfn.IFNA(VLOOKUP($A240,'PASTE Tech_Use'!$C:$BB,2,FALSE),0)</f>
        <v>0</v>
      </c>
      <c r="I240" s="263">
        <f>_xlfn.IFNA(VLOOKUP($A240,'PASTE Tech_Use'!$E:$BB,2,FALSE),0)</f>
        <v>0</v>
      </c>
      <c r="J240" s="263">
        <f>_xlfn.IFNA(VLOOKUP($A240,'PASTE Tech_Use'!$G:$BB,2,FALSE),0)</f>
        <v>0</v>
      </c>
      <c r="K240" s="263">
        <f>_xlfn.IFNA(VLOOKUP($A240,'PASTE Tech_Use'!I:$BB,2,FALSE),0)</f>
        <v>0</v>
      </c>
      <c r="L240" s="263">
        <f>_xlfn.IFNA(VLOOKUP($A240,'PASTE Tech_Use'!K:$BB,2,FALSE),0)</f>
        <v>0</v>
      </c>
      <c r="M240" s="263">
        <f>_xlfn.IFNA(VLOOKUP($A240,'PASTE Tech_Use'!M:$BB,2,FALSE),0)</f>
        <v>0</v>
      </c>
      <c r="N240" s="263">
        <f>_xlfn.IFNA(VLOOKUP($A240,'PASTE Tech_Use'!O:$BB,2,FALSE),0)</f>
        <v>0</v>
      </c>
      <c r="O240" s="263">
        <f>_xlfn.IFNA(VLOOKUP($A240,'PASTE Tech_Use'!Q:$BB,2,FALSE),0)</f>
        <v>0</v>
      </c>
      <c r="P240" s="263">
        <f>_xlfn.IFNA(VLOOKUP($A240,'PASTE Tech_Use'!S:$BB,2,FALSE),0)</f>
        <v>0</v>
      </c>
      <c r="Q240" s="263">
        <f>_xlfn.IFNA(VLOOKUP($A240,'PASTE Tech_Use'!U:$BB,2,FALSE),0)</f>
        <v>0</v>
      </c>
      <c r="R240" s="263">
        <f>_xlfn.IFNA(VLOOKUP($A240,'PASTE Tech_Use'!W:$BB,2,FALSE),0)</f>
        <v>0</v>
      </c>
      <c r="S240" s="263">
        <f>_xlfn.IFNA(VLOOKUP($A240,'PASTE Tech_Use'!Y:$BB,2,FALSE),0)</f>
        <v>0</v>
      </c>
    </row>
    <row r="241" spans="1:19" x14ac:dyDescent="0.3">
      <c r="A241" s="168" t="s">
        <v>267</v>
      </c>
      <c r="B241" t="str">
        <f>_xlfn.IFNA(VLOOKUP($A241,'PASTE Technology Sheet'!A:H,3,FALSE),"")</f>
        <v>Conversion</v>
      </c>
      <c r="C241" t="str">
        <f>VLOOKUP($A241,'PASTE Technology Sheet'!A:H,4,FALSE)</f>
        <v>Power DE</v>
      </c>
      <c r="D241" t="str">
        <f>_xlfn.IFNA(VLOOKUP($A241,'PASTE Technology Sheet'!$A:$H,5,FALSE),"")</f>
        <v>Generation</v>
      </c>
      <c r="E241" t="str">
        <f>VLOOKUP($A241,'PASTE Technology Sheet'!$A:$H,6,FALSE)</f>
        <v>Electricity DE</v>
      </c>
      <c r="F241" t="str">
        <f>VLOOKUP($A241,'PASTE Technology Sheet'!$A:$H,7,FALSE)</f>
        <v>Electricity from Nuclear - Power DE</v>
      </c>
      <c r="G241" s="263">
        <f>_xlfn.IFNA(VLOOKUP($A241,'PASTE Tech_Use'!$A:$B,2,FALSE),0)</f>
        <v>1191.570997</v>
      </c>
      <c r="H241" s="263">
        <f>_xlfn.IFNA(VLOOKUP($A241,'PASTE Tech_Use'!$C:$BB,2,FALSE),0)</f>
        <v>1192.915285</v>
      </c>
      <c r="I241" s="263">
        <f>_xlfn.IFNA(VLOOKUP($A241,'PASTE Tech_Use'!$E:$BB,2,FALSE),0)</f>
        <v>1189.330457</v>
      </c>
      <c r="J241" s="263">
        <f>_xlfn.IFNA(VLOOKUP($A241,'PASTE Tech_Use'!$G:$BB,2,FALSE),0)</f>
        <v>1191.5710240000001</v>
      </c>
      <c r="K241" s="263">
        <f>_xlfn.IFNA(VLOOKUP($A241,'PASTE Tech_Use'!I:$BB,2,FALSE),0)</f>
        <v>1191.5710240000001</v>
      </c>
      <c r="L241" s="263">
        <f>_xlfn.IFNA(VLOOKUP($A241,'PASTE Tech_Use'!K:$BB,2,FALSE),0)</f>
        <v>1.9754629349999999E-7</v>
      </c>
      <c r="M241" s="263">
        <f>_xlfn.IFNA(VLOOKUP($A241,'PASTE Tech_Use'!M:$BB,2,FALSE),0)</f>
        <v>2426.2271489999998</v>
      </c>
      <c r="N241" s="263">
        <f>_xlfn.IFNA(VLOOKUP($A241,'PASTE Tech_Use'!O:$BB,2,FALSE),0)</f>
        <v>1184.3749700000001</v>
      </c>
      <c r="O241" s="263">
        <f>_xlfn.IFNA(VLOOKUP($A241,'PASTE Tech_Use'!Q:$BB,2,FALSE),0)</f>
        <v>1194.612151</v>
      </c>
      <c r="P241" s="263">
        <f>_xlfn.IFNA(VLOOKUP($A241,'PASTE Tech_Use'!S:$BB,2,FALSE),0)</f>
        <v>1197.040968</v>
      </c>
      <c r="Q241" s="263">
        <f>_xlfn.IFNA(VLOOKUP($A241,'PASTE Tech_Use'!U:$BB,2,FALSE),0)</f>
        <v>1190.5323969999999</v>
      </c>
      <c r="R241" s="263">
        <f>_xlfn.IFNA(VLOOKUP($A241,'PASTE Tech_Use'!W:$BB,2,FALSE),0)</f>
        <v>1280.1019140000001</v>
      </c>
      <c r="S241" s="263">
        <f>_xlfn.IFNA(VLOOKUP($A241,'PASTE Tech_Use'!Y:$BB,2,FALSE),0)</f>
        <v>1077.669635</v>
      </c>
    </row>
    <row r="242" spans="1:19" x14ac:dyDescent="0.3">
      <c r="A242" s="168" t="s">
        <v>268</v>
      </c>
      <c r="B242" t="str">
        <f>_xlfn.IFNA(VLOOKUP($A242,'PASTE Technology Sheet'!A:H,3,FALSE),"")</f>
        <v>Conversion</v>
      </c>
      <c r="C242" t="str">
        <f>VLOOKUP($A242,'PASTE Technology Sheet'!A:H,4,FALSE)</f>
        <v>Power DE</v>
      </c>
      <c r="D242" t="str">
        <f>_xlfn.IFNA(VLOOKUP($A242,'PASTE Technology Sheet'!$A:$H,5,FALSE),"")</f>
        <v>Generation</v>
      </c>
      <c r="E242" t="str">
        <f>VLOOKUP($A242,'PASTE Technology Sheet'!$A:$H,6,FALSE)</f>
        <v>Electricity DE</v>
      </c>
      <c r="F242" t="str">
        <f>VLOOKUP($A242,'PASTE Technology Sheet'!$A:$H,7,FALSE)</f>
        <v>Electricity from Geothermal - Power DE</v>
      </c>
      <c r="G242" s="263">
        <f>_xlfn.IFNA(VLOOKUP($A242,'PASTE Tech_Use'!$A:$B,2,FALSE),0)</f>
        <v>0</v>
      </c>
      <c r="H242" s="263">
        <f>_xlfn.IFNA(VLOOKUP($A242,'PASTE Tech_Use'!$C:$BB,2,FALSE),0)</f>
        <v>0</v>
      </c>
      <c r="I242" s="263">
        <f>_xlfn.IFNA(VLOOKUP($A242,'PASTE Tech_Use'!$E:$BB,2,FALSE),0)</f>
        <v>0</v>
      </c>
      <c r="J242" s="263">
        <f>_xlfn.IFNA(VLOOKUP($A242,'PASTE Tech_Use'!$G:$BB,2,FALSE),0)</f>
        <v>0</v>
      </c>
      <c r="K242" s="263">
        <f>_xlfn.IFNA(VLOOKUP($A242,'PASTE Tech_Use'!I:$BB,2,FALSE),0)</f>
        <v>0</v>
      </c>
      <c r="L242" s="263">
        <f>_xlfn.IFNA(VLOOKUP($A242,'PASTE Tech_Use'!K:$BB,2,FALSE),0)</f>
        <v>0</v>
      </c>
      <c r="M242" s="263">
        <f>_xlfn.IFNA(VLOOKUP($A242,'PASTE Tech_Use'!M:$BB,2,FALSE),0)</f>
        <v>0</v>
      </c>
      <c r="N242" s="263">
        <f>_xlfn.IFNA(VLOOKUP($A242,'PASTE Tech_Use'!O:$BB,2,FALSE),0)</f>
        <v>0</v>
      </c>
      <c r="O242" s="263">
        <f>_xlfn.IFNA(VLOOKUP($A242,'PASTE Tech_Use'!Q:$BB,2,FALSE),0)</f>
        <v>0</v>
      </c>
      <c r="P242" s="263">
        <f>_xlfn.IFNA(VLOOKUP($A242,'PASTE Tech_Use'!S:$BB,2,FALSE),0)</f>
        <v>0</v>
      </c>
      <c r="Q242" s="263">
        <f>_xlfn.IFNA(VLOOKUP($A242,'PASTE Tech_Use'!U:$BB,2,FALSE),0)</f>
        <v>0</v>
      </c>
      <c r="R242" s="263">
        <f>_xlfn.IFNA(VLOOKUP($A242,'PASTE Tech_Use'!W:$BB,2,FALSE),0)</f>
        <v>0</v>
      </c>
      <c r="S242" s="263">
        <f>_xlfn.IFNA(VLOOKUP($A242,'PASTE Tech_Use'!Y:$BB,2,FALSE),0)</f>
        <v>0</v>
      </c>
    </row>
    <row r="243" spans="1:19" x14ac:dyDescent="0.3">
      <c r="A243" s="168" t="s">
        <v>269</v>
      </c>
      <c r="B243" t="str">
        <f>_xlfn.IFNA(VLOOKUP($A243,'PASTE Technology Sheet'!A:H,3,FALSE),"")</f>
        <v>Conversion</v>
      </c>
      <c r="C243" t="str">
        <f>VLOOKUP($A243,'PASTE Technology Sheet'!A:H,4,FALSE)</f>
        <v>Power DE</v>
      </c>
      <c r="D243" t="str">
        <f>_xlfn.IFNA(VLOOKUP($A243,'PASTE Technology Sheet'!$A:$H,5,FALSE),"")</f>
        <v>Generation</v>
      </c>
      <c r="E243" t="str">
        <f>VLOOKUP($A243,'PASTE Technology Sheet'!$A:$H,6,FALSE)</f>
        <v>Electricity DE</v>
      </c>
      <c r="F243" t="str">
        <f>VLOOKUP($A243,'PASTE Technology Sheet'!$A:$H,7,FALSE)</f>
        <v>Electricity from Hydro RoR - Power DE</v>
      </c>
      <c r="G243" s="263">
        <f>_xlfn.IFNA(VLOOKUP($A243,'PASTE Tech_Use'!$A:$B,2,FALSE),0)</f>
        <v>61.588728099999997</v>
      </c>
      <c r="H243" s="263">
        <f>_xlfn.IFNA(VLOOKUP($A243,'PASTE Tech_Use'!$C:$BB,2,FALSE),0)</f>
        <v>61.652394520000001</v>
      </c>
      <c r="I243" s="263">
        <f>_xlfn.IFNA(VLOOKUP($A243,'PASTE Tech_Use'!$E:$BB,2,FALSE),0)</f>
        <v>61.51397394</v>
      </c>
      <c r="J243" s="263">
        <f>_xlfn.IFNA(VLOOKUP($A243,'PASTE Tech_Use'!$G:$BB,2,FALSE),0)</f>
        <v>61.62250736</v>
      </c>
      <c r="K243" s="263">
        <f>_xlfn.IFNA(VLOOKUP($A243,'PASTE Tech_Use'!I:$BB,2,FALSE),0)</f>
        <v>61.62250736</v>
      </c>
      <c r="L243" s="263">
        <f>_xlfn.IFNA(VLOOKUP($A243,'PASTE Tech_Use'!K:$BB,2,FALSE),0)</f>
        <v>62.093266020000002</v>
      </c>
      <c r="M243" s="263">
        <f>_xlfn.IFNA(VLOOKUP($A243,'PASTE Tech_Use'!M:$BB,2,FALSE),0)</f>
        <v>60.999076109999997</v>
      </c>
      <c r="N243" s="263">
        <f>_xlfn.IFNA(VLOOKUP($A243,'PASTE Tech_Use'!O:$BB,2,FALSE),0)</f>
        <v>61.63111396</v>
      </c>
      <c r="O243" s="263">
        <f>_xlfn.IFNA(VLOOKUP($A243,'PASTE Tech_Use'!Q:$BB,2,FALSE),0)</f>
        <v>61.663247409999997</v>
      </c>
      <c r="P243" s="263">
        <f>_xlfn.IFNA(VLOOKUP($A243,'PASTE Tech_Use'!S:$BB,2,FALSE),0)</f>
        <v>61.652006950000001</v>
      </c>
      <c r="Q243" s="263">
        <f>_xlfn.IFNA(VLOOKUP($A243,'PASTE Tech_Use'!U:$BB,2,FALSE),0)</f>
        <v>61.633297980000002</v>
      </c>
      <c r="R243" s="263">
        <f>_xlfn.IFNA(VLOOKUP($A243,'PASTE Tech_Use'!W:$BB,2,FALSE),0)</f>
        <v>61.650062320000004</v>
      </c>
      <c r="S243" s="263">
        <f>_xlfn.IFNA(VLOOKUP($A243,'PASTE Tech_Use'!Y:$BB,2,FALSE),0)</f>
        <v>61.700648909999998</v>
      </c>
    </row>
    <row r="244" spans="1:19" x14ac:dyDescent="0.3">
      <c r="A244" s="168" t="s">
        <v>270</v>
      </c>
      <c r="B244" t="str">
        <f>_xlfn.IFNA(VLOOKUP($A244,'PASTE Technology Sheet'!A:H,3,FALSE),"")</f>
        <v>Conversion</v>
      </c>
      <c r="C244" t="str">
        <f>VLOOKUP($A244,'PASTE Technology Sheet'!A:H,4,FALSE)</f>
        <v>Power DE</v>
      </c>
      <c r="D244" t="str">
        <f>_xlfn.IFNA(VLOOKUP($A244,'PASTE Technology Sheet'!$A:$H,5,FALSE),"")</f>
        <v>Generation</v>
      </c>
      <c r="E244" t="str">
        <f>VLOOKUP($A244,'PASTE Technology Sheet'!$A:$H,6,FALSE)</f>
        <v>Electricity DE</v>
      </c>
      <c r="F244" t="str">
        <f>VLOOKUP($A244,'PASTE Technology Sheet'!$A:$H,7,FALSE)</f>
        <v>Electricity from Hydro Reservoirs - Power DE</v>
      </c>
      <c r="G244" s="263">
        <f>_xlfn.IFNA(VLOOKUP($A244,'PASTE Tech_Use'!$A:$B,2,FALSE),0)</f>
        <v>0.28155599380000002</v>
      </c>
      <c r="H244" s="263">
        <f>_xlfn.IFNA(VLOOKUP($A244,'PASTE Tech_Use'!$C:$BB,2,FALSE),0)</f>
        <v>0.28155598669999998</v>
      </c>
      <c r="I244" s="263">
        <f>_xlfn.IFNA(VLOOKUP($A244,'PASTE Tech_Use'!$E:$BB,2,FALSE),0)</f>
        <v>1.6630295530000001E-7</v>
      </c>
      <c r="J244" s="263">
        <f>_xlfn.IFNA(VLOOKUP($A244,'PASTE Tech_Use'!$G:$BB,2,FALSE),0)</f>
        <v>0.28155599180000002</v>
      </c>
      <c r="K244" s="263">
        <f>_xlfn.IFNA(VLOOKUP($A244,'PASTE Tech_Use'!I:$BB,2,FALSE),0)</f>
        <v>0.28155599180000002</v>
      </c>
      <c r="L244" s="263">
        <f>_xlfn.IFNA(VLOOKUP($A244,'PASTE Tech_Use'!K:$BB,2,FALSE),0)</f>
        <v>0</v>
      </c>
      <c r="M244" s="263">
        <f>_xlfn.IFNA(VLOOKUP($A244,'PASTE Tech_Use'!M:$BB,2,FALSE),0)</f>
        <v>0</v>
      </c>
      <c r="N244" s="263">
        <f>_xlfn.IFNA(VLOOKUP($A244,'PASTE Tech_Use'!O:$BB,2,FALSE),0)</f>
        <v>1.568213946E-4</v>
      </c>
      <c r="O244" s="263">
        <f>_xlfn.IFNA(VLOOKUP($A244,'PASTE Tech_Use'!Q:$BB,2,FALSE),0)</f>
        <v>0.28155597370000002</v>
      </c>
      <c r="P244" s="263">
        <f>_xlfn.IFNA(VLOOKUP($A244,'PASTE Tech_Use'!S:$BB,2,FALSE),0)</f>
        <v>0</v>
      </c>
      <c r="Q244" s="263">
        <f>_xlfn.IFNA(VLOOKUP($A244,'PASTE Tech_Use'!U:$BB,2,FALSE),0)</f>
        <v>0.28155599869999998</v>
      </c>
      <c r="R244" s="263">
        <f>_xlfn.IFNA(VLOOKUP($A244,'PASTE Tech_Use'!W:$BB,2,FALSE),0)</f>
        <v>0</v>
      </c>
      <c r="S244" s="263">
        <f>_xlfn.IFNA(VLOOKUP($A244,'PASTE Tech_Use'!Y:$BB,2,FALSE),0)</f>
        <v>0.28155599999999997</v>
      </c>
    </row>
    <row r="245" spans="1:19" x14ac:dyDescent="0.3">
      <c r="A245" s="168" t="s">
        <v>271</v>
      </c>
      <c r="B245" t="str">
        <f>_xlfn.IFNA(VLOOKUP($A245,'PASTE Technology Sheet'!A:H,3,FALSE),"")</f>
        <v>Conversion</v>
      </c>
      <c r="C245" t="str">
        <f>VLOOKUP($A245,'PASTE Technology Sheet'!A:H,4,FALSE)</f>
        <v>Power DE</v>
      </c>
      <c r="D245" t="str">
        <f>_xlfn.IFNA(VLOOKUP($A245,'PASTE Technology Sheet'!$A:$H,5,FALSE),"")</f>
        <v>Generation</v>
      </c>
      <c r="E245" t="str">
        <f>VLOOKUP($A245,'PASTE Technology Sheet'!$A:$H,6,FALSE)</f>
        <v>Electricity DE</v>
      </c>
      <c r="F245" t="str">
        <f>VLOOKUP($A245,'PASTE Technology Sheet'!$A:$H,7,FALSE)</f>
        <v>Electricity from Tide, Waves &amp; Ocean - Power DE</v>
      </c>
      <c r="G245" s="263">
        <f>_xlfn.IFNA(VLOOKUP($A245,'PASTE Tech_Use'!$A:$B,2,FALSE),0)</f>
        <v>0</v>
      </c>
      <c r="H245" s="263">
        <f>_xlfn.IFNA(VLOOKUP($A245,'PASTE Tech_Use'!$C:$BB,2,FALSE),0)</f>
        <v>0</v>
      </c>
      <c r="I245" s="263">
        <f>_xlfn.IFNA(VLOOKUP($A245,'PASTE Tech_Use'!$E:$BB,2,FALSE),0)</f>
        <v>0</v>
      </c>
      <c r="J245" s="263">
        <f>_xlfn.IFNA(VLOOKUP($A245,'PASTE Tech_Use'!$G:$BB,2,FALSE),0)</f>
        <v>0</v>
      </c>
      <c r="K245" s="263">
        <f>_xlfn.IFNA(VLOOKUP($A245,'PASTE Tech_Use'!I:$BB,2,FALSE),0)</f>
        <v>0</v>
      </c>
      <c r="L245" s="263">
        <f>_xlfn.IFNA(VLOOKUP($A245,'PASTE Tech_Use'!K:$BB,2,FALSE),0)</f>
        <v>0</v>
      </c>
      <c r="M245" s="263">
        <f>_xlfn.IFNA(VLOOKUP($A245,'PASTE Tech_Use'!M:$BB,2,FALSE),0)</f>
        <v>0</v>
      </c>
      <c r="N245" s="263">
        <f>_xlfn.IFNA(VLOOKUP($A245,'PASTE Tech_Use'!O:$BB,2,FALSE),0)</f>
        <v>0</v>
      </c>
      <c r="O245" s="263">
        <f>_xlfn.IFNA(VLOOKUP($A245,'PASTE Tech_Use'!Q:$BB,2,FALSE),0)</f>
        <v>0</v>
      </c>
      <c r="P245" s="263">
        <f>_xlfn.IFNA(VLOOKUP($A245,'PASTE Tech_Use'!S:$BB,2,FALSE),0)</f>
        <v>0</v>
      </c>
      <c r="Q245" s="263">
        <f>_xlfn.IFNA(VLOOKUP($A245,'PASTE Tech_Use'!U:$BB,2,FALSE),0)</f>
        <v>0</v>
      </c>
      <c r="R245" s="263">
        <f>_xlfn.IFNA(VLOOKUP($A245,'PASTE Tech_Use'!W:$BB,2,FALSE),0)</f>
        <v>0</v>
      </c>
      <c r="S245" s="263">
        <f>_xlfn.IFNA(VLOOKUP($A245,'PASTE Tech_Use'!Y:$BB,2,FALSE),0)</f>
        <v>0</v>
      </c>
    </row>
    <row r="246" spans="1:19" x14ac:dyDescent="0.3">
      <c r="A246" s="168" t="s">
        <v>272</v>
      </c>
      <c r="B246" t="str">
        <f>_xlfn.IFNA(VLOOKUP($A246,'PASTE Technology Sheet'!A:H,3,FALSE),"")</f>
        <v>Conversion</v>
      </c>
      <c r="C246" t="str">
        <f>VLOOKUP($A246,'PASTE Technology Sheet'!A:H,4,FALSE)</f>
        <v>Power DE</v>
      </c>
      <c r="D246" t="str">
        <f>_xlfn.IFNA(VLOOKUP($A246,'PASTE Technology Sheet'!$A:$H,5,FALSE),"")</f>
        <v>Generation</v>
      </c>
      <c r="E246" t="str">
        <f>VLOOKUP($A246,'PASTE Technology Sheet'!$A:$H,6,FALSE)</f>
        <v>Electricity DE</v>
      </c>
      <c r="F246" t="str">
        <f>VLOOKUP($A246,'PASTE Technology Sheet'!$A:$H,7,FALSE)</f>
        <v>Electricity from Onshore wind - Power DE</v>
      </c>
      <c r="G246" s="263">
        <f>_xlfn.IFNA(VLOOKUP($A246,'PASTE Tech_Use'!$A:$B,2,FALSE),0)</f>
        <v>661.76324169999998</v>
      </c>
      <c r="H246" s="263">
        <f>_xlfn.IFNA(VLOOKUP($A246,'PASTE Tech_Use'!$C:$BB,2,FALSE),0)</f>
        <v>612.23838030000002</v>
      </c>
      <c r="I246" s="263">
        <f>_xlfn.IFNA(VLOOKUP($A246,'PASTE Tech_Use'!$E:$BB,2,FALSE),0)</f>
        <v>715.57025980000003</v>
      </c>
      <c r="J246" s="263">
        <f>_xlfn.IFNA(VLOOKUP($A246,'PASTE Tech_Use'!$G:$BB,2,FALSE),0)</f>
        <v>661.73343039999997</v>
      </c>
      <c r="K246" s="263">
        <f>_xlfn.IFNA(VLOOKUP($A246,'PASTE Tech_Use'!I:$BB,2,FALSE),0)</f>
        <v>661.73343039999997</v>
      </c>
      <c r="L246" s="263">
        <f>_xlfn.IFNA(VLOOKUP($A246,'PASTE Tech_Use'!K:$BB,2,FALSE),0)</f>
        <v>845.12552670000002</v>
      </c>
      <c r="M246" s="263">
        <f>_xlfn.IFNA(VLOOKUP($A246,'PASTE Tech_Use'!M:$BB,2,FALSE),0)</f>
        <v>455.28482919999999</v>
      </c>
      <c r="N246" s="263">
        <f>_xlfn.IFNA(VLOOKUP($A246,'PASTE Tech_Use'!O:$BB,2,FALSE),0)</f>
        <v>621.59591750000004</v>
      </c>
      <c r="O246" s="263">
        <f>_xlfn.IFNA(VLOOKUP($A246,'PASTE Tech_Use'!Q:$BB,2,FALSE),0)</f>
        <v>670.02124219999996</v>
      </c>
      <c r="P246" s="263">
        <f>_xlfn.IFNA(VLOOKUP($A246,'PASTE Tech_Use'!S:$BB,2,FALSE),0)</f>
        <v>934.55414110000004</v>
      </c>
      <c r="Q246" s="263">
        <f>_xlfn.IFNA(VLOOKUP($A246,'PASTE Tech_Use'!U:$BB,2,FALSE),0)</f>
        <v>295.32994250000002</v>
      </c>
      <c r="R246" s="263">
        <f>_xlfn.IFNA(VLOOKUP($A246,'PASTE Tech_Use'!W:$BB,2,FALSE),0)</f>
        <v>842.15549250000004</v>
      </c>
      <c r="S246" s="263">
        <f>_xlfn.IFNA(VLOOKUP($A246,'PASTE Tech_Use'!Y:$BB,2,FALSE),0)</f>
        <v>465.0542519</v>
      </c>
    </row>
    <row r="247" spans="1:19" x14ac:dyDescent="0.3">
      <c r="A247" s="168" t="s">
        <v>273</v>
      </c>
      <c r="B247" t="str">
        <f>_xlfn.IFNA(VLOOKUP($A247,'PASTE Technology Sheet'!A:H,3,FALSE),"")</f>
        <v>Conversion</v>
      </c>
      <c r="C247" t="str">
        <f>VLOOKUP($A247,'PASTE Technology Sheet'!A:H,4,FALSE)</f>
        <v>Power DE</v>
      </c>
      <c r="D247" t="str">
        <f>_xlfn.IFNA(VLOOKUP($A247,'PASTE Technology Sheet'!$A:$H,5,FALSE),"")</f>
        <v>Generation</v>
      </c>
      <c r="E247" t="str">
        <f>VLOOKUP($A247,'PASTE Technology Sheet'!$A:$H,6,FALSE)</f>
        <v>Electricity DE</v>
      </c>
      <c r="F247" t="str">
        <f>VLOOKUP($A247,'PASTE Technology Sheet'!$A:$H,7,FALSE)</f>
        <v>Electricity from Solar - Power DE</v>
      </c>
      <c r="G247" s="263">
        <f>_xlfn.IFNA(VLOOKUP($A247,'PASTE Tech_Use'!$A:$B,2,FALSE),0)</f>
        <v>2085.5900649999999</v>
      </c>
      <c r="H247" s="263">
        <f>_xlfn.IFNA(VLOOKUP($A247,'PASTE Tech_Use'!$C:$BB,2,FALSE),0)</f>
        <v>2085.5645850000001</v>
      </c>
      <c r="I247" s="263">
        <f>_xlfn.IFNA(VLOOKUP($A247,'PASTE Tech_Use'!$E:$BB,2,FALSE),0)</f>
        <v>2085.490581</v>
      </c>
      <c r="J247" s="263">
        <f>_xlfn.IFNA(VLOOKUP($A247,'PASTE Tech_Use'!$G:$BB,2,FALSE),0)</f>
        <v>2085.5495209999999</v>
      </c>
      <c r="K247" s="263">
        <f>_xlfn.IFNA(VLOOKUP($A247,'PASTE Tech_Use'!I:$BB,2,FALSE),0)</f>
        <v>2085.5495209999999</v>
      </c>
      <c r="L247" s="263">
        <f>_xlfn.IFNA(VLOOKUP($A247,'PASTE Tech_Use'!K:$BB,2,FALSE),0)</f>
        <v>2092.3304750000002</v>
      </c>
      <c r="M247" s="263">
        <f>_xlfn.IFNA(VLOOKUP($A247,'PASTE Tech_Use'!M:$BB,2,FALSE),0)</f>
        <v>2076.9686799999999</v>
      </c>
      <c r="N247" s="263">
        <f>_xlfn.IFNA(VLOOKUP($A247,'PASTE Tech_Use'!O:$BB,2,FALSE),0)</f>
        <v>2085.692661</v>
      </c>
      <c r="O247" s="263">
        <f>_xlfn.IFNA(VLOOKUP($A247,'PASTE Tech_Use'!Q:$BB,2,FALSE),0)</f>
        <v>2084.922325</v>
      </c>
      <c r="P247" s="263">
        <f>_xlfn.IFNA(VLOOKUP($A247,'PASTE Tech_Use'!S:$BB,2,FALSE),0)</f>
        <v>2085.8767950000001</v>
      </c>
      <c r="Q247" s="263">
        <f>_xlfn.IFNA(VLOOKUP($A247,'PASTE Tech_Use'!U:$BB,2,FALSE),0)</f>
        <v>2085.0906829999999</v>
      </c>
      <c r="R247" s="263">
        <f>_xlfn.IFNA(VLOOKUP($A247,'PASTE Tech_Use'!W:$BB,2,FALSE),0)</f>
        <v>2086.5052409999998</v>
      </c>
      <c r="S247" s="263">
        <f>_xlfn.IFNA(VLOOKUP($A247,'PASTE Tech_Use'!Y:$BB,2,FALSE),0)</f>
        <v>2086.1408459999998</v>
      </c>
    </row>
    <row r="248" spans="1:19" x14ac:dyDescent="0.3">
      <c r="A248" s="168" t="s">
        <v>274</v>
      </c>
      <c r="B248" t="str">
        <f>_xlfn.IFNA(VLOOKUP($A248,'PASTE Technology Sheet'!A:H,3,FALSE),"")</f>
        <v>Conversion</v>
      </c>
      <c r="C248" t="str">
        <f>VLOOKUP($A248,'PASTE Technology Sheet'!A:H,4,FALSE)</f>
        <v>Power DE</v>
      </c>
      <c r="D248" t="str">
        <f>_xlfn.IFNA(VLOOKUP($A248,'PASTE Technology Sheet'!$A:$H,5,FALSE),"")</f>
        <v>Generation</v>
      </c>
      <c r="E248" t="str">
        <f>VLOOKUP($A248,'PASTE Technology Sheet'!$A:$H,6,FALSE)</f>
        <v>Electricity DE</v>
      </c>
      <c r="F248" t="str">
        <f>VLOOKUP($A248,'PASTE Technology Sheet'!$A:$H,7,FALSE)</f>
        <v>Electricity from Solar CSP - Power DE</v>
      </c>
      <c r="G248" s="263">
        <f>_xlfn.IFNA(VLOOKUP($A248,'PASTE Tech_Use'!$A:$B,2,FALSE),0)</f>
        <v>0</v>
      </c>
      <c r="H248" s="263">
        <f>_xlfn.IFNA(VLOOKUP($A248,'PASTE Tech_Use'!$C:$BB,2,FALSE),0)</f>
        <v>0</v>
      </c>
      <c r="I248" s="263">
        <f>_xlfn.IFNA(VLOOKUP($A248,'PASTE Tech_Use'!$E:$BB,2,FALSE),0)</f>
        <v>0</v>
      </c>
      <c r="J248" s="263">
        <f>_xlfn.IFNA(VLOOKUP($A248,'PASTE Tech_Use'!$G:$BB,2,FALSE),0)</f>
        <v>0</v>
      </c>
      <c r="K248" s="263">
        <f>_xlfn.IFNA(VLOOKUP($A248,'PASTE Tech_Use'!I:$BB,2,FALSE),0)</f>
        <v>0</v>
      </c>
      <c r="L248" s="263">
        <f>_xlfn.IFNA(VLOOKUP($A248,'PASTE Tech_Use'!K:$BB,2,FALSE),0)</f>
        <v>0</v>
      </c>
      <c r="M248" s="263">
        <f>_xlfn.IFNA(VLOOKUP($A248,'PASTE Tech_Use'!M:$BB,2,FALSE),0)</f>
        <v>0</v>
      </c>
      <c r="N248" s="263">
        <f>_xlfn.IFNA(VLOOKUP($A248,'PASTE Tech_Use'!O:$BB,2,FALSE),0)</f>
        <v>0</v>
      </c>
      <c r="O248" s="263">
        <f>_xlfn.IFNA(VLOOKUP($A248,'PASTE Tech_Use'!Q:$BB,2,FALSE),0)</f>
        <v>0</v>
      </c>
      <c r="P248" s="263">
        <f>_xlfn.IFNA(VLOOKUP($A248,'PASTE Tech_Use'!S:$BB,2,FALSE),0)</f>
        <v>0</v>
      </c>
      <c r="Q248" s="263">
        <f>_xlfn.IFNA(VLOOKUP($A248,'PASTE Tech_Use'!U:$BB,2,FALSE),0)</f>
        <v>0</v>
      </c>
      <c r="R248" s="263">
        <f>_xlfn.IFNA(VLOOKUP($A248,'PASTE Tech_Use'!W:$BB,2,FALSE),0)</f>
        <v>0</v>
      </c>
      <c r="S248" s="263">
        <f>_xlfn.IFNA(VLOOKUP($A248,'PASTE Tech_Use'!Y:$BB,2,FALSE),0)</f>
        <v>0</v>
      </c>
    </row>
    <row r="249" spans="1:19" x14ac:dyDescent="0.3">
      <c r="A249" s="168" t="s">
        <v>275</v>
      </c>
      <c r="B249" t="str">
        <f>_xlfn.IFNA(VLOOKUP($A249,'PASTE Technology Sheet'!A:H,3,FALSE),"")</f>
        <v>Conversion</v>
      </c>
      <c r="C249" t="str">
        <f>VLOOKUP($A249,'PASTE Technology Sheet'!A:H,4,FALSE)</f>
        <v>Power DK</v>
      </c>
      <c r="D249" t="str">
        <f>_xlfn.IFNA(VLOOKUP($A249,'PASTE Technology Sheet'!$A:$H,5,FALSE),"")</f>
        <v>Generation</v>
      </c>
      <c r="E249" t="str">
        <f>VLOOKUP($A249,'PASTE Technology Sheet'!$A:$H,6,FALSE)</f>
        <v>Electricity DK</v>
      </c>
      <c r="F249" t="str">
        <f>VLOOKUP($A249,'PASTE Technology Sheet'!$A:$H,7,FALSE)</f>
        <v>Electricity from Coal old - Power DK</v>
      </c>
      <c r="G249" s="263">
        <f>_xlfn.IFNA(VLOOKUP($A249,'PASTE Tech_Use'!$A:$B,2,FALSE),0)</f>
        <v>0</v>
      </c>
      <c r="H249" s="263">
        <f>_xlfn.IFNA(VLOOKUP($A249,'PASTE Tech_Use'!$C:$BB,2,FALSE),0)</f>
        <v>0</v>
      </c>
      <c r="I249" s="263">
        <f>_xlfn.IFNA(VLOOKUP($A249,'PASTE Tech_Use'!$E:$BB,2,FALSE),0)</f>
        <v>0</v>
      </c>
      <c r="J249" s="263">
        <f>_xlfn.IFNA(VLOOKUP($A249,'PASTE Tech_Use'!$G:$BB,2,FALSE),0)</f>
        <v>0</v>
      </c>
      <c r="K249" s="263">
        <f>_xlfn.IFNA(VLOOKUP($A249,'PASTE Tech_Use'!I:$BB,2,FALSE),0)</f>
        <v>0</v>
      </c>
      <c r="L249" s="263">
        <f>_xlfn.IFNA(VLOOKUP($A249,'PASTE Tech_Use'!K:$BB,2,FALSE),0)</f>
        <v>0</v>
      </c>
      <c r="M249" s="263">
        <f>_xlfn.IFNA(VLOOKUP($A249,'PASTE Tech_Use'!M:$BB,2,FALSE),0)</f>
        <v>0</v>
      </c>
      <c r="N249" s="263">
        <f>_xlfn.IFNA(VLOOKUP($A249,'PASTE Tech_Use'!O:$BB,2,FALSE),0)</f>
        <v>0</v>
      </c>
      <c r="O249" s="263">
        <f>_xlfn.IFNA(VLOOKUP($A249,'PASTE Tech_Use'!Q:$BB,2,FALSE),0)</f>
        <v>0</v>
      </c>
      <c r="P249" s="263">
        <f>_xlfn.IFNA(VLOOKUP($A249,'PASTE Tech_Use'!S:$BB,2,FALSE),0)</f>
        <v>0</v>
      </c>
      <c r="Q249" s="263">
        <f>_xlfn.IFNA(VLOOKUP($A249,'PASTE Tech_Use'!U:$BB,2,FALSE),0)</f>
        <v>0</v>
      </c>
      <c r="R249" s="263">
        <f>_xlfn.IFNA(VLOOKUP($A249,'PASTE Tech_Use'!W:$BB,2,FALSE),0)</f>
        <v>0</v>
      </c>
      <c r="S249" s="263">
        <f>_xlfn.IFNA(VLOOKUP($A249,'PASTE Tech_Use'!Y:$BB,2,FALSE),0)</f>
        <v>0</v>
      </c>
    </row>
    <row r="250" spans="1:19" x14ac:dyDescent="0.3">
      <c r="A250" s="168" t="s">
        <v>276</v>
      </c>
      <c r="B250" t="str">
        <f>_xlfn.IFNA(VLOOKUP($A250,'PASTE Technology Sheet'!A:H,3,FALSE),"")</f>
        <v>Conversion</v>
      </c>
      <c r="C250" t="str">
        <f>VLOOKUP($A250,'PASTE Technology Sheet'!A:H,4,FALSE)</f>
        <v>Power DK</v>
      </c>
      <c r="D250" t="str">
        <f>_xlfn.IFNA(VLOOKUP($A250,'PASTE Technology Sheet'!$A:$H,5,FALSE),"")</f>
        <v>Generation</v>
      </c>
      <c r="E250" t="str">
        <f>VLOOKUP($A250,'PASTE Technology Sheet'!$A:$H,6,FALSE)</f>
        <v>Electricity DK</v>
      </c>
      <c r="F250" t="str">
        <f>VLOOKUP($A250,'PASTE Technology Sheet'!$A:$H,7,FALSE)</f>
        <v>Electricity from Coal new - Power DK</v>
      </c>
      <c r="G250" s="263">
        <f>_xlfn.IFNA(VLOOKUP($A250,'PASTE Tech_Use'!$A:$B,2,FALSE),0)</f>
        <v>0</v>
      </c>
      <c r="H250" s="263">
        <f>_xlfn.IFNA(VLOOKUP($A250,'PASTE Tech_Use'!$C:$BB,2,FALSE),0)</f>
        <v>0</v>
      </c>
      <c r="I250" s="263">
        <f>_xlfn.IFNA(VLOOKUP($A250,'PASTE Tech_Use'!$E:$BB,2,FALSE),0)</f>
        <v>0</v>
      </c>
      <c r="J250" s="263">
        <f>_xlfn.IFNA(VLOOKUP($A250,'PASTE Tech_Use'!$G:$BB,2,FALSE),0)</f>
        <v>0</v>
      </c>
      <c r="K250" s="263">
        <f>_xlfn.IFNA(VLOOKUP($A250,'PASTE Tech_Use'!I:$BB,2,FALSE),0)</f>
        <v>0</v>
      </c>
      <c r="L250" s="263">
        <f>_xlfn.IFNA(VLOOKUP($A250,'PASTE Tech_Use'!K:$BB,2,FALSE),0)</f>
        <v>0</v>
      </c>
      <c r="M250" s="263">
        <f>_xlfn.IFNA(VLOOKUP($A250,'PASTE Tech_Use'!M:$BB,2,FALSE),0)</f>
        <v>0</v>
      </c>
      <c r="N250" s="263">
        <f>_xlfn.IFNA(VLOOKUP($A250,'PASTE Tech_Use'!O:$BB,2,FALSE),0)</f>
        <v>0</v>
      </c>
      <c r="O250" s="263">
        <f>_xlfn.IFNA(VLOOKUP($A250,'PASTE Tech_Use'!Q:$BB,2,FALSE),0)</f>
        <v>0</v>
      </c>
      <c r="P250" s="263">
        <f>_xlfn.IFNA(VLOOKUP($A250,'PASTE Tech_Use'!S:$BB,2,FALSE),0)</f>
        <v>0</v>
      </c>
      <c r="Q250" s="263">
        <f>_xlfn.IFNA(VLOOKUP($A250,'PASTE Tech_Use'!U:$BB,2,FALSE),0)</f>
        <v>0</v>
      </c>
      <c r="R250" s="263">
        <f>_xlfn.IFNA(VLOOKUP($A250,'PASTE Tech_Use'!W:$BB,2,FALSE),0)</f>
        <v>0</v>
      </c>
      <c r="S250" s="263">
        <f>_xlfn.IFNA(VLOOKUP($A250,'PASTE Tech_Use'!Y:$BB,2,FALSE),0)</f>
        <v>0</v>
      </c>
    </row>
    <row r="251" spans="1:19" x14ac:dyDescent="0.3">
      <c r="A251" s="168" t="s">
        <v>277</v>
      </c>
      <c r="B251" t="str">
        <f>_xlfn.IFNA(VLOOKUP($A251,'PASTE Technology Sheet'!A:H,3,FALSE),"")</f>
        <v>Conversion</v>
      </c>
      <c r="C251" t="str">
        <f>VLOOKUP($A251,'PASTE Technology Sheet'!A:H,4,FALSE)</f>
        <v>Power DK</v>
      </c>
      <c r="D251" t="str">
        <f>_xlfn.IFNA(VLOOKUP($A251,'PASTE Technology Sheet'!$A:$H,5,FALSE),"")</f>
        <v>Generation</v>
      </c>
      <c r="E251" t="str">
        <f>VLOOKUP($A251,'PASTE Technology Sheet'!$A:$H,6,FALSE)</f>
        <v>Electricity DK</v>
      </c>
      <c r="F251" t="str">
        <f>VLOOKUP($A251,'PASTE Technology Sheet'!$A:$H,7,FALSE)</f>
        <v>Electricity from Coal with CCS - Power DK</v>
      </c>
      <c r="G251" s="263">
        <f>_xlfn.IFNA(VLOOKUP($A251,'PASTE Tech_Use'!$A:$B,2,FALSE),0)</f>
        <v>0</v>
      </c>
      <c r="H251" s="263">
        <f>_xlfn.IFNA(VLOOKUP($A251,'PASTE Tech_Use'!$C:$BB,2,FALSE),0)</f>
        <v>0</v>
      </c>
      <c r="I251" s="263">
        <f>_xlfn.IFNA(VLOOKUP($A251,'PASTE Tech_Use'!$E:$BB,2,FALSE),0)</f>
        <v>0</v>
      </c>
      <c r="J251" s="263">
        <f>_xlfn.IFNA(VLOOKUP($A251,'PASTE Tech_Use'!$G:$BB,2,FALSE),0)</f>
        <v>0</v>
      </c>
      <c r="K251" s="263">
        <f>_xlfn.IFNA(VLOOKUP($A251,'PASTE Tech_Use'!I:$BB,2,FALSE),0)</f>
        <v>0</v>
      </c>
      <c r="L251" s="263">
        <f>_xlfn.IFNA(VLOOKUP($A251,'PASTE Tech_Use'!K:$BB,2,FALSE),0)</f>
        <v>0</v>
      </c>
      <c r="M251" s="263">
        <f>_xlfn.IFNA(VLOOKUP($A251,'PASTE Tech_Use'!M:$BB,2,FALSE),0)</f>
        <v>0</v>
      </c>
      <c r="N251" s="263">
        <f>_xlfn.IFNA(VLOOKUP($A251,'PASTE Tech_Use'!O:$BB,2,FALSE),0)</f>
        <v>0</v>
      </c>
      <c r="O251" s="263">
        <f>_xlfn.IFNA(VLOOKUP($A251,'PASTE Tech_Use'!Q:$BB,2,FALSE),0)</f>
        <v>0</v>
      </c>
      <c r="P251" s="263">
        <f>_xlfn.IFNA(VLOOKUP($A251,'PASTE Tech_Use'!S:$BB,2,FALSE),0)</f>
        <v>0</v>
      </c>
      <c r="Q251" s="263">
        <f>_xlfn.IFNA(VLOOKUP($A251,'PASTE Tech_Use'!U:$BB,2,FALSE),0)</f>
        <v>0</v>
      </c>
      <c r="R251" s="263">
        <f>_xlfn.IFNA(VLOOKUP($A251,'PASTE Tech_Use'!W:$BB,2,FALSE),0)</f>
        <v>0</v>
      </c>
      <c r="S251" s="263">
        <f>_xlfn.IFNA(VLOOKUP($A251,'PASTE Tech_Use'!Y:$BB,2,FALSE),0)</f>
        <v>0</v>
      </c>
    </row>
    <row r="252" spans="1:19" x14ac:dyDescent="0.3">
      <c r="A252" s="168" t="s">
        <v>278</v>
      </c>
      <c r="B252" t="str">
        <f>_xlfn.IFNA(VLOOKUP($A252,'PASTE Technology Sheet'!A:H,3,FALSE),"")</f>
        <v>Conversion</v>
      </c>
      <c r="C252" t="str">
        <f>VLOOKUP($A252,'PASTE Technology Sheet'!A:H,4,FALSE)</f>
        <v>Power DK</v>
      </c>
      <c r="D252" t="str">
        <f>_xlfn.IFNA(VLOOKUP($A252,'PASTE Technology Sheet'!$A:$H,5,FALSE),"")</f>
        <v>Generation</v>
      </c>
      <c r="E252" t="str">
        <f>VLOOKUP($A252,'PASTE Technology Sheet'!$A:$H,6,FALSE)</f>
        <v>Electricity DK</v>
      </c>
      <c r="F252" t="str">
        <f>VLOOKUP($A252,'PASTE Technology Sheet'!$A:$H,7,FALSE)</f>
        <v>Electricity from CCGT old - Power DK</v>
      </c>
      <c r="G252" s="263">
        <f>_xlfn.IFNA(VLOOKUP($A252,'PASTE Tech_Use'!$A:$B,2,FALSE),0)</f>
        <v>0</v>
      </c>
      <c r="H252" s="263">
        <f>_xlfn.IFNA(VLOOKUP($A252,'PASTE Tech_Use'!$C:$BB,2,FALSE),0)</f>
        <v>0</v>
      </c>
      <c r="I252" s="263">
        <f>_xlfn.IFNA(VLOOKUP($A252,'PASTE Tech_Use'!$E:$BB,2,FALSE),0)</f>
        <v>0</v>
      </c>
      <c r="J252" s="263">
        <f>_xlfn.IFNA(VLOOKUP($A252,'PASTE Tech_Use'!$G:$BB,2,FALSE),0)</f>
        <v>0</v>
      </c>
      <c r="K252" s="263">
        <f>_xlfn.IFNA(VLOOKUP($A252,'PASTE Tech_Use'!I:$BB,2,FALSE),0)</f>
        <v>0</v>
      </c>
      <c r="L252" s="263">
        <f>_xlfn.IFNA(VLOOKUP($A252,'PASTE Tech_Use'!K:$BB,2,FALSE),0)</f>
        <v>0</v>
      </c>
      <c r="M252" s="263">
        <f>_xlfn.IFNA(VLOOKUP($A252,'PASTE Tech_Use'!M:$BB,2,FALSE),0)</f>
        <v>0</v>
      </c>
      <c r="N252" s="263">
        <f>_xlfn.IFNA(VLOOKUP($A252,'PASTE Tech_Use'!O:$BB,2,FALSE),0)</f>
        <v>0</v>
      </c>
      <c r="O252" s="263">
        <f>_xlfn.IFNA(VLOOKUP($A252,'PASTE Tech_Use'!Q:$BB,2,FALSE),0)</f>
        <v>0</v>
      </c>
      <c r="P252" s="263">
        <f>_xlfn.IFNA(VLOOKUP($A252,'PASTE Tech_Use'!S:$BB,2,FALSE),0)</f>
        <v>0</v>
      </c>
      <c r="Q252" s="263">
        <f>_xlfn.IFNA(VLOOKUP($A252,'PASTE Tech_Use'!U:$BB,2,FALSE),0)</f>
        <v>0</v>
      </c>
      <c r="R252" s="263">
        <f>_xlfn.IFNA(VLOOKUP($A252,'PASTE Tech_Use'!W:$BB,2,FALSE),0)</f>
        <v>0</v>
      </c>
      <c r="S252" s="263">
        <f>_xlfn.IFNA(VLOOKUP($A252,'PASTE Tech_Use'!Y:$BB,2,FALSE),0)</f>
        <v>0</v>
      </c>
    </row>
    <row r="253" spans="1:19" x14ac:dyDescent="0.3">
      <c r="A253" s="168" t="s">
        <v>279</v>
      </c>
      <c r="B253" t="str">
        <f>_xlfn.IFNA(VLOOKUP($A253,'PASTE Technology Sheet'!A:H,3,FALSE),"")</f>
        <v>Conversion</v>
      </c>
      <c r="C253" t="str">
        <f>VLOOKUP($A253,'PASTE Technology Sheet'!A:H,4,FALSE)</f>
        <v>Power DK</v>
      </c>
      <c r="D253" t="str">
        <f>_xlfn.IFNA(VLOOKUP($A253,'PASTE Technology Sheet'!$A:$H,5,FALSE),"")</f>
        <v>Generation</v>
      </c>
      <c r="E253" t="str">
        <f>VLOOKUP($A253,'PASTE Technology Sheet'!$A:$H,6,FALSE)</f>
        <v>Electricity DK</v>
      </c>
      <c r="F253" t="str">
        <f>VLOOKUP($A253,'PASTE Technology Sheet'!$A:$H,7,FALSE)</f>
        <v>Electricity from CCGT - Power DK</v>
      </c>
      <c r="G253" s="263">
        <f>_xlfn.IFNA(VLOOKUP($A253,'PASTE Tech_Use'!$A:$B,2,FALSE),0)</f>
        <v>0</v>
      </c>
      <c r="H253" s="263">
        <f>_xlfn.IFNA(VLOOKUP($A253,'PASTE Tech_Use'!$C:$BB,2,FALSE),0)</f>
        <v>0</v>
      </c>
      <c r="I253" s="263">
        <f>_xlfn.IFNA(VLOOKUP($A253,'PASTE Tech_Use'!$E:$BB,2,FALSE),0)</f>
        <v>0</v>
      </c>
      <c r="J253" s="263">
        <f>_xlfn.IFNA(VLOOKUP($A253,'PASTE Tech_Use'!$G:$BB,2,FALSE),0)</f>
        <v>0</v>
      </c>
      <c r="K253" s="263">
        <f>_xlfn.IFNA(VLOOKUP($A253,'PASTE Tech_Use'!I:$BB,2,FALSE),0)</f>
        <v>0</v>
      </c>
      <c r="L253" s="263">
        <f>_xlfn.IFNA(VLOOKUP($A253,'PASTE Tech_Use'!K:$BB,2,FALSE),0)</f>
        <v>0</v>
      </c>
      <c r="M253" s="263">
        <f>_xlfn.IFNA(VLOOKUP($A253,'PASTE Tech_Use'!M:$BB,2,FALSE),0)</f>
        <v>0</v>
      </c>
      <c r="N253" s="263">
        <f>_xlfn.IFNA(VLOOKUP($A253,'PASTE Tech_Use'!O:$BB,2,FALSE),0)</f>
        <v>0</v>
      </c>
      <c r="O253" s="263">
        <f>_xlfn.IFNA(VLOOKUP($A253,'PASTE Tech_Use'!Q:$BB,2,FALSE),0)</f>
        <v>0</v>
      </c>
      <c r="P253" s="263">
        <f>_xlfn.IFNA(VLOOKUP($A253,'PASTE Tech_Use'!S:$BB,2,FALSE),0)</f>
        <v>0</v>
      </c>
      <c r="Q253" s="263">
        <f>_xlfn.IFNA(VLOOKUP($A253,'PASTE Tech_Use'!U:$BB,2,FALSE),0)</f>
        <v>0</v>
      </c>
      <c r="R253" s="263">
        <f>_xlfn.IFNA(VLOOKUP($A253,'PASTE Tech_Use'!W:$BB,2,FALSE),0)</f>
        <v>0</v>
      </c>
      <c r="S253" s="263">
        <f>_xlfn.IFNA(VLOOKUP($A253,'PASTE Tech_Use'!Y:$BB,2,FALSE),0)</f>
        <v>0</v>
      </c>
    </row>
    <row r="254" spans="1:19" x14ac:dyDescent="0.3">
      <c r="A254" s="168" t="s">
        <v>280</v>
      </c>
      <c r="B254" t="str">
        <f>_xlfn.IFNA(VLOOKUP($A254,'PASTE Technology Sheet'!A:H,3,FALSE),"")</f>
        <v>Conversion</v>
      </c>
      <c r="C254" t="str">
        <f>VLOOKUP($A254,'PASTE Technology Sheet'!A:H,4,FALSE)</f>
        <v>Power DK</v>
      </c>
      <c r="D254" t="str">
        <f>_xlfn.IFNA(VLOOKUP($A254,'PASTE Technology Sheet'!$A:$H,5,FALSE),"")</f>
        <v>Generation</v>
      </c>
      <c r="E254" t="str">
        <f>VLOOKUP($A254,'PASTE Technology Sheet'!$A:$H,6,FALSE)</f>
        <v>Electricity DK</v>
      </c>
      <c r="F254" t="str">
        <f>VLOOKUP($A254,'PASTE Technology Sheet'!$A:$H,7,FALSE)</f>
        <v>Electricity from GT - Power DK</v>
      </c>
      <c r="G254" s="263">
        <f>_xlfn.IFNA(VLOOKUP($A254,'PASTE Tech_Use'!$A:$B,2,FALSE),0)</f>
        <v>0</v>
      </c>
      <c r="H254" s="263">
        <f>_xlfn.IFNA(VLOOKUP($A254,'PASTE Tech_Use'!$C:$BB,2,FALSE),0)</f>
        <v>0</v>
      </c>
      <c r="I254" s="263">
        <f>_xlfn.IFNA(VLOOKUP($A254,'PASTE Tech_Use'!$E:$BB,2,FALSE),0)</f>
        <v>0</v>
      </c>
      <c r="J254" s="263">
        <f>_xlfn.IFNA(VLOOKUP($A254,'PASTE Tech_Use'!$G:$BB,2,FALSE),0)</f>
        <v>0</v>
      </c>
      <c r="K254" s="263">
        <f>_xlfn.IFNA(VLOOKUP($A254,'PASTE Tech_Use'!I:$BB,2,FALSE),0)</f>
        <v>0</v>
      </c>
      <c r="L254" s="263">
        <f>_xlfn.IFNA(VLOOKUP($A254,'PASTE Tech_Use'!K:$BB,2,FALSE),0)</f>
        <v>0</v>
      </c>
      <c r="M254" s="263">
        <f>_xlfn.IFNA(VLOOKUP($A254,'PASTE Tech_Use'!M:$BB,2,FALSE),0)</f>
        <v>0</v>
      </c>
      <c r="N254" s="263">
        <f>_xlfn.IFNA(VLOOKUP($A254,'PASTE Tech_Use'!O:$BB,2,FALSE),0)</f>
        <v>0</v>
      </c>
      <c r="O254" s="263">
        <f>_xlfn.IFNA(VLOOKUP($A254,'PASTE Tech_Use'!Q:$BB,2,FALSE),0)</f>
        <v>0</v>
      </c>
      <c r="P254" s="263">
        <f>_xlfn.IFNA(VLOOKUP($A254,'PASTE Tech_Use'!S:$BB,2,FALSE),0)</f>
        <v>0</v>
      </c>
      <c r="Q254" s="263">
        <f>_xlfn.IFNA(VLOOKUP($A254,'PASTE Tech_Use'!U:$BB,2,FALSE),0)</f>
        <v>0</v>
      </c>
      <c r="R254" s="263">
        <f>_xlfn.IFNA(VLOOKUP($A254,'PASTE Tech_Use'!W:$BB,2,FALSE),0)</f>
        <v>0</v>
      </c>
      <c r="S254" s="263">
        <f>_xlfn.IFNA(VLOOKUP($A254,'PASTE Tech_Use'!Y:$BB,2,FALSE),0)</f>
        <v>0</v>
      </c>
    </row>
    <row r="255" spans="1:19" x14ac:dyDescent="0.3">
      <c r="A255" s="168" t="s">
        <v>281</v>
      </c>
      <c r="B255" t="str">
        <f>_xlfn.IFNA(VLOOKUP($A255,'PASTE Technology Sheet'!A:H,3,FALSE),"")</f>
        <v>Conversion</v>
      </c>
      <c r="C255" t="str">
        <f>VLOOKUP($A255,'PASTE Technology Sheet'!A:H,4,FALSE)</f>
        <v>Power DK</v>
      </c>
      <c r="D255" t="str">
        <f>_xlfn.IFNA(VLOOKUP($A255,'PASTE Technology Sheet'!$A:$H,5,FALSE),"")</f>
        <v>Generation</v>
      </c>
      <c r="E255" t="str">
        <f>VLOOKUP($A255,'PASTE Technology Sheet'!$A:$H,6,FALSE)</f>
        <v>Electricity DK</v>
      </c>
      <c r="F255" t="str">
        <f>VLOOKUP($A255,'PASTE Technology Sheet'!$A:$H,7,FALSE)</f>
        <v>Electricity from Gas + CCS - Power DK</v>
      </c>
      <c r="G255" s="263">
        <f>_xlfn.IFNA(VLOOKUP($A255,'PASTE Tech_Use'!$A:$B,2,FALSE),0)</f>
        <v>0</v>
      </c>
      <c r="H255" s="263">
        <f>_xlfn.IFNA(VLOOKUP($A255,'PASTE Tech_Use'!$C:$BB,2,FALSE),0)</f>
        <v>0</v>
      </c>
      <c r="I255" s="263">
        <f>_xlfn.IFNA(VLOOKUP($A255,'PASTE Tech_Use'!$E:$BB,2,FALSE),0)</f>
        <v>0</v>
      </c>
      <c r="J255" s="263">
        <f>_xlfn.IFNA(VLOOKUP($A255,'PASTE Tech_Use'!$G:$BB,2,FALSE),0)</f>
        <v>0</v>
      </c>
      <c r="K255" s="263">
        <f>_xlfn.IFNA(VLOOKUP($A255,'PASTE Tech_Use'!I:$BB,2,FALSE),0)</f>
        <v>0</v>
      </c>
      <c r="L255" s="263">
        <f>_xlfn.IFNA(VLOOKUP($A255,'PASTE Tech_Use'!K:$BB,2,FALSE),0)</f>
        <v>0</v>
      </c>
      <c r="M255" s="263">
        <f>_xlfn.IFNA(VLOOKUP($A255,'PASTE Tech_Use'!M:$BB,2,FALSE),0)</f>
        <v>0</v>
      </c>
      <c r="N255" s="263">
        <f>_xlfn.IFNA(VLOOKUP($A255,'PASTE Tech_Use'!O:$BB,2,FALSE),0)</f>
        <v>0</v>
      </c>
      <c r="O255" s="263">
        <f>_xlfn.IFNA(VLOOKUP($A255,'PASTE Tech_Use'!Q:$BB,2,FALSE),0)</f>
        <v>0</v>
      </c>
      <c r="P255" s="263">
        <f>_xlfn.IFNA(VLOOKUP($A255,'PASTE Tech_Use'!S:$BB,2,FALSE),0)</f>
        <v>0</v>
      </c>
      <c r="Q255" s="263">
        <f>_xlfn.IFNA(VLOOKUP($A255,'PASTE Tech_Use'!U:$BB,2,FALSE),0)</f>
        <v>0</v>
      </c>
      <c r="R255" s="263">
        <f>_xlfn.IFNA(VLOOKUP($A255,'PASTE Tech_Use'!W:$BB,2,FALSE),0)</f>
        <v>0</v>
      </c>
      <c r="S255" s="263">
        <f>_xlfn.IFNA(VLOOKUP($A255,'PASTE Tech_Use'!Y:$BB,2,FALSE),0)</f>
        <v>0</v>
      </c>
    </row>
    <row r="256" spans="1:19" x14ac:dyDescent="0.3">
      <c r="A256" s="168" t="s">
        <v>282</v>
      </c>
      <c r="B256" t="str">
        <f>_xlfn.IFNA(VLOOKUP($A256,'PASTE Technology Sheet'!A:H,3,FALSE),"")</f>
        <v>Conversion</v>
      </c>
      <c r="C256" t="str">
        <f>VLOOKUP($A256,'PASTE Technology Sheet'!A:H,4,FALSE)</f>
        <v>Power DK</v>
      </c>
      <c r="D256" t="str">
        <f>_xlfn.IFNA(VLOOKUP($A256,'PASTE Technology Sheet'!$A:$H,5,FALSE),"")</f>
        <v>Generation</v>
      </c>
      <c r="E256" t="str">
        <f>VLOOKUP($A256,'PASTE Technology Sheet'!$A:$H,6,FALSE)</f>
        <v>Electricity DK</v>
      </c>
      <c r="F256" t="str">
        <f>VLOOKUP($A256,'PASTE Technology Sheet'!$A:$H,7,FALSE)</f>
        <v>Electricity from Oil - Power DK</v>
      </c>
      <c r="G256" s="263">
        <f>_xlfn.IFNA(VLOOKUP($A256,'PASTE Tech_Use'!$A:$B,2,FALSE),0)</f>
        <v>0</v>
      </c>
      <c r="H256" s="263">
        <f>_xlfn.IFNA(VLOOKUP($A256,'PASTE Tech_Use'!$C:$BB,2,FALSE),0)</f>
        <v>0</v>
      </c>
      <c r="I256" s="263">
        <f>_xlfn.IFNA(VLOOKUP($A256,'PASTE Tech_Use'!$E:$BB,2,FALSE),0)</f>
        <v>0</v>
      </c>
      <c r="J256" s="263">
        <f>_xlfn.IFNA(VLOOKUP($A256,'PASTE Tech_Use'!$G:$BB,2,FALSE),0)</f>
        <v>0</v>
      </c>
      <c r="K256" s="263">
        <f>_xlfn.IFNA(VLOOKUP($A256,'PASTE Tech_Use'!I:$BB,2,FALSE),0)</f>
        <v>0</v>
      </c>
      <c r="L256" s="263">
        <f>_xlfn.IFNA(VLOOKUP($A256,'PASTE Tech_Use'!K:$BB,2,FALSE),0)</f>
        <v>0</v>
      </c>
      <c r="M256" s="263">
        <f>_xlfn.IFNA(VLOOKUP($A256,'PASTE Tech_Use'!M:$BB,2,FALSE),0)</f>
        <v>0</v>
      </c>
      <c r="N256" s="263">
        <f>_xlfn.IFNA(VLOOKUP($A256,'PASTE Tech_Use'!O:$BB,2,FALSE),0)</f>
        <v>0</v>
      </c>
      <c r="O256" s="263">
        <f>_xlfn.IFNA(VLOOKUP($A256,'PASTE Tech_Use'!Q:$BB,2,FALSE),0)</f>
        <v>0</v>
      </c>
      <c r="P256" s="263">
        <f>_xlfn.IFNA(VLOOKUP($A256,'PASTE Tech_Use'!S:$BB,2,FALSE),0)</f>
        <v>0</v>
      </c>
      <c r="Q256" s="263">
        <f>_xlfn.IFNA(VLOOKUP($A256,'PASTE Tech_Use'!U:$BB,2,FALSE),0)</f>
        <v>0</v>
      </c>
      <c r="R256" s="263">
        <f>_xlfn.IFNA(VLOOKUP($A256,'PASTE Tech_Use'!W:$BB,2,FALSE),0)</f>
        <v>0</v>
      </c>
      <c r="S256" s="263">
        <f>_xlfn.IFNA(VLOOKUP($A256,'PASTE Tech_Use'!Y:$BB,2,FALSE),0)</f>
        <v>0</v>
      </c>
    </row>
    <row r="257" spans="1:19" x14ac:dyDescent="0.3">
      <c r="A257" s="168" t="s">
        <v>283</v>
      </c>
      <c r="B257" t="str">
        <f>_xlfn.IFNA(VLOOKUP($A257,'PASTE Technology Sheet'!A:H,3,FALSE),"")</f>
        <v>Conversion</v>
      </c>
      <c r="C257" t="str">
        <f>VLOOKUP($A257,'PASTE Technology Sheet'!A:H,4,FALSE)</f>
        <v>Power DK</v>
      </c>
      <c r="D257" t="str">
        <f>_xlfn.IFNA(VLOOKUP($A257,'PASTE Technology Sheet'!$A:$H,5,FALSE),"")</f>
        <v>Generation</v>
      </c>
      <c r="E257" t="str">
        <f>VLOOKUP($A257,'PASTE Technology Sheet'!$A:$H,6,FALSE)</f>
        <v>Electricity DK</v>
      </c>
      <c r="F257" t="str">
        <f>VLOOKUP($A257,'PASTE Technology Sheet'!$A:$H,7,FALSE)</f>
        <v>Electricity from Waste- Power DK</v>
      </c>
      <c r="G257" s="263">
        <f>_xlfn.IFNA(VLOOKUP($A257,'PASTE Tech_Use'!$A:$B,2,FALSE),0)</f>
        <v>0</v>
      </c>
      <c r="H257" s="263">
        <f>_xlfn.IFNA(VLOOKUP($A257,'PASTE Tech_Use'!$C:$BB,2,FALSE),0)</f>
        <v>0</v>
      </c>
      <c r="I257" s="263">
        <f>_xlfn.IFNA(VLOOKUP($A257,'PASTE Tech_Use'!$E:$BB,2,FALSE),0)</f>
        <v>0</v>
      </c>
      <c r="J257" s="263">
        <f>_xlfn.IFNA(VLOOKUP($A257,'PASTE Tech_Use'!$G:$BB,2,FALSE),0)</f>
        <v>0</v>
      </c>
      <c r="K257" s="263">
        <f>_xlfn.IFNA(VLOOKUP($A257,'PASTE Tech_Use'!I:$BB,2,FALSE),0)</f>
        <v>0</v>
      </c>
      <c r="L257" s="263">
        <f>_xlfn.IFNA(VLOOKUP($A257,'PASTE Tech_Use'!K:$BB,2,FALSE),0)</f>
        <v>0</v>
      </c>
      <c r="M257" s="263">
        <f>_xlfn.IFNA(VLOOKUP($A257,'PASTE Tech_Use'!M:$BB,2,FALSE),0)</f>
        <v>0</v>
      </c>
      <c r="N257" s="263">
        <f>_xlfn.IFNA(VLOOKUP($A257,'PASTE Tech_Use'!O:$BB,2,FALSE),0)</f>
        <v>0</v>
      </c>
      <c r="O257" s="263">
        <f>_xlfn.IFNA(VLOOKUP($A257,'PASTE Tech_Use'!Q:$BB,2,FALSE),0)</f>
        <v>0</v>
      </c>
      <c r="P257" s="263">
        <f>_xlfn.IFNA(VLOOKUP($A257,'PASTE Tech_Use'!S:$BB,2,FALSE),0)</f>
        <v>0</v>
      </c>
      <c r="Q257" s="263">
        <f>_xlfn.IFNA(VLOOKUP($A257,'PASTE Tech_Use'!U:$BB,2,FALSE),0)</f>
        <v>0</v>
      </c>
      <c r="R257" s="263">
        <f>_xlfn.IFNA(VLOOKUP($A257,'PASTE Tech_Use'!W:$BB,2,FALSE),0)</f>
        <v>0</v>
      </c>
      <c r="S257" s="263">
        <f>_xlfn.IFNA(VLOOKUP($A257,'PASTE Tech_Use'!Y:$BB,2,FALSE),0)</f>
        <v>0</v>
      </c>
    </row>
    <row r="258" spans="1:19" x14ac:dyDescent="0.3">
      <c r="A258" s="168" t="s">
        <v>284</v>
      </c>
      <c r="B258" t="str">
        <f>_xlfn.IFNA(VLOOKUP($A258,'PASTE Technology Sheet'!A:H,3,FALSE),"")</f>
        <v>Conversion</v>
      </c>
      <c r="C258" t="str">
        <f>VLOOKUP($A258,'PASTE Technology Sheet'!A:H,4,FALSE)</f>
        <v>Power DK</v>
      </c>
      <c r="D258" t="str">
        <f>_xlfn.IFNA(VLOOKUP($A258,'PASTE Technology Sheet'!$A:$H,5,FALSE),"")</f>
        <v>Generation</v>
      </c>
      <c r="E258" t="str">
        <f>VLOOKUP($A258,'PASTE Technology Sheet'!$A:$H,6,FALSE)</f>
        <v>Electricity DK</v>
      </c>
      <c r="F258" t="str">
        <f>VLOOKUP($A258,'PASTE Technology Sheet'!$A:$H,7,FALSE)</f>
        <v>Electricity from Biomass - Power DK</v>
      </c>
      <c r="G258" s="263">
        <f>_xlfn.IFNA(VLOOKUP($A258,'PASTE Tech_Use'!$A:$B,2,FALSE),0)</f>
        <v>0.71296684659999998</v>
      </c>
      <c r="H258" s="263">
        <f>_xlfn.IFNA(VLOOKUP($A258,'PASTE Tech_Use'!$C:$BB,2,FALSE),0)</f>
        <v>0.73021605209999996</v>
      </c>
      <c r="I258" s="263">
        <f>_xlfn.IFNA(VLOOKUP($A258,'PASTE Tech_Use'!$E:$BB,2,FALSE),0)</f>
        <v>0.7072170941</v>
      </c>
      <c r="J258" s="263">
        <f>_xlfn.IFNA(VLOOKUP($A258,'PASTE Tech_Use'!$G:$BB,2,FALSE),0)</f>
        <v>0.71296685869999998</v>
      </c>
      <c r="K258" s="263">
        <f>_xlfn.IFNA(VLOOKUP($A258,'PASTE Tech_Use'!I:$BB,2,FALSE),0)</f>
        <v>0.71296685869999998</v>
      </c>
      <c r="L258" s="263">
        <f>_xlfn.IFNA(VLOOKUP($A258,'PASTE Tech_Use'!K:$BB,2,FALSE),0)</f>
        <v>0.72446643290000001</v>
      </c>
      <c r="M258" s="263">
        <f>_xlfn.IFNA(VLOOKUP($A258,'PASTE Tech_Use'!M:$BB,2,FALSE),0)</f>
        <v>0.70144323389999996</v>
      </c>
      <c r="N258" s="263">
        <f>_xlfn.IFNA(VLOOKUP($A258,'PASTE Tech_Use'!O:$BB,2,FALSE),0)</f>
        <v>0.7072172739</v>
      </c>
      <c r="O258" s="263">
        <f>_xlfn.IFNA(VLOOKUP($A258,'PASTE Tech_Use'!Q:$BB,2,FALSE),0)</f>
        <v>0.70146757479999999</v>
      </c>
      <c r="P258" s="263">
        <f>_xlfn.IFNA(VLOOKUP($A258,'PASTE Tech_Use'!S:$BB,2,FALSE),0)</f>
        <v>0.7129668267</v>
      </c>
      <c r="Q258" s="263">
        <f>_xlfn.IFNA(VLOOKUP($A258,'PASTE Tech_Use'!U:$BB,2,FALSE),0)</f>
        <v>0.72446585640000005</v>
      </c>
      <c r="R258" s="263">
        <f>_xlfn.IFNA(VLOOKUP($A258,'PASTE Tech_Use'!W:$BB,2,FALSE),0)</f>
        <v>0.64972022119999995</v>
      </c>
      <c r="S258" s="263">
        <f>_xlfn.IFNA(VLOOKUP($A258,'PASTE Tech_Use'!Y:$BB,2,FALSE),0)</f>
        <v>0.85096171340000004</v>
      </c>
    </row>
    <row r="259" spans="1:19" x14ac:dyDescent="0.3">
      <c r="A259" s="168" t="s">
        <v>285</v>
      </c>
      <c r="B259" t="str">
        <f>_xlfn.IFNA(VLOOKUP($A259,'PASTE Technology Sheet'!A:H,3,FALSE),"")</f>
        <v>Conversion</v>
      </c>
      <c r="C259" t="str">
        <f>VLOOKUP($A259,'PASTE Technology Sheet'!A:H,4,FALSE)</f>
        <v>Power DK</v>
      </c>
      <c r="D259" t="str">
        <f>_xlfn.IFNA(VLOOKUP($A259,'PASTE Technology Sheet'!$A:$H,5,FALSE),"")</f>
        <v>Generation</v>
      </c>
      <c r="E259" t="str">
        <f>VLOOKUP($A259,'PASTE Technology Sheet'!$A:$H,6,FALSE)</f>
        <v>Electricity DK</v>
      </c>
      <c r="F259" t="str">
        <f>VLOOKUP($A259,'PASTE Technology Sheet'!$A:$H,7,FALSE)</f>
        <v>Electricity from Biomass + CCS - Power DK</v>
      </c>
      <c r="G259" s="263">
        <f>_xlfn.IFNA(VLOOKUP($A259,'PASTE Tech_Use'!$A:$B,2,FALSE),0)</f>
        <v>0</v>
      </c>
      <c r="H259" s="263">
        <f>_xlfn.IFNA(VLOOKUP($A259,'PASTE Tech_Use'!$C:$BB,2,FALSE),0)</f>
        <v>0</v>
      </c>
      <c r="I259" s="263">
        <f>_xlfn.IFNA(VLOOKUP($A259,'PASTE Tech_Use'!$E:$BB,2,FALSE),0)</f>
        <v>0</v>
      </c>
      <c r="J259" s="263">
        <f>_xlfn.IFNA(VLOOKUP($A259,'PASTE Tech_Use'!$G:$BB,2,FALSE),0)</f>
        <v>0</v>
      </c>
      <c r="K259" s="263">
        <f>_xlfn.IFNA(VLOOKUP($A259,'PASTE Tech_Use'!I:$BB,2,FALSE),0)</f>
        <v>0</v>
      </c>
      <c r="L259" s="263">
        <f>_xlfn.IFNA(VLOOKUP($A259,'PASTE Tech_Use'!K:$BB,2,FALSE),0)</f>
        <v>0</v>
      </c>
      <c r="M259" s="263">
        <f>_xlfn.IFNA(VLOOKUP($A259,'PASTE Tech_Use'!M:$BB,2,FALSE),0)</f>
        <v>0</v>
      </c>
      <c r="N259" s="263">
        <f>_xlfn.IFNA(VLOOKUP($A259,'PASTE Tech_Use'!O:$BB,2,FALSE),0)</f>
        <v>0</v>
      </c>
      <c r="O259" s="263">
        <f>_xlfn.IFNA(VLOOKUP($A259,'PASTE Tech_Use'!Q:$BB,2,FALSE),0)</f>
        <v>0</v>
      </c>
      <c r="P259" s="263">
        <f>_xlfn.IFNA(VLOOKUP($A259,'PASTE Tech_Use'!S:$BB,2,FALSE),0)</f>
        <v>0</v>
      </c>
      <c r="Q259" s="263">
        <f>_xlfn.IFNA(VLOOKUP($A259,'PASTE Tech_Use'!U:$BB,2,FALSE),0)</f>
        <v>0</v>
      </c>
      <c r="R259" s="263">
        <f>_xlfn.IFNA(VLOOKUP($A259,'PASTE Tech_Use'!W:$BB,2,FALSE),0)</f>
        <v>0</v>
      </c>
      <c r="S259" s="263">
        <f>_xlfn.IFNA(VLOOKUP($A259,'PASTE Tech_Use'!Y:$BB,2,FALSE),0)</f>
        <v>0</v>
      </c>
    </row>
    <row r="260" spans="1:19" x14ac:dyDescent="0.3">
      <c r="A260" s="168" t="s">
        <v>286</v>
      </c>
      <c r="B260" t="str">
        <f>_xlfn.IFNA(VLOOKUP($A260,'PASTE Technology Sheet'!A:H,3,FALSE),"")</f>
        <v>Conversion</v>
      </c>
      <c r="C260" t="str">
        <f>VLOOKUP($A260,'PASTE Technology Sheet'!A:H,4,FALSE)</f>
        <v>Power DK</v>
      </c>
      <c r="D260" t="str">
        <f>_xlfn.IFNA(VLOOKUP($A260,'PASTE Technology Sheet'!$A:$H,5,FALSE),"")</f>
        <v>Generation</v>
      </c>
      <c r="E260" t="str">
        <f>VLOOKUP($A260,'PASTE Technology Sheet'!$A:$H,6,FALSE)</f>
        <v>Electricity DK</v>
      </c>
      <c r="F260" t="str">
        <f>VLOOKUP($A260,'PASTE Technology Sheet'!$A:$H,7,FALSE)</f>
        <v>Electricity from Nuclear - Power DK</v>
      </c>
      <c r="G260" s="263">
        <f>_xlfn.IFNA(VLOOKUP($A260,'PASTE Tech_Use'!$A:$B,2,FALSE),0)</f>
        <v>1.752466969E-7</v>
      </c>
      <c r="H260" s="263">
        <f>_xlfn.IFNA(VLOOKUP($A260,'PASTE Tech_Use'!$C:$BB,2,FALSE),0)</f>
        <v>5.1994900609999996E-7</v>
      </c>
      <c r="I260" s="263">
        <f>_xlfn.IFNA(VLOOKUP($A260,'PASTE Tech_Use'!$E:$BB,2,FALSE),0)</f>
        <v>8.2060778579999996E-7</v>
      </c>
      <c r="J260" s="263">
        <f>_xlfn.IFNA(VLOOKUP($A260,'PASTE Tech_Use'!$G:$BB,2,FALSE),0)</f>
        <v>1.678952788E-7</v>
      </c>
      <c r="K260" s="263">
        <f>_xlfn.IFNA(VLOOKUP($A260,'PASTE Tech_Use'!I:$BB,2,FALSE),0)</f>
        <v>1.678952788E-7</v>
      </c>
      <c r="L260" s="263">
        <f>_xlfn.IFNA(VLOOKUP($A260,'PASTE Tech_Use'!K:$BB,2,FALSE),0)</f>
        <v>1.1154435E-7</v>
      </c>
      <c r="M260" s="263">
        <f>_xlfn.IFNA(VLOOKUP($A260,'PASTE Tech_Use'!M:$BB,2,FALSE),0)</f>
        <v>4.9639511470000002E-6</v>
      </c>
      <c r="N260" s="263">
        <f>_xlfn.IFNA(VLOOKUP($A260,'PASTE Tech_Use'!O:$BB,2,FALSE),0)</f>
        <v>7.3246033150000002E-7</v>
      </c>
      <c r="O260" s="263">
        <f>_xlfn.IFNA(VLOOKUP($A260,'PASTE Tech_Use'!Q:$BB,2,FALSE),0)</f>
        <v>9.5234283360000005E-7</v>
      </c>
      <c r="P260" s="263">
        <f>_xlfn.IFNA(VLOOKUP($A260,'PASTE Tech_Use'!S:$BB,2,FALSE),0)</f>
        <v>3.961332521E-7</v>
      </c>
      <c r="Q260" s="263">
        <f>_xlfn.IFNA(VLOOKUP($A260,'PASTE Tech_Use'!U:$BB,2,FALSE),0)</f>
        <v>4.4555629259999999E-7</v>
      </c>
      <c r="R260" s="263">
        <f>_xlfn.IFNA(VLOOKUP($A260,'PASTE Tech_Use'!W:$BB,2,FALSE),0)</f>
        <v>1.5187828259999999E-6</v>
      </c>
      <c r="S260" s="263">
        <f>_xlfn.IFNA(VLOOKUP($A260,'PASTE Tech_Use'!Y:$BB,2,FALSE),0)</f>
        <v>0</v>
      </c>
    </row>
    <row r="261" spans="1:19" x14ac:dyDescent="0.3">
      <c r="A261" s="168" t="s">
        <v>287</v>
      </c>
      <c r="B261" t="str">
        <f>_xlfn.IFNA(VLOOKUP($A261,'PASTE Technology Sheet'!A:H,3,FALSE),"")</f>
        <v>Conversion</v>
      </c>
      <c r="C261" t="str">
        <f>VLOOKUP($A261,'PASTE Technology Sheet'!A:H,4,FALSE)</f>
        <v>Power DK</v>
      </c>
      <c r="D261" t="str">
        <f>_xlfn.IFNA(VLOOKUP($A261,'PASTE Technology Sheet'!$A:$H,5,FALSE),"")</f>
        <v>Generation</v>
      </c>
      <c r="E261" t="str">
        <f>VLOOKUP($A261,'PASTE Technology Sheet'!$A:$H,6,FALSE)</f>
        <v>Electricity DK</v>
      </c>
      <c r="F261" t="str">
        <f>VLOOKUP($A261,'PASTE Technology Sheet'!$A:$H,7,FALSE)</f>
        <v>Electricity from Geothermal - Power DK</v>
      </c>
      <c r="G261" s="263">
        <f>_xlfn.IFNA(VLOOKUP($A261,'PASTE Tech_Use'!$A:$B,2,FALSE),0)</f>
        <v>0</v>
      </c>
      <c r="H261" s="263">
        <f>_xlfn.IFNA(VLOOKUP($A261,'PASTE Tech_Use'!$C:$BB,2,FALSE),0)</f>
        <v>0</v>
      </c>
      <c r="I261" s="263">
        <f>_xlfn.IFNA(VLOOKUP($A261,'PASTE Tech_Use'!$E:$BB,2,FALSE),0)</f>
        <v>0</v>
      </c>
      <c r="J261" s="263">
        <f>_xlfn.IFNA(VLOOKUP($A261,'PASTE Tech_Use'!$G:$BB,2,FALSE),0)</f>
        <v>0</v>
      </c>
      <c r="K261" s="263">
        <f>_xlfn.IFNA(VLOOKUP($A261,'PASTE Tech_Use'!I:$BB,2,FALSE),0)</f>
        <v>0</v>
      </c>
      <c r="L261" s="263">
        <f>_xlfn.IFNA(VLOOKUP($A261,'PASTE Tech_Use'!K:$BB,2,FALSE),0)</f>
        <v>0</v>
      </c>
      <c r="M261" s="263">
        <f>_xlfn.IFNA(VLOOKUP($A261,'PASTE Tech_Use'!M:$BB,2,FALSE),0)</f>
        <v>0</v>
      </c>
      <c r="N261" s="263">
        <f>_xlfn.IFNA(VLOOKUP($A261,'PASTE Tech_Use'!O:$BB,2,FALSE),0)</f>
        <v>0</v>
      </c>
      <c r="O261" s="263">
        <f>_xlfn.IFNA(VLOOKUP($A261,'PASTE Tech_Use'!Q:$BB,2,FALSE),0)</f>
        <v>0</v>
      </c>
      <c r="P261" s="263">
        <f>_xlfn.IFNA(VLOOKUP($A261,'PASTE Tech_Use'!S:$BB,2,FALSE),0)</f>
        <v>0</v>
      </c>
      <c r="Q261" s="263">
        <f>_xlfn.IFNA(VLOOKUP($A261,'PASTE Tech_Use'!U:$BB,2,FALSE),0)</f>
        <v>0</v>
      </c>
      <c r="R261" s="263">
        <f>_xlfn.IFNA(VLOOKUP($A261,'PASTE Tech_Use'!W:$BB,2,FALSE),0)</f>
        <v>0</v>
      </c>
      <c r="S261" s="263">
        <f>_xlfn.IFNA(VLOOKUP($A261,'PASTE Tech_Use'!Y:$BB,2,FALSE),0)</f>
        <v>0</v>
      </c>
    </row>
    <row r="262" spans="1:19" x14ac:dyDescent="0.3">
      <c r="A262" s="168" t="s">
        <v>288</v>
      </c>
      <c r="B262" t="str">
        <f>_xlfn.IFNA(VLOOKUP($A262,'PASTE Technology Sheet'!A:H,3,FALSE),"")</f>
        <v>Conversion</v>
      </c>
      <c r="C262" t="str">
        <f>VLOOKUP($A262,'PASTE Technology Sheet'!A:H,4,FALSE)</f>
        <v>Power DK</v>
      </c>
      <c r="D262" t="str">
        <f>_xlfn.IFNA(VLOOKUP($A262,'PASTE Technology Sheet'!$A:$H,5,FALSE),"")</f>
        <v>Generation</v>
      </c>
      <c r="E262" t="str">
        <f>VLOOKUP($A262,'PASTE Technology Sheet'!$A:$H,6,FALSE)</f>
        <v>Electricity DK</v>
      </c>
      <c r="F262" t="str">
        <f>VLOOKUP($A262,'PASTE Technology Sheet'!$A:$H,7,FALSE)</f>
        <v>Electricity from Hydro RoR - Power DK</v>
      </c>
      <c r="G262" s="263">
        <f>_xlfn.IFNA(VLOOKUP($A262,'PASTE Tech_Use'!$A:$B,2,FALSE),0)</f>
        <v>6.8046900270000002E-2</v>
      </c>
      <c r="H262" s="263">
        <f>_xlfn.IFNA(VLOOKUP($A262,'PASTE Tech_Use'!$C:$BB,2,FALSE),0)</f>
        <v>6.8039566189999998E-2</v>
      </c>
      <c r="I262" s="263">
        <f>_xlfn.IFNA(VLOOKUP($A262,'PASTE Tech_Use'!$E:$BB,2,FALSE),0)</f>
        <v>6.8049874639999994E-2</v>
      </c>
      <c r="J262" s="263">
        <f>_xlfn.IFNA(VLOOKUP($A262,'PASTE Tech_Use'!$G:$BB,2,FALSE),0)</f>
        <v>6.804692021E-2</v>
      </c>
      <c r="K262" s="263">
        <f>_xlfn.IFNA(VLOOKUP($A262,'PASTE Tech_Use'!I:$BB,2,FALSE),0)</f>
        <v>6.804692021E-2</v>
      </c>
      <c r="L262" s="263">
        <f>_xlfn.IFNA(VLOOKUP($A262,'PASTE Tech_Use'!K:$BB,2,FALSE),0)</f>
        <v>6.7882177390000006E-2</v>
      </c>
      <c r="M262" s="263">
        <f>_xlfn.IFNA(VLOOKUP($A262,'PASTE Tech_Use'!M:$BB,2,FALSE),0)</f>
        <v>6.8368530819999995E-2</v>
      </c>
      <c r="N262" s="263">
        <f>_xlfn.IFNA(VLOOKUP($A262,'PASTE Tech_Use'!O:$BB,2,FALSE),0)</f>
        <v>6.8020926640000007E-2</v>
      </c>
      <c r="O262" s="263">
        <f>_xlfn.IFNA(VLOOKUP($A262,'PASTE Tech_Use'!Q:$BB,2,FALSE),0)</f>
        <v>6.7943237059999995E-2</v>
      </c>
      <c r="P262" s="263">
        <f>_xlfn.IFNA(VLOOKUP($A262,'PASTE Tech_Use'!S:$BB,2,FALSE),0)</f>
        <v>6.8044462740000006E-2</v>
      </c>
      <c r="Q262" s="263">
        <f>_xlfn.IFNA(VLOOKUP($A262,'PASTE Tech_Use'!U:$BB,2,FALSE),0)</f>
        <v>6.8043816379999997E-2</v>
      </c>
      <c r="R262" s="263">
        <f>_xlfn.IFNA(VLOOKUP($A262,'PASTE Tech_Use'!W:$BB,2,FALSE),0)</f>
        <v>6.8054509540000002E-2</v>
      </c>
      <c r="S262" s="263">
        <f>_xlfn.IFNA(VLOOKUP($A262,'PASTE Tech_Use'!Y:$BB,2,FALSE),0)</f>
        <v>6.8151675029999997E-2</v>
      </c>
    </row>
    <row r="263" spans="1:19" x14ac:dyDescent="0.3">
      <c r="A263" s="168" t="s">
        <v>289</v>
      </c>
      <c r="B263" t="str">
        <f>_xlfn.IFNA(VLOOKUP($A263,'PASTE Technology Sheet'!A:H,3,FALSE),"")</f>
        <v>Conversion</v>
      </c>
      <c r="C263" t="str">
        <f>VLOOKUP($A263,'PASTE Technology Sheet'!A:H,4,FALSE)</f>
        <v>Power DK</v>
      </c>
      <c r="D263" t="str">
        <f>_xlfn.IFNA(VLOOKUP($A263,'PASTE Technology Sheet'!$A:$H,5,FALSE),"")</f>
        <v>Generation</v>
      </c>
      <c r="E263" t="str">
        <f>VLOOKUP($A263,'PASTE Technology Sheet'!$A:$H,6,FALSE)</f>
        <v>Electricity DK</v>
      </c>
      <c r="F263" t="str">
        <f>VLOOKUP($A263,'PASTE Technology Sheet'!$A:$H,7,FALSE)</f>
        <v>Electricity from Hydro Reservoirs - Power D</v>
      </c>
      <c r="G263" s="263">
        <f>_xlfn.IFNA(VLOOKUP($A263,'PASTE Tech_Use'!$A:$B,2,FALSE),0)</f>
        <v>0</v>
      </c>
      <c r="H263" s="263">
        <f>_xlfn.IFNA(VLOOKUP($A263,'PASTE Tech_Use'!$C:$BB,2,FALSE),0)</f>
        <v>0</v>
      </c>
      <c r="I263" s="263">
        <f>_xlfn.IFNA(VLOOKUP($A263,'PASTE Tech_Use'!$E:$BB,2,FALSE),0)</f>
        <v>0</v>
      </c>
      <c r="J263" s="263">
        <f>_xlfn.IFNA(VLOOKUP($A263,'PASTE Tech_Use'!$G:$BB,2,FALSE),0)</f>
        <v>0</v>
      </c>
      <c r="K263" s="263">
        <f>_xlfn.IFNA(VLOOKUP($A263,'PASTE Tech_Use'!I:$BB,2,FALSE),0)</f>
        <v>0</v>
      </c>
      <c r="L263" s="263">
        <f>_xlfn.IFNA(VLOOKUP($A263,'PASTE Tech_Use'!K:$BB,2,FALSE),0)</f>
        <v>0</v>
      </c>
      <c r="M263" s="263">
        <f>_xlfn.IFNA(VLOOKUP($A263,'PASTE Tech_Use'!M:$BB,2,FALSE),0)</f>
        <v>0</v>
      </c>
      <c r="N263" s="263">
        <f>_xlfn.IFNA(VLOOKUP($A263,'PASTE Tech_Use'!O:$BB,2,FALSE),0)</f>
        <v>0</v>
      </c>
      <c r="O263" s="263">
        <f>_xlfn.IFNA(VLOOKUP($A263,'PASTE Tech_Use'!Q:$BB,2,FALSE),0)</f>
        <v>0</v>
      </c>
      <c r="P263" s="263">
        <f>_xlfn.IFNA(VLOOKUP($A263,'PASTE Tech_Use'!S:$BB,2,FALSE),0)</f>
        <v>0</v>
      </c>
      <c r="Q263" s="263">
        <f>_xlfn.IFNA(VLOOKUP($A263,'PASTE Tech_Use'!U:$BB,2,FALSE),0)</f>
        <v>0</v>
      </c>
      <c r="R263" s="263">
        <f>_xlfn.IFNA(VLOOKUP($A263,'PASTE Tech_Use'!W:$BB,2,FALSE),0)</f>
        <v>0</v>
      </c>
      <c r="S263" s="263">
        <f>_xlfn.IFNA(VLOOKUP($A263,'PASTE Tech_Use'!Y:$BB,2,FALSE),0)</f>
        <v>0</v>
      </c>
    </row>
    <row r="264" spans="1:19" x14ac:dyDescent="0.3">
      <c r="A264" s="168" t="s">
        <v>290</v>
      </c>
      <c r="B264" t="str">
        <f>_xlfn.IFNA(VLOOKUP($A264,'PASTE Technology Sheet'!A:H,3,FALSE),"")</f>
        <v>Conversion</v>
      </c>
      <c r="C264" t="str">
        <f>VLOOKUP($A264,'PASTE Technology Sheet'!A:H,4,FALSE)</f>
        <v>Power DK</v>
      </c>
      <c r="D264" t="str">
        <f>_xlfn.IFNA(VLOOKUP($A264,'PASTE Technology Sheet'!$A:$H,5,FALSE),"")</f>
        <v>Generation</v>
      </c>
      <c r="E264" t="str">
        <f>VLOOKUP($A264,'PASTE Technology Sheet'!$A:$H,6,FALSE)</f>
        <v>Electricity DK</v>
      </c>
      <c r="F264" t="str">
        <f>VLOOKUP($A264,'PASTE Technology Sheet'!$A:$H,7,FALSE)</f>
        <v>Electricity from Tide, Waves &amp; Ocean - Power DK</v>
      </c>
      <c r="G264" s="263">
        <f>_xlfn.IFNA(VLOOKUP($A264,'PASTE Tech_Use'!$A:$B,2,FALSE),0)</f>
        <v>0</v>
      </c>
      <c r="H264" s="263">
        <f>_xlfn.IFNA(VLOOKUP($A264,'PASTE Tech_Use'!$C:$BB,2,FALSE),0)</f>
        <v>0</v>
      </c>
      <c r="I264" s="263">
        <f>_xlfn.IFNA(VLOOKUP($A264,'PASTE Tech_Use'!$E:$BB,2,FALSE),0)</f>
        <v>0</v>
      </c>
      <c r="J264" s="263">
        <f>_xlfn.IFNA(VLOOKUP($A264,'PASTE Tech_Use'!$G:$BB,2,FALSE),0)</f>
        <v>0</v>
      </c>
      <c r="K264" s="263">
        <f>_xlfn.IFNA(VLOOKUP($A264,'PASTE Tech_Use'!I:$BB,2,FALSE),0)</f>
        <v>0</v>
      </c>
      <c r="L264" s="263">
        <f>_xlfn.IFNA(VLOOKUP($A264,'PASTE Tech_Use'!K:$BB,2,FALSE),0)</f>
        <v>0</v>
      </c>
      <c r="M264" s="263">
        <f>_xlfn.IFNA(VLOOKUP($A264,'PASTE Tech_Use'!M:$BB,2,FALSE),0)</f>
        <v>0</v>
      </c>
      <c r="N264" s="263">
        <f>_xlfn.IFNA(VLOOKUP($A264,'PASTE Tech_Use'!O:$BB,2,FALSE),0)</f>
        <v>0</v>
      </c>
      <c r="O264" s="263">
        <f>_xlfn.IFNA(VLOOKUP($A264,'PASTE Tech_Use'!Q:$BB,2,FALSE),0)</f>
        <v>0</v>
      </c>
      <c r="P264" s="263">
        <f>_xlfn.IFNA(VLOOKUP($A264,'PASTE Tech_Use'!S:$BB,2,FALSE),0)</f>
        <v>0</v>
      </c>
      <c r="Q264" s="263">
        <f>_xlfn.IFNA(VLOOKUP($A264,'PASTE Tech_Use'!U:$BB,2,FALSE),0)</f>
        <v>0</v>
      </c>
      <c r="R264" s="263">
        <f>_xlfn.IFNA(VLOOKUP($A264,'PASTE Tech_Use'!W:$BB,2,FALSE),0)</f>
        <v>0</v>
      </c>
      <c r="S264" s="263">
        <f>_xlfn.IFNA(VLOOKUP($A264,'PASTE Tech_Use'!Y:$BB,2,FALSE),0)</f>
        <v>0</v>
      </c>
    </row>
    <row r="265" spans="1:19" x14ac:dyDescent="0.3">
      <c r="A265" s="168" t="s">
        <v>291</v>
      </c>
      <c r="B265" t="str">
        <f>_xlfn.IFNA(VLOOKUP($A265,'PASTE Technology Sheet'!A:H,3,FALSE),"")</f>
        <v>Conversion</v>
      </c>
      <c r="C265" t="str">
        <f>VLOOKUP($A265,'PASTE Technology Sheet'!A:H,4,FALSE)</f>
        <v>Power DK</v>
      </c>
      <c r="D265" t="str">
        <f>_xlfn.IFNA(VLOOKUP($A265,'PASTE Technology Sheet'!$A:$H,5,FALSE),"")</f>
        <v>Generation</v>
      </c>
      <c r="E265" t="str">
        <f>VLOOKUP($A265,'PASTE Technology Sheet'!$A:$H,6,FALSE)</f>
        <v>Electricity DK</v>
      </c>
      <c r="F265" t="str">
        <f>VLOOKUP($A265,'PASTE Technology Sheet'!$A:$H,7,FALSE)</f>
        <v>Electricity from Onshore wind - Power DK</v>
      </c>
      <c r="G265" s="263">
        <f>_xlfn.IFNA(VLOOKUP($A265,'PASTE Tech_Use'!$A:$B,2,FALSE),0)</f>
        <v>1.197143682E-6</v>
      </c>
      <c r="H265" s="263">
        <f>_xlfn.IFNA(VLOOKUP($A265,'PASTE Tech_Use'!$C:$BB,2,FALSE),0)</f>
        <v>1.0515630739999999E-4</v>
      </c>
      <c r="I265" s="263">
        <f>_xlfn.IFNA(VLOOKUP($A265,'PASTE Tech_Use'!$E:$BB,2,FALSE),0)</f>
        <v>3.2060089070000001E-6</v>
      </c>
      <c r="J265" s="263">
        <f>_xlfn.IFNA(VLOOKUP($A265,'PASTE Tech_Use'!$G:$BB,2,FALSE),0)</f>
        <v>1.4040721140000001E-6</v>
      </c>
      <c r="K265" s="263">
        <f>_xlfn.IFNA(VLOOKUP($A265,'PASTE Tech_Use'!I:$BB,2,FALSE),0)</f>
        <v>1.4040721140000001E-6</v>
      </c>
      <c r="L265" s="263">
        <f>_xlfn.IFNA(VLOOKUP($A265,'PASTE Tech_Use'!K:$BB,2,FALSE),0)</f>
        <v>3.77338959E-7</v>
      </c>
      <c r="M265" s="263">
        <f>_xlfn.IFNA(VLOOKUP($A265,'PASTE Tech_Use'!M:$BB,2,FALSE),0)</f>
        <v>59.669098519999999</v>
      </c>
      <c r="N265" s="263">
        <f>_xlfn.IFNA(VLOOKUP($A265,'PASTE Tech_Use'!O:$BB,2,FALSE),0)</f>
        <v>31.662514290000001</v>
      </c>
      <c r="O265" s="263">
        <f>_xlfn.IFNA(VLOOKUP($A265,'PASTE Tech_Use'!Q:$BB,2,FALSE),0)</f>
        <v>1.8243409300000001E-6</v>
      </c>
      <c r="P265" s="263">
        <f>_xlfn.IFNA(VLOOKUP($A265,'PASTE Tech_Use'!S:$BB,2,FALSE),0)</f>
        <v>175.41827090000001</v>
      </c>
      <c r="Q265" s="263">
        <f>_xlfn.IFNA(VLOOKUP($A265,'PASTE Tech_Use'!U:$BB,2,FALSE),0)</f>
        <v>2.0982464299999999E-7</v>
      </c>
      <c r="R265" s="263">
        <f>_xlfn.IFNA(VLOOKUP($A265,'PASTE Tech_Use'!W:$BB,2,FALSE),0)</f>
        <v>5.4921965569999998E-6</v>
      </c>
      <c r="S265" s="263">
        <f>_xlfn.IFNA(VLOOKUP($A265,'PASTE Tech_Use'!Y:$BB,2,FALSE),0)</f>
        <v>4.0613003679999998E-7</v>
      </c>
    </row>
    <row r="266" spans="1:19" x14ac:dyDescent="0.3">
      <c r="A266" s="168" t="s">
        <v>292</v>
      </c>
      <c r="B266" t="str">
        <f>_xlfn.IFNA(VLOOKUP($A266,'PASTE Technology Sheet'!A:H,3,FALSE),"")</f>
        <v>Conversion</v>
      </c>
      <c r="C266" t="str">
        <f>VLOOKUP($A266,'PASTE Technology Sheet'!A:H,4,FALSE)</f>
        <v>Power DK</v>
      </c>
      <c r="D266" t="str">
        <f>_xlfn.IFNA(VLOOKUP($A266,'PASTE Technology Sheet'!$A:$H,5,FALSE),"")</f>
        <v>Generation</v>
      </c>
      <c r="E266" t="str">
        <f>VLOOKUP($A266,'PASTE Technology Sheet'!$A:$H,6,FALSE)</f>
        <v>Electricity DK</v>
      </c>
      <c r="F266" t="str">
        <f>VLOOKUP($A266,'PASTE Technology Sheet'!$A:$H,7,FALSE)</f>
        <v>Electricity from Solar - Power DK</v>
      </c>
      <c r="G266" s="263">
        <f>_xlfn.IFNA(VLOOKUP($A266,'PASTE Tech_Use'!$A:$B,2,FALSE),0)</f>
        <v>180.47034439999999</v>
      </c>
      <c r="H266" s="263">
        <f>_xlfn.IFNA(VLOOKUP($A266,'PASTE Tech_Use'!$C:$BB,2,FALSE),0)</f>
        <v>180.47521939999999</v>
      </c>
      <c r="I266" s="263">
        <f>_xlfn.IFNA(VLOOKUP($A266,'PASTE Tech_Use'!$E:$BB,2,FALSE),0)</f>
        <v>180.47135080000001</v>
      </c>
      <c r="J266" s="263">
        <f>_xlfn.IFNA(VLOOKUP($A266,'PASTE Tech_Use'!$G:$BB,2,FALSE),0)</f>
        <v>180.47039989999999</v>
      </c>
      <c r="K266" s="263">
        <f>_xlfn.IFNA(VLOOKUP($A266,'PASTE Tech_Use'!I:$BB,2,FALSE),0)</f>
        <v>180.47039989999999</v>
      </c>
      <c r="L266" s="263">
        <f>_xlfn.IFNA(VLOOKUP($A266,'PASTE Tech_Use'!K:$BB,2,FALSE),0)</f>
        <v>180.7753093</v>
      </c>
      <c r="M266" s="263">
        <f>_xlfn.IFNA(VLOOKUP($A266,'PASTE Tech_Use'!M:$BB,2,FALSE),0)</f>
        <v>180.74427030000001</v>
      </c>
      <c r="N266" s="263">
        <f>_xlfn.IFNA(VLOOKUP($A266,'PASTE Tech_Use'!O:$BB,2,FALSE),0)</f>
        <v>180.4652093</v>
      </c>
      <c r="O266" s="263">
        <f>_xlfn.IFNA(VLOOKUP($A266,'PASTE Tech_Use'!Q:$BB,2,FALSE),0)</f>
        <v>180.49646250000001</v>
      </c>
      <c r="P266" s="263">
        <f>_xlfn.IFNA(VLOOKUP($A266,'PASTE Tech_Use'!S:$BB,2,FALSE),0)</f>
        <v>180.4838082</v>
      </c>
      <c r="Q266" s="263">
        <f>_xlfn.IFNA(VLOOKUP($A266,'PASTE Tech_Use'!U:$BB,2,FALSE),0)</f>
        <v>180.47358170000001</v>
      </c>
      <c r="R266" s="263">
        <f>_xlfn.IFNA(VLOOKUP($A266,'PASTE Tech_Use'!W:$BB,2,FALSE),0)</f>
        <v>180.4796254</v>
      </c>
      <c r="S266" s="263">
        <f>_xlfn.IFNA(VLOOKUP($A266,'PASTE Tech_Use'!Y:$BB,2,FALSE),0)</f>
        <v>180.47120910000001</v>
      </c>
    </row>
    <row r="267" spans="1:19" x14ac:dyDescent="0.3">
      <c r="A267" s="168" t="s">
        <v>293</v>
      </c>
      <c r="B267" t="str">
        <f>_xlfn.IFNA(VLOOKUP($A267,'PASTE Technology Sheet'!A:H,3,FALSE),"")</f>
        <v>Conversion</v>
      </c>
      <c r="C267" t="str">
        <f>VLOOKUP($A267,'PASTE Technology Sheet'!A:H,4,FALSE)</f>
        <v>Power DK</v>
      </c>
      <c r="D267" t="str">
        <f>_xlfn.IFNA(VLOOKUP($A267,'PASTE Technology Sheet'!$A:$H,5,FALSE),"")</f>
        <v>Generation</v>
      </c>
      <c r="E267" t="str">
        <f>VLOOKUP($A267,'PASTE Technology Sheet'!$A:$H,6,FALSE)</f>
        <v>Electricity DK</v>
      </c>
      <c r="F267" t="str">
        <f>VLOOKUP($A267,'PASTE Technology Sheet'!$A:$H,7,FALSE)</f>
        <v>Electricity from Solar CSP - Power DK</v>
      </c>
      <c r="G267" s="263">
        <f>_xlfn.IFNA(VLOOKUP($A267,'PASTE Tech_Use'!$A:$B,2,FALSE),0)</f>
        <v>0</v>
      </c>
      <c r="H267" s="263">
        <f>_xlfn.IFNA(VLOOKUP($A267,'PASTE Tech_Use'!$C:$BB,2,FALSE),0)</f>
        <v>0</v>
      </c>
      <c r="I267" s="263">
        <f>_xlfn.IFNA(VLOOKUP($A267,'PASTE Tech_Use'!$E:$BB,2,FALSE),0)</f>
        <v>0</v>
      </c>
      <c r="J267" s="263">
        <f>_xlfn.IFNA(VLOOKUP($A267,'PASTE Tech_Use'!$G:$BB,2,FALSE),0)</f>
        <v>0</v>
      </c>
      <c r="K267" s="263">
        <f>_xlfn.IFNA(VLOOKUP($A267,'PASTE Tech_Use'!I:$BB,2,FALSE),0)</f>
        <v>0</v>
      </c>
      <c r="L267" s="263">
        <f>_xlfn.IFNA(VLOOKUP($A267,'PASTE Tech_Use'!K:$BB,2,FALSE),0)</f>
        <v>0</v>
      </c>
      <c r="M267" s="263">
        <f>_xlfn.IFNA(VLOOKUP($A267,'PASTE Tech_Use'!M:$BB,2,FALSE),0)</f>
        <v>0</v>
      </c>
      <c r="N267" s="263">
        <f>_xlfn.IFNA(VLOOKUP($A267,'PASTE Tech_Use'!O:$BB,2,FALSE),0)</f>
        <v>0</v>
      </c>
      <c r="O267" s="263">
        <f>_xlfn.IFNA(VLOOKUP($A267,'PASTE Tech_Use'!Q:$BB,2,FALSE),0)</f>
        <v>0</v>
      </c>
      <c r="P267" s="263">
        <f>_xlfn.IFNA(VLOOKUP($A267,'PASTE Tech_Use'!S:$BB,2,FALSE),0)</f>
        <v>0</v>
      </c>
      <c r="Q267" s="263">
        <f>_xlfn.IFNA(VLOOKUP($A267,'PASTE Tech_Use'!U:$BB,2,FALSE),0)</f>
        <v>0</v>
      </c>
      <c r="R267" s="263">
        <f>_xlfn.IFNA(VLOOKUP($A267,'PASTE Tech_Use'!W:$BB,2,FALSE),0)</f>
        <v>0</v>
      </c>
      <c r="S267" s="263">
        <f>_xlfn.IFNA(VLOOKUP($A267,'PASTE Tech_Use'!Y:$BB,2,FALSE),0)</f>
        <v>0</v>
      </c>
    </row>
    <row r="268" spans="1:19" x14ac:dyDescent="0.3">
      <c r="A268" s="168" t="s">
        <v>294</v>
      </c>
      <c r="B268" t="str">
        <f>_xlfn.IFNA(VLOOKUP($A268,'PASTE Technology Sheet'!A:H,3,FALSE),"")</f>
        <v>Conversion</v>
      </c>
      <c r="C268" t="str">
        <f>VLOOKUP($A268,'PASTE Technology Sheet'!A:H,4,FALSE)</f>
        <v>Power GB</v>
      </c>
      <c r="D268" t="str">
        <f>_xlfn.IFNA(VLOOKUP($A268,'PASTE Technology Sheet'!$A:$H,5,FALSE),"")</f>
        <v>Generation</v>
      </c>
      <c r="E268" t="str">
        <f>VLOOKUP($A268,'PASTE Technology Sheet'!$A:$H,6,FALSE)</f>
        <v>Electricity GB</v>
      </c>
      <c r="F268" t="str">
        <f>VLOOKUP($A268,'PASTE Technology Sheet'!$A:$H,7,FALSE)</f>
        <v>Electricity from Coal old - Power GB</v>
      </c>
      <c r="G268" s="263">
        <f>_xlfn.IFNA(VLOOKUP($A268,'PASTE Tech_Use'!$A:$B,2,FALSE),0)</f>
        <v>0</v>
      </c>
      <c r="H268" s="263">
        <f>_xlfn.IFNA(VLOOKUP($A268,'PASTE Tech_Use'!$C:$BB,2,FALSE),0)</f>
        <v>0</v>
      </c>
      <c r="I268" s="263">
        <f>_xlfn.IFNA(VLOOKUP($A268,'PASTE Tech_Use'!$E:$BB,2,FALSE),0)</f>
        <v>0</v>
      </c>
      <c r="J268" s="263">
        <f>_xlfn.IFNA(VLOOKUP($A268,'PASTE Tech_Use'!$G:$BB,2,FALSE),0)</f>
        <v>0</v>
      </c>
      <c r="K268" s="263">
        <f>_xlfn.IFNA(VLOOKUP($A268,'PASTE Tech_Use'!I:$BB,2,FALSE),0)</f>
        <v>0</v>
      </c>
      <c r="L268" s="263">
        <f>_xlfn.IFNA(VLOOKUP($A268,'PASTE Tech_Use'!K:$BB,2,FALSE),0)</f>
        <v>0</v>
      </c>
      <c r="M268" s="263">
        <f>_xlfn.IFNA(VLOOKUP($A268,'PASTE Tech_Use'!M:$BB,2,FALSE),0)</f>
        <v>0</v>
      </c>
      <c r="N268" s="263">
        <f>_xlfn.IFNA(VLOOKUP($A268,'PASTE Tech_Use'!O:$BB,2,FALSE),0)</f>
        <v>0</v>
      </c>
      <c r="O268" s="263">
        <f>_xlfn.IFNA(VLOOKUP($A268,'PASTE Tech_Use'!Q:$BB,2,FALSE),0)</f>
        <v>0</v>
      </c>
      <c r="P268" s="263">
        <f>_xlfn.IFNA(VLOOKUP($A268,'PASTE Tech_Use'!S:$BB,2,FALSE),0)</f>
        <v>0</v>
      </c>
      <c r="Q268" s="263">
        <f>_xlfn.IFNA(VLOOKUP($A268,'PASTE Tech_Use'!U:$BB,2,FALSE),0)</f>
        <v>0</v>
      </c>
      <c r="R268" s="263">
        <f>_xlfn.IFNA(VLOOKUP($A268,'PASTE Tech_Use'!W:$BB,2,FALSE),0)</f>
        <v>0</v>
      </c>
      <c r="S268" s="263">
        <f>_xlfn.IFNA(VLOOKUP($A268,'PASTE Tech_Use'!Y:$BB,2,FALSE),0)</f>
        <v>0</v>
      </c>
    </row>
    <row r="269" spans="1:19" x14ac:dyDescent="0.3">
      <c r="A269" s="168" t="s">
        <v>295</v>
      </c>
      <c r="B269" t="str">
        <f>_xlfn.IFNA(VLOOKUP($A269,'PASTE Technology Sheet'!A:H,3,FALSE),"")</f>
        <v>Conversion</v>
      </c>
      <c r="C269" t="str">
        <f>VLOOKUP($A269,'PASTE Technology Sheet'!A:H,4,FALSE)</f>
        <v>Power GB</v>
      </c>
      <c r="D269" t="str">
        <f>_xlfn.IFNA(VLOOKUP($A269,'PASTE Technology Sheet'!$A:$H,5,FALSE),"")</f>
        <v>Generation</v>
      </c>
      <c r="E269" t="str">
        <f>VLOOKUP($A269,'PASTE Technology Sheet'!$A:$H,6,FALSE)</f>
        <v>Electricity GB</v>
      </c>
      <c r="F269" t="str">
        <f>VLOOKUP($A269,'PASTE Technology Sheet'!$A:$H,7,FALSE)</f>
        <v>Electricity from Coal new - Power GB</v>
      </c>
      <c r="G269" s="263">
        <f>_xlfn.IFNA(VLOOKUP($A269,'PASTE Tech_Use'!$A:$B,2,FALSE),0)</f>
        <v>0</v>
      </c>
      <c r="H269" s="263">
        <f>_xlfn.IFNA(VLOOKUP($A269,'PASTE Tech_Use'!$C:$BB,2,FALSE),0)</f>
        <v>0</v>
      </c>
      <c r="I269" s="263">
        <f>_xlfn.IFNA(VLOOKUP($A269,'PASTE Tech_Use'!$E:$BB,2,FALSE),0)</f>
        <v>0</v>
      </c>
      <c r="J269" s="263">
        <f>_xlfn.IFNA(VLOOKUP($A269,'PASTE Tech_Use'!$G:$BB,2,FALSE),0)</f>
        <v>0</v>
      </c>
      <c r="K269" s="263">
        <f>_xlfn.IFNA(VLOOKUP($A269,'PASTE Tech_Use'!I:$BB,2,FALSE),0)</f>
        <v>0</v>
      </c>
      <c r="L269" s="263">
        <f>_xlfn.IFNA(VLOOKUP($A269,'PASTE Tech_Use'!K:$BB,2,FALSE),0)</f>
        <v>0</v>
      </c>
      <c r="M269" s="263">
        <f>_xlfn.IFNA(VLOOKUP($A269,'PASTE Tech_Use'!M:$BB,2,FALSE),0)</f>
        <v>0</v>
      </c>
      <c r="N269" s="263">
        <f>_xlfn.IFNA(VLOOKUP($A269,'PASTE Tech_Use'!O:$BB,2,FALSE),0)</f>
        <v>0</v>
      </c>
      <c r="O269" s="263">
        <f>_xlfn.IFNA(VLOOKUP($A269,'PASTE Tech_Use'!Q:$BB,2,FALSE),0)</f>
        <v>0</v>
      </c>
      <c r="P269" s="263">
        <f>_xlfn.IFNA(VLOOKUP($A269,'PASTE Tech_Use'!S:$BB,2,FALSE),0)</f>
        <v>0</v>
      </c>
      <c r="Q269" s="263">
        <f>_xlfn.IFNA(VLOOKUP($A269,'PASTE Tech_Use'!U:$BB,2,FALSE),0)</f>
        <v>0</v>
      </c>
      <c r="R269" s="263">
        <f>_xlfn.IFNA(VLOOKUP($A269,'PASTE Tech_Use'!W:$BB,2,FALSE),0)</f>
        <v>0</v>
      </c>
      <c r="S269" s="263">
        <f>_xlfn.IFNA(VLOOKUP($A269,'PASTE Tech_Use'!Y:$BB,2,FALSE),0)</f>
        <v>0</v>
      </c>
    </row>
    <row r="270" spans="1:19" x14ac:dyDescent="0.3">
      <c r="A270" s="168" t="s">
        <v>296</v>
      </c>
      <c r="B270" t="str">
        <f>_xlfn.IFNA(VLOOKUP($A270,'PASTE Technology Sheet'!A:H,3,FALSE),"")</f>
        <v>Conversion</v>
      </c>
      <c r="C270" t="str">
        <f>VLOOKUP($A270,'PASTE Technology Sheet'!A:H,4,FALSE)</f>
        <v>Power GB</v>
      </c>
      <c r="D270" t="str">
        <f>_xlfn.IFNA(VLOOKUP($A270,'PASTE Technology Sheet'!$A:$H,5,FALSE),"")</f>
        <v>Generation</v>
      </c>
      <c r="E270" t="str">
        <f>VLOOKUP($A270,'PASTE Technology Sheet'!$A:$H,6,FALSE)</f>
        <v>Electricity GB</v>
      </c>
      <c r="F270" t="str">
        <f>VLOOKUP($A270,'PASTE Technology Sheet'!$A:$H,7,FALSE)</f>
        <v>Electricity from Coal with CCS - Power GB</v>
      </c>
      <c r="G270" s="263">
        <f>_xlfn.IFNA(VLOOKUP($A270,'PASTE Tech_Use'!$A:$B,2,FALSE),0)</f>
        <v>0</v>
      </c>
      <c r="H270" s="263">
        <f>_xlfn.IFNA(VLOOKUP($A270,'PASTE Tech_Use'!$C:$BB,2,FALSE),0)</f>
        <v>0</v>
      </c>
      <c r="I270" s="263">
        <f>_xlfn.IFNA(VLOOKUP($A270,'PASTE Tech_Use'!$E:$BB,2,FALSE),0)</f>
        <v>0</v>
      </c>
      <c r="J270" s="263">
        <f>_xlfn.IFNA(VLOOKUP($A270,'PASTE Tech_Use'!$G:$BB,2,FALSE),0)</f>
        <v>0</v>
      </c>
      <c r="K270" s="263">
        <f>_xlfn.IFNA(VLOOKUP($A270,'PASTE Tech_Use'!I:$BB,2,FALSE),0)</f>
        <v>0</v>
      </c>
      <c r="L270" s="263">
        <f>_xlfn.IFNA(VLOOKUP($A270,'PASTE Tech_Use'!K:$BB,2,FALSE),0)</f>
        <v>0</v>
      </c>
      <c r="M270" s="263">
        <f>_xlfn.IFNA(VLOOKUP($A270,'PASTE Tech_Use'!M:$BB,2,FALSE),0)</f>
        <v>0</v>
      </c>
      <c r="N270" s="263">
        <f>_xlfn.IFNA(VLOOKUP($A270,'PASTE Tech_Use'!O:$BB,2,FALSE),0)</f>
        <v>0</v>
      </c>
      <c r="O270" s="263">
        <f>_xlfn.IFNA(VLOOKUP($A270,'PASTE Tech_Use'!Q:$BB,2,FALSE),0)</f>
        <v>0</v>
      </c>
      <c r="P270" s="263">
        <f>_xlfn.IFNA(VLOOKUP($A270,'PASTE Tech_Use'!S:$BB,2,FALSE),0)</f>
        <v>0</v>
      </c>
      <c r="Q270" s="263">
        <f>_xlfn.IFNA(VLOOKUP($A270,'PASTE Tech_Use'!U:$BB,2,FALSE),0)</f>
        <v>0</v>
      </c>
      <c r="R270" s="263">
        <f>_xlfn.IFNA(VLOOKUP($A270,'PASTE Tech_Use'!W:$BB,2,FALSE),0)</f>
        <v>0</v>
      </c>
      <c r="S270" s="263">
        <f>_xlfn.IFNA(VLOOKUP($A270,'PASTE Tech_Use'!Y:$BB,2,FALSE),0)</f>
        <v>0</v>
      </c>
    </row>
    <row r="271" spans="1:19" x14ac:dyDescent="0.3">
      <c r="A271" s="168" t="s">
        <v>297</v>
      </c>
      <c r="B271" t="str">
        <f>_xlfn.IFNA(VLOOKUP($A271,'PASTE Technology Sheet'!A:H,3,FALSE),"")</f>
        <v>Conversion</v>
      </c>
      <c r="C271" t="str">
        <f>VLOOKUP($A271,'PASTE Technology Sheet'!A:H,4,FALSE)</f>
        <v>Power GB</v>
      </c>
      <c r="D271" t="str">
        <f>_xlfn.IFNA(VLOOKUP($A271,'PASTE Technology Sheet'!$A:$H,5,FALSE),"")</f>
        <v>Generation</v>
      </c>
      <c r="E271" t="str">
        <f>VLOOKUP($A271,'PASTE Technology Sheet'!$A:$H,6,FALSE)</f>
        <v>Electricity GB</v>
      </c>
      <c r="F271" t="str">
        <f>VLOOKUP($A271,'PASTE Technology Sheet'!$A:$H,7,FALSE)</f>
        <v>Electricity from CCGT old - Power GB</v>
      </c>
      <c r="G271" s="263">
        <f>_xlfn.IFNA(VLOOKUP($A271,'PASTE Tech_Use'!$A:$B,2,FALSE),0)</f>
        <v>0</v>
      </c>
      <c r="H271" s="263">
        <f>_xlfn.IFNA(VLOOKUP($A271,'PASTE Tech_Use'!$C:$BB,2,FALSE),0)</f>
        <v>0</v>
      </c>
      <c r="I271" s="263">
        <f>_xlfn.IFNA(VLOOKUP($A271,'PASTE Tech_Use'!$E:$BB,2,FALSE),0)</f>
        <v>0</v>
      </c>
      <c r="J271" s="263">
        <f>_xlfn.IFNA(VLOOKUP($A271,'PASTE Tech_Use'!$G:$BB,2,FALSE),0)</f>
        <v>0</v>
      </c>
      <c r="K271" s="263">
        <f>_xlfn.IFNA(VLOOKUP($A271,'PASTE Tech_Use'!I:$BB,2,FALSE),0)</f>
        <v>0</v>
      </c>
      <c r="L271" s="263">
        <f>_xlfn.IFNA(VLOOKUP($A271,'PASTE Tech_Use'!K:$BB,2,FALSE),0)</f>
        <v>0</v>
      </c>
      <c r="M271" s="263">
        <f>_xlfn.IFNA(VLOOKUP($A271,'PASTE Tech_Use'!M:$BB,2,FALSE),0)</f>
        <v>0</v>
      </c>
      <c r="N271" s="263">
        <f>_xlfn.IFNA(VLOOKUP($A271,'PASTE Tech_Use'!O:$BB,2,FALSE),0)</f>
        <v>0</v>
      </c>
      <c r="O271" s="263">
        <f>_xlfn.IFNA(VLOOKUP($A271,'PASTE Tech_Use'!Q:$BB,2,FALSE),0)</f>
        <v>0</v>
      </c>
      <c r="P271" s="263">
        <f>_xlfn.IFNA(VLOOKUP($A271,'PASTE Tech_Use'!S:$BB,2,FALSE),0)</f>
        <v>0</v>
      </c>
      <c r="Q271" s="263">
        <f>_xlfn.IFNA(VLOOKUP($A271,'PASTE Tech_Use'!U:$BB,2,FALSE),0)</f>
        <v>0</v>
      </c>
      <c r="R271" s="263">
        <f>_xlfn.IFNA(VLOOKUP($A271,'PASTE Tech_Use'!W:$BB,2,FALSE),0)</f>
        <v>0</v>
      </c>
      <c r="S271" s="263">
        <f>_xlfn.IFNA(VLOOKUP($A271,'PASTE Tech_Use'!Y:$BB,2,FALSE),0)</f>
        <v>0</v>
      </c>
    </row>
    <row r="272" spans="1:19" x14ac:dyDescent="0.3">
      <c r="A272" s="168" t="s">
        <v>298</v>
      </c>
      <c r="B272" t="str">
        <f>_xlfn.IFNA(VLOOKUP($A272,'PASTE Technology Sheet'!A:H,3,FALSE),"")</f>
        <v>Conversion</v>
      </c>
      <c r="C272" t="str">
        <f>VLOOKUP($A272,'PASTE Technology Sheet'!A:H,4,FALSE)</f>
        <v>Power GB</v>
      </c>
      <c r="D272" t="str">
        <f>_xlfn.IFNA(VLOOKUP($A272,'PASTE Technology Sheet'!$A:$H,5,FALSE),"")</f>
        <v>Generation</v>
      </c>
      <c r="E272" t="str">
        <f>VLOOKUP($A272,'PASTE Technology Sheet'!$A:$H,6,FALSE)</f>
        <v>Electricity GB</v>
      </c>
      <c r="F272" t="str">
        <f>VLOOKUP($A272,'PASTE Technology Sheet'!$A:$H,7,FALSE)</f>
        <v>Electricity from CCGT - Power GB</v>
      </c>
      <c r="G272" s="263">
        <f>_xlfn.IFNA(VLOOKUP($A272,'PASTE Tech_Use'!$A:$B,2,FALSE),0)</f>
        <v>0</v>
      </c>
      <c r="H272" s="263">
        <f>_xlfn.IFNA(VLOOKUP($A272,'PASTE Tech_Use'!$C:$BB,2,FALSE),0)</f>
        <v>0</v>
      </c>
      <c r="I272" s="263">
        <f>_xlfn.IFNA(VLOOKUP($A272,'PASTE Tech_Use'!$E:$BB,2,FALSE),0)</f>
        <v>0</v>
      </c>
      <c r="J272" s="263">
        <f>_xlfn.IFNA(VLOOKUP($A272,'PASTE Tech_Use'!$G:$BB,2,FALSE),0)</f>
        <v>0</v>
      </c>
      <c r="K272" s="263">
        <f>_xlfn.IFNA(VLOOKUP($A272,'PASTE Tech_Use'!I:$BB,2,FALSE),0)</f>
        <v>0</v>
      </c>
      <c r="L272" s="263">
        <f>_xlfn.IFNA(VLOOKUP($A272,'PASTE Tech_Use'!K:$BB,2,FALSE),0)</f>
        <v>0</v>
      </c>
      <c r="M272" s="263">
        <f>_xlfn.IFNA(VLOOKUP($A272,'PASTE Tech_Use'!M:$BB,2,FALSE),0)</f>
        <v>0</v>
      </c>
      <c r="N272" s="263">
        <f>_xlfn.IFNA(VLOOKUP($A272,'PASTE Tech_Use'!O:$BB,2,FALSE),0)</f>
        <v>0</v>
      </c>
      <c r="O272" s="263">
        <f>_xlfn.IFNA(VLOOKUP($A272,'PASTE Tech_Use'!Q:$BB,2,FALSE),0)</f>
        <v>0</v>
      </c>
      <c r="P272" s="263">
        <f>_xlfn.IFNA(VLOOKUP($A272,'PASTE Tech_Use'!S:$BB,2,FALSE),0)</f>
        <v>0</v>
      </c>
      <c r="Q272" s="263">
        <f>_xlfn.IFNA(VLOOKUP($A272,'PASTE Tech_Use'!U:$BB,2,FALSE),0)</f>
        <v>0</v>
      </c>
      <c r="R272" s="263">
        <f>_xlfn.IFNA(VLOOKUP($A272,'PASTE Tech_Use'!W:$BB,2,FALSE),0)</f>
        <v>0</v>
      </c>
      <c r="S272" s="263">
        <f>_xlfn.IFNA(VLOOKUP($A272,'PASTE Tech_Use'!Y:$BB,2,FALSE),0)</f>
        <v>0</v>
      </c>
    </row>
    <row r="273" spans="1:19" x14ac:dyDescent="0.3">
      <c r="A273" s="168" t="s">
        <v>299</v>
      </c>
      <c r="B273" t="str">
        <f>_xlfn.IFNA(VLOOKUP($A273,'PASTE Technology Sheet'!A:H,3,FALSE),"")</f>
        <v>Conversion</v>
      </c>
      <c r="C273" t="str">
        <f>VLOOKUP($A273,'PASTE Technology Sheet'!A:H,4,FALSE)</f>
        <v>Power GB</v>
      </c>
      <c r="D273" t="str">
        <f>_xlfn.IFNA(VLOOKUP($A273,'PASTE Technology Sheet'!$A:$H,5,FALSE),"")</f>
        <v>Generation</v>
      </c>
      <c r="E273" t="str">
        <f>VLOOKUP($A273,'PASTE Technology Sheet'!$A:$H,6,FALSE)</f>
        <v>Electricity GB</v>
      </c>
      <c r="F273" t="str">
        <f>VLOOKUP($A273,'PASTE Technology Sheet'!$A:$H,7,FALSE)</f>
        <v>Electricity from GT - Power GB</v>
      </c>
      <c r="G273" s="263">
        <f>_xlfn.IFNA(VLOOKUP($A273,'PASTE Tech_Use'!$A:$B,2,FALSE),0)</f>
        <v>0</v>
      </c>
      <c r="H273" s="263">
        <f>_xlfn.IFNA(VLOOKUP($A273,'PASTE Tech_Use'!$C:$BB,2,FALSE),0)</f>
        <v>0</v>
      </c>
      <c r="I273" s="263">
        <f>_xlfn.IFNA(VLOOKUP($A273,'PASTE Tech_Use'!$E:$BB,2,FALSE),0)</f>
        <v>0</v>
      </c>
      <c r="J273" s="263">
        <f>_xlfn.IFNA(VLOOKUP($A273,'PASTE Tech_Use'!$G:$BB,2,FALSE),0)</f>
        <v>0</v>
      </c>
      <c r="K273" s="263">
        <f>_xlfn.IFNA(VLOOKUP($A273,'PASTE Tech_Use'!I:$BB,2,FALSE),0)</f>
        <v>0</v>
      </c>
      <c r="L273" s="263">
        <f>_xlfn.IFNA(VLOOKUP($A273,'PASTE Tech_Use'!K:$BB,2,FALSE),0)</f>
        <v>0</v>
      </c>
      <c r="M273" s="263">
        <f>_xlfn.IFNA(VLOOKUP($A273,'PASTE Tech_Use'!M:$BB,2,FALSE),0)</f>
        <v>0</v>
      </c>
      <c r="N273" s="263">
        <f>_xlfn.IFNA(VLOOKUP($A273,'PASTE Tech_Use'!O:$BB,2,FALSE),0)</f>
        <v>0</v>
      </c>
      <c r="O273" s="263">
        <f>_xlfn.IFNA(VLOOKUP($A273,'PASTE Tech_Use'!Q:$BB,2,FALSE),0)</f>
        <v>0</v>
      </c>
      <c r="P273" s="263">
        <f>_xlfn.IFNA(VLOOKUP($A273,'PASTE Tech_Use'!S:$BB,2,FALSE),0)</f>
        <v>0</v>
      </c>
      <c r="Q273" s="263">
        <f>_xlfn.IFNA(VLOOKUP($A273,'PASTE Tech_Use'!U:$BB,2,FALSE),0)</f>
        <v>0</v>
      </c>
      <c r="R273" s="263">
        <f>_xlfn.IFNA(VLOOKUP($A273,'PASTE Tech_Use'!W:$BB,2,FALSE),0)</f>
        <v>0</v>
      </c>
      <c r="S273" s="263">
        <f>_xlfn.IFNA(VLOOKUP($A273,'PASTE Tech_Use'!Y:$BB,2,FALSE),0)</f>
        <v>0</v>
      </c>
    </row>
    <row r="274" spans="1:19" x14ac:dyDescent="0.3">
      <c r="A274" s="168" t="s">
        <v>300</v>
      </c>
      <c r="B274" t="str">
        <f>_xlfn.IFNA(VLOOKUP($A274,'PASTE Technology Sheet'!A:H,3,FALSE),"")</f>
        <v>Conversion</v>
      </c>
      <c r="C274" t="str">
        <f>VLOOKUP($A274,'PASTE Technology Sheet'!A:H,4,FALSE)</f>
        <v>Power GB</v>
      </c>
      <c r="D274" t="str">
        <f>_xlfn.IFNA(VLOOKUP($A274,'PASTE Technology Sheet'!$A:$H,5,FALSE),"")</f>
        <v>Generation</v>
      </c>
      <c r="E274" t="str">
        <f>VLOOKUP($A274,'PASTE Technology Sheet'!$A:$H,6,FALSE)</f>
        <v>Electricity GB</v>
      </c>
      <c r="F274" t="str">
        <f>VLOOKUP($A274,'PASTE Technology Sheet'!$A:$H,7,FALSE)</f>
        <v>Electricity from Gas + CCS - Power GB</v>
      </c>
      <c r="G274" s="263">
        <f>_xlfn.IFNA(VLOOKUP($A274,'PASTE Tech_Use'!$A:$B,2,FALSE),0)</f>
        <v>0</v>
      </c>
      <c r="H274" s="263">
        <f>_xlfn.IFNA(VLOOKUP($A274,'PASTE Tech_Use'!$C:$BB,2,FALSE),0)</f>
        <v>0</v>
      </c>
      <c r="I274" s="263">
        <f>_xlfn.IFNA(VLOOKUP($A274,'PASTE Tech_Use'!$E:$BB,2,FALSE),0)</f>
        <v>0</v>
      </c>
      <c r="J274" s="263">
        <f>_xlfn.IFNA(VLOOKUP($A274,'PASTE Tech_Use'!$G:$BB,2,FALSE),0)</f>
        <v>0</v>
      </c>
      <c r="K274" s="263">
        <f>_xlfn.IFNA(VLOOKUP($A274,'PASTE Tech_Use'!I:$BB,2,FALSE),0)</f>
        <v>0</v>
      </c>
      <c r="L274" s="263">
        <f>_xlfn.IFNA(VLOOKUP($A274,'PASTE Tech_Use'!K:$BB,2,FALSE),0)</f>
        <v>0</v>
      </c>
      <c r="M274" s="263">
        <f>_xlfn.IFNA(VLOOKUP($A274,'PASTE Tech_Use'!M:$BB,2,FALSE),0)</f>
        <v>0</v>
      </c>
      <c r="N274" s="263">
        <f>_xlfn.IFNA(VLOOKUP($A274,'PASTE Tech_Use'!O:$BB,2,FALSE),0)</f>
        <v>0</v>
      </c>
      <c r="O274" s="263">
        <f>_xlfn.IFNA(VLOOKUP($A274,'PASTE Tech_Use'!Q:$BB,2,FALSE),0)</f>
        <v>0</v>
      </c>
      <c r="P274" s="263">
        <f>_xlfn.IFNA(VLOOKUP($A274,'PASTE Tech_Use'!S:$BB,2,FALSE),0)</f>
        <v>0</v>
      </c>
      <c r="Q274" s="263">
        <f>_xlfn.IFNA(VLOOKUP($A274,'PASTE Tech_Use'!U:$BB,2,FALSE),0)</f>
        <v>0</v>
      </c>
      <c r="R274" s="263">
        <f>_xlfn.IFNA(VLOOKUP($A274,'PASTE Tech_Use'!W:$BB,2,FALSE),0)</f>
        <v>0</v>
      </c>
      <c r="S274" s="263">
        <f>_xlfn.IFNA(VLOOKUP($A274,'PASTE Tech_Use'!Y:$BB,2,FALSE),0)</f>
        <v>0</v>
      </c>
    </row>
    <row r="275" spans="1:19" x14ac:dyDescent="0.3">
      <c r="A275" s="168" t="s">
        <v>301</v>
      </c>
      <c r="B275" t="str">
        <f>_xlfn.IFNA(VLOOKUP($A275,'PASTE Technology Sheet'!A:H,3,FALSE),"")</f>
        <v>Conversion</v>
      </c>
      <c r="C275" t="str">
        <f>VLOOKUP($A275,'PASTE Technology Sheet'!A:H,4,FALSE)</f>
        <v>Power GB</v>
      </c>
      <c r="D275" t="str">
        <f>_xlfn.IFNA(VLOOKUP($A275,'PASTE Technology Sheet'!$A:$H,5,FALSE),"")</f>
        <v>Generation</v>
      </c>
      <c r="E275" t="str">
        <f>VLOOKUP($A275,'PASTE Technology Sheet'!$A:$H,6,FALSE)</f>
        <v>Electricity GB</v>
      </c>
      <c r="F275" t="str">
        <f>VLOOKUP($A275,'PASTE Technology Sheet'!$A:$H,7,FALSE)</f>
        <v>Electricity from Oil - Power GB</v>
      </c>
      <c r="G275" s="263">
        <f>_xlfn.IFNA(VLOOKUP($A275,'PASTE Tech_Use'!$A:$B,2,FALSE),0)</f>
        <v>0</v>
      </c>
      <c r="H275" s="263">
        <f>_xlfn.IFNA(VLOOKUP($A275,'PASTE Tech_Use'!$C:$BB,2,FALSE),0)</f>
        <v>0</v>
      </c>
      <c r="I275" s="263">
        <f>_xlfn.IFNA(VLOOKUP($A275,'PASTE Tech_Use'!$E:$BB,2,FALSE),0)</f>
        <v>0</v>
      </c>
      <c r="J275" s="263">
        <f>_xlfn.IFNA(VLOOKUP($A275,'PASTE Tech_Use'!$G:$BB,2,FALSE),0)</f>
        <v>0</v>
      </c>
      <c r="K275" s="263">
        <f>_xlfn.IFNA(VLOOKUP($A275,'PASTE Tech_Use'!I:$BB,2,FALSE),0)</f>
        <v>0</v>
      </c>
      <c r="L275" s="263">
        <f>_xlfn.IFNA(VLOOKUP($A275,'PASTE Tech_Use'!K:$BB,2,FALSE),0)</f>
        <v>0</v>
      </c>
      <c r="M275" s="263">
        <f>_xlfn.IFNA(VLOOKUP($A275,'PASTE Tech_Use'!M:$BB,2,FALSE),0)</f>
        <v>0</v>
      </c>
      <c r="N275" s="263">
        <f>_xlfn.IFNA(VLOOKUP($A275,'PASTE Tech_Use'!O:$BB,2,FALSE),0)</f>
        <v>0</v>
      </c>
      <c r="O275" s="263">
        <f>_xlfn.IFNA(VLOOKUP($A275,'PASTE Tech_Use'!Q:$BB,2,FALSE),0)</f>
        <v>0</v>
      </c>
      <c r="P275" s="263">
        <f>_xlfn.IFNA(VLOOKUP($A275,'PASTE Tech_Use'!S:$BB,2,FALSE),0)</f>
        <v>0</v>
      </c>
      <c r="Q275" s="263">
        <f>_xlfn.IFNA(VLOOKUP($A275,'PASTE Tech_Use'!U:$BB,2,FALSE),0)</f>
        <v>0</v>
      </c>
      <c r="R275" s="263">
        <f>_xlfn.IFNA(VLOOKUP($A275,'PASTE Tech_Use'!W:$BB,2,FALSE),0)</f>
        <v>0</v>
      </c>
      <c r="S275" s="263">
        <f>_xlfn.IFNA(VLOOKUP($A275,'PASTE Tech_Use'!Y:$BB,2,FALSE),0)</f>
        <v>0</v>
      </c>
    </row>
    <row r="276" spans="1:19" x14ac:dyDescent="0.3">
      <c r="A276" s="168" t="s">
        <v>302</v>
      </c>
      <c r="B276" t="str">
        <f>_xlfn.IFNA(VLOOKUP($A276,'PASTE Technology Sheet'!A:H,3,FALSE),"")</f>
        <v>Conversion</v>
      </c>
      <c r="C276" t="str">
        <f>VLOOKUP($A276,'PASTE Technology Sheet'!A:H,4,FALSE)</f>
        <v>Power GB</v>
      </c>
      <c r="D276" t="str">
        <f>_xlfn.IFNA(VLOOKUP($A276,'PASTE Technology Sheet'!$A:$H,5,FALSE),"")</f>
        <v>Generation</v>
      </c>
      <c r="E276" t="str">
        <f>VLOOKUP($A276,'PASTE Technology Sheet'!$A:$H,6,FALSE)</f>
        <v>Electricity GB</v>
      </c>
      <c r="F276" t="str">
        <f>VLOOKUP($A276,'PASTE Technology Sheet'!$A:$H,7,FALSE)</f>
        <v>Electricity from Waste- Power GB</v>
      </c>
      <c r="G276" s="263">
        <f>_xlfn.IFNA(VLOOKUP($A276,'PASTE Tech_Use'!$A:$B,2,FALSE),0)</f>
        <v>0</v>
      </c>
      <c r="H276" s="263">
        <f>_xlfn.IFNA(VLOOKUP($A276,'PASTE Tech_Use'!$C:$BB,2,FALSE),0)</f>
        <v>0</v>
      </c>
      <c r="I276" s="263">
        <f>_xlfn.IFNA(VLOOKUP($A276,'PASTE Tech_Use'!$E:$BB,2,FALSE),0)</f>
        <v>0</v>
      </c>
      <c r="J276" s="263">
        <f>_xlfn.IFNA(VLOOKUP($A276,'PASTE Tech_Use'!$G:$BB,2,FALSE),0)</f>
        <v>0</v>
      </c>
      <c r="K276" s="263">
        <f>_xlfn.IFNA(VLOOKUP($A276,'PASTE Tech_Use'!I:$BB,2,FALSE),0)</f>
        <v>0</v>
      </c>
      <c r="L276" s="263">
        <f>_xlfn.IFNA(VLOOKUP($A276,'PASTE Tech_Use'!K:$BB,2,FALSE),0)</f>
        <v>0</v>
      </c>
      <c r="M276" s="263">
        <f>_xlfn.IFNA(VLOOKUP($A276,'PASTE Tech_Use'!M:$BB,2,FALSE),0)</f>
        <v>0</v>
      </c>
      <c r="N276" s="263">
        <f>_xlfn.IFNA(VLOOKUP($A276,'PASTE Tech_Use'!O:$BB,2,FALSE),0)</f>
        <v>0</v>
      </c>
      <c r="O276" s="263">
        <f>_xlfn.IFNA(VLOOKUP($A276,'PASTE Tech_Use'!Q:$BB,2,FALSE),0)</f>
        <v>0</v>
      </c>
      <c r="P276" s="263">
        <f>_xlfn.IFNA(VLOOKUP($A276,'PASTE Tech_Use'!S:$BB,2,FALSE),0)</f>
        <v>0</v>
      </c>
      <c r="Q276" s="263">
        <f>_xlfn.IFNA(VLOOKUP($A276,'PASTE Tech_Use'!U:$BB,2,FALSE),0)</f>
        <v>0</v>
      </c>
      <c r="R276" s="263">
        <f>_xlfn.IFNA(VLOOKUP($A276,'PASTE Tech_Use'!W:$BB,2,FALSE),0)</f>
        <v>0</v>
      </c>
      <c r="S276" s="263">
        <f>_xlfn.IFNA(VLOOKUP($A276,'PASTE Tech_Use'!Y:$BB,2,FALSE),0)</f>
        <v>0</v>
      </c>
    </row>
    <row r="277" spans="1:19" x14ac:dyDescent="0.3">
      <c r="A277" s="168" t="s">
        <v>303</v>
      </c>
      <c r="B277" t="str">
        <f>_xlfn.IFNA(VLOOKUP($A277,'PASTE Technology Sheet'!A:H,3,FALSE),"")</f>
        <v>Conversion</v>
      </c>
      <c r="C277" t="str">
        <f>VLOOKUP($A277,'PASTE Technology Sheet'!A:H,4,FALSE)</f>
        <v>Power GB</v>
      </c>
      <c r="D277" t="str">
        <f>_xlfn.IFNA(VLOOKUP($A277,'PASTE Technology Sheet'!$A:$H,5,FALSE),"")</f>
        <v>Generation</v>
      </c>
      <c r="E277" t="str">
        <f>VLOOKUP($A277,'PASTE Technology Sheet'!$A:$H,6,FALSE)</f>
        <v>Electricity GB</v>
      </c>
      <c r="F277" t="str">
        <f>VLOOKUP($A277,'PASTE Technology Sheet'!$A:$H,7,FALSE)</f>
        <v>Electricity from Biomass - Power GB</v>
      </c>
      <c r="G277" s="263">
        <f>_xlfn.IFNA(VLOOKUP($A277,'PASTE Tech_Use'!$A:$B,2,FALSE),0)</f>
        <v>7.942458319</v>
      </c>
      <c r="H277" s="263">
        <f>_xlfn.IFNA(VLOOKUP($A277,'PASTE Tech_Use'!$C:$BB,2,FALSE),0)</f>
        <v>7.6546917910000003</v>
      </c>
      <c r="I277" s="263">
        <f>_xlfn.IFNA(VLOOKUP($A277,'PASTE Tech_Use'!$E:$BB,2,FALSE),0)</f>
        <v>7.8602168260000003</v>
      </c>
      <c r="J277" s="263">
        <f>_xlfn.IFNA(VLOOKUP($A277,'PASTE Tech_Use'!$G:$BB,2,FALSE),0)</f>
        <v>7.9424607590000003</v>
      </c>
      <c r="K277" s="263">
        <f>_xlfn.IFNA(VLOOKUP($A277,'PASTE Tech_Use'!I:$BB,2,FALSE),0)</f>
        <v>7.9424607590000003</v>
      </c>
      <c r="L277" s="263">
        <f>_xlfn.IFNA(VLOOKUP($A277,'PASTE Tech_Use'!K:$BB,2,FALSE),0)</f>
        <v>7.5414088550000002</v>
      </c>
      <c r="M277" s="263">
        <f>_xlfn.IFNA(VLOOKUP($A277,'PASTE Tech_Use'!M:$BB,2,FALSE),0)</f>
        <v>8.0000146050000005</v>
      </c>
      <c r="N277" s="263">
        <f>_xlfn.IFNA(VLOOKUP($A277,'PASTE Tech_Use'!O:$BB,2,FALSE),0)</f>
        <v>7.9552864799999998</v>
      </c>
      <c r="O277" s="263">
        <f>_xlfn.IFNA(VLOOKUP($A277,'PASTE Tech_Use'!Q:$BB,2,FALSE),0)</f>
        <v>7.6522118270000004</v>
      </c>
      <c r="P277" s="263">
        <f>_xlfn.IFNA(VLOOKUP($A277,'PASTE Tech_Use'!S:$BB,2,FALSE),0)</f>
        <v>7.8849069580000002</v>
      </c>
      <c r="Q277" s="263">
        <f>_xlfn.IFNA(VLOOKUP($A277,'PASTE Tech_Use'!U:$BB,2,FALSE),0)</f>
        <v>8.2331426299999997</v>
      </c>
      <c r="R277" s="263">
        <f>_xlfn.IFNA(VLOOKUP($A277,'PASTE Tech_Use'!W:$BB,2,FALSE),0)</f>
        <v>6.824432389</v>
      </c>
      <c r="S277" s="263">
        <f>_xlfn.IFNA(VLOOKUP($A277,'PASTE Tech_Use'!Y:$BB,2,FALSE),0)</f>
        <v>9.0691146279999995</v>
      </c>
    </row>
    <row r="278" spans="1:19" x14ac:dyDescent="0.3">
      <c r="A278" s="168" t="s">
        <v>304</v>
      </c>
      <c r="B278" t="str">
        <f>_xlfn.IFNA(VLOOKUP($A278,'PASTE Technology Sheet'!A:H,3,FALSE),"")</f>
        <v>Conversion</v>
      </c>
      <c r="C278" t="str">
        <f>VLOOKUP($A278,'PASTE Technology Sheet'!A:H,4,FALSE)</f>
        <v>Power GB</v>
      </c>
      <c r="D278" t="str">
        <f>_xlfn.IFNA(VLOOKUP($A278,'PASTE Technology Sheet'!$A:$H,5,FALSE),"")</f>
        <v>Generation</v>
      </c>
      <c r="E278" t="str">
        <f>VLOOKUP($A278,'PASTE Technology Sheet'!$A:$H,6,FALSE)</f>
        <v>Electricity GB</v>
      </c>
      <c r="F278" t="str">
        <f>VLOOKUP($A278,'PASTE Technology Sheet'!$A:$H,7,FALSE)</f>
        <v>Electricity from Biomass + CCS - Power GB</v>
      </c>
      <c r="G278" s="263">
        <f>_xlfn.IFNA(VLOOKUP($A278,'PASTE Tech_Use'!$A:$B,2,FALSE),0)</f>
        <v>0</v>
      </c>
      <c r="H278" s="263">
        <f>_xlfn.IFNA(VLOOKUP($A278,'PASTE Tech_Use'!$C:$BB,2,FALSE),0)</f>
        <v>0</v>
      </c>
      <c r="I278" s="263">
        <f>_xlfn.IFNA(VLOOKUP($A278,'PASTE Tech_Use'!$E:$BB,2,FALSE),0)</f>
        <v>0</v>
      </c>
      <c r="J278" s="263">
        <f>_xlfn.IFNA(VLOOKUP($A278,'PASTE Tech_Use'!$G:$BB,2,FALSE),0)</f>
        <v>0</v>
      </c>
      <c r="K278" s="263">
        <f>_xlfn.IFNA(VLOOKUP($A278,'PASTE Tech_Use'!I:$BB,2,FALSE),0)</f>
        <v>0</v>
      </c>
      <c r="L278" s="263">
        <f>_xlfn.IFNA(VLOOKUP($A278,'PASTE Tech_Use'!K:$BB,2,FALSE),0)</f>
        <v>0</v>
      </c>
      <c r="M278" s="263">
        <f>_xlfn.IFNA(VLOOKUP($A278,'PASTE Tech_Use'!M:$BB,2,FALSE),0)</f>
        <v>0</v>
      </c>
      <c r="N278" s="263">
        <f>_xlfn.IFNA(VLOOKUP($A278,'PASTE Tech_Use'!O:$BB,2,FALSE),0)</f>
        <v>0</v>
      </c>
      <c r="O278" s="263">
        <f>_xlfn.IFNA(VLOOKUP($A278,'PASTE Tech_Use'!Q:$BB,2,FALSE),0)</f>
        <v>0</v>
      </c>
      <c r="P278" s="263">
        <f>_xlfn.IFNA(VLOOKUP($A278,'PASTE Tech_Use'!S:$BB,2,FALSE),0)</f>
        <v>0</v>
      </c>
      <c r="Q278" s="263">
        <f>_xlfn.IFNA(VLOOKUP($A278,'PASTE Tech_Use'!U:$BB,2,FALSE),0)</f>
        <v>0</v>
      </c>
      <c r="R278" s="263">
        <f>_xlfn.IFNA(VLOOKUP($A278,'PASTE Tech_Use'!W:$BB,2,FALSE),0)</f>
        <v>0</v>
      </c>
      <c r="S278" s="263">
        <f>_xlfn.IFNA(VLOOKUP($A278,'PASTE Tech_Use'!Y:$BB,2,FALSE),0)</f>
        <v>0</v>
      </c>
    </row>
    <row r="279" spans="1:19" x14ac:dyDescent="0.3">
      <c r="A279" s="168" t="s">
        <v>305</v>
      </c>
      <c r="B279" t="str">
        <f>_xlfn.IFNA(VLOOKUP($A279,'PASTE Technology Sheet'!A:H,3,FALSE),"")</f>
        <v>Conversion</v>
      </c>
      <c r="C279" t="str">
        <f>VLOOKUP($A279,'PASTE Technology Sheet'!A:H,4,FALSE)</f>
        <v>Power GB</v>
      </c>
      <c r="D279" t="str">
        <f>_xlfn.IFNA(VLOOKUP($A279,'PASTE Technology Sheet'!$A:$H,5,FALSE),"")</f>
        <v>Generation</v>
      </c>
      <c r="E279" t="str">
        <f>VLOOKUP($A279,'PASTE Technology Sheet'!$A:$H,6,FALSE)</f>
        <v>Electricity GB</v>
      </c>
      <c r="F279" t="str">
        <f>VLOOKUP($A279,'PASTE Technology Sheet'!$A:$H,7,FALSE)</f>
        <v>Electricity from Nuclear - Power GB</v>
      </c>
      <c r="G279" s="263">
        <f>_xlfn.IFNA(VLOOKUP($A279,'PASTE Tech_Use'!$A:$B,2,FALSE),0)</f>
        <v>2.8202585140000001E-7</v>
      </c>
      <c r="H279" s="263">
        <f>_xlfn.IFNA(VLOOKUP($A279,'PASTE Tech_Use'!$C:$BB,2,FALSE),0)</f>
        <v>7.7715620609999998E-7</v>
      </c>
      <c r="I279" s="263">
        <f>_xlfn.IFNA(VLOOKUP($A279,'PASTE Tech_Use'!$E:$BB,2,FALSE),0)</f>
        <v>1.4228222069999999E-6</v>
      </c>
      <c r="J279" s="263">
        <f>_xlfn.IFNA(VLOOKUP($A279,'PASTE Tech_Use'!$G:$BB,2,FALSE),0)</f>
        <v>2.8041376709999998E-7</v>
      </c>
      <c r="K279" s="263">
        <f>_xlfn.IFNA(VLOOKUP($A279,'PASTE Tech_Use'!I:$BB,2,FALSE),0)</f>
        <v>2.8041376709999998E-7</v>
      </c>
      <c r="L279" s="263">
        <f>_xlfn.IFNA(VLOOKUP($A279,'PASTE Tech_Use'!K:$BB,2,FALSE),0)</f>
        <v>1.195737752E-7</v>
      </c>
      <c r="M279" s="263">
        <f>_xlfn.IFNA(VLOOKUP($A279,'PASTE Tech_Use'!M:$BB,2,FALSE),0)</f>
        <v>221.46948399999999</v>
      </c>
      <c r="N279" s="263">
        <f>_xlfn.IFNA(VLOOKUP($A279,'PASTE Tech_Use'!O:$BB,2,FALSE),0)</f>
        <v>1.2613601069999999E-6</v>
      </c>
      <c r="O279" s="263">
        <f>_xlfn.IFNA(VLOOKUP($A279,'PASTE Tech_Use'!Q:$BB,2,FALSE),0)</f>
        <v>1.5806051279999999E-6</v>
      </c>
      <c r="P279" s="263">
        <f>_xlfn.IFNA(VLOOKUP($A279,'PASTE Tech_Use'!S:$BB,2,FALSE),0)</f>
        <v>6.4961126650000005E-7</v>
      </c>
      <c r="Q279" s="263">
        <f>_xlfn.IFNA(VLOOKUP($A279,'PASTE Tech_Use'!U:$BB,2,FALSE),0)</f>
        <v>1.2355431420000001E-6</v>
      </c>
      <c r="R279" s="263">
        <f>_xlfn.IFNA(VLOOKUP($A279,'PASTE Tech_Use'!W:$BB,2,FALSE),0)</f>
        <v>2.227784324E-6</v>
      </c>
      <c r="S279" s="263">
        <f>_xlfn.IFNA(VLOOKUP($A279,'PASTE Tech_Use'!Y:$BB,2,FALSE),0)</f>
        <v>1.1800646350000001E-7</v>
      </c>
    </row>
    <row r="280" spans="1:19" x14ac:dyDescent="0.3">
      <c r="A280" s="168" t="s">
        <v>306</v>
      </c>
      <c r="B280" t="str">
        <f>_xlfn.IFNA(VLOOKUP($A280,'PASTE Technology Sheet'!A:H,3,FALSE),"")</f>
        <v>Conversion</v>
      </c>
      <c r="C280" t="str">
        <f>VLOOKUP($A280,'PASTE Technology Sheet'!A:H,4,FALSE)</f>
        <v>Power GB</v>
      </c>
      <c r="D280" t="str">
        <f>_xlfn.IFNA(VLOOKUP($A280,'PASTE Technology Sheet'!$A:$H,5,FALSE),"")</f>
        <v>Generation</v>
      </c>
      <c r="E280" t="str">
        <f>VLOOKUP($A280,'PASTE Technology Sheet'!$A:$H,6,FALSE)</f>
        <v>Electricity GB</v>
      </c>
      <c r="F280" t="str">
        <f>VLOOKUP($A280,'PASTE Technology Sheet'!$A:$H,7,FALSE)</f>
        <v>Electricity from Geothermal - Power GB</v>
      </c>
      <c r="G280" s="263">
        <f>_xlfn.IFNA(VLOOKUP($A280,'PASTE Tech_Use'!$A:$B,2,FALSE),0)</f>
        <v>0</v>
      </c>
      <c r="H280" s="263">
        <f>_xlfn.IFNA(VLOOKUP($A280,'PASTE Tech_Use'!$C:$BB,2,FALSE),0)</f>
        <v>0</v>
      </c>
      <c r="I280" s="263">
        <f>_xlfn.IFNA(VLOOKUP($A280,'PASTE Tech_Use'!$E:$BB,2,FALSE),0)</f>
        <v>0</v>
      </c>
      <c r="J280" s="263">
        <f>_xlfn.IFNA(VLOOKUP($A280,'PASTE Tech_Use'!$G:$BB,2,FALSE),0)</f>
        <v>0</v>
      </c>
      <c r="K280" s="263">
        <f>_xlfn.IFNA(VLOOKUP($A280,'PASTE Tech_Use'!I:$BB,2,FALSE),0)</f>
        <v>0</v>
      </c>
      <c r="L280" s="263">
        <f>_xlfn.IFNA(VLOOKUP($A280,'PASTE Tech_Use'!K:$BB,2,FALSE),0)</f>
        <v>0</v>
      </c>
      <c r="M280" s="263">
        <f>_xlfn.IFNA(VLOOKUP($A280,'PASTE Tech_Use'!M:$BB,2,FALSE),0)</f>
        <v>0</v>
      </c>
      <c r="N280" s="263">
        <f>_xlfn.IFNA(VLOOKUP($A280,'PASTE Tech_Use'!O:$BB,2,FALSE),0)</f>
        <v>0</v>
      </c>
      <c r="O280" s="263">
        <f>_xlfn.IFNA(VLOOKUP($A280,'PASTE Tech_Use'!Q:$BB,2,FALSE),0)</f>
        <v>0</v>
      </c>
      <c r="P280" s="263">
        <f>_xlfn.IFNA(VLOOKUP($A280,'PASTE Tech_Use'!S:$BB,2,FALSE),0)</f>
        <v>0</v>
      </c>
      <c r="Q280" s="263">
        <f>_xlfn.IFNA(VLOOKUP($A280,'PASTE Tech_Use'!U:$BB,2,FALSE),0)</f>
        <v>0</v>
      </c>
      <c r="R280" s="263">
        <f>_xlfn.IFNA(VLOOKUP($A280,'PASTE Tech_Use'!W:$BB,2,FALSE),0)</f>
        <v>0</v>
      </c>
      <c r="S280" s="263">
        <f>_xlfn.IFNA(VLOOKUP($A280,'PASTE Tech_Use'!Y:$BB,2,FALSE),0)</f>
        <v>0</v>
      </c>
    </row>
    <row r="281" spans="1:19" x14ac:dyDescent="0.3">
      <c r="A281" s="168" t="s">
        <v>307</v>
      </c>
      <c r="B281" t="str">
        <f>_xlfn.IFNA(VLOOKUP($A281,'PASTE Technology Sheet'!A:H,3,FALSE),"")</f>
        <v>Conversion</v>
      </c>
      <c r="C281" t="str">
        <f>VLOOKUP($A281,'PASTE Technology Sheet'!A:H,4,FALSE)</f>
        <v>Power GB</v>
      </c>
      <c r="D281" t="str">
        <f>_xlfn.IFNA(VLOOKUP($A281,'PASTE Technology Sheet'!$A:$H,5,FALSE),"")</f>
        <v>Generation</v>
      </c>
      <c r="E281" t="str">
        <f>VLOOKUP($A281,'PASTE Technology Sheet'!$A:$H,6,FALSE)</f>
        <v>Electricity GB</v>
      </c>
      <c r="F281" t="str">
        <f>VLOOKUP($A281,'PASTE Technology Sheet'!$A:$H,7,FALSE)</f>
        <v>Electricity from Hydro RoR - Power GB</v>
      </c>
      <c r="G281" s="263">
        <f>_xlfn.IFNA(VLOOKUP($A281,'PASTE Tech_Use'!$A:$B,2,FALSE),0)</f>
        <v>5.7643403910000002</v>
      </c>
      <c r="H281" s="263">
        <f>_xlfn.IFNA(VLOOKUP($A281,'PASTE Tech_Use'!$C:$BB,2,FALSE),0)</f>
        <v>5.7649891719999999</v>
      </c>
      <c r="I281" s="263">
        <f>_xlfn.IFNA(VLOOKUP($A281,'PASTE Tech_Use'!$E:$BB,2,FALSE),0)</f>
        <v>5.7642946039999998</v>
      </c>
      <c r="J281" s="263">
        <f>_xlfn.IFNA(VLOOKUP($A281,'PASTE Tech_Use'!$G:$BB,2,FALSE),0)</f>
        <v>5.7649488590000004</v>
      </c>
      <c r="K281" s="263">
        <f>_xlfn.IFNA(VLOOKUP($A281,'PASTE Tech_Use'!I:$BB,2,FALSE),0)</f>
        <v>5.7649488590000004</v>
      </c>
      <c r="L281" s="263">
        <f>_xlfn.IFNA(VLOOKUP($A281,'PASTE Tech_Use'!K:$BB,2,FALSE),0)</f>
        <v>5.7488448160000001</v>
      </c>
      <c r="M281" s="263">
        <f>_xlfn.IFNA(VLOOKUP($A281,'PASTE Tech_Use'!M:$BB,2,FALSE),0)</f>
        <v>5.7779867019999998</v>
      </c>
      <c r="N281" s="263">
        <f>_xlfn.IFNA(VLOOKUP($A281,'PASTE Tech_Use'!O:$BB,2,FALSE),0)</f>
        <v>5.7650556909999997</v>
      </c>
      <c r="O281" s="263">
        <f>_xlfn.IFNA(VLOOKUP($A281,'PASTE Tech_Use'!Q:$BB,2,FALSE),0)</f>
        <v>5.7671814120000002</v>
      </c>
      <c r="P281" s="263">
        <f>_xlfn.IFNA(VLOOKUP($A281,'PASTE Tech_Use'!S:$BB,2,FALSE),0)</f>
        <v>5.7645817490000004</v>
      </c>
      <c r="Q281" s="263">
        <f>_xlfn.IFNA(VLOOKUP($A281,'PASTE Tech_Use'!U:$BB,2,FALSE),0)</f>
        <v>5.7645928370000004</v>
      </c>
      <c r="R281" s="263">
        <f>_xlfn.IFNA(VLOOKUP($A281,'PASTE Tech_Use'!W:$BB,2,FALSE),0)</f>
        <v>5.7689231760000004</v>
      </c>
      <c r="S281" s="263">
        <f>_xlfn.IFNA(VLOOKUP($A281,'PASTE Tech_Use'!Y:$BB,2,FALSE),0)</f>
        <v>5.7683755049999998</v>
      </c>
    </row>
    <row r="282" spans="1:19" x14ac:dyDescent="0.3">
      <c r="A282" s="168" t="s">
        <v>308</v>
      </c>
      <c r="B282" t="str">
        <f>_xlfn.IFNA(VLOOKUP($A282,'PASTE Technology Sheet'!A:H,3,FALSE),"")</f>
        <v>Conversion</v>
      </c>
      <c r="C282" t="str">
        <f>VLOOKUP($A282,'PASTE Technology Sheet'!A:H,4,FALSE)</f>
        <v>Power GB</v>
      </c>
      <c r="D282" t="str">
        <f>_xlfn.IFNA(VLOOKUP($A282,'PASTE Technology Sheet'!$A:$H,5,FALSE),"")</f>
        <v>Generation</v>
      </c>
      <c r="E282" t="str">
        <f>VLOOKUP($A282,'PASTE Technology Sheet'!$A:$H,6,FALSE)</f>
        <v>Electricity GB</v>
      </c>
      <c r="F282" t="str">
        <f>VLOOKUP($A282,'PASTE Technology Sheet'!$A:$H,7,FALSE)</f>
        <v>Electricity from Hydro Reservoirs - Power GB</v>
      </c>
      <c r="G282" s="263">
        <f>_xlfn.IFNA(VLOOKUP($A282,'PASTE Tech_Use'!$A:$B,2,FALSE),0)</f>
        <v>12.69528</v>
      </c>
      <c r="H282" s="263">
        <f>_xlfn.IFNA(VLOOKUP($A282,'PASTE Tech_Use'!$C:$BB,2,FALSE),0)</f>
        <v>12.69528</v>
      </c>
      <c r="I282" s="263">
        <f>_xlfn.IFNA(VLOOKUP($A282,'PASTE Tech_Use'!$E:$BB,2,FALSE),0)</f>
        <v>12.69528</v>
      </c>
      <c r="J282" s="263">
        <f>_xlfn.IFNA(VLOOKUP($A282,'PASTE Tech_Use'!$G:$BB,2,FALSE),0)</f>
        <v>12.69528</v>
      </c>
      <c r="K282" s="263">
        <f>_xlfn.IFNA(VLOOKUP($A282,'PASTE Tech_Use'!I:$BB,2,FALSE),0)</f>
        <v>12.69528</v>
      </c>
      <c r="L282" s="263">
        <f>_xlfn.IFNA(VLOOKUP($A282,'PASTE Tech_Use'!K:$BB,2,FALSE),0)</f>
        <v>12.69528</v>
      </c>
      <c r="M282" s="263">
        <f>_xlfn.IFNA(VLOOKUP($A282,'PASTE Tech_Use'!M:$BB,2,FALSE),0)</f>
        <v>12.69528</v>
      </c>
      <c r="N282" s="263">
        <f>_xlfn.IFNA(VLOOKUP($A282,'PASTE Tech_Use'!O:$BB,2,FALSE),0)</f>
        <v>12.69528</v>
      </c>
      <c r="O282" s="263">
        <f>_xlfn.IFNA(VLOOKUP($A282,'PASTE Tech_Use'!Q:$BB,2,FALSE),0)</f>
        <v>12.69528</v>
      </c>
      <c r="P282" s="263">
        <f>_xlfn.IFNA(VLOOKUP($A282,'PASTE Tech_Use'!S:$BB,2,FALSE),0)</f>
        <v>12.69528</v>
      </c>
      <c r="Q282" s="263">
        <f>_xlfn.IFNA(VLOOKUP($A282,'PASTE Tech_Use'!U:$BB,2,FALSE),0)</f>
        <v>12.69528</v>
      </c>
      <c r="R282" s="263">
        <f>_xlfn.IFNA(VLOOKUP($A282,'PASTE Tech_Use'!W:$BB,2,FALSE),0)</f>
        <v>12.69528</v>
      </c>
      <c r="S282" s="263">
        <f>_xlfn.IFNA(VLOOKUP($A282,'PASTE Tech_Use'!Y:$BB,2,FALSE),0)</f>
        <v>12.69528</v>
      </c>
    </row>
    <row r="283" spans="1:19" x14ac:dyDescent="0.3">
      <c r="A283" s="168" t="s">
        <v>309</v>
      </c>
      <c r="B283" t="str">
        <f>_xlfn.IFNA(VLOOKUP($A283,'PASTE Technology Sheet'!A:H,3,FALSE),"")</f>
        <v>Conversion</v>
      </c>
      <c r="C283" t="str">
        <f>VLOOKUP($A283,'PASTE Technology Sheet'!A:H,4,FALSE)</f>
        <v>Power GB</v>
      </c>
      <c r="D283" t="str">
        <f>_xlfn.IFNA(VLOOKUP($A283,'PASTE Technology Sheet'!$A:$H,5,FALSE),"")</f>
        <v>Generation</v>
      </c>
      <c r="E283" t="str">
        <f>VLOOKUP($A283,'PASTE Technology Sheet'!$A:$H,6,FALSE)</f>
        <v>Electricity GB</v>
      </c>
      <c r="F283" t="str">
        <f>VLOOKUP($A283,'PASTE Technology Sheet'!$A:$H,7,FALSE)</f>
        <v>Electricity from Tide, Waves &amp; Ocean - Power GB</v>
      </c>
      <c r="G283" s="263">
        <f>_xlfn.IFNA(VLOOKUP($A283,'PASTE Tech_Use'!$A:$B,2,FALSE),0)</f>
        <v>7.8521331769999994E-2</v>
      </c>
      <c r="H283" s="263">
        <f>_xlfn.IFNA(VLOOKUP($A283,'PASTE Tech_Use'!$C:$BB,2,FALSE),0)</f>
        <v>7.8521369869999996E-2</v>
      </c>
      <c r="I283" s="263">
        <f>_xlfn.IFNA(VLOOKUP($A283,'PASTE Tech_Use'!$E:$BB,2,FALSE),0)</f>
        <v>7.8521382180000002E-2</v>
      </c>
      <c r="J283" s="263">
        <f>_xlfn.IFNA(VLOOKUP($A283,'PASTE Tech_Use'!$G:$BB,2,FALSE),0)</f>
        <v>7.8521336629999994E-2</v>
      </c>
      <c r="K283" s="263">
        <f>_xlfn.IFNA(VLOOKUP($A283,'PASTE Tech_Use'!I:$BB,2,FALSE),0)</f>
        <v>7.8521336629999994E-2</v>
      </c>
      <c r="L283" s="263">
        <f>_xlfn.IFNA(VLOOKUP($A283,'PASTE Tech_Use'!K:$BB,2,FALSE),0)</f>
        <v>7.7868869100000002E-2</v>
      </c>
      <c r="M283" s="263">
        <f>_xlfn.IFNA(VLOOKUP($A283,'PASTE Tech_Use'!M:$BB,2,FALSE),0)</f>
        <v>7.9173835240000004E-2</v>
      </c>
      <c r="N283" s="263">
        <f>_xlfn.IFNA(VLOOKUP($A283,'PASTE Tech_Use'!O:$BB,2,FALSE),0)</f>
        <v>7.8521367009999996E-2</v>
      </c>
      <c r="O283" s="263">
        <f>_xlfn.IFNA(VLOOKUP($A283,'PASTE Tech_Use'!Q:$BB,2,FALSE),0)</f>
        <v>7.8521428369999993E-2</v>
      </c>
      <c r="P283" s="263">
        <f>_xlfn.IFNA(VLOOKUP($A283,'PASTE Tech_Use'!S:$BB,2,FALSE),0)</f>
        <v>7.8521360819999997E-2</v>
      </c>
      <c r="Q283" s="263">
        <f>_xlfn.IFNA(VLOOKUP($A283,'PASTE Tech_Use'!U:$BB,2,FALSE),0)</f>
        <v>7.8521373589999999E-2</v>
      </c>
      <c r="R283" s="263">
        <f>_xlfn.IFNA(VLOOKUP($A283,'PASTE Tech_Use'!W:$BB,2,FALSE),0)</f>
        <v>7.8521430729999994E-2</v>
      </c>
      <c r="S283" s="263">
        <f>_xlfn.IFNA(VLOOKUP($A283,'PASTE Tech_Use'!Y:$BB,2,FALSE),0)</f>
        <v>7.8738828110000006E-2</v>
      </c>
    </row>
    <row r="284" spans="1:19" x14ac:dyDescent="0.3">
      <c r="A284" s="168" t="s">
        <v>310</v>
      </c>
      <c r="B284" t="str">
        <f>_xlfn.IFNA(VLOOKUP($A284,'PASTE Technology Sheet'!A:H,3,FALSE),"")</f>
        <v>Conversion</v>
      </c>
      <c r="C284" t="str">
        <f>VLOOKUP($A284,'PASTE Technology Sheet'!A:H,4,FALSE)</f>
        <v>Power GB</v>
      </c>
      <c r="D284" t="str">
        <f>_xlfn.IFNA(VLOOKUP($A284,'PASTE Technology Sheet'!$A:$H,5,FALSE),"")</f>
        <v>Generation</v>
      </c>
      <c r="E284" t="str">
        <f>VLOOKUP($A284,'PASTE Technology Sheet'!$A:$H,6,FALSE)</f>
        <v>Electricity GB</v>
      </c>
      <c r="F284" t="str">
        <f>VLOOKUP($A284,'PASTE Technology Sheet'!$A:$H,7,FALSE)</f>
        <v>Electricity from Onshore wind - Power GB</v>
      </c>
      <c r="G284" s="263">
        <f>_xlfn.IFNA(VLOOKUP($A284,'PASTE Tech_Use'!$A:$B,2,FALSE),0)</f>
        <v>1304.3790449999999</v>
      </c>
      <c r="H284" s="263">
        <f>_xlfn.IFNA(VLOOKUP($A284,'PASTE Tech_Use'!$C:$BB,2,FALSE),0)</f>
        <v>1323.3502120000001</v>
      </c>
      <c r="I284" s="263">
        <f>_xlfn.IFNA(VLOOKUP($A284,'PASTE Tech_Use'!$E:$BB,2,FALSE),0)</f>
        <v>1303.4811689999999</v>
      </c>
      <c r="J284" s="263">
        <f>_xlfn.IFNA(VLOOKUP($A284,'PASTE Tech_Use'!$G:$BB,2,FALSE),0)</f>
        <v>1304.4121700000001</v>
      </c>
      <c r="K284" s="263">
        <f>_xlfn.IFNA(VLOOKUP($A284,'PASTE Tech_Use'!I:$BB,2,FALSE),0)</f>
        <v>1304.4121700000001</v>
      </c>
      <c r="L284" s="263">
        <f>_xlfn.IFNA(VLOOKUP($A284,'PASTE Tech_Use'!K:$BB,2,FALSE),0)</f>
        <v>914.19015999999999</v>
      </c>
      <c r="M284" s="263">
        <f>_xlfn.IFNA(VLOOKUP($A284,'PASTE Tech_Use'!M:$BB,2,FALSE),0)</f>
        <v>1548.2845380000001</v>
      </c>
      <c r="N284" s="263">
        <f>_xlfn.IFNA(VLOOKUP($A284,'PASTE Tech_Use'!O:$BB,2,FALSE),0)</f>
        <v>1286.80576</v>
      </c>
      <c r="O284" s="263">
        <f>_xlfn.IFNA(VLOOKUP($A284,'PASTE Tech_Use'!Q:$BB,2,FALSE),0)</f>
        <v>1334.9824249999999</v>
      </c>
      <c r="P284" s="263">
        <f>_xlfn.IFNA(VLOOKUP($A284,'PASTE Tech_Use'!S:$BB,2,FALSE),0)</f>
        <v>1515.82942</v>
      </c>
      <c r="Q284" s="263">
        <f>_xlfn.IFNA(VLOOKUP($A284,'PASTE Tech_Use'!U:$BB,2,FALSE),0)</f>
        <v>935.80107759999999</v>
      </c>
      <c r="R284" s="263">
        <f>_xlfn.IFNA(VLOOKUP($A284,'PASTE Tech_Use'!W:$BB,2,FALSE),0)</f>
        <v>1441.9644949999999</v>
      </c>
      <c r="S284" s="263">
        <f>_xlfn.IFNA(VLOOKUP($A284,'PASTE Tech_Use'!Y:$BB,2,FALSE),0)</f>
        <v>1113.048446</v>
      </c>
    </row>
    <row r="285" spans="1:19" x14ac:dyDescent="0.3">
      <c r="A285" s="168" t="s">
        <v>311</v>
      </c>
      <c r="B285" t="str">
        <f>_xlfn.IFNA(VLOOKUP($A285,'PASTE Technology Sheet'!A:H,3,FALSE),"")</f>
        <v>Conversion</v>
      </c>
      <c r="C285" t="str">
        <f>VLOOKUP($A285,'PASTE Technology Sheet'!A:H,4,FALSE)</f>
        <v>Power GB</v>
      </c>
      <c r="D285" t="str">
        <f>_xlfn.IFNA(VLOOKUP($A285,'PASTE Technology Sheet'!$A:$H,5,FALSE),"")</f>
        <v>Generation</v>
      </c>
      <c r="E285" t="str">
        <f>VLOOKUP($A285,'PASTE Technology Sheet'!$A:$H,6,FALSE)</f>
        <v>Electricity GB</v>
      </c>
      <c r="F285" t="str">
        <f>VLOOKUP($A285,'PASTE Technology Sheet'!$A:$H,7,FALSE)</f>
        <v>Electricity from Solar - Power GB</v>
      </c>
      <c r="G285" s="263">
        <f>_xlfn.IFNA(VLOOKUP($A285,'PASTE Tech_Use'!$A:$B,2,FALSE),0)</f>
        <v>1087.6361979999999</v>
      </c>
      <c r="H285" s="263">
        <f>_xlfn.IFNA(VLOOKUP($A285,'PASTE Tech_Use'!$C:$BB,2,FALSE),0)</f>
        <v>1087.637346</v>
      </c>
      <c r="I285" s="263">
        <f>_xlfn.IFNA(VLOOKUP($A285,'PASTE Tech_Use'!$E:$BB,2,FALSE),0)</f>
        <v>1087.6379810000001</v>
      </c>
      <c r="J285" s="263">
        <f>_xlfn.IFNA(VLOOKUP($A285,'PASTE Tech_Use'!$G:$BB,2,FALSE),0)</f>
        <v>1087.639269</v>
      </c>
      <c r="K285" s="263">
        <f>_xlfn.IFNA(VLOOKUP($A285,'PASTE Tech_Use'!I:$BB,2,FALSE),0)</f>
        <v>1087.639269</v>
      </c>
      <c r="L285" s="263">
        <f>_xlfn.IFNA(VLOOKUP($A285,'PASTE Tech_Use'!K:$BB,2,FALSE),0)</f>
        <v>1037.9384299999999</v>
      </c>
      <c r="M285" s="263">
        <f>_xlfn.IFNA(VLOOKUP($A285,'PASTE Tech_Use'!M:$BB,2,FALSE),0)</f>
        <v>1088.5953689999999</v>
      </c>
      <c r="N285" s="263">
        <f>_xlfn.IFNA(VLOOKUP($A285,'PASTE Tech_Use'!O:$BB,2,FALSE),0)</f>
        <v>1087.6450130000001</v>
      </c>
      <c r="O285" s="263">
        <f>_xlfn.IFNA(VLOOKUP($A285,'PASTE Tech_Use'!Q:$BB,2,FALSE),0)</f>
        <v>1087.6768199999999</v>
      </c>
      <c r="P285" s="263">
        <f>_xlfn.IFNA(VLOOKUP($A285,'PASTE Tech_Use'!S:$BB,2,FALSE),0)</f>
        <v>1087.6552810000001</v>
      </c>
      <c r="Q285" s="263">
        <f>_xlfn.IFNA(VLOOKUP($A285,'PASTE Tech_Use'!U:$BB,2,FALSE),0)</f>
        <v>1087.6410470000001</v>
      </c>
      <c r="R285" s="263">
        <f>_xlfn.IFNA(VLOOKUP($A285,'PASTE Tech_Use'!W:$BB,2,FALSE),0)</f>
        <v>1087.687619</v>
      </c>
      <c r="S285" s="263">
        <f>_xlfn.IFNA(VLOOKUP($A285,'PASTE Tech_Use'!Y:$BB,2,FALSE),0)</f>
        <v>1087.6281670000001</v>
      </c>
    </row>
    <row r="286" spans="1:19" x14ac:dyDescent="0.3">
      <c r="A286" s="168" t="s">
        <v>312</v>
      </c>
      <c r="B286" t="str">
        <f>_xlfn.IFNA(VLOOKUP($A286,'PASTE Technology Sheet'!A:H,3,FALSE),"")</f>
        <v>Conversion</v>
      </c>
      <c r="C286" t="str">
        <f>VLOOKUP($A286,'PASTE Technology Sheet'!A:H,4,FALSE)</f>
        <v>Power GB</v>
      </c>
      <c r="D286" t="str">
        <f>_xlfn.IFNA(VLOOKUP($A286,'PASTE Technology Sheet'!$A:$H,5,FALSE),"")</f>
        <v>Generation</v>
      </c>
      <c r="E286" t="str">
        <f>VLOOKUP($A286,'PASTE Technology Sheet'!$A:$H,6,FALSE)</f>
        <v>Electricity GB</v>
      </c>
      <c r="F286" t="str">
        <f>VLOOKUP($A286,'PASTE Technology Sheet'!$A:$H,7,FALSE)</f>
        <v>Electricity from Solar CSP - Power GB</v>
      </c>
      <c r="G286" s="263">
        <f>_xlfn.IFNA(VLOOKUP($A286,'PASTE Tech_Use'!$A:$B,2,FALSE),0)</f>
        <v>0</v>
      </c>
      <c r="H286" s="263">
        <f>_xlfn.IFNA(VLOOKUP($A286,'PASTE Tech_Use'!$C:$BB,2,FALSE),0)</f>
        <v>0</v>
      </c>
      <c r="I286" s="263">
        <f>_xlfn.IFNA(VLOOKUP($A286,'PASTE Tech_Use'!$E:$BB,2,FALSE),0)</f>
        <v>0</v>
      </c>
      <c r="J286" s="263">
        <f>_xlfn.IFNA(VLOOKUP($A286,'PASTE Tech_Use'!$G:$BB,2,FALSE),0)</f>
        <v>0</v>
      </c>
      <c r="K286" s="263">
        <f>_xlfn.IFNA(VLOOKUP($A286,'PASTE Tech_Use'!I:$BB,2,FALSE),0)</f>
        <v>0</v>
      </c>
      <c r="L286" s="263">
        <f>_xlfn.IFNA(VLOOKUP($A286,'PASTE Tech_Use'!K:$BB,2,FALSE),0)</f>
        <v>0</v>
      </c>
      <c r="M286" s="263">
        <f>_xlfn.IFNA(VLOOKUP($A286,'PASTE Tech_Use'!M:$BB,2,FALSE),0)</f>
        <v>0</v>
      </c>
      <c r="N286" s="263">
        <f>_xlfn.IFNA(VLOOKUP($A286,'PASTE Tech_Use'!O:$BB,2,FALSE),0)</f>
        <v>0</v>
      </c>
      <c r="O286" s="263">
        <f>_xlfn.IFNA(VLOOKUP($A286,'PASTE Tech_Use'!Q:$BB,2,FALSE),0)</f>
        <v>0</v>
      </c>
      <c r="P286" s="263">
        <f>_xlfn.IFNA(VLOOKUP($A286,'PASTE Tech_Use'!S:$BB,2,FALSE),0)</f>
        <v>0</v>
      </c>
      <c r="Q286" s="263">
        <f>_xlfn.IFNA(VLOOKUP($A286,'PASTE Tech_Use'!U:$BB,2,FALSE),0)</f>
        <v>0</v>
      </c>
      <c r="R286" s="263">
        <f>_xlfn.IFNA(VLOOKUP($A286,'PASTE Tech_Use'!W:$BB,2,FALSE),0)</f>
        <v>0</v>
      </c>
      <c r="S286" s="263">
        <f>_xlfn.IFNA(VLOOKUP($A286,'PASTE Tech_Use'!Y:$BB,2,FALSE),0)</f>
        <v>0</v>
      </c>
    </row>
    <row r="287" spans="1:19" x14ac:dyDescent="0.3">
      <c r="A287" s="168" t="s">
        <v>313</v>
      </c>
      <c r="B287" t="str">
        <f>_xlfn.IFNA(VLOOKUP($A287,'PASTE Technology Sheet'!A:H,3,FALSE),"")</f>
        <v>Conversion</v>
      </c>
      <c r="C287" t="str">
        <f>VLOOKUP($A287,'PASTE Technology Sheet'!A:H,4,FALSE)</f>
        <v>Power NO</v>
      </c>
      <c r="D287" t="str">
        <f>_xlfn.IFNA(VLOOKUP($A287,'PASTE Technology Sheet'!$A:$H,5,FALSE),"")</f>
        <v>Generation</v>
      </c>
      <c r="E287" t="str">
        <f>VLOOKUP($A287,'PASTE Technology Sheet'!$A:$H,6,FALSE)</f>
        <v>Electricity NO</v>
      </c>
      <c r="F287" t="str">
        <f>VLOOKUP($A287,'PASTE Technology Sheet'!$A:$H,7,FALSE)</f>
        <v>Electricity from Coal old - Power NO</v>
      </c>
      <c r="G287" s="263">
        <f>_xlfn.IFNA(VLOOKUP($A287,'PASTE Tech_Use'!$A:$B,2,FALSE),0)</f>
        <v>0</v>
      </c>
      <c r="H287" s="263">
        <f>_xlfn.IFNA(VLOOKUP($A287,'PASTE Tech_Use'!$C:$BB,2,FALSE),0)</f>
        <v>0</v>
      </c>
      <c r="I287" s="263">
        <f>_xlfn.IFNA(VLOOKUP($A287,'PASTE Tech_Use'!$E:$BB,2,FALSE),0)</f>
        <v>0</v>
      </c>
      <c r="J287" s="263">
        <f>_xlfn.IFNA(VLOOKUP($A287,'PASTE Tech_Use'!$G:$BB,2,FALSE),0)</f>
        <v>0</v>
      </c>
      <c r="K287" s="263">
        <f>_xlfn.IFNA(VLOOKUP($A287,'PASTE Tech_Use'!I:$BB,2,FALSE),0)</f>
        <v>0</v>
      </c>
      <c r="L287" s="263">
        <f>_xlfn.IFNA(VLOOKUP($A287,'PASTE Tech_Use'!K:$BB,2,FALSE),0)</f>
        <v>0</v>
      </c>
      <c r="M287" s="263">
        <f>_xlfn.IFNA(VLOOKUP($A287,'PASTE Tech_Use'!M:$BB,2,FALSE),0)</f>
        <v>0</v>
      </c>
      <c r="N287" s="263">
        <f>_xlfn.IFNA(VLOOKUP($A287,'PASTE Tech_Use'!O:$BB,2,FALSE),0)</f>
        <v>0</v>
      </c>
      <c r="O287" s="263">
        <f>_xlfn.IFNA(VLOOKUP($A287,'PASTE Tech_Use'!Q:$BB,2,FALSE),0)</f>
        <v>0</v>
      </c>
      <c r="P287" s="263">
        <f>_xlfn.IFNA(VLOOKUP($A287,'PASTE Tech_Use'!S:$BB,2,FALSE),0)</f>
        <v>0</v>
      </c>
      <c r="Q287" s="263">
        <f>_xlfn.IFNA(VLOOKUP($A287,'PASTE Tech_Use'!U:$BB,2,FALSE),0)</f>
        <v>0</v>
      </c>
      <c r="R287" s="263">
        <f>_xlfn.IFNA(VLOOKUP($A287,'PASTE Tech_Use'!W:$BB,2,FALSE),0)</f>
        <v>0</v>
      </c>
      <c r="S287" s="263">
        <f>_xlfn.IFNA(VLOOKUP($A287,'PASTE Tech_Use'!Y:$BB,2,FALSE),0)</f>
        <v>0</v>
      </c>
    </row>
    <row r="288" spans="1:19" x14ac:dyDescent="0.3">
      <c r="A288" s="168" t="s">
        <v>314</v>
      </c>
      <c r="B288" t="str">
        <f>_xlfn.IFNA(VLOOKUP($A288,'PASTE Technology Sheet'!A:H,3,FALSE),"")</f>
        <v>Conversion</v>
      </c>
      <c r="C288" t="str">
        <f>VLOOKUP($A288,'PASTE Technology Sheet'!A:H,4,FALSE)</f>
        <v>Power NO</v>
      </c>
      <c r="D288" t="str">
        <f>_xlfn.IFNA(VLOOKUP($A288,'PASTE Technology Sheet'!$A:$H,5,FALSE),"")</f>
        <v>Generation</v>
      </c>
      <c r="E288" t="str">
        <f>VLOOKUP($A288,'PASTE Technology Sheet'!$A:$H,6,FALSE)</f>
        <v>Electricity NO</v>
      </c>
      <c r="F288" t="str">
        <f>VLOOKUP($A288,'PASTE Technology Sheet'!$A:$H,7,FALSE)</f>
        <v>Electricity from Coal new - Power NO</v>
      </c>
      <c r="G288" s="263">
        <f>_xlfn.IFNA(VLOOKUP($A288,'PASTE Tech_Use'!$A:$B,2,FALSE),0)</f>
        <v>0</v>
      </c>
      <c r="H288" s="263">
        <f>_xlfn.IFNA(VLOOKUP($A288,'PASTE Tech_Use'!$C:$BB,2,FALSE),0)</f>
        <v>0</v>
      </c>
      <c r="I288" s="263">
        <f>_xlfn.IFNA(VLOOKUP($A288,'PASTE Tech_Use'!$E:$BB,2,FALSE),0)</f>
        <v>0</v>
      </c>
      <c r="J288" s="263">
        <f>_xlfn.IFNA(VLOOKUP($A288,'PASTE Tech_Use'!$G:$BB,2,FALSE),0)</f>
        <v>0</v>
      </c>
      <c r="K288" s="263">
        <f>_xlfn.IFNA(VLOOKUP($A288,'PASTE Tech_Use'!I:$BB,2,FALSE),0)</f>
        <v>0</v>
      </c>
      <c r="L288" s="263">
        <f>_xlfn.IFNA(VLOOKUP($A288,'PASTE Tech_Use'!K:$BB,2,FALSE),0)</f>
        <v>0</v>
      </c>
      <c r="M288" s="263">
        <f>_xlfn.IFNA(VLOOKUP($A288,'PASTE Tech_Use'!M:$BB,2,FALSE),0)</f>
        <v>0</v>
      </c>
      <c r="N288" s="263">
        <f>_xlfn.IFNA(VLOOKUP($A288,'PASTE Tech_Use'!O:$BB,2,FALSE),0)</f>
        <v>0</v>
      </c>
      <c r="O288" s="263">
        <f>_xlfn.IFNA(VLOOKUP($A288,'PASTE Tech_Use'!Q:$BB,2,FALSE),0)</f>
        <v>0</v>
      </c>
      <c r="P288" s="263">
        <f>_xlfn.IFNA(VLOOKUP($A288,'PASTE Tech_Use'!S:$BB,2,FALSE),0)</f>
        <v>0</v>
      </c>
      <c r="Q288" s="263">
        <f>_xlfn.IFNA(VLOOKUP($A288,'PASTE Tech_Use'!U:$BB,2,FALSE),0)</f>
        <v>0</v>
      </c>
      <c r="R288" s="263">
        <f>_xlfn.IFNA(VLOOKUP($A288,'PASTE Tech_Use'!W:$BB,2,FALSE),0)</f>
        <v>0</v>
      </c>
      <c r="S288" s="263">
        <f>_xlfn.IFNA(VLOOKUP($A288,'PASTE Tech_Use'!Y:$BB,2,FALSE),0)</f>
        <v>0</v>
      </c>
    </row>
    <row r="289" spans="1:19" x14ac:dyDescent="0.3">
      <c r="A289" s="168" t="s">
        <v>315</v>
      </c>
      <c r="B289" t="str">
        <f>_xlfn.IFNA(VLOOKUP($A289,'PASTE Technology Sheet'!A:H,3,FALSE),"")</f>
        <v>Conversion</v>
      </c>
      <c r="C289" t="str">
        <f>VLOOKUP($A289,'PASTE Technology Sheet'!A:H,4,FALSE)</f>
        <v>Power NO</v>
      </c>
      <c r="D289" t="str">
        <f>_xlfn.IFNA(VLOOKUP($A289,'PASTE Technology Sheet'!$A:$H,5,FALSE),"")</f>
        <v>Generation</v>
      </c>
      <c r="E289" t="str">
        <f>VLOOKUP($A289,'PASTE Technology Sheet'!$A:$H,6,FALSE)</f>
        <v>Electricity NO</v>
      </c>
      <c r="F289" t="str">
        <f>VLOOKUP($A289,'PASTE Technology Sheet'!$A:$H,7,FALSE)</f>
        <v>Electricity from Coal with CCS - Power NO</v>
      </c>
      <c r="G289" s="263">
        <f>_xlfn.IFNA(VLOOKUP($A289,'PASTE Tech_Use'!$A:$B,2,FALSE),0)</f>
        <v>0</v>
      </c>
      <c r="H289" s="263">
        <f>_xlfn.IFNA(VLOOKUP($A289,'PASTE Tech_Use'!$C:$BB,2,FALSE),0)</f>
        <v>0</v>
      </c>
      <c r="I289" s="263">
        <f>_xlfn.IFNA(VLOOKUP($A289,'PASTE Tech_Use'!$E:$BB,2,FALSE),0)</f>
        <v>0</v>
      </c>
      <c r="J289" s="263">
        <f>_xlfn.IFNA(VLOOKUP($A289,'PASTE Tech_Use'!$G:$BB,2,FALSE),0)</f>
        <v>0</v>
      </c>
      <c r="K289" s="263">
        <f>_xlfn.IFNA(VLOOKUP($A289,'PASTE Tech_Use'!I:$BB,2,FALSE),0)</f>
        <v>0</v>
      </c>
      <c r="L289" s="263">
        <f>_xlfn.IFNA(VLOOKUP($A289,'PASTE Tech_Use'!K:$BB,2,FALSE),0)</f>
        <v>0</v>
      </c>
      <c r="M289" s="263">
        <f>_xlfn.IFNA(VLOOKUP($A289,'PASTE Tech_Use'!M:$BB,2,FALSE),0)</f>
        <v>0</v>
      </c>
      <c r="N289" s="263">
        <f>_xlfn.IFNA(VLOOKUP($A289,'PASTE Tech_Use'!O:$BB,2,FALSE),0)</f>
        <v>0</v>
      </c>
      <c r="O289" s="263">
        <f>_xlfn.IFNA(VLOOKUP($A289,'PASTE Tech_Use'!Q:$BB,2,FALSE),0)</f>
        <v>0</v>
      </c>
      <c r="P289" s="263">
        <f>_xlfn.IFNA(VLOOKUP($A289,'PASTE Tech_Use'!S:$BB,2,FALSE),0)</f>
        <v>0</v>
      </c>
      <c r="Q289" s="263">
        <f>_xlfn.IFNA(VLOOKUP($A289,'PASTE Tech_Use'!U:$BB,2,FALSE),0)</f>
        <v>0</v>
      </c>
      <c r="R289" s="263">
        <f>_xlfn.IFNA(VLOOKUP($A289,'PASTE Tech_Use'!W:$BB,2,FALSE),0)</f>
        <v>0</v>
      </c>
      <c r="S289" s="263">
        <f>_xlfn.IFNA(VLOOKUP($A289,'PASTE Tech_Use'!Y:$BB,2,FALSE),0)</f>
        <v>0</v>
      </c>
    </row>
    <row r="290" spans="1:19" x14ac:dyDescent="0.3">
      <c r="A290" s="168" t="s">
        <v>316</v>
      </c>
      <c r="B290" t="str">
        <f>_xlfn.IFNA(VLOOKUP($A290,'PASTE Technology Sheet'!A:H,3,FALSE),"")</f>
        <v>Conversion</v>
      </c>
      <c r="C290" t="str">
        <f>VLOOKUP($A290,'PASTE Technology Sheet'!A:H,4,FALSE)</f>
        <v>Power NO</v>
      </c>
      <c r="D290" t="str">
        <f>_xlfn.IFNA(VLOOKUP($A290,'PASTE Technology Sheet'!$A:$H,5,FALSE),"")</f>
        <v>Generation</v>
      </c>
      <c r="E290" t="str">
        <f>VLOOKUP($A290,'PASTE Technology Sheet'!$A:$H,6,FALSE)</f>
        <v>Electricity NO</v>
      </c>
      <c r="F290" t="str">
        <f>VLOOKUP($A290,'PASTE Technology Sheet'!$A:$H,7,FALSE)</f>
        <v>Electricity from CCGT old - Power NO</v>
      </c>
      <c r="G290" s="263">
        <f>_xlfn.IFNA(VLOOKUP($A290,'PASTE Tech_Use'!$A:$B,2,FALSE),0)</f>
        <v>0</v>
      </c>
      <c r="H290" s="263">
        <f>_xlfn.IFNA(VLOOKUP($A290,'PASTE Tech_Use'!$C:$BB,2,FALSE),0)</f>
        <v>0</v>
      </c>
      <c r="I290" s="263">
        <f>_xlfn.IFNA(VLOOKUP($A290,'PASTE Tech_Use'!$E:$BB,2,FALSE),0)</f>
        <v>0</v>
      </c>
      <c r="J290" s="263">
        <f>_xlfn.IFNA(VLOOKUP($A290,'PASTE Tech_Use'!$G:$BB,2,FALSE),0)</f>
        <v>0</v>
      </c>
      <c r="K290" s="263">
        <f>_xlfn.IFNA(VLOOKUP($A290,'PASTE Tech_Use'!I:$BB,2,FALSE),0)</f>
        <v>0</v>
      </c>
      <c r="L290" s="263">
        <f>_xlfn.IFNA(VLOOKUP($A290,'PASTE Tech_Use'!K:$BB,2,FALSE),0)</f>
        <v>0</v>
      </c>
      <c r="M290" s="263">
        <f>_xlfn.IFNA(VLOOKUP($A290,'PASTE Tech_Use'!M:$BB,2,FALSE),0)</f>
        <v>0</v>
      </c>
      <c r="N290" s="263">
        <f>_xlfn.IFNA(VLOOKUP($A290,'PASTE Tech_Use'!O:$BB,2,FALSE),0)</f>
        <v>0</v>
      </c>
      <c r="O290" s="263">
        <f>_xlfn.IFNA(VLOOKUP($A290,'PASTE Tech_Use'!Q:$BB,2,FALSE),0)</f>
        <v>0</v>
      </c>
      <c r="P290" s="263">
        <f>_xlfn.IFNA(VLOOKUP($A290,'PASTE Tech_Use'!S:$BB,2,FALSE),0)</f>
        <v>0</v>
      </c>
      <c r="Q290" s="263">
        <f>_xlfn.IFNA(VLOOKUP($A290,'PASTE Tech_Use'!U:$BB,2,FALSE),0)</f>
        <v>0</v>
      </c>
      <c r="R290" s="263">
        <f>_xlfn.IFNA(VLOOKUP($A290,'PASTE Tech_Use'!W:$BB,2,FALSE),0)</f>
        <v>0</v>
      </c>
      <c r="S290" s="263">
        <f>_xlfn.IFNA(VLOOKUP($A290,'PASTE Tech_Use'!Y:$BB,2,FALSE),0)</f>
        <v>0</v>
      </c>
    </row>
    <row r="291" spans="1:19" x14ac:dyDescent="0.3">
      <c r="A291" s="168" t="s">
        <v>317</v>
      </c>
      <c r="B291" t="str">
        <f>_xlfn.IFNA(VLOOKUP($A291,'PASTE Technology Sheet'!A:H,3,FALSE),"")</f>
        <v>Conversion</v>
      </c>
      <c r="C291" t="str">
        <f>VLOOKUP($A291,'PASTE Technology Sheet'!A:H,4,FALSE)</f>
        <v>Power NO</v>
      </c>
      <c r="D291" t="str">
        <f>_xlfn.IFNA(VLOOKUP($A291,'PASTE Technology Sheet'!$A:$H,5,FALSE),"")</f>
        <v>Generation</v>
      </c>
      <c r="E291" t="str">
        <f>VLOOKUP($A291,'PASTE Technology Sheet'!$A:$H,6,FALSE)</f>
        <v>Electricity NO</v>
      </c>
      <c r="F291" t="str">
        <f>VLOOKUP($A291,'PASTE Technology Sheet'!$A:$H,7,FALSE)</f>
        <v>Electricity from CCGT - Power NO</v>
      </c>
      <c r="G291" s="263">
        <f>_xlfn.IFNA(VLOOKUP($A291,'PASTE Tech_Use'!$A:$B,2,FALSE),0)</f>
        <v>0</v>
      </c>
      <c r="H291" s="263">
        <f>_xlfn.IFNA(VLOOKUP($A291,'PASTE Tech_Use'!$C:$BB,2,FALSE),0)</f>
        <v>0</v>
      </c>
      <c r="I291" s="263">
        <f>_xlfn.IFNA(VLOOKUP($A291,'PASTE Tech_Use'!$E:$BB,2,FALSE),0)</f>
        <v>0</v>
      </c>
      <c r="J291" s="263">
        <f>_xlfn.IFNA(VLOOKUP($A291,'PASTE Tech_Use'!$G:$BB,2,FALSE),0)</f>
        <v>0</v>
      </c>
      <c r="K291" s="263">
        <f>_xlfn.IFNA(VLOOKUP($A291,'PASTE Tech_Use'!I:$BB,2,FALSE),0)</f>
        <v>0</v>
      </c>
      <c r="L291" s="263">
        <f>_xlfn.IFNA(VLOOKUP($A291,'PASTE Tech_Use'!K:$BB,2,FALSE),0)</f>
        <v>0</v>
      </c>
      <c r="M291" s="263">
        <f>_xlfn.IFNA(VLOOKUP($A291,'PASTE Tech_Use'!M:$BB,2,FALSE),0)</f>
        <v>0</v>
      </c>
      <c r="N291" s="263">
        <f>_xlfn.IFNA(VLOOKUP($A291,'PASTE Tech_Use'!O:$BB,2,FALSE),0)</f>
        <v>0</v>
      </c>
      <c r="O291" s="263">
        <f>_xlfn.IFNA(VLOOKUP($A291,'PASTE Tech_Use'!Q:$BB,2,FALSE),0)</f>
        <v>0</v>
      </c>
      <c r="P291" s="263">
        <f>_xlfn.IFNA(VLOOKUP($A291,'PASTE Tech_Use'!S:$BB,2,FALSE),0)</f>
        <v>0</v>
      </c>
      <c r="Q291" s="263">
        <f>_xlfn.IFNA(VLOOKUP($A291,'PASTE Tech_Use'!U:$BB,2,FALSE),0)</f>
        <v>0</v>
      </c>
      <c r="R291" s="263">
        <f>_xlfn.IFNA(VLOOKUP($A291,'PASTE Tech_Use'!W:$BB,2,FALSE),0)</f>
        <v>0</v>
      </c>
      <c r="S291" s="263">
        <f>_xlfn.IFNA(VLOOKUP($A291,'PASTE Tech_Use'!Y:$BB,2,FALSE),0)</f>
        <v>0</v>
      </c>
    </row>
    <row r="292" spans="1:19" x14ac:dyDescent="0.3">
      <c r="A292" s="168" t="s">
        <v>318</v>
      </c>
      <c r="B292" t="str">
        <f>_xlfn.IFNA(VLOOKUP($A292,'PASTE Technology Sheet'!A:H,3,FALSE),"")</f>
        <v>Conversion</v>
      </c>
      <c r="C292" t="str">
        <f>VLOOKUP($A292,'PASTE Technology Sheet'!A:H,4,FALSE)</f>
        <v>Power NO</v>
      </c>
      <c r="D292" t="str">
        <f>_xlfn.IFNA(VLOOKUP($A292,'PASTE Technology Sheet'!$A:$H,5,FALSE),"")</f>
        <v>Generation</v>
      </c>
      <c r="E292" t="str">
        <f>VLOOKUP($A292,'PASTE Technology Sheet'!$A:$H,6,FALSE)</f>
        <v>Electricity NO</v>
      </c>
      <c r="F292" t="str">
        <f>VLOOKUP($A292,'PASTE Technology Sheet'!$A:$H,7,FALSE)</f>
        <v>Electricity from GT - Power NO</v>
      </c>
      <c r="G292" s="263">
        <f>_xlfn.IFNA(VLOOKUP($A292,'PASTE Tech_Use'!$A:$B,2,FALSE),0)</f>
        <v>0</v>
      </c>
      <c r="H292" s="263">
        <f>_xlfn.IFNA(VLOOKUP($A292,'PASTE Tech_Use'!$C:$BB,2,FALSE),0)</f>
        <v>0</v>
      </c>
      <c r="I292" s="263">
        <f>_xlfn.IFNA(VLOOKUP($A292,'PASTE Tech_Use'!$E:$BB,2,FALSE),0)</f>
        <v>0</v>
      </c>
      <c r="J292" s="263">
        <f>_xlfn.IFNA(VLOOKUP($A292,'PASTE Tech_Use'!$G:$BB,2,FALSE),0)</f>
        <v>0</v>
      </c>
      <c r="K292" s="263">
        <f>_xlfn.IFNA(VLOOKUP($A292,'PASTE Tech_Use'!I:$BB,2,FALSE),0)</f>
        <v>0</v>
      </c>
      <c r="L292" s="263">
        <f>_xlfn.IFNA(VLOOKUP($A292,'PASTE Tech_Use'!K:$BB,2,FALSE),0)</f>
        <v>0</v>
      </c>
      <c r="M292" s="263">
        <f>_xlfn.IFNA(VLOOKUP($A292,'PASTE Tech_Use'!M:$BB,2,FALSE),0)</f>
        <v>0</v>
      </c>
      <c r="N292" s="263">
        <f>_xlfn.IFNA(VLOOKUP($A292,'PASTE Tech_Use'!O:$BB,2,FALSE),0)</f>
        <v>0</v>
      </c>
      <c r="O292" s="263">
        <f>_xlfn.IFNA(VLOOKUP($A292,'PASTE Tech_Use'!Q:$BB,2,FALSE),0)</f>
        <v>0</v>
      </c>
      <c r="P292" s="263">
        <f>_xlfn.IFNA(VLOOKUP($A292,'PASTE Tech_Use'!S:$BB,2,FALSE),0)</f>
        <v>0</v>
      </c>
      <c r="Q292" s="263">
        <f>_xlfn.IFNA(VLOOKUP($A292,'PASTE Tech_Use'!U:$BB,2,FALSE),0)</f>
        <v>0</v>
      </c>
      <c r="R292" s="263">
        <f>_xlfn.IFNA(VLOOKUP($A292,'PASTE Tech_Use'!W:$BB,2,FALSE),0)</f>
        <v>0</v>
      </c>
      <c r="S292" s="263">
        <f>_xlfn.IFNA(VLOOKUP($A292,'PASTE Tech_Use'!Y:$BB,2,FALSE),0)</f>
        <v>0</v>
      </c>
    </row>
    <row r="293" spans="1:19" x14ac:dyDescent="0.3">
      <c r="A293" s="168" t="s">
        <v>319</v>
      </c>
      <c r="B293" t="str">
        <f>_xlfn.IFNA(VLOOKUP($A293,'PASTE Technology Sheet'!A:H,3,FALSE),"")</f>
        <v>Conversion</v>
      </c>
      <c r="C293" t="str">
        <f>VLOOKUP($A293,'PASTE Technology Sheet'!A:H,4,FALSE)</f>
        <v>Power NO</v>
      </c>
      <c r="D293" t="str">
        <f>_xlfn.IFNA(VLOOKUP($A293,'PASTE Technology Sheet'!$A:$H,5,FALSE),"")</f>
        <v>Generation</v>
      </c>
      <c r="E293" t="str">
        <f>VLOOKUP($A293,'PASTE Technology Sheet'!$A:$H,6,FALSE)</f>
        <v>Electricity NO</v>
      </c>
      <c r="F293" t="str">
        <f>VLOOKUP($A293,'PASTE Technology Sheet'!$A:$H,7,FALSE)</f>
        <v>Electricity from Gas + CCS - Power NO</v>
      </c>
      <c r="G293" s="263">
        <f>_xlfn.IFNA(VLOOKUP($A293,'PASTE Tech_Use'!$A:$B,2,FALSE),0)</f>
        <v>0</v>
      </c>
      <c r="H293" s="263">
        <f>_xlfn.IFNA(VLOOKUP($A293,'PASTE Tech_Use'!$C:$BB,2,FALSE),0)</f>
        <v>0</v>
      </c>
      <c r="I293" s="263">
        <f>_xlfn.IFNA(VLOOKUP($A293,'PASTE Tech_Use'!$E:$BB,2,FALSE),0)</f>
        <v>0</v>
      </c>
      <c r="J293" s="263">
        <f>_xlfn.IFNA(VLOOKUP($A293,'PASTE Tech_Use'!$G:$BB,2,FALSE),0)</f>
        <v>0</v>
      </c>
      <c r="K293" s="263">
        <f>_xlfn.IFNA(VLOOKUP($A293,'PASTE Tech_Use'!I:$BB,2,FALSE),0)</f>
        <v>0</v>
      </c>
      <c r="L293" s="263">
        <f>_xlfn.IFNA(VLOOKUP($A293,'PASTE Tech_Use'!K:$BB,2,FALSE),0)</f>
        <v>0</v>
      </c>
      <c r="M293" s="263">
        <f>_xlfn.IFNA(VLOOKUP($A293,'PASTE Tech_Use'!M:$BB,2,FALSE),0)</f>
        <v>0</v>
      </c>
      <c r="N293" s="263">
        <f>_xlfn.IFNA(VLOOKUP($A293,'PASTE Tech_Use'!O:$BB,2,FALSE),0)</f>
        <v>0</v>
      </c>
      <c r="O293" s="263">
        <f>_xlfn.IFNA(VLOOKUP($A293,'PASTE Tech_Use'!Q:$BB,2,FALSE),0)</f>
        <v>0</v>
      </c>
      <c r="P293" s="263">
        <f>_xlfn.IFNA(VLOOKUP($A293,'PASTE Tech_Use'!S:$BB,2,FALSE),0)</f>
        <v>0</v>
      </c>
      <c r="Q293" s="263">
        <f>_xlfn.IFNA(VLOOKUP($A293,'PASTE Tech_Use'!U:$BB,2,FALSE),0)</f>
        <v>0</v>
      </c>
      <c r="R293" s="263">
        <f>_xlfn.IFNA(VLOOKUP($A293,'PASTE Tech_Use'!W:$BB,2,FALSE),0)</f>
        <v>0</v>
      </c>
      <c r="S293" s="263">
        <f>_xlfn.IFNA(VLOOKUP($A293,'PASTE Tech_Use'!Y:$BB,2,FALSE),0)</f>
        <v>0</v>
      </c>
    </row>
    <row r="294" spans="1:19" x14ac:dyDescent="0.3">
      <c r="A294" s="168" t="s">
        <v>320</v>
      </c>
      <c r="B294" t="str">
        <f>_xlfn.IFNA(VLOOKUP($A294,'PASTE Technology Sheet'!A:H,3,FALSE),"")</f>
        <v>Conversion</v>
      </c>
      <c r="C294" t="str">
        <f>VLOOKUP($A294,'PASTE Technology Sheet'!A:H,4,FALSE)</f>
        <v>Power NO</v>
      </c>
      <c r="D294" t="str">
        <f>_xlfn.IFNA(VLOOKUP($A294,'PASTE Technology Sheet'!$A:$H,5,FALSE),"")</f>
        <v>Generation</v>
      </c>
      <c r="E294" t="str">
        <f>VLOOKUP($A294,'PASTE Technology Sheet'!$A:$H,6,FALSE)</f>
        <v>Electricity NO</v>
      </c>
      <c r="F294" t="str">
        <f>VLOOKUP($A294,'PASTE Technology Sheet'!$A:$H,7,FALSE)</f>
        <v>Electricity from Oil - Power NO</v>
      </c>
      <c r="G294" s="263">
        <f>_xlfn.IFNA(VLOOKUP($A294,'PASTE Tech_Use'!$A:$B,2,FALSE),0)</f>
        <v>0</v>
      </c>
      <c r="H294" s="263">
        <f>_xlfn.IFNA(VLOOKUP($A294,'PASTE Tech_Use'!$C:$BB,2,FALSE),0)</f>
        <v>0</v>
      </c>
      <c r="I294" s="263">
        <f>_xlfn.IFNA(VLOOKUP($A294,'PASTE Tech_Use'!$E:$BB,2,FALSE),0)</f>
        <v>0</v>
      </c>
      <c r="J294" s="263">
        <f>_xlfn.IFNA(VLOOKUP($A294,'PASTE Tech_Use'!$G:$BB,2,FALSE),0)</f>
        <v>0</v>
      </c>
      <c r="K294" s="263">
        <f>_xlfn.IFNA(VLOOKUP($A294,'PASTE Tech_Use'!I:$BB,2,FALSE),0)</f>
        <v>0</v>
      </c>
      <c r="L294" s="263">
        <f>_xlfn.IFNA(VLOOKUP($A294,'PASTE Tech_Use'!K:$BB,2,FALSE),0)</f>
        <v>0</v>
      </c>
      <c r="M294" s="263">
        <f>_xlfn.IFNA(VLOOKUP($A294,'PASTE Tech_Use'!M:$BB,2,FALSE),0)</f>
        <v>0</v>
      </c>
      <c r="N294" s="263">
        <f>_xlfn.IFNA(VLOOKUP($A294,'PASTE Tech_Use'!O:$BB,2,FALSE),0)</f>
        <v>0</v>
      </c>
      <c r="O294" s="263">
        <f>_xlfn.IFNA(VLOOKUP($A294,'PASTE Tech_Use'!Q:$BB,2,FALSE),0)</f>
        <v>0</v>
      </c>
      <c r="P294" s="263">
        <f>_xlfn.IFNA(VLOOKUP($A294,'PASTE Tech_Use'!S:$BB,2,FALSE),0)</f>
        <v>0</v>
      </c>
      <c r="Q294" s="263">
        <f>_xlfn.IFNA(VLOOKUP($A294,'PASTE Tech_Use'!U:$BB,2,FALSE),0)</f>
        <v>0</v>
      </c>
      <c r="R294" s="263">
        <f>_xlfn.IFNA(VLOOKUP($A294,'PASTE Tech_Use'!W:$BB,2,FALSE),0)</f>
        <v>0</v>
      </c>
      <c r="S294" s="263">
        <f>_xlfn.IFNA(VLOOKUP($A294,'PASTE Tech_Use'!Y:$BB,2,FALSE),0)</f>
        <v>0</v>
      </c>
    </row>
    <row r="295" spans="1:19" x14ac:dyDescent="0.3">
      <c r="A295" s="168" t="s">
        <v>321</v>
      </c>
      <c r="B295" t="str">
        <f>_xlfn.IFNA(VLOOKUP($A295,'PASTE Technology Sheet'!A:H,3,FALSE),"")</f>
        <v>Conversion</v>
      </c>
      <c r="C295" t="str">
        <f>VLOOKUP($A295,'PASTE Technology Sheet'!A:H,4,FALSE)</f>
        <v>Power NO</v>
      </c>
      <c r="D295" t="str">
        <f>_xlfn.IFNA(VLOOKUP($A295,'PASTE Technology Sheet'!$A:$H,5,FALSE),"")</f>
        <v>Generation</v>
      </c>
      <c r="E295" t="str">
        <f>VLOOKUP($A295,'PASTE Technology Sheet'!$A:$H,6,FALSE)</f>
        <v>Electricity NO</v>
      </c>
      <c r="F295" t="str">
        <f>VLOOKUP($A295,'PASTE Technology Sheet'!$A:$H,7,FALSE)</f>
        <v>Electricity from Waste- Power NO</v>
      </c>
      <c r="G295" s="263">
        <f>_xlfn.IFNA(VLOOKUP($A295,'PASTE Tech_Use'!$A:$B,2,FALSE),0)</f>
        <v>0</v>
      </c>
      <c r="H295" s="263">
        <f>_xlfn.IFNA(VLOOKUP($A295,'PASTE Tech_Use'!$C:$BB,2,FALSE),0)</f>
        <v>0</v>
      </c>
      <c r="I295" s="263">
        <f>_xlfn.IFNA(VLOOKUP($A295,'PASTE Tech_Use'!$E:$BB,2,FALSE),0)</f>
        <v>0</v>
      </c>
      <c r="J295" s="263">
        <f>_xlfn.IFNA(VLOOKUP($A295,'PASTE Tech_Use'!$G:$BB,2,FALSE),0)</f>
        <v>0</v>
      </c>
      <c r="K295" s="263">
        <f>_xlfn.IFNA(VLOOKUP($A295,'PASTE Tech_Use'!I:$BB,2,FALSE),0)</f>
        <v>0</v>
      </c>
      <c r="L295" s="263">
        <f>_xlfn.IFNA(VLOOKUP($A295,'PASTE Tech_Use'!K:$BB,2,FALSE),0)</f>
        <v>0</v>
      </c>
      <c r="M295" s="263">
        <f>_xlfn.IFNA(VLOOKUP($A295,'PASTE Tech_Use'!M:$BB,2,FALSE),0)</f>
        <v>0</v>
      </c>
      <c r="N295" s="263">
        <f>_xlfn.IFNA(VLOOKUP($A295,'PASTE Tech_Use'!O:$BB,2,FALSE),0)</f>
        <v>0</v>
      </c>
      <c r="O295" s="263">
        <f>_xlfn.IFNA(VLOOKUP($A295,'PASTE Tech_Use'!Q:$BB,2,FALSE),0)</f>
        <v>0</v>
      </c>
      <c r="P295" s="263">
        <f>_xlfn.IFNA(VLOOKUP($A295,'PASTE Tech_Use'!S:$BB,2,FALSE),0)</f>
        <v>0</v>
      </c>
      <c r="Q295" s="263">
        <f>_xlfn.IFNA(VLOOKUP($A295,'PASTE Tech_Use'!U:$BB,2,FALSE),0)</f>
        <v>0</v>
      </c>
      <c r="R295" s="263">
        <f>_xlfn.IFNA(VLOOKUP($A295,'PASTE Tech_Use'!W:$BB,2,FALSE),0)</f>
        <v>0</v>
      </c>
      <c r="S295" s="263">
        <f>_xlfn.IFNA(VLOOKUP($A295,'PASTE Tech_Use'!Y:$BB,2,FALSE),0)</f>
        <v>0</v>
      </c>
    </row>
    <row r="296" spans="1:19" x14ac:dyDescent="0.3">
      <c r="A296" s="168" t="s">
        <v>322</v>
      </c>
      <c r="B296" t="str">
        <f>_xlfn.IFNA(VLOOKUP($A296,'PASTE Technology Sheet'!A:H,3,FALSE),"")</f>
        <v>Conversion</v>
      </c>
      <c r="C296" t="str">
        <f>VLOOKUP($A296,'PASTE Technology Sheet'!A:H,4,FALSE)</f>
        <v>Power NO</v>
      </c>
      <c r="D296" t="str">
        <f>_xlfn.IFNA(VLOOKUP($A296,'PASTE Technology Sheet'!$A:$H,5,FALSE),"")</f>
        <v>Generation</v>
      </c>
      <c r="E296" t="str">
        <f>VLOOKUP($A296,'PASTE Technology Sheet'!$A:$H,6,FALSE)</f>
        <v>Electricity NO</v>
      </c>
      <c r="F296" t="str">
        <f>VLOOKUP($A296,'PASTE Technology Sheet'!$A:$H,7,FALSE)</f>
        <v>Electricity from Biomass - Power NO</v>
      </c>
      <c r="G296" s="263">
        <f>_xlfn.IFNA(VLOOKUP($A296,'PASTE Tech_Use'!$A:$B,2,FALSE),0)</f>
        <v>0</v>
      </c>
      <c r="H296" s="263">
        <f>_xlfn.IFNA(VLOOKUP($A296,'PASTE Tech_Use'!$C:$BB,2,FALSE),0)</f>
        <v>0</v>
      </c>
      <c r="I296" s="263">
        <f>_xlfn.IFNA(VLOOKUP($A296,'PASTE Tech_Use'!$E:$BB,2,FALSE),0)</f>
        <v>1.361389382E-7</v>
      </c>
      <c r="J296" s="263">
        <f>_xlfn.IFNA(VLOOKUP($A296,'PASTE Tech_Use'!$G:$BB,2,FALSE),0)</f>
        <v>0</v>
      </c>
      <c r="K296" s="263">
        <f>_xlfn.IFNA(VLOOKUP($A296,'PASTE Tech_Use'!I:$BB,2,FALSE),0)</f>
        <v>0</v>
      </c>
      <c r="L296" s="263">
        <f>_xlfn.IFNA(VLOOKUP($A296,'PASTE Tech_Use'!K:$BB,2,FALSE),0)</f>
        <v>0</v>
      </c>
      <c r="M296" s="263">
        <f>_xlfn.IFNA(VLOOKUP($A296,'PASTE Tech_Use'!M:$BB,2,FALSE),0)</f>
        <v>4.1959000229999998E-7</v>
      </c>
      <c r="N296" s="263">
        <f>_xlfn.IFNA(VLOOKUP($A296,'PASTE Tech_Use'!O:$BB,2,FALSE),0)</f>
        <v>1.4430377999999999E-7</v>
      </c>
      <c r="O296" s="263">
        <f>_xlfn.IFNA(VLOOKUP($A296,'PASTE Tech_Use'!Q:$BB,2,FALSE),0)</f>
        <v>1.4275557060000001E-7</v>
      </c>
      <c r="P296" s="263">
        <f>_xlfn.IFNA(VLOOKUP($A296,'PASTE Tech_Use'!S:$BB,2,FALSE),0)</f>
        <v>0</v>
      </c>
      <c r="Q296" s="263">
        <f>_xlfn.IFNA(VLOOKUP($A296,'PASTE Tech_Use'!U:$BB,2,FALSE),0)</f>
        <v>1.042725652E-7</v>
      </c>
      <c r="R296" s="263">
        <f>_xlfn.IFNA(VLOOKUP($A296,'PASTE Tech_Use'!W:$BB,2,FALSE),0)</f>
        <v>1.9732877159999999E-7</v>
      </c>
      <c r="S296" s="263">
        <f>_xlfn.IFNA(VLOOKUP($A296,'PASTE Tech_Use'!Y:$BB,2,FALSE),0)</f>
        <v>0</v>
      </c>
    </row>
    <row r="297" spans="1:19" x14ac:dyDescent="0.3">
      <c r="A297" s="168" t="s">
        <v>323</v>
      </c>
      <c r="B297" t="str">
        <f>_xlfn.IFNA(VLOOKUP($A297,'PASTE Technology Sheet'!A:H,3,FALSE),"")</f>
        <v>Conversion</v>
      </c>
      <c r="C297" t="str">
        <f>VLOOKUP($A297,'PASTE Technology Sheet'!A:H,4,FALSE)</f>
        <v>Power NO</v>
      </c>
      <c r="D297" t="str">
        <f>_xlfn.IFNA(VLOOKUP($A297,'PASTE Technology Sheet'!$A:$H,5,FALSE),"")</f>
        <v>Generation</v>
      </c>
      <c r="E297" t="str">
        <f>VLOOKUP($A297,'PASTE Technology Sheet'!$A:$H,6,FALSE)</f>
        <v>Electricity NO</v>
      </c>
      <c r="F297" t="str">
        <f>VLOOKUP($A297,'PASTE Technology Sheet'!$A:$H,7,FALSE)</f>
        <v>Electricity from Biomass + CCS - Power NO</v>
      </c>
      <c r="G297" s="263">
        <f>_xlfn.IFNA(VLOOKUP($A297,'PASTE Tech_Use'!$A:$B,2,FALSE),0)</f>
        <v>0</v>
      </c>
      <c r="H297" s="263">
        <f>_xlfn.IFNA(VLOOKUP($A297,'PASTE Tech_Use'!$C:$BB,2,FALSE),0)</f>
        <v>0</v>
      </c>
      <c r="I297" s="263">
        <f>_xlfn.IFNA(VLOOKUP($A297,'PASTE Tech_Use'!$E:$BB,2,FALSE),0)</f>
        <v>0</v>
      </c>
      <c r="J297" s="263">
        <f>_xlfn.IFNA(VLOOKUP($A297,'PASTE Tech_Use'!$G:$BB,2,FALSE),0)</f>
        <v>0</v>
      </c>
      <c r="K297" s="263">
        <f>_xlfn.IFNA(VLOOKUP($A297,'PASTE Tech_Use'!I:$BB,2,FALSE),0)</f>
        <v>0</v>
      </c>
      <c r="L297" s="263">
        <f>_xlfn.IFNA(VLOOKUP($A297,'PASTE Tech_Use'!K:$BB,2,FALSE),0)</f>
        <v>0</v>
      </c>
      <c r="M297" s="263">
        <f>_xlfn.IFNA(VLOOKUP($A297,'PASTE Tech_Use'!M:$BB,2,FALSE),0)</f>
        <v>0</v>
      </c>
      <c r="N297" s="263">
        <f>_xlfn.IFNA(VLOOKUP($A297,'PASTE Tech_Use'!O:$BB,2,FALSE),0)</f>
        <v>0</v>
      </c>
      <c r="O297" s="263">
        <f>_xlfn.IFNA(VLOOKUP($A297,'PASTE Tech_Use'!Q:$BB,2,FALSE),0)</f>
        <v>0</v>
      </c>
      <c r="P297" s="263">
        <f>_xlfn.IFNA(VLOOKUP($A297,'PASTE Tech_Use'!S:$BB,2,FALSE),0)</f>
        <v>0</v>
      </c>
      <c r="Q297" s="263">
        <f>_xlfn.IFNA(VLOOKUP($A297,'PASTE Tech_Use'!U:$BB,2,FALSE),0)</f>
        <v>0</v>
      </c>
      <c r="R297" s="263">
        <f>_xlfn.IFNA(VLOOKUP($A297,'PASTE Tech_Use'!W:$BB,2,FALSE),0)</f>
        <v>0</v>
      </c>
      <c r="S297" s="263">
        <f>_xlfn.IFNA(VLOOKUP($A297,'PASTE Tech_Use'!Y:$BB,2,FALSE),0)</f>
        <v>0</v>
      </c>
    </row>
    <row r="298" spans="1:19" x14ac:dyDescent="0.3">
      <c r="A298" s="168" t="s">
        <v>324</v>
      </c>
      <c r="B298" t="str">
        <f>_xlfn.IFNA(VLOOKUP($A298,'PASTE Technology Sheet'!A:H,3,FALSE),"")</f>
        <v>Conversion</v>
      </c>
      <c r="C298" t="str">
        <f>VLOOKUP($A298,'PASTE Technology Sheet'!A:H,4,FALSE)</f>
        <v>Power NO</v>
      </c>
      <c r="D298" t="str">
        <f>_xlfn.IFNA(VLOOKUP($A298,'PASTE Technology Sheet'!$A:$H,5,FALSE),"")</f>
        <v>Generation</v>
      </c>
      <c r="E298" t="str">
        <f>VLOOKUP($A298,'PASTE Technology Sheet'!$A:$H,6,FALSE)</f>
        <v>Electricity NO</v>
      </c>
      <c r="F298" t="str">
        <f>VLOOKUP($A298,'PASTE Technology Sheet'!$A:$H,7,FALSE)</f>
        <v>Electricity from Nuclear - Power NO</v>
      </c>
      <c r="G298" s="263">
        <f>_xlfn.IFNA(VLOOKUP($A298,'PASTE Tech_Use'!$A:$B,2,FALSE),0)</f>
        <v>1.16021403E-7</v>
      </c>
      <c r="H298" s="263">
        <f>_xlfn.IFNA(VLOOKUP($A298,'PASTE Tech_Use'!$C:$BB,2,FALSE),0)</f>
        <v>3.3827958929999999E-7</v>
      </c>
      <c r="I298" s="263">
        <f>_xlfn.IFNA(VLOOKUP($A298,'PASTE Tech_Use'!$E:$BB,2,FALSE),0)</f>
        <v>5.6355863939999997E-7</v>
      </c>
      <c r="J298" s="263">
        <f>_xlfn.IFNA(VLOOKUP($A298,'PASTE Tech_Use'!$G:$BB,2,FALSE),0)</f>
        <v>1.1165032110000001E-7</v>
      </c>
      <c r="K298" s="263">
        <f>_xlfn.IFNA(VLOOKUP($A298,'PASTE Tech_Use'!I:$BB,2,FALSE),0)</f>
        <v>1.1165032110000001E-7</v>
      </c>
      <c r="L298" s="263">
        <f>_xlfn.IFNA(VLOOKUP($A298,'PASTE Tech_Use'!K:$BB,2,FALSE),0)</f>
        <v>0</v>
      </c>
      <c r="M298" s="263">
        <f>_xlfn.IFNA(VLOOKUP($A298,'PASTE Tech_Use'!M:$BB,2,FALSE),0)</f>
        <v>3.0699260959999998E-6</v>
      </c>
      <c r="N298" s="263">
        <f>_xlfn.IFNA(VLOOKUP($A298,'PASTE Tech_Use'!O:$BB,2,FALSE),0)</f>
        <v>5.20941342E-7</v>
      </c>
      <c r="O298" s="263">
        <f>_xlfn.IFNA(VLOOKUP($A298,'PASTE Tech_Use'!Q:$BB,2,FALSE),0)</f>
        <v>6.4453604260000004E-7</v>
      </c>
      <c r="P298" s="263">
        <f>_xlfn.IFNA(VLOOKUP($A298,'PASTE Tech_Use'!S:$BB,2,FALSE),0)</f>
        <v>2.8749125519999998E-7</v>
      </c>
      <c r="Q298" s="263">
        <f>_xlfn.IFNA(VLOOKUP($A298,'PASTE Tech_Use'!U:$BB,2,FALSE),0)</f>
        <v>3.06802168E-7</v>
      </c>
      <c r="R298" s="263">
        <f>_xlfn.IFNA(VLOOKUP($A298,'PASTE Tech_Use'!W:$BB,2,FALSE),0)</f>
        <v>9.2827795899999995E-7</v>
      </c>
      <c r="S298" s="263">
        <f>_xlfn.IFNA(VLOOKUP($A298,'PASTE Tech_Use'!Y:$BB,2,FALSE),0)</f>
        <v>0</v>
      </c>
    </row>
    <row r="299" spans="1:19" x14ac:dyDescent="0.3">
      <c r="A299" s="168" t="s">
        <v>325</v>
      </c>
      <c r="B299" t="str">
        <f>_xlfn.IFNA(VLOOKUP($A299,'PASTE Technology Sheet'!A:H,3,FALSE),"")</f>
        <v>Conversion</v>
      </c>
      <c r="C299" t="str">
        <f>VLOOKUP($A299,'PASTE Technology Sheet'!A:H,4,FALSE)</f>
        <v>Power NO</v>
      </c>
      <c r="D299" t="str">
        <f>_xlfn.IFNA(VLOOKUP($A299,'PASTE Technology Sheet'!$A:$H,5,FALSE),"")</f>
        <v>Generation</v>
      </c>
      <c r="E299" t="str">
        <f>VLOOKUP($A299,'PASTE Technology Sheet'!$A:$H,6,FALSE)</f>
        <v>Electricity NO</v>
      </c>
      <c r="F299" t="str">
        <f>VLOOKUP($A299,'PASTE Technology Sheet'!$A:$H,7,FALSE)</f>
        <v>Electricity from Geothermal - Power NO</v>
      </c>
      <c r="G299" s="263">
        <f>_xlfn.IFNA(VLOOKUP($A299,'PASTE Tech_Use'!$A:$B,2,FALSE),0)</f>
        <v>0</v>
      </c>
      <c r="H299" s="263">
        <f>_xlfn.IFNA(VLOOKUP($A299,'PASTE Tech_Use'!$C:$BB,2,FALSE),0)</f>
        <v>0</v>
      </c>
      <c r="I299" s="263">
        <f>_xlfn.IFNA(VLOOKUP($A299,'PASTE Tech_Use'!$E:$BB,2,FALSE),0)</f>
        <v>0</v>
      </c>
      <c r="J299" s="263">
        <f>_xlfn.IFNA(VLOOKUP($A299,'PASTE Tech_Use'!$G:$BB,2,FALSE),0)</f>
        <v>0</v>
      </c>
      <c r="K299" s="263">
        <f>_xlfn.IFNA(VLOOKUP($A299,'PASTE Tech_Use'!I:$BB,2,FALSE),0)</f>
        <v>0</v>
      </c>
      <c r="L299" s="263">
        <f>_xlfn.IFNA(VLOOKUP($A299,'PASTE Tech_Use'!K:$BB,2,FALSE),0)</f>
        <v>0</v>
      </c>
      <c r="M299" s="263">
        <f>_xlfn.IFNA(VLOOKUP($A299,'PASTE Tech_Use'!M:$BB,2,FALSE),0)</f>
        <v>0</v>
      </c>
      <c r="N299" s="263">
        <f>_xlfn.IFNA(VLOOKUP($A299,'PASTE Tech_Use'!O:$BB,2,FALSE),0)</f>
        <v>0</v>
      </c>
      <c r="O299" s="263">
        <f>_xlfn.IFNA(VLOOKUP($A299,'PASTE Tech_Use'!Q:$BB,2,FALSE),0)</f>
        <v>0</v>
      </c>
      <c r="P299" s="263">
        <f>_xlfn.IFNA(VLOOKUP($A299,'PASTE Tech_Use'!S:$BB,2,FALSE),0)</f>
        <v>0</v>
      </c>
      <c r="Q299" s="263">
        <f>_xlfn.IFNA(VLOOKUP($A299,'PASTE Tech_Use'!U:$BB,2,FALSE),0)</f>
        <v>0</v>
      </c>
      <c r="R299" s="263">
        <f>_xlfn.IFNA(VLOOKUP($A299,'PASTE Tech_Use'!W:$BB,2,FALSE),0)</f>
        <v>0</v>
      </c>
      <c r="S299" s="263">
        <f>_xlfn.IFNA(VLOOKUP($A299,'PASTE Tech_Use'!Y:$BB,2,FALSE),0)</f>
        <v>0</v>
      </c>
    </row>
    <row r="300" spans="1:19" x14ac:dyDescent="0.3">
      <c r="A300" s="168" t="s">
        <v>326</v>
      </c>
      <c r="B300" t="str">
        <f>_xlfn.IFNA(VLOOKUP($A300,'PASTE Technology Sheet'!A:H,3,FALSE),"")</f>
        <v>Conversion</v>
      </c>
      <c r="C300" t="str">
        <f>VLOOKUP($A300,'PASTE Technology Sheet'!A:H,4,FALSE)</f>
        <v>Power NO</v>
      </c>
      <c r="D300" t="str">
        <f>_xlfn.IFNA(VLOOKUP($A300,'PASTE Technology Sheet'!$A:$H,5,FALSE),"")</f>
        <v>Generation</v>
      </c>
      <c r="E300" t="str">
        <f>VLOOKUP($A300,'PASTE Technology Sheet'!$A:$H,6,FALSE)</f>
        <v>Electricity NO</v>
      </c>
      <c r="F300" t="str">
        <f>VLOOKUP($A300,'PASTE Technology Sheet'!$A:$H,7,FALSE)</f>
        <v>Electricity from Hydro RoR - Power NO</v>
      </c>
      <c r="G300" s="263">
        <f>_xlfn.IFNA(VLOOKUP($A300,'PASTE Tech_Use'!$A:$B,2,FALSE),0)</f>
        <v>0</v>
      </c>
      <c r="H300" s="263">
        <f>_xlfn.IFNA(VLOOKUP($A300,'PASTE Tech_Use'!$C:$BB,2,FALSE),0)</f>
        <v>0</v>
      </c>
      <c r="I300" s="263">
        <f>_xlfn.IFNA(VLOOKUP($A300,'PASTE Tech_Use'!$E:$BB,2,FALSE),0)</f>
        <v>0</v>
      </c>
      <c r="J300" s="263">
        <f>_xlfn.IFNA(VLOOKUP($A300,'PASTE Tech_Use'!$G:$BB,2,FALSE),0)</f>
        <v>0</v>
      </c>
      <c r="K300" s="263">
        <f>_xlfn.IFNA(VLOOKUP($A300,'PASTE Tech_Use'!I:$BB,2,FALSE),0)</f>
        <v>0</v>
      </c>
      <c r="L300" s="263">
        <f>_xlfn.IFNA(VLOOKUP($A300,'PASTE Tech_Use'!K:$BB,2,FALSE),0)</f>
        <v>0</v>
      </c>
      <c r="M300" s="263">
        <f>_xlfn.IFNA(VLOOKUP($A300,'PASTE Tech_Use'!M:$BB,2,FALSE),0)</f>
        <v>0</v>
      </c>
      <c r="N300" s="263">
        <f>_xlfn.IFNA(VLOOKUP($A300,'PASTE Tech_Use'!O:$BB,2,FALSE),0)</f>
        <v>0</v>
      </c>
      <c r="O300" s="263">
        <f>_xlfn.IFNA(VLOOKUP($A300,'PASTE Tech_Use'!Q:$BB,2,FALSE),0)</f>
        <v>0</v>
      </c>
      <c r="P300" s="263">
        <f>_xlfn.IFNA(VLOOKUP($A300,'PASTE Tech_Use'!S:$BB,2,FALSE),0)</f>
        <v>0</v>
      </c>
      <c r="Q300" s="263">
        <f>_xlfn.IFNA(VLOOKUP($A300,'PASTE Tech_Use'!U:$BB,2,FALSE),0)</f>
        <v>0</v>
      </c>
      <c r="R300" s="263">
        <f>_xlfn.IFNA(VLOOKUP($A300,'PASTE Tech_Use'!W:$BB,2,FALSE),0)</f>
        <v>0</v>
      </c>
      <c r="S300" s="263">
        <f>_xlfn.IFNA(VLOOKUP($A300,'PASTE Tech_Use'!Y:$BB,2,FALSE),0)</f>
        <v>0</v>
      </c>
    </row>
    <row r="301" spans="1:19" x14ac:dyDescent="0.3">
      <c r="A301" s="168" t="s">
        <v>327</v>
      </c>
      <c r="B301" t="str">
        <f>_xlfn.IFNA(VLOOKUP($A301,'PASTE Technology Sheet'!A:H,3,FALSE),"")</f>
        <v>Conversion</v>
      </c>
      <c r="C301" t="str">
        <f>VLOOKUP($A301,'PASTE Technology Sheet'!A:H,4,FALSE)</f>
        <v>Power NO</v>
      </c>
      <c r="D301" t="str">
        <f>_xlfn.IFNA(VLOOKUP($A301,'PASTE Technology Sheet'!$A:$H,5,FALSE),"")</f>
        <v>Generation</v>
      </c>
      <c r="E301" t="str">
        <f>VLOOKUP($A301,'PASTE Technology Sheet'!$A:$H,6,FALSE)</f>
        <v>Electricity NO</v>
      </c>
      <c r="F301" t="str">
        <f>VLOOKUP($A301,'PASTE Technology Sheet'!$A:$H,7,FALSE)</f>
        <v>Electricity from Hydro Reservoirs - Power NO</v>
      </c>
      <c r="G301" s="263">
        <f>_xlfn.IFNA(VLOOKUP($A301,'PASTE Tech_Use'!$A:$B,2,FALSE),0)</f>
        <v>428.96680270000002</v>
      </c>
      <c r="H301" s="263">
        <f>_xlfn.IFNA(VLOOKUP($A301,'PASTE Tech_Use'!$C:$BB,2,FALSE),0)</f>
        <v>428.96662939999999</v>
      </c>
      <c r="I301" s="263">
        <f>_xlfn.IFNA(VLOOKUP($A301,'PASTE Tech_Use'!$E:$BB,2,FALSE),0)</f>
        <v>428.96665899999999</v>
      </c>
      <c r="J301" s="263">
        <f>_xlfn.IFNA(VLOOKUP($A301,'PASTE Tech_Use'!$G:$BB,2,FALSE),0)</f>
        <v>428.96661749999998</v>
      </c>
      <c r="K301" s="263">
        <f>_xlfn.IFNA(VLOOKUP($A301,'PASTE Tech_Use'!I:$BB,2,FALSE),0)</f>
        <v>428.96661749999998</v>
      </c>
      <c r="L301" s="263">
        <f>_xlfn.IFNA(VLOOKUP($A301,'PASTE Tech_Use'!K:$BB,2,FALSE),0)</f>
        <v>428.96663799999999</v>
      </c>
      <c r="M301" s="263">
        <f>_xlfn.IFNA(VLOOKUP($A301,'PASTE Tech_Use'!M:$BB,2,FALSE),0)</f>
        <v>428.96663280000001</v>
      </c>
      <c r="N301" s="263">
        <f>_xlfn.IFNA(VLOOKUP($A301,'PASTE Tech_Use'!O:$BB,2,FALSE),0)</f>
        <v>428.96663000000001</v>
      </c>
      <c r="O301" s="263">
        <f>_xlfn.IFNA(VLOOKUP($A301,'PASTE Tech_Use'!Q:$BB,2,FALSE),0)</f>
        <v>428.96665359999997</v>
      </c>
      <c r="P301" s="263">
        <f>_xlfn.IFNA(VLOOKUP($A301,'PASTE Tech_Use'!S:$BB,2,FALSE),0)</f>
        <v>428.96668670000003</v>
      </c>
      <c r="Q301" s="263">
        <f>_xlfn.IFNA(VLOOKUP($A301,'PASTE Tech_Use'!U:$BB,2,FALSE),0)</f>
        <v>428.96661310000002</v>
      </c>
      <c r="R301" s="263">
        <f>_xlfn.IFNA(VLOOKUP($A301,'PASTE Tech_Use'!W:$BB,2,FALSE),0)</f>
        <v>428.9666502</v>
      </c>
      <c r="S301" s="263">
        <f>_xlfn.IFNA(VLOOKUP($A301,'PASTE Tech_Use'!Y:$BB,2,FALSE),0)</f>
        <v>428.96663660000002</v>
      </c>
    </row>
    <row r="302" spans="1:19" x14ac:dyDescent="0.3">
      <c r="A302" s="168" t="s">
        <v>328</v>
      </c>
      <c r="B302" t="str">
        <f>_xlfn.IFNA(VLOOKUP($A302,'PASTE Technology Sheet'!A:H,3,FALSE),"")</f>
        <v>Conversion</v>
      </c>
      <c r="C302" t="str">
        <f>VLOOKUP($A302,'PASTE Technology Sheet'!A:H,4,FALSE)</f>
        <v>Power NO</v>
      </c>
      <c r="D302" t="str">
        <f>_xlfn.IFNA(VLOOKUP($A302,'PASTE Technology Sheet'!$A:$H,5,FALSE),"")</f>
        <v>Generation</v>
      </c>
      <c r="E302" t="str">
        <f>VLOOKUP($A302,'PASTE Technology Sheet'!$A:$H,6,FALSE)</f>
        <v>Electricity NO</v>
      </c>
      <c r="F302" t="str">
        <f>VLOOKUP($A302,'PASTE Technology Sheet'!$A:$H,7,FALSE)</f>
        <v>Electricity from Tide, Waves &amp; Ocean - Power NO</v>
      </c>
      <c r="G302" s="263">
        <f>_xlfn.IFNA(VLOOKUP($A302,'PASTE Tech_Use'!$A:$B,2,FALSE),0)</f>
        <v>0</v>
      </c>
      <c r="H302" s="263">
        <f>_xlfn.IFNA(VLOOKUP($A302,'PASTE Tech_Use'!$C:$BB,2,FALSE),0)</f>
        <v>0</v>
      </c>
      <c r="I302" s="263">
        <f>_xlfn.IFNA(VLOOKUP($A302,'PASTE Tech_Use'!$E:$BB,2,FALSE),0)</f>
        <v>0</v>
      </c>
      <c r="J302" s="263">
        <f>_xlfn.IFNA(VLOOKUP($A302,'PASTE Tech_Use'!$G:$BB,2,FALSE),0)</f>
        <v>0</v>
      </c>
      <c r="K302" s="263">
        <f>_xlfn.IFNA(VLOOKUP($A302,'PASTE Tech_Use'!I:$BB,2,FALSE),0)</f>
        <v>0</v>
      </c>
      <c r="L302" s="263">
        <f>_xlfn.IFNA(VLOOKUP($A302,'PASTE Tech_Use'!K:$BB,2,FALSE),0)</f>
        <v>0</v>
      </c>
      <c r="M302" s="263">
        <f>_xlfn.IFNA(VLOOKUP($A302,'PASTE Tech_Use'!M:$BB,2,FALSE),0)</f>
        <v>0</v>
      </c>
      <c r="N302" s="263">
        <f>_xlfn.IFNA(VLOOKUP($A302,'PASTE Tech_Use'!O:$BB,2,FALSE),0)</f>
        <v>0</v>
      </c>
      <c r="O302" s="263">
        <f>_xlfn.IFNA(VLOOKUP($A302,'PASTE Tech_Use'!Q:$BB,2,FALSE),0)</f>
        <v>0</v>
      </c>
      <c r="P302" s="263">
        <f>_xlfn.IFNA(VLOOKUP($A302,'PASTE Tech_Use'!S:$BB,2,FALSE),0)</f>
        <v>0</v>
      </c>
      <c r="Q302" s="263">
        <f>_xlfn.IFNA(VLOOKUP($A302,'PASTE Tech_Use'!U:$BB,2,FALSE),0)</f>
        <v>0</v>
      </c>
      <c r="R302" s="263">
        <f>_xlfn.IFNA(VLOOKUP($A302,'PASTE Tech_Use'!W:$BB,2,FALSE),0)</f>
        <v>0</v>
      </c>
      <c r="S302" s="263">
        <f>_xlfn.IFNA(VLOOKUP($A302,'PASTE Tech_Use'!Y:$BB,2,FALSE),0)</f>
        <v>0</v>
      </c>
    </row>
    <row r="303" spans="1:19" x14ac:dyDescent="0.3">
      <c r="A303" s="168" t="s">
        <v>329</v>
      </c>
      <c r="B303" t="str">
        <f>_xlfn.IFNA(VLOOKUP($A303,'PASTE Technology Sheet'!A:H,3,FALSE),"")</f>
        <v>Conversion</v>
      </c>
      <c r="C303" t="str">
        <f>VLOOKUP($A303,'PASTE Technology Sheet'!A:H,4,FALSE)</f>
        <v>Power NO</v>
      </c>
      <c r="D303" t="str">
        <f>_xlfn.IFNA(VLOOKUP($A303,'PASTE Technology Sheet'!$A:$H,5,FALSE),"")</f>
        <v>Generation</v>
      </c>
      <c r="E303" t="str">
        <f>VLOOKUP($A303,'PASTE Technology Sheet'!$A:$H,6,FALSE)</f>
        <v>Electricity NO</v>
      </c>
      <c r="F303" t="str">
        <f>VLOOKUP($A303,'PASTE Technology Sheet'!$A:$H,7,FALSE)</f>
        <v>Electricity from Onshore wind - Power NO</v>
      </c>
      <c r="G303" s="263">
        <f>_xlfn.IFNA(VLOOKUP($A303,'PASTE Tech_Use'!$A:$B,2,FALSE),0)</f>
        <v>3.9555999339999998E-7</v>
      </c>
      <c r="H303" s="263">
        <f>_xlfn.IFNA(VLOOKUP($A303,'PASTE Tech_Use'!$C:$BB,2,FALSE),0)</f>
        <v>3.9362741749999999E-6</v>
      </c>
      <c r="I303" s="263">
        <f>_xlfn.IFNA(VLOOKUP($A303,'PASTE Tech_Use'!$E:$BB,2,FALSE),0)</f>
        <v>1.6555855879999999E-6</v>
      </c>
      <c r="J303" s="263">
        <f>_xlfn.IFNA(VLOOKUP($A303,'PASTE Tech_Use'!$G:$BB,2,FALSE),0)</f>
        <v>4.5708979379999998E-7</v>
      </c>
      <c r="K303" s="263">
        <f>_xlfn.IFNA(VLOOKUP($A303,'PASTE Tech_Use'!I:$BB,2,FALSE),0)</f>
        <v>4.5708979379999998E-7</v>
      </c>
      <c r="L303" s="263">
        <f>_xlfn.IFNA(VLOOKUP($A303,'PASTE Tech_Use'!K:$BB,2,FALSE),0)</f>
        <v>1.526189404E-7</v>
      </c>
      <c r="M303" s="263">
        <f>_xlfn.IFNA(VLOOKUP($A303,'PASTE Tech_Use'!M:$BB,2,FALSE),0)</f>
        <v>29.64995905</v>
      </c>
      <c r="N303" s="263">
        <f>_xlfn.IFNA(VLOOKUP($A303,'PASTE Tech_Use'!O:$BB,2,FALSE),0)</f>
        <v>3.9593417230000002E-6</v>
      </c>
      <c r="O303" s="263">
        <f>_xlfn.IFNA(VLOOKUP($A303,'PASTE Tech_Use'!Q:$BB,2,FALSE),0)</f>
        <v>1.337676655E-6</v>
      </c>
      <c r="P303" s="263">
        <f>_xlfn.IFNA(VLOOKUP($A303,'PASTE Tech_Use'!S:$BB,2,FALSE),0)</f>
        <v>46.360197020000001</v>
      </c>
      <c r="Q303" s="263">
        <f>_xlfn.IFNA(VLOOKUP($A303,'PASTE Tech_Use'!U:$BB,2,FALSE),0)</f>
        <v>1.621057011E-7</v>
      </c>
      <c r="R303" s="263">
        <f>_xlfn.IFNA(VLOOKUP($A303,'PASTE Tech_Use'!W:$BB,2,FALSE),0)</f>
        <v>1.335089649E-6</v>
      </c>
      <c r="S303" s="263">
        <f>_xlfn.IFNA(VLOOKUP($A303,'PASTE Tech_Use'!Y:$BB,2,FALSE),0)</f>
        <v>1.4588364960000001E-7</v>
      </c>
    </row>
    <row r="304" spans="1:19" x14ac:dyDescent="0.3">
      <c r="A304" s="168" t="s">
        <v>330</v>
      </c>
      <c r="B304" t="str">
        <f>_xlfn.IFNA(VLOOKUP($A304,'PASTE Technology Sheet'!A:H,3,FALSE),"")</f>
        <v>Conversion</v>
      </c>
      <c r="C304" t="str">
        <f>VLOOKUP($A304,'PASTE Technology Sheet'!A:H,4,FALSE)</f>
        <v>Power NO</v>
      </c>
      <c r="D304" t="str">
        <f>_xlfn.IFNA(VLOOKUP($A304,'PASTE Technology Sheet'!$A:$H,5,FALSE),"")</f>
        <v>Generation</v>
      </c>
      <c r="E304" t="str">
        <f>VLOOKUP($A304,'PASTE Technology Sheet'!$A:$H,6,FALSE)</f>
        <v>Electricity NO</v>
      </c>
      <c r="F304" t="str">
        <f>VLOOKUP($A304,'PASTE Technology Sheet'!$A:$H,7,FALSE)</f>
        <v>Electricity from Solar - Power NO</v>
      </c>
      <c r="G304" s="263">
        <f>_xlfn.IFNA(VLOOKUP($A304,'PASTE Tech_Use'!$A:$B,2,FALSE),0)</f>
        <v>187.43868990000001</v>
      </c>
      <c r="H304" s="263">
        <f>_xlfn.IFNA(VLOOKUP($A304,'PASTE Tech_Use'!$C:$BB,2,FALSE),0)</f>
        <v>187.44437210000001</v>
      </c>
      <c r="I304" s="263">
        <f>_xlfn.IFNA(VLOOKUP($A304,'PASTE Tech_Use'!$E:$BB,2,FALSE),0)</f>
        <v>187.43861799999999</v>
      </c>
      <c r="J304" s="263">
        <f>_xlfn.IFNA(VLOOKUP($A304,'PASTE Tech_Use'!$G:$BB,2,FALSE),0)</f>
        <v>187.441802</v>
      </c>
      <c r="K304" s="263">
        <f>_xlfn.IFNA(VLOOKUP($A304,'PASTE Tech_Use'!I:$BB,2,FALSE),0)</f>
        <v>187.441802</v>
      </c>
      <c r="L304" s="263">
        <f>_xlfn.IFNA(VLOOKUP($A304,'PASTE Tech_Use'!K:$BB,2,FALSE),0)</f>
        <v>50.234863900000001</v>
      </c>
      <c r="M304" s="263">
        <f>_xlfn.IFNA(VLOOKUP($A304,'PASTE Tech_Use'!M:$BB,2,FALSE),0)</f>
        <v>187.47599980000001</v>
      </c>
      <c r="N304" s="263">
        <f>_xlfn.IFNA(VLOOKUP($A304,'PASTE Tech_Use'!O:$BB,2,FALSE),0)</f>
        <v>187.43953160000001</v>
      </c>
      <c r="O304" s="263">
        <f>_xlfn.IFNA(VLOOKUP($A304,'PASTE Tech_Use'!Q:$BB,2,FALSE),0)</f>
        <v>187.4573465</v>
      </c>
      <c r="P304" s="263">
        <f>_xlfn.IFNA(VLOOKUP($A304,'PASTE Tech_Use'!S:$BB,2,FALSE),0)</f>
        <v>187.4475616</v>
      </c>
      <c r="Q304" s="263">
        <f>_xlfn.IFNA(VLOOKUP($A304,'PASTE Tech_Use'!U:$BB,2,FALSE),0)</f>
        <v>187.4404816</v>
      </c>
      <c r="R304" s="263">
        <f>_xlfn.IFNA(VLOOKUP($A304,'PASTE Tech_Use'!W:$BB,2,FALSE),0)</f>
        <v>187.4468</v>
      </c>
      <c r="S304" s="263">
        <f>_xlfn.IFNA(VLOOKUP($A304,'PASTE Tech_Use'!Y:$BB,2,FALSE),0)</f>
        <v>187.43353300000001</v>
      </c>
    </row>
    <row r="305" spans="1:19" x14ac:dyDescent="0.3">
      <c r="A305" s="168" t="s">
        <v>331</v>
      </c>
      <c r="B305" t="str">
        <f>_xlfn.IFNA(VLOOKUP($A305,'PASTE Technology Sheet'!A:H,3,FALSE),"")</f>
        <v>Conversion</v>
      </c>
      <c r="C305" t="str">
        <f>VLOOKUP($A305,'PASTE Technology Sheet'!A:H,4,FALSE)</f>
        <v>Power NO</v>
      </c>
      <c r="D305" t="str">
        <f>_xlfn.IFNA(VLOOKUP($A305,'PASTE Technology Sheet'!$A:$H,5,FALSE),"")</f>
        <v>Generation</v>
      </c>
      <c r="E305" t="str">
        <f>VLOOKUP($A305,'PASTE Technology Sheet'!$A:$H,6,FALSE)</f>
        <v>Electricity NO</v>
      </c>
      <c r="F305" t="str">
        <f>VLOOKUP($A305,'PASTE Technology Sheet'!$A:$H,7,FALSE)</f>
        <v>Electricity from Solar CSP - Power NO</v>
      </c>
      <c r="G305" s="263">
        <f>_xlfn.IFNA(VLOOKUP($A305,'PASTE Tech_Use'!$A:$B,2,FALSE),0)</f>
        <v>0</v>
      </c>
      <c r="H305" s="263">
        <f>_xlfn.IFNA(VLOOKUP($A305,'PASTE Tech_Use'!$C:$BB,2,FALSE),0)</f>
        <v>0</v>
      </c>
      <c r="I305" s="263">
        <f>_xlfn.IFNA(VLOOKUP($A305,'PASTE Tech_Use'!$E:$BB,2,FALSE),0)</f>
        <v>0</v>
      </c>
      <c r="J305" s="263">
        <f>_xlfn.IFNA(VLOOKUP($A305,'PASTE Tech_Use'!$G:$BB,2,FALSE),0)</f>
        <v>0</v>
      </c>
      <c r="K305" s="263">
        <f>_xlfn.IFNA(VLOOKUP($A305,'PASTE Tech_Use'!I:$BB,2,FALSE),0)</f>
        <v>0</v>
      </c>
      <c r="L305" s="263">
        <f>_xlfn.IFNA(VLOOKUP($A305,'PASTE Tech_Use'!K:$BB,2,FALSE),0)</f>
        <v>0</v>
      </c>
      <c r="M305" s="263">
        <f>_xlfn.IFNA(VLOOKUP($A305,'PASTE Tech_Use'!M:$BB,2,FALSE),0)</f>
        <v>0</v>
      </c>
      <c r="N305" s="263">
        <f>_xlfn.IFNA(VLOOKUP($A305,'PASTE Tech_Use'!O:$BB,2,FALSE),0)</f>
        <v>0</v>
      </c>
      <c r="O305" s="263">
        <f>_xlfn.IFNA(VLOOKUP($A305,'PASTE Tech_Use'!Q:$BB,2,FALSE),0)</f>
        <v>0</v>
      </c>
      <c r="P305" s="263">
        <f>_xlfn.IFNA(VLOOKUP($A305,'PASTE Tech_Use'!S:$BB,2,FALSE),0)</f>
        <v>0</v>
      </c>
      <c r="Q305" s="263">
        <f>_xlfn.IFNA(VLOOKUP($A305,'PASTE Tech_Use'!U:$BB,2,FALSE),0)</f>
        <v>0</v>
      </c>
      <c r="R305" s="263">
        <f>_xlfn.IFNA(VLOOKUP($A305,'PASTE Tech_Use'!W:$BB,2,FALSE),0)</f>
        <v>0</v>
      </c>
      <c r="S305" s="263">
        <f>_xlfn.IFNA(VLOOKUP($A305,'PASTE Tech_Use'!Y:$BB,2,FALSE),0)</f>
        <v>0</v>
      </c>
    </row>
    <row r="306" spans="1:19" x14ac:dyDescent="0.3">
      <c r="A306" s="158" t="s">
        <v>332</v>
      </c>
      <c r="B306" t="str">
        <f>_xlfn.IFNA(VLOOKUP($A306,'PASTE Technology Sheet'!A:H,3,FALSE),"")</f>
        <v>Conversion</v>
      </c>
      <c r="C306" t="str">
        <f>VLOOKUP($A306,'PASTE Technology Sheet'!A:H,4,FALSE)</f>
        <v>Power NL</v>
      </c>
      <c r="D306" t="str">
        <f>_xlfn.IFNA(VLOOKUP($A306,'PASTE Technology Sheet'!$A:$H,5,FALSE),"")</f>
        <v>Unidspatched</v>
      </c>
      <c r="E306" t="str">
        <f>VLOOKUP($A306,'PASTE Technology Sheet'!$A:$H,6,FALSE)</f>
        <v>Electricity NL - HV</v>
      </c>
      <c r="F306" t="str">
        <f>VLOOKUP($A306,'PASTE Technology Sheet'!$A:$H,7,FALSE)</f>
        <v>Undispatched Electricity (VOLL) - Power NL</v>
      </c>
      <c r="G306" s="263">
        <f>_xlfn.IFNA(VLOOKUP($A306,'PASTE Tech_Use'!$A:$B,2,FALSE),0)</f>
        <v>0</v>
      </c>
      <c r="H306" s="263">
        <f>_xlfn.IFNA(VLOOKUP($A306,'PASTE Tech_Use'!$C:$BB,2,FALSE),0)</f>
        <v>0</v>
      </c>
      <c r="I306" s="263">
        <f>_xlfn.IFNA(VLOOKUP($A306,'PASTE Tech_Use'!$E:$BB,2,FALSE),0)</f>
        <v>0</v>
      </c>
      <c r="J306" s="263">
        <f>_xlfn.IFNA(VLOOKUP($A306,'PASTE Tech_Use'!$G:$BB,2,FALSE),0)</f>
        <v>0</v>
      </c>
      <c r="K306" s="263">
        <f>_xlfn.IFNA(VLOOKUP($A306,'PASTE Tech_Use'!I:$BB,2,FALSE),0)</f>
        <v>0</v>
      </c>
      <c r="L306" s="263">
        <f>_xlfn.IFNA(VLOOKUP($A306,'PASTE Tech_Use'!K:$BB,2,FALSE),0)</f>
        <v>0</v>
      </c>
      <c r="M306" s="263">
        <f>_xlfn.IFNA(VLOOKUP($A306,'PASTE Tech_Use'!M:$BB,2,FALSE),0)</f>
        <v>0</v>
      </c>
      <c r="N306" s="263">
        <f>_xlfn.IFNA(VLOOKUP($A306,'PASTE Tech_Use'!O:$BB,2,FALSE),0)</f>
        <v>0</v>
      </c>
      <c r="O306" s="263">
        <f>_xlfn.IFNA(VLOOKUP($A306,'PASTE Tech_Use'!Q:$BB,2,FALSE),0)</f>
        <v>0</v>
      </c>
      <c r="P306" s="263">
        <f>_xlfn.IFNA(VLOOKUP($A306,'PASTE Tech_Use'!S:$BB,2,FALSE),0)</f>
        <v>0</v>
      </c>
      <c r="Q306" s="263">
        <f>_xlfn.IFNA(VLOOKUP($A306,'PASTE Tech_Use'!U:$BB,2,FALSE),0)</f>
        <v>0</v>
      </c>
      <c r="R306" s="263">
        <f>_xlfn.IFNA(VLOOKUP($A306,'PASTE Tech_Use'!W:$BB,2,FALSE),0)</f>
        <v>0</v>
      </c>
      <c r="S306" s="263">
        <f>_xlfn.IFNA(VLOOKUP($A306,'PASTE Tech_Use'!Y:$BB,2,FALSE),0)</f>
        <v>0.71001308780000005</v>
      </c>
    </row>
    <row r="307" spans="1:19" x14ac:dyDescent="0.3">
      <c r="A307" s="156" t="s">
        <v>333</v>
      </c>
      <c r="B307" t="str">
        <f>_xlfn.IFNA(VLOOKUP($A307,'PASTE Technology Sheet'!A:H,3,FALSE),"")</f>
        <v>Conversion</v>
      </c>
      <c r="C307" t="str">
        <f>VLOOKUP($A307,'PASTE Technology Sheet'!A:H,4,FALSE)</f>
        <v>Power NL</v>
      </c>
      <c r="D307" t="str">
        <f>_xlfn.IFNA(VLOOKUP($A307,'PASTE Technology Sheet'!$A:$H,5,FALSE),"")</f>
        <v>Storage</v>
      </c>
      <c r="E307" t="str">
        <f>VLOOKUP($A307,'PASTE Technology Sheet'!$A:$H,6,FALSE)</f>
        <v>Electricity NL - HV</v>
      </c>
      <c r="F307" t="str">
        <f>VLOOKUP($A307,'PASTE Technology Sheet'!$A:$H,7,FALSE)</f>
        <v>Compresed Air Aboveground Storage - Power NL</v>
      </c>
      <c r="G307" s="263">
        <f>_xlfn.IFNA(VLOOKUP($A307,'PASTE Tech_Use'!$A:$B,2,FALSE),0)</f>
        <v>0</v>
      </c>
      <c r="H307" s="263">
        <f>_xlfn.IFNA(VLOOKUP($A307,'PASTE Tech_Use'!$C:$BB,2,FALSE),0)</f>
        <v>0</v>
      </c>
      <c r="I307" s="263">
        <f>_xlfn.IFNA(VLOOKUP($A307,'PASTE Tech_Use'!$E:$BB,2,FALSE),0)</f>
        <v>0</v>
      </c>
      <c r="J307" s="263">
        <f>_xlfn.IFNA(VLOOKUP($A307,'PASTE Tech_Use'!$G:$BB,2,FALSE),0)</f>
        <v>0</v>
      </c>
      <c r="K307" s="263">
        <f>_xlfn.IFNA(VLOOKUP($A307,'PASTE Tech_Use'!I:$BB,2,FALSE),0)</f>
        <v>0</v>
      </c>
      <c r="L307" s="263">
        <f>_xlfn.IFNA(VLOOKUP($A307,'PASTE Tech_Use'!K:$BB,2,FALSE),0)</f>
        <v>0</v>
      </c>
      <c r="M307" s="263">
        <f>_xlfn.IFNA(VLOOKUP($A307,'PASTE Tech_Use'!M:$BB,2,FALSE),0)</f>
        <v>0</v>
      </c>
      <c r="N307" s="263">
        <f>_xlfn.IFNA(VLOOKUP($A307,'PASTE Tech_Use'!O:$BB,2,FALSE),0)</f>
        <v>0</v>
      </c>
      <c r="O307" s="263">
        <f>_xlfn.IFNA(VLOOKUP($A307,'PASTE Tech_Use'!Q:$BB,2,FALSE),0)</f>
        <v>0</v>
      </c>
      <c r="P307" s="263">
        <f>_xlfn.IFNA(VLOOKUP($A307,'PASTE Tech_Use'!S:$BB,2,FALSE),0)</f>
        <v>0</v>
      </c>
      <c r="Q307" s="263">
        <f>_xlfn.IFNA(VLOOKUP($A307,'PASTE Tech_Use'!U:$BB,2,FALSE),0)</f>
        <v>0</v>
      </c>
      <c r="R307" s="263">
        <f>_xlfn.IFNA(VLOOKUP($A307,'PASTE Tech_Use'!W:$BB,2,FALSE),0)</f>
        <v>0</v>
      </c>
      <c r="S307" s="263">
        <f>_xlfn.IFNA(VLOOKUP($A307,'PASTE Tech_Use'!Y:$BB,2,FALSE),0)</f>
        <v>0</v>
      </c>
    </row>
    <row r="308" spans="1:19" x14ac:dyDescent="0.3">
      <c r="A308" s="158" t="s">
        <v>334</v>
      </c>
      <c r="B308" t="str">
        <f>_xlfn.IFNA(VLOOKUP($A308,'PASTE Technology Sheet'!A:H,3,FALSE),"")</f>
        <v>Conversion</v>
      </c>
      <c r="C308" t="str">
        <f>VLOOKUP($A308,'PASTE Technology Sheet'!A:H,4,FALSE)</f>
        <v>Power NL</v>
      </c>
      <c r="D308" t="str">
        <f>_xlfn.IFNA(VLOOKUP($A308,'PASTE Technology Sheet'!$A:$H,5,FALSE),"")</f>
        <v>Storage</v>
      </c>
      <c r="E308" t="str">
        <f>VLOOKUP($A308,'PASTE Technology Sheet'!$A:$H,6,FALSE)</f>
        <v>Electricity NL - HV</v>
      </c>
      <c r="F308" t="str">
        <f>VLOOKUP($A308,'PASTE Technology Sheet'!$A:$H,7,FALSE)</f>
        <v>Compresed Air Underground Storage - Power NL</v>
      </c>
      <c r="G308" s="263">
        <f>_xlfn.IFNA(VLOOKUP($A308,'PASTE Tech_Use'!$A:$B,2,FALSE),0)</f>
        <v>0</v>
      </c>
      <c r="H308" s="263">
        <f>_xlfn.IFNA(VLOOKUP($A308,'PASTE Tech_Use'!$C:$BB,2,FALSE),0)</f>
        <v>0</v>
      </c>
      <c r="I308" s="263">
        <f>_xlfn.IFNA(VLOOKUP($A308,'PASTE Tech_Use'!$E:$BB,2,FALSE),0)</f>
        <v>0</v>
      </c>
      <c r="J308" s="263">
        <f>_xlfn.IFNA(VLOOKUP($A308,'PASTE Tech_Use'!$G:$BB,2,FALSE),0)</f>
        <v>0</v>
      </c>
      <c r="K308" s="263">
        <f>_xlfn.IFNA(VLOOKUP($A308,'PASTE Tech_Use'!I:$BB,2,FALSE),0)</f>
        <v>0</v>
      </c>
      <c r="L308" s="263">
        <f>_xlfn.IFNA(VLOOKUP($A308,'PASTE Tech_Use'!K:$BB,2,FALSE),0)</f>
        <v>0</v>
      </c>
      <c r="M308" s="263">
        <f>_xlfn.IFNA(VLOOKUP($A308,'PASTE Tech_Use'!M:$BB,2,FALSE),0)</f>
        <v>0</v>
      </c>
      <c r="N308" s="263">
        <f>_xlfn.IFNA(VLOOKUP($A308,'PASTE Tech_Use'!O:$BB,2,FALSE),0)</f>
        <v>0</v>
      </c>
      <c r="O308" s="263">
        <f>_xlfn.IFNA(VLOOKUP($A308,'PASTE Tech_Use'!Q:$BB,2,FALSE),0)</f>
        <v>0</v>
      </c>
      <c r="P308" s="263">
        <f>_xlfn.IFNA(VLOOKUP($A308,'PASTE Tech_Use'!S:$BB,2,FALSE),0)</f>
        <v>0</v>
      </c>
      <c r="Q308" s="263">
        <f>_xlfn.IFNA(VLOOKUP($A308,'PASTE Tech_Use'!U:$BB,2,FALSE),0)</f>
        <v>0</v>
      </c>
      <c r="R308" s="263">
        <f>_xlfn.IFNA(VLOOKUP($A308,'PASTE Tech_Use'!W:$BB,2,FALSE),0)</f>
        <v>0</v>
      </c>
      <c r="S308" s="263">
        <f>_xlfn.IFNA(VLOOKUP($A308,'PASTE Tech_Use'!Y:$BB,2,FALSE),0)</f>
        <v>0</v>
      </c>
    </row>
    <row r="309" spans="1:19" x14ac:dyDescent="0.3">
      <c r="A309" s="156" t="s">
        <v>335</v>
      </c>
      <c r="B309" t="str">
        <f>_xlfn.IFNA(VLOOKUP($A309,'PASTE Technology Sheet'!A:H,3,FALSE),"")</f>
        <v>Conversion</v>
      </c>
      <c r="C309" t="str">
        <f>VLOOKUP($A309,'PASTE Technology Sheet'!A:H,4,FALSE)</f>
        <v>Power NL</v>
      </c>
      <c r="D309" t="str">
        <f>_xlfn.IFNA(VLOOKUP($A309,'PASTE Technology Sheet'!$A:$H,5,FALSE),"")</f>
        <v>Storage</v>
      </c>
      <c r="E309" t="str">
        <f>VLOOKUP($A309,'PASTE Technology Sheet'!$A:$H,6,FALSE)</f>
        <v>Electricity NL - HV</v>
      </c>
      <c r="F309" t="str">
        <f>VLOOKUP($A309,'PASTE Technology Sheet'!$A:$H,7,FALSE)</f>
        <v>Battery Storage Li-ion - Power NL</v>
      </c>
      <c r="G309" s="263">
        <f>_xlfn.IFNA(VLOOKUP($A309,'PASTE Tech_Use'!$A:$B,2,FALSE),0)</f>
        <v>0</v>
      </c>
      <c r="H309" s="263">
        <f>_xlfn.IFNA(VLOOKUP($A309,'PASTE Tech_Use'!$C:$BB,2,FALSE),0)</f>
        <v>0</v>
      </c>
      <c r="I309" s="263">
        <f>_xlfn.IFNA(VLOOKUP($A309,'PASTE Tech_Use'!$E:$BB,2,FALSE),0)</f>
        <v>0</v>
      </c>
      <c r="J309" s="263">
        <f>_xlfn.IFNA(VLOOKUP($A309,'PASTE Tech_Use'!$G:$BB,2,FALSE),0)</f>
        <v>0</v>
      </c>
      <c r="K309" s="263">
        <f>_xlfn.IFNA(VLOOKUP($A309,'PASTE Tech_Use'!I:$BB,2,FALSE),0)</f>
        <v>0</v>
      </c>
      <c r="L309" s="263">
        <f>_xlfn.IFNA(VLOOKUP($A309,'PASTE Tech_Use'!K:$BB,2,FALSE),0)</f>
        <v>0</v>
      </c>
      <c r="M309" s="263">
        <f>_xlfn.IFNA(VLOOKUP($A309,'PASTE Tech_Use'!M:$BB,2,FALSE),0)</f>
        <v>0</v>
      </c>
      <c r="N309" s="263">
        <f>_xlfn.IFNA(VLOOKUP($A309,'PASTE Tech_Use'!O:$BB,2,FALSE),0)</f>
        <v>0</v>
      </c>
      <c r="O309" s="263">
        <f>_xlfn.IFNA(VLOOKUP($A309,'PASTE Tech_Use'!Q:$BB,2,FALSE),0)</f>
        <v>0</v>
      </c>
      <c r="P309" s="263">
        <f>_xlfn.IFNA(VLOOKUP($A309,'PASTE Tech_Use'!S:$BB,2,FALSE),0)</f>
        <v>0</v>
      </c>
      <c r="Q309" s="263">
        <f>_xlfn.IFNA(VLOOKUP($A309,'PASTE Tech_Use'!U:$BB,2,FALSE),0)</f>
        <v>0</v>
      </c>
      <c r="R309" s="263">
        <f>_xlfn.IFNA(VLOOKUP($A309,'PASTE Tech_Use'!W:$BB,2,FALSE),0)</f>
        <v>0</v>
      </c>
      <c r="S309" s="263">
        <f>_xlfn.IFNA(VLOOKUP($A309,'PASTE Tech_Use'!Y:$BB,2,FALSE),0)</f>
        <v>0</v>
      </c>
    </row>
    <row r="310" spans="1:19" x14ac:dyDescent="0.3">
      <c r="A310" s="171" t="s">
        <v>336</v>
      </c>
      <c r="B310" t="str">
        <f>_xlfn.IFNA(VLOOKUP($A310,'PASTE Technology Sheet'!A:H,3,FALSE),"")</f>
        <v>XC Trade</v>
      </c>
      <c r="C310" t="str">
        <f>VLOOKUP($A310,'PASTE Technology Sheet'!A:H,4,FALSE)</f>
        <v>Power NL</v>
      </c>
      <c r="D310" t="str">
        <f>_xlfn.IFNA(VLOOKUP($A310,'PASTE Technology Sheet'!$A:$H,5,FALSE),"")</f>
        <v>Power DK</v>
      </c>
      <c r="E310" t="str">
        <f>VLOOKUP($A310,'PASTE Technology Sheet'!$A:$H,6,FALSE)</f>
        <v>Electricity NL - HV</v>
      </c>
      <c r="F310" t="str">
        <f>VLOOKUP($A310,'PASTE Technology Sheet'!$A:$H,7,FALSE)</f>
        <v>Import from DK - Power NL</v>
      </c>
      <c r="G310" s="263">
        <f>_xlfn.IFNA(VLOOKUP($A310,'PASTE Tech_Use'!$A:$B,2,FALSE),0)</f>
        <v>9.6789760830000002</v>
      </c>
      <c r="H310" s="263">
        <f>_xlfn.IFNA(VLOOKUP($A310,'PASTE Tech_Use'!$C:$BB,2,FALSE),0)</f>
        <v>9.0228406289999992</v>
      </c>
      <c r="I310" s="263">
        <f>_xlfn.IFNA(VLOOKUP($A310,'PASTE Tech_Use'!$E:$BB,2,FALSE),0)</f>
        <v>8.9389163600000003</v>
      </c>
      <c r="J310" s="263">
        <f>_xlfn.IFNA(VLOOKUP($A310,'PASTE Tech_Use'!$G:$BB,2,FALSE),0)</f>
        <v>9.675103644</v>
      </c>
      <c r="K310" s="263">
        <f>_xlfn.IFNA(VLOOKUP($A310,'PASTE Tech_Use'!I:$BB,2,FALSE),0)</f>
        <v>9.675103644</v>
      </c>
      <c r="L310" s="263">
        <f>_xlfn.IFNA(VLOOKUP($A310,'PASTE Tech_Use'!K:$BB,2,FALSE),0)</f>
        <v>13.00366051</v>
      </c>
      <c r="M310" s="263">
        <f>_xlfn.IFNA(VLOOKUP($A310,'PASTE Tech_Use'!M:$BB,2,FALSE),0)</f>
        <v>7.200876031</v>
      </c>
      <c r="N310" s="263">
        <f>_xlfn.IFNA(VLOOKUP($A310,'PASTE Tech_Use'!O:$BB,2,FALSE),0)</f>
        <v>9.2483944830000002</v>
      </c>
      <c r="O310" s="263">
        <f>_xlfn.IFNA(VLOOKUP($A310,'PASTE Tech_Use'!Q:$BB,2,FALSE),0)</f>
        <v>9.5930690149999993</v>
      </c>
      <c r="P310" s="263">
        <f>_xlfn.IFNA(VLOOKUP($A310,'PASTE Tech_Use'!S:$BB,2,FALSE),0)</f>
        <v>11.77368147</v>
      </c>
      <c r="Q310" s="263">
        <f>_xlfn.IFNA(VLOOKUP($A310,'PASTE Tech_Use'!U:$BB,2,FALSE),0)</f>
        <v>10.0926329</v>
      </c>
      <c r="R310" s="263">
        <f>_xlfn.IFNA(VLOOKUP($A310,'PASTE Tech_Use'!W:$BB,2,FALSE),0)</f>
        <v>8.7946709540000008</v>
      </c>
      <c r="S310" s="263">
        <f>_xlfn.IFNA(VLOOKUP($A310,'PASTE Tech_Use'!Y:$BB,2,FALSE),0)</f>
        <v>10.19706047</v>
      </c>
    </row>
    <row r="311" spans="1:19" x14ac:dyDescent="0.3">
      <c r="A311" s="173" t="s">
        <v>337</v>
      </c>
      <c r="B311" t="str">
        <f>_xlfn.IFNA(VLOOKUP($A311,'PASTE Technology Sheet'!A:H,3,FALSE),"")</f>
        <v>XC Trade</v>
      </c>
      <c r="C311" t="str">
        <f>VLOOKUP($A311,'PASTE Technology Sheet'!A:H,4,FALSE)</f>
        <v>Power NL</v>
      </c>
      <c r="D311" t="str">
        <f>_xlfn.IFNA(VLOOKUP($A311,'PASTE Technology Sheet'!$A:$H,5,FALSE),"")</f>
        <v>Power DE</v>
      </c>
      <c r="E311" t="str">
        <f>VLOOKUP($A311,'PASTE Technology Sheet'!$A:$H,6,FALSE)</f>
        <v>Electricity NL - HV</v>
      </c>
      <c r="F311" t="str">
        <f>VLOOKUP($A311,'PASTE Technology Sheet'!$A:$H,7,FALSE)</f>
        <v>Import from DE - Power NL</v>
      </c>
      <c r="G311" s="263">
        <f>_xlfn.IFNA(VLOOKUP($A311,'PASTE Tech_Use'!$A:$B,2,FALSE),0)</f>
        <v>76.854002199999996</v>
      </c>
      <c r="H311" s="263">
        <f>_xlfn.IFNA(VLOOKUP($A311,'PASTE Tech_Use'!$C:$BB,2,FALSE),0)</f>
        <v>72.959011820000001</v>
      </c>
      <c r="I311" s="263">
        <f>_xlfn.IFNA(VLOOKUP($A311,'PASTE Tech_Use'!$E:$BB,2,FALSE),0)</f>
        <v>76.840535529999997</v>
      </c>
      <c r="J311" s="263">
        <f>_xlfn.IFNA(VLOOKUP($A311,'PASTE Tech_Use'!$G:$BB,2,FALSE),0)</f>
        <v>76.83378372</v>
      </c>
      <c r="K311" s="263">
        <f>_xlfn.IFNA(VLOOKUP($A311,'PASTE Tech_Use'!I:$BB,2,FALSE),0)</f>
        <v>76.83378372</v>
      </c>
      <c r="L311" s="263">
        <f>_xlfn.IFNA(VLOOKUP($A311,'PASTE Tech_Use'!K:$BB,2,FALSE),0)</f>
        <v>71.409897970000003</v>
      </c>
      <c r="M311" s="263">
        <f>_xlfn.IFNA(VLOOKUP($A311,'PASTE Tech_Use'!M:$BB,2,FALSE),0)</f>
        <v>85.322077019999995</v>
      </c>
      <c r="N311" s="263">
        <f>_xlfn.IFNA(VLOOKUP($A311,'PASTE Tech_Use'!O:$BB,2,FALSE),0)</f>
        <v>74.29336241</v>
      </c>
      <c r="O311" s="263">
        <f>_xlfn.IFNA(VLOOKUP($A311,'PASTE Tech_Use'!Q:$BB,2,FALSE),0)</f>
        <v>76.180580210000002</v>
      </c>
      <c r="P311" s="263">
        <f>_xlfn.IFNA(VLOOKUP($A311,'PASTE Tech_Use'!S:$BB,2,FALSE),0)</f>
        <v>100.8517429</v>
      </c>
      <c r="Q311" s="263">
        <f>_xlfn.IFNA(VLOOKUP($A311,'PASTE Tech_Use'!U:$BB,2,FALSE),0)</f>
        <v>60.722312870000003</v>
      </c>
      <c r="R311" s="263">
        <f>_xlfn.IFNA(VLOOKUP($A311,'PASTE Tech_Use'!W:$BB,2,FALSE),0)</f>
        <v>93.479898809999995</v>
      </c>
      <c r="S311" s="263">
        <f>_xlfn.IFNA(VLOOKUP($A311,'PASTE Tech_Use'!Y:$BB,2,FALSE),0)</f>
        <v>64.582849359999997</v>
      </c>
    </row>
    <row r="312" spans="1:19" x14ac:dyDescent="0.3">
      <c r="A312" s="171" t="s">
        <v>338</v>
      </c>
      <c r="B312" t="str">
        <f>_xlfn.IFNA(VLOOKUP($A312,'PASTE Technology Sheet'!A:H,3,FALSE),"")</f>
        <v>XC Trade</v>
      </c>
      <c r="C312" t="str">
        <f>VLOOKUP($A312,'PASTE Technology Sheet'!A:H,4,FALSE)</f>
        <v>Power NL</v>
      </c>
      <c r="D312" t="str">
        <f>_xlfn.IFNA(VLOOKUP($A312,'PASTE Technology Sheet'!$A:$H,5,FALSE),"")</f>
        <v>Power GB</v>
      </c>
      <c r="E312" t="str">
        <f>VLOOKUP($A312,'PASTE Technology Sheet'!$A:$H,6,FALSE)</f>
        <v>Electricity NL - HV</v>
      </c>
      <c r="F312" t="str">
        <f>VLOOKUP($A312,'PASTE Technology Sheet'!$A:$H,7,FALSE)</f>
        <v>Import from GB - Power NL</v>
      </c>
      <c r="G312" s="263">
        <f>_xlfn.IFNA(VLOOKUP($A312,'PASTE Tech_Use'!$A:$B,2,FALSE),0)</f>
        <v>36.190004270000003</v>
      </c>
      <c r="H312" s="263">
        <f>_xlfn.IFNA(VLOOKUP($A312,'PASTE Tech_Use'!$C:$BB,2,FALSE),0)</f>
        <v>36.138788839999997</v>
      </c>
      <c r="I312" s="263">
        <f>_xlfn.IFNA(VLOOKUP($A312,'PASTE Tech_Use'!$E:$BB,2,FALSE),0)</f>
        <v>33.696008210000002</v>
      </c>
      <c r="J312" s="263">
        <f>_xlfn.IFNA(VLOOKUP($A312,'PASTE Tech_Use'!$G:$BB,2,FALSE),0)</f>
        <v>36.212238130000003</v>
      </c>
      <c r="K312" s="263">
        <f>_xlfn.IFNA(VLOOKUP($A312,'PASTE Tech_Use'!I:$BB,2,FALSE),0)</f>
        <v>36.212238130000003</v>
      </c>
      <c r="L312" s="263">
        <f>_xlfn.IFNA(VLOOKUP($A312,'PASTE Tech_Use'!K:$BB,2,FALSE),0)</f>
        <v>54.942512299999997</v>
      </c>
      <c r="M312" s="263">
        <f>_xlfn.IFNA(VLOOKUP($A312,'PASTE Tech_Use'!M:$BB,2,FALSE),0)</f>
        <v>29.27302912</v>
      </c>
      <c r="N312" s="263">
        <f>_xlfn.IFNA(VLOOKUP($A312,'PASTE Tech_Use'!O:$BB,2,FALSE),0)</f>
        <v>36.856434870000001</v>
      </c>
      <c r="O312" s="263">
        <f>_xlfn.IFNA(VLOOKUP($A312,'PASTE Tech_Use'!Q:$BB,2,FALSE),0)</f>
        <v>37.020112670000003</v>
      </c>
      <c r="P312" s="263">
        <f>_xlfn.IFNA(VLOOKUP($A312,'PASTE Tech_Use'!S:$BB,2,FALSE),0)</f>
        <v>46.903771399999997</v>
      </c>
      <c r="Q312" s="263">
        <f>_xlfn.IFNA(VLOOKUP($A312,'PASTE Tech_Use'!U:$BB,2,FALSE),0)</f>
        <v>31.693456950000002</v>
      </c>
      <c r="R312" s="263">
        <f>_xlfn.IFNA(VLOOKUP($A312,'PASTE Tech_Use'!W:$BB,2,FALSE),0)</f>
        <v>38.225571180000003</v>
      </c>
      <c r="S312" s="263">
        <f>_xlfn.IFNA(VLOOKUP($A312,'PASTE Tech_Use'!Y:$BB,2,FALSE),0)</f>
        <v>37.849609600000001</v>
      </c>
    </row>
    <row r="313" spans="1:19" x14ac:dyDescent="0.3">
      <c r="A313" s="173" t="s">
        <v>339</v>
      </c>
      <c r="B313" t="str">
        <f>_xlfn.IFNA(VLOOKUP($A313,'PASTE Technology Sheet'!A:H,3,FALSE),"")</f>
        <v>XC Trade</v>
      </c>
      <c r="C313" t="str">
        <f>VLOOKUP($A313,'PASTE Technology Sheet'!A:H,4,FALSE)</f>
        <v>Power NL</v>
      </c>
      <c r="D313" t="str">
        <f>_xlfn.IFNA(VLOOKUP($A313,'PASTE Technology Sheet'!$A:$H,5,FALSE),"")</f>
        <v>Power NO</v>
      </c>
      <c r="E313" t="str">
        <f>VLOOKUP($A313,'PASTE Technology Sheet'!$A:$H,6,FALSE)</f>
        <v>Electricity NL - HV</v>
      </c>
      <c r="F313" t="str">
        <f>VLOOKUP($A313,'PASTE Technology Sheet'!$A:$H,7,FALSE)</f>
        <v>Import from NO - Power NL</v>
      </c>
      <c r="G313" s="263">
        <f>_xlfn.IFNA(VLOOKUP($A313,'PASTE Tech_Use'!$A:$B,2,FALSE),0)</f>
        <v>7.22159554</v>
      </c>
      <c r="H313" s="263">
        <f>_xlfn.IFNA(VLOOKUP($A313,'PASTE Tech_Use'!$C:$BB,2,FALSE),0)</f>
        <v>7.5056749890000001</v>
      </c>
      <c r="I313" s="263">
        <f>_xlfn.IFNA(VLOOKUP($A313,'PASTE Tech_Use'!$E:$BB,2,FALSE),0)</f>
        <v>6.9483181150000002</v>
      </c>
      <c r="J313" s="263">
        <f>_xlfn.IFNA(VLOOKUP($A313,'PASTE Tech_Use'!$G:$BB,2,FALSE),0)</f>
        <v>7.2218600329999996</v>
      </c>
      <c r="K313" s="263">
        <f>_xlfn.IFNA(VLOOKUP($A313,'PASTE Tech_Use'!I:$BB,2,FALSE),0)</f>
        <v>7.2218600329999996</v>
      </c>
      <c r="L313" s="263">
        <f>_xlfn.IFNA(VLOOKUP($A313,'PASTE Tech_Use'!K:$BB,2,FALSE),0)</f>
        <v>8.2805809549999996</v>
      </c>
      <c r="M313" s="263">
        <f>_xlfn.IFNA(VLOOKUP($A313,'PASTE Tech_Use'!M:$BB,2,FALSE),0)</f>
        <v>6.0941286269999999</v>
      </c>
      <c r="N313" s="263">
        <f>_xlfn.IFNA(VLOOKUP($A313,'PASTE Tech_Use'!O:$BB,2,FALSE),0)</f>
        <v>7.6853969930000003</v>
      </c>
      <c r="O313" s="263">
        <f>_xlfn.IFNA(VLOOKUP($A313,'PASTE Tech_Use'!Q:$BB,2,FALSE),0)</f>
        <v>7.1087370830000003</v>
      </c>
      <c r="P313" s="263">
        <f>_xlfn.IFNA(VLOOKUP($A313,'PASTE Tech_Use'!S:$BB,2,FALSE),0)</f>
        <v>7.7207367490000003</v>
      </c>
      <c r="Q313" s="263">
        <f>_xlfn.IFNA(VLOOKUP($A313,'PASTE Tech_Use'!U:$BB,2,FALSE),0)</f>
        <v>7.5330714829999996</v>
      </c>
      <c r="R313" s="263">
        <f>_xlfn.IFNA(VLOOKUP($A313,'PASTE Tech_Use'!W:$BB,2,FALSE),0)</f>
        <v>6.3712397300000001</v>
      </c>
      <c r="S313" s="263">
        <f>_xlfn.IFNA(VLOOKUP($A313,'PASTE Tech_Use'!Y:$BB,2,FALSE),0)</f>
        <v>8.3950306920000006</v>
      </c>
    </row>
    <row r="314" spans="1:19" x14ac:dyDescent="0.3">
      <c r="A314" s="171" t="s">
        <v>340</v>
      </c>
      <c r="B314" t="str">
        <f>_xlfn.IFNA(VLOOKUP($A314,'PASTE Technology Sheet'!A:H,3,FALSE),"")</f>
        <v>XC Trade</v>
      </c>
      <c r="C314" t="str">
        <f>VLOOKUP($A314,'PASTE Technology Sheet'!A:H,4,FALSE)</f>
        <v>Power DE</v>
      </c>
      <c r="D314" t="str">
        <f>_xlfn.IFNA(VLOOKUP($A314,'PASTE Technology Sheet'!$A:$H,5,FALSE),"")</f>
        <v>Power DK</v>
      </c>
      <c r="E314" t="str">
        <f>VLOOKUP($A314,'PASTE Technology Sheet'!$A:$H,6,FALSE)</f>
        <v>Electricity DE</v>
      </c>
      <c r="F314" t="str">
        <f>VLOOKUP($A314,'PASTE Technology Sheet'!$A:$H,7,FALSE)</f>
        <v>Import from DK - Power DE</v>
      </c>
      <c r="G314" s="263">
        <f>_xlfn.IFNA(VLOOKUP($A314,'PASTE Tech_Use'!$A:$B,2,FALSE),0)</f>
        <v>45.390754479999998</v>
      </c>
      <c r="H314" s="263">
        <f>_xlfn.IFNA(VLOOKUP($A314,'PASTE Tech_Use'!$C:$BB,2,FALSE),0)</f>
        <v>47.079553269999998</v>
      </c>
      <c r="I314" s="263">
        <f>_xlfn.IFNA(VLOOKUP($A314,'PASTE Tech_Use'!$E:$BB,2,FALSE),0)</f>
        <v>44.348427540000003</v>
      </c>
      <c r="J314" s="263">
        <f>_xlfn.IFNA(VLOOKUP($A314,'PASTE Tech_Use'!$G:$BB,2,FALSE),0)</f>
        <v>45.402114349999998</v>
      </c>
      <c r="K314" s="263">
        <f>_xlfn.IFNA(VLOOKUP($A314,'PASTE Tech_Use'!I:$BB,2,FALSE),0)</f>
        <v>45.402114349999998</v>
      </c>
      <c r="L314" s="263">
        <f>_xlfn.IFNA(VLOOKUP($A314,'PASTE Tech_Use'!K:$BB,2,FALSE),0)</f>
        <v>52.994865920000002</v>
      </c>
      <c r="M314" s="263">
        <f>_xlfn.IFNA(VLOOKUP($A314,'PASTE Tech_Use'!M:$BB,2,FALSE),0)</f>
        <v>38.450144020000003</v>
      </c>
      <c r="N314" s="263">
        <f>_xlfn.IFNA(VLOOKUP($A314,'PASTE Tech_Use'!O:$BB,2,FALSE),0)</f>
        <v>48.423936980000001</v>
      </c>
      <c r="O314" s="263">
        <f>_xlfn.IFNA(VLOOKUP($A314,'PASTE Tech_Use'!Q:$BB,2,FALSE),0)</f>
        <v>44.823498000000001</v>
      </c>
      <c r="P314" s="263">
        <f>_xlfn.IFNA(VLOOKUP($A314,'PASTE Tech_Use'!S:$BB,2,FALSE),0)</f>
        <v>40.227532160000003</v>
      </c>
      <c r="Q314" s="263">
        <f>_xlfn.IFNA(VLOOKUP($A314,'PASTE Tech_Use'!U:$BB,2,FALSE),0)</f>
        <v>50.849783100000003</v>
      </c>
      <c r="R314" s="263">
        <f>_xlfn.IFNA(VLOOKUP($A314,'PASTE Tech_Use'!W:$BB,2,FALSE),0)</f>
        <v>36.225917369999998</v>
      </c>
      <c r="S314" s="263">
        <f>_xlfn.IFNA(VLOOKUP($A314,'PASTE Tech_Use'!Y:$BB,2,FALSE),0)</f>
        <v>54.908275260000003</v>
      </c>
    </row>
    <row r="315" spans="1:19" x14ac:dyDescent="0.3">
      <c r="A315" s="173" t="s">
        <v>341</v>
      </c>
      <c r="B315" t="str">
        <f>_xlfn.IFNA(VLOOKUP($A315,'PASTE Technology Sheet'!A:H,3,FALSE),"")</f>
        <v>XC Trade</v>
      </c>
      <c r="C315" t="str">
        <f>VLOOKUP($A315,'PASTE Technology Sheet'!A:H,4,FALSE)</f>
        <v>Power DE</v>
      </c>
      <c r="D315" t="str">
        <f>_xlfn.IFNA(VLOOKUP($A315,'PASTE Technology Sheet'!$A:$H,5,FALSE),"")</f>
        <v>Power NO</v>
      </c>
      <c r="E315" t="str">
        <f>VLOOKUP($A315,'PASTE Technology Sheet'!$A:$H,6,FALSE)</f>
        <v>Electricity DE</v>
      </c>
      <c r="F315" t="str">
        <f>VLOOKUP($A315,'PASTE Technology Sheet'!$A:$H,7,FALSE)</f>
        <v>Import from NO - Power DE</v>
      </c>
      <c r="G315" s="263">
        <f>_xlfn.IFNA(VLOOKUP($A315,'PASTE Tech_Use'!$A:$B,2,FALSE),0)</f>
        <v>13.62385802</v>
      </c>
      <c r="H315" s="263">
        <f>_xlfn.IFNA(VLOOKUP($A315,'PASTE Tech_Use'!$C:$BB,2,FALSE),0)</f>
        <v>13.615324709999999</v>
      </c>
      <c r="I315" s="263">
        <f>_xlfn.IFNA(VLOOKUP($A315,'PASTE Tech_Use'!$E:$BB,2,FALSE),0)</f>
        <v>13.355043309999999</v>
      </c>
      <c r="J315" s="263">
        <f>_xlfn.IFNA(VLOOKUP($A315,'PASTE Tech_Use'!$G:$BB,2,FALSE),0)</f>
        <v>13.623974970000001</v>
      </c>
      <c r="K315" s="263">
        <f>_xlfn.IFNA(VLOOKUP($A315,'PASTE Tech_Use'!I:$BB,2,FALSE),0)</f>
        <v>13.623974970000001</v>
      </c>
      <c r="L315" s="263">
        <f>_xlfn.IFNA(VLOOKUP($A315,'PASTE Tech_Use'!K:$BB,2,FALSE),0)</f>
        <v>15.7412428</v>
      </c>
      <c r="M315" s="263">
        <f>_xlfn.IFNA(VLOOKUP($A315,'PASTE Tech_Use'!M:$BB,2,FALSE),0)</f>
        <v>12.4512643</v>
      </c>
      <c r="N315" s="263">
        <f>_xlfn.IFNA(VLOOKUP($A315,'PASTE Tech_Use'!O:$BB,2,FALSE),0)</f>
        <v>14.08736203</v>
      </c>
      <c r="O315" s="263">
        <f>_xlfn.IFNA(VLOOKUP($A315,'PASTE Tech_Use'!Q:$BB,2,FALSE),0)</f>
        <v>13.36943943</v>
      </c>
      <c r="P315" s="263">
        <f>_xlfn.IFNA(VLOOKUP($A315,'PASTE Tech_Use'!S:$BB,2,FALSE),0)</f>
        <v>13.309226799999999</v>
      </c>
      <c r="Q315" s="263">
        <f>_xlfn.IFNA(VLOOKUP($A315,'PASTE Tech_Use'!U:$BB,2,FALSE),0)</f>
        <v>15.06313475</v>
      </c>
      <c r="R315" s="263">
        <f>_xlfn.IFNA(VLOOKUP($A315,'PASTE Tech_Use'!W:$BB,2,FALSE),0)</f>
        <v>10.78179437</v>
      </c>
      <c r="S315" s="263">
        <f>_xlfn.IFNA(VLOOKUP($A315,'PASTE Tech_Use'!Y:$BB,2,FALSE),0)</f>
        <v>17.136136950000001</v>
      </c>
    </row>
    <row r="316" spans="1:19" x14ac:dyDescent="0.3">
      <c r="A316" s="171" t="s">
        <v>342</v>
      </c>
      <c r="B316" t="str">
        <f>_xlfn.IFNA(VLOOKUP($A316,'PASTE Technology Sheet'!A:H,3,FALSE),"")</f>
        <v>XC Trade</v>
      </c>
      <c r="C316" t="str">
        <f>VLOOKUP($A316,'PASTE Technology Sheet'!A:H,4,FALSE)</f>
        <v>Power DE</v>
      </c>
      <c r="D316" t="str">
        <f>_xlfn.IFNA(VLOOKUP($A316,'PASTE Technology Sheet'!$A:$H,5,FALSE),"")</f>
        <v>Power NL</v>
      </c>
      <c r="E316" t="str">
        <f>VLOOKUP($A316,'PASTE Technology Sheet'!$A:$H,6,FALSE)</f>
        <v>Electricity DE</v>
      </c>
      <c r="F316" t="str">
        <f>VLOOKUP($A316,'PASTE Technology Sheet'!$A:$H,7,FALSE)</f>
        <v>Import from NL - Power DE</v>
      </c>
      <c r="G316" s="263">
        <f>_xlfn.IFNA(VLOOKUP($A316,'PASTE Tech_Use'!$A:$B,2,FALSE),0)</f>
        <v>5.7951314439999999</v>
      </c>
      <c r="H316" s="263">
        <f>_xlfn.IFNA(VLOOKUP($A316,'PASTE Tech_Use'!$C:$BB,2,FALSE),0)</f>
        <v>5.8691664299999999</v>
      </c>
      <c r="I316" s="263">
        <f>_xlfn.IFNA(VLOOKUP($A316,'PASTE Tech_Use'!$E:$BB,2,FALSE),0)</f>
        <v>7.18807829</v>
      </c>
      <c r="J316" s="263">
        <f>_xlfn.IFNA(VLOOKUP($A316,'PASTE Tech_Use'!$G:$BB,2,FALSE),0)</f>
        <v>5.7883782400000001</v>
      </c>
      <c r="K316" s="263">
        <f>_xlfn.IFNA(VLOOKUP($A316,'PASTE Tech_Use'!I:$BB,2,FALSE),0)</f>
        <v>5.7883782400000001</v>
      </c>
      <c r="L316" s="263">
        <f>_xlfn.IFNA(VLOOKUP($A316,'PASTE Tech_Use'!K:$BB,2,FALSE),0)</f>
        <v>4.3209763939999997</v>
      </c>
      <c r="M316" s="263">
        <f>_xlfn.IFNA(VLOOKUP($A316,'PASTE Tech_Use'!M:$BB,2,FALSE),0)</f>
        <v>6.679237434</v>
      </c>
      <c r="N316" s="263">
        <f>_xlfn.IFNA(VLOOKUP($A316,'PASTE Tech_Use'!O:$BB,2,FALSE),0)</f>
        <v>6.0299941119999998</v>
      </c>
      <c r="O316" s="263">
        <f>_xlfn.IFNA(VLOOKUP($A316,'PASTE Tech_Use'!Q:$BB,2,FALSE),0)</f>
        <v>6.5056466410000002</v>
      </c>
      <c r="P316" s="263">
        <f>_xlfn.IFNA(VLOOKUP($A316,'PASTE Tech_Use'!S:$BB,2,FALSE),0)</f>
        <v>8.6593979969999992</v>
      </c>
      <c r="Q316" s="263">
        <f>_xlfn.IFNA(VLOOKUP($A316,'PASTE Tech_Use'!U:$BB,2,FALSE),0)</f>
        <v>4.0352965799999998</v>
      </c>
      <c r="R316" s="263">
        <f>_xlfn.IFNA(VLOOKUP($A316,'PASTE Tech_Use'!W:$BB,2,FALSE),0)</f>
        <v>4.2922507210000003</v>
      </c>
      <c r="S316" s="263">
        <f>_xlfn.IFNA(VLOOKUP($A316,'PASTE Tech_Use'!Y:$BB,2,FALSE),0)</f>
        <v>9.1718556479999993</v>
      </c>
    </row>
    <row r="317" spans="1:19" x14ac:dyDescent="0.3">
      <c r="A317" s="173" t="s">
        <v>343</v>
      </c>
      <c r="B317" t="str">
        <f>_xlfn.IFNA(VLOOKUP($A317,'PASTE Technology Sheet'!A:H,3,FALSE),"")</f>
        <v>XC Trade</v>
      </c>
      <c r="C317" t="str">
        <f>VLOOKUP($A317,'PASTE Technology Sheet'!A:H,4,FALSE)</f>
        <v>Power DE</v>
      </c>
      <c r="D317" t="str">
        <f>_xlfn.IFNA(VLOOKUP($A317,'PASTE Technology Sheet'!$A:$H,5,FALSE),"")</f>
        <v>Power GB</v>
      </c>
      <c r="E317" t="str">
        <f>VLOOKUP($A317,'PASTE Technology Sheet'!$A:$H,6,FALSE)</f>
        <v>Electricity DE</v>
      </c>
      <c r="F317" t="str">
        <f>VLOOKUP($A317,'PASTE Technology Sheet'!$A:$H,7,FALSE)</f>
        <v>Import from GB - Power DE</v>
      </c>
      <c r="G317" s="263">
        <f>_xlfn.IFNA(VLOOKUP($A317,'PASTE Tech_Use'!$A:$B,2,FALSE),0)</f>
        <v>24.201788570000001</v>
      </c>
      <c r="H317" s="263">
        <f>_xlfn.IFNA(VLOOKUP($A317,'PASTE Tech_Use'!$C:$BB,2,FALSE),0)</f>
        <v>27.016452229999999</v>
      </c>
      <c r="I317" s="263">
        <f>_xlfn.IFNA(VLOOKUP($A317,'PASTE Tech_Use'!$E:$BB,2,FALSE),0)</f>
        <v>23.138529120000001</v>
      </c>
      <c r="J317" s="263">
        <f>_xlfn.IFNA(VLOOKUP($A317,'PASTE Tech_Use'!$G:$BB,2,FALSE),0)</f>
        <v>24.191544799999999</v>
      </c>
      <c r="K317" s="263">
        <f>_xlfn.IFNA(VLOOKUP($A317,'PASTE Tech_Use'!I:$BB,2,FALSE),0)</f>
        <v>24.191544799999999</v>
      </c>
      <c r="L317" s="263">
        <f>_xlfn.IFNA(VLOOKUP($A317,'PASTE Tech_Use'!K:$BB,2,FALSE),0)</f>
        <v>29.979321280000001</v>
      </c>
      <c r="M317" s="263">
        <f>_xlfn.IFNA(VLOOKUP($A317,'PASTE Tech_Use'!M:$BB,2,FALSE),0)</f>
        <v>22.417556600000001</v>
      </c>
      <c r="N317" s="263">
        <f>_xlfn.IFNA(VLOOKUP($A317,'PASTE Tech_Use'!O:$BB,2,FALSE),0)</f>
        <v>25.728667399999999</v>
      </c>
      <c r="O317" s="263">
        <f>_xlfn.IFNA(VLOOKUP($A317,'PASTE Tech_Use'!Q:$BB,2,FALSE),0)</f>
        <v>24.51094217</v>
      </c>
      <c r="P317" s="263">
        <f>_xlfn.IFNA(VLOOKUP($A317,'PASTE Tech_Use'!S:$BB,2,FALSE),0)</f>
        <v>24.89036802</v>
      </c>
      <c r="Q317" s="263">
        <f>_xlfn.IFNA(VLOOKUP($A317,'PASTE Tech_Use'!U:$BB,2,FALSE),0)</f>
        <v>23.657420869999999</v>
      </c>
      <c r="R317" s="263">
        <f>_xlfn.IFNA(VLOOKUP($A317,'PASTE Tech_Use'!W:$BB,2,FALSE),0)</f>
        <v>20.429330629999999</v>
      </c>
      <c r="S317" s="263">
        <f>_xlfn.IFNA(VLOOKUP($A317,'PASTE Tech_Use'!Y:$BB,2,FALSE),0)</f>
        <v>27.19655538</v>
      </c>
    </row>
    <row r="318" spans="1:19" x14ac:dyDescent="0.3">
      <c r="A318" s="171" t="s">
        <v>344</v>
      </c>
      <c r="B318" t="str">
        <f>_xlfn.IFNA(VLOOKUP($A318,'PASTE Technology Sheet'!A:H,3,FALSE),"")</f>
        <v>XC Trade</v>
      </c>
      <c r="C318" t="str">
        <f>VLOOKUP($A318,'PASTE Technology Sheet'!A:H,4,FALSE)</f>
        <v>Power NO</v>
      </c>
      <c r="D318" t="str">
        <f>_xlfn.IFNA(VLOOKUP($A318,'PASTE Technology Sheet'!$A:$H,5,FALSE),"")</f>
        <v>Power DK</v>
      </c>
      <c r="E318" t="str">
        <f>VLOOKUP($A318,'PASTE Technology Sheet'!$A:$H,6,FALSE)</f>
        <v>Electricity NO</v>
      </c>
      <c r="F318" t="str">
        <f>VLOOKUP($A318,'PASTE Technology Sheet'!$A:$H,7,FALSE)</f>
        <v>Import from DK - Power NO</v>
      </c>
      <c r="G318" s="263">
        <f>_xlfn.IFNA(VLOOKUP($A318,'PASTE Tech_Use'!$A:$B,2,FALSE),0)</f>
        <v>50.805506800000003</v>
      </c>
      <c r="H318" s="263">
        <f>_xlfn.IFNA(VLOOKUP($A318,'PASTE Tech_Use'!$C:$BB,2,FALSE),0)</f>
        <v>49.797441319999997</v>
      </c>
      <c r="I318" s="263">
        <f>_xlfn.IFNA(VLOOKUP($A318,'PASTE Tech_Use'!$E:$BB,2,FALSE),0)</f>
        <v>51.085119990000003</v>
      </c>
      <c r="J318" s="263">
        <f>_xlfn.IFNA(VLOOKUP($A318,'PASTE Tech_Use'!$G:$BB,2,FALSE),0)</f>
        <v>50.808889370000003</v>
      </c>
      <c r="K318" s="263">
        <f>_xlfn.IFNA(VLOOKUP($A318,'PASTE Tech_Use'!I:$BB,2,FALSE),0)</f>
        <v>50.808889370000003</v>
      </c>
      <c r="L318" s="263">
        <f>_xlfn.IFNA(VLOOKUP($A318,'PASTE Tech_Use'!K:$BB,2,FALSE),0)</f>
        <v>49.179217700000002</v>
      </c>
      <c r="M318" s="263">
        <f>_xlfn.IFNA(VLOOKUP($A318,'PASTE Tech_Use'!M:$BB,2,FALSE),0)</f>
        <v>30.09820685</v>
      </c>
      <c r="N318" s="263">
        <f>_xlfn.IFNA(VLOOKUP($A318,'PASTE Tech_Use'!O:$BB,2,FALSE),0)</f>
        <v>50.392359900000002</v>
      </c>
      <c r="O318" s="263">
        <f>_xlfn.IFNA(VLOOKUP($A318,'PASTE Tech_Use'!Q:$BB,2,FALSE),0)</f>
        <v>50.804610320000002</v>
      </c>
      <c r="P318" s="263">
        <f>_xlfn.IFNA(VLOOKUP($A318,'PASTE Tech_Use'!S:$BB,2,FALSE),0)</f>
        <v>38.368962529999997</v>
      </c>
      <c r="Q318" s="263">
        <f>_xlfn.IFNA(VLOOKUP($A318,'PASTE Tech_Use'!U:$BB,2,FALSE),0)</f>
        <v>51.143940829999998</v>
      </c>
      <c r="R318" s="263">
        <f>_xlfn.IFNA(VLOOKUP($A318,'PASTE Tech_Use'!W:$BB,2,FALSE),0)</f>
        <v>42.786883289999999</v>
      </c>
      <c r="S318" s="263">
        <f>_xlfn.IFNA(VLOOKUP($A318,'PASTE Tech_Use'!Y:$BB,2,FALSE),0)</f>
        <v>51.191103509999998</v>
      </c>
    </row>
    <row r="319" spans="1:19" x14ac:dyDescent="0.3">
      <c r="A319" s="173" t="s">
        <v>345</v>
      </c>
      <c r="B319" t="str">
        <f>_xlfn.IFNA(VLOOKUP($A319,'PASTE Technology Sheet'!A:H,3,FALSE),"")</f>
        <v>XC Trade</v>
      </c>
      <c r="C319" t="str">
        <f>VLOOKUP($A319,'PASTE Technology Sheet'!A:H,4,FALSE)</f>
        <v>Power NO</v>
      </c>
      <c r="D319" t="str">
        <f>_xlfn.IFNA(VLOOKUP($A319,'PASTE Technology Sheet'!$A:$H,5,FALSE),"")</f>
        <v>Power DE</v>
      </c>
      <c r="E319" t="str">
        <f>VLOOKUP($A319,'PASTE Technology Sheet'!$A:$H,6,FALSE)</f>
        <v>Electricity NO</v>
      </c>
      <c r="F319" t="str">
        <f>VLOOKUP($A319,'PASTE Technology Sheet'!$A:$H,7,FALSE)</f>
        <v>Import from DE - Power NO</v>
      </c>
      <c r="G319" s="263">
        <f>_xlfn.IFNA(VLOOKUP($A319,'PASTE Tech_Use'!$A:$B,2,FALSE),0)</f>
        <v>16.281230600000001</v>
      </c>
      <c r="H319" s="263">
        <f>_xlfn.IFNA(VLOOKUP($A319,'PASTE Tech_Use'!$C:$BB,2,FALSE),0)</f>
        <v>15.774413790000001</v>
      </c>
      <c r="I319" s="263">
        <f>_xlfn.IFNA(VLOOKUP($A319,'PASTE Tech_Use'!$E:$BB,2,FALSE),0)</f>
        <v>17.239677780000001</v>
      </c>
      <c r="J319" s="263">
        <f>_xlfn.IFNA(VLOOKUP($A319,'PASTE Tech_Use'!$G:$BB,2,FALSE),0)</f>
        <v>16.284863309999999</v>
      </c>
      <c r="K319" s="263">
        <f>_xlfn.IFNA(VLOOKUP($A319,'PASTE Tech_Use'!I:$BB,2,FALSE),0)</f>
        <v>16.284863309999999</v>
      </c>
      <c r="L319" s="263">
        <f>_xlfn.IFNA(VLOOKUP($A319,'PASTE Tech_Use'!K:$BB,2,FALSE),0)</f>
        <v>13.66276235</v>
      </c>
      <c r="M319" s="263">
        <f>_xlfn.IFNA(VLOOKUP($A319,'PASTE Tech_Use'!M:$BB,2,FALSE),0)</f>
        <v>19.99000225</v>
      </c>
      <c r="N319" s="263">
        <f>_xlfn.IFNA(VLOOKUP($A319,'PASTE Tech_Use'!O:$BB,2,FALSE),0)</f>
        <v>15.78990278</v>
      </c>
      <c r="O319" s="263">
        <f>_xlfn.IFNA(VLOOKUP($A319,'PASTE Tech_Use'!Q:$BB,2,FALSE),0)</f>
        <v>16.630953439999999</v>
      </c>
      <c r="P319" s="263">
        <f>_xlfn.IFNA(VLOOKUP($A319,'PASTE Tech_Use'!S:$BB,2,FALSE),0)</f>
        <v>19.828804300000002</v>
      </c>
      <c r="Q319" s="263">
        <f>_xlfn.IFNA(VLOOKUP($A319,'PASTE Tech_Use'!U:$BB,2,FALSE),0)</f>
        <v>13.6643819</v>
      </c>
      <c r="R319" s="263">
        <f>_xlfn.IFNA(VLOOKUP($A319,'PASTE Tech_Use'!W:$BB,2,FALSE),0)</f>
        <v>19.523050560000001</v>
      </c>
      <c r="S319" s="263">
        <f>_xlfn.IFNA(VLOOKUP($A319,'PASTE Tech_Use'!Y:$BB,2,FALSE),0)</f>
        <v>24.322010639999998</v>
      </c>
    </row>
    <row r="320" spans="1:19" x14ac:dyDescent="0.3">
      <c r="A320" s="171" t="s">
        <v>346</v>
      </c>
      <c r="B320" t="str">
        <f>_xlfn.IFNA(VLOOKUP($A320,'PASTE Technology Sheet'!A:H,3,FALSE),"")</f>
        <v>XC Trade</v>
      </c>
      <c r="C320" t="str">
        <f>VLOOKUP($A320,'PASTE Technology Sheet'!A:H,4,FALSE)</f>
        <v>Power NO</v>
      </c>
      <c r="D320" t="str">
        <f>_xlfn.IFNA(VLOOKUP($A320,'PASTE Technology Sheet'!$A:$H,5,FALSE),"")</f>
        <v>Power GB</v>
      </c>
      <c r="E320" t="str">
        <f>VLOOKUP($A320,'PASTE Technology Sheet'!$A:$H,6,FALSE)</f>
        <v>Electricity NO</v>
      </c>
      <c r="F320" t="str">
        <f>VLOOKUP($A320,'PASTE Technology Sheet'!$A:$H,7,FALSE)</f>
        <v>Import from GB - Power NO</v>
      </c>
      <c r="G320" s="263">
        <f>_xlfn.IFNA(VLOOKUP($A320,'PASTE Tech_Use'!$A:$B,2,FALSE),0)</f>
        <v>35.850910679999998</v>
      </c>
      <c r="H320" s="263">
        <f>_xlfn.IFNA(VLOOKUP($A320,'PASTE Tech_Use'!$C:$BB,2,FALSE),0)</f>
        <v>35.718085139999999</v>
      </c>
      <c r="I320" s="263">
        <f>_xlfn.IFNA(VLOOKUP($A320,'PASTE Tech_Use'!$E:$BB,2,FALSE),0)</f>
        <v>36.161927540000001</v>
      </c>
      <c r="J320" s="263">
        <f>_xlfn.IFNA(VLOOKUP($A320,'PASTE Tech_Use'!$G:$BB,2,FALSE),0)</f>
        <v>35.845060609999997</v>
      </c>
      <c r="K320" s="263">
        <f>_xlfn.IFNA(VLOOKUP($A320,'PASTE Tech_Use'!I:$BB,2,FALSE),0)</f>
        <v>35.845060609999997</v>
      </c>
      <c r="L320" s="263">
        <f>_xlfn.IFNA(VLOOKUP($A320,'PASTE Tech_Use'!K:$BB,2,FALSE),0)</f>
        <v>38.95872911</v>
      </c>
      <c r="M320" s="263">
        <f>_xlfn.IFNA(VLOOKUP($A320,'PASTE Tech_Use'!M:$BB,2,FALSE),0)</f>
        <v>24.659790739999998</v>
      </c>
      <c r="N320" s="263">
        <f>_xlfn.IFNA(VLOOKUP($A320,'PASTE Tech_Use'!O:$BB,2,FALSE),0)</f>
        <v>39.417792349999999</v>
      </c>
      <c r="O320" s="263">
        <f>_xlfn.IFNA(VLOOKUP($A320,'PASTE Tech_Use'!Q:$BB,2,FALSE),0)</f>
        <v>30.887304159999999</v>
      </c>
      <c r="P320" s="263">
        <f>_xlfn.IFNA(VLOOKUP($A320,'PASTE Tech_Use'!S:$BB,2,FALSE),0)</f>
        <v>34.677561349999998</v>
      </c>
      <c r="Q320" s="263">
        <f>_xlfn.IFNA(VLOOKUP($A320,'PASTE Tech_Use'!U:$BB,2,FALSE),0)</f>
        <v>33.972477849999997</v>
      </c>
      <c r="R320" s="263">
        <f>_xlfn.IFNA(VLOOKUP($A320,'PASTE Tech_Use'!W:$BB,2,FALSE),0)</f>
        <v>30.423716030000001</v>
      </c>
      <c r="S320" s="263">
        <f>_xlfn.IFNA(VLOOKUP($A320,'PASTE Tech_Use'!Y:$BB,2,FALSE),0)</f>
        <v>48.618921</v>
      </c>
    </row>
    <row r="321" spans="1:19" x14ac:dyDescent="0.3">
      <c r="A321" s="173" t="s">
        <v>347</v>
      </c>
      <c r="B321" t="str">
        <f>_xlfn.IFNA(VLOOKUP($A321,'PASTE Technology Sheet'!A:H,3,FALSE),"")</f>
        <v>XC Trade</v>
      </c>
      <c r="C321" t="str">
        <f>VLOOKUP($A321,'PASTE Technology Sheet'!A:H,4,FALSE)</f>
        <v>Power NO</v>
      </c>
      <c r="D321" t="str">
        <f>_xlfn.IFNA(VLOOKUP($A321,'PASTE Technology Sheet'!$A:$H,5,FALSE),"")</f>
        <v>Power NL</v>
      </c>
      <c r="E321" t="str">
        <f>VLOOKUP($A321,'PASTE Technology Sheet'!$A:$H,6,FALSE)</f>
        <v>Electricity NO</v>
      </c>
      <c r="F321" t="str">
        <f>VLOOKUP($A321,'PASTE Technology Sheet'!$A:$H,7,FALSE)</f>
        <v>Import from NL - Power NO</v>
      </c>
      <c r="G321" s="263">
        <f>_xlfn.IFNA(VLOOKUP($A321,'PASTE Tech_Use'!$A:$B,2,FALSE),0)</f>
        <v>4.7253573250000001</v>
      </c>
      <c r="H321" s="263">
        <f>_xlfn.IFNA(VLOOKUP($A321,'PASTE Tech_Use'!$C:$BB,2,FALSE),0)</f>
        <v>4.7456286490000004</v>
      </c>
      <c r="I321" s="263">
        <f>_xlfn.IFNA(VLOOKUP($A321,'PASTE Tech_Use'!$E:$BB,2,FALSE),0)</f>
        <v>5.0116814280000002</v>
      </c>
      <c r="J321" s="263">
        <f>_xlfn.IFNA(VLOOKUP($A321,'PASTE Tech_Use'!$G:$BB,2,FALSE),0)</f>
        <v>4.7254377009999997</v>
      </c>
      <c r="K321" s="263">
        <f>_xlfn.IFNA(VLOOKUP($A321,'PASTE Tech_Use'!I:$BB,2,FALSE),0)</f>
        <v>4.7254377009999997</v>
      </c>
      <c r="L321" s="263">
        <f>_xlfn.IFNA(VLOOKUP($A321,'PASTE Tech_Use'!K:$BB,2,FALSE),0)</f>
        <v>4.2651645780000003</v>
      </c>
      <c r="M321" s="263">
        <f>_xlfn.IFNA(VLOOKUP($A321,'PASTE Tech_Use'!M:$BB,2,FALSE),0)</f>
        <v>6.5512640150000001</v>
      </c>
      <c r="N321" s="263">
        <f>_xlfn.IFNA(VLOOKUP($A321,'PASTE Tech_Use'!O:$BB,2,FALSE),0)</f>
        <v>4.436013698</v>
      </c>
      <c r="O321" s="263">
        <f>_xlfn.IFNA(VLOOKUP($A321,'PASTE Tech_Use'!Q:$BB,2,FALSE),0)</f>
        <v>5.0977916590000003</v>
      </c>
      <c r="P321" s="263">
        <f>_xlfn.IFNA(VLOOKUP($A321,'PASTE Tech_Use'!S:$BB,2,FALSE),0)</f>
        <v>5.3961225089999996</v>
      </c>
      <c r="Q321" s="263">
        <f>_xlfn.IFNA(VLOOKUP($A321,'PASTE Tech_Use'!U:$BB,2,FALSE),0)</f>
        <v>3.754802647</v>
      </c>
      <c r="R321" s="263">
        <f>_xlfn.IFNA(VLOOKUP($A321,'PASTE Tech_Use'!W:$BB,2,FALSE),0)</f>
        <v>5.1982898280000001</v>
      </c>
      <c r="S321" s="263">
        <f>_xlfn.IFNA(VLOOKUP($A321,'PASTE Tech_Use'!Y:$BB,2,FALSE),0)</f>
        <v>4.198143688</v>
      </c>
    </row>
    <row r="322" spans="1:19" x14ac:dyDescent="0.3">
      <c r="A322" s="171" t="s">
        <v>348</v>
      </c>
      <c r="B322" t="str">
        <f>_xlfn.IFNA(VLOOKUP($A322,'PASTE Technology Sheet'!A:H,3,FALSE),"")</f>
        <v>XC Trade</v>
      </c>
      <c r="C322" t="str">
        <f>VLOOKUP($A322,'PASTE Technology Sheet'!A:H,4,FALSE)</f>
        <v>Power DK</v>
      </c>
      <c r="D322" t="str">
        <f>_xlfn.IFNA(VLOOKUP($A322,'PASTE Technology Sheet'!$A:$H,5,FALSE),"")</f>
        <v>Power DE</v>
      </c>
      <c r="E322" t="str">
        <f>VLOOKUP($A322,'PASTE Technology Sheet'!$A:$H,6,FALSE)</f>
        <v>Electricity DK</v>
      </c>
      <c r="F322" t="str">
        <f>VLOOKUP($A322,'PASTE Technology Sheet'!$A:$H,7,FALSE)</f>
        <v>Import from DE - Power DK</v>
      </c>
      <c r="G322" s="263">
        <f>_xlfn.IFNA(VLOOKUP($A322,'PASTE Tech_Use'!$A:$B,2,FALSE),0)</f>
        <v>50.592057830000002</v>
      </c>
      <c r="H322" s="263">
        <f>_xlfn.IFNA(VLOOKUP($A322,'PASTE Tech_Use'!$C:$BB,2,FALSE),0)</f>
        <v>49.81315318</v>
      </c>
      <c r="I322" s="263">
        <f>_xlfn.IFNA(VLOOKUP($A322,'PASTE Tech_Use'!$E:$BB,2,FALSE),0)</f>
        <v>51.84999929</v>
      </c>
      <c r="J322" s="263">
        <f>_xlfn.IFNA(VLOOKUP($A322,'PASTE Tech_Use'!$G:$BB,2,FALSE),0)</f>
        <v>50.566235829999997</v>
      </c>
      <c r="K322" s="263">
        <f>_xlfn.IFNA(VLOOKUP($A322,'PASTE Tech_Use'!I:$BB,2,FALSE),0)</f>
        <v>50.566235829999997</v>
      </c>
      <c r="L322" s="263">
        <f>_xlfn.IFNA(VLOOKUP($A322,'PASTE Tech_Use'!K:$BB,2,FALSE),0)</f>
        <v>38.774098039999998</v>
      </c>
      <c r="M322" s="263">
        <f>_xlfn.IFNA(VLOOKUP($A322,'PASTE Tech_Use'!M:$BB,2,FALSE),0)</f>
        <v>63.95060857</v>
      </c>
      <c r="N322" s="263">
        <f>_xlfn.IFNA(VLOOKUP($A322,'PASTE Tech_Use'!O:$BB,2,FALSE),0)</f>
        <v>48.303784839999999</v>
      </c>
      <c r="O322" s="263">
        <f>_xlfn.IFNA(VLOOKUP($A322,'PASTE Tech_Use'!Q:$BB,2,FALSE),0)</f>
        <v>50.705372400000002</v>
      </c>
      <c r="P322" s="263">
        <f>_xlfn.IFNA(VLOOKUP($A322,'PASTE Tech_Use'!S:$BB,2,FALSE),0)</f>
        <v>49.541134249999999</v>
      </c>
      <c r="Q322" s="263">
        <f>_xlfn.IFNA(VLOOKUP($A322,'PASTE Tech_Use'!U:$BB,2,FALSE),0)</f>
        <v>41.663681889999999</v>
      </c>
      <c r="R322" s="263">
        <f>_xlfn.IFNA(VLOOKUP($A322,'PASTE Tech_Use'!W:$BB,2,FALSE),0)</f>
        <v>62.545669670000002</v>
      </c>
      <c r="S322" s="263">
        <f>_xlfn.IFNA(VLOOKUP($A322,'PASTE Tech_Use'!Y:$BB,2,FALSE),0)</f>
        <v>44.017817839999999</v>
      </c>
    </row>
    <row r="323" spans="1:19" x14ac:dyDescent="0.3">
      <c r="A323" s="173" t="s">
        <v>349</v>
      </c>
      <c r="B323" t="str">
        <f>_xlfn.IFNA(VLOOKUP($A323,'PASTE Technology Sheet'!A:H,3,FALSE),"")</f>
        <v>XC Trade</v>
      </c>
      <c r="C323" t="str">
        <f>VLOOKUP($A323,'PASTE Technology Sheet'!A:H,4,FALSE)</f>
        <v>Power DK</v>
      </c>
      <c r="D323" t="str">
        <f>_xlfn.IFNA(VLOOKUP($A323,'PASTE Technology Sheet'!$A:$H,5,FALSE),"")</f>
        <v>Power NO</v>
      </c>
      <c r="E323" t="str">
        <f>VLOOKUP($A323,'PASTE Technology Sheet'!$A:$H,6,FALSE)</f>
        <v>Electricity DK</v>
      </c>
      <c r="F323" t="str">
        <f>VLOOKUP($A323,'PASTE Technology Sheet'!$A:$H,7,FALSE)</f>
        <v>Import from NO - Power DK</v>
      </c>
      <c r="G323" s="263">
        <f>_xlfn.IFNA(VLOOKUP($A323,'PASTE Tech_Use'!$A:$B,2,FALSE),0)</f>
        <v>15.60569746</v>
      </c>
      <c r="H323" s="263">
        <f>_xlfn.IFNA(VLOOKUP($A323,'PASTE Tech_Use'!$C:$BB,2,FALSE),0)</f>
        <v>16.280305200000001</v>
      </c>
      <c r="I323" s="263">
        <f>_xlfn.IFNA(VLOOKUP($A323,'PASTE Tech_Use'!$E:$BB,2,FALSE),0)</f>
        <v>15.47149679</v>
      </c>
      <c r="J323" s="263">
        <f>_xlfn.IFNA(VLOOKUP($A323,'PASTE Tech_Use'!$G:$BB,2,FALSE),0)</f>
        <v>15.608335589999999</v>
      </c>
      <c r="K323" s="263">
        <f>_xlfn.IFNA(VLOOKUP($A323,'PASTE Tech_Use'!I:$BB,2,FALSE),0)</f>
        <v>15.608335589999999</v>
      </c>
      <c r="L323" s="263">
        <f>_xlfn.IFNA(VLOOKUP($A323,'PASTE Tech_Use'!K:$BB,2,FALSE),0)</f>
        <v>17.67810742</v>
      </c>
      <c r="M323" s="263">
        <f>_xlfn.IFNA(VLOOKUP($A323,'PASTE Tech_Use'!M:$BB,2,FALSE),0)</f>
        <v>14.04839984</v>
      </c>
      <c r="N323" s="263">
        <f>_xlfn.IFNA(VLOOKUP($A323,'PASTE Tech_Use'!O:$BB,2,FALSE),0)</f>
        <v>16.93022573</v>
      </c>
      <c r="O323" s="263">
        <f>_xlfn.IFNA(VLOOKUP($A323,'PASTE Tech_Use'!Q:$BB,2,FALSE),0)</f>
        <v>14.95524567</v>
      </c>
      <c r="P323" s="263">
        <f>_xlfn.IFNA(VLOOKUP($A323,'PASTE Tech_Use'!S:$BB,2,FALSE),0)</f>
        <v>15.519568140000001</v>
      </c>
      <c r="Q323" s="263">
        <f>_xlfn.IFNA(VLOOKUP($A323,'PASTE Tech_Use'!U:$BB,2,FALSE),0)</f>
        <v>14.45295829</v>
      </c>
      <c r="R323" s="263">
        <f>_xlfn.IFNA(VLOOKUP($A323,'PASTE Tech_Use'!W:$BB,2,FALSE),0)</f>
        <v>13.139008540000001</v>
      </c>
      <c r="S323" s="263">
        <f>_xlfn.IFNA(VLOOKUP($A323,'PASTE Tech_Use'!Y:$BB,2,FALSE),0)</f>
        <v>20.12524706</v>
      </c>
    </row>
    <row r="324" spans="1:19" x14ac:dyDescent="0.3">
      <c r="A324" s="171" t="s">
        <v>350</v>
      </c>
      <c r="B324" t="str">
        <f>_xlfn.IFNA(VLOOKUP($A324,'PASTE Technology Sheet'!A:H,3,FALSE),"")</f>
        <v>XC Trade</v>
      </c>
      <c r="C324" t="str">
        <f>VLOOKUP($A324,'PASTE Technology Sheet'!A:H,4,FALSE)</f>
        <v>Power DK</v>
      </c>
      <c r="D324" t="str">
        <f>_xlfn.IFNA(VLOOKUP($A324,'PASTE Technology Sheet'!$A:$H,5,FALSE),"")</f>
        <v>Power NL</v>
      </c>
      <c r="E324" t="str">
        <f>VLOOKUP($A324,'PASTE Technology Sheet'!$A:$H,6,FALSE)</f>
        <v>Electricity DK</v>
      </c>
      <c r="F324" t="str">
        <f>VLOOKUP($A324,'PASTE Technology Sheet'!$A:$H,7,FALSE)</f>
        <v>Import from NL - Power DK</v>
      </c>
      <c r="G324" s="263">
        <f>_xlfn.IFNA(VLOOKUP($A324,'PASTE Tech_Use'!$A:$B,2,FALSE),0)</f>
        <v>0.26658354560000003</v>
      </c>
      <c r="H324" s="263">
        <f>_xlfn.IFNA(VLOOKUP($A324,'PASTE Tech_Use'!$C:$BB,2,FALSE),0)</f>
        <v>0.31192800799999998</v>
      </c>
      <c r="I324" s="263">
        <f>_xlfn.IFNA(VLOOKUP($A324,'PASTE Tech_Use'!$E:$BB,2,FALSE),0)</f>
        <v>0.32533089440000001</v>
      </c>
      <c r="J324" s="263">
        <f>_xlfn.IFNA(VLOOKUP($A324,'PASTE Tech_Use'!$G:$BB,2,FALSE),0)</f>
        <v>0.26658719310000001</v>
      </c>
      <c r="K324" s="263">
        <f>_xlfn.IFNA(VLOOKUP($A324,'PASTE Tech_Use'!I:$BB,2,FALSE),0)</f>
        <v>0.26658719310000001</v>
      </c>
      <c r="L324" s="263">
        <f>_xlfn.IFNA(VLOOKUP($A324,'PASTE Tech_Use'!K:$BB,2,FALSE),0)</f>
        <v>3.6275305069999998E-7</v>
      </c>
      <c r="M324" s="263">
        <f>_xlfn.IFNA(VLOOKUP($A324,'PASTE Tech_Use'!M:$BB,2,FALSE),0)</f>
        <v>1.76856876</v>
      </c>
      <c r="N324" s="263">
        <f>_xlfn.IFNA(VLOOKUP($A324,'PASTE Tech_Use'!O:$BB,2,FALSE),0)</f>
        <v>0.16328203450000001</v>
      </c>
      <c r="O324" s="263">
        <f>_xlfn.IFNA(VLOOKUP($A324,'PASTE Tech_Use'!Q:$BB,2,FALSE),0)</f>
        <v>0.34612654859999997</v>
      </c>
      <c r="P324" s="263">
        <f>_xlfn.IFNA(VLOOKUP($A324,'PASTE Tech_Use'!S:$BB,2,FALSE),0)</f>
        <v>8.6447402110000002E-2</v>
      </c>
      <c r="Q324" s="263">
        <f>_xlfn.IFNA(VLOOKUP($A324,'PASTE Tech_Use'!U:$BB,2,FALSE),0)</f>
        <v>1.6550094699999999E-3</v>
      </c>
      <c r="R324" s="263">
        <f>_xlfn.IFNA(VLOOKUP($A324,'PASTE Tech_Use'!W:$BB,2,FALSE),0)</f>
        <v>0.1374115638</v>
      </c>
      <c r="S324" s="263">
        <f>_xlfn.IFNA(VLOOKUP($A324,'PASTE Tech_Use'!Y:$BB,2,FALSE),0)</f>
        <v>0.32937425320000002</v>
      </c>
    </row>
    <row r="325" spans="1:19" x14ac:dyDescent="0.3">
      <c r="A325" s="173" t="s">
        <v>351</v>
      </c>
      <c r="B325" t="str">
        <f>_xlfn.IFNA(VLOOKUP($A325,'PASTE Technology Sheet'!A:H,3,FALSE),"")</f>
        <v>XC Trade</v>
      </c>
      <c r="C325" t="str">
        <f>VLOOKUP($A325,'PASTE Technology Sheet'!A:H,4,FALSE)</f>
        <v>Power DK</v>
      </c>
      <c r="D325" t="str">
        <f>_xlfn.IFNA(VLOOKUP($A325,'PASTE Technology Sheet'!$A:$H,5,FALSE),"")</f>
        <v>Power GB</v>
      </c>
      <c r="E325" t="str">
        <f>VLOOKUP($A325,'PASTE Technology Sheet'!$A:$H,6,FALSE)</f>
        <v>Electricity DK</v>
      </c>
      <c r="F325" t="str">
        <f>VLOOKUP($A325,'PASTE Technology Sheet'!$A:$H,7,FALSE)</f>
        <v>Import from GB - Power DK</v>
      </c>
      <c r="G325" s="263">
        <f>_xlfn.IFNA(VLOOKUP($A325,'PASTE Tech_Use'!$A:$B,2,FALSE),0)</f>
        <v>19.110574750000001</v>
      </c>
      <c r="H325" s="263">
        <f>_xlfn.IFNA(VLOOKUP($A325,'PASTE Tech_Use'!$C:$BB,2,FALSE),0)</f>
        <v>19.949395160000002</v>
      </c>
      <c r="I325" s="263">
        <f>_xlfn.IFNA(VLOOKUP($A325,'PASTE Tech_Use'!$E:$BB,2,FALSE),0)</f>
        <v>18.506652930000001</v>
      </c>
      <c r="J325" s="263">
        <f>_xlfn.IFNA(VLOOKUP($A325,'PASTE Tech_Use'!$G:$BB,2,FALSE),0)</f>
        <v>19.13411821</v>
      </c>
      <c r="K325" s="263">
        <f>_xlfn.IFNA(VLOOKUP($A325,'PASTE Tech_Use'!I:$BB,2,FALSE),0)</f>
        <v>19.13411821</v>
      </c>
      <c r="L325" s="263">
        <f>_xlfn.IFNA(VLOOKUP($A325,'PASTE Tech_Use'!K:$BB,2,FALSE),0)</f>
        <v>23.17879851</v>
      </c>
      <c r="M325" s="263">
        <f>_xlfn.IFNA(VLOOKUP($A325,'PASTE Tech_Use'!M:$BB,2,FALSE),0)</f>
        <v>17.66171405</v>
      </c>
      <c r="N325" s="263">
        <f>_xlfn.IFNA(VLOOKUP($A325,'PASTE Tech_Use'!O:$BB,2,FALSE),0)</f>
        <v>17.652738889999998</v>
      </c>
      <c r="O325" s="263">
        <f>_xlfn.IFNA(VLOOKUP($A325,'PASTE Tech_Use'!Q:$BB,2,FALSE),0)</f>
        <v>19.744648590000001</v>
      </c>
      <c r="P325" s="263">
        <f>_xlfn.IFNA(VLOOKUP($A325,'PASTE Tech_Use'!S:$BB,2,FALSE),0)</f>
        <v>19.941787179999999</v>
      </c>
      <c r="Q325" s="263">
        <f>_xlfn.IFNA(VLOOKUP($A325,'PASTE Tech_Use'!U:$BB,2,FALSE),0)</f>
        <v>9.8386363400000008</v>
      </c>
      <c r="R325" s="263">
        <f>_xlfn.IFNA(VLOOKUP($A325,'PASTE Tech_Use'!W:$BB,2,FALSE),0)</f>
        <v>22.93912757</v>
      </c>
      <c r="S325" s="263">
        <f>_xlfn.IFNA(VLOOKUP($A325,'PASTE Tech_Use'!Y:$BB,2,FALSE),0)</f>
        <v>21.159971460000001</v>
      </c>
    </row>
    <row r="326" spans="1:19" x14ac:dyDescent="0.3">
      <c r="A326" s="171" t="s">
        <v>352</v>
      </c>
      <c r="B326" t="str">
        <f>_xlfn.IFNA(VLOOKUP($A326,'PASTE Technology Sheet'!A:H,3,FALSE),"")</f>
        <v>XC Trade</v>
      </c>
      <c r="C326" t="str">
        <f>VLOOKUP($A326,'PASTE Technology Sheet'!A:H,4,FALSE)</f>
        <v>Power GB</v>
      </c>
      <c r="D326" t="str">
        <f>_xlfn.IFNA(VLOOKUP($A326,'PASTE Technology Sheet'!$A:$H,5,FALSE),"")</f>
        <v>Power NO</v>
      </c>
      <c r="E326" t="str">
        <f>VLOOKUP($A326,'PASTE Technology Sheet'!$A:$H,6,FALSE)</f>
        <v>Electricity GB</v>
      </c>
      <c r="F326" t="str">
        <f>VLOOKUP($A326,'PASTE Technology Sheet'!$A:$H,7,FALSE)</f>
        <v>Import from NO - Power GB</v>
      </c>
      <c r="G326" s="263">
        <f>_xlfn.IFNA(VLOOKUP($A326,'PASTE Tech_Use'!$A:$B,2,FALSE),0)</f>
        <v>21.990981869999999</v>
      </c>
      <c r="H326" s="263">
        <f>_xlfn.IFNA(VLOOKUP($A326,'PASTE Tech_Use'!$C:$BB,2,FALSE),0)</f>
        <v>21.682476529999999</v>
      </c>
      <c r="I326" s="263">
        <f>_xlfn.IFNA(VLOOKUP($A326,'PASTE Tech_Use'!$E:$BB,2,FALSE),0)</f>
        <v>22.19066072</v>
      </c>
      <c r="J326" s="263">
        <f>_xlfn.IFNA(VLOOKUP($A326,'PASTE Tech_Use'!$G:$BB,2,FALSE),0)</f>
        <v>21.992168119999999</v>
      </c>
      <c r="K326" s="263">
        <f>_xlfn.IFNA(VLOOKUP($A326,'PASTE Tech_Use'!I:$BB,2,FALSE),0)</f>
        <v>21.992168119999999</v>
      </c>
      <c r="L326" s="263">
        <f>_xlfn.IFNA(VLOOKUP($A326,'PASTE Tech_Use'!K:$BB,2,FALSE),0)</f>
        <v>20.360889159999999</v>
      </c>
      <c r="M326" s="263">
        <f>_xlfn.IFNA(VLOOKUP($A326,'PASTE Tech_Use'!M:$BB,2,FALSE),0)</f>
        <v>22.31451955</v>
      </c>
      <c r="N326" s="263">
        <f>_xlfn.IFNA(VLOOKUP($A326,'PASTE Tech_Use'!O:$BB,2,FALSE),0)</f>
        <v>22.88241197</v>
      </c>
      <c r="O326" s="263">
        <f>_xlfn.IFNA(VLOOKUP($A326,'PASTE Tech_Use'!Q:$BB,2,FALSE),0)</f>
        <v>20.630223869999998</v>
      </c>
      <c r="P326" s="263">
        <f>_xlfn.IFNA(VLOOKUP($A326,'PASTE Tech_Use'!S:$BB,2,FALSE),0)</f>
        <v>21.625392250000001</v>
      </c>
      <c r="Q326" s="263">
        <f>_xlfn.IFNA(VLOOKUP($A326,'PASTE Tech_Use'!U:$BB,2,FALSE),0)</f>
        <v>25.174891760000001</v>
      </c>
      <c r="R326" s="263">
        <f>_xlfn.IFNA(VLOOKUP($A326,'PASTE Tech_Use'!W:$BB,2,FALSE),0)</f>
        <v>18.405685129999998</v>
      </c>
      <c r="S326" s="263">
        <f>_xlfn.IFNA(VLOOKUP($A326,'PASTE Tech_Use'!Y:$BB,2,FALSE),0)</f>
        <v>27.097339399999999</v>
      </c>
    </row>
    <row r="327" spans="1:19" x14ac:dyDescent="0.3">
      <c r="A327" s="173" t="s">
        <v>353</v>
      </c>
      <c r="B327" t="str">
        <f>_xlfn.IFNA(VLOOKUP($A327,'PASTE Technology Sheet'!A:H,3,FALSE),"")</f>
        <v>XC Trade</v>
      </c>
      <c r="C327" t="str">
        <f>VLOOKUP($A327,'PASTE Technology Sheet'!A:H,4,FALSE)</f>
        <v>Power GB</v>
      </c>
      <c r="D327" t="str">
        <f>_xlfn.IFNA(VLOOKUP($A327,'PASTE Technology Sheet'!$A:$H,5,FALSE),"")</f>
        <v>Power NL</v>
      </c>
      <c r="E327" t="str">
        <f>VLOOKUP($A327,'PASTE Technology Sheet'!$A:$H,6,FALSE)</f>
        <v>Electricity GB</v>
      </c>
      <c r="F327" t="str">
        <f>VLOOKUP($A327,'PASTE Technology Sheet'!$A:$H,7,FALSE)</f>
        <v>Import from NL - Power GB</v>
      </c>
      <c r="G327" s="263">
        <f>_xlfn.IFNA(VLOOKUP($A327,'PASTE Tech_Use'!$A:$B,2,FALSE),0)</f>
        <v>12.73403824</v>
      </c>
      <c r="H327" s="263">
        <f>_xlfn.IFNA(VLOOKUP($A327,'PASTE Tech_Use'!$C:$BB,2,FALSE),0)</f>
        <v>12.14745505</v>
      </c>
      <c r="I327" s="263">
        <f>_xlfn.IFNA(VLOOKUP($A327,'PASTE Tech_Use'!$E:$BB,2,FALSE),0)</f>
        <v>13.893560839999999</v>
      </c>
      <c r="J327" s="263">
        <f>_xlfn.IFNA(VLOOKUP($A327,'PASTE Tech_Use'!$G:$BB,2,FALSE),0)</f>
        <v>12.741120199999999</v>
      </c>
      <c r="K327" s="263">
        <f>_xlfn.IFNA(VLOOKUP($A327,'PASTE Tech_Use'!I:$BB,2,FALSE),0)</f>
        <v>12.741120199999999</v>
      </c>
      <c r="L327" s="263">
        <f>_xlfn.IFNA(VLOOKUP($A327,'PASTE Tech_Use'!K:$BB,2,FALSE),0)</f>
        <v>2.1232965209999999</v>
      </c>
      <c r="M327" s="263">
        <f>_xlfn.IFNA(VLOOKUP($A327,'PASTE Tech_Use'!M:$BB,2,FALSE),0)</f>
        <v>24.058125570000001</v>
      </c>
      <c r="N327" s="263">
        <f>_xlfn.IFNA(VLOOKUP($A327,'PASTE Tech_Use'!O:$BB,2,FALSE),0)</f>
        <v>12.6636892</v>
      </c>
      <c r="O327" s="263">
        <f>_xlfn.IFNA(VLOOKUP($A327,'PASTE Tech_Use'!Q:$BB,2,FALSE),0)</f>
        <v>12.59105593</v>
      </c>
      <c r="P327" s="263">
        <f>_xlfn.IFNA(VLOOKUP($A327,'PASTE Tech_Use'!S:$BB,2,FALSE),0)</f>
        <v>13.7631025</v>
      </c>
      <c r="Q327" s="263">
        <f>_xlfn.IFNA(VLOOKUP($A327,'PASTE Tech_Use'!U:$BB,2,FALSE),0)</f>
        <v>13.528523610000001</v>
      </c>
      <c r="R327" s="263">
        <f>_xlfn.IFNA(VLOOKUP($A327,'PASTE Tech_Use'!W:$BB,2,FALSE),0)</f>
        <v>12.20974988</v>
      </c>
      <c r="S327" s="263">
        <f>_xlfn.IFNA(VLOOKUP($A327,'PASTE Tech_Use'!Y:$BB,2,FALSE),0)</f>
        <v>13.770659609999999</v>
      </c>
    </row>
    <row r="328" spans="1:19" x14ac:dyDescent="0.3">
      <c r="A328" s="171" t="s">
        <v>354</v>
      </c>
      <c r="B328" t="str">
        <f>_xlfn.IFNA(VLOOKUP($A328,'PASTE Technology Sheet'!A:H,3,FALSE),"")</f>
        <v>XC Trade</v>
      </c>
      <c r="C328" t="str">
        <f>VLOOKUP($A328,'PASTE Technology Sheet'!A:H,4,FALSE)</f>
        <v>Power GB</v>
      </c>
      <c r="D328" t="str">
        <f>_xlfn.IFNA(VLOOKUP($A328,'PASTE Technology Sheet'!$A:$H,5,FALSE),"")</f>
        <v>Power DK</v>
      </c>
      <c r="E328" t="str">
        <f>VLOOKUP($A328,'PASTE Technology Sheet'!$A:$H,6,FALSE)</f>
        <v>Electricity GB</v>
      </c>
      <c r="F328" t="str">
        <f>VLOOKUP($A328,'PASTE Technology Sheet'!$A:$H,7,FALSE)</f>
        <v>Import from DK - Power GB</v>
      </c>
      <c r="G328" s="263">
        <f>_xlfn.IFNA(VLOOKUP($A328,'PASTE Tech_Use'!$A:$B,2,FALSE),0)</f>
        <v>28.462881379999999</v>
      </c>
      <c r="H328" s="263">
        <f>_xlfn.IFNA(VLOOKUP($A328,'PASTE Tech_Use'!$C:$BB,2,FALSE),0)</f>
        <v>27.47280538</v>
      </c>
      <c r="I328" s="263">
        <f>_xlfn.IFNA(VLOOKUP($A328,'PASTE Tech_Use'!$E:$BB,2,FALSE),0)</f>
        <v>29.362641799999999</v>
      </c>
      <c r="J328" s="263">
        <f>_xlfn.IFNA(VLOOKUP($A328,'PASTE Tech_Use'!$G:$BB,2,FALSE),0)</f>
        <v>28.462119650000002</v>
      </c>
      <c r="K328" s="263">
        <f>_xlfn.IFNA(VLOOKUP($A328,'PASTE Tech_Use'!I:$BB,2,FALSE),0)</f>
        <v>28.462119650000002</v>
      </c>
      <c r="L328" s="263">
        <f>_xlfn.IFNA(VLOOKUP($A328,'PASTE Tech_Use'!K:$BB,2,FALSE),0)</f>
        <v>18.705637450000001</v>
      </c>
      <c r="M328" s="263">
        <f>_xlfn.IFNA(VLOOKUP($A328,'PASTE Tech_Use'!M:$BB,2,FALSE),0)</f>
        <v>32.693845439999997</v>
      </c>
      <c r="N328" s="263">
        <f>_xlfn.IFNA(VLOOKUP($A328,'PASTE Tech_Use'!O:$BB,2,FALSE),0)</f>
        <v>29.656120040000001</v>
      </c>
      <c r="O328" s="263">
        <f>_xlfn.IFNA(VLOOKUP($A328,'PASTE Tech_Use'!Q:$BB,2,FALSE),0)</f>
        <v>27.681978640000001</v>
      </c>
      <c r="P328" s="263">
        <f>_xlfn.IFNA(VLOOKUP($A328,'PASTE Tech_Use'!S:$BB,2,FALSE),0)</f>
        <v>30.07777467</v>
      </c>
      <c r="Q328" s="263">
        <f>_xlfn.IFNA(VLOOKUP($A328,'PASTE Tech_Use'!U:$BB,2,FALSE),0)</f>
        <v>33.656643819999999</v>
      </c>
      <c r="R328" s="263">
        <f>_xlfn.IFNA(VLOOKUP($A328,'PASTE Tech_Use'!W:$BB,2,FALSE),0)</f>
        <v>26.891166009999999</v>
      </c>
      <c r="S328" s="263">
        <f>_xlfn.IFNA(VLOOKUP($A328,'PASTE Tech_Use'!Y:$BB,2,FALSE),0)</f>
        <v>31.136030470000001</v>
      </c>
    </row>
    <row r="329" spans="1:19" x14ac:dyDescent="0.3">
      <c r="A329" s="173" t="s">
        <v>355</v>
      </c>
      <c r="B329" t="str">
        <f>_xlfn.IFNA(VLOOKUP($A329,'PASTE Technology Sheet'!A:H,3,FALSE),"")</f>
        <v>XC Trade</v>
      </c>
      <c r="C329" t="str">
        <f>VLOOKUP($A329,'PASTE Technology Sheet'!A:H,4,FALSE)</f>
        <v>Power GB</v>
      </c>
      <c r="D329" t="str">
        <f>_xlfn.IFNA(VLOOKUP($A329,'PASTE Technology Sheet'!$A:$H,5,FALSE),"")</f>
        <v>Power DE</v>
      </c>
      <c r="E329" t="str">
        <f>VLOOKUP($A329,'PASTE Technology Sheet'!$A:$H,6,FALSE)</f>
        <v>Electricity GB</v>
      </c>
      <c r="F329" t="str">
        <f>VLOOKUP($A329,'PASTE Technology Sheet'!$A:$H,7,FALSE)</f>
        <v>Import from DE - Power GB</v>
      </c>
      <c r="G329" s="263">
        <f>_xlfn.IFNA(VLOOKUP($A329,'PASTE Tech_Use'!$A:$B,2,FALSE),0)</f>
        <v>29.751358620000001</v>
      </c>
      <c r="H329" s="263">
        <f>_xlfn.IFNA(VLOOKUP($A329,'PASTE Tech_Use'!$C:$BB,2,FALSE),0)</f>
        <v>28.527641880000001</v>
      </c>
      <c r="I329" s="263">
        <f>_xlfn.IFNA(VLOOKUP($A329,'PASTE Tech_Use'!$E:$BB,2,FALSE),0)</f>
        <v>30.91327497</v>
      </c>
      <c r="J329" s="263">
        <f>_xlfn.IFNA(VLOOKUP($A329,'PASTE Tech_Use'!$G:$BB,2,FALSE),0)</f>
        <v>29.749477500000001</v>
      </c>
      <c r="K329" s="263">
        <f>_xlfn.IFNA(VLOOKUP($A329,'PASTE Tech_Use'!I:$BB,2,FALSE),0)</f>
        <v>29.749477500000001</v>
      </c>
      <c r="L329" s="263">
        <f>_xlfn.IFNA(VLOOKUP($A329,'PASTE Tech_Use'!K:$BB,2,FALSE),0)</f>
        <v>19.667993920000001</v>
      </c>
      <c r="M329" s="263">
        <f>_xlfn.IFNA(VLOOKUP($A329,'PASTE Tech_Use'!M:$BB,2,FALSE),0)</f>
        <v>38.779823090000001</v>
      </c>
      <c r="N329" s="263">
        <f>_xlfn.IFNA(VLOOKUP($A329,'PASTE Tech_Use'!O:$BB,2,FALSE),0)</f>
        <v>28.948710510000002</v>
      </c>
      <c r="O329" s="263">
        <f>_xlfn.IFNA(VLOOKUP($A329,'PASTE Tech_Use'!Q:$BB,2,FALSE),0)</f>
        <v>29.61663553</v>
      </c>
      <c r="P329" s="263">
        <f>_xlfn.IFNA(VLOOKUP($A329,'PASTE Tech_Use'!S:$BB,2,FALSE),0)</f>
        <v>31.981383229999999</v>
      </c>
      <c r="Q329" s="263">
        <f>_xlfn.IFNA(VLOOKUP($A329,'PASTE Tech_Use'!U:$BB,2,FALSE),0)</f>
        <v>29.54894303</v>
      </c>
      <c r="R329" s="263">
        <f>_xlfn.IFNA(VLOOKUP($A329,'PASTE Tech_Use'!W:$BB,2,FALSE),0)</f>
        <v>33.149501469999997</v>
      </c>
      <c r="S329" s="263">
        <f>_xlfn.IFNA(VLOOKUP($A329,'PASTE Tech_Use'!Y:$BB,2,FALSE),0)</f>
        <v>27.657022680000001</v>
      </c>
    </row>
    <row r="330" spans="1:19" x14ac:dyDescent="0.3">
      <c r="A330" s="274" t="s">
        <v>356</v>
      </c>
      <c r="B330" t="str">
        <f>_xlfn.IFNA(VLOOKUP($A330,'PASTE Technology Sheet'!A:H,3,FALSE),"")</f>
        <v>XC Trade</v>
      </c>
      <c r="C330" t="str">
        <f>VLOOKUP($A330,'PASTE Technology Sheet'!A:H,4,FALSE)</f>
        <v>Power NL</v>
      </c>
      <c r="D330" t="str">
        <f>_xlfn.IFNA(VLOOKUP($A330,'PASTE Technology Sheet'!$A:$H,5,FALSE),"")</f>
        <v>Power EU</v>
      </c>
      <c r="E330" t="str">
        <f>VLOOKUP($A330,'PASTE Technology Sheet'!$A:$H,6,FALSE)</f>
        <v>Electricity NL - HV</v>
      </c>
      <c r="F330" t="str">
        <f>VLOOKUP($A330,'PASTE Technology Sheet'!$A:$H,7,FALSE)</f>
        <v>Import from EU - Power NL</v>
      </c>
      <c r="G330" s="263">
        <f>_xlfn.IFNA(VLOOKUP($A330,'PASTE Tech_Use'!$A:$B,2,FALSE),0)</f>
        <v>0.44481101519999999</v>
      </c>
      <c r="H330" s="263">
        <f>_xlfn.IFNA(VLOOKUP($A330,'PASTE Tech_Use'!$C:$BB,2,FALSE),0)</f>
        <v>0.38015977340000001</v>
      </c>
      <c r="I330" s="263">
        <f>_xlfn.IFNA(VLOOKUP($A330,'PASTE Tech_Use'!$E:$BB,2,FALSE),0)</f>
        <v>0.42025819250000002</v>
      </c>
      <c r="J330" s="263">
        <f>_xlfn.IFNA(VLOOKUP($A330,'PASTE Tech_Use'!$G:$BB,2,FALSE),0)</f>
        <v>0.44623584440000003</v>
      </c>
      <c r="K330" s="263">
        <f>_xlfn.IFNA(VLOOKUP($A330,'PASTE Tech_Use'!I:$BB,2,FALSE),0)</f>
        <v>0.44623584440000003</v>
      </c>
      <c r="L330" s="263">
        <f>_xlfn.IFNA(VLOOKUP($A330,'PASTE Tech_Use'!K:$BB,2,FALSE),0)</f>
        <v>5.8256414669999996</v>
      </c>
      <c r="M330" s="263">
        <f>_xlfn.IFNA(VLOOKUP($A330,'PASTE Tech_Use'!M:$BB,2,FALSE),0)</f>
        <v>0.38016116360000002</v>
      </c>
      <c r="N330" s="263">
        <f>_xlfn.IFNA(VLOOKUP($A330,'PASTE Tech_Use'!O:$BB,2,FALSE),0)</f>
        <v>0.40624445770000001</v>
      </c>
      <c r="O330" s="263">
        <f>_xlfn.IFNA(VLOOKUP($A330,'PASTE Tech_Use'!Q:$BB,2,FALSE),0)</f>
        <v>0.52301684540000004</v>
      </c>
      <c r="P330" s="263">
        <f>_xlfn.IFNA(VLOOKUP($A330,'PASTE Tech_Use'!S:$BB,2,FALSE),0)</f>
        <v>0.3801594324</v>
      </c>
      <c r="Q330" s="263">
        <f>_xlfn.IFNA(VLOOKUP($A330,'PASTE Tech_Use'!U:$BB,2,FALSE),0)</f>
        <v>5.0681562070000004</v>
      </c>
      <c r="R330" s="263">
        <f>_xlfn.IFNA(VLOOKUP($A330,'PASTE Tech_Use'!W:$BB,2,FALSE),0)</f>
        <v>2.1375977989999999</v>
      </c>
      <c r="S330" s="263">
        <f>_xlfn.IFNA(VLOOKUP($A330,'PASTE Tech_Use'!Y:$BB,2,FALSE),0)</f>
        <v>2.566492636</v>
      </c>
    </row>
    <row r="331" spans="1:19" x14ac:dyDescent="0.3">
      <c r="A331" s="275" t="s">
        <v>357</v>
      </c>
      <c r="B331" t="str">
        <f>_xlfn.IFNA(VLOOKUP($A331,'PASTE Technology Sheet'!A:H,3,FALSE),"")</f>
        <v>XC Trade</v>
      </c>
      <c r="C331" t="str">
        <f>VLOOKUP($A331,'PASTE Technology Sheet'!A:H,4,FALSE)</f>
        <v>Power GB</v>
      </c>
      <c r="D331" t="str">
        <f>_xlfn.IFNA(VLOOKUP($A331,'PASTE Technology Sheet'!$A:$H,5,FALSE),"")</f>
        <v>Power EU</v>
      </c>
      <c r="E331" t="str">
        <f>VLOOKUP($A331,'PASTE Technology Sheet'!$A:$H,6,FALSE)</f>
        <v>Electricity GB</v>
      </c>
      <c r="F331" t="str">
        <f>VLOOKUP($A331,'PASTE Technology Sheet'!$A:$H,7,FALSE)</f>
        <v>Import from EU - Power GB</v>
      </c>
      <c r="G331" s="263">
        <f>_xlfn.IFNA(VLOOKUP($A331,'PASTE Tech_Use'!$A:$B,2,FALSE),0)</f>
        <v>18.74510695</v>
      </c>
      <c r="H331" s="263">
        <f>_xlfn.IFNA(VLOOKUP($A331,'PASTE Tech_Use'!$C:$BB,2,FALSE),0)</f>
        <v>16.813622989999999</v>
      </c>
      <c r="I331" s="263">
        <f>_xlfn.IFNA(VLOOKUP($A331,'PASTE Tech_Use'!$E:$BB,2,FALSE),0)</f>
        <v>19.604615630000001</v>
      </c>
      <c r="J331" s="263">
        <f>_xlfn.IFNA(VLOOKUP($A331,'PASTE Tech_Use'!$G:$BB,2,FALSE),0)</f>
        <v>18.302572869999999</v>
      </c>
      <c r="K331" s="263">
        <f>_xlfn.IFNA(VLOOKUP($A331,'PASTE Tech_Use'!I:$BB,2,FALSE),0)</f>
        <v>18.302572869999999</v>
      </c>
      <c r="L331" s="263">
        <f>_xlfn.IFNA(VLOOKUP($A331,'PASTE Tech_Use'!K:$BB,2,FALSE),0)</f>
        <v>10.57549453</v>
      </c>
      <c r="M331" s="263">
        <f>_xlfn.IFNA(VLOOKUP($A331,'PASTE Tech_Use'!M:$BB,2,FALSE),0)</f>
        <v>22.465721179999999</v>
      </c>
      <c r="N331" s="263">
        <f>_xlfn.IFNA(VLOOKUP($A331,'PASTE Tech_Use'!O:$BB,2,FALSE),0)</f>
        <v>19.6243078</v>
      </c>
      <c r="O331" s="263">
        <f>_xlfn.IFNA(VLOOKUP($A331,'PASTE Tech_Use'!Q:$BB,2,FALSE),0)</f>
        <v>15.956850490000001</v>
      </c>
      <c r="P331" s="263">
        <f>_xlfn.IFNA(VLOOKUP($A331,'PASTE Tech_Use'!S:$BB,2,FALSE),0)</f>
        <v>21.469539789999999</v>
      </c>
      <c r="Q331" s="263">
        <f>_xlfn.IFNA(VLOOKUP($A331,'PASTE Tech_Use'!U:$BB,2,FALSE),0)</f>
        <v>17.952249500000001</v>
      </c>
      <c r="R331" s="263">
        <f>_xlfn.IFNA(VLOOKUP($A331,'PASTE Tech_Use'!W:$BB,2,FALSE),0)</f>
        <v>15.76204521</v>
      </c>
      <c r="S331" s="263">
        <f>_xlfn.IFNA(VLOOKUP($A331,'PASTE Tech_Use'!Y:$BB,2,FALSE),0)</f>
        <v>24.724455259999999</v>
      </c>
    </row>
    <row r="332" spans="1:19" x14ac:dyDescent="0.3">
      <c r="A332" s="276" t="s">
        <v>358</v>
      </c>
      <c r="B332" t="str">
        <f>_xlfn.IFNA(VLOOKUP($A332,'PASTE Technology Sheet'!A:H,3,FALSE),"")</f>
        <v>XC Trade</v>
      </c>
      <c r="C332" t="str">
        <f>VLOOKUP($A332,'PASTE Technology Sheet'!A:H,4,FALSE)</f>
        <v>Power NO</v>
      </c>
      <c r="D332" t="str">
        <f>_xlfn.IFNA(VLOOKUP($A332,'PASTE Technology Sheet'!$A:$H,5,FALSE),"")</f>
        <v>Power EU</v>
      </c>
      <c r="E332" t="str">
        <f>VLOOKUP($A332,'PASTE Technology Sheet'!$A:$H,6,FALSE)</f>
        <v>Electricity NO</v>
      </c>
      <c r="F332" t="str">
        <f>VLOOKUP($A332,'PASTE Technology Sheet'!$A:$H,7,FALSE)</f>
        <v>Import from EU - Power NO</v>
      </c>
      <c r="G332" s="263">
        <f>_xlfn.IFNA(VLOOKUP($A332,'PASTE Tech_Use'!$A:$B,2,FALSE),0)</f>
        <v>0.44884703310000001</v>
      </c>
      <c r="H332" s="263">
        <f>_xlfn.IFNA(VLOOKUP($A332,'PASTE Tech_Use'!$C:$BB,2,FALSE),0)</f>
        <v>0.44887254980000002</v>
      </c>
      <c r="I332" s="263">
        <f>_xlfn.IFNA(VLOOKUP($A332,'PASTE Tech_Use'!$E:$BB,2,FALSE),0)</f>
        <v>0.44884714510000001</v>
      </c>
      <c r="J332" s="263">
        <f>_xlfn.IFNA(VLOOKUP($A332,'PASTE Tech_Use'!$G:$BB,2,FALSE),0)</f>
        <v>0.44884703479999999</v>
      </c>
      <c r="K332" s="263">
        <f>_xlfn.IFNA(VLOOKUP($A332,'PASTE Tech_Use'!I:$BB,2,FALSE),0)</f>
        <v>0.44884703479999999</v>
      </c>
      <c r="L332" s="263">
        <f>_xlfn.IFNA(VLOOKUP($A332,'PASTE Tech_Use'!K:$BB,2,FALSE),0)</f>
        <v>0.34968945470000001</v>
      </c>
      <c r="M332" s="263">
        <f>_xlfn.IFNA(VLOOKUP($A332,'PASTE Tech_Use'!M:$BB,2,FALSE),0)</f>
        <v>0.60656480199999996</v>
      </c>
      <c r="N332" s="263">
        <f>_xlfn.IFNA(VLOOKUP($A332,'PASTE Tech_Use'!O:$BB,2,FALSE),0)</f>
        <v>0.4488471316</v>
      </c>
      <c r="O332" s="263">
        <f>_xlfn.IFNA(VLOOKUP($A332,'PASTE Tech_Use'!Q:$BB,2,FALSE),0)</f>
        <v>0.44884710529999999</v>
      </c>
      <c r="P332" s="263">
        <f>_xlfn.IFNA(VLOOKUP($A332,'PASTE Tech_Use'!S:$BB,2,FALSE),0)</f>
        <v>0.44884704390000002</v>
      </c>
      <c r="Q332" s="263">
        <f>_xlfn.IFNA(VLOOKUP($A332,'PASTE Tech_Use'!U:$BB,2,FALSE),0)</f>
        <v>0.25626850550000002</v>
      </c>
      <c r="R332" s="263">
        <f>_xlfn.IFNA(VLOOKUP($A332,'PASTE Tech_Use'!W:$BB,2,FALSE),0)</f>
        <v>0.44884711379999997</v>
      </c>
      <c r="S332" s="263">
        <f>_xlfn.IFNA(VLOOKUP($A332,'PASTE Tech_Use'!Y:$BB,2,FALSE),0)</f>
        <v>0.47445487780000001</v>
      </c>
    </row>
    <row r="333" spans="1:19" x14ac:dyDescent="0.3">
      <c r="A333" s="275" t="s">
        <v>359</v>
      </c>
      <c r="B333" t="str">
        <f>_xlfn.IFNA(VLOOKUP($A333,'PASTE Technology Sheet'!A:H,3,FALSE),"")</f>
        <v>XC Trade</v>
      </c>
      <c r="C333" t="str">
        <f>VLOOKUP($A333,'PASTE Technology Sheet'!A:H,4,FALSE)</f>
        <v>Power DK</v>
      </c>
      <c r="D333" t="str">
        <f>_xlfn.IFNA(VLOOKUP($A333,'PASTE Technology Sheet'!$A:$H,5,FALSE),"")</f>
        <v>Power EU</v>
      </c>
      <c r="E333" t="str">
        <f>VLOOKUP($A333,'PASTE Technology Sheet'!$A:$H,6,FALSE)</f>
        <v>Electricity DK</v>
      </c>
      <c r="F333" t="str">
        <f>VLOOKUP($A333,'PASTE Technology Sheet'!$A:$H,7,FALSE)</f>
        <v>Import from EU - Power DK</v>
      </c>
      <c r="G333" s="263">
        <f>_xlfn.IFNA(VLOOKUP($A333,'PASTE Tech_Use'!$A:$B,2,FALSE),0)</f>
        <v>0.39873520759999997</v>
      </c>
      <c r="H333" s="263">
        <f>_xlfn.IFNA(VLOOKUP($A333,'PASTE Tech_Use'!$C:$BB,2,FALSE),0)</f>
        <v>0.39873540239999999</v>
      </c>
      <c r="I333" s="263">
        <f>_xlfn.IFNA(VLOOKUP($A333,'PASTE Tech_Use'!$E:$BB,2,FALSE),0)</f>
        <v>0.39873578980000002</v>
      </c>
      <c r="J333" s="263">
        <f>_xlfn.IFNA(VLOOKUP($A333,'PASTE Tech_Use'!$G:$BB,2,FALSE),0)</f>
        <v>0.39873522150000001</v>
      </c>
      <c r="K333" s="263">
        <f>_xlfn.IFNA(VLOOKUP($A333,'PASTE Tech_Use'!I:$BB,2,FALSE),0)</f>
        <v>0.39873522150000001</v>
      </c>
      <c r="L333" s="263">
        <f>_xlfn.IFNA(VLOOKUP($A333,'PASTE Tech_Use'!K:$BB,2,FALSE),0)</f>
        <v>0.39873524059999998</v>
      </c>
      <c r="M333" s="263">
        <f>_xlfn.IFNA(VLOOKUP($A333,'PASTE Tech_Use'!M:$BB,2,FALSE),0)</f>
        <v>0.78603484999999995</v>
      </c>
      <c r="N333" s="263">
        <f>_xlfn.IFNA(VLOOKUP($A333,'PASTE Tech_Use'!O:$BB,2,FALSE),0)</f>
        <v>0.39873577719999997</v>
      </c>
      <c r="O333" s="263">
        <f>_xlfn.IFNA(VLOOKUP($A333,'PASTE Tech_Use'!Q:$BB,2,FALSE),0)</f>
        <v>0.39873549990000001</v>
      </c>
      <c r="P333" s="263">
        <f>_xlfn.IFNA(VLOOKUP($A333,'PASTE Tech_Use'!S:$BB,2,FALSE),0)</f>
        <v>0.39936493049999999</v>
      </c>
      <c r="Q333" s="263">
        <f>_xlfn.IFNA(VLOOKUP($A333,'PASTE Tech_Use'!U:$BB,2,FALSE),0)</f>
        <v>0.39873528990000001</v>
      </c>
      <c r="R333" s="263">
        <f>_xlfn.IFNA(VLOOKUP($A333,'PASTE Tech_Use'!W:$BB,2,FALSE),0)</f>
        <v>0.39873591009999998</v>
      </c>
      <c r="S333" s="263">
        <f>_xlfn.IFNA(VLOOKUP($A333,'PASTE Tech_Use'!Y:$BB,2,FALSE),0)</f>
        <v>0.51945162759999997</v>
      </c>
    </row>
    <row r="334" spans="1:19" x14ac:dyDescent="0.3">
      <c r="A334" s="276" t="s">
        <v>360</v>
      </c>
      <c r="B334" t="str">
        <f>_xlfn.IFNA(VLOOKUP($A334,'PASTE Technology Sheet'!A:H,3,FALSE),"")</f>
        <v>XC Trade</v>
      </c>
      <c r="C334" t="str">
        <f>VLOOKUP($A334,'PASTE Technology Sheet'!A:H,4,FALSE)</f>
        <v>Power DE</v>
      </c>
      <c r="D334" t="str">
        <f>_xlfn.IFNA(VLOOKUP($A334,'PASTE Technology Sheet'!$A:$H,5,FALSE),"")</f>
        <v>Power EU</v>
      </c>
      <c r="E334" t="str">
        <f>VLOOKUP($A334,'PASTE Technology Sheet'!$A:$H,6,FALSE)</f>
        <v>Electricity DE</v>
      </c>
      <c r="F334" t="str">
        <f>VLOOKUP($A334,'PASTE Technology Sheet'!$A:$H,7,FALSE)</f>
        <v>Import from EU - Power DE</v>
      </c>
      <c r="G334" s="263">
        <f>_xlfn.IFNA(VLOOKUP($A334,'PASTE Tech_Use'!$A:$B,2,FALSE),0)</f>
        <v>34.277616999999999</v>
      </c>
      <c r="H334" s="263">
        <f>_xlfn.IFNA(VLOOKUP($A334,'PASTE Tech_Use'!$C:$BB,2,FALSE),0)</f>
        <v>35.506774210000003</v>
      </c>
      <c r="I334" s="263">
        <f>_xlfn.IFNA(VLOOKUP($A334,'PASTE Tech_Use'!$E:$BB,2,FALSE),0)</f>
        <v>35.205388390000003</v>
      </c>
      <c r="J334" s="263">
        <f>_xlfn.IFNA(VLOOKUP($A334,'PASTE Tech_Use'!$G:$BB,2,FALSE),0)</f>
        <v>34.278543409999997</v>
      </c>
      <c r="K334" s="263">
        <f>_xlfn.IFNA(VLOOKUP($A334,'PASTE Tech_Use'!I:$BB,2,FALSE),0)</f>
        <v>34.278543409999997</v>
      </c>
      <c r="L334" s="263">
        <f>_xlfn.IFNA(VLOOKUP($A334,'PASTE Tech_Use'!K:$BB,2,FALSE),0)</f>
        <v>42.041756540000002</v>
      </c>
      <c r="M334" s="263">
        <f>_xlfn.IFNA(VLOOKUP($A334,'PASTE Tech_Use'!M:$BB,2,FALSE),0)</f>
        <v>28.38661892</v>
      </c>
      <c r="N334" s="263">
        <f>_xlfn.IFNA(VLOOKUP($A334,'PASTE Tech_Use'!O:$BB,2,FALSE),0)</f>
        <v>39.1155008</v>
      </c>
      <c r="O334" s="263">
        <f>_xlfn.IFNA(VLOOKUP($A334,'PASTE Tech_Use'!Q:$BB,2,FALSE),0)</f>
        <v>32.763902620000003</v>
      </c>
      <c r="P334" s="263">
        <f>_xlfn.IFNA(VLOOKUP($A334,'PASTE Tech_Use'!S:$BB,2,FALSE),0)</f>
        <v>32.175509150000003</v>
      </c>
      <c r="Q334" s="263">
        <f>_xlfn.IFNA(VLOOKUP($A334,'PASTE Tech_Use'!U:$BB,2,FALSE),0)</f>
        <v>34.844222180000003</v>
      </c>
      <c r="R334" s="263">
        <f>_xlfn.IFNA(VLOOKUP($A334,'PASTE Tech_Use'!W:$BB,2,FALSE),0)</f>
        <v>30.18531926</v>
      </c>
      <c r="S334" s="263">
        <f>_xlfn.IFNA(VLOOKUP($A334,'PASTE Tech_Use'!Y:$BB,2,FALSE),0)</f>
        <v>56.122214280000001</v>
      </c>
    </row>
    <row r="335" spans="1:19" x14ac:dyDescent="0.3">
      <c r="A335" s="173" t="s">
        <v>361</v>
      </c>
      <c r="B335" t="str">
        <f>_xlfn.IFNA(VLOOKUP($A335,'PASTE Technology Sheet'!A:H,3,FALSE),"")</f>
        <v>XC Trade</v>
      </c>
      <c r="C335" t="str">
        <f>VLOOKUP($A335,'PASTE Technology Sheet'!A:H,4,FALSE)</f>
        <v>Power NL2</v>
      </c>
      <c r="D335" t="str">
        <f>_xlfn.IFNA(VLOOKUP($A335,'PASTE Technology Sheet'!$A:$H,5,FALSE),"")</f>
        <v>Power NL3</v>
      </c>
      <c r="E335" t="str">
        <f>VLOOKUP($A335,'PASTE Technology Sheet'!$A:$H,6,FALSE)</f>
        <v>Electricity Cluster NL2</v>
      </c>
      <c r="F335" t="str">
        <f>VLOOKUP($A335,'PASTE Technology Sheet'!$A:$H,7,FALSE)</f>
        <v>Import from Cluster NL3 - Power</v>
      </c>
      <c r="G335" s="263">
        <f>_xlfn.IFNA(VLOOKUP($A335,'PASTE Tech_Use'!$A:$B,2,FALSE),0)</f>
        <v>5.7819222180000004E-7</v>
      </c>
      <c r="H335" s="263">
        <f>_xlfn.IFNA(VLOOKUP($A335,'PASTE Tech_Use'!$C:$BB,2,FALSE),0)</f>
        <v>1.839835154E-6</v>
      </c>
      <c r="I335" s="263">
        <f>_xlfn.IFNA(VLOOKUP($A335,'PASTE Tech_Use'!$E:$BB,2,FALSE),0)</f>
        <v>1.9471912490000001E-6</v>
      </c>
      <c r="J335" s="263">
        <f>_xlfn.IFNA(VLOOKUP($A335,'PASTE Tech_Use'!$G:$BB,2,FALSE),0)</f>
        <v>6.0033000649999995E-7</v>
      </c>
      <c r="K335" s="263">
        <f>_xlfn.IFNA(VLOOKUP($A335,'PASTE Tech_Use'!I:$BB,2,FALSE),0)</f>
        <v>6.0033000649999995E-7</v>
      </c>
      <c r="L335" s="263">
        <f>_xlfn.IFNA(VLOOKUP($A335,'PASTE Tech_Use'!K:$BB,2,FALSE),0)</f>
        <v>8.3700414389999995</v>
      </c>
      <c r="M335" s="263">
        <f>_xlfn.IFNA(VLOOKUP($A335,'PASTE Tech_Use'!M:$BB,2,FALSE),0)</f>
        <v>2.1479177889999998E-6</v>
      </c>
      <c r="N335" s="263">
        <f>_xlfn.IFNA(VLOOKUP($A335,'PASTE Tech_Use'!O:$BB,2,FALSE),0)</f>
        <v>4.9981173539999999E-5</v>
      </c>
      <c r="O335" s="263">
        <f>_xlfn.IFNA(VLOOKUP($A335,'PASTE Tech_Use'!Q:$BB,2,FALSE),0)</f>
        <v>2.8757231729999999E-6</v>
      </c>
      <c r="P335" s="263">
        <f>_xlfn.IFNA(VLOOKUP($A335,'PASTE Tech_Use'!S:$BB,2,FALSE),0)</f>
        <v>1.437973743E-6</v>
      </c>
      <c r="Q335" s="263">
        <f>_xlfn.IFNA(VLOOKUP($A335,'PASTE Tech_Use'!U:$BB,2,FALSE),0)</f>
        <v>3.8182721979999998</v>
      </c>
      <c r="R335" s="263">
        <f>_xlfn.IFNA(VLOOKUP($A335,'PASTE Tech_Use'!W:$BB,2,FALSE),0)</f>
        <v>2.4277192380000002E-6</v>
      </c>
      <c r="S335" s="263">
        <f>_xlfn.IFNA(VLOOKUP($A335,'PASTE Tech_Use'!Y:$BB,2,FALSE),0)</f>
        <v>4.6454888990000001</v>
      </c>
    </row>
    <row r="336" spans="1:19" x14ac:dyDescent="0.3">
      <c r="A336" s="171" t="s">
        <v>362</v>
      </c>
      <c r="B336" t="str">
        <f>_xlfn.IFNA(VLOOKUP($A336,'PASTE Technology Sheet'!A:H,3,FALSE),"")</f>
        <v>XC Trade</v>
      </c>
      <c r="C336" t="str">
        <f>VLOOKUP($A336,'PASTE Technology Sheet'!A:H,4,FALSE)</f>
        <v>Power NL3</v>
      </c>
      <c r="D336" t="str">
        <f>_xlfn.IFNA(VLOOKUP($A336,'PASTE Technology Sheet'!$A:$H,5,FALSE),"")</f>
        <v>Power NL2</v>
      </c>
      <c r="E336" t="str">
        <f>VLOOKUP($A336,'PASTE Technology Sheet'!$A:$H,6,FALSE)</f>
        <v>Electricity Cluster NL3</v>
      </c>
      <c r="F336" t="str">
        <f>VLOOKUP($A336,'PASTE Technology Sheet'!$A:$H,7,FALSE)</f>
        <v>Import from Cluster NL2 - Power</v>
      </c>
      <c r="G336" s="263">
        <f>_xlfn.IFNA(VLOOKUP($A336,'PASTE Tech_Use'!$A:$B,2,FALSE),0)</f>
        <v>0</v>
      </c>
      <c r="H336" s="263">
        <f>_xlfn.IFNA(VLOOKUP($A336,'PASTE Tech_Use'!$C:$BB,2,FALSE),0)</f>
        <v>2.4071479609999999E-7</v>
      </c>
      <c r="I336" s="263">
        <f>_xlfn.IFNA(VLOOKUP($A336,'PASTE Tech_Use'!$E:$BB,2,FALSE),0)</f>
        <v>4.6815702220000002E-7</v>
      </c>
      <c r="J336" s="263">
        <f>_xlfn.IFNA(VLOOKUP($A336,'PASTE Tech_Use'!$G:$BB,2,FALSE),0)</f>
        <v>0</v>
      </c>
      <c r="K336" s="263">
        <f>_xlfn.IFNA(VLOOKUP($A336,'PASTE Tech_Use'!I:$BB,2,FALSE),0)</f>
        <v>0</v>
      </c>
      <c r="L336" s="263">
        <f>_xlfn.IFNA(VLOOKUP($A336,'PASTE Tech_Use'!K:$BB,2,FALSE),0)</f>
        <v>6.3652285959999999E-3</v>
      </c>
      <c r="M336" s="263">
        <f>_xlfn.IFNA(VLOOKUP($A336,'PASTE Tech_Use'!M:$BB,2,FALSE),0)</f>
        <v>1.2614411980000001E-6</v>
      </c>
      <c r="N336" s="263">
        <f>_xlfn.IFNA(VLOOKUP($A336,'PASTE Tech_Use'!O:$BB,2,FALSE),0)</f>
        <v>1.717970842E-6</v>
      </c>
      <c r="O336" s="263">
        <f>_xlfn.IFNA(VLOOKUP($A336,'PASTE Tech_Use'!Q:$BB,2,FALSE),0)</f>
        <v>4.5434127950000001E-7</v>
      </c>
      <c r="P336" s="263">
        <f>_xlfn.IFNA(VLOOKUP($A336,'PASTE Tech_Use'!S:$BB,2,FALSE),0)</f>
        <v>2.1602096120000001E-7</v>
      </c>
      <c r="Q336" s="263">
        <f>_xlfn.IFNA(VLOOKUP($A336,'PASTE Tech_Use'!U:$BB,2,FALSE),0)</f>
        <v>0.87383017009999997</v>
      </c>
      <c r="R336" s="263">
        <f>_xlfn.IFNA(VLOOKUP($A336,'PASTE Tech_Use'!W:$BB,2,FALSE),0)</f>
        <v>4.2901248829999999E-7</v>
      </c>
      <c r="S336" s="263">
        <f>_xlfn.IFNA(VLOOKUP($A336,'PASTE Tech_Use'!Y:$BB,2,FALSE),0)</f>
        <v>0.50325388979999996</v>
      </c>
    </row>
    <row r="337" spans="1:19" x14ac:dyDescent="0.3">
      <c r="A337" s="173" t="s">
        <v>363</v>
      </c>
      <c r="B337" t="str">
        <f>_xlfn.IFNA(VLOOKUP($A337,'PASTE Technology Sheet'!A:H,3,FALSE),"")</f>
        <v>XC Trade</v>
      </c>
      <c r="C337" t="str">
        <f>VLOOKUP($A337,'PASTE Technology Sheet'!A:H,4,FALSE)</f>
        <v>Power NL3</v>
      </c>
      <c r="D337" t="str">
        <f>_xlfn.IFNA(VLOOKUP($A337,'PASTE Technology Sheet'!$A:$H,5,FALSE),"")</f>
        <v>Power NL5</v>
      </c>
      <c r="E337" t="str">
        <f>VLOOKUP($A337,'PASTE Technology Sheet'!$A:$H,6,FALSE)</f>
        <v>Electricity Cluster NL3</v>
      </c>
      <c r="F337" t="str">
        <f>VLOOKUP($A337,'PASTE Technology Sheet'!$A:$H,7,FALSE)</f>
        <v>Import from Cluster NL5 - Power</v>
      </c>
      <c r="G337" s="263">
        <f>_xlfn.IFNA(VLOOKUP($A337,'PASTE Tech_Use'!$A:$B,2,FALSE),0)</f>
        <v>6.5751072580000001</v>
      </c>
      <c r="H337" s="263">
        <f>_xlfn.IFNA(VLOOKUP($A337,'PASTE Tech_Use'!$C:$BB,2,FALSE),0)</f>
        <v>5.855524248</v>
      </c>
      <c r="I337" s="263">
        <f>_xlfn.IFNA(VLOOKUP($A337,'PASTE Tech_Use'!$E:$BB,2,FALSE),0)</f>
        <v>6.5067060359999997</v>
      </c>
      <c r="J337" s="263">
        <f>_xlfn.IFNA(VLOOKUP($A337,'PASTE Tech_Use'!$G:$BB,2,FALSE),0)</f>
        <v>6.5751909260000003</v>
      </c>
      <c r="K337" s="263">
        <f>_xlfn.IFNA(VLOOKUP($A337,'PASTE Tech_Use'!I:$BB,2,FALSE),0)</f>
        <v>6.5751909260000003</v>
      </c>
      <c r="L337" s="263">
        <f>_xlfn.IFNA(VLOOKUP($A337,'PASTE Tech_Use'!K:$BB,2,FALSE),0)</f>
        <v>0.42990297890000001</v>
      </c>
      <c r="M337" s="263">
        <f>_xlfn.IFNA(VLOOKUP($A337,'PASTE Tech_Use'!M:$BB,2,FALSE),0)</f>
        <v>22.920310650000001</v>
      </c>
      <c r="N337" s="263">
        <f>_xlfn.IFNA(VLOOKUP($A337,'PASTE Tech_Use'!O:$BB,2,FALSE),0)</f>
        <v>5.9855111680000004</v>
      </c>
      <c r="O337" s="263">
        <f>_xlfn.IFNA(VLOOKUP($A337,'PASTE Tech_Use'!Q:$BB,2,FALSE),0)</f>
        <v>6.7022690589999998</v>
      </c>
      <c r="P337" s="263">
        <f>_xlfn.IFNA(VLOOKUP($A337,'PASTE Tech_Use'!S:$BB,2,FALSE),0)</f>
        <v>6.8253824109999996</v>
      </c>
      <c r="Q337" s="263">
        <f>_xlfn.IFNA(VLOOKUP($A337,'PASTE Tech_Use'!U:$BB,2,FALSE),0)</f>
        <v>6.7541339889999996</v>
      </c>
      <c r="R337" s="263">
        <f>_xlfn.IFNA(VLOOKUP($A337,'PASTE Tech_Use'!W:$BB,2,FALSE),0)</f>
        <v>2.0970038409999998</v>
      </c>
      <c r="S337" s="263">
        <f>_xlfn.IFNA(VLOOKUP($A337,'PASTE Tech_Use'!Y:$BB,2,FALSE),0)</f>
        <v>9.7662323129999997</v>
      </c>
    </row>
    <row r="338" spans="1:19" x14ac:dyDescent="0.3">
      <c r="A338" s="171" t="s">
        <v>364</v>
      </c>
      <c r="B338" t="str">
        <f>_xlfn.IFNA(VLOOKUP($A338,'PASTE Technology Sheet'!A:H,3,FALSE),"")</f>
        <v>XC Trade</v>
      </c>
      <c r="C338" t="str">
        <f>VLOOKUP($A338,'PASTE Technology Sheet'!A:H,4,FALSE)</f>
        <v>Power NL5</v>
      </c>
      <c r="D338" t="str">
        <f>_xlfn.IFNA(VLOOKUP($A338,'PASTE Technology Sheet'!$A:$H,5,FALSE),"")</f>
        <v>Power NL3</v>
      </c>
      <c r="E338" t="str">
        <f>VLOOKUP($A338,'PASTE Technology Sheet'!$A:$H,6,FALSE)</f>
        <v>Electricity Cluster NL5</v>
      </c>
      <c r="F338" t="str">
        <f>VLOOKUP($A338,'PASTE Technology Sheet'!$A:$H,7,FALSE)</f>
        <v>Import from Cluster NL3 - Power</v>
      </c>
      <c r="G338" s="263">
        <f>_xlfn.IFNA(VLOOKUP($A338,'PASTE Tech_Use'!$A:$B,2,FALSE),0)</f>
        <v>1.55619913</v>
      </c>
      <c r="H338" s="263">
        <f>_xlfn.IFNA(VLOOKUP($A338,'PASTE Tech_Use'!$C:$BB,2,FALSE),0)</f>
        <v>1.808422008</v>
      </c>
      <c r="I338" s="263">
        <f>_xlfn.IFNA(VLOOKUP($A338,'PASTE Tech_Use'!$E:$BB,2,FALSE),0)</f>
        <v>1.0741144220000001</v>
      </c>
      <c r="J338" s="263">
        <f>_xlfn.IFNA(VLOOKUP($A338,'PASTE Tech_Use'!$G:$BB,2,FALSE),0)</f>
        <v>1.5561321130000001</v>
      </c>
      <c r="K338" s="263">
        <f>_xlfn.IFNA(VLOOKUP($A338,'PASTE Tech_Use'!I:$BB,2,FALSE),0)</f>
        <v>1.5561321130000001</v>
      </c>
      <c r="L338" s="263">
        <f>_xlfn.IFNA(VLOOKUP($A338,'PASTE Tech_Use'!K:$BB,2,FALSE),0)</f>
        <v>0.45673955420000001</v>
      </c>
      <c r="M338" s="263">
        <f>_xlfn.IFNA(VLOOKUP($A338,'PASTE Tech_Use'!M:$BB,2,FALSE),0)</f>
        <v>1.105536785</v>
      </c>
      <c r="N338" s="263">
        <f>_xlfn.IFNA(VLOOKUP($A338,'PASTE Tech_Use'!O:$BB,2,FALSE),0)</f>
        <v>1.1262833510000001</v>
      </c>
      <c r="O338" s="263">
        <f>_xlfn.IFNA(VLOOKUP($A338,'PASTE Tech_Use'!Q:$BB,2,FALSE),0)</f>
        <v>1.501590714</v>
      </c>
      <c r="P338" s="263">
        <f>_xlfn.IFNA(VLOOKUP($A338,'PASTE Tech_Use'!S:$BB,2,FALSE),0)</f>
        <v>2.1341405189999998</v>
      </c>
      <c r="Q338" s="263">
        <f>_xlfn.IFNA(VLOOKUP($A338,'PASTE Tech_Use'!U:$BB,2,FALSE),0)</f>
        <v>0.61176815380000005</v>
      </c>
      <c r="R338" s="263">
        <f>_xlfn.IFNA(VLOOKUP($A338,'PASTE Tech_Use'!W:$BB,2,FALSE),0)</f>
        <v>0.3417247726</v>
      </c>
      <c r="S338" s="263">
        <f>_xlfn.IFNA(VLOOKUP($A338,'PASTE Tech_Use'!Y:$BB,2,FALSE),0)</f>
        <v>1.022421174</v>
      </c>
    </row>
    <row r="339" spans="1:19" x14ac:dyDescent="0.3">
      <c r="A339" s="173" t="s">
        <v>365</v>
      </c>
      <c r="B339" t="str">
        <f>_xlfn.IFNA(VLOOKUP($A339,'PASTE Technology Sheet'!A:H,3,FALSE),"")</f>
        <v>XC Trade</v>
      </c>
      <c r="C339" t="str">
        <f>VLOOKUP($A339,'PASTE Technology Sheet'!A:H,4,FALSE)</f>
        <v>Power NL3</v>
      </c>
      <c r="D339" t="str">
        <f>_xlfn.IFNA(VLOOKUP($A339,'PASTE Technology Sheet'!$A:$H,5,FALSE),"")</f>
        <v>Power GB1</v>
      </c>
      <c r="E339" t="str">
        <f>VLOOKUP($A339,'PASTE Technology Sheet'!$A:$H,6,FALSE)</f>
        <v>Electricity Cluster NL3</v>
      </c>
      <c r="F339" t="str">
        <f>VLOOKUP($A339,'PASTE Technology Sheet'!$A:$H,7,FALSE)</f>
        <v>Import from Cluster GB1 - Power</v>
      </c>
      <c r="G339" s="263">
        <f>_xlfn.IFNA(VLOOKUP($A339,'PASTE Tech_Use'!$A:$B,2,FALSE),0)</f>
        <v>0</v>
      </c>
      <c r="H339" s="263">
        <f>_xlfn.IFNA(VLOOKUP($A339,'PASTE Tech_Use'!$C:$BB,2,FALSE),0)</f>
        <v>1.877221699E-7</v>
      </c>
      <c r="I339" s="263">
        <f>_xlfn.IFNA(VLOOKUP($A339,'PASTE Tech_Use'!$E:$BB,2,FALSE),0)</f>
        <v>3.570538619E-7</v>
      </c>
      <c r="J339" s="263">
        <f>_xlfn.IFNA(VLOOKUP($A339,'PASTE Tech_Use'!$G:$BB,2,FALSE),0)</f>
        <v>0</v>
      </c>
      <c r="K339" s="263">
        <f>_xlfn.IFNA(VLOOKUP($A339,'PASTE Tech_Use'!I:$BB,2,FALSE),0)</f>
        <v>0</v>
      </c>
      <c r="L339" s="263">
        <f>_xlfn.IFNA(VLOOKUP($A339,'PASTE Tech_Use'!K:$BB,2,FALSE),0)</f>
        <v>1.390651301E-7</v>
      </c>
      <c r="M339" s="263">
        <f>_xlfn.IFNA(VLOOKUP($A339,'PASTE Tech_Use'!M:$BB,2,FALSE),0)</f>
        <v>9.0851276830000002E-7</v>
      </c>
      <c r="N339" s="263">
        <f>_xlfn.IFNA(VLOOKUP($A339,'PASTE Tech_Use'!O:$BB,2,FALSE),0)</f>
        <v>3.3846870380000001E-7</v>
      </c>
      <c r="O339" s="263">
        <f>_xlfn.IFNA(VLOOKUP($A339,'PASTE Tech_Use'!Q:$BB,2,FALSE),0)</f>
        <v>3.663788953E-7</v>
      </c>
      <c r="P339" s="263">
        <f>_xlfn.IFNA(VLOOKUP($A339,'PASTE Tech_Use'!S:$BB,2,FALSE),0)</f>
        <v>1.7078943679999999E-7</v>
      </c>
      <c r="Q339" s="263">
        <f>_xlfn.IFNA(VLOOKUP($A339,'PASTE Tech_Use'!U:$BB,2,FALSE),0)</f>
        <v>1.7614355580000001E-7</v>
      </c>
      <c r="R339" s="263">
        <f>_xlfn.IFNA(VLOOKUP($A339,'PASTE Tech_Use'!W:$BB,2,FALSE),0)</f>
        <v>4.6671881549999998E-7</v>
      </c>
      <c r="S339" s="263">
        <f>_xlfn.IFNA(VLOOKUP($A339,'PASTE Tech_Use'!Y:$BB,2,FALSE),0)</f>
        <v>0</v>
      </c>
    </row>
    <row r="340" spans="1:19" x14ac:dyDescent="0.3">
      <c r="A340" s="171" t="s">
        <v>366</v>
      </c>
      <c r="B340" t="str">
        <f>_xlfn.IFNA(VLOOKUP($A340,'PASTE Technology Sheet'!A:H,3,FALSE),"")</f>
        <v>XC Trade</v>
      </c>
      <c r="C340" t="str">
        <f>VLOOKUP($A340,'PASTE Technology Sheet'!A:H,4,FALSE)</f>
        <v>Power GB1</v>
      </c>
      <c r="D340" t="str">
        <f>_xlfn.IFNA(VLOOKUP($A340,'PASTE Technology Sheet'!$A:$H,5,FALSE),"")</f>
        <v>Power NL3</v>
      </c>
      <c r="E340" t="str">
        <f>VLOOKUP($A340,'PASTE Technology Sheet'!$A:$H,6,FALSE)</f>
        <v>Electricity Cluster GB1</v>
      </c>
      <c r="F340" t="str">
        <f>VLOOKUP($A340,'PASTE Technology Sheet'!$A:$H,7,FALSE)</f>
        <v>Import from Cluster NL3 - Power</v>
      </c>
      <c r="G340" s="263">
        <f>_xlfn.IFNA(VLOOKUP($A340,'PASTE Tech_Use'!$A:$B,2,FALSE),0)</f>
        <v>0</v>
      </c>
      <c r="H340" s="263">
        <f>_xlfn.IFNA(VLOOKUP($A340,'PASTE Tech_Use'!$C:$BB,2,FALSE),0)</f>
        <v>2.3996917320000001E-7</v>
      </c>
      <c r="I340" s="263">
        <f>_xlfn.IFNA(VLOOKUP($A340,'PASTE Tech_Use'!$E:$BB,2,FALSE),0)</f>
        <v>4.5923624800000002E-7</v>
      </c>
      <c r="J340" s="263">
        <f>_xlfn.IFNA(VLOOKUP($A340,'PASTE Tech_Use'!$G:$BB,2,FALSE),0)</f>
        <v>0</v>
      </c>
      <c r="K340" s="263">
        <f>_xlfn.IFNA(VLOOKUP($A340,'PASTE Tech_Use'!I:$BB,2,FALSE),0)</f>
        <v>0</v>
      </c>
      <c r="L340" s="263">
        <f>_xlfn.IFNA(VLOOKUP($A340,'PASTE Tech_Use'!K:$BB,2,FALSE),0)</f>
        <v>1.864821303E-7</v>
      </c>
      <c r="M340" s="263">
        <f>_xlfn.IFNA(VLOOKUP($A340,'PASTE Tech_Use'!M:$BB,2,FALSE),0)</f>
        <v>1.026582221E-6</v>
      </c>
      <c r="N340" s="263">
        <f>_xlfn.IFNA(VLOOKUP($A340,'PASTE Tech_Use'!O:$BB,2,FALSE),0)</f>
        <v>5.8917260110000001E-7</v>
      </c>
      <c r="O340" s="263">
        <f>_xlfn.IFNA(VLOOKUP($A340,'PASTE Tech_Use'!Q:$BB,2,FALSE),0)</f>
        <v>4.6635395619999998E-7</v>
      </c>
      <c r="P340" s="263">
        <f>_xlfn.IFNA(VLOOKUP($A340,'PASTE Tech_Use'!S:$BB,2,FALSE),0)</f>
        <v>2.1914423590000001E-7</v>
      </c>
      <c r="Q340" s="263">
        <f>_xlfn.IFNA(VLOOKUP($A340,'PASTE Tech_Use'!U:$BB,2,FALSE),0)</f>
        <v>1.8877806839999999E-7</v>
      </c>
      <c r="R340" s="263">
        <f>_xlfn.IFNA(VLOOKUP($A340,'PASTE Tech_Use'!W:$BB,2,FALSE),0)</f>
        <v>5.1825825840000005E-7</v>
      </c>
      <c r="S340" s="263">
        <f>_xlfn.IFNA(VLOOKUP($A340,'PASTE Tech_Use'!Y:$BB,2,FALSE),0)</f>
        <v>0</v>
      </c>
    </row>
    <row r="341" spans="1:19" x14ac:dyDescent="0.3">
      <c r="A341" s="173" t="s">
        <v>367</v>
      </c>
      <c r="B341" t="str">
        <f>_xlfn.IFNA(VLOOKUP($A341,'PASTE Technology Sheet'!A:H,3,FALSE),"")</f>
        <v>XC Trade</v>
      </c>
      <c r="C341" t="str">
        <f>VLOOKUP($A341,'PASTE Technology Sheet'!A:H,4,FALSE)</f>
        <v>Power NL5</v>
      </c>
      <c r="D341" t="str">
        <f>_xlfn.IFNA(VLOOKUP($A341,'PASTE Technology Sheet'!$A:$H,5,FALSE),"")</f>
        <v>Power GB1</v>
      </c>
      <c r="E341" t="str">
        <f>VLOOKUP($A341,'PASTE Technology Sheet'!$A:$H,6,FALSE)</f>
        <v>Electricity Cluster NL5</v>
      </c>
      <c r="F341" t="str">
        <f>VLOOKUP($A341,'PASTE Technology Sheet'!$A:$H,7,FALSE)</f>
        <v>Import from Cluster GB1 - Power</v>
      </c>
      <c r="G341" s="263">
        <f>_xlfn.IFNA(VLOOKUP($A341,'PASTE Tech_Use'!$A:$B,2,FALSE),0)</f>
        <v>0.15062223529999999</v>
      </c>
      <c r="H341" s="263">
        <f>_xlfn.IFNA(VLOOKUP($A341,'PASTE Tech_Use'!$C:$BB,2,FALSE),0)</f>
        <v>0.16368710349999999</v>
      </c>
      <c r="I341" s="263">
        <f>_xlfn.IFNA(VLOOKUP($A341,'PASTE Tech_Use'!$E:$BB,2,FALSE),0)</f>
        <v>0.15062422919999999</v>
      </c>
      <c r="J341" s="263">
        <f>_xlfn.IFNA(VLOOKUP($A341,'PASTE Tech_Use'!$G:$BB,2,FALSE),0)</f>
        <v>0.15062241479999999</v>
      </c>
      <c r="K341" s="263">
        <f>_xlfn.IFNA(VLOOKUP($A341,'PASTE Tech_Use'!I:$BB,2,FALSE),0)</f>
        <v>0.15062241479999999</v>
      </c>
      <c r="L341" s="263">
        <f>_xlfn.IFNA(VLOOKUP($A341,'PASTE Tech_Use'!K:$BB,2,FALSE),0)</f>
        <v>0.30360040199999999</v>
      </c>
      <c r="M341" s="263">
        <f>_xlfn.IFNA(VLOOKUP($A341,'PASTE Tech_Use'!M:$BB,2,FALSE),0)</f>
        <v>6.2422313650000003E-6</v>
      </c>
      <c r="N341" s="263">
        <f>_xlfn.IFNA(VLOOKUP($A341,'PASTE Tech_Use'!O:$BB,2,FALSE),0)</f>
        <v>0.1466344658</v>
      </c>
      <c r="O341" s="263">
        <f>_xlfn.IFNA(VLOOKUP($A341,'PASTE Tech_Use'!Q:$BB,2,FALSE),0)</f>
        <v>0.1833784027</v>
      </c>
      <c r="P341" s="263">
        <f>_xlfn.IFNA(VLOOKUP($A341,'PASTE Tech_Use'!S:$BB,2,FALSE),0)</f>
        <v>0.23280310600000001</v>
      </c>
      <c r="Q341" s="263">
        <f>_xlfn.IFNA(VLOOKUP($A341,'PASTE Tech_Use'!U:$BB,2,FALSE),0)</f>
        <v>0.19253494500000001</v>
      </c>
      <c r="R341" s="263">
        <f>_xlfn.IFNA(VLOOKUP($A341,'PASTE Tech_Use'!W:$BB,2,FALSE),0)</f>
        <v>9.3840205430000004E-2</v>
      </c>
      <c r="S341" s="263">
        <f>_xlfn.IFNA(VLOOKUP($A341,'PASTE Tech_Use'!Y:$BB,2,FALSE),0)</f>
        <v>0.27449604129999999</v>
      </c>
    </row>
    <row r="342" spans="1:19" x14ac:dyDescent="0.3">
      <c r="A342" s="171" t="s">
        <v>368</v>
      </c>
      <c r="B342" t="str">
        <f>_xlfn.IFNA(VLOOKUP($A342,'PASTE Technology Sheet'!A:H,3,FALSE),"")</f>
        <v>XC Trade</v>
      </c>
      <c r="C342" t="str">
        <f>VLOOKUP($A342,'PASTE Technology Sheet'!A:H,4,FALSE)</f>
        <v>Power GB1</v>
      </c>
      <c r="D342" t="str">
        <f>_xlfn.IFNA(VLOOKUP($A342,'PASTE Technology Sheet'!$A:$H,5,FALSE),"")</f>
        <v>Power NL5</v>
      </c>
      <c r="E342" t="str">
        <f>VLOOKUP($A342,'PASTE Technology Sheet'!$A:$H,6,FALSE)</f>
        <v>Electricity Cluster GB1</v>
      </c>
      <c r="F342" t="str">
        <f>VLOOKUP($A342,'PASTE Technology Sheet'!$A:$H,7,FALSE)</f>
        <v>Import from Cluster NL5 - Power</v>
      </c>
      <c r="G342" s="263">
        <f>_xlfn.IFNA(VLOOKUP($A342,'PASTE Tech_Use'!$A:$B,2,FALSE),0)</f>
        <v>2.9648007179999998</v>
      </c>
      <c r="H342" s="263">
        <f>_xlfn.IFNA(VLOOKUP($A342,'PASTE Tech_Use'!$C:$BB,2,FALSE),0)</f>
        <v>3.0887814090000001</v>
      </c>
      <c r="I342" s="263">
        <f>_xlfn.IFNA(VLOOKUP($A342,'PASTE Tech_Use'!$E:$BB,2,FALSE),0)</f>
        <v>2.9429450529999999</v>
      </c>
      <c r="J342" s="263">
        <f>_xlfn.IFNA(VLOOKUP($A342,'PASTE Tech_Use'!$G:$BB,2,FALSE),0)</f>
        <v>2.9648026679999999</v>
      </c>
      <c r="K342" s="263">
        <f>_xlfn.IFNA(VLOOKUP($A342,'PASTE Tech_Use'!I:$BB,2,FALSE),0)</f>
        <v>2.9648026679999999</v>
      </c>
      <c r="L342" s="263">
        <f>_xlfn.IFNA(VLOOKUP($A342,'PASTE Tech_Use'!K:$BB,2,FALSE),0)</f>
        <v>1.384392332</v>
      </c>
      <c r="M342" s="263">
        <f>_xlfn.IFNA(VLOOKUP($A342,'PASTE Tech_Use'!M:$BB,2,FALSE),0)</f>
        <v>6.842263934</v>
      </c>
      <c r="N342" s="263">
        <f>_xlfn.IFNA(VLOOKUP($A342,'PASTE Tech_Use'!O:$BB,2,FALSE),0)</f>
        <v>2.8568360689999999</v>
      </c>
      <c r="O342" s="263">
        <f>_xlfn.IFNA(VLOOKUP($A342,'PASTE Tech_Use'!Q:$BB,2,FALSE),0)</f>
        <v>2.8933886850000001</v>
      </c>
      <c r="P342" s="263">
        <f>_xlfn.IFNA(VLOOKUP($A342,'PASTE Tech_Use'!S:$BB,2,FALSE),0)</f>
        <v>2.246046926</v>
      </c>
      <c r="Q342" s="263">
        <f>_xlfn.IFNA(VLOOKUP($A342,'PASTE Tech_Use'!U:$BB,2,FALSE),0)</f>
        <v>4.8529924769999999</v>
      </c>
      <c r="R342" s="263">
        <f>_xlfn.IFNA(VLOOKUP($A342,'PASTE Tech_Use'!W:$BB,2,FALSE),0)</f>
        <v>3.356979162</v>
      </c>
      <c r="S342" s="263">
        <f>_xlfn.IFNA(VLOOKUP($A342,'PASTE Tech_Use'!Y:$BB,2,FALSE),0)</f>
        <v>4.1739031950000003</v>
      </c>
    </row>
    <row r="343" spans="1:19" x14ac:dyDescent="0.3">
      <c r="A343" s="173" t="s">
        <v>369</v>
      </c>
      <c r="B343" t="str">
        <f>_xlfn.IFNA(VLOOKUP($A343,'PASTE Technology Sheet'!A:H,3,FALSE),"")</f>
        <v>XC Trade</v>
      </c>
      <c r="C343" t="str">
        <f>VLOOKUP($A343,'PASTE Technology Sheet'!A:H,4,FALSE)</f>
        <v>Power NL5</v>
      </c>
      <c r="D343" t="str">
        <f>_xlfn.IFNA(VLOOKUP($A343,'PASTE Technology Sheet'!$A:$H,5,FALSE),"")</f>
        <v>Power GB2</v>
      </c>
      <c r="E343" t="str">
        <f>VLOOKUP($A343,'PASTE Technology Sheet'!$A:$H,6,FALSE)</f>
        <v>Electricity Cluster NL5</v>
      </c>
      <c r="F343" t="str">
        <f>VLOOKUP($A343,'PASTE Technology Sheet'!$A:$H,7,FALSE)</f>
        <v>Import from Cluster GB2 - Power</v>
      </c>
      <c r="G343" s="263">
        <f>_xlfn.IFNA(VLOOKUP($A343,'PASTE Tech_Use'!$A:$B,2,FALSE),0)</f>
        <v>6.7309939169999999E-2</v>
      </c>
      <c r="H343" s="263">
        <f>_xlfn.IFNA(VLOOKUP($A343,'PASTE Tech_Use'!$C:$BB,2,FALSE),0)</f>
        <v>0.1228659122</v>
      </c>
      <c r="I343" s="263">
        <f>_xlfn.IFNA(VLOOKUP($A343,'PASTE Tech_Use'!$E:$BB,2,FALSE),0)</f>
        <v>0.14610117380000001</v>
      </c>
      <c r="J343" s="263">
        <f>_xlfn.IFNA(VLOOKUP($A343,'PASTE Tech_Use'!$G:$BB,2,FALSE),0)</f>
        <v>6.7297644429999998E-2</v>
      </c>
      <c r="K343" s="263">
        <f>_xlfn.IFNA(VLOOKUP($A343,'PASTE Tech_Use'!I:$BB,2,FALSE),0)</f>
        <v>6.7297644429999998E-2</v>
      </c>
      <c r="L343" s="263">
        <f>_xlfn.IFNA(VLOOKUP($A343,'PASTE Tech_Use'!K:$BB,2,FALSE),0)</f>
        <v>3.5242505340000002E-7</v>
      </c>
      <c r="M343" s="263">
        <f>_xlfn.IFNA(VLOOKUP($A343,'PASTE Tech_Use'!M:$BB,2,FALSE),0)</f>
        <v>1.145409218E-2</v>
      </c>
      <c r="N343" s="263">
        <f>_xlfn.IFNA(VLOOKUP($A343,'PASTE Tech_Use'!O:$BB,2,FALSE),0)</f>
        <v>0.1325054071</v>
      </c>
      <c r="O343" s="263">
        <f>_xlfn.IFNA(VLOOKUP($A343,'PASTE Tech_Use'!Q:$BB,2,FALSE),0)</f>
        <v>0.13129379099999999</v>
      </c>
      <c r="P343" s="263">
        <f>_xlfn.IFNA(VLOOKUP($A343,'PASTE Tech_Use'!S:$BB,2,FALSE),0)</f>
        <v>7.3898681950000003E-2</v>
      </c>
      <c r="Q343" s="263">
        <f>_xlfn.IFNA(VLOOKUP($A343,'PASTE Tech_Use'!U:$BB,2,FALSE),0)</f>
        <v>0.1020814115</v>
      </c>
      <c r="R343" s="263">
        <f>_xlfn.IFNA(VLOOKUP($A343,'PASTE Tech_Use'!W:$BB,2,FALSE),0)</f>
        <v>0.72519364720000001</v>
      </c>
      <c r="S343" s="263">
        <f>_xlfn.IFNA(VLOOKUP($A343,'PASTE Tech_Use'!Y:$BB,2,FALSE),0)</f>
        <v>1.870877018E-7</v>
      </c>
    </row>
    <row r="344" spans="1:19" x14ac:dyDescent="0.3">
      <c r="A344" s="171" t="s">
        <v>370</v>
      </c>
      <c r="B344" t="str">
        <f>_xlfn.IFNA(VLOOKUP($A344,'PASTE Technology Sheet'!A:H,3,FALSE),"")</f>
        <v>XC Trade</v>
      </c>
      <c r="C344" t="str">
        <f>VLOOKUP($A344,'PASTE Technology Sheet'!A:H,4,FALSE)</f>
        <v>Power GB2</v>
      </c>
      <c r="D344" t="str">
        <f>_xlfn.IFNA(VLOOKUP($A344,'PASTE Technology Sheet'!$A:$H,5,FALSE),"")</f>
        <v>Power NL5</v>
      </c>
      <c r="E344" t="str">
        <f>VLOOKUP($A344,'PASTE Technology Sheet'!$A:$H,6,FALSE)</f>
        <v>Electricity Cluster GB2</v>
      </c>
      <c r="F344" t="str">
        <f>VLOOKUP($A344,'PASTE Technology Sheet'!$A:$H,7,FALSE)</f>
        <v>Import from Cluster NL5 - Power</v>
      </c>
      <c r="G344" s="263">
        <f>_xlfn.IFNA(VLOOKUP($A344,'PASTE Tech_Use'!$A:$B,2,FALSE),0)</f>
        <v>1.312050562</v>
      </c>
      <c r="H344" s="263">
        <f>_xlfn.IFNA(VLOOKUP($A344,'PASTE Tech_Use'!$C:$BB,2,FALSE),0)</f>
        <v>1.5570224269999999</v>
      </c>
      <c r="I344" s="263">
        <f>_xlfn.IFNA(VLOOKUP($A344,'PASTE Tech_Use'!$E:$BB,2,FALSE),0)</f>
        <v>2.711479041</v>
      </c>
      <c r="J344" s="263">
        <f>_xlfn.IFNA(VLOOKUP($A344,'PASTE Tech_Use'!$G:$BB,2,FALSE),0)</f>
        <v>1.312022866</v>
      </c>
      <c r="K344" s="263">
        <f>_xlfn.IFNA(VLOOKUP($A344,'PASTE Tech_Use'!I:$BB,2,FALSE),0)</f>
        <v>1.312022866</v>
      </c>
      <c r="L344" s="263">
        <f>_xlfn.IFNA(VLOOKUP($A344,'PASTE Tech_Use'!K:$BB,2,FALSE),0)</f>
        <v>6.5548622579999998E-7</v>
      </c>
      <c r="M344" s="263">
        <f>_xlfn.IFNA(VLOOKUP($A344,'PASTE Tech_Use'!M:$BB,2,FALSE),0)</f>
        <v>25.903769910000001</v>
      </c>
      <c r="N344" s="263">
        <f>_xlfn.IFNA(VLOOKUP($A344,'PASTE Tech_Use'!O:$BB,2,FALSE),0)</f>
        <v>2.5283853280000002</v>
      </c>
      <c r="O344" s="263">
        <f>_xlfn.IFNA(VLOOKUP($A344,'PASTE Tech_Use'!Q:$BB,2,FALSE),0)</f>
        <v>1.585411452</v>
      </c>
      <c r="P344" s="263">
        <f>_xlfn.IFNA(VLOOKUP($A344,'PASTE Tech_Use'!S:$BB,2,FALSE),0)</f>
        <v>0.59075511420000004</v>
      </c>
      <c r="Q344" s="263">
        <f>_xlfn.IFNA(VLOOKUP($A344,'PASTE Tech_Use'!U:$BB,2,FALSE),0)</f>
        <v>2.0614321800000002</v>
      </c>
      <c r="R344" s="263">
        <f>_xlfn.IFNA(VLOOKUP($A344,'PASTE Tech_Use'!W:$BB,2,FALSE),0)</f>
        <v>7.0198724260000001</v>
      </c>
      <c r="S344" s="263">
        <f>_xlfn.IFNA(VLOOKUP($A344,'PASTE Tech_Use'!Y:$BB,2,FALSE),0)</f>
        <v>1.602762511E-6</v>
      </c>
    </row>
    <row r="345" spans="1:19" x14ac:dyDescent="0.3">
      <c r="A345" s="173" t="s">
        <v>371</v>
      </c>
      <c r="B345" t="str">
        <f>_xlfn.IFNA(VLOOKUP($A345,'PASTE Technology Sheet'!A:H,3,FALSE),"")</f>
        <v>XC Trade</v>
      </c>
      <c r="C345" t="str">
        <f>VLOOKUP($A345,'PASTE Technology Sheet'!A:H,4,FALSE)</f>
        <v>Power NL5</v>
      </c>
      <c r="D345" t="str">
        <f>_xlfn.IFNA(VLOOKUP($A345,'PASTE Technology Sheet'!$A:$H,5,FALSE),"")</f>
        <v>Power NO1</v>
      </c>
      <c r="E345" t="str">
        <f>VLOOKUP($A345,'PASTE Technology Sheet'!$A:$H,6,FALSE)</f>
        <v>Electricity Cluster NL5</v>
      </c>
      <c r="F345" t="str">
        <f>VLOOKUP($A345,'PASTE Technology Sheet'!$A:$H,7,FALSE)</f>
        <v>Import from Cluster NO1 - Power</v>
      </c>
      <c r="G345" s="263">
        <f>_xlfn.IFNA(VLOOKUP($A345,'PASTE Tech_Use'!$A:$B,2,FALSE),0)</f>
        <v>3.4508830189999999</v>
      </c>
      <c r="H345" s="263">
        <f>_xlfn.IFNA(VLOOKUP($A345,'PASTE Tech_Use'!$C:$BB,2,FALSE),0)</f>
        <v>4.4493801900000003</v>
      </c>
      <c r="I345" s="263">
        <f>_xlfn.IFNA(VLOOKUP($A345,'PASTE Tech_Use'!$E:$BB,2,FALSE),0)</f>
        <v>2.7854616330000002</v>
      </c>
      <c r="J345" s="263">
        <f>_xlfn.IFNA(VLOOKUP($A345,'PASTE Tech_Use'!$G:$BB,2,FALSE),0)</f>
        <v>3.4508553690000001</v>
      </c>
      <c r="K345" s="263">
        <f>_xlfn.IFNA(VLOOKUP($A345,'PASTE Tech_Use'!I:$BB,2,FALSE),0)</f>
        <v>3.4508553690000001</v>
      </c>
      <c r="L345" s="263">
        <f>_xlfn.IFNA(VLOOKUP($A345,'PASTE Tech_Use'!K:$BB,2,FALSE),0)</f>
        <v>7.2814636129999997</v>
      </c>
      <c r="M345" s="263">
        <f>_xlfn.IFNA(VLOOKUP($A345,'PASTE Tech_Use'!M:$BB,2,FALSE),0)</f>
        <v>1.3668205120000001</v>
      </c>
      <c r="N345" s="263">
        <f>_xlfn.IFNA(VLOOKUP($A345,'PASTE Tech_Use'!O:$BB,2,FALSE),0)</f>
        <v>2.1348570640000002</v>
      </c>
      <c r="O345" s="263">
        <f>_xlfn.IFNA(VLOOKUP($A345,'PASTE Tech_Use'!Q:$BB,2,FALSE),0)</f>
        <v>3.4609846520000001</v>
      </c>
      <c r="P345" s="263">
        <f>_xlfn.IFNA(VLOOKUP($A345,'PASTE Tech_Use'!S:$BB,2,FALSE),0)</f>
        <v>2.100364318</v>
      </c>
      <c r="Q345" s="263">
        <f>_xlfn.IFNA(VLOOKUP($A345,'PASTE Tech_Use'!U:$BB,2,FALSE),0)</f>
        <v>3.0062195979999999</v>
      </c>
      <c r="R345" s="263">
        <f>_xlfn.IFNA(VLOOKUP($A345,'PASTE Tech_Use'!W:$BB,2,FALSE),0)</f>
        <v>1.7646052919999999</v>
      </c>
      <c r="S345" s="263">
        <f>_xlfn.IFNA(VLOOKUP($A345,'PASTE Tech_Use'!Y:$BB,2,FALSE),0)</f>
        <v>2.116293652</v>
      </c>
    </row>
    <row r="346" spans="1:19" x14ac:dyDescent="0.3">
      <c r="A346" s="171" t="s">
        <v>372</v>
      </c>
      <c r="B346" t="str">
        <f>_xlfn.IFNA(VLOOKUP($A346,'PASTE Technology Sheet'!A:H,3,FALSE),"")</f>
        <v>XC Trade</v>
      </c>
      <c r="C346" t="str">
        <f>VLOOKUP($A346,'PASTE Technology Sheet'!A:H,4,FALSE)</f>
        <v>Power NO1</v>
      </c>
      <c r="D346" t="str">
        <f>_xlfn.IFNA(VLOOKUP($A346,'PASTE Technology Sheet'!$A:$H,5,FALSE),"")</f>
        <v>Power NL5</v>
      </c>
      <c r="E346" t="str">
        <f>VLOOKUP($A346,'PASTE Technology Sheet'!$A:$H,6,FALSE)</f>
        <v>Electricity Cluster NO1</v>
      </c>
      <c r="F346" t="str">
        <f>VLOOKUP($A346,'PASTE Technology Sheet'!$A:$H,7,FALSE)</f>
        <v>Import from Cluster NL5 - Power</v>
      </c>
      <c r="G346" s="263">
        <f>_xlfn.IFNA(VLOOKUP($A346,'PASTE Tech_Use'!$A:$B,2,FALSE),0)</f>
        <v>2.2930049960000001</v>
      </c>
      <c r="H346" s="263">
        <f>_xlfn.IFNA(VLOOKUP($A346,'PASTE Tech_Use'!$C:$BB,2,FALSE),0)</f>
        <v>2.6667522290000001</v>
      </c>
      <c r="I346" s="263">
        <f>_xlfn.IFNA(VLOOKUP($A346,'PASTE Tech_Use'!$E:$BB,2,FALSE),0)</f>
        <v>1.7846215679999999</v>
      </c>
      <c r="J346" s="263">
        <f>_xlfn.IFNA(VLOOKUP($A346,'PASTE Tech_Use'!$G:$BB,2,FALSE),0)</f>
        <v>2.2929670340000001</v>
      </c>
      <c r="K346" s="263">
        <f>_xlfn.IFNA(VLOOKUP($A346,'PASTE Tech_Use'!I:$BB,2,FALSE),0)</f>
        <v>2.2929670340000001</v>
      </c>
      <c r="L346" s="263">
        <f>_xlfn.IFNA(VLOOKUP($A346,'PASTE Tech_Use'!K:$BB,2,FALSE),0)</f>
        <v>0.48729188820000002</v>
      </c>
      <c r="M346" s="263">
        <f>_xlfn.IFNA(VLOOKUP($A346,'PASTE Tech_Use'!M:$BB,2,FALSE),0)</f>
        <v>6.5406537010000001</v>
      </c>
      <c r="N346" s="263">
        <f>_xlfn.IFNA(VLOOKUP($A346,'PASTE Tech_Use'!O:$BB,2,FALSE),0)</f>
        <v>1.216919329</v>
      </c>
      <c r="O346" s="263">
        <f>_xlfn.IFNA(VLOOKUP($A346,'PASTE Tech_Use'!Q:$BB,2,FALSE),0)</f>
        <v>2.341872806</v>
      </c>
      <c r="P346" s="263">
        <f>_xlfn.IFNA(VLOOKUP($A346,'PASTE Tech_Use'!S:$BB,2,FALSE),0)</f>
        <v>0.95181622860000004</v>
      </c>
      <c r="Q346" s="263">
        <f>_xlfn.IFNA(VLOOKUP($A346,'PASTE Tech_Use'!U:$BB,2,FALSE),0)</f>
        <v>1.908660689</v>
      </c>
      <c r="R346" s="263">
        <f>_xlfn.IFNA(VLOOKUP($A346,'PASTE Tech_Use'!W:$BB,2,FALSE),0)</f>
        <v>0.92583899410000003</v>
      </c>
      <c r="S346" s="263">
        <f>_xlfn.IFNA(VLOOKUP($A346,'PASTE Tech_Use'!Y:$BB,2,FALSE),0)</f>
        <v>1.271272583</v>
      </c>
    </row>
    <row r="347" spans="1:19" x14ac:dyDescent="0.3">
      <c r="A347" s="274" t="s">
        <v>373</v>
      </c>
      <c r="B347" t="str">
        <f>_xlfn.IFNA(VLOOKUP($A347,'PASTE Technology Sheet'!A:H,3,FALSE),"")</f>
        <v>XC Trade</v>
      </c>
      <c r="C347" t="str">
        <f>VLOOKUP($A347,'PASTE Technology Sheet'!A:H,4,FALSE)</f>
        <v>Power NL5</v>
      </c>
      <c r="D347" t="str">
        <f>_xlfn.IFNA(VLOOKUP($A347,'PASTE Technology Sheet'!$A:$H,5,FALSE),"")</f>
        <v>Power DK1</v>
      </c>
      <c r="E347" t="str">
        <f>VLOOKUP($A347,'PASTE Technology Sheet'!$A:$H,6,FALSE)</f>
        <v>Electricity Cluster NL5</v>
      </c>
      <c r="F347" t="str">
        <f>VLOOKUP($A347,'PASTE Technology Sheet'!$A:$H,7,FALSE)</f>
        <v>Import from Cluster DK1 - Power</v>
      </c>
      <c r="G347" s="263">
        <f>_xlfn.IFNA(VLOOKUP($A347,'PASTE Tech_Use'!$A:$B,2,FALSE),0)</f>
        <v>0</v>
      </c>
      <c r="H347" s="263">
        <f>_xlfn.IFNA(VLOOKUP($A347,'PASTE Tech_Use'!$C:$BB,2,FALSE),0)</f>
        <v>1.7444275610000001E-7</v>
      </c>
      <c r="I347" s="263">
        <f>_xlfn.IFNA(VLOOKUP($A347,'PASTE Tech_Use'!$E:$BB,2,FALSE),0)</f>
        <v>3.0856642820000002E-7</v>
      </c>
      <c r="J347" s="263">
        <f>_xlfn.IFNA(VLOOKUP($A347,'PASTE Tech_Use'!$G:$BB,2,FALSE),0)</f>
        <v>0</v>
      </c>
      <c r="K347" s="263">
        <f>_xlfn.IFNA(VLOOKUP($A347,'PASTE Tech_Use'!I:$BB,2,FALSE),0)</f>
        <v>0</v>
      </c>
      <c r="L347" s="263">
        <f>_xlfn.IFNA(VLOOKUP($A347,'PASTE Tech_Use'!K:$BB,2,FALSE),0)</f>
        <v>1.3635405339999999E-7</v>
      </c>
      <c r="M347" s="263">
        <f>_xlfn.IFNA(VLOOKUP($A347,'PASTE Tech_Use'!M:$BB,2,FALSE),0)</f>
        <v>8.2707583239999997E-7</v>
      </c>
      <c r="N347" s="263">
        <f>_xlfn.IFNA(VLOOKUP($A347,'PASTE Tech_Use'!O:$BB,2,FALSE),0)</f>
        <v>3.0664122190000002E-7</v>
      </c>
      <c r="O347" s="263">
        <f>_xlfn.IFNA(VLOOKUP($A347,'PASTE Tech_Use'!Q:$BB,2,FALSE),0)</f>
        <v>3.244959839E-7</v>
      </c>
      <c r="P347" s="263">
        <f>_xlfn.IFNA(VLOOKUP($A347,'PASTE Tech_Use'!S:$BB,2,FALSE),0)</f>
        <v>1.574589249E-7</v>
      </c>
      <c r="Q347" s="263">
        <f>_xlfn.IFNA(VLOOKUP($A347,'PASTE Tech_Use'!U:$BB,2,FALSE),0)</f>
        <v>1.6966202009999999E-7</v>
      </c>
      <c r="R347" s="263">
        <f>_xlfn.IFNA(VLOOKUP($A347,'PASTE Tech_Use'!W:$BB,2,FALSE),0)</f>
        <v>4.2109856339999999E-7</v>
      </c>
      <c r="S347" s="263">
        <f>_xlfn.IFNA(VLOOKUP($A347,'PASTE Tech_Use'!Y:$BB,2,FALSE),0)</f>
        <v>0</v>
      </c>
    </row>
    <row r="348" spans="1:19" x14ac:dyDescent="0.3">
      <c r="A348" s="171" t="s">
        <v>374</v>
      </c>
      <c r="B348" t="str">
        <f>_xlfn.IFNA(VLOOKUP($A348,'PASTE Technology Sheet'!A:H,3,FALSE),"")</f>
        <v>XC Trade</v>
      </c>
      <c r="C348" t="str">
        <f>VLOOKUP($A348,'PASTE Technology Sheet'!A:H,4,FALSE)</f>
        <v>Power DK1</v>
      </c>
      <c r="D348" t="str">
        <f>_xlfn.IFNA(VLOOKUP($A348,'PASTE Technology Sheet'!$A:$H,5,FALSE),"")</f>
        <v>Power NL5</v>
      </c>
      <c r="E348" t="str">
        <f>VLOOKUP($A348,'PASTE Technology Sheet'!$A:$H,6,FALSE)</f>
        <v>Electricity Cluster DK1</v>
      </c>
      <c r="F348" t="str">
        <f>VLOOKUP($A348,'PASTE Technology Sheet'!$A:$H,7,FALSE)</f>
        <v>Import from Cluster NL5 - Power</v>
      </c>
      <c r="G348" s="263">
        <f>_xlfn.IFNA(VLOOKUP($A348,'PASTE Tech_Use'!$A:$B,2,FALSE),0)</f>
        <v>0</v>
      </c>
      <c r="H348" s="263">
        <f>_xlfn.IFNA(VLOOKUP($A348,'PASTE Tech_Use'!$C:$BB,2,FALSE),0)</f>
        <v>2.9274171889999998E-7</v>
      </c>
      <c r="I348" s="263">
        <f>_xlfn.IFNA(VLOOKUP($A348,'PASTE Tech_Use'!$E:$BB,2,FALSE),0)</f>
        <v>4.8585024670000001E-7</v>
      </c>
      <c r="J348" s="263">
        <f>_xlfn.IFNA(VLOOKUP($A348,'PASTE Tech_Use'!$G:$BB,2,FALSE),0)</f>
        <v>1.0287856029999999E-7</v>
      </c>
      <c r="K348" s="263">
        <f>_xlfn.IFNA(VLOOKUP($A348,'PASTE Tech_Use'!I:$BB,2,FALSE),0)</f>
        <v>1.0287856029999999E-7</v>
      </c>
      <c r="L348" s="263">
        <f>_xlfn.IFNA(VLOOKUP($A348,'PASTE Tech_Use'!K:$BB,2,FALSE),0)</f>
        <v>2.1005603259999999E-7</v>
      </c>
      <c r="M348" s="263">
        <f>_xlfn.IFNA(VLOOKUP($A348,'PASTE Tech_Use'!M:$BB,2,FALSE),0)</f>
        <v>1.825954422E-6</v>
      </c>
      <c r="N348" s="263">
        <f>_xlfn.IFNA(VLOOKUP($A348,'PASTE Tech_Use'!O:$BB,2,FALSE),0)</f>
        <v>4.473061797E-7</v>
      </c>
      <c r="O348" s="263">
        <f>_xlfn.IFNA(VLOOKUP($A348,'PASTE Tech_Use'!Q:$BB,2,FALSE),0)</f>
        <v>5.3970217529999996E-7</v>
      </c>
      <c r="P348" s="263">
        <f>_xlfn.IFNA(VLOOKUP($A348,'PASTE Tech_Use'!S:$BB,2,FALSE),0)</f>
        <v>1.9979173269999999E-7</v>
      </c>
      <c r="Q348" s="263">
        <f>_xlfn.IFNA(VLOOKUP($A348,'PASTE Tech_Use'!U:$BB,2,FALSE),0)</f>
        <v>2.577940711E-7</v>
      </c>
      <c r="R348" s="263">
        <f>_xlfn.IFNA(VLOOKUP($A348,'PASTE Tech_Use'!W:$BB,2,FALSE),0)</f>
        <v>7.2263529069999997E-7</v>
      </c>
      <c r="S348" s="263">
        <f>_xlfn.IFNA(VLOOKUP($A348,'PASTE Tech_Use'!Y:$BB,2,FALSE),0)</f>
        <v>0</v>
      </c>
    </row>
    <row r="349" spans="1:19" x14ac:dyDescent="0.3">
      <c r="A349" s="173" t="s">
        <v>375</v>
      </c>
      <c r="B349" t="str">
        <f>_xlfn.IFNA(VLOOKUP($A349,'PASTE Technology Sheet'!A:H,3,FALSE),"")</f>
        <v>XC Trade</v>
      </c>
      <c r="C349" t="str">
        <f>VLOOKUP($A349,'PASTE Technology Sheet'!A:H,4,FALSE)</f>
        <v>Power NL5</v>
      </c>
      <c r="D349" t="str">
        <f>_xlfn.IFNA(VLOOKUP($A349,'PASTE Technology Sheet'!$A:$H,5,FALSE),"")</f>
        <v>Power DE1</v>
      </c>
      <c r="E349" t="str">
        <f>VLOOKUP($A349,'PASTE Technology Sheet'!$A:$H,6,FALSE)</f>
        <v>Electricity Cluster NL5</v>
      </c>
      <c r="F349" t="str">
        <f>VLOOKUP($A349,'PASTE Technology Sheet'!$A:$H,7,FALSE)</f>
        <v>Import from Cluster DE1 - Power</v>
      </c>
      <c r="G349" s="263">
        <f>_xlfn.IFNA(VLOOKUP($A349,'PASTE Tech_Use'!$A:$B,2,FALSE),0)</f>
        <v>0.98791985780000002</v>
      </c>
      <c r="H349" s="263">
        <f>_xlfn.IFNA(VLOOKUP($A349,'PASTE Tech_Use'!$C:$BB,2,FALSE),0)</f>
        <v>1.5866638120000001</v>
      </c>
      <c r="I349" s="263">
        <f>_xlfn.IFNA(VLOOKUP($A349,'PASTE Tech_Use'!$E:$BB,2,FALSE),0)</f>
        <v>1.502357977</v>
      </c>
      <c r="J349" s="263">
        <f>_xlfn.IFNA(VLOOKUP($A349,'PASTE Tech_Use'!$G:$BB,2,FALSE),0)</f>
        <v>0.98805935040000004</v>
      </c>
      <c r="K349" s="263">
        <f>_xlfn.IFNA(VLOOKUP($A349,'PASTE Tech_Use'!I:$BB,2,FALSE),0)</f>
        <v>0.98805935040000004</v>
      </c>
      <c r="L349" s="263">
        <f>_xlfn.IFNA(VLOOKUP($A349,'PASTE Tech_Use'!K:$BB,2,FALSE),0)</f>
        <v>1.7937909130000001E-6</v>
      </c>
      <c r="M349" s="263">
        <f>_xlfn.IFNA(VLOOKUP($A349,'PASTE Tech_Use'!M:$BB,2,FALSE),0)</f>
        <v>35.22143466</v>
      </c>
      <c r="N349" s="263">
        <f>_xlfn.IFNA(VLOOKUP($A349,'PASTE Tech_Use'!O:$BB,2,FALSE),0)</f>
        <v>0.19187015709999999</v>
      </c>
      <c r="O349" s="263">
        <f>_xlfn.IFNA(VLOOKUP($A349,'PASTE Tech_Use'!Q:$BB,2,FALSE),0)</f>
        <v>1.164987075</v>
      </c>
      <c r="P349" s="263">
        <f>_xlfn.IFNA(VLOOKUP($A349,'PASTE Tech_Use'!S:$BB,2,FALSE),0)</f>
        <v>4.1950755439999998</v>
      </c>
      <c r="Q349" s="263">
        <f>_xlfn.IFNA(VLOOKUP($A349,'PASTE Tech_Use'!U:$BB,2,FALSE),0)</f>
        <v>1.2961314960000001E-5</v>
      </c>
      <c r="R349" s="263">
        <f>_xlfn.IFNA(VLOOKUP($A349,'PASTE Tech_Use'!W:$BB,2,FALSE),0)</f>
        <v>5.8926820190000004</v>
      </c>
      <c r="S349" s="263">
        <f>_xlfn.IFNA(VLOOKUP($A349,'PASTE Tech_Use'!Y:$BB,2,FALSE),0)</f>
        <v>2.1719927379999998E-6</v>
      </c>
    </row>
    <row r="350" spans="1:19" x14ac:dyDescent="0.3">
      <c r="A350" s="171" t="s">
        <v>376</v>
      </c>
      <c r="B350" t="str">
        <f>_xlfn.IFNA(VLOOKUP($A350,'PASTE Technology Sheet'!A:H,3,FALSE),"")</f>
        <v>XC Trade</v>
      </c>
      <c r="C350" t="str">
        <f>VLOOKUP($A350,'PASTE Technology Sheet'!A:H,4,FALSE)</f>
        <v>Power DE1</v>
      </c>
      <c r="D350" t="str">
        <f>_xlfn.IFNA(VLOOKUP($A350,'PASTE Technology Sheet'!$A:$H,5,FALSE),"")</f>
        <v>Power NL5</v>
      </c>
      <c r="E350" t="str">
        <f>VLOOKUP($A350,'PASTE Technology Sheet'!$A:$H,6,FALSE)</f>
        <v>Electricity Cluster DE1</v>
      </c>
      <c r="F350" t="str">
        <f>VLOOKUP($A350,'PASTE Technology Sheet'!$A:$H,7,FALSE)</f>
        <v>Import from Cluster NL5 - Power</v>
      </c>
      <c r="G350" s="263">
        <f>_xlfn.IFNA(VLOOKUP($A350,'PASTE Tech_Use'!$A:$B,2,FALSE),0)</f>
        <v>39.692412939999997</v>
      </c>
      <c r="H350" s="263">
        <f>_xlfn.IFNA(VLOOKUP($A350,'PASTE Tech_Use'!$C:$BB,2,FALSE),0)</f>
        <v>51.058984590000001</v>
      </c>
      <c r="I350" s="263">
        <f>_xlfn.IFNA(VLOOKUP($A350,'PASTE Tech_Use'!$E:$BB,2,FALSE),0)</f>
        <v>28.98653294</v>
      </c>
      <c r="J350" s="263">
        <f>_xlfn.IFNA(VLOOKUP($A350,'PASTE Tech_Use'!$G:$BB,2,FALSE),0)</f>
        <v>39.701963650000003</v>
      </c>
      <c r="K350" s="263">
        <f>_xlfn.IFNA(VLOOKUP($A350,'PASTE Tech_Use'!I:$BB,2,FALSE),0)</f>
        <v>39.701963650000003</v>
      </c>
      <c r="L350" s="263">
        <f>_xlfn.IFNA(VLOOKUP($A350,'PASTE Tech_Use'!K:$BB,2,FALSE),0)</f>
        <v>59.25319116</v>
      </c>
      <c r="M350" s="263">
        <f>_xlfn.IFNA(VLOOKUP($A350,'PASTE Tech_Use'!M:$BB,2,FALSE),0)</f>
        <v>31.41782989</v>
      </c>
      <c r="N350" s="263">
        <f>_xlfn.IFNA(VLOOKUP($A350,'PASTE Tech_Use'!O:$BB,2,FALSE),0)</f>
        <v>31.125540019999999</v>
      </c>
      <c r="O350" s="263">
        <f>_xlfn.IFNA(VLOOKUP($A350,'PASTE Tech_Use'!Q:$BB,2,FALSE),0)</f>
        <v>39.701551979999998</v>
      </c>
      <c r="P350" s="263">
        <f>_xlfn.IFNA(VLOOKUP($A350,'PASTE Tech_Use'!S:$BB,2,FALSE),0)</f>
        <v>21.651451349999999</v>
      </c>
      <c r="Q350" s="263">
        <f>_xlfn.IFNA(VLOOKUP($A350,'PASTE Tech_Use'!U:$BB,2,FALSE),0)</f>
        <v>35.468156049999997</v>
      </c>
      <c r="R350" s="263">
        <f>_xlfn.IFNA(VLOOKUP($A350,'PASTE Tech_Use'!W:$BB,2,FALSE),0)</f>
        <v>18.914324610000001</v>
      </c>
      <c r="S350" s="263">
        <f>_xlfn.IFNA(VLOOKUP($A350,'PASTE Tech_Use'!Y:$BB,2,FALSE),0)</f>
        <v>38.841580550000003</v>
      </c>
    </row>
    <row r="351" spans="1:19" x14ac:dyDescent="0.3">
      <c r="A351" s="173" t="s">
        <v>377</v>
      </c>
      <c r="B351" t="str">
        <f>_xlfn.IFNA(VLOOKUP($A351,'PASTE Technology Sheet'!A:H,3,FALSE),"")</f>
        <v>XC Trade</v>
      </c>
      <c r="C351" t="str">
        <f>VLOOKUP($A351,'PASTE Technology Sheet'!A:H,4,FALSE)</f>
        <v>Power NL5</v>
      </c>
      <c r="D351" t="str">
        <f>_xlfn.IFNA(VLOOKUP($A351,'PASTE Technology Sheet'!$A:$H,5,FALSE),"")</f>
        <v>Power NL4</v>
      </c>
      <c r="E351" t="str">
        <f>VLOOKUP($A351,'PASTE Technology Sheet'!$A:$H,6,FALSE)</f>
        <v>Electricity Cluster NL5</v>
      </c>
      <c r="F351" t="str">
        <f>VLOOKUP($A351,'PASTE Technology Sheet'!$A:$H,7,FALSE)</f>
        <v>Import from Cluster NL4 - Power</v>
      </c>
      <c r="G351" s="263">
        <f>_xlfn.IFNA(VLOOKUP($A351,'PASTE Tech_Use'!$A:$B,2,FALSE),0)</f>
        <v>6.6779816070000004</v>
      </c>
      <c r="H351" s="263">
        <f>_xlfn.IFNA(VLOOKUP($A351,'PASTE Tech_Use'!$C:$BB,2,FALSE),0)</f>
        <v>5.623673878</v>
      </c>
      <c r="I351" s="263">
        <f>_xlfn.IFNA(VLOOKUP($A351,'PASTE Tech_Use'!$E:$BB,2,FALSE),0)</f>
        <v>6.737119088</v>
      </c>
      <c r="J351" s="263">
        <f>_xlfn.IFNA(VLOOKUP($A351,'PASTE Tech_Use'!$G:$BB,2,FALSE),0)</f>
        <v>6.677843653</v>
      </c>
      <c r="K351" s="263">
        <f>_xlfn.IFNA(VLOOKUP($A351,'PASTE Tech_Use'!I:$BB,2,FALSE),0)</f>
        <v>6.677843653</v>
      </c>
      <c r="L351" s="263">
        <f>_xlfn.IFNA(VLOOKUP($A351,'PASTE Tech_Use'!K:$BB,2,FALSE),0)</f>
        <v>1.9908790900000001E-2</v>
      </c>
      <c r="M351" s="263">
        <f>_xlfn.IFNA(VLOOKUP($A351,'PASTE Tech_Use'!M:$BB,2,FALSE),0)</f>
        <v>9.5125250389999998</v>
      </c>
      <c r="N351" s="263">
        <f>_xlfn.IFNA(VLOOKUP($A351,'PASTE Tech_Use'!O:$BB,2,FALSE),0)</f>
        <v>7.1181752500000002</v>
      </c>
      <c r="O351" s="263">
        <f>_xlfn.IFNA(VLOOKUP($A351,'PASTE Tech_Use'!Q:$BB,2,FALSE),0)</f>
        <v>6.8162869400000003</v>
      </c>
      <c r="P351" s="263">
        <f>_xlfn.IFNA(VLOOKUP($A351,'PASTE Tech_Use'!S:$BB,2,FALSE),0)</f>
        <v>1.925370877</v>
      </c>
      <c r="Q351" s="263">
        <f>_xlfn.IFNA(VLOOKUP($A351,'PASTE Tech_Use'!U:$BB,2,FALSE),0)</f>
        <v>8.426687716</v>
      </c>
      <c r="R351" s="263">
        <f>_xlfn.IFNA(VLOOKUP($A351,'PASTE Tech_Use'!W:$BB,2,FALSE),0)</f>
        <v>2.1084509900000001</v>
      </c>
      <c r="S351" s="263">
        <f>_xlfn.IFNA(VLOOKUP($A351,'PASTE Tech_Use'!Y:$BB,2,FALSE),0)</f>
        <v>6.3841839269999996</v>
      </c>
    </row>
    <row r="352" spans="1:19" x14ac:dyDescent="0.3">
      <c r="A352" s="171" t="s">
        <v>378</v>
      </c>
      <c r="B352" t="str">
        <f>_xlfn.IFNA(VLOOKUP($A352,'PASTE Technology Sheet'!A:H,3,FALSE),"")</f>
        <v>XC Trade</v>
      </c>
      <c r="C352" t="str">
        <f>VLOOKUP($A352,'PASTE Technology Sheet'!A:H,4,FALSE)</f>
        <v>Power NL4</v>
      </c>
      <c r="D352" t="str">
        <f>_xlfn.IFNA(VLOOKUP($A352,'PASTE Technology Sheet'!$A:$H,5,FALSE),"")</f>
        <v>Power NL5</v>
      </c>
      <c r="E352" t="str">
        <f>VLOOKUP($A352,'PASTE Technology Sheet'!$A:$H,6,FALSE)</f>
        <v>Electricity Cluster NL4</v>
      </c>
      <c r="F352" t="str">
        <f>VLOOKUP($A352,'PASTE Technology Sheet'!$A:$H,7,FALSE)</f>
        <v>Import from Cluster NL5 - Power</v>
      </c>
      <c r="G352" s="263">
        <f>_xlfn.IFNA(VLOOKUP($A352,'PASTE Tech_Use'!$A:$B,2,FALSE),0)</f>
        <v>49.777080040000001</v>
      </c>
      <c r="H352" s="263">
        <f>_xlfn.IFNA(VLOOKUP($A352,'PASTE Tech_Use'!$C:$BB,2,FALSE),0)</f>
        <v>43.300207819999997</v>
      </c>
      <c r="I352" s="263">
        <f>_xlfn.IFNA(VLOOKUP($A352,'PASTE Tech_Use'!$E:$BB,2,FALSE),0)</f>
        <v>55.664663019999999</v>
      </c>
      <c r="J352" s="263">
        <f>_xlfn.IFNA(VLOOKUP($A352,'PASTE Tech_Use'!$G:$BB,2,FALSE),0)</f>
        <v>49.776405889999999</v>
      </c>
      <c r="K352" s="263">
        <f>_xlfn.IFNA(VLOOKUP($A352,'PASTE Tech_Use'!I:$BB,2,FALSE),0)</f>
        <v>49.776405889999999</v>
      </c>
      <c r="L352" s="263">
        <f>_xlfn.IFNA(VLOOKUP($A352,'PASTE Tech_Use'!K:$BB,2,FALSE),0)</f>
        <v>54.285652980000002</v>
      </c>
      <c r="M352" s="263">
        <f>_xlfn.IFNA(VLOOKUP($A352,'PASTE Tech_Use'!M:$BB,2,FALSE),0)</f>
        <v>31.05460411</v>
      </c>
      <c r="N352" s="263">
        <f>_xlfn.IFNA(VLOOKUP($A352,'PASTE Tech_Use'!O:$BB,2,FALSE),0)</f>
        <v>63.400570979999998</v>
      </c>
      <c r="O352" s="263">
        <f>_xlfn.IFNA(VLOOKUP($A352,'PASTE Tech_Use'!Q:$BB,2,FALSE),0)</f>
        <v>46.823757530000002</v>
      </c>
      <c r="P352" s="263">
        <f>_xlfn.IFNA(VLOOKUP($A352,'PASTE Tech_Use'!S:$BB,2,FALSE),0)</f>
        <v>52.234402150000001</v>
      </c>
      <c r="Q352" s="263">
        <f>_xlfn.IFNA(VLOOKUP($A352,'PASTE Tech_Use'!U:$BB,2,FALSE),0)</f>
        <v>73.671461590000007</v>
      </c>
      <c r="R352" s="263">
        <f>_xlfn.IFNA(VLOOKUP($A352,'PASTE Tech_Use'!W:$BB,2,FALSE),0)</f>
        <v>47.598187060000001</v>
      </c>
      <c r="S352" s="263">
        <f>_xlfn.IFNA(VLOOKUP($A352,'PASTE Tech_Use'!Y:$BB,2,FALSE),0)</f>
        <v>79.097023730000004</v>
      </c>
    </row>
    <row r="353" spans="1:19" x14ac:dyDescent="0.3">
      <c r="A353" s="173" t="s">
        <v>379</v>
      </c>
      <c r="B353" t="str">
        <f>_xlfn.IFNA(VLOOKUP($A353,'PASTE Technology Sheet'!A:H,3,FALSE),"")</f>
        <v>XC Trade</v>
      </c>
      <c r="C353" t="str">
        <f>VLOOKUP($A353,'PASTE Technology Sheet'!A:H,4,FALSE)</f>
        <v>Power GB1</v>
      </c>
      <c r="D353" t="str">
        <f>_xlfn.IFNA(VLOOKUP($A353,'PASTE Technology Sheet'!$A:$H,5,FALSE),"")</f>
        <v>Power GB2</v>
      </c>
      <c r="E353" t="str">
        <f>VLOOKUP($A353,'PASTE Technology Sheet'!$A:$H,6,FALSE)</f>
        <v>Electricity Cluster GB1</v>
      </c>
      <c r="F353" t="str">
        <f>VLOOKUP($A353,'PASTE Technology Sheet'!$A:$H,7,FALSE)</f>
        <v>Import from Cluster GB2 - Power</v>
      </c>
      <c r="G353" s="263">
        <f>_xlfn.IFNA(VLOOKUP($A353,'PASTE Tech_Use'!$A:$B,2,FALSE),0)</f>
        <v>0</v>
      </c>
      <c r="H353" s="263">
        <f>_xlfn.IFNA(VLOOKUP($A353,'PASTE Tech_Use'!$C:$BB,2,FALSE),0)</f>
        <v>1.885178726E-7</v>
      </c>
      <c r="I353" s="263">
        <f>_xlfn.IFNA(VLOOKUP($A353,'PASTE Tech_Use'!$E:$BB,2,FALSE),0)</f>
        <v>3.4235843049999997E-7</v>
      </c>
      <c r="J353" s="263">
        <f>_xlfn.IFNA(VLOOKUP($A353,'PASTE Tech_Use'!$G:$BB,2,FALSE),0)</f>
        <v>0</v>
      </c>
      <c r="K353" s="263">
        <f>_xlfn.IFNA(VLOOKUP($A353,'PASTE Tech_Use'!I:$BB,2,FALSE),0)</f>
        <v>0</v>
      </c>
      <c r="L353" s="263">
        <f>_xlfn.IFNA(VLOOKUP($A353,'PASTE Tech_Use'!K:$BB,2,FALSE),0)</f>
        <v>1.4229566210000001E-7</v>
      </c>
      <c r="M353" s="263">
        <f>_xlfn.IFNA(VLOOKUP($A353,'PASTE Tech_Use'!M:$BB,2,FALSE),0)</f>
        <v>9.1716678650000004E-7</v>
      </c>
      <c r="N353" s="263">
        <f>_xlfn.IFNA(VLOOKUP($A353,'PASTE Tech_Use'!O:$BB,2,FALSE),0)</f>
        <v>3.2619029569999999E-7</v>
      </c>
      <c r="O353" s="263">
        <f>_xlfn.IFNA(VLOOKUP($A353,'PASTE Tech_Use'!Q:$BB,2,FALSE),0)</f>
        <v>3.5539578919999998E-7</v>
      </c>
      <c r="P353" s="263">
        <f>_xlfn.IFNA(VLOOKUP($A353,'PASTE Tech_Use'!S:$BB,2,FALSE),0)</f>
        <v>1.6486547200000001E-7</v>
      </c>
      <c r="Q353" s="263">
        <f>_xlfn.IFNA(VLOOKUP($A353,'PASTE Tech_Use'!U:$BB,2,FALSE),0)</f>
        <v>1.9593094090000001E-7</v>
      </c>
      <c r="R353" s="263">
        <f>_xlfn.IFNA(VLOOKUP($A353,'PASTE Tech_Use'!W:$BB,2,FALSE),0)</f>
        <v>4.3740394140000002E-7</v>
      </c>
      <c r="S353" s="263">
        <f>_xlfn.IFNA(VLOOKUP($A353,'PASTE Tech_Use'!Y:$BB,2,FALSE),0)</f>
        <v>0</v>
      </c>
    </row>
    <row r="354" spans="1:19" x14ac:dyDescent="0.3">
      <c r="A354" s="171" t="s">
        <v>380</v>
      </c>
      <c r="B354" t="str">
        <f>_xlfn.IFNA(VLOOKUP($A354,'PASTE Technology Sheet'!A:H,3,FALSE),"")</f>
        <v>XC Trade</v>
      </c>
      <c r="C354" t="str">
        <f>VLOOKUP($A354,'PASTE Technology Sheet'!A:H,4,FALSE)</f>
        <v>Power GB2</v>
      </c>
      <c r="D354" t="str">
        <f>_xlfn.IFNA(VLOOKUP($A354,'PASTE Technology Sheet'!$A:$H,5,FALSE),"")</f>
        <v>Power GB1</v>
      </c>
      <c r="E354" t="str">
        <f>VLOOKUP($A354,'PASTE Technology Sheet'!$A:$H,6,FALSE)</f>
        <v>Electricity Cluster GB2</v>
      </c>
      <c r="F354" t="str">
        <f>VLOOKUP($A354,'PASTE Technology Sheet'!$A:$H,7,FALSE)</f>
        <v>Import from Cluster GB1 - Power</v>
      </c>
      <c r="G354" s="263">
        <f>_xlfn.IFNA(VLOOKUP($A354,'PASTE Tech_Use'!$A:$B,2,FALSE),0)</f>
        <v>0</v>
      </c>
      <c r="H354" s="263">
        <f>_xlfn.IFNA(VLOOKUP($A354,'PASTE Tech_Use'!$C:$BB,2,FALSE),0)</f>
        <v>1.9246784179999999E-7</v>
      </c>
      <c r="I354" s="263">
        <f>_xlfn.IFNA(VLOOKUP($A354,'PASTE Tech_Use'!$E:$BB,2,FALSE),0)</f>
        <v>3.4525447159999999E-7</v>
      </c>
      <c r="J354" s="263">
        <f>_xlfn.IFNA(VLOOKUP($A354,'PASTE Tech_Use'!$G:$BB,2,FALSE),0)</f>
        <v>0</v>
      </c>
      <c r="K354" s="263">
        <f>_xlfn.IFNA(VLOOKUP($A354,'PASTE Tech_Use'!I:$BB,2,FALSE),0)</f>
        <v>0</v>
      </c>
      <c r="L354" s="263">
        <f>_xlfn.IFNA(VLOOKUP($A354,'PASTE Tech_Use'!K:$BB,2,FALSE),0)</f>
        <v>1.4663376820000001E-7</v>
      </c>
      <c r="M354" s="263">
        <f>_xlfn.IFNA(VLOOKUP($A354,'PASTE Tech_Use'!M:$BB,2,FALSE),0)</f>
        <v>9.5364879100000003E-7</v>
      </c>
      <c r="N354" s="263">
        <f>_xlfn.IFNA(VLOOKUP($A354,'PASTE Tech_Use'!O:$BB,2,FALSE),0)</f>
        <v>3.2226985149999998E-7</v>
      </c>
      <c r="O354" s="263">
        <f>_xlfn.IFNA(VLOOKUP($A354,'PASTE Tech_Use'!Q:$BB,2,FALSE),0)</f>
        <v>3.6525917020000003E-7</v>
      </c>
      <c r="P354" s="263">
        <f>_xlfn.IFNA(VLOOKUP($A354,'PASTE Tech_Use'!S:$BB,2,FALSE),0)</f>
        <v>1.752745526E-7</v>
      </c>
      <c r="Q354" s="263">
        <f>_xlfn.IFNA(VLOOKUP($A354,'PASTE Tech_Use'!U:$BB,2,FALSE),0)</f>
        <v>1.8221054209999999E-7</v>
      </c>
      <c r="R354" s="263">
        <f>_xlfn.IFNA(VLOOKUP($A354,'PASTE Tech_Use'!W:$BB,2,FALSE),0)</f>
        <v>4.7202261740000001E-7</v>
      </c>
      <c r="S354" s="263">
        <f>_xlfn.IFNA(VLOOKUP($A354,'PASTE Tech_Use'!Y:$BB,2,FALSE),0)</f>
        <v>0</v>
      </c>
    </row>
    <row r="355" spans="1:19" x14ac:dyDescent="0.3">
      <c r="A355" s="173" t="s">
        <v>381</v>
      </c>
      <c r="B355" t="str">
        <f>_xlfn.IFNA(VLOOKUP($A355,'PASTE Technology Sheet'!A:H,3,FALSE),"")</f>
        <v>XC Trade</v>
      </c>
      <c r="C355" t="str">
        <f>VLOOKUP($A355,'PASTE Technology Sheet'!A:H,4,FALSE)</f>
        <v>Power GB2</v>
      </c>
      <c r="D355" t="str">
        <f>_xlfn.IFNA(VLOOKUP($A355,'PASTE Technology Sheet'!$A:$H,5,FALSE),"")</f>
        <v>Power GB3</v>
      </c>
      <c r="E355" t="str">
        <f>VLOOKUP($A355,'PASTE Technology Sheet'!$A:$H,6,FALSE)</f>
        <v>Electricity Cluster GB2</v>
      </c>
      <c r="F355" t="str">
        <f>VLOOKUP($A355,'PASTE Technology Sheet'!$A:$H,7,FALSE)</f>
        <v>Import from Cluster GB3 - Power</v>
      </c>
      <c r="G355" s="263">
        <f>_xlfn.IFNA(VLOOKUP($A355,'PASTE Tech_Use'!$A:$B,2,FALSE),0)</f>
        <v>0</v>
      </c>
      <c r="H355" s="263">
        <f>_xlfn.IFNA(VLOOKUP($A355,'PASTE Tech_Use'!$C:$BB,2,FALSE),0)</f>
        <v>1.4961648840000001E-7</v>
      </c>
      <c r="I355" s="263">
        <f>_xlfn.IFNA(VLOOKUP($A355,'PASTE Tech_Use'!$E:$BB,2,FALSE),0)</f>
        <v>2.6912260950000001E-7</v>
      </c>
      <c r="J355" s="263">
        <f>_xlfn.IFNA(VLOOKUP($A355,'PASTE Tech_Use'!$G:$BB,2,FALSE),0)</f>
        <v>0</v>
      </c>
      <c r="K355" s="263">
        <f>_xlfn.IFNA(VLOOKUP($A355,'PASTE Tech_Use'!I:$BB,2,FALSE),0)</f>
        <v>0</v>
      </c>
      <c r="L355" s="263">
        <f>_xlfn.IFNA(VLOOKUP($A355,'PASTE Tech_Use'!K:$BB,2,FALSE),0)</f>
        <v>1.1115007610000001E-7</v>
      </c>
      <c r="M355" s="263">
        <f>_xlfn.IFNA(VLOOKUP($A355,'PASTE Tech_Use'!M:$BB,2,FALSE),0)</f>
        <v>7.4028350970000002E-7</v>
      </c>
      <c r="N355" s="263">
        <f>_xlfn.IFNA(VLOOKUP($A355,'PASTE Tech_Use'!O:$BB,2,FALSE),0)</f>
        <v>2.5187472309999999E-7</v>
      </c>
      <c r="O355" s="263">
        <f>_xlfn.IFNA(VLOOKUP($A355,'PASTE Tech_Use'!Q:$BB,2,FALSE),0)</f>
        <v>2.8421243039999998E-7</v>
      </c>
      <c r="P355" s="263">
        <f>_xlfn.IFNA(VLOOKUP($A355,'PASTE Tech_Use'!S:$BB,2,FALSE),0)</f>
        <v>1.374133867E-7</v>
      </c>
      <c r="Q355" s="263">
        <f>_xlfn.IFNA(VLOOKUP($A355,'PASTE Tech_Use'!U:$BB,2,FALSE),0)</f>
        <v>1.4752172320000001E-7</v>
      </c>
      <c r="R355" s="263">
        <f>_xlfn.IFNA(VLOOKUP($A355,'PASTE Tech_Use'!W:$BB,2,FALSE),0)</f>
        <v>3.5916392229999999E-7</v>
      </c>
      <c r="S355" s="263">
        <f>_xlfn.IFNA(VLOOKUP($A355,'PASTE Tech_Use'!Y:$BB,2,FALSE),0)</f>
        <v>0</v>
      </c>
    </row>
    <row r="356" spans="1:19" x14ac:dyDescent="0.3">
      <c r="A356" s="171" t="s">
        <v>382</v>
      </c>
      <c r="B356" t="str">
        <f>_xlfn.IFNA(VLOOKUP($A356,'PASTE Technology Sheet'!A:H,3,FALSE),"")</f>
        <v>XC Trade</v>
      </c>
      <c r="C356" t="str">
        <f>VLOOKUP($A356,'PASTE Technology Sheet'!A:H,4,FALSE)</f>
        <v>Power GB3</v>
      </c>
      <c r="D356" t="str">
        <f>_xlfn.IFNA(VLOOKUP($A356,'PASTE Technology Sheet'!$A:$H,5,FALSE),"")</f>
        <v>Power GB2</v>
      </c>
      <c r="E356" t="str">
        <f>VLOOKUP($A356,'PASTE Technology Sheet'!$A:$H,6,FALSE)</f>
        <v>Electricity Cluster GB3</v>
      </c>
      <c r="F356" t="str">
        <f>VLOOKUP($A356,'PASTE Technology Sheet'!$A:$H,7,FALSE)</f>
        <v>Import from Cluster GB2 - Power</v>
      </c>
      <c r="G356" s="263">
        <f>_xlfn.IFNA(VLOOKUP($A356,'PASTE Tech_Use'!$A:$B,2,FALSE),0)</f>
        <v>0</v>
      </c>
      <c r="H356" s="263">
        <f>_xlfn.IFNA(VLOOKUP($A356,'PASTE Tech_Use'!$C:$BB,2,FALSE),0)</f>
        <v>2.4190455259999998E-7</v>
      </c>
      <c r="I356" s="263">
        <f>_xlfn.IFNA(VLOOKUP($A356,'PASTE Tech_Use'!$E:$BB,2,FALSE),0)</f>
        <v>4.135573442E-7</v>
      </c>
      <c r="J356" s="263">
        <f>_xlfn.IFNA(VLOOKUP($A356,'PASTE Tech_Use'!$G:$BB,2,FALSE),0)</f>
        <v>0</v>
      </c>
      <c r="K356" s="263">
        <f>_xlfn.IFNA(VLOOKUP($A356,'PASTE Tech_Use'!I:$BB,2,FALSE),0)</f>
        <v>0</v>
      </c>
      <c r="L356" s="263">
        <f>_xlfn.IFNA(VLOOKUP($A356,'PASTE Tech_Use'!K:$BB,2,FALSE),0)</f>
        <v>1.8868998110000001E-7</v>
      </c>
      <c r="M356" s="263">
        <f>_xlfn.IFNA(VLOOKUP($A356,'PASTE Tech_Use'!M:$BB,2,FALSE),0)</f>
        <v>1.1804287119999999E-6</v>
      </c>
      <c r="N356" s="263">
        <f>_xlfn.IFNA(VLOOKUP($A356,'PASTE Tech_Use'!O:$BB,2,FALSE),0)</f>
        <v>4.1298417499999999E-7</v>
      </c>
      <c r="O356" s="263">
        <f>_xlfn.IFNA(VLOOKUP($A356,'PASTE Tech_Use'!Q:$BB,2,FALSE),0)</f>
        <v>4.4948927240000002E-7</v>
      </c>
      <c r="P356" s="263">
        <f>_xlfn.IFNA(VLOOKUP($A356,'PASTE Tech_Use'!S:$BB,2,FALSE),0)</f>
        <v>2.100549391E-7</v>
      </c>
      <c r="Q356" s="263">
        <f>_xlfn.IFNA(VLOOKUP($A356,'PASTE Tech_Use'!U:$BB,2,FALSE),0)</f>
        <v>2.4875141410000002E-7</v>
      </c>
      <c r="R356" s="263">
        <f>_xlfn.IFNA(VLOOKUP($A356,'PASTE Tech_Use'!W:$BB,2,FALSE),0)</f>
        <v>5.4699367810000003E-7</v>
      </c>
      <c r="S356" s="263">
        <f>_xlfn.IFNA(VLOOKUP($A356,'PASTE Tech_Use'!Y:$BB,2,FALSE),0)</f>
        <v>0</v>
      </c>
    </row>
    <row r="357" spans="1:19" x14ac:dyDescent="0.3">
      <c r="A357" s="173" t="s">
        <v>383</v>
      </c>
      <c r="B357" t="str">
        <f>_xlfn.IFNA(VLOOKUP($A357,'PASTE Technology Sheet'!A:H,3,FALSE),"")</f>
        <v>XC Trade</v>
      </c>
      <c r="C357" t="str">
        <f>VLOOKUP($A357,'PASTE Technology Sheet'!A:H,4,FALSE)</f>
        <v>Power GB2</v>
      </c>
      <c r="D357" t="str">
        <f>_xlfn.IFNA(VLOOKUP($A357,'PASTE Technology Sheet'!$A:$H,5,FALSE),"")</f>
        <v>Power NO1</v>
      </c>
      <c r="E357" t="str">
        <f>VLOOKUP($A357,'PASTE Technology Sheet'!$A:$H,6,FALSE)</f>
        <v>Electricity Cluster GB2</v>
      </c>
      <c r="F357" t="str">
        <f>VLOOKUP($A357,'PASTE Technology Sheet'!$A:$H,7,FALSE)</f>
        <v>Import from Cluster NO1 - Power</v>
      </c>
      <c r="G357" s="263">
        <f>_xlfn.IFNA(VLOOKUP($A357,'PASTE Tech_Use'!$A:$B,2,FALSE),0)</f>
        <v>47.003406429999998</v>
      </c>
      <c r="H357" s="263">
        <f>_xlfn.IFNA(VLOOKUP($A357,'PASTE Tech_Use'!$C:$BB,2,FALSE),0)</f>
        <v>47.274032779999999</v>
      </c>
      <c r="I357" s="263">
        <f>_xlfn.IFNA(VLOOKUP($A357,'PASTE Tech_Use'!$E:$BB,2,FALSE),0)</f>
        <v>40.908106910000001</v>
      </c>
      <c r="J357" s="263">
        <f>_xlfn.IFNA(VLOOKUP($A357,'PASTE Tech_Use'!$G:$BB,2,FALSE),0)</f>
        <v>47.003380499999999</v>
      </c>
      <c r="K357" s="263">
        <f>_xlfn.IFNA(VLOOKUP($A357,'PASTE Tech_Use'!I:$BB,2,FALSE),0)</f>
        <v>47.003380499999999</v>
      </c>
      <c r="L357" s="263">
        <f>_xlfn.IFNA(VLOOKUP($A357,'PASTE Tech_Use'!K:$BB,2,FALSE),0)</f>
        <v>41.349802609999998</v>
      </c>
      <c r="M357" s="263">
        <f>_xlfn.IFNA(VLOOKUP($A357,'PASTE Tech_Use'!M:$BB,2,FALSE),0)</f>
        <v>36.34776746</v>
      </c>
      <c r="N357" s="263">
        <f>_xlfn.IFNA(VLOOKUP($A357,'PASTE Tech_Use'!O:$BB,2,FALSE),0)</f>
        <v>45.4840272</v>
      </c>
      <c r="O357" s="263">
        <f>_xlfn.IFNA(VLOOKUP($A357,'PASTE Tech_Use'!Q:$BB,2,FALSE),0)</f>
        <v>46.37620639</v>
      </c>
      <c r="P357" s="263">
        <f>_xlfn.IFNA(VLOOKUP($A357,'PASTE Tech_Use'!S:$BB,2,FALSE),0)</f>
        <v>42.979636239999998</v>
      </c>
      <c r="Q357" s="263">
        <f>_xlfn.IFNA(VLOOKUP($A357,'PASTE Tech_Use'!U:$BB,2,FALSE),0)</f>
        <v>68.277892230000006</v>
      </c>
      <c r="R357" s="263">
        <f>_xlfn.IFNA(VLOOKUP($A357,'PASTE Tech_Use'!W:$BB,2,FALSE),0)</f>
        <v>31.631270539999999</v>
      </c>
      <c r="S357" s="263">
        <f>_xlfn.IFNA(VLOOKUP($A357,'PASTE Tech_Use'!Y:$BB,2,FALSE),0)</f>
        <v>70.134290140000004</v>
      </c>
    </row>
    <row r="358" spans="1:19" x14ac:dyDescent="0.3">
      <c r="A358" s="171" t="s">
        <v>384</v>
      </c>
      <c r="B358" t="str">
        <f>_xlfn.IFNA(VLOOKUP($A358,'PASTE Technology Sheet'!A:H,3,FALSE),"")</f>
        <v>XC Trade</v>
      </c>
      <c r="C358" t="str">
        <f>VLOOKUP($A358,'PASTE Technology Sheet'!A:H,4,FALSE)</f>
        <v>Power NO1</v>
      </c>
      <c r="D358" t="str">
        <f>_xlfn.IFNA(VLOOKUP($A358,'PASTE Technology Sheet'!$A:$H,5,FALSE),"")</f>
        <v>Power GB2</v>
      </c>
      <c r="E358" t="str">
        <f>VLOOKUP($A358,'PASTE Technology Sheet'!$A:$H,6,FALSE)</f>
        <v>Electricity Cluster NO1</v>
      </c>
      <c r="F358" t="str">
        <f>VLOOKUP($A358,'PASTE Technology Sheet'!$A:$H,7,FALSE)</f>
        <v>Import from Cluster GB2 - Power</v>
      </c>
      <c r="G358" s="263">
        <f>_xlfn.IFNA(VLOOKUP($A358,'PASTE Tech_Use'!$A:$B,2,FALSE),0)</f>
        <v>14.4317858</v>
      </c>
      <c r="H358" s="263">
        <f>_xlfn.IFNA(VLOOKUP($A358,'PASTE Tech_Use'!$C:$BB,2,FALSE),0)</f>
        <v>15.31158638</v>
      </c>
      <c r="I358" s="263">
        <f>_xlfn.IFNA(VLOOKUP($A358,'PASTE Tech_Use'!$E:$BB,2,FALSE),0)</f>
        <v>14.26323414</v>
      </c>
      <c r="J358" s="263">
        <f>_xlfn.IFNA(VLOOKUP($A358,'PASTE Tech_Use'!$G:$BB,2,FALSE),0)</f>
        <v>14.43180856</v>
      </c>
      <c r="K358" s="263">
        <f>_xlfn.IFNA(VLOOKUP($A358,'PASTE Tech_Use'!I:$BB,2,FALSE),0)</f>
        <v>14.43180856</v>
      </c>
      <c r="L358" s="263">
        <f>_xlfn.IFNA(VLOOKUP($A358,'PASTE Tech_Use'!K:$BB,2,FALSE),0)</f>
        <v>16.698923600000001</v>
      </c>
      <c r="M358" s="263">
        <f>_xlfn.IFNA(VLOOKUP($A358,'PASTE Tech_Use'!M:$BB,2,FALSE),0)</f>
        <v>20.007603759999999</v>
      </c>
      <c r="N358" s="263">
        <f>_xlfn.IFNA(VLOOKUP($A358,'PASTE Tech_Use'!O:$BB,2,FALSE),0)</f>
        <v>13.51147355</v>
      </c>
      <c r="O358" s="263">
        <f>_xlfn.IFNA(VLOOKUP($A358,'PASTE Tech_Use'!Q:$BB,2,FALSE),0)</f>
        <v>15.372246069999999</v>
      </c>
      <c r="P358" s="263">
        <f>_xlfn.IFNA(VLOOKUP($A358,'PASTE Tech_Use'!S:$BB,2,FALSE),0)</f>
        <v>14.10616542</v>
      </c>
      <c r="Q358" s="263">
        <f>_xlfn.IFNA(VLOOKUP($A358,'PASTE Tech_Use'!U:$BB,2,FALSE),0)</f>
        <v>3.571952467</v>
      </c>
      <c r="R358" s="263">
        <f>_xlfn.IFNA(VLOOKUP($A358,'PASTE Tech_Use'!W:$BB,2,FALSE),0)</f>
        <v>16.07213088</v>
      </c>
      <c r="S358" s="263">
        <f>_xlfn.IFNA(VLOOKUP($A358,'PASTE Tech_Use'!Y:$BB,2,FALSE),0)</f>
        <v>8.6662398889999999</v>
      </c>
    </row>
    <row r="359" spans="1:19" x14ac:dyDescent="0.3">
      <c r="A359" s="173" t="s">
        <v>385</v>
      </c>
      <c r="B359" t="str">
        <f>_xlfn.IFNA(VLOOKUP($A359,'PASTE Technology Sheet'!A:H,3,FALSE),"")</f>
        <v>XC Trade</v>
      </c>
      <c r="C359" t="str">
        <f>VLOOKUP($A359,'PASTE Technology Sheet'!A:H,4,FALSE)</f>
        <v>Power GB3</v>
      </c>
      <c r="D359" t="str">
        <f>_xlfn.IFNA(VLOOKUP($A359,'PASTE Technology Sheet'!$A:$H,5,FALSE),"")</f>
        <v>Power NO1</v>
      </c>
      <c r="E359" t="str">
        <f>VLOOKUP($A359,'PASTE Technology Sheet'!$A:$H,6,FALSE)</f>
        <v>Electricity Cluster GB3</v>
      </c>
      <c r="F359" t="str">
        <f>VLOOKUP($A359,'PASTE Technology Sheet'!$A:$H,7,FALSE)</f>
        <v>Import from Cluster NO1 - Power</v>
      </c>
      <c r="G359" s="263">
        <f>_xlfn.IFNA(VLOOKUP($A359,'PASTE Tech_Use'!$A:$B,2,FALSE),0)</f>
        <v>2.3516982369999999E-7</v>
      </c>
      <c r="H359" s="263">
        <f>_xlfn.IFNA(VLOOKUP($A359,'PASTE Tech_Use'!$C:$BB,2,FALSE),0)</f>
        <v>6.6480667079999999E-7</v>
      </c>
      <c r="I359" s="263">
        <f>_xlfn.IFNA(VLOOKUP($A359,'PASTE Tech_Use'!$E:$BB,2,FALSE),0)</f>
        <v>1.1943357529999999E-6</v>
      </c>
      <c r="J359" s="263">
        <f>_xlfn.IFNA(VLOOKUP($A359,'PASTE Tech_Use'!$G:$BB,2,FALSE),0)</f>
        <v>2.5805210559999999E-7</v>
      </c>
      <c r="K359" s="263">
        <f>_xlfn.IFNA(VLOOKUP($A359,'PASTE Tech_Use'!I:$BB,2,FALSE),0)</f>
        <v>2.5805210559999999E-7</v>
      </c>
      <c r="L359" s="263">
        <f>_xlfn.IFNA(VLOOKUP($A359,'PASTE Tech_Use'!K:$BB,2,FALSE),0)</f>
        <v>4.3598678289999998E-7</v>
      </c>
      <c r="M359" s="263">
        <f>_xlfn.IFNA(VLOOKUP($A359,'PASTE Tech_Use'!M:$BB,2,FALSE),0)</f>
        <v>3.0109971149999999E-6</v>
      </c>
      <c r="N359" s="263">
        <f>_xlfn.IFNA(VLOOKUP($A359,'PASTE Tech_Use'!O:$BB,2,FALSE),0)</f>
        <v>1.207925849E-6</v>
      </c>
      <c r="O359" s="263">
        <f>_xlfn.IFNA(VLOOKUP($A359,'PASTE Tech_Use'!Q:$BB,2,FALSE),0)</f>
        <v>1.230139208E-6</v>
      </c>
      <c r="P359" s="263">
        <f>_xlfn.IFNA(VLOOKUP($A359,'PASTE Tech_Use'!S:$BB,2,FALSE),0)</f>
        <v>5.4128542909999996E-7</v>
      </c>
      <c r="Q359" s="263">
        <f>_xlfn.IFNA(VLOOKUP($A359,'PASTE Tech_Use'!U:$BB,2,FALSE),0)</f>
        <v>1.543069655E-6</v>
      </c>
      <c r="R359" s="263">
        <f>_xlfn.IFNA(VLOOKUP($A359,'PASTE Tech_Use'!W:$BB,2,FALSE),0)</f>
        <v>1.434526564E-6</v>
      </c>
      <c r="S359" s="263">
        <f>_xlfn.IFNA(VLOOKUP($A359,'PASTE Tech_Use'!Y:$BB,2,FALSE),0)</f>
        <v>1.1662737540000001E-7</v>
      </c>
    </row>
    <row r="360" spans="1:19" x14ac:dyDescent="0.3">
      <c r="A360" s="171" t="s">
        <v>386</v>
      </c>
      <c r="B360" t="str">
        <f>_xlfn.IFNA(VLOOKUP($A360,'PASTE Technology Sheet'!A:H,3,FALSE),"")</f>
        <v>XC Trade</v>
      </c>
      <c r="C360" t="str">
        <f>VLOOKUP($A360,'PASTE Technology Sheet'!A:H,4,FALSE)</f>
        <v>Power NO1</v>
      </c>
      <c r="D360" t="str">
        <f>_xlfn.IFNA(VLOOKUP($A360,'PASTE Technology Sheet'!$A:$H,5,FALSE),"")</f>
        <v>Power GB3</v>
      </c>
      <c r="E360" t="str">
        <f>VLOOKUP($A360,'PASTE Technology Sheet'!$A:$H,6,FALSE)</f>
        <v>Electricity Cluster NO1</v>
      </c>
      <c r="F360" t="str">
        <f>VLOOKUP($A360,'PASTE Technology Sheet'!$A:$H,7,FALSE)</f>
        <v>Import from Cluster GB3 - Power</v>
      </c>
      <c r="G360" s="263">
        <f>_xlfn.IFNA(VLOOKUP($A360,'PASTE Tech_Use'!$A:$B,2,FALSE),0)</f>
        <v>0</v>
      </c>
      <c r="H360" s="263">
        <f>_xlfn.IFNA(VLOOKUP($A360,'PASTE Tech_Use'!$C:$BB,2,FALSE),0)</f>
        <v>2.6455254240000001E-7</v>
      </c>
      <c r="I360" s="263">
        <f>_xlfn.IFNA(VLOOKUP($A360,'PASTE Tech_Use'!$E:$BB,2,FALSE),0)</f>
        <v>4.8150306650000002E-7</v>
      </c>
      <c r="J360" s="263">
        <f>_xlfn.IFNA(VLOOKUP($A360,'PASTE Tech_Use'!$G:$BB,2,FALSE),0)</f>
        <v>0</v>
      </c>
      <c r="K360" s="263">
        <f>_xlfn.IFNA(VLOOKUP($A360,'PASTE Tech_Use'!I:$BB,2,FALSE),0)</f>
        <v>0</v>
      </c>
      <c r="L360" s="263">
        <f>_xlfn.IFNA(VLOOKUP($A360,'PASTE Tech_Use'!K:$BB,2,FALSE),0)</f>
        <v>2.1583723969999999E-7</v>
      </c>
      <c r="M360" s="263">
        <f>_xlfn.IFNA(VLOOKUP($A360,'PASTE Tech_Use'!M:$BB,2,FALSE),0)</f>
        <v>1.164201959E-6</v>
      </c>
      <c r="N360" s="263">
        <f>_xlfn.IFNA(VLOOKUP($A360,'PASTE Tech_Use'!O:$BB,2,FALSE),0)</f>
        <v>4.372418045E-7</v>
      </c>
      <c r="O360" s="263">
        <f>_xlfn.IFNA(VLOOKUP($A360,'PASTE Tech_Use'!Q:$BB,2,FALSE),0)</f>
        <v>5.1944896349999996E-7</v>
      </c>
      <c r="P360" s="263">
        <f>_xlfn.IFNA(VLOOKUP($A360,'PASTE Tech_Use'!S:$BB,2,FALSE),0)</f>
        <v>2.6505845899999999E-7</v>
      </c>
      <c r="Q360" s="263">
        <f>_xlfn.IFNA(VLOOKUP($A360,'PASTE Tech_Use'!U:$BB,2,FALSE),0)</f>
        <v>2.9989887570000002E-7</v>
      </c>
      <c r="R360" s="263">
        <f>_xlfn.IFNA(VLOOKUP($A360,'PASTE Tech_Use'!W:$BB,2,FALSE),0)</f>
        <v>6.9693417959999997E-7</v>
      </c>
      <c r="S360" s="263">
        <f>_xlfn.IFNA(VLOOKUP($A360,'PASTE Tech_Use'!Y:$BB,2,FALSE),0)</f>
        <v>0</v>
      </c>
    </row>
    <row r="361" spans="1:19" x14ac:dyDescent="0.3">
      <c r="A361" s="173" t="s">
        <v>387</v>
      </c>
      <c r="B361" t="str">
        <f>_xlfn.IFNA(VLOOKUP($A361,'PASTE Technology Sheet'!A:H,3,FALSE),"")</f>
        <v>XC Trade</v>
      </c>
      <c r="C361" t="str">
        <f>VLOOKUP($A361,'PASTE Technology Sheet'!A:H,4,FALSE)</f>
        <v>Power NO1</v>
      </c>
      <c r="D361" t="str">
        <f>_xlfn.IFNA(VLOOKUP($A361,'PASTE Technology Sheet'!$A:$H,5,FALSE),"")</f>
        <v>Power DK1</v>
      </c>
      <c r="E361" t="str">
        <f>VLOOKUP($A361,'PASTE Technology Sheet'!$A:$H,6,FALSE)</f>
        <v>Electricity Cluster NO1</v>
      </c>
      <c r="F361" t="str">
        <f>VLOOKUP($A361,'PASTE Technology Sheet'!$A:$H,7,FALSE)</f>
        <v>Import from Cluster DK1 - Power</v>
      </c>
      <c r="G361" s="263">
        <f>_xlfn.IFNA(VLOOKUP($A361,'PASTE Tech_Use'!$A:$B,2,FALSE),0)</f>
        <v>18.20913066</v>
      </c>
      <c r="H361" s="263">
        <f>_xlfn.IFNA(VLOOKUP($A361,'PASTE Tech_Use'!$C:$BB,2,FALSE),0)</f>
        <v>18.934199339999999</v>
      </c>
      <c r="I361" s="263">
        <f>_xlfn.IFNA(VLOOKUP($A361,'PASTE Tech_Use'!$E:$BB,2,FALSE),0)</f>
        <v>15.618327430000001</v>
      </c>
      <c r="J361" s="263">
        <f>_xlfn.IFNA(VLOOKUP($A361,'PASTE Tech_Use'!$G:$BB,2,FALSE),0)</f>
        <v>18.209253409999999</v>
      </c>
      <c r="K361" s="263">
        <f>_xlfn.IFNA(VLOOKUP($A361,'PASTE Tech_Use'!I:$BB,2,FALSE),0)</f>
        <v>18.209253409999999</v>
      </c>
      <c r="L361" s="263">
        <f>_xlfn.IFNA(VLOOKUP($A361,'PASTE Tech_Use'!K:$BB,2,FALSE),0)</f>
        <v>4.6293735480000002</v>
      </c>
      <c r="M361" s="263">
        <f>_xlfn.IFNA(VLOOKUP($A361,'PASTE Tech_Use'!M:$BB,2,FALSE),0)</f>
        <v>36.691897089999998</v>
      </c>
      <c r="N361" s="263">
        <f>_xlfn.IFNA(VLOOKUP($A361,'PASTE Tech_Use'!O:$BB,2,FALSE),0)</f>
        <v>17.24262285</v>
      </c>
      <c r="O361" s="263">
        <f>_xlfn.IFNA(VLOOKUP($A361,'PASTE Tech_Use'!Q:$BB,2,FALSE),0)</f>
        <v>18.790080329999999</v>
      </c>
      <c r="P361" s="263">
        <f>_xlfn.IFNA(VLOOKUP($A361,'PASTE Tech_Use'!S:$BB,2,FALSE),0)</f>
        <v>17.145245840000001</v>
      </c>
      <c r="Q361" s="263">
        <f>_xlfn.IFNA(VLOOKUP($A361,'PASTE Tech_Use'!U:$BB,2,FALSE),0)</f>
        <v>23.426875760000001</v>
      </c>
      <c r="R361" s="263">
        <f>_xlfn.IFNA(VLOOKUP($A361,'PASTE Tech_Use'!W:$BB,2,FALSE),0)</f>
        <v>14.62456209</v>
      </c>
      <c r="S361" s="263">
        <f>_xlfn.IFNA(VLOOKUP($A361,'PASTE Tech_Use'!Y:$BB,2,FALSE),0)</f>
        <v>18.77752504</v>
      </c>
    </row>
    <row r="362" spans="1:19" x14ac:dyDescent="0.3">
      <c r="A362" s="171" t="s">
        <v>388</v>
      </c>
      <c r="B362" t="str">
        <f>_xlfn.IFNA(VLOOKUP($A362,'PASTE Technology Sheet'!A:H,3,FALSE),"")</f>
        <v>XC Trade</v>
      </c>
      <c r="C362" t="str">
        <f>VLOOKUP($A362,'PASTE Technology Sheet'!A:H,4,FALSE)</f>
        <v>Power DK1</v>
      </c>
      <c r="D362" t="str">
        <f>_xlfn.IFNA(VLOOKUP($A362,'PASTE Technology Sheet'!$A:$H,5,FALSE),"")</f>
        <v>Power NO1</v>
      </c>
      <c r="E362" t="str">
        <f>VLOOKUP($A362,'PASTE Technology Sheet'!$A:$H,6,FALSE)</f>
        <v>Electricity Cluster DK1</v>
      </c>
      <c r="F362" t="str">
        <f>VLOOKUP($A362,'PASTE Technology Sheet'!$A:$H,7,FALSE)</f>
        <v>Import from Cluster NO1 - Power</v>
      </c>
      <c r="G362" s="263">
        <f>_xlfn.IFNA(VLOOKUP($A362,'PASTE Tech_Use'!$A:$B,2,FALSE),0)</f>
        <v>23.384496590000001</v>
      </c>
      <c r="H362" s="263">
        <f>_xlfn.IFNA(VLOOKUP($A362,'PASTE Tech_Use'!$C:$BB,2,FALSE),0)</f>
        <v>23.61827375</v>
      </c>
      <c r="I362" s="263">
        <f>_xlfn.IFNA(VLOOKUP($A362,'PASTE Tech_Use'!$E:$BB,2,FALSE),0)</f>
        <v>21.468641869999999</v>
      </c>
      <c r="J362" s="263">
        <f>_xlfn.IFNA(VLOOKUP($A362,'PASTE Tech_Use'!$G:$BB,2,FALSE),0)</f>
        <v>23.384549759999999</v>
      </c>
      <c r="K362" s="263">
        <f>_xlfn.IFNA(VLOOKUP($A362,'PASTE Tech_Use'!I:$BB,2,FALSE),0)</f>
        <v>23.384549759999999</v>
      </c>
      <c r="L362" s="263">
        <f>_xlfn.IFNA(VLOOKUP($A362,'PASTE Tech_Use'!K:$BB,2,FALSE),0)</f>
        <v>33.68310658</v>
      </c>
      <c r="M362" s="263">
        <f>_xlfn.IFNA(VLOOKUP($A362,'PASTE Tech_Use'!M:$BB,2,FALSE),0)</f>
        <v>14.22290647</v>
      </c>
      <c r="N362" s="263">
        <f>_xlfn.IFNA(VLOOKUP($A362,'PASTE Tech_Use'!O:$BB,2,FALSE),0)</f>
        <v>22.142762829999999</v>
      </c>
      <c r="O362" s="263">
        <f>_xlfn.IFNA(VLOOKUP($A362,'PASTE Tech_Use'!Q:$BB,2,FALSE),0)</f>
        <v>23.98570153</v>
      </c>
      <c r="P362" s="263">
        <f>_xlfn.IFNA(VLOOKUP($A362,'PASTE Tech_Use'!S:$BB,2,FALSE),0)</f>
        <v>18.17898997</v>
      </c>
      <c r="Q362" s="263">
        <f>_xlfn.IFNA(VLOOKUP($A362,'PASTE Tech_Use'!U:$BB,2,FALSE),0)</f>
        <v>25.573626369999999</v>
      </c>
      <c r="R362" s="263">
        <f>_xlfn.IFNA(VLOOKUP($A362,'PASTE Tech_Use'!W:$BB,2,FALSE),0)</f>
        <v>17.421485239999999</v>
      </c>
      <c r="S362" s="263">
        <f>_xlfn.IFNA(VLOOKUP($A362,'PASTE Tech_Use'!Y:$BB,2,FALSE),0)</f>
        <v>30.983072360000001</v>
      </c>
    </row>
    <row r="363" spans="1:19" x14ac:dyDescent="0.3">
      <c r="A363" s="173" t="s">
        <v>389</v>
      </c>
      <c r="B363" t="str">
        <f>_xlfn.IFNA(VLOOKUP($A363,'PASTE Technology Sheet'!A:H,3,FALSE),"")</f>
        <v>XC Trade</v>
      </c>
      <c r="C363" t="str">
        <f>VLOOKUP($A363,'PASTE Technology Sheet'!A:H,4,FALSE)</f>
        <v>Power DK1</v>
      </c>
      <c r="D363" t="str">
        <f>_xlfn.IFNA(VLOOKUP($A363,'PASTE Technology Sheet'!$A:$H,5,FALSE),"")</f>
        <v>Power DE1</v>
      </c>
      <c r="E363" t="str">
        <f>VLOOKUP($A363,'PASTE Technology Sheet'!$A:$H,6,FALSE)</f>
        <v>Electricity Cluster DK1</v>
      </c>
      <c r="F363" t="str">
        <f>VLOOKUP($A363,'PASTE Technology Sheet'!$A:$H,7,FALSE)</f>
        <v>Import from Cluster DE1 - Power</v>
      </c>
      <c r="G363" s="263">
        <f>_xlfn.IFNA(VLOOKUP($A363,'PASTE Tech_Use'!$A:$B,2,FALSE),0)</f>
        <v>36.77053549</v>
      </c>
      <c r="H363" s="263">
        <f>_xlfn.IFNA(VLOOKUP($A363,'PASTE Tech_Use'!$C:$BB,2,FALSE),0)</f>
        <v>34.350449830000002</v>
      </c>
      <c r="I363" s="263">
        <f>_xlfn.IFNA(VLOOKUP($A363,'PASTE Tech_Use'!$E:$BB,2,FALSE),0)</f>
        <v>36.297718410000002</v>
      </c>
      <c r="J363" s="263">
        <f>_xlfn.IFNA(VLOOKUP($A363,'PASTE Tech_Use'!$G:$BB,2,FALSE),0)</f>
        <v>36.770758999999998</v>
      </c>
      <c r="K363" s="263">
        <f>_xlfn.IFNA(VLOOKUP($A363,'PASTE Tech_Use'!I:$BB,2,FALSE),0)</f>
        <v>36.770758999999998</v>
      </c>
      <c r="L363" s="263">
        <f>_xlfn.IFNA(VLOOKUP($A363,'PASTE Tech_Use'!K:$BB,2,FALSE),0)</f>
        <v>13.024222549999999</v>
      </c>
      <c r="M363" s="263">
        <f>_xlfn.IFNA(VLOOKUP($A363,'PASTE Tech_Use'!M:$BB,2,FALSE),0)</f>
        <v>76.522200260000005</v>
      </c>
      <c r="N363" s="263">
        <f>_xlfn.IFNA(VLOOKUP($A363,'PASTE Tech_Use'!O:$BB,2,FALSE),0)</f>
        <v>32.006582719999997</v>
      </c>
      <c r="O363" s="263">
        <f>_xlfn.IFNA(VLOOKUP($A363,'PASTE Tech_Use'!Q:$BB,2,FALSE),0)</f>
        <v>37.763651899999999</v>
      </c>
      <c r="P363" s="263">
        <f>_xlfn.IFNA(VLOOKUP($A363,'PASTE Tech_Use'!S:$BB,2,FALSE),0)</f>
        <v>28.572196730000002</v>
      </c>
      <c r="Q363" s="263">
        <f>_xlfn.IFNA(VLOOKUP($A363,'PASTE Tech_Use'!U:$BB,2,FALSE),0)</f>
        <v>38.122393719999998</v>
      </c>
      <c r="R363" s="263">
        <f>_xlfn.IFNA(VLOOKUP($A363,'PASTE Tech_Use'!W:$BB,2,FALSE),0)</f>
        <v>41.941460079999999</v>
      </c>
      <c r="S363" s="263">
        <f>_xlfn.IFNA(VLOOKUP($A363,'PASTE Tech_Use'!Y:$BB,2,FALSE),0)</f>
        <v>32.48976699</v>
      </c>
    </row>
    <row r="364" spans="1:19" x14ac:dyDescent="0.3">
      <c r="A364" s="171" t="s">
        <v>390</v>
      </c>
      <c r="B364" t="str">
        <f>_xlfn.IFNA(VLOOKUP($A364,'PASTE Technology Sheet'!A:H,3,FALSE),"")</f>
        <v>XC Trade</v>
      </c>
      <c r="C364" t="str">
        <f>VLOOKUP($A364,'PASTE Technology Sheet'!A:H,4,FALSE)</f>
        <v>Power DE1</v>
      </c>
      <c r="D364" t="str">
        <f>_xlfn.IFNA(VLOOKUP($A364,'PASTE Technology Sheet'!$A:$H,5,FALSE),"")</f>
        <v>Power DK1</v>
      </c>
      <c r="E364" t="str">
        <f>VLOOKUP($A364,'PASTE Technology Sheet'!$A:$H,6,FALSE)</f>
        <v>Electricity Cluster DE1</v>
      </c>
      <c r="F364" t="str">
        <f>VLOOKUP($A364,'PASTE Technology Sheet'!$A:$H,7,FALSE)</f>
        <v>Import from Cluster DK1 - Power</v>
      </c>
      <c r="G364" s="263">
        <f>_xlfn.IFNA(VLOOKUP($A364,'PASTE Tech_Use'!$A:$B,2,FALSE),0)</f>
        <v>33.99222211</v>
      </c>
      <c r="H364" s="263">
        <f>_xlfn.IFNA(VLOOKUP($A364,'PASTE Tech_Use'!$C:$BB,2,FALSE),0)</f>
        <v>37.837730030000003</v>
      </c>
      <c r="I364" s="263">
        <f>_xlfn.IFNA(VLOOKUP($A364,'PASTE Tech_Use'!$E:$BB,2,FALSE),0)</f>
        <v>26.070525979999999</v>
      </c>
      <c r="J364" s="263">
        <f>_xlfn.IFNA(VLOOKUP($A364,'PASTE Tech_Use'!$G:$BB,2,FALSE),0)</f>
        <v>33.982729290000002</v>
      </c>
      <c r="K364" s="263">
        <f>_xlfn.IFNA(VLOOKUP($A364,'PASTE Tech_Use'!I:$BB,2,FALSE),0)</f>
        <v>33.982729290000002</v>
      </c>
      <c r="L364" s="263">
        <f>_xlfn.IFNA(VLOOKUP($A364,'PASTE Tech_Use'!K:$BB,2,FALSE),0)</f>
        <v>78.009588530000002</v>
      </c>
      <c r="M364" s="263">
        <f>_xlfn.IFNA(VLOOKUP($A364,'PASTE Tech_Use'!M:$BB,2,FALSE),0)</f>
        <v>19.040141970000001</v>
      </c>
      <c r="N364" s="263">
        <f>_xlfn.IFNA(VLOOKUP($A364,'PASTE Tech_Use'!O:$BB,2,FALSE),0)</f>
        <v>37.771348199999998</v>
      </c>
      <c r="O364" s="263">
        <f>_xlfn.IFNA(VLOOKUP($A364,'PASTE Tech_Use'!Q:$BB,2,FALSE),0)</f>
        <v>34.77772384</v>
      </c>
      <c r="P364" s="263">
        <f>_xlfn.IFNA(VLOOKUP($A364,'PASTE Tech_Use'!S:$BB,2,FALSE),0)</f>
        <v>43.009355220000003</v>
      </c>
      <c r="Q364" s="263">
        <f>_xlfn.IFNA(VLOOKUP($A364,'PASTE Tech_Use'!U:$BB,2,FALSE),0)</f>
        <v>53.496496090000001</v>
      </c>
      <c r="R364" s="263">
        <f>_xlfn.IFNA(VLOOKUP($A364,'PASTE Tech_Use'!W:$BB,2,FALSE),0)</f>
        <v>18.68629945</v>
      </c>
      <c r="S364" s="263">
        <f>_xlfn.IFNA(VLOOKUP($A364,'PASTE Tech_Use'!Y:$BB,2,FALSE),0)</f>
        <v>61.634959690000002</v>
      </c>
    </row>
    <row r="365" spans="1:19" x14ac:dyDescent="0.3">
      <c r="A365" s="173" t="s">
        <v>391</v>
      </c>
      <c r="B365" t="str">
        <f>_xlfn.IFNA(VLOOKUP($A365,'PASTE Technology Sheet'!A:H,3,FALSE),"")</f>
        <v>XC Trade</v>
      </c>
      <c r="C365" t="str">
        <f>VLOOKUP($A365,'PASTE Technology Sheet'!A:H,4,FALSE)</f>
        <v>Power DE1</v>
      </c>
      <c r="D365" t="str">
        <f>_xlfn.IFNA(VLOOKUP($A365,'PASTE Technology Sheet'!$A:$H,5,FALSE),"")</f>
        <v>Power NL4</v>
      </c>
      <c r="E365" t="str">
        <f>VLOOKUP($A365,'PASTE Technology Sheet'!$A:$H,6,FALSE)</f>
        <v>Electricity Cluster DE1</v>
      </c>
      <c r="F365" t="str">
        <f>VLOOKUP($A365,'PASTE Technology Sheet'!$A:$H,7,FALSE)</f>
        <v>Import from Cluster NL4 - Power</v>
      </c>
      <c r="G365" s="263">
        <f>_xlfn.IFNA(VLOOKUP($A365,'PASTE Tech_Use'!$A:$B,2,FALSE),0)</f>
        <v>0</v>
      </c>
      <c r="H365" s="263">
        <f>_xlfn.IFNA(VLOOKUP($A365,'PASTE Tech_Use'!$C:$BB,2,FALSE),0)</f>
        <v>2.5785313989999998E-7</v>
      </c>
      <c r="I365" s="263">
        <f>_xlfn.IFNA(VLOOKUP($A365,'PASTE Tech_Use'!$E:$BB,2,FALSE),0)</f>
        <v>4.5357855659999999E-7</v>
      </c>
      <c r="J365" s="263">
        <f>_xlfn.IFNA(VLOOKUP($A365,'PASTE Tech_Use'!$G:$BB,2,FALSE),0)</f>
        <v>0</v>
      </c>
      <c r="K365" s="263">
        <f>_xlfn.IFNA(VLOOKUP($A365,'PASTE Tech_Use'!I:$BB,2,FALSE),0)</f>
        <v>0</v>
      </c>
      <c r="L365" s="263">
        <f>_xlfn.IFNA(VLOOKUP($A365,'PASTE Tech_Use'!K:$BB,2,FALSE),0)</f>
        <v>1.858733047E-7</v>
      </c>
      <c r="M365" s="263">
        <f>_xlfn.IFNA(VLOOKUP($A365,'PASTE Tech_Use'!M:$BB,2,FALSE),0)</f>
        <v>1.2333800959999999E-6</v>
      </c>
      <c r="N365" s="263">
        <f>_xlfn.IFNA(VLOOKUP($A365,'PASTE Tech_Use'!O:$BB,2,FALSE),0)</f>
        <v>4.1421719319999998E-7</v>
      </c>
      <c r="O365" s="263">
        <f>_xlfn.IFNA(VLOOKUP($A365,'PASTE Tech_Use'!Q:$BB,2,FALSE),0)</f>
        <v>4.5671703740000001E-7</v>
      </c>
      <c r="P365" s="263">
        <f>_xlfn.IFNA(VLOOKUP($A365,'PASTE Tech_Use'!S:$BB,2,FALSE),0)</f>
        <v>2.2008229450000001E-7</v>
      </c>
      <c r="Q365" s="263">
        <f>_xlfn.IFNA(VLOOKUP($A365,'PASTE Tech_Use'!U:$BB,2,FALSE),0)</f>
        <v>2.3706793150000001E-7</v>
      </c>
      <c r="R365" s="263">
        <f>_xlfn.IFNA(VLOOKUP($A365,'PASTE Tech_Use'!W:$BB,2,FALSE),0)</f>
        <v>5.1709334190000001E-7</v>
      </c>
      <c r="S365" s="263">
        <f>_xlfn.IFNA(VLOOKUP($A365,'PASTE Tech_Use'!Y:$BB,2,FALSE),0)</f>
        <v>0</v>
      </c>
    </row>
    <row r="366" spans="1:19" x14ac:dyDescent="0.3">
      <c r="A366" s="171" t="s">
        <v>392</v>
      </c>
      <c r="B366" t="str">
        <f>_xlfn.IFNA(VLOOKUP($A366,'PASTE Technology Sheet'!A:H,3,FALSE),"")</f>
        <v>XC Trade</v>
      </c>
      <c r="C366" t="str">
        <f>VLOOKUP($A366,'PASTE Technology Sheet'!A:H,4,FALSE)</f>
        <v>Power NL4</v>
      </c>
      <c r="D366" t="str">
        <f>_xlfn.IFNA(VLOOKUP($A366,'PASTE Technology Sheet'!$A:$H,5,FALSE),"")</f>
        <v>Power DE1</v>
      </c>
      <c r="E366" t="str">
        <f>VLOOKUP($A366,'PASTE Technology Sheet'!$A:$H,6,FALSE)</f>
        <v>Electricity Cluster NL4</v>
      </c>
      <c r="F366" t="str">
        <f>VLOOKUP($A366,'PASTE Technology Sheet'!$A:$H,7,FALSE)</f>
        <v>Import from Cluster DE1 - Power</v>
      </c>
      <c r="G366" s="263">
        <f>_xlfn.IFNA(VLOOKUP($A366,'PASTE Tech_Use'!$A:$B,2,FALSE),0)</f>
        <v>0</v>
      </c>
      <c r="H366" s="263">
        <f>_xlfn.IFNA(VLOOKUP($A366,'PASTE Tech_Use'!$C:$BB,2,FALSE),0)</f>
        <v>2.240118955E-7</v>
      </c>
      <c r="I366" s="263">
        <f>_xlfn.IFNA(VLOOKUP($A366,'PASTE Tech_Use'!$E:$BB,2,FALSE),0)</f>
        <v>3.9588867760000002E-7</v>
      </c>
      <c r="J366" s="263">
        <f>_xlfn.IFNA(VLOOKUP($A366,'PASTE Tech_Use'!$G:$BB,2,FALSE),0)</f>
        <v>0</v>
      </c>
      <c r="K366" s="263">
        <f>_xlfn.IFNA(VLOOKUP($A366,'PASTE Tech_Use'!I:$BB,2,FALSE),0)</f>
        <v>0</v>
      </c>
      <c r="L366" s="263">
        <f>_xlfn.IFNA(VLOOKUP($A366,'PASTE Tech_Use'!K:$BB,2,FALSE),0)</f>
        <v>1.588677088E-7</v>
      </c>
      <c r="M366" s="263">
        <f>_xlfn.IFNA(VLOOKUP($A366,'PASTE Tech_Use'!M:$BB,2,FALSE),0)</f>
        <v>1.2812005140000001E-6</v>
      </c>
      <c r="N366" s="263">
        <f>_xlfn.IFNA(VLOOKUP($A366,'PASTE Tech_Use'!O:$BB,2,FALSE),0)</f>
        <v>3.9484770319999999E-7</v>
      </c>
      <c r="O366" s="263">
        <f>_xlfn.IFNA(VLOOKUP($A366,'PASTE Tech_Use'!Q:$BB,2,FALSE),0)</f>
        <v>3.9118331889999999E-7</v>
      </c>
      <c r="P366" s="263">
        <f>_xlfn.IFNA(VLOOKUP($A366,'PASTE Tech_Use'!S:$BB,2,FALSE),0)</f>
        <v>3.3381508429999997E-7</v>
      </c>
      <c r="Q366" s="263">
        <f>_xlfn.IFNA(VLOOKUP($A366,'PASTE Tech_Use'!U:$BB,2,FALSE),0)</f>
        <v>2.0026679220000001E-7</v>
      </c>
      <c r="R366" s="263">
        <f>_xlfn.IFNA(VLOOKUP($A366,'PASTE Tech_Use'!W:$BB,2,FALSE),0)</f>
        <v>8.264334343E-7</v>
      </c>
      <c r="S366" s="263">
        <f>_xlfn.IFNA(VLOOKUP($A366,'PASTE Tech_Use'!Y:$BB,2,FALSE),0)</f>
        <v>0</v>
      </c>
    </row>
    <row r="367" spans="1:19" x14ac:dyDescent="0.3">
      <c r="A367" s="173" t="s">
        <v>393</v>
      </c>
      <c r="B367" t="str">
        <f>_xlfn.IFNA(VLOOKUP($A367,'PASTE Technology Sheet'!A:H,3,FALSE),"")</f>
        <v>XC Trade</v>
      </c>
      <c r="C367" t="str">
        <f>VLOOKUP($A367,'PASTE Technology Sheet'!A:H,4,FALSE)</f>
        <v>Power NL</v>
      </c>
      <c r="D367" t="str">
        <f>_xlfn.IFNA(VLOOKUP($A367,'PASTE Technology Sheet'!$A:$H,5,FALSE),"")</f>
        <v>Power NL1</v>
      </c>
      <c r="E367" t="str">
        <f>VLOOKUP($A367,'PASTE Technology Sheet'!$A:$H,6,FALSE)</f>
        <v>Electricity NL - HV</v>
      </c>
      <c r="F367" t="str">
        <f>VLOOKUP($A367,'PASTE Technology Sheet'!$A:$H,7,FALSE)</f>
        <v>Import from Cluster NL1 - Power</v>
      </c>
      <c r="G367" s="263">
        <f>_xlfn.IFNA(VLOOKUP($A367,'PASTE Tech_Use'!$A:$B,2,FALSE),0)</f>
        <v>17.488349469999999</v>
      </c>
      <c r="H367" s="263">
        <f>_xlfn.IFNA(VLOOKUP($A367,'PASTE Tech_Use'!$C:$BB,2,FALSE),0)</f>
        <v>17.542620320000001</v>
      </c>
      <c r="I367" s="263">
        <f>_xlfn.IFNA(VLOOKUP($A367,'PASTE Tech_Use'!$E:$BB,2,FALSE),0)</f>
        <v>17.278032769999999</v>
      </c>
      <c r="J367" s="263">
        <f>_xlfn.IFNA(VLOOKUP($A367,'PASTE Tech_Use'!$G:$BB,2,FALSE),0)</f>
        <v>17.488336180000001</v>
      </c>
      <c r="K367" s="263">
        <f>_xlfn.IFNA(VLOOKUP($A367,'PASTE Tech_Use'!I:$BB,2,FALSE),0)</f>
        <v>17.488336180000001</v>
      </c>
      <c r="L367" s="263">
        <f>_xlfn.IFNA(VLOOKUP($A367,'PASTE Tech_Use'!K:$BB,2,FALSE),0)</f>
        <v>19.227967199999998</v>
      </c>
      <c r="M367" s="263">
        <f>_xlfn.IFNA(VLOOKUP($A367,'PASTE Tech_Use'!M:$BB,2,FALSE),0)</f>
        <v>16.98513676</v>
      </c>
      <c r="N367" s="263">
        <f>_xlfn.IFNA(VLOOKUP($A367,'PASTE Tech_Use'!O:$BB,2,FALSE),0)</f>
        <v>17.751907840000001</v>
      </c>
      <c r="O367" s="263">
        <f>_xlfn.IFNA(VLOOKUP($A367,'PASTE Tech_Use'!Q:$BB,2,FALSE),0)</f>
        <v>17.278819439999999</v>
      </c>
      <c r="P367" s="263">
        <f>_xlfn.IFNA(VLOOKUP($A367,'PASTE Tech_Use'!S:$BB,2,FALSE),0)</f>
        <v>11.902468470000001</v>
      </c>
      <c r="Q367" s="263">
        <f>_xlfn.IFNA(VLOOKUP($A367,'PASTE Tech_Use'!U:$BB,2,FALSE),0)</f>
        <v>24.055106729999999</v>
      </c>
      <c r="R367" s="263">
        <f>_xlfn.IFNA(VLOOKUP($A367,'PASTE Tech_Use'!W:$BB,2,FALSE),0)</f>
        <v>15.300525439999999</v>
      </c>
      <c r="S367" s="263">
        <f>_xlfn.IFNA(VLOOKUP($A367,'PASTE Tech_Use'!Y:$BB,2,FALSE),0)</f>
        <v>19.003814869999999</v>
      </c>
    </row>
    <row r="368" spans="1:19" x14ac:dyDescent="0.3">
      <c r="A368" s="277" t="s">
        <v>394</v>
      </c>
      <c r="B368" t="str">
        <f>_xlfn.IFNA(VLOOKUP($A368,'PASTE Technology Sheet'!A:H,3,FALSE),"")</f>
        <v>XC Trade</v>
      </c>
      <c r="C368" t="str">
        <f>VLOOKUP($A368,'PASTE Technology Sheet'!A:H,4,FALSE)</f>
        <v>Power NL</v>
      </c>
      <c r="D368" t="str">
        <f>_xlfn.IFNA(VLOOKUP($A368,'PASTE Technology Sheet'!$A:$H,5,FALSE),"")</f>
        <v>Power NL2</v>
      </c>
      <c r="E368" t="str">
        <f>VLOOKUP($A368,'PASTE Technology Sheet'!$A:$H,6,FALSE)</f>
        <v>Electricity NL - HV</v>
      </c>
      <c r="F368" t="str">
        <f>VLOOKUP($A368,'PASTE Technology Sheet'!$A:$H,7,FALSE)</f>
        <v>Import from Cluster NL2 - Power</v>
      </c>
      <c r="G368" s="263">
        <f>_xlfn.IFNA(VLOOKUP($A368,'PASTE Tech_Use'!$A:$B,2,FALSE),0)</f>
        <v>50.866697260000002</v>
      </c>
      <c r="H368" s="263">
        <f>_xlfn.IFNA(VLOOKUP($A368,'PASTE Tech_Use'!$C:$BB,2,FALSE),0)</f>
        <v>53.576068020000001</v>
      </c>
      <c r="I368" s="263">
        <f>_xlfn.IFNA(VLOOKUP($A368,'PASTE Tech_Use'!$E:$BB,2,FALSE),0)</f>
        <v>49.44212873</v>
      </c>
      <c r="J368" s="263">
        <f>_xlfn.IFNA(VLOOKUP($A368,'PASTE Tech_Use'!$G:$BB,2,FALSE),0)</f>
        <v>50.847018849999998</v>
      </c>
      <c r="K368" s="263">
        <f>_xlfn.IFNA(VLOOKUP($A368,'PASTE Tech_Use'!I:$BB,2,FALSE),0)</f>
        <v>50.847018849999998</v>
      </c>
      <c r="L368" s="263">
        <f>_xlfn.IFNA(VLOOKUP($A368,'PASTE Tech_Use'!K:$BB,2,FALSE),0)</f>
        <v>68.224454640000005</v>
      </c>
      <c r="M368" s="263">
        <f>_xlfn.IFNA(VLOOKUP($A368,'PASTE Tech_Use'!M:$BB,2,FALSE),0)</f>
        <v>46.139979279999999</v>
      </c>
      <c r="N368" s="263">
        <f>_xlfn.IFNA(VLOOKUP($A368,'PASTE Tech_Use'!O:$BB,2,FALSE),0)</f>
        <v>48.493691699999999</v>
      </c>
      <c r="O368" s="263">
        <f>_xlfn.IFNA(VLOOKUP($A368,'PASTE Tech_Use'!Q:$BB,2,FALSE),0)</f>
        <v>50.583994570000002</v>
      </c>
      <c r="P368" s="263">
        <f>_xlfn.IFNA(VLOOKUP($A368,'PASTE Tech_Use'!S:$BB,2,FALSE),0)</f>
        <v>34.291031279999999</v>
      </c>
      <c r="Q368" s="263">
        <f>_xlfn.IFNA(VLOOKUP($A368,'PASTE Tech_Use'!U:$BB,2,FALSE),0)</f>
        <v>69.627075320000003</v>
      </c>
      <c r="R368" s="263">
        <f>_xlfn.IFNA(VLOOKUP($A368,'PASTE Tech_Use'!W:$BB,2,FALSE),0)</f>
        <v>53.389178710000003</v>
      </c>
      <c r="S368" s="263">
        <f>_xlfn.IFNA(VLOOKUP($A368,'PASTE Tech_Use'!Y:$BB,2,FALSE),0)</f>
        <v>57.08094251</v>
      </c>
    </row>
    <row r="369" spans="1:19" x14ac:dyDescent="0.3">
      <c r="A369" s="173" t="s">
        <v>395</v>
      </c>
      <c r="B369" t="str">
        <f>_xlfn.IFNA(VLOOKUP($A369,'PASTE Technology Sheet'!A:H,3,FALSE),"")</f>
        <v>XC Trade</v>
      </c>
      <c r="C369" t="str">
        <f>VLOOKUP($A369,'PASTE Technology Sheet'!A:H,4,FALSE)</f>
        <v>Power NL</v>
      </c>
      <c r="D369" t="str">
        <f>_xlfn.IFNA(VLOOKUP($A369,'PASTE Technology Sheet'!$A:$H,5,FALSE),"")</f>
        <v>Power NL2</v>
      </c>
      <c r="E369" t="str">
        <f>VLOOKUP($A369,'PASTE Technology Sheet'!$A:$H,6,FALSE)</f>
        <v>Electricity NL - HV</v>
      </c>
      <c r="F369" t="str">
        <f>VLOOKUP($A369,'PASTE Technology Sheet'!$A:$H,7,FALSE)</f>
        <v>Import from Cluster NL2 - Power</v>
      </c>
      <c r="G369" s="263">
        <f>_xlfn.IFNA(VLOOKUP($A369,'PASTE Tech_Use'!$A:$B,2,FALSE),0)</f>
        <v>50.86705422</v>
      </c>
      <c r="H369" s="263">
        <f>_xlfn.IFNA(VLOOKUP($A369,'PASTE Tech_Use'!$C:$BB,2,FALSE),0)</f>
        <v>53.576065440000001</v>
      </c>
      <c r="I369" s="263">
        <f>_xlfn.IFNA(VLOOKUP($A369,'PASTE Tech_Use'!$E:$BB,2,FALSE),0)</f>
        <v>49.442113419999998</v>
      </c>
      <c r="J369" s="263">
        <f>_xlfn.IFNA(VLOOKUP($A369,'PASTE Tech_Use'!$G:$BB,2,FALSE),0)</f>
        <v>50.847037520000001</v>
      </c>
      <c r="K369" s="263">
        <f>_xlfn.IFNA(VLOOKUP($A369,'PASTE Tech_Use'!I:$BB,2,FALSE),0)</f>
        <v>50.847037520000001</v>
      </c>
      <c r="L369" s="263">
        <f>_xlfn.IFNA(VLOOKUP($A369,'PASTE Tech_Use'!K:$BB,2,FALSE),0)</f>
        <v>68.224331680000006</v>
      </c>
      <c r="M369" s="263">
        <f>_xlfn.IFNA(VLOOKUP($A369,'PASTE Tech_Use'!M:$BB,2,FALSE),0)</f>
        <v>46.139971389999999</v>
      </c>
      <c r="N369" s="263">
        <f>_xlfn.IFNA(VLOOKUP($A369,'PASTE Tech_Use'!O:$BB,2,FALSE),0)</f>
        <v>48.49380695</v>
      </c>
      <c r="O369" s="263">
        <f>_xlfn.IFNA(VLOOKUP($A369,'PASTE Tech_Use'!Q:$BB,2,FALSE),0)</f>
        <v>50.584686509999997</v>
      </c>
      <c r="P369" s="263">
        <f>_xlfn.IFNA(VLOOKUP($A369,'PASTE Tech_Use'!S:$BB,2,FALSE),0)</f>
        <v>34.291027669999998</v>
      </c>
      <c r="Q369" s="263">
        <f>_xlfn.IFNA(VLOOKUP($A369,'PASTE Tech_Use'!U:$BB,2,FALSE),0)</f>
        <v>69.627402750000002</v>
      </c>
      <c r="R369" s="263">
        <f>_xlfn.IFNA(VLOOKUP($A369,'PASTE Tech_Use'!W:$BB,2,FALSE),0)</f>
        <v>53.38918735</v>
      </c>
      <c r="S369" s="263">
        <f>_xlfn.IFNA(VLOOKUP($A369,'PASTE Tech_Use'!Y:$BB,2,FALSE),0)</f>
        <v>57.080775559999999</v>
      </c>
    </row>
    <row r="370" spans="1:19" x14ac:dyDescent="0.3">
      <c r="A370" s="171" t="s">
        <v>396</v>
      </c>
      <c r="B370" t="str">
        <f>_xlfn.IFNA(VLOOKUP($A370,'PASTE Technology Sheet'!A:H,3,FALSE),"")</f>
        <v>XC Trade</v>
      </c>
      <c r="C370" t="str">
        <f>VLOOKUP($A370,'PASTE Technology Sheet'!A:H,4,FALSE)</f>
        <v>Power NL</v>
      </c>
      <c r="D370" t="str">
        <f>_xlfn.IFNA(VLOOKUP($A370,'PASTE Technology Sheet'!$A:$H,5,FALSE),"")</f>
        <v>Power NL2</v>
      </c>
      <c r="E370" t="str">
        <f>VLOOKUP($A370,'PASTE Technology Sheet'!$A:$H,6,FALSE)</f>
        <v>Electricity NL - HV</v>
      </c>
      <c r="F370" t="str">
        <f>VLOOKUP($A370,'PASTE Technology Sheet'!$A:$H,7,FALSE)</f>
        <v>Import from Cluster NL2 - Power</v>
      </c>
      <c r="G370" s="263">
        <f>_xlfn.IFNA(VLOOKUP($A370,'PASTE Tech_Use'!$A:$B,2,FALSE),0)</f>
        <v>19.52938202</v>
      </c>
      <c r="H370" s="263">
        <f>_xlfn.IFNA(VLOOKUP($A370,'PASTE Tech_Use'!$C:$BB,2,FALSE),0)</f>
        <v>18.07722673</v>
      </c>
      <c r="I370" s="263">
        <f>_xlfn.IFNA(VLOOKUP($A370,'PASTE Tech_Use'!$E:$BB,2,FALSE),0)</f>
        <v>18.221840870000001</v>
      </c>
      <c r="J370" s="263">
        <f>_xlfn.IFNA(VLOOKUP($A370,'PASTE Tech_Use'!$G:$BB,2,FALSE),0)</f>
        <v>19.529409399999999</v>
      </c>
      <c r="K370" s="263">
        <f>_xlfn.IFNA(VLOOKUP($A370,'PASTE Tech_Use'!I:$BB,2,FALSE),0)</f>
        <v>19.529409399999999</v>
      </c>
      <c r="L370" s="263">
        <f>_xlfn.IFNA(VLOOKUP($A370,'PASTE Tech_Use'!K:$BB,2,FALSE),0)</f>
        <v>25.61298923</v>
      </c>
      <c r="M370" s="263">
        <f>_xlfn.IFNA(VLOOKUP($A370,'PASTE Tech_Use'!M:$BB,2,FALSE),0)</f>
        <v>17.225343250000002</v>
      </c>
      <c r="N370" s="263">
        <f>_xlfn.IFNA(VLOOKUP($A370,'PASTE Tech_Use'!O:$BB,2,FALSE),0)</f>
        <v>19.247723709999999</v>
      </c>
      <c r="O370" s="263">
        <f>_xlfn.IFNA(VLOOKUP($A370,'PASTE Tech_Use'!Q:$BB,2,FALSE),0)</f>
        <v>20.075108709999999</v>
      </c>
      <c r="P370" s="263">
        <f>_xlfn.IFNA(VLOOKUP($A370,'PASTE Tech_Use'!S:$BB,2,FALSE),0)</f>
        <v>14.36001875</v>
      </c>
      <c r="Q370" s="263">
        <f>_xlfn.IFNA(VLOOKUP($A370,'PASTE Tech_Use'!U:$BB,2,FALSE),0)</f>
        <v>28.74233297</v>
      </c>
      <c r="R370" s="263">
        <f>_xlfn.IFNA(VLOOKUP($A370,'PASTE Tech_Use'!W:$BB,2,FALSE),0)</f>
        <v>16.668458619999999</v>
      </c>
      <c r="S370" s="263">
        <f>_xlfn.IFNA(VLOOKUP($A370,'PASTE Tech_Use'!Y:$BB,2,FALSE),0)</f>
        <v>23.108648899999999</v>
      </c>
    </row>
    <row r="371" spans="1:19" x14ac:dyDescent="0.3">
      <c r="A371" s="173" t="s">
        <v>397</v>
      </c>
      <c r="B371" t="str">
        <f>_xlfn.IFNA(VLOOKUP($A371,'PASTE Technology Sheet'!A:H,3,FALSE),"")</f>
        <v>XC Trade</v>
      </c>
      <c r="C371" t="str">
        <f>VLOOKUP($A371,'PASTE Technology Sheet'!A:H,4,FALSE)</f>
        <v>Power NL</v>
      </c>
      <c r="D371" t="str">
        <f>_xlfn.IFNA(VLOOKUP($A371,'PASTE Technology Sheet'!$A:$H,5,FALSE),"")</f>
        <v>Power NL4</v>
      </c>
      <c r="E371" t="str">
        <f>VLOOKUP($A371,'PASTE Technology Sheet'!$A:$H,6,FALSE)</f>
        <v>Electricity NL - HV</v>
      </c>
      <c r="F371" t="str">
        <f>VLOOKUP($A371,'PASTE Technology Sheet'!$A:$H,7,FALSE)</f>
        <v>Import from Cluster NL4 - Power</v>
      </c>
      <c r="G371" s="263">
        <f>_xlfn.IFNA(VLOOKUP($A371,'PASTE Tech_Use'!$A:$B,2,FALSE),0)</f>
        <v>114.31914260000001</v>
      </c>
      <c r="H371" s="263">
        <f>_xlfn.IFNA(VLOOKUP($A371,'PASTE Tech_Use'!$C:$BB,2,FALSE),0)</f>
        <v>115.7803315</v>
      </c>
      <c r="I371" s="263">
        <f>_xlfn.IFNA(VLOOKUP($A371,'PASTE Tech_Use'!$E:$BB,2,FALSE),0)</f>
        <v>126.9607087</v>
      </c>
      <c r="J371" s="263">
        <f>_xlfn.IFNA(VLOOKUP($A371,'PASTE Tech_Use'!$G:$BB,2,FALSE),0)</f>
        <v>114.3593673</v>
      </c>
      <c r="K371" s="263">
        <f>_xlfn.IFNA(VLOOKUP($A371,'PASTE Tech_Use'!I:$BB,2,FALSE),0)</f>
        <v>114.3593673</v>
      </c>
      <c r="L371" s="263">
        <f>_xlfn.IFNA(VLOOKUP($A371,'PASTE Tech_Use'!K:$BB,2,FALSE),0)</f>
        <v>106.3297695</v>
      </c>
      <c r="M371" s="263">
        <f>_xlfn.IFNA(VLOOKUP($A371,'PASTE Tech_Use'!M:$BB,2,FALSE),0)</f>
        <v>155.54351339999999</v>
      </c>
      <c r="N371" s="263">
        <f>_xlfn.IFNA(VLOOKUP($A371,'PASTE Tech_Use'!O:$BB,2,FALSE),0)</f>
        <v>126.12905979999999</v>
      </c>
      <c r="O371" s="263">
        <f>_xlfn.IFNA(VLOOKUP($A371,'PASTE Tech_Use'!Q:$BB,2,FALSE),0)</f>
        <v>112.44956259999999</v>
      </c>
      <c r="P371" s="263">
        <f>_xlfn.IFNA(VLOOKUP($A371,'PASTE Tech_Use'!S:$BB,2,FALSE),0)</f>
        <v>134.5713384</v>
      </c>
      <c r="Q371" s="263">
        <f>_xlfn.IFNA(VLOOKUP($A371,'PASTE Tech_Use'!U:$BB,2,FALSE),0)</f>
        <v>74.017252189999994</v>
      </c>
      <c r="R371" s="263">
        <f>_xlfn.IFNA(VLOOKUP($A371,'PASTE Tech_Use'!W:$BB,2,FALSE),0)</f>
        <v>171.67648589999999</v>
      </c>
      <c r="S371" s="263">
        <f>_xlfn.IFNA(VLOOKUP($A371,'PASTE Tech_Use'!Y:$BB,2,FALSE),0)</f>
        <v>51.109076299999998</v>
      </c>
    </row>
    <row r="372" spans="1:19" x14ac:dyDescent="0.3">
      <c r="A372" s="171" t="s">
        <v>398</v>
      </c>
      <c r="B372" t="str">
        <f>_xlfn.IFNA(VLOOKUP($A372,'PASTE Technology Sheet'!A:H,3,FALSE),"")</f>
        <v>XC Trade</v>
      </c>
      <c r="C372" t="str">
        <f>VLOOKUP($A372,'PASTE Technology Sheet'!A:H,4,FALSE)</f>
        <v>Power NL1</v>
      </c>
      <c r="D372" t="str">
        <f>_xlfn.IFNA(VLOOKUP($A372,'PASTE Technology Sheet'!$A:$H,5,FALSE),"")</f>
        <v>Power NL</v>
      </c>
      <c r="E372" t="str">
        <f>VLOOKUP($A372,'PASTE Technology Sheet'!$A:$H,6,FALSE)</f>
        <v>Electricity Cluster NL1</v>
      </c>
      <c r="F372" t="str">
        <f>VLOOKUP($A372,'PASTE Technology Sheet'!$A:$H,7,FALSE)</f>
        <v>Import from NL - Power</v>
      </c>
      <c r="G372" s="263">
        <f>_xlfn.IFNA(VLOOKUP($A372,'PASTE Tech_Use'!$A:$B,2,FALSE),0)</f>
        <v>0</v>
      </c>
      <c r="H372" s="263">
        <f>_xlfn.IFNA(VLOOKUP($A372,'PASTE Tech_Use'!$C:$BB,2,FALSE),0)</f>
        <v>0</v>
      </c>
      <c r="I372" s="263">
        <f>_xlfn.IFNA(VLOOKUP($A372,'PASTE Tech_Use'!$E:$BB,2,FALSE),0)</f>
        <v>1.957738392E-7</v>
      </c>
      <c r="J372" s="263">
        <f>_xlfn.IFNA(VLOOKUP($A372,'PASTE Tech_Use'!$G:$BB,2,FALSE),0)</f>
        <v>0</v>
      </c>
      <c r="K372" s="263">
        <f>_xlfn.IFNA(VLOOKUP($A372,'PASTE Tech_Use'!I:$BB,2,FALSE),0)</f>
        <v>0</v>
      </c>
      <c r="L372" s="263">
        <f>_xlfn.IFNA(VLOOKUP($A372,'PASTE Tech_Use'!K:$BB,2,FALSE),0)</f>
        <v>0</v>
      </c>
      <c r="M372" s="263">
        <f>_xlfn.IFNA(VLOOKUP($A372,'PASTE Tech_Use'!M:$BB,2,FALSE),0)</f>
        <v>5.2259090139999999E-7</v>
      </c>
      <c r="N372" s="263">
        <f>_xlfn.IFNA(VLOOKUP($A372,'PASTE Tech_Use'!O:$BB,2,FALSE),0)</f>
        <v>1.657357996E-7</v>
      </c>
      <c r="O372" s="263">
        <f>_xlfn.IFNA(VLOOKUP($A372,'PASTE Tech_Use'!Q:$BB,2,FALSE),0)</f>
        <v>1.970510528E-7</v>
      </c>
      <c r="P372" s="263">
        <f>_xlfn.IFNA(VLOOKUP($A372,'PASTE Tech_Use'!S:$BB,2,FALSE),0)</f>
        <v>0</v>
      </c>
      <c r="Q372" s="263">
        <f>_xlfn.IFNA(VLOOKUP($A372,'PASTE Tech_Use'!U:$BB,2,FALSE),0)</f>
        <v>1.012245559E-7</v>
      </c>
      <c r="R372" s="263">
        <f>_xlfn.IFNA(VLOOKUP($A372,'PASTE Tech_Use'!W:$BB,2,FALSE),0)</f>
        <v>2.238173983E-7</v>
      </c>
      <c r="S372" s="263">
        <f>_xlfn.IFNA(VLOOKUP($A372,'PASTE Tech_Use'!Y:$BB,2,FALSE),0)</f>
        <v>0</v>
      </c>
    </row>
    <row r="373" spans="1:19" x14ac:dyDescent="0.3">
      <c r="A373" s="173" t="s">
        <v>399</v>
      </c>
      <c r="B373" t="str">
        <f>_xlfn.IFNA(VLOOKUP($A373,'PASTE Technology Sheet'!A:H,3,FALSE),"")</f>
        <v>XC Trade</v>
      </c>
      <c r="C373" t="str">
        <f>VLOOKUP($A373,'PASTE Technology Sheet'!A:H,4,FALSE)</f>
        <v>Power NL2</v>
      </c>
      <c r="D373" t="str">
        <f>_xlfn.IFNA(VLOOKUP($A373,'PASTE Technology Sheet'!$A:$H,5,FALSE),"")</f>
        <v>Power NL</v>
      </c>
      <c r="E373" t="str">
        <f>VLOOKUP($A373,'PASTE Technology Sheet'!$A:$H,6,FALSE)</f>
        <v>Electricity Cluster NL2</v>
      </c>
      <c r="F373" t="str">
        <f>VLOOKUP($A373,'PASTE Technology Sheet'!$A:$H,7,FALSE)</f>
        <v>Import from NL - Power</v>
      </c>
      <c r="G373" s="263">
        <f>_xlfn.IFNA(VLOOKUP($A373,'PASTE Tech_Use'!$A:$B,2,FALSE),0)</f>
        <v>1.137439197</v>
      </c>
      <c r="H373" s="263">
        <f>_xlfn.IFNA(VLOOKUP($A373,'PASTE Tech_Use'!$C:$BB,2,FALSE),0)</f>
        <v>1.5466689730000001</v>
      </c>
      <c r="I373" s="263">
        <f>_xlfn.IFNA(VLOOKUP($A373,'PASTE Tech_Use'!$E:$BB,2,FALSE),0)</f>
        <v>1.4777693759999999</v>
      </c>
      <c r="J373" s="263">
        <f>_xlfn.IFNA(VLOOKUP($A373,'PASTE Tech_Use'!$G:$BB,2,FALSE),0)</f>
        <v>1.1374829500000001</v>
      </c>
      <c r="K373" s="263">
        <f>_xlfn.IFNA(VLOOKUP($A373,'PASTE Tech_Use'!I:$BB,2,FALSE),0)</f>
        <v>1.1374829500000001</v>
      </c>
      <c r="L373" s="263">
        <f>_xlfn.IFNA(VLOOKUP($A373,'PASTE Tech_Use'!K:$BB,2,FALSE),0)</f>
        <v>0</v>
      </c>
      <c r="M373" s="263">
        <f>_xlfn.IFNA(VLOOKUP($A373,'PASTE Tech_Use'!M:$BB,2,FALSE),0)</f>
        <v>4.1587856109999999</v>
      </c>
      <c r="N373" s="263">
        <f>_xlfn.IFNA(VLOOKUP($A373,'PASTE Tech_Use'!O:$BB,2,FALSE),0)</f>
        <v>1.1189780810000001</v>
      </c>
      <c r="O373" s="263">
        <f>_xlfn.IFNA(VLOOKUP($A373,'PASTE Tech_Use'!Q:$BB,2,FALSE),0)</f>
        <v>1.4293861029999999</v>
      </c>
      <c r="P373" s="263">
        <f>_xlfn.IFNA(VLOOKUP($A373,'PASTE Tech_Use'!S:$BB,2,FALSE),0)</f>
        <v>1.9650451280000001</v>
      </c>
      <c r="Q373" s="263">
        <f>_xlfn.IFNA(VLOOKUP($A373,'PASTE Tech_Use'!U:$BB,2,FALSE),0)</f>
        <v>0.2232703556</v>
      </c>
      <c r="R373" s="263">
        <f>_xlfn.IFNA(VLOOKUP($A373,'PASTE Tech_Use'!W:$BB,2,FALSE),0)</f>
        <v>1.4999462619999999</v>
      </c>
      <c r="S373" s="263">
        <f>_xlfn.IFNA(VLOOKUP($A373,'PASTE Tech_Use'!Y:$BB,2,FALSE),0)</f>
        <v>0.33792654500000002</v>
      </c>
    </row>
    <row r="374" spans="1:19" x14ac:dyDescent="0.3">
      <c r="A374" s="171" t="s">
        <v>400</v>
      </c>
      <c r="B374" t="str">
        <f>_xlfn.IFNA(VLOOKUP($A374,'PASTE Technology Sheet'!A:H,3,FALSE),"")</f>
        <v>XC Trade</v>
      </c>
      <c r="C374" t="str">
        <f>VLOOKUP($A374,'PASTE Technology Sheet'!A:H,4,FALSE)</f>
        <v>Power NL2</v>
      </c>
      <c r="D374" t="str">
        <f>_xlfn.IFNA(VLOOKUP($A374,'PASTE Technology Sheet'!$A:$H,5,FALSE),"")</f>
        <v>Power NL</v>
      </c>
      <c r="E374" t="str">
        <f>VLOOKUP($A374,'PASTE Technology Sheet'!$A:$H,6,FALSE)</f>
        <v>Electricity Cluster NL2</v>
      </c>
      <c r="F374" t="str">
        <f>VLOOKUP($A374,'PASTE Technology Sheet'!$A:$H,7,FALSE)</f>
        <v>Import from NL - Power</v>
      </c>
      <c r="G374" s="263">
        <f>_xlfn.IFNA(VLOOKUP($A374,'PASTE Tech_Use'!$A:$B,2,FALSE),0)</f>
        <v>1.137438537</v>
      </c>
      <c r="H374" s="263">
        <f>_xlfn.IFNA(VLOOKUP($A374,'PASTE Tech_Use'!$C:$BB,2,FALSE),0)</f>
        <v>1.546663777</v>
      </c>
      <c r="I374" s="263">
        <f>_xlfn.IFNA(VLOOKUP($A374,'PASTE Tech_Use'!$E:$BB,2,FALSE),0)</f>
        <v>1.477740058</v>
      </c>
      <c r="J374" s="263">
        <f>_xlfn.IFNA(VLOOKUP($A374,'PASTE Tech_Use'!$G:$BB,2,FALSE),0)</f>
        <v>1.1374400849999999</v>
      </c>
      <c r="K374" s="263">
        <f>_xlfn.IFNA(VLOOKUP($A374,'PASTE Tech_Use'!I:$BB,2,FALSE),0)</f>
        <v>1.1374400849999999</v>
      </c>
      <c r="L374" s="263">
        <f>_xlfn.IFNA(VLOOKUP($A374,'PASTE Tech_Use'!K:$BB,2,FALSE),0)</f>
        <v>0</v>
      </c>
      <c r="M374" s="263">
        <f>_xlfn.IFNA(VLOOKUP($A374,'PASTE Tech_Use'!M:$BB,2,FALSE),0)</f>
        <v>4.1587869849999999</v>
      </c>
      <c r="N374" s="263">
        <f>_xlfn.IFNA(VLOOKUP($A374,'PASTE Tech_Use'!O:$BB,2,FALSE),0)</f>
        <v>1.118973915</v>
      </c>
      <c r="O374" s="263">
        <f>_xlfn.IFNA(VLOOKUP($A374,'PASTE Tech_Use'!Q:$BB,2,FALSE),0)</f>
        <v>1.429386676</v>
      </c>
      <c r="P374" s="263">
        <f>_xlfn.IFNA(VLOOKUP($A374,'PASTE Tech_Use'!S:$BB,2,FALSE),0)</f>
        <v>1.965048259</v>
      </c>
      <c r="Q374" s="263">
        <f>_xlfn.IFNA(VLOOKUP($A374,'PASTE Tech_Use'!U:$BB,2,FALSE),0)</f>
        <v>0.2232711107</v>
      </c>
      <c r="R374" s="263">
        <f>_xlfn.IFNA(VLOOKUP($A374,'PASTE Tech_Use'!W:$BB,2,FALSE),0)</f>
        <v>1.499944795</v>
      </c>
      <c r="S374" s="263">
        <f>_xlfn.IFNA(VLOOKUP($A374,'PASTE Tech_Use'!Y:$BB,2,FALSE),0)</f>
        <v>0.33792705550000002</v>
      </c>
    </row>
    <row r="375" spans="1:19" x14ac:dyDescent="0.3">
      <c r="A375" s="173" t="s">
        <v>401</v>
      </c>
      <c r="B375" t="str">
        <f>_xlfn.IFNA(VLOOKUP($A375,'PASTE Technology Sheet'!A:H,3,FALSE),"")</f>
        <v>XC Trade</v>
      </c>
      <c r="C375" t="str">
        <f>VLOOKUP($A375,'PASTE Technology Sheet'!A:H,4,FALSE)</f>
        <v>Power NL2</v>
      </c>
      <c r="D375" t="str">
        <f>_xlfn.IFNA(VLOOKUP($A375,'PASTE Technology Sheet'!$A:$H,5,FALSE),"")</f>
        <v>Power NL</v>
      </c>
      <c r="E375" t="str">
        <f>VLOOKUP($A375,'PASTE Technology Sheet'!$A:$H,6,FALSE)</f>
        <v>Electricity Cluster NL2</v>
      </c>
      <c r="F375" t="str">
        <f>VLOOKUP($A375,'PASTE Technology Sheet'!$A:$H,7,FALSE)</f>
        <v>Import from NL - Power</v>
      </c>
      <c r="G375" s="263">
        <f>_xlfn.IFNA(VLOOKUP($A375,'PASTE Tech_Use'!$A:$B,2,FALSE),0)</f>
        <v>6.6908008919999998E-6</v>
      </c>
      <c r="H375" s="263">
        <f>_xlfn.IFNA(VLOOKUP($A375,'PASTE Tech_Use'!$C:$BB,2,FALSE),0)</f>
        <v>2.4759076999999999E-5</v>
      </c>
      <c r="I375" s="263">
        <f>_xlfn.IFNA(VLOOKUP($A375,'PASTE Tech_Use'!$E:$BB,2,FALSE),0)</f>
        <v>4.712244062E-5</v>
      </c>
      <c r="J375" s="263">
        <f>_xlfn.IFNA(VLOOKUP($A375,'PASTE Tech_Use'!$G:$BB,2,FALSE),0)</f>
        <v>1.014249988E-5</v>
      </c>
      <c r="K375" s="263">
        <f>_xlfn.IFNA(VLOOKUP($A375,'PASTE Tech_Use'!I:$BB,2,FALSE),0)</f>
        <v>1.014249988E-5</v>
      </c>
      <c r="L375" s="263">
        <f>_xlfn.IFNA(VLOOKUP($A375,'PASTE Tech_Use'!K:$BB,2,FALSE),0)</f>
        <v>0</v>
      </c>
      <c r="M375" s="263">
        <f>_xlfn.IFNA(VLOOKUP($A375,'PASTE Tech_Use'!M:$BB,2,FALSE),0)</f>
        <v>2.6700276329999999E-4</v>
      </c>
      <c r="N375" s="263">
        <f>_xlfn.IFNA(VLOOKUP($A375,'PASTE Tech_Use'!O:$BB,2,FALSE),0)</f>
        <v>4.7479661030000002E-5</v>
      </c>
      <c r="O375" s="263">
        <f>_xlfn.IFNA(VLOOKUP($A375,'PASTE Tech_Use'!Q:$BB,2,FALSE),0)</f>
        <v>3.650024227E-5</v>
      </c>
      <c r="P375" s="263">
        <f>_xlfn.IFNA(VLOOKUP($A375,'PASTE Tech_Use'!S:$BB,2,FALSE),0)</f>
        <v>2.792685201E-5</v>
      </c>
      <c r="Q375" s="263">
        <f>_xlfn.IFNA(VLOOKUP($A375,'PASTE Tech_Use'!U:$BB,2,FALSE),0)</f>
        <v>1.5855917329999999E-5</v>
      </c>
      <c r="R375" s="263">
        <f>_xlfn.IFNA(VLOOKUP($A375,'PASTE Tech_Use'!W:$BB,2,FALSE),0)</f>
        <v>6.7452954909999994E-5</v>
      </c>
      <c r="S375" s="263">
        <f>_xlfn.IFNA(VLOOKUP($A375,'PASTE Tech_Use'!Y:$BB,2,FALSE),0)</f>
        <v>1.6465457180000001E-6</v>
      </c>
    </row>
    <row r="376" spans="1:19" x14ac:dyDescent="0.3">
      <c r="A376" s="171" t="s">
        <v>402</v>
      </c>
      <c r="B376" t="str">
        <f>_xlfn.IFNA(VLOOKUP($A376,'PASTE Technology Sheet'!A:H,3,FALSE),"")</f>
        <v>XC Trade</v>
      </c>
      <c r="C376" t="str">
        <f>VLOOKUP($A376,'PASTE Technology Sheet'!A:H,4,FALSE)</f>
        <v>Power NL4</v>
      </c>
      <c r="D376" t="str">
        <f>_xlfn.IFNA(VLOOKUP($A376,'PASTE Technology Sheet'!$A:$H,5,FALSE),"")</f>
        <v>Power NL</v>
      </c>
      <c r="E376" t="str">
        <f>VLOOKUP($A376,'PASTE Technology Sheet'!$A:$H,6,FALSE)</f>
        <v>Electricity Cluster NL4</v>
      </c>
      <c r="F376" t="str">
        <f>VLOOKUP($A376,'PASTE Technology Sheet'!$A:$H,7,FALSE)</f>
        <v>Import from NL - Power</v>
      </c>
      <c r="G376" s="263">
        <f>_xlfn.IFNA(VLOOKUP($A376,'PASTE Tech_Use'!$A:$B,2,FALSE),0)</f>
        <v>0</v>
      </c>
      <c r="H376" s="263">
        <f>_xlfn.IFNA(VLOOKUP($A376,'PASTE Tech_Use'!$C:$BB,2,FALSE),0)</f>
        <v>1.014443092E-7</v>
      </c>
      <c r="I376" s="263">
        <f>_xlfn.IFNA(VLOOKUP($A376,'PASTE Tech_Use'!$E:$BB,2,FALSE),0)</f>
        <v>2.029218195E-7</v>
      </c>
      <c r="J376" s="263">
        <f>_xlfn.IFNA(VLOOKUP($A376,'PASTE Tech_Use'!$G:$BB,2,FALSE),0)</f>
        <v>0</v>
      </c>
      <c r="K376" s="263">
        <f>_xlfn.IFNA(VLOOKUP($A376,'PASTE Tech_Use'!I:$BB,2,FALSE),0)</f>
        <v>0</v>
      </c>
      <c r="L376" s="263">
        <f>_xlfn.IFNA(VLOOKUP($A376,'PASTE Tech_Use'!K:$BB,2,FALSE),0)</f>
        <v>0</v>
      </c>
      <c r="M376" s="263">
        <f>_xlfn.IFNA(VLOOKUP($A376,'PASTE Tech_Use'!M:$BB,2,FALSE),0)</f>
        <v>5.2917740959999997E-7</v>
      </c>
      <c r="N376" s="263">
        <f>_xlfn.IFNA(VLOOKUP($A376,'PASTE Tech_Use'!O:$BB,2,FALSE),0)</f>
        <v>1.8854346869999999E-7</v>
      </c>
      <c r="O376" s="263">
        <f>_xlfn.IFNA(VLOOKUP($A376,'PASTE Tech_Use'!Q:$BB,2,FALSE),0)</f>
        <v>2.0879600220000001E-7</v>
      </c>
      <c r="P376" s="263">
        <f>_xlfn.IFNA(VLOOKUP($A376,'PASTE Tech_Use'!S:$BB,2,FALSE),0)</f>
        <v>6.862632481E-2</v>
      </c>
      <c r="Q376" s="263">
        <f>_xlfn.IFNA(VLOOKUP($A376,'PASTE Tech_Use'!U:$BB,2,FALSE),0)</f>
        <v>1.050164816E-7</v>
      </c>
      <c r="R376" s="263">
        <f>_xlfn.IFNA(VLOOKUP($A376,'PASTE Tech_Use'!W:$BB,2,FALSE),0)</f>
        <v>2.339268621E-7</v>
      </c>
      <c r="S376" s="263">
        <f>_xlfn.IFNA(VLOOKUP($A376,'PASTE Tech_Use'!Y:$BB,2,FALSE),0)</f>
        <v>0.1150352429</v>
      </c>
    </row>
    <row r="377" spans="1:19" x14ac:dyDescent="0.3">
      <c r="A377" s="173" t="s">
        <v>403</v>
      </c>
      <c r="B377" t="str">
        <f>_xlfn.IFNA(VLOOKUP($A377,'PASTE Technology Sheet'!A:H,3,FALSE),"")</f>
        <v>XC Trade</v>
      </c>
      <c r="C377" t="str">
        <f>VLOOKUP($A377,'PASTE Technology Sheet'!A:H,4,FALSE)</f>
        <v>Power GB</v>
      </c>
      <c r="D377" t="str">
        <f>_xlfn.IFNA(VLOOKUP($A377,'PASTE Technology Sheet'!$A:$H,5,FALSE),"")</f>
        <v>Power NL2</v>
      </c>
      <c r="E377" t="str">
        <f>VLOOKUP($A377,'PASTE Technology Sheet'!$A:$H,6,FALSE)</f>
        <v>Electricity GB</v>
      </c>
      <c r="F377" t="str">
        <f>VLOOKUP($A377,'PASTE Technology Sheet'!$A:$H,7,FALSE)</f>
        <v>Import from Cluster NL2 - Power</v>
      </c>
      <c r="G377" s="263">
        <f>_xlfn.IFNA(VLOOKUP($A377,'PASTE Tech_Use'!$A:$B,2,FALSE),0)</f>
        <v>16.14501272</v>
      </c>
      <c r="H377" s="263">
        <f>_xlfn.IFNA(VLOOKUP($A377,'PASTE Tech_Use'!$C:$BB,2,FALSE),0)</f>
        <v>18.932568719999999</v>
      </c>
      <c r="I377" s="263">
        <f>_xlfn.IFNA(VLOOKUP($A377,'PASTE Tech_Use'!$E:$BB,2,FALSE),0)</f>
        <v>18.29847238</v>
      </c>
      <c r="J377" s="263">
        <f>_xlfn.IFNA(VLOOKUP($A377,'PASTE Tech_Use'!$G:$BB,2,FALSE),0)</f>
        <v>16.093705310000001</v>
      </c>
      <c r="K377" s="263">
        <f>_xlfn.IFNA(VLOOKUP($A377,'PASTE Tech_Use'!I:$BB,2,FALSE),0)</f>
        <v>16.093705310000001</v>
      </c>
      <c r="L377" s="263">
        <f>_xlfn.IFNA(VLOOKUP($A377,'PASTE Tech_Use'!K:$BB,2,FALSE),0)</f>
        <v>5.6919178449999999</v>
      </c>
      <c r="M377" s="263">
        <f>_xlfn.IFNA(VLOOKUP($A377,'PASTE Tech_Use'!M:$BB,2,FALSE),0)</f>
        <v>26.198070009999999</v>
      </c>
      <c r="N377" s="263">
        <f>_xlfn.IFNA(VLOOKUP($A377,'PASTE Tech_Use'!O:$BB,2,FALSE),0)</f>
        <v>16.185463110000001</v>
      </c>
      <c r="O377" s="263">
        <f>_xlfn.IFNA(VLOOKUP($A377,'PASTE Tech_Use'!Q:$BB,2,FALSE),0)</f>
        <v>16.965782900000001</v>
      </c>
      <c r="P377" s="263">
        <f>_xlfn.IFNA(VLOOKUP($A377,'PASTE Tech_Use'!S:$BB,2,FALSE),0)</f>
        <v>20.06668535</v>
      </c>
      <c r="Q377" s="263">
        <f>_xlfn.IFNA(VLOOKUP($A377,'PASTE Tech_Use'!U:$BB,2,FALSE),0)</f>
        <v>0.18383817550000001</v>
      </c>
      <c r="R377" s="263">
        <f>_xlfn.IFNA(VLOOKUP($A377,'PASTE Tech_Use'!W:$BB,2,FALSE),0)</f>
        <v>16.59065893</v>
      </c>
      <c r="S377" s="263">
        <f>_xlfn.IFNA(VLOOKUP($A377,'PASTE Tech_Use'!Y:$BB,2,FALSE),0)</f>
        <v>5.242949683</v>
      </c>
    </row>
    <row r="378" spans="1:19" x14ac:dyDescent="0.3">
      <c r="A378" s="171" t="s">
        <v>404</v>
      </c>
      <c r="B378" t="str">
        <f>_xlfn.IFNA(VLOOKUP($A378,'PASTE Technology Sheet'!A:H,3,FALSE),"")</f>
        <v>XC Trade</v>
      </c>
      <c r="C378" t="str">
        <f>VLOOKUP($A378,'PASTE Technology Sheet'!A:H,4,FALSE)</f>
        <v>Power GB</v>
      </c>
      <c r="D378" t="str">
        <f>_xlfn.IFNA(VLOOKUP($A378,'PASTE Technology Sheet'!$A:$H,5,FALSE),"")</f>
        <v>Power NL3</v>
      </c>
      <c r="E378" t="str">
        <f>VLOOKUP($A378,'PASTE Technology Sheet'!$A:$H,6,FALSE)</f>
        <v>Electricity GB</v>
      </c>
      <c r="F378" t="str">
        <f>VLOOKUP($A378,'PASTE Technology Sheet'!$A:$H,7,FALSE)</f>
        <v>Import from Cluster NL3 - Power</v>
      </c>
      <c r="G378" s="263">
        <f>_xlfn.IFNA(VLOOKUP($A378,'PASTE Tech_Use'!$A:$B,2,FALSE),0)</f>
        <v>49.175665989999999</v>
      </c>
      <c r="H378" s="263">
        <f>_xlfn.IFNA(VLOOKUP($A378,'PASTE Tech_Use'!$C:$BB,2,FALSE),0)</f>
        <v>47.095479779999998</v>
      </c>
      <c r="I378" s="263">
        <f>_xlfn.IFNA(VLOOKUP($A378,'PASTE Tech_Use'!$E:$BB,2,FALSE),0)</f>
        <v>50.395175969999997</v>
      </c>
      <c r="J378" s="263">
        <f>_xlfn.IFNA(VLOOKUP($A378,'PASTE Tech_Use'!$G:$BB,2,FALSE),0)</f>
        <v>49.175926939999997</v>
      </c>
      <c r="K378" s="263">
        <f>_xlfn.IFNA(VLOOKUP($A378,'PASTE Tech_Use'!I:$BB,2,FALSE),0)</f>
        <v>49.175926939999997</v>
      </c>
      <c r="L378" s="263">
        <f>_xlfn.IFNA(VLOOKUP($A378,'PASTE Tech_Use'!K:$BB,2,FALSE),0)</f>
        <v>37.109652369999999</v>
      </c>
      <c r="M378" s="263">
        <f>_xlfn.IFNA(VLOOKUP($A378,'PASTE Tech_Use'!M:$BB,2,FALSE),0)</f>
        <v>65.588758319999997</v>
      </c>
      <c r="N378" s="263">
        <f>_xlfn.IFNA(VLOOKUP($A378,'PASTE Tech_Use'!O:$BB,2,FALSE),0)</f>
        <v>51.025101169999999</v>
      </c>
      <c r="O378" s="263">
        <f>_xlfn.IFNA(VLOOKUP($A378,'PASTE Tech_Use'!Q:$BB,2,FALSE),0)</f>
        <v>46.697006000000002</v>
      </c>
      <c r="P378" s="263">
        <f>_xlfn.IFNA(VLOOKUP($A378,'PASTE Tech_Use'!S:$BB,2,FALSE),0)</f>
        <v>38.979193530000003</v>
      </c>
      <c r="Q378" s="263">
        <f>_xlfn.IFNA(VLOOKUP($A378,'PASTE Tech_Use'!U:$BB,2,FALSE),0)</f>
        <v>76.265549559999997</v>
      </c>
      <c r="R378" s="263">
        <f>_xlfn.IFNA(VLOOKUP($A378,'PASTE Tech_Use'!W:$BB,2,FALSE),0)</f>
        <v>36.36640448</v>
      </c>
      <c r="S378" s="263">
        <f>_xlfn.IFNA(VLOOKUP($A378,'PASTE Tech_Use'!Y:$BB,2,FALSE),0)</f>
        <v>73.281979199999995</v>
      </c>
    </row>
    <row r="379" spans="1:19" x14ac:dyDescent="0.3">
      <c r="A379" s="173" t="s">
        <v>405</v>
      </c>
      <c r="B379" t="str">
        <f>_xlfn.IFNA(VLOOKUP($A379,'PASTE Technology Sheet'!A:H,3,FALSE),"")</f>
        <v>XC Trade</v>
      </c>
      <c r="C379" t="str">
        <f>VLOOKUP($A379,'PASTE Technology Sheet'!A:H,4,FALSE)</f>
        <v>Power GB</v>
      </c>
      <c r="D379" t="str">
        <f>_xlfn.IFNA(VLOOKUP($A379,'PASTE Technology Sheet'!$A:$H,5,FALSE),"")</f>
        <v>Power GB1</v>
      </c>
      <c r="E379" t="str">
        <f>VLOOKUP($A379,'PASTE Technology Sheet'!$A:$H,6,FALSE)</f>
        <v>Electricity GB</v>
      </c>
      <c r="F379" t="str">
        <f>VLOOKUP($A379,'PASTE Technology Sheet'!$A:$H,7,FALSE)</f>
        <v>Import from Cluster GB1 - Power</v>
      </c>
      <c r="G379" s="263">
        <f>_xlfn.IFNA(VLOOKUP($A379,'PASTE Tech_Use'!$A:$B,2,FALSE),0)</f>
        <v>31.371565669999999</v>
      </c>
      <c r="H379" s="263">
        <f>_xlfn.IFNA(VLOOKUP($A379,'PASTE Tech_Use'!$C:$BB,2,FALSE),0)</f>
        <v>31.124759659999999</v>
      </c>
      <c r="I379" s="263">
        <f>_xlfn.IFNA(VLOOKUP($A379,'PASTE Tech_Use'!$E:$BB,2,FALSE),0)</f>
        <v>31.146330979999998</v>
      </c>
      <c r="J379" s="263">
        <f>_xlfn.IFNA(VLOOKUP($A379,'PASTE Tech_Use'!$G:$BB,2,FALSE),0)</f>
        <v>31.371540280000001</v>
      </c>
      <c r="K379" s="263">
        <f>_xlfn.IFNA(VLOOKUP($A379,'PASTE Tech_Use'!I:$BB,2,FALSE),0)</f>
        <v>31.371540280000001</v>
      </c>
      <c r="L379" s="263">
        <f>_xlfn.IFNA(VLOOKUP($A379,'PASTE Tech_Use'!K:$BB,2,FALSE),0)</f>
        <v>31.297123129999999</v>
      </c>
      <c r="M379" s="263">
        <f>_xlfn.IFNA(VLOOKUP($A379,'PASTE Tech_Use'!M:$BB,2,FALSE),0)</f>
        <v>32.303908270000001</v>
      </c>
      <c r="N379" s="263">
        <f>_xlfn.IFNA(VLOOKUP($A379,'PASTE Tech_Use'!O:$BB,2,FALSE),0)</f>
        <v>31.286729309999998</v>
      </c>
      <c r="O379" s="263">
        <f>_xlfn.IFNA(VLOOKUP($A379,'PASTE Tech_Use'!Q:$BB,2,FALSE),0)</f>
        <v>30.452066290000001</v>
      </c>
      <c r="P379" s="263">
        <f>_xlfn.IFNA(VLOOKUP($A379,'PASTE Tech_Use'!S:$BB,2,FALSE),0)</f>
        <v>18.012314719999999</v>
      </c>
      <c r="Q379" s="263">
        <f>_xlfn.IFNA(VLOOKUP($A379,'PASTE Tech_Use'!U:$BB,2,FALSE),0)</f>
        <v>47.627191779999997</v>
      </c>
      <c r="R379" s="263">
        <f>_xlfn.IFNA(VLOOKUP($A379,'PASTE Tech_Use'!W:$BB,2,FALSE),0)</f>
        <v>26.749062850000001</v>
      </c>
      <c r="S379" s="263">
        <f>_xlfn.IFNA(VLOOKUP($A379,'PASTE Tech_Use'!Y:$BB,2,FALSE),0)</f>
        <v>37.153548979999997</v>
      </c>
    </row>
    <row r="380" spans="1:19" x14ac:dyDescent="0.3">
      <c r="A380" s="171" t="s">
        <v>406</v>
      </c>
      <c r="B380" t="str">
        <f>_xlfn.IFNA(VLOOKUP($A380,'PASTE Technology Sheet'!A:H,3,FALSE),"")</f>
        <v>XC Trade</v>
      </c>
      <c r="C380" t="str">
        <f>VLOOKUP($A380,'PASTE Technology Sheet'!A:H,4,FALSE)</f>
        <v>Power GB</v>
      </c>
      <c r="D380" t="str">
        <f>_xlfn.IFNA(VLOOKUP($A380,'PASTE Technology Sheet'!$A:$H,5,FALSE),"")</f>
        <v>Power GB2</v>
      </c>
      <c r="E380" t="str">
        <f>VLOOKUP($A380,'PASTE Technology Sheet'!$A:$H,6,FALSE)</f>
        <v>Electricity GB</v>
      </c>
      <c r="F380" t="str">
        <f>VLOOKUP($A380,'PASTE Technology Sheet'!$A:$H,7,FALSE)</f>
        <v>Import from Cluster GB2 - Power</v>
      </c>
      <c r="G380" s="263">
        <f>_xlfn.IFNA(VLOOKUP($A380,'PASTE Tech_Use'!$A:$B,2,FALSE),0)</f>
        <v>516.38426709999999</v>
      </c>
      <c r="H380" s="263">
        <f>_xlfn.IFNA(VLOOKUP($A380,'PASTE Tech_Use'!$C:$BB,2,FALSE),0)</f>
        <v>510.57870689999999</v>
      </c>
      <c r="I380" s="263">
        <f>_xlfn.IFNA(VLOOKUP($A380,'PASTE Tech_Use'!$E:$BB,2,FALSE),0)</f>
        <v>504.15818309999997</v>
      </c>
      <c r="J380" s="263">
        <f>_xlfn.IFNA(VLOOKUP($A380,'PASTE Tech_Use'!$G:$BB,2,FALSE),0)</f>
        <v>516.37320150000005</v>
      </c>
      <c r="K380" s="263">
        <f>_xlfn.IFNA(VLOOKUP($A380,'PASTE Tech_Use'!I:$BB,2,FALSE),0)</f>
        <v>516.37320150000005</v>
      </c>
      <c r="L380" s="263">
        <f>_xlfn.IFNA(VLOOKUP($A380,'PASTE Tech_Use'!K:$BB,2,FALSE),0)</f>
        <v>556.01710479999997</v>
      </c>
      <c r="M380" s="263">
        <f>_xlfn.IFNA(VLOOKUP($A380,'PASTE Tech_Use'!M:$BB,2,FALSE),0)</f>
        <v>482.96168540000002</v>
      </c>
      <c r="N380" s="263">
        <f>_xlfn.IFNA(VLOOKUP($A380,'PASTE Tech_Use'!O:$BB,2,FALSE),0)</f>
        <v>530.67408150000006</v>
      </c>
      <c r="O380" s="263">
        <f>_xlfn.IFNA(VLOOKUP($A380,'PASTE Tech_Use'!Q:$BB,2,FALSE),0)</f>
        <v>493.3339709</v>
      </c>
      <c r="P380" s="263">
        <f>_xlfn.IFNA(VLOOKUP($A380,'PASTE Tech_Use'!S:$BB,2,FALSE),0)</f>
        <v>331.29914669999999</v>
      </c>
      <c r="Q380" s="263">
        <f>_xlfn.IFNA(VLOOKUP($A380,'PASTE Tech_Use'!U:$BB,2,FALSE),0)</f>
        <v>814.29915789999995</v>
      </c>
      <c r="R380" s="263">
        <f>_xlfn.IFNA(VLOOKUP($A380,'PASTE Tech_Use'!W:$BB,2,FALSE),0)</f>
        <v>410.12642840000001</v>
      </c>
      <c r="S380" s="263">
        <f>_xlfn.IFNA(VLOOKUP($A380,'PASTE Tech_Use'!Y:$BB,2,FALSE),0)</f>
        <v>676.7657911</v>
      </c>
    </row>
    <row r="381" spans="1:19" x14ac:dyDescent="0.3">
      <c r="A381" s="173" t="s">
        <v>407</v>
      </c>
      <c r="B381" t="str">
        <f>_xlfn.IFNA(VLOOKUP($A381,'PASTE Technology Sheet'!A:H,3,FALSE),"")</f>
        <v>XC Trade</v>
      </c>
      <c r="C381" t="str">
        <f>VLOOKUP($A381,'PASTE Technology Sheet'!A:H,4,FALSE)</f>
        <v>Power GB</v>
      </c>
      <c r="D381" t="str">
        <f>_xlfn.IFNA(VLOOKUP($A381,'PASTE Technology Sheet'!$A:$H,5,FALSE),"")</f>
        <v>Power GB3</v>
      </c>
      <c r="E381" t="str">
        <f>VLOOKUP($A381,'PASTE Technology Sheet'!$A:$H,6,FALSE)</f>
        <v>Electricity GB</v>
      </c>
      <c r="F381" t="str">
        <f>VLOOKUP($A381,'PASTE Technology Sheet'!$A:$H,7,FALSE)</f>
        <v>Import from Cluster GB3 - Power</v>
      </c>
      <c r="G381" s="263">
        <f>_xlfn.IFNA(VLOOKUP($A381,'PASTE Tech_Use'!$A:$B,2,FALSE),0)</f>
        <v>3.1722225360000002E-7</v>
      </c>
      <c r="H381" s="263">
        <f>_xlfn.IFNA(VLOOKUP($A381,'PASTE Tech_Use'!$C:$BB,2,FALSE),0)</f>
        <v>9.1459451909999999E-7</v>
      </c>
      <c r="I381" s="263">
        <f>_xlfn.IFNA(VLOOKUP($A381,'PASTE Tech_Use'!$E:$BB,2,FALSE),0)</f>
        <v>1.6081052249999999E-6</v>
      </c>
      <c r="J381" s="263">
        <f>_xlfn.IFNA(VLOOKUP($A381,'PASTE Tech_Use'!$G:$BB,2,FALSE),0)</f>
        <v>3.4912020510000002E-7</v>
      </c>
      <c r="K381" s="263">
        <f>_xlfn.IFNA(VLOOKUP($A381,'PASTE Tech_Use'!I:$BB,2,FALSE),0)</f>
        <v>3.4912020510000002E-7</v>
      </c>
      <c r="L381" s="263">
        <f>_xlfn.IFNA(VLOOKUP($A381,'PASTE Tech_Use'!K:$BB,2,FALSE),0)</f>
        <v>7.000070221E-7</v>
      </c>
      <c r="M381" s="263">
        <f>_xlfn.IFNA(VLOOKUP($A381,'PASTE Tech_Use'!M:$BB,2,FALSE),0)</f>
        <v>4.0702266710000003E-6</v>
      </c>
      <c r="N381" s="263">
        <f>_xlfn.IFNA(VLOOKUP($A381,'PASTE Tech_Use'!O:$BB,2,FALSE),0)</f>
        <v>1.6891727980000001E-6</v>
      </c>
      <c r="O381" s="263">
        <f>_xlfn.IFNA(VLOOKUP($A381,'PASTE Tech_Use'!Q:$BB,2,FALSE),0)</f>
        <v>1.6630377829999999E-6</v>
      </c>
      <c r="P381" s="263">
        <f>_xlfn.IFNA(VLOOKUP($A381,'PASTE Tech_Use'!S:$BB,2,FALSE),0)</f>
        <v>7.6547447820000002E-7</v>
      </c>
      <c r="Q381" s="263">
        <f>_xlfn.IFNA(VLOOKUP($A381,'PASTE Tech_Use'!U:$BB,2,FALSE),0)</f>
        <v>1.823373918E-6</v>
      </c>
      <c r="R381" s="263">
        <f>_xlfn.IFNA(VLOOKUP($A381,'PASTE Tech_Use'!W:$BB,2,FALSE),0)</f>
        <v>1.9894898299999999E-6</v>
      </c>
      <c r="S381" s="263">
        <f>_xlfn.IFNA(VLOOKUP($A381,'PASTE Tech_Use'!Y:$BB,2,FALSE),0)</f>
        <v>1.545688349E-7</v>
      </c>
    </row>
    <row r="382" spans="1:19" x14ac:dyDescent="0.3">
      <c r="A382" s="171" t="s">
        <v>408</v>
      </c>
      <c r="B382" t="str">
        <f>_xlfn.IFNA(VLOOKUP($A382,'PASTE Technology Sheet'!A:H,3,FALSE),"")</f>
        <v>XC Trade</v>
      </c>
      <c r="C382" t="str">
        <f>VLOOKUP($A382,'PASTE Technology Sheet'!A:H,4,FALSE)</f>
        <v>Power NL2</v>
      </c>
      <c r="D382" t="str">
        <f>_xlfn.IFNA(VLOOKUP($A382,'PASTE Technology Sheet'!$A:$H,5,FALSE),"")</f>
        <v>Power GB</v>
      </c>
      <c r="E382" t="str">
        <f>VLOOKUP($A382,'PASTE Technology Sheet'!$A:$H,6,FALSE)</f>
        <v>Electricity Cluster NL2</v>
      </c>
      <c r="F382" t="str">
        <f>VLOOKUP($A382,'PASTE Technology Sheet'!$A:$H,7,FALSE)</f>
        <v>Import from GB - Power</v>
      </c>
      <c r="G382" s="263">
        <f>_xlfn.IFNA(VLOOKUP($A382,'PASTE Tech_Use'!$A:$B,2,FALSE),0)</f>
        <v>8.9252676910000002</v>
      </c>
      <c r="H382" s="263">
        <f>_xlfn.IFNA(VLOOKUP($A382,'PASTE Tech_Use'!$C:$BB,2,FALSE),0)</f>
        <v>11.850833509999999</v>
      </c>
      <c r="I382" s="263">
        <f>_xlfn.IFNA(VLOOKUP($A382,'PASTE Tech_Use'!$E:$BB,2,FALSE),0)</f>
        <v>8.2649108120000001</v>
      </c>
      <c r="J382" s="263">
        <f>_xlfn.IFNA(VLOOKUP($A382,'PASTE Tech_Use'!$G:$BB,2,FALSE),0)</f>
        <v>8.9178836480000001</v>
      </c>
      <c r="K382" s="263">
        <f>_xlfn.IFNA(VLOOKUP($A382,'PASTE Tech_Use'!I:$BB,2,FALSE),0)</f>
        <v>8.9178836480000001</v>
      </c>
      <c r="L382" s="263">
        <f>_xlfn.IFNA(VLOOKUP($A382,'PASTE Tech_Use'!K:$BB,2,FALSE),0)</f>
        <v>13.70780888</v>
      </c>
      <c r="M382" s="263">
        <f>_xlfn.IFNA(VLOOKUP($A382,'PASTE Tech_Use'!M:$BB,2,FALSE),0)</f>
        <v>8.9343614490000007</v>
      </c>
      <c r="N382" s="263">
        <f>_xlfn.IFNA(VLOOKUP($A382,'PASTE Tech_Use'!O:$BB,2,FALSE),0)</f>
        <v>8.4732801799999997</v>
      </c>
      <c r="O382" s="263">
        <f>_xlfn.IFNA(VLOOKUP($A382,'PASTE Tech_Use'!Q:$BB,2,FALSE),0)</f>
        <v>10.37591772</v>
      </c>
      <c r="P382" s="263">
        <f>_xlfn.IFNA(VLOOKUP($A382,'PASTE Tech_Use'!S:$BB,2,FALSE),0)</f>
        <v>14.602717030000001</v>
      </c>
      <c r="Q382" s="263">
        <f>_xlfn.IFNA(VLOOKUP($A382,'PASTE Tech_Use'!U:$BB,2,FALSE),0)</f>
        <v>4.0315755889999999E-2</v>
      </c>
      <c r="R382" s="263">
        <f>_xlfn.IFNA(VLOOKUP($A382,'PASTE Tech_Use'!W:$BB,2,FALSE),0)</f>
        <v>17.408268809999999</v>
      </c>
      <c r="S382" s="263">
        <f>_xlfn.IFNA(VLOOKUP($A382,'PASTE Tech_Use'!Y:$BB,2,FALSE),0)</f>
        <v>2.2954987529999999</v>
      </c>
    </row>
    <row r="383" spans="1:19" x14ac:dyDescent="0.3">
      <c r="A383" s="173" t="s">
        <v>409</v>
      </c>
      <c r="B383" t="str">
        <f>_xlfn.IFNA(VLOOKUP($A383,'PASTE Technology Sheet'!A:H,3,FALSE),"")</f>
        <v>XC Trade</v>
      </c>
      <c r="C383" t="str">
        <f>VLOOKUP($A383,'PASTE Technology Sheet'!A:H,4,FALSE)</f>
        <v>Power NL3</v>
      </c>
      <c r="D383" t="str">
        <f>_xlfn.IFNA(VLOOKUP($A383,'PASTE Technology Sheet'!$A:$H,5,FALSE),"")</f>
        <v>Power GB</v>
      </c>
      <c r="E383" t="str">
        <f>VLOOKUP($A383,'PASTE Technology Sheet'!$A:$H,6,FALSE)</f>
        <v>Electricity Cluster NL3</v>
      </c>
      <c r="F383" t="str">
        <f>VLOOKUP($A383,'PASTE Technology Sheet'!$A:$H,7,FALSE)</f>
        <v>Import from GB - Power</v>
      </c>
      <c r="G383" s="263">
        <f>_xlfn.IFNA(VLOOKUP($A383,'PASTE Tech_Use'!$A:$B,2,FALSE),0)</f>
        <v>-1.161540297E-6</v>
      </c>
      <c r="H383" s="263">
        <f>_xlfn.IFNA(VLOOKUP($A383,'PASTE Tech_Use'!$C:$BB,2,FALSE),0)</f>
        <v>7.1408845770000002E-7</v>
      </c>
      <c r="I383" s="263">
        <f>_xlfn.IFNA(VLOOKUP($A383,'PASTE Tech_Use'!$E:$BB,2,FALSE),0)</f>
        <v>0</v>
      </c>
      <c r="J383" s="263">
        <f>_xlfn.IFNA(VLOOKUP($A383,'PASTE Tech_Use'!$G:$BB,2,FALSE),0)</f>
        <v>4.5035278619999999E-7</v>
      </c>
      <c r="K383" s="263">
        <f>_xlfn.IFNA(VLOOKUP($A383,'PASTE Tech_Use'!I:$BB,2,FALSE),0)</f>
        <v>4.5035278619999999E-7</v>
      </c>
      <c r="L383" s="263">
        <f>_xlfn.IFNA(VLOOKUP($A383,'PASTE Tech_Use'!K:$BB,2,FALSE),0)</f>
        <v>0.61832970229999995</v>
      </c>
      <c r="M383" s="263">
        <f>_xlfn.IFNA(VLOOKUP($A383,'PASTE Tech_Use'!M:$BB,2,FALSE),0)</f>
        <v>1.9842586879999999E-6</v>
      </c>
      <c r="N383" s="263">
        <f>_xlfn.IFNA(VLOOKUP($A383,'PASTE Tech_Use'!O:$BB,2,FALSE),0)</f>
        <v>7.0030919520000004E-6</v>
      </c>
      <c r="O383" s="263">
        <f>_xlfn.IFNA(VLOOKUP($A383,'PASTE Tech_Use'!Q:$BB,2,FALSE),0)</f>
        <v>-1.18505277E-5</v>
      </c>
      <c r="P383" s="263">
        <f>_xlfn.IFNA(VLOOKUP($A383,'PASTE Tech_Use'!S:$BB,2,FALSE),0)</f>
        <v>0.50812377819999999</v>
      </c>
      <c r="Q383" s="263">
        <f>_xlfn.IFNA(VLOOKUP($A383,'PASTE Tech_Use'!U:$BB,2,FALSE),0)</f>
        <v>0.1993871736</v>
      </c>
      <c r="R383" s="263">
        <f>_xlfn.IFNA(VLOOKUP($A383,'PASTE Tech_Use'!W:$BB,2,FALSE),0)</f>
        <v>9.2436755489999996E-7</v>
      </c>
      <c r="S383" s="263">
        <f>_xlfn.IFNA(VLOOKUP($A383,'PASTE Tech_Use'!Y:$BB,2,FALSE),0)</f>
        <v>0.30074569150000002</v>
      </c>
    </row>
    <row r="384" spans="1:19" x14ac:dyDescent="0.3">
      <c r="A384" s="171" t="s">
        <v>410</v>
      </c>
      <c r="B384" t="str">
        <f>_xlfn.IFNA(VLOOKUP($A384,'PASTE Technology Sheet'!A:H,3,FALSE),"")</f>
        <v>XC Trade</v>
      </c>
      <c r="C384" t="str">
        <f>VLOOKUP($A384,'PASTE Technology Sheet'!A:H,4,FALSE)</f>
        <v>Power GB1</v>
      </c>
      <c r="D384" t="str">
        <f>_xlfn.IFNA(VLOOKUP($A384,'PASTE Technology Sheet'!$A:$H,5,FALSE),"")</f>
        <v>Power GB</v>
      </c>
      <c r="E384" t="str">
        <f>VLOOKUP($A384,'PASTE Technology Sheet'!$A:$H,6,FALSE)</f>
        <v>Electricity Cluster GB1</v>
      </c>
      <c r="F384" t="str">
        <f>VLOOKUP($A384,'PASTE Technology Sheet'!$A:$H,7,FALSE)</f>
        <v>Import from GB - Power</v>
      </c>
      <c r="G384" s="263">
        <f>_xlfn.IFNA(VLOOKUP($A384,'PASTE Tech_Use'!$A:$B,2,FALSE),0)</f>
        <v>1.4930537870000001E-7</v>
      </c>
      <c r="H384" s="263">
        <f>_xlfn.IFNA(VLOOKUP($A384,'PASTE Tech_Use'!$C:$BB,2,FALSE),0)</f>
        <v>3.1039663639999998E-7</v>
      </c>
      <c r="I384" s="263">
        <f>_xlfn.IFNA(VLOOKUP($A384,'PASTE Tech_Use'!$E:$BB,2,FALSE),0)</f>
        <v>4.8143630240000001E-7</v>
      </c>
      <c r="J384" s="263">
        <f>_xlfn.IFNA(VLOOKUP($A384,'PASTE Tech_Use'!$G:$BB,2,FALSE),0)</f>
        <v>1.223842006E-7</v>
      </c>
      <c r="K384" s="263">
        <f>_xlfn.IFNA(VLOOKUP($A384,'PASTE Tech_Use'!I:$BB,2,FALSE),0)</f>
        <v>1.223842006E-7</v>
      </c>
      <c r="L384" s="263">
        <f>_xlfn.IFNA(VLOOKUP($A384,'PASTE Tech_Use'!K:$BB,2,FALSE),0)</f>
        <v>4.3241436739999998E-7</v>
      </c>
      <c r="M384" s="263">
        <f>_xlfn.IFNA(VLOOKUP($A384,'PASTE Tech_Use'!M:$BB,2,FALSE),0)</f>
        <v>1.5022191490000001E-6</v>
      </c>
      <c r="N384" s="263">
        <f>_xlfn.IFNA(VLOOKUP($A384,'PASTE Tech_Use'!O:$BB,2,FALSE),0)</f>
        <v>5.9870868089999995E-7</v>
      </c>
      <c r="O384" s="263">
        <f>_xlfn.IFNA(VLOOKUP($A384,'PASTE Tech_Use'!Q:$BB,2,FALSE),0)</f>
        <v>1.874111462E-7</v>
      </c>
      <c r="P384" s="263">
        <f>_xlfn.IFNA(VLOOKUP($A384,'PASTE Tech_Use'!S:$BB,2,FALSE),0)</f>
        <v>0.1130348521</v>
      </c>
      <c r="Q384" s="263">
        <f>_xlfn.IFNA(VLOOKUP($A384,'PASTE Tech_Use'!U:$BB,2,FALSE),0)</f>
        <v>2.4441584120000002E-6</v>
      </c>
      <c r="R384" s="263">
        <f>_xlfn.IFNA(VLOOKUP($A384,'PASTE Tech_Use'!W:$BB,2,FALSE),0)</f>
        <v>8.2331866480000003E-7</v>
      </c>
      <c r="S384" s="263">
        <f>_xlfn.IFNA(VLOOKUP($A384,'PASTE Tech_Use'!Y:$BB,2,FALSE),0)</f>
        <v>3.0613406919999998E-7</v>
      </c>
    </row>
    <row r="385" spans="1:19" x14ac:dyDescent="0.3">
      <c r="A385" s="173" t="s">
        <v>411</v>
      </c>
      <c r="B385" t="str">
        <f>_xlfn.IFNA(VLOOKUP($A385,'PASTE Technology Sheet'!A:H,3,FALSE),"")</f>
        <v>XC Trade</v>
      </c>
      <c r="C385" t="str">
        <f>VLOOKUP($A385,'PASTE Technology Sheet'!A:H,4,FALSE)</f>
        <v>Power GB2</v>
      </c>
      <c r="D385" t="str">
        <f>_xlfn.IFNA(VLOOKUP($A385,'PASTE Technology Sheet'!$A:$H,5,FALSE),"")</f>
        <v>Power GB</v>
      </c>
      <c r="E385" t="str">
        <f>VLOOKUP($A385,'PASTE Technology Sheet'!$A:$H,6,FALSE)</f>
        <v>Electricity Cluster GB2</v>
      </c>
      <c r="F385" t="str">
        <f>VLOOKUP($A385,'PASTE Technology Sheet'!$A:$H,7,FALSE)</f>
        <v>Import from GB - Power</v>
      </c>
      <c r="G385" s="263">
        <f>_xlfn.IFNA(VLOOKUP($A385,'PASTE Tech_Use'!$A:$B,2,FALSE),0)</f>
        <v>14.44344749</v>
      </c>
      <c r="H385" s="263">
        <f>_xlfn.IFNA(VLOOKUP($A385,'PASTE Tech_Use'!$C:$BB,2,FALSE),0)</f>
        <v>15.32381427</v>
      </c>
      <c r="I385" s="263">
        <f>_xlfn.IFNA(VLOOKUP($A385,'PASTE Tech_Use'!$E:$BB,2,FALSE),0)</f>
        <v>14.27465361</v>
      </c>
      <c r="J385" s="263">
        <f>_xlfn.IFNA(VLOOKUP($A385,'PASTE Tech_Use'!$G:$BB,2,FALSE),0)</f>
        <v>14.443372930000001</v>
      </c>
      <c r="K385" s="263">
        <f>_xlfn.IFNA(VLOOKUP($A385,'PASTE Tech_Use'!I:$BB,2,FALSE),0)</f>
        <v>14.443372930000001</v>
      </c>
      <c r="L385" s="263">
        <f>_xlfn.IFNA(VLOOKUP($A385,'PASTE Tech_Use'!K:$BB,2,FALSE),0)</f>
        <v>16.712324049999999</v>
      </c>
      <c r="M385" s="263">
        <f>_xlfn.IFNA(VLOOKUP($A385,'PASTE Tech_Use'!M:$BB,2,FALSE),0)</f>
        <v>18.86668607</v>
      </c>
      <c r="N385" s="263">
        <f>_xlfn.IFNA(VLOOKUP($A385,'PASTE Tech_Use'!O:$BB,2,FALSE),0)</f>
        <v>13.522290849999999</v>
      </c>
      <c r="O385" s="263">
        <f>_xlfn.IFNA(VLOOKUP($A385,'PASTE Tech_Use'!Q:$BB,2,FALSE),0)</f>
        <v>15.38452661</v>
      </c>
      <c r="P385" s="263">
        <f>_xlfn.IFNA(VLOOKUP($A385,'PASTE Tech_Use'!S:$BB,2,FALSE),0)</f>
        <v>14.14704725</v>
      </c>
      <c r="Q385" s="263">
        <f>_xlfn.IFNA(VLOOKUP($A385,'PASTE Tech_Use'!U:$BB,2,FALSE),0)</f>
        <v>3.5743394020000001</v>
      </c>
      <c r="R385" s="263">
        <f>_xlfn.IFNA(VLOOKUP($A385,'PASTE Tech_Use'!W:$BB,2,FALSE),0)</f>
        <v>16.0850294</v>
      </c>
      <c r="S385" s="263">
        <f>_xlfn.IFNA(VLOOKUP($A385,'PASTE Tech_Use'!Y:$BB,2,FALSE),0)</f>
        <v>8.673409114</v>
      </c>
    </row>
    <row r="386" spans="1:19" x14ac:dyDescent="0.3">
      <c r="A386" s="171" t="s">
        <v>412</v>
      </c>
      <c r="B386" t="str">
        <f>_xlfn.IFNA(VLOOKUP($A386,'PASTE Technology Sheet'!A:H,3,FALSE),"")</f>
        <v>XC Trade</v>
      </c>
      <c r="C386" t="str">
        <f>VLOOKUP($A386,'PASTE Technology Sheet'!A:H,4,FALSE)</f>
        <v>Power GB3</v>
      </c>
      <c r="D386" t="str">
        <f>_xlfn.IFNA(VLOOKUP($A386,'PASTE Technology Sheet'!$A:$H,5,FALSE),"")</f>
        <v>Power GB</v>
      </c>
      <c r="E386" t="str">
        <f>VLOOKUP($A386,'PASTE Technology Sheet'!$A:$H,6,FALSE)</f>
        <v>Electricity Cluster GB3</v>
      </c>
      <c r="F386" t="str">
        <f>VLOOKUP($A386,'PASTE Technology Sheet'!$A:$H,7,FALSE)</f>
        <v>Import from GB - Power</v>
      </c>
      <c r="G386" s="263">
        <f>_xlfn.IFNA(VLOOKUP($A386,'PASTE Tech_Use'!$A:$B,2,FALSE),0)</f>
        <v>1.7774955510000001E-7</v>
      </c>
      <c r="H386" s="263">
        <f>_xlfn.IFNA(VLOOKUP($A386,'PASTE Tech_Use'!$C:$BB,2,FALSE),0)</f>
        <v>5.3144516899999996E-7</v>
      </c>
      <c r="I386" s="263">
        <f>_xlfn.IFNA(VLOOKUP($A386,'PASTE Tech_Use'!$E:$BB,2,FALSE),0)</f>
        <v>8.8901555639999996E-7</v>
      </c>
      <c r="J386" s="263">
        <f>_xlfn.IFNA(VLOOKUP($A386,'PASTE Tech_Use'!$G:$BB,2,FALSE),0)</f>
        <v>1.933095647E-7</v>
      </c>
      <c r="K386" s="263">
        <f>_xlfn.IFNA(VLOOKUP($A386,'PASTE Tech_Use'!I:$BB,2,FALSE),0)</f>
        <v>1.933095647E-7</v>
      </c>
      <c r="L386" s="263">
        <f>_xlfn.IFNA(VLOOKUP($A386,'PASTE Tech_Use'!K:$BB,2,FALSE),0)</f>
        <v>5.7108206990000003E-7</v>
      </c>
      <c r="M386" s="263">
        <f>_xlfn.IFNA(VLOOKUP($A386,'PASTE Tech_Use'!M:$BB,2,FALSE),0)</f>
        <v>2.1431697180000001E-6</v>
      </c>
      <c r="N386" s="263">
        <f>_xlfn.IFNA(VLOOKUP($A386,'PASTE Tech_Use'!O:$BB,2,FALSE),0)</f>
        <v>8.772166948E-7</v>
      </c>
      <c r="O386" s="263">
        <f>_xlfn.IFNA(VLOOKUP($A386,'PASTE Tech_Use'!Q:$BB,2,FALSE),0)</f>
        <v>9.838804262000001E-7</v>
      </c>
      <c r="P386" s="263">
        <f>_xlfn.IFNA(VLOOKUP($A386,'PASTE Tech_Use'!S:$BB,2,FALSE),0)</f>
        <v>5.5524972910000004E-7</v>
      </c>
      <c r="Q386" s="263">
        <f>_xlfn.IFNA(VLOOKUP($A386,'PASTE Tech_Use'!U:$BB,2,FALSE),0)</f>
        <v>4.9794218070000004E-7</v>
      </c>
      <c r="R386" s="263">
        <f>_xlfn.IFNA(VLOOKUP($A386,'PASTE Tech_Use'!W:$BB,2,FALSE),0)</f>
        <v>1.4597827500000001E-6</v>
      </c>
      <c r="S386" s="263">
        <f>_xlfn.IFNA(VLOOKUP($A386,'PASTE Tech_Use'!Y:$BB,2,FALSE),0)</f>
        <v>0</v>
      </c>
    </row>
    <row r="387" spans="1:19" x14ac:dyDescent="0.3">
      <c r="A387" s="173" t="s">
        <v>413</v>
      </c>
      <c r="B387" t="str">
        <f>_xlfn.IFNA(VLOOKUP($A387,'PASTE Technology Sheet'!A:H,3,FALSE),"")</f>
        <v>XC Trade</v>
      </c>
      <c r="C387" t="str">
        <f>VLOOKUP($A387,'PASTE Technology Sheet'!A:H,4,FALSE)</f>
        <v>Power NO</v>
      </c>
      <c r="D387" t="str">
        <f>_xlfn.IFNA(VLOOKUP($A387,'PASTE Technology Sheet'!$A:$H,5,FALSE),"")</f>
        <v>Power GB3</v>
      </c>
      <c r="E387" t="str">
        <f>VLOOKUP($A387,'PASTE Technology Sheet'!$A:$H,6,FALSE)</f>
        <v>Electricity NO</v>
      </c>
      <c r="F387" t="str">
        <f>VLOOKUP($A387,'PASTE Technology Sheet'!$A:$H,7,FALSE)</f>
        <v>Import from Cluster GB3 - Power</v>
      </c>
      <c r="G387" s="263">
        <f>_xlfn.IFNA(VLOOKUP($A387,'PASTE Tech_Use'!$A:$B,2,FALSE),0)</f>
        <v>1.296307005E-7</v>
      </c>
      <c r="H387" s="263">
        <f>_xlfn.IFNA(VLOOKUP($A387,'PASTE Tech_Use'!$C:$BB,2,FALSE),0)</f>
        <v>4.0472728090000001E-7</v>
      </c>
      <c r="I387" s="263">
        <f>_xlfn.IFNA(VLOOKUP($A387,'PASTE Tech_Use'!$E:$BB,2,FALSE),0)</f>
        <v>6.002188364E-7</v>
      </c>
      <c r="J387" s="263">
        <f>_xlfn.IFNA(VLOOKUP($A387,'PASTE Tech_Use'!$G:$BB,2,FALSE),0)</f>
        <v>1.3719486200000001E-7</v>
      </c>
      <c r="K387" s="263">
        <f>_xlfn.IFNA(VLOOKUP($A387,'PASTE Tech_Use'!I:$BB,2,FALSE),0)</f>
        <v>1.3719486200000001E-7</v>
      </c>
      <c r="L387" s="263">
        <f>_xlfn.IFNA(VLOOKUP($A387,'PASTE Tech_Use'!K:$BB,2,FALSE),0)</f>
        <v>4.6882686280000001E-7</v>
      </c>
      <c r="M387" s="263">
        <f>_xlfn.IFNA(VLOOKUP($A387,'PASTE Tech_Use'!M:$BB,2,FALSE),0)</f>
        <v>1.560338693E-6</v>
      </c>
      <c r="N387" s="263">
        <f>_xlfn.IFNA(VLOOKUP($A387,'PASTE Tech_Use'!O:$BB,2,FALSE),0)</f>
        <v>6.1975628700000002E-7</v>
      </c>
      <c r="O387" s="263">
        <f>_xlfn.IFNA(VLOOKUP($A387,'PASTE Tech_Use'!Q:$BB,2,FALSE),0)</f>
        <v>7.0185317420000002E-7</v>
      </c>
      <c r="P387" s="263">
        <f>_xlfn.IFNA(VLOOKUP($A387,'PASTE Tech_Use'!S:$BB,2,FALSE),0)</f>
        <v>4.0425334680000001E-7</v>
      </c>
      <c r="Q387" s="263">
        <f>_xlfn.IFNA(VLOOKUP($A387,'PASTE Tech_Use'!U:$BB,2,FALSE),0)</f>
        <v>3.1716279739999998E-7</v>
      </c>
      <c r="R387" s="263">
        <f>_xlfn.IFNA(VLOOKUP($A387,'PASTE Tech_Use'!W:$BB,2,FALSE),0)</f>
        <v>1.0908449760000001E-6</v>
      </c>
      <c r="S387" s="263">
        <f>_xlfn.IFNA(VLOOKUP($A387,'PASTE Tech_Use'!Y:$BB,2,FALSE),0)</f>
        <v>0</v>
      </c>
    </row>
    <row r="388" spans="1:19" x14ac:dyDescent="0.3">
      <c r="A388" s="171" t="s">
        <v>414</v>
      </c>
      <c r="B388" t="str">
        <f>_xlfn.IFNA(VLOOKUP($A388,'PASTE Technology Sheet'!A:H,3,FALSE),"")</f>
        <v>XC Trade</v>
      </c>
      <c r="C388" t="str">
        <f>VLOOKUP($A388,'PASTE Technology Sheet'!A:H,4,FALSE)</f>
        <v>Power NO</v>
      </c>
      <c r="D388" t="str">
        <f>_xlfn.IFNA(VLOOKUP($A388,'PASTE Technology Sheet'!$A:$H,5,FALSE),"")</f>
        <v>Power NO1</v>
      </c>
      <c r="E388" t="str">
        <f>VLOOKUP($A388,'PASTE Technology Sheet'!$A:$H,6,FALSE)</f>
        <v>Electricity NO</v>
      </c>
      <c r="F388" t="str">
        <f>VLOOKUP($A388,'PASTE Technology Sheet'!$A:$H,7,FALSE)</f>
        <v>Import from Cluster NO1 - Power</v>
      </c>
      <c r="G388" s="263">
        <f>_xlfn.IFNA(VLOOKUP($A388,'PASTE Tech_Use'!$A:$B,2,FALSE),0)</f>
        <v>161.73878859999999</v>
      </c>
      <c r="H388" s="263">
        <f>_xlfn.IFNA(VLOOKUP($A388,'PASTE Tech_Use'!$C:$BB,2,FALSE),0)</f>
        <v>169.6225038</v>
      </c>
      <c r="I388" s="263">
        <f>_xlfn.IFNA(VLOOKUP($A388,'PASTE Tech_Use'!$E:$BB,2,FALSE),0)</f>
        <v>156.46235139999999</v>
      </c>
      <c r="J388" s="263">
        <f>_xlfn.IFNA(VLOOKUP($A388,'PASTE Tech_Use'!$G:$BB,2,FALSE),0)</f>
        <v>161.73871589999999</v>
      </c>
      <c r="K388" s="263">
        <f>_xlfn.IFNA(VLOOKUP($A388,'PASTE Tech_Use'!I:$BB,2,FALSE),0)</f>
        <v>161.73871589999999</v>
      </c>
      <c r="L388" s="263">
        <f>_xlfn.IFNA(VLOOKUP($A388,'PASTE Tech_Use'!K:$BB,2,FALSE),0)</f>
        <v>108.538201</v>
      </c>
      <c r="M388" s="263">
        <f>_xlfn.IFNA(VLOOKUP($A388,'PASTE Tech_Use'!M:$BB,2,FALSE),0)</f>
        <v>279.19304360000001</v>
      </c>
      <c r="N388" s="263">
        <f>_xlfn.IFNA(VLOOKUP($A388,'PASTE Tech_Use'!O:$BB,2,FALSE),0)</f>
        <v>159.33961289999999</v>
      </c>
      <c r="O388" s="263">
        <f>_xlfn.IFNA(VLOOKUP($A388,'PASTE Tech_Use'!Q:$BB,2,FALSE),0)</f>
        <v>161.63166649999999</v>
      </c>
      <c r="P388" s="263">
        <f>_xlfn.IFNA(VLOOKUP($A388,'PASTE Tech_Use'!S:$BB,2,FALSE),0)</f>
        <v>102.3890195</v>
      </c>
      <c r="Q388" s="263">
        <f>_xlfn.IFNA(VLOOKUP($A388,'PASTE Tech_Use'!U:$BB,2,FALSE),0)</f>
        <v>167.06601309999999</v>
      </c>
      <c r="R388" s="263">
        <f>_xlfn.IFNA(VLOOKUP($A388,'PASTE Tech_Use'!W:$BB,2,FALSE),0)</f>
        <v>148.16847609999999</v>
      </c>
      <c r="S388" s="263">
        <f>_xlfn.IFNA(VLOOKUP($A388,'PASTE Tech_Use'!Y:$BB,2,FALSE),0)</f>
        <v>152.8907462</v>
      </c>
    </row>
    <row r="389" spans="1:19" x14ac:dyDescent="0.3">
      <c r="A389" s="173" t="s">
        <v>415</v>
      </c>
      <c r="B389" t="str">
        <f>_xlfn.IFNA(VLOOKUP($A389,'PASTE Technology Sheet'!A:H,3,FALSE),"")</f>
        <v>XC Trade</v>
      </c>
      <c r="C389" t="str">
        <f>VLOOKUP($A389,'PASTE Technology Sheet'!A:H,4,FALSE)</f>
        <v>Power NO</v>
      </c>
      <c r="D389" t="str">
        <f>_xlfn.IFNA(VLOOKUP($A389,'PASTE Technology Sheet'!$A:$H,5,FALSE),"")</f>
        <v>Power DK1</v>
      </c>
      <c r="E389" t="str">
        <f>VLOOKUP($A389,'PASTE Technology Sheet'!$A:$H,6,FALSE)</f>
        <v>Electricity NO</v>
      </c>
      <c r="F389" t="str">
        <f>VLOOKUP($A389,'PASTE Technology Sheet'!$A:$H,7,FALSE)</f>
        <v>Import from Cluster DK1 - Power</v>
      </c>
      <c r="G389" s="263">
        <f>_xlfn.IFNA(VLOOKUP($A389,'PASTE Tech_Use'!$A:$B,2,FALSE),0)</f>
        <v>30.337783659999999</v>
      </c>
      <c r="H389" s="263">
        <f>_xlfn.IFNA(VLOOKUP($A389,'PASTE Tech_Use'!$C:$BB,2,FALSE),0)</f>
        <v>24.532037290000002</v>
      </c>
      <c r="I389" s="263">
        <f>_xlfn.IFNA(VLOOKUP($A389,'PASTE Tech_Use'!$E:$BB,2,FALSE),0)</f>
        <v>33.150669379999997</v>
      </c>
      <c r="J389" s="263">
        <f>_xlfn.IFNA(VLOOKUP($A389,'PASTE Tech_Use'!$G:$BB,2,FALSE),0)</f>
        <v>30.337824319999999</v>
      </c>
      <c r="K389" s="263">
        <f>_xlfn.IFNA(VLOOKUP($A389,'PASTE Tech_Use'!I:$BB,2,FALSE),0)</f>
        <v>30.337824319999999</v>
      </c>
      <c r="L389" s="263">
        <f>_xlfn.IFNA(VLOOKUP($A389,'PASTE Tech_Use'!K:$BB,2,FALSE),0)</f>
        <v>91.521419300000005</v>
      </c>
      <c r="M389" s="263">
        <f>_xlfn.IFNA(VLOOKUP($A389,'PASTE Tech_Use'!M:$BB,2,FALSE),0)</f>
        <v>43.88076315</v>
      </c>
      <c r="N389" s="263">
        <f>_xlfn.IFNA(VLOOKUP($A389,'PASTE Tech_Use'!O:$BB,2,FALSE),0)</f>
        <v>33.444669390000001</v>
      </c>
      <c r="O389" s="263">
        <f>_xlfn.IFNA(VLOOKUP($A389,'PASTE Tech_Use'!Q:$BB,2,FALSE),0)</f>
        <v>32.143937399999999</v>
      </c>
      <c r="P389" s="263">
        <f>_xlfn.IFNA(VLOOKUP($A389,'PASTE Tech_Use'!S:$BB,2,FALSE),0)</f>
        <v>53.9797856</v>
      </c>
      <c r="Q389" s="263">
        <f>_xlfn.IFNA(VLOOKUP($A389,'PASTE Tech_Use'!U:$BB,2,FALSE),0)</f>
        <v>33.816880820000002</v>
      </c>
      <c r="R389" s="263">
        <f>_xlfn.IFNA(VLOOKUP($A389,'PASTE Tech_Use'!W:$BB,2,FALSE),0)</f>
        <v>43.349138750000002</v>
      </c>
      <c r="S389" s="263">
        <f>_xlfn.IFNA(VLOOKUP($A389,'PASTE Tech_Use'!Y:$BB,2,FALSE),0)</f>
        <v>33.894004129999999</v>
      </c>
    </row>
    <row r="390" spans="1:19" x14ac:dyDescent="0.3">
      <c r="A390" s="171" t="s">
        <v>416</v>
      </c>
      <c r="B390" t="str">
        <f>_xlfn.IFNA(VLOOKUP($A390,'PASTE Technology Sheet'!A:H,3,FALSE),"")</f>
        <v>XC Trade</v>
      </c>
      <c r="C390" t="str">
        <f>VLOOKUP($A390,'PASTE Technology Sheet'!A:H,4,FALSE)</f>
        <v>Power GB3</v>
      </c>
      <c r="D390" t="str">
        <f>_xlfn.IFNA(VLOOKUP($A390,'PASTE Technology Sheet'!$A:$H,5,FALSE),"")</f>
        <v>Power NO</v>
      </c>
      <c r="E390" t="str">
        <f>VLOOKUP($A390,'PASTE Technology Sheet'!$A:$H,6,FALSE)</f>
        <v>Electricity Cluster GB3</v>
      </c>
      <c r="F390" t="str">
        <f>VLOOKUP($A390,'PASTE Technology Sheet'!$A:$H,7,FALSE)</f>
        <v>Import from NO - Power</v>
      </c>
      <c r="G390" s="263">
        <f>_xlfn.IFNA(VLOOKUP($A390,'PASTE Tech_Use'!$A:$B,2,FALSE),0)</f>
        <v>0</v>
      </c>
      <c r="H390" s="263">
        <f>_xlfn.IFNA(VLOOKUP($A390,'PASTE Tech_Use'!$C:$BB,2,FALSE),0)</f>
        <v>2.9686561110000002E-7</v>
      </c>
      <c r="I390" s="263">
        <f>_xlfn.IFNA(VLOOKUP($A390,'PASTE Tech_Use'!$E:$BB,2,FALSE),0)</f>
        <v>4.646369711E-7</v>
      </c>
      <c r="J390" s="263">
        <f>_xlfn.IFNA(VLOOKUP($A390,'PASTE Tech_Use'!$G:$BB,2,FALSE),0)</f>
        <v>1.024290836E-7</v>
      </c>
      <c r="K390" s="263">
        <f>_xlfn.IFNA(VLOOKUP($A390,'PASTE Tech_Use'!I:$BB,2,FALSE),0)</f>
        <v>1.024290836E-7</v>
      </c>
      <c r="L390" s="263">
        <f>_xlfn.IFNA(VLOOKUP($A390,'PASTE Tech_Use'!K:$BB,2,FALSE),0)</f>
        <v>3.013896759E-7</v>
      </c>
      <c r="M390" s="263">
        <f>_xlfn.IFNA(VLOOKUP($A390,'PASTE Tech_Use'!M:$BB,2,FALSE),0)</f>
        <v>1.207063833E-6</v>
      </c>
      <c r="N390" s="263">
        <f>_xlfn.IFNA(VLOOKUP($A390,'PASTE Tech_Use'!O:$BB,2,FALSE),0)</f>
        <v>5.0257153929999996E-7</v>
      </c>
      <c r="O390" s="263">
        <f>_xlfn.IFNA(VLOOKUP($A390,'PASTE Tech_Use'!Q:$BB,2,FALSE),0)</f>
        <v>5.0782001220000004E-7</v>
      </c>
      <c r="P390" s="263">
        <f>_xlfn.IFNA(VLOOKUP($A390,'PASTE Tech_Use'!S:$BB,2,FALSE),0)</f>
        <v>2.669852824E-7</v>
      </c>
      <c r="Q390" s="263">
        <f>_xlfn.IFNA(VLOOKUP($A390,'PASTE Tech_Use'!U:$BB,2,FALSE),0)</f>
        <v>3.005013547E-7</v>
      </c>
      <c r="R390" s="263">
        <f>_xlfn.IFNA(VLOOKUP($A390,'PASTE Tech_Use'!W:$BB,2,FALSE),0)</f>
        <v>6.9874949610000003E-7</v>
      </c>
      <c r="S390" s="263">
        <f>_xlfn.IFNA(VLOOKUP($A390,'PASTE Tech_Use'!Y:$BB,2,FALSE),0)</f>
        <v>0</v>
      </c>
    </row>
    <row r="391" spans="1:19" x14ac:dyDescent="0.3">
      <c r="A391" s="173" t="s">
        <v>417</v>
      </c>
      <c r="B391" t="str">
        <f>_xlfn.IFNA(VLOOKUP($A391,'PASTE Technology Sheet'!A:H,3,FALSE),"")</f>
        <v>XC Trade</v>
      </c>
      <c r="C391" t="str">
        <f>VLOOKUP($A391,'PASTE Technology Sheet'!A:H,4,FALSE)</f>
        <v>Power NO1</v>
      </c>
      <c r="D391" t="str">
        <f>_xlfn.IFNA(VLOOKUP($A391,'PASTE Technology Sheet'!$A:$H,5,FALSE),"")</f>
        <v>Power NO</v>
      </c>
      <c r="E391" t="str">
        <f>VLOOKUP($A391,'PASTE Technology Sheet'!$A:$H,6,FALSE)</f>
        <v>Electricity Cluster NO1</v>
      </c>
      <c r="F391" t="str">
        <f>VLOOKUP($A391,'PASTE Technology Sheet'!$A:$H,7,FALSE)</f>
        <v>Import from NO - Power</v>
      </c>
      <c r="G391" s="263">
        <f>_xlfn.IFNA(VLOOKUP($A391,'PASTE Tech_Use'!$A:$B,2,FALSE),0)</f>
        <v>0.63765412450000003</v>
      </c>
      <c r="H391" s="263">
        <f>_xlfn.IFNA(VLOOKUP($A391,'PASTE Tech_Use'!$C:$BB,2,FALSE),0)</f>
        <v>0.5596379118</v>
      </c>
      <c r="I391" s="263">
        <f>_xlfn.IFNA(VLOOKUP($A391,'PASTE Tech_Use'!$E:$BB,2,FALSE),0)</f>
        <v>0.52467044679999997</v>
      </c>
      <c r="J391" s="263">
        <f>_xlfn.IFNA(VLOOKUP($A391,'PASTE Tech_Use'!$G:$BB,2,FALSE),0)</f>
        <v>0.63773804479999996</v>
      </c>
      <c r="K391" s="263">
        <f>_xlfn.IFNA(VLOOKUP($A391,'PASTE Tech_Use'!I:$BB,2,FALSE),0)</f>
        <v>0.63773804479999996</v>
      </c>
      <c r="L391" s="263">
        <f>_xlfn.IFNA(VLOOKUP($A391,'PASTE Tech_Use'!K:$BB,2,FALSE),0)</f>
        <v>0.96479581240000001</v>
      </c>
      <c r="M391" s="263">
        <f>_xlfn.IFNA(VLOOKUP($A391,'PASTE Tech_Use'!M:$BB,2,FALSE),0)</f>
        <v>9.5923424229999998E-2</v>
      </c>
      <c r="N391" s="263">
        <f>_xlfn.IFNA(VLOOKUP($A391,'PASTE Tech_Use'!O:$BB,2,FALSE),0)</f>
        <v>0.5197037229</v>
      </c>
      <c r="O391" s="263">
        <f>_xlfn.IFNA(VLOOKUP($A391,'PASTE Tech_Use'!Q:$BB,2,FALSE),0)</f>
        <v>0.52161183249999998</v>
      </c>
      <c r="P391" s="263">
        <f>_xlfn.IFNA(VLOOKUP($A391,'PASTE Tech_Use'!S:$BB,2,FALSE),0)</f>
        <v>1.407496458</v>
      </c>
      <c r="Q391" s="263">
        <f>_xlfn.IFNA(VLOOKUP($A391,'PASTE Tech_Use'!U:$BB,2,FALSE),0)</f>
        <v>0.2904484041</v>
      </c>
      <c r="R391" s="263">
        <f>_xlfn.IFNA(VLOOKUP($A391,'PASTE Tech_Use'!W:$BB,2,FALSE),0)</f>
        <v>0.33479018109999997</v>
      </c>
      <c r="S391" s="263">
        <f>_xlfn.IFNA(VLOOKUP($A391,'PASTE Tech_Use'!Y:$BB,2,FALSE),0)</f>
        <v>1.194722522</v>
      </c>
    </row>
    <row r="392" spans="1:19" x14ac:dyDescent="0.3">
      <c r="A392" s="171" t="s">
        <v>418</v>
      </c>
      <c r="B392" t="str">
        <f>_xlfn.IFNA(VLOOKUP($A392,'PASTE Technology Sheet'!A:H,3,FALSE),"")</f>
        <v>XC Trade</v>
      </c>
      <c r="C392" t="str">
        <f>VLOOKUP($A392,'PASTE Technology Sheet'!A:H,4,FALSE)</f>
        <v>Power DK1</v>
      </c>
      <c r="D392" t="str">
        <f>_xlfn.IFNA(VLOOKUP($A392,'PASTE Technology Sheet'!$A:$H,5,FALSE),"")</f>
        <v>Power NO</v>
      </c>
      <c r="E392" t="str">
        <f>VLOOKUP($A392,'PASTE Technology Sheet'!$A:$H,6,FALSE)</f>
        <v>Electricity Cluster DK1</v>
      </c>
      <c r="F392" t="str">
        <f>VLOOKUP($A392,'PASTE Technology Sheet'!$A:$H,7,FALSE)</f>
        <v>Import from NO - Power</v>
      </c>
      <c r="G392" s="263">
        <f>_xlfn.IFNA(VLOOKUP($A392,'PASTE Tech_Use'!$A:$B,2,FALSE),0)</f>
        <v>0.87521221640000002</v>
      </c>
      <c r="H392" s="263">
        <f>_xlfn.IFNA(VLOOKUP($A392,'PASTE Tech_Use'!$C:$BB,2,FALSE),0)</f>
        <v>0.76726984539999998</v>
      </c>
      <c r="I392" s="263">
        <f>_xlfn.IFNA(VLOOKUP($A392,'PASTE Tech_Use'!$E:$BB,2,FALSE),0)</f>
        <v>0.83690844529999997</v>
      </c>
      <c r="J392" s="263">
        <f>_xlfn.IFNA(VLOOKUP($A392,'PASTE Tech_Use'!$G:$BB,2,FALSE),0)</f>
        <v>0.87520847390000001</v>
      </c>
      <c r="K392" s="263">
        <f>_xlfn.IFNA(VLOOKUP($A392,'PASTE Tech_Use'!I:$BB,2,FALSE),0)</f>
        <v>0.87520847390000001</v>
      </c>
      <c r="L392" s="263">
        <f>_xlfn.IFNA(VLOOKUP($A392,'PASTE Tech_Use'!K:$BB,2,FALSE),0)</f>
        <v>4.5143416099999998</v>
      </c>
      <c r="M392" s="263">
        <f>_xlfn.IFNA(VLOOKUP($A392,'PASTE Tech_Use'!M:$BB,2,FALSE),0)</f>
        <v>0.9095871619</v>
      </c>
      <c r="N392" s="263">
        <f>_xlfn.IFNA(VLOOKUP($A392,'PASTE Tech_Use'!O:$BB,2,FALSE),0)</f>
        <v>0.92874732770000001</v>
      </c>
      <c r="O392" s="263">
        <f>_xlfn.IFNA(VLOOKUP($A392,'PASTE Tech_Use'!Q:$BB,2,FALSE),0)</f>
        <v>0.84800514920000003</v>
      </c>
      <c r="P392" s="263">
        <f>_xlfn.IFNA(VLOOKUP($A392,'PASTE Tech_Use'!S:$BB,2,FALSE),0)</f>
        <v>1.6825359099999999</v>
      </c>
      <c r="Q392" s="263">
        <f>_xlfn.IFNA(VLOOKUP($A392,'PASTE Tech_Use'!U:$BB,2,FALSE),0)</f>
        <v>0.73419914900000005</v>
      </c>
      <c r="R392" s="263">
        <f>_xlfn.IFNA(VLOOKUP($A392,'PASTE Tech_Use'!W:$BB,2,FALSE),0)</f>
        <v>0.6519125791</v>
      </c>
      <c r="S392" s="263">
        <f>_xlfn.IFNA(VLOOKUP($A392,'PASTE Tech_Use'!Y:$BB,2,FALSE),0)</f>
        <v>1.4116688639999999</v>
      </c>
    </row>
    <row r="393" spans="1:19" x14ac:dyDescent="0.3">
      <c r="A393" s="173" t="s">
        <v>419</v>
      </c>
      <c r="B393" t="str">
        <f>_xlfn.IFNA(VLOOKUP($A393,'PASTE Technology Sheet'!A:H,3,FALSE),"")</f>
        <v>XC Trade</v>
      </c>
      <c r="C393" t="str">
        <f>VLOOKUP($A393,'PASTE Technology Sheet'!A:H,4,FALSE)</f>
        <v>Power DK</v>
      </c>
      <c r="D393" t="str">
        <f>_xlfn.IFNA(VLOOKUP($A393,'PASTE Technology Sheet'!$A:$H,5,FALSE),"")</f>
        <v>Power DK1</v>
      </c>
      <c r="E393" t="str">
        <f>VLOOKUP($A393,'PASTE Technology Sheet'!$A:$H,6,FALSE)</f>
        <v>Electricity DK</v>
      </c>
      <c r="F393" t="str">
        <f>VLOOKUP($A393,'PASTE Technology Sheet'!$A:$H,7,FALSE)</f>
        <v>Import from Cluster DK1 - Power</v>
      </c>
      <c r="G393" s="263">
        <f>_xlfn.IFNA(VLOOKUP($A393,'PASTE Tech_Use'!$A:$B,2,FALSE),0)</f>
        <v>304.9347621</v>
      </c>
      <c r="H393" s="263">
        <f>_xlfn.IFNA(VLOOKUP($A393,'PASTE Tech_Use'!$C:$BB,2,FALSE),0)</f>
        <v>302.78800339999998</v>
      </c>
      <c r="I393" s="263">
        <f>_xlfn.IFNA(VLOOKUP($A393,'PASTE Tech_Use'!$E:$BB,2,FALSE),0)</f>
        <v>304.0990304</v>
      </c>
      <c r="J393" s="263">
        <f>_xlfn.IFNA(VLOOKUP($A393,'PASTE Tech_Use'!$G:$BB,2,FALSE),0)</f>
        <v>304.94446859999999</v>
      </c>
      <c r="K393" s="263">
        <f>_xlfn.IFNA(VLOOKUP($A393,'PASTE Tech_Use'!I:$BB,2,FALSE),0)</f>
        <v>304.94446859999999</v>
      </c>
      <c r="L393" s="263">
        <f>_xlfn.IFNA(VLOOKUP($A393,'PASTE Tech_Use'!K:$BB,2,FALSE),0)</f>
        <v>268.46358079999999</v>
      </c>
      <c r="M393" s="263">
        <f>_xlfn.IFNA(VLOOKUP($A393,'PASTE Tech_Use'!M:$BB,2,FALSE),0)</f>
        <v>263.19898510000002</v>
      </c>
      <c r="N393" s="263">
        <f>_xlfn.IFNA(VLOOKUP($A393,'PASTE Tech_Use'!O:$BB,2,FALSE),0)</f>
        <v>280.36984910000001</v>
      </c>
      <c r="O393" s="263">
        <f>_xlfn.IFNA(VLOOKUP($A393,'PASTE Tech_Use'!Q:$BB,2,FALSE),0)</f>
        <v>303.43927539999999</v>
      </c>
      <c r="P393" s="263">
        <f>_xlfn.IFNA(VLOOKUP($A393,'PASTE Tech_Use'!S:$BB,2,FALSE),0)</f>
        <v>129.81786629999999</v>
      </c>
      <c r="Q393" s="263">
        <f>_xlfn.IFNA(VLOOKUP($A393,'PASTE Tech_Use'!U:$BB,2,FALSE),0)</f>
        <v>335.13200540000003</v>
      </c>
      <c r="R393" s="263">
        <f>_xlfn.IFNA(VLOOKUP($A393,'PASTE Tech_Use'!W:$BB,2,FALSE),0)</f>
        <v>272.88962939999999</v>
      </c>
      <c r="S393" s="263">
        <f>_xlfn.IFNA(VLOOKUP($A393,'PASTE Tech_Use'!Y:$BB,2,FALSE),0)</f>
        <v>317.33012439999999</v>
      </c>
    </row>
    <row r="394" spans="1:19" x14ac:dyDescent="0.3">
      <c r="A394" s="171" t="s">
        <v>420</v>
      </c>
      <c r="B394" t="str">
        <f>_xlfn.IFNA(VLOOKUP($A394,'PASTE Technology Sheet'!A:H,3,FALSE),"")</f>
        <v>XC Trade</v>
      </c>
      <c r="C394" t="str">
        <f>VLOOKUP($A394,'PASTE Technology Sheet'!A:H,4,FALSE)</f>
        <v>Power DK1</v>
      </c>
      <c r="D394" t="str">
        <f>_xlfn.IFNA(VLOOKUP($A394,'PASTE Technology Sheet'!$A:$H,5,FALSE),"")</f>
        <v>Power DK</v>
      </c>
      <c r="E394" t="str">
        <f>VLOOKUP($A394,'PASTE Technology Sheet'!$A:$H,6,FALSE)</f>
        <v>Electricity Cluster DK1</v>
      </c>
      <c r="F394" t="str">
        <f>VLOOKUP($A394,'PASTE Technology Sheet'!$A:$H,7,FALSE)</f>
        <v>Import from DK - Power</v>
      </c>
      <c r="G394" s="263">
        <f>_xlfn.IFNA(VLOOKUP($A394,'PASTE Tech_Use'!$A:$B,2,FALSE),0)</f>
        <v>3.394044332</v>
      </c>
      <c r="H394" s="263">
        <f>_xlfn.IFNA(VLOOKUP($A394,'PASTE Tech_Use'!$C:$BB,2,FALSE),0)</f>
        <v>3.0149863510000001</v>
      </c>
      <c r="I394" s="263">
        <f>_xlfn.IFNA(VLOOKUP($A394,'PASTE Tech_Use'!$E:$BB,2,FALSE),0)</f>
        <v>3.7349736990000002</v>
      </c>
      <c r="J394" s="263">
        <f>_xlfn.IFNA(VLOOKUP($A394,'PASTE Tech_Use'!$G:$BB,2,FALSE),0)</f>
        <v>3.3940995950000001</v>
      </c>
      <c r="K394" s="263">
        <f>_xlfn.IFNA(VLOOKUP($A394,'PASTE Tech_Use'!I:$BB,2,FALSE),0)</f>
        <v>3.3940995950000001</v>
      </c>
      <c r="L394" s="263">
        <f>_xlfn.IFNA(VLOOKUP($A394,'PASTE Tech_Use'!K:$BB,2,FALSE),0)</f>
        <v>19.58658848</v>
      </c>
      <c r="M394" s="263">
        <f>_xlfn.IFNA(VLOOKUP($A394,'PASTE Tech_Use'!M:$BB,2,FALSE),0)</f>
        <v>2.3030372209999999</v>
      </c>
      <c r="N394" s="263">
        <f>_xlfn.IFNA(VLOOKUP($A394,'PASTE Tech_Use'!O:$BB,2,FALSE),0)</f>
        <v>4.585573203</v>
      </c>
      <c r="O394" s="263">
        <f>_xlfn.IFNA(VLOOKUP($A394,'PASTE Tech_Use'!Q:$BB,2,FALSE),0)</f>
        <v>3.525016393</v>
      </c>
      <c r="P394" s="263">
        <f>_xlfn.IFNA(VLOOKUP($A394,'PASTE Tech_Use'!S:$BB,2,FALSE),0)</f>
        <v>17.184917810000002</v>
      </c>
      <c r="Q394" s="263">
        <f>_xlfn.IFNA(VLOOKUP($A394,'PASTE Tech_Use'!U:$BB,2,FALSE),0)</f>
        <v>2.5906734459999998</v>
      </c>
      <c r="R394" s="263">
        <f>_xlfn.IFNA(VLOOKUP($A394,'PASTE Tech_Use'!W:$BB,2,FALSE),0)</f>
        <v>4.1204358030000003</v>
      </c>
      <c r="S394" s="263">
        <f>_xlfn.IFNA(VLOOKUP($A394,'PASTE Tech_Use'!Y:$BB,2,FALSE),0)</f>
        <v>3.1280339549999998</v>
      </c>
    </row>
    <row r="395" spans="1:19" x14ac:dyDescent="0.3">
      <c r="A395" s="173" t="s">
        <v>421</v>
      </c>
      <c r="B395" t="str">
        <f>_xlfn.IFNA(VLOOKUP($A395,'PASTE Technology Sheet'!A:H,3,FALSE),"")</f>
        <v>XC Trade</v>
      </c>
      <c r="C395" t="str">
        <f>VLOOKUP($A395,'PASTE Technology Sheet'!A:H,4,FALSE)</f>
        <v>Power DE</v>
      </c>
      <c r="D395" t="str">
        <f>_xlfn.IFNA(VLOOKUP($A395,'PASTE Technology Sheet'!$A:$H,5,FALSE),"")</f>
        <v>Power DE1</v>
      </c>
      <c r="E395" t="str">
        <f>VLOOKUP($A395,'PASTE Technology Sheet'!$A:$H,6,FALSE)</f>
        <v>Electricity DE</v>
      </c>
      <c r="F395" t="str">
        <f>VLOOKUP($A395,'PASTE Technology Sheet'!$A:$H,7,FALSE)</f>
        <v>Import from Cluster DE1 - Power</v>
      </c>
      <c r="G395" s="263">
        <f>_xlfn.IFNA(VLOOKUP($A395,'PASTE Tech_Use'!$A:$B,2,FALSE),0)</f>
        <v>682.0197991</v>
      </c>
      <c r="H395" s="263">
        <f>_xlfn.IFNA(VLOOKUP($A395,'PASTE Tech_Use'!$C:$BB,2,FALSE),0)</f>
        <v>719.20617000000004</v>
      </c>
      <c r="I395" s="263">
        <f>_xlfn.IFNA(VLOOKUP($A395,'PASTE Tech_Use'!$E:$BB,2,FALSE),0)</f>
        <v>637.71355849999998</v>
      </c>
      <c r="J395" s="263">
        <f>_xlfn.IFNA(VLOOKUP($A395,'PASTE Tech_Use'!$G:$BB,2,FALSE),0)</f>
        <v>682.01898410000001</v>
      </c>
      <c r="K395" s="263">
        <f>_xlfn.IFNA(VLOOKUP($A395,'PASTE Tech_Use'!I:$BB,2,FALSE),0)</f>
        <v>682.01898410000001</v>
      </c>
      <c r="L395" s="263">
        <f>_xlfn.IFNA(VLOOKUP($A395,'PASTE Tech_Use'!K:$BB,2,FALSE),0)</f>
        <v>842.73605750000002</v>
      </c>
      <c r="M395" s="263">
        <f>_xlfn.IFNA(VLOOKUP($A395,'PASTE Tech_Use'!M:$BB,2,FALSE),0)</f>
        <v>587.90761210000005</v>
      </c>
      <c r="N395" s="263">
        <f>_xlfn.IFNA(VLOOKUP($A395,'PASTE Tech_Use'!O:$BB,2,FALSE),0)</f>
        <v>690.71182399999998</v>
      </c>
      <c r="O395" s="263">
        <f>_xlfn.IFNA(VLOOKUP($A395,'PASTE Tech_Use'!Q:$BB,2,FALSE),0)</f>
        <v>677.50993970000002</v>
      </c>
      <c r="P395" s="263">
        <f>_xlfn.IFNA(VLOOKUP($A395,'PASTE Tech_Use'!S:$BB,2,FALSE),0)</f>
        <v>474.01247269999999</v>
      </c>
      <c r="Q395" s="263">
        <f>_xlfn.IFNA(VLOOKUP($A395,'PASTE Tech_Use'!U:$BB,2,FALSE),0)</f>
        <v>936.652557</v>
      </c>
      <c r="R395" s="263">
        <f>_xlfn.IFNA(VLOOKUP($A395,'PASTE Tech_Use'!W:$BB,2,FALSE),0)</f>
        <v>539.76468509999995</v>
      </c>
      <c r="S395" s="263">
        <f>_xlfn.IFNA(VLOOKUP($A395,'PASTE Tech_Use'!Y:$BB,2,FALSE),0)</f>
        <v>824.9993518</v>
      </c>
    </row>
    <row r="396" spans="1:19" x14ac:dyDescent="0.3">
      <c r="A396" s="171" t="s">
        <v>422</v>
      </c>
      <c r="B396" t="str">
        <f>_xlfn.IFNA(VLOOKUP($A396,'PASTE Technology Sheet'!A:H,3,FALSE),"")</f>
        <v>XC Trade</v>
      </c>
      <c r="C396" t="str">
        <f>VLOOKUP($A396,'PASTE Technology Sheet'!A:H,4,FALSE)</f>
        <v>Power DE</v>
      </c>
      <c r="D396" t="str">
        <f>_xlfn.IFNA(VLOOKUP($A396,'PASTE Technology Sheet'!$A:$H,5,FALSE),"")</f>
        <v>Power NL4</v>
      </c>
      <c r="E396" t="str">
        <f>VLOOKUP($A396,'PASTE Technology Sheet'!$A:$H,6,FALSE)</f>
        <v>Electricity DE</v>
      </c>
      <c r="F396" t="str">
        <f>VLOOKUP($A396,'PASTE Technology Sheet'!$A:$H,7,FALSE)</f>
        <v>Import from Cluster NL4 - Power</v>
      </c>
      <c r="G396" s="263">
        <f>_xlfn.IFNA(VLOOKUP($A396,'PASTE Tech_Use'!$A:$B,2,FALSE),0)</f>
        <v>88.505164160000007</v>
      </c>
      <c r="H396" s="263">
        <f>_xlfn.IFNA(VLOOKUP($A396,'PASTE Tech_Use'!$C:$BB,2,FALSE),0)</f>
        <v>84.1043564</v>
      </c>
      <c r="I396" s="263">
        <f>_xlfn.IFNA(VLOOKUP($A396,'PASTE Tech_Use'!$E:$BB,2,FALSE),0)</f>
        <v>85.762979669999993</v>
      </c>
      <c r="J396" s="263">
        <f>_xlfn.IFNA(VLOOKUP($A396,'PASTE Tech_Use'!$G:$BB,2,FALSE),0)</f>
        <v>88.554806769999999</v>
      </c>
      <c r="K396" s="263">
        <f>_xlfn.IFNA(VLOOKUP($A396,'PASTE Tech_Use'!I:$BB,2,FALSE),0)</f>
        <v>88.554806769999999</v>
      </c>
      <c r="L396" s="263">
        <f>_xlfn.IFNA(VLOOKUP($A396,'PASTE Tech_Use'!K:$BB,2,FALSE),0)</f>
        <v>90.889478229999995</v>
      </c>
      <c r="M396" s="263">
        <f>_xlfn.IFNA(VLOOKUP($A396,'PASTE Tech_Use'!M:$BB,2,FALSE),0)</f>
        <v>59.982420060000003</v>
      </c>
      <c r="N396" s="263">
        <f>_xlfn.IFNA(VLOOKUP($A396,'PASTE Tech_Use'!O:$BB,2,FALSE),0)</f>
        <v>102.9620736</v>
      </c>
      <c r="O396" s="263">
        <f>_xlfn.IFNA(VLOOKUP($A396,'PASTE Tech_Use'!Q:$BB,2,FALSE),0)</f>
        <v>84.815379879999995</v>
      </c>
      <c r="P396" s="263">
        <f>_xlfn.IFNA(VLOOKUP($A396,'PASTE Tech_Use'!S:$BB,2,FALSE),0)</f>
        <v>56.566882669999998</v>
      </c>
      <c r="Q396" s="263">
        <f>_xlfn.IFNA(VLOOKUP($A396,'PASTE Tech_Use'!U:$BB,2,FALSE),0)</f>
        <v>160.6517001</v>
      </c>
      <c r="R396" s="263">
        <f>_xlfn.IFNA(VLOOKUP($A396,'PASTE Tech_Use'!W:$BB,2,FALSE),0)</f>
        <v>44.907544510000001</v>
      </c>
      <c r="S396" s="263">
        <f>_xlfn.IFNA(VLOOKUP($A396,'PASTE Tech_Use'!Y:$BB,2,FALSE),0)</f>
        <v>158.13626339999999</v>
      </c>
    </row>
    <row r="397" spans="1:19" x14ac:dyDescent="0.3">
      <c r="A397" s="173" t="s">
        <v>423</v>
      </c>
      <c r="B397" t="str">
        <f>_xlfn.IFNA(VLOOKUP($A397,'PASTE Technology Sheet'!A:H,3,FALSE),"")</f>
        <v>XC Trade</v>
      </c>
      <c r="C397" t="str">
        <f>VLOOKUP($A397,'PASTE Technology Sheet'!A:H,4,FALSE)</f>
        <v>Power DE1</v>
      </c>
      <c r="D397" t="str">
        <f>_xlfn.IFNA(VLOOKUP($A397,'PASTE Technology Sheet'!$A:$H,5,FALSE),"")</f>
        <v>Power DE</v>
      </c>
      <c r="E397" t="str">
        <f>VLOOKUP($A397,'PASTE Technology Sheet'!$A:$H,6,FALSE)</f>
        <v>Electricity Cluster DE1</v>
      </c>
      <c r="F397" t="str">
        <f>VLOOKUP($A397,'PASTE Technology Sheet'!$A:$H,7,FALSE)</f>
        <v>Import from DE - Power</v>
      </c>
      <c r="G397" s="263">
        <f>_xlfn.IFNA(VLOOKUP($A397,'PASTE Tech_Use'!$A:$B,2,FALSE),0)</f>
        <v>37.788586340000002</v>
      </c>
      <c r="H397" s="263">
        <f>_xlfn.IFNA(VLOOKUP($A397,'PASTE Tech_Use'!$C:$BB,2,FALSE),0)</f>
        <v>35.966034550000003</v>
      </c>
      <c r="I397" s="263">
        <f>_xlfn.IFNA(VLOOKUP($A397,'PASTE Tech_Use'!$E:$BB,2,FALSE),0)</f>
        <v>37.830341930000003</v>
      </c>
      <c r="J397" s="263">
        <f>_xlfn.IFNA(VLOOKUP($A397,'PASTE Tech_Use'!$G:$BB,2,FALSE),0)</f>
        <v>37.789071020000002</v>
      </c>
      <c r="K397" s="263">
        <f>_xlfn.IFNA(VLOOKUP($A397,'PASTE Tech_Use'!I:$BB,2,FALSE),0)</f>
        <v>37.789071020000002</v>
      </c>
      <c r="L397" s="263">
        <f>_xlfn.IFNA(VLOOKUP($A397,'PASTE Tech_Use'!K:$BB,2,FALSE),0)</f>
        <v>13.03465885</v>
      </c>
      <c r="M397" s="263">
        <f>_xlfn.IFNA(VLOOKUP($A397,'PASTE Tech_Use'!M:$BB,2,FALSE),0)</f>
        <v>111.6300744</v>
      </c>
      <c r="N397" s="263">
        <f>_xlfn.IFNA(VLOOKUP($A397,'PASTE Tech_Use'!O:$BB,2,FALSE),0)</f>
        <v>32.224271909999999</v>
      </c>
      <c r="O397" s="263">
        <f>_xlfn.IFNA(VLOOKUP($A397,'PASTE Tech_Use'!Q:$BB,2,FALSE),0)</f>
        <v>38.959831059999999</v>
      </c>
      <c r="P397" s="263">
        <f>_xlfn.IFNA(VLOOKUP($A397,'PASTE Tech_Use'!S:$BB,2,FALSE),0)</f>
        <v>32.793419989999997</v>
      </c>
      <c r="Q397" s="263">
        <f>_xlfn.IFNA(VLOOKUP($A397,'PASTE Tech_Use'!U:$BB,2,FALSE),0)</f>
        <v>38.152940450000003</v>
      </c>
      <c r="R397" s="263">
        <f>_xlfn.IFNA(VLOOKUP($A397,'PASTE Tech_Use'!W:$BB,2,FALSE),0)</f>
        <v>47.872420570000003</v>
      </c>
      <c r="S397" s="263">
        <f>_xlfn.IFNA(VLOOKUP($A397,'PASTE Tech_Use'!Y:$BB,2,FALSE),0)</f>
        <v>32.515754399999999</v>
      </c>
    </row>
    <row r="398" spans="1:19" x14ac:dyDescent="0.3">
      <c r="A398" s="171" t="s">
        <v>424</v>
      </c>
      <c r="B398" t="str">
        <f>_xlfn.IFNA(VLOOKUP($A398,'PASTE Technology Sheet'!A:H,3,FALSE),"")</f>
        <v>XC Trade</v>
      </c>
      <c r="C398" t="str">
        <f>VLOOKUP($A398,'PASTE Technology Sheet'!A:H,4,FALSE)</f>
        <v>Power NL4</v>
      </c>
      <c r="D398" t="str">
        <f>_xlfn.IFNA(VLOOKUP($A398,'PASTE Technology Sheet'!$A:$H,5,FALSE),"")</f>
        <v>Power DE</v>
      </c>
      <c r="E398" t="str">
        <f>VLOOKUP($A398,'PASTE Technology Sheet'!$A:$H,6,FALSE)</f>
        <v>Electricity Cluster NL4</v>
      </c>
      <c r="F398" t="str">
        <f>VLOOKUP($A398,'PASTE Technology Sheet'!$A:$H,7,FALSE)</f>
        <v>Import from DE - Power</v>
      </c>
      <c r="G398" s="263">
        <f>_xlfn.IFNA(VLOOKUP($A398,'PASTE Tech_Use'!$A:$B,2,FALSE),0)</f>
        <v>31.736555939999999</v>
      </c>
      <c r="H398" s="263">
        <f>_xlfn.IFNA(VLOOKUP($A398,'PASTE Tech_Use'!$C:$BB,2,FALSE),0)</f>
        <v>31.815239250000001</v>
      </c>
      <c r="I398" s="263">
        <f>_xlfn.IFNA(VLOOKUP($A398,'PASTE Tech_Use'!$E:$BB,2,FALSE),0)</f>
        <v>33.39341417</v>
      </c>
      <c r="J398" s="263">
        <f>_xlfn.IFNA(VLOOKUP($A398,'PASTE Tech_Use'!$G:$BB,2,FALSE),0)</f>
        <v>31.743673340000001</v>
      </c>
      <c r="K398" s="263">
        <f>_xlfn.IFNA(VLOOKUP($A398,'PASTE Tech_Use'!I:$BB,2,FALSE),0)</f>
        <v>31.743673340000001</v>
      </c>
      <c r="L398" s="263">
        <f>_xlfn.IFNA(VLOOKUP($A398,'PASTE Tech_Use'!K:$BB,2,FALSE),0)</f>
        <v>10.313384660000001</v>
      </c>
      <c r="M398" s="263">
        <f>_xlfn.IFNA(VLOOKUP($A398,'PASTE Tech_Use'!M:$BB,2,FALSE),0)</f>
        <v>65.500815689999996</v>
      </c>
      <c r="N398" s="263">
        <f>_xlfn.IFNA(VLOOKUP($A398,'PASTE Tech_Use'!O:$BB,2,FALSE),0)</f>
        <v>33.92521155</v>
      </c>
      <c r="O398" s="263">
        <f>_xlfn.IFNA(VLOOKUP($A398,'PASTE Tech_Use'!Q:$BB,2,FALSE),0)</f>
        <v>30.744822169999999</v>
      </c>
      <c r="P398" s="263">
        <f>_xlfn.IFNA(VLOOKUP($A398,'PASTE Tech_Use'!S:$BB,2,FALSE),0)</f>
        <v>40.506914930000001</v>
      </c>
      <c r="Q398" s="263">
        <f>_xlfn.IFNA(VLOOKUP($A398,'PASTE Tech_Use'!U:$BB,2,FALSE),0)</f>
        <v>23.116545030000001</v>
      </c>
      <c r="R398" s="263">
        <f>_xlfn.IFNA(VLOOKUP($A398,'PASTE Tech_Use'!W:$BB,2,FALSE),0)</f>
        <v>44.229711590000001</v>
      </c>
      <c r="S398" s="263">
        <f>_xlfn.IFNA(VLOOKUP($A398,'PASTE Tech_Use'!Y:$BB,2,FALSE),0)</f>
        <v>15.123231219999999</v>
      </c>
    </row>
    <row r="399" spans="1:19" x14ac:dyDescent="0.3">
      <c r="A399" s="156" t="s">
        <v>425</v>
      </c>
      <c r="B399" t="str">
        <f>_xlfn.IFNA(VLOOKUP($A399,'PASTE Technology Sheet'!A:H,3,FALSE),"")</f>
        <v>Conversion</v>
      </c>
      <c r="C399" t="str">
        <f>VLOOKUP($A399,'PASTE Technology Sheet'!A:H,4,FALSE)</f>
        <v>Power NL</v>
      </c>
      <c r="D399" t="str">
        <f>_xlfn.IFNA(VLOOKUP($A399,'PASTE Technology Sheet'!$A:$H,5,FALSE),"")</f>
        <v>XC Trade</v>
      </c>
      <c r="E399" t="str">
        <f>VLOOKUP($A399,'PASTE Technology Sheet'!$A:$H,6,FALSE)</f>
        <v>Electricity NL - HV</v>
      </c>
      <c r="F399" t="str">
        <f>VLOOKUP($A399,'PASTE Technology Sheet'!$A:$H,7,FALSE)</f>
        <v>Transformer from LV  to HV - Power NL</v>
      </c>
      <c r="G399" s="263">
        <f>_xlfn.IFNA(VLOOKUP($A399,'PASTE Tech_Use'!$A:$B,2,FALSE),0)</f>
        <v>3.2180348080000001</v>
      </c>
      <c r="H399" s="263">
        <f>_xlfn.IFNA(VLOOKUP($A399,'PASTE Tech_Use'!$C:$BB,2,FALSE),0)</f>
        <v>2.5220367389999998</v>
      </c>
      <c r="I399" s="263">
        <f>_xlfn.IFNA(VLOOKUP($A399,'PASTE Tech_Use'!$E:$BB,2,FALSE),0)</f>
        <v>3.6130101350000001</v>
      </c>
      <c r="J399" s="263">
        <f>_xlfn.IFNA(VLOOKUP($A399,'PASTE Tech_Use'!$G:$BB,2,FALSE),0)</f>
        <v>3.2182617260000002</v>
      </c>
      <c r="K399" s="263">
        <f>_xlfn.IFNA(VLOOKUP($A399,'PASTE Tech_Use'!I:$BB,2,FALSE),0)</f>
        <v>3.2182617260000002</v>
      </c>
      <c r="L399" s="263">
        <f>_xlfn.IFNA(VLOOKUP($A399,'PASTE Tech_Use'!K:$BB,2,FALSE),0)</f>
        <v>0</v>
      </c>
      <c r="M399" s="263">
        <f>_xlfn.IFNA(VLOOKUP($A399,'PASTE Tech_Use'!M:$BB,2,FALSE),0)</f>
        <v>2.0993208570000001E-6</v>
      </c>
      <c r="N399" s="263">
        <f>_xlfn.IFNA(VLOOKUP($A399,'PASTE Tech_Use'!O:$BB,2,FALSE),0)</f>
        <v>0.67140672899999998</v>
      </c>
      <c r="O399" s="263">
        <f>_xlfn.IFNA(VLOOKUP($A399,'PASTE Tech_Use'!Q:$BB,2,FALSE),0)</f>
        <v>5.5214721339999997</v>
      </c>
      <c r="P399" s="263">
        <f>_xlfn.IFNA(VLOOKUP($A399,'PASTE Tech_Use'!S:$BB,2,FALSE),0)</f>
        <v>2.3094216680000001E-7</v>
      </c>
      <c r="Q399" s="263">
        <f>_xlfn.IFNA(VLOOKUP($A399,'PASTE Tech_Use'!U:$BB,2,FALSE),0)</f>
        <v>9.8012371159999994</v>
      </c>
      <c r="R399" s="263">
        <f>_xlfn.IFNA(VLOOKUP($A399,'PASTE Tech_Use'!W:$BB,2,FALSE),0)</f>
        <v>3.30598305E-7</v>
      </c>
      <c r="S399" s="263">
        <f>_xlfn.IFNA(VLOOKUP($A399,'PASTE Tech_Use'!Y:$BB,2,FALSE),0)</f>
        <v>12.18306705</v>
      </c>
    </row>
    <row r="400" spans="1:19" ht="15" thickBot="1" x14ac:dyDescent="0.35">
      <c r="A400" s="174" t="s">
        <v>426</v>
      </c>
      <c r="B400" t="str">
        <f>_xlfn.IFNA(VLOOKUP($A400,'PASTE Technology Sheet'!A:H,3,FALSE),"")</f>
        <v>Conversion</v>
      </c>
      <c r="C400" t="str">
        <f>VLOOKUP($A400,'PASTE Technology Sheet'!A:H,4,FALSE)</f>
        <v>Power NL</v>
      </c>
      <c r="D400" t="str">
        <f>_xlfn.IFNA(VLOOKUP($A400,'PASTE Technology Sheet'!$A:$H,5,FALSE),"")</f>
        <v>XC Trade</v>
      </c>
      <c r="E400" t="str">
        <f>VLOOKUP($A400,'PASTE Technology Sheet'!$A:$H,6,FALSE)</f>
        <v>Electricity NL - LV</v>
      </c>
      <c r="F400" t="str">
        <f>VLOOKUP($A400,'PASTE Technology Sheet'!$A:$H,7,FALSE)</f>
        <v>Transformer from HV to LV - Power NL</v>
      </c>
      <c r="G400" s="263">
        <f>_xlfn.IFNA(VLOOKUP($A400,'PASTE Tech_Use'!$A:$B,2,FALSE),0)</f>
        <v>224.46705320000001</v>
      </c>
      <c r="H400" s="263">
        <f>_xlfn.IFNA(VLOOKUP($A400,'PASTE Tech_Use'!$C:$BB,2,FALSE),0)</f>
        <v>225.30662820000001</v>
      </c>
      <c r="I400" s="263">
        <f>_xlfn.IFNA(VLOOKUP($A400,'PASTE Tech_Use'!$E:$BB,2,FALSE),0)</f>
        <v>223.55620060000001</v>
      </c>
      <c r="J400" s="263">
        <f>_xlfn.IFNA(VLOOKUP($A400,'PASTE Tech_Use'!$G:$BB,2,FALSE),0)</f>
        <v>224.46655609999999</v>
      </c>
      <c r="K400" s="263">
        <f>_xlfn.IFNA(VLOOKUP($A400,'PASTE Tech_Use'!I:$BB,2,FALSE),0)</f>
        <v>224.46655609999999</v>
      </c>
      <c r="L400" s="263">
        <f>_xlfn.IFNA(VLOOKUP($A400,'PASTE Tech_Use'!K:$BB,2,FALSE),0)</f>
        <v>254.5900614</v>
      </c>
      <c r="M400" s="263">
        <f>_xlfn.IFNA(VLOOKUP($A400,'PASTE Tech_Use'!M:$BB,2,FALSE),0)</f>
        <v>231.6779678</v>
      </c>
      <c r="N400" s="263">
        <f>_xlfn.IFNA(VLOOKUP($A400,'PASTE Tech_Use'!O:$BB,2,FALSE),0)</f>
        <v>229.4890719</v>
      </c>
      <c r="O400" s="263">
        <f>_xlfn.IFNA(VLOOKUP($A400,'PASTE Tech_Use'!Q:$BB,2,FALSE),0)</f>
        <v>219.63539359999999</v>
      </c>
      <c r="P400" s="263">
        <f>_xlfn.IFNA(VLOOKUP($A400,'PASTE Tech_Use'!S:$BB,2,FALSE),0)</f>
        <v>232.89095889999999</v>
      </c>
      <c r="Q400" s="263">
        <f>_xlfn.IFNA(VLOOKUP($A400,'PASTE Tech_Use'!U:$BB,2,FALSE),0)</f>
        <v>208.5341942</v>
      </c>
      <c r="R400" s="263">
        <f>_xlfn.IFNA(VLOOKUP($A400,'PASTE Tech_Use'!W:$BB,2,FALSE),0)</f>
        <v>237.9280095</v>
      </c>
      <c r="S400" s="263">
        <f>_xlfn.IFNA(VLOOKUP($A400,'PASTE Tech_Use'!Y:$BB,2,FALSE),0)</f>
        <v>203.33419900000001</v>
      </c>
    </row>
    <row r="401" spans="1:19" x14ac:dyDescent="0.3">
      <c r="A401" s="69" t="s">
        <v>427</v>
      </c>
      <c r="B401" t="str">
        <f>_xlfn.IFNA(VLOOKUP($A401,'PASTE Technology Sheet'!A:H,3,FALSE),"")</f>
        <v>Conversion</v>
      </c>
      <c r="C401" t="str">
        <f>VLOOKUP($A401,'PASTE Technology Sheet'!A:H,4,FALSE)</f>
        <v>Residential</v>
      </c>
      <c r="D401" t="str">
        <f>_xlfn.IFNA(VLOOKUP($A401,'PASTE Technology Sheet'!$A:$H,5,FALSE),"")</f>
        <v>Heat</v>
      </c>
      <c r="E401" t="str">
        <f>VLOOKUP($A401,'PASTE Technology Sheet'!$A:$H,6,FALSE)</f>
        <v>Heat LT Houses C-G</v>
      </c>
      <c r="F401" t="str">
        <f>VLOOKUP($A401,'PASTE Technology Sheet'!$A:$H,7,FALSE)</f>
        <v>Boiler Gas - LT Heat for Houses</v>
      </c>
      <c r="G401" s="263">
        <f>_xlfn.IFNA(VLOOKUP($A401,'PASTE Tech_Use'!$A:$B,2,FALSE),0)</f>
        <v>0</v>
      </c>
      <c r="H401" s="263">
        <f>_xlfn.IFNA(VLOOKUP($A401,'PASTE Tech_Use'!$C:$BB,2,FALSE),0)</f>
        <v>0</v>
      </c>
      <c r="I401" s="263">
        <f>_xlfn.IFNA(VLOOKUP($A401,'PASTE Tech_Use'!$E:$BB,2,FALSE),0)</f>
        <v>0</v>
      </c>
      <c r="J401" s="263">
        <f>_xlfn.IFNA(VLOOKUP($A401,'PASTE Tech_Use'!$G:$BB,2,FALSE),0)</f>
        <v>0</v>
      </c>
      <c r="K401" s="263">
        <f>_xlfn.IFNA(VLOOKUP($A401,'PASTE Tech_Use'!I:$BB,2,FALSE),0)</f>
        <v>0</v>
      </c>
      <c r="L401" s="263">
        <f>_xlfn.IFNA(VLOOKUP($A401,'PASTE Tech_Use'!K:$BB,2,FALSE),0)</f>
        <v>0</v>
      </c>
      <c r="M401" s="263">
        <f>_xlfn.IFNA(VLOOKUP($A401,'PASTE Tech_Use'!M:$BB,2,FALSE),0)</f>
        <v>0</v>
      </c>
      <c r="N401" s="263">
        <f>_xlfn.IFNA(VLOOKUP($A401,'PASTE Tech_Use'!O:$BB,2,FALSE),0)</f>
        <v>0</v>
      </c>
      <c r="O401" s="263">
        <f>_xlfn.IFNA(VLOOKUP($A401,'PASTE Tech_Use'!Q:$BB,2,FALSE),0)</f>
        <v>0</v>
      </c>
      <c r="P401" s="263">
        <f>_xlfn.IFNA(VLOOKUP($A401,'PASTE Tech_Use'!S:$BB,2,FALSE),0)</f>
        <v>0</v>
      </c>
      <c r="Q401" s="263">
        <f>_xlfn.IFNA(VLOOKUP($A401,'PASTE Tech_Use'!U:$BB,2,FALSE),0)</f>
        <v>0</v>
      </c>
      <c r="R401" s="263">
        <f>_xlfn.IFNA(VLOOKUP($A401,'PASTE Tech_Use'!W:$BB,2,FALSE),0)</f>
        <v>0</v>
      </c>
      <c r="S401" s="263">
        <f>_xlfn.IFNA(VLOOKUP($A401,'PASTE Tech_Use'!Y:$BB,2,FALSE),0)</f>
        <v>0</v>
      </c>
    </row>
    <row r="402" spans="1:19" x14ac:dyDescent="0.3">
      <c r="A402" s="40" t="s">
        <v>428</v>
      </c>
      <c r="B402" t="str">
        <f>_xlfn.IFNA(VLOOKUP($A402,'PASTE Technology Sheet'!A:H,3,FALSE),"")</f>
        <v>Conversion</v>
      </c>
      <c r="C402" t="str">
        <f>VLOOKUP($A402,'PASTE Technology Sheet'!A:H,4,FALSE)</f>
        <v>Residential</v>
      </c>
      <c r="D402" t="str">
        <f>_xlfn.IFNA(VLOOKUP($A402,'PASTE Technology Sheet'!$A:$H,5,FALSE),"")</f>
        <v>Heat</v>
      </c>
      <c r="E402" t="str">
        <f>VLOOKUP($A402,'PASTE Technology Sheet'!$A:$H,6,FALSE)</f>
        <v>Heat LT Houses C-G</v>
      </c>
      <c r="F402" t="str">
        <f>VLOOKUP($A402,'PASTE Technology Sheet'!$A:$H,7,FALSE)</f>
        <v>Boiler Gas wWood Stove - LT Heat for Houses</v>
      </c>
      <c r="G402" s="263">
        <f>_xlfn.IFNA(VLOOKUP($A402,'PASTE Tech_Use'!$A:$B,2,FALSE),0)</f>
        <v>0</v>
      </c>
      <c r="H402" s="263">
        <f>_xlfn.IFNA(VLOOKUP($A402,'PASTE Tech_Use'!$C:$BB,2,FALSE),0)</f>
        <v>0</v>
      </c>
      <c r="I402" s="263">
        <f>_xlfn.IFNA(VLOOKUP($A402,'PASTE Tech_Use'!$E:$BB,2,FALSE),0)</f>
        <v>0</v>
      </c>
      <c r="J402" s="263">
        <f>_xlfn.IFNA(VLOOKUP($A402,'PASTE Tech_Use'!$G:$BB,2,FALSE),0)</f>
        <v>0</v>
      </c>
      <c r="K402" s="263">
        <f>_xlfn.IFNA(VLOOKUP($A402,'PASTE Tech_Use'!I:$BB,2,FALSE),0)</f>
        <v>0</v>
      </c>
      <c r="L402" s="263">
        <f>_xlfn.IFNA(VLOOKUP($A402,'PASTE Tech_Use'!K:$BB,2,FALSE),0)</f>
        <v>0</v>
      </c>
      <c r="M402" s="263">
        <f>_xlfn.IFNA(VLOOKUP($A402,'PASTE Tech_Use'!M:$BB,2,FALSE),0)</f>
        <v>0</v>
      </c>
      <c r="N402" s="263">
        <f>_xlfn.IFNA(VLOOKUP($A402,'PASTE Tech_Use'!O:$BB,2,FALSE),0)</f>
        <v>0</v>
      </c>
      <c r="O402" s="263">
        <f>_xlfn.IFNA(VLOOKUP($A402,'PASTE Tech_Use'!Q:$BB,2,FALSE),0)</f>
        <v>0</v>
      </c>
      <c r="P402" s="263">
        <f>_xlfn.IFNA(VLOOKUP($A402,'PASTE Tech_Use'!S:$BB,2,FALSE),0)</f>
        <v>0</v>
      </c>
      <c r="Q402" s="263">
        <f>_xlfn.IFNA(VLOOKUP($A402,'PASTE Tech_Use'!U:$BB,2,FALSE),0)</f>
        <v>0</v>
      </c>
      <c r="R402" s="263">
        <f>_xlfn.IFNA(VLOOKUP($A402,'PASTE Tech_Use'!W:$BB,2,FALSE),0)</f>
        <v>0</v>
      </c>
      <c r="S402" s="263">
        <f>_xlfn.IFNA(VLOOKUP($A402,'PASTE Tech_Use'!Y:$BB,2,FALSE),0)</f>
        <v>0</v>
      </c>
    </row>
    <row r="403" spans="1:19" x14ac:dyDescent="0.3">
      <c r="A403" s="69" t="s">
        <v>429</v>
      </c>
      <c r="B403" t="str">
        <f>_xlfn.IFNA(VLOOKUP($A403,'PASTE Technology Sheet'!A:H,3,FALSE),"")</f>
        <v>Conversion</v>
      </c>
      <c r="C403" t="str">
        <f>VLOOKUP($A403,'PASTE Technology Sheet'!A:H,4,FALSE)</f>
        <v>Residential</v>
      </c>
      <c r="D403" t="str">
        <f>_xlfn.IFNA(VLOOKUP($A403,'PASTE Technology Sheet'!$A:$H,5,FALSE),"")</f>
        <v>Heat</v>
      </c>
      <c r="E403" t="str">
        <f>VLOOKUP($A403,'PASTE Technology Sheet'!$A:$H,6,FALSE)</f>
        <v>Heat LT Houses C-G</v>
      </c>
      <c r="F403" t="str">
        <f>VLOOKUP($A403,'PASTE Technology Sheet'!$A:$H,7,FALSE)</f>
        <v>District Heating - LT Heat for Houses</v>
      </c>
      <c r="G403" s="263">
        <f>_xlfn.IFNA(VLOOKUP($A403,'PASTE Tech_Use'!$A:$B,2,FALSE),0)</f>
        <v>198.20375999999999</v>
      </c>
      <c r="H403" s="263">
        <f>_xlfn.IFNA(VLOOKUP($A403,'PASTE Tech_Use'!$C:$BB,2,FALSE),0)</f>
        <v>198.20375989999999</v>
      </c>
      <c r="I403" s="263">
        <f>_xlfn.IFNA(VLOOKUP($A403,'PASTE Tech_Use'!$E:$BB,2,FALSE),0)</f>
        <v>198.2037598</v>
      </c>
      <c r="J403" s="263">
        <f>_xlfn.IFNA(VLOOKUP($A403,'PASTE Tech_Use'!$G:$BB,2,FALSE),0)</f>
        <v>198.20375999999999</v>
      </c>
      <c r="K403" s="263">
        <f>_xlfn.IFNA(VLOOKUP($A403,'PASTE Tech_Use'!I:$BB,2,FALSE),0)</f>
        <v>198.20375999999999</v>
      </c>
      <c r="L403" s="263">
        <f>_xlfn.IFNA(VLOOKUP($A403,'PASTE Tech_Use'!K:$BB,2,FALSE),0)</f>
        <v>198.20375989999999</v>
      </c>
      <c r="M403" s="263">
        <f>_xlfn.IFNA(VLOOKUP($A403,'PASTE Tech_Use'!M:$BB,2,FALSE),0)</f>
        <v>198.20375949999999</v>
      </c>
      <c r="N403" s="263">
        <f>_xlfn.IFNA(VLOOKUP($A403,'PASTE Tech_Use'!O:$BB,2,FALSE),0)</f>
        <v>198.2037598</v>
      </c>
      <c r="O403" s="263">
        <f>_xlfn.IFNA(VLOOKUP($A403,'PASTE Tech_Use'!Q:$BB,2,FALSE),0)</f>
        <v>198.2037598</v>
      </c>
      <c r="P403" s="263">
        <f>_xlfn.IFNA(VLOOKUP($A403,'PASTE Tech_Use'!S:$BB,2,FALSE),0)</f>
        <v>198.20375989999999</v>
      </c>
      <c r="Q403" s="263">
        <f>_xlfn.IFNA(VLOOKUP($A403,'PASTE Tech_Use'!U:$BB,2,FALSE),0)</f>
        <v>198.20375989999999</v>
      </c>
      <c r="R403" s="263">
        <f>_xlfn.IFNA(VLOOKUP($A403,'PASTE Tech_Use'!W:$BB,2,FALSE),0)</f>
        <v>198.20375970000001</v>
      </c>
      <c r="S403" s="263">
        <f>_xlfn.IFNA(VLOOKUP($A403,'PASTE Tech_Use'!Y:$BB,2,FALSE),0)</f>
        <v>198.20375999999999</v>
      </c>
    </row>
    <row r="404" spans="1:19" x14ac:dyDescent="0.3">
      <c r="A404" s="40" t="s">
        <v>430</v>
      </c>
      <c r="B404" t="str">
        <f>_xlfn.IFNA(VLOOKUP($A404,'PASTE Technology Sheet'!A:H,3,FALSE),"")</f>
        <v>Conversion</v>
      </c>
      <c r="C404" t="str">
        <f>VLOOKUP($A404,'PASTE Technology Sheet'!A:H,4,FALSE)</f>
        <v>Residential</v>
      </c>
      <c r="D404" t="str">
        <f>_xlfn.IFNA(VLOOKUP($A404,'PASTE Technology Sheet'!$A:$H,5,FALSE),"")</f>
        <v>Heat</v>
      </c>
      <c r="E404" t="str">
        <f>VLOOKUP($A404,'PASTE Technology Sheet'!$A:$H,6,FALSE)</f>
        <v>Heat LT Houses C-G</v>
      </c>
      <c r="F404" t="str">
        <f>VLOOKUP($A404,'PASTE Technology Sheet'!$A:$H,7,FALSE)</f>
        <v>Hybrid Heat Pump - LT Heat for Houses</v>
      </c>
      <c r="G404" s="263">
        <f>_xlfn.IFNA(VLOOKUP($A404,'PASTE Tech_Use'!$A:$B,2,FALSE),0)</f>
        <v>0</v>
      </c>
      <c r="H404" s="263">
        <f>_xlfn.IFNA(VLOOKUP($A404,'PASTE Tech_Use'!$C:$BB,2,FALSE),0)</f>
        <v>0</v>
      </c>
      <c r="I404" s="263">
        <f>_xlfn.IFNA(VLOOKUP($A404,'PASTE Tech_Use'!$E:$BB,2,FALSE),0)</f>
        <v>0</v>
      </c>
      <c r="J404" s="263">
        <f>_xlfn.IFNA(VLOOKUP($A404,'PASTE Tech_Use'!$G:$BB,2,FALSE),0)</f>
        <v>0</v>
      </c>
      <c r="K404" s="263">
        <f>_xlfn.IFNA(VLOOKUP($A404,'PASTE Tech_Use'!I:$BB,2,FALSE),0)</f>
        <v>0</v>
      </c>
      <c r="L404" s="263">
        <f>_xlfn.IFNA(VLOOKUP($A404,'PASTE Tech_Use'!K:$BB,2,FALSE),0)</f>
        <v>0</v>
      </c>
      <c r="M404" s="263">
        <f>_xlfn.IFNA(VLOOKUP($A404,'PASTE Tech_Use'!M:$BB,2,FALSE),0)</f>
        <v>0</v>
      </c>
      <c r="N404" s="263">
        <f>_xlfn.IFNA(VLOOKUP($A404,'PASTE Tech_Use'!O:$BB,2,FALSE),0)</f>
        <v>0</v>
      </c>
      <c r="O404" s="263">
        <f>_xlfn.IFNA(VLOOKUP($A404,'PASTE Tech_Use'!Q:$BB,2,FALSE),0)</f>
        <v>0</v>
      </c>
      <c r="P404" s="263">
        <f>_xlfn.IFNA(VLOOKUP($A404,'PASTE Tech_Use'!S:$BB,2,FALSE),0)</f>
        <v>0</v>
      </c>
      <c r="Q404" s="263">
        <f>_xlfn.IFNA(VLOOKUP($A404,'PASTE Tech_Use'!U:$BB,2,FALSE),0)</f>
        <v>0</v>
      </c>
      <c r="R404" s="263">
        <f>_xlfn.IFNA(VLOOKUP($A404,'PASTE Tech_Use'!W:$BB,2,FALSE),0)</f>
        <v>0</v>
      </c>
      <c r="S404" s="263">
        <f>_xlfn.IFNA(VLOOKUP($A404,'PASTE Tech_Use'!Y:$BB,2,FALSE),0)</f>
        <v>0</v>
      </c>
    </row>
    <row r="405" spans="1:19" x14ac:dyDescent="0.3">
      <c r="A405" s="69" t="s">
        <v>431</v>
      </c>
      <c r="B405" t="str">
        <f>_xlfn.IFNA(VLOOKUP($A405,'PASTE Technology Sheet'!A:H,3,FALSE),"")</f>
        <v>Conversion</v>
      </c>
      <c r="C405" t="str">
        <f>VLOOKUP($A405,'PASTE Technology Sheet'!A:H,4,FALSE)</f>
        <v>Residential</v>
      </c>
      <c r="D405" t="str">
        <f>_xlfn.IFNA(VLOOKUP($A405,'PASTE Technology Sheet'!$A:$H,5,FALSE),"")</f>
        <v>Heat</v>
      </c>
      <c r="E405" t="str">
        <f>VLOOKUP($A405,'PASTE Technology Sheet'!$A:$H,6,FALSE)</f>
        <v>Heat LT Houses C-G</v>
      </c>
      <c r="F405" t="str">
        <f>VLOOKUP($A405,'PASTE Technology Sheet'!$A:$H,7,FALSE)</f>
        <v>Electric Heater - LT Heat for Houses</v>
      </c>
      <c r="G405" s="263">
        <f>_xlfn.IFNA(VLOOKUP($A405,'PASTE Tech_Use'!$A:$B,2,FALSE),0)</f>
        <v>0</v>
      </c>
      <c r="H405" s="263">
        <f>_xlfn.IFNA(VLOOKUP($A405,'PASTE Tech_Use'!$C:$BB,2,FALSE),0)</f>
        <v>0</v>
      </c>
      <c r="I405" s="263">
        <f>_xlfn.IFNA(VLOOKUP($A405,'PASTE Tech_Use'!$E:$BB,2,FALSE),0)</f>
        <v>0</v>
      </c>
      <c r="J405" s="263">
        <f>_xlfn.IFNA(VLOOKUP($A405,'PASTE Tech_Use'!$G:$BB,2,FALSE),0)</f>
        <v>0</v>
      </c>
      <c r="K405" s="263">
        <f>_xlfn.IFNA(VLOOKUP($A405,'PASTE Tech_Use'!I:$BB,2,FALSE),0)</f>
        <v>0</v>
      </c>
      <c r="L405" s="263">
        <f>_xlfn.IFNA(VLOOKUP($A405,'PASTE Tech_Use'!K:$BB,2,FALSE),0)</f>
        <v>0</v>
      </c>
      <c r="M405" s="263">
        <f>_xlfn.IFNA(VLOOKUP($A405,'PASTE Tech_Use'!M:$BB,2,FALSE),0)</f>
        <v>0</v>
      </c>
      <c r="N405" s="263">
        <f>_xlfn.IFNA(VLOOKUP($A405,'PASTE Tech_Use'!O:$BB,2,FALSE),0)</f>
        <v>0</v>
      </c>
      <c r="O405" s="263">
        <f>_xlfn.IFNA(VLOOKUP($A405,'PASTE Tech_Use'!Q:$BB,2,FALSE),0)</f>
        <v>0</v>
      </c>
      <c r="P405" s="263">
        <f>_xlfn.IFNA(VLOOKUP($A405,'PASTE Tech_Use'!S:$BB,2,FALSE),0)</f>
        <v>0</v>
      </c>
      <c r="Q405" s="263">
        <f>_xlfn.IFNA(VLOOKUP($A405,'PASTE Tech_Use'!U:$BB,2,FALSE),0)</f>
        <v>0</v>
      </c>
      <c r="R405" s="263">
        <f>_xlfn.IFNA(VLOOKUP($A405,'PASTE Tech_Use'!W:$BB,2,FALSE),0)</f>
        <v>0</v>
      </c>
      <c r="S405" s="263">
        <f>_xlfn.IFNA(VLOOKUP($A405,'PASTE Tech_Use'!Y:$BB,2,FALSE),0)</f>
        <v>0</v>
      </c>
    </row>
    <row r="406" spans="1:19" x14ac:dyDescent="0.3">
      <c r="A406" s="40" t="s">
        <v>432</v>
      </c>
      <c r="B406" t="str">
        <f>_xlfn.IFNA(VLOOKUP($A406,'PASTE Technology Sheet'!A:H,3,FALSE),"")</f>
        <v>Conversion</v>
      </c>
      <c r="C406" t="str">
        <f>VLOOKUP($A406,'PASTE Technology Sheet'!A:H,4,FALSE)</f>
        <v>Residential</v>
      </c>
      <c r="D406" t="str">
        <f>_xlfn.IFNA(VLOOKUP($A406,'PASTE Technology Sheet'!$A:$H,5,FALSE),"")</f>
        <v>Heat</v>
      </c>
      <c r="E406" t="str">
        <f>VLOOKUP($A406,'PASTE Technology Sheet'!$A:$H,6,FALSE)</f>
        <v>Heat LT Houses C-G</v>
      </c>
      <c r="F406" t="str">
        <f>VLOOKUP($A406,'PASTE Technology Sheet'!$A:$H,7,FALSE)</f>
        <v>Boiler Hydrogen - LT Heat for Houses</v>
      </c>
      <c r="G406" s="263">
        <f>_xlfn.IFNA(VLOOKUP($A406,'PASTE Tech_Use'!$A:$B,2,FALSE),0)</f>
        <v>0</v>
      </c>
      <c r="H406" s="263">
        <f>_xlfn.IFNA(VLOOKUP($A406,'PASTE Tech_Use'!$C:$BB,2,FALSE),0)</f>
        <v>0</v>
      </c>
      <c r="I406" s="263">
        <f>_xlfn.IFNA(VLOOKUP($A406,'PASTE Tech_Use'!$E:$BB,2,FALSE),0)</f>
        <v>0</v>
      </c>
      <c r="J406" s="263">
        <f>_xlfn.IFNA(VLOOKUP($A406,'PASTE Tech_Use'!$G:$BB,2,FALSE),0)</f>
        <v>0</v>
      </c>
      <c r="K406" s="263">
        <f>_xlfn.IFNA(VLOOKUP($A406,'PASTE Tech_Use'!I:$BB,2,FALSE),0)</f>
        <v>0</v>
      </c>
      <c r="L406" s="263">
        <f>_xlfn.IFNA(VLOOKUP($A406,'PASTE Tech_Use'!K:$BB,2,FALSE),0)</f>
        <v>0</v>
      </c>
      <c r="M406" s="263">
        <f>_xlfn.IFNA(VLOOKUP($A406,'PASTE Tech_Use'!M:$BB,2,FALSE),0)</f>
        <v>0</v>
      </c>
      <c r="N406" s="263">
        <f>_xlfn.IFNA(VLOOKUP($A406,'PASTE Tech_Use'!O:$BB,2,FALSE),0)</f>
        <v>0</v>
      </c>
      <c r="O406" s="263">
        <f>_xlfn.IFNA(VLOOKUP($A406,'PASTE Tech_Use'!Q:$BB,2,FALSE),0)</f>
        <v>0</v>
      </c>
      <c r="P406" s="263">
        <f>_xlfn.IFNA(VLOOKUP($A406,'PASTE Tech_Use'!S:$BB,2,FALSE),0)</f>
        <v>0</v>
      </c>
      <c r="Q406" s="263">
        <f>_xlfn.IFNA(VLOOKUP($A406,'PASTE Tech_Use'!U:$BB,2,FALSE),0)</f>
        <v>0</v>
      </c>
      <c r="R406" s="263">
        <f>_xlfn.IFNA(VLOOKUP($A406,'PASTE Tech_Use'!W:$BB,2,FALSE),0)</f>
        <v>0</v>
      </c>
      <c r="S406" s="263">
        <f>_xlfn.IFNA(VLOOKUP($A406,'PASTE Tech_Use'!Y:$BB,2,FALSE),0)</f>
        <v>0</v>
      </c>
    </row>
    <row r="407" spans="1:19" x14ac:dyDescent="0.3">
      <c r="A407" s="69" t="s">
        <v>433</v>
      </c>
      <c r="B407" t="str">
        <f>_xlfn.IFNA(VLOOKUP($A407,'PASTE Technology Sheet'!A:H,3,FALSE),"")</f>
        <v>Conversion</v>
      </c>
      <c r="C407" t="str">
        <f>VLOOKUP($A407,'PASTE Technology Sheet'!A:H,4,FALSE)</f>
        <v>Residential</v>
      </c>
      <c r="D407" t="str">
        <f>_xlfn.IFNA(VLOOKUP($A407,'PASTE Technology Sheet'!$A:$H,5,FALSE),"")</f>
        <v>Heat</v>
      </c>
      <c r="E407" t="str">
        <f>VLOOKUP($A407,'PASTE Technology Sheet'!$A:$H,6,FALSE)</f>
        <v>Heat LT Houses A+,A,B</v>
      </c>
      <c r="F407" t="str">
        <f>VLOOKUP($A407,'PASTE Technology Sheet'!$A:$H,7,FALSE)</f>
        <v>Dummy C-G tech into A+,A,B - LT Heat for Houses</v>
      </c>
      <c r="G407" s="263">
        <f>_xlfn.IFNA(VLOOKUP($A407,'PASTE Tech_Use'!$A:$B,2,FALSE),0)</f>
        <v>198.20375999999999</v>
      </c>
      <c r="H407" s="263">
        <f>_xlfn.IFNA(VLOOKUP($A407,'PASTE Tech_Use'!$C:$BB,2,FALSE),0)</f>
        <v>198.20375989999999</v>
      </c>
      <c r="I407" s="263">
        <f>_xlfn.IFNA(VLOOKUP($A407,'PASTE Tech_Use'!$E:$BB,2,FALSE),0)</f>
        <v>198.2037598</v>
      </c>
      <c r="J407" s="263">
        <f>_xlfn.IFNA(VLOOKUP($A407,'PASTE Tech_Use'!$G:$BB,2,FALSE),0)</f>
        <v>198.20375999999999</v>
      </c>
      <c r="K407" s="263">
        <f>_xlfn.IFNA(VLOOKUP($A407,'PASTE Tech_Use'!I:$BB,2,FALSE),0)</f>
        <v>198.20375999999999</v>
      </c>
      <c r="L407" s="263">
        <f>_xlfn.IFNA(VLOOKUP($A407,'PASTE Tech_Use'!K:$BB,2,FALSE),0)</f>
        <v>198.20375989999999</v>
      </c>
      <c r="M407" s="263">
        <f>_xlfn.IFNA(VLOOKUP($A407,'PASTE Tech_Use'!M:$BB,2,FALSE),0)</f>
        <v>198.20375949999999</v>
      </c>
      <c r="N407" s="263">
        <f>_xlfn.IFNA(VLOOKUP($A407,'PASTE Tech_Use'!O:$BB,2,FALSE),0)</f>
        <v>198.2037598</v>
      </c>
      <c r="O407" s="263">
        <f>_xlfn.IFNA(VLOOKUP($A407,'PASTE Tech_Use'!Q:$BB,2,FALSE),0)</f>
        <v>198.2037598</v>
      </c>
      <c r="P407" s="263">
        <f>_xlfn.IFNA(VLOOKUP($A407,'PASTE Tech_Use'!S:$BB,2,FALSE),0)</f>
        <v>198.20375989999999</v>
      </c>
      <c r="Q407" s="263">
        <f>_xlfn.IFNA(VLOOKUP($A407,'PASTE Tech_Use'!U:$BB,2,FALSE),0)</f>
        <v>198.20375989999999</v>
      </c>
      <c r="R407" s="263">
        <f>_xlfn.IFNA(VLOOKUP($A407,'PASTE Tech_Use'!W:$BB,2,FALSE),0)</f>
        <v>198.20375970000001</v>
      </c>
      <c r="S407" s="263">
        <f>_xlfn.IFNA(VLOOKUP($A407,'PASTE Tech_Use'!Y:$BB,2,FALSE),0)</f>
        <v>198.20375999999999</v>
      </c>
    </row>
    <row r="408" spans="1:19" x14ac:dyDescent="0.3">
      <c r="A408" s="40" t="s">
        <v>434</v>
      </c>
      <c r="B408" t="str">
        <f>_xlfn.IFNA(VLOOKUP($A408,'PASTE Technology Sheet'!A:H,3,FALSE),"")</f>
        <v>Conversion</v>
      </c>
      <c r="C408" t="str">
        <f>VLOOKUP($A408,'PASTE Technology Sheet'!A:H,4,FALSE)</f>
        <v>Residential</v>
      </c>
      <c r="D408" t="str">
        <f>_xlfn.IFNA(VLOOKUP($A408,'PASTE Technology Sheet'!$A:$H,5,FALSE),"")</f>
        <v>Heat</v>
      </c>
      <c r="E408" t="str">
        <f>VLOOKUP($A408,'PASTE Technology Sheet'!$A:$H,6,FALSE)</f>
        <v>Heat LT Houses A+,A,B</v>
      </c>
      <c r="F408" t="str">
        <f>VLOOKUP($A408,'PASTE Technology Sheet'!$A:$H,7,FALSE)</f>
        <v>Boiler Gas wSolar - LT Heat for Houses</v>
      </c>
      <c r="G408" s="263">
        <f>_xlfn.IFNA(VLOOKUP($A408,'PASTE Tech_Use'!$A:$B,2,FALSE),0)</f>
        <v>0</v>
      </c>
      <c r="H408" s="263">
        <f>_xlfn.IFNA(VLOOKUP($A408,'PASTE Tech_Use'!$C:$BB,2,FALSE),0)</f>
        <v>0</v>
      </c>
      <c r="I408" s="263">
        <f>_xlfn.IFNA(VLOOKUP($A408,'PASTE Tech_Use'!$E:$BB,2,FALSE),0)</f>
        <v>0</v>
      </c>
      <c r="J408" s="263">
        <f>_xlfn.IFNA(VLOOKUP($A408,'PASTE Tech_Use'!$G:$BB,2,FALSE),0)</f>
        <v>0</v>
      </c>
      <c r="K408" s="263">
        <f>_xlfn.IFNA(VLOOKUP($A408,'PASTE Tech_Use'!I:$BB,2,FALSE),0)</f>
        <v>0</v>
      </c>
      <c r="L408" s="263">
        <f>_xlfn.IFNA(VLOOKUP($A408,'PASTE Tech_Use'!K:$BB,2,FALSE),0)</f>
        <v>0</v>
      </c>
      <c r="M408" s="263">
        <f>_xlfn.IFNA(VLOOKUP($A408,'PASTE Tech_Use'!M:$BB,2,FALSE),0)</f>
        <v>0</v>
      </c>
      <c r="N408" s="263">
        <f>_xlfn.IFNA(VLOOKUP($A408,'PASTE Tech_Use'!O:$BB,2,FALSE),0)</f>
        <v>0</v>
      </c>
      <c r="O408" s="263">
        <f>_xlfn.IFNA(VLOOKUP($A408,'PASTE Tech_Use'!Q:$BB,2,FALSE),0)</f>
        <v>0</v>
      </c>
      <c r="P408" s="263">
        <f>_xlfn.IFNA(VLOOKUP($A408,'PASTE Tech_Use'!S:$BB,2,FALSE),0)</f>
        <v>0</v>
      </c>
      <c r="Q408" s="263">
        <f>_xlfn.IFNA(VLOOKUP($A408,'PASTE Tech_Use'!U:$BB,2,FALSE),0)</f>
        <v>0</v>
      </c>
      <c r="R408" s="263">
        <f>_xlfn.IFNA(VLOOKUP($A408,'PASTE Tech_Use'!W:$BB,2,FALSE),0)</f>
        <v>0</v>
      </c>
      <c r="S408" s="263">
        <f>_xlfn.IFNA(VLOOKUP($A408,'PASTE Tech_Use'!Y:$BB,2,FALSE),0)</f>
        <v>0</v>
      </c>
    </row>
    <row r="409" spans="1:19" x14ac:dyDescent="0.3">
      <c r="A409" s="69" t="s">
        <v>435</v>
      </c>
      <c r="B409" t="str">
        <f>_xlfn.IFNA(VLOOKUP($A409,'PASTE Technology Sheet'!A:H,3,FALSE),"")</f>
        <v>Conversion</v>
      </c>
      <c r="C409" t="str">
        <f>VLOOKUP($A409,'PASTE Technology Sheet'!A:H,4,FALSE)</f>
        <v>Residential</v>
      </c>
      <c r="D409" t="str">
        <f>_xlfn.IFNA(VLOOKUP($A409,'PASTE Technology Sheet'!$A:$H,5,FALSE),"")</f>
        <v>Heat</v>
      </c>
      <c r="E409" t="str">
        <f>VLOOKUP($A409,'PASTE Technology Sheet'!$A:$H,6,FALSE)</f>
        <v>Heat LT Houses A+,A,B</v>
      </c>
      <c r="F409" t="str">
        <f>VLOOKUP($A409,'PASTE Technology Sheet'!$A:$H,7,FALSE)</f>
        <v>Electric Heater wSolar - LT Heat for Houses</v>
      </c>
      <c r="G409" s="263">
        <f>_xlfn.IFNA(VLOOKUP($A409,'PASTE Tech_Use'!$A:$B,2,FALSE),0)</f>
        <v>0</v>
      </c>
      <c r="H409" s="263">
        <f>_xlfn.IFNA(VLOOKUP($A409,'PASTE Tech_Use'!$C:$BB,2,FALSE),0)</f>
        <v>0</v>
      </c>
      <c r="I409" s="263">
        <f>_xlfn.IFNA(VLOOKUP($A409,'PASTE Tech_Use'!$E:$BB,2,FALSE),0)</f>
        <v>0</v>
      </c>
      <c r="J409" s="263">
        <f>_xlfn.IFNA(VLOOKUP($A409,'PASTE Tech_Use'!$G:$BB,2,FALSE),0)</f>
        <v>0</v>
      </c>
      <c r="K409" s="263">
        <f>_xlfn.IFNA(VLOOKUP($A409,'PASTE Tech_Use'!I:$BB,2,FALSE),0)</f>
        <v>0</v>
      </c>
      <c r="L409" s="263">
        <f>_xlfn.IFNA(VLOOKUP($A409,'PASTE Tech_Use'!K:$BB,2,FALSE),0)</f>
        <v>0</v>
      </c>
      <c r="M409" s="263">
        <f>_xlfn.IFNA(VLOOKUP($A409,'PASTE Tech_Use'!M:$BB,2,FALSE),0)</f>
        <v>0</v>
      </c>
      <c r="N409" s="263">
        <f>_xlfn.IFNA(VLOOKUP($A409,'PASTE Tech_Use'!O:$BB,2,FALSE),0)</f>
        <v>0</v>
      </c>
      <c r="O409" s="263">
        <f>_xlfn.IFNA(VLOOKUP($A409,'PASTE Tech_Use'!Q:$BB,2,FALSE),0)</f>
        <v>0</v>
      </c>
      <c r="P409" s="263">
        <f>_xlfn.IFNA(VLOOKUP($A409,'PASTE Tech_Use'!S:$BB,2,FALSE),0)</f>
        <v>0</v>
      </c>
      <c r="Q409" s="263">
        <f>_xlfn.IFNA(VLOOKUP($A409,'PASTE Tech_Use'!U:$BB,2,FALSE),0)</f>
        <v>0</v>
      </c>
      <c r="R409" s="263">
        <f>_xlfn.IFNA(VLOOKUP($A409,'PASTE Tech_Use'!W:$BB,2,FALSE),0)</f>
        <v>0</v>
      </c>
      <c r="S409" s="263">
        <f>_xlfn.IFNA(VLOOKUP($A409,'PASTE Tech_Use'!Y:$BB,2,FALSE),0)</f>
        <v>0</v>
      </c>
    </row>
    <row r="410" spans="1:19" x14ac:dyDescent="0.3">
      <c r="A410" s="40" t="s">
        <v>436</v>
      </c>
      <c r="B410" t="str">
        <f>_xlfn.IFNA(VLOOKUP($A410,'PASTE Technology Sheet'!A:H,3,FALSE),"")</f>
        <v>Conversion</v>
      </c>
      <c r="C410" t="str">
        <f>VLOOKUP($A410,'PASTE Technology Sheet'!A:H,4,FALSE)</f>
        <v>Residential</v>
      </c>
      <c r="D410" t="str">
        <f>_xlfn.IFNA(VLOOKUP($A410,'PASTE Technology Sheet'!$A:$H,5,FALSE),"")</f>
        <v>Heat</v>
      </c>
      <c r="E410" t="str">
        <f>VLOOKUP($A410,'PASTE Technology Sheet'!$A:$H,6,FALSE)</f>
        <v>Heat LT Houses A+,A,B</v>
      </c>
      <c r="F410" t="str">
        <f>VLOOKUP($A410,'PASTE Technology Sheet'!$A:$H,7,FALSE)</f>
        <v>Electric Heat Pump Air - LT Heat for Houses</v>
      </c>
      <c r="G410" s="263">
        <f>_xlfn.IFNA(VLOOKUP($A410,'PASTE Tech_Use'!$A:$B,2,FALSE),0)</f>
        <v>0</v>
      </c>
      <c r="H410" s="263">
        <f>_xlfn.IFNA(VLOOKUP($A410,'PASTE Tech_Use'!$C:$BB,2,FALSE),0)</f>
        <v>0</v>
      </c>
      <c r="I410" s="263">
        <f>_xlfn.IFNA(VLOOKUP($A410,'PASTE Tech_Use'!$E:$BB,2,FALSE),0)</f>
        <v>0</v>
      </c>
      <c r="J410" s="263">
        <f>_xlfn.IFNA(VLOOKUP($A410,'PASTE Tech_Use'!$G:$BB,2,FALSE),0)</f>
        <v>0</v>
      </c>
      <c r="K410" s="263">
        <f>_xlfn.IFNA(VLOOKUP($A410,'PASTE Tech_Use'!I:$BB,2,FALSE),0)</f>
        <v>0</v>
      </c>
      <c r="L410" s="263">
        <f>_xlfn.IFNA(VLOOKUP($A410,'PASTE Tech_Use'!K:$BB,2,FALSE),0)</f>
        <v>0</v>
      </c>
      <c r="M410" s="263">
        <f>_xlfn.IFNA(VLOOKUP($A410,'PASTE Tech_Use'!M:$BB,2,FALSE),0)</f>
        <v>2.626070341E-7</v>
      </c>
      <c r="N410" s="263">
        <f>_xlfn.IFNA(VLOOKUP($A410,'PASTE Tech_Use'!O:$BB,2,FALSE),0)</f>
        <v>0</v>
      </c>
      <c r="O410" s="263">
        <f>_xlfn.IFNA(VLOOKUP($A410,'PASTE Tech_Use'!Q:$BB,2,FALSE),0)</f>
        <v>0</v>
      </c>
      <c r="P410" s="263">
        <f>_xlfn.IFNA(VLOOKUP($A410,'PASTE Tech_Use'!S:$BB,2,FALSE),0)</f>
        <v>0</v>
      </c>
      <c r="Q410" s="263">
        <f>_xlfn.IFNA(VLOOKUP($A410,'PASTE Tech_Use'!U:$BB,2,FALSE),0)</f>
        <v>0</v>
      </c>
      <c r="R410" s="263">
        <f>_xlfn.IFNA(VLOOKUP($A410,'PASTE Tech_Use'!W:$BB,2,FALSE),0)</f>
        <v>1.786043119E-7</v>
      </c>
      <c r="S410" s="263">
        <f>_xlfn.IFNA(VLOOKUP($A410,'PASTE Tech_Use'!Y:$BB,2,FALSE),0)</f>
        <v>0</v>
      </c>
    </row>
    <row r="411" spans="1:19" x14ac:dyDescent="0.3">
      <c r="A411" s="69" t="s">
        <v>437</v>
      </c>
      <c r="B411" t="str">
        <f>_xlfn.IFNA(VLOOKUP($A411,'PASTE Technology Sheet'!A:H,3,FALSE),"")</f>
        <v>Conversion</v>
      </c>
      <c r="C411" t="str">
        <f>VLOOKUP($A411,'PASTE Technology Sheet'!A:H,4,FALSE)</f>
        <v>Residential</v>
      </c>
      <c r="D411" t="str">
        <f>_xlfn.IFNA(VLOOKUP($A411,'PASTE Technology Sheet'!$A:$H,5,FALSE),"")</f>
        <v>Heat</v>
      </c>
      <c r="E411" t="str">
        <f>VLOOKUP($A411,'PASTE Technology Sheet'!$A:$H,6,FALSE)</f>
        <v>Heat LT Houses A+,A,B</v>
      </c>
      <c r="F411" t="str">
        <f>VLOOKUP($A411,'PASTE Technology Sheet'!$A:$H,7,FALSE)</f>
        <v>Electric Heat Pump GW - LT Heat for Houses</v>
      </c>
      <c r="G411" s="263">
        <f>_xlfn.IFNA(VLOOKUP($A411,'PASTE Tech_Use'!$A:$B,2,FALSE),0)</f>
        <v>0</v>
      </c>
      <c r="H411" s="263">
        <f>_xlfn.IFNA(VLOOKUP($A411,'PASTE Tech_Use'!$C:$BB,2,FALSE),0)</f>
        <v>0</v>
      </c>
      <c r="I411" s="263">
        <f>_xlfn.IFNA(VLOOKUP($A411,'PASTE Tech_Use'!$E:$BB,2,FALSE),0)</f>
        <v>0</v>
      </c>
      <c r="J411" s="263">
        <f>_xlfn.IFNA(VLOOKUP($A411,'PASTE Tech_Use'!$G:$BB,2,FALSE),0)</f>
        <v>0</v>
      </c>
      <c r="K411" s="263">
        <f>_xlfn.IFNA(VLOOKUP($A411,'PASTE Tech_Use'!I:$BB,2,FALSE),0)</f>
        <v>0</v>
      </c>
      <c r="L411" s="263">
        <f>_xlfn.IFNA(VLOOKUP($A411,'PASTE Tech_Use'!K:$BB,2,FALSE),0)</f>
        <v>0</v>
      </c>
      <c r="M411" s="263">
        <f>_xlfn.IFNA(VLOOKUP($A411,'PASTE Tech_Use'!M:$BB,2,FALSE),0)</f>
        <v>2.6992065600000002E-7</v>
      </c>
      <c r="N411" s="263">
        <f>_xlfn.IFNA(VLOOKUP($A411,'PASTE Tech_Use'!O:$BB,2,FALSE),0)</f>
        <v>0</v>
      </c>
      <c r="O411" s="263">
        <f>_xlfn.IFNA(VLOOKUP($A411,'PASTE Tech_Use'!Q:$BB,2,FALSE),0)</f>
        <v>0</v>
      </c>
      <c r="P411" s="263">
        <f>_xlfn.IFNA(VLOOKUP($A411,'PASTE Tech_Use'!S:$BB,2,FALSE),0)</f>
        <v>0</v>
      </c>
      <c r="Q411" s="263">
        <f>_xlfn.IFNA(VLOOKUP($A411,'PASTE Tech_Use'!U:$BB,2,FALSE),0)</f>
        <v>0</v>
      </c>
      <c r="R411" s="263">
        <f>_xlfn.IFNA(VLOOKUP($A411,'PASTE Tech_Use'!W:$BB,2,FALSE),0)</f>
        <v>1.3742290189999999E-7</v>
      </c>
      <c r="S411" s="263">
        <f>_xlfn.IFNA(VLOOKUP($A411,'PASTE Tech_Use'!Y:$BB,2,FALSE),0)</f>
        <v>0</v>
      </c>
    </row>
    <row r="412" spans="1:19" x14ac:dyDescent="0.3">
      <c r="A412" s="40" t="s">
        <v>438</v>
      </c>
      <c r="B412" t="str">
        <f>_xlfn.IFNA(VLOOKUP($A412,'PASTE Technology Sheet'!A:H,3,FALSE),"")</f>
        <v>Conversion</v>
      </c>
      <c r="C412" t="str">
        <f>VLOOKUP($A412,'PASTE Technology Sheet'!A:H,4,FALSE)</f>
        <v>Services</v>
      </c>
      <c r="D412" t="str">
        <f>_xlfn.IFNA(VLOOKUP($A412,'PASTE Technology Sheet'!$A:$H,5,FALSE),"")</f>
        <v>Heat</v>
      </c>
      <c r="E412" t="str">
        <f>VLOOKUP($A412,'PASTE Technology Sheet'!$A:$H,6,FALSE)</f>
        <v>Heat LT Services</v>
      </c>
      <c r="F412" t="str">
        <f>VLOOKUP($A412,'PASTE Technology Sheet'!$A:$H,7,FALSE)</f>
        <v>Boiler Gas Standard - LT Heat for Services</v>
      </c>
      <c r="G412" s="263">
        <f>_xlfn.IFNA(VLOOKUP($A412,'PASTE Tech_Use'!$A:$B,2,FALSE),0)</f>
        <v>0</v>
      </c>
      <c r="H412" s="263">
        <f>_xlfn.IFNA(VLOOKUP($A412,'PASTE Tech_Use'!$C:$BB,2,FALSE),0)</f>
        <v>0</v>
      </c>
      <c r="I412" s="263">
        <f>_xlfn.IFNA(VLOOKUP($A412,'PASTE Tech_Use'!$E:$BB,2,FALSE),0)</f>
        <v>0</v>
      </c>
      <c r="J412" s="263">
        <f>_xlfn.IFNA(VLOOKUP($A412,'PASTE Tech_Use'!$G:$BB,2,FALSE),0)</f>
        <v>0</v>
      </c>
      <c r="K412" s="263">
        <f>_xlfn.IFNA(VLOOKUP($A412,'PASTE Tech_Use'!I:$BB,2,FALSE),0)</f>
        <v>0</v>
      </c>
      <c r="L412" s="263">
        <f>_xlfn.IFNA(VLOOKUP($A412,'PASTE Tech_Use'!K:$BB,2,FALSE),0)</f>
        <v>0</v>
      </c>
      <c r="M412" s="263">
        <f>_xlfn.IFNA(VLOOKUP($A412,'PASTE Tech_Use'!M:$BB,2,FALSE),0)</f>
        <v>0</v>
      </c>
      <c r="N412" s="263">
        <f>_xlfn.IFNA(VLOOKUP($A412,'PASTE Tech_Use'!O:$BB,2,FALSE),0)</f>
        <v>0</v>
      </c>
      <c r="O412" s="263">
        <f>_xlfn.IFNA(VLOOKUP($A412,'PASTE Tech_Use'!Q:$BB,2,FALSE),0)</f>
        <v>0</v>
      </c>
      <c r="P412" s="263">
        <f>_xlfn.IFNA(VLOOKUP($A412,'PASTE Tech_Use'!S:$BB,2,FALSE),0)</f>
        <v>0</v>
      </c>
      <c r="Q412" s="263">
        <f>_xlfn.IFNA(VLOOKUP($A412,'PASTE Tech_Use'!U:$BB,2,FALSE),0)</f>
        <v>0</v>
      </c>
      <c r="R412" s="263">
        <f>_xlfn.IFNA(VLOOKUP($A412,'PASTE Tech_Use'!W:$BB,2,FALSE),0)</f>
        <v>0</v>
      </c>
      <c r="S412" s="263">
        <f>_xlfn.IFNA(VLOOKUP($A412,'PASTE Tech_Use'!Y:$BB,2,FALSE),0)</f>
        <v>0</v>
      </c>
    </row>
    <row r="413" spans="1:19" x14ac:dyDescent="0.3">
      <c r="A413" s="69" t="s">
        <v>439</v>
      </c>
      <c r="B413" t="str">
        <f>_xlfn.IFNA(VLOOKUP($A413,'PASTE Technology Sheet'!A:H,3,FALSE),"")</f>
        <v>Conversion</v>
      </c>
      <c r="C413" t="str">
        <f>VLOOKUP($A413,'PASTE Technology Sheet'!A:H,4,FALSE)</f>
        <v>Services</v>
      </c>
      <c r="D413" t="str">
        <f>_xlfn.IFNA(VLOOKUP($A413,'PASTE Technology Sheet'!$A:$H,5,FALSE),"")</f>
        <v>Heat</v>
      </c>
      <c r="E413" t="str">
        <f>VLOOKUP($A413,'PASTE Technology Sheet'!$A:$H,6,FALSE)</f>
        <v>Heat LT Services</v>
      </c>
      <c r="F413" t="str">
        <f>VLOOKUP($A413,'PASTE Technology Sheet'!$A:$H,7,FALSE)</f>
        <v>Boiler Gas HR107 - LT Heat for Services</v>
      </c>
      <c r="G413" s="263">
        <f>_xlfn.IFNA(VLOOKUP($A413,'PASTE Tech_Use'!$A:$B,2,FALSE),0)</f>
        <v>0</v>
      </c>
      <c r="H413" s="263">
        <f>_xlfn.IFNA(VLOOKUP($A413,'PASTE Tech_Use'!$C:$BB,2,FALSE),0)</f>
        <v>1.245018962E-7</v>
      </c>
      <c r="I413" s="263">
        <f>_xlfn.IFNA(VLOOKUP($A413,'PASTE Tech_Use'!$E:$BB,2,FALSE),0)</f>
        <v>2.6132274280000002E-7</v>
      </c>
      <c r="J413" s="263">
        <f>_xlfn.IFNA(VLOOKUP($A413,'PASTE Tech_Use'!$G:$BB,2,FALSE),0)</f>
        <v>0</v>
      </c>
      <c r="K413" s="263">
        <f>_xlfn.IFNA(VLOOKUP($A413,'PASTE Tech_Use'!I:$BB,2,FALSE),0)</f>
        <v>0</v>
      </c>
      <c r="L413" s="263">
        <f>_xlfn.IFNA(VLOOKUP($A413,'PASTE Tech_Use'!K:$BB,2,FALSE),0)</f>
        <v>1.117619515E-7</v>
      </c>
      <c r="M413" s="263">
        <f>_xlfn.IFNA(VLOOKUP($A413,'PASTE Tech_Use'!M:$BB,2,FALSE),0)</f>
        <v>4.917091926E-7</v>
      </c>
      <c r="N413" s="263">
        <f>_xlfn.IFNA(VLOOKUP($A413,'PASTE Tech_Use'!O:$BB,2,FALSE),0)</f>
        <v>2.5370863540000002E-7</v>
      </c>
      <c r="O413" s="263">
        <f>_xlfn.IFNA(VLOOKUP($A413,'PASTE Tech_Use'!Q:$BB,2,FALSE),0)</f>
        <v>2.654475272E-7</v>
      </c>
      <c r="P413" s="263">
        <f>_xlfn.IFNA(VLOOKUP($A413,'PASTE Tech_Use'!S:$BB,2,FALSE),0)</f>
        <v>0</v>
      </c>
      <c r="Q413" s="263">
        <f>_xlfn.IFNA(VLOOKUP($A413,'PASTE Tech_Use'!U:$BB,2,FALSE),0)</f>
        <v>1.5062453339999999E-7</v>
      </c>
      <c r="R413" s="263">
        <f>_xlfn.IFNA(VLOOKUP($A413,'PASTE Tech_Use'!W:$BB,2,FALSE),0)</f>
        <v>3.1628814790000002E-7</v>
      </c>
      <c r="S413" s="263">
        <f>_xlfn.IFNA(VLOOKUP($A413,'PASTE Tech_Use'!Y:$BB,2,FALSE),0)</f>
        <v>0</v>
      </c>
    </row>
    <row r="414" spans="1:19" x14ac:dyDescent="0.3">
      <c r="A414" s="40" t="s">
        <v>440</v>
      </c>
      <c r="B414" t="str">
        <f>_xlfn.IFNA(VLOOKUP($A414,'PASTE Technology Sheet'!A:H,3,FALSE),"")</f>
        <v>Conversion</v>
      </c>
      <c r="C414" t="str">
        <f>VLOOKUP($A414,'PASTE Technology Sheet'!A:H,4,FALSE)</f>
        <v>Services</v>
      </c>
      <c r="D414" t="str">
        <f>_xlfn.IFNA(VLOOKUP($A414,'PASTE Technology Sheet'!$A:$H,5,FALSE),"")</f>
        <v>Heat</v>
      </c>
      <c r="E414" t="str">
        <f>VLOOKUP($A414,'PASTE Technology Sheet'!$A:$H,6,FALSE)</f>
        <v>Heat LT Services</v>
      </c>
      <c r="F414" t="str">
        <f>VLOOKUP($A414,'PASTE Technology Sheet'!$A:$H,7,FALSE)</f>
        <v>District Heating - LT Heat for Services</v>
      </c>
      <c r="G414" s="263">
        <f>_xlfn.IFNA(VLOOKUP($A414,'PASTE Tech_Use'!$A:$B,2,FALSE),0)</f>
        <v>66.650479939999997</v>
      </c>
      <c r="H414" s="263">
        <f>_xlfn.IFNA(VLOOKUP($A414,'PASTE Tech_Use'!$C:$BB,2,FALSE),0)</f>
        <v>66.650479840000003</v>
      </c>
      <c r="I414" s="263">
        <f>_xlfn.IFNA(VLOOKUP($A414,'PASTE Tech_Use'!$E:$BB,2,FALSE),0)</f>
        <v>66.650479680000004</v>
      </c>
      <c r="J414" s="263">
        <f>_xlfn.IFNA(VLOOKUP($A414,'PASTE Tech_Use'!$G:$BB,2,FALSE),0)</f>
        <v>66.650479939999997</v>
      </c>
      <c r="K414" s="263">
        <f>_xlfn.IFNA(VLOOKUP($A414,'PASTE Tech_Use'!I:$BB,2,FALSE),0)</f>
        <v>66.650479939999997</v>
      </c>
      <c r="L414" s="263">
        <f>_xlfn.IFNA(VLOOKUP($A414,'PASTE Tech_Use'!K:$BB,2,FALSE),0)</f>
        <v>66.650479860000004</v>
      </c>
      <c r="M414" s="263">
        <f>_xlfn.IFNA(VLOOKUP($A414,'PASTE Tech_Use'!M:$BB,2,FALSE),0)</f>
        <v>66.650479360000006</v>
      </c>
      <c r="N414" s="263">
        <f>_xlfn.IFNA(VLOOKUP($A414,'PASTE Tech_Use'!O:$BB,2,FALSE),0)</f>
        <v>66.650479689999997</v>
      </c>
      <c r="O414" s="263">
        <f>_xlfn.IFNA(VLOOKUP($A414,'PASTE Tech_Use'!Q:$BB,2,FALSE),0)</f>
        <v>66.650479680000004</v>
      </c>
      <c r="P414" s="263">
        <f>_xlfn.IFNA(VLOOKUP($A414,'PASTE Tech_Use'!S:$BB,2,FALSE),0)</f>
        <v>66.65047989</v>
      </c>
      <c r="Q414" s="263">
        <f>_xlfn.IFNA(VLOOKUP($A414,'PASTE Tech_Use'!U:$BB,2,FALSE),0)</f>
        <v>66.650479820000001</v>
      </c>
      <c r="R414" s="263">
        <f>_xlfn.IFNA(VLOOKUP($A414,'PASTE Tech_Use'!W:$BB,2,FALSE),0)</f>
        <v>66.650479619999999</v>
      </c>
      <c r="S414" s="263">
        <f>_xlfn.IFNA(VLOOKUP($A414,'PASTE Tech_Use'!Y:$BB,2,FALSE),0)</f>
        <v>75.581479979999997</v>
      </c>
    </row>
    <row r="415" spans="1:19" x14ac:dyDescent="0.3">
      <c r="A415" s="69" t="s">
        <v>441</v>
      </c>
      <c r="B415" t="str">
        <f>_xlfn.IFNA(VLOOKUP($A415,'PASTE Technology Sheet'!A:H,3,FALSE),"")</f>
        <v>Conversion</v>
      </c>
      <c r="C415" t="str">
        <f>VLOOKUP($A415,'PASTE Technology Sheet'!A:H,4,FALSE)</f>
        <v>Services</v>
      </c>
      <c r="D415" t="str">
        <f>_xlfn.IFNA(VLOOKUP($A415,'PASTE Technology Sheet'!$A:$H,5,FALSE),"")</f>
        <v>Heat</v>
      </c>
      <c r="E415" t="str">
        <f>VLOOKUP($A415,'PASTE Technology Sheet'!$A:$H,6,FALSE)</f>
        <v>Heat LT Services</v>
      </c>
      <c r="F415" t="str">
        <f>VLOOKUP($A415,'PASTE Technology Sheet'!$A:$H,7,FALSE)</f>
        <v>Hybrid Heat Pump - LT Heat for Services</v>
      </c>
      <c r="G415" s="263">
        <f>_xlfn.IFNA(VLOOKUP($A415,'PASTE Tech_Use'!$A:$B,2,FALSE),0)</f>
        <v>0</v>
      </c>
      <c r="H415" s="263">
        <f>_xlfn.IFNA(VLOOKUP($A415,'PASTE Tech_Use'!$C:$BB,2,FALSE),0)</f>
        <v>0</v>
      </c>
      <c r="I415" s="263">
        <f>_xlfn.IFNA(VLOOKUP($A415,'PASTE Tech_Use'!$E:$BB,2,FALSE),0)</f>
        <v>0</v>
      </c>
      <c r="J415" s="263">
        <f>_xlfn.IFNA(VLOOKUP($A415,'PASTE Tech_Use'!$G:$BB,2,FALSE),0)</f>
        <v>0</v>
      </c>
      <c r="K415" s="263">
        <f>_xlfn.IFNA(VLOOKUP($A415,'PASTE Tech_Use'!I:$BB,2,FALSE),0)</f>
        <v>0</v>
      </c>
      <c r="L415" s="263">
        <f>_xlfn.IFNA(VLOOKUP($A415,'PASTE Tech_Use'!K:$BB,2,FALSE),0)</f>
        <v>0</v>
      </c>
      <c r="M415" s="263">
        <f>_xlfn.IFNA(VLOOKUP($A415,'PASTE Tech_Use'!M:$BB,2,FALSE),0)</f>
        <v>0</v>
      </c>
      <c r="N415" s="263">
        <f>_xlfn.IFNA(VLOOKUP($A415,'PASTE Tech_Use'!O:$BB,2,FALSE),0)</f>
        <v>0</v>
      </c>
      <c r="O415" s="263">
        <f>_xlfn.IFNA(VLOOKUP($A415,'PASTE Tech_Use'!Q:$BB,2,FALSE),0)</f>
        <v>0</v>
      </c>
      <c r="P415" s="263">
        <f>_xlfn.IFNA(VLOOKUP($A415,'PASTE Tech_Use'!S:$BB,2,FALSE),0)</f>
        <v>0</v>
      </c>
      <c r="Q415" s="263">
        <f>_xlfn.IFNA(VLOOKUP($A415,'PASTE Tech_Use'!U:$BB,2,FALSE),0)</f>
        <v>0</v>
      </c>
      <c r="R415" s="263">
        <f>_xlfn.IFNA(VLOOKUP($A415,'PASTE Tech_Use'!W:$BB,2,FALSE),0)</f>
        <v>0</v>
      </c>
      <c r="S415" s="263">
        <f>_xlfn.IFNA(VLOOKUP($A415,'PASTE Tech_Use'!Y:$BB,2,FALSE),0)</f>
        <v>0</v>
      </c>
    </row>
    <row r="416" spans="1:19" x14ac:dyDescent="0.3">
      <c r="A416" s="40" t="s">
        <v>442</v>
      </c>
      <c r="B416" t="str">
        <f>_xlfn.IFNA(VLOOKUP($A416,'PASTE Technology Sheet'!A:H,3,FALSE),"")</f>
        <v>Conversion</v>
      </c>
      <c r="C416" t="str">
        <f>VLOOKUP($A416,'PASTE Technology Sheet'!A:H,4,FALSE)</f>
        <v>Services</v>
      </c>
      <c r="D416" t="str">
        <f>_xlfn.IFNA(VLOOKUP($A416,'PASTE Technology Sheet'!$A:$H,5,FALSE),"")</f>
        <v>Heat</v>
      </c>
      <c r="E416" t="str">
        <f>VLOOKUP($A416,'PASTE Technology Sheet'!$A:$H,6,FALSE)</f>
        <v>Heat LT Services</v>
      </c>
      <c r="F416" t="str">
        <f>VLOOKUP($A416,'PASTE Technology Sheet'!$A:$H,7,FALSE)</f>
        <v>Electric Heater - LT Heat for Services</v>
      </c>
      <c r="G416" s="263">
        <f>_xlfn.IFNA(VLOOKUP($A416,'PASTE Tech_Use'!$A:$B,2,FALSE),0)</f>
        <v>0</v>
      </c>
      <c r="H416" s="263">
        <f>_xlfn.IFNA(VLOOKUP($A416,'PASTE Tech_Use'!$C:$BB,2,FALSE),0)</f>
        <v>0</v>
      </c>
      <c r="I416" s="263">
        <f>_xlfn.IFNA(VLOOKUP($A416,'PASTE Tech_Use'!$E:$BB,2,FALSE),0)</f>
        <v>0</v>
      </c>
      <c r="J416" s="263">
        <f>_xlfn.IFNA(VLOOKUP($A416,'PASTE Tech_Use'!$G:$BB,2,FALSE),0)</f>
        <v>0</v>
      </c>
      <c r="K416" s="263">
        <f>_xlfn.IFNA(VLOOKUP($A416,'PASTE Tech_Use'!I:$BB,2,FALSE),0)</f>
        <v>0</v>
      </c>
      <c r="L416" s="263">
        <f>_xlfn.IFNA(VLOOKUP($A416,'PASTE Tech_Use'!K:$BB,2,FALSE),0)</f>
        <v>0</v>
      </c>
      <c r="M416" s="263">
        <f>_xlfn.IFNA(VLOOKUP($A416,'PASTE Tech_Use'!M:$BB,2,FALSE),0)</f>
        <v>0</v>
      </c>
      <c r="N416" s="263">
        <f>_xlfn.IFNA(VLOOKUP($A416,'PASTE Tech_Use'!O:$BB,2,FALSE),0)</f>
        <v>0</v>
      </c>
      <c r="O416" s="263">
        <f>_xlfn.IFNA(VLOOKUP($A416,'PASTE Tech_Use'!Q:$BB,2,FALSE),0)</f>
        <v>0</v>
      </c>
      <c r="P416" s="263">
        <f>_xlfn.IFNA(VLOOKUP($A416,'PASTE Tech_Use'!S:$BB,2,FALSE),0)</f>
        <v>0</v>
      </c>
      <c r="Q416" s="263">
        <f>_xlfn.IFNA(VLOOKUP($A416,'PASTE Tech_Use'!U:$BB,2,FALSE),0)</f>
        <v>0</v>
      </c>
      <c r="R416" s="263">
        <f>_xlfn.IFNA(VLOOKUP($A416,'PASTE Tech_Use'!W:$BB,2,FALSE),0)</f>
        <v>0</v>
      </c>
      <c r="S416" s="263">
        <f>_xlfn.IFNA(VLOOKUP($A416,'PASTE Tech_Use'!Y:$BB,2,FALSE),0)</f>
        <v>0</v>
      </c>
    </row>
    <row r="417" spans="1:19" x14ac:dyDescent="0.3">
      <c r="A417" s="69" t="s">
        <v>443</v>
      </c>
      <c r="B417" t="str">
        <f>_xlfn.IFNA(VLOOKUP($A417,'PASTE Technology Sheet'!A:H,3,FALSE),"")</f>
        <v>Conversion</v>
      </c>
      <c r="C417" t="str">
        <f>VLOOKUP($A417,'PASTE Technology Sheet'!A:H,4,FALSE)</f>
        <v>Services</v>
      </c>
      <c r="D417" t="str">
        <f>_xlfn.IFNA(VLOOKUP($A417,'PASTE Technology Sheet'!$A:$H,5,FALSE),"")</f>
        <v>Heat</v>
      </c>
      <c r="E417" t="str">
        <f>VLOOKUP($A417,'PASTE Technology Sheet'!$A:$H,6,FALSE)</f>
        <v>Heat LT Services</v>
      </c>
      <c r="F417" t="str">
        <f>VLOOKUP($A417,'PASTE Technology Sheet'!$A:$H,7,FALSE)</f>
        <v>Electric Heat Pump Air - LT Heat for Services</v>
      </c>
      <c r="G417" s="263">
        <f>_xlfn.IFNA(VLOOKUP($A417,'PASTE Tech_Use'!$A:$B,2,FALSE),0)</f>
        <v>0</v>
      </c>
      <c r="H417" s="263">
        <f>_xlfn.IFNA(VLOOKUP($A417,'PASTE Tech_Use'!$C:$BB,2,FALSE),0)</f>
        <v>0</v>
      </c>
      <c r="I417" s="263">
        <f>_xlfn.IFNA(VLOOKUP($A417,'PASTE Tech_Use'!$E:$BB,2,FALSE),0)</f>
        <v>0</v>
      </c>
      <c r="J417" s="263">
        <f>_xlfn.IFNA(VLOOKUP($A417,'PASTE Tech_Use'!$G:$BB,2,FALSE),0)</f>
        <v>0</v>
      </c>
      <c r="K417" s="263">
        <f>_xlfn.IFNA(VLOOKUP($A417,'PASTE Tech_Use'!I:$BB,2,FALSE),0)</f>
        <v>0</v>
      </c>
      <c r="L417" s="263">
        <f>_xlfn.IFNA(VLOOKUP($A417,'PASTE Tech_Use'!K:$BB,2,FALSE),0)</f>
        <v>0</v>
      </c>
      <c r="M417" s="263">
        <f>_xlfn.IFNA(VLOOKUP($A417,'PASTE Tech_Use'!M:$BB,2,FALSE),0)</f>
        <v>0</v>
      </c>
      <c r="N417" s="263">
        <f>_xlfn.IFNA(VLOOKUP($A417,'PASTE Tech_Use'!O:$BB,2,FALSE),0)</f>
        <v>0</v>
      </c>
      <c r="O417" s="263">
        <f>_xlfn.IFNA(VLOOKUP($A417,'PASTE Tech_Use'!Q:$BB,2,FALSE),0)</f>
        <v>0</v>
      </c>
      <c r="P417" s="263">
        <f>_xlfn.IFNA(VLOOKUP($A417,'PASTE Tech_Use'!S:$BB,2,FALSE),0)</f>
        <v>0</v>
      </c>
      <c r="Q417" s="263">
        <f>_xlfn.IFNA(VLOOKUP($A417,'PASTE Tech_Use'!U:$BB,2,FALSE),0)</f>
        <v>0</v>
      </c>
      <c r="R417" s="263">
        <f>_xlfn.IFNA(VLOOKUP($A417,'PASTE Tech_Use'!W:$BB,2,FALSE),0)</f>
        <v>0</v>
      </c>
      <c r="S417" s="263">
        <f>_xlfn.IFNA(VLOOKUP($A417,'PASTE Tech_Use'!Y:$BB,2,FALSE),0)</f>
        <v>0</v>
      </c>
    </row>
    <row r="418" spans="1:19" x14ac:dyDescent="0.3">
      <c r="A418" s="40" t="s">
        <v>444</v>
      </c>
      <c r="B418" t="str">
        <f>_xlfn.IFNA(VLOOKUP($A418,'PASTE Technology Sheet'!A:H,3,FALSE),"")</f>
        <v>Conversion</v>
      </c>
      <c r="C418" t="str">
        <f>VLOOKUP($A418,'PASTE Technology Sheet'!A:H,4,FALSE)</f>
        <v>Services</v>
      </c>
      <c r="D418" t="str">
        <f>_xlfn.IFNA(VLOOKUP($A418,'PASTE Technology Sheet'!$A:$H,5,FALSE),"")</f>
        <v>Heat</v>
      </c>
      <c r="E418" t="str">
        <f>VLOOKUP($A418,'PASTE Technology Sheet'!$A:$H,6,FALSE)</f>
        <v>Heat LT Services</v>
      </c>
      <c r="F418" t="str">
        <f>VLOOKUP($A418,'PASTE Technology Sheet'!$A:$H,7,FALSE)</f>
        <v>Electric Heat Pump Soil - LT Heat for Services</v>
      </c>
      <c r="G418" s="263">
        <f>_xlfn.IFNA(VLOOKUP($A418,'PASTE Tech_Use'!$A:$B,2,FALSE),0)</f>
        <v>0</v>
      </c>
      <c r="H418" s="263">
        <f>_xlfn.IFNA(VLOOKUP($A418,'PASTE Tech_Use'!$C:$BB,2,FALSE),0)</f>
        <v>0</v>
      </c>
      <c r="I418" s="263">
        <f>_xlfn.IFNA(VLOOKUP($A418,'PASTE Tech_Use'!$E:$BB,2,FALSE),0)</f>
        <v>0</v>
      </c>
      <c r="J418" s="263">
        <f>_xlfn.IFNA(VLOOKUP($A418,'PASTE Tech_Use'!$G:$BB,2,FALSE),0)</f>
        <v>0</v>
      </c>
      <c r="K418" s="263">
        <f>_xlfn.IFNA(VLOOKUP($A418,'PASTE Tech_Use'!I:$BB,2,FALSE),0)</f>
        <v>0</v>
      </c>
      <c r="L418" s="263">
        <f>_xlfn.IFNA(VLOOKUP($A418,'PASTE Tech_Use'!K:$BB,2,FALSE),0)</f>
        <v>0</v>
      </c>
      <c r="M418" s="263">
        <f>_xlfn.IFNA(VLOOKUP($A418,'PASTE Tech_Use'!M:$BB,2,FALSE),0)</f>
        <v>0</v>
      </c>
      <c r="N418" s="263">
        <f>_xlfn.IFNA(VLOOKUP($A418,'PASTE Tech_Use'!O:$BB,2,FALSE),0)</f>
        <v>0</v>
      </c>
      <c r="O418" s="263">
        <f>_xlfn.IFNA(VLOOKUP($A418,'PASTE Tech_Use'!Q:$BB,2,FALSE),0)</f>
        <v>0</v>
      </c>
      <c r="P418" s="263">
        <f>_xlfn.IFNA(VLOOKUP($A418,'PASTE Tech_Use'!S:$BB,2,FALSE),0)</f>
        <v>0</v>
      </c>
      <c r="Q418" s="263">
        <f>_xlfn.IFNA(VLOOKUP($A418,'PASTE Tech_Use'!U:$BB,2,FALSE),0)</f>
        <v>0</v>
      </c>
      <c r="R418" s="263">
        <f>_xlfn.IFNA(VLOOKUP($A418,'PASTE Tech_Use'!W:$BB,2,FALSE),0)</f>
        <v>0</v>
      </c>
      <c r="S418" s="263">
        <f>_xlfn.IFNA(VLOOKUP($A418,'PASTE Tech_Use'!Y:$BB,2,FALSE),0)</f>
        <v>0</v>
      </c>
    </row>
    <row r="419" spans="1:19" x14ac:dyDescent="0.3">
      <c r="A419" s="69" t="s">
        <v>445</v>
      </c>
      <c r="B419" t="str">
        <f>_xlfn.IFNA(VLOOKUP($A419,'PASTE Technology Sheet'!A:H,3,FALSE),"")</f>
        <v>Conversion</v>
      </c>
      <c r="C419" t="str">
        <f>VLOOKUP($A419,'PASTE Technology Sheet'!A:H,4,FALSE)</f>
        <v>Services</v>
      </c>
      <c r="D419" t="str">
        <f>_xlfn.IFNA(VLOOKUP($A419,'PASTE Technology Sheet'!$A:$H,5,FALSE),"")</f>
        <v>Heat</v>
      </c>
      <c r="E419" t="str">
        <f>VLOOKUP($A419,'PASTE Technology Sheet'!$A:$H,6,FALSE)</f>
        <v>Heat LT Services</v>
      </c>
      <c r="F419" t="str">
        <f>VLOOKUP($A419,'PASTE Technology Sheet'!$A:$H,7,FALSE)</f>
        <v>CHP Gas  - LT Heat for Services</v>
      </c>
      <c r="G419" s="263">
        <f>_xlfn.IFNA(VLOOKUP($A419,'PASTE Tech_Use'!$A:$B,2,FALSE),0)</f>
        <v>0</v>
      </c>
      <c r="H419" s="263">
        <f>_xlfn.IFNA(VLOOKUP($A419,'PASTE Tech_Use'!$C:$BB,2,FALSE),0)</f>
        <v>0</v>
      </c>
      <c r="I419" s="263">
        <f>_xlfn.IFNA(VLOOKUP($A419,'PASTE Tech_Use'!$E:$BB,2,FALSE),0)</f>
        <v>0</v>
      </c>
      <c r="J419" s="263">
        <f>_xlfn.IFNA(VLOOKUP($A419,'PASTE Tech_Use'!$G:$BB,2,FALSE),0)</f>
        <v>0</v>
      </c>
      <c r="K419" s="263">
        <f>_xlfn.IFNA(VLOOKUP($A419,'PASTE Tech_Use'!I:$BB,2,FALSE),0)</f>
        <v>0</v>
      </c>
      <c r="L419" s="263">
        <f>_xlfn.IFNA(VLOOKUP($A419,'PASTE Tech_Use'!K:$BB,2,FALSE),0)</f>
        <v>0</v>
      </c>
      <c r="M419" s="263">
        <f>_xlfn.IFNA(VLOOKUP($A419,'PASTE Tech_Use'!M:$BB,2,FALSE),0)</f>
        <v>1.1927343490000001E-7</v>
      </c>
      <c r="N419" s="263">
        <f>_xlfn.IFNA(VLOOKUP($A419,'PASTE Tech_Use'!O:$BB,2,FALSE),0)</f>
        <v>0</v>
      </c>
      <c r="O419" s="263">
        <f>_xlfn.IFNA(VLOOKUP($A419,'PASTE Tech_Use'!Q:$BB,2,FALSE),0)</f>
        <v>0</v>
      </c>
      <c r="P419" s="263">
        <f>_xlfn.IFNA(VLOOKUP($A419,'PASTE Tech_Use'!S:$BB,2,FALSE),0)</f>
        <v>0</v>
      </c>
      <c r="Q419" s="263">
        <f>_xlfn.IFNA(VLOOKUP($A419,'PASTE Tech_Use'!U:$BB,2,FALSE),0)</f>
        <v>0</v>
      </c>
      <c r="R419" s="263">
        <f>_xlfn.IFNA(VLOOKUP($A419,'PASTE Tech_Use'!W:$BB,2,FALSE),0)</f>
        <v>0</v>
      </c>
      <c r="S419" s="263">
        <f>_xlfn.IFNA(VLOOKUP($A419,'PASTE Tech_Use'!Y:$BB,2,FALSE),0)</f>
        <v>0</v>
      </c>
    </row>
    <row r="420" spans="1:19" x14ac:dyDescent="0.3">
      <c r="A420" s="40" t="s">
        <v>446</v>
      </c>
      <c r="B420" t="str">
        <f>_xlfn.IFNA(VLOOKUP($A420,'PASTE Technology Sheet'!A:H,3,FALSE),"")</f>
        <v>Conversion</v>
      </c>
      <c r="C420" t="str">
        <f>VLOOKUP($A420,'PASTE Technology Sheet'!A:H,4,FALSE)</f>
        <v>Services</v>
      </c>
      <c r="D420" t="str">
        <f>_xlfn.IFNA(VLOOKUP($A420,'PASTE Technology Sheet'!$A:$H,5,FALSE),"")</f>
        <v>Heat</v>
      </c>
      <c r="E420" t="str">
        <f>VLOOKUP($A420,'PASTE Technology Sheet'!$A:$H,6,FALSE)</f>
        <v>Heat LT Services</v>
      </c>
      <c r="F420" t="str">
        <f>VLOOKUP($A420,'PASTE Technology Sheet'!$A:$H,7,FALSE)</f>
        <v>CHP H2 - LT Heat for Services</v>
      </c>
      <c r="G420" s="263">
        <f>_xlfn.IFNA(VLOOKUP($A420,'PASTE Tech_Use'!$A:$B,2,FALSE),0)</f>
        <v>0</v>
      </c>
      <c r="H420" s="263">
        <f>_xlfn.IFNA(VLOOKUP($A420,'PASTE Tech_Use'!$C:$BB,2,FALSE),0)</f>
        <v>0</v>
      </c>
      <c r="I420" s="263">
        <f>_xlfn.IFNA(VLOOKUP($A420,'PASTE Tech_Use'!$E:$BB,2,FALSE),0)</f>
        <v>0</v>
      </c>
      <c r="J420" s="263">
        <f>_xlfn.IFNA(VLOOKUP($A420,'PASTE Tech_Use'!$G:$BB,2,FALSE),0)</f>
        <v>0</v>
      </c>
      <c r="K420" s="263">
        <f>_xlfn.IFNA(VLOOKUP($A420,'PASTE Tech_Use'!I:$BB,2,FALSE),0)</f>
        <v>0</v>
      </c>
      <c r="L420" s="263">
        <f>_xlfn.IFNA(VLOOKUP($A420,'PASTE Tech_Use'!K:$BB,2,FALSE),0)</f>
        <v>0</v>
      </c>
      <c r="M420" s="263">
        <f>_xlfn.IFNA(VLOOKUP($A420,'PASTE Tech_Use'!M:$BB,2,FALSE),0)</f>
        <v>0</v>
      </c>
      <c r="N420" s="263">
        <f>_xlfn.IFNA(VLOOKUP($A420,'PASTE Tech_Use'!O:$BB,2,FALSE),0)</f>
        <v>0</v>
      </c>
      <c r="O420" s="263">
        <f>_xlfn.IFNA(VLOOKUP($A420,'PASTE Tech_Use'!Q:$BB,2,FALSE),0)</f>
        <v>0</v>
      </c>
      <c r="P420" s="263">
        <f>_xlfn.IFNA(VLOOKUP($A420,'PASTE Tech_Use'!S:$BB,2,FALSE),0)</f>
        <v>0</v>
      </c>
      <c r="Q420" s="263">
        <f>_xlfn.IFNA(VLOOKUP($A420,'PASTE Tech_Use'!U:$BB,2,FALSE),0)</f>
        <v>0</v>
      </c>
      <c r="R420" s="263">
        <f>_xlfn.IFNA(VLOOKUP($A420,'PASTE Tech_Use'!W:$BB,2,FALSE),0)</f>
        <v>0</v>
      </c>
      <c r="S420" s="263">
        <f>_xlfn.IFNA(VLOOKUP($A420,'PASTE Tech_Use'!Y:$BB,2,FALSE),0)</f>
        <v>0</v>
      </c>
    </row>
    <row r="421" spans="1:19" x14ac:dyDescent="0.3">
      <c r="A421" s="69" t="s">
        <v>447</v>
      </c>
      <c r="B421" t="str">
        <f>_xlfn.IFNA(VLOOKUP($A421,'PASTE Technology Sheet'!A:H,3,FALSE),"")</f>
        <v>Conversion</v>
      </c>
      <c r="C421" t="str">
        <f>VLOOKUP($A421,'PASTE Technology Sheet'!A:H,4,FALSE)</f>
        <v>Services</v>
      </c>
      <c r="D421" t="str">
        <f>_xlfn.IFNA(VLOOKUP($A421,'PASTE Technology Sheet'!$A:$H,5,FALSE),"")</f>
        <v>Heat</v>
      </c>
      <c r="E421" t="str">
        <f>VLOOKUP($A421,'PASTE Technology Sheet'!$A:$H,6,FALSE)</f>
        <v>Heat LT Services</v>
      </c>
      <c r="F421" t="str">
        <f>VLOOKUP($A421,'PASTE Technology Sheet'!$A:$H,7,FALSE)</f>
        <v>Boiler Hydrogen - LT Heat for Services</v>
      </c>
      <c r="G421" s="263">
        <f>_xlfn.IFNA(VLOOKUP($A421,'PASTE Tech_Use'!$A:$B,2,FALSE),0)</f>
        <v>0</v>
      </c>
      <c r="H421" s="263">
        <f>_xlfn.IFNA(VLOOKUP($A421,'PASTE Tech_Use'!$C:$BB,2,FALSE),0)</f>
        <v>0</v>
      </c>
      <c r="I421" s="263">
        <f>_xlfn.IFNA(VLOOKUP($A421,'PASTE Tech_Use'!$E:$BB,2,FALSE),0)</f>
        <v>0</v>
      </c>
      <c r="J421" s="263">
        <f>_xlfn.IFNA(VLOOKUP($A421,'PASTE Tech_Use'!$G:$BB,2,FALSE),0)</f>
        <v>0</v>
      </c>
      <c r="K421" s="263">
        <f>_xlfn.IFNA(VLOOKUP($A421,'PASTE Tech_Use'!I:$BB,2,FALSE),0)</f>
        <v>0</v>
      </c>
      <c r="L421" s="263">
        <f>_xlfn.IFNA(VLOOKUP($A421,'PASTE Tech_Use'!K:$BB,2,FALSE),0)</f>
        <v>0</v>
      </c>
      <c r="M421" s="263">
        <f>_xlfn.IFNA(VLOOKUP($A421,'PASTE Tech_Use'!M:$BB,2,FALSE),0)</f>
        <v>0</v>
      </c>
      <c r="N421" s="263">
        <f>_xlfn.IFNA(VLOOKUP($A421,'PASTE Tech_Use'!O:$BB,2,FALSE),0)</f>
        <v>0</v>
      </c>
      <c r="O421" s="263">
        <f>_xlfn.IFNA(VLOOKUP($A421,'PASTE Tech_Use'!Q:$BB,2,FALSE),0)</f>
        <v>0</v>
      </c>
      <c r="P421" s="263">
        <f>_xlfn.IFNA(VLOOKUP($A421,'PASTE Tech_Use'!S:$BB,2,FALSE),0)</f>
        <v>0</v>
      </c>
      <c r="Q421" s="263">
        <f>_xlfn.IFNA(VLOOKUP($A421,'PASTE Tech_Use'!U:$BB,2,FALSE),0)</f>
        <v>0</v>
      </c>
      <c r="R421" s="263">
        <f>_xlfn.IFNA(VLOOKUP($A421,'PASTE Tech_Use'!W:$BB,2,FALSE),0)</f>
        <v>0</v>
      </c>
      <c r="S421" s="263">
        <f>_xlfn.IFNA(VLOOKUP($A421,'PASTE Tech_Use'!Y:$BB,2,FALSE),0)</f>
        <v>0</v>
      </c>
    </row>
    <row r="422" spans="1:19" x14ac:dyDescent="0.3">
      <c r="A422" s="40" t="s">
        <v>448</v>
      </c>
      <c r="B422" t="str">
        <f>_xlfn.IFNA(VLOOKUP($A422,'PASTE Technology Sheet'!A:H,3,FALSE),"")</f>
        <v>Conversion</v>
      </c>
      <c r="C422" t="str">
        <f>VLOOKUP($A422,'PASTE Technology Sheet'!A:H,4,FALSE)</f>
        <v>Heat Network</v>
      </c>
      <c r="D422" t="str">
        <f>_xlfn.IFNA(VLOOKUP($A422,'PASTE Technology Sheet'!$A:$H,5,FALSE),"")</f>
        <v>Heat</v>
      </c>
      <c r="E422" t="str">
        <f>VLOOKUP($A422,'PASTE Technology Sheet'!$A:$H,6,FALSE)</f>
        <v>Heat LT Network</v>
      </c>
      <c r="F422" t="str">
        <f>VLOOKUP($A422,'PASTE Technology Sheet'!$A:$H,7,FALSE)</f>
        <v>Boiler Gas - LT Heat for Network</v>
      </c>
      <c r="G422" s="263">
        <f>_xlfn.IFNA(VLOOKUP($A422,'PASTE Tech_Use'!$A:$B,2,FALSE),0)</f>
        <v>70.08671726</v>
      </c>
      <c r="H422" s="263">
        <f>_xlfn.IFNA(VLOOKUP($A422,'PASTE Tech_Use'!$C:$BB,2,FALSE),0)</f>
        <v>68.937801989999997</v>
      </c>
      <c r="I422" s="263">
        <f>_xlfn.IFNA(VLOOKUP($A422,'PASTE Tech_Use'!$E:$BB,2,FALSE),0)</f>
        <v>70.088118159999993</v>
      </c>
      <c r="J422" s="263">
        <f>_xlfn.IFNA(VLOOKUP($A422,'PASTE Tech_Use'!$G:$BB,2,FALSE),0)</f>
        <v>70.086802239999997</v>
      </c>
      <c r="K422" s="263">
        <f>_xlfn.IFNA(VLOOKUP($A422,'PASTE Tech_Use'!I:$BB,2,FALSE),0)</f>
        <v>70.086802239999997</v>
      </c>
      <c r="L422" s="263">
        <f>_xlfn.IFNA(VLOOKUP($A422,'PASTE Tech_Use'!K:$BB,2,FALSE),0)</f>
        <v>57.358119770000002</v>
      </c>
      <c r="M422" s="263">
        <f>_xlfn.IFNA(VLOOKUP($A422,'PASTE Tech_Use'!M:$BB,2,FALSE),0)</f>
        <v>59.948597540000002</v>
      </c>
      <c r="N422" s="263">
        <f>_xlfn.IFNA(VLOOKUP($A422,'PASTE Tech_Use'!O:$BB,2,FALSE),0)</f>
        <v>70.012415340000004</v>
      </c>
      <c r="O422" s="263">
        <f>_xlfn.IFNA(VLOOKUP($A422,'PASTE Tech_Use'!Q:$BB,2,FALSE),0)</f>
        <v>70.852633089999998</v>
      </c>
      <c r="P422" s="263">
        <f>_xlfn.IFNA(VLOOKUP($A422,'PASTE Tech_Use'!S:$BB,2,FALSE),0)</f>
        <v>54.316905470000002</v>
      </c>
      <c r="Q422" s="263">
        <f>_xlfn.IFNA(VLOOKUP($A422,'PASTE Tech_Use'!U:$BB,2,FALSE),0)</f>
        <v>61.9755702</v>
      </c>
      <c r="R422" s="263">
        <f>_xlfn.IFNA(VLOOKUP($A422,'PASTE Tech_Use'!W:$BB,2,FALSE),0)</f>
        <v>53.670889209999999</v>
      </c>
      <c r="S422" s="263">
        <f>_xlfn.IFNA(VLOOKUP($A422,'PASTE Tech_Use'!Y:$BB,2,FALSE),0)</f>
        <v>63.861620559999999</v>
      </c>
    </row>
    <row r="423" spans="1:19" x14ac:dyDescent="0.3">
      <c r="A423" s="69" t="s">
        <v>449</v>
      </c>
      <c r="B423" t="str">
        <f>_xlfn.IFNA(VLOOKUP($A423,'PASTE Technology Sheet'!A:H,3,FALSE),"")</f>
        <v>Conversion</v>
      </c>
      <c r="C423" t="str">
        <f>VLOOKUP($A423,'PASTE Technology Sheet'!A:H,4,FALSE)</f>
        <v>Heat Network</v>
      </c>
      <c r="D423" t="str">
        <f>_xlfn.IFNA(VLOOKUP($A423,'PASTE Technology Sheet'!$A:$H,5,FALSE),"")</f>
        <v>Heat</v>
      </c>
      <c r="E423" t="str">
        <f>VLOOKUP($A423,'PASTE Technology Sheet'!$A:$H,6,FALSE)</f>
        <v>Heat LT Network</v>
      </c>
      <c r="F423" t="str">
        <f>VLOOKUP($A423,'PASTE Technology Sheet'!$A:$H,7,FALSE)</f>
        <v>Boiler Gas wCCS - LT Heat for Network</v>
      </c>
      <c r="G423" s="263">
        <f>_xlfn.IFNA(VLOOKUP($A423,'PASTE Tech_Use'!$A:$B,2,FALSE),0)</f>
        <v>9.4803763659999998E-2</v>
      </c>
      <c r="H423" s="263">
        <f>_xlfn.IFNA(VLOOKUP($A423,'PASTE Tech_Use'!$C:$BB,2,FALSE),0)</f>
        <v>0.1000225577</v>
      </c>
      <c r="I423" s="263">
        <f>_xlfn.IFNA(VLOOKUP($A423,'PASTE Tech_Use'!$E:$BB,2,FALSE),0)</f>
        <v>9.3399089850000006E-2</v>
      </c>
      <c r="J423" s="263">
        <f>_xlfn.IFNA(VLOOKUP($A423,'PASTE Tech_Use'!$G:$BB,2,FALSE),0)</f>
        <v>9.4718735430000006E-2</v>
      </c>
      <c r="K423" s="263">
        <f>_xlfn.IFNA(VLOOKUP($A423,'PASTE Tech_Use'!I:$BB,2,FALSE),0)</f>
        <v>9.4718735430000006E-2</v>
      </c>
      <c r="L423" s="263">
        <f>_xlfn.IFNA(VLOOKUP($A423,'PASTE Tech_Use'!K:$BB,2,FALSE),0)</f>
        <v>14.34999097</v>
      </c>
      <c r="M423" s="263">
        <f>_xlfn.IFNA(VLOOKUP($A423,'PASTE Tech_Use'!M:$BB,2,FALSE),0)</f>
        <v>8.2077809619999997E-2</v>
      </c>
      <c r="N423" s="263">
        <f>_xlfn.IFNA(VLOOKUP($A423,'PASTE Tech_Use'!O:$BB,2,FALSE),0)</f>
        <v>8.8442075740000001E-2</v>
      </c>
      <c r="O423" s="263">
        <f>_xlfn.IFNA(VLOOKUP($A423,'PASTE Tech_Use'!Q:$BB,2,FALSE),0)</f>
        <v>0.1030005985</v>
      </c>
      <c r="P423" s="263">
        <f>_xlfn.IFNA(VLOOKUP($A423,'PASTE Tech_Use'!S:$BB,2,FALSE),0)</f>
        <v>3.764611046E-2</v>
      </c>
      <c r="Q423" s="263">
        <f>_xlfn.IFNA(VLOOKUP($A423,'PASTE Tech_Use'!U:$BB,2,FALSE),0)</f>
        <v>9.7045095260000007</v>
      </c>
      <c r="R423" s="263">
        <f>_xlfn.IFNA(VLOOKUP($A423,'PASTE Tech_Use'!W:$BB,2,FALSE),0)</f>
        <v>7.3778383859999996</v>
      </c>
      <c r="S423" s="263">
        <f>_xlfn.IFNA(VLOOKUP($A423,'PASTE Tech_Use'!Y:$BB,2,FALSE),0)</f>
        <v>2.6031679299999999E-2</v>
      </c>
    </row>
    <row r="424" spans="1:19" x14ac:dyDescent="0.3">
      <c r="A424" s="40" t="s">
        <v>450</v>
      </c>
      <c r="B424" t="str">
        <f>_xlfn.IFNA(VLOOKUP($A424,'PASTE Technology Sheet'!A:H,3,FALSE),"")</f>
        <v>Conversion</v>
      </c>
      <c r="C424" t="str">
        <f>VLOOKUP($A424,'PASTE Technology Sheet'!A:H,4,FALSE)</f>
        <v>Heat Network</v>
      </c>
      <c r="D424" t="str">
        <f>_xlfn.IFNA(VLOOKUP($A424,'PASTE Technology Sheet'!$A:$H,5,FALSE),"")</f>
        <v>Heat</v>
      </c>
      <c r="E424" t="str">
        <f>VLOOKUP($A424,'PASTE Technology Sheet'!$A:$H,6,FALSE)</f>
        <v>Heat LT Network</v>
      </c>
      <c r="F424" t="str">
        <f>VLOOKUP($A424,'PASTE Technology Sheet'!$A:$H,7,FALSE)</f>
        <v>Boiler Biomass - LT Heat for Network</v>
      </c>
      <c r="G424" s="263">
        <f>_xlfn.IFNA(VLOOKUP($A424,'PASTE Tech_Use'!$A:$B,2,FALSE),0)</f>
        <v>0</v>
      </c>
      <c r="H424" s="263">
        <f>_xlfn.IFNA(VLOOKUP($A424,'PASTE Tech_Use'!$C:$BB,2,FALSE),0)</f>
        <v>1.7829946250000001E-7</v>
      </c>
      <c r="I424" s="263">
        <f>_xlfn.IFNA(VLOOKUP($A424,'PASTE Tech_Use'!$E:$BB,2,FALSE),0)</f>
        <v>4.8082503050000002E-7</v>
      </c>
      <c r="J424" s="263">
        <f>_xlfn.IFNA(VLOOKUP($A424,'PASTE Tech_Use'!$G:$BB,2,FALSE),0)</f>
        <v>0</v>
      </c>
      <c r="K424" s="263">
        <f>_xlfn.IFNA(VLOOKUP($A424,'PASTE Tech_Use'!I:$BB,2,FALSE),0)</f>
        <v>0</v>
      </c>
      <c r="L424" s="263">
        <f>_xlfn.IFNA(VLOOKUP($A424,'PASTE Tech_Use'!K:$BB,2,FALSE),0)</f>
        <v>1.2806622729999999E-7</v>
      </c>
      <c r="M424" s="263">
        <f>_xlfn.IFNA(VLOOKUP($A424,'PASTE Tech_Use'!M:$BB,2,FALSE),0)</f>
        <v>5.7307324279999995E-7</v>
      </c>
      <c r="N424" s="263">
        <f>_xlfn.IFNA(VLOOKUP($A424,'PASTE Tech_Use'!O:$BB,2,FALSE),0)</f>
        <v>4.3780289989999998E-7</v>
      </c>
      <c r="O424" s="263">
        <f>_xlfn.IFNA(VLOOKUP($A424,'PASTE Tech_Use'!Q:$BB,2,FALSE),0)</f>
        <v>3.878582373E-7</v>
      </c>
      <c r="P424" s="263">
        <f>_xlfn.IFNA(VLOOKUP($A424,'PASTE Tech_Use'!S:$BB,2,FALSE),0)</f>
        <v>0</v>
      </c>
      <c r="Q424" s="263">
        <f>_xlfn.IFNA(VLOOKUP($A424,'PASTE Tech_Use'!U:$BB,2,FALSE),0)</f>
        <v>1.8196953809999999E-7</v>
      </c>
      <c r="R424" s="263">
        <f>_xlfn.IFNA(VLOOKUP($A424,'PASTE Tech_Use'!W:$BB,2,FALSE),0)</f>
        <v>3.9981303960000001E-7</v>
      </c>
      <c r="S424" s="263">
        <f>_xlfn.IFNA(VLOOKUP($A424,'PASTE Tech_Use'!Y:$BB,2,FALSE),0)</f>
        <v>0</v>
      </c>
    </row>
    <row r="425" spans="1:19" x14ac:dyDescent="0.3">
      <c r="A425" s="69" t="s">
        <v>451</v>
      </c>
      <c r="B425" t="str">
        <f>_xlfn.IFNA(VLOOKUP($A425,'PASTE Technology Sheet'!A:H,3,FALSE),"")</f>
        <v>Conversion</v>
      </c>
      <c r="C425" t="str">
        <f>VLOOKUP($A425,'PASTE Technology Sheet'!A:H,4,FALSE)</f>
        <v>Heat Network</v>
      </c>
      <c r="D425" t="str">
        <f>_xlfn.IFNA(VLOOKUP($A425,'PASTE Technology Sheet'!$A:$H,5,FALSE),"")</f>
        <v>Heat</v>
      </c>
      <c r="E425" t="str">
        <f>VLOOKUP($A425,'PASTE Technology Sheet'!$A:$H,6,FALSE)</f>
        <v>Heat LT Network</v>
      </c>
      <c r="F425" t="str">
        <f>VLOOKUP($A425,'PASTE Technology Sheet'!$A:$H,7,FALSE)</f>
        <v>Boiler Biomass wCCS - LT Heat for Network</v>
      </c>
      <c r="G425" s="263">
        <f>_xlfn.IFNA(VLOOKUP($A425,'PASTE Tech_Use'!$A:$B,2,FALSE),0)</f>
        <v>1.213804261E-7</v>
      </c>
      <c r="H425" s="263">
        <f>_xlfn.IFNA(VLOOKUP($A425,'PASTE Tech_Use'!$C:$BB,2,FALSE),0)</f>
        <v>4.4304430039999999E-7</v>
      </c>
      <c r="I425" s="263">
        <f>_xlfn.IFNA(VLOOKUP($A425,'PASTE Tech_Use'!$E:$BB,2,FALSE),0)</f>
        <v>6.8980703929999997E-7</v>
      </c>
      <c r="J425" s="263">
        <f>_xlfn.IFNA(VLOOKUP($A425,'PASTE Tech_Use'!$G:$BB,2,FALSE),0)</f>
        <v>1.3593994480000001E-7</v>
      </c>
      <c r="K425" s="263">
        <f>_xlfn.IFNA(VLOOKUP($A425,'PASTE Tech_Use'!I:$BB,2,FALSE),0)</f>
        <v>1.3593994480000001E-7</v>
      </c>
      <c r="L425" s="263">
        <f>_xlfn.IFNA(VLOOKUP($A425,'PASTE Tech_Use'!K:$BB,2,FALSE),0)</f>
        <v>1.7092874250000001E-2</v>
      </c>
      <c r="M425" s="263">
        <f>_xlfn.IFNA(VLOOKUP($A425,'PASTE Tech_Use'!M:$BB,2,FALSE),0)</f>
        <v>4.4748450000000002E-2</v>
      </c>
      <c r="N425" s="263">
        <f>_xlfn.IFNA(VLOOKUP($A425,'PASTE Tech_Use'!O:$BB,2,FALSE),0)</f>
        <v>9.9873288440000001E-7</v>
      </c>
      <c r="O425" s="263">
        <f>_xlfn.IFNA(VLOOKUP($A425,'PASTE Tech_Use'!Q:$BB,2,FALSE),0)</f>
        <v>6.2806021839999995E-7</v>
      </c>
      <c r="P425" s="263">
        <f>_xlfn.IFNA(VLOOKUP($A425,'PASTE Tech_Use'!S:$BB,2,FALSE),0)</f>
        <v>9.0306279040000006E-2</v>
      </c>
      <c r="Q425" s="263">
        <f>_xlfn.IFNA(VLOOKUP($A425,'PASTE Tech_Use'!U:$BB,2,FALSE),0)</f>
        <v>2.6902652609999999E-7</v>
      </c>
      <c r="R425" s="263">
        <f>_xlfn.IFNA(VLOOKUP($A425,'PASTE Tech_Use'!W:$BB,2,FALSE),0)</f>
        <v>5.4005564590000003E-3</v>
      </c>
      <c r="S425" s="263">
        <f>_xlfn.IFNA(VLOOKUP($A425,'PASTE Tech_Use'!Y:$BB,2,FALSE),0)</f>
        <v>9.7277150069999999E-2</v>
      </c>
    </row>
    <row r="426" spans="1:19" x14ac:dyDescent="0.3">
      <c r="A426" s="40" t="s">
        <v>452</v>
      </c>
      <c r="B426" t="str">
        <f>_xlfn.IFNA(VLOOKUP($A426,'PASTE Technology Sheet'!A:H,3,FALSE),"")</f>
        <v>Conversion</v>
      </c>
      <c r="C426" t="str">
        <f>VLOOKUP($A426,'PASTE Technology Sheet'!A:H,4,FALSE)</f>
        <v>Heat Network</v>
      </c>
      <c r="D426" t="str">
        <f>_xlfn.IFNA(VLOOKUP($A426,'PASTE Technology Sheet'!$A:$H,5,FALSE),"")</f>
        <v>Heat</v>
      </c>
      <c r="E426" t="str">
        <f>VLOOKUP($A426,'PASTE Technology Sheet'!$A:$H,6,FALSE)</f>
        <v>Heat LT Network</v>
      </c>
      <c r="F426" t="str">
        <f>VLOOKUP($A426,'PASTE Technology Sheet'!$A:$H,7,FALSE)</f>
        <v>Geothermal Gas HP - LT Heat for Network</v>
      </c>
      <c r="G426" s="263">
        <f>_xlfn.IFNA(VLOOKUP($A426,'PASTE Tech_Use'!$A:$B,2,FALSE),0)</f>
        <v>194.6642799</v>
      </c>
      <c r="H426" s="263">
        <f>_xlfn.IFNA(VLOOKUP($A426,'PASTE Tech_Use'!$C:$BB,2,FALSE),0)</f>
        <v>195.8079759</v>
      </c>
      <c r="I426" s="263">
        <f>_xlfn.IFNA(VLOOKUP($A426,'PASTE Tech_Use'!$E:$BB,2,FALSE),0)</f>
        <v>194.6643134</v>
      </c>
      <c r="J426" s="263">
        <f>_xlfn.IFNA(VLOOKUP($A426,'PASTE Tech_Use'!$G:$BB,2,FALSE),0)</f>
        <v>194.6642799</v>
      </c>
      <c r="K426" s="263">
        <f>_xlfn.IFNA(VLOOKUP($A426,'PASTE Tech_Use'!I:$BB,2,FALSE),0)</f>
        <v>194.6642799</v>
      </c>
      <c r="L426" s="263">
        <f>_xlfn.IFNA(VLOOKUP($A426,'PASTE Tech_Use'!K:$BB,2,FALSE),0)</f>
        <v>193.1205047</v>
      </c>
      <c r="M426" s="263">
        <f>_xlfn.IFNA(VLOOKUP($A426,'PASTE Tech_Use'!M:$BB,2,FALSE),0)</f>
        <v>204.77031460000001</v>
      </c>
      <c r="N426" s="263">
        <f>_xlfn.IFNA(VLOOKUP($A426,'PASTE Tech_Use'!O:$BB,2,FALSE),0)</f>
        <v>194.74512720000001</v>
      </c>
      <c r="O426" s="263">
        <f>_xlfn.IFNA(VLOOKUP($A426,'PASTE Tech_Use'!Q:$BB,2,FALSE),0)</f>
        <v>193.8900428</v>
      </c>
      <c r="P426" s="263">
        <f>_xlfn.IFNA(VLOOKUP($A426,'PASTE Tech_Use'!S:$BB,2,FALSE),0)</f>
        <v>210.39907500000001</v>
      </c>
      <c r="Q426" s="263">
        <f>_xlfn.IFNA(VLOOKUP($A426,'PASTE Tech_Use'!U:$BB,2,FALSE),0)</f>
        <v>193.16655900000001</v>
      </c>
      <c r="R426" s="263">
        <f>_xlfn.IFNA(VLOOKUP($A426,'PASTE Tech_Use'!W:$BB,2,FALSE),0)</f>
        <v>203.7921699</v>
      </c>
      <c r="S426" s="263">
        <f>_xlfn.IFNA(VLOOKUP($A426,'PASTE Tech_Use'!Y:$BB,2,FALSE),0)</f>
        <v>209.7982567</v>
      </c>
    </row>
    <row r="427" spans="1:19" x14ac:dyDescent="0.3">
      <c r="A427" s="69" t="s">
        <v>453</v>
      </c>
      <c r="B427" t="str">
        <f>_xlfn.IFNA(VLOOKUP($A427,'PASTE Technology Sheet'!A:H,3,FALSE),"")</f>
        <v>Conversion</v>
      </c>
      <c r="C427" t="str">
        <f>VLOOKUP($A427,'PASTE Technology Sheet'!A:H,4,FALSE)</f>
        <v>Heat Network</v>
      </c>
      <c r="D427" t="str">
        <f>_xlfn.IFNA(VLOOKUP($A427,'PASTE Technology Sheet'!$A:$H,5,FALSE),"")</f>
        <v>Heat</v>
      </c>
      <c r="E427" t="str">
        <f>VLOOKUP($A427,'PASTE Technology Sheet'!$A:$H,6,FALSE)</f>
        <v>Heat LT Network</v>
      </c>
      <c r="F427" t="str">
        <f>VLOOKUP($A427,'PASTE Technology Sheet'!$A:$H,7,FALSE)</f>
        <v>Hot water storage tank - LT Heat for Network</v>
      </c>
      <c r="G427" s="263">
        <f>_xlfn.IFNA(VLOOKUP($A427,'PASTE Tech_Use'!$A:$B,2,FALSE),0)</f>
        <v>0</v>
      </c>
      <c r="H427" s="263">
        <f>_xlfn.IFNA(VLOOKUP($A427,'PASTE Tech_Use'!$C:$BB,2,FALSE),0)</f>
        <v>0</v>
      </c>
      <c r="I427" s="263">
        <f>_xlfn.IFNA(VLOOKUP($A427,'PASTE Tech_Use'!$E:$BB,2,FALSE),0)</f>
        <v>0</v>
      </c>
      <c r="J427" s="263">
        <f>_xlfn.IFNA(VLOOKUP($A427,'PASTE Tech_Use'!$G:$BB,2,FALSE),0)</f>
        <v>0</v>
      </c>
      <c r="K427" s="263">
        <f>_xlfn.IFNA(VLOOKUP($A427,'PASTE Tech_Use'!I:$BB,2,FALSE),0)</f>
        <v>0</v>
      </c>
      <c r="L427" s="263">
        <f>_xlfn.IFNA(VLOOKUP($A427,'PASTE Tech_Use'!K:$BB,2,FALSE),0)</f>
        <v>0</v>
      </c>
      <c r="M427" s="263">
        <f>_xlfn.IFNA(VLOOKUP($A427,'PASTE Tech_Use'!M:$BB,2,FALSE),0)</f>
        <v>0</v>
      </c>
      <c r="N427" s="263">
        <f>_xlfn.IFNA(VLOOKUP($A427,'PASTE Tech_Use'!O:$BB,2,FALSE),0)</f>
        <v>0</v>
      </c>
      <c r="O427" s="263">
        <f>_xlfn.IFNA(VLOOKUP($A427,'PASTE Tech_Use'!Q:$BB,2,FALSE),0)</f>
        <v>0</v>
      </c>
      <c r="P427" s="263">
        <f>_xlfn.IFNA(VLOOKUP($A427,'PASTE Tech_Use'!S:$BB,2,FALSE),0)</f>
        <v>0</v>
      </c>
      <c r="Q427" s="263">
        <f>_xlfn.IFNA(VLOOKUP($A427,'PASTE Tech_Use'!U:$BB,2,FALSE),0)</f>
        <v>0</v>
      </c>
      <c r="R427" s="263">
        <f>_xlfn.IFNA(VLOOKUP($A427,'PASTE Tech_Use'!W:$BB,2,FALSE),0)</f>
        <v>0</v>
      </c>
      <c r="S427" s="263">
        <f>_xlfn.IFNA(VLOOKUP($A427,'PASTE Tech_Use'!Y:$BB,2,FALSE),0)</f>
        <v>0</v>
      </c>
    </row>
    <row r="428" spans="1:19" x14ac:dyDescent="0.3">
      <c r="A428" s="40" t="s">
        <v>454</v>
      </c>
      <c r="B428" t="str">
        <f>_xlfn.IFNA(VLOOKUP($A428,'PASTE Technology Sheet'!A:H,3,FALSE),"")</f>
        <v>Conversion</v>
      </c>
      <c r="C428" t="str">
        <f>VLOOKUP($A428,'PASTE Technology Sheet'!A:H,4,FALSE)</f>
        <v>Heat Network</v>
      </c>
      <c r="D428" t="str">
        <f>_xlfn.IFNA(VLOOKUP($A428,'PASTE Technology Sheet'!$A:$H,5,FALSE),"")</f>
        <v>Heat</v>
      </c>
      <c r="E428" t="str">
        <f>VLOOKUP($A428,'PASTE Technology Sheet'!$A:$H,6,FALSE)</f>
        <v>Heat LT Network</v>
      </c>
      <c r="F428" t="str">
        <f>VLOOKUP($A428,'PASTE Technology Sheet'!$A:$H,7,FALSE)</f>
        <v>Boiler Hydrogen - LT Heat for Network</v>
      </c>
      <c r="G428" s="263">
        <f>_xlfn.IFNA(VLOOKUP($A428,'PASTE Tech_Use'!$A:$B,2,FALSE),0)</f>
        <v>8.4388140369999996E-3</v>
      </c>
      <c r="H428" s="263">
        <f>_xlfn.IFNA(VLOOKUP($A428,'PASTE Tech_Use'!$C:$BB,2,FALSE),0)</f>
        <v>8.4386595809999992E-3</v>
      </c>
      <c r="I428" s="263">
        <f>_xlfn.IFNA(VLOOKUP($A428,'PASTE Tech_Use'!$E:$BB,2,FALSE),0)</f>
        <v>8.4076365390000005E-3</v>
      </c>
      <c r="J428" s="263">
        <f>_xlfn.IFNA(VLOOKUP($A428,'PASTE Tech_Use'!$G:$BB,2,FALSE),0)</f>
        <v>8.4388100639999995E-3</v>
      </c>
      <c r="K428" s="263">
        <f>_xlfn.IFNA(VLOOKUP($A428,'PASTE Tech_Use'!I:$BB,2,FALSE),0)</f>
        <v>8.4388100639999995E-3</v>
      </c>
      <c r="L428" s="263">
        <f>_xlfn.IFNA(VLOOKUP($A428,'PASTE Tech_Use'!K:$BB,2,FALSE),0)</f>
        <v>8.5313270530000002E-3</v>
      </c>
      <c r="M428" s="263">
        <f>_xlfn.IFNA(VLOOKUP($A428,'PASTE Tech_Use'!M:$BB,2,FALSE),0)</f>
        <v>8.4997376350000008E-3</v>
      </c>
      <c r="N428" s="263">
        <f>_xlfn.IFNA(VLOOKUP($A428,'PASTE Tech_Use'!O:$BB,2,FALSE),0)</f>
        <v>8.2534605320000003E-3</v>
      </c>
      <c r="O428" s="263">
        <f>_xlfn.IFNA(VLOOKUP($A428,'PASTE Tech_Use'!Q:$BB,2,FALSE),0)</f>
        <v>8.5619109190000001E-3</v>
      </c>
      <c r="P428" s="263">
        <f>_xlfn.IFNA(VLOOKUP($A428,'PASTE Tech_Use'!S:$BB,2,FALSE),0)</f>
        <v>1.030684061E-2</v>
      </c>
      <c r="Q428" s="263">
        <f>_xlfn.IFNA(VLOOKUP($A428,'PASTE Tech_Use'!U:$BB,2,FALSE),0)</f>
        <v>7.6004973670000002E-3</v>
      </c>
      <c r="R428" s="263">
        <f>_xlfn.IFNA(VLOOKUP($A428,'PASTE Tech_Use'!W:$BB,2,FALSE),0)</f>
        <v>7.9408451710000008E-3</v>
      </c>
      <c r="S428" s="263">
        <f>_xlfn.IFNA(VLOOKUP($A428,'PASTE Tech_Use'!Y:$BB,2,FALSE),0)</f>
        <v>2.053903682E-3</v>
      </c>
    </row>
    <row r="429" spans="1:19" x14ac:dyDescent="0.3">
      <c r="A429" s="69" t="s">
        <v>455</v>
      </c>
      <c r="B429" t="str">
        <f>_xlfn.IFNA(VLOOKUP($A429,'PASTE Technology Sheet'!A:H,3,FALSE),"")</f>
        <v>Conversion</v>
      </c>
      <c r="C429" t="str">
        <f>VLOOKUP($A429,'PASTE Technology Sheet'!A:H,4,FALSE)</f>
        <v>Agriculture</v>
      </c>
      <c r="D429" t="str">
        <f>_xlfn.IFNA(VLOOKUP($A429,'PASTE Technology Sheet'!$A:$H,5,FALSE),"")</f>
        <v>Heat</v>
      </c>
      <c r="E429" t="str">
        <f>VLOOKUP($A429,'PASTE Technology Sheet'!$A:$H,6,FALSE)</f>
        <v>Heat LT Agriculture</v>
      </c>
      <c r="F429" t="str">
        <f>VLOOKUP($A429,'PASTE Technology Sheet'!$A:$H,7,FALSE)</f>
        <v>CHP Gas - LT Heat for Agriculture</v>
      </c>
      <c r="G429" s="263">
        <f>_xlfn.IFNA(VLOOKUP($A429,'PASTE Tech_Use'!$A:$B,2,FALSE),0)</f>
        <v>0</v>
      </c>
      <c r="H429" s="263">
        <f>_xlfn.IFNA(VLOOKUP($A429,'PASTE Tech_Use'!$C:$BB,2,FALSE),0)</f>
        <v>0</v>
      </c>
      <c r="I429" s="263">
        <f>_xlfn.IFNA(VLOOKUP($A429,'PASTE Tech_Use'!$E:$BB,2,FALSE),0)</f>
        <v>0</v>
      </c>
      <c r="J429" s="263">
        <f>_xlfn.IFNA(VLOOKUP($A429,'PASTE Tech_Use'!$G:$BB,2,FALSE),0)</f>
        <v>0</v>
      </c>
      <c r="K429" s="263">
        <f>_xlfn.IFNA(VLOOKUP($A429,'PASTE Tech_Use'!I:$BB,2,FALSE),0)</f>
        <v>0</v>
      </c>
      <c r="L429" s="263">
        <f>_xlfn.IFNA(VLOOKUP($A429,'PASTE Tech_Use'!K:$BB,2,FALSE),0)</f>
        <v>0</v>
      </c>
      <c r="M429" s="263">
        <f>_xlfn.IFNA(VLOOKUP($A429,'PASTE Tech_Use'!M:$BB,2,FALSE),0)</f>
        <v>1.5060774449999999E-7</v>
      </c>
      <c r="N429" s="263">
        <f>_xlfn.IFNA(VLOOKUP($A429,'PASTE Tech_Use'!O:$BB,2,FALSE),0)</f>
        <v>0</v>
      </c>
      <c r="O429" s="263">
        <f>_xlfn.IFNA(VLOOKUP($A429,'PASTE Tech_Use'!Q:$BB,2,FALSE),0)</f>
        <v>0</v>
      </c>
      <c r="P429" s="263">
        <f>_xlfn.IFNA(VLOOKUP($A429,'PASTE Tech_Use'!S:$BB,2,FALSE),0)</f>
        <v>0</v>
      </c>
      <c r="Q429" s="263">
        <f>_xlfn.IFNA(VLOOKUP($A429,'PASTE Tech_Use'!U:$BB,2,FALSE),0)</f>
        <v>0</v>
      </c>
      <c r="R429" s="263">
        <f>_xlfn.IFNA(VLOOKUP($A429,'PASTE Tech_Use'!W:$BB,2,FALSE),0)</f>
        <v>0</v>
      </c>
      <c r="S429" s="263">
        <f>_xlfn.IFNA(VLOOKUP($A429,'PASTE Tech_Use'!Y:$BB,2,FALSE),0)</f>
        <v>0</v>
      </c>
    </row>
    <row r="430" spans="1:19" x14ac:dyDescent="0.3">
      <c r="A430" s="40" t="s">
        <v>456</v>
      </c>
      <c r="B430" t="str">
        <f>_xlfn.IFNA(VLOOKUP($A430,'PASTE Technology Sheet'!A:H,3,FALSE),"")</f>
        <v>Conversion</v>
      </c>
      <c r="C430" t="str">
        <f>VLOOKUP($A430,'PASTE Technology Sheet'!A:H,4,FALSE)</f>
        <v>Agriculture</v>
      </c>
      <c r="D430" t="str">
        <f>_xlfn.IFNA(VLOOKUP($A430,'PASTE Technology Sheet'!$A:$H,5,FALSE),"")</f>
        <v>Heat</v>
      </c>
      <c r="E430" t="str">
        <f>VLOOKUP($A430,'PASTE Technology Sheet'!$A:$H,6,FALSE)</f>
        <v>Heat LT Agriculture</v>
      </c>
      <c r="F430" t="str">
        <f>VLOOKUP($A430,'PASTE Technology Sheet'!$A:$H,7,FALSE)</f>
        <v>Boiler Gas - LT Heat for Agriculture</v>
      </c>
      <c r="G430" s="263">
        <f>_xlfn.IFNA(VLOOKUP($A430,'PASTE Tech_Use'!$A:$B,2,FALSE),0)</f>
        <v>0</v>
      </c>
      <c r="H430" s="263">
        <f>_xlfn.IFNA(VLOOKUP($A430,'PASTE Tech_Use'!$C:$BB,2,FALSE),0)</f>
        <v>0</v>
      </c>
      <c r="I430" s="263">
        <f>_xlfn.IFNA(VLOOKUP($A430,'PASTE Tech_Use'!$E:$BB,2,FALSE),0)</f>
        <v>0</v>
      </c>
      <c r="J430" s="263">
        <f>_xlfn.IFNA(VLOOKUP($A430,'PASTE Tech_Use'!$G:$BB,2,FALSE),0)</f>
        <v>0</v>
      </c>
      <c r="K430" s="263">
        <f>_xlfn.IFNA(VLOOKUP($A430,'PASTE Tech_Use'!I:$BB,2,FALSE),0)</f>
        <v>0</v>
      </c>
      <c r="L430" s="263">
        <f>_xlfn.IFNA(VLOOKUP($A430,'PASTE Tech_Use'!K:$BB,2,FALSE),0)</f>
        <v>0</v>
      </c>
      <c r="M430" s="263">
        <f>_xlfn.IFNA(VLOOKUP($A430,'PASTE Tech_Use'!M:$BB,2,FALSE),0)</f>
        <v>0</v>
      </c>
      <c r="N430" s="263">
        <f>_xlfn.IFNA(VLOOKUP($A430,'PASTE Tech_Use'!O:$BB,2,FALSE),0)</f>
        <v>0</v>
      </c>
      <c r="O430" s="263">
        <f>_xlfn.IFNA(VLOOKUP($A430,'PASTE Tech_Use'!Q:$BB,2,FALSE),0)</f>
        <v>0</v>
      </c>
      <c r="P430" s="263">
        <f>_xlfn.IFNA(VLOOKUP($A430,'PASTE Tech_Use'!S:$BB,2,FALSE),0)</f>
        <v>0</v>
      </c>
      <c r="Q430" s="263">
        <f>_xlfn.IFNA(VLOOKUP($A430,'PASTE Tech_Use'!U:$BB,2,FALSE),0)</f>
        <v>0</v>
      </c>
      <c r="R430" s="263">
        <f>_xlfn.IFNA(VLOOKUP($A430,'PASTE Tech_Use'!W:$BB,2,FALSE),0)</f>
        <v>0</v>
      </c>
      <c r="S430" s="263">
        <f>_xlfn.IFNA(VLOOKUP($A430,'PASTE Tech_Use'!Y:$BB,2,FALSE),0)</f>
        <v>0</v>
      </c>
    </row>
    <row r="431" spans="1:19" x14ac:dyDescent="0.3">
      <c r="A431" s="69" t="s">
        <v>457</v>
      </c>
      <c r="B431" t="str">
        <f>_xlfn.IFNA(VLOOKUP($A431,'PASTE Technology Sheet'!A:H,3,FALSE),"")</f>
        <v>Conversion</v>
      </c>
      <c r="C431" t="str">
        <f>VLOOKUP($A431,'PASTE Technology Sheet'!A:H,4,FALSE)</f>
        <v>Agriculture</v>
      </c>
      <c r="D431" t="str">
        <f>_xlfn.IFNA(VLOOKUP($A431,'PASTE Technology Sheet'!$A:$H,5,FALSE),"")</f>
        <v>Heat</v>
      </c>
      <c r="E431" t="str">
        <f>VLOOKUP($A431,'PASTE Technology Sheet'!$A:$H,6,FALSE)</f>
        <v>Heat LT Agriculture</v>
      </c>
      <c r="F431" t="str">
        <f>VLOOKUP($A431,'PASTE Technology Sheet'!$A:$H,7,FALSE)</f>
        <v>Geothermal HP - LT Heat for Agriculture</v>
      </c>
      <c r="G431" s="263">
        <f>_xlfn.IFNA(VLOOKUP($A431,'PASTE Tech_Use'!$A:$B,2,FALSE),0)</f>
        <v>39.699999990000002</v>
      </c>
      <c r="H431" s="263">
        <f>_xlfn.IFNA(VLOOKUP($A431,'PASTE Tech_Use'!$C:$BB,2,FALSE),0)</f>
        <v>39.69999997</v>
      </c>
      <c r="I431" s="263">
        <f>_xlfn.IFNA(VLOOKUP($A431,'PASTE Tech_Use'!$E:$BB,2,FALSE),0)</f>
        <v>39.699999939999998</v>
      </c>
      <c r="J431" s="263">
        <f>_xlfn.IFNA(VLOOKUP($A431,'PASTE Tech_Use'!$G:$BB,2,FALSE),0)</f>
        <v>39.699999990000002</v>
      </c>
      <c r="K431" s="263">
        <f>_xlfn.IFNA(VLOOKUP($A431,'PASTE Tech_Use'!I:$BB,2,FALSE),0)</f>
        <v>39.699999990000002</v>
      </c>
      <c r="L431" s="263">
        <f>_xlfn.IFNA(VLOOKUP($A431,'PASTE Tech_Use'!K:$BB,2,FALSE),0)</f>
        <v>39.699999980000001</v>
      </c>
      <c r="M431" s="263">
        <f>_xlfn.IFNA(VLOOKUP($A431,'PASTE Tech_Use'!M:$BB,2,FALSE),0)</f>
        <v>39.699999849999998</v>
      </c>
      <c r="N431" s="263">
        <f>_xlfn.IFNA(VLOOKUP($A431,'PASTE Tech_Use'!O:$BB,2,FALSE),0)</f>
        <v>39.699999939999998</v>
      </c>
      <c r="O431" s="263">
        <f>_xlfn.IFNA(VLOOKUP($A431,'PASTE Tech_Use'!Q:$BB,2,FALSE),0)</f>
        <v>39.699999939999998</v>
      </c>
      <c r="P431" s="263">
        <f>_xlfn.IFNA(VLOOKUP($A431,'PASTE Tech_Use'!S:$BB,2,FALSE),0)</f>
        <v>39.69999997</v>
      </c>
      <c r="Q431" s="263">
        <f>_xlfn.IFNA(VLOOKUP($A431,'PASTE Tech_Use'!U:$BB,2,FALSE),0)</f>
        <v>39.69999997</v>
      </c>
      <c r="R431" s="263">
        <f>_xlfn.IFNA(VLOOKUP($A431,'PASTE Tech_Use'!W:$BB,2,FALSE),0)</f>
        <v>39.699999929999997</v>
      </c>
      <c r="S431" s="263">
        <f>_xlfn.IFNA(VLOOKUP($A431,'PASTE Tech_Use'!Y:$BB,2,FALSE),0)</f>
        <v>39.699999990000002</v>
      </c>
    </row>
    <row r="432" spans="1:19" x14ac:dyDescent="0.3">
      <c r="A432" s="40" t="s">
        <v>458</v>
      </c>
      <c r="B432" t="str">
        <f>_xlfn.IFNA(VLOOKUP($A432,'PASTE Technology Sheet'!A:H,3,FALSE),"")</f>
        <v>Conversion</v>
      </c>
      <c r="C432" t="str">
        <f>VLOOKUP($A432,'PASTE Technology Sheet'!A:H,4,FALSE)</f>
        <v>Agriculture</v>
      </c>
      <c r="D432" t="str">
        <f>_xlfn.IFNA(VLOOKUP($A432,'PASTE Technology Sheet'!$A:$H,5,FALSE),"")</f>
        <v>Heat</v>
      </c>
      <c r="E432" t="str">
        <f>VLOOKUP($A432,'PASTE Technology Sheet'!$A:$H,6,FALSE)</f>
        <v>Heat LT Agriculture</v>
      </c>
      <c r="F432" t="str">
        <f>VLOOKUP($A432,'PASTE Technology Sheet'!$A:$H,7,FALSE)</f>
        <v>Shallow Soil Energy - LT Heat for Agriculture</v>
      </c>
      <c r="G432" s="263">
        <f>_xlfn.IFNA(VLOOKUP($A432,'PASTE Tech_Use'!$A:$B,2,FALSE),0)</f>
        <v>0</v>
      </c>
      <c r="H432" s="263">
        <f>_xlfn.IFNA(VLOOKUP($A432,'PASTE Tech_Use'!$C:$BB,2,FALSE),0)</f>
        <v>0</v>
      </c>
      <c r="I432" s="263">
        <f>_xlfn.IFNA(VLOOKUP($A432,'PASTE Tech_Use'!$E:$BB,2,FALSE),0)</f>
        <v>0</v>
      </c>
      <c r="J432" s="263">
        <f>_xlfn.IFNA(VLOOKUP($A432,'PASTE Tech_Use'!$G:$BB,2,FALSE),0)</f>
        <v>0</v>
      </c>
      <c r="K432" s="263">
        <f>_xlfn.IFNA(VLOOKUP($A432,'PASTE Tech_Use'!I:$BB,2,FALSE),0)</f>
        <v>0</v>
      </c>
      <c r="L432" s="263">
        <f>_xlfn.IFNA(VLOOKUP($A432,'PASTE Tech_Use'!K:$BB,2,FALSE),0)</f>
        <v>0</v>
      </c>
      <c r="M432" s="263">
        <f>_xlfn.IFNA(VLOOKUP($A432,'PASTE Tech_Use'!M:$BB,2,FALSE),0)</f>
        <v>0</v>
      </c>
      <c r="N432" s="263">
        <f>_xlfn.IFNA(VLOOKUP($A432,'PASTE Tech_Use'!O:$BB,2,FALSE),0)</f>
        <v>0</v>
      </c>
      <c r="O432" s="263">
        <f>_xlfn.IFNA(VLOOKUP($A432,'PASTE Tech_Use'!Q:$BB,2,FALSE),0)</f>
        <v>0</v>
      </c>
      <c r="P432" s="263">
        <f>_xlfn.IFNA(VLOOKUP($A432,'PASTE Tech_Use'!S:$BB,2,FALSE),0)</f>
        <v>0</v>
      </c>
      <c r="Q432" s="263">
        <f>_xlfn.IFNA(VLOOKUP($A432,'PASTE Tech_Use'!U:$BB,2,FALSE),0)</f>
        <v>0</v>
      </c>
      <c r="R432" s="263">
        <f>_xlfn.IFNA(VLOOKUP($A432,'PASTE Tech_Use'!W:$BB,2,FALSE),0)</f>
        <v>0</v>
      </c>
      <c r="S432" s="263">
        <f>_xlfn.IFNA(VLOOKUP($A432,'PASTE Tech_Use'!Y:$BB,2,FALSE),0)</f>
        <v>0</v>
      </c>
    </row>
    <row r="433" spans="1:19" x14ac:dyDescent="0.3">
      <c r="A433" s="69" t="s">
        <v>459</v>
      </c>
      <c r="B433" t="str">
        <f>_xlfn.IFNA(VLOOKUP($A433,'PASTE Technology Sheet'!A:H,3,FALSE),"")</f>
        <v>Conversion</v>
      </c>
      <c r="C433" t="str">
        <f>VLOOKUP($A433,'PASTE Technology Sheet'!A:H,4,FALSE)</f>
        <v>Agriculture</v>
      </c>
      <c r="D433" t="str">
        <f>_xlfn.IFNA(VLOOKUP($A433,'PASTE Technology Sheet'!$A:$H,5,FALSE),"")</f>
        <v>Heat</v>
      </c>
      <c r="E433" t="str">
        <f>VLOOKUP($A433,'PASTE Technology Sheet'!$A:$H,6,FALSE)</f>
        <v>Heat LT Agriculture</v>
      </c>
      <c r="F433" t="str">
        <f>VLOOKUP($A433,'PASTE Technology Sheet'!$A:$H,7,FALSE)</f>
        <v>Boiler Biomass - LT Heat for Agriculture</v>
      </c>
      <c r="G433" s="263">
        <f>_xlfn.IFNA(VLOOKUP($A433,'PASTE Tech_Use'!$A:$B,2,FALSE),0)</f>
        <v>0</v>
      </c>
      <c r="H433" s="263">
        <f>_xlfn.IFNA(VLOOKUP($A433,'PASTE Tech_Use'!$C:$BB,2,FALSE),0)</f>
        <v>0</v>
      </c>
      <c r="I433" s="263">
        <f>_xlfn.IFNA(VLOOKUP($A433,'PASTE Tech_Use'!$E:$BB,2,FALSE),0)</f>
        <v>0</v>
      </c>
      <c r="J433" s="263">
        <f>_xlfn.IFNA(VLOOKUP($A433,'PASTE Tech_Use'!$G:$BB,2,FALSE),0)</f>
        <v>0</v>
      </c>
      <c r="K433" s="263">
        <f>_xlfn.IFNA(VLOOKUP($A433,'PASTE Tech_Use'!I:$BB,2,FALSE),0)</f>
        <v>0</v>
      </c>
      <c r="L433" s="263">
        <f>_xlfn.IFNA(VLOOKUP($A433,'PASTE Tech_Use'!K:$BB,2,FALSE),0)</f>
        <v>0</v>
      </c>
      <c r="M433" s="263">
        <f>_xlfn.IFNA(VLOOKUP($A433,'PASTE Tech_Use'!M:$BB,2,FALSE),0)</f>
        <v>0</v>
      </c>
      <c r="N433" s="263">
        <f>_xlfn.IFNA(VLOOKUP($A433,'PASTE Tech_Use'!O:$BB,2,FALSE),0)</f>
        <v>0</v>
      </c>
      <c r="O433" s="263">
        <f>_xlfn.IFNA(VLOOKUP($A433,'PASTE Tech_Use'!Q:$BB,2,FALSE),0)</f>
        <v>0</v>
      </c>
      <c r="P433" s="263">
        <f>_xlfn.IFNA(VLOOKUP($A433,'PASTE Tech_Use'!S:$BB,2,FALSE),0)</f>
        <v>0</v>
      </c>
      <c r="Q433" s="263">
        <f>_xlfn.IFNA(VLOOKUP($A433,'PASTE Tech_Use'!U:$BB,2,FALSE),0)</f>
        <v>0</v>
      </c>
      <c r="R433" s="263">
        <f>_xlfn.IFNA(VLOOKUP($A433,'PASTE Tech_Use'!W:$BB,2,FALSE),0)</f>
        <v>0</v>
      </c>
      <c r="S433" s="263">
        <f>_xlfn.IFNA(VLOOKUP($A433,'PASTE Tech_Use'!Y:$BB,2,FALSE),0)</f>
        <v>0</v>
      </c>
    </row>
    <row r="434" spans="1:19" x14ac:dyDescent="0.3">
      <c r="A434" s="40" t="s">
        <v>460</v>
      </c>
      <c r="B434" t="str">
        <f>_xlfn.IFNA(VLOOKUP($A434,'PASTE Technology Sheet'!A:H,3,FALSE),"")</f>
        <v>Conversion</v>
      </c>
      <c r="C434" t="str">
        <f>VLOOKUP($A434,'PASTE Technology Sheet'!A:H,4,FALSE)</f>
        <v>Agriculture</v>
      </c>
      <c r="D434" t="str">
        <f>_xlfn.IFNA(VLOOKUP($A434,'PASTE Technology Sheet'!$A:$H,5,FALSE),"")</f>
        <v>Heat</v>
      </c>
      <c r="E434" t="str">
        <f>VLOOKUP($A434,'PASTE Technology Sheet'!$A:$H,6,FALSE)</f>
        <v>Heat LT Agriculture</v>
      </c>
      <c r="F434" t="str">
        <f>VLOOKUP($A434,'PASTE Technology Sheet'!$A:$H,7,FALSE)</f>
        <v>Boiler Hydrogen - LT Heat for Agriculture</v>
      </c>
      <c r="G434" s="263">
        <f>_xlfn.IFNA(VLOOKUP($A434,'PASTE Tech_Use'!$A:$B,2,FALSE),0)</f>
        <v>0</v>
      </c>
      <c r="H434" s="263">
        <f>_xlfn.IFNA(VLOOKUP($A434,'PASTE Tech_Use'!$C:$BB,2,FALSE),0)</f>
        <v>0</v>
      </c>
      <c r="I434" s="263">
        <f>_xlfn.IFNA(VLOOKUP($A434,'PASTE Tech_Use'!$E:$BB,2,FALSE),0)</f>
        <v>0</v>
      </c>
      <c r="J434" s="263">
        <f>_xlfn.IFNA(VLOOKUP($A434,'PASTE Tech_Use'!$G:$BB,2,FALSE),0)</f>
        <v>0</v>
      </c>
      <c r="K434" s="263">
        <f>_xlfn.IFNA(VLOOKUP($A434,'PASTE Tech_Use'!I:$BB,2,FALSE),0)</f>
        <v>0</v>
      </c>
      <c r="L434" s="263">
        <f>_xlfn.IFNA(VLOOKUP($A434,'PASTE Tech_Use'!K:$BB,2,FALSE),0)</f>
        <v>0</v>
      </c>
      <c r="M434" s="263">
        <f>_xlfn.IFNA(VLOOKUP($A434,'PASTE Tech_Use'!M:$BB,2,FALSE),0)</f>
        <v>0</v>
      </c>
      <c r="N434" s="263">
        <f>_xlfn.IFNA(VLOOKUP($A434,'PASTE Tech_Use'!O:$BB,2,FALSE),0)</f>
        <v>0</v>
      </c>
      <c r="O434" s="263">
        <f>_xlfn.IFNA(VLOOKUP($A434,'PASTE Tech_Use'!Q:$BB,2,FALSE),0)</f>
        <v>0</v>
      </c>
      <c r="P434" s="263">
        <f>_xlfn.IFNA(VLOOKUP($A434,'PASTE Tech_Use'!S:$BB,2,FALSE),0)</f>
        <v>0</v>
      </c>
      <c r="Q434" s="263">
        <f>_xlfn.IFNA(VLOOKUP($A434,'PASTE Tech_Use'!U:$BB,2,FALSE),0)</f>
        <v>0</v>
      </c>
      <c r="R434" s="263">
        <f>_xlfn.IFNA(VLOOKUP($A434,'PASTE Tech_Use'!W:$BB,2,FALSE),0)</f>
        <v>0</v>
      </c>
      <c r="S434" s="263">
        <f>_xlfn.IFNA(VLOOKUP($A434,'PASTE Tech_Use'!Y:$BB,2,FALSE),0)</f>
        <v>0</v>
      </c>
    </row>
    <row r="435" spans="1:19" x14ac:dyDescent="0.3">
      <c r="A435" s="69" t="s">
        <v>461</v>
      </c>
      <c r="B435" t="str">
        <f>_xlfn.IFNA(VLOOKUP($A435,'PASTE Technology Sheet'!A:H,3,FALSE),"")</f>
        <v>Conversion</v>
      </c>
      <c r="C435" t="str">
        <f>VLOOKUP($A435,'PASTE Technology Sheet'!A:H,4,FALSE)</f>
        <v>Industry</v>
      </c>
      <c r="D435" t="str">
        <f>_xlfn.IFNA(VLOOKUP($A435,'PASTE Technology Sheet'!$A:$H,5,FALSE),"")</f>
        <v>Heat</v>
      </c>
      <c r="E435" t="str">
        <f>VLOOKUP($A435,'PASTE Technology Sheet'!$A:$H,6,FALSE)</f>
        <v>Heat HT Industry</v>
      </c>
      <c r="F435" t="str">
        <f>VLOOKUP($A435,'PASTE Technology Sheet'!$A:$H,7,FALSE)</f>
        <v>Boiler Gas - HT Heat for Industry</v>
      </c>
      <c r="G435" s="263">
        <f>_xlfn.IFNA(VLOOKUP($A435,'PASTE Tech_Use'!$A:$B,2,FALSE),0)</f>
        <v>0</v>
      </c>
      <c r="H435" s="263">
        <f>_xlfn.IFNA(VLOOKUP($A435,'PASTE Tech_Use'!$C:$BB,2,FALSE),0)</f>
        <v>0</v>
      </c>
      <c r="I435" s="263">
        <f>_xlfn.IFNA(VLOOKUP($A435,'PASTE Tech_Use'!$E:$BB,2,FALSE),0)</f>
        <v>0</v>
      </c>
      <c r="J435" s="263">
        <f>_xlfn.IFNA(VLOOKUP($A435,'PASTE Tech_Use'!$G:$BB,2,FALSE),0)</f>
        <v>0</v>
      </c>
      <c r="K435" s="263">
        <f>_xlfn.IFNA(VLOOKUP($A435,'PASTE Tech_Use'!I:$BB,2,FALSE),0)</f>
        <v>0</v>
      </c>
      <c r="L435" s="263">
        <f>_xlfn.IFNA(VLOOKUP($A435,'PASTE Tech_Use'!K:$BB,2,FALSE),0)</f>
        <v>0</v>
      </c>
      <c r="M435" s="263">
        <f>_xlfn.IFNA(VLOOKUP($A435,'PASTE Tech_Use'!M:$BB,2,FALSE),0)</f>
        <v>0</v>
      </c>
      <c r="N435" s="263">
        <f>_xlfn.IFNA(VLOOKUP($A435,'PASTE Tech_Use'!O:$BB,2,FALSE),0)</f>
        <v>0</v>
      </c>
      <c r="O435" s="263">
        <f>_xlfn.IFNA(VLOOKUP($A435,'PASTE Tech_Use'!Q:$BB,2,FALSE),0)</f>
        <v>0</v>
      </c>
      <c r="P435" s="263">
        <f>_xlfn.IFNA(VLOOKUP($A435,'PASTE Tech_Use'!S:$BB,2,FALSE),0)</f>
        <v>0</v>
      </c>
      <c r="Q435" s="263">
        <f>_xlfn.IFNA(VLOOKUP($A435,'PASTE Tech_Use'!U:$BB,2,FALSE),0)</f>
        <v>0</v>
      </c>
      <c r="R435" s="263">
        <f>_xlfn.IFNA(VLOOKUP($A435,'PASTE Tech_Use'!W:$BB,2,FALSE),0)</f>
        <v>0</v>
      </c>
      <c r="S435" s="263">
        <f>_xlfn.IFNA(VLOOKUP($A435,'PASTE Tech_Use'!Y:$BB,2,FALSE),0)</f>
        <v>0</v>
      </c>
    </row>
    <row r="436" spans="1:19" x14ac:dyDescent="0.3">
      <c r="A436" s="40" t="s">
        <v>462</v>
      </c>
      <c r="B436" t="str">
        <f>_xlfn.IFNA(VLOOKUP($A436,'PASTE Technology Sheet'!A:H,3,FALSE),"")</f>
        <v>Conversion</v>
      </c>
      <c r="C436" t="str">
        <f>VLOOKUP($A436,'PASTE Technology Sheet'!A:H,4,FALSE)</f>
        <v>Industry</v>
      </c>
      <c r="D436" t="str">
        <f>_xlfn.IFNA(VLOOKUP($A436,'PASTE Technology Sheet'!$A:$H,5,FALSE),"")</f>
        <v>Heat</v>
      </c>
      <c r="E436" t="str">
        <f>VLOOKUP($A436,'PASTE Technology Sheet'!$A:$H,6,FALSE)</f>
        <v>Heat HT Industry</v>
      </c>
      <c r="F436" t="str">
        <f>VLOOKUP($A436,'PASTE Technology Sheet'!$A:$H,7,FALSE)</f>
        <v>Boiler Gas wCCS - HT Heat for Industry</v>
      </c>
      <c r="G436" s="263">
        <f>_xlfn.IFNA(VLOOKUP($A436,'PASTE Tech_Use'!$A:$B,2,FALSE),0)</f>
        <v>0</v>
      </c>
      <c r="H436" s="263">
        <f>_xlfn.IFNA(VLOOKUP($A436,'PASTE Tech_Use'!$C:$BB,2,FALSE),0)</f>
        <v>0</v>
      </c>
      <c r="I436" s="263">
        <f>_xlfn.IFNA(VLOOKUP($A436,'PASTE Tech_Use'!$E:$BB,2,FALSE),0)</f>
        <v>0</v>
      </c>
      <c r="J436" s="263">
        <f>_xlfn.IFNA(VLOOKUP($A436,'PASTE Tech_Use'!$G:$BB,2,FALSE),0)</f>
        <v>0</v>
      </c>
      <c r="K436" s="263">
        <f>_xlfn.IFNA(VLOOKUP($A436,'PASTE Tech_Use'!I:$BB,2,FALSE),0)</f>
        <v>0</v>
      </c>
      <c r="L436" s="263">
        <f>_xlfn.IFNA(VLOOKUP($A436,'PASTE Tech_Use'!K:$BB,2,FALSE),0)</f>
        <v>0</v>
      </c>
      <c r="M436" s="263">
        <f>_xlfn.IFNA(VLOOKUP($A436,'PASTE Tech_Use'!M:$BB,2,FALSE),0)</f>
        <v>0</v>
      </c>
      <c r="N436" s="263">
        <f>_xlfn.IFNA(VLOOKUP($A436,'PASTE Tech_Use'!O:$BB,2,FALSE),0)</f>
        <v>0</v>
      </c>
      <c r="O436" s="263">
        <f>_xlfn.IFNA(VLOOKUP($A436,'PASTE Tech_Use'!Q:$BB,2,FALSE),0)</f>
        <v>0</v>
      </c>
      <c r="P436" s="263">
        <f>_xlfn.IFNA(VLOOKUP($A436,'PASTE Tech_Use'!S:$BB,2,FALSE),0)</f>
        <v>0</v>
      </c>
      <c r="Q436" s="263">
        <f>_xlfn.IFNA(VLOOKUP($A436,'PASTE Tech_Use'!U:$BB,2,FALSE),0)</f>
        <v>0</v>
      </c>
      <c r="R436" s="263">
        <f>_xlfn.IFNA(VLOOKUP($A436,'PASTE Tech_Use'!W:$BB,2,FALSE),0)</f>
        <v>0</v>
      </c>
      <c r="S436" s="263">
        <f>_xlfn.IFNA(VLOOKUP($A436,'PASTE Tech_Use'!Y:$BB,2,FALSE),0)</f>
        <v>0</v>
      </c>
    </row>
    <row r="437" spans="1:19" x14ac:dyDescent="0.3">
      <c r="A437" s="69" t="s">
        <v>463</v>
      </c>
      <c r="B437" t="str">
        <f>_xlfn.IFNA(VLOOKUP($A437,'PASTE Technology Sheet'!A:H,3,FALSE),"")</f>
        <v>Conversion</v>
      </c>
      <c r="C437" t="str">
        <f>VLOOKUP($A437,'PASTE Technology Sheet'!A:H,4,FALSE)</f>
        <v>Industry</v>
      </c>
      <c r="D437" t="str">
        <f>_xlfn.IFNA(VLOOKUP($A437,'PASTE Technology Sheet'!$A:$H,5,FALSE),"")</f>
        <v>Heat</v>
      </c>
      <c r="E437" t="str">
        <f>VLOOKUP($A437,'PASTE Technology Sheet'!$A:$H,6,FALSE)</f>
        <v>Heat HT Industry</v>
      </c>
      <c r="F437" t="str">
        <f>VLOOKUP($A437,'PASTE Technology Sheet'!$A:$H,7,FALSE)</f>
        <v>Hybrid Boiler Gas - HT Heat for Industry</v>
      </c>
      <c r="G437" s="263">
        <f>_xlfn.IFNA(VLOOKUP($A437,'PASTE Tech_Use'!$A:$B,2,FALSE),0)</f>
        <v>0</v>
      </c>
      <c r="H437" s="263">
        <f>_xlfn.IFNA(VLOOKUP($A437,'PASTE Tech_Use'!$C:$BB,2,FALSE),0)</f>
        <v>0</v>
      </c>
      <c r="I437" s="263">
        <f>_xlfn.IFNA(VLOOKUP($A437,'PASTE Tech_Use'!$E:$BB,2,FALSE),0)</f>
        <v>0</v>
      </c>
      <c r="J437" s="263">
        <f>_xlfn.IFNA(VLOOKUP($A437,'PASTE Tech_Use'!$G:$BB,2,FALSE),0)</f>
        <v>0</v>
      </c>
      <c r="K437" s="263">
        <f>_xlfn.IFNA(VLOOKUP($A437,'PASTE Tech_Use'!I:$BB,2,FALSE),0)</f>
        <v>0</v>
      </c>
      <c r="L437" s="263">
        <f>_xlfn.IFNA(VLOOKUP($A437,'PASTE Tech_Use'!K:$BB,2,FALSE),0)</f>
        <v>0</v>
      </c>
      <c r="M437" s="263">
        <f>_xlfn.IFNA(VLOOKUP($A437,'PASTE Tech_Use'!M:$BB,2,FALSE),0)</f>
        <v>0</v>
      </c>
      <c r="N437" s="263">
        <f>_xlfn.IFNA(VLOOKUP($A437,'PASTE Tech_Use'!O:$BB,2,FALSE),0)</f>
        <v>0</v>
      </c>
      <c r="O437" s="263">
        <f>_xlfn.IFNA(VLOOKUP($A437,'PASTE Tech_Use'!Q:$BB,2,FALSE),0)</f>
        <v>0</v>
      </c>
      <c r="P437" s="263">
        <f>_xlfn.IFNA(VLOOKUP($A437,'PASTE Tech_Use'!S:$BB,2,FALSE),0)</f>
        <v>0</v>
      </c>
      <c r="Q437" s="263">
        <f>_xlfn.IFNA(VLOOKUP($A437,'PASTE Tech_Use'!U:$BB,2,FALSE),0)</f>
        <v>0</v>
      </c>
      <c r="R437" s="263">
        <f>_xlfn.IFNA(VLOOKUP($A437,'PASTE Tech_Use'!W:$BB,2,FALSE),0)</f>
        <v>0</v>
      </c>
      <c r="S437" s="263">
        <f>_xlfn.IFNA(VLOOKUP($A437,'PASTE Tech_Use'!Y:$BB,2,FALSE),0)</f>
        <v>0</v>
      </c>
    </row>
    <row r="438" spans="1:19" x14ac:dyDescent="0.3">
      <c r="A438" s="40" t="s">
        <v>464</v>
      </c>
      <c r="B438" t="str">
        <f>_xlfn.IFNA(VLOOKUP($A438,'PASTE Technology Sheet'!A:H,3,FALSE),"")</f>
        <v>Conversion</v>
      </c>
      <c r="C438" t="str">
        <f>VLOOKUP($A438,'PASTE Technology Sheet'!A:H,4,FALSE)</f>
        <v>Industry</v>
      </c>
      <c r="D438" t="str">
        <f>_xlfn.IFNA(VLOOKUP($A438,'PASTE Technology Sheet'!$A:$H,5,FALSE),"")</f>
        <v>Heat</v>
      </c>
      <c r="E438" t="str">
        <f>VLOOKUP($A438,'PASTE Technology Sheet'!$A:$H,6,FALSE)</f>
        <v>Heat HT Industry</v>
      </c>
      <c r="F438" t="str">
        <f>VLOOKUP($A438,'PASTE Technology Sheet'!$A:$H,7,FALSE)</f>
        <v>Hybrid Boiler Gas wCCS - HT Heat for Industry</v>
      </c>
      <c r="G438" s="263">
        <f>_xlfn.IFNA(VLOOKUP($A438,'PASTE Tech_Use'!$A:$B,2,FALSE),0)</f>
        <v>0</v>
      </c>
      <c r="H438" s="263">
        <f>_xlfn.IFNA(VLOOKUP($A438,'PASTE Tech_Use'!$C:$BB,2,FALSE),0)</f>
        <v>0</v>
      </c>
      <c r="I438" s="263">
        <f>_xlfn.IFNA(VLOOKUP($A438,'PASTE Tech_Use'!$E:$BB,2,FALSE),0)</f>
        <v>0</v>
      </c>
      <c r="J438" s="263">
        <f>_xlfn.IFNA(VLOOKUP($A438,'PASTE Tech_Use'!$G:$BB,2,FALSE),0)</f>
        <v>0</v>
      </c>
      <c r="K438" s="263">
        <f>_xlfn.IFNA(VLOOKUP($A438,'PASTE Tech_Use'!I:$BB,2,FALSE),0)</f>
        <v>0</v>
      </c>
      <c r="L438" s="263">
        <f>_xlfn.IFNA(VLOOKUP($A438,'PASTE Tech_Use'!K:$BB,2,FALSE),0)</f>
        <v>0</v>
      </c>
      <c r="M438" s="263">
        <f>_xlfn.IFNA(VLOOKUP($A438,'PASTE Tech_Use'!M:$BB,2,FALSE),0)</f>
        <v>0</v>
      </c>
      <c r="N438" s="263">
        <f>_xlfn.IFNA(VLOOKUP($A438,'PASTE Tech_Use'!O:$BB,2,FALSE),0)</f>
        <v>0</v>
      </c>
      <c r="O438" s="263">
        <f>_xlfn.IFNA(VLOOKUP($A438,'PASTE Tech_Use'!Q:$BB,2,FALSE),0)</f>
        <v>0</v>
      </c>
      <c r="P438" s="263">
        <f>_xlfn.IFNA(VLOOKUP($A438,'PASTE Tech_Use'!S:$BB,2,FALSE),0)</f>
        <v>0</v>
      </c>
      <c r="Q438" s="263">
        <f>_xlfn.IFNA(VLOOKUP($A438,'PASTE Tech_Use'!U:$BB,2,FALSE),0)</f>
        <v>0</v>
      </c>
      <c r="R438" s="263">
        <f>_xlfn.IFNA(VLOOKUP($A438,'PASTE Tech_Use'!W:$BB,2,FALSE),0)</f>
        <v>0</v>
      </c>
      <c r="S438" s="263">
        <f>_xlfn.IFNA(VLOOKUP($A438,'PASTE Tech_Use'!Y:$BB,2,FALSE),0)</f>
        <v>0</v>
      </c>
    </row>
    <row r="439" spans="1:19" x14ac:dyDescent="0.3">
      <c r="A439" s="69" t="s">
        <v>465</v>
      </c>
      <c r="B439" t="str">
        <f>_xlfn.IFNA(VLOOKUP($A439,'PASTE Technology Sheet'!A:H,3,FALSE),"")</f>
        <v>Conversion</v>
      </c>
      <c r="C439" t="str">
        <f>VLOOKUP($A439,'PASTE Technology Sheet'!A:H,4,FALSE)</f>
        <v>Industry</v>
      </c>
      <c r="D439" t="str">
        <f>_xlfn.IFNA(VLOOKUP($A439,'PASTE Technology Sheet'!$A:$H,5,FALSE),"")</f>
        <v>Heat</v>
      </c>
      <c r="E439" t="str">
        <f>VLOOKUP($A439,'PASTE Technology Sheet'!$A:$H,6,FALSE)</f>
        <v>Heat HT Industry</v>
      </c>
      <c r="F439" t="str">
        <f>VLOOKUP($A439,'PASTE Technology Sheet'!$A:$H,7,FALSE)</f>
        <v>Boiler Coal - HT Heat for Industry</v>
      </c>
      <c r="G439" s="263">
        <f>_xlfn.IFNA(VLOOKUP($A439,'PASTE Tech_Use'!$A:$B,2,FALSE),0)</f>
        <v>0</v>
      </c>
      <c r="H439" s="263">
        <f>_xlfn.IFNA(VLOOKUP($A439,'PASTE Tech_Use'!$C:$BB,2,FALSE),0)</f>
        <v>0</v>
      </c>
      <c r="I439" s="263">
        <f>_xlfn.IFNA(VLOOKUP($A439,'PASTE Tech_Use'!$E:$BB,2,FALSE),0)</f>
        <v>0</v>
      </c>
      <c r="J439" s="263">
        <f>_xlfn.IFNA(VLOOKUP($A439,'PASTE Tech_Use'!$G:$BB,2,FALSE),0)</f>
        <v>0</v>
      </c>
      <c r="K439" s="263">
        <f>_xlfn.IFNA(VLOOKUP($A439,'PASTE Tech_Use'!I:$BB,2,FALSE),0)</f>
        <v>0</v>
      </c>
      <c r="L439" s="263">
        <f>_xlfn.IFNA(VLOOKUP($A439,'PASTE Tech_Use'!K:$BB,2,FALSE),0)</f>
        <v>0</v>
      </c>
      <c r="M439" s="263">
        <f>_xlfn.IFNA(VLOOKUP($A439,'PASTE Tech_Use'!M:$BB,2,FALSE),0)</f>
        <v>0</v>
      </c>
      <c r="N439" s="263">
        <f>_xlfn.IFNA(VLOOKUP($A439,'PASTE Tech_Use'!O:$BB,2,FALSE),0)</f>
        <v>0</v>
      </c>
      <c r="O439" s="263">
        <f>_xlfn.IFNA(VLOOKUP($A439,'PASTE Tech_Use'!Q:$BB,2,FALSE),0)</f>
        <v>0</v>
      </c>
      <c r="P439" s="263">
        <f>_xlfn.IFNA(VLOOKUP($A439,'PASTE Tech_Use'!S:$BB,2,FALSE),0)</f>
        <v>0</v>
      </c>
      <c r="Q439" s="263">
        <f>_xlfn.IFNA(VLOOKUP($A439,'PASTE Tech_Use'!U:$BB,2,FALSE),0)</f>
        <v>0</v>
      </c>
      <c r="R439" s="263">
        <f>_xlfn.IFNA(VLOOKUP($A439,'PASTE Tech_Use'!W:$BB,2,FALSE),0)</f>
        <v>0</v>
      </c>
      <c r="S439" s="263">
        <f>_xlfn.IFNA(VLOOKUP($A439,'PASTE Tech_Use'!Y:$BB,2,FALSE),0)</f>
        <v>0</v>
      </c>
    </row>
    <row r="440" spans="1:19" x14ac:dyDescent="0.3">
      <c r="A440" s="40" t="s">
        <v>466</v>
      </c>
      <c r="B440" t="str">
        <f>_xlfn.IFNA(VLOOKUP($A440,'PASTE Technology Sheet'!A:H,3,FALSE),"")</f>
        <v>Conversion</v>
      </c>
      <c r="C440" t="str">
        <f>VLOOKUP($A440,'PASTE Technology Sheet'!A:H,4,FALSE)</f>
        <v>Industry</v>
      </c>
      <c r="D440" t="str">
        <f>_xlfn.IFNA(VLOOKUP($A440,'PASTE Technology Sheet'!$A:$H,5,FALSE),"")</f>
        <v>Heat</v>
      </c>
      <c r="E440" t="str">
        <f>VLOOKUP($A440,'PASTE Technology Sheet'!$A:$H,6,FALSE)</f>
        <v>Heat HT Industry</v>
      </c>
      <c r="F440" t="str">
        <f>VLOOKUP($A440,'PASTE Technology Sheet'!$A:$H,7,FALSE)</f>
        <v>Boiler Coal wCCS - HT Heat for Industry</v>
      </c>
      <c r="G440" s="263">
        <f>_xlfn.IFNA(VLOOKUP($A440,'PASTE Tech_Use'!$A:$B,2,FALSE),0)</f>
        <v>0</v>
      </c>
      <c r="H440" s="263">
        <f>_xlfn.IFNA(VLOOKUP($A440,'PASTE Tech_Use'!$C:$BB,2,FALSE),0)</f>
        <v>0</v>
      </c>
      <c r="I440" s="263">
        <f>_xlfn.IFNA(VLOOKUP($A440,'PASTE Tech_Use'!$E:$BB,2,FALSE),0)</f>
        <v>0</v>
      </c>
      <c r="J440" s="263">
        <f>_xlfn.IFNA(VLOOKUP($A440,'PASTE Tech_Use'!$G:$BB,2,FALSE),0)</f>
        <v>0</v>
      </c>
      <c r="K440" s="263">
        <f>_xlfn.IFNA(VLOOKUP($A440,'PASTE Tech_Use'!I:$BB,2,FALSE),0)</f>
        <v>0</v>
      </c>
      <c r="L440" s="263">
        <f>_xlfn.IFNA(VLOOKUP($A440,'PASTE Tech_Use'!K:$BB,2,FALSE),0)</f>
        <v>0</v>
      </c>
      <c r="M440" s="263">
        <f>_xlfn.IFNA(VLOOKUP($A440,'PASTE Tech_Use'!M:$BB,2,FALSE),0)</f>
        <v>0</v>
      </c>
      <c r="N440" s="263">
        <f>_xlfn.IFNA(VLOOKUP($A440,'PASTE Tech_Use'!O:$BB,2,FALSE),0)</f>
        <v>0</v>
      </c>
      <c r="O440" s="263">
        <f>_xlfn.IFNA(VLOOKUP($A440,'PASTE Tech_Use'!Q:$BB,2,FALSE),0)</f>
        <v>0</v>
      </c>
      <c r="P440" s="263">
        <f>_xlfn.IFNA(VLOOKUP($A440,'PASTE Tech_Use'!S:$BB,2,FALSE),0)</f>
        <v>0</v>
      </c>
      <c r="Q440" s="263">
        <f>_xlfn.IFNA(VLOOKUP($A440,'PASTE Tech_Use'!U:$BB,2,FALSE),0)</f>
        <v>0</v>
      </c>
      <c r="R440" s="263">
        <f>_xlfn.IFNA(VLOOKUP($A440,'PASTE Tech_Use'!W:$BB,2,FALSE),0)</f>
        <v>0</v>
      </c>
      <c r="S440" s="263">
        <f>_xlfn.IFNA(VLOOKUP($A440,'PASTE Tech_Use'!Y:$BB,2,FALSE),0)</f>
        <v>0</v>
      </c>
    </row>
    <row r="441" spans="1:19" x14ac:dyDescent="0.3">
      <c r="A441" s="69" t="s">
        <v>467</v>
      </c>
      <c r="B441" t="str">
        <f>_xlfn.IFNA(VLOOKUP($A441,'PASTE Technology Sheet'!A:H,3,FALSE),"")</f>
        <v>Conversion</v>
      </c>
      <c r="C441" t="str">
        <f>VLOOKUP($A441,'PASTE Technology Sheet'!A:H,4,FALSE)</f>
        <v>Industry</v>
      </c>
      <c r="D441" t="str">
        <f>_xlfn.IFNA(VLOOKUP($A441,'PASTE Technology Sheet'!$A:$H,5,FALSE),"")</f>
        <v>Heat</v>
      </c>
      <c r="E441" t="str">
        <f>VLOOKUP($A441,'PASTE Technology Sheet'!$A:$H,6,FALSE)</f>
        <v>Heat HT Industry</v>
      </c>
      <c r="F441" t="str">
        <f>VLOOKUP($A441,'PASTE Technology Sheet'!$A:$H,7,FALSE)</f>
        <v>Boiler Biomass - HT Heat for Industry</v>
      </c>
      <c r="G441" s="263">
        <f>_xlfn.IFNA(VLOOKUP($A441,'PASTE Tech_Use'!$A:$B,2,FALSE),0)</f>
        <v>24.846147819999999</v>
      </c>
      <c r="H441" s="263">
        <f>_xlfn.IFNA(VLOOKUP($A441,'PASTE Tech_Use'!$C:$BB,2,FALSE),0)</f>
        <v>24.81832868</v>
      </c>
      <c r="I441" s="263">
        <f>_xlfn.IFNA(VLOOKUP($A441,'PASTE Tech_Use'!$E:$BB,2,FALSE),0)</f>
        <v>24.845115979999999</v>
      </c>
      <c r="J441" s="263">
        <f>_xlfn.IFNA(VLOOKUP($A441,'PASTE Tech_Use'!$G:$BB,2,FALSE),0)</f>
        <v>24.845979830000001</v>
      </c>
      <c r="K441" s="263">
        <f>_xlfn.IFNA(VLOOKUP($A441,'PASTE Tech_Use'!I:$BB,2,FALSE),0)</f>
        <v>24.845979830000001</v>
      </c>
      <c r="L441" s="263">
        <f>_xlfn.IFNA(VLOOKUP($A441,'PASTE Tech_Use'!K:$BB,2,FALSE),0)</f>
        <v>58.55603223</v>
      </c>
      <c r="M441" s="263">
        <f>_xlfn.IFNA(VLOOKUP($A441,'PASTE Tech_Use'!M:$BB,2,FALSE),0)</f>
        <v>24.561420179999999</v>
      </c>
      <c r="N441" s="263">
        <f>_xlfn.IFNA(VLOOKUP($A441,'PASTE Tech_Use'!O:$BB,2,FALSE),0)</f>
        <v>24.7834015</v>
      </c>
      <c r="O441" s="263">
        <f>_xlfn.IFNA(VLOOKUP($A441,'PASTE Tech_Use'!Q:$BB,2,FALSE),0)</f>
        <v>24.849598369999999</v>
      </c>
      <c r="P441" s="263">
        <f>_xlfn.IFNA(VLOOKUP($A441,'PASTE Tech_Use'!S:$BB,2,FALSE),0)</f>
        <v>56.05815793</v>
      </c>
      <c r="Q441" s="263">
        <f>_xlfn.IFNA(VLOOKUP($A441,'PASTE Tech_Use'!U:$BB,2,FALSE),0)</f>
        <v>28.87308114</v>
      </c>
      <c r="R441" s="263">
        <f>_xlfn.IFNA(VLOOKUP($A441,'PASTE Tech_Use'!W:$BB,2,FALSE),0)</f>
        <v>73.241010309999993</v>
      </c>
      <c r="S441" s="263">
        <f>_xlfn.IFNA(VLOOKUP($A441,'PASTE Tech_Use'!Y:$BB,2,FALSE),0)</f>
        <v>41.130776590000004</v>
      </c>
    </row>
    <row r="442" spans="1:19" x14ac:dyDescent="0.3">
      <c r="A442" s="40" t="s">
        <v>468</v>
      </c>
      <c r="B442" t="str">
        <f>_xlfn.IFNA(VLOOKUP($A442,'PASTE Technology Sheet'!A:H,3,FALSE),"")</f>
        <v>Conversion</v>
      </c>
      <c r="C442" t="str">
        <f>VLOOKUP($A442,'PASTE Technology Sheet'!A:H,4,FALSE)</f>
        <v>Industry</v>
      </c>
      <c r="D442" t="str">
        <f>_xlfn.IFNA(VLOOKUP($A442,'PASTE Technology Sheet'!$A:$H,5,FALSE),"")</f>
        <v>Heat</v>
      </c>
      <c r="E442" t="str">
        <f>VLOOKUP($A442,'PASTE Technology Sheet'!$A:$H,6,FALSE)</f>
        <v>Heat HT Industry</v>
      </c>
      <c r="F442" t="str">
        <f>VLOOKUP($A442,'PASTE Technology Sheet'!$A:$H,7,FALSE)</f>
        <v>Boiler Biomass wCCS - HT Heat for Industry</v>
      </c>
      <c r="G442" s="263">
        <f>_xlfn.IFNA(VLOOKUP($A442,'PASTE Tech_Use'!$A:$B,2,FALSE),0)</f>
        <v>94.608000000000004</v>
      </c>
      <c r="H442" s="263">
        <f>_xlfn.IFNA(VLOOKUP($A442,'PASTE Tech_Use'!$C:$BB,2,FALSE),0)</f>
        <v>94.608000000000004</v>
      </c>
      <c r="I442" s="263">
        <f>_xlfn.IFNA(VLOOKUP($A442,'PASTE Tech_Use'!$E:$BB,2,FALSE),0)</f>
        <v>94.608000000000004</v>
      </c>
      <c r="J442" s="263">
        <f>_xlfn.IFNA(VLOOKUP($A442,'PASTE Tech_Use'!$G:$BB,2,FALSE),0)</f>
        <v>94.608000000000004</v>
      </c>
      <c r="K442" s="263">
        <f>_xlfn.IFNA(VLOOKUP($A442,'PASTE Tech_Use'!I:$BB,2,FALSE),0)</f>
        <v>94.608000000000004</v>
      </c>
      <c r="L442" s="263">
        <f>_xlfn.IFNA(VLOOKUP($A442,'PASTE Tech_Use'!K:$BB,2,FALSE),0)</f>
        <v>94.608000000000004</v>
      </c>
      <c r="M442" s="263">
        <f>_xlfn.IFNA(VLOOKUP($A442,'PASTE Tech_Use'!M:$BB,2,FALSE),0)</f>
        <v>94.608000000000004</v>
      </c>
      <c r="N442" s="263">
        <f>_xlfn.IFNA(VLOOKUP($A442,'PASTE Tech_Use'!O:$BB,2,FALSE),0)</f>
        <v>94.608000000000004</v>
      </c>
      <c r="O442" s="263">
        <f>_xlfn.IFNA(VLOOKUP($A442,'PASTE Tech_Use'!Q:$BB,2,FALSE),0)</f>
        <v>94.608000000000004</v>
      </c>
      <c r="P442" s="263">
        <f>_xlfn.IFNA(VLOOKUP($A442,'PASTE Tech_Use'!S:$BB,2,FALSE),0)</f>
        <v>94.608000000000004</v>
      </c>
      <c r="Q442" s="263">
        <f>_xlfn.IFNA(VLOOKUP($A442,'PASTE Tech_Use'!U:$BB,2,FALSE),0)</f>
        <v>94.608000000000004</v>
      </c>
      <c r="R442" s="263">
        <f>_xlfn.IFNA(VLOOKUP($A442,'PASTE Tech_Use'!W:$BB,2,FALSE),0)</f>
        <v>94.608000000000004</v>
      </c>
      <c r="S442" s="263">
        <f>_xlfn.IFNA(VLOOKUP($A442,'PASTE Tech_Use'!Y:$BB,2,FALSE),0)</f>
        <v>94.608000000000004</v>
      </c>
    </row>
    <row r="443" spans="1:19" x14ac:dyDescent="0.3">
      <c r="A443" s="69" t="s">
        <v>469</v>
      </c>
      <c r="B443" t="str">
        <f>_xlfn.IFNA(VLOOKUP($A443,'PASTE Technology Sheet'!A:H,3,FALSE),"")</f>
        <v>Conversion</v>
      </c>
      <c r="C443" t="str">
        <f>VLOOKUP($A443,'PASTE Technology Sheet'!A:H,4,FALSE)</f>
        <v>Industry</v>
      </c>
      <c r="D443" t="str">
        <f>_xlfn.IFNA(VLOOKUP($A443,'PASTE Technology Sheet'!$A:$H,5,FALSE),"")</f>
        <v>Heat</v>
      </c>
      <c r="E443" t="str">
        <f>VLOOKUP($A443,'PASTE Technology Sheet'!$A:$H,6,FALSE)</f>
        <v>Heat HT Industry</v>
      </c>
      <c r="F443" t="str">
        <f>VLOOKUP($A443,'PASTE Technology Sheet'!$A:$H,7,FALSE)</f>
        <v>CHP Gas - HT Heat for Industry</v>
      </c>
      <c r="G443" s="263">
        <f>_xlfn.IFNA(VLOOKUP($A443,'PASTE Tech_Use'!$A:$B,2,FALSE),0)</f>
        <v>0</v>
      </c>
      <c r="H443" s="263">
        <f>_xlfn.IFNA(VLOOKUP($A443,'PASTE Tech_Use'!$C:$BB,2,FALSE),0)</f>
        <v>0</v>
      </c>
      <c r="I443" s="263">
        <f>_xlfn.IFNA(VLOOKUP($A443,'PASTE Tech_Use'!$E:$BB,2,FALSE),0)</f>
        <v>1.201870099E-7</v>
      </c>
      <c r="J443" s="263">
        <f>_xlfn.IFNA(VLOOKUP($A443,'PASTE Tech_Use'!$G:$BB,2,FALSE),0)</f>
        <v>0</v>
      </c>
      <c r="K443" s="263">
        <f>_xlfn.IFNA(VLOOKUP($A443,'PASTE Tech_Use'!I:$BB,2,FALSE),0)</f>
        <v>0</v>
      </c>
      <c r="L443" s="263">
        <f>_xlfn.IFNA(VLOOKUP($A443,'PASTE Tech_Use'!K:$BB,2,FALSE),0)</f>
        <v>0</v>
      </c>
      <c r="M443" s="263">
        <f>_xlfn.IFNA(VLOOKUP($A443,'PASTE Tech_Use'!M:$BB,2,FALSE),0)</f>
        <v>2.9325601069999999E-7</v>
      </c>
      <c r="N443" s="263">
        <f>_xlfn.IFNA(VLOOKUP($A443,'PASTE Tech_Use'!O:$BB,2,FALSE),0)</f>
        <v>1.117819982E-7</v>
      </c>
      <c r="O443" s="263">
        <f>_xlfn.IFNA(VLOOKUP($A443,'PASTE Tech_Use'!Q:$BB,2,FALSE),0)</f>
        <v>1.163403793E-7</v>
      </c>
      <c r="P443" s="263">
        <f>_xlfn.IFNA(VLOOKUP($A443,'PASTE Tech_Use'!S:$BB,2,FALSE),0)</f>
        <v>0</v>
      </c>
      <c r="Q443" s="263">
        <f>_xlfn.IFNA(VLOOKUP($A443,'PASTE Tech_Use'!U:$BB,2,FALSE),0)</f>
        <v>0</v>
      </c>
      <c r="R443" s="263">
        <f>_xlfn.IFNA(VLOOKUP($A443,'PASTE Tech_Use'!W:$BB,2,FALSE),0)</f>
        <v>1.218050149E-7</v>
      </c>
      <c r="S443" s="263">
        <f>_xlfn.IFNA(VLOOKUP($A443,'PASTE Tech_Use'!Y:$BB,2,FALSE),0)</f>
        <v>0</v>
      </c>
    </row>
    <row r="444" spans="1:19" x14ac:dyDescent="0.3">
      <c r="A444" s="40" t="s">
        <v>470</v>
      </c>
      <c r="B444" t="str">
        <f>_xlfn.IFNA(VLOOKUP($A444,'PASTE Technology Sheet'!A:H,3,FALSE),"")</f>
        <v>Conversion</v>
      </c>
      <c r="C444" t="str">
        <f>VLOOKUP($A444,'PASTE Technology Sheet'!A:H,4,FALSE)</f>
        <v>Industry</v>
      </c>
      <c r="D444" t="str">
        <f>_xlfn.IFNA(VLOOKUP($A444,'PASTE Technology Sheet'!$A:$H,5,FALSE),"")</f>
        <v>Heat</v>
      </c>
      <c r="E444" t="str">
        <f>VLOOKUP($A444,'PASTE Technology Sheet'!$A:$H,6,FALSE)</f>
        <v>Heat HT Industry</v>
      </c>
      <c r="F444" t="str">
        <f>VLOOKUP($A444,'PASTE Technology Sheet'!$A:$H,7,FALSE)</f>
        <v>CHP Gas wCCS - HT Heat for Industry</v>
      </c>
      <c r="G444" s="263">
        <f>_xlfn.IFNA(VLOOKUP($A444,'PASTE Tech_Use'!$A:$B,2,FALSE),0)</f>
        <v>0</v>
      </c>
      <c r="H444" s="263">
        <f>_xlfn.IFNA(VLOOKUP($A444,'PASTE Tech_Use'!$C:$BB,2,FALSE),0)</f>
        <v>0</v>
      </c>
      <c r="I444" s="263">
        <f>_xlfn.IFNA(VLOOKUP($A444,'PASTE Tech_Use'!$E:$BB,2,FALSE),0)</f>
        <v>1.4490674140000001E-7</v>
      </c>
      <c r="J444" s="263">
        <f>_xlfn.IFNA(VLOOKUP($A444,'PASTE Tech_Use'!$G:$BB,2,FALSE),0)</f>
        <v>0</v>
      </c>
      <c r="K444" s="263">
        <f>_xlfn.IFNA(VLOOKUP($A444,'PASTE Tech_Use'!I:$BB,2,FALSE),0)</f>
        <v>0</v>
      </c>
      <c r="L444" s="263">
        <f>_xlfn.IFNA(VLOOKUP($A444,'PASTE Tech_Use'!K:$BB,2,FALSE),0)</f>
        <v>0</v>
      </c>
      <c r="M444" s="263">
        <f>_xlfn.IFNA(VLOOKUP($A444,'PASTE Tech_Use'!M:$BB,2,FALSE),0)</f>
        <v>3.9842909809999998E-7</v>
      </c>
      <c r="N444" s="263">
        <f>_xlfn.IFNA(VLOOKUP($A444,'PASTE Tech_Use'!O:$BB,2,FALSE),0)</f>
        <v>1.2902244899999999E-7</v>
      </c>
      <c r="O444" s="263">
        <f>_xlfn.IFNA(VLOOKUP($A444,'PASTE Tech_Use'!Q:$BB,2,FALSE),0)</f>
        <v>1.4640016380000001E-7</v>
      </c>
      <c r="P444" s="263">
        <f>_xlfn.IFNA(VLOOKUP($A444,'PASTE Tech_Use'!S:$BB,2,FALSE),0)</f>
        <v>0</v>
      </c>
      <c r="Q444" s="263">
        <f>_xlfn.IFNA(VLOOKUP($A444,'PASTE Tech_Use'!U:$BB,2,FALSE),0)</f>
        <v>0</v>
      </c>
      <c r="R444" s="263">
        <f>_xlfn.IFNA(VLOOKUP($A444,'PASTE Tech_Use'!W:$BB,2,FALSE),0)</f>
        <v>1.550236306E-7</v>
      </c>
      <c r="S444" s="263">
        <f>_xlfn.IFNA(VLOOKUP($A444,'PASTE Tech_Use'!Y:$BB,2,FALSE),0)</f>
        <v>0</v>
      </c>
    </row>
    <row r="445" spans="1:19" x14ac:dyDescent="0.3">
      <c r="A445" s="69" t="s">
        <v>471</v>
      </c>
      <c r="B445" t="str">
        <f>_xlfn.IFNA(VLOOKUP($A445,'PASTE Technology Sheet'!A:H,3,FALSE),"")</f>
        <v>Conversion</v>
      </c>
      <c r="C445" t="str">
        <f>VLOOKUP($A445,'PASTE Technology Sheet'!A:H,4,FALSE)</f>
        <v>Industry</v>
      </c>
      <c r="D445" t="str">
        <f>_xlfn.IFNA(VLOOKUP($A445,'PASTE Technology Sheet'!$A:$H,5,FALSE),"")</f>
        <v>Heat</v>
      </c>
      <c r="E445" t="str">
        <f>VLOOKUP($A445,'PASTE Technology Sheet'!$A:$H,6,FALSE)</f>
        <v>Heat HT Industry</v>
      </c>
      <c r="F445" t="str">
        <f>VLOOKUP($A445,'PASTE Technology Sheet'!$A:$H,7,FALSE)</f>
        <v>CHP Coal - HT Heat for Industry</v>
      </c>
      <c r="G445" s="263">
        <f>_xlfn.IFNA(VLOOKUP($A445,'PASTE Tech_Use'!$A:$B,2,FALSE),0)</f>
        <v>0</v>
      </c>
      <c r="H445" s="263">
        <f>_xlfn.IFNA(VLOOKUP($A445,'PASTE Tech_Use'!$C:$BB,2,FALSE),0)</f>
        <v>0</v>
      </c>
      <c r="I445" s="263">
        <f>_xlfn.IFNA(VLOOKUP($A445,'PASTE Tech_Use'!$E:$BB,2,FALSE),0)</f>
        <v>0</v>
      </c>
      <c r="J445" s="263">
        <f>_xlfn.IFNA(VLOOKUP($A445,'PASTE Tech_Use'!$G:$BB,2,FALSE),0)</f>
        <v>0</v>
      </c>
      <c r="K445" s="263">
        <f>_xlfn.IFNA(VLOOKUP($A445,'PASTE Tech_Use'!I:$BB,2,FALSE),0)</f>
        <v>0</v>
      </c>
      <c r="L445" s="263">
        <f>_xlfn.IFNA(VLOOKUP($A445,'PASTE Tech_Use'!K:$BB,2,FALSE),0)</f>
        <v>0</v>
      </c>
      <c r="M445" s="263">
        <f>_xlfn.IFNA(VLOOKUP($A445,'PASTE Tech_Use'!M:$BB,2,FALSE),0)</f>
        <v>0</v>
      </c>
      <c r="N445" s="263">
        <f>_xlfn.IFNA(VLOOKUP($A445,'PASTE Tech_Use'!O:$BB,2,FALSE),0)</f>
        <v>0</v>
      </c>
      <c r="O445" s="263">
        <f>_xlfn.IFNA(VLOOKUP($A445,'PASTE Tech_Use'!Q:$BB,2,FALSE),0)</f>
        <v>0</v>
      </c>
      <c r="P445" s="263">
        <f>_xlfn.IFNA(VLOOKUP($A445,'PASTE Tech_Use'!S:$BB,2,FALSE),0)</f>
        <v>0</v>
      </c>
      <c r="Q445" s="263">
        <f>_xlfn.IFNA(VLOOKUP($A445,'PASTE Tech_Use'!U:$BB,2,FALSE),0)</f>
        <v>0</v>
      </c>
      <c r="R445" s="263">
        <f>_xlfn.IFNA(VLOOKUP($A445,'PASTE Tech_Use'!W:$BB,2,FALSE),0)</f>
        <v>0</v>
      </c>
      <c r="S445" s="263">
        <f>_xlfn.IFNA(VLOOKUP($A445,'PASTE Tech_Use'!Y:$BB,2,FALSE),0)</f>
        <v>0</v>
      </c>
    </row>
    <row r="446" spans="1:19" x14ac:dyDescent="0.3">
      <c r="A446" s="40" t="s">
        <v>472</v>
      </c>
      <c r="B446" t="str">
        <f>_xlfn.IFNA(VLOOKUP($A446,'PASTE Technology Sheet'!A:H,3,FALSE),"")</f>
        <v>Conversion</v>
      </c>
      <c r="C446" t="str">
        <f>VLOOKUP($A446,'PASTE Technology Sheet'!A:H,4,FALSE)</f>
        <v>Industry</v>
      </c>
      <c r="D446" t="str">
        <f>_xlfn.IFNA(VLOOKUP($A446,'PASTE Technology Sheet'!$A:$H,5,FALSE),"")</f>
        <v>Heat</v>
      </c>
      <c r="E446" t="str">
        <f>VLOOKUP($A446,'PASTE Technology Sheet'!$A:$H,6,FALSE)</f>
        <v>Heat HT Industry</v>
      </c>
      <c r="F446" t="str">
        <f>VLOOKUP($A446,'PASTE Technology Sheet'!$A:$H,7,FALSE)</f>
        <v>CHP Coal wCCS - HT Heat for Industry</v>
      </c>
      <c r="G446" s="263">
        <f>_xlfn.IFNA(VLOOKUP($A446,'PASTE Tech_Use'!$A:$B,2,FALSE),0)</f>
        <v>0</v>
      </c>
      <c r="H446" s="263">
        <f>_xlfn.IFNA(VLOOKUP($A446,'PASTE Tech_Use'!$C:$BB,2,FALSE),0)</f>
        <v>0</v>
      </c>
      <c r="I446" s="263">
        <f>_xlfn.IFNA(VLOOKUP($A446,'PASTE Tech_Use'!$E:$BB,2,FALSE),0)</f>
        <v>0</v>
      </c>
      <c r="J446" s="263">
        <f>_xlfn.IFNA(VLOOKUP($A446,'PASTE Tech_Use'!$G:$BB,2,FALSE),0)</f>
        <v>0</v>
      </c>
      <c r="K446" s="263">
        <f>_xlfn.IFNA(VLOOKUP($A446,'PASTE Tech_Use'!I:$BB,2,FALSE),0)</f>
        <v>0</v>
      </c>
      <c r="L446" s="263">
        <f>_xlfn.IFNA(VLOOKUP($A446,'PASTE Tech_Use'!K:$BB,2,FALSE),0)</f>
        <v>0</v>
      </c>
      <c r="M446" s="263">
        <f>_xlfn.IFNA(VLOOKUP($A446,'PASTE Tech_Use'!M:$BB,2,FALSE),0)</f>
        <v>0</v>
      </c>
      <c r="N446" s="263">
        <f>_xlfn.IFNA(VLOOKUP($A446,'PASTE Tech_Use'!O:$BB,2,FALSE),0)</f>
        <v>0</v>
      </c>
      <c r="O446" s="263">
        <f>_xlfn.IFNA(VLOOKUP($A446,'PASTE Tech_Use'!Q:$BB,2,FALSE),0)</f>
        <v>0</v>
      </c>
      <c r="P446" s="263">
        <f>_xlfn.IFNA(VLOOKUP($A446,'PASTE Tech_Use'!S:$BB,2,FALSE),0)</f>
        <v>0</v>
      </c>
      <c r="Q446" s="263">
        <f>_xlfn.IFNA(VLOOKUP($A446,'PASTE Tech_Use'!U:$BB,2,FALSE),0)</f>
        <v>0</v>
      </c>
      <c r="R446" s="263">
        <f>_xlfn.IFNA(VLOOKUP($A446,'PASTE Tech_Use'!W:$BB,2,FALSE),0)</f>
        <v>0</v>
      </c>
      <c r="S446" s="263">
        <f>_xlfn.IFNA(VLOOKUP($A446,'PASTE Tech_Use'!Y:$BB,2,FALSE),0)</f>
        <v>0</v>
      </c>
    </row>
    <row r="447" spans="1:19" x14ac:dyDescent="0.3">
      <c r="A447" s="69" t="s">
        <v>473</v>
      </c>
      <c r="B447" t="str">
        <f>_xlfn.IFNA(VLOOKUP($A447,'PASTE Technology Sheet'!A:H,3,FALSE),"")</f>
        <v>Conversion</v>
      </c>
      <c r="C447" t="str">
        <f>VLOOKUP($A447,'PASTE Technology Sheet'!A:H,4,FALSE)</f>
        <v>Industry</v>
      </c>
      <c r="D447" t="str">
        <f>_xlfn.IFNA(VLOOKUP($A447,'PASTE Technology Sheet'!$A:$H,5,FALSE),"")</f>
        <v>Heat</v>
      </c>
      <c r="E447" t="str">
        <f>VLOOKUP($A447,'PASTE Technology Sheet'!$A:$H,6,FALSE)</f>
        <v>Heat HT Industry</v>
      </c>
      <c r="F447" t="str">
        <f>VLOOKUP($A447,'PASTE Technology Sheet'!$A:$H,7,FALSE)</f>
        <v>CHP BFG - LT Heat for Industry</v>
      </c>
      <c r="G447" s="263">
        <f>_xlfn.IFNA(VLOOKUP($A447,'PASTE Tech_Use'!$A:$B,2,FALSE),0)</f>
        <v>0</v>
      </c>
      <c r="H447" s="263">
        <f>_xlfn.IFNA(VLOOKUP($A447,'PASTE Tech_Use'!$C:$BB,2,FALSE),0)</f>
        <v>0</v>
      </c>
      <c r="I447" s="263">
        <f>_xlfn.IFNA(VLOOKUP($A447,'PASTE Tech_Use'!$E:$BB,2,FALSE),0)</f>
        <v>0</v>
      </c>
      <c r="J447" s="263">
        <f>_xlfn.IFNA(VLOOKUP($A447,'PASTE Tech_Use'!$G:$BB,2,FALSE),0)</f>
        <v>0</v>
      </c>
      <c r="K447" s="263">
        <f>_xlfn.IFNA(VLOOKUP($A447,'PASTE Tech_Use'!I:$BB,2,FALSE),0)</f>
        <v>0</v>
      </c>
      <c r="L447" s="263">
        <f>_xlfn.IFNA(VLOOKUP($A447,'PASTE Tech_Use'!K:$BB,2,FALSE),0)</f>
        <v>0</v>
      </c>
      <c r="M447" s="263">
        <f>_xlfn.IFNA(VLOOKUP($A447,'PASTE Tech_Use'!M:$BB,2,FALSE),0)</f>
        <v>0</v>
      </c>
      <c r="N447" s="263">
        <f>_xlfn.IFNA(VLOOKUP($A447,'PASTE Tech_Use'!O:$BB,2,FALSE),0)</f>
        <v>0</v>
      </c>
      <c r="O447" s="263">
        <f>_xlfn.IFNA(VLOOKUP($A447,'PASTE Tech_Use'!Q:$BB,2,FALSE),0)</f>
        <v>0</v>
      </c>
      <c r="P447" s="263">
        <f>_xlfn.IFNA(VLOOKUP($A447,'PASTE Tech_Use'!S:$BB,2,FALSE),0)</f>
        <v>0</v>
      </c>
      <c r="Q447" s="263">
        <f>_xlfn.IFNA(VLOOKUP($A447,'PASTE Tech_Use'!U:$BB,2,FALSE),0)</f>
        <v>0</v>
      </c>
      <c r="R447" s="263">
        <f>_xlfn.IFNA(VLOOKUP($A447,'PASTE Tech_Use'!W:$BB,2,FALSE),0)</f>
        <v>0</v>
      </c>
      <c r="S447" s="263">
        <f>_xlfn.IFNA(VLOOKUP($A447,'PASTE Tech_Use'!Y:$BB,2,FALSE),0)</f>
        <v>0</v>
      </c>
    </row>
    <row r="448" spans="1:19" x14ac:dyDescent="0.3">
      <c r="A448" s="40" t="s">
        <v>474</v>
      </c>
      <c r="B448" t="str">
        <f>_xlfn.IFNA(VLOOKUP($A448,'PASTE Technology Sheet'!A:H,3,FALSE),"")</f>
        <v>Conversion</v>
      </c>
      <c r="C448" t="str">
        <f>VLOOKUP($A448,'PASTE Technology Sheet'!A:H,4,FALSE)</f>
        <v>Industry</v>
      </c>
      <c r="D448" t="str">
        <f>_xlfn.IFNA(VLOOKUP($A448,'PASTE Technology Sheet'!$A:$H,5,FALSE),"")</f>
        <v>Heat</v>
      </c>
      <c r="E448" t="str">
        <f>VLOOKUP($A448,'PASTE Technology Sheet'!$A:$H,6,FALSE)</f>
        <v>Heat HT Industry</v>
      </c>
      <c r="F448" t="str">
        <f>VLOOKUP($A448,'PASTE Technology Sheet'!$A:$H,7,FALSE)</f>
        <v>CHP Biomass - HT Heat for Industry</v>
      </c>
      <c r="G448" s="263">
        <f>_xlfn.IFNA(VLOOKUP($A448,'PASTE Tech_Use'!$A:$B,2,FALSE),0)</f>
        <v>0</v>
      </c>
      <c r="H448" s="263">
        <f>_xlfn.IFNA(VLOOKUP($A448,'PASTE Tech_Use'!$C:$BB,2,FALSE),0)</f>
        <v>0</v>
      </c>
      <c r="I448" s="263">
        <f>_xlfn.IFNA(VLOOKUP($A448,'PASTE Tech_Use'!$E:$BB,2,FALSE),0)</f>
        <v>0</v>
      </c>
      <c r="J448" s="263">
        <f>_xlfn.IFNA(VLOOKUP($A448,'PASTE Tech_Use'!$G:$BB,2,FALSE),0)</f>
        <v>0</v>
      </c>
      <c r="K448" s="263">
        <f>_xlfn.IFNA(VLOOKUP($A448,'PASTE Tech_Use'!I:$BB,2,FALSE),0)</f>
        <v>0</v>
      </c>
      <c r="L448" s="263">
        <f>_xlfn.IFNA(VLOOKUP($A448,'PASTE Tech_Use'!K:$BB,2,FALSE),0)</f>
        <v>0</v>
      </c>
      <c r="M448" s="263">
        <f>_xlfn.IFNA(VLOOKUP($A448,'PASTE Tech_Use'!M:$BB,2,FALSE),0)</f>
        <v>1.9528458929999999E-7</v>
      </c>
      <c r="N448" s="263">
        <f>_xlfn.IFNA(VLOOKUP($A448,'PASTE Tech_Use'!O:$BB,2,FALSE),0)</f>
        <v>0</v>
      </c>
      <c r="O448" s="263">
        <f>_xlfn.IFNA(VLOOKUP($A448,'PASTE Tech_Use'!Q:$BB,2,FALSE),0)</f>
        <v>0</v>
      </c>
      <c r="P448" s="263">
        <f>_xlfn.IFNA(VLOOKUP($A448,'PASTE Tech_Use'!S:$BB,2,FALSE),0)</f>
        <v>0</v>
      </c>
      <c r="Q448" s="263">
        <f>_xlfn.IFNA(VLOOKUP($A448,'PASTE Tech_Use'!U:$BB,2,FALSE),0)</f>
        <v>0</v>
      </c>
      <c r="R448" s="263">
        <f>_xlfn.IFNA(VLOOKUP($A448,'PASTE Tech_Use'!W:$BB,2,FALSE),0)</f>
        <v>0</v>
      </c>
      <c r="S448" s="263">
        <f>_xlfn.IFNA(VLOOKUP($A448,'PASTE Tech_Use'!Y:$BB,2,FALSE),0)</f>
        <v>0</v>
      </c>
    </row>
    <row r="449" spans="1:19" x14ac:dyDescent="0.3">
      <c r="A449" s="69" t="s">
        <v>475</v>
      </c>
      <c r="B449" t="str">
        <f>_xlfn.IFNA(VLOOKUP($A449,'PASTE Technology Sheet'!A:H,3,FALSE),"")</f>
        <v>Conversion</v>
      </c>
      <c r="C449" t="str">
        <f>VLOOKUP($A449,'PASTE Technology Sheet'!A:H,4,FALSE)</f>
        <v>Industry</v>
      </c>
      <c r="D449" t="str">
        <f>_xlfn.IFNA(VLOOKUP($A449,'PASTE Technology Sheet'!$A:$H,5,FALSE),"")</f>
        <v>Heat</v>
      </c>
      <c r="E449" t="str">
        <f>VLOOKUP($A449,'PASTE Technology Sheet'!$A:$H,6,FALSE)</f>
        <v>Heat HT Industry</v>
      </c>
      <c r="F449" t="str">
        <f>VLOOKUP($A449,'PASTE Technology Sheet'!$A:$H,7,FALSE)</f>
        <v>CHP Biomass wCCS - HT Heat for Industry</v>
      </c>
      <c r="G449" s="263">
        <f>_xlfn.IFNA(VLOOKUP($A449,'PASTE Tech_Use'!$A:$B,2,FALSE),0)</f>
        <v>69.951115220000005</v>
      </c>
      <c r="H449" s="263">
        <f>_xlfn.IFNA(VLOOKUP($A449,'PASTE Tech_Use'!$C:$BB,2,FALSE),0)</f>
        <v>69.978934319999993</v>
      </c>
      <c r="I449" s="263">
        <f>_xlfn.IFNA(VLOOKUP($A449,'PASTE Tech_Use'!$E:$BB,2,FALSE),0)</f>
        <v>69.952146949999999</v>
      </c>
      <c r="J449" s="263">
        <f>_xlfn.IFNA(VLOOKUP($A449,'PASTE Tech_Use'!$G:$BB,2,FALSE),0)</f>
        <v>69.951283219999993</v>
      </c>
      <c r="K449" s="263">
        <f>_xlfn.IFNA(VLOOKUP($A449,'PASTE Tech_Use'!I:$BB,2,FALSE),0)</f>
        <v>69.951283219999993</v>
      </c>
      <c r="L449" s="263">
        <f>_xlfn.IFNA(VLOOKUP($A449,'PASTE Tech_Use'!K:$BB,2,FALSE),0)</f>
        <v>36.241231380000002</v>
      </c>
      <c r="M449" s="263">
        <f>_xlfn.IFNA(VLOOKUP($A449,'PASTE Tech_Use'!M:$BB,2,FALSE),0)</f>
        <v>70.235842500000004</v>
      </c>
      <c r="N449" s="263">
        <f>_xlfn.IFNA(VLOOKUP($A449,'PASTE Tech_Use'!O:$BB,2,FALSE),0)</f>
        <v>70.013861430000006</v>
      </c>
      <c r="O449" s="263">
        <f>_xlfn.IFNA(VLOOKUP($A449,'PASTE Tech_Use'!Q:$BB,2,FALSE),0)</f>
        <v>69.947664549999999</v>
      </c>
      <c r="P449" s="263">
        <f>_xlfn.IFNA(VLOOKUP($A449,'PASTE Tech_Use'!S:$BB,2,FALSE),0)</f>
        <v>38.828584040000003</v>
      </c>
      <c r="Q449" s="263">
        <f>_xlfn.IFNA(VLOOKUP($A449,'PASTE Tech_Use'!U:$BB,2,FALSE),0)</f>
        <v>65.282132270000005</v>
      </c>
      <c r="R449" s="263">
        <f>_xlfn.IFNA(VLOOKUP($A449,'PASTE Tech_Use'!W:$BB,2,FALSE),0)</f>
        <v>22.58924099</v>
      </c>
      <c r="S449" s="263">
        <f>_xlfn.IFNA(VLOOKUP($A449,'PASTE Tech_Use'!Y:$BB,2,FALSE),0)</f>
        <v>48.88457648</v>
      </c>
    </row>
    <row r="450" spans="1:19" x14ac:dyDescent="0.3">
      <c r="A450" s="40" t="s">
        <v>476</v>
      </c>
      <c r="B450" t="str">
        <f>_xlfn.IFNA(VLOOKUP($A450,'PASTE Technology Sheet'!A:H,3,FALSE),"")</f>
        <v>Conversion</v>
      </c>
      <c r="C450" t="str">
        <f>VLOOKUP($A450,'PASTE Technology Sheet'!A:H,4,FALSE)</f>
        <v>Industry</v>
      </c>
      <c r="D450" t="str">
        <f>_xlfn.IFNA(VLOOKUP($A450,'PASTE Technology Sheet'!$A:$H,5,FALSE),"")</f>
        <v>Heat</v>
      </c>
      <c r="E450" t="str">
        <f>VLOOKUP($A450,'PASTE Technology Sheet'!$A:$H,6,FALSE)</f>
        <v>Heat HT Industry</v>
      </c>
      <c r="F450" t="str">
        <f>VLOOKUP($A450,'PASTE Technology Sheet'!$A:$H,7,FALSE)</f>
        <v>Direct Heating Electricity - HT Heat for Industry</v>
      </c>
      <c r="G450" s="263">
        <f>_xlfn.IFNA(VLOOKUP($A450,'PASTE Tech_Use'!$A:$B,2,FALSE),0)</f>
        <v>0</v>
      </c>
      <c r="H450" s="263">
        <f>_xlfn.IFNA(VLOOKUP($A450,'PASTE Tech_Use'!$C:$BB,2,FALSE),0)</f>
        <v>0</v>
      </c>
      <c r="I450" s="263">
        <f>_xlfn.IFNA(VLOOKUP($A450,'PASTE Tech_Use'!$E:$BB,2,FALSE),0)</f>
        <v>0</v>
      </c>
      <c r="J450" s="263">
        <f>_xlfn.IFNA(VLOOKUP($A450,'PASTE Tech_Use'!$G:$BB,2,FALSE),0)</f>
        <v>0</v>
      </c>
      <c r="K450" s="263">
        <f>_xlfn.IFNA(VLOOKUP($A450,'PASTE Tech_Use'!I:$BB,2,FALSE),0)</f>
        <v>0</v>
      </c>
      <c r="L450" s="263">
        <f>_xlfn.IFNA(VLOOKUP($A450,'PASTE Tech_Use'!K:$BB,2,FALSE),0)</f>
        <v>0</v>
      </c>
      <c r="M450" s="263">
        <f>_xlfn.IFNA(VLOOKUP($A450,'PASTE Tech_Use'!M:$BB,2,FALSE),0)</f>
        <v>0</v>
      </c>
      <c r="N450" s="263">
        <f>_xlfn.IFNA(VLOOKUP($A450,'PASTE Tech_Use'!O:$BB,2,FALSE),0)</f>
        <v>0</v>
      </c>
      <c r="O450" s="263">
        <f>_xlfn.IFNA(VLOOKUP($A450,'PASTE Tech_Use'!Q:$BB,2,FALSE),0)</f>
        <v>0</v>
      </c>
      <c r="P450" s="263">
        <f>_xlfn.IFNA(VLOOKUP($A450,'PASTE Tech_Use'!S:$BB,2,FALSE),0)</f>
        <v>0</v>
      </c>
      <c r="Q450" s="263">
        <f>_xlfn.IFNA(VLOOKUP($A450,'PASTE Tech_Use'!U:$BB,2,FALSE),0)</f>
        <v>0</v>
      </c>
      <c r="R450" s="263">
        <f>_xlfn.IFNA(VLOOKUP($A450,'PASTE Tech_Use'!W:$BB,2,FALSE),0)</f>
        <v>0</v>
      </c>
      <c r="S450" s="263">
        <f>_xlfn.IFNA(VLOOKUP($A450,'PASTE Tech_Use'!Y:$BB,2,FALSE),0)</f>
        <v>0</v>
      </c>
    </row>
    <row r="451" spans="1:19" x14ac:dyDescent="0.3">
      <c r="A451" s="69" t="s">
        <v>477</v>
      </c>
      <c r="B451" t="str">
        <f>_xlfn.IFNA(VLOOKUP($A451,'PASTE Technology Sheet'!A:H,3,FALSE),"")</f>
        <v>Conversion</v>
      </c>
      <c r="C451" t="str">
        <f>VLOOKUP($A451,'PASTE Technology Sheet'!A:H,4,FALSE)</f>
        <v>Industry</v>
      </c>
      <c r="D451" t="str">
        <f>_xlfn.IFNA(VLOOKUP($A451,'PASTE Technology Sheet'!$A:$H,5,FALSE),"")</f>
        <v>Heat</v>
      </c>
      <c r="E451" t="str">
        <f>VLOOKUP($A451,'PASTE Technology Sheet'!$A:$H,6,FALSE)</f>
        <v>Heat HT Industry</v>
      </c>
      <c r="F451" t="str">
        <f>VLOOKUP($A451,'PASTE Technology Sheet'!$A:$H,7,FALSE)</f>
        <v>Boiler H2 - HT Heat for Industry</v>
      </c>
      <c r="G451" s="263">
        <f>_xlfn.IFNA(VLOOKUP($A451,'PASTE Tech_Use'!$A:$B,2,FALSE),0)</f>
        <v>0</v>
      </c>
      <c r="H451" s="263">
        <f>_xlfn.IFNA(VLOOKUP($A451,'PASTE Tech_Use'!$C:$BB,2,FALSE),0)</f>
        <v>0</v>
      </c>
      <c r="I451" s="263">
        <f>_xlfn.IFNA(VLOOKUP($A451,'PASTE Tech_Use'!$E:$BB,2,FALSE),0)</f>
        <v>0</v>
      </c>
      <c r="J451" s="263">
        <f>_xlfn.IFNA(VLOOKUP($A451,'PASTE Tech_Use'!$G:$BB,2,FALSE),0)</f>
        <v>0</v>
      </c>
      <c r="K451" s="263">
        <f>_xlfn.IFNA(VLOOKUP($A451,'PASTE Tech_Use'!I:$BB,2,FALSE),0)</f>
        <v>0</v>
      </c>
      <c r="L451" s="263">
        <f>_xlfn.IFNA(VLOOKUP($A451,'PASTE Tech_Use'!K:$BB,2,FALSE),0)</f>
        <v>0</v>
      </c>
      <c r="M451" s="263">
        <f>_xlfn.IFNA(VLOOKUP($A451,'PASTE Tech_Use'!M:$BB,2,FALSE),0)</f>
        <v>0</v>
      </c>
      <c r="N451" s="263">
        <f>_xlfn.IFNA(VLOOKUP($A451,'PASTE Tech_Use'!O:$BB,2,FALSE),0)</f>
        <v>0</v>
      </c>
      <c r="O451" s="263">
        <f>_xlfn.IFNA(VLOOKUP($A451,'PASTE Tech_Use'!Q:$BB,2,FALSE),0)</f>
        <v>0</v>
      </c>
      <c r="P451" s="263">
        <f>_xlfn.IFNA(VLOOKUP($A451,'PASTE Tech_Use'!S:$BB,2,FALSE),0)</f>
        <v>0</v>
      </c>
      <c r="Q451" s="263">
        <f>_xlfn.IFNA(VLOOKUP($A451,'PASTE Tech_Use'!U:$BB,2,FALSE),0)</f>
        <v>0</v>
      </c>
      <c r="R451" s="263">
        <f>_xlfn.IFNA(VLOOKUP($A451,'PASTE Tech_Use'!W:$BB,2,FALSE),0)</f>
        <v>0</v>
      </c>
      <c r="S451" s="263">
        <f>_xlfn.IFNA(VLOOKUP($A451,'PASTE Tech_Use'!Y:$BB,2,FALSE),0)</f>
        <v>0</v>
      </c>
    </row>
    <row r="452" spans="1:19" x14ac:dyDescent="0.3">
      <c r="A452" s="69" t="s">
        <v>478</v>
      </c>
      <c r="B452" t="str">
        <f>_xlfn.IFNA(VLOOKUP($A452,'PASTE Technology Sheet'!A:H,3,FALSE),"")</f>
        <v>Conversion</v>
      </c>
      <c r="C452" t="str">
        <f>VLOOKUP($A452,'PASTE Technology Sheet'!A:H,4,FALSE)</f>
        <v>Industry</v>
      </c>
      <c r="D452" t="str">
        <f>_xlfn.IFNA(VLOOKUP($A452,'PASTE Technology Sheet'!$A:$H,5,FALSE),"")</f>
        <v>Heat</v>
      </c>
      <c r="E452" t="str">
        <f>VLOOKUP($A452,'PASTE Technology Sheet'!$A:$H,6,FALSE)</f>
        <v>Heat HT Industry</v>
      </c>
      <c r="F452" t="str">
        <f>VLOOKUP($A452,'PASTE Technology Sheet'!$A:$H,7,FALSE)</f>
        <v>Nuclear SMR Heat - HT Heat for Industry</v>
      </c>
      <c r="G452" s="263">
        <f>_xlfn.IFNA(VLOOKUP($A452,'PASTE Tech_Use'!$A:$B,2,FALSE),0)</f>
        <v>0</v>
      </c>
      <c r="H452" s="263">
        <f>_xlfn.IFNA(VLOOKUP($A452,'PASTE Tech_Use'!$C:$BB,2,FALSE),0)</f>
        <v>0</v>
      </c>
      <c r="I452" s="263">
        <f>_xlfn.IFNA(VLOOKUP($A452,'PASTE Tech_Use'!$E:$BB,2,FALSE),0)</f>
        <v>0</v>
      </c>
      <c r="J452" s="263">
        <f>_xlfn.IFNA(VLOOKUP($A452,'PASTE Tech_Use'!$G:$BB,2,FALSE),0)</f>
        <v>0</v>
      </c>
      <c r="K452" s="263">
        <f>_xlfn.IFNA(VLOOKUP($A452,'PASTE Tech_Use'!I:$BB,2,FALSE),0)</f>
        <v>0</v>
      </c>
      <c r="L452" s="263">
        <f>_xlfn.IFNA(VLOOKUP($A452,'PASTE Tech_Use'!K:$BB,2,FALSE),0)</f>
        <v>0</v>
      </c>
      <c r="M452" s="263">
        <f>_xlfn.IFNA(VLOOKUP($A452,'PASTE Tech_Use'!M:$BB,2,FALSE),0)</f>
        <v>0</v>
      </c>
      <c r="N452" s="263">
        <f>_xlfn.IFNA(VLOOKUP($A452,'PASTE Tech_Use'!O:$BB,2,FALSE),0)</f>
        <v>0</v>
      </c>
      <c r="O452" s="263">
        <f>_xlfn.IFNA(VLOOKUP($A452,'PASTE Tech_Use'!Q:$BB,2,FALSE),0)</f>
        <v>0</v>
      </c>
      <c r="P452" s="263">
        <f>_xlfn.IFNA(VLOOKUP($A452,'PASTE Tech_Use'!S:$BB,2,FALSE),0)</f>
        <v>0</v>
      </c>
      <c r="Q452" s="263">
        <f>_xlfn.IFNA(VLOOKUP($A452,'PASTE Tech_Use'!U:$BB,2,FALSE),0)</f>
        <v>0</v>
      </c>
      <c r="R452" s="263">
        <f>_xlfn.IFNA(VLOOKUP($A452,'PASTE Tech_Use'!W:$BB,2,FALSE),0)</f>
        <v>0</v>
      </c>
      <c r="S452" s="263">
        <f>_xlfn.IFNA(VLOOKUP($A452,'PASTE Tech_Use'!Y:$BB,2,FALSE),0)</f>
        <v>0</v>
      </c>
    </row>
    <row r="453" spans="1:19" x14ac:dyDescent="0.3">
      <c r="A453" s="69" t="s">
        <v>479</v>
      </c>
      <c r="B453" t="str">
        <f>_xlfn.IFNA(VLOOKUP($A453,'PASTE Technology Sheet'!A:H,3,FALSE),"")</f>
        <v>Conversion</v>
      </c>
      <c r="C453" t="str">
        <f>VLOOKUP($A453,'PASTE Technology Sheet'!A:H,4,FALSE)</f>
        <v>Industry</v>
      </c>
      <c r="D453" t="str">
        <f>_xlfn.IFNA(VLOOKUP($A453,'PASTE Technology Sheet'!$A:$H,5,FALSE),"")</f>
        <v>Heat</v>
      </c>
      <c r="E453" t="str">
        <f>VLOOKUP($A453,'PASTE Technology Sheet'!$A:$H,6,FALSE)</f>
        <v>Heat HT Industry</v>
      </c>
      <c r="F453" t="str">
        <f>VLOOKUP($A453,'PASTE Technology Sheet'!$A:$H,7,FALSE)</f>
        <v>CHP Nuclear SMR - HT Heat for Industry</v>
      </c>
      <c r="G453" s="263">
        <f>_xlfn.IFNA(VLOOKUP($A453,'PASTE Tech_Use'!$A:$B,2,FALSE),0)</f>
        <v>0</v>
      </c>
      <c r="H453" s="263">
        <f>_xlfn.IFNA(VLOOKUP($A453,'PASTE Tech_Use'!$C:$BB,2,FALSE),0)</f>
        <v>0</v>
      </c>
      <c r="I453" s="263">
        <f>_xlfn.IFNA(VLOOKUP($A453,'PASTE Tech_Use'!$E:$BB,2,FALSE),0)</f>
        <v>0</v>
      </c>
      <c r="J453" s="263">
        <f>_xlfn.IFNA(VLOOKUP($A453,'PASTE Tech_Use'!$G:$BB,2,FALSE),0)</f>
        <v>0</v>
      </c>
      <c r="K453" s="263">
        <f>_xlfn.IFNA(VLOOKUP($A453,'PASTE Tech_Use'!I:$BB,2,FALSE),0)</f>
        <v>0</v>
      </c>
      <c r="L453" s="263">
        <f>_xlfn.IFNA(VLOOKUP($A453,'PASTE Tech_Use'!K:$BB,2,FALSE),0)</f>
        <v>0</v>
      </c>
      <c r="M453" s="263">
        <f>_xlfn.IFNA(VLOOKUP($A453,'PASTE Tech_Use'!M:$BB,2,FALSE),0)</f>
        <v>0</v>
      </c>
      <c r="N453" s="263">
        <f>_xlfn.IFNA(VLOOKUP($A453,'PASTE Tech_Use'!O:$BB,2,FALSE),0)</f>
        <v>0</v>
      </c>
      <c r="O453" s="263">
        <f>_xlfn.IFNA(VLOOKUP($A453,'PASTE Tech_Use'!Q:$BB,2,FALSE),0)</f>
        <v>0</v>
      </c>
      <c r="P453" s="263">
        <f>_xlfn.IFNA(VLOOKUP($A453,'PASTE Tech_Use'!S:$BB,2,FALSE),0)</f>
        <v>0</v>
      </c>
      <c r="Q453" s="263">
        <f>_xlfn.IFNA(VLOOKUP($A453,'PASTE Tech_Use'!U:$BB,2,FALSE),0)</f>
        <v>0</v>
      </c>
      <c r="R453" s="263">
        <f>_xlfn.IFNA(VLOOKUP($A453,'PASTE Tech_Use'!W:$BB,2,FALSE),0)</f>
        <v>0</v>
      </c>
      <c r="S453" s="263">
        <f>_xlfn.IFNA(VLOOKUP($A453,'PASTE Tech_Use'!Y:$BB,2,FALSE),0)</f>
        <v>0</v>
      </c>
    </row>
    <row r="454" spans="1:19" x14ac:dyDescent="0.3">
      <c r="A454" s="40" t="s">
        <v>480</v>
      </c>
      <c r="B454" t="str">
        <f>_xlfn.IFNA(VLOOKUP($A454,'PASTE Technology Sheet'!A:H,3,FALSE),"")</f>
        <v>Conversion</v>
      </c>
      <c r="C454" t="str">
        <f>VLOOKUP($A454,'PASTE Technology Sheet'!A:H,4,FALSE)</f>
        <v>Industry</v>
      </c>
      <c r="D454" t="str">
        <f>_xlfn.IFNA(VLOOKUP($A454,'PASTE Technology Sheet'!$A:$H,5,FALSE),"")</f>
        <v>Heat</v>
      </c>
      <c r="E454" t="str">
        <f>VLOOKUP($A454,'PASTE Technology Sheet'!$A:$H,6,FALSE)</f>
        <v>Heat LT Industry</v>
      </c>
      <c r="F454" t="str">
        <f>VLOOKUP($A454,'PASTE Technology Sheet'!$A:$H,7,FALSE)</f>
        <v>Dummy HT tech into LT - LT Heat for Industry</v>
      </c>
      <c r="G454" s="263">
        <f>_xlfn.IFNA(VLOOKUP($A454,'PASTE Tech_Use'!$A:$B,2,FALSE),0)</f>
        <v>0</v>
      </c>
      <c r="H454" s="263">
        <f>_xlfn.IFNA(VLOOKUP($A454,'PASTE Tech_Use'!$C:$BB,2,FALSE),0)</f>
        <v>0</v>
      </c>
      <c r="I454" s="263">
        <f>_xlfn.IFNA(VLOOKUP($A454,'PASTE Tech_Use'!$E:$BB,2,FALSE),0)</f>
        <v>0</v>
      </c>
      <c r="J454" s="263">
        <f>_xlfn.IFNA(VLOOKUP($A454,'PASTE Tech_Use'!$G:$BB,2,FALSE),0)</f>
        <v>0</v>
      </c>
      <c r="K454" s="263">
        <f>_xlfn.IFNA(VLOOKUP($A454,'PASTE Tech_Use'!I:$BB,2,FALSE),0)</f>
        <v>0</v>
      </c>
      <c r="L454" s="263">
        <f>_xlfn.IFNA(VLOOKUP($A454,'PASTE Tech_Use'!K:$BB,2,FALSE),0)</f>
        <v>0</v>
      </c>
      <c r="M454" s="263">
        <f>_xlfn.IFNA(VLOOKUP($A454,'PASTE Tech_Use'!M:$BB,2,FALSE),0)</f>
        <v>0</v>
      </c>
      <c r="N454" s="263">
        <f>_xlfn.IFNA(VLOOKUP($A454,'PASTE Tech_Use'!O:$BB,2,FALSE),0)</f>
        <v>0</v>
      </c>
      <c r="O454" s="263">
        <f>_xlfn.IFNA(VLOOKUP($A454,'PASTE Tech_Use'!Q:$BB,2,FALSE),0)</f>
        <v>0</v>
      </c>
      <c r="P454" s="263">
        <f>_xlfn.IFNA(VLOOKUP($A454,'PASTE Tech_Use'!S:$BB,2,FALSE),0)</f>
        <v>0</v>
      </c>
      <c r="Q454" s="263">
        <f>_xlfn.IFNA(VLOOKUP($A454,'PASTE Tech_Use'!U:$BB,2,FALSE),0)</f>
        <v>0</v>
      </c>
      <c r="R454" s="263">
        <f>_xlfn.IFNA(VLOOKUP($A454,'PASTE Tech_Use'!W:$BB,2,FALSE),0)</f>
        <v>0</v>
      </c>
      <c r="S454" s="263">
        <f>_xlfn.IFNA(VLOOKUP($A454,'PASTE Tech_Use'!Y:$BB,2,FALSE),0)</f>
        <v>0</v>
      </c>
    </row>
    <row r="455" spans="1:19" x14ac:dyDescent="0.3">
      <c r="A455" s="69" t="s">
        <v>481</v>
      </c>
      <c r="B455" t="str">
        <f>_xlfn.IFNA(VLOOKUP($A455,'PASTE Technology Sheet'!A:H,3,FALSE),"")</f>
        <v>Conversion</v>
      </c>
      <c r="C455" t="str">
        <f>VLOOKUP($A455,'PASTE Technology Sheet'!A:H,4,FALSE)</f>
        <v>Industry</v>
      </c>
      <c r="D455" t="str">
        <f>_xlfn.IFNA(VLOOKUP($A455,'PASTE Technology Sheet'!$A:$H,5,FALSE),"")</f>
        <v>Heat</v>
      </c>
      <c r="E455" t="str">
        <f>VLOOKUP($A455,'PASTE Technology Sheet'!$A:$H,6,FALSE)</f>
        <v>Heat LT Industry</v>
      </c>
      <c r="F455" t="str">
        <f>VLOOKUP($A455,'PASTE Technology Sheet'!$A:$H,7,FALSE)</f>
        <v>Heat Pump Gas - LT Heat for Industry</v>
      </c>
      <c r="G455" s="263">
        <f>_xlfn.IFNA(VLOOKUP($A455,'PASTE Tech_Use'!$A:$B,2,FALSE),0)</f>
        <v>0</v>
      </c>
      <c r="H455" s="263">
        <f>_xlfn.IFNA(VLOOKUP($A455,'PASTE Tech_Use'!$C:$BB,2,FALSE),0)</f>
        <v>0</v>
      </c>
      <c r="I455" s="263">
        <f>_xlfn.IFNA(VLOOKUP($A455,'PASTE Tech_Use'!$E:$BB,2,FALSE),0)</f>
        <v>0</v>
      </c>
      <c r="J455" s="263">
        <f>_xlfn.IFNA(VLOOKUP($A455,'PASTE Tech_Use'!$G:$BB,2,FALSE),0)</f>
        <v>0</v>
      </c>
      <c r="K455" s="263">
        <f>_xlfn.IFNA(VLOOKUP($A455,'PASTE Tech_Use'!I:$BB,2,FALSE),0)</f>
        <v>0</v>
      </c>
      <c r="L455" s="263">
        <f>_xlfn.IFNA(VLOOKUP($A455,'PASTE Tech_Use'!K:$BB,2,FALSE),0)</f>
        <v>0</v>
      </c>
      <c r="M455" s="263">
        <f>_xlfn.IFNA(VLOOKUP($A455,'PASTE Tech_Use'!M:$BB,2,FALSE),0)</f>
        <v>0</v>
      </c>
      <c r="N455" s="263">
        <f>_xlfn.IFNA(VLOOKUP($A455,'PASTE Tech_Use'!O:$BB,2,FALSE),0)</f>
        <v>0</v>
      </c>
      <c r="O455" s="263">
        <f>_xlfn.IFNA(VLOOKUP($A455,'PASTE Tech_Use'!Q:$BB,2,FALSE),0)</f>
        <v>0</v>
      </c>
      <c r="P455" s="263">
        <f>_xlfn.IFNA(VLOOKUP($A455,'PASTE Tech_Use'!S:$BB,2,FALSE),0)</f>
        <v>0</v>
      </c>
      <c r="Q455" s="263">
        <f>_xlfn.IFNA(VLOOKUP($A455,'PASTE Tech_Use'!U:$BB,2,FALSE),0)</f>
        <v>0</v>
      </c>
      <c r="R455" s="263">
        <f>_xlfn.IFNA(VLOOKUP($A455,'PASTE Tech_Use'!W:$BB,2,FALSE),0)</f>
        <v>0</v>
      </c>
      <c r="S455" s="263">
        <f>_xlfn.IFNA(VLOOKUP($A455,'PASTE Tech_Use'!Y:$BB,2,FALSE),0)</f>
        <v>0</v>
      </c>
    </row>
    <row r="456" spans="1:19" x14ac:dyDescent="0.3">
      <c r="A456" s="40" t="s">
        <v>482</v>
      </c>
      <c r="B456" t="str">
        <f>_xlfn.IFNA(VLOOKUP($A456,'PASTE Technology Sheet'!A:H,3,FALSE),"")</f>
        <v>Conversion</v>
      </c>
      <c r="C456" t="str">
        <f>VLOOKUP($A456,'PASTE Technology Sheet'!A:H,4,FALSE)</f>
        <v>Industry</v>
      </c>
      <c r="D456" t="str">
        <f>_xlfn.IFNA(VLOOKUP($A456,'PASTE Technology Sheet'!$A:$H,5,FALSE),"")</f>
        <v>Heat</v>
      </c>
      <c r="E456" t="str">
        <f>VLOOKUP($A456,'PASTE Technology Sheet'!$A:$H,6,FALSE)</f>
        <v>Heat LT Industry</v>
      </c>
      <c r="F456" t="str">
        <f>VLOOKUP($A456,'PASTE Technology Sheet'!$A:$H,7,FALSE)</f>
        <v>Heat Pump Electricity - LT Heat for Industry</v>
      </c>
      <c r="G456" s="263">
        <f>_xlfn.IFNA(VLOOKUP($A456,'PASTE Tech_Use'!$A:$B,2,FALSE),0)</f>
        <v>58.734417350000001</v>
      </c>
      <c r="H456" s="263">
        <f>_xlfn.IFNA(VLOOKUP($A456,'PASTE Tech_Use'!$C:$BB,2,FALSE),0)</f>
        <v>58.734417350000001</v>
      </c>
      <c r="I456" s="263">
        <f>_xlfn.IFNA(VLOOKUP($A456,'PASTE Tech_Use'!$E:$BB,2,FALSE),0)</f>
        <v>58.734417299999997</v>
      </c>
      <c r="J456" s="263">
        <f>_xlfn.IFNA(VLOOKUP($A456,'PASTE Tech_Use'!$G:$BB,2,FALSE),0)</f>
        <v>58.73441734</v>
      </c>
      <c r="K456" s="263">
        <f>_xlfn.IFNA(VLOOKUP($A456,'PASTE Tech_Use'!I:$BB,2,FALSE),0)</f>
        <v>58.73441734</v>
      </c>
      <c r="L456" s="263">
        <f>_xlfn.IFNA(VLOOKUP($A456,'PASTE Tech_Use'!K:$BB,2,FALSE),0)</f>
        <v>58.734417520000001</v>
      </c>
      <c r="M456" s="263">
        <f>_xlfn.IFNA(VLOOKUP($A456,'PASTE Tech_Use'!M:$BB,2,FALSE),0)</f>
        <v>58.734417389999997</v>
      </c>
      <c r="N456" s="263">
        <f>_xlfn.IFNA(VLOOKUP($A456,'PASTE Tech_Use'!O:$BB,2,FALSE),0)</f>
        <v>58.734417260000001</v>
      </c>
      <c r="O456" s="263">
        <f>_xlfn.IFNA(VLOOKUP($A456,'PASTE Tech_Use'!Q:$BB,2,FALSE),0)</f>
        <v>58.734417290000003</v>
      </c>
      <c r="P456" s="263">
        <f>_xlfn.IFNA(VLOOKUP($A456,'PASTE Tech_Use'!S:$BB,2,FALSE),0)</f>
        <v>57.1740475</v>
      </c>
      <c r="Q456" s="263">
        <f>_xlfn.IFNA(VLOOKUP($A456,'PASTE Tech_Use'!U:$BB,2,FALSE),0)</f>
        <v>58.734417260000001</v>
      </c>
      <c r="R456" s="263">
        <f>_xlfn.IFNA(VLOOKUP($A456,'PASTE Tech_Use'!W:$BB,2,FALSE),0)</f>
        <v>55.849264779999999</v>
      </c>
      <c r="S456" s="263">
        <f>_xlfn.IFNA(VLOOKUP($A456,'PASTE Tech_Use'!Y:$BB,2,FALSE),0)</f>
        <v>58.734417360000002</v>
      </c>
    </row>
    <row r="457" spans="1:19" x14ac:dyDescent="0.3">
      <c r="A457" s="69" t="s">
        <v>483</v>
      </c>
      <c r="B457" t="str">
        <f>_xlfn.IFNA(VLOOKUP($A457,'PASTE Technology Sheet'!A:H,3,FALSE),"")</f>
        <v>Conversion</v>
      </c>
      <c r="C457" t="str">
        <f>VLOOKUP($A457,'PASTE Technology Sheet'!A:H,4,FALSE)</f>
        <v>Industry</v>
      </c>
      <c r="D457" t="str">
        <f>_xlfn.IFNA(VLOOKUP($A457,'PASTE Technology Sheet'!$A:$H,5,FALSE),"")</f>
        <v>Heat</v>
      </c>
      <c r="E457" t="str">
        <f>VLOOKUP($A457,'PASTE Technology Sheet'!$A:$H,6,FALSE)</f>
        <v>Heat LT Industry</v>
      </c>
      <c r="F457" t="str">
        <f>VLOOKUP($A457,'PASTE Technology Sheet'!$A:$H,7,FALSE)</f>
        <v>Geothermal HP - LT Heat for Industry</v>
      </c>
      <c r="G457" s="263">
        <f>_xlfn.IFNA(VLOOKUP($A457,'PASTE Tech_Use'!$A:$B,2,FALSE),0)</f>
        <v>0</v>
      </c>
      <c r="H457" s="263">
        <f>_xlfn.IFNA(VLOOKUP($A457,'PASTE Tech_Use'!$C:$BB,2,FALSE),0)</f>
        <v>0</v>
      </c>
      <c r="I457" s="263">
        <f>_xlfn.IFNA(VLOOKUP($A457,'PASTE Tech_Use'!$E:$BB,2,FALSE),0)</f>
        <v>0</v>
      </c>
      <c r="J457" s="263">
        <f>_xlfn.IFNA(VLOOKUP($A457,'PASTE Tech_Use'!$G:$BB,2,FALSE),0)</f>
        <v>0</v>
      </c>
      <c r="K457" s="263">
        <f>_xlfn.IFNA(VLOOKUP($A457,'PASTE Tech_Use'!I:$BB,2,FALSE),0)</f>
        <v>0</v>
      </c>
      <c r="L457" s="263">
        <f>_xlfn.IFNA(VLOOKUP($A457,'PASTE Tech_Use'!K:$BB,2,FALSE),0)</f>
        <v>0</v>
      </c>
      <c r="M457" s="263">
        <f>_xlfn.IFNA(VLOOKUP($A457,'PASTE Tech_Use'!M:$BB,2,FALSE),0)</f>
        <v>0</v>
      </c>
      <c r="N457" s="263">
        <f>_xlfn.IFNA(VLOOKUP($A457,'PASTE Tech_Use'!O:$BB,2,FALSE),0)</f>
        <v>0</v>
      </c>
      <c r="O457" s="263">
        <f>_xlfn.IFNA(VLOOKUP($A457,'PASTE Tech_Use'!Q:$BB,2,FALSE),0)</f>
        <v>0</v>
      </c>
      <c r="P457" s="263">
        <f>_xlfn.IFNA(VLOOKUP($A457,'PASTE Tech_Use'!S:$BB,2,FALSE),0)</f>
        <v>0</v>
      </c>
      <c r="Q457" s="263">
        <f>_xlfn.IFNA(VLOOKUP($A457,'PASTE Tech_Use'!U:$BB,2,FALSE),0)</f>
        <v>0</v>
      </c>
      <c r="R457" s="263">
        <f>_xlfn.IFNA(VLOOKUP($A457,'PASTE Tech_Use'!W:$BB,2,FALSE),0)</f>
        <v>0</v>
      </c>
      <c r="S457" s="263">
        <f>_xlfn.IFNA(VLOOKUP($A457,'PASTE Tech_Use'!Y:$BB,2,FALSE),0)</f>
        <v>0</v>
      </c>
    </row>
    <row r="458" spans="1:19" x14ac:dyDescent="0.3">
      <c r="A458" s="40" t="s">
        <v>484</v>
      </c>
      <c r="B458" t="str">
        <f>_xlfn.IFNA(VLOOKUP($A458,'PASTE Technology Sheet'!A:H,3,FALSE),"")</f>
        <v>Conversion</v>
      </c>
      <c r="C458" t="str">
        <f>VLOOKUP($A458,'PASTE Technology Sheet'!A:H,4,FALSE)</f>
        <v>Industry</v>
      </c>
      <c r="D458" t="str">
        <f>_xlfn.IFNA(VLOOKUP($A458,'PASTE Technology Sheet'!$A:$H,5,FALSE),"")</f>
        <v>Heat</v>
      </c>
      <c r="E458" t="str">
        <f>VLOOKUP($A458,'PASTE Technology Sheet'!$A:$H,6,FALSE)</f>
        <v>Heat LT Industry</v>
      </c>
      <c r="F458" t="str">
        <f>VLOOKUP($A458,'PASTE Technology Sheet'!$A:$H,7,FALSE)</f>
        <v>Co-Digestion Biomass - LT Heat for Industry</v>
      </c>
      <c r="G458" s="263">
        <f>_xlfn.IFNA(VLOOKUP($A458,'PASTE Tech_Use'!$A:$B,2,FALSE),0)</f>
        <v>0</v>
      </c>
      <c r="H458" s="263">
        <f>_xlfn.IFNA(VLOOKUP($A458,'PASTE Tech_Use'!$C:$BB,2,FALSE),0)</f>
        <v>0</v>
      </c>
      <c r="I458" s="263">
        <f>_xlfn.IFNA(VLOOKUP($A458,'PASTE Tech_Use'!$E:$BB,2,FALSE),0)</f>
        <v>0</v>
      </c>
      <c r="J458" s="263">
        <f>_xlfn.IFNA(VLOOKUP($A458,'PASTE Tech_Use'!$G:$BB,2,FALSE),0)</f>
        <v>0</v>
      </c>
      <c r="K458" s="263">
        <f>_xlfn.IFNA(VLOOKUP($A458,'PASTE Tech_Use'!I:$BB,2,FALSE),0)</f>
        <v>0</v>
      </c>
      <c r="L458" s="263">
        <f>_xlfn.IFNA(VLOOKUP($A458,'PASTE Tech_Use'!K:$BB,2,FALSE),0)</f>
        <v>0</v>
      </c>
      <c r="M458" s="263">
        <f>_xlfn.IFNA(VLOOKUP($A458,'PASTE Tech_Use'!M:$BB,2,FALSE),0)</f>
        <v>0</v>
      </c>
      <c r="N458" s="263">
        <f>_xlfn.IFNA(VLOOKUP($A458,'PASTE Tech_Use'!O:$BB,2,FALSE),0)</f>
        <v>0</v>
      </c>
      <c r="O458" s="263">
        <f>_xlfn.IFNA(VLOOKUP($A458,'PASTE Tech_Use'!Q:$BB,2,FALSE),0)</f>
        <v>0</v>
      </c>
      <c r="P458" s="263">
        <f>_xlfn.IFNA(VLOOKUP($A458,'PASTE Tech_Use'!S:$BB,2,FALSE),0)</f>
        <v>0</v>
      </c>
      <c r="Q458" s="263">
        <f>_xlfn.IFNA(VLOOKUP($A458,'PASTE Tech_Use'!U:$BB,2,FALSE),0)</f>
        <v>0</v>
      </c>
      <c r="R458" s="263">
        <f>_xlfn.IFNA(VLOOKUP($A458,'PASTE Tech_Use'!W:$BB,2,FALSE),0)</f>
        <v>0</v>
      </c>
      <c r="S458" s="263">
        <f>_xlfn.IFNA(VLOOKUP($A458,'PASTE Tech_Use'!Y:$BB,2,FALSE),0)</f>
        <v>0</v>
      </c>
    </row>
    <row r="459" spans="1:19" x14ac:dyDescent="0.3">
      <c r="A459" s="69" t="s">
        <v>485</v>
      </c>
      <c r="B459" t="str">
        <f>_xlfn.IFNA(VLOOKUP($A459,'PASTE Technology Sheet'!A:H,3,FALSE),"")</f>
        <v>Conversion</v>
      </c>
      <c r="C459" t="str">
        <f>VLOOKUP($A459,'PASTE Technology Sheet'!A:H,4,FALSE)</f>
        <v>Industry</v>
      </c>
      <c r="D459" t="str">
        <f>_xlfn.IFNA(VLOOKUP($A459,'PASTE Technology Sheet'!$A:$H,5,FALSE),"")</f>
        <v>Heat</v>
      </c>
      <c r="E459" t="str">
        <f>VLOOKUP($A459,'PASTE Technology Sheet'!$A:$H,6,FALSE)</f>
        <v>Furnace Heat Industry</v>
      </c>
      <c r="F459" t="str">
        <f>VLOOKUP($A459,'PASTE Technology Sheet'!$A:$H,7,FALSE)</f>
        <v>Natural Gas Furnace - FH Industry</v>
      </c>
      <c r="G459" s="263">
        <f>_xlfn.IFNA(VLOOKUP($A459,'PASTE Tech_Use'!$A:$B,2,FALSE),0)</f>
        <v>0</v>
      </c>
      <c r="H459" s="263">
        <f>_xlfn.IFNA(VLOOKUP($A459,'PASTE Tech_Use'!$C:$BB,2,FALSE),0)</f>
        <v>0</v>
      </c>
      <c r="I459" s="263">
        <f>_xlfn.IFNA(VLOOKUP($A459,'PASTE Tech_Use'!$E:$BB,2,FALSE),0)</f>
        <v>0</v>
      </c>
      <c r="J459" s="263">
        <f>_xlfn.IFNA(VLOOKUP($A459,'PASTE Tech_Use'!$G:$BB,2,FALSE),0)</f>
        <v>0</v>
      </c>
      <c r="K459" s="263">
        <f>_xlfn.IFNA(VLOOKUP($A459,'PASTE Tech_Use'!I:$BB,2,FALSE),0)</f>
        <v>0</v>
      </c>
      <c r="L459" s="263">
        <f>_xlfn.IFNA(VLOOKUP($A459,'PASTE Tech_Use'!K:$BB,2,FALSE),0)</f>
        <v>0</v>
      </c>
      <c r="M459" s="263">
        <f>_xlfn.IFNA(VLOOKUP($A459,'PASTE Tech_Use'!M:$BB,2,FALSE),0)</f>
        <v>0</v>
      </c>
      <c r="N459" s="263">
        <f>_xlfn.IFNA(VLOOKUP($A459,'PASTE Tech_Use'!O:$BB,2,FALSE),0)</f>
        <v>0</v>
      </c>
      <c r="O459" s="263">
        <f>_xlfn.IFNA(VLOOKUP($A459,'PASTE Tech_Use'!Q:$BB,2,FALSE),0)</f>
        <v>0</v>
      </c>
      <c r="P459" s="263">
        <f>_xlfn.IFNA(VLOOKUP($A459,'PASTE Tech_Use'!S:$BB,2,FALSE),0)</f>
        <v>0</v>
      </c>
      <c r="Q459" s="263">
        <f>_xlfn.IFNA(VLOOKUP($A459,'PASTE Tech_Use'!U:$BB,2,FALSE),0)</f>
        <v>0</v>
      </c>
      <c r="R459" s="263">
        <f>_xlfn.IFNA(VLOOKUP($A459,'PASTE Tech_Use'!W:$BB,2,FALSE),0)</f>
        <v>0</v>
      </c>
      <c r="S459" s="263">
        <f>_xlfn.IFNA(VLOOKUP($A459,'PASTE Tech_Use'!Y:$BB,2,FALSE),0)</f>
        <v>0</v>
      </c>
    </row>
    <row r="460" spans="1:19" x14ac:dyDescent="0.3">
      <c r="A460" s="40" t="s">
        <v>486</v>
      </c>
      <c r="B460" t="str">
        <f>_xlfn.IFNA(VLOOKUP($A460,'PASTE Technology Sheet'!A:H,3,FALSE),"")</f>
        <v>Conversion</v>
      </c>
      <c r="C460" t="str">
        <f>VLOOKUP($A460,'PASTE Technology Sheet'!A:H,4,FALSE)</f>
        <v>Industry</v>
      </c>
      <c r="D460" t="str">
        <f>_xlfn.IFNA(VLOOKUP($A460,'PASTE Technology Sheet'!$A:$H,5,FALSE),"")</f>
        <v>Heat</v>
      </c>
      <c r="E460" t="str">
        <f>VLOOKUP($A460,'PASTE Technology Sheet'!$A:$H,6,FALSE)</f>
        <v>Furnace Heat Industry</v>
      </c>
      <c r="F460" t="str">
        <f>VLOOKUP($A460,'PASTE Technology Sheet'!$A:$H,7,FALSE)</f>
        <v>Natural Gas Furnace wCCUS - FH Industry</v>
      </c>
      <c r="G460" s="263">
        <f>_xlfn.IFNA(VLOOKUP($A460,'PASTE Tech_Use'!$A:$B,2,FALSE),0)</f>
        <v>0</v>
      </c>
      <c r="H460" s="263">
        <f>_xlfn.IFNA(VLOOKUP($A460,'PASTE Tech_Use'!$C:$BB,2,FALSE),0)</f>
        <v>0</v>
      </c>
      <c r="I460" s="263">
        <f>_xlfn.IFNA(VLOOKUP($A460,'PASTE Tech_Use'!$E:$BB,2,FALSE),0)</f>
        <v>0</v>
      </c>
      <c r="J460" s="263">
        <f>_xlfn.IFNA(VLOOKUP($A460,'PASTE Tech_Use'!$G:$BB,2,FALSE),0)</f>
        <v>0</v>
      </c>
      <c r="K460" s="263">
        <f>_xlfn.IFNA(VLOOKUP($A460,'PASTE Tech_Use'!I:$BB,2,FALSE),0)</f>
        <v>0</v>
      </c>
      <c r="L460" s="263">
        <f>_xlfn.IFNA(VLOOKUP($A460,'PASTE Tech_Use'!K:$BB,2,FALSE),0)</f>
        <v>0</v>
      </c>
      <c r="M460" s="263">
        <f>_xlfn.IFNA(VLOOKUP($A460,'PASTE Tech_Use'!M:$BB,2,FALSE),0)</f>
        <v>0</v>
      </c>
      <c r="N460" s="263">
        <f>_xlfn.IFNA(VLOOKUP($A460,'PASTE Tech_Use'!O:$BB,2,FALSE),0)</f>
        <v>0</v>
      </c>
      <c r="O460" s="263">
        <f>_xlfn.IFNA(VLOOKUP($A460,'PASTE Tech_Use'!Q:$BB,2,FALSE),0)</f>
        <v>0</v>
      </c>
      <c r="P460" s="263">
        <f>_xlfn.IFNA(VLOOKUP($A460,'PASTE Tech_Use'!S:$BB,2,FALSE),0)</f>
        <v>0</v>
      </c>
      <c r="Q460" s="263">
        <f>_xlfn.IFNA(VLOOKUP($A460,'PASTE Tech_Use'!U:$BB,2,FALSE),0)</f>
        <v>0</v>
      </c>
      <c r="R460" s="263">
        <f>_xlfn.IFNA(VLOOKUP($A460,'PASTE Tech_Use'!W:$BB,2,FALSE),0)</f>
        <v>0</v>
      </c>
      <c r="S460" s="263">
        <f>_xlfn.IFNA(VLOOKUP($A460,'PASTE Tech_Use'!Y:$BB,2,FALSE),0)</f>
        <v>0</v>
      </c>
    </row>
    <row r="461" spans="1:19" x14ac:dyDescent="0.3">
      <c r="A461" s="69" t="s">
        <v>487</v>
      </c>
      <c r="B461" t="str">
        <f>_xlfn.IFNA(VLOOKUP($A461,'PASTE Technology Sheet'!A:H,3,FALSE),"")</f>
        <v>Conversion</v>
      </c>
      <c r="C461" t="str">
        <f>VLOOKUP($A461,'PASTE Technology Sheet'!A:H,4,FALSE)</f>
        <v>Industry</v>
      </c>
      <c r="D461" t="str">
        <f>_xlfn.IFNA(VLOOKUP($A461,'PASTE Technology Sheet'!$A:$H,5,FALSE),"")</f>
        <v>Heat</v>
      </c>
      <c r="E461" t="str">
        <f>VLOOKUP($A461,'PASTE Technology Sheet'!$A:$H,6,FALSE)</f>
        <v>Furnace Heat Industry</v>
      </c>
      <c r="F461" t="str">
        <f>VLOOKUP($A461,'PASTE Technology Sheet'!$A:$H,7,FALSE)</f>
        <v>Biomass Furnace - FH Industry</v>
      </c>
      <c r="G461" s="263">
        <f>_xlfn.IFNA(VLOOKUP($A461,'PASTE Tech_Use'!$A:$B,2,FALSE),0)</f>
        <v>0</v>
      </c>
      <c r="H461" s="263">
        <f>_xlfn.IFNA(VLOOKUP($A461,'PASTE Tech_Use'!$C:$BB,2,FALSE),0)</f>
        <v>0</v>
      </c>
      <c r="I461" s="263">
        <f>_xlfn.IFNA(VLOOKUP($A461,'PASTE Tech_Use'!$E:$BB,2,FALSE),0)</f>
        <v>0</v>
      </c>
      <c r="J461" s="263">
        <f>_xlfn.IFNA(VLOOKUP($A461,'PASTE Tech_Use'!$G:$BB,2,FALSE),0)</f>
        <v>0</v>
      </c>
      <c r="K461" s="263">
        <f>_xlfn.IFNA(VLOOKUP($A461,'PASTE Tech_Use'!I:$BB,2,FALSE),0)</f>
        <v>0</v>
      </c>
      <c r="L461" s="263">
        <f>_xlfn.IFNA(VLOOKUP($A461,'PASTE Tech_Use'!K:$BB,2,FALSE),0)</f>
        <v>0</v>
      </c>
      <c r="M461" s="263">
        <f>_xlfn.IFNA(VLOOKUP($A461,'PASTE Tech_Use'!M:$BB,2,FALSE),0)</f>
        <v>0</v>
      </c>
      <c r="N461" s="263">
        <f>_xlfn.IFNA(VLOOKUP($A461,'PASTE Tech_Use'!O:$BB,2,FALSE),0)</f>
        <v>0</v>
      </c>
      <c r="O461" s="263">
        <f>_xlfn.IFNA(VLOOKUP($A461,'PASTE Tech_Use'!Q:$BB,2,FALSE),0)</f>
        <v>0</v>
      </c>
      <c r="P461" s="263">
        <f>_xlfn.IFNA(VLOOKUP($A461,'PASTE Tech_Use'!S:$BB,2,FALSE),0)</f>
        <v>0</v>
      </c>
      <c r="Q461" s="263">
        <f>_xlfn.IFNA(VLOOKUP($A461,'PASTE Tech_Use'!U:$BB,2,FALSE),0)</f>
        <v>0</v>
      </c>
      <c r="R461" s="263">
        <f>_xlfn.IFNA(VLOOKUP($A461,'PASTE Tech_Use'!W:$BB,2,FALSE),0)</f>
        <v>0</v>
      </c>
      <c r="S461" s="263">
        <f>_xlfn.IFNA(VLOOKUP($A461,'PASTE Tech_Use'!Y:$BB,2,FALSE),0)</f>
        <v>0</v>
      </c>
    </row>
    <row r="462" spans="1:19" x14ac:dyDescent="0.3">
      <c r="A462" s="40" t="s">
        <v>488</v>
      </c>
      <c r="B462" t="str">
        <f>_xlfn.IFNA(VLOOKUP($A462,'PASTE Technology Sheet'!A:H,3,FALSE),"")</f>
        <v>Conversion</v>
      </c>
      <c r="C462" t="str">
        <f>VLOOKUP($A462,'PASTE Technology Sheet'!A:H,4,FALSE)</f>
        <v>Industry</v>
      </c>
      <c r="D462" t="str">
        <f>_xlfn.IFNA(VLOOKUP($A462,'PASTE Technology Sheet'!$A:$H,5,FALSE),"")</f>
        <v>Heat</v>
      </c>
      <c r="E462" t="str">
        <f>VLOOKUP($A462,'PASTE Technology Sheet'!$A:$H,6,FALSE)</f>
        <v>Furnace Heat Industry</v>
      </c>
      <c r="F462" t="str">
        <f>VLOOKUP($A462,'PASTE Technology Sheet'!$A:$H,7,FALSE)</f>
        <v>Biomass Furnace wCCUS - FH Industry</v>
      </c>
      <c r="G462" s="263">
        <f>_xlfn.IFNA(VLOOKUP($A462,'PASTE Tech_Use'!$A:$B,2,FALSE),0)</f>
        <v>8.7354800000000008</v>
      </c>
      <c r="H462" s="263">
        <f>_xlfn.IFNA(VLOOKUP($A462,'PASTE Tech_Use'!$C:$BB,2,FALSE),0)</f>
        <v>8.7354799950000004</v>
      </c>
      <c r="I462" s="263">
        <f>_xlfn.IFNA(VLOOKUP($A462,'PASTE Tech_Use'!$E:$BB,2,FALSE),0)</f>
        <v>8.7354799970000006</v>
      </c>
      <c r="J462" s="263">
        <f>_xlfn.IFNA(VLOOKUP($A462,'PASTE Tech_Use'!$G:$BB,2,FALSE),0)</f>
        <v>8.7354799990000007</v>
      </c>
      <c r="K462" s="263">
        <f>_xlfn.IFNA(VLOOKUP($A462,'PASTE Tech_Use'!I:$BB,2,FALSE),0)</f>
        <v>8.7354799990000007</v>
      </c>
      <c r="L462" s="263">
        <f>_xlfn.IFNA(VLOOKUP($A462,'PASTE Tech_Use'!K:$BB,2,FALSE),0)</f>
        <v>8.7354799980000006</v>
      </c>
      <c r="M462" s="263">
        <f>_xlfn.IFNA(VLOOKUP($A462,'PASTE Tech_Use'!M:$BB,2,FALSE),0)</f>
        <v>8.7354799940000003</v>
      </c>
      <c r="N462" s="263">
        <f>_xlfn.IFNA(VLOOKUP($A462,'PASTE Tech_Use'!O:$BB,2,FALSE),0)</f>
        <v>8.7354799960000005</v>
      </c>
      <c r="O462" s="263">
        <f>_xlfn.IFNA(VLOOKUP($A462,'PASTE Tech_Use'!Q:$BB,2,FALSE),0)</f>
        <v>8.7354799970000006</v>
      </c>
      <c r="P462" s="263">
        <f>_xlfn.IFNA(VLOOKUP($A462,'PASTE Tech_Use'!S:$BB,2,FALSE),0)</f>
        <v>8.7354799990000007</v>
      </c>
      <c r="Q462" s="263">
        <f>_xlfn.IFNA(VLOOKUP($A462,'PASTE Tech_Use'!U:$BB,2,FALSE),0)</f>
        <v>8.7354799980000006</v>
      </c>
      <c r="R462" s="263">
        <f>_xlfn.IFNA(VLOOKUP($A462,'PASTE Tech_Use'!W:$BB,2,FALSE),0)</f>
        <v>8.7354799829999994</v>
      </c>
      <c r="S462" s="263">
        <f>_xlfn.IFNA(VLOOKUP($A462,'PASTE Tech_Use'!Y:$BB,2,FALSE),0)</f>
        <v>8.7354800000000008</v>
      </c>
    </row>
    <row r="463" spans="1:19" x14ac:dyDescent="0.3">
      <c r="A463" s="69" t="s">
        <v>489</v>
      </c>
      <c r="B463" t="str">
        <f>_xlfn.IFNA(VLOOKUP($A463,'PASTE Technology Sheet'!A:H,3,FALSE),"")</f>
        <v>Conversion</v>
      </c>
      <c r="C463" t="str">
        <f>VLOOKUP($A463,'PASTE Technology Sheet'!A:H,4,FALSE)</f>
        <v>Industry</v>
      </c>
      <c r="D463" t="str">
        <f>_xlfn.IFNA(VLOOKUP($A463,'PASTE Technology Sheet'!$A:$H,5,FALSE),"")</f>
        <v>Heat</v>
      </c>
      <c r="E463" t="str">
        <f>VLOOKUP($A463,'PASTE Technology Sheet'!$A:$H,6,FALSE)</f>
        <v>Furnace Heat Industry</v>
      </c>
      <c r="F463" t="str">
        <f>VLOOKUP($A463,'PASTE Technology Sheet'!$A:$H,7,FALSE)</f>
        <v>Hydrogen Furnace - FH Industry</v>
      </c>
      <c r="G463" s="263">
        <f>_xlfn.IFNA(VLOOKUP($A463,'PASTE Tech_Use'!$A:$B,2,FALSE),0)</f>
        <v>0</v>
      </c>
      <c r="H463" s="263">
        <f>_xlfn.IFNA(VLOOKUP($A463,'PASTE Tech_Use'!$C:$BB,2,FALSE),0)</f>
        <v>0</v>
      </c>
      <c r="I463" s="263">
        <f>_xlfn.IFNA(VLOOKUP($A463,'PASTE Tech_Use'!$E:$BB,2,FALSE),0)</f>
        <v>0</v>
      </c>
      <c r="J463" s="263">
        <f>_xlfn.IFNA(VLOOKUP($A463,'PASTE Tech_Use'!$G:$BB,2,FALSE),0)</f>
        <v>0</v>
      </c>
      <c r="K463" s="263">
        <f>_xlfn.IFNA(VLOOKUP($A463,'PASTE Tech_Use'!I:$BB,2,FALSE),0)</f>
        <v>0</v>
      </c>
      <c r="L463" s="263">
        <f>_xlfn.IFNA(VLOOKUP($A463,'PASTE Tech_Use'!K:$BB,2,FALSE),0)</f>
        <v>0</v>
      </c>
      <c r="M463" s="263">
        <f>_xlfn.IFNA(VLOOKUP($A463,'PASTE Tech_Use'!M:$BB,2,FALSE),0)</f>
        <v>0</v>
      </c>
      <c r="N463" s="263">
        <f>_xlfn.IFNA(VLOOKUP($A463,'PASTE Tech_Use'!O:$BB,2,FALSE),0)</f>
        <v>0</v>
      </c>
      <c r="O463" s="263">
        <f>_xlfn.IFNA(VLOOKUP($A463,'PASTE Tech_Use'!Q:$BB,2,FALSE),0)</f>
        <v>0</v>
      </c>
      <c r="P463" s="263">
        <f>_xlfn.IFNA(VLOOKUP($A463,'PASTE Tech_Use'!S:$BB,2,FALSE),0)</f>
        <v>0</v>
      </c>
      <c r="Q463" s="263">
        <f>_xlfn.IFNA(VLOOKUP($A463,'PASTE Tech_Use'!U:$BB,2,FALSE),0)</f>
        <v>0</v>
      </c>
      <c r="R463" s="263">
        <f>_xlfn.IFNA(VLOOKUP($A463,'PASTE Tech_Use'!W:$BB,2,FALSE),0)</f>
        <v>0</v>
      </c>
      <c r="S463" s="263">
        <f>_xlfn.IFNA(VLOOKUP($A463,'PASTE Tech_Use'!Y:$BB,2,FALSE),0)</f>
        <v>0</v>
      </c>
    </row>
    <row r="464" spans="1:19" x14ac:dyDescent="0.3">
      <c r="A464" s="40" t="s">
        <v>490</v>
      </c>
      <c r="B464" t="str">
        <f>_xlfn.IFNA(VLOOKUP($A464,'PASTE Technology Sheet'!A:H,3,FALSE),"")</f>
        <v>Conversion</v>
      </c>
      <c r="C464" t="str">
        <f>VLOOKUP($A464,'PASTE Technology Sheet'!A:H,4,FALSE)</f>
        <v>Industry</v>
      </c>
      <c r="D464" t="str">
        <f>_xlfn.IFNA(VLOOKUP($A464,'PASTE Technology Sheet'!$A:$H,5,FALSE),"")</f>
        <v>Heat</v>
      </c>
      <c r="E464" t="str">
        <f>VLOOKUP($A464,'PASTE Technology Sheet'!$A:$H,6,FALSE)</f>
        <v>Furnace Heat Industry</v>
      </c>
      <c r="F464" t="str">
        <f>VLOOKUP($A464,'PASTE Technology Sheet'!$A:$H,7,FALSE)</f>
        <v>Electric Furnace - FH Industry</v>
      </c>
      <c r="G464" s="263">
        <f>_xlfn.IFNA(VLOOKUP($A464,'PASTE Tech_Use'!$A:$B,2,FALSE),0)</f>
        <v>0</v>
      </c>
      <c r="H464" s="263">
        <f>_xlfn.IFNA(VLOOKUP($A464,'PASTE Tech_Use'!$C:$BB,2,FALSE),0)</f>
        <v>0</v>
      </c>
      <c r="I464" s="263">
        <f>_xlfn.IFNA(VLOOKUP($A464,'PASTE Tech_Use'!$E:$BB,2,FALSE),0)</f>
        <v>0</v>
      </c>
      <c r="J464" s="263">
        <f>_xlfn.IFNA(VLOOKUP($A464,'PASTE Tech_Use'!$G:$BB,2,FALSE),0)</f>
        <v>0</v>
      </c>
      <c r="K464" s="263">
        <f>_xlfn.IFNA(VLOOKUP($A464,'PASTE Tech_Use'!I:$BB,2,FALSE),0)</f>
        <v>0</v>
      </c>
      <c r="L464" s="263">
        <f>_xlfn.IFNA(VLOOKUP($A464,'PASTE Tech_Use'!K:$BB,2,FALSE),0)</f>
        <v>0</v>
      </c>
      <c r="M464" s="263">
        <f>_xlfn.IFNA(VLOOKUP($A464,'PASTE Tech_Use'!M:$BB,2,FALSE),0)</f>
        <v>0</v>
      </c>
      <c r="N464" s="263">
        <f>_xlfn.IFNA(VLOOKUP($A464,'PASTE Tech_Use'!O:$BB,2,FALSE),0)</f>
        <v>0</v>
      </c>
      <c r="O464" s="263">
        <f>_xlfn.IFNA(VLOOKUP($A464,'PASTE Tech_Use'!Q:$BB,2,FALSE),0)</f>
        <v>0</v>
      </c>
      <c r="P464" s="263">
        <f>_xlfn.IFNA(VLOOKUP($A464,'PASTE Tech_Use'!S:$BB,2,FALSE),0)</f>
        <v>0</v>
      </c>
      <c r="Q464" s="263">
        <f>_xlfn.IFNA(VLOOKUP($A464,'PASTE Tech_Use'!U:$BB,2,FALSE),0)</f>
        <v>0</v>
      </c>
      <c r="R464" s="263">
        <f>_xlfn.IFNA(VLOOKUP($A464,'PASTE Tech_Use'!W:$BB,2,FALSE),0)</f>
        <v>0</v>
      </c>
      <c r="S464" s="263">
        <f>_xlfn.IFNA(VLOOKUP($A464,'PASTE Tech_Use'!Y:$BB,2,FALSE),0)</f>
        <v>0</v>
      </c>
    </row>
    <row r="465" spans="1:19" x14ac:dyDescent="0.3">
      <c r="A465" s="178" t="s">
        <v>491</v>
      </c>
      <c r="B465" t="str">
        <f>_xlfn.IFNA(VLOOKUP($A465,'PASTE Technology Sheet'!A:H,3,FALSE),"")</f>
        <v>Primary</v>
      </c>
      <c r="C465" t="str">
        <f>VLOOKUP($A465,'PASTE Technology Sheet'!A:H,4,FALSE)</f>
        <v>Fossil</v>
      </c>
      <c r="D465" t="str">
        <f>_xlfn.IFNA(VLOOKUP($A465,'PASTE Technology Sheet'!$A:$H,5,FALSE),"")</f>
        <v>Fossil Secondary</v>
      </c>
      <c r="E465" t="str">
        <f>VLOOKUP($A465,'PASTE Technology Sheet'!$A:$H,6,FALSE)</f>
        <v>LPG</v>
      </c>
      <c r="F465" t="str">
        <f>VLOOKUP($A465,'PASTE Technology Sheet'!$A:$H,7,FALSE)</f>
        <v>Imported LPG - Refineries</v>
      </c>
      <c r="G465" s="263">
        <f>_xlfn.IFNA(VLOOKUP($A465,'PASTE Tech_Use'!$A:$B,2,FALSE),0)</f>
        <v>17.706021799999998</v>
      </c>
      <c r="H465" s="263">
        <f>_xlfn.IFNA(VLOOKUP($A465,'PASTE Tech_Use'!$C:$BB,2,FALSE),0)</f>
        <v>17.706021799999998</v>
      </c>
      <c r="I465" s="263">
        <f>_xlfn.IFNA(VLOOKUP($A465,'PASTE Tech_Use'!$E:$BB,2,FALSE),0)</f>
        <v>17.706021799999998</v>
      </c>
      <c r="J465" s="263">
        <f>_xlfn.IFNA(VLOOKUP($A465,'PASTE Tech_Use'!$G:$BB,2,FALSE),0)</f>
        <v>17.706021799999998</v>
      </c>
      <c r="K465" s="263">
        <f>_xlfn.IFNA(VLOOKUP($A465,'PASTE Tech_Use'!I:$BB,2,FALSE),0)</f>
        <v>17.706021799999998</v>
      </c>
      <c r="L465" s="263">
        <f>_xlfn.IFNA(VLOOKUP($A465,'PASTE Tech_Use'!K:$BB,2,FALSE),0)</f>
        <v>17.706021799999998</v>
      </c>
      <c r="M465" s="263">
        <f>_xlfn.IFNA(VLOOKUP($A465,'PASTE Tech_Use'!M:$BB,2,FALSE),0)</f>
        <v>17.706021799999998</v>
      </c>
      <c r="N465" s="263">
        <f>_xlfn.IFNA(VLOOKUP($A465,'PASTE Tech_Use'!O:$BB,2,FALSE),0)</f>
        <v>17.706021809999999</v>
      </c>
      <c r="O465" s="263">
        <f>_xlfn.IFNA(VLOOKUP($A465,'PASTE Tech_Use'!Q:$BB,2,FALSE),0)</f>
        <v>17.706021799999998</v>
      </c>
      <c r="P465" s="263">
        <f>_xlfn.IFNA(VLOOKUP($A465,'PASTE Tech_Use'!S:$BB,2,FALSE),0)</f>
        <v>28.571393870000001</v>
      </c>
      <c r="Q465" s="263">
        <f>_xlfn.IFNA(VLOOKUP($A465,'PASTE Tech_Use'!U:$BB,2,FALSE),0)</f>
        <v>17.706021799999998</v>
      </c>
      <c r="R465" s="263">
        <f>_xlfn.IFNA(VLOOKUP($A465,'PASTE Tech_Use'!W:$BB,2,FALSE),0)</f>
        <v>17.706021809999999</v>
      </c>
      <c r="S465" s="263">
        <f>_xlfn.IFNA(VLOOKUP($A465,'PASTE Tech_Use'!Y:$BB,2,FALSE),0)</f>
        <v>17.706021799999998</v>
      </c>
    </row>
    <row r="466" spans="1:19" x14ac:dyDescent="0.3">
      <c r="A466" s="182" t="s">
        <v>492</v>
      </c>
      <c r="B466" t="str">
        <f>_xlfn.IFNA(VLOOKUP($A466,'PASTE Technology Sheet'!A:H,3,FALSE),"")</f>
        <v>Primary</v>
      </c>
      <c r="C466" t="str">
        <f>VLOOKUP($A466,'PASTE Technology Sheet'!A:H,4,FALSE)</f>
        <v>Fossil</v>
      </c>
      <c r="D466" t="str">
        <f>_xlfn.IFNA(VLOOKUP($A466,'PASTE Technology Sheet'!$A:$H,5,FALSE),"")</f>
        <v>Fossil Secondary</v>
      </c>
      <c r="E466" t="str">
        <f>VLOOKUP($A466,'PASTE Technology Sheet'!$A:$H,6,FALSE)</f>
        <v>Naphtha</v>
      </c>
      <c r="F466" t="str">
        <f>VLOOKUP($A466,'PASTE Technology Sheet'!$A:$H,7,FALSE)</f>
        <v>Imported Naphtha - Refineries</v>
      </c>
      <c r="G466" s="263">
        <f>_xlfn.IFNA(VLOOKUP($A466,'PASTE Tech_Use'!$A:$B,2,FALSE),0)</f>
        <v>0</v>
      </c>
      <c r="H466" s="263">
        <f>_xlfn.IFNA(VLOOKUP($A466,'PASTE Tech_Use'!$C:$BB,2,FALSE),0)</f>
        <v>0</v>
      </c>
      <c r="I466" s="263">
        <f>_xlfn.IFNA(VLOOKUP($A466,'PASTE Tech_Use'!$E:$BB,2,FALSE),0)</f>
        <v>0</v>
      </c>
      <c r="J466" s="263">
        <f>_xlfn.IFNA(VLOOKUP($A466,'PASTE Tech_Use'!$G:$BB,2,FALSE),0)</f>
        <v>0</v>
      </c>
      <c r="K466" s="263">
        <f>_xlfn.IFNA(VLOOKUP($A466,'PASTE Tech_Use'!I:$BB,2,FALSE),0)</f>
        <v>0</v>
      </c>
      <c r="L466" s="263">
        <f>_xlfn.IFNA(VLOOKUP($A466,'PASTE Tech_Use'!K:$BB,2,FALSE),0)</f>
        <v>0</v>
      </c>
      <c r="M466" s="263">
        <f>_xlfn.IFNA(VLOOKUP($A466,'PASTE Tech_Use'!M:$BB,2,FALSE),0)</f>
        <v>0</v>
      </c>
      <c r="N466" s="263">
        <f>_xlfn.IFNA(VLOOKUP($A466,'PASTE Tech_Use'!O:$BB,2,FALSE),0)</f>
        <v>0</v>
      </c>
      <c r="O466" s="263">
        <f>_xlfn.IFNA(VLOOKUP($A466,'PASTE Tech_Use'!Q:$BB,2,FALSE),0)</f>
        <v>0</v>
      </c>
      <c r="P466" s="263">
        <f>_xlfn.IFNA(VLOOKUP($A466,'PASTE Tech_Use'!S:$BB,2,FALSE),0)</f>
        <v>39.626136670000001</v>
      </c>
      <c r="Q466" s="263">
        <f>_xlfn.IFNA(VLOOKUP($A466,'PASTE Tech_Use'!U:$BB,2,FALSE),0)</f>
        <v>0</v>
      </c>
      <c r="R466" s="263">
        <f>_xlfn.IFNA(VLOOKUP($A466,'PASTE Tech_Use'!W:$BB,2,FALSE),0)</f>
        <v>0</v>
      </c>
      <c r="S466" s="263">
        <f>_xlfn.IFNA(VLOOKUP($A466,'PASTE Tech_Use'!Y:$BB,2,FALSE),0)</f>
        <v>0</v>
      </c>
    </row>
    <row r="467" spans="1:19" x14ac:dyDescent="0.3">
      <c r="A467" s="69" t="s">
        <v>493</v>
      </c>
      <c r="B467" t="str">
        <f>_xlfn.IFNA(VLOOKUP($A467,'PASTE Technology Sheet'!A:H,3,FALSE),"")</f>
        <v>Conversion</v>
      </c>
      <c r="C467" t="str">
        <f>VLOOKUP($A467,'PASTE Technology Sheet'!A:H,4,FALSE)</f>
        <v>Refineries</v>
      </c>
      <c r="D467" t="str">
        <f>_xlfn.IFNA(VLOOKUP($A467,'PASTE Technology Sheet'!$A:$H,5,FALSE),"")</f>
        <v>Fossil Based</v>
      </c>
      <c r="E467" t="str">
        <f>VLOOKUP($A467,'PASTE Technology Sheet'!$A:$H,6,FALSE)</f>
        <v>Road Fuel</v>
      </c>
      <c r="F467" t="str">
        <f>VLOOKUP($A467,'PASTE Technology Sheet'!$A:$H,7,FALSE)</f>
        <v>Deep cracking refinery - Refineries</v>
      </c>
      <c r="G467" s="263">
        <f>_xlfn.IFNA(VLOOKUP($A467,'PASTE Tech_Use'!$A:$B,2,FALSE),0)</f>
        <v>0</v>
      </c>
      <c r="H467" s="263">
        <f>_xlfn.IFNA(VLOOKUP($A467,'PASTE Tech_Use'!$C:$BB,2,FALSE),0)</f>
        <v>0</v>
      </c>
      <c r="I467" s="263">
        <f>_xlfn.IFNA(VLOOKUP($A467,'PASTE Tech_Use'!$E:$BB,2,FALSE),0)</f>
        <v>0</v>
      </c>
      <c r="J467" s="263">
        <f>_xlfn.IFNA(VLOOKUP($A467,'PASTE Tech_Use'!$G:$BB,2,FALSE),0)</f>
        <v>0</v>
      </c>
      <c r="K467" s="263">
        <f>_xlfn.IFNA(VLOOKUP($A467,'PASTE Tech_Use'!I:$BB,2,FALSE),0)</f>
        <v>0</v>
      </c>
      <c r="L467" s="263">
        <f>_xlfn.IFNA(VLOOKUP($A467,'PASTE Tech_Use'!K:$BB,2,FALSE),0)</f>
        <v>0</v>
      </c>
      <c r="M467" s="263">
        <f>_xlfn.IFNA(VLOOKUP($A467,'PASTE Tech_Use'!M:$BB,2,FALSE),0)</f>
        <v>0</v>
      </c>
      <c r="N467" s="263">
        <f>_xlfn.IFNA(VLOOKUP($A467,'PASTE Tech_Use'!O:$BB,2,FALSE),0)</f>
        <v>0</v>
      </c>
      <c r="O467" s="263">
        <f>_xlfn.IFNA(VLOOKUP($A467,'PASTE Tech_Use'!Q:$BB,2,FALSE),0)</f>
        <v>0</v>
      </c>
      <c r="P467" s="263">
        <f>_xlfn.IFNA(VLOOKUP($A467,'PASTE Tech_Use'!S:$BB,2,FALSE),0)</f>
        <v>0</v>
      </c>
      <c r="Q467" s="263">
        <f>_xlfn.IFNA(VLOOKUP($A467,'PASTE Tech_Use'!U:$BB,2,FALSE),0)</f>
        <v>0</v>
      </c>
      <c r="R467" s="263">
        <f>_xlfn.IFNA(VLOOKUP($A467,'PASTE Tech_Use'!W:$BB,2,FALSE),0)</f>
        <v>0</v>
      </c>
      <c r="S467" s="263">
        <f>_xlfn.IFNA(VLOOKUP($A467,'PASTE Tech_Use'!Y:$BB,2,FALSE),0)</f>
        <v>0</v>
      </c>
    </row>
    <row r="468" spans="1:19" x14ac:dyDescent="0.3">
      <c r="A468" s="40" t="s">
        <v>494</v>
      </c>
      <c r="B468" t="str">
        <f>_xlfn.IFNA(VLOOKUP($A468,'PASTE Technology Sheet'!A:H,3,FALSE),"")</f>
        <v>Conversion</v>
      </c>
      <c r="C468" t="str">
        <f>VLOOKUP($A468,'PASTE Technology Sheet'!A:H,4,FALSE)</f>
        <v>Refineries</v>
      </c>
      <c r="D468" t="str">
        <f>_xlfn.IFNA(VLOOKUP($A468,'PASTE Technology Sheet'!$A:$H,5,FALSE),"")</f>
        <v>Fossil Based</v>
      </c>
      <c r="E468" t="str">
        <f>VLOOKUP($A468,'PASTE Technology Sheet'!$A:$H,6,FALSE)</f>
        <v>Road Fuel</v>
      </c>
      <c r="F468" t="str">
        <f>VLOOKUP($A468,'PASTE Technology Sheet'!$A:$H,7,FALSE)</f>
        <v>Deep cracking refinery wCCS - Refineries</v>
      </c>
      <c r="G468" s="263">
        <f>_xlfn.IFNA(VLOOKUP($A468,'PASTE Tech_Use'!$A:$B,2,FALSE),0)</f>
        <v>286.7839161</v>
      </c>
      <c r="H468" s="263">
        <f>_xlfn.IFNA(VLOOKUP($A468,'PASTE Tech_Use'!$C:$BB,2,FALSE),0)</f>
        <v>286.7839161</v>
      </c>
      <c r="I468" s="263">
        <f>_xlfn.IFNA(VLOOKUP($A468,'PASTE Tech_Use'!$E:$BB,2,FALSE),0)</f>
        <v>286.7839161</v>
      </c>
      <c r="J468" s="263">
        <f>_xlfn.IFNA(VLOOKUP($A468,'PASTE Tech_Use'!$G:$BB,2,FALSE),0)</f>
        <v>286.7839161</v>
      </c>
      <c r="K468" s="263">
        <f>_xlfn.IFNA(VLOOKUP($A468,'PASTE Tech_Use'!I:$BB,2,FALSE),0)</f>
        <v>286.7839161</v>
      </c>
      <c r="L468" s="263">
        <f>_xlfn.IFNA(VLOOKUP($A468,'PASTE Tech_Use'!K:$BB,2,FALSE),0)</f>
        <v>286.7839161</v>
      </c>
      <c r="M468" s="263">
        <f>_xlfn.IFNA(VLOOKUP($A468,'PASTE Tech_Use'!M:$BB,2,FALSE),0)</f>
        <v>286.7839161</v>
      </c>
      <c r="N468" s="263">
        <f>_xlfn.IFNA(VLOOKUP($A468,'PASTE Tech_Use'!O:$BB,2,FALSE),0)</f>
        <v>286.7839161</v>
      </c>
      <c r="O468" s="263">
        <f>_xlfn.IFNA(VLOOKUP($A468,'PASTE Tech_Use'!Q:$BB,2,FALSE),0)</f>
        <v>286.7839161</v>
      </c>
      <c r="P468" s="263">
        <f>_xlfn.IFNA(VLOOKUP($A468,'PASTE Tech_Use'!S:$BB,2,FALSE),0)</f>
        <v>286.80318519999997</v>
      </c>
      <c r="Q468" s="263">
        <f>_xlfn.IFNA(VLOOKUP($A468,'PASTE Tech_Use'!U:$BB,2,FALSE),0)</f>
        <v>286.7839161</v>
      </c>
      <c r="R468" s="263">
        <f>_xlfn.IFNA(VLOOKUP($A468,'PASTE Tech_Use'!W:$BB,2,FALSE),0)</f>
        <v>286.7839161</v>
      </c>
      <c r="S468" s="263">
        <f>_xlfn.IFNA(VLOOKUP($A468,'PASTE Tech_Use'!Y:$BB,2,FALSE),0)</f>
        <v>286.7839161</v>
      </c>
    </row>
    <row r="469" spans="1:19" x14ac:dyDescent="0.3">
      <c r="A469" s="69" t="s">
        <v>495</v>
      </c>
      <c r="B469" t="str">
        <f>_xlfn.IFNA(VLOOKUP($A469,'PASTE Technology Sheet'!A:H,3,FALSE),"")</f>
        <v>Conversion</v>
      </c>
      <c r="C469" t="str">
        <f>VLOOKUP($A469,'PASTE Technology Sheet'!A:H,4,FALSE)</f>
        <v>Refineries</v>
      </c>
      <c r="D469" t="str">
        <f>_xlfn.IFNA(VLOOKUP($A469,'PASTE Technology Sheet'!$A:$H,5,FALSE),"")</f>
        <v>Fossil Based</v>
      </c>
      <c r="E469" t="str">
        <f>VLOOKUP($A469,'PASTE Technology Sheet'!$A:$H,6,FALSE)</f>
        <v>Road Fuel</v>
      </c>
      <c r="F469" t="str">
        <f>VLOOKUP($A469,'PASTE Technology Sheet'!$A:$H,7,FALSE)</f>
        <v>Basic cracking refinery - Refineries</v>
      </c>
      <c r="G469" s="263">
        <f>_xlfn.IFNA(VLOOKUP($A469,'PASTE Tech_Use'!$A:$B,2,FALSE),0)</f>
        <v>0</v>
      </c>
      <c r="H469" s="263">
        <f>_xlfn.IFNA(VLOOKUP($A469,'PASTE Tech_Use'!$C:$BB,2,FALSE),0)</f>
        <v>0</v>
      </c>
      <c r="I469" s="263">
        <f>_xlfn.IFNA(VLOOKUP($A469,'PASTE Tech_Use'!$E:$BB,2,FALSE),0)</f>
        <v>0</v>
      </c>
      <c r="J469" s="263">
        <f>_xlfn.IFNA(VLOOKUP($A469,'PASTE Tech_Use'!$G:$BB,2,FALSE),0)</f>
        <v>0</v>
      </c>
      <c r="K469" s="263">
        <f>_xlfn.IFNA(VLOOKUP($A469,'PASTE Tech_Use'!I:$BB,2,FALSE),0)</f>
        <v>0</v>
      </c>
      <c r="L469" s="263">
        <f>_xlfn.IFNA(VLOOKUP($A469,'PASTE Tech_Use'!K:$BB,2,FALSE),0)</f>
        <v>0</v>
      </c>
      <c r="M469" s="263">
        <f>_xlfn.IFNA(VLOOKUP($A469,'PASTE Tech_Use'!M:$BB,2,FALSE),0)</f>
        <v>0</v>
      </c>
      <c r="N469" s="263">
        <f>_xlfn.IFNA(VLOOKUP($A469,'PASTE Tech_Use'!O:$BB,2,FALSE),0)</f>
        <v>0</v>
      </c>
      <c r="O469" s="263">
        <f>_xlfn.IFNA(VLOOKUP($A469,'PASTE Tech_Use'!Q:$BB,2,FALSE),0)</f>
        <v>0</v>
      </c>
      <c r="P469" s="263">
        <f>_xlfn.IFNA(VLOOKUP($A469,'PASTE Tech_Use'!S:$BB,2,FALSE),0)</f>
        <v>0</v>
      </c>
      <c r="Q469" s="263">
        <f>_xlfn.IFNA(VLOOKUP($A469,'PASTE Tech_Use'!U:$BB,2,FALSE),0)</f>
        <v>0</v>
      </c>
      <c r="R469" s="263">
        <f>_xlfn.IFNA(VLOOKUP($A469,'PASTE Tech_Use'!W:$BB,2,FALSE),0)</f>
        <v>0</v>
      </c>
      <c r="S469" s="263">
        <f>_xlfn.IFNA(VLOOKUP($A469,'PASTE Tech_Use'!Y:$BB,2,FALSE),0)</f>
        <v>0</v>
      </c>
    </row>
    <row r="470" spans="1:19" x14ac:dyDescent="0.3">
      <c r="A470" s="40" t="s">
        <v>496</v>
      </c>
      <c r="B470" t="str">
        <f>_xlfn.IFNA(VLOOKUP($A470,'PASTE Technology Sheet'!A:H,3,FALSE),"")</f>
        <v>Conversion</v>
      </c>
      <c r="C470" t="str">
        <f>VLOOKUP($A470,'PASTE Technology Sheet'!A:H,4,FALSE)</f>
        <v>Refineries</v>
      </c>
      <c r="D470" t="str">
        <f>_xlfn.IFNA(VLOOKUP($A470,'PASTE Technology Sheet'!$A:$H,5,FALSE),"")</f>
        <v>Fossil Based</v>
      </c>
      <c r="E470" t="str">
        <f>VLOOKUP($A470,'PASTE Technology Sheet'!$A:$H,6,FALSE)</f>
        <v>Road Fuel</v>
      </c>
      <c r="F470" t="str">
        <f>VLOOKUP($A470,'PASTE Technology Sheet'!$A:$H,7,FALSE)</f>
        <v>Basic cracking refinery wCCS - Refineries</v>
      </c>
      <c r="G470" s="263">
        <f>_xlfn.IFNA(VLOOKUP($A470,'PASTE Tech_Use'!$A:$B,2,FALSE),0)</f>
        <v>0</v>
      </c>
      <c r="H470" s="263">
        <f>_xlfn.IFNA(VLOOKUP($A470,'PASTE Tech_Use'!$C:$BB,2,FALSE),0)</f>
        <v>0</v>
      </c>
      <c r="I470" s="263">
        <f>_xlfn.IFNA(VLOOKUP($A470,'PASTE Tech_Use'!$E:$BB,2,FALSE),0)</f>
        <v>0</v>
      </c>
      <c r="J470" s="263">
        <f>_xlfn.IFNA(VLOOKUP($A470,'PASTE Tech_Use'!$G:$BB,2,FALSE),0)</f>
        <v>0</v>
      </c>
      <c r="K470" s="263">
        <f>_xlfn.IFNA(VLOOKUP($A470,'PASTE Tech_Use'!I:$BB,2,FALSE),0)</f>
        <v>0</v>
      </c>
      <c r="L470" s="263">
        <f>_xlfn.IFNA(VLOOKUP($A470,'PASTE Tech_Use'!K:$BB,2,FALSE),0)</f>
        <v>0</v>
      </c>
      <c r="M470" s="263">
        <f>_xlfn.IFNA(VLOOKUP($A470,'PASTE Tech_Use'!M:$BB,2,FALSE),0)</f>
        <v>0</v>
      </c>
      <c r="N470" s="263">
        <f>_xlfn.IFNA(VLOOKUP($A470,'PASTE Tech_Use'!O:$BB,2,FALSE),0)</f>
        <v>0</v>
      </c>
      <c r="O470" s="263">
        <f>_xlfn.IFNA(VLOOKUP($A470,'PASTE Tech_Use'!Q:$BB,2,FALSE),0)</f>
        <v>0</v>
      </c>
      <c r="P470" s="263">
        <f>_xlfn.IFNA(VLOOKUP($A470,'PASTE Tech_Use'!S:$BB,2,FALSE),0)</f>
        <v>0</v>
      </c>
      <c r="Q470" s="263">
        <f>_xlfn.IFNA(VLOOKUP($A470,'PASTE Tech_Use'!U:$BB,2,FALSE),0)</f>
        <v>0</v>
      </c>
      <c r="R470" s="263">
        <f>_xlfn.IFNA(VLOOKUP($A470,'PASTE Tech_Use'!W:$BB,2,FALSE),0)</f>
        <v>0</v>
      </c>
      <c r="S470" s="263">
        <f>_xlfn.IFNA(VLOOKUP($A470,'PASTE Tech_Use'!Y:$BB,2,FALSE),0)</f>
        <v>0</v>
      </c>
    </row>
    <row r="471" spans="1:19" x14ac:dyDescent="0.3">
      <c r="A471" s="69" t="s">
        <v>497</v>
      </c>
      <c r="B471" t="str">
        <f>_xlfn.IFNA(VLOOKUP($A471,'PASTE Technology Sheet'!A:H,3,FALSE),"")</f>
        <v>Conversion</v>
      </c>
      <c r="C471" t="str">
        <f>VLOOKUP($A471,'PASTE Technology Sheet'!A:H,4,FALSE)</f>
        <v>Refineries</v>
      </c>
      <c r="D471" t="str">
        <f>_xlfn.IFNA(VLOOKUP($A471,'PASTE Technology Sheet'!$A:$H,5,FALSE),"")</f>
        <v>Fossil Based</v>
      </c>
      <c r="E471" t="str">
        <f>VLOOKUP($A471,'PASTE Technology Sheet'!$A:$H,6,FALSE)</f>
        <v>Road Fuel</v>
      </c>
      <c r="F471" t="str">
        <f>VLOOKUP($A471,'PASTE Technology Sheet'!$A:$H,7,FALSE)</f>
        <v>Koch refinery - Refineries</v>
      </c>
      <c r="G471" s="263">
        <f>_xlfn.IFNA(VLOOKUP($A471,'PASTE Tech_Use'!$A:$B,2,FALSE),0)</f>
        <v>0</v>
      </c>
      <c r="H471" s="263">
        <f>_xlfn.IFNA(VLOOKUP($A471,'PASTE Tech_Use'!$C:$BB,2,FALSE),0)</f>
        <v>0</v>
      </c>
      <c r="I471" s="263">
        <f>_xlfn.IFNA(VLOOKUP($A471,'PASTE Tech_Use'!$E:$BB,2,FALSE),0)</f>
        <v>0</v>
      </c>
      <c r="J471" s="263">
        <f>_xlfn.IFNA(VLOOKUP($A471,'PASTE Tech_Use'!$G:$BB,2,FALSE),0)</f>
        <v>0</v>
      </c>
      <c r="K471" s="263">
        <f>_xlfn.IFNA(VLOOKUP($A471,'PASTE Tech_Use'!I:$BB,2,FALSE),0)</f>
        <v>0</v>
      </c>
      <c r="L471" s="263">
        <f>_xlfn.IFNA(VLOOKUP($A471,'PASTE Tech_Use'!K:$BB,2,FALSE),0)</f>
        <v>0</v>
      </c>
      <c r="M471" s="263">
        <f>_xlfn.IFNA(VLOOKUP($A471,'PASTE Tech_Use'!M:$BB,2,FALSE),0)</f>
        <v>0</v>
      </c>
      <c r="N471" s="263">
        <f>_xlfn.IFNA(VLOOKUP($A471,'PASTE Tech_Use'!O:$BB,2,FALSE),0)</f>
        <v>0</v>
      </c>
      <c r="O471" s="263">
        <f>_xlfn.IFNA(VLOOKUP($A471,'PASTE Tech_Use'!Q:$BB,2,FALSE),0)</f>
        <v>0</v>
      </c>
      <c r="P471" s="263">
        <f>_xlfn.IFNA(VLOOKUP($A471,'PASTE Tech_Use'!S:$BB,2,FALSE),0)</f>
        <v>0</v>
      </c>
      <c r="Q471" s="263">
        <f>_xlfn.IFNA(VLOOKUP($A471,'PASTE Tech_Use'!U:$BB,2,FALSE),0)</f>
        <v>0</v>
      </c>
      <c r="R471" s="263">
        <f>_xlfn.IFNA(VLOOKUP($A471,'PASTE Tech_Use'!W:$BB,2,FALSE),0)</f>
        <v>0</v>
      </c>
      <c r="S471" s="263">
        <f>_xlfn.IFNA(VLOOKUP($A471,'PASTE Tech_Use'!Y:$BB,2,FALSE),0)</f>
        <v>0</v>
      </c>
    </row>
    <row r="472" spans="1:19" x14ac:dyDescent="0.3">
      <c r="A472" s="40" t="s">
        <v>498</v>
      </c>
      <c r="B472" t="str">
        <f>_xlfn.IFNA(VLOOKUP($A472,'PASTE Technology Sheet'!A:H,3,FALSE),"")</f>
        <v>Conversion</v>
      </c>
      <c r="C472" t="str">
        <f>VLOOKUP($A472,'PASTE Technology Sheet'!A:H,4,FALSE)</f>
        <v>Refineries</v>
      </c>
      <c r="D472" t="str">
        <f>_xlfn.IFNA(VLOOKUP($A472,'PASTE Technology Sheet'!$A:$H,5,FALSE),"")</f>
        <v>Fossil Based</v>
      </c>
      <c r="E472" t="str">
        <f>VLOOKUP($A472,'PASTE Technology Sheet'!$A:$H,6,FALSE)</f>
        <v>Road Fuel</v>
      </c>
      <c r="F472" t="str">
        <f>VLOOKUP($A472,'PASTE Technology Sheet'!$A:$H,7,FALSE)</f>
        <v>Koch refinery wCCS - Refineries</v>
      </c>
      <c r="G472" s="263">
        <f>_xlfn.IFNA(VLOOKUP($A472,'PASTE Tech_Use'!$A:$B,2,FALSE),0)</f>
        <v>20</v>
      </c>
      <c r="H472" s="263">
        <f>_xlfn.IFNA(VLOOKUP($A472,'PASTE Tech_Use'!$C:$BB,2,FALSE),0)</f>
        <v>20</v>
      </c>
      <c r="I472" s="263">
        <f>_xlfn.IFNA(VLOOKUP($A472,'PASTE Tech_Use'!$E:$BB,2,FALSE),0)</f>
        <v>20</v>
      </c>
      <c r="J472" s="263">
        <f>_xlfn.IFNA(VLOOKUP($A472,'PASTE Tech_Use'!$G:$BB,2,FALSE),0)</f>
        <v>20</v>
      </c>
      <c r="K472" s="263">
        <f>_xlfn.IFNA(VLOOKUP($A472,'PASTE Tech_Use'!I:$BB,2,FALSE),0)</f>
        <v>20</v>
      </c>
      <c r="L472" s="263">
        <f>_xlfn.IFNA(VLOOKUP($A472,'PASTE Tech_Use'!K:$BB,2,FALSE),0)</f>
        <v>20</v>
      </c>
      <c r="M472" s="263">
        <f>_xlfn.IFNA(VLOOKUP($A472,'PASTE Tech_Use'!M:$BB,2,FALSE),0)</f>
        <v>20</v>
      </c>
      <c r="N472" s="263">
        <f>_xlfn.IFNA(VLOOKUP($A472,'PASTE Tech_Use'!O:$BB,2,FALSE),0)</f>
        <v>20</v>
      </c>
      <c r="O472" s="263">
        <f>_xlfn.IFNA(VLOOKUP($A472,'PASTE Tech_Use'!Q:$BB,2,FALSE),0)</f>
        <v>20</v>
      </c>
      <c r="P472" s="263">
        <f>_xlfn.IFNA(VLOOKUP($A472,'PASTE Tech_Use'!S:$BB,2,FALSE),0)</f>
        <v>20</v>
      </c>
      <c r="Q472" s="263">
        <f>_xlfn.IFNA(VLOOKUP($A472,'PASTE Tech_Use'!U:$BB,2,FALSE),0)</f>
        <v>20</v>
      </c>
      <c r="R472" s="263">
        <f>_xlfn.IFNA(VLOOKUP($A472,'PASTE Tech_Use'!W:$BB,2,FALSE),0)</f>
        <v>20</v>
      </c>
      <c r="S472" s="263">
        <f>_xlfn.IFNA(VLOOKUP($A472,'PASTE Tech_Use'!Y:$BB,2,FALSE),0)</f>
        <v>20</v>
      </c>
    </row>
    <row r="473" spans="1:19" x14ac:dyDescent="0.3">
      <c r="A473" s="182" t="s">
        <v>499</v>
      </c>
      <c r="B473" t="str">
        <f>_xlfn.IFNA(VLOOKUP($A473,'PASTE Technology Sheet'!A:H,3,FALSE),"")</f>
        <v>Primary</v>
      </c>
      <c r="C473" t="str">
        <f>VLOOKUP($A473,'PASTE Technology Sheet'!A:H,4,FALSE)</f>
        <v>Fossil</v>
      </c>
      <c r="D473" t="str">
        <f>_xlfn.IFNA(VLOOKUP($A473,'PASTE Technology Sheet'!$A:$H,5,FALSE),"")</f>
        <v>Fossil Secondary</v>
      </c>
      <c r="E473" t="str">
        <f>VLOOKUP($A473,'PASTE Technology Sheet'!$A:$H,6,FALSE)</f>
        <v>Road Fuel</v>
      </c>
      <c r="F473" t="str">
        <f>VLOOKUP($A473,'PASTE Technology Sheet'!$A:$H,7,FALSE)</f>
        <v>Imported Road Fuel - Refineries</v>
      </c>
      <c r="G473" s="263">
        <f>_xlfn.IFNA(VLOOKUP($A473,'PASTE Tech_Use'!$A:$B,2,FALSE),0)</f>
        <v>0</v>
      </c>
      <c r="H473" s="263">
        <f>_xlfn.IFNA(VLOOKUP($A473,'PASTE Tech_Use'!$C:$BB,2,FALSE),0)</f>
        <v>0</v>
      </c>
      <c r="I473" s="263">
        <f>_xlfn.IFNA(VLOOKUP($A473,'PASTE Tech_Use'!$E:$BB,2,FALSE),0)</f>
        <v>0</v>
      </c>
      <c r="J473" s="263">
        <f>_xlfn.IFNA(VLOOKUP($A473,'PASTE Tech_Use'!$G:$BB,2,FALSE),0)</f>
        <v>0</v>
      </c>
      <c r="K473" s="263">
        <f>_xlfn.IFNA(VLOOKUP($A473,'PASTE Tech_Use'!I:$BB,2,FALSE),0)</f>
        <v>0</v>
      </c>
      <c r="L473" s="263">
        <f>_xlfn.IFNA(VLOOKUP($A473,'PASTE Tech_Use'!K:$BB,2,FALSE),0)</f>
        <v>0</v>
      </c>
      <c r="M473" s="263">
        <f>_xlfn.IFNA(VLOOKUP($A473,'PASTE Tech_Use'!M:$BB,2,FALSE),0)</f>
        <v>0</v>
      </c>
      <c r="N473" s="263">
        <f>_xlfn.IFNA(VLOOKUP($A473,'PASTE Tech_Use'!O:$BB,2,FALSE),0)</f>
        <v>0</v>
      </c>
      <c r="O473" s="263">
        <f>_xlfn.IFNA(VLOOKUP($A473,'PASTE Tech_Use'!Q:$BB,2,FALSE),0)</f>
        <v>0</v>
      </c>
      <c r="P473" s="263">
        <f>_xlfn.IFNA(VLOOKUP($A473,'PASTE Tech_Use'!S:$BB,2,FALSE),0)</f>
        <v>0</v>
      </c>
      <c r="Q473" s="263">
        <f>_xlfn.IFNA(VLOOKUP($A473,'PASTE Tech_Use'!U:$BB,2,FALSE),0)</f>
        <v>0</v>
      </c>
      <c r="R473" s="263">
        <f>_xlfn.IFNA(VLOOKUP($A473,'PASTE Tech_Use'!W:$BB,2,FALSE),0)</f>
        <v>0</v>
      </c>
      <c r="S473" s="263">
        <f>_xlfn.IFNA(VLOOKUP($A473,'PASTE Tech_Use'!Y:$BB,2,FALSE),0)</f>
        <v>0</v>
      </c>
    </row>
    <row r="474" spans="1:19" x14ac:dyDescent="0.3">
      <c r="A474" s="178" t="s">
        <v>500</v>
      </c>
      <c r="B474" t="str">
        <f>_xlfn.IFNA(VLOOKUP($A474,'PASTE Technology Sheet'!A:H,3,FALSE),"")</f>
        <v>Primary</v>
      </c>
      <c r="C474" t="str">
        <f>VLOOKUP($A474,'PASTE Technology Sheet'!A:H,4,FALSE)</f>
        <v>Fossil</v>
      </c>
      <c r="D474" t="str">
        <f>_xlfn.IFNA(VLOOKUP($A474,'PASTE Technology Sheet'!$A:$H,5,FALSE),"")</f>
        <v>Fossil Secondary</v>
      </c>
      <c r="E474" t="str">
        <f>VLOOKUP($A474,'PASTE Technology Sheet'!$A:$H,6,FALSE)</f>
        <v>Kerosene</v>
      </c>
      <c r="F474" t="str">
        <f>VLOOKUP($A474,'PASTE Technology Sheet'!$A:$H,7,FALSE)</f>
        <v>Imported Kerosene - Refineries</v>
      </c>
      <c r="G474" s="263">
        <f>_xlfn.IFNA(VLOOKUP($A474,'PASTE Tech_Use'!$A:$B,2,FALSE),0)</f>
        <v>39.689465570000003</v>
      </c>
      <c r="H474" s="263">
        <f>_xlfn.IFNA(VLOOKUP($A474,'PASTE Tech_Use'!$C:$BB,2,FALSE),0)</f>
        <v>39.689465519999999</v>
      </c>
      <c r="I474" s="263">
        <f>_xlfn.IFNA(VLOOKUP($A474,'PASTE Tech_Use'!$E:$BB,2,FALSE),0)</f>
        <v>39.689465300000002</v>
      </c>
      <c r="J474" s="263">
        <f>_xlfn.IFNA(VLOOKUP($A474,'PASTE Tech_Use'!$G:$BB,2,FALSE),0)</f>
        <v>39.689465560000002</v>
      </c>
      <c r="K474" s="263">
        <f>_xlfn.IFNA(VLOOKUP($A474,'PASTE Tech_Use'!I:$BB,2,FALSE),0)</f>
        <v>39.689465560000002</v>
      </c>
      <c r="L474" s="263">
        <f>_xlfn.IFNA(VLOOKUP($A474,'PASTE Tech_Use'!K:$BB,2,FALSE),0)</f>
        <v>39.689465300000002</v>
      </c>
      <c r="M474" s="263">
        <f>_xlfn.IFNA(VLOOKUP($A474,'PASTE Tech_Use'!M:$BB,2,FALSE),0)</f>
        <v>39.689465210000002</v>
      </c>
      <c r="N474" s="263">
        <f>_xlfn.IFNA(VLOOKUP($A474,'PASTE Tech_Use'!O:$BB,2,FALSE),0)</f>
        <v>39.689465249999998</v>
      </c>
      <c r="O474" s="263">
        <f>_xlfn.IFNA(VLOOKUP($A474,'PASTE Tech_Use'!Q:$BB,2,FALSE),0)</f>
        <v>39.689465310000003</v>
      </c>
      <c r="P474" s="263">
        <f>_xlfn.IFNA(VLOOKUP($A474,'PASTE Tech_Use'!S:$BB,2,FALSE),0)</f>
        <v>39.872513159999997</v>
      </c>
      <c r="Q474" s="263">
        <f>_xlfn.IFNA(VLOOKUP($A474,'PASTE Tech_Use'!U:$BB,2,FALSE),0)</f>
        <v>39.68946528</v>
      </c>
      <c r="R474" s="263">
        <f>_xlfn.IFNA(VLOOKUP($A474,'PASTE Tech_Use'!W:$BB,2,FALSE),0)</f>
        <v>33.259054769999999</v>
      </c>
      <c r="S474" s="263">
        <f>_xlfn.IFNA(VLOOKUP($A474,'PASTE Tech_Use'!Y:$BB,2,FALSE),0)</f>
        <v>39.68946562</v>
      </c>
    </row>
    <row r="475" spans="1:19" x14ac:dyDescent="0.3">
      <c r="A475" s="182" t="s">
        <v>501</v>
      </c>
      <c r="B475" t="str">
        <f>_xlfn.IFNA(VLOOKUP($A475,'PASTE Technology Sheet'!A:H,3,FALSE),"")</f>
        <v>Primary</v>
      </c>
      <c r="C475" t="str">
        <f>VLOOKUP($A475,'PASTE Technology Sheet'!A:H,4,FALSE)</f>
        <v>Fossil</v>
      </c>
      <c r="D475" t="str">
        <f>_xlfn.IFNA(VLOOKUP($A475,'PASTE Technology Sheet'!$A:$H,5,FALSE),"")</f>
        <v>Fossil Secondary</v>
      </c>
      <c r="E475" t="str">
        <f>VLOOKUP($A475,'PASTE Technology Sheet'!$A:$H,6,FALSE)</f>
        <v>Fuel Oil</v>
      </c>
      <c r="F475" t="str">
        <f>VLOOKUP($A475,'PASTE Technology Sheet'!$A:$H,7,FALSE)</f>
        <v>Imported Fuel Oil - Refineries</v>
      </c>
      <c r="G475" s="263">
        <f>_xlfn.IFNA(VLOOKUP($A475,'PASTE Tech_Use'!$A:$B,2,FALSE),0)</f>
        <v>0</v>
      </c>
      <c r="H475" s="263">
        <f>_xlfn.IFNA(VLOOKUP($A475,'PASTE Tech_Use'!$C:$BB,2,FALSE),0)</f>
        <v>0</v>
      </c>
      <c r="I475" s="263">
        <f>_xlfn.IFNA(VLOOKUP($A475,'PASTE Tech_Use'!$E:$BB,2,FALSE),0)</f>
        <v>0</v>
      </c>
      <c r="J475" s="263">
        <f>_xlfn.IFNA(VLOOKUP($A475,'PASTE Tech_Use'!$G:$BB,2,FALSE),0)</f>
        <v>0</v>
      </c>
      <c r="K475" s="263">
        <f>_xlfn.IFNA(VLOOKUP($A475,'PASTE Tech_Use'!I:$BB,2,FALSE),0)</f>
        <v>0</v>
      </c>
      <c r="L475" s="263">
        <f>_xlfn.IFNA(VLOOKUP($A475,'PASTE Tech_Use'!K:$BB,2,FALSE),0)</f>
        <v>0</v>
      </c>
      <c r="M475" s="263">
        <f>_xlfn.IFNA(VLOOKUP($A475,'PASTE Tech_Use'!M:$BB,2,FALSE),0)</f>
        <v>0</v>
      </c>
      <c r="N475" s="263">
        <f>_xlfn.IFNA(VLOOKUP($A475,'PASTE Tech_Use'!O:$BB,2,FALSE),0)</f>
        <v>0</v>
      </c>
      <c r="O475" s="263">
        <f>_xlfn.IFNA(VLOOKUP($A475,'PASTE Tech_Use'!Q:$BB,2,FALSE),0)</f>
        <v>0</v>
      </c>
      <c r="P475" s="263">
        <f>_xlfn.IFNA(VLOOKUP($A475,'PASTE Tech_Use'!S:$BB,2,FALSE),0)</f>
        <v>0</v>
      </c>
      <c r="Q475" s="263">
        <f>_xlfn.IFNA(VLOOKUP($A475,'PASTE Tech_Use'!U:$BB,2,FALSE),0)</f>
        <v>0</v>
      </c>
      <c r="R475" s="263">
        <f>_xlfn.IFNA(VLOOKUP($A475,'PASTE Tech_Use'!W:$BB,2,FALSE),0)</f>
        <v>0</v>
      </c>
      <c r="S475" s="263">
        <f>_xlfn.IFNA(VLOOKUP($A475,'PASTE Tech_Use'!Y:$BB,2,FALSE),0)</f>
        <v>125.3184566</v>
      </c>
    </row>
    <row r="476" spans="1:19" x14ac:dyDescent="0.3">
      <c r="A476" s="178" t="s">
        <v>502</v>
      </c>
      <c r="B476" t="str">
        <f>_xlfn.IFNA(VLOOKUP($A476,'PASTE Technology Sheet'!A:H,3,FALSE),"")</f>
        <v>Primary</v>
      </c>
      <c r="C476" t="str">
        <f>VLOOKUP($A476,'PASTE Technology Sheet'!A:H,4,FALSE)</f>
        <v>Fossil</v>
      </c>
      <c r="D476" t="str">
        <f>_xlfn.IFNA(VLOOKUP($A476,'PASTE Technology Sheet'!$A:$H,5,FALSE),"")</f>
        <v>Fossil Secondary</v>
      </c>
      <c r="E476" t="str">
        <f>VLOOKUP($A476,'PASTE Technology Sheet'!$A:$H,6,FALSE)</f>
        <v>Other Oil Products</v>
      </c>
      <c r="F476" t="str">
        <f>VLOOKUP($A476,'PASTE Technology Sheet'!$A:$H,7,FALSE)</f>
        <v>Imported Other Oil Products - Refineries</v>
      </c>
      <c r="G476" s="263">
        <f>_xlfn.IFNA(VLOOKUP($A476,'PASTE Tech_Use'!$A:$B,2,FALSE),0)</f>
        <v>5.0023858700000003</v>
      </c>
      <c r="H476" s="263">
        <f>_xlfn.IFNA(VLOOKUP($A476,'PASTE Tech_Use'!$C:$BB,2,FALSE),0)</f>
        <v>5.0023858700000003</v>
      </c>
      <c r="I476" s="263">
        <f>_xlfn.IFNA(VLOOKUP($A476,'PASTE Tech_Use'!$E:$BB,2,FALSE),0)</f>
        <v>5.0023858700000003</v>
      </c>
      <c r="J476" s="263">
        <f>_xlfn.IFNA(VLOOKUP($A476,'PASTE Tech_Use'!$G:$BB,2,FALSE),0)</f>
        <v>5.0023858719999996</v>
      </c>
      <c r="K476" s="263">
        <f>_xlfn.IFNA(VLOOKUP($A476,'PASTE Tech_Use'!I:$BB,2,FALSE),0)</f>
        <v>5.0023858719999996</v>
      </c>
      <c r="L476" s="263">
        <f>_xlfn.IFNA(VLOOKUP($A476,'PASTE Tech_Use'!K:$BB,2,FALSE),0)</f>
        <v>5.0023858700000003</v>
      </c>
      <c r="M476" s="263">
        <f>_xlfn.IFNA(VLOOKUP($A476,'PASTE Tech_Use'!M:$BB,2,FALSE),0)</f>
        <v>5.0023858690000003</v>
      </c>
      <c r="N476" s="263">
        <f>_xlfn.IFNA(VLOOKUP($A476,'PASTE Tech_Use'!O:$BB,2,FALSE),0)</f>
        <v>5.0023858729999997</v>
      </c>
      <c r="O476" s="263">
        <f>_xlfn.IFNA(VLOOKUP($A476,'PASTE Tech_Use'!Q:$BB,2,FALSE),0)</f>
        <v>5.0023858700000003</v>
      </c>
      <c r="P476" s="263">
        <f>_xlfn.IFNA(VLOOKUP($A476,'PASTE Tech_Use'!S:$BB,2,FALSE),0)</f>
        <v>5.1738719919999996</v>
      </c>
      <c r="Q476" s="263">
        <f>_xlfn.IFNA(VLOOKUP($A476,'PASTE Tech_Use'!U:$BB,2,FALSE),0)</f>
        <v>5.0023858690000003</v>
      </c>
      <c r="R476" s="263">
        <f>_xlfn.IFNA(VLOOKUP($A476,'PASTE Tech_Use'!W:$BB,2,FALSE),0)</f>
        <v>5.0023858690000003</v>
      </c>
      <c r="S476" s="263">
        <f>_xlfn.IFNA(VLOOKUP($A476,'PASTE Tech_Use'!Y:$BB,2,FALSE),0)</f>
        <v>5.0023858700000003</v>
      </c>
    </row>
    <row r="477" spans="1:19" x14ac:dyDescent="0.3">
      <c r="A477" s="182" t="s">
        <v>503</v>
      </c>
      <c r="B477" t="str">
        <f>_xlfn.IFNA(VLOOKUP($A477,'PASTE Technology Sheet'!A:H,3,FALSE),"")</f>
        <v>Primary</v>
      </c>
      <c r="C477" t="str">
        <f>VLOOKUP($A477,'PASTE Technology Sheet'!A:H,4,FALSE)</f>
        <v>Renewable</v>
      </c>
      <c r="D477" t="str">
        <f>_xlfn.IFNA(VLOOKUP($A477,'PASTE Technology Sheet'!$A:$H,5,FALSE),"")</f>
        <v>Bio Fuels</v>
      </c>
      <c r="E477" t="str">
        <f>VLOOKUP($A477,'PASTE Technology Sheet'!$A:$H,6,FALSE)</f>
        <v>Bio Naphtha</v>
      </c>
      <c r="F477" t="str">
        <f>VLOOKUP($A477,'PASTE Technology Sheet'!$A:$H,7,FALSE)</f>
        <v>Imported Bionaphtha - Refineries</v>
      </c>
      <c r="G477" s="263">
        <f>_xlfn.IFNA(VLOOKUP($A477,'PASTE Tech_Use'!$A:$B,2,FALSE),0)</f>
        <v>0</v>
      </c>
      <c r="H477" s="263">
        <f>_xlfn.IFNA(VLOOKUP($A477,'PASTE Tech_Use'!$C:$BB,2,FALSE),0)</f>
        <v>0</v>
      </c>
      <c r="I477" s="263">
        <f>_xlfn.IFNA(VLOOKUP($A477,'PASTE Tech_Use'!$E:$BB,2,FALSE),0)</f>
        <v>0</v>
      </c>
      <c r="J477" s="263">
        <f>_xlfn.IFNA(VLOOKUP($A477,'PASTE Tech_Use'!$G:$BB,2,FALSE),0)</f>
        <v>0</v>
      </c>
      <c r="K477" s="263">
        <f>_xlfn.IFNA(VLOOKUP($A477,'PASTE Tech_Use'!I:$BB,2,FALSE),0)</f>
        <v>0</v>
      </c>
      <c r="L477" s="263">
        <f>_xlfn.IFNA(VLOOKUP($A477,'PASTE Tech_Use'!K:$BB,2,FALSE),0)</f>
        <v>0</v>
      </c>
      <c r="M477" s="263">
        <f>_xlfn.IFNA(VLOOKUP($A477,'PASTE Tech_Use'!M:$BB,2,FALSE),0)</f>
        <v>0</v>
      </c>
      <c r="N477" s="263">
        <f>_xlfn.IFNA(VLOOKUP($A477,'PASTE Tech_Use'!O:$BB,2,FALSE),0)</f>
        <v>0</v>
      </c>
      <c r="O477" s="263">
        <f>_xlfn.IFNA(VLOOKUP($A477,'PASTE Tech_Use'!Q:$BB,2,FALSE),0)</f>
        <v>0</v>
      </c>
      <c r="P477" s="263">
        <f>_xlfn.IFNA(VLOOKUP($A477,'PASTE Tech_Use'!S:$BB,2,FALSE),0)</f>
        <v>0</v>
      </c>
      <c r="Q477" s="263">
        <f>_xlfn.IFNA(VLOOKUP($A477,'PASTE Tech_Use'!U:$BB,2,FALSE),0)</f>
        <v>0</v>
      </c>
      <c r="R477" s="263">
        <f>_xlfn.IFNA(VLOOKUP($A477,'PASTE Tech_Use'!W:$BB,2,FALSE),0)</f>
        <v>0</v>
      </c>
      <c r="S477" s="263">
        <f>_xlfn.IFNA(VLOOKUP($A477,'PASTE Tech_Use'!Y:$BB,2,FALSE),0)</f>
        <v>0</v>
      </c>
    </row>
    <row r="478" spans="1:19" x14ac:dyDescent="0.3">
      <c r="A478" s="69" t="s">
        <v>504</v>
      </c>
      <c r="B478" t="str">
        <f>_xlfn.IFNA(VLOOKUP($A478,'PASTE Technology Sheet'!A:H,3,FALSE),"")</f>
        <v>Conversion</v>
      </c>
      <c r="C478" t="str">
        <f>VLOOKUP($A478,'PASTE Technology Sheet'!A:H,4,FALSE)</f>
        <v>Refineries</v>
      </c>
      <c r="D478" t="str">
        <f>_xlfn.IFNA(VLOOKUP($A478,'PASTE Technology Sheet'!$A:$H,5,FALSE),"")</f>
        <v>Bio Based</v>
      </c>
      <c r="E478" t="str">
        <f>VLOOKUP($A478,'PASTE Technology Sheet'!$A:$H,6,FALSE)</f>
        <v>Bio Ethanol</v>
      </c>
      <c r="F478" t="str">
        <f>VLOOKUP($A478,'PASTE Technology Sheet'!$A:$H,7,FALSE)</f>
        <v>Bioethanol from sugar fermentation - Refineries</v>
      </c>
      <c r="G478" s="263">
        <f>_xlfn.IFNA(VLOOKUP($A478,'PASTE Tech_Use'!$A:$B,2,FALSE),0)</f>
        <v>0</v>
      </c>
      <c r="H478" s="263">
        <f>_xlfn.IFNA(VLOOKUP($A478,'PASTE Tech_Use'!$C:$BB,2,FALSE),0)</f>
        <v>0</v>
      </c>
      <c r="I478" s="263">
        <f>_xlfn.IFNA(VLOOKUP($A478,'PASTE Tech_Use'!$E:$BB,2,FALSE),0)</f>
        <v>0</v>
      </c>
      <c r="J478" s="263">
        <f>_xlfn.IFNA(VLOOKUP($A478,'PASTE Tech_Use'!$G:$BB,2,FALSE),0)</f>
        <v>0</v>
      </c>
      <c r="K478" s="263">
        <f>_xlfn.IFNA(VLOOKUP($A478,'PASTE Tech_Use'!I:$BB,2,FALSE),0)</f>
        <v>0</v>
      </c>
      <c r="L478" s="263">
        <f>_xlfn.IFNA(VLOOKUP($A478,'PASTE Tech_Use'!K:$BB,2,FALSE),0)</f>
        <v>0</v>
      </c>
      <c r="M478" s="263">
        <f>_xlfn.IFNA(VLOOKUP($A478,'PASTE Tech_Use'!M:$BB,2,FALSE),0)</f>
        <v>0</v>
      </c>
      <c r="N478" s="263">
        <f>_xlfn.IFNA(VLOOKUP($A478,'PASTE Tech_Use'!O:$BB,2,FALSE),0)</f>
        <v>0</v>
      </c>
      <c r="O478" s="263">
        <f>_xlfn.IFNA(VLOOKUP($A478,'PASTE Tech_Use'!Q:$BB,2,FALSE),0)</f>
        <v>0</v>
      </c>
      <c r="P478" s="263">
        <f>_xlfn.IFNA(VLOOKUP($A478,'PASTE Tech_Use'!S:$BB,2,FALSE),0)</f>
        <v>0</v>
      </c>
      <c r="Q478" s="263">
        <f>_xlfn.IFNA(VLOOKUP($A478,'PASTE Tech_Use'!U:$BB,2,FALSE),0)</f>
        <v>0</v>
      </c>
      <c r="R478" s="263">
        <f>_xlfn.IFNA(VLOOKUP($A478,'PASTE Tech_Use'!W:$BB,2,FALSE),0)</f>
        <v>0</v>
      </c>
      <c r="S478" s="263">
        <f>_xlfn.IFNA(VLOOKUP($A478,'PASTE Tech_Use'!Y:$BB,2,FALSE),0)</f>
        <v>0</v>
      </c>
    </row>
    <row r="479" spans="1:19" x14ac:dyDescent="0.3">
      <c r="A479" s="40" t="s">
        <v>505</v>
      </c>
      <c r="B479" t="str">
        <f>_xlfn.IFNA(VLOOKUP($A479,'PASTE Technology Sheet'!A:H,3,FALSE),"")</f>
        <v>Conversion</v>
      </c>
      <c r="C479" t="str">
        <f>VLOOKUP($A479,'PASTE Technology Sheet'!A:H,4,FALSE)</f>
        <v>Refineries</v>
      </c>
      <c r="D479" t="str">
        <f>_xlfn.IFNA(VLOOKUP($A479,'PASTE Technology Sheet'!$A:$H,5,FALSE),"")</f>
        <v>Bio Based</v>
      </c>
      <c r="E479" t="str">
        <f>VLOOKUP($A479,'PASTE Technology Sheet'!$A:$H,6,FALSE)</f>
        <v>Bio Ethanol</v>
      </c>
      <c r="F479" t="str">
        <f>VLOOKUP($A479,'PASTE Technology Sheet'!$A:$H,7,FALSE)</f>
        <v>Bioethanol from starch fermentation - Refineries</v>
      </c>
      <c r="G479" s="263">
        <f>_xlfn.IFNA(VLOOKUP($A479,'PASTE Tech_Use'!$A:$B,2,FALSE),0)</f>
        <v>0.8064516129</v>
      </c>
      <c r="H479" s="263">
        <f>_xlfn.IFNA(VLOOKUP($A479,'PASTE Tech_Use'!$C:$BB,2,FALSE),0)</f>
        <v>0.8064516129</v>
      </c>
      <c r="I479" s="263">
        <f>_xlfn.IFNA(VLOOKUP($A479,'PASTE Tech_Use'!$E:$BB,2,FALSE),0)</f>
        <v>0.8064516128</v>
      </c>
      <c r="J479" s="263">
        <f>_xlfn.IFNA(VLOOKUP($A479,'PASTE Tech_Use'!$G:$BB,2,FALSE),0)</f>
        <v>0.8064516129</v>
      </c>
      <c r="K479" s="263">
        <f>_xlfn.IFNA(VLOOKUP($A479,'PASTE Tech_Use'!I:$BB,2,FALSE),0)</f>
        <v>0.8064516129</v>
      </c>
      <c r="L479" s="263">
        <f>_xlfn.IFNA(VLOOKUP($A479,'PASTE Tech_Use'!K:$BB,2,FALSE),0)</f>
        <v>0.8064516129</v>
      </c>
      <c r="M479" s="263">
        <f>_xlfn.IFNA(VLOOKUP($A479,'PASTE Tech_Use'!M:$BB,2,FALSE),0)</f>
        <v>0.80645161269999999</v>
      </c>
      <c r="N479" s="263">
        <f>_xlfn.IFNA(VLOOKUP($A479,'PASTE Tech_Use'!O:$BB,2,FALSE),0)</f>
        <v>0.8064516128</v>
      </c>
      <c r="O479" s="263">
        <f>_xlfn.IFNA(VLOOKUP($A479,'PASTE Tech_Use'!Q:$BB,2,FALSE),0)</f>
        <v>0.8064516128</v>
      </c>
      <c r="P479" s="263">
        <f>_xlfn.IFNA(VLOOKUP($A479,'PASTE Tech_Use'!S:$BB,2,FALSE),0)</f>
        <v>0.8064516129</v>
      </c>
      <c r="Q479" s="263">
        <f>_xlfn.IFNA(VLOOKUP($A479,'PASTE Tech_Use'!U:$BB,2,FALSE),0)</f>
        <v>0.8064516129</v>
      </c>
      <c r="R479" s="263">
        <f>_xlfn.IFNA(VLOOKUP($A479,'PASTE Tech_Use'!W:$BB,2,FALSE),0)</f>
        <v>0.8064516128</v>
      </c>
      <c r="S479" s="263">
        <f>_xlfn.IFNA(VLOOKUP($A479,'PASTE Tech_Use'!Y:$BB,2,FALSE),0)</f>
        <v>0.8064516129</v>
      </c>
    </row>
    <row r="480" spans="1:19" x14ac:dyDescent="0.3">
      <c r="A480" s="69" t="s">
        <v>506</v>
      </c>
      <c r="B480" t="str">
        <f>_xlfn.IFNA(VLOOKUP($A480,'PASTE Technology Sheet'!A:H,3,FALSE),"")</f>
        <v>Conversion</v>
      </c>
      <c r="C480" t="str">
        <f>VLOOKUP($A480,'PASTE Technology Sheet'!A:H,4,FALSE)</f>
        <v>Refineries</v>
      </c>
      <c r="D480" t="str">
        <f>_xlfn.IFNA(VLOOKUP($A480,'PASTE Technology Sheet'!$A:$H,5,FALSE),"")</f>
        <v>Bio Based</v>
      </c>
      <c r="E480" t="str">
        <f>VLOOKUP($A480,'PASTE Technology Sheet'!$A:$H,6,FALSE)</f>
        <v>Bio Ethanol</v>
      </c>
      <c r="F480" t="str">
        <f>VLOOKUP($A480,'PASTE Technology Sheet'!$A:$H,7,FALSE)</f>
        <v>Bioethanol from cellulosic biomass trough hydrolisis and fermentation - Refineries</v>
      </c>
      <c r="G480" s="263">
        <f>_xlfn.IFNA(VLOOKUP($A480,'PASTE Tech_Use'!$A:$B,2,FALSE),0)</f>
        <v>49.508473100000003</v>
      </c>
      <c r="H480" s="263">
        <f>_xlfn.IFNA(VLOOKUP($A480,'PASTE Tech_Use'!$C:$BB,2,FALSE),0)</f>
        <v>49.508473090000003</v>
      </c>
      <c r="I480" s="263">
        <f>_xlfn.IFNA(VLOOKUP($A480,'PASTE Tech_Use'!$E:$BB,2,FALSE),0)</f>
        <v>49.508473070000001</v>
      </c>
      <c r="J480" s="263">
        <f>_xlfn.IFNA(VLOOKUP($A480,'PASTE Tech_Use'!$G:$BB,2,FALSE),0)</f>
        <v>49.508473100000003</v>
      </c>
      <c r="K480" s="263">
        <f>_xlfn.IFNA(VLOOKUP($A480,'PASTE Tech_Use'!I:$BB,2,FALSE),0)</f>
        <v>49.508473100000003</v>
      </c>
      <c r="L480" s="263">
        <f>_xlfn.IFNA(VLOOKUP($A480,'PASTE Tech_Use'!K:$BB,2,FALSE),0)</f>
        <v>49.508473070000001</v>
      </c>
      <c r="M480" s="263">
        <f>_xlfn.IFNA(VLOOKUP($A480,'PASTE Tech_Use'!M:$BB,2,FALSE),0)</f>
        <v>49.508473049999999</v>
      </c>
      <c r="N480" s="263">
        <f>_xlfn.IFNA(VLOOKUP($A480,'PASTE Tech_Use'!O:$BB,2,FALSE),0)</f>
        <v>49.50847306</v>
      </c>
      <c r="O480" s="263">
        <f>_xlfn.IFNA(VLOOKUP($A480,'PASTE Tech_Use'!Q:$BB,2,FALSE),0)</f>
        <v>49.508473070000001</v>
      </c>
      <c r="P480" s="263">
        <f>_xlfn.IFNA(VLOOKUP($A480,'PASTE Tech_Use'!S:$BB,2,FALSE),0)</f>
        <v>33.904774439999997</v>
      </c>
      <c r="Q480" s="263">
        <f>_xlfn.IFNA(VLOOKUP($A480,'PASTE Tech_Use'!U:$BB,2,FALSE),0)</f>
        <v>49.508473070000001</v>
      </c>
      <c r="R480" s="263">
        <f>_xlfn.IFNA(VLOOKUP($A480,'PASTE Tech_Use'!W:$BB,2,FALSE),0)</f>
        <v>48.982207019999997</v>
      </c>
      <c r="S480" s="263">
        <f>_xlfn.IFNA(VLOOKUP($A480,'PASTE Tech_Use'!Y:$BB,2,FALSE),0)</f>
        <v>49.508473100000003</v>
      </c>
    </row>
    <row r="481" spans="1:19" x14ac:dyDescent="0.3">
      <c r="A481" s="182" t="s">
        <v>507</v>
      </c>
      <c r="B481" t="str">
        <f>_xlfn.IFNA(VLOOKUP($A481,'PASTE Technology Sheet'!A:H,3,FALSE),"")</f>
        <v>Primary</v>
      </c>
      <c r="C481" t="str">
        <f>VLOOKUP($A481,'PASTE Technology Sheet'!A:H,4,FALSE)</f>
        <v>Renewable</v>
      </c>
      <c r="D481" t="str">
        <f>_xlfn.IFNA(VLOOKUP($A481,'PASTE Technology Sheet'!$A:$H,5,FALSE),"")</f>
        <v>Bio Fuels</v>
      </c>
      <c r="E481" t="str">
        <f>VLOOKUP($A481,'PASTE Technology Sheet'!$A:$H,6,FALSE)</f>
        <v>Bio Ethanol</v>
      </c>
      <c r="F481" t="str">
        <f>VLOOKUP($A481,'PASTE Technology Sheet'!$A:$H,7,FALSE)</f>
        <v>Imported Bioethanol - Refineries</v>
      </c>
      <c r="G481" s="263">
        <f>_xlfn.IFNA(VLOOKUP($A481,'PASTE Tech_Use'!$A:$B,2,FALSE),0)</f>
        <v>0</v>
      </c>
      <c r="H481" s="263">
        <f>_xlfn.IFNA(VLOOKUP($A481,'PASTE Tech_Use'!$C:$BB,2,FALSE),0)</f>
        <v>0</v>
      </c>
      <c r="I481" s="263">
        <f>_xlfn.IFNA(VLOOKUP($A481,'PASTE Tech_Use'!$E:$BB,2,FALSE),0)</f>
        <v>0</v>
      </c>
      <c r="J481" s="263">
        <f>_xlfn.IFNA(VLOOKUP($A481,'PASTE Tech_Use'!$G:$BB,2,FALSE),0)</f>
        <v>0</v>
      </c>
      <c r="K481" s="263">
        <f>_xlfn.IFNA(VLOOKUP($A481,'PASTE Tech_Use'!I:$BB,2,FALSE),0)</f>
        <v>0</v>
      </c>
      <c r="L481" s="263">
        <f>_xlfn.IFNA(VLOOKUP($A481,'PASTE Tech_Use'!K:$BB,2,FALSE),0)</f>
        <v>0</v>
      </c>
      <c r="M481" s="263">
        <f>_xlfn.IFNA(VLOOKUP($A481,'PASTE Tech_Use'!M:$BB,2,FALSE),0)</f>
        <v>0</v>
      </c>
      <c r="N481" s="263">
        <f>_xlfn.IFNA(VLOOKUP($A481,'PASTE Tech_Use'!O:$BB,2,FALSE),0)</f>
        <v>0</v>
      </c>
      <c r="O481" s="263">
        <f>_xlfn.IFNA(VLOOKUP($A481,'PASTE Tech_Use'!Q:$BB,2,FALSE),0)</f>
        <v>0</v>
      </c>
      <c r="P481" s="263">
        <f>_xlfn.IFNA(VLOOKUP($A481,'PASTE Tech_Use'!S:$BB,2,FALSE),0)</f>
        <v>0</v>
      </c>
      <c r="Q481" s="263">
        <f>_xlfn.IFNA(VLOOKUP($A481,'PASTE Tech_Use'!U:$BB,2,FALSE),0)</f>
        <v>0</v>
      </c>
      <c r="R481" s="263">
        <f>_xlfn.IFNA(VLOOKUP($A481,'PASTE Tech_Use'!W:$BB,2,FALSE),0)</f>
        <v>0</v>
      </c>
      <c r="S481" s="263">
        <f>_xlfn.IFNA(VLOOKUP($A481,'PASTE Tech_Use'!Y:$BB,2,FALSE),0)</f>
        <v>0</v>
      </c>
    </row>
    <row r="482" spans="1:19" x14ac:dyDescent="0.3">
      <c r="A482" s="69" t="s">
        <v>508</v>
      </c>
      <c r="B482" t="str">
        <f>_xlfn.IFNA(VLOOKUP($A482,'PASTE Technology Sheet'!A:H,3,FALSE),"")</f>
        <v>Conversion</v>
      </c>
      <c r="C482" t="str">
        <f>VLOOKUP($A482,'PASTE Technology Sheet'!A:H,4,FALSE)</f>
        <v>Refineries</v>
      </c>
      <c r="D482" t="str">
        <f>_xlfn.IFNA(VLOOKUP($A482,'PASTE Technology Sheet'!$A:$H,5,FALSE),"")</f>
        <v>Bio Based</v>
      </c>
      <c r="E482" t="str">
        <f>VLOOKUP($A482,'PASTE Technology Sheet'!$A:$H,6,FALSE)</f>
        <v>Bio Diesel</v>
      </c>
      <c r="F482" t="str">
        <f>VLOOKUP($A482,'PASTE Technology Sheet'!$A:$H,7,FALSE)</f>
        <v>Biodiesel from FAME  - Refineries</v>
      </c>
      <c r="G482" s="263">
        <f>_xlfn.IFNA(VLOOKUP($A482,'PASTE Tech_Use'!$A:$B,2,FALSE),0)</f>
        <v>0</v>
      </c>
      <c r="H482" s="263">
        <f>_xlfn.IFNA(VLOOKUP($A482,'PASTE Tech_Use'!$C:$BB,2,FALSE),0)</f>
        <v>0</v>
      </c>
      <c r="I482" s="263">
        <f>_xlfn.IFNA(VLOOKUP($A482,'PASTE Tech_Use'!$E:$BB,2,FALSE),0)</f>
        <v>0</v>
      </c>
      <c r="J482" s="263">
        <f>_xlfn.IFNA(VLOOKUP($A482,'PASTE Tech_Use'!$G:$BB,2,FALSE),0)</f>
        <v>0</v>
      </c>
      <c r="K482" s="263">
        <f>_xlfn.IFNA(VLOOKUP($A482,'PASTE Tech_Use'!I:$BB,2,FALSE),0)</f>
        <v>0</v>
      </c>
      <c r="L482" s="263">
        <f>_xlfn.IFNA(VLOOKUP($A482,'PASTE Tech_Use'!K:$BB,2,FALSE),0)</f>
        <v>0</v>
      </c>
      <c r="M482" s="263">
        <f>_xlfn.IFNA(VLOOKUP($A482,'PASTE Tech_Use'!M:$BB,2,FALSE),0)</f>
        <v>0</v>
      </c>
      <c r="N482" s="263">
        <f>_xlfn.IFNA(VLOOKUP($A482,'PASTE Tech_Use'!O:$BB,2,FALSE),0)</f>
        <v>0</v>
      </c>
      <c r="O482" s="263">
        <f>_xlfn.IFNA(VLOOKUP($A482,'PASTE Tech_Use'!Q:$BB,2,FALSE),0)</f>
        <v>0</v>
      </c>
      <c r="P482" s="263">
        <f>_xlfn.IFNA(VLOOKUP($A482,'PASTE Tech_Use'!S:$BB,2,FALSE),0)</f>
        <v>0</v>
      </c>
      <c r="Q482" s="263">
        <f>_xlfn.IFNA(VLOOKUP($A482,'PASTE Tech_Use'!U:$BB,2,FALSE),0)</f>
        <v>0</v>
      </c>
      <c r="R482" s="263">
        <f>_xlfn.IFNA(VLOOKUP($A482,'PASTE Tech_Use'!W:$BB,2,FALSE),0)</f>
        <v>0</v>
      </c>
      <c r="S482" s="263">
        <f>_xlfn.IFNA(VLOOKUP($A482,'PASTE Tech_Use'!Y:$BB,2,FALSE),0)</f>
        <v>0</v>
      </c>
    </row>
    <row r="483" spans="1:19" x14ac:dyDescent="0.3">
      <c r="A483" s="40" t="s">
        <v>509</v>
      </c>
      <c r="B483" t="str">
        <f>_xlfn.IFNA(VLOOKUP($A483,'PASTE Technology Sheet'!A:H,3,FALSE),"")</f>
        <v>Conversion</v>
      </c>
      <c r="C483" t="str">
        <f>VLOOKUP($A483,'PASTE Technology Sheet'!A:H,4,FALSE)</f>
        <v>Refineries</v>
      </c>
      <c r="D483" t="str">
        <f>_xlfn.IFNA(VLOOKUP($A483,'PASTE Technology Sheet'!$A:$H,5,FALSE),"")</f>
        <v>Bio Based</v>
      </c>
      <c r="E483" t="str">
        <f>VLOOKUP($A483,'PASTE Technology Sheet'!$A:$H,6,FALSE)</f>
        <v>Bio Diesel</v>
      </c>
      <c r="F483" t="str">
        <f>VLOOKUP($A483,'PASTE Technology Sheet'!$A:$H,7,FALSE)</f>
        <v>Biodiesel oriented hydro pyrolisis - Refineries</v>
      </c>
      <c r="G483" s="263">
        <f>_xlfn.IFNA(VLOOKUP($A483,'PASTE Tech_Use'!$A:$B,2,FALSE),0)</f>
        <v>0</v>
      </c>
      <c r="H483" s="263">
        <f>_xlfn.IFNA(VLOOKUP($A483,'PASTE Tech_Use'!$C:$BB,2,FALSE),0)</f>
        <v>0</v>
      </c>
      <c r="I483" s="263">
        <f>_xlfn.IFNA(VLOOKUP($A483,'PASTE Tech_Use'!$E:$BB,2,FALSE),0)</f>
        <v>0</v>
      </c>
      <c r="J483" s="263">
        <f>_xlfn.IFNA(VLOOKUP($A483,'PASTE Tech_Use'!$G:$BB,2,FALSE),0)</f>
        <v>0</v>
      </c>
      <c r="K483" s="263">
        <f>_xlfn.IFNA(VLOOKUP($A483,'PASTE Tech_Use'!I:$BB,2,FALSE),0)</f>
        <v>0</v>
      </c>
      <c r="L483" s="263">
        <f>_xlfn.IFNA(VLOOKUP($A483,'PASTE Tech_Use'!K:$BB,2,FALSE),0)</f>
        <v>0</v>
      </c>
      <c r="M483" s="263">
        <f>_xlfn.IFNA(VLOOKUP($A483,'PASTE Tech_Use'!M:$BB,2,FALSE),0)</f>
        <v>0</v>
      </c>
      <c r="N483" s="263">
        <f>_xlfn.IFNA(VLOOKUP($A483,'PASTE Tech_Use'!O:$BB,2,FALSE),0)</f>
        <v>0</v>
      </c>
      <c r="O483" s="263">
        <f>_xlfn.IFNA(VLOOKUP($A483,'PASTE Tech_Use'!Q:$BB,2,FALSE),0)</f>
        <v>0</v>
      </c>
      <c r="P483" s="263">
        <f>_xlfn.IFNA(VLOOKUP($A483,'PASTE Tech_Use'!S:$BB,2,FALSE),0)</f>
        <v>0</v>
      </c>
      <c r="Q483" s="263">
        <f>_xlfn.IFNA(VLOOKUP($A483,'PASTE Tech_Use'!U:$BB,2,FALSE),0)</f>
        <v>0</v>
      </c>
      <c r="R483" s="263">
        <f>_xlfn.IFNA(VLOOKUP($A483,'PASTE Tech_Use'!W:$BB,2,FALSE),0)</f>
        <v>0</v>
      </c>
      <c r="S483" s="263">
        <f>_xlfn.IFNA(VLOOKUP($A483,'PASTE Tech_Use'!Y:$BB,2,FALSE),0)</f>
        <v>0</v>
      </c>
    </row>
    <row r="484" spans="1:19" x14ac:dyDescent="0.3">
      <c r="A484" s="178" t="s">
        <v>510</v>
      </c>
      <c r="B484" t="str">
        <f>_xlfn.IFNA(VLOOKUP($A484,'PASTE Technology Sheet'!A:H,3,FALSE),"")</f>
        <v>Primary</v>
      </c>
      <c r="C484" t="str">
        <f>VLOOKUP($A484,'PASTE Technology Sheet'!A:H,4,FALSE)</f>
        <v>Renewable</v>
      </c>
      <c r="D484" t="str">
        <f>_xlfn.IFNA(VLOOKUP($A484,'PASTE Technology Sheet'!$A:$H,5,FALSE),"")</f>
        <v>Bio Fuels</v>
      </c>
      <c r="E484" t="str">
        <f>VLOOKUP($A484,'PASTE Technology Sheet'!$A:$H,6,FALSE)</f>
        <v>Bio Diesel</v>
      </c>
      <c r="F484" t="str">
        <f>VLOOKUP($A484,'PASTE Technology Sheet'!$A:$H,7,FALSE)</f>
        <v>Imported Biodiesel - Refineries</v>
      </c>
      <c r="G484" s="263">
        <f>_xlfn.IFNA(VLOOKUP($A484,'PASTE Tech_Use'!$A:$B,2,FALSE),0)</f>
        <v>0</v>
      </c>
      <c r="H484" s="263">
        <f>_xlfn.IFNA(VLOOKUP($A484,'PASTE Tech_Use'!$C:$BB,2,FALSE),0)</f>
        <v>0</v>
      </c>
      <c r="I484" s="263">
        <f>_xlfn.IFNA(VLOOKUP($A484,'PASTE Tech_Use'!$E:$BB,2,FALSE),0)</f>
        <v>0</v>
      </c>
      <c r="J484" s="263">
        <f>_xlfn.IFNA(VLOOKUP($A484,'PASTE Tech_Use'!$G:$BB,2,FALSE),0)</f>
        <v>0</v>
      </c>
      <c r="K484" s="263">
        <f>_xlfn.IFNA(VLOOKUP($A484,'PASTE Tech_Use'!I:$BB,2,FALSE),0)</f>
        <v>0</v>
      </c>
      <c r="L484" s="263">
        <f>_xlfn.IFNA(VLOOKUP($A484,'PASTE Tech_Use'!K:$BB,2,FALSE),0)</f>
        <v>0</v>
      </c>
      <c r="M484" s="263">
        <f>_xlfn.IFNA(VLOOKUP($A484,'PASTE Tech_Use'!M:$BB,2,FALSE),0)</f>
        <v>0</v>
      </c>
      <c r="N484" s="263">
        <f>_xlfn.IFNA(VLOOKUP($A484,'PASTE Tech_Use'!O:$BB,2,FALSE),0)</f>
        <v>0</v>
      </c>
      <c r="O484" s="263">
        <f>_xlfn.IFNA(VLOOKUP($A484,'PASTE Tech_Use'!Q:$BB,2,FALSE),0)</f>
        <v>0</v>
      </c>
      <c r="P484" s="263">
        <f>_xlfn.IFNA(VLOOKUP($A484,'PASTE Tech_Use'!S:$BB,2,FALSE),0)</f>
        <v>0</v>
      </c>
      <c r="Q484" s="263">
        <f>_xlfn.IFNA(VLOOKUP($A484,'PASTE Tech_Use'!U:$BB,2,FALSE),0)</f>
        <v>0</v>
      </c>
      <c r="R484" s="263">
        <f>_xlfn.IFNA(VLOOKUP($A484,'PASTE Tech_Use'!W:$BB,2,FALSE),0)</f>
        <v>0</v>
      </c>
      <c r="S484" s="263">
        <f>_xlfn.IFNA(VLOOKUP($A484,'PASTE Tech_Use'!Y:$BB,2,FALSE),0)</f>
        <v>0</v>
      </c>
    </row>
    <row r="485" spans="1:19" x14ac:dyDescent="0.3">
      <c r="A485" s="40" t="s">
        <v>511</v>
      </c>
      <c r="B485" t="str">
        <f>_xlfn.IFNA(VLOOKUP($A485,'PASTE Technology Sheet'!A:H,3,FALSE),"")</f>
        <v>Conversion</v>
      </c>
      <c r="C485" t="str">
        <f>VLOOKUP($A485,'PASTE Technology Sheet'!A:H,4,FALSE)</f>
        <v>Refineries</v>
      </c>
      <c r="D485" t="str">
        <f>_xlfn.IFNA(VLOOKUP($A485,'PASTE Technology Sheet'!$A:$H,5,FALSE),"")</f>
        <v>Bio Based</v>
      </c>
      <c r="E485" t="str">
        <f>VLOOKUP($A485,'PASTE Technology Sheet'!$A:$H,6,FALSE)</f>
        <v>Bio Kerosene</v>
      </c>
      <c r="F485" t="str">
        <f>VLOOKUP($A485,'PASTE Technology Sheet'!$A:$H,7,FALSE)</f>
        <v>Biokerosene oriented hydro pyrolisis - Refineries</v>
      </c>
      <c r="G485" s="263">
        <f>_xlfn.IFNA(VLOOKUP($A485,'PASTE Tech_Use'!$A:$B,2,FALSE),0)</f>
        <v>0</v>
      </c>
      <c r="H485" s="263">
        <f>_xlfn.IFNA(VLOOKUP($A485,'PASTE Tech_Use'!$C:$BB,2,FALSE),0)</f>
        <v>0</v>
      </c>
      <c r="I485" s="263">
        <f>_xlfn.IFNA(VLOOKUP($A485,'PASTE Tech_Use'!$E:$BB,2,FALSE),0)</f>
        <v>0</v>
      </c>
      <c r="J485" s="263">
        <f>_xlfn.IFNA(VLOOKUP($A485,'PASTE Tech_Use'!$G:$BB,2,FALSE),0)</f>
        <v>0</v>
      </c>
      <c r="K485" s="263">
        <f>_xlfn.IFNA(VLOOKUP($A485,'PASTE Tech_Use'!I:$BB,2,FALSE),0)</f>
        <v>0</v>
      </c>
      <c r="L485" s="263">
        <f>_xlfn.IFNA(VLOOKUP($A485,'PASTE Tech_Use'!K:$BB,2,FALSE),0)</f>
        <v>0</v>
      </c>
      <c r="M485" s="263">
        <f>_xlfn.IFNA(VLOOKUP($A485,'PASTE Tech_Use'!M:$BB,2,FALSE),0)</f>
        <v>1.2814712360000001E-7</v>
      </c>
      <c r="N485" s="263">
        <f>_xlfn.IFNA(VLOOKUP($A485,'PASTE Tech_Use'!O:$BB,2,FALSE),0)</f>
        <v>0</v>
      </c>
      <c r="O485" s="263">
        <f>_xlfn.IFNA(VLOOKUP($A485,'PASTE Tech_Use'!Q:$BB,2,FALSE),0)</f>
        <v>0</v>
      </c>
      <c r="P485" s="263">
        <f>_xlfn.IFNA(VLOOKUP($A485,'PASTE Tech_Use'!S:$BB,2,FALSE),0)</f>
        <v>0</v>
      </c>
      <c r="Q485" s="263">
        <f>_xlfn.IFNA(VLOOKUP($A485,'PASTE Tech_Use'!U:$BB,2,FALSE),0)</f>
        <v>0</v>
      </c>
      <c r="R485" s="263">
        <f>_xlfn.IFNA(VLOOKUP($A485,'PASTE Tech_Use'!W:$BB,2,FALSE),0)</f>
        <v>1.0969471729999999E-7</v>
      </c>
      <c r="S485" s="263">
        <f>_xlfn.IFNA(VLOOKUP($A485,'PASTE Tech_Use'!Y:$BB,2,FALSE),0)</f>
        <v>0</v>
      </c>
    </row>
    <row r="486" spans="1:19" x14ac:dyDescent="0.3">
      <c r="A486" s="178" t="s">
        <v>512</v>
      </c>
      <c r="B486" t="str">
        <f>_xlfn.IFNA(VLOOKUP($A486,'PASTE Technology Sheet'!A:H,3,FALSE),"")</f>
        <v>Primary</v>
      </c>
      <c r="C486" t="str">
        <f>VLOOKUP($A486,'PASTE Technology Sheet'!A:H,4,FALSE)</f>
        <v>Renewable</v>
      </c>
      <c r="D486" t="str">
        <f>_xlfn.IFNA(VLOOKUP($A486,'PASTE Technology Sheet'!$A:$H,5,FALSE),"")</f>
        <v>Bio Fuels</v>
      </c>
      <c r="E486" t="str">
        <f>VLOOKUP($A486,'PASTE Technology Sheet'!$A:$H,6,FALSE)</f>
        <v>Bio Kerosene</v>
      </c>
      <c r="F486" t="str">
        <f>VLOOKUP($A486,'PASTE Technology Sheet'!$A:$H,7,FALSE)</f>
        <v>Imported Biokerosene - Refineries</v>
      </c>
      <c r="G486" s="263">
        <f>_xlfn.IFNA(VLOOKUP($A486,'PASTE Tech_Use'!$A:$B,2,FALSE),0)</f>
        <v>0</v>
      </c>
      <c r="H486" s="263">
        <f>_xlfn.IFNA(VLOOKUP($A486,'PASTE Tech_Use'!$C:$BB,2,FALSE),0)</f>
        <v>0</v>
      </c>
      <c r="I486" s="263">
        <f>_xlfn.IFNA(VLOOKUP($A486,'PASTE Tech_Use'!$E:$BB,2,FALSE),0)</f>
        <v>0</v>
      </c>
      <c r="J486" s="263">
        <f>_xlfn.IFNA(VLOOKUP($A486,'PASTE Tech_Use'!$G:$BB,2,FALSE),0)</f>
        <v>0</v>
      </c>
      <c r="K486" s="263">
        <f>_xlfn.IFNA(VLOOKUP($A486,'PASTE Tech_Use'!I:$BB,2,FALSE),0)</f>
        <v>0</v>
      </c>
      <c r="L486" s="263">
        <f>_xlfn.IFNA(VLOOKUP($A486,'PASTE Tech_Use'!K:$BB,2,FALSE),0)</f>
        <v>0</v>
      </c>
      <c r="M486" s="263">
        <f>_xlfn.IFNA(VLOOKUP($A486,'PASTE Tech_Use'!M:$BB,2,FALSE),0)</f>
        <v>0</v>
      </c>
      <c r="N486" s="263">
        <f>_xlfn.IFNA(VLOOKUP($A486,'PASTE Tech_Use'!O:$BB,2,FALSE),0)</f>
        <v>0</v>
      </c>
      <c r="O486" s="263">
        <f>_xlfn.IFNA(VLOOKUP($A486,'PASTE Tech_Use'!Q:$BB,2,FALSE),0)</f>
        <v>0</v>
      </c>
      <c r="P486" s="263">
        <f>_xlfn.IFNA(VLOOKUP($A486,'PASTE Tech_Use'!S:$BB,2,FALSE),0)</f>
        <v>0</v>
      </c>
      <c r="Q486" s="263">
        <f>_xlfn.IFNA(VLOOKUP($A486,'PASTE Tech_Use'!U:$BB,2,FALSE),0)</f>
        <v>0</v>
      </c>
      <c r="R486" s="263">
        <f>_xlfn.IFNA(VLOOKUP($A486,'PASTE Tech_Use'!W:$BB,2,FALSE),0)</f>
        <v>0</v>
      </c>
      <c r="S486" s="263">
        <f>_xlfn.IFNA(VLOOKUP($A486,'PASTE Tech_Use'!Y:$BB,2,FALSE),0)</f>
        <v>0</v>
      </c>
    </row>
    <row r="487" spans="1:19" x14ac:dyDescent="0.3">
      <c r="A487" s="140" t="s">
        <v>513</v>
      </c>
      <c r="B487" t="str">
        <f>_xlfn.IFNA(VLOOKUP($A487,'PASTE Technology Sheet'!A:H,3,FALSE),"")</f>
        <v>Conversion</v>
      </c>
      <c r="C487" t="str">
        <f>VLOOKUP($A487,'PASTE Technology Sheet'!A:H,4,FALSE)</f>
        <v>Refineries</v>
      </c>
      <c r="D487" t="str">
        <f>_xlfn.IFNA(VLOOKUP($A487,'PASTE Technology Sheet'!$A:$H,5,FALSE),"")</f>
        <v>Bio Based</v>
      </c>
      <c r="E487" t="str">
        <f>VLOOKUP($A487,'PASTE Technology Sheet'!$A:$H,6,FALSE)</f>
        <v>Bio Kerosene</v>
      </c>
      <c r="F487" t="str">
        <f>VLOOKUP($A487,'PASTE Technology Sheet'!$A:$H,7,FALSE)</f>
        <v>Biokerosene from HEFA</v>
      </c>
      <c r="G487" s="263">
        <f>_xlfn.IFNA(VLOOKUP($A487,'PASTE Tech_Use'!$A:$B,2,FALSE),0)</f>
        <v>0</v>
      </c>
      <c r="H487" s="263">
        <f>_xlfn.IFNA(VLOOKUP($A487,'PASTE Tech_Use'!$C:$BB,2,FALSE),0)</f>
        <v>0</v>
      </c>
      <c r="I487" s="263">
        <f>_xlfn.IFNA(VLOOKUP($A487,'PASTE Tech_Use'!$E:$BB,2,FALSE),0)</f>
        <v>0</v>
      </c>
      <c r="J487" s="263">
        <f>_xlfn.IFNA(VLOOKUP($A487,'PASTE Tech_Use'!$G:$BB,2,FALSE),0)</f>
        <v>0</v>
      </c>
      <c r="K487" s="263">
        <f>_xlfn.IFNA(VLOOKUP($A487,'PASTE Tech_Use'!I:$BB,2,FALSE),0)</f>
        <v>0</v>
      </c>
      <c r="L487" s="263">
        <f>_xlfn.IFNA(VLOOKUP($A487,'PASTE Tech_Use'!K:$BB,2,FALSE),0)</f>
        <v>0</v>
      </c>
      <c r="M487" s="263">
        <f>_xlfn.IFNA(VLOOKUP($A487,'PASTE Tech_Use'!M:$BB,2,FALSE),0)</f>
        <v>0</v>
      </c>
      <c r="N487" s="263">
        <f>_xlfn.IFNA(VLOOKUP($A487,'PASTE Tech_Use'!O:$BB,2,FALSE),0)</f>
        <v>0</v>
      </c>
      <c r="O487" s="263">
        <f>_xlfn.IFNA(VLOOKUP($A487,'PASTE Tech_Use'!Q:$BB,2,FALSE),0)</f>
        <v>0</v>
      </c>
      <c r="P487" s="263">
        <f>_xlfn.IFNA(VLOOKUP($A487,'PASTE Tech_Use'!S:$BB,2,FALSE),0)</f>
        <v>0</v>
      </c>
      <c r="Q487" s="263">
        <f>_xlfn.IFNA(VLOOKUP($A487,'PASTE Tech_Use'!U:$BB,2,FALSE),0)</f>
        <v>0</v>
      </c>
      <c r="R487" s="263">
        <f>_xlfn.IFNA(VLOOKUP($A487,'PASTE Tech_Use'!W:$BB,2,FALSE),0)</f>
        <v>0</v>
      </c>
      <c r="S487" s="263">
        <f>_xlfn.IFNA(VLOOKUP($A487,'PASTE Tech_Use'!Y:$BB,2,FALSE),0)</f>
        <v>0</v>
      </c>
    </row>
    <row r="488" spans="1:19" x14ac:dyDescent="0.3">
      <c r="A488" s="40" t="s">
        <v>514</v>
      </c>
      <c r="B488" t="str">
        <f>_xlfn.IFNA(VLOOKUP($A488,'PASTE Technology Sheet'!A:H,3,FALSE),"")</f>
        <v>Conversion</v>
      </c>
      <c r="C488" t="str">
        <f>VLOOKUP($A488,'PASTE Technology Sheet'!A:H,4,FALSE)</f>
        <v>Refineries</v>
      </c>
      <c r="D488" t="str">
        <f>_xlfn.IFNA(VLOOKUP($A488,'PASTE Technology Sheet'!$A:$H,5,FALSE),"")</f>
        <v>Synthetic</v>
      </c>
      <c r="E488" t="str">
        <f>VLOOKUP($A488,'PASTE Technology Sheet'!$A:$H,6,FALSE)</f>
        <v>Syn Diesel</v>
      </c>
      <c r="F488" t="str">
        <f>VLOOKUP($A488,'PASTE Technology Sheet'!$A:$H,7,FALSE)</f>
        <v>Syndiesel oriented Fischer Tropsch - Refineries</v>
      </c>
      <c r="G488" s="263">
        <f>_xlfn.IFNA(VLOOKUP($A488,'PASTE Tech_Use'!$A:$B,2,FALSE),0)</f>
        <v>0</v>
      </c>
      <c r="H488" s="263">
        <f>_xlfn.IFNA(VLOOKUP($A488,'PASTE Tech_Use'!$C:$BB,2,FALSE),0)</f>
        <v>0</v>
      </c>
      <c r="I488" s="263">
        <f>_xlfn.IFNA(VLOOKUP($A488,'PASTE Tech_Use'!$E:$BB,2,FALSE),0)</f>
        <v>0</v>
      </c>
      <c r="J488" s="263">
        <f>_xlfn.IFNA(VLOOKUP($A488,'PASTE Tech_Use'!$G:$BB,2,FALSE),0)</f>
        <v>0</v>
      </c>
      <c r="K488" s="263">
        <f>_xlfn.IFNA(VLOOKUP($A488,'PASTE Tech_Use'!I:$BB,2,FALSE),0)</f>
        <v>0</v>
      </c>
      <c r="L488" s="263">
        <f>_xlfn.IFNA(VLOOKUP($A488,'PASTE Tech_Use'!K:$BB,2,FALSE),0)</f>
        <v>0</v>
      </c>
      <c r="M488" s="263">
        <f>_xlfn.IFNA(VLOOKUP($A488,'PASTE Tech_Use'!M:$BB,2,FALSE),0)</f>
        <v>0</v>
      </c>
      <c r="N488" s="263">
        <f>_xlfn.IFNA(VLOOKUP($A488,'PASTE Tech_Use'!O:$BB,2,FALSE),0)</f>
        <v>0</v>
      </c>
      <c r="O488" s="263">
        <f>_xlfn.IFNA(VLOOKUP($A488,'PASTE Tech_Use'!Q:$BB,2,FALSE),0)</f>
        <v>0</v>
      </c>
      <c r="P488" s="263">
        <f>_xlfn.IFNA(VLOOKUP($A488,'PASTE Tech_Use'!S:$BB,2,FALSE),0)</f>
        <v>0</v>
      </c>
      <c r="Q488" s="263">
        <f>_xlfn.IFNA(VLOOKUP($A488,'PASTE Tech_Use'!U:$BB,2,FALSE),0)</f>
        <v>0</v>
      </c>
      <c r="R488" s="263">
        <f>_xlfn.IFNA(VLOOKUP($A488,'PASTE Tech_Use'!W:$BB,2,FALSE),0)</f>
        <v>6.4989244549999996E-4</v>
      </c>
      <c r="S488" s="263">
        <f>_xlfn.IFNA(VLOOKUP($A488,'PASTE Tech_Use'!Y:$BB,2,FALSE),0)</f>
        <v>0</v>
      </c>
    </row>
    <row r="489" spans="1:19" x14ac:dyDescent="0.3">
      <c r="A489" s="69" t="s">
        <v>515</v>
      </c>
      <c r="B489" t="str">
        <f>_xlfn.IFNA(VLOOKUP($A489,'PASTE Technology Sheet'!A:H,3,FALSE),"")</f>
        <v>Conversion</v>
      </c>
      <c r="C489" t="str">
        <f>VLOOKUP($A489,'PASTE Technology Sheet'!A:H,4,FALSE)</f>
        <v>Refineries</v>
      </c>
      <c r="D489" t="str">
        <f>_xlfn.IFNA(VLOOKUP($A489,'PASTE Technology Sheet'!$A:$H,5,FALSE),"")</f>
        <v>Synthetic</v>
      </c>
      <c r="E489" t="str">
        <f>VLOOKUP($A489,'PASTE Technology Sheet'!$A:$H,6,FALSE)</f>
        <v>Syn Diesel</v>
      </c>
      <c r="F489" t="str">
        <f>VLOOKUP($A489,'PASTE Technology Sheet'!$A:$H,7,FALSE)</f>
        <v>Syndiesel oriented methanol to fuels - Refineries</v>
      </c>
      <c r="G489" s="263">
        <f>_xlfn.IFNA(VLOOKUP($A489,'PASTE Tech_Use'!$A:$B,2,FALSE),0)</f>
        <v>0</v>
      </c>
      <c r="H489" s="263">
        <f>_xlfn.IFNA(VLOOKUP($A489,'PASTE Tech_Use'!$C:$BB,2,FALSE),0)</f>
        <v>0</v>
      </c>
      <c r="I489" s="263">
        <f>_xlfn.IFNA(VLOOKUP($A489,'PASTE Tech_Use'!$E:$BB,2,FALSE),0)</f>
        <v>0</v>
      </c>
      <c r="J489" s="263">
        <f>_xlfn.IFNA(VLOOKUP($A489,'PASTE Tech_Use'!$G:$BB,2,FALSE),0)</f>
        <v>0</v>
      </c>
      <c r="K489" s="263">
        <f>_xlfn.IFNA(VLOOKUP($A489,'PASTE Tech_Use'!I:$BB,2,FALSE),0)</f>
        <v>0</v>
      </c>
      <c r="L489" s="263">
        <f>_xlfn.IFNA(VLOOKUP($A489,'PASTE Tech_Use'!K:$BB,2,FALSE),0)</f>
        <v>0</v>
      </c>
      <c r="M489" s="263">
        <f>_xlfn.IFNA(VLOOKUP($A489,'PASTE Tech_Use'!M:$BB,2,FALSE),0)</f>
        <v>0</v>
      </c>
      <c r="N489" s="263">
        <f>_xlfn.IFNA(VLOOKUP($A489,'PASTE Tech_Use'!O:$BB,2,FALSE),0)</f>
        <v>0</v>
      </c>
      <c r="O489" s="263">
        <f>_xlfn.IFNA(VLOOKUP($A489,'PASTE Tech_Use'!Q:$BB,2,FALSE),0)</f>
        <v>0</v>
      </c>
      <c r="P489" s="263">
        <f>_xlfn.IFNA(VLOOKUP($A489,'PASTE Tech_Use'!S:$BB,2,FALSE),0)</f>
        <v>0</v>
      </c>
      <c r="Q489" s="263">
        <f>_xlfn.IFNA(VLOOKUP($A489,'PASTE Tech_Use'!U:$BB,2,FALSE),0)</f>
        <v>0</v>
      </c>
      <c r="R489" s="263">
        <f>_xlfn.IFNA(VLOOKUP($A489,'PASTE Tech_Use'!W:$BB,2,FALSE),0)</f>
        <v>0</v>
      </c>
      <c r="S489" s="263">
        <f>_xlfn.IFNA(VLOOKUP($A489,'PASTE Tech_Use'!Y:$BB,2,FALSE),0)</f>
        <v>0</v>
      </c>
    </row>
    <row r="490" spans="1:19" x14ac:dyDescent="0.3">
      <c r="A490" s="40" t="s">
        <v>516</v>
      </c>
      <c r="B490" t="str">
        <f>_xlfn.IFNA(VLOOKUP($A490,'PASTE Technology Sheet'!A:H,3,FALSE),"")</f>
        <v>Conversion</v>
      </c>
      <c r="C490" t="str">
        <f>VLOOKUP($A490,'PASTE Technology Sheet'!A:H,4,FALSE)</f>
        <v>Refineries</v>
      </c>
      <c r="D490" t="str">
        <f>_xlfn.IFNA(VLOOKUP($A490,'PASTE Technology Sheet'!$A:$H,5,FALSE),"")</f>
        <v>Synthetic</v>
      </c>
      <c r="E490" t="str">
        <f>VLOOKUP($A490,'PASTE Technology Sheet'!$A:$H,6,FALSE)</f>
        <v>Syn Kerosene</v>
      </c>
      <c r="F490" t="str">
        <f>VLOOKUP($A490,'PASTE Technology Sheet'!$A:$H,7,FALSE)</f>
        <v>Synkerosene oriented Fischer Tropsch - Refineries</v>
      </c>
      <c r="G490" s="263">
        <f>_xlfn.IFNA(VLOOKUP($A490,'PASTE Tech_Use'!$A:$B,2,FALSE),0)</f>
        <v>0</v>
      </c>
      <c r="H490" s="263">
        <f>_xlfn.IFNA(VLOOKUP($A490,'PASTE Tech_Use'!$C:$BB,2,FALSE),0)</f>
        <v>0</v>
      </c>
      <c r="I490" s="263">
        <f>_xlfn.IFNA(VLOOKUP($A490,'PASTE Tech_Use'!$E:$BB,2,FALSE),0)</f>
        <v>2.753883371E-7</v>
      </c>
      <c r="J490" s="263">
        <f>_xlfn.IFNA(VLOOKUP($A490,'PASTE Tech_Use'!$G:$BB,2,FALSE),0)</f>
        <v>0</v>
      </c>
      <c r="K490" s="263">
        <f>_xlfn.IFNA(VLOOKUP($A490,'PASTE Tech_Use'!I:$BB,2,FALSE),0)</f>
        <v>0</v>
      </c>
      <c r="L490" s="263">
        <f>_xlfn.IFNA(VLOOKUP($A490,'PASTE Tech_Use'!K:$BB,2,FALSE),0)</f>
        <v>2.8102095799999999E-7</v>
      </c>
      <c r="M490" s="263">
        <f>_xlfn.IFNA(VLOOKUP($A490,'PASTE Tech_Use'!M:$BB,2,FALSE),0)</f>
        <v>2.7921137370000002E-7</v>
      </c>
      <c r="N490" s="263">
        <f>_xlfn.IFNA(VLOOKUP($A490,'PASTE Tech_Use'!O:$BB,2,FALSE),0)</f>
        <v>3.26459248E-7</v>
      </c>
      <c r="O490" s="263">
        <f>_xlfn.IFNA(VLOOKUP($A490,'PASTE Tech_Use'!Q:$BB,2,FALSE),0)</f>
        <v>2.7795473269999998E-7</v>
      </c>
      <c r="P490" s="263">
        <f>_xlfn.IFNA(VLOOKUP($A490,'PASTE Tech_Use'!S:$BB,2,FALSE),0)</f>
        <v>0</v>
      </c>
      <c r="Q490" s="263">
        <f>_xlfn.IFNA(VLOOKUP($A490,'PASTE Tech_Use'!U:$BB,2,FALSE),0)</f>
        <v>2.858464123E-7</v>
      </c>
      <c r="R490" s="263">
        <f>_xlfn.IFNA(VLOOKUP($A490,'PASTE Tech_Use'!W:$BB,2,FALSE),0)</f>
        <v>6.4369093319999999</v>
      </c>
      <c r="S490" s="263">
        <f>_xlfn.IFNA(VLOOKUP($A490,'PASTE Tech_Use'!Y:$BB,2,FALSE),0)</f>
        <v>0</v>
      </c>
    </row>
    <row r="491" spans="1:19" x14ac:dyDescent="0.3">
      <c r="A491" s="69" t="s">
        <v>517</v>
      </c>
      <c r="B491" t="str">
        <f>_xlfn.IFNA(VLOOKUP($A491,'PASTE Technology Sheet'!A:H,3,FALSE),"")</f>
        <v>Conversion</v>
      </c>
      <c r="C491" t="str">
        <f>VLOOKUP($A491,'PASTE Technology Sheet'!A:H,4,FALSE)</f>
        <v>Refineries</v>
      </c>
      <c r="D491" t="str">
        <f>_xlfn.IFNA(VLOOKUP($A491,'PASTE Technology Sheet'!$A:$H,5,FALSE),"")</f>
        <v>Synthetic</v>
      </c>
      <c r="E491" t="str">
        <f>VLOOKUP($A491,'PASTE Technology Sheet'!$A:$H,6,FALSE)</f>
        <v>Syn Kerosene</v>
      </c>
      <c r="F491" t="str">
        <f>VLOOKUP($A491,'PASTE Technology Sheet'!$A:$H,7,FALSE)</f>
        <v>Synkerosene oriented methanol to fuels - Refineries</v>
      </c>
      <c r="G491" s="263">
        <f>_xlfn.IFNA(VLOOKUP($A491,'PASTE Tech_Use'!$A:$B,2,FALSE),0)</f>
        <v>0</v>
      </c>
      <c r="H491" s="263">
        <f>_xlfn.IFNA(VLOOKUP($A491,'PASTE Tech_Use'!$C:$BB,2,FALSE),0)</f>
        <v>0</v>
      </c>
      <c r="I491" s="263">
        <f>_xlfn.IFNA(VLOOKUP($A491,'PASTE Tech_Use'!$E:$BB,2,FALSE),0)</f>
        <v>0</v>
      </c>
      <c r="J491" s="263">
        <f>_xlfn.IFNA(VLOOKUP($A491,'PASTE Tech_Use'!$G:$BB,2,FALSE),0)</f>
        <v>0</v>
      </c>
      <c r="K491" s="263">
        <f>_xlfn.IFNA(VLOOKUP($A491,'PASTE Tech_Use'!I:$BB,2,FALSE),0)</f>
        <v>0</v>
      </c>
      <c r="L491" s="263">
        <f>_xlfn.IFNA(VLOOKUP($A491,'PASTE Tech_Use'!K:$BB,2,FALSE),0)</f>
        <v>0</v>
      </c>
      <c r="M491" s="263">
        <f>_xlfn.IFNA(VLOOKUP($A491,'PASTE Tech_Use'!M:$BB,2,FALSE),0)</f>
        <v>0</v>
      </c>
      <c r="N491" s="263">
        <f>_xlfn.IFNA(VLOOKUP($A491,'PASTE Tech_Use'!O:$BB,2,FALSE),0)</f>
        <v>0</v>
      </c>
      <c r="O491" s="263">
        <f>_xlfn.IFNA(VLOOKUP($A491,'PASTE Tech_Use'!Q:$BB,2,FALSE),0)</f>
        <v>0</v>
      </c>
      <c r="P491" s="263">
        <f>_xlfn.IFNA(VLOOKUP($A491,'PASTE Tech_Use'!S:$BB,2,FALSE),0)</f>
        <v>0</v>
      </c>
      <c r="Q491" s="263">
        <f>_xlfn.IFNA(VLOOKUP($A491,'PASTE Tech_Use'!U:$BB,2,FALSE),0)</f>
        <v>0</v>
      </c>
      <c r="R491" s="263">
        <f>_xlfn.IFNA(VLOOKUP($A491,'PASTE Tech_Use'!W:$BB,2,FALSE),0)</f>
        <v>0</v>
      </c>
      <c r="S491" s="263">
        <f>_xlfn.IFNA(VLOOKUP($A491,'PASTE Tech_Use'!Y:$BB,2,FALSE),0)</f>
        <v>0</v>
      </c>
    </row>
    <row r="492" spans="1:19" x14ac:dyDescent="0.3">
      <c r="A492" s="140" t="s">
        <v>518</v>
      </c>
      <c r="B492" t="str">
        <f>_xlfn.IFNA(VLOOKUP($A492,'PASTE Technology Sheet'!A:H,3,FALSE),"")</f>
        <v>Conversion</v>
      </c>
      <c r="C492" t="str">
        <f>VLOOKUP($A492,'PASTE Technology Sheet'!A:H,4,FALSE)</f>
        <v>Refineries</v>
      </c>
      <c r="D492" t="str">
        <f>_xlfn.IFNA(VLOOKUP($A492,'PASTE Technology Sheet'!$A:$H,5,FALSE),"")</f>
        <v>Synthetic</v>
      </c>
      <c r="E492" t="str">
        <f>VLOOKUP($A492,'PASTE Technology Sheet'!$A:$H,6,FALSE)</f>
        <v>E-Kerosene</v>
      </c>
      <c r="F492" t="str">
        <f>VLOOKUP($A492,'PASTE Technology Sheet'!$A:$H,7,FALSE)</f>
        <v>E-Kerosene oriented Fischer Tropsch incl. RWGS</v>
      </c>
      <c r="G492" s="263">
        <f>_xlfn.IFNA(VLOOKUP($A492,'PASTE Tech_Use'!$A:$B,2,FALSE),0)</f>
        <v>0</v>
      </c>
      <c r="H492" s="263">
        <f>_xlfn.IFNA(VLOOKUP($A492,'PASTE Tech_Use'!$C:$BB,2,FALSE),0)</f>
        <v>0</v>
      </c>
      <c r="I492" s="263">
        <f>_xlfn.IFNA(VLOOKUP($A492,'PASTE Tech_Use'!$E:$BB,2,FALSE),0)</f>
        <v>0</v>
      </c>
      <c r="J492" s="263">
        <f>_xlfn.IFNA(VLOOKUP($A492,'PASTE Tech_Use'!$G:$BB,2,FALSE),0)</f>
        <v>0</v>
      </c>
      <c r="K492" s="263">
        <f>_xlfn.IFNA(VLOOKUP($A492,'PASTE Tech_Use'!I:$BB,2,FALSE),0)</f>
        <v>0</v>
      </c>
      <c r="L492" s="263">
        <f>_xlfn.IFNA(VLOOKUP($A492,'PASTE Tech_Use'!K:$BB,2,FALSE),0)</f>
        <v>0</v>
      </c>
      <c r="M492" s="263">
        <f>_xlfn.IFNA(VLOOKUP($A492,'PASTE Tech_Use'!M:$BB,2,FALSE),0)</f>
        <v>0</v>
      </c>
      <c r="N492" s="263">
        <f>_xlfn.IFNA(VLOOKUP($A492,'PASTE Tech_Use'!O:$BB,2,FALSE),0)</f>
        <v>0</v>
      </c>
      <c r="O492" s="263">
        <f>_xlfn.IFNA(VLOOKUP($A492,'PASTE Tech_Use'!Q:$BB,2,FALSE),0)</f>
        <v>0</v>
      </c>
      <c r="P492" s="263">
        <f>_xlfn.IFNA(VLOOKUP($A492,'PASTE Tech_Use'!S:$BB,2,FALSE),0)</f>
        <v>0</v>
      </c>
      <c r="Q492" s="263">
        <f>_xlfn.IFNA(VLOOKUP($A492,'PASTE Tech_Use'!U:$BB,2,FALSE),0)</f>
        <v>0</v>
      </c>
      <c r="R492" s="263">
        <f>_xlfn.IFNA(VLOOKUP($A492,'PASTE Tech_Use'!W:$BB,2,FALSE),0)</f>
        <v>0</v>
      </c>
      <c r="S492" s="263">
        <f>_xlfn.IFNA(VLOOKUP($A492,'PASTE Tech_Use'!Y:$BB,2,FALSE),0)</f>
        <v>0</v>
      </c>
    </row>
    <row r="493" spans="1:19" x14ac:dyDescent="0.3">
      <c r="A493" s="140" t="s">
        <v>519</v>
      </c>
      <c r="B493" t="str">
        <f>_xlfn.IFNA(VLOOKUP($A493,'PASTE Technology Sheet'!A:H,3,FALSE),"")</f>
        <v>Conversion</v>
      </c>
      <c r="C493" t="str">
        <f>VLOOKUP($A493,'PASTE Technology Sheet'!A:H,4,FALSE)</f>
        <v>Refineries</v>
      </c>
      <c r="D493" t="str">
        <f>_xlfn.IFNA(VLOOKUP($A493,'PASTE Technology Sheet'!$A:$H,5,FALSE),"")</f>
        <v>Synthetic</v>
      </c>
      <c r="E493" t="str">
        <f>VLOOKUP($A493,'PASTE Technology Sheet'!$A:$H,6,FALSE)</f>
        <v>E-Kerosene</v>
      </c>
      <c r="F493" t="str">
        <f>VLOOKUP($A493,'PASTE Technology Sheet'!$A:$H,7,FALSE)</f>
        <v>E-Kerosene oriented methanol to fuels incl. methanol production</v>
      </c>
      <c r="G493" s="263">
        <f>_xlfn.IFNA(VLOOKUP($A493,'PASTE Tech_Use'!$A:$B,2,FALSE),0)</f>
        <v>0</v>
      </c>
      <c r="H493" s="263">
        <f>_xlfn.IFNA(VLOOKUP($A493,'PASTE Tech_Use'!$C:$BB,2,FALSE),0)</f>
        <v>0</v>
      </c>
      <c r="I493" s="263">
        <f>_xlfn.IFNA(VLOOKUP($A493,'PASTE Tech_Use'!$E:$BB,2,FALSE),0)</f>
        <v>0</v>
      </c>
      <c r="J493" s="263">
        <f>_xlfn.IFNA(VLOOKUP($A493,'PASTE Tech_Use'!$G:$BB,2,FALSE),0)</f>
        <v>0</v>
      </c>
      <c r="K493" s="263">
        <f>_xlfn.IFNA(VLOOKUP($A493,'PASTE Tech_Use'!I:$BB,2,FALSE),0)</f>
        <v>0</v>
      </c>
      <c r="L493" s="263">
        <f>_xlfn.IFNA(VLOOKUP($A493,'PASTE Tech_Use'!K:$BB,2,FALSE),0)</f>
        <v>0</v>
      </c>
      <c r="M493" s="263">
        <f>_xlfn.IFNA(VLOOKUP($A493,'PASTE Tech_Use'!M:$BB,2,FALSE),0)</f>
        <v>0</v>
      </c>
      <c r="N493" s="263">
        <f>_xlfn.IFNA(VLOOKUP($A493,'PASTE Tech_Use'!O:$BB,2,FALSE),0)</f>
        <v>0</v>
      </c>
      <c r="O493" s="263">
        <f>_xlfn.IFNA(VLOOKUP($A493,'PASTE Tech_Use'!Q:$BB,2,FALSE),0)</f>
        <v>0</v>
      </c>
      <c r="P493" s="263">
        <f>_xlfn.IFNA(VLOOKUP($A493,'PASTE Tech_Use'!S:$BB,2,FALSE),0)</f>
        <v>0</v>
      </c>
      <c r="Q493" s="263">
        <f>_xlfn.IFNA(VLOOKUP($A493,'PASTE Tech_Use'!U:$BB,2,FALSE),0)</f>
        <v>0</v>
      </c>
      <c r="R493" s="263">
        <f>_xlfn.IFNA(VLOOKUP($A493,'PASTE Tech_Use'!W:$BB,2,FALSE),0)</f>
        <v>0</v>
      </c>
      <c r="S493" s="263">
        <f>_xlfn.IFNA(VLOOKUP($A493,'PASTE Tech_Use'!Y:$BB,2,FALSE),0)</f>
        <v>0</v>
      </c>
    </row>
    <row r="494" spans="1:19" x14ac:dyDescent="0.3">
      <c r="A494" s="40" t="s">
        <v>520</v>
      </c>
      <c r="B494" t="str">
        <f>_xlfn.IFNA(VLOOKUP($A494,'PASTE Technology Sheet'!A:H,3,FALSE),"")</f>
        <v>Conversion</v>
      </c>
      <c r="C494" t="str">
        <f>VLOOKUP($A494,'PASTE Technology Sheet'!A:H,4,FALSE)</f>
        <v>Refineries</v>
      </c>
      <c r="D494" t="str">
        <f>_xlfn.IFNA(VLOOKUP($A494,'PASTE Technology Sheet'!$A:$H,5,FALSE),"")</f>
        <v>Bio Based</v>
      </c>
      <c r="E494" t="str">
        <f>VLOOKUP($A494,'PASTE Technology Sheet'!$A:$H,6,FALSE)</f>
        <v>Syngas</v>
      </c>
      <c r="F494" t="str">
        <f>VLOOKUP($A494,'PASTE Technology Sheet'!$A:$H,7,FALSE)</f>
        <v>Syngas from biomass gasification - Refineries</v>
      </c>
      <c r="G494" s="263">
        <f>_xlfn.IFNA(VLOOKUP($A494,'PASTE Tech_Use'!$A:$B,2,FALSE),0)</f>
        <v>155.02500879999999</v>
      </c>
      <c r="H494" s="263">
        <f>_xlfn.IFNA(VLOOKUP($A494,'PASTE Tech_Use'!$C:$BB,2,FALSE),0)</f>
        <v>155.02500889999999</v>
      </c>
      <c r="I494" s="263">
        <f>_xlfn.IFNA(VLOOKUP($A494,'PASTE Tech_Use'!$E:$BB,2,FALSE),0)</f>
        <v>155.0250092</v>
      </c>
      <c r="J494" s="263">
        <f>_xlfn.IFNA(VLOOKUP($A494,'PASTE Tech_Use'!$G:$BB,2,FALSE),0)</f>
        <v>155.02500889999999</v>
      </c>
      <c r="K494" s="263">
        <f>_xlfn.IFNA(VLOOKUP($A494,'PASTE Tech_Use'!I:$BB,2,FALSE),0)</f>
        <v>155.02500889999999</v>
      </c>
      <c r="L494" s="263">
        <f>_xlfn.IFNA(VLOOKUP($A494,'PASTE Tech_Use'!K:$BB,2,FALSE),0)</f>
        <v>155.0250092</v>
      </c>
      <c r="M494" s="263">
        <f>_xlfn.IFNA(VLOOKUP($A494,'PASTE Tech_Use'!M:$BB,2,FALSE),0)</f>
        <v>155.0250092</v>
      </c>
      <c r="N494" s="263">
        <f>_xlfn.IFNA(VLOOKUP($A494,'PASTE Tech_Use'!O:$BB,2,FALSE),0)</f>
        <v>155.02500929999999</v>
      </c>
      <c r="O494" s="263">
        <f>_xlfn.IFNA(VLOOKUP($A494,'PASTE Tech_Use'!Q:$BB,2,FALSE),0)</f>
        <v>155.0250092</v>
      </c>
      <c r="P494" s="263">
        <f>_xlfn.IFNA(VLOOKUP($A494,'PASTE Tech_Use'!S:$BB,2,FALSE),0)</f>
        <v>155.02500879999999</v>
      </c>
      <c r="Q494" s="263">
        <f>_xlfn.IFNA(VLOOKUP($A494,'PASTE Tech_Use'!U:$BB,2,FALSE),0)</f>
        <v>155.0250092</v>
      </c>
      <c r="R494" s="263">
        <f>_xlfn.IFNA(VLOOKUP($A494,'PASTE Tech_Use'!W:$BB,2,FALSE),0)</f>
        <v>165.32510350000001</v>
      </c>
      <c r="S494" s="263">
        <f>_xlfn.IFNA(VLOOKUP($A494,'PASTE Tech_Use'!Y:$BB,2,FALSE),0)</f>
        <v>155.02500879999999</v>
      </c>
    </row>
    <row r="495" spans="1:19" x14ac:dyDescent="0.3">
      <c r="A495" s="69" t="s">
        <v>521</v>
      </c>
      <c r="B495" t="str">
        <f>_xlfn.IFNA(VLOOKUP($A495,'PASTE Technology Sheet'!A:H,3,FALSE),"")</f>
        <v>Conversion</v>
      </c>
      <c r="C495" t="str">
        <f>VLOOKUP($A495,'PASTE Technology Sheet'!A:H,4,FALSE)</f>
        <v>Refineries</v>
      </c>
      <c r="D495" t="str">
        <f>_xlfn.IFNA(VLOOKUP($A495,'PASTE Technology Sheet'!$A:$H,5,FALSE),"")</f>
        <v>Synthetic</v>
      </c>
      <c r="E495" t="str">
        <f>VLOOKUP($A495,'PASTE Technology Sheet'!$A:$H,6,FALSE)</f>
        <v>Syngas</v>
      </c>
      <c r="F495" t="str">
        <f>VLOOKUP($A495,'PASTE Technology Sheet'!$A:$H,7,FALSE)</f>
        <v>Syngas from CO2 and H2 RWGS - Refineries</v>
      </c>
      <c r="G495" s="263">
        <f>_xlfn.IFNA(VLOOKUP($A495,'PASTE Tech_Use'!$A:$B,2,FALSE),0)</f>
        <v>0</v>
      </c>
      <c r="H495" s="263">
        <f>_xlfn.IFNA(VLOOKUP($A495,'PASTE Tech_Use'!$C:$BB,2,FALSE),0)</f>
        <v>0</v>
      </c>
      <c r="I495" s="263">
        <f>_xlfn.IFNA(VLOOKUP($A495,'PASTE Tech_Use'!$E:$BB,2,FALSE),0)</f>
        <v>0</v>
      </c>
      <c r="J495" s="263">
        <f>_xlfn.IFNA(VLOOKUP($A495,'PASTE Tech_Use'!$G:$BB,2,FALSE),0)</f>
        <v>0</v>
      </c>
      <c r="K495" s="263">
        <f>_xlfn.IFNA(VLOOKUP($A495,'PASTE Tech_Use'!I:$BB,2,FALSE),0)</f>
        <v>0</v>
      </c>
      <c r="L495" s="263">
        <f>_xlfn.IFNA(VLOOKUP($A495,'PASTE Tech_Use'!K:$BB,2,FALSE),0)</f>
        <v>0</v>
      </c>
      <c r="M495" s="263">
        <f>_xlfn.IFNA(VLOOKUP($A495,'PASTE Tech_Use'!M:$BB,2,FALSE),0)</f>
        <v>0</v>
      </c>
      <c r="N495" s="263">
        <f>_xlfn.IFNA(VLOOKUP($A495,'PASTE Tech_Use'!O:$BB,2,FALSE),0)</f>
        <v>0</v>
      </c>
      <c r="O495" s="263">
        <f>_xlfn.IFNA(VLOOKUP($A495,'PASTE Tech_Use'!Q:$BB,2,FALSE),0)</f>
        <v>0</v>
      </c>
      <c r="P495" s="263">
        <f>_xlfn.IFNA(VLOOKUP($A495,'PASTE Tech_Use'!S:$BB,2,FALSE),0)</f>
        <v>0</v>
      </c>
      <c r="Q495" s="263">
        <f>_xlfn.IFNA(VLOOKUP($A495,'PASTE Tech_Use'!U:$BB,2,FALSE),0)</f>
        <v>0</v>
      </c>
      <c r="R495" s="263">
        <f>_xlfn.IFNA(VLOOKUP($A495,'PASTE Tech_Use'!W:$BB,2,FALSE),0)</f>
        <v>0</v>
      </c>
      <c r="S495" s="263">
        <f>_xlfn.IFNA(VLOOKUP($A495,'PASTE Tech_Use'!Y:$BB,2,FALSE),0)</f>
        <v>0</v>
      </c>
    </row>
    <row r="496" spans="1:19" x14ac:dyDescent="0.3">
      <c r="A496" s="40" t="s">
        <v>522</v>
      </c>
      <c r="B496" t="str">
        <f>_xlfn.IFNA(VLOOKUP($A496,'PASTE Technology Sheet'!A:H,3,FALSE),"")</f>
        <v>Conversion</v>
      </c>
      <c r="C496" t="str">
        <f>VLOOKUP($A496,'PASTE Technology Sheet'!A:H,4,FALSE)</f>
        <v>Refineries</v>
      </c>
      <c r="D496" t="str">
        <f>_xlfn.IFNA(VLOOKUP($A496,'PASTE Technology Sheet'!$A:$H,5,FALSE),"")</f>
        <v>Synthetic</v>
      </c>
      <c r="E496" t="str">
        <f>VLOOKUP($A496,'PASTE Technology Sheet'!$A:$H,6,FALSE)</f>
        <v>Syngas</v>
      </c>
      <c r="F496" t="str">
        <f>VLOOKUP($A496,'PASTE Technology Sheet'!$A:$H,7,FALSE)</f>
        <v>Syngas from SOEC  electrolysis - Refineries</v>
      </c>
      <c r="G496" s="263">
        <f>_xlfn.IFNA(VLOOKUP($A496,'PASTE Tech_Use'!$A:$B,2,FALSE),0)</f>
        <v>0</v>
      </c>
      <c r="H496" s="263">
        <f>_xlfn.IFNA(VLOOKUP($A496,'PASTE Tech_Use'!$C:$BB,2,FALSE),0)</f>
        <v>0</v>
      </c>
      <c r="I496" s="263">
        <f>_xlfn.IFNA(VLOOKUP($A496,'PASTE Tech_Use'!$E:$BB,2,FALSE),0)</f>
        <v>0</v>
      </c>
      <c r="J496" s="263">
        <f>_xlfn.IFNA(VLOOKUP($A496,'PASTE Tech_Use'!$G:$BB,2,FALSE),0)</f>
        <v>0</v>
      </c>
      <c r="K496" s="263">
        <f>_xlfn.IFNA(VLOOKUP($A496,'PASTE Tech_Use'!I:$BB,2,FALSE),0)</f>
        <v>0</v>
      </c>
      <c r="L496" s="263">
        <f>_xlfn.IFNA(VLOOKUP($A496,'PASTE Tech_Use'!K:$BB,2,FALSE),0)</f>
        <v>0</v>
      </c>
      <c r="M496" s="263">
        <f>_xlfn.IFNA(VLOOKUP($A496,'PASTE Tech_Use'!M:$BB,2,FALSE),0)</f>
        <v>0</v>
      </c>
      <c r="N496" s="263">
        <f>_xlfn.IFNA(VLOOKUP($A496,'PASTE Tech_Use'!O:$BB,2,FALSE),0)</f>
        <v>0</v>
      </c>
      <c r="O496" s="263">
        <f>_xlfn.IFNA(VLOOKUP($A496,'PASTE Tech_Use'!Q:$BB,2,FALSE),0)</f>
        <v>0</v>
      </c>
      <c r="P496" s="263">
        <f>_xlfn.IFNA(VLOOKUP($A496,'PASTE Tech_Use'!S:$BB,2,FALSE),0)</f>
        <v>0</v>
      </c>
      <c r="Q496" s="263">
        <f>_xlfn.IFNA(VLOOKUP($A496,'PASTE Tech_Use'!U:$BB,2,FALSE),0)</f>
        <v>0</v>
      </c>
      <c r="R496" s="263">
        <f>_xlfn.IFNA(VLOOKUP($A496,'PASTE Tech_Use'!W:$BB,2,FALSE),0)</f>
        <v>0</v>
      </c>
      <c r="S496" s="263">
        <f>_xlfn.IFNA(VLOOKUP($A496,'PASTE Tech_Use'!Y:$BB,2,FALSE),0)</f>
        <v>0</v>
      </c>
    </row>
    <row r="497" spans="1:19" x14ac:dyDescent="0.3">
      <c r="A497" s="140" t="s">
        <v>523</v>
      </c>
      <c r="B497" t="str">
        <f>_xlfn.IFNA(VLOOKUP($A497,'PASTE Technology Sheet'!A:H,3,FALSE),"")</f>
        <v>Conversion</v>
      </c>
      <c r="C497" t="str">
        <f>VLOOKUP($A497,'PASTE Technology Sheet'!A:H,4,FALSE)</f>
        <v>Refineries</v>
      </c>
      <c r="D497" t="str">
        <f>_xlfn.IFNA(VLOOKUP($A497,'PASTE Technology Sheet'!$A:$H,5,FALSE),"")</f>
        <v>Fossil Based</v>
      </c>
      <c r="E497" t="str">
        <f>VLOOKUP($A497,'PASTE Technology Sheet'!$A:$H,6,FALSE)</f>
        <v>Syngas</v>
      </c>
      <c r="F497" t="str">
        <f>VLOOKUP($A497,'PASTE Technology Sheet'!$A:$H,7,FALSE)</f>
        <v>Syngas from SMR</v>
      </c>
      <c r="G497" s="263">
        <f>_xlfn.IFNA(VLOOKUP($A497,'PASTE Tech_Use'!$A:$B,2,FALSE),0)</f>
        <v>0</v>
      </c>
      <c r="H497" s="263">
        <f>_xlfn.IFNA(VLOOKUP($A497,'PASTE Tech_Use'!$C:$BB,2,FALSE),0)</f>
        <v>0</v>
      </c>
      <c r="I497" s="263">
        <f>_xlfn.IFNA(VLOOKUP($A497,'PASTE Tech_Use'!$E:$BB,2,FALSE),0)</f>
        <v>0</v>
      </c>
      <c r="J497" s="263">
        <f>_xlfn.IFNA(VLOOKUP($A497,'PASTE Tech_Use'!$G:$BB,2,FALSE),0)</f>
        <v>0</v>
      </c>
      <c r="K497" s="263">
        <f>_xlfn.IFNA(VLOOKUP($A497,'PASTE Tech_Use'!I:$BB,2,FALSE),0)</f>
        <v>0</v>
      </c>
      <c r="L497" s="263">
        <f>_xlfn.IFNA(VLOOKUP($A497,'PASTE Tech_Use'!K:$BB,2,FALSE),0)</f>
        <v>0</v>
      </c>
      <c r="M497" s="263">
        <f>_xlfn.IFNA(VLOOKUP($A497,'PASTE Tech_Use'!M:$BB,2,FALSE),0)</f>
        <v>0</v>
      </c>
      <c r="N497" s="263">
        <f>_xlfn.IFNA(VLOOKUP($A497,'PASTE Tech_Use'!O:$BB,2,FALSE),0)</f>
        <v>0</v>
      </c>
      <c r="O497" s="263">
        <f>_xlfn.IFNA(VLOOKUP($A497,'PASTE Tech_Use'!Q:$BB,2,FALSE),0)</f>
        <v>0</v>
      </c>
      <c r="P497" s="263">
        <f>_xlfn.IFNA(VLOOKUP($A497,'PASTE Tech_Use'!S:$BB,2,FALSE),0)</f>
        <v>0</v>
      </c>
      <c r="Q497" s="263">
        <f>_xlfn.IFNA(VLOOKUP($A497,'PASTE Tech_Use'!U:$BB,2,FALSE),0)</f>
        <v>0</v>
      </c>
      <c r="R497" s="263">
        <f>_xlfn.IFNA(VLOOKUP($A497,'PASTE Tech_Use'!W:$BB,2,FALSE),0)</f>
        <v>0</v>
      </c>
      <c r="S497" s="263">
        <f>_xlfn.IFNA(VLOOKUP($A497,'PASTE Tech_Use'!Y:$BB,2,FALSE),0)</f>
        <v>0</v>
      </c>
    </row>
    <row r="498" spans="1:19" x14ac:dyDescent="0.3">
      <c r="A498" s="69" t="s">
        <v>524</v>
      </c>
      <c r="B498" t="str">
        <f>_xlfn.IFNA(VLOOKUP($A498,'PASTE Technology Sheet'!A:H,3,FALSE),"")</f>
        <v>Conversion</v>
      </c>
      <c r="C498" t="str">
        <f>VLOOKUP($A498,'PASTE Technology Sheet'!A:H,4,FALSE)</f>
        <v>Refineries</v>
      </c>
      <c r="D498" t="str">
        <f>_xlfn.IFNA(VLOOKUP($A498,'PASTE Technology Sheet'!$A:$H,5,FALSE),"")</f>
        <v>Synthetic</v>
      </c>
      <c r="E498" t="str">
        <f>VLOOKUP($A498,'PASTE Technology Sheet'!$A:$H,6,FALSE)</f>
        <v>Methanol</v>
      </c>
      <c r="F498" t="str">
        <f>VLOOKUP($A498,'PASTE Technology Sheet'!$A:$H,7,FALSE)</f>
        <v>Methanol from syngas - Refineries</v>
      </c>
      <c r="G498" s="263">
        <f>_xlfn.IFNA(VLOOKUP($A498,'PASTE Tech_Use'!$A:$B,2,FALSE),0)</f>
        <v>147.6428655</v>
      </c>
      <c r="H498" s="263">
        <f>_xlfn.IFNA(VLOOKUP($A498,'PASTE Tech_Use'!$C:$BB,2,FALSE),0)</f>
        <v>147.6428655</v>
      </c>
      <c r="I498" s="263">
        <f>_xlfn.IFNA(VLOOKUP($A498,'PASTE Tech_Use'!$E:$BB,2,FALSE),0)</f>
        <v>147.6428655</v>
      </c>
      <c r="J498" s="263">
        <f>_xlfn.IFNA(VLOOKUP($A498,'PASTE Tech_Use'!$G:$BB,2,FALSE),0)</f>
        <v>147.6428655</v>
      </c>
      <c r="K498" s="263">
        <f>_xlfn.IFNA(VLOOKUP($A498,'PASTE Tech_Use'!I:$BB,2,FALSE),0)</f>
        <v>147.6428655</v>
      </c>
      <c r="L498" s="263">
        <f>_xlfn.IFNA(VLOOKUP($A498,'PASTE Tech_Use'!K:$BB,2,FALSE),0)</f>
        <v>147.6428655</v>
      </c>
      <c r="M498" s="263">
        <f>_xlfn.IFNA(VLOOKUP($A498,'PASTE Tech_Use'!M:$BB,2,FALSE),0)</f>
        <v>147.6428655</v>
      </c>
      <c r="N498" s="263">
        <f>_xlfn.IFNA(VLOOKUP($A498,'PASTE Tech_Use'!O:$BB,2,FALSE),0)</f>
        <v>147.6428655</v>
      </c>
      <c r="O498" s="263">
        <f>_xlfn.IFNA(VLOOKUP($A498,'PASTE Tech_Use'!Q:$BB,2,FALSE),0)</f>
        <v>147.6428655</v>
      </c>
      <c r="P498" s="263">
        <f>_xlfn.IFNA(VLOOKUP($A498,'PASTE Tech_Use'!S:$BB,2,FALSE),0)</f>
        <v>147.6428655</v>
      </c>
      <c r="Q498" s="263">
        <f>_xlfn.IFNA(VLOOKUP($A498,'PASTE Tech_Use'!U:$BB,2,FALSE),0)</f>
        <v>147.6428655</v>
      </c>
      <c r="R498" s="263">
        <f>_xlfn.IFNA(VLOOKUP($A498,'PASTE Tech_Use'!W:$BB,2,FALSE),0)</f>
        <v>147.6428655</v>
      </c>
      <c r="S498" s="263">
        <f>_xlfn.IFNA(VLOOKUP($A498,'PASTE Tech_Use'!Y:$BB,2,FALSE),0)</f>
        <v>147.6428655</v>
      </c>
    </row>
    <row r="499" spans="1:19" x14ac:dyDescent="0.3">
      <c r="A499" s="40" t="s">
        <v>525</v>
      </c>
      <c r="B499" t="str">
        <f>_xlfn.IFNA(VLOOKUP($A499,'PASTE Technology Sheet'!A:H,3,FALSE),"")</f>
        <v>Conversion</v>
      </c>
      <c r="C499" t="str">
        <f>VLOOKUP($A499,'PASTE Technology Sheet'!A:H,4,FALSE)</f>
        <v>Refineries</v>
      </c>
      <c r="D499" t="str">
        <f>_xlfn.IFNA(VLOOKUP($A499,'PASTE Technology Sheet'!$A:$H,5,FALSE),"")</f>
        <v>Synthetic</v>
      </c>
      <c r="E499" t="str">
        <f>VLOOKUP($A499,'PASTE Technology Sheet'!$A:$H,6,FALSE)</f>
        <v>Methanol</v>
      </c>
      <c r="F499" t="str">
        <f>VLOOKUP($A499,'PASTE Technology Sheet'!$A:$H,7,FALSE)</f>
        <v>Methanol direct synthesis from CO2 and H2 - Refineries</v>
      </c>
      <c r="G499" s="263">
        <f>_xlfn.IFNA(VLOOKUP($A499,'PASTE Tech_Use'!$A:$B,2,FALSE),0)</f>
        <v>0</v>
      </c>
      <c r="H499" s="263">
        <f>_xlfn.IFNA(VLOOKUP($A499,'PASTE Tech_Use'!$C:$BB,2,FALSE),0)</f>
        <v>0</v>
      </c>
      <c r="I499" s="263">
        <f>_xlfn.IFNA(VLOOKUP($A499,'PASTE Tech_Use'!$E:$BB,2,FALSE),0)</f>
        <v>0</v>
      </c>
      <c r="J499" s="263">
        <f>_xlfn.IFNA(VLOOKUP($A499,'PASTE Tech_Use'!$G:$BB,2,FALSE),0)</f>
        <v>0</v>
      </c>
      <c r="K499" s="263">
        <f>_xlfn.IFNA(VLOOKUP($A499,'PASTE Tech_Use'!I:$BB,2,FALSE),0)</f>
        <v>0</v>
      </c>
      <c r="L499" s="263">
        <f>_xlfn.IFNA(VLOOKUP($A499,'PASTE Tech_Use'!K:$BB,2,FALSE),0)</f>
        <v>0</v>
      </c>
      <c r="M499" s="263">
        <f>_xlfn.IFNA(VLOOKUP($A499,'PASTE Tech_Use'!M:$BB,2,FALSE),0)</f>
        <v>0</v>
      </c>
      <c r="N499" s="263">
        <f>_xlfn.IFNA(VLOOKUP($A499,'PASTE Tech_Use'!O:$BB,2,FALSE),0)</f>
        <v>0</v>
      </c>
      <c r="O499" s="263">
        <f>_xlfn.IFNA(VLOOKUP($A499,'PASTE Tech_Use'!Q:$BB,2,FALSE),0)</f>
        <v>0</v>
      </c>
      <c r="P499" s="263">
        <f>_xlfn.IFNA(VLOOKUP($A499,'PASTE Tech_Use'!S:$BB,2,FALSE),0)</f>
        <v>0</v>
      </c>
      <c r="Q499" s="263">
        <f>_xlfn.IFNA(VLOOKUP($A499,'PASTE Tech_Use'!U:$BB,2,FALSE),0)</f>
        <v>0</v>
      </c>
      <c r="R499" s="263">
        <f>_xlfn.IFNA(VLOOKUP($A499,'PASTE Tech_Use'!W:$BB,2,FALSE),0)</f>
        <v>0</v>
      </c>
      <c r="S499" s="263">
        <f>_xlfn.IFNA(VLOOKUP($A499,'PASTE Tech_Use'!Y:$BB,2,FALSE),0)</f>
        <v>0</v>
      </c>
    </row>
    <row r="500" spans="1:19" x14ac:dyDescent="0.3">
      <c r="A500" s="118" t="s">
        <v>526</v>
      </c>
      <c r="B500" t="str">
        <f>_xlfn.IFNA(VLOOKUP($A500,'PASTE Technology Sheet'!A:H,3,FALSE),"")</f>
        <v>Conversion</v>
      </c>
      <c r="C500" t="str">
        <f>VLOOKUP($A500,'PASTE Technology Sheet'!A:H,4,FALSE)</f>
        <v>Refineries</v>
      </c>
      <c r="D500" t="str">
        <f>_xlfn.IFNA(VLOOKUP($A500,'PASTE Technology Sheet'!$A:$H,5,FALSE),"")</f>
        <v>Synthetic</v>
      </c>
      <c r="E500" t="str">
        <f>VLOOKUP($A500,'PASTE Technology Sheet'!$A:$H,6,FALSE)</f>
        <v>Methanol</v>
      </c>
      <c r="F500" t="str">
        <f>VLOOKUP($A500,'PASTE Technology Sheet'!$A:$H,7,FALSE)</f>
        <v>E-Methanol direct synthesis from CO2 and H2 - Refineries</v>
      </c>
      <c r="G500" s="263">
        <f>_xlfn.IFNA(VLOOKUP($A500,'PASTE Tech_Use'!$A:$B,2,FALSE),0)</f>
        <v>0</v>
      </c>
      <c r="H500" s="263">
        <f>_xlfn.IFNA(VLOOKUP($A500,'PASTE Tech_Use'!$C:$BB,2,FALSE),0)</f>
        <v>0</v>
      </c>
      <c r="I500" s="263">
        <f>_xlfn.IFNA(VLOOKUP($A500,'PASTE Tech_Use'!$E:$BB,2,FALSE),0)</f>
        <v>0</v>
      </c>
      <c r="J500" s="263">
        <f>_xlfn.IFNA(VLOOKUP($A500,'PASTE Tech_Use'!$G:$BB,2,FALSE),0)</f>
        <v>0</v>
      </c>
      <c r="K500" s="263">
        <f>_xlfn.IFNA(VLOOKUP($A500,'PASTE Tech_Use'!I:$BB,2,FALSE),0)</f>
        <v>0</v>
      </c>
      <c r="L500" s="263">
        <f>_xlfn.IFNA(VLOOKUP($A500,'PASTE Tech_Use'!K:$BB,2,FALSE),0)</f>
        <v>0</v>
      </c>
      <c r="M500" s="263">
        <f>_xlfn.IFNA(VLOOKUP($A500,'PASTE Tech_Use'!M:$BB,2,FALSE),0)</f>
        <v>0</v>
      </c>
      <c r="N500" s="263">
        <f>_xlfn.IFNA(VLOOKUP($A500,'PASTE Tech_Use'!O:$BB,2,FALSE),0)</f>
        <v>0</v>
      </c>
      <c r="O500" s="263">
        <f>_xlfn.IFNA(VLOOKUP($A500,'PASTE Tech_Use'!Q:$BB,2,FALSE),0)</f>
        <v>0</v>
      </c>
      <c r="P500" s="263">
        <f>_xlfn.IFNA(VLOOKUP($A500,'PASTE Tech_Use'!S:$BB,2,FALSE),0)</f>
        <v>0</v>
      </c>
      <c r="Q500" s="263">
        <f>_xlfn.IFNA(VLOOKUP($A500,'PASTE Tech_Use'!U:$BB,2,FALSE),0)</f>
        <v>0</v>
      </c>
      <c r="R500" s="263">
        <f>_xlfn.IFNA(VLOOKUP($A500,'PASTE Tech_Use'!W:$BB,2,FALSE),0)</f>
        <v>0</v>
      </c>
      <c r="S500" s="263">
        <f>_xlfn.IFNA(VLOOKUP($A500,'PASTE Tech_Use'!Y:$BB,2,FALSE),0)</f>
        <v>0</v>
      </c>
    </row>
    <row r="501" spans="1:19" x14ac:dyDescent="0.3">
      <c r="A501" s="69" t="s">
        <v>527</v>
      </c>
      <c r="B501" t="str">
        <f>_xlfn.IFNA(VLOOKUP($A501,'PASTE Technology Sheet'!A:H,3,FALSE),"")</f>
        <v>Conversion</v>
      </c>
      <c r="C501" t="str">
        <f>VLOOKUP($A501,'PASTE Technology Sheet'!A:H,4,FALSE)</f>
        <v>Final Gas</v>
      </c>
      <c r="D501" t="str">
        <f>_xlfn.IFNA(VLOOKUP($A501,'PASTE Technology Sheet'!$A:$H,5,FALSE),"")</f>
        <v>Fossil Based</v>
      </c>
      <c r="E501" t="str">
        <f>VLOOKUP($A501,'PASTE Technology Sheet'!$A:$H,6,FALSE)</f>
        <v>Natural Gas HD</v>
      </c>
      <c r="F501" t="str">
        <f>VLOOKUP($A501,'PASTE Technology Sheet'!$A:$H,7,FALSE)</f>
        <v>Gas Extraction - Final Gas</v>
      </c>
      <c r="G501" s="263">
        <f>_xlfn.IFNA(VLOOKUP($A501,'PASTE Tech_Use'!$A:$B,2,FALSE),0)</f>
        <v>0</v>
      </c>
      <c r="H501" s="263">
        <f>_xlfn.IFNA(VLOOKUP($A501,'PASTE Tech_Use'!$C:$BB,2,FALSE),0)</f>
        <v>0</v>
      </c>
      <c r="I501" s="263">
        <f>_xlfn.IFNA(VLOOKUP($A501,'PASTE Tech_Use'!$E:$BB,2,FALSE),0)</f>
        <v>0</v>
      </c>
      <c r="J501" s="263">
        <f>_xlfn.IFNA(VLOOKUP($A501,'PASTE Tech_Use'!$G:$BB,2,FALSE),0)</f>
        <v>0</v>
      </c>
      <c r="K501" s="263">
        <f>_xlfn.IFNA(VLOOKUP($A501,'PASTE Tech_Use'!I:$BB,2,FALSE),0)</f>
        <v>0</v>
      </c>
      <c r="L501" s="263">
        <f>_xlfn.IFNA(VLOOKUP($A501,'PASTE Tech_Use'!K:$BB,2,FALSE),0)</f>
        <v>0</v>
      </c>
      <c r="M501" s="263">
        <f>_xlfn.IFNA(VLOOKUP($A501,'PASTE Tech_Use'!M:$BB,2,FALSE),0)</f>
        <v>0</v>
      </c>
      <c r="N501" s="263">
        <f>_xlfn.IFNA(VLOOKUP($A501,'PASTE Tech_Use'!O:$BB,2,FALSE),0)</f>
        <v>0</v>
      </c>
      <c r="O501" s="263">
        <f>_xlfn.IFNA(VLOOKUP($A501,'PASTE Tech_Use'!Q:$BB,2,FALSE),0)</f>
        <v>0</v>
      </c>
      <c r="P501" s="263">
        <f>_xlfn.IFNA(VLOOKUP($A501,'PASTE Tech_Use'!S:$BB,2,FALSE),0)</f>
        <v>0</v>
      </c>
      <c r="Q501" s="263">
        <f>_xlfn.IFNA(VLOOKUP($A501,'PASTE Tech_Use'!U:$BB,2,FALSE),0)</f>
        <v>0</v>
      </c>
      <c r="R501" s="263">
        <f>_xlfn.IFNA(VLOOKUP($A501,'PASTE Tech_Use'!W:$BB,2,FALSE),0)</f>
        <v>0</v>
      </c>
      <c r="S501" s="263">
        <f>_xlfn.IFNA(VLOOKUP($A501,'PASTE Tech_Use'!Y:$BB,2,FALSE),0)</f>
        <v>0</v>
      </c>
    </row>
    <row r="502" spans="1:19" x14ac:dyDescent="0.3">
      <c r="A502" s="40" t="s">
        <v>528</v>
      </c>
      <c r="B502" t="str">
        <f>_xlfn.IFNA(VLOOKUP($A502,'PASTE Technology Sheet'!A:H,3,FALSE),"")</f>
        <v>Conversion</v>
      </c>
      <c r="C502" t="str">
        <f>VLOOKUP($A502,'PASTE Technology Sheet'!A:H,4,FALSE)</f>
        <v>Final Gas</v>
      </c>
      <c r="D502" t="str">
        <f>_xlfn.IFNA(VLOOKUP($A502,'PASTE Technology Sheet'!$A:$H,5,FALSE),"")</f>
        <v>Synthetic</v>
      </c>
      <c r="E502" t="str">
        <f>VLOOKUP($A502,'PASTE Technology Sheet'!$A:$H,6,FALSE)</f>
        <v>Natural Gas HD</v>
      </c>
      <c r="F502" t="str">
        <f>VLOOKUP($A502,'PASTE Technology Sheet'!$A:$H,7,FALSE)</f>
        <v>Methane from Hydrogen - Final Gas</v>
      </c>
      <c r="G502" s="263">
        <f>_xlfn.IFNA(VLOOKUP($A502,'PASTE Tech_Use'!$A:$B,2,FALSE),0)</f>
        <v>0</v>
      </c>
      <c r="H502" s="263">
        <f>_xlfn.IFNA(VLOOKUP($A502,'PASTE Tech_Use'!$C:$BB,2,FALSE),0)</f>
        <v>0</v>
      </c>
      <c r="I502" s="263">
        <f>_xlfn.IFNA(VLOOKUP($A502,'PASTE Tech_Use'!$E:$BB,2,FALSE),0)</f>
        <v>0</v>
      </c>
      <c r="J502" s="263">
        <f>_xlfn.IFNA(VLOOKUP($A502,'PASTE Tech_Use'!$G:$BB,2,FALSE),0)</f>
        <v>0</v>
      </c>
      <c r="K502" s="263">
        <f>_xlfn.IFNA(VLOOKUP($A502,'PASTE Tech_Use'!I:$BB,2,FALSE),0)</f>
        <v>0</v>
      </c>
      <c r="L502" s="263">
        <f>_xlfn.IFNA(VLOOKUP($A502,'PASTE Tech_Use'!K:$BB,2,FALSE),0)</f>
        <v>0</v>
      </c>
      <c r="M502" s="263">
        <f>_xlfn.IFNA(VLOOKUP($A502,'PASTE Tech_Use'!M:$BB,2,FALSE),0)</f>
        <v>0</v>
      </c>
      <c r="N502" s="263">
        <f>_xlfn.IFNA(VLOOKUP($A502,'PASTE Tech_Use'!O:$BB,2,FALSE),0)</f>
        <v>0</v>
      </c>
      <c r="O502" s="263">
        <f>_xlfn.IFNA(VLOOKUP($A502,'PASTE Tech_Use'!Q:$BB,2,FALSE),0)</f>
        <v>0</v>
      </c>
      <c r="P502" s="263">
        <f>_xlfn.IFNA(VLOOKUP($A502,'PASTE Tech_Use'!S:$BB,2,FALSE),0)</f>
        <v>0</v>
      </c>
      <c r="Q502" s="263">
        <f>_xlfn.IFNA(VLOOKUP($A502,'PASTE Tech_Use'!U:$BB,2,FALSE),0)</f>
        <v>0</v>
      </c>
      <c r="R502" s="263">
        <f>_xlfn.IFNA(VLOOKUP($A502,'PASTE Tech_Use'!W:$BB,2,FALSE),0)</f>
        <v>0</v>
      </c>
      <c r="S502" s="263">
        <f>_xlfn.IFNA(VLOOKUP($A502,'PASTE Tech_Use'!Y:$BB,2,FALSE),0)</f>
        <v>0</v>
      </c>
    </row>
    <row r="503" spans="1:19" x14ac:dyDescent="0.3">
      <c r="A503" s="178" t="s">
        <v>529</v>
      </c>
      <c r="B503" t="str">
        <f>_xlfn.IFNA(VLOOKUP($A503,'PASTE Technology Sheet'!A:H,3,FALSE),"")</f>
        <v>Primary</v>
      </c>
      <c r="C503" t="str">
        <f>VLOOKUP($A503,'PASTE Technology Sheet'!A:H,4,FALSE)</f>
        <v>Fossil</v>
      </c>
      <c r="D503" t="str">
        <f>_xlfn.IFNA(VLOOKUP($A503,'PASTE Technology Sheet'!$A:$H,5,FALSE),"")</f>
        <v>Fossil Primary</v>
      </c>
      <c r="E503" t="str">
        <f>VLOOKUP($A503,'PASTE Technology Sheet'!$A:$H,6,FALSE)</f>
        <v>Natural Gas HD</v>
      </c>
      <c r="F503" t="str">
        <f>VLOOKUP($A503,'PASTE Technology Sheet'!$A:$H,7,FALSE)</f>
        <v>Imported Natural Gas - Final Gas</v>
      </c>
      <c r="G503" s="263">
        <f>_xlfn.IFNA(VLOOKUP($A503,'PASTE Tech_Use'!$A:$B,2,FALSE),0)</f>
        <v>309.5894242</v>
      </c>
      <c r="H503" s="263">
        <f>_xlfn.IFNA(VLOOKUP($A503,'PASTE Tech_Use'!$C:$BB,2,FALSE),0)</f>
        <v>310.18259999999998</v>
      </c>
      <c r="I503" s="263">
        <f>_xlfn.IFNA(VLOOKUP($A503,'PASTE Tech_Use'!$E:$BB,2,FALSE),0)</f>
        <v>305.07324219999998</v>
      </c>
      <c r="J503" s="263">
        <f>_xlfn.IFNA(VLOOKUP($A503,'PASTE Tech_Use'!$G:$BB,2,FALSE),0)</f>
        <v>309.58830549999999</v>
      </c>
      <c r="K503" s="263">
        <f>_xlfn.IFNA(VLOOKUP($A503,'PASTE Tech_Use'!I:$BB,2,FALSE),0)</f>
        <v>309.58830549999999</v>
      </c>
      <c r="L503" s="263">
        <f>_xlfn.IFNA(VLOOKUP($A503,'PASTE Tech_Use'!K:$BB,2,FALSE),0)</f>
        <v>242.65701770000001</v>
      </c>
      <c r="M503" s="263">
        <f>_xlfn.IFNA(VLOOKUP($A503,'PASTE Tech_Use'!M:$BB,2,FALSE),0)</f>
        <v>310.60977409999998</v>
      </c>
      <c r="N503" s="263">
        <f>_xlfn.IFNA(VLOOKUP($A503,'PASTE Tech_Use'!O:$BB,2,FALSE),0)</f>
        <v>309.97644270000001</v>
      </c>
      <c r="O503" s="263">
        <f>_xlfn.IFNA(VLOOKUP($A503,'PASTE Tech_Use'!Q:$BB,2,FALSE),0)</f>
        <v>305.24426720000002</v>
      </c>
      <c r="P503" s="263">
        <f>_xlfn.IFNA(VLOOKUP($A503,'PASTE Tech_Use'!S:$BB,2,FALSE),0)</f>
        <v>286.0455164</v>
      </c>
      <c r="Q503" s="263">
        <f>_xlfn.IFNA(VLOOKUP($A503,'PASTE Tech_Use'!U:$BB,2,FALSE),0)</f>
        <v>274.23345920000003</v>
      </c>
      <c r="R503" s="263">
        <f>_xlfn.IFNA(VLOOKUP($A503,'PASTE Tech_Use'!W:$BB,2,FALSE),0)</f>
        <v>210.0083884</v>
      </c>
      <c r="S503" s="263">
        <f>_xlfn.IFNA(VLOOKUP($A503,'PASTE Tech_Use'!Y:$BB,2,FALSE),0)</f>
        <v>306.64342959999999</v>
      </c>
    </row>
    <row r="504" spans="1:19" x14ac:dyDescent="0.3">
      <c r="A504" s="40" t="s">
        <v>530</v>
      </c>
      <c r="B504" t="str">
        <f>_xlfn.IFNA(VLOOKUP($A504,'PASTE Technology Sheet'!A:H,3,FALSE),"")</f>
        <v>Conversion</v>
      </c>
      <c r="C504" t="str">
        <f>VLOOKUP($A504,'PASTE Technology Sheet'!A:H,4,FALSE)</f>
        <v>Final Gas</v>
      </c>
      <c r="D504" t="str">
        <f>_xlfn.IFNA(VLOOKUP($A504,'PASTE Technology Sheet'!$A:$H,5,FALSE),"")</f>
        <v>Fossil Based</v>
      </c>
      <c r="E504" t="str">
        <f>VLOOKUP($A504,'PASTE Technology Sheet'!$A:$H,6,FALSE)</f>
        <v>Natural Gas HD</v>
      </c>
      <c r="F504" t="str">
        <f>VLOOKUP($A504,'PASTE Technology Sheet'!$A:$H,7,FALSE)</f>
        <v>LNG decompression station - Final Gas</v>
      </c>
      <c r="G504" s="263">
        <f>_xlfn.IFNA(VLOOKUP($A504,'PASTE Tech_Use'!$A:$B,2,FALSE),0)</f>
        <v>0</v>
      </c>
      <c r="H504" s="263">
        <f>_xlfn.IFNA(VLOOKUP($A504,'PASTE Tech_Use'!$C:$BB,2,FALSE),0)</f>
        <v>0</v>
      </c>
      <c r="I504" s="263">
        <f>_xlfn.IFNA(VLOOKUP($A504,'PASTE Tech_Use'!$E:$BB,2,FALSE),0)</f>
        <v>0</v>
      </c>
      <c r="J504" s="263">
        <f>_xlfn.IFNA(VLOOKUP($A504,'PASTE Tech_Use'!$G:$BB,2,FALSE),0)</f>
        <v>0</v>
      </c>
      <c r="K504" s="263">
        <f>_xlfn.IFNA(VLOOKUP($A504,'PASTE Tech_Use'!I:$BB,2,FALSE),0)</f>
        <v>0</v>
      </c>
      <c r="L504" s="263">
        <f>_xlfn.IFNA(VLOOKUP($A504,'PASTE Tech_Use'!K:$BB,2,FALSE),0)</f>
        <v>0</v>
      </c>
      <c r="M504" s="263">
        <f>_xlfn.IFNA(VLOOKUP($A504,'PASTE Tech_Use'!M:$BB,2,FALSE),0)</f>
        <v>2.174911202E-7</v>
      </c>
      <c r="N504" s="263">
        <f>_xlfn.IFNA(VLOOKUP($A504,'PASTE Tech_Use'!O:$BB,2,FALSE),0)</f>
        <v>0</v>
      </c>
      <c r="O504" s="263">
        <f>_xlfn.IFNA(VLOOKUP($A504,'PASTE Tech_Use'!Q:$BB,2,FALSE),0)</f>
        <v>3.8108385919999998E-6</v>
      </c>
      <c r="P504" s="263">
        <f>_xlfn.IFNA(VLOOKUP($A504,'PASTE Tech_Use'!S:$BB,2,FALSE),0)</f>
        <v>0</v>
      </c>
      <c r="Q504" s="263">
        <f>_xlfn.IFNA(VLOOKUP($A504,'PASTE Tech_Use'!U:$BB,2,FALSE),0)</f>
        <v>0</v>
      </c>
      <c r="R504" s="263">
        <f>_xlfn.IFNA(VLOOKUP($A504,'PASTE Tech_Use'!W:$BB,2,FALSE),0)</f>
        <v>1.0088220389999999E-7</v>
      </c>
      <c r="S504" s="263">
        <f>_xlfn.IFNA(VLOOKUP($A504,'PASTE Tech_Use'!Y:$BB,2,FALSE),0)</f>
        <v>0</v>
      </c>
    </row>
    <row r="505" spans="1:19" x14ac:dyDescent="0.3">
      <c r="A505" s="114" t="s">
        <v>531</v>
      </c>
      <c r="B505" t="str">
        <f>_xlfn.IFNA(VLOOKUP($A505,'PASTE Technology Sheet'!A:H,3,FALSE),"")</f>
        <v>Primary</v>
      </c>
      <c r="C505" t="str">
        <f>VLOOKUP($A505,'PASTE Technology Sheet'!A:H,4,FALSE)</f>
        <v>Fossil</v>
      </c>
      <c r="D505" t="str">
        <f>_xlfn.IFNA(VLOOKUP($A505,'PASTE Technology Sheet'!$A:$H,5,FALSE),"")</f>
        <v>Fossil Primary</v>
      </c>
      <c r="E505" t="str">
        <f>VLOOKUP($A505,'PASTE Technology Sheet'!$A:$H,6,FALSE)</f>
        <v>Natural Gas HD EU</v>
      </c>
      <c r="F505" t="str">
        <f>VLOOKUP($A505,'PASTE Technology Sheet'!$A:$H,7,FALSE)</f>
        <v>Natural Gas EU</v>
      </c>
      <c r="G505" s="263">
        <f>_xlfn.IFNA(VLOOKUP($A505,'PASTE Tech_Use'!$A:$B,2,FALSE),0)</f>
        <v>0</v>
      </c>
      <c r="H505" s="263">
        <f>_xlfn.IFNA(VLOOKUP($A505,'PASTE Tech_Use'!$C:$BB,2,FALSE),0)</f>
        <v>0</v>
      </c>
      <c r="I505" s="263">
        <f>_xlfn.IFNA(VLOOKUP($A505,'PASTE Tech_Use'!$E:$BB,2,FALSE),0)</f>
        <v>0</v>
      </c>
      <c r="J505" s="263">
        <f>_xlfn.IFNA(VLOOKUP($A505,'PASTE Tech_Use'!$G:$BB,2,FALSE),0)</f>
        <v>0</v>
      </c>
      <c r="K505" s="263">
        <f>_xlfn.IFNA(VLOOKUP($A505,'PASTE Tech_Use'!I:$BB,2,FALSE),0)</f>
        <v>0</v>
      </c>
      <c r="L505" s="263">
        <f>_xlfn.IFNA(VLOOKUP($A505,'PASTE Tech_Use'!K:$BB,2,FALSE),0)</f>
        <v>0</v>
      </c>
      <c r="M505" s="263">
        <f>_xlfn.IFNA(VLOOKUP($A505,'PASTE Tech_Use'!M:$BB,2,FALSE),0)</f>
        <v>0</v>
      </c>
      <c r="N505" s="263">
        <f>_xlfn.IFNA(VLOOKUP($A505,'PASTE Tech_Use'!O:$BB,2,FALSE),0)</f>
        <v>0</v>
      </c>
      <c r="O505" s="263">
        <f>_xlfn.IFNA(VLOOKUP($A505,'PASTE Tech_Use'!Q:$BB,2,FALSE),0)</f>
        <v>0</v>
      </c>
      <c r="P505" s="263">
        <f>_xlfn.IFNA(VLOOKUP($A505,'PASTE Tech_Use'!S:$BB,2,FALSE),0)</f>
        <v>0</v>
      </c>
      <c r="Q505" s="263">
        <f>_xlfn.IFNA(VLOOKUP($A505,'PASTE Tech_Use'!U:$BB,2,FALSE),0)</f>
        <v>0</v>
      </c>
      <c r="R505" s="263">
        <f>_xlfn.IFNA(VLOOKUP($A505,'PASTE Tech_Use'!W:$BB,2,FALSE),0)</f>
        <v>0</v>
      </c>
      <c r="S505" s="263">
        <f>_xlfn.IFNA(VLOOKUP($A505,'PASTE Tech_Use'!Y:$BB,2,FALSE),0)</f>
        <v>0</v>
      </c>
    </row>
    <row r="506" spans="1:19" x14ac:dyDescent="0.3">
      <c r="A506" s="69" t="s">
        <v>532</v>
      </c>
      <c r="B506" t="str">
        <f>_xlfn.IFNA(VLOOKUP($A506,'PASTE Technology Sheet'!A:H,3,FALSE),"")</f>
        <v>Conversion</v>
      </c>
      <c r="C506" t="str">
        <f>VLOOKUP($A506,'PASTE Technology Sheet'!A:H,4,FALSE)</f>
        <v>Final Gas</v>
      </c>
      <c r="D506" t="str">
        <f>_xlfn.IFNA(VLOOKUP($A506,'PASTE Technology Sheet'!$A:$H,5,FALSE),"")</f>
        <v>Storage</v>
      </c>
      <c r="E506" t="str">
        <f>VLOOKUP($A506,'PASTE Technology Sheet'!$A:$H,6,FALSE)</f>
        <v>Natural Gas HD</v>
      </c>
      <c r="F506" t="str">
        <f>VLOOKUP($A506,'PASTE Technology Sheet'!$A:$H,7,FALSE)</f>
        <v>Small scale storage buffer - Final Gas</v>
      </c>
      <c r="G506" s="263">
        <f>_xlfn.IFNA(VLOOKUP($A506,'PASTE Tech_Use'!$A:$B,2,FALSE),0)</f>
        <v>0</v>
      </c>
      <c r="H506" s="263">
        <f>_xlfn.IFNA(VLOOKUP($A506,'PASTE Tech_Use'!$C:$BB,2,FALSE),0)</f>
        <v>0</v>
      </c>
      <c r="I506" s="263">
        <f>_xlfn.IFNA(VLOOKUP($A506,'PASTE Tech_Use'!$E:$BB,2,FALSE),0)</f>
        <v>0</v>
      </c>
      <c r="J506" s="263">
        <f>_xlfn.IFNA(VLOOKUP($A506,'PASTE Tech_Use'!$G:$BB,2,FALSE),0)</f>
        <v>0</v>
      </c>
      <c r="K506" s="263">
        <f>_xlfn.IFNA(VLOOKUP($A506,'PASTE Tech_Use'!I:$BB,2,FALSE),0)</f>
        <v>0</v>
      </c>
      <c r="L506" s="263">
        <f>_xlfn.IFNA(VLOOKUP($A506,'PASTE Tech_Use'!K:$BB,2,FALSE),0)</f>
        <v>0</v>
      </c>
      <c r="M506" s="263">
        <f>_xlfn.IFNA(VLOOKUP($A506,'PASTE Tech_Use'!M:$BB,2,FALSE),0)</f>
        <v>0</v>
      </c>
      <c r="N506" s="263">
        <f>_xlfn.IFNA(VLOOKUP($A506,'PASTE Tech_Use'!O:$BB,2,FALSE),0)</f>
        <v>0</v>
      </c>
      <c r="O506" s="263">
        <f>_xlfn.IFNA(VLOOKUP($A506,'PASTE Tech_Use'!Q:$BB,2,FALSE),0)</f>
        <v>0</v>
      </c>
      <c r="P506" s="263">
        <f>_xlfn.IFNA(VLOOKUP($A506,'PASTE Tech_Use'!S:$BB,2,FALSE),0)</f>
        <v>0</v>
      </c>
      <c r="Q506" s="263">
        <f>_xlfn.IFNA(VLOOKUP($A506,'PASTE Tech_Use'!U:$BB,2,FALSE),0)</f>
        <v>0</v>
      </c>
      <c r="R506" s="263">
        <f>_xlfn.IFNA(VLOOKUP($A506,'PASTE Tech_Use'!W:$BB,2,FALSE),0)</f>
        <v>0</v>
      </c>
      <c r="S506" s="263">
        <f>_xlfn.IFNA(VLOOKUP($A506,'PASTE Tech_Use'!Y:$BB,2,FALSE),0)</f>
        <v>0</v>
      </c>
    </row>
    <row r="507" spans="1:19" x14ac:dyDescent="0.3">
      <c r="A507" s="40" t="s">
        <v>533</v>
      </c>
      <c r="B507" t="str">
        <f>_xlfn.IFNA(VLOOKUP($A507,'PASTE Technology Sheet'!A:H,3,FALSE),"")</f>
        <v>Conversion</v>
      </c>
      <c r="C507" t="str">
        <f>VLOOKUP($A507,'PASTE Technology Sheet'!A:H,4,FALSE)</f>
        <v>Final Gas</v>
      </c>
      <c r="D507" t="str">
        <f>_xlfn.IFNA(VLOOKUP($A507,'PASTE Technology Sheet'!$A:$H,5,FALSE),"")</f>
        <v>Storage</v>
      </c>
      <c r="E507" t="str">
        <f>VLOOKUP($A507,'PASTE Technology Sheet'!$A:$H,6,FALSE)</f>
        <v>Natural Gas HD</v>
      </c>
      <c r="F507" t="str">
        <f>VLOOKUP($A507,'PASTE Technology Sheet'!$A:$H,7,FALSE)</f>
        <v>Large scale storage buffer - Final Gas</v>
      </c>
      <c r="G507" s="263">
        <f>_xlfn.IFNA(VLOOKUP($A507,'PASTE Tech_Use'!$A:$B,2,FALSE),0)</f>
        <v>0</v>
      </c>
      <c r="H507" s="263">
        <f>_xlfn.IFNA(VLOOKUP($A507,'PASTE Tech_Use'!$C:$BB,2,FALSE),0)</f>
        <v>0</v>
      </c>
      <c r="I507" s="263">
        <f>_xlfn.IFNA(VLOOKUP($A507,'PASTE Tech_Use'!$E:$BB,2,FALSE),0)</f>
        <v>0</v>
      </c>
      <c r="J507" s="263">
        <f>_xlfn.IFNA(VLOOKUP($A507,'PASTE Tech_Use'!$G:$BB,2,FALSE),0)</f>
        <v>0</v>
      </c>
      <c r="K507" s="263">
        <f>_xlfn.IFNA(VLOOKUP($A507,'PASTE Tech_Use'!I:$BB,2,FALSE),0)</f>
        <v>0</v>
      </c>
      <c r="L507" s="263">
        <f>_xlfn.IFNA(VLOOKUP($A507,'PASTE Tech_Use'!K:$BB,2,FALSE),0)</f>
        <v>0</v>
      </c>
      <c r="M507" s="263">
        <f>_xlfn.IFNA(VLOOKUP($A507,'PASTE Tech_Use'!M:$BB,2,FALSE),0)</f>
        <v>0</v>
      </c>
      <c r="N507" s="263">
        <f>_xlfn.IFNA(VLOOKUP($A507,'PASTE Tech_Use'!O:$BB,2,FALSE),0)</f>
        <v>0</v>
      </c>
      <c r="O507" s="263">
        <f>_xlfn.IFNA(VLOOKUP($A507,'PASTE Tech_Use'!Q:$BB,2,FALSE),0)</f>
        <v>0</v>
      </c>
      <c r="P507" s="263">
        <f>_xlfn.IFNA(VLOOKUP($A507,'PASTE Tech_Use'!S:$BB,2,FALSE),0)</f>
        <v>0</v>
      </c>
      <c r="Q507" s="263">
        <f>_xlfn.IFNA(VLOOKUP($A507,'PASTE Tech_Use'!U:$BB,2,FALSE),0)</f>
        <v>0</v>
      </c>
      <c r="R507" s="263">
        <f>_xlfn.IFNA(VLOOKUP($A507,'PASTE Tech_Use'!W:$BB,2,FALSE),0)</f>
        <v>0</v>
      </c>
      <c r="S507" s="263">
        <f>_xlfn.IFNA(VLOOKUP($A507,'PASTE Tech_Use'!Y:$BB,2,FALSE),0)</f>
        <v>0</v>
      </c>
    </row>
    <row r="508" spans="1:19" x14ac:dyDescent="0.3">
      <c r="A508" s="69" t="s">
        <v>534</v>
      </c>
      <c r="B508" t="str">
        <f>_xlfn.IFNA(VLOOKUP($A508,'PASTE Technology Sheet'!A:H,3,FALSE),"")</f>
        <v>Conversion</v>
      </c>
      <c r="C508" t="str">
        <f>VLOOKUP($A508,'PASTE Technology Sheet'!A:H,4,FALSE)</f>
        <v>Final Gas</v>
      </c>
      <c r="D508" t="str">
        <f>_xlfn.IFNA(VLOOKUP($A508,'PASTE Technology Sheet'!$A:$H,5,FALSE),"")</f>
        <v>Internal Gas Flow</v>
      </c>
      <c r="E508" t="str">
        <f>VLOOKUP($A508,'PASTE Technology Sheet'!$A:$H,6,FALSE)</f>
        <v>Natural Gas HD</v>
      </c>
      <c r="F508" t="str">
        <f>VLOOKUP($A508,'PASTE Technology Sheet'!$A:$H,7,FALSE)</f>
        <v>LD to HD compressor - Final Gas</v>
      </c>
      <c r="G508" s="263">
        <f>_xlfn.IFNA(VLOOKUP($A508,'PASTE Tech_Use'!$A:$B,2,FALSE),0)</f>
        <v>0</v>
      </c>
      <c r="H508" s="263">
        <f>_xlfn.IFNA(VLOOKUP($A508,'PASTE Tech_Use'!$C:$BB,2,FALSE),0)</f>
        <v>0</v>
      </c>
      <c r="I508" s="263">
        <f>_xlfn.IFNA(VLOOKUP($A508,'PASTE Tech_Use'!$E:$BB,2,FALSE),0)</f>
        <v>1.9225559290000001E-7</v>
      </c>
      <c r="J508" s="263">
        <f>_xlfn.IFNA(VLOOKUP($A508,'PASTE Tech_Use'!$G:$BB,2,FALSE),0)</f>
        <v>0</v>
      </c>
      <c r="K508" s="263">
        <f>_xlfn.IFNA(VLOOKUP($A508,'PASTE Tech_Use'!I:$BB,2,FALSE),0)</f>
        <v>0</v>
      </c>
      <c r="L508" s="263">
        <f>_xlfn.IFNA(VLOOKUP($A508,'PASTE Tech_Use'!K:$BB,2,FALSE),0)</f>
        <v>0</v>
      </c>
      <c r="M508" s="263">
        <f>_xlfn.IFNA(VLOOKUP($A508,'PASTE Tech_Use'!M:$BB,2,FALSE),0)</f>
        <v>4.6965117800000001E-7</v>
      </c>
      <c r="N508" s="263">
        <f>_xlfn.IFNA(VLOOKUP($A508,'PASTE Tech_Use'!O:$BB,2,FALSE),0)</f>
        <v>1.7904230200000001E-7</v>
      </c>
      <c r="O508" s="263">
        <f>_xlfn.IFNA(VLOOKUP($A508,'PASTE Tech_Use'!Q:$BB,2,FALSE),0)</f>
        <v>1.8717593080000001E-7</v>
      </c>
      <c r="P508" s="263">
        <f>_xlfn.IFNA(VLOOKUP($A508,'PASTE Tech_Use'!S:$BB,2,FALSE),0)</f>
        <v>0</v>
      </c>
      <c r="Q508" s="263">
        <f>_xlfn.IFNA(VLOOKUP($A508,'PASTE Tech_Use'!U:$BB,2,FALSE),0)</f>
        <v>0</v>
      </c>
      <c r="R508" s="263">
        <f>_xlfn.IFNA(VLOOKUP($A508,'PASTE Tech_Use'!W:$BB,2,FALSE),0)</f>
        <v>2.3898831590000001E-7</v>
      </c>
      <c r="S508" s="263">
        <f>_xlfn.IFNA(VLOOKUP($A508,'PASTE Tech_Use'!Y:$BB,2,FALSE),0)</f>
        <v>0</v>
      </c>
    </row>
    <row r="509" spans="1:19" x14ac:dyDescent="0.3">
      <c r="A509" s="40" t="s">
        <v>535</v>
      </c>
      <c r="B509" t="str">
        <f>_xlfn.IFNA(VLOOKUP($A509,'PASTE Technology Sheet'!A:H,3,FALSE),"")</f>
        <v>Conversion</v>
      </c>
      <c r="C509" t="str">
        <f>VLOOKUP($A509,'PASTE Technology Sheet'!A:H,4,FALSE)</f>
        <v>Final Gas</v>
      </c>
      <c r="D509" t="str">
        <f>_xlfn.IFNA(VLOOKUP($A509,'PASTE Technology Sheet'!$A:$H,5,FALSE),"")</f>
        <v>Bio Based</v>
      </c>
      <c r="E509" t="str">
        <f>VLOOKUP($A509,'PASTE Technology Sheet'!$A:$H,6,FALSE)</f>
        <v>Natural Gas LD</v>
      </c>
      <c r="F509" t="str">
        <f>VLOOKUP($A509,'PASTE Technology Sheet'!$A:$H,7,FALSE)</f>
        <v>Gas from Manure Digestion - Final Gas</v>
      </c>
      <c r="G509" s="263">
        <f>_xlfn.IFNA(VLOOKUP($A509,'PASTE Tech_Use'!$A:$B,2,FALSE),0)</f>
        <v>0</v>
      </c>
      <c r="H509" s="263">
        <f>_xlfn.IFNA(VLOOKUP($A509,'PASTE Tech_Use'!$C:$BB,2,FALSE),0)</f>
        <v>0</v>
      </c>
      <c r="I509" s="263">
        <f>_xlfn.IFNA(VLOOKUP($A509,'PASTE Tech_Use'!$E:$BB,2,FALSE),0)</f>
        <v>0</v>
      </c>
      <c r="J509" s="263">
        <f>_xlfn.IFNA(VLOOKUP($A509,'PASTE Tech_Use'!$G:$BB,2,FALSE),0)</f>
        <v>0</v>
      </c>
      <c r="K509" s="263">
        <f>_xlfn.IFNA(VLOOKUP($A509,'PASTE Tech_Use'!I:$BB,2,FALSE),0)</f>
        <v>0</v>
      </c>
      <c r="L509" s="263">
        <f>_xlfn.IFNA(VLOOKUP($A509,'PASTE Tech_Use'!K:$BB,2,FALSE),0)</f>
        <v>0</v>
      </c>
      <c r="M509" s="263">
        <f>_xlfn.IFNA(VLOOKUP($A509,'PASTE Tech_Use'!M:$BB,2,FALSE),0)</f>
        <v>0</v>
      </c>
      <c r="N509" s="263">
        <f>_xlfn.IFNA(VLOOKUP($A509,'PASTE Tech_Use'!O:$BB,2,FALSE),0)</f>
        <v>0</v>
      </c>
      <c r="O509" s="263">
        <f>_xlfn.IFNA(VLOOKUP($A509,'PASTE Tech_Use'!Q:$BB,2,FALSE),0)</f>
        <v>0</v>
      </c>
      <c r="P509" s="263">
        <f>_xlfn.IFNA(VLOOKUP($A509,'PASTE Tech_Use'!S:$BB,2,FALSE),0)</f>
        <v>0</v>
      </c>
      <c r="Q509" s="263">
        <f>_xlfn.IFNA(VLOOKUP($A509,'PASTE Tech_Use'!U:$BB,2,FALSE),0)</f>
        <v>0</v>
      </c>
      <c r="R509" s="263">
        <f>_xlfn.IFNA(VLOOKUP($A509,'PASTE Tech_Use'!W:$BB,2,FALSE),0)</f>
        <v>0</v>
      </c>
      <c r="S509" s="263">
        <f>_xlfn.IFNA(VLOOKUP($A509,'PASTE Tech_Use'!Y:$BB,2,FALSE),0)</f>
        <v>0</v>
      </c>
    </row>
    <row r="510" spans="1:19" x14ac:dyDescent="0.3">
      <c r="A510" s="69" t="s">
        <v>536</v>
      </c>
      <c r="B510" t="str">
        <f>_xlfn.IFNA(VLOOKUP($A510,'PASTE Technology Sheet'!A:H,3,FALSE),"")</f>
        <v>Conversion</v>
      </c>
      <c r="C510" t="str">
        <f>VLOOKUP($A510,'PASTE Technology Sheet'!A:H,4,FALSE)</f>
        <v>Final Gas</v>
      </c>
      <c r="D510" t="str">
        <f>_xlfn.IFNA(VLOOKUP($A510,'PASTE Technology Sheet'!$A:$H,5,FALSE),"")</f>
        <v>Bio Based</v>
      </c>
      <c r="E510" t="str">
        <f>VLOOKUP($A510,'PASTE Technology Sheet'!$A:$H,6,FALSE)</f>
        <v>Natural Gas LD</v>
      </c>
      <c r="F510" t="str">
        <f>VLOOKUP($A510,'PASTE Technology Sheet'!$A:$H,7,FALSE)</f>
        <v>Gas from Manure-Starch Co-Digestion - Final Gas</v>
      </c>
      <c r="G510" s="263">
        <f>_xlfn.IFNA(VLOOKUP($A510,'PASTE Tech_Use'!$A:$B,2,FALSE),0)</f>
        <v>0</v>
      </c>
      <c r="H510" s="263">
        <f>_xlfn.IFNA(VLOOKUP($A510,'PASTE Tech_Use'!$C:$BB,2,FALSE),0)</f>
        <v>0</v>
      </c>
      <c r="I510" s="263">
        <f>_xlfn.IFNA(VLOOKUP($A510,'PASTE Tech_Use'!$E:$BB,2,FALSE),0)</f>
        <v>0</v>
      </c>
      <c r="J510" s="263">
        <f>_xlfn.IFNA(VLOOKUP($A510,'PASTE Tech_Use'!$G:$BB,2,FALSE),0)</f>
        <v>0</v>
      </c>
      <c r="K510" s="263">
        <f>_xlfn.IFNA(VLOOKUP($A510,'PASTE Tech_Use'!I:$BB,2,FALSE),0)</f>
        <v>0</v>
      </c>
      <c r="L510" s="263">
        <f>_xlfn.IFNA(VLOOKUP($A510,'PASTE Tech_Use'!K:$BB,2,FALSE),0)</f>
        <v>0</v>
      </c>
      <c r="M510" s="263">
        <f>_xlfn.IFNA(VLOOKUP($A510,'PASTE Tech_Use'!M:$BB,2,FALSE),0)</f>
        <v>0</v>
      </c>
      <c r="N510" s="263">
        <f>_xlfn.IFNA(VLOOKUP($A510,'PASTE Tech_Use'!O:$BB,2,FALSE),0)</f>
        <v>0</v>
      </c>
      <c r="O510" s="263">
        <f>_xlfn.IFNA(VLOOKUP($A510,'PASTE Tech_Use'!Q:$BB,2,FALSE),0)</f>
        <v>0</v>
      </c>
      <c r="P510" s="263">
        <f>_xlfn.IFNA(VLOOKUP($A510,'PASTE Tech_Use'!S:$BB,2,FALSE),0)</f>
        <v>0</v>
      </c>
      <c r="Q510" s="263">
        <f>_xlfn.IFNA(VLOOKUP($A510,'PASTE Tech_Use'!U:$BB,2,FALSE),0)</f>
        <v>0</v>
      </c>
      <c r="R510" s="263">
        <f>_xlfn.IFNA(VLOOKUP($A510,'PASTE Tech_Use'!W:$BB,2,FALSE),0)</f>
        <v>0</v>
      </c>
      <c r="S510" s="263">
        <f>_xlfn.IFNA(VLOOKUP($A510,'PASTE Tech_Use'!Y:$BB,2,FALSE),0)</f>
        <v>0</v>
      </c>
    </row>
    <row r="511" spans="1:19" x14ac:dyDescent="0.3">
      <c r="A511" s="40" t="s">
        <v>537</v>
      </c>
      <c r="B511" t="str">
        <f>_xlfn.IFNA(VLOOKUP($A511,'PASTE Technology Sheet'!A:H,3,FALSE),"")</f>
        <v>Conversion</v>
      </c>
      <c r="C511" t="str">
        <f>VLOOKUP($A511,'PASTE Technology Sheet'!A:H,4,FALSE)</f>
        <v>Final Gas</v>
      </c>
      <c r="D511" t="str">
        <f>_xlfn.IFNA(VLOOKUP($A511,'PASTE Technology Sheet'!$A:$H,5,FALSE),"")</f>
        <v>Bio Based</v>
      </c>
      <c r="E511" t="str">
        <f>VLOOKUP($A511,'PASTE Technology Sheet'!$A:$H,6,FALSE)</f>
        <v>Natural Gas LD</v>
      </c>
      <c r="F511" t="str">
        <f>VLOOKUP($A511,'PASTE Technology Sheet'!$A:$H,7,FALSE)</f>
        <v>Gas from Solid Biomass Gasification - Final Gas</v>
      </c>
      <c r="G511" s="263">
        <f>_xlfn.IFNA(VLOOKUP($A511,'PASTE Tech_Use'!$A:$B,2,FALSE),0)</f>
        <v>0</v>
      </c>
      <c r="H511" s="263">
        <f>_xlfn.IFNA(VLOOKUP($A511,'PASTE Tech_Use'!$C:$BB,2,FALSE),0)</f>
        <v>0</v>
      </c>
      <c r="I511" s="263">
        <f>_xlfn.IFNA(VLOOKUP($A511,'PASTE Tech_Use'!$E:$BB,2,FALSE),0)</f>
        <v>0</v>
      </c>
      <c r="J511" s="263">
        <f>_xlfn.IFNA(VLOOKUP($A511,'PASTE Tech_Use'!$G:$BB,2,FALSE),0)</f>
        <v>0</v>
      </c>
      <c r="K511" s="263">
        <f>_xlfn.IFNA(VLOOKUP($A511,'PASTE Tech_Use'!I:$BB,2,FALSE),0)</f>
        <v>0</v>
      </c>
      <c r="L511" s="263">
        <f>_xlfn.IFNA(VLOOKUP($A511,'PASTE Tech_Use'!K:$BB,2,FALSE),0)</f>
        <v>0</v>
      </c>
      <c r="M511" s="263">
        <f>_xlfn.IFNA(VLOOKUP($A511,'PASTE Tech_Use'!M:$BB,2,FALSE),0)</f>
        <v>0</v>
      </c>
      <c r="N511" s="263">
        <f>_xlfn.IFNA(VLOOKUP($A511,'PASTE Tech_Use'!O:$BB,2,FALSE),0)</f>
        <v>0</v>
      </c>
      <c r="O511" s="263">
        <f>_xlfn.IFNA(VLOOKUP($A511,'PASTE Tech_Use'!Q:$BB,2,FALSE),0)</f>
        <v>0</v>
      </c>
      <c r="P511" s="263">
        <f>_xlfn.IFNA(VLOOKUP($A511,'PASTE Tech_Use'!S:$BB,2,FALSE),0)</f>
        <v>0</v>
      </c>
      <c r="Q511" s="263">
        <f>_xlfn.IFNA(VLOOKUP($A511,'PASTE Tech_Use'!U:$BB,2,FALSE),0)</f>
        <v>0</v>
      </c>
      <c r="R511" s="263">
        <f>_xlfn.IFNA(VLOOKUP($A511,'PASTE Tech_Use'!W:$BB,2,FALSE),0)</f>
        <v>0</v>
      </c>
      <c r="S511" s="263">
        <f>_xlfn.IFNA(VLOOKUP($A511,'PASTE Tech_Use'!Y:$BB,2,FALSE),0)</f>
        <v>0</v>
      </c>
    </row>
    <row r="512" spans="1:19" x14ac:dyDescent="0.3">
      <c r="A512" s="69" t="s">
        <v>538</v>
      </c>
      <c r="B512" t="str">
        <f>_xlfn.IFNA(VLOOKUP($A512,'PASTE Technology Sheet'!A:H,3,FALSE),"")</f>
        <v>Conversion</v>
      </c>
      <c r="C512" t="str">
        <f>VLOOKUP($A512,'PASTE Technology Sheet'!A:H,4,FALSE)</f>
        <v>Final Gas</v>
      </c>
      <c r="D512" t="str">
        <f>_xlfn.IFNA(VLOOKUP($A512,'PASTE Technology Sheet'!$A:$H,5,FALSE),"")</f>
        <v>Bio Based</v>
      </c>
      <c r="E512" t="str">
        <f>VLOOKUP($A512,'PASTE Technology Sheet'!$A:$H,6,FALSE)</f>
        <v>Natural Gas LD</v>
      </c>
      <c r="F512" t="str">
        <f>VLOOKUP($A512,'PASTE Technology Sheet'!$A:$H,7,FALSE)</f>
        <v>Gas from Solid Biomass Gasification wCCS - Final Gas</v>
      </c>
      <c r="G512" s="263">
        <f>_xlfn.IFNA(VLOOKUP($A512,'PASTE Tech_Use'!$A:$B,2,FALSE),0)</f>
        <v>0</v>
      </c>
      <c r="H512" s="263">
        <f>_xlfn.IFNA(VLOOKUP($A512,'PASTE Tech_Use'!$C:$BB,2,FALSE),0)</f>
        <v>0</v>
      </c>
      <c r="I512" s="263">
        <f>_xlfn.IFNA(VLOOKUP($A512,'PASTE Tech_Use'!$E:$BB,2,FALSE),0)</f>
        <v>0</v>
      </c>
      <c r="J512" s="263">
        <f>_xlfn.IFNA(VLOOKUP($A512,'PASTE Tech_Use'!$G:$BB,2,FALSE),0)</f>
        <v>0</v>
      </c>
      <c r="K512" s="263">
        <f>_xlfn.IFNA(VLOOKUP($A512,'PASTE Tech_Use'!I:$BB,2,FALSE),0)</f>
        <v>0</v>
      </c>
      <c r="L512" s="263">
        <f>_xlfn.IFNA(VLOOKUP($A512,'PASTE Tech_Use'!K:$BB,2,FALSE),0)</f>
        <v>0</v>
      </c>
      <c r="M512" s="263">
        <f>_xlfn.IFNA(VLOOKUP($A512,'PASTE Tech_Use'!M:$BB,2,FALSE),0)</f>
        <v>0</v>
      </c>
      <c r="N512" s="263">
        <f>_xlfn.IFNA(VLOOKUP($A512,'PASTE Tech_Use'!O:$BB,2,FALSE),0)</f>
        <v>0</v>
      </c>
      <c r="O512" s="263">
        <f>_xlfn.IFNA(VLOOKUP($A512,'PASTE Tech_Use'!Q:$BB,2,FALSE),0)</f>
        <v>0</v>
      </c>
      <c r="P512" s="263">
        <f>_xlfn.IFNA(VLOOKUP($A512,'PASTE Tech_Use'!S:$BB,2,FALSE),0)</f>
        <v>0</v>
      </c>
      <c r="Q512" s="263">
        <f>_xlfn.IFNA(VLOOKUP($A512,'PASTE Tech_Use'!U:$BB,2,FALSE),0)</f>
        <v>0</v>
      </c>
      <c r="R512" s="263">
        <f>_xlfn.IFNA(VLOOKUP($A512,'PASTE Tech_Use'!W:$BB,2,FALSE),0)</f>
        <v>0</v>
      </c>
      <c r="S512" s="263">
        <f>_xlfn.IFNA(VLOOKUP($A512,'PASTE Tech_Use'!Y:$BB,2,FALSE),0)</f>
        <v>0</v>
      </c>
    </row>
    <row r="513" spans="1:19" x14ac:dyDescent="0.3">
      <c r="A513" s="40" t="s">
        <v>539</v>
      </c>
      <c r="B513" t="str">
        <f>_xlfn.IFNA(VLOOKUP($A513,'PASTE Technology Sheet'!A:H,3,FALSE),"")</f>
        <v>Conversion</v>
      </c>
      <c r="C513" t="str">
        <f>VLOOKUP($A513,'PASTE Technology Sheet'!A:H,4,FALSE)</f>
        <v>Final Gas</v>
      </c>
      <c r="D513" t="str">
        <f>_xlfn.IFNA(VLOOKUP($A513,'PASTE Technology Sheet'!$A:$H,5,FALSE),"")</f>
        <v>Internal Gas Flow</v>
      </c>
      <c r="E513" t="str">
        <f>VLOOKUP($A513,'PASTE Technology Sheet'!$A:$H,6,FALSE)</f>
        <v>Natural Gas LD</v>
      </c>
      <c r="F513" t="str">
        <f>VLOOKUP($A513,'PASTE Technology Sheet'!$A:$H,7,FALSE)</f>
        <v>HD to LD compressor - Final Gas</v>
      </c>
      <c r="G513" s="263">
        <f>_xlfn.IFNA(VLOOKUP($A513,'PASTE Tech_Use'!$A:$B,2,FALSE),0)</f>
        <v>1.2410334819999999E-7</v>
      </c>
      <c r="H513" s="263">
        <f>_xlfn.IFNA(VLOOKUP($A513,'PASTE Tech_Use'!$C:$BB,2,FALSE),0)</f>
        <v>3.2740470330000001E-7</v>
      </c>
      <c r="I513" s="263">
        <f>_xlfn.IFNA(VLOOKUP($A513,'PASTE Tech_Use'!$E:$BB,2,FALSE),0)</f>
        <v>6.7614316729999998E-7</v>
      </c>
      <c r="J513" s="263">
        <f>_xlfn.IFNA(VLOOKUP($A513,'PASTE Tech_Use'!$G:$BB,2,FALSE),0)</f>
        <v>1.240823487E-7</v>
      </c>
      <c r="K513" s="263">
        <f>_xlfn.IFNA(VLOOKUP($A513,'PASTE Tech_Use'!I:$BB,2,FALSE),0)</f>
        <v>1.240823487E-7</v>
      </c>
      <c r="L513" s="263">
        <f>_xlfn.IFNA(VLOOKUP($A513,'PASTE Tech_Use'!K:$BB,2,FALSE),0)</f>
        <v>2.717103788E-7</v>
      </c>
      <c r="M513" s="263">
        <f>_xlfn.IFNA(VLOOKUP($A513,'PASTE Tech_Use'!M:$BB,2,FALSE),0)</f>
        <v>1.5078644970000001E-6</v>
      </c>
      <c r="N513" s="263">
        <f>_xlfn.IFNA(VLOOKUP($A513,'PASTE Tech_Use'!O:$BB,2,FALSE),0)</f>
        <v>6.5174189650000004E-7</v>
      </c>
      <c r="O513" s="263">
        <f>_xlfn.IFNA(VLOOKUP($A513,'PASTE Tech_Use'!Q:$BB,2,FALSE),0)</f>
        <v>6.7268196310000001E-7</v>
      </c>
      <c r="P513" s="263">
        <f>_xlfn.IFNA(VLOOKUP($A513,'PASTE Tech_Use'!S:$BB,2,FALSE),0)</f>
        <v>2.4932736519999998E-7</v>
      </c>
      <c r="Q513" s="263">
        <f>_xlfn.IFNA(VLOOKUP($A513,'PASTE Tech_Use'!U:$BB,2,FALSE),0)</f>
        <v>3.7077865810000001E-7</v>
      </c>
      <c r="R513" s="263">
        <f>_xlfn.IFNA(VLOOKUP($A513,'PASTE Tech_Use'!W:$BB,2,FALSE),0)</f>
        <v>9.7112476769999995E-7</v>
      </c>
      <c r="S513" s="263">
        <f>_xlfn.IFNA(VLOOKUP($A513,'PASTE Tech_Use'!Y:$BB,2,FALSE),0)</f>
        <v>0</v>
      </c>
    </row>
    <row r="514" spans="1:19" x14ac:dyDescent="0.3">
      <c r="A514" s="178" t="s">
        <v>540</v>
      </c>
      <c r="B514" t="str">
        <f>_xlfn.IFNA(VLOOKUP($A514,'PASTE Technology Sheet'!A:H,3,FALSE),"")</f>
        <v>Primary</v>
      </c>
      <c r="C514" t="str">
        <f>VLOOKUP($A514,'PASTE Technology Sheet'!A:H,4,FALSE)</f>
        <v>Fossil</v>
      </c>
      <c r="D514" t="str">
        <f>_xlfn.IFNA(VLOOKUP($A514,'PASTE Technology Sheet'!$A:$H,5,FALSE),"")</f>
        <v>Fossil Primary</v>
      </c>
      <c r="E514" t="str">
        <f>VLOOKUP($A514,'PASTE Technology Sheet'!$A:$H,6,FALSE)</f>
        <v>Natural Gas LNG</v>
      </c>
      <c r="F514" t="str">
        <f>VLOOKUP($A514,'PASTE Technology Sheet'!$A:$H,7,FALSE)</f>
        <v>Imported LNG - Final Gas</v>
      </c>
      <c r="G514" s="263">
        <f>_xlfn.IFNA(VLOOKUP($A514,'PASTE Tech_Use'!$A:$B,2,FALSE),0)</f>
        <v>122.9427512</v>
      </c>
      <c r="H514" s="263">
        <f>_xlfn.IFNA(VLOOKUP($A514,'PASTE Tech_Use'!$C:$BB,2,FALSE),0)</f>
        <v>122.9427513</v>
      </c>
      <c r="I514" s="263">
        <f>_xlfn.IFNA(VLOOKUP($A514,'PASTE Tech_Use'!$E:$BB,2,FALSE),0)</f>
        <v>122.9427513</v>
      </c>
      <c r="J514" s="263">
        <f>_xlfn.IFNA(VLOOKUP($A514,'PASTE Tech_Use'!$G:$BB,2,FALSE),0)</f>
        <v>122.9427513</v>
      </c>
      <c r="K514" s="263">
        <f>_xlfn.IFNA(VLOOKUP($A514,'PASTE Tech_Use'!I:$BB,2,FALSE),0)</f>
        <v>122.9427513</v>
      </c>
      <c r="L514" s="263">
        <f>_xlfn.IFNA(VLOOKUP($A514,'PASTE Tech_Use'!K:$BB,2,FALSE),0)</f>
        <v>122.9427513</v>
      </c>
      <c r="M514" s="263">
        <f>_xlfn.IFNA(VLOOKUP($A514,'PASTE Tech_Use'!M:$BB,2,FALSE),0)</f>
        <v>122.94275140000001</v>
      </c>
      <c r="N514" s="263">
        <f>_xlfn.IFNA(VLOOKUP($A514,'PASTE Tech_Use'!O:$BB,2,FALSE),0)</f>
        <v>122.94275140000001</v>
      </c>
      <c r="O514" s="263">
        <f>_xlfn.IFNA(VLOOKUP($A514,'PASTE Tech_Use'!Q:$BB,2,FALSE),0)</f>
        <v>122.9427654</v>
      </c>
      <c r="P514" s="263">
        <f>_xlfn.IFNA(VLOOKUP($A514,'PASTE Tech_Use'!S:$BB,2,FALSE),0)</f>
        <v>122.9389705</v>
      </c>
      <c r="Q514" s="263">
        <f>_xlfn.IFNA(VLOOKUP($A514,'PASTE Tech_Use'!U:$BB,2,FALSE),0)</f>
        <v>122.9427513</v>
      </c>
      <c r="R514" s="263">
        <f>_xlfn.IFNA(VLOOKUP($A514,'PASTE Tech_Use'!W:$BB,2,FALSE),0)</f>
        <v>122.94275140000001</v>
      </c>
      <c r="S514" s="263">
        <f>_xlfn.IFNA(VLOOKUP($A514,'PASTE Tech_Use'!Y:$BB,2,FALSE),0)</f>
        <v>0</v>
      </c>
    </row>
    <row r="515" spans="1:19" x14ac:dyDescent="0.3">
      <c r="A515" s="40" t="s">
        <v>541</v>
      </c>
      <c r="B515" t="str">
        <f>_xlfn.IFNA(VLOOKUP($A515,'PASTE Technology Sheet'!A:H,3,FALSE),"")</f>
        <v>Conversion</v>
      </c>
      <c r="C515" t="str">
        <f>VLOOKUP($A515,'PASTE Technology Sheet'!A:H,4,FALSE)</f>
        <v>Hydrogen</v>
      </c>
      <c r="D515" t="str">
        <f>_xlfn.IFNA(VLOOKUP($A515,'PASTE Technology Sheet'!$A:$H,5,FALSE),"")</f>
        <v>Fossil Based</v>
      </c>
      <c r="E515" t="str">
        <f>VLOOKUP($A515,'PASTE Technology Sheet'!$A:$H,6,FALSE)</f>
        <v>Hydrogen HD</v>
      </c>
      <c r="F515" t="str">
        <f>VLOOKUP($A515,'PASTE Technology Sheet'!$A:$H,7,FALSE)</f>
        <v>Gas Reforming - Hydrogen Production</v>
      </c>
      <c r="G515" s="263">
        <f>_xlfn.IFNA(VLOOKUP($A515,'PASTE Tech_Use'!$A:$B,2,FALSE),0)</f>
        <v>0</v>
      </c>
      <c r="H515" s="263">
        <f>_xlfn.IFNA(VLOOKUP($A515,'PASTE Tech_Use'!$C:$BB,2,FALSE),0)</f>
        <v>0</v>
      </c>
      <c r="I515" s="263">
        <f>_xlfn.IFNA(VLOOKUP($A515,'PASTE Tech_Use'!$E:$BB,2,FALSE),0)</f>
        <v>0</v>
      </c>
      <c r="J515" s="263">
        <f>_xlfn.IFNA(VLOOKUP($A515,'PASTE Tech_Use'!$G:$BB,2,FALSE),0)</f>
        <v>0</v>
      </c>
      <c r="K515" s="263">
        <f>_xlfn.IFNA(VLOOKUP($A515,'PASTE Tech_Use'!I:$BB,2,FALSE),0)</f>
        <v>0</v>
      </c>
      <c r="L515" s="263">
        <f>_xlfn.IFNA(VLOOKUP($A515,'PASTE Tech_Use'!K:$BB,2,FALSE),0)</f>
        <v>0</v>
      </c>
      <c r="M515" s="263">
        <f>_xlfn.IFNA(VLOOKUP($A515,'PASTE Tech_Use'!M:$BB,2,FALSE),0)</f>
        <v>0</v>
      </c>
      <c r="N515" s="263">
        <f>_xlfn.IFNA(VLOOKUP($A515,'PASTE Tech_Use'!O:$BB,2,FALSE),0)</f>
        <v>0</v>
      </c>
      <c r="O515" s="263">
        <f>_xlfn.IFNA(VLOOKUP($A515,'PASTE Tech_Use'!Q:$BB,2,FALSE),0)</f>
        <v>0</v>
      </c>
      <c r="P515" s="263">
        <f>_xlfn.IFNA(VLOOKUP($A515,'PASTE Tech_Use'!S:$BB,2,FALSE),0)</f>
        <v>0</v>
      </c>
      <c r="Q515" s="263">
        <f>_xlfn.IFNA(VLOOKUP($A515,'PASTE Tech_Use'!U:$BB,2,FALSE),0)</f>
        <v>0</v>
      </c>
      <c r="R515" s="263">
        <f>_xlfn.IFNA(VLOOKUP($A515,'PASTE Tech_Use'!W:$BB,2,FALSE),0)</f>
        <v>0</v>
      </c>
      <c r="S515" s="263">
        <f>_xlfn.IFNA(VLOOKUP($A515,'PASTE Tech_Use'!Y:$BB,2,FALSE),0)</f>
        <v>0</v>
      </c>
    </row>
    <row r="516" spans="1:19" x14ac:dyDescent="0.3">
      <c r="A516" s="69" t="s">
        <v>542</v>
      </c>
      <c r="B516" t="str">
        <f>_xlfn.IFNA(VLOOKUP($A516,'PASTE Technology Sheet'!A:H,3,FALSE),"")</f>
        <v>Conversion</v>
      </c>
      <c r="C516" t="str">
        <f>VLOOKUP($A516,'PASTE Technology Sheet'!A:H,4,FALSE)</f>
        <v>Hydrogen</v>
      </c>
      <c r="D516" t="str">
        <f>_xlfn.IFNA(VLOOKUP($A516,'PASTE Technology Sheet'!$A:$H,5,FALSE),"")</f>
        <v>Fossil Based</v>
      </c>
      <c r="E516" t="str">
        <f>VLOOKUP($A516,'PASTE Technology Sheet'!$A:$H,6,FALSE)</f>
        <v>Hydrogen HD</v>
      </c>
      <c r="F516" t="str">
        <f>VLOOKUP($A516,'PASTE Technology Sheet'!$A:$H,7,FALSE)</f>
        <v>Gas Reforming wCCS - Hydrogen Production</v>
      </c>
      <c r="G516" s="263">
        <f>_xlfn.IFNA(VLOOKUP($A516,'PASTE Tech_Use'!$A:$B,2,FALSE),0)</f>
        <v>0</v>
      </c>
      <c r="H516" s="263">
        <f>_xlfn.IFNA(VLOOKUP($A516,'PASTE Tech_Use'!$C:$BB,2,FALSE),0)</f>
        <v>0</v>
      </c>
      <c r="I516" s="263">
        <f>_xlfn.IFNA(VLOOKUP($A516,'PASTE Tech_Use'!$E:$BB,2,FALSE),0)</f>
        <v>0</v>
      </c>
      <c r="J516" s="263">
        <f>_xlfn.IFNA(VLOOKUP($A516,'PASTE Tech_Use'!$G:$BB,2,FALSE),0)</f>
        <v>0</v>
      </c>
      <c r="K516" s="263">
        <f>_xlfn.IFNA(VLOOKUP($A516,'PASTE Tech_Use'!I:$BB,2,FALSE),0)</f>
        <v>0</v>
      </c>
      <c r="L516" s="263">
        <f>_xlfn.IFNA(VLOOKUP($A516,'PASTE Tech_Use'!K:$BB,2,FALSE),0)</f>
        <v>0</v>
      </c>
      <c r="M516" s="263">
        <f>_xlfn.IFNA(VLOOKUP($A516,'PASTE Tech_Use'!M:$BB,2,FALSE),0)</f>
        <v>0</v>
      </c>
      <c r="N516" s="263">
        <f>_xlfn.IFNA(VLOOKUP($A516,'PASTE Tech_Use'!O:$BB,2,FALSE),0)</f>
        <v>0</v>
      </c>
      <c r="O516" s="263">
        <f>_xlfn.IFNA(VLOOKUP($A516,'PASTE Tech_Use'!Q:$BB,2,FALSE),0)</f>
        <v>0</v>
      </c>
      <c r="P516" s="263">
        <f>_xlfn.IFNA(VLOOKUP($A516,'PASTE Tech_Use'!S:$BB,2,FALSE),0)</f>
        <v>0</v>
      </c>
      <c r="Q516" s="263">
        <f>_xlfn.IFNA(VLOOKUP($A516,'PASTE Tech_Use'!U:$BB,2,FALSE),0)</f>
        <v>0</v>
      </c>
      <c r="R516" s="263">
        <f>_xlfn.IFNA(VLOOKUP($A516,'PASTE Tech_Use'!W:$BB,2,FALSE),0)</f>
        <v>0</v>
      </c>
      <c r="S516" s="263">
        <f>_xlfn.IFNA(VLOOKUP($A516,'PASTE Tech_Use'!Y:$BB,2,FALSE),0)</f>
        <v>0</v>
      </c>
    </row>
    <row r="517" spans="1:19" x14ac:dyDescent="0.3">
      <c r="A517" s="40" t="s">
        <v>543</v>
      </c>
      <c r="B517" t="str">
        <f>_xlfn.IFNA(VLOOKUP($A517,'PASTE Technology Sheet'!A:H,3,FALSE),"")</f>
        <v>Conversion</v>
      </c>
      <c r="C517" t="str">
        <f>VLOOKUP($A517,'PASTE Technology Sheet'!A:H,4,FALSE)</f>
        <v>Hydrogen</v>
      </c>
      <c r="D517" t="str">
        <f>_xlfn.IFNA(VLOOKUP($A517,'PASTE Technology Sheet'!$A:$H,5,FALSE),"")</f>
        <v>Nuclear Based</v>
      </c>
      <c r="E517" t="str">
        <f>VLOOKUP($A517,'PASTE Technology Sheet'!$A:$H,6,FALSE)</f>
        <v>Hydrogen HD</v>
      </c>
      <c r="F517" t="str">
        <f>VLOOKUP($A517,'PASTE Technology Sheet'!$A:$H,7,FALSE)</f>
        <v>Nuclear Gen IV - Hydrogen Production</v>
      </c>
      <c r="G517" s="263">
        <f>_xlfn.IFNA(VLOOKUP($A517,'PASTE Tech_Use'!$A:$B,2,FALSE),0)</f>
        <v>0</v>
      </c>
      <c r="H517" s="263">
        <f>_xlfn.IFNA(VLOOKUP($A517,'PASTE Tech_Use'!$C:$BB,2,FALSE),0)</f>
        <v>0</v>
      </c>
      <c r="I517" s="263">
        <f>_xlfn.IFNA(VLOOKUP($A517,'PASTE Tech_Use'!$E:$BB,2,FALSE),0)</f>
        <v>0</v>
      </c>
      <c r="J517" s="263">
        <f>_xlfn.IFNA(VLOOKUP($A517,'PASTE Tech_Use'!$G:$BB,2,FALSE),0)</f>
        <v>0</v>
      </c>
      <c r="K517" s="263">
        <f>_xlfn.IFNA(VLOOKUP($A517,'PASTE Tech_Use'!I:$BB,2,FALSE),0)</f>
        <v>0</v>
      </c>
      <c r="L517" s="263">
        <f>_xlfn.IFNA(VLOOKUP($A517,'PASTE Tech_Use'!K:$BB,2,FALSE),0)</f>
        <v>0</v>
      </c>
      <c r="M517" s="263">
        <f>_xlfn.IFNA(VLOOKUP($A517,'PASTE Tech_Use'!M:$BB,2,FALSE),0)</f>
        <v>0</v>
      </c>
      <c r="N517" s="263">
        <f>_xlfn.IFNA(VLOOKUP($A517,'PASTE Tech_Use'!O:$BB,2,FALSE),0)</f>
        <v>0</v>
      </c>
      <c r="O517" s="263">
        <f>_xlfn.IFNA(VLOOKUP($A517,'PASTE Tech_Use'!Q:$BB,2,FALSE),0)</f>
        <v>0</v>
      </c>
      <c r="P517" s="263">
        <f>_xlfn.IFNA(VLOOKUP($A517,'PASTE Tech_Use'!S:$BB,2,FALSE),0)</f>
        <v>0</v>
      </c>
      <c r="Q517" s="263">
        <f>_xlfn.IFNA(VLOOKUP($A517,'PASTE Tech_Use'!U:$BB,2,FALSE),0)</f>
        <v>0</v>
      </c>
      <c r="R517" s="263">
        <f>_xlfn.IFNA(VLOOKUP($A517,'PASTE Tech_Use'!W:$BB,2,FALSE),0)</f>
        <v>0</v>
      </c>
      <c r="S517" s="263">
        <f>_xlfn.IFNA(VLOOKUP($A517,'PASTE Tech_Use'!Y:$BB,2,FALSE),0)</f>
        <v>0</v>
      </c>
    </row>
    <row r="518" spans="1:19" x14ac:dyDescent="0.3">
      <c r="A518" s="69" t="s">
        <v>544</v>
      </c>
      <c r="B518" t="str">
        <f>_xlfn.IFNA(VLOOKUP($A518,'PASTE Technology Sheet'!A:H,3,FALSE),"")</f>
        <v>Conversion</v>
      </c>
      <c r="C518" t="str">
        <f>VLOOKUP($A518,'PASTE Technology Sheet'!A:H,4,FALSE)</f>
        <v>Hydrogen</v>
      </c>
      <c r="D518" t="str">
        <f>_xlfn.IFNA(VLOOKUP($A518,'PASTE Technology Sheet'!$A:$H,5,FALSE),"")</f>
        <v>Synthetic</v>
      </c>
      <c r="E518" t="str">
        <f>VLOOKUP($A518,'PASTE Technology Sheet'!$A:$H,6,FALSE)</f>
        <v>Hydrogen HD</v>
      </c>
      <c r="F518" t="str">
        <f>VLOOKUP($A518,'PASTE Technology Sheet'!$A:$H,7,FALSE)</f>
        <v>Alkalyne Electrolyzer - Hydrogen Production</v>
      </c>
      <c r="G518" s="263">
        <f>_xlfn.IFNA(VLOOKUP($A518,'PASTE Tech_Use'!$A:$B,2,FALSE),0)</f>
        <v>0</v>
      </c>
      <c r="H518" s="263">
        <f>_xlfn.IFNA(VLOOKUP($A518,'PASTE Tech_Use'!$C:$BB,2,FALSE),0)</f>
        <v>1.1401395429999999E-7</v>
      </c>
      <c r="I518" s="263">
        <f>_xlfn.IFNA(VLOOKUP($A518,'PASTE Tech_Use'!$E:$BB,2,FALSE),0)</f>
        <v>2.2626139239999999E-7</v>
      </c>
      <c r="J518" s="263">
        <f>_xlfn.IFNA(VLOOKUP($A518,'PASTE Tech_Use'!$G:$BB,2,FALSE),0)</f>
        <v>0</v>
      </c>
      <c r="K518" s="263">
        <f>_xlfn.IFNA(VLOOKUP($A518,'PASTE Tech_Use'!I:$BB,2,FALSE),0)</f>
        <v>0</v>
      </c>
      <c r="L518" s="263">
        <f>_xlfn.IFNA(VLOOKUP($A518,'PASTE Tech_Use'!K:$BB,2,FALSE),0)</f>
        <v>2.0447315649999999E-7</v>
      </c>
      <c r="M518" s="263">
        <f>_xlfn.IFNA(VLOOKUP($A518,'PASTE Tech_Use'!M:$BB,2,FALSE),0)</f>
        <v>8.6931721259999997E-7</v>
      </c>
      <c r="N518" s="263">
        <f>_xlfn.IFNA(VLOOKUP($A518,'PASTE Tech_Use'!O:$BB,2,FALSE),0)</f>
        <v>1.7588001070000001E-7</v>
      </c>
      <c r="O518" s="263">
        <f>_xlfn.IFNA(VLOOKUP($A518,'PASTE Tech_Use'!Q:$BB,2,FALSE),0)</f>
        <v>2.056110591E-7</v>
      </c>
      <c r="P518" s="263">
        <f>_xlfn.IFNA(VLOOKUP($A518,'PASTE Tech_Use'!S:$BB,2,FALSE),0)</f>
        <v>2.5221625690000002E-7</v>
      </c>
      <c r="Q518" s="263">
        <f>_xlfn.IFNA(VLOOKUP($A518,'PASTE Tech_Use'!U:$BB,2,FALSE),0)</f>
        <v>0</v>
      </c>
      <c r="R518" s="263">
        <f>_xlfn.IFNA(VLOOKUP($A518,'PASTE Tech_Use'!W:$BB,2,FALSE),0)</f>
        <v>9.5165193939999995</v>
      </c>
      <c r="S518" s="263">
        <f>_xlfn.IFNA(VLOOKUP($A518,'PASTE Tech_Use'!Y:$BB,2,FALSE),0)</f>
        <v>0</v>
      </c>
    </row>
    <row r="519" spans="1:19" x14ac:dyDescent="0.3">
      <c r="A519" s="40" t="s">
        <v>545</v>
      </c>
      <c r="B519" t="str">
        <f>_xlfn.IFNA(VLOOKUP($A519,'PASTE Technology Sheet'!A:H,3,FALSE),"")</f>
        <v>Conversion</v>
      </c>
      <c r="C519" t="str">
        <f>VLOOKUP($A519,'PASTE Technology Sheet'!A:H,4,FALSE)</f>
        <v>Hydrogen</v>
      </c>
      <c r="D519" t="str">
        <f>_xlfn.IFNA(VLOOKUP($A519,'PASTE Technology Sheet'!$A:$H,5,FALSE),"")</f>
        <v>Synthetic</v>
      </c>
      <c r="E519" t="str">
        <f>VLOOKUP($A519,'PASTE Technology Sheet'!$A:$H,6,FALSE)</f>
        <v>Hydrogen HD</v>
      </c>
      <c r="F519" t="str">
        <f>VLOOKUP($A519,'PASTE Technology Sheet'!$A:$H,7,FALSE)</f>
        <v>PEM Electrolyzer - Hydrogen Production</v>
      </c>
      <c r="G519" s="263">
        <f>_xlfn.IFNA(VLOOKUP($A519,'PASTE Tech_Use'!$A:$B,2,FALSE),0)</f>
        <v>0</v>
      </c>
      <c r="H519" s="263">
        <f>_xlfn.IFNA(VLOOKUP($A519,'PASTE Tech_Use'!$C:$BB,2,FALSE),0)</f>
        <v>1.076397566E-7</v>
      </c>
      <c r="I519" s="263">
        <f>_xlfn.IFNA(VLOOKUP($A519,'PASTE Tech_Use'!$E:$BB,2,FALSE),0)</f>
        <v>2.1195645490000001E-7</v>
      </c>
      <c r="J519" s="263">
        <f>_xlfn.IFNA(VLOOKUP($A519,'PASTE Tech_Use'!$G:$BB,2,FALSE),0)</f>
        <v>0</v>
      </c>
      <c r="K519" s="263">
        <f>_xlfn.IFNA(VLOOKUP($A519,'PASTE Tech_Use'!I:$BB,2,FALSE),0)</f>
        <v>0</v>
      </c>
      <c r="L519" s="263">
        <f>_xlfn.IFNA(VLOOKUP($A519,'PASTE Tech_Use'!K:$BB,2,FALSE),0)</f>
        <v>1.824290912E-7</v>
      </c>
      <c r="M519" s="263">
        <f>_xlfn.IFNA(VLOOKUP($A519,'PASTE Tech_Use'!M:$BB,2,FALSE),0)</f>
        <v>8.0057644960000005E-7</v>
      </c>
      <c r="N519" s="263">
        <f>_xlfn.IFNA(VLOOKUP($A519,'PASTE Tech_Use'!O:$BB,2,FALSE),0)</f>
        <v>1.672851773E-7</v>
      </c>
      <c r="O519" s="263">
        <f>_xlfn.IFNA(VLOOKUP($A519,'PASTE Tech_Use'!Q:$BB,2,FALSE),0)</f>
        <v>1.9557883399999999E-7</v>
      </c>
      <c r="P519" s="263">
        <f>_xlfn.IFNA(VLOOKUP($A519,'PASTE Tech_Use'!S:$BB,2,FALSE),0)</f>
        <v>2.2280266780000001E-7</v>
      </c>
      <c r="Q519" s="263">
        <f>_xlfn.IFNA(VLOOKUP($A519,'PASTE Tech_Use'!U:$BB,2,FALSE),0)</f>
        <v>0</v>
      </c>
      <c r="R519" s="263">
        <f>_xlfn.IFNA(VLOOKUP($A519,'PASTE Tech_Use'!W:$BB,2,FALSE),0)</f>
        <v>2.1662497049999999E-5</v>
      </c>
      <c r="S519" s="263">
        <f>_xlfn.IFNA(VLOOKUP($A519,'PASTE Tech_Use'!Y:$BB,2,FALSE),0)</f>
        <v>0</v>
      </c>
    </row>
    <row r="520" spans="1:19" x14ac:dyDescent="0.3">
      <c r="A520" s="69" t="s">
        <v>546</v>
      </c>
      <c r="B520" t="str">
        <f>_xlfn.IFNA(VLOOKUP($A520,'PASTE Technology Sheet'!A:H,3,FALSE),"")</f>
        <v>Conversion</v>
      </c>
      <c r="C520" t="str">
        <f>VLOOKUP($A520,'PASTE Technology Sheet'!A:H,4,FALSE)</f>
        <v>Hydrogen</v>
      </c>
      <c r="D520" t="str">
        <f>_xlfn.IFNA(VLOOKUP($A520,'PASTE Technology Sheet'!$A:$H,5,FALSE),"")</f>
        <v>Synthetic</v>
      </c>
      <c r="E520" t="str">
        <f>VLOOKUP($A520,'PASTE Technology Sheet'!$A:$H,6,FALSE)</f>
        <v>Hydrogen HD</v>
      </c>
      <c r="F520" t="str">
        <f>VLOOKUP($A520,'PASTE Technology Sheet'!$A:$H,7,FALSE)</f>
        <v>Solid Oxide Electrolyzer - Hydrogen Production</v>
      </c>
      <c r="G520" s="263">
        <f>_xlfn.IFNA(VLOOKUP($A520,'PASTE Tech_Use'!$A:$B,2,FALSE),0)</f>
        <v>0</v>
      </c>
      <c r="H520" s="263">
        <f>_xlfn.IFNA(VLOOKUP($A520,'PASTE Tech_Use'!$C:$BB,2,FALSE),0)</f>
        <v>0</v>
      </c>
      <c r="I520" s="263">
        <f>_xlfn.IFNA(VLOOKUP($A520,'PASTE Tech_Use'!$E:$BB,2,FALSE),0)</f>
        <v>0</v>
      </c>
      <c r="J520" s="263">
        <f>_xlfn.IFNA(VLOOKUP($A520,'PASTE Tech_Use'!$G:$BB,2,FALSE),0)</f>
        <v>0</v>
      </c>
      <c r="K520" s="263">
        <f>_xlfn.IFNA(VLOOKUP($A520,'PASTE Tech_Use'!I:$BB,2,FALSE),0)</f>
        <v>0</v>
      </c>
      <c r="L520" s="263">
        <f>_xlfn.IFNA(VLOOKUP($A520,'PASTE Tech_Use'!K:$BB,2,FALSE),0)</f>
        <v>0</v>
      </c>
      <c r="M520" s="263">
        <f>_xlfn.IFNA(VLOOKUP($A520,'PASTE Tech_Use'!M:$BB,2,FALSE),0)</f>
        <v>1.574505325E-7</v>
      </c>
      <c r="N520" s="263">
        <f>_xlfn.IFNA(VLOOKUP($A520,'PASTE Tech_Use'!O:$BB,2,FALSE),0)</f>
        <v>0</v>
      </c>
      <c r="O520" s="263">
        <f>_xlfn.IFNA(VLOOKUP($A520,'PASTE Tech_Use'!Q:$BB,2,FALSE),0)</f>
        <v>0</v>
      </c>
      <c r="P520" s="263">
        <f>_xlfn.IFNA(VLOOKUP($A520,'PASTE Tech_Use'!S:$BB,2,FALSE),0)</f>
        <v>0</v>
      </c>
      <c r="Q520" s="263">
        <f>_xlfn.IFNA(VLOOKUP($A520,'PASTE Tech_Use'!U:$BB,2,FALSE),0)</f>
        <v>0</v>
      </c>
      <c r="R520" s="263">
        <f>_xlfn.IFNA(VLOOKUP($A520,'PASTE Tech_Use'!W:$BB,2,FALSE),0)</f>
        <v>0</v>
      </c>
      <c r="S520" s="263">
        <f>_xlfn.IFNA(VLOOKUP($A520,'PASTE Tech_Use'!Y:$BB,2,FALSE),0)</f>
        <v>0</v>
      </c>
    </row>
    <row r="521" spans="1:19" x14ac:dyDescent="0.3">
      <c r="A521" s="40" t="s">
        <v>547</v>
      </c>
      <c r="B521" t="str">
        <f>_xlfn.IFNA(VLOOKUP($A521,'PASTE Technology Sheet'!A:H,3,FALSE),"")</f>
        <v>Conversion</v>
      </c>
      <c r="C521" t="str">
        <f>VLOOKUP($A521,'PASTE Technology Sheet'!A:H,4,FALSE)</f>
        <v>Hydrogen</v>
      </c>
      <c r="D521" t="str">
        <f>_xlfn.IFNA(VLOOKUP($A521,'PASTE Technology Sheet'!$A:$H,5,FALSE),"")</f>
        <v>Storage</v>
      </c>
      <c r="E521" t="str">
        <f>VLOOKUP($A521,'PASTE Technology Sheet'!$A:$H,6,FALSE)</f>
        <v>Hydrogen HD</v>
      </c>
      <c r="F521" t="str">
        <f>VLOOKUP($A521,'PASTE Technology Sheet'!$A:$H,7,FALSE)</f>
        <v>Small scale storage buffer - Hydrogen Production</v>
      </c>
      <c r="G521" s="263">
        <f>_xlfn.IFNA(VLOOKUP($A521,'PASTE Tech_Use'!$A:$B,2,FALSE),0)</f>
        <v>0</v>
      </c>
      <c r="H521" s="263">
        <f>_xlfn.IFNA(VLOOKUP($A521,'PASTE Tech_Use'!$C:$BB,2,FALSE),0)</f>
        <v>0</v>
      </c>
      <c r="I521" s="263">
        <f>_xlfn.IFNA(VLOOKUP($A521,'PASTE Tech_Use'!$E:$BB,2,FALSE),0)</f>
        <v>0</v>
      </c>
      <c r="J521" s="263">
        <f>_xlfn.IFNA(VLOOKUP($A521,'PASTE Tech_Use'!$G:$BB,2,FALSE),0)</f>
        <v>0</v>
      </c>
      <c r="K521" s="263">
        <f>_xlfn.IFNA(VLOOKUP($A521,'PASTE Tech_Use'!I:$BB,2,FALSE),0)</f>
        <v>0</v>
      </c>
      <c r="L521" s="263">
        <f>_xlfn.IFNA(VLOOKUP($A521,'PASTE Tech_Use'!K:$BB,2,FALSE),0)</f>
        <v>0</v>
      </c>
      <c r="M521" s="263">
        <f>_xlfn.IFNA(VLOOKUP($A521,'PASTE Tech_Use'!M:$BB,2,FALSE),0)</f>
        <v>0</v>
      </c>
      <c r="N521" s="263">
        <f>_xlfn.IFNA(VLOOKUP($A521,'PASTE Tech_Use'!O:$BB,2,FALSE),0)</f>
        <v>0</v>
      </c>
      <c r="O521" s="263">
        <f>_xlfn.IFNA(VLOOKUP($A521,'PASTE Tech_Use'!Q:$BB,2,FALSE),0)</f>
        <v>0</v>
      </c>
      <c r="P521" s="263">
        <f>_xlfn.IFNA(VLOOKUP($A521,'PASTE Tech_Use'!S:$BB,2,FALSE),0)</f>
        <v>0</v>
      </c>
      <c r="Q521" s="263">
        <f>_xlfn.IFNA(VLOOKUP($A521,'PASTE Tech_Use'!U:$BB,2,FALSE),0)</f>
        <v>0</v>
      </c>
      <c r="R521" s="263">
        <f>_xlfn.IFNA(VLOOKUP($A521,'PASTE Tech_Use'!W:$BB,2,FALSE),0)</f>
        <v>0</v>
      </c>
      <c r="S521" s="263">
        <f>_xlfn.IFNA(VLOOKUP($A521,'PASTE Tech_Use'!Y:$BB,2,FALSE),0)</f>
        <v>0</v>
      </c>
    </row>
    <row r="522" spans="1:19" x14ac:dyDescent="0.3">
      <c r="A522" s="69" t="s">
        <v>548</v>
      </c>
      <c r="B522" t="str">
        <f>_xlfn.IFNA(VLOOKUP($A522,'PASTE Technology Sheet'!A:H,3,FALSE),"")</f>
        <v>Conversion</v>
      </c>
      <c r="C522" t="str">
        <f>VLOOKUP($A522,'PASTE Technology Sheet'!A:H,4,FALSE)</f>
        <v>Hydrogen</v>
      </c>
      <c r="D522" t="str">
        <f>_xlfn.IFNA(VLOOKUP($A522,'PASTE Technology Sheet'!$A:$H,5,FALSE),"")</f>
        <v>Storage</v>
      </c>
      <c r="E522" t="str">
        <f>VLOOKUP($A522,'PASTE Technology Sheet'!$A:$H,6,FALSE)</f>
        <v>Hydrogen HD</v>
      </c>
      <c r="F522" t="str">
        <f>VLOOKUP($A522,'PASTE Technology Sheet'!$A:$H,7,FALSE)</f>
        <v>Large scale storage buffer - Hydrogen Production</v>
      </c>
      <c r="G522" s="263">
        <f>_xlfn.IFNA(VLOOKUP($A522,'PASTE Tech_Use'!$A:$B,2,FALSE),0)</f>
        <v>0</v>
      </c>
      <c r="H522" s="263">
        <f>_xlfn.IFNA(VLOOKUP($A522,'PASTE Tech_Use'!$C:$BB,2,FALSE),0)</f>
        <v>0</v>
      </c>
      <c r="I522" s="263">
        <f>_xlfn.IFNA(VLOOKUP($A522,'PASTE Tech_Use'!$E:$BB,2,FALSE),0)</f>
        <v>0</v>
      </c>
      <c r="J522" s="263">
        <f>_xlfn.IFNA(VLOOKUP($A522,'PASTE Tech_Use'!$G:$BB,2,FALSE),0)</f>
        <v>0</v>
      </c>
      <c r="K522" s="263">
        <f>_xlfn.IFNA(VLOOKUP($A522,'PASTE Tech_Use'!I:$BB,2,FALSE),0)</f>
        <v>0</v>
      </c>
      <c r="L522" s="263">
        <f>_xlfn.IFNA(VLOOKUP($A522,'PASTE Tech_Use'!K:$BB,2,FALSE),0)</f>
        <v>0</v>
      </c>
      <c r="M522" s="263">
        <f>_xlfn.IFNA(VLOOKUP($A522,'PASTE Tech_Use'!M:$BB,2,FALSE),0)</f>
        <v>0</v>
      </c>
      <c r="N522" s="263">
        <f>_xlfn.IFNA(VLOOKUP($A522,'PASTE Tech_Use'!O:$BB,2,FALSE),0)</f>
        <v>0</v>
      </c>
      <c r="O522" s="263">
        <f>_xlfn.IFNA(VLOOKUP($A522,'PASTE Tech_Use'!Q:$BB,2,FALSE),0)</f>
        <v>0</v>
      </c>
      <c r="P522" s="263">
        <f>_xlfn.IFNA(VLOOKUP($A522,'PASTE Tech_Use'!S:$BB,2,FALSE),0)</f>
        <v>0</v>
      </c>
      <c r="Q522" s="263">
        <f>_xlfn.IFNA(VLOOKUP($A522,'PASTE Tech_Use'!U:$BB,2,FALSE),0)</f>
        <v>0</v>
      </c>
      <c r="R522" s="263">
        <f>_xlfn.IFNA(VLOOKUP($A522,'PASTE Tech_Use'!W:$BB,2,FALSE),0)</f>
        <v>0</v>
      </c>
      <c r="S522" s="263">
        <f>_xlfn.IFNA(VLOOKUP($A522,'PASTE Tech_Use'!Y:$BB,2,FALSE),0)</f>
        <v>0</v>
      </c>
    </row>
    <row r="523" spans="1:19" x14ac:dyDescent="0.3">
      <c r="A523" s="182" t="s">
        <v>549</v>
      </c>
      <c r="B523" t="str">
        <f>_xlfn.IFNA(VLOOKUP($A523,'PASTE Technology Sheet'!A:H,3,FALSE),"")</f>
        <v>Primary</v>
      </c>
      <c r="C523" t="str">
        <f>VLOOKUP($A523,'PASTE Technology Sheet'!A:H,4,FALSE)</f>
        <v>Hydrogen</v>
      </c>
      <c r="D523" t="str">
        <f>_xlfn.IFNA(VLOOKUP($A523,'PASTE Technology Sheet'!$A:$H,5,FALSE),"")</f>
        <v>Imported Hydrogen</v>
      </c>
      <c r="E523" t="str">
        <f>VLOOKUP($A523,'PASTE Technology Sheet'!$A:$H,6,FALSE)</f>
        <v>Hydrogen HD</v>
      </c>
      <c r="F523" t="str">
        <f>VLOOKUP($A523,'PASTE Technology Sheet'!$A:$H,7,FALSE)</f>
        <v>Imported Hydrogen (liquid) - Hydrogen Production</v>
      </c>
      <c r="G523" s="263">
        <f>_xlfn.IFNA(VLOOKUP($A523,'PASTE Tech_Use'!$A:$B,2,FALSE),0)</f>
        <v>0</v>
      </c>
      <c r="H523" s="263">
        <f>_xlfn.IFNA(VLOOKUP($A523,'PASTE Tech_Use'!$C:$BB,2,FALSE),0)</f>
        <v>0</v>
      </c>
      <c r="I523" s="263">
        <f>_xlfn.IFNA(VLOOKUP($A523,'PASTE Tech_Use'!$E:$BB,2,FALSE),0)</f>
        <v>0</v>
      </c>
      <c r="J523" s="263">
        <f>_xlfn.IFNA(VLOOKUP($A523,'PASTE Tech_Use'!$G:$BB,2,FALSE),0)</f>
        <v>0</v>
      </c>
      <c r="K523" s="263">
        <f>_xlfn.IFNA(VLOOKUP($A523,'PASTE Tech_Use'!I:$BB,2,FALSE),0)</f>
        <v>0</v>
      </c>
      <c r="L523" s="263">
        <f>_xlfn.IFNA(VLOOKUP($A523,'PASTE Tech_Use'!K:$BB,2,FALSE),0)</f>
        <v>0</v>
      </c>
      <c r="M523" s="263">
        <f>_xlfn.IFNA(VLOOKUP($A523,'PASTE Tech_Use'!M:$BB,2,FALSE),0)</f>
        <v>0</v>
      </c>
      <c r="N523" s="263">
        <f>_xlfn.IFNA(VLOOKUP($A523,'PASTE Tech_Use'!O:$BB,2,FALSE),0)</f>
        <v>0</v>
      </c>
      <c r="O523" s="263">
        <f>_xlfn.IFNA(VLOOKUP($A523,'PASTE Tech_Use'!Q:$BB,2,FALSE),0)</f>
        <v>0</v>
      </c>
      <c r="P523" s="263">
        <f>_xlfn.IFNA(VLOOKUP($A523,'PASTE Tech_Use'!S:$BB,2,FALSE),0)</f>
        <v>0</v>
      </c>
      <c r="Q523" s="263">
        <f>_xlfn.IFNA(VLOOKUP($A523,'PASTE Tech_Use'!U:$BB,2,FALSE),0)</f>
        <v>0</v>
      </c>
      <c r="R523" s="263">
        <f>_xlfn.IFNA(VLOOKUP($A523,'PASTE Tech_Use'!W:$BB,2,FALSE),0)</f>
        <v>0</v>
      </c>
      <c r="S523" s="263">
        <f>_xlfn.IFNA(VLOOKUP($A523,'PASTE Tech_Use'!Y:$BB,2,FALSE),0)</f>
        <v>0</v>
      </c>
    </row>
    <row r="524" spans="1:19" x14ac:dyDescent="0.3">
      <c r="A524" s="69" t="s">
        <v>550</v>
      </c>
      <c r="B524" t="str">
        <f>_xlfn.IFNA(VLOOKUP($A524,'PASTE Technology Sheet'!A:H,3,FALSE),"")</f>
        <v>Primary</v>
      </c>
      <c r="C524" t="str">
        <f>VLOOKUP($A524,'PASTE Technology Sheet'!A:H,4,FALSE)</f>
        <v>Hydrogen</v>
      </c>
      <c r="D524" t="str">
        <f>_xlfn.IFNA(VLOOKUP($A524,'PASTE Technology Sheet'!$A:$H,5,FALSE),"")</f>
        <v>Exported Hydrogen</v>
      </c>
      <c r="E524" t="str">
        <f>VLOOKUP($A524,'PASTE Technology Sheet'!$A:$H,6,FALSE)</f>
        <v>Hydrogen HD</v>
      </c>
      <c r="F524" t="str">
        <f>VLOOKUP($A524,'PASTE Technology Sheet'!$A:$H,7,FALSE)</f>
        <v>Exported Hydrogen - Hydrogen Production</v>
      </c>
      <c r="G524" s="263">
        <f>_xlfn.IFNA(VLOOKUP($A524,'PASTE Tech_Use'!$A:$B,2,FALSE),0)</f>
        <v>0</v>
      </c>
      <c r="H524" s="263">
        <f>_xlfn.IFNA(VLOOKUP($A524,'PASTE Tech_Use'!$C:$BB,2,FALSE),0)</f>
        <v>0</v>
      </c>
      <c r="I524" s="263">
        <f>_xlfn.IFNA(VLOOKUP($A524,'PASTE Tech_Use'!$E:$BB,2,FALSE),0)</f>
        <v>0</v>
      </c>
      <c r="J524" s="263">
        <f>_xlfn.IFNA(VLOOKUP($A524,'PASTE Tech_Use'!$G:$BB,2,FALSE),0)</f>
        <v>0</v>
      </c>
      <c r="K524" s="263">
        <f>_xlfn.IFNA(VLOOKUP($A524,'PASTE Tech_Use'!I:$BB,2,FALSE),0)</f>
        <v>0</v>
      </c>
      <c r="L524" s="263">
        <f>_xlfn.IFNA(VLOOKUP($A524,'PASTE Tech_Use'!K:$BB,2,FALSE),0)</f>
        <v>0</v>
      </c>
      <c r="M524" s="263">
        <f>_xlfn.IFNA(VLOOKUP($A524,'PASTE Tech_Use'!M:$BB,2,FALSE),0)</f>
        <v>0</v>
      </c>
      <c r="N524" s="263">
        <f>_xlfn.IFNA(VLOOKUP($A524,'PASTE Tech_Use'!O:$BB,2,FALSE),0)</f>
        <v>0</v>
      </c>
      <c r="O524" s="263">
        <f>_xlfn.IFNA(VLOOKUP($A524,'PASTE Tech_Use'!Q:$BB,2,FALSE),0)</f>
        <v>0</v>
      </c>
      <c r="P524" s="263">
        <f>_xlfn.IFNA(VLOOKUP($A524,'PASTE Tech_Use'!S:$BB,2,FALSE),0)</f>
        <v>0</v>
      </c>
      <c r="Q524" s="263">
        <f>_xlfn.IFNA(VLOOKUP($A524,'PASTE Tech_Use'!U:$BB,2,FALSE),0)</f>
        <v>0</v>
      </c>
      <c r="R524" s="263">
        <f>_xlfn.IFNA(VLOOKUP($A524,'PASTE Tech_Use'!W:$BB,2,FALSE),0)</f>
        <v>0</v>
      </c>
      <c r="S524" s="263">
        <f>_xlfn.IFNA(VLOOKUP($A524,'PASTE Tech_Use'!Y:$BB,2,FALSE),0)</f>
        <v>0</v>
      </c>
    </row>
    <row r="525" spans="1:19" x14ac:dyDescent="0.3">
      <c r="A525" s="182" t="s">
        <v>551</v>
      </c>
      <c r="B525" t="str">
        <f>_xlfn.IFNA(VLOOKUP($A525,'PASTE Technology Sheet'!A:H,3,FALSE),"")</f>
        <v>Primary</v>
      </c>
      <c r="C525" t="str">
        <f>VLOOKUP($A525,'PASTE Technology Sheet'!A:H,4,FALSE)</f>
        <v>Hydrogen</v>
      </c>
      <c r="D525" t="str">
        <f>_xlfn.IFNA(VLOOKUP($A525,'PASTE Technology Sheet'!$A:$H,5,FALSE),"")</f>
        <v>Exported Hydrogen</v>
      </c>
      <c r="E525" t="str">
        <f>VLOOKUP($A525,'PASTE Technology Sheet'!$A:$H,6,FALSE)</f>
        <v>Hydrogen HD</v>
      </c>
      <c r="F525" t="str">
        <f>VLOOKUP($A525,'PASTE Technology Sheet'!$A:$H,7,FALSE)</f>
        <v>Imported Hydrogen  (pipeline) - Hydrogen Production</v>
      </c>
      <c r="G525" s="263">
        <f>_xlfn.IFNA(VLOOKUP($A525,'PASTE Tech_Use'!$A:$B,2,FALSE),0)</f>
        <v>0</v>
      </c>
      <c r="H525" s="263">
        <f>_xlfn.IFNA(VLOOKUP($A525,'PASTE Tech_Use'!$C:$BB,2,FALSE),0)</f>
        <v>0</v>
      </c>
      <c r="I525" s="263">
        <f>_xlfn.IFNA(VLOOKUP($A525,'PASTE Tech_Use'!$E:$BB,2,FALSE),0)</f>
        <v>0</v>
      </c>
      <c r="J525" s="263">
        <f>_xlfn.IFNA(VLOOKUP($A525,'PASTE Tech_Use'!$G:$BB,2,FALSE),0)</f>
        <v>0</v>
      </c>
      <c r="K525" s="263">
        <f>_xlfn.IFNA(VLOOKUP($A525,'PASTE Tech_Use'!I:$BB,2,FALSE),0)</f>
        <v>0</v>
      </c>
      <c r="L525" s="263">
        <f>_xlfn.IFNA(VLOOKUP($A525,'PASTE Tech_Use'!K:$BB,2,FALSE),0)</f>
        <v>0</v>
      </c>
      <c r="M525" s="263">
        <f>_xlfn.IFNA(VLOOKUP($A525,'PASTE Tech_Use'!M:$BB,2,FALSE),0)</f>
        <v>0</v>
      </c>
      <c r="N525" s="263">
        <f>_xlfn.IFNA(VLOOKUP($A525,'PASTE Tech_Use'!O:$BB,2,FALSE),0)</f>
        <v>0</v>
      </c>
      <c r="O525" s="263">
        <f>_xlfn.IFNA(VLOOKUP($A525,'PASTE Tech_Use'!Q:$BB,2,FALSE),0)</f>
        <v>0</v>
      </c>
      <c r="P525" s="263">
        <f>_xlfn.IFNA(VLOOKUP($A525,'PASTE Tech_Use'!S:$BB,2,FALSE),0)</f>
        <v>0</v>
      </c>
      <c r="Q525" s="263">
        <f>_xlfn.IFNA(VLOOKUP($A525,'PASTE Tech_Use'!U:$BB,2,FALSE),0)</f>
        <v>0</v>
      </c>
      <c r="R525" s="263">
        <f>_xlfn.IFNA(VLOOKUP($A525,'PASTE Tech_Use'!W:$BB,2,FALSE),0)</f>
        <v>0</v>
      </c>
      <c r="S525" s="263">
        <f>_xlfn.IFNA(VLOOKUP($A525,'PASTE Tech_Use'!Y:$BB,2,FALSE),0)</f>
        <v>0</v>
      </c>
    </row>
    <row r="526" spans="1:19" x14ac:dyDescent="0.3">
      <c r="A526" s="40" t="s">
        <v>552</v>
      </c>
      <c r="B526" t="str">
        <f>_xlfn.IFNA(VLOOKUP($A526,'PASTE Technology Sheet'!A:H,3,FALSE),"")</f>
        <v>Conversion</v>
      </c>
      <c r="C526" t="str">
        <f>VLOOKUP($A526,'PASTE Technology Sheet'!A:H,4,FALSE)</f>
        <v>Hydrogen</v>
      </c>
      <c r="D526" t="str">
        <f>_xlfn.IFNA(VLOOKUP($A526,'PASTE Technology Sheet'!$A:$H,5,FALSE),"")</f>
        <v>Internal Hydrogen Flow</v>
      </c>
      <c r="E526" t="str">
        <f>VLOOKUP($A526,'PASTE Technology Sheet'!$A:$H,6,FALSE)</f>
        <v>Hydrogen HD</v>
      </c>
      <c r="F526" t="str">
        <f>VLOOKUP($A526,'PASTE Technology Sheet'!$A:$H,7,FALSE)</f>
        <v>LD to HD compressor - Hydrogen Production</v>
      </c>
      <c r="G526" s="263">
        <f>_xlfn.IFNA(VLOOKUP($A526,'PASTE Tech_Use'!$A:$B,2,FALSE),0)</f>
        <v>0</v>
      </c>
      <c r="H526" s="263">
        <f>_xlfn.IFNA(VLOOKUP($A526,'PASTE Tech_Use'!$C:$BB,2,FALSE),0)</f>
        <v>0</v>
      </c>
      <c r="I526" s="263">
        <f>_xlfn.IFNA(VLOOKUP($A526,'PASTE Tech_Use'!$E:$BB,2,FALSE),0)</f>
        <v>0</v>
      </c>
      <c r="J526" s="263">
        <f>_xlfn.IFNA(VLOOKUP($A526,'PASTE Tech_Use'!$G:$BB,2,FALSE),0)</f>
        <v>0</v>
      </c>
      <c r="K526" s="263">
        <f>_xlfn.IFNA(VLOOKUP($A526,'PASTE Tech_Use'!I:$BB,2,FALSE),0)</f>
        <v>0</v>
      </c>
      <c r="L526" s="263">
        <f>_xlfn.IFNA(VLOOKUP($A526,'PASTE Tech_Use'!K:$BB,2,FALSE),0)</f>
        <v>0</v>
      </c>
      <c r="M526" s="263">
        <f>_xlfn.IFNA(VLOOKUP($A526,'PASTE Tech_Use'!M:$BB,2,FALSE),0)</f>
        <v>2.0915152670000001E-7</v>
      </c>
      <c r="N526" s="263">
        <f>_xlfn.IFNA(VLOOKUP($A526,'PASTE Tech_Use'!O:$BB,2,FALSE),0)</f>
        <v>0</v>
      </c>
      <c r="O526" s="263">
        <f>_xlfn.IFNA(VLOOKUP($A526,'PASTE Tech_Use'!Q:$BB,2,FALSE),0)</f>
        <v>0</v>
      </c>
      <c r="P526" s="263">
        <f>_xlfn.IFNA(VLOOKUP($A526,'PASTE Tech_Use'!S:$BB,2,FALSE),0)</f>
        <v>0</v>
      </c>
      <c r="Q526" s="263">
        <f>_xlfn.IFNA(VLOOKUP($A526,'PASTE Tech_Use'!U:$BB,2,FALSE),0)</f>
        <v>0</v>
      </c>
      <c r="R526" s="263">
        <f>_xlfn.IFNA(VLOOKUP($A526,'PASTE Tech_Use'!W:$BB,2,FALSE),0)</f>
        <v>0</v>
      </c>
      <c r="S526" s="263">
        <f>_xlfn.IFNA(VLOOKUP($A526,'PASTE Tech_Use'!Y:$BB,2,FALSE),0)</f>
        <v>0</v>
      </c>
    </row>
    <row r="527" spans="1:19" x14ac:dyDescent="0.3">
      <c r="A527" s="69" t="s">
        <v>553</v>
      </c>
      <c r="B527" t="str">
        <f>_xlfn.IFNA(VLOOKUP($A527,'PASTE Technology Sheet'!A:H,3,FALSE),"")</f>
        <v>Conversion</v>
      </c>
      <c r="C527" t="str">
        <f>VLOOKUP($A527,'PASTE Technology Sheet'!A:H,4,FALSE)</f>
        <v>Hydrogen</v>
      </c>
      <c r="D527" t="str">
        <f>_xlfn.IFNA(VLOOKUP($A527,'PASTE Technology Sheet'!$A:$H,5,FALSE),"")</f>
        <v>Internal Hydrogen Flow</v>
      </c>
      <c r="E527" t="str">
        <f>VLOOKUP($A527,'PASTE Technology Sheet'!$A:$H,6,FALSE)</f>
        <v>Hydrogen LD</v>
      </c>
      <c r="F527" t="str">
        <f>VLOOKUP($A527,'PASTE Technology Sheet'!$A:$H,7,FALSE)</f>
        <v>HD to LD compressor - Hydrogen Production</v>
      </c>
      <c r="G527" s="263">
        <f>_xlfn.IFNA(VLOOKUP($A527,'PASTE Tech_Use'!$A:$B,2,FALSE),0)</f>
        <v>0</v>
      </c>
      <c r="H527" s="263">
        <f>_xlfn.IFNA(VLOOKUP($A527,'PASTE Tech_Use'!$C:$BB,2,FALSE),0)</f>
        <v>0</v>
      </c>
      <c r="I527" s="263">
        <f>_xlfn.IFNA(VLOOKUP($A527,'PASTE Tech_Use'!$E:$BB,2,FALSE),0)</f>
        <v>1.208306137E-7</v>
      </c>
      <c r="J527" s="263">
        <f>_xlfn.IFNA(VLOOKUP($A527,'PASTE Tech_Use'!$G:$BB,2,FALSE),0)</f>
        <v>0</v>
      </c>
      <c r="K527" s="263">
        <f>_xlfn.IFNA(VLOOKUP($A527,'PASTE Tech_Use'!I:$BB,2,FALSE),0)</f>
        <v>0</v>
      </c>
      <c r="L527" s="263">
        <f>_xlfn.IFNA(VLOOKUP($A527,'PASTE Tech_Use'!K:$BB,2,FALSE),0)</f>
        <v>0</v>
      </c>
      <c r="M527" s="263">
        <f>_xlfn.IFNA(VLOOKUP($A527,'PASTE Tech_Use'!M:$BB,2,FALSE),0)</f>
        <v>2.7976248050000001E-7</v>
      </c>
      <c r="N527" s="263">
        <f>_xlfn.IFNA(VLOOKUP($A527,'PASTE Tech_Use'!O:$BB,2,FALSE),0)</f>
        <v>1.234342285E-7</v>
      </c>
      <c r="O527" s="263">
        <f>_xlfn.IFNA(VLOOKUP($A527,'PASTE Tech_Use'!Q:$BB,2,FALSE),0)</f>
        <v>1.047187165E-7</v>
      </c>
      <c r="P527" s="263">
        <f>_xlfn.IFNA(VLOOKUP($A527,'PASTE Tech_Use'!S:$BB,2,FALSE),0)</f>
        <v>0</v>
      </c>
      <c r="Q527" s="263">
        <f>_xlfn.IFNA(VLOOKUP($A527,'PASTE Tech_Use'!U:$BB,2,FALSE),0)</f>
        <v>0</v>
      </c>
      <c r="R527" s="263">
        <f>_xlfn.IFNA(VLOOKUP($A527,'PASTE Tech_Use'!W:$BB,2,FALSE),0)</f>
        <v>1.3094659519999999E-7</v>
      </c>
      <c r="S527" s="263">
        <f>_xlfn.IFNA(VLOOKUP($A527,'PASTE Tech_Use'!Y:$BB,2,FALSE),0)</f>
        <v>0</v>
      </c>
    </row>
    <row r="528" spans="1:19" x14ac:dyDescent="0.3">
      <c r="A528" s="40" t="s">
        <v>554</v>
      </c>
      <c r="B528" t="str">
        <f>_xlfn.IFNA(VLOOKUP($A528,'PASTE Technology Sheet'!A:H,3,FALSE),"")</f>
        <v>Conversion</v>
      </c>
      <c r="C528" t="str">
        <f>VLOOKUP($A528,'PASTE Technology Sheet'!A:H,4,FALSE)</f>
        <v>Ammonia</v>
      </c>
      <c r="D528" t="str">
        <f>_xlfn.IFNA(VLOOKUP($A528,'PASTE Technology Sheet'!$A:$H,5,FALSE),"")</f>
        <v>Ammonia</v>
      </c>
      <c r="E528" t="str">
        <f>VLOOKUP($A528,'PASTE Technology Sheet'!$A:$H,6,FALSE)</f>
        <v>Ammonia</v>
      </c>
      <c r="F528" t="str">
        <f>VLOOKUP($A528,'PASTE Technology Sheet'!$A:$H,7,FALSE)</f>
        <v>Haber Bosch with H2 from SMR - Ammonia Production</v>
      </c>
      <c r="G528" s="263">
        <f>_xlfn.IFNA(VLOOKUP($A528,'PASTE Tech_Use'!$A:$B,2,FALSE),0)</f>
        <v>0</v>
      </c>
      <c r="H528" s="263">
        <f>_xlfn.IFNA(VLOOKUP($A528,'PASTE Tech_Use'!$C:$BB,2,FALSE),0)</f>
        <v>0</v>
      </c>
      <c r="I528" s="263">
        <f>_xlfn.IFNA(VLOOKUP($A528,'PASTE Tech_Use'!$E:$BB,2,FALSE),0)</f>
        <v>0</v>
      </c>
      <c r="J528" s="263">
        <f>_xlfn.IFNA(VLOOKUP($A528,'PASTE Tech_Use'!$G:$BB,2,FALSE),0)</f>
        <v>0</v>
      </c>
      <c r="K528" s="263">
        <f>_xlfn.IFNA(VLOOKUP($A528,'PASTE Tech_Use'!I:$BB,2,FALSE),0)</f>
        <v>0</v>
      </c>
      <c r="L528" s="263">
        <f>_xlfn.IFNA(VLOOKUP($A528,'PASTE Tech_Use'!K:$BB,2,FALSE),0)</f>
        <v>0</v>
      </c>
      <c r="M528" s="263">
        <f>_xlfn.IFNA(VLOOKUP($A528,'PASTE Tech_Use'!M:$BB,2,FALSE),0)</f>
        <v>0</v>
      </c>
      <c r="N528" s="263">
        <f>_xlfn.IFNA(VLOOKUP($A528,'PASTE Tech_Use'!O:$BB,2,FALSE),0)</f>
        <v>0</v>
      </c>
      <c r="O528" s="263">
        <f>_xlfn.IFNA(VLOOKUP($A528,'PASTE Tech_Use'!Q:$BB,2,FALSE),0)</f>
        <v>0</v>
      </c>
      <c r="P528" s="263">
        <f>_xlfn.IFNA(VLOOKUP($A528,'PASTE Tech_Use'!S:$BB,2,FALSE),0)</f>
        <v>0</v>
      </c>
      <c r="Q528" s="263">
        <f>_xlfn.IFNA(VLOOKUP($A528,'PASTE Tech_Use'!U:$BB,2,FALSE),0)</f>
        <v>0</v>
      </c>
      <c r="R528" s="263">
        <f>_xlfn.IFNA(VLOOKUP($A528,'PASTE Tech_Use'!W:$BB,2,FALSE),0)</f>
        <v>0</v>
      </c>
      <c r="S528" s="263">
        <f>_xlfn.IFNA(VLOOKUP($A528,'PASTE Tech_Use'!Y:$BB,2,FALSE),0)</f>
        <v>0</v>
      </c>
    </row>
    <row r="529" spans="1:19" x14ac:dyDescent="0.3">
      <c r="A529" s="69" t="s">
        <v>555</v>
      </c>
      <c r="B529" t="str">
        <f>_xlfn.IFNA(VLOOKUP($A529,'PASTE Technology Sheet'!A:H,3,FALSE),"")</f>
        <v>Conversion</v>
      </c>
      <c r="C529" t="str">
        <f>VLOOKUP($A529,'PASTE Technology Sheet'!A:H,4,FALSE)</f>
        <v>Ammonia</v>
      </c>
      <c r="D529" t="str">
        <f>_xlfn.IFNA(VLOOKUP($A529,'PASTE Technology Sheet'!$A:$H,5,FALSE),"")</f>
        <v>Ammonia</v>
      </c>
      <c r="E529" t="str">
        <f>VLOOKUP($A529,'PASTE Technology Sheet'!$A:$H,6,FALSE)</f>
        <v>Ammonia</v>
      </c>
      <c r="F529" t="str">
        <f>VLOOKUP($A529,'PASTE Technology Sheet'!$A:$H,7,FALSE)</f>
        <v>Haber Bosch with H2 from SMR wCCUS - Ammonia Production</v>
      </c>
      <c r="G529" s="263">
        <f>_xlfn.IFNA(VLOOKUP($A529,'PASTE Tech_Use'!$A:$B,2,FALSE),0)</f>
        <v>59.076999999999998</v>
      </c>
      <c r="H529" s="263">
        <f>_xlfn.IFNA(VLOOKUP($A529,'PASTE Tech_Use'!$C:$BB,2,FALSE),0)</f>
        <v>59.076999999999998</v>
      </c>
      <c r="I529" s="263">
        <f>_xlfn.IFNA(VLOOKUP($A529,'PASTE Tech_Use'!$E:$BB,2,FALSE),0)</f>
        <v>59.076999999999998</v>
      </c>
      <c r="J529" s="263">
        <f>_xlfn.IFNA(VLOOKUP($A529,'PASTE Tech_Use'!$G:$BB,2,FALSE),0)</f>
        <v>59.076999999999998</v>
      </c>
      <c r="K529" s="263">
        <f>_xlfn.IFNA(VLOOKUP($A529,'PASTE Tech_Use'!I:$BB,2,FALSE),0)</f>
        <v>59.076999999999998</v>
      </c>
      <c r="L529" s="263">
        <f>_xlfn.IFNA(VLOOKUP($A529,'PASTE Tech_Use'!K:$BB,2,FALSE),0)</f>
        <v>59.076999999999998</v>
      </c>
      <c r="M529" s="263">
        <f>_xlfn.IFNA(VLOOKUP($A529,'PASTE Tech_Use'!M:$BB,2,FALSE),0)</f>
        <v>59.076999999999998</v>
      </c>
      <c r="N529" s="263">
        <f>_xlfn.IFNA(VLOOKUP($A529,'PASTE Tech_Use'!O:$BB,2,FALSE),0)</f>
        <v>59.076999999999998</v>
      </c>
      <c r="O529" s="263">
        <f>_xlfn.IFNA(VLOOKUP($A529,'PASTE Tech_Use'!Q:$BB,2,FALSE),0)</f>
        <v>59.076999999999998</v>
      </c>
      <c r="P529" s="263">
        <f>_xlfn.IFNA(VLOOKUP($A529,'PASTE Tech_Use'!S:$BB,2,FALSE),0)</f>
        <v>59.076999999999998</v>
      </c>
      <c r="Q529" s="263">
        <f>_xlfn.IFNA(VLOOKUP($A529,'PASTE Tech_Use'!U:$BB,2,FALSE),0)</f>
        <v>59.076999999999998</v>
      </c>
      <c r="R529" s="263">
        <f>_xlfn.IFNA(VLOOKUP($A529,'PASTE Tech_Use'!W:$BB,2,FALSE),0)</f>
        <v>59.076999999999998</v>
      </c>
      <c r="S529" s="263">
        <f>_xlfn.IFNA(VLOOKUP($A529,'PASTE Tech_Use'!Y:$BB,2,FALSE),0)</f>
        <v>59.076999999999998</v>
      </c>
    </row>
    <row r="530" spans="1:19" x14ac:dyDescent="0.3">
      <c r="A530" s="40" t="s">
        <v>556</v>
      </c>
      <c r="B530" t="str">
        <f>_xlfn.IFNA(VLOOKUP($A530,'PASTE Technology Sheet'!A:H,3,FALSE),"")</f>
        <v>Conversion</v>
      </c>
      <c r="C530" t="str">
        <f>VLOOKUP($A530,'PASTE Technology Sheet'!A:H,4,FALSE)</f>
        <v>Ammonia</v>
      </c>
      <c r="D530" t="str">
        <f>_xlfn.IFNA(VLOOKUP($A530,'PASTE Technology Sheet'!$A:$H,5,FALSE),"")</f>
        <v>Ammonia</v>
      </c>
      <c r="E530" t="str">
        <f>VLOOKUP($A530,'PASTE Technology Sheet'!$A:$H,6,FALSE)</f>
        <v>Ammonia</v>
      </c>
      <c r="F530" t="str">
        <f>VLOOKUP($A530,'PASTE Technology Sheet'!$A:$H,7,FALSE)</f>
        <v>Haber Bosch with external H2 - Ammonia Production</v>
      </c>
      <c r="G530" s="263">
        <f>_xlfn.IFNA(VLOOKUP($A530,'PASTE Tech_Use'!$A:$B,2,FALSE),0)</f>
        <v>0</v>
      </c>
      <c r="H530" s="263">
        <f>_xlfn.IFNA(VLOOKUP($A530,'PASTE Tech_Use'!$C:$BB,2,FALSE),0)</f>
        <v>0</v>
      </c>
      <c r="I530" s="263">
        <f>_xlfn.IFNA(VLOOKUP($A530,'PASTE Tech_Use'!$E:$BB,2,FALSE),0)</f>
        <v>0</v>
      </c>
      <c r="J530" s="263">
        <f>_xlfn.IFNA(VLOOKUP($A530,'PASTE Tech_Use'!$G:$BB,2,FALSE),0)</f>
        <v>0</v>
      </c>
      <c r="K530" s="263">
        <f>_xlfn.IFNA(VLOOKUP($A530,'PASTE Tech_Use'!I:$BB,2,FALSE),0)</f>
        <v>0</v>
      </c>
      <c r="L530" s="263">
        <f>_xlfn.IFNA(VLOOKUP($A530,'PASTE Tech_Use'!K:$BB,2,FALSE),0)</f>
        <v>0</v>
      </c>
      <c r="M530" s="263">
        <f>_xlfn.IFNA(VLOOKUP($A530,'PASTE Tech_Use'!M:$BB,2,FALSE),0)</f>
        <v>0</v>
      </c>
      <c r="N530" s="263">
        <f>_xlfn.IFNA(VLOOKUP($A530,'PASTE Tech_Use'!O:$BB,2,FALSE),0)</f>
        <v>0</v>
      </c>
      <c r="O530" s="263">
        <f>_xlfn.IFNA(VLOOKUP($A530,'PASTE Tech_Use'!Q:$BB,2,FALSE),0)</f>
        <v>0</v>
      </c>
      <c r="P530" s="263">
        <f>_xlfn.IFNA(VLOOKUP($A530,'PASTE Tech_Use'!S:$BB,2,FALSE),0)</f>
        <v>0</v>
      </c>
      <c r="Q530" s="263">
        <f>_xlfn.IFNA(VLOOKUP($A530,'PASTE Tech_Use'!U:$BB,2,FALSE),0)</f>
        <v>0</v>
      </c>
      <c r="R530" s="263">
        <f>_xlfn.IFNA(VLOOKUP($A530,'PASTE Tech_Use'!W:$BB,2,FALSE),0)</f>
        <v>0</v>
      </c>
      <c r="S530" s="263">
        <f>_xlfn.IFNA(VLOOKUP($A530,'PASTE Tech_Use'!Y:$BB,2,FALSE),0)</f>
        <v>0</v>
      </c>
    </row>
    <row r="531" spans="1:19" x14ac:dyDescent="0.3">
      <c r="A531" s="118" t="s">
        <v>557</v>
      </c>
      <c r="B531" t="str">
        <f>_xlfn.IFNA(VLOOKUP($A531,'PASTE Technology Sheet'!A:H,3,FALSE),"")</f>
        <v>Conversion</v>
      </c>
      <c r="C531" t="str">
        <f>VLOOKUP($A531,'PASTE Technology Sheet'!A:H,4,FALSE)</f>
        <v>Ammonia</v>
      </c>
      <c r="D531" t="str">
        <f>_xlfn.IFNA(VLOOKUP($A531,'PASTE Technology Sheet'!$A:$H,5,FALSE),"")</f>
        <v>Ammonia</v>
      </c>
      <c r="E531" t="str">
        <f>VLOOKUP($A531,'PASTE Technology Sheet'!$A:$H,6,FALSE)</f>
        <v>Ammonia</v>
      </c>
      <c r="F531" t="str">
        <f>VLOOKUP($A531,'PASTE Technology Sheet'!$A:$H,7,FALSE)</f>
        <v>Haber Bosch with renewable external H2 - Ammonia Production</v>
      </c>
      <c r="G531" s="263">
        <f>_xlfn.IFNA(VLOOKUP($A531,'PASTE Tech_Use'!$A:$B,2,FALSE),0)</f>
        <v>0</v>
      </c>
      <c r="H531" s="263">
        <f>_xlfn.IFNA(VLOOKUP($A531,'PASTE Tech_Use'!$C:$BB,2,FALSE),0)</f>
        <v>0</v>
      </c>
      <c r="I531" s="263">
        <f>_xlfn.IFNA(VLOOKUP($A531,'PASTE Tech_Use'!$E:$BB,2,FALSE),0)</f>
        <v>0</v>
      </c>
      <c r="J531" s="263">
        <f>_xlfn.IFNA(VLOOKUP($A531,'PASTE Tech_Use'!$G:$BB,2,FALSE),0)</f>
        <v>0</v>
      </c>
      <c r="K531" s="263">
        <f>_xlfn.IFNA(VLOOKUP($A531,'PASTE Tech_Use'!I:$BB,2,FALSE),0)</f>
        <v>0</v>
      </c>
      <c r="L531" s="263">
        <f>_xlfn.IFNA(VLOOKUP($A531,'PASTE Tech_Use'!K:$BB,2,FALSE),0)</f>
        <v>0</v>
      </c>
      <c r="M531" s="263">
        <f>_xlfn.IFNA(VLOOKUP($A531,'PASTE Tech_Use'!M:$BB,2,FALSE),0)</f>
        <v>0</v>
      </c>
      <c r="N531" s="263">
        <f>_xlfn.IFNA(VLOOKUP($A531,'PASTE Tech_Use'!O:$BB,2,FALSE),0)</f>
        <v>0</v>
      </c>
      <c r="O531" s="263">
        <f>_xlfn.IFNA(VLOOKUP($A531,'PASTE Tech_Use'!Q:$BB,2,FALSE),0)</f>
        <v>0</v>
      </c>
      <c r="P531" s="263">
        <f>_xlfn.IFNA(VLOOKUP($A531,'PASTE Tech_Use'!S:$BB,2,FALSE),0)</f>
        <v>0</v>
      </c>
      <c r="Q531" s="263">
        <f>_xlfn.IFNA(VLOOKUP($A531,'PASTE Tech_Use'!U:$BB,2,FALSE),0)</f>
        <v>0</v>
      </c>
      <c r="R531" s="263">
        <f>_xlfn.IFNA(VLOOKUP($A531,'PASTE Tech_Use'!W:$BB,2,FALSE),0)</f>
        <v>0</v>
      </c>
      <c r="S531" s="263">
        <f>_xlfn.IFNA(VLOOKUP($A531,'PASTE Tech_Use'!Y:$BB,2,FALSE),0)</f>
        <v>0</v>
      </c>
    </row>
    <row r="532" spans="1:19" x14ac:dyDescent="0.3">
      <c r="A532" s="69" t="s">
        <v>558</v>
      </c>
      <c r="B532" t="str">
        <f>_xlfn.IFNA(VLOOKUP($A532,'PASTE Technology Sheet'!A:H,3,FALSE),"")</f>
        <v>Conversion</v>
      </c>
      <c r="C532" t="str">
        <f>VLOOKUP($A532,'PASTE Technology Sheet'!A:H,4,FALSE)</f>
        <v>Ammonia</v>
      </c>
      <c r="D532" t="str">
        <f>_xlfn.IFNA(VLOOKUP($A532,'PASTE Technology Sheet'!$A:$H,5,FALSE),"")</f>
        <v>Ammonia</v>
      </c>
      <c r="E532" t="str">
        <f>VLOOKUP($A532,'PASTE Technology Sheet'!$A:$H,6,FALSE)</f>
        <v>Ammonia</v>
      </c>
      <c r="F532" t="str">
        <f>VLOOKUP($A532,'PASTE Technology Sheet'!$A:$H,7,FALSE)</f>
        <v>Haber Bosch with electrolyzer - Ammonia Production</v>
      </c>
      <c r="G532" s="263">
        <f>_xlfn.IFNA(VLOOKUP($A532,'PASTE Tech_Use'!$A:$B,2,FALSE),0)</f>
        <v>0</v>
      </c>
      <c r="H532" s="263">
        <f>_xlfn.IFNA(VLOOKUP($A532,'PASTE Tech_Use'!$C:$BB,2,FALSE),0)</f>
        <v>0</v>
      </c>
      <c r="I532" s="263">
        <f>_xlfn.IFNA(VLOOKUP($A532,'PASTE Tech_Use'!$E:$BB,2,FALSE),0)</f>
        <v>0</v>
      </c>
      <c r="J532" s="263">
        <f>_xlfn.IFNA(VLOOKUP($A532,'PASTE Tech_Use'!$G:$BB,2,FALSE),0)</f>
        <v>0</v>
      </c>
      <c r="K532" s="263">
        <f>_xlfn.IFNA(VLOOKUP($A532,'PASTE Tech_Use'!I:$BB,2,FALSE),0)</f>
        <v>0</v>
      </c>
      <c r="L532" s="263">
        <f>_xlfn.IFNA(VLOOKUP($A532,'PASTE Tech_Use'!K:$BB,2,FALSE),0)</f>
        <v>0</v>
      </c>
      <c r="M532" s="263">
        <f>_xlfn.IFNA(VLOOKUP($A532,'PASTE Tech_Use'!M:$BB,2,FALSE),0)</f>
        <v>0</v>
      </c>
      <c r="N532" s="263">
        <f>_xlfn.IFNA(VLOOKUP($A532,'PASTE Tech_Use'!O:$BB,2,FALSE),0)</f>
        <v>0</v>
      </c>
      <c r="O532" s="263">
        <f>_xlfn.IFNA(VLOOKUP($A532,'PASTE Tech_Use'!Q:$BB,2,FALSE),0)</f>
        <v>0</v>
      </c>
      <c r="P532" s="263">
        <f>_xlfn.IFNA(VLOOKUP($A532,'PASTE Tech_Use'!S:$BB,2,FALSE),0)</f>
        <v>0</v>
      </c>
      <c r="Q532" s="263">
        <f>_xlfn.IFNA(VLOOKUP($A532,'PASTE Tech_Use'!U:$BB,2,FALSE),0)</f>
        <v>0</v>
      </c>
      <c r="R532" s="263">
        <f>_xlfn.IFNA(VLOOKUP($A532,'PASTE Tech_Use'!W:$BB,2,FALSE),0)</f>
        <v>0</v>
      </c>
      <c r="S532" s="263">
        <f>_xlfn.IFNA(VLOOKUP($A532,'PASTE Tech_Use'!Y:$BB,2,FALSE),0)</f>
        <v>0</v>
      </c>
    </row>
    <row r="533" spans="1:19" x14ac:dyDescent="0.3">
      <c r="A533" s="40" t="s">
        <v>559</v>
      </c>
      <c r="B533" t="str">
        <f>_xlfn.IFNA(VLOOKUP($A533,'PASTE Technology Sheet'!A:H,3,FALSE),"")</f>
        <v>Conversion</v>
      </c>
      <c r="C533" t="str">
        <f>VLOOKUP($A533,'PASTE Technology Sheet'!A:H,4,FALSE)</f>
        <v>Ammonia</v>
      </c>
      <c r="D533" t="str">
        <f>_xlfn.IFNA(VLOOKUP($A533,'PASTE Technology Sheet'!$A:$H,5,FALSE),"")</f>
        <v>Ammonia</v>
      </c>
      <c r="E533" t="str">
        <f>VLOOKUP($A533,'PASTE Technology Sheet'!$A:$H,6,FALSE)</f>
        <v>Ammonia</v>
      </c>
      <c r="F533" t="str">
        <f>VLOOKUP($A533,'PASTE Technology Sheet'!$A:$H,7,FALSE)</f>
        <v>Solid State Ammonia Synthesis - Ammonia Production</v>
      </c>
      <c r="G533" s="263">
        <f>_xlfn.IFNA(VLOOKUP($A533,'PASTE Tech_Use'!$A:$B,2,FALSE),0)</f>
        <v>0</v>
      </c>
      <c r="H533" s="263">
        <f>_xlfn.IFNA(VLOOKUP($A533,'PASTE Tech_Use'!$C:$BB,2,FALSE),0)</f>
        <v>0</v>
      </c>
      <c r="I533" s="263">
        <f>_xlfn.IFNA(VLOOKUP($A533,'PASTE Tech_Use'!$E:$BB,2,FALSE),0)</f>
        <v>0</v>
      </c>
      <c r="J533" s="263">
        <f>_xlfn.IFNA(VLOOKUP($A533,'PASTE Tech_Use'!$G:$BB,2,FALSE),0)</f>
        <v>0</v>
      </c>
      <c r="K533" s="263">
        <f>_xlfn.IFNA(VLOOKUP($A533,'PASTE Tech_Use'!I:$BB,2,FALSE),0)</f>
        <v>0</v>
      </c>
      <c r="L533" s="263">
        <f>_xlfn.IFNA(VLOOKUP($A533,'PASTE Tech_Use'!K:$BB,2,FALSE),0)</f>
        <v>0</v>
      </c>
      <c r="M533" s="263">
        <f>_xlfn.IFNA(VLOOKUP($A533,'PASTE Tech_Use'!M:$BB,2,FALSE),0)</f>
        <v>0</v>
      </c>
      <c r="N533" s="263">
        <f>_xlfn.IFNA(VLOOKUP($A533,'PASTE Tech_Use'!O:$BB,2,FALSE),0)</f>
        <v>0</v>
      </c>
      <c r="O533" s="263">
        <f>_xlfn.IFNA(VLOOKUP($A533,'PASTE Tech_Use'!Q:$BB,2,FALSE),0)</f>
        <v>0</v>
      </c>
      <c r="P533" s="263">
        <f>_xlfn.IFNA(VLOOKUP($A533,'PASTE Tech_Use'!S:$BB,2,FALSE),0)</f>
        <v>0</v>
      </c>
      <c r="Q533" s="263">
        <f>_xlfn.IFNA(VLOOKUP($A533,'PASTE Tech_Use'!U:$BB,2,FALSE),0)</f>
        <v>0</v>
      </c>
      <c r="R533" s="263">
        <f>_xlfn.IFNA(VLOOKUP($A533,'PASTE Tech_Use'!W:$BB,2,FALSE),0)</f>
        <v>0</v>
      </c>
      <c r="S533" s="263">
        <f>_xlfn.IFNA(VLOOKUP($A533,'PASTE Tech_Use'!Y:$BB,2,FALSE),0)</f>
        <v>0</v>
      </c>
    </row>
    <row r="534" spans="1:19" x14ac:dyDescent="0.3">
      <c r="A534" s="178" t="s">
        <v>560</v>
      </c>
      <c r="B534" t="str">
        <f>_xlfn.IFNA(VLOOKUP($A534,'PASTE Technology Sheet'!A:H,3,FALSE),"")</f>
        <v>Primary</v>
      </c>
      <c r="C534" t="str">
        <f>VLOOKUP($A534,'PASTE Technology Sheet'!A:H,4,FALSE)</f>
        <v>Ammonia</v>
      </c>
      <c r="D534" t="str">
        <f>_xlfn.IFNA(VLOOKUP($A534,'PASTE Technology Sheet'!$A:$H,5,FALSE),"")</f>
        <v>Imported Ammonia</v>
      </c>
      <c r="E534" t="str">
        <f>VLOOKUP($A534,'PASTE Technology Sheet'!$A:$H,6,FALSE)</f>
        <v>Ammonia</v>
      </c>
      <c r="F534" t="str">
        <f>VLOOKUP($A534,'PASTE Technology Sheet'!$A:$H,7,FALSE)</f>
        <v>Imported Ammonia - Ammonia Production</v>
      </c>
      <c r="G534" s="263">
        <f>_xlfn.IFNA(VLOOKUP($A534,'PASTE Tech_Use'!$A:$B,2,FALSE),0)</f>
        <v>10</v>
      </c>
      <c r="H534" s="263">
        <f>_xlfn.IFNA(VLOOKUP($A534,'PASTE Tech_Use'!$C:$BB,2,FALSE),0)</f>
        <v>10</v>
      </c>
      <c r="I534" s="263">
        <f>_xlfn.IFNA(VLOOKUP($A534,'PASTE Tech_Use'!$E:$BB,2,FALSE),0)</f>
        <v>10</v>
      </c>
      <c r="J534" s="263">
        <f>_xlfn.IFNA(VLOOKUP($A534,'PASTE Tech_Use'!$G:$BB,2,FALSE),0)</f>
        <v>10</v>
      </c>
      <c r="K534" s="263">
        <f>_xlfn.IFNA(VLOOKUP($A534,'PASTE Tech_Use'!I:$BB,2,FALSE),0)</f>
        <v>10</v>
      </c>
      <c r="L534" s="263">
        <f>_xlfn.IFNA(VLOOKUP($A534,'PASTE Tech_Use'!K:$BB,2,FALSE),0)</f>
        <v>10</v>
      </c>
      <c r="M534" s="263">
        <f>_xlfn.IFNA(VLOOKUP($A534,'PASTE Tech_Use'!M:$BB,2,FALSE),0)</f>
        <v>10</v>
      </c>
      <c r="N534" s="263">
        <f>_xlfn.IFNA(VLOOKUP($A534,'PASTE Tech_Use'!O:$BB,2,FALSE),0)</f>
        <v>10</v>
      </c>
      <c r="O534" s="263">
        <f>_xlfn.IFNA(VLOOKUP($A534,'PASTE Tech_Use'!Q:$BB,2,FALSE),0)</f>
        <v>10</v>
      </c>
      <c r="P534" s="263">
        <f>_xlfn.IFNA(VLOOKUP($A534,'PASTE Tech_Use'!S:$BB,2,FALSE),0)</f>
        <v>10</v>
      </c>
      <c r="Q534" s="263">
        <f>_xlfn.IFNA(VLOOKUP($A534,'PASTE Tech_Use'!U:$BB,2,FALSE),0)</f>
        <v>10</v>
      </c>
      <c r="R534" s="263">
        <f>_xlfn.IFNA(VLOOKUP($A534,'PASTE Tech_Use'!W:$BB,2,FALSE),0)</f>
        <v>9.9999999989999999</v>
      </c>
      <c r="S534" s="263">
        <f>_xlfn.IFNA(VLOOKUP($A534,'PASTE Tech_Use'!Y:$BB,2,FALSE),0)</f>
        <v>10</v>
      </c>
    </row>
    <row r="535" spans="1:19" x14ac:dyDescent="0.3">
      <c r="A535" s="40" t="s">
        <v>561</v>
      </c>
      <c r="B535" t="str">
        <f>_xlfn.IFNA(VLOOKUP($A535,'PASTE Technology Sheet'!A:H,3,FALSE),"")</f>
        <v>Conversion</v>
      </c>
      <c r="C535" t="str">
        <f>VLOOKUP($A535,'PASTE Technology Sheet'!A:H,4,FALSE)</f>
        <v>Final Biomass</v>
      </c>
      <c r="D535" t="str">
        <f>_xlfn.IFNA(VLOOKUP($A535,'PASTE Technology Sheet'!$A:$H,5,FALSE),"")</f>
        <v>Bio Based</v>
      </c>
      <c r="E535" t="str">
        <f>VLOOKUP($A535,'PASTE Technology Sheet'!$A:$H,6,FALSE)</f>
        <v>Biomass</v>
      </c>
      <c r="F535" t="str">
        <f>VLOOKUP($A535,'PASTE Technology Sheet'!$A:$H,7,FALSE)</f>
        <v>Biomass from wood - Final Biomass</v>
      </c>
      <c r="G535" s="263">
        <f>_xlfn.IFNA(VLOOKUP($A535,'PASTE Tech_Use'!$A:$B,2,FALSE),0)</f>
        <v>511.98305379999999</v>
      </c>
      <c r="H535" s="263">
        <f>_xlfn.IFNA(VLOOKUP($A535,'PASTE Tech_Use'!$C:$BB,2,FALSE),0)</f>
        <v>511.98305379999999</v>
      </c>
      <c r="I535" s="263">
        <f>_xlfn.IFNA(VLOOKUP($A535,'PASTE Tech_Use'!$E:$BB,2,FALSE),0)</f>
        <v>511.98305390000002</v>
      </c>
      <c r="J535" s="263">
        <f>_xlfn.IFNA(VLOOKUP($A535,'PASTE Tech_Use'!$G:$BB,2,FALSE),0)</f>
        <v>511.98305379999999</v>
      </c>
      <c r="K535" s="263">
        <f>_xlfn.IFNA(VLOOKUP($A535,'PASTE Tech_Use'!I:$BB,2,FALSE),0)</f>
        <v>511.98305379999999</v>
      </c>
      <c r="L535" s="263">
        <f>_xlfn.IFNA(VLOOKUP($A535,'PASTE Tech_Use'!K:$BB,2,FALSE),0)</f>
        <v>504.58005889999998</v>
      </c>
      <c r="M535" s="263">
        <f>_xlfn.IFNA(VLOOKUP($A535,'PASTE Tech_Use'!M:$BB,2,FALSE),0)</f>
        <v>511.98305390000002</v>
      </c>
      <c r="N535" s="263">
        <f>_xlfn.IFNA(VLOOKUP($A535,'PASTE Tech_Use'!O:$BB,2,FALSE),0)</f>
        <v>511.98305390000002</v>
      </c>
      <c r="O535" s="263">
        <f>_xlfn.IFNA(VLOOKUP($A535,'PASTE Tech_Use'!Q:$BB,2,FALSE),0)</f>
        <v>511.98305379999999</v>
      </c>
      <c r="P535" s="263">
        <f>_xlfn.IFNA(VLOOKUP($A535,'PASTE Tech_Use'!S:$BB,2,FALSE),0)</f>
        <v>543.19045110000002</v>
      </c>
      <c r="Q535" s="263">
        <f>_xlfn.IFNA(VLOOKUP($A535,'PASTE Tech_Use'!U:$BB,2,FALSE),0)</f>
        <v>492.67680360000003</v>
      </c>
      <c r="R535" s="263">
        <f>_xlfn.IFNA(VLOOKUP($A535,'PASTE Tech_Use'!W:$BB,2,FALSE),0)</f>
        <v>513.0355859</v>
      </c>
      <c r="S535" s="263">
        <f>_xlfn.IFNA(VLOOKUP($A535,'PASTE Tech_Use'!Y:$BB,2,FALSE),0)</f>
        <v>528.20540579999999</v>
      </c>
    </row>
    <row r="536" spans="1:19" x14ac:dyDescent="0.3">
      <c r="A536" s="69" t="s">
        <v>562</v>
      </c>
      <c r="B536" t="str">
        <f>_xlfn.IFNA(VLOOKUP($A536,'PASTE Technology Sheet'!A:H,3,FALSE),"")</f>
        <v>Conversion</v>
      </c>
      <c r="C536" t="str">
        <f>VLOOKUP($A536,'PASTE Technology Sheet'!A:H,4,FALSE)</f>
        <v>Final Biomass</v>
      </c>
      <c r="D536" t="str">
        <f>_xlfn.IFNA(VLOOKUP($A536,'PASTE Technology Sheet'!$A:$H,5,FALSE),"")</f>
        <v>Bio Based</v>
      </c>
      <c r="E536" t="str">
        <f>VLOOKUP($A536,'PASTE Technology Sheet'!$A:$H,6,FALSE)</f>
        <v>Biomass</v>
      </c>
      <c r="F536" t="str">
        <f>VLOOKUP($A536,'PASTE Technology Sheet'!$A:$H,7,FALSE)</f>
        <v>Biomass from grasscrops - Final Biomass</v>
      </c>
      <c r="G536" s="263">
        <f>_xlfn.IFNA(VLOOKUP($A536,'PASTE Tech_Use'!$A:$B,2,FALSE),0)</f>
        <v>34</v>
      </c>
      <c r="H536" s="263">
        <f>_xlfn.IFNA(VLOOKUP($A536,'PASTE Tech_Use'!$C:$BB,2,FALSE),0)</f>
        <v>34</v>
      </c>
      <c r="I536" s="263">
        <f>_xlfn.IFNA(VLOOKUP($A536,'PASTE Tech_Use'!$E:$BB,2,FALSE),0)</f>
        <v>34</v>
      </c>
      <c r="J536" s="263">
        <f>_xlfn.IFNA(VLOOKUP($A536,'PASTE Tech_Use'!$G:$BB,2,FALSE),0)</f>
        <v>34</v>
      </c>
      <c r="K536" s="263">
        <f>_xlfn.IFNA(VLOOKUP($A536,'PASTE Tech_Use'!I:$BB,2,FALSE),0)</f>
        <v>34</v>
      </c>
      <c r="L536" s="263">
        <f>_xlfn.IFNA(VLOOKUP($A536,'PASTE Tech_Use'!K:$BB,2,FALSE),0)</f>
        <v>34</v>
      </c>
      <c r="M536" s="263">
        <f>_xlfn.IFNA(VLOOKUP($A536,'PASTE Tech_Use'!M:$BB,2,FALSE),0)</f>
        <v>34</v>
      </c>
      <c r="N536" s="263">
        <f>_xlfn.IFNA(VLOOKUP($A536,'PASTE Tech_Use'!O:$BB,2,FALSE),0)</f>
        <v>34</v>
      </c>
      <c r="O536" s="263">
        <f>_xlfn.IFNA(VLOOKUP($A536,'PASTE Tech_Use'!Q:$BB,2,FALSE),0)</f>
        <v>34</v>
      </c>
      <c r="P536" s="263">
        <f>_xlfn.IFNA(VLOOKUP($A536,'PASTE Tech_Use'!S:$BB,2,FALSE),0)</f>
        <v>34</v>
      </c>
      <c r="Q536" s="263">
        <f>_xlfn.IFNA(VLOOKUP($A536,'PASTE Tech_Use'!U:$BB,2,FALSE),0)</f>
        <v>34</v>
      </c>
      <c r="R536" s="263">
        <f>_xlfn.IFNA(VLOOKUP($A536,'PASTE Tech_Use'!W:$BB,2,FALSE),0)</f>
        <v>34</v>
      </c>
      <c r="S536" s="263">
        <f>_xlfn.IFNA(VLOOKUP($A536,'PASTE Tech_Use'!Y:$BB,2,FALSE),0)</f>
        <v>34</v>
      </c>
    </row>
    <row r="537" spans="1:19" x14ac:dyDescent="0.3">
      <c r="A537" s="40" t="s">
        <v>563</v>
      </c>
      <c r="B537" t="str">
        <f>_xlfn.IFNA(VLOOKUP($A537,'PASTE Technology Sheet'!A:H,3,FALSE),"")</f>
        <v>Conversion</v>
      </c>
      <c r="C537" t="str">
        <f>VLOOKUP($A537,'PASTE Technology Sheet'!A:H,4,FALSE)</f>
        <v>Final Biomass</v>
      </c>
      <c r="D537" t="str">
        <f>_xlfn.IFNA(VLOOKUP($A537,'PASTE Technology Sheet'!$A:$H,5,FALSE),"")</f>
        <v>Bio Based</v>
      </c>
      <c r="E537" t="str">
        <f>VLOOKUP($A537,'PASTE Technology Sheet'!$A:$H,6,FALSE)</f>
        <v>Biomass</v>
      </c>
      <c r="F537" t="str">
        <f>VLOOKUP($A537,'PASTE Technology Sheet'!$A:$H,7,FALSE)</f>
        <v>Biomass from agriculture residues - Final Biomass</v>
      </c>
      <c r="G537" s="263">
        <f>_xlfn.IFNA(VLOOKUP($A537,'PASTE Tech_Use'!$A:$B,2,FALSE),0)</f>
        <v>25.6</v>
      </c>
      <c r="H537" s="263">
        <f>_xlfn.IFNA(VLOOKUP($A537,'PASTE Tech_Use'!$C:$BB,2,FALSE),0)</f>
        <v>25.6</v>
      </c>
      <c r="I537" s="263">
        <f>_xlfn.IFNA(VLOOKUP($A537,'PASTE Tech_Use'!$E:$BB,2,FALSE),0)</f>
        <v>25.6</v>
      </c>
      <c r="J537" s="263">
        <f>_xlfn.IFNA(VLOOKUP($A537,'PASTE Tech_Use'!$G:$BB,2,FALSE),0)</f>
        <v>25.6</v>
      </c>
      <c r="K537" s="263">
        <f>_xlfn.IFNA(VLOOKUP($A537,'PASTE Tech_Use'!I:$BB,2,FALSE),0)</f>
        <v>25.6</v>
      </c>
      <c r="L537" s="263">
        <f>_xlfn.IFNA(VLOOKUP($A537,'PASTE Tech_Use'!K:$BB,2,FALSE),0)</f>
        <v>25.6</v>
      </c>
      <c r="M537" s="263">
        <f>_xlfn.IFNA(VLOOKUP($A537,'PASTE Tech_Use'!M:$BB,2,FALSE),0)</f>
        <v>25.6</v>
      </c>
      <c r="N537" s="263">
        <f>_xlfn.IFNA(VLOOKUP($A537,'PASTE Tech_Use'!O:$BB,2,FALSE),0)</f>
        <v>25.6</v>
      </c>
      <c r="O537" s="263">
        <f>_xlfn.IFNA(VLOOKUP($A537,'PASTE Tech_Use'!Q:$BB,2,FALSE),0)</f>
        <v>25.6</v>
      </c>
      <c r="P537" s="263">
        <f>_xlfn.IFNA(VLOOKUP($A537,'PASTE Tech_Use'!S:$BB,2,FALSE),0)</f>
        <v>25.6</v>
      </c>
      <c r="Q537" s="263">
        <f>_xlfn.IFNA(VLOOKUP($A537,'PASTE Tech_Use'!U:$BB,2,FALSE),0)</f>
        <v>25.6</v>
      </c>
      <c r="R537" s="263">
        <f>_xlfn.IFNA(VLOOKUP($A537,'PASTE Tech_Use'!W:$BB,2,FALSE),0)</f>
        <v>25.6</v>
      </c>
      <c r="S537" s="263">
        <f>_xlfn.IFNA(VLOOKUP($A537,'PASTE Tech_Use'!Y:$BB,2,FALSE),0)</f>
        <v>25.6</v>
      </c>
    </row>
    <row r="538" spans="1:19" x14ac:dyDescent="0.3">
      <c r="A538" s="114" t="s">
        <v>564</v>
      </c>
      <c r="B538" t="str">
        <f>_xlfn.IFNA(VLOOKUP($A538,'PASTE Technology Sheet'!A:H,3,FALSE),"")</f>
        <v>Conversion</v>
      </c>
      <c r="C538" t="str">
        <f>VLOOKUP($A538,'PASTE Technology Sheet'!A:H,4,FALSE)</f>
        <v>Final Biomass</v>
      </c>
      <c r="D538" t="str">
        <f>_xlfn.IFNA(VLOOKUP($A538,'PASTE Technology Sheet'!$A:$H,5,FALSE),"")</f>
        <v>Bio Based</v>
      </c>
      <c r="E538" t="str">
        <f>VLOOKUP($A538,'PASTE Technology Sheet'!$A:$H,6,FALSE)</f>
        <v>Biomass EU</v>
      </c>
      <c r="F538" t="str">
        <f>VLOOKUP($A538,'PASTE Technology Sheet'!$A:$H,7,FALSE)</f>
        <v>Biomass from wood - Final Biomass</v>
      </c>
      <c r="G538" s="263">
        <f>_xlfn.IFNA(VLOOKUP($A538,'PASTE Tech_Use'!$A:$B,2,FALSE),0)</f>
        <v>0</v>
      </c>
      <c r="H538" s="263">
        <f>_xlfn.IFNA(VLOOKUP($A538,'PASTE Tech_Use'!$C:$BB,2,FALSE),0)</f>
        <v>0</v>
      </c>
      <c r="I538" s="263">
        <f>_xlfn.IFNA(VLOOKUP($A538,'PASTE Tech_Use'!$E:$BB,2,FALSE),0)</f>
        <v>0</v>
      </c>
      <c r="J538" s="263">
        <f>_xlfn.IFNA(VLOOKUP($A538,'PASTE Tech_Use'!$G:$BB,2,FALSE),0)</f>
        <v>0</v>
      </c>
      <c r="K538" s="263">
        <f>_xlfn.IFNA(VLOOKUP($A538,'PASTE Tech_Use'!I:$BB,2,FALSE),0)</f>
        <v>0</v>
      </c>
      <c r="L538" s="263">
        <f>_xlfn.IFNA(VLOOKUP($A538,'PASTE Tech_Use'!K:$BB,2,FALSE),0)</f>
        <v>0</v>
      </c>
      <c r="M538" s="263">
        <f>_xlfn.IFNA(VLOOKUP($A538,'PASTE Tech_Use'!M:$BB,2,FALSE),0)</f>
        <v>0</v>
      </c>
      <c r="N538" s="263">
        <f>_xlfn.IFNA(VLOOKUP($A538,'PASTE Tech_Use'!O:$BB,2,FALSE),0)</f>
        <v>0</v>
      </c>
      <c r="O538" s="263">
        <f>_xlfn.IFNA(VLOOKUP($A538,'PASTE Tech_Use'!Q:$BB,2,FALSE),0)</f>
        <v>0</v>
      </c>
      <c r="P538" s="263">
        <f>_xlfn.IFNA(VLOOKUP($A538,'PASTE Tech_Use'!S:$BB,2,FALSE),0)</f>
        <v>0</v>
      </c>
      <c r="Q538" s="263">
        <f>_xlfn.IFNA(VLOOKUP($A538,'PASTE Tech_Use'!U:$BB,2,FALSE),0)</f>
        <v>0</v>
      </c>
      <c r="R538" s="263">
        <f>_xlfn.IFNA(VLOOKUP($A538,'PASTE Tech_Use'!W:$BB,2,FALSE),0)</f>
        <v>0</v>
      </c>
      <c r="S538" s="263">
        <f>_xlfn.IFNA(VLOOKUP($A538,'PASTE Tech_Use'!Y:$BB,2,FALSE),0)</f>
        <v>0</v>
      </c>
    </row>
    <row r="539" spans="1:19" x14ac:dyDescent="0.3">
      <c r="A539" s="114" t="s">
        <v>565</v>
      </c>
      <c r="B539" t="str">
        <f>_xlfn.IFNA(VLOOKUP($A539,'PASTE Technology Sheet'!A:H,3,FALSE),"")</f>
        <v>Conversion</v>
      </c>
      <c r="C539" t="str">
        <f>VLOOKUP($A539,'PASTE Technology Sheet'!A:H,4,FALSE)</f>
        <v>Final Biomass</v>
      </c>
      <c r="D539" t="str">
        <f>_xlfn.IFNA(VLOOKUP($A539,'PASTE Technology Sheet'!$A:$H,5,FALSE),"")</f>
        <v>Bio Based</v>
      </c>
      <c r="E539" t="str">
        <f>VLOOKUP($A539,'PASTE Technology Sheet'!$A:$H,6,FALSE)</f>
        <v>Biomass EU</v>
      </c>
      <c r="F539" t="str">
        <f>VLOOKUP($A539,'PASTE Technology Sheet'!$A:$H,7,FALSE)</f>
        <v>Biomass from grasscrops - Final Biomass</v>
      </c>
      <c r="G539" s="263">
        <f>_xlfn.IFNA(VLOOKUP($A539,'PASTE Tech_Use'!$A:$B,2,FALSE),0)</f>
        <v>0</v>
      </c>
      <c r="H539" s="263">
        <f>_xlfn.IFNA(VLOOKUP($A539,'PASTE Tech_Use'!$C:$BB,2,FALSE),0)</f>
        <v>0</v>
      </c>
      <c r="I539" s="263">
        <f>_xlfn.IFNA(VLOOKUP($A539,'PASTE Tech_Use'!$E:$BB,2,FALSE),0)</f>
        <v>0</v>
      </c>
      <c r="J539" s="263">
        <f>_xlfn.IFNA(VLOOKUP($A539,'PASTE Tech_Use'!$G:$BB,2,FALSE),0)</f>
        <v>0</v>
      </c>
      <c r="K539" s="263">
        <f>_xlfn.IFNA(VLOOKUP($A539,'PASTE Tech_Use'!I:$BB,2,FALSE),0)</f>
        <v>0</v>
      </c>
      <c r="L539" s="263">
        <f>_xlfn.IFNA(VLOOKUP($A539,'PASTE Tech_Use'!K:$BB,2,FALSE),0)</f>
        <v>0</v>
      </c>
      <c r="M539" s="263">
        <f>_xlfn.IFNA(VLOOKUP($A539,'PASTE Tech_Use'!M:$BB,2,FALSE),0)</f>
        <v>0</v>
      </c>
      <c r="N539" s="263">
        <f>_xlfn.IFNA(VLOOKUP($A539,'PASTE Tech_Use'!O:$BB,2,FALSE),0)</f>
        <v>0</v>
      </c>
      <c r="O539" s="263">
        <f>_xlfn.IFNA(VLOOKUP($A539,'PASTE Tech_Use'!Q:$BB,2,FALSE),0)</f>
        <v>0</v>
      </c>
      <c r="P539" s="263">
        <f>_xlfn.IFNA(VLOOKUP($A539,'PASTE Tech_Use'!S:$BB,2,FALSE),0)</f>
        <v>0</v>
      </c>
      <c r="Q539" s="263">
        <f>_xlfn.IFNA(VLOOKUP($A539,'PASTE Tech_Use'!U:$BB,2,FALSE),0)</f>
        <v>0</v>
      </c>
      <c r="R539" s="263">
        <f>_xlfn.IFNA(VLOOKUP($A539,'PASTE Tech_Use'!W:$BB,2,FALSE),0)</f>
        <v>0</v>
      </c>
      <c r="S539" s="263">
        <f>_xlfn.IFNA(VLOOKUP($A539,'PASTE Tech_Use'!Y:$BB,2,FALSE),0)</f>
        <v>2.3754521359999998</v>
      </c>
    </row>
    <row r="540" spans="1:19" x14ac:dyDescent="0.3">
      <c r="A540" s="114" t="s">
        <v>566</v>
      </c>
      <c r="B540" t="str">
        <f>_xlfn.IFNA(VLOOKUP($A540,'PASTE Technology Sheet'!A:H,3,FALSE),"")</f>
        <v>Conversion</v>
      </c>
      <c r="C540" t="str">
        <f>VLOOKUP($A540,'PASTE Technology Sheet'!A:H,4,FALSE)</f>
        <v>Final Biomass</v>
      </c>
      <c r="D540" t="str">
        <f>_xlfn.IFNA(VLOOKUP($A540,'PASTE Technology Sheet'!$A:$H,5,FALSE),"")</f>
        <v>Bio Based</v>
      </c>
      <c r="E540" t="str">
        <f>VLOOKUP($A540,'PASTE Technology Sheet'!$A:$H,6,FALSE)</f>
        <v>Biomass EU</v>
      </c>
      <c r="F540" t="str">
        <f>VLOOKUP($A540,'PASTE Technology Sheet'!$A:$H,7,FALSE)</f>
        <v>Biomass from agriculture residues - Final Biomass</v>
      </c>
      <c r="G540" s="263">
        <f>_xlfn.IFNA(VLOOKUP($A540,'PASTE Tech_Use'!$A:$B,2,FALSE),0)</f>
        <v>25.6</v>
      </c>
      <c r="H540" s="263">
        <f>_xlfn.IFNA(VLOOKUP($A540,'PASTE Tech_Use'!$C:$BB,2,FALSE),0)</f>
        <v>25.6</v>
      </c>
      <c r="I540" s="263">
        <f>_xlfn.IFNA(VLOOKUP($A540,'PASTE Tech_Use'!$E:$BB,2,FALSE),0)</f>
        <v>25.6</v>
      </c>
      <c r="J540" s="263">
        <f>_xlfn.IFNA(VLOOKUP($A540,'PASTE Tech_Use'!$G:$BB,2,FALSE),0)</f>
        <v>25.6</v>
      </c>
      <c r="K540" s="263">
        <f>_xlfn.IFNA(VLOOKUP($A540,'PASTE Tech_Use'!I:$BB,2,FALSE),0)</f>
        <v>25.6</v>
      </c>
      <c r="L540" s="263">
        <f>_xlfn.IFNA(VLOOKUP($A540,'PASTE Tech_Use'!K:$BB,2,FALSE),0)</f>
        <v>23.279068890000001</v>
      </c>
      <c r="M540" s="263">
        <f>_xlfn.IFNA(VLOOKUP($A540,'PASTE Tech_Use'!M:$BB,2,FALSE),0)</f>
        <v>25.6</v>
      </c>
      <c r="N540" s="263">
        <f>_xlfn.IFNA(VLOOKUP($A540,'PASTE Tech_Use'!O:$BB,2,FALSE),0)</f>
        <v>25.6</v>
      </c>
      <c r="O540" s="263">
        <f>_xlfn.IFNA(VLOOKUP($A540,'PASTE Tech_Use'!Q:$BB,2,FALSE),0)</f>
        <v>25.6</v>
      </c>
      <c r="P540" s="263">
        <f>_xlfn.IFNA(VLOOKUP($A540,'PASTE Tech_Use'!S:$BB,2,FALSE),0)</f>
        <v>25.6</v>
      </c>
      <c r="Q540" s="263">
        <f>_xlfn.IFNA(VLOOKUP($A540,'PASTE Tech_Use'!U:$BB,2,FALSE),0)</f>
        <v>25.273949080000001</v>
      </c>
      <c r="R540" s="263">
        <f>_xlfn.IFNA(VLOOKUP($A540,'PASTE Tech_Use'!W:$BB,2,FALSE),0)</f>
        <v>20.907429480000001</v>
      </c>
      <c r="S540" s="263">
        <f>_xlfn.IFNA(VLOOKUP($A540,'PASTE Tech_Use'!Y:$BB,2,FALSE),0)</f>
        <v>25.6</v>
      </c>
    </row>
    <row r="541" spans="1:19" x14ac:dyDescent="0.3">
      <c r="A541" s="178" t="s">
        <v>567</v>
      </c>
      <c r="B541" t="str">
        <f>_xlfn.IFNA(VLOOKUP($A541,'PASTE Technology Sheet'!A:H,3,FALSE),"")</f>
        <v>Primary</v>
      </c>
      <c r="C541" t="str">
        <f>VLOOKUP($A541,'PASTE Technology Sheet'!A:H,4,FALSE)</f>
        <v>Fossil</v>
      </c>
      <c r="D541" t="str">
        <f>_xlfn.IFNA(VLOOKUP($A541,'PASTE Technology Sheet'!$A:$H,5,FALSE),"")</f>
        <v>Fossil Primary</v>
      </c>
      <c r="E541" t="str">
        <f>VLOOKUP($A541,'PASTE Technology Sheet'!$A:$H,6,FALSE)</f>
        <v>Coal</v>
      </c>
      <c r="F541" t="str">
        <f>VLOOKUP($A541,'PASTE Technology Sheet'!$A:$H,7,FALSE)</f>
        <v>Imported Coal</v>
      </c>
      <c r="G541" s="263">
        <f>_xlfn.IFNA(VLOOKUP($A541,'PASTE Tech_Use'!$A:$B,2,FALSE),0)</f>
        <v>8.2800405799999997</v>
      </c>
      <c r="H541" s="263">
        <f>_xlfn.IFNA(VLOOKUP($A541,'PASTE Tech_Use'!$C:$BB,2,FALSE),0)</f>
        <v>8.2845313489999999</v>
      </c>
      <c r="I541" s="263">
        <f>_xlfn.IFNA(VLOOKUP($A541,'PASTE Tech_Use'!$E:$BB,2,FALSE),0)</f>
        <v>8.2802049550000003</v>
      </c>
      <c r="J541" s="263">
        <f>_xlfn.IFNA(VLOOKUP($A541,'PASTE Tech_Use'!$G:$BB,2,FALSE),0)</f>
        <v>8.2800554630000001</v>
      </c>
      <c r="K541" s="263">
        <f>_xlfn.IFNA(VLOOKUP($A541,'PASTE Tech_Use'!I:$BB,2,FALSE),0)</f>
        <v>8.2800554630000001</v>
      </c>
      <c r="L541" s="263">
        <f>_xlfn.IFNA(VLOOKUP($A541,'PASTE Tech_Use'!K:$BB,2,FALSE),0)</f>
        <v>5.7505729390000004</v>
      </c>
      <c r="M541" s="263">
        <f>_xlfn.IFNA(VLOOKUP($A541,'PASTE Tech_Use'!M:$BB,2,FALSE),0)</f>
        <v>8.3259143560000002</v>
      </c>
      <c r="N541" s="263">
        <f>_xlfn.IFNA(VLOOKUP($A541,'PASTE Tech_Use'!O:$BB,2,FALSE),0)</f>
        <v>8.2900993159999992</v>
      </c>
      <c r="O541" s="263">
        <f>_xlfn.IFNA(VLOOKUP($A541,'PASTE Tech_Use'!Q:$BB,2,FALSE),0)</f>
        <v>8.2794842709999994</v>
      </c>
      <c r="P541" s="263">
        <f>_xlfn.IFNA(VLOOKUP($A541,'PASTE Tech_Use'!S:$BB,2,FALSE),0)</f>
        <v>3.2606535679999999</v>
      </c>
      <c r="Q541" s="263">
        <f>_xlfn.IFNA(VLOOKUP($A541,'PASTE Tech_Use'!U:$BB,2,FALSE),0)</f>
        <v>9.2060003009999996</v>
      </c>
      <c r="R541" s="263">
        <f>_xlfn.IFNA(VLOOKUP($A541,'PASTE Tech_Use'!W:$BB,2,FALSE),0)</f>
        <v>4.381559663</v>
      </c>
      <c r="S541" s="263">
        <f>_xlfn.IFNA(VLOOKUP($A541,'PASTE Tech_Use'!Y:$BB,2,FALSE),0)</f>
        <v>4.8823715999999999</v>
      </c>
    </row>
    <row r="542" spans="1:19" x14ac:dyDescent="0.3">
      <c r="A542" s="114" t="s">
        <v>568</v>
      </c>
      <c r="B542" t="str">
        <f>_xlfn.IFNA(VLOOKUP($A542,'PASTE Technology Sheet'!A:H,3,FALSE),"")</f>
        <v>Primary</v>
      </c>
      <c r="C542" t="str">
        <f>VLOOKUP($A542,'PASTE Technology Sheet'!A:H,4,FALSE)</f>
        <v>Fossil</v>
      </c>
      <c r="D542" t="str">
        <f>_xlfn.IFNA(VLOOKUP($A542,'PASTE Technology Sheet'!$A:$H,5,FALSE),"")</f>
        <v>Fossil Primary</v>
      </c>
      <c r="E542" t="str">
        <f>VLOOKUP($A542,'PASTE Technology Sheet'!$A:$H,6,FALSE)</f>
        <v>Coal EU</v>
      </c>
      <c r="F542" t="str">
        <f>VLOOKUP($A542,'PASTE Technology Sheet'!$A:$H,7,FALSE)</f>
        <v>Coal EU</v>
      </c>
      <c r="G542" s="263">
        <f>_xlfn.IFNA(VLOOKUP($A542,'PASTE Tech_Use'!$A:$B,2,FALSE),0)</f>
        <v>0</v>
      </c>
      <c r="H542" s="263">
        <f>_xlfn.IFNA(VLOOKUP($A542,'PASTE Tech_Use'!$C:$BB,2,FALSE),0)</f>
        <v>0</v>
      </c>
      <c r="I542" s="263">
        <f>_xlfn.IFNA(VLOOKUP($A542,'PASTE Tech_Use'!$E:$BB,2,FALSE),0)</f>
        <v>0</v>
      </c>
      <c r="J542" s="263">
        <f>_xlfn.IFNA(VLOOKUP($A542,'PASTE Tech_Use'!$G:$BB,2,FALSE),0)</f>
        <v>0</v>
      </c>
      <c r="K542" s="263">
        <f>_xlfn.IFNA(VLOOKUP($A542,'PASTE Tech_Use'!I:$BB,2,FALSE),0)</f>
        <v>0</v>
      </c>
      <c r="L542" s="263">
        <f>_xlfn.IFNA(VLOOKUP($A542,'PASTE Tech_Use'!K:$BB,2,FALSE),0)</f>
        <v>0</v>
      </c>
      <c r="M542" s="263">
        <f>_xlfn.IFNA(VLOOKUP($A542,'PASTE Tech_Use'!M:$BB,2,FALSE),0)</f>
        <v>0</v>
      </c>
      <c r="N542" s="263">
        <f>_xlfn.IFNA(VLOOKUP($A542,'PASTE Tech_Use'!O:$BB,2,FALSE),0)</f>
        <v>0</v>
      </c>
      <c r="O542" s="263">
        <f>_xlfn.IFNA(VLOOKUP($A542,'PASTE Tech_Use'!Q:$BB,2,FALSE),0)</f>
        <v>0</v>
      </c>
      <c r="P542" s="263">
        <f>_xlfn.IFNA(VLOOKUP($A542,'PASTE Tech_Use'!S:$BB,2,FALSE),0)</f>
        <v>0</v>
      </c>
      <c r="Q542" s="263">
        <f>_xlfn.IFNA(VLOOKUP($A542,'PASTE Tech_Use'!U:$BB,2,FALSE),0)</f>
        <v>0</v>
      </c>
      <c r="R542" s="263">
        <f>_xlfn.IFNA(VLOOKUP($A542,'PASTE Tech_Use'!W:$BB,2,FALSE),0)</f>
        <v>0</v>
      </c>
      <c r="S542" s="263">
        <f>_xlfn.IFNA(VLOOKUP($A542,'PASTE Tech_Use'!Y:$BB,2,FALSE),0)</f>
        <v>0</v>
      </c>
    </row>
    <row r="543" spans="1:19" x14ac:dyDescent="0.3">
      <c r="A543" s="178" t="s">
        <v>569</v>
      </c>
      <c r="B543" t="str">
        <f>_xlfn.IFNA(VLOOKUP($A543,'PASTE Technology Sheet'!A:H,3,FALSE),"")</f>
        <v>Primary</v>
      </c>
      <c r="C543" t="str">
        <f>VLOOKUP($A543,'PASTE Technology Sheet'!A:H,4,FALSE)</f>
        <v>Fossil</v>
      </c>
      <c r="D543" t="str">
        <f>_xlfn.IFNA(VLOOKUP($A543,'PASTE Technology Sheet'!$A:$H,5,FALSE),"")</f>
        <v>Fossil Primary</v>
      </c>
      <c r="E543" t="str">
        <f>VLOOKUP($A543,'PASTE Technology Sheet'!$A:$H,6,FALSE)</f>
        <v>Crude Oil</v>
      </c>
      <c r="F543" t="str">
        <f>VLOOKUP($A543,'PASTE Technology Sheet'!$A:$H,7,FALSE)</f>
        <v>Imported Crude Oil</v>
      </c>
      <c r="G543" s="263">
        <f>_xlfn.IFNA(VLOOKUP($A543,'PASTE Tech_Use'!$A:$B,2,FALSE),0)</f>
        <v>866.40738769999996</v>
      </c>
      <c r="H543" s="263">
        <f>_xlfn.IFNA(VLOOKUP($A543,'PASTE Tech_Use'!$C:$BB,2,FALSE),0)</f>
        <v>866.40738780000004</v>
      </c>
      <c r="I543" s="263">
        <f>_xlfn.IFNA(VLOOKUP($A543,'PASTE Tech_Use'!$E:$BB,2,FALSE),0)</f>
        <v>866.40738769999996</v>
      </c>
      <c r="J543" s="263">
        <f>_xlfn.IFNA(VLOOKUP($A543,'PASTE Tech_Use'!$G:$BB,2,FALSE),0)</f>
        <v>866.40738769999996</v>
      </c>
      <c r="K543" s="263">
        <f>_xlfn.IFNA(VLOOKUP($A543,'PASTE Tech_Use'!I:$BB,2,FALSE),0)</f>
        <v>866.40738769999996</v>
      </c>
      <c r="L543" s="263">
        <f>_xlfn.IFNA(VLOOKUP($A543,'PASTE Tech_Use'!K:$BB,2,FALSE),0)</f>
        <v>866.40738780000004</v>
      </c>
      <c r="M543" s="263">
        <f>_xlfn.IFNA(VLOOKUP($A543,'PASTE Tech_Use'!M:$BB,2,FALSE),0)</f>
        <v>866.40738780000004</v>
      </c>
      <c r="N543" s="263">
        <f>_xlfn.IFNA(VLOOKUP($A543,'PASTE Tech_Use'!O:$BB,2,FALSE),0)</f>
        <v>866.40738769999996</v>
      </c>
      <c r="O543" s="263">
        <f>_xlfn.IFNA(VLOOKUP($A543,'PASTE Tech_Use'!Q:$BB,2,FALSE),0)</f>
        <v>866.40738780000004</v>
      </c>
      <c r="P543" s="263">
        <f>_xlfn.IFNA(VLOOKUP($A543,'PASTE Tech_Use'!S:$BB,2,FALSE),0)</f>
        <v>878.76797680000004</v>
      </c>
      <c r="Q543" s="263">
        <f>_xlfn.IFNA(VLOOKUP($A543,'PASTE Tech_Use'!U:$BB,2,FALSE),0)</f>
        <v>866.40738780000004</v>
      </c>
      <c r="R543" s="263">
        <f>_xlfn.IFNA(VLOOKUP($A543,'PASTE Tech_Use'!W:$BB,2,FALSE),0)</f>
        <v>866.40738780000004</v>
      </c>
      <c r="S543" s="263">
        <f>_xlfn.IFNA(VLOOKUP($A543,'PASTE Tech_Use'!Y:$BB,2,FALSE),0)</f>
        <v>866.40738769999996</v>
      </c>
    </row>
    <row r="544" spans="1:19" x14ac:dyDescent="0.3">
      <c r="A544" s="114" t="s">
        <v>570</v>
      </c>
      <c r="B544" t="str">
        <f>_xlfn.IFNA(VLOOKUP($A544,'PASTE Technology Sheet'!A:H,3,FALSE),"")</f>
        <v>Primary</v>
      </c>
      <c r="C544" t="str">
        <f>VLOOKUP($A544,'PASTE Technology Sheet'!A:H,4,FALSE)</f>
        <v>Fossil</v>
      </c>
      <c r="D544" t="str">
        <f>_xlfn.IFNA(VLOOKUP($A544,'PASTE Technology Sheet'!$A:$H,5,FALSE),"")</f>
        <v>Fossil Primary</v>
      </c>
      <c r="E544" t="str">
        <f>VLOOKUP($A544,'PASTE Technology Sheet'!$A:$H,6,FALSE)</f>
        <v>Oil EU</v>
      </c>
      <c r="F544" t="str">
        <f>VLOOKUP($A544,'PASTE Technology Sheet'!$A:$H,7,FALSE)</f>
        <v>Oil EU</v>
      </c>
      <c r="G544" s="263">
        <f>_xlfn.IFNA(VLOOKUP($A544,'PASTE Tech_Use'!$A:$B,2,FALSE),0)</f>
        <v>0</v>
      </c>
      <c r="H544" s="263">
        <f>_xlfn.IFNA(VLOOKUP($A544,'PASTE Tech_Use'!$C:$BB,2,FALSE),0)</f>
        <v>0</v>
      </c>
      <c r="I544" s="263">
        <f>_xlfn.IFNA(VLOOKUP($A544,'PASTE Tech_Use'!$E:$BB,2,FALSE),0)</f>
        <v>0</v>
      </c>
      <c r="J544" s="263">
        <f>_xlfn.IFNA(VLOOKUP($A544,'PASTE Tech_Use'!$G:$BB,2,FALSE),0)</f>
        <v>0</v>
      </c>
      <c r="K544" s="263">
        <f>_xlfn.IFNA(VLOOKUP($A544,'PASTE Tech_Use'!I:$BB,2,FALSE),0)</f>
        <v>0</v>
      </c>
      <c r="L544" s="263">
        <f>_xlfn.IFNA(VLOOKUP($A544,'PASTE Tech_Use'!K:$BB,2,FALSE),0)</f>
        <v>0</v>
      </c>
      <c r="M544" s="263">
        <f>_xlfn.IFNA(VLOOKUP($A544,'PASTE Tech_Use'!M:$BB,2,FALSE),0)</f>
        <v>0</v>
      </c>
      <c r="N544" s="263">
        <f>_xlfn.IFNA(VLOOKUP($A544,'PASTE Tech_Use'!O:$BB,2,FALSE),0)</f>
        <v>0</v>
      </c>
      <c r="O544" s="263">
        <f>_xlfn.IFNA(VLOOKUP($A544,'PASTE Tech_Use'!Q:$BB,2,FALSE),0)</f>
        <v>0</v>
      </c>
      <c r="P544" s="263">
        <f>_xlfn.IFNA(VLOOKUP($A544,'PASTE Tech_Use'!S:$BB,2,FALSE),0)</f>
        <v>0</v>
      </c>
      <c r="Q544" s="263">
        <f>_xlfn.IFNA(VLOOKUP($A544,'PASTE Tech_Use'!U:$BB,2,FALSE),0)</f>
        <v>0</v>
      </c>
      <c r="R544" s="263">
        <f>_xlfn.IFNA(VLOOKUP($A544,'PASTE Tech_Use'!W:$BB,2,FALSE),0)</f>
        <v>0</v>
      </c>
      <c r="S544" s="263">
        <f>_xlfn.IFNA(VLOOKUP($A544,'PASTE Tech_Use'!Y:$BB,2,FALSE),0)</f>
        <v>0</v>
      </c>
    </row>
    <row r="545" spans="1:19" x14ac:dyDescent="0.3">
      <c r="A545" s="69" t="s">
        <v>571</v>
      </c>
      <c r="B545" t="str">
        <f>_xlfn.IFNA(VLOOKUP($A545,'PASTE Technology Sheet'!A:H,3,FALSE),"")</f>
        <v>Primary</v>
      </c>
      <c r="C545" t="str">
        <f>VLOOKUP($A545,'PASTE Technology Sheet'!A:H,4,FALSE)</f>
        <v>Fossil</v>
      </c>
      <c r="D545" t="str">
        <f>_xlfn.IFNA(VLOOKUP($A545,'PASTE Technology Sheet'!$A:$H,5,FALSE),"")</f>
        <v>Fossil Primary</v>
      </c>
      <c r="E545" t="str">
        <f>VLOOKUP($A545,'PASTE Technology Sheet'!$A:$H,6,FALSE)</f>
        <v>National Natural Gas</v>
      </c>
      <c r="F545" t="str">
        <f>VLOOKUP($A545,'PASTE Technology Sheet'!$A:$H,7,FALSE)</f>
        <v>National Natural Gas</v>
      </c>
      <c r="G545" s="263">
        <f>_xlfn.IFNA(VLOOKUP($A545,'PASTE Tech_Use'!$A:$B,2,FALSE),0)</f>
        <v>0</v>
      </c>
      <c r="H545" s="263">
        <f>_xlfn.IFNA(VLOOKUP($A545,'PASTE Tech_Use'!$C:$BB,2,FALSE),0)</f>
        <v>0</v>
      </c>
      <c r="I545" s="263">
        <f>_xlfn.IFNA(VLOOKUP($A545,'PASTE Tech_Use'!$E:$BB,2,FALSE),0)</f>
        <v>0</v>
      </c>
      <c r="J545" s="263">
        <f>_xlfn.IFNA(VLOOKUP($A545,'PASTE Tech_Use'!$G:$BB,2,FALSE),0)</f>
        <v>0</v>
      </c>
      <c r="K545" s="263">
        <f>_xlfn.IFNA(VLOOKUP($A545,'PASTE Tech_Use'!I:$BB,2,FALSE),0)</f>
        <v>0</v>
      </c>
      <c r="L545" s="263">
        <f>_xlfn.IFNA(VLOOKUP($A545,'PASTE Tech_Use'!K:$BB,2,FALSE),0)</f>
        <v>0</v>
      </c>
      <c r="M545" s="263">
        <f>_xlfn.IFNA(VLOOKUP($A545,'PASTE Tech_Use'!M:$BB,2,FALSE),0)</f>
        <v>0</v>
      </c>
      <c r="N545" s="263">
        <f>_xlfn.IFNA(VLOOKUP($A545,'PASTE Tech_Use'!O:$BB,2,FALSE),0)</f>
        <v>0</v>
      </c>
      <c r="O545" s="263">
        <f>_xlfn.IFNA(VLOOKUP($A545,'PASTE Tech_Use'!Q:$BB,2,FALSE),0)</f>
        <v>0</v>
      </c>
      <c r="P545" s="263">
        <f>_xlfn.IFNA(VLOOKUP($A545,'PASTE Tech_Use'!S:$BB,2,FALSE),0)</f>
        <v>0</v>
      </c>
      <c r="Q545" s="263">
        <f>_xlfn.IFNA(VLOOKUP($A545,'PASTE Tech_Use'!U:$BB,2,FALSE),0)</f>
        <v>0</v>
      </c>
      <c r="R545" s="263">
        <f>_xlfn.IFNA(VLOOKUP($A545,'PASTE Tech_Use'!W:$BB,2,FALSE),0)</f>
        <v>0</v>
      </c>
      <c r="S545" s="263">
        <f>_xlfn.IFNA(VLOOKUP($A545,'PASTE Tech_Use'!Y:$BB,2,FALSE),0)</f>
        <v>0</v>
      </c>
    </row>
    <row r="546" spans="1:19" x14ac:dyDescent="0.3">
      <c r="A546" s="40" t="s">
        <v>572</v>
      </c>
      <c r="B546" t="str">
        <f>_xlfn.IFNA(VLOOKUP($A546,'PASTE Technology Sheet'!A:H,3,FALSE),"")</f>
        <v>Primary</v>
      </c>
      <c r="C546" t="str">
        <f>VLOOKUP($A546,'PASTE Technology Sheet'!A:H,4,FALSE)</f>
        <v>Other</v>
      </c>
      <c r="D546" t="str">
        <f>_xlfn.IFNA(VLOOKUP($A546,'PASTE Technology Sheet'!$A:$H,5,FALSE),"")</f>
        <v>Nuclear</v>
      </c>
      <c r="E546" t="str">
        <f>VLOOKUP($A546,'PASTE Technology Sheet'!$A:$H,6,FALSE)</f>
        <v>Uranium</v>
      </c>
      <c r="F546" t="str">
        <f>VLOOKUP($A546,'PASTE Technology Sheet'!$A:$H,7,FALSE)</f>
        <v>Imported Uranium NL</v>
      </c>
      <c r="G546" s="263">
        <f>_xlfn.IFNA(VLOOKUP($A546,'PASTE Tech_Use'!$A:$B,2,FALSE),0)</f>
        <v>5000</v>
      </c>
      <c r="H546" s="263">
        <f>_xlfn.IFNA(VLOOKUP($A546,'PASTE Tech_Use'!$C:$BB,2,FALSE),0)</f>
        <v>5000</v>
      </c>
      <c r="I546" s="263">
        <f>_xlfn.IFNA(VLOOKUP($A546,'PASTE Tech_Use'!$E:$BB,2,FALSE),0)</f>
        <v>5000</v>
      </c>
      <c r="J546" s="263">
        <f>_xlfn.IFNA(VLOOKUP($A546,'PASTE Tech_Use'!$G:$BB,2,FALSE),0)</f>
        <v>5000</v>
      </c>
      <c r="K546" s="263">
        <f>_xlfn.IFNA(VLOOKUP($A546,'PASTE Tech_Use'!I:$BB,2,FALSE),0)</f>
        <v>5000</v>
      </c>
      <c r="L546" s="263">
        <f>_xlfn.IFNA(VLOOKUP($A546,'PASTE Tech_Use'!K:$BB,2,FALSE),0)</f>
        <v>5000</v>
      </c>
      <c r="M546" s="263">
        <f>_xlfn.IFNA(VLOOKUP($A546,'PASTE Tech_Use'!M:$BB,2,FALSE),0)</f>
        <v>5000</v>
      </c>
      <c r="N546" s="263">
        <f>_xlfn.IFNA(VLOOKUP($A546,'PASTE Tech_Use'!O:$BB,2,FALSE),0)</f>
        <v>5000</v>
      </c>
      <c r="O546" s="263">
        <f>_xlfn.IFNA(VLOOKUP($A546,'PASTE Tech_Use'!Q:$BB,2,FALSE),0)</f>
        <v>5000</v>
      </c>
      <c r="P546" s="263">
        <f>_xlfn.IFNA(VLOOKUP($A546,'PASTE Tech_Use'!S:$BB,2,FALSE),0)</f>
        <v>5000</v>
      </c>
      <c r="Q546" s="263">
        <f>_xlfn.IFNA(VLOOKUP($A546,'PASTE Tech_Use'!U:$BB,2,FALSE),0)</f>
        <v>5000</v>
      </c>
      <c r="R546" s="263">
        <f>_xlfn.IFNA(VLOOKUP($A546,'PASTE Tech_Use'!W:$BB,2,FALSE),0)</f>
        <v>5000</v>
      </c>
      <c r="S546" s="263">
        <f>_xlfn.IFNA(VLOOKUP($A546,'PASTE Tech_Use'!Y:$BB,2,FALSE),0)</f>
        <v>5000</v>
      </c>
    </row>
    <row r="547" spans="1:19" x14ac:dyDescent="0.3">
      <c r="A547" s="114" t="s">
        <v>573</v>
      </c>
      <c r="B547" t="str">
        <f>_xlfn.IFNA(VLOOKUP($A547,'PASTE Technology Sheet'!A:H,3,FALSE),"")</f>
        <v>Primary</v>
      </c>
      <c r="C547" t="str">
        <f>VLOOKUP($A547,'PASTE Technology Sheet'!A:H,4,FALSE)</f>
        <v>Other</v>
      </c>
      <c r="D547" t="str">
        <f>_xlfn.IFNA(VLOOKUP($A547,'PASTE Technology Sheet'!$A:$H,5,FALSE),"")</f>
        <v>Nuclear</v>
      </c>
      <c r="E547" t="str">
        <f>VLOOKUP($A547,'PASTE Technology Sheet'!$A:$H,6,FALSE)</f>
        <v>Uranium EU</v>
      </c>
      <c r="F547" t="str">
        <f>VLOOKUP($A547,'PASTE Technology Sheet'!$A:$H,7,FALSE)</f>
        <v>Imported Uranium EU</v>
      </c>
      <c r="G547" s="263">
        <f>_xlfn.IFNA(VLOOKUP($A547,'PASTE Tech_Use'!$A:$B,2,FALSE),0)</f>
        <v>23000</v>
      </c>
      <c r="H547" s="263">
        <f>_xlfn.IFNA(VLOOKUP($A547,'PASTE Tech_Use'!$C:$BB,2,FALSE),0)</f>
        <v>23000</v>
      </c>
      <c r="I547" s="263">
        <f>_xlfn.IFNA(VLOOKUP($A547,'PASTE Tech_Use'!$E:$BB,2,FALSE),0)</f>
        <v>23000</v>
      </c>
      <c r="J547" s="263">
        <f>_xlfn.IFNA(VLOOKUP($A547,'PASTE Tech_Use'!$G:$BB,2,FALSE),0)</f>
        <v>23000</v>
      </c>
      <c r="K547" s="263">
        <f>_xlfn.IFNA(VLOOKUP($A547,'PASTE Tech_Use'!I:$BB,2,FALSE),0)</f>
        <v>23000</v>
      </c>
      <c r="L547" s="263">
        <f>_xlfn.IFNA(VLOOKUP($A547,'PASTE Tech_Use'!K:$BB,2,FALSE),0)</f>
        <v>23000</v>
      </c>
      <c r="M547" s="263">
        <f>_xlfn.IFNA(VLOOKUP($A547,'PASTE Tech_Use'!M:$BB,2,FALSE),0)</f>
        <v>23000</v>
      </c>
      <c r="N547" s="263">
        <f>_xlfn.IFNA(VLOOKUP($A547,'PASTE Tech_Use'!O:$BB,2,FALSE),0)</f>
        <v>23000</v>
      </c>
      <c r="O547" s="263">
        <f>_xlfn.IFNA(VLOOKUP($A547,'PASTE Tech_Use'!Q:$BB,2,FALSE),0)</f>
        <v>23000</v>
      </c>
      <c r="P547" s="263">
        <f>_xlfn.IFNA(VLOOKUP($A547,'PASTE Tech_Use'!S:$BB,2,FALSE),0)</f>
        <v>23000</v>
      </c>
      <c r="Q547" s="263">
        <f>_xlfn.IFNA(VLOOKUP($A547,'PASTE Tech_Use'!U:$BB,2,FALSE),0)</f>
        <v>23000</v>
      </c>
      <c r="R547" s="263">
        <f>_xlfn.IFNA(VLOOKUP($A547,'PASTE Tech_Use'!W:$BB,2,FALSE),0)</f>
        <v>23000</v>
      </c>
      <c r="S547" s="263">
        <f>_xlfn.IFNA(VLOOKUP($A547,'PASTE Tech_Use'!Y:$BB,2,FALSE),0)</f>
        <v>23000</v>
      </c>
    </row>
    <row r="548" spans="1:19" x14ac:dyDescent="0.3">
      <c r="A548" s="69" t="s">
        <v>574</v>
      </c>
      <c r="B548" t="str">
        <f>_xlfn.IFNA(VLOOKUP($A548,'PASTE Technology Sheet'!A:H,3,FALSE),"")</f>
        <v>Primary</v>
      </c>
      <c r="C548" t="str">
        <f>VLOOKUP($A548,'PASTE Technology Sheet'!A:H,4,FALSE)</f>
        <v>Other</v>
      </c>
      <c r="D548" t="str">
        <f>_xlfn.IFNA(VLOOKUP($A548,'PASTE Technology Sheet'!$A:$H,5,FALSE),"")</f>
        <v>Waste</v>
      </c>
      <c r="E548" t="str">
        <f>VLOOKUP($A548,'PASTE Technology Sheet'!$A:$H,6,FALSE)</f>
        <v>Municipal Waste</v>
      </c>
      <c r="F548" t="str">
        <f>VLOOKUP($A548,'PASTE Technology Sheet'!$A:$H,7,FALSE)</f>
        <v>Municipal Waste NL</v>
      </c>
      <c r="G548" s="263">
        <f>_xlfn.IFNA(VLOOKUP($A548,'PASTE Tech_Use'!$A:$B,2,FALSE),0)</f>
        <v>41.838688359999999</v>
      </c>
      <c r="H548" s="263">
        <f>_xlfn.IFNA(VLOOKUP($A548,'PASTE Tech_Use'!$C:$BB,2,FALSE),0)</f>
        <v>41.838688359999999</v>
      </c>
      <c r="I548" s="263">
        <f>_xlfn.IFNA(VLOOKUP($A548,'PASTE Tech_Use'!$E:$BB,2,FALSE),0)</f>
        <v>41.838688359999999</v>
      </c>
      <c r="J548" s="263">
        <f>_xlfn.IFNA(VLOOKUP($A548,'PASTE Tech_Use'!$G:$BB,2,FALSE),0)</f>
        <v>41.838688359999999</v>
      </c>
      <c r="K548" s="263">
        <f>_xlfn.IFNA(VLOOKUP($A548,'PASTE Tech_Use'!I:$BB,2,FALSE),0)</f>
        <v>41.838688359999999</v>
      </c>
      <c r="L548" s="263">
        <f>_xlfn.IFNA(VLOOKUP($A548,'PASTE Tech_Use'!K:$BB,2,FALSE),0)</f>
        <v>41.838688359999999</v>
      </c>
      <c r="M548" s="263">
        <f>_xlfn.IFNA(VLOOKUP($A548,'PASTE Tech_Use'!M:$BB,2,FALSE),0)</f>
        <v>41.838688359999999</v>
      </c>
      <c r="N548" s="263">
        <f>_xlfn.IFNA(VLOOKUP($A548,'PASTE Tech_Use'!O:$BB,2,FALSE),0)</f>
        <v>41.838688359999999</v>
      </c>
      <c r="O548" s="263">
        <f>_xlfn.IFNA(VLOOKUP($A548,'PASTE Tech_Use'!Q:$BB,2,FALSE),0)</f>
        <v>41.838688359999999</v>
      </c>
      <c r="P548" s="263">
        <f>_xlfn.IFNA(VLOOKUP($A548,'PASTE Tech_Use'!S:$BB,2,FALSE),0)</f>
        <v>41.838688359999999</v>
      </c>
      <c r="Q548" s="263">
        <f>_xlfn.IFNA(VLOOKUP($A548,'PASTE Tech_Use'!U:$BB,2,FALSE),0)</f>
        <v>41.838688359999999</v>
      </c>
      <c r="R548" s="263">
        <f>_xlfn.IFNA(VLOOKUP($A548,'PASTE Tech_Use'!W:$BB,2,FALSE),0)</f>
        <v>41.838688359999999</v>
      </c>
      <c r="S548" s="263">
        <f>_xlfn.IFNA(VLOOKUP($A548,'PASTE Tech_Use'!Y:$BB,2,FALSE),0)</f>
        <v>41.838688359999999</v>
      </c>
    </row>
    <row r="549" spans="1:19" x14ac:dyDescent="0.3">
      <c r="A549" s="114" t="s">
        <v>575</v>
      </c>
      <c r="B549" t="str">
        <f>_xlfn.IFNA(VLOOKUP($A549,'PASTE Technology Sheet'!A:H,3,FALSE),"")</f>
        <v>Primary</v>
      </c>
      <c r="C549" t="str">
        <f>VLOOKUP($A549,'PASTE Technology Sheet'!A:H,4,FALSE)</f>
        <v>Other</v>
      </c>
      <c r="D549" t="str">
        <f>_xlfn.IFNA(VLOOKUP($A549,'PASTE Technology Sheet'!$A:$H,5,FALSE),"")</f>
        <v>Waste</v>
      </c>
      <c r="E549" t="str">
        <f>VLOOKUP($A549,'PASTE Technology Sheet'!$A:$H,6,FALSE)</f>
        <v>Municipal Waste EU</v>
      </c>
      <c r="F549" t="str">
        <f>VLOOKUP($A549,'PASTE Technology Sheet'!$A:$H,7,FALSE)</f>
        <v>Municipal Waste EU</v>
      </c>
      <c r="G549" s="263">
        <f>_xlfn.IFNA(VLOOKUP($A549,'PASTE Tech_Use'!$A:$B,2,FALSE),0)</f>
        <v>0</v>
      </c>
      <c r="H549" s="263">
        <f>_xlfn.IFNA(VLOOKUP($A549,'PASTE Tech_Use'!$C:$BB,2,FALSE),0)</f>
        <v>0</v>
      </c>
      <c r="I549" s="263">
        <f>_xlfn.IFNA(VLOOKUP($A549,'PASTE Tech_Use'!$E:$BB,2,FALSE),0)</f>
        <v>0</v>
      </c>
      <c r="J549" s="263">
        <f>_xlfn.IFNA(VLOOKUP($A549,'PASTE Tech_Use'!$G:$BB,2,FALSE),0)</f>
        <v>0</v>
      </c>
      <c r="K549" s="263">
        <f>_xlfn.IFNA(VLOOKUP($A549,'PASTE Tech_Use'!I:$BB,2,FALSE),0)</f>
        <v>0</v>
      </c>
      <c r="L549" s="263">
        <f>_xlfn.IFNA(VLOOKUP($A549,'PASTE Tech_Use'!K:$BB,2,FALSE),0)</f>
        <v>0</v>
      </c>
      <c r="M549" s="263">
        <f>_xlfn.IFNA(VLOOKUP($A549,'PASTE Tech_Use'!M:$BB,2,FALSE),0)</f>
        <v>0</v>
      </c>
      <c r="N549" s="263">
        <f>_xlfn.IFNA(VLOOKUP($A549,'PASTE Tech_Use'!O:$BB,2,FALSE),0)</f>
        <v>0</v>
      </c>
      <c r="O549" s="263">
        <f>_xlfn.IFNA(VLOOKUP($A549,'PASTE Tech_Use'!Q:$BB,2,FALSE),0)</f>
        <v>0</v>
      </c>
      <c r="P549" s="263">
        <f>_xlfn.IFNA(VLOOKUP($A549,'PASTE Tech_Use'!S:$BB,2,FALSE),0)</f>
        <v>0</v>
      </c>
      <c r="Q549" s="263">
        <f>_xlfn.IFNA(VLOOKUP($A549,'PASTE Tech_Use'!U:$BB,2,FALSE),0)</f>
        <v>0</v>
      </c>
      <c r="R549" s="263">
        <f>_xlfn.IFNA(VLOOKUP($A549,'PASTE Tech_Use'!W:$BB,2,FALSE),0)</f>
        <v>0</v>
      </c>
      <c r="S549" s="263">
        <f>_xlfn.IFNA(VLOOKUP($A549,'PASTE Tech_Use'!Y:$BB,2,FALSE),0)</f>
        <v>0</v>
      </c>
    </row>
    <row r="550" spans="1:19" x14ac:dyDescent="0.3">
      <c r="A550" s="69" t="s">
        <v>576</v>
      </c>
      <c r="B550" t="str">
        <f>_xlfn.IFNA(VLOOKUP($A550,'PASTE Technology Sheet'!A:H,3,FALSE),"")</f>
        <v>Primary</v>
      </c>
      <c r="C550" t="str">
        <f>VLOOKUP($A550,'PASTE Technology Sheet'!A:H,4,FALSE)</f>
        <v>Other</v>
      </c>
      <c r="D550" t="str">
        <f>_xlfn.IFNA(VLOOKUP($A550,'PASTE Technology Sheet'!$A:$H,5,FALSE),"")</f>
        <v>Waste</v>
      </c>
      <c r="E550" t="str">
        <f>VLOOKUP($A550,'PASTE Technology Sheet'!$A:$H,6,FALSE)</f>
        <v>Plastic Waste</v>
      </c>
      <c r="F550" t="str">
        <f>VLOOKUP($A550,'PASTE Technology Sheet'!$A:$H,7,FALSE)</f>
        <v>Plastic Waste NL</v>
      </c>
      <c r="G550" s="263">
        <f>_xlfn.IFNA(VLOOKUP($A550,'PASTE Tech_Use'!$A:$B,2,FALSE),0)</f>
        <v>41.050493150000001</v>
      </c>
      <c r="H550" s="263">
        <f>_xlfn.IFNA(VLOOKUP($A550,'PASTE Tech_Use'!$C:$BB,2,FALSE),0)</f>
        <v>41.050493150000001</v>
      </c>
      <c r="I550" s="263">
        <f>_xlfn.IFNA(VLOOKUP($A550,'PASTE Tech_Use'!$E:$BB,2,FALSE),0)</f>
        <v>41.050493150000001</v>
      </c>
      <c r="J550" s="263">
        <f>_xlfn.IFNA(VLOOKUP($A550,'PASTE Tech_Use'!$G:$BB,2,FALSE),0)</f>
        <v>41.050493150000001</v>
      </c>
      <c r="K550" s="263">
        <f>_xlfn.IFNA(VLOOKUP($A550,'PASTE Tech_Use'!I:$BB,2,FALSE),0)</f>
        <v>41.050493150000001</v>
      </c>
      <c r="L550" s="263">
        <f>_xlfn.IFNA(VLOOKUP($A550,'PASTE Tech_Use'!K:$BB,2,FALSE),0)</f>
        <v>41.050493150000001</v>
      </c>
      <c r="M550" s="263">
        <f>_xlfn.IFNA(VLOOKUP($A550,'PASTE Tech_Use'!M:$BB,2,FALSE),0)</f>
        <v>41.050493150000001</v>
      </c>
      <c r="N550" s="263">
        <f>_xlfn.IFNA(VLOOKUP($A550,'PASTE Tech_Use'!O:$BB,2,FALSE),0)</f>
        <v>41.050493150000001</v>
      </c>
      <c r="O550" s="263">
        <f>_xlfn.IFNA(VLOOKUP($A550,'PASTE Tech_Use'!Q:$BB,2,FALSE),0)</f>
        <v>41.050493150000001</v>
      </c>
      <c r="P550" s="263">
        <f>_xlfn.IFNA(VLOOKUP($A550,'PASTE Tech_Use'!S:$BB,2,FALSE),0)</f>
        <v>41.050493150000001</v>
      </c>
      <c r="Q550" s="263">
        <f>_xlfn.IFNA(VLOOKUP($A550,'PASTE Tech_Use'!U:$BB,2,FALSE),0)</f>
        <v>41.050493150000001</v>
      </c>
      <c r="R550" s="263">
        <f>_xlfn.IFNA(VLOOKUP($A550,'PASTE Tech_Use'!W:$BB,2,FALSE),0)</f>
        <v>41.050493150000001</v>
      </c>
      <c r="S550" s="263">
        <f>_xlfn.IFNA(VLOOKUP($A550,'PASTE Tech_Use'!Y:$BB,2,FALSE),0)</f>
        <v>41.050493150000001</v>
      </c>
    </row>
    <row r="551" spans="1:19" x14ac:dyDescent="0.3">
      <c r="A551" s="140" t="s">
        <v>577</v>
      </c>
      <c r="B551" t="str">
        <f>_xlfn.IFNA(VLOOKUP($A551,'PASTE Technology Sheet'!A:H,3,FALSE),"")</f>
        <v>Primary</v>
      </c>
      <c r="C551" t="str">
        <f>VLOOKUP($A551,'PASTE Technology Sheet'!A:H,4,FALSE)</f>
        <v>Renewable</v>
      </c>
      <c r="D551" t="str">
        <f>_xlfn.IFNA(VLOOKUP($A551,'PASTE Technology Sheet'!$A:$H,5,FALSE),"")</f>
        <v>Biomass</v>
      </c>
      <c r="E551" t="str">
        <f>VLOOKUP($A551,'PASTE Technology Sheet'!$A:$H,6,FALSE)</f>
        <v>Wood</v>
      </c>
      <c r="F551" t="str">
        <f>VLOOKUP($A551,'PASTE Technology Sheet'!$A:$H,7,FALSE)</f>
        <v>Wood (crops, and others)</v>
      </c>
      <c r="G551" s="263">
        <f>_xlfn.IFNA(VLOOKUP($A551,'PASTE Tech_Use'!$A:$B,2,FALSE),0)</f>
        <v>60</v>
      </c>
      <c r="H551" s="263">
        <f>_xlfn.IFNA(VLOOKUP($A551,'PASTE Tech_Use'!$C:$BB,2,FALSE),0)</f>
        <v>60</v>
      </c>
      <c r="I551" s="263">
        <f>_xlfn.IFNA(VLOOKUP($A551,'PASTE Tech_Use'!$E:$BB,2,FALSE),0)</f>
        <v>59.999999989999999</v>
      </c>
      <c r="J551" s="263">
        <f>_xlfn.IFNA(VLOOKUP($A551,'PASTE Tech_Use'!$G:$BB,2,FALSE),0)</f>
        <v>60</v>
      </c>
      <c r="K551" s="263">
        <f>_xlfn.IFNA(VLOOKUP($A551,'PASTE Tech_Use'!I:$BB,2,FALSE),0)</f>
        <v>60</v>
      </c>
      <c r="L551" s="263">
        <f>_xlfn.IFNA(VLOOKUP($A551,'PASTE Tech_Use'!K:$BB,2,FALSE),0)</f>
        <v>52.597005029999998</v>
      </c>
      <c r="M551" s="263">
        <f>_xlfn.IFNA(VLOOKUP($A551,'PASTE Tech_Use'!M:$BB,2,FALSE),0)</f>
        <v>60</v>
      </c>
      <c r="N551" s="263">
        <f>_xlfn.IFNA(VLOOKUP($A551,'PASTE Tech_Use'!O:$BB,2,FALSE),0)</f>
        <v>59.999999989999999</v>
      </c>
      <c r="O551" s="263">
        <f>_xlfn.IFNA(VLOOKUP($A551,'PASTE Tech_Use'!Q:$BB,2,FALSE),0)</f>
        <v>60</v>
      </c>
      <c r="P551" s="263">
        <f>_xlfn.IFNA(VLOOKUP($A551,'PASTE Tech_Use'!S:$BB,2,FALSE),0)</f>
        <v>60</v>
      </c>
      <c r="Q551" s="263">
        <f>_xlfn.IFNA(VLOOKUP($A551,'PASTE Tech_Use'!U:$BB,2,FALSE),0)</f>
        <v>40.69374973</v>
      </c>
      <c r="R551" s="263">
        <f>_xlfn.IFNA(VLOOKUP($A551,'PASTE Tech_Use'!W:$BB,2,FALSE),0)</f>
        <v>59.999999979999998</v>
      </c>
      <c r="S551" s="263">
        <f>_xlfn.IFNA(VLOOKUP($A551,'PASTE Tech_Use'!Y:$BB,2,FALSE),0)</f>
        <v>60</v>
      </c>
    </row>
    <row r="552" spans="1:19" x14ac:dyDescent="0.3">
      <c r="A552" s="140" t="s">
        <v>578</v>
      </c>
      <c r="B552" t="str">
        <f>_xlfn.IFNA(VLOOKUP($A552,'PASTE Technology Sheet'!A:H,3,FALSE),"")</f>
        <v>Primary</v>
      </c>
      <c r="C552" t="str">
        <f>VLOOKUP($A552,'PASTE Technology Sheet'!A:H,4,FALSE)</f>
        <v>Renewable</v>
      </c>
      <c r="D552" t="str">
        <f>_xlfn.IFNA(VLOOKUP($A552,'PASTE Technology Sheet'!$A:$H,5,FALSE),"")</f>
        <v>Biomass</v>
      </c>
      <c r="E552" t="str">
        <f>VLOOKUP($A552,'PASTE Technology Sheet'!$A:$H,6,FALSE)</f>
        <v>Wood</v>
      </c>
      <c r="F552" t="str">
        <f>VLOOKUP($A552,'PASTE Technology Sheet'!$A:$H,7,FALSE)</f>
        <v>Imported Wood EU</v>
      </c>
      <c r="G552" s="263">
        <f>_xlfn.IFNA(VLOOKUP($A552,'PASTE Tech_Use'!$A:$B,2,FALSE),0)</f>
        <v>551</v>
      </c>
      <c r="H552" s="263">
        <f>_xlfn.IFNA(VLOOKUP($A552,'PASTE Tech_Use'!$C:$BB,2,FALSE),0)</f>
        <v>551</v>
      </c>
      <c r="I552" s="263">
        <f>_xlfn.IFNA(VLOOKUP($A552,'PASTE Tech_Use'!$E:$BB,2,FALSE),0)</f>
        <v>551</v>
      </c>
      <c r="J552" s="263">
        <f>_xlfn.IFNA(VLOOKUP($A552,'PASTE Tech_Use'!$G:$BB,2,FALSE),0)</f>
        <v>551</v>
      </c>
      <c r="K552" s="263">
        <f>_xlfn.IFNA(VLOOKUP($A552,'PASTE Tech_Use'!I:$BB,2,FALSE),0)</f>
        <v>551</v>
      </c>
      <c r="L552" s="263">
        <f>_xlfn.IFNA(VLOOKUP($A552,'PASTE Tech_Use'!K:$BB,2,FALSE),0)</f>
        <v>551</v>
      </c>
      <c r="M552" s="263">
        <f>_xlfn.IFNA(VLOOKUP($A552,'PASTE Tech_Use'!M:$BB,2,FALSE),0)</f>
        <v>551</v>
      </c>
      <c r="N552" s="263">
        <f>_xlfn.IFNA(VLOOKUP($A552,'PASTE Tech_Use'!O:$BB,2,FALSE),0)</f>
        <v>551</v>
      </c>
      <c r="O552" s="263">
        <f>_xlfn.IFNA(VLOOKUP($A552,'PASTE Tech_Use'!Q:$BB,2,FALSE),0)</f>
        <v>551</v>
      </c>
      <c r="P552" s="263">
        <f>_xlfn.IFNA(VLOOKUP($A552,'PASTE Tech_Use'!S:$BB,2,FALSE),0)</f>
        <v>551</v>
      </c>
      <c r="Q552" s="263">
        <f>_xlfn.IFNA(VLOOKUP($A552,'PASTE Tech_Use'!U:$BB,2,FALSE),0)</f>
        <v>551</v>
      </c>
      <c r="R552" s="263">
        <f>_xlfn.IFNA(VLOOKUP($A552,'PASTE Tech_Use'!W:$BB,2,FALSE),0)</f>
        <v>551</v>
      </c>
      <c r="S552" s="263">
        <f>_xlfn.IFNA(VLOOKUP($A552,'PASTE Tech_Use'!Y:$BB,2,FALSE),0)</f>
        <v>551</v>
      </c>
    </row>
    <row r="553" spans="1:19" x14ac:dyDescent="0.3">
      <c r="A553" s="114" t="s">
        <v>579</v>
      </c>
      <c r="B553" t="str">
        <f>_xlfn.IFNA(VLOOKUP($A553,'PASTE Technology Sheet'!A:H,3,FALSE),"")</f>
        <v>Primary</v>
      </c>
      <c r="C553" t="str">
        <f>VLOOKUP($A553,'PASTE Technology Sheet'!A:H,4,FALSE)</f>
        <v>Renewable</v>
      </c>
      <c r="D553" t="str">
        <f>_xlfn.IFNA(VLOOKUP($A553,'PASTE Technology Sheet'!$A:$H,5,FALSE),"")</f>
        <v>Biomass</v>
      </c>
      <c r="E553" t="str">
        <f>VLOOKUP($A553,'PASTE Technology Sheet'!$A:$H,6,FALSE)</f>
        <v>Wood</v>
      </c>
      <c r="F553" t="str">
        <f>VLOOKUP($A553,'PASTE Technology Sheet'!$A:$H,7,FALSE)</f>
        <v>Imported Wood EU2</v>
      </c>
      <c r="G553" s="263">
        <f>_xlfn.IFNA(VLOOKUP($A553,'PASTE Tech_Use'!$A:$B,2,FALSE),0)</f>
        <v>0</v>
      </c>
      <c r="H553" s="263">
        <f>_xlfn.IFNA(VLOOKUP($A553,'PASTE Tech_Use'!$C:$BB,2,FALSE),0)</f>
        <v>0</v>
      </c>
      <c r="I553" s="263">
        <f>_xlfn.IFNA(VLOOKUP($A553,'PASTE Tech_Use'!$E:$BB,2,FALSE),0)</f>
        <v>0</v>
      </c>
      <c r="J553" s="263">
        <f>_xlfn.IFNA(VLOOKUP($A553,'PASTE Tech_Use'!$G:$BB,2,FALSE),0)</f>
        <v>0</v>
      </c>
      <c r="K553" s="263">
        <f>_xlfn.IFNA(VLOOKUP($A553,'PASTE Tech_Use'!I:$BB,2,FALSE),0)</f>
        <v>0</v>
      </c>
      <c r="L553" s="263">
        <f>_xlfn.IFNA(VLOOKUP($A553,'PASTE Tech_Use'!K:$BB,2,FALSE),0)</f>
        <v>0</v>
      </c>
      <c r="M553" s="263">
        <f>_xlfn.IFNA(VLOOKUP($A553,'PASTE Tech_Use'!M:$BB,2,FALSE),0)</f>
        <v>0</v>
      </c>
      <c r="N553" s="263">
        <f>_xlfn.IFNA(VLOOKUP($A553,'PASTE Tech_Use'!O:$BB,2,FALSE),0)</f>
        <v>0</v>
      </c>
      <c r="O553" s="263">
        <f>_xlfn.IFNA(VLOOKUP($A553,'PASTE Tech_Use'!Q:$BB,2,FALSE),0)</f>
        <v>0</v>
      </c>
      <c r="P553" s="263">
        <f>_xlfn.IFNA(VLOOKUP($A553,'PASTE Tech_Use'!S:$BB,2,FALSE),0)</f>
        <v>0</v>
      </c>
      <c r="Q553" s="263">
        <f>_xlfn.IFNA(VLOOKUP($A553,'PASTE Tech_Use'!U:$BB,2,FALSE),0)</f>
        <v>0</v>
      </c>
      <c r="R553" s="263">
        <f>_xlfn.IFNA(VLOOKUP($A553,'PASTE Tech_Use'!W:$BB,2,FALSE),0)</f>
        <v>0</v>
      </c>
      <c r="S553" s="263">
        <f>_xlfn.IFNA(VLOOKUP($A553,'PASTE Tech_Use'!Y:$BB,2,FALSE),0)</f>
        <v>0</v>
      </c>
    </row>
    <row r="554" spans="1:19" x14ac:dyDescent="0.3">
      <c r="A554" s="212" t="s">
        <v>580</v>
      </c>
      <c r="B554" t="str">
        <f>_xlfn.IFNA(VLOOKUP($A554,'PASTE Technology Sheet'!A:H,3,FALSE),"")</f>
        <v>Primary</v>
      </c>
      <c r="C554" t="str">
        <f>VLOOKUP($A554,'PASTE Technology Sheet'!A:H,4,FALSE)</f>
        <v>Renewable</v>
      </c>
      <c r="D554" t="str">
        <f>_xlfn.IFNA(VLOOKUP($A554,'PASTE Technology Sheet'!$A:$H,5,FALSE),"")</f>
        <v>Biomass</v>
      </c>
      <c r="E554" t="str">
        <f>VLOOKUP($A554,'PASTE Technology Sheet'!$A:$H,6,FALSE)</f>
        <v>Wood</v>
      </c>
      <c r="F554" t="str">
        <f>VLOOKUP($A554,'PASTE Technology Sheet'!$A:$H,7,FALSE)</f>
        <v>Imported Wood America</v>
      </c>
      <c r="G554" s="263">
        <f>_xlfn.IFNA(VLOOKUP($A554,'PASTE Tech_Use'!$A:$B,2,FALSE),0)</f>
        <v>0</v>
      </c>
      <c r="H554" s="263">
        <f>_xlfn.IFNA(VLOOKUP($A554,'PASTE Tech_Use'!$C:$BB,2,FALSE),0)</f>
        <v>0</v>
      </c>
      <c r="I554" s="263">
        <f>_xlfn.IFNA(VLOOKUP($A554,'PASTE Tech_Use'!$E:$BB,2,FALSE),0)</f>
        <v>0</v>
      </c>
      <c r="J554" s="263">
        <f>_xlfn.IFNA(VLOOKUP($A554,'PASTE Tech_Use'!$G:$BB,2,FALSE),0)</f>
        <v>0</v>
      </c>
      <c r="K554" s="263">
        <f>_xlfn.IFNA(VLOOKUP($A554,'PASTE Tech_Use'!I:$BB,2,FALSE),0)</f>
        <v>0</v>
      </c>
      <c r="L554" s="263">
        <f>_xlfn.IFNA(VLOOKUP($A554,'PASTE Tech_Use'!K:$BB,2,FALSE),0)</f>
        <v>0</v>
      </c>
      <c r="M554" s="263">
        <f>_xlfn.IFNA(VLOOKUP($A554,'PASTE Tech_Use'!M:$BB,2,FALSE),0)</f>
        <v>0</v>
      </c>
      <c r="N554" s="263">
        <f>_xlfn.IFNA(VLOOKUP($A554,'PASTE Tech_Use'!O:$BB,2,FALSE),0)</f>
        <v>0</v>
      </c>
      <c r="O554" s="263">
        <f>_xlfn.IFNA(VLOOKUP($A554,'PASTE Tech_Use'!Q:$BB,2,FALSE),0)</f>
        <v>0</v>
      </c>
      <c r="P554" s="263">
        <f>_xlfn.IFNA(VLOOKUP($A554,'PASTE Tech_Use'!S:$BB,2,FALSE),0)</f>
        <v>0</v>
      </c>
      <c r="Q554" s="263">
        <f>_xlfn.IFNA(VLOOKUP($A554,'PASTE Tech_Use'!U:$BB,2,FALSE),0)</f>
        <v>0</v>
      </c>
      <c r="R554" s="263">
        <f>_xlfn.IFNA(VLOOKUP($A554,'PASTE Tech_Use'!W:$BB,2,FALSE),0)</f>
        <v>0</v>
      </c>
      <c r="S554" s="263">
        <f>_xlfn.IFNA(VLOOKUP($A554,'PASTE Tech_Use'!Y:$BB,2,FALSE),0)</f>
        <v>16.222352050000001</v>
      </c>
    </row>
    <row r="555" spans="1:19" x14ac:dyDescent="0.3">
      <c r="A555" s="140" t="s">
        <v>581</v>
      </c>
      <c r="B555" t="str">
        <f>_xlfn.IFNA(VLOOKUP($A555,'PASTE Technology Sheet'!A:H,3,FALSE),"")</f>
        <v>Primary</v>
      </c>
      <c r="C555" t="str">
        <f>VLOOKUP($A555,'PASTE Technology Sheet'!A:H,4,FALSE)</f>
        <v>Renewable</v>
      </c>
      <c r="D555" t="str">
        <f>_xlfn.IFNA(VLOOKUP($A555,'PASTE Technology Sheet'!$A:$H,5,FALSE),"")</f>
        <v>Biomass</v>
      </c>
      <c r="E555" t="str">
        <f>VLOOKUP($A555,'PASTE Technology Sheet'!$A:$H,6,FALSE)</f>
        <v>Grasscrops</v>
      </c>
      <c r="F555" t="str">
        <f>VLOOKUP($A555,'PASTE Technology Sheet'!$A:$H,7,FALSE)</f>
        <v>Grasscrops</v>
      </c>
      <c r="G555" s="263">
        <f>_xlfn.IFNA(VLOOKUP($A555,'PASTE Tech_Use'!$A:$B,2,FALSE),0)</f>
        <v>34</v>
      </c>
      <c r="H555" s="263">
        <f>_xlfn.IFNA(VLOOKUP($A555,'PASTE Tech_Use'!$C:$BB,2,FALSE),0)</f>
        <v>34</v>
      </c>
      <c r="I555" s="263">
        <f>_xlfn.IFNA(VLOOKUP($A555,'PASTE Tech_Use'!$E:$BB,2,FALSE),0)</f>
        <v>34</v>
      </c>
      <c r="J555" s="263">
        <f>_xlfn.IFNA(VLOOKUP($A555,'PASTE Tech_Use'!$G:$BB,2,FALSE),0)</f>
        <v>34</v>
      </c>
      <c r="K555" s="263">
        <f>_xlfn.IFNA(VLOOKUP($A555,'PASTE Tech_Use'!I:$BB,2,FALSE),0)</f>
        <v>34</v>
      </c>
      <c r="L555" s="263">
        <f>_xlfn.IFNA(VLOOKUP($A555,'PASTE Tech_Use'!K:$BB,2,FALSE),0)</f>
        <v>34</v>
      </c>
      <c r="M555" s="263">
        <f>_xlfn.IFNA(VLOOKUP($A555,'PASTE Tech_Use'!M:$BB,2,FALSE),0)</f>
        <v>34</v>
      </c>
      <c r="N555" s="263">
        <f>_xlfn.IFNA(VLOOKUP($A555,'PASTE Tech_Use'!O:$BB,2,FALSE),0)</f>
        <v>34</v>
      </c>
      <c r="O555" s="263">
        <f>_xlfn.IFNA(VLOOKUP($A555,'PASTE Tech_Use'!Q:$BB,2,FALSE),0)</f>
        <v>34</v>
      </c>
      <c r="P555" s="263">
        <f>_xlfn.IFNA(VLOOKUP($A555,'PASTE Tech_Use'!S:$BB,2,FALSE),0)</f>
        <v>34</v>
      </c>
      <c r="Q555" s="263">
        <f>_xlfn.IFNA(VLOOKUP($A555,'PASTE Tech_Use'!U:$BB,2,FALSE),0)</f>
        <v>34</v>
      </c>
      <c r="R555" s="263">
        <f>_xlfn.IFNA(VLOOKUP($A555,'PASTE Tech_Use'!W:$BB,2,FALSE),0)</f>
        <v>34</v>
      </c>
      <c r="S555" s="263">
        <f>_xlfn.IFNA(VLOOKUP($A555,'PASTE Tech_Use'!Y:$BB,2,FALSE),0)</f>
        <v>34</v>
      </c>
    </row>
    <row r="556" spans="1:19" x14ac:dyDescent="0.3">
      <c r="A556" s="140" t="s">
        <v>582</v>
      </c>
      <c r="B556" t="str">
        <f>_xlfn.IFNA(VLOOKUP($A556,'PASTE Technology Sheet'!A:H,3,FALSE),"")</f>
        <v>Primary</v>
      </c>
      <c r="C556" t="str">
        <f>VLOOKUP($A556,'PASTE Technology Sheet'!A:H,4,FALSE)</f>
        <v>Renewable</v>
      </c>
      <c r="D556" t="str">
        <f>_xlfn.IFNA(VLOOKUP($A556,'PASTE Technology Sheet'!$A:$H,5,FALSE),"")</f>
        <v>Biomass</v>
      </c>
      <c r="E556" t="str">
        <f>VLOOKUP($A556,'PASTE Technology Sheet'!$A:$H,6,FALSE)</f>
        <v>Grasscrops</v>
      </c>
      <c r="F556" t="str">
        <f>VLOOKUP($A556,'PASTE Technology Sheet'!$A:$H,7,FALSE)</f>
        <v>Grasscrops EU</v>
      </c>
      <c r="G556" s="263">
        <f>_xlfn.IFNA(VLOOKUP($A556,'PASTE Tech_Use'!$A:$B,2,FALSE),0)</f>
        <v>0</v>
      </c>
      <c r="H556" s="263">
        <f>_xlfn.IFNA(VLOOKUP($A556,'PASTE Tech_Use'!$C:$BB,2,FALSE),0)</f>
        <v>0</v>
      </c>
      <c r="I556" s="263">
        <f>_xlfn.IFNA(VLOOKUP($A556,'PASTE Tech_Use'!$E:$BB,2,FALSE),0)</f>
        <v>0</v>
      </c>
      <c r="J556" s="263">
        <f>_xlfn.IFNA(VLOOKUP($A556,'PASTE Tech_Use'!$G:$BB,2,FALSE),0)</f>
        <v>0</v>
      </c>
      <c r="K556" s="263">
        <f>_xlfn.IFNA(VLOOKUP($A556,'PASTE Tech_Use'!I:$BB,2,FALSE),0)</f>
        <v>0</v>
      </c>
      <c r="L556" s="263">
        <f>_xlfn.IFNA(VLOOKUP($A556,'PASTE Tech_Use'!K:$BB,2,FALSE),0)</f>
        <v>0</v>
      </c>
      <c r="M556" s="263">
        <f>_xlfn.IFNA(VLOOKUP($A556,'PASTE Tech_Use'!M:$BB,2,FALSE),0)</f>
        <v>0</v>
      </c>
      <c r="N556" s="263">
        <f>_xlfn.IFNA(VLOOKUP($A556,'PASTE Tech_Use'!O:$BB,2,FALSE),0)</f>
        <v>0</v>
      </c>
      <c r="O556" s="263">
        <f>_xlfn.IFNA(VLOOKUP($A556,'PASTE Tech_Use'!Q:$BB,2,FALSE),0)</f>
        <v>0</v>
      </c>
      <c r="P556" s="263">
        <f>_xlfn.IFNA(VLOOKUP($A556,'PASTE Tech_Use'!S:$BB,2,FALSE),0)</f>
        <v>0</v>
      </c>
      <c r="Q556" s="263">
        <f>_xlfn.IFNA(VLOOKUP($A556,'PASTE Tech_Use'!U:$BB,2,FALSE),0)</f>
        <v>0</v>
      </c>
      <c r="R556" s="263">
        <f>_xlfn.IFNA(VLOOKUP($A556,'PASTE Tech_Use'!W:$BB,2,FALSE),0)</f>
        <v>0</v>
      </c>
      <c r="S556" s="263">
        <f>_xlfn.IFNA(VLOOKUP($A556,'PASTE Tech_Use'!Y:$BB,2,FALSE),0)</f>
        <v>2.3754521359999998</v>
      </c>
    </row>
    <row r="557" spans="1:19" x14ac:dyDescent="0.3">
      <c r="A557" s="140" t="s">
        <v>583</v>
      </c>
      <c r="B557" t="str">
        <f>_xlfn.IFNA(VLOOKUP($A557,'PASTE Technology Sheet'!A:H,3,FALSE),"")</f>
        <v>Primary</v>
      </c>
      <c r="C557" t="str">
        <f>VLOOKUP($A557,'PASTE Technology Sheet'!A:H,4,FALSE)</f>
        <v>Renewable</v>
      </c>
      <c r="D557" t="str">
        <f>_xlfn.IFNA(VLOOKUP($A557,'PASTE Technology Sheet'!$A:$H,5,FALSE),"")</f>
        <v>Biomass</v>
      </c>
      <c r="E557" t="str">
        <f>VLOOKUP($A557,'PASTE Technology Sheet'!$A:$H,6,FALSE)</f>
        <v>Dry organic matter</v>
      </c>
      <c r="F557" t="str">
        <f>VLOOKUP($A557,'PASTE Technology Sheet'!$A:$H,7,FALSE)</f>
        <v>Dry organic matter</v>
      </c>
      <c r="G557" s="263">
        <f>_xlfn.IFNA(VLOOKUP($A557,'PASTE Tech_Use'!$A:$B,2,FALSE),0)</f>
        <v>25.6</v>
      </c>
      <c r="H557" s="263">
        <f>_xlfn.IFNA(VLOOKUP($A557,'PASTE Tech_Use'!$C:$BB,2,FALSE),0)</f>
        <v>25.6</v>
      </c>
      <c r="I557" s="263">
        <f>_xlfn.IFNA(VLOOKUP($A557,'PASTE Tech_Use'!$E:$BB,2,FALSE),0)</f>
        <v>25.6</v>
      </c>
      <c r="J557" s="263">
        <f>_xlfn.IFNA(VLOOKUP($A557,'PASTE Tech_Use'!$G:$BB,2,FALSE),0)</f>
        <v>25.6</v>
      </c>
      <c r="K557" s="263">
        <f>_xlfn.IFNA(VLOOKUP($A557,'PASTE Tech_Use'!I:$BB,2,FALSE),0)</f>
        <v>25.6</v>
      </c>
      <c r="L557" s="263">
        <f>_xlfn.IFNA(VLOOKUP($A557,'PASTE Tech_Use'!K:$BB,2,FALSE),0)</f>
        <v>25.6</v>
      </c>
      <c r="M557" s="263">
        <f>_xlfn.IFNA(VLOOKUP($A557,'PASTE Tech_Use'!M:$BB,2,FALSE),0)</f>
        <v>25.6</v>
      </c>
      <c r="N557" s="263">
        <f>_xlfn.IFNA(VLOOKUP($A557,'PASTE Tech_Use'!O:$BB,2,FALSE),0)</f>
        <v>25.6</v>
      </c>
      <c r="O557" s="263">
        <f>_xlfn.IFNA(VLOOKUP($A557,'PASTE Tech_Use'!Q:$BB,2,FALSE),0)</f>
        <v>25.6</v>
      </c>
      <c r="P557" s="263">
        <f>_xlfn.IFNA(VLOOKUP($A557,'PASTE Tech_Use'!S:$BB,2,FALSE),0)</f>
        <v>25.6</v>
      </c>
      <c r="Q557" s="263">
        <f>_xlfn.IFNA(VLOOKUP($A557,'PASTE Tech_Use'!U:$BB,2,FALSE),0)</f>
        <v>25.6</v>
      </c>
      <c r="R557" s="263">
        <f>_xlfn.IFNA(VLOOKUP($A557,'PASTE Tech_Use'!W:$BB,2,FALSE),0)</f>
        <v>25.6</v>
      </c>
      <c r="S557" s="263">
        <f>_xlfn.IFNA(VLOOKUP($A557,'PASTE Tech_Use'!Y:$BB,2,FALSE),0)</f>
        <v>25.6</v>
      </c>
    </row>
    <row r="558" spans="1:19" x14ac:dyDescent="0.3">
      <c r="A558" s="114" t="s">
        <v>584</v>
      </c>
      <c r="B558" t="str">
        <f>_xlfn.IFNA(VLOOKUP($A558,'PASTE Technology Sheet'!A:H,3,FALSE),"")</f>
        <v>Primary</v>
      </c>
      <c r="C558" t="str">
        <f>VLOOKUP($A558,'PASTE Technology Sheet'!A:H,4,FALSE)</f>
        <v>Renewable</v>
      </c>
      <c r="D558" t="str">
        <f>_xlfn.IFNA(VLOOKUP($A558,'PASTE Technology Sheet'!$A:$H,5,FALSE),"")</f>
        <v>Biomass</v>
      </c>
      <c r="E558" t="str">
        <f>VLOOKUP($A558,'PASTE Technology Sheet'!$A:$H,6,FALSE)</f>
        <v>Dry organic matter</v>
      </c>
      <c r="F558" t="str">
        <f>VLOOKUP($A558,'PASTE Technology Sheet'!$A:$H,7,FALSE)</f>
        <v>Dry organic matter</v>
      </c>
      <c r="G558" s="263">
        <f>_xlfn.IFNA(VLOOKUP($A558,'PASTE Tech_Use'!$A:$B,2,FALSE),0)</f>
        <v>25.6</v>
      </c>
      <c r="H558" s="263">
        <f>_xlfn.IFNA(VLOOKUP($A558,'PASTE Tech_Use'!$C:$BB,2,FALSE),0)</f>
        <v>25.6</v>
      </c>
      <c r="I558" s="263">
        <f>_xlfn.IFNA(VLOOKUP($A558,'PASTE Tech_Use'!$E:$BB,2,FALSE),0)</f>
        <v>25.6</v>
      </c>
      <c r="J558" s="263">
        <f>_xlfn.IFNA(VLOOKUP($A558,'PASTE Tech_Use'!$G:$BB,2,FALSE),0)</f>
        <v>25.6</v>
      </c>
      <c r="K558" s="263">
        <f>_xlfn.IFNA(VLOOKUP($A558,'PASTE Tech_Use'!I:$BB,2,FALSE),0)</f>
        <v>25.6</v>
      </c>
      <c r="L558" s="263">
        <f>_xlfn.IFNA(VLOOKUP($A558,'PASTE Tech_Use'!K:$BB,2,FALSE),0)</f>
        <v>23.279068890000001</v>
      </c>
      <c r="M558" s="263">
        <f>_xlfn.IFNA(VLOOKUP($A558,'PASTE Tech_Use'!M:$BB,2,FALSE),0)</f>
        <v>25.6</v>
      </c>
      <c r="N558" s="263">
        <f>_xlfn.IFNA(VLOOKUP($A558,'PASTE Tech_Use'!O:$BB,2,FALSE),0)</f>
        <v>25.6</v>
      </c>
      <c r="O558" s="263">
        <f>_xlfn.IFNA(VLOOKUP($A558,'PASTE Tech_Use'!Q:$BB,2,FALSE),0)</f>
        <v>25.6</v>
      </c>
      <c r="P558" s="263">
        <f>_xlfn.IFNA(VLOOKUP($A558,'PASTE Tech_Use'!S:$BB,2,FALSE),0)</f>
        <v>25.6</v>
      </c>
      <c r="Q558" s="263">
        <f>_xlfn.IFNA(VLOOKUP($A558,'PASTE Tech_Use'!U:$BB,2,FALSE),0)</f>
        <v>25.273949080000001</v>
      </c>
      <c r="R558" s="263">
        <f>_xlfn.IFNA(VLOOKUP($A558,'PASTE Tech_Use'!W:$BB,2,FALSE),0)</f>
        <v>20.907429480000001</v>
      </c>
      <c r="S558" s="263">
        <f>_xlfn.IFNA(VLOOKUP($A558,'PASTE Tech_Use'!Y:$BB,2,FALSE),0)</f>
        <v>25.6</v>
      </c>
    </row>
    <row r="559" spans="1:19" x14ac:dyDescent="0.3">
      <c r="A559" s="140" t="s">
        <v>585</v>
      </c>
      <c r="B559" t="str">
        <f>_xlfn.IFNA(VLOOKUP($A559,'PASTE Technology Sheet'!A:H,3,FALSE),"")</f>
        <v>Primary</v>
      </c>
      <c r="C559" t="str">
        <f>VLOOKUP($A559,'PASTE Technology Sheet'!A:H,4,FALSE)</f>
        <v>Renewable</v>
      </c>
      <c r="D559" t="str">
        <f>_xlfn.IFNA(VLOOKUP($A559,'PASTE Technology Sheet'!$A:$H,5,FALSE),"")</f>
        <v>Biomass</v>
      </c>
      <c r="E559" t="str">
        <f>VLOOKUP($A559,'PASTE Technology Sheet'!$A:$H,6,FALSE)</f>
        <v>Wet organic matter</v>
      </c>
      <c r="F559" t="str">
        <f>VLOOKUP($A559,'PASTE Technology Sheet'!$A:$H,7,FALSE)</f>
        <v>Wet organic matter EU</v>
      </c>
      <c r="G559" s="263">
        <f>_xlfn.IFNA(VLOOKUP($A559,'PASTE Tech_Use'!$A:$B,2,FALSE),0)</f>
        <v>0</v>
      </c>
      <c r="H559" s="263">
        <f>_xlfn.IFNA(VLOOKUP($A559,'PASTE Tech_Use'!$C:$BB,2,FALSE),0)</f>
        <v>0</v>
      </c>
      <c r="I559" s="263">
        <f>_xlfn.IFNA(VLOOKUP($A559,'PASTE Tech_Use'!$E:$BB,2,FALSE),0)</f>
        <v>0</v>
      </c>
      <c r="J559" s="263">
        <f>_xlfn.IFNA(VLOOKUP($A559,'PASTE Tech_Use'!$G:$BB,2,FALSE),0)</f>
        <v>0</v>
      </c>
      <c r="K559" s="263">
        <f>_xlfn.IFNA(VLOOKUP($A559,'PASTE Tech_Use'!I:$BB,2,FALSE),0)</f>
        <v>0</v>
      </c>
      <c r="L559" s="263">
        <f>_xlfn.IFNA(VLOOKUP($A559,'PASTE Tech_Use'!K:$BB,2,FALSE),0)</f>
        <v>0</v>
      </c>
      <c r="M559" s="263">
        <f>_xlfn.IFNA(VLOOKUP($A559,'PASTE Tech_Use'!M:$BB,2,FALSE),0)</f>
        <v>0</v>
      </c>
      <c r="N559" s="263">
        <f>_xlfn.IFNA(VLOOKUP($A559,'PASTE Tech_Use'!O:$BB,2,FALSE),0)</f>
        <v>0</v>
      </c>
      <c r="O559" s="263">
        <f>_xlfn.IFNA(VLOOKUP($A559,'PASTE Tech_Use'!Q:$BB,2,FALSE),0)</f>
        <v>0</v>
      </c>
      <c r="P559" s="263">
        <f>_xlfn.IFNA(VLOOKUP($A559,'PASTE Tech_Use'!S:$BB,2,FALSE),0)</f>
        <v>0</v>
      </c>
      <c r="Q559" s="263">
        <f>_xlfn.IFNA(VLOOKUP($A559,'PASTE Tech_Use'!U:$BB,2,FALSE),0)</f>
        <v>0</v>
      </c>
      <c r="R559" s="263">
        <f>_xlfn.IFNA(VLOOKUP($A559,'PASTE Tech_Use'!W:$BB,2,FALSE),0)</f>
        <v>0</v>
      </c>
      <c r="S559" s="263">
        <f>_xlfn.IFNA(VLOOKUP($A559,'PASTE Tech_Use'!Y:$BB,2,FALSE),0)</f>
        <v>0</v>
      </c>
    </row>
    <row r="560" spans="1:19" x14ac:dyDescent="0.3">
      <c r="A560" s="140" t="s">
        <v>586</v>
      </c>
      <c r="B560" t="str">
        <f>_xlfn.IFNA(VLOOKUP($A560,'PASTE Technology Sheet'!A:H,3,FALSE),"")</f>
        <v>Primary</v>
      </c>
      <c r="C560" t="str">
        <f>VLOOKUP($A560,'PASTE Technology Sheet'!A:H,4,FALSE)</f>
        <v>Renewable</v>
      </c>
      <c r="D560" t="str">
        <f>_xlfn.IFNA(VLOOKUP($A560,'PASTE Technology Sheet'!$A:$H,5,FALSE),"")</f>
        <v>Biomass</v>
      </c>
      <c r="E560" t="str">
        <f>VLOOKUP($A560,'PASTE Technology Sheet'!$A:$H,6,FALSE)</f>
        <v>Manure</v>
      </c>
      <c r="F560" t="str">
        <f>VLOOKUP($A560,'PASTE Technology Sheet'!$A:$H,7,FALSE)</f>
        <v>Manure</v>
      </c>
      <c r="G560" s="263">
        <f>_xlfn.IFNA(VLOOKUP($A560,'PASTE Tech_Use'!$A:$B,2,FALSE),0)</f>
        <v>0</v>
      </c>
      <c r="H560" s="263">
        <f>_xlfn.IFNA(VLOOKUP($A560,'PASTE Tech_Use'!$C:$BB,2,FALSE),0)</f>
        <v>0</v>
      </c>
      <c r="I560" s="263">
        <f>_xlfn.IFNA(VLOOKUP($A560,'PASTE Tech_Use'!$E:$BB,2,FALSE),0)</f>
        <v>0</v>
      </c>
      <c r="J560" s="263">
        <f>_xlfn.IFNA(VLOOKUP($A560,'PASTE Tech_Use'!$G:$BB,2,FALSE),0)</f>
        <v>0</v>
      </c>
      <c r="K560" s="263">
        <f>_xlfn.IFNA(VLOOKUP($A560,'PASTE Tech_Use'!I:$BB,2,FALSE),0)</f>
        <v>0</v>
      </c>
      <c r="L560" s="263">
        <f>_xlfn.IFNA(VLOOKUP($A560,'PASTE Tech_Use'!K:$BB,2,FALSE),0)</f>
        <v>0</v>
      </c>
      <c r="M560" s="263">
        <f>_xlfn.IFNA(VLOOKUP($A560,'PASTE Tech_Use'!M:$BB,2,FALSE),0)</f>
        <v>0</v>
      </c>
      <c r="N560" s="263">
        <f>_xlfn.IFNA(VLOOKUP($A560,'PASTE Tech_Use'!O:$BB,2,FALSE),0)</f>
        <v>0</v>
      </c>
      <c r="O560" s="263">
        <f>_xlfn.IFNA(VLOOKUP($A560,'PASTE Tech_Use'!Q:$BB,2,FALSE),0)</f>
        <v>0</v>
      </c>
      <c r="P560" s="263">
        <f>_xlfn.IFNA(VLOOKUP($A560,'PASTE Tech_Use'!S:$BB,2,FALSE),0)</f>
        <v>0</v>
      </c>
      <c r="Q560" s="263">
        <f>_xlfn.IFNA(VLOOKUP($A560,'PASTE Tech_Use'!U:$BB,2,FALSE),0)</f>
        <v>0</v>
      </c>
      <c r="R560" s="263">
        <f>_xlfn.IFNA(VLOOKUP($A560,'PASTE Tech_Use'!W:$BB,2,FALSE),0)</f>
        <v>0</v>
      </c>
      <c r="S560" s="263">
        <f>_xlfn.IFNA(VLOOKUP($A560,'PASTE Tech_Use'!Y:$BB,2,FALSE),0)</f>
        <v>0</v>
      </c>
    </row>
    <row r="561" spans="1:19" x14ac:dyDescent="0.3">
      <c r="A561" s="140" t="s">
        <v>587</v>
      </c>
      <c r="B561" t="str">
        <f>_xlfn.IFNA(VLOOKUP($A561,'PASTE Technology Sheet'!A:H,3,FALSE),"")</f>
        <v>Primary</v>
      </c>
      <c r="C561" t="str">
        <f>VLOOKUP($A561,'PASTE Technology Sheet'!A:H,4,FALSE)</f>
        <v>Renewable</v>
      </c>
      <c r="D561" t="str">
        <f>_xlfn.IFNA(VLOOKUP($A561,'PASTE Technology Sheet'!$A:$H,5,FALSE),"")</f>
        <v>Biomass</v>
      </c>
      <c r="E561" t="str">
        <f>VLOOKUP($A561,'PASTE Technology Sheet'!$A:$H,6,FALSE)</f>
        <v>Sugars</v>
      </c>
      <c r="F561" t="str">
        <f>VLOOKUP($A561,'PASTE Technology Sheet'!$A:$H,7,FALSE)</f>
        <v>Sugars</v>
      </c>
      <c r="G561" s="263">
        <f>_xlfn.IFNA(VLOOKUP($A561,'PASTE Tech_Use'!$A:$B,2,FALSE),0)</f>
        <v>0</v>
      </c>
      <c r="H561" s="263">
        <f>_xlfn.IFNA(VLOOKUP($A561,'PASTE Tech_Use'!$C:$BB,2,FALSE),0)</f>
        <v>0</v>
      </c>
      <c r="I561" s="263">
        <f>_xlfn.IFNA(VLOOKUP($A561,'PASTE Tech_Use'!$E:$BB,2,FALSE),0)</f>
        <v>0</v>
      </c>
      <c r="J561" s="263">
        <f>_xlfn.IFNA(VLOOKUP($A561,'PASTE Tech_Use'!$G:$BB,2,FALSE),0)</f>
        <v>0</v>
      </c>
      <c r="K561" s="263">
        <f>_xlfn.IFNA(VLOOKUP($A561,'PASTE Tech_Use'!I:$BB,2,FALSE),0)</f>
        <v>0</v>
      </c>
      <c r="L561" s="263">
        <f>_xlfn.IFNA(VLOOKUP($A561,'PASTE Tech_Use'!K:$BB,2,FALSE),0)</f>
        <v>0</v>
      </c>
      <c r="M561" s="263">
        <f>_xlfn.IFNA(VLOOKUP($A561,'PASTE Tech_Use'!M:$BB,2,FALSE),0)</f>
        <v>0</v>
      </c>
      <c r="N561" s="263">
        <f>_xlfn.IFNA(VLOOKUP($A561,'PASTE Tech_Use'!O:$BB,2,FALSE),0)</f>
        <v>0</v>
      </c>
      <c r="O561" s="263">
        <f>_xlfn.IFNA(VLOOKUP($A561,'PASTE Tech_Use'!Q:$BB,2,FALSE),0)</f>
        <v>0</v>
      </c>
      <c r="P561" s="263">
        <f>_xlfn.IFNA(VLOOKUP($A561,'PASTE Tech_Use'!S:$BB,2,FALSE),0)</f>
        <v>0</v>
      </c>
      <c r="Q561" s="263">
        <f>_xlfn.IFNA(VLOOKUP($A561,'PASTE Tech_Use'!U:$BB,2,FALSE),0)</f>
        <v>0</v>
      </c>
      <c r="R561" s="263">
        <f>_xlfn.IFNA(VLOOKUP($A561,'PASTE Tech_Use'!W:$BB,2,FALSE),0)</f>
        <v>0</v>
      </c>
      <c r="S561" s="263">
        <f>_xlfn.IFNA(VLOOKUP($A561,'PASTE Tech_Use'!Y:$BB,2,FALSE),0)</f>
        <v>0</v>
      </c>
    </row>
    <row r="562" spans="1:19" x14ac:dyDescent="0.3">
      <c r="A562" s="140" t="s">
        <v>588</v>
      </c>
      <c r="B562" t="str">
        <f>_xlfn.IFNA(VLOOKUP($A562,'PASTE Technology Sheet'!A:H,3,FALSE),"")</f>
        <v>Primary</v>
      </c>
      <c r="C562" t="str">
        <f>VLOOKUP($A562,'PASTE Technology Sheet'!A:H,4,FALSE)</f>
        <v>Renewable</v>
      </c>
      <c r="D562" t="str">
        <f>_xlfn.IFNA(VLOOKUP($A562,'PASTE Technology Sheet'!$A:$H,5,FALSE),"")</f>
        <v>Biomass</v>
      </c>
      <c r="E562" t="str">
        <f>VLOOKUP($A562,'PASTE Technology Sheet'!$A:$H,6,FALSE)</f>
        <v>Starch</v>
      </c>
      <c r="F562" t="str">
        <f>VLOOKUP($A562,'PASTE Technology Sheet'!$A:$H,7,FALSE)</f>
        <v>Starch</v>
      </c>
      <c r="G562" s="263">
        <f>_xlfn.IFNA(VLOOKUP($A562,'PASTE Tech_Use'!$A:$B,2,FALSE),0)</f>
        <v>1</v>
      </c>
      <c r="H562" s="263">
        <f>_xlfn.IFNA(VLOOKUP($A562,'PASTE Tech_Use'!$C:$BB,2,FALSE),0)</f>
        <v>1</v>
      </c>
      <c r="I562" s="263">
        <f>_xlfn.IFNA(VLOOKUP($A562,'PASTE Tech_Use'!$E:$BB,2,FALSE),0)</f>
        <v>0.99999999989999999</v>
      </c>
      <c r="J562" s="263">
        <f>_xlfn.IFNA(VLOOKUP($A562,'PASTE Tech_Use'!$G:$BB,2,FALSE),0)</f>
        <v>1</v>
      </c>
      <c r="K562" s="263">
        <f>_xlfn.IFNA(VLOOKUP($A562,'PASTE Tech_Use'!I:$BB,2,FALSE),0)</f>
        <v>1</v>
      </c>
      <c r="L562" s="263">
        <f>_xlfn.IFNA(VLOOKUP($A562,'PASTE Tech_Use'!K:$BB,2,FALSE),0)</f>
        <v>1</v>
      </c>
      <c r="M562" s="263">
        <f>_xlfn.IFNA(VLOOKUP($A562,'PASTE Tech_Use'!M:$BB,2,FALSE),0)</f>
        <v>0.99999999989999999</v>
      </c>
      <c r="N562" s="263">
        <f>_xlfn.IFNA(VLOOKUP($A562,'PASTE Tech_Use'!O:$BB,2,FALSE),0)</f>
        <v>0.99999999989999999</v>
      </c>
      <c r="O562" s="263">
        <f>_xlfn.IFNA(VLOOKUP($A562,'PASTE Tech_Use'!Q:$BB,2,FALSE),0)</f>
        <v>0.99999999989999999</v>
      </c>
      <c r="P562" s="263">
        <f>_xlfn.IFNA(VLOOKUP($A562,'PASTE Tech_Use'!S:$BB,2,FALSE),0)</f>
        <v>1</v>
      </c>
      <c r="Q562" s="263">
        <f>_xlfn.IFNA(VLOOKUP($A562,'PASTE Tech_Use'!U:$BB,2,FALSE),0)</f>
        <v>1</v>
      </c>
      <c r="R562" s="263">
        <f>_xlfn.IFNA(VLOOKUP($A562,'PASTE Tech_Use'!W:$BB,2,FALSE),0)</f>
        <v>0.99999999989999999</v>
      </c>
      <c r="S562" s="263">
        <f>_xlfn.IFNA(VLOOKUP($A562,'PASTE Tech_Use'!Y:$BB,2,FALSE),0)</f>
        <v>1</v>
      </c>
    </row>
    <row r="563" spans="1:19" x14ac:dyDescent="0.3">
      <c r="A563" s="40" t="s">
        <v>589</v>
      </c>
      <c r="B563" t="str">
        <f>_xlfn.IFNA(VLOOKUP($A563,'PASTE Technology Sheet'!A:H,3,FALSE),"")</f>
        <v>Primary</v>
      </c>
      <c r="C563" t="str">
        <f>VLOOKUP($A563,'PASTE Technology Sheet'!A:H,4,FALSE)</f>
        <v>Renewable</v>
      </c>
      <c r="D563" t="str">
        <f>_xlfn.IFNA(VLOOKUP($A563,'PASTE Technology Sheet'!$A:$H,5,FALSE),"")</f>
        <v>Bio Fuels</v>
      </c>
      <c r="E563" t="str">
        <f>VLOOKUP($A563,'PASTE Technology Sheet'!$A:$H,6,FALSE)</f>
        <v>Vegetable Oil</v>
      </c>
      <c r="F563" t="str">
        <f>VLOOKUP($A563,'PASTE Technology Sheet'!$A:$H,7,FALSE)</f>
        <v>Vegetable Oil</v>
      </c>
      <c r="G563" s="263">
        <f>_xlfn.IFNA(VLOOKUP($A563,'PASTE Tech_Use'!$A:$B,2,FALSE),0)</f>
        <v>0</v>
      </c>
      <c r="H563" s="263">
        <f>_xlfn.IFNA(VLOOKUP($A563,'PASTE Tech_Use'!$C:$BB,2,FALSE),0)</f>
        <v>0</v>
      </c>
      <c r="I563" s="263">
        <f>_xlfn.IFNA(VLOOKUP($A563,'PASTE Tech_Use'!$E:$BB,2,FALSE),0)</f>
        <v>0</v>
      </c>
      <c r="J563" s="263">
        <f>_xlfn.IFNA(VLOOKUP($A563,'PASTE Tech_Use'!$G:$BB,2,FALSE),0)</f>
        <v>0</v>
      </c>
      <c r="K563" s="263">
        <f>_xlfn.IFNA(VLOOKUP($A563,'PASTE Tech_Use'!I:$BB,2,FALSE),0)</f>
        <v>0</v>
      </c>
      <c r="L563" s="263">
        <f>_xlfn.IFNA(VLOOKUP($A563,'PASTE Tech_Use'!K:$BB,2,FALSE),0)</f>
        <v>0</v>
      </c>
      <c r="M563" s="263">
        <f>_xlfn.IFNA(VLOOKUP($A563,'PASTE Tech_Use'!M:$BB,2,FALSE),0)</f>
        <v>0</v>
      </c>
      <c r="N563" s="263">
        <f>_xlfn.IFNA(VLOOKUP($A563,'PASTE Tech_Use'!O:$BB,2,FALSE),0)</f>
        <v>0</v>
      </c>
      <c r="O563" s="263">
        <f>_xlfn.IFNA(VLOOKUP($A563,'PASTE Tech_Use'!Q:$BB,2,FALSE),0)</f>
        <v>0</v>
      </c>
      <c r="P563" s="263">
        <f>_xlfn.IFNA(VLOOKUP($A563,'PASTE Tech_Use'!S:$BB,2,FALSE),0)</f>
        <v>0</v>
      </c>
      <c r="Q563" s="263">
        <f>_xlfn.IFNA(VLOOKUP($A563,'PASTE Tech_Use'!U:$BB,2,FALSE),0)</f>
        <v>0</v>
      </c>
      <c r="R563" s="263">
        <f>_xlfn.IFNA(VLOOKUP($A563,'PASTE Tech_Use'!W:$BB,2,FALSE),0)</f>
        <v>0</v>
      </c>
      <c r="S563" s="263">
        <f>_xlfn.IFNA(VLOOKUP($A563,'PASTE Tech_Use'!Y:$BB,2,FALSE),0)</f>
        <v>0</v>
      </c>
    </row>
    <row r="564" spans="1:19" x14ac:dyDescent="0.3">
      <c r="A564" s="212" t="s">
        <v>590</v>
      </c>
      <c r="B564" t="str">
        <f>_xlfn.IFNA(VLOOKUP($A564,'PASTE Technology Sheet'!A:H,3,FALSE),"")</f>
        <v>Primary</v>
      </c>
      <c r="C564" t="str">
        <f>VLOOKUP($A564,'PASTE Technology Sheet'!A:H,4,FALSE)</f>
        <v>Renewable</v>
      </c>
      <c r="D564" t="str">
        <f>_xlfn.IFNA(VLOOKUP($A564,'PASTE Technology Sheet'!$A:$H,5,FALSE),"")</f>
        <v>Bio Fuels</v>
      </c>
      <c r="E564" t="str">
        <f>VLOOKUP($A564,'PASTE Technology Sheet'!$A:$H,6,FALSE)</f>
        <v>Vegetable Oil</v>
      </c>
      <c r="F564" t="str">
        <f>VLOOKUP($A564,'PASTE Technology Sheet'!$A:$H,7,FALSE)</f>
        <v>Imported Vegetable Oil</v>
      </c>
      <c r="G564" s="263">
        <f>_xlfn.IFNA(VLOOKUP($A564,'PASTE Tech_Use'!$A:$B,2,FALSE),0)</f>
        <v>12.814</v>
      </c>
      <c r="H564" s="263">
        <f>_xlfn.IFNA(VLOOKUP($A564,'PASTE Tech_Use'!$C:$BB,2,FALSE),0)</f>
        <v>12.813999989999999</v>
      </c>
      <c r="I564" s="263">
        <f>_xlfn.IFNA(VLOOKUP($A564,'PASTE Tech_Use'!$E:$BB,2,FALSE),0)</f>
        <v>12.81399998</v>
      </c>
      <c r="J564" s="263">
        <f>_xlfn.IFNA(VLOOKUP($A564,'PASTE Tech_Use'!$G:$BB,2,FALSE),0)</f>
        <v>12.813999989999999</v>
      </c>
      <c r="K564" s="263">
        <f>_xlfn.IFNA(VLOOKUP($A564,'PASTE Tech_Use'!I:$BB,2,FALSE),0)</f>
        <v>12.813999989999999</v>
      </c>
      <c r="L564" s="263">
        <f>_xlfn.IFNA(VLOOKUP($A564,'PASTE Tech_Use'!K:$BB,2,FALSE),0)</f>
        <v>12.81399998</v>
      </c>
      <c r="M564" s="263">
        <f>_xlfn.IFNA(VLOOKUP($A564,'PASTE Tech_Use'!M:$BB,2,FALSE),0)</f>
        <v>12.81399996</v>
      </c>
      <c r="N564" s="263">
        <f>_xlfn.IFNA(VLOOKUP($A564,'PASTE Tech_Use'!O:$BB,2,FALSE),0)</f>
        <v>12.813999969999999</v>
      </c>
      <c r="O564" s="263">
        <f>_xlfn.IFNA(VLOOKUP($A564,'PASTE Tech_Use'!Q:$BB,2,FALSE),0)</f>
        <v>12.813999989999999</v>
      </c>
      <c r="P564" s="263">
        <f>_xlfn.IFNA(VLOOKUP($A564,'PASTE Tech_Use'!S:$BB,2,FALSE),0)</f>
        <v>12.814</v>
      </c>
      <c r="Q564" s="263">
        <f>_xlfn.IFNA(VLOOKUP($A564,'PASTE Tech_Use'!U:$BB,2,FALSE),0)</f>
        <v>12.81399998</v>
      </c>
      <c r="R564" s="263">
        <f>_xlfn.IFNA(VLOOKUP($A564,'PASTE Tech_Use'!W:$BB,2,FALSE),0)</f>
        <v>12.813999770000001</v>
      </c>
      <c r="S564" s="263">
        <f>_xlfn.IFNA(VLOOKUP($A564,'PASTE Tech_Use'!Y:$BB,2,FALSE),0)</f>
        <v>12.814</v>
      </c>
    </row>
    <row r="565" spans="1:19" x14ac:dyDescent="0.3">
      <c r="A565" s="40" t="s">
        <v>591</v>
      </c>
      <c r="B565" t="str">
        <f>_xlfn.IFNA(VLOOKUP($A565,'PASTE Technology Sheet'!A:H,3,FALSE),"")</f>
        <v>Primary</v>
      </c>
      <c r="C565" t="str">
        <f>VLOOKUP($A565,'PASTE Technology Sheet'!A:H,4,FALSE)</f>
        <v>Renewable</v>
      </c>
      <c r="D565" t="str">
        <f>_xlfn.IFNA(VLOOKUP($A565,'PASTE Technology Sheet'!$A:$H,5,FALSE),"")</f>
        <v>Wind</v>
      </c>
      <c r="E565" t="str">
        <f>VLOOKUP($A565,'PASTE Technology Sheet'!$A:$H,6,FALSE)</f>
        <v>Wind Energy</v>
      </c>
      <c r="F565" t="str">
        <f>VLOOKUP($A565,'PASTE Technology Sheet'!$A:$H,7,FALSE)</f>
        <v>Wind Energy</v>
      </c>
      <c r="G565" s="263">
        <f>_xlfn.IFNA(VLOOKUP($A565,'PASTE Tech_Use'!$A:$B,2,FALSE),0)</f>
        <v>5000</v>
      </c>
      <c r="H565" s="263">
        <f>_xlfn.IFNA(VLOOKUP($A565,'PASTE Tech_Use'!$C:$BB,2,FALSE),0)</f>
        <v>5000</v>
      </c>
      <c r="I565" s="263">
        <f>_xlfn.IFNA(VLOOKUP($A565,'PASTE Tech_Use'!$E:$BB,2,FALSE),0)</f>
        <v>5000</v>
      </c>
      <c r="J565" s="263">
        <f>_xlfn.IFNA(VLOOKUP($A565,'PASTE Tech_Use'!$G:$BB,2,FALSE),0)</f>
        <v>5000</v>
      </c>
      <c r="K565" s="263">
        <f>_xlfn.IFNA(VLOOKUP($A565,'PASTE Tech_Use'!I:$BB,2,FALSE),0)</f>
        <v>5000</v>
      </c>
      <c r="L565" s="263">
        <f>_xlfn.IFNA(VLOOKUP($A565,'PASTE Tech_Use'!K:$BB,2,FALSE),0)</f>
        <v>5000</v>
      </c>
      <c r="M565" s="263">
        <f>_xlfn.IFNA(VLOOKUP($A565,'PASTE Tech_Use'!M:$BB,2,FALSE),0)</f>
        <v>5000</v>
      </c>
      <c r="N565" s="263">
        <f>_xlfn.IFNA(VLOOKUP($A565,'PASTE Tech_Use'!O:$BB,2,FALSE),0)</f>
        <v>5000</v>
      </c>
      <c r="O565" s="263">
        <f>_xlfn.IFNA(VLOOKUP($A565,'PASTE Tech_Use'!Q:$BB,2,FALSE),0)</f>
        <v>5000</v>
      </c>
      <c r="P565" s="263">
        <f>_xlfn.IFNA(VLOOKUP($A565,'PASTE Tech_Use'!S:$BB,2,FALSE),0)</f>
        <v>5000</v>
      </c>
      <c r="Q565" s="263">
        <f>_xlfn.IFNA(VLOOKUP($A565,'PASTE Tech_Use'!U:$BB,2,FALSE),0)</f>
        <v>5000</v>
      </c>
      <c r="R565" s="263">
        <f>_xlfn.IFNA(VLOOKUP($A565,'PASTE Tech_Use'!W:$BB,2,FALSE),0)</f>
        <v>5000</v>
      </c>
      <c r="S565" s="263">
        <f>_xlfn.IFNA(VLOOKUP($A565,'PASTE Tech_Use'!Y:$BB,2,FALSE),0)</f>
        <v>5000</v>
      </c>
    </row>
    <row r="566" spans="1:19" x14ac:dyDescent="0.3">
      <c r="A566" s="114" t="s">
        <v>592</v>
      </c>
      <c r="B566" t="str">
        <f>_xlfn.IFNA(VLOOKUP($A566,'PASTE Technology Sheet'!A:H,3,FALSE),"")</f>
        <v>Primary</v>
      </c>
      <c r="C566" t="str">
        <f>VLOOKUP($A566,'PASTE Technology Sheet'!A:H,4,FALSE)</f>
        <v>Renewable</v>
      </c>
      <c r="D566" t="str">
        <f>_xlfn.IFNA(VLOOKUP($A566,'PASTE Technology Sheet'!$A:$H,5,FALSE),"")</f>
        <v>Wind</v>
      </c>
      <c r="E566" t="str">
        <f>VLOOKUP($A566,'PASTE Technology Sheet'!$A:$H,6,FALSE)</f>
        <v>Wind Energy EU</v>
      </c>
      <c r="F566" t="str">
        <f>VLOOKUP($A566,'PASTE Technology Sheet'!$A:$H,7,FALSE)</f>
        <v>Wind Energy EU</v>
      </c>
      <c r="G566" s="263">
        <f>_xlfn.IFNA(VLOOKUP($A566,'PASTE Tech_Use'!$A:$B,2,FALSE),0)</f>
        <v>4000</v>
      </c>
      <c r="H566" s="263">
        <f>_xlfn.IFNA(VLOOKUP($A566,'PASTE Tech_Use'!$C:$BB,2,FALSE),0)</f>
        <v>4000</v>
      </c>
      <c r="I566" s="263">
        <f>_xlfn.IFNA(VLOOKUP($A566,'PASTE Tech_Use'!$E:$BB,2,FALSE),0)</f>
        <v>4000</v>
      </c>
      <c r="J566" s="263">
        <f>_xlfn.IFNA(VLOOKUP($A566,'PASTE Tech_Use'!$G:$BB,2,FALSE),0)</f>
        <v>4000</v>
      </c>
      <c r="K566" s="263">
        <f>_xlfn.IFNA(VLOOKUP($A566,'PASTE Tech_Use'!I:$BB,2,FALSE),0)</f>
        <v>4000</v>
      </c>
      <c r="L566" s="263">
        <f>_xlfn.IFNA(VLOOKUP($A566,'PASTE Tech_Use'!K:$BB,2,FALSE),0)</f>
        <v>4000</v>
      </c>
      <c r="M566" s="263">
        <f>_xlfn.IFNA(VLOOKUP($A566,'PASTE Tech_Use'!M:$BB,2,FALSE),0)</f>
        <v>4000</v>
      </c>
      <c r="N566" s="263">
        <f>_xlfn.IFNA(VLOOKUP($A566,'PASTE Tech_Use'!O:$BB,2,FALSE),0)</f>
        <v>4000</v>
      </c>
      <c r="O566" s="263">
        <f>_xlfn.IFNA(VLOOKUP($A566,'PASTE Tech_Use'!Q:$BB,2,FALSE),0)</f>
        <v>4000</v>
      </c>
      <c r="P566" s="263">
        <f>_xlfn.IFNA(VLOOKUP($A566,'PASTE Tech_Use'!S:$BB,2,FALSE),0)</f>
        <v>4000</v>
      </c>
      <c r="Q566" s="263">
        <f>_xlfn.IFNA(VLOOKUP($A566,'PASTE Tech_Use'!U:$BB,2,FALSE),0)</f>
        <v>4000</v>
      </c>
      <c r="R566" s="263">
        <f>_xlfn.IFNA(VLOOKUP($A566,'PASTE Tech_Use'!W:$BB,2,FALSE),0)</f>
        <v>4000</v>
      </c>
      <c r="S566" s="263">
        <f>_xlfn.IFNA(VLOOKUP($A566,'PASTE Tech_Use'!Y:$BB,2,FALSE),0)</f>
        <v>4000</v>
      </c>
    </row>
    <row r="567" spans="1:19" x14ac:dyDescent="0.3">
      <c r="A567" s="114" t="s">
        <v>593</v>
      </c>
      <c r="B567" t="str">
        <f>_xlfn.IFNA(VLOOKUP($A567,'PASTE Technology Sheet'!A:H,3,FALSE),"")</f>
        <v>Primary</v>
      </c>
      <c r="C567" t="str">
        <f>VLOOKUP($A567,'PASTE Technology Sheet'!A:H,4,FALSE)</f>
        <v>Renewable</v>
      </c>
      <c r="D567" t="str">
        <f>_xlfn.IFNA(VLOOKUP($A567,'PASTE Technology Sheet'!$A:$H,5,FALSE),"")</f>
        <v>Solar</v>
      </c>
      <c r="E567" t="str">
        <f>VLOOKUP($A567,'PASTE Technology Sheet'!$A:$H,6,FALSE)</f>
        <v>Solar Energy EU</v>
      </c>
      <c r="F567" t="str">
        <f>VLOOKUP($A567,'PASTE Technology Sheet'!$A:$H,7,FALSE)</f>
        <v>Solar Energy EU</v>
      </c>
      <c r="G567" s="263">
        <f>_xlfn.IFNA(VLOOKUP($A567,'PASTE Tech_Use'!$A:$B,2,FALSE),0)</f>
        <v>23000</v>
      </c>
      <c r="H567" s="263">
        <f>_xlfn.IFNA(VLOOKUP($A567,'PASTE Tech_Use'!$C:$BB,2,FALSE),0)</f>
        <v>23000</v>
      </c>
      <c r="I567" s="263">
        <f>_xlfn.IFNA(VLOOKUP($A567,'PASTE Tech_Use'!$E:$BB,2,FALSE),0)</f>
        <v>23000</v>
      </c>
      <c r="J567" s="263">
        <f>_xlfn.IFNA(VLOOKUP($A567,'PASTE Tech_Use'!$G:$BB,2,FALSE),0)</f>
        <v>23000</v>
      </c>
      <c r="K567" s="263">
        <f>_xlfn.IFNA(VLOOKUP($A567,'PASTE Tech_Use'!I:$BB,2,FALSE),0)</f>
        <v>23000</v>
      </c>
      <c r="L567" s="263">
        <f>_xlfn.IFNA(VLOOKUP($A567,'PASTE Tech_Use'!K:$BB,2,FALSE),0)</f>
        <v>23000</v>
      </c>
      <c r="M567" s="263">
        <f>_xlfn.IFNA(VLOOKUP($A567,'PASTE Tech_Use'!M:$BB,2,FALSE),0)</f>
        <v>23000</v>
      </c>
      <c r="N567" s="263">
        <f>_xlfn.IFNA(VLOOKUP($A567,'PASTE Tech_Use'!O:$BB,2,FALSE),0)</f>
        <v>23000</v>
      </c>
      <c r="O567" s="263">
        <f>_xlfn.IFNA(VLOOKUP($A567,'PASTE Tech_Use'!Q:$BB,2,FALSE),0)</f>
        <v>23000</v>
      </c>
      <c r="P567" s="263">
        <f>_xlfn.IFNA(VLOOKUP($A567,'PASTE Tech_Use'!S:$BB,2,FALSE),0)</f>
        <v>23000</v>
      </c>
      <c r="Q567" s="263">
        <f>_xlfn.IFNA(VLOOKUP($A567,'PASTE Tech_Use'!U:$BB,2,FALSE),0)</f>
        <v>23000</v>
      </c>
      <c r="R567" s="263">
        <f>_xlfn.IFNA(VLOOKUP($A567,'PASTE Tech_Use'!W:$BB,2,FALSE),0)</f>
        <v>23000</v>
      </c>
      <c r="S567" s="263">
        <f>_xlfn.IFNA(VLOOKUP($A567,'PASTE Tech_Use'!Y:$BB,2,FALSE),0)</f>
        <v>23000</v>
      </c>
    </row>
    <row r="568" spans="1:19" x14ac:dyDescent="0.3">
      <c r="A568" s="69" t="s">
        <v>594</v>
      </c>
      <c r="B568" t="str">
        <f>_xlfn.IFNA(VLOOKUP($A568,'PASTE Technology Sheet'!A:H,3,FALSE),"")</f>
        <v>Primary</v>
      </c>
      <c r="C568" t="str">
        <f>VLOOKUP($A568,'PASTE Technology Sheet'!A:H,4,FALSE)</f>
        <v>Renewable</v>
      </c>
      <c r="D568" t="str">
        <f>_xlfn.IFNA(VLOOKUP($A568,'PASTE Technology Sheet'!$A:$H,5,FALSE),"")</f>
        <v>Solar</v>
      </c>
      <c r="E568" t="str">
        <f>VLOOKUP($A568,'PASTE Technology Sheet'!$A:$H,6,FALSE)</f>
        <v>Solar Energy</v>
      </c>
      <c r="F568" t="str">
        <f>VLOOKUP($A568,'PASTE Technology Sheet'!$A:$H,7,FALSE)</f>
        <v>Solar Energy</v>
      </c>
      <c r="G568" s="263">
        <f>_xlfn.IFNA(VLOOKUP($A568,'PASTE Tech_Use'!$A:$B,2,FALSE),0)</f>
        <v>5000</v>
      </c>
      <c r="H568" s="263">
        <f>_xlfn.IFNA(VLOOKUP($A568,'PASTE Tech_Use'!$C:$BB,2,FALSE),0)</f>
        <v>5000</v>
      </c>
      <c r="I568" s="263">
        <f>_xlfn.IFNA(VLOOKUP($A568,'PASTE Tech_Use'!$E:$BB,2,FALSE),0)</f>
        <v>5000</v>
      </c>
      <c r="J568" s="263">
        <f>_xlfn.IFNA(VLOOKUP($A568,'PASTE Tech_Use'!$G:$BB,2,FALSE),0)</f>
        <v>5000</v>
      </c>
      <c r="K568" s="263">
        <f>_xlfn.IFNA(VLOOKUP($A568,'PASTE Tech_Use'!I:$BB,2,FALSE),0)</f>
        <v>5000</v>
      </c>
      <c r="L568" s="263">
        <f>_xlfn.IFNA(VLOOKUP($A568,'PASTE Tech_Use'!K:$BB,2,FALSE),0)</f>
        <v>5000</v>
      </c>
      <c r="M568" s="263">
        <f>_xlfn.IFNA(VLOOKUP($A568,'PASTE Tech_Use'!M:$BB,2,FALSE),0)</f>
        <v>5000</v>
      </c>
      <c r="N568" s="263">
        <f>_xlfn.IFNA(VLOOKUP($A568,'PASTE Tech_Use'!O:$BB,2,FALSE),0)</f>
        <v>5000</v>
      </c>
      <c r="O568" s="263">
        <f>_xlfn.IFNA(VLOOKUP($A568,'PASTE Tech_Use'!Q:$BB,2,FALSE),0)</f>
        <v>5000</v>
      </c>
      <c r="P568" s="263">
        <f>_xlfn.IFNA(VLOOKUP($A568,'PASTE Tech_Use'!S:$BB,2,FALSE),0)</f>
        <v>5000</v>
      </c>
      <c r="Q568" s="263">
        <f>_xlfn.IFNA(VLOOKUP($A568,'PASTE Tech_Use'!U:$BB,2,FALSE),0)</f>
        <v>5000</v>
      </c>
      <c r="R568" s="263">
        <f>_xlfn.IFNA(VLOOKUP($A568,'PASTE Tech_Use'!W:$BB,2,FALSE),0)</f>
        <v>5000</v>
      </c>
      <c r="S568" s="263">
        <f>_xlfn.IFNA(VLOOKUP($A568,'PASTE Tech_Use'!Y:$BB,2,FALSE),0)</f>
        <v>5000</v>
      </c>
    </row>
    <row r="569" spans="1:19" x14ac:dyDescent="0.3">
      <c r="A569" s="40" t="s">
        <v>595</v>
      </c>
      <c r="B569" t="str">
        <f>_xlfn.IFNA(VLOOKUP($A569,'PASTE Technology Sheet'!A:H,3,FALSE),"")</f>
        <v>Primary</v>
      </c>
      <c r="C569" t="str">
        <f>VLOOKUP($A569,'PASTE Technology Sheet'!A:H,4,FALSE)</f>
        <v>Renewable</v>
      </c>
      <c r="D569" t="str">
        <f>_xlfn.IFNA(VLOOKUP($A569,'PASTE Technology Sheet'!$A:$H,5,FALSE),"")</f>
        <v>Ambient</v>
      </c>
      <c r="E569" t="str">
        <f>VLOOKUP($A569,'PASTE Technology Sheet'!$A:$H,6,FALSE)</f>
        <v>Ambient Energy</v>
      </c>
      <c r="F569" t="str">
        <f>VLOOKUP($A569,'PASTE Technology Sheet'!$A:$H,7,FALSE)</f>
        <v>Ambient Energy</v>
      </c>
      <c r="G569" s="263">
        <f>_xlfn.IFNA(VLOOKUP($A569,'PASTE Tech_Use'!$A:$B,2,FALSE),0)</f>
        <v>1000</v>
      </c>
      <c r="H569" s="263">
        <f>_xlfn.IFNA(VLOOKUP($A569,'PASTE Tech_Use'!$C:$BB,2,FALSE),0)</f>
        <v>1000</v>
      </c>
      <c r="I569" s="263">
        <f>_xlfn.IFNA(VLOOKUP($A569,'PASTE Tech_Use'!$E:$BB,2,FALSE),0)</f>
        <v>1000</v>
      </c>
      <c r="J569" s="263">
        <f>_xlfn.IFNA(VLOOKUP($A569,'PASTE Tech_Use'!$G:$BB,2,FALSE),0)</f>
        <v>1000</v>
      </c>
      <c r="K569" s="263">
        <f>_xlfn.IFNA(VLOOKUP($A569,'PASTE Tech_Use'!I:$BB,2,FALSE),0)</f>
        <v>1000</v>
      </c>
      <c r="L569" s="263">
        <f>_xlfn.IFNA(VLOOKUP($A569,'PASTE Tech_Use'!K:$BB,2,FALSE),0)</f>
        <v>1000</v>
      </c>
      <c r="M569" s="263">
        <f>_xlfn.IFNA(VLOOKUP($A569,'PASTE Tech_Use'!M:$BB,2,FALSE),0)</f>
        <v>1000</v>
      </c>
      <c r="N569" s="263">
        <f>_xlfn.IFNA(VLOOKUP($A569,'PASTE Tech_Use'!O:$BB,2,FALSE),0)</f>
        <v>1000</v>
      </c>
      <c r="O569" s="263">
        <f>_xlfn.IFNA(VLOOKUP($A569,'PASTE Tech_Use'!Q:$BB,2,FALSE),0)</f>
        <v>1000</v>
      </c>
      <c r="P569" s="263">
        <f>_xlfn.IFNA(VLOOKUP($A569,'PASTE Tech_Use'!S:$BB,2,FALSE),0)</f>
        <v>1000</v>
      </c>
      <c r="Q569" s="263">
        <f>_xlfn.IFNA(VLOOKUP($A569,'PASTE Tech_Use'!U:$BB,2,FALSE),0)</f>
        <v>1000</v>
      </c>
      <c r="R569" s="263">
        <f>_xlfn.IFNA(VLOOKUP($A569,'PASTE Tech_Use'!W:$BB,2,FALSE),0)</f>
        <v>1000</v>
      </c>
      <c r="S569" s="263">
        <f>_xlfn.IFNA(VLOOKUP($A569,'PASTE Tech_Use'!Y:$BB,2,FALSE),0)</f>
        <v>1000</v>
      </c>
    </row>
    <row r="570" spans="1:19" x14ac:dyDescent="0.3">
      <c r="A570" s="114" t="s">
        <v>592</v>
      </c>
      <c r="B570" t="str">
        <f>_xlfn.IFNA(VLOOKUP($A570,'PASTE Technology Sheet'!A:H,3,FALSE),"")</f>
        <v>Primary</v>
      </c>
      <c r="C570" t="str">
        <f>VLOOKUP($A570,'PASTE Technology Sheet'!A:H,4,FALSE)</f>
        <v>Renewable</v>
      </c>
      <c r="D570" t="str">
        <f>_xlfn.IFNA(VLOOKUP($A570,'PASTE Technology Sheet'!$A:$H,5,FALSE),"")</f>
        <v>Wind</v>
      </c>
      <c r="E570" t="str">
        <f>VLOOKUP($A570,'PASTE Technology Sheet'!$A:$H,6,FALSE)</f>
        <v>Wind Energy EU</v>
      </c>
      <c r="F570" t="str">
        <f>VLOOKUP($A570,'PASTE Technology Sheet'!$A:$H,7,FALSE)</f>
        <v>Wind Energy EU</v>
      </c>
      <c r="G570" s="263">
        <f>_xlfn.IFNA(VLOOKUP($A570,'PASTE Tech_Use'!$A:$B,2,FALSE),0)</f>
        <v>4000</v>
      </c>
      <c r="H570" s="263">
        <f>_xlfn.IFNA(VLOOKUP($A570,'PASTE Tech_Use'!$C:$BB,2,FALSE),0)</f>
        <v>4000</v>
      </c>
      <c r="I570" s="263">
        <f>_xlfn.IFNA(VLOOKUP($A570,'PASTE Tech_Use'!$E:$BB,2,FALSE),0)</f>
        <v>4000</v>
      </c>
      <c r="J570" s="263">
        <f>_xlfn.IFNA(VLOOKUP($A570,'PASTE Tech_Use'!$G:$BB,2,FALSE),0)</f>
        <v>4000</v>
      </c>
      <c r="K570" s="263">
        <f>_xlfn.IFNA(VLOOKUP($A570,'PASTE Tech_Use'!I:$BB,2,FALSE),0)</f>
        <v>4000</v>
      </c>
      <c r="L570" s="263">
        <f>_xlfn.IFNA(VLOOKUP($A570,'PASTE Tech_Use'!K:$BB,2,FALSE),0)</f>
        <v>4000</v>
      </c>
      <c r="M570" s="263">
        <f>_xlfn.IFNA(VLOOKUP($A570,'PASTE Tech_Use'!M:$BB,2,FALSE),0)</f>
        <v>4000</v>
      </c>
      <c r="N570" s="263">
        <f>_xlfn.IFNA(VLOOKUP($A570,'PASTE Tech_Use'!O:$BB,2,FALSE),0)</f>
        <v>4000</v>
      </c>
      <c r="O570" s="263">
        <f>_xlfn.IFNA(VLOOKUP($A570,'PASTE Tech_Use'!Q:$BB,2,FALSE),0)</f>
        <v>4000</v>
      </c>
      <c r="P570" s="263">
        <f>_xlfn.IFNA(VLOOKUP($A570,'PASTE Tech_Use'!S:$BB,2,FALSE),0)</f>
        <v>4000</v>
      </c>
      <c r="Q570" s="263">
        <f>_xlfn.IFNA(VLOOKUP($A570,'PASTE Tech_Use'!U:$BB,2,FALSE),0)</f>
        <v>4000</v>
      </c>
      <c r="R570" s="263">
        <f>_xlfn.IFNA(VLOOKUP($A570,'PASTE Tech_Use'!W:$BB,2,FALSE),0)</f>
        <v>4000</v>
      </c>
      <c r="S570" s="263">
        <f>_xlfn.IFNA(VLOOKUP($A570,'PASTE Tech_Use'!Y:$BB,2,FALSE),0)</f>
        <v>4000</v>
      </c>
    </row>
    <row r="571" spans="1:19" x14ac:dyDescent="0.3">
      <c r="A571" s="69" t="s">
        <v>596</v>
      </c>
      <c r="B571" t="str">
        <f>_xlfn.IFNA(VLOOKUP($A571,'PASTE Technology Sheet'!A:H,3,FALSE),"")</f>
        <v>Primary</v>
      </c>
      <c r="C571" t="str">
        <f>VLOOKUP($A571,'PASTE Technology Sheet'!A:H,4,FALSE)</f>
        <v>Renewable</v>
      </c>
      <c r="D571" t="str">
        <f>_xlfn.IFNA(VLOOKUP($A571,'PASTE Technology Sheet'!$A:$H,5,FALSE),"")</f>
        <v>Geothermal</v>
      </c>
      <c r="E571" t="str">
        <f>VLOOKUP($A571,'PASTE Technology Sheet'!$A:$H,6,FALSE)</f>
        <v>Geothermal Energy</v>
      </c>
      <c r="F571" t="str">
        <f>VLOOKUP($A571,'PASTE Technology Sheet'!$A:$H,7,FALSE)</f>
        <v>Geothermal Energy</v>
      </c>
      <c r="G571" s="263">
        <f>_xlfn.IFNA(VLOOKUP($A571,'PASTE Tech_Use'!$A:$B,2,FALSE),0)</f>
        <v>200</v>
      </c>
      <c r="H571" s="263">
        <f>_xlfn.IFNA(VLOOKUP($A571,'PASTE Tech_Use'!$C:$BB,2,FALSE),0)</f>
        <v>200</v>
      </c>
      <c r="I571" s="263">
        <f>_xlfn.IFNA(VLOOKUP($A571,'PASTE Tech_Use'!$E:$BB,2,FALSE),0)</f>
        <v>200</v>
      </c>
      <c r="J571" s="263">
        <f>_xlfn.IFNA(VLOOKUP($A571,'PASTE Tech_Use'!$G:$BB,2,FALSE),0)</f>
        <v>200</v>
      </c>
      <c r="K571" s="263">
        <f>_xlfn.IFNA(VLOOKUP($A571,'PASTE Tech_Use'!I:$BB,2,FALSE),0)</f>
        <v>200</v>
      </c>
      <c r="L571" s="263">
        <f>_xlfn.IFNA(VLOOKUP($A571,'PASTE Tech_Use'!K:$BB,2,FALSE),0)</f>
        <v>200</v>
      </c>
      <c r="M571" s="263">
        <f>_xlfn.IFNA(VLOOKUP($A571,'PASTE Tech_Use'!M:$BB,2,FALSE),0)</f>
        <v>200</v>
      </c>
      <c r="N571" s="263">
        <f>_xlfn.IFNA(VLOOKUP($A571,'PASTE Tech_Use'!O:$BB,2,FALSE),0)</f>
        <v>200</v>
      </c>
      <c r="O571" s="263">
        <f>_xlfn.IFNA(VLOOKUP($A571,'PASTE Tech_Use'!Q:$BB,2,FALSE),0)</f>
        <v>200</v>
      </c>
      <c r="P571" s="263">
        <f>_xlfn.IFNA(VLOOKUP($A571,'PASTE Tech_Use'!S:$BB,2,FALSE),0)</f>
        <v>200</v>
      </c>
      <c r="Q571" s="263">
        <f>_xlfn.IFNA(VLOOKUP($A571,'PASTE Tech_Use'!U:$BB,2,FALSE),0)</f>
        <v>200</v>
      </c>
      <c r="R571" s="263">
        <f>_xlfn.IFNA(VLOOKUP($A571,'PASTE Tech_Use'!W:$BB,2,FALSE),0)</f>
        <v>200</v>
      </c>
      <c r="S571" s="263">
        <f>_xlfn.IFNA(VLOOKUP($A571,'PASTE Tech_Use'!Y:$BB,2,FALSE),0)</f>
        <v>200</v>
      </c>
    </row>
    <row r="572" spans="1:19" x14ac:dyDescent="0.3">
      <c r="A572" s="40" t="s">
        <v>597</v>
      </c>
      <c r="B572" t="str">
        <f>_xlfn.IFNA(VLOOKUP($A572,'PASTE Technology Sheet'!A:H,3,FALSE),"")</f>
        <v>Primary</v>
      </c>
      <c r="C572" t="str">
        <f>VLOOKUP($A572,'PASTE Technology Sheet'!A:H,4,FALSE)</f>
        <v>Renewable</v>
      </c>
      <c r="D572" t="str">
        <f>_xlfn.IFNA(VLOOKUP($A572,'PASTE Technology Sheet'!$A:$H,5,FALSE),"")</f>
        <v>Solar</v>
      </c>
      <c r="E572" t="str">
        <f>VLOOKUP($A572,'PASTE Technology Sheet'!$A:$H,6,FALSE)</f>
        <v>Solar Heat</v>
      </c>
      <c r="F572" t="str">
        <f>VLOOKUP($A572,'PASTE Technology Sheet'!$A:$H,7,FALSE)</f>
        <v>Solar Heat</v>
      </c>
      <c r="G572" s="263">
        <f>_xlfn.IFNA(VLOOKUP($A572,'PASTE Tech_Use'!$A:$B,2,FALSE),0)</f>
        <v>500</v>
      </c>
      <c r="H572" s="263">
        <f>_xlfn.IFNA(VLOOKUP($A572,'PASTE Tech_Use'!$C:$BB,2,FALSE),0)</f>
        <v>500</v>
      </c>
      <c r="I572" s="263">
        <f>_xlfn.IFNA(VLOOKUP($A572,'PASTE Tech_Use'!$E:$BB,2,FALSE),0)</f>
        <v>500</v>
      </c>
      <c r="J572" s="263">
        <f>_xlfn.IFNA(VLOOKUP($A572,'PASTE Tech_Use'!$G:$BB,2,FALSE),0)</f>
        <v>500</v>
      </c>
      <c r="K572" s="263">
        <f>_xlfn.IFNA(VLOOKUP($A572,'PASTE Tech_Use'!I:$BB,2,FALSE),0)</f>
        <v>500</v>
      </c>
      <c r="L572" s="263">
        <f>_xlfn.IFNA(VLOOKUP($A572,'PASTE Tech_Use'!K:$BB,2,FALSE),0)</f>
        <v>500</v>
      </c>
      <c r="M572" s="263">
        <f>_xlfn.IFNA(VLOOKUP($A572,'PASTE Tech_Use'!M:$BB,2,FALSE),0)</f>
        <v>500</v>
      </c>
      <c r="N572" s="263">
        <f>_xlfn.IFNA(VLOOKUP($A572,'PASTE Tech_Use'!O:$BB,2,FALSE),0)</f>
        <v>500</v>
      </c>
      <c r="O572" s="263">
        <f>_xlfn.IFNA(VLOOKUP($A572,'PASTE Tech_Use'!Q:$BB,2,FALSE),0)</f>
        <v>500</v>
      </c>
      <c r="P572" s="263">
        <f>_xlfn.IFNA(VLOOKUP($A572,'PASTE Tech_Use'!S:$BB,2,FALSE),0)</f>
        <v>500</v>
      </c>
      <c r="Q572" s="263">
        <f>_xlfn.IFNA(VLOOKUP($A572,'PASTE Tech_Use'!U:$BB,2,FALSE),0)</f>
        <v>500</v>
      </c>
      <c r="R572" s="263">
        <f>_xlfn.IFNA(VLOOKUP($A572,'PASTE Tech_Use'!W:$BB,2,FALSE),0)</f>
        <v>500</v>
      </c>
      <c r="S572" s="263">
        <f>_xlfn.IFNA(VLOOKUP($A572,'PASTE Tech_Use'!Y:$BB,2,FALSE),0)</f>
        <v>500</v>
      </c>
    </row>
    <row r="573" spans="1:19" x14ac:dyDescent="0.3">
      <c r="A573" s="69" t="s">
        <v>598</v>
      </c>
      <c r="B573" t="str">
        <f>_xlfn.IFNA(VLOOKUP($A573,'PASTE Technology Sheet'!A:H,3,FALSE),"")</f>
        <v>Primary</v>
      </c>
      <c r="C573" t="str">
        <f>VLOOKUP($A573,'PASTE Technology Sheet'!A:H,4,FALSE)</f>
        <v>Material</v>
      </c>
      <c r="D573" t="str">
        <f>_xlfn.IFNA(VLOOKUP($A573,'PASTE Technology Sheet'!$A:$H,5,FALSE),"")</f>
        <v>Imported material</v>
      </c>
      <c r="E573" t="str">
        <f>VLOOKUP($A573,'PASTE Technology Sheet'!$A:$H,6,FALSE)</f>
        <v>DRI</v>
      </c>
      <c r="F573" t="str">
        <f>VLOOKUP($A573,'PASTE Technology Sheet'!$A:$H,7,FALSE)</f>
        <v>Imported DRI briquettes</v>
      </c>
      <c r="G573" s="263">
        <f>_xlfn.IFNA(VLOOKUP($A573,'PASTE Tech_Use'!$A:$B,2,FALSE),0)</f>
        <v>0</v>
      </c>
      <c r="H573" s="263">
        <f>_xlfn.IFNA(VLOOKUP($A573,'PASTE Tech_Use'!$C:$BB,2,FALSE),0)</f>
        <v>0</v>
      </c>
      <c r="I573" s="263">
        <f>_xlfn.IFNA(VLOOKUP($A573,'PASTE Tech_Use'!$E:$BB,2,FALSE),0)</f>
        <v>0</v>
      </c>
      <c r="J573" s="263">
        <f>_xlfn.IFNA(VLOOKUP($A573,'PASTE Tech_Use'!$G:$BB,2,FALSE),0)</f>
        <v>0</v>
      </c>
      <c r="K573" s="263">
        <f>_xlfn.IFNA(VLOOKUP($A573,'PASTE Tech_Use'!I:$BB,2,FALSE),0)</f>
        <v>0</v>
      </c>
      <c r="L573" s="263">
        <f>_xlfn.IFNA(VLOOKUP($A573,'PASTE Tech_Use'!K:$BB,2,FALSE),0)</f>
        <v>0</v>
      </c>
      <c r="M573" s="263">
        <f>_xlfn.IFNA(VLOOKUP($A573,'PASTE Tech_Use'!M:$BB,2,FALSE),0)</f>
        <v>0</v>
      </c>
      <c r="N573" s="263">
        <f>_xlfn.IFNA(VLOOKUP($A573,'PASTE Tech_Use'!O:$BB,2,FALSE),0)</f>
        <v>0</v>
      </c>
      <c r="O573" s="263">
        <f>_xlfn.IFNA(VLOOKUP($A573,'PASTE Tech_Use'!Q:$BB,2,FALSE),0)</f>
        <v>0</v>
      </c>
      <c r="P573" s="263">
        <f>_xlfn.IFNA(VLOOKUP($A573,'PASTE Tech_Use'!S:$BB,2,FALSE),0)</f>
        <v>0</v>
      </c>
      <c r="Q573" s="263">
        <f>_xlfn.IFNA(VLOOKUP($A573,'PASTE Tech_Use'!U:$BB,2,FALSE),0)</f>
        <v>0</v>
      </c>
      <c r="R573" s="263">
        <f>_xlfn.IFNA(VLOOKUP($A573,'PASTE Tech_Use'!W:$BB,2,FALSE),0)</f>
        <v>0</v>
      </c>
      <c r="S573" s="263">
        <f>_xlfn.IFNA(VLOOKUP($A573,'PASTE Tech_Use'!Y:$BB,2,FALSE),0)</f>
        <v>0</v>
      </c>
    </row>
    <row r="574" spans="1:19" x14ac:dyDescent="0.3">
      <c r="A574" s="40" t="s">
        <v>599</v>
      </c>
      <c r="B574" t="str">
        <f>_xlfn.IFNA(VLOOKUP($A574,'PASTE Technology Sheet'!A:H,3,FALSE),"")</f>
        <v>Primary</v>
      </c>
      <c r="C574" t="str">
        <f>VLOOKUP($A574,'PASTE Technology Sheet'!A:H,4,FALSE)</f>
        <v>Material</v>
      </c>
      <c r="D574" t="str">
        <f>_xlfn.IFNA(VLOOKUP($A574,'PASTE Technology Sheet'!$A:$H,5,FALSE),"")</f>
        <v>Imported material</v>
      </c>
      <c r="E574" t="str">
        <f>VLOOKUP($A574,'PASTE Technology Sheet'!$A:$H,6,FALSE)</f>
        <v>Steel scrap</v>
      </c>
      <c r="F574" t="str">
        <f>VLOOKUP($A574,'PASTE Technology Sheet'!$A:$H,7,FALSE)</f>
        <v>Imported or purchased steel scrap</v>
      </c>
      <c r="G574" s="263">
        <f>_xlfn.IFNA(VLOOKUP($A574,'PASTE Tech_Use'!$A:$B,2,FALSE),0)</f>
        <v>0</v>
      </c>
      <c r="H574" s="263">
        <f>_xlfn.IFNA(VLOOKUP($A574,'PASTE Tech_Use'!$C:$BB,2,FALSE),0)</f>
        <v>0</v>
      </c>
      <c r="I574" s="263">
        <f>_xlfn.IFNA(VLOOKUP($A574,'PASTE Tech_Use'!$E:$BB,2,FALSE),0)</f>
        <v>0</v>
      </c>
      <c r="J574" s="263">
        <f>_xlfn.IFNA(VLOOKUP($A574,'PASTE Tech_Use'!$G:$BB,2,FALSE),0)</f>
        <v>0</v>
      </c>
      <c r="K574" s="263">
        <f>_xlfn.IFNA(VLOOKUP($A574,'PASTE Tech_Use'!I:$BB,2,FALSE),0)</f>
        <v>0</v>
      </c>
      <c r="L574" s="263">
        <f>_xlfn.IFNA(VLOOKUP($A574,'PASTE Tech_Use'!K:$BB,2,FALSE),0)</f>
        <v>0</v>
      </c>
      <c r="M574" s="263">
        <f>_xlfn.IFNA(VLOOKUP($A574,'PASTE Tech_Use'!M:$BB,2,FALSE),0)</f>
        <v>0</v>
      </c>
      <c r="N574" s="263">
        <f>_xlfn.IFNA(VLOOKUP($A574,'PASTE Tech_Use'!O:$BB,2,FALSE),0)</f>
        <v>0</v>
      </c>
      <c r="O574" s="263">
        <f>_xlfn.IFNA(VLOOKUP($A574,'PASTE Tech_Use'!Q:$BB,2,FALSE),0)</f>
        <v>0</v>
      </c>
      <c r="P574" s="263">
        <f>_xlfn.IFNA(VLOOKUP($A574,'PASTE Tech_Use'!S:$BB,2,FALSE),0)</f>
        <v>0</v>
      </c>
      <c r="Q574" s="263">
        <f>_xlfn.IFNA(VLOOKUP($A574,'PASTE Tech_Use'!U:$BB,2,FALSE),0)</f>
        <v>0</v>
      </c>
      <c r="R574" s="263">
        <f>_xlfn.IFNA(VLOOKUP($A574,'PASTE Tech_Use'!W:$BB,2,FALSE),0)</f>
        <v>0</v>
      </c>
      <c r="S574" s="263">
        <f>_xlfn.IFNA(VLOOKUP($A574,'PASTE Tech_Use'!Y:$BB,2,FALSE),0)</f>
        <v>0</v>
      </c>
    </row>
    <row r="575" spans="1:19" x14ac:dyDescent="0.3">
      <c r="A575" s="69" t="s">
        <v>600</v>
      </c>
      <c r="B575" t="str">
        <f>_xlfn.IFNA(VLOOKUP($A575,'PASTE Technology Sheet'!A:H,3,FALSE),"")</f>
        <v>Emission</v>
      </c>
      <c r="C575" t="str">
        <f>VLOOKUP($A575,'PASTE Technology Sheet'!A:H,4,FALSE)</f>
        <v>Residential</v>
      </c>
      <c r="D575" t="str">
        <f>_xlfn.IFNA(VLOOKUP($A575,'PASTE Technology Sheet'!$A:$H,5,FALSE),"")</f>
        <v>CO2</v>
      </c>
      <c r="E575" t="str">
        <f>VLOOKUP($A575,'PASTE Technology Sheet'!$A:$H,6,FALSE)</f>
        <v>Emitted neGHG - Residential - CO2</v>
      </c>
      <c r="F575" t="str">
        <f>VLOOKUP($A575,'PASTE Technology Sheet'!$A:$H,7,FALSE)</f>
        <v>Emitted neGHG - Residential - CO2</v>
      </c>
      <c r="G575" s="263">
        <f>_xlfn.IFNA(VLOOKUP($A575,'PASTE Tech_Use'!$A:$B,2,FALSE),0)</f>
        <v>0</v>
      </c>
      <c r="H575" s="263">
        <f>_xlfn.IFNA(VLOOKUP($A575,'PASTE Tech_Use'!$C:$BB,2,FALSE),0)</f>
        <v>0</v>
      </c>
      <c r="I575" s="263">
        <f>_xlfn.IFNA(VLOOKUP($A575,'PASTE Tech_Use'!$E:$BB,2,FALSE),0)</f>
        <v>0</v>
      </c>
      <c r="J575" s="263">
        <f>_xlfn.IFNA(VLOOKUP($A575,'PASTE Tech_Use'!$G:$BB,2,FALSE),0)</f>
        <v>0</v>
      </c>
      <c r="K575" s="263">
        <f>_xlfn.IFNA(VLOOKUP($A575,'PASTE Tech_Use'!I:$BB,2,FALSE),0)</f>
        <v>0</v>
      </c>
      <c r="L575" s="263">
        <f>_xlfn.IFNA(VLOOKUP($A575,'PASTE Tech_Use'!K:$BB,2,FALSE),0)</f>
        <v>0</v>
      </c>
      <c r="M575" s="263">
        <f>_xlfn.IFNA(VLOOKUP($A575,'PASTE Tech_Use'!M:$BB,2,FALSE),0)</f>
        <v>0</v>
      </c>
      <c r="N575" s="263">
        <f>_xlfn.IFNA(VLOOKUP($A575,'PASTE Tech_Use'!O:$BB,2,FALSE),0)</f>
        <v>0</v>
      </c>
      <c r="O575" s="263">
        <f>_xlfn.IFNA(VLOOKUP($A575,'PASTE Tech_Use'!Q:$BB,2,FALSE),0)</f>
        <v>0</v>
      </c>
      <c r="P575" s="263">
        <f>_xlfn.IFNA(VLOOKUP($A575,'PASTE Tech_Use'!S:$BB,2,FALSE),0)</f>
        <v>0</v>
      </c>
      <c r="Q575" s="263">
        <f>_xlfn.IFNA(VLOOKUP($A575,'PASTE Tech_Use'!U:$BB,2,FALSE),0)</f>
        <v>0</v>
      </c>
      <c r="R575" s="263">
        <f>_xlfn.IFNA(VLOOKUP($A575,'PASTE Tech_Use'!W:$BB,2,FALSE),0)</f>
        <v>0</v>
      </c>
      <c r="S575" s="263">
        <f>_xlfn.IFNA(VLOOKUP($A575,'PASTE Tech_Use'!Y:$BB,2,FALSE),0)</f>
        <v>0</v>
      </c>
    </row>
    <row r="576" spans="1:19" x14ac:dyDescent="0.3">
      <c r="A576" s="40" t="s">
        <v>601</v>
      </c>
      <c r="B576" t="str">
        <f>_xlfn.IFNA(VLOOKUP($A576,'PASTE Technology Sheet'!A:H,3,FALSE),"")</f>
        <v>Emission</v>
      </c>
      <c r="C576" t="str">
        <f>VLOOKUP($A576,'PASTE Technology Sheet'!A:H,4,FALSE)</f>
        <v>Residential</v>
      </c>
      <c r="D576" t="str">
        <f>_xlfn.IFNA(VLOOKUP($A576,'PASTE Technology Sheet'!$A:$H,5,FALSE),"")</f>
        <v>CO2</v>
      </c>
      <c r="E576" t="str">
        <f>VLOOKUP($A576,'PASTE Technology Sheet'!$A:$H,6,FALSE)</f>
        <v>Emitted neGHG - Residential - CO2</v>
      </c>
      <c r="F576" t="str">
        <f>VLOOKUP($A576,'PASTE Technology Sheet'!$A:$H,7,FALSE)</f>
        <v>MACC Component 1 - neGHG CO2 Other</v>
      </c>
      <c r="G576" s="263">
        <f>_xlfn.IFNA(VLOOKUP($A576,'PASTE Tech_Use'!$A:$B,2,FALSE),0)</f>
        <v>0.30299999999999999</v>
      </c>
      <c r="H576" s="263">
        <f>_xlfn.IFNA(VLOOKUP($A576,'PASTE Tech_Use'!$C:$BB,2,FALSE),0)</f>
        <v>0.30299999999999999</v>
      </c>
      <c r="I576" s="263">
        <f>_xlfn.IFNA(VLOOKUP($A576,'PASTE Tech_Use'!$E:$BB,2,FALSE),0)</f>
        <v>0.30299999999999999</v>
      </c>
      <c r="J576" s="263">
        <f>_xlfn.IFNA(VLOOKUP($A576,'PASTE Tech_Use'!$G:$BB,2,FALSE),0)</f>
        <v>0.30299999999999999</v>
      </c>
      <c r="K576" s="263">
        <f>_xlfn.IFNA(VLOOKUP($A576,'PASTE Tech_Use'!I:$BB,2,FALSE),0)</f>
        <v>0.30299999999999999</v>
      </c>
      <c r="L576" s="263">
        <f>_xlfn.IFNA(VLOOKUP($A576,'PASTE Tech_Use'!K:$BB,2,FALSE),0)</f>
        <v>0.30299999999999999</v>
      </c>
      <c r="M576" s="263">
        <f>_xlfn.IFNA(VLOOKUP($A576,'PASTE Tech_Use'!M:$BB,2,FALSE),0)</f>
        <v>0.30299999999999999</v>
      </c>
      <c r="N576" s="263">
        <f>_xlfn.IFNA(VLOOKUP($A576,'PASTE Tech_Use'!O:$BB,2,FALSE),0)</f>
        <v>0.30299999999999999</v>
      </c>
      <c r="O576" s="263">
        <f>_xlfn.IFNA(VLOOKUP($A576,'PASTE Tech_Use'!Q:$BB,2,FALSE),0)</f>
        <v>0.30299999999999999</v>
      </c>
      <c r="P576" s="263">
        <f>_xlfn.IFNA(VLOOKUP($A576,'PASTE Tech_Use'!S:$BB,2,FALSE),0)</f>
        <v>0.30299999999999999</v>
      </c>
      <c r="Q576" s="263">
        <f>_xlfn.IFNA(VLOOKUP($A576,'PASTE Tech_Use'!U:$BB,2,FALSE),0)</f>
        <v>0.30299999999999999</v>
      </c>
      <c r="R576" s="263">
        <f>_xlfn.IFNA(VLOOKUP($A576,'PASTE Tech_Use'!W:$BB,2,FALSE),0)</f>
        <v>0.30299999999999999</v>
      </c>
      <c r="S576" s="263">
        <f>_xlfn.IFNA(VLOOKUP($A576,'PASTE Tech_Use'!Y:$BB,2,FALSE),0)</f>
        <v>0.30299999999999999</v>
      </c>
    </row>
    <row r="577" spans="1:19" x14ac:dyDescent="0.3">
      <c r="A577" s="69" t="s">
        <v>602</v>
      </c>
      <c r="B577" t="str">
        <f>_xlfn.IFNA(VLOOKUP($A577,'PASTE Technology Sheet'!A:H,3,FALSE),"")</f>
        <v>Emission</v>
      </c>
      <c r="C577" t="str">
        <f>VLOOKUP($A577,'PASTE Technology Sheet'!A:H,4,FALSE)</f>
        <v>Services</v>
      </c>
      <c r="D577" t="str">
        <f>_xlfn.IFNA(VLOOKUP($A577,'PASTE Technology Sheet'!$A:$H,5,FALSE),"")</f>
        <v>CH4</v>
      </c>
      <c r="E577" t="str">
        <f>VLOOKUP($A577,'PASTE Technology Sheet'!$A:$H,6,FALSE)</f>
        <v>Emitted neGHG - Services - CH4</v>
      </c>
      <c r="F577" t="str">
        <f>VLOOKUP($A577,'PASTE Technology Sheet'!$A:$H,7,FALSE)</f>
        <v>Emitted neGHG - Services - CH4</v>
      </c>
      <c r="G577" s="263">
        <f>_xlfn.IFNA(VLOOKUP($A577,'PASTE Tech_Use'!$A:$B,2,FALSE),0)</f>
        <v>0</v>
      </c>
      <c r="H577" s="263">
        <f>_xlfn.IFNA(VLOOKUP($A577,'PASTE Tech_Use'!$C:$BB,2,FALSE),0)</f>
        <v>0</v>
      </c>
      <c r="I577" s="263">
        <f>_xlfn.IFNA(VLOOKUP($A577,'PASTE Tech_Use'!$E:$BB,2,FALSE),0)</f>
        <v>0</v>
      </c>
      <c r="J577" s="263">
        <f>_xlfn.IFNA(VLOOKUP($A577,'PASTE Tech_Use'!$G:$BB,2,FALSE),0)</f>
        <v>0</v>
      </c>
      <c r="K577" s="263">
        <f>_xlfn.IFNA(VLOOKUP($A577,'PASTE Tech_Use'!I:$BB,2,FALSE),0)</f>
        <v>0</v>
      </c>
      <c r="L577" s="263">
        <f>_xlfn.IFNA(VLOOKUP($A577,'PASTE Tech_Use'!K:$BB,2,FALSE),0)</f>
        <v>0</v>
      </c>
      <c r="M577" s="263">
        <f>_xlfn.IFNA(VLOOKUP($A577,'PASTE Tech_Use'!M:$BB,2,FALSE),0)</f>
        <v>0</v>
      </c>
      <c r="N577" s="263">
        <f>_xlfn.IFNA(VLOOKUP($A577,'PASTE Tech_Use'!O:$BB,2,FALSE),0)</f>
        <v>0</v>
      </c>
      <c r="O577" s="263">
        <f>_xlfn.IFNA(VLOOKUP($A577,'PASTE Tech_Use'!Q:$BB,2,FALSE),0)</f>
        <v>0</v>
      </c>
      <c r="P577" s="263">
        <f>_xlfn.IFNA(VLOOKUP($A577,'PASTE Tech_Use'!S:$BB,2,FALSE),0)</f>
        <v>0</v>
      </c>
      <c r="Q577" s="263">
        <f>_xlfn.IFNA(VLOOKUP($A577,'PASTE Tech_Use'!U:$BB,2,FALSE),0)</f>
        <v>0</v>
      </c>
      <c r="R577" s="263">
        <f>_xlfn.IFNA(VLOOKUP($A577,'PASTE Tech_Use'!W:$BB,2,FALSE),0)</f>
        <v>0</v>
      </c>
      <c r="S577" s="263">
        <f>_xlfn.IFNA(VLOOKUP($A577,'PASTE Tech_Use'!Y:$BB,2,FALSE),0)</f>
        <v>0</v>
      </c>
    </row>
    <row r="578" spans="1:19" x14ac:dyDescent="0.3">
      <c r="A578" s="40" t="s">
        <v>603</v>
      </c>
      <c r="B578" t="str">
        <f>_xlfn.IFNA(VLOOKUP($A578,'PASTE Technology Sheet'!A:H,3,FALSE),"")</f>
        <v>Emission</v>
      </c>
      <c r="C578" t="str">
        <f>VLOOKUP($A578,'PASTE Technology Sheet'!A:H,4,FALSE)</f>
        <v>Services</v>
      </c>
      <c r="D578" t="str">
        <f>_xlfn.IFNA(VLOOKUP($A578,'PASTE Technology Sheet'!$A:$H,5,FALSE),"")</f>
        <v>CH4</v>
      </c>
      <c r="E578" t="str">
        <f>VLOOKUP($A578,'PASTE Technology Sheet'!$A:$H,6,FALSE)</f>
        <v>Emitted neGHG - Services - CH4</v>
      </c>
      <c r="F578" t="str">
        <f>VLOOKUP($A578,'PASTE Technology Sheet'!$A:$H,7,FALSE)</f>
        <v>MACC Component 1 - neGHG CH4 Other</v>
      </c>
      <c r="G578" s="263">
        <f>_xlfn.IFNA(VLOOKUP($A578,'PASTE Tech_Use'!$A:$B,2,FALSE),0)</f>
        <v>0.32100000000000001</v>
      </c>
      <c r="H578" s="263">
        <f>_xlfn.IFNA(VLOOKUP($A578,'PASTE Tech_Use'!$C:$BB,2,FALSE),0)</f>
        <v>0.32100000000000001</v>
      </c>
      <c r="I578" s="263">
        <f>_xlfn.IFNA(VLOOKUP($A578,'PASTE Tech_Use'!$E:$BB,2,FALSE),0)</f>
        <v>0.32100000000000001</v>
      </c>
      <c r="J578" s="263">
        <f>_xlfn.IFNA(VLOOKUP($A578,'PASTE Tech_Use'!$G:$BB,2,FALSE),0)</f>
        <v>0.32100000000000001</v>
      </c>
      <c r="K578" s="263">
        <f>_xlfn.IFNA(VLOOKUP($A578,'PASTE Tech_Use'!I:$BB,2,FALSE),0)</f>
        <v>0.32100000000000001</v>
      </c>
      <c r="L578" s="263">
        <f>_xlfn.IFNA(VLOOKUP($A578,'PASTE Tech_Use'!K:$BB,2,FALSE),0)</f>
        <v>0.32100000000000001</v>
      </c>
      <c r="M578" s="263">
        <f>_xlfn.IFNA(VLOOKUP($A578,'PASTE Tech_Use'!M:$BB,2,FALSE),0)</f>
        <v>0.32100000000000001</v>
      </c>
      <c r="N578" s="263">
        <f>_xlfn.IFNA(VLOOKUP($A578,'PASTE Tech_Use'!O:$BB,2,FALSE),0)</f>
        <v>0.32100000000000001</v>
      </c>
      <c r="O578" s="263">
        <f>_xlfn.IFNA(VLOOKUP($A578,'PASTE Tech_Use'!Q:$BB,2,FALSE),0)</f>
        <v>0.32100000000000001</v>
      </c>
      <c r="P578" s="263">
        <f>_xlfn.IFNA(VLOOKUP($A578,'PASTE Tech_Use'!S:$BB,2,FALSE),0)</f>
        <v>0.32100000000000001</v>
      </c>
      <c r="Q578" s="263">
        <f>_xlfn.IFNA(VLOOKUP($A578,'PASTE Tech_Use'!U:$BB,2,FALSE),0)</f>
        <v>0.32100000000000001</v>
      </c>
      <c r="R578" s="263">
        <f>_xlfn.IFNA(VLOOKUP($A578,'PASTE Tech_Use'!W:$BB,2,FALSE),0)</f>
        <v>0.32100000000000001</v>
      </c>
      <c r="S578" s="263">
        <f>_xlfn.IFNA(VLOOKUP($A578,'PASTE Tech_Use'!Y:$BB,2,FALSE),0)</f>
        <v>0.32100000000000001</v>
      </c>
    </row>
    <row r="579" spans="1:19" x14ac:dyDescent="0.3">
      <c r="A579" s="69" t="s">
        <v>604</v>
      </c>
      <c r="B579" t="str">
        <f>_xlfn.IFNA(VLOOKUP($A579,'PASTE Technology Sheet'!A:H,3,FALSE),"")</f>
        <v>Emission</v>
      </c>
      <c r="C579" t="str">
        <f>VLOOKUP($A579,'PASTE Technology Sheet'!A:H,4,FALSE)</f>
        <v>Agriculture</v>
      </c>
      <c r="D579" t="str">
        <f>_xlfn.IFNA(VLOOKUP($A579,'PASTE Technology Sheet'!$A:$H,5,FALSE),"")</f>
        <v>CO2</v>
      </c>
      <c r="E579" t="str">
        <f>VLOOKUP($A579,'PASTE Technology Sheet'!$A:$H,6,FALSE)</f>
        <v>Emitted neGHG - Agriculture - CO2</v>
      </c>
      <c r="F579" t="str">
        <f>VLOOKUP($A579,'PASTE Technology Sheet'!$A:$H,7,FALSE)</f>
        <v>Emitted neGHG - Agriculture - CO2</v>
      </c>
      <c r="G579" s="263">
        <f>_xlfn.IFNA(VLOOKUP($A579,'PASTE Tech_Use'!$A:$B,2,FALSE),0)</f>
        <v>0</v>
      </c>
      <c r="H579" s="263">
        <f>_xlfn.IFNA(VLOOKUP($A579,'PASTE Tech_Use'!$C:$BB,2,FALSE),0)</f>
        <v>0</v>
      </c>
      <c r="I579" s="263">
        <f>_xlfn.IFNA(VLOOKUP($A579,'PASTE Tech_Use'!$E:$BB,2,FALSE),0)</f>
        <v>0</v>
      </c>
      <c r="J579" s="263">
        <f>_xlfn.IFNA(VLOOKUP($A579,'PASTE Tech_Use'!$G:$BB,2,FALSE),0)</f>
        <v>0</v>
      </c>
      <c r="K579" s="263">
        <f>_xlfn.IFNA(VLOOKUP($A579,'PASTE Tech_Use'!I:$BB,2,FALSE),0)</f>
        <v>0</v>
      </c>
      <c r="L579" s="263">
        <f>_xlfn.IFNA(VLOOKUP($A579,'PASTE Tech_Use'!K:$BB,2,FALSE),0)</f>
        <v>0</v>
      </c>
      <c r="M579" s="263">
        <f>_xlfn.IFNA(VLOOKUP($A579,'PASTE Tech_Use'!M:$BB,2,FALSE),0)</f>
        <v>0</v>
      </c>
      <c r="N579" s="263">
        <f>_xlfn.IFNA(VLOOKUP($A579,'PASTE Tech_Use'!O:$BB,2,FALSE),0)</f>
        <v>0</v>
      </c>
      <c r="O579" s="263">
        <f>_xlfn.IFNA(VLOOKUP($A579,'PASTE Tech_Use'!Q:$BB,2,FALSE),0)</f>
        <v>0</v>
      </c>
      <c r="P579" s="263">
        <f>_xlfn.IFNA(VLOOKUP($A579,'PASTE Tech_Use'!S:$BB,2,FALSE),0)</f>
        <v>0</v>
      </c>
      <c r="Q579" s="263">
        <f>_xlfn.IFNA(VLOOKUP($A579,'PASTE Tech_Use'!U:$BB,2,FALSE),0)</f>
        <v>0</v>
      </c>
      <c r="R579" s="263">
        <f>_xlfn.IFNA(VLOOKUP($A579,'PASTE Tech_Use'!W:$BB,2,FALSE),0)</f>
        <v>0</v>
      </c>
      <c r="S579" s="263">
        <f>_xlfn.IFNA(VLOOKUP($A579,'PASTE Tech_Use'!Y:$BB,2,FALSE),0)</f>
        <v>0</v>
      </c>
    </row>
    <row r="580" spans="1:19" x14ac:dyDescent="0.3">
      <c r="A580" s="40" t="s">
        <v>605</v>
      </c>
      <c r="B580" t="str">
        <f>_xlfn.IFNA(VLOOKUP($A580,'PASTE Technology Sheet'!A:H,3,FALSE),"")</f>
        <v>Emission</v>
      </c>
      <c r="C580" t="str">
        <f>VLOOKUP($A580,'PASTE Technology Sheet'!A:H,4,FALSE)</f>
        <v>Agriculture</v>
      </c>
      <c r="D580" t="str">
        <f>_xlfn.IFNA(VLOOKUP($A580,'PASTE Technology Sheet'!$A:$H,5,FALSE),"")</f>
        <v>CO2</v>
      </c>
      <c r="E580" t="str">
        <f>VLOOKUP($A580,'PASTE Technology Sheet'!$A:$H,6,FALSE)</f>
        <v>Emitted neGHG - Agriculture - CO2</v>
      </c>
      <c r="F580" t="str">
        <f>VLOOKUP($A580,'PASTE Technology Sheet'!$A:$H,7,FALSE)</f>
        <v>MACC Component 1 - neGHG CO2 Other</v>
      </c>
      <c r="G580" s="263">
        <f>_xlfn.IFNA(VLOOKUP($A580,'PASTE Tech_Use'!$A:$B,2,FALSE),0)</f>
        <v>0.16600000000000001</v>
      </c>
      <c r="H580" s="263">
        <f>_xlfn.IFNA(VLOOKUP($A580,'PASTE Tech_Use'!$C:$BB,2,FALSE),0)</f>
        <v>0.16600000000000001</v>
      </c>
      <c r="I580" s="263">
        <f>_xlfn.IFNA(VLOOKUP($A580,'PASTE Tech_Use'!$E:$BB,2,FALSE),0)</f>
        <v>0.16600000000000001</v>
      </c>
      <c r="J580" s="263">
        <f>_xlfn.IFNA(VLOOKUP($A580,'PASTE Tech_Use'!$G:$BB,2,FALSE),0)</f>
        <v>0.16600000000000001</v>
      </c>
      <c r="K580" s="263">
        <f>_xlfn.IFNA(VLOOKUP($A580,'PASTE Tech_Use'!I:$BB,2,FALSE),0)</f>
        <v>0.16600000000000001</v>
      </c>
      <c r="L580" s="263">
        <f>_xlfn.IFNA(VLOOKUP($A580,'PASTE Tech_Use'!K:$BB,2,FALSE),0)</f>
        <v>0.16600000000000001</v>
      </c>
      <c r="M580" s="263">
        <f>_xlfn.IFNA(VLOOKUP($A580,'PASTE Tech_Use'!M:$BB,2,FALSE),0)</f>
        <v>0.16600000000000001</v>
      </c>
      <c r="N580" s="263">
        <f>_xlfn.IFNA(VLOOKUP($A580,'PASTE Tech_Use'!O:$BB,2,FALSE),0)</f>
        <v>0.16600000000000001</v>
      </c>
      <c r="O580" s="263">
        <f>_xlfn.IFNA(VLOOKUP($A580,'PASTE Tech_Use'!Q:$BB,2,FALSE),0)</f>
        <v>0.16600000000000001</v>
      </c>
      <c r="P580" s="263">
        <f>_xlfn.IFNA(VLOOKUP($A580,'PASTE Tech_Use'!S:$BB,2,FALSE),0)</f>
        <v>0.16600000000000001</v>
      </c>
      <c r="Q580" s="263">
        <f>_xlfn.IFNA(VLOOKUP($A580,'PASTE Tech_Use'!U:$BB,2,FALSE),0)</f>
        <v>0.16600000000000001</v>
      </c>
      <c r="R580" s="263">
        <f>_xlfn.IFNA(VLOOKUP($A580,'PASTE Tech_Use'!W:$BB,2,FALSE),0)</f>
        <v>0.16600000000000001</v>
      </c>
      <c r="S580" s="263">
        <f>_xlfn.IFNA(VLOOKUP($A580,'PASTE Tech_Use'!Y:$BB,2,FALSE),0)</f>
        <v>0.16600000000000001</v>
      </c>
    </row>
    <row r="581" spans="1:19" x14ac:dyDescent="0.3">
      <c r="A581" s="69" t="s">
        <v>606</v>
      </c>
      <c r="B581" t="str">
        <f>_xlfn.IFNA(VLOOKUP($A581,'PASTE Technology Sheet'!A:H,3,FALSE),"")</f>
        <v>Emission</v>
      </c>
      <c r="C581" t="str">
        <f>VLOOKUP($A581,'PASTE Technology Sheet'!A:H,4,FALSE)</f>
        <v>Agriculture</v>
      </c>
      <c r="D581" t="str">
        <f>_xlfn.IFNA(VLOOKUP($A581,'PASTE Technology Sheet'!$A:$H,5,FALSE),"")</f>
        <v>CH4</v>
      </c>
      <c r="E581" t="str">
        <f>VLOOKUP($A581,'PASTE Technology Sheet'!$A:$H,6,FALSE)</f>
        <v>Emitted neGHG - Agriculture - CH4</v>
      </c>
      <c r="F581" t="str">
        <f>VLOOKUP($A581,'PASTE Technology Sheet'!$A:$H,7,FALSE)</f>
        <v>Emitted neGHG - Agriculture - CH4</v>
      </c>
      <c r="G581" s="263">
        <f>_xlfn.IFNA(VLOOKUP($A581,'PASTE Tech_Use'!$A:$B,2,FALSE),0)</f>
        <v>4.8206097809999999</v>
      </c>
      <c r="H581" s="263">
        <f>_xlfn.IFNA(VLOOKUP($A581,'PASTE Tech_Use'!$C:$BB,2,FALSE),0)</f>
        <v>4.79</v>
      </c>
      <c r="I581" s="263">
        <f>_xlfn.IFNA(VLOOKUP($A581,'PASTE Tech_Use'!$E:$BB,2,FALSE),0)</f>
        <v>5.0763849069999996</v>
      </c>
      <c r="J581" s="263">
        <f>_xlfn.IFNA(VLOOKUP($A581,'PASTE Tech_Use'!$G:$BB,2,FALSE),0)</f>
        <v>4.820686265</v>
      </c>
      <c r="K581" s="263">
        <f>_xlfn.IFNA(VLOOKUP($A581,'PASTE Tech_Use'!I:$BB,2,FALSE),0)</f>
        <v>4.820686265</v>
      </c>
      <c r="L581" s="263">
        <f>_xlfn.IFNA(VLOOKUP($A581,'PASTE Tech_Use'!K:$BB,2,FALSE),0)</f>
        <v>5.15</v>
      </c>
      <c r="M581" s="263">
        <f>_xlfn.IFNA(VLOOKUP($A581,'PASTE Tech_Use'!M:$BB,2,FALSE),0)</f>
        <v>4.79</v>
      </c>
      <c r="N581" s="263">
        <f>_xlfn.IFNA(VLOOKUP($A581,'PASTE Tech_Use'!O:$BB,2,FALSE),0)</f>
        <v>4.8047194009999998</v>
      </c>
      <c r="O581" s="263">
        <f>_xlfn.IFNA(VLOOKUP($A581,'PASTE Tech_Use'!Q:$BB,2,FALSE),0)</f>
        <v>5.0668342940000004</v>
      </c>
      <c r="P581" s="263">
        <f>_xlfn.IFNA(VLOOKUP($A581,'PASTE Tech_Use'!S:$BB,2,FALSE),0)</f>
        <v>4.79</v>
      </c>
      <c r="Q581" s="263">
        <f>_xlfn.IFNA(VLOOKUP($A581,'PASTE Tech_Use'!U:$BB,2,FALSE),0)</f>
        <v>5.15</v>
      </c>
      <c r="R581" s="263">
        <f>_xlfn.IFNA(VLOOKUP($A581,'PASTE Tech_Use'!W:$BB,2,FALSE),0)</f>
        <v>4.79</v>
      </c>
      <c r="S581" s="263">
        <f>_xlfn.IFNA(VLOOKUP($A581,'PASTE Tech_Use'!Y:$BB,2,FALSE),0)</f>
        <v>4.79</v>
      </c>
    </row>
    <row r="582" spans="1:19" x14ac:dyDescent="0.3">
      <c r="A582" s="40" t="s">
        <v>607</v>
      </c>
      <c r="B582" t="str">
        <f>_xlfn.IFNA(VLOOKUP($A582,'PASTE Technology Sheet'!A:H,3,FALSE),"")</f>
        <v>Emission</v>
      </c>
      <c r="C582" t="str">
        <f>VLOOKUP($A582,'PASTE Technology Sheet'!A:H,4,FALSE)</f>
        <v>Agriculture</v>
      </c>
      <c r="D582" t="str">
        <f>_xlfn.IFNA(VLOOKUP($A582,'PASTE Technology Sheet'!$A:$H,5,FALSE),"")</f>
        <v>CH4</v>
      </c>
      <c r="E582" t="str">
        <f>VLOOKUP($A582,'PASTE Technology Sheet'!$A:$H,6,FALSE)</f>
        <v>Emitted neGHG - Agriculture - CH4</v>
      </c>
      <c r="F582" t="str">
        <f>VLOOKUP($A582,'PASTE Technology Sheet'!$A:$H,7,FALSE)</f>
        <v>MACC Component 1 - neGHG CH4 Enteric Fermentation</v>
      </c>
      <c r="G582" s="263">
        <f>_xlfn.IFNA(VLOOKUP($A582,'PASTE Tech_Use'!$A:$B,2,FALSE),0)</f>
        <v>0.46</v>
      </c>
      <c r="H582" s="263">
        <f>_xlfn.IFNA(VLOOKUP($A582,'PASTE Tech_Use'!$C:$BB,2,FALSE),0)</f>
        <v>0.46</v>
      </c>
      <c r="I582" s="263">
        <f>_xlfn.IFNA(VLOOKUP($A582,'PASTE Tech_Use'!$E:$BB,2,FALSE),0)</f>
        <v>0.46</v>
      </c>
      <c r="J582" s="263">
        <f>_xlfn.IFNA(VLOOKUP($A582,'PASTE Tech_Use'!$G:$BB,2,FALSE),0)</f>
        <v>0.46</v>
      </c>
      <c r="K582" s="263">
        <f>_xlfn.IFNA(VLOOKUP($A582,'PASTE Tech_Use'!I:$BB,2,FALSE),0)</f>
        <v>0.46</v>
      </c>
      <c r="L582" s="263">
        <f>_xlfn.IFNA(VLOOKUP($A582,'PASTE Tech_Use'!K:$BB,2,FALSE),0)</f>
        <v>0.46</v>
      </c>
      <c r="M582" s="263">
        <f>_xlfn.IFNA(VLOOKUP($A582,'PASTE Tech_Use'!M:$BB,2,FALSE),0)</f>
        <v>0.46</v>
      </c>
      <c r="N582" s="263">
        <f>_xlfn.IFNA(VLOOKUP($A582,'PASTE Tech_Use'!O:$BB,2,FALSE),0)</f>
        <v>0.46</v>
      </c>
      <c r="O582" s="263">
        <f>_xlfn.IFNA(VLOOKUP($A582,'PASTE Tech_Use'!Q:$BB,2,FALSE),0)</f>
        <v>0.46</v>
      </c>
      <c r="P582" s="263">
        <f>_xlfn.IFNA(VLOOKUP($A582,'PASTE Tech_Use'!S:$BB,2,FALSE),0)</f>
        <v>0.46</v>
      </c>
      <c r="Q582" s="263">
        <f>_xlfn.IFNA(VLOOKUP($A582,'PASTE Tech_Use'!U:$BB,2,FALSE),0)</f>
        <v>0.46</v>
      </c>
      <c r="R582" s="263">
        <f>_xlfn.IFNA(VLOOKUP($A582,'PASTE Tech_Use'!W:$BB,2,FALSE),0)</f>
        <v>0.46</v>
      </c>
      <c r="S582" s="263">
        <f>_xlfn.IFNA(VLOOKUP($A582,'PASTE Tech_Use'!Y:$BB,2,FALSE),0)</f>
        <v>0.46</v>
      </c>
    </row>
    <row r="583" spans="1:19" x14ac:dyDescent="0.3">
      <c r="A583" s="69" t="s">
        <v>608</v>
      </c>
      <c r="B583" t="str">
        <f>_xlfn.IFNA(VLOOKUP($A583,'PASTE Technology Sheet'!A:H,3,FALSE),"")</f>
        <v>Emission</v>
      </c>
      <c r="C583" t="str">
        <f>VLOOKUP($A583,'PASTE Technology Sheet'!A:H,4,FALSE)</f>
        <v>Agriculture</v>
      </c>
      <c r="D583" t="str">
        <f>_xlfn.IFNA(VLOOKUP($A583,'PASTE Technology Sheet'!$A:$H,5,FALSE),"")</f>
        <v>CH4</v>
      </c>
      <c r="E583" t="str">
        <f>VLOOKUP($A583,'PASTE Technology Sheet'!$A:$H,6,FALSE)</f>
        <v>Emitted neGHG - Agriculture - CH4</v>
      </c>
      <c r="F583" t="str">
        <f>VLOOKUP($A583,'PASTE Technology Sheet'!$A:$H,7,FALSE)</f>
        <v>MACC Component 2 - neGHG CH4 Enteric Fermentation</v>
      </c>
      <c r="G583" s="263">
        <f>_xlfn.IFNA(VLOOKUP($A583,'PASTE Tech_Use'!$A:$B,2,FALSE),0)</f>
        <v>0.32939021899999998</v>
      </c>
      <c r="H583" s="263">
        <f>_xlfn.IFNA(VLOOKUP($A583,'PASTE Tech_Use'!$C:$BB,2,FALSE),0)</f>
        <v>0.35999999989999998</v>
      </c>
      <c r="I583" s="263">
        <f>_xlfn.IFNA(VLOOKUP($A583,'PASTE Tech_Use'!$E:$BB,2,FALSE),0)</f>
        <v>7.3615092650000005E-2</v>
      </c>
      <c r="J583" s="263">
        <f>_xlfn.IFNA(VLOOKUP($A583,'PASTE Tech_Use'!$G:$BB,2,FALSE),0)</f>
        <v>0.32931373489999999</v>
      </c>
      <c r="K583" s="263">
        <f>_xlfn.IFNA(VLOOKUP($A583,'PASTE Tech_Use'!I:$BB,2,FALSE),0)</f>
        <v>0.32931373489999999</v>
      </c>
      <c r="L583" s="263">
        <f>_xlfn.IFNA(VLOOKUP($A583,'PASTE Tech_Use'!K:$BB,2,FALSE),0)</f>
        <v>0</v>
      </c>
      <c r="M583" s="263">
        <f>_xlfn.IFNA(VLOOKUP($A583,'PASTE Tech_Use'!M:$BB,2,FALSE),0)</f>
        <v>0.35999999989999998</v>
      </c>
      <c r="N583" s="263">
        <f>_xlfn.IFNA(VLOOKUP($A583,'PASTE Tech_Use'!O:$BB,2,FALSE),0)</f>
        <v>0.3452805988</v>
      </c>
      <c r="O583" s="263">
        <f>_xlfn.IFNA(VLOOKUP($A583,'PASTE Tech_Use'!Q:$BB,2,FALSE),0)</f>
        <v>8.3165706130000003E-2</v>
      </c>
      <c r="P583" s="263">
        <f>_xlfn.IFNA(VLOOKUP($A583,'PASTE Tech_Use'!S:$BB,2,FALSE),0)</f>
        <v>0.36</v>
      </c>
      <c r="Q583" s="263">
        <f>_xlfn.IFNA(VLOOKUP($A583,'PASTE Tech_Use'!U:$BB,2,FALSE),0)</f>
        <v>0</v>
      </c>
      <c r="R583" s="263">
        <f>_xlfn.IFNA(VLOOKUP($A583,'PASTE Tech_Use'!W:$BB,2,FALSE),0)</f>
        <v>0.35999999980000003</v>
      </c>
      <c r="S583" s="263">
        <f>_xlfn.IFNA(VLOOKUP($A583,'PASTE Tech_Use'!Y:$BB,2,FALSE),0)</f>
        <v>0.36</v>
      </c>
    </row>
    <row r="584" spans="1:19" x14ac:dyDescent="0.3">
      <c r="A584" s="40" t="s">
        <v>609</v>
      </c>
      <c r="B584" t="str">
        <f>_xlfn.IFNA(VLOOKUP($A584,'PASTE Technology Sheet'!A:H,3,FALSE),"")</f>
        <v>Emission</v>
      </c>
      <c r="C584" t="str">
        <f>VLOOKUP($A584,'PASTE Technology Sheet'!A:H,4,FALSE)</f>
        <v>Agriculture</v>
      </c>
      <c r="D584" t="str">
        <f>_xlfn.IFNA(VLOOKUP($A584,'PASTE Technology Sheet'!$A:$H,5,FALSE),"")</f>
        <v>CH4</v>
      </c>
      <c r="E584" t="str">
        <f>VLOOKUP($A584,'PASTE Technology Sheet'!$A:$H,6,FALSE)</f>
        <v>Emitted neGHG - Agriculture - CH4</v>
      </c>
      <c r="F584" t="str">
        <f>VLOOKUP($A584,'PASTE Technology Sheet'!$A:$H,7,FALSE)</f>
        <v>MACC Component 3 - neGHG CH4 Enteric Fermentation</v>
      </c>
      <c r="G584" s="263">
        <f>_xlfn.IFNA(VLOOKUP($A584,'PASTE Tech_Use'!$A:$B,2,FALSE),0)</f>
        <v>0</v>
      </c>
      <c r="H584" s="263">
        <f>_xlfn.IFNA(VLOOKUP($A584,'PASTE Tech_Use'!$C:$BB,2,FALSE),0)</f>
        <v>0</v>
      </c>
      <c r="I584" s="263">
        <f>_xlfn.IFNA(VLOOKUP($A584,'PASTE Tech_Use'!$E:$BB,2,FALSE),0)</f>
        <v>0</v>
      </c>
      <c r="J584" s="263">
        <f>_xlfn.IFNA(VLOOKUP($A584,'PASTE Tech_Use'!$G:$BB,2,FALSE),0)</f>
        <v>0</v>
      </c>
      <c r="K584" s="263">
        <f>_xlfn.IFNA(VLOOKUP($A584,'PASTE Tech_Use'!I:$BB,2,FALSE),0)</f>
        <v>0</v>
      </c>
      <c r="L584" s="263">
        <f>_xlfn.IFNA(VLOOKUP($A584,'PASTE Tech_Use'!K:$BB,2,FALSE),0)</f>
        <v>0</v>
      </c>
      <c r="M584" s="263">
        <f>_xlfn.IFNA(VLOOKUP($A584,'PASTE Tech_Use'!M:$BB,2,FALSE),0)</f>
        <v>0</v>
      </c>
      <c r="N584" s="263">
        <f>_xlfn.IFNA(VLOOKUP($A584,'PASTE Tech_Use'!O:$BB,2,FALSE),0)</f>
        <v>0</v>
      </c>
      <c r="O584" s="263">
        <f>_xlfn.IFNA(VLOOKUP($A584,'PASTE Tech_Use'!Q:$BB,2,FALSE),0)</f>
        <v>0</v>
      </c>
      <c r="P584" s="263">
        <f>_xlfn.IFNA(VLOOKUP($A584,'PASTE Tech_Use'!S:$BB,2,FALSE),0)</f>
        <v>0</v>
      </c>
      <c r="Q584" s="263">
        <f>_xlfn.IFNA(VLOOKUP($A584,'PASTE Tech_Use'!U:$BB,2,FALSE),0)</f>
        <v>0</v>
      </c>
      <c r="R584" s="263">
        <f>_xlfn.IFNA(VLOOKUP($A584,'PASTE Tech_Use'!W:$BB,2,FALSE),0)</f>
        <v>0</v>
      </c>
      <c r="S584" s="263">
        <f>_xlfn.IFNA(VLOOKUP($A584,'PASTE Tech_Use'!Y:$BB,2,FALSE),0)</f>
        <v>0</v>
      </c>
    </row>
    <row r="585" spans="1:19" x14ac:dyDescent="0.3">
      <c r="A585" s="69" t="s">
        <v>610</v>
      </c>
      <c r="B585" t="str">
        <f>_xlfn.IFNA(VLOOKUP($A585,'PASTE Technology Sheet'!A:H,3,FALSE),"")</f>
        <v>Emission</v>
      </c>
      <c r="C585" t="str">
        <f>VLOOKUP($A585,'PASTE Technology Sheet'!A:H,4,FALSE)</f>
        <v>Agriculture</v>
      </c>
      <c r="D585" t="str">
        <f>_xlfn.IFNA(VLOOKUP($A585,'PASTE Technology Sheet'!$A:$H,5,FALSE),"")</f>
        <v>CH4</v>
      </c>
      <c r="E585" t="str">
        <f>VLOOKUP($A585,'PASTE Technology Sheet'!$A:$H,6,FALSE)</f>
        <v>Emitted neGHG - Agriculture - CH4</v>
      </c>
      <c r="F585" t="str">
        <f>VLOOKUP($A585,'PASTE Technology Sheet'!$A:$H,7,FALSE)</f>
        <v>MACC Component 1 - neGHG CH4 Manure Management</v>
      </c>
      <c r="G585" s="263">
        <f>_xlfn.IFNA(VLOOKUP($A585,'PASTE Tech_Use'!$A:$B,2,FALSE),0)</f>
        <v>0.4</v>
      </c>
      <c r="H585" s="263">
        <f>_xlfn.IFNA(VLOOKUP($A585,'PASTE Tech_Use'!$C:$BB,2,FALSE),0)</f>
        <v>0.4</v>
      </c>
      <c r="I585" s="263">
        <f>_xlfn.IFNA(VLOOKUP($A585,'PASTE Tech_Use'!$E:$BB,2,FALSE),0)</f>
        <v>0.4</v>
      </c>
      <c r="J585" s="263">
        <f>_xlfn.IFNA(VLOOKUP($A585,'PASTE Tech_Use'!$G:$BB,2,FALSE),0)</f>
        <v>0.4</v>
      </c>
      <c r="K585" s="263">
        <f>_xlfn.IFNA(VLOOKUP($A585,'PASTE Tech_Use'!I:$BB,2,FALSE),0)</f>
        <v>0.4</v>
      </c>
      <c r="L585" s="263">
        <f>_xlfn.IFNA(VLOOKUP($A585,'PASTE Tech_Use'!K:$BB,2,FALSE),0)</f>
        <v>0.4</v>
      </c>
      <c r="M585" s="263">
        <f>_xlfn.IFNA(VLOOKUP($A585,'PASTE Tech_Use'!M:$BB,2,FALSE),0)</f>
        <v>0.4</v>
      </c>
      <c r="N585" s="263">
        <f>_xlfn.IFNA(VLOOKUP($A585,'PASTE Tech_Use'!O:$BB,2,FALSE),0)</f>
        <v>0.4</v>
      </c>
      <c r="O585" s="263">
        <f>_xlfn.IFNA(VLOOKUP($A585,'PASTE Tech_Use'!Q:$BB,2,FALSE),0)</f>
        <v>0.4</v>
      </c>
      <c r="P585" s="263">
        <f>_xlfn.IFNA(VLOOKUP($A585,'PASTE Tech_Use'!S:$BB,2,FALSE),0)</f>
        <v>0.4</v>
      </c>
      <c r="Q585" s="263">
        <f>_xlfn.IFNA(VLOOKUP($A585,'PASTE Tech_Use'!U:$BB,2,FALSE),0)</f>
        <v>0.4</v>
      </c>
      <c r="R585" s="263">
        <f>_xlfn.IFNA(VLOOKUP($A585,'PASTE Tech_Use'!W:$BB,2,FALSE),0)</f>
        <v>0.4</v>
      </c>
      <c r="S585" s="263">
        <f>_xlfn.IFNA(VLOOKUP($A585,'PASTE Tech_Use'!Y:$BB,2,FALSE),0)</f>
        <v>0.4</v>
      </c>
    </row>
    <row r="586" spans="1:19" x14ac:dyDescent="0.3">
      <c r="A586" s="40" t="s">
        <v>611</v>
      </c>
      <c r="B586" t="str">
        <f>_xlfn.IFNA(VLOOKUP($A586,'PASTE Technology Sheet'!A:H,3,FALSE),"")</f>
        <v>Emission</v>
      </c>
      <c r="C586" t="str">
        <f>VLOOKUP($A586,'PASTE Technology Sheet'!A:H,4,FALSE)</f>
        <v>Agriculture</v>
      </c>
      <c r="D586" t="str">
        <f>_xlfn.IFNA(VLOOKUP($A586,'PASTE Technology Sheet'!$A:$H,5,FALSE),"")</f>
        <v>CH4</v>
      </c>
      <c r="E586" t="str">
        <f>VLOOKUP($A586,'PASTE Technology Sheet'!$A:$H,6,FALSE)</f>
        <v>Emitted neGHG - Agriculture - CH4</v>
      </c>
      <c r="F586" t="str">
        <f>VLOOKUP($A586,'PASTE Technology Sheet'!$A:$H,7,FALSE)</f>
        <v>MACC Component 2 - neGHG CH4 Manure Management</v>
      </c>
      <c r="G586" s="263">
        <f>_xlfn.IFNA(VLOOKUP($A586,'PASTE Tech_Use'!$A:$B,2,FALSE),0)</f>
        <v>0</v>
      </c>
      <c r="H586" s="263">
        <f>_xlfn.IFNA(VLOOKUP($A586,'PASTE Tech_Use'!$C:$BB,2,FALSE),0)</f>
        <v>0</v>
      </c>
      <c r="I586" s="263">
        <f>_xlfn.IFNA(VLOOKUP($A586,'PASTE Tech_Use'!$E:$BB,2,FALSE),0)</f>
        <v>0</v>
      </c>
      <c r="J586" s="263">
        <f>_xlfn.IFNA(VLOOKUP($A586,'PASTE Tech_Use'!$G:$BB,2,FALSE),0)</f>
        <v>0</v>
      </c>
      <c r="K586" s="263">
        <f>_xlfn.IFNA(VLOOKUP($A586,'PASTE Tech_Use'!I:$BB,2,FALSE),0)</f>
        <v>0</v>
      </c>
      <c r="L586" s="263">
        <f>_xlfn.IFNA(VLOOKUP($A586,'PASTE Tech_Use'!K:$BB,2,FALSE),0)</f>
        <v>0</v>
      </c>
      <c r="M586" s="263">
        <f>_xlfn.IFNA(VLOOKUP($A586,'PASTE Tech_Use'!M:$BB,2,FALSE),0)</f>
        <v>0</v>
      </c>
      <c r="N586" s="263">
        <f>_xlfn.IFNA(VLOOKUP($A586,'PASTE Tech_Use'!O:$BB,2,FALSE),0)</f>
        <v>0</v>
      </c>
      <c r="O586" s="263">
        <f>_xlfn.IFNA(VLOOKUP($A586,'PASTE Tech_Use'!Q:$BB,2,FALSE),0)</f>
        <v>0</v>
      </c>
      <c r="P586" s="263">
        <f>_xlfn.IFNA(VLOOKUP($A586,'PASTE Tech_Use'!S:$BB,2,FALSE),0)</f>
        <v>0</v>
      </c>
      <c r="Q586" s="263">
        <f>_xlfn.IFNA(VLOOKUP($A586,'PASTE Tech_Use'!U:$BB,2,FALSE),0)</f>
        <v>0</v>
      </c>
      <c r="R586" s="263">
        <f>_xlfn.IFNA(VLOOKUP($A586,'PASTE Tech_Use'!W:$BB,2,FALSE),0)</f>
        <v>0</v>
      </c>
      <c r="S586" s="263">
        <f>_xlfn.IFNA(VLOOKUP($A586,'PASTE Tech_Use'!Y:$BB,2,FALSE),0)</f>
        <v>0</v>
      </c>
    </row>
    <row r="587" spans="1:19" x14ac:dyDescent="0.3">
      <c r="A587" s="69" t="s">
        <v>612</v>
      </c>
      <c r="B587" t="str">
        <f>_xlfn.IFNA(VLOOKUP($A587,'PASTE Technology Sheet'!A:H,3,FALSE),"")</f>
        <v>Emission</v>
      </c>
      <c r="C587" t="str">
        <f>VLOOKUP($A587,'PASTE Technology Sheet'!A:H,4,FALSE)</f>
        <v>Agriculture</v>
      </c>
      <c r="D587" t="str">
        <f>_xlfn.IFNA(VLOOKUP($A587,'PASTE Technology Sheet'!$A:$H,5,FALSE),"")</f>
        <v>CH4</v>
      </c>
      <c r="E587" t="str">
        <f>VLOOKUP($A587,'PASTE Technology Sheet'!$A:$H,6,FALSE)</f>
        <v>Emitted neGHG - Agriculture - CH4</v>
      </c>
      <c r="F587" t="str">
        <f>VLOOKUP($A587,'PASTE Technology Sheet'!$A:$H,7,FALSE)</f>
        <v>MACC Component 1 - neGHG CH4 Other</v>
      </c>
      <c r="G587" s="263">
        <f>_xlfn.IFNA(VLOOKUP($A587,'PASTE Tech_Use'!$A:$B,2,FALSE),0)</f>
        <v>0.1</v>
      </c>
      <c r="H587" s="263">
        <f>_xlfn.IFNA(VLOOKUP($A587,'PASTE Tech_Use'!$C:$BB,2,FALSE),0)</f>
        <v>0.1</v>
      </c>
      <c r="I587" s="263">
        <f>_xlfn.IFNA(VLOOKUP($A587,'PASTE Tech_Use'!$E:$BB,2,FALSE),0)</f>
        <v>0.1</v>
      </c>
      <c r="J587" s="263">
        <f>_xlfn.IFNA(VLOOKUP($A587,'PASTE Tech_Use'!$G:$BB,2,FALSE),0)</f>
        <v>0.1</v>
      </c>
      <c r="K587" s="263">
        <f>_xlfn.IFNA(VLOOKUP($A587,'PASTE Tech_Use'!I:$BB,2,FALSE),0)</f>
        <v>0.1</v>
      </c>
      <c r="L587" s="263">
        <f>_xlfn.IFNA(VLOOKUP($A587,'PASTE Tech_Use'!K:$BB,2,FALSE),0)</f>
        <v>0.1</v>
      </c>
      <c r="M587" s="263">
        <f>_xlfn.IFNA(VLOOKUP($A587,'PASTE Tech_Use'!M:$BB,2,FALSE),0)</f>
        <v>0.1</v>
      </c>
      <c r="N587" s="263">
        <f>_xlfn.IFNA(VLOOKUP($A587,'PASTE Tech_Use'!O:$BB,2,FALSE),0)</f>
        <v>0.1</v>
      </c>
      <c r="O587" s="263">
        <f>_xlfn.IFNA(VLOOKUP($A587,'PASTE Tech_Use'!Q:$BB,2,FALSE),0)</f>
        <v>0.1</v>
      </c>
      <c r="P587" s="263">
        <f>_xlfn.IFNA(VLOOKUP($A587,'PASTE Tech_Use'!S:$BB,2,FALSE),0)</f>
        <v>0.1</v>
      </c>
      <c r="Q587" s="263">
        <f>_xlfn.IFNA(VLOOKUP($A587,'PASTE Tech_Use'!U:$BB,2,FALSE),0)</f>
        <v>0.1</v>
      </c>
      <c r="R587" s="263">
        <f>_xlfn.IFNA(VLOOKUP($A587,'PASTE Tech_Use'!W:$BB,2,FALSE),0)</f>
        <v>0.1</v>
      </c>
      <c r="S587" s="263">
        <f>_xlfn.IFNA(VLOOKUP($A587,'PASTE Tech_Use'!Y:$BB,2,FALSE),0)</f>
        <v>0.1</v>
      </c>
    </row>
    <row r="588" spans="1:19" x14ac:dyDescent="0.3">
      <c r="A588" s="40" t="s">
        <v>613</v>
      </c>
      <c r="B588" t="str">
        <f>_xlfn.IFNA(VLOOKUP($A588,'PASTE Technology Sheet'!A:H,3,FALSE),"")</f>
        <v>Emission</v>
      </c>
      <c r="C588" t="str">
        <f>VLOOKUP($A588,'PASTE Technology Sheet'!A:H,4,FALSE)</f>
        <v>Agriculture</v>
      </c>
      <c r="D588" t="str">
        <f>_xlfn.IFNA(VLOOKUP($A588,'PASTE Technology Sheet'!$A:$H,5,FALSE),"")</f>
        <v>N2O</v>
      </c>
      <c r="E588" t="str">
        <f>VLOOKUP($A588,'PASTE Technology Sheet'!$A:$H,6,FALSE)</f>
        <v>Emitted neGHG - Agriculture - N2O</v>
      </c>
      <c r="F588" t="str">
        <f>VLOOKUP($A588,'PASTE Technology Sheet'!$A:$H,7,FALSE)</f>
        <v>Emitted neGHG - Agriculture - N2O</v>
      </c>
      <c r="G588" s="263">
        <f>_xlfn.IFNA(VLOOKUP($A588,'PASTE Tech_Use'!$A:$B,2,FALSE),0)</f>
        <v>2.16</v>
      </c>
      <c r="H588" s="263">
        <f>_xlfn.IFNA(VLOOKUP($A588,'PASTE Tech_Use'!$C:$BB,2,FALSE),0)</f>
        <v>2.16</v>
      </c>
      <c r="I588" s="263">
        <f>_xlfn.IFNA(VLOOKUP($A588,'PASTE Tech_Use'!$E:$BB,2,FALSE),0)</f>
        <v>2.16</v>
      </c>
      <c r="J588" s="263">
        <f>_xlfn.IFNA(VLOOKUP($A588,'PASTE Tech_Use'!$G:$BB,2,FALSE),0)</f>
        <v>2.16</v>
      </c>
      <c r="K588" s="263">
        <f>_xlfn.IFNA(VLOOKUP($A588,'PASTE Tech_Use'!I:$BB,2,FALSE),0)</f>
        <v>2.16</v>
      </c>
      <c r="L588" s="263">
        <f>_xlfn.IFNA(VLOOKUP($A588,'PASTE Tech_Use'!K:$BB,2,FALSE),0)</f>
        <v>2.16</v>
      </c>
      <c r="M588" s="263">
        <f>_xlfn.IFNA(VLOOKUP($A588,'PASTE Tech_Use'!M:$BB,2,FALSE),0)</f>
        <v>2.16</v>
      </c>
      <c r="N588" s="263">
        <f>_xlfn.IFNA(VLOOKUP($A588,'PASTE Tech_Use'!O:$BB,2,FALSE),0)</f>
        <v>2.16</v>
      </c>
      <c r="O588" s="263">
        <f>_xlfn.IFNA(VLOOKUP($A588,'PASTE Tech_Use'!Q:$BB,2,FALSE),0)</f>
        <v>2.16</v>
      </c>
      <c r="P588" s="263">
        <f>_xlfn.IFNA(VLOOKUP($A588,'PASTE Tech_Use'!S:$BB,2,FALSE),0)</f>
        <v>2.16</v>
      </c>
      <c r="Q588" s="263">
        <f>_xlfn.IFNA(VLOOKUP($A588,'PASTE Tech_Use'!U:$BB,2,FALSE),0)</f>
        <v>2.16</v>
      </c>
      <c r="R588" s="263">
        <f>_xlfn.IFNA(VLOOKUP($A588,'PASTE Tech_Use'!W:$BB,2,FALSE),0)</f>
        <v>2.16</v>
      </c>
      <c r="S588" s="263">
        <f>_xlfn.IFNA(VLOOKUP($A588,'PASTE Tech_Use'!Y:$BB,2,FALSE),0)</f>
        <v>2.16</v>
      </c>
    </row>
    <row r="589" spans="1:19" x14ac:dyDescent="0.3">
      <c r="A589" s="69" t="s">
        <v>614</v>
      </c>
      <c r="B589" t="str">
        <f>_xlfn.IFNA(VLOOKUP($A589,'PASTE Technology Sheet'!A:H,3,FALSE),"")</f>
        <v>Emission</v>
      </c>
      <c r="C589" t="str">
        <f>VLOOKUP($A589,'PASTE Technology Sheet'!A:H,4,FALSE)</f>
        <v>Agriculture</v>
      </c>
      <c r="D589" t="str">
        <f>_xlfn.IFNA(VLOOKUP($A589,'PASTE Technology Sheet'!$A:$H,5,FALSE),"")</f>
        <v>N2O</v>
      </c>
      <c r="E589" t="str">
        <f>VLOOKUP($A589,'PASTE Technology Sheet'!$A:$H,6,FALSE)</f>
        <v>Emitted neGHG - Agriculture - N2O</v>
      </c>
      <c r="F589" t="str">
        <f>VLOOKUP($A589,'PASTE Technology Sheet'!$A:$H,7,FALSE)</f>
        <v>MACC Component 1 - neGHG N2O Fertilizer</v>
      </c>
      <c r="G589" s="263">
        <f>_xlfn.IFNA(VLOOKUP($A589,'PASTE Tech_Use'!$A:$B,2,FALSE),0)</f>
        <v>0.08</v>
      </c>
      <c r="H589" s="263">
        <f>_xlfn.IFNA(VLOOKUP($A589,'PASTE Tech_Use'!$C:$BB,2,FALSE),0)</f>
        <v>7.9999999990000001E-2</v>
      </c>
      <c r="I589" s="263">
        <f>_xlfn.IFNA(VLOOKUP($A589,'PASTE Tech_Use'!$E:$BB,2,FALSE),0)</f>
        <v>7.9999999990000001E-2</v>
      </c>
      <c r="J589" s="263">
        <f>_xlfn.IFNA(VLOOKUP($A589,'PASTE Tech_Use'!$G:$BB,2,FALSE),0)</f>
        <v>0.08</v>
      </c>
      <c r="K589" s="263">
        <f>_xlfn.IFNA(VLOOKUP($A589,'PASTE Tech_Use'!I:$BB,2,FALSE),0)</f>
        <v>0.08</v>
      </c>
      <c r="L589" s="263">
        <f>_xlfn.IFNA(VLOOKUP($A589,'PASTE Tech_Use'!K:$BB,2,FALSE),0)</f>
        <v>7.9999999990000001E-2</v>
      </c>
      <c r="M589" s="263">
        <f>_xlfn.IFNA(VLOOKUP($A589,'PASTE Tech_Use'!M:$BB,2,FALSE),0)</f>
        <v>7.9999999969999999E-2</v>
      </c>
      <c r="N589" s="263">
        <f>_xlfn.IFNA(VLOOKUP($A589,'PASTE Tech_Use'!O:$BB,2,FALSE),0)</f>
        <v>7.999999998E-2</v>
      </c>
      <c r="O589" s="263">
        <f>_xlfn.IFNA(VLOOKUP($A589,'PASTE Tech_Use'!Q:$BB,2,FALSE),0)</f>
        <v>7.9999999990000001E-2</v>
      </c>
      <c r="P589" s="263">
        <f>_xlfn.IFNA(VLOOKUP($A589,'PASTE Tech_Use'!S:$BB,2,FALSE),0)</f>
        <v>0.08</v>
      </c>
      <c r="Q589" s="263">
        <f>_xlfn.IFNA(VLOOKUP($A589,'PASTE Tech_Use'!U:$BB,2,FALSE),0)</f>
        <v>7.9999999990000001E-2</v>
      </c>
      <c r="R589" s="263">
        <f>_xlfn.IFNA(VLOOKUP($A589,'PASTE Tech_Use'!W:$BB,2,FALSE),0)</f>
        <v>7.999999998E-2</v>
      </c>
      <c r="S589" s="263">
        <f>_xlfn.IFNA(VLOOKUP($A589,'PASTE Tech_Use'!Y:$BB,2,FALSE),0)</f>
        <v>0.08</v>
      </c>
    </row>
    <row r="590" spans="1:19" x14ac:dyDescent="0.3">
      <c r="A590" s="40" t="s">
        <v>615</v>
      </c>
      <c r="B590" t="str">
        <f>_xlfn.IFNA(VLOOKUP($A590,'PASTE Technology Sheet'!A:H,3,FALSE),"")</f>
        <v>Emission</v>
      </c>
      <c r="C590" t="str">
        <f>VLOOKUP($A590,'PASTE Technology Sheet'!A:H,4,FALSE)</f>
        <v>Agriculture</v>
      </c>
      <c r="D590" t="str">
        <f>_xlfn.IFNA(VLOOKUP($A590,'PASTE Technology Sheet'!$A:$H,5,FALSE),"")</f>
        <v>N2O</v>
      </c>
      <c r="E590" t="str">
        <f>VLOOKUP($A590,'PASTE Technology Sheet'!$A:$H,6,FALSE)</f>
        <v>Emitted neGHG - Agriculture - N2O</v>
      </c>
      <c r="F590" t="str">
        <f>VLOOKUP($A590,'PASTE Technology Sheet'!$A:$H,7,FALSE)</f>
        <v>MACC Component 2 - neGHG N2O Fertilizer</v>
      </c>
      <c r="G590" s="263">
        <f>_xlfn.IFNA(VLOOKUP($A590,'PASTE Tech_Use'!$A:$B,2,FALSE),0)</f>
        <v>0.17</v>
      </c>
      <c r="H590" s="263">
        <f>_xlfn.IFNA(VLOOKUP($A590,'PASTE Tech_Use'!$C:$BB,2,FALSE),0)</f>
        <v>0.17</v>
      </c>
      <c r="I590" s="263">
        <f>_xlfn.IFNA(VLOOKUP($A590,'PASTE Tech_Use'!$E:$BB,2,FALSE),0)</f>
        <v>0.17</v>
      </c>
      <c r="J590" s="263">
        <f>_xlfn.IFNA(VLOOKUP($A590,'PASTE Tech_Use'!$G:$BB,2,FALSE),0)</f>
        <v>0.17</v>
      </c>
      <c r="K590" s="263">
        <f>_xlfn.IFNA(VLOOKUP($A590,'PASTE Tech_Use'!I:$BB,2,FALSE),0)</f>
        <v>0.17</v>
      </c>
      <c r="L590" s="263">
        <f>_xlfn.IFNA(VLOOKUP($A590,'PASTE Tech_Use'!K:$BB,2,FALSE),0)</f>
        <v>0.17</v>
      </c>
      <c r="M590" s="263">
        <f>_xlfn.IFNA(VLOOKUP($A590,'PASTE Tech_Use'!M:$BB,2,FALSE),0)</f>
        <v>0.1699999999</v>
      </c>
      <c r="N590" s="263">
        <f>_xlfn.IFNA(VLOOKUP($A590,'PASTE Tech_Use'!O:$BB,2,FALSE),0)</f>
        <v>0.1699999999</v>
      </c>
      <c r="O590" s="263">
        <f>_xlfn.IFNA(VLOOKUP($A590,'PASTE Tech_Use'!Q:$BB,2,FALSE),0)</f>
        <v>0.17</v>
      </c>
      <c r="P590" s="263">
        <f>_xlfn.IFNA(VLOOKUP($A590,'PASTE Tech_Use'!S:$BB,2,FALSE),0)</f>
        <v>0.17</v>
      </c>
      <c r="Q590" s="263">
        <f>_xlfn.IFNA(VLOOKUP($A590,'PASTE Tech_Use'!U:$BB,2,FALSE),0)</f>
        <v>0.17</v>
      </c>
      <c r="R590" s="263">
        <f>_xlfn.IFNA(VLOOKUP($A590,'PASTE Tech_Use'!W:$BB,2,FALSE),0)</f>
        <v>0.1699999999</v>
      </c>
      <c r="S590" s="263">
        <f>_xlfn.IFNA(VLOOKUP($A590,'PASTE Tech_Use'!Y:$BB,2,FALSE),0)</f>
        <v>0.17</v>
      </c>
    </row>
    <row r="591" spans="1:19" x14ac:dyDescent="0.3">
      <c r="A591" s="69" t="s">
        <v>616</v>
      </c>
      <c r="B591" t="str">
        <f>_xlfn.IFNA(VLOOKUP($A591,'PASTE Technology Sheet'!A:H,3,FALSE),"")</f>
        <v>Emission</v>
      </c>
      <c r="C591" t="str">
        <f>VLOOKUP($A591,'PASTE Technology Sheet'!A:H,4,FALSE)</f>
        <v>Agriculture</v>
      </c>
      <c r="D591" t="str">
        <f>_xlfn.IFNA(VLOOKUP($A591,'PASTE Technology Sheet'!$A:$H,5,FALSE),"")</f>
        <v>N2O</v>
      </c>
      <c r="E591" t="str">
        <f>VLOOKUP($A591,'PASTE Technology Sheet'!$A:$H,6,FALSE)</f>
        <v>Emitted neGHG - Agriculture - N2O</v>
      </c>
      <c r="F591" t="str">
        <f>VLOOKUP($A591,'PASTE Technology Sheet'!$A:$H,7,FALSE)</f>
        <v>MACC Component 3 - neGHG N2O Fertilizer</v>
      </c>
      <c r="G591" s="263">
        <f>_xlfn.IFNA(VLOOKUP($A591,'PASTE Tech_Use'!$A:$B,2,FALSE),0)</f>
        <v>0</v>
      </c>
      <c r="H591" s="263">
        <f>_xlfn.IFNA(VLOOKUP($A591,'PASTE Tech_Use'!$C:$BB,2,FALSE),0)</f>
        <v>0</v>
      </c>
      <c r="I591" s="263">
        <f>_xlfn.IFNA(VLOOKUP($A591,'PASTE Tech_Use'!$E:$BB,2,FALSE),0)</f>
        <v>0</v>
      </c>
      <c r="J591" s="263">
        <f>_xlfn.IFNA(VLOOKUP($A591,'PASTE Tech_Use'!$G:$BB,2,FALSE),0)</f>
        <v>0</v>
      </c>
      <c r="K591" s="263">
        <f>_xlfn.IFNA(VLOOKUP($A591,'PASTE Tech_Use'!I:$BB,2,FALSE),0)</f>
        <v>0</v>
      </c>
      <c r="L591" s="263">
        <f>_xlfn.IFNA(VLOOKUP($A591,'PASTE Tech_Use'!K:$BB,2,FALSE),0)</f>
        <v>0</v>
      </c>
      <c r="M591" s="263">
        <f>_xlfn.IFNA(VLOOKUP($A591,'PASTE Tech_Use'!M:$BB,2,FALSE),0)</f>
        <v>0</v>
      </c>
      <c r="N591" s="263">
        <f>_xlfn.IFNA(VLOOKUP($A591,'PASTE Tech_Use'!O:$BB,2,FALSE),0)</f>
        <v>0</v>
      </c>
      <c r="O591" s="263">
        <f>_xlfn.IFNA(VLOOKUP($A591,'PASTE Tech_Use'!Q:$BB,2,FALSE),0)</f>
        <v>0</v>
      </c>
      <c r="P591" s="263">
        <f>_xlfn.IFNA(VLOOKUP($A591,'PASTE Tech_Use'!S:$BB,2,FALSE),0)</f>
        <v>0</v>
      </c>
      <c r="Q591" s="263">
        <f>_xlfn.IFNA(VLOOKUP($A591,'PASTE Tech_Use'!U:$BB,2,FALSE),0)</f>
        <v>0</v>
      </c>
      <c r="R591" s="263">
        <f>_xlfn.IFNA(VLOOKUP($A591,'PASTE Tech_Use'!W:$BB,2,FALSE),0)</f>
        <v>0</v>
      </c>
      <c r="S591" s="263">
        <f>_xlfn.IFNA(VLOOKUP($A591,'PASTE Tech_Use'!Y:$BB,2,FALSE),0)</f>
        <v>0</v>
      </c>
    </row>
    <row r="592" spans="1:19" x14ac:dyDescent="0.3">
      <c r="A592" s="40" t="s">
        <v>617</v>
      </c>
      <c r="B592" t="str">
        <f>_xlfn.IFNA(VLOOKUP($A592,'PASTE Technology Sheet'!A:H,3,FALSE),"")</f>
        <v>Emission</v>
      </c>
      <c r="C592" t="str">
        <f>VLOOKUP($A592,'PASTE Technology Sheet'!A:H,4,FALSE)</f>
        <v>Agriculture</v>
      </c>
      <c r="D592" t="str">
        <f>_xlfn.IFNA(VLOOKUP($A592,'PASTE Technology Sheet'!$A:$H,5,FALSE),"")</f>
        <v>N2O</v>
      </c>
      <c r="E592" t="str">
        <f>VLOOKUP($A592,'PASTE Technology Sheet'!$A:$H,6,FALSE)</f>
        <v>Emitted neGHG - Agriculture - N2O</v>
      </c>
      <c r="F592" t="str">
        <f>VLOOKUP($A592,'PASTE Technology Sheet'!$A:$H,7,FALSE)</f>
        <v>MACC Component 1 - neGHG N2O Manure Management</v>
      </c>
      <c r="G592" s="263">
        <f>_xlfn.IFNA(VLOOKUP($A592,'PASTE Tech_Use'!$A:$B,2,FALSE),0)</f>
        <v>0.04</v>
      </c>
      <c r="H592" s="263">
        <f>_xlfn.IFNA(VLOOKUP($A592,'PASTE Tech_Use'!$C:$BB,2,FALSE),0)</f>
        <v>3.999999999E-2</v>
      </c>
      <c r="I592" s="263">
        <f>_xlfn.IFNA(VLOOKUP($A592,'PASTE Tech_Use'!$E:$BB,2,FALSE),0)</f>
        <v>3.9999999979999999E-2</v>
      </c>
      <c r="J592" s="263">
        <f>_xlfn.IFNA(VLOOKUP($A592,'PASTE Tech_Use'!$G:$BB,2,FALSE),0)</f>
        <v>0.04</v>
      </c>
      <c r="K592" s="263">
        <f>_xlfn.IFNA(VLOOKUP($A592,'PASTE Tech_Use'!I:$BB,2,FALSE),0)</f>
        <v>0.04</v>
      </c>
      <c r="L592" s="263">
        <f>_xlfn.IFNA(VLOOKUP($A592,'PASTE Tech_Use'!K:$BB,2,FALSE),0)</f>
        <v>3.999999999E-2</v>
      </c>
      <c r="M592" s="263">
        <f>_xlfn.IFNA(VLOOKUP($A592,'PASTE Tech_Use'!M:$BB,2,FALSE),0)</f>
        <v>3.9999999969999998E-2</v>
      </c>
      <c r="N592" s="263">
        <f>_xlfn.IFNA(VLOOKUP($A592,'PASTE Tech_Use'!O:$BB,2,FALSE),0)</f>
        <v>3.9999999979999999E-2</v>
      </c>
      <c r="O592" s="263">
        <f>_xlfn.IFNA(VLOOKUP($A592,'PASTE Tech_Use'!Q:$BB,2,FALSE),0)</f>
        <v>3.999999999E-2</v>
      </c>
      <c r="P592" s="263">
        <f>_xlfn.IFNA(VLOOKUP($A592,'PASTE Tech_Use'!S:$BB,2,FALSE),0)</f>
        <v>0.04</v>
      </c>
      <c r="Q592" s="263">
        <f>_xlfn.IFNA(VLOOKUP($A592,'PASTE Tech_Use'!U:$BB,2,FALSE),0)</f>
        <v>3.999999999E-2</v>
      </c>
      <c r="R592" s="263">
        <f>_xlfn.IFNA(VLOOKUP($A592,'PASTE Tech_Use'!W:$BB,2,FALSE),0)</f>
        <v>3.9999999979999999E-2</v>
      </c>
      <c r="S592" s="263">
        <f>_xlfn.IFNA(VLOOKUP($A592,'PASTE Tech_Use'!Y:$BB,2,FALSE),0)</f>
        <v>0.04</v>
      </c>
    </row>
    <row r="593" spans="1:19" x14ac:dyDescent="0.3">
      <c r="A593" s="69" t="s">
        <v>618</v>
      </c>
      <c r="B593" t="str">
        <f>_xlfn.IFNA(VLOOKUP($A593,'PASTE Technology Sheet'!A:H,3,FALSE),"")</f>
        <v>Emission</v>
      </c>
      <c r="C593" t="str">
        <f>VLOOKUP($A593,'PASTE Technology Sheet'!A:H,4,FALSE)</f>
        <v>Agriculture</v>
      </c>
      <c r="D593" t="str">
        <f>_xlfn.IFNA(VLOOKUP($A593,'PASTE Technology Sheet'!$A:$H,5,FALSE),"")</f>
        <v>N2O</v>
      </c>
      <c r="E593" t="str">
        <f>VLOOKUP($A593,'PASTE Technology Sheet'!$A:$H,6,FALSE)</f>
        <v>Emitted neGHG - Agriculture - N2O</v>
      </c>
      <c r="F593" t="str">
        <f>VLOOKUP($A593,'PASTE Technology Sheet'!$A:$H,7,FALSE)</f>
        <v>MACC Component 2 - neGHG N2O Manure Management</v>
      </c>
      <c r="G593" s="263">
        <f>_xlfn.IFNA(VLOOKUP($A593,'PASTE Tech_Use'!$A:$B,2,FALSE),0)</f>
        <v>2.9999999990000002E-2</v>
      </c>
      <c r="H593" s="263">
        <f>_xlfn.IFNA(VLOOKUP($A593,'PASTE Tech_Use'!$C:$BB,2,FALSE),0)</f>
        <v>2.9999999980000001E-2</v>
      </c>
      <c r="I593" s="263">
        <f>_xlfn.IFNA(VLOOKUP($A593,'PASTE Tech_Use'!$E:$BB,2,FALSE),0)</f>
        <v>2.9999999959999999E-2</v>
      </c>
      <c r="J593" s="263">
        <f>_xlfn.IFNA(VLOOKUP($A593,'PASTE Tech_Use'!$G:$BB,2,FALSE),0)</f>
        <v>2.9999999990000002E-2</v>
      </c>
      <c r="K593" s="263">
        <f>_xlfn.IFNA(VLOOKUP($A593,'PASTE Tech_Use'!I:$BB,2,FALSE),0)</f>
        <v>2.9999999990000002E-2</v>
      </c>
      <c r="L593" s="263">
        <f>_xlfn.IFNA(VLOOKUP($A593,'PASTE Tech_Use'!K:$BB,2,FALSE),0)</f>
        <v>2.9999999980000001E-2</v>
      </c>
      <c r="M593" s="263">
        <f>_xlfn.IFNA(VLOOKUP($A593,'PASTE Tech_Use'!M:$BB,2,FALSE),0)</f>
        <v>2.9999999950000002E-2</v>
      </c>
      <c r="N593" s="263">
        <f>_xlfn.IFNA(VLOOKUP($A593,'PASTE Tech_Use'!O:$BB,2,FALSE),0)</f>
        <v>2.9999999950000002E-2</v>
      </c>
      <c r="O593" s="263">
        <f>_xlfn.IFNA(VLOOKUP($A593,'PASTE Tech_Use'!Q:$BB,2,FALSE),0)</f>
        <v>2.9999999959999999E-2</v>
      </c>
      <c r="P593" s="263">
        <f>_xlfn.IFNA(VLOOKUP($A593,'PASTE Tech_Use'!S:$BB,2,FALSE),0)</f>
        <v>2.9999999990000002E-2</v>
      </c>
      <c r="Q593" s="263">
        <f>_xlfn.IFNA(VLOOKUP($A593,'PASTE Tech_Use'!U:$BB,2,FALSE),0)</f>
        <v>2.999999997E-2</v>
      </c>
      <c r="R593" s="263">
        <f>_xlfn.IFNA(VLOOKUP($A593,'PASTE Tech_Use'!W:$BB,2,FALSE),0)</f>
        <v>2.9999999950000002E-2</v>
      </c>
      <c r="S593" s="263">
        <f>_xlfn.IFNA(VLOOKUP($A593,'PASTE Tech_Use'!Y:$BB,2,FALSE),0)</f>
        <v>0.03</v>
      </c>
    </row>
    <row r="594" spans="1:19" x14ac:dyDescent="0.3">
      <c r="A594" s="40" t="s">
        <v>619</v>
      </c>
      <c r="B594" t="str">
        <f>_xlfn.IFNA(VLOOKUP($A594,'PASTE Technology Sheet'!A:H,3,FALSE),"")</f>
        <v>Emission</v>
      </c>
      <c r="C594" t="str">
        <f>VLOOKUP($A594,'PASTE Technology Sheet'!A:H,4,FALSE)</f>
        <v>Agriculture</v>
      </c>
      <c r="D594" t="str">
        <f>_xlfn.IFNA(VLOOKUP($A594,'PASTE Technology Sheet'!$A:$H,5,FALSE),"")</f>
        <v>N2O</v>
      </c>
      <c r="E594" t="str">
        <f>VLOOKUP($A594,'PASTE Technology Sheet'!$A:$H,6,FALSE)</f>
        <v>Emitted neGHG - Agriculture - N2O</v>
      </c>
      <c r="F594" t="str">
        <f>VLOOKUP($A594,'PASTE Technology Sheet'!$A:$H,7,FALSE)</f>
        <v>MACC Component 3 - neGHG N2O Manure Management</v>
      </c>
      <c r="G594" s="263">
        <f>_xlfn.IFNA(VLOOKUP($A594,'PASTE Tech_Use'!$A:$B,2,FALSE),0)</f>
        <v>0</v>
      </c>
      <c r="H594" s="263">
        <f>_xlfn.IFNA(VLOOKUP($A594,'PASTE Tech_Use'!$C:$BB,2,FALSE),0)</f>
        <v>0</v>
      </c>
      <c r="I594" s="263">
        <f>_xlfn.IFNA(VLOOKUP($A594,'PASTE Tech_Use'!$E:$BB,2,FALSE),0)</f>
        <v>0</v>
      </c>
      <c r="J594" s="263">
        <f>_xlfn.IFNA(VLOOKUP($A594,'PASTE Tech_Use'!$G:$BB,2,FALSE),0)</f>
        <v>0</v>
      </c>
      <c r="K594" s="263">
        <f>_xlfn.IFNA(VLOOKUP($A594,'PASTE Tech_Use'!I:$BB,2,FALSE),0)</f>
        <v>0</v>
      </c>
      <c r="L594" s="263">
        <f>_xlfn.IFNA(VLOOKUP($A594,'PASTE Tech_Use'!K:$BB,2,FALSE),0)</f>
        <v>0</v>
      </c>
      <c r="M594" s="263">
        <f>_xlfn.IFNA(VLOOKUP($A594,'PASTE Tech_Use'!M:$BB,2,FALSE),0)</f>
        <v>0</v>
      </c>
      <c r="N594" s="263">
        <f>_xlfn.IFNA(VLOOKUP($A594,'PASTE Tech_Use'!O:$BB,2,FALSE),0)</f>
        <v>0</v>
      </c>
      <c r="O594" s="263">
        <f>_xlfn.IFNA(VLOOKUP($A594,'PASTE Tech_Use'!Q:$BB,2,FALSE),0)</f>
        <v>0</v>
      </c>
      <c r="P594" s="263">
        <f>_xlfn.IFNA(VLOOKUP($A594,'PASTE Tech_Use'!S:$BB,2,FALSE),0)</f>
        <v>0</v>
      </c>
      <c r="Q594" s="263">
        <f>_xlfn.IFNA(VLOOKUP($A594,'PASTE Tech_Use'!U:$BB,2,FALSE),0)</f>
        <v>0</v>
      </c>
      <c r="R594" s="263">
        <f>_xlfn.IFNA(VLOOKUP($A594,'PASTE Tech_Use'!W:$BB,2,FALSE),0)</f>
        <v>0</v>
      </c>
      <c r="S594" s="263">
        <f>_xlfn.IFNA(VLOOKUP($A594,'PASTE Tech_Use'!Y:$BB,2,FALSE),0)</f>
        <v>0</v>
      </c>
    </row>
    <row r="595" spans="1:19" x14ac:dyDescent="0.3">
      <c r="A595" s="69" t="s">
        <v>620</v>
      </c>
      <c r="B595" t="str">
        <f>_xlfn.IFNA(VLOOKUP($A595,'PASTE Technology Sheet'!A:H,3,FALSE),"")</f>
        <v>Emission</v>
      </c>
      <c r="C595" t="str">
        <f>VLOOKUP($A595,'PASTE Technology Sheet'!A:H,4,FALSE)</f>
        <v>Agriculture</v>
      </c>
      <c r="D595" t="str">
        <f>_xlfn.IFNA(VLOOKUP($A595,'PASTE Technology Sheet'!$A:$H,5,FALSE),"")</f>
        <v>N2O</v>
      </c>
      <c r="E595" t="str">
        <f>VLOOKUP($A595,'PASTE Technology Sheet'!$A:$H,6,FALSE)</f>
        <v>Emitted neGHG - Agriculture - N2O</v>
      </c>
      <c r="F595" t="str">
        <f>VLOOKUP($A595,'PASTE Technology Sheet'!$A:$H,7,FALSE)</f>
        <v>MACC Component 1 - neGHG N2O Other</v>
      </c>
      <c r="G595" s="263">
        <f>_xlfn.IFNA(VLOOKUP($A595,'PASTE Tech_Use'!$A:$B,2,FALSE),0)</f>
        <v>0.1</v>
      </c>
      <c r="H595" s="263">
        <f>_xlfn.IFNA(VLOOKUP($A595,'PASTE Tech_Use'!$C:$BB,2,FALSE),0)</f>
        <v>0.1</v>
      </c>
      <c r="I595" s="263">
        <f>_xlfn.IFNA(VLOOKUP($A595,'PASTE Tech_Use'!$E:$BB,2,FALSE),0)</f>
        <v>0.1</v>
      </c>
      <c r="J595" s="263">
        <f>_xlfn.IFNA(VLOOKUP($A595,'PASTE Tech_Use'!$G:$BB,2,FALSE),0)</f>
        <v>0.1</v>
      </c>
      <c r="K595" s="263">
        <f>_xlfn.IFNA(VLOOKUP($A595,'PASTE Tech_Use'!I:$BB,2,FALSE),0)</f>
        <v>0.1</v>
      </c>
      <c r="L595" s="263">
        <f>_xlfn.IFNA(VLOOKUP($A595,'PASTE Tech_Use'!K:$BB,2,FALSE),0)</f>
        <v>0.1</v>
      </c>
      <c r="M595" s="263">
        <f>_xlfn.IFNA(VLOOKUP($A595,'PASTE Tech_Use'!M:$BB,2,FALSE),0)</f>
        <v>0.1</v>
      </c>
      <c r="N595" s="263">
        <f>_xlfn.IFNA(VLOOKUP($A595,'PASTE Tech_Use'!O:$BB,2,FALSE),0)</f>
        <v>0.1</v>
      </c>
      <c r="O595" s="263">
        <f>_xlfn.IFNA(VLOOKUP($A595,'PASTE Tech_Use'!Q:$BB,2,FALSE),0)</f>
        <v>0.1</v>
      </c>
      <c r="P595" s="263">
        <f>_xlfn.IFNA(VLOOKUP($A595,'PASTE Tech_Use'!S:$BB,2,FALSE),0)</f>
        <v>0.1</v>
      </c>
      <c r="Q595" s="263">
        <f>_xlfn.IFNA(VLOOKUP($A595,'PASTE Tech_Use'!U:$BB,2,FALSE),0)</f>
        <v>0.1</v>
      </c>
      <c r="R595" s="263">
        <f>_xlfn.IFNA(VLOOKUP($A595,'PASTE Tech_Use'!W:$BB,2,FALSE),0)</f>
        <v>0.1</v>
      </c>
      <c r="S595" s="263">
        <f>_xlfn.IFNA(VLOOKUP($A595,'PASTE Tech_Use'!Y:$BB,2,FALSE),0)</f>
        <v>0.1</v>
      </c>
    </row>
    <row r="596" spans="1:19" x14ac:dyDescent="0.3">
      <c r="A596" s="40" t="s">
        <v>621</v>
      </c>
      <c r="B596" t="str">
        <f>_xlfn.IFNA(VLOOKUP($A596,'PASTE Technology Sheet'!A:H,3,FALSE),"")</f>
        <v>Emission</v>
      </c>
      <c r="C596" t="str">
        <f>VLOOKUP($A596,'PASTE Technology Sheet'!A:H,4,FALSE)</f>
        <v>Industry</v>
      </c>
      <c r="D596" t="str">
        <f>_xlfn.IFNA(VLOOKUP($A596,'PASTE Technology Sheet'!$A:$H,5,FALSE),"")</f>
        <v>CO2</v>
      </c>
      <c r="E596" t="str">
        <f>VLOOKUP($A596,'PASTE Technology Sheet'!$A:$H,6,FALSE)</f>
        <v>Emitted neGHG - Industry - CO2</v>
      </c>
      <c r="F596" t="str">
        <f>VLOOKUP($A596,'PASTE Technology Sheet'!$A:$H,7,FALSE)</f>
        <v>Emitted neGHG - Industry - CO2</v>
      </c>
      <c r="G596" s="263">
        <f>_xlfn.IFNA(VLOOKUP($A596,'PASTE Tech_Use'!$A:$B,2,FALSE),0)</f>
        <v>0.55841666670000001</v>
      </c>
      <c r="H596" s="263">
        <f>_xlfn.IFNA(VLOOKUP($A596,'PASTE Tech_Use'!$C:$BB,2,FALSE),0)</f>
        <v>0.55841666670000001</v>
      </c>
      <c r="I596" s="263">
        <f>_xlfn.IFNA(VLOOKUP($A596,'PASTE Tech_Use'!$E:$BB,2,FALSE),0)</f>
        <v>0.55841666670000001</v>
      </c>
      <c r="J596" s="263">
        <f>_xlfn.IFNA(VLOOKUP($A596,'PASTE Tech_Use'!$G:$BB,2,FALSE),0)</f>
        <v>0.55841666670000001</v>
      </c>
      <c r="K596" s="263">
        <f>_xlfn.IFNA(VLOOKUP($A596,'PASTE Tech_Use'!I:$BB,2,FALSE),0)</f>
        <v>0.55841666670000001</v>
      </c>
      <c r="L596" s="263">
        <f>_xlfn.IFNA(VLOOKUP($A596,'PASTE Tech_Use'!K:$BB,2,FALSE),0)</f>
        <v>0.55841666670000001</v>
      </c>
      <c r="M596" s="263">
        <f>_xlfn.IFNA(VLOOKUP($A596,'PASTE Tech_Use'!M:$BB,2,FALSE),0)</f>
        <v>0.55841666670000001</v>
      </c>
      <c r="N596" s="263">
        <f>_xlfn.IFNA(VLOOKUP($A596,'PASTE Tech_Use'!O:$BB,2,FALSE),0)</f>
        <v>0.55841666670000001</v>
      </c>
      <c r="O596" s="263">
        <f>_xlfn.IFNA(VLOOKUP($A596,'PASTE Tech_Use'!Q:$BB,2,FALSE),0)</f>
        <v>0.55841666670000001</v>
      </c>
      <c r="P596" s="263">
        <f>_xlfn.IFNA(VLOOKUP($A596,'PASTE Tech_Use'!S:$BB,2,FALSE),0)</f>
        <v>0.55841666670000001</v>
      </c>
      <c r="Q596" s="263">
        <f>_xlfn.IFNA(VLOOKUP($A596,'PASTE Tech_Use'!U:$BB,2,FALSE),0)</f>
        <v>0.55841666670000001</v>
      </c>
      <c r="R596" s="263">
        <f>_xlfn.IFNA(VLOOKUP($A596,'PASTE Tech_Use'!W:$BB,2,FALSE),0)</f>
        <v>0.55841666670000001</v>
      </c>
      <c r="S596" s="263">
        <f>_xlfn.IFNA(VLOOKUP($A596,'PASTE Tech_Use'!Y:$BB,2,FALSE),0)</f>
        <v>0.55841666670000001</v>
      </c>
    </row>
    <row r="597" spans="1:19" x14ac:dyDescent="0.3">
      <c r="A597" s="69" t="s">
        <v>622</v>
      </c>
      <c r="B597" t="str">
        <f>_xlfn.IFNA(VLOOKUP($A597,'PASTE Technology Sheet'!A:H,3,FALSE),"")</f>
        <v>Emission</v>
      </c>
      <c r="C597" t="str">
        <f>VLOOKUP($A597,'PASTE Technology Sheet'!A:H,4,FALSE)</f>
        <v>Industry</v>
      </c>
      <c r="D597" t="str">
        <f>_xlfn.IFNA(VLOOKUP($A597,'PASTE Technology Sheet'!$A:$H,5,FALSE),"")</f>
        <v>CO2</v>
      </c>
      <c r="E597" t="str">
        <f>VLOOKUP($A597,'PASTE Technology Sheet'!$A:$H,6,FALSE)</f>
        <v>Emitted neGHG - Industry - CO2</v>
      </c>
      <c r="F597" t="str">
        <f>VLOOKUP($A597,'PASTE Technology Sheet'!$A:$H,7,FALSE)</f>
        <v>MACC Component 1 - neGHG CO2 Other</v>
      </c>
      <c r="G597" s="263">
        <f>_xlfn.IFNA(VLOOKUP($A597,'PASTE Tech_Use'!$A:$B,2,FALSE),0)</f>
        <v>0.73958333330000003</v>
      </c>
      <c r="H597" s="263">
        <f>_xlfn.IFNA(VLOOKUP($A597,'PASTE Tech_Use'!$C:$BB,2,FALSE),0)</f>
        <v>0.73958333330000003</v>
      </c>
      <c r="I597" s="263">
        <f>_xlfn.IFNA(VLOOKUP($A597,'PASTE Tech_Use'!$E:$BB,2,FALSE),0)</f>
        <v>0.73958333330000003</v>
      </c>
      <c r="J597" s="263">
        <f>_xlfn.IFNA(VLOOKUP($A597,'PASTE Tech_Use'!$G:$BB,2,FALSE),0)</f>
        <v>0.73958333330000003</v>
      </c>
      <c r="K597" s="263">
        <f>_xlfn.IFNA(VLOOKUP($A597,'PASTE Tech_Use'!I:$BB,2,FALSE),0)</f>
        <v>0.73958333330000003</v>
      </c>
      <c r="L597" s="263">
        <f>_xlfn.IFNA(VLOOKUP($A597,'PASTE Tech_Use'!K:$BB,2,FALSE),0)</f>
        <v>0.73958333330000003</v>
      </c>
      <c r="M597" s="263">
        <f>_xlfn.IFNA(VLOOKUP($A597,'PASTE Tech_Use'!M:$BB,2,FALSE),0)</f>
        <v>0.73958333330000003</v>
      </c>
      <c r="N597" s="263">
        <f>_xlfn.IFNA(VLOOKUP($A597,'PASTE Tech_Use'!O:$BB,2,FALSE),0)</f>
        <v>0.73958333330000003</v>
      </c>
      <c r="O597" s="263">
        <f>_xlfn.IFNA(VLOOKUP($A597,'PASTE Tech_Use'!Q:$BB,2,FALSE),0)</f>
        <v>0.73958333330000003</v>
      </c>
      <c r="P597" s="263">
        <f>_xlfn.IFNA(VLOOKUP($A597,'PASTE Tech_Use'!S:$BB,2,FALSE),0)</f>
        <v>0.73958333330000003</v>
      </c>
      <c r="Q597" s="263">
        <f>_xlfn.IFNA(VLOOKUP($A597,'PASTE Tech_Use'!U:$BB,2,FALSE),0)</f>
        <v>0.73958333330000003</v>
      </c>
      <c r="R597" s="263">
        <f>_xlfn.IFNA(VLOOKUP($A597,'PASTE Tech_Use'!W:$BB,2,FALSE),0)</f>
        <v>0.73958333330000003</v>
      </c>
      <c r="S597" s="263">
        <f>_xlfn.IFNA(VLOOKUP($A597,'PASTE Tech_Use'!Y:$BB,2,FALSE),0)</f>
        <v>0.73958333330000003</v>
      </c>
    </row>
    <row r="598" spans="1:19" x14ac:dyDescent="0.3">
      <c r="A598" s="40" t="s">
        <v>623</v>
      </c>
      <c r="B598" t="str">
        <f>_xlfn.IFNA(VLOOKUP($A598,'PASTE Technology Sheet'!A:H,3,FALSE),"")</f>
        <v>Emission</v>
      </c>
      <c r="C598" t="str">
        <f>VLOOKUP($A598,'PASTE Technology Sheet'!A:H,4,FALSE)</f>
        <v>Industry</v>
      </c>
      <c r="D598" t="str">
        <f>_xlfn.IFNA(VLOOKUP($A598,'PASTE Technology Sheet'!$A:$H,5,FALSE),"")</f>
        <v>CH4</v>
      </c>
      <c r="E598" t="str">
        <f>VLOOKUP($A598,'PASTE Technology Sheet'!$A:$H,6,FALSE)</f>
        <v>Emitted neGHG - Industry - CH4</v>
      </c>
      <c r="F598" t="str">
        <f>VLOOKUP($A598,'PASTE Technology Sheet'!$A:$H,7,FALSE)</f>
        <v>Emitted neGHG - Industry - CH4</v>
      </c>
      <c r="G598" s="263">
        <f>_xlfn.IFNA(VLOOKUP($A598,'PASTE Tech_Use'!$A:$B,2,FALSE),0)</f>
        <v>5.0000000000000001E-3</v>
      </c>
      <c r="H598" s="263">
        <f>_xlfn.IFNA(VLOOKUP($A598,'PASTE Tech_Use'!$C:$BB,2,FALSE),0)</f>
        <v>5.0000000000000001E-3</v>
      </c>
      <c r="I598" s="263">
        <f>_xlfn.IFNA(VLOOKUP($A598,'PASTE Tech_Use'!$E:$BB,2,FALSE),0)</f>
        <v>5.0000000000000001E-3</v>
      </c>
      <c r="J598" s="263">
        <f>_xlfn.IFNA(VLOOKUP($A598,'PASTE Tech_Use'!$G:$BB,2,FALSE),0)</f>
        <v>5.0000000000000001E-3</v>
      </c>
      <c r="K598" s="263">
        <f>_xlfn.IFNA(VLOOKUP($A598,'PASTE Tech_Use'!I:$BB,2,FALSE),0)</f>
        <v>5.0000000000000001E-3</v>
      </c>
      <c r="L598" s="263">
        <f>_xlfn.IFNA(VLOOKUP($A598,'PASTE Tech_Use'!K:$BB,2,FALSE),0)</f>
        <v>5.0000000000000001E-3</v>
      </c>
      <c r="M598" s="263">
        <f>_xlfn.IFNA(VLOOKUP($A598,'PASTE Tech_Use'!M:$BB,2,FALSE),0)</f>
        <v>5.0000000000000001E-3</v>
      </c>
      <c r="N598" s="263">
        <f>_xlfn.IFNA(VLOOKUP($A598,'PASTE Tech_Use'!O:$BB,2,FALSE),0)</f>
        <v>5.0000000000000001E-3</v>
      </c>
      <c r="O598" s="263">
        <f>_xlfn.IFNA(VLOOKUP($A598,'PASTE Tech_Use'!Q:$BB,2,FALSE),0)</f>
        <v>5.0000000000000001E-3</v>
      </c>
      <c r="P598" s="263">
        <f>_xlfn.IFNA(VLOOKUP($A598,'PASTE Tech_Use'!S:$BB,2,FALSE),0)</f>
        <v>5.0000000000000001E-3</v>
      </c>
      <c r="Q598" s="263">
        <f>_xlfn.IFNA(VLOOKUP($A598,'PASTE Tech_Use'!U:$BB,2,FALSE),0)</f>
        <v>5.0000000000000001E-3</v>
      </c>
      <c r="R598" s="263">
        <f>_xlfn.IFNA(VLOOKUP($A598,'PASTE Tech_Use'!W:$BB,2,FALSE),0)</f>
        <v>5.0000000000000001E-3</v>
      </c>
      <c r="S598" s="263">
        <f>_xlfn.IFNA(VLOOKUP($A598,'PASTE Tech_Use'!Y:$BB,2,FALSE),0)</f>
        <v>5.0000000000000001E-3</v>
      </c>
    </row>
    <row r="599" spans="1:19" x14ac:dyDescent="0.3">
      <c r="A599" s="69" t="s">
        <v>624</v>
      </c>
      <c r="B599" t="str">
        <f>_xlfn.IFNA(VLOOKUP($A599,'PASTE Technology Sheet'!A:H,3,FALSE),"")</f>
        <v>Emission</v>
      </c>
      <c r="C599" t="str">
        <f>VLOOKUP($A599,'PASTE Technology Sheet'!A:H,4,FALSE)</f>
        <v>Industry</v>
      </c>
      <c r="D599" t="str">
        <f>_xlfn.IFNA(VLOOKUP($A599,'PASTE Technology Sheet'!$A:$H,5,FALSE),"")</f>
        <v>CH4</v>
      </c>
      <c r="E599" t="str">
        <f>VLOOKUP($A599,'PASTE Technology Sheet'!$A:$H,6,FALSE)</f>
        <v>Emitted neGHG - Industry - CH4</v>
      </c>
      <c r="F599" t="str">
        <f>VLOOKUP($A599,'PASTE Technology Sheet'!$A:$H,7,FALSE)</f>
        <v>MACC Component 1 - neGHG CH4 Other</v>
      </c>
      <c r="G599" s="263">
        <f>_xlfn.IFNA(VLOOKUP($A599,'PASTE Tech_Use'!$A:$B,2,FALSE),0)</f>
        <v>1.345</v>
      </c>
      <c r="H599" s="263">
        <f>_xlfn.IFNA(VLOOKUP($A599,'PASTE Tech_Use'!$C:$BB,2,FALSE),0)</f>
        <v>1.345</v>
      </c>
      <c r="I599" s="263">
        <f>_xlfn.IFNA(VLOOKUP($A599,'PASTE Tech_Use'!$E:$BB,2,FALSE),0)</f>
        <v>1.345</v>
      </c>
      <c r="J599" s="263">
        <f>_xlfn.IFNA(VLOOKUP($A599,'PASTE Tech_Use'!$G:$BB,2,FALSE),0)</f>
        <v>1.345</v>
      </c>
      <c r="K599" s="263">
        <f>_xlfn.IFNA(VLOOKUP($A599,'PASTE Tech_Use'!I:$BB,2,FALSE),0)</f>
        <v>1.345</v>
      </c>
      <c r="L599" s="263">
        <f>_xlfn.IFNA(VLOOKUP($A599,'PASTE Tech_Use'!K:$BB,2,FALSE),0)</f>
        <v>1.345</v>
      </c>
      <c r="M599" s="263">
        <f>_xlfn.IFNA(VLOOKUP($A599,'PASTE Tech_Use'!M:$BB,2,FALSE),0)</f>
        <v>1.345</v>
      </c>
      <c r="N599" s="263">
        <f>_xlfn.IFNA(VLOOKUP($A599,'PASTE Tech_Use'!O:$BB,2,FALSE),0)</f>
        <v>1.345</v>
      </c>
      <c r="O599" s="263">
        <f>_xlfn.IFNA(VLOOKUP($A599,'PASTE Tech_Use'!Q:$BB,2,FALSE),0)</f>
        <v>1.345</v>
      </c>
      <c r="P599" s="263">
        <f>_xlfn.IFNA(VLOOKUP($A599,'PASTE Tech_Use'!S:$BB,2,FALSE),0)</f>
        <v>1.345</v>
      </c>
      <c r="Q599" s="263">
        <f>_xlfn.IFNA(VLOOKUP($A599,'PASTE Tech_Use'!U:$BB,2,FALSE),0)</f>
        <v>1.345</v>
      </c>
      <c r="R599" s="263">
        <f>_xlfn.IFNA(VLOOKUP($A599,'PASTE Tech_Use'!W:$BB,2,FALSE),0)</f>
        <v>1.345</v>
      </c>
      <c r="S599" s="263">
        <f>_xlfn.IFNA(VLOOKUP($A599,'PASTE Tech_Use'!Y:$BB,2,FALSE),0)</f>
        <v>1.345</v>
      </c>
    </row>
    <row r="600" spans="1:19" x14ac:dyDescent="0.3">
      <c r="A600" s="40" t="s">
        <v>625</v>
      </c>
      <c r="B600" t="str">
        <f>_xlfn.IFNA(VLOOKUP($A600,'PASTE Technology Sheet'!A:H,3,FALSE),"")</f>
        <v>Emission</v>
      </c>
      <c r="C600" t="str">
        <f>VLOOKUP($A600,'PASTE Technology Sheet'!A:H,4,FALSE)</f>
        <v>Industry</v>
      </c>
      <c r="D600" t="str">
        <f>_xlfn.IFNA(VLOOKUP($A600,'PASTE Technology Sheet'!$A:$H,5,FALSE),"")</f>
        <v>N2O</v>
      </c>
      <c r="E600" t="str">
        <f>VLOOKUP($A600,'PASTE Technology Sheet'!$A:$H,6,FALSE)</f>
        <v>Emitted neGHG - Industry - N2O</v>
      </c>
      <c r="F600" t="str">
        <f>VLOOKUP($A600,'PASTE Technology Sheet'!$A:$H,7,FALSE)</f>
        <v>Emitted neGHG - Industry - N2O</v>
      </c>
      <c r="G600" s="263">
        <f>_xlfn.IFNA(VLOOKUP($A600,'PASTE Tech_Use'!$A:$B,2,FALSE),0)</f>
        <v>0</v>
      </c>
      <c r="H600" s="263">
        <f>_xlfn.IFNA(VLOOKUP($A600,'PASTE Tech_Use'!$C:$BB,2,FALSE),0)</f>
        <v>0</v>
      </c>
      <c r="I600" s="263">
        <f>_xlfn.IFNA(VLOOKUP($A600,'PASTE Tech_Use'!$E:$BB,2,FALSE),0)</f>
        <v>0</v>
      </c>
      <c r="J600" s="263">
        <f>_xlfn.IFNA(VLOOKUP($A600,'PASTE Tech_Use'!$G:$BB,2,FALSE),0)</f>
        <v>0</v>
      </c>
      <c r="K600" s="263">
        <f>_xlfn.IFNA(VLOOKUP($A600,'PASTE Tech_Use'!I:$BB,2,FALSE),0)</f>
        <v>0</v>
      </c>
      <c r="L600" s="263">
        <f>_xlfn.IFNA(VLOOKUP($A600,'PASTE Tech_Use'!K:$BB,2,FALSE),0)</f>
        <v>0</v>
      </c>
      <c r="M600" s="263">
        <f>_xlfn.IFNA(VLOOKUP($A600,'PASTE Tech_Use'!M:$BB,2,FALSE),0)</f>
        <v>0</v>
      </c>
      <c r="N600" s="263">
        <f>_xlfn.IFNA(VLOOKUP($A600,'PASTE Tech_Use'!O:$BB,2,FALSE),0)</f>
        <v>0</v>
      </c>
      <c r="O600" s="263">
        <f>_xlfn.IFNA(VLOOKUP($A600,'PASTE Tech_Use'!Q:$BB,2,FALSE),0)</f>
        <v>0</v>
      </c>
      <c r="P600" s="263">
        <f>_xlfn.IFNA(VLOOKUP($A600,'PASTE Tech_Use'!S:$BB,2,FALSE),0)</f>
        <v>0</v>
      </c>
      <c r="Q600" s="263">
        <f>_xlfn.IFNA(VLOOKUP($A600,'PASTE Tech_Use'!U:$BB,2,FALSE),0)</f>
        <v>0</v>
      </c>
      <c r="R600" s="263">
        <f>_xlfn.IFNA(VLOOKUP($A600,'PASTE Tech_Use'!W:$BB,2,FALSE),0)</f>
        <v>0</v>
      </c>
      <c r="S600" s="263">
        <f>_xlfn.IFNA(VLOOKUP($A600,'PASTE Tech_Use'!Y:$BB,2,FALSE),0)</f>
        <v>0</v>
      </c>
    </row>
    <row r="601" spans="1:19" x14ac:dyDescent="0.3">
      <c r="A601" s="69" t="s">
        <v>626</v>
      </c>
      <c r="B601" t="str">
        <f>_xlfn.IFNA(VLOOKUP($A601,'PASTE Technology Sheet'!A:H,3,FALSE),"")</f>
        <v>Emission</v>
      </c>
      <c r="C601" t="str">
        <f>VLOOKUP($A601,'PASTE Technology Sheet'!A:H,4,FALSE)</f>
        <v>Industry</v>
      </c>
      <c r="D601" t="str">
        <f>_xlfn.IFNA(VLOOKUP($A601,'PASTE Technology Sheet'!$A:$H,5,FALSE),"")</f>
        <v>N2O</v>
      </c>
      <c r="E601" t="str">
        <f>VLOOKUP($A601,'PASTE Technology Sheet'!$A:$H,6,FALSE)</f>
        <v>Emitted neGHG - Industry - N2O</v>
      </c>
      <c r="F601" t="str">
        <f>VLOOKUP($A601,'PASTE Technology Sheet'!$A:$H,7,FALSE)</f>
        <v>MACC Component 1 - neGHG N2O Other</v>
      </c>
      <c r="G601" s="263">
        <f>_xlfn.IFNA(VLOOKUP($A601,'PASTE Tech_Use'!$A:$B,2,FALSE),0)</f>
        <v>0.35899999999999999</v>
      </c>
      <c r="H601" s="263">
        <f>_xlfn.IFNA(VLOOKUP($A601,'PASTE Tech_Use'!$C:$BB,2,FALSE),0)</f>
        <v>0.35899999999999999</v>
      </c>
      <c r="I601" s="263">
        <f>_xlfn.IFNA(VLOOKUP($A601,'PASTE Tech_Use'!$E:$BB,2,FALSE),0)</f>
        <v>0.35899999999999999</v>
      </c>
      <c r="J601" s="263">
        <f>_xlfn.IFNA(VLOOKUP($A601,'PASTE Tech_Use'!$G:$BB,2,FALSE),0)</f>
        <v>0.35899999999999999</v>
      </c>
      <c r="K601" s="263">
        <f>_xlfn.IFNA(VLOOKUP($A601,'PASTE Tech_Use'!I:$BB,2,FALSE),0)</f>
        <v>0.35899999999999999</v>
      </c>
      <c r="L601" s="263">
        <f>_xlfn.IFNA(VLOOKUP($A601,'PASTE Tech_Use'!K:$BB,2,FALSE),0)</f>
        <v>0.35899999999999999</v>
      </c>
      <c r="M601" s="263">
        <f>_xlfn.IFNA(VLOOKUP($A601,'PASTE Tech_Use'!M:$BB,2,FALSE),0)</f>
        <v>0.35899999999999999</v>
      </c>
      <c r="N601" s="263">
        <f>_xlfn.IFNA(VLOOKUP($A601,'PASTE Tech_Use'!O:$BB,2,FALSE),0)</f>
        <v>0.35899999999999999</v>
      </c>
      <c r="O601" s="263">
        <f>_xlfn.IFNA(VLOOKUP($A601,'PASTE Tech_Use'!Q:$BB,2,FALSE),0)</f>
        <v>0.35899999999999999</v>
      </c>
      <c r="P601" s="263">
        <f>_xlfn.IFNA(VLOOKUP($A601,'PASTE Tech_Use'!S:$BB,2,FALSE),0)</f>
        <v>0.35899999999999999</v>
      </c>
      <c r="Q601" s="263">
        <f>_xlfn.IFNA(VLOOKUP($A601,'PASTE Tech_Use'!U:$BB,2,FALSE),0)</f>
        <v>0.35899999999999999</v>
      </c>
      <c r="R601" s="263">
        <f>_xlfn.IFNA(VLOOKUP($A601,'PASTE Tech_Use'!W:$BB,2,FALSE),0)</f>
        <v>0.35899999999999999</v>
      </c>
      <c r="S601" s="263">
        <f>_xlfn.IFNA(VLOOKUP($A601,'PASTE Tech_Use'!Y:$BB,2,FALSE),0)</f>
        <v>0.35899999999999999</v>
      </c>
    </row>
    <row r="602" spans="1:19" x14ac:dyDescent="0.3">
      <c r="A602" s="40" t="s">
        <v>627</v>
      </c>
      <c r="B602" t="str">
        <f>_xlfn.IFNA(VLOOKUP($A602,'PASTE Technology Sheet'!A:H,3,FALSE),"")</f>
        <v>Emission</v>
      </c>
      <c r="C602" t="str">
        <f>VLOOKUP($A602,'PASTE Technology Sheet'!A:H,4,FALSE)</f>
        <v>Industry</v>
      </c>
      <c r="D602" t="str">
        <f>_xlfn.IFNA(VLOOKUP($A602,'PASTE Technology Sheet'!$A:$H,5,FALSE),"")</f>
        <v>F-gas</v>
      </c>
      <c r="E602" t="str">
        <f>VLOOKUP($A602,'PASTE Technology Sheet'!$A:$H,6,FALSE)</f>
        <v>Emitted neGHG - Industry - F-gas</v>
      </c>
      <c r="F602" t="str">
        <f>VLOOKUP($A602,'PASTE Technology Sheet'!$A:$H,7,FALSE)</f>
        <v>Emitted neGHG - Industry - F-gas</v>
      </c>
      <c r="G602" s="263">
        <f>_xlfn.IFNA(VLOOKUP($A602,'PASTE Tech_Use'!$A:$B,2,FALSE),0)</f>
        <v>0</v>
      </c>
      <c r="H602" s="263">
        <f>_xlfn.IFNA(VLOOKUP($A602,'PASTE Tech_Use'!$C:$BB,2,FALSE),0)</f>
        <v>0</v>
      </c>
      <c r="I602" s="263">
        <f>_xlfn.IFNA(VLOOKUP($A602,'PASTE Tech_Use'!$E:$BB,2,FALSE),0)</f>
        <v>0</v>
      </c>
      <c r="J602" s="263">
        <f>_xlfn.IFNA(VLOOKUP($A602,'PASTE Tech_Use'!$G:$BB,2,FALSE),0)</f>
        <v>0</v>
      </c>
      <c r="K602" s="263">
        <f>_xlfn.IFNA(VLOOKUP($A602,'PASTE Tech_Use'!I:$BB,2,FALSE),0)</f>
        <v>0</v>
      </c>
      <c r="L602" s="263">
        <f>_xlfn.IFNA(VLOOKUP($A602,'PASTE Tech_Use'!K:$BB,2,FALSE),0)</f>
        <v>0</v>
      </c>
      <c r="M602" s="263">
        <f>_xlfn.IFNA(VLOOKUP($A602,'PASTE Tech_Use'!M:$BB,2,FALSE),0)</f>
        <v>0</v>
      </c>
      <c r="N602" s="263">
        <f>_xlfn.IFNA(VLOOKUP($A602,'PASTE Tech_Use'!O:$BB,2,FALSE),0)</f>
        <v>0</v>
      </c>
      <c r="O602" s="263">
        <f>_xlfn.IFNA(VLOOKUP($A602,'PASTE Tech_Use'!Q:$BB,2,FALSE),0)</f>
        <v>0</v>
      </c>
      <c r="P602" s="263">
        <f>_xlfn.IFNA(VLOOKUP($A602,'PASTE Tech_Use'!S:$BB,2,FALSE),0)</f>
        <v>0</v>
      </c>
      <c r="Q602" s="263">
        <f>_xlfn.IFNA(VLOOKUP($A602,'PASTE Tech_Use'!U:$BB,2,FALSE),0)</f>
        <v>0</v>
      </c>
      <c r="R602" s="263">
        <f>_xlfn.IFNA(VLOOKUP($A602,'PASTE Tech_Use'!W:$BB,2,FALSE),0)</f>
        <v>0</v>
      </c>
      <c r="S602" s="263">
        <f>_xlfn.IFNA(VLOOKUP($A602,'PASTE Tech_Use'!Y:$BB,2,FALSE),0)</f>
        <v>0</v>
      </c>
    </row>
    <row r="603" spans="1:19" x14ac:dyDescent="0.3">
      <c r="A603" s="69" t="s">
        <v>628</v>
      </c>
      <c r="B603" t="str">
        <f>_xlfn.IFNA(VLOOKUP($A603,'PASTE Technology Sheet'!A:H,3,FALSE),"")</f>
        <v>Emission</v>
      </c>
      <c r="C603" t="str">
        <f>VLOOKUP($A603,'PASTE Technology Sheet'!A:H,4,FALSE)</f>
        <v>Industry</v>
      </c>
      <c r="D603" t="str">
        <f>_xlfn.IFNA(VLOOKUP($A603,'PASTE Technology Sheet'!$A:$H,5,FALSE),"")</f>
        <v>F-gas</v>
      </c>
      <c r="E603" t="str">
        <f>VLOOKUP($A603,'PASTE Technology Sheet'!$A:$H,6,FALSE)</f>
        <v>Emitted neGHG - Industry - F-gas</v>
      </c>
      <c r="F603" t="str">
        <f>VLOOKUP($A603,'PASTE Technology Sheet'!$A:$H,7,FALSE)</f>
        <v>MACC Component 1 - neGHG F-gas Refrigerator</v>
      </c>
      <c r="G603" s="263">
        <f>_xlfn.IFNA(VLOOKUP($A603,'PASTE Tech_Use'!$A:$B,2,FALSE),0)</f>
        <v>0.54100000000000004</v>
      </c>
      <c r="H603" s="263">
        <f>_xlfn.IFNA(VLOOKUP($A603,'PASTE Tech_Use'!$C:$BB,2,FALSE),0)</f>
        <v>0.54100000000000004</v>
      </c>
      <c r="I603" s="263">
        <f>_xlfn.IFNA(VLOOKUP($A603,'PASTE Tech_Use'!$E:$BB,2,FALSE),0)</f>
        <v>0.54099999990000003</v>
      </c>
      <c r="J603" s="263">
        <f>_xlfn.IFNA(VLOOKUP($A603,'PASTE Tech_Use'!$G:$BB,2,FALSE),0)</f>
        <v>0.54100000000000004</v>
      </c>
      <c r="K603" s="263">
        <f>_xlfn.IFNA(VLOOKUP($A603,'PASTE Tech_Use'!I:$BB,2,FALSE),0)</f>
        <v>0.54100000000000004</v>
      </c>
      <c r="L603" s="263">
        <f>_xlfn.IFNA(VLOOKUP($A603,'PASTE Tech_Use'!K:$BB,2,FALSE),0)</f>
        <v>0.54100000000000004</v>
      </c>
      <c r="M603" s="263">
        <f>_xlfn.IFNA(VLOOKUP($A603,'PASTE Tech_Use'!M:$BB,2,FALSE),0)</f>
        <v>0.54099999980000002</v>
      </c>
      <c r="N603" s="263">
        <f>_xlfn.IFNA(VLOOKUP($A603,'PASTE Tech_Use'!O:$BB,2,FALSE),0)</f>
        <v>0.54099999990000003</v>
      </c>
      <c r="O603" s="263">
        <f>_xlfn.IFNA(VLOOKUP($A603,'PASTE Tech_Use'!Q:$BB,2,FALSE),0)</f>
        <v>0.54099999990000003</v>
      </c>
      <c r="P603" s="263">
        <f>_xlfn.IFNA(VLOOKUP($A603,'PASTE Tech_Use'!S:$BB,2,FALSE),0)</f>
        <v>0.54100000000000004</v>
      </c>
      <c r="Q603" s="263">
        <f>_xlfn.IFNA(VLOOKUP($A603,'PASTE Tech_Use'!U:$BB,2,FALSE),0)</f>
        <v>0.54100000000000004</v>
      </c>
      <c r="R603" s="263">
        <f>_xlfn.IFNA(VLOOKUP($A603,'PASTE Tech_Use'!W:$BB,2,FALSE),0)</f>
        <v>0.54099999990000003</v>
      </c>
      <c r="S603" s="263">
        <f>_xlfn.IFNA(VLOOKUP($A603,'PASTE Tech_Use'!Y:$BB,2,FALSE),0)</f>
        <v>0.54100000000000004</v>
      </c>
    </row>
    <row r="604" spans="1:19" x14ac:dyDescent="0.3">
      <c r="A604" s="40" t="s">
        <v>629</v>
      </c>
      <c r="B604" t="str">
        <f>_xlfn.IFNA(VLOOKUP($A604,'PASTE Technology Sheet'!A:H,3,FALSE),"")</f>
        <v>Emission</v>
      </c>
      <c r="C604" t="str">
        <f>VLOOKUP($A604,'PASTE Technology Sheet'!A:H,4,FALSE)</f>
        <v>Industry</v>
      </c>
      <c r="D604" t="str">
        <f>_xlfn.IFNA(VLOOKUP($A604,'PASTE Technology Sheet'!$A:$H,5,FALSE),"")</f>
        <v>F-gas</v>
      </c>
      <c r="E604" t="str">
        <f>VLOOKUP($A604,'PASTE Technology Sheet'!$A:$H,6,FALSE)</f>
        <v>Emitted neGHG - Industry - F-gas</v>
      </c>
      <c r="F604" t="str">
        <f>VLOOKUP($A604,'PASTE Technology Sheet'!$A:$H,7,FALSE)</f>
        <v>MACC Component 2 - neGHG F-gas Refrigerator</v>
      </c>
      <c r="G604" s="263">
        <f>_xlfn.IFNA(VLOOKUP($A604,'PASTE Tech_Use'!$A:$B,2,FALSE),0)</f>
        <v>0</v>
      </c>
      <c r="H604" s="263">
        <f>_xlfn.IFNA(VLOOKUP($A604,'PASTE Tech_Use'!$C:$BB,2,FALSE),0)</f>
        <v>0</v>
      </c>
      <c r="I604" s="263">
        <f>_xlfn.IFNA(VLOOKUP($A604,'PASTE Tech_Use'!$E:$BB,2,FALSE),0)</f>
        <v>0</v>
      </c>
      <c r="J604" s="263">
        <f>_xlfn.IFNA(VLOOKUP($A604,'PASTE Tech_Use'!$G:$BB,2,FALSE),0)</f>
        <v>0</v>
      </c>
      <c r="K604" s="263">
        <f>_xlfn.IFNA(VLOOKUP($A604,'PASTE Tech_Use'!I:$BB,2,FALSE),0)</f>
        <v>0</v>
      </c>
      <c r="L604" s="263">
        <f>_xlfn.IFNA(VLOOKUP($A604,'PASTE Tech_Use'!K:$BB,2,FALSE),0)</f>
        <v>0</v>
      </c>
      <c r="M604" s="263">
        <f>_xlfn.IFNA(VLOOKUP($A604,'PASTE Tech_Use'!M:$BB,2,FALSE),0)</f>
        <v>0</v>
      </c>
      <c r="N604" s="263">
        <f>_xlfn.IFNA(VLOOKUP($A604,'PASTE Tech_Use'!O:$BB,2,FALSE),0)</f>
        <v>0</v>
      </c>
      <c r="O604" s="263">
        <f>_xlfn.IFNA(VLOOKUP($A604,'PASTE Tech_Use'!Q:$BB,2,FALSE),0)</f>
        <v>0</v>
      </c>
      <c r="P604" s="263">
        <f>_xlfn.IFNA(VLOOKUP($A604,'PASTE Tech_Use'!S:$BB,2,FALSE),0)</f>
        <v>0</v>
      </c>
      <c r="Q604" s="263">
        <f>_xlfn.IFNA(VLOOKUP($A604,'PASTE Tech_Use'!U:$BB,2,FALSE),0)</f>
        <v>0</v>
      </c>
      <c r="R604" s="263">
        <f>_xlfn.IFNA(VLOOKUP($A604,'PASTE Tech_Use'!W:$BB,2,FALSE),0)</f>
        <v>0</v>
      </c>
      <c r="S604" s="263">
        <f>_xlfn.IFNA(VLOOKUP($A604,'PASTE Tech_Use'!Y:$BB,2,FALSE),0)</f>
        <v>0</v>
      </c>
    </row>
    <row r="605" spans="1:19" x14ac:dyDescent="0.3">
      <c r="A605" s="69" t="s">
        <v>630</v>
      </c>
      <c r="B605" t="str">
        <f>_xlfn.IFNA(VLOOKUP($A605,'PASTE Technology Sheet'!A:H,3,FALSE),"")</f>
        <v>Emission</v>
      </c>
      <c r="C605" t="str">
        <f>VLOOKUP($A605,'PASTE Technology Sheet'!A:H,4,FALSE)</f>
        <v>Industry</v>
      </c>
      <c r="D605" t="str">
        <f>_xlfn.IFNA(VLOOKUP($A605,'PASTE Technology Sheet'!$A:$H,5,FALSE),"")</f>
        <v>F-gas</v>
      </c>
      <c r="E605" t="str">
        <f>VLOOKUP($A605,'PASTE Technology Sheet'!$A:$H,6,FALSE)</f>
        <v>Emitted neGHG - Industry - F-gas</v>
      </c>
      <c r="F605" t="str">
        <f>VLOOKUP($A605,'PASTE Technology Sheet'!$A:$H,7,FALSE)</f>
        <v>MACC Component 1 - neGHG F-gas Other</v>
      </c>
      <c r="G605" s="263">
        <f>_xlfn.IFNA(VLOOKUP($A605,'PASTE Tech_Use'!$A:$B,2,FALSE),0)</f>
        <v>0</v>
      </c>
      <c r="H605" s="263">
        <f>_xlfn.IFNA(VLOOKUP($A605,'PASTE Tech_Use'!$C:$BB,2,FALSE),0)</f>
        <v>0</v>
      </c>
      <c r="I605" s="263">
        <f>_xlfn.IFNA(VLOOKUP($A605,'PASTE Tech_Use'!$E:$BB,2,FALSE),0)</f>
        <v>0</v>
      </c>
      <c r="J605" s="263">
        <f>_xlfn.IFNA(VLOOKUP($A605,'PASTE Tech_Use'!$G:$BB,2,FALSE),0)</f>
        <v>0</v>
      </c>
      <c r="K605" s="263">
        <f>_xlfn.IFNA(VLOOKUP($A605,'PASTE Tech_Use'!I:$BB,2,FALSE),0)</f>
        <v>0</v>
      </c>
      <c r="L605" s="263">
        <f>_xlfn.IFNA(VLOOKUP($A605,'PASTE Tech_Use'!K:$BB,2,FALSE),0)</f>
        <v>0</v>
      </c>
      <c r="M605" s="263">
        <f>_xlfn.IFNA(VLOOKUP($A605,'PASTE Tech_Use'!M:$BB,2,FALSE),0)</f>
        <v>0</v>
      </c>
      <c r="N605" s="263">
        <f>_xlfn.IFNA(VLOOKUP($A605,'PASTE Tech_Use'!O:$BB,2,FALSE),0)</f>
        <v>0</v>
      </c>
      <c r="O605" s="263">
        <f>_xlfn.IFNA(VLOOKUP($A605,'PASTE Tech_Use'!Q:$BB,2,FALSE),0)</f>
        <v>0</v>
      </c>
      <c r="P605" s="263">
        <f>_xlfn.IFNA(VLOOKUP($A605,'PASTE Tech_Use'!S:$BB,2,FALSE),0)</f>
        <v>0</v>
      </c>
      <c r="Q605" s="263">
        <f>_xlfn.IFNA(VLOOKUP($A605,'PASTE Tech_Use'!U:$BB,2,FALSE),0)</f>
        <v>0</v>
      </c>
      <c r="R605" s="263">
        <f>_xlfn.IFNA(VLOOKUP($A605,'PASTE Tech_Use'!W:$BB,2,FALSE),0)</f>
        <v>0</v>
      </c>
      <c r="S605" s="263">
        <f>_xlfn.IFNA(VLOOKUP($A605,'PASTE Tech_Use'!Y:$BB,2,FALSE),0)</f>
        <v>0</v>
      </c>
    </row>
    <row r="606" spans="1:19" x14ac:dyDescent="0.3">
      <c r="A606" s="40" t="s">
        <v>631</v>
      </c>
      <c r="B606" t="str">
        <f>_xlfn.IFNA(VLOOKUP($A606,'PASTE Technology Sheet'!A:H,3,FALSE),"")</f>
        <v>Emission</v>
      </c>
      <c r="C606" t="str">
        <f>VLOOKUP($A606,'PASTE Technology Sheet'!A:H,4,FALSE)</f>
        <v>Transport</v>
      </c>
      <c r="D606" t="str">
        <f>_xlfn.IFNA(VLOOKUP($A606,'PASTE Technology Sheet'!$A:$H,5,FALSE),"")</f>
        <v>CH4</v>
      </c>
      <c r="E606" t="str">
        <f>VLOOKUP($A606,'PASTE Technology Sheet'!$A:$H,6,FALSE)</f>
        <v>Emitted neGHG - Transport - CH4</v>
      </c>
      <c r="F606" t="str">
        <f>VLOOKUP($A606,'PASTE Technology Sheet'!$A:$H,7,FALSE)</f>
        <v>Emitted neGHG - Transport - CH4</v>
      </c>
      <c r="G606" s="263">
        <f>_xlfn.IFNA(VLOOKUP($A606,'PASTE Tech_Use'!$A:$B,2,FALSE),0)</f>
        <v>0</v>
      </c>
      <c r="H606" s="263">
        <f>_xlfn.IFNA(VLOOKUP($A606,'PASTE Tech_Use'!$C:$BB,2,FALSE),0)</f>
        <v>0</v>
      </c>
      <c r="I606" s="263">
        <f>_xlfn.IFNA(VLOOKUP($A606,'PASTE Tech_Use'!$E:$BB,2,FALSE),0)</f>
        <v>0</v>
      </c>
      <c r="J606" s="263">
        <f>_xlfn.IFNA(VLOOKUP($A606,'PASTE Tech_Use'!$G:$BB,2,FALSE),0)</f>
        <v>0</v>
      </c>
      <c r="K606" s="263">
        <f>_xlfn.IFNA(VLOOKUP($A606,'PASTE Tech_Use'!I:$BB,2,FALSE),0)</f>
        <v>0</v>
      </c>
      <c r="L606" s="263">
        <f>_xlfn.IFNA(VLOOKUP($A606,'PASTE Tech_Use'!K:$BB,2,FALSE),0)</f>
        <v>0</v>
      </c>
      <c r="M606" s="263">
        <f>_xlfn.IFNA(VLOOKUP($A606,'PASTE Tech_Use'!M:$BB,2,FALSE),0)</f>
        <v>0</v>
      </c>
      <c r="N606" s="263">
        <f>_xlfn.IFNA(VLOOKUP($A606,'PASTE Tech_Use'!O:$BB,2,FALSE),0)</f>
        <v>0</v>
      </c>
      <c r="O606" s="263">
        <f>_xlfn.IFNA(VLOOKUP($A606,'PASTE Tech_Use'!Q:$BB,2,FALSE),0)</f>
        <v>0</v>
      </c>
      <c r="P606" s="263">
        <f>_xlfn.IFNA(VLOOKUP($A606,'PASTE Tech_Use'!S:$BB,2,FALSE),0)</f>
        <v>0</v>
      </c>
      <c r="Q606" s="263">
        <f>_xlfn.IFNA(VLOOKUP($A606,'PASTE Tech_Use'!U:$BB,2,FALSE),0)</f>
        <v>0</v>
      </c>
      <c r="R606" s="263">
        <f>_xlfn.IFNA(VLOOKUP($A606,'PASTE Tech_Use'!W:$BB,2,FALSE),0)</f>
        <v>0</v>
      </c>
      <c r="S606" s="263">
        <f>_xlfn.IFNA(VLOOKUP($A606,'PASTE Tech_Use'!Y:$BB,2,FALSE),0)</f>
        <v>0</v>
      </c>
    </row>
    <row r="607" spans="1:19" x14ac:dyDescent="0.3">
      <c r="A607" s="69" t="s">
        <v>632</v>
      </c>
      <c r="B607" t="str">
        <f>_xlfn.IFNA(VLOOKUP($A607,'PASTE Technology Sheet'!A:H,3,FALSE),"")</f>
        <v>Emission</v>
      </c>
      <c r="C607" t="str">
        <f>VLOOKUP($A607,'PASTE Technology Sheet'!A:H,4,FALSE)</f>
        <v>Transport</v>
      </c>
      <c r="D607" t="str">
        <f>_xlfn.IFNA(VLOOKUP($A607,'PASTE Technology Sheet'!$A:$H,5,FALSE),"")</f>
        <v>CH4</v>
      </c>
      <c r="E607" t="str">
        <f>VLOOKUP($A607,'PASTE Technology Sheet'!$A:$H,6,FALSE)</f>
        <v>Emitted neGHG - Transport - CH4</v>
      </c>
      <c r="F607" t="str">
        <f>VLOOKUP($A607,'PASTE Technology Sheet'!$A:$H,7,FALSE)</f>
        <v>MACC Component 1 - neGHG CH4 Other</v>
      </c>
      <c r="G607" s="263">
        <f>_xlfn.IFNA(VLOOKUP($A607,'PASTE Tech_Use'!$A:$B,2,FALSE),0)</f>
        <v>1.0999999999999999E-2</v>
      </c>
      <c r="H607" s="263">
        <f>_xlfn.IFNA(VLOOKUP($A607,'PASTE Tech_Use'!$C:$BB,2,FALSE),0)</f>
        <v>1.0999999999999999E-2</v>
      </c>
      <c r="I607" s="263">
        <f>_xlfn.IFNA(VLOOKUP($A607,'PASTE Tech_Use'!$E:$BB,2,FALSE),0)</f>
        <v>1.0999999999999999E-2</v>
      </c>
      <c r="J607" s="263">
        <f>_xlfn.IFNA(VLOOKUP($A607,'PASTE Tech_Use'!$G:$BB,2,FALSE),0)</f>
        <v>1.0999999999999999E-2</v>
      </c>
      <c r="K607" s="263">
        <f>_xlfn.IFNA(VLOOKUP($A607,'PASTE Tech_Use'!I:$BB,2,FALSE),0)</f>
        <v>1.0999999999999999E-2</v>
      </c>
      <c r="L607" s="263">
        <f>_xlfn.IFNA(VLOOKUP($A607,'PASTE Tech_Use'!K:$BB,2,FALSE),0)</f>
        <v>1.0999999999999999E-2</v>
      </c>
      <c r="M607" s="263">
        <f>_xlfn.IFNA(VLOOKUP($A607,'PASTE Tech_Use'!M:$BB,2,FALSE),0)</f>
        <v>1.0999999999999999E-2</v>
      </c>
      <c r="N607" s="263">
        <f>_xlfn.IFNA(VLOOKUP($A607,'PASTE Tech_Use'!O:$BB,2,FALSE),0)</f>
        <v>1.0999999999999999E-2</v>
      </c>
      <c r="O607" s="263">
        <f>_xlfn.IFNA(VLOOKUP($A607,'PASTE Tech_Use'!Q:$BB,2,FALSE),0)</f>
        <v>1.0999999999999999E-2</v>
      </c>
      <c r="P607" s="263">
        <f>_xlfn.IFNA(VLOOKUP($A607,'PASTE Tech_Use'!S:$BB,2,FALSE),0)</f>
        <v>1.0999999999999999E-2</v>
      </c>
      <c r="Q607" s="263">
        <f>_xlfn.IFNA(VLOOKUP($A607,'PASTE Tech_Use'!U:$BB,2,FALSE),0)</f>
        <v>1.0999999999999999E-2</v>
      </c>
      <c r="R607" s="263">
        <f>_xlfn.IFNA(VLOOKUP($A607,'PASTE Tech_Use'!W:$BB,2,FALSE),0)</f>
        <v>1.0999999999999999E-2</v>
      </c>
      <c r="S607" s="263">
        <f>_xlfn.IFNA(VLOOKUP($A607,'PASTE Tech_Use'!Y:$BB,2,FALSE),0)</f>
        <v>1.0999999999999999E-2</v>
      </c>
    </row>
    <row r="608" spans="1:19" x14ac:dyDescent="0.3">
      <c r="A608" s="40" t="s">
        <v>633</v>
      </c>
      <c r="B608" t="str">
        <f>_xlfn.IFNA(VLOOKUP($A608,'PASTE Technology Sheet'!A:H,3,FALSE),"")</f>
        <v>Emission</v>
      </c>
      <c r="C608" t="str">
        <f>VLOOKUP($A608,'PASTE Technology Sheet'!A:H,4,FALSE)</f>
        <v>Transport</v>
      </c>
      <c r="D608" t="str">
        <f>_xlfn.IFNA(VLOOKUP($A608,'PASTE Technology Sheet'!$A:$H,5,FALSE),"")</f>
        <v>N2O</v>
      </c>
      <c r="E608" t="str">
        <f>VLOOKUP($A608,'PASTE Technology Sheet'!$A:$H,6,FALSE)</f>
        <v>Emitted neGHG - Transport - N2O</v>
      </c>
      <c r="F608" t="str">
        <f>VLOOKUP($A608,'PASTE Technology Sheet'!$A:$H,7,FALSE)</f>
        <v>Emitted neGHG - Transport - N2O</v>
      </c>
      <c r="G608" s="263">
        <f>_xlfn.IFNA(VLOOKUP($A608,'PASTE Tech_Use'!$A:$B,2,FALSE),0)</f>
        <v>0</v>
      </c>
      <c r="H608" s="263">
        <f>_xlfn.IFNA(VLOOKUP($A608,'PASTE Tech_Use'!$C:$BB,2,FALSE),0)</f>
        <v>0</v>
      </c>
      <c r="I608" s="263">
        <f>_xlfn.IFNA(VLOOKUP($A608,'PASTE Tech_Use'!$E:$BB,2,FALSE),0)</f>
        <v>0</v>
      </c>
      <c r="J608" s="263">
        <f>_xlfn.IFNA(VLOOKUP($A608,'PASTE Tech_Use'!$G:$BB,2,FALSE),0)</f>
        <v>0</v>
      </c>
      <c r="K608" s="263">
        <f>_xlfn.IFNA(VLOOKUP($A608,'PASTE Tech_Use'!I:$BB,2,FALSE),0)</f>
        <v>0</v>
      </c>
      <c r="L608" s="263">
        <f>_xlfn.IFNA(VLOOKUP($A608,'PASTE Tech_Use'!K:$BB,2,FALSE),0)</f>
        <v>0</v>
      </c>
      <c r="M608" s="263">
        <f>_xlfn.IFNA(VLOOKUP($A608,'PASTE Tech_Use'!M:$BB,2,FALSE),0)</f>
        <v>0</v>
      </c>
      <c r="N608" s="263">
        <f>_xlfn.IFNA(VLOOKUP($A608,'PASTE Tech_Use'!O:$BB,2,FALSE),0)</f>
        <v>0</v>
      </c>
      <c r="O608" s="263">
        <f>_xlfn.IFNA(VLOOKUP($A608,'PASTE Tech_Use'!Q:$BB,2,FALSE),0)</f>
        <v>0</v>
      </c>
      <c r="P608" s="263">
        <f>_xlfn.IFNA(VLOOKUP($A608,'PASTE Tech_Use'!S:$BB,2,FALSE),0)</f>
        <v>0</v>
      </c>
      <c r="Q608" s="263">
        <f>_xlfn.IFNA(VLOOKUP($A608,'PASTE Tech_Use'!U:$BB,2,FALSE),0)</f>
        <v>0</v>
      </c>
      <c r="R608" s="263">
        <f>_xlfn.IFNA(VLOOKUP($A608,'PASTE Tech_Use'!W:$BB,2,FALSE),0)</f>
        <v>0</v>
      </c>
      <c r="S608" s="263">
        <f>_xlfn.IFNA(VLOOKUP($A608,'PASTE Tech_Use'!Y:$BB,2,FALSE),0)</f>
        <v>0</v>
      </c>
    </row>
    <row r="609" spans="1:19" x14ac:dyDescent="0.3">
      <c r="A609" s="69" t="s">
        <v>634</v>
      </c>
      <c r="B609" t="str">
        <f>_xlfn.IFNA(VLOOKUP($A609,'PASTE Technology Sheet'!A:H,3,FALSE),"")</f>
        <v>Emission</v>
      </c>
      <c r="C609" t="str">
        <f>VLOOKUP($A609,'PASTE Technology Sheet'!A:H,4,FALSE)</f>
        <v>Transport</v>
      </c>
      <c r="D609" t="str">
        <f>_xlfn.IFNA(VLOOKUP($A609,'PASTE Technology Sheet'!$A:$H,5,FALSE),"")</f>
        <v>N2O</v>
      </c>
      <c r="E609" t="str">
        <f>VLOOKUP($A609,'PASTE Technology Sheet'!$A:$H,6,FALSE)</f>
        <v>Emitted neGHG - Transport - N2O</v>
      </c>
      <c r="F609" t="str">
        <f>VLOOKUP($A609,'PASTE Technology Sheet'!$A:$H,7,FALSE)</f>
        <v>MACC Component 1 - neGHG N2O Other</v>
      </c>
      <c r="G609" s="263">
        <f>_xlfn.IFNA(VLOOKUP($A609,'PASTE Tech_Use'!$A:$B,2,FALSE),0)</f>
        <v>8.4000000000000005E-2</v>
      </c>
      <c r="H609" s="263">
        <f>_xlfn.IFNA(VLOOKUP($A609,'PASTE Tech_Use'!$C:$BB,2,FALSE),0)</f>
        <v>8.4000000000000005E-2</v>
      </c>
      <c r="I609" s="263">
        <f>_xlfn.IFNA(VLOOKUP($A609,'PASTE Tech_Use'!$E:$BB,2,FALSE),0)</f>
        <v>8.4000000000000005E-2</v>
      </c>
      <c r="J609" s="263">
        <f>_xlfn.IFNA(VLOOKUP($A609,'PASTE Tech_Use'!$G:$BB,2,FALSE),0)</f>
        <v>8.4000000000000005E-2</v>
      </c>
      <c r="K609" s="263">
        <f>_xlfn.IFNA(VLOOKUP($A609,'PASTE Tech_Use'!I:$BB,2,FALSE),0)</f>
        <v>8.4000000000000005E-2</v>
      </c>
      <c r="L609" s="263">
        <f>_xlfn.IFNA(VLOOKUP($A609,'PASTE Tech_Use'!K:$BB,2,FALSE),0)</f>
        <v>8.4000000000000005E-2</v>
      </c>
      <c r="M609" s="263">
        <f>_xlfn.IFNA(VLOOKUP($A609,'PASTE Tech_Use'!M:$BB,2,FALSE),0)</f>
        <v>8.4000000000000005E-2</v>
      </c>
      <c r="N609" s="263">
        <f>_xlfn.IFNA(VLOOKUP($A609,'PASTE Tech_Use'!O:$BB,2,FALSE),0)</f>
        <v>8.4000000000000005E-2</v>
      </c>
      <c r="O609" s="263">
        <f>_xlfn.IFNA(VLOOKUP($A609,'PASTE Tech_Use'!Q:$BB,2,FALSE),0)</f>
        <v>8.4000000000000005E-2</v>
      </c>
      <c r="P609" s="263">
        <f>_xlfn.IFNA(VLOOKUP($A609,'PASTE Tech_Use'!S:$BB,2,FALSE),0)</f>
        <v>8.4000000000000005E-2</v>
      </c>
      <c r="Q609" s="263">
        <f>_xlfn.IFNA(VLOOKUP($A609,'PASTE Tech_Use'!U:$BB,2,FALSE),0)</f>
        <v>8.4000000000000005E-2</v>
      </c>
      <c r="R609" s="263">
        <f>_xlfn.IFNA(VLOOKUP($A609,'PASTE Tech_Use'!W:$BB,2,FALSE),0)</f>
        <v>8.4000000000000005E-2</v>
      </c>
      <c r="S609" s="263">
        <f>_xlfn.IFNA(VLOOKUP($A609,'PASTE Tech_Use'!Y:$BB,2,FALSE),0)</f>
        <v>8.4000000000000005E-2</v>
      </c>
    </row>
    <row r="610" spans="1:19" x14ac:dyDescent="0.3">
      <c r="A610" s="40" t="s">
        <v>635</v>
      </c>
      <c r="B610" t="str">
        <f>_xlfn.IFNA(VLOOKUP($A610,'PASTE Technology Sheet'!A:H,3,FALSE),"")</f>
        <v>Emission</v>
      </c>
      <c r="C610" t="str">
        <f>VLOOKUP($A610,'PASTE Technology Sheet'!A:H,4,FALSE)</f>
        <v>Transport</v>
      </c>
      <c r="D610" t="str">
        <f>_xlfn.IFNA(VLOOKUP($A610,'PASTE Technology Sheet'!$A:$H,5,FALSE),"")</f>
        <v>F-gas</v>
      </c>
      <c r="E610" t="str">
        <f>VLOOKUP($A610,'PASTE Technology Sheet'!$A:$H,6,FALSE)</f>
        <v>Emitted neGHG - Transport - F-gas</v>
      </c>
      <c r="F610" t="str">
        <f>VLOOKUP($A610,'PASTE Technology Sheet'!$A:$H,7,FALSE)</f>
        <v>Emitted neGHG - Transport - F-gas</v>
      </c>
      <c r="G610" s="263">
        <f>_xlfn.IFNA(VLOOKUP($A610,'PASTE Tech_Use'!$A:$B,2,FALSE),0)</f>
        <v>0</v>
      </c>
      <c r="H610" s="263">
        <f>_xlfn.IFNA(VLOOKUP($A610,'PASTE Tech_Use'!$C:$BB,2,FALSE),0)</f>
        <v>0</v>
      </c>
      <c r="I610" s="263">
        <f>_xlfn.IFNA(VLOOKUP($A610,'PASTE Tech_Use'!$E:$BB,2,FALSE),0)</f>
        <v>0</v>
      </c>
      <c r="J610" s="263">
        <f>_xlfn.IFNA(VLOOKUP($A610,'PASTE Tech_Use'!$G:$BB,2,FALSE),0)</f>
        <v>0</v>
      </c>
      <c r="K610" s="263">
        <f>_xlfn.IFNA(VLOOKUP($A610,'PASTE Tech_Use'!I:$BB,2,FALSE),0)</f>
        <v>0</v>
      </c>
      <c r="L610" s="263">
        <f>_xlfn.IFNA(VLOOKUP($A610,'PASTE Tech_Use'!K:$BB,2,FALSE),0)</f>
        <v>0</v>
      </c>
      <c r="M610" s="263">
        <f>_xlfn.IFNA(VLOOKUP($A610,'PASTE Tech_Use'!M:$BB,2,FALSE),0)</f>
        <v>0</v>
      </c>
      <c r="N610" s="263">
        <f>_xlfn.IFNA(VLOOKUP($A610,'PASTE Tech_Use'!O:$BB,2,FALSE),0)</f>
        <v>0</v>
      </c>
      <c r="O610" s="263">
        <f>_xlfn.IFNA(VLOOKUP($A610,'PASTE Tech_Use'!Q:$BB,2,FALSE),0)</f>
        <v>0</v>
      </c>
      <c r="P610" s="263">
        <f>_xlfn.IFNA(VLOOKUP($A610,'PASTE Tech_Use'!S:$BB,2,FALSE),0)</f>
        <v>0</v>
      </c>
      <c r="Q610" s="263">
        <f>_xlfn.IFNA(VLOOKUP($A610,'PASTE Tech_Use'!U:$BB,2,FALSE),0)</f>
        <v>0</v>
      </c>
      <c r="R610" s="263">
        <f>_xlfn.IFNA(VLOOKUP($A610,'PASTE Tech_Use'!W:$BB,2,FALSE),0)</f>
        <v>0</v>
      </c>
      <c r="S610" s="263">
        <f>_xlfn.IFNA(VLOOKUP($A610,'PASTE Tech_Use'!Y:$BB,2,FALSE),0)</f>
        <v>0</v>
      </c>
    </row>
    <row r="611" spans="1:19" x14ac:dyDescent="0.3">
      <c r="A611" s="69" t="s">
        <v>636</v>
      </c>
      <c r="B611" t="str">
        <f>_xlfn.IFNA(VLOOKUP($A611,'PASTE Technology Sheet'!A:H,3,FALSE),"")</f>
        <v>Emission</v>
      </c>
      <c r="C611" t="str">
        <f>VLOOKUP($A611,'PASTE Technology Sheet'!A:H,4,FALSE)</f>
        <v>Transport</v>
      </c>
      <c r="D611" t="str">
        <f>_xlfn.IFNA(VLOOKUP($A611,'PASTE Technology Sheet'!$A:$H,5,FALSE),"")</f>
        <v>F-gas</v>
      </c>
      <c r="E611" t="str">
        <f>VLOOKUP($A611,'PASTE Technology Sheet'!$A:$H,6,FALSE)</f>
        <v>Emitted neGHG - Transport - F-gas</v>
      </c>
      <c r="F611" t="str">
        <f>VLOOKUP($A611,'PASTE Technology Sheet'!$A:$H,7,FALSE)</f>
        <v>MACC Component 1 - neGHG F-gas Other</v>
      </c>
      <c r="G611" s="263">
        <f>_xlfn.IFNA(VLOOKUP($A611,'PASTE Tech_Use'!$A:$B,2,FALSE),0)</f>
        <v>0</v>
      </c>
      <c r="H611" s="263">
        <f>_xlfn.IFNA(VLOOKUP($A611,'PASTE Tech_Use'!$C:$BB,2,FALSE),0)</f>
        <v>0</v>
      </c>
      <c r="I611" s="263">
        <f>_xlfn.IFNA(VLOOKUP($A611,'PASTE Tech_Use'!$E:$BB,2,FALSE),0)</f>
        <v>0</v>
      </c>
      <c r="J611" s="263">
        <f>_xlfn.IFNA(VLOOKUP($A611,'PASTE Tech_Use'!$G:$BB,2,FALSE),0)</f>
        <v>0</v>
      </c>
      <c r="K611" s="263">
        <f>_xlfn.IFNA(VLOOKUP($A611,'PASTE Tech_Use'!I:$BB,2,FALSE),0)</f>
        <v>0</v>
      </c>
      <c r="L611" s="263">
        <f>_xlfn.IFNA(VLOOKUP($A611,'PASTE Tech_Use'!K:$BB,2,FALSE),0)</f>
        <v>0</v>
      </c>
      <c r="M611" s="263">
        <f>_xlfn.IFNA(VLOOKUP($A611,'PASTE Tech_Use'!M:$BB,2,FALSE),0)</f>
        <v>0</v>
      </c>
      <c r="N611" s="263">
        <f>_xlfn.IFNA(VLOOKUP($A611,'PASTE Tech_Use'!O:$BB,2,FALSE),0)</f>
        <v>0</v>
      </c>
      <c r="O611" s="263">
        <f>_xlfn.IFNA(VLOOKUP($A611,'PASTE Tech_Use'!Q:$BB,2,FALSE),0)</f>
        <v>0</v>
      </c>
      <c r="P611" s="263">
        <f>_xlfn.IFNA(VLOOKUP($A611,'PASTE Tech_Use'!S:$BB,2,FALSE),0)</f>
        <v>0</v>
      </c>
      <c r="Q611" s="263">
        <f>_xlfn.IFNA(VLOOKUP($A611,'PASTE Tech_Use'!U:$BB,2,FALSE),0)</f>
        <v>0</v>
      </c>
      <c r="R611" s="263">
        <f>_xlfn.IFNA(VLOOKUP($A611,'PASTE Tech_Use'!W:$BB,2,FALSE),0)</f>
        <v>0</v>
      </c>
      <c r="S611" s="263">
        <f>_xlfn.IFNA(VLOOKUP($A611,'PASTE Tech_Use'!Y:$BB,2,FALSE),0)</f>
        <v>0</v>
      </c>
    </row>
    <row r="612" spans="1:19" x14ac:dyDescent="0.3">
      <c r="A612" s="40" t="s">
        <v>637</v>
      </c>
      <c r="B612" t="str">
        <f>_xlfn.IFNA(VLOOKUP($A612,'PASTE Technology Sheet'!A:H,3,FALSE),"")</f>
        <v>Emission</v>
      </c>
      <c r="C612" t="str">
        <f>VLOOKUP($A612,'PASTE Technology Sheet'!A:H,4,FALSE)</f>
        <v>LULUCF</v>
      </c>
      <c r="D612" t="str">
        <f>_xlfn.IFNA(VLOOKUP($A612,'PASTE Technology Sheet'!$A:$H,5,FALSE),"")</f>
        <v>CO2</v>
      </c>
      <c r="E612" t="str">
        <f>VLOOKUP($A612,'PASTE Technology Sheet'!$A:$H,6,FALSE)</f>
        <v>Emitted neGHG - LULUCF - CO2</v>
      </c>
      <c r="F612" t="str">
        <f>VLOOKUP($A612,'PASTE Technology Sheet'!$A:$H,7,FALSE)</f>
        <v>Emitted neGHG - LULUCF - CO2</v>
      </c>
      <c r="G612" s="263">
        <f>_xlfn.IFNA(VLOOKUP($A612,'PASTE Tech_Use'!$A:$B,2,FALSE),0)</f>
        <v>1.056</v>
      </c>
      <c r="H612" s="263">
        <f>_xlfn.IFNA(VLOOKUP($A612,'PASTE Tech_Use'!$C:$BB,2,FALSE),0)</f>
        <v>1.056</v>
      </c>
      <c r="I612" s="263">
        <f>_xlfn.IFNA(VLOOKUP($A612,'PASTE Tech_Use'!$E:$BB,2,FALSE),0)</f>
        <v>1.056</v>
      </c>
      <c r="J612" s="263">
        <f>_xlfn.IFNA(VLOOKUP($A612,'PASTE Tech_Use'!$G:$BB,2,FALSE),0)</f>
        <v>1.056</v>
      </c>
      <c r="K612" s="263">
        <f>_xlfn.IFNA(VLOOKUP($A612,'PASTE Tech_Use'!I:$BB,2,FALSE),0)</f>
        <v>1.056</v>
      </c>
      <c r="L612" s="263">
        <f>_xlfn.IFNA(VLOOKUP($A612,'PASTE Tech_Use'!K:$BB,2,FALSE),0)</f>
        <v>1.056</v>
      </c>
      <c r="M612" s="263">
        <f>_xlfn.IFNA(VLOOKUP($A612,'PASTE Tech_Use'!M:$BB,2,FALSE),0)</f>
        <v>1.056</v>
      </c>
      <c r="N612" s="263">
        <f>_xlfn.IFNA(VLOOKUP($A612,'PASTE Tech_Use'!O:$BB,2,FALSE),0)</f>
        <v>1.056</v>
      </c>
      <c r="O612" s="263">
        <f>_xlfn.IFNA(VLOOKUP($A612,'PASTE Tech_Use'!Q:$BB,2,FALSE),0)</f>
        <v>1.056</v>
      </c>
      <c r="P612" s="263">
        <f>_xlfn.IFNA(VLOOKUP($A612,'PASTE Tech_Use'!S:$BB,2,FALSE),0)</f>
        <v>1.056</v>
      </c>
      <c r="Q612" s="263">
        <f>_xlfn.IFNA(VLOOKUP($A612,'PASTE Tech_Use'!U:$BB,2,FALSE),0)</f>
        <v>1.056</v>
      </c>
      <c r="R612" s="263">
        <f>_xlfn.IFNA(VLOOKUP($A612,'PASTE Tech_Use'!W:$BB,2,FALSE),0)</f>
        <v>1.056</v>
      </c>
      <c r="S612" s="263">
        <f>_xlfn.IFNA(VLOOKUP($A612,'PASTE Tech_Use'!Y:$BB,2,FALSE),0)</f>
        <v>1.056</v>
      </c>
    </row>
    <row r="613" spans="1:19" x14ac:dyDescent="0.3">
      <c r="A613" s="69" t="s">
        <v>638</v>
      </c>
      <c r="B613" t="str">
        <f>_xlfn.IFNA(VLOOKUP($A613,'PASTE Technology Sheet'!A:H,3,FALSE),"")</f>
        <v>Emission</v>
      </c>
      <c r="C613" t="str">
        <f>VLOOKUP($A613,'PASTE Technology Sheet'!A:H,4,FALSE)</f>
        <v>LULUCF</v>
      </c>
      <c r="D613" t="str">
        <f>_xlfn.IFNA(VLOOKUP($A613,'PASTE Technology Sheet'!$A:$H,5,FALSE),"")</f>
        <v>CO2</v>
      </c>
      <c r="E613" t="str">
        <f>VLOOKUP($A613,'PASTE Technology Sheet'!$A:$H,6,FALSE)</f>
        <v>Emitted neGHG - LULUCF - CO2</v>
      </c>
      <c r="F613" t="str">
        <f>VLOOKUP($A613,'PASTE Technology Sheet'!$A:$H,7,FALSE)</f>
        <v>MACC Component 1 - neGHG CO2 Other</v>
      </c>
      <c r="G613" s="263">
        <f>_xlfn.IFNA(VLOOKUP($A613,'PASTE Tech_Use'!$A:$B,2,FALSE),0)</f>
        <v>1.6040000000000001</v>
      </c>
      <c r="H613" s="263">
        <f>_xlfn.IFNA(VLOOKUP($A613,'PASTE Tech_Use'!$C:$BB,2,FALSE),0)</f>
        <v>1.6040000000000001</v>
      </c>
      <c r="I613" s="263">
        <f>_xlfn.IFNA(VLOOKUP($A613,'PASTE Tech_Use'!$E:$BB,2,FALSE),0)</f>
        <v>1.6040000000000001</v>
      </c>
      <c r="J613" s="263">
        <f>_xlfn.IFNA(VLOOKUP($A613,'PASTE Tech_Use'!$G:$BB,2,FALSE),0)</f>
        <v>1.6040000000000001</v>
      </c>
      <c r="K613" s="263">
        <f>_xlfn.IFNA(VLOOKUP($A613,'PASTE Tech_Use'!I:$BB,2,FALSE),0)</f>
        <v>1.6040000000000001</v>
      </c>
      <c r="L613" s="263">
        <f>_xlfn.IFNA(VLOOKUP($A613,'PASTE Tech_Use'!K:$BB,2,FALSE),0)</f>
        <v>1.6040000000000001</v>
      </c>
      <c r="M613" s="263">
        <f>_xlfn.IFNA(VLOOKUP($A613,'PASTE Tech_Use'!M:$BB,2,FALSE),0)</f>
        <v>1.6040000000000001</v>
      </c>
      <c r="N613" s="263">
        <f>_xlfn.IFNA(VLOOKUP($A613,'PASTE Tech_Use'!O:$BB,2,FALSE),0)</f>
        <v>1.6040000000000001</v>
      </c>
      <c r="O613" s="263">
        <f>_xlfn.IFNA(VLOOKUP($A613,'PASTE Tech_Use'!Q:$BB,2,FALSE),0)</f>
        <v>1.6040000000000001</v>
      </c>
      <c r="P613" s="263">
        <f>_xlfn.IFNA(VLOOKUP($A613,'PASTE Tech_Use'!S:$BB,2,FALSE),0)</f>
        <v>1.6040000000000001</v>
      </c>
      <c r="Q613" s="263">
        <f>_xlfn.IFNA(VLOOKUP($A613,'PASTE Tech_Use'!U:$BB,2,FALSE),0)</f>
        <v>1.6040000000000001</v>
      </c>
      <c r="R613" s="263">
        <f>_xlfn.IFNA(VLOOKUP($A613,'PASTE Tech_Use'!W:$BB,2,FALSE),0)</f>
        <v>1.6040000000000001</v>
      </c>
      <c r="S613" s="263">
        <f>_xlfn.IFNA(VLOOKUP($A613,'PASTE Tech_Use'!Y:$BB,2,FALSE),0)</f>
        <v>1.6040000000000001</v>
      </c>
    </row>
    <row r="614" spans="1:19" x14ac:dyDescent="0.3">
      <c r="A614" s="182" t="s">
        <v>639</v>
      </c>
      <c r="B614" t="str">
        <f>_xlfn.IFNA(VLOOKUP($A614,'PASTE Technology Sheet'!A:H,3,FALSE),"")</f>
        <v>Emission</v>
      </c>
      <c r="C614" t="str">
        <f>VLOOKUP($A614,'PASTE Technology Sheet'!A:H,4,FALSE)</f>
        <v>Industry</v>
      </c>
      <c r="D614" t="str">
        <f>_xlfn.IFNA(VLOOKUP($A614,'PASTE Technology Sheet'!$A:$H,5,FALSE),"")</f>
        <v>CCUS Storage</v>
      </c>
      <c r="E614" t="str">
        <f>VLOOKUP($A614,'PASTE Technology Sheet'!$A:$H,6,FALSE)</f>
        <v>CO2 CCUS Network</v>
      </c>
      <c r="F614" t="str">
        <f>VLOOKUP($A614,'PASTE Technology Sheet'!$A:$H,7,FALSE)</f>
        <v>CO2 Storage</v>
      </c>
      <c r="G614" s="263">
        <f>_xlfn.IFNA(VLOOKUP($A614,'PASTE Tech_Use'!$A:$B,2,FALSE),0)</f>
        <v>39.818003169999997</v>
      </c>
      <c r="H614" s="263">
        <f>_xlfn.IFNA(VLOOKUP($A614,'PASTE Tech_Use'!$C:$BB,2,FALSE),0)</f>
        <v>39.820611229999997</v>
      </c>
      <c r="I614" s="263">
        <f>_xlfn.IFNA(VLOOKUP($A614,'PASTE Tech_Use'!$E:$BB,2,FALSE),0)</f>
        <v>39.818015420000002</v>
      </c>
      <c r="J614" s="263">
        <f>_xlfn.IFNA(VLOOKUP($A614,'PASTE Tech_Use'!$G:$BB,2,FALSE),0)</f>
        <v>39.81801463</v>
      </c>
      <c r="K614" s="263">
        <f>_xlfn.IFNA(VLOOKUP($A614,'PASTE Tech_Use'!I:$BB,2,FALSE),0)</f>
        <v>39.81801463</v>
      </c>
      <c r="L614" s="263">
        <f>_xlfn.IFNA(VLOOKUP($A614,'PASTE Tech_Use'!K:$BB,2,FALSE),0)</f>
        <v>36.634097869999998</v>
      </c>
      <c r="M614" s="263">
        <f>_xlfn.IFNA(VLOOKUP($A614,'PASTE Tech_Use'!M:$BB,2,FALSE),0)</f>
        <v>39.84120403</v>
      </c>
      <c r="N614" s="263">
        <f>_xlfn.IFNA(VLOOKUP($A614,'PASTE Tech_Use'!O:$BB,2,FALSE),0)</f>
        <v>39.822935389999998</v>
      </c>
      <c r="O614" s="263">
        <f>_xlfn.IFNA(VLOOKUP($A614,'PASTE Tech_Use'!Q:$BB,2,FALSE),0)</f>
        <v>39.81814825</v>
      </c>
      <c r="P614" s="263">
        <f>_xlfn.IFNA(VLOOKUP($A614,'PASTE Tech_Use'!S:$BB,2,FALSE),0)</f>
        <v>39.932460890000002</v>
      </c>
      <c r="Q614" s="263">
        <f>_xlfn.IFNA(VLOOKUP($A614,'PASTE Tech_Use'!U:$BB,2,FALSE),0)</f>
        <v>38.045387259999998</v>
      </c>
      <c r="R614" s="263">
        <f>_xlfn.IFNA(VLOOKUP($A614,'PASTE Tech_Use'!W:$BB,2,FALSE),0)</f>
        <v>34.57668082</v>
      </c>
      <c r="S614" s="263">
        <f>_xlfn.IFNA(VLOOKUP($A614,'PASTE Tech_Use'!Y:$BB,2,FALSE),0)</f>
        <v>39.994693400000003</v>
      </c>
    </row>
    <row r="615" spans="1:19" x14ac:dyDescent="0.3">
      <c r="A615" s="69" t="s">
        <v>640</v>
      </c>
      <c r="B615" t="str">
        <f>_xlfn.IFNA(VLOOKUP($A615,'PASTE Technology Sheet'!A:H,3,FALSE),"")</f>
        <v>Emission</v>
      </c>
      <c r="C615" t="str">
        <f>VLOOKUP($A615,'PASTE Technology Sheet'!A:H,4,FALSE)</f>
        <v>Industry</v>
      </c>
      <c r="D615" t="str">
        <f>_xlfn.IFNA(VLOOKUP($A615,'PASTE Technology Sheet'!$A:$H,5,FALSE),"")</f>
        <v>CCUS</v>
      </c>
      <c r="E615" t="str">
        <f>VLOOKUP($A615,'PASTE Technology Sheet'!$A:$H,6,FALSE)</f>
        <v>CO2 CCUS Network</v>
      </c>
      <c r="F615" t="str">
        <f>VLOOKUP($A615,'PASTE Technology Sheet'!$A:$H,7,FALSE)</f>
        <v>CO2 from Direct Air Capture under ETS scheme</v>
      </c>
      <c r="G615" s="263">
        <f>_xlfn.IFNA(VLOOKUP($A615,'PASTE Tech_Use'!$A:$B,2,FALSE),0)</f>
        <v>0</v>
      </c>
      <c r="H615" s="263">
        <f>_xlfn.IFNA(VLOOKUP($A615,'PASTE Tech_Use'!$C:$BB,2,FALSE),0)</f>
        <v>0</v>
      </c>
      <c r="I615" s="263">
        <f>_xlfn.IFNA(VLOOKUP($A615,'PASTE Tech_Use'!$E:$BB,2,FALSE),0)</f>
        <v>0</v>
      </c>
      <c r="J615" s="263">
        <f>_xlfn.IFNA(VLOOKUP($A615,'PASTE Tech_Use'!$G:$BB,2,FALSE),0)</f>
        <v>0</v>
      </c>
      <c r="K615" s="263">
        <f>_xlfn.IFNA(VLOOKUP($A615,'PASTE Tech_Use'!I:$BB,2,FALSE),0)</f>
        <v>0</v>
      </c>
      <c r="L615" s="263">
        <f>_xlfn.IFNA(VLOOKUP($A615,'PASTE Tech_Use'!K:$BB,2,FALSE),0)</f>
        <v>0</v>
      </c>
      <c r="M615" s="263">
        <f>_xlfn.IFNA(VLOOKUP($A615,'PASTE Tech_Use'!M:$BB,2,FALSE),0)</f>
        <v>0</v>
      </c>
      <c r="N615" s="263">
        <f>_xlfn.IFNA(VLOOKUP($A615,'PASTE Tech_Use'!O:$BB,2,FALSE),0)</f>
        <v>0</v>
      </c>
      <c r="O615" s="263">
        <f>_xlfn.IFNA(VLOOKUP($A615,'PASTE Tech_Use'!Q:$BB,2,FALSE),0)</f>
        <v>0</v>
      </c>
      <c r="P615" s="263">
        <f>_xlfn.IFNA(VLOOKUP($A615,'PASTE Tech_Use'!S:$BB,2,FALSE),0)</f>
        <v>0</v>
      </c>
      <c r="Q615" s="263">
        <f>_xlfn.IFNA(VLOOKUP($A615,'PASTE Tech_Use'!U:$BB,2,FALSE),0)</f>
        <v>0</v>
      </c>
      <c r="R615" s="263">
        <f>_xlfn.IFNA(VLOOKUP($A615,'PASTE Tech_Use'!W:$BB,2,FALSE),0)</f>
        <v>0</v>
      </c>
      <c r="S615" s="263">
        <f>_xlfn.IFNA(VLOOKUP($A615,'PASTE Tech_Use'!Y:$BB,2,FALSE),0)</f>
        <v>0</v>
      </c>
    </row>
    <row r="616" spans="1:19" x14ac:dyDescent="0.3">
      <c r="A616" s="40" t="s">
        <v>641</v>
      </c>
      <c r="B616" t="str">
        <f>_xlfn.IFNA(VLOOKUP($A616,'PASTE Technology Sheet'!A:H,3,FALSE),"")</f>
        <v>Emission</v>
      </c>
      <c r="C616" t="str">
        <f>VLOOKUP($A616,'PASTE Technology Sheet'!A:H,4,FALSE)</f>
        <v>Industry</v>
      </c>
      <c r="D616" t="str">
        <f>_xlfn.IFNA(VLOOKUP($A616,'PASTE Technology Sheet'!$A:$H,5,FALSE),"")</f>
        <v>CCUS</v>
      </c>
      <c r="E616" t="str">
        <f>VLOOKUP($A616,'PASTE Technology Sheet'!$A:$H,6,FALSE)</f>
        <v>CO2 CCUS Network</v>
      </c>
      <c r="F616" t="str">
        <f>VLOOKUP($A616,'PASTE Technology Sheet'!$A:$H,7,FALSE)</f>
        <v>CO2 from Direct Air Capture outside ETS scheme</v>
      </c>
      <c r="G616" s="263">
        <f>_xlfn.IFNA(VLOOKUP($A616,'PASTE Tech_Use'!$A:$B,2,FALSE),0)</f>
        <v>0</v>
      </c>
      <c r="H616" s="263">
        <f>_xlfn.IFNA(VLOOKUP($A616,'PASTE Tech_Use'!$C:$BB,2,FALSE),0)</f>
        <v>0</v>
      </c>
      <c r="I616" s="263">
        <f>_xlfn.IFNA(VLOOKUP($A616,'PASTE Tech_Use'!$E:$BB,2,FALSE),0)</f>
        <v>0</v>
      </c>
      <c r="J616" s="263">
        <f>_xlfn.IFNA(VLOOKUP($A616,'PASTE Tech_Use'!$G:$BB,2,FALSE),0)</f>
        <v>0</v>
      </c>
      <c r="K616" s="263">
        <f>_xlfn.IFNA(VLOOKUP($A616,'PASTE Tech_Use'!I:$BB,2,FALSE),0)</f>
        <v>0</v>
      </c>
      <c r="L616" s="263">
        <f>_xlfn.IFNA(VLOOKUP($A616,'PASTE Tech_Use'!K:$BB,2,FALSE),0)</f>
        <v>0</v>
      </c>
      <c r="M616" s="263">
        <f>_xlfn.IFNA(VLOOKUP($A616,'PASTE Tech_Use'!M:$BB,2,FALSE),0)</f>
        <v>0</v>
      </c>
      <c r="N616" s="263">
        <f>_xlfn.IFNA(VLOOKUP($A616,'PASTE Tech_Use'!O:$BB,2,FALSE),0)</f>
        <v>0</v>
      </c>
      <c r="O616" s="263">
        <f>_xlfn.IFNA(VLOOKUP($A616,'PASTE Tech_Use'!Q:$BB,2,FALSE),0)</f>
        <v>0</v>
      </c>
      <c r="P616" s="263">
        <f>_xlfn.IFNA(VLOOKUP($A616,'PASTE Tech_Use'!S:$BB,2,FALSE),0)</f>
        <v>0</v>
      </c>
      <c r="Q616" s="263">
        <f>_xlfn.IFNA(VLOOKUP($A616,'PASTE Tech_Use'!U:$BB,2,FALSE),0)</f>
        <v>0</v>
      </c>
      <c r="R616" s="263">
        <f>_xlfn.IFNA(VLOOKUP($A616,'PASTE Tech_Use'!W:$BB,2,FALSE),0)</f>
        <v>0</v>
      </c>
      <c r="S616" s="263">
        <f>_xlfn.IFNA(VLOOKUP($A616,'PASTE Tech_Use'!Y:$BB,2,FALSE),0)</f>
        <v>0</v>
      </c>
    </row>
    <row r="617" spans="1:19" x14ac:dyDescent="0.3">
      <c r="A617" s="69" t="s">
        <v>642</v>
      </c>
      <c r="B617" t="str">
        <f>_xlfn.IFNA(VLOOKUP($A617,'PASTE Technology Sheet'!A:H,3,FALSE),"")</f>
        <v>Emission</v>
      </c>
      <c r="C617" t="str">
        <f>VLOOKUP($A617,'PASTE Technology Sheet'!A:H,4,FALSE)</f>
        <v>Industry</v>
      </c>
      <c r="D617" t="str">
        <f>_xlfn.IFNA(VLOOKUP($A617,'PASTE Technology Sheet'!$A:$H,5,FALSE),"")</f>
        <v>CCUS</v>
      </c>
      <c r="E617" t="str">
        <f>VLOOKUP($A617,'PASTE Technology Sheet'!$A:$H,6,FALSE)</f>
        <v>CO2 CCUS Network</v>
      </c>
      <c r="F617" t="str">
        <f>VLOOKUP($A617,'PASTE Technology Sheet'!$A:$H,7,FALSE)</f>
        <v>Small scale storage buffer - CCUS Network</v>
      </c>
      <c r="G617" s="263">
        <f>_xlfn.IFNA(VLOOKUP($A617,'PASTE Tech_Use'!$A:$B,2,FALSE),0)</f>
        <v>0</v>
      </c>
      <c r="H617" s="263">
        <f>_xlfn.IFNA(VLOOKUP($A617,'PASTE Tech_Use'!$C:$BB,2,FALSE),0)</f>
        <v>0</v>
      </c>
      <c r="I617" s="263">
        <f>_xlfn.IFNA(VLOOKUP($A617,'PASTE Tech_Use'!$E:$BB,2,FALSE),0)</f>
        <v>0</v>
      </c>
      <c r="J617" s="263">
        <f>_xlfn.IFNA(VLOOKUP($A617,'PASTE Tech_Use'!$G:$BB,2,FALSE),0)</f>
        <v>0</v>
      </c>
      <c r="K617" s="263">
        <f>_xlfn.IFNA(VLOOKUP($A617,'PASTE Tech_Use'!I:$BB,2,FALSE),0)</f>
        <v>0</v>
      </c>
      <c r="L617" s="263">
        <f>_xlfn.IFNA(VLOOKUP($A617,'PASTE Tech_Use'!K:$BB,2,FALSE),0)</f>
        <v>0</v>
      </c>
      <c r="M617" s="263">
        <f>_xlfn.IFNA(VLOOKUP($A617,'PASTE Tech_Use'!M:$BB,2,FALSE),0)</f>
        <v>0</v>
      </c>
      <c r="N617" s="263">
        <f>_xlfn.IFNA(VLOOKUP($A617,'PASTE Tech_Use'!O:$BB,2,FALSE),0)</f>
        <v>0</v>
      </c>
      <c r="O617" s="263">
        <f>_xlfn.IFNA(VLOOKUP($A617,'PASTE Tech_Use'!Q:$BB,2,FALSE),0)</f>
        <v>0</v>
      </c>
      <c r="P617" s="263">
        <f>_xlfn.IFNA(VLOOKUP($A617,'PASTE Tech_Use'!S:$BB,2,FALSE),0)</f>
        <v>0</v>
      </c>
      <c r="Q617" s="263">
        <f>_xlfn.IFNA(VLOOKUP($A617,'PASTE Tech_Use'!U:$BB,2,FALSE),0)</f>
        <v>0</v>
      </c>
      <c r="R617" s="263">
        <f>_xlfn.IFNA(VLOOKUP($A617,'PASTE Tech_Use'!W:$BB,2,FALSE),0)</f>
        <v>0</v>
      </c>
      <c r="S617" s="263">
        <f>_xlfn.IFNA(VLOOKUP($A617,'PASTE Tech_Use'!Y:$BB,2,FALSE),0)</f>
        <v>0</v>
      </c>
    </row>
    <row r="618" spans="1:19" x14ac:dyDescent="0.3">
      <c r="A618" s="40" t="s">
        <v>643</v>
      </c>
      <c r="B618" t="str">
        <f>_xlfn.IFNA(VLOOKUP($A618,'PASTE Technology Sheet'!A:H,3,FALSE),"")</f>
        <v>Emission</v>
      </c>
      <c r="C618" t="str">
        <f>VLOOKUP($A618,'PASTE Technology Sheet'!A:H,4,FALSE)</f>
        <v>Emission</v>
      </c>
      <c r="D618" t="str">
        <f>_xlfn.IFNA(VLOOKUP($A618,'PASTE Technology Sheet'!$A:$H,5,FALSE),"")</f>
        <v>National ETS</v>
      </c>
      <c r="E618" t="str">
        <f>VLOOKUP($A618,'PASTE Technology Sheet'!$A:$H,6,FALSE)</f>
        <v>CO2 Air ETS</v>
      </c>
      <c r="F618" t="str">
        <f>VLOOKUP($A618,'PASTE Technology Sheet'!$A:$H,7,FALSE)</f>
        <v>CO2 ETS quota</v>
      </c>
      <c r="G618" s="263">
        <f>_xlfn.IFNA(VLOOKUP($A618,'PASTE Tech_Use'!$A:$B,2,FALSE),0)</f>
        <v>0</v>
      </c>
      <c r="H618" s="263">
        <f>_xlfn.IFNA(VLOOKUP($A618,'PASTE Tech_Use'!$C:$BB,2,FALSE),0)</f>
        <v>0</v>
      </c>
      <c r="I618" s="263">
        <f>_xlfn.IFNA(VLOOKUP($A618,'PASTE Tech_Use'!$E:$BB,2,FALSE),0)</f>
        <v>0</v>
      </c>
      <c r="J618" s="263">
        <f>_xlfn.IFNA(VLOOKUP($A618,'PASTE Tech_Use'!$G:$BB,2,FALSE),0)</f>
        <v>0</v>
      </c>
      <c r="K618" s="263">
        <f>_xlfn.IFNA(VLOOKUP($A618,'PASTE Tech_Use'!I:$BB,2,FALSE),0)</f>
        <v>0</v>
      </c>
      <c r="L618" s="263">
        <f>_xlfn.IFNA(VLOOKUP($A618,'PASTE Tech_Use'!K:$BB,2,FALSE),0)</f>
        <v>0</v>
      </c>
      <c r="M618" s="263">
        <f>_xlfn.IFNA(VLOOKUP($A618,'PASTE Tech_Use'!M:$BB,2,FALSE),0)</f>
        <v>0</v>
      </c>
      <c r="N618" s="263">
        <f>_xlfn.IFNA(VLOOKUP($A618,'PASTE Tech_Use'!O:$BB,2,FALSE),0)</f>
        <v>0</v>
      </c>
      <c r="O618" s="263">
        <f>_xlfn.IFNA(VLOOKUP($A618,'PASTE Tech_Use'!Q:$BB,2,FALSE),0)</f>
        <v>0</v>
      </c>
      <c r="P618" s="263">
        <f>_xlfn.IFNA(VLOOKUP($A618,'PASTE Tech_Use'!S:$BB,2,FALSE),0)</f>
        <v>0</v>
      </c>
      <c r="Q618" s="263">
        <f>_xlfn.IFNA(VLOOKUP($A618,'PASTE Tech_Use'!U:$BB,2,FALSE),0)</f>
        <v>0</v>
      </c>
      <c r="R618" s="263">
        <f>_xlfn.IFNA(VLOOKUP($A618,'PASTE Tech_Use'!W:$BB,2,FALSE),0)</f>
        <v>0</v>
      </c>
      <c r="S618" s="263">
        <f>_xlfn.IFNA(VLOOKUP($A618,'PASTE Tech_Use'!Y:$BB,2,FALSE),0)</f>
        <v>0</v>
      </c>
    </row>
    <row r="619" spans="1:19" x14ac:dyDescent="0.3">
      <c r="A619" s="114" t="s">
        <v>644</v>
      </c>
      <c r="B619" t="str">
        <f>_xlfn.IFNA(VLOOKUP($A619,'PASTE Technology Sheet'!A:H,3,FALSE),"")</f>
        <v>Emission</v>
      </c>
      <c r="C619" t="str">
        <f>VLOOKUP($A619,'PASTE Technology Sheet'!A:H,4,FALSE)</f>
        <v>Emission</v>
      </c>
      <c r="D619" t="str">
        <f>_xlfn.IFNA(VLOOKUP($A619,'PASTE Technology Sheet'!$A:$H,5,FALSE),"")</f>
        <v>National ETS</v>
      </c>
      <c r="E619" t="str">
        <f>VLOOKUP($A619,'PASTE Technology Sheet'!$A:$H,6,FALSE)</f>
        <v>CO2 Air ETS DE</v>
      </c>
      <c r="F619" t="str">
        <f>VLOOKUP($A619,'PASTE Technology Sheet'!$A:$H,7,FALSE)</f>
        <v>CO2 ETS quota DE</v>
      </c>
      <c r="G619" s="263">
        <f>_xlfn.IFNA(VLOOKUP($A619,'PASTE Tech_Use'!$A:$B,2,FALSE),0)</f>
        <v>0</v>
      </c>
      <c r="H619" s="263">
        <f>_xlfn.IFNA(VLOOKUP($A619,'PASTE Tech_Use'!$C:$BB,2,FALSE),0)</f>
        <v>0</v>
      </c>
      <c r="I619" s="263">
        <f>_xlfn.IFNA(VLOOKUP($A619,'PASTE Tech_Use'!$E:$BB,2,FALSE),0)</f>
        <v>0</v>
      </c>
      <c r="J619" s="263">
        <f>_xlfn.IFNA(VLOOKUP($A619,'PASTE Tech_Use'!$G:$BB,2,FALSE),0)</f>
        <v>0</v>
      </c>
      <c r="K619" s="263">
        <f>_xlfn.IFNA(VLOOKUP($A619,'PASTE Tech_Use'!I:$BB,2,FALSE),0)</f>
        <v>0</v>
      </c>
      <c r="L619" s="263">
        <f>_xlfn.IFNA(VLOOKUP($A619,'PASTE Tech_Use'!K:$BB,2,FALSE),0)</f>
        <v>0</v>
      </c>
      <c r="M619" s="263">
        <f>_xlfn.IFNA(VLOOKUP($A619,'PASTE Tech_Use'!M:$BB,2,FALSE),0)</f>
        <v>0</v>
      </c>
      <c r="N619" s="263">
        <f>_xlfn.IFNA(VLOOKUP($A619,'PASTE Tech_Use'!O:$BB,2,FALSE),0)</f>
        <v>0</v>
      </c>
      <c r="O619" s="263">
        <f>_xlfn.IFNA(VLOOKUP($A619,'PASTE Tech_Use'!Q:$BB,2,FALSE),0)</f>
        <v>0</v>
      </c>
      <c r="P619" s="263">
        <f>_xlfn.IFNA(VLOOKUP($A619,'PASTE Tech_Use'!S:$BB,2,FALSE),0)</f>
        <v>0</v>
      </c>
      <c r="Q619" s="263">
        <f>_xlfn.IFNA(VLOOKUP($A619,'PASTE Tech_Use'!U:$BB,2,FALSE),0)</f>
        <v>0</v>
      </c>
      <c r="R619" s="263">
        <f>_xlfn.IFNA(VLOOKUP($A619,'PASTE Tech_Use'!W:$BB,2,FALSE),0)</f>
        <v>0</v>
      </c>
      <c r="S619" s="263">
        <f>_xlfn.IFNA(VLOOKUP($A619,'PASTE Tech_Use'!Y:$BB,2,FALSE),0)</f>
        <v>0</v>
      </c>
    </row>
    <row r="620" spans="1:19" x14ac:dyDescent="0.3">
      <c r="A620" s="114" t="s">
        <v>645</v>
      </c>
      <c r="B620" t="str">
        <f>_xlfn.IFNA(VLOOKUP($A620,'PASTE Technology Sheet'!A:H,3,FALSE),"")</f>
        <v>Emission</v>
      </c>
      <c r="C620" t="str">
        <f>VLOOKUP($A620,'PASTE Technology Sheet'!A:H,4,FALSE)</f>
        <v>Emission</v>
      </c>
      <c r="D620" t="str">
        <f>_xlfn.IFNA(VLOOKUP($A620,'PASTE Technology Sheet'!$A:$H,5,FALSE),"")</f>
        <v>National ETS</v>
      </c>
      <c r="E620" t="str">
        <f>VLOOKUP($A620,'PASTE Technology Sheet'!$A:$H,6,FALSE)</f>
        <v>CO2 Air ETS DK</v>
      </c>
      <c r="F620" t="str">
        <f>VLOOKUP($A620,'PASTE Technology Sheet'!$A:$H,7,FALSE)</f>
        <v>CO2 ETS quota DK</v>
      </c>
      <c r="G620" s="263">
        <f>_xlfn.IFNA(VLOOKUP($A620,'PASTE Tech_Use'!$A:$B,2,FALSE),0)</f>
        <v>0</v>
      </c>
      <c r="H620" s="263">
        <f>_xlfn.IFNA(VLOOKUP($A620,'PASTE Tech_Use'!$C:$BB,2,FALSE),0)</f>
        <v>0</v>
      </c>
      <c r="I620" s="263">
        <f>_xlfn.IFNA(VLOOKUP($A620,'PASTE Tech_Use'!$E:$BB,2,FALSE),0)</f>
        <v>0</v>
      </c>
      <c r="J620" s="263">
        <f>_xlfn.IFNA(VLOOKUP($A620,'PASTE Tech_Use'!$G:$BB,2,FALSE),0)</f>
        <v>0</v>
      </c>
      <c r="K620" s="263">
        <f>_xlfn.IFNA(VLOOKUP($A620,'PASTE Tech_Use'!I:$BB,2,FALSE),0)</f>
        <v>0</v>
      </c>
      <c r="L620" s="263">
        <f>_xlfn.IFNA(VLOOKUP($A620,'PASTE Tech_Use'!K:$BB,2,FALSE),0)</f>
        <v>0</v>
      </c>
      <c r="M620" s="263">
        <f>_xlfn.IFNA(VLOOKUP($A620,'PASTE Tech_Use'!M:$BB,2,FALSE),0)</f>
        <v>0</v>
      </c>
      <c r="N620" s="263">
        <f>_xlfn.IFNA(VLOOKUP($A620,'PASTE Tech_Use'!O:$BB,2,FALSE),0)</f>
        <v>0</v>
      </c>
      <c r="O620" s="263">
        <f>_xlfn.IFNA(VLOOKUP($A620,'PASTE Tech_Use'!Q:$BB,2,FALSE),0)</f>
        <v>0</v>
      </c>
      <c r="P620" s="263">
        <f>_xlfn.IFNA(VLOOKUP($A620,'PASTE Tech_Use'!S:$BB,2,FALSE),0)</f>
        <v>0</v>
      </c>
      <c r="Q620" s="263">
        <f>_xlfn.IFNA(VLOOKUP($A620,'PASTE Tech_Use'!U:$BB,2,FALSE),0)</f>
        <v>0</v>
      </c>
      <c r="R620" s="263">
        <f>_xlfn.IFNA(VLOOKUP($A620,'PASTE Tech_Use'!W:$BB,2,FALSE),0)</f>
        <v>0</v>
      </c>
      <c r="S620" s="263">
        <f>_xlfn.IFNA(VLOOKUP($A620,'PASTE Tech_Use'!Y:$BB,2,FALSE),0)</f>
        <v>0</v>
      </c>
    </row>
    <row r="621" spans="1:19" x14ac:dyDescent="0.3">
      <c r="A621" s="114" t="s">
        <v>646</v>
      </c>
      <c r="B621" t="str">
        <f>_xlfn.IFNA(VLOOKUP($A621,'PASTE Technology Sheet'!A:H,3,FALSE),"")</f>
        <v>Emission</v>
      </c>
      <c r="C621" t="str">
        <f>VLOOKUP($A621,'PASTE Technology Sheet'!A:H,4,FALSE)</f>
        <v>Emission</v>
      </c>
      <c r="D621" t="str">
        <f>_xlfn.IFNA(VLOOKUP($A621,'PASTE Technology Sheet'!$A:$H,5,FALSE),"")</f>
        <v>National ETS</v>
      </c>
      <c r="E621" t="str">
        <f>VLOOKUP($A621,'PASTE Technology Sheet'!$A:$H,6,FALSE)</f>
        <v>CO2 Air ETS GB</v>
      </c>
      <c r="F621" t="str">
        <f>VLOOKUP($A621,'PASTE Technology Sheet'!$A:$H,7,FALSE)</f>
        <v>CO2 ETS quota GB</v>
      </c>
      <c r="G621" s="263">
        <f>_xlfn.IFNA(VLOOKUP($A621,'PASTE Tech_Use'!$A:$B,2,FALSE),0)</f>
        <v>0</v>
      </c>
      <c r="H621" s="263">
        <f>_xlfn.IFNA(VLOOKUP($A621,'PASTE Tech_Use'!$C:$BB,2,FALSE),0)</f>
        <v>0</v>
      </c>
      <c r="I621" s="263">
        <f>_xlfn.IFNA(VLOOKUP($A621,'PASTE Tech_Use'!$E:$BB,2,FALSE),0)</f>
        <v>0</v>
      </c>
      <c r="J621" s="263">
        <f>_xlfn.IFNA(VLOOKUP($A621,'PASTE Tech_Use'!$G:$BB,2,FALSE),0)</f>
        <v>0</v>
      </c>
      <c r="K621" s="263">
        <f>_xlfn.IFNA(VLOOKUP($A621,'PASTE Tech_Use'!I:$BB,2,FALSE),0)</f>
        <v>0</v>
      </c>
      <c r="L621" s="263">
        <f>_xlfn.IFNA(VLOOKUP($A621,'PASTE Tech_Use'!K:$BB,2,FALSE),0)</f>
        <v>0</v>
      </c>
      <c r="M621" s="263">
        <f>_xlfn.IFNA(VLOOKUP($A621,'PASTE Tech_Use'!M:$BB,2,FALSE),0)</f>
        <v>0</v>
      </c>
      <c r="N621" s="263">
        <f>_xlfn.IFNA(VLOOKUP($A621,'PASTE Tech_Use'!O:$BB,2,FALSE),0)</f>
        <v>0</v>
      </c>
      <c r="O621" s="263">
        <f>_xlfn.IFNA(VLOOKUP($A621,'PASTE Tech_Use'!Q:$BB,2,FALSE),0)</f>
        <v>0</v>
      </c>
      <c r="P621" s="263">
        <f>_xlfn.IFNA(VLOOKUP($A621,'PASTE Tech_Use'!S:$BB,2,FALSE),0)</f>
        <v>0</v>
      </c>
      <c r="Q621" s="263">
        <f>_xlfn.IFNA(VLOOKUP($A621,'PASTE Tech_Use'!U:$BB,2,FALSE),0)</f>
        <v>0</v>
      </c>
      <c r="R621" s="263">
        <f>_xlfn.IFNA(VLOOKUP($A621,'PASTE Tech_Use'!W:$BB,2,FALSE),0)</f>
        <v>0</v>
      </c>
      <c r="S621" s="263">
        <f>_xlfn.IFNA(VLOOKUP($A621,'PASTE Tech_Use'!Y:$BB,2,FALSE),0)</f>
        <v>0</v>
      </c>
    </row>
    <row r="622" spans="1:19" x14ac:dyDescent="0.3">
      <c r="A622" s="114" t="s">
        <v>647</v>
      </c>
      <c r="B622" t="str">
        <f>_xlfn.IFNA(VLOOKUP($A622,'PASTE Technology Sheet'!A:H,3,FALSE),"")</f>
        <v>Emission</v>
      </c>
      <c r="C622" t="str">
        <f>VLOOKUP($A622,'PASTE Technology Sheet'!A:H,4,FALSE)</f>
        <v>Emission</v>
      </c>
      <c r="D622" t="str">
        <f>_xlfn.IFNA(VLOOKUP($A622,'PASTE Technology Sheet'!$A:$H,5,FALSE),"")</f>
        <v>National ETS</v>
      </c>
      <c r="E622" t="str">
        <f>VLOOKUP($A622,'PASTE Technology Sheet'!$A:$H,6,FALSE)</f>
        <v>CO2 Air ETS NO</v>
      </c>
      <c r="F622" t="str">
        <f>VLOOKUP($A622,'PASTE Technology Sheet'!$A:$H,7,FALSE)</f>
        <v>CO2 ETS quota NO</v>
      </c>
      <c r="G622" s="263">
        <f>_xlfn.IFNA(VLOOKUP($A622,'PASTE Tech_Use'!$A:$B,2,FALSE),0)</f>
        <v>0</v>
      </c>
      <c r="H622" s="263">
        <f>_xlfn.IFNA(VLOOKUP($A622,'PASTE Tech_Use'!$C:$BB,2,FALSE),0)</f>
        <v>0</v>
      </c>
      <c r="I622" s="263">
        <f>_xlfn.IFNA(VLOOKUP($A622,'PASTE Tech_Use'!$E:$BB,2,FALSE),0)</f>
        <v>0</v>
      </c>
      <c r="J622" s="263">
        <f>_xlfn.IFNA(VLOOKUP($A622,'PASTE Tech_Use'!$G:$BB,2,FALSE),0)</f>
        <v>0</v>
      </c>
      <c r="K622" s="263">
        <f>_xlfn.IFNA(VLOOKUP($A622,'PASTE Tech_Use'!I:$BB,2,FALSE),0)</f>
        <v>0</v>
      </c>
      <c r="L622" s="263">
        <f>_xlfn.IFNA(VLOOKUP($A622,'PASTE Tech_Use'!K:$BB,2,FALSE),0)</f>
        <v>0</v>
      </c>
      <c r="M622" s="263">
        <f>_xlfn.IFNA(VLOOKUP($A622,'PASTE Tech_Use'!M:$BB,2,FALSE),0)</f>
        <v>0</v>
      </c>
      <c r="N622" s="263">
        <f>_xlfn.IFNA(VLOOKUP($A622,'PASTE Tech_Use'!O:$BB,2,FALSE),0)</f>
        <v>0</v>
      </c>
      <c r="O622" s="263">
        <f>_xlfn.IFNA(VLOOKUP($A622,'PASTE Tech_Use'!Q:$BB,2,FALSE),0)</f>
        <v>0</v>
      </c>
      <c r="P622" s="263">
        <f>_xlfn.IFNA(VLOOKUP($A622,'PASTE Tech_Use'!S:$BB,2,FALSE),0)</f>
        <v>0</v>
      </c>
      <c r="Q622" s="263">
        <f>_xlfn.IFNA(VLOOKUP($A622,'PASTE Tech_Use'!U:$BB,2,FALSE),0)</f>
        <v>0</v>
      </c>
      <c r="R622" s="263">
        <f>_xlfn.IFNA(VLOOKUP($A622,'PASTE Tech_Use'!W:$BB,2,FALSE),0)</f>
        <v>0</v>
      </c>
      <c r="S622" s="263">
        <f>_xlfn.IFNA(VLOOKUP($A622,'PASTE Tech_Use'!Y:$BB,2,FALSE),0)</f>
        <v>0</v>
      </c>
    </row>
    <row r="623" spans="1:19" x14ac:dyDescent="0.3">
      <c r="A623" s="69" t="s">
        <v>648</v>
      </c>
      <c r="B623" t="str">
        <f>_xlfn.IFNA(VLOOKUP($A623,'PASTE Technology Sheet'!A:H,3,FALSE),"")</f>
        <v>Emission</v>
      </c>
      <c r="C623" t="str">
        <f>VLOOKUP($A623,'PASTE Technology Sheet'!A:H,4,FALSE)</f>
        <v>Emission</v>
      </c>
      <c r="D623" t="str">
        <f>_xlfn.IFNA(VLOOKUP($A623,'PASTE Technology Sheet'!$A:$H,5,FALSE),"")</f>
        <v>National nETS</v>
      </c>
      <c r="E623" t="str">
        <f>VLOOKUP($A623,'PASTE Technology Sheet'!$A:$H,6,FALSE)</f>
        <v>CO2 Air n-ETS</v>
      </c>
      <c r="F623" t="str">
        <f>VLOOKUP($A623,'PASTE Technology Sheet'!$A:$H,7,FALSE)</f>
        <v>CO2 Emission non-ETS</v>
      </c>
      <c r="G623" s="263">
        <f>_xlfn.IFNA(VLOOKUP($A623,'PASTE Tech_Use'!$A:$B,2,FALSE),0)</f>
        <v>0</v>
      </c>
      <c r="H623" s="263">
        <f>_xlfn.IFNA(VLOOKUP($A623,'PASTE Tech_Use'!$C:$BB,2,FALSE),0)</f>
        <v>0</v>
      </c>
      <c r="I623" s="263">
        <f>_xlfn.IFNA(VLOOKUP($A623,'PASTE Tech_Use'!$E:$BB,2,FALSE),0)</f>
        <v>0</v>
      </c>
      <c r="J623" s="263">
        <f>_xlfn.IFNA(VLOOKUP($A623,'PASTE Tech_Use'!$G:$BB,2,FALSE),0)</f>
        <v>0</v>
      </c>
      <c r="K623" s="263">
        <f>_xlfn.IFNA(VLOOKUP($A623,'PASTE Tech_Use'!I:$BB,2,FALSE),0)</f>
        <v>0</v>
      </c>
      <c r="L623" s="263">
        <f>_xlfn.IFNA(VLOOKUP($A623,'PASTE Tech_Use'!K:$BB,2,FALSE),0)</f>
        <v>0</v>
      </c>
      <c r="M623" s="263">
        <f>_xlfn.IFNA(VLOOKUP($A623,'PASTE Tech_Use'!M:$BB,2,FALSE),0)</f>
        <v>0</v>
      </c>
      <c r="N623" s="263">
        <f>_xlfn.IFNA(VLOOKUP($A623,'PASTE Tech_Use'!O:$BB,2,FALSE),0)</f>
        <v>0</v>
      </c>
      <c r="O623" s="263">
        <f>_xlfn.IFNA(VLOOKUP($A623,'PASTE Tech_Use'!Q:$BB,2,FALSE),0)</f>
        <v>0</v>
      </c>
      <c r="P623" s="263">
        <f>_xlfn.IFNA(VLOOKUP($A623,'PASTE Tech_Use'!S:$BB,2,FALSE),0)</f>
        <v>0</v>
      </c>
      <c r="Q623" s="263">
        <f>_xlfn.IFNA(VLOOKUP($A623,'PASTE Tech_Use'!U:$BB,2,FALSE),0)</f>
        <v>0</v>
      </c>
      <c r="R623" s="263">
        <f>_xlfn.IFNA(VLOOKUP($A623,'PASTE Tech_Use'!W:$BB,2,FALSE),0)</f>
        <v>0</v>
      </c>
      <c r="S623" s="263">
        <f>_xlfn.IFNA(VLOOKUP($A623,'PASTE Tech_Use'!Y:$BB,2,FALSE),0)</f>
        <v>0</v>
      </c>
    </row>
    <row r="624" spans="1:19" x14ac:dyDescent="0.3">
      <c r="A624" s="40" t="s">
        <v>649</v>
      </c>
      <c r="B624" t="str">
        <f>_xlfn.IFNA(VLOOKUP($A624,'PASTE Technology Sheet'!A:H,3,FALSE),"")</f>
        <v>Emission</v>
      </c>
      <c r="C624" t="str">
        <f>VLOOKUP($A624,'PASTE Technology Sheet'!A:H,4,FALSE)</f>
        <v>Emission</v>
      </c>
      <c r="D624" t="str">
        <f>_xlfn.IFNA(VLOOKUP($A624,'PASTE Technology Sheet'!$A:$H,5,FALSE),"")</f>
        <v>Bunker</v>
      </c>
      <c r="E624" t="str">
        <f>VLOOKUP($A624,'PASTE Technology Sheet'!$A:$H,6,FALSE)</f>
        <v>CO2 Air Int. Transport</v>
      </c>
      <c r="F624" t="str">
        <f>VLOOKUP($A624,'PASTE Technology Sheet'!$A:$H,7,FALSE)</f>
        <v>CO2 Emission Int. Transport</v>
      </c>
      <c r="G624" s="263">
        <f>_xlfn.IFNA(VLOOKUP($A624,'PASTE Tech_Use'!$A:$B,2,FALSE),0)</f>
        <v>0</v>
      </c>
      <c r="H624" s="263">
        <f>_xlfn.IFNA(VLOOKUP($A624,'PASTE Tech_Use'!$C:$BB,2,FALSE),0)</f>
        <v>0</v>
      </c>
      <c r="I624" s="263">
        <f>_xlfn.IFNA(VLOOKUP($A624,'PASTE Tech_Use'!$E:$BB,2,FALSE),0)</f>
        <v>0</v>
      </c>
      <c r="J624" s="263">
        <f>_xlfn.IFNA(VLOOKUP($A624,'PASTE Tech_Use'!$G:$BB,2,FALSE),0)</f>
        <v>0</v>
      </c>
      <c r="K624" s="263">
        <f>_xlfn.IFNA(VLOOKUP($A624,'PASTE Tech_Use'!I:$BB,2,FALSE),0)</f>
        <v>0</v>
      </c>
      <c r="L624" s="263">
        <f>_xlfn.IFNA(VLOOKUP($A624,'PASTE Tech_Use'!K:$BB,2,FALSE),0)</f>
        <v>0</v>
      </c>
      <c r="M624" s="263">
        <f>_xlfn.IFNA(VLOOKUP($A624,'PASTE Tech_Use'!M:$BB,2,FALSE),0)</f>
        <v>0</v>
      </c>
      <c r="N624" s="263">
        <f>_xlfn.IFNA(VLOOKUP($A624,'PASTE Tech_Use'!O:$BB,2,FALSE),0)</f>
        <v>0</v>
      </c>
      <c r="O624" s="263">
        <f>_xlfn.IFNA(VLOOKUP($A624,'PASTE Tech_Use'!Q:$BB,2,FALSE),0)</f>
        <v>0</v>
      </c>
      <c r="P624" s="263">
        <f>_xlfn.IFNA(VLOOKUP($A624,'PASTE Tech_Use'!S:$BB,2,FALSE),0)</f>
        <v>0</v>
      </c>
      <c r="Q624" s="263">
        <f>_xlfn.IFNA(VLOOKUP($A624,'PASTE Tech_Use'!U:$BB,2,FALSE),0)</f>
        <v>0</v>
      </c>
      <c r="R624" s="263">
        <f>_xlfn.IFNA(VLOOKUP($A624,'PASTE Tech_Use'!W:$BB,2,FALSE),0)</f>
        <v>0</v>
      </c>
      <c r="S624" s="263">
        <f>_xlfn.IFNA(VLOOKUP($A624,'PASTE Tech_Use'!Y:$BB,2,FALSE),0)</f>
        <v>0</v>
      </c>
    </row>
    <row r="625" spans="1:50" x14ac:dyDescent="0.3">
      <c r="A625" s="69" t="s">
        <v>650</v>
      </c>
      <c r="B625" t="str">
        <f>_xlfn.IFNA(VLOOKUP($A625,'PASTE Technology Sheet'!A:H,3,FALSE),"")</f>
        <v>Emission</v>
      </c>
      <c r="C625" t="str">
        <f>VLOOKUP($A625,'PASTE Technology Sheet'!A:H,4,FALSE)</f>
        <v>Emission</v>
      </c>
      <c r="D625" t="str">
        <f>_xlfn.IFNA(VLOOKUP($A625,'PASTE Technology Sheet'!$A:$H,5,FALSE),"")</f>
        <v>Scope 3</v>
      </c>
      <c r="E625" t="str">
        <f>VLOOKUP($A625,'PASTE Technology Sheet'!$A:$H,6,FALSE)</f>
        <v>CO2 Air Feedstock end of lifetime</v>
      </c>
      <c r="F625" t="str">
        <f>VLOOKUP($A625,'PASTE Technology Sheet'!$A:$H,7,FALSE)</f>
        <v>CO2 Emission Feedstock</v>
      </c>
      <c r="G625" s="263">
        <f>_xlfn.IFNA(VLOOKUP($A625,'PASTE Tech_Use'!$A:$B,2,FALSE),0)</f>
        <v>0</v>
      </c>
      <c r="H625" s="263">
        <f>_xlfn.IFNA(VLOOKUP($A625,'PASTE Tech_Use'!$C:$BB,2,FALSE),0)</f>
        <v>0</v>
      </c>
      <c r="I625" s="263">
        <f>_xlfn.IFNA(VLOOKUP($A625,'PASTE Tech_Use'!$E:$BB,2,FALSE),0)</f>
        <v>0</v>
      </c>
      <c r="J625" s="263">
        <f>_xlfn.IFNA(VLOOKUP($A625,'PASTE Tech_Use'!$G:$BB,2,FALSE),0)</f>
        <v>0</v>
      </c>
      <c r="K625" s="263">
        <f>_xlfn.IFNA(VLOOKUP($A625,'PASTE Tech_Use'!I:$BB,2,FALSE),0)</f>
        <v>0</v>
      </c>
      <c r="L625" s="263">
        <f>_xlfn.IFNA(VLOOKUP($A625,'PASTE Tech_Use'!K:$BB,2,FALSE),0)</f>
        <v>0</v>
      </c>
      <c r="M625" s="263">
        <f>_xlfn.IFNA(VLOOKUP($A625,'PASTE Tech_Use'!M:$BB,2,FALSE),0)</f>
        <v>0</v>
      </c>
      <c r="N625" s="263">
        <f>_xlfn.IFNA(VLOOKUP($A625,'PASTE Tech_Use'!O:$BB,2,FALSE),0)</f>
        <v>0</v>
      </c>
      <c r="O625" s="263">
        <f>_xlfn.IFNA(VLOOKUP($A625,'PASTE Tech_Use'!Q:$BB,2,FALSE),0)</f>
        <v>0</v>
      </c>
      <c r="P625" s="263">
        <f>_xlfn.IFNA(VLOOKUP($A625,'PASTE Tech_Use'!S:$BB,2,FALSE),0)</f>
        <v>0</v>
      </c>
      <c r="Q625" s="263">
        <f>_xlfn.IFNA(VLOOKUP($A625,'PASTE Tech_Use'!U:$BB,2,FALSE),0)</f>
        <v>0</v>
      </c>
      <c r="R625" s="263">
        <f>_xlfn.IFNA(VLOOKUP($A625,'PASTE Tech_Use'!W:$BB,2,FALSE),0)</f>
        <v>0</v>
      </c>
      <c r="S625" s="263">
        <f>_xlfn.IFNA(VLOOKUP($A625,'PASTE Tech_Use'!Y:$BB,2,FALSE),0)</f>
        <v>0</v>
      </c>
      <c r="T625" t="s">
        <v>651</v>
      </c>
      <c r="U625" t="s">
        <v>651</v>
      </c>
      <c r="V625" t="s">
        <v>651</v>
      </c>
      <c r="W625" t="s">
        <v>651</v>
      </c>
      <c r="X625" t="s">
        <v>651</v>
      </c>
      <c r="Y625" t="s">
        <v>651</v>
      </c>
      <c r="Z625" t="s">
        <v>651</v>
      </c>
      <c r="AA625" t="s">
        <v>651</v>
      </c>
      <c r="AB625" t="s">
        <v>651</v>
      </c>
      <c r="AC625" t="s">
        <v>651</v>
      </c>
      <c r="AD625" t="s">
        <v>651</v>
      </c>
      <c r="AE625" t="s">
        <v>651</v>
      </c>
      <c r="AF625" t="s">
        <v>651</v>
      </c>
      <c r="AG625" t="s">
        <v>651</v>
      </c>
      <c r="AH625" t="s">
        <v>651</v>
      </c>
      <c r="AI625" t="s">
        <v>651</v>
      </c>
      <c r="AJ625" t="s">
        <v>651</v>
      </c>
      <c r="AK625" t="s">
        <v>651</v>
      </c>
      <c r="AL625" t="s">
        <v>651</v>
      </c>
      <c r="AM625" t="s">
        <v>651</v>
      </c>
      <c r="AN625" t="s">
        <v>651</v>
      </c>
      <c r="AO625" t="s">
        <v>651</v>
      </c>
      <c r="AP625" t="s">
        <v>651</v>
      </c>
      <c r="AQ625" t="s">
        <v>651</v>
      </c>
      <c r="AR625" t="s">
        <v>651</v>
      </c>
      <c r="AS625" t="s">
        <v>651</v>
      </c>
      <c r="AT625" t="s">
        <v>651</v>
      </c>
      <c r="AU625" t="s">
        <v>651</v>
      </c>
      <c r="AV625" t="s">
        <v>651</v>
      </c>
      <c r="AW625" t="s">
        <v>651</v>
      </c>
      <c r="AX625" t="s">
        <v>651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E40C0-9088-4530-A1B1-6C6688FE4C29}">
  <dimension ref="A1:BA625"/>
  <sheetViews>
    <sheetView topLeftCell="H123" workbookViewId="0">
      <selection activeCell="T15" sqref="T15"/>
    </sheetView>
  </sheetViews>
  <sheetFormatPr defaultColWidth="8.6640625" defaultRowHeight="14.4" x14ac:dyDescent="0.3"/>
  <cols>
    <col min="1" max="1" width="12.6640625" customWidth="1"/>
    <col min="3" max="3" width="13" customWidth="1"/>
    <col min="4" max="4" width="14.6640625" bestFit="1" customWidth="1"/>
    <col min="5" max="5" width="10.6640625" bestFit="1" customWidth="1"/>
    <col min="6" max="6" width="33.109375" customWidth="1"/>
    <col min="7" max="7" width="70.6640625" bestFit="1" customWidth="1"/>
    <col min="8" max="8" width="11.6640625" style="263" customWidth="1"/>
    <col min="9" max="9" width="10.109375" bestFit="1" customWidth="1"/>
  </cols>
  <sheetData>
    <row r="1" spans="1:20" s="272" customFormat="1" ht="45" customHeight="1" x14ac:dyDescent="0.3">
      <c r="A1" s="272" t="s">
        <v>652</v>
      </c>
      <c r="B1" s="272" t="s">
        <v>653</v>
      </c>
      <c r="C1" s="272" t="s">
        <v>10</v>
      </c>
      <c r="D1" s="272" t="s">
        <v>11</v>
      </c>
      <c r="E1" s="272" t="s">
        <v>654</v>
      </c>
      <c r="F1" s="272" t="s">
        <v>13</v>
      </c>
      <c r="G1" s="272" t="s">
        <v>14</v>
      </c>
      <c r="H1" s="282" t="s">
        <v>15</v>
      </c>
      <c r="I1" s="272" t="s">
        <v>16</v>
      </c>
      <c r="J1" s="272" t="s">
        <v>17</v>
      </c>
      <c r="K1" s="272" t="s">
        <v>18</v>
      </c>
      <c r="L1" s="272" t="s">
        <v>19</v>
      </c>
      <c r="M1" s="272" t="s">
        <v>20</v>
      </c>
      <c r="N1" s="272" t="s">
        <v>21</v>
      </c>
      <c r="O1" s="272" t="s">
        <v>22</v>
      </c>
      <c r="P1" s="272" t="s">
        <v>23</v>
      </c>
      <c r="Q1" s="272" t="s">
        <v>24</v>
      </c>
      <c r="R1" s="272" t="s">
        <v>25</v>
      </c>
      <c r="S1" s="272" t="s">
        <v>26</v>
      </c>
      <c r="T1" s="292" t="s">
        <v>27</v>
      </c>
    </row>
    <row r="2" spans="1:20" x14ac:dyDescent="0.3">
      <c r="A2" s="40" t="s">
        <v>28</v>
      </c>
      <c r="B2" t="str">
        <f>_xlfn.IFNA(VLOOKUP($A2,'PASTE Energy Balance'!$A$7:$O$835,14,FALSE),"")</f>
        <v>NL</v>
      </c>
      <c r="C2" t="str">
        <f>_xlfn.IFNA(VLOOKUP($A2,'PASTE Technology Sheet'!$A$7:$G$850,3,FALSE),"")</f>
        <v>Final</v>
      </c>
      <c r="D2" t="str">
        <f>_xlfn.IFNA(VLOOKUP($A2,'PASTE Technology Sheet'!$A$7:$G$850,4,FALSE),"")</f>
        <v>Residential</v>
      </c>
      <c r="E2" t="str">
        <f>_xlfn.IFNA(VLOOKUP($A2,'PASTE Technology Sheet'!$A$7:$G$850,5,FALSE),"")</f>
        <v>Appliances</v>
      </c>
      <c r="F2" t="str">
        <f>_xlfn.IFNA(VLOOKUP($A2,'PASTE Technology Sheet'!$A$7:$G$850,6,FALSE),"")</f>
        <v>Electricity demand - Residential</v>
      </c>
      <c r="G2" t="str">
        <f>_xlfn.IFNA(VLOOKUP($A2,'PASTE Technology Sheet'!$A$7:$G$850,7,FALSE),"")</f>
        <v>Dummy standard electricity consumption - Residential</v>
      </c>
      <c r="H2" s="263">
        <f>_xlfn.IFNA(VLOOKUP($A$2,'PASTE Tech_Stock'!A:BB,2,FALSE),0)</f>
        <v>46.601222399999997</v>
      </c>
      <c r="I2" s="263">
        <f>_xlfn.IFNA(VLOOKUP($A2,'PASTE Tech_Stock'!C:BC,2,FALSE),0)</f>
        <v>46.623570059999999</v>
      </c>
      <c r="J2" s="263">
        <f>_xlfn.IFNA(VLOOKUP($A2,'PASTE Tech_Stock'!E:BD,2,FALSE),0)</f>
        <v>46.623827489999996</v>
      </c>
      <c r="K2" s="263">
        <f>_xlfn.IFNA(VLOOKUP($A2,'PASTE Tech_Stock'!G:BE,2,FALSE),0)</f>
        <v>46.617775440000003</v>
      </c>
      <c r="L2" s="263">
        <f>_xlfn.IFNA(VLOOKUP($A2,'PASTE Tech_Stock'!I:BF,2,FALSE),0)</f>
        <v>46.617775440000003</v>
      </c>
      <c r="M2" s="263">
        <f>_xlfn.IFNA(VLOOKUP($A2,'PASTE Tech_Stock'!K:BG,2,FALSE),0)</f>
        <v>46.623969789999997</v>
      </c>
      <c r="N2" s="263">
        <f>_xlfn.IFNA(VLOOKUP($A2,'PASTE Tech_Stock'!M:BH,2,FALSE),0)</f>
        <v>46.626462850000003</v>
      </c>
      <c r="O2" s="263">
        <f>_xlfn.IFNA(VLOOKUP($A2,'PASTE Tech_Stock'!O:BI,2,FALSE),0)</f>
        <v>46.618007259999999</v>
      </c>
      <c r="P2" s="263">
        <f>_xlfn.IFNA(VLOOKUP($A2,'PASTE Tech_Stock'!Q:BJ,2,FALSE),0)</f>
        <v>46.623933690000001</v>
      </c>
      <c r="Q2" s="263">
        <f>_xlfn.IFNA(VLOOKUP($A2,'PASTE Tech_Stock'!S:BK,2,FALSE),0)</f>
        <v>61.96369052</v>
      </c>
      <c r="R2" s="263">
        <f>_xlfn.IFNA(VLOOKUP($A2,'PASTE Tech_Stock'!U:BL,2,FALSE),0)</f>
        <v>46.625756889999998</v>
      </c>
      <c r="S2" s="263">
        <f>_xlfn.IFNA(VLOOKUP($A2,'PASTE Tech_Stock'!W:BM,2,FALSE),0)</f>
        <v>46.624642620000003</v>
      </c>
      <c r="T2" s="263">
        <f>_xlfn.IFNA(VLOOKUP($A2,'PASTE Tech_Stock'!Y:BN,2,FALSE),0)</f>
        <v>78.028327959999999</v>
      </c>
    </row>
    <row r="3" spans="1:20" x14ac:dyDescent="0.3">
      <c r="A3" s="69" t="s">
        <v>29</v>
      </c>
      <c r="B3" t="str">
        <f>_xlfn.IFNA(VLOOKUP($A3,'PASTE Energy Balance'!$A$7:$O$835,14,FALSE),"")</f>
        <v>NL</v>
      </c>
      <c r="C3" t="str">
        <f>_xlfn.IFNA(VLOOKUP($A3,'PASTE Technology Sheet'!$A$7:$G$850,3,FALSE),"")</f>
        <v>Final</v>
      </c>
      <c r="D3" t="str">
        <f>_xlfn.IFNA(VLOOKUP($A3,'PASTE Technology Sheet'!$A$7:$G$850,4,FALSE),"")</f>
        <v>Residential</v>
      </c>
      <c r="E3" t="str">
        <f>_xlfn.IFNA(VLOOKUP($A3,'PASTE Technology Sheet'!$A$7:$G$850,5,FALSE),"")</f>
        <v>Appliances</v>
      </c>
      <c r="F3" t="str">
        <f>_xlfn.IFNA(VLOOKUP($A3,'PASTE Technology Sheet'!$A$7:$G$850,6,FALSE),"")</f>
        <v>Electricity demand - Residential</v>
      </c>
      <c r="G3" t="str">
        <f>_xlfn.IFNA(VLOOKUP($A3,'PASTE Technology Sheet'!$A$7:$G$850,7,FALSE),"")</f>
        <v>Flexible standard electricity consumption - Residential</v>
      </c>
      <c r="H3" s="263">
        <f>_xlfn.IFNA(VLOOKUP(A3,'PASTE Tech_Stock'!A:B,2,FALSE),0)</f>
        <v>31.9987776</v>
      </c>
      <c r="I3" s="263">
        <f>_xlfn.IFNA(VLOOKUP($A3,'PASTE Tech_Stock'!C:BC,2,FALSE),0)</f>
        <v>31.976429939999999</v>
      </c>
      <c r="J3" s="263">
        <f>_xlfn.IFNA(VLOOKUP($A3,'PASTE Tech_Stock'!E:BD,2,FALSE),0)</f>
        <v>31.976172510000001</v>
      </c>
      <c r="K3" s="263">
        <f>_xlfn.IFNA(VLOOKUP($A3,'PASTE Tech_Stock'!G:BE,2,FALSE),0)</f>
        <v>31.982224559999999</v>
      </c>
      <c r="L3" s="263">
        <f>_xlfn.IFNA(VLOOKUP($A3,'PASTE Tech_Stock'!I:BF,2,FALSE),0)</f>
        <v>31.982224559999999</v>
      </c>
      <c r="M3" s="263">
        <f>_xlfn.IFNA(VLOOKUP($A3,'PASTE Tech_Stock'!K:BG,2,FALSE),0)</f>
        <v>31.976030210000001</v>
      </c>
      <c r="N3" s="263">
        <f>_xlfn.IFNA(VLOOKUP($A3,'PASTE Tech_Stock'!M:BH,2,FALSE),0)</f>
        <v>31.973537149999999</v>
      </c>
      <c r="O3" s="263">
        <f>_xlfn.IFNA(VLOOKUP($A3,'PASTE Tech_Stock'!O:BI,2,FALSE),0)</f>
        <v>31.981992739999999</v>
      </c>
      <c r="P3" s="263">
        <f>_xlfn.IFNA(VLOOKUP($A3,'PASTE Tech_Stock'!Q:BJ,2,FALSE),0)</f>
        <v>31.97606631</v>
      </c>
      <c r="Q3" s="263">
        <f>_xlfn.IFNA(VLOOKUP($A3,'PASTE Tech_Stock'!S:BK,2,FALSE),0)</f>
        <v>16.636309480000001</v>
      </c>
      <c r="R3" s="263">
        <f>_xlfn.IFNA(VLOOKUP($A3,'PASTE Tech_Stock'!U:BL,2,FALSE),0)</f>
        <v>31.97424311</v>
      </c>
      <c r="S3" s="263">
        <f>_xlfn.IFNA(VLOOKUP($A3,'PASTE Tech_Stock'!W:BM,2,FALSE),0)</f>
        <v>31.975357379999998</v>
      </c>
      <c r="T3" s="263">
        <f>_xlfn.IFNA(VLOOKUP($A3,'PASTE Tech_Stock'!Y:BN,2,FALSE),0)</f>
        <v>0.57167204490000001</v>
      </c>
    </row>
    <row r="4" spans="1:20" x14ac:dyDescent="0.3">
      <c r="A4" s="40" t="s">
        <v>30</v>
      </c>
      <c r="B4" t="str">
        <f>_xlfn.IFNA(VLOOKUP($A4,'PASTE Energy Balance'!$A$7:$O$835,14,FALSE),"")</f>
        <v>NL</v>
      </c>
      <c r="C4" t="str">
        <f>_xlfn.IFNA(VLOOKUP($A4,'PASTE Technology Sheet'!$A$7:$G$850,3,FALSE),"")</f>
        <v>Final</v>
      </c>
      <c r="D4" t="str">
        <f>_xlfn.IFNA(VLOOKUP($A4,'PASTE Technology Sheet'!$A$7:$G$850,4,FALSE),"")</f>
        <v>Residential</v>
      </c>
      <c r="E4" t="str">
        <f>_xlfn.IFNA(VLOOKUP($A4,'PASTE Technology Sheet'!$A$7:$G$850,5,FALSE),"")</f>
        <v>Flats</v>
      </c>
      <c r="F4" t="str">
        <f>_xlfn.IFNA(VLOOKUP($A4,'PASTE Technology Sheet'!$A$7:$G$850,6,FALSE),"")</f>
        <v>Houses - Residential Flats</v>
      </c>
      <c r="G4" t="str">
        <f>_xlfn.IFNA(VLOOKUP($A4,'PASTE Technology Sheet'!$A$7:$G$850,7,FALSE),"")</f>
        <v>House with insulation GFE - Residential Flats</v>
      </c>
      <c r="H4" s="263">
        <f>_xlfn.IFNA(VLOOKUP(A4,'PASTE Tech_Stock'!A:B,2,FALSE),0)</f>
        <v>0</v>
      </c>
      <c r="I4" s="263">
        <f>_xlfn.IFNA(VLOOKUP($A4,'PASTE Tech_Stock'!C:BC,2,FALSE),0)</f>
        <v>0</v>
      </c>
      <c r="J4" s="263">
        <f>_xlfn.IFNA(VLOOKUP($A4,'PASTE Tech_Stock'!E:BD,2,FALSE),0)</f>
        <v>0</v>
      </c>
      <c r="K4" s="263">
        <f>_xlfn.IFNA(VLOOKUP($A4,'PASTE Tech_Stock'!G:BE,2,FALSE),0)</f>
        <v>0</v>
      </c>
      <c r="L4" s="263">
        <f>_xlfn.IFNA(VLOOKUP($A4,'PASTE Tech_Stock'!I:BF,2,FALSE),0)</f>
        <v>0</v>
      </c>
      <c r="M4" s="263">
        <f>_xlfn.IFNA(VLOOKUP($A4,'PASTE Tech_Stock'!K:BG,2,FALSE),0)</f>
        <v>0</v>
      </c>
      <c r="N4" s="263">
        <f>_xlfn.IFNA(VLOOKUP($A4,'PASTE Tech_Stock'!M:BH,2,FALSE),0)</f>
        <v>0</v>
      </c>
      <c r="O4" s="263">
        <f>_xlfn.IFNA(VLOOKUP($A4,'PASTE Tech_Stock'!O:BI,2,FALSE),0)</f>
        <v>0</v>
      </c>
      <c r="P4" s="263">
        <f>_xlfn.IFNA(VLOOKUP($A4,'PASTE Tech_Stock'!Q:BJ,2,FALSE),0)</f>
        <v>0</v>
      </c>
      <c r="Q4" s="263">
        <f>_xlfn.IFNA(VLOOKUP($A4,'PASTE Tech_Stock'!S:BK,2,FALSE),0)</f>
        <v>0</v>
      </c>
      <c r="R4" s="263">
        <f>_xlfn.IFNA(VLOOKUP($A4,'PASTE Tech_Stock'!U:BL,2,FALSE),0)</f>
        <v>0</v>
      </c>
      <c r="S4" s="263">
        <f>_xlfn.IFNA(VLOOKUP($A4,'PASTE Tech_Stock'!W:BM,2,FALSE),0)</f>
        <v>0</v>
      </c>
      <c r="T4" s="263">
        <f>_xlfn.IFNA(VLOOKUP($A4,'PASTE Tech_Stock'!Y:BN,2,FALSE),0)</f>
        <v>0</v>
      </c>
    </row>
    <row r="5" spans="1:20" x14ac:dyDescent="0.3">
      <c r="A5" s="69" t="s">
        <v>31</v>
      </c>
      <c r="B5" t="str">
        <f>_xlfn.IFNA(VLOOKUP($A5,'PASTE Energy Balance'!$A$7:$O$835,14,FALSE),"")</f>
        <v>NL</v>
      </c>
      <c r="C5" t="str">
        <f>_xlfn.IFNA(VLOOKUP($A5,'PASTE Technology Sheet'!$A$7:$G$850,3,FALSE),"")</f>
        <v>Final</v>
      </c>
      <c r="D5" t="str">
        <f>_xlfn.IFNA(VLOOKUP($A5,'PASTE Technology Sheet'!$A$7:$G$850,4,FALSE),"")</f>
        <v>Residential</v>
      </c>
      <c r="E5" t="str">
        <f>_xlfn.IFNA(VLOOKUP($A5,'PASTE Technology Sheet'!$A$7:$G$850,5,FALSE),"")</f>
        <v>Flats</v>
      </c>
      <c r="F5" t="str">
        <f>_xlfn.IFNA(VLOOKUP($A5,'PASTE Technology Sheet'!$A$7:$G$850,6,FALSE),"")</f>
        <v>Houses - Residential Flats</v>
      </c>
      <c r="G5" t="str">
        <f>_xlfn.IFNA(VLOOKUP($A5,'PASTE Technology Sheet'!$A$7:$G$850,7,FALSE),"")</f>
        <v>House with insulation DC - Residential Flats</v>
      </c>
      <c r="H5" s="263">
        <f>_xlfn.IFNA(VLOOKUP(A5,'PASTE Tech_Stock'!A:B,2,FALSE),0)</f>
        <v>0</v>
      </c>
      <c r="I5" s="263">
        <f>_xlfn.IFNA(VLOOKUP($A5,'PASTE Tech_Stock'!C:BC,2,FALSE),0)</f>
        <v>0</v>
      </c>
      <c r="J5" s="263">
        <f>_xlfn.IFNA(VLOOKUP($A5,'PASTE Tech_Stock'!E:BD,2,FALSE),0)</f>
        <v>0</v>
      </c>
      <c r="K5" s="263">
        <f>_xlfn.IFNA(VLOOKUP($A5,'PASTE Tech_Stock'!G:BE,2,FALSE),0)</f>
        <v>0</v>
      </c>
      <c r="L5" s="263">
        <f>_xlfn.IFNA(VLOOKUP($A5,'PASTE Tech_Stock'!I:BF,2,FALSE),0)</f>
        <v>0</v>
      </c>
      <c r="M5" s="263">
        <f>_xlfn.IFNA(VLOOKUP($A5,'PASTE Tech_Stock'!K:BG,2,FALSE),0)</f>
        <v>0</v>
      </c>
      <c r="N5" s="263">
        <f>_xlfn.IFNA(VLOOKUP($A5,'PASTE Tech_Stock'!M:BH,2,FALSE),0)</f>
        <v>0</v>
      </c>
      <c r="O5" s="263">
        <f>_xlfn.IFNA(VLOOKUP($A5,'PASTE Tech_Stock'!O:BI,2,FALSE),0)</f>
        <v>0</v>
      </c>
      <c r="P5" s="263">
        <f>_xlfn.IFNA(VLOOKUP($A5,'PASTE Tech_Stock'!Q:BJ,2,FALSE),0)</f>
        <v>0</v>
      </c>
      <c r="Q5" s="263">
        <f>_xlfn.IFNA(VLOOKUP($A5,'PASTE Tech_Stock'!S:BK,2,FALSE),0)</f>
        <v>0</v>
      </c>
      <c r="R5" s="263">
        <f>_xlfn.IFNA(VLOOKUP($A5,'PASTE Tech_Stock'!U:BL,2,FALSE),0)</f>
        <v>0</v>
      </c>
      <c r="S5" s="263">
        <f>_xlfn.IFNA(VLOOKUP($A5,'PASTE Tech_Stock'!W:BM,2,FALSE),0)</f>
        <v>0</v>
      </c>
      <c r="T5" s="263">
        <f>_xlfn.IFNA(VLOOKUP($A5,'PASTE Tech_Stock'!Y:BN,2,FALSE),0)</f>
        <v>0</v>
      </c>
    </row>
    <row r="6" spans="1:20" x14ac:dyDescent="0.3">
      <c r="A6" s="40" t="s">
        <v>32</v>
      </c>
      <c r="B6" t="str">
        <f>_xlfn.IFNA(VLOOKUP($A6,'PASTE Energy Balance'!$A$7:$O$835,14,FALSE),"")</f>
        <v>NL</v>
      </c>
      <c r="C6" t="str">
        <f>_xlfn.IFNA(VLOOKUP($A6,'PASTE Technology Sheet'!$A$7:$G$850,3,FALSE),"")</f>
        <v>Final</v>
      </c>
      <c r="D6" t="str">
        <f>_xlfn.IFNA(VLOOKUP($A6,'PASTE Technology Sheet'!$A$7:$G$850,4,FALSE),"")</f>
        <v>Residential</v>
      </c>
      <c r="E6" t="str">
        <f>_xlfn.IFNA(VLOOKUP($A6,'PASTE Technology Sheet'!$A$7:$G$850,5,FALSE),"")</f>
        <v>Flats</v>
      </c>
      <c r="F6" t="str">
        <f>_xlfn.IFNA(VLOOKUP($A6,'PASTE Technology Sheet'!$A$7:$G$850,6,FALSE),"")</f>
        <v>Houses - Residential Flats</v>
      </c>
      <c r="G6" t="str">
        <f>_xlfn.IFNA(VLOOKUP($A6,'PASTE Technology Sheet'!$A$7:$G$850,7,FALSE),"")</f>
        <v>House with insulation B - Residential Flats</v>
      </c>
      <c r="H6" s="263">
        <f>_xlfn.IFNA(VLOOKUP(A6,'PASTE Tech_Stock'!A:B,2,FALSE),0)</f>
        <v>0</v>
      </c>
      <c r="I6" s="263">
        <f>_xlfn.IFNA(VLOOKUP($A6,'PASTE Tech_Stock'!C:BC,2,FALSE),0)</f>
        <v>0</v>
      </c>
      <c r="J6" s="263">
        <f>_xlfn.IFNA(VLOOKUP($A6,'PASTE Tech_Stock'!E:BD,2,FALSE),0)</f>
        <v>0</v>
      </c>
      <c r="K6" s="263">
        <f>_xlfn.IFNA(VLOOKUP($A6,'PASTE Tech_Stock'!G:BE,2,FALSE),0)</f>
        <v>0</v>
      </c>
      <c r="L6" s="263">
        <f>_xlfn.IFNA(VLOOKUP($A6,'PASTE Tech_Stock'!I:BF,2,FALSE),0)</f>
        <v>0</v>
      </c>
      <c r="M6" s="263">
        <f>_xlfn.IFNA(VLOOKUP($A6,'PASTE Tech_Stock'!K:BG,2,FALSE),0)</f>
        <v>0</v>
      </c>
      <c r="N6" s="263">
        <f>_xlfn.IFNA(VLOOKUP($A6,'PASTE Tech_Stock'!M:BH,2,FALSE),0)</f>
        <v>0</v>
      </c>
      <c r="O6" s="263">
        <f>_xlfn.IFNA(VLOOKUP($A6,'PASTE Tech_Stock'!O:BI,2,FALSE),0)</f>
        <v>0</v>
      </c>
      <c r="P6" s="263">
        <f>_xlfn.IFNA(VLOOKUP($A6,'PASTE Tech_Stock'!Q:BJ,2,FALSE),0)</f>
        <v>0</v>
      </c>
      <c r="Q6" s="263">
        <f>_xlfn.IFNA(VLOOKUP($A6,'PASTE Tech_Stock'!S:BK,2,FALSE),0)</f>
        <v>0</v>
      </c>
      <c r="R6" s="263">
        <f>_xlfn.IFNA(VLOOKUP($A6,'PASTE Tech_Stock'!U:BL,2,FALSE),0)</f>
        <v>0</v>
      </c>
      <c r="S6" s="263">
        <f>_xlfn.IFNA(VLOOKUP($A6,'PASTE Tech_Stock'!W:BM,2,FALSE),0)</f>
        <v>0</v>
      </c>
      <c r="T6" s="263">
        <f>_xlfn.IFNA(VLOOKUP($A6,'PASTE Tech_Stock'!Y:BN,2,FALSE),0)</f>
        <v>0</v>
      </c>
    </row>
    <row r="7" spans="1:20" x14ac:dyDescent="0.3">
      <c r="A7" s="69" t="s">
        <v>33</v>
      </c>
      <c r="B7" t="str">
        <f>_xlfn.IFNA(VLOOKUP($A7,'PASTE Energy Balance'!$A$7:$O$835,14,FALSE),"")</f>
        <v>NL</v>
      </c>
      <c r="C7" t="str">
        <f>_xlfn.IFNA(VLOOKUP($A7,'PASTE Technology Sheet'!$A$7:$G$850,3,FALSE),"")</f>
        <v>Final</v>
      </c>
      <c r="D7" t="str">
        <f>_xlfn.IFNA(VLOOKUP($A7,'PASTE Technology Sheet'!$A$7:$G$850,4,FALSE),"")</f>
        <v>Residential</v>
      </c>
      <c r="E7" t="str">
        <f>_xlfn.IFNA(VLOOKUP($A7,'PASTE Technology Sheet'!$A$7:$G$850,5,FALSE),"")</f>
        <v>Flats</v>
      </c>
      <c r="F7" t="str">
        <f>_xlfn.IFNA(VLOOKUP($A7,'PASTE Technology Sheet'!$A$7:$G$850,6,FALSE),"")</f>
        <v>Houses - Residential Flats</v>
      </c>
      <c r="G7" t="str">
        <f>_xlfn.IFNA(VLOOKUP($A7,'PASTE Technology Sheet'!$A$7:$G$850,7,FALSE),"")</f>
        <v>House with insulation A - Residential Flats</v>
      </c>
      <c r="H7" s="263">
        <f>_xlfn.IFNA(VLOOKUP(A7,'PASTE Tech_Stock'!A:B,2,FALSE),0)</f>
        <v>250</v>
      </c>
      <c r="I7" s="263">
        <f>_xlfn.IFNA(VLOOKUP($A7,'PASTE Tech_Stock'!C:BC,2,FALSE),0)</f>
        <v>250</v>
      </c>
      <c r="J7" s="263">
        <f>_xlfn.IFNA(VLOOKUP($A7,'PASTE Tech_Stock'!E:BD,2,FALSE),0)</f>
        <v>250</v>
      </c>
      <c r="K7" s="263">
        <f>_xlfn.IFNA(VLOOKUP($A7,'PASTE Tech_Stock'!G:BE,2,FALSE),0)</f>
        <v>250</v>
      </c>
      <c r="L7" s="263">
        <f>_xlfn.IFNA(VLOOKUP($A7,'PASTE Tech_Stock'!I:BF,2,FALSE),0)</f>
        <v>250</v>
      </c>
      <c r="M7" s="263">
        <f>_xlfn.IFNA(VLOOKUP($A7,'PASTE Tech_Stock'!K:BG,2,FALSE),0)</f>
        <v>250</v>
      </c>
      <c r="N7" s="263">
        <f>_xlfn.IFNA(VLOOKUP($A7,'PASTE Tech_Stock'!M:BH,2,FALSE),0)</f>
        <v>250.00000009999999</v>
      </c>
      <c r="O7" s="263">
        <f>_xlfn.IFNA(VLOOKUP($A7,'PASTE Tech_Stock'!O:BI,2,FALSE),0)</f>
        <v>250</v>
      </c>
      <c r="P7" s="263">
        <f>_xlfn.IFNA(VLOOKUP($A7,'PASTE Tech_Stock'!Q:BJ,2,FALSE),0)</f>
        <v>250</v>
      </c>
      <c r="Q7" s="263">
        <f>_xlfn.IFNA(VLOOKUP($A7,'PASTE Tech_Stock'!S:BK,2,FALSE),0)</f>
        <v>250</v>
      </c>
      <c r="R7" s="263">
        <f>_xlfn.IFNA(VLOOKUP($A7,'PASTE Tech_Stock'!U:BL,2,FALSE),0)</f>
        <v>250</v>
      </c>
      <c r="S7" s="263">
        <f>_xlfn.IFNA(VLOOKUP($A7,'PASTE Tech_Stock'!W:BM,2,FALSE),0)</f>
        <v>250</v>
      </c>
      <c r="T7" s="263">
        <f>_xlfn.IFNA(VLOOKUP($A7,'PASTE Tech_Stock'!Y:BN,2,FALSE),0)</f>
        <v>250</v>
      </c>
    </row>
    <row r="8" spans="1:20" x14ac:dyDescent="0.3">
      <c r="A8" s="40" t="s">
        <v>34</v>
      </c>
      <c r="B8" t="str">
        <f>_xlfn.IFNA(VLOOKUP($A8,'PASTE Energy Balance'!$A$7:$O$835,14,FALSE),"")</f>
        <v>NL</v>
      </c>
      <c r="C8" t="str">
        <f>_xlfn.IFNA(VLOOKUP($A8,'PASTE Technology Sheet'!$A$7:$G$850,3,FALSE),"")</f>
        <v>Final</v>
      </c>
      <c r="D8" t="str">
        <f>_xlfn.IFNA(VLOOKUP($A8,'PASTE Technology Sheet'!$A$7:$G$850,4,FALSE),"")</f>
        <v>Residential</v>
      </c>
      <c r="E8" t="str">
        <f>_xlfn.IFNA(VLOOKUP($A8,'PASTE Technology Sheet'!$A$7:$G$850,5,FALSE),"")</f>
        <v>Flats</v>
      </c>
      <c r="F8" t="str">
        <f>_xlfn.IFNA(VLOOKUP($A8,'PASTE Technology Sheet'!$A$7:$G$850,6,FALSE),"")</f>
        <v>Houses - Residential Flats</v>
      </c>
      <c r="G8" t="str">
        <f>_xlfn.IFNA(VLOOKUP($A8,'PASTE Technology Sheet'!$A$7:$G$850,7,FALSE),"")</f>
        <v>House with insulation A+ - Residential Flats</v>
      </c>
      <c r="H8" s="263">
        <f>_xlfn.IFNA(VLOOKUP(A8,'PASTE Tech_Stock'!A:B,2,FALSE),0)</f>
        <v>2980</v>
      </c>
      <c r="I8" s="263">
        <f>_xlfn.IFNA(VLOOKUP($A8,'PASTE Tech_Stock'!C:BC,2,FALSE),0)</f>
        <v>2980</v>
      </c>
      <c r="J8" s="263">
        <f>_xlfn.IFNA(VLOOKUP($A8,'PASTE Tech_Stock'!E:BD,2,FALSE),0)</f>
        <v>2980</v>
      </c>
      <c r="K8" s="263">
        <f>_xlfn.IFNA(VLOOKUP($A8,'PASTE Tech_Stock'!G:BE,2,FALSE),0)</f>
        <v>2980</v>
      </c>
      <c r="L8" s="263">
        <f>_xlfn.IFNA(VLOOKUP($A8,'PASTE Tech_Stock'!I:BF,2,FALSE),0)</f>
        <v>2980</v>
      </c>
      <c r="M8" s="263">
        <f>_xlfn.IFNA(VLOOKUP($A8,'PASTE Tech_Stock'!K:BG,2,FALSE),0)</f>
        <v>2980</v>
      </c>
      <c r="N8" s="263">
        <f>_xlfn.IFNA(VLOOKUP($A8,'PASTE Tech_Stock'!M:BH,2,FALSE),0)</f>
        <v>2980</v>
      </c>
      <c r="O8" s="263">
        <f>_xlfn.IFNA(VLOOKUP($A8,'PASTE Tech_Stock'!O:BI,2,FALSE),0)</f>
        <v>2980</v>
      </c>
      <c r="P8" s="263">
        <f>_xlfn.IFNA(VLOOKUP($A8,'PASTE Tech_Stock'!Q:BJ,2,FALSE),0)</f>
        <v>2980</v>
      </c>
      <c r="Q8" s="263">
        <f>_xlfn.IFNA(VLOOKUP($A8,'PASTE Tech_Stock'!S:BK,2,FALSE),0)</f>
        <v>2980</v>
      </c>
      <c r="R8" s="263">
        <f>_xlfn.IFNA(VLOOKUP($A8,'PASTE Tech_Stock'!U:BL,2,FALSE),0)</f>
        <v>2980</v>
      </c>
      <c r="S8" s="263">
        <f>_xlfn.IFNA(VLOOKUP($A8,'PASTE Tech_Stock'!W:BM,2,FALSE),0)</f>
        <v>2980</v>
      </c>
      <c r="T8" s="263">
        <f>_xlfn.IFNA(VLOOKUP($A8,'PASTE Tech_Stock'!Y:BN,2,FALSE),0)</f>
        <v>2980</v>
      </c>
    </row>
    <row r="9" spans="1:20" x14ac:dyDescent="0.3">
      <c r="A9" s="69" t="s">
        <v>35</v>
      </c>
      <c r="B9" t="str">
        <f>_xlfn.IFNA(VLOOKUP($A9,'PASTE Energy Balance'!$A$7:$O$835,14,FALSE),"")</f>
        <v>NL</v>
      </c>
      <c r="C9" t="str">
        <f>_xlfn.IFNA(VLOOKUP($A9,'PASTE Technology Sheet'!$A$7:$G$850,3,FALSE),"")</f>
        <v>Final</v>
      </c>
      <c r="D9" t="str">
        <f>_xlfn.IFNA(VLOOKUP($A9,'PASTE Technology Sheet'!$A$7:$G$850,4,FALSE),"")</f>
        <v>Residential</v>
      </c>
      <c r="E9" t="str">
        <f>_xlfn.IFNA(VLOOKUP($A9,'PASTE Technology Sheet'!$A$7:$G$850,5,FALSE),"")</f>
        <v>Terrace</v>
      </c>
      <c r="F9" t="str">
        <f>_xlfn.IFNA(VLOOKUP($A9,'PASTE Technology Sheet'!$A$7:$G$850,6,FALSE),"")</f>
        <v>Houses - Residential Terrace</v>
      </c>
      <c r="G9" t="str">
        <f>_xlfn.IFNA(VLOOKUP($A9,'PASTE Technology Sheet'!$A$7:$G$850,7,FALSE),"")</f>
        <v>House with insulation GFE - Residential Terrace</v>
      </c>
      <c r="H9" s="263">
        <f>_xlfn.IFNA(VLOOKUP(A9,'PASTE Tech_Stock'!A:B,2,FALSE),0)</f>
        <v>0</v>
      </c>
      <c r="I9" s="263">
        <f>_xlfn.IFNA(VLOOKUP($A9,'PASTE Tech_Stock'!C:BC,2,FALSE),0)</f>
        <v>0</v>
      </c>
      <c r="J9" s="263">
        <f>_xlfn.IFNA(VLOOKUP($A9,'PASTE Tech_Stock'!E:BD,2,FALSE),0)</f>
        <v>0</v>
      </c>
      <c r="K9" s="263">
        <f>_xlfn.IFNA(VLOOKUP($A9,'PASTE Tech_Stock'!G:BE,2,FALSE),0)</f>
        <v>0</v>
      </c>
      <c r="L9" s="263">
        <f>_xlfn.IFNA(VLOOKUP($A9,'PASTE Tech_Stock'!I:BF,2,FALSE),0)</f>
        <v>0</v>
      </c>
      <c r="M9" s="263">
        <f>_xlfn.IFNA(VLOOKUP($A9,'PASTE Tech_Stock'!K:BG,2,FALSE),0)</f>
        <v>0</v>
      </c>
      <c r="N9" s="263">
        <f>_xlfn.IFNA(VLOOKUP($A9,'PASTE Tech_Stock'!M:BH,2,FALSE),0)</f>
        <v>0</v>
      </c>
      <c r="O9" s="263">
        <f>_xlfn.IFNA(VLOOKUP($A9,'PASTE Tech_Stock'!O:BI,2,FALSE),0)</f>
        <v>0</v>
      </c>
      <c r="P9" s="263">
        <f>_xlfn.IFNA(VLOOKUP($A9,'PASTE Tech_Stock'!Q:BJ,2,FALSE),0)</f>
        <v>0</v>
      </c>
      <c r="Q9" s="263">
        <f>_xlfn.IFNA(VLOOKUP($A9,'PASTE Tech_Stock'!S:BK,2,FALSE),0)</f>
        <v>0</v>
      </c>
      <c r="R9" s="263">
        <f>_xlfn.IFNA(VLOOKUP($A9,'PASTE Tech_Stock'!U:BL,2,FALSE),0)</f>
        <v>0</v>
      </c>
      <c r="S9" s="263">
        <f>_xlfn.IFNA(VLOOKUP($A9,'PASTE Tech_Stock'!W:BM,2,FALSE),0)</f>
        <v>0</v>
      </c>
      <c r="T9" s="263">
        <f>_xlfn.IFNA(VLOOKUP($A9,'PASTE Tech_Stock'!Y:BN,2,FALSE),0)</f>
        <v>0</v>
      </c>
    </row>
    <row r="10" spans="1:20" x14ac:dyDescent="0.3">
      <c r="A10" s="40" t="s">
        <v>36</v>
      </c>
      <c r="B10" t="str">
        <f>_xlfn.IFNA(VLOOKUP($A10,'PASTE Energy Balance'!$A$7:$O$835,14,FALSE),"")</f>
        <v>NL</v>
      </c>
      <c r="C10" t="str">
        <f>_xlfn.IFNA(VLOOKUP($A10,'PASTE Technology Sheet'!$A$7:$G$850,3,FALSE),"")</f>
        <v>Final</v>
      </c>
      <c r="D10" t="str">
        <f>_xlfn.IFNA(VLOOKUP($A10,'PASTE Technology Sheet'!$A$7:$G$850,4,FALSE),"")</f>
        <v>Residential</v>
      </c>
      <c r="E10" t="str">
        <f>_xlfn.IFNA(VLOOKUP($A10,'PASTE Technology Sheet'!$A$7:$G$850,5,FALSE),"")</f>
        <v>Terrace</v>
      </c>
      <c r="F10" t="str">
        <f>_xlfn.IFNA(VLOOKUP($A10,'PASTE Technology Sheet'!$A$7:$G$850,6,FALSE),"")</f>
        <v>Houses - Residential Terrace</v>
      </c>
      <c r="G10" t="str">
        <f>_xlfn.IFNA(VLOOKUP($A10,'PASTE Technology Sheet'!$A$7:$G$850,7,FALSE),"")</f>
        <v>House with insulation DC - Residential Terrace</v>
      </c>
      <c r="H10" s="263">
        <f>_xlfn.IFNA(VLOOKUP(A10,'PASTE Tech_Stock'!A:B,2,FALSE),0)</f>
        <v>0</v>
      </c>
      <c r="I10" s="263">
        <f>_xlfn.IFNA(VLOOKUP($A10,'PASTE Tech_Stock'!C:BC,2,FALSE),0)</f>
        <v>0</v>
      </c>
      <c r="J10" s="263">
        <f>_xlfn.IFNA(VLOOKUP($A10,'PASTE Tech_Stock'!E:BD,2,FALSE),0)</f>
        <v>0</v>
      </c>
      <c r="K10" s="263">
        <f>_xlfn.IFNA(VLOOKUP($A10,'PASTE Tech_Stock'!G:BE,2,FALSE),0)</f>
        <v>0</v>
      </c>
      <c r="L10" s="263">
        <f>_xlfn.IFNA(VLOOKUP($A10,'PASTE Tech_Stock'!I:BF,2,FALSE),0)</f>
        <v>0</v>
      </c>
      <c r="M10" s="263">
        <f>_xlfn.IFNA(VLOOKUP($A10,'PASTE Tech_Stock'!K:BG,2,FALSE),0)</f>
        <v>0</v>
      </c>
      <c r="N10" s="263">
        <f>_xlfn.IFNA(VLOOKUP($A10,'PASTE Tech_Stock'!M:BH,2,FALSE),0)</f>
        <v>0</v>
      </c>
      <c r="O10" s="263">
        <f>_xlfn.IFNA(VLOOKUP($A10,'PASTE Tech_Stock'!O:BI,2,FALSE),0)</f>
        <v>0</v>
      </c>
      <c r="P10" s="263">
        <f>_xlfn.IFNA(VLOOKUP($A10,'PASTE Tech_Stock'!Q:BJ,2,FALSE),0)</f>
        <v>0</v>
      </c>
      <c r="Q10" s="263">
        <f>_xlfn.IFNA(VLOOKUP($A10,'PASTE Tech_Stock'!S:BK,2,FALSE),0)</f>
        <v>0</v>
      </c>
      <c r="R10" s="263">
        <f>_xlfn.IFNA(VLOOKUP($A10,'PASTE Tech_Stock'!U:BL,2,FALSE),0)</f>
        <v>0</v>
      </c>
      <c r="S10" s="263">
        <f>_xlfn.IFNA(VLOOKUP($A10,'PASTE Tech_Stock'!W:BM,2,FALSE),0)</f>
        <v>0</v>
      </c>
      <c r="T10" s="263">
        <f>_xlfn.IFNA(VLOOKUP($A10,'PASTE Tech_Stock'!Y:BN,2,FALSE),0)</f>
        <v>0</v>
      </c>
    </row>
    <row r="11" spans="1:20" x14ac:dyDescent="0.3">
      <c r="A11" s="69" t="s">
        <v>37</v>
      </c>
      <c r="B11" t="str">
        <f>_xlfn.IFNA(VLOOKUP($A11,'PASTE Energy Balance'!$A$7:$O$835,14,FALSE),"")</f>
        <v>NL</v>
      </c>
      <c r="C11" t="str">
        <f>_xlfn.IFNA(VLOOKUP($A11,'PASTE Technology Sheet'!$A$7:$G$850,3,FALSE),"")</f>
        <v>Final</v>
      </c>
      <c r="D11" t="str">
        <f>_xlfn.IFNA(VLOOKUP($A11,'PASTE Technology Sheet'!$A$7:$G$850,4,FALSE),"")</f>
        <v>Residential</v>
      </c>
      <c r="E11" t="str">
        <f>_xlfn.IFNA(VLOOKUP($A11,'PASTE Technology Sheet'!$A$7:$G$850,5,FALSE),"")</f>
        <v>Terrace</v>
      </c>
      <c r="F11" t="str">
        <f>_xlfn.IFNA(VLOOKUP($A11,'PASTE Technology Sheet'!$A$7:$G$850,6,FALSE),"")</f>
        <v>Houses - Residential Terrace</v>
      </c>
      <c r="G11" t="str">
        <f>_xlfn.IFNA(VLOOKUP($A11,'PASTE Technology Sheet'!$A$7:$G$850,7,FALSE),"")</f>
        <v>House with insulation B - Residential Terrace</v>
      </c>
      <c r="H11" s="263">
        <f>_xlfn.IFNA(VLOOKUP(A11,'PASTE Tech_Stock'!A:B,2,FALSE),0)</f>
        <v>0</v>
      </c>
      <c r="I11" s="263">
        <f>_xlfn.IFNA(VLOOKUP($A11,'PASTE Tech_Stock'!C:BC,2,FALSE),0)</f>
        <v>0</v>
      </c>
      <c r="J11" s="263">
        <f>_xlfn.IFNA(VLOOKUP($A11,'PASTE Tech_Stock'!E:BD,2,FALSE),0)</f>
        <v>0</v>
      </c>
      <c r="K11" s="263">
        <f>_xlfn.IFNA(VLOOKUP($A11,'PASTE Tech_Stock'!G:BE,2,FALSE),0)</f>
        <v>0</v>
      </c>
      <c r="L11" s="263">
        <f>_xlfn.IFNA(VLOOKUP($A11,'PASTE Tech_Stock'!I:BF,2,FALSE),0)</f>
        <v>0</v>
      </c>
      <c r="M11" s="263">
        <f>_xlfn.IFNA(VLOOKUP($A11,'PASTE Tech_Stock'!K:BG,2,FALSE),0)</f>
        <v>0</v>
      </c>
      <c r="N11" s="263">
        <f>_xlfn.IFNA(VLOOKUP($A11,'PASTE Tech_Stock'!M:BH,2,FALSE),0)</f>
        <v>0</v>
      </c>
      <c r="O11" s="263">
        <f>_xlfn.IFNA(VLOOKUP($A11,'PASTE Tech_Stock'!O:BI,2,FALSE),0)</f>
        <v>0</v>
      </c>
      <c r="P11" s="263">
        <f>_xlfn.IFNA(VLOOKUP($A11,'PASTE Tech_Stock'!Q:BJ,2,FALSE),0)</f>
        <v>0</v>
      </c>
      <c r="Q11" s="263">
        <f>_xlfn.IFNA(VLOOKUP($A11,'PASTE Tech_Stock'!S:BK,2,FALSE),0)</f>
        <v>0</v>
      </c>
      <c r="R11" s="263">
        <f>_xlfn.IFNA(VLOOKUP($A11,'PASTE Tech_Stock'!U:BL,2,FALSE),0)</f>
        <v>0</v>
      </c>
      <c r="S11" s="263">
        <f>_xlfn.IFNA(VLOOKUP($A11,'PASTE Tech_Stock'!W:BM,2,FALSE),0)</f>
        <v>0</v>
      </c>
      <c r="T11" s="263">
        <f>_xlfn.IFNA(VLOOKUP($A11,'PASTE Tech_Stock'!Y:BN,2,FALSE),0)</f>
        <v>0</v>
      </c>
    </row>
    <row r="12" spans="1:20" x14ac:dyDescent="0.3">
      <c r="A12" s="40" t="s">
        <v>38</v>
      </c>
      <c r="B12" t="str">
        <f>_xlfn.IFNA(VLOOKUP($A12,'PASTE Energy Balance'!$A$7:$O$835,14,FALSE),"")</f>
        <v>NL</v>
      </c>
      <c r="C12" t="str">
        <f>_xlfn.IFNA(VLOOKUP($A12,'PASTE Technology Sheet'!$A$7:$G$850,3,FALSE),"")</f>
        <v>Final</v>
      </c>
      <c r="D12" t="str">
        <f>_xlfn.IFNA(VLOOKUP($A12,'PASTE Technology Sheet'!$A$7:$G$850,4,FALSE),"")</f>
        <v>Residential</v>
      </c>
      <c r="E12" t="str">
        <f>_xlfn.IFNA(VLOOKUP($A12,'PASTE Technology Sheet'!$A$7:$G$850,5,FALSE),"")</f>
        <v>Terrace</v>
      </c>
      <c r="F12" t="str">
        <f>_xlfn.IFNA(VLOOKUP($A12,'PASTE Technology Sheet'!$A$7:$G$850,6,FALSE),"")</f>
        <v>Houses - Residential Terrace</v>
      </c>
      <c r="G12" t="str">
        <f>_xlfn.IFNA(VLOOKUP($A12,'PASTE Technology Sheet'!$A$7:$G$850,7,FALSE),"")</f>
        <v>House with insulation A - Residential Terrace</v>
      </c>
      <c r="H12" s="263">
        <f>_xlfn.IFNA(VLOOKUP(A12,'PASTE Tech_Stock'!A:B,2,FALSE),0)</f>
        <v>0</v>
      </c>
      <c r="I12" s="263">
        <f>_xlfn.IFNA(VLOOKUP($A12,'PASTE Tech_Stock'!C:BC,2,FALSE),0)</f>
        <v>0</v>
      </c>
      <c r="J12" s="263">
        <f>_xlfn.IFNA(VLOOKUP($A12,'PASTE Tech_Stock'!E:BD,2,FALSE),0)</f>
        <v>0</v>
      </c>
      <c r="K12" s="263">
        <f>_xlfn.IFNA(VLOOKUP($A12,'PASTE Tech_Stock'!G:BE,2,FALSE),0)</f>
        <v>0</v>
      </c>
      <c r="L12" s="263">
        <f>_xlfn.IFNA(VLOOKUP($A12,'PASTE Tech_Stock'!I:BF,2,FALSE),0)</f>
        <v>0</v>
      </c>
      <c r="M12" s="263">
        <f>_xlfn.IFNA(VLOOKUP($A12,'PASTE Tech_Stock'!K:BG,2,FALSE),0)</f>
        <v>0</v>
      </c>
      <c r="N12" s="263">
        <f>_xlfn.IFNA(VLOOKUP($A12,'PASTE Tech_Stock'!M:BH,2,FALSE),0)</f>
        <v>1.3418180500000001E-7</v>
      </c>
      <c r="O12" s="263">
        <f>_xlfn.IFNA(VLOOKUP($A12,'PASTE Tech_Stock'!O:BI,2,FALSE),0)</f>
        <v>0</v>
      </c>
      <c r="P12" s="263">
        <f>_xlfn.IFNA(VLOOKUP($A12,'PASTE Tech_Stock'!Q:BJ,2,FALSE),0)</f>
        <v>0</v>
      </c>
      <c r="Q12" s="263">
        <f>_xlfn.IFNA(VLOOKUP($A12,'PASTE Tech_Stock'!S:BK,2,FALSE),0)</f>
        <v>0</v>
      </c>
      <c r="R12" s="263">
        <f>_xlfn.IFNA(VLOOKUP($A12,'PASTE Tech_Stock'!U:BL,2,FALSE),0)</f>
        <v>0</v>
      </c>
      <c r="S12" s="263">
        <f>_xlfn.IFNA(VLOOKUP($A12,'PASTE Tech_Stock'!W:BM,2,FALSE),0)</f>
        <v>0</v>
      </c>
      <c r="T12" s="263">
        <f>_xlfn.IFNA(VLOOKUP($A12,'PASTE Tech_Stock'!Y:BN,2,FALSE),0)</f>
        <v>0</v>
      </c>
    </row>
    <row r="13" spans="1:20" x14ac:dyDescent="0.3">
      <c r="A13" s="69" t="s">
        <v>39</v>
      </c>
      <c r="B13" t="str">
        <f>_xlfn.IFNA(VLOOKUP($A13,'PASTE Energy Balance'!$A$7:$O$835,14,FALSE),"")</f>
        <v>NL</v>
      </c>
      <c r="C13" t="str">
        <f>_xlfn.IFNA(VLOOKUP($A13,'PASTE Technology Sheet'!$A$7:$G$850,3,FALSE),"")</f>
        <v>Final</v>
      </c>
      <c r="D13" t="str">
        <f>_xlfn.IFNA(VLOOKUP($A13,'PASTE Technology Sheet'!$A$7:$G$850,4,FALSE),"")</f>
        <v>Residential</v>
      </c>
      <c r="E13" t="str">
        <f>_xlfn.IFNA(VLOOKUP($A13,'PASTE Technology Sheet'!$A$7:$G$850,5,FALSE),"")</f>
        <v>Terrace</v>
      </c>
      <c r="F13" t="str">
        <f>_xlfn.IFNA(VLOOKUP($A13,'PASTE Technology Sheet'!$A$7:$G$850,6,FALSE),"")</f>
        <v>Houses - Residential Terrace</v>
      </c>
      <c r="G13" t="str">
        <f>_xlfn.IFNA(VLOOKUP($A13,'PASTE Technology Sheet'!$A$7:$G$850,7,FALSE),"")</f>
        <v>House with insulation A+ - Residential Terrace</v>
      </c>
      <c r="H13" s="263">
        <f>_xlfn.IFNA(VLOOKUP(A13,'PASTE Tech_Stock'!A:B,2,FALSE),0)</f>
        <v>2641</v>
      </c>
      <c r="I13" s="263">
        <f>_xlfn.IFNA(VLOOKUP($A13,'PASTE Tech_Stock'!C:BC,2,FALSE),0)</f>
        <v>2641</v>
      </c>
      <c r="J13" s="263">
        <f>_xlfn.IFNA(VLOOKUP($A13,'PASTE Tech_Stock'!E:BD,2,FALSE),0)</f>
        <v>2641</v>
      </c>
      <c r="K13" s="263">
        <f>_xlfn.IFNA(VLOOKUP($A13,'PASTE Tech_Stock'!G:BE,2,FALSE),0)</f>
        <v>2641</v>
      </c>
      <c r="L13" s="263">
        <f>_xlfn.IFNA(VLOOKUP($A13,'PASTE Tech_Stock'!I:BF,2,FALSE),0)</f>
        <v>2641</v>
      </c>
      <c r="M13" s="263">
        <f>_xlfn.IFNA(VLOOKUP($A13,'PASTE Tech_Stock'!K:BG,2,FALSE),0)</f>
        <v>2641</v>
      </c>
      <c r="N13" s="263">
        <f>_xlfn.IFNA(VLOOKUP($A13,'PASTE Tech_Stock'!M:BH,2,FALSE),0)</f>
        <v>2641</v>
      </c>
      <c r="O13" s="263">
        <f>_xlfn.IFNA(VLOOKUP($A13,'PASTE Tech_Stock'!O:BI,2,FALSE),0)</f>
        <v>2641</v>
      </c>
      <c r="P13" s="263">
        <f>_xlfn.IFNA(VLOOKUP($A13,'PASTE Tech_Stock'!Q:BJ,2,FALSE),0)</f>
        <v>2641</v>
      </c>
      <c r="Q13" s="263">
        <f>_xlfn.IFNA(VLOOKUP($A13,'PASTE Tech_Stock'!S:BK,2,FALSE),0)</f>
        <v>2641</v>
      </c>
      <c r="R13" s="263">
        <f>_xlfn.IFNA(VLOOKUP($A13,'PASTE Tech_Stock'!U:BL,2,FALSE),0)</f>
        <v>2641</v>
      </c>
      <c r="S13" s="263">
        <f>_xlfn.IFNA(VLOOKUP($A13,'PASTE Tech_Stock'!W:BM,2,FALSE),0)</f>
        <v>2641</v>
      </c>
      <c r="T13" s="263">
        <f>_xlfn.IFNA(VLOOKUP($A13,'PASTE Tech_Stock'!Y:BN,2,FALSE),0)</f>
        <v>2641</v>
      </c>
    </row>
    <row r="14" spans="1:20" x14ac:dyDescent="0.3">
      <c r="A14" s="40" t="s">
        <v>40</v>
      </c>
      <c r="B14" t="str">
        <f>_xlfn.IFNA(VLOOKUP($A14,'PASTE Energy Balance'!$A$7:$O$835,14,FALSE),"")</f>
        <v>NL</v>
      </c>
      <c r="C14" t="str">
        <f>_xlfn.IFNA(VLOOKUP($A14,'PASTE Technology Sheet'!$A$7:$G$850,3,FALSE),"")</f>
        <v>Final</v>
      </c>
      <c r="D14" t="str">
        <f>_xlfn.IFNA(VLOOKUP($A14,'PASTE Technology Sheet'!$A$7:$G$850,4,FALSE),"")</f>
        <v>Residential</v>
      </c>
      <c r="E14" t="str">
        <f>_xlfn.IFNA(VLOOKUP($A14,'PASTE Technology Sheet'!$A$7:$G$850,5,FALSE),"")</f>
        <v>Dwellings</v>
      </c>
      <c r="F14" t="str">
        <f>_xlfn.IFNA(VLOOKUP($A14,'PASTE Technology Sheet'!$A$7:$G$850,6,FALSE),"")</f>
        <v>Houses - Residential Dwellings</v>
      </c>
      <c r="G14" t="str">
        <f>_xlfn.IFNA(VLOOKUP($A14,'PASTE Technology Sheet'!$A$7:$G$850,7,FALSE),"")</f>
        <v>House with insulation GFE - Residential Dwellings</v>
      </c>
      <c r="H14" s="263">
        <f>_xlfn.IFNA(VLOOKUP(A14,'PASTE Tech_Stock'!A:B,2,FALSE),0)</f>
        <v>0</v>
      </c>
      <c r="I14" s="263">
        <f>_xlfn.IFNA(VLOOKUP($A14,'PASTE Tech_Stock'!C:BC,2,FALSE),0)</f>
        <v>0</v>
      </c>
      <c r="J14" s="263">
        <f>_xlfn.IFNA(VLOOKUP($A14,'PASTE Tech_Stock'!E:BD,2,FALSE),0)</f>
        <v>0</v>
      </c>
      <c r="K14" s="263">
        <f>_xlfn.IFNA(VLOOKUP($A14,'PASTE Tech_Stock'!G:BE,2,FALSE),0)</f>
        <v>0</v>
      </c>
      <c r="L14" s="263">
        <f>_xlfn.IFNA(VLOOKUP($A14,'PASTE Tech_Stock'!I:BF,2,FALSE),0)</f>
        <v>0</v>
      </c>
      <c r="M14" s="263">
        <f>_xlfn.IFNA(VLOOKUP($A14,'PASTE Tech_Stock'!K:BG,2,FALSE),0)</f>
        <v>0</v>
      </c>
      <c r="N14" s="263">
        <f>_xlfn.IFNA(VLOOKUP($A14,'PASTE Tech_Stock'!M:BH,2,FALSE),0)</f>
        <v>0</v>
      </c>
      <c r="O14" s="263">
        <f>_xlfn.IFNA(VLOOKUP($A14,'PASTE Tech_Stock'!O:BI,2,FALSE),0)</f>
        <v>0</v>
      </c>
      <c r="P14" s="263">
        <f>_xlfn.IFNA(VLOOKUP($A14,'PASTE Tech_Stock'!Q:BJ,2,FALSE),0)</f>
        <v>0</v>
      </c>
      <c r="Q14" s="263">
        <f>_xlfn.IFNA(VLOOKUP($A14,'PASTE Tech_Stock'!S:BK,2,FALSE),0)</f>
        <v>0</v>
      </c>
      <c r="R14" s="263">
        <f>_xlfn.IFNA(VLOOKUP($A14,'PASTE Tech_Stock'!U:BL,2,FALSE),0)</f>
        <v>0</v>
      </c>
      <c r="S14" s="263">
        <f>_xlfn.IFNA(VLOOKUP($A14,'PASTE Tech_Stock'!W:BM,2,FALSE),0)</f>
        <v>0</v>
      </c>
      <c r="T14" s="263">
        <f>_xlfn.IFNA(VLOOKUP($A14,'PASTE Tech_Stock'!Y:BN,2,FALSE),0)</f>
        <v>0</v>
      </c>
    </row>
    <row r="15" spans="1:20" x14ac:dyDescent="0.3">
      <c r="A15" s="69" t="s">
        <v>41</v>
      </c>
      <c r="B15" t="str">
        <f>_xlfn.IFNA(VLOOKUP($A15,'PASTE Energy Balance'!$A$7:$O$835,14,FALSE),"")</f>
        <v>NL</v>
      </c>
      <c r="C15" t="str">
        <f>_xlfn.IFNA(VLOOKUP($A15,'PASTE Technology Sheet'!$A$7:$G$850,3,FALSE),"")</f>
        <v>Final</v>
      </c>
      <c r="D15" t="str">
        <f>_xlfn.IFNA(VLOOKUP($A15,'PASTE Technology Sheet'!$A$7:$G$850,4,FALSE),"")</f>
        <v>Residential</v>
      </c>
      <c r="E15" t="str">
        <f>_xlfn.IFNA(VLOOKUP($A15,'PASTE Technology Sheet'!$A$7:$G$850,5,FALSE),"")</f>
        <v>Dwellings</v>
      </c>
      <c r="F15" t="str">
        <f>_xlfn.IFNA(VLOOKUP($A15,'PASTE Technology Sheet'!$A$7:$G$850,6,FALSE),"")</f>
        <v>Houses - Residential Dwellings</v>
      </c>
      <c r="G15" t="str">
        <f>_xlfn.IFNA(VLOOKUP($A15,'PASTE Technology Sheet'!$A$7:$G$850,7,FALSE),"")</f>
        <v>House with insulation DC - Residential Dwellings</v>
      </c>
      <c r="H15" s="263">
        <f>_xlfn.IFNA(VLOOKUP(A15,'PASTE Tech_Stock'!A:B,2,FALSE),0)</f>
        <v>0</v>
      </c>
      <c r="I15" s="263">
        <f>_xlfn.IFNA(VLOOKUP($A15,'PASTE Tech_Stock'!C:BC,2,FALSE),0)</f>
        <v>0</v>
      </c>
      <c r="J15" s="263">
        <f>_xlfn.IFNA(VLOOKUP($A15,'PASTE Tech_Stock'!E:BD,2,FALSE),0)</f>
        <v>0</v>
      </c>
      <c r="K15" s="263">
        <f>_xlfn.IFNA(VLOOKUP($A15,'PASTE Tech_Stock'!G:BE,2,FALSE),0)</f>
        <v>0</v>
      </c>
      <c r="L15" s="263">
        <f>_xlfn.IFNA(VLOOKUP($A15,'PASTE Tech_Stock'!I:BF,2,FALSE),0)</f>
        <v>0</v>
      </c>
      <c r="M15" s="263">
        <f>_xlfn.IFNA(VLOOKUP($A15,'PASTE Tech_Stock'!K:BG,2,FALSE),0)</f>
        <v>0</v>
      </c>
      <c r="N15" s="263">
        <f>_xlfn.IFNA(VLOOKUP($A15,'PASTE Tech_Stock'!M:BH,2,FALSE),0)</f>
        <v>0</v>
      </c>
      <c r="O15" s="263">
        <f>_xlfn.IFNA(VLOOKUP($A15,'PASTE Tech_Stock'!O:BI,2,FALSE),0)</f>
        <v>0</v>
      </c>
      <c r="P15" s="263">
        <f>_xlfn.IFNA(VLOOKUP($A15,'PASTE Tech_Stock'!Q:BJ,2,FALSE),0)</f>
        <v>0</v>
      </c>
      <c r="Q15" s="263">
        <f>_xlfn.IFNA(VLOOKUP($A15,'PASTE Tech_Stock'!S:BK,2,FALSE),0)</f>
        <v>0</v>
      </c>
      <c r="R15" s="263">
        <f>_xlfn.IFNA(VLOOKUP($A15,'PASTE Tech_Stock'!U:BL,2,FALSE),0)</f>
        <v>0</v>
      </c>
      <c r="S15" s="263">
        <f>_xlfn.IFNA(VLOOKUP($A15,'PASTE Tech_Stock'!W:BM,2,FALSE),0)</f>
        <v>0</v>
      </c>
      <c r="T15" s="263">
        <f>_xlfn.IFNA(VLOOKUP($A15,'PASTE Tech_Stock'!Y:BN,2,FALSE),0)</f>
        <v>0</v>
      </c>
    </row>
    <row r="16" spans="1:20" x14ac:dyDescent="0.3">
      <c r="A16" s="40" t="s">
        <v>42</v>
      </c>
      <c r="B16" t="str">
        <f>_xlfn.IFNA(VLOOKUP($A16,'PASTE Energy Balance'!$A$7:$O$835,14,FALSE),"")</f>
        <v>NL</v>
      </c>
      <c r="C16" t="str">
        <f>_xlfn.IFNA(VLOOKUP($A16,'PASTE Technology Sheet'!$A$7:$G$850,3,FALSE),"")</f>
        <v>Final</v>
      </c>
      <c r="D16" t="str">
        <f>_xlfn.IFNA(VLOOKUP($A16,'PASTE Technology Sheet'!$A$7:$G$850,4,FALSE),"")</f>
        <v>Residential</v>
      </c>
      <c r="E16" t="str">
        <f>_xlfn.IFNA(VLOOKUP($A16,'PASTE Technology Sheet'!$A$7:$G$850,5,FALSE),"")</f>
        <v>Dwellings</v>
      </c>
      <c r="F16" t="str">
        <f>_xlfn.IFNA(VLOOKUP($A16,'PASTE Technology Sheet'!$A$7:$G$850,6,FALSE),"")</f>
        <v>Houses - Residential Dwellings</v>
      </c>
      <c r="G16" t="str">
        <f>_xlfn.IFNA(VLOOKUP($A16,'PASTE Technology Sheet'!$A$7:$G$850,7,FALSE),"")</f>
        <v>House with insulation B - Residential Dwellings</v>
      </c>
      <c r="H16" s="263">
        <f>_xlfn.IFNA(VLOOKUP(A16,'PASTE Tech_Stock'!A:B,2,FALSE),0)</f>
        <v>0</v>
      </c>
      <c r="I16" s="263">
        <f>_xlfn.IFNA(VLOOKUP($A16,'PASTE Tech_Stock'!C:BC,2,FALSE),0)</f>
        <v>0</v>
      </c>
      <c r="J16" s="263">
        <f>_xlfn.IFNA(VLOOKUP($A16,'PASTE Tech_Stock'!E:BD,2,FALSE),0)</f>
        <v>1.0971752330000001E-7</v>
      </c>
      <c r="K16" s="263">
        <f>_xlfn.IFNA(VLOOKUP($A16,'PASTE Tech_Stock'!G:BE,2,FALSE),0)</f>
        <v>0</v>
      </c>
      <c r="L16" s="263">
        <f>_xlfn.IFNA(VLOOKUP($A16,'PASTE Tech_Stock'!I:BF,2,FALSE),0)</f>
        <v>0</v>
      </c>
      <c r="M16" s="263">
        <f>_xlfn.IFNA(VLOOKUP($A16,'PASTE Tech_Stock'!K:BG,2,FALSE),0)</f>
        <v>0</v>
      </c>
      <c r="N16" s="263">
        <f>_xlfn.IFNA(VLOOKUP($A16,'PASTE Tech_Stock'!M:BH,2,FALSE),0)</f>
        <v>0</v>
      </c>
      <c r="O16" s="263">
        <f>_xlfn.IFNA(VLOOKUP($A16,'PASTE Tech_Stock'!O:BI,2,FALSE),0)</f>
        <v>0</v>
      </c>
      <c r="P16" s="263">
        <f>_xlfn.IFNA(VLOOKUP($A16,'PASTE Tech_Stock'!Q:BJ,2,FALSE),0)</f>
        <v>0</v>
      </c>
      <c r="Q16" s="263">
        <f>_xlfn.IFNA(VLOOKUP($A16,'PASTE Tech_Stock'!S:BK,2,FALSE),0)</f>
        <v>0</v>
      </c>
      <c r="R16" s="263">
        <f>_xlfn.IFNA(VLOOKUP($A16,'PASTE Tech_Stock'!U:BL,2,FALSE),0)</f>
        <v>0</v>
      </c>
      <c r="S16" s="263">
        <f>_xlfn.IFNA(VLOOKUP($A16,'PASTE Tech_Stock'!W:BM,2,FALSE),0)</f>
        <v>0</v>
      </c>
      <c r="T16" s="263">
        <f>_xlfn.IFNA(VLOOKUP($A16,'PASTE Tech_Stock'!Y:BN,2,FALSE),0)</f>
        <v>6.0482486290000003E-7</v>
      </c>
    </row>
    <row r="17" spans="1:20" x14ac:dyDescent="0.3">
      <c r="A17" s="69" t="s">
        <v>43</v>
      </c>
      <c r="B17" t="str">
        <f>_xlfn.IFNA(VLOOKUP($A17,'PASTE Energy Balance'!$A$7:$O$835,14,FALSE),"")</f>
        <v>NL</v>
      </c>
      <c r="C17" t="str">
        <f>_xlfn.IFNA(VLOOKUP($A17,'PASTE Technology Sheet'!$A$7:$G$850,3,FALSE),"")</f>
        <v>Final</v>
      </c>
      <c r="D17" t="str">
        <f>_xlfn.IFNA(VLOOKUP($A17,'PASTE Technology Sheet'!$A$7:$G$850,4,FALSE),"")</f>
        <v>Residential</v>
      </c>
      <c r="E17" t="str">
        <f>_xlfn.IFNA(VLOOKUP($A17,'PASTE Technology Sheet'!$A$7:$G$850,5,FALSE),"")</f>
        <v>Dwellings</v>
      </c>
      <c r="F17" t="str">
        <f>_xlfn.IFNA(VLOOKUP($A17,'PASTE Technology Sheet'!$A$7:$G$850,6,FALSE),"")</f>
        <v>Houses - Residential Dwellings</v>
      </c>
      <c r="G17" t="str">
        <f>_xlfn.IFNA(VLOOKUP($A17,'PASTE Technology Sheet'!$A$7:$G$850,7,FALSE),"")</f>
        <v>House with insulation A - Residential Dwellings</v>
      </c>
      <c r="H17" s="263">
        <f>_xlfn.IFNA(VLOOKUP(A17,'PASTE Tech_Stock'!A:B,2,FALSE),0)</f>
        <v>260</v>
      </c>
      <c r="I17" s="263">
        <f>_xlfn.IFNA(VLOOKUP($A17,'PASTE Tech_Stock'!C:BC,2,FALSE),0)</f>
        <v>260</v>
      </c>
      <c r="J17" s="263">
        <f>_xlfn.IFNA(VLOOKUP($A17,'PASTE Tech_Stock'!E:BD,2,FALSE),0)</f>
        <v>260.00000010000002</v>
      </c>
      <c r="K17" s="263">
        <f>_xlfn.IFNA(VLOOKUP($A17,'PASTE Tech_Stock'!G:BE,2,FALSE),0)</f>
        <v>260</v>
      </c>
      <c r="L17" s="263">
        <f>_xlfn.IFNA(VLOOKUP($A17,'PASTE Tech_Stock'!I:BF,2,FALSE),0)</f>
        <v>260</v>
      </c>
      <c r="M17" s="263">
        <f>_xlfn.IFNA(VLOOKUP($A17,'PASTE Tech_Stock'!K:BG,2,FALSE),0)</f>
        <v>260</v>
      </c>
      <c r="N17" s="263">
        <f>_xlfn.IFNA(VLOOKUP($A17,'PASTE Tech_Stock'!M:BH,2,FALSE),0)</f>
        <v>260.00000010000002</v>
      </c>
      <c r="O17" s="263">
        <f>_xlfn.IFNA(VLOOKUP($A17,'PASTE Tech_Stock'!O:BI,2,FALSE),0)</f>
        <v>260.00000010000002</v>
      </c>
      <c r="P17" s="263">
        <f>_xlfn.IFNA(VLOOKUP($A17,'PASTE Tech_Stock'!Q:BJ,2,FALSE),0)</f>
        <v>260</v>
      </c>
      <c r="Q17" s="263">
        <f>_xlfn.IFNA(VLOOKUP($A17,'PASTE Tech_Stock'!S:BK,2,FALSE),0)</f>
        <v>260</v>
      </c>
      <c r="R17" s="263">
        <f>_xlfn.IFNA(VLOOKUP($A17,'PASTE Tech_Stock'!U:BL,2,FALSE),0)</f>
        <v>260</v>
      </c>
      <c r="S17" s="263">
        <f>_xlfn.IFNA(VLOOKUP($A17,'PASTE Tech_Stock'!W:BM,2,FALSE),0)</f>
        <v>260.00000010000002</v>
      </c>
      <c r="T17" s="263">
        <f>_xlfn.IFNA(VLOOKUP($A17,'PASTE Tech_Stock'!Y:BN,2,FALSE),0)</f>
        <v>260</v>
      </c>
    </row>
    <row r="18" spans="1:20" x14ac:dyDescent="0.3">
      <c r="A18" s="40" t="s">
        <v>44</v>
      </c>
      <c r="B18" t="str">
        <f>_xlfn.IFNA(VLOOKUP($A18,'PASTE Energy Balance'!$A$7:$O$835,14,FALSE),"")</f>
        <v>NL</v>
      </c>
      <c r="C18" t="str">
        <f>_xlfn.IFNA(VLOOKUP($A18,'PASTE Technology Sheet'!$A$7:$G$850,3,FALSE),"")</f>
        <v>Final</v>
      </c>
      <c r="D18" t="str">
        <f>_xlfn.IFNA(VLOOKUP($A18,'PASTE Technology Sheet'!$A$7:$G$850,4,FALSE),"")</f>
        <v>Residential</v>
      </c>
      <c r="E18" t="str">
        <f>_xlfn.IFNA(VLOOKUP($A18,'PASTE Technology Sheet'!$A$7:$G$850,5,FALSE),"")</f>
        <v>Dwellings</v>
      </c>
      <c r="F18" t="str">
        <f>_xlfn.IFNA(VLOOKUP($A18,'PASTE Technology Sheet'!$A$7:$G$850,6,FALSE),"")</f>
        <v>Houses - Residential Dwellings</v>
      </c>
      <c r="G18" t="str">
        <f>_xlfn.IFNA(VLOOKUP($A18,'PASTE Technology Sheet'!$A$7:$G$850,7,FALSE),"")</f>
        <v>House with insulation A+ - Residential Dwellings</v>
      </c>
      <c r="H18" s="263">
        <f>_xlfn.IFNA(VLOOKUP(A18,'PASTE Tech_Stock'!A:B,2,FALSE),0)</f>
        <v>2830</v>
      </c>
      <c r="I18" s="263">
        <f>_xlfn.IFNA(VLOOKUP($A18,'PASTE Tech_Stock'!C:BC,2,FALSE),0)</f>
        <v>2830</v>
      </c>
      <c r="J18" s="263">
        <f>_xlfn.IFNA(VLOOKUP($A18,'PASTE Tech_Stock'!E:BD,2,FALSE),0)</f>
        <v>2830</v>
      </c>
      <c r="K18" s="263">
        <f>_xlfn.IFNA(VLOOKUP($A18,'PASTE Tech_Stock'!G:BE,2,FALSE),0)</f>
        <v>2830</v>
      </c>
      <c r="L18" s="263">
        <f>_xlfn.IFNA(VLOOKUP($A18,'PASTE Tech_Stock'!I:BF,2,FALSE),0)</f>
        <v>2830</v>
      </c>
      <c r="M18" s="263">
        <f>_xlfn.IFNA(VLOOKUP($A18,'PASTE Tech_Stock'!K:BG,2,FALSE),0)</f>
        <v>2830</v>
      </c>
      <c r="N18" s="263">
        <f>_xlfn.IFNA(VLOOKUP($A18,'PASTE Tech_Stock'!M:BH,2,FALSE),0)</f>
        <v>2830</v>
      </c>
      <c r="O18" s="263">
        <f>_xlfn.IFNA(VLOOKUP($A18,'PASTE Tech_Stock'!O:BI,2,FALSE),0)</f>
        <v>2830</v>
      </c>
      <c r="P18" s="263">
        <f>_xlfn.IFNA(VLOOKUP($A18,'PASTE Tech_Stock'!Q:BJ,2,FALSE),0)</f>
        <v>2830</v>
      </c>
      <c r="Q18" s="263">
        <f>_xlfn.IFNA(VLOOKUP($A18,'PASTE Tech_Stock'!S:BK,2,FALSE),0)</f>
        <v>2830</v>
      </c>
      <c r="R18" s="263">
        <f>_xlfn.IFNA(VLOOKUP($A18,'PASTE Tech_Stock'!U:BL,2,FALSE),0)</f>
        <v>2830</v>
      </c>
      <c r="S18" s="263">
        <f>_xlfn.IFNA(VLOOKUP($A18,'PASTE Tech_Stock'!W:BM,2,FALSE),0)</f>
        <v>2830</v>
      </c>
      <c r="T18" s="263">
        <f>_xlfn.IFNA(VLOOKUP($A18,'PASTE Tech_Stock'!Y:BN,2,FALSE),0)</f>
        <v>2829.9999990000001</v>
      </c>
    </row>
    <row r="19" spans="1:20" x14ac:dyDescent="0.3">
      <c r="A19" s="69" t="s">
        <v>45</v>
      </c>
      <c r="B19" t="str">
        <f>_xlfn.IFNA(VLOOKUP($A19,'PASTE Energy Balance'!$A$7:$O$835,14,FALSE),"")</f>
        <v>NL</v>
      </c>
      <c r="C19" t="str">
        <f>_xlfn.IFNA(VLOOKUP($A19,'PASTE Technology Sheet'!$A$7:$G$850,3,FALSE),"")</f>
        <v>Final</v>
      </c>
      <c r="D19" t="str">
        <f>_xlfn.IFNA(VLOOKUP($A19,'PASTE Technology Sheet'!$A$7:$G$850,4,FALSE),"")</f>
        <v>Services</v>
      </c>
      <c r="E19" t="str">
        <f>_xlfn.IFNA(VLOOKUP($A19,'PASTE Technology Sheet'!$A$7:$G$850,5,FALSE),"")</f>
        <v>Appliances</v>
      </c>
      <c r="F19" t="str">
        <f>_xlfn.IFNA(VLOOKUP($A19,'PASTE Technology Sheet'!$A$7:$G$850,6,FALSE),"")</f>
        <v>Electricity demand - Services</v>
      </c>
      <c r="G19" t="str">
        <f>_xlfn.IFNA(VLOOKUP($A19,'PASTE Technology Sheet'!$A$7:$G$850,7,FALSE),"")</f>
        <v>Dummy standard electricity consumption - Services</v>
      </c>
      <c r="H19" s="263">
        <f>_xlfn.IFNA(VLOOKUP(A19,'PASTE Tech_Stock'!A:B,2,FALSE),0)</f>
        <v>71.600911690000004</v>
      </c>
      <c r="I19" s="263">
        <f>_xlfn.IFNA(VLOOKUP($A19,'PASTE Tech_Stock'!C:BC,2,FALSE),0)</f>
        <v>71.630835320000003</v>
      </c>
      <c r="J19" s="263">
        <f>_xlfn.IFNA(VLOOKUP($A19,'PASTE Tech_Stock'!E:BD,2,FALSE),0)</f>
        <v>71.629433500000005</v>
      </c>
      <c r="K19" s="263">
        <f>_xlfn.IFNA(VLOOKUP($A19,'PASTE Tech_Stock'!G:BE,2,FALSE),0)</f>
        <v>71.600003369999996</v>
      </c>
      <c r="L19" s="263">
        <f>_xlfn.IFNA(VLOOKUP($A19,'PASTE Tech_Stock'!I:BF,2,FALSE),0)</f>
        <v>71.600003369999996</v>
      </c>
      <c r="M19" s="263">
        <f>_xlfn.IFNA(VLOOKUP($A19,'PASTE Tech_Stock'!K:BG,2,FALSE),0)</f>
        <v>71.647727209999999</v>
      </c>
      <c r="N19" s="263">
        <f>_xlfn.IFNA(VLOOKUP($A19,'PASTE Tech_Stock'!M:BH,2,FALSE),0)</f>
        <v>71.632574050000002</v>
      </c>
      <c r="O19" s="263">
        <f>_xlfn.IFNA(VLOOKUP($A19,'PASTE Tech_Stock'!O:BI,2,FALSE),0)</f>
        <v>110.92287570000001</v>
      </c>
      <c r="P19" s="263">
        <f>_xlfn.IFNA(VLOOKUP($A19,'PASTE Tech_Stock'!Q:BJ,2,FALSE),0)</f>
        <v>71.605014909999994</v>
      </c>
      <c r="Q19" s="263">
        <f>_xlfn.IFNA(VLOOKUP($A19,'PASTE Tech_Stock'!S:BK,2,FALSE),0)</f>
        <v>71.628322240000003</v>
      </c>
      <c r="R19" s="263">
        <f>_xlfn.IFNA(VLOOKUP($A19,'PASTE Tech_Stock'!U:BL,2,FALSE),0)</f>
        <v>71.60493984</v>
      </c>
      <c r="S19" s="263">
        <f>_xlfn.IFNA(VLOOKUP($A19,'PASTE Tech_Stock'!W:BM,2,FALSE),0)</f>
        <v>71.630610250000004</v>
      </c>
      <c r="T19" s="263">
        <f>_xlfn.IFNA(VLOOKUP($A19,'PASTE Tech_Stock'!Y:BN,2,FALSE),0)</f>
        <v>71.607788020000001</v>
      </c>
    </row>
    <row r="20" spans="1:20" x14ac:dyDescent="0.3">
      <c r="A20" s="40" t="s">
        <v>46</v>
      </c>
      <c r="B20" t="str">
        <f>_xlfn.IFNA(VLOOKUP($A20,'PASTE Energy Balance'!$A$7:$O$835,14,FALSE),"")</f>
        <v>NL</v>
      </c>
      <c r="C20" t="str">
        <f>_xlfn.IFNA(VLOOKUP($A20,'PASTE Technology Sheet'!$A$7:$G$850,3,FALSE),"")</f>
        <v>Final</v>
      </c>
      <c r="D20" t="str">
        <f>_xlfn.IFNA(VLOOKUP($A20,'PASTE Technology Sheet'!$A$7:$G$850,4,FALSE),"")</f>
        <v>Services</v>
      </c>
      <c r="E20" t="str">
        <f>_xlfn.IFNA(VLOOKUP($A20,'PASTE Technology Sheet'!$A$7:$G$850,5,FALSE),"")</f>
        <v>Appliances</v>
      </c>
      <c r="F20" t="str">
        <f>_xlfn.IFNA(VLOOKUP($A20,'PASTE Technology Sheet'!$A$7:$G$850,6,FALSE),"")</f>
        <v>Electricity demand - Services</v>
      </c>
      <c r="G20" t="str">
        <f>_xlfn.IFNA(VLOOKUP($A20,'PASTE Technology Sheet'!$A$7:$G$850,7,FALSE),"")</f>
        <v>Flexible standard electricity consumption - Services</v>
      </c>
      <c r="H20" s="263">
        <f>_xlfn.IFNA(VLOOKUP(A20,'PASTE Tech_Stock'!A:B,2,FALSE),0)</f>
        <v>39.999088309999998</v>
      </c>
      <c r="I20" s="263">
        <f>_xlfn.IFNA(VLOOKUP($A20,'PASTE Tech_Stock'!C:BC,2,FALSE),0)</f>
        <v>39.969164679999999</v>
      </c>
      <c r="J20" s="263">
        <f>_xlfn.IFNA(VLOOKUP($A20,'PASTE Tech_Stock'!E:BD,2,FALSE),0)</f>
        <v>39.970566499999997</v>
      </c>
      <c r="K20" s="263">
        <f>_xlfn.IFNA(VLOOKUP($A20,'PASTE Tech_Stock'!G:BE,2,FALSE),0)</f>
        <v>39.999996629999998</v>
      </c>
      <c r="L20" s="263">
        <f>_xlfn.IFNA(VLOOKUP($A20,'PASTE Tech_Stock'!I:BF,2,FALSE),0)</f>
        <v>39.999996629999998</v>
      </c>
      <c r="M20" s="263">
        <f>_xlfn.IFNA(VLOOKUP($A20,'PASTE Tech_Stock'!K:BG,2,FALSE),0)</f>
        <v>39.952272790000002</v>
      </c>
      <c r="N20" s="263">
        <f>_xlfn.IFNA(VLOOKUP($A20,'PASTE Tech_Stock'!M:BH,2,FALSE),0)</f>
        <v>39.967425949999999</v>
      </c>
      <c r="O20" s="263">
        <f>_xlfn.IFNA(VLOOKUP($A20,'PASTE Tech_Stock'!O:BI,2,FALSE),0)</f>
        <v>0.67712434970000002</v>
      </c>
      <c r="P20" s="263">
        <f>_xlfn.IFNA(VLOOKUP($A20,'PASTE Tech_Stock'!Q:BJ,2,FALSE),0)</f>
        <v>39.99498509</v>
      </c>
      <c r="Q20" s="263">
        <f>_xlfn.IFNA(VLOOKUP($A20,'PASTE Tech_Stock'!S:BK,2,FALSE),0)</f>
        <v>39.971677759999999</v>
      </c>
      <c r="R20" s="263">
        <f>_xlfn.IFNA(VLOOKUP($A20,'PASTE Tech_Stock'!U:BL,2,FALSE),0)</f>
        <v>39.995060160000001</v>
      </c>
      <c r="S20" s="263">
        <f>_xlfn.IFNA(VLOOKUP($A20,'PASTE Tech_Stock'!W:BM,2,FALSE),0)</f>
        <v>39.969389749999998</v>
      </c>
      <c r="T20" s="263">
        <f>_xlfn.IFNA(VLOOKUP($A20,'PASTE Tech_Stock'!Y:BN,2,FALSE),0)</f>
        <v>39.99221198</v>
      </c>
    </row>
    <row r="21" spans="1:20" x14ac:dyDescent="0.3">
      <c r="A21" s="69" t="s">
        <v>47</v>
      </c>
      <c r="B21" t="str">
        <f>_xlfn.IFNA(VLOOKUP($A21,'PASTE Energy Balance'!$A$7:$O$835,14,FALSE),"")</f>
        <v>NL</v>
      </c>
      <c r="C21" t="str">
        <f>_xlfn.IFNA(VLOOKUP($A21,'PASTE Technology Sheet'!$A$7:$G$850,3,FALSE),"")</f>
        <v>Final</v>
      </c>
      <c r="D21" t="str">
        <f>_xlfn.IFNA(VLOOKUP($A21,'PASTE Technology Sheet'!$A$7:$G$850,4,FALSE),"")</f>
        <v>Services</v>
      </c>
      <c r="E21" t="str">
        <f>_xlfn.IFNA(VLOOKUP($A21,'PASTE Technology Sheet'!$A$7:$G$850,5,FALSE),"")</f>
        <v>Buildings</v>
      </c>
      <c r="F21" t="str">
        <f>_xlfn.IFNA(VLOOKUP($A21,'PASTE Technology Sheet'!$A$7:$G$850,6,FALSE),"")</f>
        <v>Space - Services</v>
      </c>
      <c r="G21" t="str">
        <f>_xlfn.IFNA(VLOOKUP($A21,'PASTE Technology Sheet'!$A$7:$G$850,7,FALSE),"")</f>
        <v>Space with insulation GFE - Services</v>
      </c>
      <c r="H21" s="263">
        <f>_xlfn.IFNA(VLOOKUP(A21,'PASTE Tech_Stock'!A:B,2,FALSE),0)</f>
        <v>0</v>
      </c>
      <c r="I21" s="263">
        <f>_xlfn.IFNA(VLOOKUP($A21,'PASTE Tech_Stock'!C:BC,2,FALSE),0)</f>
        <v>0</v>
      </c>
      <c r="J21" s="263">
        <f>_xlfn.IFNA(VLOOKUP($A21,'PASTE Tech_Stock'!E:BD,2,FALSE),0)</f>
        <v>0</v>
      </c>
      <c r="K21" s="263">
        <f>_xlfn.IFNA(VLOOKUP($A21,'PASTE Tech_Stock'!G:BE,2,FALSE),0)</f>
        <v>0</v>
      </c>
      <c r="L21" s="263">
        <f>_xlfn.IFNA(VLOOKUP($A21,'PASTE Tech_Stock'!I:BF,2,FALSE),0)</f>
        <v>0</v>
      </c>
      <c r="M21" s="263">
        <f>_xlfn.IFNA(VLOOKUP($A21,'PASTE Tech_Stock'!K:BG,2,FALSE),0)</f>
        <v>0</v>
      </c>
      <c r="N21" s="263">
        <f>_xlfn.IFNA(VLOOKUP($A21,'PASTE Tech_Stock'!M:BH,2,FALSE),0)</f>
        <v>0</v>
      </c>
      <c r="O21" s="263">
        <f>_xlfn.IFNA(VLOOKUP($A21,'PASTE Tech_Stock'!O:BI,2,FALSE),0)</f>
        <v>0</v>
      </c>
      <c r="P21" s="263">
        <f>_xlfn.IFNA(VLOOKUP($A21,'PASTE Tech_Stock'!Q:BJ,2,FALSE),0)</f>
        <v>0</v>
      </c>
      <c r="Q21" s="263">
        <f>_xlfn.IFNA(VLOOKUP($A21,'PASTE Tech_Stock'!S:BK,2,FALSE),0)</f>
        <v>0</v>
      </c>
      <c r="R21" s="263">
        <f>_xlfn.IFNA(VLOOKUP($A21,'PASTE Tech_Stock'!U:BL,2,FALSE),0)</f>
        <v>0</v>
      </c>
      <c r="S21" s="263">
        <f>_xlfn.IFNA(VLOOKUP($A21,'PASTE Tech_Stock'!W:BM,2,FALSE),0)</f>
        <v>0</v>
      </c>
      <c r="T21" s="263">
        <f>_xlfn.IFNA(VLOOKUP($A21,'PASTE Tech_Stock'!Y:BN,2,FALSE),0)</f>
        <v>0</v>
      </c>
    </row>
    <row r="22" spans="1:20" x14ac:dyDescent="0.3">
      <c r="A22" s="40" t="s">
        <v>48</v>
      </c>
      <c r="B22" t="str">
        <f>_xlfn.IFNA(VLOOKUP($A22,'PASTE Energy Balance'!$A$7:$O$835,14,FALSE),"")</f>
        <v>NL</v>
      </c>
      <c r="C22" t="str">
        <f>_xlfn.IFNA(VLOOKUP($A22,'PASTE Technology Sheet'!$A$7:$G$850,3,FALSE),"")</f>
        <v>Final</v>
      </c>
      <c r="D22" t="str">
        <f>_xlfn.IFNA(VLOOKUP($A22,'PASTE Technology Sheet'!$A$7:$G$850,4,FALSE),"")</f>
        <v>Services</v>
      </c>
      <c r="E22" t="str">
        <f>_xlfn.IFNA(VLOOKUP($A22,'PASTE Technology Sheet'!$A$7:$G$850,5,FALSE),"")</f>
        <v>Buildings</v>
      </c>
      <c r="F22" t="str">
        <f>_xlfn.IFNA(VLOOKUP($A22,'PASTE Technology Sheet'!$A$7:$G$850,6,FALSE),"")</f>
        <v>Space - Services</v>
      </c>
      <c r="G22" t="str">
        <f>_xlfn.IFNA(VLOOKUP($A22,'PASTE Technology Sheet'!$A$7:$G$850,7,FALSE),"")</f>
        <v>Space with insulation DC - Services</v>
      </c>
      <c r="H22" s="263">
        <f>_xlfn.IFNA(VLOOKUP(A22,'PASTE Tech_Stock'!A:B,2,FALSE),0)</f>
        <v>0</v>
      </c>
      <c r="I22" s="263">
        <f>_xlfn.IFNA(VLOOKUP($A22,'PASTE Tech_Stock'!C:BC,2,FALSE),0)</f>
        <v>0</v>
      </c>
      <c r="J22" s="263">
        <f>_xlfn.IFNA(VLOOKUP($A22,'PASTE Tech_Stock'!E:BD,2,FALSE),0)</f>
        <v>0</v>
      </c>
      <c r="K22" s="263">
        <f>_xlfn.IFNA(VLOOKUP($A22,'PASTE Tech_Stock'!G:BE,2,FALSE),0)</f>
        <v>0</v>
      </c>
      <c r="L22" s="263">
        <f>_xlfn.IFNA(VLOOKUP($A22,'PASTE Tech_Stock'!I:BF,2,FALSE),0)</f>
        <v>0</v>
      </c>
      <c r="M22" s="263">
        <f>_xlfn.IFNA(VLOOKUP($A22,'PASTE Tech_Stock'!K:BG,2,FALSE),0)</f>
        <v>0</v>
      </c>
      <c r="N22" s="263">
        <f>_xlfn.IFNA(VLOOKUP($A22,'PASTE Tech_Stock'!M:BH,2,FALSE),0)</f>
        <v>0</v>
      </c>
      <c r="O22" s="263">
        <f>_xlfn.IFNA(VLOOKUP($A22,'PASTE Tech_Stock'!O:BI,2,FALSE),0)</f>
        <v>0</v>
      </c>
      <c r="P22" s="263">
        <f>_xlfn.IFNA(VLOOKUP($A22,'PASTE Tech_Stock'!Q:BJ,2,FALSE),0)</f>
        <v>0</v>
      </c>
      <c r="Q22" s="263">
        <f>_xlfn.IFNA(VLOOKUP($A22,'PASTE Tech_Stock'!S:BK,2,FALSE),0)</f>
        <v>0</v>
      </c>
      <c r="R22" s="263">
        <f>_xlfn.IFNA(VLOOKUP($A22,'PASTE Tech_Stock'!U:BL,2,FALSE),0)</f>
        <v>0</v>
      </c>
      <c r="S22" s="263">
        <f>_xlfn.IFNA(VLOOKUP($A22,'PASTE Tech_Stock'!W:BM,2,FALSE),0)</f>
        <v>0</v>
      </c>
      <c r="T22" s="263">
        <f>_xlfn.IFNA(VLOOKUP($A22,'PASTE Tech_Stock'!Y:BN,2,FALSE),0)</f>
        <v>100</v>
      </c>
    </row>
    <row r="23" spans="1:20" x14ac:dyDescent="0.3">
      <c r="A23" s="69" t="s">
        <v>49</v>
      </c>
      <c r="B23" t="str">
        <f>_xlfn.IFNA(VLOOKUP($A23,'PASTE Energy Balance'!$A$7:$O$835,14,FALSE),"")</f>
        <v>NL</v>
      </c>
      <c r="C23" t="str">
        <f>_xlfn.IFNA(VLOOKUP($A23,'PASTE Technology Sheet'!$A$7:$G$850,3,FALSE),"")</f>
        <v>Final</v>
      </c>
      <c r="D23" t="str">
        <f>_xlfn.IFNA(VLOOKUP($A23,'PASTE Technology Sheet'!$A$7:$G$850,4,FALSE),"")</f>
        <v>Services</v>
      </c>
      <c r="E23" t="str">
        <f>_xlfn.IFNA(VLOOKUP($A23,'PASTE Technology Sheet'!$A$7:$G$850,5,FALSE),"")</f>
        <v>Buildings</v>
      </c>
      <c r="F23" t="str">
        <f>_xlfn.IFNA(VLOOKUP($A23,'PASTE Technology Sheet'!$A$7:$G$850,6,FALSE),"")</f>
        <v>Space - Services</v>
      </c>
      <c r="G23" t="str">
        <f>_xlfn.IFNA(VLOOKUP($A23,'PASTE Technology Sheet'!$A$7:$G$850,7,FALSE),"")</f>
        <v>Space with insulation B - Services</v>
      </c>
      <c r="H23" s="263">
        <f>_xlfn.IFNA(VLOOKUP(A23,'PASTE Tech_Stock'!A:B,2,FALSE),0)</f>
        <v>140</v>
      </c>
      <c r="I23" s="263">
        <f>_xlfn.IFNA(VLOOKUP($A23,'PASTE Tech_Stock'!C:BC,2,FALSE),0)</f>
        <v>140</v>
      </c>
      <c r="J23" s="263">
        <f>_xlfn.IFNA(VLOOKUP($A23,'PASTE Tech_Stock'!E:BD,2,FALSE),0)</f>
        <v>140</v>
      </c>
      <c r="K23" s="263">
        <f>_xlfn.IFNA(VLOOKUP($A23,'PASTE Tech_Stock'!G:BE,2,FALSE),0)</f>
        <v>140</v>
      </c>
      <c r="L23" s="263">
        <f>_xlfn.IFNA(VLOOKUP($A23,'PASTE Tech_Stock'!I:BF,2,FALSE),0)</f>
        <v>140</v>
      </c>
      <c r="M23" s="263">
        <f>_xlfn.IFNA(VLOOKUP($A23,'PASTE Tech_Stock'!K:BG,2,FALSE),0)</f>
        <v>140</v>
      </c>
      <c r="N23" s="263">
        <f>_xlfn.IFNA(VLOOKUP($A23,'PASTE Tech_Stock'!M:BH,2,FALSE),0)</f>
        <v>140</v>
      </c>
      <c r="O23" s="263">
        <f>_xlfn.IFNA(VLOOKUP($A23,'PASTE Tech_Stock'!O:BI,2,FALSE),0)</f>
        <v>140</v>
      </c>
      <c r="P23" s="263">
        <f>_xlfn.IFNA(VLOOKUP($A23,'PASTE Tech_Stock'!Q:BJ,2,FALSE),0)</f>
        <v>140</v>
      </c>
      <c r="Q23" s="263">
        <f>_xlfn.IFNA(VLOOKUP($A23,'PASTE Tech_Stock'!S:BK,2,FALSE),0)</f>
        <v>140</v>
      </c>
      <c r="R23" s="263">
        <f>_xlfn.IFNA(VLOOKUP($A23,'PASTE Tech_Stock'!U:BL,2,FALSE),0)</f>
        <v>140</v>
      </c>
      <c r="S23" s="263">
        <f>_xlfn.IFNA(VLOOKUP($A23,'PASTE Tech_Stock'!W:BM,2,FALSE),0)</f>
        <v>140</v>
      </c>
      <c r="T23" s="263">
        <f>_xlfn.IFNA(VLOOKUP($A23,'PASTE Tech_Stock'!Y:BN,2,FALSE),0)</f>
        <v>140</v>
      </c>
    </row>
    <row r="24" spans="1:20" x14ac:dyDescent="0.3">
      <c r="A24" s="40" t="s">
        <v>50</v>
      </c>
      <c r="B24" t="str">
        <f>_xlfn.IFNA(VLOOKUP($A24,'PASTE Energy Balance'!$A$7:$O$835,14,FALSE),"")</f>
        <v>NL</v>
      </c>
      <c r="C24" t="str">
        <f>_xlfn.IFNA(VLOOKUP($A24,'PASTE Technology Sheet'!$A$7:$G$850,3,FALSE),"")</f>
        <v>Final</v>
      </c>
      <c r="D24" t="str">
        <f>_xlfn.IFNA(VLOOKUP($A24,'PASTE Technology Sheet'!$A$7:$G$850,4,FALSE),"")</f>
        <v>Services</v>
      </c>
      <c r="E24" t="str">
        <f>_xlfn.IFNA(VLOOKUP($A24,'PASTE Technology Sheet'!$A$7:$G$850,5,FALSE),"")</f>
        <v>Buildings</v>
      </c>
      <c r="F24" t="str">
        <f>_xlfn.IFNA(VLOOKUP($A24,'PASTE Technology Sheet'!$A$7:$G$850,6,FALSE),"")</f>
        <v>Space - Services</v>
      </c>
      <c r="G24" t="str">
        <f>_xlfn.IFNA(VLOOKUP($A24,'PASTE Technology Sheet'!$A$7:$G$850,7,FALSE),"")</f>
        <v>Space with insulation A - Services</v>
      </c>
      <c r="H24" s="263">
        <f>_xlfn.IFNA(VLOOKUP(A24,'PASTE Tech_Stock'!A:B,2,FALSE),0)</f>
        <v>0</v>
      </c>
      <c r="I24" s="263">
        <f>_xlfn.IFNA(VLOOKUP($A24,'PASTE Tech_Stock'!C:BC,2,FALSE),0)</f>
        <v>0</v>
      </c>
      <c r="J24" s="263">
        <f>_xlfn.IFNA(VLOOKUP($A24,'PASTE Tech_Stock'!E:BD,2,FALSE),0)</f>
        <v>0</v>
      </c>
      <c r="K24" s="263">
        <f>_xlfn.IFNA(VLOOKUP($A24,'PASTE Tech_Stock'!G:BE,2,FALSE),0)</f>
        <v>0</v>
      </c>
      <c r="L24" s="263">
        <f>_xlfn.IFNA(VLOOKUP($A24,'PASTE Tech_Stock'!I:BF,2,FALSE),0)</f>
        <v>0</v>
      </c>
      <c r="M24" s="263">
        <f>_xlfn.IFNA(VLOOKUP($A24,'PASTE Tech_Stock'!K:BG,2,FALSE),0)</f>
        <v>0</v>
      </c>
      <c r="N24" s="263">
        <f>_xlfn.IFNA(VLOOKUP($A24,'PASTE Tech_Stock'!M:BH,2,FALSE),0)</f>
        <v>0</v>
      </c>
      <c r="O24" s="263">
        <f>_xlfn.IFNA(VLOOKUP($A24,'PASTE Tech_Stock'!O:BI,2,FALSE),0)</f>
        <v>0</v>
      </c>
      <c r="P24" s="263">
        <f>_xlfn.IFNA(VLOOKUP($A24,'PASTE Tech_Stock'!Q:BJ,2,FALSE),0)</f>
        <v>0</v>
      </c>
      <c r="Q24" s="263">
        <f>_xlfn.IFNA(VLOOKUP($A24,'PASTE Tech_Stock'!S:BK,2,FALSE),0)</f>
        <v>0</v>
      </c>
      <c r="R24" s="263">
        <f>_xlfn.IFNA(VLOOKUP($A24,'PASTE Tech_Stock'!U:BL,2,FALSE),0)</f>
        <v>0</v>
      </c>
      <c r="S24" s="263">
        <f>_xlfn.IFNA(VLOOKUP($A24,'PASTE Tech_Stock'!W:BM,2,FALSE),0)</f>
        <v>0</v>
      </c>
      <c r="T24" s="263">
        <f>_xlfn.IFNA(VLOOKUP($A24,'PASTE Tech_Stock'!Y:BN,2,FALSE),0)</f>
        <v>0</v>
      </c>
    </row>
    <row r="25" spans="1:20" x14ac:dyDescent="0.3">
      <c r="A25" s="69" t="s">
        <v>51</v>
      </c>
      <c r="B25" t="str">
        <f>_xlfn.IFNA(VLOOKUP($A25,'PASTE Energy Balance'!$A$7:$O$835,14,FALSE),"")</f>
        <v>NL</v>
      </c>
      <c r="C25" t="str">
        <f>_xlfn.IFNA(VLOOKUP($A25,'PASTE Technology Sheet'!$A$7:$G$850,3,FALSE),"")</f>
        <v>Final</v>
      </c>
      <c r="D25" t="str">
        <f>_xlfn.IFNA(VLOOKUP($A25,'PASTE Technology Sheet'!$A$7:$G$850,4,FALSE),"")</f>
        <v>Services</v>
      </c>
      <c r="E25" t="str">
        <f>_xlfn.IFNA(VLOOKUP($A25,'PASTE Technology Sheet'!$A$7:$G$850,5,FALSE),"")</f>
        <v>Buildings</v>
      </c>
      <c r="F25" t="str">
        <f>_xlfn.IFNA(VLOOKUP($A25,'PASTE Technology Sheet'!$A$7:$G$850,6,FALSE),"")</f>
        <v>Space - Services</v>
      </c>
      <c r="G25" t="str">
        <f>_xlfn.IFNA(VLOOKUP($A25,'PASTE Technology Sheet'!$A$7:$G$850,7,FALSE),"")</f>
        <v>Space with insulation A+ - Services</v>
      </c>
      <c r="H25" s="263">
        <f>_xlfn.IFNA(VLOOKUP(A25,'PASTE Tech_Stock'!A:B,2,FALSE),0)</f>
        <v>356</v>
      </c>
      <c r="I25" s="263">
        <f>_xlfn.IFNA(VLOOKUP($A25,'PASTE Tech_Stock'!C:BC,2,FALSE),0)</f>
        <v>356</v>
      </c>
      <c r="J25" s="263">
        <f>_xlfn.IFNA(VLOOKUP($A25,'PASTE Tech_Stock'!E:BD,2,FALSE),0)</f>
        <v>356</v>
      </c>
      <c r="K25" s="263">
        <f>_xlfn.IFNA(VLOOKUP($A25,'PASTE Tech_Stock'!G:BE,2,FALSE),0)</f>
        <v>356</v>
      </c>
      <c r="L25" s="263">
        <f>_xlfn.IFNA(VLOOKUP($A25,'PASTE Tech_Stock'!I:BF,2,FALSE),0)</f>
        <v>356</v>
      </c>
      <c r="M25" s="263">
        <f>_xlfn.IFNA(VLOOKUP($A25,'PASTE Tech_Stock'!K:BG,2,FALSE),0)</f>
        <v>356</v>
      </c>
      <c r="N25" s="263">
        <f>_xlfn.IFNA(VLOOKUP($A25,'PASTE Tech_Stock'!M:BH,2,FALSE),0)</f>
        <v>355.99999989999998</v>
      </c>
      <c r="O25" s="263">
        <f>_xlfn.IFNA(VLOOKUP($A25,'PASTE Tech_Stock'!O:BI,2,FALSE),0)</f>
        <v>356</v>
      </c>
      <c r="P25" s="263">
        <f>_xlfn.IFNA(VLOOKUP($A25,'PASTE Tech_Stock'!Q:BJ,2,FALSE),0)</f>
        <v>356</v>
      </c>
      <c r="Q25" s="263">
        <f>_xlfn.IFNA(VLOOKUP($A25,'PASTE Tech_Stock'!S:BK,2,FALSE),0)</f>
        <v>356</v>
      </c>
      <c r="R25" s="263">
        <f>_xlfn.IFNA(VLOOKUP($A25,'PASTE Tech_Stock'!U:BL,2,FALSE),0)</f>
        <v>356</v>
      </c>
      <c r="S25" s="263">
        <f>_xlfn.IFNA(VLOOKUP($A25,'PASTE Tech_Stock'!W:BM,2,FALSE),0)</f>
        <v>356</v>
      </c>
      <c r="T25" s="263">
        <f>_xlfn.IFNA(VLOOKUP($A25,'PASTE Tech_Stock'!Y:BN,2,FALSE),0)</f>
        <v>256</v>
      </c>
    </row>
    <row r="26" spans="1:20" x14ac:dyDescent="0.3">
      <c r="A26" s="40" t="s">
        <v>52</v>
      </c>
      <c r="B26" t="str">
        <f>_xlfn.IFNA(VLOOKUP($A26,'PASTE Energy Balance'!$A$7:$O$835,14,FALSE),"")</f>
        <v>NL</v>
      </c>
      <c r="C26" t="str">
        <f>_xlfn.IFNA(VLOOKUP($A26,'PASTE Technology Sheet'!$A$7:$G$850,3,FALSE),"")</f>
        <v>Final</v>
      </c>
      <c r="D26" t="str">
        <f>_xlfn.IFNA(VLOOKUP($A26,'PASTE Technology Sheet'!$A$7:$G$850,4,FALSE),"")</f>
        <v>Agriculture</v>
      </c>
      <c r="E26" t="str">
        <f>_xlfn.IFNA(VLOOKUP($A26,'PASTE Technology Sheet'!$A$7:$G$850,5,FALSE),"")</f>
        <v>Appliances</v>
      </c>
      <c r="F26" t="str">
        <f>_xlfn.IFNA(VLOOKUP($A26,'PASTE Technology Sheet'!$A$7:$G$850,6,FALSE),"")</f>
        <v>Electricity demand - Agricuture</v>
      </c>
      <c r="G26" t="str">
        <f>_xlfn.IFNA(VLOOKUP($A26,'PASTE Technology Sheet'!$A$7:$G$850,7,FALSE),"")</f>
        <v>Dummy standard electricity consumption - Agriculture</v>
      </c>
      <c r="H26" s="263">
        <f>_xlfn.IFNA(VLOOKUP(A26,'PASTE Tech_Stock'!A:B,2,FALSE),0)</f>
        <v>27.54</v>
      </c>
      <c r="I26" s="263">
        <f>_xlfn.IFNA(VLOOKUP($A26,'PASTE Tech_Stock'!C:BC,2,FALSE),0)</f>
        <v>27.54</v>
      </c>
      <c r="J26" s="263">
        <f>_xlfn.IFNA(VLOOKUP($A26,'PASTE Tech_Stock'!E:BD,2,FALSE),0)</f>
        <v>27.54</v>
      </c>
      <c r="K26" s="263">
        <f>_xlfn.IFNA(VLOOKUP($A26,'PASTE Tech_Stock'!G:BE,2,FALSE),0)</f>
        <v>27.54</v>
      </c>
      <c r="L26" s="263">
        <f>_xlfn.IFNA(VLOOKUP($A26,'PASTE Tech_Stock'!I:BF,2,FALSE),0)</f>
        <v>27.54</v>
      </c>
      <c r="M26" s="263">
        <f>_xlfn.IFNA(VLOOKUP($A26,'PASTE Tech_Stock'!K:BG,2,FALSE),0)</f>
        <v>27.54</v>
      </c>
      <c r="N26" s="263">
        <f>_xlfn.IFNA(VLOOKUP($A26,'PASTE Tech_Stock'!M:BH,2,FALSE),0)</f>
        <v>27.54</v>
      </c>
      <c r="O26" s="263">
        <f>_xlfn.IFNA(VLOOKUP($A26,'PASTE Tech_Stock'!O:BI,2,FALSE),0)</f>
        <v>27.54</v>
      </c>
      <c r="P26" s="263">
        <f>_xlfn.IFNA(VLOOKUP($A26,'PASTE Tech_Stock'!Q:BJ,2,FALSE),0)</f>
        <v>27.54</v>
      </c>
      <c r="Q26" s="263">
        <f>_xlfn.IFNA(VLOOKUP($A26,'PASTE Tech_Stock'!S:BK,2,FALSE),0)</f>
        <v>27.54</v>
      </c>
      <c r="R26" s="263">
        <f>_xlfn.IFNA(VLOOKUP($A26,'PASTE Tech_Stock'!U:BL,2,FALSE),0)</f>
        <v>27.54</v>
      </c>
      <c r="S26" s="263">
        <f>_xlfn.IFNA(VLOOKUP($A26,'PASTE Tech_Stock'!W:BM,2,FALSE),0)</f>
        <v>27.54</v>
      </c>
      <c r="T26" s="263">
        <f>_xlfn.IFNA(VLOOKUP($A26,'PASTE Tech_Stock'!Y:BN,2,FALSE),0)</f>
        <v>27.54</v>
      </c>
    </row>
    <row r="27" spans="1:20" x14ac:dyDescent="0.3">
      <c r="A27" s="69" t="s">
        <v>53</v>
      </c>
      <c r="B27" t="str">
        <f>_xlfn.IFNA(VLOOKUP($A27,'PASTE Energy Balance'!$A$7:$O$835,14,FALSE),"")</f>
        <v>NL</v>
      </c>
      <c r="C27" t="str">
        <f>_xlfn.IFNA(VLOOKUP($A27,'PASTE Technology Sheet'!$A$7:$G$850,3,FALSE),"")</f>
        <v>Final</v>
      </c>
      <c r="D27" t="str">
        <f>_xlfn.IFNA(VLOOKUP($A27,'PASTE Technology Sheet'!$A$7:$G$850,4,FALSE),"")</f>
        <v>Agriculture</v>
      </c>
      <c r="E27" t="str">
        <f>_xlfn.IFNA(VLOOKUP($A27,'PASTE Technology Sheet'!$A$7:$G$850,5,FALSE),"")</f>
        <v>Heat demand horticulture</v>
      </c>
      <c r="F27" t="str">
        <f>_xlfn.IFNA(VLOOKUP($A27,'PASTE Technology Sheet'!$A$7:$G$850,6,FALSE),"")</f>
        <v>Heat demand - Agriculture</v>
      </c>
      <c r="G27" t="str">
        <f>_xlfn.IFNA(VLOOKUP($A27,'PASTE Technology Sheet'!$A$7:$G$850,7,FALSE),"")</f>
        <v>Dummy balance heat consumption - Agriculture Horticulture</v>
      </c>
      <c r="H27" s="263">
        <f>_xlfn.IFNA(VLOOKUP(A27,'PASTE Tech_Stock'!A:B,2,FALSE),0)</f>
        <v>39.700000000000003</v>
      </c>
      <c r="I27" s="263">
        <f>_xlfn.IFNA(VLOOKUP($A27,'PASTE Tech_Stock'!C:BC,2,FALSE),0)</f>
        <v>39.700000000000003</v>
      </c>
      <c r="J27" s="263">
        <f>_xlfn.IFNA(VLOOKUP($A27,'PASTE Tech_Stock'!E:BD,2,FALSE),0)</f>
        <v>39.700000000000003</v>
      </c>
      <c r="K27" s="263">
        <f>_xlfn.IFNA(VLOOKUP($A27,'PASTE Tech_Stock'!G:BE,2,FALSE),0)</f>
        <v>39.700000000000003</v>
      </c>
      <c r="L27" s="263">
        <f>_xlfn.IFNA(VLOOKUP($A27,'PASTE Tech_Stock'!I:BF,2,FALSE),0)</f>
        <v>39.700000000000003</v>
      </c>
      <c r="M27" s="263">
        <f>_xlfn.IFNA(VLOOKUP($A27,'PASTE Tech_Stock'!K:BG,2,FALSE),0)</f>
        <v>39.700000000000003</v>
      </c>
      <c r="N27" s="263">
        <f>_xlfn.IFNA(VLOOKUP($A27,'PASTE Tech_Stock'!M:BH,2,FALSE),0)</f>
        <v>39.700000000000003</v>
      </c>
      <c r="O27" s="263">
        <f>_xlfn.IFNA(VLOOKUP($A27,'PASTE Tech_Stock'!O:BI,2,FALSE),0)</f>
        <v>39.700000000000003</v>
      </c>
      <c r="P27" s="263">
        <f>_xlfn.IFNA(VLOOKUP($A27,'PASTE Tech_Stock'!Q:BJ,2,FALSE),0)</f>
        <v>39.700000000000003</v>
      </c>
      <c r="Q27" s="263">
        <f>_xlfn.IFNA(VLOOKUP($A27,'PASTE Tech_Stock'!S:BK,2,FALSE),0)</f>
        <v>39.700000000000003</v>
      </c>
      <c r="R27" s="263">
        <f>_xlfn.IFNA(VLOOKUP($A27,'PASTE Tech_Stock'!U:BL,2,FALSE),0)</f>
        <v>39.700000000000003</v>
      </c>
      <c r="S27" s="263">
        <f>_xlfn.IFNA(VLOOKUP($A27,'PASTE Tech_Stock'!W:BM,2,FALSE),0)</f>
        <v>39.700000000000003</v>
      </c>
      <c r="T27" s="263">
        <f>_xlfn.IFNA(VLOOKUP($A27,'PASTE Tech_Stock'!Y:BN,2,FALSE),0)</f>
        <v>39.700000000000003</v>
      </c>
    </row>
    <row r="28" spans="1:20" x14ac:dyDescent="0.3">
      <c r="A28" s="40" t="s">
        <v>54</v>
      </c>
      <c r="B28" t="str">
        <f>_xlfn.IFNA(VLOOKUP($A28,'PASTE Energy Balance'!$A$7:$O$835,14,FALSE),"")</f>
        <v>NL</v>
      </c>
      <c r="C28" t="str">
        <f>_xlfn.IFNA(VLOOKUP($A28,'PASTE Technology Sheet'!$A$7:$G$850,3,FALSE),"")</f>
        <v>Final</v>
      </c>
      <c r="D28" t="str">
        <f>_xlfn.IFNA(VLOOKUP($A28,'PASTE Technology Sheet'!$A$7:$G$850,4,FALSE),"")</f>
        <v>Agriculture</v>
      </c>
      <c r="E28" t="str">
        <f>_xlfn.IFNA(VLOOKUP($A28,'PASTE Technology Sheet'!$A$7:$G$850,5,FALSE),"")</f>
        <v>Machinery</v>
      </c>
      <c r="F28" t="str">
        <f>_xlfn.IFNA(VLOOKUP($A28,'PASTE Technology Sheet'!$A$7:$G$850,6,FALSE),"")</f>
        <v>Machinery - Agriculture</v>
      </c>
      <c r="G28" t="str">
        <f>_xlfn.IFNA(VLOOKUP($A28,'PASTE Technology Sheet'!$A$7:$G$850,7,FALSE),"")</f>
        <v>Fuel based Machinery - Agriculture</v>
      </c>
      <c r="H28" s="263">
        <f>_xlfn.IFNA(VLOOKUP(A28,'PASTE Tech_Stock'!A:B,2,FALSE),0)</f>
        <v>15.16</v>
      </c>
      <c r="I28" s="263">
        <f>_xlfn.IFNA(VLOOKUP($A28,'PASTE Tech_Stock'!C:BC,2,FALSE),0)</f>
        <v>15.16</v>
      </c>
      <c r="J28" s="263">
        <f>_xlfn.IFNA(VLOOKUP($A28,'PASTE Tech_Stock'!E:BD,2,FALSE),0)</f>
        <v>15.16</v>
      </c>
      <c r="K28" s="263">
        <f>_xlfn.IFNA(VLOOKUP($A28,'PASTE Tech_Stock'!G:BE,2,FALSE),0)</f>
        <v>15.16</v>
      </c>
      <c r="L28" s="263">
        <f>_xlfn.IFNA(VLOOKUP($A28,'PASTE Tech_Stock'!I:BF,2,FALSE),0)</f>
        <v>15.16</v>
      </c>
      <c r="M28" s="263">
        <f>_xlfn.IFNA(VLOOKUP($A28,'PASTE Tech_Stock'!K:BG,2,FALSE),0)</f>
        <v>15.16</v>
      </c>
      <c r="N28" s="263">
        <f>_xlfn.IFNA(VLOOKUP($A28,'PASTE Tech_Stock'!M:BH,2,FALSE),0)</f>
        <v>15.16</v>
      </c>
      <c r="O28" s="263">
        <f>_xlfn.IFNA(VLOOKUP($A28,'PASTE Tech_Stock'!O:BI,2,FALSE),0)</f>
        <v>15.16</v>
      </c>
      <c r="P28" s="263">
        <f>_xlfn.IFNA(VLOOKUP($A28,'PASTE Tech_Stock'!Q:BJ,2,FALSE),0)</f>
        <v>15.16</v>
      </c>
      <c r="Q28" s="263">
        <f>_xlfn.IFNA(VLOOKUP($A28,'PASTE Tech_Stock'!S:BK,2,FALSE),0)</f>
        <v>15.16</v>
      </c>
      <c r="R28" s="263">
        <f>_xlfn.IFNA(VLOOKUP($A28,'PASTE Tech_Stock'!U:BL,2,FALSE),0)</f>
        <v>15.16</v>
      </c>
      <c r="S28" s="263">
        <f>_xlfn.IFNA(VLOOKUP($A28,'PASTE Tech_Stock'!W:BM,2,FALSE),0)</f>
        <v>15.16</v>
      </c>
      <c r="T28" s="263">
        <f>_xlfn.IFNA(VLOOKUP($A28,'PASTE Tech_Stock'!Y:BN,2,FALSE),0)</f>
        <v>15.16</v>
      </c>
    </row>
    <row r="29" spans="1:20" x14ac:dyDescent="0.3">
      <c r="A29" s="69" t="s">
        <v>55</v>
      </c>
      <c r="B29" t="str">
        <f>_xlfn.IFNA(VLOOKUP($A29,'PASTE Energy Balance'!$A$7:$O$835,14,FALSE),"")</f>
        <v>NL</v>
      </c>
      <c r="C29" t="str">
        <f>_xlfn.IFNA(VLOOKUP($A29,'PASTE Technology Sheet'!$A$7:$G$850,3,FALSE),"")</f>
        <v>Final</v>
      </c>
      <c r="D29" t="str">
        <f>_xlfn.IFNA(VLOOKUP($A29,'PASTE Technology Sheet'!$A$7:$G$850,4,FALSE),"")</f>
        <v>Agriculture</v>
      </c>
      <c r="E29" t="str">
        <f>_xlfn.IFNA(VLOOKUP($A29,'PASTE Technology Sheet'!$A$7:$G$850,5,FALSE),"")</f>
        <v>Machinery</v>
      </c>
      <c r="F29" t="str">
        <f>_xlfn.IFNA(VLOOKUP($A29,'PASTE Technology Sheet'!$A$7:$G$850,6,FALSE),"")</f>
        <v>Machinery - Agriculture</v>
      </c>
      <c r="G29" t="str">
        <f>_xlfn.IFNA(VLOOKUP($A29,'PASTE Technology Sheet'!$A$7:$G$850,7,FALSE),"")</f>
        <v>Hybrid Machinery - Agriculture</v>
      </c>
      <c r="H29" s="263">
        <f>_xlfn.IFNA(VLOOKUP(A29,'PASTE Tech_Stock'!A:B,2,FALSE),0)</f>
        <v>3.000000001E-2</v>
      </c>
      <c r="I29" s="263">
        <f>_xlfn.IFNA(VLOOKUP($A29,'PASTE Tech_Stock'!C:BC,2,FALSE),0)</f>
        <v>3.0000000030000001E-2</v>
      </c>
      <c r="J29" s="263">
        <f>_xlfn.IFNA(VLOOKUP($A29,'PASTE Tech_Stock'!E:BD,2,FALSE),0)</f>
        <v>3.000000006E-2</v>
      </c>
      <c r="K29" s="263">
        <f>_xlfn.IFNA(VLOOKUP($A29,'PASTE Tech_Stock'!G:BE,2,FALSE),0)</f>
        <v>3.0000000020000001E-2</v>
      </c>
      <c r="L29" s="263">
        <f>_xlfn.IFNA(VLOOKUP($A29,'PASTE Tech_Stock'!I:BF,2,FALSE),0)</f>
        <v>3.0000000020000001E-2</v>
      </c>
      <c r="M29" s="263">
        <f>_xlfn.IFNA(VLOOKUP($A29,'PASTE Tech_Stock'!K:BG,2,FALSE),0)</f>
        <v>3.0000000030000001E-2</v>
      </c>
      <c r="N29" s="263">
        <f>_xlfn.IFNA(VLOOKUP($A29,'PASTE Tech_Stock'!M:BH,2,FALSE),0)</f>
        <v>3.000000022E-2</v>
      </c>
      <c r="O29" s="263">
        <f>_xlfn.IFNA(VLOOKUP($A29,'PASTE Tech_Stock'!O:BI,2,FALSE),0)</f>
        <v>3.0000000039999999E-2</v>
      </c>
      <c r="P29" s="263">
        <f>_xlfn.IFNA(VLOOKUP($A29,'PASTE Tech_Stock'!Q:BJ,2,FALSE),0)</f>
        <v>3.0000000070000001E-2</v>
      </c>
      <c r="Q29" s="263">
        <f>_xlfn.IFNA(VLOOKUP($A29,'PASTE Tech_Stock'!S:BK,2,FALSE),0)</f>
        <v>3.0000000039999999E-2</v>
      </c>
      <c r="R29" s="263">
        <f>_xlfn.IFNA(VLOOKUP($A29,'PASTE Tech_Stock'!U:BL,2,FALSE),0)</f>
        <v>3.0000000039999999E-2</v>
      </c>
      <c r="S29" s="263">
        <f>_xlfn.IFNA(VLOOKUP($A29,'PASTE Tech_Stock'!W:BM,2,FALSE),0)</f>
        <v>3.000000312E-2</v>
      </c>
      <c r="T29" s="263">
        <f>_xlfn.IFNA(VLOOKUP($A29,'PASTE Tech_Stock'!Y:BN,2,FALSE),0)</f>
        <v>3.000000001E-2</v>
      </c>
    </row>
    <row r="30" spans="1:20" x14ac:dyDescent="0.3">
      <c r="A30" s="40" t="s">
        <v>56</v>
      </c>
      <c r="B30" t="str">
        <f>_xlfn.IFNA(VLOOKUP($A30,'PASTE Energy Balance'!$A$7:$O$835,14,FALSE),"")</f>
        <v>NL</v>
      </c>
      <c r="C30" t="str">
        <f>_xlfn.IFNA(VLOOKUP($A30,'PASTE Technology Sheet'!$A$7:$G$850,3,FALSE),"")</f>
        <v>Final</v>
      </c>
      <c r="D30" t="str">
        <f>_xlfn.IFNA(VLOOKUP($A30,'PASTE Technology Sheet'!$A$7:$G$850,4,FALSE),"")</f>
        <v>Industry</v>
      </c>
      <c r="E30" t="str">
        <f>_xlfn.IFNA(VLOOKUP($A30,'PASTE Technology Sheet'!$A$7:$G$850,5,FALSE),"")</f>
        <v>Basic Metals</v>
      </c>
      <c r="F30" t="str">
        <f>_xlfn.IFNA(VLOOKUP($A30,'PASTE Technology Sheet'!$A$7:$G$850,6,FALSE),"")</f>
        <v>Steel production - Basic Metals Industry</v>
      </c>
      <c r="G30" t="str">
        <f>_xlfn.IFNA(VLOOKUP($A30,'PASTE Technology Sheet'!$A$7:$G$850,7,FALSE),"")</f>
        <v>Blast furnace BOF - Steel Production</v>
      </c>
      <c r="H30" s="263">
        <f>_xlfn.IFNA(VLOOKUP(A30,'PASTE Tech_Stock'!A:B,2,FALSE),0)</f>
        <v>0</v>
      </c>
      <c r="I30" s="263">
        <f>_xlfn.IFNA(VLOOKUP($A30,'PASTE Tech_Stock'!C:BC,2,FALSE),0)</f>
        <v>0</v>
      </c>
      <c r="J30" s="263">
        <f>_xlfn.IFNA(VLOOKUP($A30,'PASTE Tech_Stock'!E:BD,2,FALSE),0)</f>
        <v>0</v>
      </c>
      <c r="K30" s="263">
        <f>_xlfn.IFNA(VLOOKUP($A30,'PASTE Tech_Stock'!G:BE,2,FALSE),0)</f>
        <v>0</v>
      </c>
      <c r="L30" s="263">
        <f>_xlfn.IFNA(VLOOKUP($A30,'PASTE Tech_Stock'!I:BF,2,FALSE),0)</f>
        <v>0</v>
      </c>
      <c r="M30" s="263">
        <f>_xlfn.IFNA(VLOOKUP($A30,'PASTE Tech_Stock'!K:BG,2,FALSE),0)</f>
        <v>0</v>
      </c>
      <c r="N30" s="263">
        <f>_xlfn.IFNA(VLOOKUP($A30,'PASTE Tech_Stock'!M:BH,2,FALSE),0)</f>
        <v>0</v>
      </c>
      <c r="O30" s="263">
        <f>_xlfn.IFNA(VLOOKUP($A30,'PASTE Tech_Stock'!O:BI,2,FALSE),0)</f>
        <v>0</v>
      </c>
      <c r="P30" s="263">
        <f>_xlfn.IFNA(VLOOKUP($A30,'PASTE Tech_Stock'!Q:BJ,2,FALSE),0)</f>
        <v>0</v>
      </c>
      <c r="Q30" s="263">
        <f>_xlfn.IFNA(VLOOKUP($A30,'PASTE Tech_Stock'!S:BK,2,FALSE),0)</f>
        <v>0</v>
      </c>
      <c r="R30" s="263">
        <f>_xlfn.IFNA(VLOOKUP($A30,'PASTE Tech_Stock'!U:BL,2,FALSE),0)</f>
        <v>0</v>
      </c>
      <c r="S30" s="263">
        <f>_xlfn.IFNA(VLOOKUP($A30,'PASTE Tech_Stock'!W:BM,2,FALSE),0)</f>
        <v>0</v>
      </c>
      <c r="T30" s="263">
        <f>_xlfn.IFNA(VLOOKUP($A30,'PASTE Tech_Stock'!Y:BN,2,FALSE),0)</f>
        <v>0</v>
      </c>
    </row>
    <row r="31" spans="1:20" x14ac:dyDescent="0.3">
      <c r="A31" s="69" t="s">
        <v>57</v>
      </c>
      <c r="B31" t="str">
        <f>_xlfn.IFNA(VLOOKUP($A31,'PASTE Energy Balance'!$A$7:$O$835,14,FALSE),"")</f>
        <v>NL</v>
      </c>
      <c r="C31" t="str">
        <f>_xlfn.IFNA(VLOOKUP($A31,'PASTE Technology Sheet'!$A$7:$G$850,3,FALSE),"")</f>
        <v>Final</v>
      </c>
      <c r="D31" t="str">
        <f>_xlfn.IFNA(VLOOKUP($A31,'PASTE Technology Sheet'!$A$7:$G$850,4,FALSE),"")</f>
        <v>Industry</v>
      </c>
      <c r="E31" t="str">
        <f>_xlfn.IFNA(VLOOKUP($A31,'PASTE Technology Sheet'!$A$7:$G$850,5,FALSE),"")</f>
        <v>Basic Metals</v>
      </c>
      <c r="F31" t="str">
        <f>_xlfn.IFNA(VLOOKUP($A31,'PASTE Technology Sheet'!$A$7:$G$850,6,FALSE),"")</f>
        <v>Steel production - Basic Metals Industry</v>
      </c>
      <c r="G31" t="str">
        <f>_xlfn.IFNA(VLOOKUP($A31,'PASTE Technology Sheet'!$A$7:$G$850,7,FALSE),"")</f>
        <v>Blast furnace BOF wCCUS (end-of-pipe) - Steel Production</v>
      </c>
      <c r="H31" s="263">
        <f>_xlfn.IFNA(VLOOKUP(A31,'PASTE Tech_Stock'!A:B,2,FALSE),0)</f>
        <v>0</v>
      </c>
      <c r="I31" s="263">
        <f>_xlfn.IFNA(VLOOKUP($A31,'PASTE Tech_Stock'!C:BC,2,FALSE),0)</f>
        <v>0</v>
      </c>
      <c r="J31" s="263">
        <f>_xlfn.IFNA(VLOOKUP($A31,'PASTE Tech_Stock'!E:BD,2,FALSE),0)</f>
        <v>0</v>
      </c>
      <c r="K31" s="263">
        <f>_xlfn.IFNA(VLOOKUP($A31,'PASTE Tech_Stock'!G:BE,2,FALSE),0)</f>
        <v>0</v>
      </c>
      <c r="L31" s="263">
        <f>_xlfn.IFNA(VLOOKUP($A31,'PASTE Tech_Stock'!I:BF,2,FALSE),0)</f>
        <v>0</v>
      </c>
      <c r="M31" s="263">
        <f>_xlfn.IFNA(VLOOKUP($A31,'PASTE Tech_Stock'!K:BG,2,FALSE),0)</f>
        <v>0</v>
      </c>
      <c r="N31" s="263">
        <f>_xlfn.IFNA(VLOOKUP($A31,'PASTE Tech_Stock'!M:BH,2,FALSE),0)</f>
        <v>0</v>
      </c>
      <c r="O31" s="263">
        <f>_xlfn.IFNA(VLOOKUP($A31,'PASTE Tech_Stock'!O:BI,2,FALSE),0)</f>
        <v>0</v>
      </c>
      <c r="P31" s="263">
        <f>_xlfn.IFNA(VLOOKUP($A31,'PASTE Tech_Stock'!Q:BJ,2,FALSE),0)</f>
        <v>0</v>
      </c>
      <c r="Q31" s="263">
        <f>_xlfn.IFNA(VLOOKUP($A31,'PASTE Tech_Stock'!S:BK,2,FALSE),0)</f>
        <v>0</v>
      </c>
      <c r="R31" s="263">
        <f>_xlfn.IFNA(VLOOKUP($A31,'PASTE Tech_Stock'!U:BL,2,FALSE),0)</f>
        <v>0</v>
      </c>
      <c r="S31" s="263">
        <f>_xlfn.IFNA(VLOOKUP($A31,'PASTE Tech_Stock'!W:BM,2,FALSE),0)</f>
        <v>0</v>
      </c>
      <c r="T31" s="263">
        <f>_xlfn.IFNA(VLOOKUP($A31,'PASTE Tech_Stock'!Y:BN,2,FALSE),0)</f>
        <v>0</v>
      </c>
    </row>
    <row r="32" spans="1:20" x14ac:dyDescent="0.3">
      <c r="A32" s="40" t="s">
        <v>58</v>
      </c>
      <c r="B32" t="str">
        <f>_xlfn.IFNA(VLOOKUP($A32,'PASTE Energy Balance'!$A$7:$O$835,14,FALSE),"")</f>
        <v>NL</v>
      </c>
      <c r="C32" t="str">
        <f>_xlfn.IFNA(VLOOKUP($A32,'PASTE Technology Sheet'!$A$7:$G$850,3,FALSE),"")</f>
        <v>Final</v>
      </c>
      <c r="D32" t="str">
        <f>_xlfn.IFNA(VLOOKUP($A32,'PASTE Technology Sheet'!$A$7:$G$850,4,FALSE),"")</f>
        <v>Industry</v>
      </c>
      <c r="E32" t="str">
        <f>_xlfn.IFNA(VLOOKUP($A32,'PASTE Technology Sheet'!$A$7:$G$850,5,FALSE),"")</f>
        <v>Basic Metals</v>
      </c>
      <c r="F32" t="str">
        <f>_xlfn.IFNA(VLOOKUP($A32,'PASTE Technology Sheet'!$A$7:$G$850,6,FALSE),"")</f>
        <v>Steel production - Basic Metals Industry</v>
      </c>
      <c r="G32" t="str">
        <f>_xlfn.IFNA(VLOOKUP($A32,'PASTE Technology Sheet'!$A$7:$G$850,7,FALSE),"")</f>
        <v>Blast furnace BOF with top gas recycling wCCUS (end-of-pipe) - Steel Production</v>
      </c>
      <c r="H32" s="263">
        <f>_xlfn.IFNA(VLOOKUP(A32,'PASTE Tech_Stock'!A:B,2,FALSE),0)</f>
        <v>0</v>
      </c>
      <c r="I32" s="263">
        <f>_xlfn.IFNA(VLOOKUP($A32,'PASTE Tech_Stock'!C:BC,2,FALSE),0)</f>
        <v>0</v>
      </c>
      <c r="J32" s="263">
        <f>_xlfn.IFNA(VLOOKUP($A32,'PASTE Tech_Stock'!E:BD,2,FALSE),0)</f>
        <v>0</v>
      </c>
      <c r="K32" s="263">
        <f>_xlfn.IFNA(VLOOKUP($A32,'PASTE Tech_Stock'!G:BE,2,FALSE),0)</f>
        <v>0</v>
      </c>
      <c r="L32" s="263">
        <f>_xlfn.IFNA(VLOOKUP($A32,'PASTE Tech_Stock'!I:BF,2,FALSE),0)</f>
        <v>0</v>
      </c>
      <c r="M32" s="263">
        <f>_xlfn.IFNA(VLOOKUP($A32,'PASTE Tech_Stock'!K:BG,2,FALSE),0)</f>
        <v>0</v>
      </c>
      <c r="N32" s="263">
        <f>_xlfn.IFNA(VLOOKUP($A32,'PASTE Tech_Stock'!M:BH,2,FALSE),0)</f>
        <v>0</v>
      </c>
      <c r="O32" s="263">
        <f>_xlfn.IFNA(VLOOKUP($A32,'PASTE Tech_Stock'!O:BI,2,FALSE),0)</f>
        <v>0</v>
      </c>
      <c r="P32" s="263">
        <f>_xlfn.IFNA(VLOOKUP($A32,'PASTE Tech_Stock'!Q:BJ,2,FALSE),0)</f>
        <v>0</v>
      </c>
      <c r="Q32" s="263">
        <f>_xlfn.IFNA(VLOOKUP($A32,'PASTE Tech_Stock'!S:BK,2,FALSE),0)</f>
        <v>0</v>
      </c>
      <c r="R32" s="263">
        <f>_xlfn.IFNA(VLOOKUP($A32,'PASTE Tech_Stock'!U:BL,2,FALSE),0)</f>
        <v>0</v>
      </c>
      <c r="S32" s="263">
        <f>_xlfn.IFNA(VLOOKUP($A32,'PASTE Tech_Stock'!W:BM,2,FALSE),0)</f>
        <v>0</v>
      </c>
      <c r="T32" s="263">
        <f>_xlfn.IFNA(VLOOKUP($A32,'PASTE Tech_Stock'!Y:BN,2,FALSE),0)</f>
        <v>0</v>
      </c>
    </row>
    <row r="33" spans="1:20" x14ac:dyDescent="0.3">
      <c r="A33" s="69" t="s">
        <v>59</v>
      </c>
      <c r="B33" t="str">
        <f>_xlfn.IFNA(VLOOKUP($A33,'PASTE Energy Balance'!$A$7:$O$835,14,FALSE),"")</f>
        <v>NL</v>
      </c>
      <c r="C33" t="str">
        <f>_xlfn.IFNA(VLOOKUP($A33,'PASTE Technology Sheet'!$A$7:$G$850,3,FALSE),"")</f>
        <v>Final</v>
      </c>
      <c r="D33" t="str">
        <f>_xlfn.IFNA(VLOOKUP($A33,'PASTE Technology Sheet'!$A$7:$G$850,4,FALSE),"")</f>
        <v>Industry</v>
      </c>
      <c r="E33" t="str">
        <f>_xlfn.IFNA(VLOOKUP($A33,'PASTE Technology Sheet'!$A$7:$G$850,5,FALSE),"")</f>
        <v>Basic Metals</v>
      </c>
      <c r="F33" t="str">
        <f>_xlfn.IFNA(VLOOKUP($A33,'PASTE Technology Sheet'!$A$7:$G$850,6,FALSE),"")</f>
        <v>Steel production - Basic Metals Industry</v>
      </c>
      <c r="G33" t="str">
        <f>_xlfn.IFNA(VLOOKUP($A33,'PASTE Technology Sheet'!$A$7:$G$850,7,FALSE),"")</f>
        <v>Hisarna - Steel Production</v>
      </c>
      <c r="H33" s="263">
        <f>_xlfn.IFNA(VLOOKUP(A33,'PASTE Tech_Stock'!A:B,2,FALSE),0)</f>
        <v>0</v>
      </c>
      <c r="I33" s="263">
        <f>_xlfn.IFNA(VLOOKUP($A33,'PASTE Tech_Stock'!C:BC,2,FALSE),0)</f>
        <v>0</v>
      </c>
      <c r="J33" s="263">
        <f>_xlfn.IFNA(VLOOKUP($A33,'PASTE Tech_Stock'!E:BD,2,FALSE),0)</f>
        <v>0</v>
      </c>
      <c r="K33" s="263">
        <f>_xlfn.IFNA(VLOOKUP($A33,'PASTE Tech_Stock'!G:BE,2,FALSE),0)</f>
        <v>0</v>
      </c>
      <c r="L33" s="263">
        <f>_xlfn.IFNA(VLOOKUP($A33,'PASTE Tech_Stock'!I:BF,2,FALSE),0)</f>
        <v>0</v>
      </c>
      <c r="M33" s="263">
        <f>_xlfn.IFNA(VLOOKUP($A33,'PASTE Tech_Stock'!K:BG,2,FALSE),0)</f>
        <v>0</v>
      </c>
      <c r="N33" s="263">
        <f>_xlfn.IFNA(VLOOKUP($A33,'PASTE Tech_Stock'!M:BH,2,FALSE),0)</f>
        <v>0</v>
      </c>
      <c r="O33" s="263">
        <f>_xlfn.IFNA(VLOOKUP($A33,'PASTE Tech_Stock'!O:BI,2,FALSE),0)</f>
        <v>0</v>
      </c>
      <c r="P33" s="263">
        <f>_xlfn.IFNA(VLOOKUP($A33,'PASTE Tech_Stock'!Q:BJ,2,FALSE),0)</f>
        <v>0</v>
      </c>
      <c r="Q33" s="263">
        <f>_xlfn.IFNA(VLOOKUP($A33,'PASTE Tech_Stock'!S:BK,2,FALSE),0)</f>
        <v>0</v>
      </c>
      <c r="R33" s="263">
        <f>_xlfn.IFNA(VLOOKUP($A33,'PASTE Tech_Stock'!U:BL,2,FALSE),0)</f>
        <v>0</v>
      </c>
      <c r="S33" s="263">
        <f>_xlfn.IFNA(VLOOKUP($A33,'PASTE Tech_Stock'!W:BM,2,FALSE),0)</f>
        <v>0</v>
      </c>
      <c r="T33" s="263">
        <f>_xlfn.IFNA(VLOOKUP($A33,'PASTE Tech_Stock'!Y:BN,2,FALSE),0)</f>
        <v>0</v>
      </c>
    </row>
    <row r="34" spans="1:20" x14ac:dyDescent="0.3">
      <c r="A34" s="40" t="s">
        <v>60</v>
      </c>
      <c r="B34" t="str">
        <f>_xlfn.IFNA(VLOOKUP($A34,'PASTE Energy Balance'!$A$7:$O$835,14,FALSE),"")</f>
        <v>NL</v>
      </c>
      <c r="C34" t="str">
        <f>_xlfn.IFNA(VLOOKUP($A34,'PASTE Technology Sheet'!$A$7:$G$850,3,FALSE),"")</f>
        <v>Final</v>
      </c>
      <c r="D34" t="str">
        <f>_xlfn.IFNA(VLOOKUP($A34,'PASTE Technology Sheet'!$A$7:$G$850,4,FALSE),"")</f>
        <v>Industry</v>
      </c>
      <c r="E34" t="str">
        <f>_xlfn.IFNA(VLOOKUP($A34,'PASTE Technology Sheet'!$A$7:$G$850,5,FALSE),"")</f>
        <v>Basic Metals</v>
      </c>
      <c r="F34" t="str">
        <f>_xlfn.IFNA(VLOOKUP($A34,'PASTE Technology Sheet'!$A$7:$G$850,6,FALSE),"")</f>
        <v>Steel production - Basic Metals Industry</v>
      </c>
      <c r="G34" t="str">
        <f>_xlfn.IFNA(VLOOKUP($A34,'PASTE Technology Sheet'!$A$7:$G$850,7,FALSE),"")</f>
        <v>Hisarna wCCUS (cryogenic) - Steel Production</v>
      </c>
      <c r="H34" s="263">
        <f>_xlfn.IFNA(VLOOKUP(A34,'PASTE Tech_Stock'!A:B,2,FALSE),0)</f>
        <v>0</v>
      </c>
      <c r="I34" s="263">
        <f>_xlfn.IFNA(VLOOKUP($A34,'PASTE Tech_Stock'!C:BC,2,FALSE),0)</f>
        <v>0</v>
      </c>
      <c r="J34" s="263">
        <f>_xlfn.IFNA(VLOOKUP($A34,'PASTE Tech_Stock'!E:BD,2,FALSE),0)</f>
        <v>0</v>
      </c>
      <c r="K34" s="263">
        <f>_xlfn.IFNA(VLOOKUP($A34,'PASTE Tech_Stock'!G:BE,2,FALSE),0)</f>
        <v>0</v>
      </c>
      <c r="L34" s="263">
        <f>_xlfn.IFNA(VLOOKUP($A34,'PASTE Tech_Stock'!I:BF,2,FALSE),0)</f>
        <v>0</v>
      </c>
      <c r="M34" s="263">
        <f>_xlfn.IFNA(VLOOKUP($A34,'PASTE Tech_Stock'!K:BG,2,FALSE),0)</f>
        <v>0</v>
      </c>
      <c r="N34" s="263">
        <f>_xlfn.IFNA(VLOOKUP($A34,'PASTE Tech_Stock'!M:BH,2,FALSE),0)</f>
        <v>0</v>
      </c>
      <c r="O34" s="263">
        <f>_xlfn.IFNA(VLOOKUP($A34,'PASTE Tech_Stock'!O:BI,2,FALSE),0)</f>
        <v>0</v>
      </c>
      <c r="P34" s="263">
        <f>_xlfn.IFNA(VLOOKUP($A34,'PASTE Tech_Stock'!Q:BJ,2,FALSE),0)</f>
        <v>0</v>
      </c>
      <c r="Q34" s="263">
        <f>_xlfn.IFNA(VLOOKUP($A34,'PASTE Tech_Stock'!S:BK,2,FALSE),0)</f>
        <v>0</v>
      </c>
      <c r="R34" s="263">
        <f>_xlfn.IFNA(VLOOKUP($A34,'PASTE Tech_Stock'!U:BL,2,FALSE),0)</f>
        <v>0</v>
      </c>
      <c r="S34" s="263">
        <f>_xlfn.IFNA(VLOOKUP($A34,'PASTE Tech_Stock'!W:BM,2,FALSE),0)</f>
        <v>0</v>
      </c>
      <c r="T34" s="263">
        <f>_xlfn.IFNA(VLOOKUP($A34,'PASTE Tech_Stock'!Y:BN,2,FALSE),0)</f>
        <v>0</v>
      </c>
    </row>
    <row r="35" spans="1:20" x14ac:dyDescent="0.3">
      <c r="A35" s="69" t="s">
        <v>61</v>
      </c>
      <c r="B35" t="str">
        <f>_xlfn.IFNA(VLOOKUP($A35,'PASTE Energy Balance'!$A$7:$O$835,14,FALSE),"")</f>
        <v>NL</v>
      </c>
      <c r="C35" t="str">
        <f>_xlfn.IFNA(VLOOKUP($A35,'PASTE Technology Sheet'!$A$7:$G$850,3,FALSE),"")</f>
        <v>Final</v>
      </c>
      <c r="D35" t="str">
        <f>_xlfn.IFNA(VLOOKUP($A35,'PASTE Technology Sheet'!$A$7:$G$850,4,FALSE),"")</f>
        <v>Industry</v>
      </c>
      <c r="E35" t="str">
        <f>_xlfn.IFNA(VLOOKUP($A35,'PASTE Technology Sheet'!$A$7:$G$850,5,FALSE),"")</f>
        <v>Basic Metals</v>
      </c>
      <c r="F35" t="str">
        <f>_xlfn.IFNA(VLOOKUP($A35,'PASTE Technology Sheet'!$A$7:$G$850,6,FALSE),"")</f>
        <v>Steel production - Basic Metals Industry</v>
      </c>
      <c r="G35" t="str">
        <f>_xlfn.IFNA(VLOOKUP($A35,'PASTE Technology Sheet'!$A$7:$G$850,7,FALSE),"")</f>
        <v>Hisarna biomass wCCUS (cryogenic) - Steel Production</v>
      </c>
      <c r="H35" s="263">
        <f>_xlfn.IFNA(VLOOKUP(A35,'PASTE Tech_Stock'!A:B,2,FALSE),0)</f>
        <v>1.0288439</v>
      </c>
      <c r="I35" s="263">
        <f>_xlfn.IFNA(VLOOKUP($A35,'PASTE Tech_Stock'!C:BC,2,FALSE),0)</f>
        <v>1.0238542770000001</v>
      </c>
      <c r="J35" s="263">
        <f>_xlfn.IFNA(VLOOKUP($A35,'PASTE Tech_Stock'!E:BD,2,FALSE),0)</f>
        <v>1.0286616369999999</v>
      </c>
      <c r="K35" s="263">
        <f>_xlfn.IFNA(VLOOKUP($A35,'PASTE Tech_Stock'!G:BE,2,FALSE),0)</f>
        <v>1.0288273649999999</v>
      </c>
      <c r="L35" s="263">
        <f>_xlfn.IFNA(VLOOKUP($A35,'PASTE Tech_Stock'!I:BF,2,FALSE),0)</f>
        <v>1.0288273649999999</v>
      </c>
      <c r="M35" s="263">
        <f>_xlfn.IFNA(VLOOKUP($A35,'PASTE Tech_Stock'!K:BG,2,FALSE),0)</f>
        <v>3.8393636350000002</v>
      </c>
      <c r="N35" s="263">
        <f>_xlfn.IFNA(VLOOKUP($A35,'PASTE Tech_Stock'!M:BH,2,FALSE),0)</f>
        <v>0.9778738361</v>
      </c>
      <c r="O35" s="263">
        <f>_xlfn.IFNA(VLOOKUP($A35,'PASTE Tech_Stock'!O:BI,2,FALSE),0)</f>
        <v>1.0176679019999999</v>
      </c>
      <c r="P35" s="263">
        <f>_xlfn.IFNA(VLOOKUP($A35,'PASTE Tech_Stock'!Q:BJ,2,FALSE),0)</f>
        <v>1.0294624889999999</v>
      </c>
      <c r="Q35" s="263">
        <f>_xlfn.IFNA(VLOOKUP($A35,'PASTE Tech_Stock'!S:BK,2,FALSE),0)</f>
        <v>6.6059406210000002</v>
      </c>
      <c r="R35" s="263">
        <f>_xlfn.IFNA(VLOOKUP($A35,'PASTE Tech_Stock'!U:BL,2,FALSE),0)</f>
        <v>0</v>
      </c>
      <c r="S35" s="263">
        <f>_xlfn.IFNA(VLOOKUP($A35,'PASTE Tech_Stock'!W:BM,2,FALSE),0)</f>
        <v>5.3604898319999998</v>
      </c>
      <c r="T35" s="263">
        <f>_xlfn.IFNA(VLOOKUP($A35,'PASTE Tech_Stock'!Y:BN,2,FALSE),0)</f>
        <v>4.804031578</v>
      </c>
    </row>
    <row r="36" spans="1:20" x14ac:dyDescent="0.3">
      <c r="A36" s="40" t="s">
        <v>62</v>
      </c>
      <c r="B36" t="str">
        <f>_xlfn.IFNA(VLOOKUP($A36,'PASTE Energy Balance'!$A$7:$O$835,14,FALSE),"")</f>
        <v>NL</v>
      </c>
      <c r="C36" t="str">
        <f>_xlfn.IFNA(VLOOKUP($A36,'PASTE Technology Sheet'!$A$7:$G$850,3,FALSE),"")</f>
        <v>Final</v>
      </c>
      <c r="D36" t="str">
        <f>_xlfn.IFNA(VLOOKUP($A36,'PASTE Technology Sheet'!$A$7:$G$850,4,FALSE),"")</f>
        <v>Industry</v>
      </c>
      <c r="E36" t="str">
        <f>_xlfn.IFNA(VLOOKUP($A36,'PASTE Technology Sheet'!$A$7:$G$850,5,FALSE),"")</f>
        <v>Basic Metals</v>
      </c>
      <c r="F36" t="str">
        <f>_xlfn.IFNA(VLOOKUP($A36,'PASTE Technology Sheet'!$A$7:$G$850,6,FALSE),"")</f>
        <v>Steel production - Basic Metals Industry</v>
      </c>
      <c r="G36" t="str">
        <f>_xlfn.IFNA(VLOOKUP($A36,'PASTE Technology Sheet'!$A$7:$G$850,7,FALSE),"")</f>
        <v>Direct reduction from natural gas - Steel Production</v>
      </c>
      <c r="H36" s="263">
        <f>_xlfn.IFNA(VLOOKUP(A36,'PASTE Tech_Stock'!A:B,2,FALSE),0)</f>
        <v>5.7322038940000004</v>
      </c>
      <c r="I36" s="263">
        <f>_xlfn.IFNA(VLOOKUP($A36,'PASTE Tech_Stock'!C:BC,2,FALSE),0)</f>
        <v>5.7371980950000001</v>
      </c>
      <c r="J36" s="263">
        <f>_xlfn.IFNA(VLOOKUP($A36,'PASTE Tech_Stock'!E:BD,2,FALSE),0)</f>
        <v>5.7323860609999997</v>
      </c>
      <c r="K36" s="263">
        <f>_xlfn.IFNA(VLOOKUP($A36,'PASTE Tech_Stock'!G:BE,2,FALSE),0)</f>
        <v>5.7322204279999998</v>
      </c>
      <c r="L36" s="263">
        <f>_xlfn.IFNA(VLOOKUP($A36,'PASTE Tech_Stock'!I:BF,2,FALSE),0)</f>
        <v>5.7322204279999998</v>
      </c>
      <c r="M36" s="263">
        <f>_xlfn.IFNA(VLOOKUP($A36,'PASTE Tech_Stock'!K:BG,2,FALSE),0)</f>
        <v>2.9216979360000002</v>
      </c>
      <c r="N36" s="263">
        <f>_xlfn.IFNA(VLOOKUP($A36,'PASTE Tech_Stock'!M:BH,2,FALSE),0)</f>
        <v>5.7831828459999999</v>
      </c>
      <c r="O36" s="263">
        <f>_xlfn.IFNA(VLOOKUP($A36,'PASTE Tech_Stock'!O:BI,2,FALSE),0)</f>
        <v>5.7433567559999998</v>
      </c>
      <c r="P36" s="263">
        <f>_xlfn.IFNA(VLOOKUP($A36,'PASTE Tech_Stock'!Q:BJ,2,FALSE),0)</f>
        <v>5.7316036720000003</v>
      </c>
      <c r="Q36" s="263">
        <f>_xlfn.IFNA(VLOOKUP($A36,'PASTE Tech_Stock'!S:BK,2,FALSE),0)</f>
        <v>0</v>
      </c>
      <c r="R36" s="263">
        <f>_xlfn.IFNA(VLOOKUP($A36,'PASTE Tech_Stock'!U:BL,2,FALSE),0)</f>
        <v>7.1999999590000003</v>
      </c>
      <c r="S36" s="263">
        <f>_xlfn.IFNA(VLOOKUP($A36,'PASTE Tech_Stock'!W:BM,2,FALSE),0)</f>
        <v>1.8187125260000001E-7</v>
      </c>
      <c r="T36" s="263">
        <f>_xlfn.IFNA(VLOOKUP($A36,'PASTE Tech_Stock'!Y:BN,2,FALSE),0)</f>
        <v>2.3959684189999999</v>
      </c>
    </row>
    <row r="37" spans="1:20" x14ac:dyDescent="0.3">
      <c r="A37" s="69" t="s">
        <v>63</v>
      </c>
      <c r="B37" t="str">
        <f>_xlfn.IFNA(VLOOKUP($A37,'PASTE Energy Balance'!$A$7:$O$835,14,FALSE),"")</f>
        <v>NL</v>
      </c>
      <c r="C37" t="str">
        <f>_xlfn.IFNA(VLOOKUP($A37,'PASTE Technology Sheet'!$A$7:$G$850,3,FALSE),"")</f>
        <v>Final</v>
      </c>
      <c r="D37" t="str">
        <f>_xlfn.IFNA(VLOOKUP($A37,'PASTE Technology Sheet'!$A$7:$G$850,4,FALSE),"")</f>
        <v>Industry</v>
      </c>
      <c r="E37" t="str">
        <f>_xlfn.IFNA(VLOOKUP($A37,'PASTE Technology Sheet'!$A$7:$G$850,5,FALSE),"")</f>
        <v>Basic Metals</v>
      </c>
      <c r="F37" t="str">
        <f>_xlfn.IFNA(VLOOKUP($A37,'PASTE Technology Sheet'!$A$7:$G$850,6,FALSE),"")</f>
        <v>Steel production - Basic Metals Industry</v>
      </c>
      <c r="G37" t="str">
        <f>_xlfn.IFNA(VLOOKUP($A37,'PASTE Technology Sheet'!$A$7:$G$850,7,FALSE),"")</f>
        <v>Direct reduction from hydrogen  - Steel Production</v>
      </c>
      <c r="H37" s="263">
        <f>_xlfn.IFNA(VLOOKUP(A37,'PASTE Tech_Stock'!A:B,2,FALSE),0)</f>
        <v>0.4389521958</v>
      </c>
      <c r="I37" s="263">
        <f>_xlfn.IFNA(VLOOKUP($A37,'PASTE Tech_Stock'!C:BC,2,FALSE),0)</f>
        <v>0.43894760309999997</v>
      </c>
      <c r="J37" s="263">
        <f>_xlfn.IFNA(VLOOKUP($A37,'PASTE Tech_Stock'!E:BD,2,FALSE),0)</f>
        <v>0.4389522521</v>
      </c>
      <c r="K37" s="263">
        <f>_xlfn.IFNA(VLOOKUP($A37,'PASTE Tech_Stock'!G:BE,2,FALSE),0)</f>
        <v>0.4389521972</v>
      </c>
      <c r="L37" s="263">
        <f>_xlfn.IFNA(VLOOKUP($A37,'PASTE Tech_Stock'!I:BF,2,FALSE),0)</f>
        <v>0.4389521972</v>
      </c>
      <c r="M37" s="263">
        <f>_xlfn.IFNA(VLOOKUP($A37,'PASTE Tech_Stock'!K:BG,2,FALSE),0)</f>
        <v>0.4389384013</v>
      </c>
      <c r="N37" s="263">
        <f>_xlfn.IFNA(VLOOKUP($A37,'PASTE Tech_Stock'!M:BH,2,FALSE),0)</f>
        <v>0.43894319580000002</v>
      </c>
      <c r="O37" s="263">
        <f>_xlfn.IFNA(VLOOKUP($A37,'PASTE Tech_Stock'!O:BI,2,FALSE),0)</f>
        <v>0.43897529680000003</v>
      </c>
      <c r="P37" s="263">
        <f>_xlfn.IFNA(VLOOKUP($A37,'PASTE Tech_Stock'!Q:BJ,2,FALSE),0)</f>
        <v>0.43893378729999999</v>
      </c>
      <c r="Q37" s="263">
        <f>_xlfn.IFNA(VLOOKUP($A37,'PASTE Tech_Stock'!S:BK,2,FALSE),0)</f>
        <v>0.59405935580000002</v>
      </c>
      <c r="R37" s="263">
        <f>_xlfn.IFNA(VLOOKUP($A37,'PASTE Tech_Stock'!U:BL,2,FALSE),0)</f>
        <v>0</v>
      </c>
      <c r="S37" s="263">
        <f>_xlfn.IFNA(VLOOKUP($A37,'PASTE Tech_Stock'!W:BM,2,FALSE),0)</f>
        <v>1.839509904</v>
      </c>
      <c r="T37" s="263">
        <f>_xlfn.IFNA(VLOOKUP($A37,'PASTE Tech_Stock'!Y:BN,2,FALSE),0)</f>
        <v>0</v>
      </c>
    </row>
    <row r="38" spans="1:20" x14ac:dyDescent="0.3">
      <c r="A38" s="40" t="s">
        <v>64</v>
      </c>
      <c r="B38" t="str">
        <f>_xlfn.IFNA(VLOOKUP($A38,'PASTE Energy Balance'!$A$7:$O$835,14,FALSE),"")</f>
        <v>NL</v>
      </c>
      <c r="C38" t="str">
        <f>_xlfn.IFNA(VLOOKUP($A38,'PASTE Technology Sheet'!$A$7:$G$850,3,FALSE),"")</f>
        <v>Final</v>
      </c>
      <c r="D38" t="str">
        <f>_xlfn.IFNA(VLOOKUP($A38,'PASTE Technology Sheet'!$A$7:$G$850,4,FALSE),"")</f>
        <v>Industry</v>
      </c>
      <c r="E38" t="str">
        <f>_xlfn.IFNA(VLOOKUP($A38,'PASTE Technology Sheet'!$A$7:$G$850,5,FALSE),"")</f>
        <v>Basic Metals</v>
      </c>
      <c r="F38" t="str">
        <f>_xlfn.IFNA(VLOOKUP($A38,'PASTE Technology Sheet'!$A$7:$G$850,6,FALSE),"")</f>
        <v>Steel production - Basic Metals Industry</v>
      </c>
      <c r="G38" t="str">
        <f>_xlfn.IFNA(VLOOKUP($A38,'PASTE Technology Sheet'!$A$7:$G$850,7,FALSE),"")</f>
        <v>Direct reduction from hydrogen w/biomass - Steel Production</v>
      </c>
      <c r="H38" s="263">
        <f>_xlfn.IFNA(VLOOKUP(A38,'PASTE Tech_Stock'!A:B,2,FALSE),0)</f>
        <v>0</v>
      </c>
      <c r="I38" s="263">
        <f>_xlfn.IFNA(VLOOKUP($A38,'PASTE Tech_Stock'!C:BC,2,FALSE),0)</f>
        <v>0</v>
      </c>
      <c r="J38" s="263">
        <f>_xlfn.IFNA(VLOOKUP($A38,'PASTE Tech_Stock'!E:BD,2,FALSE),0)</f>
        <v>0</v>
      </c>
      <c r="K38" s="263">
        <f>_xlfn.IFNA(VLOOKUP($A38,'PASTE Tech_Stock'!G:BE,2,FALSE),0)</f>
        <v>0</v>
      </c>
      <c r="L38" s="263">
        <f>_xlfn.IFNA(VLOOKUP($A38,'PASTE Tech_Stock'!I:BF,2,FALSE),0)</f>
        <v>0</v>
      </c>
      <c r="M38" s="263">
        <f>_xlfn.IFNA(VLOOKUP($A38,'PASTE Tech_Stock'!K:BG,2,FALSE),0)</f>
        <v>0</v>
      </c>
      <c r="N38" s="263">
        <f>_xlfn.IFNA(VLOOKUP($A38,'PASTE Tech_Stock'!M:BH,2,FALSE),0)</f>
        <v>0</v>
      </c>
      <c r="O38" s="263">
        <f>_xlfn.IFNA(VLOOKUP($A38,'PASTE Tech_Stock'!O:BI,2,FALSE),0)</f>
        <v>0</v>
      </c>
      <c r="P38" s="263">
        <f>_xlfn.IFNA(VLOOKUP($A38,'PASTE Tech_Stock'!Q:BJ,2,FALSE),0)</f>
        <v>0</v>
      </c>
      <c r="Q38" s="263">
        <f>_xlfn.IFNA(VLOOKUP($A38,'PASTE Tech_Stock'!S:BK,2,FALSE),0)</f>
        <v>0</v>
      </c>
      <c r="R38" s="263">
        <f>_xlfn.IFNA(VLOOKUP($A38,'PASTE Tech_Stock'!U:BL,2,FALSE),0)</f>
        <v>0</v>
      </c>
      <c r="S38" s="263">
        <f>_xlfn.IFNA(VLOOKUP($A38,'PASTE Tech_Stock'!W:BM,2,FALSE),0)</f>
        <v>0</v>
      </c>
      <c r="T38" s="263">
        <f>_xlfn.IFNA(VLOOKUP($A38,'PASTE Tech_Stock'!Y:BN,2,FALSE),0)</f>
        <v>0</v>
      </c>
    </row>
    <row r="39" spans="1:20" x14ac:dyDescent="0.3">
      <c r="A39" s="69" t="s">
        <v>65</v>
      </c>
      <c r="B39" t="str">
        <f>_xlfn.IFNA(VLOOKUP($A39,'PASTE Energy Balance'!$A$7:$O$835,14,FALSE),"")</f>
        <v>NL</v>
      </c>
      <c r="C39" t="str">
        <f>_xlfn.IFNA(VLOOKUP($A39,'PASTE Technology Sheet'!$A$7:$G$850,3,FALSE),"")</f>
        <v>Final</v>
      </c>
      <c r="D39" t="str">
        <f>_xlfn.IFNA(VLOOKUP($A39,'PASTE Technology Sheet'!$A$7:$G$850,4,FALSE),"")</f>
        <v>Industry</v>
      </c>
      <c r="E39" t="str">
        <f>_xlfn.IFNA(VLOOKUP($A39,'PASTE Technology Sheet'!$A$7:$G$850,5,FALSE),"")</f>
        <v>Basic Metals</v>
      </c>
      <c r="F39" t="str">
        <f>_xlfn.IFNA(VLOOKUP($A39,'PASTE Technology Sheet'!$A$7:$G$850,6,FALSE),"")</f>
        <v>Steel production - Basic Metals Industry</v>
      </c>
      <c r="G39" t="str">
        <f>_xlfn.IFNA(VLOOKUP($A39,'PASTE Technology Sheet'!$A$7:$G$850,7,FALSE),"")</f>
        <v>Low temperature electro winning (ULCOWIN) - Steel Production</v>
      </c>
      <c r="H39" s="263">
        <f>_xlfn.IFNA(VLOOKUP(A39,'PASTE Tech_Stock'!A:B,2,FALSE),0)</f>
        <v>0</v>
      </c>
      <c r="I39" s="263">
        <f>_xlfn.IFNA(VLOOKUP($A39,'PASTE Tech_Stock'!C:BC,2,FALSE),0)</f>
        <v>0</v>
      </c>
      <c r="J39" s="263">
        <f>_xlfn.IFNA(VLOOKUP($A39,'PASTE Tech_Stock'!E:BD,2,FALSE),0)</f>
        <v>0</v>
      </c>
      <c r="K39" s="263">
        <f>_xlfn.IFNA(VLOOKUP($A39,'PASTE Tech_Stock'!G:BE,2,FALSE),0)</f>
        <v>0</v>
      </c>
      <c r="L39" s="263">
        <f>_xlfn.IFNA(VLOOKUP($A39,'PASTE Tech_Stock'!I:BF,2,FALSE),0)</f>
        <v>0</v>
      </c>
      <c r="M39" s="263">
        <f>_xlfn.IFNA(VLOOKUP($A39,'PASTE Tech_Stock'!K:BG,2,FALSE),0)</f>
        <v>0</v>
      </c>
      <c r="N39" s="263">
        <f>_xlfn.IFNA(VLOOKUP($A39,'PASTE Tech_Stock'!M:BH,2,FALSE),0)</f>
        <v>0</v>
      </c>
      <c r="O39" s="263">
        <f>_xlfn.IFNA(VLOOKUP($A39,'PASTE Tech_Stock'!O:BI,2,FALSE),0)</f>
        <v>0</v>
      </c>
      <c r="P39" s="263">
        <f>_xlfn.IFNA(VLOOKUP($A39,'PASTE Tech_Stock'!Q:BJ,2,FALSE),0)</f>
        <v>0</v>
      </c>
      <c r="Q39" s="263">
        <f>_xlfn.IFNA(VLOOKUP($A39,'PASTE Tech_Stock'!S:BK,2,FALSE),0)</f>
        <v>0</v>
      </c>
      <c r="R39" s="263">
        <f>_xlfn.IFNA(VLOOKUP($A39,'PASTE Tech_Stock'!U:BL,2,FALSE),0)</f>
        <v>0</v>
      </c>
      <c r="S39" s="263">
        <f>_xlfn.IFNA(VLOOKUP($A39,'PASTE Tech_Stock'!W:BM,2,FALSE),0)</f>
        <v>0</v>
      </c>
      <c r="T39" s="263">
        <f>_xlfn.IFNA(VLOOKUP($A39,'PASTE Tech_Stock'!Y:BN,2,FALSE),0)</f>
        <v>0</v>
      </c>
    </row>
    <row r="40" spans="1:20" x14ac:dyDescent="0.3">
      <c r="A40" s="40" t="s">
        <v>66</v>
      </c>
      <c r="B40" t="str">
        <f>_xlfn.IFNA(VLOOKUP($A40,'PASTE Energy Balance'!$A$7:$O$835,14,FALSE),"")</f>
        <v>NL</v>
      </c>
      <c r="C40" t="str">
        <f>_xlfn.IFNA(VLOOKUP($A40,'PASTE Technology Sheet'!$A$7:$G$850,3,FALSE),"")</f>
        <v>Final</v>
      </c>
      <c r="D40" t="str">
        <f>_xlfn.IFNA(VLOOKUP($A40,'PASTE Technology Sheet'!$A$7:$G$850,4,FALSE),"")</f>
        <v>Industry</v>
      </c>
      <c r="E40" t="str">
        <f>_xlfn.IFNA(VLOOKUP($A40,'PASTE Technology Sheet'!$A$7:$G$850,5,FALSE),"")</f>
        <v>Basic Metals</v>
      </c>
      <c r="F40" t="str">
        <f>_xlfn.IFNA(VLOOKUP($A40,'PASTE Technology Sheet'!$A$7:$G$850,6,FALSE),"")</f>
        <v>Steel production - Basic Metals Industry</v>
      </c>
      <c r="G40" t="str">
        <f>_xlfn.IFNA(VLOOKUP($A40,'PASTE Technology Sheet'!$A$7:$G$850,7,FALSE),"")</f>
        <v>High temperature electro winning - Steel Production</v>
      </c>
      <c r="H40" s="263">
        <f>_xlfn.IFNA(VLOOKUP(A40,'PASTE Tech_Stock'!A:B,2,FALSE),0)</f>
        <v>0</v>
      </c>
      <c r="I40" s="263">
        <f>_xlfn.IFNA(VLOOKUP($A40,'PASTE Tech_Stock'!C:BC,2,FALSE),0)</f>
        <v>0</v>
      </c>
      <c r="J40" s="263">
        <f>_xlfn.IFNA(VLOOKUP($A40,'PASTE Tech_Stock'!E:BD,2,FALSE),0)</f>
        <v>0</v>
      </c>
      <c r="K40" s="263">
        <f>_xlfn.IFNA(VLOOKUP($A40,'PASTE Tech_Stock'!G:BE,2,FALSE),0)</f>
        <v>0</v>
      </c>
      <c r="L40" s="263">
        <f>_xlfn.IFNA(VLOOKUP($A40,'PASTE Tech_Stock'!I:BF,2,FALSE),0)</f>
        <v>0</v>
      </c>
      <c r="M40" s="263">
        <f>_xlfn.IFNA(VLOOKUP($A40,'PASTE Tech_Stock'!K:BG,2,FALSE),0)</f>
        <v>0</v>
      </c>
      <c r="N40" s="263">
        <f>_xlfn.IFNA(VLOOKUP($A40,'PASTE Tech_Stock'!M:BH,2,FALSE),0)</f>
        <v>0</v>
      </c>
      <c r="O40" s="263">
        <f>_xlfn.IFNA(VLOOKUP($A40,'PASTE Tech_Stock'!O:BI,2,FALSE),0)</f>
        <v>0</v>
      </c>
      <c r="P40" s="263">
        <f>_xlfn.IFNA(VLOOKUP($A40,'PASTE Tech_Stock'!Q:BJ,2,FALSE),0)</f>
        <v>0</v>
      </c>
      <c r="Q40" s="263">
        <f>_xlfn.IFNA(VLOOKUP($A40,'PASTE Tech_Stock'!S:BK,2,FALSE),0)</f>
        <v>0</v>
      </c>
      <c r="R40" s="263">
        <f>_xlfn.IFNA(VLOOKUP($A40,'PASTE Tech_Stock'!U:BL,2,FALSE),0)</f>
        <v>0</v>
      </c>
      <c r="S40" s="263">
        <f>_xlfn.IFNA(VLOOKUP($A40,'PASTE Tech_Stock'!W:BM,2,FALSE),0)</f>
        <v>0</v>
      </c>
      <c r="T40" s="263">
        <f>_xlfn.IFNA(VLOOKUP($A40,'PASTE Tech_Stock'!Y:BN,2,FALSE),0)</f>
        <v>0</v>
      </c>
    </row>
    <row r="41" spans="1:20" x14ac:dyDescent="0.3">
      <c r="A41" s="69" t="s">
        <v>67</v>
      </c>
      <c r="B41" t="str">
        <f>_xlfn.IFNA(VLOOKUP($A41,'PASTE Energy Balance'!$A$7:$O$835,14,FALSE),"")</f>
        <v>NL</v>
      </c>
      <c r="C41" t="str">
        <f>_xlfn.IFNA(VLOOKUP($A41,'PASTE Technology Sheet'!$A$7:$G$850,3,FALSE),"")</f>
        <v>Final</v>
      </c>
      <c r="D41" t="str">
        <f>_xlfn.IFNA(VLOOKUP($A41,'PASTE Technology Sheet'!$A$7:$G$850,4,FALSE),"")</f>
        <v>Industry</v>
      </c>
      <c r="E41" t="str">
        <f>_xlfn.IFNA(VLOOKUP($A41,'PASTE Technology Sheet'!$A$7:$G$850,5,FALSE),"")</f>
        <v>Basic Metals</v>
      </c>
      <c r="F41" t="str">
        <f>_xlfn.IFNA(VLOOKUP($A41,'PASTE Technology Sheet'!$A$7:$G$850,6,FALSE),"")</f>
        <v>Steel production - Basic Metals Industry</v>
      </c>
      <c r="G41" t="str">
        <f>_xlfn.IFNA(VLOOKUP($A41,'PASTE Technology Sheet'!$A$7:$G$850,7,FALSE),"")</f>
        <v>Scrap-fed EAF - Steel Production</v>
      </c>
      <c r="H41" s="263">
        <f>_xlfn.IFNA(VLOOKUP(A41,'PASTE Tech_Stock'!A:B,2,FALSE),0)</f>
        <v>0</v>
      </c>
      <c r="I41" s="263">
        <f>_xlfn.IFNA(VLOOKUP($A41,'PASTE Tech_Stock'!C:BC,2,FALSE),0)</f>
        <v>0</v>
      </c>
      <c r="J41" s="263">
        <f>_xlfn.IFNA(VLOOKUP($A41,'PASTE Tech_Stock'!E:BD,2,FALSE),0)</f>
        <v>0</v>
      </c>
      <c r="K41" s="263">
        <f>_xlfn.IFNA(VLOOKUP($A41,'PASTE Tech_Stock'!G:BE,2,FALSE),0)</f>
        <v>0</v>
      </c>
      <c r="L41" s="263">
        <f>_xlfn.IFNA(VLOOKUP($A41,'PASTE Tech_Stock'!I:BF,2,FALSE),0)</f>
        <v>0</v>
      </c>
      <c r="M41" s="263">
        <f>_xlfn.IFNA(VLOOKUP($A41,'PASTE Tech_Stock'!K:BG,2,FALSE),0)</f>
        <v>0</v>
      </c>
      <c r="N41" s="263">
        <f>_xlfn.IFNA(VLOOKUP($A41,'PASTE Tech_Stock'!M:BH,2,FALSE),0)</f>
        <v>0</v>
      </c>
      <c r="O41" s="263">
        <f>_xlfn.IFNA(VLOOKUP($A41,'PASTE Tech_Stock'!O:BI,2,FALSE),0)</f>
        <v>0</v>
      </c>
      <c r="P41" s="263">
        <f>_xlfn.IFNA(VLOOKUP($A41,'PASTE Tech_Stock'!Q:BJ,2,FALSE),0)</f>
        <v>0</v>
      </c>
      <c r="Q41" s="263">
        <f>_xlfn.IFNA(VLOOKUP($A41,'PASTE Tech_Stock'!S:BK,2,FALSE),0)</f>
        <v>0</v>
      </c>
      <c r="R41" s="263">
        <f>_xlfn.IFNA(VLOOKUP($A41,'PASTE Tech_Stock'!U:BL,2,FALSE),0)</f>
        <v>0</v>
      </c>
      <c r="S41" s="263">
        <f>_xlfn.IFNA(VLOOKUP($A41,'PASTE Tech_Stock'!W:BM,2,FALSE),0)</f>
        <v>0</v>
      </c>
      <c r="T41" s="263">
        <f>_xlfn.IFNA(VLOOKUP($A41,'PASTE Tech_Stock'!Y:BN,2,FALSE),0)</f>
        <v>0</v>
      </c>
    </row>
    <row r="42" spans="1:20" x14ac:dyDescent="0.3">
      <c r="A42" s="40" t="s">
        <v>68</v>
      </c>
      <c r="B42" t="str">
        <f>_xlfn.IFNA(VLOOKUP($A42,'PASTE Energy Balance'!$A$7:$O$835,14,FALSE),"")</f>
        <v>NL</v>
      </c>
      <c r="C42" t="str">
        <f>_xlfn.IFNA(VLOOKUP($A42,'PASTE Technology Sheet'!$A$7:$G$850,3,FALSE),"")</f>
        <v>Final</v>
      </c>
      <c r="D42" t="str">
        <f>_xlfn.IFNA(VLOOKUP($A42,'PASTE Technology Sheet'!$A$7:$G$850,4,FALSE),"")</f>
        <v>Industry</v>
      </c>
      <c r="E42" t="str">
        <f>_xlfn.IFNA(VLOOKUP($A42,'PASTE Technology Sheet'!$A$7:$G$850,5,FALSE),"")</f>
        <v>Basic Metals</v>
      </c>
      <c r="F42" t="str">
        <f>_xlfn.IFNA(VLOOKUP($A42,'PASTE Technology Sheet'!$A$7:$G$850,6,FALSE),"")</f>
        <v>Steel production - Basic Metals Industry</v>
      </c>
      <c r="G42" t="str">
        <f>_xlfn.IFNA(VLOOKUP($A42,'PASTE Technology Sheet'!$A$7:$G$850,7,FALSE),"")</f>
        <v>Scrap-fed EAF with syngas fuel - Steel Production</v>
      </c>
      <c r="H42" s="263">
        <f>_xlfn.IFNA(VLOOKUP(A42,'PASTE Tech_Stock'!A:B,2,FALSE),0)</f>
        <v>0</v>
      </c>
      <c r="I42" s="263">
        <f>_xlfn.IFNA(VLOOKUP($A42,'PASTE Tech_Stock'!C:BC,2,FALSE),0)</f>
        <v>0</v>
      </c>
      <c r="J42" s="263">
        <f>_xlfn.IFNA(VLOOKUP($A42,'PASTE Tech_Stock'!E:BD,2,FALSE),0)</f>
        <v>0</v>
      </c>
      <c r="K42" s="263">
        <f>_xlfn.IFNA(VLOOKUP($A42,'PASTE Tech_Stock'!G:BE,2,FALSE),0)</f>
        <v>0</v>
      </c>
      <c r="L42" s="263">
        <f>_xlfn.IFNA(VLOOKUP($A42,'PASTE Tech_Stock'!I:BF,2,FALSE),0)</f>
        <v>0</v>
      </c>
      <c r="M42" s="263">
        <f>_xlfn.IFNA(VLOOKUP($A42,'PASTE Tech_Stock'!K:BG,2,FALSE),0)</f>
        <v>0</v>
      </c>
      <c r="N42" s="263">
        <f>_xlfn.IFNA(VLOOKUP($A42,'PASTE Tech_Stock'!M:BH,2,FALSE),0)</f>
        <v>0</v>
      </c>
      <c r="O42" s="263">
        <f>_xlfn.IFNA(VLOOKUP($A42,'PASTE Tech_Stock'!O:BI,2,FALSE),0)</f>
        <v>0</v>
      </c>
      <c r="P42" s="263">
        <f>_xlfn.IFNA(VLOOKUP($A42,'PASTE Tech_Stock'!Q:BJ,2,FALSE),0)</f>
        <v>0</v>
      </c>
      <c r="Q42" s="263">
        <f>_xlfn.IFNA(VLOOKUP($A42,'PASTE Tech_Stock'!S:BK,2,FALSE),0)</f>
        <v>0</v>
      </c>
      <c r="R42" s="263">
        <f>_xlfn.IFNA(VLOOKUP($A42,'PASTE Tech_Stock'!U:BL,2,FALSE),0)</f>
        <v>0</v>
      </c>
      <c r="S42" s="263">
        <f>_xlfn.IFNA(VLOOKUP($A42,'PASTE Tech_Stock'!W:BM,2,FALSE),0)</f>
        <v>0</v>
      </c>
      <c r="T42" s="263">
        <f>_xlfn.IFNA(VLOOKUP($A42,'PASTE Tech_Stock'!Y:BN,2,FALSE),0)</f>
        <v>0</v>
      </c>
    </row>
    <row r="43" spans="1:20" x14ac:dyDescent="0.3">
      <c r="A43" s="69" t="s">
        <v>69</v>
      </c>
      <c r="B43" t="str">
        <f>_xlfn.IFNA(VLOOKUP($A43,'PASTE Energy Balance'!$A$7:$O$835,14,FALSE),"")</f>
        <v>NL</v>
      </c>
      <c r="C43" t="str">
        <f>_xlfn.IFNA(VLOOKUP($A43,'PASTE Technology Sheet'!$A$7:$G$850,3,FALSE),"")</f>
        <v>Final</v>
      </c>
      <c r="D43" t="str">
        <f>_xlfn.IFNA(VLOOKUP($A43,'PASTE Technology Sheet'!$A$7:$G$850,4,FALSE),"")</f>
        <v>Industry</v>
      </c>
      <c r="E43" t="str">
        <f>_xlfn.IFNA(VLOOKUP($A43,'PASTE Technology Sheet'!$A$7:$G$850,5,FALSE),"")</f>
        <v>Basic Metals</v>
      </c>
      <c r="F43" t="str">
        <f>_xlfn.IFNA(VLOOKUP($A43,'PASTE Technology Sheet'!$A$7:$G$850,6,FALSE),"")</f>
        <v>Steel production - Basic Metals Industry</v>
      </c>
      <c r="G43" t="str">
        <f>_xlfn.IFNA(VLOOKUP($A43,'PASTE Technology Sheet'!$A$7:$G$850,7,FALSE),"")</f>
        <v>DRI-fed EAF - Steel Production</v>
      </c>
      <c r="H43" s="263">
        <f>_xlfn.IFNA(VLOOKUP(A43,'PASTE Tech_Stock'!A:B,2,FALSE),0)</f>
        <v>0</v>
      </c>
      <c r="I43" s="263">
        <f>_xlfn.IFNA(VLOOKUP($A43,'PASTE Tech_Stock'!C:BC,2,FALSE),0)</f>
        <v>0</v>
      </c>
      <c r="J43" s="263">
        <f>_xlfn.IFNA(VLOOKUP($A43,'PASTE Tech_Stock'!E:BD,2,FALSE),0)</f>
        <v>0</v>
      </c>
      <c r="K43" s="263">
        <f>_xlfn.IFNA(VLOOKUP($A43,'PASTE Tech_Stock'!G:BE,2,FALSE),0)</f>
        <v>0</v>
      </c>
      <c r="L43" s="263">
        <f>_xlfn.IFNA(VLOOKUP($A43,'PASTE Tech_Stock'!I:BF,2,FALSE),0)</f>
        <v>0</v>
      </c>
      <c r="M43" s="263">
        <f>_xlfn.IFNA(VLOOKUP($A43,'PASTE Tech_Stock'!K:BG,2,FALSE),0)</f>
        <v>0</v>
      </c>
      <c r="N43" s="263">
        <f>_xlfn.IFNA(VLOOKUP($A43,'PASTE Tech_Stock'!M:BH,2,FALSE),0)</f>
        <v>0</v>
      </c>
      <c r="O43" s="263">
        <f>_xlfn.IFNA(VLOOKUP($A43,'PASTE Tech_Stock'!O:BI,2,FALSE),0)</f>
        <v>0</v>
      </c>
      <c r="P43" s="263">
        <f>_xlfn.IFNA(VLOOKUP($A43,'PASTE Tech_Stock'!Q:BJ,2,FALSE),0)</f>
        <v>0</v>
      </c>
      <c r="Q43" s="263">
        <f>_xlfn.IFNA(VLOOKUP($A43,'PASTE Tech_Stock'!S:BK,2,FALSE),0)</f>
        <v>0</v>
      </c>
      <c r="R43" s="263">
        <f>_xlfn.IFNA(VLOOKUP($A43,'PASTE Tech_Stock'!U:BL,2,FALSE),0)</f>
        <v>0</v>
      </c>
      <c r="S43" s="263">
        <f>_xlfn.IFNA(VLOOKUP($A43,'PASTE Tech_Stock'!W:BM,2,FALSE),0)</f>
        <v>0</v>
      </c>
      <c r="T43" s="263">
        <f>_xlfn.IFNA(VLOOKUP($A43,'PASTE Tech_Stock'!Y:BN,2,FALSE),0)</f>
        <v>0</v>
      </c>
    </row>
    <row r="44" spans="1:20" x14ac:dyDescent="0.3">
      <c r="A44" s="40" t="s">
        <v>70</v>
      </c>
      <c r="B44" t="str">
        <f>_xlfn.IFNA(VLOOKUP($A44,'PASTE Energy Balance'!$A$7:$O$835,14,FALSE),"")</f>
        <v>NL</v>
      </c>
      <c r="C44" t="str">
        <f>_xlfn.IFNA(VLOOKUP($A44,'PASTE Technology Sheet'!$A$7:$G$850,3,FALSE),"")</f>
        <v>Final</v>
      </c>
      <c r="D44" t="str">
        <f>_xlfn.IFNA(VLOOKUP($A44,'PASTE Technology Sheet'!$A$7:$G$850,4,FALSE),"")</f>
        <v>Industry</v>
      </c>
      <c r="E44" t="str">
        <f>_xlfn.IFNA(VLOOKUP($A44,'PASTE Technology Sheet'!$A$7:$G$850,5,FALSE),"")</f>
        <v>Basic Metals</v>
      </c>
      <c r="F44" t="str">
        <f>_xlfn.IFNA(VLOOKUP($A44,'PASTE Technology Sheet'!$A$7:$G$850,6,FALSE),"")</f>
        <v>Steel production - Basic Metals Industry</v>
      </c>
      <c r="G44" t="str">
        <f>_xlfn.IFNA(VLOOKUP($A44,'PASTE Technology Sheet'!$A$7:$G$850,7,FALSE),"")</f>
        <v>DRI-fed EAF with syngas fuel - Steel Production</v>
      </c>
      <c r="H44" s="263">
        <f>_xlfn.IFNA(VLOOKUP(A44,'PASTE Tech_Stock'!A:B,2,FALSE),0)</f>
        <v>0</v>
      </c>
      <c r="I44" s="263">
        <f>_xlfn.IFNA(VLOOKUP($A44,'PASTE Tech_Stock'!C:BC,2,FALSE),0)</f>
        <v>0</v>
      </c>
      <c r="J44" s="263">
        <f>_xlfn.IFNA(VLOOKUP($A44,'PASTE Tech_Stock'!E:BD,2,FALSE),0)</f>
        <v>0</v>
      </c>
      <c r="K44" s="263">
        <f>_xlfn.IFNA(VLOOKUP($A44,'PASTE Tech_Stock'!G:BE,2,FALSE),0)</f>
        <v>0</v>
      </c>
      <c r="L44" s="263">
        <f>_xlfn.IFNA(VLOOKUP($A44,'PASTE Tech_Stock'!I:BF,2,FALSE),0)</f>
        <v>0</v>
      </c>
      <c r="M44" s="263">
        <f>_xlfn.IFNA(VLOOKUP($A44,'PASTE Tech_Stock'!K:BG,2,FALSE),0)</f>
        <v>0</v>
      </c>
      <c r="N44" s="263">
        <f>_xlfn.IFNA(VLOOKUP($A44,'PASTE Tech_Stock'!M:BH,2,FALSE),0)</f>
        <v>0</v>
      </c>
      <c r="O44" s="263">
        <f>_xlfn.IFNA(VLOOKUP($A44,'PASTE Tech_Stock'!O:BI,2,FALSE),0)</f>
        <v>0</v>
      </c>
      <c r="P44" s="263">
        <f>_xlfn.IFNA(VLOOKUP($A44,'PASTE Tech_Stock'!Q:BJ,2,FALSE),0)</f>
        <v>0</v>
      </c>
      <c r="Q44" s="263">
        <f>_xlfn.IFNA(VLOOKUP($A44,'PASTE Tech_Stock'!S:BK,2,FALSE),0)</f>
        <v>0</v>
      </c>
      <c r="R44" s="263">
        <f>_xlfn.IFNA(VLOOKUP($A44,'PASTE Tech_Stock'!U:BL,2,FALSE),0)</f>
        <v>0</v>
      </c>
      <c r="S44" s="263">
        <f>_xlfn.IFNA(VLOOKUP($A44,'PASTE Tech_Stock'!W:BM,2,FALSE),0)</f>
        <v>0</v>
      </c>
      <c r="T44" s="263">
        <f>_xlfn.IFNA(VLOOKUP($A44,'PASTE Tech_Stock'!Y:BN,2,FALSE),0)</f>
        <v>0</v>
      </c>
    </row>
    <row r="45" spans="1:20" x14ac:dyDescent="0.3">
      <c r="A45" s="69" t="s">
        <v>71</v>
      </c>
      <c r="B45" t="str">
        <f>_xlfn.IFNA(VLOOKUP($A45,'PASTE Energy Balance'!$A$7:$O$835,14,FALSE),"")</f>
        <v>NL</v>
      </c>
      <c r="C45" t="str">
        <f>_xlfn.IFNA(VLOOKUP($A45,'PASTE Technology Sheet'!$A$7:$G$850,3,FALSE),"")</f>
        <v>Final</v>
      </c>
      <c r="D45" t="str">
        <f>_xlfn.IFNA(VLOOKUP($A45,'PASTE Technology Sheet'!$A$7:$G$850,4,FALSE),"")</f>
        <v>Industry</v>
      </c>
      <c r="E45" t="str">
        <f>_xlfn.IFNA(VLOOKUP($A45,'PASTE Technology Sheet'!$A$7:$G$850,5,FALSE),"")</f>
        <v>Basic Metals</v>
      </c>
      <c r="F45" t="str">
        <f>_xlfn.IFNA(VLOOKUP($A45,'PASTE Technology Sheet'!$A$7:$G$850,6,FALSE),"")</f>
        <v>Steel production - Basic Metals Industry</v>
      </c>
      <c r="G45" t="str">
        <f>_xlfn.IFNA(VLOOKUP($A45,'PASTE Technology Sheet'!$A$7:$G$850,7,FALSE),"")</f>
        <v>DRI-fed EAF with syngas fuel and biomass reducing agent - Steel Production</v>
      </c>
      <c r="H45" s="263">
        <f>_xlfn.IFNA(VLOOKUP(A45,'PASTE Tech_Stock'!A:B,2,FALSE),0)</f>
        <v>0</v>
      </c>
      <c r="I45" s="263">
        <f>_xlfn.IFNA(VLOOKUP($A45,'PASTE Tech_Stock'!C:BC,2,FALSE),0)</f>
        <v>0</v>
      </c>
      <c r="J45" s="263">
        <f>_xlfn.IFNA(VLOOKUP($A45,'PASTE Tech_Stock'!E:BD,2,FALSE),0)</f>
        <v>0</v>
      </c>
      <c r="K45" s="263">
        <f>_xlfn.IFNA(VLOOKUP($A45,'PASTE Tech_Stock'!G:BE,2,FALSE),0)</f>
        <v>0</v>
      </c>
      <c r="L45" s="263">
        <f>_xlfn.IFNA(VLOOKUP($A45,'PASTE Tech_Stock'!I:BF,2,FALSE),0)</f>
        <v>0</v>
      </c>
      <c r="M45" s="263">
        <f>_xlfn.IFNA(VLOOKUP($A45,'PASTE Tech_Stock'!K:BG,2,FALSE),0)</f>
        <v>0</v>
      </c>
      <c r="N45" s="263">
        <f>_xlfn.IFNA(VLOOKUP($A45,'PASTE Tech_Stock'!M:BH,2,FALSE),0)</f>
        <v>0</v>
      </c>
      <c r="O45" s="263">
        <f>_xlfn.IFNA(VLOOKUP($A45,'PASTE Tech_Stock'!O:BI,2,FALSE),0)</f>
        <v>0</v>
      </c>
      <c r="P45" s="263">
        <f>_xlfn.IFNA(VLOOKUP($A45,'PASTE Tech_Stock'!Q:BJ,2,FALSE),0)</f>
        <v>0</v>
      </c>
      <c r="Q45" s="263">
        <f>_xlfn.IFNA(VLOOKUP($A45,'PASTE Tech_Stock'!S:BK,2,FALSE),0)</f>
        <v>0</v>
      </c>
      <c r="R45" s="263">
        <f>_xlfn.IFNA(VLOOKUP($A45,'PASTE Tech_Stock'!U:BL,2,FALSE),0)</f>
        <v>0</v>
      </c>
      <c r="S45" s="263">
        <f>_xlfn.IFNA(VLOOKUP($A45,'PASTE Tech_Stock'!W:BM,2,FALSE),0)</f>
        <v>0</v>
      </c>
      <c r="T45" s="263">
        <f>_xlfn.IFNA(VLOOKUP($A45,'PASTE Tech_Stock'!Y:BN,2,FALSE),0)</f>
        <v>0</v>
      </c>
    </row>
    <row r="46" spans="1:20" x14ac:dyDescent="0.3">
      <c r="A46" s="40" t="s">
        <v>72</v>
      </c>
      <c r="B46" t="str">
        <f>_xlfn.IFNA(VLOOKUP($A46,'PASTE Energy Balance'!$A$7:$O$835,14,FALSE),"")</f>
        <v>NL</v>
      </c>
      <c r="C46" t="str">
        <f>_xlfn.IFNA(VLOOKUP($A46,'PASTE Technology Sheet'!$A$7:$G$850,3,FALSE),"")</f>
        <v>Final</v>
      </c>
      <c r="D46" t="str">
        <f>_xlfn.IFNA(VLOOKUP($A46,'PASTE Technology Sheet'!$A$7:$G$850,4,FALSE),"")</f>
        <v>Industry</v>
      </c>
      <c r="E46" t="str">
        <f>_xlfn.IFNA(VLOOKUP($A46,'PASTE Technology Sheet'!$A$7:$G$850,5,FALSE),"")</f>
        <v>Fertilizers</v>
      </c>
      <c r="F46" t="str">
        <f>_xlfn.IFNA(VLOOKUP($A46,'PASTE Technology Sheet'!$A$7:$G$850,6,FALSE),"")</f>
        <v>Nitric Acid production - Fertilizers Industry</v>
      </c>
      <c r="G46" t="str">
        <f>_xlfn.IFNA(VLOOKUP($A46,'PASTE Technology Sheet'!$A$7:$G$850,7,FALSE),"")</f>
        <v>Nitric Acid production from Ammonia -Fertilizers</v>
      </c>
      <c r="H46" s="263">
        <f>_xlfn.IFNA(VLOOKUP(A46,'PASTE Tech_Stock'!A:B,2,FALSE),0)</f>
        <v>3.07</v>
      </c>
      <c r="I46" s="263">
        <f>_xlfn.IFNA(VLOOKUP($A46,'PASTE Tech_Stock'!C:BC,2,FALSE),0)</f>
        <v>3.07</v>
      </c>
      <c r="J46" s="263">
        <f>_xlfn.IFNA(VLOOKUP($A46,'PASTE Tech_Stock'!E:BD,2,FALSE),0)</f>
        <v>3.07</v>
      </c>
      <c r="K46" s="263">
        <f>_xlfn.IFNA(VLOOKUP($A46,'PASTE Tech_Stock'!G:BE,2,FALSE),0)</f>
        <v>3.07</v>
      </c>
      <c r="L46" s="263">
        <f>_xlfn.IFNA(VLOOKUP($A46,'PASTE Tech_Stock'!I:BF,2,FALSE),0)</f>
        <v>3.07</v>
      </c>
      <c r="M46" s="263">
        <f>_xlfn.IFNA(VLOOKUP($A46,'PASTE Tech_Stock'!K:BG,2,FALSE),0)</f>
        <v>3.07</v>
      </c>
      <c r="N46" s="263">
        <f>_xlfn.IFNA(VLOOKUP($A46,'PASTE Tech_Stock'!M:BH,2,FALSE),0)</f>
        <v>3.07</v>
      </c>
      <c r="O46" s="263">
        <f>_xlfn.IFNA(VLOOKUP($A46,'PASTE Tech_Stock'!O:BI,2,FALSE),0)</f>
        <v>3.07</v>
      </c>
      <c r="P46" s="263">
        <f>_xlfn.IFNA(VLOOKUP($A46,'PASTE Tech_Stock'!Q:BJ,2,FALSE),0)</f>
        <v>3.07</v>
      </c>
      <c r="Q46" s="263">
        <f>_xlfn.IFNA(VLOOKUP($A46,'PASTE Tech_Stock'!S:BK,2,FALSE),0)</f>
        <v>3.07</v>
      </c>
      <c r="R46" s="263">
        <f>_xlfn.IFNA(VLOOKUP($A46,'PASTE Tech_Stock'!U:BL,2,FALSE),0)</f>
        <v>3.07</v>
      </c>
      <c r="S46" s="263">
        <f>_xlfn.IFNA(VLOOKUP($A46,'PASTE Tech_Stock'!W:BM,2,FALSE),0)</f>
        <v>3.07</v>
      </c>
      <c r="T46" s="263">
        <f>_xlfn.IFNA(VLOOKUP($A46,'PASTE Tech_Stock'!Y:BN,2,FALSE),0)</f>
        <v>3.07</v>
      </c>
    </row>
    <row r="47" spans="1:20" x14ac:dyDescent="0.3">
      <c r="A47" s="69" t="s">
        <v>73</v>
      </c>
      <c r="B47" t="str">
        <f>_xlfn.IFNA(VLOOKUP($A47,'PASTE Energy Balance'!$A$7:$O$835,14,FALSE),"")</f>
        <v>NL</v>
      </c>
      <c r="C47" t="str">
        <f>_xlfn.IFNA(VLOOKUP($A47,'PASTE Technology Sheet'!$A$7:$G$850,3,FALSE),"")</f>
        <v>Final</v>
      </c>
      <c r="D47" t="str">
        <f>_xlfn.IFNA(VLOOKUP($A47,'PASTE Technology Sheet'!$A$7:$G$850,4,FALSE),"")</f>
        <v>Industry</v>
      </c>
      <c r="E47" t="str">
        <f>_xlfn.IFNA(VLOOKUP($A47,'PASTE Technology Sheet'!$A$7:$G$850,5,FALSE),"")</f>
        <v>Fertilizers</v>
      </c>
      <c r="F47" t="str">
        <f>_xlfn.IFNA(VLOOKUP($A47,'PASTE Technology Sheet'!$A$7:$G$850,6,FALSE),"")</f>
        <v>Urea production - Fertilizers Industry</v>
      </c>
      <c r="G47" t="str">
        <f>_xlfn.IFNA(VLOOKUP($A47,'PASTE Technology Sheet'!$A$7:$G$850,7,FALSE),"")</f>
        <v>Urea production from Ammonia - Fertilizers</v>
      </c>
      <c r="H47" s="263">
        <f>_xlfn.IFNA(VLOOKUP(A47,'PASTE Tech_Stock'!A:B,2,FALSE),0)</f>
        <v>2.2999999999999998</v>
      </c>
      <c r="I47" s="263">
        <f>_xlfn.IFNA(VLOOKUP($A47,'PASTE Tech_Stock'!C:BC,2,FALSE),0)</f>
        <v>2.2999999999999998</v>
      </c>
      <c r="J47" s="263">
        <f>_xlfn.IFNA(VLOOKUP($A47,'PASTE Tech_Stock'!E:BD,2,FALSE),0)</f>
        <v>2.2999999999999998</v>
      </c>
      <c r="K47" s="263">
        <f>_xlfn.IFNA(VLOOKUP($A47,'PASTE Tech_Stock'!G:BE,2,FALSE),0)</f>
        <v>2.2999999999999998</v>
      </c>
      <c r="L47" s="263">
        <f>_xlfn.IFNA(VLOOKUP($A47,'PASTE Tech_Stock'!I:BF,2,FALSE),0)</f>
        <v>2.2999999999999998</v>
      </c>
      <c r="M47" s="263">
        <f>_xlfn.IFNA(VLOOKUP($A47,'PASTE Tech_Stock'!K:BG,2,FALSE),0)</f>
        <v>2.2999999999999998</v>
      </c>
      <c r="N47" s="263">
        <f>_xlfn.IFNA(VLOOKUP($A47,'PASTE Tech_Stock'!M:BH,2,FALSE),0)</f>
        <v>2.2999999999999998</v>
      </c>
      <c r="O47" s="263">
        <f>_xlfn.IFNA(VLOOKUP($A47,'PASTE Tech_Stock'!O:BI,2,FALSE),0)</f>
        <v>2.2999999999999998</v>
      </c>
      <c r="P47" s="263">
        <f>_xlfn.IFNA(VLOOKUP($A47,'PASTE Tech_Stock'!Q:BJ,2,FALSE),0)</f>
        <v>2.2999999999999998</v>
      </c>
      <c r="Q47" s="263">
        <f>_xlfn.IFNA(VLOOKUP($A47,'PASTE Tech_Stock'!S:BK,2,FALSE),0)</f>
        <v>2.2999999999999998</v>
      </c>
      <c r="R47" s="263">
        <f>_xlfn.IFNA(VLOOKUP($A47,'PASTE Tech_Stock'!U:BL,2,FALSE),0)</f>
        <v>2.2999999999999998</v>
      </c>
      <c r="S47" s="263">
        <f>_xlfn.IFNA(VLOOKUP($A47,'PASTE Tech_Stock'!W:BM,2,FALSE),0)</f>
        <v>2.2999999999999998</v>
      </c>
      <c r="T47" s="263">
        <f>_xlfn.IFNA(VLOOKUP($A47,'PASTE Tech_Stock'!Y:BN,2,FALSE),0)</f>
        <v>2.2999999999999998</v>
      </c>
    </row>
    <row r="48" spans="1:20" x14ac:dyDescent="0.3">
      <c r="A48" s="40" t="s">
        <v>74</v>
      </c>
      <c r="B48" t="str">
        <f>_xlfn.IFNA(VLOOKUP($A48,'PASTE Energy Balance'!$A$7:$O$835,14,FALSE),"")</f>
        <v>NL</v>
      </c>
      <c r="C48" t="str">
        <f>_xlfn.IFNA(VLOOKUP($A48,'PASTE Technology Sheet'!$A$7:$G$850,3,FALSE),"")</f>
        <v>Final</v>
      </c>
      <c r="D48" t="str">
        <f>_xlfn.IFNA(VLOOKUP($A48,'PASTE Technology Sheet'!$A$7:$G$850,4,FALSE),"")</f>
        <v>Industry</v>
      </c>
      <c r="E48" t="str">
        <f>_xlfn.IFNA(VLOOKUP($A48,'PASTE Technology Sheet'!$A$7:$G$850,5,FALSE),"")</f>
        <v>Fertilizers</v>
      </c>
      <c r="F48" t="str">
        <f>_xlfn.IFNA(VLOOKUP($A48,'PASTE Technology Sheet'!$A$7:$G$850,6,FALSE),"")</f>
        <v>Urea production - Fertilizers Industry</v>
      </c>
      <c r="G48" t="str">
        <f>_xlfn.IFNA(VLOOKUP($A48,'PASTE Technology Sheet'!$A$7:$G$850,7,FALSE),"")</f>
        <v>Urea production from Ammonia and CCUS - Fertilizers</v>
      </c>
      <c r="H48" s="263">
        <f>_xlfn.IFNA(VLOOKUP(A48,'PASTE Tech_Stock'!A:B,2,FALSE),0)</f>
        <v>0</v>
      </c>
      <c r="I48" s="263">
        <f>_xlfn.IFNA(VLOOKUP($A48,'PASTE Tech_Stock'!C:BC,2,FALSE),0)</f>
        <v>0</v>
      </c>
      <c r="J48" s="263">
        <f>_xlfn.IFNA(VLOOKUP($A48,'PASTE Tech_Stock'!E:BD,2,FALSE),0)</f>
        <v>0</v>
      </c>
      <c r="K48" s="263">
        <f>_xlfn.IFNA(VLOOKUP($A48,'PASTE Tech_Stock'!G:BE,2,FALSE),0)</f>
        <v>0</v>
      </c>
      <c r="L48" s="263">
        <f>_xlfn.IFNA(VLOOKUP($A48,'PASTE Tech_Stock'!I:BF,2,FALSE),0)</f>
        <v>0</v>
      </c>
      <c r="M48" s="263">
        <f>_xlfn.IFNA(VLOOKUP($A48,'PASTE Tech_Stock'!K:BG,2,FALSE),0)</f>
        <v>0</v>
      </c>
      <c r="N48" s="263">
        <f>_xlfn.IFNA(VLOOKUP($A48,'PASTE Tech_Stock'!M:BH,2,FALSE),0)</f>
        <v>0</v>
      </c>
      <c r="O48" s="263">
        <f>_xlfn.IFNA(VLOOKUP($A48,'PASTE Tech_Stock'!O:BI,2,FALSE),0)</f>
        <v>0</v>
      </c>
      <c r="P48" s="263">
        <f>_xlfn.IFNA(VLOOKUP($A48,'PASTE Tech_Stock'!Q:BJ,2,FALSE),0)</f>
        <v>0</v>
      </c>
      <c r="Q48" s="263">
        <f>_xlfn.IFNA(VLOOKUP($A48,'PASTE Tech_Stock'!S:BK,2,FALSE),0)</f>
        <v>0</v>
      </c>
      <c r="R48" s="263">
        <f>_xlfn.IFNA(VLOOKUP($A48,'PASTE Tech_Stock'!U:BL,2,FALSE),0)</f>
        <v>0</v>
      </c>
      <c r="S48" s="263">
        <f>_xlfn.IFNA(VLOOKUP($A48,'PASTE Tech_Stock'!W:BM,2,FALSE),0)</f>
        <v>0</v>
      </c>
      <c r="T48" s="263">
        <f>_xlfn.IFNA(VLOOKUP($A48,'PASTE Tech_Stock'!Y:BN,2,FALSE),0)</f>
        <v>0</v>
      </c>
    </row>
    <row r="49" spans="1:20" x14ac:dyDescent="0.3">
      <c r="A49" s="69" t="s">
        <v>75</v>
      </c>
      <c r="B49" t="str">
        <f>_xlfn.IFNA(VLOOKUP($A49,'PASTE Energy Balance'!$A$7:$O$835,14,FALSE),"")</f>
        <v>NL</v>
      </c>
      <c r="C49" t="str">
        <f>_xlfn.IFNA(VLOOKUP($A49,'PASTE Technology Sheet'!$A$7:$G$850,3,FALSE),"")</f>
        <v>Final</v>
      </c>
      <c r="D49" t="str">
        <f>_xlfn.IFNA(VLOOKUP($A49,'PASTE Technology Sheet'!$A$7:$G$850,4,FALSE),"")</f>
        <v>Industry</v>
      </c>
      <c r="E49" t="str">
        <f>_xlfn.IFNA(VLOOKUP($A49,'PASTE Technology Sheet'!$A$7:$G$850,5,FALSE),"")</f>
        <v>Fertilizers</v>
      </c>
      <c r="F49" t="str">
        <f>_xlfn.IFNA(VLOOKUP($A49,'PASTE Technology Sheet'!$A$7:$G$850,6,FALSE),"")</f>
        <v>Other Ammonia based fertilizers - Fertilizers Industry</v>
      </c>
      <c r="G49" t="str">
        <f>_xlfn.IFNA(VLOOKUP($A49,'PASTE Technology Sheet'!$A$7:$G$850,7,FALSE),"")</f>
        <v>Ammonia demand for other fertilizers - Fertilizers</v>
      </c>
      <c r="H49" s="263">
        <f>_xlfn.IFNA(VLOOKUP(A49,'PASTE Tech_Stock'!A:B,2,FALSE),0)</f>
        <v>1.53</v>
      </c>
      <c r="I49" s="263">
        <f>_xlfn.IFNA(VLOOKUP($A49,'PASTE Tech_Stock'!C:BC,2,FALSE),0)</f>
        <v>1.53</v>
      </c>
      <c r="J49" s="263">
        <f>_xlfn.IFNA(VLOOKUP($A49,'PASTE Tech_Stock'!E:BD,2,FALSE),0)</f>
        <v>1.53</v>
      </c>
      <c r="K49" s="263">
        <f>_xlfn.IFNA(VLOOKUP($A49,'PASTE Tech_Stock'!G:BE,2,FALSE),0)</f>
        <v>1.53</v>
      </c>
      <c r="L49" s="263">
        <f>_xlfn.IFNA(VLOOKUP($A49,'PASTE Tech_Stock'!I:BF,2,FALSE),0)</f>
        <v>1.53</v>
      </c>
      <c r="M49" s="263">
        <f>_xlfn.IFNA(VLOOKUP($A49,'PASTE Tech_Stock'!K:BG,2,FALSE),0)</f>
        <v>1.53</v>
      </c>
      <c r="N49" s="263">
        <f>_xlfn.IFNA(VLOOKUP($A49,'PASTE Tech_Stock'!M:BH,2,FALSE),0)</f>
        <v>1.53</v>
      </c>
      <c r="O49" s="263">
        <f>_xlfn.IFNA(VLOOKUP($A49,'PASTE Tech_Stock'!O:BI,2,FALSE),0)</f>
        <v>1.53</v>
      </c>
      <c r="P49" s="263">
        <f>_xlfn.IFNA(VLOOKUP($A49,'PASTE Tech_Stock'!Q:BJ,2,FALSE),0)</f>
        <v>1.53</v>
      </c>
      <c r="Q49" s="263">
        <f>_xlfn.IFNA(VLOOKUP($A49,'PASTE Tech_Stock'!S:BK,2,FALSE),0)</f>
        <v>1.53</v>
      </c>
      <c r="R49" s="263">
        <f>_xlfn.IFNA(VLOOKUP($A49,'PASTE Tech_Stock'!U:BL,2,FALSE),0)</f>
        <v>1.53</v>
      </c>
      <c r="S49" s="263">
        <f>_xlfn.IFNA(VLOOKUP($A49,'PASTE Tech_Stock'!W:BM,2,FALSE),0)</f>
        <v>1.53</v>
      </c>
      <c r="T49" s="263">
        <f>_xlfn.IFNA(VLOOKUP($A49,'PASTE Tech_Stock'!Y:BN,2,FALSE),0)</f>
        <v>1.53</v>
      </c>
    </row>
    <row r="50" spans="1:20" x14ac:dyDescent="0.3">
      <c r="A50" s="40" t="s">
        <v>76</v>
      </c>
      <c r="B50" t="str">
        <f>_xlfn.IFNA(VLOOKUP($A50,'PASTE Energy Balance'!$A$7:$O$835,14,FALSE),"")</f>
        <v>NL</v>
      </c>
      <c r="C50" t="str">
        <f>_xlfn.IFNA(VLOOKUP($A50,'PASTE Technology Sheet'!$A$7:$G$850,3,FALSE),"")</f>
        <v>Final</v>
      </c>
      <c r="D50" t="str">
        <f>_xlfn.IFNA(VLOOKUP($A50,'PASTE Technology Sheet'!$A$7:$G$850,4,FALSE),"")</f>
        <v>Industry</v>
      </c>
      <c r="E50" t="str">
        <f>_xlfn.IFNA(VLOOKUP($A50,'PASTE Technology Sheet'!$A$7:$G$850,5,FALSE),"")</f>
        <v>Chemicals</v>
      </c>
      <c r="F50" t="str">
        <f>_xlfn.IFNA(VLOOKUP($A50,'PASTE Technology Sheet'!$A$7:$G$850,6,FALSE),"")</f>
        <v>Ethylene production - Chemical Industry</v>
      </c>
      <c r="G50" t="str">
        <f>_xlfn.IFNA(VLOOKUP($A50,'PASTE Technology Sheet'!$A$7:$G$850,7,FALSE),"")</f>
        <v>Existing naphtha steam cracker - Petrochemical industry</v>
      </c>
      <c r="H50" s="263">
        <f>_xlfn.IFNA(VLOOKUP(A50,'PASTE Tech_Stock'!A:B,2,FALSE),0)</f>
        <v>1.9526449509999999</v>
      </c>
      <c r="I50" s="263">
        <f>_xlfn.IFNA(VLOOKUP($A50,'PASTE Tech_Stock'!C:BC,2,FALSE),0)</f>
        <v>1.952644949</v>
      </c>
      <c r="J50" s="263">
        <f>_xlfn.IFNA(VLOOKUP($A50,'PASTE Tech_Stock'!E:BD,2,FALSE),0)</f>
        <v>1.952644944</v>
      </c>
      <c r="K50" s="263">
        <f>_xlfn.IFNA(VLOOKUP($A50,'PASTE Tech_Stock'!G:BE,2,FALSE),0)</f>
        <v>1.95264495</v>
      </c>
      <c r="L50" s="263">
        <f>_xlfn.IFNA(VLOOKUP($A50,'PASTE Tech_Stock'!I:BF,2,FALSE),0)</f>
        <v>1.95264495</v>
      </c>
      <c r="M50" s="263">
        <f>_xlfn.IFNA(VLOOKUP($A50,'PASTE Tech_Stock'!K:BG,2,FALSE),0)</f>
        <v>1.952644949</v>
      </c>
      <c r="N50" s="263">
        <f>_xlfn.IFNA(VLOOKUP($A50,'PASTE Tech_Stock'!M:BH,2,FALSE),0)</f>
        <v>1.9526449219999999</v>
      </c>
      <c r="O50" s="263">
        <f>_xlfn.IFNA(VLOOKUP($A50,'PASTE Tech_Stock'!O:BI,2,FALSE),0)</f>
        <v>1.9526449450000001</v>
      </c>
      <c r="P50" s="263">
        <f>_xlfn.IFNA(VLOOKUP($A50,'PASTE Tech_Stock'!Q:BJ,2,FALSE),0)</f>
        <v>1.952644947</v>
      </c>
      <c r="Q50" s="263">
        <f>_xlfn.IFNA(VLOOKUP($A50,'PASTE Tech_Stock'!S:BK,2,FALSE),0)</f>
        <v>1.952644947</v>
      </c>
      <c r="R50" s="263">
        <f>_xlfn.IFNA(VLOOKUP($A50,'PASTE Tech_Stock'!U:BL,2,FALSE),0)</f>
        <v>1.952644949</v>
      </c>
      <c r="S50" s="263">
        <f>_xlfn.IFNA(VLOOKUP($A50,'PASTE Tech_Stock'!W:BM,2,FALSE),0)</f>
        <v>1.9526449420000001</v>
      </c>
      <c r="T50" s="263">
        <f>_xlfn.IFNA(VLOOKUP($A50,'PASTE Tech_Stock'!Y:BN,2,FALSE),0)</f>
        <v>2.7705423260000002</v>
      </c>
    </row>
    <row r="51" spans="1:20" x14ac:dyDescent="0.3">
      <c r="A51" s="69" t="s">
        <v>77</v>
      </c>
      <c r="B51" t="str">
        <f>_xlfn.IFNA(VLOOKUP($A51,'PASTE Energy Balance'!$A$7:$O$835,14,FALSE),"")</f>
        <v>NL</v>
      </c>
      <c r="C51" t="str">
        <f>_xlfn.IFNA(VLOOKUP($A51,'PASTE Technology Sheet'!$A$7:$G$850,3,FALSE),"")</f>
        <v>Final</v>
      </c>
      <c r="D51" t="str">
        <f>_xlfn.IFNA(VLOOKUP($A51,'PASTE Technology Sheet'!$A$7:$G$850,4,FALSE),"")</f>
        <v>Industry</v>
      </c>
      <c r="E51" t="str">
        <f>_xlfn.IFNA(VLOOKUP($A51,'PASTE Technology Sheet'!$A$7:$G$850,5,FALSE),"")</f>
        <v>Chemicals</v>
      </c>
      <c r="F51" t="str">
        <f>_xlfn.IFNA(VLOOKUP($A51,'PASTE Technology Sheet'!$A$7:$G$850,6,FALSE),"")</f>
        <v>Ethylene production - Chemical Industry</v>
      </c>
      <c r="G51" t="str">
        <f>_xlfn.IFNA(VLOOKUP($A51,'PASTE Technology Sheet'!$A$7:$G$850,7,FALSE),"")</f>
        <v>Existing naphtha steam cracker wCCUS (MEA postcombustion) - Petrochemical industry</v>
      </c>
      <c r="H51" s="263">
        <f>_xlfn.IFNA(VLOOKUP(A51,'PASTE Tech_Stock'!A:B,2,FALSE),0)</f>
        <v>0</v>
      </c>
      <c r="I51" s="263">
        <f>_xlfn.IFNA(VLOOKUP($A51,'PASTE Tech_Stock'!C:BC,2,FALSE),0)</f>
        <v>0</v>
      </c>
      <c r="J51" s="263">
        <f>_xlfn.IFNA(VLOOKUP($A51,'PASTE Tech_Stock'!E:BD,2,FALSE),0)</f>
        <v>0</v>
      </c>
      <c r="K51" s="263">
        <f>_xlfn.IFNA(VLOOKUP($A51,'PASTE Tech_Stock'!G:BE,2,FALSE),0)</f>
        <v>0</v>
      </c>
      <c r="L51" s="263">
        <f>_xlfn.IFNA(VLOOKUP($A51,'PASTE Tech_Stock'!I:BF,2,FALSE),0)</f>
        <v>0</v>
      </c>
      <c r="M51" s="263">
        <f>_xlfn.IFNA(VLOOKUP($A51,'PASTE Tech_Stock'!K:BG,2,FALSE),0)</f>
        <v>0</v>
      </c>
      <c r="N51" s="263">
        <f>_xlfn.IFNA(VLOOKUP($A51,'PASTE Tech_Stock'!M:BH,2,FALSE),0)</f>
        <v>0</v>
      </c>
      <c r="O51" s="263">
        <f>_xlfn.IFNA(VLOOKUP($A51,'PASTE Tech_Stock'!O:BI,2,FALSE),0)</f>
        <v>0</v>
      </c>
      <c r="P51" s="263">
        <f>_xlfn.IFNA(VLOOKUP($A51,'PASTE Tech_Stock'!Q:BJ,2,FALSE),0)</f>
        <v>0</v>
      </c>
      <c r="Q51" s="263">
        <f>_xlfn.IFNA(VLOOKUP($A51,'PASTE Tech_Stock'!S:BK,2,FALSE),0)</f>
        <v>0</v>
      </c>
      <c r="R51" s="263">
        <f>_xlfn.IFNA(VLOOKUP($A51,'PASTE Tech_Stock'!U:BL,2,FALSE),0)</f>
        <v>0</v>
      </c>
      <c r="S51" s="263">
        <f>_xlfn.IFNA(VLOOKUP($A51,'PASTE Tech_Stock'!W:BM,2,FALSE),0)</f>
        <v>0</v>
      </c>
      <c r="T51" s="263">
        <f>_xlfn.IFNA(VLOOKUP($A51,'PASTE Tech_Stock'!Y:BN,2,FALSE),0)</f>
        <v>0</v>
      </c>
    </row>
    <row r="52" spans="1:20" x14ac:dyDescent="0.3">
      <c r="A52" s="40" t="s">
        <v>78</v>
      </c>
      <c r="B52" t="str">
        <f>_xlfn.IFNA(VLOOKUP($A52,'PASTE Energy Balance'!$A$7:$O$835,14,FALSE),"")</f>
        <v>NL</v>
      </c>
      <c r="C52" t="str">
        <f>_xlfn.IFNA(VLOOKUP($A52,'PASTE Technology Sheet'!$A$7:$G$850,3,FALSE),"")</f>
        <v>Final</v>
      </c>
      <c r="D52" t="str">
        <f>_xlfn.IFNA(VLOOKUP($A52,'PASTE Technology Sheet'!$A$7:$G$850,4,FALSE),"")</f>
        <v>Industry</v>
      </c>
      <c r="E52" t="str">
        <f>_xlfn.IFNA(VLOOKUP($A52,'PASTE Technology Sheet'!$A$7:$G$850,5,FALSE),"")</f>
        <v>Chemicals</v>
      </c>
      <c r="F52" t="str">
        <f>_xlfn.IFNA(VLOOKUP($A52,'PASTE Technology Sheet'!$A$7:$G$850,6,FALSE),"")</f>
        <v>Ethylene production - Chemical Industry</v>
      </c>
      <c r="G52" t="str">
        <f>_xlfn.IFNA(VLOOKUP($A52,'PASTE Technology Sheet'!$A$7:$G$850,7,FALSE),"")</f>
        <v>Existing bio-naphtha steam cracker wCCUS (MEA postcombustion) - Petrochemical industry</v>
      </c>
      <c r="H52" s="263">
        <f>_xlfn.IFNA(VLOOKUP(A52,'PASTE Tech_Stock'!A:B,2,FALSE),0)</f>
        <v>0</v>
      </c>
      <c r="I52" s="263">
        <f>_xlfn.IFNA(VLOOKUP($A52,'PASTE Tech_Stock'!C:BC,2,FALSE),0)</f>
        <v>0</v>
      </c>
      <c r="J52" s="263">
        <f>_xlfn.IFNA(VLOOKUP($A52,'PASTE Tech_Stock'!E:BD,2,FALSE),0)</f>
        <v>0</v>
      </c>
      <c r="K52" s="263">
        <f>_xlfn.IFNA(VLOOKUP($A52,'PASTE Tech_Stock'!G:BE,2,FALSE),0)</f>
        <v>0</v>
      </c>
      <c r="L52" s="263">
        <f>_xlfn.IFNA(VLOOKUP($A52,'PASTE Tech_Stock'!I:BF,2,FALSE),0)</f>
        <v>0</v>
      </c>
      <c r="M52" s="263">
        <f>_xlfn.IFNA(VLOOKUP($A52,'PASTE Tech_Stock'!K:BG,2,FALSE),0)</f>
        <v>0</v>
      </c>
      <c r="N52" s="263">
        <f>_xlfn.IFNA(VLOOKUP($A52,'PASTE Tech_Stock'!M:BH,2,FALSE),0)</f>
        <v>0</v>
      </c>
      <c r="O52" s="263">
        <f>_xlfn.IFNA(VLOOKUP($A52,'PASTE Tech_Stock'!O:BI,2,FALSE),0)</f>
        <v>0</v>
      </c>
      <c r="P52" s="263">
        <f>_xlfn.IFNA(VLOOKUP($A52,'PASTE Tech_Stock'!Q:BJ,2,FALSE),0)</f>
        <v>0</v>
      </c>
      <c r="Q52" s="263">
        <f>_xlfn.IFNA(VLOOKUP($A52,'PASTE Tech_Stock'!S:BK,2,FALSE),0)</f>
        <v>0</v>
      </c>
      <c r="R52" s="263">
        <f>_xlfn.IFNA(VLOOKUP($A52,'PASTE Tech_Stock'!U:BL,2,FALSE),0)</f>
        <v>0</v>
      </c>
      <c r="S52" s="263">
        <f>_xlfn.IFNA(VLOOKUP($A52,'PASTE Tech_Stock'!W:BM,2,FALSE),0)</f>
        <v>0</v>
      </c>
      <c r="T52" s="263">
        <f>_xlfn.IFNA(VLOOKUP($A52,'PASTE Tech_Stock'!Y:BN,2,FALSE),0)</f>
        <v>0</v>
      </c>
    </row>
    <row r="53" spans="1:20" x14ac:dyDescent="0.3">
      <c r="A53" s="69" t="s">
        <v>79</v>
      </c>
      <c r="B53" t="str">
        <f>_xlfn.IFNA(VLOOKUP($A53,'PASTE Energy Balance'!$A$7:$O$835,14,FALSE),"")</f>
        <v>NL</v>
      </c>
      <c r="C53" t="str">
        <f>_xlfn.IFNA(VLOOKUP($A53,'PASTE Technology Sheet'!$A$7:$G$850,3,FALSE),"")</f>
        <v>Final</v>
      </c>
      <c r="D53" t="str">
        <f>_xlfn.IFNA(VLOOKUP($A53,'PASTE Technology Sheet'!$A$7:$G$850,4,FALSE),"")</f>
        <v>Industry</v>
      </c>
      <c r="E53" t="str">
        <f>_xlfn.IFNA(VLOOKUP($A53,'PASTE Technology Sheet'!$A$7:$G$850,5,FALSE),"")</f>
        <v>Chemicals</v>
      </c>
      <c r="F53" t="str">
        <f>_xlfn.IFNA(VLOOKUP($A53,'PASTE Technology Sheet'!$A$7:$G$850,6,FALSE),"")</f>
        <v>Ethylene production - Chemical Industry</v>
      </c>
      <c r="G53" t="str">
        <f>_xlfn.IFNA(VLOOKUP($A53,'PASTE Technology Sheet'!$A$7:$G$850,7,FALSE),"")</f>
        <v>Existing syn-naphtha steam cracker wCCUS (MEA postcombustion) - Petrochemical industry</v>
      </c>
      <c r="H53" s="263">
        <f>_xlfn.IFNA(VLOOKUP(A53,'PASTE Tech_Stock'!A:B,2,FALSE),0)</f>
        <v>0</v>
      </c>
      <c r="I53" s="263">
        <f>_xlfn.IFNA(VLOOKUP($A53,'PASTE Tech_Stock'!C:BC,2,FALSE),0)</f>
        <v>0</v>
      </c>
      <c r="J53" s="263">
        <f>_xlfn.IFNA(VLOOKUP($A53,'PASTE Tech_Stock'!E:BD,2,FALSE),0)</f>
        <v>0</v>
      </c>
      <c r="K53" s="263">
        <f>_xlfn.IFNA(VLOOKUP($A53,'PASTE Tech_Stock'!G:BE,2,FALSE),0)</f>
        <v>0</v>
      </c>
      <c r="L53" s="263">
        <f>_xlfn.IFNA(VLOOKUP($A53,'PASTE Tech_Stock'!I:BF,2,FALSE),0)</f>
        <v>0</v>
      </c>
      <c r="M53" s="263">
        <f>_xlfn.IFNA(VLOOKUP($A53,'PASTE Tech_Stock'!K:BG,2,FALSE),0)</f>
        <v>0</v>
      </c>
      <c r="N53" s="263">
        <f>_xlfn.IFNA(VLOOKUP($A53,'PASTE Tech_Stock'!M:BH,2,FALSE),0)</f>
        <v>0</v>
      </c>
      <c r="O53" s="263">
        <f>_xlfn.IFNA(VLOOKUP($A53,'PASTE Tech_Stock'!O:BI,2,FALSE),0)</f>
        <v>0</v>
      </c>
      <c r="P53" s="263">
        <f>_xlfn.IFNA(VLOOKUP($A53,'PASTE Tech_Stock'!Q:BJ,2,FALSE),0)</f>
        <v>0</v>
      </c>
      <c r="Q53" s="263">
        <f>_xlfn.IFNA(VLOOKUP($A53,'PASTE Tech_Stock'!S:BK,2,FALSE),0)</f>
        <v>0</v>
      </c>
      <c r="R53" s="263">
        <f>_xlfn.IFNA(VLOOKUP($A53,'PASTE Tech_Stock'!U:BL,2,FALSE),0)</f>
        <v>0</v>
      </c>
      <c r="S53" s="263">
        <f>_xlfn.IFNA(VLOOKUP($A53,'PASTE Tech_Stock'!W:BM,2,FALSE),0)</f>
        <v>0</v>
      </c>
      <c r="T53" s="263">
        <f>_xlfn.IFNA(VLOOKUP($A53,'PASTE Tech_Stock'!Y:BN,2,FALSE),0)</f>
        <v>0</v>
      </c>
    </row>
    <row r="54" spans="1:20" x14ac:dyDescent="0.3">
      <c r="A54" s="40" t="s">
        <v>80</v>
      </c>
      <c r="B54" t="str">
        <f>_xlfn.IFNA(VLOOKUP($A54,'PASTE Energy Balance'!$A$7:$O$835,14,FALSE),"")</f>
        <v>NL</v>
      </c>
      <c r="C54" t="str">
        <f>_xlfn.IFNA(VLOOKUP($A54,'PASTE Technology Sheet'!$A$7:$G$850,3,FALSE),"")</f>
        <v>Final</v>
      </c>
      <c r="D54" t="str">
        <f>_xlfn.IFNA(VLOOKUP($A54,'PASTE Technology Sheet'!$A$7:$G$850,4,FALSE),"")</f>
        <v>Industry</v>
      </c>
      <c r="E54" t="str">
        <f>_xlfn.IFNA(VLOOKUP($A54,'PASTE Technology Sheet'!$A$7:$G$850,5,FALSE),"")</f>
        <v>Chemicals</v>
      </c>
      <c r="F54" t="str">
        <f>_xlfn.IFNA(VLOOKUP($A54,'PASTE Technology Sheet'!$A$7:$G$850,6,FALSE),"")</f>
        <v>Ethylene production - Chemical Industry</v>
      </c>
      <c r="G54" t="str">
        <f>_xlfn.IFNA(VLOOKUP($A54,'PASTE Technology Sheet'!$A$7:$G$850,7,FALSE),"")</f>
        <v>Electrified naphtha steam cracker - Petrochemical industry</v>
      </c>
      <c r="H54" s="263">
        <f>_xlfn.IFNA(VLOOKUP(A54,'PASTE Tech_Stock'!A:B,2,FALSE),0)</f>
        <v>1.278656201</v>
      </c>
      <c r="I54" s="263">
        <f>_xlfn.IFNA(VLOOKUP($A54,'PASTE Tech_Stock'!C:BC,2,FALSE),0)</f>
        <v>1.2786474379999999</v>
      </c>
      <c r="J54" s="263">
        <f>_xlfn.IFNA(VLOOKUP($A54,'PASTE Tech_Stock'!E:BD,2,FALSE),0)</f>
        <v>1.278656201</v>
      </c>
      <c r="K54" s="263">
        <f>_xlfn.IFNA(VLOOKUP($A54,'PASTE Tech_Stock'!G:BE,2,FALSE),0)</f>
        <v>1.2786561999999999</v>
      </c>
      <c r="L54" s="263">
        <f>_xlfn.IFNA(VLOOKUP($A54,'PASTE Tech_Stock'!I:BF,2,FALSE),0)</f>
        <v>1.2786561999999999</v>
      </c>
      <c r="M54" s="263">
        <f>_xlfn.IFNA(VLOOKUP($A54,'PASTE Tech_Stock'!K:BG,2,FALSE),0)</f>
        <v>1.2786299130000001</v>
      </c>
      <c r="N54" s="263">
        <f>_xlfn.IFNA(VLOOKUP($A54,'PASTE Tech_Stock'!M:BH,2,FALSE),0)</f>
        <v>1.278638677</v>
      </c>
      <c r="O54" s="263">
        <f>_xlfn.IFNA(VLOOKUP($A54,'PASTE Tech_Stock'!O:BI,2,FALSE),0)</f>
        <v>1.2787000150000001</v>
      </c>
      <c r="P54" s="263">
        <f>_xlfn.IFNA(VLOOKUP($A54,'PASTE Tech_Stock'!Q:BJ,2,FALSE),0)</f>
        <v>1.2786211510000001</v>
      </c>
      <c r="Q54" s="263">
        <f>_xlfn.IFNA(VLOOKUP($A54,'PASTE Tech_Stock'!S:BK,2,FALSE),0)</f>
        <v>1.5732344570000001</v>
      </c>
      <c r="R54" s="263">
        <f>_xlfn.IFNA(VLOOKUP($A54,'PASTE Tech_Stock'!U:BL,2,FALSE),0)</f>
        <v>1.1516975490000001</v>
      </c>
      <c r="S54" s="263">
        <f>_xlfn.IFNA(VLOOKUP($A54,'PASTE Tech_Stock'!W:BM,2,FALSE),0)</f>
        <v>1.2785422980000001</v>
      </c>
      <c r="T54" s="263">
        <f>_xlfn.IFNA(VLOOKUP($A54,'PASTE Tech_Stock'!Y:BN,2,FALSE),0)</f>
        <v>0.33318074009999998</v>
      </c>
    </row>
    <row r="55" spans="1:20" x14ac:dyDescent="0.3">
      <c r="A55" s="69" t="s">
        <v>81</v>
      </c>
      <c r="B55" t="str">
        <f>_xlfn.IFNA(VLOOKUP($A55,'PASTE Energy Balance'!$A$7:$O$835,14,FALSE),"")</f>
        <v>NL</v>
      </c>
      <c r="C55" t="str">
        <f>_xlfn.IFNA(VLOOKUP($A55,'PASTE Technology Sheet'!$A$7:$G$850,3,FALSE),"")</f>
        <v>Final</v>
      </c>
      <c r="D55" t="str">
        <f>_xlfn.IFNA(VLOOKUP($A55,'PASTE Technology Sheet'!$A$7:$G$850,4,FALSE),"")</f>
        <v>Industry</v>
      </c>
      <c r="E55" t="str">
        <f>_xlfn.IFNA(VLOOKUP($A55,'PASTE Technology Sheet'!$A$7:$G$850,5,FALSE),"")</f>
        <v>Chemicals</v>
      </c>
      <c r="F55" t="str">
        <f>_xlfn.IFNA(VLOOKUP($A55,'PASTE Technology Sheet'!$A$7:$G$850,6,FALSE),"")</f>
        <v>Ethylene production - Chemical Industry</v>
      </c>
      <c r="G55" t="str">
        <f>_xlfn.IFNA(VLOOKUP($A55,'PASTE Technology Sheet'!$A$7:$G$850,7,FALSE),"")</f>
        <v>Electrified bio-naphtha steam cracker - Petrochemical industry</v>
      </c>
      <c r="H55" s="263">
        <f>_xlfn.IFNA(VLOOKUP(A55,'PASTE Tech_Stock'!A:B,2,FALSE),0)</f>
        <v>0</v>
      </c>
      <c r="I55" s="263">
        <f>_xlfn.IFNA(VLOOKUP($A55,'PASTE Tech_Stock'!C:BC,2,FALSE),0)</f>
        <v>0</v>
      </c>
      <c r="J55" s="263">
        <f>_xlfn.IFNA(VLOOKUP($A55,'PASTE Tech_Stock'!E:BD,2,FALSE),0)</f>
        <v>0</v>
      </c>
      <c r="K55" s="263">
        <f>_xlfn.IFNA(VLOOKUP($A55,'PASTE Tech_Stock'!G:BE,2,FALSE),0)</f>
        <v>0</v>
      </c>
      <c r="L55" s="263">
        <f>_xlfn.IFNA(VLOOKUP($A55,'PASTE Tech_Stock'!I:BF,2,FALSE),0)</f>
        <v>0</v>
      </c>
      <c r="M55" s="263">
        <f>_xlfn.IFNA(VLOOKUP($A55,'PASTE Tech_Stock'!K:BG,2,FALSE),0)</f>
        <v>0</v>
      </c>
      <c r="N55" s="263">
        <f>_xlfn.IFNA(VLOOKUP($A55,'PASTE Tech_Stock'!M:BH,2,FALSE),0)</f>
        <v>0</v>
      </c>
      <c r="O55" s="263">
        <f>_xlfn.IFNA(VLOOKUP($A55,'PASTE Tech_Stock'!O:BI,2,FALSE),0)</f>
        <v>0</v>
      </c>
      <c r="P55" s="263">
        <f>_xlfn.IFNA(VLOOKUP($A55,'PASTE Tech_Stock'!Q:BJ,2,FALSE),0)</f>
        <v>0</v>
      </c>
      <c r="Q55" s="263">
        <f>_xlfn.IFNA(VLOOKUP($A55,'PASTE Tech_Stock'!S:BK,2,FALSE),0)</f>
        <v>0</v>
      </c>
      <c r="R55" s="263">
        <f>_xlfn.IFNA(VLOOKUP($A55,'PASTE Tech_Stock'!U:BL,2,FALSE),0)</f>
        <v>0</v>
      </c>
      <c r="S55" s="263">
        <f>_xlfn.IFNA(VLOOKUP($A55,'PASTE Tech_Stock'!W:BM,2,FALSE),0)</f>
        <v>0</v>
      </c>
      <c r="T55" s="263">
        <f>_xlfn.IFNA(VLOOKUP($A55,'PASTE Tech_Stock'!Y:BN,2,FALSE),0)</f>
        <v>0</v>
      </c>
    </row>
    <row r="56" spans="1:20" x14ac:dyDescent="0.3">
      <c r="A56" s="40" t="s">
        <v>82</v>
      </c>
      <c r="B56" t="str">
        <f>_xlfn.IFNA(VLOOKUP($A56,'PASTE Energy Balance'!$A$7:$O$835,14,FALSE),"")</f>
        <v>NL</v>
      </c>
      <c r="C56" t="str">
        <f>_xlfn.IFNA(VLOOKUP($A56,'PASTE Technology Sheet'!$A$7:$G$850,3,FALSE),"")</f>
        <v>Final</v>
      </c>
      <c r="D56" t="str">
        <f>_xlfn.IFNA(VLOOKUP($A56,'PASTE Technology Sheet'!$A$7:$G$850,4,FALSE),"")</f>
        <v>Industry</v>
      </c>
      <c r="E56" t="str">
        <f>_xlfn.IFNA(VLOOKUP($A56,'PASTE Technology Sheet'!$A$7:$G$850,5,FALSE),"")</f>
        <v>Chemicals</v>
      </c>
      <c r="F56" t="str">
        <f>_xlfn.IFNA(VLOOKUP($A56,'PASTE Technology Sheet'!$A$7:$G$850,6,FALSE),"")</f>
        <v>Ethylene production - Chemical Industry</v>
      </c>
      <c r="G56" t="str">
        <f>_xlfn.IFNA(VLOOKUP($A56,'PASTE Technology Sheet'!$A$7:$G$850,7,FALSE),"")</f>
        <v>Electrified syn-naphtha steam cracker - Petrochemical industry</v>
      </c>
      <c r="H56" s="263">
        <f>_xlfn.IFNA(VLOOKUP(A56,'PASTE Tech_Stock'!A:B,2,FALSE),0)</f>
        <v>0</v>
      </c>
      <c r="I56" s="263">
        <f>_xlfn.IFNA(VLOOKUP($A56,'PASTE Tech_Stock'!C:BC,2,FALSE),0)</f>
        <v>0</v>
      </c>
      <c r="J56" s="263">
        <f>_xlfn.IFNA(VLOOKUP($A56,'PASTE Tech_Stock'!E:BD,2,FALSE),0)</f>
        <v>0</v>
      </c>
      <c r="K56" s="263">
        <f>_xlfn.IFNA(VLOOKUP($A56,'PASTE Tech_Stock'!G:BE,2,FALSE),0)</f>
        <v>0</v>
      </c>
      <c r="L56" s="263">
        <f>_xlfn.IFNA(VLOOKUP($A56,'PASTE Tech_Stock'!I:BF,2,FALSE),0)</f>
        <v>0</v>
      </c>
      <c r="M56" s="263">
        <f>_xlfn.IFNA(VLOOKUP($A56,'PASTE Tech_Stock'!K:BG,2,FALSE),0)</f>
        <v>0</v>
      </c>
      <c r="N56" s="263">
        <f>_xlfn.IFNA(VLOOKUP($A56,'PASTE Tech_Stock'!M:BH,2,FALSE),0)</f>
        <v>0</v>
      </c>
      <c r="O56" s="263">
        <f>_xlfn.IFNA(VLOOKUP($A56,'PASTE Tech_Stock'!O:BI,2,FALSE),0)</f>
        <v>0</v>
      </c>
      <c r="P56" s="263">
        <f>_xlfn.IFNA(VLOOKUP($A56,'PASTE Tech_Stock'!Q:BJ,2,FALSE),0)</f>
        <v>0</v>
      </c>
      <c r="Q56" s="263">
        <f>_xlfn.IFNA(VLOOKUP($A56,'PASTE Tech_Stock'!S:BK,2,FALSE),0)</f>
        <v>0</v>
      </c>
      <c r="R56" s="263">
        <f>_xlfn.IFNA(VLOOKUP($A56,'PASTE Tech_Stock'!U:BL,2,FALSE),0)</f>
        <v>0</v>
      </c>
      <c r="S56" s="263">
        <f>_xlfn.IFNA(VLOOKUP($A56,'PASTE Tech_Stock'!W:BM,2,FALSE),0)</f>
        <v>9.9336322210000008E-3</v>
      </c>
      <c r="T56" s="263">
        <f>_xlfn.IFNA(VLOOKUP($A56,'PASTE Tech_Stock'!Y:BN,2,FALSE),0)</f>
        <v>0</v>
      </c>
    </row>
    <row r="57" spans="1:20" x14ac:dyDescent="0.3">
      <c r="A57" s="69" t="s">
        <v>83</v>
      </c>
      <c r="B57" t="str">
        <f>_xlfn.IFNA(VLOOKUP($A57,'PASTE Energy Balance'!$A$7:$O$835,14,FALSE),"")</f>
        <v>NL</v>
      </c>
      <c r="C57" t="str">
        <f>_xlfn.IFNA(VLOOKUP($A57,'PASTE Technology Sheet'!$A$7:$G$850,3,FALSE),"")</f>
        <v>Final</v>
      </c>
      <c r="D57" t="str">
        <f>_xlfn.IFNA(VLOOKUP($A57,'PASTE Technology Sheet'!$A$7:$G$850,4,FALSE),"")</f>
        <v>Industry</v>
      </c>
      <c r="E57" t="str">
        <f>_xlfn.IFNA(VLOOKUP($A57,'PASTE Technology Sheet'!$A$7:$G$850,5,FALSE),"")</f>
        <v>Chemicals</v>
      </c>
      <c r="F57" t="str">
        <f>_xlfn.IFNA(VLOOKUP($A57,'PASTE Technology Sheet'!$A$7:$G$850,6,FALSE),"")</f>
        <v>Ethylene production - Chemical Industry</v>
      </c>
      <c r="G57" t="str">
        <f>_xlfn.IFNA(VLOOKUP($A57,'PASTE Technology Sheet'!$A$7:$G$850,7,FALSE),"")</f>
        <v>Hydrogen fueled naphtha steam cracker - Petrochemical industry</v>
      </c>
      <c r="H57" s="263">
        <f>_xlfn.IFNA(VLOOKUP(A57,'PASTE Tech_Stock'!A:B,2,FALSE),0)</f>
        <v>0</v>
      </c>
      <c r="I57" s="263">
        <f>_xlfn.IFNA(VLOOKUP($A57,'PASTE Tech_Stock'!C:BC,2,FALSE),0)</f>
        <v>0</v>
      </c>
      <c r="J57" s="263">
        <f>_xlfn.IFNA(VLOOKUP($A57,'PASTE Tech_Stock'!E:BD,2,FALSE),0)</f>
        <v>0</v>
      </c>
      <c r="K57" s="263">
        <f>_xlfn.IFNA(VLOOKUP($A57,'PASTE Tech_Stock'!G:BE,2,FALSE),0)</f>
        <v>0</v>
      </c>
      <c r="L57" s="263">
        <f>_xlfn.IFNA(VLOOKUP($A57,'PASTE Tech_Stock'!I:BF,2,FALSE),0)</f>
        <v>0</v>
      </c>
      <c r="M57" s="263">
        <f>_xlfn.IFNA(VLOOKUP($A57,'PASTE Tech_Stock'!K:BG,2,FALSE),0)</f>
        <v>0</v>
      </c>
      <c r="N57" s="263">
        <f>_xlfn.IFNA(VLOOKUP($A57,'PASTE Tech_Stock'!M:BH,2,FALSE),0)</f>
        <v>0</v>
      </c>
      <c r="O57" s="263">
        <f>_xlfn.IFNA(VLOOKUP($A57,'PASTE Tech_Stock'!O:BI,2,FALSE),0)</f>
        <v>0</v>
      </c>
      <c r="P57" s="263">
        <f>_xlfn.IFNA(VLOOKUP($A57,'PASTE Tech_Stock'!Q:BJ,2,FALSE),0)</f>
        <v>0</v>
      </c>
      <c r="Q57" s="263">
        <f>_xlfn.IFNA(VLOOKUP($A57,'PASTE Tech_Stock'!S:BK,2,FALSE),0)</f>
        <v>0</v>
      </c>
      <c r="R57" s="263">
        <f>_xlfn.IFNA(VLOOKUP($A57,'PASTE Tech_Stock'!U:BL,2,FALSE),0)</f>
        <v>0.1268872777</v>
      </c>
      <c r="S57" s="263">
        <f>_xlfn.IFNA(VLOOKUP($A57,'PASTE Tech_Stock'!W:BM,2,FALSE),0)</f>
        <v>0</v>
      </c>
      <c r="T57" s="263">
        <f>_xlfn.IFNA(VLOOKUP($A57,'PASTE Tech_Stock'!Y:BN,2,FALSE),0)</f>
        <v>0.12714412420000001</v>
      </c>
    </row>
    <row r="58" spans="1:20" x14ac:dyDescent="0.3">
      <c r="A58" s="40" t="s">
        <v>84</v>
      </c>
      <c r="B58" t="str">
        <f>_xlfn.IFNA(VLOOKUP($A58,'PASTE Energy Balance'!$A$7:$O$835,14,FALSE),"")</f>
        <v>NL</v>
      </c>
      <c r="C58" t="str">
        <f>_xlfn.IFNA(VLOOKUP($A58,'PASTE Technology Sheet'!$A$7:$G$850,3,FALSE),"")</f>
        <v>Final</v>
      </c>
      <c r="D58" t="str">
        <f>_xlfn.IFNA(VLOOKUP($A58,'PASTE Technology Sheet'!$A$7:$G$850,4,FALSE),"")</f>
        <v>Industry</v>
      </c>
      <c r="E58" t="str">
        <f>_xlfn.IFNA(VLOOKUP($A58,'PASTE Technology Sheet'!$A$7:$G$850,5,FALSE),"")</f>
        <v>Chemicals</v>
      </c>
      <c r="F58" t="str">
        <f>_xlfn.IFNA(VLOOKUP($A58,'PASTE Technology Sheet'!$A$7:$G$850,6,FALSE),"")</f>
        <v>Ethylene production - Chemical Industry</v>
      </c>
      <c r="G58" t="str">
        <f>_xlfn.IFNA(VLOOKUP($A58,'PASTE Technology Sheet'!$A$7:$G$850,7,FALSE),"")</f>
        <v>Hydrogen fueled bio-naphtha steam cracker - Petrochemical industry</v>
      </c>
      <c r="H58" s="263">
        <f>_xlfn.IFNA(VLOOKUP(A58,'PASTE Tech_Stock'!A:B,2,FALSE),0)</f>
        <v>0</v>
      </c>
      <c r="I58" s="263">
        <f>_xlfn.IFNA(VLOOKUP($A58,'PASTE Tech_Stock'!C:BC,2,FALSE),0)</f>
        <v>0</v>
      </c>
      <c r="J58" s="263">
        <f>_xlfn.IFNA(VLOOKUP($A58,'PASTE Tech_Stock'!E:BD,2,FALSE),0)</f>
        <v>0</v>
      </c>
      <c r="K58" s="263">
        <f>_xlfn.IFNA(VLOOKUP($A58,'PASTE Tech_Stock'!G:BE,2,FALSE),0)</f>
        <v>0</v>
      </c>
      <c r="L58" s="263">
        <f>_xlfn.IFNA(VLOOKUP($A58,'PASTE Tech_Stock'!I:BF,2,FALSE),0)</f>
        <v>0</v>
      </c>
      <c r="M58" s="263">
        <f>_xlfn.IFNA(VLOOKUP($A58,'PASTE Tech_Stock'!K:BG,2,FALSE),0)</f>
        <v>0</v>
      </c>
      <c r="N58" s="263">
        <f>_xlfn.IFNA(VLOOKUP($A58,'PASTE Tech_Stock'!M:BH,2,FALSE),0)</f>
        <v>0</v>
      </c>
      <c r="O58" s="263">
        <f>_xlfn.IFNA(VLOOKUP($A58,'PASTE Tech_Stock'!O:BI,2,FALSE),0)</f>
        <v>0</v>
      </c>
      <c r="P58" s="263">
        <f>_xlfn.IFNA(VLOOKUP($A58,'PASTE Tech_Stock'!Q:BJ,2,FALSE),0)</f>
        <v>0</v>
      </c>
      <c r="Q58" s="263">
        <f>_xlfn.IFNA(VLOOKUP($A58,'PASTE Tech_Stock'!S:BK,2,FALSE),0)</f>
        <v>0</v>
      </c>
      <c r="R58" s="263">
        <f>_xlfn.IFNA(VLOOKUP($A58,'PASTE Tech_Stock'!U:BL,2,FALSE),0)</f>
        <v>0</v>
      </c>
      <c r="S58" s="263">
        <f>_xlfn.IFNA(VLOOKUP($A58,'PASTE Tech_Stock'!W:BM,2,FALSE),0)</f>
        <v>0</v>
      </c>
      <c r="T58" s="263">
        <f>_xlfn.IFNA(VLOOKUP($A58,'PASTE Tech_Stock'!Y:BN,2,FALSE),0)</f>
        <v>0</v>
      </c>
    </row>
    <row r="59" spans="1:20" x14ac:dyDescent="0.3">
      <c r="A59" s="69" t="s">
        <v>85</v>
      </c>
      <c r="B59" t="str">
        <f>_xlfn.IFNA(VLOOKUP($A59,'PASTE Energy Balance'!$A$7:$O$835,14,FALSE),"")</f>
        <v>NL</v>
      </c>
      <c r="C59" t="str">
        <f>_xlfn.IFNA(VLOOKUP($A59,'PASTE Technology Sheet'!$A$7:$G$850,3,FALSE),"")</f>
        <v>Final</v>
      </c>
      <c r="D59" t="str">
        <f>_xlfn.IFNA(VLOOKUP($A59,'PASTE Technology Sheet'!$A$7:$G$850,4,FALSE),"")</f>
        <v>Industry</v>
      </c>
      <c r="E59" t="str">
        <f>_xlfn.IFNA(VLOOKUP($A59,'PASTE Technology Sheet'!$A$7:$G$850,5,FALSE),"")</f>
        <v>Chemicals</v>
      </c>
      <c r="F59" t="str">
        <f>_xlfn.IFNA(VLOOKUP($A59,'PASTE Technology Sheet'!$A$7:$G$850,6,FALSE),"")</f>
        <v>Ethylene production - Chemical Industry</v>
      </c>
      <c r="G59" t="str">
        <f>_xlfn.IFNA(VLOOKUP($A59,'PASTE Technology Sheet'!$A$7:$G$850,7,FALSE),"")</f>
        <v>Hydrogen fueled syn-naphtha steam cracker - Petrochemical industry</v>
      </c>
      <c r="H59" s="263">
        <f>_xlfn.IFNA(VLOOKUP(A59,'PASTE Tech_Stock'!A:B,2,FALSE),0)</f>
        <v>0</v>
      </c>
      <c r="I59" s="263">
        <f>_xlfn.IFNA(VLOOKUP($A59,'PASTE Tech_Stock'!C:BC,2,FALSE),0)</f>
        <v>0</v>
      </c>
      <c r="J59" s="263">
        <f>_xlfn.IFNA(VLOOKUP($A59,'PASTE Tech_Stock'!E:BD,2,FALSE),0)</f>
        <v>0</v>
      </c>
      <c r="K59" s="263">
        <f>_xlfn.IFNA(VLOOKUP($A59,'PASTE Tech_Stock'!G:BE,2,FALSE),0)</f>
        <v>0</v>
      </c>
      <c r="L59" s="263">
        <f>_xlfn.IFNA(VLOOKUP($A59,'PASTE Tech_Stock'!I:BF,2,FALSE),0)</f>
        <v>0</v>
      </c>
      <c r="M59" s="263">
        <f>_xlfn.IFNA(VLOOKUP($A59,'PASTE Tech_Stock'!K:BG,2,FALSE),0)</f>
        <v>0</v>
      </c>
      <c r="N59" s="263">
        <f>_xlfn.IFNA(VLOOKUP($A59,'PASTE Tech_Stock'!M:BH,2,FALSE),0)</f>
        <v>0</v>
      </c>
      <c r="O59" s="263">
        <f>_xlfn.IFNA(VLOOKUP($A59,'PASTE Tech_Stock'!O:BI,2,FALSE),0)</f>
        <v>0</v>
      </c>
      <c r="P59" s="263">
        <f>_xlfn.IFNA(VLOOKUP($A59,'PASTE Tech_Stock'!Q:BJ,2,FALSE),0)</f>
        <v>0</v>
      </c>
      <c r="Q59" s="263">
        <f>_xlfn.IFNA(VLOOKUP($A59,'PASTE Tech_Stock'!S:BK,2,FALSE),0)</f>
        <v>0</v>
      </c>
      <c r="R59" s="263">
        <f>_xlfn.IFNA(VLOOKUP($A59,'PASTE Tech_Stock'!U:BL,2,FALSE),0)</f>
        <v>0</v>
      </c>
      <c r="S59" s="263">
        <f>_xlfn.IFNA(VLOOKUP($A59,'PASTE Tech_Stock'!W:BM,2,FALSE),0)</f>
        <v>0</v>
      </c>
      <c r="T59" s="263">
        <f>_xlfn.IFNA(VLOOKUP($A59,'PASTE Tech_Stock'!Y:BN,2,FALSE),0)</f>
        <v>0</v>
      </c>
    </row>
    <row r="60" spans="1:20" x14ac:dyDescent="0.3">
      <c r="A60" s="40" t="s">
        <v>86</v>
      </c>
      <c r="B60" t="str">
        <f>_xlfn.IFNA(VLOOKUP($A60,'PASTE Energy Balance'!$A$7:$O$835,14,FALSE),"")</f>
        <v>NL</v>
      </c>
      <c r="C60" t="str">
        <f>_xlfn.IFNA(VLOOKUP($A60,'PASTE Technology Sheet'!$A$7:$G$850,3,FALSE),"")</f>
        <v>Final</v>
      </c>
      <c r="D60" t="str">
        <f>_xlfn.IFNA(VLOOKUP($A60,'PASTE Technology Sheet'!$A$7:$G$850,4,FALSE),"")</f>
        <v>Industry</v>
      </c>
      <c r="E60" t="str">
        <f>_xlfn.IFNA(VLOOKUP($A60,'PASTE Technology Sheet'!$A$7:$G$850,5,FALSE),"")</f>
        <v>Chemicals</v>
      </c>
      <c r="F60" t="str">
        <f>_xlfn.IFNA(VLOOKUP($A60,'PASTE Technology Sheet'!$A$7:$G$850,6,FALSE),"")</f>
        <v>Ethylene production - Chemical Industry</v>
      </c>
      <c r="G60" t="str">
        <f>_xlfn.IFNA(VLOOKUP($A60,'PASTE Technology Sheet'!$A$7:$G$850,7,FALSE),"")</f>
        <v>Ethylene from bioethanol dehydration - Petrochemical industry</v>
      </c>
      <c r="H60" s="263">
        <f>_xlfn.IFNA(VLOOKUP(A60,'PASTE Tech_Stock'!A:B,2,FALSE),0)</f>
        <v>0.94933820209999997</v>
      </c>
      <c r="I60" s="263">
        <f>_xlfn.IFNA(VLOOKUP($A60,'PASTE Tech_Stock'!C:BC,2,FALSE),0)</f>
        <v>0.94933820199999996</v>
      </c>
      <c r="J60" s="263">
        <f>_xlfn.IFNA(VLOOKUP($A60,'PASTE Tech_Stock'!E:BD,2,FALSE),0)</f>
        <v>0.94933820150000003</v>
      </c>
      <c r="K60" s="263">
        <f>_xlfn.IFNA(VLOOKUP($A60,'PASTE Tech_Stock'!G:BE,2,FALSE),0)</f>
        <v>0.94933820209999997</v>
      </c>
      <c r="L60" s="263">
        <f>_xlfn.IFNA(VLOOKUP($A60,'PASTE Tech_Stock'!I:BF,2,FALSE),0)</f>
        <v>0.94933820209999997</v>
      </c>
      <c r="M60" s="263">
        <f>_xlfn.IFNA(VLOOKUP($A60,'PASTE Tech_Stock'!K:BG,2,FALSE),0)</f>
        <v>0.94933820160000004</v>
      </c>
      <c r="N60" s="263">
        <f>_xlfn.IFNA(VLOOKUP($A60,'PASTE Tech_Stock'!M:BH,2,FALSE),0)</f>
        <v>0.94933820130000002</v>
      </c>
      <c r="O60" s="263">
        <f>_xlfn.IFNA(VLOOKUP($A60,'PASTE Tech_Stock'!O:BI,2,FALSE),0)</f>
        <v>0.94933820150000003</v>
      </c>
      <c r="P60" s="263">
        <f>_xlfn.IFNA(VLOOKUP($A60,'PASTE Tech_Stock'!Q:BJ,2,FALSE),0)</f>
        <v>0.94933820170000005</v>
      </c>
      <c r="Q60" s="263">
        <f>_xlfn.IFNA(VLOOKUP($A60,'PASTE Tech_Stock'!S:BK,2,FALSE),0)</f>
        <v>0.65492879349999999</v>
      </c>
      <c r="R60" s="263">
        <f>_xlfn.IFNA(VLOOKUP($A60,'PASTE Tech_Stock'!U:BL,2,FALSE),0)</f>
        <v>0.94933820150000003</v>
      </c>
      <c r="S60" s="263">
        <f>_xlfn.IFNA(VLOOKUP($A60,'PASTE Tech_Stock'!W:BM,2,FALSE),0)</f>
        <v>0.93940865360000003</v>
      </c>
      <c r="T60" s="263">
        <f>_xlfn.IFNA(VLOOKUP($A60,'PASTE Tech_Stock'!Y:BN,2,FALSE),0)</f>
        <v>0.94933820219999998</v>
      </c>
    </row>
    <row r="61" spans="1:20" x14ac:dyDescent="0.3">
      <c r="A61" s="69" t="s">
        <v>87</v>
      </c>
      <c r="B61" t="str">
        <f>_xlfn.IFNA(VLOOKUP($A61,'PASTE Energy Balance'!$A$7:$O$835,14,FALSE),"")</f>
        <v>NL</v>
      </c>
      <c r="C61" t="str">
        <f>_xlfn.IFNA(VLOOKUP($A61,'PASTE Technology Sheet'!$A$7:$G$850,3,FALSE),"")</f>
        <v>Final</v>
      </c>
      <c r="D61" t="str">
        <f>_xlfn.IFNA(VLOOKUP($A61,'PASTE Technology Sheet'!$A$7:$G$850,4,FALSE),"")</f>
        <v>Industry</v>
      </c>
      <c r="E61" t="str">
        <f>_xlfn.IFNA(VLOOKUP($A61,'PASTE Technology Sheet'!$A$7:$G$850,5,FALSE),"")</f>
        <v>Chemicals</v>
      </c>
      <c r="F61" t="str">
        <f>_xlfn.IFNA(VLOOKUP($A61,'PASTE Technology Sheet'!$A$7:$G$850,6,FALSE),"")</f>
        <v>Propylene production - Chemical Industry</v>
      </c>
      <c r="G61" t="str">
        <f>_xlfn.IFNA(VLOOKUP($A61,'PASTE Technology Sheet'!$A$7:$G$850,7,FALSE),"")</f>
        <v>Methanol to olefins - Petrochemical industry</v>
      </c>
      <c r="H61" s="263">
        <f>_xlfn.IFNA(VLOOKUP(A61,'PASTE Tech_Stock'!A:B,2,FALSE),0)</f>
        <v>1.95</v>
      </c>
      <c r="I61" s="263">
        <f>_xlfn.IFNA(VLOOKUP($A61,'PASTE Tech_Stock'!C:BC,2,FALSE),0)</f>
        <v>1.95</v>
      </c>
      <c r="J61" s="263">
        <f>_xlfn.IFNA(VLOOKUP($A61,'PASTE Tech_Stock'!E:BD,2,FALSE),0)</f>
        <v>1.95</v>
      </c>
      <c r="K61" s="263">
        <f>_xlfn.IFNA(VLOOKUP($A61,'PASTE Tech_Stock'!G:BE,2,FALSE),0)</f>
        <v>1.95</v>
      </c>
      <c r="L61" s="263">
        <f>_xlfn.IFNA(VLOOKUP($A61,'PASTE Tech_Stock'!I:BF,2,FALSE),0)</f>
        <v>1.95</v>
      </c>
      <c r="M61" s="263">
        <f>_xlfn.IFNA(VLOOKUP($A61,'PASTE Tech_Stock'!K:BG,2,FALSE),0)</f>
        <v>1.95</v>
      </c>
      <c r="N61" s="263">
        <f>_xlfn.IFNA(VLOOKUP($A61,'PASTE Tech_Stock'!M:BH,2,FALSE),0)</f>
        <v>1.95</v>
      </c>
      <c r="O61" s="263">
        <f>_xlfn.IFNA(VLOOKUP($A61,'PASTE Tech_Stock'!O:BI,2,FALSE),0)</f>
        <v>1.95</v>
      </c>
      <c r="P61" s="263">
        <f>_xlfn.IFNA(VLOOKUP($A61,'PASTE Tech_Stock'!Q:BJ,2,FALSE),0)</f>
        <v>1.95</v>
      </c>
      <c r="Q61" s="263">
        <f>_xlfn.IFNA(VLOOKUP($A61,'PASTE Tech_Stock'!S:BK,2,FALSE),0)</f>
        <v>1.95</v>
      </c>
      <c r="R61" s="263">
        <f>_xlfn.IFNA(VLOOKUP($A61,'PASTE Tech_Stock'!U:BL,2,FALSE),0)</f>
        <v>1.95</v>
      </c>
      <c r="S61" s="263">
        <f>_xlfn.IFNA(VLOOKUP($A61,'PASTE Tech_Stock'!W:BM,2,FALSE),0)</f>
        <v>1.95</v>
      </c>
      <c r="T61" s="263">
        <f>_xlfn.IFNA(VLOOKUP($A61,'PASTE Tech_Stock'!Y:BN,2,FALSE),0)</f>
        <v>1.95</v>
      </c>
    </row>
    <row r="62" spans="1:20" x14ac:dyDescent="0.3">
      <c r="A62" s="40" t="s">
        <v>88</v>
      </c>
      <c r="B62" t="str">
        <f>_xlfn.IFNA(VLOOKUP($A62,'PASTE Energy Balance'!$A$7:$O$835,14,FALSE),"")</f>
        <v>NL</v>
      </c>
      <c r="C62" t="str">
        <f>_xlfn.IFNA(VLOOKUP($A62,'PASTE Technology Sheet'!$A$7:$G$850,3,FALSE),"")</f>
        <v>Final</v>
      </c>
      <c r="D62" t="str">
        <f>_xlfn.IFNA(VLOOKUP($A62,'PASTE Technology Sheet'!$A$7:$G$850,4,FALSE),"")</f>
        <v>Industry</v>
      </c>
      <c r="E62" t="str">
        <f>_xlfn.IFNA(VLOOKUP($A62,'PASTE Technology Sheet'!$A$7:$G$850,5,FALSE),"")</f>
        <v>Chemicals</v>
      </c>
      <c r="F62" t="str">
        <f>_xlfn.IFNA(VLOOKUP($A62,'PASTE Technology Sheet'!$A$7:$G$850,6,FALSE),"")</f>
        <v>Ethylene production - Chemical Industry</v>
      </c>
      <c r="G62" t="str">
        <f>_xlfn.IFNA(VLOOKUP($A62,'PASTE Technology Sheet'!$A$7:$G$850,7,FALSE),"")</f>
        <v>Ethylene imports - Petrochemical industry</v>
      </c>
      <c r="H62" s="263">
        <f>_xlfn.IFNA(VLOOKUP(A62,'PASTE Tech_Stock'!A:B,2,FALSE),0)</f>
        <v>0</v>
      </c>
      <c r="I62" s="263">
        <f>_xlfn.IFNA(VLOOKUP($A62,'PASTE Tech_Stock'!C:BC,2,FALSE),0)</f>
        <v>0</v>
      </c>
      <c r="J62" s="263">
        <f>_xlfn.IFNA(VLOOKUP($A62,'PASTE Tech_Stock'!E:BD,2,FALSE),0)</f>
        <v>0</v>
      </c>
      <c r="K62" s="263">
        <f>_xlfn.IFNA(VLOOKUP($A62,'PASTE Tech_Stock'!G:BE,2,FALSE),0)</f>
        <v>0</v>
      </c>
      <c r="L62" s="263">
        <f>_xlfn.IFNA(VLOOKUP($A62,'PASTE Tech_Stock'!I:BF,2,FALSE),0)</f>
        <v>0</v>
      </c>
      <c r="M62" s="263">
        <f>_xlfn.IFNA(VLOOKUP($A62,'PASTE Tech_Stock'!K:BG,2,FALSE),0)</f>
        <v>0</v>
      </c>
      <c r="N62" s="263">
        <f>_xlfn.IFNA(VLOOKUP($A62,'PASTE Tech_Stock'!M:BH,2,FALSE),0)</f>
        <v>0</v>
      </c>
      <c r="O62" s="263">
        <f>_xlfn.IFNA(VLOOKUP($A62,'PASTE Tech_Stock'!O:BI,2,FALSE),0)</f>
        <v>0</v>
      </c>
      <c r="P62" s="263">
        <f>_xlfn.IFNA(VLOOKUP($A62,'PASTE Tech_Stock'!Q:BJ,2,FALSE),0)</f>
        <v>0</v>
      </c>
      <c r="Q62" s="263">
        <f>_xlfn.IFNA(VLOOKUP($A62,'PASTE Tech_Stock'!S:BK,2,FALSE),0)</f>
        <v>0</v>
      </c>
      <c r="R62" s="263">
        <f>_xlfn.IFNA(VLOOKUP($A62,'PASTE Tech_Stock'!U:BL,2,FALSE),0)</f>
        <v>0</v>
      </c>
      <c r="S62" s="263">
        <f>_xlfn.IFNA(VLOOKUP($A62,'PASTE Tech_Stock'!W:BM,2,FALSE),0)</f>
        <v>0</v>
      </c>
      <c r="T62" s="263">
        <f>_xlfn.IFNA(VLOOKUP($A62,'PASTE Tech_Stock'!Y:BN,2,FALSE),0)</f>
        <v>0</v>
      </c>
    </row>
    <row r="63" spans="1:20" x14ac:dyDescent="0.3">
      <c r="A63" s="69" t="s">
        <v>89</v>
      </c>
      <c r="B63" t="str">
        <f>_xlfn.IFNA(VLOOKUP($A63,'PASTE Energy Balance'!$A$7:$O$835,14,FALSE),"")</f>
        <v>NL</v>
      </c>
      <c r="C63" t="str">
        <f>_xlfn.IFNA(VLOOKUP($A63,'PASTE Technology Sheet'!$A$7:$G$850,3,FALSE),"")</f>
        <v>Final</v>
      </c>
      <c r="D63" t="str">
        <f>_xlfn.IFNA(VLOOKUP($A63,'PASTE Technology Sheet'!$A$7:$G$850,4,FALSE),"")</f>
        <v>Industry</v>
      </c>
      <c r="E63" t="str">
        <f>_xlfn.IFNA(VLOOKUP($A63,'PASTE Technology Sheet'!$A$7:$G$850,5,FALSE),"")</f>
        <v>Chemicals</v>
      </c>
      <c r="F63" t="str">
        <f>_xlfn.IFNA(VLOOKUP($A63,'PASTE Technology Sheet'!$A$7:$G$850,6,FALSE),"")</f>
        <v>Propylene production - Chemical Industry</v>
      </c>
      <c r="G63" t="str">
        <f>_xlfn.IFNA(VLOOKUP($A63,'PASTE Technology Sheet'!$A$7:$G$850,7,FALSE),"")</f>
        <v>Propylene from PDH alkenation of LPG - Petrochemicals</v>
      </c>
      <c r="H63" s="263">
        <f>_xlfn.IFNA(VLOOKUP(A63,'PASTE Tech_Stock'!A:B,2,FALSE),0)</f>
        <v>0</v>
      </c>
      <c r="I63" s="263">
        <f>_xlfn.IFNA(VLOOKUP($A63,'PASTE Tech_Stock'!C:BC,2,FALSE),0)</f>
        <v>0</v>
      </c>
      <c r="J63" s="263">
        <f>_xlfn.IFNA(VLOOKUP($A63,'PASTE Tech_Stock'!E:BD,2,FALSE),0)</f>
        <v>0</v>
      </c>
      <c r="K63" s="263">
        <f>_xlfn.IFNA(VLOOKUP($A63,'PASTE Tech_Stock'!G:BE,2,FALSE),0)</f>
        <v>0</v>
      </c>
      <c r="L63" s="263">
        <f>_xlfn.IFNA(VLOOKUP($A63,'PASTE Tech_Stock'!I:BF,2,FALSE),0)</f>
        <v>0</v>
      </c>
      <c r="M63" s="263">
        <f>_xlfn.IFNA(VLOOKUP($A63,'PASTE Tech_Stock'!K:BG,2,FALSE),0)</f>
        <v>0</v>
      </c>
      <c r="N63" s="263">
        <f>_xlfn.IFNA(VLOOKUP($A63,'PASTE Tech_Stock'!M:BH,2,FALSE),0)</f>
        <v>0</v>
      </c>
      <c r="O63" s="263">
        <f>_xlfn.IFNA(VLOOKUP($A63,'PASTE Tech_Stock'!O:BI,2,FALSE),0)</f>
        <v>0</v>
      </c>
      <c r="P63" s="263">
        <f>_xlfn.IFNA(VLOOKUP($A63,'PASTE Tech_Stock'!Q:BJ,2,FALSE),0)</f>
        <v>0</v>
      </c>
      <c r="Q63" s="263">
        <f>_xlfn.IFNA(VLOOKUP($A63,'PASTE Tech_Stock'!S:BK,2,FALSE),0)</f>
        <v>0</v>
      </c>
      <c r="R63" s="263">
        <f>_xlfn.IFNA(VLOOKUP($A63,'PASTE Tech_Stock'!U:BL,2,FALSE),0)</f>
        <v>0</v>
      </c>
      <c r="S63" s="263">
        <f>_xlfn.IFNA(VLOOKUP($A63,'PASTE Tech_Stock'!W:BM,2,FALSE),0)</f>
        <v>0</v>
      </c>
      <c r="T63" s="263">
        <f>_xlfn.IFNA(VLOOKUP($A63,'PASTE Tech_Stock'!Y:BN,2,FALSE),0)</f>
        <v>0</v>
      </c>
    </row>
    <row r="64" spans="1:20" x14ac:dyDescent="0.3">
      <c r="A64" s="40" t="s">
        <v>90</v>
      </c>
      <c r="B64" t="str">
        <f>_xlfn.IFNA(VLOOKUP($A64,'PASTE Energy Balance'!$A$7:$O$835,14,FALSE),"")</f>
        <v>NL</v>
      </c>
      <c r="C64" t="str">
        <f>_xlfn.IFNA(VLOOKUP($A64,'PASTE Technology Sheet'!$A$7:$G$850,3,FALSE),"")</f>
        <v>Final</v>
      </c>
      <c r="D64" t="str">
        <f>_xlfn.IFNA(VLOOKUP($A64,'PASTE Technology Sheet'!$A$7:$G$850,4,FALSE),"")</f>
        <v>Industry</v>
      </c>
      <c r="E64" t="str">
        <f>_xlfn.IFNA(VLOOKUP($A64,'PASTE Technology Sheet'!$A$7:$G$850,5,FALSE),"")</f>
        <v>Chemicals</v>
      </c>
      <c r="F64" t="str">
        <f>_xlfn.IFNA(VLOOKUP($A64,'PASTE Technology Sheet'!$A$7:$G$850,6,FALSE),"")</f>
        <v>Propylene production - Chemical Industry</v>
      </c>
      <c r="G64" t="str">
        <f>_xlfn.IFNA(VLOOKUP($A64,'PASTE Technology Sheet'!$A$7:$G$850,7,FALSE),"")</f>
        <v>Propylene from ethanol dehydration, ethene dimerization and metathesis - Petrochemicals</v>
      </c>
      <c r="H64" s="263">
        <f>_xlfn.IFNA(VLOOKUP(A64,'PASTE Tech_Stock'!A:B,2,FALSE),0)</f>
        <v>0</v>
      </c>
      <c r="I64" s="263">
        <f>_xlfn.IFNA(VLOOKUP($A64,'PASTE Tech_Stock'!C:BC,2,FALSE),0)</f>
        <v>0</v>
      </c>
      <c r="J64" s="263">
        <f>_xlfn.IFNA(VLOOKUP($A64,'PASTE Tech_Stock'!E:BD,2,FALSE),0)</f>
        <v>0</v>
      </c>
      <c r="K64" s="263">
        <f>_xlfn.IFNA(VLOOKUP($A64,'PASTE Tech_Stock'!G:BE,2,FALSE),0)</f>
        <v>0</v>
      </c>
      <c r="L64" s="263">
        <f>_xlfn.IFNA(VLOOKUP($A64,'PASTE Tech_Stock'!I:BF,2,FALSE),0)</f>
        <v>0</v>
      </c>
      <c r="M64" s="263">
        <f>_xlfn.IFNA(VLOOKUP($A64,'PASTE Tech_Stock'!K:BG,2,FALSE),0)</f>
        <v>0</v>
      </c>
      <c r="N64" s="263">
        <f>_xlfn.IFNA(VLOOKUP($A64,'PASTE Tech_Stock'!M:BH,2,FALSE),0)</f>
        <v>0</v>
      </c>
      <c r="O64" s="263">
        <f>_xlfn.IFNA(VLOOKUP($A64,'PASTE Tech_Stock'!O:BI,2,FALSE),0)</f>
        <v>0</v>
      </c>
      <c r="P64" s="263">
        <f>_xlfn.IFNA(VLOOKUP($A64,'PASTE Tech_Stock'!Q:BJ,2,FALSE),0)</f>
        <v>0</v>
      </c>
      <c r="Q64" s="263">
        <f>_xlfn.IFNA(VLOOKUP($A64,'PASTE Tech_Stock'!S:BK,2,FALSE),0)</f>
        <v>0</v>
      </c>
      <c r="R64" s="263">
        <f>_xlfn.IFNA(VLOOKUP($A64,'PASTE Tech_Stock'!U:BL,2,FALSE),0)</f>
        <v>0</v>
      </c>
      <c r="S64" s="263">
        <f>_xlfn.IFNA(VLOOKUP($A64,'PASTE Tech_Stock'!W:BM,2,FALSE),0)</f>
        <v>0</v>
      </c>
      <c r="T64" s="263">
        <f>_xlfn.IFNA(VLOOKUP($A64,'PASTE Tech_Stock'!Y:BN,2,FALSE),0)</f>
        <v>0</v>
      </c>
    </row>
    <row r="65" spans="1:20" x14ac:dyDescent="0.3">
      <c r="A65" s="69" t="s">
        <v>91</v>
      </c>
      <c r="B65" t="str">
        <f>_xlfn.IFNA(VLOOKUP($A65,'PASTE Energy Balance'!$A$7:$O$835,14,FALSE),"")</f>
        <v>NL</v>
      </c>
      <c r="C65" t="str">
        <f>_xlfn.IFNA(VLOOKUP($A65,'PASTE Technology Sheet'!$A$7:$G$850,3,FALSE),"")</f>
        <v>Final</v>
      </c>
      <c r="D65" t="str">
        <f>_xlfn.IFNA(VLOOKUP($A65,'PASTE Technology Sheet'!$A$7:$G$850,4,FALSE),"")</f>
        <v>Industry</v>
      </c>
      <c r="E65" t="str">
        <f>_xlfn.IFNA(VLOOKUP($A65,'PASTE Technology Sheet'!$A$7:$G$850,5,FALSE),"")</f>
        <v>Chemicals</v>
      </c>
      <c r="F65" t="str">
        <f>_xlfn.IFNA(VLOOKUP($A65,'PASTE Technology Sheet'!$A$7:$G$850,6,FALSE),"")</f>
        <v>Propylene production - Chemical Industry</v>
      </c>
      <c r="G65" t="str">
        <f>_xlfn.IFNA(VLOOKUP($A65,'PASTE Technology Sheet'!$A$7:$G$850,7,FALSE),"")</f>
        <v>Propylene imports - Petrochemical industry</v>
      </c>
      <c r="H65" s="263">
        <f>_xlfn.IFNA(VLOOKUP(A65,'PASTE Tech_Stock'!A:B,2,FALSE),0)</f>
        <v>0</v>
      </c>
      <c r="I65" s="263">
        <f>_xlfn.IFNA(VLOOKUP($A65,'PASTE Tech_Stock'!C:BC,2,FALSE),0)</f>
        <v>0</v>
      </c>
      <c r="J65" s="263">
        <f>_xlfn.IFNA(VLOOKUP($A65,'PASTE Tech_Stock'!E:BD,2,FALSE),0)</f>
        <v>0</v>
      </c>
      <c r="K65" s="263">
        <f>_xlfn.IFNA(VLOOKUP($A65,'PASTE Tech_Stock'!G:BE,2,FALSE),0)</f>
        <v>0</v>
      </c>
      <c r="L65" s="263">
        <f>_xlfn.IFNA(VLOOKUP($A65,'PASTE Tech_Stock'!I:BF,2,FALSE),0)</f>
        <v>0</v>
      </c>
      <c r="M65" s="263">
        <f>_xlfn.IFNA(VLOOKUP($A65,'PASTE Tech_Stock'!K:BG,2,FALSE),0)</f>
        <v>0</v>
      </c>
      <c r="N65" s="263">
        <f>_xlfn.IFNA(VLOOKUP($A65,'PASTE Tech_Stock'!M:BH,2,FALSE),0)</f>
        <v>0</v>
      </c>
      <c r="O65" s="263">
        <f>_xlfn.IFNA(VLOOKUP($A65,'PASTE Tech_Stock'!O:BI,2,FALSE),0)</f>
        <v>0</v>
      </c>
      <c r="P65" s="263">
        <f>_xlfn.IFNA(VLOOKUP($A65,'PASTE Tech_Stock'!Q:BJ,2,FALSE),0)</f>
        <v>0</v>
      </c>
      <c r="Q65" s="263">
        <f>_xlfn.IFNA(VLOOKUP($A65,'PASTE Tech_Stock'!S:BK,2,FALSE),0)</f>
        <v>0</v>
      </c>
      <c r="R65" s="263">
        <f>_xlfn.IFNA(VLOOKUP($A65,'PASTE Tech_Stock'!U:BL,2,FALSE),0)</f>
        <v>0</v>
      </c>
      <c r="S65" s="263">
        <f>_xlfn.IFNA(VLOOKUP($A65,'PASTE Tech_Stock'!W:BM,2,FALSE),0)</f>
        <v>0</v>
      </c>
      <c r="T65" s="263">
        <f>_xlfn.IFNA(VLOOKUP($A65,'PASTE Tech_Stock'!Y:BN,2,FALSE),0)</f>
        <v>0</v>
      </c>
    </row>
    <row r="66" spans="1:20" x14ac:dyDescent="0.3">
      <c r="A66" s="69" t="s">
        <v>92</v>
      </c>
      <c r="B66" t="str">
        <f>_xlfn.IFNA(VLOOKUP($A66,'PASTE Energy Balance'!$A$7:$O$835,14,FALSE),"")</f>
        <v>NL</v>
      </c>
      <c r="C66" t="str">
        <f>_xlfn.IFNA(VLOOKUP($A66,'PASTE Technology Sheet'!$A$7:$G$850,3,FALSE),"")</f>
        <v>Final</v>
      </c>
      <c r="D66" t="str">
        <f>_xlfn.IFNA(VLOOKUP($A66,'PASTE Technology Sheet'!$A$7:$G$850,4,FALSE),"")</f>
        <v>Industry</v>
      </c>
      <c r="E66" t="str">
        <f>_xlfn.IFNA(VLOOKUP($A66,'PASTE Technology Sheet'!$A$7:$G$850,5,FALSE),"")</f>
        <v>Chemicals</v>
      </c>
      <c r="F66" t="str">
        <f>_xlfn.IFNA(VLOOKUP($A66,'PASTE Technology Sheet'!$A$7:$G$850,6,FALSE),"")</f>
        <v>Butadiene production - Chemical Industry</v>
      </c>
      <c r="G66" t="str">
        <f>_xlfn.IFNA(VLOOKUP($A66,'PASTE Technology Sheet'!$A$7:$G$850,7,FALSE),"")</f>
        <v>Butadiene imports - Petrochemical industry</v>
      </c>
      <c r="H66" s="263">
        <f>_xlfn.IFNA(VLOOKUP(A66,'PASTE Tech_Stock'!A:B,2,FALSE),0)</f>
        <v>0.6</v>
      </c>
      <c r="I66" s="263">
        <f>_xlfn.IFNA(VLOOKUP($A66,'PASTE Tech_Stock'!C:BC,2,FALSE),0)</f>
        <v>0.6</v>
      </c>
      <c r="J66" s="263">
        <f>_xlfn.IFNA(VLOOKUP($A66,'PASTE Tech_Stock'!E:BD,2,FALSE),0)</f>
        <v>0.6</v>
      </c>
      <c r="K66" s="263">
        <f>_xlfn.IFNA(VLOOKUP($A66,'PASTE Tech_Stock'!G:BE,2,FALSE),0)</f>
        <v>0.6</v>
      </c>
      <c r="L66" s="263">
        <f>_xlfn.IFNA(VLOOKUP($A66,'PASTE Tech_Stock'!I:BF,2,FALSE),0)</f>
        <v>0.6</v>
      </c>
      <c r="M66" s="263">
        <f>_xlfn.IFNA(VLOOKUP($A66,'PASTE Tech_Stock'!K:BG,2,FALSE),0)</f>
        <v>0.6</v>
      </c>
      <c r="N66" s="263">
        <f>_xlfn.IFNA(VLOOKUP($A66,'PASTE Tech_Stock'!M:BH,2,FALSE),0)</f>
        <v>0.6</v>
      </c>
      <c r="O66" s="263">
        <f>_xlfn.IFNA(VLOOKUP($A66,'PASTE Tech_Stock'!O:BI,2,FALSE),0)</f>
        <v>0.6</v>
      </c>
      <c r="P66" s="263">
        <f>_xlfn.IFNA(VLOOKUP($A66,'PASTE Tech_Stock'!Q:BJ,2,FALSE),0)</f>
        <v>0.6</v>
      </c>
      <c r="Q66" s="263">
        <f>_xlfn.IFNA(VLOOKUP($A66,'PASTE Tech_Stock'!S:BK,2,FALSE),0)</f>
        <v>0.6</v>
      </c>
      <c r="R66" s="263">
        <f>_xlfn.IFNA(VLOOKUP($A66,'PASTE Tech_Stock'!U:BL,2,FALSE),0)</f>
        <v>0.6</v>
      </c>
      <c r="S66" s="263">
        <f>_xlfn.IFNA(VLOOKUP($A66,'PASTE Tech_Stock'!W:BM,2,FALSE),0)</f>
        <v>0.6</v>
      </c>
      <c r="T66" s="263">
        <f>_xlfn.IFNA(VLOOKUP($A66,'PASTE Tech_Stock'!Y:BN,2,FALSE),0)</f>
        <v>0.6</v>
      </c>
    </row>
    <row r="67" spans="1:20" x14ac:dyDescent="0.3">
      <c r="A67" s="40" t="s">
        <v>93</v>
      </c>
      <c r="B67" t="str">
        <f>_xlfn.IFNA(VLOOKUP($A67,'PASTE Energy Balance'!$A$7:$O$835,14,FALSE),"")</f>
        <v>NL</v>
      </c>
      <c r="C67" t="str">
        <f>_xlfn.IFNA(VLOOKUP($A67,'PASTE Technology Sheet'!$A$7:$G$850,3,FALSE),"")</f>
        <v>Final</v>
      </c>
      <c r="D67" t="str">
        <f>_xlfn.IFNA(VLOOKUP($A67,'PASTE Technology Sheet'!$A$7:$G$850,4,FALSE),"")</f>
        <v>Industry</v>
      </c>
      <c r="E67" t="str">
        <f>_xlfn.IFNA(VLOOKUP($A67,'PASTE Technology Sheet'!$A$7:$G$850,5,FALSE),"")</f>
        <v>Chemicals</v>
      </c>
      <c r="F67" t="str">
        <f>_xlfn.IFNA(VLOOKUP($A67,'PASTE Technology Sheet'!$A$7:$G$850,6,FALSE),"")</f>
        <v>Ethylene production - Chemical Industry</v>
      </c>
      <c r="G67" t="str">
        <f>_xlfn.IFNA(VLOOKUP($A67,'PASTE Technology Sheet'!$A$7:$G$850,7,FALSE),"")</f>
        <v>Existing naphtha steam cracker with 10% pyrolysis oil blending - Petrochemical industry</v>
      </c>
      <c r="H67" s="263">
        <f>_xlfn.IFNA(VLOOKUP(A67,'PASTE Tech_Stock'!A:B,2,FALSE),0)</f>
        <v>0</v>
      </c>
      <c r="I67" s="263">
        <f>_xlfn.IFNA(VLOOKUP($A67,'PASTE Tech_Stock'!C:BC,2,FALSE),0)</f>
        <v>0</v>
      </c>
      <c r="J67" s="263">
        <f>_xlfn.IFNA(VLOOKUP($A67,'PASTE Tech_Stock'!E:BD,2,FALSE),0)</f>
        <v>0</v>
      </c>
      <c r="K67" s="263">
        <f>_xlfn.IFNA(VLOOKUP($A67,'PASTE Tech_Stock'!G:BE,2,FALSE),0)</f>
        <v>0</v>
      </c>
      <c r="L67" s="263">
        <f>_xlfn.IFNA(VLOOKUP($A67,'PASTE Tech_Stock'!I:BF,2,FALSE),0)</f>
        <v>0</v>
      </c>
      <c r="M67" s="263">
        <f>_xlfn.IFNA(VLOOKUP($A67,'PASTE Tech_Stock'!K:BG,2,FALSE),0)</f>
        <v>0</v>
      </c>
      <c r="N67" s="263">
        <f>_xlfn.IFNA(VLOOKUP($A67,'PASTE Tech_Stock'!M:BH,2,FALSE),0)</f>
        <v>0</v>
      </c>
      <c r="O67" s="263">
        <f>_xlfn.IFNA(VLOOKUP($A67,'PASTE Tech_Stock'!O:BI,2,FALSE),0)</f>
        <v>0</v>
      </c>
      <c r="P67" s="263">
        <f>_xlfn.IFNA(VLOOKUP($A67,'PASTE Tech_Stock'!Q:BJ,2,FALSE),0)</f>
        <v>0</v>
      </c>
      <c r="Q67" s="263">
        <f>_xlfn.IFNA(VLOOKUP($A67,'PASTE Tech_Stock'!S:BK,2,FALSE),0)</f>
        <v>0</v>
      </c>
      <c r="R67" s="263">
        <f>_xlfn.IFNA(VLOOKUP($A67,'PASTE Tech_Stock'!U:BL,2,FALSE),0)</f>
        <v>0</v>
      </c>
      <c r="S67" s="263">
        <f>_xlfn.IFNA(VLOOKUP($A67,'PASTE Tech_Stock'!W:BM,2,FALSE),0)</f>
        <v>0</v>
      </c>
      <c r="T67" s="263">
        <f>_xlfn.IFNA(VLOOKUP($A67,'PASTE Tech_Stock'!Y:BN,2,FALSE),0)</f>
        <v>0</v>
      </c>
    </row>
    <row r="68" spans="1:20" x14ac:dyDescent="0.3">
      <c r="A68" s="69" t="s">
        <v>94</v>
      </c>
      <c r="B68" t="str">
        <f>_xlfn.IFNA(VLOOKUP($A68,'PASTE Energy Balance'!$A$7:$O$835,14,FALSE),"")</f>
        <v>NL</v>
      </c>
      <c r="C68" t="str">
        <f>_xlfn.IFNA(VLOOKUP($A68,'PASTE Technology Sheet'!$A$7:$G$850,3,FALSE),"")</f>
        <v>Final</v>
      </c>
      <c r="D68" t="str">
        <f>_xlfn.IFNA(VLOOKUP($A68,'PASTE Technology Sheet'!$A$7:$G$850,4,FALSE),"")</f>
        <v>Industry</v>
      </c>
      <c r="E68" t="str">
        <f>_xlfn.IFNA(VLOOKUP($A68,'PASTE Technology Sheet'!$A$7:$G$850,5,FALSE),"")</f>
        <v>Chemicals</v>
      </c>
      <c r="F68" t="str">
        <f>_xlfn.IFNA(VLOOKUP($A68,'PASTE Technology Sheet'!$A$7:$G$850,6,FALSE),"")</f>
        <v>Ethylene production - Chemical Industry</v>
      </c>
      <c r="G68" t="str">
        <f>_xlfn.IFNA(VLOOKUP($A68,'PASTE Technology Sheet'!$A$7:$G$850,7,FALSE),"")</f>
        <v>Existing naphtha steam cracker with 10% pyrolysis oil blending and CCUS - Petrochemical industry</v>
      </c>
      <c r="H68" s="263">
        <f>_xlfn.IFNA(VLOOKUP(A68,'PASTE Tech_Stock'!A:B,2,FALSE),0)</f>
        <v>0</v>
      </c>
      <c r="I68" s="263">
        <f>_xlfn.IFNA(VLOOKUP($A68,'PASTE Tech_Stock'!C:BC,2,FALSE),0)</f>
        <v>0</v>
      </c>
      <c r="J68" s="263">
        <f>_xlfn.IFNA(VLOOKUP($A68,'PASTE Tech_Stock'!E:BD,2,FALSE),0)</f>
        <v>0</v>
      </c>
      <c r="K68" s="263">
        <f>_xlfn.IFNA(VLOOKUP($A68,'PASTE Tech_Stock'!G:BE,2,FALSE),0)</f>
        <v>0</v>
      </c>
      <c r="L68" s="263">
        <f>_xlfn.IFNA(VLOOKUP($A68,'PASTE Tech_Stock'!I:BF,2,FALSE),0)</f>
        <v>0</v>
      </c>
      <c r="M68" s="263">
        <f>_xlfn.IFNA(VLOOKUP($A68,'PASTE Tech_Stock'!K:BG,2,FALSE),0)</f>
        <v>0</v>
      </c>
      <c r="N68" s="263">
        <f>_xlfn.IFNA(VLOOKUP($A68,'PASTE Tech_Stock'!M:BH,2,FALSE),0)</f>
        <v>0</v>
      </c>
      <c r="O68" s="263">
        <f>_xlfn.IFNA(VLOOKUP($A68,'PASTE Tech_Stock'!O:BI,2,FALSE),0)</f>
        <v>0</v>
      </c>
      <c r="P68" s="263">
        <f>_xlfn.IFNA(VLOOKUP($A68,'PASTE Tech_Stock'!Q:BJ,2,FALSE),0)</f>
        <v>0</v>
      </c>
      <c r="Q68" s="263">
        <f>_xlfn.IFNA(VLOOKUP($A68,'PASTE Tech_Stock'!S:BK,2,FALSE),0)</f>
        <v>0</v>
      </c>
      <c r="R68" s="263">
        <f>_xlfn.IFNA(VLOOKUP($A68,'PASTE Tech_Stock'!U:BL,2,FALSE),0)</f>
        <v>0</v>
      </c>
      <c r="S68" s="263">
        <f>_xlfn.IFNA(VLOOKUP($A68,'PASTE Tech_Stock'!W:BM,2,FALSE),0)</f>
        <v>0</v>
      </c>
      <c r="T68" s="263">
        <f>_xlfn.IFNA(VLOOKUP($A68,'PASTE Tech_Stock'!Y:BN,2,FALSE),0)</f>
        <v>0</v>
      </c>
    </row>
    <row r="69" spans="1:20" x14ac:dyDescent="0.3">
      <c r="A69" s="40" t="s">
        <v>95</v>
      </c>
      <c r="B69" t="str">
        <f>_xlfn.IFNA(VLOOKUP($A69,'PASTE Energy Balance'!$A$7:$O$835,14,FALSE),"")</f>
        <v>NL</v>
      </c>
      <c r="C69" t="str">
        <f>_xlfn.IFNA(VLOOKUP($A69,'PASTE Technology Sheet'!$A$7:$G$850,3,FALSE),"")</f>
        <v>Final</v>
      </c>
      <c r="D69" t="str">
        <f>_xlfn.IFNA(VLOOKUP($A69,'PASTE Technology Sheet'!$A$7:$G$850,4,FALSE),"")</f>
        <v>Industry</v>
      </c>
      <c r="E69" t="str">
        <f>_xlfn.IFNA(VLOOKUP($A69,'PASTE Technology Sheet'!$A$7:$G$850,5,FALSE),"")</f>
        <v>Chemicals</v>
      </c>
      <c r="F69" t="str">
        <f>_xlfn.IFNA(VLOOKUP($A69,'PASTE Technology Sheet'!$A$7:$G$850,6,FALSE),"")</f>
        <v>BTX aromatics production - Chemical Industry</v>
      </c>
      <c r="G69" t="str">
        <f>_xlfn.IFNA(VLOOKUP($A69,'PASTE Technology Sheet'!$A$7:$G$850,7,FALSE),"")</f>
        <v>Methanol to aromatics</v>
      </c>
      <c r="H69" s="263">
        <f>_xlfn.IFNA(VLOOKUP(A69,'PASTE Tech_Stock'!A:B,2,FALSE),0)</f>
        <v>0</v>
      </c>
      <c r="I69" s="263">
        <f>_xlfn.IFNA(VLOOKUP($A69,'PASTE Tech_Stock'!C:BC,2,FALSE),0)</f>
        <v>0</v>
      </c>
      <c r="J69" s="263">
        <f>_xlfn.IFNA(VLOOKUP($A69,'PASTE Tech_Stock'!E:BD,2,FALSE),0)</f>
        <v>0</v>
      </c>
      <c r="K69" s="263">
        <f>_xlfn.IFNA(VLOOKUP($A69,'PASTE Tech_Stock'!G:BE,2,FALSE),0)</f>
        <v>0</v>
      </c>
      <c r="L69" s="263">
        <f>_xlfn.IFNA(VLOOKUP($A69,'PASTE Tech_Stock'!I:BF,2,FALSE),0)</f>
        <v>0</v>
      </c>
      <c r="M69" s="263">
        <f>_xlfn.IFNA(VLOOKUP($A69,'PASTE Tech_Stock'!K:BG,2,FALSE),0)</f>
        <v>0</v>
      </c>
      <c r="N69" s="263">
        <f>_xlfn.IFNA(VLOOKUP($A69,'PASTE Tech_Stock'!M:BH,2,FALSE),0)</f>
        <v>0</v>
      </c>
      <c r="O69" s="263">
        <f>_xlfn.IFNA(VLOOKUP($A69,'PASTE Tech_Stock'!O:BI,2,FALSE),0)</f>
        <v>0</v>
      </c>
      <c r="P69" s="263">
        <f>_xlfn.IFNA(VLOOKUP($A69,'PASTE Tech_Stock'!Q:BJ,2,FALSE),0)</f>
        <v>0</v>
      </c>
      <c r="Q69" s="263">
        <f>_xlfn.IFNA(VLOOKUP($A69,'PASTE Tech_Stock'!S:BK,2,FALSE),0)</f>
        <v>0</v>
      </c>
      <c r="R69" s="263">
        <f>_xlfn.IFNA(VLOOKUP($A69,'PASTE Tech_Stock'!U:BL,2,FALSE),0)</f>
        <v>0</v>
      </c>
      <c r="S69" s="263">
        <f>_xlfn.IFNA(VLOOKUP($A69,'PASTE Tech_Stock'!W:BM,2,FALSE),0)</f>
        <v>0</v>
      </c>
      <c r="T69" s="263">
        <f>_xlfn.IFNA(VLOOKUP($A69,'PASTE Tech_Stock'!Y:BN,2,FALSE),0)</f>
        <v>0</v>
      </c>
    </row>
    <row r="70" spans="1:20" x14ac:dyDescent="0.3">
      <c r="A70" s="40" t="s">
        <v>96</v>
      </c>
      <c r="B70" t="str">
        <f>_xlfn.IFNA(VLOOKUP($A70,'PASTE Energy Balance'!$A$7:$O$835,14,FALSE),"")</f>
        <v>NL</v>
      </c>
      <c r="C70" t="str">
        <f>_xlfn.IFNA(VLOOKUP($A70,'PASTE Technology Sheet'!$A$7:$G$850,3,FALSE),"")</f>
        <v>Final</v>
      </c>
      <c r="D70" t="str">
        <f>_xlfn.IFNA(VLOOKUP($A70,'PASTE Technology Sheet'!$A$7:$G$850,4,FALSE),"")</f>
        <v>Industry</v>
      </c>
      <c r="E70" t="str">
        <f>_xlfn.IFNA(VLOOKUP($A70,'PASTE Technology Sheet'!$A$7:$G$850,5,FALSE),"")</f>
        <v>Chemicals</v>
      </c>
      <c r="F70" t="str">
        <f>_xlfn.IFNA(VLOOKUP($A70,'PASTE Technology Sheet'!$A$7:$G$850,6,FALSE),"")</f>
        <v>BTX aromatics production - Chemical Industry</v>
      </c>
      <c r="G70" t="str">
        <f>_xlfn.IFNA(VLOOKUP($A70,'PASTE Technology Sheet'!$A$7:$G$850,7,FALSE),"")</f>
        <v>Biomass to aromatics</v>
      </c>
      <c r="H70" s="263">
        <f>_xlfn.IFNA(VLOOKUP(A70,'PASTE Tech_Stock'!A:B,2,FALSE),0)</f>
        <v>0</v>
      </c>
      <c r="I70" s="263">
        <f>_xlfn.IFNA(VLOOKUP($A70,'PASTE Tech_Stock'!C:BC,2,FALSE),0)</f>
        <v>0</v>
      </c>
      <c r="J70" s="263">
        <f>_xlfn.IFNA(VLOOKUP($A70,'PASTE Tech_Stock'!E:BD,2,FALSE),0)</f>
        <v>0</v>
      </c>
      <c r="K70" s="263">
        <f>_xlfn.IFNA(VLOOKUP($A70,'PASTE Tech_Stock'!G:BE,2,FALSE),0)</f>
        <v>0</v>
      </c>
      <c r="L70" s="263">
        <f>_xlfn.IFNA(VLOOKUP($A70,'PASTE Tech_Stock'!I:BF,2,FALSE),0)</f>
        <v>0</v>
      </c>
      <c r="M70" s="263">
        <f>_xlfn.IFNA(VLOOKUP($A70,'PASTE Tech_Stock'!K:BG,2,FALSE),0)</f>
        <v>0</v>
      </c>
      <c r="N70" s="263">
        <f>_xlfn.IFNA(VLOOKUP($A70,'PASTE Tech_Stock'!M:BH,2,FALSE),0)</f>
        <v>0</v>
      </c>
      <c r="O70" s="263">
        <f>_xlfn.IFNA(VLOOKUP($A70,'PASTE Tech_Stock'!O:BI,2,FALSE),0)</f>
        <v>0</v>
      </c>
      <c r="P70" s="263">
        <f>_xlfn.IFNA(VLOOKUP($A70,'PASTE Tech_Stock'!Q:BJ,2,FALSE),0)</f>
        <v>0</v>
      </c>
      <c r="Q70" s="263">
        <f>_xlfn.IFNA(VLOOKUP($A70,'PASTE Tech_Stock'!S:BK,2,FALSE),0)</f>
        <v>0</v>
      </c>
      <c r="R70" s="263">
        <f>_xlfn.IFNA(VLOOKUP($A70,'PASTE Tech_Stock'!U:BL,2,FALSE),0)</f>
        <v>0</v>
      </c>
      <c r="S70" s="263">
        <f>_xlfn.IFNA(VLOOKUP($A70,'PASTE Tech_Stock'!W:BM,2,FALSE),0)</f>
        <v>0</v>
      </c>
      <c r="T70" s="263">
        <f>_xlfn.IFNA(VLOOKUP($A70,'PASTE Tech_Stock'!Y:BN,2,FALSE),0)</f>
        <v>0</v>
      </c>
    </row>
    <row r="71" spans="1:20" x14ac:dyDescent="0.3">
      <c r="A71" s="40" t="s">
        <v>97</v>
      </c>
      <c r="B71" t="str">
        <f>_xlfn.IFNA(VLOOKUP($A71,'PASTE Energy Balance'!$A$7:$O$835,14,FALSE),"")</f>
        <v>NL</v>
      </c>
      <c r="C71" t="str">
        <f>_xlfn.IFNA(VLOOKUP($A71,'PASTE Technology Sheet'!$A$7:$G$850,3,FALSE),"")</f>
        <v>Primary</v>
      </c>
      <c r="D71" t="str">
        <f>_xlfn.IFNA(VLOOKUP($A71,'PASTE Technology Sheet'!$A$7:$G$850,4,FALSE),"")</f>
        <v>Material</v>
      </c>
      <c r="E71" t="str">
        <f>_xlfn.IFNA(VLOOKUP($A71,'PASTE Technology Sheet'!$A$7:$G$850,5,FALSE),"")</f>
        <v>Chemicals</v>
      </c>
      <c r="F71" t="str">
        <f>_xlfn.IFNA(VLOOKUP($A71,'PASTE Technology Sheet'!$A$7:$G$850,6,FALSE),"")</f>
        <v>BTX aromatics production - Chemical Industry</v>
      </c>
      <c r="G71" t="str">
        <f>_xlfn.IFNA(VLOOKUP($A71,'PASTE Technology Sheet'!$A$7:$G$850,7,FALSE),"")</f>
        <v>Imported aromatics</v>
      </c>
      <c r="H71" s="263">
        <f>_xlfn.IFNA(VLOOKUP(A71,'PASTE Tech_Stock'!A:B,2,FALSE),0)</f>
        <v>5.34</v>
      </c>
      <c r="I71" s="263">
        <f>_xlfn.IFNA(VLOOKUP($A71,'PASTE Tech_Stock'!C:BC,2,FALSE),0)</f>
        <v>5.34</v>
      </c>
      <c r="J71" s="263">
        <f>_xlfn.IFNA(VLOOKUP($A71,'PASTE Tech_Stock'!E:BD,2,FALSE),0)</f>
        <v>5.34</v>
      </c>
      <c r="K71" s="263">
        <f>_xlfn.IFNA(VLOOKUP($A71,'PASTE Tech_Stock'!G:BE,2,FALSE),0)</f>
        <v>5.34</v>
      </c>
      <c r="L71" s="263">
        <f>_xlfn.IFNA(VLOOKUP($A71,'PASTE Tech_Stock'!I:BF,2,FALSE),0)</f>
        <v>5.34</v>
      </c>
      <c r="M71" s="263">
        <f>_xlfn.IFNA(VLOOKUP($A71,'PASTE Tech_Stock'!K:BG,2,FALSE),0)</f>
        <v>5.34</v>
      </c>
      <c r="N71" s="263">
        <f>_xlfn.IFNA(VLOOKUP($A71,'PASTE Tech_Stock'!M:BH,2,FALSE),0)</f>
        <v>5.34</v>
      </c>
      <c r="O71" s="263">
        <f>_xlfn.IFNA(VLOOKUP($A71,'PASTE Tech_Stock'!O:BI,2,FALSE),0)</f>
        <v>5.34</v>
      </c>
      <c r="P71" s="263">
        <f>_xlfn.IFNA(VLOOKUP($A71,'PASTE Tech_Stock'!Q:BJ,2,FALSE),0)</f>
        <v>5.34</v>
      </c>
      <c r="Q71" s="263">
        <f>_xlfn.IFNA(VLOOKUP($A71,'PASTE Tech_Stock'!S:BK,2,FALSE),0)</f>
        <v>5.34</v>
      </c>
      <c r="R71" s="263">
        <f>_xlfn.IFNA(VLOOKUP($A71,'PASTE Tech_Stock'!U:BL,2,FALSE),0)</f>
        <v>5.34</v>
      </c>
      <c r="S71" s="263">
        <f>_xlfn.IFNA(VLOOKUP($A71,'PASTE Tech_Stock'!W:BM,2,FALSE),0)</f>
        <v>5.34</v>
      </c>
      <c r="T71" s="263">
        <f>_xlfn.IFNA(VLOOKUP($A71,'PASTE Tech_Stock'!Y:BN,2,FALSE),0)</f>
        <v>5.34</v>
      </c>
    </row>
    <row r="72" spans="1:20" x14ac:dyDescent="0.3">
      <c r="A72" s="69" t="s">
        <v>98</v>
      </c>
      <c r="B72" t="str">
        <f>_xlfn.IFNA(VLOOKUP($A72,'PASTE Energy Balance'!$A$7:$O$835,14,FALSE),"")</f>
        <v>NL</v>
      </c>
      <c r="C72" t="str">
        <f>_xlfn.IFNA(VLOOKUP($A72,'PASTE Technology Sheet'!$A$7:$G$850,3,FALSE),"")</f>
        <v>Final</v>
      </c>
      <c r="D72" t="str">
        <f>_xlfn.IFNA(VLOOKUP($A72,'PASTE Technology Sheet'!$A$7:$G$850,4,FALSE),"")</f>
        <v>Industry</v>
      </c>
      <c r="E72" t="str">
        <f>_xlfn.IFNA(VLOOKUP($A72,'PASTE Technology Sheet'!$A$7:$G$850,5,FALSE),"")</f>
        <v>Chemicals</v>
      </c>
      <c r="F72" t="str">
        <f>_xlfn.IFNA(VLOOKUP($A72,'PASTE Technology Sheet'!$A$7:$G$850,6,FALSE),"")</f>
        <v>Chlorine production - Chemical Industry</v>
      </c>
      <c r="G72" t="str">
        <f>_xlfn.IFNA(VLOOKUP($A72,'PASTE Technology Sheet'!$A$7:$G$850,7,FALSE),"")</f>
        <v>Chlor - alkali electrolysis - Chlorine production</v>
      </c>
      <c r="H72" s="263">
        <f>_xlfn.IFNA(VLOOKUP(A72,'PASTE Tech_Stock'!A:B,2,FALSE),0)</f>
        <v>1.4101543510000001</v>
      </c>
      <c r="I72" s="263">
        <f>_xlfn.IFNA(VLOOKUP($A72,'PASTE Tech_Stock'!C:BC,2,FALSE),0)</f>
        <v>1.4101510669999999</v>
      </c>
      <c r="J72" s="263">
        <f>_xlfn.IFNA(VLOOKUP($A72,'PASTE Tech_Stock'!E:BD,2,FALSE),0)</f>
        <v>1.4101576360000001</v>
      </c>
      <c r="K72" s="263">
        <f>_xlfn.IFNA(VLOOKUP($A72,'PASTE Tech_Stock'!G:BE,2,FALSE),0)</f>
        <v>1.4101543510000001</v>
      </c>
      <c r="L72" s="263">
        <f>_xlfn.IFNA(VLOOKUP($A72,'PASTE Tech_Stock'!I:BF,2,FALSE),0)</f>
        <v>1.4101543510000001</v>
      </c>
      <c r="M72" s="263">
        <f>_xlfn.IFNA(VLOOKUP($A72,'PASTE Tech_Stock'!K:BG,2,FALSE),0)</f>
        <v>1.4101806269999999</v>
      </c>
      <c r="N72" s="263">
        <f>_xlfn.IFNA(VLOOKUP($A72,'PASTE Tech_Stock'!M:BH,2,FALSE),0)</f>
        <v>1.410144496</v>
      </c>
      <c r="O72" s="263">
        <f>_xlfn.IFNA(VLOOKUP($A72,'PASTE Tech_Stock'!O:BI,2,FALSE),0)</f>
        <v>1.410131359</v>
      </c>
      <c r="P72" s="263">
        <f>_xlfn.IFNA(VLOOKUP($A72,'PASTE Tech_Stock'!Q:BJ,2,FALSE),0)</f>
        <v>1.410170774</v>
      </c>
      <c r="Q72" s="263">
        <f>_xlfn.IFNA(VLOOKUP($A72,'PASTE Tech_Stock'!S:BK,2,FALSE),0)</f>
        <v>1.4101510660000001</v>
      </c>
      <c r="R72" s="263">
        <f>_xlfn.IFNA(VLOOKUP($A72,'PASTE Tech_Stock'!U:BL,2,FALSE),0)</f>
        <v>1.41016092</v>
      </c>
      <c r="S72" s="263">
        <f>_xlfn.IFNA(VLOOKUP($A72,'PASTE Tech_Stock'!W:BM,2,FALSE),0)</f>
        <v>1.410187211</v>
      </c>
      <c r="T72" s="263">
        <f>_xlfn.IFNA(VLOOKUP($A72,'PASTE Tech_Stock'!Y:BN,2,FALSE),0)</f>
        <v>1.4100853820000001</v>
      </c>
    </row>
    <row r="73" spans="1:20" x14ac:dyDescent="0.3">
      <c r="A73" s="69" t="s">
        <v>99</v>
      </c>
      <c r="B73" t="str">
        <f>_xlfn.IFNA(VLOOKUP($A73,'PASTE Energy Balance'!$A$7:$O$835,14,FALSE),"")</f>
        <v>NL</v>
      </c>
      <c r="C73" t="str">
        <f>_xlfn.IFNA(VLOOKUP($A73,'PASTE Technology Sheet'!$A$7:$G$850,3,FALSE),"")</f>
        <v>Final</v>
      </c>
      <c r="D73" t="str">
        <f>_xlfn.IFNA(VLOOKUP($A73,'PASTE Technology Sheet'!$A$7:$G$850,4,FALSE),"")</f>
        <v>Industry</v>
      </c>
      <c r="E73" t="str">
        <f>_xlfn.IFNA(VLOOKUP($A73,'PASTE Technology Sheet'!$A$7:$G$850,5,FALSE),"")</f>
        <v>Chemicals</v>
      </c>
      <c r="F73" t="str">
        <f>_xlfn.IFNA(VLOOKUP($A73,'PASTE Technology Sheet'!$A$7:$G$850,6,FALSE),"")</f>
        <v>Other ETS chemicals - Chemical Industry</v>
      </c>
      <c r="G73" t="str">
        <f>_xlfn.IFNA(VLOOKUP($A73,'PASTE Technology Sheet'!$A$7:$G$850,7,FALSE),"")</f>
        <v>Reference remaining chemicals - Other ETS chemicals</v>
      </c>
      <c r="H73" s="263">
        <f>_xlfn.IFNA(VLOOKUP(A73,'PASTE Tech_Stock'!A:B,2,FALSE),0)</f>
        <v>1</v>
      </c>
      <c r="I73" s="263">
        <f>_xlfn.IFNA(VLOOKUP($A73,'PASTE Tech_Stock'!C:BC,2,FALSE),0)</f>
        <v>1</v>
      </c>
      <c r="J73" s="263">
        <f>_xlfn.IFNA(VLOOKUP($A73,'PASTE Tech_Stock'!E:BD,2,FALSE),0)</f>
        <v>1</v>
      </c>
      <c r="K73" s="263">
        <f>_xlfn.IFNA(VLOOKUP($A73,'PASTE Tech_Stock'!G:BE,2,FALSE),0)</f>
        <v>1</v>
      </c>
      <c r="L73" s="263">
        <f>_xlfn.IFNA(VLOOKUP($A73,'PASTE Tech_Stock'!I:BF,2,FALSE),0)</f>
        <v>1</v>
      </c>
      <c r="M73" s="263">
        <f>_xlfn.IFNA(VLOOKUP($A73,'PASTE Tech_Stock'!K:BG,2,FALSE),0)</f>
        <v>1</v>
      </c>
      <c r="N73" s="263">
        <f>_xlfn.IFNA(VLOOKUP($A73,'PASTE Tech_Stock'!M:BH,2,FALSE),0)</f>
        <v>1</v>
      </c>
      <c r="O73" s="263">
        <f>_xlfn.IFNA(VLOOKUP($A73,'PASTE Tech_Stock'!O:BI,2,FALSE),0)</f>
        <v>1</v>
      </c>
      <c r="P73" s="263">
        <f>_xlfn.IFNA(VLOOKUP($A73,'PASTE Tech_Stock'!Q:BJ,2,FALSE),0)</f>
        <v>1</v>
      </c>
      <c r="Q73" s="263">
        <f>_xlfn.IFNA(VLOOKUP($A73,'PASTE Tech_Stock'!S:BK,2,FALSE),0)</f>
        <v>1</v>
      </c>
      <c r="R73" s="263">
        <f>_xlfn.IFNA(VLOOKUP($A73,'PASTE Tech_Stock'!U:BL,2,FALSE),0)</f>
        <v>1</v>
      </c>
      <c r="S73" s="263">
        <f>_xlfn.IFNA(VLOOKUP($A73,'PASTE Tech_Stock'!W:BM,2,FALSE),0)</f>
        <v>0.99999999989999999</v>
      </c>
      <c r="T73" s="263">
        <f>_xlfn.IFNA(VLOOKUP($A73,'PASTE Tech_Stock'!Y:BN,2,FALSE),0)</f>
        <v>1</v>
      </c>
    </row>
    <row r="74" spans="1:20" x14ac:dyDescent="0.3">
      <c r="A74" s="40" t="s">
        <v>100</v>
      </c>
      <c r="B74" t="str">
        <f>_xlfn.IFNA(VLOOKUP($A74,'PASTE Energy Balance'!$A$7:$O$835,14,FALSE),"")</f>
        <v>NL</v>
      </c>
      <c r="C74" t="str">
        <f>_xlfn.IFNA(VLOOKUP($A74,'PASTE Technology Sheet'!$A$7:$G$850,3,FALSE),"")</f>
        <v>Final</v>
      </c>
      <c r="D74" t="str">
        <f>_xlfn.IFNA(VLOOKUP($A74,'PASTE Technology Sheet'!$A$7:$G$850,4,FALSE),"")</f>
        <v>Industry</v>
      </c>
      <c r="E74" t="str">
        <f>_xlfn.IFNA(VLOOKUP($A74,'PASTE Technology Sheet'!$A$7:$G$850,5,FALSE),"")</f>
        <v>Chemicals</v>
      </c>
      <c r="F74" t="str">
        <f>_xlfn.IFNA(VLOOKUP($A74,'PASTE Technology Sheet'!$A$7:$G$850,6,FALSE),"")</f>
        <v>Other ETS chemicals - Chemical Industry</v>
      </c>
      <c r="G74" t="str">
        <f>_xlfn.IFNA(VLOOKUP($A74,'PASTE Technology Sheet'!$A$7:$G$850,7,FALSE),"")</f>
        <v>Improved remaining chemicals (bio feedstock) - Other ETS chemicals</v>
      </c>
      <c r="H74" s="263">
        <f>_xlfn.IFNA(VLOOKUP(A74,'PASTE Tech_Stock'!A:B,2,FALSE),0)</f>
        <v>0</v>
      </c>
      <c r="I74" s="263">
        <f>_xlfn.IFNA(VLOOKUP($A74,'PASTE Tech_Stock'!C:BC,2,FALSE),0)</f>
        <v>0</v>
      </c>
      <c r="J74" s="263">
        <f>_xlfn.IFNA(VLOOKUP($A74,'PASTE Tech_Stock'!E:BD,2,FALSE),0)</f>
        <v>0</v>
      </c>
      <c r="K74" s="263">
        <f>_xlfn.IFNA(VLOOKUP($A74,'PASTE Tech_Stock'!G:BE,2,FALSE),0)</f>
        <v>0</v>
      </c>
      <c r="L74" s="263">
        <f>_xlfn.IFNA(VLOOKUP($A74,'PASTE Tech_Stock'!I:BF,2,FALSE),0)</f>
        <v>0</v>
      </c>
      <c r="M74" s="263">
        <f>_xlfn.IFNA(VLOOKUP($A74,'PASTE Tech_Stock'!K:BG,2,FALSE),0)</f>
        <v>0</v>
      </c>
      <c r="N74" s="263">
        <f>_xlfn.IFNA(VLOOKUP($A74,'PASTE Tech_Stock'!M:BH,2,FALSE),0)</f>
        <v>0</v>
      </c>
      <c r="O74" s="263">
        <f>_xlfn.IFNA(VLOOKUP($A74,'PASTE Tech_Stock'!O:BI,2,FALSE),0)</f>
        <v>0</v>
      </c>
      <c r="P74" s="263">
        <f>_xlfn.IFNA(VLOOKUP($A74,'PASTE Tech_Stock'!Q:BJ,2,FALSE),0)</f>
        <v>0</v>
      </c>
      <c r="Q74" s="263">
        <f>_xlfn.IFNA(VLOOKUP($A74,'PASTE Tech_Stock'!S:BK,2,FALSE),0)</f>
        <v>0</v>
      </c>
      <c r="R74" s="263">
        <f>_xlfn.IFNA(VLOOKUP($A74,'PASTE Tech_Stock'!U:BL,2,FALSE),0)</f>
        <v>0</v>
      </c>
      <c r="S74" s="263">
        <f>_xlfn.IFNA(VLOOKUP($A74,'PASTE Tech_Stock'!W:BM,2,FALSE),0)</f>
        <v>0</v>
      </c>
      <c r="T74" s="263">
        <f>_xlfn.IFNA(VLOOKUP($A74,'PASTE Tech_Stock'!Y:BN,2,FALSE),0)</f>
        <v>0</v>
      </c>
    </row>
    <row r="75" spans="1:20" x14ac:dyDescent="0.3">
      <c r="A75" s="69" t="s">
        <v>101</v>
      </c>
      <c r="B75" t="str">
        <f>_xlfn.IFNA(VLOOKUP($A75,'PASTE Energy Balance'!$A$7:$O$835,14,FALSE),"")</f>
        <v>NL</v>
      </c>
      <c r="C75" t="str">
        <f>_xlfn.IFNA(VLOOKUP($A75,'PASTE Technology Sheet'!$A$7:$G$850,3,FALSE),"")</f>
        <v>Final</v>
      </c>
      <c r="D75" t="str">
        <f>_xlfn.IFNA(VLOOKUP($A75,'PASTE Technology Sheet'!$A$7:$G$850,4,FALSE),"")</f>
        <v>Industry</v>
      </c>
      <c r="E75" t="str">
        <f>_xlfn.IFNA(VLOOKUP($A75,'PASTE Technology Sheet'!$A$7:$G$850,5,FALSE),"")</f>
        <v>Chemicals</v>
      </c>
      <c r="F75" t="str">
        <f>_xlfn.IFNA(VLOOKUP($A75,'PASTE Technology Sheet'!$A$7:$G$850,6,FALSE),"")</f>
        <v>Other ETS chemicals - Chemical Industry</v>
      </c>
      <c r="G75" t="str">
        <f>_xlfn.IFNA(VLOOKUP($A75,'PASTE Technology Sheet'!$A$7:$G$850,7,FALSE),"")</f>
        <v>Improved remaining chemicals (syn feedstock) - Other ETS chemicals</v>
      </c>
      <c r="H75" s="263">
        <f>_xlfn.IFNA(VLOOKUP(A75,'PASTE Tech_Stock'!A:B,2,FALSE),0)</f>
        <v>0</v>
      </c>
      <c r="I75" s="263">
        <f>_xlfn.IFNA(VLOOKUP($A75,'PASTE Tech_Stock'!C:BC,2,FALSE),0)</f>
        <v>0</v>
      </c>
      <c r="J75" s="263">
        <f>_xlfn.IFNA(VLOOKUP($A75,'PASTE Tech_Stock'!E:BD,2,FALSE),0)</f>
        <v>0</v>
      </c>
      <c r="K75" s="263">
        <f>_xlfn.IFNA(VLOOKUP($A75,'PASTE Tech_Stock'!G:BE,2,FALSE),0)</f>
        <v>0</v>
      </c>
      <c r="L75" s="263">
        <f>_xlfn.IFNA(VLOOKUP($A75,'PASTE Tech_Stock'!I:BF,2,FALSE),0)</f>
        <v>0</v>
      </c>
      <c r="M75" s="263">
        <f>_xlfn.IFNA(VLOOKUP($A75,'PASTE Tech_Stock'!K:BG,2,FALSE),0)</f>
        <v>0</v>
      </c>
      <c r="N75" s="263">
        <f>_xlfn.IFNA(VLOOKUP($A75,'PASTE Tech_Stock'!M:BH,2,FALSE),0)</f>
        <v>0</v>
      </c>
      <c r="O75" s="263">
        <f>_xlfn.IFNA(VLOOKUP($A75,'PASTE Tech_Stock'!O:BI,2,FALSE),0)</f>
        <v>0</v>
      </c>
      <c r="P75" s="263">
        <f>_xlfn.IFNA(VLOOKUP($A75,'PASTE Tech_Stock'!Q:BJ,2,FALSE),0)</f>
        <v>0</v>
      </c>
      <c r="Q75" s="263">
        <f>_xlfn.IFNA(VLOOKUP($A75,'PASTE Tech_Stock'!S:BK,2,FALSE),0)</f>
        <v>0</v>
      </c>
      <c r="R75" s="263">
        <f>_xlfn.IFNA(VLOOKUP($A75,'PASTE Tech_Stock'!U:BL,2,FALSE),0)</f>
        <v>0</v>
      </c>
      <c r="S75" s="263">
        <f>_xlfn.IFNA(VLOOKUP($A75,'PASTE Tech_Stock'!W:BM,2,FALSE),0)</f>
        <v>0</v>
      </c>
      <c r="T75" s="263">
        <f>_xlfn.IFNA(VLOOKUP($A75,'PASTE Tech_Stock'!Y:BN,2,FALSE),0)</f>
        <v>0</v>
      </c>
    </row>
    <row r="76" spans="1:20" x14ac:dyDescent="0.3">
      <c r="A76" s="40" t="s">
        <v>102</v>
      </c>
      <c r="B76" t="str">
        <f>_xlfn.IFNA(VLOOKUP($A76,'PASTE Energy Balance'!$A$7:$O$835,14,FALSE),"")</f>
        <v>NL</v>
      </c>
      <c r="C76" t="str">
        <f>_xlfn.IFNA(VLOOKUP($A76,'PASTE Technology Sheet'!$A$7:$G$850,3,FALSE),"")</f>
        <v>Final</v>
      </c>
      <c r="D76" t="str">
        <f>_xlfn.IFNA(VLOOKUP($A76,'PASTE Technology Sheet'!$A$7:$G$850,4,FALSE),"")</f>
        <v>Industry</v>
      </c>
      <c r="E76" t="str">
        <f>_xlfn.IFNA(VLOOKUP($A76,'PASTE Technology Sheet'!$A$7:$G$850,5,FALSE),"")</f>
        <v>Other Industry ETS</v>
      </c>
      <c r="F76" t="str">
        <f>_xlfn.IFNA(VLOOKUP($A76,'PASTE Technology Sheet'!$A$7:$G$850,6,FALSE),"")</f>
        <v>Glass production - ETS Industry</v>
      </c>
      <c r="G76" t="str">
        <f>_xlfn.IFNA(VLOOKUP($A76,'PASTE Technology Sheet'!$A$7:$G$850,7,FALSE),"")</f>
        <v>Conventional furnaces + post-melting  - Glass production</v>
      </c>
      <c r="H76" s="263">
        <f>_xlfn.IFNA(VLOOKUP(A76,'PASTE Tech_Stock'!A:B,2,FALSE),0)</f>
        <v>1.9999999500000001E-2</v>
      </c>
      <c r="I76" s="263">
        <f>_xlfn.IFNA(VLOOKUP($A76,'PASTE Tech_Stock'!C:BC,2,FALSE),0)</f>
        <v>1.999999651E-2</v>
      </c>
      <c r="J76" s="263">
        <f>_xlfn.IFNA(VLOOKUP($A76,'PASTE Tech_Stock'!E:BD,2,FALSE),0)</f>
        <v>1.9999997169999999E-2</v>
      </c>
      <c r="K76" s="263">
        <f>_xlfn.IFNA(VLOOKUP($A76,'PASTE Tech_Stock'!G:BE,2,FALSE),0)</f>
        <v>1.9999999479999999E-2</v>
      </c>
      <c r="L76" s="263">
        <f>_xlfn.IFNA(VLOOKUP($A76,'PASTE Tech_Stock'!I:BF,2,FALSE),0)</f>
        <v>1.9999999479999999E-2</v>
      </c>
      <c r="M76" s="263">
        <f>_xlfn.IFNA(VLOOKUP($A76,'PASTE Tech_Stock'!K:BG,2,FALSE),0)</f>
        <v>1.999999945E-2</v>
      </c>
      <c r="N76" s="263">
        <f>_xlfn.IFNA(VLOOKUP($A76,'PASTE Tech_Stock'!M:BH,2,FALSE),0)</f>
        <v>0</v>
      </c>
      <c r="O76" s="263">
        <f>_xlfn.IFNA(VLOOKUP($A76,'PASTE Tech_Stock'!O:BI,2,FALSE),0)</f>
        <v>1.9999997790000001E-2</v>
      </c>
      <c r="P76" s="263">
        <f>_xlfn.IFNA(VLOOKUP($A76,'PASTE Tech_Stock'!Q:BJ,2,FALSE),0)</f>
        <v>1.9999997280000001E-2</v>
      </c>
      <c r="Q76" s="263">
        <f>_xlfn.IFNA(VLOOKUP($A76,'PASTE Tech_Stock'!S:BK,2,FALSE),0)</f>
        <v>0</v>
      </c>
      <c r="R76" s="263">
        <f>_xlfn.IFNA(VLOOKUP($A76,'PASTE Tech_Stock'!U:BL,2,FALSE),0)</f>
        <v>1.9999999219999998E-2</v>
      </c>
      <c r="S76" s="263">
        <f>_xlfn.IFNA(VLOOKUP($A76,'PASTE Tech_Stock'!W:BM,2,FALSE),0)</f>
        <v>0</v>
      </c>
      <c r="T76" s="263">
        <f>_xlfn.IFNA(VLOOKUP($A76,'PASTE Tech_Stock'!Y:BN,2,FALSE),0)</f>
        <v>1.999999995E-2</v>
      </c>
    </row>
    <row r="77" spans="1:20" x14ac:dyDescent="0.3">
      <c r="A77" s="69" t="s">
        <v>103</v>
      </c>
      <c r="B77" t="str">
        <f>_xlfn.IFNA(VLOOKUP($A77,'PASTE Energy Balance'!$A$7:$O$835,14,FALSE),"")</f>
        <v>NL</v>
      </c>
      <c r="C77" t="str">
        <f>_xlfn.IFNA(VLOOKUP($A77,'PASTE Technology Sheet'!$A$7:$G$850,3,FALSE),"")</f>
        <v>Final</v>
      </c>
      <c r="D77" t="str">
        <f>_xlfn.IFNA(VLOOKUP($A77,'PASTE Technology Sheet'!$A$7:$G$850,4,FALSE),"")</f>
        <v>Industry</v>
      </c>
      <c r="E77" t="str">
        <f>_xlfn.IFNA(VLOOKUP($A77,'PASTE Technology Sheet'!$A$7:$G$850,5,FALSE),"")</f>
        <v>Other Industry ETS</v>
      </c>
      <c r="F77" t="str">
        <f>_xlfn.IFNA(VLOOKUP($A77,'PASTE Technology Sheet'!$A$7:$G$850,6,FALSE),"")</f>
        <v>Glass production - ETS Industry</v>
      </c>
      <c r="G77" t="str">
        <f>_xlfn.IFNA(VLOOKUP($A77,'PASTE Technology Sheet'!$A$7:$G$850,7,FALSE),"")</f>
        <v>Efficient furnaces + post-melting  - Glass production</v>
      </c>
      <c r="H77" s="263">
        <f>_xlfn.IFNA(VLOOKUP(A77,'PASTE Tech_Stock'!A:B,2,FALSE),0)</f>
        <v>1.05</v>
      </c>
      <c r="I77" s="263">
        <f>_xlfn.IFNA(VLOOKUP($A77,'PASTE Tech_Stock'!C:BC,2,FALSE),0)</f>
        <v>1.0500000030000001</v>
      </c>
      <c r="J77" s="263">
        <f>_xlfn.IFNA(VLOOKUP($A77,'PASTE Tech_Stock'!E:BD,2,FALSE),0)</f>
        <v>1.0500000030000001</v>
      </c>
      <c r="K77" s="263">
        <f>_xlfn.IFNA(VLOOKUP($A77,'PASTE Tech_Stock'!G:BE,2,FALSE),0)</f>
        <v>1.0500000009999999</v>
      </c>
      <c r="L77" s="263">
        <f>_xlfn.IFNA(VLOOKUP($A77,'PASTE Tech_Stock'!I:BF,2,FALSE),0)</f>
        <v>1.0500000009999999</v>
      </c>
      <c r="M77" s="263">
        <f>_xlfn.IFNA(VLOOKUP($A77,'PASTE Tech_Stock'!K:BG,2,FALSE),0)</f>
        <v>1.0500000009999999</v>
      </c>
      <c r="N77" s="263">
        <f>_xlfn.IFNA(VLOOKUP($A77,'PASTE Tech_Stock'!M:BH,2,FALSE),0)</f>
        <v>1.069999988</v>
      </c>
      <c r="O77" s="263">
        <f>_xlfn.IFNA(VLOOKUP($A77,'PASTE Tech_Stock'!O:BI,2,FALSE),0)</f>
        <v>1.050000002</v>
      </c>
      <c r="P77" s="263">
        <f>_xlfn.IFNA(VLOOKUP($A77,'PASTE Tech_Stock'!Q:BJ,2,FALSE),0)</f>
        <v>1.0500000030000001</v>
      </c>
      <c r="Q77" s="263">
        <f>_xlfn.IFNA(VLOOKUP($A77,'PASTE Tech_Stock'!S:BK,2,FALSE),0)</f>
        <v>1.069999999</v>
      </c>
      <c r="R77" s="263">
        <f>_xlfn.IFNA(VLOOKUP($A77,'PASTE Tech_Stock'!U:BL,2,FALSE),0)</f>
        <v>1.0500000009999999</v>
      </c>
      <c r="S77" s="263">
        <f>_xlfn.IFNA(VLOOKUP($A77,'PASTE Tech_Stock'!W:BM,2,FALSE),0)</f>
        <v>1.0699999979999999</v>
      </c>
      <c r="T77" s="263">
        <f>_xlfn.IFNA(VLOOKUP($A77,'PASTE Tech_Stock'!Y:BN,2,FALSE),0)</f>
        <v>1.05</v>
      </c>
    </row>
    <row r="78" spans="1:20" x14ac:dyDescent="0.3">
      <c r="A78" s="40" t="s">
        <v>104</v>
      </c>
      <c r="B78" t="str">
        <f>_xlfn.IFNA(VLOOKUP($A78,'PASTE Energy Balance'!$A$7:$O$835,14,FALSE),"")</f>
        <v>NL</v>
      </c>
      <c r="C78" t="str">
        <f>_xlfn.IFNA(VLOOKUP($A78,'PASTE Technology Sheet'!$A$7:$G$850,3,FALSE),"")</f>
        <v>Final</v>
      </c>
      <c r="D78" t="str">
        <f>_xlfn.IFNA(VLOOKUP($A78,'PASTE Technology Sheet'!$A$7:$G$850,4,FALSE),"")</f>
        <v>Industry</v>
      </c>
      <c r="E78" t="str">
        <f>_xlfn.IFNA(VLOOKUP($A78,'PASTE Technology Sheet'!$A$7:$G$850,5,FALSE),"")</f>
        <v>Other Industry ETS</v>
      </c>
      <c r="F78" t="str">
        <f>_xlfn.IFNA(VLOOKUP($A78,'PASTE Technology Sheet'!$A$7:$G$850,6,FALSE),"")</f>
        <v>Glass production - ETS Industry</v>
      </c>
      <c r="G78" t="str">
        <f>_xlfn.IFNA(VLOOKUP($A78,'PASTE Technology Sheet'!$A$7:$G$850,7,FALSE),"")</f>
        <v>Electric cold-top furnaces + post-melting  - Glass production</v>
      </c>
      <c r="H78" s="263">
        <f>_xlfn.IFNA(VLOOKUP(A78,'PASTE Tech_Stock'!A:B,2,FALSE),0)</f>
        <v>0</v>
      </c>
      <c r="I78" s="263">
        <f>_xlfn.IFNA(VLOOKUP($A78,'PASTE Tech_Stock'!C:BC,2,FALSE),0)</f>
        <v>0</v>
      </c>
      <c r="J78" s="263">
        <f>_xlfn.IFNA(VLOOKUP($A78,'PASTE Tech_Stock'!E:BD,2,FALSE),0)</f>
        <v>0</v>
      </c>
      <c r="K78" s="263">
        <f>_xlfn.IFNA(VLOOKUP($A78,'PASTE Tech_Stock'!G:BE,2,FALSE),0)</f>
        <v>0</v>
      </c>
      <c r="L78" s="263">
        <f>_xlfn.IFNA(VLOOKUP($A78,'PASTE Tech_Stock'!I:BF,2,FALSE),0)</f>
        <v>0</v>
      </c>
      <c r="M78" s="263">
        <f>_xlfn.IFNA(VLOOKUP($A78,'PASTE Tech_Stock'!K:BG,2,FALSE),0)</f>
        <v>0</v>
      </c>
      <c r="N78" s="263">
        <f>_xlfn.IFNA(VLOOKUP($A78,'PASTE Tech_Stock'!M:BH,2,FALSE),0)</f>
        <v>0</v>
      </c>
      <c r="O78" s="263">
        <f>_xlfn.IFNA(VLOOKUP($A78,'PASTE Tech_Stock'!O:BI,2,FALSE),0)</f>
        <v>0</v>
      </c>
      <c r="P78" s="263">
        <f>_xlfn.IFNA(VLOOKUP($A78,'PASTE Tech_Stock'!Q:BJ,2,FALSE),0)</f>
        <v>0</v>
      </c>
      <c r="Q78" s="263">
        <f>_xlfn.IFNA(VLOOKUP($A78,'PASTE Tech_Stock'!S:BK,2,FALSE),0)</f>
        <v>0</v>
      </c>
      <c r="R78" s="263">
        <f>_xlfn.IFNA(VLOOKUP($A78,'PASTE Tech_Stock'!U:BL,2,FALSE),0)</f>
        <v>0</v>
      </c>
      <c r="S78" s="263">
        <f>_xlfn.IFNA(VLOOKUP($A78,'PASTE Tech_Stock'!W:BM,2,FALSE),0)</f>
        <v>0</v>
      </c>
      <c r="T78" s="263">
        <f>_xlfn.IFNA(VLOOKUP($A78,'PASTE Tech_Stock'!Y:BN,2,FALSE),0)</f>
        <v>0</v>
      </c>
    </row>
    <row r="79" spans="1:20" x14ac:dyDescent="0.3">
      <c r="A79" s="69" t="s">
        <v>105</v>
      </c>
      <c r="B79" t="str">
        <f>_xlfn.IFNA(VLOOKUP($A79,'PASTE Energy Balance'!$A$7:$O$835,14,FALSE),"")</f>
        <v>NL</v>
      </c>
      <c r="C79" t="str">
        <f>_xlfn.IFNA(VLOOKUP($A79,'PASTE Technology Sheet'!$A$7:$G$850,3,FALSE),"")</f>
        <v>Final</v>
      </c>
      <c r="D79" t="str">
        <f>_xlfn.IFNA(VLOOKUP($A79,'PASTE Technology Sheet'!$A$7:$G$850,4,FALSE),"")</f>
        <v>Industry</v>
      </c>
      <c r="E79" t="str">
        <f>_xlfn.IFNA(VLOOKUP($A79,'PASTE Technology Sheet'!$A$7:$G$850,5,FALSE),"")</f>
        <v>Other Industry ETS</v>
      </c>
      <c r="F79" t="str">
        <f>_xlfn.IFNA(VLOOKUP($A79,'PASTE Technology Sheet'!$A$7:$G$850,6,FALSE),"")</f>
        <v>Ceramics production -ETS Industry</v>
      </c>
      <c r="G79" t="str">
        <f>_xlfn.IFNA(VLOOKUP($A79,'PASTE Technology Sheet'!$A$7:$G$850,7,FALSE),"")</f>
        <v>Conventional kilns + preparation, drying, treatment  - Ceramics production</v>
      </c>
      <c r="H79" s="263">
        <f>_xlfn.IFNA(VLOOKUP(A79,'PASTE Tech_Stock'!A:B,2,FALSE),0)</f>
        <v>3.06</v>
      </c>
      <c r="I79" s="263">
        <f>_xlfn.IFNA(VLOOKUP($A79,'PASTE Tech_Stock'!C:BC,2,FALSE),0)</f>
        <v>3.06</v>
      </c>
      <c r="J79" s="263">
        <f>_xlfn.IFNA(VLOOKUP($A79,'PASTE Tech_Stock'!E:BD,2,FALSE),0)</f>
        <v>3.06</v>
      </c>
      <c r="K79" s="263">
        <f>_xlfn.IFNA(VLOOKUP($A79,'PASTE Tech_Stock'!G:BE,2,FALSE),0)</f>
        <v>3.06</v>
      </c>
      <c r="L79" s="263">
        <f>_xlfn.IFNA(VLOOKUP($A79,'PASTE Tech_Stock'!I:BF,2,FALSE),0)</f>
        <v>3.06</v>
      </c>
      <c r="M79" s="263">
        <f>_xlfn.IFNA(VLOOKUP($A79,'PASTE Tech_Stock'!K:BG,2,FALSE),0)</f>
        <v>3.06</v>
      </c>
      <c r="N79" s="263">
        <f>_xlfn.IFNA(VLOOKUP($A79,'PASTE Tech_Stock'!M:BH,2,FALSE),0)</f>
        <v>3.06</v>
      </c>
      <c r="O79" s="263">
        <f>_xlfn.IFNA(VLOOKUP($A79,'PASTE Tech_Stock'!O:BI,2,FALSE),0)</f>
        <v>3.059999999</v>
      </c>
      <c r="P79" s="263">
        <f>_xlfn.IFNA(VLOOKUP($A79,'PASTE Tech_Stock'!Q:BJ,2,FALSE),0)</f>
        <v>3.06</v>
      </c>
      <c r="Q79" s="263">
        <f>_xlfn.IFNA(VLOOKUP($A79,'PASTE Tech_Stock'!S:BK,2,FALSE),0)</f>
        <v>3.06</v>
      </c>
      <c r="R79" s="263">
        <f>_xlfn.IFNA(VLOOKUP($A79,'PASTE Tech_Stock'!U:BL,2,FALSE),0)</f>
        <v>3.06</v>
      </c>
      <c r="S79" s="263">
        <f>_xlfn.IFNA(VLOOKUP($A79,'PASTE Tech_Stock'!W:BM,2,FALSE),0)</f>
        <v>3.06</v>
      </c>
      <c r="T79" s="263">
        <f>_xlfn.IFNA(VLOOKUP($A79,'PASTE Tech_Stock'!Y:BN,2,FALSE),0)</f>
        <v>3.06</v>
      </c>
    </row>
    <row r="80" spans="1:20" x14ac:dyDescent="0.3">
      <c r="A80" s="40" t="s">
        <v>106</v>
      </c>
      <c r="B80" t="str">
        <f>_xlfn.IFNA(VLOOKUP($A80,'PASTE Energy Balance'!$A$7:$O$835,14,FALSE),"")</f>
        <v>NL</v>
      </c>
      <c r="C80" t="str">
        <f>_xlfn.IFNA(VLOOKUP($A80,'PASTE Technology Sheet'!$A$7:$G$850,3,FALSE),"")</f>
        <v>Final</v>
      </c>
      <c r="D80" t="str">
        <f>_xlfn.IFNA(VLOOKUP($A80,'PASTE Technology Sheet'!$A$7:$G$850,4,FALSE),"")</f>
        <v>Industry</v>
      </c>
      <c r="E80" t="str">
        <f>_xlfn.IFNA(VLOOKUP($A80,'PASTE Technology Sheet'!$A$7:$G$850,5,FALSE),"")</f>
        <v>Other Industry ETS</v>
      </c>
      <c r="F80" t="str">
        <f>_xlfn.IFNA(VLOOKUP($A80,'PASTE Technology Sheet'!$A$7:$G$850,6,FALSE),"")</f>
        <v>Ceramics production -ETS Industry</v>
      </c>
      <c r="G80" t="str">
        <f>_xlfn.IFNA(VLOOKUP($A80,'PASTE Technology Sheet'!$A$7:$G$850,7,FALSE),"")</f>
        <v>Electric kilns + preparation, drying, treatment - Ceramics production</v>
      </c>
      <c r="H80" s="263">
        <f>_xlfn.IFNA(VLOOKUP(A80,'PASTE Tech_Stock'!A:B,2,FALSE),0)</f>
        <v>0</v>
      </c>
      <c r="I80" s="263">
        <f>_xlfn.IFNA(VLOOKUP($A80,'PASTE Tech_Stock'!C:BC,2,FALSE),0)</f>
        <v>0</v>
      </c>
      <c r="J80" s="263">
        <f>_xlfn.IFNA(VLOOKUP($A80,'PASTE Tech_Stock'!E:BD,2,FALSE),0)</f>
        <v>0</v>
      </c>
      <c r="K80" s="263">
        <f>_xlfn.IFNA(VLOOKUP($A80,'PASTE Tech_Stock'!G:BE,2,FALSE),0)</f>
        <v>0</v>
      </c>
      <c r="L80" s="263">
        <f>_xlfn.IFNA(VLOOKUP($A80,'PASTE Tech_Stock'!I:BF,2,FALSE),0)</f>
        <v>0</v>
      </c>
      <c r="M80" s="263">
        <f>_xlfn.IFNA(VLOOKUP($A80,'PASTE Tech_Stock'!K:BG,2,FALSE),0)</f>
        <v>0</v>
      </c>
      <c r="N80" s="263">
        <f>_xlfn.IFNA(VLOOKUP($A80,'PASTE Tech_Stock'!M:BH,2,FALSE),0)</f>
        <v>0</v>
      </c>
      <c r="O80" s="263">
        <f>_xlfn.IFNA(VLOOKUP($A80,'PASTE Tech_Stock'!O:BI,2,FALSE),0)</f>
        <v>0</v>
      </c>
      <c r="P80" s="263">
        <f>_xlfn.IFNA(VLOOKUP($A80,'PASTE Tech_Stock'!Q:BJ,2,FALSE),0)</f>
        <v>0</v>
      </c>
      <c r="Q80" s="263">
        <f>_xlfn.IFNA(VLOOKUP($A80,'PASTE Tech_Stock'!S:BK,2,FALSE),0)</f>
        <v>0</v>
      </c>
      <c r="R80" s="263">
        <f>_xlfn.IFNA(VLOOKUP($A80,'PASTE Tech_Stock'!U:BL,2,FALSE),0)</f>
        <v>0</v>
      </c>
      <c r="S80" s="263">
        <f>_xlfn.IFNA(VLOOKUP($A80,'PASTE Tech_Stock'!W:BM,2,FALSE),0)</f>
        <v>0</v>
      </c>
      <c r="T80" s="263">
        <f>_xlfn.IFNA(VLOOKUP($A80,'PASTE Tech_Stock'!Y:BN,2,FALSE),0)</f>
        <v>0</v>
      </c>
    </row>
    <row r="81" spans="1:20" x14ac:dyDescent="0.3">
      <c r="A81" s="69" t="s">
        <v>107</v>
      </c>
      <c r="B81" t="str">
        <f>_xlfn.IFNA(VLOOKUP($A81,'PASTE Energy Balance'!$A$7:$O$835,14,FALSE),"")</f>
        <v>NL</v>
      </c>
      <c r="C81" t="str">
        <f>_xlfn.IFNA(VLOOKUP($A81,'PASTE Technology Sheet'!$A$7:$G$850,3,FALSE),"")</f>
        <v>Final</v>
      </c>
      <c r="D81" t="str">
        <f>_xlfn.IFNA(VLOOKUP($A81,'PASTE Technology Sheet'!$A$7:$G$850,4,FALSE),"")</f>
        <v>Industry</v>
      </c>
      <c r="E81" t="str">
        <f>_xlfn.IFNA(VLOOKUP($A81,'PASTE Technology Sheet'!$A$7:$G$850,5,FALSE),"")</f>
        <v>Other Industry ETS</v>
      </c>
      <c r="F81" t="str">
        <f>_xlfn.IFNA(VLOOKUP($A81,'PASTE Technology Sheet'!$A$7:$G$850,6,FALSE),"")</f>
        <v>Paper production - ETS Industry</v>
      </c>
      <c r="G81" t="str">
        <f>_xlfn.IFNA(VLOOKUP($A81,'PASTE Technology Sheet'!$A$7:$G$850,7,FALSE),"")</f>
        <v>Conventional paper milling - Paper and board production</v>
      </c>
      <c r="H81" s="263">
        <f>_xlfn.IFNA(VLOOKUP(A81,'PASTE Tech_Stock'!A:B,2,FALSE),0)</f>
        <v>0</v>
      </c>
      <c r="I81" s="263">
        <f>_xlfn.IFNA(VLOOKUP($A81,'PASTE Tech_Stock'!C:BC,2,FALSE),0)</f>
        <v>0</v>
      </c>
      <c r="J81" s="263">
        <f>_xlfn.IFNA(VLOOKUP($A81,'PASTE Tech_Stock'!E:BD,2,FALSE),0)</f>
        <v>0</v>
      </c>
      <c r="K81" s="263">
        <f>_xlfn.IFNA(VLOOKUP($A81,'PASTE Tech_Stock'!G:BE,2,FALSE),0)</f>
        <v>0</v>
      </c>
      <c r="L81" s="263">
        <f>_xlfn.IFNA(VLOOKUP($A81,'PASTE Tech_Stock'!I:BF,2,FALSE),0)</f>
        <v>0</v>
      </c>
      <c r="M81" s="263">
        <f>_xlfn.IFNA(VLOOKUP($A81,'PASTE Tech_Stock'!K:BG,2,FALSE),0)</f>
        <v>0</v>
      </c>
      <c r="N81" s="263">
        <f>_xlfn.IFNA(VLOOKUP($A81,'PASTE Tech_Stock'!M:BH,2,FALSE),0)</f>
        <v>0</v>
      </c>
      <c r="O81" s="263">
        <f>_xlfn.IFNA(VLOOKUP($A81,'PASTE Tech_Stock'!O:BI,2,FALSE),0)</f>
        <v>0</v>
      </c>
      <c r="P81" s="263">
        <f>_xlfn.IFNA(VLOOKUP($A81,'PASTE Tech_Stock'!Q:BJ,2,FALSE),0)</f>
        <v>0</v>
      </c>
      <c r="Q81" s="263">
        <f>_xlfn.IFNA(VLOOKUP($A81,'PASTE Tech_Stock'!S:BK,2,FALSE),0)</f>
        <v>0</v>
      </c>
      <c r="R81" s="263">
        <f>_xlfn.IFNA(VLOOKUP($A81,'PASTE Tech_Stock'!U:BL,2,FALSE),0)</f>
        <v>0</v>
      </c>
      <c r="S81" s="263">
        <f>_xlfn.IFNA(VLOOKUP($A81,'PASTE Tech_Stock'!W:BM,2,FALSE),0)</f>
        <v>0</v>
      </c>
      <c r="T81" s="263">
        <f>_xlfn.IFNA(VLOOKUP($A81,'PASTE Tech_Stock'!Y:BN,2,FALSE),0)</f>
        <v>0</v>
      </c>
    </row>
    <row r="82" spans="1:20" x14ac:dyDescent="0.3">
      <c r="A82" s="40" t="s">
        <v>108</v>
      </c>
      <c r="B82" t="str">
        <f>_xlfn.IFNA(VLOOKUP($A82,'PASTE Energy Balance'!$A$7:$O$835,14,FALSE),"")</f>
        <v>NL</v>
      </c>
      <c r="C82" t="str">
        <f>_xlfn.IFNA(VLOOKUP($A82,'PASTE Technology Sheet'!$A$7:$G$850,3,FALSE),"")</f>
        <v>Final</v>
      </c>
      <c r="D82" t="str">
        <f>_xlfn.IFNA(VLOOKUP($A82,'PASTE Technology Sheet'!$A$7:$G$850,4,FALSE),"")</f>
        <v>Industry</v>
      </c>
      <c r="E82" t="str">
        <f>_xlfn.IFNA(VLOOKUP($A82,'PASTE Technology Sheet'!$A$7:$G$850,5,FALSE),"")</f>
        <v>Other Industry ETS</v>
      </c>
      <c r="F82" t="str">
        <f>_xlfn.IFNA(VLOOKUP($A82,'PASTE Technology Sheet'!$A$7:$G$850,6,FALSE),"")</f>
        <v>Paper production - ETS Industry</v>
      </c>
      <c r="G82" t="str">
        <f>_xlfn.IFNA(VLOOKUP($A82,'PASTE Technology Sheet'!$A$7:$G$850,7,FALSE),"")</f>
        <v>Compressed refining of paper - Paper and board production</v>
      </c>
      <c r="H82" s="263">
        <f>_xlfn.IFNA(VLOOKUP(A82,'PASTE Tech_Stock'!A:B,2,FALSE),0)</f>
        <v>0</v>
      </c>
      <c r="I82" s="263">
        <f>_xlfn.IFNA(VLOOKUP($A82,'PASTE Tech_Stock'!C:BC,2,FALSE),0)</f>
        <v>0</v>
      </c>
      <c r="J82" s="263">
        <f>_xlfn.IFNA(VLOOKUP($A82,'PASTE Tech_Stock'!E:BD,2,FALSE),0)</f>
        <v>0</v>
      </c>
      <c r="K82" s="263">
        <f>_xlfn.IFNA(VLOOKUP($A82,'PASTE Tech_Stock'!G:BE,2,FALSE),0)</f>
        <v>0</v>
      </c>
      <c r="L82" s="263">
        <f>_xlfn.IFNA(VLOOKUP($A82,'PASTE Tech_Stock'!I:BF,2,FALSE),0)</f>
        <v>0</v>
      </c>
      <c r="M82" s="263">
        <f>_xlfn.IFNA(VLOOKUP($A82,'PASTE Tech_Stock'!K:BG,2,FALSE),0)</f>
        <v>1.378654417E-7</v>
      </c>
      <c r="N82" s="263">
        <f>_xlfn.IFNA(VLOOKUP($A82,'PASTE Tech_Stock'!M:BH,2,FALSE),0)</f>
        <v>0</v>
      </c>
      <c r="O82" s="263">
        <f>_xlfn.IFNA(VLOOKUP($A82,'PASTE Tech_Stock'!O:BI,2,FALSE),0)</f>
        <v>0</v>
      </c>
      <c r="P82" s="263">
        <f>_xlfn.IFNA(VLOOKUP($A82,'PASTE Tech_Stock'!Q:BJ,2,FALSE),0)</f>
        <v>0</v>
      </c>
      <c r="Q82" s="263">
        <f>_xlfn.IFNA(VLOOKUP($A82,'PASTE Tech_Stock'!S:BK,2,FALSE),0)</f>
        <v>0</v>
      </c>
      <c r="R82" s="263">
        <f>_xlfn.IFNA(VLOOKUP($A82,'PASTE Tech_Stock'!U:BL,2,FALSE),0)</f>
        <v>0</v>
      </c>
      <c r="S82" s="263">
        <f>_xlfn.IFNA(VLOOKUP($A82,'PASTE Tech_Stock'!W:BM,2,FALSE),0)</f>
        <v>0</v>
      </c>
      <c r="T82" s="263">
        <f>_xlfn.IFNA(VLOOKUP($A82,'PASTE Tech_Stock'!Y:BN,2,FALSE),0)</f>
        <v>0</v>
      </c>
    </row>
    <row r="83" spans="1:20" x14ac:dyDescent="0.3">
      <c r="A83" s="69" t="s">
        <v>109</v>
      </c>
      <c r="B83" t="str">
        <f>_xlfn.IFNA(VLOOKUP($A83,'PASTE Energy Balance'!$A$7:$O$835,14,FALSE),"")</f>
        <v>NL</v>
      </c>
      <c r="C83" t="str">
        <f>_xlfn.IFNA(VLOOKUP($A83,'PASTE Technology Sheet'!$A$7:$G$850,3,FALSE),"")</f>
        <v>Final</v>
      </c>
      <c r="D83" t="str">
        <f>_xlfn.IFNA(VLOOKUP($A83,'PASTE Technology Sheet'!$A$7:$G$850,4,FALSE),"")</f>
        <v>Industry</v>
      </c>
      <c r="E83" t="str">
        <f>_xlfn.IFNA(VLOOKUP($A83,'PASTE Technology Sheet'!$A$7:$G$850,5,FALSE),"")</f>
        <v>Other Industry ETS</v>
      </c>
      <c r="F83" t="str">
        <f>_xlfn.IFNA(VLOOKUP($A83,'PASTE Technology Sheet'!$A$7:$G$850,6,FALSE),"")</f>
        <v>Paper production - ETS Industry</v>
      </c>
      <c r="G83" t="str">
        <f>_xlfn.IFNA(VLOOKUP($A83,'PASTE Technology Sheet'!$A$7:$G$850,7,FALSE),"")</f>
        <v>Air-laid forming for paper - Paper and board production</v>
      </c>
      <c r="H83" s="263">
        <f>_xlfn.IFNA(VLOOKUP(A83,'PASTE Tech_Stock'!A:B,2,FALSE),0)</f>
        <v>0.95999999339999997</v>
      </c>
      <c r="I83" s="263">
        <f>_xlfn.IFNA(VLOOKUP($A83,'PASTE Tech_Stock'!C:BC,2,FALSE),0)</f>
        <v>0.95999998360000005</v>
      </c>
      <c r="J83" s="263">
        <f>_xlfn.IFNA(VLOOKUP($A83,'PASTE Tech_Stock'!E:BD,2,FALSE),0)</f>
        <v>0.95999996949999999</v>
      </c>
      <c r="K83" s="263">
        <f>_xlfn.IFNA(VLOOKUP($A83,'PASTE Tech_Stock'!G:BE,2,FALSE),0)</f>
        <v>0.95999999059999996</v>
      </c>
      <c r="L83" s="263">
        <f>_xlfn.IFNA(VLOOKUP($A83,'PASTE Tech_Stock'!I:BF,2,FALSE),0)</f>
        <v>0.95999999059999996</v>
      </c>
      <c r="M83" s="263">
        <f>_xlfn.IFNA(VLOOKUP($A83,'PASTE Tech_Stock'!K:BG,2,FALSE),0)</f>
        <v>0.95999978860000001</v>
      </c>
      <c r="N83" s="263">
        <f>_xlfn.IFNA(VLOOKUP($A83,'PASTE Tech_Stock'!M:BH,2,FALSE),0)</f>
        <v>0.95999992119999999</v>
      </c>
      <c r="O83" s="263">
        <f>_xlfn.IFNA(VLOOKUP($A83,'PASTE Tech_Stock'!O:BI,2,FALSE),0)</f>
        <v>0.95999997729999997</v>
      </c>
      <c r="P83" s="263">
        <f>_xlfn.IFNA(VLOOKUP($A83,'PASTE Tech_Stock'!Q:BJ,2,FALSE),0)</f>
        <v>0.9599999696</v>
      </c>
      <c r="Q83" s="263">
        <f>_xlfn.IFNA(VLOOKUP($A83,'PASTE Tech_Stock'!S:BK,2,FALSE),0)</f>
        <v>0.95999998519999996</v>
      </c>
      <c r="R83" s="263">
        <f>_xlfn.IFNA(VLOOKUP($A83,'PASTE Tech_Stock'!U:BL,2,FALSE),0)</f>
        <v>0.95999997829999995</v>
      </c>
      <c r="S83" s="263">
        <f>_xlfn.IFNA(VLOOKUP($A83,'PASTE Tech_Stock'!W:BM,2,FALSE),0)</f>
        <v>0.95999996379999997</v>
      </c>
      <c r="T83" s="263">
        <f>_xlfn.IFNA(VLOOKUP($A83,'PASTE Tech_Stock'!Y:BN,2,FALSE),0)</f>
        <v>0.95999999719999995</v>
      </c>
    </row>
    <row r="84" spans="1:20" x14ac:dyDescent="0.3">
      <c r="A84" s="40" t="s">
        <v>110</v>
      </c>
      <c r="B84" t="str">
        <f>_xlfn.IFNA(VLOOKUP($A84,'PASTE Energy Balance'!$A$7:$O$835,14,FALSE),"")</f>
        <v>NL</v>
      </c>
      <c r="C84" t="str">
        <f>_xlfn.IFNA(VLOOKUP($A84,'PASTE Technology Sheet'!$A$7:$G$850,3,FALSE),"")</f>
        <v>Final</v>
      </c>
      <c r="D84" t="str">
        <f>_xlfn.IFNA(VLOOKUP($A84,'PASTE Technology Sheet'!$A$7:$G$850,4,FALSE),"")</f>
        <v>Industry</v>
      </c>
      <c r="E84" t="str">
        <f>_xlfn.IFNA(VLOOKUP($A84,'PASTE Technology Sheet'!$A$7:$G$850,5,FALSE),"")</f>
        <v>Other Industry ETS</v>
      </c>
      <c r="F84" t="str">
        <f>_xlfn.IFNA(VLOOKUP($A84,'PASTE Technology Sheet'!$A$7:$G$850,6,FALSE),"")</f>
        <v>Board production - ETS Industry</v>
      </c>
      <c r="G84" t="str">
        <f>_xlfn.IFNA(VLOOKUP($A84,'PASTE Technology Sheet'!$A$7:$G$850,7,FALSE),"")</f>
        <v>Microwave drying for board - Paper and board production</v>
      </c>
      <c r="H84" s="263">
        <f>_xlfn.IFNA(VLOOKUP(A84,'PASTE Tech_Stock'!A:B,2,FALSE),0)</f>
        <v>1.7499999340000001</v>
      </c>
      <c r="I84" s="263">
        <f>_xlfn.IFNA(VLOOKUP($A84,'PASTE Tech_Stock'!C:BC,2,FALSE),0)</f>
        <v>1.749999831</v>
      </c>
      <c r="J84" s="263">
        <f>_xlfn.IFNA(VLOOKUP($A84,'PASTE Tech_Stock'!E:BD,2,FALSE),0)</f>
        <v>1.7499996499999999</v>
      </c>
      <c r="K84" s="263">
        <f>_xlfn.IFNA(VLOOKUP($A84,'PASTE Tech_Stock'!G:BE,2,FALSE),0)</f>
        <v>1.74999993</v>
      </c>
      <c r="L84" s="263">
        <f>_xlfn.IFNA(VLOOKUP($A84,'PASTE Tech_Stock'!I:BF,2,FALSE),0)</f>
        <v>1.74999993</v>
      </c>
      <c r="M84" s="263">
        <f>_xlfn.IFNA(VLOOKUP($A84,'PASTE Tech_Stock'!K:BG,2,FALSE),0)</f>
        <v>1.7499989570000001</v>
      </c>
      <c r="N84" s="263">
        <f>_xlfn.IFNA(VLOOKUP($A84,'PASTE Tech_Stock'!M:BH,2,FALSE),0)</f>
        <v>1.7499992040000001</v>
      </c>
      <c r="O84" s="263">
        <f>_xlfn.IFNA(VLOOKUP($A84,'PASTE Tech_Stock'!O:BI,2,FALSE),0)</f>
        <v>1.7499997169999999</v>
      </c>
      <c r="P84" s="263">
        <f>_xlfn.IFNA(VLOOKUP($A84,'PASTE Tech_Stock'!Q:BJ,2,FALSE),0)</f>
        <v>1.7499996879999999</v>
      </c>
      <c r="Q84" s="263">
        <f>_xlfn.IFNA(VLOOKUP($A84,'PASTE Tech_Stock'!S:BK,2,FALSE),0)</f>
        <v>1.7499998539999999</v>
      </c>
      <c r="R84" s="263">
        <f>_xlfn.IFNA(VLOOKUP($A84,'PASTE Tech_Stock'!U:BL,2,FALSE),0)</f>
        <v>1.749999817</v>
      </c>
      <c r="S84" s="263">
        <f>_xlfn.IFNA(VLOOKUP($A84,'PASTE Tech_Stock'!W:BM,2,FALSE),0)</f>
        <v>1.7499995290000001</v>
      </c>
      <c r="T84" s="263">
        <f>_xlfn.IFNA(VLOOKUP($A84,'PASTE Tech_Stock'!Y:BN,2,FALSE),0)</f>
        <v>1.7499999749999999</v>
      </c>
    </row>
    <row r="85" spans="1:20" x14ac:dyDescent="0.3">
      <c r="A85" s="69" t="s">
        <v>111</v>
      </c>
      <c r="B85" t="str">
        <f>_xlfn.IFNA(VLOOKUP($A85,'PASTE Energy Balance'!$A$7:$O$835,14,FALSE),"")</f>
        <v>NL</v>
      </c>
      <c r="C85" t="str">
        <f>_xlfn.IFNA(VLOOKUP($A85,'PASTE Technology Sheet'!$A$7:$G$850,3,FALSE),"")</f>
        <v>Final</v>
      </c>
      <c r="D85" t="str">
        <f>_xlfn.IFNA(VLOOKUP($A85,'PASTE Technology Sheet'!$A$7:$G$850,4,FALSE),"")</f>
        <v>Industry</v>
      </c>
      <c r="E85" t="str">
        <f>_xlfn.IFNA(VLOOKUP($A85,'PASTE Technology Sheet'!$A$7:$G$850,5,FALSE),"")</f>
        <v>Other Industry ETS</v>
      </c>
      <c r="F85" t="str">
        <f>_xlfn.IFNA(VLOOKUP($A85,'PASTE Technology Sheet'!$A$7:$G$850,6,FALSE),"")</f>
        <v>Board production - ETS Industry</v>
      </c>
      <c r="G85" t="str">
        <f>_xlfn.IFNA(VLOOKUP($A85,'PASTE Technology Sheet'!$A$7:$G$850,7,FALSE),"")</f>
        <v>Conventional board milling - Paper and board production</v>
      </c>
      <c r="H85" s="263">
        <f>_xlfn.IFNA(VLOOKUP(A85,'PASTE Tech_Stock'!A:B,2,FALSE),0)</f>
        <v>0</v>
      </c>
      <c r="I85" s="263">
        <f>_xlfn.IFNA(VLOOKUP($A85,'PASTE Tech_Stock'!C:BC,2,FALSE),0)</f>
        <v>1.691609117E-7</v>
      </c>
      <c r="J85" s="263">
        <f>_xlfn.IFNA(VLOOKUP($A85,'PASTE Tech_Stock'!E:BD,2,FALSE),0)</f>
        <v>3.5009964790000002E-7</v>
      </c>
      <c r="K85" s="263">
        <f>_xlfn.IFNA(VLOOKUP($A85,'PASTE Tech_Stock'!G:BE,2,FALSE),0)</f>
        <v>0</v>
      </c>
      <c r="L85" s="263">
        <f>_xlfn.IFNA(VLOOKUP($A85,'PASTE Tech_Stock'!I:BF,2,FALSE),0)</f>
        <v>0</v>
      </c>
      <c r="M85" s="263">
        <f>_xlfn.IFNA(VLOOKUP($A85,'PASTE Tech_Stock'!K:BG,2,FALSE),0)</f>
        <v>1.042640433E-6</v>
      </c>
      <c r="N85" s="263">
        <f>_xlfn.IFNA(VLOOKUP($A85,'PASTE Tech_Stock'!M:BH,2,FALSE),0)</f>
        <v>7.9589983709999999E-7</v>
      </c>
      <c r="O85" s="263">
        <f>_xlfn.IFNA(VLOOKUP($A85,'PASTE Tech_Stock'!O:BI,2,FALSE),0)</f>
        <v>2.8265273459999999E-7</v>
      </c>
      <c r="P85" s="263">
        <f>_xlfn.IFNA(VLOOKUP($A85,'PASTE Tech_Stock'!Q:BJ,2,FALSE),0)</f>
        <v>3.1151260190000001E-7</v>
      </c>
      <c r="Q85" s="263">
        <f>_xlfn.IFNA(VLOOKUP($A85,'PASTE Tech_Stock'!S:BK,2,FALSE),0)</f>
        <v>1.4622670250000001E-7</v>
      </c>
      <c r="R85" s="263">
        <f>_xlfn.IFNA(VLOOKUP($A85,'PASTE Tech_Stock'!U:BL,2,FALSE),0)</f>
        <v>1.830408873E-7</v>
      </c>
      <c r="S85" s="263">
        <f>_xlfn.IFNA(VLOOKUP($A85,'PASTE Tech_Stock'!W:BM,2,FALSE),0)</f>
        <v>4.7068875890000002E-7</v>
      </c>
      <c r="T85" s="263">
        <f>_xlfn.IFNA(VLOOKUP($A85,'PASTE Tech_Stock'!Y:BN,2,FALSE),0)</f>
        <v>0</v>
      </c>
    </row>
    <row r="86" spans="1:20" x14ac:dyDescent="0.3">
      <c r="A86" s="40" t="s">
        <v>112</v>
      </c>
      <c r="B86" t="str">
        <f>_xlfn.IFNA(VLOOKUP($A86,'PASTE Energy Balance'!$A$7:$O$835,14,FALSE),"")</f>
        <v>NL</v>
      </c>
      <c r="C86" t="str">
        <f>_xlfn.IFNA(VLOOKUP($A86,'PASTE Technology Sheet'!$A$7:$G$850,3,FALSE),"")</f>
        <v>Final</v>
      </c>
      <c r="D86" t="str">
        <f>_xlfn.IFNA(VLOOKUP($A86,'PASTE Technology Sheet'!$A$7:$G$850,4,FALSE),"")</f>
        <v>Industry</v>
      </c>
      <c r="E86" t="str">
        <f>_xlfn.IFNA(VLOOKUP($A86,'PASTE Technology Sheet'!$A$7:$G$850,5,FALSE),"")</f>
        <v>Other Industry non-ETS</v>
      </c>
      <c r="F86" t="str">
        <f>_xlfn.IFNA(VLOOKUP($A86,'PASTE Technology Sheet'!$A$7:$G$850,6,FALSE),"")</f>
        <v>Food production - non-ETS Industry</v>
      </c>
      <c r="G86" t="str">
        <f>_xlfn.IFNA(VLOOKUP($A86,'PASTE Technology Sheet'!$A$7:$G$850,7,FALSE),"")</f>
        <v>Reference food processes - Food industry</v>
      </c>
      <c r="H86" s="263">
        <f>_xlfn.IFNA(VLOOKUP(A86,'PASTE Tech_Stock'!A:B,2,FALSE),0)</f>
        <v>0</v>
      </c>
      <c r="I86" s="263">
        <f>_xlfn.IFNA(VLOOKUP($A86,'PASTE Tech_Stock'!C:BC,2,FALSE),0)</f>
        <v>0</v>
      </c>
      <c r="J86" s="263">
        <f>_xlfn.IFNA(VLOOKUP($A86,'PASTE Tech_Stock'!E:BD,2,FALSE),0)</f>
        <v>0</v>
      </c>
      <c r="K86" s="263">
        <f>_xlfn.IFNA(VLOOKUP($A86,'PASTE Tech_Stock'!G:BE,2,FALSE),0)</f>
        <v>0</v>
      </c>
      <c r="L86" s="263">
        <f>_xlfn.IFNA(VLOOKUP($A86,'PASTE Tech_Stock'!I:BF,2,FALSE),0)</f>
        <v>0</v>
      </c>
      <c r="M86" s="263">
        <f>_xlfn.IFNA(VLOOKUP($A86,'PASTE Tech_Stock'!K:BG,2,FALSE),0)</f>
        <v>0</v>
      </c>
      <c r="N86" s="263">
        <f>_xlfn.IFNA(VLOOKUP($A86,'PASTE Tech_Stock'!M:BH,2,FALSE),0)</f>
        <v>0</v>
      </c>
      <c r="O86" s="263">
        <f>_xlfn.IFNA(VLOOKUP($A86,'PASTE Tech_Stock'!O:BI,2,FALSE),0)</f>
        <v>0</v>
      </c>
      <c r="P86" s="263">
        <f>_xlfn.IFNA(VLOOKUP($A86,'PASTE Tech_Stock'!Q:BJ,2,FALSE),0)</f>
        <v>0</v>
      </c>
      <c r="Q86" s="263">
        <f>_xlfn.IFNA(VLOOKUP($A86,'PASTE Tech_Stock'!S:BK,2,FALSE),0)</f>
        <v>0</v>
      </c>
      <c r="R86" s="263">
        <f>_xlfn.IFNA(VLOOKUP($A86,'PASTE Tech_Stock'!U:BL,2,FALSE),0)</f>
        <v>0</v>
      </c>
      <c r="S86" s="263">
        <f>_xlfn.IFNA(VLOOKUP($A86,'PASTE Tech_Stock'!W:BM,2,FALSE),0)</f>
        <v>0</v>
      </c>
      <c r="T86" s="263">
        <f>_xlfn.IFNA(VLOOKUP($A86,'PASTE Tech_Stock'!Y:BN,2,FALSE),0)</f>
        <v>0</v>
      </c>
    </row>
    <row r="87" spans="1:20" x14ac:dyDescent="0.3">
      <c r="A87" s="69" t="s">
        <v>113</v>
      </c>
      <c r="B87" t="str">
        <f>_xlfn.IFNA(VLOOKUP($A87,'PASTE Energy Balance'!$A$7:$O$835,14,FALSE),"")</f>
        <v>NL</v>
      </c>
      <c r="C87" t="str">
        <f>_xlfn.IFNA(VLOOKUP($A87,'PASTE Technology Sheet'!$A$7:$G$850,3,FALSE),"")</f>
        <v>Final</v>
      </c>
      <c r="D87" t="str">
        <f>_xlfn.IFNA(VLOOKUP($A87,'PASTE Technology Sheet'!$A$7:$G$850,4,FALSE),"")</f>
        <v>Industry</v>
      </c>
      <c r="E87" t="str">
        <f>_xlfn.IFNA(VLOOKUP($A87,'PASTE Technology Sheet'!$A$7:$G$850,5,FALSE),"")</f>
        <v>Other Industry non-ETS</v>
      </c>
      <c r="F87" t="str">
        <f>_xlfn.IFNA(VLOOKUP($A87,'PASTE Technology Sheet'!$A$7:$G$850,6,FALSE),"")</f>
        <v>Food production - non-ETS Industry</v>
      </c>
      <c r="G87" t="str">
        <f>_xlfn.IFNA(VLOOKUP($A87,'PASTE Technology Sheet'!$A$7:$G$850,7,FALSE),"")</f>
        <v>Improved food processes - Food industry</v>
      </c>
      <c r="H87" s="263">
        <f>_xlfn.IFNA(VLOOKUP(A87,'PASTE Tech_Stock'!A:B,2,FALSE),0)</f>
        <v>0.79</v>
      </c>
      <c r="I87" s="263">
        <f>_xlfn.IFNA(VLOOKUP($A87,'PASTE Tech_Stock'!C:BC,2,FALSE),0)</f>
        <v>0.79</v>
      </c>
      <c r="J87" s="263">
        <f>_xlfn.IFNA(VLOOKUP($A87,'PASTE Tech_Stock'!E:BD,2,FALSE),0)</f>
        <v>0.79</v>
      </c>
      <c r="K87" s="263">
        <f>_xlfn.IFNA(VLOOKUP($A87,'PASTE Tech_Stock'!G:BE,2,FALSE),0)</f>
        <v>0.79</v>
      </c>
      <c r="L87" s="263">
        <f>_xlfn.IFNA(VLOOKUP($A87,'PASTE Tech_Stock'!I:BF,2,FALSE),0)</f>
        <v>0.79</v>
      </c>
      <c r="M87" s="263">
        <f>_xlfn.IFNA(VLOOKUP($A87,'PASTE Tech_Stock'!K:BG,2,FALSE),0)</f>
        <v>0.79</v>
      </c>
      <c r="N87" s="263">
        <f>_xlfn.IFNA(VLOOKUP($A87,'PASTE Tech_Stock'!M:BH,2,FALSE),0)</f>
        <v>0.79</v>
      </c>
      <c r="O87" s="263">
        <f>_xlfn.IFNA(VLOOKUP($A87,'PASTE Tech_Stock'!O:BI,2,FALSE),0)</f>
        <v>0.79</v>
      </c>
      <c r="P87" s="263">
        <f>_xlfn.IFNA(VLOOKUP($A87,'PASTE Tech_Stock'!Q:BJ,2,FALSE),0)</f>
        <v>0.79</v>
      </c>
      <c r="Q87" s="263">
        <f>_xlfn.IFNA(VLOOKUP($A87,'PASTE Tech_Stock'!S:BK,2,FALSE),0)</f>
        <v>0.79</v>
      </c>
      <c r="R87" s="263">
        <f>_xlfn.IFNA(VLOOKUP($A87,'PASTE Tech_Stock'!U:BL,2,FALSE),0)</f>
        <v>0.79</v>
      </c>
      <c r="S87" s="263">
        <f>_xlfn.IFNA(VLOOKUP($A87,'PASTE Tech_Stock'!W:BM,2,FALSE),0)</f>
        <v>0.79</v>
      </c>
      <c r="T87" s="263">
        <f>_xlfn.IFNA(VLOOKUP($A87,'PASTE Tech_Stock'!Y:BN,2,FALSE),0)</f>
        <v>0.79</v>
      </c>
    </row>
    <row r="88" spans="1:20" x14ac:dyDescent="0.3">
      <c r="A88" s="40" t="s">
        <v>114</v>
      </c>
      <c r="B88" t="str">
        <f>_xlfn.IFNA(VLOOKUP($A88,'PASTE Energy Balance'!$A$7:$O$835,14,FALSE),"")</f>
        <v>NL</v>
      </c>
      <c r="C88" t="str">
        <f>_xlfn.IFNA(VLOOKUP($A88,'PASTE Technology Sheet'!$A$7:$G$850,3,FALSE),"")</f>
        <v>Final</v>
      </c>
      <c r="D88" t="str">
        <f>_xlfn.IFNA(VLOOKUP($A88,'PASTE Technology Sheet'!$A$7:$G$850,4,FALSE),"")</f>
        <v>Industry</v>
      </c>
      <c r="E88" t="str">
        <f>_xlfn.IFNA(VLOOKUP($A88,'PASTE Technology Sheet'!$A$7:$G$850,5,FALSE),"")</f>
        <v>Other Industry ETS</v>
      </c>
      <c r="F88" t="str">
        <f>_xlfn.IFNA(VLOOKUP($A88,'PASTE Technology Sheet'!$A$7:$G$850,6,FALSE),"")</f>
        <v>Other ETS - Industry</v>
      </c>
      <c r="G88" t="str">
        <f>_xlfn.IFNA(VLOOKUP($A88,'PASTE Technology Sheet'!$A$7:$G$850,7,FALSE),"")</f>
        <v>Reference other ETS industry - Other ETS Industry</v>
      </c>
      <c r="H88" s="263">
        <f>_xlfn.IFNA(VLOOKUP(A88,'PASTE Tech_Stock'!A:B,2,FALSE),0)</f>
        <v>0</v>
      </c>
      <c r="I88" s="263">
        <f>_xlfn.IFNA(VLOOKUP($A88,'PASTE Tech_Stock'!C:BC,2,FALSE),0)</f>
        <v>0</v>
      </c>
      <c r="J88" s="263">
        <f>_xlfn.IFNA(VLOOKUP($A88,'PASTE Tech_Stock'!E:BD,2,FALSE),0)</f>
        <v>0</v>
      </c>
      <c r="K88" s="263">
        <f>_xlfn.IFNA(VLOOKUP($A88,'PASTE Tech_Stock'!G:BE,2,FALSE),0)</f>
        <v>0</v>
      </c>
      <c r="L88" s="263">
        <f>_xlfn.IFNA(VLOOKUP($A88,'PASTE Tech_Stock'!I:BF,2,FALSE),0)</f>
        <v>0</v>
      </c>
      <c r="M88" s="263">
        <f>_xlfn.IFNA(VLOOKUP($A88,'PASTE Tech_Stock'!K:BG,2,FALSE),0)</f>
        <v>0</v>
      </c>
      <c r="N88" s="263">
        <f>_xlfn.IFNA(VLOOKUP($A88,'PASTE Tech_Stock'!M:BH,2,FALSE),0)</f>
        <v>0</v>
      </c>
      <c r="O88" s="263">
        <f>_xlfn.IFNA(VLOOKUP($A88,'PASTE Tech_Stock'!O:BI,2,FALSE),0)</f>
        <v>0</v>
      </c>
      <c r="P88" s="263">
        <f>_xlfn.IFNA(VLOOKUP($A88,'PASTE Tech_Stock'!Q:BJ,2,FALSE),0)</f>
        <v>0</v>
      </c>
      <c r="Q88" s="263">
        <f>_xlfn.IFNA(VLOOKUP($A88,'PASTE Tech_Stock'!S:BK,2,FALSE),0)</f>
        <v>0</v>
      </c>
      <c r="R88" s="263">
        <f>_xlfn.IFNA(VLOOKUP($A88,'PASTE Tech_Stock'!U:BL,2,FALSE),0)</f>
        <v>0</v>
      </c>
      <c r="S88" s="263">
        <f>_xlfn.IFNA(VLOOKUP($A88,'PASTE Tech_Stock'!W:BM,2,FALSE),0)</f>
        <v>0</v>
      </c>
      <c r="T88" s="263">
        <f>_xlfn.IFNA(VLOOKUP($A88,'PASTE Tech_Stock'!Y:BN,2,FALSE),0)</f>
        <v>0</v>
      </c>
    </row>
    <row r="89" spans="1:20" x14ac:dyDescent="0.3">
      <c r="A89" s="69" t="s">
        <v>115</v>
      </c>
      <c r="B89" t="str">
        <f>_xlfn.IFNA(VLOOKUP($A89,'PASTE Energy Balance'!$A$7:$O$835,14,FALSE),"")</f>
        <v>NL</v>
      </c>
      <c r="C89" t="str">
        <f>_xlfn.IFNA(VLOOKUP($A89,'PASTE Technology Sheet'!$A$7:$G$850,3,FALSE),"")</f>
        <v>Final</v>
      </c>
      <c r="D89" t="str">
        <f>_xlfn.IFNA(VLOOKUP($A89,'PASTE Technology Sheet'!$A$7:$G$850,4,FALSE),"")</f>
        <v>Industry</v>
      </c>
      <c r="E89" t="str">
        <f>_xlfn.IFNA(VLOOKUP($A89,'PASTE Technology Sheet'!$A$7:$G$850,5,FALSE),"")</f>
        <v>Other Industry ETS</v>
      </c>
      <c r="F89" t="str">
        <f>_xlfn.IFNA(VLOOKUP($A89,'PASTE Technology Sheet'!$A$7:$G$850,6,FALSE),"")</f>
        <v>Other ETS - Industry</v>
      </c>
      <c r="G89" t="str">
        <f>_xlfn.IFNA(VLOOKUP($A89,'PASTE Technology Sheet'!$A$7:$G$850,7,FALSE),"")</f>
        <v>Improved other ETS industry - Other ETS Industry</v>
      </c>
      <c r="H89" s="263">
        <f>_xlfn.IFNA(VLOOKUP(A89,'PASTE Tech_Stock'!A:B,2,FALSE),0)</f>
        <v>0.94</v>
      </c>
      <c r="I89" s="263">
        <f>_xlfn.IFNA(VLOOKUP($A89,'PASTE Tech_Stock'!C:BC,2,FALSE),0)</f>
        <v>0.94</v>
      </c>
      <c r="J89" s="263">
        <f>_xlfn.IFNA(VLOOKUP($A89,'PASTE Tech_Stock'!E:BD,2,FALSE),0)</f>
        <v>0.94</v>
      </c>
      <c r="K89" s="263">
        <f>_xlfn.IFNA(VLOOKUP($A89,'PASTE Tech_Stock'!G:BE,2,FALSE),0)</f>
        <v>0.94</v>
      </c>
      <c r="L89" s="263">
        <f>_xlfn.IFNA(VLOOKUP($A89,'PASTE Tech_Stock'!I:BF,2,FALSE),0)</f>
        <v>0.94</v>
      </c>
      <c r="M89" s="263">
        <f>_xlfn.IFNA(VLOOKUP($A89,'PASTE Tech_Stock'!K:BG,2,FALSE),0)</f>
        <v>0.94</v>
      </c>
      <c r="N89" s="263">
        <f>_xlfn.IFNA(VLOOKUP($A89,'PASTE Tech_Stock'!M:BH,2,FALSE),0)</f>
        <v>0.94</v>
      </c>
      <c r="O89" s="263">
        <f>_xlfn.IFNA(VLOOKUP($A89,'PASTE Tech_Stock'!O:BI,2,FALSE),0)</f>
        <v>0.94</v>
      </c>
      <c r="P89" s="263">
        <f>_xlfn.IFNA(VLOOKUP($A89,'PASTE Tech_Stock'!Q:BJ,2,FALSE),0)</f>
        <v>0.94</v>
      </c>
      <c r="Q89" s="263">
        <f>_xlfn.IFNA(VLOOKUP($A89,'PASTE Tech_Stock'!S:BK,2,FALSE),0)</f>
        <v>0.94</v>
      </c>
      <c r="R89" s="263">
        <f>_xlfn.IFNA(VLOOKUP($A89,'PASTE Tech_Stock'!U:BL,2,FALSE),0)</f>
        <v>0.94</v>
      </c>
      <c r="S89" s="263">
        <f>_xlfn.IFNA(VLOOKUP($A89,'PASTE Tech_Stock'!W:BM,2,FALSE),0)</f>
        <v>0.94</v>
      </c>
      <c r="T89" s="263">
        <f>_xlfn.IFNA(VLOOKUP($A89,'PASTE Tech_Stock'!Y:BN,2,FALSE),0)</f>
        <v>0.94</v>
      </c>
    </row>
    <row r="90" spans="1:20" x14ac:dyDescent="0.3">
      <c r="A90" s="40" t="s">
        <v>116</v>
      </c>
      <c r="B90" t="str">
        <f>_xlfn.IFNA(VLOOKUP($A90,'PASTE Energy Balance'!$A$7:$O$835,14,FALSE),"")</f>
        <v>NL</v>
      </c>
      <c r="C90" t="str">
        <f>_xlfn.IFNA(VLOOKUP($A90,'PASTE Technology Sheet'!$A$7:$G$850,3,FALSE),"")</f>
        <v>Final</v>
      </c>
      <c r="D90" t="str">
        <f>_xlfn.IFNA(VLOOKUP($A90,'PASTE Technology Sheet'!$A$7:$G$850,4,FALSE),"")</f>
        <v>Industry</v>
      </c>
      <c r="E90" t="str">
        <f>_xlfn.IFNA(VLOOKUP($A90,'PASTE Technology Sheet'!$A$7:$G$850,5,FALSE),"")</f>
        <v>Other Industry non-ETS</v>
      </c>
      <c r="F90" t="str">
        <f>_xlfn.IFNA(VLOOKUP($A90,'PASTE Technology Sheet'!$A$7:$G$850,6,FALSE),"")</f>
        <v>Other non-ETS - Industry</v>
      </c>
      <c r="G90" t="str">
        <f>_xlfn.IFNA(VLOOKUP($A90,'PASTE Technology Sheet'!$A$7:$G$850,7,FALSE),"")</f>
        <v>Reference other non-ETS industry - Other non-ETS Industry</v>
      </c>
      <c r="H90" s="263">
        <f>_xlfn.IFNA(VLOOKUP(A90,'PASTE Tech_Stock'!A:B,2,FALSE),0)</f>
        <v>0.94</v>
      </c>
      <c r="I90" s="263">
        <f>_xlfn.IFNA(VLOOKUP($A90,'PASTE Tech_Stock'!C:BC,2,FALSE),0)</f>
        <v>0.94</v>
      </c>
      <c r="J90" s="263">
        <f>_xlfn.IFNA(VLOOKUP($A90,'PASTE Tech_Stock'!E:BD,2,FALSE),0)</f>
        <v>0.94</v>
      </c>
      <c r="K90" s="263">
        <f>_xlfn.IFNA(VLOOKUP($A90,'PASTE Tech_Stock'!G:BE,2,FALSE),0)</f>
        <v>0.94</v>
      </c>
      <c r="L90" s="263">
        <f>_xlfn.IFNA(VLOOKUP($A90,'PASTE Tech_Stock'!I:BF,2,FALSE),0)</f>
        <v>0.94</v>
      </c>
      <c r="M90" s="263">
        <f>_xlfn.IFNA(VLOOKUP($A90,'PASTE Tech_Stock'!K:BG,2,FALSE),0)</f>
        <v>0.94</v>
      </c>
      <c r="N90" s="263">
        <f>_xlfn.IFNA(VLOOKUP($A90,'PASTE Tech_Stock'!M:BH,2,FALSE),0)</f>
        <v>0.94</v>
      </c>
      <c r="O90" s="263">
        <f>_xlfn.IFNA(VLOOKUP($A90,'PASTE Tech_Stock'!O:BI,2,FALSE),0)</f>
        <v>0.94</v>
      </c>
      <c r="P90" s="263">
        <f>_xlfn.IFNA(VLOOKUP($A90,'PASTE Tech_Stock'!Q:BJ,2,FALSE),0)</f>
        <v>0.94</v>
      </c>
      <c r="Q90" s="263">
        <f>_xlfn.IFNA(VLOOKUP($A90,'PASTE Tech_Stock'!S:BK,2,FALSE),0)</f>
        <v>0.94</v>
      </c>
      <c r="R90" s="263">
        <f>_xlfn.IFNA(VLOOKUP($A90,'PASTE Tech_Stock'!U:BL,2,FALSE),0)</f>
        <v>0.94</v>
      </c>
      <c r="S90" s="263">
        <f>_xlfn.IFNA(VLOOKUP($A90,'PASTE Tech_Stock'!W:BM,2,FALSE),0)</f>
        <v>0.94</v>
      </c>
      <c r="T90" s="263">
        <f>_xlfn.IFNA(VLOOKUP($A90,'PASTE Tech_Stock'!Y:BN,2,FALSE),0)</f>
        <v>0.94</v>
      </c>
    </row>
    <row r="91" spans="1:20" x14ac:dyDescent="0.3">
      <c r="A91" s="69" t="s">
        <v>117</v>
      </c>
      <c r="B91" t="str">
        <f>_xlfn.IFNA(VLOOKUP($A91,'PASTE Energy Balance'!$A$7:$O$835,14,FALSE),"")</f>
        <v>NL</v>
      </c>
      <c r="C91" t="str">
        <f>_xlfn.IFNA(VLOOKUP($A91,'PASTE Technology Sheet'!$A$7:$G$850,3,FALSE),"")</f>
        <v>Final</v>
      </c>
      <c r="D91" t="str">
        <f>_xlfn.IFNA(VLOOKUP($A91,'PASTE Technology Sheet'!$A$7:$G$850,4,FALSE),"")</f>
        <v>Industry</v>
      </c>
      <c r="E91" t="str">
        <f>_xlfn.IFNA(VLOOKUP($A91,'PASTE Technology Sheet'!$A$7:$G$850,5,FALSE),"")</f>
        <v>Other Industry non-ETS</v>
      </c>
      <c r="F91" t="str">
        <f>_xlfn.IFNA(VLOOKUP($A91,'PASTE Technology Sheet'!$A$7:$G$850,6,FALSE),"")</f>
        <v>Other non-ETS - Industry</v>
      </c>
      <c r="G91" t="str">
        <f>_xlfn.IFNA(VLOOKUP($A91,'PASTE Technology Sheet'!$A$7:$G$850,7,FALSE),"")</f>
        <v>Improved other non-ETS industry (bio feedstock) - Other non-ETS Industry</v>
      </c>
      <c r="H91" s="263">
        <f>_xlfn.IFNA(VLOOKUP(A91,'PASTE Tech_Stock'!A:B,2,FALSE),0)</f>
        <v>0</v>
      </c>
      <c r="I91" s="263">
        <f>_xlfn.IFNA(VLOOKUP($A91,'PASTE Tech_Stock'!C:BC,2,FALSE),0)</f>
        <v>0</v>
      </c>
      <c r="J91" s="263">
        <f>_xlfn.IFNA(VLOOKUP($A91,'PASTE Tech_Stock'!E:BD,2,FALSE),0)</f>
        <v>0</v>
      </c>
      <c r="K91" s="263">
        <f>_xlfn.IFNA(VLOOKUP($A91,'PASTE Tech_Stock'!G:BE,2,FALSE),0)</f>
        <v>0</v>
      </c>
      <c r="L91" s="263">
        <f>_xlfn.IFNA(VLOOKUP($A91,'PASTE Tech_Stock'!I:BF,2,FALSE),0)</f>
        <v>0</v>
      </c>
      <c r="M91" s="263">
        <f>_xlfn.IFNA(VLOOKUP($A91,'PASTE Tech_Stock'!K:BG,2,FALSE),0)</f>
        <v>0</v>
      </c>
      <c r="N91" s="263">
        <f>_xlfn.IFNA(VLOOKUP($A91,'PASTE Tech_Stock'!M:BH,2,FALSE),0)</f>
        <v>0</v>
      </c>
      <c r="O91" s="263">
        <f>_xlfn.IFNA(VLOOKUP($A91,'PASTE Tech_Stock'!O:BI,2,FALSE),0)</f>
        <v>0</v>
      </c>
      <c r="P91" s="263">
        <f>_xlfn.IFNA(VLOOKUP($A91,'PASTE Tech_Stock'!Q:BJ,2,FALSE),0)</f>
        <v>0</v>
      </c>
      <c r="Q91" s="263">
        <f>_xlfn.IFNA(VLOOKUP($A91,'PASTE Tech_Stock'!S:BK,2,FALSE),0)</f>
        <v>0</v>
      </c>
      <c r="R91" s="263">
        <f>_xlfn.IFNA(VLOOKUP($A91,'PASTE Tech_Stock'!U:BL,2,FALSE),0)</f>
        <v>0</v>
      </c>
      <c r="S91" s="263">
        <f>_xlfn.IFNA(VLOOKUP($A91,'PASTE Tech_Stock'!W:BM,2,FALSE),0)</f>
        <v>0</v>
      </c>
      <c r="T91" s="263">
        <f>_xlfn.IFNA(VLOOKUP($A91,'PASTE Tech_Stock'!Y:BN,2,FALSE),0)</f>
        <v>0</v>
      </c>
    </row>
    <row r="92" spans="1:20" x14ac:dyDescent="0.3">
      <c r="A92" s="40" t="s">
        <v>118</v>
      </c>
      <c r="B92" t="str">
        <f>_xlfn.IFNA(VLOOKUP($A92,'PASTE Energy Balance'!$A$7:$O$835,14,FALSE),"")</f>
        <v>NL</v>
      </c>
      <c r="C92" t="str">
        <f>_xlfn.IFNA(VLOOKUP($A92,'PASTE Technology Sheet'!$A$7:$G$850,3,FALSE),"")</f>
        <v>Final</v>
      </c>
      <c r="D92" t="str">
        <f>_xlfn.IFNA(VLOOKUP($A92,'PASTE Technology Sheet'!$A$7:$G$850,4,FALSE),"")</f>
        <v>Industry</v>
      </c>
      <c r="E92" t="str">
        <f>_xlfn.IFNA(VLOOKUP($A92,'PASTE Technology Sheet'!$A$7:$G$850,5,FALSE),"")</f>
        <v>Other Industry non-ETS</v>
      </c>
      <c r="F92" t="str">
        <f>_xlfn.IFNA(VLOOKUP($A92,'PASTE Technology Sheet'!$A$7:$G$850,6,FALSE),"")</f>
        <v>Other non-ETS - Industry</v>
      </c>
      <c r="G92" t="str">
        <f>_xlfn.IFNA(VLOOKUP($A92,'PASTE Technology Sheet'!$A$7:$G$850,7,FALSE),"")</f>
        <v>Improved other non-ETS industry (syn feedstock) - Other non-ETS Industry</v>
      </c>
      <c r="H92" s="263">
        <f>_xlfn.IFNA(VLOOKUP(A92,'PASTE Tech_Stock'!A:B,2,FALSE),0)</f>
        <v>0</v>
      </c>
      <c r="I92" s="263">
        <f>_xlfn.IFNA(VLOOKUP($A92,'PASTE Tech_Stock'!C:BC,2,FALSE),0)</f>
        <v>0</v>
      </c>
      <c r="J92" s="263">
        <f>_xlfn.IFNA(VLOOKUP($A92,'PASTE Tech_Stock'!E:BD,2,FALSE),0)</f>
        <v>0</v>
      </c>
      <c r="K92" s="263">
        <f>_xlfn.IFNA(VLOOKUP($A92,'PASTE Tech_Stock'!G:BE,2,FALSE),0)</f>
        <v>0</v>
      </c>
      <c r="L92" s="263">
        <f>_xlfn.IFNA(VLOOKUP($A92,'PASTE Tech_Stock'!I:BF,2,FALSE),0)</f>
        <v>0</v>
      </c>
      <c r="M92" s="263">
        <f>_xlfn.IFNA(VLOOKUP($A92,'PASTE Tech_Stock'!K:BG,2,FALSE),0)</f>
        <v>0</v>
      </c>
      <c r="N92" s="263">
        <f>_xlfn.IFNA(VLOOKUP($A92,'PASTE Tech_Stock'!M:BH,2,FALSE),0)</f>
        <v>0</v>
      </c>
      <c r="O92" s="263">
        <f>_xlfn.IFNA(VLOOKUP($A92,'PASTE Tech_Stock'!O:BI,2,FALSE),0)</f>
        <v>0</v>
      </c>
      <c r="P92" s="263">
        <f>_xlfn.IFNA(VLOOKUP($A92,'PASTE Tech_Stock'!Q:BJ,2,FALSE),0)</f>
        <v>0</v>
      </c>
      <c r="Q92" s="263">
        <f>_xlfn.IFNA(VLOOKUP($A92,'PASTE Tech_Stock'!S:BK,2,FALSE),0)</f>
        <v>0</v>
      </c>
      <c r="R92" s="263">
        <f>_xlfn.IFNA(VLOOKUP($A92,'PASTE Tech_Stock'!U:BL,2,FALSE),0)</f>
        <v>0</v>
      </c>
      <c r="S92" s="263">
        <f>_xlfn.IFNA(VLOOKUP($A92,'PASTE Tech_Stock'!W:BM,2,FALSE),0)</f>
        <v>0</v>
      </c>
      <c r="T92" s="263">
        <f>_xlfn.IFNA(VLOOKUP($A92,'PASTE Tech_Stock'!Y:BN,2,FALSE),0)</f>
        <v>0</v>
      </c>
    </row>
    <row r="93" spans="1:20" x14ac:dyDescent="0.3">
      <c r="A93" s="69" t="s">
        <v>119</v>
      </c>
      <c r="B93" t="str">
        <f>_xlfn.IFNA(VLOOKUP($A93,'PASTE Energy Balance'!$A$7:$O$835,14,FALSE),"")</f>
        <v>NL</v>
      </c>
      <c r="C93" t="str">
        <f>_xlfn.IFNA(VLOOKUP($A93,'PASTE Technology Sheet'!$A$7:$G$850,3,FALSE),"")</f>
        <v>Final</v>
      </c>
      <c r="D93" t="str">
        <f>_xlfn.IFNA(VLOOKUP($A93,'PASTE Technology Sheet'!$A$7:$G$850,4,FALSE),"")</f>
        <v>Industry</v>
      </c>
      <c r="E93" t="str">
        <f>_xlfn.IFNA(VLOOKUP($A93,'PASTE Technology Sheet'!$A$7:$G$850,5,FALSE),"")</f>
        <v>Machinery</v>
      </c>
      <c r="F93" t="str">
        <f>_xlfn.IFNA(VLOOKUP($A93,'PASTE Technology Sheet'!$A$7:$G$850,6,FALSE),"")</f>
        <v>Machinery - Industry</v>
      </c>
      <c r="G93" t="str">
        <f>_xlfn.IFNA(VLOOKUP($A93,'PASTE Technology Sheet'!$A$7:$G$850,7,FALSE),"")</f>
        <v>Standard Machinery - Industry</v>
      </c>
      <c r="H93" s="263">
        <f>_xlfn.IFNA(VLOOKUP(A93,'PASTE Tech_Stock'!A:B,2,FALSE),0)</f>
        <v>20.84</v>
      </c>
      <c r="I93" s="263">
        <f>_xlfn.IFNA(VLOOKUP($A93,'PASTE Tech_Stock'!C:BC,2,FALSE),0)</f>
        <v>20.84</v>
      </c>
      <c r="J93" s="263">
        <f>_xlfn.IFNA(VLOOKUP($A93,'PASTE Tech_Stock'!E:BD,2,FALSE),0)</f>
        <v>20.84</v>
      </c>
      <c r="K93" s="263">
        <f>_xlfn.IFNA(VLOOKUP($A93,'PASTE Tech_Stock'!G:BE,2,FALSE),0)</f>
        <v>20.84</v>
      </c>
      <c r="L93" s="263">
        <f>_xlfn.IFNA(VLOOKUP($A93,'PASTE Tech_Stock'!I:BF,2,FALSE),0)</f>
        <v>20.84</v>
      </c>
      <c r="M93" s="263">
        <f>_xlfn.IFNA(VLOOKUP($A93,'PASTE Tech_Stock'!K:BG,2,FALSE),0)</f>
        <v>20.84</v>
      </c>
      <c r="N93" s="263">
        <f>_xlfn.IFNA(VLOOKUP($A93,'PASTE Tech_Stock'!M:BH,2,FALSE),0)</f>
        <v>20.84</v>
      </c>
      <c r="O93" s="263">
        <f>_xlfn.IFNA(VLOOKUP($A93,'PASTE Tech_Stock'!O:BI,2,FALSE),0)</f>
        <v>20.84</v>
      </c>
      <c r="P93" s="263">
        <f>_xlfn.IFNA(VLOOKUP($A93,'PASTE Tech_Stock'!Q:BJ,2,FALSE),0)</f>
        <v>20.84</v>
      </c>
      <c r="Q93" s="263">
        <f>_xlfn.IFNA(VLOOKUP($A93,'PASTE Tech_Stock'!S:BK,2,FALSE),0)</f>
        <v>20.84</v>
      </c>
      <c r="R93" s="263">
        <f>_xlfn.IFNA(VLOOKUP($A93,'PASTE Tech_Stock'!U:BL,2,FALSE),0)</f>
        <v>20.84</v>
      </c>
      <c r="S93" s="263">
        <f>_xlfn.IFNA(VLOOKUP($A93,'PASTE Tech_Stock'!W:BM,2,FALSE),0)</f>
        <v>20.84</v>
      </c>
      <c r="T93" s="263">
        <f>_xlfn.IFNA(VLOOKUP($A93,'PASTE Tech_Stock'!Y:BN,2,FALSE),0)</f>
        <v>20.84</v>
      </c>
    </row>
    <row r="94" spans="1:20" x14ac:dyDescent="0.3">
      <c r="A94" s="40" t="s">
        <v>120</v>
      </c>
      <c r="B94" t="str">
        <f>_xlfn.IFNA(VLOOKUP($A94,'PASTE Energy Balance'!$A$7:$O$835,14,FALSE),"")</f>
        <v>NL</v>
      </c>
      <c r="C94" t="str">
        <f>_xlfn.IFNA(VLOOKUP($A94,'PASTE Technology Sheet'!$A$7:$G$850,3,FALSE),"")</f>
        <v>Final</v>
      </c>
      <c r="D94" t="str">
        <f>_xlfn.IFNA(VLOOKUP($A94,'PASTE Technology Sheet'!$A$7:$G$850,4,FALSE),"")</f>
        <v>Industry</v>
      </c>
      <c r="E94" t="str">
        <f>_xlfn.IFNA(VLOOKUP($A94,'PASTE Technology Sheet'!$A$7:$G$850,5,FALSE),"")</f>
        <v>Machinery</v>
      </c>
      <c r="F94" t="str">
        <f>_xlfn.IFNA(VLOOKUP($A94,'PASTE Technology Sheet'!$A$7:$G$850,6,FALSE),"")</f>
        <v>Machinery - Industry</v>
      </c>
      <c r="G94" t="str">
        <f>_xlfn.IFNA(VLOOKUP($A94,'PASTE Technology Sheet'!$A$7:$G$850,7,FALSE),"")</f>
        <v>Hybrid Machinery - Industry</v>
      </c>
      <c r="H94" s="263">
        <f>_xlfn.IFNA(VLOOKUP(A94,'PASTE Tech_Stock'!A:B,2,FALSE),0)</f>
        <v>0</v>
      </c>
      <c r="I94" s="263">
        <f>_xlfn.IFNA(VLOOKUP($A94,'PASTE Tech_Stock'!C:BC,2,FALSE),0)</f>
        <v>0</v>
      </c>
      <c r="J94" s="263">
        <f>_xlfn.IFNA(VLOOKUP($A94,'PASTE Tech_Stock'!E:BD,2,FALSE),0)</f>
        <v>0</v>
      </c>
      <c r="K94" s="263">
        <f>_xlfn.IFNA(VLOOKUP($A94,'PASTE Tech_Stock'!G:BE,2,FALSE),0)</f>
        <v>0</v>
      </c>
      <c r="L94" s="263">
        <f>_xlfn.IFNA(VLOOKUP($A94,'PASTE Tech_Stock'!I:BF,2,FALSE),0)</f>
        <v>0</v>
      </c>
      <c r="M94" s="263">
        <f>_xlfn.IFNA(VLOOKUP($A94,'PASTE Tech_Stock'!K:BG,2,FALSE),0)</f>
        <v>0</v>
      </c>
      <c r="N94" s="263">
        <f>_xlfn.IFNA(VLOOKUP($A94,'PASTE Tech_Stock'!M:BH,2,FALSE),0)</f>
        <v>0</v>
      </c>
      <c r="O94" s="263">
        <f>_xlfn.IFNA(VLOOKUP($A94,'PASTE Tech_Stock'!O:BI,2,FALSE),0)</f>
        <v>0</v>
      </c>
      <c r="P94" s="263">
        <f>_xlfn.IFNA(VLOOKUP($A94,'PASTE Tech_Stock'!Q:BJ,2,FALSE),0)</f>
        <v>0</v>
      </c>
      <c r="Q94" s="263">
        <f>_xlfn.IFNA(VLOOKUP($A94,'PASTE Tech_Stock'!S:BK,2,FALSE),0)</f>
        <v>0</v>
      </c>
      <c r="R94" s="263">
        <f>_xlfn.IFNA(VLOOKUP($A94,'PASTE Tech_Stock'!U:BL,2,FALSE),0)</f>
        <v>0</v>
      </c>
      <c r="S94" s="263">
        <f>_xlfn.IFNA(VLOOKUP($A94,'PASTE Tech_Stock'!W:BM,2,FALSE),0)</f>
        <v>0</v>
      </c>
      <c r="T94" s="263">
        <f>_xlfn.IFNA(VLOOKUP($A94,'PASTE Tech_Stock'!Y:BN,2,FALSE),0)</f>
        <v>0</v>
      </c>
    </row>
    <row r="95" spans="1:20" x14ac:dyDescent="0.3">
      <c r="A95" s="69" t="s">
        <v>121</v>
      </c>
      <c r="B95" t="str">
        <f>_xlfn.IFNA(VLOOKUP($A95,'PASTE Energy Balance'!$A$7:$O$835,14,FALSE),"")</f>
        <v>NL</v>
      </c>
      <c r="C95" t="str">
        <f>_xlfn.IFNA(VLOOKUP($A95,'PASTE Technology Sheet'!$A$7:$G$850,3,FALSE),"")</f>
        <v>Final</v>
      </c>
      <c r="D95" t="str">
        <f>_xlfn.IFNA(VLOOKUP($A95,'PASTE Technology Sheet'!$A$7:$G$850,4,FALSE),"")</f>
        <v>Industry</v>
      </c>
      <c r="E95" t="str">
        <f>_xlfn.IFNA(VLOOKUP($A95,'PASTE Technology Sheet'!$A$7:$G$850,5,FALSE),"")</f>
        <v>Machinery</v>
      </c>
      <c r="F95" t="str">
        <f>_xlfn.IFNA(VLOOKUP($A95,'PASTE Technology Sheet'!$A$7:$G$850,6,FALSE),"")</f>
        <v>Machinery - Industry</v>
      </c>
      <c r="G95" t="str">
        <f>_xlfn.IFNA(VLOOKUP($A95,'PASTE Technology Sheet'!$A$7:$G$850,7,FALSE),"")</f>
        <v>Electric Machinery - Industry</v>
      </c>
      <c r="H95" s="263">
        <f>_xlfn.IFNA(VLOOKUP(A95,'PASTE Tech_Stock'!A:B,2,FALSE),0)</f>
        <v>0</v>
      </c>
      <c r="I95" s="263">
        <f>_xlfn.IFNA(VLOOKUP($A95,'PASTE Tech_Stock'!C:BC,2,FALSE),0)</f>
        <v>0</v>
      </c>
      <c r="J95" s="263">
        <f>_xlfn.IFNA(VLOOKUP($A95,'PASTE Tech_Stock'!E:BD,2,FALSE),0)</f>
        <v>0</v>
      </c>
      <c r="K95" s="263">
        <f>_xlfn.IFNA(VLOOKUP($A95,'PASTE Tech_Stock'!G:BE,2,FALSE),0)</f>
        <v>0</v>
      </c>
      <c r="L95" s="263">
        <f>_xlfn.IFNA(VLOOKUP($A95,'PASTE Tech_Stock'!I:BF,2,FALSE),0)</f>
        <v>0</v>
      </c>
      <c r="M95" s="263">
        <f>_xlfn.IFNA(VLOOKUP($A95,'PASTE Tech_Stock'!K:BG,2,FALSE),0)</f>
        <v>0</v>
      </c>
      <c r="N95" s="263">
        <f>_xlfn.IFNA(VLOOKUP($A95,'PASTE Tech_Stock'!M:BH,2,FALSE),0)</f>
        <v>0</v>
      </c>
      <c r="O95" s="263">
        <f>_xlfn.IFNA(VLOOKUP($A95,'PASTE Tech_Stock'!O:BI,2,FALSE),0)</f>
        <v>0</v>
      </c>
      <c r="P95" s="263">
        <f>_xlfn.IFNA(VLOOKUP($A95,'PASTE Tech_Stock'!Q:BJ,2,FALSE),0)</f>
        <v>0</v>
      </c>
      <c r="Q95" s="263">
        <f>_xlfn.IFNA(VLOOKUP($A95,'PASTE Tech_Stock'!S:BK,2,FALSE),0)</f>
        <v>0</v>
      </c>
      <c r="R95" s="263">
        <f>_xlfn.IFNA(VLOOKUP($A95,'PASTE Tech_Stock'!U:BL,2,FALSE),0)</f>
        <v>0</v>
      </c>
      <c r="S95" s="263">
        <f>_xlfn.IFNA(VLOOKUP($A95,'PASTE Tech_Stock'!W:BM,2,FALSE),0)</f>
        <v>0</v>
      </c>
      <c r="T95" s="263">
        <f>_xlfn.IFNA(VLOOKUP($A95,'PASTE Tech_Stock'!Y:BN,2,FALSE),0)</f>
        <v>0</v>
      </c>
    </row>
    <row r="96" spans="1:20" x14ac:dyDescent="0.3">
      <c r="A96" s="69" t="s">
        <v>122</v>
      </c>
      <c r="B96" t="str">
        <f>_xlfn.IFNA(VLOOKUP($A96,'PASTE Energy Balance'!$A$7:$O$835,14,FALSE),"")</f>
        <v>NL</v>
      </c>
      <c r="C96" t="str">
        <f>_xlfn.IFNA(VLOOKUP($A96,'PASTE Technology Sheet'!$A$7:$G$850,3,FALSE),"")</f>
        <v>Final</v>
      </c>
      <c r="D96" t="str">
        <f>_xlfn.IFNA(VLOOKUP($A96,'PASTE Technology Sheet'!$A$7:$G$850,4,FALSE),"")</f>
        <v>Waste Disposal</v>
      </c>
      <c r="E96" t="str">
        <f>_xlfn.IFNA(VLOOKUP($A96,'PASTE Technology Sheet'!$A$7:$G$850,5,FALSE),"")</f>
        <v>Municipal Waste</v>
      </c>
      <c r="F96" t="str">
        <f>_xlfn.IFNA(VLOOKUP($A96,'PASTE Technology Sheet'!$A$7:$G$850,6,FALSE),"")</f>
        <v>Waste Management</v>
      </c>
      <c r="G96" t="str">
        <f>_xlfn.IFNA(VLOOKUP($A96,'PASTE Technology Sheet'!$A$7:$G$850,7,FALSE),"")</f>
        <v>CHP Waste - Waste Management</v>
      </c>
      <c r="H96" s="263">
        <f>_xlfn.IFNA(VLOOKUP(A96,'PASTE Tech_Stock'!A:B,2,FALSE),0)</f>
        <v>0.6</v>
      </c>
      <c r="I96" s="263">
        <f>_xlfn.IFNA(VLOOKUP($A96,'PASTE Tech_Stock'!C:BC,2,FALSE),0)</f>
        <v>0.6</v>
      </c>
      <c r="J96" s="263">
        <f>_xlfn.IFNA(VLOOKUP($A96,'PASTE Tech_Stock'!E:BD,2,FALSE),0)</f>
        <v>0.6</v>
      </c>
      <c r="K96" s="263">
        <f>_xlfn.IFNA(VLOOKUP($A96,'PASTE Tech_Stock'!G:BE,2,FALSE),0)</f>
        <v>0.6</v>
      </c>
      <c r="L96" s="263">
        <f>_xlfn.IFNA(VLOOKUP($A96,'PASTE Tech_Stock'!I:BF,2,FALSE),0)</f>
        <v>0.6</v>
      </c>
      <c r="M96" s="263">
        <f>_xlfn.IFNA(VLOOKUP($A96,'PASTE Tech_Stock'!K:BG,2,FALSE),0)</f>
        <v>0.6</v>
      </c>
      <c r="N96" s="263">
        <f>_xlfn.IFNA(VLOOKUP($A96,'PASTE Tech_Stock'!M:BH,2,FALSE),0)</f>
        <v>0.6</v>
      </c>
      <c r="O96" s="263">
        <f>_xlfn.IFNA(VLOOKUP($A96,'PASTE Tech_Stock'!O:BI,2,FALSE),0)</f>
        <v>0.6</v>
      </c>
      <c r="P96" s="263">
        <f>_xlfn.IFNA(VLOOKUP($A96,'PASTE Tech_Stock'!Q:BJ,2,FALSE),0)</f>
        <v>0.6</v>
      </c>
      <c r="Q96" s="263">
        <f>_xlfn.IFNA(VLOOKUP($A96,'PASTE Tech_Stock'!S:BK,2,FALSE),0)</f>
        <v>0.6</v>
      </c>
      <c r="R96" s="263">
        <f>_xlfn.IFNA(VLOOKUP($A96,'PASTE Tech_Stock'!U:BL,2,FALSE),0)</f>
        <v>0.6</v>
      </c>
      <c r="S96" s="263">
        <f>_xlfn.IFNA(VLOOKUP($A96,'PASTE Tech_Stock'!W:BM,2,FALSE),0)</f>
        <v>0.59999999989999997</v>
      </c>
      <c r="T96" s="263">
        <f>_xlfn.IFNA(VLOOKUP($A96,'PASTE Tech_Stock'!Y:BN,2,FALSE),0)</f>
        <v>0.6</v>
      </c>
    </row>
    <row r="97" spans="1:20" x14ac:dyDescent="0.3">
      <c r="A97" s="40" t="s">
        <v>123</v>
      </c>
      <c r="B97" t="str">
        <f>_xlfn.IFNA(VLOOKUP($A97,'PASTE Energy Balance'!$A$7:$O$835,14,FALSE),"")</f>
        <v>NL</v>
      </c>
      <c r="C97" t="str">
        <f>_xlfn.IFNA(VLOOKUP($A97,'PASTE Technology Sheet'!$A$7:$G$850,3,FALSE),"")</f>
        <v>Final</v>
      </c>
      <c r="D97" t="str">
        <f>_xlfn.IFNA(VLOOKUP($A97,'PASTE Technology Sheet'!$A$7:$G$850,4,FALSE),"")</f>
        <v>Waste Disposal</v>
      </c>
      <c r="E97" t="str">
        <f>_xlfn.IFNA(VLOOKUP($A97,'PASTE Technology Sheet'!$A$7:$G$850,5,FALSE),"")</f>
        <v>Municipal Waste</v>
      </c>
      <c r="F97" t="str">
        <f>_xlfn.IFNA(VLOOKUP($A97,'PASTE Technology Sheet'!$A$7:$G$850,6,FALSE),"")</f>
        <v>Waste Management</v>
      </c>
      <c r="G97" t="str">
        <f>_xlfn.IFNA(VLOOKUP($A97,'PASTE Technology Sheet'!$A$7:$G$850,7,FALSE),"")</f>
        <v>CHP Waste wCCS - Waste Management</v>
      </c>
      <c r="H97" s="263">
        <f>_xlfn.IFNA(VLOOKUP(A97,'PASTE Tech_Stock'!A:B,2,FALSE),0)</f>
        <v>7.6782406270000006E-2</v>
      </c>
      <c r="I97" s="263">
        <f>_xlfn.IFNA(VLOOKUP($A97,'PASTE Tech_Stock'!C:BC,2,FALSE),0)</f>
        <v>7.6782406270000006E-2</v>
      </c>
      <c r="J97" s="263">
        <f>_xlfn.IFNA(VLOOKUP($A97,'PASTE Tech_Stock'!E:BD,2,FALSE),0)</f>
        <v>7.6782406250000004E-2</v>
      </c>
      <c r="K97" s="263">
        <f>_xlfn.IFNA(VLOOKUP($A97,'PASTE Tech_Stock'!G:BE,2,FALSE),0)</f>
        <v>7.6782406270000006E-2</v>
      </c>
      <c r="L97" s="263">
        <f>_xlfn.IFNA(VLOOKUP($A97,'PASTE Tech_Stock'!I:BF,2,FALSE),0)</f>
        <v>7.6782406270000006E-2</v>
      </c>
      <c r="M97" s="263">
        <f>_xlfn.IFNA(VLOOKUP($A97,'PASTE Tech_Stock'!K:BG,2,FALSE),0)</f>
        <v>7.6782406270000006E-2</v>
      </c>
      <c r="N97" s="263">
        <f>_xlfn.IFNA(VLOOKUP($A97,'PASTE Tech_Stock'!M:BH,2,FALSE),0)</f>
        <v>7.6782406299999995E-2</v>
      </c>
      <c r="O97" s="263">
        <f>_xlfn.IFNA(VLOOKUP($A97,'PASTE Tech_Stock'!O:BI,2,FALSE),0)</f>
        <v>7.6782406230000003E-2</v>
      </c>
      <c r="P97" s="263">
        <f>_xlfn.IFNA(VLOOKUP($A97,'PASTE Tech_Stock'!Q:BJ,2,FALSE),0)</f>
        <v>7.6782406250000004E-2</v>
      </c>
      <c r="Q97" s="263">
        <f>_xlfn.IFNA(VLOOKUP($A97,'PASTE Tech_Stock'!S:BK,2,FALSE),0)</f>
        <v>7.6782406289999994E-2</v>
      </c>
      <c r="R97" s="263">
        <f>_xlfn.IFNA(VLOOKUP($A97,'PASTE Tech_Stock'!U:BL,2,FALSE),0)</f>
        <v>7.6782406260000005E-2</v>
      </c>
      <c r="S97" s="263">
        <f>_xlfn.IFNA(VLOOKUP($A97,'PASTE Tech_Stock'!W:BM,2,FALSE),0)</f>
        <v>7.6782406380000001E-2</v>
      </c>
      <c r="T97" s="263">
        <f>_xlfn.IFNA(VLOOKUP($A97,'PASTE Tech_Stock'!Y:BN,2,FALSE),0)</f>
        <v>7.6782406280000007E-2</v>
      </c>
    </row>
    <row r="98" spans="1:20" x14ac:dyDescent="0.3">
      <c r="A98" s="69" t="s">
        <v>124</v>
      </c>
      <c r="B98" t="str">
        <f>_xlfn.IFNA(VLOOKUP($A98,'PASTE Energy Balance'!$A$7:$O$835,14,FALSE),"")</f>
        <v>NL</v>
      </c>
      <c r="C98" t="str">
        <f>_xlfn.IFNA(VLOOKUP($A98,'PASTE Technology Sheet'!$A$7:$G$850,3,FALSE),"")</f>
        <v>Final</v>
      </c>
      <c r="D98" t="str">
        <f>_xlfn.IFNA(VLOOKUP($A98,'PASTE Technology Sheet'!$A$7:$G$850,4,FALSE),"")</f>
        <v>Waste Disposal</v>
      </c>
      <c r="E98" t="str">
        <f>_xlfn.IFNA(VLOOKUP($A98,'PASTE Technology Sheet'!$A$7:$G$850,5,FALSE),"")</f>
        <v>Municipal Waste</v>
      </c>
      <c r="F98" t="str">
        <f>_xlfn.IFNA(VLOOKUP($A98,'PASTE Technology Sheet'!$A$7:$G$850,6,FALSE),"")</f>
        <v>Waste Management</v>
      </c>
      <c r="G98" t="str">
        <f>_xlfn.IFNA(VLOOKUP($A98,'PASTE Technology Sheet'!$A$7:$G$850,7,FALSE),"")</f>
        <v>Gasification of plastic waste to syngas - Waste Management</v>
      </c>
      <c r="H98" s="263">
        <f>_xlfn.IFNA(VLOOKUP(A98,'PASTE Tech_Stock'!A:B,2,FALSE),0)</f>
        <v>0</v>
      </c>
      <c r="I98" s="263">
        <f>_xlfn.IFNA(VLOOKUP($A98,'PASTE Tech_Stock'!C:BC,2,FALSE),0)</f>
        <v>0</v>
      </c>
      <c r="J98" s="263">
        <f>_xlfn.IFNA(VLOOKUP($A98,'PASTE Tech_Stock'!E:BD,2,FALSE),0)</f>
        <v>0</v>
      </c>
      <c r="K98" s="263">
        <f>_xlfn.IFNA(VLOOKUP($A98,'PASTE Tech_Stock'!G:BE,2,FALSE),0)</f>
        <v>0</v>
      </c>
      <c r="L98" s="263">
        <f>_xlfn.IFNA(VLOOKUP($A98,'PASTE Tech_Stock'!I:BF,2,FALSE),0)</f>
        <v>0</v>
      </c>
      <c r="M98" s="263">
        <f>_xlfn.IFNA(VLOOKUP($A98,'PASTE Tech_Stock'!K:BG,2,FALSE),0)</f>
        <v>0</v>
      </c>
      <c r="N98" s="263">
        <f>_xlfn.IFNA(VLOOKUP($A98,'PASTE Tech_Stock'!M:BH,2,FALSE),0)</f>
        <v>0</v>
      </c>
      <c r="O98" s="263">
        <f>_xlfn.IFNA(VLOOKUP($A98,'PASTE Tech_Stock'!O:BI,2,FALSE),0)</f>
        <v>0</v>
      </c>
      <c r="P98" s="263">
        <f>_xlfn.IFNA(VLOOKUP($A98,'PASTE Tech_Stock'!Q:BJ,2,FALSE),0)</f>
        <v>0</v>
      </c>
      <c r="Q98" s="263">
        <f>_xlfn.IFNA(VLOOKUP($A98,'PASTE Tech_Stock'!S:BK,2,FALSE),0)</f>
        <v>0</v>
      </c>
      <c r="R98" s="263">
        <f>_xlfn.IFNA(VLOOKUP($A98,'PASTE Tech_Stock'!U:BL,2,FALSE),0)</f>
        <v>0</v>
      </c>
      <c r="S98" s="263">
        <f>_xlfn.IFNA(VLOOKUP($A98,'PASTE Tech_Stock'!W:BM,2,FALSE),0)</f>
        <v>0</v>
      </c>
      <c r="T98" s="263">
        <f>_xlfn.IFNA(VLOOKUP($A98,'PASTE Tech_Stock'!Y:BN,2,FALSE),0)</f>
        <v>0</v>
      </c>
    </row>
    <row r="99" spans="1:20" x14ac:dyDescent="0.3">
      <c r="A99" s="40" t="s">
        <v>125</v>
      </c>
      <c r="B99" t="str">
        <f>_xlfn.IFNA(VLOOKUP($A99,'PASTE Energy Balance'!$A$7:$O$835,14,FALSE),"")</f>
        <v>NL</v>
      </c>
      <c r="C99" t="str">
        <f>_xlfn.IFNA(VLOOKUP($A99,'PASTE Technology Sheet'!$A$7:$G$850,3,FALSE),"")</f>
        <v>Final</v>
      </c>
      <c r="D99" t="str">
        <f>_xlfn.IFNA(VLOOKUP($A99,'PASTE Technology Sheet'!$A$7:$G$850,4,FALSE),"")</f>
        <v>Waste Disposal</v>
      </c>
      <c r="E99" t="str">
        <f>_xlfn.IFNA(VLOOKUP($A99,'PASTE Technology Sheet'!$A$7:$G$850,5,FALSE),"")</f>
        <v>Municipal Waste</v>
      </c>
      <c r="F99" t="str">
        <f>_xlfn.IFNA(VLOOKUP($A99,'PASTE Technology Sheet'!$A$7:$G$850,6,FALSE),"")</f>
        <v>Waste Management</v>
      </c>
      <c r="G99" t="str">
        <f>_xlfn.IFNA(VLOOKUP($A99,'PASTE Technology Sheet'!$A$7:$G$850,7,FALSE),"")</f>
        <v>Pyrolysis of plastic waste to naphtha - Waste Management</v>
      </c>
      <c r="H99" s="263">
        <f>_xlfn.IFNA(VLOOKUP(A99,'PASTE Tech_Stock'!A:B,2,FALSE),0)</f>
        <v>0</v>
      </c>
      <c r="I99" s="263">
        <f>_xlfn.IFNA(VLOOKUP($A99,'PASTE Tech_Stock'!C:BC,2,FALSE),0)</f>
        <v>0</v>
      </c>
      <c r="J99" s="263">
        <f>_xlfn.IFNA(VLOOKUP($A99,'PASTE Tech_Stock'!E:BD,2,FALSE),0)</f>
        <v>0</v>
      </c>
      <c r="K99" s="263">
        <f>_xlfn.IFNA(VLOOKUP($A99,'PASTE Tech_Stock'!G:BE,2,FALSE),0)</f>
        <v>0</v>
      </c>
      <c r="L99" s="263">
        <f>_xlfn.IFNA(VLOOKUP($A99,'PASTE Tech_Stock'!I:BF,2,FALSE),0)</f>
        <v>0</v>
      </c>
      <c r="M99" s="263">
        <f>_xlfn.IFNA(VLOOKUP($A99,'PASTE Tech_Stock'!K:BG,2,FALSE),0)</f>
        <v>0</v>
      </c>
      <c r="N99" s="263">
        <f>_xlfn.IFNA(VLOOKUP($A99,'PASTE Tech_Stock'!M:BH,2,FALSE),0)</f>
        <v>0</v>
      </c>
      <c r="O99" s="263">
        <f>_xlfn.IFNA(VLOOKUP($A99,'PASTE Tech_Stock'!O:BI,2,FALSE),0)</f>
        <v>0</v>
      </c>
      <c r="P99" s="263">
        <f>_xlfn.IFNA(VLOOKUP($A99,'PASTE Tech_Stock'!Q:BJ,2,FALSE),0)</f>
        <v>0</v>
      </c>
      <c r="Q99" s="263">
        <f>_xlfn.IFNA(VLOOKUP($A99,'PASTE Tech_Stock'!S:BK,2,FALSE),0)</f>
        <v>0</v>
      </c>
      <c r="R99" s="263">
        <f>_xlfn.IFNA(VLOOKUP($A99,'PASTE Tech_Stock'!U:BL,2,FALSE),0)</f>
        <v>0</v>
      </c>
      <c r="S99" s="263">
        <f>_xlfn.IFNA(VLOOKUP($A99,'PASTE Tech_Stock'!W:BM,2,FALSE),0)</f>
        <v>0</v>
      </c>
      <c r="T99" s="263">
        <f>_xlfn.IFNA(VLOOKUP($A99,'PASTE Tech_Stock'!Y:BN,2,FALSE),0)</f>
        <v>0</v>
      </c>
    </row>
    <row r="100" spans="1:20" x14ac:dyDescent="0.3">
      <c r="A100" s="69" t="s">
        <v>126</v>
      </c>
      <c r="B100" t="str">
        <f>_xlfn.IFNA(VLOOKUP($A100,'PASTE Energy Balance'!$A$7:$O$835,14,FALSE),"")</f>
        <v>NL</v>
      </c>
      <c r="C100" t="str">
        <f>_xlfn.IFNA(VLOOKUP($A100,'PASTE Technology Sheet'!$A$7:$G$850,3,FALSE),"")</f>
        <v>Final</v>
      </c>
      <c r="D100" t="str">
        <f>_xlfn.IFNA(VLOOKUP($A100,'PASTE Technology Sheet'!$A$7:$G$850,4,FALSE),"")</f>
        <v>Waste Disposal</v>
      </c>
      <c r="E100" t="str">
        <f>_xlfn.IFNA(VLOOKUP($A100,'PASTE Technology Sheet'!$A$7:$G$850,5,FALSE),"")</f>
        <v>Municipal Waste</v>
      </c>
      <c r="F100" t="str">
        <f>_xlfn.IFNA(VLOOKUP($A100,'PASTE Technology Sheet'!$A$7:$G$850,6,FALSE),"")</f>
        <v>Waste Management</v>
      </c>
      <c r="G100" t="str">
        <f>_xlfn.IFNA(VLOOKUP($A100,'PASTE Technology Sheet'!$A$7:$G$850,7,FALSE),"")</f>
        <v>Integrated hydropyrolysis of plastic waste</v>
      </c>
      <c r="H100" s="263">
        <f>_xlfn.IFNA(VLOOKUP(A100,'PASTE Tech_Stock'!A:B,2,FALSE),0)</f>
        <v>0</v>
      </c>
      <c r="I100" s="263">
        <f>_xlfn.IFNA(VLOOKUP($A100,'PASTE Tech_Stock'!C:BC,2,FALSE),0)</f>
        <v>0</v>
      </c>
      <c r="J100" s="263">
        <f>_xlfn.IFNA(VLOOKUP($A100,'PASTE Tech_Stock'!E:BD,2,FALSE),0)</f>
        <v>0</v>
      </c>
      <c r="K100" s="263">
        <f>_xlfn.IFNA(VLOOKUP($A100,'PASTE Tech_Stock'!G:BE,2,FALSE),0)</f>
        <v>0</v>
      </c>
      <c r="L100" s="263">
        <f>_xlfn.IFNA(VLOOKUP($A100,'PASTE Tech_Stock'!I:BF,2,FALSE),0)</f>
        <v>0</v>
      </c>
      <c r="M100" s="263">
        <f>_xlfn.IFNA(VLOOKUP($A100,'PASTE Tech_Stock'!K:BG,2,FALSE),0)</f>
        <v>0</v>
      </c>
      <c r="N100" s="263">
        <f>_xlfn.IFNA(VLOOKUP($A100,'PASTE Tech_Stock'!M:BH,2,FALSE),0)</f>
        <v>0</v>
      </c>
      <c r="O100" s="263">
        <f>_xlfn.IFNA(VLOOKUP($A100,'PASTE Tech_Stock'!O:BI,2,FALSE),0)</f>
        <v>0</v>
      </c>
      <c r="P100" s="263">
        <f>_xlfn.IFNA(VLOOKUP($A100,'PASTE Tech_Stock'!Q:BJ,2,FALSE),0)</f>
        <v>0</v>
      </c>
      <c r="Q100" s="263">
        <f>_xlfn.IFNA(VLOOKUP($A100,'PASTE Tech_Stock'!S:BK,2,FALSE),0)</f>
        <v>0</v>
      </c>
      <c r="R100" s="263">
        <f>_xlfn.IFNA(VLOOKUP($A100,'PASTE Tech_Stock'!U:BL,2,FALSE),0)</f>
        <v>0</v>
      </c>
      <c r="S100" s="263">
        <f>_xlfn.IFNA(VLOOKUP($A100,'PASTE Tech_Stock'!W:BM,2,FALSE),0)</f>
        <v>0</v>
      </c>
      <c r="T100" s="263">
        <f>_xlfn.IFNA(VLOOKUP($A100,'PASTE Tech_Stock'!Y:BN,2,FALSE),0)</f>
        <v>0</v>
      </c>
    </row>
    <row r="101" spans="1:20" x14ac:dyDescent="0.3">
      <c r="A101" s="69" t="s">
        <v>127</v>
      </c>
      <c r="B101" t="str">
        <f>_xlfn.IFNA(VLOOKUP($A101,'PASTE Energy Balance'!$A$7:$O$835,14,FALSE),"")</f>
        <v>NL</v>
      </c>
      <c r="C101" t="str">
        <f>_xlfn.IFNA(VLOOKUP($A101,'PASTE Technology Sheet'!$A$7:$G$850,3,FALSE),"")</f>
        <v>Final</v>
      </c>
      <c r="D101" t="str">
        <f>_xlfn.IFNA(VLOOKUP($A101,'PASTE Technology Sheet'!$A$7:$G$850,4,FALSE),"")</f>
        <v>Waste Disposal</v>
      </c>
      <c r="E101" t="str">
        <f>_xlfn.IFNA(VLOOKUP($A101,'PASTE Technology Sheet'!$A$7:$G$850,5,FALSE),"")</f>
        <v>Municipal Waste</v>
      </c>
      <c r="F101" t="str">
        <f>_xlfn.IFNA(VLOOKUP($A101,'PASTE Technology Sheet'!$A$7:$G$850,6,FALSE),"")</f>
        <v>Waste Management</v>
      </c>
      <c r="G101" t="str">
        <f>_xlfn.IFNA(VLOOKUP($A101,'PASTE Technology Sheet'!$A$7:$G$850,7,FALSE),"")</f>
        <v>Refurbishment, mechanical recycling, and demand reduction of plastics - Waste Management</v>
      </c>
      <c r="H101" s="263">
        <f>_xlfn.IFNA(VLOOKUP(A101,'PASTE Tech_Stock'!A:B,2,FALSE),0)</f>
        <v>0.93296575339999999</v>
      </c>
      <c r="I101" s="263">
        <f>_xlfn.IFNA(VLOOKUP($A101,'PASTE Tech_Stock'!C:BC,2,FALSE),0)</f>
        <v>0.93296575339999999</v>
      </c>
      <c r="J101" s="263">
        <f>_xlfn.IFNA(VLOOKUP($A101,'PASTE Tech_Stock'!E:BD,2,FALSE),0)</f>
        <v>0.93296575339999999</v>
      </c>
      <c r="K101" s="263">
        <f>_xlfn.IFNA(VLOOKUP($A101,'PASTE Tech_Stock'!G:BE,2,FALSE),0)</f>
        <v>0.93296575339999999</v>
      </c>
      <c r="L101" s="263">
        <f>_xlfn.IFNA(VLOOKUP($A101,'PASTE Tech_Stock'!I:BF,2,FALSE),0)</f>
        <v>0.93296575339999999</v>
      </c>
      <c r="M101" s="263">
        <f>_xlfn.IFNA(VLOOKUP($A101,'PASTE Tech_Stock'!K:BG,2,FALSE),0)</f>
        <v>0.93296575339999999</v>
      </c>
      <c r="N101" s="263">
        <f>_xlfn.IFNA(VLOOKUP($A101,'PASTE Tech_Stock'!M:BH,2,FALSE),0)</f>
        <v>0.93296575339999999</v>
      </c>
      <c r="O101" s="263">
        <f>_xlfn.IFNA(VLOOKUP($A101,'PASTE Tech_Stock'!O:BI,2,FALSE),0)</f>
        <v>0.93296575339999999</v>
      </c>
      <c r="P101" s="263">
        <f>_xlfn.IFNA(VLOOKUP($A101,'PASTE Tech_Stock'!Q:BJ,2,FALSE),0)</f>
        <v>0.93296575339999999</v>
      </c>
      <c r="Q101" s="263">
        <f>_xlfn.IFNA(VLOOKUP($A101,'PASTE Tech_Stock'!S:BK,2,FALSE),0)</f>
        <v>0.93296575339999999</v>
      </c>
      <c r="R101" s="263">
        <f>_xlfn.IFNA(VLOOKUP($A101,'PASTE Tech_Stock'!U:BL,2,FALSE),0)</f>
        <v>0.93296575339999999</v>
      </c>
      <c r="S101" s="263">
        <f>_xlfn.IFNA(VLOOKUP($A101,'PASTE Tech_Stock'!W:BM,2,FALSE),0)</f>
        <v>0.93296575339999999</v>
      </c>
      <c r="T101" s="263">
        <f>_xlfn.IFNA(VLOOKUP($A101,'PASTE Tech_Stock'!Y:BN,2,FALSE),0)</f>
        <v>0.93296575339999999</v>
      </c>
    </row>
    <row r="102" spans="1:20" x14ac:dyDescent="0.3">
      <c r="A102" s="69" t="s">
        <v>128</v>
      </c>
      <c r="B102" t="str">
        <f>_xlfn.IFNA(VLOOKUP($A102,'PASTE Energy Balance'!$A$7:$O$835,14,FALSE),"")</f>
        <v>NL</v>
      </c>
      <c r="C102" t="str">
        <f>_xlfn.IFNA(VLOOKUP($A102,'PASTE Technology Sheet'!$A$7:$G$850,3,FALSE),"")</f>
        <v>Final</v>
      </c>
      <c r="D102" t="str">
        <f>_xlfn.IFNA(VLOOKUP($A102,'PASTE Technology Sheet'!$A$7:$G$850,4,FALSE),"")</f>
        <v>Transport</v>
      </c>
      <c r="E102" t="str">
        <f>_xlfn.IFNA(VLOOKUP($A102,'PASTE Technology Sheet'!$A$7:$G$850,5,FALSE),"")</f>
        <v>Road</v>
      </c>
      <c r="F102" t="str">
        <f>_xlfn.IFNA(VLOOKUP($A102,'PASTE Technology Sheet'!$A$7:$G$850,6,FALSE),"")</f>
        <v>Motorcycles</v>
      </c>
      <c r="G102" t="str">
        <f>_xlfn.IFNA(VLOOKUP($A102,'PASTE Technology Sheet'!$A$7:$G$850,7,FALSE),"")</f>
        <v>ICE Vehicle - Motorcycle</v>
      </c>
      <c r="H102" s="263">
        <f>_xlfn.IFNA(VLOOKUP(A102,'PASTE Tech_Stock'!A:B,2,FALSE),0)</f>
        <v>2.04</v>
      </c>
      <c r="I102" s="263">
        <f>_xlfn.IFNA(VLOOKUP($A102,'PASTE Tech_Stock'!C:BC,2,FALSE),0)</f>
        <v>2.04</v>
      </c>
      <c r="J102" s="263">
        <f>_xlfn.IFNA(VLOOKUP($A102,'PASTE Tech_Stock'!E:BD,2,FALSE),0)</f>
        <v>2.04</v>
      </c>
      <c r="K102" s="263">
        <f>_xlfn.IFNA(VLOOKUP($A102,'PASTE Tech_Stock'!G:BE,2,FALSE),0)</f>
        <v>2.04</v>
      </c>
      <c r="L102" s="263">
        <f>_xlfn.IFNA(VLOOKUP($A102,'PASTE Tech_Stock'!I:BF,2,FALSE),0)</f>
        <v>2.04</v>
      </c>
      <c r="M102" s="263">
        <f>_xlfn.IFNA(VLOOKUP($A102,'PASTE Tech_Stock'!K:BG,2,FALSE),0)</f>
        <v>2.04</v>
      </c>
      <c r="N102" s="263">
        <f>_xlfn.IFNA(VLOOKUP($A102,'PASTE Tech_Stock'!M:BH,2,FALSE),0)</f>
        <v>2.04</v>
      </c>
      <c r="O102" s="263">
        <f>_xlfn.IFNA(VLOOKUP($A102,'PASTE Tech_Stock'!O:BI,2,FALSE),0)</f>
        <v>2.04</v>
      </c>
      <c r="P102" s="263">
        <f>_xlfn.IFNA(VLOOKUP($A102,'PASTE Tech_Stock'!Q:BJ,2,FALSE),0)</f>
        <v>2.04</v>
      </c>
      <c r="Q102" s="263">
        <f>_xlfn.IFNA(VLOOKUP($A102,'PASTE Tech_Stock'!S:BK,2,FALSE),0)</f>
        <v>2.04</v>
      </c>
      <c r="R102" s="263">
        <f>_xlfn.IFNA(VLOOKUP($A102,'PASTE Tech_Stock'!U:BL,2,FALSE),0)</f>
        <v>2.04</v>
      </c>
      <c r="S102" s="263">
        <f>_xlfn.IFNA(VLOOKUP($A102,'PASTE Tech_Stock'!W:BM,2,FALSE),0)</f>
        <v>2.04</v>
      </c>
      <c r="T102" s="263">
        <f>_xlfn.IFNA(VLOOKUP($A102,'PASTE Tech_Stock'!Y:BN,2,FALSE),0)</f>
        <v>2.04</v>
      </c>
    </row>
    <row r="103" spans="1:20" x14ac:dyDescent="0.3">
      <c r="A103" s="40" t="s">
        <v>129</v>
      </c>
      <c r="B103" t="str">
        <f>_xlfn.IFNA(VLOOKUP($A103,'PASTE Energy Balance'!$A$7:$O$835,14,FALSE),"")</f>
        <v>NL</v>
      </c>
      <c r="C103" t="str">
        <f>_xlfn.IFNA(VLOOKUP($A103,'PASTE Technology Sheet'!$A$7:$G$850,3,FALSE),"")</f>
        <v>Final</v>
      </c>
      <c r="D103" t="str">
        <f>_xlfn.IFNA(VLOOKUP($A103,'PASTE Technology Sheet'!$A$7:$G$850,4,FALSE),"")</f>
        <v>Transport</v>
      </c>
      <c r="E103" t="str">
        <f>_xlfn.IFNA(VLOOKUP($A103,'PASTE Technology Sheet'!$A$7:$G$850,5,FALSE),"")</f>
        <v>Road</v>
      </c>
      <c r="F103" t="str">
        <f>_xlfn.IFNA(VLOOKUP($A103,'PASTE Technology Sheet'!$A$7:$G$850,6,FALSE),"")</f>
        <v>Motorcycles</v>
      </c>
      <c r="G103" t="str">
        <f>_xlfn.IFNA(VLOOKUP($A103,'PASTE Technology Sheet'!$A$7:$G$850,7,FALSE),"")</f>
        <v>Electric Battery Vehicle - Motorcycle</v>
      </c>
      <c r="H103" s="263">
        <f>_xlfn.IFNA(VLOOKUP(A103,'PASTE Tech_Stock'!A:B,2,FALSE),0)</f>
        <v>0</v>
      </c>
      <c r="I103" s="263">
        <f>_xlfn.IFNA(VLOOKUP($A103,'PASTE Tech_Stock'!C:BC,2,FALSE),0)</f>
        <v>0</v>
      </c>
      <c r="J103" s="263">
        <f>_xlfn.IFNA(VLOOKUP($A103,'PASTE Tech_Stock'!E:BD,2,FALSE),0)</f>
        <v>0</v>
      </c>
      <c r="K103" s="263">
        <f>_xlfn.IFNA(VLOOKUP($A103,'PASTE Tech_Stock'!G:BE,2,FALSE),0)</f>
        <v>0</v>
      </c>
      <c r="L103" s="263">
        <f>_xlfn.IFNA(VLOOKUP($A103,'PASTE Tech_Stock'!I:BF,2,FALSE),0)</f>
        <v>0</v>
      </c>
      <c r="M103" s="263">
        <f>_xlfn.IFNA(VLOOKUP($A103,'PASTE Tech_Stock'!K:BG,2,FALSE),0)</f>
        <v>0</v>
      </c>
      <c r="N103" s="263">
        <f>_xlfn.IFNA(VLOOKUP($A103,'PASTE Tech_Stock'!M:BH,2,FALSE),0)</f>
        <v>0</v>
      </c>
      <c r="O103" s="263">
        <f>_xlfn.IFNA(VLOOKUP($A103,'PASTE Tech_Stock'!O:BI,2,FALSE),0)</f>
        <v>0</v>
      </c>
      <c r="P103" s="263">
        <f>_xlfn.IFNA(VLOOKUP($A103,'PASTE Tech_Stock'!Q:BJ,2,FALSE),0)</f>
        <v>0</v>
      </c>
      <c r="Q103" s="263">
        <f>_xlfn.IFNA(VLOOKUP($A103,'PASTE Tech_Stock'!S:BK,2,FALSE),0)</f>
        <v>0</v>
      </c>
      <c r="R103" s="263">
        <f>_xlfn.IFNA(VLOOKUP($A103,'PASTE Tech_Stock'!U:BL,2,FALSE),0)</f>
        <v>0</v>
      </c>
      <c r="S103" s="263">
        <f>_xlfn.IFNA(VLOOKUP($A103,'PASTE Tech_Stock'!W:BM,2,FALSE),0)</f>
        <v>0</v>
      </c>
      <c r="T103" s="263">
        <f>_xlfn.IFNA(VLOOKUP($A103,'PASTE Tech_Stock'!Y:BN,2,FALSE),0)</f>
        <v>0</v>
      </c>
    </row>
    <row r="104" spans="1:20" x14ac:dyDescent="0.3">
      <c r="A104" s="69" t="s">
        <v>130</v>
      </c>
      <c r="B104" t="str">
        <f>_xlfn.IFNA(VLOOKUP($A104,'PASTE Energy Balance'!$A$7:$O$835,14,FALSE),"")</f>
        <v>NL</v>
      </c>
      <c r="C104" t="str">
        <f>_xlfn.IFNA(VLOOKUP($A104,'PASTE Technology Sheet'!$A$7:$G$850,3,FALSE),"")</f>
        <v>Final</v>
      </c>
      <c r="D104" t="str">
        <f>_xlfn.IFNA(VLOOKUP($A104,'PASTE Technology Sheet'!$A$7:$G$850,4,FALSE),"")</f>
        <v>Transport</v>
      </c>
      <c r="E104" t="str">
        <f>_xlfn.IFNA(VLOOKUP($A104,'PASTE Technology Sheet'!$A$7:$G$850,5,FALSE),"")</f>
        <v>Road</v>
      </c>
      <c r="F104" t="str">
        <f>_xlfn.IFNA(VLOOKUP($A104,'PASTE Technology Sheet'!$A$7:$G$850,6,FALSE),"")</f>
        <v>Passenger Cars</v>
      </c>
      <c r="G104" t="str">
        <f>_xlfn.IFNA(VLOOKUP($A104,'PASTE Technology Sheet'!$A$7:$G$850,7,FALSE),"")</f>
        <v>ICE 2010 norm Vehicle - Cars</v>
      </c>
      <c r="H104" s="263">
        <f>_xlfn.IFNA(VLOOKUP(A104,'PASTE Tech_Stock'!A:B,2,FALSE),0)</f>
        <v>0</v>
      </c>
      <c r="I104" s="263">
        <f>_xlfn.IFNA(VLOOKUP($A104,'PASTE Tech_Stock'!C:BC,2,FALSE),0)</f>
        <v>0</v>
      </c>
      <c r="J104" s="263">
        <f>_xlfn.IFNA(VLOOKUP($A104,'PASTE Tech_Stock'!E:BD,2,FALSE),0)</f>
        <v>0</v>
      </c>
      <c r="K104" s="263">
        <f>_xlfn.IFNA(VLOOKUP($A104,'PASTE Tech_Stock'!G:BE,2,FALSE),0)</f>
        <v>0</v>
      </c>
      <c r="L104" s="263">
        <f>_xlfn.IFNA(VLOOKUP($A104,'PASTE Tech_Stock'!I:BF,2,FALSE),0)</f>
        <v>0</v>
      </c>
      <c r="M104" s="263">
        <f>_xlfn.IFNA(VLOOKUP($A104,'PASTE Tech_Stock'!K:BG,2,FALSE),0)</f>
        <v>0</v>
      </c>
      <c r="N104" s="263">
        <f>_xlfn.IFNA(VLOOKUP($A104,'PASTE Tech_Stock'!M:BH,2,FALSE),0)</f>
        <v>0</v>
      </c>
      <c r="O104" s="263">
        <f>_xlfn.IFNA(VLOOKUP($A104,'PASTE Tech_Stock'!O:BI,2,FALSE),0)</f>
        <v>0</v>
      </c>
      <c r="P104" s="263">
        <f>_xlfn.IFNA(VLOOKUP($A104,'PASTE Tech_Stock'!Q:BJ,2,FALSE),0)</f>
        <v>0</v>
      </c>
      <c r="Q104" s="263">
        <f>_xlfn.IFNA(VLOOKUP($A104,'PASTE Tech_Stock'!S:BK,2,FALSE),0)</f>
        <v>0</v>
      </c>
      <c r="R104" s="263">
        <f>_xlfn.IFNA(VLOOKUP($A104,'PASTE Tech_Stock'!U:BL,2,FALSE),0)</f>
        <v>0</v>
      </c>
      <c r="S104" s="263">
        <f>_xlfn.IFNA(VLOOKUP($A104,'PASTE Tech_Stock'!W:BM,2,FALSE),0)</f>
        <v>0</v>
      </c>
      <c r="T104" s="263">
        <f>_xlfn.IFNA(VLOOKUP($A104,'PASTE Tech_Stock'!Y:BN,2,FALSE),0)</f>
        <v>0</v>
      </c>
    </row>
    <row r="105" spans="1:20" x14ac:dyDescent="0.3">
      <c r="A105" s="40" t="s">
        <v>131</v>
      </c>
      <c r="B105" t="str">
        <f>_xlfn.IFNA(VLOOKUP($A105,'PASTE Energy Balance'!$A$7:$O$835,14,FALSE),"")</f>
        <v>NL</v>
      </c>
      <c r="C105" t="str">
        <f>_xlfn.IFNA(VLOOKUP($A105,'PASTE Technology Sheet'!$A$7:$G$850,3,FALSE),"")</f>
        <v>Final</v>
      </c>
      <c r="D105" t="str">
        <f>_xlfn.IFNA(VLOOKUP($A105,'PASTE Technology Sheet'!$A$7:$G$850,4,FALSE),"")</f>
        <v>Transport</v>
      </c>
      <c r="E105" t="str">
        <f>_xlfn.IFNA(VLOOKUP($A105,'PASTE Technology Sheet'!$A$7:$G$850,5,FALSE),"")</f>
        <v>Road</v>
      </c>
      <c r="F105" t="str">
        <f>_xlfn.IFNA(VLOOKUP($A105,'PASTE Technology Sheet'!$A$7:$G$850,6,FALSE),"")</f>
        <v>Passenger Cars</v>
      </c>
      <c r="G105" t="str">
        <f>_xlfn.IFNA(VLOOKUP($A105,'PASTE Technology Sheet'!$A$7:$G$850,7,FALSE),"")</f>
        <v>ICE efficient Vehicle - Cars</v>
      </c>
      <c r="H105" s="263">
        <f>_xlfn.IFNA(VLOOKUP(A105,'PASTE Tech_Stock'!A:B,2,FALSE),0)</f>
        <v>0</v>
      </c>
      <c r="I105" s="263">
        <f>_xlfn.IFNA(VLOOKUP($A105,'PASTE Tech_Stock'!C:BC,2,FALSE),0)</f>
        <v>0</v>
      </c>
      <c r="J105" s="263">
        <f>_xlfn.IFNA(VLOOKUP($A105,'PASTE Tech_Stock'!E:BD,2,FALSE),0)</f>
        <v>0</v>
      </c>
      <c r="K105" s="263">
        <f>_xlfn.IFNA(VLOOKUP($A105,'PASTE Tech_Stock'!G:BE,2,FALSE),0)</f>
        <v>0</v>
      </c>
      <c r="L105" s="263">
        <f>_xlfn.IFNA(VLOOKUP($A105,'PASTE Tech_Stock'!I:BF,2,FALSE),0)</f>
        <v>0</v>
      </c>
      <c r="M105" s="263">
        <f>_xlfn.IFNA(VLOOKUP($A105,'PASTE Tech_Stock'!K:BG,2,FALSE),0)</f>
        <v>0</v>
      </c>
      <c r="N105" s="263">
        <f>_xlfn.IFNA(VLOOKUP($A105,'PASTE Tech_Stock'!M:BH,2,FALSE),0)</f>
        <v>0</v>
      </c>
      <c r="O105" s="263">
        <f>_xlfn.IFNA(VLOOKUP($A105,'PASTE Tech_Stock'!O:BI,2,FALSE),0)</f>
        <v>0</v>
      </c>
      <c r="P105" s="263">
        <f>_xlfn.IFNA(VLOOKUP($A105,'PASTE Tech_Stock'!Q:BJ,2,FALSE),0)</f>
        <v>0</v>
      </c>
      <c r="Q105" s="263">
        <f>_xlfn.IFNA(VLOOKUP($A105,'PASTE Tech_Stock'!S:BK,2,FALSE),0)</f>
        <v>0</v>
      </c>
      <c r="R105" s="263">
        <f>_xlfn.IFNA(VLOOKUP($A105,'PASTE Tech_Stock'!U:BL,2,FALSE),0)</f>
        <v>0</v>
      </c>
      <c r="S105" s="263">
        <f>_xlfn.IFNA(VLOOKUP($A105,'PASTE Tech_Stock'!W:BM,2,FALSE),0)</f>
        <v>0</v>
      </c>
      <c r="T105" s="263">
        <f>_xlfn.IFNA(VLOOKUP($A105,'PASTE Tech_Stock'!Y:BN,2,FALSE),0)</f>
        <v>0</v>
      </c>
    </row>
    <row r="106" spans="1:20" x14ac:dyDescent="0.3">
      <c r="A106" s="40" t="s">
        <v>132</v>
      </c>
      <c r="B106" t="str">
        <f>_xlfn.IFNA(VLOOKUP($A106,'PASTE Energy Balance'!$A$7:$O$835,14,FALSE),"")</f>
        <v>NL</v>
      </c>
      <c r="C106" t="str">
        <f>_xlfn.IFNA(VLOOKUP($A106,'PASTE Technology Sheet'!$A$7:$G$850,3,FALSE),"")</f>
        <v>Final</v>
      </c>
      <c r="D106" t="str">
        <f>_xlfn.IFNA(VLOOKUP($A106,'PASTE Technology Sheet'!$A$7:$G$850,4,FALSE),"")</f>
        <v>Transport</v>
      </c>
      <c r="E106" t="str">
        <f>_xlfn.IFNA(VLOOKUP($A106,'PASTE Technology Sheet'!$A$7:$G$850,5,FALSE),"")</f>
        <v>Road</v>
      </c>
      <c r="F106" t="str">
        <f>_xlfn.IFNA(VLOOKUP($A106,'PASTE Technology Sheet'!$A$7:$G$850,6,FALSE),"")</f>
        <v>Passenger Cars</v>
      </c>
      <c r="G106" t="str">
        <f>_xlfn.IFNA(VLOOKUP($A106,'PASTE Technology Sheet'!$A$7:$G$850,7,FALSE),"")</f>
        <v>ICE Bio Diesel Vehicle - Cars</v>
      </c>
      <c r="H106" s="263">
        <f>_xlfn.IFNA(VLOOKUP(A106,'PASTE Tech_Stock'!A:B,2,FALSE),0)</f>
        <v>0</v>
      </c>
      <c r="I106" s="263">
        <f>_xlfn.IFNA(VLOOKUP($A106,'PASTE Tech_Stock'!C:BC,2,FALSE),0)</f>
        <v>0</v>
      </c>
      <c r="J106" s="263">
        <f>_xlfn.IFNA(VLOOKUP($A106,'PASTE Tech_Stock'!E:BD,2,FALSE),0)</f>
        <v>0</v>
      </c>
      <c r="K106" s="263">
        <f>_xlfn.IFNA(VLOOKUP($A106,'PASTE Tech_Stock'!G:BE,2,FALSE),0)</f>
        <v>0</v>
      </c>
      <c r="L106" s="263">
        <f>_xlfn.IFNA(VLOOKUP($A106,'PASTE Tech_Stock'!I:BF,2,FALSE),0)</f>
        <v>0</v>
      </c>
      <c r="M106" s="263">
        <f>_xlfn.IFNA(VLOOKUP($A106,'PASTE Tech_Stock'!K:BG,2,FALSE),0)</f>
        <v>0</v>
      </c>
      <c r="N106" s="263">
        <f>_xlfn.IFNA(VLOOKUP($A106,'PASTE Tech_Stock'!M:BH,2,FALSE),0)</f>
        <v>0</v>
      </c>
      <c r="O106" s="263">
        <f>_xlfn.IFNA(VLOOKUP($A106,'PASTE Tech_Stock'!O:BI,2,FALSE),0)</f>
        <v>0</v>
      </c>
      <c r="P106" s="263">
        <f>_xlfn.IFNA(VLOOKUP($A106,'PASTE Tech_Stock'!Q:BJ,2,FALSE),0)</f>
        <v>0</v>
      </c>
      <c r="Q106" s="263">
        <f>_xlfn.IFNA(VLOOKUP($A106,'PASTE Tech_Stock'!S:BK,2,FALSE),0)</f>
        <v>0</v>
      </c>
      <c r="R106" s="263">
        <f>_xlfn.IFNA(VLOOKUP($A106,'PASTE Tech_Stock'!U:BL,2,FALSE),0)</f>
        <v>0</v>
      </c>
      <c r="S106" s="263">
        <f>_xlfn.IFNA(VLOOKUP($A106,'PASTE Tech_Stock'!W:BM,2,FALSE),0)</f>
        <v>0</v>
      </c>
      <c r="T106" s="263">
        <f>_xlfn.IFNA(VLOOKUP($A106,'PASTE Tech_Stock'!Y:BN,2,FALSE),0)</f>
        <v>0</v>
      </c>
    </row>
    <row r="107" spans="1:20" x14ac:dyDescent="0.3">
      <c r="A107" s="40" t="s">
        <v>133</v>
      </c>
      <c r="B107" t="str">
        <f>_xlfn.IFNA(VLOOKUP($A107,'PASTE Energy Balance'!$A$7:$O$835,14,FALSE),"")</f>
        <v>NL</v>
      </c>
      <c r="C107" t="str">
        <f>_xlfn.IFNA(VLOOKUP($A107,'PASTE Technology Sheet'!$A$7:$G$850,3,FALSE),"")</f>
        <v>Final</v>
      </c>
      <c r="D107" t="str">
        <f>_xlfn.IFNA(VLOOKUP($A107,'PASTE Technology Sheet'!$A$7:$G$850,4,FALSE),"")</f>
        <v>Transport</v>
      </c>
      <c r="E107" t="str">
        <f>_xlfn.IFNA(VLOOKUP($A107,'PASTE Technology Sheet'!$A$7:$G$850,5,FALSE),"")</f>
        <v>Road</v>
      </c>
      <c r="F107" t="str">
        <f>_xlfn.IFNA(VLOOKUP($A107,'PASTE Technology Sheet'!$A$7:$G$850,6,FALSE),"")</f>
        <v>Passenger Cars</v>
      </c>
      <c r="G107" t="str">
        <f>_xlfn.IFNA(VLOOKUP($A107,'PASTE Technology Sheet'!$A$7:$G$850,7,FALSE),"")</f>
        <v>ICE Syn Diesel Vehicle - Cars</v>
      </c>
      <c r="H107" s="263">
        <f>_xlfn.IFNA(VLOOKUP(A107,'PASTE Tech_Stock'!A:B,2,FALSE),0)</f>
        <v>0</v>
      </c>
      <c r="I107" s="263">
        <f>_xlfn.IFNA(VLOOKUP($A107,'PASTE Tech_Stock'!C:BC,2,FALSE),0)</f>
        <v>0</v>
      </c>
      <c r="J107" s="263">
        <f>_xlfn.IFNA(VLOOKUP($A107,'PASTE Tech_Stock'!E:BD,2,FALSE),0)</f>
        <v>0</v>
      </c>
      <c r="K107" s="263">
        <f>_xlfn.IFNA(VLOOKUP($A107,'PASTE Tech_Stock'!G:BE,2,FALSE),0)</f>
        <v>0</v>
      </c>
      <c r="L107" s="263">
        <f>_xlfn.IFNA(VLOOKUP($A107,'PASTE Tech_Stock'!I:BF,2,FALSE),0)</f>
        <v>0</v>
      </c>
      <c r="M107" s="263">
        <f>_xlfn.IFNA(VLOOKUP($A107,'PASTE Tech_Stock'!K:BG,2,FALSE),0)</f>
        <v>0</v>
      </c>
      <c r="N107" s="263">
        <f>_xlfn.IFNA(VLOOKUP($A107,'PASTE Tech_Stock'!M:BH,2,FALSE),0)</f>
        <v>0</v>
      </c>
      <c r="O107" s="263">
        <f>_xlfn.IFNA(VLOOKUP($A107,'PASTE Tech_Stock'!O:BI,2,FALSE),0)</f>
        <v>0</v>
      </c>
      <c r="P107" s="263">
        <f>_xlfn.IFNA(VLOOKUP($A107,'PASTE Tech_Stock'!Q:BJ,2,FALSE),0)</f>
        <v>0</v>
      </c>
      <c r="Q107" s="263">
        <f>_xlfn.IFNA(VLOOKUP($A107,'PASTE Tech_Stock'!S:BK,2,FALSE),0)</f>
        <v>0</v>
      </c>
      <c r="R107" s="263">
        <f>_xlfn.IFNA(VLOOKUP($A107,'PASTE Tech_Stock'!U:BL,2,FALSE),0)</f>
        <v>0</v>
      </c>
      <c r="S107" s="263">
        <f>_xlfn.IFNA(VLOOKUP($A107,'PASTE Tech_Stock'!W:BM,2,FALSE),0)</f>
        <v>0</v>
      </c>
      <c r="T107" s="263">
        <f>_xlfn.IFNA(VLOOKUP($A107,'PASTE Tech_Stock'!Y:BN,2,FALSE),0)</f>
        <v>0</v>
      </c>
    </row>
    <row r="108" spans="1:20" x14ac:dyDescent="0.3">
      <c r="A108" s="69" t="s">
        <v>134</v>
      </c>
      <c r="B108" t="str">
        <f>_xlfn.IFNA(VLOOKUP($A108,'PASTE Energy Balance'!$A$7:$O$835,14,FALSE),"")</f>
        <v>NL</v>
      </c>
      <c r="C108" t="str">
        <f>_xlfn.IFNA(VLOOKUP($A108,'PASTE Technology Sheet'!$A$7:$G$850,3,FALSE),"")</f>
        <v>Final</v>
      </c>
      <c r="D108" t="str">
        <f>_xlfn.IFNA(VLOOKUP($A108,'PASTE Technology Sheet'!$A$7:$G$850,4,FALSE),"")</f>
        <v>Transport</v>
      </c>
      <c r="E108" t="str">
        <f>_xlfn.IFNA(VLOOKUP($A108,'PASTE Technology Sheet'!$A$7:$G$850,5,FALSE),"")</f>
        <v>Road</v>
      </c>
      <c r="F108" t="str">
        <f>_xlfn.IFNA(VLOOKUP($A108,'PASTE Technology Sheet'!$A$7:$G$850,6,FALSE),"")</f>
        <v>Passenger Cars</v>
      </c>
      <c r="G108" t="str">
        <f>_xlfn.IFNA(VLOOKUP($A108,'PASTE Technology Sheet'!$A$7:$G$850,7,FALSE),"")</f>
        <v>ICE Hybrid Vehicle - Cars</v>
      </c>
      <c r="H108" s="263">
        <f>_xlfn.IFNA(VLOOKUP(A108,'PASTE Tech_Stock'!A:B,2,FALSE),0)</f>
        <v>0</v>
      </c>
      <c r="I108" s="263">
        <f>_xlfn.IFNA(VLOOKUP($A108,'PASTE Tech_Stock'!C:BC,2,FALSE),0)</f>
        <v>0</v>
      </c>
      <c r="J108" s="263">
        <f>_xlfn.IFNA(VLOOKUP($A108,'PASTE Tech_Stock'!E:BD,2,FALSE),0)</f>
        <v>0</v>
      </c>
      <c r="K108" s="263">
        <f>_xlfn.IFNA(VLOOKUP($A108,'PASTE Tech_Stock'!G:BE,2,FALSE),0)</f>
        <v>0</v>
      </c>
      <c r="L108" s="263">
        <f>_xlfn.IFNA(VLOOKUP($A108,'PASTE Tech_Stock'!I:BF,2,FALSE),0)</f>
        <v>0</v>
      </c>
      <c r="M108" s="263">
        <f>_xlfn.IFNA(VLOOKUP($A108,'PASTE Tech_Stock'!K:BG,2,FALSE),0)</f>
        <v>0</v>
      </c>
      <c r="N108" s="263">
        <f>_xlfn.IFNA(VLOOKUP($A108,'PASTE Tech_Stock'!M:BH,2,FALSE),0)</f>
        <v>0</v>
      </c>
      <c r="O108" s="263">
        <f>_xlfn.IFNA(VLOOKUP($A108,'PASTE Tech_Stock'!O:BI,2,FALSE),0)</f>
        <v>0</v>
      </c>
      <c r="P108" s="263">
        <f>_xlfn.IFNA(VLOOKUP($A108,'PASTE Tech_Stock'!Q:BJ,2,FALSE),0)</f>
        <v>0</v>
      </c>
      <c r="Q108" s="263">
        <f>_xlfn.IFNA(VLOOKUP($A108,'PASTE Tech_Stock'!S:BK,2,FALSE),0)</f>
        <v>0</v>
      </c>
      <c r="R108" s="263">
        <f>_xlfn.IFNA(VLOOKUP($A108,'PASTE Tech_Stock'!U:BL,2,FALSE),0)</f>
        <v>0</v>
      </c>
      <c r="S108" s="263">
        <f>_xlfn.IFNA(VLOOKUP($A108,'PASTE Tech_Stock'!W:BM,2,FALSE),0)</f>
        <v>0</v>
      </c>
      <c r="T108" s="263">
        <f>_xlfn.IFNA(VLOOKUP($A108,'PASTE Tech_Stock'!Y:BN,2,FALSE),0)</f>
        <v>0</v>
      </c>
    </row>
    <row r="109" spans="1:20" x14ac:dyDescent="0.3">
      <c r="A109" s="40" t="s">
        <v>135</v>
      </c>
      <c r="B109" t="str">
        <f>_xlfn.IFNA(VLOOKUP($A109,'PASTE Energy Balance'!$A$7:$O$835,14,FALSE),"")</f>
        <v>NL</v>
      </c>
      <c r="C109" t="str">
        <f>_xlfn.IFNA(VLOOKUP($A109,'PASTE Technology Sheet'!$A$7:$G$850,3,FALSE),"")</f>
        <v>Final</v>
      </c>
      <c r="D109" t="str">
        <f>_xlfn.IFNA(VLOOKUP($A109,'PASTE Technology Sheet'!$A$7:$G$850,4,FALSE),"")</f>
        <v>Transport</v>
      </c>
      <c r="E109" t="str">
        <f>_xlfn.IFNA(VLOOKUP($A109,'PASTE Technology Sheet'!$A$7:$G$850,5,FALSE),"")</f>
        <v>Road</v>
      </c>
      <c r="F109" t="str">
        <f>_xlfn.IFNA(VLOOKUP($A109,'PASTE Technology Sheet'!$A$7:$G$850,6,FALSE),"")</f>
        <v>Passenger Cars</v>
      </c>
      <c r="G109" t="str">
        <f>_xlfn.IFNA(VLOOKUP($A109,'PASTE Technology Sheet'!$A$7:$G$850,7,FALSE),"")</f>
        <v>ICE Natural Gas Vehicle - Cars</v>
      </c>
      <c r="H109" s="263">
        <f>_xlfn.IFNA(VLOOKUP(A109,'PASTE Tech_Stock'!A:B,2,FALSE),0)</f>
        <v>0</v>
      </c>
      <c r="I109" s="263">
        <f>_xlfn.IFNA(VLOOKUP($A109,'PASTE Tech_Stock'!C:BC,2,FALSE),0)</f>
        <v>0</v>
      </c>
      <c r="J109" s="263">
        <f>_xlfn.IFNA(VLOOKUP($A109,'PASTE Tech_Stock'!E:BD,2,FALSE),0)</f>
        <v>0</v>
      </c>
      <c r="K109" s="263">
        <f>_xlfn.IFNA(VLOOKUP($A109,'PASTE Tech_Stock'!G:BE,2,FALSE),0)</f>
        <v>0</v>
      </c>
      <c r="L109" s="263">
        <f>_xlfn.IFNA(VLOOKUP($A109,'PASTE Tech_Stock'!I:BF,2,FALSE),0)</f>
        <v>0</v>
      </c>
      <c r="M109" s="263">
        <f>_xlfn.IFNA(VLOOKUP($A109,'PASTE Tech_Stock'!K:BG,2,FALSE),0)</f>
        <v>0</v>
      </c>
      <c r="N109" s="263">
        <f>_xlfn.IFNA(VLOOKUP($A109,'PASTE Tech_Stock'!M:BH,2,FALSE),0)</f>
        <v>0</v>
      </c>
      <c r="O109" s="263">
        <f>_xlfn.IFNA(VLOOKUP($A109,'PASTE Tech_Stock'!O:BI,2,FALSE),0)</f>
        <v>0</v>
      </c>
      <c r="P109" s="263">
        <f>_xlfn.IFNA(VLOOKUP($A109,'PASTE Tech_Stock'!Q:BJ,2,FALSE),0)</f>
        <v>0</v>
      </c>
      <c r="Q109" s="263">
        <f>_xlfn.IFNA(VLOOKUP($A109,'PASTE Tech_Stock'!S:BK,2,FALSE),0)</f>
        <v>0</v>
      </c>
      <c r="R109" s="263">
        <f>_xlfn.IFNA(VLOOKUP($A109,'PASTE Tech_Stock'!U:BL,2,FALSE),0)</f>
        <v>0</v>
      </c>
      <c r="S109" s="263">
        <f>_xlfn.IFNA(VLOOKUP($A109,'PASTE Tech_Stock'!W:BM,2,FALSE),0)</f>
        <v>0</v>
      </c>
      <c r="T109" s="263">
        <f>_xlfn.IFNA(VLOOKUP($A109,'PASTE Tech_Stock'!Y:BN,2,FALSE),0)</f>
        <v>0</v>
      </c>
    </row>
    <row r="110" spans="1:20" x14ac:dyDescent="0.3">
      <c r="A110" s="69" t="s">
        <v>136</v>
      </c>
      <c r="B110" t="str">
        <f>_xlfn.IFNA(VLOOKUP($A110,'PASTE Energy Balance'!$A$7:$O$835,14,FALSE),"")</f>
        <v>NL</v>
      </c>
      <c r="C110" t="str">
        <f>_xlfn.IFNA(VLOOKUP($A110,'PASTE Technology Sheet'!$A$7:$G$850,3,FALSE),"")</f>
        <v>Final</v>
      </c>
      <c r="D110" t="str">
        <f>_xlfn.IFNA(VLOOKUP($A110,'PASTE Technology Sheet'!$A$7:$G$850,4,FALSE),"")</f>
        <v>Transport</v>
      </c>
      <c r="E110" t="str">
        <f>_xlfn.IFNA(VLOOKUP($A110,'PASTE Technology Sheet'!$A$7:$G$850,5,FALSE),"")</f>
        <v>Road</v>
      </c>
      <c r="F110" t="str">
        <f>_xlfn.IFNA(VLOOKUP($A110,'PASTE Technology Sheet'!$A$7:$G$850,6,FALSE),"")</f>
        <v>Passenger Cars</v>
      </c>
      <c r="G110" t="str">
        <f>_xlfn.IFNA(VLOOKUP($A110,'PASTE Technology Sheet'!$A$7:$G$850,7,FALSE),"")</f>
        <v>Plug-In Hybrid Vehicle - Cars</v>
      </c>
      <c r="H110" s="263">
        <f>_xlfn.IFNA(VLOOKUP(A110,'PASTE Tech_Stock'!A:B,2,FALSE),0)</f>
        <v>0</v>
      </c>
      <c r="I110" s="263">
        <f>_xlfn.IFNA(VLOOKUP($A110,'PASTE Tech_Stock'!C:BC,2,FALSE),0)</f>
        <v>0</v>
      </c>
      <c r="J110" s="263">
        <f>_xlfn.IFNA(VLOOKUP($A110,'PASTE Tech_Stock'!E:BD,2,FALSE),0)</f>
        <v>0</v>
      </c>
      <c r="K110" s="263">
        <f>_xlfn.IFNA(VLOOKUP($A110,'PASTE Tech_Stock'!G:BE,2,FALSE),0)</f>
        <v>0</v>
      </c>
      <c r="L110" s="263">
        <f>_xlfn.IFNA(VLOOKUP($A110,'PASTE Tech_Stock'!I:BF,2,FALSE),0)</f>
        <v>0</v>
      </c>
      <c r="M110" s="263">
        <f>_xlfn.IFNA(VLOOKUP($A110,'PASTE Tech_Stock'!K:BG,2,FALSE),0)</f>
        <v>0</v>
      </c>
      <c r="N110" s="263">
        <f>_xlfn.IFNA(VLOOKUP($A110,'PASTE Tech_Stock'!M:BH,2,FALSE),0)</f>
        <v>0</v>
      </c>
      <c r="O110" s="263">
        <f>_xlfn.IFNA(VLOOKUP($A110,'PASTE Tech_Stock'!O:BI,2,FALSE),0)</f>
        <v>0</v>
      </c>
      <c r="P110" s="263">
        <f>_xlfn.IFNA(VLOOKUP($A110,'PASTE Tech_Stock'!Q:BJ,2,FALSE),0)</f>
        <v>0</v>
      </c>
      <c r="Q110" s="263">
        <f>_xlfn.IFNA(VLOOKUP($A110,'PASTE Tech_Stock'!S:BK,2,FALSE),0)</f>
        <v>0</v>
      </c>
      <c r="R110" s="263">
        <f>_xlfn.IFNA(VLOOKUP($A110,'PASTE Tech_Stock'!U:BL,2,FALSE),0)</f>
        <v>0</v>
      </c>
      <c r="S110" s="263">
        <f>_xlfn.IFNA(VLOOKUP($A110,'PASTE Tech_Stock'!W:BM,2,FALSE),0)</f>
        <v>0</v>
      </c>
      <c r="T110" s="263">
        <f>_xlfn.IFNA(VLOOKUP($A110,'PASTE Tech_Stock'!Y:BN,2,FALSE),0)</f>
        <v>0</v>
      </c>
    </row>
    <row r="111" spans="1:20" x14ac:dyDescent="0.3">
      <c r="A111" s="40" t="s">
        <v>137</v>
      </c>
      <c r="B111" t="str">
        <f>_xlfn.IFNA(VLOOKUP($A111,'PASTE Energy Balance'!$A$7:$O$835,14,FALSE),"")</f>
        <v>NL</v>
      </c>
      <c r="C111" t="str">
        <f>_xlfn.IFNA(VLOOKUP($A111,'PASTE Technology Sheet'!$A$7:$G$850,3,FALSE),"")</f>
        <v>Final</v>
      </c>
      <c r="D111" t="str">
        <f>_xlfn.IFNA(VLOOKUP($A111,'PASTE Technology Sheet'!$A$7:$G$850,4,FALSE),"")</f>
        <v>Transport</v>
      </c>
      <c r="E111" t="str">
        <f>_xlfn.IFNA(VLOOKUP($A111,'PASTE Technology Sheet'!$A$7:$G$850,5,FALSE),"")</f>
        <v>Road</v>
      </c>
      <c r="F111" t="str">
        <f>_xlfn.IFNA(VLOOKUP($A111,'PASTE Technology Sheet'!$A$7:$G$850,6,FALSE),"")</f>
        <v>Passenger Cars</v>
      </c>
      <c r="G111" t="str">
        <f>_xlfn.IFNA(VLOOKUP($A111,'PASTE Technology Sheet'!$A$7:$G$850,7,FALSE),"")</f>
        <v>Electric Battery Vehicle - Cars</v>
      </c>
      <c r="H111" s="263">
        <f>_xlfn.IFNA(VLOOKUP(A111,'PASTE Tech_Stock'!A:B,2,FALSE),0)</f>
        <v>12.612612609999999</v>
      </c>
      <c r="I111" s="263">
        <f>_xlfn.IFNA(VLOOKUP($A111,'PASTE Tech_Stock'!C:BC,2,FALSE),0)</f>
        <v>12.612612609999999</v>
      </c>
      <c r="J111" s="263">
        <f>_xlfn.IFNA(VLOOKUP($A111,'PASTE Tech_Stock'!E:BD,2,FALSE),0)</f>
        <v>12.612612609999999</v>
      </c>
      <c r="K111" s="263">
        <f>_xlfn.IFNA(VLOOKUP($A111,'PASTE Tech_Stock'!G:BE,2,FALSE),0)</f>
        <v>12.612612609999999</v>
      </c>
      <c r="L111" s="263">
        <f>_xlfn.IFNA(VLOOKUP($A111,'PASTE Tech_Stock'!I:BF,2,FALSE),0)</f>
        <v>12.612612609999999</v>
      </c>
      <c r="M111" s="263">
        <f>_xlfn.IFNA(VLOOKUP($A111,'PASTE Tech_Stock'!K:BG,2,FALSE),0)</f>
        <v>12.612612609999999</v>
      </c>
      <c r="N111" s="263">
        <f>_xlfn.IFNA(VLOOKUP($A111,'PASTE Tech_Stock'!M:BH,2,FALSE),0)</f>
        <v>12.612612609999999</v>
      </c>
      <c r="O111" s="263">
        <f>_xlfn.IFNA(VLOOKUP($A111,'PASTE Tech_Stock'!O:BI,2,FALSE),0)</f>
        <v>12.612612609999999</v>
      </c>
      <c r="P111" s="263">
        <f>_xlfn.IFNA(VLOOKUP($A111,'PASTE Tech_Stock'!Q:BJ,2,FALSE),0)</f>
        <v>12.612612609999999</v>
      </c>
      <c r="Q111" s="263">
        <f>_xlfn.IFNA(VLOOKUP($A111,'PASTE Tech_Stock'!S:BK,2,FALSE),0)</f>
        <v>12.612612609999999</v>
      </c>
      <c r="R111" s="263">
        <f>_xlfn.IFNA(VLOOKUP($A111,'PASTE Tech_Stock'!U:BL,2,FALSE),0)</f>
        <v>12.612612609999999</v>
      </c>
      <c r="S111" s="263">
        <f>_xlfn.IFNA(VLOOKUP($A111,'PASTE Tech_Stock'!W:BM,2,FALSE),0)</f>
        <v>12.612612609999999</v>
      </c>
      <c r="T111" s="263">
        <f>_xlfn.IFNA(VLOOKUP($A111,'PASTE Tech_Stock'!Y:BN,2,FALSE),0)</f>
        <v>12.612612609999999</v>
      </c>
    </row>
    <row r="112" spans="1:20" x14ac:dyDescent="0.3">
      <c r="A112" s="69" t="s">
        <v>138</v>
      </c>
      <c r="B112" t="str">
        <f>_xlfn.IFNA(VLOOKUP($A112,'PASTE Energy Balance'!$A$7:$O$835,14,FALSE),"")</f>
        <v>NL</v>
      </c>
      <c r="C112" t="str">
        <f>_xlfn.IFNA(VLOOKUP($A112,'PASTE Technology Sheet'!$A$7:$G$850,3,FALSE),"")</f>
        <v>Final</v>
      </c>
      <c r="D112" t="str">
        <f>_xlfn.IFNA(VLOOKUP($A112,'PASTE Technology Sheet'!$A$7:$G$850,4,FALSE),"")</f>
        <v>Transport</v>
      </c>
      <c r="E112" t="str">
        <f>_xlfn.IFNA(VLOOKUP($A112,'PASTE Technology Sheet'!$A$7:$G$850,5,FALSE),"")</f>
        <v>Road</v>
      </c>
      <c r="F112" t="str">
        <f>_xlfn.IFNA(VLOOKUP($A112,'PASTE Technology Sheet'!$A$7:$G$850,6,FALSE),"")</f>
        <v>Passenger Cars</v>
      </c>
      <c r="G112" t="str">
        <f>_xlfn.IFNA(VLOOKUP($A112,'PASTE Technology Sheet'!$A$7:$G$850,7,FALSE),"")</f>
        <v>Electric Battery Vehicle FLEX - Cars</v>
      </c>
      <c r="H112" s="263">
        <f>_xlfn.IFNA(VLOOKUP(A112,'PASTE Tech_Stock'!A:B,2,FALSE),0)</f>
        <v>0</v>
      </c>
      <c r="I112" s="263">
        <f>_xlfn.IFNA(VLOOKUP($A112,'PASTE Tech_Stock'!C:BC,2,FALSE),0)</f>
        <v>0</v>
      </c>
      <c r="J112" s="263">
        <f>_xlfn.IFNA(VLOOKUP($A112,'PASTE Tech_Stock'!E:BD,2,FALSE),0)</f>
        <v>0</v>
      </c>
      <c r="K112" s="263">
        <f>_xlfn.IFNA(VLOOKUP($A112,'PASTE Tech_Stock'!G:BE,2,FALSE),0)</f>
        <v>0</v>
      </c>
      <c r="L112" s="263">
        <f>_xlfn.IFNA(VLOOKUP($A112,'PASTE Tech_Stock'!I:BF,2,FALSE),0)</f>
        <v>0</v>
      </c>
      <c r="M112" s="263">
        <f>_xlfn.IFNA(VLOOKUP($A112,'PASTE Tech_Stock'!K:BG,2,FALSE),0)</f>
        <v>0</v>
      </c>
      <c r="N112" s="263">
        <f>_xlfn.IFNA(VLOOKUP($A112,'PASTE Tech_Stock'!M:BH,2,FALSE),0)</f>
        <v>0</v>
      </c>
      <c r="O112" s="263">
        <f>_xlfn.IFNA(VLOOKUP($A112,'PASTE Tech_Stock'!O:BI,2,FALSE),0)</f>
        <v>0</v>
      </c>
      <c r="P112" s="263">
        <f>_xlfn.IFNA(VLOOKUP($A112,'PASTE Tech_Stock'!Q:BJ,2,FALSE),0)</f>
        <v>0</v>
      </c>
      <c r="Q112" s="263">
        <f>_xlfn.IFNA(VLOOKUP($A112,'PASTE Tech_Stock'!S:BK,2,FALSE),0)</f>
        <v>0</v>
      </c>
      <c r="R112" s="263">
        <f>_xlfn.IFNA(VLOOKUP($A112,'PASTE Tech_Stock'!U:BL,2,FALSE),0)</f>
        <v>0</v>
      </c>
      <c r="S112" s="263">
        <f>_xlfn.IFNA(VLOOKUP($A112,'PASTE Tech_Stock'!W:BM,2,FALSE),0)</f>
        <v>0</v>
      </c>
      <c r="T112" s="263">
        <f>_xlfn.IFNA(VLOOKUP($A112,'PASTE Tech_Stock'!Y:BN,2,FALSE),0)</f>
        <v>0</v>
      </c>
    </row>
    <row r="113" spans="1:20" x14ac:dyDescent="0.3">
      <c r="A113" s="40" t="s">
        <v>139</v>
      </c>
      <c r="B113" t="str">
        <f>_xlfn.IFNA(VLOOKUP($A113,'PASTE Energy Balance'!$A$7:$O$835,14,FALSE),"")</f>
        <v>NL</v>
      </c>
      <c r="C113" t="str">
        <f>_xlfn.IFNA(VLOOKUP($A113,'PASTE Technology Sheet'!$A$7:$G$850,3,FALSE),"")</f>
        <v>Final</v>
      </c>
      <c r="D113" t="str">
        <f>_xlfn.IFNA(VLOOKUP($A113,'PASTE Technology Sheet'!$A$7:$G$850,4,FALSE),"")</f>
        <v>Transport</v>
      </c>
      <c r="E113" t="str">
        <f>_xlfn.IFNA(VLOOKUP($A113,'PASTE Technology Sheet'!$A$7:$G$850,5,FALSE),"")</f>
        <v>Road</v>
      </c>
      <c r="F113" t="str">
        <f>_xlfn.IFNA(VLOOKUP($A113,'PASTE Technology Sheet'!$A$7:$G$850,6,FALSE),"")</f>
        <v>Passenger Cars</v>
      </c>
      <c r="G113" t="str">
        <f>_xlfn.IFNA(VLOOKUP($A113,'PASTE Technology Sheet'!$A$7:$G$850,7,FALSE),"")</f>
        <v>Electric Battery Vehicle V2G - Cars</v>
      </c>
      <c r="H113" s="263">
        <f>_xlfn.IFNA(VLOOKUP(A113,'PASTE Tech_Stock'!A:B,2,FALSE),0)</f>
        <v>0</v>
      </c>
      <c r="I113" s="263">
        <f>_xlfn.IFNA(VLOOKUP($A113,'PASTE Tech_Stock'!C:BC,2,FALSE),0)</f>
        <v>0</v>
      </c>
      <c r="J113" s="263">
        <f>_xlfn.IFNA(VLOOKUP($A113,'PASTE Tech_Stock'!E:BD,2,FALSE),0)</f>
        <v>0</v>
      </c>
      <c r="K113" s="263">
        <f>_xlfn.IFNA(VLOOKUP($A113,'PASTE Tech_Stock'!G:BE,2,FALSE),0)</f>
        <v>0</v>
      </c>
      <c r="L113" s="263">
        <f>_xlfn.IFNA(VLOOKUP($A113,'PASTE Tech_Stock'!I:BF,2,FALSE),0)</f>
        <v>0</v>
      </c>
      <c r="M113" s="263">
        <f>_xlfn.IFNA(VLOOKUP($A113,'PASTE Tech_Stock'!K:BG,2,FALSE),0)</f>
        <v>0</v>
      </c>
      <c r="N113" s="263">
        <f>_xlfn.IFNA(VLOOKUP($A113,'PASTE Tech_Stock'!M:BH,2,FALSE),0)</f>
        <v>0</v>
      </c>
      <c r="O113" s="263">
        <f>_xlfn.IFNA(VLOOKUP($A113,'PASTE Tech_Stock'!O:BI,2,FALSE),0)</f>
        <v>0</v>
      </c>
      <c r="P113" s="263">
        <f>_xlfn.IFNA(VLOOKUP($A113,'PASTE Tech_Stock'!Q:BJ,2,FALSE),0)</f>
        <v>0</v>
      </c>
      <c r="Q113" s="263">
        <f>_xlfn.IFNA(VLOOKUP($A113,'PASTE Tech_Stock'!S:BK,2,FALSE),0)</f>
        <v>0</v>
      </c>
      <c r="R113" s="263">
        <f>_xlfn.IFNA(VLOOKUP($A113,'PASTE Tech_Stock'!U:BL,2,FALSE),0)</f>
        <v>0</v>
      </c>
      <c r="S113" s="263">
        <f>_xlfn.IFNA(VLOOKUP($A113,'PASTE Tech_Stock'!W:BM,2,FALSE),0)</f>
        <v>0</v>
      </c>
      <c r="T113" s="263">
        <f>_xlfn.IFNA(VLOOKUP($A113,'PASTE Tech_Stock'!Y:BN,2,FALSE),0)</f>
        <v>0</v>
      </c>
    </row>
    <row r="114" spans="1:20" x14ac:dyDescent="0.3">
      <c r="A114" s="69" t="s">
        <v>140</v>
      </c>
      <c r="B114" t="str">
        <f>_xlfn.IFNA(VLOOKUP($A114,'PASTE Energy Balance'!$A$7:$O$835,14,FALSE),"")</f>
        <v>NL</v>
      </c>
      <c r="C114" t="str">
        <f>_xlfn.IFNA(VLOOKUP($A114,'PASTE Technology Sheet'!$A$7:$G$850,3,FALSE),"")</f>
        <v>Final</v>
      </c>
      <c r="D114" t="str">
        <f>_xlfn.IFNA(VLOOKUP($A114,'PASTE Technology Sheet'!$A$7:$G$850,4,FALSE),"")</f>
        <v>Transport</v>
      </c>
      <c r="E114" t="str">
        <f>_xlfn.IFNA(VLOOKUP($A114,'PASTE Technology Sheet'!$A$7:$G$850,5,FALSE),"")</f>
        <v>Road</v>
      </c>
      <c r="F114" t="str">
        <f>_xlfn.IFNA(VLOOKUP($A114,'PASTE Technology Sheet'!$A$7:$G$850,6,FALSE),"")</f>
        <v>Passenger Cars</v>
      </c>
      <c r="G114" t="str">
        <f>_xlfn.IFNA(VLOOKUP($A114,'PASTE Technology Sheet'!$A$7:$G$850,7,FALSE),"")</f>
        <v>Hydrogen Fuel Cell Vehicle - Cars</v>
      </c>
      <c r="H114" s="263">
        <f>_xlfn.IFNA(VLOOKUP(A114,'PASTE Tech_Stock'!A:B,2,FALSE),0)</f>
        <v>0</v>
      </c>
      <c r="I114" s="263">
        <f>_xlfn.IFNA(VLOOKUP($A114,'PASTE Tech_Stock'!C:BC,2,FALSE),0)</f>
        <v>0</v>
      </c>
      <c r="J114" s="263">
        <f>_xlfn.IFNA(VLOOKUP($A114,'PASTE Tech_Stock'!E:BD,2,FALSE),0)</f>
        <v>0</v>
      </c>
      <c r="K114" s="263">
        <f>_xlfn.IFNA(VLOOKUP($A114,'PASTE Tech_Stock'!G:BE,2,FALSE),0)</f>
        <v>0</v>
      </c>
      <c r="L114" s="263">
        <f>_xlfn.IFNA(VLOOKUP($A114,'PASTE Tech_Stock'!I:BF,2,FALSE),0)</f>
        <v>0</v>
      </c>
      <c r="M114" s="263">
        <f>_xlfn.IFNA(VLOOKUP($A114,'PASTE Tech_Stock'!K:BG,2,FALSE),0)</f>
        <v>0</v>
      </c>
      <c r="N114" s="263">
        <f>_xlfn.IFNA(VLOOKUP($A114,'PASTE Tech_Stock'!M:BH,2,FALSE),0)</f>
        <v>0</v>
      </c>
      <c r="O114" s="263">
        <f>_xlfn.IFNA(VLOOKUP($A114,'PASTE Tech_Stock'!O:BI,2,FALSE),0)</f>
        <v>0</v>
      </c>
      <c r="P114" s="263">
        <f>_xlfn.IFNA(VLOOKUP($A114,'PASTE Tech_Stock'!Q:BJ,2,FALSE),0)</f>
        <v>0</v>
      </c>
      <c r="Q114" s="263">
        <f>_xlfn.IFNA(VLOOKUP($A114,'PASTE Tech_Stock'!S:BK,2,FALSE),0)</f>
        <v>0</v>
      </c>
      <c r="R114" s="263">
        <f>_xlfn.IFNA(VLOOKUP($A114,'PASTE Tech_Stock'!U:BL,2,FALSE),0)</f>
        <v>0</v>
      </c>
      <c r="S114" s="263">
        <f>_xlfn.IFNA(VLOOKUP($A114,'PASTE Tech_Stock'!W:BM,2,FALSE),0)</f>
        <v>0</v>
      </c>
      <c r="T114" s="263">
        <f>_xlfn.IFNA(VLOOKUP($A114,'PASTE Tech_Stock'!Y:BN,2,FALSE),0)</f>
        <v>0</v>
      </c>
    </row>
    <row r="115" spans="1:20" x14ac:dyDescent="0.3">
      <c r="A115" s="40" t="s">
        <v>141</v>
      </c>
      <c r="B115" t="str">
        <f>_xlfn.IFNA(VLOOKUP($A115,'PASTE Energy Balance'!$A$7:$O$835,14,FALSE),"")</f>
        <v>NL</v>
      </c>
      <c r="C115" t="str">
        <f>_xlfn.IFNA(VLOOKUP($A115,'PASTE Technology Sheet'!$A$7:$G$850,3,FALSE),"")</f>
        <v>Final</v>
      </c>
      <c r="D115" t="str">
        <f>_xlfn.IFNA(VLOOKUP($A115,'PASTE Technology Sheet'!$A$7:$G$850,4,FALSE),"")</f>
        <v>Transport</v>
      </c>
      <c r="E115" t="str">
        <f>_xlfn.IFNA(VLOOKUP($A115,'PASTE Technology Sheet'!$A$7:$G$850,5,FALSE),"")</f>
        <v>Road</v>
      </c>
      <c r="F115" t="str">
        <f>_xlfn.IFNA(VLOOKUP($A115,'PASTE Technology Sheet'!$A$7:$G$850,6,FALSE),"")</f>
        <v>Light-Duty Vehicles</v>
      </c>
      <c r="G115" t="str">
        <f>_xlfn.IFNA(VLOOKUP($A115,'PASTE Technology Sheet'!$A$7:$G$850,7,FALSE),"")</f>
        <v>ICE 2010 norm Vehicle - LDV</v>
      </c>
      <c r="H115" s="263">
        <f>_xlfn.IFNA(VLOOKUP(A115,'PASTE Tech_Stock'!A:B,2,FALSE),0)</f>
        <v>0</v>
      </c>
      <c r="I115" s="263">
        <f>_xlfn.IFNA(VLOOKUP($A115,'PASTE Tech_Stock'!C:BC,2,FALSE),0)</f>
        <v>0</v>
      </c>
      <c r="J115" s="263">
        <f>_xlfn.IFNA(VLOOKUP($A115,'PASTE Tech_Stock'!E:BD,2,FALSE),0)</f>
        <v>0</v>
      </c>
      <c r="K115" s="263">
        <f>_xlfn.IFNA(VLOOKUP($A115,'PASTE Tech_Stock'!G:BE,2,FALSE),0)</f>
        <v>0</v>
      </c>
      <c r="L115" s="263">
        <f>_xlfn.IFNA(VLOOKUP($A115,'PASTE Tech_Stock'!I:BF,2,FALSE),0)</f>
        <v>0</v>
      </c>
      <c r="M115" s="263">
        <f>_xlfn.IFNA(VLOOKUP($A115,'PASTE Tech_Stock'!K:BG,2,FALSE),0)</f>
        <v>0</v>
      </c>
      <c r="N115" s="263">
        <f>_xlfn.IFNA(VLOOKUP($A115,'PASTE Tech_Stock'!M:BH,2,FALSE),0)</f>
        <v>0</v>
      </c>
      <c r="O115" s="263">
        <f>_xlfn.IFNA(VLOOKUP($A115,'PASTE Tech_Stock'!O:BI,2,FALSE),0)</f>
        <v>0</v>
      </c>
      <c r="P115" s="263">
        <f>_xlfn.IFNA(VLOOKUP($A115,'PASTE Tech_Stock'!Q:BJ,2,FALSE),0)</f>
        <v>0</v>
      </c>
      <c r="Q115" s="263">
        <f>_xlfn.IFNA(VLOOKUP($A115,'PASTE Tech_Stock'!S:BK,2,FALSE),0)</f>
        <v>0</v>
      </c>
      <c r="R115" s="263">
        <f>_xlfn.IFNA(VLOOKUP($A115,'PASTE Tech_Stock'!U:BL,2,FALSE),0)</f>
        <v>0</v>
      </c>
      <c r="S115" s="263">
        <f>_xlfn.IFNA(VLOOKUP($A115,'PASTE Tech_Stock'!W:BM,2,FALSE),0)</f>
        <v>0</v>
      </c>
      <c r="T115" s="263">
        <f>_xlfn.IFNA(VLOOKUP($A115,'PASTE Tech_Stock'!Y:BN,2,FALSE),0)</f>
        <v>0</v>
      </c>
    </row>
    <row r="116" spans="1:20" x14ac:dyDescent="0.3">
      <c r="A116" s="69" t="s">
        <v>142</v>
      </c>
      <c r="B116" t="str">
        <f>_xlfn.IFNA(VLOOKUP($A116,'PASTE Energy Balance'!$A$7:$O$835,14,FALSE),"")</f>
        <v>NL</v>
      </c>
      <c r="C116" t="str">
        <f>_xlfn.IFNA(VLOOKUP($A116,'PASTE Technology Sheet'!$A$7:$G$850,3,FALSE),"")</f>
        <v>Final</v>
      </c>
      <c r="D116" t="str">
        <f>_xlfn.IFNA(VLOOKUP($A116,'PASTE Technology Sheet'!$A$7:$G$850,4,FALSE),"")</f>
        <v>Transport</v>
      </c>
      <c r="E116" t="str">
        <f>_xlfn.IFNA(VLOOKUP($A116,'PASTE Technology Sheet'!$A$7:$G$850,5,FALSE),"")</f>
        <v>Road</v>
      </c>
      <c r="F116" t="str">
        <f>_xlfn.IFNA(VLOOKUP($A116,'PASTE Technology Sheet'!$A$7:$G$850,6,FALSE),"")</f>
        <v>Light-Duty Vehicles</v>
      </c>
      <c r="G116" t="str">
        <f>_xlfn.IFNA(VLOOKUP($A116,'PASTE Technology Sheet'!$A$7:$G$850,7,FALSE),"")</f>
        <v>ICE efficient Vehicle - LDV</v>
      </c>
      <c r="H116" s="263">
        <f>_xlfn.IFNA(VLOOKUP(A116,'PASTE Tech_Stock'!A:B,2,FALSE),0)</f>
        <v>0</v>
      </c>
      <c r="I116" s="263">
        <f>_xlfn.IFNA(VLOOKUP($A116,'PASTE Tech_Stock'!C:BC,2,FALSE),0)</f>
        <v>0</v>
      </c>
      <c r="J116" s="263">
        <f>_xlfn.IFNA(VLOOKUP($A116,'PASTE Tech_Stock'!E:BD,2,FALSE),0)</f>
        <v>0</v>
      </c>
      <c r="K116" s="263">
        <f>_xlfn.IFNA(VLOOKUP($A116,'PASTE Tech_Stock'!G:BE,2,FALSE),0)</f>
        <v>0</v>
      </c>
      <c r="L116" s="263">
        <f>_xlfn.IFNA(VLOOKUP($A116,'PASTE Tech_Stock'!I:BF,2,FALSE),0)</f>
        <v>0</v>
      </c>
      <c r="M116" s="263">
        <f>_xlfn.IFNA(VLOOKUP($A116,'PASTE Tech_Stock'!K:BG,2,FALSE),0)</f>
        <v>0</v>
      </c>
      <c r="N116" s="263">
        <f>_xlfn.IFNA(VLOOKUP($A116,'PASTE Tech_Stock'!M:BH,2,FALSE),0)</f>
        <v>0</v>
      </c>
      <c r="O116" s="263">
        <f>_xlfn.IFNA(VLOOKUP($A116,'PASTE Tech_Stock'!O:BI,2,FALSE),0)</f>
        <v>0</v>
      </c>
      <c r="P116" s="263">
        <f>_xlfn.IFNA(VLOOKUP($A116,'PASTE Tech_Stock'!Q:BJ,2,FALSE),0)</f>
        <v>0</v>
      </c>
      <c r="Q116" s="263">
        <f>_xlfn.IFNA(VLOOKUP($A116,'PASTE Tech_Stock'!S:BK,2,FALSE),0)</f>
        <v>0</v>
      </c>
      <c r="R116" s="263">
        <f>_xlfn.IFNA(VLOOKUP($A116,'PASTE Tech_Stock'!U:BL,2,FALSE),0)</f>
        <v>0</v>
      </c>
      <c r="S116" s="263">
        <f>_xlfn.IFNA(VLOOKUP($A116,'PASTE Tech_Stock'!W:BM,2,FALSE),0)</f>
        <v>0</v>
      </c>
      <c r="T116" s="263">
        <f>_xlfn.IFNA(VLOOKUP($A116,'PASTE Tech_Stock'!Y:BN,2,FALSE),0)</f>
        <v>0</v>
      </c>
    </row>
    <row r="117" spans="1:20" x14ac:dyDescent="0.3">
      <c r="A117" s="69" t="s">
        <v>143</v>
      </c>
      <c r="B117" t="str">
        <f>_xlfn.IFNA(VLOOKUP($A117,'PASTE Energy Balance'!$A$7:$O$835,14,FALSE),"")</f>
        <v>NL</v>
      </c>
      <c r="C117" t="str">
        <f>_xlfn.IFNA(VLOOKUP($A117,'PASTE Technology Sheet'!$A$7:$G$850,3,FALSE),"")</f>
        <v>Final</v>
      </c>
      <c r="D117" t="str">
        <f>_xlfn.IFNA(VLOOKUP($A117,'PASTE Technology Sheet'!$A$7:$G$850,4,FALSE),"")</f>
        <v>Transport</v>
      </c>
      <c r="E117" t="str">
        <f>_xlfn.IFNA(VLOOKUP($A117,'PASTE Technology Sheet'!$A$7:$G$850,5,FALSE),"")</f>
        <v>Road</v>
      </c>
      <c r="F117" t="str">
        <f>_xlfn.IFNA(VLOOKUP($A117,'PASTE Technology Sheet'!$A$7:$G$850,6,FALSE),"")</f>
        <v>Light-Duty Vehicles</v>
      </c>
      <c r="G117" t="str">
        <f>_xlfn.IFNA(VLOOKUP($A117,'PASTE Technology Sheet'!$A$7:$G$850,7,FALSE),"")</f>
        <v>ICE Bio Diesel Vehicle - LDV</v>
      </c>
      <c r="H117" s="263">
        <f>_xlfn.IFNA(VLOOKUP(A117,'PASTE Tech_Stock'!A:B,2,FALSE),0)</f>
        <v>0</v>
      </c>
      <c r="I117" s="263">
        <f>_xlfn.IFNA(VLOOKUP($A117,'PASTE Tech_Stock'!C:BC,2,FALSE),0)</f>
        <v>0</v>
      </c>
      <c r="J117" s="263">
        <f>_xlfn.IFNA(VLOOKUP($A117,'PASTE Tech_Stock'!E:BD,2,FALSE),0)</f>
        <v>0</v>
      </c>
      <c r="K117" s="263">
        <f>_xlfn.IFNA(VLOOKUP($A117,'PASTE Tech_Stock'!G:BE,2,FALSE),0)</f>
        <v>0</v>
      </c>
      <c r="L117" s="263">
        <f>_xlfn.IFNA(VLOOKUP($A117,'PASTE Tech_Stock'!I:BF,2,FALSE),0)</f>
        <v>0</v>
      </c>
      <c r="M117" s="263">
        <f>_xlfn.IFNA(VLOOKUP($A117,'PASTE Tech_Stock'!K:BG,2,FALSE),0)</f>
        <v>0</v>
      </c>
      <c r="N117" s="263">
        <f>_xlfn.IFNA(VLOOKUP($A117,'PASTE Tech_Stock'!M:BH,2,FALSE),0)</f>
        <v>0</v>
      </c>
      <c r="O117" s="263">
        <f>_xlfn.IFNA(VLOOKUP($A117,'PASTE Tech_Stock'!O:BI,2,FALSE),0)</f>
        <v>0</v>
      </c>
      <c r="P117" s="263">
        <f>_xlfn.IFNA(VLOOKUP($A117,'PASTE Tech_Stock'!Q:BJ,2,FALSE),0)</f>
        <v>0</v>
      </c>
      <c r="Q117" s="263">
        <f>_xlfn.IFNA(VLOOKUP($A117,'PASTE Tech_Stock'!S:BK,2,FALSE),0)</f>
        <v>0</v>
      </c>
      <c r="R117" s="263">
        <f>_xlfn.IFNA(VLOOKUP($A117,'PASTE Tech_Stock'!U:BL,2,FALSE),0)</f>
        <v>0</v>
      </c>
      <c r="S117" s="263">
        <f>_xlfn.IFNA(VLOOKUP($A117,'PASTE Tech_Stock'!W:BM,2,FALSE),0)</f>
        <v>0</v>
      </c>
      <c r="T117" s="263">
        <f>_xlfn.IFNA(VLOOKUP($A117,'PASTE Tech_Stock'!Y:BN,2,FALSE),0)</f>
        <v>0</v>
      </c>
    </row>
    <row r="118" spans="1:20" x14ac:dyDescent="0.3">
      <c r="A118" s="69" t="s">
        <v>144</v>
      </c>
      <c r="B118" t="str">
        <f>_xlfn.IFNA(VLOOKUP($A118,'PASTE Energy Balance'!$A$7:$O$835,14,FALSE),"")</f>
        <v>NL</v>
      </c>
      <c r="C118" t="str">
        <f>_xlfn.IFNA(VLOOKUP($A118,'PASTE Technology Sheet'!$A$7:$G$850,3,FALSE),"")</f>
        <v>Final</v>
      </c>
      <c r="D118" t="str">
        <f>_xlfn.IFNA(VLOOKUP($A118,'PASTE Technology Sheet'!$A$7:$G$850,4,FALSE),"")</f>
        <v>Transport</v>
      </c>
      <c r="E118" t="str">
        <f>_xlfn.IFNA(VLOOKUP($A118,'PASTE Technology Sheet'!$A$7:$G$850,5,FALSE),"")</f>
        <v>Road</v>
      </c>
      <c r="F118" t="str">
        <f>_xlfn.IFNA(VLOOKUP($A118,'PASTE Technology Sheet'!$A$7:$G$850,6,FALSE),"")</f>
        <v>Light-Duty Vehicles</v>
      </c>
      <c r="G118" t="str">
        <f>_xlfn.IFNA(VLOOKUP($A118,'PASTE Technology Sheet'!$A$7:$G$850,7,FALSE),"")</f>
        <v>ICE Syn Diesel Vehicle - LDV</v>
      </c>
      <c r="H118" s="263">
        <f>_xlfn.IFNA(VLOOKUP(A118,'PASTE Tech_Stock'!A:B,2,FALSE),0)</f>
        <v>0</v>
      </c>
      <c r="I118" s="263">
        <f>_xlfn.IFNA(VLOOKUP($A118,'PASTE Tech_Stock'!C:BC,2,FALSE),0)</f>
        <v>0</v>
      </c>
      <c r="J118" s="263">
        <f>_xlfn.IFNA(VLOOKUP($A118,'PASTE Tech_Stock'!E:BD,2,FALSE),0)</f>
        <v>0</v>
      </c>
      <c r="K118" s="263">
        <f>_xlfn.IFNA(VLOOKUP($A118,'PASTE Tech_Stock'!G:BE,2,FALSE),0)</f>
        <v>0</v>
      </c>
      <c r="L118" s="263">
        <f>_xlfn.IFNA(VLOOKUP($A118,'PASTE Tech_Stock'!I:BF,2,FALSE),0)</f>
        <v>0</v>
      </c>
      <c r="M118" s="263">
        <f>_xlfn.IFNA(VLOOKUP($A118,'PASTE Tech_Stock'!K:BG,2,FALSE),0)</f>
        <v>0</v>
      </c>
      <c r="N118" s="263">
        <f>_xlfn.IFNA(VLOOKUP($A118,'PASTE Tech_Stock'!M:BH,2,FALSE),0)</f>
        <v>0</v>
      </c>
      <c r="O118" s="263">
        <f>_xlfn.IFNA(VLOOKUP($A118,'PASTE Tech_Stock'!O:BI,2,FALSE),0)</f>
        <v>0</v>
      </c>
      <c r="P118" s="263">
        <f>_xlfn.IFNA(VLOOKUP($A118,'PASTE Tech_Stock'!Q:BJ,2,FALSE),0)</f>
        <v>0</v>
      </c>
      <c r="Q118" s="263">
        <f>_xlfn.IFNA(VLOOKUP($A118,'PASTE Tech_Stock'!S:BK,2,FALSE),0)</f>
        <v>0</v>
      </c>
      <c r="R118" s="263">
        <f>_xlfn.IFNA(VLOOKUP($A118,'PASTE Tech_Stock'!U:BL,2,FALSE),0)</f>
        <v>0</v>
      </c>
      <c r="S118" s="263">
        <f>_xlfn.IFNA(VLOOKUP($A118,'PASTE Tech_Stock'!W:BM,2,FALSE),0)</f>
        <v>0</v>
      </c>
      <c r="T118" s="263">
        <f>_xlfn.IFNA(VLOOKUP($A118,'PASTE Tech_Stock'!Y:BN,2,FALSE),0)</f>
        <v>0</v>
      </c>
    </row>
    <row r="119" spans="1:20" x14ac:dyDescent="0.3">
      <c r="A119" s="40" t="s">
        <v>145</v>
      </c>
      <c r="B119" t="str">
        <f>_xlfn.IFNA(VLOOKUP($A119,'PASTE Energy Balance'!$A$7:$O$835,14,FALSE),"")</f>
        <v>NL</v>
      </c>
      <c r="C119" t="str">
        <f>_xlfn.IFNA(VLOOKUP($A119,'PASTE Technology Sheet'!$A$7:$G$850,3,FALSE),"")</f>
        <v>Final</v>
      </c>
      <c r="D119" t="str">
        <f>_xlfn.IFNA(VLOOKUP($A119,'PASTE Technology Sheet'!$A$7:$G$850,4,FALSE),"")</f>
        <v>Transport</v>
      </c>
      <c r="E119" t="str">
        <f>_xlfn.IFNA(VLOOKUP($A119,'PASTE Technology Sheet'!$A$7:$G$850,5,FALSE),"")</f>
        <v>Road</v>
      </c>
      <c r="F119" t="str">
        <f>_xlfn.IFNA(VLOOKUP($A119,'PASTE Technology Sheet'!$A$7:$G$850,6,FALSE),"")</f>
        <v>Light-Duty Vehicles</v>
      </c>
      <c r="G119" t="str">
        <f>_xlfn.IFNA(VLOOKUP($A119,'PASTE Technology Sheet'!$A$7:$G$850,7,FALSE),"")</f>
        <v>Plug-In Hybrid Vehicle - LDV</v>
      </c>
      <c r="H119" s="263">
        <f>_xlfn.IFNA(VLOOKUP(A119,'PASTE Tech_Stock'!A:B,2,FALSE),0)</f>
        <v>0</v>
      </c>
      <c r="I119" s="263">
        <f>_xlfn.IFNA(VLOOKUP($A119,'PASTE Tech_Stock'!C:BC,2,FALSE),0)</f>
        <v>0</v>
      </c>
      <c r="J119" s="263">
        <f>_xlfn.IFNA(VLOOKUP($A119,'PASTE Tech_Stock'!E:BD,2,FALSE),0)</f>
        <v>0</v>
      </c>
      <c r="K119" s="263">
        <f>_xlfn.IFNA(VLOOKUP($A119,'PASTE Tech_Stock'!G:BE,2,FALSE),0)</f>
        <v>0</v>
      </c>
      <c r="L119" s="263">
        <f>_xlfn.IFNA(VLOOKUP($A119,'PASTE Tech_Stock'!I:BF,2,FALSE),0)</f>
        <v>0</v>
      </c>
      <c r="M119" s="263">
        <f>_xlfn.IFNA(VLOOKUP($A119,'PASTE Tech_Stock'!K:BG,2,FALSE),0)</f>
        <v>0</v>
      </c>
      <c r="N119" s="263">
        <f>_xlfn.IFNA(VLOOKUP($A119,'PASTE Tech_Stock'!M:BH,2,FALSE),0)</f>
        <v>0</v>
      </c>
      <c r="O119" s="263">
        <f>_xlfn.IFNA(VLOOKUP($A119,'PASTE Tech_Stock'!O:BI,2,FALSE),0)</f>
        <v>0</v>
      </c>
      <c r="P119" s="263">
        <f>_xlfn.IFNA(VLOOKUP($A119,'PASTE Tech_Stock'!Q:BJ,2,FALSE),0)</f>
        <v>0</v>
      </c>
      <c r="Q119" s="263">
        <f>_xlfn.IFNA(VLOOKUP($A119,'PASTE Tech_Stock'!S:BK,2,FALSE),0)</f>
        <v>0</v>
      </c>
      <c r="R119" s="263">
        <f>_xlfn.IFNA(VLOOKUP($A119,'PASTE Tech_Stock'!U:BL,2,FALSE),0)</f>
        <v>0</v>
      </c>
      <c r="S119" s="263">
        <f>_xlfn.IFNA(VLOOKUP($A119,'PASTE Tech_Stock'!W:BM,2,FALSE),0)</f>
        <v>0</v>
      </c>
      <c r="T119" s="263">
        <f>_xlfn.IFNA(VLOOKUP($A119,'PASTE Tech_Stock'!Y:BN,2,FALSE),0)</f>
        <v>0</v>
      </c>
    </row>
    <row r="120" spans="1:20" x14ac:dyDescent="0.3">
      <c r="A120" s="69" t="s">
        <v>146</v>
      </c>
      <c r="B120" t="str">
        <f>_xlfn.IFNA(VLOOKUP($A120,'PASTE Energy Balance'!$A$7:$O$835,14,FALSE),"")</f>
        <v>NL</v>
      </c>
      <c r="C120" t="str">
        <f>_xlfn.IFNA(VLOOKUP($A120,'PASTE Technology Sheet'!$A$7:$G$850,3,FALSE),"")</f>
        <v>Final</v>
      </c>
      <c r="D120" t="str">
        <f>_xlfn.IFNA(VLOOKUP($A120,'PASTE Technology Sheet'!$A$7:$G$850,4,FALSE),"")</f>
        <v>Transport</v>
      </c>
      <c r="E120" t="str">
        <f>_xlfn.IFNA(VLOOKUP($A120,'PASTE Technology Sheet'!$A$7:$G$850,5,FALSE),"")</f>
        <v>Road</v>
      </c>
      <c r="F120" t="str">
        <f>_xlfn.IFNA(VLOOKUP($A120,'PASTE Technology Sheet'!$A$7:$G$850,6,FALSE),"")</f>
        <v>Light-Duty Vehicles</v>
      </c>
      <c r="G120" t="str">
        <f>_xlfn.IFNA(VLOOKUP($A120,'PASTE Technology Sheet'!$A$7:$G$850,7,FALSE),"")</f>
        <v>Electric Battery Vehicle - LDV</v>
      </c>
      <c r="H120" s="263">
        <f>_xlfn.IFNA(VLOOKUP(A120,'PASTE Tech_Stock'!A:B,2,FALSE),0)</f>
        <v>1.240384615</v>
      </c>
      <c r="I120" s="263">
        <f>_xlfn.IFNA(VLOOKUP($A120,'PASTE Tech_Stock'!C:BC,2,FALSE),0)</f>
        <v>1.240384615</v>
      </c>
      <c r="J120" s="263">
        <f>_xlfn.IFNA(VLOOKUP($A120,'PASTE Tech_Stock'!E:BD,2,FALSE),0)</f>
        <v>1.240384615</v>
      </c>
      <c r="K120" s="263">
        <f>_xlfn.IFNA(VLOOKUP($A120,'PASTE Tech_Stock'!G:BE,2,FALSE),0)</f>
        <v>1.240384615</v>
      </c>
      <c r="L120" s="263">
        <f>_xlfn.IFNA(VLOOKUP($A120,'PASTE Tech_Stock'!I:BF,2,FALSE),0)</f>
        <v>1.240384615</v>
      </c>
      <c r="M120" s="263">
        <f>_xlfn.IFNA(VLOOKUP($A120,'PASTE Tech_Stock'!K:BG,2,FALSE),0)</f>
        <v>1.240384615</v>
      </c>
      <c r="N120" s="263">
        <f>_xlfn.IFNA(VLOOKUP($A120,'PASTE Tech_Stock'!M:BH,2,FALSE),0)</f>
        <v>1.240384615</v>
      </c>
      <c r="O120" s="263">
        <f>_xlfn.IFNA(VLOOKUP($A120,'PASTE Tech_Stock'!O:BI,2,FALSE),0)</f>
        <v>1.240384615</v>
      </c>
      <c r="P120" s="263">
        <f>_xlfn.IFNA(VLOOKUP($A120,'PASTE Tech_Stock'!Q:BJ,2,FALSE),0)</f>
        <v>1.240384615</v>
      </c>
      <c r="Q120" s="263">
        <f>_xlfn.IFNA(VLOOKUP($A120,'PASTE Tech_Stock'!S:BK,2,FALSE),0)</f>
        <v>1.240384615</v>
      </c>
      <c r="R120" s="263">
        <f>_xlfn.IFNA(VLOOKUP($A120,'PASTE Tech_Stock'!U:BL,2,FALSE),0)</f>
        <v>1.240384615</v>
      </c>
      <c r="S120" s="263">
        <f>_xlfn.IFNA(VLOOKUP($A120,'PASTE Tech_Stock'!W:BM,2,FALSE),0)</f>
        <v>1.240384615</v>
      </c>
      <c r="T120" s="263">
        <f>_xlfn.IFNA(VLOOKUP($A120,'PASTE Tech_Stock'!Y:BN,2,FALSE),0)</f>
        <v>1.240384615</v>
      </c>
    </row>
    <row r="121" spans="1:20" x14ac:dyDescent="0.3">
      <c r="A121" s="40" t="s">
        <v>147</v>
      </c>
      <c r="B121" t="str">
        <f>_xlfn.IFNA(VLOOKUP($A121,'PASTE Energy Balance'!$A$7:$O$835,14,FALSE),"")</f>
        <v>NL</v>
      </c>
      <c r="C121" t="str">
        <f>_xlfn.IFNA(VLOOKUP($A121,'PASTE Technology Sheet'!$A$7:$G$850,3,FALSE),"")</f>
        <v>Final</v>
      </c>
      <c r="D121" t="str">
        <f>_xlfn.IFNA(VLOOKUP($A121,'PASTE Technology Sheet'!$A$7:$G$850,4,FALSE),"")</f>
        <v>Transport</v>
      </c>
      <c r="E121" t="str">
        <f>_xlfn.IFNA(VLOOKUP($A121,'PASTE Technology Sheet'!$A$7:$G$850,5,FALSE),"")</f>
        <v>Road</v>
      </c>
      <c r="F121" t="str">
        <f>_xlfn.IFNA(VLOOKUP($A121,'PASTE Technology Sheet'!$A$7:$G$850,6,FALSE),"")</f>
        <v>Light-Duty Vehicles</v>
      </c>
      <c r="G121" t="str">
        <f>_xlfn.IFNA(VLOOKUP($A121,'PASTE Technology Sheet'!$A$7:$G$850,7,FALSE),"")</f>
        <v>Electric Battery Vehicle FLEX - LDV</v>
      </c>
      <c r="H121" s="263">
        <f>_xlfn.IFNA(VLOOKUP(A121,'PASTE Tech_Stock'!A:B,2,FALSE),0)</f>
        <v>0</v>
      </c>
      <c r="I121" s="263">
        <f>_xlfn.IFNA(VLOOKUP($A121,'PASTE Tech_Stock'!C:BC,2,FALSE),0)</f>
        <v>0</v>
      </c>
      <c r="J121" s="263">
        <f>_xlfn.IFNA(VLOOKUP($A121,'PASTE Tech_Stock'!E:BD,2,FALSE),0)</f>
        <v>0</v>
      </c>
      <c r="K121" s="263">
        <f>_xlfn.IFNA(VLOOKUP($A121,'PASTE Tech_Stock'!G:BE,2,FALSE),0)</f>
        <v>0</v>
      </c>
      <c r="L121" s="263">
        <f>_xlfn.IFNA(VLOOKUP($A121,'PASTE Tech_Stock'!I:BF,2,FALSE),0)</f>
        <v>0</v>
      </c>
      <c r="M121" s="263">
        <f>_xlfn.IFNA(VLOOKUP($A121,'PASTE Tech_Stock'!K:BG,2,FALSE),0)</f>
        <v>0</v>
      </c>
      <c r="N121" s="263">
        <f>_xlfn.IFNA(VLOOKUP($A121,'PASTE Tech_Stock'!M:BH,2,FALSE),0)</f>
        <v>0</v>
      </c>
      <c r="O121" s="263">
        <f>_xlfn.IFNA(VLOOKUP($A121,'PASTE Tech_Stock'!O:BI,2,FALSE),0)</f>
        <v>0</v>
      </c>
      <c r="P121" s="263">
        <f>_xlfn.IFNA(VLOOKUP($A121,'PASTE Tech_Stock'!Q:BJ,2,FALSE),0)</f>
        <v>0</v>
      </c>
      <c r="Q121" s="263">
        <f>_xlfn.IFNA(VLOOKUP($A121,'PASTE Tech_Stock'!S:BK,2,FALSE),0)</f>
        <v>0</v>
      </c>
      <c r="R121" s="263">
        <f>_xlfn.IFNA(VLOOKUP($A121,'PASTE Tech_Stock'!U:BL,2,FALSE),0)</f>
        <v>0</v>
      </c>
      <c r="S121" s="263">
        <f>_xlfn.IFNA(VLOOKUP($A121,'PASTE Tech_Stock'!W:BM,2,FALSE),0)</f>
        <v>0</v>
      </c>
      <c r="T121" s="263">
        <f>_xlfn.IFNA(VLOOKUP($A121,'PASTE Tech_Stock'!Y:BN,2,FALSE),0)</f>
        <v>0</v>
      </c>
    </row>
    <row r="122" spans="1:20" x14ac:dyDescent="0.3">
      <c r="A122" s="69" t="s">
        <v>148</v>
      </c>
      <c r="B122" t="str">
        <f>_xlfn.IFNA(VLOOKUP($A122,'PASTE Energy Balance'!$A$7:$O$835,14,FALSE),"")</f>
        <v>NL</v>
      </c>
      <c r="C122" t="str">
        <f>_xlfn.IFNA(VLOOKUP($A122,'PASTE Technology Sheet'!$A$7:$G$850,3,FALSE),"")</f>
        <v>Final</v>
      </c>
      <c r="D122" t="str">
        <f>_xlfn.IFNA(VLOOKUP($A122,'PASTE Technology Sheet'!$A$7:$G$850,4,FALSE),"")</f>
        <v>Transport</v>
      </c>
      <c r="E122" t="str">
        <f>_xlfn.IFNA(VLOOKUP($A122,'PASTE Technology Sheet'!$A$7:$G$850,5,FALSE),"")</f>
        <v>Road</v>
      </c>
      <c r="F122" t="str">
        <f>_xlfn.IFNA(VLOOKUP($A122,'PASTE Technology Sheet'!$A$7:$G$850,6,FALSE),"")</f>
        <v>Light-Duty Vehicles</v>
      </c>
      <c r="G122" t="str">
        <f>_xlfn.IFNA(VLOOKUP($A122,'PASTE Technology Sheet'!$A$7:$G$850,7,FALSE),"")</f>
        <v>Hydrogen Fuel Cell Vehicle - LDV</v>
      </c>
      <c r="H122" s="263">
        <f>_xlfn.IFNA(VLOOKUP(A122,'PASTE Tech_Stock'!A:B,2,FALSE),0)</f>
        <v>0</v>
      </c>
      <c r="I122" s="263">
        <f>_xlfn.IFNA(VLOOKUP($A122,'PASTE Tech_Stock'!C:BC,2,FALSE),0)</f>
        <v>0</v>
      </c>
      <c r="J122" s="263">
        <f>_xlfn.IFNA(VLOOKUP($A122,'PASTE Tech_Stock'!E:BD,2,FALSE),0)</f>
        <v>0</v>
      </c>
      <c r="K122" s="263">
        <f>_xlfn.IFNA(VLOOKUP($A122,'PASTE Tech_Stock'!G:BE,2,FALSE),0)</f>
        <v>0</v>
      </c>
      <c r="L122" s="263">
        <f>_xlfn.IFNA(VLOOKUP($A122,'PASTE Tech_Stock'!I:BF,2,FALSE),0)</f>
        <v>0</v>
      </c>
      <c r="M122" s="263">
        <f>_xlfn.IFNA(VLOOKUP($A122,'PASTE Tech_Stock'!K:BG,2,FALSE),0)</f>
        <v>0</v>
      </c>
      <c r="N122" s="263">
        <f>_xlfn.IFNA(VLOOKUP($A122,'PASTE Tech_Stock'!M:BH,2,FALSE),0)</f>
        <v>0</v>
      </c>
      <c r="O122" s="263">
        <f>_xlfn.IFNA(VLOOKUP($A122,'PASTE Tech_Stock'!O:BI,2,FALSE),0)</f>
        <v>0</v>
      </c>
      <c r="P122" s="263">
        <f>_xlfn.IFNA(VLOOKUP($A122,'PASTE Tech_Stock'!Q:BJ,2,FALSE),0)</f>
        <v>0</v>
      </c>
      <c r="Q122" s="263">
        <f>_xlfn.IFNA(VLOOKUP($A122,'PASTE Tech_Stock'!S:BK,2,FALSE),0)</f>
        <v>0</v>
      </c>
      <c r="R122" s="263">
        <f>_xlfn.IFNA(VLOOKUP($A122,'PASTE Tech_Stock'!U:BL,2,FALSE),0)</f>
        <v>0</v>
      </c>
      <c r="S122" s="263">
        <f>_xlfn.IFNA(VLOOKUP($A122,'PASTE Tech_Stock'!W:BM,2,FALSE),0)</f>
        <v>0</v>
      </c>
      <c r="T122" s="263">
        <f>_xlfn.IFNA(VLOOKUP($A122,'PASTE Tech_Stock'!Y:BN,2,FALSE),0)</f>
        <v>0</v>
      </c>
    </row>
    <row r="123" spans="1:20" x14ac:dyDescent="0.3">
      <c r="A123" s="40" t="s">
        <v>149</v>
      </c>
      <c r="B123" t="str">
        <f>_xlfn.IFNA(VLOOKUP($A123,'PASTE Energy Balance'!$A$7:$O$835,14,FALSE),"")</f>
        <v>NL</v>
      </c>
      <c r="C123" t="str">
        <f>_xlfn.IFNA(VLOOKUP($A123,'PASTE Technology Sheet'!$A$7:$G$850,3,FALSE),"")</f>
        <v>Final</v>
      </c>
      <c r="D123" t="str">
        <f>_xlfn.IFNA(VLOOKUP($A123,'PASTE Technology Sheet'!$A$7:$G$850,4,FALSE),"")</f>
        <v>Transport</v>
      </c>
      <c r="E123" t="str">
        <f>_xlfn.IFNA(VLOOKUP($A123,'PASTE Technology Sheet'!$A$7:$G$850,5,FALSE),"")</f>
        <v>Road</v>
      </c>
      <c r="F123" t="str">
        <f>_xlfn.IFNA(VLOOKUP($A123,'PASTE Technology Sheet'!$A$7:$G$850,6,FALSE),"")</f>
        <v>Heavy-Duty Vehicles</v>
      </c>
      <c r="G123" t="str">
        <f>_xlfn.IFNA(VLOOKUP($A123,'PASTE Technology Sheet'!$A$7:$G$850,7,FALSE),"")</f>
        <v>ICE 2010 norm Vehicle - HDV</v>
      </c>
      <c r="H123" s="263">
        <f>_xlfn.IFNA(VLOOKUP(A123,'PASTE Tech_Stock'!A:B,2,FALSE),0)</f>
        <v>0</v>
      </c>
      <c r="I123" s="263">
        <f>_xlfn.IFNA(VLOOKUP($A123,'PASTE Tech_Stock'!C:BC,2,FALSE),0)</f>
        <v>0</v>
      </c>
      <c r="J123" s="263">
        <f>_xlfn.IFNA(VLOOKUP($A123,'PASTE Tech_Stock'!E:BD,2,FALSE),0)</f>
        <v>0</v>
      </c>
      <c r="K123" s="263">
        <f>_xlfn.IFNA(VLOOKUP($A123,'PASTE Tech_Stock'!G:BE,2,FALSE),0)</f>
        <v>0</v>
      </c>
      <c r="L123" s="263">
        <f>_xlfn.IFNA(VLOOKUP($A123,'PASTE Tech_Stock'!I:BF,2,FALSE),0)</f>
        <v>0</v>
      </c>
      <c r="M123" s="263">
        <f>_xlfn.IFNA(VLOOKUP($A123,'PASTE Tech_Stock'!K:BG,2,FALSE),0)</f>
        <v>0</v>
      </c>
      <c r="N123" s="263">
        <f>_xlfn.IFNA(VLOOKUP($A123,'PASTE Tech_Stock'!M:BH,2,FALSE),0)</f>
        <v>0</v>
      </c>
      <c r="O123" s="263">
        <f>_xlfn.IFNA(VLOOKUP($A123,'PASTE Tech_Stock'!O:BI,2,FALSE),0)</f>
        <v>0</v>
      </c>
      <c r="P123" s="263">
        <f>_xlfn.IFNA(VLOOKUP($A123,'PASTE Tech_Stock'!Q:BJ,2,FALSE),0)</f>
        <v>0</v>
      </c>
      <c r="Q123" s="263">
        <f>_xlfn.IFNA(VLOOKUP($A123,'PASTE Tech_Stock'!S:BK,2,FALSE),0)</f>
        <v>0</v>
      </c>
      <c r="R123" s="263">
        <f>_xlfn.IFNA(VLOOKUP($A123,'PASTE Tech_Stock'!U:BL,2,FALSE),0)</f>
        <v>0</v>
      </c>
      <c r="S123" s="263">
        <f>_xlfn.IFNA(VLOOKUP($A123,'PASTE Tech_Stock'!W:BM,2,FALSE),0)</f>
        <v>0</v>
      </c>
      <c r="T123" s="263">
        <f>_xlfn.IFNA(VLOOKUP($A123,'PASTE Tech_Stock'!Y:BN,2,FALSE),0)</f>
        <v>0</v>
      </c>
    </row>
    <row r="124" spans="1:20" x14ac:dyDescent="0.3">
      <c r="A124" s="69" t="s">
        <v>150</v>
      </c>
      <c r="B124" t="str">
        <f>_xlfn.IFNA(VLOOKUP($A124,'PASTE Energy Balance'!$A$7:$O$835,14,FALSE),"")</f>
        <v>NL</v>
      </c>
      <c r="C124" t="str">
        <f>_xlfn.IFNA(VLOOKUP($A124,'PASTE Technology Sheet'!$A$7:$G$850,3,FALSE),"")</f>
        <v>Final</v>
      </c>
      <c r="D124" t="str">
        <f>_xlfn.IFNA(VLOOKUP($A124,'PASTE Technology Sheet'!$A$7:$G$850,4,FALSE),"")</f>
        <v>Transport</v>
      </c>
      <c r="E124" t="str">
        <f>_xlfn.IFNA(VLOOKUP($A124,'PASTE Technology Sheet'!$A$7:$G$850,5,FALSE),"")</f>
        <v>Road</v>
      </c>
      <c r="F124" t="str">
        <f>_xlfn.IFNA(VLOOKUP($A124,'PASTE Technology Sheet'!$A$7:$G$850,6,FALSE),"")</f>
        <v>Heavy-Duty Vehicles</v>
      </c>
      <c r="G124" t="str">
        <f>_xlfn.IFNA(VLOOKUP($A124,'PASTE Technology Sheet'!$A$7:$G$850,7,FALSE),"")</f>
        <v>ICE efficient Vehicle - HDV</v>
      </c>
      <c r="H124" s="263">
        <f>_xlfn.IFNA(VLOOKUP(A124,'PASTE Tech_Stock'!A:B,2,FALSE),0)</f>
        <v>0</v>
      </c>
      <c r="I124" s="263">
        <f>_xlfn.IFNA(VLOOKUP($A124,'PASTE Tech_Stock'!C:BC,2,FALSE),0)</f>
        <v>0</v>
      </c>
      <c r="J124" s="263">
        <f>_xlfn.IFNA(VLOOKUP($A124,'PASTE Tech_Stock'!E:BD,2,FALSE),0)</f>
        <v>0</v>
      </c>
      <c r="K124" s="263">
        <f>_xlfn.IFNA(VLOOKUP($A124,'PASTE Tech_Stock'!G:BE,2,FALSE),0)</f>
        <v>0</v>
      </c>
      <c r="L124" s="263">
        <f>_xlfn.IFNA(VLOOKUP($A124,'PASTE Tech_Stock'!I:BF,2,FALSE),0)</f>
        <v>0</v>
      </c>
      <c r="M124" s="263">
        <f>_xlfn.IFNA(VLOOKUP($A124,'PASTE Tech_Stock'!K:BG,2,FALSE),0)</f>
        <v>0</v>
      </c>
      <c r="N124" s="263">
        <f>_xlfn.IFNA(VLOOKUP($A124,'PASTE Tech_Stock'!M:BH,2,FALSE),0)</f>
        <v>0</v>
      </c>
      <c r="O124" s="263">
        <f>_xlfn.IFNA(VLOOKUP($A124,'PASTE Tech_Stock'!O:BI,2,FALSE),0)</f>
        <v>0</v>
      </c>
      <c r="P124" s="263">
        <f>_xlfn.IFNA(VLOOKUP($A124,'PASTE Tech_Stock'!Q:BJ,2,FALSE),0)</f>
        <v>0</v>
      </c>
      <c r="Q124" s="263">
        <f>_xlfn.IFNA(VLOOKUP($A124,'PASTE Tech_Stock'!S:BK,2,FALSE),0)</f>
        <v>0</v>
      </c>
      <c r="R124" s="263">
        <f>_xlfn.IFNA(VLOOKUP($A124,'PASTE Tech_Stock'!U:BL,2,FALSE),0)</f>
        <v>0</v>
      </c>
      <c r="S124" s="263">
        <f>_xlfn.IFNA(VLOOKUP($A124,'PASTE Tech_Stock'!W:BM,2,FALSE),0)</f>
        <v>0</v>
      </c>
      <c r="T124" s="263">
        <f>_xlfn.IFNA(VLOOKUP($A124,'PASTE Tech_Stock'!Y:BN,2,FALSE),0)</f>
        <v>0</v>
      </c>
    </row>
    <row r="125" spans="1:20" x14ac:dyDescent="0.3">
      <c r="A125" s="69" t="s">
        <v>151</v>
      </c>
      <c r="B125" t="str">
        <f>_xlfn.IFNA(VLOOKUP($A125,'PASTE Energy Balance'!$A$7:$O$835,14,FALSE),"")</f>
        <v>NL</v>
      </c>
      <c r="C125" t="str">
        <f>_xlfn.IFNA(VLOOKUP($A125,'PASTE Technology Sheet'!$A$7:$G$850,3,FALSE),"")</f>
        <v>Final</v>
      </c>
      <c r="D125" t="str">
        <f>_xlfn.IFNA(VLOOKUP($A125,'PASTE Technology Sheet'!$A$7:$G$850,4,FALSE),"")</f>
        <v>Transport</v>
      </c>
      <c r="E125" t="str">
        <f>_xlfn.IFNA(VLOOKUP($A125,'PASTE Technology Sheet'!$A$7:$G$850,5,FALSE),"")</f>
        <v>Road</v>
      </c>
      <c r="F125" t="str">
        <f>_xlfn.IFNA(VLOOKUP($A125,'PASTE Technology Sheet'!$A$7:$G$850,6,FALSE),"")</f>
        <v>Heavy-Duty Vehicles</v>
      </c>
      <c r="G125" t="str">
        <f>_xlfn.IFNA(VLOOKUP($A125,'PASTE Technology Sheet'!$A$7:$G$850,7,FALSE),"")</f>
        <v>ICE Bio Diesel Vehicle - HDV</v>
      </c>
      <c r="H125" s="263">
        <f>_xlfn.IFNA(VLOOKUP(A125,'PASTE Tech_Stock'!A:B,2,FALSE),0)</f>
        <v>0</v>
      </c>
      <c r="I125" s="263">
        <f>_xlfn.IFNA(VLOOKUP($A125,'PASTE Tech_Stock'!C:BC,2,FALSE),0)</f>
        <v>0</v>
      </c>
      <c r="J125" s="263">
        <f>_xlfn.IFNA(VLOOKUP($A125,'PASTE Tech_Stock'!E:BD,2,FALSE),0)</f>
        <v>0</v>
      </c>
      <c r="K125" s="263">
        <f>_xlfn.IFNA(VLOOKUP($A125,'PASTE Tech_Stock'!G:BE,2,FALSE),0)</f>
        <v>0</v>
      </c>
      <c r="L125" s="263">
        <f>_xlfn.IFNA(VLOOKUP($A125,'PASTE Tech_Stock'!I:BF,2,FALSE),0)</f>
        <v>0</v>
      </c>
      <c r="M125" s="263">
        <f>_xlfn.IFNA(VLOOKUP($A125,'PASTE Tech_Stock'!K:BG,2,FALSE),0)</f>
        <v>0</v>
      </c>
      <c r="N125" s="263">
        <f>_xlfn.IFNA(VLOOKUP($A125,'PASTE Tech_Stock'!M:BH,2,FALSE),0)</f>
        <v>0</v>
      </c>
      <c r="O125" s="263">
        <f>_xlfn.IFNA(VLOOKUP($A125,'PASTE Tech_Stock'!O:BI,2,FALSE),0)</f>
        <v>0</v>
      </c>
      <c r="P125" s="263">
        <f>_xlfn.IFNA(VLOOKUP($A125,'PASTE Tech_Stock'!Q:BJ,2,FALSE),0)</f>
        <v>0</v>
      </c>
      <c r="Q125" s="263">
        <f>_xlfn.IFNA(VLOOKUP($A125,'PASTE Tech_Stock'!S:BK,2,FALSE),0)</f>
        <v>0</v>
      </c>
      <c r="R125" s="263">
        <f>_xlfn.IFNA(VLOOKUP($A125,'PASTE Tech_Stock'!U:BL,2,FALSE),0)</f>
        <v>0</v>
      </c>
      <c r="S125" s="263">
        <f>_xlfn.IFNA(VLOOKUP($A125,'PASTE Tech_Stock'!W:BM,2,FALSE),0)</f>
        <v>0</v>
      </c>
      <c r="T125" s="263">
        <f>_xlfn.IFNA(VLOOKUP($A125,'PASTE Tech_Stock'!Y:BN,2,FALSE),0)</f>
        <v>0</v>
      </c>
    </row>
    <row r="126" spans="1:20" x14ac:dyDescent="0.3">
      <c r="A126" s="69" t="s">
        <v>152</v>
      </c>
      <c r="B126" t="str">
        <f>_xlfn.IFNA(VLOOKUP($A126,'PASTE Energy Balance'!$A$7:$O$835,14,FALSE),"")</f>
        <v>NL</v>
      </c>
      <c r="C126" t="str">
        <f>_xlfn.IFNA(VLOOKUP($A126,'PASTE Technology Sheet'!$A$7:$G$850,3,FALSE),"")</f>
        <v>Final</v>
      </c>
      <c r="D126" t="str">
        <f>_xlfn.IFNA(VLOOKUP($A126,'PASTE Technology Sheet'!$A$7:$G$850,4,FALSE),"")</f>
        <v>Transport</v>
      </c>
      <c r="E126" t="str">
        <f>_xlfn.IFNA(VLOOKUP($A126,'PASTE Technology Sheet'!$A$7:$G$850,5,FALSE),"")</f>
        <v>Road</v>
      </c>
      <c r="F126" t="str">
        <f>_xlfn.IFNA(VLOOKUP($A126,'PASTE Technology Sheet'!$A$7:$G$850,6,FALSE),"")</f>
        <v>Heavy-Duty Vehicles</v>
      </c>
      <c r="G126" t="str">
        <f>_xlfn.IFNA(VLOOKUP($A126,'PASTE Technology Sheet'!$A$7:$G$850,7,FALSE),"")</f>
        <v>ICE Syn Diesel Vehicle - HDV</v>
      </c>
      <c r="H126" s="263">
        <f>_xlfn.IFNA(VLOOKUP(A126,'PASTE Tech_Stock'!A:B,2,FALSE),0)</f>
        <v>0</v>
      </c>
      <c r="I126" s="263">
        <f>_xlfn.IFNA(VLOOKUP($A126,'PASTE Tech_Stock'!C:BC,2,FALSE),0)</f>
        <v>0</v>
      </c>
      <c r="J126" s="263">
        <f>_xlfn.IFNA(VLOOKUP($A126,'PASTE Tech_Stock'!E:BD,2,FALSE),0)</f>
        <v>0</v>
      </c>
      <c r="K126" s="263">
        <f>_xlfn.IFNA(VLOOKUP($A126,'PASTE Tech_Stock'!G:BE,2,FALSE),0)</f>
        <v>0</v>
      </c>
      <c r="L126" s="263">
        <f>_xlfn.IFNA(VLOOKUP($A126,'PASTE Tech_Stock'!I:BF,2,FALSE),0)</f>
        <v>0</v>
      </c>
      <c r="M126" s="263">
        <f>_xlfn.IFNA(VLOOKUP($A126,'PASTE Tech_Stock'!K:BG,2,FALSE),0)</f>
        <v>0</v>
      </c>
      <c r="N126" s="263">
        <f>_xlfn.IFNA(VLOOKUP($A126,'PASTE Tech_Stock'!M:BH,2,FALSE),0)</f>
        <v>0</v>
      </c>
      <c r="O126" s="263">
        <f>_xlfn.IFNA(VLOOKUP($A126,'PASTE Tech_Stock'!O:BI,2,FALSE),0)</f>
        <v>0</v>
      </c>
      <c r="P126" s="263">
        <f>_xlfn.IFNA(VLOOKUP($A126,'PASTE Tech_Stock'!Q:BJ,2,FALSE),0)</f>
        <v>0</v>
      </c>
      <c r="Q126" s="263">
        <f>_xlfn.IFNA(VLOOKUP($A126,'PASTE Tech_Stock'!S:BK,2,FALSE),0)</f>
        <v>0</v>
      </c>
      <c r="R126" s="263">
        <f>_xlfn.IFNA(VLOOKUP($A126,'PASTE Tech_Stock'!U:BL,2,FALSE),0)</f>
        <v>0</v>
      </c>
      <c r="S126" s="263">
        <f>_xlfn.IFNA(VLOOKUP($A126,'PASTE Tech_Stock'!W:BM,2,FALSE),0)</f>
        <v>0</v>
      </c>
      <c r="T126" s="263">
        <f>_xlfn.IFNA(VLOOKUP($A126,'PASTE Tech_Stock'!Y:BN,2,FALSE),0)</f>
        <v>0</v>
      </c>
    </row>
    <row r="127" spans="1:20" x14ac:dyDescent="0.3">
      <c r="A127" s="40" t="s">
        <v>153</v>
      </c>
      <c r="B127" t="str">
        <f>_xlfn.IFNA(VLOOKUP($A127,'PASTE Energy Balance'!$A$7:$O$835,14,FALSE),"")</f>
        <v>NL</v>
      </c>
      <c r="C127" t="str">
        <f>_xlfn.IFNA(VLOOKUP($A127,'PASTE Technology Sheet'!$A$7:$G$850,3,FALSE),"")</f>
        <v>Final</v>
      </c>
      <c r="D127" t="str">
        <f>_xlfn.IFNA(VLOOKUP($A127,'PASTE Technology Sheet'!$A$7:$G$850,4,FALSE),"")</f>
        <v>Transport</v>
      </c>
      <c r="E127" t="str">
        <f>_xlfn.IFNA(VLOOKUP($A127,'PASTE Technology Sheet'!$A$7:$G$850,5,FALSE),"")</f>
        <v>Road</v>
      </c>
      <c r="F127" t="str">
        <f>_xlfn.IFNA(VLOOKUP($A127,'PASTE Technology Sheet'!$A$7:$G$850,6,FALSE),"")</f>
        <v>Heavy-Duty Vehicles</v>
      </c>
      <c r="G127" t="str">
        <f>_xlfn.IFNA(VLOOKUP($A127,'PASTE Technology Sheet'!$A$7:$G$850,7,FALSE),"")</f>
        <v>ICE Natural Gas Vehicle - HDV</v>
      </c>
      <c r="H127" s="263">
        <f>_xlfn.IFNA(VLOOKUP(A127,'PASTE Tech_Stock'!A:B,2,FALSE),0)</f>
        <v>0</v>
      </c>
      <c r="I127" s="263">
        <f>_xlfn.IFNA(VLOOKUP($A127,'PASTE Tech_Stock'!C:BC,2,FALSE),0)</f>
        <v>0</v>
      </c>
      <c r="J127" s="263">
        <f>_xlfn.IFNA(VLOOKUP($A127,'PASTE Tech_Stock'!E:BD,2,FALSE),0)</f>
        <v>0</v>
      </c>
      <c r="K127" s="263">
        <f>_xlfn.IFNA(VLOOKUP($A127,'PASTE Tech_Stock'!G:BE,2,FALSE),0)</f>
        <v>0</v>
      </c>
      <c r="L127" s="263">
        <f>_xlfn.IFNA(VLOOKUP($A127,'PASTE Tech_Stock'!I:BF,2,FALSE),0)</f>
        <v>0</v>
      </c>
      <c r="M127" s="263">
        <f>_xlfn.IFNA(VLOOKUP($A127,'PASTE Tech_Stock'!K:BG,2,FALSE),0)</f>
        <v>0</v>
      </c>
      <c r="N127" s="263">
        <f>_xlfn.IFNA(VLOOKUP($A127,'PASTE Tech_Stock'!M:BH,2,FALSE),0)</f>
        <v>0</v>
      </c>
      <c r="O127" s="263">
        <f>_xlfn.IFNA(VLOOKUP($A127,'PASTE Tech_Stock'!O:BI,2,FALSE),0)</f>
        <v>0</v>
      </c>
      <c r="P127" s="263">
        <f>_xlfn.IFNA(VLOOKUP($A127,'PASTE Tech_Stock'!Q:BJ,2,FALSE),0)</f>
        <v>0</v>
      </c>
      <c r="Q127" s="263">
        <f>_xlfn.IFNA(VLOOKUP($A127,'PASTE Tech_Stock'!S:BK,2,FALSE),0)</f>
        <v>0</v>
      </c>
      <c r="R127" s="263">
        <f>_xlfn.IFNA(VLOOKUP($A127,'PASTE Tech_Stock'!U:BL,2,FALSE),0)</f>
        <v>0</v>
      </c>
      <c r="S127" s="263">
        <f>_xlfn.IFNA(VLOOKUP($A127,'PASTE Tech_Stock'!W:BM,2,FALSE),0)</f>
        <v>0</v>
      </c>
      <c r="T127" s="263">
        <f>_xlfn.IFNA(VLOOKUP($A127,'PASTE Tech_Stock'!Y:BN,2,FALSE),0)</f>
        <v>0</v>
      </c>
    </row>
    <row r="128" spans="1:20" x14ac:dyDescent="0.3">
      <c r="A128" s="69" t="s">
        <v>154</v>
      </c>
      <c r="B128" t="str">
        <f>_xlfn.IFNA(VLOOKUP($A128,'PASTE Energy Balance'!$A$7:$O$835,14,FALSE),"")</f>
        <v>NL</v>
      </c>
      <c r="C128" t="str">
        <f>_xlfn.IFNA(VLOOKUP($A128,'PASTE Technology Sheet'!$A$7:$G$850,3,FALSE),"")</f>
        <v>Final</v>
      </c>
      <c r="D128" t="str">
        <f>_xlfn.IFNA(VLOOKUP($A128,'PASTE Technology Sheet'!$A$7:$G$850,4,FALSE),"")</f>
        <v>Transport</v>
      </c>
      <c r="E128" t="str">
        <f>_xlfn.IFNA(VLOOKUP($A128,'PASTE Technology Sheet'!$A$7:$G$850,5,FALSE),"")</f>
        <v>Road</v>
      </c>
      <c r="F128" t="str">
        <f>_xlfn.IFNA(VLOOKUP($A128,'PASTE Technology Sheet'!$A$7:$G$850,6,FALSE),"")</f>
        <v>Heavy-Duty Vehicles</v>
      </c>
      <c r="G128" t="str">
        <f>_xlfn.IFNA(VLOOKUP($A128,'PASTE Technology Sheet'!$A$7:$G$850,7,FALSE),"")</f>
        <v>Electric Battery Vehicle - HDV</v>
      </c>
      <c r="H128" s="263">
        <f>_xlfn.IFNA(VLOOKUP(A128,'PASTE Tech_Stock'!A:B,2,FALSE),0)</f>
        <v>172.69565220000001</v>
      </c>
      <c r="I128" s="263">
        <f>_xlfn.IFNA(VLOOKUP($A128,'PASTE Tech_Stock'!C:BC,2,FALSE),0)</f>
        <v>172.69565220000001</v>
      </c>
      <c r="J128" s="263">
        <f>_xlfn.IFNA(VLOOKUP($A128,'PASTE Tech_Stock'!E:BD,2,FALSE),0)</f>
        <v>172.69565220000001</v>
      </c>
      <c r="K128" s="263">
        <f>_xlfn.IFNA(VLOOKUP($A128,'PASTE Tech_Stock'!G:BE,2,FALSE),0)</f>
        <v>172.69565220000001</v>
      </c>
      <c r="L128" s="263">
        <f>_xlfn.IFNA(VLOOKUP($A128,'PASTE Tech_Stock'!I:BF,2,FALSE),0)</f>
        <v>172.69565220000001</v>
      </c>
      <c r="M128" s="263">
        <f>_xlfn.IFNA(VLOOKUP($A128,'PASTE Tech_Stock'!K:BG,2,FALSE),0)</f>
        <v>172.69565220000001</v>
      </c>
      <c r="N128" s="263">
        <f>_xlfn.IFNA(VLOOKUP($A128,'PASTE Tech_Stock'!M:BH,2,FALSE),0)</f>
        <v>172.69565220000001</v>
      </c>
      <c r="O128" s="263">
        <f>_xlfn.IFNA(VLOOKUP($A128,'PASTE Tech_Stock'!O:BI,2,FALSE),0)</f>
        <v>172.69565220000001</v>
      </c>
      <c r="P128" s="263">
        <f>_xlfn.IFNA(VLOOKUP($A128,'PASTE Tech_Stock'!Q:BJ,2,FALSE),0)</f>
        <v>172.69565220000001</v>
      </c>
      <c r="Q128" s="263">
        <f>_xlfn.IFNA(VLOOKUP($A128,'PASTE Tech_Stock'!S:BK,2,FALSE),0)</f>
        <v>172.69565220000001</v>
      </c>
      <c r="R128" s="263">
        <f>_xlfn.IFNA(VLOOKUP($A128,'PASTE Tech_Stock'!U:BL,2,FALSE),0)</f>
        <v>172.69565220000001</v>
      </c>
      <c r="S128" s="263">
        <f>_xlfn.IFNA(VLOOKUP($A128,'PASTE Tech_Stock'!W:BM,2,FALSE),0)</f>
        <v>172.69565220000001</v>
      </c>
      <c r="T128" s="263">
        <f>_xlfn.IFNA(VLOOKUP($A128,'PASTE Tech_Stock'!Y:BN,2,FALSE),0)</f>
        <v>172.69565220000001</v>
      </c>
    </row>
    <row r="129" spans="1:20" x14ac:dyDescent="0.3">
      <c r="A129" s="40" t="s">
        <v>155</v>
      </c>
      <c r="B129" t="str">
        <f>_xlfn.IFNA(VLOOKUP($A129,'PASTE Energy Balance'!$A$7:$O$835,14,FALSE),"")</f>
        <v>NL</v>
      </c>
      <c r="C129" t="str">
        <f>_xlfn.IFNA(VLOOKUP($A129,'PASTE Technology Sheet'!$A$7:$G$850,3,FALSE),"")</f>
        <v>Final</v>
      </c>
      <c r="D129" t="str">
        <f>_xlfn.IFNA(VLOOKUP($A129,'PASTE Technology Sheet'!$A$7:$G$850,4,FALSE),"")</f>
        <v>Transport</v>
      </c>
      <c r="E129" t="str">
        <f>_xlfn.IFNA(VLOOKUP($A129,'PASTE Technology Sheet'!$A$7:$G$850,5,FALSE),"")</f>
        <v>Road</v>
      </c>
      <c r="F129" t="str">
        <f>_xlfn.IFNA(VLOOKUP($A129,'PASTE Technology Sheet'!$A$7:$G$850,6,FALSE),"")</f>
        <v>Heavy-Duty Vehicles</v>
      </c>
      <c r="G129" t="str">
        <f>_xlfn.IFNA(VLOOKUP($A129,'PASTE Technology Sheet'!$A$7:$G$850,7,FALSE),"")</f>
        <v>Electric Battery Vehicle FLEX - HDV</v>
      </c>
      <c r="H129" s="263">
        <f>_xlfn.IFNA(VLOOKUP(A129,'PASTE Tech_Stock'!A:B,2,FALSE),0)</f>
        <v>0</v>
      </c>
      <c r="I129" s="263">
        <f>_xlfn.IFNA(VLOOKUP($A129,'PASTE Tech_Stock'!C:BC,2,FALSE),0)</f>
        <v>0</v>
      </c>
      <c r="J129" s="263">
        <f>_xlfn.IFNA(VLOOKUP($A129,'PASTE Tech_Stock'!E:BD,2,FALSE),0)</f>
        <v>0</v>
      </c>
      <c r="K129" s="263">
        <f>_xlfn.IFNA(VLOOKUP($A129,'PASTE Tech_Stock'!G:BE,2,FALSE),0)</f>
        <v>0</v>
      </c>
      <c r="L129" s="263">
        <f>_xlfn.IFNA(VLOOKUP($A129,'PASTE Tech_Stock'!I:BF,2,FALSE),0)</f>
        <v>0</v>
      </c>
      <c r="M129" s="263">
        <f>_xlfn.IFNA(VLOOKUP($A129,'PASTE Tech_Stock'!K:BG,2,FALSE),0)</f>
        <v>0</v>
      </c>
      <c r="N129" s="263">
        <f>_xlfn.IFNA(VLOOKUP($A129,'PASTE Tech_Stock'!M:BH,2,FALSE),0)</f>
        <v>0</v>
      </c>
      <c r="O129" s="263">
        <f>_xlfn.IFNA(VLOOKUP($A129,'PASTE Tech_Stock'!O:BI,2,FALSE),0)</f>
        <v>0</v>
      </c>
      <c r="P129" s="263">
        <f>_xlfn.IFNA(VLOOKUP($A129,'PASTE Tech_Stock'!Q:BJ,2,FALSE),0)</f>
        <v>0</v>
      </c>
      <c r="Q129" s="263">
        <f>_xlfn.IFNA(VLOOKUP($A129,'PASTE Tech_Stock'!S:BK,2,FALSE),0)</f>
        <v>0</v>
      </c>
      <c r="R129" s="263">
        <f>_xlfn.IFNA(VLOOKUP($A129,'PASTE Tech_Stock'!U:BL,2,FALSE),0)</f>
        <v>0</v>
      </c>
      <c r="S129" s="263">
        <f>_xlfn.IFNA(VLOOKUP($A129,'PASTE Tech_Stock'!W:BM,2,FALSE),0)</f>
        <v>0</v>
      </c>
      <c r="T129" s="263">
        <f>_xlfn.IFNA(VLOOKUP($A129,'PASTE Tech_Stock'!Y:BN,2,FALSE),0)</f>
        <v>0</v>
      </c>
    </row>
    <row r="130" spans="1:20" x14ac:dyDescent="0.3">
      <c r="A130" s="69" t="s">
        <v>156</v>
      </c>
      <c r="B130" t="str">
        <f>_xlfn.IFNA(VLOOKUP($A130,'PASTE Energy Balance'!$A$7:$O$835,14,FALSE),"")</f>
        <v>NL</v>
      </c>
      <c r="C130" t="str">
        <f>_xlfn.IFNA(VLOOKUP($A130,'PASTE Technology Sheet'!$A$7:$G$850,3,FALSE),"")</f>
        <v>Final</v>
      </c>
      <c r="D130" t="str">
        <f>_xlfn.IFNA(VLOOKUP($A130,'PASTE Technology Sheet'!$A$7:$G$850,4,FALSE),"")</f>
        <v>Transport</v>
      </c>
      <c r="E130" t="str">
        <f>_xlfn.IFNA(VLOOKUP($A130,'PASTE Technology Sheet'!$A$7:$G$850,5,FALSE),"")</f>
        <v>Road</v>
      </c>
      <c r="F130" t="str">
        <f>_xlfn.IFNA(VLOOKUP($A130,'PASTE Technology Sheet'!$A$7:$G$850,6,FALSE),"")</f>
        <v>Heavy-Duty Vehicles</v>
      </c>
      <c r="G130" t="str">
        <f>_xlfn.IFNA(VLOOKUP($A130,'PASTE Technology Sheet'!$A$7:$G$850,7,FALSE),"")</f>
        <v>Hydrogen Fuel Cell Vehicle - HDV</v>
      </c>
      <c r="H130" s="263">
        <f>_xlfn.IFNA(VLOOKUP(A130,'PASTE Tech_Stock'!A:B,2,FALSE),0)</f>
        <v>0</v>
      </c>
      <c r="I130" s="263">
        <f>_xlfn.IFNA(VLOOKUP($A130,'PASTE Tech_Stock'!C:BC,2,FALSE),0)</f>
        <v>0</v>
      </c>
      <c r="J130" s="263">
        <f>_xlfn.IFNA(VLOOKUP($A130,'PASTE Tech_Stock'!E:BD,2,FALSE),0)</f>
        <v>0</v>
      </c>
      <c r="K130" s="263">
        <f>_xlfn.IFNA(VLOOKUP($A130,'PASTE Tech_Stock'!G:BE,2,FALSE),0)</f>
        <v>0</v>
      </c>
      <c r="L130" s="263">
        <f>_xlfn.IFNA(VLOOKUP($A130,'PASTE Tech_Stock'!I:BF,2,FALSE),0)</f>
        <v>0</v>
      </c>
      <c r="M130" s="263">
        <f>_xlfn.IFNA(VLOOKUP($A130,'PASTE Tech_Stock'!K:BG,2,FALSE),0)</f>
        <v>0</v>
      </c>
      <c r="N130" s="263">
        <f>_xlfn.IFNA(VLOOKUP($A130,'PASTE Tech_Stock'!M:BH,2,FALSE),0)</f>
        <v>0</v>
      </c>
      <c r="O130" s="263">
        <f>_xlfn.IFNA(VLOOKUP($A130,'PASTE Tech_Stock'!O:BI,2,FALSE),0)</f>
        <v>0</v>
      </c>
      <c r="P130" s="263">
        <f>_xlfn.IFNA(VLOOKUP($A130,'PASTE Tech_Stock'!Q:BJ,2,FALSE),0)</f>
        <v>0</v>
      </c>
      <c r="Q130" s="263">
        <f>_xlfn.IFNA(VLOOKUP($A130,'PASTE Tech_Stock'!S:BK,2,FALSE),0)</f>
        <v>0</v>
      </c>
      <c r="R130" s="263">
        <f>_xlfn.IFNA(VLOOKUP($A130,'PASTE Tech_Stock'!U:BL,2,FALSE),0)</f>
        <v>0</v>
      </c>
      <c r="S130" s="263">
        <f>_xlfn.IFNA(VLOOKUP($A130,'PASTE Tech_Stock'!W:BM,2,FALSE),0)</f>
        <v>0</v>
      </c>
      <c r="T130" s="263">
        <f>_xlfn.IFNA(VLOOKUP($A130,'PASTE Tech_Stock'!Y:BN,2,FALSE),0)</f>
        <v>0</v>
      </c>
    </row>
    <row r="131" spans="1:20" x14ac:dyDescent="0.3">
      <c r="A131" s="40" t="s">
        <v>157</v>
      </c>
      <c r="B131" t="str">
        <f>_xlfn.IFNA(VLOOKUP($A131,'PASTE Energy Balance'!$A$7:$O$835,14,FALSE),"")</f>
        <v>NL</v>
      </c>
      <c r="C131" t="str">
        <f>_xlfn.IFNA(VLOOKUP($A131,'PASTE Technology Sheet'!$A$7:$G$850,3,FALSE),"")</f>
        <v>Final</v>
      </c>
      <c r="D131" t="str">
        <f>_xlfn.IFNA(VLOOKUP($A131,'PASTE Technology Sheet'!$A$7:$G$850,4,FALSE),"")</f>
        <v>Transport</v>
      </c>
      <c r="E131" t="str">
        <f>_xlfn.IFNA(VLOOKUP($A131,'PASTE Technology Sheet'!$A$7:$G$850,5,FALSE),"")</f>
        <v>Road</v>
      </c>
      <c r="F131" t="str">
        <f>_xlfn.IFNA(VLOOKUP($A131,'PASTE Technology Sheet'!$A$7:$G$850,6,FALSE),"")</f>
        <v>Buses</v>
      </c>
      <c r="G131" t="str">
        <f>_xlfn.IFNA(VLOOKUP($A131,'PASTE Technology Sheet'!$A$7:$G$850,7,FALSE),"")</f>
        <v>ICE Vehicle - Bus</v>
      </c>
      <c r="H131" s="263">
        <f>_xlfn.IFNA(VLOOKUP(A131,'PASTE Tech_Stock'!A:B,2,FALSE),0)</f>
        <v>0</v>
      </c>
      <c r="I131" s="263">
        <f>_xlfn.IFNA(VLOOKUP($A131,'PASTE Tech_Stock'!C:BC,2,FALSE),0)</f>
        <v>0</v>
      </c>
      <c r="J131" s="263">
        <f>_xlfn.IFNA(VLOOKUP($A131,'PASTE Tech_Stock'!E:BD,2,FALSE),0)</f>
        <v>0</v>
      </c>
      <c r="K131" s="263">
        <f>_xlfn.IFNA(VLOOKUP($A131,'PASTE Tech_Stock'!G:BE,2,FALSE),0)</f>
        <v>0</v>
      </c>
      <c r="L131" s="263">
        <f>_xlfn.IFNA(VLOOKUP($A131,'PASTE Tech_Stock'!I:BF,2,FALSE),0)</f>
        <v>0</v>
      </c>
      <c r="M131" s="263">
        <f>_xlfn.IFNA(VLOOKUP($A131,'PASTE Tech_Stock'!K:BG,2,FALSE),0)</f>
        <v>0</v>
      </c>
      <c r="N131" s="263">
        <f>_xlfn.IFNA(VLOOKUP($A131,'PASTE Tech_Stock'!M:BH,2,FALSE),0)</f>
        <v>0</v>
      </c>
      <c r="O131" s="263">
        <f>_xlfn.IFNA(VLOOKUP($A131,'PASTE Tech_Stock'!O:BI,2,FALSE),0)</f>
        <v>0</v>
      </c>
      <c r="P131" s="263">
        <f>_xlfn.IFNA(VLOOKUP($A131,'PASTE Tech_Stock'!Q:BJ,2,FALSE),0)</f>
        <v>0</v>
      </c>
      <c r="Q131" s="263">
        <f>_xlfn.IFNA(VLOOKUP($A131,'PASTE Tech_Stock'!S:BK,2,FALSE),0)</f>
        <v>0</v>
      </c>
      <c r="R131" s="263">
        <f>_xlfn.IFNA(VLOOKUP($A131,'PASTE Tech_Stock'!U:BL,2,FALSE),0)</f>
        <v>0</v>
      </c>
      <c r="S131" s="263">
        <f>_xlfn.IFNA(VLOOKUP($A131,'PASTE Tech_Stock'!W:BM,2,FALSE),0)</f>
        <v>0</v>
      </c>
      <c r="T131" s="263">
        <f>_xlfn.IFNA(VLOOKUP($A131,'PASTE Tech_Stock'!Y:BN,2,FALSE),0)</f>
        <v>0</v>
      </c>
    </row>
    <row r="132" spans="1:20" x14ac:dyDescent="0.3">
      <c r="A132" s="40" t="s">
        <v>158</v>
      </c>
      <c r="B132" t="str">
        <f>_xlfn.IFNA(VLOOKUP($A132,'PASTE Energy Balance'!$A$7:$O$835,14,FALSE),"")</f>
        <v>NL</v>
      </c>
      <c r="C132" t="str">
        <f>_xlfn.IFNA(VLOOKUP($A132,'PASTE Technology Sheet'!$A$7:$G$850,3,FALSE),"")</f>
        <v>Final</v>
      </c>
      <c r="D132" t="str">
        <f>_xlfn.IFNA(VLOOKUP($A132,'PASTE Technology Sheet'!$A$7:$G$850,4,FALSE),"")</f>
        <v>Transport</v>
      </c>
      <c r="E132" t="str">
        <f>_xlfn.IFNA(VLOOKUP($A132,'PASTE Technology Sheet'!$A$7:$G$850,5,FALSE),"")</f>
        <v>Road</v>
      </c>
      <c r="F132" t="str">
        <f>_xlfn.IFNA(VLOOKUP($A132,'PASTE Technology Sheet'!$A$7:$G$850,6,FALSE),"")</f>
        <v>Buses</v>
      </c>
      <c r="G132" t="str">
        <f>_xlfn.IFNA(VLOOKUP($A132,'PASTE Technology Sheet'!$A$7:$G$850,7,FALSE),"")</f>
        <v>ICE Bio Diesel Vehicle - Bus</v>
      </c>
      <c r="H132" s="263">
        <f>_xlfn.IFNA(VLOOKUP(A132,'PASTE Tech_Stock'!A:B,2,FALSE),0)</f>
        <v>0</v>
      </c>
      <c r="I132" s="263">
        <f>_xlfn.IFNA(VLOOKUP($A132,'PASTE Tech_Stock'!C:BC,2,FALSE),0)</f>
        <v>0</v>
      </c>
      <c r="J132" s="263">
        <f>_xlfn.IFNA(VLOOKUP($A132,'PASTE Tech_Stock'!E:BD,2,FALSE),0)</f>
        <v>0</v>
      </c>
      <c r="K132" s="263">
        <f>_xlfn.IFNA(VLOOKUP($A132,'PASTE Tech_Stock'!G:BE,2,FALSE),0)</f>
        <v>0</v>
      </c>
      <c r="L132" s="263">
        <f>_xlfn.IFNA(VLOOKUP($A132,'PASTE Tech_Stock'!I:BF,2,FALSE),0)</f>
        <v>0</v>
      </c>
      <c r="M132" s="263">
        <f>_xlfn.IFNA(VLOOKUP($A132,'PASTE Tech_Stock'!K:BG,2,FALSE),0)</f>
        <v>0</v>
      </c>
      <c r="N132" s="263">
        <f>_xlfn.IFNA(VLOOKUP($A132,'PASTE Tech_Stock'!M:BH,2,FALSE),0)</f>
        <v>0</v>
      </c>
      <c r="O132" s="263">
        <f>_xlfn.IFNA(VLOOKUP($A132,'PASTE Tech_Stock'!O:BI,2,FALSE),0)</f>
        <v>0</v>
      </c>
      <c r="P132" s="263">
        <f>_xlfn.IFNA(VLOOKUP($A132,'PASTE Tech_Stock'!Q:BJ,2,FALSE),0)</f>
        <v>0</v>
      </c>
      <c r="Q132" s="263">
        <f>_xlfn.IFNA(VLOOKUP($A132,'PASTE Tech_Stock'!S:BK,2,FALSE),0)</f>
        <v>0</v>
      </c>
      <c r="R132" s="263">
        <f>_xlfn.IFNA(VLOOKUP($A132,'PASTE Tech_Stock'!U:BL,2,FALSE),0)</f>
        <v>0</v>
      </c>
      <c r="S132" s="263">
        <f>_xlfn.IFNA(VLOOKUP($A132,'PASTE Tech_Stock'!W:BM,2,FALSE),0)</f>
        <v>0</v>
      </c>
      <c r="T132" s="263">
        <f>_xlfn.IFNA(VLOOKUP($A132,'PASTE Tech_Stock'!Y:BN,2,FALSE),0)</f>
        <v>0</v>
      </c>
    </row>
    <row r="133" spans="1:20" x14ac:dyDescent="0.3">
      <c r="A133" s="40" t="s">
        <v>159</v>
      </c>
      <c r="B133" t="str">
        <f>_xlfn.IFNA(VLOOKUP($A133,'PASTE Energy Balance'!$A$7:$O$835,14,FALSE),"")</f>
        <v>NL</v>
      </c>
      <c r="C133" t="str">
        <f>_xlfn.IFNA(VLOOKUP($A133,'PASTE Technology Sheet'!$A$7:$G$850,3,FALSE),"")</f>
        <v>Final</v>
      </c>
      <c r="D133" t="str">
        <f>_xlfn.IFNA(VLOOKUP($A133,'PASTE Technology Sheet'!$A$7:$G$850,4,FALSE),"")</f>
        <v>Transport</v>
      </c>
      <c r="E133" t="str">
        <f>_xlfn.IFNA(VLOOKUP($A133,'PASTE Technology Sheet'!$A$7:$G$850,5,FALSE),"")</f>
        <v>Road</v>
      </c>
      <c r="F133" t="str">
        <f>_xlfn.IFNA(VLOOKUP($A133,'PASTE Technology Sheet'!$A$7:$G$850,6,FALSE),"")</f>
        <v>Buses</v>
      </c>
      <c r="G133" t="str">
        <f>_xlfn.IFNA(VLOOKUP($A133,'PASTE Technology Sheet'!$A$7:$G$850,7,FALSE),"")</f>
        <v>ICE Syn Diesel Vehicle - Bus</v>
      </c>
      <c r="H133" s="263">
        <f>_xlfn.IFNA(VLOOKUP(A133,'PASTE Tech_Stock'!A:B,2,FALSE),0)</f>
        <v>0</v>
      </c>
      <c r="I133" s="263">
        <f>_xlfn.IFNA(VLOOKUP($A133,'PASTE Tech_Stock'!C:BC,2,FALSE),0)</f>
        <v>0</v>
      </c>
      <c r="J133" s="263">
        <f>_xlfn.IFNA(VLOOKUP($A133,'PASTE Tech_Stock'!E:BD,2,FALSE),0)</f>
        <v>0</v>
      </c>
      <c r="K133" s="263">
        <f>_xlfn.IFNA(VLOOKUP($A133,'PASTE Tech_Stock'!G:BE,2,FALSE),0)</f>
        <v>0</v>
      </c>
      <c r="L133" s="263">
        <f>_xlfn.IFNA(VLOOKUP($A133,'PASTE Tech_Stock'!I:BF,2,FALSE),0)</f>
        <v>0</v>
      </c>
      <c r="M133" s="263">
        <f>_xlfn.IFNA(VLOOKUP($A133,'PASTE Tech_Stock'!K:BG,2,FALSE),0)</f>
        <v>0</v>
      </c>
      <c r="N133" s="263">
        <f>_xlfn.IFNA(VLOOKUP($A133,'PASTE Tech_Stock'!M:BH,2,FALSE),0)</f>
        <v>0</v>
      </c>
      <c r="O133" s="263">
        <f>_xlfn.IFNA(VLOOKUP($A133,'PASTE Tech_Stock'!O:BI,2,FALSE),0)</f>
        <v>0</v>
      </c>
      <c r="P133" s="263">
        <f>_xlfn.IFNA(VLOOKUP($A133,'PASTE Tech_Stock'!Q:BJ,2,FALSE),0)</f>
        <v>0</v>
      </c>
      <c r="Q133" s="263">
        <f>_xlfn.IFNA(VLOOKUP($A133,'PASTE Tech_Stock'!S:BK,2,FALSE),0)</f>
        <v>0</v>
      </c>
      <c r="R133" s="263">
        <f>_xlfn.IFNA(VLOOKUP($A133,'PASTE Tech_Stock'!U:BL,2,FALSE),0)</f>
        <v>0</v>
      </c>
      <c r="S133" s="263">
        <f>_xlfn.IFNA(VLOOKUP($A133,'PASTE Tech_Stock'!W:BM,2,FALSE),0)</f>
        <v>0</v>
      </c>
      <c r="T133" s="263">
        <f>_xlfn.IFNA(VLOOKUP($A133,'PASTE Tech_Stock'!Y:BN,2,FALSE),0)</f>
        <v>0</v>
      </c>
    </row>
    <row r="134" spans="1:20" x14ac:dyDescent="0.3">
      <c r="A134" s="40" t="s">
        <v>160</v>
      </c>
      <c r="B134" t="str">
        <f>_xlfn.IFNA(VLOOKUP($A134,'PASTE Energy Balance'!$A$7:$O$835,14,FALSE),"")</f>
        <v>NL</v>
      </c>
      <c r="C134" t="str">
        <f>_xlfn.IFNA(VLOOKUP($A134,'PASTE Technology Sheet'!$A$7:$G$850,3,FALSE),"")</f>
        <v>Final</v>
      </c>
      <c r="D134" t="str">
        <f>_xlfn.IFNA(VLOOKUP($A134,'PASTE Technology Sheet'!$A$7:$G$850,4,FALSE),"")</f>
        <v>Transport</v>
      </c>
      <c r="E134" t="str">
        <f>_xlfn.IFNA(VLOOKUP($A134,'PASTE Technology Sheet'!$A$7:$G$850,5,FALSE),"")</f>
        <v>Road</v>
      </c>
      <c r="F134" t="str">
        <f>_xlfn.IFNA(VLOOKUP($A134,'PASTE Technology Sheet'!$A$7:$G$850,6,FALSE),"")</f>
        <v>Buses</v>
      </c>
      <c r="G134" t="str">
        <f>_xlfn.IFNA(VLOOKUP($A134,'PASTE Technology Sheet'!$A$7:$G$850,7,FALSE),"")</f>
        <v>ICE Vehicle Natural Gas - Bus</v>
      </c>
      <c r="H134" s="263">
        <f>_xlfn.IFNA(VLOOKUP(A134,'PASTE Tech_Stock'!A:B,2,FALSE),0)</f>
        <v>0</v>
      </c>
      <c r="I134" s="263">
        <f>_xlfn.IFNA(VLOOKUP($A134,'PASTE Tech_Stock'!C:BC,2,FALSE),0)</f>
        <v>0</v>
      </c>
      <c r="J134" s="263">
        <f>_xlfn.IFNA(VLOOKUP($A134,'PASTE Tech_Stock'!E:BD,2,FALSE),0)</f>
        <v>0</v>
      </c>
      <c r="K134" s="263">
        <f>_xlfn.IFNA(VLOOKUP($A134,'PASTE Tech_Stock'!G:BE,2,FALSE),0)</f>
        <v>0</v>
      </c>
      <c r="L134" s="263">
        <f>_xlfn.IFNA(VLOOKUP($A134,'PASTE Tech_Stock'!I:BF,2,FALSE),0)</f>
        <v>0</v>
      </c>
      <c r="M134" s="263">
        <f>_xlfn.IFNA(VLOOKUP($A134,'PASTE Tech_Stock'!K:BG,2,FALSE),0)</f>
        <v>0</v>
      </c>
      <c r="N134" s="263">
        <f>_xlfn.IFNA(VLOOKUP($A134,'PASTE Tech_Stock'!M:BH,2,FALSE),0)</f>
        <v>0</v>
      </c>
      <c r="O134" s="263">
        <f>_xlfn.IFNA(VLOOKUP($A134,'PASTE Tech_Stock'!O:BI,2,FALSE),0)</f>
        <v>0</v>
      </c>
      <c r="P134" s="263">
        <f>_xlfn.IFNA(VLOOKUP($A134,'PASTE Tech_Stock'!Q:BJ,2,FALSE),0)</f>
        <v>0</v>
      </c>
      <c r="Q134" s="263">
        <f>_xlfn.IFNA(VLOOKUP($A134,'PASTE Tech_Stock'!S:BK,2,FALSE),0)</f>
        <v>0</v>
      </c>
      <c r="R134" s="263">
        <f>_xlfn.IFNA(VLOOKUP($A134,'PASTE Tech_Stock'!U:BL,2,FALSE),0)</f>
        <v>0</v>
      </c>
      <c r="S134" s="263">
        <f>_xlfn.IFNA(VLOOKUP($A134,'PASTE Tech_Stock'!W:BM,2,FALSE),0)</f>
        <v>0</v>
      </c>
      <c r="T134" s="263">
        <f>_xlfn.IFNA(VLOOKUP($A134,'PASTE Tech_Stock'!Y:BN,2,FALSE),0)</f>
        <v>0</v>
      </c>
    </row>
    <row r="135" spans="1:20" x14ac:dyDescent="0.3">
      <c r="A135" s="40" t="s">
        <v>161</v>
      </c>
      <c r="B135" t="str">
        <f>_xlfn.IFNA(VLOOKUP($A135,'PASTE Energy Balance'!$A$7:$O$835,14,FALSE),"")</f>
        <v>NL</v>
      </c>
      <c r="C135" t="str">
        <f>_xlfn.IFNA(VLOOKUP($A135,'PASTE Technology Sheet'!$A$7:$G$850,3,FALSE),"")</f>
        <v>Final</v>
      </c>
      <c r="D135" t="str">
        <f>_xlfn.IFNA(VLOOKUP($A135,'PASTE Technology Sheet'!$A$7:$G$850,4,FALSE),"")</f>
        <v>Transport</v>
      </c>
      <c r="E135" t="str">
        <f>_xlfn.IFNA(VLOOKUP($A135,'PASTE Technology Sheet'!$A$7:$G$850,5,FALSE),"")</f>
        <v>Road</v>
      </c>
      <c r="F135" t="str">
        <f>_xlfn.IFNA(VLOOKUP($A135,'PASTE Technology Sheet'!$A$7:$G$850,6,FALSE),"")</f>
        <v>Buses</v>
      </c>
      <c r="G135" t="str">
        <f>_xlfn.IFNA(VLOOKUP($A135,'PASTE Technology Sheet'!$A$7:$G$850,7,FALSE),"")</f>
        <v>Plug-In Hybrid Vehicle - Bus</v>
      </c>
      <c r="H135" s="263">
        <f>_xlfn.IFNA(VLOOKUP(A135,'PASTE Tech_Stock'!A:B,2,FALSE),0)</f>
        <v>0</v>
      </c>
      <c r="I135" s="263">
        <f>_xlfn.IFNA(VLOOKUP($A135,'PASTE Tech_Stock'!C:BC,2,FALSE),0)</f>
        <v>0</v>
      </c>
      <c r="J135" s="263">
        <f>_xlfn.IFNA(VLOOKUP($A135,'PASTE Tech_Stock'!E:BD,2,FALSE),0)</f>
        <v>0</v>
      </c>
      <c r="K135" s="263">
        <f>_xlfn.IFNA(VLOOKUP($A135,'PASTE Tech_Stock'!G:BE,2,FALSE),0)</f>
        <v>0</v>
      </c>
      <c r="L135" s="263">
        <f>_xlfn.IFNA(VLOOKUP($A135,'PASTE Tech_Stock'!I:BF,2,FALSE),0)</f>
        <v>0</v>
      </c>
      <c r="M135" s="263">
        <f>_xlfn.IFNA(VLOOKUP($A135,'PASTE Tech_Stock'!K:BG,2,FALSE),0)</f>
        <v>0</v>
      </c>
      <c r="N135" s="263">
        <f>_xlfn.IFNA(VLOOKUP($A135,'PASTE Tech_Stock'!M:BH,2,FALSE),0)</f>
        <v>0</v>
      </c>
      <c r="O135" s="263">
        <f>_xlfn.IFNA(VLOOKUP($A135,'PASTE Tech_Stock'!O:BI,2,FALSE),0)</f>
        <v>0</v>
      </c>
      <c r="P135" s="263">
        <f>_xlfn.IFNA(VLOOKUP($A135,'PASTE Tech_Stock'!Q:BJ,2,FALSE),0)</f>
        <v>0</v>
      </c>
      <c r="Q135" s="263">
        <f>_xlfn.IFNA(VLOOKUP($A135,'PASTE Tech_Stock'!S:BK,2,FALSE),0)</f>
        <v>0</v>
      </c>
      <c r="R135" s="263">
        <f>_xlfn.IFNA(VLOOKUP($A135,'PASTE Tech_Stock'!U:BL,2,FALSE),0)</f>
        <v>0</v>
      </c>
      <c r="S135" s="263">
        <f>_xlfn.IFNA(VLOOKUP($A135,'PASTE Tech_Stock'!W:BM,2,FALSE),0)</f>
        <v>0</v>
      </c>
      <c r="T135" s="263">
        <f>_xlfn.IFNA(VLOOKUP($A135,'PASTE Tech_Stock'!Y:BN,2,FALSE),0)</f>
        <v>0</v>
      </c>
    </row>
    <row r="136" spans="1:20" x14ac:dyDescent="0.3">
      <c r="A136" s="40" t="s">
        <v>162</v>
      </c>
      <c r="B136" t="str">
        <f>_xlfn.IFNA(VLOOKUP($A136,'PASTE Energy Balance'!$A$7:$O$835,14,FALSE),"")</f>
        <v>NL</v>
      </c>
      <c r="C136" t="str">
        <f>_xlfn.IFNA(VLOOKUP($A136,'PASTE Technology Sheet'!$A$7:$G$850,3,FALSE),"")</f>
        <v>Final</v>
      </c>
      <c r="D136" t="str">
        <f>_xlfn.IFNA(VLOOKUP($A136,'PASTE Technology Sheet'!$A$7:$G$850,4,FALSE),"")</f>
        <v>Transport</v>
      </c>
      <c r="E136" t="str">
        <f>_xlfn.IFNA(VLOOKUP($A136,'PASTE Technology Sheet'!$A$7:$G$850,5,FALSE),"")</f>
        <v>Road</v>
      </c>
      <c r="F136" t="str">
        <f>_xlfn.IFNA(VLOOKUP($A136,'PASTE Technology Sheet'!$A$7:$G$850,6,FALSE),"")</f>
        <v>Buses</v>
      </c>
      <c r="G136" t="str">
        <f>_xlfn.IFNA(VLOOKUP($A136,'PASTE Technology Sheet'!$A$7:$G$850,7,FALSE),"")</f>
        <v>Electric Battery Vehicle - Bus</v>
      </c>
      <c r="H136" s="263">
        <f>_xlfn.IFNA(VLOOKUP(A136,'PASTE Tech_Stock'!A:B,2,FALSE),0)</f>
        <v>11.196721309999999</v>
      </c>
      <c r="I136" s="263">
        <f>_xlfn.IFNA(VLOOKUP($A136,'PASTE Tech_Stock'!C:BC,2,FALSE),0)</f>
        <v>11.196721309999999</v>
      </c>
      <c r="J136" s="263">
        <f>_xlfn.IFNA(VLOOKUP($A136,'PASTE Tech_Stock'!E:BD,2,FALSE),0)</f>
        <v>11.196721309999999</v>
      </c>
      <c r="K136" s="263">
        <f>_xlfn.IFNA(VLOOKUP($A136,'PASTE Tech_Stock'!G:BE,2,FALSE),0)</f>
        <v>11.196721309999999</v>
      </c>
      <c r="L136" s="263">
        <f>_xlfn.IFNA(VLOOKUP($A136,'PASTE Tech_Stock'!I:BF,2,FALSE),0)</f>
        <v>11.196721309999999</v>
      </c>
      <c r="M136" s="263">
        <f>_xlfn.IFNA(VLOOKUP($A136,'PASTE Tech_Stock'!K:BG,2,FALSE),0)</f>
        <v>11.196721309999999</v>
      </c>
      <c r="N136" s="263">
        <f>_xlfn.IFNA(VLOOKUP($A136,'PASTE Tech_Stock'!M:BH,2,FALSE),0)</f>
        <v>11.196721309999999</v>
      </c>
      <c r="O136" s="263">
        <f>_xlfn.IFNA(VLOOKUP($A136,'PASTE Tech_Stock'!O:BI,2,FALSE),0)</f>
        <v>11.196721309999999</v>
      </c>
      <c r="P136" s="263">
        <f>_xlfn.IFNA(VLOOKUP($A136,'PASTE Tech_Stock'!Q:BJ,2,FALSE),0)</f>
        <v>11.196721309999999</v>
      </c>
      <c r="Q136" s="263">
        <f>_xlfn.IFNA(VLOOKUP($A136,'PASTE Tech_Stock'!S:BK,2,FALSE),0)</f>
        <v>11.196721309999999</v>
      </c>
      <c r="R136" s="263">
        <f>_xlfn.IFNA(VLOOKUP($A136,'PASTE Tech_Stock'!U:BL,2,FALSE),0)</f>
        <v>11.196721309999999</v>
      </c>
      <c r="S136" s="263">
        <f>_xlfn.IFNA(VLOOKUP($A136,'PASTE Tech_Stock'!W:BM,2,FALSE),0)</f>
        <v>11.196721309999999</v>
      </c>
      <c r="T136" s="263">
        <f>_xlfn.IFNA(VLOOKUP($A136,'PASTE Tech_Stock'!Y:BN,2,FALSE),0)</f>
        <v>11.196721309999999</v>
      </c>
    </row>
    <row r="137" spans="1:20" x14ac:dyDescent="0.3">
      <c r="A137" s="40" t="s">
        <v>163</v>
      </c>
      <c r="B137" t="str">
        <f>_xlfn.IFNA(VLOOKUP($A137,'PASTE Energy Balance'!$A$7:$O$835,14,FALSE),"")</f>
        <v>NL</v>
      </c>
      <c r="C137" t="str">
        <f>_xlfn.IFNA(VLOOKUP($A137,'PASTE Technology Sheet'!$A$7:$G$850,3,FALSE),"")</f>
        <v>Final</v>
      </c>
      <c r="D137" t="str">
        <f>_xlfn.IFNA(VLOOKUP($A137,'PASTE Technology Sheet'!$A$7:$G$850,4,FALSE),"")</f>
        <v>Transport</v>
      </c>
      <c r="E137" t="str">
        <f>_xlfn.IFNA(VLOOKUP($A137,'PASTE Technology Sheet'!$A$7:$G$850,5,FALSE),"")</f>
        <v>Road</v>
      </c>
      <c r="F137" t="str">
        <f>_xlfn.IFNA(VLOOKUP($A137,'PASTE Technology Sheet'!$A$7:$G$850,6,FALSE),"")</f>
        <v>Buses</v>
      </c>
      <c r="G137" t="str">
        <f>_xlfn.IFNA(VLOOKUP($A137,'PASTE Technology Sheet'!$A$7:$G$850,7,FALSE),"")</f>
        <v>Hydrogen Fuel Cell Vehicle - Bus</v>
      </c>
      <c r="H137" s="263">
        <f>_xlfn.IFNA(VLOOKUP(A137,'PASTE Tech_Stock'!A:B,2,FALSE),0)</f>
        <v>0</v>
      </c>
      <c r="I137" s="263">
        <f>_xlfn.IFNA(VLOOKUP($A137,'PASTE Tech_Stock'!C:BC,2,FALSE),0)</f>
        <v>0</v>
      </c>
      <c r="J137" s="263">
        <f>_xlfn.IFNA(VLOOKUP($A137,'PASTE Tech_Stock'!E:BD,2,FALSE),0)</f>
        <v>0</v>
      </c>
      <c r="K137" s="263">
        <f>_xlfn.IFNA(VLOOKUP($A137,'PASTE Tech_Stock'!G:BE,2,FALSE),0)</f>
        <v>0</v>
      </c>
      <c r="L137" s="263">
        <f>_xlfn.IFNA(VLOOKUP($A137,'PASTE Tech_Stock'!I:BF,2,FALSE),0)</f>
        <v>0</v>
      </c>
      <c r="M137" s="263">
        <f>_xlfn.IFNA(VLOOKUP($A137,'PASTE Tech_Stock'!K:BG,2,FALSE),0)</f>
        <v>0</v>
      </c>
      <c r="N137" s="263">
        <f>_xlfn.IFNA(VLOOKUP($A137,'PASTE Tech_Stock'!M:BH,2,FALSE),0)</f>
        <v>0</v>
      </c>
      <c r="O137" s="263">
        <f>_xlfn.IFNA(VLOOKUP($A137,'PASTE Tech_Stock'!O:BI,2,FALSE),0)</f>
        <v>0</v>
      </c>
      <c r="P137" s="263">
        <f>_xlfn.IFNA(VLOOKUP($A137,'PASTE Tech_Stock'!Q:BJ,2,FALSE),0)</f>
        <v>0</v>
      </c>
      <c r="Q137" s="263">
        <f>_xlfn.IFNA(VLOOKUP($A137,'PASTE Tech_Stock'!S:BK,2,FALSE),0)</f>
        <v>0</v>
      </c>
      <c r="R137" s="263">
        <f>_xlfn.IFNA(VLOOKUP($A137,'PASTE Tech_Stock'!U:BL,2,FALSE),0)</f>
        <v>0</v>
      </c>
      <c r="S137" s="263">
        <f>_xlfn.IFNA(VLOOKUP($A137,'PASTE Tech_Stock'!W:BM,2,FALSE),0)</f>
        <v>0</v>
      </c>
      <c r="T137" s="263">
        <f>_xlfn.IFNA(VLOOKUP($A137,'PASTE Tech_Stock'!Y:BN,2,FALSE),0)</f>
        <v>0</v>
      </c>
    </row>
    <row r="138" spans="1:20" x14ac:dyDescent="0.3">
      <c r="A138" s="69" t="s">
        <v>164</v>
      </c>
      <c r="B138" t="str">
        <f>_xlfn.IFNA(VLOOKUP($A138,'PASTE Energy Balance'!$A$7:$O$835,14,FALSE),"")</f>
        <v>NL</v>
      </c>
      <c r="C138" t="str">
        <f>_xlfn.IFNA(VLOOKUP($A138,'PASTE Technology Sheet'!$A$7:$G$850,3,FALSE),"")</f>
        <v>Final</v>
      </c>
      <c r="D138" t="str">
        <f>_xlfn.IFNA(VLOOKUP($A138,'PASTE Technology Sheet'!$A$7:$G$850,4,FALSE),"")</f>
        <v>Transport</v>
      </c>
      <c r="E138" t="str">
        <f>_xlfn.IFNA(VLOOKUP($A138,'PASTE Technology Sheet'!$A$7:$G$850,5,FALSE),"")</f>
        <v>Rail</v>
      </c>
      <c r="F138" t="str">
        <f>_xlfn.IFNA(VLOOKUP($A138,'PASTE Technology Sheet'!$A$7:$G$850,6,FALSE),"")</f>
        <v>Rail</v>
      </c>
      <c r="G138" t="str">
        <f>_xlfn.IFNA(VLOOKUP($A138,'PASTE Technology Sheet'!$A$7:$G$850,7,FALSE),"")</f>
        <v>Compression Ignition - Train</v>
      </c>
      <c r="H138" s="263">
        <f>_xlfn.IFNA(VLOOKUP(A138,'PASTE Tech_Stock'!A:B,2,FALSE),0)</f>
        <v>0</v>
      </c>
      <c r="I138" s="263">
        <f>_xlfn.IFNA(VLOOKUP($A138,'PASTE Tech_Stock'!C:BC,2,FALSE),0)</f>
        <v>0</v>
      </c>
      <c r="J138" s="263">
        <f>_xlfn.IFNA(VLOOKUP($A138,'PASTE Tech_Stock'!E:BD,2,FALSE),0)</f>
        <v>0</v>
      </c>
      <c r="K138" s="263">
        <f>_xlfn.IFNA(VLOOKUP($A138,'PASTE Tech_Stock'!G:BE,2,FALSE),0)</f>
        <v>0</v>
      </c>
      <c r="L138" s="263">
        <f>_xlfn.IFNA(VLOOKUP($A138,'PASTE Tech_Stock'!I:BF,2,FALSE),0)</f>
        <v>0</v>
      </c>
      <c r="M138" s="263">
        <f>_xlfn.IFNA(VLOOKUP($A138,'PASTE Tech_Stock'!K:BG,2,FALSE),0)</f>
        <v>0</v>
      </c>
      <c r="N138" s="263">
        <f>_xlfn.IFNA(VLOOKUP($A138,'PASTE Tech_Stock'!M:BH,2,FALSE),0)</f>
        <v>0</v>
      </c>
      <c r="O138" s="263">
        <f>_xlfn.IFNA(VLOOKUP($A138,'PASTE Tech_Stock'!O:BI,2,FALSE),0)</f>
        <v>0</v>
      </c>
      <c r="P138" s="263">
        <f>_xlfn.IFNA(VLOOKUP($A138,'PASTE Tech_Stock'!Q:BJ,2,FALSE),0)</f>
        <v>0</v>
      </c>
      <c r="Q138" s="263">
        <f>_xlfn.IFNA(VLOOKUP($A138,'PASTE Tech_Stock'!S:BK,2,FALSE),0)</f>
        <v>0</v>
      </c>
      <c r="R138" s="263">
        <f>_xlfn.IFNA(VLOOKUP($A138,'PASTE Tech_Stock'!U:BL,2,FALSE),0)</f>
        <v>0</v>
      </c>
      <c r="S138" s="263">
        <f>_xlfn.IFNA(VLOOKUP($A138,'PASTE Tech_Stock'!W:BM,2,FALSE),0)</f>
        <v>0</v>
      </c>
      <c r="T138" s="263">
        <f>_xlfn.IFNA(VLOOKUP($A138,'PASTE Tech_Stock'!Y:BN,2,FALSE),0)</f>
        <v>0</v>
      </c>
    </row>
    <row r="139" spans="1:20" x14ac:dyDescent="0.3">
      <c r="A139" s="40" t="s">
        <v>165</v>
      </c>
      <c r="B139" t="str">
        <f>_xlfn.IFNA(VLOOKUP($A139,'PASTE Energy Balance'!$A$7:$O$835,14,FALSE),"")</f>
        <v>NL</v>
      </c>
      <c r="C139" t="str">
        <f>_xlfn.IFNA(VLOOKUP($A139,'PASTE Technology Sheet'!$A$7:$G$850,3,FALSE),"")</f>
        <v>Final</v>
      </c>
      <c r="D139" t="str">
        <f>_xlfn.IFNA(VLOOKUP($A139,'PASTE Technology Sheet'!$A$7:$G$850,4,FALSE),"")</f>
        <v>Transport</v>
      </c>
      <c r="E139" t="str">
        <f>_xlfn.IFNA(VLOOKUP($A139,'PASTE Technology Sheet'!$A$7:$G$850,5,FALSE),"")</f>
        <v>Rail</v>
      </c>
      <c r="F139" t="str">
        <f>_xlfn.IFNA(VLOOKUP($A139,'PASTE Technology Sheet'!$A$7:$G$850,6,FALSE),"")</f>
        <v>Rail</v>
      </c>
      <c r="G139" t="str">
        <f>_xlfn.IFNA(VLOOKUP($A139,'PASTE Technology Sheet'!$A$7:$G$850,7,FALSE),"")</f>
        <v>Conventional Electric - Train</v>
      </c>
      <c r="H139" s="263">
        <f>_xlfn.IFNA(VLOOKUP(A139,'PASTE Tech_Stock'!A:B,2,FALSE),0)</f>
        <v>700.74196210000002</v>
      </c>
      <c r="I139" s="263">
        <f>_xlfn.IFNA(VLOOKUP($A139,'PASTE Tech_Stock'!C:BC,2,FALSE),0)</f>
        <v>700.74196210000002</v>
      </c>
      <c r="J139" s="263">
        <f>_xlfn.IFNA(VLOOKUP($A139,'PASTE Tech_Stock'!E:BD,2,FALSE),0)</f>
        <v>700.74196210000002</v>
      </c>
      <c r="K139" s="263">
        <f>_xlfn.IFNA(VLOOKUP($A139,'PASTE Tech_Stock'!G:BE,2,FALSE),0)</f>
        <v>700.74196210000002</v>
      </c>
      <c r="L139" s="263">
        <f>_xlfn.IFNA(VLOOKUP($A139,'PASTE Tech_Stock'!I:BF,2,FALSE),0)</f>
        <v>700.74196210000002</v>
      </c>
      <c r="M139" s="263">
        <f>_xlfn.IFNA(VLOOKUP($A139,'PASTE Tech_Stock'!K:BG,2,FALSE),0)</f>
        <v>700.74196210000002</v>
      </c>
      <c r="N139" s="263">
        <f>_xlfn.IFNA(VLOOKUP($A139,'PASTE Tech_Stock'!M:BH,2,FALSE),0)</f>
        <v>700.74196210000002</v>
      </c>
      <c r="O139" s="263">
        <f>_xlfn.IFNA(VLOOKUP($A139,'PASTE Tech_Stock'!O:BI,2,FALSE),0)</f>
        <v>700.74196210000002</v>
      </c>
      <c r="P139" s="263">
        <f>_xlfn.IFNA(VLOOKUP($A139,'PASTE Tech_Stock'!Q:BJ,2,FALSE),0)</f>
        <v>700.74196210000002</v>
      </c>
      <c r="Q139" s="263">
        <f>_xlfn.IFNA(VLOOKUP($A139,'PASTE Tech_Stock'!S:BK,2,FALSE),0)</f>
        <v>700.74196210000002</v>
      </c>
      <c r="R139" s="263">
        <f>_xlfn.IFNA(VLOOKUP($A139,'PASTE Tech_Stock'!U:BL,2,FALSE),0)</f>
        <v>700.74196210000002</v>
      </c>
      <c r="S139" s="263">
        <f>_xlfn.IFNA(VLOOKUP($A139,'PASTE Tech_Stock'!W:BM,2,FALSE),0)</f>
        <v>700.74196210000002</v>
      </c>
      <c r="T139" s="263">
        <f>_xlfn.IFNA(VLOOKUP($A139,'PASTE Tech_Stock'!Y:BN,2,FALSE),0)</f>
        <v>700.74196210000002</v>
      </c>
    </row>
    <row r="140" spans="1:20" x14ac:dyDescent="0.3">
      <c r="A140" s="69" t="s">
        <v>166</v>
      </c>
      <c r="B140" t="str">
        <f>_xlfn.IFNA(VLOOKUP($A140,'PASTE Energy Balance'!$A$7:$O$835,14,FALSE),"")</f>
        <v>NL</v>
      </c>
      <c r="C140" t="str">
        <f>_xlfn.IFNA(VLOOKUP($A140,'PASTE Technology Sheet'!$A$7:$G$850,3,FALSE),"")</f>
        <v>Final</v>
      </c>
      <c r="D140" t="str">
        <f>_xlfn.IFNA(VLOOKUP($A140,'PASTE Technology Sheet'!$A$7:$G$850,4,FALSE),"")</f>
        <v>Transport</v>
      </c>
      <c r="E140" t="str">
        <f>_xlfn.IFNA(VLOOKUP($A140,'PASTE Technology Sheet'!$A$7:$G$850,5,FALSE),"")</f>
        <v>Navigation</v>
      </c>
      <c r="F140" t="str">
        <f>_xlfn.IFNA(VLOOKUP($A140,'PASTE Technology Sheet'!$A$7:$G$850,6,FALSE),"")</f>
        <v>Domestic Navigation</v>
      </c>
      <c r="G140" t="str">
        <f>_xlfn.IFNA(VLOOKUP($A140,'PASTE Technology Sheet'!$A$7:$G$850,7,FALSE),"")</f>
        <v>Heavy Oil Ship - Inland</v>
      </c>
      <c r="H140" s="263">
        <f>_xlfn.IFNA(VLOOKUP(A140,'PASTE Tech_Stock'!A:B,2,FALSE),0)</f>
        <v>0</v>
      </c>
      <c r="I140" s="263">
        <f>_xlfn.IFNA(VLOOKUP($A140,'PASTE Tech_Stock'!C:BC,2,FALSE),0)</f>
        <v>0</v>
      </c>
      <c r="J140" s="263">
        <f>_xlfn.IFNA(VLOOKUP($A140,'PASTE Tech_Stock'!E:BD,2,FALSE),0)</f>
        <v>0</v>
      </c>
      <c r="K140" s="263">
        <f>_xlfn.IFNA(VLOOKUP($A140,'PASTE Tech_Stock'!G:BE,2,FALSE),0)</f>
        <v>0</v>
      </c>
      <c r="L140" s="263">
        <f>_xlfn.IFNA(VLOOKUP($A140,'PASTE Tech_Stock'!I:BF,2,FALSE),0)</f>
        <v>0</v>
      </c>
      <c r="M140" s="263">
        <f>_xlfn.IFNA(VLOOKUP($A140,'PASTE Tech_Stock'!K:BG,2,FALSE),0)</f>
        <v>0</v>
      </c>
      <c r="N140" s="263">
        <f>_xlfn.IFNA(VLOOKUP($A140,'PASTE Tech_Stock'!M:BH,2,FALSE),0)</f>
        <v>0</v>
      </c>
      <c r="O140" s="263">
        <f>_xlfn.IFNA(VLOOKUP($A140,'PASTE Tech_Stock'!O:BI,2,FALSE),0)</f>
        <v>0</v>
      </c>
      <c r="P140" s="263">
        <f>_xlfn.IFNA(VLOOKUP($A140,'PASTE Tech_Stock'!Q:BJ,2,FALSE),0)</f>
        <v>0</v>
      </c>
      <c r="Q140" s="263">
        <f>_xlfn.IFNA(VLOOKUP($A140,'PASTE Tech_Stock'!S:BK,2,FALSE),0)</f>
        <v>0</v>
      </c>
      <c r="R140" s="263">
        <f>_xlfn.IFNA(VLOOKUP($A140,'PASTE Tech_Stock'!U:BL,2,FALSE),0)</f>
        <v>0</v>
      </c>
      <c r="S140" s="263">
        <f>_xlfn.IFNA(VLOOKUP($A140,'PASTE Tech_Stock'!W:BM,2,FALSE),0)</f>
        <v>0</v>
      </c>
      <c r="T140" s="263">
        <f>_xlfn.IFNA(VLOOKUP($A140,'PASTE Tech_Stock'!Y:BN,2,FALSE),0)</f>
        <v>0</v>
      </c>
    </row>
    <row r="141" spans="1:20" x14ac:dyDescent="0.3">
      <c r="A141" s="40" t="s">
        <v>167</v>
      </c>
      <c r="B141" t="str">
        <f>_xlfn.IFNA(VLOOKUP($A141,'PASTE Energy Balance'!$A$7:$O$835,14,FALSE),"")</f>
        <v>NL</v>
      </c>
      <c r="C141" t="str">
        <f>_xlfn.IFNA(VLOOKUP($A141,'PASTE Technology Sheet'!$A$7:$G$850,3,FALSE),"")</f>
        <v>Final</v>
      </c>
      <c r="D141" t="str">
        <f>_xlfn.IFNA(VLOOKUP($A141,'PASTE Technology Sheet'!$A$7:$G$850,4,FALSE),"")</f>
        <v>Transport</v>
      </c>
      <c r="E141" t="str">
        <f>_xlfn.IFNA(VLOOKUP($A141,'PASTE Technology Sheet'!$A$7:$G$850,5,FALSE),"")</f>
        <v>Navigation</v>
      </c>
      <c r="F141" t="str">
        <f>_xlfn.IFNA(VLOOKUP($A141,'PASTE Technology Sheet'!$A$7:$G$850,6,FALSE),"")</f>
        <v>Domestic Navigation</v>
      </c>
      <c r="G141" t="str">
        <f>_xlfn.IFNA(VLOOKUP($A141,'PASTE Technology Sheet'!$A$7:$G$850,7,FALSE),"")</f>
        <v>Vegetable Oil Ship - Inland</v>
      </c>
      <c r="H141" s="263">
        <f>_xlfn.IFNA(VLOOKUP(A141,'PASTE Tech_Stock'!A:B,2,FALSE),0)</f>
        <v>302.538071</v>
      </c>
      <c r="I141" s="263">
        <f>_xlfn.IFNA(VLOOKUP($A141,'PASTE Tech_Stock'!C:BC,2,FALSE),0)</f>
        <v>302.53807080000001</v>
      </c>
      <c r="J141" s="263">
        <f>_xlfn.IFNA(VLOOKUP($A141,'PASTE Tech_Stock'!E:BD,2,FALSE),0)</f>
        <v>302.5380705</v>
      </c>
      <c r="K141" s="263">
        <f>_xlfn.IFNA(VLOOKUP($A141,'PASTE Tech_Stock'!G:BE,2,FALSE),0)</f>
        <v>302.53807089999998</v>
      </c>
      <c r="L141" s="263">
        <f>_xlfn.IFNA(VLOOKUP($A141,'PASTE Tech_Stock'!I:BF,2,FALSE),0)</f>
        <v>302.53807089999998</v>
      </c>
      <c r="M141" s="263">
        <f>_xlfn.IFNA(VLOOKUP($A141,'PASTE Tech_Stock'!K:BG,2,FALSE),0)</f>
        <v>302.53807060000003</v>
      </c>
      <c r="N141" s="263">
        <f>_xlfn.IFNA(VLOOKUP($A141,'PASTE Tech_Stock'!M:BH,2,FALSE),0)</f>
        <v>302.53807</v>
      </c>
      <c r="O141" s="263">
        <f>_xlfn.IFNA(VLOOKUP($A141,'PASTE Tech_Stock'!O:BI,2,FALSE),0)</f>
        <v>302.53807039999998</v>
      </c>
      <c r="P141" s="263">
        <f>_xlfn.IFNA(VLOOKUP($A141,'PASTE Tech_Stock'!Q:BJ,2,FALSE),0)</f>
        <v>302.53807069999999</v>
      </c>
      <c r="Q141" s="263">
        <f>_xlfn.IFNA(VLOOKUP($A141,'PASTE Tech_Stock'!S:BK,2,FALSE),0)</f>
        <v>302.538071</v>
      </c>
      <c r="R141" s="263">
        <f>_xlfn.IFNA(VLOOKUP($A141,'PASTE Tech_Stock'!U:BL,2,FALSE),0)</f>
        <v>302.5380705</v>
      </c>
      <c r="S141" s="263">
        <f>_xlfn.IFNA(VLOOKUP($A141,'PASTE Tech_Stock'!W:BM,2,FALSE),0)</f>
        <v>302.5380657</v>
      </c>
      <c r="T141" s="263">
        <f>_xlfn.IFNA(VLOOKUP($A141,'PASTE Tech_Stock'!Y:BN,2,FALSE),0)</f>
        <v>302.53807110000002</v>
      </c>
    </row>
    <row r="142" spans="1:20" x14ac:dyDescent="0.3">
      <c r="A142" s="69" t="s">
        <v>168</v>
      </c>
      <c r="B142" t="str">
        <f>_xlfn.IFNA(VLOOKUP($A142,'PASTE Energy Balance'!$A$7:$O$835,14,FALSE),"")</f>
        <v>NL</v>
      </c>
      <c r="C142" t="str">
        <f>_xlfn.IFNA(VLOOKUP($A142,'PASTE Technology Sheet'!$A$7:$G$850,3,FALSE),"")</f>
        <v>Final</v>
      </c>
      <c r="D142" t="str">
        <f>_xlfn.IFNA(VLOOKUP($A142,'PASTE Technology Sheet'!$A$7:$G$850,4,FALSE),"")</f>
        <v>Transport</v>
      </c>
      <c r="E142" t="str">
        <f>_xlfn.IFNA(VLOOKUP($A142,'PASTE Technology Sheet'!$A$7:$G$850,5,FALSE),"")</f>
        <v>Navigation</v>
      </c>
      <c r="F142" t="str">
        <f>_xlfn.IFNA(VLOOKUP($A142,'PASTE Technology Sheet'!$A$7:$G$850,6,FALSE),"")</f>
        <v>Domestic Navigation</v>
      </c>
      <c r="G142" t="str">
        <f>_xlfn.IFNA(VLOOKUP($A142,'PASTE Technology Sheet'!$A$7:$G$850,7,FALSE),"")</f>
        <v>ICE Ship - Inland</v>
      </c>
      <c r="H142" s="263">
        <f>_xlfn.IFNA(VLOOKUP(A142,'PASTE Tech_Stock'!A:B,2,FALSE),0)</f>
        <v>0</v>
      </c>
      <c r="I142" s="263">
        <f>_xlfn.IFNA(VLOOKUP($A142,'PASTE Tech_Stock'!C:BC,2,FALSE),0)</f>
        <v>0</v>
      </c>
      <c r="J142" s="263">
        <f>_xlfn.IFNA(VLOOKUP($A142,'PASTE Tech_Stock'!E:BD,2,FALSE),0)</f>
        <v>0</v>
      </c>
      <c r="K142" s="263">
        <f>_xlfn.IFNA(VLOOKUP($A142,'PASTE Tech_Stock'!G:BE,2,FALSE),0)</f>
        <v>0</v>
      </c>
      <c r="L142" s="263">
        <f>_xlfn.IFNA(VLOOKUP($A142,'PASTE Tech_Stock'!I:BF,2,FALSE),0)</f>
        <v>0</v>
      </c>
      <c r="M142" s="263">
        <f>_xlfn.IFNA(VLOOKUP($A142,'PASTE Tech_Stock'!K:BG,2,FALSE),0)</f>
        <v>0</v>
      </c>
      <c r="N142" s="263">
        <f>_xlfn.IFNA(VLOOKUP($A142,'PASTE Tech_Stock'!M:BH,2,FALSE),0)</f>
        <v>0</v>
      </c>
      <c r="O142" s="263">
        <f>_xlfn.IFNA(VLOOKUP($A142,'PASTE Tech_Stock'!O:BI,2,FALSE),0)</f>
        <v>0</v>
      </c>
      <c r="P142" s="263">
        <f>_xlfn.IFNA(VLOOKUP($A142,'PASTE Tech_Stock'!Q:BJ,2,FALSE),0)</f>
        <v>0</v>
      </c>
      <c r="Q142" s="263">
        <f>_xlfn.IFNA(VLOOKUP($A142,'PASTE Tech_Stock'!S:BK,2,FALSE),0)</f>
        <v>0</v>
      </c>
      <c r="R142" s="263">
        <f>_xlfn.IFNA(VLOOKUP($A142,'PASTE Tech_Stock'!U:BL,2,FALSE),0)</f>
        <v>0</v>
      </c>
      <c r="S142" s="263">
        <f>_xlfn.IFNA(VLOOKUP($A142,'PASTE Tech_Stock'!W:BM,2,FALSE),0)</f>
        <v>0</v>
      </c>
      <c r="T142" s="263">
        <f>_xlfn.IFNA(VLOOKUP($A142,'PASTE Tech_Stock'!Y:BN,2,FALSE),0)</f>
        <v>0</v>
      </c>
    </row>
    <row r="143" spans="1:20" x14ac:dyDescent="0.3">
      <c r="A143" s="40" t="s">
        <v>169</v>
      </c>
      <c r="B143" t="str">
        <f>_xlfn.IFNA(VLOOKUP($A143,'PASTE Energy Balance'!$A$7:$O$835,14,FALSE),"")</f>
        <v>NL</v>
      </c>
      <c r="C143" t="str">
        <f>_xlfn.IFNA(VLOOKUP($A143,'PASTE Technology Sheet'!$A$7:$G$850,3,FALSE),"")</f>
        <v>Final</v>
      </c>
      <c r="D143" t="str">
        <f>_xlfn.IFNA(VLOOKUP($A143,'PASTE Technology Sheet'!$A$7:$G$850,4,FALSE),"")</f>
        <v>Transport</v>
      </c>
      <c r="E143" t="str">
        <f>_xlfn.IFNA(VLOOKUP($A143,'PASTE Technology Sheet'!$A$7:$G$850,5,FALSE),"")</f>
        <v>Navigation</v>
      </c>
      <c r="F143" t="str">
        <f>_xlfn.IFNA(VLOOKUP($A143,'PASTE Technology Sheet'!$A$7:$G$850,6,FALSE),"")</f>
        <v>Domestic Navigation</v>
      </c>
      <c r="G143" t="str">
        <f>_xlfn.IFNA(VLOOKUP($A143,'PASTE Technology Sheet'!$A$7:$G$850,7,FALSE),"")</f>
        <v>Biodiesel Ship - Inland</v>
      </c>
      <c r="H143" s="263">
        <f>_xlfn.IFNA(VLOOKUP(A143,'PASTE Tech_Stock'!A:B,2,FALSE),0)</f>
        <v>0</v>
      </c>
      <c r="I143" s="263">
        <f>_xlfn.IFNA(VLOOKUP($A143,'PASTE Tech_Stock'!C:BC,2,FALSE),0)</f>
        <v>1.240134748E-7</v>
      </c>
      <c r="J143" s="263">
        <f>_xlfn.IFNA(VLOOKUP($A143,'PASTE Tech_Stock'!E:BD,2,FALSE),0)</f>
        <v>2.7887765599999999E-7</v>
      </c>
      <c r="K143" s="263">
        <f>_xlfn.IFNA(VLOOKUP($A143,'PASTE Tech_Stock'!G:BE,2,FALSE),0)</f>
        <v>0</v>
      </c>
      <c r="L143" s="263">
        <f>_xlfn.IFNA(VLOOKUP($A143,'PASTE Tech_Stock'!I:BF,2,FALSE),0)</f>
        <v>0</v>
      </c>
      <c r="M143" s="263">
        <f>_xlfn.IFNA(VLOOKUP($A143,'PASTE Tech_Stock'!K:BG,2,FALSE),0)</f>
        <v>2.5066132470000003E-7</v>
      </c>
      <c r="N143" s="263">
        <f>_xlfn.IFNA(VLOOKUP($A143,'PASTE Tech_Stock'!M:BH,2,FALSE),0)</f>
        <v>7.0199265959999998E-7</v>
      </c>
      <c r="O143" s="263">
        <f>_xlfn.IFNA(VLOOKUP($A143,'PASTE Tech_Stock'!O:BI,2,FALSE),0)</f>
        <v>3.730793179E-7</v>
      </c>
      <c r="P143" s="263">
        <f>_xlfn.IFNA(VLOOKUP($A143,'PASTE Tech_Stock'!Q:BJ,2,FALSE),0)</f>
        <v>1.787281832E-7</v>
      </c>
      <c r="Q143" s="263">
        <f>_xlfn.IFNA(VLOOKUP($A143,'PASTE Tech_Stock'!S:BK,2,FALSE),0)</f>
        <v>0</v>
      </c>
      <c r="R143" s="263">
        <f>_xlfn.IFNA(VLOOKUP($A143,'PASTE Tech_Stock'!U:BL,2,FALSE),0)</f>
        <v>3.3242229109999998E-7</v>
      </c>
      <c r="S143" s="263">
        <f>_xlfn.IFNA(VLOOKUP($A143,'PASTE Tech_Stock'!W:BM,2,FALSE),0)</f>
        <v>6.4552316739999995E-7</v>
      </c>
      <c r="T143" s="263">
        <f>_xlfn.IFNA(VLOOKUP($A143,'PASTE Tech_Stock'!Y:BN,2,FALSE),0)</f>
        <v>0</v>
      </c>
    </row>
    <row r="144" spans="1:20" x14ac:dyDescent="0.3">
      <c r="A144" s="69" t="s">
        <v>170</v>
      </c>
      <c r="B144" t="str">
        <f>_xlfn.IFNA(VLOOKUP($A144,'PASTE Energy Balance'!$A$7:$O$835,14,FALSE),"")</f>
        <v>NL</v>
      </c>
      <c r="C144" t="str">
        <f>_xlfn.IFNA(VLOOKUP($A144,'PASTE Technology Sheet'!$A$7:$G$850,3,FALSE),"")</f>
        <v>Final</v>
      </c>
      <c r="D144" t="str">
        <f>_xlfn.IFNA(VLOOKUP($A144,'PASTE Technology Sheet'!$A$7:$G$850,4,FALSE),"")</f>
        <v>Transport</v>
      </c>
      <c r="E144" t="str">
        <f>_xlfn.IFNA(VLOOKUP($A144,'PASTE Technology Sheet'!$A$7:$G$850,5,FALSE),"")</f>
        <v>Navigation</v>
      </c>
      <c r="F144" t="str">
        <f>_xlfn.IFNA(VLOOKUP($A144,'PASTE Technology Sheet'!$A$7:$G$850,6,FALSE),"")</f>
        <v>Domestic Navigation</v>
      </c>
      <c r="G144" t="str">
        <f>_xlfn.IFNA(VLOOKUP($A144,'PASTE Technology Sheet'!$A$7:$G$850,7,FALSE),"")</f>
        <v>Syn Diesel Ship - Inland</v>
      </c>
      <c r="H144" s="263">
        <f>_xlfn.IFNA(VLOOKUP(A144,'PASTE Tech_Stock'!A:B,2,FALSE),0)</f>
        <v>0</v>
      </c>
      <c r="I144" s="263">
        <f>_xlfn.IFNA(VLOOKUP($A144,'PASTE Tech_Stock'!C:BC,2,FALSE),0)</f>
        <v>0</v>
      </c>
      <c r="J144" s="263">
        <f>_xlfn.IFNA(VLOOKUP($A144,'PASTE Tech_Stock'!E:BD,2,FALSE),0)</f>
        <v>0</v>
      </c>
      <c r="K144" s="263">
        <f>_xlfn.IFNA(VLOOKUP($A144,'PASTE Tech_Stock'!G:BE,2,FALSE),0)</f>
        <v>0</v>
      </c>
      <c r="L144" s="263">
        <f>_xlfn.IFNA(VLOOKUP($A144,'PASTE Tech_Stock'!I:BF,2,FALSE),0)</f>
        <v>0</v>
      </c>
      <c r="M144" s="263">
        <f>_xlfn.IFNA(VLOOKUP($A144,'PASTE Tech_Stock'!K:BG,2,FALSE),0)</f>
        <v>0</v>
      </c>
      <c r="N144" s="263">
        <f>_xlfn.IFNA(VLOOKUP($A144,'PASTE Tech_Stock'!M:BH,2,FALSE),0)</f>
        <v>1.676833721E-7</v>
      </c>
      <c r="O144" s="263">
        <f>_xlfn.IFNA(VLOOKUP($A144,'PASTE Tech_Stock'!O:BI,2,FALSE),0)</f>
        <v>0</v>
      </c>
      <c r="P144" s="263">
        <f>_xlfn.IFNA(VLOOKUP($A144,'PASTE Tech_Stock'!Q:BJ,2,FALSE),0)</f>
        <v>0</v>
      </c>
      <c r="Q144" s="263">
        <f>_xlfn.IFNA(VLOOKUP($A144,'PASTE Tech_Stock'!S:BK,2,FALSE),0)</f>
        <v>0</v>
      </c>
      <c r="R144" s="263">
        <f>_xlfn.IFNA(VLOOKUP($A144,'PASTE Tech_Stock'!U:BL,2,FALSE),0)</f>
        <v>0</v>
      </c>
      <c r="S144" s="263">
        <f>_xlfn.IFNA(VLOOKUP($A144,'PASTE Tech_Stock'!W:BM,2,FALSE),0)</f>
        <v>0</v>
      </c>
      <c r="T144" s="263">
        <f>_xlfn.IFNA(VLOOKUP($A144,'PASTE Tech_Stock'!Y:BN,2,FALSE),0)</f>
        <v>0</v>
      </c>
    </row>
    <row r="145" spans="1:20" x14ac:dyDescent="0.3">
      <c r="A145" s="40" t="s">
        <v>171</v>
      </c>
      <c r="B145" t="str">
        <f>_xlfn.IFNA(VLOOKUP($A145,'PASTE Energy Balance'!$A$7:$O$835,14,FALSE),"")</f>
        <v>NL</v>
      </c>
      <c r="C145" t="str">
        <f>_xlfn.IFNA(VLOOKUP($A145,'PASTE Technology Sheet'!$A$7:$G$850,3,FALSE),"")</f>
        <v>Final</v>
      </c>
      <c r="D145" t="str">
        <f>_xlfn.IFNA(VLOOKUP($A145,'PASTE Technology Sheet'!$A$7:$G$850,4,FALSE),"")</f>
        <v>Transport</v>
      </c>
      <c r="E145" t="str">
        <f>_xlfn.IFNA(VLOOKUP($A145,'PASTE Technology Sheet'!$A$7:$G$850,5,FALSE),"")</f>
        <v>Navigation</v>
      </c>
      <c r="F145" t="str">
        <f>_xlfn.IFNA(VLOOKUP($A145,'PASTE Technology Sheet'!$A$7:$G$850,6,FALSE),"")</f>
        <v>Domestic Navigation</v>
      </c>
      <c r="G145" t="str">
        <f>_xlfn.IFNA(VLOOKUP($A145,'PASTE Technology Sheet'!$A$7:$G$850,7,FALSE),"")</f>
        <v>CNG Ship - Inland</v>
      </c>
      <c r="H145" s="263">
        <f>_xlfn.IFNA(VLOOKUP(A145,'PASTE Tech_Stock'!A:B,2,FALSE),0)</f>
        <v>0</v>
      </c>
      <c r="I145" s="263">
        <f>_xlfn.IFNA(VLOOKUP($A145,'PASTE Tech_Stock'!C:BC,2,FALSE),0)</f>
        <v>0</v>
      </c>
      <c r="J145" s="263">
        <f>_xlfn.IFNA(VLOOKUP($A145,'PASTE Tech_Stock'!E:BD,2,FALSE),0)</f>
        <v>1.170965667E-7</v>
      </c>
      <c r="K145" s="263">
        <f>_xlfn.IFNA(VLOOKUP($A145,'PASTE Tech_Stock'!G:BE,2,FALSE),0)</f>
        <v>0</v>
      </c>
      <c r="L145" s="263">
        <f>_xlfn.IFNA(VLOOKUP($A145,'PASTE Tech_Stock'!I:BF,2,FALSE),0)</f>
        <v>0</v>
      </c>
      <c r="M145" s="263">
        <f>_xlfn.IFNA(VLOOKUP($A145,'PASTE Tech_Stock'!K:BG,2,FALSE),0)</f>
        <v>1.326605673E-7</v>
      </c>
      <c r="N145" s="263">
        <f>_xlfn.IFNA(VLOOKUP($A145,'PASTE Tech_Stock'!M:BH,2,FALSE),0)</f>
        <v>0</v>
      </c>
      <c r="O145" s="263">
        <f>_xlfn.IFNA(VLOOKUP($A145,'PASTE Tech_Stock'!O:BI,2,FALSE),0)</f>
        <v>1.4737921530000001E-7</v>
      </c>
      <c r="P145" s="263">
        <f>_xlfn.IFNA(VLOOKUP($A145,'PASTE Tech_Stock'!Q:BJ,2,FALSE),0)</f>
        <v>0</v>
      </c>
      <c r="Q145" s="263">
        <f>_xlfn.IFNA(VLOOKUP($A145,'PASTE Tech_Stock'!S:BK,2,FALSE),0)</f>
        <v>0</v>
      </c>
      <c r="R145" s="263">
        <f>_xlfn.IFNA(VLOOKUP($A145,'PASTE Tech_Stock'!U:BL,2,FALSE),0)</f>
        <v>1.6592517270000001E-7</v>
      </c>
      <c r="S145" s="263">
        <f>_xlfn.IFNA(VLOOKUP($A145,'PASTE Tech_Stock'!W:BM,2,FALSE),0)</f>
        <v>4.5506777870000003E-6</v>
      </c>
      <c r="T145" s="263">
        <f>_xlfn.IFNA(VLOOKUP($A145,'PASTE Tech_Stock'!Y:BN,2,FALSE),0)</f>
        <v>0</v>
      </c>
    </row>
    <row r="146" spans="1:20" x14ac:dyDescent="0.3">
      <c r="A146" s="69" t="s">
        <v>172</v>
      </c>
      <c r="B146" t="str">
        <f>_xlfn.IFNA(VLOOKUP($A146,'PASTE Energy Balance'!$A$7:$O$835,14,FALSE),"")</f>
        <v>NL</v>
      </c>
      <c r="C146" t="str">
        <f>_xlfn.IFNA(VLOOKUP($A146,'PASTE Technology Sheet'!$A$7:$G$850,3,FALSE),"")</f>
        <v>Final</v>
      </c>
      <c r="D146" t="str">
        <f>_xlfn.IFNA(VLOOKUP($A146,'PASTE Technology Sheet'!$A$7:$G$850,4,FALSE),"")</f>
        <v>Transport</v>
      </c>
      <c r="E146" t="str">
        <f>_xlfn.IFNA(VLOOKUP($A146,'PASTE Technology Sheet'!$A$7:$G$850,5,FALSE),"")</f>
        <v>Navigation</v>
      </c>
      <c r="F146" t="str">
        <f>_xlfn.IFNA(VLOOKUP($A146,'PASTE Technology Sheet'!$A$7:$G$850,6,FALSE),"")</f>
        <v>Domestic Navigation</v>
      </c>
      <c r="G146" t="str">
        <f>_xlfn.IFNA(VLOOKUP($A146,'PASTE Technology Sheet'!$A$7:$G$850,7,FALSE),"")</f>
        <v>Ammonia Ship - Inland</v>
      </c>
      <c r="H146" s="263">
        <f>_xlfn.IFNA(VLOOKUP(A146,'PASTE Tech_Stock'!A:B,2,FALSE),0)</f>
        <v>0</v>
      </c>
      <c r="I146" s="263">
        <f>_xlfn.IFNA(VLOOKUP($A146,'PASTE Tech_Stock'!C:BC,2,FALSE),0)</f>
        <v>0</v>
      </c>
      <c r="J146" s="263">
        <f>_xlfn.IFNA(VLOOKUP($A146,'PASTE Tech_Stock'!E:BD,2,FALSE),0)</f>
        <v>0</v>
      </c>
      <c r="K146" s="263">
        <f>_xlfn.IFNA(VLOOKUP($A146,'PASTE Tech_Stock'!G:BE,2,FALSE),0)</f>
        <v>0</v>
      </c>
      <c r="L146" s="263">
        <f>_xlfn.IFNA(VLOOKUP($A146,'PASTE Tech_Stock'!I:BF,2,FALSE),0)</f>
        <v>0</v>
      </c>
      <c r="M146" s="263">
        <f>_xlfn.IFNA(VLOOKUP($A146,'PASTE Tech_Stock'!K:BG,2,FALSE),0)</f>
        <v>0</v>
      </c>
      <c r="N146" s="263">
        <f>_xlfn.IFNA(VLOOKUP($A146,'PASTE Tech_Stock'!M:BH,2,FALSE),0)</f>
        <v>0</v>
      </c>
      <c r="O146" s="263">
        <f>_xlfn.IFNA(VLOOKUP($A146,'PASTE Tech_Stock'!O:BI,2,FALSE),0)</f>
        <v>0</v>
      </c>
      <c r="P146" s="263">
        <f>_xlfn.IFNA(VLOOKUP($A146,'PASTE Tech_Stock'!Q:BJ,2,FALSE),0)</f>
        <v>0</v>
      </c>
      <c r="Q146" s="263">
        <f>_xlfn.IFNA(VLOOKUP($A146,'PASTE Tech_Stock'!S:BK,2,FALSE),0)</f>
        <v>0</v>
      </c>
      <c r="R146" s="263">
        <f>_xlfn.IFNA(VLOOKUP($A146,'PASTE Tech_Stock'!U:BL,2,FALSE),0)</f>
        <v>0</v>
      </c>
      <c r="S146" s="263">
        <f>_xlfn.IFNA(VLOOKUP($A146,'PASTE Tech_Stock'!W:BM,2,FALSE),0)</f>
        <v>0</v>
      </c>
      <c r="T146" s="263">
        <f>_xlfn.IFNA(VLOOKUP($A146,'PASTE Tech_Stock'!Y:BN,2,FALSE),0)</f>
        <v>0</v>
      </c>
    </row>
    <row r="147" spans="1:20" x14ac:dyDescent="0.3">
      <c r="A147" s="40" t="s">
        <v>173</v>
      </c>
      <c r="B147" t="str">
        <f>_xlfn.IFNA(VLOOKUP($A147,'PASTE Energy Balance'!$A$7:$O$835,14,FALSE),"")</f>
        <v>NL</v>
      </c>
      <c r="C147" t="str">
        <f>_xlfn.IFNA(VLOOKUP($A147,'PASTE Technology Sheet'!$A$7:$G$850,3,FALSE),"")</f>
        <v>Final</v>
      </c>
      <c r="D147" t="str">
        <f>_xlfn.IFNA(VLOOKUP($A147,'PASTE Technology Sheet'!$A$7:$G$850,4,FALSE),"")</f>
        <v>Transport</v>
      </c>
      <c r="E147" t="str">
        <f>_xlfn.IFNA(VLOOKUP($A147,'PASTE Technology Sheet'!$A$7:$G$850,5,FALSE),"")</f>
        <v>Other</v>
      </c>
      <c r="F147" t="str">
        <f>_xlfn.IFNA(VLOOKUP($A147,'PASTE Technology Sheet'!$A$7:$G$850,6,FALSE),"")</f>
        <v>Other transport</v>
      </c>
      <c r="G147" t="str">
        <f>_xlfn.IFNA(VLOOKUP($A147,'PASTE Technology Sheet'!$A$7:$G$850,7,FALSE),"")</f>
        <v>Dummy consumption - Other Transport</v>
      </c>
      <c r="H147" s="263">
        <f>_xlfn.IFNA(VLOOKUP(A147,'PASTE Tech_Stock'!A:B,2,FALSE),0)</f>
        <v>4.5720000010000001</v>
      </c>
      <c r="I147" s="263">
        <f>_xlfn.IFNA(VLOOKUP($A147,'PASTE Tech_Stock'!C:BC,2,FALSE),0)</f>
        <v>4.5720000010000001</v>
      </c>
      <c r="J147" s="263">
        <f>_xlfn.IFNA(VLOOKUP($A147,'PASTE Tech_Stock'!E:BD,2,FALSE),0)</f>
        <v>4.5720000069999998</v>
      </c>
      <c r="K147" s="263">
        <f>_xlfn.IFNA(VLOOKUP($A147,'PASTE Tech_Stock'!G:BE,2,FALSE),0)</f>
        <v>4.5720000010000001</v>
      </c>
      <c r="L147" s="263">
        <f>_xlfn.IFNA(VLOOKUP($A147,'PASTE Tech_Stock'!I:BF,2,FALSE),0)</f>
        <v>4.5720000010000001</v>
      </c>
      <c r="M147" s="263">
        <f>_xlfn.IFNA(VLOOKUP($A147,'PASTE Tech_Stock'!K:BG,2,FALSE),0)</f>
        <v>4.5720000010000001</v>
      </c>
      <c r="N147" s="263">
        <f>_xlfn.IFNA(VLOOKUP($A147,'PASTE Tech_Stock'!M:BH,2,FALSE),0)</f>
        <v>4.5720000020000002</v>
      </c>
      <c r="O147" s="263">
        <f>_xlfn.IFNA(VLOOKUP($A147,'PASTE Tech_Stock'!O:BI,2,FALSE),0)</f>
        <v>4.5720000150000004</v>
      </c>
      <c r="P147" s="263">
        <f>_xlfn.IFNA(VLOOKUP($A147,'PASTE Tech_Stock'!Q:BJ,2,FALSE),0)</f>
        <v>4.5720000040000004</v>
      </c>
      <c r="Q147" s="263">
        <f>_xlfn.IFNA(VLOOKUP($A147,'PASTE Tech_Stock'!S:BK,2,FALSE),0)</f>
        <v>4.5720000000000001</v>
      </c>
      <c r="R147" s="263">
        <f>_xlfn.IFNA(VLOOKUP($A147,'PASTE Tech_Stock'!U:BL,2,FALSE),0)</f>
        <v>4.5720000110000001</v>
      </c>
      <c r="S147" s="263">
        <f>_xlfn.IFNA(VLOOKUP($A147,'PASTE Tech_Stock'!W:BM,2,FALSE),0)</f>
        <v>4.5720000010000001</v>
      </c>
      <c r="T147" s="263">
        <f>_xlfn.IFNA(VLOOKUP($A147,'PASTE Tech_Stock'!Y:BN,2,FALSE),0)</f>
        <v>4.5720000000000001</v>
      </c>
    </row>
    <row r="148" spans="1:20" x14ac:dyDescent="0.3">
      <c r="A148" s="40" t="s">
        <v>174</v>
      </c>
      <c r="B148" t="str">
        <f>_xlfn.IFNA(VLOOKUP($A148,'PASTE Energy Balance'!$A$7:$O$835,14,FALSE),"")</f>
        <v>NL</v>
      </c>
      <c r="C148" t="str">
        <f>_xlfn.IFNA(VLOOKUP($A148,'PASTE Technology Sheet'!$A$7:$G$850,3,FALSE),"")</f>
        <v>Final</v>
      </c>
      <c r="D148" t="str">
        <f>_xlfn.IFNA(VLOOKUP($A148,'PASTE Technology Sheet'!$A$7:$G$850,4,FALSE),"")</f>
        <v>Transport</v>
      </c>
      <c r="E148" t="str">
        <f>_xlfn.IFNA(VLOOKUP($A148,'PASTE Technology Sheet'!$A$7:$G$850,5,FALSE),"")</f>
        <v>Other</v>
      </c>
      <c r="F148" t="str">
        <f>_xlfn.IFNA(VLOOKUP($A148,'PASTE Technology Sheet'!$A$7:$G$850,6,FALSE),"")</f>
        <v>Other transport</v>
      </c>
      <c r="G148" t="str">
        <f>_xlfn.IFNA(VLOOKUP($A148,'PASTE Technology Sheet'!$A$7:$G$850,7,FALSE),"")</f>
        <v>Dummy electrified consumption - Other Transport</v>
      </c>
      <c r="H148" s="263">
        <f>_xlfn.IFNA(VLOOKUP(A148,'PASTE Tech_Stock'!A:B,2,FALSE),0)</f>
        <v>18.288</v>
      </c>
      <c r="I148" s="263">
        <f>_xlfn.IFNA(VLOOKUP($A148,'PASTE Tech_Stock'!C:BC,2,FALSE),0)</f>
        <v>18.288</v>
      </c>
      <c r="J148" s="263">
        <f>_xlfn.IFNA(VLOOKUP($A148,'PASTE Tech_Stock'!E:BD,2,FALSE),0)</f>
        <v>18.287999989999999</v>
      </c>
      <c r="K148" s="263">
        <f>_xlfn.IFNA(VLOOKUP($A148,'PASTE Tech_Stock'!G:BE,2,FALSE),0)</f>
        <v>18.288</v>
      </c>
      <c r="L148" s="263">
        <f>_xlfn.IFNA(VLOOKUP($A148,'PASTE Tech_Stock'!I:BF,2,FALSE),0)</f>
        <v>18.288</v>
      </c>
      <c r="M148" s="263">
        <f>_xlfn.IFNA(VLOOKUP($A148,'PASTE Tech_Stock'!K:BG,2,FALSE),0)</f>
        <v>18.288</v>
      </c>
      <c r="N148" s="263">
        <f>_xlfn.IFNA(VLOOKUP($A148,'PASTE Tech_Stock'!M:BH,2,FALSE),0)</f>
        <v>18.288</v>
      </c>
      <c r="O148" s="263">
        <f>_xlfn.IFNA(VLOOKUP($A148,'PASTE Tech_Stock'!O:BI,2,FALSE),0)</f>
        <v>18.287999989999999</v>
      </c>
      <c r="P148" s="263">
        <f>_xlfn.IFNA(VLOOKUP($A148,'PASTE Tech_Stock'!Q:BJ,2,FALSE),0)</f>
        <v>18.288</v>
      </c>
      <c r="Q148" s="263">
        <f>_xlfn.IFNA(VLOOKUP($A148,'PASTE Tech_Stock'!S:BK,2,FALSE),0)</f>
        <v>18.288</v>
      </c>
      <c r="R148" s="263">
        <f>_xlfn.IFNA(VLOOKUP($A148,'PASTE Tech_Stock'!U:BL,2,FALSE),0)</f>
        <v>18.287999989999999</v>
      </c>
      <c r="S148" s="263">
        <f>_xlfn.IFNA(VLOOKUP($A148,'PASTE Tech_Stock'!W:BM,2,FALSE),0)</f>
        <v>18.288</v>
      </c>
      <c r="T148" s="263">
        <f>_xlfn.IFNA(VLOOKUP($A148,'PASTE Tech_Stock'!Y:BN,2,FALSE),0)</f>
        <v>18.288</v>
      </c>
    </row>
    <row r="149" spans="1:20" x14ac:dyDescent="0.3">
      <c r="A149" s="69" t="s">
        <v>175</v>
      </c>
      <c r="B149" t="str">
        <f>_xlfn.IFNA(VLOOKUP($A149,'PASTE Energy Balance'!$A$7:$O$835,14,FALSE),"")</f>
        <v>NL</v>
      </c>
      <c r="C149" t="str">
        <f>_xlfn.IFNA(VLOOKUP($A149,'PASTE Technology Sheet'!$A$7:$G$850,3,FALSE),"")</f>
        <v>Final</v>
      </c>
      <c r="D149" t="str">
        <f>_xlfn.IFNA(VLOOKUP($A149,'PASTE Technology Sheet'!$A$7:$G$850,4,FALSE),"")</f>
        <v>Transport</v>
      </c>
      <c r="E149" t="str">
        <f>_xlfn.IFNA(VLOOKUP($A149,'PASTE Technology Sheet'!$A$7:$G$850,5,FALSE),"")</f>
        <v>Bunker</v>
      </c>
      <c r="F149" t="str">
        <f>_xlfn.IFNA(VLOOKUP($A149,'PASTE Technology Sheet'!$A$7:$G$850,6,FALSE),"")</f>
        <v>Bunker Navigation</v>
      </c>
      <c r="G149" t="str">
        <f>_xlfn.IFNA(VLOOKUP($A149,'PASTE Technology Sheet'!$A$7:$G$850,7,FALSE),"")</f>
        <v>Heavy Oil Ship - International</v>
      </c>
      <c r="H149" s="263">
        <f>_xlfn.IFNA(VLOOKUP(A149,'PASTE Tech_Stock'!A:B,2,FALSE),0)</f>
        <v>73.72451169</v>
      </c>
      <c r="I149" s="263">
        <f>_xlfn.IFNA(VLOOKUP($A149,'PASTE Tech_Stock'!C:BC,2,FALSE),0)</f>
        <v>73.724511699999994</v>
      </c>
      <c r="J149" s="263">
        <f>_xlfn.IFNA(VLOOKUP($A149,'PASTE Tech_Stock'!E:BD,2,FALSE),0)</f>
        <v>73.724511719999995</v>
      </c>
      <c r="K149" s="263">
        <f>_xlfn.IFNA(VLOOKUP($A149,'PASTE Tech_Stock'!G:BE,2,FALSE),0)</f>
        <v>73.72451169</v>
      </c>
      <c r="L149" s="263">
        <f>_xlfn.IFNA(VLOOKUP($A149,'PASTE Tech_Stock'!I:BF,2,FALSE),0)</f>
        <v>73.72451169</v>
      </c>
      <c r="M149" s="263">
        <f>_xlfn.IFNA(VLOOKUP($A149,'PASTE Tech_Stock'!K:BG,2,FALSE),0)</f>
        <v>73.72451169</v>
      </c>
      <c r="N149" s="263">
        <f>_xlfn.IFNA(VLOOKUP($A149,'PASTE Tech_Stock'!M:BH,2,FALSE),0)</f>
        <v>73.724511759999999</v>
      </c>
      <c r="O149" s="263">
        <f>_xlfn.IFNA(VLOOKUP($A149,'PASTE Tech_Stock'!O:BI,2,FALSE),0)</f>
        <v>73.724511719999995</v>
      </c>
      <c r="P149" s="263">
        <f>_xlfn.IFNA(VLOOKUP($A149,'PASTE Tech_Stock'!Q:BJ,2,FALSE),0)</f>
        <v>73.724511710000002</v>
      </c>
      <c r="Q149" s="263">
        <f>_xlfn.IFNA(VLOOKUP($A149,'PASTE Tech_Stock'!S:BK,2,FALSE),0)</f>
        <v>73.729219049999998</v>
      </c>
      <c r="R149" s="263">
        <f>_xlfn.IFNA(VLOOKUP($A149,'PASTE Tech_Stock'!U:BL,2,FALSE),0)</f>
        <v>73.724511699999994</v>
      </c>
      <c r="S149" s="263">
        <f>_xlfn.IFNA(VLOOKUP($A149,'PASTE Tech_Stock'!W:BM,2,FALSE),0)</f>
        <v>73.724511699999994</v>
      </c>
      <c r="T149" s="263">
        <f>_xlfn.IFNA(VLOOKUP($A149,'PASTE Tech_Stock'!Y:BN,2,FALSE),0)</f>
        <v>226.7983093</v>
      </c>
    </row>
    <row r="150" spans="1:20" x14ac:dyDescent="0.3">
      <c r="A150" s="40" t="s">
        <v>176</v>
      </c>
      <c r="B150" t="str">
        <f>_xlfn.IFNA(VLOOKUP($A150,'PASTE Energy Balance'!$A$7:$O$835,14,FALSE),"")</f>
        <v>NL</v>
      </c>
      <c r="C150" t="str">
        <f>_xlfn.IFNA(VLOOKUP($A150,'PASTE Technology Sheet'!$A$7:$G$850,3,FALSE),"")</f>
        <v>Final</v>
      </c>
      <c r="D150" t="str">
        <f>_xlfn.IFNA(VLOOKUP($A150,'PASTE Technology Sheet'!$A$7:$G$850,4,FALSE),"")</f>
        <v>Transport</v>
      </c>
      <c r="E150" t="str">
        <f>_xlfn.IFNA(VLOOKUP($A150,'PASTE Technology Sheet'!$A$7:$G$850,5,FALSE),"")</f>
        <v>Bunker</v>
      </c>
      <c r="F150" t="str">
        <f>_xlfn.IFNA(VLOOKUP($A150,'PASTE Technology Sheet'!$A$7:$G$850,6,FALSE),"")</f>
        <v>Bunker Navigation</v>
      </c>
      <c r="G150" t="str">
        <f>_xlfn.IFNA(VLOOKUP($A150,'PASTE Technology Sheet'!$A$7:$G$850,7,FALSE),"")</f>
        <v>Vegetable Oil Ship - International</v>
      </c>
      <c r="H150" s="263">
        <f>_xlfn.IFNA(VLOOKUP(A150,'PASTE Tech_Stock'!A:B,2,FALSE),0)</f>
        <v>0</v>
      </c>
      <c r="I150" s="263">
        <f>_xlfn.IFNA(VLOOKUP($A150,'PASTE Tech_Stock'!C:BC,2,FALSE),0)</f>
        <v>0</v>
      </c>
      <c r="J150" s="263">
        <f>_xlfn.IFNA(VLOOKUP($A150,'PASTE Tech_Stock'!E:BD,2,FALSE),0)</f>
        <v>0</v>
      </c>
      <c r="K150" s="263">
        <f>_xlfn.IFNA(VLOOKUP($A150,'PASTE Tech_Stock'!G:BE,2,FALSE),0)</f>
        <v>0</v>
      </c>
      <c r="L150" s="263">
        <f>_xlfn.IFNA(VLOOKUP($A150,'PASTE Tech_Stock'!I:BF,2,FALSE),0)</f>
        <v>0</v>
      </c>
      <c r="M150" s="263">
        <f>_xlfn.IFNA(VLOOKUP($A150,'PASTE Tech_Stock'!K:BG,2,FALSE),0)</f>
        <v>0</v>
      </c>
      <c r="N150" s="263">
        <f>_xlfn.IFNA(VLOOKUP($A150,'PASTE Tech_Stock'!M:BH,2,FALSE),0)</f>
        <v>0</v>
      </c>
      <c r="O150" s="263">
        <f>_xlfn.IFNA(VLOOKUP($A150,'PASTE Tech_Stock'!O:BI,2,FALSE),0)</f>
        <v>0</v>
      </c>
      <c r="P150" s="263">
        <f>_xlfn.IFNA(VLOOKUP($A150,'PASTE Tech_Stock'!Q:BJ,2,FALSE),0)</f>
        <v>4.519612247E-6</v>
      </c>
      <c r="Q150" s="263">
        <f>_xlfn.IFNA(VLOOKUP($A150,'PASTE Tech_Stock'!S:BK,2,FALSE),0)</f>
        <v>0</v>
      </c>
      <c r="R150" s="263">
        <f>_xlfn.IFNA(VLOOKUP($A150,'PASTE Tech_Stock'!U:BL,2,FALSE),0)</f>
        <v>0</v>
      </c>
      <c r="S150" s="263">
        <f>_xlfn.IFNA(VLOOKUP($A150,'PASTE Tech_Stock'!W:BM,2,FALSE),0)</f>
        <v>0</v>
      </c>
      <c r="T150" s="263">
        <f>_xlfn.IFNA(VLOOKUP($A150,'PASTE Tech_Stock'!Y:BN,2,FALSE),0)</f>
        <v>0</v>
      </c>
    </row>
    <row r="151" spans="1:20" x14ac:dyDescent="0.3">
      <c r="A151" s="69" t="s">
        <v>177</v>
      </c>
      <c r="B151" t="str">
        <f>_xlfn.IFNA(VLOOKUP($A151,'PASTE Energy Balance'!$A$7:$O$835,14,FALSE),"")</f>
        <v>NL</v>
      </c>
      <c r="C151" t="str">
        <f>_xlfn.IFNA(VLOOKUP($A151,'PASTE Technology Sheet'!$A$7:$G$850,3,FALSE),"")</f>
        <v>Final</v>
      </c>
      <c r="D151" t="str">
        <f>_xlfn.IFNA(VLOOKUP($A151,'PASTE Technology Sheet'!$A$7:$G$850,4,FALSE),"")</f>
        <v>Transport</v>
      </c>
      <c r="E151" t="str">
        <f>_xlfn.IFNA(VLOOKUP($A151,'PASTE Technology Sheet'!$A$7:$G$850,5,FALSE),"")</f>
        <v>Bunker</v>
      </c>
      <c r="F151" t="str">
        <f>_xlfn.IFNA(VLOOKUP($A151,'PASTE Technology Sheet'!$A$7:$G$850,6,FALSE),"")</f>
        <v>Bunker Navigation</v>
      </c>
      <c r="G151" t="str">
        <f>_xlfn.IFNA(VLOOKUP($A151,'PASTE Technology Sheet'!$A$7:$G$850,7,FALSE),"")</f>
        <v>ICE Ship - International</v>
      </c>
      <c r="H151" s="263">
        <f>_xlfn.IFNA(VLOOKUP(A151,'PASTE Tech_Stock'!A:B,2,FALSE),0)</f>
        <v>340.21199999999999</v>
      </c>
      <c r="I151" s="263">
        <f>_xlfn.IFNA(VLOOKUP($A151,'PASTE Tech_Stock'!C:BC,2,FALSE),0)</f>
        <v>340.21199999999999</v>
      </c>
      <c r="J151" s="263">
        <f>_xlfn.IFNA(VLOOKUP($A151,'PASTE Tech_Stock'!E:BD,2,FALSE),0)</f>
        <v>340.21199999999999</v>
      </c>
      <c r="K151" s="263">
        <f>_xlfn.IFNA(VLOOKUP($A151,'PASTE Tech_Stock'!G:BE,2,FALSE),0)</f>
        <v>340.21199999999999</v>
      </c>
      <c r="L151" s="263">
        <f>_xlfn.IFNA(VLOOKUP($A151,'PASTE Tech_Stock'!I:BF,2,FALSE),0)</f>
        <v>340.21199999999999</v>
      </c>
      <c r="M151" s="263">
        <f>_xlfn.IFNA(VLOOKUP($A151,'PASTE Tech_Stock'!K:BG,2,FALSE),0)</f>
        <v>340.21199999999999</v>
      </c>
      <c r="N151" s="263">
        <f>_xlfn.IFNA(VLOOKUP($A151,'PASTE Tech_Stock'!M:BH,2,FALSE),0)</f>
        <v>340.21199999999999</v>
      </c>
      <c r="O151" s="263">
        <f>_xlfn.IFNA(VLOOKUP($A151,'PASTE Tech_Stock'!O:BI,2,FALSE),0)</f>
        <v>340.21199990000002</v>
      </c>
      <c r="P151" s="263">
        <f>_xlfn.IFNA(VLOOKUP($A151,'PASTE Tech_Stock'!Q:BJ,2,FALSE),0)</f>
        <v>340.21199999999999</v>
      </c>
      <c r="Q151" s="263">
        <f>_xlfn.IFNA(VLOOKUP($A151,'PASTE Tech_Stock'!S:BK,2,FALSE),0)</f>
        <v>340.21199999999999</v>
      </c>
      <c r="R151" s="263">
        <f>_xlfn.IFNA(VLOOKUP($A151,'PASTE Tech_Stock'!U:BL,2,FALSE),0)</f>
        <v>340.21199999999999</v>
      </c>
      <c r="S151" s="263">
        <f>_xlfn.IFNA(VLOOKUP($A151,'PASTE Tech_Stock'!W:BM,2,FALSE),0)</f>
        <v>340.21199999999999</v>
      </c>
      <c r="T151" s="263">
        <f>_xlfn.IFNA(VLOOKUP($A151,'PASTE Tech_Stock'!Y:BN,2,FALSE),0)</f>
        <v>340.21199999999999</v>
      </c>
    </row>
    <row r="152" spans="1:20" x14ac:dyDescent="0.3">
      <c r="A152" s="40" t="s">
        <v>178</v>
      </c>
      <c r="B152" t="str">
        <f>_xlfn.IFNA(VLOOKUP($A152,'PASTE Energy Balance'!$A$7:$O$835,14,FALSE),"")</f>
        <v>NL</v>
      </c>
      <c r="C152" t="str">
        <f>_xlfn.IFNA(VLOOKUP($A152,'PASTE Technology Sheet'!$A$7:$G$850,3,FALSE),"")</f>
        <v>Final</v>
      </c>
      <c r="D152" t="str">
        <f>_xlfn.IFNA(VLOOKUP($A152,'PASTE Technology Sheet'!$A$7:$G$850,4,FALSE),"")</f>
        <v>Transport</v>
      </c>
      <c r="E152" t="str">
        <f>_xlfn.IFNA(VLOOKUP($A152,'PASTE Technology Sheet'!$A$7:$G$850,5,FALSE),"")</f>
        <v>Bunker</v>
      </c>
      <c r="F152" t="str">
        <f>_xlfn.IFNA(VLOOKUP($A152,'PASTE Technology Sheet'!$A$7:$G$850,6,FALSE),"")</f>
        <v>Bunker Navigation</v>
      </c>
      <c r="G152" t="str">
        <f>_xlfn.IFNA(VLOOKUP($A152,'PASTE Technology Sheet'!$A$7:$G$850,7,FALSE),"")</f>
        <v>Bio Diesel Ship - International</v>
      </c>
      <c r="H152" s="263">
        <f>_xlfn.IFNA(VLOOKUP(A152,'PASTE Tech_Stock'!A:B,2,FALSE),0)</f>
        <v>0</v>
      </c>
      <c r="I152" s="263">
        <f>_xlfn.IFNA(VLOOKUP($A152,'PASTE Tech_Stock'!C:BC,2,FALSE),0)</f>
        <v>0</v>
      </c>
      <c r="J152" s="263">
        <f>_xlfn.IFNA(VLOOKUP($A152,'PASTE Tech_Stock'!E:BD,2,FALSE),0)</f>
        <v>0</v>
      </c>
      <c r="K152" s="263">
        <f>_xlfn.IFNA(VLOOKUP($A152,'PASTE Tech_Stock'!G:BE,2,FALSE),0)</f>
        <v>0</v>
      </c>
      <c r="L152" s="263">
        <f>_xlfn.IFNA(VLOOKUP($A152,'PASTE Tech_Stock'!I:BF,2,FALSE),0)</f>
        <v>0</v>
      </c>
      <c r="M152" s="263">
        <f>_xlfn.IFNA(VLOOKUP($A152,'PASTE Tech_Stock'!K:BG,2,FALSE),0)</f>
        <v>0</v>
      </c>
      <c r="N152" s="263">
        <f>_xlfn.IFNA(VLOOKUP($A152,'PASTE Tech_Stock'!M:BH,2,FALSE),0)</f>
        <v>0</v>
      </c>
      <c r="O152" s="263">
        <f>_xlfn.IFNA(VLOOKUP($A152,'PASTE Tech_Stock'!O:BI,2,FALSE),0)</f>
        <v>0</v>
      </c>
      <c r="P152" s="263">
        <f>_xlfn.IFNA(VLOOKUP($A152,'PASTE Tech_Stock'!Q:BJ,2,FALSE),0)</f>
        <v>0</v>
      </c>
      <c r="Q152" s="263">
        <f>_xlfn.IFNA(VLOOKUP($A152,'PASTE Tech_Stock'!S:BK,2,FALSE),0)</f>
        <v>0</v>
      </c>
      <c r="R152" s="263">
        <f>_xlfn.IFNA(VLOOKUP($A152,'PASTE Tech_Stock'!U:BL,2,FALSE),0)</f>
        <v>0</v>
      </c>
      <c r="S152" s="263">
        <f>_xlfn.IFNA(VLOOKUP($A152,'PASTE Tech_Stock'!W:BM,2,FALSE),0)</f>
        <v>0</v>
      </c>
      <c r="T152" s="263">
        <f>_xlfn.IFNA(VLOOKUP($A152,'PASTE Tech_Stock'!Y:BN,2,FALSE),0)</f>
        <v>0</v>
      </c>
    </row>
    <row r="153" spans="1:20" x14ac:dyDescent="0.3">
      <c r="A153" s="69" t="s">
        <v>179</v>
      </c>
      <c r="B153" t="str">
        <f>_xlfn.IFNA(VLOOKUP($A153,'PASTE Energy Balance'!$A$7:$O$835,14,FALSE),"")</f>
        <v>NL</v>
      </c>
      <c r="C153" t="str">
        <f>_xlfn.IFNA(VLOOKUP($A153,'PASTE Technology Sheet'!$A$7:$G$850,3,FALSE),"")</f>
        <v>Final</v>
      </c>
      <c r="D153" t="str">
        <f>_xlfn.IFNA(VLOOKUP($A153,'PASTE Technology Sheet'!$A$7:$G$850,4,FALSE),"")</f>
        <v>Transport</v>
      </c>
      <c r="E153" t="str">
        <f>_xlfn.IFNA(VLOOKUP($A153,'PASTE Technology Sheet'!$A$7:$G$850,5,FALSE),"")</f>
        <v>Bunker</v>
      </c>
      <c r="F153" t="str">
        <f>_xlfn.IFNA(VLOOKUP($A153,'PASTE Technology Sheet'!$A$7:$G$850,6,FALSE),"")</f>
        <v>Bunker Navigation</v>
      </c>
      <c r="G153" t="str">
        <f>_xlfn.IFNA(VLOOKUP($A153,'PASTE Technology Sheet'!$A$7:$G$850,7,FALSE),"")</f>
        <v>Syn Diesel Ship - International</v>
      </c>
      <c r="H153" s="263">
        <f>_xlfn.IFNA(VLOOKUP(A153,'PASTE Tech_Stock'!A:B,2,FALSE),0)</f>
        <v>0</v>
      </c>
      <c r="I153" s="263">
        <f>_xlfn.IFNA(VLOOKUP($A153,'PASTE Tech_Stock'!C:BC,2,FALSE),0)</f>
        <v>0</v>
      </c>
      <c r="J153" s="263">
        <f>_xlfn.IFNA(VLOOKUP($A153,'PASTE Tech_Stock'!E:BD,2,FALSE),0)</f>
        <v>0</v>
      </c>
      <c r="K153" s="263">
        <f>_xlfn.IFNA(VLOOKUP($A153,'PASTE Tech_Stock'!G:BE,2,FALSE),0)</f>
        <v>0</v>
      </c>
      <c r="L153" s="263">
        <f>_xlfn.IFNA(VLOOKUP($A153,'PASTE Tech_Stock'!I:BF,2,FALSE),0)</f>
        <v>0</v>
      </c>
      <c r="M153" s="263">
        <f>_xlfn.IFNA(VLOOKUP($A153,'PASTE Tech_Stock'!K:BG,2,FALSE),0)</f>
        <v>0</v>
      </c>
      <c r="N153" s="263">
        <f>_xlfn.IFNA(VLOOKUP($A153,'PASTE Tech_Stock'!M:BH,2,FALSE),0)</f>
        <v>0</v>
      </c>
      <c r="O153" s="263">
        <f>_xlfn.IFNA(VLOOKUP($A153,'PASTE Tech_Stock'!O:BI,2,FALSE),0)</f>
        <v>0</v>
      </c>
      <c r="P153" s="263">
        <f>_xlfn.IFNA(VLOOKUP($A153,'PASTE Tech_Stock'!Q:BJ,2,FALSE),0)</f>
        <v>0</v>
      </c>
      <c r="Q153" s="263">
        <f>_xlfn.IFNA(VLOOKUP($A153,'PASTE Tech_Stock'!S:BK,2,FALSE),0)</f>
        <v>0</v>
      </c>
      <c r="R153" s="263">
        <f>_xlfn.IFNA(VLOOKUP($A153,'PASTE Tech_Stock'!U:BL,2,FALSE),0)</f>
        <v>0</v>
      </c>
      <c r="S153" s="263">
        <f>_xlfn.IFNA(VLOOKUP($A153,'PASTE Tech_Stock'!W:BM,2,FALSE),0)</f>
        <v>0</v>
      </c>
      <c r="T153" s="263">
        <f>_xlfn.IFNA(VLOOKUP($A153,'PASTE Tech_Stock'!Y:BN,2,FALSE),0)</f>
        <v>0</v>
      </c>
    </row>
    <row r="154" spans="1:20" x14ac:dyDescent="0.3">
      <c r="A154" s="40" t="s">
        <v>180</v>
      </c>
      <c r="B154" t="str">
        <f>_xlfn.IFNA(VLOOKUP($A154,'PASTE Energy Balance'!$A$7:$O$835,14,FALSE),"")</f>
        <v>NL</v>
      </c>
      <c r="C154" t="str">
        <f>_xlfn.IFNA(VLOOKUP($A154,'PASTE Technology Sheet'!$A$7:$G$850,3,FALSE),"")</f>
        <v>Final</v>
      </c>
      <c r="D154" t="str">
        <f>_xlfn.IFNA(VLOOKUP($A154,'PASTE Technology Sheet'!$A$7:$G$850,4,FALSE),"")</f>
        <v>Transport</v>
      </c>
      <c r="E154" t="str">
        <f>_xlfn.IFNA(VLOOKUP($A154,'PASTE Technology Sheet'!$A$7:$G$850,5,FALSE),"")</f>
        <v>Bunker</v>
      </c>
      <c r="F154" t="str">
        <f>_xlfn.IFNA(VLOOKUP($A154,'PASTE Technology Sheet'!$A$7:$G$850,6,FALSE),"")</f>
        <v>Bunker Navigation</v>
      </c>
      <c r="G154" t="str">
        <f>_xlfn.IFNA(VLOOKUP($A154,'PASTE Technology Sheet'!$A$7:$G$850,7,FALSE),"")</f>
        <v>LNG Ship - International</v>
      </c>
      <c r="H154" s="263">
        <f>_xlfn.IFNA(VLOOKUP(A154,'PASTE Tech_Stock'!A:B,2,FALSE),0)</f>
        <v>153.07379760000001</v>
      </c>
      <c r="I154" s="263">
        <f>_xlfn.IFNA(VLOOKUP($A154,'PASTE Tech_Stock'!C:BC,2,FALSE),0)</f>
        <v>153.07379760000001</v>
      </c>
      <c r="J154" s="263">
        <f>_xlfn.IFNA(VLOOKUP($A154,'PASTE Tech_Stock'!E:BD,2,FALSE),0)</f>
        <v>153.07379760000001</v>
      </c>
      <c r="K154" s="263">
        <f>_xlfn.IFNA(VLOOKUP($A154,'PASTE Tech_Stock'!G:BE,2,FALSE),0)</f>
        <v>153.07379760000001</v>
      </c>
      <c r="L154" s="263">
        <f>_xlfn.IFNA(VLOOKUP($A154,'PASTE Tech_Stock'!I:BF,2,FALSE),0)</f>
        <v>153.07379760000001</v>
      </c>
      <c r="M154" s="263">
        <f>_xlfn.IFNA(VLOOKUP($A154,'PASTE Tech_Stock'!K:BG,2,FALSE),0)</f>
        <v>153.07379760000001</v>
      </c>
      <c r="N154" s="263">
        <f>_xlfn.IFNA(VLOOKUP($A154,'PASTE Tech_Stock'!M:BH,2,FALSE),0)</f>
        <v>153.07379750000001</v>
      </c>
      <c r="O154" s="263">
        <f>_xlfn.IFNA(VLOOKUP($A154,'PASTE Tech_Stock'!O:BI,2,FALSE),0)</f>
        <v>153.07379760000001</v>
      </c>
      <c r="P154" s="263">
        <f>_xlfn.IFNA(VLOOKUP($A154,'PASTE Tech_Stock'!Q:BJ,2,FALSE),0)</f>
        <v>153.07379299999999</v>
      </c>
      <c r="Q154" s="263">
        <f>_xlfn.IFNA(VLOOKUP($A154,'PASTE Tech_Stock'!S:BK,2,FALSE),0)</f>
        <v>153.06909020000001</v>
      </c>
      <c r="R154" s="263">
        <f>_xlfn.IFNA(VLOOKUP($A154,'PASTE Tech_Stock'!U:BL,2,FALSE),0)</f>
        <v>153.07379760000001</v>
      </c>
      <c r="S154" s="263">
        <f>_xlfn.IFNA(VLOOKUP($A154,'PASTE Tech_Stock'!W:BM,2,FALSE),0)</f>
        <v>153.07379760000001</v>
      </c>
      <c r="T154" s="263">
        <f>_xlfn.IFNA(VLOOKUP($A154,'PASTE Tech_Stock'!Y:BN,2,FALSE),0)</f>
        <v>0</v>
      </c>
    </row>
    <row r="155" spans="1:20" x14ac:dyDescent="0.3">
      <c r="A155" s="69" t="s">
        <v>181</v>
      </c>
      <c r="B155" t="str">
        <f>_xlfn.IFNA(VLOOKUP($A155,'PASTE Energy Balance'!$A$7:$O$835,14,FALSE),"")</f>
        <v>NL</v>
      </c>
      <c r="C155" t="str">
        <f>_xlfn.IFNA(VLOOKUP($A155,'PASTE Technology Sheet'!$A$7:$G$850,3,FALSE),"")</f>
        <v>Final</v>
      </c>
      <c r="D155" t="str">
        <f>_xlfn.IFNA(VLOOKUP($A155,'PASTE Technology Sheet'!$A$7:$G$850,4,FALSE),"")</f>
        <v>Transport</v>
      </c>
      <c r="E155" t="str">
        <f>_xlfn.IFNA(VLOOKUP($A155,'PASTE Technology Sheet'!$A$7:$G$850,5,FALSE),"")</f>
        <v>Bunker</v>
      </c>
      <c r="F155" t="str">
        <f>_xlfn.IFNA(VLOOKUP($A155,'PASTE Technology Sheet'!$A$7:$G$850,6,FALSE),"")</f>
        <v>Bunker Navigation</v>
      </c>
      <c r="G155" t="str">
        <f>_xlfn.IFNA(VLOOKUP($A155,'PASTE Technology Sheet'!$A$7:$G$850,7,FALSE),"")</f>
        <v>Ammonia Ship - International</v>
      </c>
      <c r="H155" s="263">
        <f>_xlfn.IFNA(VLOOKUP(A155,'PASTE Tech_Stock'!A:B,2,FALSE),0)</f>
        <v>0</v>
      </c>
      <c r="I155" s="263">
        <f>_xlfn.IFNA(VLOOKUP($A155,'PASTE Tech_Stock'!C:BC,2,FALSE),0)</f>
        <v>0</v>
      </c>
      <c r="J155" s="263">
        <f>_xlfn.IFNA(VLOOKUP($A155,'PASTE Tech_Stock'!E:BD,2,FALSE),0)</f>
        <v>0</v>
      </c>
      <c r="K155" s="263">
        <f>_xlfn.IFNA(VLOOKUP($A155,'PASTE Tech_Stock'!G:BE,2,FALSE),0)</f>
        <v>0</v>
      </c>
      <c r="L155" s="263">
        <f>_xlfn.IFNA(VLOOKUP($A155,'PASTE Tech_Stock'!I:BF,2,FALSE),0)</f>
        <v>0</v>
      </c>
      <c r="M155" s="263">
        <f>_xlfn.IFNA(VLOOKUP($A155,'PASTE Tech_Stock'!K:BG,2,FALSE),0)</f>
        <v>0</v>
      </c>
      <c r="N155" s="263">
        <f>_xlfn.IFNA(VLOOKUP($A155,'PASTE Tech_Stock'!M:BH,2,FALSE),0)</f>
        <v>0</v>
      </c>
      <c r="O155" s="263">
        <f>_xlfn.IFNA(VLOOKUP($A155,'PASTE Tech_Stock'!O:BI,2,FALSE),0)</f>
        <v>0</v>
      </c>
      <c r="P155" s="263">
        <f>_xlfn.IFNA(VLOOKUP($A155,'PASTE Tech_Stock'!Q:BJ,2,FALSE),0)</f>
        <v>0</v>
      </c>
      <c r="Q155" s="263">
        <f>_xlfn.IFNA(VLOOKUP($A155,'PASTE Tech_Stock'!S:BK,2,FALSE),0)</f>
        <v>0</v>
      </c>
      <c r="R155" s="263">
        <f>_xlfn.IFNA(VLOOKUP($A155,'PASTE Tech_Stock'!U:BL,2,FALSE),0)</f>
        <v>0</v>
      </c>
      <c r="S155" s="263">
        <f>_xlfn.IFNA(VLOOKUP($A155,'PASTE Tech_Stock'!W:BM,2,FALSE),0)</f>
        <v>0</v>
      </c>
      <c r="T155" s="263">
        <f>_xlfn.IFNA(VLOOKUP($A155,'PASTE Tech_Stock'!Y:BN,2,FALSE),0)</f>
        <v>0</v>
      </c>
    </row>
    <row r="156" spans="1:20" x14ac:dyDescent="0.3">
      <c r="A156" s="40" t="s">
        <v>182</v>
      </c>
      <c r="B156" t="str">
        <f>_xlfn.IFNA(VLOOKUP($A156,'PASTE Energy Balance'!$A$7:$O$835,14,FALSE),"")</f>
        <v>NL</v>
      </c>
      <c r="C156" t="str">
        <f>_xlfn.IFNA(VLOOKUP($A156,'PASTE Technology Sheet'!$A$7:$G$850,3,FALSE),"")</f>
        <v>Final</v>
      </c>
      <c r="D156" t="str">
        <f>_xlfn.IFNA(VLOOKUP($A156,'PASTE Technology Sheet'!$A$7:$G$850,4,FALSE),"")</f>
        <v>Transport</v>
      </c>
      <c r="E156" t="str">
        <f>_xlfn.IFNA(VLOOKUP($A156,'PASTE Technology Sheet'!$A$7:$G$850,5,FALSE),"")</f>
        <v>Bunker</v>
      </c>
      <c r="F156" t="str">
        <f>_xlfn.IFNA(VLOOKUP($A156,'PASTE Technology Sheet'!$A$7:$G$850,6,FALSE),"")</f>
        <v>Bunker Navigation</v>
      </c>
      <c r="G156" t="str">
        <f>_xlfn.IFNA(VLOOKUP($A156,'PASTE Technology Sheet'!$A$7:$G$850,7,FALSE),"")</f>
        <v>Methanol Ship - International</v>
      </c>
      <c r="H156" s="263">
        <f>_xlfn.IFNA(VLOOKUP(A156,'PASTE Tech_Stock'!A:B,2,FALSE),0)</f>
        <v>0</v>
      </c>
      <c r="I156" s="263">
        <f>_xlfn.IFNA(VLOOKUP($A156,'PASTE Tech_Stock'!C:BC,2,FALSE),0)</f>
        <v>0</v>
      </c>
      <c r="J156" s="263">
        <f>_xlfn.IFNA(VLOOKUP($A156,'PASTE Tech_Stock'!E:BD,2,FALSE),0)</f>
        <v>0</v>
      </c>
      <c r="K156" s="263">
        <f>_xlfn.IFNA(VLOOKUP($A156,'PASTE Tech_Stock'!G:BE,2,FALSE),0)</f>
        <v>0</v>
      </c>
      <c r="L156" s="263">
        <f>_xlfn.IFNA(VLOOKUP($A156,'PASTE Tech_Stock'!I:BF,2,FALSE),0)</f>
        <v>0</v>
      </c>
      <c r="M156" s="263">
        <f>_xlfn.IFNA(VLOOKUP($A156,'PASTE Tech_Stock'!K:BG,2,FALSE),0)</f>
        <v>0</v>
      </c>
      <c r="N156" s="263">
        <f>_xlfn.IFNA(VLOOKUP($A156,'PASTE Tech_Stock'!M:BH,2,FALSE),0)</f>
        <v>0</v>
      </c>
      <c r="O156" s="263">
        <f>_xlfn.IFNA(VLOOKUP($A156,'PASTE Tech_Stock'!O:BI,2,FALSE),0)</f>
        <v>0</v>
      </c>
      <c r="P156" s="263">
        <f>_xlfn.IFNA(VLOOKUP($A156,'PASTE Tech_Stock'!Q:BJ,2,FALSE),0)</f>
        <v>0</v>
      </c>
      <c r="Q156" s="263">
        <f>_xlfn.IFNA(VLOOKUP($A156,'PASTE Tech_Stock'!S:BK,2,FALSE),0)</f>
        <v>0</v>
      </c>
      <c r="R156" s="263">
        <f>_xlfn.IFNA(VLOOKUP($A156,'PASTE Tech_Stock'!U:BL,2,FALSE),0)</f>
        <v>0</v>
      </c>
      <c r="S156" s="263">
        <f>_xlfn.IFNA(VLOOKUP($A156,'PASTE Tech_Stock'!W:BM,2,FALSE),0)</f>
        <v>0</v>
      </c>
      <c r="T156" s="263">
        <f>_xlfn.IFNA(VLOOKUP($A156,'PASTE Tech_Stock'!Y:BN,2,FALSE),0)</f>
        <v>0</v>
      </c>
    </row>
    <row r="157" spans="1:20" x14ac:dyDescent="0.3">
      <c r="A157" s="69" t="s">
        <v>183</v>
      </c>
      <c r="B157" t="str">
        <f>_xlfn.IFNA(VLOOKUP($A157,'PASTE Energy Balance'!$A$7:$O$835,14,FALSE),"")</f>
        <v>NL</v>
      </c>
      <c r="C157" t="str">
        <f>_xlfn.IFNA(VLOOKUP($A157,'PASTE Technology Sheet'!$A$7:$G$850,3,FALSE),"")</f>
        <v>Final</v>
      </c>
      <c r="D157" t="str">
        <f>_xlfn.IFNA(VLOOKUP($A157,'PASTE Technology Sheet'!$A$7:$G$850,4,FALSE),"")</f>
        <v>Transport</v>
      </c>
      <c r="E157" t="str">
        <f>_xlfn.IFNA(VLOOKUP($A157,'PASTE Technology Sheet'!$A$7:$G$850,5,FALSE),"")</f>
        <v>Bunker</v>
      </c>
      <c r="F157" t="str">
        <f>_xlfn.IFNA(VLOOKUP($A157,'PASTE Technology Sheet'!$A$7:$G$850,6,FALSE),"")</f>
        <v>Bunker Aviation</v>
      </c>
      <c r="G157" t="str">
        <f>_xlfn.IFNA(VLOOKUP($A157,'PASTE Technology Sheet'!$A$7:$G$850,7,FALSE),"")</f>
        <v>Conventional Airplane</v>
      </c>
      <c r="H157" s="263">
        <f>_xlfn.IFNA(VLOOKUP(A157,'PASTE Tech_Stock'!A:B,2,FALSE),0)</f>
        <v>1272.569444</v>
      </c>
      <c r="I157" s="263">
        <f>_xlfn.IFNA(VLOOKUP($A157,'PASTE Tech_Stock'!C:BC,2,FALSE),0)</f>
        <v>1272.569444</v>
      </c>
      <c r="J157" s="263">
        <f>_xlfn.IFNA(VLOOKUP($A157,'PASTE Tech_Stock'!E:BD,2,FALSE),0)</f>
        <v>1272.569442</v>
      </c>
      <c r="K157" s="263">
        <f>_xlfn.IFNA(VLOOKUP($A157,'PASTE Tech_Stock'!G:BE,2,FALSE),0)</f>
        <v>1272.569444</v>
      </c>
      <c r="L157" s="263">
        <f>_xlfn.IFNA(VLOOKUP($A157,'PASTE Tech_Stock'!I:BF,2,FALSE),0)</f>
        <v>1272.569444</v>
      </c>
      <c r="M157" s="263">
        <f>_xlfn.IFNA(VLOOKUP($A157,'PASTE Tech_Stock'!K:BG,2,FALSE),0)</f>
        <v>1272.569442</v>
      </c>
      <c r="N157" s="263">
        <f>_xlfn.IFNA(VLOOKUP($A157,'PASTE Tech_Stock'!M:BH,2,FALSE),0)</f>
        <v>1272.569442</v>
      </c>
      <c r="O157" s="263">
        <f>_xlfn.IFNA(VLOOKUP($A157,'PASTE Tech_Stock'!O:BI,2,FALSE),0)</f>
        <v>1272.569442</v>
      </c>
      <c r="P157" s="263">
        <f>_xlfn.IFNA(VLOOKUP($A157,'PASTE Tech_Stock'!Q:BJ,2,FALSE),0)</f>
        <v>1272.569442</v>
      </c>
      <c r="Q157" s="263">
        <f>_xlfn.IFNA(VLOOKUP($A157,'PASTE Tech_Stock'!S:BK,2,FALSE),0)</f>
        <v>1272.569444</v>
      </c>
      <c r="R157" s="263">
        <f>_xlfn.IFNA(VLOOKUP($A157,'PASTE Tech_Stock'!U:BL,2,FALSE),0)</f>
        <v>1272.569442</v>
      </c>
      <c r="S157" s="263">
        <f>_xlfn.IFNA(VLOOKUP($A157,'PASTE Tech_Stock'!W:BM,2,FALSE),0)</f>
        <v>1230.441491</v>
      </c>
      <c r="T157" s="263">
        <f>_xlfn.IFNA(VLOOKUP($A157,'PASTE Tech_Stock'!Y:BN,2,FALSE),0)</f>
        <v>1272.569444</v>
      </c>
    </row>
    <row r="158" spans="1:20" x14ac:dyDescent="0.3">
      <c r="A158" s="40" t="s">
        <v>184</v>
      </c>
      <c r="B158" t="str">
        <f>_xlfn.IFNA(VLOOKUP($A158,'PASTE Energy Balance'!$A$7:$O$835,14,FALSE),"")</f>
        <v>NL</v>
      </c>
      <c r="C158" t="str">
        <f>_xlfn.IFNA(VLOOKUP($A158,'PASTE Technology Sheet'!$A$7:$G$850,3,FALSE),"")</f>
        <v>Final</v>
      </c>
      <c r="D158" t="str">
        <f>_xlfn.IFNA(VLOOKUP($A158,'PASTE Technology Sheet'!$A$7:$G$850,4,FALSE),"")</f>
        <v>Transport</v>
      </c>
      <c r="E158" t="str">
        <f>_xlfn.IFNA(VLOOKUP($A158,'PASTE Technology Sheet'!$A$7:$G$850,5,FALSE),"")</f>
        <v>Bunker</v>
      </c>
      <c r="F158" t="str">
        <f>_xlfn.IFNA(VLOOKUP($A158,'PASTE Technology Sheet'!$A$7:$G$850,6,FALSE),"")</f>
        <v>Bunker Aviation</v>
      </c>
      <c r="G158" t="str">
        <f>_xlfn.IFNA(VLOOKUP($A158,'PASTE Technology Sheet'!$A$7:$G$850,7,FALSE),"")</f>
        <v>Bio Kerosene Airplane</v>
      </c>
      <c r="H158" s="263">
        <f>_xlfn.IFNA(VLOOKUP(A158,'PASTE Tech_Stock'!A:B,2,FALSE),0)</f>
        <v>0</v>
      </c>
      <c r="I158" s="263">
        <f>_xlfn.IFNA(VLOOKUP($A158,'PASTE Tech_Stock'!C:BC,2,FALSE),0)</f>
        <v>1.4756506059999999E-7</v>
      </c>
      <c r="J158" s="263">
        <f>_xlfn.IFNA(VLOOKUP($A158,'PASTE Tech_Stock'!E:BD,2,FALSE),0)</f>
        <v>3.347690836E-7</v>
      </c>
      <c r="K158" s="263">
        <f>_xlfn.IFNA(VLOOKUP($A158,'PASTE Tech_Stock'!G:BE,2,FALSE),0)</f>
        <v>0</v>
      </c>
      <c r="L158" s="263">
        <f>_xlfn.IFNA(VLOOKUP($A158,'PASTE Tech_Stock'!I:BF,2,FALSE),0)</f>
        <v>0</v>
      </c>
      <c r="M158" s="263">
        <f>_xlfn.IFNA(VLOOKUP($A158,'PASTE Tech_Stock'!K:BG,2,FALSE),0)</f>
        <v>2.7802889239999999E-7</v>
      </c>
      <c r="N158" s="263">
        <f>_xlfn.IFNA(VLOOKUP($A158,'PASTE Tech_Stock'!M:BH,2,FALSE),0)</f>
        <v>8.4122075350000004E-7</v>
      </c>
      <c r="O158" s="263">
        <f>_xlfn.IFNA(VLOOKUP($A158,'PASTE Tech_Stock'!O:BI,2,FALSE),0)</f>
        <v>4.3207751329999998E-7</v>
      </c>
      <c r="P158" s="263">
        <f>_xlfn.IFNA(VLOOKUP($A158,'PASTE Tech_Stock'!Q:BJ,2,FALSE),0)</f>
        <v>2.213166681E-7</v>
      </c>
      <c r="Q158" s="263">
        <f>_xlfn.IFNA(VLOOKUP($A158,'PASTE Tech_Stock'!S:BK,2,FALSE),0)</f>
        <v>0</v>
      </c>
      <c r="R158" s="263">
        <f>_xlfn.IFNA(VLOOKUP($A158,'PASTE Tech_Stock'!U:BL,2,FALSE),0)</f>
        <v>3.6947039919999999E-7</v>
      </c>
      <c r="S158" s="263">
        <f>_xlfn.IFNA(VLOOKUP($A158,'PASTE Tech_Stock'!W:BM,2,FALSE),0)</f>
        <v>7.2003035709999996E-7</v>
      </c>
      <c r="T158" s="263">
        <f>_xlfn.IFNA(VLOOKUP($A158,'PASTE Tech_Stock'!Y:BN,2,FALSE),0)</f>
        <v>0</v>
      </c>
    </row>
    <row r="159" spans="1:20" x14ac:dyDescent="0.3">
      <c r="A159" s="69" t="s">
        <v>185</v>
      </c>
      <c r="B159" t="str">
        <f>_xlfn.IFNA(VLOOKUP($A159,'PASTE Energy Balance'!$A$7:$O$835,14,FALSE),"")</f>
        <v>NL</v>
      </c>
      <c r="C159" t="str">
        <f>_xlfn.IFNA(VLOOKUP($A159,'PASTE Technology Sheet'!$A$7:$G$850,3,FALSE),"")</f>
        <v>Final</v>
      </c>
      <c r="D159" t="str">
        <f>_xlfn.IFNA(VLOOKUP($A159,'PASTE Technology Sheet'!$A$7:$G$850,4,FALSE),"")</f>
        <v>Transport</v>
      </c>
      <c r="E159" t="str">
        <f>_xlfn.IFNA(VLOOKUP($A159,'PASTE Technology Sheet'!$A$7:$G$850,5,FALSE),"")</f>
        <v>Bunker</v>
      </c>
      <c r="F159" t="str">
        <f>_xlfn.IFNA(VLOOKUP($A159,'PASTE Technology Sheet'!$A$7:$G$850,6,FALSE),"")</f>
        <v>Bunker Aviation</v>
      </c>
      <c r="G159" t="str">
        <f>_xlfn.IFNA(VLOOKUP($A159,'PASTE Technology Sheet'!$A$7:$G$850,7,FALSE),"")</f>
        <v>Syn Kerosene Airplane</v>
      </c>
      <c r="H159" s="263">
        <f>_xlfn.IFNA(VLOOKUP(A159,'PASTE Tech_Stock'!A:B,2,FALSE),0)</f>
        <v>3.005065917E-7</v>
      </c>
      <c r="I159" s="263">
        <f>_xlfn.IFNA(VLOOKUP($A159,'PASTE Tech_Stock'!C:BC,2,FALSE),0)</f>
        <v>5.4366364659999995E-7</v>
      </c>
      <c r="J159" s="263">
        <f>_xlfn.IFNA(VLOOKUP($A159,'PASTE Tech_Stock'!E:BD,2,FALSE),0)</f>
        <v>1.802912471E-6</v>
      </c>
      <c r="K159" s="263">
        <f>_xlfn.IFNA(VLOOKUP($A159,'PASTE Tech_Stock'!G:BE,2,FALSE),0)</f>
        <v>3.9934685890000001E-7</v>
      </c>
      <c r="L159" s="263">
        <f>_xlfn.IFNA(VLOOKUP($A159,'PASTE Tech_Stock'!I:BF,2,FALSE),0)</f>
        <v>3.9934685890000001E-7</v>
      </c>
      <c r="M159" s="263">
        <f>_xlfn.IFNA(VLOOKUP($A159,'PASTE Tech_Stock'!K:BG,2,FALSE),0)</f>
        <v>1.8394315219999999E-6</v>
      </c>
      <c r="N159" s="263">
        <f>_xlfn.IFNA(VLOOKUP($A159,'PASTE Tech_Stock'!M:BH,2,FALSE),0)</f>
        <v>1.828716194E-6</v>
      </c>
      <c r="O159" s="263">
        <f>_xlfn.IFNA(VLOOKUP($A159,'PASTE Tech_Stock'!O:BI,2,FALSE),0)</f>
        <v>2.1372377299999999E-6</v>
      </c>
      <c r="P159" s="263">
        <f>_xlfn.IFNA(VLOOKUP($A159,'PASTE Tech_Stock'!Q:BJ,2,FALSE),0)</f>
        <v>1.819680942E-6</v>
      </c>
      <c r="Q159" s="263">
        <f>_xlfn.IFNA(VLOOKUP($A159,'PASTE Tech_Stock'!S:BK,2,FALSE),0)</f>
        <v>2.5978183569999999E-7</v>
      </c>
      <c r="R159" s="263">
        <f>_xlfn.IFNA(VLOOKUP($A159,'PASTE Tech_Stock'!U:BL,2,FALSE),0)</f>
        <v>1.87107661E-6</v>
      </c>
      <c r="S159" s="263">
        <f>_xlfn.IFNA(VLOOKUP($A159,'PASTE Tech_Stock'!W:BM,2,FALSE),0)</f>
        <v>42.127952970000003</v>
      </c>
      <c r="T159" s="263">
        <f>_xlfn.IFNA(VLOOKUP($A159,'PASTE Tech_Stock'!Y:BN,2,FALSE),0)</f>
        <v>0</v>
      </c>
    </row>
    <row r="160" spans="1:20" x14ac:dyDescent="0.3">
      <c r="A160" s="40" t="s">
        <v>186</v>
      </c>
      <c r="B160" t="str">
        <f>_xlfn.IFNA(VLOOKUP($A160,'PASTE Energy Balance'!$A$7:$O$835,14,FALSE),"")</f>
        <v>NL</v>
      </c>
      <c r="C160" t="str">
        <f>_xlfn.IFNA(VLOOKUP($A160,'PASTE Technology Sheet'!$A$7:$G$850,3,FALSE),"")</f>
        <v>Final</v>
      </c>
      <c r="D160" t="str">
        <f>_xlfn.IFNA(VLOOKUP($A160,'PASTE Technology Sheet'!$A$7:$G$850,4,FALSE),"")</f>
        <v>Transport</v>
      </c>
      <c r="E160" t="str">
        <f>_xlfn.IFNA(VLOOKUP($A160,'PASTE Technology Sheet'!$A$7:$G$850,5,FALSE),"")</f>
        <v>Bunker</v>
      </c>
      <c r="F160" t="str">
        <f>_xlfn.IFNA(VLOOKUP($A160,'PASTE Technology Sheet'!$A$7:$G$850,6,FALSE),"")</f>
        <v>Bunker Aviation</v>
      </c>
      <c r="G160" t="str">
        <f>_xlfn.IFNA(VLOOKUP($A160,'PASTE Technology Sheet'!$A$7:$G$850,7,FALSE),"")</f>
        <v>Hydrogen Airplane</v>
      </c>
      <c r="H160" s="263">
        <f>_xlfn.IFNA(VLOOKUP(A160,'PASTE Tech_Stock'!A:B,2,FALSE),0)</f>
        <v>0</v>
      </c>
      <c r="I160" s="263">
        <f>_xlfn.IFNA(VLOOKUP($A160,'PASTE Tech_Stock'!C:BC,2,FALSE),0)</f>
        <v>0</v>
      </c>
      <c r="J160" s="263">
        <f>_xlfn.IFNA(VLOOKUP($A160,'PASTE Tech_Stock'!E:BD,2,FALSE),0)</f>
        <v>0</v>
      </c>
      <c r="K160" s="263">
        <f>_xlfn.IFNA(VLOOKUP($A160,'PASTE Tech_Stock'!G:BE,2,FALSE),0)</f>
        <v>0</v>
      </c>
      <c r="L160" s="263">
        <f>_xlfn.IFNA(VLOOKUP($A160,'PASTE Tech_Stock'!I:BF,2,FALSE),0)</f>
        <v>0</v>
      </c>
      <c r="M160" s="263">
        <f>_xlfn.IFNA(VLOOKUP($A160,'PASTE Tech_Stock'!K:BG,2,FALSE),0)</f>
        <v>0</v>
      </c>
      <c r="N160" s="263">
        <f>_xlfn.IFNA(VLOOKUP($A160,'PASTE Tech_Stock'!M:BH,2,FALSE),0)</f>
        <v>0</v>
      </c>
      <c r="O160" s="263">
        <f>_xlfn.IFNA(VLOOKUP($A160,'PASTE Tech_Stock'!O:BI,2,FALSE),0)</f>
        <v>0</v>
      </c>
      <c r="P160" s="263">
        <f>_xlfn.IFNA(VLOOKUP($A160,'PASTE Tech_Stock'!Q:BJ,2,FALSE),0)</f>
        <v>0</v>
      </c>
      <c r="Q160" s="263">
        <f>_xlfn.IFNA(VLOOKUP($A160,'PASTE Tech_Stock'!S:BK,2,FALSE),0)</f>
        <v>0</v>
      </c>
      <c r="R160" s="263">
        <f>_xlfn.IFNA(VLOOKUP($A160,'PASTE Tech_Stock'!U:BL,2,FALSE),0)</f>
        <v>0</v>
      </c>
      <c r="S160" s="263">
        <f>_xlfn.IFNA(VLOOKUP($A160,'PASTE Tech_Stock'!W:BM,2,FALSE),0)</f>
        <v>0</v>
      </c>
      <c r="T160" s="263">
        <f>_xlfn.IFNA(VLOOKUP($A160,'PASTE Tech_Stock'!Y:BN,2,FALSE),0)</f>
        <v>0</v>
      </c>
    </row>
    <row r="161" spans="1:20" x14ac:dyDescent="0.3">
      <c r="A161" s="118" t="s">
        <v>187</v>
      </c>
      <c r="B161" t="str">
        <f>_xlfn.IFNA(VLOOKUP($A161,'PASTE Energy Balance'!$A$7:$O$835,14,FALSE),"")</f>
        <v>NL</v>
      </c>
      <c r="C161" t="str">
        <f>_xlfn.IFNA(VLOOKUP($A161,'PASTE Technology Sheet'!$A$7:$G$850,3,FALSE),"")</f>
        <v>Final</v>
      </c>
      <c r="D161" t="str">
        <f>_xlfn.IFNA(VLOOKUP($A161,'PASTE Technology Sheet'!$A$7:$G$850,4,FALSE),"")</f>
        <v>Transport</v>
      </c>
      <c r="E161" t="str">
        <f>_xlfn.IFNA(VLOOKUP($A161,'PASTE Technology Sheet'!$A$7:$G$850,5,FALSE),"")</f>
        <v>Bunker</v>
      </c>
      <c r="F161" t="str">
        <f>_xlfn.IFNA(VLOOKUP($A161,'PASTE Technology Sheet'!$A$7:$G$850,6,FALSE),"")</f>
        <v>Bunker Aviation</v>
      </c>
      <c r="G161" t="str">
        <f>_xlfn.IFNA(VLOOKUP($A161,'PASTE Technology Sheet'!$A$7:$G$850,7,FALSE),"")</f>
        <v>E-Kerosene Airplane</v>
      </c>
      <c r="H161" s="263">
        <f>_xlfn.IFNA(VLOOKUP(A161,'PASTE Tech_Stock'!A:B,2,FALSE),0)</f>
        <v>0</v>
      </c>
      <c r="I161" s="263">
        <f>_xlfn.IFNA(VLOOKUP($A161,'PASTE Tech_Stock'!C:BC,2,FALSE),0)</f>
        <v>0</v>
      </c>
      <c r="J161" s="263">
        <f>_xlfn.IFNA(VLOOKUP($A161,'PASTE Tech_Stock'!E:BD,2,FALSE),0)</f>
        <v>0</v>
      </c>
      <c r="K161" s="263">
        <f>_xlfn.IFNA(VLOOKUP($A161,'PASTE Tech_Stock'!G:BE,2,FALSE),0)</f>
        <v>0</v>
      </c>
      <c r="L161" s="263">
        <f>_xlfn.IFNA(VLOOKUP($A161,'PASTE Tech_Stock'!I:BF,2,FALSE),0)</f>
        <v>0</v>
      </c>
      <c r="M161" s="263">
        <f>_xlfn.IFNA(VLOOKUP($A161,'PASTE Tech_Stock'!K:BG,2,FALSE),0)</f>
        <v>0</v>
      </c>
      <c r="N161" s="263">
        <f>_xlfn.IFNA(VLOOKUP($A161,'PASTE Tech_Stock'!M:BH,2,FALSE),0)</f>
        <v>0</v>
      </c>
      <c r="O161" s="263">
        <f>_xlfn.IFNA(VLOOKUP($A161,'PASTE Tech_Stock'!O:BI,2,FALSE),0)</f>
        <v>0</v>
      </c>
      <c r="P161" s="263">
        <f>_xlfn.IFNA(VLOOKUP($A161,'PASTE Tech_Stock'!Q:BJ,2,FALSE),0)</f>
        <v>0</v>
      </c>
      <c r="Q161" s="263">
        <f>_xlfn.IFNA(VLOOKUP($A161,'PASTE Tech_Stock'!S:BK,2,FALSE),0)</f>
        <v>0</v>
      </c>
      <c r="R161" s="263">
        <f>_xlfn.IFNA(VLOOKUP($A161,'PASTE Tech_Stock'!U:BL,2,FALSE),0)</f>
        <v>0</v>
      </c>
      <c r="S161" s="263">
        <f>_xlfn.IFNA(VLOOKUP($A161,'PASTE Tech_Stock'!W:BM,2,FALSE),0)</f>
        <v>0</v>
      </c>
      <c r="T161" s="263">
        <f>_xlfn.IFNA(VLOOKUP($A161,'PASTE Tech_Stock'!Y:BN,2,FALSE),0)</f>
        <v>0</v>
      </c>
    </row>
    <row r="162" spans="1:20" x14ac:dyDescent="0.3">
      <c r="A162" s="69" t="s">
        <v>188</v>
      </c>
      <c r="B162" t="str">
        <f>_xlfn.IFNA(VLOOKUP($A162,'PASTE Energy Balance'!$A$7:$O$835,14,FALSE),"")</f>
        <v>NL</v>
      </c>
      <c r="C162" t="str">
        <f>_xlfn.IFNA(VLOOKUP($A162,'PASTE Technology Sheet'!$A$7:$G$850,3,FALSE),"")</f>
        <v>Emission</v>
      </c>
      <c r="D162" t="str">
        <f>_xlfn.IFNA(VLOOKUP($A162,'PASTE Technology Sheet'!$A$7:$G$850,4,FALSE),"")</f>
        <v>Residential</v>
      </c>
      <c r="E162" t="str">
        <f>_xlfn.IFNA(VLOOKUP($A162,'PASTE Technology Sheet'!$A$7:$G$850,5,FALSE),"")</f>
        <v>Residential</v>
      </c>
      <c r="F162" t="str">
        <f>_xlfn.IFNA(VLOOKUP($A162,'PASTE Technology Sheet'!$A$7:$G$850,6,FALSE),"")</f>
        <v xml:space="preserve">neGHG - Residential - CO2 </v>
      </c>
      <c r="G162" t="str">
        <f>_xlfn.IFNA(VLOOKUP($A162,'PASTE Technology Sheet'!$A$7:$G$850,7,FALSE),"")</f>
        <v>Indirect - CO2 Residential</v>
      </c>
      <c r="H162" s="263">
        <f>_xlfn.IFNA(VLOOKUP(A162,'PASTE Tech_Stock'!A:B,2,FALSE),0)</f>
        <v>0.30299999999999999</v>
      </c>
      <c r="I162" s="263">
        <f>_xlfn.IFNA(VLOOKUP($A162,'PASTE Tech_Stock'!C:BC,2,FALSE),0)</f>
        <v>0.30299999999999999</v>
      </c>
      <c r="J162" s="263">
        <f>_xlfn.IFNA(VLOOKUP($A162,'PASTE Tech_Stock'!E:BD,2,FALSE),0)</f>
        <v>0.30299999999999999</v>
      </c>
      <c r="K162" s="263">
        <f>_xlfn.IFNA(VLOOKUP($A162,'PASTE Tech_Stock'!G:BE,2,FALSE),0)</f>
        <v>0.30299999999999999</v>
      </c>
      <c r="L162" s="263">
        <f>_xlfn.IFNA(VLOOKUP($A162,'PASTE Tech_Stock'!I:BF,2,FALSE),0)</f>
        <v>0.30299999999999999</v>
      </c>
      <c r="M162" s="263">
        <f>_xlfn.IFNA(VLOOKUP($A162,'PASTE Tech_Stock'!K:BG,2,FALSE),0)</f>
        <v>0.30299999999999999</v>
      </c>
      <c r="N162" s="263">
        <f>_xlfn.IFNA(VLOOKUP($A162,'PASTE Tech_Stock'!M:BH,2,FALSE),0)</f>
        <v>0.30299999999999999</v>
      </c>
      <c r="O162" s="263">
        <f>_xlfn.IFNA(VLOOKUP($A162,'PASTE Tech_Stock'!O:BI,2,FALSE),0)</f>
        <v>0.30299999999999999</v>
      </c>
      <c r="P162" s="263">
        <f>_xlfn.IFNA(VLOOKUP($A162,'PASTE Tech_Stock'!Q:BJ,2,FALSE),0)</f>
        <v>0.30299999999999999</v>
      </c>
      <c r="Q162" s="263">
        <f>_xlfn.IFNA(VLOOKUP($A162,'PASTE Tech_Stock'!S:BK,2,FALSE),0)</f>
        <v>0.30299999999999999</v>
      </c>
      <c r="R162" s="263">
        <f>_xlfn.IFNA(VLOOKUP($A162,'PASTE Tech_Stock'!U:BL,2,FALSE),0)</f>
        <v>0.30299999999999999</v>
      </c>
      <c r="S162" s="263">
        <f>_xlfn.IFNA(VLOOKUP($A162,'PASTE Tech_Stock'!W:BM,2,FALSE),0)</f>
        <v>0.30299999999999999</v>
      </c>
      <c r="T162" s="263">
        <f>_xlfn.IFNA(VLOOKUP($A162,'PASTE Tech_Stock'!Y:BN,2,FALSE),0)</f>
        <v>0.30299999999999999</v>
      </c>
    </row>
    <row r="163" spans="1:20" x14ac:dyDescent="0.3">
      <c r="A163" s="40" t="s">
        <v>189</v>
      </c>
      <c r="B163" t="str">
        <f>_xlfn.IFNA(VLOOKUP($A163,'PASTE Energy Balance'!$A$7:$O$835,14,FALSE),"")</f>
        <v>NL</v>
      </c>
      <c r="C163" t="str">
        <f>_xlfn.IFNA(VLOOKUP($A163,'PASTE Technology Sheet'!$A$7:$G$850,3,FALSE),"")</f>
        <v>Emission</v>
      </c>
      <c r="D163" t="str">
        <f>_xlfn.IFNA(VLOOKUP($A163,'PASTE Technology Sheet'!$A$7:$G$850,4,FALSE),"")</f>
        <v>Services</v>
      </c>
      <c r="E163" t="str">
        <f>_xlfn.IFNA(VLOOKUP($A163,'PASTE Technology Sheet'!$A$7:$G$850,5,FALSE),"")</f>
        <v>Services</v>
      </c>
      <c r="F163" t="str">
        <f>_xlfn.IFNA(VLOOKUP($A163,'PASTE Technology Sheet'!$A$7:$G$850,6,FALSE),"")</f>
        <v xml:space="preserve">neGHG - Services - CH4 </v>
      </c>
      <c r="G163" t="str">
        <f>_xlfn.IFNA(VLOOKUP($A163,'PASTE Technology Sheet'!$A$7:$G$850,7,FALSE),"")</f>
        <v>Indirect - CH4 Services</v>
      </c>
      <c r="H163" s="263">
        <f>_xlfn.IFNA(VLOOKUP(A163,'PASTE Tech_Stock'!A:B,2,FALSE),0)</f>
        <v>0.32100000000000001</v>
      </c>
      <c r="I163" s="263">
        <f>_xlfn.IFNA(VLOOKUP($A163,'PASTE Tech_Stock'!C:BC,2,FALSE),0)</f>
        <v>0.32100000000000001</v>
      </c>
      <c r="J163" s="263">
        <f>_xlfn.IFNA(VLOOKUP($A163,'PASTE Tech_Stock'!E:BD,2,FALSE),0)</f>
        <v>0.32100000000000001</v>
      </c>
      <c r="K163" s="263">
        <f>_xlfn.IFNA(VLOOKUP($A163,'PASTE Tech_Stock'!G:BE,2,FALSE),0)</f>
        <v>0.32100000000000001</v>
      </c>
      <c r="L163" s="263">
        <f>_xlfn.IFNA(VLOOKUP($A163,'PASTE Tech_Stock'!I:BF,2,FALSE),0)</f>
        <v>0.32100000000000001</v>
      </c>
      <c r="M163" s="263">
        <f>_xlfn.IFNA(VLOOKUP($A163,'PASTE Tech_Stock'!K:BG,2,FALSE),0)</f>
        <v>0.32100000000000001</v>
      </c>
      <c r="N163" s="263">
        <f>_xlfn.IFNA(VLOOKUP($A163,'PASTE Tech_Stock'!M:BH,2,FALSE),0)</f>
        <v>0.32100000000000001</v>
      </c>
      <c r="O163" s="263">
        <f>_xlfn.IFNA(VLOOKUP($A163,'PASTE Tech_Stock'!O:BI,2,FALSE),0)</f>
        <v>0.32100000000000001</v>
      </c>
      <c r="P163" s="263">
        <f>_xlfn.IFNA(VLOOKUP($A163,'PASTE Tech_Stock'!Q:BJ,2,FALSE),0)</f>
        <v>0.32100000000000001</v>
      </c>
      <c r="Q163" s="263">
        <f>_xlfn.IFNA(VLOOKUP($A163,'PASTE Tech_Stock'!S:BK,2,FALSE),0)</f>
        <v>0.32100000000000001</v>
      </c>
      <c r="R163" s="263">
        <f>_xlfn.IFNA(VLOOKUP($A163,'PASTE Tech_Stock'!U:BL,2,FALSE),0)</f>
        <v>0.32100000000000001</v>
      </c>
      <c r="S163" s="263">
        <f>_xlfn.IFNA(VLOOKUP($A163,'PASTE Tech_Stock'!W:BM,2,FALSE),0)</f>
        <v>0.32100000000000001</v>
      </c>
      <c r="T163" s="263">
        <f>_xlfn.IFNA(VLOOKUP($A163,'PASTE Tech_Stock'!Y:BN,2,FALSE),0)</f>
        <v>0.32100000000000001</v>
      </c>
    </row>
    <row r="164" spans="1:20" x14ac:dyDescent="0.3">
      <c r="A164" s="69" t="s">
        <v>190</v>
      </c>
      <c r="B164" t="str">
        <f>_xlfn.IFNA(VLOOKUP($A164,'PASTE Energy Balance'!$A$7:$O$835,14,FALSE),"")</f>
        <v>NL</v>
      </c>
      <c r="C164" t="str">
        <f>_xlfn.IFNA(VLOOKUP($A164,'PASTE Technology Sheet'!$A$7:$G$850,3,FALSE),"")</f>
        <v>Emission</v>
      </c>
      <c r="D164" t="str">
        <f>_xlfn.IFNA(VLOOKUP($A164,'PASTE Technology Sheet'!$A$7:$G$850,4,FALSE),"")</f>
        <v>Agriculture</v>
      </c>
      <c r="E164" t="str">
        <f>_xlfn.IFNA(VLOOKUP($A164,'PASTE Technology Sheet'!$A$7:$G$850,5,FALSE),"")</f>
        <v>Agriculture</v>
      </c>
      <c r="F164" t="str">
        <f>_xlfn.IFNA(VLOOKUP($A164,'PASTE Technology Sheet'!$A$7:$G$850,6,FALSE),"")</f>
        <v xml:space="preserve">neGHG - Agriculture - CO2 </v>
      </c>
      <c r="G164" t="str">
        <f>_xlfn.IFNA(VLOOKUP($A164,'PASTE Technology Sheet'!$A$7:$G$850,7,FALSE),"")</f>
        <v>Indirect - CO2 Agriculture</v>
      </c>
      <c r="H164" s="263">
        <f>_xlfn.IFNA(VLOOKUP(A164,'PASTE Tech_Stock'!A:B,2,FALSE),0)</f>
        <v>0.16600000000000001</v>
      </c>
      <c r="I164" s="263">
        <f>_xlfn.IFNA(VLOOKUP($A164,'PASTE Tech_Stock'!C:BC,2,FALSE),0)</f>
        <v>0.16600000000000001</v>
      </c>
      <c r="J164" s="263">
        <f>_xlfn.IFNA(VLOOKUP($A164,'PASTE Tech_Stock'!E:BD,2,FALSE),0)</f>
        <v>0.16600000000000001</v>
      </c>
      <c r="K164" s="263">
        <f>_xlfn.IFNA(VLOOKUP($A164,'PASTE Tech_Stock'!G:BE,2,FALSE),0)</f>
        <v>0.16600000000000001</v>
      </c>
      <c r="L164" s="263">
        <f>_xlfn.IFNA(VLOOKUP($A164,'PASTE Tech_Stock'!I:BF,2,FALSE),0)</f>
        <v>0.16600000000000001</v>
      </c>
      <c r="M164" s="263">
        <f>_xlfn.IFNA(VLOOKUP($A164,'PASTE Tech_Stock'!K:BG,2,FALSE),0)</f>
        <v>0.16600000000000001</v>
      </c>
      <c r="N164" s="263">
        <f>_xlfn.IFNA(VLOOKUP($A164,'PASTE Tech_Stock'!M:BH,2,FALSE),0)</f>
        <v>0.16600000000000001</v>
      </c>
      <c r="O164" s="263">
        <f>_xlfn.IFNA(VLOOKUP($A164,'PASTE Tech_Stock'!O:BI,2,FALSE),0)</f>
        <v>0.16600000000000001</v>
      </c>
      <c r="P164" s="263">
        <f>_xlfn.IFNA(VLOOKUP($A164,'PASTE Tech_Stock'!Q:BJ,2,FALSE),0)</f>
        <v>0.16600000000000001</v>
      </c>
      <c r="Q164" s="263">
        <f>_xlfn.IFNA(VLOOKUP($A164,'PASTE Tech_Stock'!S:BK,2,FALSE),0)</f>
        <v>0.16600000000000001</v>
      </c>
      <c r="R164" s="263">
        <f>_xlfn.IFNA(VLOOKUP($A164,'PASTE Tech_Stock'!U:BL,2,FALSE),0)</f>
        <v>0.16600000000000001</v>
      </c>
      <c r="S164" s="263">
        <f>_xlfn.IFNA(VLOOKUP($A164,'PASTE Tech_Stock'!W:BM,2,FALSE),0)</f>
        <v>0.16600000000000001</v>
      </c>
      <c r="T164" s="263">
        <f>_xlfn.IFNA(VLOOKUP($A164,'PASTE Tech_Stock'!Y:BN,2,FALSE),0)</f>
        <v>0.16600000000000001</v>
      </c>
    </row>
    <row r="165" spans="1:20" x14ac:dyDescent="0.3">
      <c r="A165" s="40" t="s">
        <v>191</v>
      </c>
      <c r="B165" t="str">
        <f>_xlfn.IFNA(VLOOKUP($A165,'PASTE Energy Balance'!$A$7:$O$835,14,FALSE),"")</f>
        <v>NL</v>
      </c>
      <c r="C165" t="str">
        <f>_xlfn.IFNA(VLOOKUP($A165,'PASTE Technology Sheet'!$A$7:$G$850,3,FALSE),"")</f>
        <v>Emission</v>
      </c>
      <c r="D165" t="str">
        <f>_xlfn.IFNA(VLOOKUP($A165,'PASTE Technology Sheet'!$A$7:$G$850,4,FALSE),"")</f>
        <v>Agriculture</v>
      </c>
      <c r="E165" t="str">
        <f>_xlfn.IFNA(VLOOKUP($A165,'PASTE Technology Sheet'!$A$7:$G$850,5,FALSE),"")</f>
        <v>Agriculture</v>
      </c>
      <c r="F165" t="str">
        <f>_xlfn.IFNA(VLOOKUP($A165,'PASTE Technology Sheet'!$A$7:$G$850,6,FALSE),"")</f>
        <v>neGHG - Agriculture - CH4</v>
      </c>
      <c r="G165" t="str">
        <f>_xlfn.IFNA(VLOOKUP($A165,'PASTE Technology Sheet'!$A$7:$G$850,7,FALSE),"")</f>
        <v>Indirect - CH4 Agriculture</v>
      </c>
      <c r="H165" s="263">
        <f>_xlfn.IFNA(VLOOKUP(A165,'PASTE Tech_Stock'!A:B,2,FALSE),0)</f>
        <v>6.11</v>
      </c>
      <c r="I165" s="263">
        <f>_xlfn.IFNA(VLOOKUP($A165,'PASTE Tech_Stock'!C:BC,2,FALSE),0)</f>
        <v>6.11</v>
      </c>
      <c r="J165" s="263">
        <f>_xlfn.IFNA(VLOOKUP($A165,'PASTE Tech_Stock'!E:BD,2,FALSE),0)</f>
        <v>6.11</v>
      </c>
      <c r="K165" s="263">
        <f>_xlfn.IFNA(VLOOKUP($A165,'PASTE Tech_Stock'!G:BE,2,FALSE),0)</f>
        <v>6.11</v>
      </c>
      <c r="L165" s="263">
        <f>_xlfn.IFNA(VLOOKUP($A165,'PASTE Tech_Stock'!I:BF,2,FALSE),0)</f>
        <v>6.11</v>
      </c>
      <c r="M165" s="263">
        <f>_xlfn.IFNA(VLOOKUP($A165,'PASTE Tech_Stock'!K:BG,2,FALSE),0)</f>
        <v>6.11</v>
      </c>
      <c r="N165" s="263">
        <f>_xlfn.IFNA(VLOOKUP($A165,'PASTE Tech_Stock'!M:BH,2,FALSE),0)</f>
        <v>6.11</v>
      </c>
      <c r="O165" s="263">
        <f>_xlfn.IFNA(VLOOKUP($A165,'PASTE Tech_Stock'!O:BI,2,FALSE),0)</f>
        <v>6.11</v>
      </c>
      <c r="P165" s="263">
        <f>_xlfn.IFNA(VLOOKUP($A165,'PASTE Tech_Stock'!Q:BJ,2,FALSE),0)</f>
        <v>6.11</v>
      </c>
      <c r="Q165" s="263">
        <f>_xlfn.IFNA(VLOOKUP($A165,'PASTE Tech_Stock'!S:BK,2,FALSE),0)</f>
        <v>6.11</v>
      </c>
      <c r="R165" s="263">
        <f>_xlfn.IFNA(VLOOKUP($A165,'PASTE Tech_Stock'!U:BL,2,FALSE),0)</f>
        <v>6.11</v>
      </c>
      <c r="S165" s="263">
        <f>_xlfn.IFNA(VLOOKUP($A165,'PASTE Tech_Stock'!W:BM,2,FALSE),0)</f>
        <v>6.11</v>
      </c>
      <c r="T165" s="263">
        <f>_xlfn.IFNA(VLOOKUP($A165,'PASTE Tech_Stock'!Y:BN,2,FALSE),0)</f>
        <v>6.11</v>
      </c>
    </row>
    <row r="166" spans="1:20" x14ac:dyDescent="0.3">
      <c r="A166" s="69" t="s">
        <v>192</v>
      </c>
      <c r="B166" t="str">
        <f>_xlfn.IFNA(VLOOKUP($A166,'PASTE Energy Balance'!$A$7:$O$835,14,FALSE),"")</f>
        <v>NL</v>
      </c>
      <c r="C166" t="str">
        <f>_xlfn.IFNA(VLOOKUP($A166,'PASTE Technology Sheet'!$A$7:$G$850,3,FALSE),"")</f>
        <v>Emission</v>
      </c>
      <c r="D166" t="str">
        <f>_xlfn.IFNA(VLOOKUP($A166,'PASTE Technology Sheet'!$A$7:$G$850,4,FALSE),"")</f>
        <v>Agriculture</v>
      </c>
      <c r="E166" t="str">
        <f>_xlfn.IFNA(VLOOKUP($A166,'PASTE Technology Sheet'!$A$7:$G$850,5,FALSE),"")</f>
        <v>Agriculture</v>
      </c>
      <c r="F166" t="str">
        <f>_xlfn.IFNA(VLOOKUP($A166,'PASTE Technology Sheet'!$A$7:$G$850,6,FALSE),"")</f>
        <v>neGHG - Agriculture - N2O</v>
      </c>
      <c r="G166" t="str">
        <f>_xlfn.IFNA(VLOOKUP($A166,'PASTE Technology Sheet'!$A$7:$G$850,7,FALSE),"")</f>
        <v>Indirect - N2O Agriculture</v>
      </c>
      <c r="H166" s="263">
        <f>_xlfn.IFNA(VLOOKUP(A166,'PASTE Tech_Stock'!A:B,2,FALSE),0)</f>
        <v>2.58</v>
      </c>
      <c r="I166" s="263">
        <f>_xlfn.IFNA(VLOOKUP($A166,'PASTE Tech_Stock'!C:BC,2,FALSE),0)</f>
        <v>2.58</v>
      </c>
      <c r="J166" s="263">
        <f>_xlfn.IFNA(VLOOKUP($A166,'PASTE Tech_Stock'!E:BD,2,FALSE),0)</f>
        <v>2.58</v>
      </c>
      <c r="K166" s="263">
        <f>_xlfn.IFNA(VLOOKUP($A166,'PASTE Tech_Stock'!G:BE,2,FALSE),0)</f>
        <v>2.58</v>
      </c>
      <c r="L166" s="263">
        <f>_xlfn.IFNA(VLOOKUP($A166,'PASTE Tech_Stock'!I:BF,2,FALSE),0)</f>
        <v>2.58</v>
      </c>
      <c r="M166" s="263">
        <f>_xlfn.IFNA(VLOOKUP($A166,'PASTE Tech_Stock'!K:BG,2,FALSE),0)</f>
        <v>2.58</v>
      </c>
      <c r="N166" s="263">
        <f>_xlfn.IFNA(VLOOKUP($A166,'PASTE Tech_Stock'!M:BH,2,FALSE),0)</f>
        <v>2.58</v>
      </c>
      <c r="O166" s="263">
        <f>_xlfn.IFNA(VLOOKUP($A166,'PASTE Tech_Stock'!O:BI,2,FALSE),0)</f>
        <v>2.58</v>
      </c>
      <c r="P166" s="263">
        <f>_xlfn.IFNA(VLOOKUP($A166,'PASTE Tech_Stock'!Q:BJ,2,FALSE),0)</f>
        <v>2.58</v>
      </c>
      <c r="Q166" s="263">
        <f>_xlfn.IFNA(VLOOKUP($A166,'PASTE Tech_Stock'!S:BK,2,FALSE),0)</f>
        <v>2.58</v>
      </c>
      <c r="R166" s="263">
        <f>_xlfn.IFNA(VLOOKUP($A166,'PASTE Tech_Stock'!U:BL,2,FALSE),0)</f>
        <v>2.58</v>
      </c>
      <c r="S166" s="263">
        <f>_xlfn.IFNA(VLOOKUP($A166,'PASTE Tech_Stock'!W:BM,2,FALSE),0)</f>
        <v>2.58</v>
      </c>
      <c r="T166" s="263">
        <f>_xlfn.IFNA(VLOOKUP($A166,'PASTE Tech_Stock'!Y:BN,2,FALSE),0)</f>
        <v>2.58</v>
      </c>
    </row>
    <row r="167" spans="1:20" x14ac:dyDescent="0.3">
      <c r="A167" s="40" t="s">
        <v>193</v>
      </c>
      <c r="B167" t="str">
        <f>_xlfn.IFNA(VLOOKUP($A167,'PASTE Energy Balance'!$A$7:$O$835,14,FALSE),"")</f>
        <v>NL</v>
      </c>
      <c r="C167" t="str">
        <f>_xlfn.IFNA(VLOOKUP($A167,'PASTE Technology Sheet'!$A$7:$G$850,3,FALSE),"")</f>
        <v>Emission</v>
      </c>
      <c r="D167" t="str">
        <f>_xlfn.IFNA(VLOOKUP($A167,'PASTE Technology Sheet'!$A$7:$G$850,4,FALSE),"")</f>
        <v>Industry</v>
      </c>
      <c r="E167" t="str">
        <f>_xlfn.IFNA(VLOOKUP($A167,'PASTE Technology Sheet'!$A$7:$G$850,5,FALSE),"")</f>
        <v>Chemicals</v>
      </c>
      <c r="F167" t="str">
        <f>_xlfn.IFNA(VLOOKUP($A167,'PASTE Technology Sheet'!$A$7:$G$850,6,FALSE),"")</f>
        <v>neGHG - Industry - Chemical - CO2</v>
      </c>
      <c r="G167" t="str">
        <f>_xlfn.IFNA(VLOOKUP($A167,'PASTE Technology Sheet'!$A$7:$G$850,7,FALSE),"")</f>
        <v>Indirect - CO2 Chemical</v>
      </c>
      <c r="H167" s="263">
        <f>_xlfn.IFNA(VLOOKUP(A167,'PASTE Tech_Stock'!A:B,2,FALSE),0)</f>
        <v>0.60199999999999998</v>
      </c>
      <c r="I167" s="263">
        <f>_xlfn.IFNA(VLOOKUP($A167,'PASTE Tech_Stock'!C:BC,2,FALSE),0)</f>
        <v>0.60199999999999998</v>
      </c>
      <c r="J167" s="263">
        <f>_xlfn.IFNA(VLOOKUP($A167,'PASTE Tech_Stock'!E:BD,2,FALSE),0)</f>
        <v>0.60199999999999998</v>
      </c>
      <c r="K167" s="263">
        <f>_xlfn.IFNA(VLOOKUP($A167,'PASTE Tech_Stock'!G:BE,2,FALSE),0)</f>
        <v>0.60199999999999998</v>
      </c>
      <c r="L167" s="263">
        <f>_xlfn.IFNA(VLOOKUP($A167,'PASTE Tech_Stock'!I:BF,2,FALSE),0)</f>
        <v>0.60199999999999998</v>
      </c>
      <c r="M167" s="263">
        <f>_xlfn.IFNA(VLOOKUP($A167,'PASTE Tech_Stock'!K:BG,2,FALSE),0)</f>
        <v>0.60199999999999998</v>
      </c>
      <c r="N167" s="263">
        <f>_xlfn.IFNA(VLOOKUP($A167,'PASTE Tech_Stock'!M:BH,2,FALSE),0)</f>
        <v>0.60199999999999998</v>
      </c>
      <c r="O167" s="263">
        <f>_xlfn.IFNA(VLOOKUP($A167,'PASTE Tech_Stock'!O:BI,2,FALSE),0)</f>
        <v>0.60199999999999998</v>
      </c>
      <c r="P167" s="263">
        <f>_xlfn.IFNA(VLOOKUP($A167,'PASTE Tech_Stock'!Q:BJ,2,FALSE),0)</f>
        <v>0.60199999999999998</v>
      </c>
      <c r="Q167" s="263">
        <f>_xlfn.IFNA(VLOOKUP($A167,'PASTE Tech_Stock'!S:BK,2,FALSE),0)</f>
        <v>0.60199999999999998</v>
      </c>
      <c r="R167" s="263">
        <f>_xlfn.IFNA(VLOOKUP($A167,'PASTE Tech_Stock'!U:BL,2,FALSE),0)</f>
        <v>0.60199999999999998</v>
      </c>
      <c r="S167" s="263">
        <f>_xlfn.IFNA(VLOOKUP($A167,'PASTE Tech_Stock'!W:BM,2,FALSE),0)</f>
        <v>0.60199999999999998</v>
      </c>
      <c r="T167" s="263">
        <f>_xlfn.IFNA(VLOOKUP($A167,'PASTE Tech_Stock'!Y:BN,2,FALSE),0)</f>
        <v>0.60199999999999998</v>
      </c>
    </row>
    <row r="168" spans="1:20" x14ac:dyDescent="0.3">
      <c r="A168" s="69" t="s">
        <v>194</v>
      </c>
      <c r="B168" t="str">
        <f>_xlfn.IFNA(VLOOKUP($A168,'PASTE Energy Balance'!$A$7:$O$835,14,FALSE),"")</f>
        <v>NL</v>
      </c>
      <c r="C168" t="str">
        <f>_xlfn.IFNA(VLOOKUP($A168,'PASTE Technology Sheet'!$A$7:$G$850,3,FALSE),"")</f>
        <v>Emission</v>
      </c>
      <c r="D168" t="str">
        <f>_xlfn.IFNA(VLOOKUP($A168,'PASTE Technology Sheet'!$A$7:$G$850,4,FALSE),"")</f>
        <v>Industry</v>
      </c>
      <c r="E168" t="str">
        <f>_xlfn.IFNA(VLOOKUP($A168,'PASTE Technology Sheet'!$A$7:$G$850,5,FALSE),"")</f>
        <v>Other</v>
      </c>
      <c r="F168" t="str">
        <f>_xlfn.IFNA(VLOOKUP($A168,'PASTE Technology Sheet'!$A$7:$G$850,6,FALSE),"")</f>
        <v>neGHG - Industry - Other - CO2</v>
      </c>
      <c r="G168" t="str">
        <f>_xlfn.IFNA(VLOOKUP($A168,'PASTE Technology Sheet'!$A$7:$G$850,7,FALSE),"")</f>
        <v>Indirect - CO2 Other</v>
      </c>
      <c r="H168" s="263">
        <f>_xlfn.IFNA(VLOOKUP(A168,'PASTE Tech_Stock'!A:B,2,FALSE),0)</f>
        <v>0.69599999999999995</v>
      </c>
      <c r="I168" s="263">
        <f>_xlfn.IFNA(VLOOKUP($A168,'PASTE Tech_Stock'!C:BC,2,FALSE),0)</f>
        <v>0.69599999999999995</v>
      </c>
      <c r="J168" s="263">
        <f>_xlfn.IFNA(VLOOKUP($A168,'PASTE Tech_Stock'!E:BD,2,FALSE),0)</f>
        <v>0.69599999999999995</v>
      </c>
      <c r="K168" s="263">
        <f>_xlfn.IFNA(VLOOKUP($A168,'PASTE Tech_Stock'!G:BE,2,FALSE),0)</f>
        <v>0.69599999999999995</v>
      </c>
      <c r="L168" s="263">
        <f>_xlfn.IFNA(VLOOKUP($A168,'PASTE Tech_Stock'!I:BF,2,FALSE),0)</f>
        <v>0.69599999999999995</v>
      </c>
      <c r="M168" s="263">
        <f>_xlfn.IFNA(VLOOKUP($A168,'PASTE Tech_Stock'!K:BG,2,FALSE),0)</f>
        <v>0.69599999999999995</v>
      </c>
      <c r="N168" s="263">
        <f>_xlfn.IFNA(VLOOKUP($A168,'PASTE Tech_Stock'!M:BH,2,FALSE),0)</f>
        <v>0.69599999999999995</v>
      </c>
      <c r="O168" s="263">
        <f>_xlfn.IFNA(VLOOKUP($A168,'PASTE Tech_Stock'!O:BI,2,FALSE),0)</f>
        <v>0.69599999999999995</v>
      </c>
      <c r="P168" s="263">
        <f>_xlfn.IFNA(VLOOKUP($A168,'PASTE Tech_Stock'!Q:BJ,2,FALSE),0)</f>
        <v>0.69599999999999995</v>
      </c>
      <c r="Q168" s="263">
        <f>_xlfn.IFNA(VLOOKUP($A168,'PASTE Tech_Stock'!S:BK,2,FALSE),0)</f>
        <v>0.69599999999999995</v>
      </c>
      <c r="R168" s="263">
        <f>_xlfn.IFNA(VLOOKUP($A168,'PASTE Tech_Stock'!U:BL,2,FALSE),0)</f>
        <v>0.69599999999999995</v>
      </c>
      <c r="S168" s="263">
        <f>_xlfn.IFNA(VLOOKUP($A168,'PASTE Tech_Stock'!W:BM,2,FALSE),0)</f>
        <v>0.69599999999999995</v>
      </c>
      <c r="T168" s="263">
        <f>_xlfn.IFNA(VLOOKUP($A168,'PASTE Tech_Stock'!Y:BN,2,FALSE),0)</f>
        <v>0.69599999999999995</v>
      </c>
    </row>
    <row r="169" spans="1:20" x14ac:dyDescent="0.3">
      <c r="A169" s="40" t="s">
        <v>195</v>
      </c>
      <c r="B169" t="str">
        <f>_xlfn.IFNA(VLOOKUP($A169,'PASTE Energy Balance'!$A$7:$O$835,14,FALSE),"")</f>
        <v>NL</v>
      </c>
      <c r="C169" t="str">
        <f>_xlfn.IFNA(VLOOKUP($A169,'PASTE Technology Sheet'!$A$7:$G$850,3,FALSE),"")</f>
        <v>Emission</v>
      </c>
      <c r="D169" t="str">
        <f>_xlfn.IFNA(VLOOKUP($A169,'PASTE Technology Sheet'!$A$7:$G$850,4,FALSE),"")</f>
        <v>Industry</v>
      </c>
      <c r="E169" t="str">
        <f>_xlfn.IFNA(VLOOKUP($A169,'PASTE Technology Sheet'!$A$7:$G$850,5,FALSE),"")</f>
        <v>Industry</v>
      </c>
      <c r="F169" t="str">
        <f>_xlfn.IFNA(VLOOKUP($A169,'PASTE Technology Sheet'!$A$7:$G$850,6,FALSE),"")</f>
        <v xml:space="preserve">neGHG - Industry - CH4 </v>
      </c>
      <c r="G169" t="str">
        <f>_xlfn.IFNA(VLOOKUP($A169,'PASTE Technology Sheet'!$A$7:$G$850,7,FALSE),"")</f>
        <v>Indirect - CH4 Industry</v>
      </c>
      <c r="H169" s="263">
        <f>_xlfn.IFNA(VLOOKUP(A169,'PASTE Tech_Stock'!A:B,2,FALSE),0)</f>
        <v>1.35</v>
      </c>
      <c r="I169" s="263">
        <f>_xlfn.IFNA(VLOOKUP($A169,'PASTE Tech_Stock'!C:BC,2,FALSE),0)</f>
        <v>1.35</v>
      </c>
      <c r="J169" s="263">
        <f>_xlfn.IFNA(VLOOKUP($A169,'PASTE Tech_Stock'!E:BD,2,FALSE),0)</f>
        <v>1.35</v>
      </c>
      <c r="K169" s="263">
        <f>_xlfn.IFNA(VLOOKUP($A169,'PASTE Tech_Stock'!G:BE,2,FALSE),0)</f>
        <v>1.35</v>
      </c>
      <c r="L169" s="263">
        <f>_xlfn.IFNA(VLOOKUP($A169,'PASTE Tech_Stock'!I:BF,2,FALSE),0)</f>
        <v>1.35</v>
      </c>
      <c r="M169" s="263">
        <f>_xlfn.IFNA(VLOOKUP($A169,'PASTE Tech_Stock'!K:BG,2,FALSE),0)</f>
        <v>1.35</v>
      </c>
      <c r="N169" s="263">
        <f>_xlfn.IFNA(VLOOKUP($A169,'PASTE Tech_Stock'!M:BH,2,FALSE),0)</f>
        <v>1.35</v>
      </c>
      <c r="O169" s="263">
        <f>_xlfn.IFNA(VLOOKUP($A169,'PASTE Tech_Stock'!O:BI,2,FALSE),0)</f>
        <v>1.35</v>
      </c>
      <c r="P169" s="263">
        <f>_xlfn.IFNA(VLOOKUP($A169,'PASTE Tech_Stock'!Q:BJ,2,FALSE),0)</f>
        <v>1.35</v>
      </c>
      <c r="Q169" s="263">
        <f>_xlfn.IFNA(VLOOKUP($A169,'PASTE Tech_Stock'!S:BK,2,FALSE),0)</f>
        <v>1.35</v>
      </c>
      <c r="R169" s="263">
        <f>_xlfn.IFNA(VLOOKUP($A169,'PASTE Tech_Stock'!U:BL,2,FALSE),0)</f>
        <v>1.35</v>
      </c>
      <c r="S169" s="263">
        <f>_xlfn.IFNA(VLOOKUP($A169,'PASTE Tech_Stock'!W:BM,2,FALSE),0)</f>
        <v>1.35</v>
      </c>
      <c r="T169" s="263">
        <f>_xlfn.IFNA(VLOOKUP($A169,'PASTE Tech_Stock'!Y:BN,2,FALSE),0)</f>
        <v>1.35</v>
      </c>
    </row>
    <row r="170" spans="1:20" x14ac:dyDescent="0.3">
      <c r="A170" s="69" t="s">
        <v>196</v>
      </c>
      <c r="B170" t="str">
        <f>_xlfn.IFNA(VLOOKUP($A170,'PASTE Energy Balance'!$A$7:$O$835,14,FALSE),"")</f>
        <v>NL</v>
      </c>
      <c r="C170" t="str">
        <f>_xlfn.IFNA(VLOOKUP($A170,'PASTE Technology Sheet'!$A$7:$G$850,3,FALSE),"")</f>
        <v>Emission</v>
      </c>
      <c r="D170" t="str">
        <f>_xlfn.IFNA(VLOOKUP($A170,'PASTE Technology Sheet'!$A$7:$G$850,4,FALSE),"")</f>
        <v>Industry</v>
      </c>
      <c r="E170" t="str">
        <f>_xlfn.IFNA(VLOOKUP($A170,'PASTE Technology Sheet'!$A$7:$G$850,5,FALSE),"")</f>
        <v>Industry</v>
      </c>
      <c r="F170" t="str">
        <f>_xlfn.IFNA(VLOOKUP($A170,'PASTE Technology Sheet'!$A$7:$G$850,6,FALSE),"")</f>
        <v>neGHG - Industry - N2O</v>
      </c>
      <c r="G170" t="str">
        <f>_xlfn.IFNA(VLOOKUP($A170,'PASTE Technology Sheet'!$A$7:$G$850,7,FALSE),"")</f>
        <v>Indirect - N2O Industry</v>
      </c>
      <c r="H170" s="263">
        <f>_xlfn.IFNA(VLOOKUP(A170,'PASTE Tech_Stock'!A:B,2,FALSE),0)</f>
        <v>0.35899999999999999</v>
      </c>
      <c r="I170" s="263">
        <f>_xlfn.IFNA(VLOOKUP($A170,'PASTE Tech_Stock'!C:BC,2,FALSE),0)</f>
        <v>0.35899999999999999</v>
      </c>
      <c r="J170" s="263">
        <f>_xlfn.IFNA(VLOOKUP($A170,'PASTE Tech_Stock'!E:BD,2,FALSE),0)</f>
        <v>0.35899999999999999</v>
      </c>
      <c r="K170" s="263">
        <f>_xlfn.IFNA(VLOOKUP($A170,'PASTE Tech_Stock'!G:BE,2,FALSE),0)</f>
        <v>0.35899999999999999</v>
      </c>
      <c r="L170" s="263">
        <f>_xlfn.IFNA(VLOOKUP($A170,'PASTE Tech_Stock'!I:BF,2,FALSE),0)</f>
        <v>0.35899999999999999</v>
      </c>
      <c r="M170" s="263">
        <f>_xlfn.IFNA(VLOOKUP($A170,'PASTE Tech_Stock'!K:BG,2,FALSE),0)</f>
        <v>0.35899999999999999</v>
      </c>
      <c r="N170" s="263">
        <f>_xlfn.IFNA(VLOOKUP($A170,'PASTE Tech_Stock'!M:BH,2,FALSE),0)</f>
        <v>0.35899999999999999</v>
      </c>
      <c r="O170" s="263">
        <f>_xlfn.IFNA(VLOOKUP($A170,'PASTE Tech_Stock'!O:BI,2,FALSE),0)</f>
        <v>0.35899999999999999</v>
      </c>
      <c r="P170" s="263">
        <f>_xlfn.IFNA(VLOOKUP($A170,'PASTE Tech_Stock'!Q:BJ,2,FALSE),0)</f>
        <v>0.35899999999999999</v>
      </c>
      <c r="Q170" s="263">
        <f>_xlfn.IFNA(VLOOKUP($A170,'PASTE Tech_Stock'!S:BK,2,FALSE),0)</f>
        <v>0.35899999999999999</v>
      </c>
      <c r="R170" s="263">
        <f>_xlfn.IFNA(VLOOKUP($A170,'PASTE Tech_Stock'!U:BL,2,FALSE),0)</f>
        <v>0.35899999999999999</v>
      </c>
      <c r="S170" s="263">
        <f>_xlfn.IFNA(VLOOKUP($A170,'PASTE Tech_Stock'!W:BM,2,FALSE),0)</f>
        <v>0.35899999999999999</v>
      </c>
      <c r="T170" s="263">
        <f>_xlfn.IFNA(VLOOKUP($A170,'PASTE Tech_Stock'!Y:BN,2,FALSE),0)</f>
        <v>0.35899999999999999</v>
      </c>
    </row>
    <row r="171" spans="1:20" x14ac:dyDescent="0.3">
      <c r="A171" s="40" t="s">
        <v>197</v>
      </c>
      <c r="B171" t="str">
        <f>_xlfn.IFNA(VLOOKUP($A171,'PASTE Energy Balance'!$A$7:$O$835,14,FALSE),"")</f>
        <v>NL</v>
      </c>
      <c r="C171" t="str">
        <f>_xlfn.IFNA(VLOOKUP($A171,'PASTE Technology Sheet'!$A$7:$G$850,3,FALSE),"")</f>
        <v>Emission</v>
      </c>
      <c r="D171" t="str">
        <f>_xlfn.IFNA(VLOOKUP($A171,'PASTE Technology Sheet'!$A$7:$G$850,4,FALSE),"")</f>
        <v>Industry</v>
      </c>
      <c r="E171" t="str">
        <f>_xlfn.IFNA(VLOOKUP($A171,'PASTE Technology Sheet'!$A$7:$G$850,5,FALSE),"")</f>
        <v>Industry</v>
      </c>
      <c r="F171" t="str">
        <f>_xlfn.IFNA(VLOOKUP($A171,'PASTE Technology Sheet'!$A$7:$G$850,6,FALSE),"")</f>
        <v>neGHG - Industry - F-gas</v>
      </c>
      <c r="G171" t="str">
        <f>_xlfn.IFNA(VLOOKUP($A171,'PASTE Technology Sheet'!$A$7:$G$850,7,FALSE),"")</f>
        <v>Indirect - F-gas Industry</v>
      </c>
      <c r="H171" s="263">
        <f>_xlfn.IFNA(VLOOKUP(A171,'PASTE Tech_Stock'!A:B,2,FALSE),0)</f>
        <v>0.54100000000000004</v>
      </c>
      <c r="I171" s="263">
        <f>_xlfn.IFNA(VLOOKUP($A171,'PASTE Tech_Stock'!C:BC,2,FALSE),0)</f>
        <v>0.54100000000000004</v>
      </c>
      <c r="J171" s="263">
        <f>_xlfn.IFNA(VLOOKUP($A171,'PASTE Tech_Stock'!E:BD,2,FALSE),0)</f>
        <v>0.54100000000000004</v>
      </c>
      <c r="K171" s="263">
        <f>_xlfn.IFNA(VLOOKUP($A171,'PASTE Tech_Stock'!G:BE,2,FALSE),0)</f>
        <v>0.54100000000000004</v>
      </c>
      <c r="L171" s="263">
        <f>_xlfn.IFNA(VLOOKUP($A171,'PASTE Tech_Stock'!I:BF,2,FALSE),0)</f>
        <v>0.54100000000000004</v>
      </c>
      <c r="M171" s="263">
        <f>_xlfn.IFNA(VLOOKUP($A171,'PASTE Tech_Stock'!K:BG,2,FALSE),0)</f>
        <v>0.54100000000000004</v>
      </c>
      <c r="N171" s="263">
        <f>_xlfn.IFNA(VLOOKUP($A171,'PASTE Tech_Stock'!M:BH,2,FALSE),0)</f>
        <v>0.54100000000000004</v>
      </c>
      <c r="O171" s="263">
        <f>_xlfn.IFNA(VLOOKUP($A171,'PASTE Tech_Stock'!O:BI,2,FALSE),0)</f>
        <v>0.54100000000000004</v>
      </c>
      <c r="P171" s="263">
        <f>_xlfn.IFNA(VLOOKUP($A171,'PASTE Tech_Stock'!Q:BJ,2,FALSE),0)</f>
        <v>0.54100000000000004</v>
      </c>
      <c r="Q171" s="263">
        <f>_xlfn.IFNA(VLOOKUP($A171,'PASTE Tech_Stock'!S:BK,2,FALSE),0)</f>
        <v>0.54100000000000004</v>
      </c>
      <c r="R171" s="263">
        <f>_xlfn.IFNA(VLOOKUP($A171,'PASTE Tech_Stock'!U:BL,2,FALSE),0)</f>
        <v>0.54100000000000004</v>
      </c>
      <c r="S171" s="263">
        <f>_xlfn.IFNA(VLOOKUP($A171,'PASTE Tech_Stock'!W:BM,2,FALSE),0)</f>
        <v>0.54100000000000004</v>
      </c>
      <c r="T171" s="263">
        <f>_xlfn.IFNA(VLOOKUP($A171,'PASTE Tech_Stock'!Y:BN,2,FALSE),0)</f>
        <v>0.54100000000000004</v>
      </c>
    </row>
    <row r="172" spans="1:20" x14ac:dyDescent="0.3">
      <c r="A172" s="69" t="s">
        <v>198</v>
      </c>
      <c r="B172" t="str">
        <f>_xlfn.IFNA(VLOOKUP($A172,'PASTE Energy Balance'!$A$7:$O$835,14,FALSE),"")</f>
        <v>NL</v>
      </c>
      <c r="C172" t="str">
        <f>_xlfn.IFNA(VLOOKUP($A172,'PASTE Technology Sheet'!$A$7:$G$850,3,FALSE),"")</f>
        <v>Emission</v>
      </c>
      <c r="D172" t="str">
        <f>_xlfn.IFNA(VLOOKUP($A172,'PASTE Technology Sheet'!$A$7:$G$850,4,FALSE),"")</f>
        <v>Transport</v>
      </c>
      <c r="E172" t="str">
        <f>_xlfn.IFNA(VLOOKUP($A172,'PASTE Technology Sheet'!$A$7:$G$850,5,FALSE),"")</f>
        <v>Transport</v>
      </c>
      <c r="F172" t="str">
        <f>_xlfn.IFNA(VLOOKUP($A172,'PASTE Technology Sheet'!$A$7:$G$850,6,FALSE),"")</f>
        <v>neGHG - Transport - CH4</v>
      </c>
      <c r="G172" t="str">
        <f>_xlfn.IFNA(VLOOKUP($A172,'PASTE Technology Sheet'!$A$7:$G$850,7,FALSE),"")</f>
        <v>Indirect - CH4 Transport</v>
      </c>
      <c r="H172" s="263">
        <f>_xlfn.IFNA(VLOOKUP(A172,'PASTE Tech_Stock'!A:B,2,FALSE),0)</f>
        <v>1.0999999999999999E-2</v>
      </c>
      <c r="I172" s="263">
        <f>_xlfn.IFNA(VLOOKUP($A172,'PASTE Tech_Stock'!C:BC,2,FALSE),0)</f>
        <v>1.0999999999999999E-2</v>
      </c>
      <c r="J172" s="263">
        <f>_xlfn.IFNA(VLOOKUP($A172,'PASTE Tech_Stock'!E:BD,2,FALSE),0)</f>
        <v>1.0999999999999999E-2</v>
      </c>
      <c r="K172" s="263">
        <f>_xlfn.IFNA(VLOOKUP($A172,'PASTE Tech_Stock'!G:BE,2,FALSE),0)</f>
        <v>1.0999999999999999E-2</v>
      </c>
      <c r="L172" s="263">
        <f>_xlfn.IFNA(VLOOKUP($A172,'PASTE Tech_Stock'!I:BF,2,FALSE),0)</f>
        <v>1.0999999999999999E-2</v>
      </c>
      <c r="M172" s="263">
        <f>_xlfn.IFNA(VLOOKUP($A172,'PASTE Tech_Stock'!K:BG,2,FALSE),0)</f>
        <v>1.0999999999999999E-2</v>
      </c>
      <c r="N172" s="263">
        <f>_xlfn.IFNA(VLOOKUP($A172,'PASTE Tech_Stock'!M:BH,2,FALSE),0)</f>
        <v>1.0999999999999999E-2</v>
      </c>
      <c r="O172" s="263">
        <f>_xlfn.IFNA(VLOOKUP($A172,'PASTE Tech_Stock'!O:BI,2,FALSE),0)</f>
        <v>1.0999999999999999E-2</v>
      </c>
      <c r="P172" s="263">
        <f>_xlfn.IFNA(VLOOKUP($A172,'PASTE Tech_Stock'!Q:BJ,2,FALSE),0)</f>
        <v>1.0999999999999999E-2</v>
      </c>
      <c r="Q172" s="263">
        <f>_xlfn.IFNA(VLOOKUP($A172,'PASTE Tech_Stock'!S:BK,2,FALSE),0)</f>
        <v>1.0999999999999999E-2</v>
      </c>
      <c r="R172" s="263">
        <f>_xlfn.IFNA(VLOOKUP($A172,'PASTE Tech_Stock'!U:BL,2,FALSE),0)</f>
        <v>1.0999999999999999E-2</v>
      </c>
      <c r="S172" s="263">
        <f>_xlfn.IFNA(VLOOKUP($A172,'PASTE Tech_Stock'!W:BM,2,FALSE),0)</f>
        <v>1.0999999999999999E-2</v>
      </c>
      <c r="T172" s="263">
        <f>_xlfn.IFNA(VLOOKUP($A172,'PASTE Tech_Stock'!Y:BN,2,FALSE),0)</f>
        <v>1.0999999999999999E-2</v>
      </c>
    </row>
    <row r="173" spans="1:20" x14ac:dyDescent="0.3">
      <c r="A173" s="40" t="s">
        <v>199</v>
      </c>
      <c r="B173" t="str">
        <f>_xlfn.IFNA(VLOOKUP($A173,'PASTE Energy Balance'!$A$7:$O$835,14,FALSE),"")</f>
        <v>NL</v>
      </c>
      <c r="C173" t="str">
        <f>_xlfn.IFNA(VLOOKUP($A173,'PASTE Technology Sheet'!$A$7:$G$850,3,FALSE),"")</f>
        <v>Emission</v>
      </c>
      <c r="D173" t="str">
        <f>_xlfn.IFNA(VLOOKUP($A173,'PASTE Technology Sheet'!$A$7:$G$850,4,FALSE),"")</f>
        <v>Transport</v>
      </c>
      <c r="E173" t="str">
        <f>_xlfn.IFNA(VLOOKUP($A173,'PASTE Technology Sheet'!$A$7:$G$850,5,FALSE),"")</f>
        <v>Transport</v>
      </c>
      <c r="F173" t="str">
        <f>_xlfn.IFNA(VLOOKUP($A173,'PASTE Technology Sheet'!$A$7:$G$850,6,FALSE),"")</f>
        <v>neGHG - Transport - N2O</v>
      </c>
      <c r="G173" t="str">
        <f>_xlfn.IFNA(VLOOKUP($A173,'PASTE Technology Sheet'!$A$7:$G$850,7,FALSE),"")</f>
        <v>Indirect - N2O Transport</v>
      </c>
      <c r="H173" s="263">
        <f>_xlfn.IFNA(VLOOKUP(A173,'PASTE Tech_Stock'!A:B,2,FALSE),0)</f>
        <v>8.4000000000000005E-2</v>
      </c>
      <c r="I173" s="263">
        <f>_xlfn.IFNA(VLOOKUP($A173,'PASTE Tech_Stock'!C:BC,2,FALSE),0)</f>
        <v>8.4000000000000005E-2</v>
      </c>
      <c r="J173" s="263">
        <f>_xlfn.IFNA(VLOOKUP($A173,'PASTE Tech_Stock'!E:BD,2,FALSE),0)</f>
        <v>8.4000000000000005E-2</v>
      </c>
      <c r="K173" s="263">
        <f>_xlfn.IFNA(VLOOKUP($A173,'PASTE Tech_Stock'!G:BE,2,FALSE),0)</f>
        <v>8.4000000000000005E-2</v>
      </c>
      <c r="L173" s="263">
        <f>_xlfn.IFNA(VLOOKUP($A173,'PASTE Tech_Stock'!I:BF,2,FALSE),0)</f>
        <v>8.4000000000000005E-2</v>
      </c>
      <c r="M173" s="263">
        <f>_xlfn.IFNA(VLOOKUP($A173,'PASTE Tech_Stock'!K:BG,2,FALSE),0)</f>
        <v>8.4000000000000005E-2</v>
      </c>
      <c r="N173" s="263">
        <f>_xlfn.IFNA(VLOOKUP($A173,'PASTE Tech_Stock'!M:BH,2,FALSE),0)</f>
        <v>8.4000000000000005E-2</v>
      </c>
      <c r="O173" s="263">
        <f>_xlfn.IFNA(VLOOKUP($A173,'PASTE Tech_Stock'!O:BI,2,FALSE),0)</f>
        <v>8.4000000000000005E-2</v>
      </c>
      <c r="P173" s="263">
        <f>_xlfn.IFNA(VLOOKUP($A173,'PASTE Tech_Stock'!Q:BJ,2,FALSE),0)</f>
        <v>8.4000000000000005E-2</v>
      </c>
      <c r="Q173" s="263">
        <f>_xlfn.IFNA(VLOOKUP($A173,'PASTE Tech_Stock'!S:BK,2,FALSE),0)</f>
        <v>8.4000000000000005E-2</v>
      </c>
      <c r="R173" s="263">
        <f>_xlfn.IFNA(VLOOKUP($A173,'PASTE Tech_Stock'!U:BL,2,FALSE),0)</f>
        <v>8.4000000000000005E-2</v>
      </c>
      <c r="S173" s="263">
        <f>_xlfn.IFNA(VLOOKUP($A173,'PASTE Tech_Stock'!W:BM,2,FALSE),0)</f>
        <v>8.4000000000000005E-2</v>
      </c>
      <c r="T173" s="263">
        <f>_xlfn.IFNA(VLOOKUP($A173,'PASTE Tech_Stock'!Y:BN,2,FALSE),0)</f>
        <v>8.4000000000000005E-2</v>
      </c>
    </row>
    <row r="174" spans="1:20" x14ac:dyDescent="0.3">
      <c r="A174" s="69" t="s">
        <v>200</v>
      </c>
      <c r="B174" t="str">
        <f>_xlfn.IFNA(VLOOKUP($A174,'PASTE Energy Balance'!$A$7:$O$835,14,FALSE),"")</f>
        <v>NL</v>
      </c>
      <c r="C174" t="str">
        <f>_xlfn.IFNA(VLOOKUP($A174,'PASTE Technology Sheet'!$A$7:$G$850,3,FALSE),"")</f>
        <v>Emission</v>
      </c>
      <c r="D174" t="str">
        <f>_xlfn.IFNA(VLOOKUP($A174,'PASTE Technology Sheet'!$A$7:$G$850,4,FALSE),"")</f>
        <v>Transport</v>
      </c>
      <c r="E174" t="str">
        <f>_xlfn.IFNA(VLOOKUP($A174,'PASTE Technology Sheet'!$A$7:$G$850,5,FALSE),"")</f>
        <v>Transport</v>
      </c>
      <c r="F174" t="str">
        <f>_xlfn.IFNA(VLOOKUP($A174,'PASTE Technology Sheet'!$A$7:$G$850,6,FALSE),"")</f>
        <v>neGHG - Transport - F-gas</v>
      </c>
      <c r="G174" t="str">
        <f>_xlfn.IFNA(VLOOKUP($A174,'PASTE Technology Sheet'!$A$7:$G$850,7,FALSE),"")</f>
        <v>Indirect - F-gas Transport</v>
      </c>
      <c r="H174" s="263">
        <f>_xlfn.IFNA(VLOOKUP(A174,'PASTE Tech_Stock'!A:B,2,FALSE),0)</f>
        <v>0</v>
      </c>
      <c r="I174" s="263">
        <f>_xlfn.IFNA(VLOOKUP($A174,'PASTE Tech_Stock'!C:BC,2,FALSE),0)</f>
        <v>0</v>
      </c>
      <c r="J174" s="263">
        <f>_xlfn.IFNA(VLOOKUP($A174,'PASTE Tech_Stock'!E:BD,2,FALSE),0)</f>
        <v>0</v>
      </c>
      <c r="K174" s="263">
        <f>_xlfn.IFNA(VLOOKUP($A174,'PASTE Tech_Stock'!G:BE,2,FALSE),0)</f>
        <v>0</v>
      </c>
      <c r="L174" s="263">
        <f>_xlfn.IFNA(VLOOKUP($A174,'PASTE Tech_Stock'!I:BF,2,FALSE),0)</f>
        <v>0</v>
      </c>
      <c r="M174" s="263">
        <f>_xlfn.IFNA(VLOOKUP($A174,'PASTE Tech_Stock'!K:BG,2,FALSE),0)</f>
        <v>0</v>
      </c>
      <c r="N174" s="263">
        <f>_xlfn.IFNA(VLOOKUP($A174,'PASTE Tech_Stock'!M:BH,2,FALSE),0)</f>
        <v>0</v>
      </c>
      <c r="O174" s="263">
        <f>_xlfn.IFNA(VLOOKUP($A174,'PASTE Tech_Stock'!O:BI,2,FALSE),0)</f>
        <v>0</v>
      </c>
      <c r="P174" s="263">
        <f>_xlfn.IFNA(VLOOKUP($A174,'PASTE Tech_Stock'!Q:BJ,2,FALSE),0)</f>
        <v>0</v>
      </c>
      <c r="Q174" s="263">
        <f>_xlfn.IFNA(VLOOKUP($A174,'PASTE Tech_Stock'!S:BK,2,FALSE),0)</f>
        <v>0</v>
      </c>
      <c r="R174" s="263">
        <f>_xlfn.IFNA(VLOOKUP($A174,'PASTE Tech_Stock'!U:BL,2,FALSE),0)</f>
        <v>0</v>
      </c>
      <c r="S174" s="263">
        <f>_xlfn.IFNA(VLOOKUP($A174,'PASTE Tech_Stock'!W:BM,2,FALSE),0)</f>
        <v>0</v>
      </c>
      <c r="T174" s="263">
        <f>_xlfn.IFNA(VLOOKUP($A174,'PASTE Tech_Stock'!Y:BN,2,FALSE),0)</f>
        <v>0</v>
      </c>
    </row>
    <row r="175" spans="1:20" x14ac:dyDescent="0.3">
      <c r="A175" s="40" t="s">
        <v>201</v>
      </c>
      <c r="B175" t="str">
        <f>_xlfn.IFNA(VLOOKUP($A175,'PASTE Energy Balance'!$A$7:$O$835,14,FALSE),"")</f>
        <v>NL</v>
      </c>
      <c r="C175" t="str">
        <f>_xlfn.IFNA(VLOOKUP($A175,'PASTE Technology Sheet'!$A$7:$G$850,3,FALSE),"")</f>
        <v>Emission</v>
      </c>
      <c r="D175" t="str">
        <f>_xlfn.IFNA(VLOOKUP($A175,'PASTE Technology Sheet'!$A$7:$G$850,4,FALSE),"")</f>
        <v>LULUCF</v>
      </c>
      <c r="E175" t="str">
        <f>_xlfn.IFNA(VLOOKUP($A175,'PASTE Technology Sheet'!$A$7:$G$850,5,FALSE),"")</f>
        <v>Other</v>
      </c>
      <c r="F175" t="str">
        <f>_xlfn.IFNA(VLOOKUP($A175,'PASTE Technology Sheet'!$A$7:$G$850,6,FALSE),"")</f>
        <v>neGHG - LULUCF</v>
      </c>
      <c r="G175" t="str">
        <f>_xlfn.IFNA(VLOOKUP($A175,'PASTE Technology Sheet'!$A$7:$G$850,7,FALSE),"")</f>
        <v>LULUCF</v>
      </c>
      <c r="H175" s="263">
        <f>_xlfn.IFNA(VLOOKUP(A175,'PASTE Tech_Stock'!A:B,2,FALSE),0)</f>
        <v>2.66</v>
      </c>
      <c r="I175" s="263">
        <f>_xlfn.IFNA(VLOOKUP($A175,'PASTE Tech_Stock'!C:BC,2,FALSE),0)</f>
        <v>2.66</v>
      </c>
      <c r="J175" s="263">
        <f>_xlfn.IFNA(VLOOKUP($A175,'PASTE Tech_Stock'!E:BD,2,FALSE),0)</f>
        <v>2.66</v>
      </c>
      <c r="K175" s="263">
        <f>_xlfn.IFNA(VLOOKUP($A175,'PASTE Tech_Stock'!G:BE,2,FALSE),0)</f>
        <v>2.66</v>
      </c>
      <c r="L175" s="263">
        <f>_xlfn.IFNA(VLOOKUP($A175,'PASTE Tech_Stock'!I:BF,2,FALSE),0)</f>
        <v>2.66</v>
      </c>
      <c r="M175" s="263">
        <f>_xlfn.IFNA(VLOOKUP($A175,'PASTE Tech_Stock'!K:BG,2,FALSE),0)</f>
        <v>2.66</v>
      </c>
      <c r="N175" s="263">
        <f>_xlfn.IFNA(VLOOKUP($A175,'PASTE Tech_Stock'!M:BH,2,FALSE),0)</f>
        <v>2.66</v>
      </c>
      <c r="O175" s="263">
        <f>_xlfn.IFNA(VLOOKUP($A175,'PASTE Tech_Stock'!O:BI,2,FALSE),0)</f>
        <v>2.66</v>
      </c>
      <c r="P175" s="263">
        <f>_xlfn.IFNA(VLOOKUP($A175,'PASTE Tech_Stock'!Q:BJ,2,FALSE),0)</f>
        <v>2.66</v>
      </c>
      <c r="Q175" s="263">
        <f>_xlfn.IFNA(VLOOKUP($A175,'PASTE Tech_Stock'!S:BK,2,FALSE),0)</f>
        <v>2.66</v>
      </c>
      <c r="R175" s="263">
        <f>_xlfn.IFNA(VLOOKUP($A175,'PASTE Tech_Stock'!U:BL,2,FALSE),0)</f>
        <v>2.66</v>
      </c>
      <c r="S175" s="263">
        <f>_xlfn.IFNA(VLOOKUP($A175,'PASTE Tech_Stock'!W:BM,2,FALSE),0)</f>
        <v>2.66</v>
      </c>
      <c r="T175" s="263">
        <f>_xlfn.IFNA(VLOOKUP($A175,'PASTE Tech_Stock'!Y:BN,2,FALSE),0)</f>
        <v>2.66</v>
      </c>
    </row>
    <row r="176" spans="1:20" x14ac:dyDescent="0.3">
      <c r="A176" s="69" t="s">
        <v>202</v>
      </c>
      <c r="B176" t="str">
        <f>_xlfn.IFNA(VLOOKUP($A176,'PASTE Energy Balance'!$A$7:$O$835,14,FALSE),"")</f>
        <v>EU</v>
      </c>
      <c r="C176" t="str">
        <f>_xlfn.IFNA(VLOOKUP($A176,'PASTE Technology Sheet'!$A$7:$G$850,3,FALSE),"")</f>
        <v>Exports</v>
      </c>
      <c r="D176" t="str">
        <f>_xlfn.IFNA(VLOOKUP($A176,'PASTE Technology Sheet'!$A$7:$G$850,4,FALSE),"")</f>
        <v>Final Gas EU</v>
      </c>
      <c r="E176" t="str">
        <f>_xlfn.IFNA(VLOOKUP($A176,'PASTE Technology Sheet'!$A$7:$G$850,5,FALSE),"")</f>
        <v>Export Gas NL</v>
      </c>
      <c r="F176" t="str">
        <f>_xlfn.IFNA(VLOOKUP($A176,'PASTE Technology Sheet'!$A$7:$G$850,6,FALSE),"")</f>
        <v>Natural Gas Exports</v>
      </c>
      <c r="G176" t="str">
        <f>_xlfn.IFNA(VLOOKUP($A176,'PASTE Technology Sheet'!$A$7:$G$850,7,FALSE),"")</f>
        <v>Exports of Natural Gas</v>
      </c>
      <c r="H176" s="263">
        <f>_xlfn.IFNA(VLOOKUP(A176,'PASTE Tech_Stock'!A:B,2,FALSE),0)</f>
        <v>0</v>
      </c>
      <c r="I176" s="263">
        <f>_xlfn.IFNA(VLOOKUP($A176,'PASTE Tech_Stock'!C:BC,2,FALSE),0)</f>
        <v>0</v>
      </c>
      <c r="J176" s="263">
        <f>_xlfn.IFNA(VLOOKUP($A176,'PASTE Tech_Stock'!E:BD,2,FALSE),0)</f>
        <v>0</v>
      </c>
      <c r="K176" s="263">
        <f>_xlfn.IFNA(VLOOKUP($A176,'PASTE Tech_Stock'!G:BE,2,FALSE),0)</f>
        <v>0</v>
      </c>
      <c r="L176" s="263">
        <f>_xlfn.IFNA(VLOOKUP($A176,'PASTE Tech_Stock'!I:BF,2,FALSE),0)</f>
        <v>0</v>
      </c>
      <c r="M176" s="263">
        <f>_xlfn.IFNA(VLOOKUP($A176,'PASTE Tech_Stock'!K:BG,2,FALSE),0)</f>
        <v>0</v>
      </c>
      <c r="N176" s="263">
        <f>_xlfn.IFNA(VLOOKUP($A176,'PASTE Tech_Stock'!M:BH,2,FALSE),0)</f>
        <v>0</v>
      </c>
      <c r="O176" s="263">
        <f>_xlfn.IFNA(VLOOKUP($A176,'PASTE Tech_Stock'!O:BI,2,FALSE),0)</f>
        <v>0</v>
      </c>
      <c r="P176" s="263">
        <f>_xlfn.IFNA(VLOOKUP($A176,'PASTE Tech_Stock'!Q:BJ,2,FALSE),0)</f>
        <v>0</v>
      </c>
      <c r="Q176" s="263">
        <f>_xlfn.IFNA(VLOOKUP($A176,'PASTE Tech_Stock'!S:BK,2,FALSE),0)</f>
        <v>0</v>
      </c>
      <c r="R176" s="263">
        <f>_xlfn.IFNA(VLOOKUP($A176,'PASTE Tech_Stock'!U:BL,2,FALSE),0)</f>
        <v>0</v>
      </c>
      <c r="S176" s="263">
        <f>_xlfn.IFNA(VLOOKUP($A176,'PASTE Tech_Stock'!W:BM,2,FALSE),0)</f>
        <v>0</v>
      </c>
      <c r="T176" s="263">
        <f>_xlfn.IFNA(VLOOKUP($A176,'PASTE Tech_Stock'!Y:BN,2,FALSE),0)</f>
        <v>0</v>
      </c>
    </row>
    <row r="177" spans="1:20" x14ac:dyDescent="0.3">
      <c r="A177" s="40" t="s">
        <v>203</v>
      </c>
      <c r="B177" t="str">
        <f>_xlfn.IFNA(VLOOKUP($A177,'PASTE Energy Balance'!$A$7:$O$835,14,FALSE),"")</f>
        <v>EU</v>
      </c>
      <c r="C177" t="str">
        <f>_xlfn.IFNA(VLOOKUP($A177,'PASTE Technology Sheet'!$A$7:$G$850,3,FALSE),"")</f>
        <v>Exports</v>
      </c>
      <c r="D177" t="str">
        <f>_xlfn.IFNA(VLOOKUP($A177,'PASTE Technology Sheet'!$A$7:$G$850,4,FALSE),"")</f>
        <v>Refineries</v>
      </c>
      <c r="E177" t="str">
        <f>_xlfn.IFNA(VLOOKUP($A177,'PASTE Technology Sheet'!$A$7:$G$850,5,FALSE),"")</f>
        <v>Export Hydrocarbons</v>
      </c>
      <c r="F177" t="str">
        <f>_xlfn.IFNA(VLOOKUP($A177,'PASTE Technology Sheet'!$A$7:$G$850,6,FALSE),"")</f>
        <v>Naphtha Exports</v>
      </c>
      <c r="G177" t="str">
        <f>_xlfn.IFNA(VLOOKUP($A177,'PASTE Technology Sheet'!$A$7:$G$850,7,FALSE),"")</f>
        <v>Exports of oil-based naphtha</v>
      </c>
      <c r="H177" s="263">
        <f>_xlfn.IFNA(VLOOKUP(A177,'PASTE Tech_Stock'!A:B,2,FALSE),0)</f>
        <v>0</v>
      </c>
      <c r="I177" s="263">
        <f>_xlfn.IFNA(VLOOKUP($A177,'PASTE Tech_Stock'!C:BC,2,FALSE),0)</f>
        <v>0</v>
      </c>
      <c r="J177" s="263">
        <f>_xlfn.IFNA(VLOOKUP($A177,'PASTE Tech_Stock'!E:BD,2,FALSE),0)</f>
        <v>0</v>
      </c>
      <c r="K177" s="263">
        <f>_xlfn.IFNA(VLOOKUP($A177,'PASTE Tech_Stock'!G:BE,2,FALSE),0)</f>
        <v>0</v>
      </c>
      <c r="L177" s="263">
        <f>_xlfn.IFNA(VLOOKUP($A177,'PASTE Tech_Stock'!I:BF,2,FALSE),0)</f>
        <v>0</v>
      </c>
      <c r="M177" s="263">
        <f>_xlfn.IFNA(VLOOKUP($A177,'PASTE Tech_Stock'!K:BG,2,FALSE),0)</f>
        <v>0</v>
      </c>
      <c r="N177" s="263">
        <f>_xlfn.IFNA(VLOOKUP($A177,'PASTE Tech_Stock'!M:BH,2,FALSE),0)</f>
        <v>0</v>
      </c>
      <c r="O177" s="263">
        <f>_xlfn.IFNA(VLOOKUP($A177,'PASTE Tech_Stock'!O:BI,2,FALSE),0)</f>
        <v>0</v>
      </c>
      <c r="P177" s="263">
        <f>_xlfn.IFNA(VLOOKUP($A177,'PASTE Tech_Stock'!Q:BJ,2,FALSE),0)</f>
        <v>0</v>
      </c>
      <c r="Q177" s="263">
        <f>_xlfn.IFNA(VLOOKUP($A177,'PASTE Tech_Stock'!S:BK,2,FALSE),0)</f>
        <v>0</v>
      </c>
      <c r="R177" s="263">
        <f>_xlfn.IFNA(VLOOKUP($A177,'PASTE Tech_Stock'!U:BL,2,FALSE),0)</f>
        <v>0</v>
      </c>
      <c r="S177" s="263">
        <f>_xlfn.IFNA(VLOOKUP($A177,'PASTE Tech_Stock'!W:BM,2,FALSE),0)</f>
        <v>0</v>
      </c>
      <c r="T177" s="263">
        <f>_xlfn.IFNA(VLOOKUP($A177,'PASTE Tech_Stock'!Y:BN,2,FALSE),0)</f>
        <v>0</v>
      </c>
    </row>
    <row r="178" spans="1:20" x14ac:dyDescent="0.3">
      <c r="A178" s="69" t="s">
        <v>204</v>
      </c>
      <c r="B178" t="str">
        <f>_xlfn.IFNA(VLOOKUP($A178,'PASTE Energy Balance'!$A$7:$O$835,14,FALSE),"")</f>
        <v>EU</v>
      </c>
      <c r="C178" t="str">
        <f>_xlfn.IFNA(VLOOKUP($A178,'PASTE Technology Sheet'!$A$7:$G$850,3,FALSE),"")</f>
        <v>Exports</v>
      </c>
      <c r="D178" t="str">
        <f>_xlfn.IFNA(VLOOKUP($A178,'PASTE Technology Sheet'!$A$7:$G$850,4,FALSE),"")</f>
        <v>Refineries</v>
      </c>
      <c r="E178" t="str">
        <f>_xlfn.IFNA(VLOOKUP($A178,'PASTE Technology Sheet'!$A$7:$G$850,5,FALSE),"")</f>
        <v>Export Hydrocarbons</v>
      </c>
      <c r="F178" t="str">
        <f>_xlfn.IFNA(VLOOKUP($A178,'PASTE Technology Sheet'!$A$7:$G$850,6,FALSE),"")</f>
        <v>Naphtha Exports</v>
      </c>
      <c r="G178" t="str">
        <f>_xlfn.IFNA(VLOOKUP($A178,'PASTE Technology Sheet'!$A$7:$G$850,7,FALSE),"")</f>
        <v>Exports of bio-based naphtha</v>
      </c>
      <c r="H178" s="263">
        <f>_xlfn.IFNA(VLOOKUP(A178,'PASTE Tech_Stock'!A:B,2,FALSE),0)</f>
        <v>0</v>
      </c>
      <c r="I178" s="263">
        <f>_xlfn.IFNA(VLOOKUP($A178,'PASTE Tech_Stock'!C:BC,2,FALSE),0)</f>
        <v>0</v>
      </c>
      <c r="J178" s="263">
        <f>_xlfn.IFNA(VLOOKUP($A178,'PASTE Tech_Stock'!E:BD,2,FALSE),0)</f>
        <v>0</v>
      </c>
      <c r="K178" s="263">
        <f>_xlfn.IFNA(VLOOKUP($A178,'PASTE Tech_Stock'!G:BE,2,FALSE),0)</f>
        <v>0</v>
      </c>
      <c r="L178" s="263">
        <f>_xlfn.IFNA(VLOOKUP($A178,'PASTE Tech_Stock'!I:BF,2,FALSE),0)</f>
        <v>0</v>
      </c>
      <c r="M178" s="263">
        <f>_xlfn.IFNA(VLOOKUP($A178,'PASTE Tech_Stock'!K:BG,2,FALSE),0)</f>
        <v>0</v>
      </c>
      <c r="N178" s="263">
        <f>_xlfn.IFNA(VLOOKUP($A178,'PASTE Tech_Stock'!M:BH,2,FALSE),0)</f>
        <v>0</v>
      </c>
      <c r="O178" s="263">
        <f>_xlfn.IFNA(VLOOKUP($A178,'PASTE Tech_Stock'!O:BI,2,FALSE),0)</f>
        <v>0</v>
      </c>
      <c r="P178" s="263">
        <f>_xlfn.IFNA(VLOOKUP($A178,'PASTE Tech_Stock'!Q:BJ,2,FALSE),0)</f>
        <v>0</v>
      </c>
      <c r="Q178" s="263">
        <f>_xlfn.IFNA(VLOOKUP($A178,'PASTE Tech_Stock'!S:BK,2,FALSE),0)</f>
        <v>0</v>
      </c>
      <c r="R178" s="263">
        <f>_xlfn.IFNA(VLOOKUP($A178,'PASTE Tech_Stock'!U:BL,2,FALSE),0)</f>
        <v>0</v>
      </c>
      <c r="S178" s="263">
        <f>_xlfn.IFNA(VLOOKUP($A178,'PASTE Tech_Stock'!W:BM,2,FALSE),0)</f>
        <v>0</v>
      </c>
      <c r="T178" s="263">
        <f>_xlfn.IFNA(VLOOKUP($A178,'PASTE Tech_Stock'!Y:BN,2,FALSE),0)</f>
        <v>0</v>
      </c>
    </row>
    <row r="179" spans="1:20" x14ac:dyDescent="0.3">
      <c r="A179" s="40" t="s">
        <v>205</v>
      </c>
      <c r="B179" t="str">
        <f>_xlfn.IFNA(VLOOKUP($A179,'PASTE Energy Balance'!$A$7:$O$835,14,FALSE),"")</f>
        <v>EU</v>
      </c>
      <c r="C179" t="str">
        <f>_xlfn.IFNA(VLOOKUP($A179,'PASTE Technology Sheet'!$A$7:$G$850,3,FALSE),"")</f>
        <v>Exports</v>
      </c>
      <c r="D179" t="str">
        <f>_xlfn.IFNA(VLOOKUP($A179,'PASTE Technology Sheet'!$A$7:$G$850,4,FALSE),"")</f>
        <v>Refineries</v>
      </c>
      <c r="E179" t="str">
        <f>_xlfn.IFNA(VLOOKUP($A179,'PASTE Technology Sheet'!$A$7:$G$850,5,FALSE),"")</f>
        <v>Export Hydrocarbons</v>
      </c>
      <c r="F179" t="str">
        <f>_xlfn.IFNA(VLOOKUP($A179,'PASTE Technology Sheet'!$A$7:$G$850,6,FALSE),"")</f>
        <v>Naphtha Exports</v>
      </c>
      <c r="G179" t="str">
        <f>_xlfn.IFNA(VLOOKUP($A179,'PASTE Technology Sheet'!$A$7:$G$850,7,FALSE),"")</f>
        <v>Exports of syn-based naphtha</v>
      </c>
      <c r="H179" s="263">
        <f>_xlfn.IFNA(VLOOKUP(A179,'PASTE Tech_Stock'!A:B,2,FALSE),0)</f>
        <v>0</v>
      </c>
      <c r="I179" s="263">
        <f>_xlfn.IFNA(VLOOKUP($A179,'PASTE Tech_Stock'!C:BC,2,FALSE),0)</f>
        <v>0</v>
      </c>
      <c r="J179" s="263">
        <f>_xlfn.IFNA(VLOOKUP($A179,'PASTE Tech_Stock'!E:BD,2,FALSE),0)</f>
        <v>0</v>
      </c>
      <c r="K179" s="263">
        <f>_xlfn.IFNA(VLOOKUP($A179,'PASTE Tech_Stock'!G:BE,2,FALSE),0)</f>
        <v>0</v>
      </c>
      <c r="L179" s="263">
        <f>_xlfn.IFNA(VLOOKUP($A179,'PASTE Tech_Stock'!I:BF,2,FALSE),0)</f>
        <v>0</v>
      </c>
      <c r="M179" s="263">
        <f>_xlfn.IFNA(VLOOKUP($A179,'PASTE Tech_Stock'!K:BG,2,FALSE),0)</f>
        <v>0</v>
      </c>
      <c r="N179" s="263">
        <f>_xlfn.IFNA(VLOOKUP($A179,'PASTE Tech_Stock'!M:BH,2,FALSE),0)</f>
        <v>0</v>
      </c>
      <c r="O179" s="263">
        <f>_xlfn.IFNA(VLOOKUP($A179,'PASTE Tech_Stock'!O:BI,2,FALSE),0)</f>
        <v>0</v>
      </c>
      <c r="P179" s="263">
        <f>_xlfn.IFNA(VLOOKUP($A179,'PASTE Tech_Stock'!Q:BJ,2,FALSE),0)</f>
        <v>0</v>
      </c>
      <c r="Q179" s="263">
        <f>_xlfn.IFNA(VLOOKUP($A179,'PASTE Tech_Stock'!S:BK,2,FALSE),0)</f>
        <v>0</v>
      </c>
      <c r="R179" s="263">
        <f>_xlfn.IFNA(VLOOKUP($A179,'PASTE Tech_Stock'!U:BL,2,FALSE),0)</f>
        <v>0</v>
      </c>
      <c r="S179" s="263">
        <f>_xlfn.IFNA(VLOOKUP($A179,'PASTE Tech_Stock'!W:BM,2,FALSE),0)</f>
        <v>0</v>
      </c>
      <c r="T179" s="263">
        <f>_xlfn.IFNA(VLOOKUP($A179,'PASTE Tech_Stock'!Y:BN,2,FALSE),0)</f>
        <v>0</v>
      </c>
    </row>
    <row r="180" spans="1:20" x14ac:dyDescent="0.3">
      <c r="A180" s="69" t="s">
        <v>206</v>
      </c>
      <c r="B180" t="str">
        <f>_xlfn.IFNA(VLOOKUP($A180,'PASTE Energy Balance'!$A$7:$O$835,14,FALSE),"")</f>
        <v>EU</v>
      </c>
      <c r="C180" t="str">
        <f>_xlfn.IFNA(VLOOKUP($A180,'PASTE Technology Sheet'!$A$7:$G$850,3,FALSE),"")</f>
        <v>Exports</v>
      </c>
      <c r="D180" t="str">
        <f>_xlfn.IFNA(VLOOKUP($A180,'PASTE Technology Sheet'!$A$7:$G$850,4,FALSE),"")</f>
        <v>Refineries</v>
      </c>
      <c r="E180" t="str">
        <f>_xlfn.IFNA(VLOOKUP($A180,'PASTE Technology Sheet'!$A$7:$G$850,5,FALSE),"")</f>
        <v>Export Hydrocarbons</v>
      </c>
      <c r="F180" t="str">
        <f>_xlfn.IFNA(VLOOKUP($A180,'PASTE Technology Sheet'!$A$7:$G$850,6,FALSE),"")</f>
        <v>Road Fuel Exports</v>
      </c>
      <c r="G180" t="str">
        <f>_xlfn.IFNA(VLOOKUP($A180,'PASTE Technology Sheet'!$A$7:$G$850,7,FALSE),"")</f>
        <v>Exports of oil-based road fuels</v>
      </c>
      <c r="H180" s="263">
        <f>_xlfn.IFNA(VLOOKUP(A180,'PASTE Tech_Stock'!A:B,2,FALSE),0)</f>
        <v>0</v>
      </c>
      <c r="I180" s="263">
        <f>_xlfn.IFNA(VLOOKUP($A180,'PASTE Tech_Stock'!C:BC,2,FALSE),0)</f>
        <v>0</v>
      </c>
      <c r="J180" s="263">
        <f>_xlfn.IFNA(VLOOKUP($A180,'PASTE Tech_Stock'!E:BD,2,FALSE),0)</f>
        <v>0</v>
      </c>
      <c r="K180" s="263">
        <f>_xlfn.IFNA(VLOOKUP($A180,'PASTE Tech_Stock'!G:BE,2,FALSE),0)</f>
        <v>0</v>
      </c>
      <c r="L180" s="263">
        <f>_xlfn.IFNA(VLOOKUP($A180,'PASTE Tech_Stock'!I:BF,2,FALSE),0)</f>
        <v>0</v>
      </c>
      <c r="M180" s="263">
        <f>_xlfn.IFNA(VLOOKUP($A180,'PASTE Tech_Stock'!K:BG,2,FALSE),0)</f>
        <v>0</v>
      </c>
      <c r="N180" s="263">
        <f>_xlfn.IFNA(VLOOKUP($A180,'PASTE Tech_Stock'!M:BH,2,FALSE),0)</f>
        <v>0</v>
      </c>
      <c r="O180" s="263">
        <f>_xlfn.IFNA(VLOOKUP($A180,'PASTE Tech_Stock'!O:BI,2,FALSE),0)</f>
        <v>0</v>
      </c>
      <c r="P180" s="263">
        <f>_xlfn.IFNA(VLOOKUP($A180,'PASTE Tech_Stock'!Q:BJ,2,FALSE),0)</f>
        <v>0</v>
      </c>
      <c r="Q180" s="263">
        <f>_xlfn.IFNA(VLOOKUP($A180,'PASTE Tech_Stock'!S:BK,2,FALSE),0)</f>
        <v>0</v>
      </c>
      <c r="R180" s="263">
        <f>_xlfn.IFNA(VLOOKUP($A180,'PASTE Tech_Stock'!U:BL,2,FALSE),0)</f>
        <v>0</v>
      </c>
      <c r="S180" s="263">
        <f>_xlfn.IFNA(VLOOKUP($A180,'PASTE Tech_Stock'!W:BM,2,FALSE),0)</f>
        <v>0</v>
      </c>
      <c r="T180" s="263">
        <f>_xlfn.IFNA(VLOOKUP($A180,'PASTE Tech_Stock'!Y:BN,2,FALSE),0)</f>
        <v>0</v>
      </c>
    </row>
    <row r="181" spans="1:20" x14ac:dyDescent="0.3">
      <c r="A181" s="40" t="s">
        <v>207</v>
      </c>
      <c r="B181" t="str">
        <f>_xlfn.IFNA(VLOOKUP($A181,'PASTE Energy Balance'!$A$7:$O$835,14,FALSE),"")</f>
        <v>EU</v>
      </c>
      <c r="C181" t="str">
        <f>_xlfn.IFNA(VLOOKUP($A181,'PASTE Technology Sheet'!$A$7:$G$850,3,FALSE),"")</f>
        <v>Exports</v>
      </c>
      <c r="D181" t="str">
        <f>_xlfn.IFNA(VLOOKUP($A181,'PASTE Technology Sheet'!$A$7:$G$850,4,FALSE),"")</f>
        <v>Refineries</v>
      </c>
      <c r="E181" t="str">
        <f>_xlfn.IFNA(VLOOKUP($A181,'PASTE Technology Sheet'!$A$7:$G$850,5,FALSE),"")</f>
        <v>Export Hydrocarbons</v>
      </c>
      <c r="F181" t="str">
        <f>_xlfn.IFNA(VLOOKUP($A181,'PASTE Technology Sheet'!$A$7:$G$850,6,FALSE),"")</f>
        <v>Road Fuel Exports</v>
      </c>
      <c r="G181" t="str">
        <f>_xlfn.IFNA(VLOOKUP($A181,'PASTE Technology Sheet'!$A$7:$G$850,7,FALSE),"")</f>
        <v>Exports of bio-based road fuels</v>
      </c>
      <c r="H181" s="263">
        <f>_xlfn.IFNA(VLOOKUP(A181,'PASTE Tech_Stock'!A:B,2,FALSE),0)</f>
        <v>0</v>
      </c>
      <c r="I181" s="263">
        <f>_xlfn.IFNA(VLOOKUP($A181,'PASTE Tech_Stock'!C:BC,2,FALSE),0)</f>
        <v>0</v>
      </c>
      <c r="J181" s="263">
        <f>_xlfn.IFNA(VLOOKUP($A181,'PASTE Tech_Stock'!E:BD,2,FALSE),0)</f>
        <v>0</v>
      </c>
      <c r="K181" s="263">
        <f>_xlfn.IFNA(VLOOKUP($A181,'PASTE Tech_Stock'!G:BE,2,FALSE),0)</f>
        <v>0</v>
      </c>
      <c r="L181" s="263">
        <f>_xlfn.IFNA(VLOOKUP($A181,'PASTE Tech_Stock'!I:BF,2,FALSE),0)</f>
        <v>0</v>
      </c>
      <c r="M181" s="263">
        <f>_xlfn.IFNA(VLOOKUP($A181,'PASTE Tech_Stock'!K:BG,2,FALSE),0)</f>
        <v>0</v>
      </c>
      <c r="N181" s="263">
        <f>_xlfn.IFNA(VLOOKUP($A181,'PASTE Tech_Stock'!M:BH,2,FALSE),0)</f>
        <v>0</v>
      </c>
      <c r="O181" s="263">
        <f>_xlfn.IFNA(VLOOKUP($A181,'PASTE Tech_Stock'!O:BI,2,FALSE),0)</f>
        <v>0</v>
      </c>
      <c r="P181" s="263">
        <f>_xlfn.IFNA(VLOOKUP($A181,'PASTE Tech_Stock'!Q:BJ,2,FALSE),0)</f>
        <v>0</v>
      </c>
      <c r="Q181" s="263">
        <f>_xlfn.IFNA(VLOOKUP($A181,'PASTE Tech_Stock'!S:BK,2,FALSE),0)</f>
        <v>0</v>
      </c>
      <c r="R181" s="263">
        <f>_xlfn.IFNA(VLOOKUP($A181,'PASTE Tech_Stock'!U:BL,2,FALSE),0)</f>
        <v>0</v>
      </c>
      <c r="S181" s="263">
        <f>_xlfn.IFNA(VLOOKUP($A181,'PASTE Tech_Stock'!W:BM,2,FALSE),0)</f>
        <v>0</v>
      </c>
      <c r="T181" s="263">
        <f>_xlfn.IFNA(VLOOKUP($A181,'PASTE Tech_Stock'!Y:BN,2,FALSE),0)</f>
        <v>0</v>
      </c>
    </row>
    <row r="182" spans="1:20" x14ac:dyDescent="0.3">
      <c r="A182" s="69" t="s">
        <v>208</v>
      </c>
      <c r="B182" t="str">
        <f>_xlfn.IFNA(VLOOKUP($A182,'PASTE Energy Balance'!$A$7:$O$835,14,FALSE),"")</f>
        <v>EU</v>
      </c>
      <c r="C182" t="str">
        <f>_xlfn.IFNA(VLOOKUP($A182,'PASTE Technology Sheet'!$A$7:$G$850,3,FALSE),"")</f>
        <v>Exports</v>
      </c>
      <c r="D182" t="str">
        <f>_xlfn.IFNA(VLOOKUP($A182,'PASTE Technology Sheet'!$A$7:$G$850,4,FALSE),"")</f>
        <v>Refineries</v>
      </c>
      <c r="E182" t="str">
        <f>_xlfn.IFNA(VLOOKUP($A182,'PASTE Technology Sheet'!$A$7:$G$850,5,FALSE),"")</f>
        <v>Export Hydrocarbons</v>
      </c>
      <c r="F182" t="str">
        <f>_xlfn.IFNA(VLOOKUP($A182,'PASTE Technology Sheet'!$A$7:$G$850,6,FALSE),"")</f>
        <v>Road Fuel Exports</v>
      </c>
      <c r="G182" t="str">
        <f>_xlfn.IFNA(VLOOKUP($A182,'PASTE Technology Sheet'!$A$7:$G$850,7,FALSE),"")</f>
        <v>Exports of syn-based road fuels</v>
      </c>
      <c r="H182" s="263">
        <f>_xlfn.IFNA(VLOOKUP(A182,'PASTE Tech_Stock'!A:B,2,FALSE),0)</f>
        <v>0</v>
      </c>
      <c r="I182" s="263">
        <f>_xlfn.IFNA(VLOOKUP($A182,'PASTE Tech_Stock'!C:BC,2,FALSE),0)</f>
        <v>0</v>
      </c>
      <c r="J182" s="263">
        <f>_xlfn.IFNA(VLOOKUP($A182,'PASTE Tech_Stock'!E:BD,2,FALSE),0)</f>
        <v>0</v>
      </c>
      <c r="K182" s="263">
        <f>_xlfn.IFNA(VLOOKUP($A182,'PASTE Tech_Stock'!G:BE,2,FALSE),0)</f>
        <v>0</v>
      </c>
      <c r="L182" s="263">
        <f>_xlfn.IFNA(VLOOKUP($A182,'PASTE Tech_Stock'!I:BF,2,FALSE),0)</f>
        <v>0</v>
      </c>
      <c r="M182" s="263">
        <f>_xlfn.IFNA(VLOOKUP($A182,'PASTE Tech_Stock'!K:BG,2,FALSE),0)</f>
        <v>0</v>
      </c>
      <c r="N182" s="263">
        <f>_xlfn.IFNA(VLOOKUP($A182,'PASTE Tech_Stock'!M:BH,2,FALSE),0)</f>
        <v>0</v>
      </c>
      <c r="O182" s="263">
        <f>_xlfn.IFNA(VLOOKUP($A182,'PASTE Tech_Stock'!O:BI,2,FALSE),0)</f>
        <v>0</v>
      </c>
      <c r="P182" s="263">
        <f>_xlfn.IFNA(VLOOKUP($A182,'PASTE Tech_Stock'!Q:BJ,2,FALSE),0)</f>
        <v>0</v>
      </c>
      <c r="Q182" s="263">
        <f>_xlfn.IFNA(VLOOKUP($A182,'PASTE Tech_Stock'!S:BK,2,FALSE),0)</f>
        <v>0</v>
      </c>
      <c r="R182" s="263">
        <f>_xlfn.IFNA(VLOOKUP($A182,'PASTE Tech_Stock'!U:BL,2,FALSE),0)</f>
        <v>0</v>
      </c>
      <c r="S182" s="263">
        <f>_xlfn.IFNA(VLOOKUP($A182,'PASTE Tech_Stock'!W:BM,2,FALSE),0)</f>
        <v>0</v>
      </c>
      <c r="T182" s="263">
        <f>_xlfn.IFNA(VLOOKUP($A182,'PASTE Tech_Stock'!Y:BN,2,FALSE),0)</f>
        <v>0</v>
      </c>
    </row>
    <row r="183" spans="1:20" x14ac:dyDescent="0.3">
      <c r="A183" s="40" t="s">
        <v>209</v>
      </c>
      <c r="B183" t="str">
        <f>_xlfn.IFNA(VLOOKUP($A183,'PASTE Energy Balance'!$A$7:$O$835,14,FALSE),"")</f>
        <v>EU</v>
      </c>
      <c r="C183" t="str">
        <f>_xlfn.IFNA(VLOOKUP($A183,'PASTE Technology Sheet'!$A$7:$G$850,3,FALSE),"")</f>
        <v>Exports</v>
      </c>
      <c r="D183" t="str">
        <f>_xlfn.IFNA(VLOOKUP($A183,'PASTE Technology Sheet'!$A$7:$G$850,4,FALSE),"")</f>
        <v>Refineries</v>
      </c>
      <c r="E183" t="str">
        <f>_xlfn.IFNA(VLOOKUP($A183,'PASTE Technology Sheet'!$A$7:$G$850,5,FALSE),"")</f>
        <v>Export Hydrocarbons</v>
      </c>
      <c r="F183" t="str">
        <f>_xlfn.IFNA(VLOOKUP($A183,'PASTE Technology Sheet'!$A$7:$G$850,6,FALSE),"")</f>
        <v>Kerosene Exports</v>
      </c>
      <c r="G183" t="str">
        <f>_xlfn.IFNA(VLOOKUP($A183,'PASTE Technology Sheet'!$A$7:$G$850,7,FALSE),"")</f>
        <v>Exports of oil-based kerosene</v>
      </c>
      <c r="H183" s="263">
        <f>_xlfn.IFNA(VLOOKUP(A183,'PASTE Tech_Stock'!A:B,2,FALSE),0)</f>
        <v>0</v>
      </c>
      <c r="I183" s="263">
        <f>_xlfn.IFNA(VLOOKUP($A183,'PASTE Tech_Stock'!C:BC,2,FALSE),0)</f>
        <v>0</v>
      </c>
      <c r="J183" s="263">
        <f>_xlfn.IFNA(VLOOKUP($A183,'PASTE Tech_Stock'!E:BD,2,FALSE),0)</f>
        <v>0</v>
      </c>
      <c r="K183" s="263">
        <f>_xlfn.IFNA(VLOOKUP($A183,'PASTE Tech_Stock'!G:BE,2,FALSE),0)</f>
        <v>0</v>
      </c>
      <c r="L183" s="263">
        <f>_xlfn.IFNA(VLOOKUP($A183,'PASTE Tech_Stock'!I:BF,2,FALSE),0)</f>
        <v>0</v>
      </c>
      <c r="M183" s="263">
        <f>_xlfn.IFNA(VLOOKUP($A183,'PASTE Tech_Stock'!K:BG,2,FALSE),0)</f>
        <v>0</v>
      </c>
      <c r="N183" s="263">
        <f>_xlfn.IFNA(VLOOKUP($A183,'PASTE Tech_Stock'!M:BH,2,FALSE),0)</f>
        <v>0</v>
      </c>
      <c r="O183" s="263">
        <f>_xlfn.IFNA(VLOOKUP($A183,'PASTE Tech_Stock'!O:BI,2,FALSE),0)</f>
        <v>0</v>
      </c>
      <c r="P183" s="263">
        <f>_xlfn.IFNA(VLOOKUP($A183,'PASTE Tech_Stock'!Q:BJ,2,FALSE),0)</f>
        <v>0</v>
      </c>
      <c r="Q183" s="263">
        <f>_xlfn.IFNA(VLOOKUP($A183,'PASTE Tech_Stock'!S:BK,2,FALSE),0)</f>
        <v>0</v>
      </c>
      <c r="R183" s="263">
        <f>_xlfn.IFNA(VLOOKUP($A183,'PASTE Tech_Stock'!U:BL,2,FALSE),0)</f>
        <v>0</v>
      </c>
      <c r="S183" s="263">
        <f>_xlfn.IFNA(VLOOKUP($A183,'PASTE Tech_Stock'!W:BM,2,FALSE),0)</f>
        <v>0</v>
      </c>
      <c r="T183" s="263">
        <f>_xlfn.IFNA(VLOOKUP($A183,'PASTE Tech_Stock'!Y:BN,2,FALSE),0)</f>
        <v>0</v>
      </c>
    </row>
    <row r="184" spans="1:20" x14ac:dyDescent="0.3">
      <c r="A184" s="69" t="s">
        <v>210</v>
      </c>
      <c r="B184" t="str">
        <f>_xlfn.IFNA(VLOOKUP($A184,'PASTE Energy Balance'!$A$7:$O$835,14,FALSE),"")</f>
        <v>EU</v>
      </c>
      <c r="C184" t="str">
        <f>_xlfn.IFNA(VLOOKUP($A184,'PASTE Technology Sheet'!$A$7:$G$850,3,FALSE),"")</f>
        <v>Exports</v>
      </c>
      <c r="D184" t="str">
        <f>_xlfn.IFNA(VLOOKUP($A184,'PASTE Technology Sheet'!$A$7:$G$850,4,FALSE),"")</f>
        <v>Refineries</v>
      </c>
      <c r="E184" t="str">
        <f>_xlfn.IFNA(VLOOKUP($A184,'PASTE Technology Sheet'!$A$7:$G$850,5,FALSE),"")</f>
        <v>Export Hydrocarbons</v>
      </c>
      <c r="F184" t="str">
        <f>_xlfn.IFNA(VLOOKUP($A184,'PASTE Technology Sheet'!$A$7:$G$850,6,FALSE),"")</f>
        <v>Kerosene Exports</v>
      </c>
      <c r="G184" t="str">
        <f>_xlfn.IFNA(VLOOKUP($A184,'PASTE Technology Sheet'!$A$7:$G$850,7,FALSE),"")</f>
        <v>Exports of bio-based kerosene</v>
      </c>
      <c r="H184" s="263">
        <f>_xlfn.IFNA(VLOOKUP(A184,'PASTE Tech_Stock'!A:B,2,FALSE),0)</f>
        <v>0</v>
      </c>
      <c r="I184" s="263">
        <f>_xlfn.IFNA(VLOOKUP($A184,'PASTE Tech_Stock'!C:BC,2,FALSE),0)</f>
        <v>0</v>
      </c>
      <c r="J184" s="263">
        <f>_xlfn.IFNA(VLOOKUP($A184,'PASTE Tech_Stock'!E:BD,2,FALSE),0)</f>
        <v>0</v>
      </c>
      <c r="K184" s="263">
        <f>_xlfn.IFNA(VLOOKUP($A184,'PASTE Tech_Stock'!G:BE,2,FALSE),0)</f>
        <v>0</v>
      </c>
      <c r="L184" s="263">
        <f>_xlfn.IFNA(VLOOKUP($A184,'PASTE Tech_Stock'!I:BF,2,FALSE),0)</f>
        <v>0</v>
      </c>
      <c r="M184" s="263">
        <f>_xlfn.IFNA(VLOOKUP($A184,'PASTE Tech_Stock'!K:BG,2,FALSE),0)</f>
        <v>0</v>
      </c>
      <c r="N184" s="263">
        <f>_xlfn.IFNA(VLOOKUP($A184,'PASTE Tech_Stock'!M:BH,2,FALSE),0)</f>
        <v>0</v>
      </c>
      <c r="O184" s="263">
        <f>_xlfn.IFNA(VLOOKUP($A184,'PASTE Tech_Stock'!O:BI,2,FALSE),0)</f>
        <v>0</v>
      </c>
      <c r="P184" s="263">
        <f>_xlfn.IFNA(VLOOKUP($A184,'PASTE Tech_Stock'!Q:BJ,2,FALSE),0)</f>
        <v>0</v>
      </c>
      <c r="Q184" s="263">
        <f>_xlfn.IFNA(VLOOKUP($A184,'PASTE Tech_Stock'!S:BK,2,FALSE),0)</f>
        <v>0</v>
      </c>
      <c r="R184" s="263">
        <f>_xlfn.IFNA(VLOOKUP($A184,'PASTE Tech_Stock'!U:BL,2,FALSE),0)</f>
        <v>0</v>
      </c>
      <c r="S184" s="263">
        <f>_xlfn.IFNA(VLOOKUP($A184,'PASTE Tech_Stock'!W:BM,2,FALSE),0)</f>
        <v>0</v>
      </c>
      <c r="T184" s="263">
        <f>_xlfn.IFNA(VLOOKUP($A184,'PASTE Tech_Stock'!Y:BN,2,FALSE),0)</f>
        <v>0</v>
      </c>
    </row>
    <row r="185" spans="1:20" x14ac:dyDescent="0.3">
      <c r="A185" s="40" t="s">
        <v>211</v>
      </c>
      <c r="B185" t="str">
        <f>_xlfn.IFNA(VLOOKUP($A185,'PASTE Energy Balance'!$A$7:$O$835,14,FALSE),"")</f>
        <v>EU</v>
      </c>
      <c r="C185" t="str">
        <f>_xlfn.IFNA(VLOOKUP($A185,'PASTE Technology Sheet'!$A$7:$G$850,3,FALSE),"")</f>
        <v>Exports</v>
      </c>
      <c r="D185" t="str">
        <f>_xlfn.IFNA(VLOOKUP($A185,'PASTE Technology Sheet'!$A$7:$G$850,4,FALSE),"")</f>
        <v>Refineries</v>
      </c>
      <c r="E185" t="str">
        <f>_xlfn.IFNA(VLOOKUP($A185,'PASTE Technology Sheet'!$A$7:$G$850,5,FALSE),"")</f>
        <v>Export Hydrocarbons</v>
      </c>
      <c r="F185" t="str">
        <f>_xlfn.IFNA(VLOOKUP($A185,'PASTE Technology Sheet'!$A$7:$G$850,6,FALSE),"")</f>
        <v>Kerosene Exports</v>
      </c>
      <c r="G185" t="str">
        <f>_xlfn.IFNA(VLOOKUP($A185,'PASTE Technology Sheet'!$A$7:$G$850,7,FALSE),"")</f>
        <v>Exports of syn-based kerosene</v>
      </c>
      <c r="H185" s="263">
        <f>_xlfn.IFNA(VLOOKUP(A185,'PASTE Tech_Stock'!A:B,2,FALSE),0)</f>
        <v>0</v>
      </c>
      <c r="I185" s="263">
        <f>_xlfn.IFNA(VLOOKUP($A185,'PASTE Tech_Stock'!C:BC,2,FALSE),0)</f>
        <v>0</v>
      </c>
      <c r="J185" s="263">
        <f>_xlfn.IFNA(VLOOKUP($A185,'PASTE Tech_Stock'!E:BD,2,FALSE),0)</f>
        <v>0</v>
      </c>
      <c r="K185" s="263">
        <f>_xlfn.IFNA(VLOOKUP($A185,'PASTE Tech_Stock'!G:BE,2,FALSE),0)</f>
        <v>0</v>
      </c>
      <c r="L185" s="263">
        <f>_xlfn.IFNA(VLOOKUP($A185,'PASTE Tech_Stock'!I:BF,2,FALSE),0)</f>
        <v>0</v>
      </c>
      <c r="M185" s="263">
        <f>_xlfn.IFNA(VLOOKUP($A185,'PASTE Tech_Stock'!K:BG,2,FALSE),0)</f>
        <v>0</v>
      </c>
      <c r="N185" s="263">
        <f>_xlfn.IFNA(VLOOKUP($A185,'PASTE Tech_Stock'!M:BH,2,FALSE),0)</f>
        <v>0</v>
      </c>
      <c r="O185" s="263">
        <f>_xlfn.IFNA(VLOOKUP($A185,'PASTE Tech_Stock'!O:BI,2,FALSE),0)</f>
        <v>0</v>
      </c>
      <c r="P185" s="263">
        <f>_xlfn.IFNA(VLOOKUP($A185,'PASTE Tech_Stock'!Q:BJ,2,FALSE),0)</f>
        <v>0</v>
      </c>
      <c r="Q185" s="263">
        <f>_xlfn.IFNA(VLOOKUP($A185,'PASTE Tech_Stock'!S:BK,2,FALSE),0)</f>
        <v>0</v>
      </c>
      <c r="R185" s="263">
        <f>_xlfn.IFNA(VLOOKUP($A185,'PASTE Tech_Stock'!U:BL,2,FALSE),0)</f>
        <v>0</v>
      </c>
      <c r="S185" s="263">
        <f>_xlfn.IFNA(VLOOKUP($A185,'PASTE Tech_Stock'!W:BM,2,FALSE),0)</f>
        <v>0</v>
      </c>
      <c r="T185" s="263">
        <f>_xlfn.IFNA(VLOOKUP($A185,'PASTE Tech_Stock'!Y:BN,2,FALSE),0)</f>
        <v>0</v>
      </c>
    </row>
    <row r="186" spans="1:20" x14ac:dyDescent="0.3">
      <c r="A186" s="114" t="s">
        <v>212</v>
      </c>
      <c r="B186" t="str">
        <f>_xlfn.IFNA(VLOOKUP($A186,'PASTE Energy Balance'!$A$7:$O$835,14,FALSE),"")</f>
        <v>EU</v>
      </c>
      <c r="C186" t="str">
        <f>_xlfn.IFNA(VLOOKUP($A186,'PASTE Technology Sheet'!$A$7:$G$850,3,FALSE),"")</f>
        <v>External</v>
      </c>
      <c r="D186" t="str">
        <f>_xlfn.IFNA(VLOOKUP($A186,'PASTE Technology Sheet'!$A$7:$G$850,4,FALSE),"")</f>
        <v>Power EU</v>
      </c>
      <c r="E186" t="str">
        <f>_xlfn.IFNA(VLOOKUP($A186,'PASTE Technology Sheet'!$A$7:$G$850,5,FALSE),"")</f>
        <v>eDemand EU</v>
      </c>
      <c r="F186" t="str">
        <f>_xlfn.IFNA(VLOOKUP($A186,'PASTE Technology Sheet'!$A$7:$G$850,6,FALSE),"")</f>
        <v>Electricity demand - EU</v>
      </c>
      <c r="G186" t="str">
        <f>_xlfn.IFNA(VLOOKUP($A186,'PASTE Technology Sheet'!$A$7:$G$850,7,FALSE),"")</f>
        <v>Dummy standard electricity consumption - EU</v>
      </c>
      <c r="H186" s="263">
        <f>_xlfn.IFNA(VLOOKUP(A186,'PASTE Tech_Stock'!A:B,2,FALSE),0)</f>
        <v>12625.8</v>
      </c>
      <c r="I186" s="263">
        <f>_xlfn.IFNA(VLOOKUP($A186,'PASTE Tech_Stock'!C:BC,2,FALSE),0)</f>
        <v>12625.8</v>
      </c>
      <c r="J186" s="263">
        <f>_xlfn.IFNA(VLOOKUP($A186,'PASTE Tech_Stock'!E:BD,2,FALSE),0)</f>
        <v>12625.8</v>
      </c>
      <c r="K186" s="263">
        <f>_xlfn.IFNA(VLOOKUP($A186,'PASTE Tech_Stock'!G:BE,2,FALSE),0)</f>
        <v>12625.8</v>
      </c>
      <c r="L186" s="263">
        <f>_xlfn.IFNA(VLOOKUP($A186,'PASTE Tech_Stock'!I:BF,2,FALSE),0)</f>
        <v>12625.8</v>
      </c>
      <c r="M186" s="263">
        <f>_xlfn.IFNA(VLOOKUP($A186,'PASTE Tech_Stock'!K:BG,2,FALSE),0)</f>
        <v>10100.64</v>
      </c>
      <c r="N186" s="263">
        <f>_xlfn.IFNA(VLOOKUP($A186,'PASTE Tech_Stock'!M:BH,2,FALSE),0)</f>
        <v>15150.96</v>
      </c>
      <c r="O186" s="263">
        <f>_xlfn.IFNA(VLOOKUP($A186,'PASTE Tech_Stock'!O:BI,2,FALSE),0)</f>
        <v>12625.8</v>
      </c>
      <c r="P186" s="263">
        <f>_xlfn.IFNA(VLOOKUP($A186,'PASTE Tech_Stock'!Q:BJ,2,FALSE),0)</f>
        <v>12625.8</v>
      </c>
      <c r="Q186" s="263">
        <f>_xlfn.IFNA(VLOOKUP($A186,'PASTE Tech_Stock'!S:BK,2,FALSE),0)</f>
        <v>12625.8</v>
      </c>
      <c r="R186" s="263">
        <f>_xlfn.IFNA(VLOOKUP($A186,'PASTE Tech_Stock'!U:BL,2,FALSE),0)</f>
        <v>12625.8</v>
      </c>
      <c r="S186" s="263">
        <f>_xlfn.IFNA(VLOOKUP($A186,'PASTE Tech_Stock'!W:BM,2,FALSE),0)</f>
        <v>12625.8</v>
      </c>
      <c r="T186" s="263">
        <f>_xlfn.IFNA(VLOOKUP($A186,'PASTE Tech_Stock'!Y:BN,2,FALSE),0)</f>
        <v>12625.8</v>
      </c>
    </row>
    <row r="187" spans="1:20" x14ac:dyDescent="0.3">
      <c r="A187" s="114" t="s">
        <v>213</v>
      </c>
      <c r="B187" t="str">
        <f>_xlfn.IFNA(VLOOKUP($A187,'PASTE Energy Balance'!$A$7:$O$835,14,FALSE),"")</f>
        <v>DE</v>
      </c>
      <c r="C187" t="str">
        <f>_xlfn.IFNA(VLOOKUP($A187,'PASTE Technology Sheet'!$A$7:$G$850,3,FALSE),"")</f>
        <v>External</v>
      </c>
      <c r="D187" t="str">
        <f>_xlfn.IFNA(VLOOKUP($A187,'PASTE Technology Sheet'!$A$7:$G$850,4,FALSE),"")</f>
        <v>Power DE</v>
      </c>
      <c r="E187" t="str">
        <f>_xlfn.IFNA(VLOOKUP($A187,'PASTE Technology Sheet'!$A$7:$G$850,5,FALSE),"")</f>
        <v>eDemand DE</v>
      </c>
      <c r="F187" t="str">
        <f>_xlfn.IFNA(VLOOKUP($A187,'PASTE Technology Sheet'!$A$7:$G$850,6,FALSE),"")</f>
        <v>Electricity demand - DE</v>
      </c>
      <c r="G187" t="str">
        <f>_xlfn.IFNA(VLOOKUP($A187,'PASTE Technology Sheet'!$A$7:$G$850,7,FALSE),"")</f>
        <v>Electricity consumption - DE</v>
      </c>
      <c r="H187" s="263">
        <f>_xlfn.IFNA(VLOOKUP(A187,'PASTE Tech_Stock'!A:B,2,FALSE),0)</f>
        <v>3665.64</v>
      </c>
      <c r="I187" s="263">
        <f>_xlfn.IFNA(VLOOKUP($A187,'PASTE Tech_Stock'!C:BC,2,FALSE),0)</f>
        <v>3665.64</v>
      </c>
      <c r="J187" s="263">
        <f>_xlfn.IFNA(VLOOKUP($A187,'PASTE Tech_Stock'!E:BD,2,FALSE),0)</f>
        <v>3665.64</v>
      </c>
      <c r="K187" s="263">
        <f>_xlfn.IFNA(VLOOKUP($A187,'PASTE Tech_Stock'!G:BE,2,FALSE),0)</f>
        <v>3665.64</v>
      </c>
      <c r="L187" s="263">
        <f>_xlfn.IFNA(VLOOKUP($A187,'PASTE Tech_Stock'!I:BF,2,FALSE),0)</f>
        <v>3665.64</v>
      </c>
      <c r="M187" s="263">
        <f>_xlfn.IFNA(VLOOKUP($A187,'PASTE Tech_Stock'!K:BG,2,FALSE),0)</f>
        <v>2932.5120000000002</v>
      </c>
      <c r="N187" s="263">
        <f>_xlfn.IFNA(VLOOKUP($A187,'PASTE Tech_Stock'!M:BH,2,FALSE),0)</f>
        <v>4398.768</v>
      </c>
      <c r="O187" s="263">
        <f>_xlfn.IFNA(VLOOKUP($A187,'PASTE Tech_Stock'!O:BI,2,FALSE),0)</f>
        <v>3665.64</v>
      </c>
      <c r="P187" s="263">
        <f>_xlfn.IFNA(VLOOKUP($A187,'PASTE Tech_Stock'!Q:BJ,2,FALSE),0)</f>
        <v>3665.64</v>
      </c>
      <c r="Q187" s="263">
        <f>_xlfn.IFNA(VLOOKUP($A187,'PASTE Tech_Stock'!S:BK,2,FALSE),0)</f>
        <v>3665.64</v>
      </c>
      <c r="R187" s="263">
        <f>_xlfn.IFNA(VLOOKUP($A187,'PASTE Tech_Stock'!U:BL,2,FALSE),0)</f>
        <v>3665.64</v>
      </c>
      <c r="S187" s="263">
        <f>_xlfn.IFNA(VLOOKUP($A187,'PASTE Tech_Stock'!W:BM,2,FALSE),0)</f>
        <v>3665.64</v>
      </c>
      <c r="T187" s="263">
        <f>_xlfn.IFNA(VLOOKUP($A187,'PASTE Tech_Stock'!Y:BN,2,FALSE),0)</f>
        <v>3665.64</v>
      </c>
    </row>
    <row r="188" spans="1:20" x14ac:dyDescent="0.3">
      <c r="A188" s="114" t="s">
        <v>214</v>
      </c>
      <c r="B188" t="str">
        <f>_xlfn.IFNA(VLOOKUP($A188,'PASTE Energy Balance'!$A$7:$O$835,14,FALSE),"")</f>
        <v>DK</v>
      </c>
      <c r="C188" t="str">
        <f>_xlfn.IFNA(VLOOKUP($A188,'PASTE Technology Sheet'!$A$7:$G$850,3,FALSE),"")</f>
        <v>External</v>
      </c>
      <c r="D188" t="str">
        <f>_xlfn.IFNA(VLOOKUP($A188,'PASTE Technology Sheet'!$A$7:$G$850,4,FALSE),"")</f>
        <v>Power DK</v>
      </c>
      <c r="E188" t="str">
        <f>_xlfn.IFNA(VLOOKUP($A188,'PASTE Technology Sheet'!$A$7:$G$850,5,FALSE),"")</f>
        <v>eDemand DK</v>
      </c>
      <c r="F188" t="str">
        <f>_xlfn.IFNA(VLOOKUP($A188,'PASTE Technology Sheet'!$A$7:$G$850,6,FALSE),"")</f>
        <v>Electricity demand - DK</v>
      </c>
      <c r="G188" t="str">
        <f>_xlfn.IFNA(VLOOKUP($A188,'PASTE Technology Sheet'!$A$7:$G$850,7,FALSE),"")</f>
        <v>Electricity consumption - DK</v>
      </c>
      <c r="H188" s="263">
        <f>_xlfn.IFNA(VLOOKUP(A188,'PASTE Tech_Stock'!A:B,2,FALSE),0)</f>
        <v>289.08</v>
      </c>
      <c r="I188" s="263">
        <f>_xlfn.IFNA(VLOOKUP($A188,'PASTE Tech_Stock'!C:BC,2,FALSE),0)</f>
        <v>289.08</v>
      </c>
      <c r="J188" s="263">
        <f>_xlfn.IFNA(VLOOKUP($A188,'PASTE Tech_Stock'!E:BD,2,FALSE),0)</f>
        <v>289.08</v>
      </c>
      <c r="K188" s="263">
        <f>_xlfn.IFNA(VLOOKUP($A188,'PASTE Tech_Stock'!G:BE,2,FALSE),0)</f>
        <v>289.08</v>
      </c>
      <c r="L188" s="263">
        <f>_xlfn.IFNA(VLOOKUP($A188,'PASTE Tech_Stock'!I:BF,2,FALSE),0)</f>
        <v>289.08</v>
      </c>
      <c r="M188" s="263">
        <f>_xlfn.IFNA(VLOOKUP($A188,'PASTE Tech_Stock'!K:BG,2,FALSE),0)</f>
        <v>231.26400000000001</v>
      </c>
      <c r="N188" s="263">
        <f>_xlfn.IFNA(VLOOKUP($A188,'PASTE Tech_Stock'!M:BH,2,FALSE),0)</f>
        <v>346.89600000000002</v>
      </c>
      <c r="O188" s="263">
        <f>_xlfn.IFNA(VLOOKUP($A188,'PASTE Tech_Stock'!O:BI,2,FALSE),0)</f>
        <v>289.08</v>
      </c>
      <c r="P188" s="263">
        <f>_xlfn.IFNA(VLOOKUP($A188,'PASTE Tech_Stock'!Q:BJ,2,FALSE),0)</f>
        <v>289.08</v>
      </c>
      <c r="Q188" s="263">
        <f>_xlfn.IFNA(VLOOKUP($A188,'PASTE Tech_Stock'!S:BK,2,FALSE),0)</f>
        <v>289.08</v>
      </c>
      <c r="R188" s="263">
        <f>_xlfn.IFNA(VLOOKUP($A188,'PASTE Tech_Stock'!U:BL,2,FALSE),0)</f>
        <v>289.08</v>
      </c>
      <c r="S188" s="263">
        <f>_xlfn.IFNA(VLOOKUP($A188,'PASTE Tech_Stock'!W:BM,2,FALSE),0)</f>
        <v>289.08</v>
      </c>
      <c r="T188" s="263">
        <f>_xlfn.IFNA(VLOOKUP($A188,'PASTE Tech_Stock'!Y:BN,2,FALSE),0)</f>
        <v>289.08</v>
      </c>
    </row>
    <row r="189" spans="1:20" x14ac:dyDescent="0.3">
      <c r="A189" s="114" t="s">
        <v>215</v>
      </c>
      <c r="B189" t="str">
        <f>_xlfn.IFNA(VLOOKUP($A189,'PASTE Energy Balance'!$A$7:$O$835,14,FALSE),"")</f>
        <v>GB</v>
      </c>
      <c r="C189" t="str">
        <f>_xlfn.IFNA(VLOOKUP($A189,'PASTE Technology Sheet'!$A$7:$G$850,3,FALSE),"")</f>
        <v>External</v>
      </c>
      <c r="D189" t="str">
        <f>_xlfn.IFNA(VLOOKUP($A189,'PASTE Technology Sheet'!$A$7:$G$850,4,FALSE),"")</f>
        <v>Power GB</v>
      </c>
      <c r="E189" t="str">
        <f>_xlfn.IFNA(VLOOKUP($A189,'PASTE Technology Sheet'!$A$7:$G$850,5,FALSE),"")</f>
        <v>eDemand GB</v>
      </c>
      <c r="F189" t="str">
        <f>_xlfn.IFNA(VLOOKUP($A189,'PASTE Technology Sheet'!$A$7:$G$850,6,FALSE),"")</f>
        <v>Electricity demand - GB</v>
      </c>
      <c r="G189" t="str">
        <f>_xlfn.IFNA(VLOOKUP($A189,'PASTE Technology Sheet'!$A$7:$G$850,7,FALSE),"")</f>
        <v>Electricity consumption - GB</v>
      </c>
      <c r="H189" s="263">
        <f>_xlfn.IFNA(VLOOKUP(A189,'PASTE Tech_Stock'!A:B,2,FALSE),0)</f>
        <v>2552.88</v>
      </c>
      <c r="I189" s="263">
        <f>_xlfn.IFNA(VLOOKUP($A189,'PASTE Tech_Stock'!C:BC,2,FALSE),0)</f>
        <v>2552.88</v>
      </c>
      <c r="J189" s="263">
        <f>_xlfn.IFNA(VLOOKUP($A189,'PASTE Tech_Stock'!E:BD,2,FALSE),0)</f>
        <v>2552.88</v>
      </c>
      <c r="K189" s="263">
        <f>_xlfn.IFNA(VLOOKUP($A189,'PASTE Tech_Stock'!G:BE,2,FALSE),0)</f>
        <v>2552.88</v>
      </c>
      <c r="L189" s="263">
        <f>_xlfn.IFNA(VLOOKUP($A189,'PASTE Tech_Stock'!I:BF,2,FALSE),0)</f>
        <v>2552.88</v>
      </c>
      <c r="M189" s="263">
        <f>_xlfn.IFNA(VLOOKUP($A189,'PASTE Tech_Stock'!K:BG,2,FALSE),0)</f>
        <v>2042.3040000000001</v>
      </c>
      <c r="N189" s="263">
        <f>_xlfn.IFNA(VLOOKUP($A189,'PASTE Tech_Stock'!M:BH,2,FALSE),0)</f>
        <v>3063.4560000000001</v>
      </c>
      <c r="O189" s="263">
        <f>_xlfn.IFNA(VLOOKUP($A189,'PASTE Tech_Stock'!O:BI,2,FALSE),0)</f>
        <v>2552.88</v>
      </c>
      <c r="P189" s="263">
        <f>_xlfn.IFNA(VLOOKUP($A189,'PASTE Tech_Stock'!Q:BJ,2,FALSE),0)</f>
        <v>2552.88</v>
      </c>
      <c r="Q189" s="263">
        <f>_xlfn.IFNA(VLOOKUP($A189,'PASTE Tech_Stock'!S:BK,2,FALSE),0)</f>
        <v>2552.88</v>
      </c>
      <c r="R189" s="263">
        <f>_xlfn.IFNA(VLOOKUP($A189,'PASTE Tech_Stock'!U:BL,2,FALSE),0)</f>
        <v>2552.88</v>
      </c>
      <c r="S189" s="263">
        <f>_xlfn.IFNA(VLOOKUP($A189,'PASTE Tech_Stock'!W:BM,2,FALSE),0)</f>
        <v>2552.88</v>
      </c>
      <c r="T189" s="263">
        <f>_xlfn.IFNA(VLOOKUP($A189,'PASTE Tech_Stock'!Y:BN,2,FALSE),0)</f>
        <v>2552.88</v>
      </c>
    </row>
    <row r="190" spans="1:20" x14ac:dyDescent="0.3">
      <c r="A190" s="114" t="s">
        <v>216</v>
      </c>
      <c r="B190" t="str">
        <f>_xlfn.IFNA(VLOOKUP($A190,'PASTE Energy Balance'!$A$7:$O$835,14,FALSE),"")</f>
        <v>NO</v>
      </c>
      <c r="C190" t="str">
        <f>_xlfn.IFNA(VLOOKUP($A190,'PASTE Technology Sheet'!$A$7:$G$850,3,FALSE),"")</f>
        <v>External</v>
      </c>
      <c r="D190" t="str">
        <f>_xlfn.IFNA(VLOOKUP($A190,'PASTE Technology Sheet'!$A$7:$G$850,4,FALSE),"")</f>
        <v>Power NO</v>
      </c>
      <c r="E190" t="str">
        <f>_xlfn.IFNA(VLOOKUP($A190,'PASTE Technology Sheet'!$A$7:$G$850,5,FALSE),"")</f>
        <v>eDemand NO</v>
      </c>
      <c r="F190" t="str">
        <f>_xlfn.IFNA(VLOOKUP($A190,'PASTE Technology Sheet'!$A$7:$G$850,6,FALSE),"")</f>
        <v>Electricity demand - NO</v>
      </c>
      <c r="G190" t="str">
        <f>_xlfn.IFNA(VLOOKUP($A190,'PASTE Technology Sheet'!$A$7:$G$850,7,FALSE),"")</f>
        <v>Electricity consumption - NO</v>
      </c>
      <c r="H190" s="263">
        <f>_xlfn.IFNA(VLOOKUP(A190,'PASTE Tech_Stock'!A:B,2,FALSE),0)</f>
        <v>693</v>
      </c>
      <c r="I190" s="263">
        <f>_xlfn.IFNA(VLOOKUP($A190,'PASTE Tech_Stock'!C:BC,2,FALSE),0)</f>
        <v>693</v>
      </c>
      <c r="J190" s="263">
        <f>_xlfn.IFNA(VLOOKUP($A190,'PASTE Tech_Stock'!E:BD,2,FALSE),0)</f>
        <v>693</v>
      </c>
      <c r="K190" s="263">
        <f>_xlfn.IFNA(VLOOKUP($A190,'PASTE Tech_Stock'!G:BE,2,FALSE),0)</f>
        <v>693</v>
      </c>
      <c r="L190" s="263">
        <f>_xlfn.IFNA(VLOOKUP($A190,'PASTE Tech_Stock'!I:BF,2,FALSE),0)</f>
        <v>693</v>
      </c>
      <c r="M190" s="263">
        <f>_xlfn.IFNA(VLOOKUP($A190,'PASTE Tech_Stock'!K:BG,2,FALSE),0)</f>
        <v>554.4</v>
      </c>
      <c r="N190" s="263">
        <f>_xlfn.IFNA(VLOOKUP($A190,'PASTE Tech_Stock'!M:BH,2,FALSE),0)</f>
        <v>831.6</v>
      </c>
      <c r="O190" s="263">
        <f>_xlfn.IFNA(VLOOKUP($A190,'PASTE Tech_Stock'!O:BI,2,FALSE),0)</f>
        <v>693</v>
      </c>
      <c r="P190" s="263">
        <f>_xlfn.IFNA(VLOOKUP($A190,'PASTE Tech_Stock'!Q:BJ,2,FALSE),0)</f>
        <v>693</v>
      </c>
      <c r="Q190" s="263">
        <f>_xlfn.IFNA(VLOOKUP($A190,'PASTE Tech_Stock'!S:BK,2,FALSE),0)</f>
        <v>693</v>
      </c>
      <c r="R190" s="263">
        <f>_xlfn.IFNA(VLOOKUP($A190,'PASTE Tech_Stock'!U:BL,2,FALSE),0)</f>
        <v>693</v>
      </c>
      <c r="S190" s="263">
        <f>_xlfn.IFNA(VLOOKUP($A190,'PASTE Tech_Stock'!W:BM,2,FALSE),0)</f>
        <v>693</v>
      </c>
      <c r="T190" s="263">
        <f>_xlfn.IFNA(VLOOKUP($A190,'PASTE Tech_Stock'!Y:BN,2,FALSE),0)</f>
        <v>693</v>
      </c>
    </row>
    <row r="191" spans="1:20" x14ac:dyDescent="0.3">
      <c r="A191" s="40" t="s">
        <v>217</v>
      </c>
      <c r="B191" t="str">
        <f>_xlfn.IFNA(VLOOKUP($A191,'PASTE Energy Balance'!$A$7:$O$835,14,FALSE),"")</f>
        <v>EU</v>
      </c>
      <c r="C191" t="str">
        <f>_xlfn.IFNA(VLOOKUP($A191,'PASTE Technology Sheet'!$A$7:$G$850,3,FALSE),"")</f>
        <v>External</v>
      </c>
      <c r="D191" t="str">
        <f>_xlfn.IFNA(VLOOKUP($A191,'PASTE Technology Sheet'!$A$7:$G$850,4,FALSE),"")</f>
        <v>Power EU</v>
      </c>
      <c r="E191" t="str">
        <f>_xlfn.IFNA(VLOOKUP($A191,'PASTE Technology Sheet'!$A$7:$G$850,5,FALSE),"")</f>
        <v>Inland generation</v>
      </c>
      <c r="F191" t="str">
        <f>_xlfn.IFNA(VLOOKUP($A191,'PASTE Technology Sheet'!$A$7:$G$850,6,FALSE),"")</f>
        <v>Electricity EU</v>
      </c>
      <c r="G191" t="str">
        <f>_xlfn.IFNA(VLOOKUP($A191,'PASTE Technology Sheet'!$A$7:$G$850,7,FALSE),"")</f>
        <v>Inland generation - Power EU</v>
      </c>
      <c r="H191" s="263">
        <f>_xlfn.IFNA(VLOOKUP(A191,'PASTE Tech_Stock'!A:B,2,FALSE),0)</f>
        <v>10000</v>
      </c>
      <c r="I191" s="263">
        <f>_xlfn.IFNA(VLOOKUP($A191,'PASTE Tech_Stock'!C:BC,2,FALSE),0)</f>
        <v>10000</v>
      </c>
      <c r="J191" s="263">
        <f>_xlfn.IFNA(VLOOKUP($A191,'PASTE Tech_Stock'!E:BD,2,FALSE),0)</f>
        <v>10000</v>
      </c>
      <c r="K191" s="263">
        <f>_xlfn.IFNA(VLOOKUP($A191,'PASTE Tech_Stock'!G:BE,2,FALSE),0)</f>
        <v>10000</v>
      </c>
      <c r="L191" s="263">
        <f>_xlfn.IFNA(VLOOKUP($A191,'PASTE Tech_Stock'!I:BF,2,FALSE),0)</f>
        <v>10000</v>
      </c>
      <c r="M191" s="263">
        <f>_xlfn.IFNA(VLOOKUP($A191,'PASTE Tech_Stock'!K:BG,2,FALSE),0)</f>
        <v>10000</v>
      </c>
      <c r="N191" s="263">
        <f>_xlfn.IFNA(VLOOKUP($A191,'PASTE Tech_Stock'!M:BH,2,FALSE),0)</f>
        <v>10000</v>
      </c>
      <c r="O191" s="263">
        <f>_xlfn.IFNA(VLOOKUP($A191,'PASTE Tech_Stock'!O:BI,2,FALSE),0)</f>
        <v>10000</v>
      </c>
      <c r="P191" s="263">
        <f>_xlfn.IFNA(VLOOKUP($A191,'PASTE Tech_Stock'!Q:BJ,2,FALSE),0)</f>
        <v>10000</v>
      </c>
      <c r="Q191" s="263">
        <f>_xlfn.IFNA(VLOOKUP($A191,'PASTE Tech_Stock'!S:BK,2,FALSE),0)</f>
        <v>10000</v>
      </c>
      <c r="R191" s="263">
        <f>_xlfn.IFNA(VLOOKUP($A191,'PASTE Tech_Stock'!U:BL,2,FALSE),0)</f>
        <v>10000</v>
      </c>
      <c r="S191" s="263">
        <f>_xlfn.IFNA(VLOOKUP($A191,'PASTE Tech_Stock'!W:BM,2,FALSE),0)</f>
        <v>10000</v>
      </c>
      <c r="T191" s="263">
        <f>_xlfn.IFNA(VLOOKUP($A191,'PASTE Tech_Stock'!Y:BN,2,FALSE),0)</f>
        <v>10000</v>
      </c>
    </row>
    <row r="192" spans="1:20" x14ac:dyDescent="0.3">
      <c r="A192" s="140" t="s">
        <v>218</v>
      </c>
      <c r="B192" t="str">
        <f>_xlfn.IFNA(VLOOKUP($A192,'PASTE Energy Balance'!$A$7:$O$835,14,FALSE),"")</f>
        <v>EU</v>
      </c>
      <c r="C192" t="str">
        <f>_xlfn.IFNA(VLOOKUP($A192,'PASTE Technology Sheet'!$A$7:$G$850,3,FALSE),"")</f>
        <v>XC Trade</v>
      </c>
      <c r="D192" t="str">
        <f>_xlfn.IFNA(VLOOKUP($A192,'PASTE Technology Sheet'!$A$7:$G$850,4,FALSE),"")</f>
        <v>Power EU</v>
      </c>
      <c r="E192" t="str">
        <f>_xlfn.IFNA(VLOOKUP($A192,'PASTE Technology Sheet'!$A$7:$G$850,5,FALSE),"")</f>
        <v>Power NL</v>
      </c>
      <c r="F192" t="str">
        <f>_xlfn.IFNA(VLOOKUP($A192,'PASTE Technology Sheet'!$A$7:$G$850,6,FALSE),"")</f>
        <v>Electricity EU</v>
      </c>
      <c r="G192" t="str">
        <f>_xlfn.IFNA(VLOOKUP($A192,'PASTE Technology Sheet'!$A$7:$G$850,7,FALSE),"")</f>
        <v>Export from NL to Power EU</v>
      </c>
      <c r="H192" s="263">
        <f>_xlfn.IFNA(VLOOKUP(A192,'PASTE Tech_Stock'!A:B,2,FALSE),0)</f>
        <v>4.4000000000000004</v>
      </c>
      <c r="I192" s="263">
        <f>_xlfn.IFNA(VLOOKUP($A192,'PASTE Tech_Stock'!C:BC,2,FALSE),0)</f>
        <v>4.4000000000000004</v>
      </c>
      <c r="J192" s="263">
        <f>_xlfn.IFNA(VLOOKUP($A192,'PASTE Tech_Stock'!E:BD,2,FALSE),0)</f>
        <v>4.4000000000000004</v>
      </c>
      <c r="K192" s="263">
        <f>_xlfn.IFNA(VLOOKUP($A192,'PASTE Tech_Stock'!G:BE,2,FALSE),0)</f>
        <v>4.4000000000000004</v>
      </c>
      <c r="L192" s="263">
        <f>_xlfn.IFNA(VLOOKUP($A192,'PASTE Tech_Stock'!I:BF,2,FALSE),0)</f>
        <v>4.4000000000000004</v>
      </c>
      <c r="M192" s="263">
        <f>_xlfn.IFNA(VLOOKUP($A192,'PASTE Tech_Stock'!K:BG,2,FALSE),0)</f>
        <v>4.4000000000000004</v>
      </c>
      <c r="N192" s="263">
        <f>_xlfn.IFNA(VLOOKUP($A192,'PASTE Tech_Stock'!M:BH,2,FALSE),0)</f>
        <v>4.4000000000000004</v>
      </c>
      <c r="O192" s="263">
        <f>_xlfn.IFNA(VLOOKUP($A192,'PASTE Tech_Stock'!O:BI,2,FALSE),0)</f>
        <v>4.4000000000000004</v>
      </c>
      <c r="P192" s="263">
        <f>_xlfn.IFNA(VLOOKUP($A192,'PASTE Tech_Stock'!Q:BJ,2,FALSE),0)</f>
        <v>4.4000000000000004</v>
      </c>
      <c r="Q192" s="263">
        <f>_xlfn.IFNA(VLOOKUP($A192,'PASTE Tech_Stock'!S:BK,2,FALSE),0)</f>
        <v>4.4000000000000004</v>
      </c>
      <c r="R192" s="263">
        <f>_xlfn.IFNA(VLOOKUP($A192,'PASTE Tech_Stock'!U:BL,2,FALSE),0)</f>
        <v>4.4000000000000004</v>
      </c>
      <c r="S192" s="263">
        <f>_xlfn.IFNA(VLOOKUP($A192,'PASTE Tech_Stock'!W:BM,2,FALSE),0)</f>
        <v>4.4000000000000004</v>
      </c>
      <c r="T192" s="263">
        <f>_xlfn.IFNA(VLOOKUP($A192,'PASTE Tech_Stock'!Y:BN,2,FALSE),0)</f>
        <v>4.4000000000000004</v>
      </c>
    </row>
    <row r="193" spans="1:20" x14ac:dyDescent="0.3">
      <c r="A193" s="146" t="s">
        <v>219</v>
      </c>
      <c r="B193" t="str">
        <f>_xlfn.IFNA(VLOOKUP($A193,'PASTE Energy Balance'!$A$7:$O$835,14,FALSE),"")</f>
        <v>EU</v>
      </c>
      <c r="C193" t="str">
        <f>_xlfn.IFNA(VLOOKUP($A193,'PASTE Technology Sheet'!$A$7:$G$850,3,FALSE),"")</f>
        <v>XC Trade</v>
      </c>
      <c r="D193" t="str">
        <f>_xlfn.IFNA(VLOOKUP($A193,'PASTE Technology Sheet'!$A$7:$G$850,4,FALSE),"")</f>
        <v>Power EU</v>
      </c>
      <c r="E193" t="str">
        <f>_xlfn.IFNA(VLOOKUP($A193,'PASTE Technology Sheet'!$A$7:$G$850,5,FALSE),"")</f>
        <v>Power GB</v>
      </c>
      <c r="F193" t="str">
        <f>_xlfn.IFNA(VLOOKUP($A193,'PASTE Technology Sheet'!$A$7:$G$850,6,FALSE),"")</f>
        <v>Electricity EU</v>
      </c>
      <c r="G193" t="str">
        <f>_xlfn.IFNA(VLOOKUP($A193,'PASTE Technology Sheet'!$A$7:$G$850,7,FALSE),"")</f>
        <v>Export from GB to Power EU</v>
      </c>
      <c r="H193" s="263">
        <f>_xlfn.IFNA(VLOOKUP(A193,'PASTE Tech_Stock'!A:B,2,FALSE),0)</f>
        <v>14.904</v>
      </c>
      <c r="I193" s="263">
        <f>_xlfn.IFNA(VLOOKUP($A193,'PASTE Tech_Stock'!C:BC,2,FALSE),0)</f>
        <v>14.904</v>
      </c>
      <c r="J193" s="263">
        <f>_xlfn.IFNA(VLOOKUP($A193,'PASTE Tech_Stock'!E:BD,2,FALSE),0)</f>
        <v>14.904</v>
      </c>
      <c r="K193" s="263">
        <f>_xlfn.IFNA(VLOOKUP($A193,'PASTE Tech_Stock'!G:BE,2,FALSE),0)</f>
        <v>14.904</v>
      </c>
      <c r="L193" s="263">
        <f>_xlfn.IFNA(VLOOKUP($A193,'PASTE Tech_Stock'!I:BF,2,FALSE),0)</f>
        <v>14.904</v>
      </c>
      <c r="M193" s="263">
        <f>_xlfn.IFNA(VLOOKUP($A193,'PASTE Tech_Stock'!K:BG,2,FALSE),0)</f>
        <v>14.904</v>
      </c>
      <c r="N193" s="263">
        <f>_xlfn.IFNA(VLOOKUP($A193,'PASTE Tech_Stock'!M:BH,2,FALSE),0)</f>
        <v>14.904</v>
      </c>
      <c r="O193" s="263">
        <f>_xlfn.IFNA(VLOOKUP($A193,'PASTE Tech_Stock'!O:BI,2,FALSE),0)</f>
        <v>14.904</v>
      </c>
      <c r="P193" s="263">
        <f>_xlfn.IFNA(VLOOKUP($A193,'PASTE Tech_Stock'!Q:BJ,2,FALSE),0)</f>
        <v>14.904</v>
      </c>
      <c r="Q193" s="263">
        <f>_xlfn.IFNA(VLOOKUP($A193,'PASTE Tech_Stock'!S:BK,2,FALSE),0)</f>
        <v>14.904</v>
      </c>
      <c r="R193" s="263">
        <f>_xlfn.IFNA(VLOOKUP($A193,'PASTE Tech_Stock'!U:BL,2,FALSE),0)</f>
        <v>14.904</v>
      </c>
      <c r="S193" s="263">
        <f>_xlfn.IFNA(VLOOKUP($A193,'PASTE Tech_Stock'!W:BM,2,FALSE),0)</f>
        <v>14.904</v>
      </c>
      <c r="T193" s="263">
        <f>_xlfn.IFNA(VLOOKUP($A193,'PASTE Tech_Stock'!Y:BN,2,FALSE),0)</f>
        <v>14.904</v>
      </c>
    </row>
    <row r="194" spans="1:20" x14ac:dyDescent="0.3">
      <c r="A194" s="146" t="s">
        <v>220</v>
      </c>
      <c r="B194" t="str">
        <f>_xlfn.IFNA(VLOOKUP($A194,'PASTE Energy Balance'!$A$7:$O$835,14,FALSE),"")</f>
        <v>EU</v>
      </c>
      <c r="C194" t="str">
        <f>_xlfn.IFNA(VLOOKUP($A194,'PASTE Technology Sheet'!$A$7:$G$850,3,FALSE),"")</f>
        <v>XC Trade</v>
      </c>
      <c r="D194" t="str">
        <f>_xlfn.IFNA(VLOOKUP($A194,'PASTE Technology Sheet'!$A$7:$G$850,4,FALSE),"")</f>
        <v>Power EU</v>
      </c>
      <c r="E194" t="str">
        <f>_xlfn.IFNA(VLOOKUP($A194,'PASTE Technology Sheet'!$A$7:$G$850,5,FALSE),"")</f>
        <v>Power NO</v>
      </c>
      <c r="F194" t="str">
        <f>_xlfn.IFNA(VLOOKUP($A194,'PASTE Technology Sheet'!$A$7:$G$850,6,FALSE),"")</f>
        <v>Electricity EU</v>
      </c>
      <c r="G194" t="str">
        <f>_xlfn.IFNA(VLOOKUP($A194,'PASTE Technology Sheet'!$A$7:$G$850,7,FALSE),"")</f>
        <v>Export from NO to Power EU</v>
      </c>
      <c r="H194" s="263">
        <f>_xlfn.IFNA(VLOOKUP(A194,'PASTE Tech_Stock'!A:B,2,FALSE),0)</f>
        <v>5.1950000000000003</v>
      </c>
      <c r="I194" s="263">
        <f>_xlfn.IFNA(VLOOKUP($A194,'PASTE Tech_Stock'!C:BC,2,FALSE),0)</f>
        <v>5.1950000000000003</v>
      </c>
      <c r="J194" s="263">
        <f>_xlfn.IFNA(VLOOKUP($A194,'PASTE Tech_Stock'!E:BD,2,FALSE),0)</f>
        <v>5.1950000000000003</v>
      </c>
      <c r="K194" s="263">
        <f>_xlfn.IFNA(VLOOKUP($A194,'PASTE Tech_Stock'!G:BE,2,FALSE),0)</f>
        <v>5.1950000000000003</v>
      </c>
      <c r="L194" s="263">
        <f>_xlfn.IFNA(VLOOKUP($A194,'PASTE Tech_Stock'!I:BF,2,FALSE),0)</f>
        <v>5.1950000000000003</v>
      </c>
      <c r="M194" s="263">
        <f>_xlfn.IFNA(VLOOKUP($A194,'PASTE Tech_Stock'!K:BG,2,FALSE),0)</f>
        <v>5.1950000000000003</v>
      </c>
      <c r="N194" s="263">
        <f>_xlfn.IFNA(VLOOKUP($A194,'PASTE Tech_Stock'!M:BH,2,FALSE),0)</f>
        <v>5.1950000000000003</v>
      </c>
      <c r="O194" s="263">
        <f>_xlfn.IFNA(VLOOKUP($A194,'PASTE Tech_Stock'!O:BI,2,FALSE),0)</f>
        <v>5.1950000000000003</v>
      </c>
      <c r="P194" s="263">
        <f>_xlfn.IFNA(VLOOKUP($A194,'PASTE Tech_Stock'!Q:BJ,2,FALSE),0)</f>
        <v>5.1950000000000003</v>
      </c>
      <c r="Q194" s="263">
        <f>_xlfn.IFNA(VLOOKUP($A194,'PASTE Tech_Stock'!S:BK,2,FALSE),0)</f>
        <v>5.1950000000000003</v>
      </c>
      <c r="R194" s="263">
        <f>_xlfn.IFNA(VLOOKUP($A194,'PASTE Tech_Stock'!U:BL,2,FALSE),0)</f>
        <v>5.1950000000000003</v>
      </c>
      <c r="S194" s="263">
        <f>_xlfn.IFNA(VLOOKUP($A194,'PASTE Tech_Stock'!W:BM,2,FALSE),0)</f>
        <v>5.1950000000000003</v>
      </c>
      <c r="T194" s="263">
        <f>_xlfn.IFNA(VLOOKUP($A194,'PASTE Tech_Stock'!Y:BN,2,FALSE),0)</f>
        <v>5.1950000000000003</v>
      </c>
    </row>
    <row r="195" spans="1:20" x14ac:dyDescent="0.3">
      <c r="A195" s="146" t="s">
        <v>221</v>
      </c>
      <c r="B195" t="str">
        <f>_xlfn.IFNA(VLOOKUP($A195,'PASTE Energy Balance'!$A$7:$O$835,14,FALSE),"")</f>
        <v>EU</v>
      </c>
      <c r="C195" t="str">
        <f>_xlfn.IFNA(VLOOKUP($A195,'PASTE Technology Sheet'!$A$7:$G$850,3,FALSE),"")</f>
        <v>XC Trade</v>
      </c>
      <c r="D195" t="str">
        <f>_xlfn.IFNA(VLOOKUP($A195,'PASTE Technology Sheet'!$A$7:$G$850,4,FALSE),"")</f>
        <v>Power EU</v>
      </c>
      <c r="E195" t="str">
        <f>_xlfn.IFNA(VLOOKUP($A195,'PASTE Technology Sheet'!$A$7:$G$850,5,FALSE),"")</f>
        <v>Power DK</v>
      </c>
      <c r="F195" t="str">
        <f>_xlfn.IFNA(VLOOKUP($A195,'PASTE Technology Sheet'!$A$7:$G$850,6,FALSE),"")</f>
        <v>Electricity EU</v>
      </c>
      <c r="G195" t="str">
        <f>_xlfn.IFNA(VLOOKUP($A195,'PASTE Technology Sheet'!$A$7:$G$850,7,FALSE),"")</f>
        <v>Export from DK to Power EU</v>
      </c>
      <c r="H195" s="263">
        <f>_xlfn.IFNA(VLOOKUP(A195,'PASTE Tech_Stock'!A:B,2,FALSE),0)</f>
        <v>4.6150000000000002</v>
      </c>
      <c r="I195" s="263">
        <f>_xlfn.IFNA(VLOOKUP($A195,'PASTE Tech_Stock'!C:BC,2,FALSE),0)</f>
        <v>4.6150000000000002</v>
      </c>
      <c r="J195" s="263">
        <f>_xlfn.IFNA(VLOOKUP($A195,'PASTE Tech_Stock'!E:BD,2,FALSE),0)</f>
        <v>4.6150000000000002</v>
      </c>
      <c r="K195" s="263">
        <f>_xlfn.IFNA(VLOOKUP($A195,'PASTE Tech_Stock'!G:BE,2,FALSE),0)</f>
        <v>4.6150000000000002</v>
      </c>
      <c r="L195" s="263">
        <f>_xlfn.IFNA(VLOOKUP($A195,'PASTE Tech_Stock'!I:BF,2,FALSE),0)</f>
        <v>4.6150000000000002</v>
      </c>
      <c r="M195" s="263">
        <f>_xlfn.IFNA(VLOOKUP($A195,'PASTE Tech_Stock'!K:BG,2,FALSE),0)</f>
        <v>4.6150000000000002</v>
      </c>
      <c r="N195" s="263">
        <f>_xlfn.IFNA(VLOOKUP($A195,'PASTE Tech_Stock'!M:BH,2,FALSE),0)</f>
        <v>4.6150000000000002</v>
      </c>
      <c r="O195" s="263">
        <f>_xlfn.IFNA(VLOOKUP($A195,'PASTE Tech_Stock'!O:BI,2,FALSE),0)</f>
        <v>4.6150000000000002</v>
      </c>
      <c r="P195" s="263">
        <f>_xlfn.IFNA(VLOOKUP($A195,'PASTE Tech_Stock'!Q:BJ,2,FALSE),0)</f>
        <v>4.6150000000000002</v>
      </c>
      <c r="Q195" s="263">
        <f>_xlfn.IFNA(VLOOKUP($A195,'PASTE Tech_Stock'!S:BK,2,FALSE),0)</f>
        <v>4.6150000000000002</v>
      </c>
      <c r="R195" s="263">
        <f>_xlfn.IFNA(VLOOKUP($A195,'PASTE Tech_Stock'!U:BL,2,FALSE),0)</f>
        <v>4.6150000000000002</v>
      </c>
      <c r="S195" s="263">
        <f>_xlfn.IFNA(VLOOKUP($A195,'PASTE Tech_Stock'!W:BM,2,FALSE),0)</f>
        <v>4.6150000000000002</v>
      </c>
      <c r="T195" s="263">
        <f>_xlfn.IFNA(VLOOKUP($A195,'PASTE Tech_Stock'!Y:BN,2,FALSE),0)</f>
        <v>4.6150000000000002</v>
      </c>
    </row>
    <row r="196" spans="1:20" ht="15" thickBot="1" x14ac:dyDescent="0.35">
      <c r="A196" s="146" t="s">
        <v>222</v>
      </c>
      <c r="B196" t="str">
        <f>_xlfn.IFNA(VLOOKUP($A196,'PASTE Energy Balance'!$A$7:$O$835,14,FALSE),"")</f>
        <v>EU</v>
      </c>
      <c r="C196" t="str">
        <f>_xlfn.IFNA(VLOOKUP($A196,'PASTE Technology Sheet'!$A$7:$G$850,3,FALSE),"")</f>
        <v>XC Trade</v>
      </c>
      <c r="D196" t="str">
        <f>_xlfn.IFNA(VLOOKUP($A196,'PASTE Technology Sheet'!$A$7:$G$850,4,FALSE),"")</f>
        <v>Power EU</v>
      </c>
      <c r="E196" t="str">
        <f>_xlfn.IFNA(VLOOKUP($A196,'PASTE Technology Sheet'!$A$7:$G$850,5,FALSE),"")</f>
        <v>Power DE</v>
      </c>
      <c r="F196" t="str">
        <f>_xlfn.IFNA(VLOOKUP($A196,'PASTE Technology Sheet'!$A$7:$G$850,6,FALSE),"")</f>
        <v>Electricity EU</v>
      </c>
      <c r="G196" t="str">
        <f>_xlfn.IFNA(VLOOKUP($A196,'PASTE Technology Sheet'!$A$7:$G$850,7,FALSE),"")</f>
        <v>Export from DE to Power EU</v>
      </c>
      <c r="H196" s="263">
        <f>_xlfn.IFNA(VLOOKUP(A196,'PASTE Tech_Stock'!A:B,2,FALSE),0)</f>
        <v>32.365000000000002</v>
      </c>
      <c r="I196" s="263">
        <f>_xlfn.IFNA(VLOOKUP($A196,'PASTE Tech_Stock'!C:BC,2,FALSE),0)</f>
        <v>32.365000000000002</v>
      </c>
      <c r="J196" s="263">
        <f>_xlfn.IFNA(VLOOKUP($A196,'PASTE Tech_Stock'!E:BD,2,FALSE),0)</f>
        <v>32.365000000000002</v>
      </c>
      <c r="K196" s="263">
        <f>_xlfn.IFNA(VLOOKUP($A196,'PASTE Tech_Stock'!G:BE,2,FALSE),0)</f>
        <v>32.365000000000002</v>
      </c>
      <c r="L196" s="263">
        <f>_xlfn.IFNA(VLOOKUP($A196,'PASTE Tech_Stock'!I:BF,2,FALSE),0)</f>
        <v>32.365000000000002</v>
      </c>
      <c r="M196" s="263">
        <f>_xlfn.IFNA(VLOOKUP($A196,'PASTE Tech_Stock'!K:BG,2,FALSE),0)</f>
        <v>32.365000000000002</v>
      </c>
      <c r="N196" s="263">
        <f>_xlfn.IFNA(VLOOKUP($A196,'PASTE Tech_Stock'!M:BH,2,FALSE),0)</f>
        <v>32.365000000000002</v>
      </c>
      <c r="O196" s="263">
        <f>_xlfn.IFNA(VLOOKUP($A196,'PASTE Tech_Stock'!O:BI,2,FALSE),0)</f>
        <v>32.365000000000002</v>
      </c>
      <c r="P196" s="263">
        <f>_xlfn.IFNA(VLOOKUP($A196,'PASTE Tech_Stock'!Q:BJ,2,FALSE),0)</f>
        <v>32.365000000000002</v>
      </c>
      <c r="Q196" s="263">
        <f>_xlfn.IFNA(VLOOKUP($A196,'PASTE Tech_Stock'!S:BK,2,FALSE),0)</f>
        <v>32.365000000000002</v>
      </c>
      <c r="R196" s="263">
        <f>_xlfn.IFNA(VLOOKUP($A196,'PASTE Tech_Stock'!U:BL,2,FALSE),0)</f>
        <v>32.365000000000002</v>
      </c>
      <c r="S196" s="263">
        <f>_xlfn.IFNA(VLOOKUP($A196,'PASTE Tech_Stock'!W:BM,2,FALSE),0)</f>
        <v>32.365000000000002</v>
      </c>
      <c r="T196" s="263">
        <f>_xlfn.IFNA(VLOOKUP($A196,'PASTE Tech_Stock'!Y:BN,2,FALSE),0)</f>
        <v>32.365000000000002</v>
      </c>
    </row>
    <row r="197" spans="1:20" ht="15" thickBot="1" x14ac:dyDescent="0.35">
      <c r="A197" s="150" t="s">
        <v>223</v>
      </c>
      <c r="B197" t="str">
        <f>_xlfn.IFNA(VLOOKUP($A197,'PASTE Energy Balance'!$A$7:$O$835,14,FALSE),"")</f>
        <v>NL</v>
      </c>
      <c r="C197" t="str">
        <f>_xlfn.IFNA(VLOOKUP($A197,'PASTE Technology Sheet'!$A$7:$G$850,3,FALSE),"")</f>
        <v>Conversion</v>
      </c>
      <c r="D197" t="str">
        <f>_xlfn.IFNA(VLOOKUP($A197,'PASTE Technology Sheet'!$A$7:$G$850,4,FALSE),"")</f>
        <v>Power NL1</v>
      </c>
      <c r="E197" t="str">
        <f>_xlfn.IFNA(VLOOKUP($A197,'PASTE Technology Sheet'!$A$7:$G$850,5,FALSE),"")</f>
        <v>Generation</v>
      </c>
      <c r="F197" t="str">
        <f>_xlfn.IFNA(VLOOKUP($A197,'PASTE Technology Sheet'!$A$7:$G$850,6,FALSE),"")</f>
        <v>Electricity Cluster NL1</v>
      </c>
      <c r="G197" t="str">
        <f>_xlfn.IFNA(VLOOKUP($A197,'PASTE Technology Sheet'!$A$7:$G$850,7,FALSE),"")</f>
        <v xml:space="preserve">Offshore Wind Cluster NL1 </v>
      </c>
      <c r="H197" s="263">
        <f>_xlfn.IFNA(VLOOKUP(A197,'PASTE Tech_Stock'!A:B,2,FALSE),0)</f>
        <v>1.5024999999999999</v>
      </c>
      <c r="I197" s="263">
        <f>_xlfn.IFNA(VLOOKUP($A197,'PASTE Tech_Stock'!C:BC,2,FALSE),0)</f>
        <v>1.5024999999999999</v>
      </c>
      <c r="J197" s="263">
        <f>_xlfn.IFNA(VLOOKUP($A197,'PASTE Tech_Stock'!E:BD,2,FALSE),0)</f>
        <v>1.5024999999999999</v>
      </c>
      <c r="K197" s="263">
        <f>_xlfn.IFNA(VLOOKUP($A197,'PASTE Tech_Stock'!G:BE,2,FALSE),0)</f>
        <v>1.5024999999999999</v>
      </c>
      <c r="L197" s="263">
        <f>_xlfn.IFNA(VLOOKUP($A197,'PASTE Tech_Stock'!I:BF,2,FALSE),0)</f>
        <v>1.5024999999999999</v>
      </c>
      <c r="M197" s="263">
        <f>_xlfn.IFNA(VLOOKUP($A197,'PASTE Tech_Stock'!K:BG,2,FALSE),0)</f>
        <v>1.5024999999999999</v>
      </c>
      <c r="N197" s="263">
        <f>_xlfn.IFNA(VLOOKUP($A197,'PASTE Tech_Stock'!M:BH,2,FALSE),0)</f>
        <v>1.5024999999999999</v>
      </c>
      <c r="O197" s="263">
        <f>_xlfn.IFNA(VLOOKUP($A197,'PASTE Tech_Stock'!O:BI,2,FALSE),0)</f>
        <v>1.5024999999999999</v>
      </c>
      <c r="P197" s="263">
        <f>_xlfn.IFNA(VLOOKUP($A197,'PASTE Tech_Stock'!Q:BJ,2,FALSE),0)</f>
        <v>1.5024999999999999</v>
      </c>
      <c r="Q197" s="263">
        <f>_xlfn.IFNA(VLOOKUP($A197,'PASTE Tech_Stock'!S:BK,2,FALSE),0)</f>
        <v>1.1268750000000001</v>
      </c>
      <c r="R197" s="263">
        <f>_xlfn.IFNA(VLOOKUP($A197,'PASTE Tech_Stock'!U:BL,2,FALSE),0)</f>
        <v>1.878125</v>
      </c>
      <c r="S197" s="263">
        <f>_xlfn.IFNA(VLOOKUP($A197,'PASTE Tech_Stock'!W:BM,2,FALSE),0)</f>
        <v>1.5024999999999999</v>
      </c>
      <c r="T197" s="263">
        <f>_xlfn.IFNA(VLOOKUP($A197,'PASTE Tech_Stock'!Y:BN,2,FALSE),0)</f>
        <v>1.5024999999999999</v>
      </c>
    </row>
    <row r="198" spans="1:20" x14ac:dyDescent="0.3">
      <c r="A198" s="154" t="s">
        <v>224</v>
      </c>
      <c r="B198" t="str">
        <f>_xlfn.IFNA(VLOOKUP($A198,'PASTE Energy Balance'!$A$7:$O$835,14,FALSE),"")</f>
        <v>NL</v>
      </c>
      <c r="C198" t="str">
        <f>_xlfn.IFNA(VLOOKUP($A198,'PASTE Technology Sheet'!$A$7:$G$850,3,FALSE),"")</f>
        <v>Conversion</v>
      </c>
      <c r="D198" t="str">
        <f>_xlfn.IFNA(VLOOKUP($A198,'PASTE Technology Sheet'!$A$7:$G$850,4,FALSE),"")</f>
        <v>Power NL2</v>
      </c>
      <c r="E198" t="str">
        <f>_xlfn.IFNA(VLOOKUP($A198,'PASTE Technology Sheet'!$A$7:$G$850,5,FALSE),"")</f>
        <v>Generation</v>
      </c>
      <c r="F198" t="str">
        <f>_xlfn.IFNA(VLOOKUP($A198,'PASTE Technology Sheet'!$A$7:$G$850,6,FALSE),"")</f>
        <v>Electricity Cluster NL2</v>
      </c>
      <c r="G198" t="str">
        <f>_xlfn.IFNA(VLOOKUP($A198,'PASTE Technology Sheet'!$A$7:$G$850,7,FALSE),"")</f>
        <v>Offshore Wind Cluster NL2</v>
      </c>
      <c r="H198" s="263">
        <f>_xlfn.IFNA(VLOOKUP(A198,'PASTE Tech_Stock'!A:B,2,FALSE),0)</f>
        <v>10.856</v>
      </c>
      <c r="I198" s="263">
        <f>_xlfn.IFNA(VLOOKUP($A198,'PASTE Tech_Stock'!C:BC,2,FALSE),0)</f>
        <v>10.856</v>
      </c>
      <c r="J198" s="263">
        <f>_xlfn.IFNA(VLOOKUP($A198,'PASTE Tech_Stock'!E:BD,2,FALSE),0)</f>
        <v>10.856</v>
      </c>
      <c r="K198" s="263">
        <f>_xlfn.IFNA(VLOOKUP($A198,'PASTE Tech_Stock'!G:BE,2,FALSE),0)</f>
        <v>10.856</v>
      </c>
      <c r="L198" s="263">
        <f>_xlfn.IFNA(VLOOKUP($A198,'PASTE Tech_Stock'!I:BF,2,FALSE),0)</f>
        <v>10.856</v>
      </c>
      <c r="M198" s="263">
        <f>_xlfn.IFNA(VLOOKUP($A198,'PASTE Tech_Stock'!K:BG,2,FALSE),0)</f>
        <v>10.856</v>
      </c>
      <c r="N198" s="263">
        <f>_xlfn.IFNA(VLOOKUP($A198,'PASTE Tech_Stock'!M:BH,2,FALSE),0)</f>
        <v>10.856</v>
      </c>
      <c r="O198" s="263">
        <f>_xlfn.IFNA(VLOOKUP($A198,'PASTE Tech_Stock'!O:BI,2,FALSE),0)</f>
        <v>10.856</v>
      </c>
      <c r="P198" s="263">
        <f>_xlfn.IFNA(VLOOKUP($A198,'PASTE Tech_Stock'!Q:BJ,2,FALSE),0)</f>
        <v>10.856</v>
      </c>
      <c r="Q198" s="263">
        <f>_xlfn.IFNA(VLOOKUP($A198,'PASTE Tech_Stock'!S:BK,2,FALSE),0)</f>
        <v>8.1419999999999995</v>
      </c>
      <c r="R198" s="263">
        <f>_xlfn.IFNA(VLOOKUP($A198,'PASTE Tech_Stock'!U:BL,2,FALSE),0)</f>
        <v>13.57</v>
      </c>
      <c r="S198" s="263">
        <f>_xlfn.IFNA(VLOOKUP($A198,'PASTE Tech_Stock'!W:BM,2,FALSE),0)</f>
        <v>10.856</v>
      </c>
      <c r="T198" s="263">
        <f>_xlfn.IFNA(VLOOKUP($A198,'PASTE Tech_Stock'!Y:BN,2,FALSE),0)</f>
        <v>10.856</v>
      </c>
    </row>
    <row r="199" spans="1:20" x14ac:dyDescent="0.3">
      <c r="A199" s="114" t="s">
        <v>225</v>
      </c>
      <c r="B199" t="str">
        <f>_xlfn.IFNA(VLOOKUP($A199,'PASTE Energy Balance'!$A$7:$O$835,14,FALSE),"")</f>
        <v>NL</v>
      </c>
      <c r="C199" t="str">
        <f>_xlfn.IFNA(VLOOKUP($A199,'PASTE Technology Sheet'!$A$7:$G$850,3,FALSE),"")</f>
        <v>Conversion</v>
      </c>
      <c r="D199" t="str">
        <f>_xlfn.IFNA(VLOOKUP($A199,'PASTE Technology Sheet'!$A$7:$G$850,4,FALSE),"")</f>
        <v>Power NL3</v>
      </c>
      <c r="E199" t="str">
        <f>_xlfn.IFNA(VLOOKUP($A199,'PASTE Technology Sheet'!$A$7:$G$850,5,FALSE),"")</f>
        <v>Generation</v>
      </c>
      <c r="F199" t="str">
        <f>_xlfn.IFNA(VLOOKUP($A199,'PASTE Technology Sheet'!$A$7:$G$850,6,FALSE),"")</f>
        <v>Electricity Cluster NL3</v>
      </c>
      <c r="G199" t="str">
        <f>_xlfn.IFNA(VLOOKUP($A199,'PASTE Technology Sheet'!$A$7:$G$850,7,FALSE),"")</f>
        <v xml:space="preserve">Offshore Wind Cluster NL3 </v>
      </c>
      <c r="H199" s="263">
        <f>_xlfn.IFNA(VLOOKUP(A199,'PASTE Tech_Stock'!A:B,2,FALSE),0)</f>
        <v>10</v>
      </c>
      <c r="I199" s="263">
        <f>_xlfn.IFNA(VLOOKUP($A199,'PASTE Tech_Stock'!C:BC,2,FALSE),0)</f>
        <v>10</v>
      </c>
      <c r="J199" s="263">
        <f>_xlfn.IFNA(VLOOKUP($A199,'PASTE Tech_Stock'!E:BD,2,FALSE),0)</f>
        <v>10</v>
      </c>
      <c r="K199" s="263">
        <f>_xlfn.IFNA(VLOOKUP($A199,'PASTE Tech_Stock'!G:BE,2,FALSE),0)</f>
        <v>10</v>
      </c>
      <c r="L199" s="263">
        <f>_xlfn.IFNA(VLOOKUP($A199,'PASTE Tech_Stock'!I:BF,2,FALSE),0)</f>
        <v>10</v>
      </c>
      <c r="M199" s="263">
        <f>_xlfn.IFNA(VLOOKUP($A199,'PASTE Tech_Stock'!K:BG,2,FALSE),0)</f>
        <v>10</v>
      </c>
      <c r="N199" s="263">
        <f>_xlfn.IFNA(VLOOKUP($A199,'PASTE Tech_Stock'!M:BH,2,FALSE),0)</f>
        <v>10</v>
      </c>
      <c r="O199" s="263">
        <f>_xlfn.IFNA(VLOOKUP($A199,'PASTE Tech_Stock'!O:BI,2,FALSE),0)</f>
        <v>10</v>
      </c>
      <c r="P199" s="263">
        <f>_xlfn.IFNA(VLOOKUP($A199,'PASTE Tech_Stock'!Q:BJ,2,FALSE),0)</f>
        <v>10</v>
      </c>
      <c r="Q199" s="263">
        <f>_xlfn.IFNA(VLOOKUP($A199,'PASTE Tech_Stock'!S:BK,2,FALSE),0)</f>
        <v>7.5</v>
      </c>
      <c r="R199" s="263">
        <f>_xlfn.IFNA(VLOOKUP($A199,'PASTE Tech_Stock'!U:BL,2,FALSE),0)</f>
        <v>12.5</v>
      </c>
      <c r="S199" s="263">
        <f>_xlfn.IFNA(VLOOKUP($A199,'PASTE Tech_Stock'!W:BM,2,FALSE),0)</f>
        <v>10</v>
      </c>
      <c r="T199" s="263">
        <f>_xlfn.IFNA(VLOOKUP($A199,'PASTE Tech_Stock'!Y:BN,2,FALSE),0)</f>
        <v>10</v>
      </c>
    </row>
    <row r="200" spans="1:20" x14ac:dyDescent="0.3">
      <c r="A200" s="114" t="s">
        <v>226</v>
      </c>
      <c r="B200" t="str">
        <f>_xlfn.IFNA(VLOOKUP($A200,'PASTE Energy Balance'!$A$7:$O$835,14,FALSE),"")</f>
        <v>NL</v>
      </c>
      <c r="C200" t="str">
        <f>_xlfn.IFNA(VLOOKUP($A200,'PASTE Technology Sheet'!$A$7:$G$850,3,FALSE),"")</f>
        <v>Conversion</v>
      </c>
      <c r="D200" t="str">
        <f>_xlfn.IFNA(VLOOKUP($A200,'PASTE Technology Sheet'!$A$7:$G$850,4,FALSE),"")</f>
        <v>Power NL4</v>
      </c>
      <c r="E200" t="str">
        <f>_xlfn.IFNA(VLOOKUP($A200,'PASTE Technology Sheet'!$A$7:$G$850,5,FALSE),"")</f>
        <v>Generation</v>
      </c>
      <c r="F200" t="str">
        <f>_xlfn.IFNA(VLOOKUP($A200,'PASTE Technology Sheet'!$A$7:$G$850,6,FALSE),"")</f>
        <v>Electricity Cluster NL4</v>
      </c>
      <c r="G200" t="str">
        <f>_xlfn.IFNA(VLOOKUP($A200,'PASTE Technology Sheet'!$A$7:$G$850,7,FALSE),"")</f>
        <v xml:space="preserve">Offshore Wind Cluster NL4 </v>
      </c>
      <c r="H200" s="263">
        <f>_xlfn.IFNA(VLOOKUP(A200,'PASTE Tech_Stock'!A:B,2,FALSE),0)</f>
        <v>11.3</v>
      </c>
      <c r="I200" s="263">
        <f>_xlfn.IFNA(VLOOKUP($A200,'PASTE Tech_Stock'!C:BC,2,FALSE),0)</f>
        <v>11.3</v>
      </c>
      <c r="J200" s="263">
        <f>_xlfn.IFNA(VLOOKUP($A200,'PASTE Tech_Stock'!E:BD,2,FALSE),0)</f>
        <v>11.3</v>
      </c>
      <c r="K200" s="263">
        <f>_xlfn.IFNA(VLOOKUP($A200,'PASTE Tech_Stock'!G:BE,2,FALSE),0)</f>
        <v>11.3</v>
      </c>
      <c r="L200" s="263">
        <f>_xlfn.IFNA(VLOOKUP($A200,'PASTE Tech_Stock'!I:BF,2,FALSE),0)</f>
        <v>11.3</v>
      </c>
      <c r="M200" s="263">
        <f>_xlfn.IFNA(VLOOKUP($A200,'PASTE Tech_Stock'!K:BG,2,FALSE),0)</f>
        <v>11.3</v>
      </c>
      <c r="N200" s="263">
        <f>_xlfn.IFNA(VLOOKUP($A200,'PASTE Tech_Stock'!M:BH,2,FALSE),0)</f>
        <v>11.3</v>
      </c>
      <c r="O200" s="263">
        <f>_xlfn.IFNA(VLOOKUP($A200,'PASTE Tech_Stock'!O:BI,2,FALSE),0)</f>
        <v>11.3</v>
      </c>
      <c r="P200" s="263">
        <f>_xlfn.IFNA(VLOOKUP($A200,'PASTE Tech_Stock'!Q:BJ,2,FALSE),0)</f>
        <v>11.3</v>
      </c>
      <c r="Q200" s="263">
        <f>_xlfn.IFNA(VLOOKUP($A200,'PASTE Tech_Stock'!S:BK,2,FALSE),0)</f>
        <v>8.4749999999999996</v>
      </c>
      <c r="R200" s="263">
        <f>_xlfn.IFNA(VLOOKUP($A200,'PASTE Tech_Stock'!U:BL,2,FALSE),0)</f>
        <v>14.125</v>
      </c>
      <c r="S200" s="263">
        <f>_xlfn.IFNA(VLOOKUP($A200,'PASTE Tech_Stock'!W:BM,2,FALSE),0)</f>
        <v>11.3</v>
      </c>
      <c r="T200" s="263">
        <f>_xlfn.IFNA(VLOOKUP($A200,'PASTE Tech_Stock'!Y:BN,2,FALSE),0)</f>
        <v>11.3</v>
      </c>
    </row>
    <row r="201" spans="1:20" x14ac:dyDescent="0.3">
      <c r="A201" s="114" t="s">
        <v>227</v>
      </c>
      <c r="B201" t="str">
        <f>_xlfn.IFNA(VLOOKUP($A201,'PASTE Energy Balance'!$A$7:$O$835,14,FALSE),"")</f>
        <v>NL</v>
      </c>
      <c r="C201" t="str">
        <f>_xlfn.IFNA(VLOOKUP($A201,'PASTE Technology Sheet'!$A$7:$G$850,3,FALSE),"")</f>
        <v>Conversion</v>
      </c>
      <c r="D201" t="str">
        <f>_xlfn.IFNA(VLOOKUP($A201,'PASTE Technology Sheet'!$A$7:$G$850,4,FALSE),"")</f>
        <v>Power NL5</v>
      </c>
      <c r="E201" t="str">
        <f>_xlfn.IFNA(VLOOKUP($A201,'PASTE Technology Sheet'!$A$7:$G$850,5,FALSE),"")</f>
        <v>Generation</v>
      </c>
      <c r="F201" t="str">
        <f>_xlfn.IFNA(VLOOKUP($A201,'PASTE Technology Sheet'!$A$7:$G$850,6,FALSE),"")</f>
        <v>Electricity Cluster NL5</v>
      </c>
      <c r="G201" t="str">
        <f>_xlfn.IFNA(VLOOKUP($A201,'PASTE Technology Sheet'!$A$7:$G$850,7,FALSE),"")</f>
        <v>Offshore Wind Cluster NL5</v>
      </c>
      <c r="H201" s="263">
        <f>_xlfn.IFNA(VLOOKUP(A201,'PASTE Tech_Stock'!A:B,2,FALSE),0)</f>
        <v>24</v>
      </c>
      <c r="I201" s="263">
        <f>_xlfn.IFNA(VLOOKUP($A201,'PASTE Tech_Stock'!C:BC,2,FALSE),0)</f>
        <v>24</v>
      </c>
      <c r="J201" s="263">
        <f>_xlfn.IFNA(VLOOKUP($A201,'PASTE Tech_Stock'!E:BD,2,FALSE),0)</f>
        <v>24</v>
      </c>
      <c r="K201" s="263">
        <f>_xlfn.IFNA(VLOOKUP($A201,'PASTE Tech_Stock'!G:BE,2,FALSE),0)</f>
        <v>24</v>
      </c>
      <c r="L201" s="263">
        <f>_xlfn.IFNA(VLOOKUP($A201,'PASTE Tech_Stock'!I:BF,2,FALSE),0)</f>
        <v>24</v>
      </c>
      <c r="M201" s="263">
        <f>_xlfn.IFNA(VLOOKUP($A201,'PASTE Tech_Stock'!K:BG,2,FALSE),0)</f>
        <v>24</v>
      </c>
      <c r="N201" s="263">
        <f>_xlfn.IFNA(VLOOKUP($A201,'PASTE Tech_Stock'!M:BH,2,FALSE),0)</f>
        <v>24</v>
      </c>
      <c r="O201" s="263">
        <f>_xlfn.IFNA(VLOOKUP($A201,'PASTE Tech_Stock'!O:BI,2,FALSE),0)</f>
        <v>24</v>
      </c>
      <c r="P201" s="263">
        <f>_xlfn.IFNA(VLOOKUP($A201,'PASTE Tech_Stock'!Q:BJ,2,FALSE),0)</f>
        <v>24</v>
      </c>
      <c r="Q201" s="263">
        <f>_xlfn.IFNA(VLOOKUP($A201,'PASTE Tech_Stock'!S:BK,2,FALSE),0)</f>
        <v>18</v>
      </c>
      <c r="R201" s="263">
        <f>_xlfn.IFNA(VLOOKUP($A201,'PASTE Tech_Stock'!U:BL,2,FALSE),0)</f>
        <v>30</v>
      </c>
      <c r="S201" s="263">
        <f>_xlfn.IFNA(VLOOKUP($A201,'PASTE Tech_Stock'!W:BM,2,FALSE),0)</f>
        <v>24</v>
      </c>
      <c r="T201" s="263">
        <f>_xlfn.IFNA(VLOOKUP($A201,'PASTE Tech_Stock'!Y:BN,2,FALSE),0)</f>
        <v>24</v>
      </c>
    </row>
    <row r="202" spans="1:20" x14ac:dyDescent="0.3">
      <c r="A202" s="114" t="s">
        <v>228</v>
      </c>
      <c r="B202" t="str">
        <f>_xlfn.IFNA(VLOOKUP($A202,'PASTE Energy Balance'!$A$7:$O$835,14,FALSE),"")</f>
        <v>DE</v>
      </c>
      <c r="C202" t="str">
        <f>_xlfn.IFNA(VLOOKUP($A202,'PASTE Technology Sheet'!$A$7:$G$850,3,FALSE),"")</f>
        <v>Conversion</v>
      </c>
      <c r="D202" t="str">
        <f>_xlfn.IFNA(VLOOKUP($A202,'PASTE Technology Sheet'!$A$7:$G$850,4,FALSE),"")</f>
        <v>Power DE1</v>
      </c>
      <c r="E202" t="str">
        <f>_xlfn.IFNA(VLOOKUP($A202,'PASTE Technology Sheet'!$A$7:$G$850,5,FALSE),"")</f>
        <v>Generation</v>
      </c>
      <c r="F202" t="str">
        <f>_xlfn.IFNA(VLOOKUP($A202,'PASTE Technology Sheet'!$A$7:$G$850,6,FALSE),"")</f>
        <v>Electricity Cluster DE1</v>
      </c>
      <c r="G202" t="str">
        <f>_xlfn.IFNA(VLOOKUP($A202,'PASTE Technology Sheet'!$A$7:$G$850,7,FALSE),"")</f>
        <v xml:space="preserve">Offshore Wind Cluster DE1 </v>
      </c>
      <c r="H202" s="263">
        <f>_xlfn.IFNA(VLOOKUP(A202,'PASTE Tech_Stock'!A:B,2,FALSE),0)</f>
        <v>65.900000000000006</v>
      </c>
      <c r="I202" s="263">
        <f>_xlfn.IFNA(VLOOKUP($A202,'PASTE Tech_Stock'!C:BC,2,FALSE),0)</f>
        <v>65.900000000000006</v>
      </c>
      <c r="J202" s="263">
        <f>_xlfn.IFNA(VLOOKUP($A202,'PASTE Tech_Stock'!E:BD,2,FALSE),0)</f>
        <v>65.900000000000006</v>
      </c>
      <c r="K202" s="263">
        <f>_xlfn.IFNA(VLOOKUP($A202,'PASTE Tech_Stock'!G:BE,2,FALSE),0)</f>
        <v>65.900000000000006</v>
      </c>
      <c r="L202" s="263">
        <f>_xlfn.IFNA(VLOOKUP($A202,'PASTE Tech_Stock'!I:BF,2,FALSE),0)</f>
        <v>65.900000000000006</v>
      </c>
      <c r="M202" s="263">
        <f>_xlfn.IFNA(VLOOKUP($A202,'PASTE Tech_Stock'!K:BG,2,FALSE),0)</f>
        <v>65.900000000000006</v>
      </c>
      <c r="N202" s="263">
        <f>_xlfn.IFNA(VLOOKUP($A202,'PASTE Tech_Stock'!M:BH,2,FALSE),0)</f>
        <v>65.900000000000006</v>
      </c>
      <c r="O202" s="263">
        <f>_xlfn.IFNA(VLOOKUP($A202,'PASTE Tech_Stock'!O:BI,2,FALSE),0)</f>
        <v>65.900000000000006</v>
      </c>
      <c r="P202" s="263">
        <f>_xlfn.IFNA(VLOOKUP($A202,'PASTE Tech_Stock'!Q:BJ,2,FALSE),0)</f>
        <v>65.900000000000006</v>
      </c>
      <c r="Q202" s="263">
        <f>_xlfn.IFNA(VLOOKUP($A202,'PASTE Tech_Stock'!S:BK,2,FALSE),0)</f>
        <v>49.424999999999997</v>
      </c>
      <c r="R202" s="263">
        <f>_xlfn.IFNA(VLOOKUP($A202,'PASTE Tech_Stock'!U:BL,2,FALSE),0)</f>
        <v>82.375</v>
      </c>
      <c r="S202" s="263">
        <f>_xlfn.IFNA(VLOOKUP($A202,'PASTE Tech_Stock'!W:BM,2,FALSE),0)</f>
        <v>65.900000000000006</v>
      </c>
      <c r="T202" s="263">
        <f>_xlfn.IFNA(VLOOKUP($A202,'PASTE Tech_Stock'!Y:BN,2,FALSE),0)</f>
        <v>65.900000000000006</v>
      </c>
    </row>
    <row r="203" spans="1:20" x14ac:dyDescent="0.3">
      <c r="A203" s="114" t="s">
        <v>229</v>
      </c>
      <c r="B203" t="str">
        <f>_xlfn.IFNA(VLOOKUP($A203,'PASTE Energy Balance'!$A$7:$O$835,14,FALSE),"")</f>
        <v>DK</v>
      </c>
      <c r="C203" t="str">
        <f>_xlfn.IFNA(VLOOKUP($A203,'PASTE Technology Sheet'!$A$7:$G$850,3,FALSE),"")</f>
        <v>Conversion</v>
      </c>
      <c r="D203" t="str">
        <f>_xlfn.IFNA(VLOOKUP($A203,'PASTE Technology Sheet'!$A$7:$G$850,4,FALSE),"")</f>
        <v>Power DK1</v>
      </c>
      <c r="E203" t="str">
        <f>_xlfn.IFNA(VLOOKUP($A203,'PASTE Technology Sheet'!$A$7:$G$850,5,FALSE),"")</f>
        <v>Generation</v>
      </c>
      <c r="F203" t="str">
        <f>_xlfn.IFNA(VLOOKUP($A203,'PASTE Technology Sheet'!$A$7:$G$850,6,FALSE),"")</f>
        <v>Electricity Cluster DK1</v>
      </c>
      <c r="G203" t="str">
        <f>_xlfn.IFNA(VLOOKUP($A203,'PASTE Technology Sheet'!$A$7:$G$850,7,FALSE),"")</f>
        <v xml:space="preserve">Offshore Wind Cluster DK1 </v>
      </c>
      <c r="H203" s="263">
        <f>_xlfn.IFNA(VLOOKUP(A203,'PASTE Tech_Stock'!A:B,2,FALSE),0)</f>
        <v>35</v>
      </c>
      <c r="I203" s="263">
        <f>_xlfn.IFNA(VLOOKUP($A203,'PASTE Tech_Stock'!C:BC,2,FALSE),0)</f>
        <v>35</v>
      </c>
      <c r="J203" s="263">
        <f>_xlfn.IFNA(VLOOKUP($A203,'PASTE Tech_Stock'!E:BD,2,FALSE),0)</f>
        <v>35</v>
      </c>
      <c r="K203" s="263">
        <f>_xlfn.IFNA(VLOOKUP($A203,'PASTE Tech_Stock'!G:BE,2,FALSE),0)</f>
        <v>35</v>
      </c>
      <c r="L203" s="263">
        <f>_xlfn.IFNA(VLOOKUP($A203,'PASTE Tech_Stock'!I:BF,2,FALSE),0)</f>
        <v>35</v>
      </c>
      <c r="M203" s="263">
        <f>_xlfn.IFNA(VLOOKUP($A203,'PASTE Tech_Stock'!K:BG,2,FALSE),0)</f>
        <v>35</v>
      </c>
      <c r="N203" s="263">
        <f>_xlfn.IFNA(VLOOKUP($A203,'PASTE Tech_Stock'!M:BH,2,FALSE),0)</f>
        <v>35</v>
      </c>
      <c r="O203" s="263">
        <f>_xlfn.IFNA(VLOOKUP($A203,'PASTE Tech_Stock'!O:BI,2,FALSE),0)</f>
        <v>35</v>
      </c>
      <c r="P203" s="263">
        <f>_xlfn.IFNA(VLOOKUP($A203,'PASTE Tech_Stock'!Q:BJ,2,FALSE),0)</f>
        <v>35</v>
      </c>
      <c r="Q203" s="263">
        <f>_xlfn.IFNA(VLOOKUP($A203,'PASTE Tech_Stock'!S:BK,2,FALSE),0)</f>
        <v>26.25</v>
      </c>
      <c r="R203" s="263">
        <f>_xlfn.IFNA(VLOOKUP($A203,'PASTE Tech_Stock'!U:BL,2,FALSE),0)</f>
        <v>43.75</v>
      </c>
      <c r="S203" s="263">
        <f>_xlfn.IFNA(VLOOKUP($A203,'PASTE Tech_Stock'!W:BM,2,FALSE),0)</f>
        <v>35</v>
      </c>
      <c r="T203" s="263">
        <f>_xlfn.IFNA(VLOOKUP($A203,'PASTE Tech_Stock'!Y:BN,2,FALSE),0)</f>
        <v>35</v>
      </c>
    </row>
    <row r="204" spans="1:20" x14ac:dyDescent="0.3">
      <c r="A204" s="114" t="s">
        <v>230</v>
      </c>
      <c r="B204" t="str">
        <f>_xlfn.IFNA(VLOOKUP($A204,'PASTE Energy Balance'!$A$7:$O$835,14,FALSE),"")</f>
        <v>GB</v>
      </c>
      <c r="C204" t="str">
        <f>_xlfn.IFNA(VLOOKUP($A204,'PASTE Technology Sheet'!$A$7:$G$850,3,FALSE),"")</f>
        <v>Conversion</v>
      </c>
      <c r="D204" t="str">
        <f>_xlfn.IFNA(VLOOKUP($A204,'PASTE Technology Sheet'!$A$7:$G$850,4,FALSE),"")</f>
        <v>Power GB1</v>
      </c>
      <c r="E204" t="str">
        <f>_xlfn.IFNA(VLOOKUP($A204,'PASTE Technology Sheet'!$A$7:$G$850,5,FALSE),"")</f>
        <v>Generation</v>
      </c>
      <c r="F204" t="str">
        <f>_xlfn.IFNA(VLOOKUP($A204,'PASTE Technology Sheet'!$A$7:$G$850,6,FALSE),"")</f>
        <v>Electricity Cluster GB1</v>
      </c>
      <c r="G204" t="str">
        <f>_xlfn.IFNA(VLOOKUP($A204,'PASTE Technology Sheet'!$A$7:$G$850,7,FALSE),"")</f>
        <v xml:space="preserve">Offshore Wind Cluster GB1 </v>
      </c>
      <c r="H204" s="263">
        <f>_xlfn.IFNA(VLOOKUP(A204,'PASTE Tech_Stock'!A:B,2,FALSE),0)</f>
        <v>2.5179999999999998</v>
      </c>
      <c r="I204" s="263">
        <f>_xlfn.IFNA(VLOOKUP($A204,'PASTE Tech_Stock'!C:BC,2,FALSE),0)</f>
        <v>2.5179999999999998</v>
      </c>
      <c r="J204" s="263">
        <f>_xlfn.IFNA(VLOOKUP($A204,'PASTE Tech_Stock'!E:BD,2,FALSE),0)</f>
        <v>2.5179999999999998</v>
      </c>
      <c r="K204" s="263">
        <f>_xlfn.IFNA(VLOOKUP($A204,'PASTE Tech_Stock'!G:BE,2,FALSE),0)</f>
        <v>2.5179999999999998</v>
      </c>
      <c r="L204" s="263">
        <f>_xlfn.IFNA(VLOOKUP($A204,'PASTE Tech_Stock'!I:BF,2,FALSE),0)</f>
        <v>2.5179999999999998</v>
      </c>
      <c r="M204" s="263">
        <f>_xlfn.IFNA(VLOOKUP($A204,'PASTE Tech_Stock'!K:BG,2,FALSE),0)</f>
        <v>2.5179999999999998</v>
      </c>
      <c r="N204" s="263">
        <f>_xlfn.IFNA(VLOOKUP($A204,'PASTE Tech_Stock'!M:BH,2,FALSE),0)</f>
        <v>2.5179999999999998</v>
      </c>
      <c r="O204" s="263">
        <f>_xlfn.IFNA(VLOOKUP($A204,'PASTE Tech_Stock'!O:BI,2,FALSE),0)</f>
        <v>2.5179999999999998</v>
      </c>
      <c r="P204" s="263">
        <f>_xlfn.IFNA(VLOOKUP($A204,'PASTE Tech_Stock'!Q:BJ,2,FALSE),0)</f>
        <v>2.5179999999999998</v>
      </c>
      <c r="Q204" s="263">
        <f>_xlfn.IFNA(VLOOKUP($A204,'PASTE Tech_Stock'!S:BK,2,FALSE),0)</f>
        <v>1.8885000000000001</v>
      </c>
      <c r="R204" s="263">
        <f>_xlfn.IFNA(VLOOKUP($A204,'PASTE Tech_Stock'!U:BL,2,FALSE),0)</f>
        <v>3.1475</v>
      </c>
      <c r="S204" s="263">
        <f>_xlfn.IFNA(VLOOKUP($A204,'PASTE Tech_Stock'!W:BM,2,FALSE),0)</f>
        <v>2.5179999999999998</v>
      </c>
      <c r="T204" s="263">
        <f>_xlfn.IFNA(VLOOKUP($A204,'PASTE Tech_Stock'!Y:BN,2,FALSE),0)</f>
        <v>2.5179999999999998</v>
      </c>
    </row>
    <row r="205" spans="1:20" x14ac:dyDescent="0.3">
      <c r="A205" s="114" t="s">
        <v>231</v>
      </c>
      <c r="B205" t="str">
        <f>_xlfn.IFNA(VLOOKUP($A205,'PASTE Energy Balance'!$A$7:$O$835,14,FALSE),"")</f>
        <v>GB</v>
      </c>
      <c r="C205" t="str">
        <f>_xlfn.IFNA(VLOOKUP($A205,'PASTE Technology Sheet'!$A$7:$G$850,3,FALSE),"")</f>
        <v>Conversion</v>
      </c>
      <c r="D205" t="str">
        <f>_xlfn.IFNA(VLOOKUP($A205,'PASTE Technology Sheet'!$A$7:$G$850,4,FALSE),"")</f>
        <v>Power GB2</v>
      </c>
      <c r="E205" t="str">
        <f>_xlfn.IFNA(VLOOKUP($A205,'PASTE Technology Sheet'!$A$7:$G$850,5,FALSE),"")</f>
        <v>Generation</v>
      </c>
      <c r="F205" t="str">
        <f>_xlfn.IFNA(VLOOKUP($A205,'PASTE Technology Sheet'!$A$7:$G$850,6,FALSE),"")</f>
        <v>Electricity Cluster GB2</v>
      </c>
      <c r="G205" t="str">
        <f>_xlfn.IFNA(VLOOKUP($A205,'PASTE Technology Sheet'!$A$7:$G$850,7,FALSE),"")</f>
        <v>Offshore Wind Cluster GB2</v>
      </c>
      <c r="H205" s="263">
        <f>_xlfn.IFNA(VLOOKUP(A205,'PASTE Tech_Stock'!A:B,2,FALSE),0)</f>
        <v>60</v>
      </c>
      <c r="I205" s="263">
        <f>_xlfn.IFNA(VLOOKUP($A205,'PASTE Tech_Stock'!C:BC,2,FALSE),0)</f>
        <v>60</v>
      </c>
      <c r="J205" s="263">
        <f>_xlfn.IFNA(VLOOKUP($A205,'PASTE Tech_Stock'!E:BD,2,FALSE),0)</f>
        <v>60</v>
      </c>
      <c r="K205" s="263">
        <f>_xlfn.IFNA(VLOOKUP($A205,'PASTE Tech_Stock'!G:BE,2,FALSE),0)</f>
        <v>60</v>
      </c>
      <c r="L205" s="263">
        <f>_xlfn.IFNA(VLOOKUP($A205,'PASTE Tech_Stock'!I:BF,2,FALSE),0)</f>
        <v>60</v>
      </c>
      <c r="M205" s="263">
        <f>_xlfn.IFNA(VLOOKUP($A205,'PASTE Tech_Stock'!K:BG,2,FALSE),0)</f>
        <v>60</v>
      </c>
      <c r="N205" s="263">
        <f>_xlfn.IFNA(VLOOKUP($A205,'PASTE Tech_Stock'!M:BH,2,FALSE),0)</f>
        <v>60</v>
      </c>
      <c r="O205" s="263">
        <f>_xlfn.IFNA(VLOOKUP($A205,'PASTE Tech_Stock'!O:BI,2,FALSE),0)</f>
        <v>60</v>
      </c>
      <c r="P205" s="263">
        <f>_xlfn.IFNA(VLOOKUP($A205,'PASTE Tech_Stock'!Q:BJ,2,FALSE),0)</f>
        <v>60</v>
      </c>
      <c r="Q205" s="263">
        <f>_xlfn.IFNA(VLOOKUP($A205,'PASTE Tech_Stock'!S:BK,2,FALSE),0)</f>
        <v>45</v>
      </c>
      <c r="R205" s="263">
        <f>_xlfn.IFNA(VLOOKUP($A205,'PASTE Tech_Stock'!U:BL,2,FALSE),0)</f>
        <v>75</v>
      </c>
      <c r="S205" s="263">
        <f>_xlfn.IFNA(VLOOKUP($A205,'PASTE Tech_Stock'!W:BM,2,FALSE),0)</f>
        <v>60</v>
      </c>
      <c r="T205" s="263">
        <f>_xlfn.IFNA(VLOOKUP($A205,'PASTE Tech_Stock'!Y:BN,2,FALSE),0)</f>
        <v>60</v>
      </c>
    </row>
    <row r="206" spans="1:20" x14ac:dyDescent="0.3">
      <c r="A206" s="114" t="s">
        <v>232</v>
      </c>
      <c r="B206" t="str">
        <f>_xlfn.IFNA(VLOOKUP($A206,'PASTE Energy Balance'!$A$7:$O$835,14,FALSE),"")</f>
        <v>GB</v>
      </c>
      <c r="C206" t="str">
        <f>_xlfn.IFNA(VLOOKUP($A206,'PASTE Technology Sheet'!$A$7:$G$850,3,FALSE),"")</f>
        <v>Conversion</v>
      </c>
      <c r="D206" t="str">
        <f>_xlfn.IFNA(VLOOKUP($A206,'PASTE Technology Sheet'!$A$7:$G$850,4,FALSE),"")</f>
        <v>Power GB3</v>
      </c>
      <c r="E206" t="str">
        <f>_xlfn.IFNA(VLOOKUP($A206,'PASTE Technology Sheet'!$A$7:$G$850,5,FALSE),"")</f>
        <v>Generation</v>
      </c>
      <c r="F206" t="str">
        <f>_xlfn.IFNA(VLOOKUP($A206,'PASTE Technology Sheet'!$A$7:$G$850,6,FALSE),"")</f>
        <v>Electricity Cluster GB3</v>
      </c>
      <c r="G206" t="str">
        <f>_xlfn.IFNA(VLOOKUP($A206,'PASTE Technology Sheet'!$A$7:$G$850,7,FALSE),"")</f>
        <v>Offshore Wind Cluster GB3</v>
      </c>
      <c r="H206" s="263">
        <f>_xlfn.IFNA(VLOOKUP(A206,'PASTE Tech_Stock'!A:B,2,FALSE),0)</f>
        <v>0</v>
      </c>
      <c r="I206" s="263">
        <f>_xlfn.IFNA(VLOOKUP($A206,'PASTE Tech_Stock'!C:BC,2,FALSE),0)</f>
        <v>0</v>
      </c>
      <c r="J206" s="263">
        <f>_xlfn.IFNA(VLOOKUP($A206,'PASTE Tech_Stock'!E:BD,2,FALSE),0)</f>
        <v>0</v>
      </c>
      <c r="K206" s="263">
        <f>_xlfn.IFNA(VLOOKUP($A206,'PASTE Tech_Stock'!G:BE,2,FALSE),0)</f>
        <v>0</v>
      </c>
      <c r="L206" s="263">
        <f>_xlfn.IFNA(VLOOKUP($A206,'PASTE Tech_Stock'!I:BF,2,FALSE),0)</f>
        <v>0</v>
      </c>
      <c r="M206" s="263">
        <f>_xlfn.IFNA(VLOOKUP($A206,'PASTE Tech_Stock'!K:BG,2,FALSE),0)</f>
        <v>0</v>
      </c>
      <c r="N206" s="263">
        <f>_xlfn.IFNA(VLOOKUP($A206,'PASTE Tech_Stock'!M:BH,2,FALSE),0)</f>
        <v>0</v>
      </c>
      <c r="O206" s="263">
        <f>_xlfn.IFNA(VLOOKUP($A206,'PASTE Tech_Stock'!O:BI,2,FALSE),0)</f>
        <v>0</v>
      </c>
      <c r="P206" s="263">
        <f>_xlfn.IFNA(VLOOKUP($A206,'PASTE Tech_Stock'!Q:BJ,2,FALSE),0)</f>
        <v>0</v>
      </c>
      <c r="Q206" s="263">
        <f>_xlfn.IFNA(VLOOKUP($A206,'PASTE Tech_Stock'!S:BK,2,FALSE),0)</f>
        <v>0</v>
      </c>
      <c r="R206" s="263">
        <f>_xlfn.IFNA(VLOOKUP($A206,'PASTE Tech_Stock'!U:BL,2,FALSE),0)</f>
        <v>0</v>
      </c>
      <c r="S206" s="263">
        <f>_xlfn.IFNA(VLOOKUP($A206,'PASTE Tech_Stock'!W:BM,2,FALSE),0)</f>
        <v>0</v>
      </c>
      <c r="T206" s="263">
        <f>_xlfn.IFNA(VLOOKUP($A206,'PASTE Tech_Stock'!Y:BN,2,FALSE),0)</f>
        <v>0</v>
      </c>
    </row>
    <row r="207" spans="1:20" x14ac:dyDescent="0.3">
      <c r="A207" s="114" t="s">
        <v>233</v>
      </c>
      <c r="B207" t="str">
        <f>_xlfn.IFNA(VLOOKUP($A207,'PASTE Energy Balance'!$A$7:$O$835,14,FALSE),"")</f>
        <v>NO</v>
      </c>
      <c r="C207" t="str">
        <f>_xlfn.IFNA(VLOOKUP($A207,'PASTE Technology Sheet'!$A$7:$G$850,3,FALSE),"")</f>
        <v>Conversion</v>
      </c>
      <c r="D207" t="str">
        <f>_xlfn.IFNA(VLOOKUP($A207,'PASTE Technology Sheet'!$A$7:$G$850,4,FALSE),"")</f>
        <v>Power NO1</v>
      </c>
      <c r="E207" t="str">
        <f>_xlfn.IFNA(VLOOKUP($A207,'PASTE Technology Sheet'!$A$7:$G$850,5,FALSE),"")</f>
        <v>Generation</v>
      </c>
      <c r="F207" t="str">
        <f>_xlfn.IFNA(VLOOKUP($A207,'PASTE Technology Sheet'!$A$7:$G$850,6,FALSE),"")</f>
        <v>Electricity Cluster NO1</v>
      </c>
      <c r="G207" t="str">
        <f>_xlfn.IFNA(VLOOKUP($A207,'PASTE Technology Sheet'!$A$7:$G$850,7,FALSE),"")</f>
        <v>Offshore Wind Cluster NO1</v>
      </c>
      <c r="H207" s="263">
        <f>_xlfn.IFNA(VLOOKUP(A207,'PASTE Tech_Stock'!A:B,2,FALSE),0)</f>
        <v>40</v>
      </c>
      <c r="I207" s="263">
        <f>_xlfn.IFNA(VLOOKUP($A207,'PASTE Tech_Stock'!C:BC,2,FALSE),0)</f>
        <v>40</v>
      </c>
      <c r="J207" s="263">
        <f>_xlfn.IFNA(VLOOKUP($A207,'PASTE Tech_Stock'!E:BD,2,FALSE),0)</f>
        <v>40</v>
      </c>
      <c r="K207" s="263">
        <f>_xlfn.IFNA(VLOOKUP($A207,'PASTE Tech_Stock'!G:BE,2,FALSE),0)</f>
        <v>40</v>
      </c>
      <c r="L207" s="263">
        <f>_xlfn.IFNA(VLOOKUP($A207,'PASTE Tech_Stock'!I:BF,2,FALSE),0)</f>
        <v>40</v>
      </c>
      <c r="M207" s="263">
        <f>_xlfn.IFNA(VLOOKUP($A207,'PASTE Tech_Stock'!K:BG,2,FALSE),0)</f>
        <v>40</v>
      </c>
      <c r="N207" s="263">
        <f>_xlfn.IFNA(VLOOKUP($A207,'PASTE Tech_Stock'!M:BH,2,FALSE),0)</f>
        <v>40</v>
      </c>
      <c r="O207" s="263">
        <f>_xlfn.IFNA(VLOOKUP($A207,'PASTE Tech_Stock'!O:BI,2,FALSE),0)</f>
        <v>40</v>
      </c>
      <c r="P207" s="263">
        <f>_xlfn.IFNA(VLOOKUP($A207,'PASTE Tech_Stock'!Q:BJ,2,FALSE),0)</f>
        <v>40</v>
      </c>
      <c r="Q207" s="263">
        <f>_xlfn.IFNA(VLOOKUP($A207,'PASTE Tech_Stock'!S:BK,2,FALSE),0)</f>
        <v>30</v>
      </c>
      <c r="R207" s="263">
        <f>_xlfn.IFNA(VLOOKUP($A207,'PASTE Tech_Stock'!U:BL,2,FALSE),0)</f>
        <v>50</v>
      </c>
      <c r="S207" s="263">
        <f>_xlfn.IFNA(VLOOKUP($A207,'PASTE Tech_Stock'!W:BM,2,FALSE),0)</f>
        <v>40</v>
      </c>
      <c r="T207" s="263">
        <f>_xlfn.IFNA(VLOOKUP($A207,'PASTE Tech_Stock'!Y:BN,2,FALSE),0)</f>
        <v>40</v>
      </c>
    </row>
    <row r="208" spans="1:20" x14ac:dyDescent="0.3">
      <c r="A208" s="156" t="s">
        <v>234</v>
      </c>
      <c r="B208" t="str">
        <f>_xlfn.IFNA(VLOOKUP($A208,'PASTE Energy Balance'!$A$7:$O$835,14,FALSE),"")</f>
        <v>NL</v>
      </c>
      <c r="C208" t="str">
        <f>_xlfn.IFNA(VLOOKUP($A208,'PASTE Technology Sheet'!$A$7:$G$850,3,FALSE),"")</f>
        <v>Conversion</v>
      </c>
      <c r="D208" t="str">
        <f>_xlfn.IFNA(VLOOKUP($A208,'PASTE Technology Sheet'!$A$7:$G$850,4,FALSE),"")</f>
        <v>Power NL</v>
      </c>
      <c r="E208" t="str">
        <f>_xlfn.IFNA(VLOOKUP($A208,'PASTE Technology Sheet'!$A$7:$G$850,5,FALSE),"")</f>
        <v>Generation</v>
      </c>
      <c r="F208" t="str">
        <f>_xlfn.IFNA(VLOOKUP($A208,'PASTE Technology Sheet'!$A$7:$G$850,6,FALSE),"")</f>
        <v>Electricity NL - HV</v>
      </c>
      <c r="G208" t="str">
        <f>_xlfn.IFNA(VLOOKUP($A208,'PASTE Technology Sheet'!$A$7:$G$850,7,FALSE),"")</f>
        <v>Coal old - Power NL</v>
      </c>
      <c r="H208" s="263">
        <f>_xlfn.IFNA(VLOOKUP(A208,'PASTE Tech_Stock'!A:B,2,FALSE),0)</f>
        <v>0</v>
      </c>
      <c r="I208" s="263">
        <f>_xlfn.IFNA(VLOOKUP($A208,'PASTE Tech_Stock'!C:BC,2,FALSE),0)</f>
        <v>0</v>
      </c>
      <c r="J208" s="263">
        <f>_xlfn.IFNA(VLOOKUP($A208,'PASTE Tech_Stock'!E:BD,2,FALSE),0)</f>
        <v>0</v>
      </c>
      <c r="K208" s="263">
        <f>_xlfn.IFNA(VLOOKUP($A208,'PASTE Tech_Stock'!G:BE,2,FALSE),0)</f>
        <v>0</v>
      </c>
      <c r="L208" s="263">
        <f>_xlfn.IFNA(VLOOKUP($A208,'PASTE Tech_Stock'!I:BF,2,FALSE),0)</f>
        <v>0</v>
      </c>
      <c r="M208" s="263">
        <f>_xlfn.IFNA(VLOOKUP($A208,'PASTE Tech_Stock'!K:BG,2,FALSE),0)</f>
        <v>0</v>
      </c>
      <c r="N208" s="263">
        <f>_xlfn.IFNA(VLOOKUP($A208,'PASTE Tech_Stock'!M:BH,2,FALSE),0)</f>
        <v>0</v>
      </c>
      <c r="O208" s="263">
        <f>_xlfn.IFNA(VLOOKUP($A208,'PASTE Tech_Stock'!O:BI,2,FALSE),0)</f>
        <v>0</v>
      </c>
      <c r="P208" s="263">
        <f>_xlfn.IFNA(VLOOKUP($A208,'PASTE Tech_Stock'!Q:BJ,2,FALSE),0)</f>
        <v>0</v>
      </c>
      <c r="Q208" s="263">
        <f>_xlfn.IFNA(VLOOKUP($A208,'PASTE Tech_Stock'!S:BK,2,FALSE),0)</f>
        <v>0</v>
      </c>
      <c r="R208" s="263">
        <f>_xlfn.IFNA(VLOOKUP($A208,'PASTE Tech_Stock'!U:BL,2,FALSE),0)</f>
        <v>0</v>
      </c>
      <c r="S208" s="263">
        <f>_xlfn.IFNA(VLOOKUP($A208,'PASTE Tech_Stock'!W:BM,2,FALSE),0)</f>
        <v>0</v>
      </c>
      <c r="T208" s="263">
        <f>_xlfn.IFNA(VLOOKUP($A208,'PASTE Tech_Stock'!Y:BN,2,FALSE),0)</f>
        <v>0</v>
      </c>
    </row>
    <row r="209" spans="1:20" x14ac:dyDescent="0.3">
      <c r="A209" s="158" t="s">
        <v>235</v>
      </c>
      <c r="B209" t="str">
        <f>_xlfn.IFNA(VLOOKUP($A209,'PASTE Energy Balance'!$A$7:$O$835,14,FALSE),"")</f>
        <v>NL</v>
      </c>
      <c r="C209" t="str">
        <f>_xlfn.IFNA(VLOOKUP($A209,'PASTE Technology Sheet'!$A$7:$G$850,3,FALSE),"")</f>
        <v>Conversion</v>
      </c>
      <c r="D209" t="str">
        <f>_xlfn.IFNA(VLOOKUP($A209,'PASTE Technology Sheet'!$A$7:$G$850,4,FALSE),"")</f>
        <v>Power NL</v>
      </c>
      <c r="E209" t="str">
        <f>_xlfn.IFNA(VLOOKUP($A209,'PASTE Technology Sheet'!$A$7:$G$850,5,FALSE),"")</f>
        <v>Generation</v>
      </c>
      <c r="F209" t="str">
        <f>_xlfn.IFNA(VLOOKUP($A209,'PASTE Technology Sheet'!$A$7:$G$850,6,FALSE),"")</f>
        <v>Electricity NL - HV</v>
      </c>
      <c r="G209" t="str">
        <f>_xlfn.IFNA(VLOOKUP($A209,'PASTE Technology Sheet'!$A$7:$G$850,7,FALSE),"")</f>
        <v>Co-fired Coal - Power NL</v>
      </c>
      <c r="H209" s="263">
        <f>_xlfn.IFNA(VLOOKUP(A209,'PASTE Tech_Stock'!A:B,2,FALSE),0)</f>
        <v>0</v>
      </c>
      <c r="I209" s="263">
        <f>_xlfn.IFNA(VLOOKUP($A209,'PASTE Tech_Stock'!C:BC,2,FALSE),0)</f>
        <v>0</v>
      </c>
      <c r="J209" s="263">
        <f>_xlfn.IFNA(VLOOKUP($A209,'PASTE Tech_Stock'!E:BD,2,FALSE),0)</f>
        <v>0</v>
      </c>
      <c r="K209" s="263">
        <f>_xlfn.IFNA(VLOOKUP($A209,'PASTE Tech_Stock'!G:BE,2,FALSE),0)</f>
        <v>0</v>
      </c>
      <c r="L209" s="263">
        <f>_xlfn.IFNA(VLOOKUP($A209,'PASTE Tech_Stock'!I:BF,2,FALSE),0)</f>
        <v>0</v>
      </c>
      <c r="M209" s="263">
        <f>_xlfn.IFNA(VLOOKUP($A209,'PASTE Tech_Stock'!K:BG,2,FALSE),0)</f>
        <v>0</v>
      </c>
      <c r="N209" s="263">
        <f>_xlfn.IFNA(VLOOKUP($A209,'PASTE Tech_Stock'!M:BH,2,FALSE),0)</f>
        <v>0</v>
      </c>
      <c r="O209" s="263">
        <f>_xlfn.IFNA(VLOOKUP($A209,'PASTE Tech_Stock'!O:BI,2,FALSE),0)</f>
        <v>0</v>
      </c>
      <c r="P209" s="263">
        <f>_xlfn.IFNA(VLOOKUP($A209,'PASTE Tech_Stock'!Q:BJ,2,FALSE),0)</f>
        <v>0</v>
      </c>
      <c r="Q209" s="263">
        <f>_xlfn.IFNA(VLOOKUP($A209,'PASTE Tech_Stock'!S:BK,2,FALSE),0)</f>
        <v>0</v>
      </c>
      <c r="R209" s="263">
        <f>_xlfn.IFNA(VLOOKUP($A209,'PASTE Tech_Stock'!U:BL,2,FALSE),0)</f>
        <v>0</v>
      </c>
      <c r="S209" s="263">
        <f>_xlfn.IFNA(VLOOKUP($A209,'PASTE Tech_Stock'!W:BM,2,FALSE),0)</f>
        <v>0</v>
      </c>
      <c r="T209" s="263">
        <f>_xlfn.IFNA(VLOOKUP($A209,'PASTE Tech_Stock'!Y:BN,2,FALSE),0)</f>
        <v>0</v>
      </c>
    </row>
    <row r="210" spans="1:20" x14ac:dyDescent="0.3">
      <c r="A210" s="156" t="s">
        <v>236</v>
      </c>
      <c r="B210" t="str">
        <f>_xlfn.IFNA(VLOOKUP($A210,'PASTE Energy Balance'!$A$7:$O$835,14,FALSE),"")</f>
        <v>NL</v>
      </c>
      <c r="C210" t="str">
        <f>_xlfn.IFNA(VLOOKUP($A210,'PASTE Technology Sheet'!$A$7:$G$850,3,FALSE),"")</f>
        <v>Conversion</v>
      </c>
      <c r="D210" t="str">
        <f>_xlfn.IFNA(VLOOKUP($A210,'PASTE Technology Sheet'!$A$7:$G$850,4,FALSE),"")</f>
        <v>Power NL</v>
      </c>
      <c r="E210" t="str">
        <f>_xlfn.IFNA(VLOOKUP($A210,'PASTE Technology Sheet'!$A$7:$G$850,5,FALSE),"")</f>
        <v>Generation</v>
      </c>
      <c r="F210" t="str">
        <f>_xlfn.IFNA(VLOOKUP($A210,'PASTE Technology Sheet'!$A$7:$G$850,6,FALSE),"")</f>
        <v>Electricity NL - HV</v>
      </c>
      <c r="G210" t="str">
        <f>_xlfn.IFNA(VLOOKUP($A210,'PASTE Technology Sheet'!$A$7:$G$850,7,FALSE),"")</f>
        <v>Co-fired Coal wCCS - Power NL</v>
      </c>
      <c r="H210" s="263">
        <f>_xlfn.IFNA(VLOOKUP(A210,'PASTE Tech_Stock'!A:B,2,FALSE),0)</f>
        <v>0</v>
      </c>
      <c r="I210" s="263">
        <f>_xlfn.IFNA(VLOOKUP($A210,'PASTE Tech_Stock'!C:BC,2,FALSE),0)</f>
        <v>0</v>
      </c>
      <c r="J210" s="263">
        <f>_xlfn.IFNA(VLOOKUP($A210,'PASTE Tech_Stock'!E:BD,2,FALSE),0)</f>
        <v>0</v>
      </c>
      <c r="K210" s="263">
        <f>_xlfn.IFNA(VLOOKUP($A210,'PASTE Tech_Stock'!G:BE,2,FALSE),0)</f>
        <v>0</v>
      </c>
      <c r="L210" s="263">
        <f>_xlfn.IFNA(VLOOKUP($A210,'PASTE Tech_Stock'!I:BF,2,FALSE),0)</f>
        <v>0</v>
      </c>
      <c r="M210" s="263">
        <f>_xlfn.IFNA(VLOOKUP($A210,'PASTE Tech_Stock'!K:BG,2,FALSE),0)</f>
        <v>0</v>
      </c>
      <c r="N210" s="263">
        <f>_xlfn.IFNA(VLOOKUP($A210,'PASTE Tech_Stock'!M:BH,2,FALSE),0)</f>
        <v>0</v>
      </c>
      <c r="O210" s="263">
        <f>_xlfn.IFNA(VLOOKUP($A210,'PASTE Tech_Stock'!O:BI,2,FALSE),0)</f>
        <v>0</v>
      </c>
      <c r="P210" s="263">
        <f>_xlfn.IFNA(VLOOKUP($A210,'PASTE Tech_Stock'!Q:BJ,2,FALSE),0)</f>
        <v>0</v>
      </c>
      <c r="Q210" s="263">
        <f>_xlfn.IFNA(VLOOKUP($A210,'PASTE Tech_Stock'!S:BK,2,FALSE),0)</f>
        <v>0</v>
      </c>
      <c r="R210" s="263">
        <f>_xlfn.IFNA(VLOOKUP($A210,'PASTE Tech_Stock'!U:BL,2,FALSE),0)</f>
        <v>0</v>
      </c>
      <c r="S210" s="263">
        <f>_xlfn.IFNA(VLOOKUP($A210,'PASTE Tech_Stock'!W:BM,2,FALSE),0)</f>
        <v>0</v>
      </c>
      <c r="T210" s="263">
        <f>_xlfn.IFNA(VLOOKUP($A210,'PASTE Tech_Stock'!Y:BN,2,FALSE),0)</f>
        <v>0</v>
      </c>
    </row>
    <row r="211" spans="1:20" x14ac:dyDescent="0.3">
      <c r="A211" s="158" t="s">
        <v>237</v>
      </c>
      <c r="B211" t="str">
        <f>_xlfn.IFNA(VLOOKUP($A211,'PASTE Energy Balance'!$A$7:$O$835,14,FALSE),"")</f>
        <v>NL</v>
      </c>
      <c r="C211" t="str">
        <f>_xlfn.IFNA(VLOOKUP($A211,'PASTE Technology Sheet'!$A$7:$G$850,3,FALSE),"")</f>
        <v>Conversion</v>
      </c>
      <c r="D211" t="str">
        <f>_xlfn.IFNA(VLOOKUP($A211,'PASTE Technology Sheet'!$A$7:$G$850,4,FALSE),"")</f>
        <v>Power NL</v>
      </c>
      <c r="E211" t="str">
        <f>_xlfn.IFNA(VLOOKUP($A211,'PASTE Technology Sheet'!$A$7:$G$850,5,FALSE),"")</f>
        <v>Generation</v>
      </c>
      <c r="F211" t="str">
        <f>_xlfn.IFNA(VLOOKUP($A211,'PASTE Technology Sheet'!$A$7:$G$850,6,FALSE),"")</f>
        <v>Electricity NL - HV</v>
      </c>
      <c r="G211" t="str">
        <f>_xlfn.IFNA(VLOOKUP($A211,'PASTE Technology Sheet'!$A$7:$G$850,7,FALSE),"")</f>
        <v>CCGT - Power NL</v>
      </c>
      <c r="H211" s="263">
        <f>_xlfn.IFNA(VLOOKUP(A211,'PASTE Tech_Stock'!A:B,2,FALSE),0)</f>
        <v>7.690019661</v>
      </c>
      <c r="I211" s="263">
        <f>_xlfn.IFNA(VLOOKUP($A211,'PASTE Tech_Stock'!C:BC,2,FALSE),0)</f>
        <v>8.0799764300000003</v>
      </c>
      <c r="J211" s="263">
        <f>_xlfn.IFNA(VLOOKUP($A211,'PASTE Tech_Stock'!E:BD,2,FALSE),0)</f>
        <v>6.8906144149999999</v>
      </c>
      <c r="K211" s="263">
        <f>_xlfn.IFNA(VLOOKUP($A211,'PASTE Tech_Stock'!G:BE,2,FALSE),0)</f>
        <v>7.6898798949999998</v>
      </c>
      <c r="L211" s="263">
        <f>_xlfn.IFNA(VLOOKUP($A211,'PASTE Tech_Stock'!I:BF,2,FALSE),0)</f>
        <v>7.6898798949999998</v>
      </c>
      <c r="M211" s="263">
        <f>_xlfn.IFNA(VLOOKUP($A211,'PASTE Tech_Stock'!K:BG,2,FALSE),0)</f>
        <v>0</v>
      </c>
      <c r="N211" s="263">
        <f>_xlfn.IFNA(VLOOKUP($A211,'PASTE Tech_Stock'!M:BH,2,FALSE),0)</f>
        <v>10.27327799</v>
      </c>
      <c r="O211" s="263">
        <f>_xlfn.IFNA(VLOOKUP($A211,'PASTE Tech_Stock'!O:BI,2,FALSE),0)</f>
        <v>8.0866506719999993</v>
      </c>
      <c r="P211" s="263">
        <f>_xlfn.IFNA(VLOOKUP($A211,'PASTE Tech_Stock'!Q:BJ,2,FALSE),0)</f>
        <v>6.7069329099999999</v>
      </c>
      <c r="Q211" s="263">
        <f>_xlfn.IFNA(VLOOKUP($A211,'PASTE Tech_Stock'!S:BK,2,FALSE),0)</f>
        <v>15.65645997</v>
      </c>
      <c r="R211" s="263">
        <f>_xlfn.IFNA(VLOOKUP($A211,'PASTE Tech_Stock'!U:BL,2,FALSE),0)</f>
        <v>0</v>
      </c>
      <c r="S211" s="263">
        <f>_xlfn.IFNA(VLOOKUP($A211,'PASTE Tech_Stock'!W:BM,2,FALSE),0)</f>
        <v>4.438423808E-7</v>
      </c>
      <c r="T211" s="263">
        <f>_xlfn.IFNA(VLOOKUP($A211,'PASTE Tech_Stock'!Y:BN,2,FALSE),0)</f>
        <v>6.9708921029999997</v>
      </c>
    </row>
    <row r="212" spans="1:20" x14ac:dyDescent="0.3">
      <c r="A212" s="156" t="s">
        <v>238</v>
      </c>
      <c r="B212" t="str">
        <f>_xlfn.IFNA(VLOOKUP($A212,'PASTE Energy Balance'!$A$7:$O$835,14,FALSE),"")</f>
        <v>NL</v>
      </c>
      <c r="C212" t="str">
        <f>_xlfn.IFNA(VLOOKUP($A212,'PASTE Technology Sheet'!$A$7:$G$850,3,FALSE),"")</f>
        <v>Conversion</v>
      </c>
      <c r="D212" t="str">
        <f>_xlfn.IFNA(VLOOKUP($A212,'PASTE Technology Sheet'!$A$7:$G$850,4,FALSE),"")</f>
        <v>Power NL</v>
      </c>
      <c r="E212" t="str">
        <f>_xlfn.IFNA(VLOOKUP($A212,'PASTE Technology Sheet'!$A$7:$G$850,5,FALSE),"")</f>
        <v>Generation</v>
      </c>
      <c r="F212" t="str">
        <f>_xlfn.IFNA(VLOOKUP($A212,'PASTE Technology Sheet'!$A$7:$G$850,6,FALSE),"")</f>
        <v>Electricity NL - HV</v>
      </c>
      <c r="G212" t="str">
        <f>_xlfn.IFNA(VLOOKUP($A212,'PASTE Technology Sheet'!$A$7:$G$850,7,FALSE),"")</f>
        <v>CCGT wCCS - Power NL</v>
      </c>
      <c r="H212" s="263">
        <f>_xlfn.IFNA(VLOOKUP(A212,'PASTE Tech_Stock'!A:B,2,FALSE),0)</f>
        <v>0</v>
      </c>
      <c r="I212" s="263">
        <f>_xlfn.IFNA(VLOOKUP($A212,'PASTE Tech_Stock'!C:BC,2,FALSE),0)</f>
        <v>0</v>
      </c>
      <c r="J212" s="263">
        <f>_xlfn.IFNA(VLOOKUP($A212,'PASTE Tech_Stock'!E:BD,2,FALSE),0)</f>
        <v>0</v>
      </c>
      <c r="K212" s="263">
        <f>_xlfn.IFNA(VLOOKUP($A212,'PASTE Tech_Stock'!G:BE,2,FALSE),0)</f>
        <v>0</v>
      </c>
      <c r="L212" s="263">
        <f>_xlfn.IFNA(VLOOKUP($A212,'PASTE Tech_Stock'!I:BF,2,FALSE),0)</f>
        <v>0</v>
      </c>
      <c r="M212" s="263">
        <f>_xlfn.IFNA(VLOOKUP($A212,'PASTE Tech_Stock'!K:BG,2,FALSE),0)</f>
        <v>0</v>
      </c>
      <c r="N212" s="263">
        <f>_xlfn.IFNA(VLOOKUP($A212,'PASTE Tech_Stock'!M:BH,2,FALSE),0)</f>
        <v>0</v>
      </c>
      <c r="O212" s="263">
        <f>_xlfn.IFNA(VLOOKUP($A212,'PASTE Tech_Stock'!O:BI,2,FALSE),0)</f>
        <v>0</v>
      </c>
      <c r="P212" s="263">
        <f>_xlfn.IFNA(VLOOKUP($A212,'PASTE Tech_Stock'!Q:BJ,2,FALSE),0)</f>
        <v>0</v>
      </c>
      <c r="Q212" s="263">
        <f>_xlfn.IFNA(VLOOKUP($A212,'PASTE Tech_Stock'!S:BK,2,FALSE),0)</f>
        <v>0</v>
      </c>
      <c r="R212" s="263">
        <f>_xlfn.IFNA(VLOOKUP($A212,'PASTE Tech_Stock'!U:BL,2,FALSE),0)</f>
        <v>0</v>
      </c>
      <c r="S212" s="263">
        <f>_xlfn.IFNA(VLOOKUP($A212,'PASTE Tech_Stock'!W:BM,2,FALSE),0)</f>
        <v>0</v>
      </c>
      <c r="T212" s="263">
        <f>_xlfn.IFNA(VLOOKUP($A212,'PASTE Tech_Stock'!Y:BN,2,FALSE),0)</f>
        <v>0</v>
      </c>
    </row>
    <row r="213" spans="1:20" x14ac:dyDescent="0.3">
      <c r="A213" s="158" t="s">
        <v>239</v>
      </c>
      <c r="B213" t="str">
        <f>_xlfn.IFNA(VLOOKUP($A213,'PASTE Energy Balance'!$A$7:$O$835,14,FALSE),"")</f>
        <v>NL</v>
      </c>
      <c r="C213" t="str">
        <f>_xlfn.IFNA(VLOOKUP($A213,'PASTE Technology Sheet'!$A$7:$G$850,3,FALSE),"")</f>
        <v>Conversion</v>
      </c>
      <c r="D213" t="str">
        <f>_xlfn.IFNA(VLOOKUP($A213,'PASTE Technology Sheet'!$A$7:$G$850,4,FALSE),"")</f>
        <v>Power NL</v>
      </c>
      <c r="E213" t="str">
        <f>_xlfn.IFNA(VLOOKUP($A213,'PASTE Technology Sheet'!$A$7:$G$850,5,FALSE),"")</f>
        <v>Generation</v>
      </c>
      <c r="F213" t="str">
        <f>_xlfn.IFNA(VLOOKUP($A213,'PASTE Technology Sheet'!$A$7:$G$850,6,FALSE),"")</f>
        <v>Electricity NL - HV</v>
      </c>
      <c r="G213" t="str">
        <f>_xlfn.IFNA(VLOOKUP($A213,'PASTE Technology Sheet'!$A$7:$G$850,7,FALSE),"")</f>
        <v>CCGT BFG - Power NL</v>
      </c>
      <c r="H213" s="263">
        <f>_xlfn.IFNA(VLOOKUP(A213,'PASTE Tech_Stock'!A:B,2,FALSE),0)</f>
        <v>0</v>
      </c>
      <c r="I213" s="263">
        <f>_xlfn.IFNA(VLOOKUP($A213,'PASTE Tech_Stock'!C:BC,2,FALSE),0)</f>
        <v>0</v>
      </c>
      <c r="J213" s="263">
        <f>_xlfn.IFNA(VLOOKUP($A213,'PASTE Tech_Stock'!E:BD,2,FALSE),0)</f>
        <v>0</v>
      </c>
      <c r="K213" s="263">
        <f>_xlfn.IFNA(VLOOKUP($A213,'PASTE Tech_Stock'!G:BE,2,FALSE),0)</f>
        <v>0</v>
      </c>
      <c r="L213" s="263">
        <f>_xlfn.IFNA(VLOOKUP($A213,'PASTE Tech_Stock'!I:BF,2,FALSE),0)</f>
        <v>0</v>
      </c>
      <c r="M213" s="263">
        <f>_xlfn.IFNA(VLOOKUP($A213,'PASTE Tech_Stock'!K:BG,2,FALSE),0)</f>
        <v>0</v>
      </c>
      <c r="N213" s="263">
        <f>_xlfn.IFNA(VLOOKUP($A213,'PASTE Tech_Stock'!M:BH,2,FALSE),0)</f>
        <v>1.2918982060000001E-7</v>
      </c>
      <c r="O213" s="263">
        <f>_xlfn.IFNA(VLOOKUP($A213,'PASTE Tech_Stock'!O:BI,2,FALSE),0)</f>
        <v>0</v>
      </c>
      <c r="P213" s="263">
        <f>_xlfn.IFNA(VLOOKUP($A213,'PASTE Tech_Stock'!Q:BJ,2,FALSE),0)</f>
        <v>0</v>
      </c>
      <c r="Q213" s="263">
        <f>_xlfn.IFNA(VLOOKUP($A213,'PASTE Tech_Stock'!S:BK,2,FALSE),0)</f>
        <v>0</v>
      </c>
      <c r="R213" s="263">
        <f>_xlfn.IFNA(VLOOKUP($A213,'PASTE Tech_Stock'!U:BL,2,FALSE),0)</f>
        <v>0</v>
      </c>
      <c r="S213" s="263">
        <f>_xlfn.IFNA(VLOOKUP($A213,'PASTE Tech_Stock'!W:BM,2,FALSE),0)</f>
        <v>0</v>
      </c>
      <c r="T213" s="263">
        <f>_xlfn.IFNA(VLOOKUP($A213,'PASTE Tech_Stock'!Y:BN,2,FALSE),0)</f>
        <v>0</v>
      </c>
    </row>
    <row r="214" spans="1:20" x14ac:dyDescent="0.3">
      <c r="A214" s="156" t="s">
        <v>240</v>
      </c>
      <c r="B214" t="str">
        <f>_xlfn.IFNA(VLOOKUP($A214,'PASTE Energy Balance'!$A$7:$O$835,14,FALSE),"")</f>
        <v>NL</v>
      </c>
      <c r="C214" t="str">
        <f>_xlfn.IFNA(VLOOKUP($A214,'PASTE Technology Sheet'!$A$7:$G$850,3,FALSE),"")</f>
        <v>Conversion</v>
      </c>
      <c r="D214" t="str">
        <f>_xlfn.IFNA(VLOOKUP($A214,'PASTE Technology Sheet'!$A$7:$G$850,4,FALSE),"")</f>
        <v>Power NL</v>
      </c>
      <c r="E214" t="str">
        <f>_xlfn.IFNA(VLOOKUP($A214,'PASTE Technology Sheet'!$A$7:$G$850,5,FALSE),"")</f>
        <v>Generation</v>
      </c>
      <c r="F214" t="str">
        <f>_xlfn.IFNA(VLOOKUP($A214,'PASTE Technology Sheet'!$A$7:$G$850,6,FALSE),"")</f>
        <v>Electricity NL - HV</v>
      </c>
      <c r="G214" t="str">
        <f>_xlfn.IFNA(VLOOKUP($A214,'PASTE Technology Sheet'!$A$7:$G$850,7,FALSE),"")</f>
        <v>GT - Power NL</v>
      </c>
      <c r="H214" s="263">
        <f>_xlfn.IFNA(VLOOKUP(A214,'PASTE Tech_Stock'!A:B,2,FALSE),0)</f>
        <v>0</v>
      </c>
      <c r="I214" s="263">
        <f>_xlfn.IFNA(VLOOKUP($A214,'PASTE Tech_Stock'!C:BC,2,FALSE),0)</f>
        <v>0</v>
      </c>
      <c r="J214" s="263">
        <f>_xlfn.IFNA(VLOOKUP($A214,'PASTE Tech_Stock'!E:BD,2,FALSE),0)</f>
        <v>0</v>
      </c>
      <c r="K214" s="263">
        <f>_xlfn.IFNA(VLOOKUP($A214,'PASTE Tech_Stock'!G:BE,2,FALSE),0)</f>
        <v>0</v>
      </c>
      <c r="L214" s="263">
        <f>_xlfn.IFNA(VLOOKUP($A214,'PASTE Tech_Stock'!I:BF,2,FALSE),0)</f>
        <v>0</v>
      </c>
      <c r="M214" s="263">
        <f>_xlfn.IFNA(VLOOKUP($A214,'PASTE Tech_Stock'!K:BG,2,FALSE),0)</f>
        <v>0</v>
      </c>
      <c r="N214" s="263">
        <f>_xlfn.IFNA(VLOOKUP($A214,'PASTE Tech_Stock'!M:BH,2,FALSE),0)</f>
        <v>3.2475500440000001E-6</v>
      </c>
      <c r="O214" s="263">
        <f>_xlfn.IFNA(VLOOKUP($A214,'PASTE Tech_Stock'!O:BI,2,FALSE),0)</f>
        <v>1.0365436070000001E-6</v>
      </c>
      <c r="P214" s="263">
        <f>_xlfn.IFNA(VLOOKUP($A214,'PASTE Tech_Stock'!Q:BJ,2,FALSE),0)</f>
        <v>0</v>
      </c>
      <c r="Q214" s="263">
        <f>_xlfn.IFNA(VLOOKUP($A214,'PASTE Tech_Stock'!S:BK,2,FALSE),0)</f>
        <v>1.0798013280000001</v>
      </c>
      <c r="R214" s="263">
        <f>_xlfn.IFNA(VLOOKUP($A214,'PASTE Tech_Stock'!U:BL,2,FALSE),0)</f>
        <v>0</v>
      </c>
      <c r="S214" s="263">
        <f>_xlfn.IFNA(VLOOKUP($A214,'PASTE Tech_Stock'!W:BM,2,FALSE),0)</f>
        <v>0</v>
      </c>
      <c r="T214" s="263">
        <f>_xlfn.IFNA(VLOOKUP($A214,'PASTE Tech_Stock'!Y:BN,2,FALSE),0)</f>
        <v>1.8419895770000001</v>
      </c>
    </row>
    <row r="215" spans="1:20" x14ac:dyDescent="0.3">
      <c r="A215" s="158" t="s">
        <v>241</v>
      </c>
      <c r="B215" t="str">
        <f>_xlfn.IFNA(VLOOKUP($A215,'PASTE Energy Balance'!$A$7:$O$835,14,FALSE),"")</f>
        <v>NL</v>
      </c>
      <c r="C215" t="str">
        <f>_xlfn.IFNA(VLOOKUP($A215,'PASTE Technology Sheet'!$A$7:$G$850,3,FALSE),"")</f>
        <v>Conversion</v>
      </c>
      <c r="D215" t="str">
        <f>_xlfn.IFNA(VLOOKUP($A215,'PASTE Technology Sheet'!$A$7:$G$850,4,FALSE),"")</f>
        <v>Power NL</v>
      </c>
      <c r="E215" t="str">
        <f>_xlfn.IFNA(VLOOKUP($A215,'PASTE Technology Sheet'!$A$7:$G$850,5,FALSE),"")</f>
        <v>Generation</v>
      </c>
      <c r="F215" t="str">
        <f>_xlfn.IFNA(VLOOKUP($A215,'PASTE Technology Sheet'!$A$7:$G$850,6,FALSE),"")</f>
        <v>Electricity NL - HV</v>
      </c>
      <c r="G215" t="str">
        <f>_xlfn.IFNA(VLOOKUP($A215,'PASTE Technology Sheet'!$A$7:$G$850,7,FALSE),"")</f>
        <v>Hydrogen SOFC - Power NL</v>
      </c>
      <c r="H215" s="263">
        <f>_xlfn.IFNA(VLOOKUP(A215,'PASTE Tech_Stock'!A:B,2,FALSE),0)</f>
        <v>0</v>
      </c>
      <c r="I215" s="263">
        <f>_xlfn.IFNA(VLOOKUP($A215,'PASTE Tech_Stock'!C:BC,2,FALSE),0)</f>
        <v>0</v>
      </c>
      <c r="J215" s="263">
        <f>_xlfn.IFNA(VLOOKUP($A215,'PASTE Tech_Stock'!E:BD,2,FALSE),0)</f>
        <v>0</v>
      </c>
      <c r="K215" s="263">
        <f>_xlfn.IFNA(VLOOKUP($A215,'PASTE Tech_Stock'!G:BE,2,FALSE),0)</f>
        <v>0</v>
      </c>
      <c r="L215" s="263">
        <f>_xlfn.IFNA(VLOOKUP($A215,'PASTE Tech_Stock'!I:BF,2,FALSE),0)</f>
        <v>0</v>
      </c>
      <c r="M215" s="263">
        <f>_xlfn.IFNA(VLOOKUP($A215,'PASTE Tech_Stock'!K:BG,2,FALSE),0)</f>
        <v>0</v>
      </c>
      <c r="N215" s="263">
        <f>_xlfn.IFNA(VLOOKUP($A215,'PASTE Tech_Stock'!M:BH,2,FALSE),0)</f>
        <v>0</v>
      </c>
      <c r="O215" s="263">
        <f>_xlfn.IFNA(VLOOKUP($A215,'PASTE Tech_Stock'!O:BI,2,FALSE),0)</f>
        <v>0</v>
      </c>
      <c r="P215" s="263">
        <f>_xlfn.IFNA(VLOOKUP($A215,'PASTE Tech_Stock'!Q:BJ,2,FALSE),0)</f>
        <v>0</v>
      </c>
      <c r="Q215" s="263">
        <f>_xlfn.IFNA(VLOOKUP($A215,'PASTE Tech_Stock'!S:BK,2,FALSE),0)</f>
        <v>0</v>
      </c>
      <c r="R215" s="263">
        <f>_xlfn.IFNA(VLOOKUP($A215,'PASTE Tech_Stock'!U:BL,2,FALSE),0)</f>
        <v>0</v>
      </c>
      <c r="S215" s="263">
        <f>_xlfn.IFNA(VLOOKUP($A215,'PASTE Tech_Stock'!W:BM,2,FALSE),0)</f>
        <v>0</v>
      </c>
      <c r="T215" s="263">
        <f>_xlfn.IFNA(VLOOKUP($A215,'PASTE Tech_Stock'!Y:BN,2,FALSE),0)</f>
        <v>0</v>
      </c>
    </row>
    <row r="216" spans="1:20" x14ac:dyDescent="0.3">
      <c r="A216" s="156" t="s">
        <v>242</v>
      </c>
      <c r="B216" t="str">
        <f>_xlfn.IFNA(VLOOKUP($A216,'PASTE Energy Balance'!$A$7:$O$835,14,FALSE),"")</f>
        <v>NL</v>
      </c>
      <c r="C216" t="str">
        <f>_xlfn.IFNA(VLOOKUP($A216,'PASTE Technology Sheet'!$A$7:$G$850,3,FALSE),"")</f>
        <v>Conversion</v>
      </c>
      <c r="D216" t="str">
        <f>_xlfn.IFNA(VLOOKUP($A216,'PASTE Technology Sheet'!$A$7:$G$850,4,FALSE),"")</f>
        <v>Power NL</v>
      </c>
      <c r="E216" t="str">
        <f>_xlfn.IFNA(VLOOKUP($A216,'PASTE Technology Sheet'!$A$7:$G$850,5,FALSE),"")</f>
        <v>Generation</v>
      </c>
      <c r="F216" t="str">
        <f>_xlfn.IFNA(VLOOKUP($A216,'PASTE Technology Sheet'!$A$7:$G$850,6,FALSE),"")</f>
        <v>Electricity NL - HV</v>
      </c>
      <c r="G216" t="str">
        <f>_xlfn.IFNA(VLOOKUP($A216,'PASTE Technology Sheet'!$A$7:$G$850,7,FALSE),"")</f>
        <v>Hydrogen CCGT - Power NL</v>
      </c>
      <c r="H216" s="263">
        <f>_xlfn.IFNA(VLOOKUP(A216,'PASTE Tech_Stock'!A:B,2,FALSE),0)</f>
        <v>1.5873357979999999E-4</v>
      </c>
      <c r="I216" s="263">
        <f>_xlfn.IFNA(VLOOKUP($A216,'PASTE Tech_Stock'!C:BC,2,FALSE),0)</f>
        <v>1.58727875E-4</v>
      </c>
      <c r="J216" s="263">
        <f>_xlfn.IFNA(VLOOKUP($A216,'PASTE Tech_Stock'!E:BD,2,FALSE),0)</f>
        <v>1.5872247840000001E-4</v>
      </c>
      <c r="K216" s="263">
        <f>_xlfn.IFNA(VLOOKUP($A216,'PASTE Tech_Stock'!G:BE,2,FALSE),0)</f>
        <v>1.587333819E-4</v>
      </c>
      <c r="L216" s="263">
        <f>_xlfn.IFNA(VLOOKUP($A216,'PASTE Tech_Stock'!I:BF,2,FALSE),0)</f>
        <v>1.587333819E-4</v>
      </c>
      <c r="M216" s="263">
        <f>_xlfn.IFNA(VLOOKUP($A216,'PASTE Tech_Stock'!K:BG,2,FALSE),0)</f>
        <v>1.5872712440000001E-4</v>
      </c>
      <c r="N216" s="263">
        <f>_xlfn.IFNA(VLOOKUP($A216,'PASTE Tech_Stock'!M:BH,2,FALSE),0)</f>
        <v>1.5869055389999999E-4</v>
      </c>
      <c r="O216" s="263">
        <f>_xlfn.IFNA(VLOOKUP($A216,'PASTE Tech_Stock'!O:BI,2,FALSE),0)</f>
        <v>1.5873328719999999E-4</v>
      </c>
      <c r="P216" s="263">
        <f>_xlfn.IFNA(VLOOKUP($A216,'PASTE Tech_Stock'!Q:BJ,2,FALSE),0)</f>
        <v>1.5871584390000001E-4</v>
      </c>
      <c r="Q216" s="263">
        <f>_xlfn.IFNA(VLOOKUP($A216,'PASTE Tech_Stock'!S:BK,2,FALSE),0)</f>
        <v>1.9529863450000001E-4</v>
      </c>
      <c r="R216" s="263">
        <f>_xlfn.IFNA(VLOOKUP($A216,'PASTE Tech_Stock'!U:BL,2,FALSE),0)</f>
        <v>1.4296668550000001E-4</v>
      </c>
      <c r="S216" s="263">
        <f>_xlfn.IFNA(VLOOKUP($A216,'PASTE Tech_Stock'!W:BM,2,FALSE),0)</f>
        <v>1.3695921619999999E-4</v>
      </c>
      <c r="T216" s="263">
        <f>_xlfn.IFNA(VLOOKUP($A216,'PASTE Tech_Stock'!Y:BN,2,FALSE),0)</f>
        <v>4.136108701E-5</v>
      </c>
    </row>
    <row r="217" spans="1:20" x14ac:dyDescent="0.3">
      <c r="A217" s="158" t="s">
        <v>243</v>
      </c>
      <c r="B217" t="str">
        <f>_xlfn.IFNA(VLOOKUP($A217,'PASTE Energy Balance'!$A$7:$O$835,14,FALSE),"")</f>
        <v>NL</v>
      </c>
      <c r="C217" t="str">
        <f>_xlfn.IFNA(VLOOKUP($A217,'PASTE Technology Sheet'!$A$7:$G$850,3,FALSE),"")</f>
        <v>Conversion</v>
      </c>
      <c r="D217" t="str">
        <f>_xlfn.IFNA(VLOOKUP($A217,'PASTE Technology Sheet'!$A$7:$G$850,4,FALSE),"")</f>
        <v>Power NL</v>
      </c>
      <c r="E217" t="str">
        <f>_xlfn.IFNA(VLOOKUP($A217,'PASTE Technology Sheet'!$A$7:$G$850,5,FALSE),"")</f>
        <v>Generation</v>
      </c>
      <c r="F217" t="str">
        <f>_xlfn.IFNA(VLOOKUP($A217,'PASTE Technology Sheet'!$A$7:$G$850,6,FALSE),"")</f>
        <v>Electricity NL - HV</v>
      </c>
      <c r="G217" t="str">
        <f>_xlfn.IFNA(VLOOKUP($A217,'PASTE Technology Sheet'!$A$7:$G$850,7,FALSE),"")</f>
        <v>Nuclear - Borssele - Power NL</v>
      </c>
      <c r="H217" s="263">
        <f>_xlfn.IFNA(VLOOKUP(A217,'PASTE Tech_Stock'!A:B,2,FALSE),0)</f>
        <v>0</v>
      </c>
      <c r="I217" s="263">
        <f>_xlfn.IFNA(VLOOKUP($A217,'PASTE Tech_Stock'!C:BC,2,FALSE),0)</f>
        <v>0</v>
      </c>
      <c r="J217" s="263">
        <f>_xlfn.IFNA(VLOOKUP($A217,'PASTE Tech_Stock'!E:BD,2,FALSE),0)</f>
        <v>0</v>
      </c>
      <c r="K217" s="263">
        <f>_xlfn.IFNA(VLOOKUP($A217,'PASTE Tech_Stock'!G:BE,2,FALSE),0)</f>
        <v>0</v>
      </c>
      <c r="L217" s="263">
        <f>_xlfn.IFNA(VLOOKUP($A217,'PASTE Tech_Stock'!I:BF,2,FALSE),0)</f>
        <v>0</v>
      </c>
      <c r="M217" s="263">
        <f>_xlfn.IFNA(VLOOKUP($A217,'PASTE Tech_Stock'!K:BG,2,FALSE),0)</f>
        <v>0</v>
      </c>
      <c r="N217" s="263">
        <f>_xlfn.IFNA(VLOOKUP($A217,'PASTE Tech_Stock'!M:BH,2,FALSE),0)</f>
        <v>0</v>
      </c>
      <c r="O217" s="263">
        <f>_xlfn.IFNA(VLOOKUP($A217,'PASTE Tech_Stock'!O:BI,2,FALSE),0)</f>
        <v>0</v>
      </c>
      <c r="P217" s="263">
        <f>_xlfn.IFNA(VLOOKUP($A217,'PASTE Tech_Stock'!Q:BJ,2,FALSE),0)</f>
        <v>0</v>
      </c>
      <c r="Q217" s="263">
        <f>_xlfn.IFNA(VLOOKUP($A217,'PASTE Tech_Stock'!S:BK,2,FALSE),0)</f>
        <v>0</v>
      </c>
      <c r="R217" s="263">
        <f>_xlfn.IFNA(VLOOKUP($A217,'PASTE Tech_Stock'!U:BL,2,FALSE),0)</f>
        <v>0</v>
      </c>
      <c r="S217" s="263">
        <f>_xlfn.IFNA(VLOOKUP($A217,'PASTE Tech_Stock'!W:BM,2,FALSE),0)</f>
        <v>0</v>
      </c>
      <c r="T217" s="263">
        <f>_xlfn.IFNA(VLOOKUP($A217,'PASTE Tech_Stock'!Y:BN,2,FALSE),0)</f>
        <v>0</v>
      </c>
    </row>
    <row r="218" spans="1:20" x14ac:dyDescent="0.3">
      <c r="A218" s="156" t="s">
        <v>244</v>
      </c>
      <c r="B218" t="str">
        <f>_xlfn.IFNA(VLOOKUP($A218,'PASTE Energy Balance'!$A$7:$O$835,14,FALSE),"")</f>
        <v>NL</v>
      </c>
      <c r="C218" t="str">
        <f>_xlfn.IFNA(VLOOKUP($A218,'PASTE Technology Sheet'!$A$7:$G$850,3,FALSE),"")</f>
        <v>Conversion</v>
      </c>
      <c r="D218" t="str">
        <f>_xlfn.IFNA(VLOOKUP($A218,'PASTE Technology Sheet'!$A$7:$G$850,4,FALSE),"")</f>
        <v>Power NL</v>
      </c>
      <c r="E218" t="str">
        <f>_xlfn.IFNA(VLOOKUP($A218,'PASTE Technology Sheet'!$A$7:$G$850,5,FALSE),"")</f>
        <v>Generation</v>
      </c>
      <c r="F218" t="str">
        <f>_xlfn.IFNA(VLOOKUP($A218,'PASTE Technology Sheet'!$A$7:$G$850,6,FALSE),"")</f>
        <v>Electricity NL - HV</v>
      </c>
      <c r="G218" t="str">
        <f>_xlfn.IFNA(VLOOKUP($A218,'PASTE Technology Sheet'!$A$7:$G$850,7,FALSE),"")</f>
        <v>Nuclear - Gen III - Power NL</v>
      </c>
      <c r="H218" s="263">
        <f>_xlfn.IFNA(VLOOKUP(A218,'PASTE Tech_Stock'!A:B,2,FALSE),0)</f>
        <v>0.48399999999999999</v>
      </c>
      <c r="I218" s="263">
        <f>_xlfn.IFNA(VLOOKUP($A218,'PASTE Tech_Stock'!C:BC,2,FALSE),0)</f>
        <v>0.48399999999999999</v>
      </c>
      <c r="J218" s="263">
        <f>_xlfn.IFNA(VLOOKUP($A218,'PASTE Tech_Stock'!E:BD,2,FALSE),0)</f>
        <v>0.48400000009999999</v>
      </c>
      <c r="K218" s="263">
        <f>_xlfn.IFNA(VLOOKUP($A218,'PASTE Tech_Stock'!G:BE,2,FALSE),0)</f>
        <v>0.48399999999999999</v>
      </c>
      <c r="L218" s="263">
        <f>_xlfn.IFNA(VLOOKUP($A218,'PASTE Tech_Stock'!I:BF,2,FALSE),0)</f>
        <v>0.48399999999999999</v>
      </c>
      <c r="M218" s="263">
        <f>_xlfn.IFNA(VLOOKUP($A218,'PASTE Tech_Stock'!K:BG,2,FALSE),0)</f>
        <v>0.48399999999999999</v>
      </c>
      <c r="N218" s="263">
        <f>_xlfn.IFNA(VLOOKUP($A218,'PASTE Tech_Stock'!M:BH,2,FALSE),0)</f>
        <v>0.48399999999999999</v>
      </c>
      <c r="O218" s="263">
        <f>_xlfn.IFNA(VLOOKUP($A218,'PASTE Tech_Stock'!O:BI,2,FALSE),0)</f>
        <v>0.48399999999999999</v>
      </c>
      <c r="P218" s="263">
        <f>_xlfn.IFNA(VLOOKUP($A218,'PASTE Tech_Stock'!Q:BJ,2,FALSE),0)</f>
        <v>0.48399999999999999</v>
      </c>
      <c r="Q218" s="263">
        <f>_xlfn.IFNA(VLOOKUP($A218,'PASTE Tech_Stock'!S:BK,2,FALSE),0)</f>
        <v>0.48399999999999999</v>
      </c>
      <c r="R218" s="263">
        <f>_xlfn.IFNA(VLOOKUP($A218,'PASTE Tech_Stock'!U:BL,2,FALSE),0)</f>
        <v>0.48399999999999999</v>
      </c>
      <c r="S218" s="263">
        <f>_xlfn.IFNA(VLOOKUP($A218,'PASTE Tech_Stock'!W:BM,2,FALSE),0)</f>
        <v>0.48400000009999999</v>
      </c>
      <c r="T218" s="263">
        <f>_xlfn.IFNA(VLOOKUP($A218,'PASTE Tech_Stock'!Y:BN,2,FALSE),0)</f>
        <v>0.48399999999999999</v>
      </c>
    </row>
    <row r="219" spans="1:20" x14ac:dyDescent="0.3">
      <c r="A219" s="159" t="s">
        <v>245</v>
      </c>
      <c r="B219" t="str">
        <f>_xlfn.IFNA(VLOOKUP($A219,'PASTE Energy Balance'!$A$7:$O$835,14,FALSE),"")</f>
        <v>NL</v>
      </c>
      <c r="C219" t="str">
        <f>_xlfn.IFNA(VLOOKUP($A219,'PASTE Technology Sheet'!$A$7:$G$850,3,FALSE),"")</f>
        <v>Conversion</v>
      </c>
      <c r="D219" t="str">
        <f>_xlfn.IFNA(VLOOKUP($A219,'PASTE Technology Sheet'!$A$7:$G$850,4,FALSE),"")</f>
        <v>Power NL</v>
      </c>
      <c r="E219" t="str">
        <f>_xlfn.IFNA(VLOOKUP($A219,'PASTE Technology Sheet'!$A$7:$G$850,5,FALSE),"")</f>
        <v>Generation</v>
      </c>
      <c r="F219" t="str">
        <f>_xlfn.IFNA(VLOOKUP($A219,'PASTE Technology Sheet'!$A$7:$G$850,6,FALSE),"")</f>
        <v>Electricity NL - HV</v>
      </c>
      <c r="G219" t="str">
        <f>_xlfn.IFNA(VLOOKUP($A219,'PASTE Technology Sheet'!$A$7:$G$850,7,FALSE),"")</f>
        <v>Nuclear SMR - Power NL</v>
      </c>
      <c r="H219" s="263">
        <f>_xlfn.IFNA(VLOOKUP(A219,'PASTE Tech_Stock'!A:B,2,FALSE),0)</f>
        <v>0</v>
      </c>
      <c r="I219" s="263">
        <f>_xlfn.IFNA(VLOOKUP($A219,'PASTE Tech_Stock'!C:BC,2,FALSE),0)</f>
        <v>0</v>
      </c>
      <c r="J219" s="263">
        <f>_xlfn.IFNA(VLOOKUP($A219,'PASTE Tech_Stock'!E:BD,2,FALSE),0)</f>
        <v>0</v>
      </c>
      <c r="K219" s="263">
        <f>_xlfn.IFNA(VLOOKUP($A219,'PASTE Tech_Stock'!G:BE,2,FALSE),0)</f>
        <v>0</v>
      </c>
      <c r="L219" s="263">
        <f>_xlfn.IFNA(VLOOKUP($A219,'PASTE Tech_Stock'!I:BF,2,FALSE),0)</f>
        <v>0</v>
      </c>
      <c r="M219" s="263">
        <f>_xlfn.IFNA(VLOOKUP($A219,'PASTE Tech_Stock'!K:BG,2,FALSE),0)</f>
        <v>0</v>
      </c>
      <c r="N219" s="263">
        <f>_xlfn.IFNA(VLOOKUP($A219,'PASTE Tech_Stock'!M:BH,2,FALSE),0)</f>
        <v>0</v>
      </c>
      <c r="O219" s="263">
        <f>_xlfn.IFNA(VLOOKUP($A219,'PASTE Tech_Stock'!O:BI,2,FALSE),0)</f>
        <v>0</v>
      </c>
      <c r="P219" s="263">
        <f>_xlfn.IFNA(VLOOKUP($A219,'PASTE Tech_Stock'!Q:BJ,2,FALSE),0)</f>
        <v>0</v>
      </c>
      <c r="Q219" s="263">
        <f>_xlfn.IFNA(VLOOKUP($A219,'PASTE Tech_Stock'!S:BK,2,FALSE),0)</f>
        <v>0</v>
      </c>
      <c r="R219" s="263">
        <f>_xlfn.IFNA(VLOOKUP($A219,'PASTE Tech_Stock'!U:BL,2,FALSE),0)</f>
        <v>0</v>
      </c>
      <c r="S219" s="263">
        <f>_xlfn.IFNA(VLOOKUP($A219,'PASTE Tech_Stock'!W:BM,2,FALSE),0)</f>
        <v>0</v>
      </c>
      <c r="T219" s="263">
        <f>_xlfn.IFNA(VLOOKUP($A219,'PASTE Tech_Stock'!Y:BN,2,FALSE),0)</f>
        <v>0</v>
      </c>
    </row>
    <row r="220" spans="1:20" x14ac:dyDescent="0.3">
      <c r="A220" s="156" t="s">
        <v>246</v>
      </c>
      <c r="B220" t="str">
        <f>_xlfn.IFNA(VLOOKUP($A220,'PASTE Energy Balance'!$A$7:$O$835,14,FALSE),"")</f>
        <v>NL</v>
      </c>
      <c r="C220" t="str">
        <f>_xlfn.IFNA(VLOOKUP($A220,'PASTE Technology Sheet'!$A$7:$G$850,3,FALSE),"")</f>
        <v>Conversion</v>
      </c>
      <c r="D220" t="str">
        <f>_xlfn.IFNA(VLOOKUP($A220,'PASTE Technology Sheet'!$A$7:$G$850,4,FALSE),"")</f>
        <v>Power NL</v>
      </c>
      <c r="E220" t="str">
        <f>_xlfn.IFNA(VLOOKUP($A220,'PASTE Technology Sheet'!$A$7:$G$850,5,FALSE),"")</f>
        <v>Generation</v>
      </c>
      <c r="F220" t="str">
        <f>_xlfn.IFNA(VLOOKUP($A220,'PASTE Technology Sheet'!$A$7:$G$850,6,FALSE),"")</f>
        <v>Electricity NL - HV</v>
      </c>
      <c r="G220" t="str">
        <f>_xlfn.IFNA(VLOOKUP($A220,'PASTE Technology Sheet'!$A$7:$G$850,7,FALSE),"")</f>
        <v>Biomass - Power NL</v>
      </c>
      <c r="H220" s="263">
        <f>_xlfn.IFNA(VLOOKUP(A220,'PASTE Tech_Stock'!A:B,2,FALSE),0)</f>
        <v>0</v>
      </c>
      <c r="I220" s="263">
        <f>_xlfn.IFNA(VLOOKUP($A220,'PASTE Tech_Stock'!C:BC,2,FALSE),0)</f>
        <v>0</v>
      </c>
      <c r="J220" s="263">
        <f>_xlfn.IFNA(VLOOKUP($A220,'PASTE Tech_Stock'!E:BD,2,FALSE),0)</f>
        <v>0</v>
      </c>
      <c r="K220" s="263">
        <f>_xlfn.IFNA(VLOOKUP($A220,'PASTE Tech_Stock'!G:BE,2,FALSE),0)</f>
        <v>0</v>
      </c>
      <c r="L220" s="263">
        <f>_xlfn.IFNA(VLOOKUP($A220,'PASTE Tech_Stock'!I:BF,2,FALSE),0)</f>
        <v>0</v>
      </c>
      <c r="M220" s="263">
        <f>_xlfn.IFNA(VLOOKUP($A220,'PASTE Tech_Stock'!K:BG,2,FALSE),0)</f>
        <v>0</v>
      </c>
      <c r="N220" s="263">
        <f>_xlfn.IFNA(VLOOKUP($A220,'PASTE Tech_Stock'!M:BH,2,FALSE),0)</f>
        <v>1.301174831E-7</v>
      </c>
      <c r="O220" s="263">
        <f>_xlfn.IFNA(VLOOKUP($A220,'PASTE Tech_Stock'!O:BI,2,FALSE),0)</f>
        <v>0</v>
      </c>
      <c r="P220" s="263">
        <f>_xlfn.IFNA(VLOOKUP($A220,'PASTE Tech_Stock'!Q:BJ,2,FALSE),0)</f>
        <v>0</v>
      </c>
      <c r="Q220" s="263">
        <f>_xlfn.IFNA(VLOOKUP($A220,'PASTE Tech_Stock'!S:BK,2,FALSE),0)</f>
        <v>0</v>
      </c>
      <c r="R220" s="263">
        <f>_xlfn.IFNA(VLOOKUP($A220,'PASTE Tech_Stock'!U:BL,2,FALSE),0)</f>
        <v>0</v>
      </c>
      <c r="S220" s="263">
        <f>_xlfn.IFNA(VLOOKUP($A220,'PASTE Tech_Stock'!W:BM,2,FALSE),0)</f>
        <v>0</v>
      </c>
      <c r="T220" s="263">
        <f>_xlfn.IFNA(VLOOKUP($A220,'PASTE Tech_Stock'!Y:BN,2,FALSE),0)</f>
        <v>0</v>
      </c>
    </row>
    <row r="221" spans="1:20" x14ac:dyDescent="0.3">
      <c r="A221" s="158" t="s">
        <v>247</v>
      </c>
      <c r="B221" t="str">
        <f>_xlfn.IFNA(VLOOKUP($A221,'PASTE Energy Balance'!$A$7:$O$835,14,FALSE),"")</f>
        <v>NL</v>
      </c>
      <c r="C221" t="str">
        <f>_xlfn.IFNA(VLOOKUP($A221,'PASTE Technology Sheet'!$A$7:$G$850,3,FALSE),"")</f>
        <v>Conversion</v>
      </c>
      <c r="D221" t="str">
        <f>_xlfn.IFNA(VLOOKUP($A221,'PASTE Technology Sheet'!$A$7:$G$850,4,FALSE),"")</f>
        <v>Power NL</v>
      </c>
      <c r="E221" t="str">
        <f>_xlfn.IFNA(VLOOKUP($A221,'PASTE Technology Sheet'!$A$7:$G$850,5,FALSE),"")</f>
        <v>Generation</v>
      </c>
      <c r="F221" t="str">
        <f>_xlfn.IFNA(VLOOKUP($A221,'PASTE Technology Sheet'!$A$7:$G$850,6,FALSE),"")</f>
        <v>Electricity NL - HV</v>
      </c>
      <c r="G221" t="str">
        <f>_xlfn.IFNA(VLOOKUP($A221,'PASTE Technology Sheet'!$A$7:$G$850,7,FALSE),"")</f>
        <v>Biomass wCCS - Power NL</v>
      </c>
      <c r="H221" s="263">
        <f>_xlfn.IFNA(VLOOKUP(A221,'PASTE Tech_Stock'!A:B,2,FALSE),0)</f>
        <v>0</v>
      </c>
      <c r="I221" s="263">
        <f>_xlfn.IFNA(VLOOKUP($A221,'PASTE Tech_Stock'!C:BC,2,FALSE),0)</f>
        <v>0</v>
      </c>
      <c r="J221" s="263">
        <f>_xlfn.IFNA(VLOOKUP($A221,'PASTE Tech_Stock'!E:BD,2,FALSE),0)</f>
        <v>0</v>
      </c>
      <c r="K221" s="263">
        <f>_xlfn.IFNA(VLOOKUP($A221,'PASTE Tech_Stock'!G:BE,2,FALSE),0)</f>
        <v>0</v>
      </c>
      <c r="L221" s="263">
        <f>_xlfn.IFNA(VLOOKUP($A221,'PASTE Tech_Stock'!I:BF,2,FALSE),0)</f>
        <v>0</v>
      </c>
      <c r="M221" s="263">
        <f>_xlfn.IFNA(VLOOKUP($A221,'PASTE Tech_Stock'!K:BG,2,FALSE),0)</f>
        <v>0</v>
      </c>
      <c r="N221" s="263">
        <f>_xlfn.IFNA(VLOOKUP($A221,'PASTE Tech_Stock'!M:BH,2,FALSE),0)</f>
        <v>0</v>
      </c>
      <c r="O221" s="263">
        <f>_xlfn.IFNA(VLOOKUP($A221,'PASTE Tech_Stock'!O:BI,2,FALSE),0)</f>
        <v>0</v>
      </c>
      <c r="P221" s="263">
        <f>_xlfn.IFNA(VLOOKUP($A221,'PASTE Tech_Stock'!Q:BJ,2,FALSE),0)</f>
        <v>0</v>
      </c>
      <c r="Q221" s="263">
        <f>_xlfn.IFNA(VLOOKUP($A221,'PASTE Tech_Stock'!S:BK,2,FALSE),0)</f>
        <v>0</v>
      </c>
      <c r="R221" s="263">
        <f>_xlfn.IFNA(VLOOKUP($A221,'PASTE Tech_Stock'!U:BL,2,FALSE),0)</f>
        <v>0</v>
      </c>
      <c r="S221" s="263">
        <f>_xlfn.IFNA(VLOOKUP($A221,'PASTE Tech_Stock'!W:BM,2,FALSE),0)</f>
        <v>0</v>
      </c>
      <c r="T221" s="263">
        <f>_xlfn.IFNA(VLOOKUP($A221,'PASTE Tech_Stock'!Y:BN,2,FALSE),0)</f>
        <v>0</v>
      </c>
    </row>
    <row r="222" spans="1:20" x14ac:dyDescent="0.3">
      <c r="A222" s="159" t="s">
        <v>248</v>
      </c>
      <c r="B222" t="str">
        <f>_xlfn.IFNA(VLOOKUP($A222,'PASTE Energy Balance'!$A$7:$O$835,14,FALSE),"")</f>
        <v>NL</v>
      </c>
      <c r="C222" t="str">
        <f>_xlfn.IFNA(VLOOKUP($A222,'PASTE Technology Sheet'!$A$7:$G$850,3,FALSE),"")</f>
        <v>Conversion</v>
      </c>
      <c r="D222" t="str">
        <f>_xlfn.IFNA(VLOOKUP($A222,'PASTE Technology Sheet'!$A$7:$G$850,4,FALSE),"")</f>
        <v>Power NL</v>
      </c>
      <c r="E222" t="str">
        <f>_xlfn.IFNA(VLOOKUP($A222,'PASTE Technology Sheet'!$A$7:$G$850,5,FALSE),"")</f>
        <v>Generation</v>
      </c>
      <c r="F222" t="str">
        <f>_xlfn.IFNA(VLOOKUP($A222,'PASTE Technology Sheet'!$A$7:$G$850,6,FALSE),"")</f>
        <v>Electricity NL - HV</v>
      </c>
      <c r="G222" t="str">
        <f>_xlfn.IFNA(VLOOKUP($A222,'PASTE Technology Sheet'!$A$7:$G$850,7,FALSE),"")</f>
        <v>Onshore Wind - Power NL</v>
      </c>
      <c r="H222" s="263">
        <f>_xlfn.IFNA(VLOOKUP(A222,'PASTE Tech_Stock'!A:B,2,FALSE),0)</f>
        <v>7.82</v>
      </c>
      <c r="I222" s="263">
        <f>_xlfn.IFNA(VLOOKUP($A222,'PASTE Tech_Stock'!C:BC,2,FALSE),0)</f>
        <v>7.82</v>
      </c>
      <c r="J222" s="263">
        <f>_xlfn.IFNA(VLOOKUP($A222,'PASTE Tech_Stock'!E:BD,2,FALSE),0)</f>
        <v>7.82</v>
      </c>
      <c r="K222" s="263">
        <f>_xlfn.IFNA(VLOOKUP($A222,'PASTE Tech_Stock'!G:BE,2,FALSE),0)</f>
        <v>7.82</v>
      </c>
      <c r="L222" s="263">
        <f>_xlfn.IFNA(VLOOKUP($A222,'PASTE Tech_Stock'!I:BF,2,FALSE),0)</f>
        <v>7.82</v>
      </c>
      <c r="M222" s="263">
        <f>_xlfn.IFNA(VLOOKUP($A222,'PASTE Tech_Stock'!K:BG,2,FALSE),0)</f>
        <v>7.82</v>
      </c>
      <c r="N222" s="263">
        <f>_xlfn.IFNA(VLOOKUP($A222,'PASTE Tech_Stock'!M:BH,2,FALSE),0)</f>
        <v>7.82</v>
      </c>
      <c r="O222" s="263">
        <f>_xlfn.IFNA(VLOOKUP($A222,'PASTE Tech_Stock'!O:BI,2,FALSE),0)</f>
        <v>7.82</v>
      </c>
      <c r="P222" s="263">
        <f>_xlfn.IFNA(VLOOKUP($A222,'PASTE Tech_Stock'!Q:BJ,2,FALSE),0)</f>
        <v>7.82</v>
      </c>
      <c r="Q222" s="263">
        <f>_xlfn.IFNA(VLOOKUP($A222,'PASTE Tech_Stock'!S:BK,2,FALSE),0)</f>
        <v>7.82</v>
      </c>
      <c r="R222" s="263">
        <f>_xlfn.IFNA(VLOOKUP($A222,'PASTE Tech_Stock'!U:BL,2,FALSE),0)</f>
        <v>7.82</v>
      </c>
      <c r="S222" s="263">
        <f>_xlfn.IFNA(VLOOKUP($A222,'PASTE Tech_Stock'!W:BM,2,FALSE),0)</f>
        <v>7.82</v>
      </c>
      <c r="T222" s="263">
        <f>_xlfn.IFNA(VLOOKUP($A222,'PASTE Tech_Stock'!Y:BN,2,FALSE),0)</f>
        <v>7.82</v>
      </c>
    </row>
    <row r="223" spans="1:20" x14ac:dyDescent="0.3">
      <c r="A223" s="159" t="s">
        <v>249</v>
      </c>
      <c r="B223" t="str">
        <f>_xlfn.IFNA(VLOOKUP($A223,'PASTE Energy Balance'!$A$7:$O$835,14,FALSE),"")</f>
        <v>NL</v>
      </c>
      <c r="C223" t="str">
        <f>_xlfn.IFNA(VLOOKUP($A223,'PASTE Technology Sheet'!$A$7:$G$850,3,FALSE),"")</f>
        <v>Conversion</v>
      </c>
      <c r="D223" t="str">
        <f>_xlfn.IFNA(VLOOKUP($A223,'PASTE Technology Sheet'!$A$7:$G$850,4,FALSE),"")</f>
        <v>Power NL</v>
      </c>
      <c r="E223" t="str">
        <f>_xlfn.IFNA(VLOOKUP($A223,'PASTE Technology Sheet'!$A$7:$G$850,5,FALSE),"")</f>
        <v>Generation</v>
      </c>
      <c r="F223" t="str">
        <f>_xlfn.IFNA(VLOOKUP($A223,'PASTE Technology Sheet'!$A$7:$G$850,6,FALSE),"")</f>
        <v>Electricity NL - LV</v>
      </c>
      <c r="G223" t="str">
        <f>_xlfn.IFNA(VLOOKUP($A223,'PASTE Technology Sheet'!$A$7:$G$850,7,FALSE),"")</f>
        <v>Solar PV - Residential- Power NL</v>
      </c>
      <c r="H223" s="263">
        <f>_xlfn.IFNA(VLOOKUP(A223,'PASTE Tech_Stock'!A:B,2,FALSE),0)</f>
        <v>13.12</v>
      </c>
      <c r="I223" s="263">
        <f>_xlfn.IFNA(VLOOKUP($A223,'PASTE Tech_Stock'!C:BC,2,FALSE),0)</f>
        <v>13.12</v>
      </c>
      <c r="J223" s="263">
        <f>_xlfn.IFNA(VLOOKUP($A223,'PASTE Tech_Stock'!E:BD,2,FALSE),0)</f>
        <v>13.12</v>
      </c>
      <c r="K223" s="263">
        <f>_xlfn.IFNA(VLOOKUP($A223,'PASTE Tech_Stock'!G:BE,2,FALSE),0)</f>
        <v>13.12</v>
      </c>
      <c r="L223" s="263">
        <f>_xlfn.IFNA(VLOOKUP($A223,'PASTE Tech_Stock'!I:BF,2,FALSE),0)</f>
        <v>13.12</v>
      </c>
      <c r="M223" s="263">
        <f>_xlfn.IFNA(VLOOKUP($A223,'PASTE Tech_Stock'!K:BG,2,FALSE),0)</f>
        <v>13.12</v>
      </c>
      <c r="N223" s="263">
        <f>_xlfn.IFNA(VLOOKUP($A223,'PASTE Tech_Stock'!M:BH,2,FALSE),0)</f>
        <v>13.12</v>
      </c>
      <c r="O223" s="263">
        <f>_xlfn.IFNA(VLOOKUP($A223,'PASTE Tech_Stock'!O:BI,2,FALSE),0)</f>
        <v>13.12</v>
      </c>
      <c r="P223" s="263">
        <f>_xlfn.IFNA(VLOOKUP($A223,'PASTE Tech_Stock'!Q:BJ,2,FALSE),0)</f>
        <v>13.12</v>
      </c>
      <c r="Q223" s="263">
        <f>_xlfn.IFNA(VLOOKUP($A223,'PASTE Tech_Stock'!S:BK,2,FALSE),0)</f>
        <v>13.12</v>
      </c>
      <c r="R223" s="263">
        <f>_xlfn.IFNA(VLOOKUP($A223,'PASTE Tech_Stock'!U:BL,2,FALSE),0)</f>
        <v>13.12</v>
      </c>
      <c r="S223" s="263">
        <f>_xlfn.IFNA(VLOOKUP($A223,'PASTE Tech_Stock'!W:BM,2,FALSE),0)</f>
        <v>13.12</v>
      </c>
      <c r="T223" s="263">
        <f>_xlfn.IFNA(VLOOKUP($A223,'PASTE Tech_Stock'!Y:BN,2,FALSE),0)</f>
        <v>13.12</v>
      </c>
    </row>
    <row r="224" spans="1:20" x14ac:dyDescent="0.3">
      <c r="A224" s="159" t="s">
        <v>250</v>
      </c>
      <c r="B224" t="str">
        <f>_xlfn.IFNA(VLOOKUP($A224,'PASTE Energy Balance'!$A$7:$O$835,14,FALSE),"")</f>
        <v>NL</v>
      </c>
      <c r="C224" t="str">
        <f>_xlfn.IFNA(VLOOKUP($A224,'PASTE Technology Sheet'!$A$7:$G$850,3,FALSE),"")</f>
        <v>Conversion</v>
      </c>
      <c r="D224" t="str">
        <f>_xlfn.IFNA(VLOOKUP($A224,'PASTE Technology Sheet'!$A$7:$G$850,4,FALSE),"")</f>
        <v>Power NL</v>
      </c>
      <c r="E224" t="str">
        <f>_xlfn.IFNA(VLOOKUP($A224,'PASTE Technology Sheet'!$A$7:$G$850,5,FALSE),"")</f>
        <v>Generation</v>
      </c>
      <c r="F224" t="str">
        <f>_xlfn.IFNA(VLOOKUP($A224,'PASTE Technology Sheet'!$A$7:$G$850,6,FALSE),"")</f>
        <v>Electricity NL - LV</v>
      </c>
      <c r="G224" t="str">
        <f>_xlfn.IFNA(VLOOKUP($A224,'PASTE Technology Sheet'!$A$7:$G$850,7,FALSE),"")</f>
        <v>Solar PV - Services - Power NL</v>
      </c>
      <c r="H224" s="263">
        <f>_xlfn.IFNA(VLOOKUP(A224,'PASTE Tech_Stock'!A:B,2,FALSE),0)</f>
        <v>39.33</v>
      </c>
      <c r="I224" s="263">
        <f>_xlfn.IFNA(VLOOKUP($A224,'PASTE Tech_Stock'!C:BC,2,FALSE),0)</f>
        <v>39.33</v>
      </c>
      <c r="J224" s="263">
        <f>_xlfn.IFNA(VLOOKUP($A224,'PASTE Tech_Stock'!E:BD,2,FALSE),0)</f>
        <v>39.33</v>
      </c>
      <c r="K224" s="263">
        <f>_xlfn.IFNA(VLOOKUP($A224,'PASTE Tech_Stock'!G:BE,2,FALSE),0)</f>
        <v>39.33</v>
      </c>
      <c r="L224" s="263">
        <f>_xlfn.IFNA(VLOOKUP($A224,'PASTE Tech_Stock'!I:BF,2,FALSE),0)</f>
        <v>39.33</v>
      </c>
      <c r="M224" s="263">
        <f>_xlfn.IFNA(VLOOKUP($A224,'PASTE Tech_Stock'!K:BG,2,FALSE),0)</f>
        <v>39.33</v>
      </c>
      <c r="N224" s="263">
        <f>_xlfn.IFNA(VLOOKUP($A224,'PASTE Tech_Stock'!M:BH,2,FALSE),0)</f>
        <v>39.33</v>
      </c>
      <c r="O224" s="263">
        <f>_xlfn.IFNA(VLOOKUP($A224,'PASTE Tech_Stock'!O:BI,2,FALSE),0)</f>
        <v>39.33</v>
      </c>
      <c r="P224" s="263">
        <f>_xlfn.IFNA(VLOOKUP($A224,'PASTE Tech_Stock'!Q:BJ,2,FALSE),0)</f>
        <v>39.33</v>
      </c>
      <c r="Q224" s="263">
        <f>_xlfn.IFNA(VLOOKUP($A224,'PASTE Tech_Stock'!S:BK,2,FALSE),0)</f>
        <v>39.33</v>
      </c>
      <c r="R224" s="263">
        <f>_xlfn.IFNA(VLOOKUP($A224,'PASTE Tech_Stock'!U:BL,2,FALSE),0)</f>
        <v>39.33</v>
      </c>
      <c r="S224" s="263">
        <f>_xlfn.IFNA(VLOOKUP($A224,'PASTE Tech_Stock'!W:BM,2,FALSE),0)</f>
        <v>39.33</v>
      </c>
      <c r="T224" s="263">
        <f>_xlfn.IFNA(VLOOKUP($A224,'PASTE Tech_Stock'!Y:BN,2,FALSE),0)</f>
        <v>39.33</v>
      </c>
    </row>
    <row r="225" spans="1:20" x14ac:dyDescent="0.3">
      <c r="A225" s="159" t="s">
        <v>251</v>
      </c>
      <c r="B225" t="str">
        <f>_xlfn.IFNA(VLOOKUP($A225,'PASTE Energy Balance'!$A$7:$O$835,14,FALSE),"")</f>
        <v>NL</v>
      </c>
      <c r="C225" t="str">
        <f>_xlfn.IFNA(VLOOKUP($A225,'PASTE Technology Sheet'!$A$7:$G$850,3,FALSE),"")</f>
        <v>Conversion</v>
      </c>
      <c r="D225" t="str">
        <f>_xlfn.IFNA(VLOOKUP($A225,'PASTE Technology Sheet'!$A$7:$G$850,4,FALSE),"")</f>
        <v>Power NL</v>
      </c>
      <c r="E225" t="str">
        <f>_xlfn.IFNA(VLOOKUP($A225,'PASTE Technology Sheet'!$A$7:$G$850,5,FALSE),"")</f>
        <v>Generation</v>
      </c>
      <c r="F225" t="str">
        <f>_xlfn.IFNA(VLOOKUP($A225,'PASTE Technology Sheet'!$A$7:$G$850,6,FALSE),"")</f>
        <v>Electricity NL - LV</v>
      </c>
      <c r="G225" t="str">
        <f>_xlfn.IFNA(VLOOKUP($A225,'PASTE Technology Sheet'!$A$7:$G$850,7,FALSE),"")</f>
        <v>Solar PV - Agriculture - Power NL</v>
      </c>
      <c r="H225" s="263">
        <f>_xlfn.IFNA(VLOOKUP(A225,'PASTE Tech_Stock'!A:B,2,FALSE),0)</f>
        <v>22.593814829999999</v>
      </c>
      <c r="I225" s="263">
        <f>_xlfn.IFNA(VLOOKUP($A225,'PASTE Tech_Stock'!C:BC,2,FALSE),0)</f>
        <v>22.219391349999999</v>
      </c>
      <c r="J225" s="263">
        <f>_xlfn.IFNA(VLOOKUP($A225,'PASTE Tech_Stock'!E:BD,2,FALSE),0)</f>
        <v>23.033969119999998</v>
      </c>
      <c r="K225" s="263">
        <f>_xlfn.IFNA(VLOOKUP($A225,'PASTE Tech_Stock'!G:BE,2,FALSE),0)</f>
        <v>22.594051929999999</v>
      </c>
      <c r="L225" s="263">
        <f>_xlfn.IFNA(VLOOKUP($A225,'PASTE Tech_Stock'!I:BF,2,FALSE),0)</f>
        <v>22.594051929999999</v>
      </c>
      <c r="M225" s="263">
        <f>_xlfn.IFNA(VLOOKUP($A225,'PASTE Tech_Stock'!K:BG,2,FALSE),0)</f>
        <v>10.062747440000001</v>
      </c>
      <c r="N225" s="263">
        <f>_xlfn.IFNA(VLOOKUP($A225,'PASTE Tech_Stock'!M:BH,2,FALSE),0)</f>
        <v>19.456656330000001</v>
      </c>
      <c r="O225" s="263">
        <f>_xlfn.IFNA(VLOOKUP($A225,'PASTE Tech_Stock'!O:BI,2,FALSE),0)</f>
        <v>20.22908623</v>
      </c>
      <c r="P225" s="263">
        <f>_xlfn.IFNA(VLOOKUP($A225,'PASTE Tech_Stock'!Q:BJ,2,FALSE),0)</f>
        <v>24.92240104</v>
      </c>
      <c r="Q225" s="263">
        <f>_xlfn.IFNA(VLOOKUP($A225,'PASTE Tech_Stock'!S:BK,2,FALSE),0)</f>
        <v>19.033918289999999</v>
      </c>
      <c r="R225" s="263">
        <f>_xlfn.IFNA(VLOOKUP($A225,'PASTE Tech_Stock'!U:BL,2,FALSE),0)</f>
        <v>30.7059575</v>
      </c>
      <c r="S225" s="263">
        <f>_xlfn.IFNA(VLOOKUP($A225,'PASTE Tech_Stock'!W:BM,2,FALSE),0)</f>
        <v>16.689049959999998</v>
      </c>
      <c r="T225" s="263">
        <f>_xlfn.IFNA(VLOOKUP($A225,'PASTE Tech_Stock'!Y:BN,2,FALSE),0)</f>
        <v>34.164008490000001</v>
      </c>
    </row>
    <row r="226" spans="1:20" x14ac:dyDescent="0.3">
      <c r="A226" s="159" t="s">
        <v>252</v>
      </c>
      <c r="B226" t="str">
        <f>_xlfn.IFNA(VLOOKUP($A226,'PASTE Energy Balance'!$A$7:$O$835,14,FALSE),"")</f>
        <v>NL</v>
      </c>
      <c r="C226" t="str">
        <f>_xlfn.IFNA(VLOOKUP($A226,'PASTE Technology Sheet'!$A$7:$G$850,3,FALSE),"")</f>
        <v>Conversion</v>
      </c>
      <c r="D226" t="str">
        <f>_xlfn.IFNA(VLOOKUP($A226,'PASTE Technology Sheet'!$A$7:$G$850,4,FALSE),"")</f>
        <v>Power NL</v>
      </c>
      <c r="E226" t="str">
        <f>_xlfn.IFNA(VLOOKUP($A226,'PASTE Technology Sheet'!$A$7:$G$850,5,FALSE),"")</f>
        <v>Generation</v>
      </c>
      <c r="F226" t="str">
        <f>_xlfn.IFNA(VLOOKUP($A226,'PASTE Technology Sheet'!$A$7:$G$850,6,FALSE),"")</f>
        <v>Electricity NL - HV</v>
      </c>
      <c r="G226" t="str">
        <f>_xlfn.IFNA(VLOOKUP($A226,'PASTE Technology Sheet'!$A$7:$G$850,7,FALSE),"")</f>
        <v>Solar PV - Industry - Power NL</v>
      </c>
      <c r="H226" s="263">
        <f>_xlfn.IFNA(VLOOKUP(A226,'PASTE Tech_Stock'!A:B,2,FALSE),0)</f>
        <v>0</v>
      </c>
      <c r="I226" s="263">
        <f>_xlfn.IFNA(VLOOKUP($A226,'PASTE Tech_Stock'!C:BC,2,FALSE),0)</f>
        <v>0</v>
      </c>
      <c r="J226" s="263">
        <f>_xlfn.IFNA(VLOOKUP($A226,'PASTE Tech_Stock'!E:BD,2,FALSE),0)</f>
        <v>0</v>
      </c>
      <c r="K226" s="263">
        <f>_xlfn.IFNA(VLOOKUP($A226,'PASTE Tech_Stock'!G:BE,2,FALSE),0)</f>
        <v>0</v>
      </c>
      <c r="L226" s="263">
        <f>_xlfn.IFNA(VLOOKUP($A226,'PASTE Tech_Stock'!I:BF,2,FALSE),0)</f>
        <v>0</v>
      </c>
      <c r="M226" s="263">
        <f>_xlfn.IFNA(VLOOKUP($A226,'PASTE Tech_Stock'!K:BG,2,FALSE),0)</f>
        <v>0</v>
      </c>
      <c r="N226" s="263">
        <f>_xlfn.IFNA(VLOOKUP($A226,'PASTE Tech_Stock'!M:BH,2,FALSE),0)</f>
        <v>0</v>
      </c>
      <c r="O226" s="263">
        <f>_xlfn.IFNA(VLOOKUP($A226,'PASTE Tech_Stock'!O:BI,2,FALSE),0)</f>
        <v>0</v>
      </c>
      <c r="P226" s="263">
        <f>_xlfn.IFNA(VLOOKUP($A226,'PASTE Tech_Stock'!Q:BJ,2,FALSE),0)</f>
        <v>0</v>
      </c>
      <c r="Q226" s="263">
        <f>_xlfn.IFNA(VLOOKUP($A226,'PASTE Tech_Stock'!S:BK,2,FALSE),0)</f>
        <v>0</v>
      </c>
      <c r="R226" s="263">
        <f>_xlfn.IFNA(VLOOKUP($A226,'PASTE Tech_Stock'!U:BL,2,FALSE),0)</f>
        <v>0</v>
      </c>
      <c r="S226" s="263">
        <f>_xlfn.IFNA(VLOOKUP($A226,'PASTE Tech_Stock'!W:BM,2,FALSE),0)</f>
        <v>0</v>
      </c>
      <c r="T226" s="263">
        <f>_xlfn.IFNA(VLOOKUP($A226,'PASTE Tech_Stock'!Y:BN,2,FALSE),0)</f>
        <v>0</v>
      </c>
    </row>
    <row r="227" spans="1:20" x14ac:dyDescent="0.3">
      <c r="A227" s="159" t="s">
        <v>253</v>
      </c>
      <c r="B227" t="str">
        <f>_xlfn.IFNA(VLOOKUP($A227,'PASTE Energy Balance'!$A$7:$O$835,14,FALSE),"")</f>
        <v>NL</v>
      </c>
      <c r="C227" t="str">
        <f>_xlfn.IFNA(VLOOKUP($A227,'PASTE Technology Sheet'!$A$7:$G$850,3,FALSE),"")</f>
        <v>Conversion</v>
      </c>
      <c r="D227" t="str">
        <f>_xlfn.IFNA(VLOOKUP($A227,'PASTE Technology Sheet'!$A$7:$G$850,4,FALSE),"")</f>
        <v>Power NL</v>
      </c>
      <c r="E227" t="str">
        <f>_xlfn.IFNA(VLOOKUP($A227,'PASTE Technology Sheet'!$A$7:$G$850,5,FALSE),"")</f>
        <v>Generation</v>
      </c>
      <c r="F227" t="str">
        <f>_xlfn.IFNA(VLOOKUP($A227,'PASTE Technology Sheet'!$A$7:$G$850,6,FALSE),"")</f>
        <v>Electricity NL - HV</v>
      </c>
      <c r="G227" t="str">
        <f>_xlfn.IFNA(VLOOKUP($A227,'PASTE Technology Sheet'!$A$7:$G$850,7,FALSE),"")</f>
        <v>Solar PV - Floating - Power NL</v>
      </c>
      <c r="H227" s="263">
        <f>_xlfn.IFNA(VLOOKUP(A227,'PASTE Tech_Stock'!A:B,2,FALSE),0)</f>
        <v>0</v>
      </c>
      <c r="I227" s="263">
        <f>_xlfn.IFNA(VLOOKUP($A227,'PASTE Tech_Stock'!C:BC,2,FALSE),0)</f>
        <v>0</v>
      </c>
      <c r="J227" s="263">
        <f>_xlfn.IFNA(VLOOKUP($A227,'PASTE Tech_Stock'!E:BD,2,FALSE),0)</f>
        <v>0</v>
      </c>
      <c r="K227" s="263">
        <f>_xlfn.IFNA(VLOOKUP($A227,'PASTE Tech_Stock'!G:BE,2,FALSE),0)</f>
        <v>0</v>
      </c>
      <c r="L227" s="263">
        <f>_xlfn.IFNA(VLOOKUP($A227,'PASTE Tech_Stock'!I:BF,2,FALSE),0)</f>
        <v>0</v>
      </c>
      <c r="M227" s="263">
        <f>_xlfn.IFNA(VLOOKUP($A227,'PASTE Tech_Stock'!K:BG,2,FALSE),0)</f>
        <v>0</v>
      </c>
      <c r="N227" s="263">
        <f>_xlfn.IFNA(VLOOKUP($A227,'PASTE Tech_Stock'!M:BH,2,FALSE),0)</f>
        <v>0</v>
      </c>
      <c r="O227" s="263">
        <f>_xlfn.IFNA(VLOOKUP($A227,'PASTE Tech_Stock'!O:BI,2,FALSE),0)</f>
        <v>0</v>
      </c>
      <c r="P227" s="263">
        <f>_xlfn.IFNA(VLOOKUP($A227,'PASTE Tech_Stock'!Q:BJ,2,FALSE),0)</f>
        <v>0</v>
      </c>
      <c r="Q227" s="263">
        <f>_xlfn.IFNA(VLOOKUP($A227,'PASTE Tech_Stock'!S:BK,2,FALSE),0)</f>
        <v>0</v>
      </c>
      <c r="R227" s="263">
        <f>_xlfn.IFNA(VLOOKUP($A227,'PASTE Tech_Stock'!U:BL,2,FALSE),0)</f>
        <v>0</v>
      </c>
      <c r="S227" s="263">
        <f>_xlfn.IFNA(VLOOKUP($A227,'PASTE Tech_Stock'!W:BM,2,FALSE),0)</f>
        <v>0</v>
      </c>
      <c r="T227" s="263">
        <f>_xlfn.IFNA(VLOOKUP($A227,'PASTE Tech_Stock'!Y:BN,2,FALSE),0)</f>
        <v>0</v>
      </c>
    </row>
    <row r="228" spans="1:20" x14ac:dyDescent="0.3">
      <c r="A228" s="159" t="s">
        <v>254</v>
      </c>
      <c r="B228" t="str">
        <f>_xlfn.IFNA(VLOOKUP($A228,'PASTE Energy Balance'!$A$7:$O$835,14,FALSE),"")</f>
        <v>NL</v>
      </c>
      <c r="C228" t="str">
        <f>_xlfn.IFNA(VLOOKUP($A228,'PASTE Technology Sheet'!$A$7:$G$850,3,FALSE),"")</f>
        <v>Conversion</v>
      </c>
      <c r="D228" t="str">
        <f>_xlfn.IFNA(VLOOKUP($A228,'PASTE Technology Sheet'!$A$7:$G$850,4,FALSE),"")</f>
        <v>Power NL</v>
      </c>
      <c r="E228" t="str">
        <f>_xlfn.IFNA(VLOOKUP($A228,'PASTE Technology Sheet'!$A$7:$G$850,5,FALSE),"")</f>
        <v>Generation</v>
      </c>
      <c r="F228" t="str">
        <f>_xlfn.IFNA(VLOOKUP($A228,'PASTE Technology Sheet'!$A$7:$G$850,6,FALSE),"")</f>
        <v>Electricity NL - HV</v>
      </c>
      <c r="G228" t="str">
        <f>_xlfn.IFNA(VLOOKUP($A228,'PASTE Technology Sheet'!$A$7:$G$850,7,FALSE),"")</f>
        <v>Solar PV - Energy sector - Power NL</v>
      </c>
      <c r="H228" s="263">
        <f>_xlfn.IFNA(VLOOKUP(A228,'PASTE Tech_Stock'!A:B,2,FALSE),0)</f>
        <v>0</v>
      </c>
      <c r="I228" s="263">
        <f>_xlfn.IFNA(VLOOKUP($A228,'PASTE Tech_Stock'!C:BC,2,FALSE),0)</f>
        <v>0</v>
      </c>
      <c r="J228" s="263">
        <f>_xlfn.IFNA(VLOOKUP($A228,'PASTE Tech_Stock'!E:BD,2,FALSE),0)</f>
        <v>0</v>
      </c>
      <c r="K228" s="263">
        <f>_xlfn.IFNA(VLOOKUP($A228,'PASTE Tech_Stock'!G:BE,2,FALSE),0)</f>
        <v>0</v>
      </c>
      <c r="L228" s="263">
        <f>_xlfn.IFNA(VLOOKUP($A228,'PASTE Tech_Stock'!I:BF,2,FALSE),0)</f>
        <v>0</v>
      </c>
      <c r="M228" s="263">
        <f>_xlfn.IFNA(VLOOKUP($A228,'PASTE Tech_Stock'!K:BG,2,FALSE),0)</f>
        <v>0</v>
      </c>
      <c r="N228" s="263">
        <f>_xlfn.IFNA(VLOOKUP($A228,'PASTE Tech_Stock'!M:BH,2,FALSE),0)</f>
        <v>0</v>
      </c>
      <c r="O228" s="263">
        <f>_xlfn.IFNA(VLOOKUP($A228,'PASTE Tech_Stock'!O:BI,2,FALSE),0)</f>
        <v>0</v>
      </c>
      <c r="P228" s="263">
        <f>_xlfn.IFNA(VLOOKUP($A228,'PASTE Tech_Stock'!Q:BJ,2,FALSE),0)</f>
        <v>0</v>
      </c>
      <c r="Q228" s="263">
        <f>_xlfn.IFNA(VLOOKUP($A228,'PASTE Tech_Stock'!S:BK,2,FALSE),0)</f>
        <v>0</v>
      </c>
      <c r="R228" s="263">
        <f>_xlfn.IFNA(VLOOKUP($A228,'PASTE Tech_Stock'!U:BL,2,FALSE),0)</f>
        <v>0</v>
      </c>
      <c r="S228" s="263">
        <f>_xlfn.IFNA(VLOOKUP($A228,'PASTE Tech_Stock'!W:BM,2,FALSE),0)</f>
        <v>0</v>
      </c>
      <c r="T228" s="263">
        <f>_xlfn.IFNA(VLOOKUP($A228,'PASTE Tech_Stock'!Y:BN,2,FALSE),0)</f>
        <v>0</v>
      </c>
    </row>
    <row r="229" spans="1:20" x14ac:dyDescent="0.3">
      <c r="A229" s="156" t="s">
        <v>255</v>
      </c>
      <c r="B229" t="str">
        <f>_xlfn.IFNA(VLOOKUP($A229,'PASTE Energy Balance'!$A$7:$O$835,14,FALSE),"")</f>
        <v>NL</v>
      </c>
      <c r="C229" t="str">
        <f>_xlfn.IFNA(VLOOKUP($A229,'PASTE Technology Sheet'!$A$7:$G$850,3,FALSE),"")</f>
        <v>Conversion</v>
      </c>
      <c r="D229" t="str">
        <f>_xlfn.IFNA(VLOOKUP($A229,'PASTE Technology Sheet'!$A$7:$G$850,4,FALSE),"")</f>
        <v>Power NL</v>
      </c>
      <c r="E229" t="str">
        <f>_xlfn.IFNA(VLOOKUP($A229,'PASTE Technology Sheet'!$A$7:$G$850,5,FALSE),"")</f>
        <v>Generation</v>
      </c>
      <c r="F229" t="str">
        <f>_xlfn.IFNA(VLOOKUP($A229,'PASTE Technology Sheet'!$A$7:$G$850,6,FALSE),"")</f>
        <v>Electricity NL - HV</v>
      </c>
      <c r="G229" t="str">
        <f>_xlfn.IFNA(VLOOKUP($A229,'PASTE Technology Sheet'!$A$7:$G$850,7,FALSE),"")</f>
        <v>Electricity from Hydro - Power NL</v>
      </c>
      <c r="H229" s="263">
        <f>_xlfn.IFNA(VLOOKUP(A229,'PASTE Tech_Stock'!A:B,2,FALSE),0)</f>
        <v>0</v>
      </c>
      <c r="I229" s="263">
        <f>_xlfn.IFNA(VLOOKUP($A229,'PASTE Tech_Stock'!C:BC,2,FALSE),0)</f>
        <v>0</v>
      </c>
      <c r="J229" s="263">
        <f>_xlfn.IFNA(VLOOKUP($A229,'PASTE Tech_Stock'!E:BD,2,FALSE),0)</f>
        <v>0</v>
      </c>
      <c r="K229" s="263">
        <f>_xlfn.IFNA(VLOOKUP($A229,'PASTE Tech_Stock'!G:BE,2,FALSE),0)</f>
        <v>0</v>
      </c>
      <c r="L229" s="263">
        <f>_xlfn.IFNA(VLOOKUP($A229,'PASTE Tech_Stock'!I:BF,2,FALSE),0)</f>
        <v>0</v>
      </c>
      <c r="M229" s="263">
        <f>_xlfn.IFNA(VLOOKUP($A229,'PASTE Tech_Stock'!K:BG,2,FALSE),0)</f>
        <v>0</v>
      </c>
      <c r="N229" s="263">
        <f>_xlfn.IFNA(VLOOKUP($A229,'PASTE Tech_Stock'!M:BH,2,FALSE),0)</f>
        <v>0</v>
      </c>
      <c r="O229" s="263">
        <f>_xlfn.IFNA(VLOOKUP($A229,'PASTE Tech_Stock'!O:BI,2,FALSE),0)</f>
        <v>0</v>
      </c>
      <c r="P229" s="263">
        <f>_xlfn.IFNA(VLOOKUP($A229,'PASTE Tech_Stock'!Q:BJ,2,FALSE),0)</f>
        <v>0</v>
      </c>
      <c r="Q229" s="263">
        <f>_xlfn.IFNA(VLOOKUP($A229,'PASTE Tech_Stock'!S:BK,2,FALSE),0)</f>
        <v>0</v>
      </c>
      <c r="R229" s="263">
        <f>_xlfn.IFNA(VLOOKUP($A229,'PASTE Tech_Stock'!U:BL,2,FALSE),0)</f>
        <v>0</v>
      </c>
      <c r="S229" s="263">
        <f>_xlfn.IFNA(VLOOKUP($A229,'PASTE Tech_Stock'!W:BM,2,FALSE),0)</f>
        <v>0</v>
      </c>
      <c r="T229" s="263">
        <f>_xlfn.IFNA(VLOOKUP($A229,'PASTE Tech_Stock'!Y:BN,2,FALSE),0)</f>
        <v>0</v>
      </c>
    </row>
    <row r="230" spans="1:20" x14ac:dyDescent="0.3">
      <c r="A230" s="168" t="s">
        <v>256</v>
      </c>
      <c r="B230" t="str">
        <f>_xlfn.IFNA(VLOOKUP($A230,'PASTE Energy Balance'!$A$7:$O$835,14,FALSE),"")</f>
        <v>DE</v>
      </c>
      <c r="C230" t="str">
        <f>_xlfn.IFNA(VLOOKUP($A230,'PASTE Technology Sheet'!$A$7:$G$850,3,FALSE),"")</f>
        <v>Conversion</v>
      </c>
      <c r="D230" t="str">
        <f>_xlfn.IFNA(VLOOKUP($A230,'PASTE Technology Sheet'!$A$7:$G$850,4,FALSE),"")</f>
        <v>Power DE</v>
      </c>
      <c r="E230" t="str">
        <f>_xlfn.IFNA(VLOOKUP($A230,'PASTE Technology Sheet'!$A$7:$G$850,5,FALSE),"")</f>
        <v>Generation</v>
      </c>
      <c r="F230" t="str">
        <f>_xlfn.IFNA(VLOOKUP($A230,'PASTE Technology Sheet'!$A$7:$G$850,6,FALSE),"")</f>
        <v>Electricity DE</v>
      </c>
      <c r="G230" t="str">
        <f>_xlfn.IFNA(VLOOKUP($A230,'PASTE Technology Sheet'!$A$7:$G$850,7,FALSE),"")</f>
        <v>Electricity from Coal old - Power DE</v>
      </c>
      <c r="H230" s="263">
        <f>_xlfn.IFNA(VLOOKUP(A230,'PASTE Tech_Stock'!A:B,2,FALSE),0)</f>
        <v>0</v>
      </c>
      <c r="I230" s="263">
        <f>_xlfn.IFNA(VLOOKUP($A230,'PASTE Tech_Stock'!C:BC,2,FALSE),0)</f>
        <v>0</v>
      </c>
      <c r="J230" s="263">
        <f>_xlfn.IFNA(VLOOKUP($A230,'PASTE Tech_Stock'!E:BD,2,FALSE),0)</f>
        <v>0</v>
      </c>
      <c r="K230" s="263">
        <f>_xlfn.IFNA(VLOOKUP($A230,'PASTE Tech_Stock'!G:BE,2,FALSE),0)</f>
        <v>0</v>
      </c>
      <c r="L230" s="263">
        <f>_xlfn.IFNA(VLOOKUP($A230,'PASTE Tech_Stock'!I:BF,2,FALSE),0)</f>
        <v>0</v>
      </c>
      <c r="M230" s="263">
        <f>_xlfn.IFNA(VLOOKUP($A230,'PASTE Tech_Stock'!K:BG,2,FALSE),0)</f>
        <v>0</v>
      </c>
      <c r="N230" s="263">
        <f>_xlfn.IFNA(VLOOKUP($A230,'PASTE Tech_Stock'!M:BH,2,FALSE),0)</f>
        <v>0</v>
      </c>
      <c r="O230" s="263">
        <f>_xlfn.IFNA(VLOOKUP($A230,'PASTE Tech_Stock'!O:BI,2,FALSE),0)</f>
        <v>0</v>
      </c>
      <c r="P230" s="263">
        <f>_xlfn.IFNA(VLOOKUP($A230,'PASTE Tech_Stock'!Q:BJ,2,FALSE),0)</f>
        <v>0</v>
      </c>
      <c r="Q230" s="263">
        <f>_xlfn.IFNA(VLOOKUP($A230,'PASTE Tech_Stock'!S:BK,2,FALSE),0)</f>
        <v>0</v>
      </c>
      <c r="R230" s="263">
        <f>_xlfn.IFNA(VLOOKUP($A230,'PASTE Tech_Stock'!U:BL,2,FALSE),0)</f>
        <v>0</v>
      </c>
      <c r="S230" s="263">
        <f>_xlfn.IFNA(VLOOKUP($A230,'PASTE Tech_Stock'!W:BM,2,FALSE),0)</f>
        <v>0</v>
      </c>
      <c r="T230" s="263">
        <f>_xlfn.IFNA(VLOOKUP($A230,'PASTE Tech_Stock'!Y:BN,2,FALSE),0)</f>
        <v>0</v>
      </c>
    </row>
    <row r="231" spans="1:20" x14ac:dyDescent="0.3">
      <c r="A231" s="168" t="s">
        <v>257</v>
      </c>
      <c r="B231" t="str">
        <f>_xlfn.IFNA(VLOOKUP($A231,'PASTE Energy Balance'!$A$7:$O$835,14,FALSE),"")</f>
        <v>DE</v>
      </c>
      <c r="C231" t="str">
        <f>_xlfn.IFNA(VLOOKUP($A231,'PASTE Technology Sheet'!$A$7:$G$850,3,FALSE),"")</f>
        <v>Conversion</v>
      </c>
      <c r="D231" t="str">
        <f>_xlfn.IFNA(VLOOKUP($A231,'PASTE Technology Sheet'!$A$7:$G$850,4,FALSE),"")</f>
        <v>Power DE</v>
      </c>
      <c r="E231" t="str">
        <f>_xlfn.IFNA(VLOOKUP($A231,'PASTE Technology Sheet'!$A$7:$G$850,5,FALSE),"")</f>
        <v>Generation</v>
      </c>
      <c r="F231" t="str">
        <f>_xlfn.IFNA(VLOOKUP($A231,'PASTE Technology Sheet'!$A$7:$G$850,6,FALSE),"")</f>
        <v>Electricity DE</v>
      </c>
      <c r="G231" t="str">
        <f>_xlfn.IFNA(VLOOKUP($A231,'PASTE Technology Sheet'!$A$7:$G$850,7,FALSE),"")</f>
        <v>Electricity from Coal new - Power DE</v>
      </c>
      <c r="H231" s="263">
        <f>_xlfn.IFNA(VLOOKUP(A231,'PASTE Tech_Stock'!A:B,2,FALSE),0)</f>
        <v>0</v>
      </c>
      <c r="I231" s="263">
        <f>_xlfn.IFNA(VLOOKUP($A231,'PASTE Tech_Stock'!C:BC,2,FALSE),0)</f>
        <v>0</v>
      </c>
      <c r="J231" s="263">
        <f>_xlfn.IFNA(VLOOKUP($A231,'PASTE Tech_Stock'!E:BD,2,FALSE),0)</f>
        <v>0</v>
      </c>
      <c r="K231" s="263">
        <f>_xlfn.IFNA(VLOOKUP($A231,'PASTE Tech_Stock'!G:BE,2,FALSE),0)</f>
        <v>0</v>
      </c>
      <c r="L231" s="263">
        <f>_xlfn.IFNA(VLOOKUP($A231,'PASTE Tech_Stock'!I:BF,2,FALSE),0)</f>
        <v>0</v>
      </c>
      <c r="M231" s="263">
        <f>_xlfn.IFNA(VLOOKUP($A231,'PASTE Tech_Stock'!K:BG,2,FALSE),0)</f>
        <v>0</v>
      </c>
      <c r="N231" s="263">
        <f>_xlfn.IFNA(VLOOKUP($A231,'PASTE Tech_Stock'!M:BH,2,FALSE),0)</f>
        <v>0</v>
      </c>
      <c r="O231" s="263">
        <f>_xlfn.IFNA(VLOOKUP($A231,'PASTE Tech_Stock'!O:BI,2,FALSE),0)</f>
        <v>0</v>
      </c>
      <c r="P231" s="263">
        <f>_xlfn.IFNA(VLOOKUP($A231,'PASTE Tech_Stock'!Q:BJ,2,FALSE),0)</f>
        <v>0</v>
      </c>
      <c r="Q231" s="263">
        <f>_xlfn.IFNA(VLOOKUP($A231,'PASTE Tech_Stock'!S:BK,2,FALSE),0)</f>
        <v>0</v>
      </c>
      <c r="R231" s="263">
        <f>_xlfn.IFNA(VLOOKUP($A231,'PASTE Tech_Stock'!U:BL,2,FALSE),0)</f>
        <v>0</v>
      </c>
      <c r="S231" s="263">
        <f>_xlfn.IFNA(VLOOKUP($A231,'PASTE Tech_Stock'!W:BM,2,FALSE),0)</f>
        <v>0</v>
      </c>
      <c r="T231" s="263">
        <f>_xlfn.IFNA(VLOOKUP($A231,'PASTE Tech_Stock'!Y:BN,2,FALSE),0)</f>
        <v>0</v>
      </c>
    </row>
    <row r="232" spans="1:20" x14ac:dyDescent="0.3">
      <c r="A232" s="168" t="s">
        <v>258</v>
      </c>
      <c r="B232" t="str">
        <f>_xlfn.IFNA(VLOOKUP($A232,'PASTE Energy Balance'!$A$7:$O$835,14,FALSE),"")</f>
        <v>DE</v>
      </c>
      <c r="C232" t="str">
        <f>_xlfn.IFNA(VLOOKUP($A232,'PASTE Technology Sheet'!$A$7:$G$850,3,FALSE),"")</f>
        <v>Conversion</v>
      </c>
      <c r="D232" t="str">
        <f>_xlfn.IFNA(VLOOKUP($A232,'PASTE Technology Sheet'!$A$7:$G$850,4,FALSE),"")</f>
        <v>Power DE</v>
      </c>
      <c r="E232" t="str">
        <f>_xlfn.IFNA(VLOOKUP($A232,'PASTE Technology Sheet'!$A$7:$G$850,5,FALSE),"")</f>
        <v>Generation</v>
      </c>
      <c r="F232" t="str">
        <f>_xlfn.IFNA(VLOOKUP($A232,'PASTE Technology Sheet'!$A$7:$G$850,6,FALSE),"")</f>
        <v>Electricity DE</v>
      </c>
      <c r="G232" t="str">
        <f>_xlfn.IFNA(VLOOKUP($A232,'PASTE Technology Sheet'!$A$7:$G$850,7,FALSE),"")</f>
        <v>Electricity from Coal with CCS - Power DE</v>
      </c>
      <c r="H232" s="263">
        <f>_xlfn.IFNA(VLOOKUP(A232,'PASTE Tech_Stock'!A:B,2,FALSE),0)</f>
        <v>0</v>
      </c>
      <c r="I232" s="263">
        <f>_xlfn.IFNA(VLOOKUP($A232,'PASTE Tech_Stock'!C:BC,2,FALSE),0)</f>
        <v>0</v>
      </c>
      <c r="J232" s="263">
        <f>_xlfn.IFNA(VLOOKUP($A232,'PASTE Tech_Stock'!E:BD,2,FALSE),0)</f>
        <v>0</v>
      </c>
      <c r="K232" s="263">
        <f>_xlfn.IFNA(VLOOKUP($A232,'PASTE Tech_Stock'!G:BE,2,FALSE),0)</f>
        <v>0</v>
      </c>
      <c r="L232" s="263">
        <f>_xlfn.IFNA(VLOOKUP($A232,'PASTE Tech_Stock'!I:BF,2,FALSE),0)</f>
        <v>0</v>
      </c>
      <c r="M232" s="263">
        <f>_xlfn.IFNA(VLOOKUP($A232,'PASTE Tech_Stock'!K:BG,2,FALSE),0)</f>
        <v>0</v>
      </c>
      <c r="N232" s="263">
        <f>_xlfn.IFNA(VLOOKUP($A232,'PASTE Tech_Stock'!M:BH,2,FALSE),0)</f>
        <v>0</v>
      </c>
      <c r="O232" s="263">
        <f>_xlfn.IFNA(VLOOKUP($A232,'PASTE Tech_Stock'!O:BI,2,FALSE),0)</f>
        <v>0</v>
      </c>
      <c r="P232" s="263">
        <f>_xlfn.IFNA(VLOOKUP($A232,'PASTE Tech_Stock'!Q:BJ,2,FALSE),0)</f>
        <v>0</v>
      </c>
      <c r="Q232" s="263">
        <f>_xlfn.IFNA(VLOOKUP($A232,'PASTE Tech_Stock'!S:BK,2,FALSE),0)</f>
        <v>0</v>
      </c>
      <c r="R232" s="263">
        <f>_xlfn.IFNA(VLOOKUP($A232,'PASTE Tech_Stock'!U:BL,2,FALSE),0)</f>
        <v>0</v>
      </c>
      <c r="S232" s="263">
        <f>_xlfn.IFNA(VLOOKUP($A232,'PASTE Tech_Stock'!W:BM,2,FALSE),0)</f>
        <v>0</v>
      </c>
      <c r="T232" s="263">
        <f>_xlfn.IFNA(VLOOKUP($A232,'PASTE Tech_Stock'!Y:BN,2,FALSE),0)</f>
        <v>0</v>
      </c>
    </row>
    <row r="233" spans="1:20" x14ac:dyDescent="0.3">
      <c r="A233" s="168" t="s">
        <v>259</v>
      </c>
      <c r="B233" t="str">
        <f>_xlfn.IFNA(VLOOKUP($A233,'PASTE Energy Balance'!$A$7:$O$835,14,FALSE),"")</f>
        <v>DE</v>
      </c>
      <c r="C233" t="str">
        <f>_xlfn.IFNA(VLOOKUP($A233,'PASTE Technology Sheet'!$A$7:$G$850,3,FALSE),"")</f>
        <v>Conversion</v>
      </c>
      <c r="D233" t="str">
        <f>_xlfn.IFNA(VLOOKUP($A233,'PASTE Technology Sheet'!$A$7:$G$850,4,FALSE),"")</f>
        <v>Power DE</v>
      </c>
      <c r="E233" t="str">
        <f>_xlfn.IFNA(VLOOKUP($A233,'PASTE Technology Sheet'!$A$7:$G$850,5,FALSE),"")</f>
        <v>Generation</v>
      </c>
      <c r="F233" t="str">
        <f>_xlfn.IFNA(VLOOKUP($A233,'PASTE Technology Sheet'!$A$7:$G$850,6,FALSE),"")</f>
        <v>Electricity DE</v>
      </c>
      <c r="G233" t="str">
        <f>_xlfn.IFNA(VLOOKUP($A233,'PASTE Technology Sheet'!$A$7:$G$850,7,FALSE),"")</f>
        <v>Electricity from CCGT old - Power DE</v>
      </c>
      <c r="H233" s="263">
        <f>_xlfn.IFNA(VLOOKUP(A233,'PASTE Tech_Stock'!A:B,2,FALSE),0)</f>
        <v>0</v>
      </c>
      <c r="I233" s="263">
        <f>_xlfn.IFNA(VLOOKUP($A233,'PASTE Tech_Stock'!C:BC,2,FALSE),0)</f>
        <v>0</v>
      </c>
      <c r="J233" s="263">
        <f>_xlfn.IFNA(VLOOKUP($A233,'PASTE Tech_Stock'!E:BD,2,FALSE),0)</f>
        <v>0</v>
      </c>
      <c r="K233" s="263">
        <f>_xlfn.IFNA(VLOOKUP($A233,'PASTE Tech_Stock'!G:BE,2,FALSE),0)</f>
        <v>0</v>
      </c>
      <c r="L233" s="263">
        <f>_xlfn.IFNA(VLOOKUP($A233,'PASTE Tech_Stock'!I:BF,2,FALSE),0)</f>
        <v>0</v>
      </c>
      <c r="M233" s="263">
        <f>_xlfn.IFNA(VLOOKUP($A233,'PASTE Tech_Stock'!K:BG,2,FALSE),0)</f>
        <v>0</v>
      </c>
      <c r="N233" s="263">
        <f>_xlfn.IFNA(VLOOKUP($A233,'PASTE Tech_Stock'!M:BH,2,FALSE),0)</f>
        <v>0</v>
      </c>
      <c r="O233" s="263">
        <f>_xlfn.IFNA(VLOOKUP($A233,'PASTE Tech_Stock'!O:BI,2,FALSE),0)</f>
        <v>0</v>
      </c>
      <c r="P233" s="263">
        <f>_xlfn.IFNA(VLOOKUP($A233,'PASTE Tech_Stock'!Q:BJ,2,FALSE),0)</f>
        <v>0</v>
      </c>
      <c r="Q233" s="263">
        <f>_xlfn.IFNA(VLOOKUP($A233,'PASTE Tech_Stock'!S:BK,2,FALSE),0)</f>
        <v>0</v>
      </c>
      <c r="R233" s="263">
        <f>_xlfn.IFNA(VLOOKUP($A233,'PASTE Tech_Stock'!U:BL,2,FALSE),0)</f>
        <v>0</v>
      </c>
      <c r="S233" s="263">
        <f>_xlfn.IFNA(VLOOKUP($A233,'PASTE Tech_Stock'!W:BM,2,FALSE),0)</f>
        <v>0</v>
      </c>
      <c r="T233" s="263">
        <f>_xlfn.IFNA(VLOOKUP($A233,'PASTE Tech_Stock'!Y:BN,2,FALSE),0)</f>
        <v>0</v>
      </c>
    </row>
    <row r="234" spans="1:20" x14ac:dyDescent="0.3">
      <c r="A234" s="168" t="s">
        <v>260</v>
      </c>
      <c r="B234" t="str">
        <f>_xlfn.IFNA(VLOOKUP($A234,'PASTE Energy Balance'!$A$7:$O$835,14,FALSE),"")</f>
        <v>DE</v>
      </c>
      <c r="C234" t="str">
        <f>_xlfn.IFNA(VLOOKUP($A234,'PASTE Technology Sheet'!$A$7:$G$850,3,FALSE),"")</f>
        <v>Conversion</v>
      </c>
      <c r="D234" t="str">
        <f>_xlfn.IFNA(VLOOKUP($A234,'PASTE Technology Sheet'!$A$7:$G$850,4,FALSE),"")</f>
        <v>Power DE</v>
      </c>
      <c r="E234" t="str">
        <f>_xlfn.IFNA(VLOOKUP($A234,'PASTE Technology Sheet'!$A$7:$G$850,5,FALSE),"")</f>
        <v>Generation</v>
      </c>
      <c r="F234" t="str">
        <f>_xlfn.IFNA(VLOOKUP($A234,'PASTE Technology Sheet'!$A$7:$G$850,6,FALSE),"")</f>
        <v>Electricity DE</v>
      </c>
      <c r="G234" t="str">
        <f>_xlfn.IFNA(VLOOKUP($A234,'PASTE Technology Sheet'!$A$7:$G$850,7,FALSE),"")</f>
        <v>Electricity from CCGT - Power DE</v>
      </c>
      <c r="H234" s="263">
        <f>_xlfn.IFNA(VLOOKUP(A234,'PASTE Tech_Stock'!A:B,2,FALSE),0)</f>
        <v>0</v>
      </c>
      <c r="I234" s="263">
        <f>_xlfn.IFNA(VLOOKUP($A234,'PASTE Tech_Stock'!C:BC,2,FALSE),0)</f>
        <v>0</v>
      </c>
      <c r="J234" s="263">
        <f>_xlfn.IFNA(VLOOKUP($A234,'PASTE Tech_Stock'!E:BD,2,FALSE),0)</f>
        <v>0</v>
      </c>
      <c r="K234" s="263">
        <f>_xlfn.IFNA(VLOOKUP($A234,'PASTE Tech_Stock'!G:BE,2,FALSE),0)</f>
        <v>0</v>
      </c>
      <c r="L234" s="263">
        <f>_xlfn.IFNA(VLOOKUP($A234,'PASTE Tech_Stock'!I:BF,2,FALSE),0)</f>
        <v>0</v>
      </c>
      <c r="M234" s="263">
        <f>_xlfn.IFNA(VLOOKUP($A234,'PASTE Tech_Stock'!K:BG,2,FALSE),0)</f>
        <v>0</v>
      </c>
      <c r="N234" s="263">
        <f>_xlfn.IFNA(VLOOKUP($A234,'PASTE Tech_Stock'!M:BH,2,FALSE),0)</f>
        <v>0</v>
      </c>
      <c r="O234" s="263">
        <f>_xlfn.IFNA(VLOOKUP($A234,'PASTE Tech_Stock'!O:BI,2,FALSE),0)</f>
        <v>0</v>
      </c>
      <c r="P234" s="263">
        <f>_xlfn.IFNA(VLOOKUP($A234,'PASTE Tech_Stock'!Q:BJ,2,FALSE),0)</f>
        <v>0</v>
      </c>
      <c r="Q234" s="263">
        <f>_xlfn.IFNA(VLOOKUP($A234,'PASTE Tech_Stock'!S:BK,2,FALSE),0)</f>
        <v>0</v>
      </c>
      <c r="R234" s="263">
        <f>_xlfn.IFNA(VLOOKUP($A234,'PASTE Tech_Stock'!U:BL,2,FALSE),0)</f>
        <v>0</v>
      </c>
      <c r="S234" s="263">
        <f>_xlfn.IFNA(VLOOKUP($A234,'PASTE Tech_Stock'!W:BM,2,FALSE),0)</f>
        <v>0</v>
      </c>
      <c r="T234" s="263">
        <f>_xlfn.IFNA(VLOOKUP($A234,'PASTE Tech_Stock'!Y:BN,2,FALSE),0)</f>
        <v>0</v>
      </c>
    </row>
    <row r="235" spans="1:20" x14ac:dyDescent="0.3">
      <c r="A235" s="168" t="s">
        <v>261</v>
      </c>
      <c r="B235" t="str">
        <f>_xlfn.IFNA(VLOOKUP($A235,'PASTE Energy Balance'!$A$7:$O$835,14,FALSE),"")</f>
        <v>DE</v>
      </c>
      <c r="C235" t="str">
        <f>_xlfn.IFNA(VLOOKUP($A235,'PASTE Technology Sheet'!$A$7:$G$850,3,FALSE),"")</f>
        <v>Conversion</v>
      </c>
      <c r="D235" t="str">
        <f>_xlfn.IFNA(VLOOKUP($A235,'PASTE Technology Sheet'!$A$7:$G$850,4,FALSE),"")</f>
        <v>Power DE</v>
      </c>
      <c r="E235" t="str">
        <f>_xlfn.IFNA(VLOOKUP($A235,'PASTE Technology Sheet'!$A$7:$G$850,5,FALSE),"")</f>
        <v>Generation</v>
      </c>
      <c r="F235" t="str">
        <f>_xlfn.IFNA(VLOOKUP($A235,'PASTE Technology Sheet'!$A$7:$G$850,6,FALSE),"")</f>
        <v>Electricity DE</v>
      </c>
      <c r="G235" t="str">
        <f>_xlfn.IFNA(VLOOKUP($A235,'PASTE Technology Sheet'!$A$7:$G$850,7,FALSE),"")</f>
        <v>Electricity from GT - Power DE</v>
      </c>
      <c r="H235" s="263">
        <f>_xlfn.IFNA(VLOOKUP(A235,'PASTE Tech_Stock'!A:B,2,FALSE),0)</f>
        <v>0</v>
      </c>
      <c r="I235" s="263">
        <f>_xlfn.IFNA(VLOOKUP($A235,'PASTE Tech_Stock'!C:BC,2,FALSE),0)</f>
        <v>0</v>
      </c>
      <c r="J235" s="263">
        <f>_xlfn.IFNA(VLOOKUP($A235,'PASTE Tech_Stock'!E:BD,2,FALSE),0)</f>
        <v>0</v>
      </c>
      <c r="K235" s="263">
        <f>_xlfn.IFNA(VLOOKUP($A235,'PASTE Tech_Stock'!G:BE,2,FALSE),0)</f>
        <v>0</v>
      </c>
      <c r="L235" s="263">
        <f>_xlfn.IFNA(VLOOKUP($A235,'PASTE Tech_Stock'!I:BF,2,FALSE),0)</f>
        <v>0</v>
      </c>
      <c r="M235" s="263">
        <f>_xlfn.IFNA(VLOOKUP($A235,'PASTE Tech_Stock'!K:BG,2,FALSE),0)</f>
        <v>0</v>
      </c>
      <c r="N235" s="263">
        <f>_xlfn.IFNA(VLOOKUP($A235,'PASTE Tech_Stock'!M:BH,2,FALSE),0)</f>
        <v>0</v>
      </c>
      <c r="O235" s="263">
        <f>_xlfn.IFNA(VLOOKUP($A235,'PASTE Tech_Stock'!O:BI,2,FALSE),0)</f>
        <v>0</v>
      </c>
      <c r="P235" s="263">
        <f>_xlfn.IFNA(VLOOKUP($A235,'PASTE Tech_Stock'!Q:BJ,2,FALSE),0)</f>
        <v>0</v>
      </c>
      <c r="Q235" s="263">
        <f>_xlfn.IFNA(VLOOKUP($A235,'PASTE Tech_Stock'!S:BK,2,FALSE),0)</f>
        <v>0</v>
      </c>
      <c r="R235" s="263">
        <f>_xlfn.IFNA(VLOOKUP($A235,'PASTE Tech_Stock'!U:BL,2,FALSE),0)</f>
        <v>0</v>
      </c>
      <c r="S235" s="263">
        <f>_xlfn.IFNA(VLOOKUP($A235,'PASTE Tech_Stock'!W:BM,2,FALSE),0)</f>
        <v>0</v>
      </c>
      <c r="T235" s="263">
        <f>_xlfn.IFNA(VLOOKUP($A235,'PASTE Tech_Stock'!Y:BN,2,FALSE),0)</f>
        <v>0</v>
      </c>
    </row>
    <row r="236" spans="1:20" x14ac:dyDescent="0.3">
      <c r="A236" s="168" t="s">
        <v>262</v>
      </c>
      <c r="B236" t="str">
        <f>_xlfn.IFNA(VLOOKUP($A236,'PASTE Energy Balance'!$A$7:$O$835,14,FALSE),"")</f>
        <v>DE</v>
      </c>
      <c r="C236" t="str">
        <f>_xlfn.IFNA(VLOOKUP($A236,'PASTE Technology Sheet'!$A$7:$G$850,3,FALSE),"")</f>
        <v>Conversion</v>
      </c>
      <c r="D236" t="str">
        <f>_xlfn.IFNA(VLOOKUP($A236,'PASTE Technology Sheet'!$A$7:$G$850,4,FALSE),"")</f>
        <v>Power DE</v>
      </c>
      <c r="E236" t="str">
        <f>_xlfn.IFNA(VLOOKUP($A236,'PASTE Technology Sheet'!$A$7:$G$850,5,FALSE),"")</f>
        <v>Generation</v>
      </c>
      <c r="F236" t="str">
        <f>_xlfn.IFNA(VLOOKUP($A236,'PASTE Technology Sheet'!$A$7:$G$850,6,FALSE),"")</f>
        <v>Electricity DE</v>
      </c>
      <c r="G236" t="str">
        <f>_xlfn.IFNA(VLOOKUP($A236,'PASTE Technology Sheet'!$A$7:$G$850,7,FALSE),"")</f>
        <v>Electricity from Gas + CCS - Power DE</v>
      </c>
      <c r="H236" s="263">
        <f>_xlfn.IFNA(VLOOKUP(A236,'PASTE Tech_Stock'!A:B,2,FALSE),0)</f>
        <v>0</v>
      </c>
      <c r="I236" s="263">
        <f>_xlfn.IFNA(VLOOKUP($A236,'PASTE Tech_Stock'!C:BC,2,FALSE),0)</f>
        <v>0</v>
      </c>
      <c r="J236" s="263">
        <f>_xlfn.IFNA(VLOOKUP($A236,'PASTE Tech_Stock'!E:BD,2,FALSE),0)</f>
        <v>0</v>
      </c>
      <c r="K236" s="263">
        <f>_xlfn.IFNA(VLOOKUP($A236,'PASTE Tech_Stock'!G:BE,2,FALSE),0)</f>
        <v>0</v>
      </c>
      <c r="L236" s="263">
        <f>_xlfn.IFNA(VLOOKUP($A236,'PASTE Tech_Stock'!I:BF,2,FALSE),0)</f>
        <v>0</v>
      </c>
      <c r="M236" s="263">
        <f>_xlfn.IFNA(VLOOKUP($A236,'PASTE Tech_Stock'!K:BG,2,FALSE),0)</f>
        <v>0</v>
      </c>
      <c r="N236" s="263">
        <f>_xlfn.IFNA(VLOOKUP($A236,'PASTE Tech_Stock'!M:BH,2,FALSE),0)</f>
        <v>0</v>
      </c>
      <c r="O236" s="263">
        <f>_xlfn.IFNA(VLOOKUP($A236,'PASTE Tech_Stock'!O:BI,2,FALSE),0)</f>
        <v>0</v>
      </c>
      <c r="P236" s="263">
        <f>_xlfn.IFNA(VLOOKUP($A236,'PASTE Tech_Stock'!Q:BJ,2,FALSE),0)</f>
        <v>0</v>
      </c>
      <c r="Q236" s="263">
        <f>_xlfn.IFNA(VLOOKUP($A236,'PASTE Tech_Stock'!S:BK,2,FALSE),0)</f>
        <v>0</v>
      </c>
      <c r="R236" s="263">
        <f>_xlfn.IFNA(VLOOKUP($A236,'PASTE Tech_Stock'!U:BL,2,FALSE),0)</f>
        <v>0</v>
      </c>
      <c r="S236" s="263">
        <f>_xlfn.IFNA(VLOOKUP($A236,'PASTE Tech_Stock'!W:BM,2,FALSE),0)</f>
        <v>0</v>
      </c>
      <c r="T236" s="263">
        <f>_xlfn.IFNA(VLOOKUP($A236,'PASTE Tech_Stock'!Y:BN,2,FALSE),0)</f>
        <v>0</v>
      </c>
    </row>
    <row r="237" spans="1:20" x14ac:dyDescent="0.3">
      <c r="A237" s="168" t="s">
        <v>263</v>
      </c>
      <c r="B237" t="str">
        <f>_xlfn.IFNA(VLOOKUP($A237,'PASTE Energy Balance'!$A$7:$O$835,14,FALSE),"")</f>
        <v>DE</v>
      </c>
      <c r="C237" t="str">
        <f>_xlfn.IFNA(VLOOKUP($A237,'PASTE Technology Sheet'!$A$7:$G$850,3,FALSE),"")</f>
        <v>Conversion</v>
      </c>
      <c r="D237" t="str">
        <f>_xlfn.IFNA(VLOOKUP($A237,'PASTE Technology Sheet'!$A$7:$G$850,4,FALSE),"")</f>
        <v>Power DE</v>
      </c>
      <c r="E237" t="str">
        <f>_xlfn.IFNA(VLOOKUP($A237,'PASTE Technology Sheet'!$A$7:$G$850,5,FALSE),"")</f>
        <v>Generation</v>
      </c>
      <c r="F237" t="str">
        <f>_xlfn.IFNA(VLOOKUP($A237,'PASTE Technology Sheet'!$A$7:$G$850,6,FALSE),"")</f>
        <v>Electricity DE</v>
      </c>
      <c r="G237" t="str">
        <f>_xlfn.IFNA(VLOOKUP($A237,'PASTE Technology Sheet'!$A$7:$G$850,7,FALSE),"")</f>
        <v>Electricity from Oil - Power DE</v>
      </c>
      <c r="H237" s="263">
        <f>_xlfn.IFNA(VLOOKUP(A237,'PASTE Tech_Stock'!A:B,2,FALSE),0)</f>
        <v>0</v>
      </c>
      <c r="I237" s="263">
        <f>_xlfn.IFNA(VLOOKUP($A237,'PASTE Tech_Stock'!C:BC,2,FALSE),0)</f>
        <v>0</v>
      </c>
      <c r="J237" s="263">
        <f>_xlfn.IFNA(VLOOKUP($A237,'PASTE Tech_Stock'!E:BD,2,FALSE),0)</f>
        <v>0</v>
      </c>
      <c r="K237" s="263">
        <f>_xlfn.IFNA(VLOOKUP($A237,'PASTE Tech_Stock'!G:BE,2,FALSE),0)</f>
        <v>0</v>
      </c>
      <c r="L237" s="263">
        <f>_xlfn.IFNA(VLOOKUP($A237,'PASTE Tech_Stock'!I:BF,2,FALSE),0)</f>
        <v>0</v>
      </c>
      <c r="M237" s="263">
        <f>_xlfn.IFNA(VLOOKUP($A237,'PASTE Tech_Stock'!K:BG,2,FALSE),0)</f>
        <v>0</v>
      </c>
      <c r="N237" s="263">
        <f>_xlfn.IFNA(VLOOKUP($A237,'PASTE Tech_Stock'!M:BH,2,FALSE),0)</f>
        <v>0</v>
      </c>
      <c r="O237" s="263">
        <f>_xlfn.IFNA(VLOOKUP($A237,'PASTE Tech_Stock'!O:BI,2,FALSE),0)</f>
        <v>0</v>
      </c>
      <c r="P237" s="263">
        <f>_xlfn.IFNA(VLOOKUP($A237,'PASTE Tech_Stock'!Q:BJ,2,FALSE),0)</f>
        <v>0</v>
      </c>
      <c r="Q237" s="263">
        <f>_xlfn.IFNA(VLOOKUP($A237,'PASTE Tech_Stock'!S:BK,2,FALSE),0)</f>
        <v>0</v>
      </c>
      <c r="R237" s="263">
        <f>_xlfn.IFNA(VLOOKUP($A237,'PASTE Tech_Stock'!U:BL,2,FALSE),0)</f>
        <v>0</v>
      </c>
      <c r="S237" s="263">
        <f>_xlfn.IFNA(VLOOKUP($A237,'PASTE Tech_Stock'!W:BM,2,FALSE),0)</f>
        <v>0</v>
      </c>
      <c r="T237" s="263">
        <f>_xlfn.IFNA(VLOOKUP($A237,'PASTE Tech_Stock'!Y:BN,2,FALSE),0)</f>
        <v>0</v>
      </c>
    </row>
    <row r="238" spans="1:20" x14ac:dyDescent="0.3">
      <c r="A238" s="168" t="s">
        <v>264</v>
      </c>
      <c r="B238" t="str">
        <f>_xlfn.IFNA(VLOOKUP($A238,'PASTE Energy Balance'!$A$7:$O$835,14,FALSE),"")</f>
        <v>DE</v>
      </c>
      <c r="C238" t="str">
        <f>_xlfn.IFNA(VLOOKUP($A238,'PASTE Technology Sheet'!$A$7:$G$850,3,FALSE),"")</f>
        <v>Conversion</v>
      </c>
      <c r="D238" t="str">
        <f>_xlfn.IFNA(VLOOKUP($A238,'PASTE Technology Sheet'!$A$7:$G$850,4,FALSE),"")</f>
        <v>Power DE</v>
      </c>
      <c r="E238" t="str">
        <f>_xlfn.IFNA(VLOOKUP($A238,'PASTE Technology Sheet'!$A$7:$G$850,5,FALSE),"")</f>
        <v>Generation</v>
      </c>
      <c r="F238" t="str">
        <f>_xlfn.IFNA(VLOOKUP($A238,'PASTE Technology Sheet'!$A$7:$G$850,6,FALSE),"")</f>
        <v>Electricity DE</v>
      </c>
      <c r="G238" t="str">
        <f>_xlfn.IFNA(VLOOKUP($A238,'PASTE Technology Sheet'!$A$7:$G$850,7,FALSE),"")</f>
        <v>Electricity from Waste- Power DE</v>
      </c>
      <c r="H238" s="263">
        <f>_xlfn.IFNA(VLOOKUP(A238,'PASTE Tech_Stock'!A:B,2,FALSE),0)</f>
        <v>0</v>
      </c>
      <c r="I238" s="263">
        <f>_xlfn.IFNA(VLOOKUP($A238,'PASTE Tech_Stock'!C:BC,2,FALSE),0)</f>
        <v>0</v>
      </c>
      <c r="J238" s="263">
        <f>_xlfn.IFNA(VLOOKUP($A238,'PASTE Tech_Stock'!E:BD,2,FALSE),0)</f>
        <v>0</v>
      </c>
      <c r="K238" s="263">
        <f>_xlfn.IFNA(VLOOKUP($A238,'PASTE Tech_Stock'!G:BE,2,FALSE),0)</f>
        <v>0</v>
      </c>
      <c r="L238" s="263">
        <f>_xlfn.IFNA(VLOOKUP($A238,'PASTE Tech_Stock'!I:BF,2,FALSE),0)</f>
        <v>0</v>
      </c>
      <c r="M238" s="263">
        <f>_xlfn.IFNA(VLOOKUP($A238,'PASTE Tech_Stock'!K:BG,2,FALSE),0)</f>
        <v>0</v>
      </c>
      <c r="N238" s="263">
        <f>_xlfn.IFNA(VLOOKUP($A238,'PASTE Tech_Stock'!M:BH,2,FALSE),0)</f>
        <v>0</v>
      </c>
      <c r="O238" s="263">
        <f>_xlfn.IFNA(VLOOKUP($A238,'PASTE Tech_Stock'!O:BI,2,FALSE),0)</f>
        <v>0</v>
      </c>
      <c r="P238" s="263">
        <f>_xlfn.IFNA(VLOOKUP($A238,'PASTE Tech_Stock'!Q:BJ,2,FALSE),0)</f>
        <v>0</v>
      </c>
      <c r="Q238" s="263">
        <f>_xlfn.IFNA(VLOOKUP($A238,'PASTE Tech_Stock'!S:BK,2,FALSE),0)</f>
        <v>0</v>
      </c>
      <c r="R238" s="263">
        <f>_xlfn.IFNA(VLOOKUP($A238,'PASTE Tech_Stock'!U:BL,2,FALSE),0)</f>
        <v>0</v>
      </c>
      <c r="S238" s="263">
        <f>_xlfn.IFNA(VLOOKUP($A238,'PASTE Tech_Stock'!W:BM,2,FALSE),0)</f>
        <v>0</v>
      </c>
      <c r="T238" s="263">
        <f>_xlfn.IFNA(VLOOKUP($A238,'PASTE Tech_Stock'!Y:BN,2,FALSE),0)</f>
        <v>0</v>
      </c>
    </row>
    <row r="239" spans="1:20" x14ac:dyDescent="0.3">
      <c r="A239" s="168" t="s">
        <v>265</v>
      </c>
      <c r="B239" t="str">
        <f>_xlfn.IFNA(VLOOKUP($A239,'PASTE Energy Balance'!$A$7:$O$835,14,FALSE),"")</f>
        <v>DE</v>
      </c>
      <c r="C239" t="str">
        <f>_xlfn.IFNA(VLOOKUP($A239,'PASTE Technology Sheet'!$A$7:$G$850,3,FALSE),"")</f>
        <v>Conversion</v>
      </c>
      <c r="D239" t="str">
        <f>_xlfn.IFNA(VLOOKUP($A239,'PASTE Technology Sheet'!$A$7:$G$850,4,FALSE),"")</f>
        <v>Power DE</v>
      </c>
      <c r="E239" t="str">
        <f>_xlfn.IFNA(VLOOKUP($A239,'PASTE Technology Sheet'!$A$7:$G$850,5,FALSE),"")</f>
        <v>Generation</v>
      </c>
      <c r="F239" t="str">
        <f>_xlfn.IFNA(VLOOKUP($A239,'PASTE Technology Sheet'!$A$7:$G$850,6,FALSE),"")</f>
        <v>Electricity DE</v>
      </c>
      <c r="G239" t="str">
        <f>_xlfn.IFNA(VLOOKUP($A239,'PASTE Technology Sheet'!$A$7:$G$850,7,FALSE),"")</f>
        <v>Electricity from Biomass - Power DE</v>
      </c>
      <c r="H239" s="263">
        <f>_xlfn.IFNA(VLOOKUP(A239,'PASTE Tech_Stock'!A:B,2,FALSE),0)</f>
        <v>0.16978179709999999</v>
      </c>
      <c r="I239" s="263">
        <f>_xlfn.IFNA(VLOOKUP($A239,'PASTE Tech_Stock'!C:BC,2,FALSE),0)</f>
        <v>0.21021974900000001</v>
      </c>
      <c r="J239" s="263">
        <f>_xlfn.IFNA(VLOOKUP($A239,'PASTE Tech_Stock'!E:BD,2,FALSE),0)</f>
        <v>0.18468249270000001</v>
      </c>
      <c r="K239" s="263">
        <f>_xlfn.IFNA(VLOOKUP($A239,'PASTE Tech_Stock'!G:BE,2,FALSE),0)</f>
        <v>0.1697827781</v>
      </c>
      <c r="L239" s="263">
        <f>_xlfn.IFNA(VLOOKUP($A239,'PASTE Tech_Stock'!I:BF,2,FALSE),0)</f>
        <v>0.1697827781</v>
      </c>
      <c r="M239" s="263">
        <f>_xlfn.IFNA(VLOOKUP($A239,'PASTE Tech_Stock'!K:BG,2,FALSE),0)</f>
        <v>9.8264604089999999E-2</v>
      </c>
      <c r="N239" s="263">
        <f>_xlfn.IFNA(VLOOKUP($A239,'PASTE Tech_Stock'!M:BH,2,FALSE),0)</f>
        <v>0.16650029599999999</v>
      </c>
      <c r="O239" s="263">
        <f>_xlfn.IFNA(VLOOKUP($A239,'PASTE Tech_Stock'!O:BI,2,FALSE),0)</f>
        <v>0.162338809</v>
      </c>
      <c r="P239" s="263">
        <f>_xlfn.IFNA(VLOOKUP($A239,'PASTE Tech_Stock'!Q:BJ,2,FALSE),0)</f>
        <v>0.2257784541</v>
      </c>
      <c r="Q239" s="263">
        <f>_xlfn.IFNA(VLOOKUP($A239,'PASTE Tech_Stock'!S:BK,2,FALSE),0)</f>
        <v>0.176020705</v>
      </c>
      <c r="R239" s="263">
        <f>_xlfn.IFNA(VLOOKUP($A239,'PASTE Tech_Stock'!U:BL,2,FALSE),0)</f>
        <v>9.82646041E-2</v>
      </c>
      <c r="S239" s="263">
        <f>_xlfn.IFNA(VLOOKUP($A239,'PASTE Tech_Stock'!W:BM,2,FALSE),0)</f>
        <v>9.826461366E-2</v>
      </c>
      <c r="T239" s="263">
        <f>_xlfn.IFNA(VLOOKUP($A239,'PASTE Tech_Stock'!Y:BN,2,FALSE),0)</f>
        <v>9.8264604089999999E-2</v>
      </c>
    </row>
    <row r="240" spans="1:20" x14ac:dyDescent="0.3">
      <c r="A240" s="168" t="s">
        <v>266</v>
      </c>
      <c r="B240" t="str">
        <f>_xlfn.IFNA(VLOOKUP($A240,'PASTE Energy Balance'!$A$7:$O$835,14,FALSE),"")</f>
        <v>DE</v>
      </c>
      <c r="C240" t="str">
        <f>_xlfn.IFNA(VLOOKUP($A240,'PASTE Technology Sheet'!$A$7:$G$850,3,FALSE),"")</f>
        <v>Conversion</v>
      </c>
      <c r="D240" t="str">
        <f>_xlfn.IFNA(VLOOKUP($A240,'PASTE Technology Sheet'!$A$7:$G$850,4,FALSE),"")</f>
        <v>Power DE</v>
      </c>
      <c r="E240" t="str">
        <f>_xlfn.IFNA(VLOOKUP($A240,'PASTE Technology Sheet'!$A$7:$G$850,5,FALSE),"")</f>
        <v>Generation</v>
      </c>
      <c r="F240" t="str">
        <f>_xlfn.IFNA(VLOOKUP($A240,'PASTE Technology Sheet'!$A$7:$G$850,6,FALSE),"")</f>
        <v>Electricity DE</v>
      </c>
      <c r="G240" t="str">
        <f>_xlfn.IFNA(VLOOKUP($A240,'PASTE Technology Sheet'!$A$7:$G$850,7,FALSE),"")</f>
        <v>Electricity from Biomass + CCS - Power DE</v>
      </c>
      <c r="H240" s="263">
        <f>_xlfn.IFNA(VLOOKUP(A240,'PASTE Tech_Stock'!A:B,2,FALSE),0)</f>
        <v>0</v>
      </c>
      <c r="I240" s="263">
        <f>_xlfn.IFNA(VLOOKUP($A240,'PASTE Tech_Stock'!C:BC,2,FALSE),0)</f>
        <v>0</v>
      </c>
      <c r="J240" s="263">
        <f>_xlfn.IFNA(VLOOKUP($A240,'PASTE Tech_Stock'!E:BD,2,FALSE),0)</f>
        <v>0</v>
      </c>
      <c r="K240" s="263">
        <f>_xlfn.IFNA(VLOOKUP($A240,'PASTE Tech_Stock'!G:BE,2,FALSE),0)</f>
        <v>0</v>
      </c>
      <c r="L240" s="263">
        <f>_xlfn.IFNA(VLOOKUP($A240,'PASTE Tech_Stock'!I:BF,2,FALSE),0)</f>
        <v>0</v>
      </c>
      <c r="M240" s="263">
        <f>_xlfn.IFNA(VLOOKUP($A240,'PASTE Tech_Stock'!K:BG,2,FALSE),0)</f>
        <v>0</v>
      </c>
      <c r="N240" s="263">
        <f>_xlfn.IFNA(VLOOKUP($A240,'PASTE Tech_Stock'!M:BH,2,FALSE),0)</f>
        <v>0</v>
      </c>
      <c r="O240" s="263">
        <f>_xlfn.IFNA(VLOOKUP($A240,'PASTE Tech_Stock'!O:BI,2,FALSE),0)</f>
        <v>0</v>
      </c>
      <c r="P240" s="263">
        <f>_xlfn.IFNA(VLOOKUP($A240,'PASTE Tech_Stock'!Q:BJ,2,FALSE),0)</f>
        <v>0</v>
      </c>
      <c r="Q240" s="263">
        <f>_xlfn.IFNA(VLOOKUP($A240,'PASTE Tech_Stock'!S:BK,2,FALSE),0)</f>
        <v>0</v>
      </c>
      <c r="R240" s="263">
        <f>_xlfn.IFNA(VLOOKUP($A240,'PASTE Tech_Stock'!U:BL,2,FALSE),0)</f>
        <v>0</v>
      </c>
      <c r="S240" s="263">
        <f>_xlfn.IFNA(VLOOKUP($A240,'PASTE Tech_Stock'!W:BM,2,FALSE),0)</f>
        <v>0</v>
      </c>
      <c r="T240" s="263">
        <f>_xlfn.IFNA(VLOOKUP($A240,'PASTE Tech_Stock'!Y:BN,2,FALSE),0)</f>
        <v>0</v>
      </c>
    </row>
    <row r="241" spans="1:20" x14ac:dyDescent="0.3">
      <c r="A241" s="168" t="s">
        <v>267</v>
      </c>
      <c r="B241" t="str">
        <f>_xlfn.IFNA(VLOOKUP($A241,'PASTE Energy Balance'!$A$7:$O$835,14,FALSE),"")</f>
        <v>DE</v>
      </c>
      <c r="C241" t="str">
        <f>_xlfn.IFNA(VLOOKUP($A241,'PASTE Technology Sheet'!$A$7:$G$850,3,FALSE),"")</f>
        <v>Conversion</v>
      </c>
      <c r="D241" t="str">
        <f>_xlfn.IFNA(VLOOKUP($A241,'PASTE Technology Sheet'!$A$7:$G$850,4,FALSE),"")</f>
        <v>Power DE</v>
      </c>
      <c r="E241" t="str">
        <f>_xlfn.IFNA(VLOOKUP($A241,'PASTE Technology Sheet'!$A$7:$G$850,5,FALSE),"")</f>
        <v>Generation</v>
      </c>
      <c r="F241" t="str">
        <f>_xlfn.IFNA(VLOOKUP($A241,'PASTE Technology Sheet'!$A$7:$G$850,6,FALSE),"")</f>
        <v>Electricity DE</v>
      </c>
      <c r="G241" t="str">
        <f>_xlfn.IFNA(VLOOKUP($A241,'PASTE Technology Sheet'!$A$7:$G$850,7,FALSE),"")</f>
        <v>Electricity from Nuclear - Power DE</v>
      </c>
      <c r="H241" s="263">
        <f>_xlfn.IFNA(VLOOKUP(A241,'PASTE Tech_Stock'!A:B,2,FALSE),0)</f>
        <v>40.139032589999999</v>
      </c>
      <c r="I241" s="263">
        <f>_xlfn.IFNA(VLOOKUP($A241,'PASTE Tech_Stock'!C:BC,2,FALSE),0)</f>
        <v>40.177169079999999</v>
      </c>
      <c r="J241" s="263">
        <f>_xlfn.IFNA(VLOOKUP($A241,'PASTE Tech_Stock'!E:BD,2,FALSE),0)</f>
        <v>40.069798650000003</v>
      </c>
      <c r="K241" s="263">
        <f>_xlfn.IFNA(VLOOKUP($A241,'PASTE Tech_Stock'!G:BE,2,FALSE),0)</f>
        <v>40.139032700000001</v>
      </c>
      <c r="L241" s="263">
        <f>_xlfn.IFNA(VLOOKUP($A241,'PASTE Tech_Stock'!I:BF,2,FALSE),0)</f>
        <v>40.139032700000001</v>
      </c>
      <c r="M241" s="263">
        <f>_xlfn.IFNA(VLOOKUP($A241,'PASTE Tech_Stock'!K:BG,2,FALSE),0)</f>
        <v>0</v>
      </c>
      <c r="N241" s="263">
        <f>_xlfn.IFNA(VLOOKUP($A241,'PASTE Tech_Stock'!M:BH,2,FALSE),0)</f>
        <v>81.882248910000001</v>
      </c>
      <c r="O241" s="263">
        <f>_xlfn.IFNA(VLOOKUP($A241,'PASTE Tech_Stock'!O:BI,2,FALSE),0)</f>
        <v>39.890728670000001</v>
      </c>
      <c r="P241" s="263">
        <f>_xlfn.IFNA(VLOOKUP($A241,'PASTE Tech_Stock'!Q:BJ,2,FALSE),0)</f>
        <v>40.215107269999997</v>
      </c>
      <c r="Q241" s="263">
        <f>_xlfn.IFNA(VLOOKUP($A241,'PASTE Tech_Stock'!S:BK,2,FALSE),0)</f>
        <v>40.314387119999999</v>
      </c>
      <c r="R241" s="263">
        <f>_xlfn.IFNA(VLOOKUP($A241,'PASTE Tech_Stock'!U:BL,2,FALSE),0)</f>
        <v>40.049083580000001</v>
      </c>
      <c r="S241" s="263">
        <f>_xlfn.IFNA(VLOOKUP($A241,'PASTE Tech_Stock'!W:BM,2,FALSE),0)</f>
        <v>43.41447101</v>
      </c>
      <c r="T241" s="263">
        <f>_xlfn.IFNA(VLOOKUP($A241,'PASTE Tech_Stock'!Y:BN,2,FALSE),0)</f>
        <v>36.173053729999999</v>
      </c>
    </row>
    <row r="242" spans="1:20" x14ac:dyDescent="0.3">
      <c r="A242" s="168" t="s">
        <v>268</v>
      </c>
      <c r="B242" t="str">
        <f>_xlfn.IFNA(VLOOKUP($A242,'PASTE Energy Balance'!$A$7:$O$835,14,FALSE),"")</f>
        <v>DE</v>
      </c>
      <c r="C242" t="str">
        <f>_xlfn.IFNA(VLOOKUP($A242,'PASTE Technology Sheet'!$A$7:$G$850,3,FALSE),"")</f>
        <v>Conversion</v>
      </c>
      <c r="D242" t="str">
        <f>_xlfn.IFNA(VLOOKUP($A242,'PASTE Technology Sheet'!$A$7:$G$850,4,FALSE),"")</f>
        <v>Power DE</v>
      </c>
      <c r="E242" t="str">
        <f>_xlfn.IFNA(VLOOKUP($A242,'PASTE Technology Sheet'!$A$7:$G$850,5,FALSE),"")</f>
        <v>Generation</v>
      </c>
      <c r="F242" t="str">
        <f>_xlfn.IFNA(VLOOKUP($A242,'PASTE Technology Sheet'!$A$7:$G$850,6,FALSE),"")</f>
        <v>Electricity DE</v>
      </c>
      <c r="G242" t="str">
        <f>_xlfn.IFNA(VLOOKUP($A242,'PASTE Technology Sheet'!$A$7:$G$850,7,FALSE),"")</f>
        <v>Electricity from Geothermal - Power DE</v>
      </c>
      <c r="H242" s="263">
        <f>_xlfn.IFNA(VLOOKUP(A242,'PASTE Tech_Stock'!A:B,2,FALSE),0)</f>
        <v>0</v>
      </c>
      <c r="I242" s="263">
        <f>_xlfn.IFNA(VLOOKUP($A242,'PASTE Tech_Stock'!C:BC,2,FALSE),0)</f>
        <v>0</v>
      </c>
      <c r="J242" s="263">
        <f>_xlfn.IFNA(VLOOKUP($A242,'PASTE Tech_Stock'!E:BD,2,FALSE),0)</f>
        <v>0</v>
      </c>
      <c r="K242" s="263">
        <f>_xlfn.IFNA(VLOOKUP($A242,'PASTE Tech_Stock'!G:BE,2,FALSE),0)</f>
        <v>0</v>
      </c>
      <c r="L242" s="263">
        <f>_xlfn.IFNA(VLOOKUP($A242,'PASTE Tech_Stock'!I:BF,2,FALSE),0)</f>
        <v>0</v>
      </c>
      <c r="M242" s="263">
        <f>_xlfn.IFNA(VLOOKUP($A242,'PASTE Tech_Stock'!K:BG,2,FALSE),0)</f>
        <v>0</v>
      </c>
      <c r="N242" s="263">
        <f>_xlfn.IFNA(VLOOKUP($A242,'PASTE Tech_Stock'!M:BH,2,FALSE),0)</f>
        <v>0</v>
      </c>
      <c r="O242" s="263">
        <f>_xlfn.IFNA(VLOOKUP($A242,'PASTE Tech_Stock'!O:BI,2,FALSE),0)</f>
        <v>0</v>
      </c>
      <c r="P242" s="263">
        <f>_xlfn.IFNA(VLOOKUP($A242,'PASTE Tech_Stock'!Q:BJ,2,FALSE),0)</f>
        <v>0</v>
      </c>
      <c r="Q242" s="263">
        <f>_xlfn.IFNA(VLOOKUP($A242,'PASTE Tech_Stock'!S:BK,2,FALSE),0)</f>
        <v>0</v>
      </c>
      <c r="R242" s="263">
        <f>_xlfn.IFNA(VLOOKUP($A242,'PASTE Tech_Stock'!U:BL,2,FALSE),0)</f>
        <v>0</v>
      </c>
      <c r="S242" s="263">
        <f>_xlfn.IFNA(VLOOKUP($A242,'PASTE Tech_Stock'!W:BM,2,FALSE),0)</f>
        <v>0</v>
      </c>
      <c r="T242" s="263">
        <f>_xlfn.IFNA(VLOOKUP($A242,'PASTE Tech_Stock'!Y:BN,2,FALSE),0)</f>
        <v>0</v>
      </c>
    </row>
    <row r="243" spans="1:20" x14ac:dyDescent="0.3">
      <c r="A243" s="168" t="s">
        <v>269</v>
      </c>
      <c r="B243" t="str">
        <f>_xlfn.IFNA(VLOOKUP($A243,'PASTE Energy Balance'!$A$7:$O$835,14,FALSE),"")</f>
        <v>DE</v>
      </c>
      <c r="C243" t="str">
        <f>_xlfn.IFNA(VLOOKUP($A243,'PASTE Technology Sheet'!$A$7:$G$850,3,FALSE),"")</f>
        <v>Conversion</v>
      </c>
      <c r="D243" t="str">
        <f>_xlfn.IFNA(VLOOKUP($A243,'PASTE Technology Sheet'!$A$7:$G$850,4,FALSE),"")</f>
        <v>Power DE</v>
      </c>
      <c r="E243" t="str">
        <f>_xlfn.IFNA(VLOOKUP($A243,'PASTE Technology Sheet'!$A$7:$G$850,5,FALSE),"")</f>
        <v>Generation</v>
      </c>
      <c r="F243" t="str">
        <f>_xlfn.IFNA(VLOOKUP($A243,'PASTE Technology Sheet'!$A$7:$G$850,6,FALSE),"")</f>
        <v>Electricity DE</v>
      </c>
      <c r="G243" t="str">
        <f>_xlfn.IFNA(VLOOKUP($A243,'PASTE Technology Sheet'!$A$7:$G$850,7,FALSE),"")</f>
        <v>Electricity from Hydro RoR - Power DE</v>
      </c>
      <c r="H243" s="263">
        <f>_xlfn.IFNA(VLOOKUP(A243,'PASTE Tech_Stock'!A:B,2,FALSE),0)</f>
        <v>4.4535999999999998</v>
      </c>
      <c r="I243" s="263">
        <f>_xlfn.IFNA(VLOOKUP($A243,'PASTE Tech_Stock'!C:BC,2,FALSE),0)</f>
        <v>4.4535999999999998</v>
      </c>
      <c r="J243" s="263">
        <f>_xlfn.IFNA(VLOOKUP($A243,'PASTE Tech_Stock'!E:BD,2,FALSE),0)</f>
        <v>4.4535999999999998</v>
      </c>
      <c r="K243" s="263">
        <f>_xlfn.IFNA(VLOOKUP($A243,'PASTE Tech_Stock'!G:BE,2,FALSE),0)</f>
        <v>4.4535999999999998</v>
      </c>
      <c r="L243" s="263">
        <f>_xlfn.IFNA(VLOOKUP($A243,'PASTE Tech_Stock'!I:BF,2,FALSE),0)</f>
        <v>4.4535999999999998</v>
      </c>
      <c r="M243" s="263">
        <f>_xlfn.IFNA(VLOOKUP($A243,'PASTE Tech_Stock'!K:BG,2,FALSE),0)</f>
        <v>4.4535999999999998</v>
      </c>
      <c r="N243" s="263">
        <f>_xlfn.IFNA(VLOOKUP($A243,'PASTE Tech_Stock'!M:BH,2,FALSE),0)</f>
        <v>4.4535999999999998</v>
      </c>
      <c r="O243" s="263">
        <f>_xlfn.IFNA(VLOOKUP($A243,'PASTE Tech_Stock'!O:BI,2,FALSE),0)</f>
        <v>4.4535999999999998</v>
      </c>
      <c r="P243" s="263">
        <f>_xlfn.IFNA(VLOOKUP($A243,'PASTE Tech_Stock'!Q:BJ,2,FALSE),0)</f>
        <v>4.4535999999999998</v>
      </c>
      <c r="Q243" s="263">
        <f>_xlfn.IFNA(VLOOKUP($A243,'PASTE Tech_Stock'!S:BK,2,FALSE),0)</f>
        <v>4.4535999999999998</v>
      </c>
      <c r="R243" s="263">
        <f>_xlfn.IFNA(VLOOKUP($A243,'PASTE Tech_Stock'!U:BL,2,FALSE),0)</f>
        <v>4.4535999999999998</v>
      </c>
      <c r="S243" s="263">
        <f>_xlfn.IFNA(VLOOKUP($A243,'PASTE Tech_Stock'!W:BM,2,FALSE),0)</f>
        <v>4.4535999999999998</v>
      </c>
      <c r="T243" s="263">
        <f>_xlfn.IFNA(VLOOKUP($A243,'PASTE Tech_Stock'!Y:BN,2,FALSE),0)</f>
        <v>4.4535999999999998</v>
      </c>
    </row>
    <row r="244" spans="1:20" x14ac:dyDescent="0.3">
      <c r="A244" s="168" t="s">
        <v>270</v>
      </c>
      <c r="B244" t="str">
        <f>_xlfn.IFNA(VLOOKUP($A244,'PASTE Energy Balance'!$A$7:$O$835,14,FALSE),"")</f>
        <v>DE</v>
      </c>
      <c r="C244" t="str">
        <f>_xlfn.IFNA(VLOOKUP($A244,'PASTE Technology Sheet'!$A$7:$G$850,3,FALSE),"")</f>
        <v>Conversion</v>
      </c>
      <c r="D244" t="str">
        <f>_xlfn.IFNA(VLOOKUP($A244,'PASTE Technology Sheet'!$A$7:$G$850,4,FALSE),"")</f>
        <v>Power DE</v>
      </c>
      <c r="E244" t="str">
        <f>_xlfn.IFNA(VLOOKUP($A244,'PASTE Technology Sheet'!$A$7:$G$850,5,FALSE),"")</f>
        <v>Generation</v>
      </c>
      <c r="F244" t="str">
        <f>_xlfn.IFNA(VLOOKUP($A244,'PASTE Technology Sheet'!$A$7:$G$850,6,FALSE),"")</f>
        <v>Electricity DE</v>
      </c>
      <c r="G244" t="str">
        <f>_xlfn.IFNA(VLOOKUP($A244,'PASTE Technology Sheet'!$A$7:$G$850,7,FALSE),"")</f>
        <v>Electricity from Hydro Reservoirs - Power DE</v>
      </c>
      <c r="H244" s="263">
        <f>_xlfn.IFNA(VLOOKUP(A244,'PASTE Tech_Stock'!A:B,2,FALSE),0)</f>
        <v>0.14219999689999999</v>
      </c>
      <c r="I244" s="263">
        <f>_xlfn.IFNA(VLOOKUP($A244,'PASTE Tech_Stock'!C:BC,2,FALSE),0)</f>
        <v>0.14219999329999999</v>
      </c>
      <c r="J244" s="263">
        <f>_xlfn.IFNA(VLOOKUP($A244,'PASTE Tech_Stock'!E:BD,2,FALSE),0)</f>
        <v>0</v>
      </c>
      <c r="K244" s="263">
        <f>_xlfn.IFNA(VLOOKUP($A244,'PASTE Tech_Stock'!G:BE,2,FALSE),0)</f>
        <v>0.14219999589999999</v>
      </c>
      <c r="L244" s="263">
        <f>_xlfn.IFNA(VLOOKUP($A244,'PASTE Tech_Stock'!I:BF,2,FALSE),0)</f>
        <v>0.14219999589999999</v>
      </c>
      <c r="M244" s="263">
        <f>_xlfn.IFNA(VLOOKUP($A244,'PASTE Tech_Stock'!K:BG,2,FALSE),0)</f>
        <v>0</v>
      </c>
      <c r="N244" s="263">
        <f>_xlfn.IFNA(VLOOKUP($A244,'PASTE Tech_Stock'!M:BH,2,FALSE),0)</f>
        <v>0</v>
      </c>
      <c r="O244" s="263">
        <f>_xlfn.IFNA(VLOOKUP($A244,'PASTE Tech_Stock'!O:BI,2,FALSE),0)</f>
        <v>7.9202724829999994E-5</v>
      </c>
      <c r="P244" s="263">
        <f>_xlfn.IFNA(VLOOKUP($A244,'PASTE Tech_Stock'!Q:BJ,2,FALSE),0)</f>
        <v>0.1421999867</v>
      </c>
      <c r="Q244" s="263">
        <f>_xlfn.IFNA(VLOOKUP($A244,'PASTE Tech_Stock'!S:BK,2,FALSE),0)</f>
        <v>0</v>
      </c>
      <c r="R244" s="263">
        <f>_xlfn.IFNA(VLOOKUP($A244,'PASTE Tech_Stock'!U:BL,2,FALSE),0)</f>
        <v>0.14219999929999999</v>
      </c>
      <c r="S244" s="263">
        <f>_xlfn.IFNA(VLOOKUP($A244,'PASTE Tech_Stock'!W:BM,2,FALSE),0)</f>
        <v>0</v>
      </c>
      <c r="T244" s="263">
        <f>_xlfn.IFNA(VLOOKUP($A244,'PASTE Tech_Stock'!Y:BN,2,FALSE),0)</f>
        <v>0.14219999999999999</v>
      </c>
    </row>
    <row r="245" spans="1:20" x14ac:dyDescent="0.3">
      <c r="A245" s="168" t="s">
        <v>271</v>
      </c>
      <c r="B245" t="str">
        <f>_xlfn.IFNA(VLOOKUP($A245,'PASTE Energy Balance'!$A$7:$O$835,14,FALSE),"")</f>
        <v>DE</v>
      </c>
      <c r="C245" t="str">
        <f>_xlfn.IFNA(VLOOKUP($A245,'PASTE Technology Sheet'!$A$7:$G$850,3,FALSE),"")</f>
        <v>Conversion</v>
      </c>
      <c r="D245" t="str">
        <f>_xlfn.IFNA(VLOOKUP($A245,'PASTE Technology Sheet'!$A$7:$G$850,4,FALSE),"")</f>
        <v>Power DE</v>
      </c>
      <c r="E245" t="str">
        <f>_xlfn.IFNA(VLOOKUP($A245,'PASTE Technology Sheet'!$A$7:$G$850,5,FALSE),"")</f>
        <v>Generation</v>
      </c>
      <c r="F245" t="str">
        <f>_xlfn.IFNA(VLOOKUP($A245,'PASTE Technology Sheet'!$A$7:$G$850,6,FALSE),"")</f>
        <v>Electricity DE</v>
      </c>
      <c r="G245" t="str">
        <f>_xlfn.IFNA(VLOOKUP($A245,'PASTE Technology Sheet'!$A$7:$G$850,7,FALSE),"")</f>
        <v>Electricity from Tide, Waves &amp; Ocean - Power DE</v>
      </c>
      <c r="H245" s="263">
        <f>_xlfn.IFNA(VLOOKUP(A245,'PASTE Tech_Stock'!A:B,2,FALSE),0)</f>
        <v>0</v>
      </c>
      <c r="I245" s="263">
        <f>_xlfn.IFNA(VLOOKUP($A245,'PASTE Tech_Stock'!C:BC,2,FALSE),0)</f>
        <v>0</v>
      </c>
      <c r="J245" s="263">
        <f>_xlfn.IFNA(VLOOKUP($A245,'PASTE Tech_Stock'!E:BD,2,FALSE),0)</f>
        <v>0</v>
      </c>
      <c r="K245" s="263">
        <f>_xlfn.IFNA(VLOOKUP($A245,'PASTE Tech_Stock'!G:BE,2,FALSE),0)</f>
        <v>0</v>
      </c>
      <c r="L245" s="263">
        <f>_xlfn.IFNA(VLOOKUP($A245,'PASTE Tech_Stock'!I:BF,2,FALSE),0)</f>
        <v>0</v>
      </c>
      <c r="M245" s="263">
        <f>_xlfn.IFNA(VLOOKUP($A245,'PASTE Tech_Stock'!K:BG,2,FALSE),0)</f>
        <v>0</v>
      </c>
      <c r="N245" s="263">
        <f>_xlfn.IFNA(VLOOKUP($A245,'PASTE Tech_Stock'!M:BH,2,FALSE),0)</f>
        <v>0</v>
      </c>
      <c r="O245" s="263">
        <f>_xlfn.IFNA(VLOOKUP($A245,'PASTE Tech_Stock'!O:BI,2,FALSE),0)</f>
        <v>0</v>
      </c>
      <c r="P245" s="263">
        <f>_xlfn.IFNA(VLOOKUP($A245,'PASTE Tech_Stock'!Q:BJ,2,FALSE),0)</f>
        <v>0</v>
      </c>
      <c r="Q245" s="263">
        <f>_xlfn.IFNA(VLOOKUP($A245,'PASTE Tech_Stock'!S:BK,2,FALSE),0)</f>
        <v>0</v>
      </c>
      <c r="R245" s="263">
        <f>_xlfn.IFNA(VLOOKUP($A245,'PASTE Tech_Stock'!U:BL,2,FALSE),0)</f>
        <v>0</v>
      </c>
      <c r="S245" s="263">
        <f>_xlfn.IFNA(VLOOKUP($A245,'PASTE Tech_Stock'!W:BM,2,FALSE),0)</f>
        <v>0</v>
      </c>
      <c r="T245" s="263">
        <f>_xlfn.IFNA(VLOOKUP($A245,'PASTE Tech_Stock'!Y:BN,2,FALSE),0)</f>
        <v>0</v>
      </c>
    </row>
    <row r="246" spans="1:20" x14ac:dyDescent="0.3">
      <c r="A246" s="168" t="s">
        <v>272</v>
      </c>
      <c r="B246" t="str">
        <f>_xlfn.IFNA(VLOOKUP($A246,'PASTE Energy Balance'!$A$7:$O$835,14,FALSE),"")</f>
        <v>DE</v>
      </c>
      <c r="C246" t="str">
        <f>_xlfn.IFNA(VLOOKUP($A246,'PASTE Technology Sheet'!$A$7:$G$850,3,FALSE),"")</f>
        <v>Conversion</v>
      </c>
      <c r="D246" t="str">
        <f>_xlfn.IFNA(VLOOKUP($A246,'PASTE Technology Sheet'!$A$7:$G$850,4,FALSE),"")</f>
        <v>Power DE</v>
      </c>
      <c r="E246" t="str">
        <f>_xlfn.IFNA(VLOOKUP($A246,'PASTE Technology Sheet'!$A$7:$G$850,5,FALSE),"")</f>
        <v>Generation</v>
      </c>
      <c r="F246" t="str">
        <f>_xlfn.IFNA(VLOOKUP($A246,'PASTE Technology Sheet'!$A$7:$G$850,6,FALSE),"")</f>
        <v>Electricity DE</v>
      </c>
      <c r="G246" t="str">
        <f>_xlfn.IFNA(VLOOKUP($A246,'PASTE Technology Sheet'!$A$7:$G$850,7,FALSE),"")</f>
        <v>Electricity from Onshore wind - Power DE</v>
      </c>
      <c r="H246" s="263">
        <f>_xlfn.IFNA(VLOOKUP(A246,'PASTE Tech_Stock'!A:B,2,FALSE),0)</f>
        <v>86.072104550000006</v>
      </c>
      <c r="I246" s="263">
        <f>_xlfn.IFNA(VLOOKUP($A246,'PASTE Tech_Stock'!C:BC,2,FALSE),0)</f>
        <v>79.385422669999997</v>
      </c>
      <c r="J246" s="263">
        <f>_xlfn.IFNA(VLOOKUP($A246,'PASTE Tech_Stock'!E:BD,2,FALSE),0)</f>
        <v>93.417403840000006</v>
      </c>
      <c r="K246" s="263">
        <f>_xlfn.IFNA(VLOOKUP($A246,'PASTE Tech_Stock'!G:BE,2,FALSE),0)</f>
        <v>86.07259492</v>
      </c>
      <c r="L246" s="263">
        <f>_xlfn.IFNA(VLOOKUP($A246,'PASTE Tech_Stock'!I:BF,2,FALSE),0)</f>
        <v>86.07259492</v>
      </c>
      <c r="M246" s="263">
        <f>_xlfn.IFNA(VLOOKUP($A246,'PASTE Tech_Stock'!K:BG,2,FALSE),0)</f>
        <v>101.425382</v>
      </c>
      <c r="N246" s="263">
        <f>_xlfn.IFNA(VLOOKUP($A246,'PASTE Tech_Stock'!M:BH,2,FALSE),0)</f>
        <v>62.927634519999998</v>
      </c>
      <c r="O246" s="263">
        <f>_xlfn.IFNA(VLOOKUP($A246,'PASTE Tech_Stock'!O:BI,2,FALSE),0)</f>
        <v>80.558181959999999</v>
      </c>
      <c r="P246" s="263">
        <f>_xlfn.IFNA(VLOOKUP($A246,'PASTE Tech_Stock'!Q:BJ,2,FALSE),0)</f>
        <v>87.451144979999995</v>
      </c>
      <c r="Q246" s="263">
        <f>_xlfn.IFNA(VLOOKUP($A246,'PASTE Tech_Stock'!S:BK,2,FALSE),0)</f>
        <v>128.04024530000001</v>
      </c>
      <c r="R246" s="263">
        <f>_xlfn.IFNA(VLOOKUP($A246,'PASTE Tech_Stock'!U:BL,2,FALSE),0)</f>
        <v>36.830112890000002</v>
      </c>
      <c r="S246" s="263">
        <f>_xlfn.IFNA(VLOOKUP($A246,'PASTE Tech_Stock'!W:BM,2,FALSE),0)</f>
        <v>112.5952628</v>
      </c>
      <c r="T246" s="263">
        <f>_xlfn.IFNA(VLOOKUP($A246,'PASTE Tech_Stock'!Y:BN,2,FALSE),0)</f>
        <v>58.480230050000003</v>
      </c>
    </row>
    <row r="247" spans="1:20" x14ac:dyDescent="0.3">
      <c r="A247" s="168" t="s">
        <v>273</v>
      </c>
      <c r="B247" t="str">
        <f>_xlfn.IFNA(VLOOKUP($A247,'PASTE Energy Balance'!$A$7:$O$835,14,FALSE),"")</f>
        <v>DE</v>
      </c>
      <c r="C247" t="str">
        <f>_xlfn.IFNA(VLOOKUP($A247,'PASTE Technology Sheet'!$A$7:$G$850,3,FALSE),"")</f>
        <v>Conversion</v>
      </c>
      <c r="D247" t="str">
        <f>_xlfn.IFNA(VLOOKUP($A247,'PASTE Technology Sheet'!$A$7:$G$850,4,FALSE),"")</f>
        <v>Power DE</v>
      </c>
      <c r="E247" t="str">
        <f>_xlfn.IFNA(VLOOKUP($A247,'PASTE Technology Sheet'!$A$7:$G$850,5,FALSE),"")</f>
        <v>Generation</v>
      </c>
      <c r="F247" t="str">
        <f>_xlfn.IFNA(VLOOKUP($A247,'PASTE Technology Sheet'!$A$7:$G$850,6,FALSE),"")</f>
        <v>Electricity DE</v>
      </c>
      <c r="G247" t="str">
        <f>_xlfn.IFNA(VLOOKUP($A247,'PASTE Technology Sheet'!$A$7:$G$850,7,FALSE),"")</f>
        <v>Electricity from Solar - Power DE</v>
      </c>
      <c r="H247" s="263">
        <f>_xlfn.IFNA(VLOOKUP(A247,'PASTE Tech_Stock'!A:B,2,FALSE),0)</f>
        <v>516</v>
      </c>
      <c r="I247" s="263">
        <f>_xlfn.IFNA(VLOOKUP($A247,'PASTE Tech_Stock'!C:BC,2,FALSE),0)</f>
        <v>516</v>
      </c>
      <c r="J247" s="263">
        <f>_xlfn.IFNA(VLOOKUP($A247,'PASTE Tech_Stock'!E:BD,2,FALSE),0)</f>
        <v>516</v>
      </c>
      <c r="K247" s="263">
        <f>_xlfn.IFNA(VLOOKUP($A247,'PASTE Tech_Stock'!G:BE,2,FALSE),0)</f>
        <v>516</v>
      </c>
      <c r="L247" s="263">
        <f>_xlfn.IFNA(VLOOKUP($A247,'PASTE Tech_Stock'!I:BF,2,FALSE),0)</f>
        <v>516</v>
      </c>
      <c r="M247" s="263">
        <f>_xlfn.IFNA(VLOOKUP($A247,'PASTE Tech_Stock'!K:BG,2,FALSE),0)</f>
        <v>516</v>
      </c>
      <c r="N247" s="263">
        <f>_xlfn.IFNA(VLOOKUP($A247,'PASTE Tech_Stock'!M:BH,2,FALSE),0)</f>
        <v>516</v>
      </c>
      <c r="O247" s="263">
        <f>_xlfn.IFNA(VLOOKUP($A247,'PASTE Tech_Stock'!O:BI,2,FALSE),0)</f>
        <v>516</v>
      </c>
      <c r="P247" s="263">
        <f>_xlfn.IFNA(VLOOKUP($A247,'PASTE Tech_Stock'!Q:BJ,2,FALSE),0)</f>
        <v>516</v>
      </c>
      <c r="Q247" s="263">
        <f>_xlfn.IFNA(VLOOKUP($A247,'PASTE Tech_Stock'!S:BK,2,FALSE),0)</f>
        <v>516</v>
      </c>
      <c r="R247" s="263">
        <f>_xlfn.IFNA(VLOOKUP($A247,'PASTE Tech_Stock'!U:BL,2,FALSE),0)</f>
        <v>516</v>
      </c>
      <c r="S247" s="263">
        <f>_xlfn.IFNA(VLOOKUP($A247,'PASTE Tech_Stock'!W:BM,2,FALSE),0)</f>
        <v>516</v>
      </c>
      <c r="T247" s="263">
        <f>_xlfn.IFNA(VLOOKUP($A247,'PASTE Tech_Stock'!Y:BN,2,FALSE),0)</f>
        <v>516</v>
      </c>
    </row>
    <row r="248" spans="1:20" x14ac:dyDescent="0.3">
      <c r="A248" s="168" t="s">
        <v>274</v>
      </c>
      <c r="B248" t="str">
        <f>_xlfn.IFNA(VLOOKUP($A248,'PASTE Energy Balance'!$A$7:$O$835,14,FALSE),"")</f>
        <v>DE</v>
      </c>
      <c r="C248" t="str">
        <f>_xlfn.IFNA(VLOOKUP($A248,'PASTE Technology Sheet'!$A$7:$G$850,3,FALSE),"")</f>
        <v>Conversion</v>
      </c>
      <c r="D248" t="str">
        <f>_xlfn.IFNA(VLOOKUP($A248,'PASTE Technology Sheet'!$A$7:$G$850,4,FALSE),"")</f>
        <v>Power DE</v>
      </c>
      <c r="E248" t="str">
        <f>_xlfn.IFNA(VLOOKUP($A248,'PASTE Technology Sheet'!$A$7:$G$850,5,FALSE),"")</f>
        <v>Generation</v>
      </c>
      <c r="F248" t="str">
        <f>_xlfn.IFNA(VLOOKUP($A248,'PASTE Technology Sheet'!$A$7:$G$850,6,FALSE),"")</f>
        <v>Electricity DE</v>
      </c>
      <c r="G248" t="str">
        <f>_xlfn.IFNA(VLOOKUP($A248,'PASTE Technology Sheet'!$A$7:$G$850,7,FALSE),"")</f>
        <v>Electricity from Solar CSP - Power DE</v>
      </c>
      <c r="H248" s="263">
        <f>_xlfn.IFNA(VLOOKUP(A248,'PASTE Tech_Stock'!A:B,2,FALSE),0)</f>
        <v>0</v>
      </c>
      <c r="I248" s="263">
        <f>_xlfn.IFNA(VLOOKUP($A248,'PASTE Tech_Stock'!C:BC,2,FALSE),0)</f>
        <v>0</v>
      </c>
      <c r="J248" s="263">
        <f>_xlfn.IFNA(VLOOKUP($A248,'PASTE Tech_Stock'!E:BD,2,FALSE),0)</f>
        <v>0</v>
      </c>
      <c r="K248" s="263">
        <f>_xlfn.IFNA(VLOOKUP($A248,'PASTE Tech_Stock'!G:BE,2,FALSE),0)</f>
        <v>0</v>
      </c>
      <c r="L248" s="263">
        <f>_xlfn.IFNA(VLOOKUP($A248,'PASTE Tech_Stock'!I:BF,2,FALSE),0)</f>
        <v>0</v>
      </c>
      <c r="M248" s="263">
        <f>_xlfn.IFNA(VLOOKUP($A248,'PASTE Tech_Stock'!K:BG,2,FALSE),0)</f>
        <v>0</v>
      </c>
      <c r="N248" s="263">
        <f>_xlfn.IFNA(VLOOKUP($A248,'PASTE Tech_Stock'!M:BH,2,FALSE),0)</f>
        <v>0</v>
      </c>
      <c r="O248" s="263">
        <f>_xlfn.IFNA(VLOOKUP($A248,'PASTE Tech_Stock'!O:BI,2,FALSE),0)</f>
        <v>0</v>
      </c>
      <c r="P248" s="263">
        <f>_xlfn.IFNA(VLOOKUP($A248,'PASTE Tech_Stock'!Q:BJ,2,FALSE),0)</f>
        <v>0</v>
      </c>
      <c r="Q248" s="263">
        <f>_xlfn.IFNA(VLOOKUP($A248,'PASTE Tech_Stock'!S:BK,2,FALSE),0)</f>
        <v>0</v>
      </c>
      <c r="R248" s="263">
        <f>_xlfn.IFNA(VLOOKUP($A248,'PASTE Tech_Stock'!U:BL,2,FALSE),0)</f>
        <v>0</v>
      </c>
      <c r="S248" s="263">
        <f>_xlfn.IFNA(VLOOKUP($A248,'PASTE Tech_Stock'!W:BM,2,FALSE),0)</f>
        <v>0</v>
      </c>
      <c r="T248" s="263">
        <f>_xlfn.IFNA(VLOOKUP($A248,'PASTE Tech_Stock'!Y:BN,2,FALSE),0)</f>
        <v>0</v>
      </c>
    </row>
    <row r="249" spans="1:20" x14ac:dyDescent="0.3">
      <c r="A249" s="168" t="s">
        <v>275</v>
      </c>
      <c r="B249" t="str">
        <f>_xlfn.IFNA(VLOOKUP($A249,'PASTE Energy Balance'!$A$7:$O$835,14,FALSE),"")</f>
        <v>DK</v>
      </c>
      <c r="C249" t="str">
        <f>_xlfn.IFNA(VLOOKUP($A249,'PASTE Technology Sheet'!$A$7:$G$850,3,FALSE),"")</f>
        <v>Conversion</v>
      </c>
      <c r="D249" t="str">
        <f>_xlfn.IFNA(VLOOKUP($A249,'PASTE Technology Sheet'!$A$7:$G$850,4,FALSE),"")</f>
        <v>Power DK</v>
      </c>
      <c r="E249" t="str">
        <f>_xlfn.IFNA(VLOOKUP($A249,'PASTE Technology Sheet'!$A$7:$G$850,5,FALSE),"")</f>
        <v>Generation</v>
      </c>
      <c r="F249" t="str">
        <f>_xlfn.IFNA(VLOOKUP($A249,'PASTE Technology Sheet'!$A$7:$G$850,6,FALSE),"")</f>
        <v>Electricity DK</v>
      </c>
      <c r="G249" t="str">
        <f>_xlfn.IFNA(VLOOKUP($A249,'PASTE Technology Sheet'!$A$7:$G$850,7,FALSE),"")</f>
        <v>Electricity from Coal old - Power DK</v>
      </c>
      <c r="H249" s="263">
        <f>_xlfn.IFNA(VLOOKUP(A249,'PASTE Tech_Stock'!A:B,2,FALSE),0)</f>
        <v>0</v>
      </c>
      <c r="I249" s="263">
        <f>_xlfn.IFNA(VLOOKUP($A249,'PASTE Tech_Stock'!C:BC,2,FALSE),0)</f>
        <v>0</v>
      </c>
      <c r="J249" s="263">
        <f>_xlfn.IFNA(VLOOKUP($A249,'PASTE Tech_Stock'!E:BD,2,FALSE),0)</f>
        <v>0</v>
      </c>
      <c r="K249" s="263">
        <f>_xlfn.IFNA(VLOOKUP($A249,'PASTE Tech_Stock'!G:BE,2,FALSE),0)</f>
        <v>0</v>
      </c>
      <c r="L249" s="263">
        <f>_xlfn.IFNA(VLOOKUP($A249,'PASTE Tech_Stock'!I:BF,2,FALSE),0)</f>
        <v>0</v>
      </c>
      <c r="M249" s="263">
        <f>_xlfn.IFNA(VLOOKUP($A249,'PASTE Tech_Stock'!K:BG,2,FALSE),0)</f>
        <v>0</v>
      </c>
      <c r="N249" s="263">
        <f>_xlfn.IFNA(VLOOKUP($A249,'PASTE Tech_Stock'!M:BH,2,FALSE),0)</f>
        <v>0</v>
      </c>
      <c r="O249" s="263">
        <f>_xlfn.IFNA(VLOOKUP($A249,'PASTE Tech_Stock'!O:BI,2,FALSE),0)</f>
        <v>0</v>
      </c>
      <c r="P249" s="263">
        <f>_xlfn.IFNA(VLOOKUP($A249,'PASTE Tech_Stock'!Q:BJ,2,FALSE),0)</f>
        <v>0</v>
      </c>
      <c r="Q249" s="263">
        <f>_xlfn.IFNA(VLOOKUP($A249,'PASTE Tech_Stock'!S:BK,2,FALSE),0)</f>
        <v>0</v>
      </c>
      <c r="R249" s="263">
        <f>_xlfn.IFNA(VLOOKUP($A249,'PASTE Tech_Stock'!U:BL,2,FALSE),0)</f>
        <v>0</v>
      </c>
      <c r="S249" s="263">
        <f>_xlfn.IFNA(VLOOKUP($A249,'PASTE Tech_Stock'!W:BM,2,FALSE),0)</f>
        <v>0</v>
      </c>
      <c r="T249" s="263">
        <f>_xlfn.IFNA(VLOOKUP($A249,'PASTE Tech_Stock'!Y:BN,2,FALSE),0)</f>
        <v>0</v>
      </c>
    </row>
    <row r="250" spans="1:20" x14ac:dyDescent="0.3">
      <c r="A250" s="168" t="s">
        <v>276</v>
      </c>
      <c r="B250" t="str">
        <f>_xlfn.IFNA(VLOOKUP($A250,'PASTE Energy Balance'!$A$7:$O$835,14,FALSE),"")</f>
        <v>DK</v>
      </c>
      <c r="C250" t="str">
        <f>_xlfn.IFNA(VLOOKUP($A250,'PASTE Technology Sheet'!$A$7:$G$850,3,FALSE),"")</f>
        <v>Conversion</v>
      </c>
      <c r="D250" t="str">
        <f>_xlfn.IFNA(VLOOKUP($A250,'PASTE Technology Sheet'!$A$7:$G$850,4,FALSE),"")</f>
        <v>Power DK</v>
      </c>
      <c r="E250" t="str">
        <f>_xlfn.IFNA(VLOOKUP($A250,'PASTE Technology Sheet'!$A$7:$G$850,5,FALSE),"")</f>
        <v>Generation</v>
      </c>
      <c r="F250" t="str">
        <f>_xlfn.IFNA(VLOOKUP($A250,'PASTE Technology Sheet'!$A$7:$G$850,6,FALSE),"")</f>
        <v>Electricity DK</v>
      </c>
      <c r="G250" t="str">
        <f>_xlfn.IFNA(VLOOKUP($A250,'PASTE Technology Sheet'!$A$7:$G$850,7,FALSE),"")</f>
        <v>Electricity from Coal new - Power DK</v>
      </c>
      <c r="H250" s="263">
        <f>_xlfn.IFNA(VLOOKUP(A250,'PASTE Tech_Stock'!A:B,2,FALSE),0)</f>
        <v>0</v>
      </c>
      <c r="I250" s="263">
        <f>_xlfn.IFNA(VLOOKUP($A250,'PASTE Tech_Stock'!C:BC,2,FALSE),0)</f>
        <v>0</v>
      </c>
      <c r="J250" s="263">
        <f>_xlfn.IFNA(VLOOKUP($A250,'PASTE Tech_Stock'!E:BD,2,FALSE),0)</f>
        <v>0</v>
      </c>
      <c r="K250" s="263">
        <f>_xlfn.IFNA(VLOOKUP($A250,'PASTE Tech_Stock'!G:BE,2,FALSE),0)</f>
        <v>0</v>
      </c>
      <c r="L250" s="263">
        <f>_xlfn.IFNA(VLOOKUP($A250,'PASTE Tech_Stock'!I:BF,2,FALSE),0)</f>
        <v>0</v>
      </c>
      <c r="M250" s="263">
        <f>_xlfn.IFNA(VLOOKUP($A250,'PASTE Tech_Stock'!K:BG,2,FALSE),0)</f>
        <v>0</v>
      </c>
      <c r="N250" s="263">
        <f>_xlfn.IFNA(VLOOKUP($A250,'PASTE Tech_Stock'!M:BH,2,FALSE),0)</f>
        <v>0</v>
      </c>
      <c r="O250" s="263">
        <f>_xlfn.IFNA(VLOOKUP($A250,'PASTE Tech_Stock'!O:BI,2,FALSE),0)</f>
        <v>0</v>
      </c>
      <c r="P250" s="263">
        <f>_xlfn.IFNA(VLOOKUP($A250,'PASTE Tech_Stock'!Q:BJ,2,FALSE),0)</f>
        <v>0</v>
      </c>
      <c r="Q250" s="263">
        <f>_xlfn.IFNA(VLOOKUP($A250,'PASTE Tech_Stock'!S:BK,2,FALSE),0)</f>
        <v>0</v>
      </c>
      <c r="R250" s="263">
        <f>_xlfn.IFNA(VLOOKUP($A250,'PASTE Tech_Stock'!U:BL,2,FALSE),0)</f>
        <v>0</v>
      </c>
      <c r="S250" s="263">
        <f>_xlfn.IFNA(VLOOKUP($A250,'PASTE Tech_Stock'!W:BM,2,FALSE),0)</f>
        <v>0</v>
      </c>
      <c r="T250" s="263">
        <f>_xlfn.IFNA(VLOOKUP($A250,'PASTE Tech_Stock'!Y:BN,2,FALSE),0)</f>
        <v>0</v>
      </c>
    </row>
    <row r="251" spans="1:20" x14ac:dyDescent="0.3">
      <c r="A251" s="168" t="s">
        <v>277</v>
      </c>
      <c r="B251" t="str">
        <f>_xlfn.IFNA(VLOOKUP($A251,'PASTE Energy Balance'!$A$7:$O$835,14,FALSE),"")</f>
        <v>DK</v>
      </c>
      <c r="C251" t="str">
        <f>_xlfn.IFNA(VLOOKUP($A251,'PASTE Technology Sheet'!$A$7:$G$850,3,FALSE),"")</f>
        <v>Conversion</v>
      </c>
      <c r="D251" t="str">
        <f>_xlfn.IFNA(VLOOKUP($A251,'PASTE Technology Sheet'!$A$7:$G$850,4,FALSE),"")</f>
        <v>Power DK</v>
      </c>
      <c r="E251" t="str">
        <f>_xlfn.IFNA(VLOOKUP($A251,'PASTE Technology Sheet'!$A$7:$G$850,5,FALSE),"")</f>
        <v>Generation</v>
      </c>
      <c r="F251" t="str">
        <f>_xlfn.IFNA(VLOOKUP($A251,'PASTE Technology Sheet'!$A$7:$G$850,6,FALSE),"")</f>
        <v>Electricity DK</v>
      </c>
      <c r="G251" t="str">
        <f>_xlfn.IFNA(VLOOKUP($A251,'PASTE Technology Sheet'!$A$7:$G$850,7,FALSE),"")</f>
        <v>Electricity from Coal with CCS - Power DK</v>
      </c>
      <c r="H251" s="263">
        <f>_xlfn.IFNA(VLOOKUP(A251,'PASTE Tech_Stock'!A:B,2,FALSE),0)</f>
        <v>0</v>
      </c>
      <c r="I251" s="263">
        <f>_xlfn.IFNA(VLOOKUP($A251,'PASTE Tech_Stock'!C:BC,2,FALSE),0)</f>
        <v>0</v>
      </c>
      <c r="J251" s="263">
        <f>_xlfn.IFNA(VLOOKUP($A251,'PASTE Tech_Stock'!E:BD,2,FALSE),0)</f>
        <v>0</v>
      </c>
      <c r="K251" s="263">
        <f>_xlfn.IFNA(VLOOKUP($A251,'PASTE Tech_Stock'!G:BE,2,FALSE),0)</f>
        <v>0</v>
      </c>
      <c r="L251" s="263">
        <f>_xlfn.IFNA(VLOOKUP($A251,'PASTE Tech_Stock'!I:BF,2,FALSE),0)</f>
        <v>0</v>
      </c>
      <c r="M251" s="263">
        <f>_xlfn.IFNA(VLOOKUP($A251,'PASTE Tech_Stock'!K:BG,2,FALSE),0)</f>
        <v>0</v>
      </c>
      <c r="N251" s="263">
        <f>_xlfn.IFNA(VLOOKUP($A251,'PASTE Tech_Stock'!M:BH,2,FALSE),0)</f>
        <v>0</v>
      </c>
      <c r="O251" s="263">
        <f>_xlfn.IFNA(VLOOKUP($A251,'PASTE Tech_Stock'!O:BI,2,FALSE),0)</f>
        <v>0</v>
      </c>
      <c r="P251" s="263">
        <f>_xlfn.IFNA(VLOOKUP($A251,'PASTE Tech_Stock'!Q:BJ,2,FALSE),0)</f>
        <v>0</v>
      </c>
      <c r="Q251" s="263">
        <f>_xlfn.IFNA(VLOOKUP($A251,'PASTE Tech_Stock'!S:BK,2,FALSE),0)</f>
        <v>0</v>
      </c>
      <c r="R251" s="263">
        <f>_xlfn.IFNA(VLOOKUP($A251,'PASTE Tech_Stock'!U:BL,2,FALSE),0)</f>
        <v>0</v>
      </c>
      <c r="S251" s="263">
        <f>_xlfn.IFNA(VLOOKUP($A251,'PASTE Tech_Stock'!W:BM,2,FALSE),0)</f>
        <v>0</v>
      </c>
      <c r="T251" s="263">
        <f>_xlfn.IFNA(VLOOKUP($A251,'PASTE Tech_Stock'!Y:BN,2,FALSE),0)</f>
        <v>0</v>
      </c>
    </row>
    <row r="252" spans="1:20" x14ac:dyDescent="0.3">
      <c r="A252" s="168" t="s">
        <v>278</v>
      </c>
      <c r="B252" t="str">
        <f>_xlfn.IFNA(VLOOKUP($A252,'PASTE Energy Balance'!$A$7:$O$835,14,FALSE),"")</f>
        <v>DK</v>
      </c>
      <c r="C252" t="str">
        <f>_xlfn.IFNA(VLOOKUP($A252,'PASTE Technology Sheet'!$A$7:$G$850,3,FALSE),"")</f>
        <v>Conversion</v>
      </c>
      <c r="D252" t="str">
        <f>_xlfn.IFNA(VLOOKUP($A252,'PASTE Technology Sheet'!$A$7:$G$850,4,FALSE),"")</f>
        <v>Power DK</v>
      </c>
      <c r="E252" t="str">
        <f>_xlfn.IFNA(VLOOKUP($A252,'PASTE Technology Sheet'!$A$7:$G$850,5,FALSE),"")</f>
        <v>Generation</v>
      </c>
      <c r="F252" t="str">
        <f>_xlfn.IFNA(VLOOKUP($A252,'PASTE Technology Sheet'!$A$7:$G$850,6,FALSE),"")</f>
        <v>Electricity DK</v>
      </c>
      <c r="G252" t="str">
        <f>_xlfn.IFNA(VLOOKUP($A252,'PASTE Technology Sheet'!$A$7:$G$850,7,FALSE),"")</f>
        <v>Electricity from CCGT old - Power DK</v>
      </c>
      <c r="H252" s="263">
        <f>_xlfn.IFNA(VLOOKUP(A252,'PASTE Tech_Stock'!A:B,2,FALSE),0)</f>
        <v>0</v>
      </c>
      <c r="I252" s="263">
        <f>_xlfn.IFNA(VLOOKUP($A252,'PASTE Tech_Stock'!C:BC,2,FALSE),0)</f>
        <v>0</v>
      </c>
      <c r="J252" s="263">
        <f>_xlfn.IFNA(VLOOKUP($A252,'PASTE Tech_Stock'!E:BD,2,FALSE),0)</f>
        <v>0</v>
      </c>
      <c r="K252" s="263">
        <f>_xlfn.IFNA(VLOOKUP($A252,'PASTE Tech_Stock'!G:BE,2,FALSE),0)</f>
        <v>0</v>
      </c>
      <c r="L252" s="263">
        <f>_xlfn.IFNA(VLOOKUP($A252,'PASTE Tech_Stock'!I:BF,2,FALSE),0)</f>
        <v>0</v>
      </c>
      <c r="M252" s="263">
        <f>_xlfn.IFNA(VLOOKUP($A252,'PASTE Tech_Stock'!K:BG,2,FALSE),0)</f>
        <v>0</v>
      </c>
      <c r="N252" s="263">
        <f>_xlfn.IFNA(VLOOKUP($A252,'PASTE Tech_Stock'!M:BH,2,FALSE),0)</f>
        <v>0</v>
      </c>
      <c r="O252" s="263">
        <f>_xlfn.IFNA(VLOOKUP($A252,'PASTE Tech_Stock'!O:BI,2,FALSE),0)</f>
        <v>0</v>
      </c>
      <c r="P252" s="263">
        <f>_xlfn.IFNA(VLOOKUP($A252,'PASTE Tech_Stock'!Q:BJ,2,FALSE),0)</f>
        <v>0</v>
      </c>
      <c r="Q252" s="263">
        <f>_xlfn.IFNA(VLOOKUP($A252,'PASTE Tech_Stock'!S:BK,2,FALSE),0)</f>
        <v>0</v>
      </c>
      <c r="R252" s="263">
        <f>_xlfn.IFNA(VLOOKUP($A252,'PASTE Tech_Stock'!U:BL,2,FALSE),0)</f>
        <v>0</v>
      </c>
      <c r="S252" s="263">
        <f>_xlfn.IFNA(VLOOKUP($A252,'PASTE Tech_Stock'!W:BM,2,FALSE),0)</f>
        <v>0</v>
      </c>
      <c r="T252" s="263">
        <f>_xlfn.IFNA(VLOOKUP($A252,'PASTE Tech_Stock'!Y:BN,2,FALSE),0)</f>
        <v>0</v>
      </c>
    </row>
    <row r="253" spans="1:20" x14ac:dyDescent="0.3">
      <c r="A253" s="168" t="s">
        <v>279</v>
      </c>
      <c r="B253" t="str">
        <f>_xlfn.IFNA(VLOOKUP($A253,'PASTE Energy Balance'!$A$7:$O$835,14,FALSE),"")</f>
        <v>DK</v>
      </c>
      <c r="C253" t="str">
        <f>_xlfn.IFNA(VLOOKUP($A253,'PASTE Technology Sheet'!$A$7:$G$850,3,FALSE),"")</f>
        <v>Conversion</v>
      </c>
      <c r="D253" t="str">
        <f>_xlfn.IFNA(VLOOKUP($A253,'PASTE Technology Sheet'!$A$7:$G$850,4,FALSE),"")</f>
        <v>Power DK</v>
      </c>
      <c r="E253" t="str">
        <f>_xlfn.IFNA(VLOOKUP($A253,'PASTE Technology Sheet'!$A$7:$G$850,5,FALSE),"")</f>
        <v>Generation</v>
      </c>
      <c r="F253" t="str">
        <f>_xlfn.IFNA(VLOOKUP($A253,'PASTE Technology Sheet'!$A$7:$G$850,6,FALSE),"")</f>
        <v>Electricity DK</v>
      </c>
      <c r="G253" t="str">
        <f>_xlfn.IFNA(VLOOKUP($A253,'PASTE Technology Sheet'!$A$7:$G$850,7,FALSE),"")</f>
        <v>Electricity from CCGT - Power DK</v>
      </c>
      <c r="H253" s="263">
        <f>_xlfn.IFNA(VLOOKUP(A253,'PASTE Tech_Stock'!A:B,2,FALSE),0)</f>
        <v>0</v>
      </c>
      <c r="I253" s="263">
        <f>_xlfn.IFNA(VLOOKUP($A253,'PASTE Tech_Stock'!C:BC,2,FALSE),0)</f>
        <v>0</v>
      </c>
      <c r="J253" s="263">
        <f>_xlfn.IFNA(VLOOKUP($A253,'PASTE Tech_Stock'!E:BD,2,FALSE),0)</f>
        <v>0</v>
      </c>
      <c r="K253" s="263">
        <f>_xlfn.IFNA(VLOOKUP($A253,'PASTE Tech_Stock'!G:BE,2,FALSE),0)</f>
        <v>0</v>
      </c>
      <c r="L253" s="263">
        <f>_xlfn.IFNA(VLOOKUP($A253,'PASTE Tech_Stock'!I:BF,2,FALSE),0)</f>
        <v>0</v>
      </c>
      <c r="M253" s="263">
        <f>_xlfn.IFNA(VLOOKUP($A253,'PASTE Tech_Stock'!K:BG,2,FALSE),0)</f>
        <v>0</v>
      </c>
      <c r="N253" s="263">
        <f>_xlfn.IFNA(VLOOKUP($A253,'PASTE Tech_Stock'!M:BH,2,FALSE),0)</f>
        <v>0</v>
      </c>
      <c r="O253" s="263">
        <f>_xlfn.IFNA(VLOOKUP($A253,'PASTE Tech_Stock'!O:BI,2,FALSE),0)</f>
        <v>0</v>
      </c>
      <c r="P253" s="263">
        <f>_xlfn.IFNA(VLOOKUP($A253,'PASTE Tech_Stock'!Q:BJ,2,FALSE),0)</f>
        <v>0</v>
      </c>
      <c r="Q253" s="263">
        <f>_xlfn.IFNA(VLOOKUP($A253,'PASTE Tech_Stock'!S:BK,2,FALSE),0)</f>
        <v>0</v>
      </c>
      <c r="R253" s="263">
        <f>_xlfn.IFNA(VLOOKUP($A253,'PASTE Tech_Stock'!U:BL,2,FALSE),0)</f>
        <v>0</v>
      </c>
      <c r="S253" s="263">
        <f>_xlfn.IFNA(VLOOKUP($A253,'PASTE Tech_Stock'!W:BM,2,FALSE),0)</f>
        <v>0</v>
      </c>
      <c r="T253" s="263">
        <f>_xlfn.IFNA(VLOOKUP($A253,'PASTE Tech_Stock'!Y:BN,2,FALSE),0)</f>
        <v>0</v>
      </c>
    </row>
    <row r="254" spans="1:20" x14ac:dyDescent="0.3">
      <c r="A254" s="168" t="s">
        <v>280</v>
      </c>
      <c r="B254" t="str">
        <f>_xlfn.IFNA(VLOOKUP($A254,'PASTE Energy Balance'!$A$7:$O$835,14,FALSE),"")</f>
        <v>DK</v>
      </c>
      <c r="C254" t="str">
        <f>_xlfn.IFNA(VLOOKUP($A254,'PASTE Technology Sheet'!$A$7:$G$850,3,FALSE),"")</f>
        <v>Conversion</v>
      </c>
      <c r="D254" t="str">
        <f>_xlfn.IFNA(VLOOKUP($A254,'PASTE Technology Sheet'!$A$7:$G$850,4,FALSE),"")</f>
        <v>Power DK</v>
      </c>
      <c r="E254" t="str">
        <f>_xlfn.IFNA(VLOOKUP($A254,'PASTE Technology Sheet'!$A$7:$G$850,5,FALSE),"")</f>
        <v>Generation</v>
      </c>
      <c r="F254" t="str">
        <f>_xlfn.IFNA(VLOOKUP($A254,'PASTE Technology Sheet'!$A$7:$G$850,6,FALSE),"")</f>
        <v>Electricity DK</v>
      </c>
      <c r="G254" t="str">
        <f>_xlfn.IFNA(VLOOKUP($A254,'PASTE Technology Sheet'!$A$7:$G$850,7,FALSE),"")</f>
        <v>Electricity from GT - Power DK</v>
      </c>
      <c r="H254" s="263">
        <f>_xlfn.IFNA(VLOOKUP(A254,'PASTE Tech_Stock'!A:B,2,FALSE),0)</f>
        <v>0</v>
      </c>
      <c r="I254" s="263">
        <f>_xlfn.IFNA(VLOOKUP($A254,'PASTE Tech_Stock'!C:BC,2,FALSE),0)</f>
        <v>0</v>
      </c>
      <c r="J254" s="263">
        <f>_xlfn.IFNA(VLOOKUP($A254,'PASTE Tech_Stock'!E:BD,2,FALSE),0)</f>
        <v>0</v>
      </c>
      <c r="K254" s="263">
        <f>_xlfn.IFNA(VLOOKUP($A254,'PASTE Tech_Stock'!G:BE,2,FALSE),0)</f>
        <v>0</v>
      </c>
      <c r="L254" s="263">
        <f>_xlfn.IFNA(VLOOKUP($A254,'PASTE Tech_Stock'!I:BF,2,FALSE),0)</f>
        <v>0</v>
      </c>
      <c r="M254" s="263">
        <f>_xlfn.IFNA(VLOOKUP($A254,'PASTE Tech_Stock'!K:BG,2,FALSE),0)</f>
        <v>0</v>
      </c>
      <c r="N254" s="263">
        <f>_xlfn.IFNA(VLOOKUP($A254,'PASTE Tech_Stock'!M:BH,2,FALSE),0)</f>
        <v>0</v>
      </c>
      <c r="O254" s="263">
        <f>_xlfn.IFNA(VLOOKUP($A254,'PASTE Tech_Stock'!O:BI,2,FALSE),0)</f>
        <v>0</v>
      </c>
      <c r="P254" s="263">
        <f>_xlfn.IFNA(VLOOKUP($A254,'PASTE Tech_Stock'!Q:BJ,2,FALSE),0)</f>
        <v>0</v>
      </c>
      <c r="Q254" s="263">
        <f>_xlfn.IFNA(VLOOKUP($A254,'PASTE Tech_Stock'!S:BK,2,FALSE),0)</f>
        <v>0</v>
      </c>
      <c r="R254" s="263">
        <f>_xlfn.IFNA(VLOOKUP($A254,'PASTE Tech_Stock'!U:BL,2,FALSE),0)</f>
        <v>0</v>
      </c>
      <c r="S254" s="263">
        <f>_xlfn.IFNA(VLOOKUP($A254,'PASTE Tech_Stock'!W:BM,2,FALSE),0)</f>
        <v>0</v>
      </c>
      <c r="T254" s="263">
        <f>_xlfn.IFNA(VLOOKUP($A254,'PASTE Tech_Stock'!Y:BN,2,FALSE),0)</f>
        <v>0</v>
      </c>
    </row>
    <row r="255" spans="1:20" x14ac:dyDescent="0.3">
      <c r="A255" s="168" t="s">
        <v>281</v>
      </c>
      <c r="B255" t="str">
        <f>_xlfn.IFNA(VLOOKUP($A255,'PASTE Energy Balance'!$A$7:$O$835,14,FALSE),"")</f>
        <v>DK</v>
      </c>
      <c r="C255" t="str">
        <f>_xlfn.IFNA(VLOOKUP($A255,'PASTE Technology Sheet'!$A$7:$G$850,3,FALSE),"")</f>
        <v>Conversion</v>
      </c>
      <c r="D255" t="str">
        <f>_xlfn.IFNA(VLOOKUP($A255,'PASTE Technology Sheet'!$A$7:$G$850,4,FALSE),"")</f>
        <v>Power DK</v>
      </c>
      <c r="E255" t="str">
        <f>_xlfn.IFNA(VLOOKUP($A255,'PASTE Technology Sheet'!$A$7:$G$850,5,FALSE),"")</f>
        <v>Generation</v>
      </c>
      <c r="F255" t="str">
        <f>_xlfn.IFNA(VLOOKUP($A255,'PASTE Technology Sheet'!$A$7:$G$850,6,FALSE),"")</f>
        <v>Electricity DK</v>
      </c>
      <c r="G255" t="str">
        <f>_xlfn.IFNA(VLOOKUP($A255,'PASTE Technology Sheet'!$A$7:$G$850,7,FALSE),"")</f>
        <v>Electricity from Gas + CCS - Power DK</v>
      </c>
      <c r="H255" s="263">
        <f>_xlfn.IFNA(VLOOKUP(A255,'PASTE Tech_Stock'!A:B,2,FALSE),0)</f>
        <v>0</v>
      </c>
      <c r="I255" s="263">
        <f>_xlfn.IFNA(VLOOKUP($A255,'PASTE Tech_Stock'!C:BC,2,FALSE),0)</f>
        <v>0</v>
      </c>
      <c r="J255" s="263">
        <f>_xlfn.IFNA(VLOOKUP($A255,'PASTE Tech_Stock'!E:BD,2,FALSE),0)</f>
        <v>0</v>
      </c>
      <c r="K255" s="263">
        <f>_xlfn.IFNA(VLOOKUP($A255,'PASTE Tech_Stock'!G:BE,2,FALSE),0)</f>
        <v>0</v>
      </c>
      <c r="L255" s="263">
        <f>_xlfn.IFNA(VLOOKUP($A255,'PASTE Tech_Stock'!I:BF,2,FALSE),0)</f>
        <v>0</v>
      </c>
      <c r="M255" s="263">
        <f>_xlfn.IFNA(VLOOKUP($A255,'PASTE Tech_Stock'!K:BG,2,FALSE),0)</f>
        <v>0</v>
      </c>
      <c r="N255" s="263">
        <f>_xlfn.IFNA(VLOOKUP($A255,'PASTE Tech_Stock'!M:BH,2,FALSE),0)</f>
        <v>0</v>
      </c>
      <c r="O255" s="263">
        <f>_xlfn.IFNA(VLOOKUP($A255,'PASTE Tech_Stock'!O:BI,2,FALSE),0)</f>
        <v>0</v>
      </c>
      <c r="P255" s="263">
        <f>_xlfn.IFNA(VLOOKUP($A255,'PASTE Tech_Stock'!Q:BJ,2,FALSE),0)</f>
        <v>0</v>
      </c>
      <c r="Q255" s="263">
        <f>_xlfn.IFNA(VLOOKUP($A255,'PASTE Tech_Stock'!S:BK,2,FALSE),0)</f>
        <v>0</v>
      </c>
      <c r="R255" s="263">
        <f>_xlfn.IFNA(VLOOKUP($A255,'PASTE Tech_Stock'!U:BL,2,FALSE),0)</f>
        <v>0</v>
      </c>
      <c r="S255" s="263">
        <f>_xlfn.IFNA(VLOOKUP($A255,'PASTE Tech_Stock'!W:BM,2,FALSE),0)</f>
        <v>0</v>
      </c>
      <c r="T255" s="263">
        <f>_xlfn.IFNA(VLOOKUP($A255,'PASTE Tech_Stock'!Y:BN,2,FALSE),0)</f>
        <v>0</v>
      </c>
    </row>
    <row r="256" spans="1:20" x14ac:dyDescent="0.3">
      <c r="A256" s="168" t="s">
        <v>282</v>
      </c>
      <c r="B256" t="str">
        <f>_xlfn.IFNA(VLOOKUP($A256,'PASTE Energy Balance'!$A$7:$O$835,14,FALSE),"")</f>
        <v>DK</v>
      </c>
      <c r="C256" t="str">
        <f>_xlfn.IFNA(VLOOKUP($A256,'PASTE Technology Sheet'!$A$7:$G$850,3,FALSE),"")</f>
        <v>Conversion</v>
      </c>
      <c r="D256" t="str">
        <f>_xlfn.IFNA(VLOOKUP($A256,'PASTE Technology Sheet'!$A$7:$G$850,4,FALSE),"")</f>
        <v>Power DK</v>
      </c>
      <c r="E256" t="str">
        <f>_xlfn.IFNA(VLOOKUP($A256,'PASTE Technology Sheet'!$A$7:$G$850,5,FALSE),"")</f>
        <v>Generation</v>
      </c>
      <c r="F256" t="str">
        <f>_xlfn.IFNA(VLOOKUP($A256,'PASTE Technology Sheet'!$A$7:$G$850,6,FALSE),"")</f>
        <v>Electricity DK</v>
      </c>
      <c r="G256" t="str">
        <f>_xlfn.IFNA(VLOOKUP($A256,'PASTE Technology Sheet'!$A$7:$G$850,7,FALSE),"")</f>
        <v>Electricity from Oil - Power DK</v>
      </c>
      <c r="H256" s="263">
        <f>_xlfn.IFNA(VLOOKUP(A256,'PASTE Tech_Stock'!A:B,2,FALSE),0)</f>
        <v>0</v>
      </c>
      <c r="I256" s="263">
        <f>_xlfn.IFNA(VLOOKUP($A256,'PASTE Tech_Stock'!C:BC,2,FALSE),0)</f>
        <v>0</v>
      </c>
      <c r="J256" s="263">
        <f>_xlfn.IFNA(VLOOKUP($A256,'PASTE Tech_Stock'!E:BD,2,FALSE),0)</f>
        <v>0</v>
      </c>
      <c r="K256" s="263">
        <f>_xlfn.IFNA(VLOOKUP($A256,'PASTE Tech_Stock'!G:BE,2,FALSE),0)</f>
        <v>0</v>
      </c>
      <c r="L256" s="263">
        <f>_xlfn.IFNA(VLOOKUP($A256,'PASTE Tech_Stock'!I:BF,2,FALSE),0)</f>
        <v>0</v>
      </c>
      <c r="M256" s="263">
        <f>_xlfn.IFNA(VLOOKUP($A256,'PASTE Tech_Stock'!K:BG,2,FALSE),0)</f>
        <v>0</v>
      </c>
      <c r="N256" s="263">
        <f>_xlfn.IFNA(VLOOKUP($A256,'PASTE Tech_Stock'!M:BH,2,FALSE),0)</f>
        <v>0</v>
      </c>
      <c r="O256" s="263">
        <f>_xlfn.IFNA(VLOOKUP($A256,'PASTE Tech_Stock'!O:BI,2,FALSE),0)</f>
        <v>0</v>
      </c>
      <c r="P256" s="263">
        <f>_xlfn.IFNA(VLOOKUP($A256,'PASTE Tech_Stock'!Q:BJ,2,FALSE),0)</f>
        <v>0</v>
      </c>
      <c r="Q256" s="263">
        <f>_xlfn.IFNA(VLOOKUP($A256,'PASTE Tech_Stock'!S:BK,2,FALSE),0)</f>
        <v>0</v>
      </c>
      <c r="R256" s="263">
        <f>_xlfn.IFNA(VLOOKUP($A256,'PASTE Tech_Stock'!U:BL,2,FALSE),0)</f>
        <v>0</v>
      </c>
      <c r="S256" s="263">
        <f>_xlfn.IFNA(VLOOKUP($A256,'PASTE Tech_Stock'!W:BM,2,FALSE),0)</f>
        <v>0</v>
      </c>
      <c r="T256" s="263">
        <f>_xlfn.IFNA(VLOOKUP($A256,'PASTE Tech_Stock'!Y:BN,2,FALSE),0)</f>
        <v>0</v>
      </c>
    </row>
    <row r="257" spans="1:20" x14ac:dyDescent="0.3">
      <c r="A257" s="168" t="s">
        <v>283</v>
      </c>
      <c r="B257" t="str">
        <f>_xlfn.IFNA(VLOOKUP($A257,'PASTE Energy Balance'!$A$7:$O$835,14,FALSE),"")</f>
        <v>DK</v>
      </c>
      <c r="C257" t="str">
        <f>_xlfn.IFNA(VLOOKUP($A257,'PASTE Technology Sheet'!$A$7:$G$850,3,FALSE),"")</f>
        <v>Conversion</v>
      </c>
      <c r="D257" t="str">
        <f>_xlfn.IFNA(VLOOKUP($A257,'PASTE Technology Sheet'!$A$7:$G$850,4,FALSE),"")</f>
        <v>Power DK</v>
      </c>
      <c r="E257" t="str">
        <f>_xlfn.IFNA(VLOOKUP($A257,'PASTE Technology Sheet'!$A$7:$G$850,5,FALSE),"")</f>
        <v>Generation</v>
      </c>
      <c r="F257" t="str">
        <f>_xlfn.IFNA(VLOOKUP($A257,'PASTE Technology Sheet'!$A$7:$G$850,6,FALSE),"")</f>
        <v>Electricity DK</v>
      </c>
      <c r="G257" t="str">
        <f>_xlfn.IFNA(VLOOKUP($A257,'PASTE Technology Sheet'!$A$7:$G$850,7,FALSE),"")</f>
        <v>Electricity from Waste- Power DK</v>
      </c>
      <c r="H257" s="263">
        <f>_xlfn.IFNA(VLOOKUP(A257,'PASTE Tech_Stock'!A:B,2,FALSE),0)</f>
        <v>0</v>
      </c>
      <c r="I257" s="263">
        <f>_xlfn.IFNA(VLOOKUP($A257,'PASTE Tech_Stock'!C:BC,2,FALSE),0)</f>
        <v>0</v>
      </c>
      <c r="J257" s="263">
        <f>_xlfn.IFNA(VLOOKUP($A257,'PASTE Tech_Stock'!E:BD,2,FALSE),0)</f>
        <v>0</v>
      </c>
      <c r="K257" s="263">
        <f>_xlfn.IFNA(VLOOKUP($A257,'PASTE Tech_Stock'!G:BE,2,FALSE),0)</f>
        <v>0</v>
      </c>
      <c r="L257" s="263">
        <f>_xlfn.IFNA(VLOOKUP($A257,'PASTE Tech_Stock'!I:BF,2,FALSE),0)</f>
        <v>0</v>
      </c>
      <c r="M257" s="263">
        <f>_xlfn.IFNA(VLOOKUP($A257,'PASTE Tech_Stock'!K:BG,2,FALSE),0)</f>
        <v>0</v>
      </c>
      <c r="N257" s="263">
        <f>_xlfn.IFNA(VLOOKUP($A257,'PASTE Tech_Stock'!M:BH,2,FALSE),0)</f>
        <v>0</v>
      </c>
      <c r="O257" s="263">
        <f>_xlfn.IFNA(VLOOKUP($A257,'PASTE Tech_Stock'!O:BI,2,FALSE),0)</f>
        <v>0</v>
      </c>
      <c r="P257" s="263">
        <f>_xlfn.IFNA(VLOOKUP($A257,'PASTE Tech_Stock'!Q:BJ,2,FALSE),0)</f>
        <v>0</v>
      </c>
      <c r="Q257" s="263">
        <f>_xlfn.IFNA(VLOOKUP($A257,'PASTE Tech_Stock'!S:BK,2,FALSE),0)</f>
        <v>0</v>
      </c>
      <c r="R257" s="263">
        <f>_xlfn.IFNA(VLOOKUP($A257,'PASTE Tech_Stock'!U:BL,2,FALSE),0)</f>
        <v>0</v>
      </c>
      <c r="S257" s="263">
        <f>_xlfn.IFNA(VLOOKUP($A257,'PASTE Tech_Stock'!W:BM,2,FALSE),0)</f>
        <v>0</v>
      </c>
      <c r="T257" s="263">
        <f>_xlfn.IFNA(VLOOKUP($A257,'PASTE Tech_Stock'!Y:BN,2,FALSE),0)</f>
        <v>0</v>
      </c>
    </row>
    <row r="258" spans="1:20" x14ac:dyDescent="0.3">
      <c r="A258" s="168" t="s">
        <v>284</v>
      </c>
      <c r="B258" t="str">
        <f>_xlfn.IFNA(VLOOKUP($A258,'PASTE Energy Balance'!$A$7:$O$835,14,FALSE),"")</f>
        <v>DK</v>
      </c>
      <c r="C258" t="str">
        <f>_xlfn.IFNA(VLOOKUP($A258,'PASTE Technology Sheet'!$A$7:$G$850,3,FALSE),"")</f>
        <v>Conversion</v>
      </c>
      <c r="D258" t="str">
        <f>_xlfn.IFNA(VLOOKUP($A258,'PASTE Technology Sheet'!$A$7:$G$850,4,FALSE),"")</f>
        <v>Power DK</v>
      </c>
      <c r="E258" t="str">
        <f>_xlfn.IFNA(VLOOKUP($A258,'PASTE Technology Sheet'!$A$7:$G$850,5,FALSE),"")</f>
        <v>Generation</v>
      </c>
      <c r="F258" t="str">
        <f>_xlfn.IFNA(VLOOKUP($A258,'PASTE Technology Sheet'!$A$7:$G$850,6,FALSE),"")</f>
        <v>Electricity DK</v>
      </c>
      <c r="G258" t="str">
        <f>_xlfn.IFNA(VLOOKUP($A258,'PASTE Technology Sheet'!$A$7:$G$850,7,FALSE),"")</f>
        <v>Electricity from Biomass - Power DK</v>
      </c>
      <c r="H258" s="263">
        <f>_xlfn.IFNA(VLOOKUP(A258,'PASTE Tech_Stock'!A:B,2,FALSE),0)</f>
        <v>0.14010127659999999</v>
      </c>
      <c r="I258" s="263">
        <f>_xlfn.IFNA(VLOOKUP($A258,'PASTE Tech_Stock'!C:BC,2,FALSE),0)</f>
        <v>0.1401012767</v>
      </c>
      <c r="J258" s="263">
        <f>_xlfn.IFNA(VLOOKUP($A258,'PASTE Tech_Stock'!E:BD,2,FALSE),0)</f>
        <v>0.1401012767</v>
      </c>
      <c r="K258" s="263">
        <f>_xlfn.IFNA(VLOOKUP($A258,'PASTE Tech_Stock'!G:BE,2,FALSE),0)</f>
        <v>0.14010127659999999</v>
      </c>
      <c r="L258" s="263">
        <f>_xlfn.IFNA(VLOOKUP($A258,'PASTE Tech_Stock'!I:BF,2,FALSE),0)</f>
        <v>0.14010127659999999</v>
      </c>
      <c r="M258" s="263">
        <f>_xlfn.IFNA(VLOOKUP($A258,'PASTE Tech_Stock'!K:BG,2,FALSE),0)</f>
        <v>0.14010127659999999</v>
      </c>
      <c r="N258" s="263">
        <f>_xlfn.IFNA(VLOOKUP($A258,'PASTE Tech_Stock'!M:BH,2,FALSE),0)</f>
        <v>0.1401012767</v>
      </c>
      <c r="O258" s="263">
        <f>_xlfn.IFNA(VLOOKUP($A258,'PASTE Tech_Stock'!O:BI,2,FALSE),0)</f>
        <v>0.1401012771</v>
      </c>
      <c r="P258" s="263">
        <f>_xlfn.IFNA(VLOOKUP($A258,'PASTE Tech_Stock'!Q:BJ,2,FALSE),0)</f>
        <v>0.14010127659999999</v>
      </c>
      <c r="Q258" s="263">
        <f>_xlfn.IFNA(VLOOKUP($A258,'PASTE Tech_Stock'!S:BK,2,FALSE),0)</f>
        <v>0.14010127659999999</v>
      </c>
      <c r="R258" s="263">
        <f>_xlfn.IFNA(VLOOKUP($A258,'PASTE Tech_Stock'!U:BL,2,FALSE),0)</f>
        <v>0.14010127659999999</v>
      </c>
      <c r="S258" s="263">
        <f>_xlfn.IFNA(VLOOKUP($A258,'PASTE Tech_Stock'!W:BM,2,FALSE),0)</f>
        <v>0.14010128050000001</v>
      </c>
      <c r="T258" s="263">
        <f>_xlfn.IFNA(VLOOKUP($A258,'PASTE Tech_Stock'!Y:BN,2,FALSE),0)</f>
        <v>0.14010127659999999</v>
      </c>
    </row>
    <row r="259" spans="1:20" x14ac:dyDescent="0.3">
      <c r="A259" s="168" t="s">
        <v>285</v>
      </c>
      <c r="B259" t="str">
        <f>_xlfn.IFNA(VLOOKUP($A259,'PASTE Energy Balance'!$A$7:$O$835,14,FALSE),"")</f>
        <v>DK</v>
      </c>
      <c r="C259" t="str">
        <f>_xlfn.IFNA(VLOOKUP($A259,'PASTE Technology Sheet'!$A$7:$G$850,3,FALSE),"")</f>
        <v>Conversion</v>
      </c>
      <c r="D259" t="str">
        <f>_xlfn.IFNA(VLOOKUP($A259,'PASTE Technology Sheet'!$A$7:$G$850,4,FALSE),"")</f>
        <v>Power DK</v>
      </c>
      <c r="E259" t="str">
        <f>_xlfn.IFNA(VLOOKUP($A259,'PASTE Technology Sheet'!$A$7:$G$850,5,FALSE),"")</f>
        <v>Generation</v>
      </c>
      <c r="F259" t="str">
        <f>_xlfn.IFNA(VLOOKUP($A259,'PASTE Technology Sheet'!$A$7:$G$850,6,FALSE),"")</f>
        <v>Electricity DK</v>
      </c>
      <c r="G259" t="str">
        <f>_xlfn.IFNA(VLOOKUP($A259,'PASTE Technology Sheet'!$A$7:$G$850,7,FALSE),"")</f>
        <v>Electricity from Biomass + CCS - Power DK</v>
      </c>
      <c r="H259" s="263">
        <f>_xlfn.IFNA(VLOOKUP(A259,'PASTE Tech_Stock'!A:B,2,FALSE),0)</f>
        <v>0</v>
      </c>
      <c r="I259" s="263">
        <f>_xlfn.IFNA(VLOOKUP($A259,'PASTE Tech_Stock'!C:BC,2,FALSE),0)</f>
        <v>0</v>
      </c>
      <c r="J259" s="263">
        <f>_xlfn.IFNA(VLOOKUP($A259,'PASTE Tech_Stock'!E:BD,2,FALSE),0)</f>
        <v>0</v>
      </c>
      <c r="K259" s="263">
        <f>_xlfn.IFNA(VLOOKUP($A259,'PASTE Tech_Stock'!G:BE,2,FALSE),0)</f>
        <v>0</v>
      </c>
      <c r="L259" s="263">
        <f>_xlfn.IFNA(VLOOKUP($A259,'PASTE Tech_Stock'!I:BF,2,FALSE),0)</f>
        <v>0</v>
      </c>
      <c r="M259" s="263">
        <f>_xlfn.IFNA(VLOOKUP($A259,'PASTE Tech_Stock'!K:BG,2,FALSE),0)</f>
        <v>0</v>
      </c>
      <c r="N259" s="263">
        <f>_xlfn.IFNA(VLOOKUP($A259,'PASTE Tech_Stock'!M:BH,2,FALSE),0)</f>
        <v>0</v>
      </c>
      <c r="O259" s="263">
        <f>_xlfn.IFNA(VLOOKUP($A259,'PASTE Tech_Stock'!O:BI,2,FALSE),0)</f>
        <v>0</v>
      </c>
      <c r="P259" s="263">
        <f>_xlfn.IFNA(VLOOKUP($A259,'PASTE Tech_Stock'!Q:BJ,2,FALSE),0)</f>
        <v>0</v>
      </c>
      <c r="Q259" s="263">
        <f>_xlfn.IFNA(VLOOKUP($A259,'PASTE Tech_Stock'!S:BK,2,FALSE),0)</f>
        <v>0</v>
      </c>
      <c r="R259" s="263">
        <f>_xlfn.IFNA(VLOOKUP($A259,'PASTE Tech_Stock'!U:BL,2,FALSE),0)</f>
        <v>0</v>
      </c>
      <c r="S259" s="263">
        <f>_xlfn.IFNA(VLOOKUP($A259,'PASTE Tech_Stock'!W:BM,2,FALSE),0)</f>
        <v>0</v>
      </c>
      <c r="T259" s="263">
        <f>_xlfn.IFNA(VLOOKUP($A259,'PASTE Tech_Stock'!Y:BN,2,FALSE),0)</f>
        <v>0</v>
      </c>
    </row>
    <row r="260" spans="1:20" x14ac:dyDescent="0.3">
      <c r="A260" s="168" t="s">
        <v>286</v>
      </c>
      <c r="B260" t="str">
        <f>_xlfn.IFNA(VLOOKUP($A260,'PASTE Energy Balance'!$A$7:$O$835,14,FALSE),"")</f>
        <v>DK</v>
      </c>
      <c r="C260" t="str">
        <f>_xlfn.IFNA(VLOOKUP($A260,'PASTE Technology Sheet'!$A$7:$G$850,3,FALSE),"")</f>
        <v>Conversion</v>
      </c>
      <c r="D260" t="str">
        <f>_xlfn.IFNA(VLOOKUP($A260,'PASTE Technology Sheet'!$A$7:$G$850,4,FALSE),"")</f>
        <v>Power DK</v>
      </c>
      <c r="E260" t="str">
        <f>_xlfn.IFNA(VLOOKUP($A260,'PASTE Technology Sheet'!$A$7:$G$850,5,FALSE),"")</f>
        <v>Generation</v>
      </c>
      <c r="F260" t="str">
        <f>_xlfn.IFNA(VLOOKUP($A260,'PASTE Technology Sheet'!$A$7:$G$850,6,FALSE),"")</f>
        <v>Electricity DK</v>
      </c>
      <c r="G260" t="str">
        <f>_xlfn.IFNA(VLOOKUP($A260,'PASTE Technology Sheet'!$A$7:$G$850,7,FALSE),"")</f>
        <v>Electricity from Nuclear - Power DK</v>
      </c>
      <c r="H260" s="263">
        <f>_xlfn.IFNA(VLOOKUP(A260,'PASTE Tech_Stock'!A:B,2,FALSE),0)</f>
        <v>0</v>
      </c>
      <c r="I260" s="263">
        <f>_xlfn.IFNA(VLOOKUP($A260,'PASTE Tech_Stock'!C:BC,2,FALSE),0)</f>
        <v>0</v>
      </c>
      <c r="J260" s="263">
        <f>_xlfn.IFNA(VLOOKUP($A260,'PASTE Tech_Stock'!E:BD,2,FALSE),0)</f>
        <v>0</v>
      </c>
      <c r="K260" s="263">
        <f>_xlfn.IFNA(VLOOKUP($A260,'PASTE Tech_Stock'!G:BE,2,FALSE),0)</f>
        <v>0</v>
      </c>
      <c r="L260" s="263">
        <f>_xlfn.IFNA(VLOOKUP($A260,'PASTE Tech_Stock'!I:BF,2,FALSE),0)</f>
        <v>0</v>
      </c>
      <c r="M260" s="263">
        <f>_xlfn.IFNA(VLOOKUP($A260,'PASTE Tech_Stock'!K:BG,2,FALSE),0)</f>
        <v>0</v>
      </c>
      <c r="N260" s="263">
        <f>_xlfn.IFNA(VLOOKUP($A260,'PASTE Tech_Stock'!M:BH,2,FALSE),0)</f>
        <v>1.7117655359999999E-7</v>
      </c>
      <c r="O260" s="263">
        <f>_xlfn.IFNA(VLOOKUP($A260,'PASTE Tech_Stock'!O:BI,2,FALSE),0)</f>
        <v>0</v>
      </c>
      <c r="P260" s="263">
        <f>_xlfn.IFNA(VLOOKUP($A260,'PASTE Tech_Stock'!Q:BJ,2,FALSE),0)</f>
        <v>0</v>
      </c>
      <c r="Q260" s="263">
        <f>_xlfn.IFNA(VLOOKUP($A260,'PASTE Tech_Stock'!S:BK,2,FALSE),0)</f>
        <v>0</v>
      </c>
      <c r="R260" s="263">
        <f>_xlfn.IFNA(VLOOKUP($A260,'PASTE Tech_Stock'!U:BL,2,FALSE),0)</f>
        <v>0</v>
      </c>
      <c r="S260" s="263">
        <f>_xlfn.IFNA(VLOOKUP($A260,'PASTE Tech_Stock'!W:BM,2,FALSE),0)</f>
        <v>0</v>
      </c>
      <c r="T260" s="263">
        <f>_xlfn.IFNA(VLOOKUP($A260,'PASTE Tech_Stock'!Y:BN,2,FALSE),0)</f>
        <v>0</v>
      </c>
    </row>
    <row r="261" spans="1:20" x14ac:dyDescent="0.3">
      <c r="A261" s="168" t="s">
        <v>287</v>
      </c>
      <c r="B261" t="str">
        <f>_xlfn.IFNA(VLOOKUP($A261,'PASTE Energy Balance'!$A$7:$O$835,14,FALSE),"")</f>
        <v>DK</v>
      </c>
      <c r="C261" t="str">
        <f>_xlfn.IFNA(VLOOKUP($A261,'PASTE Technology Sheet'!$A$7:$G$850,3,FALSE),"")</f>
        <v>Conversion</v>
      </c>
      <c r="D261" t="str">
        <f>_xlfn.IFNA(VLOOKUP($A261,'PASTE Technology Sheet'!$A$7:$G$850,4,FALSE),"")</f>
        <v>Power DK</v>
      </c>
      <c r="E261" t="str">
        <f>_xlfn.IFNA(VLOOKUP($A261,'PASTE Technology Sheet'!$A$7:$G$850,5,FALSE),"")</f>
        <v>Generation</v>
      </c>
      <c r="F261" t="str">
        <f>_xlfn.IFNA(VLOOKUP($A261,'PASTE Technology Sheet'!$A$7:$G$850,6,FALSE),"")</f>
        <v>Electricity DK</v>
      </c>
      <c r="G261" t="str">
        <f>_xlfn.IFNA(VLOOKUP($A261,'PASTE Technology Sheet'!$A$7:$G$850,7,FALSE),"")</f>
        <v>Electricity from Geothermal - Power DK</v>
      </c>
      <c r="H261" s="263">
        <f>_xlfn.IFNA(VLOOKUP(A261,'PASTE Tech_Stock'!A:B,2,FALSE),0)</f>
        <v>0</v>
      </c>
      <c r="I261" s="263">
        <f>_xlfn.IFNA(VLOOKUP($A261,'PASTE Tech_Stock'!C:BC,2,FALSE),0)</f>
        <v>0</v>
      </c>
      <c r="J261" s="263">
        <f>_xlfn.IFNA(VLOOKUP($A261,'PASTE Tech_Stock'!E:BD,2,FALSE),0)</f>
        <v>0</v>
      </c>
      <c r="K261" s="263">
        <f>_xlfn.IFNA(VLOOKUP($A261,'PASTE Tech_Stock'!G:BE,2,FALSE),0)</f>
        <v>0</v>
      </c>
      <c r="L261" s="263">
        <f>_xlfn.IFNA(VLOOKUP($A261,'PASTE Tech_Stock'!I:BF,2,FALSE),0)</f>
        <v>0</v>
      </c>
      <c r="M261" s="263">
        <f>_xlfn.IFNA(VLOOKUP($A261,'PASTE Tech_Stock'!K:BG,2,FALSE),0)</f>
        <v>0</v>
      </c>
      <c r="N261" s="263">
        <f>_xlfn.IFNA(VLOOKUP($A261,'PASTE Tech_Stock'!M:BH,2,FALSE),0)</f>
        <v>0</v>
      </c>
      <c r="O261" s="263">
        <f>_xlfn.IFNA(VLOOKUP($A261,'PASTE Tech_Stock'!O:BI,2,FALSE),0)</f>
        <v>0</v>
      </c>
      <c r="P261" s="263">
        <f>_xlfn.IFNA(VLOOKUP($A261,'PASTE Tech_Stock'!Q:BJ,2,FALSE),0)</f>
        <v>0</v>
      </c>
      <c r="Q261" s="263">
        <f>_xlfn.IFNA(VLOOKUP($A261,'PASTE Tech_Stock'!S:BK,2,FALSE),0)</f>
        <v>0</v>
      </c>
      <c r="R261" s="263">
        <f>_xlfn.IFNA(VLOOKUP($A261,'PASTE Tech_Stock'!U:BL,2,FALSE),0)</f>
        <v>0</v>
      </c>
      <c r="S261" s="263">
        <f>_xlfn.IFNA(VLOOKUP($A261,'PASTE Tech_Stock'!W:BM,2,FALSE),0)</f>
        <v>0</v>
      </c>
      <c r="T261" s="263">
        <f>_xlfn.IFNA(VLOOKUP($A261,'PASTE Tech_Stock'!Y:BN,2,FALSE),0)</f>
        <v>0</v>
      </c>
    </row>
    <row r="262" spans="1:20" x14ac:dyDescent="0.3">
      <c r="A262" s="168" t="s">
        <v>288</v>
      </c>
      <c r="B262" t="str">
        <f>_xlfn.IFNA(VLOOKUP($A262,'PASTE Energy Balance'!$A$7:$O$835,14,FALSE),"")</f>
        <v>DK</v>
      </c>
      <c r="C262" t="str">
        <f>_xlfn.IFNA(VLOOKUP($A262,'PASTE Technology Sheet'!$A$7:$G$850,3,FALSE),"")</f>
        <v>Conversion</v>
      </c>
      <c r="D262" t="str">
        <f>_xlfn.IFNA(VLOOKUP($A262,'PASTE Technology Sheet'!$A$7:$G$850,4,FALSE),"")</f>
        <v>Power DK</v>
      </c>
      <c r="E262" t="str">
        <f>_xlfn.IFNA(VLOOKUP($A262,'PASTE Technology Sheet'!$A$7:$G$850,5,FALSE),"")</f>
        <v>Generation</v>
      </c>
      <c r="F262" t="str">
        <f>_xlfn.IFNA(VLOOKUP($A262,'PASTE Technology Sheet'!$A$7:$G$850,6,FALSE),"")</f>
        <v>Electricity DK</v>
      </c>
      <c r="G262" t="str">
        <f>_xlfn.IFNA(VLOOKUP($A262,'PASTE Technology Sheet'!$A$7:$G$850,7,FALSE),"")</f>
        <v>Electricity from Hydro RoR - Power DK</v>
      </c>
      <c r="H262" s="263">
        <f>_xlfn.IFNA(VLOOKUP(A262,'PASTE Tech_Stock'!A:B,2,FALSE),0)</f>
        <v>4.8599999990000002E-3</v>
      </c>
      <c r="I262" s="263">
        <f>_xlfn.IFNA(VLOOKUP($A262,'PASTE Tech_Stock'!C:BC,2,FALSE),0)</f>
        <v>4.8599999970000002E-3</v>
      </c>
      <c r="J262" s="263">
        <f>_xlfn.IFNA(VLOOKUP($A262,'PASTE Tech_Stock'!E:BD,2,FALSE),0)</f>
        <v>4.8599999939999998E-3</v>
      </c>
      <c r="K262" s="263">
        <f>_xlfn.IFNA(VLOOKUP($A262,'PASTE Tech_Stock'!G:BE,2,FALSE),0)</f>
        <v>4.8599999990000002E-3</v>
      </c>
      <c r="L262" s="263">
        <f>_xlfn.IFNA(VLOOKUP($A262,'PASTE Tech_Stock'!I:BF,2,FALSE),0)</f>
        <v>4.8599999990000002E-3</v>
      </c>
      <c r="M262" s="263">
        <f>_xlfn.IFNA(VLOOKUP($A262,'PASTE Tech_Stock'!K:BG,2,FALSE),0)</f>
        <v>4.8599999970000002E-3</v>
      </c>
      <c r="N262" s="263">
        <f>_xlfn.IFNA(VLOOKUP($A262,'PASTE Tech_Stock'!M:BH,2,FALSE),0)</f>
        <v>4.8599999830000002E-3</v>
      </c>
      <c r="O262" s="263">
        <f>_xlfn.IFNA(VLOOKUP($A262,'PASTE Tech_Stock'!O:BI,2,FALSE),0)</f>
        <v>4.8599999950000002E-3</v>
      </c>
      <c r="P262" s="263">
        <f>_xlfn.IFNA(VLOOKUP($A262,'PASTE Tech_Stock'!Q:BJ,2,FALSE),0)</f>
        <v>4.8599999930000002E-3</v>
      </c>
      <c r="Q262" s="263">
        <f>_xlfn.IFNA(VLOOKUP($A262,'PASTE Tech_Stock'!S:BK,2,FALSE),0)</f>
        <v>4.8599999970000002E-3</v>
      </c>
      <c r="R262" s="263">
        <f>_xlfn.IFNA(VLOOKUP($A262,'PASTE Tech_Stock'!U:BL,2,FALSE),0)</f>
        <v>4.8599999970000002E-3</v>
      </c>
      <c r="S262" s="263">
        <f>_xlfn.IFNA(VLOOKUP($A262,'PASTE Tech_Stock'!W:BM,2,FALSE),0)</f>
        <v>4.8599999899999998E-3</v>
      </c>
      <c r="T262" s="263">
        <f>_xlfn.IFNA(VLOOKUP($A262,'PASTE Tech_Stock'!Y:BN,2,FALSE),0)</f>
        <v>4.8599999999999997E-3</v>
      </c>
    </row>
    <row r="263" spans="1:20" x14ac:dyDescent="0.3">
      <c r="A263" s="168" t="s">
        <v>289</v>
      </c>
      <c r="B263" t="str">
        <f>_xlfn.IFNA(VLOOKUP($A263,'PASTE Energy Balance'!$A$7:$O$835,14,FALSE),"")</f>
        <v>DK</v>
      </c>
      <c r="C263" t="str">
        <f>_xlfn.IFNA(VLOOKUP($A263,'PASTE Technology Sheet'!$A$7:$G$850,3,FALSE),"")</f>
        <v>Conversion</v>
      </c>
      <c r="D263" t="str">
        <f>_xlfn.IFNA(VLOOKUP($A263,'PASTE Technology Sheet'!$A$7:$G$850,4,FALSE),"")</f>
        <v>Power DK</v>
      </c>
      <c r="E263" t="str">
        <f>_xlfn.IFNA(VLOOKUP($A263,'PASTE Technology Sheet'!$A$7:$G$850,5,FALSE),"")</f>
        <v>Generation</v>
      </c>
      <c r="F263" t="str">
        <f>_xlfn.IFNA(VLOOKUP($A263,'PASTE Technology Sheet'!$A$7:$G$850,6,FALSE),"")</f>
        <v>Electricity DK</v>
      </c>
      <c r="G263" t="str">
        <f>_xlfn.IFNA(VLOOKUP($A263,'PASTE Technology Sheet'!$A$7:$G$850,7,FALSE),"")</f>
        <v>Electricity from Hydro Reservoirs - Power D</v>
      </c>
      <c r="H263" s="263">
        <f>_xlfn.IFNA(VLOOKUP(A263,'PASTE Tech_Stock'!A:B,2,FALSE),0)</f>
        <v>0</v>
      </c>
      <c r="I263" s="263">
        <f>_xlfn.IFNA(VLOOKUP($A263,'PASTE Tech_Stock'!C:BC,2,FALSE),0)</f>
        <v>0</v>
      </c>
      <c r="J263" s="263">
        <f>_xlfn.IFNA(VLOOKUP($A263,'PASTE Tech_Stock'!E:BD,2,FALSE),0)</f>
        <v>0</v>
      </c>
      <c r="K263" s="263">
        <f>_xlfn.IFNA(VLOOKUP($A263,'PASTE Tech_Stock'!G:BE,2,FALSE),0)</f>
        <v>0</v>
      </c>
      <c r="L263" s="263">
        <f>_xlfn.IFNA(VLOOKUP($A263,'PASTE Tech_Stock'!I:BF,2,FALSE),0)</f>
        <v>0</v>
      </c>
      <c r="M263" s="263">
        <f>_xlfn.IFNA(VLOOKUP($A263,'PASTE Tech_Stock'!K:BG,2,FALSE),0)</f>
        <v>0</v>
      </c>
      <c r="N263" s="263">
        <f>_xlfn.IFNA(VLOOKUP($A263,'PASTE Tech_Stock'!M:BH,2,FALSE),0)</f>
        <v>0</v>
      </c>
      <c r="O263" s="263">
        <f>_xlfn.IFNA(VLOOKUP($A263,'PASTE Tech_Stock'!O:BI,2,FALSE),0)</f>
        <v>0</v>
      </c>
      <c r="P263" s="263">
        <f>_xlfn.IFNA(VLOOKUP($A263,'PASTE Tech_Stock'!Q:BJ,2,FALSE),0)</f>
        <v>0</v>
      </c>
      <c r="Q263" s="263">
        <f>_xlfn.IFNA(VLOOKUP($A263,'PASTE Tech_Stock'!S:BK,2,FALSE),0)</f>
        <v>0</v>
      </c>
      <c r="R263" s="263">
        <f>_xlfn.IFNA(VLOOKUP($A263,'PASTE Tech_Stock'!U:BL,2,FALSE),0)</f>
        <v>0</v>
      </c>
      <c r="S263" s="263">
        <f>_xlfn.IFNA(VLOOKUP($A263,'PASTE Tech_Stock'!W:BM,2,FALSE),0)</f>
        <v>0</v>
      </c>
      <c r="T263" s="263">
        <f>_xlfn.IFNA(VLOOKUP($A263,'PASTE Tech_Stock'!Y:BN,2,FALSE),0)</f>
        <v>0</v>
      </c>
    </row>
    <row r="264" spans="1:20" x14ac:dyDescent="0.3">
      <c r="A264" s="168" t="s">
        <v>290</v>
      </c>
      <c r="B264" t="str">
        <f>_xlfn.IFNA(VLOOKUP($A264,'PASTE Energy Balance'!$A$7:$O$835,14,FALSE),"")</f>
        <v>DK</v>
      </c>
      <c r="C264" t="str">
        <f>_xlfn.IFNA(VLOOKUP($A264,'PASTE Technology Sheet'!$A$7:$G$850,3,FALSE),"")</f>
        <v>Conversion</v>
      </c>
      <c r="D264" t="str">
        <f>_xlfn.IFNA(VLOOKUP($A264,'PASTE Technology Sheet'!$A$7:$G$850,4,FALSE),"")</f>
        <v>Power DK</v>
      </c>
      <c r="E264" t="str">
        <f>_xlfn.IFNA(VLOOKUP($A264,'PASTE Technology Sheet'!$A$7:$G$850,5,FALSE),"")</f>
        <v>Generation</v>
      </c>
      <c r="F264" t="str">
        <f>_xlfn.IFNA(VLOOKUP($A264,'PASTE Technology Sheet'!$A$7:$G$850,6,FALSE),"")</f>
        <v>Electricity DK</v>
      </c>
      <c r="G264" t="str">
        <f>_xlfn.IFNA(VLOOKUP($A264,'PASTE Technology Sheet'!$A$7:$G$850,7,FALSE),"")</f>
        <v>Electricity from Tide, Waves &amp; Ocean - Power DK</v>
      </c>
      <c r="H264" s="263">
        <f>_xlfn.IFNA(VLOOKUP(A264,'PASTE Tech_Stock'!A:B,2,FALSE),0)</f>
        <v>0</v>
      </c>
      <c r="I264" s="263">
        <f>_xlfn.IFNA(VLOOKUP($A264,'PASTE Tech_Stock'!C:BC,2,FALSE),0)</f>
        <v>0</v>
      </c>
      <c r="J264" s="263">
        <f>_xlfn.IFNA(VLOOKUP($A264,'PASTE Tech_Stock'!E:BD,2,FALSE),0)</f>
        <v>0</v>
      </c>
      <c r="K264" s="263">
        <f>_xlfn.IFNA(VLOOKUP($A264,'PASTE Tech_Stock'!G:BE,2,FALSE),0)</f>
        <v>0</v>
      </c>
      <c r="L264" s="263">
        <f>_xlfn.IFNA(VLOOKUP($A264,'PASTE Tech_Stock'!I:BF,2,FALSE),0)</f>
        <v>0</v>
      </c>
      <c r="M264" s="263">
        <f>_xlfn.IFNA(VLOOKUP($A264,'PASTE Tech_Stock'!K:BG,2,FALSE),0)</f>
        <v>0</v>
      </c>
      <c r="N264" s="263">
        <f>_xlfn.IFNA(VLOOKUP($A264,'PASTE Tech_Stock'!M:BH,2,FALSE),0)</f>
        <v>0</v>
      </c>
      <c r="O264" s="263">
        <f>_xlfn.IFNA(VLOOKUP($A264,'PASTE Tech_Stock'!O:BI,2,FALSE),0)</f>
        <v>0</v>
      </c>
      <c r="P264" s="263">
        <f>_xlfn.IFNA(VLOOKUP($A264,'PASTE Tech_Stock'!Q:BJ,2,FALSE),0)</f>
        <v>0</v>
      </c>
      <c r="Q264" s="263">
        <f>_xlfn.IFNA(VLOOKUP($A264,'PASTE Tech_Stock'!S:BK,2,FALSE),0)</f>
        <v>0</v>
      </c>
      <c r="R264" s="263">
        <f>_xlfn.IFNA(VLOOKUP($A264,'PASTE Tech_Stock'!U:BL,2,FALSE),0)</f>
        <v>0</v>
      </c>
      <c r="S264" s="263">
        <f>_xlfn.IFNA(VLOOKUP($A264,'PASTE Tech_Stock'!W:BM,2,FALSE),0)</f>
        <v>0</v>
      </c>
      <c r="T264" s="263">
        <f>_xlfn.IFNA(VLOOKUP($A264,'PASTE Tech_Stock'!Y:BN,2,FALSE),0)</f>
        <v>0</v>
      </c>
    </row>
    <row r="265" spans="1:20" x14ac:dyDescent="0.3">
      <c r="A265" s="168" t="s">
        <v>291</v>
      </c>
      <c r="B265" t="str">
        <f>_xlfn.IFNA(VLOOKUP($A265,'PASTE Energy Balance'!$A$7:$O$835,14,FALSE),"")</f>
        <v>DK</v>
      </c>
      <c r="C265" t="str">
        <f>_xlfn.IFNA(VLOOKUP($A265,'PASTE Technology Sheet'!$A$7:$G$850,3,FALSE),"")</f>
        <v>Conversion</v>
      </c>
      <c r="D265" t="str">
        <f>_xlfn.IFNA(VLOOKUP($A265,'PASTE Technology Sheet'!$A$7:$G$850,4,FALSE),"")</f>
        <v>Power DK</v>
      </c>
      <c r="E265" t="str">
        <f>_xlfn.IFNA(VLOOKUP($A265,'PASTE Technology Sheet'!$A$7:$G$850,5,FALSE),"")</f>
        <v>Generation</v>
      </c>
      <c r="F265" t="str">
        <f>_xlfn.IFNA(VLOOKUP($A265,'PASTE Technology Sheet'!$A$7:$G$850,6,FALSE),"")</f>
        <v>Electricity DK</v>
      </c>
      <c r="G265" t="str">
        <f>_xlfn.IFNA(VLOOKUP($A265,'PASTE Technology Sheet'!$A$7:$G$850,7,FALSE),"")</f>
        <v>Electricity from Onshore wind - Power DK</v>
      </c>
      <c r="H265" s="263">
        <f>_xlfn.IFNA(VLOOKUP(A265,'PASTE Tech_Stock'!A:B,2,FALSE),0)</f>
        <v>1.172633319E-7</v>
      </c>
      <c r="I265" s="263">
        <f>_xlfn.IFNA(VLOOKUP($A265,'PASTE Tech_Stock'!C:BC,2,FALSE),0)</f>
        <v>1.0143625190000001E-5</v>
      </c>
      <c r="J265" s="263">
        <f>_xlfn.IFNA(VLOOKUP($A265,'PASTE Tech_Stock'!E:BD,2,FALSE),0)</f>
        <v>3.1851645999999999E-7</v>
      </c>
      <c r="K265" s="263">
        <f>_xlfn.IFNA(VLOOKUP($A265,'PASTE Tech_Stock'!G:BE,2,FALSE),0)</f>
        <v>1.371505262E-7</v>
      </c>
      <c r="L265" s="263">
        <f>_xlfn.IFNA(VLOOKUP($A265,'PASTE Tech_Stock'!I:BF,2,FALSE),0)</f>
        <v>1.371505262E-7</v>
      </c>
      <c r="M265" s="263">
        <f>_xlfn.IFNA(VLOOKUP($A265,'PASTE Tech_Stock'!K:BG,2,FALSE),0)</f>
        <v>0</v>
      </c>
      <c r="N265" s="263">
        <f>_xlfn.IFNA(VLOOKUP($A265,'PASTE Tech_Stock'!M:BH,2,FALSE),0)</f>
        <v>6.0070870960000002</v>
      </c>
      <c r="O265" s="263">
        <f>_xlfn.IFNA(VLOOKUP($A265,'PASTE Tech_Stock'!O:BI,2,FALSE),0)</f>
        <v>3.0138390560000001</v>
      </c>
      <c r="P265" s="263">
        <f>_xlfn.IFNA(VLOOKUP($A265,'PASTE Tech_Stock'!Q:BJ,2,FALSE),0)</f>
        <v>1.8695192720000001E-7</v>
      </c>
      <c r="Q265" s="263">
        <f>_xlfn.IFNA(VLOOKUP($A265,'PASTE Tech_Stock'!S:BK,2,FALSE),0)</f>
        <v>17.225188670000001</v>
      </c>
      <c r="R265" s="263">
        <f>_xlfn.IFNA(VLOOKUP($A265,'PASTE Tech_Stock'!U:BL,2,FALSE),0)</f>
        <v>0</v>
      </c>
      <c r="S265" s="263">
        <f>_xlfn.IFNA(VLOOKUP($A265,'PASTE Tech_Stock'!W:BM,2,FALSE),0)</f>
        <v>5.4827511910000003E-7</v>
      </c>
      <c r="T265" s="263">
        <f>_xlfn.IFNA(VLOOKUP($A265,'PASTE Tech_Stock'!Y:BN,2,FALSE),0)</f>
        <v>0</v>
      </c>
    </row>
    <row r="266" spans="1:20" x14ac:dyDescent="0.3">
      <c r="A266" s="168" t="s">
        <v>292</v>
      </c>
      <c r="B266" t="str">
        <f>_xlfn.IFNA(VLOOKUP($A266,'PASTE Energy Balance'!$A$7:$O$835,14,FALSE),"")</f>
        <v>DK</v>
      </c>
      <c r="C266" t="str">
        <f>_xlfn.IFNA(VLOOKUP($A266,'PASTE Technology Sheet'!$A$7:$G$850,3,FALSE),"")</f>
        <v>Conversion</v>
      </c>
      <c r="D266" t="str">
        <f>_xlfn.IFNA(VLOOKUP($A266,'PASTE Technology Sheet'!$A$7:$G$850,4,FALSE),"")</f>
        <v>Power DK</v>
      </c>
      <c r="E266" t="str">
        <f>_xlfn.IFNA(VLOOKUP($A266,'PASTE Technology Sheet'!$A$7:$G$850,5,FALSE),"")</f>
        <v>Generation</v>
      </c>
      <c r="F266" t="str">
        <f>_xlfn.IFNA(VLOOKUP($A266,'PASTE Technology Sheet'!$A$7:$G$850,6,FALSE),"")</f>
        <v>Electricity DK</v>
      </c>
      <c r="G266" t="str">
        <f>_xlfn.IFNA(VLOOKUP($A266,'PASTE Technology Sheet'!$A$7:$G$850,7,FALSE),"")</f>
        <v>Electricity from Solar - Power DK</v>
      </c>
      <c r="H266" s="263">
        <f>_xlfn.IFNA(VLOOKUP(A266,'PASTE Tech_Stock'!A:B,2,FALSE),0)</f>
        <v>45</v>
      </c>
      <c r="I266" s="263">
        <f>_xlfn.IFNA(VLOOKUP($A266,'PASTE Tech_Stock'!C:BC,2,FALSE),0)</f>
        <v>45</v>
      </c>
      <c r="J266" s="263">
        <f>_xlfn.IFNA(VLOOKUP($A266,'PASTE Tech_Stock'!E:BD,2,FALSE),0)</f>
        <v>45</v>
      </c>
      <c r="K266" s="263">
        <f>_xlfn.IFNA(VLOOKUP($A266,'PASTE Tech_Stock'!G:BE,2,FALSE),0)</f>
        <v>45</v>
      </c>
      <c r="L266" s="263">
        <f>_xlfn.IFNA(VLOOKUP($A266,'PASTE Tech_Stock'!I:BF,2,FALSE),0)</f>
        <v>45</v>
      </c>
      <c r="M266" s="263">
        <f>_xlfn.IFNA(VLOOKUP($A266,'PASTE Tech_Stock'!K:BG,2,FALSE),0)</f>
        <v>45</v>
      </c>
      <c r="N266" s="263">
        <f>_xlfn.IFNA(VLOOKUP($A266,'PASTE Tech_Stock'!M:BH,2,FALSE),0)</f>
        <v>45</v>
      </c>
      <c r="O266" s="263">
        <f>_xlfn.IFNA(VLOOKUP($A266,'PASTE Tech_Stock'!O:BI,2,FALSE),0)</f>
        <v>45</v>
      </c>
      <c r="P266" s="263">
        <f>_xlfn.IFNA(VLOOKUP($A266,'PASTE Tech_Stock'!Q:BJ,2,FALSE),0)</f>
        <v>45</v>
      </c>
      <c r="Q266" s="263">
        <f>_xlfn.IFNA(VLOOKUP($A266,'PASTE Tech_Stock'!S:BK,2,FALSE),0)</f>
        <v>45</v>
      </c>
      <c r="R266" s="263">
        <f>_xlfn.IFNA(VLOOKUP($A266,'PASTE Tech_Stock'!U:BL,2,FALSE),0)</f>
        <v>45</v>
      </c>
      <c r="S266" s="263">
        <f>_xlfn.IFNA(VLOOKUP($A266,'PASTE Tech_Stock'!W:BM,2,FALSE),0)</f>
        <v>45</v>
      </c>
      <c r="T266" s="263">
        <f>_xlfn.IFNA(VLOOKUP($A266,'PASTE Tech_Stock'!Y:BN,2,FALSE),0)</f>
        <v>45</v>
      </c>
    </row>
    <row r="267" spans="1:20" x14ac:dyDescent="0.3">
      <c r="A267" s="168" t="s">
        <v>293</v>
      </c>
      <c r="B267" t="str">
        <f>_xlfn.IFNA(VLOOKUP($A267,'PASTE Energy Balance'!$A$7:$O$835,14,FALSE),"")</f>
        <v>DK</v>
      </c>
      <c r="C267" t="str">
        <f>_xlfn.IFNA(VLOOKUP($A267,'PASTE Technology Sheet'!$A$7:$G$850,3,FALSE),"")</f>
        <v>Conversion</v>
      </c>
      <c r="D267" t="str">
        <f>_xlfn.IFNA(VLOOKUP($A267,'PASTE Technology Sheet'!$A$7:$G$850,4,FALSE),"")</f>
        <v>Power DK</v>
      </c>
      <c r="E267" t="str">
        <f>_xlfn.IFNA(VLOOKUP($A267,'PASTE Technology Sheet'!$A$7:$G$850,5,FALSE),"")</f>
        <v>Generation</v>
      </c>
      <c r="F267" t="str">
        <f>_xlfn.IFNA(VLOOKUP($A267,'PASTE Technology Sheet'!$A$7:$G$850,6,FALSE),"")</f>
        <v>Electricity DK</v>
      </c>
      <c r="G267" t="str">
        <f>_xlfn.IFNA(VLOOKUP($A267,'PASTE Technology Sheet'!$A$7:$G$850,7,FALSE),"")</f>
        <v>Electricity from Solar CSP - Power DK</v>
      </c>
      <c r="H267" s="263">
        <f>_xlfn.IFNA(VLOOKUP(A267,'PASTE Tech_Stock'!A:B,2,FALSE),0)</f>
        <v>0</v>
      </c>
      <c r="I267" s="263">
        <f>_xlfn.IFNA(VLOOKUP($A267,'PASTE Tech_Stock'!C:BC,2,FALSE),0)</f>
        <v>0</v>
      </c>
      <c r="J267" s="263">
        <f>_xlfn.IFNA(VLOOKUP($A267,'PASTE Tech_Stock'!E:BD,2,FALSE),0)</f>
        <v>0</v>
      </c>
      <c r="K267" s="263">
        <f>_xlfn.IFNA(VLOOKUP($A267,'PASTE Tech_Stock'!G:BE,2,FALSE),0)</f>
        <v>0</v>
      </c>
      <c r="L267" s="263">
        <f>_xlfn.IFNA(VLOOKUP($A267,'PASTE Tech_Stock'!I:BF,2,FALSE),0)</f>
        <v>0</v>
      </c>
      <c r="M267" s="263">
        <f>_xlfn.IFNA(VLOOKUP($A267,'PASTE Tech_Stock'!K:BG,2,FALSE),0)</f>
        <v>0</v>
      </c>
      <c r="N267" s="263">
        <f>_xlfn.IFNA(VLOOKUP($A267,'PASTE Tech_Stock'!M:BH,2,FALSE),0)</f>
        <v>0</v>
      </c>
      <c r="O267" s="263">
        <f>_xlfn.IFNA(VLOOKUP($A267,'PASTE Tech_Stock'!O:BI,2,FALSE),0)</f>
        <v>0</v>
      </c>
      <c r="P267" s="263">
        <f>_xlfn.IFNA(VLOOKUP($A267,'PASTE Tech_Stock'!Q:BJ,2,FALSE),0)</f>
        <v>0</v>
      </c>
      <c r="Q267" s="263">
        <f>_xlfn.IFNA(VLOOKUP($A267,'PASTE Tech_Stock'!S:BK,2,FALSE),0)</f>
        <v>0</v>
      </c>
      <c r="R267" s="263">
        <f>_xlfn.IFNA(VLOOKUP($A267,'PASTE Tech_Stock'!U:BL,2,FALSE),0)</f>
        <v>0</v>
      </c>
      <c r="S267" s="263">
        <f>_xlfn.IFNA(VLOOKUP($A267,'PASTE Tech_Stock'!W:BM,2,FALSE),0)</f>
        <v>0</v>
      </c>
      <c r="T267" s="263">
        <f>_xlfn.IFNA(VLOOKUP($A267,'PASTE Tech_Stock'!Y:BN,2,FALSE),0)</f>
        <v>0</v>
      </c>
    </row>
    <row r="268" spans="1:20" x14ac:dyDescent="0.3">
      <c r="A268" s="168" t="s">
        <v>294</v>
      </c>
      <c r="B268" t="str">
        <f>_xlfn.IFNA(VLOOKUP($A268,'PASTE Energy Balance'!$A$7:$O$835,14,FALSE),"")</f>
        <v>GB</v>
      </c>
      <c r="C268" t="str">
        <f>_xlfn.IFNA(VLOOKUP($A268,'PASTE Technology Sheet'!$A$7:$G$850,3,FALSE),"")</f>
        <v>Conversion</v>
      </c>
      <c r="D268" t="str">
        <f>_xlfn.IFNA(VLOOKUP($A268,'PASTE Technology Sheet'!$A$7:$G$850,4,FALSE),"")</f>
        <v>Power GB</v>
      </c>
      <c r="E268" t="str">
        <f>_xlfn.IFNA(VLOOKUP($A268,'PASTE Technology Sheet'!$A$7:$G$850,5,FALSE),"")</f>
        <v>Generation</v>
      </c>
      <c r="F268" t="str">
        <f>_xlfn.IFNA(VLOOKUP($A268,'PASTE Technology Sheet'!$A$7:$G$850,6,FALSE),"")</f>
        <v>Electricity GB</v>
      </c>
      <c r="G268" t="str">
        <f>_xlfn.IFNA(VLOOKUP($A268,'PASTE Technology Sheet'!$A$7:$G$850,7,FALSE),"")</f>
        <v>Electricity from Coal old - Power GB</v>
      </c>
      <c r="H268" s="263">
        <f>_xlfn.IFNA(VLOOKUP(A268,'PASTE Tech_Stock'!A:B,2,FALSE),0)</f>
        <v>0</v>
      </c>
      <c r="I268" s="263">
        <f>_xlfn.IFNA(VLOOKUP($A268,'PASTE Tech_Stock'!C:BC,2,FALSE),0)</f>
        <v>0</v>
      </c>
      <c r="J268" s="263">
        <f>_xlfn.IFNA(VLOOKUP($A268,'PASTE Tech_Stock'!E:BD,2,FALSE),0)</f>
        <v>0</v>
      </c>
      <c r="K268" s="263">
        <f>_xlfn.IFNA(VLOOKUP($A268,'PASTE Tech_Stock'!G:BE,2,FALSE),0)</f>
        <v>0</v>
      </c>
      <c r="L268" s="263">
        <f>_xlfn.IFNA(VLOOKUP($A268,'PASTE Tech_Stock'!I:BF,2,FALSE),0)</f>
        <v>0</v>
      </c>
      <c r="M268" s="263">
        <f>_xlfn.IFNA(VLOOKUP($A268,'PASTE Tech_Stock'!K:BG,2,FALSE),0)</f>
        <v>0</v>
      </c>
      <c r="N268" s="263">
        <f>_xlfn.IFNA(VLOOKUP($A268,'PASTE Tech_Stock'!M:BH,2,FALSE),0)</f>
        <v>0</v>
      </c>
      <c r="O268" s="263">
        <f>_xlfn.IFNA(VLOOKUP($A268,'PASTE Tech_Stock'!O:BI,2,FALSE),0)</f>
        <v>0</v>
      </c>
      <c r="P268" s="263">
        <f>_xlfn.IFNA(VLOOKUP($A268,'PASTE Tech_Stock'!Q:BJ,2,FALSE),0)</f>
        <v>0</v>
      </c>
      <c r="Q268" s="263">
        <f>_xlfn.IFNA(VLOOKUP($A268,'PASTE Tech_Stock'!S:BK,2,FALSE),0)</f>
        <v>0</v>
      </c>
      <c r="R268" s="263">
        <f>_xlfn.IFNA(VLOOKUP($A268,'PASTE Tech_Stock'!U:BL,2,FALSE),0)</f>
        <v>0</v>
      </c>
      <c r="S268" s="263">
        <f>_xlfn.IFNA(VLOOKUP($A268,'PASTE Tech_Stock'!W:BM,2,FALSE),0)</f>
        <v>0</v>
      </c>
      <c r="T268" s="263">
        <f>_xlfn.IFNA(VLOOKUP($A268,'PASTE Tech_Stock'!Y:BN,2,FALSE),0)</f>
        <v>0</v>
      </c>
    </row>
    <row r="269" spans="1:20" x14ac:dyDescent="0.3">
      <c r="A269" s="168" t="s">
        <v>295</v>
      </c>
      <c r="B269" t="str">
        <f>_xlfn.IFNA(VLOOKUP($A269,'PASTE Energy Balance'!$A$7:$O$835,14,FALSE),"")</f>
        <v>GB</v>
      </c>
      <c r="C269" t="str">
        <f>_xlfn.IFNA(VLOOKUP($A269,'PASTE Technology Sheet'!$A$7:$G$850,3,FALSE),"")</f>
        <v>Conversion</v>
      </c>
      <c r="D269" t="str">
        <f>_xlfn.IFNA(VLOOKUP($A269,'PASTE Technology Sheet'!$A$7:$G$850,4,FALSE),"")</f>
        <v>Power GB</v>
      </c>
      <c r="E269" t="str">
        <f>_xlfn.IFNA(VLOOKUP($A269,'PASTE Technology Sheet'!$A$7:$G$850,5,FALSE),"")</f>
        <v>Generation</v>
      </c>
      <c r="F269" t="str">
        <f>_xlfn.IFNA(VLOOKUP($A269,'PASTE Technology Sheet'!$A$7:$G$850,6,FALSE),"")</f>
        <v>Electricity GB</v>
      </c>
      <c r="G269" t="str">
        <f>_xlfn.IFNA(VLOOKUP($A269,'PASTE Technology Sheet'!$A$7:$G$850,7,FALSE),"")</f>
        <v>Electricity from Coal new - Power GB</v>
      </c>
      <c r="H269" s="263">
        <f>_xlfn.IFNA(VLOOKUP(A269,'PASTE Tech_Stock'!A:B,2,FALSE),0)</f>
        <v>0</v>
      </c>
      <c r="I269" s="263">
        <f>_xlfn.IFNA(VLOOKUP($A269,'PASTE Tech_Stock'!C:BC,2,FALSE),0)</f>
        <v>0</v>
      </c>
      <c r="J269" s="263">
        <f>_xlfn.IFNA(VLOOKUP($A269,'PASTE Tech_Stock'!E:BD,2,FALSE),0)</f>
        <v>0</v>
      </c>
      <c r="K269" s="263">
        <f>_xlfn.IFNA(VLOOKUP($A269,'PASTE Tech_Stock'!G:BE,2,FALSE),0)</f>
        <v>0</v>
      </c>
      <c r="L269" s="263">
        <f>_xlfn.IFNA(VLOOKUP($A269,'PASTE Tech_Stock'!I:BF,2,FALSE),0)</f>
        <v>0</v>
      </c>
      <c r="M269" s="263">
        <f>_xlfn.IFNA(VLOOKUP($A269,'PASTE Tech_Stock'!K:BG,2,FALSE),0)</f>
        <v>0</v>
      </c>
      <c r="N269" s="263">
        <f>_xlfn.IFNA(VLOOKUP($A269,'PASTE Tech_Stock'!M:BH,2,FALSE),0)</f>
        <v>0</v>
      </c>
      <c r="O269" s="263">
        <f>_xlfn.IFNA(VLOOKUP($A269,'PASTE Tech_Stock'!O:BI,2,FALSE),0)</f>
        <v>0</v>
      </c>
      <c r="P269" s="263">
        <f>_xlfn.IFNA(VLOOKUP($A269,'PASTE Tech_Stock'!Q:BJ,2,FALSE),0)</f>
        <v>0</v>
      </c>
      <c r="Q269" s="263">
        <f>_xlfn.IFNA(VLOOKUP($A269,'PASTE Tech_Stock'!S:BK,2,FALSE),0)</f>
        <v>0</v>
      </c>
      <c r="R269" s="263">
        <f>_xlfn.IFNA(VLOOKUP($A269,'PASTE Tech_Stock'!U:BL,2,FALSE),0)</f>
        <v>0</v>
      </c>
      <c r="S269" s="263">
        <f>_xlfn.IFNA(VLOOKUP($A269,'PASTE Tech_Stock'!W:BM,2,FALSE),0)</f>
        <v>0</v>
      </c>
      <c r="T269" s="263">
        <f>_xlfn.IFNA(VLOOKUP($A269,'PASTE Tech_Stock'!Y:BN,2,FALSE),0)</f>
        <v>0</v>
      </c>
    </row>
    <row r="270" spans="1:20" x14ac:dyDescent="0.3">
      <c r="A270" s="168" t="s">
        <v>296</v>
      </c>
      <c r="B270" t="str">
        <f>_xlfn.IFNA(VLOOKUP($A270,'PASTE Energy Balance'!$A$7:$O$835,14,FALSE),"")</f>
        <v>GB</v>
      </c>
      <c r="C270" t="str">
        <f>_xlfn.IFNA(VLOOKUP($A270,'PASTE Technology Sheet'!$A$7:$G$850,3,FALSE),"")</f>
        <v>Conversion</v>
      </c>
      <c r="D270" t="str">
        <f>_xlfn.IFNA(VLOOKUP($A270,'PASTE Technology Sheet'!$A$7:$G$850,4,FALSE),"")</f>
        <v>Power GB</v>
      </c>
      <c r="E270" t="str">
        <f>_xlfn.IFNA(VLOOKUP($A270,'PASTE Technology Sheet'!$A$7:$G$850,5,FALSE),"")</f>
        <v>Generation</v>
      </c>
      <c r="F270" t="str">
        <f>_xlfn.IFNA(VLOOKUP($A270,'PASTE Technology Sheet'!$A$7:$G$850,6,FALSE),"")</f>
        <v>Electricity GB</v>
      </c>
      <c r="G270" t="str">
        <f>_xlfn.IFNA(VLOOKUP($A270,'PASTE Technology Sheet'!$A$7:$G$850,7,FALSE),"")</f>
        <v>Electricity from Coal with CCS - Power GB</v>
      </c>
      <c r="H270" s="263">
        <f>_xlfn.IFNA(VLOOKUP(A270,'PASTE Tech_Stock'!A:B,2,FALSE),0)</f>
        <v>0</v>
      </c>
      <c r="I270" s="263">
        <f>_xlfn.IFNA(VLOOKUP($A270,'PASTE Tech_Stock'!C:BC,2,FALSE),0)</f>
        <v>0</v>
      </c>
      <c r="J270" s="263">
        <f>_xlfn.IFNA(VLOOKUP($A270,'PASTE Tech_Stock'!E:BD,2,FALSE),0)</f>
        <v>0</v>
      </c>
      <c r="K270" s="263">
        <f>_xlfn.IFNA(VLOOKUP($A270,'PASTE Tech_Stock'!G:BE,2,FALSE),0)</f>
        <v>0</v>
      </c>
      <c r="L270" s="263">
        <f>_xlfn.IFNA(VLOOKUP($A270,'PASTE Tech_Stock'!I:BF,2,FALSE),0)</f>
        <v>0</v>
      </c>
      <c r="M270" s="263">
        <f>_xlfn.IFNA(VLOOKUP($A270,'PASTE Tech_Stock'!K:BG,2,FALSE),0)</f>
        <v>0</v>
      </c>
      <c r="N270" s="263">
        <f>_xlfn.IFNA(VLOOKUP($A270,'PASTE Tech_Stock'!M:BH,2,FALSE),0)</f>
        <v>0</v>
      </c>
      <c r="O270" s="263">
        <f>_xlfn.IFNA(VLOOKUP($A270,'PASTE Tech_Stock'!O:BI,2,FALSE),0)</f>
        <v>0</v>
      </c>
      <c r="P270" s="263">
        <f>_xlfn.IFNA(VLOOKUP($A270,'PASTE Tech_Stock'!Q:BJ,2,FALSE),0)</f>
        <v>0</v>
      </c>
      <c r="Q270" s="263">
        <f>_xlfn.IFNA(VLOOKUP($A270,'PASTE Tech_Stock'!S:BK,2,FALSE),0)</f>
        <v>0</v>
      </c>
      <c r="R270" s="263">
        <f>_xlfn.IFNA(VLOOKUP($A270,'PASTE Tech_Stock'!U:BL,2,FALSE),0)</f>
        <v>0</v>
      </c>
      <c r="S270" s="263">
        <f>_xlfn.IFNA(VLOOKUP($A270,'PASTE Tech_Stock'!W:BM,2,FALSE),0)</f>
        <v>0</v>
      </c>
      <c r="T270" s="263">
        <f>_xlfn.IFNA(VLOOKUP($A270,'PASTE Tech_Stock'!Y:BN,2,FALSE),0)</f>
        <v>0</v>
      </c>
    </row>
    <row r="271" spans="1:20" x14ac:dyDescent="0.3">
      <c r="A271" s="168" t="s">
        <v>297</v>
      </c>
      <c r="B271" t="str">
        <f>_xlfn.IFNA(VLOOKUP($A271,'PASTE Energy Balance'!$A$7:$O$835,14,FALSE),"")</f>
        <v>GB</v>
      </c>
      <c r="C271" t="str">
        <f>_xlfn.IFNA(VLOOKUP($A271,'PASTE Technology Sheet'!$A$7:$G$850,3,FALSE),"")</f>
        <v>Conversion</v>
      </c>
      <c r="D271" t="str">
        <f>_xlfn.IFNA(VLOOKUP($A271,'PASTE Technology Sheet'!$A$7:$G$850,4,FALSE),"")</f>
        <v>Power GB</v>
      </c>
      <c r="E271" t="str">
        <f>_xlfn.IFNA(VLOOKUP($A271,'PASTE Technology Sheet'!$A$7:$G$850,5,FALSE),"")</f>
        <v>Generation</v>
      </c>
      <c r="F271" t="str">
        <f>_xlfn.IFNA(VLOOKUP($A271,'PASTE Technology Sheet'!$A$7:$G$850,6,FALSE),"")</f>
        <v>Electricity GB</v>
      </c>
      <c r="G271" t="str">
        <f>_xlfn.IFNA(VLOOKUP($A271,'PASTE Technology Sheet'!$A$7:$G$850,7,FALSE),"")</f>
        <v>Electricity from CCGT old - Power GB</v>
      </c>
      <c r="H271" s="263">
        <f>_xlfn.IFNA(VLOOKUP(A271,'PASTE Tech_Stock'!A:B,2,FALSE),0)</f>
        <v>0</v>
      </c>
      <c r="I271" s="263">
        <f>_xlfn.IFNA(VLOOKUP($A271,'PASTE Tech_Stock'!C:BC,2,FALSE),0)</f>
        <v>0</v>
      </c>
      <c r="J271" s="263">
        <f>_xlfn.IFNA(VLOOKUP($A271,'PASTE Tech_Stock'!E:BD,2,FALSE),0)</f>
        <v>0</v>
      </c>
      <c r="K271" s="263">
        <f>_xlfn.IFNA(VLOOKUP($A271,'PASTE Tech_Stock'!G:BE,2,FALSE),0)</f>
        <v>0</v>
      </c>
      <c r="L271" s="263">
        <f>_xlfn.IFNA(VLOOKUP($A271,'PASTE Tech_Stock'!I:BF,2,FALSE),0)</f>
        <v>0</v>
      </c>
      <c r="M271" s="263">
        <f>_xlfn.IFNA(VLOOKUP($A271,'PASTE Tech_Stock'!K:BG,2,FALSE),0)</f>
        <v>0</v>
      </c>
      <c r="N271" s="263">
        <f>_xlfn.IFNA(VLOOKUP($A271,'PASTE Tech_Stock'!M:BH,2,FALSE),0)</f>
        <v>0</v>
      </c>
      <c r="O271" s="263">
        <f>_xlfn.IFNA(VLOOKUP($A271,'PASTE Tech_Stock'!O:BI,2,FALSE),0)</f>
        <v>0</v>
      </c>
      <c r="P271" s="263">
        <f>_xlfn.IFNA(VLOOKUP($A271,'PASTE Tech_Stock'!Q:BJ,2,FALSE),0)</f>
        <v>0</v>
      </c>
      <c r="Q271" s="263">
        <f>_xlfn.IFNA(VLOOKUP($A271,'PASTE Tech_Stock'!S:BK,2,FALSE),0)</f>
        <v>0</v>
      </c>
      <c r="R271" s="263">
        <f>_xlfn.IFNA(VLOOKUP($A271,'PASTE Tech_Stock'!U:BL,2,FALSE),0)</f>
        <v>0</v>
      </c>
      <c r="S271" s="263">
        <f>_xlfn.IFNA(VLOOKUP($A271,'PASTE Tech_Stock'!W:BM,2,FALSE),0)</f>
        <v>0</v>
      </c>
      <c r="T271" s="263">
        <f>_xlfn.IFNA(VLOOKUP($A271,'PASTE Tech_Stock'!Y:BN,2,FALSE),0)</f>
        <v>0</v>
      </c>
    </row>
    <row r="272" spans="1:20" x14ac:dyDescent="0.3">
      <c r="A272" s="168" t="s">
        <v>298</v>
      </c>
      <c r="B272" t="str">
        <f>_xlfn.IFNA(VLOOKUP($A272,'PASTE Energy Balance'!$A$7:$O$835,14,FALSE),"")</f>
        <v>GB</v>
      </c>
      <c r="C272" t="str">
        <f>_xlfn.IFNA(VLOOKUP($A272,'PASTE Technology Sheet'!$A$7:$G$850,3,FALSE),"")</f>
        <v>Conversion</v>
      </c>
      <c r="D272" t="str">
        <f>_xlfn.IFNA(VLOOKUP($A272,'PASTE Technology Sheet'!$A$7:$G$850,4,FALSE),"")</f>
        <v>Power GB</v>
      </c>
      <c r="E272" t="str">
        <f>_xlfn.IFNA(VLOOKUP($A272,'PASTE Technology Sheet'!$A$7:$G$850,5,FALSE),"")</f>
        <v>Generation</v>
      </c>
      <c r="F272" t="str">
        <f>_xlfn.IFNA(VLOOKUP($A272,'PASTE Technology Sheet'!$A$7:$G$850,6,FALSE),"")</f>
        <v>Electricity GB</v>
      </c>
      <c r="G272" t="str">
        <f>_xlfn.IFNA(VLOOKUP($A272,'PASTE Technology Sheet'!$A$7:$G$850,7,FALSE),"")</f>
        <v>Electricity from CCGT - Power GB</v>
      </c>
      <c r="H272" s="263">
        <f>_xlfn.IFNA(VLOOKUP(A272,'PASTE Tech_Stock'!A:B,2,FALSE),0)</f>
        <v>0</v>
      </c>
      <c r="I272" s="263">
        <f>_xlfn.IFNA(VLOOKUP($A272,'PASTE Tech_Stock'!C:BC,2,FALSE),0)</f>
        <v>0</v>
      </c>
      <c r="J272" s="263">
        <f>_xlfn.IFNA(VLOOKUP($A272,'PASTE Tech_Stock'!E:BD,2,FALSE),0)</f>
        <v>0</v>
      </c>
      <c r="K272" s="263">
        <f>_xlfn.IFNA(VLOOKUP($A272,'PASTE Tech_Stock'!G:BE,2,FALSE),0)</f>
        <v>0</v>
      </c>
      <c r="L272" s="263">
        <f>_xlfn.IFNA(VLOOKUP($A272,'PASTE Tech_Stock'!I:BF,2,FALSE),0)</f>
        <v>0</v>
      </c>
      <c r="M272" s="263">
        <f>_xlfn.IFNA(VLOOKUP($A272,'PASTE Tech_Stock'!K:BG,2,FALSE),0)</f>
        <v>0</v>
      </c>
      <c r="N272" s="263">
        <f>_xlfn.IFNA(VLOOKUP($A272,'PASTE Tech_Stock'!M:BH,2,FALSE),0)</f>
        <v>0</v>
      </c>
      <c r="O272" s="263">
        <f>_xlfn.IFNA(VLOOKUP($A272,'PASTE Tech_Stock'!O:BI,2,FALSE),0)</f>
        <v>0</v>
      </c>
      <c r="P272" s="263">
        <f>_xlfn.IFNA(VLOOKUP($A272,'PASTE Tech_Stock'!Q:BJ,2,FALSE),0)</f>
        <v>0</v>
      </c>
      <c r="Q272" s="263">
        <f>_xlfn.IFNA(VLOOKUP($A272,'PASTE Tech_Stock'!S:BK,2,FALSE),0)</f>
        <v>0</v>
      </c>
      <c r="R272" s="263">
        <f>_xlfn.IFNA(VLOOKUP($A272,'PASTE Tech_Stock'!U:BL,2,FALSE),0)</f>
        <v>0</v>
      </c>
      <c r="S272" s="263">
        <f>_xlfn.IFNA(VLOOKUP($A272,'PASTE Tech_Stock'!W:BM,2,FALSE),0)</f>
        <v>0</v>
      </c>
      <c r="T272" s="263">
        <f>_xlfn.IFNA(VLOOKUP($A272,'PASTE Tech_Stock'!Y:BN,2,FALSE),0)</f>
        <v>0</v>
      </c>
    </row>
    <row r="273" spans="1:20" x14ac:dyDescent="0.3">
      <c r="A273" s="168" t="s">
        <v>299</v>
      </c>
      <c r="B273" t="str">
        <f>_xlfn.IFNA(VLOOKUP($A273,'PASTE Energy Balance'!$A$7:$O$835,14,FALSE),"")</f>
        <v>GB</v>
      </c>
      <c r="C273" t="str">
        <f>_xlfn.IFNA(VLOOKUP($A273,'PASTE Technology Sheet'!$A$7:$G$850,3,FALSE),"")</f>
        <v>Conversion</v>
      </c>
      <c r="D273" t="str">
        <f>_xlfn.IFNA(VLOOKUP($A273,'PASTE Technology Sheet'!$A$7:$G$850,4,FALSE),"")</f>
        <v>Power GB</v>
      </c>
      <c r="E273" t="str">
        <f>_xlfn.IFNA(VLOOKUP($A273,'PASTE Technology Sheet'!$A$7:$G$850,5,FALSE),"")</f>
        <v>Generation</v>
      </c>
      <c r="F273" t="str">
        <f>_xlfn.IFNA(VLOOKUP($A273,'PASTE Technology Sheet'!$A$7:$G$850,6,FALSE),"")</f>
        <v>Electricity GB</v>
      </c>
      <c r="G273" t="str">
        <f>_xlfn.IFNA(VLOOKUP($A273,'PASTE Technology Sheet'!$A$7:$G$850,7,FALSE),"")</f>
        <v>Electricity from GT - Power GB</v>
      </c>
      <c r="H273" s="263">
        <f>_xlfn.IFNA(VLOOKUP(A273,'PASTE Tech_Stock'!A:B,2,FALSE),0)</f>
        <v>0</v>
      </c>
      <c r="I273" s="263">
        <f>_xlfn.IFNA(VLOOKUP($A273,'PASTE Tech_Stock'!C:BC,2,FALSE),0)</f>
        <v>0</v>
      </c>
      <c r="J273" s="263">
        <f>_xlfn.IFNA(VLOOKUP($A273,'PASTE Tech_Stock'!E:BD,2,FALSE),0)</f>
        <v>0</v>
      </c>
      <c r="K273" s="263">
        <f>_xlfn.IFNA(VLOOKUP($A273,'PASTE Tech_Stock'!G:BE,2,FALSE),0)</f>
        <v>0</v>
      </c>
      <c r="L273" s="263">
        <f>_xlfn.IFNA(VLOOKUP($A273,'PASTE Tech_Stock'!I:BF,2,FALSE),0)</f>
        <v>0</v>
      </c>
      <c r="M273" s="263">
        <f>_xlfn.IFNA(VLOOKUP($A273,'PASTE Tech_Stock'!K:BG,2,FALSE),0)</f>
        <v>0</v>
      </c>
      <c r="N273" s="263">
        <f>_xlfn.IFNA(VLOOKUP($A273,'PASTE Tech_Stock'!M:BH,2,FALSE),0)</f>
        <v>0</v>
      </c>
      <c r="O273" s="263">
        <f>_xlfn.IFNA(VLOOKUP($A273,'PASTE Tech_Stock'!O:BI,2,FALSE),0)</f>
        <v>0</v>
      </c>
      <c r="P273" s="263">
        <f>_xlfn.IFNA(VLOOKUP($A273,'PASTE Tech_Stock'!Q:BJ,2,FALSE),0)</f>
        <v>0</v>
      </c>
      <c r="Q273" s="263">
        <f>_xlfn.IFNA(VLOOKUP($A273,'PASTE Tech_Stock'!S:BK,2,FALSE),0)</f>
        <v>0</v>
      </c>
      <c r="R273" s="263">
        <f>_xlfn.IFNA(VLOOKUP($A273,'PASTE Tech_Stock'!U:BL,2,FALSE),0)</f>
        <v>0</v>
      </c>
      <c r="S273" s="263">
        <f>_xlfn.IFNA(VLOOKUP($A273,'PASTE Tech_Stock'!W:BM,2,FALSE),0)</f>
        <v>0</v>
      </c>
      <c r="T273" s="263">
        <f>_xlfn.IFNA(VLOOKUP($A273,'PASTE Tech_Stock'!Y:BN,2,FALSE),0)</f>
        <v>0</v>
      </c>
    </row>
    <row r="274" spans="1:20" x14ac:dyDescent="0.3">
      <c r="A274" s="168" t="s">
        <v>300</v>
      </c>
      <c r="B274" t="str">
        <f>_xlfn.IFNA(VLOOKUP($A274,'PASTE Energy Balance'!$A$7:$O$835,14,FALSE),"")</f>
        <v>GB</v>
      </c>
      <c r="C274" t="str">
        <f>_xlfn.IFNA(VLOOKUP($A274,'PASTE Technology Sheet'!$A$7:$G$850,3,FALSE),"")</f>
        <v>Conversion</v>
      </c>
      <c r="D274" t="str">
        <f>_xlfn.IFNA(VLOOKUP($A274,'PASTE Technology Sheet'!$A$7:$G$850,4,FALSE),"")</f>
        <v>Power GB</v>
      </c>
      <c r="E274" t="str">
        <f>_xlfn.IFNA(VLOOKUP($A274,'PASTE Technology Sheet'!$A$7:$G$850,5,FALSE),"")</f>
        <v>Generation</v>
      </c>
      <c r="F274" t="str">
        <f>_xlfn.IFNA(VLOOKUP($A274,'PASTE Technology Sheet'!$A$7:$G$850,6,FALSE),"")</f>
        <v>Electricity GB</v>
      </c>
      <c r="G274" t="str">
        <f>_xlfn.IFNA(VLOOKUP($A274,'PASTE Technology Sheet'!$A$7:$G$850,7,FALSE),"")</f>
        <v>Electricity from Gas + CCS - Power GB</v>
      </c>
      <c r="H274" s="263">
        <f>_xlfn.IFNA(VLOOKUP(A274,'PASTE Tech_Stock'!A:B,2,FALSE),0)</f>
        <v>0</v>
      </c>
      <c r="I274" s="263">
        <f>_xlfn.IFNA(VLOOKUP($A274,'PASTE Tech_Stock'!C:BC,2,FALSE),0)</f>
        <v>0</v>
      </c>
      <c r="J274" s="263">
        <f>_xlfn.IFNA(VLOOKUP($A274,'PASTE Tech_Stock'!E:BD,2,FALSE),0)</f>
        <v>0</v>
      </c>
      <c r="K274" s="263">
        <f>_xlfn.IFNA(VLOOKUP($A274,'PASTE Tech_Stock'!G:BE,2,FALSE),0)</f>
        <v>0</v>
      </c>
      <c r="L274" s="263">
        <f>_xlfn.IFNA(VLOOKUP($A274,'PASTE Tech_Stock'!I:BF,2,FALSE),0)</f>
        <v>0</v>
      </c>
      <c r="M274" s="263">
        <f>_xlfn.IFNA(VLOOKUP($A274,'PASTE Tech_Stock'!K:BG,2,FALSE),0)</f>
        <v>0</v>
      </c>
      <c r="N274" s="263">
        <f>_xlfn.IFNA(VLOOKUP($A274,'PASTE Tech_Stock'!M:BH,2,FALSE),0)</f>
        <v>0</v>
      </c>
      <c r="O274" s="263">
        <f>_xlfn.IFNA(VLOOKUP($A274,'PASTE Tech_Stock'!O:BI,2,FALSE),0)</f>
        <v>0</v>
      </c>
      <c r="P274" s="263">
        <f>_xlfn.IFNA(VLOOKUP($A274,'PASTE Tech_Stock'!Q:BJ,2,FALSE),0)</f>
        <v>0</v>
      </c>
      <c r="Q274" s="263">
        <f>_xlfn.IFNA(VLOOKUP($A274,'PASTE Tech_Stock'!S:BK,2,FALSE),0)</f>
        <v>0</v>
      </c>
      <c r="R274" s="263">
        <f>_xlfn.IFNA(VLOOKUP($A274,'PASTE Tech_Stock'!U:BL,2,FALSE),0)</f>
        <v>0</v>
      </c>
      <c r="S274" s="263">
        <f>_xlfn.IFNA(VLOOKUP($A274,'PASTE Tech_Stock'!W:BM,2,FALSE),0)</f>
        <v>0</v>
      </c>
      <c r="T274" s="263">
        <f>_xlfn.IFNA(VLOOKUP($A274,'PASTE Tech_Stock'!Y:BN,2,FALSE),0)</f>
        <v>0</v>
      </c>
    </row>
    <row r="275" spans="1:20" x14ac:dyDescent="0.3">
      <c r="A275" s="168" t="s">
        <v>301</v>
      </c>
      <c r="B275" t="str">
        <f>_xlfn.IFNA(VLOOKUP($A275,'PASTE Energy Balance'!$A$7:$O$835,14,FALSE),"")</f>
        <v>GB</v>
      </c>
      <c r="C275" t="str">
        <f>_xlfn.IFNA(VLOOKUP($A275,'PASTE Technology Sheet'!$A$7:$G$850,3,FALSE),"")</f>
        <v>Conversion</v>
      </c>
      <c r="D275" t="str">
        <f>_xlfn.IFNA(VLOOKUP($A275,'PASTE Technology Sheet'!$A$7:$G$850,4,FALSE),"")</f>
        <v>Power GB</v>
      </c>
      <c r="E275" t="str">
        <f>_xlfn.IFNA(VLOOKUP($A275,'PASTE Technology Sheet'!$A$7:$G$850,5,FALSE),"")</f>
        <v>Generation</v>
      </c>
      <c r="F275" t="str">
        <f>_xlfn.IFNA(VLOOKUP($A275,'PASTE Technology Sheet'!$A$7:$G$850,6,FALSE),"")</f>
        <v>Electricity GB</v>
      </c>
      <c r="G275" t="str">
        <f>_xlfn.IFNA(VLOOKUP($A275,'PASTE Technology Sheet'!$A$7:$G$850,7,FALSE),"")</f>
        <v>Electricity from Oil - Power GB</v>
      </c>
      <c r="H275" s="263">
        <f>_xlfn.IFNA(VLOOKUP(A275,'PASTE Tech_Stock'!A:B,2,FALSE),0)</f>
        <v>0</v>
      </c>
      <c r="I275" s="263">
        <f>_xlfn.IFNA(VLOOKUP($A275,'PASTE Tech_Stock'!C:BC,2,FALSE),0)</f>
        <v>0</v>
      </c>
      <c r="J275" s="263">
        <f>_xlfn.IFNA(VLOOKUP($A275,'PASTE Tech_Stock'!E:BD,2,FALSE),0)</f>
        <v>0</v>
      </c>
      <c r="K275" s="263">
        <f>_xlfn.IFNA(VLOOKUP($A275,'PASTE Tech_Stock'!G:BE,2,FALSE),0)</f>
        <v>0</v>
      </c>
      <c r="L275" s="263">
        <f>_xlfn.IFNA(VLOOKUP($A275,'PASTE Tech_Stock'!I:BF,2,FALSE),0)</f>
        <v>0</v>
      </c>
      <c r="M275" s="263">
        <f>_xlfn.IFNA(VLOOKUP($A275,'PASTE Tech_Stock'!K:BG,2,FALSE),0)</f>
        <v>0</v>
      </c>
      <c r="N275" s="263">
        <f>_xlfn.IFNA(VLOOKUP($A275,'PASTE Tech_Stock'!M:BH,2,FALSE),0)</f>
        <v>0</v>
      </c>
      <c r="O275" s="263">
        <f>_xlfn.IFNA(VLOOKUP($A275,'PASTE Tech_Stock'!O:BI,2,FALSE),0)</f>
        <v>0</v>
      </c>
      <c r="P275" s="263">
        <f>_xlfn.IFNA(VLOOKUP($A275,'PASTE Tech_Stock'!Q:BJ,2,FALSE),0)</f>
        <v>0</v>
      </c>
      <c r="Q275" s="263">
        <f>_xlfn.IFNA(VLOOKUP($A275,'PASTE Tech_Stock'!S:BK,2,FALSE),0)</f>
        <v>0</v>
      </c>
      <c r="R275" s="263">
        <f>_xlfn.IFNA(VLOOKUP($A275,'PASTE Tech_Stock'!U:BL,2,FALSE),0)</f>
        <v>0</v>
      </c>
      <c r="S275" s="263">
        <f>_xlfn.IFNA(VLOOKUP($A275,'PASTE Tech_Stock'!W:BM,2,FALSE),0)</f>
        <v>0</v>
      </c>
      <c r="T275" s="263">
        <f>_xlfn.IFNA(VLOOKUP($A275,'PASTE Tech_Stock'!Y:BN,2,FALSE),0)</f>
        <v>0</v>
      </c>
    </row>
    <row r="276" spans="1:20" x14ac:dyDescent="0.3">
      <c r="A276" s="168" t="s">
        <v>302</v>
      </c>
      <c r="B276" t="str">
        <f>_xlfn.IFNA(VLOOKUP($A276,'PASTE Energy Balance'!$A$7:$O$835,14,FALSE),"")</f>
        <v>GB</v>
      </c>
      <c r="C276" t="str">
        <f>_xlfn.IFNA(VLOOKUP($A276,'PASTE Technology Sheet'!$A$7:$G$850,3,FALSE),"")</f>
        <v>Conversion</v>
      </c>
      <c r="D276" t="str">
        <f>_xlfn.IFNA(VLOOKUP($A276,'PASTE Technology Sheet'!$A$7:$G$850,4,FALSE),"")</f>
        <v>Power GB</v>
      </c>
      <c r="E276" t="str">
        <f>_xlfn.IFNA(VLOOKUP($A276,'PASTE Technology Sheet'!$A$7:$G$850,5,FALSE),"")</f>
        <v>Generation</v>
      </c>
      <c r="F276" t="str">
        <f>_xlfn.IFNA(VLOOKUP($A276,'PASTE Technology Sheet'!$A$7:$G$850,6,FALSE),"")</f>
        <v>Electricity GB</v>
      </c>
      <c r="G276" t="str">
        <f>_xlfn.IFNA(VLOOKUP($A276,'PASTE Technology Sheet'!$A$7:$G$850,7,FALSE),"")</f>
        <v>Electricity from Waste- Power GB</v>
      </c>
      <c r="H276" s="263">
        <f>_xlfn.IFNA(VLOOKUP(A276,'PASTE Tech_Stock'!A:B,2,FALSE),0)</f>
        <v>0</v>
      </c>
      <c r="I276" s="263">
        <f>_xlfn.IFNA(VLOOKUP($A276,'PASTE Tech_Stock'!C:BC,2,FALSE),0)</f>
        <v>0</v>
      </c>
      <c r="J276" s="263">
        <f>_xlfn.IFNA(VLOOKUP($A276,'PASTE Tech_Stock'!E:BD,2,FALSE),0)</f>
        <v>0</v>
      </c>
      <c r="K276" s="263">
        <f>_xlfn.IFNA(VLOOKUP($A276,'PASTE Tech_Stock'!G:BE,2,FALSE),0)</f>
        <v>0</v>
      </c>
      <c r="L276" s="263">
        <f>_xlfn.IFNA(VLOOKUP($A276,'PASTE Tech_Stock'!I:BF,2,FALSE),0)</f>
        <v>0</v>
      </c>
      <c r="M276" s="263">
        <f>_xlfn.IFNA(VLOOKUP($A276,'PASTE Tech_Stock'!K:BG,2,FALSE),0)</f>
        <v>0</v>
      </c>
      <c r="N276" s="263">
        <f>_xlfn.IFNA(VLOOKUP($A276,'PASTE Tech_Stock'!M:BH,2,FALSE),0)</f>
        <v>0</v>
      </c>
      <c r="O276" s="263">
        <f>_xlfn.IFNA(VLOOKUP($A276,'PASTE Tech_Stock'!O:BI,2,FALSE),0)</f>
        <v>0</v>
      </c>
      <c r="P276" s="263">
        <f>_xlfn.IFNA(VLOOKUP($A276,'PASTE Tech_Stock'!Q:BJ,2,FALSE),0)</f>
        <v>0</v>
      </c>
      <c r="Q276" s="263">
        <f>_xlfn.IFNA(VLOOKUP($A276,'PASTE Tech_Stock'!S:BK,2,FALSE),0)</f>
        <v>0</v>
      </c>
      <c r="R276" s="263">
        <f>_xlfn.IFNA(VLOOKUP($A276,'PASTE Tech_Stock'!U:BL,2,FALSE),0)</f>
        <v>0</v>
      </c>
      <c r="S276" s="263">
        <f>_xlfn.IFNA(VLOOKUP($A276,'PASTE Tech_Stock'!W:BM,2,FALSE),0)</f>
        <v>0</v>
      </c>
      <c r="T276" s="263">
        <f>_xlfn.IFNA(VLOOKUP($A276,'PASTE Tech_Stock'!Y:BN,2,FALSE),0)</f>
        <v>0</v>
      </c>
    </row>
    <row r="277" spans="1:20" x14ac:dyDescent="0.3">
      <c r="A277" s="168" t="s">
        <v>303</v>
      </c>
      <c r="B277" t="str">
        <f>_xlfn.IFNA(VLOOKUP($A277,'PASTE Energy Balance'!$A$7:$O$835,14,FALSE),"")</f>
        <v>GB</v>
      </c>
      <c r="C277" t="str">
        <f>_xlfn.IFNA(VLOOKUP($A277,'PASTE Technology Sheet'!$A$7:$G$850,3,FALSE),"")</f>
        <v>Conversion</v>
      </c>
      <c r="D277" t="str">
        <f>_xlfn.IFNA(VLOOKUP($A277,'PASTE Technology Sheet'!$A$7:$G$850,4,FALSE),"")</f>
        <v>Power GB</v>
      </c>
      <c r="E277" t="str">
        <f>_xlfn.IFNA(VLOOKUP($A277,'PASTE Technology Sheet'!$A$7:$G$850,5,FALSE),"")</f>
        <v>Generation</v>
      </c>
      <c r="F277" t="str">
        <f>_xlfn.IFNA(VLOOKUP($A277,'PASTE Technology Sheet'!$A$7:$G$850,6,FALSE),"")</f>
        <v>Electricity GB</v>
      </c>
      <c r="G277" t="str">
        <f>_xlfn.IFNA(VLOOKUP($A277,'PASTE Technology Sheet'!$A$7:$G$850,7,FALSE),"")</f>
        <v>Electricity from Biomass - Power GB</v>
      </c>
      <c r="H277" s="263">
        <f>_xlfn.IFNA(VLOOKUP(A277,'PASTE Tech_Stock'!A:B,2,FALSE),0)</f>
        <v>1.4023950000000001</v>
      </c>
      <c r="I277" s="263">
        <f>_xlfn.IFNA(VLOOKUP($A277,'PASTE Tech_Stock'!C:BC,2,FALSE),0)</f>
        <v>1.4023950000000001</v>
      </c>
      <c r="J277" s="263">
        <f>_xlfn.IFNA(VLOOKUP($A277,'PASTE Tech_Stock'!E:BD,2,FALSE),0)</f>
        <v>1.4023950000000001</v>
      </c>
      <c r="K277" s="263">
        <f>_xlfn.IFNA(VLOOKUP($A277,'PASTE Tech_Stock'!G:BE,2,FALSE),0)</f>
        <v>1.4023950000000001</v>
      </c>
      <c r="L277" s="263">
        <f>_xlfn.IFNA(VLOOKUP($A277,'PASTE Tech_Stock'!I:BF,2,FALSE),0)</f>
        <v>1.4023950000000001</v>
      </c>
      <c r="M277" s="263">
        <f>_xlfn.IFNA(VLOOKUP($A277,'PASTE Tech_Stock'!K:BG,2,FALSE),0)</f>
        <v>1.4023950000000001</v>
      </c>
      <c r="N277" s="263">
        <f>_xlfn.IFNA(VLOOKUP($A277,'PASTE Tech_Stock'!M:BH,2,FALSE),0)</f>
        <v>1.4023950000000001</v>
      </c>
      <c r="O277" s="263">
        <f>_xlfn.IFNA(VLOOKUP($A277,'PASTE Tech_Stock'!O:BI,2,FALSE),0)</f>
        <v>1.4023950009999999</v>
      </c>
      <c r="P277" s="263">
        <f>_xlfn.IFNA(VLOOKUP($A277,'PASTE Tech_Stock'!Q:BJ,2,FALSE),0)</f>
        <v>1.4023950000000001</v>
      </c>
      <c r="Q277" s="263">
        <f>_xlfn.IFNA(VLOOKUP($A277,'PASTE Tech_Stock'!S:BK,2,FALSE),0)</f>
        <v>1.4023950000000001</v>
      </c>
      <c r="R277" s="263">
        <f>_xlfn.IFNA(VLOOKUP($A277,'PASTE Tech_Stock'!U:BL,2,FALSE),0)</f>
        <v>1.4023950000000001</v>
      </c>
      <c r="S277" s="263">
        <f>_xlfn.IFNA(VLOOKUP($A277,'PASTE Tech_Stock'!W:BM,2,FALSE),0)</f>
        <v>1.4023950009999999</v>
      </c>
      <c r="T277" s="263">
        <f>_xlfn.IFNA(VLOOKUP($A277,'PASTE Tech_Stock'!Y:BN,2,FALSE),0)</f>
        <v>1.4023950000000001</v>
      </c>
    </row>
    <row r="278" spans="1:20" x14ac:dyDescent="0.3">
      <c r="A278" s="168" t="s">
        <v>304</v>
      </c>
      <c r="B278" t="str">
        <f>_xlfn.IFNA(VLOOKUP($A278,'PASTE Energy Balance'!$A$7:$O$835,14,FALSE),"")</f>
        <v>GB</v>
      </c>
      <c r="C278" t="str">
        <f>_xlfn.IFNA(VLOOKUP($A278,'PASTE Technology Sheet'!$A$7:$G$850,3,FALSE),"")</f>
        <v>Conversion</v>
      </c>
      <c r="D278" t="str">
        <f>_xlfn.IFNA(VLOOKUP($A278,'PASTE Technology Sheet'!$A$7:$G$850,4,FALSE),"")</f>
        <v>Power GB</v>
      </c>
      <c r="E278" t="str">
        <f>_xlfn.IFNA(VLOOKUP($A278,'PASTE Technology Sheet'!$A$7:$G$850,5,FALSE),"")</f>
        <v>Generation</v>
      </c>
      <c r="F278" t="str">
        <f>_xlfn.IFNA(VLOOKUP($A278,'PASTE Technology Sheet'!$A$7:$G$850,6,FALSE),"")</f>
        <v>Electricity GB</v>
      </c>
      <c r="G278" t="str">
        <f>_xlfn.IFNA(VLOOKUP($A278,'PASTE Technology Sheet'!$A$7:$G$850,7,FALSE),"")</f>
        <v>Electricity from Biomass + CCS - Power GB</v>
      </c>
      <c r="H278" s="263">
        <f>_xlfn.IFNA(VLOOKUP(A278,'PASTE Tech_Stock'!A:B,2,FALSE),0)</f>
        <v>0</v>
      </c>
      <c r="I278" s="263">
        <f>_xlfn.IFNA(VLOOKUP($A278,'PASTE Tech_Stock'!C:BC,2,FALSE),0)</f>
        <v>0</v>
      </c>
      <c r="J278" s="263">
        <f>_xlfn.IFNA(VLOOKUP($A278,'PASTE Tech_Stock'!E:BD,2,FALSE),0)</f>
        <v>0</v>
      </c>
      <c r="K278" s="263">
        <f>_xlfn.IFNA(VLOOKUP($A278,'PASTE Tech_Stock'!G:BE,2,FALSE),0)</f>
        <v>0</v>
      </c>
      <c r="L278" s="263">
        <f>_xlfn.IFNA(VLOOKUP($A278,'PASTE Tech_Stock'!I:BF,2,FALSE),0)</f>
        <v>0</v>
      </c>
      <c r="M278" s="263">
        <f>_xlfn.IFNA(VLOOKUP($A278,'PASTE Tech_Stock'!K:BG,2,FALSE),0)</f>
        <v>0</v>
      </c>
      <c r="N278" s="263">
        <f>_xlfn.IFNA(VLOOKUP($A278,'PASTE Tech_Stock'!M:BH,2,FALSE),0)</f>
        <v>0</v>
      </c>
      <c r="O278" s="263">
        <f>_xlfn.IFNA(VLOOKUP($A278,'PASTE Tech_Stock'!O:BI,2,FALSE),0)</f>
        <v>0</v>
      </c>
      <c r="P278" s="263">
        <f>_xlfn.IFNA(VLOOKUP($A278,'PASTE Tech_Stock'!Q:BJ,2,FALSE),0)</f>
        <v>0</v>
      </c>
      <c r="Q278" s="263">
        <f>_xlfn.IFNA(VLOOKUP($A278,'PASTE Tech_Stock'!S:BK,2,FALSE),0)</f>
        <v>0</v>
      </c>
      <c r="R278" s="263">
        <f>_xlfn.IFNA(VLOOKUP($A278,'PASTE Tech_Stock'!U:BL,2,FALSE),0)</f>
        <v>0</v>
      </c>
      <c r="S278" s="263">
        <f>_xlfn.IFNA(VLOOKUP($A278,'PASTE Tech_Stock'!W:BM,2,FALSE),0)</f>
        <v>0</v>
      </c>
      <c r="T278" s="263">
        <f>_xlfn.IFNA(VLOOKUP($A278,'PASTE Tech_Stock'!Y:BN,2,FALSE),0)</f>
        <v>0</v>
      </c>
    </row>
    <row r="279" spans="1:20" x14ac:dyDescent="0.3">
      <c r="A279" s="168" t="s">
        <v>305</v>
      </c>
      <c r="B279" t="str">
        <f>_xlfn.IFNA(VLOOKUP($A279,'PASTE Energy Balance'!$A$7:$O$835,14,FALSE),"")</f>
        <v>GB</v>
      </c>
      <c r="C279" t="str">
        <f>_xlfn.IFNA(VLOOKUP($A279,'PASTE Technology Sheet'!$A$7:$G$850,3,FALSE),"")</f>
        <v>Conversion</v>
      </c>
      <c r="D279" t="str">
        <f>_xlfn.IFNA(VLOOKUP($A279,'PASTE Technology Sheet'!$A$7:$G$850,4,FALSE),"")</f>
        <v>Power GB</v>
      </c>
      <c r="E279" t="str">
        <f>_xlfn.IFNA(VLOOKUP($A279,'PASTE Technology Sheet'!$A$7:$G$850,5,FALSE),"")</f>
        <v>Generation</v>
      </c>
      <c r="F279" t="str">
        <f>_xlfn.IFNA(VLOOKUP($A279,'PASTE Technology Sheet'!$A$7:$G$850,6,FALSE),"")</f>
        <v>Electricity GB</v>
      </c>
      <c r="G279" t="str">
        <f>_xlfn.IFNA(VLOOKUP($A279,'PASTE Technology Sheet'!$A$7:$G$850,7,FALSE),"")</f>
        <v>Electricity from Nuclear - Power GB</v>
      </c>
      <c r="H279" s="263">
        <f>_xlfn.IFNA(VLOOKUP(A279,'PASTE Tech_Stock'!A:B,2,FALSE),0)</f>
        <v>0</v>
      </c>
      <c r="I279" s="263">
        <f>_xlfn.IFNA(VLOOKUP($A279,'PASTE Tech_Stock'!C:BC,2,FALSE),0)</f>
        <v>0</v>
      </c>
      <c r="J279" s="263">
        <f>_xlfn.IFNA(VLOOKUP($A279,'PASTE Tech_Stock'!E:BD,2,FALSE),0)</f>
        <v>0</v>
      </c>
      <c r="K279" s="263">
        <f>_xlfn.IFNA(VLOOKUP($A279,'PASTE Tech_Stock'!G:BE,2,FALSE),0)</f>
        <v>0</v>
      </c>
      <c r="L279" s="263">
        <f>_xlfn.IFNA(VLOOKUP($A279,'PASTE Tech_Stock'!I:BF,2,FALSE),0)</f>
        <v>0</v>
      </c>
      <c r="M279" s="263">
        <f>_xlfn.IFNA(VLOOKUP($A279,'PASTE Tech_Stock'!K:BG,2,FALSE),0)</f>
        <v>0</v>
      </c>
      <c r="N279" s="263">
        <f>_xlfn.IFNA(VLOOKUP($A279,'PASTE Tech_Stock'!M:BH,2,FALSE),0)</f>
        <v>7.3985000530000002</v>
      </c>
      <c r="O279" s="263">
        <f>_xlfn.IFNA(VLOOKUP($A279,'PASTE Tech_Stock'!O:BI,2,FALSE),0)</f>
        <v>0</v>
      </c>
      <c r="P279" s="263">
        <f>_xlfn.IFNA(VLOOKUP($A279,'PASTE Tech_Stock'!Q:BJ,2,FALSE),0)</f>
        <v>0</v>
      </c>
      <c r="Q279" s="263">
        <f>_xlfn.IFNA(VLOOKUP($A279,'PASTE Tech_Stock'!S:BK,2,FALSE),0)</f>
        <v>0</v>
      </c>
      <c r="R279" s="263">
        <f>_xlfn.IFNA(VLOOKUP($A279,'PASTE Tech_Stock'!U:BL,2,FALSE),0)</f>
        <v>0</v>
      </c>
      <c r="S279" s="263">
        <f>_xlfn.IFNA(VLOOKUP($A279,'PASTE Tech_Stock'!W:BM,2,FALSE),0)</f>
        <v>0</v>
      </c>
      <c r="T279" s="263">
        <f>_xlfn.IFNA(VLOOKUP($A279,'PASTE Tech_Stock'!Y:BN,2,FALSE),0)</f>
        <v>0</v>
      </c>
    </row>
    <row r="280" spans="1:20" x14ac:dyDescent="0.3">
      <c r="A280" s="168" t="s">
        <v>306</v>
      </c>
      <c r="B280" t="str">
        <f>_xlfn.IFNA(VLOOKUP($A280,'PASTE Energy Balance'!$A$7:$O$835,14,FALSE),"")</f>
        <v>GB</v>
      </c>
      <c r="C280" t="str">
        <f>_xlfn.IFNA(VLOOKUP($A280,'PASTE Technology Sheet'!$A$7:$G$850,3,FALSE),"")</f>
        <v>Conversion</v>
      </c>
      <c r="D280" t="str">
        <f>_xlfn.IFNA(VLOOKUP($A280,'PASTE Technology Sheet'!$A$7:$G$850,4,FALSE),"")</f>
        <v>Power GB</v>
      </c>
      <c r="E280" t="str">
        <f>_xlfn.IFNA(VLOOKUP($A280,'PASTE Technology Sheet'!$A$7:$G$850,5,FALSE),"")</f>
        <v>Generation</v>
      </c>
      <c r="F280" t="str">
        <f>_xlfn.IFNA(VLOOKUP($A280,'PASTE Technology Sheet'!$A$7:$G$850,6,FALSE),"")</f>
        <v>Electricity GB</v>
      </c>
      <c r="G280" t="str">
        <f>_xlfn.IFNA(VLOOKUP($A280,'PASTE Technology Sheet'!$A$7:$G$850,7,FALSE),"")</f>
        <v>Electricity from Geothermal - Power GB</v>
      </c>
      <c r="H280" s="263">
        <f>_xlfn.IFNA(VLOOKUP(A280,'PASTE Tech_Stock'!A:B,2,FALSE),0)</f>
        <v>0</v>
      </c>
      <c r="I280" s="263">
        <f>_xlfn.IFNA(VLOOKUP($A280,'PASTE Tech_Stock'!C:BC,2,FALSE),0)</f>
        <v>0</v>
      </c>
      <c r="J280" s="263">
        <f>_xlfn.IFNA(VLOOKUP($A280,'PASTE Tech_Stock'!E:BD,2,FALSE),0)</f>
        <v>0</v>
      </c>
      <c r="K280" s="263">
        <f>_xlfn.IFNA(VLOOKUP($A280,'PASTE Tech_Stock'!G:BE,2,FALSE),0)</f>
        <v>0</v>
      </c>
      <c r="L280" s="263">
        <f>_xlfn.IFNA(VLOOKUP($A280,'PASTE Tech_Stock'!I:BF,2,FALSE),0)</f>
        <v>0</v>
      </c>
      <c r="M280" s="263">
        <f>_xlfn.IFNA(VLOOKUP($A280,'PASTE Tech_Stock'!K:BG,2,FALSE),0)</f>
        <v>0</v>
      </c>
      <c r="N280" s="263">
        <f>_xlfn.IFNA(VLOOKUP($A280,'PASTE Tech_Stock'!M:BH,2,FALSE),0)</f>
        <v>0</v>
      </c>
      <c r="O280" s="263">
        <f>_xlfn.IFNA(VLOOKUP($A280,'PASTE Tech_Stock'!O:BI,2,FALSE),0)</f>
        <v>0</v>
      </c>
      <c r="P280" s="263">
        <f>_xlfn.IFNA(VLOOKUP($A280,'PASTE Tech_Stock'!Q:BJ,2,FALSE),0)</f>
        <v>0</v>
      </c>
      <c r="Q280" s="263">
        <f>_xlfn.IFNA(VLOOKUP($A280,'PASTE Tech_Stock'!S:BK,2,FALSE),0)</f>
        <v>0</v>
      </c>
      <c r="R280" s="263">
        <f>_xlfn.IFNA(VLOOKUP($A280,'PASTE Tech_Stock'!U:BL,2,FALSE),0)</f>
        <v>0</v>
      </c>
      <c r="S280" s="263">
        <f>_xlfn.IFNA(VLOOKUP($A280,'PASTE Tech_Stock'!W:BM,2,FALSE),0)</f>
        <v>0</v>
      </c>
      <c r="T280" s="263">
        <f>_xlfn.IFNA(VLOOKUP($A280,'PASTE Tech_Stock'!Y:BN,2,FALSE),0)</f>
        <v>0</v>
      </c>
    </row>
    <row r="281" spans="1:20" x14ac:dyDescent="0.3">
      <c r="A281" s="168" t="s">
        <v>307</v>
      </c>
      <c r="B281" t="str">
        <f>_xlfn.IFNA(VLOOKUP($A281,'PASTE Energy Balance'!$A$7:$O$835,14,FALSE),"")</f>
        <v>GB</v>
      </c>
      <c r="C281" t="str">
        <f>_xlfn.IFNA(VLOOKUP($A281,'PASTE Technology Sheet'!$A$7:$G$850,3,FALSE),"")</f>
        <v>Conversion</v>
      </c>
      <c r="D281" t="str">
        <f>_xlfn.IFNA(VLOOKUP($A281,'PASTE Technology Sheet'!$A$7:$G$850,4,FALSE),"")</f>
        <v>Power GB</v>
      </c>
      <c r="E281" t="str">
        <f>_xlfn.IFNA(VLOOKUP($A281,'PASTE Technology Sheet'!$A$7:$G$850,5,FALSE),"")</f>
        <v>Generation</v>
      </c>
      <c r="F281" t="str">
        <f>_xlfn.IFNA(VLOOKUP($A281,'PASTE Technology Sheet'!$A$7:$G$850,6,FALSE),"")</f>
        <v>Electricity GB</v>
      </c>
      <c r="G281" t="str">
        <f>_xlfn.IFNA(VLOOKUP($A281,'PASTE Technology Sheet'!$A$7:$G$850,7,FALSE),"")</f>
        <v>Electricity from Hydro RoR - Power GB</v>
      </c>
      <c r="H281" s="263">
        <f>_xlfn.IFNA(VLOOKUP(A281,'PASTE Tech_Stock'!A:B,2,FALSE),0)</f>
        <v>0.55623500000000003</v>
      </c>
      <c r="I281" s="263">
        <f>_xlfn.IFNA(VLOOKUP($A281,'PASTE Tech_Stock'!C:BC,2,FALSE),0)</f>
        <v>0.55623500000000003</v>
      </c>
      <c r="J281" s="263">
        <f>_xlfn.IFNA(VLOOKUP($A281,'PASTE Tech_Stock'!E:BD,2,FALSE),0)</f>
        <v>0.55623500000000003</v>
      </c>
      <c r="K281" s="263">
        <f>_xlfn.IFNA(VLOOKUP($A281,'PASTE Tech_Stock'!G:BE,2,FALSE),0)</f>
        <v>0.55623500000000003</v>
      </c>
      <c r="L281" s="263">
        <f>_xlfn.IFNA(VLOOKUP($A281,'PASTE Tech_Stock'!I:BF,2,FALSE),0)</f>
        <v>0.55623500000000003</v>
      </c>
      <c r="M281" s="263">
        <f>_xlfn.IFNA(VLOOKUP($A281,'PASTE Tech_Stock'!K:BG,2,FALSE),0)</f>
        <v>0.55623500000000003</v>
      </c>
      <c r="N281" s="263">
        <f>_xlfn.IFNA(VLOOKUP($A281,'PASTE Tech_Stock'!M:BH,2,FALSE),0)</f>
        <v>0.55623500000000003</v>
      </c>
      <c r="O281" s="263">
        <f>_xlfn.IFNA(VLOOKUP($A281,'PASTE Tech_Stock'!O:BI,2,FALSE),0)</f>
        <v>0.55623500000000003</v>
      </c>
      <c r="P281" s="263">
        <f>_xlfn.IFNA(VLOOKUP($A281,'PASTE Tech_Stock'!Q:BJ,2,FALSE),0)</f>
        <v>0.55623500000000003</v>
      </c>
      <c r="Q281" s="263">
        <f>_xlfn.IFNA(VLOOKUP($A281,'PASTE Tech_Stock'!S:BK,2,FALSE),0)</f>
        <v>0.55623500000000003</v>
      </c>
      <c r="R281" s="263">
        <f>_xlfn.IFNA(VLOOKUP($A281,'PASTE Tech_Stock'!U:BL,2,FALSE),0)</f>
        <v>0.55623500000000003</v>
      </c>
      <c r="S281" s="263">
        <f>_xlfn.IFNA(VLOOKUP($A281,'PASTE Tech_Stock'!W:BM,2,FALSE),0)</f>
        <v>0.55623500000000003</v>
      </c>
      <c r="T281" s="263">
        <f>_xlfn.IFNA(VLOOKUP($A281,'PASTE Tech_Stock'!Y:BN,2,FALSE),0)</f>
        <v>0.55623500000000003</v>
      </c>
    </row>
    <row r="282" spans="1:20" x14ac:dyDescent="0.3">
      <c r="A282" s="168" t="s">
        <v>308</v>
      </c>
      <c r="B282" t="str">
        <f>_xlfn.IFNA(VLOOKUP($A282,'PASTE Energy Balance'!$A$7:$O$835,14,FALSE),"")</f>
        <v>GB</v>
      </c>
      <c r="C282" t="str">
        <f>_xlfn.IFNA(VLOOKUP($A282,'PASTE Technology Sheet'!$A$7:$G$850,3,FALSE),"")</f>
        <v>Conversion</v>
      </c>
      <c r="D282" t="str">
        <f>_xlfn.IFNA(VLOOKUP($A282,'PASTE Technology Sheet'!$A$7:$G$850,4,FALSE),"")</f>
        <v>Power GB</v>
      </c>
      <c r="E282" t="str">
        <f>_xlfn.IFNA(VLOOKUP($A282,'PASTE Technology Sheet'!$A$7:$G$850,5,FALSE),"")</f>
        <v>Generation</v>
      </c>
      <c r="F282" t="str">
        <f>_xlfn.IFNA(VLOOKUP($A282,'PASTE Technology Sheet'!$A$7:$G$850,6,FALSE),"")</f>
        <v>Electricity GB</v>
      </c>
      <c r="G282" t="str">
        <f>_xlfn.IFNA(VLOOKUP($A282,'PASTE Technology Sheet'!$A$7:$G$850,7,FALSE),"")</f>
        <v>Electricity from Hydro Reservoirs - Power GB</v>
      </c>
      <c r="H282" s="263">
        <f>_xlfn.IFNA(VLOOKUP(A282,'PASTE Tech_Stock'!A:B,2,FALSE),0)</f>
        <v>1.2206999999999999</v>
      </c>
      <c r="I282" s="263">
        <f>_xlfn.IFNA(VLOOKUP($A282,'PASTE Tech_Stock'!C:BC,2,FALSE),0)</f>
        <v>1.2206999999999999</v>
      </c>
      <c r="J282" s="263">
        <f>_xlfn.IFNA(VLOOKUP($A282,'PASTE Tech_Stock'!E:BD,2,FALSE),0)</f>
        <v>1.2206999999999999</v>
      </c>
      <c r="K282" s="263">
        <f>_xlfn.IFNA(VLOOKUP($A282,'PASTE Tech_Stock'!G:BE,2,FALSE),0)</f>
        <v>1.2206999999999999</v>
      </c>
      <c r="L282" s="263">
        <f>_xlfn.IFNA(VLOOKUP($A282,'PASTE Tech_Stock'!I:BF,2,FALSE),0)</f>
        <v>1.2206999999999999</v>
      </c>
      <c r="M282" s="263">
        <f>_xlfn.IFNA(VLOOKUP($A282,'PASTE Tech_Stock'!K:BG,2,FALSE),0)</f>
        <v>1.2206999999999999</v>
      </c>
      <c r="N282" s="263">
        <f>_xlfn.IFNA(VLOOKUP($A282,'PASTE Tech_Stock'!M:BH,2,FALSE),0)</f>
        <v>1.2206999999999999</v>
      </c>
      <c r="O282" s="263">
        <f>_xlfn.IFNA(VLOOKUP($A282,'PASTE Tech_Stock'!O:BI,2,FALSE),0)</f>
        <v>1.2206999999999999</v>
      </c>
      <c r="P282" s="263">
        <f>_xlfn.IFNA(VLOOKUP($A282,'PASTE Tech_Stock'!Q:BJ,2,FALSE),0)</f>
        <v>1.2206999999999999</v>
      </c>
      <c r="Q282" s="263">
        <f>_xlfn.IFNA(VLOOKUP($A282,'PASTE Tech_Stock'!S:BK,2,FALSE),0)</f>
        <v>1.2206999999999999</v>
      </c>
      <c r="R282" s="263">
        <f>_xlfn.IFNA(VLOOKUP($A282,'PASTE Tech_Stock'!U:BL,2,FALSE),0)</f>
        <v>1.2206999999999999</v>
      </c>
      <c r="S282" s="263">
        <f>_xlfn.IFNA(VLOOKUP($A282,'PASTE Tech_Stock'!W:BM,2,FALSE),0)</f>
        <v>1.2206999999999999</v>
      </c>
      <c r="T282" s="263">
        <f>_xlfn.IFNA(VLOOKUP($A282,'PASTE Tech_Stock'!Y:BN,2,FALSE),0)</f>
        <v>1.2206999999999999</v>
      </c>
    </row>
    <row r="283" spans="1:20" x14ac:dyDescent="0.3">
      <c r="A283" s="168" t="s">
        <v>309</v>
      </c>
      <c r="B283" t="str">
        <f>_xlfn.IFNA(VLOOKUP($A283,'PASTE Energy Balance'!$A$7:$O$835,14,FALSE),"")</f>
        <v>GB</v>
      </c>
      <c r="C283" t="str">
        <f>_xlfn.IFNA(VLOOKUP($A283,'PASTE Technology Sheet'!$A$7:$G$850,3,FALSE),"")</f>
        <v>Conversion</v>
      </c>
      <c r="D283" t="str">
        <f>_xlfn.IFNA(VLOOKUP($A283,'PASTE Technology Sheet'!$A$7:$G$850,4,FALSE),"")</f>
        <v>Power GB</v>
      </c>
      <c r="E283" t="str">
        <f>_xlfn.IFNA(VLOOKUP($A283,'PASTE Technology Sheet'!$A$7:$G$850,5,FALSE),"")</f>
        <v>Generation</v>
      </c>
      <c r="F283" t="str">
        <f>_xlfn.IFNA(VLOOKUP($A283,'PASTE Technology Sheet'!$A$7:$G$850,6,FALSE),"")</f>
        <v>Electricity GB</v>
      </c>
      <c r="G283" t="str">
        <f>_xlfn.IFNA(VLOOKUP($A283,'PASTE Technology Sheet'!$A$7:$G$850,7,FALSE),"")</f>
        <v>Electricity from Tide, Waves &amp; Ocean - Power GB</v>
      </c>
      <c r="H283" s="263">
        <f>_xlfn.IFNA(VLOOKUP(A283,'PASTE Tech_Stock'!A:B,2,FALSE),0)</f>
        <v>2.649999999E-3</v>
      </c>
      <c r="I283" s="263">
        <f>_xlfn.IFNA(VLOOKUP($A283,'PASTE Tech_Stock'!C:BC,2,FALSE),0)</f>
        <v>2.649999999E-3</v>
      </c>
      <c r="J283" s="263">
        <f>_xlfn.IFNA(VLOOKUP($A283,'PASTE Tech_Stock'!E:BD,2,FALSE),0)</f>
        <v>2.649999997E-3</v>
      </c>
      <c r="K283" s="263">
        <f>_xlfn.IFNA(VLOOKUP($A283,'PASTE Tech_Stock'!G:BE,2,FALSE),0)</f>
        <v>2.649999999E-3</v>
      </c>
      <c r="L283" s="263">
        <f>_xlfn.IFNA(VLOOKUP($A283,'PASTE Tech_Stock'!I:BF,2,FALSE),0)</f>
        <v>2.649999999E-3</v>
      </c>
      <c r="M283" s="263">
        <f>_xlfn.IFNA(VLOOKUP($A283,'PASTE Tech_Stock'!K:BG,2,FALSE),0)</f>
        <v>2.649999999E-3</v>
      </c>
      <c r="N283" s="263">
        <f>_xlfn.IFNA(VLOOKUP($A283,'PASTE Tech_Stock'!M:BH,2,FALSE),0)</f>
        <v>2.649999993E-3</v>
      </c>
      <c r="O283" s="263">
        <f>_xlfn.IFNA(VLOOKUP($A283,'PASTE Tech_Stock'!O:BI,2,FALSE),0)</f>
        <v>2.649999998E-3</v>
      </c>
      <c r="P283" s="263">
        <f>_xlfn.IFNA(VLOOKUP($A283,'PASTE Tech_Stock'!Q:BJ,2,FALSE),0)</f>
        <v>2.649999997E-3</v>
      </c>
      <c r="Q283" s="263">
        <f>_xlfn.IFNA(VLOOKUP($A283,'PASTE Tech_Stock'!S:BK,2,FALSE),0)</f>
        <v>2.649999999E-3</v>
      </c>
      <c r="R283" s="263">
        <f>_xlfn.IFNA(VLOOKUP($A283,'PASTE Tech_Stock'!U:BL,2,FALSE),0)</f>
        <v>2.649999999E-3</v>
      </c>
      <c r="S283" s="263">
        <f>_xlfn.IFNA(VLOOKUP($A283,'PASTE Tech_Stock'!W:BM,2,FALSE),0)</f>
        <v>2.649999995E-3</v>
      </c>
      <c r="T283" s="263">
        <f>_xlfn.IFNA(VLOOKUP($A283,'PASTE Tech_Stock'!Y:BN,2,FALSE),0)</f>
        <v>2.65E-3</v>
      </c>
    </row>
    <row r="284" spans="1:20" x14ac:dyDescent="0.3">
      <c r="A284" s="168" t="s">
        <v>310</v>
      </c>
      <c r="B284" t="str">
        <f>_xlfn.IFNA(VLOOKUP($A284,'PASTE Energy Balance'!$A$7:$O$835,14,FALSE),"")</f>
        <v>GB</v>
      </c>
      <c r="C284" t="str">
        <f>_xlfn.IFNA(VLOOKUP($A284,'PASTE Technology Sheet'!$A$7:$G$850,3,FALSE),"")</f>
        <v>Conversion</v>
      </c>
      <c r="D284" t="str">
        <f>_xlfn.IFNA(VLOOKUP($A284,'PASTE Technology Sheet'!$A$7:$G$850,4,FALSE),"")</f>
        <v>Power GB</v>
      </c>
      <c r="E284" t="str">
        <f>_xlfn.IFNA(VLOOKUP($A284,'PASTE Technology Sheet'!$A$7:$G$850,5,FALSE),"")</f>
        <v>Generation</v>
      </c>
      <c r="F284" t="str">
        <f>_xlfn.IFNA(VLOOKUP($A284,'PASTE Technology Sheet'!$A$7:$G$850,6,FALSE),"")</f>
        <v>Electricity GB</v>
      </c>
      <c r="G284" t="str">
        <f>_xlfn.IFNA(VLOOKUP($A284,'PASTE Technology Sheet'!$A$7:$G$850,7,FALSE),"")</f>
        <v>Electricity from Onshore wind - Power GB</v>
      </c>
      <c r="H284" s="263">
        <f>_xlfn.IFNA(VLOOKUP(A284,'PASTE Tech_Stock'!A:B,2,FALSE),0)</f>
        <v>119.0782071</v>
      </c>
      <c r="I284" s="263">
        <f>_xlfn.IFNA(VLOOKUP($A284,'PASTE Tech_Stock'!C:BC,2,FALSE),0)</f>
        <v>120.89606190000001</v>
      </c>
      <c r="J284" s="263">
        <f>_xlfn.IFNA(VLOOKUP($A284,'PASTE Tech_Stock'!E:BD,2,FALSE),0)</f>
        <v>119.00739009999999</v>
      </c>
      <c r="K284" s="263">
        <f>_xlfn.IFNA(VLOOKUP($A284,'PASTE Tech_Stock'!G:BE,2,FALSE),0)</f>
        <v>119.0782167</v>
      </c>
      <c r="L284" s="263">
        <f>_xlfn.IFNA(VLOOKUP($A284,'PASTE Tech_Stock'!I:BF,2,FALSE),0)</f>
        <v>119.0782167</v>
      </c>
      <c r="M284" s="263">
        <f>_xlfn.IFNA(VLOOKUP($A284,'PASTE Tech_Stock'!K:BG,2,FALSE),0)</f>
        <v>80.90433926</v>
      </c>
      <c r="N284" s="263">
        <f>_xlfn.IFNA(VLOOKUP($A284,'PASTE Tech_Stock'!M:BH,2,FALSE),0)</f>
        <v>144.4953275</v>
      </c>
      <c r="O284" s="263">
        <f>_xlfn.IFNA(VLOOKUP($A284,'PASTE Tech_Stock'!O:BI,2,FALSE),0)</f>
        <v>117.09387510000001</v>
      </c>
      <c r="P284" s="263">
        <f>_xlfn.IFNA(VLOOKUP($A284,'PASTE Tech_Stock'!Q:BJ,2,FALSE),0)</f>
        <v>122.5680887</v>
      </c>
      <c r="Q284" s="263">
        <f>_xlfn.IFNA(VLOOKUP($A284,'PASTE Tech_Stock'!S:BK,2,FALSE),0)</f>
        <v>144.19952989999999</v>
      </c>
      <c r="R284" s="263">
        <f>_xlfn.IFNA(VLOOKUP($A284,'PASTE Tech_Stock'!U:BL,2,FALSE),0)</f>
        <v>83.449461569999997</v>
      </c>
      <c r="S284" s="263">
        <f>_xlfn.IFNA(VLOOKUP($A284,'PASTE Tech_Stock'!W:BM,2,FALSE),0)</f>
        <v>133.81831410000001</v>
      </c>
      <c r="T284" s="263">
        <f>_xlfn.IFNA(VLOOKUP($A284,'PASTE Tech_Stock'!Y:BN,2,FALSE),0)</f>
        <v>99.573681870000001</v>
      </c>
    </row>
    <row r="285" spans="1:20" x14ac:dyDescent="0.3">
      <c r="A285" s="168" t="s">
        <v>311</v>
      </c>
      <c r="B285" t="str">
        <f>_xlfn.IFNA(VLOOKUP($A285,'PASTE Energy Balance'!$A$7:$O$835,14,FALSE),"")</f>
        <v>GB</v>
      </c>
      <c r="C285" t="str">
        <f>_xlfn.IFNA(VLOOKUP($A285,'PASTE Technology Sheet'!$A$7:$G$850,3,FALSE),"")</f>
        <v>Conversion</v>
      </c>
      <c r="D285" t="str">
        <f>_xlfn.IFNA(VLOOKUP($A285,'PASTE Technology Sheet'!$A$7:$G$850,4,FALSE),"")</f>
        <v>Power GB</v>
      </c>
      <c r="E285" t="str">
        <f>_xlfn.IFNA(VLOOKUP($A285,'PASTE Technology Sheet'!$A$7:$G$850,5,FALSE),"")</f>
        <v>Generation</v>
      </c>
      <c r="F285" t="str">
        <f>_xlfn.IFNA(VLOOKUP($A285,'PASTE Technology Sheet'!$A$7:$G$850,6,FALSE),"")</f>
        <v>Electricity GB</v>
      </c>
      <c r="G285" t="str">
        <f>_xlfn.IFNA(VLOOKUP($A285,'PASTE Technology Sheet'!$A$7:$G$850,7,FALSE),"")</f>
        <v>Electricity from Solar - Power GB</v>
      </c>
      <c r="H285" s="263">
        <f>_xlfn.IFNA(VLOOKUP(A285,'PASTE Tech_Stock'!A:B,2,FALSE),0)</f>
        <v>289</v>
      </c>
      <c r="I285" s="263">
        <f>_xlfn.IFNA(VLOOKUP($A285,'PASTE Tech_Stock'!C:BC,2,FALSE),0)</f>
        <v>289</v>
      </c>
      <c r="J285" s="263">
        <f>_xlfn.IFNA(VLOOKUP($A285,'PASTE Tech_Stock'!E:BD,2,FALSE),0)</f>
        <v>289</v>
      </c>
      <c r="K285" s="263">
        <f>_xlfn.IFNA(VLOOKUP($A285,'PASTE Tech_Stock'!G:BE,2,FALSE),0)</f>
        <v>289</v>
      </c>
      <c r="L285" s="263">
        <f>_xlfn.IFNA(VLOOKUP($A285,'PASTE Tech_Stock'!I:BF,2,FALSE),0)</f>
        <v>289</v>
      </c>
      <c r="M285" s="263">
        <f>_xlfn.IFNA(VLOOKUP($A285,'PASTE Tech_Stock'!K:BG,2,FALSE),0)</f>
        <v>276.32046050000002</v>
      </c>
      <c r="N285" s="263">
        <f>_xlfn.IFNA(VLOOKUP($A285,'PASTE Tech_Stock'!M:BH,2,FALSE),0)</f>
        <v>289</v>
      </c>
      <c r="O285" s="263">
        <f>_xlfn.IFNA(VLOOKUP($A285,'PASTE Tech_Stock'!O:BI,2,FALSE),0)</f>
        <v>289</v>
      </c>
      <c r="P285" s="263">
        <f>_xlfn.IFNA(VLOOKUP($A285,'PASTE Tech_Stock'!Q:BJ,2,FALSE),0)</f>
        <v>289</v>
      </c>
      <c r="Q285" s="263">
        <f>_xlfn.IFNA(VLOOKUP($A285,'PASTE Tech_Stock'!S:BK,2,FALSE),0)</f>
        <v>289</v>
      </c>
      <c r="R285" s="263">
        <f>_xlfn.IFNA(VLOOKUP($A285,'PASTE Tech_Stock'!U:BL,2,FALSE),0)</f>
        <v>289</v>
      </c>
      <c r="S285" s="263">
        <f>_xlfn.IFNA(VLOOKUP($A285,'PASTE Tech_Stock'!W:BM,2,FALSE),0)</f>
        <v>289</v>
      </c>
      <c r="T285" s="263">
        <f>_xlfn.IFNA(VLOOKUP($A285,'PASTE Tech_Stock'!Y:BN,2,FALSE),0)</f>
        <v>289</v>
      </c>
    </row>
    <row r="286" spans="1:20" x14ac:dyDescent="0.3">
      <c r="A286" s="168" t="s">
        <v>312</v>
      </c>
      <c r="B286" t="str">
        <f>_xlfn.IFNA(VLOOKUP($A286,'PASTE Energy Balance'!$A$7:$O$835,14,FALSE),"")</f>
        <v>GB</v>
      </c>
      <c r="C286" t="str">
        <f>_xlfn.IFNA(VLOOKUP($A286,'PASTE Technology Sheet'!$A$7:$G$850,3,FALSE),"")</f>
        <v>Conversion</v>
      </c>
      <c r="D286" t="str">
        <f>_xlfn.IFNA(VLOOKUP($A286,'PASTE Technology Sheet'!$A$7:$G$850,4,FALSE),"")</f>
        <v>Power GB</v>
      </c>
      <c r="E286" t="str">
        <f>_xlfn.IFNA(VLOOKUP($A286,'PASTE Technology Sheet'!$A$7:$G$850,5,FALSE),"")</f>
        <v>Generation</v>
      </c>
      <c r="F286" t="str">
        <f>_xlfn.IFNA(VLOOKUP($A286,'PASTE Technology Sheet'!$A$7:$G$850,6,FALSE),"")</f>
        <v>Electricity GB</v>
      </c>
      <c r="G286" t="str">
        <f>_xlfn.IFNA(VLOOKUP($A286,'PASTE Technology Sheet'!$A$7:$G$850,7,FALSE),"")</f>
        <v>Electricity from Solar CSP - Power GB</v>
      </c>
      <c r="H286" s="263">
        <f>_xlfn.IFNA(VLOOKUP(A286,'PASTE Tech_Stock'!A:B,2,FALSE),0)</f>
        <v>0</v>
      </c>
      <c r="I286" s="263">
        <f>_xlfn.IFNA(VLOOKUP($A286,'PASTE Tech_Stock'!C:BC,2,FALSE),0)</f>
        <v>0</v>
      </c>
      <c r="J286" s="263">
        <f>_xlfn.IFNA(VLOOKUP($A286,'PASTE Tech_Stock'!E:BD,2,FALSE),0)</f>
        <v>0</v>
      </c>
      <c r="K286" s="263">
        <f>_xlfn.IFNA(VLOOKUP($A286,'PASTE Tech_Stock'!G:BE,2,FALSE),0)</f>
        <v>0</v>
      </c>
      <c r="L286" s="263">
        <f>_xlfn.IFNA(VLOOKUP($A286,'PASTE Tech_Stock'!I:BF,2,FALSE),0)</f>
        <v>0</v>
      </c>
      <c r="M286" s="263">
        <f>_xlfn.IFNA(VLOOKUP($A286,'PASTE Tech_Stock'!K:BG,2,FALSE),0)</f>
        <v>0</v>
      </c>
      <c r="N286" s="263">
        <f>_xlfn.IFNA(VLOOKUP($A286,'PASTE Tech_Stock'!M:BH,2,FALSE),0)</f>
        <v>0</v>
      </c>
      <c r="O286" s="263">
        <f>_xlfn.IFNA(VLOOKUP($A286,'PASTE Tech_Stock'!O:BI,2,FALSE),0)</f>
        <v>0</v>
      </c>
      <c r="P286" s="263">
        <f>_xlfn.IFNA(VLOOKUP($A286,'PASTE Tech_Stock'!Q:BJ,2,FALSE),0)</f>
        <v>0</v>
      </c>
      <c r="Q286" s="263">
        <f>_xlfn.IFNA(VLOOKUP($A286,'PASTE Tech_Stock'!S:BK,2,FALSE),0)</f>
        <v>0</v>
      </c>
      <c r="R286" s="263">
        <f>_xlfn.IFNA(VLOOKUP($A286,'PASTE Tech_Stock'!U:BL,2,FALSE),0)</f>
        <v>0</v>
      </c>
      <c r="S286" s="263">
        <f>_xlfn.IFNA(VLOOKUP($A286,'PASTE Tech_Stock'!W:BM,2,FALSE),0)</f>
        <v>0</v>
      </c>
      <c r="T286" s="263">
        <f>_xlfn.IFNA(VLOOKUP($A286,'PASTE Tech_Stock'!Y:BN,2,FALSE),0)</f>
        <v>0</v>
      </c>
    </row>
    <row r="287" spans="1:20" x14ac:dyDescent="0.3">
      <c r="A287" s="168" t="s">
        <v>313</v>
      </c>
      <c r="B287" t="str">
        <f>_xlfn.IFNA(VLOOKUP($A287,'PASTE Energy Balance'!$A$7:$O$835,14,FALSE),"")</f>
        <v>NO</v>
      </c>
      <c r="C287" t="str">
        <f>_xlfn.IFNA(VLOOKUP($A287,'PASTE Technology Sheet'!$A$7:$G$850,3,FALSE),"")</f>
        <v>Conversion</v>
      </c>
      <c r="D287" t="str">
        <f>_xlfn.IFNA(VLOOKUP($A287,'PASTE Technology Sheet'!$A$7:$G$850,4,FALSE),"")</f>
        <v>Power NO</v>
      </c>
      <c r="E287" t="str">
        <f>_xlfn.IFNA(VLOOKUP($A287,'PASTE Technology Sheet'!$A$7:$G$850,5,FALSE),"")</f>
        <v>Generation</v>
      </c>
      <c r="F287" t="str">
        <f>_xlfn.IFNA(VLOOKUP($A287,'PASTE Technology Sheet'!$A$7:$G$850,6,FALSE),"")</f>
        <v>Electricity NO</v>
      </c>
      <c r="G287" t="str">
        <f>_xlfn.IFNA(VLOOKUP($A287,'PASTE Technology Sheet'!$A$7:$G$850,7,FALSE),"")</f>
        <v>Electricity from Coal old - Power NO</v>
      </c>
      <c r="H287" s="263">
        <f>_xlfn.IFNA(VLOOKUP(A287,'PASTE Tech_Stock'!A:B,2,FALSE),0)</f>
        <v>0</v>
      </c>
      <c r="I287" s="263">
        <f>_xlfn.IFNA(VLOOKUP($A287,'PASTE Tech_Stock'!C:BC,2,FALSE),0)</f>
        <v>0</v>
      </c>
      <c r="J287" s="263">
        <f>_xlfn.IFNA(VLOOKUP($A287,'PASTE Tech_Stock'!E:BD,2,FALSE),0)</f>
        <v>0</v>
      </c>
      <c r="K287" s="263">
        <f>_xlfn.IFNA(VLOOKUP($A287,'PASTE Tech_Stock'!G:BE,2,FALSE),0)</f>
        <v>0</v>
      </c>
      <c r="L287" s="263">
        <f>_xlfn.IFNA(VLOOKUP($A287,'PASTE Tech_Stock'!I:BF,2,FALSE),0)</f>
        <v>0</v>
      </c>
      <c r="M287" s="263">
        <f>_xlfn.IFNA(VLOOKUP($A287,'PASTE Tech_Stock'!K:BG,2,FALSE),0)</f>
        <v>0</v>
      </c>
      <c r="N287" s="263">
        <f>_xlfn.IFNA(VLOOKUP($A287,'PASTE Tech_Stock'!M:BH,2,FALSE),0)</f>
        <v>0</v>
      </c>
      <c r="O287" s="263">
        <f>_xlfn.IFNA(VLOOKUP($A287,'PASTE Tech_Stock'!O:BI,2,FALSE),0)</f>
        <v>0</v>
      </c>
      <c r="P287" s="263">
        <f>_xlfn.IFNA(VLOOKUP($A287,'PASTE Tech_Stock'!Q:BJ,2,FALSE),0)</f>
        <v>0</v>
      </c>
      <c r="Q287" s="263">
        <f>_xlfn.IFNA(VLOOKUP($A287,'PASTE Tech_Stock'!S:BK,2,FALSE),0)</f>
        <v>0</v>
      </c>
      <c r="R287" s="263">
        <f>_xlfn.IFNA(VLOOKUP($A287,'PASTE Tech_Stock'!U:BL,2,FALSE),0)</f>
        <v>0</v>
      </c>
      <c r="S287" s="263">
        <f>_xlfn.IFNA(VLOOKUP($A287,'PASTE Tech_Stock'!W:BM,2,FALSE),0)</f>
        <v>0</v>
      </c>
      <c r="T287" s="263">
        <f>_xlfn.IFNA(VLOOKUP($A287,'PASTE Tech_Stock'!Y:BN,2,FALSE),0)</f>
        <v>0</v>
      </c>
    </row>
    <row r="288" spans="1:20" x14ac:dyDescent="0.3">
      <c r="A288" s="168" t="s">
        <v>314</v>
      </c>
      <c r="B288" t="str">
        <f>_xlfn.IFNA(VLOOKUP($A288,'PASTE Energy Balance'!$A$7:$O$835,14,FALSE),"")</f>
        <v>NO</v>
      </c>
      <c r="C288" t="str">
        <f>_xlfn.IFNA(VLOOKUP($A288,'PASTE Technology Sheet'!$A$7:$G$850,3,FALSE),"")</f>
        <v>Conversion</v>
      </c>
      <c r="D288" t="str">
        <f>_xlfn.IFNA(VLOOKUP($A288,'PASTE Technology Sheet'!$A$7:$G$850,4,FALSE),"")</f>
        <v>Power NO</v>
      </c>
      <c r="E288" t="str">
        <f>_xlfn.IFNA(VLOOKUP($A288,'PASTE Technology Sheet'!$A$7:$G$850,5,FALSE),"")</f>
        <v>Generation</v>
      </c>
      <c r="F288" t="str">
        <f>_xlfn.IFNA(VLOOKUP($A288,'PASTE Technology Sheet'!$A$7:$G$850,6,FALSE),"")</f>
        <v>Electricity NO</v>
      </c>
      <c r="G288" t="str">
        <f>_xlfn.IFNA(VLOOKUP($A288,'PASTE Technology Sheet'!$A$7:$G$850,7,FALSE),"")</f>
        <v>Electricity from Coal new - Power NO</v>
      </c>
      <c r="H288" s="263">
        <f>_xlfn.IFNA(VLOOKUP(A288,'PASTE Tech_Stock'!A:B,2,FALSE),0)</f>
        <v>0</v>
      </c>
      <c r="I288" s="263">
        <f>_xlfn.IFNA(VLOOKUP($A288,'PASTE Tech_Stock'!C:BC,2,FALSE),0)</f>
        <v>0</v>
      </c>
      <c r="J288" s="263">
        <f>_xlfn.IFNA(VLOOKUP($A288,'PASTE Tech_Stock'!E:BD,2,FALSE),0)</f>
        <v>0</v>
      </c>
      <c r="K288" s="263">
        <f>_xlfn.IFNA(VLOOKUP($A288,'PASTE Tech_Stock'!G:BE,2,FALSE),0)</f>
        <v>0</v>
      </c>
      <c r="L288" s="263">
        <f>_xlfn.IFNA(VLOOKUP($A288,'PASTE Tech_Stock'!I:BF,2,FALSE),0)</f>
        <v>0</v>
      </c>
      <c r="M288" s="263">
        <f>_xlfn.IFNA(VLOOKUP($A288,'PASTE Tech_Stock'!K:BG,2,FALSE),0)</f>
        <v>0</v>
      </c>
      <c r="N288" s="263">
        <f>_xlfn.IFNA(VLOOKUP($A288,'PASTE Tech_Stock'!M:BH,2,FALSE),0)</f>
        <v>0</v>
      </c>
      <c r="O288" s="263">
        <f>_xlfn.IFNA(VLOOKUP($A288,'PASTE Tech_Stock'!O:BI,2,FALSE),0)</f>
        <v>0</v>
      </c>
      <c r="P288" s="263">
        <f>_xlfn.IFNA(VLOOKUP($A288,'PASTE Tech_Stock'!Q:BJ,2,FALSE),0)</f>
        <v>0</v>
      </c>
      <c r="Q288" s="263">
        <f>_xlfn.IFNA(VLOOKUP($A288,'PASTE Tech_Stock'!S:BK,2,FALSE),0)</f>
        <v>0</v>
      </c>
      <c r="R288" s="263">
        <f>_xlfn.IFNA(VLOOKUP($A288,'PASTE Tech_Stock'!U:BL,2,FALSE),0)</f>
        <v>0</v>
      </c>
      <c r="S288" s="263">
        <f>_xlfn.IFNA(VLOOKUP($A288,'PASTE Tech_Stock'!W:BM,2,FALSE),0)</f>
        <v>0</v>
      </c>
      <c r="T288" s="263">
        <f>_xlfn.IFNA(VLOOKUP($A288,'PASTE Tech_Stock'!Y:BN,2,FALSE),0)</f>
        <v>0</v>
      </c>
    </row>
    <row r="289" spans="1:20" x14ac:dyDescent="0.3">
      <c r="A289" s="168" t="s">
        <v>315</v>
      </c>
      <c r="B289" t="str">
        <f>_xlfn.IFNA(VLOOKUP($A289,'PASTE Energy Balance'!$A$7:$O$835,14,FALSE),"")</f>
        <v>NO</v>
      </c>
      <c r="C289" t="str">
        <f>_xlfn.IFNA(VLOOKUP($A289,'PASTE Technology Sheet'!$A$7:$G$850,3,FALSE),"")</f>
        <v>Conversion</v>
      </c>
      <c r="D289" t="str">
        <f>_xlfn.IFNA(VLOOKUP($A289,'PASTE Technology Sheet'!$A$7:$G$850,4,FALSE),"")</f>
        <v>Power NO</v>
      </c>
      <c r="E289" t="str">
        <f>_xlfn.IFNA(VLOOKUP($A289,'PASTE Technology Sheet'!$A$7:$G$850,5,FALSE),"")</f>
        <v>Generation</v>
      </c>
      <c r="F289" t="str">
        <f>_xlfn.IFNA(VLOOKUP($A289,'PASTE Technology Sheet'!$A$7:$G$850,6,FALSE),"")</f>
        <v>Electricity NO</v>
      </c>
      <c r="G289" t="str">
        <f>_xlfn.IFNA(VLOOKUP($A289,'PASTE Technology Sheet'!$A$7:$G$850,7,FALSE),"")</f>
        <v>Electricity from Coal with CCS - Power NO</v>
      </c>
      <c r="H289" s="263">
        <f>_xlfn.IFNA(VLOOKUP(A289,'PASTE Tech_Stock'!A:B,2,FALSE),0)</f>
        <v>0</v>
      </c>
      <c r="I289" s="263">
        <f>_xlfn.IFNA(VLOOKUP($A289,'PASTE Tech_Stock'!C:BC,2,FALSE),0)</f>
        <v>0</v>
      </c>
      <c r="J289" s="263">
        <f>_xlfn.IFNA(VLOOKUP($A289,'PASTE Tech_Stock'!E:BD,2,FALSE),0)</f>
        <v>0</v>
      </c>
      <c r="K289" s="263">
        <f>_xlfn.IFNA(VLOOKUP($A289,'PASTE Tech_Stock'!G:BE,2,FALSE),0)</f>
        <v>0</v>
      </c>
      <c r="L289" s="263">
        <f>_xlfn.IFNA(VLOOKUP($A289,'PASTE Tech_Stock'!I:BF,2,FALSE),0)</f>
        <v>0</v>
      </c>
      <c r="M289" s="263">
        <f>_xlfn.IFNA(VLOOKUP($A289,'PASTE Tech_Stock'!K:BG,2,FALSE),0)</f>
        <v>0</v>
      </c>
      <c r="N289" s="263">
        <f>_xlfn.IFNA(VLOOKUP($A289,'PASTE Tech_Stock'!M:BH,2,FALSE),0)</f>
        <v>0</v>
      </c>
      <c r="O289" s="263">
        <f>_xlfn.IFNA(VLOOKUP($A289,'PASTE Tech_Stock'!O:BI,2,FALSE),0)</f>
        <v>0</v>
      </c>
      <c r="P289" s="263">
        <f>_xlfn.IFNA(VLOOKUP($A289,'PASTE Tech_Stock'!Q:BJ,2,FALSE),0)</f>
        <v>0</v>
      </c>
      <c r="Q289" s="263">
        <f>_xlfn.IFNA(VLOOKUP($A289,'PASTE Tech_Stock'!S:BK,2,FALSE),0)</f>
        <v>0</v>
      </c>
      <c r="R289" s="263">
        <f>_xlfn.IFNA(VLOOKUP($A289,'PASTE Tech_Stock'!U:BL,2,FALSE),0)</f>
        <v>0</v>
      </c>
      <c r="S289" s="263">
        <f>_xlfn.IFNA(VLOOKUP($A289,'PASTE Tech_Stock'!W:BM,2,FALSE),0)</f>
        <v>0</v>
      </c>
      <c r="T289" s="263">
        <f>_xlfn.IFNA(VLOOKUP($A289,'PASTE Tech_Stock'!Y:BN,2,FALSE),0)</f>
        <v>0</v>
      </c>
    </row>
    <row r="290" spans="1:20" x14ac:dyDescent="0.3">
      <c r="A290" s="168" t="s">
        <v>316</v>
      </c>
      <c r="B290" t="str">
        <f>_xlfn.IFNA(VLOOKUP($A290,'PASTE Energy Balance'!$A$7:$O$835,14,FALSE),"")</f>
        <v>NO</v>
      </c>
      <c r="C290" t="str">
        <f>_xlfn.IFNA(VLOOKUP($A290,'PASTE Technology Sheet'!$A$7:$G$850,3,FALSE),"")</f>
        <v>Conversion</v>
      </c>
      <c r="D290" t="str">
        <f>_xlfn.IFNA(VLOOKUP($A290,'PASTE Technology Sheet'!$A$7:$G$850,4,FALSE),"")</f>
        <v>Power NO</v>
      </c>
      <c r="E290" t="str">
        <f>_xlfn.IFNA(VLOOKUP($A290,'PASTE Technology Sheet'!$A$7:$G$850,5,FALSE),"")</f>
        <v>Generation</v>
      </c>
      <c r="F290" t="str">
        <f>_xlfn.IFNA(VLOOKUP($A290,'PASTE Technology Sheet'!$A$7:$G$850,6,FALSE),"")</f>
        <v>Electricity NO</v>
      </c>
      <c r="G290" t="str">
        <f>_xlfn.IFNA(VLOOKUP($A290,'PASTE Technology Sheet'!$A$7:$G$850,7,FALSE),"")</f>
        <v>Electricity from CCGT old - Power NO</v>
      </c>
      <c r="H290" s="263">
        <f>_xlfn.IFNA(VLOOKUP(A290,'PASTE Tech_Stock'!A:B,2,FALSE),0)</f>
        <v>0</v>
      </c>
      <c r="I290" s="263">
        <f>_xlfn.IFNA(VLOOKUP($A290,'PASTE Tech_Stock'!C:BC,2,FALSE),0)</f>
        <v>0</v>
      </c>
      <c r="J290" s="263">
        <f>_xlfn.IFNA(VLOOKUP($A290,'PASTE Tech_Stock'!E:BD,2,FALSE),0)</f>
        <v>0</v>
      </c>
      <c r="K290" s="263">
        <f>_xlfn.IFNA(VLOOKUP($A290,'PASTE Tech_Stock'!G:BE,2,FALSE),0)</f>
        <v>0</v>
      </c>
      <c r="L290" s="263">
        <f>_xlfn.IFNA(VLOOKUP($A290,'PASTE Tech_Stock'!I:BF,2,FALSE),0)</f>
        <v>0</v>
      </c>
      <c r="M290" s="263">
        <f>_xlfn.IFNA(VLOOKUP($A290,'PASTE Tech_Stock'!K:BG,2,FALSE),0)</f>
        <v>0</v>
      </c>
      <c r="N290" s="263">
        <f>_xlfn.IFNA(VLOOKUP($A290,'PASTE Tech_Stock'!M:BH,2,FALSE),0)</f>
        <v>0</v>
      </c>
      <c r="O290" s="263">
        <f>_xlfn.IFNA(VLOOKUP($A290,'PASTE Tech_Stock'!O:BI,2,FALSE),0)</f>
        <v>0</v>
      </c>
      <c r="P290" s="263">
        <f>_xlfn.IFNA(VLOOKUP($A290,'PASTE Tech_Stock'!Q:BJ,2,FALSE),0)</f>
        <v>0</v>
      </c>
      <c r="Q290" s="263">
        <f>_xlfn.IFNA(VLOOKUP($A290,'PASTE Tech_Stock'!S:BK,2,FALSE),0)</f>
        <v>0</v>
      </c>
      <c r="R290" s="263">
        <f>_xlfn.IFNA(VLOOKUP($A290,'PASTE Tech_Stock'!U:BL,2,FALSE),0)</f>
        <v>0</v>
      </c>
      <c r="S290" s="263">
        <f>_xlfn.IFNA(VLOOKUP($A290,'PASTE Tech_Stock'!W:BM,2,FALSE),0)</f>
        <v>0</v>
      </c>
      <c r="T290" s="263">
        <f>_xlfn.IFNA(VLOOKUP($A290,'PASTE Tech_Stock'!Y:BN,2,FALSE),0)</f>
        <v>0</v>
      </c>
    </row>
    <row r="291" spans="1:20" x14ac:dyDescent="0.3">
      <c r="A291" s="168" t="s">
        <v>317</v>
      </c>
      <c r="B291" t="str">
        <f>_xlfn.IFNA(VLOOKUP($A291,'PASTE Energy Balance'!$A$7:$O$835,14,FALSE),"")</f>
        <v>NO</v>
      </c>
      <c r="C291" t="str">
        <f>_xlfn.IFNA(VLOOKUP($A291,'PASTE Technology Sheet'!$A$7:$G$850,3,FALSE),"")</f>
        <v>Conversion</v>
      </c>
      <c r="D291" t="str">
        <f>_xlfn.IFNA(VLOOKUP($A291,'PASTE Technology Sheet'!$A$7:$G$850,4,FALSE),"")</f>
        <v>Power NO</v>
      </c>
      <c r="E291" t="str">
        <f>_xlfn.IFNA(VLOOKUP($A291,'PASTE Technology Sheet'!$A$7:$G$850,5,FALSE),"")</f>
        <v>Generation</v>
      </c>
      <c r="F291" t="str">
        <f>_xlfn.IFNA(VLOOKUP($A291,'PASTE Technology Sheet'!$A$7:$G$850,6,FALSE),"")</f>
        <v>Electricity NO</v>
      </c>
      <c r="G291" t="str">
        <f>_xlfn.IFNA(VLOOKUP($A291,'PASTE Technology Sheet'!$A$7:$G$850,7,FALSE),"")</f>
        <v>Electricity from CCGT - Power NO</v>
      </c>
      <c r="H291" s="263">
        <f>_xlfn.IFNA(VLOOKUP(A291,'PASTE Tech_Stock'!A:B,2,FALSE),0)</f>
        <v>0</v>
      </c>
      <c r="I291" s="263">
        <f>_xlfn.IFNA(VLOOKUP($A291,'PASTE Tech_Stock'!C:BC,2,FALSE),0)</f>
        <v>0</v>
      </c>
      <c r="J291" s="263">
        <f>_xlfn.IFNA(VLOOKUP($A291,'PASTE Tech_Stock'!E:BD,2,FALSE),0)</f>
        <v>0</v>
      </c>
      <c r="K291" s="263">
        <f>_xlfn.IFNA(VLOOKUP($A291,'PASTE Tech_Stock'!G:BE,2,FALSE),0)</f>
        <v>0</v>
      </c>
      <c r="L291" s="263">
        <f>_xlfn.IFNA(VLOOKUP($A291,'PASTE Tech_Stock'!I:BF,2,FALSE),0)</f>
        <v>0</v>
      </c>
      <c r="M291" s="263">
        <f>_xlfn.IFNA(VLOOKUP($A291,'PASTE Tech_Stock'!K:BG,2,FALSE),0)</f>
        <v>0</v>
      </c>
      <c r="N291" s="263">
        <f>_xlfn.IFNA(VLOOKUP($A291,'PASTE Tech_Stock'!M:BH,2,FALSE),0)</f>
        <v>0</v>
      </c>
      <c r="O291" s="263">
        <f>_xlfn.IFNA(VLOOKUP($A291,'PASTE Tech_Stock'!O:BI,2,FALSE),0)</f>
        <v>0</v>
      </c>
      <c r="P291" s="263">
        <f>_xlfn.IFNA(VLOOKUP($A291,'PASTE Tech_Stock'!Q:BJ,2,FALSE),0)</f>
        <v>0</v>
      </c>
      <c r="Q291" s="263">
        <f>_xlfn.IFNA(VLOOKUP($A291,'PASTE Tech_Stock'!S:BK,2,FALSE),0)</f>
        <v>0</v>
      </c>
      <c r="R291" s="263">
        <f>_xlfn.IFNA(VLOOKUP($A291,'PASTE Tech_Stock'!U:BL,2,FALSE),0)</f>
        <v>0</v>
      </c>
      <c r="S291" s="263">
        <f>_xlfn.IFNA(VLOOKUP($A291,'PASTE Tech_Stock'!W:BM,2,FALSE),0)</f>
        <v>0</v>
      </c>
      <c r="T291" s="263">
        <f>_xlfn.IFNA(VLOOKUP($A291,'PASTE Tech_Stock'!Y:BN,2,FALSE),0)</f>
        <v>0</v>
      </c>
    </row>
    <row r="292" spans="1:20" x14ac:dyDescent="0.3">
      <c r="A292" s="168" t="s">
        <v>318</v>
      </c>
      <c r="B292" t="str">
        <f>_xlfn.IFNA(VLOOKUP($A292,'PASTE Energy Balance'!$A$7:$O$835,14,FALSE),"")</f>
        <v>NO</v>
      </c>
      <c r="C292" t="str">
        <f>_xlfn.IFNA(VLOOKUP($A292,'PASTE Technology Sheet'!$A$7:$G$850,3,FALSE),"")</f>
        <v>Conversion</v>
      </c>
      <c r="D292" t="str">
        <f>_xlfn.IFNA(VLOOKUP($A292,'PASTE Technology Sheet'!$A$7:$G$850,4,FALSE),"")</f>
        <v>Power NO</v>
      </c>
      <c r="E292" t="str">
        <f>_xlfn.IFNA(VLOOKUP($A292,'PASTE Technology Sheet'!$A$7:$G$850,5,FALSE),"")</f>
        <v>Generation</v>
      </c>
      <c r="F292" t="str">
        <f>_xlfn.IFNA(VLOOKUP($A292,'PASTE Technology Sheet'!$A$7:$G$850,6,FALSE),"")</f>
        <v>Electricity NO</v>
      </c>
      <c r="G292" t="str">
        <f>_xlfn.IFNA(VLOOKUP($A292,'PASTE Technology Sheet'!$A$7:$G$850,7,FALSE),"")</f>
        <v>Electricity from GT - Power NO</v>
      </c>
      <c r="H292" s="263">
        <f>_xlfn.IFNA(VLOOKUP(A292,'PASTE Tech_Stock'!A:B,2,FALSE),0)</f>
        <v>0</v>
      </c>
      <c r="I292" s="263">
        <f>_xlfn.IFNA(VLOOKUP($A292,'PASTE Tech_Stock'!C:BC,2,FALSE),0)</f>
        <v>0</v>
      </c>
      <c r="J292" s="263">
        <f>_xlfn.IFNA(VLOOKUP($A292,'PASTE Tech_Stock'!E:BD,2,FALSE),0)</f>
        <v>0</v>
      </c>
      <c r="K292" s="263">
        <f>_xlfn.IFNA(VLOOKUP($A292,'PASTE Tech_Stock'!G:BE,2,FALSE),0)</f>
        <v>0</v>
      </c>
      <c r="L292" s="263">
        <f>_xlfn.IFNA(VLOOKUP($A292,'PASTE Tech_Stock'!I:BF,2,FALSE),0)</f>
        <v>0</v>
      </c>
      <c r="M292" s="263">
        <f>_xlfn.IFNA(VLOOKUP($A292,'PASTE Tech_Stock'!K:BG,2,FALSE),0)</f>
        <v>0</v>
      </c>
      <c r="N292" s="263">
        <f>_xlfn.IFNA(VLOOKUP($A292,'PASTE Tech_Stock'!M:BH,2,FALSE),0)</f>
        <v>0</v>
      </c>
      <c r="O292" s="263">
        <f>_xlfn.IFNA(VLOOKUP($A292,'PASTE Tech_Stock'!O:BI,2,FALSE),0)</f>
        <v>0</v>
      </c>
      <c r="P292" s="263">
        <f>_xlfn.IFNA(VLOOKUP($A292,'PASTE Tech_Stock'!Q:BJ,2,FALSE),0)</f>
        <v>0</v>
      </c>
      <c r="Q292" s="263">
        <f>_xlfn.IFNA(VLOOKUP($A292,'PASTE Tech_Stock'!S:BK,2,FALSE),0)</f>
        <v>0</v>
      </c>
      <c r="R292" s="263">
        <f>_xlfn.IFNA(VLOOKUP($A292,'PASTE Tech_Stock'!U:BL,2,FALSE),0)</f>
        <v>0</v>
      </c>
      <c r="S292" s="263">
        <f>_xlfn.IFNA(VLOOKUP($A292,'PASTE Tech_Stock'!W:BM,2,FALSE),0)</f>
        <v>0</v>
      </c>
      <c r="T292" s="263">
        <f>_xlfn.IFNA(VLOOKUP($A292,'PASTE Tech_Stock'!Y:BN,2,FALSE),0)</f>
        <v>0</v>
      </c>
    </row>
    <row r="293" spans="1:20" x14ac:dyDescent="0.3">
      <c r="A293" s="168" t="s">
        <v>319</v>
      </c>
      <c r="B293" t="str">
        <f>_xlfn.IFNA(VLOOKUP($A293,'PASTE Energy Balance'!$A$7:$O$835,14,FALSE),"")</f>
        <v>NO</v>
      </c>
      <c r="C293" t="str">
        <f>_xlfn.IFNA(VLOOKUP($A293,'PASTE Technology Sheet'!$A$7:$G$850,3,FALSE),"")</f>
        <v>Conversion</v>
      </c>
      <c r="D293" t="str">
        <f>_xlfn.IFNA(VLOOKUP($A293,'PASTE Technology Sheet'!$A$7:$G$850,4,FALSE),"")</f>
        <v>Power NO</v>
      </c>
      <c r="E293" t="str">
        <f>_xlfn.IFNA(VLOOKUP($A293,'PASTE Technology Sheet'!$A$7:$G$850,5,FALSE),"")</f>
        <v>Generation</v>
      </c>
      <c r="F293" t="str">
        <f>_xlfn.IFNA(VLOOKUP($A293,'PASTE Technology Sheet'!$A$7:$G$850,6,FALSE),"")</f>
        <v>Electricity NO</v>
      </c>
      <c r="G293" t="str">
        <f>_xlfn.IFNA(VLOOKUP($A293,'PASTE Technology Sheet'!$A$7:$G$850,7,FALSE),"")</f>
        <v>Electricity from Gas + CCS - Power NO</v>
      </c>
      <c r="H293" s="263">
        <f>_xlfn.IFNA(VLOOKUP(A293,'PASTE Tech_Stock'!A:B,2,FALSE),0)</f>
        <v>0</v>
      </c>
      <c r="I293" s="263">
        <f>_xlfn.IFNA(VLOOKUP($A293,'PASTE Tech_Stock'!C:BC,2,FALSE),0)</f>
        <v>0</v>
      </c>
      <c r="J293" s="263">
        <f>_xlfn.IFNA(VLOOKUP($A293,'PASTE Tech_Stock'!E:BD,2,FALSE),0)</f>
        <v>0</v>
      </c>
      <c r="K293" s="263">
        <f>_xlfn.IFNA(VLOOKUP($A293,'PASTE Tech_Stock'!G:BE,2,FALSE),0)</f>
        <v>0</v>
      </c>
      <c r="L293" s="263">
        <f>_xlfn.IFNA(VLOOKUP($A293,'PASTE Tech_Stock'!I:BF,2,FALSE),0)</f>
        <v>0</v>
      </c>
      <c r="M293" s="263">
        <f>_xlfn.IFNA(VLOOKUP($A293,'PASTE Tech_Stock'!K:BG,2,FALSE),0)</f>
        <v>0</v>
      </c>
      <c r="N293" s="263">
        <f>_xlfn.IFNA(VLOOKUP($A293,'PASTE Tech_Stock'!M:BH,2,FALSE),0)</f>
        <v>0</v>
      </c>
      <c r="O293" s="263">
        <f>_xlfn.IFNA(VLOOKUP($A293,'PASTE Tech_Stock'!O:BI,2,FALSE),0)</f>
        <v>0</v>
      </c>
      <c r="P293" s="263">
        <f>_xlfn.IFNA(VLOOKUP($A293,'PASTE Tech_Stock'!Q:BJ,2,FALSE),0)</f>
        <v>0</v>
      </c>
      <c r="Q293" s="263">
        <f>_xlfn.IFNA(VLOOKUP($A293,'PASTE Tech_Stock'!S:BK,2,FALSE),0)</f>
        <v>0</v>
      </c>
      <c r="R293" s="263">
        <f>_xlfn.IFNA(VLOOKUP($A293,'PASTE Tech_Stock'!U:BL,2,FALSE),0)</f>
        <v>0</v>
      </c>
      <c r="S293" s="263">
        <f>_xlfn.IFNA(VLOOKUP($A293,'PASTE Tech_Stock'!W:BM,2,FALSE),0)</f>
        <v>0</v>
      </c>
      <c r="T293" s="263">
        <f>_xlfn.IFNA(VLOOKUP($A293,'PASTE Tech_Stock'!Y:BN,2,FALSE),0)</f>
        <v>0</v>
      </c>
    </row>
    <row r="294" spans="1:20" x14ac:dyDescent="0.3">
      <c r="A294" s="168" t="s">
        <v>320</v>
      </c>
      <c r="B294" t="str">
        <f>_xlfn.IFNA(VLOOKUP($A294,'PASTE Energy Balance'!$A$7:$O$835,14,FALSE),"")</f>
        <v>NO</v>
      </c>
      <c r="C294" t="str">
        <f>_xlfn.IFNA(VLOOKUP($A294,'PASTE Technology Sheet'!$A$7:$G$850,3,FALSE),"")</f>
        <v>Conversion</v>
      </c>
      <c r="D294" t="str">
        <f>_xlfn.IFNA(VLOOKUP($A294,'PASTE Technology Sheet'!$A$7:$G$850,4,FALSE),"")</f>
        <v>Power NO</v>
      </c>
      <c r="E294" t="str">
        <f>_xlfn.IFNA(VLOOKUP($A294,'PASTE Technology Sheet'!$A$7:$G$850,5,FALSE),"")</f>
        <v>Generation</v>
      </c>
      <c r="F294" t="str">
        <f>_xlfn.IFNA(VLOOKUP($A294,'PASTE Technology Sheet'!$A$7:$G$850,6,FALSE),"")</f>
        <v>Electricity NO</v>
      </c>
      <c r="G294" t="str">
        <f>_xlfn.IFNA(VLOOKUP($A294,'PASTE Technology Sheet'!$A$7:$G$850,7,FALSE),"")</f>
        <v>Electricity from Oil - Power NO</v>
      </c>
      <c r="H294" s="263">
        <f>_xlfn.IFNA(VLOOKUP(A294,'PASTE Tech_Stock'!A:B,2,FALSE),0)</f>
        <v>0</v>
      </c>
      <c r="I294" s="263">
        <f>_xlfn.IFNA(VLOOKUP($A294,'PASTE Tech_Stock'!C:BC,2,FALSE),0)</f>
        <v>0</v>
      </c>
      <c r="J294" s="263">
        <f>_xlfn.IFNA(VLOOKUP($A294,'PASTE Tech_Stock'!E:BD,2,FALSE),0)</f>
        <v>0</v>
      </c>
      <c r="K294" s="263">
        <f>_xlfn.IFNA(VLOOKUP($A294,'PASTE Tech_Stock'!G:BE,2,FALSE),0)</f>
        <v>0</v>
      </c>
      <c r="L294" s="263">
        <f>_xlfn.IFNA(VLOOKUP($A294,'PASTE Tech_Stock'!I:BF,2,FALSE),0)</f>
        <v>0</v>
      </c>
      <c r="M294" s="263">
        <f>_xlfn.IFNA(VLOOKUP($A294,'PASTE Tech_Stock'!K:BG,2,FALSE),0)</f>
        <v>0</v>
      </c>
      <c r="N294" s="263">
        <f>_xlfn.IFNA(VLOOKUP($A294,'PASTE Tech_Stock'!M:BH,2,FALSE),0)</f>
        <v>0</v>
      </c>
      <c r="O294" s="263">
        <f>_xlfn.IFNA(VLOOKUP($A294,'PASTE Tech_Stock'!O:BI,2,FALSE),0)</f>
        <v>0</v>
      </c>
      <c r="P294" s="263">
        <f>_xlfn.IFNA(VLOOKUP($A294,'PASTE Tech_Stock'!Q:BJ,2,FALSE),0)</f>
        <v>0</v>
      </c>
      <c r="Q294" s="263">
        <f>_xlfn.IFNA(VLOOKUP($A294,'PASTE Tech_Stock'!S:BK,2,FALSE),0)</f>
        <v>0</v>
      </c>
      <c r="R294" s="263">
        <f>_xlfn.IFNA(VLOOKUP($A294,'PASTE Tech_Stock'!U:BL,2,FALSE),0)</f>
        <v>0</v>
      </c>
      <c r="S294" s="263">
        <f>_xlfn.IFNA(VLOOKUP($A294,'PASTE Tech_Stock'!W:BM,2,FALSE),0)</f>
        <v>0</v>
      </c>
      <c r="T294" s="263">
        <f>_xlfn.IFNA(VLOOKUP($A294,'PASTE Tech_Stock'!Y:BN,2,FALSE),0)</f>
        <v>0</v>
      </c>
    </row>
    <row r="295" spans="1:20" x14ac:dyDescent="0.3">
      <c r="A295" s="168" t="s">
        <v>321</v>
      </c>
      <c r="B295" t="str">
        <f>_xlfn.IFNA(VLOOKUP($A295,'PASTE Energy Balance'!$A$7:$O$835,14,FALSE),"")</f>
        <v>NO</v>
      </c>
      <c r="C295" t="str">
        <f>_xlfn.IFNA(VLOOKUP($A295,'PASTE Technology Sheet'!$A$7:$G$850,3,FALSE),"")</f>
        <v>Conversion</v>
      </c>
      <c r="D295" t="str">
        <f>_xlfn.IFNA(VLOOKUP($A295,'PASTE Technology Sheet'!$A$7:$G$850,4,FALSE),"")</f>
        <v>Power NO</v>
      </c>
      <c r="E295" t="str">
        <f>_xlfn.IFNA(VLOOKUP($A295,'PASTE Technology Sheet'!$A$7:$G$850,5,FALSE),"")</f>
        <v>Generation</v>
      </c>
      <c r="F295" t="str">
        <f>_xlfn.IFNA(VLOOKUP($A295,'PASTE Technology Sheet'!$A$7:$G$850,6,FALSE),"")</f>
        <v>Electricity NO</v>
      </c>
      <c r="G295" t="str">
        <f>_xlfn.IFNA(VLOOKUP($A295,'PASTE Technology Sheet'!$A$7:$G$850,7,FALSE),"")</f>
        <v>Electricity from Waste- Power NO</v>
      </c>
      <c r="H295" s="263">
        <f>_xlfn.IFNA(VLOOKUP(A295,'PASTE Tech_Stock'!A:B,2,FALSE),0)</f>
        <v>0</v>
      </c>
      <c r="I295" s="263">
        <f>_xlfn.IFNA(VLOOKUP($A295,'PASTE Tech_Stock'!C:BC,2,FALSE),0)</f>
        <v>0</v>
      </c>
      <c r="J295" s="263">
        <f>_xlfn.IFNA(VLOOKUP($A295,'PASTE Tech_Stock'!E:BD,2,FALSE),0)</f>
        <v>0</v>
      </c>
      <c r="K295" s="263">
        <f>_xlfn.IFNA(VLOOKUP($A295,'PASTE Tech_Stock'!G:BE,2,FALSE),0)</f>
        <v>0</v>
      </c>
      <c r="L295" s="263">
        <f>_xlfn.IFNA(VLOOKUP($A295,'PASTE Tech_Stock'!I:BF,2,FALSE),0)</f>
        <v>0</v>
      </c>
      <c r="M295" s="263">
        <f>_xlfn.IFNA(VLOOKUP($A295,'PASTE Tech_Stock'!K:BG,2,FALSE),0)</f>
        <v>0</v>
      </c>
      <c r="N295" s="263">
        <f>_xlfn.IFNA(VLOOKUP($A295,'PASTE Tech_Stock'!M:BH,2,FALSE),0)</f>
        <v>0</v>
      </c>
      <c r="O295" s="263">
        <f>_xlfn.IFNA(VLOOKUP($A295,'PASTE Tech_Stock'!O:BI,2,FALSE),0)</f>
        <v>0</v>
      </c>
      <c r="P295" s="263">
        <f>_xlfn.IFNA(VLOOKUP($A295,'PASTE Tech_Stock'!Q:BJ,2,FALSE),0)</f>
        <v>0</v>
      </c>
      <c r="Q295" s="263">
        <f>_xlfn.IFNA(VLOOKUP($A295,'PASTE Tech_Stock'!S:BK,2,FALSE),0)</f>
        <v>0</v>
      </c>
      <c r="R295" s="263">
        <f>_xlfn.IFNA(VLOOKUP($A295,'PASTE Tech_Stock'!U:BL,2,FALSE),0)</f>
        <v>0</v>
      </c>
      <c r="S295" s="263">
        <f>_xlfn.IFNA(VLOOKUP($A295,'PASTE Tech_Stock'!W:BM,2,FALSE),0)</f>
        <v>0</v>
      </c>
      <c r="T295" s="263">
        <f>_xlfn.IFNA(VLOOKUP($A295,'PASTE Tech_Stock'!Y:BN,2,FALSE),0)</f>
        <v>0</v>
      </c>
    </row>
    <row r="296" spans="1:20" x14ac:dyDescent="0.3">
      <c r="A296" s="168" t="s">
        <v>322</v>
      </c>
      <c r="B296" t="str">
        <f>_xlfn.IFNA(VLOOKUP($A296,'PASTE Energy Balance'!$A$7:$O$835,14,FALSE),"")</f>
        <v>NO</v>
      </c>
      <c r="C296" t="str">
        <f>_xlfn.IFNA(VLOOKUP($A296,'PASTE Technology Sheet'!$A$7:$G$850,3,FALSE),"")</f>
        <v>Conversion</v>
      </c>
      <c r="D296" t="str">
        <f>_xlfn.IFNA(VLOOKUP($A296,'PASTE Technology Sheet'!$A$7:$G$850,4,FALSE),"")</f>
        <v>Power NO</v>
      </c>
      <c r="E296" t="str">
        <f>_xlfn.IFNA(VLOOKUP($A296,'PASTE Technology Sheet'!$A$7:$G$850,5,FALSE),"")</f>
        <v>Generation</v>
      </c>
      <c r="F296" t="str">
        <f>_xlfn.IFNA(VLOOKUP($A296,'PASTE Technology Sheet'!$A$7:$G$850,6,FALSE),"")</f>
        <v>Electricity NO</v>
      </c>
      <c r="G296" t="str">
        <f>_xlfn.IFNA(VLOOKUP($A296,'PASTE Technology Sheet'!$A$7:$G$850,7,FALSE),"")</f>
        <v>Electricity from Biomass - Power NO</v>
      </c>
      <c r="H296" s="263">
        <f>_xlfn.IFNA(VLOOKUP(A296,'PASTE Tech_Stock'!A:B,2,FALSE),0)</f>
        <v>0</v>
      </c>
      <c r="I296" s="263">
        <f>_xlfn.IFNA(VLOOKUP($A296,'PASTE Tech_Stock'!C:BC,2,FALSE),0)</f>
        <v>0</v>
      </c>
      <c r="J296" s="263">
        <f>_xlfn.IFNA(VLOOKUP($A296,'PASTE Tech_Stock'!E:BD,2,FALSE),0)</f>
        <v>0</v>
      </c>
      <c r="K296" s="263">
        <f>_xlfn.IFNA(VLOOKUP($A296,'PASTE Tech_Stock'!G:BE,2,FALSE),0)</f>
        <v>0</v>
      </c>
      <c r="L296" s="263">
        <f>_xlfn.IFNA(VLOOKUP($A296,'PASTE Tech_Stock'!I:BF,2,FALSE),0)</f>
        <v>0</v>
      </c>
      <c r="M296" s="263">
        <f>_xlfn.IFNA(VLOOKUP($A296,'PASTE Tech_Stock'!K:BG,2,FALSE),0)</f>
        <v>0</v>
      </c>
      <c r="N296" s="263">
        <f>_xlfn.IFNA(VLOOKUP($A296,'PASTE Tech_Stock'!M:BH,2,FALSE),0)</f>
        <v>0</v>
      </c>
      <c r="O296" s="263">
        <f>_xlfn.IFNA(VLOOKUP($A296,'PASTE Tech_Stock'!O:BI,2,FALSE),0)</f>
        <v>0</v>
      </c>
      <c r="P296" s="263">
        <f>_xlfn.IFNA(VLOOKUP($A296,'PASTE Tech_Stock'!Q:BJ,2,FALSE),0)</f>
        <v>0</v>
      </c>
      <c r="Q296" s="263">
        <f>_xlfn.IFNA(VLOOKUP($A296,'PASTE Tech_Stock'!S:BK,2,FALSE),0)</f>
        <v>0</v>
      </c>
      <c r="R296" s="263">
        <f>_xlfn.IFNA(VLOOKUP($A296,'PASTE Tech_Stock'!U:BL,2,FALSE),0)</f>
        <v>0</v>
      </c>
      <c r="S296" s="263">
        <f>_xlfn.IFNA(VLOOKUP($A296,'PASTE Tech_Stock'!W:BM,2,FALSE),0)</f>
        <v>0</v>
      </c>
      <c r="T296" s="263">
        <f>_xlfn.IFNA(VLOOKUP($A296,'PASTE Tech_Stock'!Y:BN,2,FALSE),0)</f>
        <v>0</v>
      </c>
    </row>
    <row r="297" spans="1:20" x14ac:dyDescent="0.3">
      <c r="A297" s="168" t="s">
        <v>323</v>
      </c>
      <c r="B297" t="str">
        <f>_xlfn.IFNA(VLOOKUP($A297,'PASTE Energy Balance'!$A$7:$O$835,14,FALSE),"")</f>
        <v>NO</v>
      </c>
      <c r="C297" t="str">
        <f>_xlfn.IFNA(VLOOKUP($A297,'PASTE Technology Sheet'!$A$7:$G$850,3,FALSE),"")</f>
        <v>Conversion</v>
      </c>
      <c r="D297" t="str">
        <f>_xlfn.IFNA(VLOOKUP($A297,'PASTE Technology Sheet'!$A$7:$G$850,4,FALSE),"")</f>
        <v>Power NO</v>
      </c>
      <c r="E297" t="str">
        <f>_xlfn.IFNA(VLOOKUP($A297,'PASTE Technology Sheet'!$A$7:$G$850,5,FALSE),"")</f>
        <v>Generation</v>
      </c>
      <c r="F297" t="str">
        <f>_xlfn.IFNA(VLOOKUP($A297,'PASTE Technology Sheet'!$A$7:$G$850,6,FALSE),"")</f>
        <v>Electricity NO</v>
      </c>
      <c r="G297" t="str">
        <f>_xlfn.IFNA(VLOOKUP($A297,'PASTE Technology Sheet'!$A$7:$G$850,7,FALSE),"")</f>
        <v>Electricity from Biomass + CCS - Power NO</v>
      </c>
      <c r="H297" s="263">
        <f>_xlfn.IFNA(VLOOKUP(A297,'PASTE Tech_Stock'!A:B,2,FALSE),0)</f>
        <v>0</v>
      </c>
      <c r="I297" s="263">
        <f>_xlfn.IFNA(VLOOKUP($A297,'PASTE Tech_Stock'!C:BC,2,FALSE),0)</f>
        <v>0</v>
      </c>
      <c r="J297" s="263">
        <f>_xlfn.IFNA(VLOOKUP($A297,'PASTE Tech_Stock'!E:BD,2,FALSE),0)</f>
        <v>0</v>
      </c>
      <c r="K297" s="263">
        <f>_xlfn.IFNA(VLOOKUP($A297,'PASTE Tech_Stock'!G:BE,2,FALSE),0)</f>
        <v>0</v>
      </c>
      <c r="L297" s="263">
        <f>_xlfn.IFNA(VLOOKUP($A297,'PASTE Tech_Stock'!I:BF,2,FALSE),0)</f>
        <v>0</v>
      </c>
      <c r="M297" s="263">
        <f>_xlfn.IFNA(VLOOKUP($A297,'PASTE Tech_Stock'!K:BG,2,FALSE),0)</f>
        <v>0</v>
      </c>
      <c r="N297" s="263">
        <f>_xlfn.IFNA(VLOOKUP($A297,'PASTE Tech_Stock'!M:BH,2,FALSE),0)</f>
        <v>0</v>
      </c>
      <c r="O297" s="263">
        <f>_xlfn.IFNA(VLOOKUP($A297,'PASTE Tech_Stock'!O:BI,2,FALSE),0)</f>
        <v>0</v>
      </c>
      <c r="P297" s="263">
        <f>_xlfn.IFNA(VLOOKUP($A297,'PASTE Tech_Stock'!Q:BJ,2,FALSE),0)</f>
        <v>0</v>
      </c>
      <c r="Q297" s="263">
        <f>_xlfn.IFNA(VLOOKUP($A297,'PASTE Tech_Stock'!S:BK,2,FALSE),0)</f>
        <v>0</v>
      </c>
      <c r="R297" s="263">
        <f>_xlfn.IFNA(VLOOKUP($A297,'PASTE Tech_Stock'!U:BL,2,FALSE),0)</f>
        <v>0</v>
      </c>
      <c r="S297" s="263">
        <f>_xlfn.IFNA(VLOOKUP($A297,'PASTE Tech_Stock'!W:BM,2,FALSE),0)</f>
        <v>0</v>
      </c>
      <c r="T297" s="263">
        <f>_xlfn.IFNA(VLOOKUP($A297,'PASTE Tech_Stock'!Y:BN,2,FALSE),0)</f>
        <v>0</v>
      </c>
    </row>
    <row r="298" spans="1:20" x14ac:dyDescent="0.3">
      <c r="A298" s="168" t="s">
        <v>324</v>
      </c>
      <c r="B298" t="str">
        <f>_xlfn.IFNA(VLOOKUP($A298,'PASTE Energy Balance'!$A$7:$O$835,14,FALSE),"")</f>
        <v>NO</v>
      </c>
      <c r="C298" t="str">
        <f>_xlfn.IFNA(VLOOKUP($A298,'PASTE Technology Sheet'!$A$7:$G$850,3,FALSE),"")</f>
        <v>Conversion</v>
      </c>
      <c r="D298" t="str">
        <f>_xlfn.IFNA(VLOOKUP($A298,'PASTE Technology Sheet'!$A$7:$G$850,4,FALSE),"")</f>
        <v>Power NO</v>
      </c>
      <c r="E298" t="str">
        <f>_xlfn.IFNA(VLOOKUP($A298,'PASTE Technology Sheet'!$A$7:$G$850,5,FALSE),"")</f>
        <v>Generation</v>
      </c>
      <c r="F298" t="str">
        <f>_xlfn.IFNA(VLOOKUP($A298,'PASTE Technology Sheet'!$A$7:$G$850,6,FALSE),"")</f>
        <v>Electricity NO</v>
      </c>
      <c r="G298" t="str">
        <f>_xlfn.IFNA(VLOOKUP($A298,'PASTE Technology Sheet'!$A$7:$G$850,7,FALSE),"")</f>
        <v>Electricity from Nuclear - Power NO</v>
      </c>
      <c r="H298" s="263">
        <f>_xlfn.IFNA(VLOOKUP(A298,'PASTE Tech_Stock'!A:B,2,FALSE),0)</f>
        <v>0</v>
      </c>
      <c r="I298" s="263">
        <f>_xlfn.IFNA(VLOOKUP($A298,'PASTE Tech_Stock'!C:BC,2,FALSE),0)</f>
        <v>0</v>
      </c>
      <c r="J298" s="263">
        <f>_xlfn.IFNA(VLOOKUP($A298,'PASTE Tech_Stock'!E:BD,2,FALSE),0)</f>
        <v>0</v>
      </c>
      <c r="K298" s="263">
        <f>_xlfn.IFNA(VLOOKUP($A298,'PASTE Tech_Stock'!G:BE,2,FALSE),0)</f>
        <v>0</v>
      </c>
      <c r="L298" s="263">
        <f>_xlfn.IFNA(VLOOKUP($A298,'PASTE Tech_Stock'!I:BF,2,FALSE),0)</f>
        <v>0</v>
      </c>
      <c r="M298" s="263">
        <f>_xlfn.IFNA(VLOOKUP($A298,'PASTE Tech_Stock'!K:BG,2,FALSE),0)</f>
        <v>0</v>
      </c>
      <c r="N298" s="263">
        <f>_xlfn.IFNA(VLOOKUP($A298,'PASTE Tech_Stock'!M:BH,2,FALSE),0)</f>
        <v>1.072210819E-7</v>
      </c>
      <c r="O298" s="263">
        <f>_xlfn.IFNA(VLOOKUP($A298,'PASTE Tech_Stock'!O:BI,2,FALSE),0)</f>
        <v>0</v>
      </c>
      <c r="P298" s="263">
        <f>_xlfn.IFNA(VLOOKUP($A298,'PASTE Tech_Stock'!Q:BJ,2,FALSE),0)</f>
        <v>0</v>
      </c>
      <c r="Q298" s="263">
        <f>_xlfn.IFNA(VLOOKUP($A298,'PASTE Tech_Stock'!S:BK,2,FALSE),0)</f>
        <v>0</v>
      </c>
      <c r="R298" s="263">
        <f>_xlfn.IFNA(VLOOKUP($A298,'PASTE Tech_Stock'!U:BL,2,FALSE),0)</f>
        <v>0</v>
      </c>
      <c r="S298" s="263">
        <f>_xlfn.IFNA(VLOOKUP($A298,'PASTE Tech_Stock'!W:BM,2,FALSE),0)</f>
        <v>0</v>
      </c>
      <c r="T298" s="263">
        <f>_xlfn.IFNA(VLOOKUP($A298,'PASTE Tech_Stock'!Y:BN,2,FALSE),0)</f>
        <v>0</v>
      </c>
    </row>
    <row r="299" spans="1:20" x14ac:dyDescent="0.3">
      <c r="A299" s="168" t="s">
        <v>325</v>
      </c>
      <c r="B299" t="str">
        <f>_xlfn.IFNA(VLOOKUP($A299,'PASTE Energy Balance'!$A$7:$O$835,14,FALSE),"")</f>
        <v>NO</v>
      </c>
      <c r="C299" t="str">
        <f>_xlfn.IFNA(VLOOKUP($A299,'PASTE Technology Sheet'!$A$7:$G$850,3,FALSE),"")</f>
        <v>Conversion</v>
      </c>
      <c r="D299" t="str">
        <f>_xlfn.IFNA(VLOOKUP($A299,'PASTE Technology Sheet'!$A$7:$G$850,4,FALSE),"")</f>
        <v>Power NO</v>
      </c>
      <c r="E299" t="str">
        <f>_xlfn.IFNA(VLOOKUP($A299,'PASTE Technology Sheet'!$A$7:$G$850,5,FALSE),"")</f>
        <v>Generation</v>
      </c>
      <c r="F299" t="str">
        <f>_xlfn.IFNA(VLOOKUP($A299,'PASTE Technology Sheet'!$A$7:$G$850,6,FALSE),"")</f>
        <v>Electricity NO</v>
      </c>
      <c r="G299" t="str">
        <f>_xlfn.IFNA(VLOOKUP($A299,'PASTE Technology Sheet'!$A$7:$G$850,7,FALSE),"")</f>
        <v>Electricity from Geothermal - Power NO</v>
      </c>
      <c r="H299" s="263">
        <f>_xlfn.IFNA(VLOOKUP(A299,'PASTE Tech_Stock'!A:B,2,FALSE),0)</f>
        <v>0</v>
      </c>
      <c r="I299" s="263">
        <f>_xlfn.IFNA(VLOOKUP($A299,'PASTE Tech_Stock'!C:BC,2,FALSE),0)</f>
        <v>0</v>
      </c>
      <c r="J299" s="263">
        <f>_xlfn.IFNA(VLOOKUP($A299,'PASTE Tech_Stock'!E:BD,2,FALSE),0)</f>
        <v>0</v>
      </c>
      <c r="K299" s="263">
        <f>_xlfn.IFNA(VLOOKUP($A299,'PASTE Tech_Stock'!G:BE,2,FALSE),0)</f>
        <v>0</v>
      </c>
      <c r="L299" s="263">
        <f>_xlfn.IFNA(VLOOKUP($A299,'PASTE Tech_Stock'!I:BF,2,FALSE),0)</f>
        <v>0</v>
      </c>
      <c r="M299" s="263">
        <f>_xlfn.IFNA(VLOOKUP($A299,'PASTE Tech_Stock'!K:BG,2,FALSE),0)</f>
        <v>0</v>
      </c>
      <c r="N299" s="263">
        <f>_xlfn.IFNA(VLOOKUP($A299,'PASTE Tech_Stock'!M:BH,2,FALSE),0)</f>
        <v>0</v>
      </c>
      <c r="O299" s="263">
        <f>_xlfn.IFNA(VLOOKUP($A299,'PASTE Tech_Stock'!O:BI,2,FALSE),0)</f>
        <v>0</v>
      </c>
      <c r="P299" s="263">
        <f>_xlfn.IFNA(VLOOKUP($A299,'PASTE Tech_Stock'!Q:BJ,2,FALSE),0)</f>
        <v>0</v>
      </c>
      <c r="Q299" s="263">
        <f>_xlfn.IFNA(VLOOKUP($A299,'PASTE Tech_Stock'!S:BK,2,FALSE),0)</f>
        <v>0</v>
      </c>
      <c r="R299" s="263">
        <f>_xlfn.IFNA(VLOOKUP($A299,'PASTE Tech_Stock'!U:BL,2,FALSE),0)</f>
        <v>0</v>
      </c>
      <c r="S299" s="263">
        <f>_xlfn.IFNA(VLOOKUP($A299,'PASTE Tech_Stock'!W:BM,2,FALSE),0)</f>
        <v>0</v>
      </c>
      <c r="T299" s="263">
        <f>_xlfn.IFNA(VLOOKUP($A299,'PASTE Tech_Stock'!Y:BN,2,FALSE),0)</f>
        <v>0</v>
      </c>
    </row>
    <row r="300" spans="1:20" x14ac:dyDescent="0.3">
      <c r="A300" s="168" t="s">
        <v>326</v>
      </c>
      <c r="B300" t="str">
        <f>_xlfn.IFNA(VLOOKUP($A300,'PASTE Energy Balance'!$A$7:$O$835,14,FALSE),"")</f>
        <v>NO</v>
      </c>
      <c r="C300" t="str">
        <f>_xlfn.IFNA(VLOOKUP($A300,'PASTE Technology Sheet'!$A$7:$G$850,3,FALSE),"")</f>
        <v>Conversion</v>
      </c>
      <c r="D300" t="str">
        <f>_xlfn.IFNA(VLOOKUP($A300,'PASTE Technology Sheet'!$A$7:$G$850,4,FALSE),"")</f>
        <v>Power NO</v>
      </c>
      <c r="E300" t="str">
        <f>_xlfn.IFNA(VLOOKUP($A300,'PASTE Technology Sheet'!$A$7:$G$850,5,FALSE),"")</f>
        <v>Generation</v>
      </c>
      <c r="F300" t="str">
        <f>_xlfn.IFNA(VLOOKUP($A300,'PASTE Technology Sheet'!$A$7:$G$850,6,FALSE),"")</f>
        <v>Electricity NO</v>
      </c>
      <c r="G300" t="str">
        <f>_xlfn.IFNA(VLOOKUP($A300,'PASTE Technology Sheet'!$A$7:$G$850,7,FALSE),"")</f>
        <v>Electricity from Hydro RoR - Power NO</v>
      </c>
      <c r="H300" s="263">
        <f>_xlfn.IFNA(VLOOKUP(A300,'PASTE Tech_Stock'!A:B,2,FALSE),0)</f>
        <v>0</v>
      </c>
      <c r="I300" s="263">
        <f>_xlfn.IFNA(VLOOKUP($A300,'PASTE Tech_Stock'!C:BC,2,FALSE),0)</f>
        <v>0</v>
      </c>
      <c r="J300" s="263">
        <f>_xlfn.IFNA(VLOOKUP($A300,'PASTE Tech_Stock'!E:BD,2,FALSE),0)</f>
        <v>0</v>
      </c>
      <c r="K300" s="263">
        <f>_xlfn.IFNA(VLOOKUP($A300,'PASTE Tech_Stock'!G:BE,2,FALSE),0)</f>
        <v>0</v>
      </c>
      <c r="L300" s="263">
        <f>_xlfn.IFNA(VLOOKUP($A300,'PASTE Tech_Stock'!I:BF,2,FALSE),0)</f>
        <v>0</v>
      </c>
      <c r="M300" s="263">
        <f>_xlfn.IFNA(VLOOKUP($A300,'PASTE Tech_Stock'!K:BG,2,FALSE),0)</f>
        <v>0</v>
      </c>
      <c r="N300" s="263">
        <f>_xlfn.IFNA(VLOOKUP($A300,'PASTE Tech_Stock'!M:BH,2,FALSE),0)</f>
        <v>0</v>
      </c>
      <c r="O300" s="263">
        <f>_xlfn.IFNA(VLOOKUP($A300,'PASTE Tech_Stock'!O:BI,2,FALSE),0)</f>
        <v>0</v>
      </c>
      <c r="P300" s="263">
        <f>_xlfn.IFNA(VLOOKUP($A300,'PASTE Tech_Stock'!Q:BJ,2,FALSE),0)</f>
        <v>0</v>
      </c>
      <c r="Q300" s="263">
        <f>_xlfn.IFNA(VLOOKUP($A300,'PASTE Tech_Stock'!S:BK,2,FALSE),0)</f>
        <v>0</v>
      </c>
      <c r="R300" s="263">
        <f>_xlfn.IFNA(VLOOKUP($A300,'PASTE Tech_Stock'!U:BL,2,FALSE),0)</f>
        <v>0</v>
      </c>
      <c r="S300" s="263">
        <f>_xlfn.IFNA(VLOOKUP($A300,'PASTE Tech_Stock'!W:BM,2,FALSE),0)</f>
        <v>0</v>
      </c>
      <c r="T300" s="263">
        <f>_xlfn.IFNA(VLOOKUP($A300,'PASTE Tech_Stock'!Y:BN,2,FALSE),0)</f>
        <v>0</v>
      </c>
    </row>
    <row r="301" spans="1:20" x14ac:dyDescent="0.3">
      <c r="A301" s="168" t="s">
        <v>327</v>
      </c>
      <c r="B301" t="str">
        <f>_xlfn.IFNA(VLOOKUP($A301,'PASTE Energy Balance'!$A$7:$O$835,14,FALSE),"")</f>
        <v>NO</v>
      </c>
      <c r="C301" t="str">
        <f>_xlfn.IFNA(VLOOKUP($A301,'PASTE Technology Sheet'!$A$7:$G$850,3,FALSE),"")</f>
        <v>Conversion</v>
      </c>
      <c r="D301" t="str">
        <f>_xlfn.IFNA(VLOOKUP($A301,'PASTE Technology Sheet'!$A$7:$G$850,4,FALSE),"")</f>
        <v>Power NO</v>
      </c>
      <c r="E301" t="str">
        <f>_xlfn.IFNA(VLOOKUP($A301,'PASTE Technology Sheet'!$A$7:$G$850,5,FALSE),"")</f>
        <v>Generation</v>
      </c>
      <c r="F301" t="str">
        <f>_xlfn.IFNA(VLOOKUP($A301,'PASTE Technology Sheet'!$A$7:$G$850,6,FALSE),"")</f>
        <v>Electricity NO</v>
      </c>
      <c r="G301" t="str">
        <f>_xlfn.IFNA(VLOOKUP($A301,'PASTE Technology Sheet'!$A$7:$G$850,7,FALSE),"")</f>
        <v>Electricity from Hydro Reservoirs - Power NO</v>
      </c>
      <c r="H301" s="263">
        <f>_xlfn.IFNA(VLOOKUP(A301,'PASTE Tech_Stock'!A:B,2,FALSE),0)</f>
        <v>33.776899999999998</v>
      </c>
      <c r="I301" s="263">
        <f>_xlfn.IFNA(VLOOKUP($A301,'PASTE Tech_Stock'!C:BC,2,FALSE),0)</f>
        <v>33.776899999999998</v>
      </c>
      <c r="J301" s="263">
        <f>_xlfn.IFNA(VLOOKUP($A301,'PASTE Tech_Stock'!E:BD,2,FALSE),0)</f>
        <v>33.776899999999998</v>
      </c>
      <c r="K301" s="263">
        <f>_xlfn.IFNA(VLOOKUP($A301,'PASTE Tech_Stock'!G:BE,2,FALSE),0)</f>
        <v>33.776899999999998</v>
      </c>
      <c r="L301" s="263">
        <f>_xlfn.IFNA(VLOOKUP($A301,'PASTE Tech_Stock'!I:BF,2,FALSE),0)</f>
        <v>33.776899999999998</v>
      </c>
      <c r="M301" s="263">
        <f>_xlfn.IFNA(VLOOKUP($A301,'PASTE Tech_Stock'!K:BG,2,FALSE),0)</f>
        <v>33.776899999999998</v>
      </c>
      <c r="N301" s="263">
        <f>_xlfn.IFNA(VLOOKUP($A301,'PASTE Tech_Stock'!M:BH,2,FALSE),0)</f>
        <v>33.776899999999998</v>
      </c>
      <c r="O301" s="263">
        <f>_xlfn.IFNA(VLOOKUP($A301,'PASTE Tech_Stock'!O:BI,2,FALSE),0)</f>
        <v>33.776899999999998</v>
      </c>
      <c r="P301" s="263">
        <f>_xlfn.IFNA(VLOOKUP($A301,'PASTE Tech_Stock'!Q:BJ,2,FALSE),0)</f>
        <v>33.776899999999998</v>
      </c>
      <c r="Q301" s="263">
        <f>_xlfn.IFNA(VLOOKUP($A301,'PASTE Tech_Stock'!S:BK,2,FALSE),0)</f>
        <v>33.776899999999998</v>
      </c>
      <c r="R301" s="263">
        <f>_xlfn.IFNA(VLOOKUP($A301,'PASTE Tech_Stock'!U:BL,2,FALSE),0)</f>
        <v>33.776899999999998</v>
      </c>
      <c r="S301" s="263">
        <f>_xlfn.IFNA(VLOOKUP($A301,'PASTE Tech_Stock'!W:BM,2,FALSE),0)</f>
        <v>33.776899999999998</v>
      </c>
      <c r="T301" s="263">
        <f>_xlfn.IFNA(VLOOKUP($A301,'PASTE Tech_Stock'!Y:BN,2,FALSE),0)</f>
        <v>33.776899999999998</v>
      </c>
    </row>
    <row r="302" spans="1:20" x14ac:dyDescent="0.3">
      <c r="A302" s="168" t="s">
        <v>328</v>
      </c>
      <c r="B302" t="str">
        <f>_xlfn.IFNA(VLOOKUP($A302,'PASTE Energy Balance'!$A$7:$O$835,14,FALSE),"")</f>
        <v>NO</v>
      </c>
      <c r="C302" t="str">
        <f>_xlfn.IFNA(VLOOKUP($A302,'PASTE Technology Sheet'!$A$7:$G$850,3,FALSE),"")</f>
        <v>Conversion</v>
      </c>
      <c r="D302" t="str">
        <f>_xlfn.IFNA(VLOOKUP($A302,'PASTE Technology Sheet'!$A$7:$G$850,4,FALSE),"")</f>
        <v>Power NO</v>
      </c>
      <c r="E302" t="str">
        <f>_xlfn.IFNA(VLOOKUP($A302,'PASTE Technology Sheet'!$A$7:$G$850,5,FALSE),"")</f>
        <v>Generation</v>
      </c>
      <c r="F302" t="str">
        <f>_xlfn.IFNA(VLOOKUP($A302,'PASTE Technology Sheet'!$A$7:$G$850,6,FALSE),"")</f>
        <v>Electricity NO</v>
      </c>
      <c r="G302" t="str">
        <f>_xlfn.IFNA(VLOOKUP($A302,'PASTE Technology Sheet'!$A$7:$G$850,7,FALSE),"")</f>
        <v>Electricity from Tide, Waves &amp; Ocean - Power NO</v>
      </c>
      <c r="H302" s="263">
        <f>_xlfn.IFNA(VLOOKUP(A302,'PASTE Tech_Stock'!A:B,2,FALSE),0)</f>
        <v>0</v>
      </c>
      <c r="I302" s="263">
        <f>_xlfn.IFNA(VLOOKUP($A302,'PASTE Tech_Stock'!C:BC,2,FALSE),0)</f>
        <v>0</v>
      </c>
      <c r="J302" s="263">
        <f>_xlfn.IFNA(VLOOKUP($A302,'PASTE Tech_Stock'!E:BD,2,FALSE),0)</f>
        <v>0</v>
      </c>
      <c r="K302" s="263">
        <f>_xlfn.IFNA(VLOOKUP($A302,'PASTE Tech_Stock'!G:BE,2,FALSE),0)</f>
        <v>0</v>
      </c>
      <c r="L302" s="263">
        <f>_xlfn.IFNA(VLOOKUP($A302,'PASTE Tech_Stock'!I:BF,2,FALSE),0)</f>
        <v>0</v>
      </c>
      <c r="M302" s="263">
        <f>_xlfn.IFNA(VLOOKUP($A302,'PASTE Tech_Stock'!K:BG,2,FALSE),0)</f>
        <v>0</v>
      </c>
      <c r="N302" s="263">
        <f>_xlfn.IFNA(VLOOKUP($A302,'PASTE Tech_Stock'!M:BH,2,FALSE),0)</f>
        <v>0</v>
      </c>
      <c r="O302" s="263">
        <f>_xlfn.IFNA(VLOOKUP($A302,'PASTE Tech_Stock'!O:BI,2,FALSE),0)</f>
        <v>0</v>
      </c>
      <c r="P302" s="263">
        <f>_xlfn.IFNA(VLOOKUP($A302,'PASTE Tech_Stock'!Q:BJ,2,FALSE),0)</f>
        <v>0</v>
      </c>
      <c r="Q302" s="263">
        <f>_xlfn.IFNA(VLOOKUP($A302,'PASTE Tech_Stock'!S:BK,2,FALSE),0)</f>
        <v>0</v>
      </c>
      <c r="R302" s="263">
        <f>_xlfn.IFNA(VLOOKUP($A302,'PASTE Tech_Stock'!U:BL,2,FALSE),0)</f>
        <v>0</v>
      </c>
      <c r="S302" s="263">
        <f>_xlfn.IFNA(VLOOKUP($A302,'PASTE Tech_Stock'!W:BM,2,FALSE),0)</f>
        <v>0</v>
      </c>
      <c r="T302" s="263">
        <f>_xlfn.IFNA(VLOOKUP($A302,'PASTE Tech_Stock'!Y:BN,2,FALSE),0)</f>
        <v>0</v>
      </c>
    </row>
    <row r="303" spans="1:20" x14ac:dyDescent="0.3">
      <c r="A303" s="168" t="s">
        <v>329</v>
      </c>
      <c r="B303" t="str">
        <f>_xlfn.IFNA(VLOOKUP($A303,'PASTE Energy Balance'!$A$7:$O$835,14,FALSE),"")</f>
        <v>NO</v>
      </c>
      <c r="C303" t="str">
        <f>_xlfn.IFNA(VLOOKUP($A303,'PASTE Technology Sheet'!$A$7:$G$850,3,FALSE),"")</f>
        <v>Conversion</v>
      </c>
      <c r="D303" t="str">
        <f>_xlfn.IFNA(VLOOKUP($A303,'PASTE Technology Sheet'!$A$7:$G$850,4,FALSE),"")</f>
        <v>Power NO</v>
      </c>
      <c r="E303" t="str">
        <f>_xlfn.IFNA(VLOOKUP($A303,'PASTE Technology Sheet'!$A$7:$G$850,5,FALSE),"")</f>
        <v>Generation</v>
      </c>
      <c r="F303" t="str">
        <f>_xlfn.IFNA(VLOOKUP($A303,'PASTE Technology Sheet'!$A$7:$G$850,6,FALSE),"")</f>
        <v>Electricity NO</v>
      </c>
      <c r="G303" t="str">
        <f>_xlfn.IFNA(VLOOKUP($A303,'PASTE Technology Sheet'!$A$7:$G$850,7,FALSE),"")</f>
        <v>Electricity from Onshore wind - Power NO</v>
      </c>
      <c r="H303" s="263">
        <f>_xlfn.IFNA(VLOOKUP(A303,'PASTE Tech_Stock'!A:B,2,FALSE),0)</f>
        <v>0</v>
      </c>
      <c r="I303" s="263">
        <f>_xlfn.IFNA(VLOOKUP($A303,'PASTE Tech_Stock'!C:BC,2,FALSE),0)</f>
        <v>3.9275535439999999E-7</v>
      </c>
      <c r="J303" s="263">
        <f>_xlfn.IFNA(VLOOKUP($A303,'PASTE Tech_Stock'!E:BD,2,FALSE),0)</f>
        <v>1.7482357100000001E-7</v>
      </c>
      <c r="K303" s="263">
        <f>_xlfn.IFNA(VLOOKUP($A303,'PASTE Tech_Stock'!G:BE,2,FALSE),0)</f>
        <v>0</v>
      </c>
      <c r="L303" s="263">
        <f>_xlfn.IFNA(VLOOKUP($A303,'PASTE Tech_Stock'!I:BF,2,FALSE),0)</f>
        <v>0</v>
      </c>
      <c r="M303" s="263">
        <f>_xlfn.IFNA(VLOOKUP($A303,'PASTE Tech_Stock'!K:BG,2,FALSE),0)</f>
        <v>0</v>
      </c>
      <c r="N303" s="263">
        <f>_xlfn.IFNA(VLOOKUP($A303,'PASTE Tech_Stock'!M:BH,2,FALSE),0)</f>
        <v>2.950415902</v>
      </c>
      <c r="O303" s="263">
        <f>_xlfn.IFNA(VLOOKUP($A303,'PASTE Tech_Stock'!O:BI,2,FALSE),0)</f>
        <v>3.9909033630000002E-7</v>
      </c>
      <c r="P303" s="263">
        <f>_xlfn.IFNA(VLOOKUP($A303,'PASTE Tech_Stock'!Q:BJ,2,FALSE),0)</f>
        <v>1.429048459E-7</v>
      </c>
      <c r="Q303" s="263">
        <f>_xlfn.IFNA(VLOOKUP($A303,'PASTE Tech_Stock'!S:BK,2,FALSE),0)</f>
        <v>4.5305824819999998</v>
      </c>
      <c r="R303" s="263">
        <f>_xlfn.IFNA(VLOOKUP($A303,'PASTE Tech_Stock'!U:BL,2,FALSE),0)</f>
        <v>0</v>
      </c>
      <c r="S303" s="263">
        <f>_xlfn.IFNA(VLOOKUP($A303,'PASTE Tech_Stock'!W:BM,2,FALSE),0)</f>
        <v>1.453184376E-7</v>
      </c>
      <c r="T303" s="263">
        <f>_xlfn.IFNA(VLOOKUP($A303,'PASTE Tech_Stock'!Y:BN,2,FALSE),0)</f>
        <v>0</v>
      </c>
    </row>
    <row r="304" spans="1:20" x14ac:dyDescent="0.3">
      <c r="A304" s="168" t="s">
        <v>330</v>
      </c>
      <c r="B304" t="str">
        <f>_xlfn.IFNA(VLOOKUP($A304,'PASTE Energy Balance'!$A$7:$O$835,14,FALSE),"")</f>
        <v>NO</v>
      </c>
      <c r="C304" t="str">
        <f>_xlfn.IFNA(VLOOKUP($A304,'PASTE Technology Sheet'!$A$7:$G$850,3,FALSE),"")</f>
        <v>Conversion</v>
      </c>
      <c r="D304" t="str">
        <f>_xlfn.IFNA(VLOOKUP($A304,'PASTE Technology Sheet'!$A$7:$G$850,4,FALSE),"")</f>
        <v>Power NO</v>
      </c>
      <c r="E304" t="str">
        <f>_xlfn.IFNA(VLOOKUP($A304,'PASTE Technology Sheet'!$A$7:$G$850,5,FALSE),"")</f>
        <v>Generation</v>
      </c>
      <c r="F304" t="str">
        <f>_xlfn.IFNA(VLOOKUP($A304,'PASTE Technology Sheet'!$A$7:$G$850,6,FALSE),"")</f>
        <v>Electricity NO</v>
      </c>
      <c r="G304" t="str">
        <f>_xlfn.IFNA(VLOOKUP($A304,'PASTE Technology Sheet'!$A$7:$G$850,7,FALSE),"")</f>
        <v>Electricity from Solar - Power NO</v>
      </c>
      <c r="H304" s="263">
        <f>_xlfn.IFNA(VLOOKUP(A304,'PASTE Tech_Stock'!A:B,2,FALSE),0)</f>
        <v>51</v>
      </c>
      <c r="I304" s="263">
        <f>_xlfn.IFNA(VLOOKUP($A304,'PASTE Tech_Stock'!C:BC,2,FALSE),0)</f>
        <v>51</v>
      </c>
      <c r="J304" s="263">
        <f>_xlfn.IFNA(VLOOKUP($A304,'PASTE Tech_Stock'!E:BD,2,FALSE),0)</f>
        <v>51</v>
      </c>
      <c r="K304" s="263">
        <f>_xlfn.IFNA(VLOOKUP($A304,'PASTE Tech_Stock'!G:BE,2,FALSE),0)</f>
        <v>51</v>
      </c>
      <c r="L304" s="263">
        <f>_xlfn.IFNA(VLOOKUP($A304,'PASTE Tech_Stock'!I:BF,2,FALSE),0)</f>
        <v>51</v>
      </c>
      <c r="M304" s="263">
        <f>_xlfn.IFNA(VLOOKUP($A304,'PASTE Tech_Stock'!K:BG,2,FALSE),0)</f>
        <v>13.665632179999999</v>
      </c>
      <c r="N304" s="263">
        <f>_xlfn.IFNA(VLOOKUP($A304,'PASTE Tech_Stock'!M:BH,2,FALSE),0)</f>
        <v>51</v>
      </c>
      <c r="O304" s="263">
        <f>_xlfn.IFNA(VLOOKUP($A304,'PASTE Tech_Stock'!O:BI,2,FALSE),0)</f>
        <v>51</v>
      </c>
      <c r="P304" s="263">
        <f>_xlfn.IFNA(VLOOKUP($A304,'PASTE Tech_Stock'!Q:BJ,2,FALSE),0)</f>
        <v>51</v>
      </c>
      <c r="Q304" s="263">
        <f>_xlfn.IFNA(VLOOKUP($A304,'PASTE Tech_Stock'!S:BK,2,FALSE),0)</f>
        <v>51</v>
      </c>
      <c r="R304" s="263">
        <f>_xlfn.IFNA(VLOOKUP($A304,'PASTE Tech_Stock'!U:BL,2,FALSE),0)</f>
        <v>51</v>
      </c>
      <c r="S304" s="263">
        <f>_xlfn.IFNA(VLOOKUP($A304,'PASTE Tech_Stock'!W:BM,2,FALSE),0)</f>
        <v>51</v>
      </c>
      <c r="T304" s="263">
        <f>_xlfn.IFNA(VLOOKUP($A304,'PASTE Tech_Stock'!Y:BN,2,FALSE),0)</f>
        <v>51</v>
      </c>
    </row>
    <row r="305" spans="1:20" x14ac:dyDescent="0.3">
      <c r="A305" s="168" t="s">
        <v>331</v>
      </c>
      <c r="B305" t="str">
        <f>_xlfn.IFNA(VLOOKUP($A305,'PASTE Energy Balance'!$A$7:$O$835,14,FALSE),"")</f>
        <v>NO</v>
      </c>
      <c r="C305" t="str">
        <f>_xlfn.IFNA(VLOOKUP($A305,'PASTE Technology Sheet'!$A$7:$G$850,3,FALSE),"")</f>
        <v>Conversion</v>
      </c>
      <c r="D305" t="str">
        <f>_xlfn.IFNA(VLOOKUP($A305,'PASTE Technology Sheet'!$A$7:$G$850,4,FALSE),"")</f>
        <v>Power NO</v>
      </c>
      <c r="E305" t="str">
        <f>_xlfn.IFNA(VLOOKUP($A305,'PASTE Technology Sheet'!$A$7:$G$850,5,FALSE),"")</f>
        <v>Generation</v>
      </c>
      <c r="F305" t="str">
        <f>_xlfn.IFNA(VLOOKUP($A305,'PASTE Technology Sheet'!$A$7:$G$850,6,FALSE),"")</f>
        <v>Electricity NO</v>
      </c>
      <c r="G305" t="str">
        <f>_xlfn.IFNA(VLOOKUP($A305,'PASTE Technology Sheet'!$A$7:$G$850,7,FALSE),"")</f>
        <v>Electricity from Solar CSP - Power NO</v>
      </c>
      <c r="H305" s="263">
        <f>_xlfn.IFNA(VLOOKUP(A305,'PASTE Tech_Stock'!A:B,2,FALSE),0)</f>
        <v>0</v>
      </c>
      <c r="I305" s="263">
        <f>_xlfn.IFNA(VLOOKUP($A305,'PASTE Tech_Stock'!C:BC,2,FALSE),0)</f>
        <v>0</v>
      </c>
      <c r="J305" s="263">
        <f>_xlfn.IFNA(VLOOKUP($A305,'PASTE Tech_Stock'!E:BD,2,FALSE),0)</f>
        <v>0</v>
      </c>
      <c r="K305" s="263">
        <f>_xlfn.IFNA(VLOOKUP($A305,'PASTE Tech_Stock'!G:BE,2,FALSE),0)</f>
        <v>0</v>
      </c>
      <c r="L305" s="263">
        <f>_xlfn.IFNA(VLOOKUP($A305,'PASTE Tech_Stock'!I:BF,2,FALSE),0)</f>
        <v>0</v>
      </c>
      <c r="M305" s="263">
        <f>_xlfn.IFNA(VLOOKUP($A305,'PASTE Tech_Stock'!K:BG,2,FALSE),0)</f>
        <v>0</v>
      </c>
      <c r="N305" s="263">
        <f>_xlfn.IFNA(VLOOKUP($A305,'PASTE Tech_Stock'!M:BH,2,FALSE),0)</f>
        <v>0</v>
      </c>
      <c r="O305" s="263">
        <f>_xlfn.IFNA(VLOOKUP($A305,'PASTE Tech_Stock'!O:BI,2,FALSE),0)</f>
        <v>0</v>
      </c>
      <c r="P305" s="263">
        <f>_xlfn.IFNA(VLOOKUP($A305,'PASTE Tech_Stock'!Q:BJ,2,FALSE),0)</f>
        <v>0</v>
      </c>
      <c r="Q305" s="263">
        <f>_xlfn.IFNA(VLOOKUP($A305,'PASTE Tech_Stock'!S:BK,2,FALSE),0)</f>
        <v>0</v>
      </c>
      <c r="R305" s="263">
        <f>_xlfn.IFNA(VLOOKUP($A305,'PASTE Tech_Stock'!U:BL,2,FALSE),0)</f>
        <v>0</v>
      </c>
      <c r="S305" s="263">
        <f>_xlfn.IFNA(VLOOKUP($A305,'PASTE Tech_Stock'!W:BM,2,FALSE),0)</f>
        <v>0</v>
      </c>
      <c r="T305" s="263">
        <f>_xlfn.IFNA(VLOOKUP($A305,'PASTE Tech_Stock'!Y:BN,2,FALSE),0)</f>
        <v>0</v>
      </c>
    </row>
    <row r="306" spans="1:20" x14ac:dyDescent="0.3">
      <c r="A306" s="158" t="s">
        <v>332</v>
      </c>
      <c r="B306" t="str">
        <f>_xlfn.IFNA(VLOOKUP($A306,'PASTE Energy Balance'!$A$7:$O$835,14,FALSE),"")</f>
        <v>NL</v>
      </c>
      <c r="C306" t="str">
        <f>_xlfn.IFNA(VLOOKUP($A306,'PASTE Technology Sheet'!$A$7:$G$850,3,FALSE),"")</f>
        <v>Conversion</v>
      </c>
      <c r="D306" t="str">
        <f>_xlfn.IFNA(VLOOKUP($A306,'PASTE Technology Sheet'!$A$7:$G$850,4,FALSE),"")</f>
        <v>Power NL</v>
      </c>
      <c r="E306" t="str">
        <f>_xlfn.IFNA(VLOOKUP($A306,'PASTE Technology Sheet'!$A$7:$G$850,5,FALSE),"")</f>
        <v>Unidspatched</v>
      </c>
      <c r="F306" t="str">
        <f>_xlfn.IFNA(VLOOKUP($A306,'PASTE Technology Sheet'!$A$7:$G$850,6,FALSE),"")</f>
        <v>Electricity NL - HV</v>
      </c>
      <c r="G306" t="str">
        <f>_xlfn.IFNA(VLOOKUP($A306,'PASTE Technology Sheet'!$A$7:$G$850,7,FALSE),"")</f>
        <v>Undispatched Electricity (VOLL) - Power NL</v>
      </c>
      <c r="H306" s="263">
        <f>_xlfn.IFNA(VLOOKUP(A306,'PASTE Tech_Stock'!A:B,2,FALSE),0)</f>
        <v>30</v>
      </c>
      <c r="I306" s="263">
        <f>_xlfn.IFNA(VLOOKUP($A306,'PASTE Tech_Stock'!C:BC,2,FALSE),0)</f>
        <v>30</v>
      </c>
      <c r="J306" s="263">
        <f>_xlfn.IFNA(VLOOKUP($A306,'PASTE Tech_Stock'!E:BD,2,FALSE),0)</f>
        <v>30</v>
      </c>
      <c r="K306" s="263">
        <f>_xlfn.IFNA(VLOOKUP($A306,'PASTE Tech_Stock'!G:BE,2,FALSE),0)</f>
        <v>30</v>
      </c>
      <c r="L306" s="263">
        <f>_xlfn.IFNA(VLOOKUP($A306,'PASTE Tech_Stock'!I:BF,2,FALSE),0)</f>
        <v>30</v>
      </c>
      <c r="M306" s="263">
        <f>_xlfn.IFNA(VLOOKUP($A306,'PASTE Tech_Stock'!K:BG,2,FALSE),0)</f>
        <v>30</v>
      </c>
      <c r="N306" s="263">
        <f>_xlfn.IFNA(VLOOKUP($A306,'PASTE Tech_Stock'!M:BH,2,FALSE),0)</f>
        <v>30</v>
      </c>
      <c r="O306" s="263">
        <f>_xlfn.IFNA(VLOOKUP($A306,'PASTE Tech_Stock'!O:BI,2,FALSE),0)</f>
        <v>30</v>
      </c>
      <c r="P306" s="263">
        <f>_xlfn.IFNA(VLOOKUP($A306,'PASTE Tech_Stock'!Q:BJ,2,FALSE),0)</f>
        <v>30</v>
      </c>
      <c r="Q306" s="263">
        <f>_xlfn.IFNA(VLOOKUP($A306,'PASTE Tech_Stock'!S:BK,2,FALSE),0)</f>
        <v>30</v>
      </c>
      <c r="R306" s="263">
        <f>_xlfn.IFNA(VLOOKUP($A306,'PASTE Tech_Stock'!U:BL,2,FALSE),0)</f>
        <v>30</v>
      </c>
      <c r="S306" s="263">
        <f>_xlfn.IFNA(VLOOKUP($A306,'PASTE Tech_Stock'!W:BM,2,FALSE),0)</f>
        <v>30</v>
      </c>
      <c r="T306" s="263">
        <f>_xlfn.IFNA(VLOOKUP($A306,'PASTE Tech_Stock'!Y:BN,2,FALSE),0)</f>
        <v>30</v>
      </c>
    </row>
    <row r="307" spans="1:20" x14ac:dyDescent="0.3">
      <c r="A307" s="156" t="s">
        <v>333</v>
      </c>
      <c r="B307" t="str">
        <f>_xlfn.IFNA(VLOOKUP($A307,'PASTE Energy Balance'!$A$7:$O$835,14,FALSE),"")</f>
        <v>NL</v>
      </c>
      <c r="C307" t="str">
        <f>_xlfn.IFNA(VLOOKUP($A307,'PASTE Technology Sheet'!$A$7:$G$850,3,FALSE),"")</f>
        <v>Conversion</v>
      </c>
      <c r="D307" t="str">
        <f>_xlfn.IFNA(VLOOKUP($A307,'PASTE Technology Sheet'!$A$7:$G$850,4,FALSE),"")</f>
        <v>Power NL</v>
      </c>
      <c r="E307" t="str">
        <f>_xlfn.IFNA(VLOOKUP($A307,'PASTE Technology Sheet'!$A$7:$G$850,5,FALSE),"")</f>
        <v>Storage</v>
      </c>
      <c r="F307" t="str">
        <f>_xlfn.IFNA(VLOOKUP($A307,'PASTE Technology Sheet'!$A$7:$G$850,6,FALSE),"")</f>
        <v>Electricity NL - HV</v>
      </c>
      <c r="G307" t="str">
        <f>_xlfn.IFNA(VLOOKUP($A307,'PASTE Technology Sheet'!$A$7:$G$850,7,FALSE),"")</f>
        <v>Compresed Air Aboveground Storage - Power NL</v>
      </c>
      <c r="H307" s="263">
        <f>_xlfn.IFNA(VLOOKUP(A307,'PASTE Tech_Stock'!A:B,2,FALSE),0)</f>
        <v>0</v>
      </c>
      <c r="I307" s="263">
        <f>_xlfn.IFNA(VLOOKUP($A307,'PASTE Tech_Stock'!C:BC,2,FALSE),0)</f>
        <v>0</v>
      </c>
      <c r="J307" s="263">
        <f>_xlfn.IFNA(VLOOKUP($A307,'PASTE Tech_Stock'!E:BD,2,FALSE),0)</f>
        <v>0</v>
      </c>
      <c r="K307" s="263">
        <f>_xlfn.IFNA(VLOOKUP($A307,'PASTE Tech_Stock'!G:BE,2,FALSE),0)</f>
        <v>0</v>
      </c>
      <c r="L307" s="263">
        <f>_xlfn.IFNA(VLOOKUP($A307,'PASTE Tech_Stock'!I:BF,2,FALSE),0)</f>
        <v>0</v>
      </c>
      <c r="M307" s="263">
        <f>_xlfn.IFNA(VLOOKUP($A307,'PASTE Tech_Stock'!K:BG,2,FALSE),0)</f>
        <v>0</v>
      </c>
      <c r="N307" s="263">
        <f>_xlfn.IFNA(VLOOKUP($A307,'PASTE Tech_Stock'!M:BH,2,FALSE),0)</f>
        <v>0</v>
      </c>
      <c r="O307" s="263">
        <f>_xlfn.IFNA(VLOOKUP($A307,'PASTE Tech_Stock'!O:BI,2,FALSE),0)</f>
        <v>0</v>
      </c>
      <c r="P307" s="263">
        <f>_xlfn.IFNA(VLOOKUP($A307,'PASTE Tech_Stock'!Q:BJ,2,FALSE),0)</f>
        <v>0</v>
      </c>
      <c r="Q307" s="263">
        <f>_xlfn.IFNA(VLOOKUP($A307,'PASTE Tech_Stock'!S:BK,2,FALSE),0)</f>
        <v>0</v>
      </c>
      <c r="R307" s="263">
        <f>_xlfn.IFNA(VLOOKUP($A307,'PASTE Tech_Stock'!U:BL,2,FALSE),0)</f>
        <v>0</v>
      </c>
      <c r="S307" s="263">
        <f>_xlfn.IFNA(VLOOKUP($A307,'PASTE Tech_Stock'!W:BM,2,FALSE),0)</f>
        <v>0</v>
      </c>
      <c r="T307" s="263">
        <f>_xlfn.IFNA(VLOOKUP($A307,'PASTE Tech_Stock'!Y:BN,2,FALSE),0)</f>
        <v>0</v>
      </c>
    </row>
    <row r="308" spans="1:20" x14ac:dyDescent="0.3">
      <c r="A308" s="158" t="s">
        <v>334</v>
      </c>
      <c r="B308" t="str">
        <f>_xlfn.IFNA(VLOOKUP($A308,'PASTE Energy Balance'!$A$7:$O$835,14,FALSE),"")</f>
        <v>NL</v>
      </c>
      <c r="C308" t="str">
        <f>_xlfn.IFNA(VLOOKUP($A308,'PASTE Technology Sheet'!$A$7:$G$850,3,FALSE),"")</f>
        <v>Conversion</v>
      </c>
      <c r="D308" t="str">
        <f>_xlfn.IFNA(VLOOKUP($A308,'PASTE Technology Sheet'!$A$7:$G$850,4,FALSE),"")</f>
        <v>Power NL</v>
      </c>
      <c r="E308" t="str">
        <f>_xlfn.IFNA(VLOOKUP($A308,'PASTE Technology Sheet'!$A$7:$G$850,5,FALSE),"")</f>
        <v>Storage</v>
      </c>
      <c r="F308" t="str">
        <f>_xlfn.IFNA(VLOOKUP($A308,'PASTE Technology Sheet'!$A$7:$G$850,6,FALSE),"")</f>
        <v>Electricity NL - HV</v>
      </c>
      <c r="G308" t="str">
        <f>_xlfn.IFNA(VLOOKUP($A308,'PASTE Technology Sheet'!$A$7:$G$850,7,FALSE),"")</f>
        <v>Compresed Air Underground Storage - Power NL</v>
      </c>
      <c r="H308" s="263">
        <f>_xlfn.IFNA(VLOOKUP(A308,'PASTE Tech_Stock'!A:B,2,FALSE),0)</f>
        <v>0</v>
      </c>
      <c r="I308" s="263">
        <f>_xlfn.IFNA(VLOOKUP($A308,'PASTE Tech_Stock'!C:BC,2,FALSE),0)</f>
        <v>0</v>
      </c>
      <c r="J308" s="263">
        <f>_xlfn.IFNA(VLOOKUP($A308,'PASTE Tech_Stock'!E:BD,2,FALSE),0)</f>
        <v>0</v>
      </c>
      <c r="K308" s="263">
        <f>_xlfn.IFNA(VLOOKUP($A308,'PASTE Tech_Stock'!G:BE,2,FALSE),0)</f>
        <v>0</v>
      </c>
      <c r="L308" s="263">
        <f>_xlfn.IFNA(VLOOKUP($A308,'PASTE Tech_Stock'!I:BF,2,FALSE),0)</f>
        <v>0</v>
      </c>
      <c r="M308" s="263">
        <f>_xlfn.IFNA(VLOOKUP($A308,'PASTE Tech_Stock'!K:BG,2,FALSE),0)</f>
        <v>0</v>
      </c>
      <c r="N308" s="263">
        <f>_xlfn.IFNA(VLOOKUP($A308,'PASTE Tech_Stock'!M:BH,2,FALSE),0)</f>
        <v>0</v>
      </c>
      <c r="O308" s="263">
        <f>_xlfn.IFNA(VLOOKUP($A308,'PASTE Tech_Stock'!O:BI,2,FALSE),0)</f>
        <v>0</v>
      </c>
      <c r="P308" s="263">
        <f>_xlfn.IFNA(VLOOKUP($A308,'PASTE Tech_Stock'!Q:BJ,2,FALSE),0)</f>
        <v>0</v>
      </c>
      <c r="Q308" s="263">
        <f>_xlfn.IFNA(VLOOKUP($A308,'PASTE Tech_Stock'!S:BK,2,FALSE),0)</f>
        <v>0</v>
      </c>
      <c r="R308" s="263">
        <f>_xlfn.IFNA(VLOOKUP($A308,'PASTE Tech_Stock'!U:BL,2,FALSE),0)</f>
        <v>0</v>
      </c>
      <c r="S308" s="263">
        <f>_xlfn.IFNA(VLOOKUP($A308,'PASTE Tech_Stock'!W:BM,2,FALSE),0)</f>
        <v>0</v>
      </c>
      <c r="T308" s="263">
        <f>_xlfn.IFNA(VLOOKUP($A308,'PASTE Tech_Stock'!Y:BN,2,FALSE),0)</f>
        <v>0</v>
      </c>
    </row>
    <row r="309" spans="1:20" x14ac:dyDescent="0.3">
      <c r="A309" s="156" t="s">
        <v>335</v>
      </c>
      <c r="B309" t="str">
        <f>_xlfn.IFNA(VLOOKUP($A309,'PASTE Energy Balance'!$A$7:$O$835,14,FALSE),"")</f>
        <v>NL</v>
      </c>
      <c r="C309" t="str">
        <f>_xlfn.IFNA(VLOOKUP($A309,'PASTE Technology Sheet'!$A$7:$G$850,3,FALSE),"")</f>
        <v>Conversion</v>
      </c>
      <c r="D309" t="str">
        <f>_xlfn.IFNA(VLOOKUP($A309,'PASTE Technology Sheet'!$A$7:$G$850,4,FALSE),"")</f>
        <v>Power NL</v>
      </c>
      <c r="E309" t="str">
        <f>_xlfn.IFNA(VLOOKUP($A309,'PASTE Technology Sheet'!$A$7:$G$850,5,FALSE),"")</f>
        <v>Storage</v>
      </c>
      <c r="F309" t="str">
        <f>_xlfn.IFNA(VLOOKUP($A309,'PASTE Technology Sheet'!$A$7:$G$850,6,FALSE),"")</f>
        <v>Electricity NL - HV</v>
      </c>
      <c r="G309" t="str">
        <f>_xlfn.IFNA(VLOOKUP($A309,'PASTE Technology Sheet'!$A$7:$G$850,7,FALSE),"")</f>
        <v>Battery Storage Li-ion - Power NL</v>
      </c>
      <c r="H309" s="263">
        <f>_xlfn.IFNA(VLOOKUP(A309,'PASTE Tech_Stock'!A:B,2,FALSE),0)</f>
        <v>0</v>
      </c>
      <c r="I309" s="263">
        <f>_xlfn.IFNA(VLOOKUP($A309,'PASTE Tech_Stock'!C:BC,2,FALSE),0)</f>
        <v>0</v>
      </c>
      <c r="J309" s="263">
        <f>_xlfn.IFNA(VLOOKUP($A309,'PASTE Tech_Stock'!E:BD,2,FALSE),0)</f>
        <v>0</v>
      </c>
      <c r="K309" s="263">
        <f>_xlfn.IFNA(VLOOKUP($A309,'PASTE Tech_Stock'!G:BE,2,FALSE),0)</f>
        <v>0</v>
      </c>
      <c r="L309" s="263">
        <f>_xlfn.IFNA(VLOOKUP($A309,'PASTE Tech_Stock'!I:BF,2,FALSE),0)</f>
        <v>0</v>
      </c>
      <c r="M309" s="263">
        <f>_xlfn.IFNA(VLOOKUP($A309,'PASTE Tech_Stock'!K:BG,2,FALSE),0)</f>
        <v>0</v>
      </c>
      <c r="N309" s="263">
        <f>_xlfn.IFNA(VLOOKUP($A309,'PASTE Tech_Stock'!M:BH,2,FALSE),0)</f>
        <v>0</v>
      </c>
      <c r="O309" s="263">
        <f>_xlfn.IFNA(VLOOKUP($A309,'PASTE Tech_Stock'!O:BI,2,FALSE),0)</f>
        <v>0</v>
      </c>
      <c r="P309" s="263">
        <f>_xlfn.IFNA(VLOOKUP($A309,'PASTE Tech_Stock'!Q:BJ,2,FALSE),0)</f>
        <v>0</v>
      </c>
      <c r="Q309" s="263">
        <f>_xlfn.IFNA(VLOOKUP($A309,'PASTE Tech_Stock'!S:BK,2,FALSE),0)</f>
        <v>0</v>
      </c>
      <c r="R309" s="263">
        <f>_xlfn.IFNA(VLOOKUP($A309,'PASTE Tech_Stock'!U:BL,2,FALSE),0)</f>
        <v>0</v>
      </c>
      <c r="S309" s="263">
        <f>_xlfn.IFNA(VLOOKUP($A309,'PASTE Tech_Stock'!W:BM,2,FALSE),0)</f>
        <v>0</v>
      </c>
      <c r="T309" s="263">
        <f>_xlfn.IFNA(VLOOKUP($A309,'PASTE Tech_Stock'!Y:BN,2,FALSE),0)</f>
        <v>0</v>
      </c>
    </row>
    <row r="310" spans="1:20" x14ac:dyDescent="0.3">
      <c r="A310" s="171" t="s">
        <v>336</v>
      </c>
      <c r="B310" t="str">
        <f>_xlfn.IFNA(VLOOKUP($A310,'PASTE Energy Balance'!$A$7:$O$835,14,FALSE),"")</f>
        <v>NL</v>
      </c>
      <c r="C310" t="str">
        <f>_xlfn.IFNA(VLOOKUP($A310,'PASTE Technology Sheet'!$A$7:$G$850,3,FALSE),"")</f>
        <v>XC Trade</v>
      </c>
      <c r="D310" t="str">
        <f>_xlfn.IFNA(VLOOKUP($A310,'PASTE Technology Sheet'!$A$7:$G$850,4,FALSE),"")</f>
        <v>Power NL</v>
      </c>
      <c r="E310" t="str">
        <f>_xlfn.IFNA(VLOOKUP($A310,'PASTE Technology Sheet'!$A$7:$G$850,5,FALSE),"")</f>
        <v>Power DK</v>
      </c>
      <c r="F310" t="str">
        <f>_xlfn.IFNA(VLOOKUP($A310,'PASTE Technology Sheet'!$A$7:$G$850,6,FALSE),"")</f>
        <v>Electricity NL - HV</v>
      </c>
      <c r="G310" t="str">
        <f>_xlfn.IFNA(VLOOKUP($A310,'PASTE Technology Sheet'!$A$7:$G$850,7,FALSE),"")</f>
        <v>Import from DK - Power NL</v>
      </c>
      <c r="H310" s="263">
        <f>_xlfn.IFNA(VLOOKUP(A310,'PASTE Tech_Stock'!A:B,2,FALSE),0)</f>
        <v>0.7</v>
      </c>
      <c r="I310" s="263">
        <f>_xlfn.IFNA(VLOOKUP($A310,'PASTE Tech_Stock'!C:BC,2,FALSE),0)</f>
        <v>0.7</v>
      </c>
      <c r="J310" s="263">
        <f>_xlfn.IFNA(VLOOKUP($A310,'PASTE Tech_Stock'!E:BD,2,FALSE),0)</f>
        <v>0.7</v>
      </c>
      <c r="K310" s="263">
        <f>_xlfn.IFNA(VLOOKUP($A310,'PASTE Tech_Stock'!G:BE,2,FALSE),0)</f>
        <v>0.7</v>
      </c>
      <c r="L310" s="263">
        <f>_xlfn.IFNA(VLOOKUP($A310,'PASTE Tech_Stock'!I:BF,2,FALSE),0)</f>
        <v>0.7</v>
      </c>
      <c r="M310" s="263">
        <f>_xlfn.IFNA(VLOOKUP($A310,'PASTE Tech_Stock'!K:BG,2,FALSE),0)</f>
        <v>0.7</v>
      </c>
      <c r="N310" s="263">
        <f>_xlfn.IFNA(VLOOKUP($A310,'PASTE Tech_Stock'!M:BH,2,FALSE),0)</f>
        <v>0.7</v>
      </c>
      <c r="O310" s="263">
        <f>_xlfn.IFNA(VLOOKUP($A310,'PASTE Tech_Stock'!O:BI,2,FALSE),0)</f>
        <v>0.7</v>
      </c>
      <c r="P310" s="263">
        <f>_xlfn.IFNA(VLOOKUP($A310,'PASTE Tech_Stock'!Q:BJ,2,FALSE),0)</f>
        <v>0.7</v>
      </c>
      <c r="Q310" s="263">
        <f>_xlfn.IFNA(VLOOKUP($A310,'PASTE Tech_Stock'!S:BK,2,FALSE),0)</f>
        <v>0.7</v>
      </c>
      <c r="R310" s="263">
        <f>_xlfn.IFNA(VLOOKUP($A310,'PASTE Tech_Stock'!U:BL,2,FALSE),0)</f>
        <v>0.7</v>
      </c>
      <c r="S310" s="263">
        <f>_xlfn.IFNA(VLOOKUP($A310,'PASTE Tech_Stock'!W:BM,2,FALSE),0)</f>
        <v>0.7</v>
      </c>
      <c r="T310" s="263">
        <f>_xlfn.IFNA(VLOOKUP($A310,'PASTE Tech_Stock'!Y:BN,2,FALSE),0)</f>
        <v>0.7</v>
      </c>
    </row>
    <row r="311" spans="1:20" x14ac:dyDescent="0.3">
      <c r="A311" s="173" t="s">
        <v>337</v>
      </c>
      <c r="B311" t="str">
        <f>_xlfn.IFNA(VLOOKUP($A311,'PASTE Energy Balance'!$A$7:$O$835,14,FALSE),"")</f>
        <v>NL</v>
      </c>
      <c r="C311" t="str">
        <f>_xlfn.IFNA(VLOOKUP($A311,'PASTE Technology Sheet'!$A$7:$G$850,3,FALSE),"")</f>
        <v>XC Trade</v>
      </c>
      <c r="D311" t="str">
        <f>_xlfn.IFNA(VLOOKUP($A311,'PASTE Technology Sheet'!$A$7:$G$850,4,FALSE),"")</f>
        <v>Power NL</v>
      </c>
      <c r="E311" t="str">
        <f>_xlfn.IFNA(VLOOKUP($A311,'PASTE Technology Sheet'!$A$7:$G$850,5,FALSE),"")</f>
        <v>Power DE</v>
      </c>
      <c r="F311" t="str">
        <f>_xlfn.IFNA(VLOOKUP($A311,'PASTE Technology Sheet'!$A$7:$G$850,6,FALSE),"")</f>
        <v>Electricity NL - HV</v>
      </c>
      <c r="G311" t="str">
        <f>_xlfn.IFNA(VLOOKUP($A311,'PASTE Technology Sheet'!$A$7:$G$850,7,FALSE),"")</f>
        <v>Import from DE - Power NL</v>
      </c>
      <c r="H311" s="263">
        <f>_xlfn.IFNA(VLOOKUP(A311,'PASTE Tech_Stock'!A:B,2,FALSE),0)</f>
        <v>6</v>
      </c>
      <c r="I311" s="263">
        <f>_xlfn.IFNA(VLOOKUP($A311,'PASTE Tech_Stock'!C:BC,2,FALSE),0)</f>
        <v>6</v>
      </c>
      <c r="J311" s="263">
        <f>_xlfn.IFNA(VLOOKUP($A311,'PASTE Tech_Stock'!E:BD,2,FALSE),0)</f>
        <v>6</v>
      </c>
      <c r="K311" s="263">
        <f>_xlfn.IFNA(VLOOKUP($A311,'PASTE Tech_Stock'!G:BE,2,FALSE),0)</f>
        <v>6</v>
      </c>
      <c r="L311" s="263">
        <f>_xlfn.IFNA(VLOOKUP($A311,'PASTE Tech_Stock'!I:BF,2,FALSE),0)</f>
        <v>6</v>
      </c>
      <c r="M311" s="263">
        <f>_xlfn.IFNA(VLOOKUP($A311,'PASTE Tech_Stock'!K:BG,2,FALSE),0)</f>
        <v>6</v>
      </c>
      <c r="N311" s="263">
        <f>_xlfn.IFNA(VLOOKUP($A311,'PASTE Tech_Stock'!M:BH,2,FALSE),0)</f>
        <v>6</v>
      </c>
      <c r="O311" s="263">
        <f>_xlfn.IFNA(VLOOKUP($A311,'PASTE Tech_Stock'!O:BI,2,FALSE),0)</f>
        <v>6</v>
      </c>
      <c r="P311" s="263">
        <f>_xlfn.IFNA(VLOOKUP($A311,'PASTE Tech_Stock'!Q:BJ,2,FALSE),0)</f>
        <v>6</v>
      </c>
      <c r="Q311" s="263">
        <f>_xlfn.IFNA(VLOOKUP($A311,'PASTE Tech_Stock'!S:BK,2,FALSE),0)</f>
        <v>6</v>
      </c>
      <c r="R311" s="263">
        <f>_xlfn.IFNA(VLOOKUP($A311,'PASTE Tech_Stock'!U:BL,2,FALSE),0)</f>
        <v>6</v>
      </c>
      <c r="S311" s="263">
        <f>_xlfn.IFNA(VLOOKUP($A311,'PASTE Tech_Stock'!W:BM,2,FALSE),0)</f>
        <v>6</v>
      </c>
      <c r="T311" s="263">
        <f>_xlfn.IFNA(VLOOKUP($A311,'PASTE Tech_Stock'!Y:BN,2,FALSE),0)</f>
        <v>6</v>
      </c>
    </row>
    <row r="312" spans="1:20" x14ac:dyDescent="0.3">
      <c r="A312" s="171" t="s">
        <v>338</v>
      </c>
      <c r="B312" t="str">
        <f>_xlfn.IFNA(VLOOKUP($A312,'PASTE Energy Balance'!$A$7:$O$835,14,FALSE),"")</f>
        <v>NL</v>
      </c>
      <c r="C312" t="str">
        <f>_xlfn.IFNA(VLOOKUP($A312,'PASTE Technology Sheet'!$A$7:$G$850,3,FALSE),"")</f>
        <v>XC Trade</v>
      </c>
      <c r="D312" t="str">
        <f>_xlfn.IFNA(VLOOKUP($A312,'PASTE Technology Sheet'!$A$7:$G$850,4,FALSE),"")</f>
        <v>Power NL</v>
      </c>
      <c r="E312" t="str">
        <f>_xlfn.IFNA(VLOOKUP($A312,'PASTE Technology Sheet'!$A$7:$G$850,5,FALSE),"")</f>
        <v>Power GB</v>
      </c>
      <c r="F312" t="str">
        <f>_xlfn.IFNA(VLOOKUP($A312,'PASTE Technology Sheet'!$A$7:$G$850,6,FALSE),"")</f>
        <v>Electricity NL - HV</v>
      </c>
      <c r="G312" t="str">
        <f>_xlfn.IFNA(VLOOKUP($A312,'PASTE Technology Sheet'!$A$7:$G$850,7,FALSE),"")</f>
        <v>Import from GB - Power NL</v>
      </c>
      <c r="H312" s="263">
        <f>_xlfn.IFNA(VLOOKUP(A312,'PASTE Tech_Stock'!A:B,2,FALSE),0)</f>
        <v>3</v>
      </c>
      <c r="I312" s="263">
        <f>_xlfn.IFNA(VLOOKUP($A312,'PASTE Tech_Stock'!C:BC,2,FALSE),0)</f>
        <v>3</v>
      </c>
      <c r="J312" s="263">
        <f>_xlfn.IFNA(VLOOKUP($A312,'PASTE Tech_Stock'!E:BD,2,FALSE),0)</f>
        <v>3</v>
      </c>
      <c r="K312" s="263">
        <f>_xlfn.IFNA(VLOOKUP($A312,'PASTE Tech_Stock'!G:BE,2,FALSE),0)</f>
        <v>3</v>
      </c>
      <c r="L312" s="263">
        <f>_xlfn.IFNA(VLOOKUP($A312,'PASTE Tech_Stock'!I:BF,2,FALSE),0)</f>
        <v>3</v>
      </c>
      <c r="M312" s="263">
        <f>_xlfn.IFNA(VLOOKUP($A312,'PASTE Tech_Stock'!K:BG,2,FALSE),0)</f>
        <v>3</v>
      </c>
      <c r="N312" s="263">
        <f>_xlfn.IFNA(VLOOKUP($A312,'PASTE Tech_Stock'!M:BH,2,FALSE),0)</f>
        <v>3</v>
      </c>
      <c r="O312" s="263">
        <f>_xlfn.IFNA(VLOOKUP($A312,'PASTE Tech_Stock'!O:BI,2,FALSE),0)</f>
        <v>3</v>
      </c>
      <c r="P312" s="263">
        <f>_xlfn.IFNA(VLOOKUP($A312,'PASTE Tech_Stock'!Q:BJ,2,FALSE),0)</f>
        <v>3</v>
      </c>
      <c r="Q312" s="263">
        <f>_xlfn.IFNA(VLOOKUP($A312,'PASTE Tech_Stock'!S:BK,2,FALSE),0)</f>
        <v>3</v>
      </c>
      <c r="R312" s="263">
        <f>_xlfn.IFNA(VLOOKUP($A312,'PASTE Tech_Stock'!U:BL,2,FALSE),0)</f>
        <v>3</v>
      </c>
      <c r="S312" s="263">
        <f>_xlfn.IFNA(VLOOKUP($A312,'PASTE Tech_Stock'!W:BM,2,FALSE),0)</f>
        <v>3</v>
      </c>
      <c r="T312" s="263">
        <f>_xlfn.IFNA(VLOOKUP($A312,'PASTE Tech_Stock'!Y:BN,2,FALSE),0)</f>
        <v>3</v>
      </c>
    </row>
    <row r="313" spans="1:20" x14ac:dyDescent="0.3">
      <c r="A313" s="173" t="s">
        <v>339</v>
      </c>
      <c r="B313" t="str">
        <f>_xlfn.IFNA(VLOOKUP($A313,'PASTE Energy Balance'!$A$7:$O$835,14,FALSE),"")</f>
        <v>NL</v>
      </c>
      <c r="C313" t="str">
        <f>_xlfn.IFNA(VLOOKUP($A313,'PASTE Technology Sheet'!$A$7:$G$850,3,FALSE),"")</f>
        <v>XC Trade</v>
      </c>
      <c r="D313" t="str">
        <f>_xlfn.IFNA(VLOOKUP($A313,'PASTE Technology Sheet'!$A$7:$G$850,4,FALSE),"")</f>
        <v>Power NL</v>
      </c>
      <c r="E313" t="str">
        <f>_xlfn.IFNA(VLOOKUP($A313,'PASTE Technology Sheet'!$A$7:$G$850,5,FALSE),"")</f>
        <v>Power NO</v>
      </c>
      <c r="F313" t="str">
        <f>_xlfn.IFNA(VLOOKUP($A313,'PASTE Technology Sheet'!$A$7:$G$850,6,FALSE),"")</f>
        <v>Electricity NL - HV</v>
      </c>
      <c r="G313" t="str">
        <f>_xlfn.IFNA(VLOOKUP($A313,'PASTE Technology Sheet'!$A$7:$G$850,7,FALSE),"")</f>
        <v>Import from NO - Power NL</v>
      </c>
      <c r="H313" s="263">
        <f>_xlfn.IFNA(VLOOKUP(A313,'PASTE Tech_Stock'!A:B,2,FALSE),0)</f>
        <v>0.7</v>
      </c>
      <c r="I313" s="263">
        <f>_xlfn.IFNA(VLOOKUP($A313,'PASTE Tech_Stock'!C:BC,2,FALSE),0)</f>
        <v>0.7</v>
      </c>
      <c r="J313" s="263">
        <f>_xlfn.IFNA(VLOOKUP($A313,'PASTE Tech_Stock'!E:BD,2,FALSE),0)</f>
        <v>0.7</v>
      </c>
      <c r="K313" s="263">
        <f>_xlfn.IFNA(VLOOKUP($A313,'PASTE Tech_Stock'!G:BE,2,FALSE),0)</f>
        <v>0.7</v>
      </c>
      <c r="L313" s="263">
        <f>_xlfn.IFNA(VLOOKUP($A313,'PASTE Tech_Stock'!I:BF,2,FALSE),0)</f>
        <v>0.7</v>
      </c>
      <c r="M313" s="263">
        <f>_xlfn.IFNA(VLOOKUP($A313,'PASTE Tech_Stock'!K:BG,2,FALSE),0)</f>
        <v>0.7</v>
      </c>
      <c r="N313" s="263">
        <f>_xlfn.IFNA(VLOOKUP($A313,'PASTE Tech_Stock'!M:BH,2,FALSE),0)</f>
        <v>0.7</v>
      </c>
      <c r="O313" s="263">
        <f>_xlfn.IFNA(VLOOKUP($A313,'PASTE Tech_Stock'!O:BI,2,FALSE),0)</f>
        <v>0.7</v>
      </c>
      <c r="P313" s="263">
        <f>_xlfn.IFNA(VLOOKUP($A313,'PASTE Tech_Stock'!Q:BJ,2,FALSE),0)</f>
        <v>0.7</v>
      </c>
      <c r="Q313" s="263">
        <f>_xlfn.IFNA(VLOOKUP($A313,'PASTE Tech_Stock'!S:BK,2,FALSE),0)</f>
        <v>0.7</v>
      </c>
      <c r="R313" s="263">
        <f>_xlfn.IFNA(VLOOKUP($A313,'PASTE Tech_Stock'!U:BL,2,FALSE),0)</f>
        <v>0.7</v>
      </c>
      <c r="S313" s="263">
        <f>_xlfn.IFNA(VLOOKUP($A313,'PASTE Tech_Stock'!W:BM,2,FALSE),0)</f>
        <v>0.7</v>
      </c>
      <c r="T313" s="263">
        <f>_xlfn.IFNA(VLOOKUP($A313,'PASTE Tech_Stock'!Y:BN,2,FALSE),0)</f>
        <v>0.7</v>
      </c>
    </row>
    <row r="314" spans="1:20" x14ac:dyDescent="0.3">
      <c r="A314" s="171" t="s">
        <v>340</v>
      </c>
      <c r="B314" t="str">
        <f>_xlfn.IFNA(VLOOKUP($A314,'PASTE Energy Balance'!$A$7:$O$835,14,FALSE),"")</f>
        <v>DE</v>
      </c>
      <c r="C314" t="str">
        <f>_xlfn.IFNA(VLOOKUP($A314,'PASTE Technology Sheet'!$A$7:$G$850,3,FALSE),"")</f>
        <v>XC Trade</v>
      </c>
      <c r="D314" t="str">
        <f>_xlfn.IFNA(VLOOKUP($A314,'PASTE Technology Sheet'!$A$7:$G$850,4,FALSE),"")</f>
        <v>Power DE</v>
      </c>
      <c r="E314" t="str">
        <f>_xlfn.IFNA(VLOOKUP($A314,'PASTE Technology Sheet'!$A$7:$G$850,5,FALSE),"")</f>
        <v>Power DK</v>
      </c>
      <c r="F314" t="str">
        <f>_xlfn.IFNA(VLOOKUP($A314,'PASTE Technology Sheet'!$A$7:$G$850,6,FALSE),"")</f>
        <v>Electricity DE</v>
      </c>
      <c r="G314" t="str">
        <f>_xlfn.IFNA(VLOOKUP($A314,'PASTE Technology Sheet'!$A$7:$G$850,7,FALSE),"")</f>
        <v>Import from DK - Power DE</v>
      </c>
      <c r="H314" s="263">
        <f>_xlfn.IFNA(VLOOKUP(A314,'PASTE Tech_Stock'!A:B,2,FALSE),0)</f>
        <v>4.7</v>
      </c>
      <c r="I314" s="263">
        <f>_xlfn.IFNA(VLOOKUP($A314,'PASTE Tech_Stock'!C:BC,2,FALSE),0)</f>
        <v>4.7</v>
      </c>
      <c r="J314" s="263">
        <f>_xlfn.IFNA(VLOOKUP($A314,'PASTE Tech_Stock'!E:BD,2,FALSE),0)</f>
        <v>4.7</v>
      </c>
      <c r="K314" s="263">
        <f>_xlfn.IFNA(VLOOKUP($A314,'PASTE Tech_Stock'!G:BE,2,FALSE),0)</f>
        <v>4.7</v>
      </c>
      <c r="L314" s="263">
        <f>_xlfn.IFNA(VLOOKUP($A314,'PASTE Tech_Stock'!I:BF,2,FALSE),0)</f>
        <v>4.7</v>
      </c>
      <c r="M314" s="263">
        <f>_xlfn.IFNA(VLOOKUP($A314,'PASTE Tech_Stock'!K:BG,2,FALSE),0)</f>
        <v>4.7</v>
      </c>
      <c r="N314" s="263">
        <f>_xlfn.IFNA(VLOOKUP($A314,'PASTE Tech_Stock'!M:BH,2,FALSE),0)</f>
        <v>4.7</v>
      </c>
      <c r="O314" s="263">
        <f>_xlfn.IFNA(VLOOKUP($A314,'PASTE Tech_Stock'!O:BI,2,FALSE),0)</f>
        <v>4.7</v>
      </c>
      <c r="P314" s="263">
        <f>_xlfn.IFNA(VLOOKUP($A314,'PASTE Tech_Stock'!Q:BJ,2,FALSE),0)</f>
        <v>4.7</v>
      </c>
      <c r="Q314" s="263">
        <f>_xlfn.IFNA(VLOOKUP($A314,'PASTE Tech_Stock'!S:BK,2,FALSE),0)</f>
        <v>4.7</v>
      </c>
      <c r="R314" s="263">
        <f>_xlfn.IFNA(VLOOKUP($A314,'PASTE Tech_Stock'!U:BL,2,FALSE),0)</f>
        <v>4.7</v>
      </c>
      <c r="S314" s="263">
        <f>_xlfn.IFNA(VLOOKUP($A314,'PASTE Tech_Stock'!W:BM,2,FALSE),0)</f>
        <v>4.7</v>
      </c>
      <c r="T314" s="263">
        <f>_xlfn.IFNA(VLOOKUP($A314,'PASTE Tech_Stock'!Y:BN,2,FALSE),0)</f>
        <v>4.7</v>
      </c>
    </row>
    <row r="315" spans="1:20" x14ac:dyDescent="0.3">
      <c r="A315" s="173" t="s">
        <v>341</v>
      </c>
      <c r="B315" t="str">
        <f>_xlfn.IFNA(VLOOKUP($A315,'PASTE Energy Balance'!$A$7:$O$835,14,FALSE),"")</f>
        <v>DE</v>
      </c>
      <c r="C315" t="str">
        <f>_xlfn.IFNA(VLOOKUP($A315,'PASTE Technology Sheet'!$A$7:$G$850,3,FALSE),"")</f>
        <v>XC Trade</v>
      </c>
      <c r="D315" t="str">
        <f>_xlfn.IFNA(VLOOKUP($A315,'PASTE Technology Sheet'!$A$7:$G$850,4,FALSE),"")</f>
        <v>Power DE</v>
      </c>
      <c r="E315" t="str">
        <f>_xlfn.IFNA(VLOOKUP($A315,'PASTE Technology Sheet'!$A$7:$G$850,5,FALSE),"")</f>
        <v>Power NO</v>
      </c>
      <c r="F315" t="str">
        <f>_xlfn.IFNA(VLOOKUP($A315,'PASTE Technology Sheet'!$A$7:$G$850,6,FALSE),"")</f>
        <v>Electricity DE</v>
      </c>
      <c r="G315" t="str">
        <f>_xlfn.IFNA(VLOOKUP($A315,'PASTE Technology Sheet'!$A$7:$G$850,7,FALSE),"")</f>
        <v>Import from NO - Power DE</v>
      </c>
      <c r="H315" s="263">
        <f>_xlfn.IFNA(VLOOKUP(A315,'PASTE Tech_Stock'!A:B,2,FALSE),0)</f>
        <v>1.4</v>
      </c>
      <c r="I315" s="263">
        <f>_xlfn.IFNA(VLOOKUP($A315,'PASTE Tech_Stock'!C:BC,2,FALSE),0)</f>
        <v>1.4</v>
      </c>
      <c r="J315" s="263">
        <f>_xlfn.IFNA(VLOOKUP($A315,'PASTE Tech_Stock'!E:BD,2,FALSE),0)</f>
        <v>1.4</v>
      </c>
      <c r="K315" s="263">
        <f>_xlfn.IFNA(VLOOKUP($A315,'PASTE Tech_Stock'!G:BE,2,FALSE),0)</f>
        <v>1.4</v>
      </c>
      <c r="L315" s="263">
        <f>_xlfn.IFNA(VLOOKUP($A315,'PASTE Tech_Stock'!I:BF,2,FALSE),0)</f>
        <v>1.4</v>
      </c>
      <c r="M315" s="263">
        <f>_xlfn.IFNA(VLOOKUP($A315,'PASTE Tech_Stock'!K:BG,2,FALSE),0)</f>
        <v>1.4</v>
      </c>
      <c r="N315" s="263">
        <f>_xlfn.IFNA(VLOOKUP($A315,'PASTE Tech_Stock'!M:BH,2,FALSE),0)</f>
        <v>1.4</v>
      </c>
      <c r="O315" s="263">
        <f>_xlfn.IFNA(VLOOKUP($A315,'PASTE Tech_Stock'!O:BI,2,FALSE),0)</f>
        <v>1.4</v>
      </c>
      <c r="P315" s="263">
        <f>_xlfn.IFNA(VLOOKUP($A315,'PASTE Tech_Stock'!Q:BJ,2,FALSE),0)</f>
        <v>1.4</v>
      </c>
      <c r="Q315" s="263">
        <f>_xlfn.IFNA(VLOOKUP($A315,'PASTE Tech_Stock'!S:BK,2,FALSE),0)</f>
        <v>1.4</v>
      </c>
      <c r="R315" s="263">
        <f>_xlfn.IFNA(VLOOKUP($A315,'PASTE Tech_Stock'!U:BL,2,FALSE),0)</f>
        <v>1.4</v>
      </c>
      <c r="S315" s="263">
        <f>_xlfn.IFNA(VLOOKUP($A315,'PASTE Tech_Stock'!W:BM,2,FALSE),0)</f>
        <v>1.4</v>
      </c>
      <c r="T315" s="263">
        <f>_xlfn.IFNA(VLOOKUP($A315,'PASTE Tech_Stock'!Y:BN,2,FALSE),0)</f>
        <v>1.4</v>
      </c>
    </row>
    <row r="316" spans="1:20" x14ac:dyDescent="0.3">
      <c r="A316" s="171" t="s">
        <v>342</v>
      </c>
      <c r="B316" t="str">
        <f>_xlfn.IFNA(VLOOKUP($A316,'PASTE Energy Balance'!$A$7:$O$835,14,FALSE),"")</f>
        <v>DE</v>
      </c>
      <c r="C316" t="str">
        <f>_xlfn.IFNA(VLOOKUP($A316,'PASTE Technology Sheet'!$A$7:$G$850,3,FALSE),"")</f>
        <v>XC Trade</v>
      </c>
      <c r="D316" t="str">
        <f>_xlfn.IFNA(VLOOKUP($A316,'PASTE Technology Sheet'!$A$7:$G$850,4,FALSE),"")</f>
        <v>Power DE</v>
      </c>
      <c r="E316" t="str">
        <f>_xlfn.IFNA(VLOOKUP($A316,'PASTE Technology Sheet'!$A$7:$G$850,5,FALSE),"")</f>
        <v>Power NL</v>
      </c>
      <c r="F316" t="str">
        <f>_xlfn.IFNA(VLOOKUP($A316,'PASTE Technology Sheet'!$A$7:$G$850,6,FALSE),"")</f>
        <v>Electricity DE</v>
      </c>
      <c r="G316" t="str">
        <f>_xlfn.IFNA(VLOOKUP($A316,'PASTE Technology Sheet'!$A$7:$G$850,7,FALSE),"")</f>
        <v>Import from NL - Power DE</v>
      </c>
      <c r="H316" s="263">
        <f>_xlfn.IFNA(VLOOKUP(A316,'PASTE Tech_Stock'!A:B,2,FALSE),0)</f>
        <v>6</v>
      </c>
      <c r="I316" s="263">
        <f>_xlfn.IFNA(VLOOKUP($A316,'PASTE Tech_Stock'!C:BC,2,FALSE),0)</f>
        <v>6</v>
      </c>
      <c r="J316" s="263">
        <f>_xlfn.IFNA(VLOOKUP($A316,'PASTE Tech_Stock'!E:BD,2,FALSE),0)</f>
        <v>6</v>
      </c>
      <c r="K316" s="263">
        <f>_xlfn.IFNA(VLOOKUP($A316,'PASTE Tech_Stock'!G:BE,2,FALSE),0)</f>
        <v>6</v>
      </c>
      <c r="L316" s="263">
        <f>_xlfn.IFNA(VLOOKUP($A316,'PASTE Tech_Stock'!I:BF,2,FALSE),0)</f>
        <v>6</v>
      </c>
      <c r="M316" s="263">
        <f>_xlfn.IFNA(VLOOKUP($A316,'PASTE Tech_Stock'!K:BG,2,FALSE),0)</f>
        <v>6</v>
      </c>
      <c r="N316" s="263">
        <f>_xlfn.IFNA(VLOOKUP($A316,'PASTE Tech_Stock'!M:BH,2,FALSE),0)</f>
        <v>6</v>
      </c>
      <c r="O316" s="263">
        <f>_xlfn.IFNA(VLOOKUP($A316,'PASTE Tech_Stock'!O:BI,2,FALSE),0)</f>
        <v>6</v>
      </c>
      <c r="P316" s="263">
        <f>_xlfn.IFNA(VLOOKUP($A316,'PASTE Tech_Stock'!Q:BJ,2,FALSE),0)</f>
        <v>6</v>
      </c>
      <c r="Q316" s="263">
        <f>_xlfn.IFNA(VLOOKUP($A316,'PASTE Tech_Stock'!S:BK,2,FALSE),0)</f>
        <v>6</v>
      </c>
      <c r="R316" s="263">
        <f>_xlfn.IFNA(VLOOKUP($A316,'PASTE Tech_Stock'!U:BL,2,FALSE),0)</f>
        <v>6</v>
      </c>
      <c r="S316" s="263">
        <f>_xlfn.IFNA(VLOOKUP($A316,'PASTE Tech_Stock'!W:BM,2,FALSE),0)</f>
        <v>6</v>
      </c>
      <c r="T316" s="263">
        <f>_xlfn.IFNA(VLOOKUP($A316,'PASTE Tech_Stock'!Y:BN,2,FALSE),0)</f>
        <v>6</v>
      </c>
    </row>
    <row r="317" spans="1:20" x14ac:dyDescent="0.3">
      <c r="A317" s="173" t="s">
        <v>343</v>
      </c>
      <c r="B317" t="str">
        <f>_xlfn.IFNA(VLOOKUP($A317,'PASTE Energy Balance'!$A$7:$O$835,14,FALSE),"")</f>
        <v>DE</v>
      </c>
      <c r="C317" t="str">
        <f>_xlfn.IFNA(VLOOKUP($A317,'PASTE Technology Sheet'!$A$7:$G$850,3,FALSE),"")</f>
        <v>XC Trade</v>
      </c>
      <c r="D317" t="str">
        <f>_xlfn.IFNA(VLOOKUP($A317,'PASTE Technology Sheet'!$A$7:$G$850,4,FALSE),"")</f>
        <v>Power DE</v>
      </c>
      <c r="E317" t="str">
        <f>_xlfn.IFNA(VLOOKUP($A317,'PASTE Technology Sheet'!$A$7:$G$850,5,FALSE),"")</f>
        <v>Power GB</v>
      </c>
      <c r="F317" t="str">
        <f>_xlfn.IFNA(VLOOKUP($A317,'PASTE Technology Sheet'!$A$7:$G$850,6,FALSE),"")</f>
        <v>Electricity DE</v>
      </c>
      <c r="G317" t="str">
        <f>_xlfn.IFNA(VLOOKUP($A317,'PASTE Technology Sheet'!$A$7:$G$850,7,FALSE),"")</f>
        <v>Import from GB - Power DE</v>
      </c>
      <c r="H317" s="263">
        <f>_xlfn.IFNA(VLOOKUP(A317,'PASTE Tech_Stock'!A:B,2,FALSE),0)</f>
        <v>2.8</v>
      </c>
      <c r="I317" s="263">
        <f>_xlfn.IFNA(VLOOKUP($A317,'PASTE Tech_Stock'!C:BC,2,FALSE),0)</f>
        <v>2.8</v>
      </c>
      <c r="J317" s="263">
        <f>_xlfn.IFNA(VLOOKUP($A317,'PASTE Tech_Stock'!E:BD,2,FALSE),0)</f>
        <v>2.8</v>
      </c>
      <c r="K317" s="263">
        <f>_xlfn.IFNA(VLOOKUP($A317,'PASTE Tech_Stock'!G:BE,2,FALSE),0)</f>
        <v>2.8</v>
      </c>
      <c r="L317" s="263">
        <f>_xlfn.IFNA(VLOOKUP($A317,'PASTE Tech_Stock'!I:BF,2,FALSE),0)</f>
        <v>2.8</v>
      </c>
      <c r="M317" s="263">
        <f>_xlfn.IFNA(VLOOKUP($A317,'PASTE Tech_Stock'!K:BG,2,FALSE),0)</f>
        <v>2.8</v>
      </c>
      <c r="N317" s="263">
        <f>_xlfn.IFNA(VLOOKUP($A317,'PASTE Tech_Stock'!M:BH,2,FALSE),0)</f>
        <v>2.8</v>
      </c>
      <c r="O317" s="263">
        <f>_xlfn.IFNA(VLOOKUP($A317,'PASTE Tech_Stock'!O:BI,2,FALSE),0)</f>
        <v>2.8</v>
      </c>
      <c r="P317" s="263">
        <f>_xlfn.IFNA(VLOOKUP($A317,'PASTE Tech_Stock'!Q:BJ,2,FALSE),0)</f>
        <v>2.8</v>
      </c>
      <c r="Q317" s="263">
        <f>_xlfn.IFNA(VLOOKUP($A317,'PASTE Tech_Stock'!S:BK,2,FALSE),0)</f>
        <v>2.8</v>
      </c>
      <c r="R317" s="263">
        <f>_xlfn.IFNA(VLOOKUP($A317,'PASTE Tech_Stock'!U:BL,2,FALSE),0)</f>
        <v>2.8</v>
      </c>
      <c r="S317" s="263">
        <f>_xlfn.IFNA(VLOOKUP($A317,'PASTE Tech_Stock'!W:BM,2,FALSE),0)</f>
        <v>2.8</v>
      </c>
      <c r="T317" s="263">
        <f>_xlfn.IFNA(VLOOKUP($A317,'PASTE Tech_Stock'!Y:BN,2,FALSE),0)</f>
        <v>2.8</v>
      </c>
    </row>
    <row r="318" spans="1:20" x14ac:dyDescent="0.3">
      <c r="A318" s="171" t="s">
        <v>344</v>
      </c>
      <c r="B318" t="str">
        <f>_xlfn.IFNA(VLOOKUP($A318,'PASTE Energy Balance'!$A$7:$O$835,14,FALSE),"")</f>
        <v>NO</v>
      </c>
      <c r="C318" t="str">
        <f>_xlfn.IFNA(VLOOKUP($A318,'PASTE Technology Sheet'!$A$7:$G$850,3,FALSE),"")</f>
        <v>XC Trade</v>
      </c>
      <c r="D318" t="str">
        <f>_xlfn.IFNA(VLOOKUP($A318,'PASTE Technology Sheet'!$A$7:$G$850,4,FALSE),"")</f>
        <v>Power NO</v>
      </c>
      <c r="E318" t="str">
        <f>_xlfn.IFNA(VLOOKUP($A318,'PASTE Technology Sheet'!$A$7:$G$850,5,FALSE),"")</f>
        <v>Power DK</v>
      </c>
      <c r="F318" t="str">
        <f>_xlfn.IFNA(VLOOKUP($A318,'PASTE Technology Sheet'!$A$7:$G$850,6,FALSE),"")</f>
        <v>Electricity NO</v>
      </c>
      <c r="G318" t="str">
        <f>_xlfn.IFNA(VLOOKUP($A318,'PASTE Technology Sheet'!$A$7:$G$850,7,FALSE),"")</f>
        <v>Import from DK - Power NO</v>
      </c>
      <c r="H318" s="263">
        <f>_xlfn.IFNA(VLOOKUP(A318,'PASTE Tech_Stock'!A:B,2,FALSE),0)</f>
        <v>2.64</v>
      </c>
      <c r="I318" s="263">
        <f>_xlfn.IFNA(VLOOKUP($A318,'PASTE Tech_Stock'!C:BC,2,FALSE),0)</f>
        <v>2.64</v>
      </c>
      <c r="J318" s="263">
        <f>_xlfn.IFNA(VLOOKUP($A318,'PASTE Tech_Stock'!E:BD,2,FALSE),0)</f>
        <v>2.64</v>
      </c>
      <c r="K318" s="263">
        <f>_xlfn.IFNA(VLOOKUP($A318,'PASTE Tech_Stock'!G:BE,2,FALSE),0)</f>
        <v>2.64</v>
      </c>
      <c r="L318" s="263">
        <f>_xlfn.IFNA(VLOOKUP($A318,'PASTE Tech_Stock'!I:BF,2,FALSE),0)</f>
        <v>2.64</v>
      </c>
      <c r="M318" s="263">
        <f>_xlfn.IFNA(VLOOKUP($A318,'PASTE Tech_Stock'!K:BG,2,FALSE),0)</f>
        <v>2.64</v>
      </c>
      <c r="N318" s="263">
        <f>_xlfn.IFNA(VLOOKUP($A318,'PASTE Tech_Stock'!M:BH,2,FALSE),0)</f>
        <v>2.64</v>
      </c>
      <c r="O318" s="263">
        <f>_xlfn.IFNA(VLOOKUP($A318,'PASTE Tech_Stock'!O:BI,2,FALSE),0)</f>
        <v>2.64</v>
      </c>
      <c r="P318" s="263">
        <f>_xlfn.IFNA(VLOOKUP($A318,'PASTE Tech_Stock'!Q:BJ,2,FALSE),0)</f>
        <v>2.64</v>
      </c>
      <c r="Q318" s="263">
        <f>_xlfn.IFNA(VLOOKUP($A318,'PASTE Tech_Stock'!S:BK,2,FALSE),0)</f>
        <v>2.64</v>
      </c>
      <c r="R318" s="263">
        <f>_xlfn.IFNA(VLOOKUP($A318,'PASTE Tech_Stock'!U:BL,2,FALSE),0)</f>
        <v>2.64</v>
      </c>
      <c r="S318" s="263">
        <f>_xlfn.IFNA(VLOOKUP($A318,'PASTE Tech_Stock'!W:BM,2,FALSE),0)</f>
        <v>2.64</v>
      </c>
      <c r="T318" s="263">
        <f>_xlfn.IFNA(VLOOKUP($A318,'PASTE Tech_Stock'!Y:BN,2,FALSE),0)</f>
        <v>2.64</v>
      </c>
    </row>
    <row r="319" spans="1:20" x14ac:dyDescent="0.3">
      <c r="A319" s="173" t="s">
        <v>345</v>
      </c>
      <c r="B319" t="str">
        <f>_xlfn.IFNA(VLOOKUP($A319,'PASTE Energy Balance'!$A$7:$O$835,14,FALSE),"")</f>
        <v>NO</v>
      </c>
      <c r="C319" t="str">
        <f>_xlfn.IFNA(VLOOKUP($A319,'PASTE Technology Sheet'!$A$7:$G$850,3,FALSE),"")</f>
        <v>XC Trade</v>
      </c>
      <c r="D319" t="str">
        <f>_xlfn.IFNA(VLOOKUP($A319,'PASTE Technology Sheet'!$A$7:$G$850,4,FALSE),"")</f>
        <v>Power NO</v>
      </c>
      <c r="E319" t="str">
        <f>_xlfn.IFNA(VLOOKUP($A319,'PASTE Technology Sheet'!$A$7:$G$850,5,FALSE),"")</f>
        <v>Power DE</v>
      </c>
      <c r="F319" t="str">
        <f>_xlfn.IFNA(VLOOKUP($A319,'PASTE Technology Sheet'!$A$7:$G$850,6,FALSE),"")</f>
        <v>Electricity NO</v>
      </c>
      <c r="G319" t="str">
        <f>_xlfn.IFNA(VLOOKUP($A319,'PASTE Technology Sheet'!$A$7:$G$850,7,FALSE),"")</f>
        <v>Import from DE - Power NO</v>
      </c>
      <c r="H319" s="263">
        <f>_xlfn.IFNA(VLOOKUP(A319,'PASTE Tech_Stock'!A:B,2,FALSE),0)</f>
        <v>1.4</v>
      </c>
      <c r="I319" s="263">
        <f>_xlfn.IFNA(VLOOKUP($A319,'PASTE Tech_Stock'!C:BC,2,FALSE),0)</f>
        <v>1.4</v>
      </c>
      <c r="J319" s="263">
        <f>_xlfn.IFNA(VLOOKUP($A319,'PASTE Tech_Stock'!E:BD,2,FALSE),0)</f>
        <v>1.4</v>
      </c>
      <c r="K319" s="263">
        <f>_xlfn.IFNA(VLOOKUP($A319,'PASTE Tech_Stock'!G:BE,2,FALSE),0)</f>
        <v>1.4</v>
      </c>
      <c r="L319" s="263">
        <f>_xlfn.IFNA(VLOOKUP($A319,'PASTE Tech_Stock'!I:BF,2,FALSE),0)</f>
        <v>1.4</v>
      </c>
      <c r="M319" s="263">
        <f>_xlfn.IFNA(VLOOKUP($A319,'PASTE Tech_Stock'!K:BG,2,FALSE),0)</f>
        <v>1.4</v>
      </c>
      <c r="N319" s="263">
        <f>_xlfn.IFNA(VLOOKUP($A319,'PASTE Tech_Stock'!M:BH,2,FALSE),0)</f>
        <v>1.4</v>
      </c>
      <c r="O319" s="263">
        <f>_xlfn.IFNA(VLOOKUP($A319,'PASTE Tech_Stock'!O:BI,2,FALSE),0)</f>
        <v>1.4</v>
      </c>
      <c r="P319" s="263">
        <f>_xlfn.IFNA(VLOOKUP($A319,'PASTE Tech_Stock'!Q:BJ,2,FALSE),0)</f>
        <v>1.4</v>
      </c>
      <c r="Q319" s="263">
        <f>_xlfn.IFNA(VLOOKUP($A319,'PASTE Tech_Stock'!S:BK,2,FALSE),0)</f>
        <v>1.4</v>
      </c>
      <c r="R319" s="263">
        <f>_xlfn.IFNA(VLOOKUP($A319,'PASTE Tech_Stock'!U:BL,2,FALSE),0)</f>
        <v>1.4</v>
      </c>
      <c r="S319" s="263">
        <f>_xlfn.IFNA(VLOOKUP($A319,'PASTE Tech_Stock'!W:BM,2,FALSE),0)</f>
        <v>1.4</v>
      </c>
      <c r="T319" s="263">
        <f>_xlfn.IFNA(VLOOKUP($A319,'PASTE Tech_Stock'!Y:BN,2,FALSE),0)</f>
        <v>1.4</v>
      </c>
    </row>
    <row r="320" spans="1:20" x14ac:dyDescent="0.3">
      <c r="A320" s="171" t="s">
        <v>346</v>
      </c>
      <c r="B320" t="str">
        <f>_xlfn.IFNA(VLOOKUP($A320,'PASTE Energy Balance'!$A$7:$O$835,14,FALSE),"")</f>
        <v>NO</v>
      </c>
      <c r="C320" t="str">
        <f>_xlfn.IFNA(VLOOKUP($A320,'PASTE Technology Sheet'!$A$7:$G$850,3,FALSE),"")</f>
        <v>XC Trade</v>
      </c>
      <c r="D320" t="str">
        <f>_xlfn.IFNA(VLOOKUP($A320,'PASTE Technology Sheet'!$A$7:$G$850,4,FALSE),"")</f>
        <v>Power NO</v>
      </c>
      <c r="E320" t="str">
        <f>_xlfn.IFNA(VLOOKUP($A320,'PASTE Technology Sheet'!$A$7:$G$850,5,FALSE),"")</f>
        <v>Power GB</v>
      </c>
      <c r="F320" t="str">
        <f>_xlfn.IFNA(VLOOKUP($A320,'PASTE Technology Sheet'!$A$7:$G$850,6,FALSE),"")</f>
        <v>Electricity NO</v>
      </c>
      <c r="G320" t="str">
        <f>_xlfn.IFNA(VLOOKUP($A320,'PASTE Technology Sheet'!$A$7:$G$850,7,FALSE),"")</f>
        <v>Import from GB - Power NO</v>
      </c>
      <c r="H320" s="263">
        <f>_xlfn.IFNA(VLOOKUP(A320,'PASTE Tech_Stock'!A:B,2,FALSE),0)</f>
        <v>2.8</v>
      </c>
      <c r="I320" s="263">
        <f>_xlfn.IFNA(VLOOKUP($A320,'PASTE Tech_Stock'!C:BC,2,FALSE),0)</f>
        <v>2.8</v>
      </c>
      <c r="J320" s="263">
        <f>_xlfn.IFNA(VLOOKUP($A320,'PASTE Tech_Stock'!E:BD,2,FALSE),0)</f>
        <v>2.8</v>
      </c>
      <c r="K320" s="263">
        <f>_xlfn.IFNA(VLOOKUP($A320,'PASTE Tech_Stock'!G:BE,2,FALSE),0)</f>
        <v>2.8</v>
      </c>
      <c r="L320" s="263">
        <f>_xlfn.IFNA(VLOOKUP($A320,'PASTE Tech_Stock'!I:BF,2,FALSE),0)</f>
        <v>2.8</v>
      </c>
      <c r="M320" s="263">
        <f>_xlfn.IFNA(VLOOKUP($A320,'PASTE Tech_Stock'!K:BG,2,FALSE),0)</f>
        <v>2.8</v>
      </c>
      <c r="N320" s="263">
        <f>_xlfn.IFNA(VLOOKUP($A320,'PASTE Tech_Stock'!M:BH,2,FALSE),0)</f>
        <v>2.8</v>
      </c>
      <c r="O320" s="263">
        <f>_xlfn.IFNA(VLOOKUP($A320,'PASTE Tech_Stock'!O:BI,2,FALSE),0)</f>
        <v>2.8</v>
      </c>
      <c r="P320" s="263">
        <f>_xlfn.IFNA(VLOOKUP($A320,'PASTE Tech_Stock'!Q:BJ,2,FALSE),0)</f>
        <v>2.8</v>
      </c>
      <c r="Q320" s="263">
        <f>_xlfn.IFNA(VLOOKUP($A320,'PASTE Tech_Stock'!S:BK,2,FALSE),0)</f>
        <v>2.8</v>
      </c>
      <c r="R320" s="263">
        <f>_xlfn.IFNA(VLOOKUP($A320,'PASTE Tech_Stock'!U:BL,2,FALSE),0)</f>
        <v>2.8</v>
      </c>
      <c r="S320" s="263">
        <f>_xlfn.IFNA(VLOOKUP($A320,'PASTE Tech_Stock'!W:BM,2,FALSE),0)</f>
        <v>2.8</v>
      </c>
      <c r="T320" s="263">
        <f>_xlfn.IFNA(VLOOKUP($A320,'PASTE Tech_Stock'!Y:BN,2,FALSE),0)</f>
        <v>2.8</v>
      </c>
    </row>
    <row r="321" spans="1:20" x14ac:dyDescent="0.3">
      <c r="A321" s="173" t="s">
        <v>347</v>
      </c>
      <c r="B321" t="str">
        <f>_xlfn.IFNA(VLOOKUP($A321,'PASTE Energy Balance'!$A$7:$O$835,14,FALSE),"")</f>
        <v>NO</v>
      </c>
      <c r="C321" t="str">
        <f>_xlfn.IFNA(VLOOKUP($A321,'PASTE Technology Sheet'!$A$7:$G$850,3,FALSE),"")</f>
        <v>XC Trade</v>
      </c>
      <c r="D321" t="str">
        <f>_xlfn.IFNA(VLOOKUP($A321,'PASTE Technology Sheet'!$A$7:$G$850,4,FALSE),"")</f>
        <v>Power NO</v>
      </c>
      <c r="E321" t="str">
        <f>_xlfn.IFNA(VLOOKUP($A321,'PASTE Technology Sheet'!$A$7:$G$850,5,FALSE),"")</f>
        <v>Power NL</v>
      </c>
      <c r="F321" t="str">
        <f>_xlfn.IFNA(VLOOKUP($A321,'PASTE Technology Sheet'!$A$7:$G$850,6,FALSE),"")</f>
        <v>Electricity NO</v>
      </c>
      <c r="G321" t="str">
        <f>_xlfn.IFNA(VLOOKUP($A321,'PASTE Technology Sheet'!$A$7:$G$850,7,FALSE),"")</f>
        <v>Import from NL - Power NO</v>
      </c>
      <c r="H321" s="263">
        <f>_xlfn.IFNA(VLOOKUP(A321,'PASTE Tech_Stock'!A:B,2,FALSE),0)</f>
        <v>0.7</v>
      </c>
      <c r="I321" s="263">
        <f>_xlfn.IFNA(VLOOKUP($A321,'PASTE Tech_Stock'!C:BC,2,FALSE),0)</f>
        <v>0.7</v>
      </c>
      <c r="J321" s="263">
        <f>_xlfn.IFNA(VLOOKUP($A321,'PASTE Tech_Stock'!E:BD,2,FALSE),0)</f>
        <v>0.7</v>
      </c>
      <c r="K321" s="263">
        <f>_xlfn.IFNA(VLOOKUP($A321,'PASTE Tech_Stock'!G:BE,2,FALSE),0)</f>
        <v>0.7</v>
      </c>
      <c r="L321" s="263">
        <f>_xlfn.IFNA(VLOOKUP($A321,'PASTE Tech_Stock'!I:BF,2,FALSE),0)</f>
        <v>0.7</v>
      </c>
      <c r="M321" s="263">
        <f>_xlfn.IFNA(VLOOKUP($A321,'PASTE Tech_Stock'!K:BG,2,FALSE),0)</f>
        <v>0.7</v>
      </c>
      <c r="N321" s="263">
        <f>_xlfn.IFNA(VLOOKUP($A321,'PASTE Tech_Stock'!M:BH,2,FALSE),0)</f>
        <v>0.7</v>
      </c>
      <c r="O321" s="263">
        <f>_xlfn.IFNA(VLOOKUP($A321,'PASTE Tech_Stock'!O:BI,2,FALSE),0)</f>
        <v>0.7</v>
      </c>
      <c r="P321" s="263">
        <f>_xlfn.IFNA(VLOOKUP($A321,'PASTE Tech_Stock'!Q:BJ,2,FALSE),0)</f>
        <v>0.7</v>
      </c>
      <c r="Q321" s="263">
        <f>_xlfn.IFNA(VLOOKUP($A321,'PASTE Tech_Stock'!S:BK,2,FALSE),0)</f>
        <v>0.7</v>
      </c>
      <c r="R321" s="263">
        <f>_xlfn.IFNA(VLOOKUP($A321,'PASTE Tech_Stock'!U:BL,2,FALSE),0)</f>
        <v>0.7</v>
      </c>
      <c r="S321" s="263">
        <f>_xlfn.IFNA(VLOOKUP($A321,'PASTE Tech_Stock'!W:BM,2,FALSE),0)</f>
        <v>0.7</v>
      </c>
      <c r="T321" s="263">
        <f>_xlfn.IFNA(VLOOKUP($A321,'PASTE Tech_Stock'!Y:BN,2,FALSE),0)</f>
        <v>0.7</v>
      </c>
    </row>
    <row r="322" spans="1:20" x14ac:dyDescent="0.3">
      <c r="A322" s="171" t="s">
        <v>348</v>
      </c>
      <c r="B322" t="str">
        <f>_xlfn.IFNA(VLOOKUP($A322,'PASTE Energy Balance'!$A$7:$O$835,14,FALSE),"")</f>
        <v>DK</v>
      </c>
      <c r="C322" t="str">
        <f>_xlfn.IFNA(VLOOKUP($A322,'PASTE Technology Sheet'!$A$7:$G$850,3,FALSE),"")</f>
        <v>XC Trade</v>
      </c>
      <c r="D322" t="str">
        <f>_xlfn.IFNA(VLOOKUP($A322,'PASTE Technology Sheet'!$A$7:$G$850,4,FALSE),"")</f>
        <v>Power DK</v>
      </c>
      <c r="E322" t="str">
        <f>_xlfn.IFNA(VLOOKUP($A322,'PASTE Technology Sheet'!$A$7:$G$850,5,FALSE),"")</f>
        <v>Power DE</v>
      </c>
      <c r="F322" t="str">
        <f>_xlfn.IFNA(VLOOKUP($A322,'PASTE Technology Sheet'!$A$7:$G$850,6,FALSE),"")</f>
        <v>Electricity DK</v>
      </c>
      <c r="G322" t="str">
        <f>_xlfn.IFNA(VLOOKUP($A322,'PASTE Technology Sheet'!$A$7:$G$850,7,FALSE),"")</f>
        <v>Import from DE - Power DK</v>
      </c>
      <c r="H322" s="263">
        <f>_xlfn.IFNA(VLOOKUP(A322,'PASTE Tech_Stock'!A:B,2,FALSE),0)</f>
        <v>4.7</v>
      </c>
      <c r="I322" s="263">
        <f>_xlfn.IFNA(VLOOKUP($A322,'PASTE Tech_Stock'!C:BC,2,FALSE),0)</f>
        <v>4.7</v>
      </c>
      <c r="J322" s="263">
        <f>_xlfn.IFNA(VLOOKUP($A322,'PASTE Tech_Stock'!E:BD,2,FALSE),0)</f>
        <v>4.7</v>
      </c>
      <c r="K322" s="263">
        <f>_xlfn.IFNA(VLOOKUP($A322,'PASTE Tech_Stock'!G:BE,2,FALSE),0)</f>
        <v>4.7</v>
      </c>
      <c r="L322" s="263">
        <f>_xlfn.IFNA(VLOOKUP($A322,'PASTE Tech_Stock'!I:BF,2,FALSE),0)</f>
        <v>4.7</v>
      </c>
      <c r="M322" s="263">
        <f>_xlfn.IFNA(VLOOKUP($A322,'PASTE Tech_Stock'!K:BG,2,FALSE),0)</f>
        <v>4.7</v>
      </c>
      <c r="N322" s="263">
        <f>_xlfn.IFNA(VLOOKUP($A322,'PASTE Tech_Stock'!M:BH,2,FALSE),0)</f>
        <v>4.7</v>
      </c>
      <c r="O322" s="263">
        <f>_xlfn.IFNA(VLOOKUP($A322,'PASTE Tech_Stock'!O:BI,2,FALSE),0)</f>
        <v>4.7</v>
      </c>
      <c r="P322" s="263">
        <f>_xlfn.IFNA(VLOOKUP($A322,'PASTE Tech_Stock'!Q:BJ,2,FALSE),0)</f>
        <v>4.7</v>
      </c>
      <c r="Q322" s="263">
        <f>_xlfn.IFNA(VLOOKUP($A322,'PASTE Tech_Stock'!S:BK,2,FALSE),0)</f>
        <v>4.7</v>
      </c>
      <c r="R322" s="263">
        <f>_xlfn.IFNA(VLOOKUP($A322,'PASTE Tech_Stock'!U:BL,2,FALSE),0)</f>
        <v>4.7</v>
      </c>
      <c r="S322" s="263">
        <f>_xlfn.IFNA(VLOOKUP($A322,'PASTE Tech_Stock'!W:BM,2,FALSE),0)</f>
        <v>4.7</v>
      </c>
      <c r="T322" s="263">
        <f>_xlfn.IFNA(VLOOKUP($A322,'PASTE Tech_Stock'!Y:BN,2,FALSE),0)</f>
        <v>4.7</v>
      </c>
    </row>
    <row r="323" spans="1:20" x14ac:dyDescent="0.3">
      <c r="A323" s="173" t="s">
        <v>349</v>
      </c>
      <c r="B323" t="str">
        <f>_xlfn.IFNA(VLOOKUP($A323,'PASTE Energy Balance'!$A$7:$O$835,14,FALSE),"")</f>
        <v>DK</v>
      </c>
      <c r="C323" t="str">
        <f>_xlfn.IFNA(VLOOKUP($A323,'PASTE Technology Sheet'!$A$7:$G$850,3,FALSE),"")</f>
        <v>XC Trade</v>
      </c>
      <c r="D323" t="str">
        <f>_xlfn.IFNA(VLOOKUP($A323,'PASTE Technology Sheet'!$A$7:$G$850,4,FALSE),"")</f>
        <v>Power DK</v>
      </c>
      <c r="E323" t="str">
        <f>_xlfn.IFNA(VLOOKUP($A323,'PASTE Technology Sheet'!$A$7:$G$850,5,FALSE),"")</f>
        <v>Power NO</v>
      </c>
      <c r="F323" t="str">
        <f>_xlfn.IFNA(VLOOKUP($A323,'PASTE Technology Sheet'!$A$7:$G$850,6,FALSE),"")</f>
        <v>Electricity DK</v>
      </c>
      <c r="G323" t="str">
        <f>_xlfn.IFNA(VLOOKUP($A323,'PASTE Technology Sheet'!$A$7:$G$850,7,FALSE),"")</f>
        <v>Import from NO - Power DK</v>
      </c>
      <c r="H323" s="263">
        <f>_xlfn.IFNA(VLOOKUP(A323,'PASTE Tech_Stock'!A:B,2,FALSE),0)</f>
        <v>2.64</v>
      </c>
      <c r="I323" s="263">
        <f>_xlfn.IFNA(VLOOKUP($A323,'PASTE Tech_Stock'!C:BC,2,FALSE),0)</f>
        <v>2.64</v>
      </c>
      <c r="J323" s="263">
        <f>_xlfn.IFNA(VLOOKUP($A323,'PASTE Tech_Stock'!E:BD,2,FALSE),0)</f>
        <v>2.64</v>
      </c>
      <c r="K323" s="263">
        <f>_xlfn.IFNA(VLOOKUP($A323,'PASTE Tech_Stock'!G:BE,2,FALSE),0)</f>
        <v>2.64</v>
      </c>
      <c r="L323" s="263">
        <f>_xlfn.IFNA(VLOOKUP($A323,'PASTE Tech_Stock'!I:BF,2,FALSE),0)</f>
        <v>2.64</v>
      </c>
      <c r="M323" s="263">
        <f>_xlfn.IFNA(VLOOKUP($A323,'PASTE Tech_Stock'!K:BG,2,FALSE),0)</f>
        <v>2.64</v>
      </c>
      <c r="N323" s="263">
        <f>_xlfn.IFNA(VLOOKUP($A323,'PASTE Tech_Stock'!M:BH,2,FALSE),0)</f>
        <v>2.64</v>
      </c>
      <c r="O323" s="263">
        <f>_xlfn.IFNA(VLOOKUP($A323,'PASTE Tech_Stock'!O:BI,2,FALSE),0)</f>
        <v>2.64</v>
      </c>
      <c r="P323" s="263">
        <f>_xlfn.IFNA(VLOOKUP($A323,'PASTE Tech_Stock'!Q:BJ,2,FALSE),0)</f>
        <v>2.64</v>
      </c>
      <c r="Q323" s="263">
        <f>_xlfn.IFNA(VLOOKUP($A323,'PASTE Tech_Stock'!S:BK,2,FALSE),0)</f>
        <v>2.64</v>
      </c>
      <c r="R323" s="263">
        <f>_xlfn.IFNA(VLOOKUP($A323,'PASTE Tech_Stock'!U:BL,2,FALSE),0)</f>
        <v>2.64</v>
      </c>
      <c r="S323" s="263">
        <f>_xlfn.IFNA(VLOOKUP($A323,'PASTE Tech_Stock'!W:BM,2,FALSE),0)</f>
        <v>2.64</v>
      </c>
      <c r="T323" s="263">
        <f>_xlfn.IFNA(VLOOKUP($A323,'PASTE Tech_Stock'!Y:BN,2,FALSE),0)</f>
        <v>2.64</v>
      </c>
    </row>
    <row r="324" spans="1:20" x14ac:dyDescent="0.3">
      <c r="A324" s="171" t="s">
        <v>350</v>
      </c>
      <c r="B324" t="str">
        <f>_xlfn.IFNA(VLOOKUP($A324,'PASTE Energy Balance'!$A$7:$O$835,14,FALSE),"")</f>
        <v>DK</v>
      </c>
      <c r="C324" t="str">
        <f>_xlfn.IFNA(VLOOKUP($A324,'PASTE Technology Sheet'!$A$7:$G$850,3,FALSE),"")</f>
        <v>XC Trade</v>
      </c>
      <c r="D324" t="str">
        <f>_xlfn.IFNA(VLOOKUP($A324,'PASTE Technology Sheet'!$A$7:$G$850,4,FALSE),"")</f>
        <v>Power DK</v>
      </c>
      <c r="E324" t="str">
        <f>_xlfn.IFNA(VLOOKUP($A324,'PASTE Technology Sheet'!$A$7:$G$850,5,FALSE),"")</f>
        <v>Power NL</v>
      </c>
      <c r="F324" t="str">
        <f>_xlfn.IFNA(VLOOKUP($A324,'PASTE Technology Sheet'!$A$7:$G$850,6,FALSE),"")</f>
        <v>Electricity DK</v>
      </c>
      <c r="G324" t="str">
        <f>_xlfn.IFNA(VLOOKUP($A324,'PASTE Technology Sheet'!$A$7:$G$850,7,FALSE),"")</f>
        <v>Import from NL - Power DK</v>
      </c>
      <c r="H324" s="263">
        <f>_xlfn.IFNA(VLOOKUP(A324,'PASTE Tech_Stock'!A:B,2,FALSE),0)</f>
        <v>0.7</v>
      </c>
      <c r="I324" s="263">
        <f>_xlfn.IFNA(VLOOKUP($A324,'PASTE Tech_Stock'!C:BC,2,FALSE),0)</f>
        <v>0.7</v>
      </c>
      <c r="J324" s="263">
        <f>_xlfn.IFNA(VLOOKUP($A324,'PASTE Tech_Stock'!E:BD,2,FALSE),0)</f>
        <v>0.7</v>
      </c>
      <c r="K324" s="263">
        <f>_xlfn.IFNA(VLOOKUP($A324,'PASTE Tech_Stock'!G:BE,2,FALSE),0)</f>
        <v>0.7</v>
      </c>
      <c r="L324" s="263">
        <f>_xlfn.IFNA(VLOOKUP($A324,'PASTE Tech_Stock'!I:BF,2,FALSE),0)</f>
        <v>0.7</v>
      </c>
      <c r="M324" s="263">
        <f>_xlfn.IFNA(VLOOKUP($A324,'PASTE Tech_Stock'!K:BG,2,FALSE),0)</f>
        <v>0.7</v>
      </c>
      <c r="N324" s="263">
        <f>_xlfn.IFNA(VLOOKUP($A324,'PASTE Tech_Stock'!M:BH,2,FALSE),0)</f>
        <v>0.7</v>
      </c>
      <c r="O324" s="263">
        <f>_xlfn.IFNA(VLOOKUP($A324,'PASTE Tech_Stock'!O:BI,2,FALSE),0)</f>
        <v>0.7</v>
      </c>
      <c r="P324" s="263">
        <f>_xlfn.IFNA(VLOOKUP($A324,'PASTE Tech_Stock'!Q:BJ,2,FALSE),0)</f>
        <v>0.7</v>
      </c>
      <c r="Q324" s="263">
        <f>_xlfn.IFNA(VLOOKUP($A324,'PASTE Tech_Stock'!S:BK,2,FALSE),0)</f>
        <v>0.7</v>
      </c>
      <c r="R324" s="263">
        <f>_xlfn.IFNA(VLOOKUP($A324,'PASTE Tech_Stock'!U:BL,2,FALSE),0)</f>
        <v>0.7</v>
      </c>
      <c r="S324" s="263">
        <f>_xlfn.IFNA(VLOOKUP($A324,'PASTE Tech_Stock'!W:BM,2,FALSE),0)</f>
        <v>0.7</v>
      </c>
      <c r="T324" s="263">
        <f>_xlfn.IFNA(VLOOKUP($A324,'PASTE Tech_Stock'!Y:BN,2,FALSE),0)</f>
        <v>0.7</v>
      </c>
    </row>
    <row r="325" spans="1:20" x14ac:dyDescent="0.3">
      <c r="A325" s="173" t="s">
        <v>351</v>
      </c>
      <c r="B325" t="str">
        <f>_xlfn.IFNA(VLOOKUP($A325,'PASTE Energy Balance'!$A$7:$O$835,14,FALSE),"")</f>
        <v>DK</v>
      </c>
      <c r="C325" t="str">
        <f>_xlfn.IFNA(VLOOKUP($A325,'PASTE Technology Sheet'!$A$7:$G$850,3,FALSE),"")</f>
        <v>XC Trade</v>
      </c>
      <c r="D325" t="str">
        <f>_xlfn.IFNA(VLOOKUP($A325,'PASTE Technology Sheet'!$A$7:$G$850,4,FALSE),"")</f>
        <v>Power DK</v>
      </c>
      <c r="E325" t="str">
        <f>_xlfn.IFNA(VLOOKUP($A325,'PASTE Technology Sheet'!$A$7:$G$850,5,FALSE),"")</f>
        <v>Power GB</v>
      </c>
      <c r="F325" t="str">
        <f>_xlfn.IFNA(VLOOKUP($A325,'PASTE Technology Sheet'!$A$7:$G$850,6,FALSE),"")</f>
        <v>Electricity DK</v>
      </c>
      <c r="G325" t="str">
        <f>_xlfn.IFNA(VLOOKUP($A325,'PASTE Technology Sheet'!$A$7:$G$850,7,FALSE),"")</f>
        <v>Import from GB - Power DK</v>
      </c>
      <c r="H325" s="263">
        <f>_xlfn.IFNA(VLOOKUP(A325,'PASTE Tech_Stock'!A:B,2,FALSE),0)</f>
        <v>2.8</v>
      </c>
      <c r="I325" s="263">
        <f>_xlfn.IFNA(VLOOKUP($A325,'PASTE Tech_Stock'!C:BC,2,FALSE),0)</f>
        <v>2.8</v>
      </c>
      <c r="J325" s="263">
        <f>_xlfn.IFNA(VLOOKUP($A325,'PASTE Tech_Stock'!E:BD,2,FALSE),0)</f>
        <v>2.8</v>
      </c>
      <c r="K325" s="263">
        <f>_xlfn.IFNA(VLOOKUP($A325,'PASTE Tech_Stock'!G:BE,2,FALSE),0)</f>
        <v>2.8</v>
      </c>
      <c r="L325" s="263">
        <f>_xlfn.IFNA(VLOOKUP($A325,'PASTE Tech_Stock'!I:BF,2,FALSE),0)</f>
        <v>2.8</v>
      </c>
      <c r="M325" s="263">
        <f>_xlfn.IFNA(VLOOKUP($A325,'PASTE Tech_Stock'!K:BG,2,FALSE),0)</f>
        <v>2.8</v>
      </c>
      <c r="N325" s="263">
        <f>_xlfn.IFNA(VLOOKUP($A325,'PASTE Tech_Stock'!M:BH,2,FALSE),0)</f>
        <v>2.8</v>
      </c>
      <c r="O325" s="263">
        <f>_xlfn.IFNA(VLOOKUP($A325,'PASTE Tech_Stock'!O:BI,2,FALSE),0)</f>
        <v>2.8</v>
      </c>
      <c r="P325" s="263">
        <f>_xlfn.IFNA(VLOOKUP($A325,'PASTE Tech_Stock'!Q:BJ,2,FALSE),0)</f>
        <v>2.8</v>
      </c>
      <c r="Q325" s="263">
        <f>_xlfn.IFNA(VLOOKUP($A325,'PASTE Tech_Stock'!S:BK,2,FALSE),0)</f>
        <v>2.8</v>
      </c>
      <c r="R325" s="263">
        <f>_xlfn.IFNA(VLOOKUP($A325,'PASTE Tech_Stock'!U:BL,2,FALSE),0)</f>
        <v>2.8</v>
      </c>
      <c r="S325" s="263">
        <f>_xlfn.IFNA(VLOOKUP($A325,'PASTE Tech_Stock'!W:BM,2,FALSE),0)</f>
        <v>2.8</v>
      </c>
      <c r="T325" s="263">
        <f>_xlfn.IFNA(VLOOKUP($A325,'PASTE Tech_Stock'!Y:BN,2,FALSE),0)</f>
        <v>2.8</v>
      </c>
    </row>
    <row r="326" spans="1:20" x14ac:dyDescent="0.3">
      <c r="A326" s="171" t="s">
        <v>352</v>
      </c>
      <c r="B326" t="str">
        <f>_xlfn.IFNA(VLOOKUP($A326,'PASTE Energy Balance'!$A$7:$O$835,14,FALSE),"")</f>
        <v>GB</v>
      </c>
      <c r="C326" t="str">
        <f>_xlfn.IFNA(VLOOKUP($A326,'PASTE Technology Sheet'!$A$7:$G$850,3,FALSE),"")</f>
        <v>XC Trade</v>
      </c>
      <c r="D326" t="str">
        <f>_xlfn.IFNA(VLOOKUP($A326,'PASTE Technology Sheet'!$A$7:$G$850,4,FALSE),"")</f>
        <v>Power GB</v>
      </c>
      <c r="E326" t="str">
        <f>_xlfn.IFNA(VLOOKUP($A326,'PASTE Technology Sheet'!$A$7:$G$850,5,FALSE),"")</f>
        <v>Power NO</v>
      </c>
      <c r="F326" t="str">
        <f>_xlfn.IFNA(VLOOKUP($A326,'PASTE Technology Sheet'!$A$7:$G$850,6,FALSE),"")</f>
        <v>Electricity GB</v>
      </c>
      <c r="G326" t="str">
        <f>_xlfn.IFNA(VLOOKUP($A326,'PASTE Technology Sheet'!$A$7:$G$850,7,FALSE),"")</f>
        <v>Import from NO - Power GB</v>
      </c>
      <c r="H326" s="263">
        <f>_xlfn.IFNA(VLOOKUP(A326,'PASTE Tech_Stock'!A:B,2,FALSE),0)</f>
        <v>2.8</v>
      </c>
      <c r="I326" s="263">
        <f>_xlfn.IFNA(VLOOKUP($A326,'PASTE Tech_Stock'!C:BC,2,FALSE),0)</f>
        <v>2.8</v>
      </c>
      <c r="J326" s="263">
        <f>_xlfn.IFNA(VLOOKUP($A326,'PASTE Tech_Stock'!E:BD,2,FALSE),0)</f>
        <v>2.8</v>
      </c>
      <c r="K326" s="263">
        <f>_xlfn.IFNA(VLOOKUP($A326,'PASTE Tech_Stock'!G:BE,2,FALSE),0)</f>
        <v>2.8</v>
      </c>
      <c r="L326" s="263">
        <f>_xlfn.IFNA(VLOOKUP($A326,'PASTE Tech_Stock'!I:BF,2,FALSE),0)</f>
        <v>2.8</v>
      </c>
      <c r="M326" s="263">
        <f>_xlfn.IFNA(VLOOKUP($A326,'PASTE Tech_Stock'!K:BG,2,FALSE),0)</f>
        <v>2.8</v>
      </c>
      <c r="N326" s="263">
        <f>_xlfn.IFNA(VLOOKUP($A326,'PASTE Tech_Stock'!M:BH,2,FALSE),0)</f>
        <v>2.8</v>
      </c>
      <c r="O326" s="263">
        <f>_xlfn.IFNA(VLOOKUP($A326,'PASTE Tech_Stock'!O:BI,2,FALSE),0)</f>
        <v>2.8</v>
      </c>
      <c r="P326" s="263">
        <f>_xlfn.IFNA(VLOOKUP($A326,'PASTE Tech_Stock'!Q:BJ,2,FALSE),0)</f>
        <v>2.8</v>
      </c>
      <c r="Q326" s="263">
        <f>_xlfn.IFNA(VLOOKUP($A326,'PASTE Tech_Stock'!S:BK,2,FALSE),0)</f>
        <v>2.8</v>
      </c>
      <c r="R326" s="263">
        <f>_xlfn.IFNA(VLOOKUP($A326,'PASTE Tech_Stock'!U:BL,2,FALSE),0)</f>
        <v>2.8</v>
      </c>
      <c r="S326" s="263">
        <f>_xlfn.IFNA(VLOOKUP($A326,'PASTE Tech_Stock'!W:BM,2,FALSE),0)</f>
        <v>2.8</v>
      </c>
      <c r="T326" s="263">
        <f>_xlfn.IFNA(VLOOKUP($A326,'PASTE Tech_Stock'!Y:BN,2,FALSE),0)</f>
        <v>2.8</v>
      </c>
    </row>
    <row r="327" spans="1:20" x14ac:dyDescent="0.3">
      <c r="A327" s="173" t="s">
        <v>353</v>
      </c>
      <c r="B327" t="str">
        <f>_xlfn.IFNA(VLOOKUP($A327,'PASTE Energy Balance'!$A$7:$O$835,14,FALSE),"")</f>
        <v>GB</v>
      </c>
      <c r="C327" t="str">
        <f>_xlfn.IFNA(VLOOKUP($A327,'PASTE Technology Sheet'!$A$7:$G$850,3,FALSE),"")</f>
        <v>XC Trade</v>
      </c>
      <c r="D327" t="str">
        <f>_xlfn.IFNA(VLOOKUP($A327,'PASTE Technology Sheet'!$A$7:$G$850,4,FALSE),"")</f>
        <v>Power GB</v>
      </c>
      <c r="E327" t="str">
        <f>_xlfn.IFNA(VLOOKUP($A327,'PASTE Technology Sheet'!$A$7:$G$850,5,FALSE),"")</f>
        <v>Power NL</v>
      </c>
      <c r="F327" t="str">
        <f>_xlfn.IFNA(VLOOKUP($A327,'PASTE Technology Sheet'!$A$7:$G$850,6,FALSE),"")</f>
        <v>Electricity GB</v>
      </c>
      <c r="G327" t="str">
        <f>_xlfn.IFNA(VLOOKUP($A327,'PASTE Technology Sheet'!$A$7:$G$850,7,FALSE),"")</f>
        <v>Import from NL - Power GB</v>
      </c>
      <c r="H327" s="263">
        <f>_xlfn.IFNA(VLOOKUP(A327,'PASTE Tech_Stock'!A:B,2,FALSE),0)</f>
        <v>3</v>
      </c>
      <c r="I327" s="263">
        <f>_xlfn.IFNA(VLOOKUP($A327,'PASTE Tech_Stock'!C:BC,2,FALSE),0)</f>
        <v>3</v>
      </c>
      <c r="J327" s="263">
        <f>_xlfn.IFNA(VLOOKUP($A327,'PASTE Tech_Stock'!E:BD,2,FALSE),0)</f>
        <v>3</v>
      </c>
      <c r="K327" s="263">
        <f>_xlfn.IFNA(VLOOKUP($A327,'PASTE Tech_Stock'!G:BE,2,FALSE),0)</f>
        <v>3</v>
      </c>
      <c r="L327" s="263">
        <f>_xlfn.IFNA(VLOOKUP($A327,'PASTE Tech_Stock'!I:BF,2,FALSE),0)</f>
        <v>3</v>
      </c>
      <c r="M327" s="263">
        <f>_xlfn.IFNA(VLOOKUP($A327,'PASTE Tech_Stock'!K:BG,2,FALSE),0)</f>
        <v>3</v>
      </c>
      <c r="N327" s="263">
        <f>_xlfn.IFNA(VLOOKUP($A327,'PASTE Tech_Stock'!M:BH,2,FALSE),0)</f>
        <v>3</v>
      </c>
      <c r="O327" s="263">
        <f>_xlfn.IFNA(VLOOKUP($A327,'PASTE Tech_Stock'!O:BI,2,FALSE),0)</f>
        <v>3</v>
      </c>
      <c r="P327" s="263">
        <f>_xlfn.IFNA(VLOOKUP($A327,'PASTE Tech_Stock'!Q:BJ,2,FALSE),0)</f>
        <v>3</v>
      </c>
      <c r="Q327" s="263">
        <f>_xlfn.IFNA(VLOOKUP($A327,'PASTE Tech_Stock'!S:BK,2,FALSE),0)</f>
        <v>3</v>
      </c>
      <c r="R327" s="263">
        <f>_xlfn.IFNA(VLOOKUP($A327,'PASTE Tech_Stock'!U:BL,2,FALSE),0)</f>
        <v>3</v>
      </c>
      <c r="S327" s="263">
        <f>_xlfn.IFNA(VLOOKUP($A327,'PASTE Tech_Stock'!W:BM,2,FALSE),0)</f>
        <v>3</v>
      </c>
      <c r="T327" s="263">
        <f>_xlfn.IFNA(VLOOKUP($A327,'PASTE Tech_Stock'!Y:BN,2,FALSE),0)</f>
        <v>3</v>
      </c>
    </row>
    <row r="328" spans="1:20" x14ac:dyDescent="0.3">
      <c r="A328" s="171" t="s">
        <v>354</v>
      </c>
      <c r="B328" t="str">
        <f>_xlfn.IFNA(VLOOKUP($A328,'PASTE Energy Balance'!$A$7:$O$835,14,FALSE),"")</f>
        <v>GB</v>
      </c>
      <c r="C328" t="str">
        <f>_xlfn.IFNA(VLOOKUP($A328,'PASTE Technology Sheet'!$A$7:$G$850,3,FALSE),"")</f>
        <v>XC Trade</v>
      </c>
      <c r="D328" t="str">
        <f>_xlfn.IFNA(VLOOKUP($A328,'PASTE Technology Sheet'!$A$7:$G$850,4,FALSE),"")</f>
        <v>Power GB</v>
      </c>
      <c r="E328" t="str">
        <f>_xlfn.IFNA(VLOOKUP($A328,'PASTE Technology Sheet'!$A$7:$G$850,5,FALSE),"")</f>
        <v>Power DK</v>
      </c>
      <c r="F328" t="str">
        <f>_xlfn.IFNA(VLOOKUP($A328,'PASTE Technology Sheet'!$A$7:$G$850,6,FALSE),"")</f>
        <v>Electricity GB</v>
      </c>
      <c r="G328" t="str">
        <f>_xlfn.IFNA(VLOOKUP($A328,'PASTE Technology Sheet'!$A$7:$G$850,7,FALSE),"")</f>
        <v>Import from DK - Power GB</v>
      </c>
      <c r="H328" s="263">
        <f>_xlfn.IFNA(VLOOKUP(A328,'PASTE Tech_Stock'!A:B,2,FALSE),0)</f>
        <v>2.8</v>
      </c>
      <c r="I328" s="263">
        <f>_xlfn.IFNA(VLOOKUP($A328,'PASTE Tech_Stock'!C:BC,2,FALSE),0)</f>
        <v>2.8</v>
      </c>
      <c r="J328" s="263">
        <f>_xlfn.IFNA(VLOOKUP($A328,'PASTE Tech_Stock'!E:BD,2,FALSE),0)</f>
        <v>2.8</v>
      </c>
      <c r="K328" s="263">
        <f>_xlfn.IFNA(VLOOKUP($A328,'PASTE Tech_Stock'!G:BE,2,FALSE),0)</f>
        <v>2.8</v>
      </c>
      <c r="L328" s="263">
        <f>_xlfn.IFNA(VLOOKUP($A328,'PASTE Tech_Stock'!I:BF,2,FALSE),0)</f>
        <v>2.8</v>
      </c>
      <c r="M328" s="263">
        <f>_xlfn.IFNA(VLOOKUP($A328,'PASTE Tech_Stock'!K:BG,2,FALSE),0)</f>
        <v>2.8</v>
      </c>
      <c r="N328" s="263">
        <f>_xlfn.IFNA(VLOOKUP($A328,'PASTE Tech_Stock'!M:BH,2,FALSE),0)</f>
        <v>2.8</v>
      </c>
      <c r="O328" s="263">
        <f>_xlfn.IFNA(VLOOKUP($A328,'PASTE Tech_Stock'!O:BI,2,FALSE),0)</f>
        <v>2.8</v>
      </c>
      <c r="P328" s="263">
        <f>_xlfn.IFNA(VLOOKUP($A328,'PASTE Tech_Stock'!Q:BJ,2,FALSE),0)</f>
        <v>2.8</v>
      </c>
      <c r="Q328" s="263">
        <f>_xlfn.IFNA(VLOOKUP($A328,'PASTE Tech_Stock'!S:BK,2,FALSE),0)</f>
        <v>2.8</v>
      </c>
      <c r="R328" s="263">
        <f>_xlfn.IFNA(VLOOKUP($A328,'PASTE Tech_Stock'!U:BL,2,FALSE),0)</f>
        <v>2.8</v>
      </c>
      <c r="S328" s="263">
        <f>_xlfn.IFNA(VLOOKUP($A328,'PASTE Tech_Stock'!W:BM,2,FALSE),0)</f>
        <v>2.8</v>
      </c>
      <c r="T328" s="263">
        <f>_xlfn.IFNA(VLOOKUP($A328,'PASTE Tech_Stock'!Y:BN,2,FALSE),0)</f>
        <v>2.8</v>
      </c>
    </row>
    <row r="329" spans="1:20" x14ac:dyDescent="0.3">
      <c r="A329" s="173" t="s">
        <v>355</v>
      </c>
      <c r="B329" t="str">
        <f>_xlfn.IFNA(VLOOKUP($A329,'PASTE Energy Balance'!$A$7:$O$835,14,FALSE),"")</f>
        <v>GB</v>
      </c>
      <c r="C329" t="str">
        <f>_xlfn.IFNA(VLOOKUP($A329,'PASTE Technology Sheet'!$A$7:$G$850,3,FALSE),"")</f>
        <v>XC Trade</v>
      </c>
      <c r="D329" t="str">
        <f>_xlfn.IFNA(VLOOKUP($A329,'PASTE Technology Sheet'!$A$7:$G$850,4,FALSE),"")</f>
        <v>Power GB</v>
      </c>
      <c r="E329" t="str">
        <f>_xlfn.IFNA(VLOOKUP($A329,'PASTE Technology Sheet'!$A$7:$G$850,5,FALSE),"")</f>
        <v>Power DE</v>
      </c>
      <c r="F329" t="str">
        <f>_xlfn.IFNA(VLOOKUP($A329,'PASTE Technology Sheet'!$A$7:$G$850,6,FALSE),"")</f>
        <v>Electricity GB</v>
      </c>
      <c r="G329" t="str">
        <f>_xlfn.IFNA(VLOOKUP($A329,'PASTE Technology Sheet'!$A$7:$G$850,7,FALSE),"")</f>
        <v>Import from DE - Power GB</v>
      </c>
      <c r="H329" s="263">
        <f>_xlfn.IFNA(VLOOKUP(A329,'PASTE Tech_Stock'!A:B,2,FALSE),0)</f>
        <v>2.8</v>
      </c>
      <c r="I329" s="263">
        <f>_xlfn.IFNA(VLOOKUP($A329,'PASTE Tech_Stock'!C:BC,2,FALSE),0)</f>
        <v>2.8</v>
      </c>
      <c r="J329" s="263">
        <f>_xlfn.IFNA(VLOOKUP($A329,'PASTE Tech_Stock'!E:BD,2,FALSE),0)</f>
        <v>2.8</v>
      </c>
      <c r="K329" s="263">
        <f>_xlfn.IFNA(VLOOKUP($A329,'PASTE Tech_Stock'!G:BE,2,FALSE),0)</f>
        <v>2.8</v>
      </c>
      <c r="L329" s="263">
        <f>_xlfn.IFNA(VLOOKUP($A329,'PASTE Tech_Stock'!I:BF,2,FALSE),0)</f>
        <v>2.8</v>
      </c>
      <c r="M329" s="263">
        <f>_xlfn.IFNA(VLOOKUP($A329,'PASTE Tech_Stock'!K:BG,2,FALSE),0)</f>
        <v>2.8</v>
      </c>
      <c r="N329" s="263">
        <f>_xlfn.IFNA(VLOOKUP($A329,'PASTE Tech_Stock'!M:BH,2,FALSE),0)</f>
        <v>2.8</v>
      </c>
      <c r="O329" s="263">
        <f>_xlfn.IFNA(VLOOKUP($A329,'PASTE Tech_Stock'!O:BI,2,FALSE),0)</f>
        <v>2.8</v>
      </c>
      <c r="P329" s="263">
        <f>_xlfn.IFNA(VLOOKUP($A329,'PASTE Tech_Stock'!Q:BJ,2,FALSE),0)</f>
        <v>2.8</v>
      </c>
      <c r="Q329" s="263">
        <f>_xlfn.IFNA(VLOOKUP($A329,'PASTE Tech_Stock'!S:BK,2,FALSE),0)</f>
        <v>2.8</v>
      </c>
      <c r="R329" s="263">
        <f>_xlfn.IFNA(VLOOKUP($A329,'PASTE Tech_Stock'!U:BL,2,FALSE),0)</f>
        <v>2.8</v>
      </c>
      <c r="S329" s="263">
        <f>_xlfn.IFNA(VLOOKUP($A329,'PASTE Tech_Stock'!W:BM,2,FALSE),0)</f>
        <v>2.8</v>
      </c>
      <c r="T329" s="263">
        <f>_xlfn.IFNA(VLOOKUP($A329,'PASTE Tech_Stock'!Y:BN,2,FALSE),0)</f>
        <v>2.8</v>
      </c>
    </row>
    <row r="330" spans="1:20" x14ac:dyDescent="0.3">
      <c r="A330" s="274" t="s">
        <v>356</v>
      </c>
      <c r="B330" t="str">
        <f>_xlfn.IFNA(VLOOKUP($A330,'PASTE Energy Balance'!$A$7:$O$835,14,FALSE),"")</f>
        <v>NL</v>
      </c>
      <c r="C330" t="str">
        <f>_xlfn.IFNA(VLOOKUP($A330,'PASTE Technology Sheet'!$A$7:$G$850,3,FALSE),"")</f>
        <v>XC Trade</v>
      </c>
      <c r="D330" t="str">
        <f>_xlfn.IFNA(VLOOKUP($A330,'PASTE Technology Sheet'!$A$7:$G$850,4,FALSE),"")</f>
        <v>Power NL</v>
      </c>
      <c r="E330" t="str">
        <f>_xlfn.IFNA(VLOOKUP($A330,'PASTE Technology Sheet'!$A$7:$G$850,5,FALSE),"")</f>
        <v>Power EU</v>
      </c>
      <c r="F330" t="str">
        <f>_xlfn.IFNA(VLOOKUP($A330,'PASTE Technology Sheet'!$A$7:$G$850,6,FALSE),"")</f>
        <v>Electricity NL - HV</v>
      </c>
      <c r="G330" t="str">
        <f>_xlfn.IFNA(VLOOKUP($A330,'PASTE Technology Sheet'!$A$7:$G$850,7,FALSE),"")</f>
        <v>Import from EU - Power NL</v>
      </c>
      <c r="H330" s="263">
        <f>_xlfn.IFNA(VLOOKUP(A330,'PASTE Tech_Stock'!A:B,2,FALSE),0)</f>
        <v>4.4000000000000004</v>
      </c>
      <c r="I330" s="263">
        <f>_xlfn.IFNA(VLOOKUP($A330,'PASTE Tech_Stock'!C:BC,2,FALSE),0)</f>
        <v>4.4000000000000004</v>
      </c>
      <c r="J330" s="263">
        <f>_xlfn.IFNA(VLOOKUP($A330,'PASTE Tech_Stock'!E:BD,2,FALSE),0)</f>
        <v>4.4000000000000004</v>
      </c>
      <c r="K330" s="263">
        <f>_xlfn.IFNA(VLOOKUP($A330,'PASTE Tech_Stock'!G:BE,2,FALSE),0)</f>
        <v>4.4000000000000004</v>
      </c>
      <c r="L330" s="263">
        <f>_xlfn.IFNA(VLOOKUP($A330,'PASTE Tech_Stock'!I:BF,2,FALSE),0)</f>
        <v>4.4000000000000004</v>
      </c>
      <c r="M330" s="263">
        <f>_xlfn.IFNA(VLOOKUP($A330,'PASTE Tech_Stock'!K:BG,2,FALSE),0)</f>
        <v>4.4000000000000004</v>
      </c>
      <c r="N330" s="263">
        <f>_xlfn.IFNA(VLOOKUP($A330,'PASTE Tech_Stock'!M:BH,2,FALSE),0)</f>
        <v>4.4000000000000004</v>
      </c>
      <c r="O330" s="263">
        <f>_xlfn.IFNA(VLOOKUP($A330,'PASTE Tech_Stock'!O:BI,2,FALSE),0)</f>
        <v>4.4000000000000004</v>
      </c>
      <c r="P330" s="263">
        <f>_xlfn.IFNA(VLOOKUP($A330,'PASTE Tech_Stock'!Q:BJ,2,FALSE),0)</f>
        <v>4.4000000000000004</v>
      </c>
      <c r="Q330" s="263">
        <f>_xlfn.IFNA(VLOOKUP($A330,'PASTE Tech_Stock'!S:BK,2,FALSE),0)</f>
        <v>4.4000000000000004</v>
      </c>
      <c r="R330" s="263">
        <f>_xlfn.IFNA(VLOOKUP($A330,'PASTE Tech_Stock'!U:BL,2,FALSE),0)</f>
        <v>4.4000000000000004</v>
      </c>
      <c r="S330" s="263">
        <f>_xlfn.IFNA(VLOOKUP($A330,'PASTE Tech_Stock'!W:BM,2,FALSE),0)</f>
        <v>4.4000000000000004</v>
      </c>
      <c r="T330" s="263">
        <f>_xlfn.IFNA(VLOOKUP($A330,'PASTE Tech_Stock'!Y:BN,2,FALSE),0)</f>
        <v>4.4000000000000004</v>
      </c>
    </row>
    <row r="331" spans="1:20" x14ac:dyDescent="0.3">
      <c r="A331" s="275" t="s">
        <v>357</v>
      </c>
      <c r="B331" t="str">
        <f>_xlfn.IFNA(VLOOKUP($A331,'PASTE Energy Balance'!$A$7:$O$835,14,FALSE),"")</f>
        <v>GB</v>
      </c>
      <c r="C331" t="str">
        <f>_xlfn.IFNA(VLOOKUP($A331,'PASTE Technology Sheet'!$A$7:$G$850,3,FALSE),"")</f>
        <v>XC Trade</v>
      </c>
      <c r="D331" t="str">
        <f>_xlfn.IFNA(VLOOKUP($A331,'PASTE Technology Sheet'!$A$7:$G$850,4,FALSE),"")</f>
        <v>Power GB</v>
      </c>
      <c r="E331" t="str">
        <f>_xlfn.IFNA(VLOOKUP($A331,'PASTE Technology Sheet'!$A$7:$G$850,5,FALSE),"")</f>
        <v>Power EU</v>
      </c>
      <c r="F331" t="str">
        <f>_xlfn.IFNA(VLOOKUP($A331,'PASTE Technology Sheet'!$A$7:$G$850,6,FALSE),"")</f>
        <v>Electricity GB</v>
      </c>
      <c r="G331" t="str">
        <f>_xlfn.IFNA(VLOOKUP($A331,'PASTE Technology Sheet'!$A$7:$G$850,7,FALSE),"")</f>
        <v>Import from EU - Power GB</v>
      </c>
      <c r="H331" s="263">
        <f>_xlfn.IFNA(VLOOKUP(A331,'PASTE Tech_Stock'!A:B,2,FALSE),0)</f>
        <v>14.904</v>
      </c>
      <c r="I331" s="263">
        <f>_xlfn.IFNA(VLOOKUP($A331,'PASTE Tech_Stock'!C:BC,2,FALSE),0)</f>
        <v>14.904</v>
      </c>
      <c r="J331" s="263">
        <f>_xlfn.IFNA(VLOOKUP($A331,'PASTE Tech_Stock'!E:BD,2,FALSE),0)</f>
        <v>14.904</v>
      </c>
      <c r="K331" s="263">
        <f>_xlfn.IFNA(VLOOKUP($A331,'PASTE Tech_Stock'!G:BE,2,FALSE),0)</f>
        <v>14.904</v>
      </c>
      <c r="L331" s="263">
        <f>_xlfn.IFNA(VLOOKUP($A331,'PASTE Tech_Stock'!I:BF,2,FALSE),0)</f>
        <v>14.904</v>
      </c>
      <c r="M331" s="263">
        <f>_xlfn.IFNA(VLOOKUP($A331,'PASTE Tech_Stock'!K:BG,2,FALSE),0)</f>
        <v>14.904</v>
      </c>
      <c r="N331" s="263">
        <f>_xlfn.IFNA(VLOOKUP($A331,'PASTE Tech_Stock'!M:BH,2,FALSE),0)</f>
        <v>14.904</v>
      </c>
      <c r="O331" s="263">
        <f>_xlfn.IFNA(VLOOKUP($A331,'PASTE Tech_Stock'!O:BI,2,FALSE),0)</f>
        <v>14.904</v>
      </c>
      <c r="P331" s="263">
        <f>_xlfn.IFNA(VLOOKUP($A331,'PASTE Tech_Stock'!Q:BJ,2,FALSE),0)</f>
        <v>14.904</v>
      </c>
      <c r="Q331" s="263">
        <f>_xlfn.IFNA(VLOOKUP($A331,'PASTE Tech_Stock'!S:BK,2,FALSE),0)</f>
        <v>14.904</v>
      </c>
      <c r="R331" s="263">
        <f>_xlfn.IFNA(VLOOKUP($A331,'PASTE Tech_Stock'!U:BL,2,FALSE),0)</f>
        <v>14.904</v>
      </c>
      <c r="S331" s="263">
        <f>_xlfn.IFNA(VLOOKUP($A331,'PASTE Tech_Stock'!W:BM,2,FALSE),0)</f>
        <v>14.904</v>
      </c>
      <c r="T331" s="263">
        <f>_xlfn.IFNA(VLOOKUP($A331,'PASTE Tech_Stock'!Y:BN,2,FALSE),0)</f>
        <v>14.904</v>
      </c>
    </row>
    <row r="332" spans="1:20" x14ac:dyDescent="0.3">
      <c r="A332" s="276" t="s">
        <v>358</v>
      </c>
      <c r="B332" t="str">
        <f>_xlfn.IFNA(VLOOKUP($A332,'PASTE Energy Balance'!$A$7:$O$835,14,FALSE),"")</f>
        <v>NO</v>
      </c>
      <c r="C332" t="str">
        <f>_xlfn.IFNA(VLOOKUP($A332,'PASTE Technology Sheet'!$A$7:$G$850,3,FALSE),"")</f>
        <v>XC Trade</v>
      </c>
      <c r="D332" t="str">
        <f>_xlfn.IFNA(VLOOKUP($A332,'PASTE Technology Sheet'!$A$7:$G$850,4,FALSE),"")</f>
        <v>Power NO</v>
      </c>
      <c r="E332" t="str">
        <f>_xlfn.IFNA(VLOOKUP($A332,'PASTE Technology Sheet'!$A$7:$G$850,5,FALSE),"")</f>
        <v>Power EU</v>
      </c>
      <c r="F332" t="str">
        <f>_xlfn.IFNA(VLOOKUP($A332,'PASTE Technology Sheet'!$A$7:$G$850,6,FALSE),"")</f>
        <v>Electricity NO</v>
      </c>
      <c r="G332" t="str">
        <f>_xlfn.IFNA(VLOOKUP($A332,'PASTE Technology Sheet'!$A$7:$G$850,7,FALSE),"")</f>
        <v>Import from EU - Power NO</v>
      </c>
      <c r="H332" s="263">
        <f>_xlfn.IFNA(VLOOKUP(A332,'PASTE Tech_Stock'!A:B,2,FALSE),0)</f>
        <v>5.1950000000000003</v>
      </c>
      <c r="I332" s="263">
        <f>_xlfn.IFNA(VLOOKUP($A332,'PASTE Tech_Stock'!C:BC,2,FALSE),0)</f>
        <v>5.1950000000000003</v>
      </c>
      <c r="J332" s="263">
        <f>_xlfn.IFNA(VLOOKUP($A332,'PASTE Tech_Stock'!E:BD,2,FALSE),0)</f>
        <v>5.1950000000000003</v>
      </c>
      <c r="K332" s="263">
        <f>_xlfn.IFNA(VLOOKUP($A332,'PASTE Tech_Stock'!G:BE,2,FALSE),0)</f>
        <v>5.1950000000000003</v>
      </c>
      <c r="L332" s="263">
        <f>_xlfn.IFNA(VLOOKUP($A332,'PASTE Tech_Stock'!I:BF,2,FALSE),0)</f>
        <v>5.1950000000000003</v>
      </c>
      <c r="M332" s="263">
        <f>_xlfn.IFNA(VLOOKUP($A332,'PASTE Tech_Stock'!K:BG,2,FALSE),0)</f>
        <v>5.1950000000000003</v>
      </c>
      <c r="N332" s="263">
        <f>_xlfn.IFNA(VLOOKUP($A332,'PASTE Tech_Stock'!M:BH,2,FALSE),0)</f>
        <v>5.1950000000000003</v>
      </c>
      <c r="O332" s="263">
        <f>_xlfn.IFNA(VLOOKUP($A332,'PASTE Tech_Stock'!O:BI,2,FALSE),0)</f>
        <v>5.1950000000000003</v>
      </c>
      <c r="P332" s="263">
        <f>_xlfn.IFNA(VLOOKUP($A332,'PASTE Tech_Stock'!Q:BJ,2,FALSE),0)</f>
        <v>5.1950000000000003</v>
      </c>
      <c r="Q332" s="263">
        <f>_xlfn.IFNA(VLOOKUP($A332,'PASTE Tech_Stock'!S:BK,2,FALSE),0)</f>
        <v>5.1950000000000003</v>
      </c>
      <c r="R332" s="263">
        <f>_xlfn.IFNA(VLOOKUP($A332,'PASTE Tech_Stock'!U:BL,2,FALSE),0)</f>
        <v>5.1950000000000003</v>
      </c>
      <c r="S332" s="263">
        <f>_xlfn.IFNA(VLOOKUP($A332,'PASTE Tech_Stock'!W:BM,2,FALSE),0)</f>
        <v>5.1950000000000003</v>
      </c>
      <c r="T332" s="263">
        <f>_xlfn.IFNA(VLOOKUP($A332,'PASTE Tech_Stock'!Y:BN,2,FALSE),0)</f>
        <v>5.1950000000000003</v>
      </c>
    </row>
    <row r="333" spans="1:20" x14ac:dyDescent="0.3">
      <c r="A333" s="275" t="s">
        <v>359</v>
      </c>
      <c r="B333" t="str">
        <f>_xlfn.IFNA(VLOOKUP($A333,'PASTE Energy Balance'!$A$7:$O$835,14,FALSE),"")</f>
        <v>DK</v>
      </c>
      <c r="C333" t="str">
        <f>_xlfn.IFNA(VLOOKUP($A333,'PASTE Technology Sheet'!$A$7:$G$850,3,FALSE),"")</f>
        <v>XC Trade</v>
      </c>
      <c r="D333" t="str">
        <f>_xlfn.IFNA(VLOOKUP($A333,'PASTE Technology Sheet'!$A$7:$G$850,4,FALSE),"")</f>
        <v>Power DK</v>
      </c>
      <c r="E333" t="str">
        <f>_xlfn.IFNA(VLOOKUP($A333,'PASTE Technology Sheet'!$A$7:$G$850,5,FALSE),"")</f>
        <v>Power EU</v>
      </c>
      <c r="F333" t="str">
        <f>_xlfn.IFNA(VLOOKUP($A333,'PASTE Technology Sheet'!$A$7:$G$850,6,FALSE),"")</f>
        <v>Electricity DK</v>
      </c>
      <c r="G333" t="str">
        <f>_xlfn.IFNA(VLOOKUP($A333,'PASTE Technology Sheet'!$A$7:$G$850,7,FALSE),"")</f>
        <v>Import from EU - Power DK</v>
      </c>
      <c r="H333" s="263">
        <f>_xlfn.IFNA(VLOOKUP(A333,'PASTE Tech_Stock'!A:B,2,FALSE),0)</f>
        <v>4.6150000000000002</v>
      </c>
      <c r="I333" s="263">
        <f>_xlfn.IFNA(VLOOKUP($A333,'PASTE Tech_Stock'!C:BC,2,FALSE),0)</f>
        <v>4.6150000000000002</v>
      </c>
      <c r="J333" s="263">
        <f>_xlfn.IFNA(VLOOKUP($A333,'PASTE Tech_Stock'!E:BD,2,FALSE),0)</f>
        <v>4.6150000000000002</v>
      </c>
      <c r="K333" s="263">
        <f>_xlfn.IFNA(VLOOKUP($A333,'PASTE Tech_Stock'!G:BE,2,FALSE),0)</f>
        <v>4.6150000000000002</v>
      </c>
      <c r="L333" s="263">
        <f>_xlfn.IFNA(VLOOKUP($A333,'PASTE Tech_Stock'!I:BF,2,FALSE),0)</f>
        <v>4.6150000000000002</v>
      </c>
      <c r="M333" s="263">
        <f>_xlfn.IFNA(VLOOKUP($A333,'PASTE Tech_Stock'!K:BG,2,FALSE),0)</f>
        <v>4.6150000000000002</v>
      </c>
      <c r="N333" s="263">
        <f>_xlfn.IFNA(VLOOKUP($A333,'PASTE Tech_Stock'!M:BH,2,FALSE),0)</f>
        <v>4.6150000000000002</v>
      </c>
      <c r="O333" s="263">
        <f>_xlfn.IFNA(VLOOKUP($A333,'PASTE Tech_Stock'!O:BI,2,FALSE),0)</f>
        <v>4.6150000000000002</v>
      </c>
      <c r="P333" s="263">
        <f>_xlfn.IFNA(VLOOKUP($A333,'PASTE Tech_Stock'!Q:BJ,2,FALSE),0)</f>
        <v>4.6150000000000002</v>
      </c>
      <c r="Q333" s="263">
        <f>_xlfn.IFNA(VLOOKUP($A333,'PASTE Tech_Stock'!S:BK,2,FALSE),0)</f>
        <v>4.6150000000000002</v>
      </c>
      <c r="R333" s="263">
        <f>_xlfn.IFNA(VLOOKUP($A333,'PASTE Tech_Stock'!U:BL,2,FALSE),0)</f>
        <v>4.6150000000000002</v>
      </c>
      <c r="S333" s="263">
        <f>_xlfn.IFNA(VLOOKUP($A333,'PASTE Tech_Stock'!W:BM,2,FALSE),0)</f>
        <v>4.6150000000000002</v>
      </c>
      <c r="T333" s="263">
        <f>_xlfn.IFNA(VLOOKUP($A333,'PASTE Tech_Stock'!Y:BN,2,FALSE),0)</f>
        <v>4.6150000000000002</v>
      </c>
    </row>
    <row r="334" spans="1:20" x14ac:dyDescent="0.3">
      <c r="A334" s="276" t="s">
        <v>360</v>
      </c>
      <c r="B334" t="str">
        <f>_xlfn.IFNA(VLOOKUP($A334,'PASTE Energy Balance'!$A$7:$O$835,14,FALSE),"")</f>
        <v>DE</v>
      </c>
      <c r="C334" t="str">
        <f>_xlfn.IFNA(VLOOKUP($A334,'PASTE Technology Sheet'!$A$7:$G$850,3,FALSE),"")</f>
        <v>XC Trade</v>
      </c>
      <c r="D334" t="str">
        <f>_xlfn.IFNA(VLOOKUP($A334,'PASTE Technology Sheet'!$A$7:$G$850,4,FALSE),"")</f>
        <v>Power DE</v>
      </c>
      <c r="E334" t="str">
        <f>_xlfn.IFNA(VLOOKUP($A334,'PASTE Technology Sheet'!$A$7:$G$850,5,FALSE),"")</f>
        <v>Power EU</v>
      </c>
      <c r="F334" t="str">
        <f>_xlfn.IFNA(VLOOKUP($A334,'PASTE Technology Sheet'!$A$7:$G$850,6,FALSE),"")</f>
        <v>Electricity DE</v>
      </c>
      <c r="G334" t="str">
        <f>_xlfn.IFNA(VLOOKUP($A334,'PASTE Technology Sheet'!$A$7:$G$850,7,FALSE),"")</f>
        <v>Import from EU - Power DE</v>
      </c>
      <c r="H334" s="263">
        <f>_xlfn.IFNA(VLOOKUP(A334,'PASTE Tech_Stock'!A:B,2,FALSE),0)</f>
        <v>32.365000000000002</v>
      </c>
      <c r="I334" s="263">
        <f>_xlfn.IFNA(VLOOKUP($A334,'PASTE Tech_Stock'!C:BC,2,FALSE),0)</f>
        <v>32.365000000000002</v>
      </c>
      <c r="J334" s="263">
        <f>_xlfn.IFNA(VLOOKUP($A334,'PASTE Tech_Stock'!E:BD,2,FALSE),0)</f>
        <v>32.365000000000002</v>
      </c>
      <c r="K334" s="263">
        <f>_xlfn.IFNA(VLOOKUP($A334,'PASTE Tech_Stock'!G:BE,2,FALSE),0)</f>
        <v>32.365000000000002</v>
      </c>
      <c r="L334" s="263">
        <f>_xlfn.IFNA(VLOOKUP($A334,'PASTE Tech_Stock'!I:BF,2,FALSE),0)</f>
        <v>32.365000000000002</v>
      </c>
      <c r="M334" s="263">
        <f>_xlfn.IFNA(VLOOKUP($A334,'PASTE Tech_Stock'!K:BG,2,FALSE),0)</f>
        <v>32.365000000000002</v>
      </c>
      <c r="N334" s="263">
        <f>_xlfn.IFNA(VLOOKUP($A334,'PASTE Tech_Stock'!M:BH,2,FALSE),0)</f>
        <v>32.365000000000002</v>
      </c>
      <c r="O334" s="263">
        <f>_xlfn.IFNA(VLOOKUP($A334,'PASTE Tech_Stock'!O:BI,2,FALSE),0)</f>
        <v>32.365000000000002</v>
      </c>
      <c r="P334" s="263">
        <f>_xlfn.IFNA(VLOOKUP($A334,'PASTE Tech_Stock'!Q:BJ,2,FALSE),0)</f>
        <v>32.365000000000002</v>
      </c>
      <c r="Q334" s="263">
        <f>_xlfn.IFNA(VLOOKUP($A334,'PASTE Tech_Stock'!S:BK,2,FALSE),0)</f>
        <v>32.365000000000002</v>
      </c>
      <c r="R334" s="263">
        <f>_xlfn.IFNA(VLOOKUP($A334,'PASTE Tech_Stock'!U:BL,2,FALSE),0)</f>
        <v>32.365000000000002</v>
      </c>
      <c r="S334" s="263">
        <f>_xlfn.IFNA(VLOOKUP($A334,'PASTE Tech_Stock'!W:BM,2,FALSE),0)</f>
        <v>32.365000000000002</v>
      </c>
      <c r="T334" s="263">
        <f>_xlfn.IFNA(VLOOKUP($A334,'PASTE Tech_Stock'!Y:BN,2,FALSE),0)</f>
        <v>32.365000000000002</v>
      </c>
    </row>
    <row r="335" spans="1:20" x14ac:dyDescent="0.3">
      <c r="A335" s="173" t="s">
        <v>361</v>
      </c>
      <c r="B335" t="str">
        <f>_xlfn.IFNA(VLOOKUP($A335,'PASTE Energy Balance'!$A$7:$O$835,14,FALSE),"")</f>
        <v>NL</v>
      </c>
      <c r="C335" t="str">
        <f>_xlfn.IFNA(VLOOKUP($A335,'PASTE Technology Sheet'!$A$7:$G$850,3,FALSE),"")</f>
        <v>XC Trade</v>
      </c>
      <c r="D335" t="str">
        <f>_xlfn.IFNA(VLOOKUP($A335,'PASTE Technology Sheet'!$A$7:$G$850,4,FALSE),"")</f>
        <v>Power NL2</v>
      </c>
      <c r="E335" t="str">
        <f>_xlfn.IFNA(VLOOKUP($A335,'PASTE Technology Sheet'!$A$7:$G$850,5,FALSE),"")</f>
        <v>Power NL3</v>
      </c>
      <c r="F335" t="str">
        <f>_xlfn.IFNA(VLOOKUP($A335,'PASTE Technology Sheet'!$A$7:$G$850,6,FALSE),"")</f>
        <v>Electricity Cluster NL2</v>
      </c>
      <c r="G335" t="str">
        <f>_xlfn.IFNA(VLOOKUP($A335,'PASTE Technology Sheet'!$A$7:$G$850,7,FALSE),"")</f>
        <v>Import from Cluster NL3 - Power</v>
      </c>
      <c r="H335" s="263">
        <f>_xlfn.IFNA(VLOOKUP(A335,'PASTE Tech_Stock'!A:B,2,FALSE),0)</f>
        <v>1.2988168189999999E-7</v>
      </c>
      <c r="I335" s="263">
        <f>_xlfn.IFNA(VLOOKUP($A335,'PASTE Tech_Stock'!C:BC,2,FALSE),0)</f>
        <v>4.557263089E-7</v>
      </c>
      <c r="J335" s="263">
        <f>_xlfn.IFNA(VLOOKUP($A335,'PASTE Tech_Stock'!E:BD,2,FALSE),0)</f>
        <v>5.0520396109999999E-7</v>
      </c>
      <c r="K335" s="263">
        <f>_xlfn.IFNA(VLOOKUP($A335,'PASTE Tech_Stock'!G:BE,2,FALSE),0)</f>
        <v>1.4013855749999999E-7</v>
      </c>
      <c r="L335" s="263">
        <f>_xlfn.IFNA(VLOOKUP($A335,'PASTE Tech_Stock'!I:BF,2,FALSE),0)</f>
        <v>1.4013855749999999E-7</v>
      </c>
      <c r="M335" s="263">
        <f>_xlfn.IFNA(VLOOKUP($A335,'PASTE Tech_Stock'!K:BG,2,FALSE),0)</f>
        <v>1.191561565</v>
      </c>
      <c r="N335" s="263">
        <f>_xlfn.IFNA(VLOOKUP($A335,'PASTE Tech_Stock'!M:BH,2,FALSE),0)</f>
        <v>4.7345114139999998E-7</v>
      </c>
      <c r="O335" s="263">
        <f>_xlfn.IFNA(VLOOKUP($A335,'PASTE Tech_Stock'!O:BI,2,FALSE),0)</f>
        <v>1.0810691940000001E-5</v>
      </c>
      <c r="P335" s="263">
        <f>_xlfn.IFNA(VLOOKUP($A335,'PASTE Tech_Stock'!Q:BJ,2,FALSE),0)</f>
        <v>7.0897065769999997E-7</v>
      </c>
      <c r="Q335" s="263">
        <f>_xlfn.IFNA(VLOOKUP($A335,'PASTE Tech_Stock'!S:BK,2,FALSE),0)</f>
        <v>2.4925888899999999E-7</v>
      </c>
      <c r="R335" s="263">
        <f>_xlfn.IFNA(VLOOKUP($A335,'PASTE Tech_Stock'!U:BL,2,FALSE),0)</f>
        <v>2.3050541490000001</v>
      </c>
      <c r="S335" s="263">
        <f>_xlfn.IFNA(VLOOKUP($A335,'PASTE Tech_Stock'!W:BM,2,FALSE),0)</f>
        <v>5.4024091539999999E-7</v>
      </c>
      <c r="T335" s="263">
        <f>_xlfn.IFNA(VLOOKUP($A335,'PASTE Tech_Stock'!Y:BN,2,FALSE),0)</f>
        <v>1.4387349199999999</v>
      </c>
    </row>
    <row r="336" spans="1:20" x14ac:dyDescent="0.3">
      <c r="A336" s="171" t="s">
        <v>362</v>
      </c>
      <c r="B336" t="str">
        <f>_xlfn.IFNA(VLOOKUP($A336,'PASTE Energy Balance'!$A$7:$O$835,14,FALSE),"")</f>
        <v>NL</v>
      </c>
      <c r="C336" t="str">
        <f>_xlfn.IFNA(VLOOKUP($A336,'PASTE Technology Sheet'!$A$7:$G$850,3,FALSE),"")</f>
        <v>XC Trade</v>
      </c>
      <c r="D336" t="str">
        <f>_xlfn.IFNA(VLOOKUP($A336,'PASTE Technology Sheet'!$A$7:$G$850,4,FALSE),"")</f>
        <v>Power NL3</v>
      </c>
      <c r="E336" t="str">
        <f>_xlfn.IFNA(VLOOKUP($A336,'PASTE Technology Sheet'!$A$7:$G$850,5,FALSE),"")</f>
        <v>Power NL2</v>
      </c>
      <c r="F336" t="str">
        <f>_xlfn.IFNA(VLOOKUP($A336,'PASTE Technology Sheet'!$A$7:$G$850,6,FALSE),"")</f>
        <v>Electricity Cluster NL3</v>
      </c>
      <c r="G336" t="str">
        <f>_xlfn.IFNA(VLOOKUP($A336,'PASTE Technology Sheet'!$A$7:$G$850,7,FALSE),"")</f>
        <v>Import from Cluster NL2 - Power</v>
      </c>
      <c r="H336" s="263">
        <f>_xlfn.IFNA(VLOOKUP(A336,'PASTE Tech_Stock'!A:B,2,FALSE),0)</f>
        <v>1.2988168189999999E-7</v>
      </c>
      <c r="I336" s="263">
        <f>_xlfn.IFNA(VLOOKUP($A336,'PASTE Tech_Stock'!C:BC,2,FALSE),0)</f>
        <v>4.557263089E-7</v>
      </c>
      <c r="J336" s="263">
        <f>_xlfn.IFNA(VLOOKUP($A336,'PASTE Tech_Stock'!E:BD,2,FALSE),0)</f>
        <v>5.0520396109999999E-7</v>
      </c>
      <c r="K336" s="263">
        <f>_xlfn.IFNA(VLOOKUP($A336,'PASTE Tech_Stock'!G:BE,2,FALSE),0)</f>
        <v>1.4013855749999999E-7</v>
      </c>
      <c r="L336" s="263">
        <f>_xlfn.IFNA(VLOOKUP($A336,'PASTE Tech_Stock'!I:BF,2,FALSE),0)</f>
        <v>1.4013855749999999E-7</v>
      </c>
      <c r="M336" s="263">
        <f>_xlfn.IFNA(VLOOKUP($A336,'PASTE Tech_Stock'!K:BG,2,FALSE),0)</f>
        <v>1.191561565</v>
      </c>
      <c r="N336" s="263">
        <f>_xlfn.IFNA(VLOOKUP($A336,'PASTE Tech_Stock'!M:BH,2,FALSE),0)</f>
        <v>4.7345114139999998E-7</v>
      </c>
      <c r="O336" s="263">
        <f>_xlfn.IFNA(VLOOKUP($A336,'PASTE Tech_Stock'!O:BI,2,FALSE),0)</f>
        <v>1.0810691940000001E-5</v>
      </c>
      <c r="P336" s="263">
        <f>_xlfn.IFNA(VLOOKUP($A336,'PASTE Tech_Stock'!Q:BJ,2,FALSE),0)</f>
        <v>7.0897065769999997E-7</v>
      </c>
      <c r="Q336" s="263">
        <f>_xlfn.IFNA(VLOOKUP($A336,'PASTE Tech_Stock'!S:BK,2,FALSE),0)</f>
        <v>2.4925888899999999E-7</v>
      </c>
      <c r="R336" s="263">
        <f>_xlfn.IFNA(VLOOKUP($A336,'PASTE Tech_Stock'!U:BL,2,FALSE),0)</f>
        <v>2.3050541490000001</v>
      </c>
      <c r="S336" s="263">
        <f>_xlfn.IFNA(VLOOKUP($A336,'PASTE Tech_Stock'!W:BM,2,FALSE),0)</f>
        <v>5.4024091539999999E-7</v>
      </c>
      <c r="T336" s="263">
        <f>_xlfn.IFNA(VLOOKUP($A336,'PASTE Tech_Stock'!Y:BN,2,FALSE),0)</f>
        <v>1.4387349199999999</v>
      </c>
    </row>
    <row r="337" spans="1:20" x14ac:dyDescent="0.3">
      <c r="A337" s="173" t="s">
        <v>363</v>
      </c>
      <c r="B337" t="str">
        <f>_xlfn.IFNA(VLOOKUP($A337,'PASTE Energy Balance'!$A$7:$O$835,14,FALSE),"")</f>
        <v>NL</v>
      </c>
      <c r="C337" t="str">
        <f>_xlfn.IFNA(VLOOKUP($A337,'PASTE Technology Sheet'!$A$7:$G$850,3,FALSE),"")</f>
        <v>XC Trade</v>
      </c>
      <c r="D337" t="str">
        <f>_xlfn.IFNA(VLOOKUP($A337,'PASTE Technology Sheet'!$A$7:$G$850,4,FALSE),"")</f>
        <v>Power NL3</v>
      </c>
      <c r="E337" t="str">
        <f>_xlfn.IFNA(VLOOKUP($A337,'PASTE Technology Sheet'!$A$7:$G$850,5,FALSE),"")</f>
        <v>Power NL5</v>
      </c>
      <c r="F337" t="str">
        <f>_xlfn.IFNA(VLOOKUP($A337,'PASTE Technology Sheet'!$A$7:$G$850,6,FALSE),"")</f>
        <v>Electricity Cluster NL3</v>
      </c>
      <c r="G337" t="str">
        <f>_xlfn.IFNA(VLOOKUP($A337,'PASTE Technology Sheet'!$A$7:$G$850,7,FALSE),"")</f>
        <v>Import from Cluster NL5 - Power</v>
      </c>
      <c r="H337" s="263">
        <f>_xlfn.IFNA(VLOOKUP(A337,'PASTE Tech_Stock'!A:B,2,FALSE),0)</f>
        <v>2.464646165</v>
      </c>
      <c r="I337" s="263">
        <f>_xlfn.IFNA(VLOOKUP($A337,'PASTE Tech_Stock'!C:BC,2,FALSE),0)</f>
        <v>1.9125427429999999</v>
      </c>
      <c r="J337" s="263">
        <f>_xlfn.IFNA(VLOOKUP($A337,'PASTE Tech_Stock'!E:BD,2,FALSE),0)</f>
        <v>2.4646469120000001</v>
      </c>
      <c r="K337" s="263">
        <f>_xlfn.IFNA(VLOOKUP($A337,'PASTE Tech_Stock'!G:BE,2,FALSE),0)</f>
        <v>2.4646461940000002</v>
      </c>
      <c r="L337" s="263">
        <f>_xlfn.IFNA(VLOOKUP($A337,'PASTE Tech_Stock'!I:BF,2,FALSE),0)</f>
        <v>2.4646461940000002</v>
      </c>
      <c r="M337" s="263">
        <f>_xlfn.IFNA(VLOOKUP($A337,'PASTE Tech_Stock'!K:BG,2,FALSE),0)</f>
        <v>0.52863312760000003</v>
      </c>
      <c r="N337" s="263">
        <f>_xlfn.IFNA(VLOOKUP($A337,'PASTE Tech_Stock'!M:BH,2,FALSE),0)</f>
        <v>3.7504091580000001</v>
      </c>
      <c r="O337" s="263">
        <f>_xlfn.IFNA(VLOOKUP($A337,'PASTE Tech_Stock'!O:BI,2,FALSE),0)</f>
        <v>2.3976946309999998</v>
      </c>
      <c r="P337" s="263">
        <f>_xlfn.IFNA(VLOOKUP($A337,'PASTE Tech_Stock'!Q:BJ,2,FALSE),0)</f>
        <v>2.251807892</v>
      </c>
      <c r="Q337" s="263">
        <f>_xlfn.IFNA(VLOOKUP($A337,'PASTE Tech_Stock'!S:BK,2,FALSE),0)</f>
        <v>2.3108200650000001</v>
      </c>
      <c r="R337" s="263">
        <f>_xlfn.IFNA(VLOOKUP($A337,'PASTE Tech_Stock'!U:BL,2,FALSE),0)</f>
        <v>1.4624146280000001</v>
      </c>
      <c r="S337" s="263">
        <f>_xlfn.IFNA(VLOOKUP($A337,'PASTE Tech_Stock'!W:BM,2,FALSE),0)</f>
        <v>0.63563267270000001</v>
      </c>
      <c r="T337" s="263">
        <f>_xlfn.IFNA(VLOOKUP($A337,'PASTE Tech_Stock'!Y:BN,2,FALSE),0)</f>
        <v>2.3002532900000001</v>
      </c>
    </row>
    <row r="338" spans="1:20" x14ac:dyDescent="0.3">
      <c r="A338" s="171" t="s">
        <v>364</v>
      </c>
      <c r="B338" t="str">
        <f>_xlfn.IFNA(VLOOKUP($A338,'PASTE Energy Balance'!$A$7:$O$835,14,FALSE),"")</f>
        <v>NL</v>
      </c>
      <c r="C338" t="str">
        <f>_xlfn.IFNA(VLOOKUP($A338,'PASTE Technology Sheet'!$A$7:$G$850,3,FALSE),"")</f>
        <v>XC Trade</v>
      </c>
      <c r="D338" t="str">
        <f>_xlfn.IFNA(VLOOKUP($A338,'PASTE Technology Sheet'!$A$7:$G$850,4,FALSE),"")</f>
        <v>Power NL5</v>
      </c>
      <c r="E338" t="str">
        <f>_xlfn.IFNA(VLOOKUP($A338,'PASTE Technology Sheet'!$A$7:$G$850,5,FALSE),"")</f>
        <v>Power NL3</v>
      </c>
      <c r="F338" t="str">
        <f>_xlfn.IFNA(VLOOKUP($A338,'PASTE Technology Sheet'!$A$7:$G$850,6,FALSE),"")</f>
        <v>Electricity Cluster NL5</v>
      </c>
      <c r="G338" t="str">
        <f>_xlfn.IFNA(VLOOKUP($A338,'PASTE Technology Sheet'!$A$7:$G$850,7,FALSE),"")</f>
        <v>Import from Cluster NL3 - Power</v>
      </c>
      <c r="H338" s="263">
        <f>_xlfn.IFNA(VLOOKUP(A338,'PASTE Tech_Stock'!A:B,2,FALSE),0)</f>
        <v>2.464646165</v>
      </c>
      <c r="I338" s="263">
        <f>_xlfn.IFNA(VLOOKUP($A338,'PASTE Tech_Stock'!C:BC,2,FALSE),0)</f>
        <v>1.9125427429999999</v>
      </c>
      <c r="J338" s="263">
        <f>_xlfn.IFNA(VLOOKUP($A338,'PASTE Tech_Stock'!E:BD,2,FALSE),0)</f>
        <v>2.4646469120000001</v>
      </c>
      <c r="K338" s="263">
        <f>_xlfn.IFNA(VLOOKUP($A338,'PASTE Tech_Stock'!G:BE,2,FALSE),0)</f>
        <v>2.4646461940000002</v>
      </c>
      <c r="L338" s="263">
        <f>_xlfn.IFNA(VLOOKUP($A338,'PASTE Tech_Stock'!I:BF,2,FALSE),0)</f>
        <v>2.4646461940000002</v>
      </c>
      <c r="M338" s="263">
        <f>_xlfn.IFNA(VLOOKUP($A338,'PASTE Tech_Stock'!K:BG,2,FALSE),0)</f>
        <v>0.52863312760000003</v>
      </c>
      <c r="N338" s="263">
        <f>_xlfn.IFNA(VLOOKUP($A338,'PASTE Tech_Stock'!M:BH,2,FALSE),0)</f>
        <v>3.7504091580000001</v>
      </c>
      <c r="O338" s="263">
        <f>_xlfn.IFNA(VLOOKUP($A338,'PASTE Tech_Stock'!O:BI,2,FALSE),0)</f>
        <v>2.3976946309999998</v>
      </c>
      <c r="P338" s="263">
        <f>_xlfn.IFNA(VLOOKUP($A338,'PASTE Tech_Stock'!Q:BJ,2,FALSE),0)</f>
        <v>2.251807892</v>
      </c>
      <c r="Q338" s="263">
        <f>_xlfn.IFNA(VLOOKUP($A338,'PASTE Tech_Stock'!S:BK,2,FALSE),0)</f>
        <v>2.3108200650000001</v>
      </c>
      <c r="R338" s="263">
        <f>_xlfn.IFNA(VLOOKUP($A338,'PASTE Tech_Stock'!U:BL,2,FALSE),0)</f>
        <v>1.4624146280000001</v>
      </c>
      <c r="S338" s="263">
        <f>_xlfn.IFNA(VLOOKUP($A338,'PASTE Tech_Stock'!W:BM,2,FALSE),0)</f>
        <v>0.63563267270000001</v>
      </c>
      <c r="T338" s="263">
        <f>_xlfn.IFNA(VLOOKUP($A338,'PASTE Tech_Stock'!Y:BN,2,FALSE),0)</f>
        <v>2.3002532900000001</v>
      </c>
    </row>
    <row r="339" spans="1:20" x14ac:dyDescent="0.3">
      <c r="A339" s="173" t="s">
        <v>365</v>
      </c>
      <c r="B339" t="str">
        <f>_xlfn.IFNA(VLOOKUP($A339,'PASTE Energy Balance'!$A$7:$O$835,14,FALSE),"")</f>
        <v>NL</v>
      </c>
      <c r="C339" t="str">
        <f>_xlfn.IFNA(VLOOKUP($A339,'PASTE Technology Sheet'!$A$7:$G$850,3,FALSE),"")</f>
        <v>XC Trade</v>
      </c>
      <c r="D339" t="str">
        <f>_xlfn.IFNA(VLOOKUP($A339,'PASTE Technology Sheet'!$A$7:$G$850,4,FALSE),"")</f>
        <v>Power NL3</v>
      </c>
      <c r="E339" t="str">
        <f>_xlfn.IFNA(VLOOKUP($A339,'PASTE Technology Sheet'!$A$7:$G$850,5,FALSE),"")</f>
        <v>Power GB1</v>
      </c>
      <c r="F339" t="str">
        <f>_xlfn.IFNA(VLOOKUP($A339,'PASTE Technology Sheet'!$A$7:$G$850,6,FALSE),"")</f>
        <v>Electricity Cluster NL3</v>
      </c>
      <c r="G339" t="str">
        <f>_xlfn.IFNA(VLOOKUP($A339,'PASTE Technology Sheet'!$A$7:$G$850,7,FALSE),"")</f>
        <v>Import from Cluster GB1 - Power</v>
      </c>
      <c r="H339" s="263">
        <f>_xlfn.IFNA(VLOOKUP(A339,'PASTE Tech_Stock'!A:B,2,FALSE),0)</f>
        <v>0</v>
      </c>
      <c r="I339" s="263">
        <f>_xlfn.IFNA(VLOOKUP($A339,'PASTE Tech_Stock'!C:BC,2,FALSE),0)</f>
        <v>0</v>
      </c>
      <c r="J339" s="263">
        <f>_xlfn.IFNA(VLOOKUP($A339,'PASTE Tech_Stock'!E:BD,2,FALSE),0)</f>
        <v>1.2542319470000001E-7</v>
      </c>
      <c r="K339" s="263">
        <f>_xlfn.IFNA(VLOOKUP($A339,'PASTE Tech_Stock'!G:BE,2,FALSE),0)</f>
        <v>0</v>
      </c>
      <c r="L339" s="263">
        <f>_xlfn.IFNA(VLOOKUP($A339,'PASTE Tech_Stock'!I:BF,2,FALSE),0)</f>
        <v>0</v>
      </c>
      <c r="M339" s="263">
        <f>_xlfn.IFNA(VLOOKUP($A339,'PASTE Tech_Stock'!K:BG,2,FALSE),0)</f>
        <v>0</v>
      </c>
      <c r="N339" s="263">
        <f>_xlfn.IFNA(VLOOKUP($A339,'PASTE Tech_Stock'!M:BH,2,FALSE),0)</f>
        <v>2.2849960510000001E-7</v>
      </c>
      <c r="O339" s="263">
        <f>_xlfn.IFNA(VLOOKUP($A339,'PASTE Tech_Stock'!O:BI,2,FALSE),0)</f>
        <v>1.8025532400000001E-7</v>
      </c>
      <c r="P339" s="263">
        <f>_xlfn.IFNA(VLOOKUP($A339,'PASTE Tech_Stock'!Q:BJ,2,FALSE),0)</f>
        <v>1.365825744E-7</v>
      </c>
      <c r="Q339" s="263">
        <f>_xlfn.IFNA(VLOOKUP($A339,'PASTE Tech_Stock'!S:BK,2,FALSE),0)</f>
        <v>0</v>
      </c>
      <c r="R339" s="263">
        <f>_xlfn.IFNA(VLOOKUP($A339,'PASTE Tech_Stock'!U:BL,2,FALSE),0)</f>
        <v>0</v>
      </c>
      <c r="S339" s="263">
        <f>_xlfn.IFNA(VLOOKUP($A339,'PASTE Tech_Stock'!W:BM,2,FALSE),0)</f>
        <v>1.7455040949999999E-7</v>
      </c>
      <c r="T339" s="263">
        <f>_xlfn.IFNA(VLOOKUP($A339,'PASTE Tech_Stock'!Y:BN,2,FALSE),0)</f>
        <v>0</v>
      </c>
    </row>
    <row r="340" spans="1:20" x14ac:dyDescent="0.3">
      <c r="A340" s="171" t="s">
        <v>366</v>
      </c>
      <c r="B340" t="str">
        <f>_xlfn.IFNA(VLOOKUP($A340,'PASTE Energy Balance'!$A$7:$O$835,14,FALSE),"")</f>
        <v>GB</v>
      </c>
      <c r="C340" t="str">
        <f>_xlfn.IFNA(VLOOKUP($A340,'PASTE Technology Sheet'!$A$7:$G$850,3,FALSE),"")</f>
        <v>XC Trade</v>
      </c>
      <c r="D340" t="str">
        <f>_xlfn.IFNA(VLOOKUP($A340,'PASTE Technology Sheet'!$A$7:$G$850,4,FALSE),"")</f>
        <v>Power GB1</v>
      </c>
      <c r="E340" t="str">
        <f>_xlfn.IFNA(VLOOKUP($A340,'PASTE Technology Sheet'!$A$7:$G$850,5,FALSE),"")</f>
        <v>Power NL3</v>
      </c>
      <c r="F340" t="str">
        <f>_xlfn.IFNA(VLOOKUP($A340,'PASTE Technology Sheet'!$A$7:$G$850,6,FALSE),"")</f>
        <v>Electricity Cluster GB1</v>
      </c>
      <c r="G340" t="str">
        <f>_xlfn.IFNA(VLOOKUP($A340,'PASTE Technology Sheet'!$A$7:$G$850,7,FALSE),"")</f>
        <v>Import from Cluster NL3 - Power</v>
      </c>
      <c r="H340" s="263">
        <f>_xlfn.IFNA(VLOOKUP(A340,'PASTE Tech_Stock'!A:B,2,FALSE),0)</f>
        <v>0</v>
      </c>
      <c r="I340" s="263">
        <f>_xlfn.IFNA(VLOOKUP($A340,'PASTE Tech_Stock'!C:BC,2,FALSE),0)</f>
        <v>0</v>
      </c>
      <c r="J340" s="263">
        <f>_xlfn.IFNA(VLOOKUP($A340,'PASTE Tech_Stock'!E:BD,2,FALSE),0)</f>
        <v>1.2542319470000001E-7</v>
      </c>
      <c r="K340" s="263">
        <f>_xlfn.IFNA(VLOOKUP($A340,'PASTE Tech_Stock'!G:BE,2,FALSE),0)</f>
        <v>0</v>
      </c>
      <c r="L340" s="263">
        <f>_xlfn.IFNA(VLOOKUP($A340,'PASTE Tech_Stock'!I:BF,2,FALSE),0)</f>
        <v>0</v>
      </c>
      <c r="M340" s="263">
        <f>_xlfn.IFNA(VLOOKUP($A340,'PASTE Tech_Stock'!K:BG,2,FALSE),0)</f>
        <v>0</v>
      </c>
      <c r="N340" s="263">
        <f>_xlfn.IFNA(VLOOKUP($A340,'PASTE Tech_Stock'!M:BH,2,FALSE),0)</f>
        <v>2.2849960510000001E-7</v>
      </c>
      <c r="O340" s="263">
        <f>_xlfn.IFNA(VLOOKUP($A340,'PASTE Tech_Stock'!O:BI,2,FALSE),0)</f>
        <v>1.8025532400000001E-7</v>
      </c>
      <c r="P340" s="263">
        <f>_xlfn.IFNA(VLOOKUP($A340,'PASTE Tech_Stock'!Q:BJ,2,FALSE),0)</f>
        <v>1.365825744E-7</v>
      </c>
      <c r="Q340" s="263">
        <f>_xlfn.IFNA(VLOOKUP($A340,'PASTE Tech_Stock'!S:BK,2,FALSE),0)</f>
        <v>0</v>
      </c>
      <c r="R340" s="263">
        <f>_xlfn.IFNA(VLOOKUP($A340,'PASTE Tech_Stock'!U:BL,2,FALSE),0)</f>
        <v>0</v>
      </c>
      <c r="S340" s="263">
        <f>_xlfn.IFNA(VLOOKUP($A340,'PASTE Tech_Stock'!W:BM,2,FALSE),0)</f>
        <v>1.7455040949999999E-7</v>
      </c>
      <c r="T340" s="263">
        <f>_xlfn.IFNA(VLOOKUP($A340,'PASTE Tech_Stock'!Y:BN,2,FALSE),0)</f>
        <v>0</v>
      </c>
    </row>
    <row r="341" spans="1:20" x14ac:dyDescent="0.3">
      <c r="A341" s="173" t="s">
        <v>367</v>
      </c>
      <c r="B341" t="str">
        <f>_xlfn.IFNA(VLOOKUP($A341,'PASTE Energy Balance'!$A$7:$O$835,14,FALSE),"")</f>
        <v>NL</v>
      </c>
      <c r="C341" t="str">
        <f>_xlfn.IFNA(VLOOKUP($A341,'PASTE Technology Sheet'!$A$7:$G$850,3,FALSE),"")</f>
        <v>XC Trade</v>
      </c>
      <c r="D341" t="str">
        <f>_xlfn.IFNA(VLOOKUP($A341,'PASTE Technology Sheet'!$A$7:$G$850,4,FALSE),"")</f>
        <v>Power NL5</v>
      </c>
      <c r="E341" t="str">
        <f>_xlfn.IFNA(VLOOKUP($A341,'PASTE Technology Sheet'!$A$7:$G$850,5,FALSE),"")</f>
        <v>Power GB1</v>
      </c>
      <c r="F341" t="str">
        <f>_xlfn.IFNA(VLOOKUP($A341,'PASTE Technology Sheet'!$A$7:$G$850,6,FALSE),"")</f>
        <v>Electricity Cluster NL5</v>
      </c>
      <c r="G341" t="str">
        <f>_xlfn.IFNA(VLOOKUP($A341,'PASTE Technology Sheet'!$A$7:$G$850,7,FALSE),"")</f>
        <v>Import from Cluster GB1 - Power</v>
      </c>
      <c r="H341" s="263">
        <f>_xlfn.IFNA(VLOOKUP(A341,'PASTE Tech_Stock'!A:B,2,FALSE),0)</f>
        <v>0.8716559733</v>
      </c>
      <c r="I341" s="263">
        <f>_xlfn.IFNA(VLOOKUP($A341,'PASTE Tech_Stock'!C:BC,2,FALSE),0)</f>
        <v>0.86449590409999999</v>
      </c>
      <c r="J341" s="263">
        <f>_xlfn.IFNA(VLOOKUP($A341,'PASTE Tech_Stock'!E:BD,2,FALSE),0)</f>
        <v>0.87165597230000003</v>
      </c>
      <c r="K341" s="263">
        <f>_xlfn.IFNA(VLOOKUP($A341,'PASTE Tech_Stock'!G:BE,2,FALSE),0)</f>
        <v>0.87165600009999999</v>
      </c>
      <c r="L341" s="263">
        <f>_xlfn.IFNA(VLOOKUP($A341,'PASTE Tech_Stock'!I:BF,2,FALSE),0)</f>
        <v>0.87165600009999999</v>
      </c>
      <c r="M341" s="263">
        <f>_xlfn.IFNA(VLOOKUP($A341,'PASTE Tech_Stock'!K:BG,2,FALSE),0)</f>
        <v>0.86449546720000003</v>
      </c>
      <c r="N341" s="263">
        <f>_xlfn.IFNA(VLOOKUP($A341,'PASTE Tech_Stock'!M:BH,2,FALSE),0)</f>
        <v>1.0789061120000001</v>
      </c>
      <c r="O341" s="263">
        <f>_xlfn.IFNA(VLOOKUP($A341,'PASTE Tech_Stock'!O:BI,2,FALSE),0)</f>
        <v>0.84856378960000001</v>
      </c>
      <c r="P341" s="263">
        <f>_xlfn.IFNA(VLOOKUP($A341,'PASTE Tech_Stock'!Q:BJ,2,FALSE),0)</f>
        <v>0.86449678019999998</v>
      </c>
      <c r="Q341" s="263">
        <f>_xlfn.IFNA(VLOOKUP($A341,'PASTE Tech_Stock'!S:BK,2,FALSE),0)</f>
        <v>0.65374198549999996</v>
      </c>
      <c r="R341" s="263">
        <f>_xlfn.IFNA(VLOOKUP($A341,'PASTE Tech_Stock'!U:BL,2,FALSE),0)</f>
        <v>1.2662107680000001</v>
      </c>
      <c r="S341" s="263">
        <f>_xlfn.IFNA(VLOOKUP($A341,'PASTE Tech_Stock'!W:BM,2,FALSE),0)</f>
        <v>1.016743424</v>
      </c>
      <c r="T341" s="263">
        <f>_xlfn.IFNA(VLOOKUP($A341,'PASTE Tech_Stock'!Y:BN,2,FALSE),0)</f>
        <v>1.119192899</v>
      </c>
    </row>
    <row r="342" spans="1:20" x14ac:dyDescent="0.3">
      <c r="A342" s="171" t="s">
        <v>368</v>
      </c>
      <c r="B342" t="str">
        <f>_xlfn.IFNA(VLOOKUP($A342,'PASTE Energy Balance'!$A$7:$O$835,14,FALSE),"")</f>
        <v>GB</v>
      </c>
      <c r="C342" t="str">
        <f>_xlfn.IFNA(VLOOKUP($A342,'PASTE Technology Sheet'!$A$7:$G$850,3,FALSE),"")</f>
        <v>XC Trade</v>
      </c>
      <c r="D342" t="str">
        <f>_xlfn.IFNA(VLOOKUP($A342,'PASTE Technology Sheet'!$A$7:$G$850,4,FALSE),"")</f>
        <v>Power GB1</v>
      </c>
      <c r="E342" t="str">
        <f>_xlfn.IFNA(VLOOKUP($A342,'PASTE Technology Sheet'!$A$7:$G$850,5,FALSE),"")</f>
        <v>Power NL5</v>
      </c>
      <c r="F342" t="str">
        <f>_xlfn.IFNA(VLOOKUP($A342,'PASTE Technology Sheet'!$A$7:$G$850,6,FALSE),"")</f>
        <v>Electricity Cluster GB1</v>
      </c>
      <c r="G342" t="str">
        <f>_xlfn.IFNA(VLOOKUP($A342,'PASTE Technology Sheet'!$A$7:$G$850,7,FALSE),"")</f>
        <v>Import from Cluster NL5 - Power</v>
      </c>
      <c r="H342" s="263">
        <f>_xlfn.IFNA(VLOOKUP(A342,'PASTE Tech_Stock'!A:B,2,FALSE),0)</f>
        <v>0.8716559733</v>
      </c>
      <c r="I342" s="263">
        <f>_xlfn.IFNA(VLOOKUP($A342,'PASTE Tech_Stock'!C:BC,2,FALSE),0)</f>
        <v>0.86449590409999999</v>
      </c>
      <c r="J342" s="263">
        <f>_xlfn.IFNA(VLOOKUP($A342,'PASTE Tech_Stock'!E:BD,2,FALSE),0)</f>
        <v>0.87165597230000003</v>
      </c>
      <c r="K342" s="263">
        <f>_xlfn.IFNA(VLOOKUP($A342,'PASTE Tech_Stock'!G:BE,2,FALSE),0)</f>
        <v>0.87165600009999999</v>
      </c>
      <c r="L342" s="263">
        <f>_xlfn.IFNA(VLOOKUP($A342,'PASTE Tech_Stock'!I:BF,2,FALSE),0)</f>
        <v>0.87165600009999999</v>
      </c>
      <c r="M342" s="263">
        <f>_xlfn.IFNA(VLOOKUP($A342,'PASTE Tech_Stock'!K:BG,2,FALSE),0)</f>
        <v>0.86449546720000003</v>
      </c>
      <c r="N342" s="263">
        <f>_xlfn.IFNA(VLOOKUP($A342,'PASTE Tech_Stock'!M:BH,2,FALSE),0)</f>
        <v>1.0789061120000001</v>
      </c>
      <c r="O342" s="263">
        <f>_xlfn.IFNA(VLOOKUP($A342,'PASTE Tech_Stock'!O:BI,2,FALSE),0)</f>
        <v>0.84856378960000001</v>
      </c>
      <c r="P342" s="263">
        <f>_xlfn.IFNA(VLOOKUP($A342,'PASTE Tech_Stock'!Q:BJ,2,FALSE),0)</f>
        <v>0.86449678019999998</v>
      </c>
      <c r="Q342" s="263">
        <f>_xlfn.IFNA(VLOOKUP($A342,'PASTE Tech_Stock'!S:BK,2,FALSE),0)</f>
        <v>0.65374198549999996</v>
      </c>
      <c r="R342" s="263">
        <f>_xlfn.IFNA(VLOOKUP($A342,'PASTE Tech_Stock'!U:BL,2,FALSE),0)</f>
        <v>1.2662107680000001</v>
      </c>
      <c r="S342" s="263">
        <f>_xlfn.IFNA(VLOOKUP($A342,'PASTE Tech_Stock'!W:BM,2,FALSE),0)</f>
        <v>1.016743424</v>
      </c>
      <c r="T342" s="263">
        <f>_xlfn.IFNA(VLOOKUP($A342,'PASTE Tech_Stock'!Y:BN,2,FALSE),0)</f>
        <v>1.119192899</v>
      </c>
    </row>
    <row r="343" spans="1:20" x14ac:dyDescent="0.3">
      <c r="A343" s="173" t="s">
        <v>369</v>
      </c>
      <c r="B343" t="str">
        <f>_xlfn.IFNA(VLOOKUP($A343,'PASTE Energy Balance'!$A$7:$O$835,14,FALSE),"")</f>
        <v>NL</v>
      </c>
      <c r="C343" t="str">
        <f>_xlfn.IFNA(VLOOKUP($A343,'PASTE Technology Sheet'!$A$7:$G$850,3,FALSE),"")</f>
        <v>XC Trade</v>
      </c>
      <c r="D343" t="str">
        <f>_xlfn.IFNA(VLOOKUP($A343,'PASTE Technology Sheet'!$A$7:$G$850,4,FALSE),"")</f>
        <v>Power NL5</v>
      </c>
      <c r="E343" t="str">
        <f>_xlfn.IFNA(VLOOKUP($A343,'PASTE Technology Sheet'!$A$7:$G$850,5,FALSE),"")</f>
        <v>Power GB2</v>
      </c>
      <c r="F343" t="str">
        <f>_xlfn.IFNA(VLOOKUP($A343,'PASTE Technology Sheet'!$A$7:$G$850,6,FALSE),"")</f>
        <v>Electricity Cluster NL5</v>
      </c>
      <c r="G343" t="str">
        <f>_xlfn.IFNA(VLOOKUP($A343,'PASTE Technology Sheet'!$A$7:$G$850,7,FALSE),"")</f>
        <v>Import from Cluster GB2 - Power</v>
      </c>
      <c r="H343" s="263">
        <f>_xlfn.IFNA(VLOOKUP(A343,'PASTE Tech_Stock'!A:B,2,FALSE),0)</f>
        <v>0.38939596630000001</v>
      </c>
      <c r="I343" s="263">
        <f>_xlfn.IFNA(VLOOKUP($A343,'PASTE Tech_Stock'!C:BC,2,FALSE),0)</f>
        <v>0.47358729779999997</v>
      </c>
      <c r="J343" s="263">
        <f>_xlfn.IFNA(VLOOKUP($A343,'PASTE Tech_Stock'!E:BD,2,FALSE),0)</f>
        <v>0.84495779820000005</v>
      </c>
      <c r="K343" s="263">
        <f>_xlfn.IFNA(VLOOKUP($A343,'PASTE Tech_Stock'!G:BE,2,FALSE),0)</f>
        <v>0.3893983426</v>
      </c>
      <c r="L343" s="263">
        <f>_xlfn.IFNA(VLOOKUP($A343,'PASTE Tech_Stock'!I:BF,2,FALSE),0)</f>
        <v>0.3893983426</v>
      </c>
      <c r="M343" s="263">
        <f>_xlfn.IFNA(VLOOKUP($A343,'PASTE Tech_Stock'!K:BG,2,FALSE),0)</f>
        <v>2.7026164189999999E-7</v>
      </c>
      <c r="N343" s="263">
        <f>_xlfn.IFNA(VLOOKUP($A343,'PASTE Tech_Stock'!M:BH,2,FALSE),0)</f>
        <v>4.4320213940000004</v>
      </c>
      <c r="O343" s="263">
        <f>_xlfn.IFNA(VLOOKUP($A343,'PASTE Tech_Stock'!O:BI,2,FALSE),0)</f>
        <v>0.7660741928</v>
      </c>
      <c r="P343" s="263">
        <f>_xlfn.IFNA(VLOOKUP($A343,'PASTE Tech_Stock'!Q:BJ,2,FALSE),0)</f>
        <v>0.5061087259</v>
      </c>
      <c r="Q343" s="263">
        <f>_xlfn.IFNA(VLOOKUP($A343,'PASTE Tech_Stock'!S:BK,2,FALSE),0)</f>
        <v>0.17105965009999999</v>
      </c>
      <c r="R343" s="263">
        <f>_xlfn.IFNA(VLOOKUP($A343,'PASTE Tech_Stock'!U:BL,2,FALSE),0)</f>
        <v>0.59035929099999995</v>
      </c>
      <c r="S343" s="263">
        <f>_xlfn.IFNA(VLOOKUP($A343,'PASTE Tech_Stock'!W:BM,2,FALSE),0)</f>
        <v>2.4181170270000001</v>
      </c>
      <c r="T343" s="263">
        <f>_xlfn.IFNA(VLOOKUP($A343,'PASTE Tech_Stock'!Y:BN,2,FALSE),0)</f>
        <v>3.4237249269999999E-7</v>
      </c>
    </row>
    <row r="344" spans="1:20" x14ac:dyDescent="0.3">
      <c r="A344" s="171" t="s">
        <v>370</v>
      </c>
      <c r="B344" t="str">
        <f>_xlfn.IFNA(VLOOKUP($A344,'PASTE Energy Balance'!$A$7:$O$835,14,FALSE),"")</f>
        <v>GB</v>
      </c>
      <c r="C344" t="str">
        <f>_xlfn.IFNA(VLOOKUP($A344,'PASTE Technology Sheet'!$A$7:$G$850,3,FALSE),"")</f>
        <v>XC Trade</v>
      </c>
      <c r="D344" t="str">
        <f>_xlfn.IFNA(VLOOKUP($A344,'PASTE Technology Sheet'!$A$7:$G$850,4,FALSE),"")</f>
        <v>Power GB2</v>
      </c>
      <c r="E344" t="str">
        <f>_xlfn.IFNA(VLOOKUP($A344,'PASTE Technology Sheet'!$A$7:$G$850,5,FALSE),"")</f>
        <v>Power NL5</v>
      </c>
      <c r="F344" t="str">
        <f>_xlfn.IFNA(VLOOKUP($A344,'PASTE Technology Sheet'!$A$7:$G$850,6,FALSE),"")</f>
        <v>Electricity Cluster GB2</v>
      </c>
      <c r="G344" t="str">
        <f>_xlfn.IFNA(VLOOKUP($A344,'PASTE Technology Sheet'!$A$7:$G$850,7,FALSE),"")</f>
        <v>Import from Cluster NL5 - Power</v>
      </c>
      <c r="H344" s="263">
        <f>_xlfn.IFNA(VLOOKUP(A344,'PASTE Tech_Stock'!A:B,2,FALSE),0)</f>
        <v>0.38939596630000001</v>
      </c>
      <c r="I344" s="263">
        <f>_xlfn.IFNA(VLOOKUP($A344,'PASTE Tech_Stock'!C:BC,2,FALSE),0)</f>
        <v>0.47358729779999997</v>
      </c>
      <c r="J344" s="263">
        <f>_xlfn.IFNA(VLOOKUP($A344,'PASTE Tech_Stock'!E:BD,2,FALSE),0)</f>
        <v>0.84495779820000005</v>
      </c>
      <c r="K344" s="263">
        <f>_xlfn.IFNA(VLOOKUP($A344,'PASTE Tech_Stock'!G:BE,2,FALSE),0)</f>
        <v>0.3893983426</v>
      </c>
      <c r="L344" s="263">
        <f>_xlfn.IFNA(VLOOKUP($A344,'PASTE Tech_Stock'!I:BF,2,FALSE),0)</f>
        <v>0.3893983426</v>
      </c>
      <c r="M344" s="263">
        <f>_xlfn.IFNA(VLOOKUP($A344,'PASTE Tech_Stock'!K:BG,2,FALSE),0)</f>
        <v>2.7026164189999999E-7</v>
      </c>
      <c r="N344" s="263">
        <f>_xlfn.IFNA(VLOOKUP($A344,'PASTE Tech_Stock'!M:BH,2,FALSE),0)</f>
        <v>4.4320213940000004</v>
      </c>
      <c r="O344" s="263">
        <f>_xlfn.IFNA(VLOOKUP($A344,'PASTE Tech_Stock'!O:BI,2,FALSE),0)</f>
        <v>0.7660741928</v>
      </c>
      <c r="P344" s="263">
        <f>_xlfn.IFNA(VLOOKUP($A344,'PASTE Tech_Stock'!Q:BJ,2,FALSE),0)</f>
        <v>0.5061087259</v>
      </c>
      <c r="Q344" s="263">
        <f>_xlfn.IFNA(VLOOKUP($A344,'PASTE Tech_Stock'!S:BK,2,FALSE),0)</f>
        <v>0.17105965009999999</v>
      </c>
      <c r="R344" s="263">
        <f>_xlfn.IFNA(VLOOKUP($A344,'PASTE Tech_Stock'!U:BL,2,FALSE),0)</f>
        <v>0.59035929099999995</v>
      </c>
      <c r="S344" s="263">
        <f>_xlfn.IFNA(VLOOKUP($A344,'PASTE Tech_Stock'!W:BM,2,FALSE),0)</f>
        <v>2.4181170270000001</v>
      </c>
      <c r="T344" s="263">
        <f>_xlfn.IFNA(VLOOKUP($A344,'PASTE Tech_Stock'!Y:BN,2,FALSE),0)</f>
        <v>3.4237249269999999E-7</v>
      </c>
    </row>
    <row r="345" spans="1:20" x14ac:dyDescent="0.3">
      <c r="A345" s="173" t="s">
        <v>371</v>
      </c>
      <c r="B345" t="str">
        <f>_xlfn.IFNA(VLOOKUP($A345,'PASTE Energy Balance'!$A$7:$O$835,14,FALSE),"")</f>
        <v>NL</v>
      </c>
      <c r="C345" t="str">
        <f>_xlfn.IFNA(VLOOKUP($A345,'PASTE Technology Sheet'!$A$7:$G$850,3,FALSE),"")</f>
        <v>XC Trade</v>
      </c>
      <c r="D345" t="str">
        <f>_xlfn.IFNA(VLOOKUP($A345,'PASTE Technology Sheet'!$A$7:$G$850,4,FALSE),"")</f>
        <v>Power NL5</v>
      </c>
      <c r="E345" t="str">
        <f>_xlfn.IFNA(VLOOKUP($A345,'PASTE Technology Sheet'!$A$7:$G$850,5,FALSE),"")</f>
        <v>Power NO1</v>
      </c>
      <c r="F345" t="str">
        <f>_xlfn.IFNA(VLOOKUP($A345,'PASTE Technology Sheet'!$A$7:$G$850,6,FALSE),"")</f>
        <v>Electricity Cluster NL5</v>
      </c>
      <c r="G345" t="str">
        <f>_xlfn.IFNA(VLOOKUP($A345,'PASTE Technology Sheet'!$A$7:$G$850,7,FALSE),"")</f>
        <v>Import from Cluster NO1 - Power</v>
      </c>
      <c r="H345" s="263">
        <f>_xlfn.IFNA(VLOOKUP(A345,'PASTE Tech_Stock'!A:B,2,FALSE),0)</f>
        <v>3.1300631339999998</v>
      </c>
      <c r="I345" s="263">
        <f>_xlfn.IFNA(VLOOKUP($A345,'PASTE Tech_Stock'!C:BC,2,FALSE),0)</f>
        <v>3.8811551820000001</v>
      </c>
      <c r="J345" s="263">
        <f>_xlfn.IFNA(VLOOKUP($A345,'PASTE Tech_Stock'!E:BD,2,FALSE),0)</f>
        <v>2.118600883</v>
      </c>
      <c r="K345" s="263">
        <f>_xlfn.IFNA(VLOOKUP($A345,'PASTE Tech_Stock'!G:BE,2,FALSE),0)</f>
        <v>3.1300635780000001</v>
      </c>
      <c r="L345" s="263">
        <f>_xlfn.IFNA(VLOOKUP($A345,'PASTE Tech_Stock'!I:BF,2,FALSE),0)</f>
        <v>3.1300635780000001</v>
      </c>
      <c r="M345" s="263">
        <f>_xlfn.IFNA(VLOOKUP($A345,'PASTE Tech_Stock'!K:BG,2,FALSE),0)</f>
        <v>4.4330269549999999</v>
      </c>
      <c r="N345" s="263">
        <f>_xlfn.IFNA(VLOOKUP($A345,'PASTE Tech_Stock'!M:BH,2,FALSE),0)</f>
        <v>1.5905211889999999</v>
      </c>
      <c r="O345" s="263">
        <f>_xlfn.IFNA(VLOOKUP($A345,'PASTE Tech_Stock'!O:BI,2,FALSE),0)</f>
        <v>1.7102336090000001</v>
      </c>
      <c r="P345" s="263">
        <f>_xlfn.IFNA(VLOOKUP($A345,'PASTE Tech_Stock'!Q:BJ,2,FALSE),0)</f>
        <v>3.28122421</v>
      </c>
      <c r="Q345" s="263">
        <f>_xlfn.IFNA(VLOOKUP($A345,'PASTE Tech_Stock'!S:BK,2,FALSE),0)</f>
        <v>1.6901173460000001</v>
      </c>
      <c r="R345" s="263">
        <f>_xlfn.IFNA(VLOOKUP($A345,'PASTE Tech_Stock'!U:BL,2,FALSE),0)</f>
        <v>2.912674086</v>
      </c>
      <c r="S345" s="263">
        <f>_xlfn.IFNA(VLOOKUP($A345,'PASTE Tech_Stock'!W:BM,2,FALSE),0)</f>
        <v>1.572713241</v>
      </c>
      <c r="T345" s="263">
        <f>_xlfn.IFNA(VLOOKUP($A345,'PASTE Tech_Stock'!Y:BN,2,FALSE),0)</f>
        <v>1.5252406060000001</v>
      </c>
    </row>
    <row r="346" spans="1:20" x14ac:dyDescent="0.3">
      <c r="A346" s="171" t="s">
        <v>372</v>
      </c>
      <c r="B346" t="str">
        <f>_xlfn.IFNA(VLOOKUP($A346,'PASTE Energy Balance'!$A$7:$O$835,14,FALSE),"")</f>
        <v>NO</v>
      </c>
      <c r="C346" t="str">
        <f>_xlfn.IFNA(VLOOKUP($A346,'PASTE Technology Sheet'!$A$7:$G$850,3,FALSE),"")</f>
        <v>XC Trade</v>
      </c>
      <c r="D346" t="str">
        <f>_xlfn.IFNA(VLOOKUP($A346,'PASTE Technology Sheet'!$A$7:$G$850,4,FALSE),"")</f>
        <v>Power NO1</v>
      </c>
      <c r="E346" t="str">
        <f>_xlfn.IFNA(VLOOKUP($A346,'PASTE Technology Sheet'!$A$7:$G$850,5,FALSE),"")</f>
        <v>Power NL5</v>
      </c>
      <c r="F346" t="str">
        <f>_xlfn.IFNA(VLOOKUP($A346,'PASTE Technology Sheet'!$A$7:$G$850,6,FALSE),"")</f>
        <v>Electricity Cluster NO1</v>
      </c>
      <c r="G346" t="str">
        <f>_xlfn.IFNA(VLOOKUP($A346,'PASTE Technology Sheet'!$A$7:$G$850,7,FALSE),"")</f>
        <v>Import from Cluster NL5 - Power</v>
      </c>
      <c r="H346" s="263">
        <f>_xlfn.IFNA(VLOOKUP(A346,'PASTE Tech_Stock'!A:B,2,FALSE),0)</f>
        <v>3.1300631339999998</v>
      </c>
      <c r="I346" s="263">
        <f>_xlfn.IFNA(VLOOKUP($A346,'PASTE Tech_Stock'!C:BC,2,FALSE),0)</f>
        <v>3.8811551820000001</v>
      </c>
      <c r="J346" s="263">
        <f>_xlfn.IFNA(VLOOKUP($A346,'PASTE Tech_Stock'!E:BD,2,FALSE),0)</f>
        <v>2.118600883</v>
      </c>
      <c r="K346" s="263">
        <f>_xlfn.IFNA(VLOOKUP($A346,'PASTE Tech_Stock'!G:BE,2,FALSE),0)</f>
        <v>3.1300635780000001</v>
      </c>
      <c r="L346" s="263">
        <f>_xlfn.IFNA(VLOOKUP($A346,'PASTE Tech_Stock'!I:BF,2,FALSE),0)</f>
        <v>3.1300635780000001</v>
      </c>
      <c r="M346" s="263">
        <f>_xlfn.IFNA(VLOOKUP($A346,'PASTE Tech_Stock'!K:BG,2,FALSE),0)</f>
        <v>4.4330269549999999</v>
      </c>
      <c r="N346" s="263">
        <f>_xlfn.IFNA(VLOOKUP($A346,'PASTE Tech_Stock'!M:BH,2,FALSE),0)</f>
        <v>1.5905211889999999</v>
      </c>
      <c r="O346" s="263">
        <f>_xlfn.IFNA(VLOOKUP($A346,'PASTE Tech_Stock'!O:BI,2,FALSE),0)</f>
        <v>1.7102336090000001</v>
      </c>
      <c r="P346" s="263">
        <f>_xlfn.IFNA(VLOOKUP($A346,'PASTE Tech_Stock'!Q:BJ,2,FALSE),0)</f>
        <v>3.28122421</v>
      </c>
      <c r="Q346" s="263">
        <f>_xlfn.IFNA(VLOOKUP($A346,'PASTE Tech_Stock'!S:BK,2,FALSE),0)</f>
        <v>1.6901173460000001</v>
      </c>
      <c r="R346" s="263">
        <f>_xlfn.IFNA(VLOOKUP($A346,'PASTE Tech_Stock'!U:BL,2,FALSE),0)</f>
        <v>2.912674086</v>
      </c>
      <c r="S346" s="263">
        <f>_xlfn.IFNA(VLOOKUP($A346,'PASTE Tech_Stock'!W:BM,2,FALSE),0)</f>
        <v>1.572713241</v>
      </c>
      <c r="T346" s="263">
        <f>_xlfn.IFNA(VLOOKUP($A346,'PASTE Tech_Stock'!Y:BN,2,FALSE),0)</f>
        <v>1.5252406060000001</v>
      </c>
    </row>
    <row r="347" spans="1:20" x14ac:dyDescent="0.3">
      <c r="A347" s="274" t="s">
        <v>373</v>
      </c>
      <c r="B347" t="str">
        <f>_xlfn.IFNA(VLOOKUP($A347,'PASTE Energy Balance'!$A$7:$O$835,14,FALSE),"")</f>
        <v>NL</v>
      </c>
      <c r="C347" t="str">
        <f>_xlfn.IFNA(VLOOKUP($A347,'PASTE Technology Sheet'!$A$7:$G$850,3,FALSE),"")</f>
        <v>XC Trade</v>
      </c>
      <c r="D347" t="str">
        <f>_xlfn.IFNA(VLOOKUP($A347,'PASTE Technology Sheet'!$A$7:$G$850,4,FALSE),"")</f>
        <v>Power NL5</v>
      </c>
      <c r="E347" t="str">
        <f>_xlfn.IFNA(VLOOKUP($A347,'PASTE Technology Sheet'!$A$7:$G$850,5,FALSE),"")</f>
        <v>Power DK1</v>
      </c>
      <c r="F347" t="str">
        <f>_xlfn.IFNA(VLOOKUP($A347,'PASTE Technology Sheet'!$A$7:$G$850,6,FALSE),"")</f>
        <v>Electricity Cluster NL5</v>
      </c>
      <c r="G347" t="str">
        <f>_xlfn.IFNA(VLOOKUP($A347,'PASTE Technology Sheet'!$A$7:$G$850,7,FALSE),"")</f>
        <v>Import from Cluster DK1 - Power</v>
      </c>
      <c r="H347" s="263">
        <f>_xlfn.IFNA(VLOOKUP(A347,'PASTE Tech_Stock'!A:B,2,FALSE),0)</f>
        <v>0</v>
      </c>
      <c r="I347" s="263">
        <f>_xlfn.IFNA(VLOOKUP($A347,'PASTE Tech_Stock'!C:BC,2,FALSE),0)</f>
        <v>0</v>
      </c>
      <c r="J347" s="263">
        <f>_xlfn.IFNA(VLOOKUP($A347,'PASTE Tech_Stock'!E:BD,2,FALSE),0)</f>
        <v>0</v>
      </c>
      <c r="K347" s="263">
        <f>_xlfn.IFNA(VLOOKUP($A347,'PASTE Tech_Stock'!G:BE,2,FALSE),0)</f>
        <v>0</v>
      </c>
      <c r="L347" s="263">
        <f>_xlfn.IFNA(VLOOKUP($A347,'PASTE Tech_Stock'!I:BF,2,FALSE),0)</f>
        <v>0</v>
      </c>
      <c r="M347" s="263">
        <f>_xlfn.IFNA(VLOOKUP($A347,'PASTE Tech_Stock'!K:BG,2,FALSE),0)</f>
        <v>0</v>
      </c>
      <c r="N347" s="263">
        <f>_xlfn.IFNA(VLOOKUP($A347,'PASTE Tech_Stock'!M:BH,2,FALSE),0)</f>
        <v>2.5807543480000001E-7</v>
      </c>
      <c r="O347" s="263">
        <f>_xlfn.IFNA(VLOOKUP($A347,'PASTE Tech_Stock'!O:BI,2,FALSE),0)</f>
        <v>0</v>
      </c>
      <c r="P347" s="263">
        <f>_xlfn.IFNA(VLOOKUP($A347,'PASTE Tech_Stock'!Q:BJ,2,FALSE),0)</f>
        <v>0</v>
      </c>
      <c r="Q347" s="263">
        <f>_xlfn.IFNA(VLOOKUP($A347,'PASTE Tech_Stock'!S:BK,2,FALSE),0)</f>
        <v>0</v>
      </c>
      <c r="R347" s="263">
        <f>_xlfn.IFNA(VLOOKUP($A347,'PASTE Tech_Stock'!U:BL,2,FALSE),0)</f>
        <v>0</v>
      </c>
      <c r="S347" s="263">
        <f>_xlfn.IFNA(VLOOKUP($A347,'PASTE Tech_Stock'!W:BM,2,FALSE),0)</f>
        <v>1.314833813E-7</v>
      </c>
      <c r="T347" s="263">
        <f>_xlfn.IFNA(VLOOKUP($A347,'PASTE Tech_Stock'!Y:BN,2,FALSE),0)</f>
        <v>0</v>
      </c>
    </row>
    <row r="348" spans="1:20" x14ac:dyDescent="0.3">
      <c r="A348" s="171" t="s">
        <v>374</v>
      </c>
      <c r="B348" t="str">
        <f>_xlfn.IFNA(VLOOKUP($A348,'PASTE Energy Balance'!$A$7:$O$835,14,FALSE),"")</f>
        <v>DK</v>
      </c>
      <c r="C348" t="str">
        <f>_xlfn.IFNA(VLOOKUP($A348,'PASTE Technology Sheet'!$A$7:$G$850,3,FALSE),"")</f>
        <v>XC Trade</v>
      </c>
      <c r="D348" t="str">
        <f>_xlfn.IFNA(VLOOKUP($A348,'PASTE Technology Sheet'!$A$7:$G$850,4,FALSE),"")</f>
        <v>Power DK1</v>
      </c>
      <c r="E348" t="str">
        <f>_xlfn.IFNA(VLOOKUP($A348,'PASTE Technology Sheet'!$A$7:$G$850,5,FALSE),"")</f>
        <v>Power NL5</v>
      </c>
      <c r="F348" t="str">
        <f>_xlfn.IFNA(VLOOKUP($A348,'PASTE Technology Sheet'!$A$7:$G$850,6,FALSE),"")</f>
        <v>Electricity Cluster DK1</v>
      </c>
      <c r="G348" t="str">
        <f>_xlfn.IFNA(VLOOKUP($A348,'PASTE Technology Sheet'!$A$7:$G$850,7,FALSE),"")</f>
        <v>Import from Cluster NL5 - Power</v>
      </c>
      <c r="H348" s="263">
        <f>_xlfn.IFNA(VLOOKUP(A348,'PASTE Tech_Stock'!A:B,2,FALSE),0)</f>
        <v>0</v>
      </c>
      <c r="I348" s="263">
        <f>_xlfn.IFNA(VLOOKUP($A348,'PASTE Tech_Stock'!C:BC,2,FALSE),0)</f>
        <v>0</v>
      </c>
      <c r="J348" s="263">
        <f>_xlfn.IFNA(VLOOKUP($A348,'PASTE Tech_Stock'!E:BD,2,FALSE),0)</f>
        <v>0</v>
      </c>
      <c r="K348" s="263">
        <f>_xlfn.IFNA(VLOOKUP($A348,'PASTE Tech_Stock'!G:BE,2,FALSE),0)</f>
        <v>0</v>
      </c>
      <c r="L348" s="263">
        <f>_xlfn.IFNA(VLOOKUP($A348,'PASTE Tech_Stock'!I:BF,2,FALSE),0)</f>
        <v>0</v>
      </c>
      <c r="M348" s="263">
        <f>_xlfn.IFNA(VLOOKUP($A348,'PASTE Tech_Stock'!K:BG,2,FALSE),0)</f>
        <v>0</v>
      </c>
      <c r="N348" s="263">
        <f>_xlfn.IFNA(VLOOKUP($A348,'PASTE Tech_Stock'!M:BH,2,FALSE),0)</f>
        <v>2.5807543480000001E-7</v>
      </c>
      <c r="O348" s="263">
        <f>_xlfn.IFNA(VLOOKUP($A348,'PASTE Tech_Stock'!O:BI,2,FALSE),0)</f>
        <v>0</v>
      </c>
      <c r="P348" s="263">
        <f>_xlfn.IFNA(VLOOKUP($A348,'PASTE Tech_Stock'!Q:BJ,2,FALSE),0)</f>
        <v>0</v>
      </c>
      <c r="Q348" s="263">
        <f>_xlfn.IFNA(VLOOKUP($A348,'PASTE Tech_Stock'!S:BK,2,FALSE),0)</f>
        <v>0</v>
      </c>
      <c r="R348" s="263">
        <f>_xlfn.IFNA(VLOOKUP($A348,'PASTE Tech_Stock'!U:BL,2,FALSE),0)</f>
        <v>0</v>
      </c>
      <c r="S348" s="263">
        <f>_xlfn.IFNA(VLOOKUP($A348,'PASTE Tech_Stock'!W:BM,2,FALSE),0)</f>
        <v>1.314833813E-7</v>
      </c>
      <c r="T348" s="263">
        <f>_xlfn.IFNA(VLOOKUP($A348,'PASTE Tech_Stock'!Y:BN,2,FALSE),0)</f>
        <v>0</v>
      </c>
    </row>
    <row r="349" spans="1:20" x14ac:dyDescent="0.3">
      <c r="A349" s="173" t="s">
        <v>375</v>
      </c>
      <c r="B349" t="str">
        <f>_xlfn.IFNA(VLOOKUP($A349,'PASTE Energy Balance'!$A$7:$O$835,14,FALSE),"")</f>
        <v>NL</v>
      </c>
      <c r="C349" t="str">
        <f>_xlfn.IFNA(VLOOKUP($A349,'PASTE Technology Sheet'!$A$7:$G$850,3,FALSE),"")</f>
        <v>XC Trade</v>
      </c>
      <c r="D349" t="str">
        <f>_xlfn.IFNA(VLOOKUP($A349,'PASTE Technology Sheet'!$A$7:$G$850,4,FALSE),"")</f>
        <v>Power NL5</v>
      </c>
      <c r="E349" t="str">
        <f>_xlfn.IFNA(VLOOKUP($A349,'PASTE Technology Sheet'!$A$7:$G$850,5,FALSE),"")</f>
        <v>Power DE1</v>
      </c>
      <c r="F349" t="str">
        <f>_xlfn.IFNA(VLOOKUP($A349,'PASTE Technology Sheet'!$A$7:$G$850,6,FALSE),"")</f>
        <v>Electricity Cluster NL5</v>
      </c>
      <c r="G349" t="str">
        <f>_xlfn.IFNA(VLOOKUP($A349,'PASTE Technology Sheet'!$A$7:$G$850,7,FALSE),"")</f>
        <v>Import from Cluster DE1 - Power</v>
      </c>
      <c r="H349" s="263">
        <f>_xlfn.IFNA(VLOOKUP(A349,'PASTE Tech_Stock'!A:B,2,FALSE),0)</f>
        <v>11.53943673</v>
      </c>
      <c r="I349" s="263">
        <f>_xlfn.IFNA(VLOOKUP($A349,'PASTE Tech_Stock'!C:BC,2,FALSE),0)</f>
        <v>13.22532226</v>
      </c>
      <c r="J349" s="263">
        <f>_xlfn.IFNA(VLOOKUP($A349,'PASTE Tech_Stock'!E:BD,2,FALSE),0)</f>
        <v>9.3065398720000001</v>
      </c>
      <c r="K349" s="263">
        <f>_xlfn.IFNA(VLOOKUP($A349,'PASTE Tech_Stock'!G:BE,2,FALSE),0)</f>
        <v>11.539439789999999</v>
      </c>
      <c r="L349" s="263">
        <f>_xlfn.IFNA(VLOOKUP($A349,'PASTE Tech_Stock'!I:BF,2,FALSE),0)</f>
        <v>11.539439789999999</v>
      </c>
      <c r="M349" s="263">
        <f>_xlfn.IFNA(VLOOKUP($A349,'PASTE Tech_Stock'!K:BG,2,FALSE),0)</f>
        <v>13.82822517</v>
      </c>
      <c r="N349" s="263">
        <f>_xlfn.IFNA(VLOOKUP($A349,'PASTE Tech_Stock'!M:BH,2,FALSE),0)</f>
        <v>10.8627208</v>
      </c>
      <c r="O349" s="263">
        <f>_xlfn.IFNA(VLOOKUP($A349,'PASTE Tech_Stock'!O:BI,2,FALSE),0)</f>
        <v>9.0237084719999991</v>
      </c>
      <c r="P349" s="263">
        <f>_xlfn.IFNA(VLOOKUP($A349,'PASTE Tech_Stock'!Q:BJ,2,FALSE),0)</f>
        <v>12.021089290000001</v>
      </c>
      <c r="Q349" s="263">
        <f>_xlfn.IFNA(VLOOKUP($A349,'PASTE Tech_Stock'!S:BK,2,FALSE),0)</f>
        <v>7.4730795099999998</v>
      </c>
      <c r="R349" s="263">
        <f>_xlfn.IFNA(VLOOKUP($A349,'PASTE Tech_Stock'!U:BL,2,FALSE),0)</f>
        <v>12.27962782</v>
      </c>
      <c r="S349" s="263">
        <f>_xlfn.IFNA(VLOOKUP($A349,'PASTE Tech_Stock'!W:BM,2,FALSE),0)</f>
        <v>7.9284711899999998</v>
      </c>
      <c r="T349" s="263">
        <f>_xlfn.IFNA(VLOOKUP($A349,'PASTE Tech_Stock'!Y:BN,2,FALSE),0)</f>
        <v>9.0212535000000003</v>
      </c>
    </row>
    <row r="350" spans="1:20" x14ac:dyDescent="0.3">
      <c r="A350" s="171" t="s">
        <v>376</v>
      </c>
      <c r="B350" t="str">
        <f>_xlfn.IFNA(VLOOKUP($A350,'PASTE Energy Balance'!$A$7:$O$835,14,FALSE),"")</f>
        <v>DE</v>
      </c>
      <c r="C350" t="str">
        <f>_xlfn.IFNA(VLOOKUP($A350,'PASTE Technology Sheet'!$A$7:$G$850,3,FALSE),"")</f>
        <v>XC Trade</v>
      </c>
      <c r="D350" t="str">
        <f>_xlfn.IFNA(VLOOKUP($A350,'PASTE Technology Sheet'!$A$7:$G$850,4,FALSE),"")</f>
        <v>Power DE1</v>
      </c>
      <c r="E350" t="str">
        <f>_xlfn.IFNA(VLOOKUP($A350,'PASTE Technology Sheet'!$A$7:$G$850,5,FALSE),"")</f>
        <v>Power NL5</v>
      </c>
      <c r="F350" t="str">
        <f>_xlfn.IFNA(VLOOKUP($A350,'PASTE Technology Sheet'!$A$7:$G$850,6,FALSE),"")</f>
        <v>Electricity Cluster DE1</v>
      </c>
      <c r="G350" t="str">
        <f>_xlfn.IFNA(VLOOKUP($A350,'PASTE Technology Sheet'!$A$7:$G$850,7,FALSE),"")</f>
        <v>Import from Cluster NL5 - Power</v>
      </c>
      <c r="H350" s="263">
        <f>_xlfn.IFNA(VLOOKUP(A350,'PASTE Tech_Stock'!A:B,2,FALSE),0)</f>
        <v>11.53943673</v>
      </c>
      <c r="I350" s="263">
        <f>_xlfn.IFNA(VLOOKUP($A350,'PASTE Tech_Stock'!C:BC,2,FALSE),0)</f>
        <v>13.22532226</v>
      </c>
      <c r="J350" s="263">
        <f>_xlfn.IFNA(VLOOKUP($A350,'PASTE Tech_Stock'!E:BD,2,FALSE),0)</f>
        <v>9.3065398720000001</v>
      </c>
      <c r="K350" s="263">
        <f>_xlfn.IFNA(VLOOKUP($A350,'PASTE Tech_Stock'!G:BE,2,FALSE),0)</f>
        <v>11.539439789999999</v>
      </c>
      <c r="L350" s="263">
        <f>_xlfn.IFNA(VLOOKUP($A350,'PASTE Tech_Stock'!I:BF,2,FALSE),0)</f>
        <v>11.539439789999999</v>
      </c>
      <c r="M350" s="263">
        <f>_xlfn.IFNA(VLOOKUP($A350,'PASTE Tech_Stock'!K:BG,2,FALSE),0)</f>
        <v>13.82822517</v>
      </c>
      <c r="N350" s="263">
        <f>_xlfn.IFNA(VLOOKUP($A350,'PASTE Tech_Stock'!M:BH,2,FALSE),0)</f>
        <v>10.8627208</v>
      </c>
      <c r="O350" s="263">
        <f>_xlfn.IFNA(VLOOKUP($A350,'PASTE Tech_Stock'!O:BI,2,FALSE),0)</f>
        <v>9.0237084719999991</v>
      </c>
      <c r="P350" s="263">
        <f>_xlfn.IFNA(VLOOKUP($A350,'PASTE Tech_Stock'!Q:BJ,2,FALSE),0)</f>
        <v>12.021089290000001</v>
      </c>
      <c r="Q350" s="263">
        <f>_xlfn.IFNA(VLOOKUP($A350,'PASTE Tech_Stock'!S:BK,2,FALSE),0)</f>
        <v>7.4730795099999998</v>
      </c>
      <c r="R350" s="263">
        <f>_xlfn.IFNA(VLOOKUP($A350,'PASTE Tech_Stock'!U:BL,2,FALSE),0)</f>
        <v>12.27962782</v>
      </c>
      <c r="S350" s="263">
        <f>_xlfn.IFNA(VLOOKUP($A350,'PASTE Tech_Stock'!W:BM,2,FALSE),0)</f>
        <v>7.9284711899999998</v>
      </c>
      <c r="T350" s="263">
        <f>_xlfn.IFNA(VLOOKUP($A350,'PASTE Tech_Stock'!Y:BN,2,FALSE),0)</f>
        <v>9.0212535000000003</v>
      </c>
    </row>
    <row r="351" spans="1:20" x14ac:dyDescent="0.3">
      <c r="A351" s="173" t="s">
        <v>377</v>
      </c>
      <c r="B351" t="str">
        <f>_xlfn.IFNA(VLOOKUP($A351,'PASTE Energy Balance'!$A$7:$O$835,14,FALSE),"")</f>
        <v>NL</v>
      </c>
      <c r="C351" t="str">
        <f>_xlfn.IFNA(VLOOKUP($A351,'PASTE Technology Sheet'!$A$7:$G$850,3,FALSE),"")</f>
        <v>XC Trade</v>
      </c>
      <c r="D351" t="str">
        <f>_xlfn.IFNA(VLOOKUP($A351,'PASTE Technology Sheet'!$A$7:$G$850,4,FALSE),"")</f>
        <v>Power NL5</v>
      </c>
      <c r="E351" t="str">
        <f>_xlfn.IFNA(VLOOKUP($A351,'PASTE Technology Sheet'!$A$7:$G$850,5,FALSE),"")</f>
        <v>Power NL4</v>
      </c>
      <c r="F351" t="str">
        <f>_xlfn.IFNA(VLOOKUP($A351,'PASTE Technology Sheet'!$A$7:$G$850,6,FALSE),"")</f>
        <v>Electricity Cluster NL5</v>
      </c>
      <c r="G351" t="str">
        <f>_xlfn.IFNA(VLOOKUP($A351,'PASTE Technology Sheet'!$A$7:$G$850,7,FALSE),"")</f>
        <v>Import from Cluster NL4 - Power</v>
      </c>
      <c r="H351" s="263">
        <f>_xlfn.IFNA(VLOOKUP(A351,'PASTE Tech_Stock'!A:B,2,FALSE),0)</f>
        <v>7.6121607889999998</v>
      </c>
      <c r="I351" s="263">
        <f>_xlfn.IFNA(VLOOKUP($A351,'PASTE Tech_Stock'!C:BC,2,FALSE),0)</f>
        <v>6.7768770380000003</v>
      </c>
      <c r="J351" s="263">
        <f>_xlfn.IFNA(VLOOKUP($A351,'PASTE Tech_Stock'!E:BD,2,FALSE),0)</f>
        <v>8.5639353410000005</v>
      </c>
      <c r="K351" s="263">
        <f>_xlfn.IFNA(VLOOKUP($A351,'PASTE Tech_Stock'!G:BE,2,FALSE),0)</f>
        <v>7.612157914</v>
      </c>
      <c r="L351" s="263">
        <f>_xlfn.IFNA(VLOOKUP($A351,'PASTE Tech_Stock'!I:BF,2,FALSE),0)</f>
        <v>7.612157914</v>
      </c>
      <c r="M351" s="263">
        <f>_xlfn.IFNA(VLOOKUP($A351,'PASTE Tech_Stock'!K:BG,2,FALSE),0)</f>
        <v>7.9004401240000002</v>
      </c>
      <c r="N351" s="263">
        <f>_xlfn.IFNA(VLOOKUP($A351,'PASTE Tech_Stock'!M:BH,2,FALSE),0)</f>
        <v>5.4009599369999997</v>
      </c>
      <c r="O351" s="263">
        <f>_xlfn.IFNA(VLOOKUP($A351,'PASTE Tech_Stock'!O:BI,2,FALSE),0)</f>
        <v>8.8505702759999991</v>
      </c>
      <c r="P351" s="263">
        <f>_xlfn.IFNA(VLOOKUP($A351,'PASTE Tech_Stock'!Q:BJ,2,FALSE),0)</f>
        <v>7.3442857500000001</v>
      </c>
      <c r="Q351" s="263">
        <f>_xlfn.IFNA(VLOOKUP($A351,'PASTE Tech_Stock'!S:BK,2,FALSE),0)</f>
        <v>8.2905730650000002</v>
      </c>
      <c r="R351" s="263">
        <f>_xlfn.IFNA(VLOOKUP($A351,'PASTE Tech_Stock'!U:BL,2,FALSE),0)</f>
        <v>10.420601749999999</v>
      </c>
      <c r="S351" s="263">
        <f>_xlfn.IFNA(VLOOKUP($A351,'PASTE Tech_Stock'!W:BM,2,FALSE),0)</f>
        <v>9.7114019050000007</v>
      </c>
      <c r="T351" s="263">
        <f>_xlfn.IFNA(VLOOKUP($A351,'PASTE Tech_Stock'!Y:BN,2,FALSE),0)</f>
        <v>8.413463728</v>
      </c>
    </row>
    <row r="352" spans="1:20" x14ac:dyDescent="0.3">
      <c r="A352" s="171" t="s">
        <v>378</v>
      </c>
      <c r="B352" t="str">
        <f>_xlfn.IFNA(VLOOKUP($A352,'PASTE Energy Balance'!$A$7:$O$835,14,FALSE),"")</f>
        <v>NL</v>
      </c>
      <c r="C352" t="str">
        <f>_xlfn.IFNA(VLOOKUP($A352,'PASTE Technology Sheet'!$A$7:$G$850,3,FALSE),"")</f>
        <v>XC Trade</v>
      </c>
      <c r="D352" t="str">
        <f>_xlfn.IFNA(VLOOKUP($A352,'PASTE Technology Sheet'!$A$7:$G$850,4,FALSE),"")</f>
        <v>Power NL4</v>
      </c>
      <c r="E352" t="str">
        <f>_xlfn.IFNA(VLOOKUP($A352,'PASTE Technology Sheet'!$A$7:$G$850,5,FALSE),"")</f>
        <v>Power NL5</v>
      </c>
      <c r="F352" t="str">
        <f>_xlfn.IFNA(VLOOKUP($A352,'PASTE Technology Sheet'!$A$7:$G$850,6,FALSE),"")</f>
        <v>Electricity Cluster NL4</v>
      </c>
      <c r="G352" t="str">
        <f>_xlfn.IFNA(VLOOKUP($A352,'PASTE Technology Sheet'!$A$7:$G$850,7,FALSE),"")</f>
        <v>Import from Cluster NL5 - Power</v>
      </c>
      <c r="H352" s="263">
        <f>_xlfn.IFNA(VLOOKUP(A352,'PASTE Tech_Stock'!A:B,2,FALSE),0)</f>
        <v>7.6121607889999998</v>
      </c>
      <c r="I352" s="263">
        <f>_xlfn.IFNA(VLOOKUP($A352,'PASTE Tech_Stock'!C:BC,2,FALSE),0)</f>
        <v>6.7768770380000003</v>
      </c>
      <c r="J352" s="263">
        <f>_xlfn.IFNA(VLOOKUP($A352,'PASTE Tech_Stock'!E:BD,2,FALSE),0)</f>
        <v>8.5639353410000005</v>
      </c>
      <c r="K352" s="263">
        <f>_xlfn.IFNA(VLOOKUP($A352,'PASTE Tech_Stock'!G:BE,2,FALSE),0)</f>
        <v>7.612157914</v>
      </c>
      <c r="L352" s="263">
        <f>_xlfn.IFNA(VLOOKUP($A352,'PASTE Tech_Stock'!I:BF,2,FALSE),0)</f>
        <v>7.612157914</v>
      </c>
      <c r="M352" s="263">
        <f>_xlfn.IFNA(VLOOKUP($A352,'PASTE Tech_Stock'!K:BG,2,FALSE),0)</f>
        <v>7.9004401240000002</v>
      </c>
      <c r="N352" s="263">
        <f>_xlfn.IFNA(VLOOKUP($A352,'PASTE Tech_Stock'!M:BH,2,FALSE),0)</f>
        <v>5.4009599369999997</v>
      </c>
      <c r="O352" s="263">
        <f>_xlfn.IFNA(VLOOKUP($A352,'PASTE Tech_Stock'!O:BI,2,FALSE),0)</f>
        <v>8.8505702759999991</v>
      </c>
      <c r="P352" s="263">
        <f>_xlfn.IFNA(VLOOKUP($A352,'PASTE Tech_Stock'!Q:BJ,2,FALSE),0)</f>
        <v>7.3442857500000001</v>
      </c>
      <c r="Q352" s="263">
        <f>_xlfn.IFNA(VLOOKUP($A352,'PASTE Tech_Stock'!S:BK,2,FALSE),0)</f>
        <v>8.2905730650000002</v>
      </c>
      <c r="R352" s="263">
        <f>_xlfn.IFNA(VLOOKUP($A352,'PASTE Tech_Stock'!U:BL,2,FALSE),0)</f>
        <v>10.420601749999999</v>
      </c>
      <c r="S352" s="263">
        <f>_xlfn.IFNA(VLOOKUP($A352,'PASTE Tech_Stock'!W:BM,2,FALSE),0)</f>
        <v>9.7114019050000007</v>
      </c>
      <c r="T352" s="263">
        <f>_xlfn.IFNA(VLOOKUP($A352,'PASTE Tech_Stock'!Y:BN,2,FALSE),0)</f>
        <v>8.413463728</v>
      </c>
    </row>
    <row r="353" spans="1:20" x14ac:dyDescent="0.3">
      <c r="A353" s="173" t="s">
        <v>379</v>
      </c>
      <c r="B353" t="str">
        <f>_xlfn.IFNA(VLOOKUP($A353,'PASTE Energy Balance'!$A$7:$O$835,14,FALSE),"")</f>
        <v>GB</v>
      </c>
      <c r="C353" t="str">
        <f>_xlfn.IFNA(VLOOKUP($A353,'PASTE Technology Sheet'!$A$7:$G$850,3,FALSE),"")</f>
        <v>XC Trade</v>
      </c>
      <c r="D353" t="str">
        <f>_xlfn.IFNA(VLOOKUP($A353,'PASTE Technology Sheet'!$A$7:$G$850,4,FALSE),"")</f>
        <v>Power GB1</v>
      </c>
      <c r="E353" t="str">
        <f>_xlfn.IFNA(VLOOKUP($A353,'PASTE Technology Sheet'!$A$7:$G$850,5,FALSE),"")</f>
        <v>Power GB2</v>
      </c>
      <c r="F353" t="str">
        <f>_xlfn.IFNA(VLOOKUP($A353,'PASTE Technology Sheet'!$A$7:$G$850,6,FALSE),"")</f>
        <v>Electricity Cluster GB1</v>
      </c>
      <c r="G353" t="str">
        <f>_xlfn.IFNA(VLOOKUP($A353,'PASTE Technology Sheet'!$A$7:$G$850,7,FALSE),"")</f>
        <v>Import from Cluster GB2 - Power</v>
      </c>
      <c r="H353" s="263">
        <f>_xlfn.IFNA(VLOOKUP(A353,'PASTE Tech_Stock'!A:B,2,FALSE),0)</f>
        <v>0</v>
      </c>
      <c r="I353" s="263">
        <f>_xlfn.IFNA(VLOOKUP($A353,'PASTE Tech_Stock'!C:BC,2,FALSE),0)</f>
        <v>0</v>
      </c>
      <c r="J353" s="263">
        <f>_xlfn.IFNA(VLOOKUP($A353,'PASTE Tech_Stock'!E:BD,2,FALSE),0)</f>
        <v>0</v>
      </c>
      <c r="K353" s="263">
        <f>_xlfn.IFNA(VLOOKUP($A353,'PASTE Tech_Stock'!G:BE,2,FALSE),0)</f>
        <v>0</v>
      </c>
      <c r="L353" s="263">
        <f>_xlfn.IFNA(VLOOKUP($A353,'PASTE Tech_Stock'!I:BF,2,FALSE),0)</f>
        <v>0</v>
      </c>
      <c r="M353" s="263">
        <f>_xlfn.IFNA(VLOOKUP($A353,'PASTE Tech_Stock'!K:BG,2,FALSE),0)</f>
        <v>0</v>
      </c>
      <c r="N353" s="263">
        <f>_xlfn.IFNA(VLOOKUP($A353,'PASTE Tech_Stock'!M:BH,2,FALSE),0)</f>
        <v>2.136058935E-7</v>
      </c>
      <c r="O353" s="263">
        <f>_xlfn.IFNA(VLOOKUP($A353,'PASTE Tech_Stock'!O:BI,2,FALSE),0)</f>
        <v>0</v>
      </c>
      <c r="P353" s="263">
        <f>_xlfn.IFNA(VLOOKUP($A353,'PASTE Tech_Stock'!Q:BJ,2,FALSE),0)</f>
        <v>0</v>
      </c>
      <c r="Q353" s="263">
        <f>_xlfn.IFNA(VLOOKUP($A353,'PASTE Tech_Stock'!S:BK,2,FALSE),0)</f>
        <v>0</v>
      </c>
      <c r="R353" s="263">
        <f>_xlfn.IFNA(VLOOKUP($A353,'PASTE Tech_Stock'!U:BL,2,FALSE),0)</f>
        <v>0</v>
      </c>
      <c r="S353" s="263">
        <f>_xlfn.IFNA(VLOOKUP($A353,'PASTE Tech_Stock'!W:BM,2,FALSE),0)</f>
        <v>1.338027225E-7</v>
      </c>
      <c r="T353" s="263">
        <f>_xlfn.IFNA(VLOOKUP($A353,'PASTE Tech_Stock'!Y:BN,2,FALSE),0)</f>
        <v>0</v>
      </c>
    </row>
    <row r="354" spans="1:20" x14ac:dyDescent="0.3">
      <c r="A354" s="171" t="s">
        <v>380</v>
      </c>
      <c r="B354" t="str">
        <f>_xlfn.IFNA(VLOOKUP($A354,'PASTE Energy Balance'!$A$7:$O$835,14,FALSE),"")</f>
        <v>GB</v>
      </c>
      <c r="C354" t="str">
        <f>_xlfn.IFNA(VLOOKUP($A354,'PASTE Technology Sheet'!$A$7:$G$850,3,FALSE),"")</f>
        <v>XC Trade</v>
      </c>
      <c r="D354" t="str">
        <f>_xlfn.IFNA(VLOOKUP($A354,'PASTE Technology Sheet'!$A$7:$G$850,4,FALSE),"")</f>
        <v>Power GB2</v>
      </c>
      <c r="E354" t="str">
        <f>_xlfn.IFNA(VLOOKUP($A354,'PASTE Technology Sheet'!$A$7:$G$850,5,FALSE),"")</f>
        <v>Power GB1</v>
      </c>
      <c r="F354" t="str">
        <f>_xlfn.IFNA(VLOOKUP($A354,'PASTE Technology Sheet'!$A$7:$G$850,6,FALSE),"")</f>
        <v>Electricity Cluster GB2</v>
      </c>
      <c r="G354" t="str">
        <f>_xlfn.IFNA(VLOOKUP($A354,'PASTE Technology Sheet'!$A$7:$G$850,7,FALSE),"")</f>
        <v>Import from Cluster GB1 - Power</v>
      </c>
      <c r="H354" s="263">
        <f>_xlfn.IFNA(VLOOKUP(A354,'PASTE Tech_Stock'!A:B,2,FALSE),0)</f>
        <v>0</v>
      </c>
      <c r="I354" s="263">
        <f>_xlfn.IFNA(VLOOKUP($A354,'PASTE Tech_Stock'!C:BC,2,FALSE),0)</f>
        <v>0</v>
      </c>
      <c r="J354" s="263">
        <f>_xlfn.IFNA(VLOOKUP($A354,'PASTE Tech_Stock'!E:BD,2,FALSE),0)</f>
        <v>0</v>
      </c>
      <c r="K354" s="263">
        <f>_xlfn.IFNA(VLOOKUP($A354,'PASTE Tech_Stock'!G:BE,2,FALSE),0)</f>
        <v>0</v>
      </c>
      <c r="L354" s="263">
        <f>_xlfn.IFNA(VLOOKUP($A354,'PASTE Tech_Stock'!I:BF,2,FALSE),0)</f>
        <v>0</v>
      </c>
      <c r="M354" s="263">
        <f>_xlfn.IFNA(VLOOKUP($A354,'PASTE Tech_Stock'!K:BG,2,FALSE),0)</f>
        <v>0</v>
      </c>
      <c r="N354" s="263">
        <f>_xlfn.IFNA(VLOOKUP($A354,'PASTE Tech_Stock'!M:BH,2,FALSE),0)</f>
        <v>2.136058935E-7</v>
      </c>
      <c r="O354" s="263">
        <f>_xlfn.IFNA(VLOOKUP($A354,'PASTE Tech_Stock'!O:BI,2,FALSE),0)</f>
        <v>0</v>
      </c>
      <c r="P354" s="263">
        <f>_xlfn.IFNA(VLOOKUP($A354,'PASTE Tech_Stock'!Q:BJ,2,FALSE),0)</f>
        <v>0</v>
      </c>
      <c r="Q354" s="263">
        <f>_xlfn.IFNA(VLOOKUP($A354,'PASTE Tech_Stock'!S:BK,2,FALSE),0)</f>
        <v>0</v>
      </c>
      <c r="R354" s="263">
        <f>_xlfn.IFNA(VLOOKUP($A354,'PASTE Tech_Stock'!U:BL,2,FALSE),0)</f>
        <v>0</v>
      </c>
      <c r="S354" s="263">
        <f>_xlfn.IFNA(VLOOKUP($A354,'PASTE Tech_Stock'!W:BM,2,FALSE),0)</f>
        <v>1.338027225E-7</v>
      </c>
      <c r="T354" s="263">
        <f>_xlfn.IFNA(VLOOKUP($A354,'PASTE Tech_Stock'!Y:BN,2,FALSE),0)</f>
        <v>0</v>
      </c>
    </row>
    <row r="355" spans="1:20" x14ac:dyDescent="0.3">
      <c r="A355" s="173" t="s">
        <v>381</v>
      </c>
      <c r="B355" t="str">
        <f>_xlfn.IFNA(VLOOKUP($A355,'PASTE Energy Balance'!$A$7:$O$835,14,FALSE),"")</f>
        <v>GB</v>
      </c>
      <c r="C355" t="str">
        <f>_xlfn.IFNA(VLOOKUP($A355,'PASTE Technology Sheet'!$A$7:$G$850,3,FALSE),"")</f>
        <v>XC Trade</v>
      </c>
      <c r="D355" t="str">
        <f>_xlfn.IFNA(VLOOKUP($A355,'PASTE Technology Sheet'!$A$7:$G$850,4,FALSE),"")</f>
        <v>Power GB2</v>
      </c>
      <c r="E355" t="str">
        <f>_xlfn.IFNA(VLOOKUP($A355,'PASTE Technology Sheet'!$A$7:$G$850,5,FALSE),"")</f>
        <v>Power GB3</v>
      </c>
      <c r="F355" t="str">
        <f>_xlfn.IFNA(VLOOKUP($A355,'PASTE Technology Sheet'!$A$7:$G$850,6,FALSE),"")</f>
        <v>Electricity Cluster GB2</v>
      </c>
      <c r="G355" t="str">
        <f>_xlfn.IFNA(VLOOKUP($A355,'PASTE Technology Sheet'!$A$7:$G$850,7,FALSE),"")</f>
        <v>Import from Cluster GB3 - Power</v>
      </c>
      <c r="H355" s="263">
        <f>_xlfn.IFNA(VLOOKUP(A355,'PASTE Tech_Stock'!A:B,2,FALSE),0)</f>
        <v>0</v>
      </c>
      <c r="I355" s="263">
        <f>_xlfn.IFNA(VLOOKUP($A355,'PASTE Tech_Stock'!C:BC,2,FALSE),0)</f>
        <v>0</v>
      </c>
      <c r="J355" s="263">
        <f>_xlfn.IFNA(VLOOKUP($A355,'PASTE Tech_Stock'!E:BD,2,FALSE),0)</f>
        <v>0</v>
      </c>
      <c r="K355" s="263">
        <f>_xlfn.IFNA(VLOOKUP($A355,'PASTE Tech_Stock'!G:BE,2,FALSE),0)</f>
        <v>0</v>
      </c>
      <c r="L355" s="263">
        <f>_xlfn.IFNA(VLOOKUP($A355,'PASTE Tech_Stock'!I:BF,2,FALSE),0)</f>
        <v>0</v>
      </c>
      <c r="M355" s="263">
        <f>_xlfn.IFNA(VLOOKUP($A355,'PASTE Tech_Stock'!K:BG,2,FALSE),0)</f>
        <v>0</v>
      </c>
      <c r="N355" s="263">
        <f>_xlfn.IFNA(VLOOKUP($A355,'PASTE Tech_Stock'!M:BH,2,FALSE),0)</f>
        <v>2.0957675099999999E-7</v>
      </c>
      <c r="O355" s="263">
        <f>_xlfn.IFNA(VLOOKUP($A355,'PASTE Tech_Stock'!O:BI,2,FALSE),0)</f>
        <v>0</v>
      </c>
      <c r="P355" s="263">
        <f>_xlfn.IFNA(VLOOKUP($A355,'PASTE Tech_Stock'!Q:BJ,2,FALSE),0)</f>
        <v>0</v>
      </c>
      <c r="Q355" s="263">
        <f>_xlfn.IFNA(VLOOKUP($A355,'PASTE Tech_Stock'!S:BK,2,FALSE),0)</f>
        <v>0</v>
      </c>
      <c r="R355" s="263">
        <f>_xlfn.IFNA(VLOOKUP($A355,'PASTE Tech_Stock'!U:BL,2,FALSE),0)</f>
        <v>0</v>
      </c>
      <c r="S355" s="263">
        <f>_xlfn.IFNA(VLOOKUP($A355,'PASTE Tech_Stock'!W:BM,2,FALSE),0)</f>
        <v>1.307330282E-7</v>
      </c>
      <c r="T355" s="263">
        <f>_xlfn.IFNA(VLOOKUP($A355,'PASTE Tech_Stock'!Y:BN,2,FALSE),0)</f>
        <v>0</v>
      </c>
    </row>
    <row r="356" spans="1:20" x14ac:dyDescent="0.3">
      <c r="A356" s="171" t="s">
        <v>382</v>
      </c>
      <c r="B356" t="str">
        <f>_xlfn.IFNA(VLOOKUP($A356,'PASTE Energy Balance'!$A$7:$O$835,14,FALSE),"")</f>
        <v>GB</v>
      </c>
      <c r="C356" t="str">
        <f>_xlfn.IFNA(VLOOKUP($A356,'PASTE Technology Sheet'!$A$7:$G$850,3,FALSE),"")</f>
        <v>XC Trade</v>
      </c>
      <c r="D356" t="str">
        <f>_xlfn.IFNA(VLOOKUP($A356,'PASTE Technology Sheet'!$A$7:$G$850,4,FALSE),"")</f>
        <v>Power GB3</v>
      </c>
      <c r="E356" t="str">
        <f>_xlfn.IFNA(VLOOKUP($A356,'PASTE Technology Sheet'!$A$7:$G$850,5,FALSE),"")</f>
        <v>Power GB2</v>
      </c>
      <c r="F356" t="str">
        <f>_xlfn.IFNA(VLOOKUP($A356,'PASTE Technology Sheet'!$A$7:$G$850,6,FALSE),"")</f>
        <v>Electricity Cluster GB3</v>
      </c>
      <c r="G356" t="str">
        <f>_xlfn.IFNA(VLOOKUP($A356,'PASTE Technology Sheet'!$A$7:$G$850,7,FALSE),"")</f>
        <v>Import from Cluster GB2 - Power</v>
      </c>
      <c r="H356" s="263">
        <f>_xlfn.IFNA(VLOOKUP(A356,'PASTE Tech_Stock'!A:B,2,FALSE),0)</f>
        <v>0</v>
      </c>
      <c r="I356" s="263">
        <f>_xlfn.IFNA(VLOOKUP($A356,'PASTE Tech_Stock'!C:BC,2,FALSE),0)</f>
        <v>0</v>
      </c>
      <c r="J356" s="263">
        <f>_xlfn.IFNA(VLOOKUP($A356,'PASTE Tech_Stock'!E:BD,2,FALSE),0)</f>
        <v>0</v>
      </c>
      <c r="K356" s="263">
        <f>_xlfn.IFNA(VLOOKUP($A356,'PASTE Tech_Stock'!G:BE,2,FALSE),0)</f>
        <v>0</v>
      </c>
      <c r="L356" s="263">
        <f>_xlfn.IFNA(VLOOKUP($A356,'PASTE Tech_Stock'!I:BF,2,FALSE),0)</f>
        <v>0</v>
      </c>
      <c r="M356" s="263">
        <f>_xlfn.IFNA(VLOOKUP($A356,'PASTE Tech_Stock'!K:BG,2,FALSE),0)</f>
        <v>0</v>
      </c>
      <c r="N356" s="263">
        <f>_xlfn.IFNA(VLOOKUP($A356,'PASTE Tech_Stock'!M:BH,2,FALSE),0)</f>
        <v>2.0957675099999999E-7</v>
      </c>
      <c r="O356" s="263">
        <f>_xlfn.IFNA(VLOOKUP($A356,'PASTE Tech_Stock'!O:BI,2,FALSE),0)</f>
        <v>0</v>
      </c>
      <c r="P356" s="263">
        <f>_xlfn.IFNA(VLOOKUP($A356,'PASTE Tech_Stock'!Q:BJ,2,FALSE),0)</f>
        <v>0</v>
      </c>
      <c r="Q356" s="263">
        <f>_xlfn.IFNA(VLOOKUP($A356,'PASTE Tech_Stock'!S:BK,2,FALSE),0)</f>
        <v>0</v>
      </c>
      <c r="R356" s="263">
        <f>_xlfn.IFNA(VLOOKUP($A356,'PASTE Tech_Stock'!U:BL,2,FALSE),0)</f>
        <v>0</v>
      </c>
      <c r="S356" s="263">
        <f>_xlfn.IFNA(VLOOKUP($A356,'PASTE Tech_Stock'!W:BM,2,FALSE),0)</f>
        <v>1.307330282E-7</v>
      </c>
      <c r="T356" s="263">
        <f>_xlfn.IFNA(VLOOKUP($A356,'PASTE Tech_Stock'!Y:BN,2,FALSE),0)</f>
        <v>0</v>
      </c>
    </row>
    <row r="357" spans="1:20" x14ac:dyDescent="0.3">
      <c r="A357" s="173" t="s">
        <v>383</v>
      </c>
      <c r="B357" t="str">
        <f>_xlfn.IFNA(VLOOKUP($A357,'PASTE Energy Balance'!$A$7:$O$835,14,FALSE),"")</f>
        <v>GB</v>
      </c>
      <c r="C357" t="str">
        <f>_xlfn.IFNA(VLOOKUP($A357,'PASTE Technology Sheet'!$A$7:$G$850,3,FALSE),"")</f>
        <v>XC Trade</v>
      </c>
      <c r="D357" t="str">
        <f>_xlfn.IFNA(VLOOKUP($A357,'PASTE Technology Sheet'!$A$7:$G$850,4,FALSE),"")</f>
        <v>Power GB2</v>
      </c>
      <c r="E357" t="str">
        <f>_xlfn.IFNA(VLOOKUP($A357,'PASTE Technology Sheet'!$A$7:$G$850,5,FALSE),"")</f>
        <v>Power NO1</v>
      </c>
      <c r="F357" t="str">
        <f>_xlfn.IFNA(VLOOKUP($A357,'PASTE Technology Sheet'!$A$7:$G$850,6,FALSE),"")</f>
        <v>Electricity Cluster GB2</v>
      </c>
      <c r="G357" t="str">
        <f>_xlfn.IFNA(VLOOKUP($A357,'PASTE Technology Sheet'!$A$7:$G$850,7,FALSE),"")</f>
        <v>Import from Cluster NO1 - Power</v>
      </c>
      <c r="H357" s="263">
        <f>_xlfn.IFNA(VLOOKUP(A357,'PASTE Tech_Stock'!A:B,2,FALSE),0)</f>
        <v>14.445339730000001</v>
      </c>
      <c r="I357" s="263">
        <f>_xlfn.IFNA(VLOOKUP($A357,'PASTE Tech_Stock'!C:BC,2,FALSE),0)</f>
        <v>15.087482</v>
      </c>
      <c r="J357" s="263">
        <f>_xlfn.IFNA(VLOOKUP($A357,'PASTE Tech_Stock'!E:BD,2,FALSE),0)</f>
        <v>12.63938211</v>
      </c>
      <c r="K357" s="263">
        <f>_xlfn.IFNA(VLOOKUP($A357,'PASTE Tech_Stock'!G:BE,2,FALSE),0)</f>
        <v>14.445337390000001</v>
      </c>
      <c r="L357" s="263">
        <f>_xlfn.IFNA(VLOOKUP($A357,'PASTE Tech_Stock'!I:BF,2,FALSE),0)</f>
        <v>14.445337390000001</v>
      </c>
      <c r="M357" s="263">
        <f>_xlfn.IFNA(VLOOKUP($A357,'PASTE Tech_Stock'!K:BG,2,FALSE),0)</f>
        <v>13.73784152</v>
      </c>
      <c r="N357" s="263">
        <f>_xlfn.IFNA(VLOOKUP($A357,'PASTE Tech_Stock'!M:BH,2,FALSE),0)</f>
        <v>12.51205878</v>
      </c>
      <c r="O357" s="263">
        <f>_xlfn.IFNA(VLOOKUP($A357,'PASTE Tech_Stock'!O:BI,2,FALSE),0)</f>
        <v>13.55533183</v>
      </c>
      <c r="P357" s="263">
        <f>_xlfn.IFNA(VLOOKUP($A357,'PASTE Tech_Stock'!Q:BJ,2,FALSE),0)</f>
        <v>14.90278779</v>
      </c>
      <c r="Q357" s="263">
        <f>_xlfn.IFNA(VLOOKUP($A357,'PASTE Tech_Stock'!S:BK,2,FALSE),0)</f>
        <v>14.07802246</v>
      </c>
      <c r="R357" s="263">
        <f>_xlfn.IFNA(VLOOKUP($A357,'PASTE Tech_Stock'!U:BL,2,FALSE),0)</f>
        <v>18.551388490000001</v>
      </c>
      <c r="S357" s="263">
        <f>_xlfn.IFNA(VLOOKUP($A357,'PASTE Tech_Stock'!W:BM,2,FALSE),0)</f>
        <v>12.230760739999999</v>
      </c>
      <c r="T357" s="263">
        <f>_xlfn.IFNA(VLOOKUP($A357,'PASTE Tech_Stock'!Y:BN,2,FALSE),0)</f>
        <v>15.692373330000001</v>
      </c>
    </row>
    <row r="358" spans="1:20" x14ac:dyDescent="0.3">
      <c r="A358" s="171" t="s">
        <v>384</v>
      </c>
      <c r="B358" t="str">
        <f>_xlfn.IFNA(VLOOKUP($A358,'PASTE Energy Balance'!$A$7:$O$835,14,FALSE),"")</f>
        <v>NO</v>
      </c>
      <c r="C358" t="str">
        <f>_xlfn.IFNA(VLOOKUP($A358,'PASTE Technology Sheet'!$A$7:$G$850,3,FALSE),"")</f>
        <v>XC Trade</v>
      </c>
      <c r="D358" t="str">
        <f>_xlfn.IFNA(VLOOKUP($A358,'PASTE Technology Sheet'!$A$7:$G$850,4,FALSE),"")</f>
        <v>Power NO1</v>
      </c>
      <c r="E358" t="str">
        <f>_xlfn.IFNA(VLOOKUP($A358,'PASTE Technology Sheet'!$A$7:$G$850,5,FALSE),"")</f>
        <v>Power GB2</v>
      </c>
      <c r="F358" t="str">
        <f>_xlfn.IFNA(VLOOKUP($A358,'PASTE Technology Sheet'!$A$7:$G$850,6,FALSE),"")</f>
        <v>Electricity Cluster NO1</v>
      </c>
      <c r="G358" t="str">
        <f>_xlfn.IFNA(VLOOKUP($A358,'PASTE Technology Sheet'!$A$7:$G$850,7,FALSE),"")</f>
        <v>Import from Cluster GB2 - Power</v>
      </c>
      <c r="H358" s="263">
        <f>_xlfn.IFNA(VLOOKUP(A358,'PASTE Tech_Stock'!A:B,2,FALSE),0)</f>
        <v>14.445339730000001</v>
      </c>
      <c r="I358" s="263">
        <f>_xlfn.IFNA(VLOOKUP($A358,'PASTE Tech_Stock'!C:BC,2,FALSE),0)</f>
        <v>15.087482</v>
      </c>
      <c r="J358" s="263">
        <f>_xlfn.IFNA(VLOOKUP($A358,'PASTE Tech_Stock'!E:BD,2,FALSE),0)</f>
        <v>12.63938211</v>
      </c>
      <c r="K358" s="263">
        <f>_xlfn.IFNA(VLOOKUP($A358,'PASTE Tech_Stock'!G:BE,2,FALSE),0)</f>
        <v>14.445337390000001</v>
      </c>
      <c r="L358" s="263">
        <f>_xlfn.IFNA(VLOOKUP($A358,'PASTE Tech_Stock'!I:BF,2,FALSE),0)</f>
        <v>14.445337390000001</v>
      </c>
      <c r="M358" s="263">
        <f>_xlfn.IFNA(VLOOKUP($A358,'PASTE Tech_Stock'!K:BG,2,FALSE),0)</f>
        <v>13.73784152</v>
      </c>
      <c r="N358" s="263">
        <f>_xlfn.IFNA(VLOOKUP($A358,'PASTE Tech_Stock'!M:BH,2,FALSE),0)</f>
        <v>12.51205878</v>
      </c>
      <c r="O358" s="263">
        <f>_xlfn.IFNA(VLOOKUP($A358,'PASTE Tech_Stock'!O:BI,2,FALSE),0)</f>
        <v>13.55533183</v>
      </c>
      <c r="P358" s="263">
        <f>_xlfn.IFNA(VLOOKUP($A358,'PASTE Tech_Stock'!Q:BJ,2,FALSE),0)</f>
        <v>14.90278779</v>
      </c>
      <c r="Q358" s="263">
        <f>_xlfn.IFNA(VLOOKUP($A358,'PASTE Tech_Stock'!S:BK,2,FALSE),0)</f>
        <v>14.07802246</v>
      </c>
      <c r="R358" s="263">
        <f>_xlfn.IFNA(VLOOKUP($A358,'PASTE Tech_Stock'!U:BL,2,FALSE),0)</f>
        <v>18.551388490000001</v>
      </c>
      <c r="S358" s="263">
        <f>_xlfn.IFNA(VLOOKUP($A358,'PASTE Tech_Stock'!W:BM,2,FALSE),0)</f>
        <v>12.230760739999999</v>
      </c>
      <c r="T358" s="263">
        <f>_xlfn.IFNA(VLOOKUP($A358,'PASTE Tech_Stock'!Y:BN,2,FALSE),0)</f>
        <v>15.692373330000001</v>
      </c>
    </row>
    <row r="359" spans="1:20" x14ac:dyDescent="0.3">
      <c r="A359" s="173" t="s">
        <v>385</v>
      </c>
      <c r="B359" t="str">
        <f>_xlfn.IFNA(VLOOKUP($A359,'PASTE Energy Balance'!$A$7:$O$835,14,FALSE),"")</f>
        <v>GB</v>
      </c>
      <c r="C359" t="str">
        <f>_xlfn.IFNA(VLOOKUP($A359,'PASTE Technology Sheet'!$A$7:$G$850,3,FALSE),"")</f>
        <v>XC Trade</v>
      </c>
      <c r="D359" t="str">
        <f>_xlfn.IFNA(VLOOKUP($A359,'PASTE Technology Sheet'!$A$7:$G$850,4,FALSE),"")</f>
        <v>Power GB3</v>
      </c>
      <c r="E359" t="str">
        <f>_xlfn.IFNA(VLOOKUP($A359,'PASTE Technology Sheet'!$A$7:$G$850,5,FALSE),"")</f>
        <v>Power NO1</v>
      </c>
      <c r="F359" t="str">
        <f>_xlfn.IFNA(VLOOKUP($A359,'PASTE Technology Sheet'!$A$7:$G$850,6,FALSE),"")</f>
        <v>Electricity Cluster GB3</v>
      </c>
      <c r="G359" t="str">
        <f>_xlfn.IFNA(VLOOKUP($A359,'PASTE Technology Sheet'!$A$7:$G$850,7,FALSE),"")</f>
        <v>Import from Cluster NO1 - Power</v>
      </c>
      <c r="H359" s="263">
        <f>_xlfn.IFNA(VLOOKUP(A359,'PASTE Tech_Stock'!A:B,2,FALSE),0)</f>
        <v>0</v>
      </c>
      <c r="I359" s="263">
        <f>_xlfn.IFNA(VLOOKUP($A359,'PASTE Tech_Stock'!C:BC,2,FALSE),0)</f>
        <v>1.105679928E-7</v>
      </c>
      <c r="J359" s="263">
        <f>_xlfn.IFNA(VLOOKUP($A359,'PASTE Tech_Stock'!E:BD,2,FALSE),0)</f>
        <v>1.8110465089999999E-7</v>
      </c>
      <c r="K359" s="263">
        <f>_xlfn.IFNA(VLOOKUP($A359,'PASTE Tech_Stock'!G:BE,2,FALSE),0)</f>
        <v>0</v>
      </c>
      <c r="L359" s="263">
        <f>_xlfn.IFNA(VLOOKUP($A359,'PASTE Tech_Stock'!I:BF,2,FALSE),0)</f>
        <v>0</v>
      </c>
      <c r="M359" s="263">
        <f>_xlfn.IFNA(VLOOKUP($A359,'PASTE Tech_Stock'!K:BG,2,FALSE),0)</f>
        <v>0</v>
      </c>
      <c r="N359" s="263">
        <f>_xlfn.IFNA(VLOOKUP($A359,'PASTE Tech_Stock'!M:BH,2,FALSE),0)</f>
        <v>4.8517121979999998E-7</v>
      </c>
      <c r="O359" s="263">
        <f>_xlfn.IFNA(VLOOKUP($A359,'PASTE Tech_Stock'!O:BI,2,FALSE),0)</f>
        <v>1.9594397670000001E-7</v>
      </c>
      <c r="P359" s="263">
        <f>_xlfn.IFNA(VLOOKUP($A359,'PASTE Tech_Stock'!Q:BJ,2,FALSE),0)</f>
        <v>1.9946918810000001E-7</v>
      </c>
      <c r="Q359" s="263">
        <f>_xlfn.IFNA(VLOOKUP($A359,'PASTE Tech_Stock'!S:BK,2,FALSE),0)</f>
        <v>0</v>
      </c>
      <c r="R359" s="263">
        <f>_xlfn.IFNA(VLOOKUP($A359,'PASTE Tech_Stock'!U:BL,2,FALSE),0)</f>
        <v>2.5213509849999999E-7</v>
      </c>
      <c r="S359" s="263">
        <f>_xlfn.IFNA(VLOOKUP($A359,'PASTE Tech_Stock'!W:BM,2,FALSE),0)</f>
        <v>2.8820484510000002E-7</v>
      </c>
      <c r="T359" s="263">
        <f>_xlfn.IFNA(VLOOKUP($A359,'PASTE Tech_Stock'!Y:BN,2,FALSE),0)</f>
        <v>0</v>
      </c>
    </row>
    <row r="360" spans="1:20" x14ac:dyDescent="0.3">
      <c r="A360" s="171" t="s">
        <v>386</v>
      </c>
      <c r="B360" t="str">
        <f>_xlfn.IFNA(VLOOKUP($A360,'PASTE Energy Balance'!$A$7:$O$835,14,FALSE),"")</f>
        <v>NO</v>
      </c>
      <c r="C360" t="str">
        <f>_xlfn.IFNA(VLOOKUP($A360,'PASTE Technology Sheet'!$A$7:$G$850,3,FALSE),"")</f>
        <v>XC Trade</v>
      </c>
      <c r="D360" t="str">
        <f>_xlfn.IFNA(VLOOKUP($A360,'PASTE Technology Sheet'!$A$7:$G$850,4,FALSE),"")</f>
        <v>Power NO1</v>
      </c>
      <c r="E360" t="str">
        <f>_xlfn.IFNA(VLOOKUP($A360,'PASTE Technology Sheet'!$A$7:$G$850,5,FALSE),"")</f>
        <v>Power GB3</v>
      </c>
      <c r="F360" t="str">
        <f>_xlfn.IFNA(VLOOKUP($A360,'PASTE Technology Sheet'!$A$7:$G$850,6,FALSE),"")</f>
        <v>Electricity Cluster NO1</v>
      </c>
      <c r="G360" t="str">
        <f>_xlfn.IFNA(VLOOKUP($A360,'PASTE Technology Sheet'!$A$7:$G$850,7,FALSE),"")</f>
        <v>Import from Cluster GB3 - Power</v>
      </c>
      <c r="H360" s="263">
        <f>_xlfn.IFNA(VLOOKUP(A360,'PASTE Tech_Stock'!A:B,2,FALSE),0)</f>
        <v>0</v>
      </c>
      <c r="I360" s="263">
        <f>_xlfn.IFNA(VLOOKUP($A360,'PASTE Tech_Stock'!C:BC,2,FALSE),0)</f>
        <v>1.105679928E-7</v>
      </c>
      <c r="J360" s="263">
        <f>_xlfn.IFNA(VLOOKUP($A360,'PASTE Tech_Stock'!E:BD,2,FALSE),0)</f>
        <v>1.8110465089999999E-7</v>
      </c>
      <c r="K360" s="263">
        <f>_xlfn.IFNA(VLOOKUP($A360,'PASTE Tech_Stock'!G:BE,2,FALSE),0)</f>
        <v>0</v>
      </c>
      <c r="L360" s="263">
        <f>_xlfn.IFNA(VLOOKUP($A360,'PASTE Tech_Stock'!I:BF,2,FALSE),0)</f>
        <v>0</v>
      </c>
      <c r="M360" s="263">
        <f>_xlfn.IFNA(VLOOKUP($A360,'PASTE Tech_Stock'!K:BG,2,FALSE),0)</f>
        <v>0</v>
      </c>
      <c r="N360" s="263">
        <f>_xlfn.IFNA(VLOOKUP($A360,'PASTE Tech_Stock'!M:BH,2,FALSE),0)</f>
        <v>4.8517121979999998E-7</v>
      </c>
      <c r="O360" s="263">
        <f>_xlfn.IFNA(VLOOKUP($A360,'PASTE Tech_Stock'!O:BI,2,FALSE),0)</f>
        <v>1.9594397670000001E-7</v>
      </c>
      <c r="P360" s="263">
        <f>_xlfn.IFNA(VLOOKUP($A360,'PASTE Tech_Stock'!Q:BJ,2,FALSE),0)</f>
        <v>1.9946918810000001E-7</v>
      </c>
      <c r="Q360" s="263">
        <f>_xlfn.IFNA(VLOOKUP($A360,'PASTE Tech_Stock'!S:BK,2,FALSE),0)</f>
        <v>0</v>
      </c>
      <c r="R360" s="263">
        <f>_xlfn.IFNA(VLOOKUP($A360,'PASTE Tech_Stock'!U:BL,2,FALSE),0)</f>
        <v>2.5213509849999999E-7</v>
      </c>
      <c r="S360" s="263">
        <f>_xlfn.IFNA(VLOOKUP($A360,'PASTE Tech_Stock'!W:BM,2,FALSE),0)</f>
        <v>2.8820484510000002E-7</v>
      </c>
      <c r="T360" s="263">
        <f>_xlfn.IFNA(VLOOKUP($A360,'PASTE Tech_Stock'!Y:BN,2,FALSE),0)</f>
        <v>0</v>
      </c>
    </row>
    <row r="361" spans="1:20" x14ac:dyDescent="0.3">
      <c r="A361" s="173" t="s">
        <v>387</v>
      </c>
      <c r="B361" t="str">
        <f>_xlfn.IFNA(VLOOKUP($A361,'PASTE Energy Balance'!$A$7:$O$835,14,FALSE),"")</f>
        <v>NO</v>
      </c>
      <c r="C361" t="str">
        <f>_xlfn.IFNA(VLOOKUP($A361,'PASTE Technology Sheet'!$A$7:$G$850,3,FALSE),"")</f>
        <v>XC Trade</v>
      </c>
      <c r="D361" t="str">
        <f>_xlfn.IFNA(VLOOKUP($A361,'PASTE Technology Sheet'!$A$7:$G$850,4,FALSE),"")</f>
        <v>Power NO1</v>
      </c>
      <c r="E361" t="str">
        <f>_xlfn.IFNA(VLOOKUP($A361,'PASTE Technology Sheet'!$A$7:$G$850,5,FALSE),"")</f>
        <v>Power DK1</v>
      </c>
      <c r="F361" t="str">
        <f>_xlfn.IFNA(VLOOKUP($A361,'PASTE Technology Sheet'!$A$7:$G$850,6,FALSE),"")</f>
        <v>Electricity Cluster NO1</v>
      </c>
      <c r="G361" t="str">
        <f>_xlfn.IFNA(VLOOKUP($A361,'PASTE Technology Sheet'!$A$7:$G$850,7,FALSE),"")</f>
        <v>Import from Cluster DK1 - Power</v>
      </c>
      <c r="H361" s="263">
        <f>_xlfn.IFNA(VLOOKUP(A361,'PASTE Tech_Stock'!A:B,2,FALSE),0)</f>
        <v>10.90451556</v>
      </c>
      <c r="I361" s="263">
        <f>_xlfn.IFNA(VLOOKUP($A361,'PASTE Tech_Stock'!C:BC,2,FALSE),0)</f>
        <v>11.032092799999999</v>
      </c>
      <c r="J361" s="263">
        <f>_xlfn.IFNA(VLOOKUP($A361,'PASTE Tech_Stock'!E:BD,2,FALSE),0)</f>
        <v>10.21587413</v>
      </c>
      <c r="K361" s="263">
        <f>_xlfn.IFNA(VLOOKUP($A361,'PASTE Tech_Stock'!G:BE,2,FALSE),0)</f>
        <v>10.904515999999999</v>
      </c>
      <c r="L361" s="263">
        <f>_xlfn.IFNA(VLOOKUP($A361,'PASTE Tech_Stock'!I:BF,2,FALSE),0)</f>
        <v>10.904515999999999</v>
      </c>
      <c r="M361" s="263">
        <f>_xlfn.IFNA(VLOOKUP($A361,'PASTE Tech_Stock'!K:BG,2,FALSE),0)</f>
        <v>13.103025110000001</v>
      </c>
      <c r="N361" s="263">
        <f>_xlfn.IFNA(VLOOKUP($A361,'PASTE Tech_Stock'!M:BH,2,FALSE),0)</f>
        <v>7.3700838129999999</v>
      </c>
      <c r="O361" s="263">
        <f>_xlfn.IFNA(VLOOKUP($A361,'PASTE Tech_Stock'!O:BI,2,FALSE),0)</f>
        <v>10.50338455</v>
      </c>
      <c r="P361" s="263">
        <f>_xlfn.IFNA(VLOOKUP($A361,'PASTE Tech_Stock'!Q:BJ,2,FALSE),0)</f>
        <v>11.596736829999999</v>
      </c>
      <c r="Q361" s="263">
        <f>_xlfn.IFNA(VLOOKUP($A361,'PASTE Tech_Stock'!S:BK,2,FALSE),0)</f>
        <v>9.0135774069999997</v>
      </c>
      <c r="R361" s="263">
        <f>_xlfn.IFNA(VLOOKUP($A361,'PASTE Tech_Stock'!U:BL,2,FALSE),0)</f>
        <v>14.091427059999999</v>
      </c>
      <c r="S361" s="263">
        <f>_xlfn.IFNA(VLOOKUP($A361,'PASTE Tech_Stock'!W:BM,2,FALSE),0)</f>
        <v>10.299252920000001</v>
      </c>
      <c r="T361" s="263">
        <f>_xlfn.IFNA(VLOOKUP($A361,'PASTE Tech_Stock'!Y:BN,2,FALSE),0)</f>
        <v>12.12023422</v>
      </c>
    </row>
    <row r="362" spans="1:20" x14ac:dyDescent="0.3">
      <c r="A362" s="171" t="s">
        <v>388</v>
      </c>
      <c r="B362" t="str">
        <f>_xlfn.IFNA(VLOOKUP($A362,'PASTE Energy Balance'!$A$7:$O$835,14,FALSE),"")</f>
        <v>DK</v>
      </c>
      <c r="C362" t="str">
        <f>_xlfn.IFNA(VLOOKUP($A362,'PASTE Technology Sheet'!$A$7:$G$850,3,FALSE),"")</f>
        <v>XC Trade</v>
      </c>
      <c r="D362" t="str">
        <f>_xlfn.IFNA(VLOOKUP($A362,'PASTE Technology Sheet'!$A$7:$G$850,4,FALSE),"")</f>
        <v>Power DK1</v>
      </c>
      <c r="E362" t="str">
        <f>_xlfn.IFNA(VLOOKUP($A362,'PASTE Technology Sheet'!$A$7:$G$850,5,FALSE),"")</f>
        <v>Power NO1</v>
      </c>
      <c r="F362" t="str">
        <f>_xlfn.IFNA(VLOOKUP($A362,'PASTE Technology Sheet'!$A$7:$G$850,6,FALSE),"")</f>
        <v>Electricity Cluster DK1</v>
      </c>
      <c r="G362" t="str">
        <f>_xlfn.IFNA(VLOOKUP($A362,'PASTE Technology Sheet'!$A$7:$G$850,7,FALSE),"")</f>
        <v>Import from Cluster NO1 - Power</v>
      </c>
      <c r="H362" s="263">
        <f>_xlfn.IFNA(VLOOKUP(A362,'PASTE Tech_Stock'!A:B,2,FALSE),0)</f>
        <v>10.90451556</v>
      </c>
      <c r="I362" s="263">
        <f>_xlfn.IFNA(VLOOKUP($A362,'PASTE Tech_Stock'!C:BC,2,FALSE),0)</f>
        <v>11.032092799999999</v>
      </c>
      <c r="J362" s="263">
        <f>_xlfn.IFNA(VLOOKUP($A362,'PASTE Tech_Stock'!E:BD,2,FALSE),0)</f>
        <v>10.21587413</v>
      </c>
      <c r="K362" s="263">
        <f>_xlfn.IFNA(VLOOKUP($A362,'PASTE Tech_Stock'!G:BE,2,FALSE),0)</f>
        <v>10.904515999999999</v>
      </c>
      <c r="L362" s="263">
        <f>_xlfn.IFNA(VLOOKUP($A362,'PASTE Tech_Stock'!I:BF,2,FALSE),0)</f>
        <v>10.904515999999999</v>
      </c>
      <c r="M362" s="263">
        <f>_xlfn.IFNA(VLOOKUP($A362,'PASTE Tech_Stock'!K:BG,2,FALSE),0)</f>
        <v>13.103025110000001</v>
      </c>
      <c r="N362" s="263">
        <f>_xlfn.IFNA(VLOOKUP($A362,'PASTE Tech_Stock'!M:BH,2,FALSE),0)</f>
        <v>7.3700838129999999</v>
      </c>
      <c r="O362" s="263">
        <f>_xlfn.IFNA(VLOOKUP($A362,'PASTE Tech_Stock'!O:BI,2,FALSE),0)</f>
        <v>10.50338455</v>
      </c>
      <c r="P362" s="263">
        <f>_xlfn.IFNA(VLOOKUP($A362,'PASTE Tech_Stock'!Q:BJ,2,FALSE),0)</f>
        <v>11.596736829999999</v>
      </c>
      <c r="Q362" s="263">
        <f>_xlfn.IFNA(VLOOKUP($A362,'PASTE Tech_Stock'!S:BK,2,FALSE),0)</f>
        <v>9.0135774069999997</v>
      </c>
      <c r="R362" s="263">
        <f>_xlfn.IFNA(VLOOKUP($A362,'PASTE Tech_Stock'!U:BL,2,FALSE),0)</f>
        <v>14.091427059999999</v>
      </c>
      <c r="S362" s="263">
        <f>_xlfn.IFNA(VLOOKUP($A362,'PASTE Tech_Stock'!W:BM,2,FALSE),0)</f>
        <v>10.299252920000001</v>
      </c>
      <c r="T362" s="263">
        <f>_xlfn.IFNA(VLOOKUP($A362,'PASTE Tech_Stock'!Y:BN,2,FALSE),0)</f>
        <v>12.12023422</v>
      </c>
    </row>
    <row r="363" spans="1:20" x14ac:dyDescent="0.3">
      <c r="A363" s="173" t="s">
        <v>389</v>
      </c>
      <c r="B363" t="str">
        <f>_xlfn.IFNA(VLOOKUP($A363,'PASTE Energy Balance'!$A$7:$O$835,14,FALSE),"")</f>
        <v>DK</v>
      </c>
      <c r="C363" t="str">
        <f>_xlfn.IFNA(VLOOKUP($A363,'PASTE Technology Sheet'!$A$7:$G$850,3,FALSE),"")</f>
        <v>XC Trade</v>
      </c>
      <c r="D363" t="str">
        <f>_xlfn.IFNA(VLOOKUP($A363,'PASTE Technology Sheet'!$A$7:$G$850,4,FALSE),"")</f>
        <v>Power DK1</v>
      </c>
      <c r="E363" t="str">
        <f>_xlfn.IFNA(VLOOKUP($A363,'PASTE Technology Sheet'!$A$7:$G$850,5,FALSE),"")</f>
        <v>Power DE1</v>
      </c>
      <c r="F363" t="str">
        <f>_xlfn.IFNA(VLOOKUP($A363,'PASTE Technology Sheet'!$A$7:$G$850,6,FALSE),"")</f>
        <v>Electricity Cluster DK1</v>
      </c>
      <c r="G363" t="str">
        <f>_xlfn.IFNA(VLOOKUP($A363,'PASTE Technology Sheet'!$A$7:$G$850,7,FALSE),"")</f>
        <v>Import from Cluster DE1 - Power</v>
      </c>
      <c r="H363" s="263">
        <f>_xlfn.IFNA(VLOOKUP(A363,'PASTE Tech_Stock'!A:B,2,FALSE),0)</f>
        <v>12.021835080000001</v>
      </c>
      <c r="I363" s="263">
        <f>_xlfn.IFNA(VLOOKUP($A363,'PASTE Tech_Stock'!C:BC,2,FALSE),0)</f>
        <v>11.80645874</v>
      </c>
      <c r="J363" s="263">
        <f>_xlfn.IFNA(VLOOKUP($A363,'PASTE Tech_Stock'!E:BD,2,FALSE),0)</f>
        <v>10.19510365</v>
      </c>
      <c r="K363" s="263">
        <f>_xlfn.IFNA(VLOOKUP($A363,'PASTE Tech_Stock'!G:BE,2,FALSE),0)</f>
        <v>12.021985040000001</v>
      </c>
      <c r="L363" s="263">
        <f>_xlfn.IFNA(VLOOKUP($A363,'PASTE Tech_Stock'!I:BF,2,FALSE),0)</f>
        <v>12.021985040000001</v>
      </c>
      <c r="M363" s="263">
        <f>_xlfn.IFNA(VLOOKUP($A363,'PASTE Tech_Stock'!K:BG,2,FALSE),0)</f>
        <v>18.958637580000001</v>
      </c>
      <c r="N363" s="263">
        <f>_xlfn.IFNA(VLOOKUP($A363,'PASTE Tech_Stock'!M:BH,2,FALSE),0)</f>
        <v>10.26903579</v>
      </c>
      <c r="O363" s="263">
        <f>_xlfn.IFNA(VLOOKUP($A363,'PASTE Tech_Stock'!O:BI,2,FALSE),0)</f>
        <v>12.12025899</v>
      </c>
      <c r="P363" s="263">
        <f>_xlfn.IFNA(VLOOKUP($A363,'PASTE Tech_Stock'!Q:BJ,2,FALSE),0)</f>
        <v>11.98232846</v>
      </c>
      <c r="Q363" s="263">
        <f>_xlfn.IFNA(VLOOKUP($A363,'PASTE Tech_Stock'!S:BK,2,FALSE),0)</f>
        <v>12.19285986</v>
      </c>
      <c r="R363" s="263">
        <f>_xlfn.IFNA(VLOOKUP($A363,'PASTE Tech_Stock'!U:BL,2,FALSE),0)</f>
        <v>15.779528989999999</v>
      </c>
      <c r="S363" s="263">
        <f>_xlfn.IFNA(VLOOKUP($A363,'PASTE Tech_Stock'!W:BM,2,FALSE),0)</f>
        <v>10.944516139999999</v>
      </c>
      <c r="T363" s="263">
        <f>_xlfn.IFNA(VLOOKUP($A363,'PASTE Tech_Stock'!Y:BN,2,FALSE),0)</f>
        <v>15.12041941</v>
      </c>
    </row>
    <row r="364" spans="1:20" x14ac:dyDescent="0.3">
      <c r="A364" s="171" t="s">
        <v>390</v>
      </c>
      <c r="B364" t="str">
        <f>_xlfn.IFNA(VLOOKUP($A364,'PASTE Energy Balance'!$A$7:$O$835,14,FALSE),"")</f>
        <v>DE</v>
      </c>
      <c r="C364" t="str">
        <f>_xlfn.IFNA(VLOOKUP($A364,'PASTE Technology Sheet'!$A$7:$G$850,3,FALSE),"")</f>
        <v>XC Trade</v>
      </c>
      <c r="D364" t="str">
        <f>_xlfn.IFNA(VLOOKUP($A364,'PASTE Technology Sheet'!$A$7:$G$850,4,FALSE),"")</f>
        <v>Power DE1</v>
      </c>
      <c r="E364" t="str">
        <f>_xlfn.IFNA(VLOOKUP($A364,'PASTE Technology Sheet'!$A$7:$G$850,5,FALSE),"")</f>
        <v>Power DK1</v>
      </c>
      <c r="F364" t="str">
        <f>_xlfn.IFNA(VLOOKUP($A364,'PASTE Technology Sheet'!$A$7:$G$850,6,FALSE),"")</f>
        <v>Electricity Cluster DE1</v>
      </c>
      <c r="G364" t="str">
        <f>_xlfn.IFNA(VLOOKUP($A364,'PASTE Technology Sheet'!$A$7:$G$850,7,FALSE),"")</f>
        <v>Import from Cluster DK1 - Power</v>
      </c>
      <c r="H364" s="263">
        <f>_xlfn.IFNA(VLOOKUP(A364,'PASTE Tech_Stock'!A:B,2,FALSE),0)</f>
        <v>12.021835080000001</v>
      </c>
      <c r="I364" s="263">
        <f>_xlfn.IFNA(VLOOKUP($A364,'PASTE Tech_Stock'!C:BC,2,FALSE),0)</f>
        <v>11.80645874</v>
      </c>
      <c r="J364" s="263">
        <f>_xlfn.IFNA(VLOOKUP($A364,'PASTE Tech_Stock'!E:BD,2,FALSE),0)</f>
        <v>10.19510365</v>
      </c>
      <c r="K364" s="263">
        <f>_xlfn.IFNA(VLOOKUP($A364,'PASTE Tech_Stock'!G:BE,2,FALSE),0)</f>
        <v>12.021985040000001</v>
      </c>
      <c r="L364" s="263">
        <f>_xlfn.IFNA(VLOOKUP($A364,'PASTE Tech_Stock'!I:BF,2,FALSE),0)</f>
        <v>12.021985040000001</v>
      </c>
      <c r="M364" s="263">
        <f>_xlfn.IFNA(VLOOKUP($A364,'PASTE Tech_Stock'!K:BG,2,FALSE),0)</f>
        <v>18.958637580000001</v>
      </c>
      <c r="N364" s="263">
        <f>_xlfn.IFNA(VLOOKUP($A364,'PASTE Tech_Stock'!M:BH,2,FALSE),0)</f>
        <v>10.26903579</v>
      </c>
      <c r="O364" s="263">
        <f>_xlfn.IFNA(VLOOKUP($A364,'PASTE Tech_Stock'!O:BI,2,FALSE),0)</f>
        <v>12.12025899</v>
      </c>
      <c r="P364" s="263">
        <f>_xlfn.IFNA(VLOOKUP($A364,'PASTE Tech_Stock'!Q:BJ,2,FALSE),0)</f>
        <v>11.98232846</v>
      </c>
      <c r="Q364" s="263">
        <f>_xlfn.IFNA(VLOOKUP($A364,'PASTE Tech_Stock'!S:BK,2,FALSE),0)</f>
        <v>12.19285986</v>
      </c>
      <c r="R364" s="263">
        <f>_xlfn.IFNA(VLOOKUP($A364,'PASTE Tech_Stock'!U:BL,2,FALSE),0)</f>
        <v>15.779528989999999</v>
      </c>
      <c r="S364" s="263">
        <f>_xlfn.IFNA(VLOOKUP($A364,'PASTE Tech_Stock'!W:BM,2,FALSE),0)</f>
        <v>10.944516139999999</v>
      </c>
      <c r="T364" s="263">
        <f>_xlfn.IFNA(VLOOKUP($A364,'PASTE Tech_Stock'!Y:BN,2,FALSE),0)</f>
        <v>15.12041941</v>
      </c>
    </row>
    <row r="365" spans="1:20" x14ac:dyDescent="0.3">
      <c r="A365" s="173" t="s">
        <v>391</v>
      </c>
      <c r="B365" t="str">
        <f>_xlfn.IFNA(VLOOKUP($A365,'PASTE Energy Balance'!$A$7:$O$835,14,FALSE),"")</f>
        <v>DE</v>
      </c>
      <c r="C365" t="str">
        <f>_xlfn.IFNA(VLOOKUP($A365,'PASTE Technology Sheet'!$A$7:$G$850,3,FALSE),"")</f>
        <v>XC Trade</v>
      </c>
      <c r="D365" t="str">
        <f>_xlfn.IFNA(VLOOKUP($A365,'PASTE Technology Sheet'!$A$7:$G$850,4,FALSE),"")</f>
        <v>Power DE1</v>
      </c>
      <c r="E365" t="str">
        <f>_xlfn.IFNA(VLOOKUP($A365,'PASTE Technology Sheet'!$A$7:$G$850,5,FALSE),"")</f>
        <v>Power NL4</v>
      </c>
      <c r="F365" t="str">
        <f>_xlfn.IFNA(VLOOKUP($A365,'PASTE Technology Sheet'!$A$7:$G$850,6,FALSE),"")</f>
        <v>Electricity Cluster DE1</v>
      </c>
      <c r="G365" t="str">
        <f>_xlfn.IFNA(VLOOKUP($A365,'PASTE Technology Sheet'!$A$7:$G$850,7,FALSE),"")</f>
        <v>Import from Cluster NL4 - Power</v>
      </c>
      <c r="H365" s="263">
        <f>_xlfn.IFNA(VLOOKUP(A365,'PASTE Tech_Stock'!A:B,2,FALSE),0)</f>
        <v>0</v>
      </c>
      <c r="I365" s="263">
        <f>_xlfn.IFNA(VLOOKUP($A365,'PASTE Tech_Stock'!C:BC,2,FALSE),0)</f>
        <v>1.2700077940000001E-7</v>
      </c>
      <c r="J365" s="263">
        <f>_xlfn.IFNA(VLOOKUP($A365,'PASTE Tech_Stock'!E:BD,2,FALSE),0)</f>
        <v>1.6891699770000001E-7</v>
      </c>
      <c r="K365" s="263">
        <f>_xlfn.IFNA(VLOOKUP($A365,'PASTE Tech_Stock'!G:BE,2,FALSE),0)</f>
        <v>0</v>
      </c>
      <c r="L365" s="263">
        <f>_xlfn.IFNA(VLOOKUP($A365,'PASTE Tech_Stock'!I:BF,2,FALSE),0)</f>
        <v>0</v>
      </c>
      <c r="M365" s="263">
        <f>_xlfn.IFNA(VLOOKUP($A365,'PASTE Tech_Stock'!K:BG,2,FALSE),0)</f>
        <v>0</v>
      </c>
      <c r="N365" s="263">
        <f>_xlfn.IFNA(VLOOKUP($A365,'PASTE Tech_Stock'!M:BH,2,FALSE),0)</f>
        <v>6.6480691189999998E-7</v>
      </c>
      <c r="O365" s="263">
        <f>_xlfn.IFNA(VLOOKUP($A365,'PASTE Tech_Stock'!O:BI,2,FALSE),0)</f>
        <v>2.1219476289999999E-7</v>
      </c>
      <c r="P365" s="263">
        <f>_xlfn.IFNA(VLOOKUP($A365,'PASTE Tech_Stock'!Q:BJ,2,FALSE),0)</f>
        <v>1.6736363940000001E-7</v>
      </c>
      <c r="Q365" s="263">
        <f>_xlfn.IFNA(VLOOKUP($A365,'PASTE Tech_Stock'!S:BK,2,FALSE),0)</f>
        <v>1.3158937319999999E-7</v>
      </c>
      <c r="R365" s="263">
        <f>_xlfn.IFNA(VLOOKUP($A365,'PASTE Tech_Stock'!U:BL,2,FALSE),0)</f>
        <v>1.043155997E-7</v>
      </c>
      <c r="S365" s="263">
        <f>_xlfn.IFNA(VLOOKUP($A365,'PASTE Tech_Stock'!W:BM,2,FALSE),0)</f>
        <v>2.6785466349999998E-7</v>
      </c>
      <c r="T365" s="263">
        <f>_xlfn.IFNA(VLOOKUP($A365,'PASTE Tech_Stock'!Y:BN,2,FALSE),0)</f>
        <v>0</v>
      </c>
    </row>
    <row r="366" spans="1:20" x14ac:dyDescent="0.3">
      <c r="A366" s="171" t="s">
        <v>392</v>
      </c>
      <c r="B366" t="str">
        <f>_xlfn.IFNA(VLOOKUP($A366,'PASTE Energy Balance'!$A$7:$O$835,14,FALSE),"")</f>
        <v>NL</v>
      </c>
      <c r="C366" t="str">
        <f>_xlfn.IFNA(VLOOKUP($A366,'PASTE Technology Sheet'!$A$7:$G$850,3,FALSE),"")</f>
        <v>XC Trade</v>
      </c>
      <c r="D366" t="str">
        <f>_xlfn.IFNA(VLOOKUP($A366,'PASTE Technology Sheet'!$A$7:$G$850,4,FALSE),"")</f>
        <v>Power NL4</v>
      </c>
      <c r="E366" t="str">
        <f>_xlfn.IFNA(VLOOKUP($A366,'PASTE Technology Sheet'!$A$7:$G$850,5,FALSE),"")</f>
        <v>Power DE1</v>
      </c>
      <c r="F366" t="str">
        <f>_xlfn.IFNA(VLOOKUP($A366,'PASTE Technology Sheet'!$A$7:$G$850,6,FALSE),"")</f>
        <v>Electricity Cluster NL4</v>
      </c>
      <c r="G366" t="str">
        <f>_xlfn.IFNA(VLOOKUP($A366,'PASTE Technology Sheet'!$A$7:$G$850,7,FALSE),"")</f>
        <v>Import from Cluster DE1 - Power</v>
      </c>
      <c r="H366" s="263">
        <f>_xlfn.IFNA(VLOOKUP(A366,'PASTE Tech_Stock'!A:B,2,FALSE),0)</f>
        <v>0</v>
      </c>
      <c r="I366" s="263">
        <f>_xlfn.IFNA(VLOOKUP($A366,'PASTE Tech_Stock'!C:BC,2,FALSE),0)</f>
        <v>1.2700077940000001E-7</v>
      </c>
      <c r="J366" s="263">
        <f>_xlfn.IFNA(VLOOKUP($A366,'PASTE Tech_Stock'!E:BD,2,FALSE),0)</f>
        <v>1.6891699770000001E-7</v>
      </c>
      <c r="K366" s="263">
        <f>_xlfn.IFNA(VLOOKUP($A366,'PASTE Tech_Stock'!G:BE,2,FALSE),0)</f>
        <v>0</v>
      </c>
      <c r="L366" s="263">
        <f>_xlfn.IFNA(VLOOKUP($A366,'PASTE Tech_Stock'!I:BF,2,FALSE),0)</f>
        <v>0</v>
      </c>
      <c r="M366" s="263">
        <f>_xlfn.IFNA(VLOOKUP($A366,'PASTE Tech_Stock'!K:BG,2,FALSE),0)</f>
        <v>0</v>
      </c>
      <c r="N366" s="263">
        <f>_xlfn.IFNA(VLOOKUP($A366,'PASTE Tech_Stock'!M:BH,2,FALSE),0)</f>
        <v>6.6480691189999998E-7</v>
      </c>
      <c r="O366" s="263">
        <f>_xlfn.IFNA(VLOOKUP($A366,'PASTE Tech_Stock'!O:BI,2,FALSE),0)</f>
        <v>2.1219476289999999E-7</v>
      </c>
      <c r="P366" s="263">
        <f>_xlfn.IFNA(VLOOKUP($A366,'PASTE Tech_Stock'!Q:BJ,2,FALSE),0)</f>
        <v>1.6736363940000001E-7</v>
      </c>
      <c r="Q366" s="263">
        <f>_xlfn.IFNA(VLOOKUP($A366,'PASTE Tech_Stock'!S:BK,2,FALSE),0)</f>
        <v>1.3158937319999999E-7</v>
      </c>
      <c r="R366" s="263">
        <f>_xlfn.IFNA(VLOOKUP($A366,'PASTE Tech_Stock'!U:BL,2,FALSE),0)</f>
        <v>1.043155997E-7</v>
      </c>
      <c r="S366" s="263">
        <f>_xlfn.IFNA(VLOOKUP($A366,'PASTE Tech_Stock'!W:BM,2,FALSE),0)</f>
        <v>2.6785466349999998E-7</v>
      </c>
      <c r="T366" s="263">
        <f>_xlfn.IFNA(VLOOKUP($A366,'PASTE Tech_Stock'!Y:BN,2,FALSE),0)</f>
        <v>0</v>
      </c>
    </row>
    <row r="367" spans="1:20" x14ac:dyDescent="0.3">
      <c r="A367" s="173" t="s">
        <v>393</v>
      </c>
      <c r="B367" t="str">
        <f>_xlfn.IFNA(VLOOKUP($A367,'PASTE Energy Balance'!$A$7:$O$835,14,FALSE),"")</f>
        <v>NL</v>
      </c>
      <c r="C367" t="str">
        <f>_xlfn.IFNA(VLOOKUP($A367,'PASTE Technology Sheet'!$A$7:$G$850,3,FALSE),"")</f>
        <v>XC Trade</v>
      </c>
      <c r="D367" t="str">
        <f>_xlfn.IFNA(VLOOKUP($A367,'PASTE Technology Sheet'!$A$7:$G$850,4,FALSE),"")</f>
        <v>Power NL</v>
      </c>
      <c r="E367" t="str">
        <f>_xlfn.IFNA(VLOOKUP($A367,'PASTE Technology Sheet'!$A$7:$G$850,5,FALSE),"")</f>
        <v>Power NL1</v>
      </c>
      <c r="F367" t="str">
        <f>_xlfn.IFNA(VLOOKUP($A367,'PASTE Technology Sheet'!$A$7:$G$850,6,FALSE),"")</f>
        <v>Electricity NL - HV</v>
      </c>
      <c r="G367" t="str">
        <f>_xlfn.IFNA(VLOOKUP($A367,'PASTE Technology Sheet'!$A$7:$G$850,7,FALSE),"")</f>
        <v>Import from Cluster NL1 - Power</v>
      </c>
      <c r="H367" s="263">
        <f>_xlfn.IFNA(VLOOKUP(A367,'PASTE Tech_Stock'!A:B,2,FALSE),0)</f>
        <v>1.022579728</v>
      </c>
      <c r="I367" s="263">
        <f>_xlfn.IFNA(VLOOKUP($A367,'PASTE Tech_Stock'!C:BC,2,FALSE),0)</f>
        <v>1.027373504</v>
      </c>
      <c r="J367" s="263">
        <f>_xlfn.IFNA(VLOOKUP($A367,'PASTE Tech_Stock'!E:BD,2,FALSE),0)</f>
        <v>1.0225797320000001</v>
      </c>
      <c r="K367" s="263">
        <f>_xlfn.IFNA(VLOOKUP($A367,'PASTE Tech_Stock'!G:BE,2,FALSE),0)</f>
        <v>1.022579729</v>
      </c>
      <c r="L367" s="263">
        <f>_xlfn.IFNA(VLOOKUP($A367,'PASTE Tech_Stock'!I:BF,2,FALSE),0)</f>
        <v>1.022579729</v>
      </c>
      <c r="M367" s="263">
        <f>_xlfn.IFNA(VLOOKUP($A367,'PASTE Tech_Stock'!K:BG,2,FALSE),0)</f>
        <v>1.014630055</v>
      </c>
      <c r="N367" s="263">
        <f>_xlfn.IFNA(VLOOKUP($A367,'PASTE Tech_Stock'!M:BH,2,FALSE),0)</f>
        <v>1.035375669</v>
      </c>
      <c r="O367" s="263">
        <f>_xlfn.IFNA(VLOOKUP($A367,'PASTE Tech_Stock'!O:BI,2,FALSE),0)</f>
        <v>1.022579734</v>
      </c>
      <c r="P367" s="263">
        <f>_xlfn.IFNA(VLOOKUP($A367,'PASTE Tech_Stock'!Q:BJ,2,FALSE),0)</f>
        <v>1.0225797299999999</v>
      </c>
      <c r="Q367" s="263">
        <f>_xlfn.IFNA(VLOOKUP($A367,'PASTE Tech_Stock'!S:BK,2,FALSE),0)</f>
        <v>0.766934797</v>
      </c>
      <c r="R367" s="263">
        <f>_xlfn.IFNA(VLOOKUP($A367,'PASTE Tech_Stock'!U:BL,2,FALSE),0)</f>
        <v>1.2942234720000001</v>
      </c>
      <c r="S367" s="263">
        <f>_xlfn.IFNA(VLOOKUP($A367,'PASTE Tech_Stock'!W:BM,2,FALSE),0)</f>
        <v>0.86177189710000002</v>
      </c>
      <c r="T367" s="263">
        <f>_xlfn.IFNA(VLOOKUP($A367,'PASTE Tech_Stock'!Y:BN,2,FALSE),0)</f>
        <v>1.0670615489999999</v>
      </c>
    </row>
    <row r="368" spans="1:20" x14ac:dyDescent="0.3">
      <c r="A368" s="277" t="s">
        <v>394</v>
      </c>
      <c r="B368" t="str">
        <f>_xlfn.IFNA(VLOOKUP($A368,'PASTE Energy Balance'!$A$7:$O$835,14,FALSE),"")</f>
        <v>NL</v>
      </c>
      <c r="C368" t="str">
        <f>_xlfn.IFNA(VLOOKUP($A368,'PASTE Technology Sheet'!$A$7:$G$850,3,FALSE),"")</f>
        <v>XC Trade</v>
      </c>
      <c r="D368" t="str">
        <f>_xlfn.IFNA(VLOOKUP($A368,'PASTE Technology Sheet'!$A$7:$G$850,4,FALSE),"")</f>
        <v>Power NL</v>
      </c>
      <c r="E368" t="str">
        <f>_xlfn.IFNA(VLOOKUP($A368,'PASTE Technology Sheet'!$A$7:$G$850,5,FALSE),"")</f>
        <v>Power NL2</v>
      </c>
      <c r="F368" t="str">
        <f>_xlfn.IFNA(VLOOKUP($A368,'PASTE Technology Sheet'!$A$7:$G$850,6,FALSE),"")</f>
        <v>Electricity NL - HV</v>
      </c>
      <c r="G368" t="str">
        <f>_xlfn.IFNA(VLOOKUP($A368,'PASTE Technology Sheet'!$A$7:$G$850,7,FALSE),"")</f>
        <v>Import from Cluster NL2 - Power</v>
      </c>
      <c r="H368" s="263">
        <f>_xlfn.IFNA(VLOOKUP(A368,'PASTE Tech_Stock'!A:B,2,FALSE),0)</f>
        <v>2.8043030290000002</v>
      </c>
      <c r="I368" s="263">
        <f>_xlfn.IFNA(VLOOKUP($A368,'PASTE Tech_Stock'!C:BC,2,FALSE),0)</f>
        <v>3.0400569310000001</v>
      </c>
      <c r="J368" s="263">
        <f>_xlfn.IFNA(VLOOKUP($A368,'PASTE Tech_Stock'!E:BD,2,FALSE),0)</f>
        <v>2.7648992159999999</v>
      </c>
      <c r="K368" s="263">
        <f>_xlfn.IFNA(VLOOKUP($A368,'PASTE Tech_Stock'!G:BE,2,FALSE),0)</f>
        <v>2.8043030180000001</v>
      </c>
      <c r="L368" s="263">
        <f>_xlfn.IFNA(VLOOKUP($A368,'PASTE Tech_Stock'!I:BF,2,FALSE),0)</f>
        <v>2.8043030180000001</v>
      </c>
      <c r="M368" s="263">
        <f>_xlfn.IFNA(VLOOKUP($A368,'PASTE Tech_Stock'!K:BG,2,FALSE),0)</f>
        <v>3.2012915679999998</v>
      </c>
      <c r="N368" s="263">
        <f>_xlfn.IFNA(VLOOKUP($A368,'PASTE Tech_Stock'!M:BH,2,FALSE),0)</f>
        <v>2.7648992149999998</v>
      </c>
      <c r="O368" s="263">
        <f>_xlfn.IFNA(VLOOKUP($A368,'PASTE Tech_Stock'!O:BI,2,FALSE),0)</f>
        <v>2.8043063539999999</v>
      </c>
      <c r="P368" s="263">
        <f>_xlfn.IFNA(VLOOKUP($A368,'PASTE Tech_Stock'!Q:BJ,2,FALSE),0)</f>
        <v>2.8043030920000001</v>
      </c>
      <c r="Q368" s="263">
        <f>_xlfn.IFNA(VLOOKUP($A368,'PASTE Tech_Stock'!S:BK,2,FALSE),0)</f>
        <v>2.4122299539999998</v>
      </c>
      <c r="R368" s="263">
        <f>_xlfn.IFNA(VLOOKUP($A368,'PASTE Tech_Stock'!U:BL,2,FALSE),0)</f>
        <v>3.3507821579999999</v>
      </c>
      <c r="S368" s="263">
        <f>_xlfn.IFNA(VLOOKUP($A368,'PASTE Tech_Stock'!W:BM,2,FALSE),0)</f>
        <v>3.0973895570000001</v>
      </c>
      <c r="T368" s="263">
        <f>_xlfn.IFNA(VLOOKUP($A368,'PASTE Tech_Stock'!Y:BN,2,FALSE),0)</f>
        <v>2.8874241569999999</v>
      </c>
    </row>
    <row r="369" spans="1:20" x14ac:dyDescent="0.3">
      <c r="A369" s="173" t="s">
        <v>395</v>
      </c>
      <c r="B369" t="str">
        <f>_xlfn.IFNA(VLOOKUP($A369,'PASTE Energy Balance'!$A$7:$O$835,14,FALSE),"")</f>
        <v>NL</v>
      </c>
      <c r="C369" t="str">
        <f>_xlfn.IFNA(VLOOKUP($A369,'PASTE Technology Sheet'!$A$7:$G$850,3,FALSE),"")</f>
        <v>XC Trade</v>
      </c>
      <c r="D369" t="str">
        <f>_xlfn.IFNA(VLOOKUP($A369,'PASTE Technology Sheet'!$A$7:$G$850,4,FALSE),"")</f>
        <v>Power NL</v>
      </c>
      <c r="E369" t="str">
        <f>_xlfn.IFNA(VLOOKUP($A369,'PASTE Technology Sheet'!$A$7:$G$850,5,FALSE),"")</f>
        <v>Power NL2</v>
      </c>
      <c r="F369" t="str">
        <f>_xlfn.IFNA(VLOOKUP($A369,'PASTE Technology Sheet'!$A$7:$G$850,6,FALSE),"")</f>
        <v>Electricity NL - HV</v>
      </c>
      <c r="G369" t="str">
        <f>_xlfn.IFNA(VLOOKUP($A369,'PASTE Technology Sheet'!$A$7:$G$850,7,FALSE),"")</f>
        <v>Import from Cluster NL2 - Power</v>
      </c>
      <c r="H369" s="263">
        <f>_xlfn.IFNA(VLOOKUP(A369,'PASTE Tech_Stock'!A:B,2,FALSE),0)</f>
        <v>2.8043030290000002</v>
      </c>
      <c r="I369" s="263">
        <f>_xlfn.IFNA(VLOOKUP($A369,'PASTE Tech_Stock'!C:BC,2,FALSE),0)</f>
        <v>3.0400569310000001</v>
      </c>
      <c r="J369" s="263">
        <f>_xlfn.IFNA(VLOOKUP($A369,'PASTE Tech_Stock'!E:BD,2,FALSE),0)</f>
        <v>2.7648992159999999</v>
      </c>
      <c r="K369" s="263">
        <f>_xlfn.IFNA(VLOOKUP($A369,'PASTE Tech_Stock'!G:BE,2,FALSE),0)</f>
        <v>2.8043030180000001</v>
      </c>
      <c r="L369" s="263">
        <f>_xlfn.IFNA(VLOOKUP($A369,'PASTE Tech_Stock'!I:BF,2,FALSE),0)</f>
        <v>2.8043030180000001</v>
      </c>
      <c r="M369" s="263">
        <f>_xlfn.IFNA(VLOOKUP($A369,'PASTE Tech_Stock'!K:BG,2,FALSE),0)</f>
        <v>3.2012915679999998</v>
      </c>
      <c r="N369" s="263">
        <f>_xlfn.IFNA(VLOOKUP($A369,'PASTE Tech_Stock'!M:BH,2,FALSE),0)</f>
        <v>2.7648992149999998</v>
      </c>
      <c r="O369" s="263">
        <f>_xlfn.IFNA(VLOOKUP($A369,'PASTE Tech_Stock'!O:BI,2,FALSE),0)</f>
        <v>2.8043063539999999</v>
      </c>
      <c r="P369" s="263">
        <f>_xlfn.IFNA(VLOOKUP($A369,'PASTE Tech_Stock'!Q:BJ,2,FALSE),0)</f>
        <v>2.8043030920000001</v>
      </c>
      <c r="Q369" s="263">
        <f>_xlfn.IFNA(VLOOKUP($A369,'PASTE Tech_Stock'!S:BK,2,FALSE),0)</f>
        <v>2.4122299539999998</v>
      </c>
      <c r="R369" s="263">
        <f>_xlfn.IFNA(VLOOKUP($A369,'PASTE Tech_Stock'!U:BL,2,FALSE),0)</f>
        <v>3.3507821579999999</v>
      </c>
      <c r="S369" s="263">
        <f>_xlfn.IFNA(VLOOKUP($A369,'PASTE Tech_Stock'!W:BM,2,FALSE),0)</f>
        <v>3.0973895570000001</v>
      </c>
      <c r="T369" s="263">
        <f>_xlfn.IFNA(VLOOKUP($A369,'PASTE Tech_Stock'!Y:BN,2,FALSE),0)</f>
        <v>2.8874241569999999</v>
      </c>
    </row>
    <row r="370" spans="1:20" x14ac:dyDescent="0.3">
      <c r="A370" s="171" t="s">
        <v>396</v>
      </c>
      <c r="B370" t="str">
        <f>_xlfn.IFNA(VLOOKUP($A370,'PASTE Energy Balance'!$A$7:$O$835,14,FALSE),"")</f>
        <v>NL</v>
      </c>
      <c r="C370" t="str">
        <f>_xlfn.IFNA(VLOOKUP($A370,'PASTE Technology Sheet'!$A$7:$G$850,3,FALSE),"")</f>
        <v>XC Trade</v>
      </c>
      <c r="D370" t="str">
        <f>_xlfn.IFNA(VLOOKUP($A370,'PASTE Technology Sheet'!$A$7:$G$850,4,FALSE),"")</f>
        <v>Power NL</v>
      </c>
      <c r="E370" t="str">
        <f>_xlfn.IFNA(VLOOKUP($A370,'PASTE Technology Sheet'!$A$7:$G$850,5,FALSE),"")</f>
        <v>Power NL2</v>
      </c>
      <c r="F370" t="str">
        <f>_xlfn.IFNA(VLOOKUP($A370,'PASTE Technology Sheet'!$A$7:$G$850,6,FALSE),"")</f>
        <v>Electricity NL - HV</v>
      </c>
      <c r="G370" t="str">
        <f>_xlfn.IFNA(VLOOKUP($A370,'PASTE Technology Sheet'!$A$7:$G$850,7,FALSE),"")</f>
        <v>Import from Cluster NL2 - Power</v>
      </c>
      <c r="H370" s="263">
        <f>_xlfn.IFNA(VLOOKUP(A370,'PASTE Tech_Stock'!A:B,2,FALSE),0)</f>
        <v>2.8043030290000002</v>
      </c>
      <c r="I370" s="263">
        <f>_xlfn.IFNA(VLOOKUP($A370,'PASTE Tech_Stock'!C:BC,2,FALSE),0)</f>
        <v>3.0400569310000001</v>
      </c>
      <c r="J370" s="263">
        <f>_xlfn.IFNA(VLOOKUP($A370,'PASTE Tech_Stock'!E:BD,2,FALSE),0)</f>
        <v>2.7648992159999999</v>
      </c>
      <c r="K370" s="263">
        <f>_xlfn.IFNA(VLOOKUP($A370,'PASTE Tech_Stock'!G:BE,2,FALSE),0)</f>
        <v>2.8043030180000001</v>
      </c>
      <c r="L370" s="263">
        <f>_xlfn.IFNA(VLOOKUP($A370,'PASTE Tech_Stock'!I:BF,2,FALSE),0)</f>
        <v>2.8043030180000001</v>
      </c>
      <c r="M370" s="263">
        <f>_xlfn.IFNA(VLOOKUP($A370,'PASTE Tech_Stock'!K:BG,2,FALSE),0)</f>
        <v>3.2012915679999998</v>
      </c>
      <c r="N370" s="263">
        <f>_xlfn.IFNA(VLOOKUP($A370,'PASTE Tech_Stock'!M:BH,2,FALSE),0)</f>
        <v>2.7648992149999998</v>
      </c>
      <c r="O370" s="263">
        <f>_xlfn.IFNA(VLOOKUP($A370,'PASTE Tech_Stock'!O:BI,2,FALSE),0)</f>
        <v>2.8043063539999999</v>
      </c>
      <c r="P370" s="263">
        <f>_xlfn.IFNA(VLOOKUP($A370,'PASTE Tech_Stock'!Q:BJ,2,FALSE),0)</f>
        <v>2.8043030920000001</v>
      </c>
      <c r="Q370" s="263">
        <f>_xlfn.IFNA(VLOOKUP($A370,'PASTE Tech_Stock'!S:BK,2,FALSE),0)</f>
        <v>2.4122299539999998</v>
      </c>
      <c r="R370" s="263">
        <f>_xlfn.IFNA(VLOOKUP($A370,'PASTE Tech_Stock'!U:BL,2,FALSE),0)</f>
        <v>3.3507821579999999</v>
      </c>
      <c r="S370" s="263">
        <f>_xlfn.IFNA(VLOOKUP($A370,'PASTE Tech_Stock'!W:BM,2,FALSE),0)</f>
        <v>3.0973895570000001</v>
      </c>
      <c r="T370" s="263">
        <f>_xlfn.IFNA(VLOOKUP($A370,'PASTE Tech_Stock'!Y:BN,2,FALSE),0)</f>
        <v>2.8874241569999999</v>
      </c>
    </row>
    <row r="371" spans="1:20" x14ac:dyDescent="0.3">
      <c r="A371" s="173" t="s">
        <v>397</v>
      </c>
      <c r="B371" t="str">
        <f>_xlfn.IFNA(VLOOKUP($A371,'PASTE Energy Balance'!$A$7:$O$835,14,FALSE),"")</f>
        <v>NL</v>
      </c>
      <c r="C371" t="str">
        <f>_xlfn.IFNA(VLOOKUP($A371,'PASTE Technology Sheet'!$A$7:$G$850,3,FALSE),"")</f>
        <v>XC Trade</v>
      </c>
      <c r="D371" t="str">
        <f>_xlfn.IFNA(VLOOKUP($A371,'PASTE Technology Sheet'!$A$7:$G$850,4,FALSE),"")</f>
        <v>Power NL</v>
      </c>
      <c r="E371" t="str">
        <f>_xlfn.IFNA(VLOOKUP($A371,'PASTE Technology Sheet'!$A$7:$G$850,5,FALSE),"")</f>
        <v>Power NL4</v>
      </c>
      <c r="F371" t="str">
        <f>_xlfn.IFNA(VLOOKUP($A371,'PASTE Technology Sheet'!$A$7:$G$850,6,FALSE),"")</f>
        <v>Electricity NL - HV</v>
      </c>
      <c r="G371" t="str">
        <f>_xlfn.IFNA(VLOOKUP($A371,'PASTE Technology Sheet'!$A$7:$G$850,7,FALSE),"")</f>
        <v>Import from Cluster NL4 - Power</v>
      </c>
      <c r="H371" s="263">
        <f>_xlfn.IFNA(VLOOKUP(A371,'PASTE Tech_Stock'!A:B,2,FALSE),0)</f>
        <v>5.8838583360000003</v>
      </c>
      <c r="I371" s="263">
        <f>_xlfn.IFNA(VLOOKUP($A371,'PASTE Tech_Stock'!C:BC,2,FALSE),0)</f>
        <v>6.6861121289999996</v>
      </c>
      <c r="J371" s="263">
        <f>_xlfn.IFNA(VLOOKUP($A371,'PASTE Tech_Stock'!E:BD,2,FALSE),0)</f>
        <v>6.9736238970000004</v>
      </c>
      <c r="K371" s="263">
        <f>_xlfn.IFNA(VLOOKUP($A371,'PASTE Tech_Stock'!G:BE,2,FALSE),0)</f>
        <v>5.8838762290000002</v>
      </c>
      <c r="L371" s="263">
        <f>_xlfn.IFNA(VLOOKUP($A371,'PASTE Tech_Stock'!I:BF,2,FALSE),0)</f>
        <v>5.8838762290000002</v>
      </c>
      <c r="M371" s="263">
        <f>_xlfn.IFNA(VLOOKUP($A371,'PASTE Tech_Stock'!K:BG,2,FALSE),0)</f>
        <v>4.742450206</v>
      </c>
      <c r="N371" s="263">
        <f>_xlfn.IFNA(VLOOKUP($A371,'PASTE Tech_Stock'!M:BH,2,FALSE),0)</f>
        <v>9.0152622400000002</v>
      </c>
      <c r="O371" s="263">
        <f>_xlfn.IFNA(VLOOKUP($A371,'PASTE Tech_Stock'!O:BI,2,FALSE),0)</f>
        <v>6.4699006819999996</v>
      </c>
      <c r="P371" s="263">
        <f>_xlfn.IFNA(VLOOKUP($A371,'PASTE Tech_Stock'!Q:BJ,2,FALSE),0)</f>
        <v>5.915323774</v>
      </c>
      <c r="Q371" s="263">
        <f>_xlfn.IFNA(VLOOKUP($A371,'PASTE Tech_Stock'!S:BK,2,FALSE),0)</f>
        <v>9.0192849679999991</v>
      </c>
      <c r="R371" s="263">
        <f>_xlfn.IFNA(VLOOKUP($A371,'PASTE Tech_Stock'!U:BL,2,FALSE),0)</f>
        <v>3.7359211860000001</v>
      </c>
      <c r="S371" s="263">
        <f>_xlfn.IFNA(VLOOKUP($A371,'PASTE Tech_Stock'!W:BM,2,FALSE),0)</f>
        <v>9.2997514540000008</v>
      </c>
      <c r="T371" s="263">
        <f>_xlfn.IFNA(VLOOKUP($A371,'PASTE Tech_Stock'!Y:BN,2,FALSE),0)</f>
        <v>2.5459472000000001</v>
      </c>
    </row>
    <row r="372" spans="1:20" x14ac:dyDescent="0.3">
      <c r="A372" s="171" t="s">
        <v>398</v>
      </c>
      <c r="B372" t="str">
        <f>_xlfn.IFNA(VLOOKUP($A372,'PASTE Energy Balance'!$A$7:$O$835,14,FALSE),"")</f>
        <v>NL</v>
      </c>
      <c r="C372" t="str">
        <f>_xlfn.IFNA(VLOOKUP($A372,'PASTE Technology Sheet'!$A$7:$G$850,3,FALSE),"")</f>
        <v>XC Trade</v>
      </c>
      <c r="D372" t="str">
        <f>_xlfn.IFNA(VLOOKUP($A372,'PASTE Technology Sheet'!$A$7:$G$850,4,FALSE),"")</f>
        <v>Power NL1</v>
      </c>
      <c r="E372" t="str">
        <f>_xlfn.IFNA(VLOOKUP($A372,'PASTE Technology Sheet'!$A$7:$G$850,5,FALSE),"")</f>
        <v>Power NL</v>
      </c>
      <c r="F372" t="str">
        <f>_xlfn.IFNA(VLOOKUP($A372,'PASTE Technology Sheet'!$A$7:$G$850,6,FALSE),"")</f>
        <v>Electricity Cluster NL1</v>
      </c>
      <c r="G372" t="str">
        <f>_xlfn.IFNA(VLOOKUP($A372,'PASTE Technology Sheet'!$A$7:$G$850,7,FALSE),"")</f>
        <v>Import from NL - Power</v>
      </c>
      <c r="H372" s="263">
        <f>_xlfn.IFNA(VLOOKUP(A372,'PASTE Tech_Stock'!A:B,2,FALSE),0)</f>
        <v>1.022579728</v>
      </c>
      <c r="I372" s="263">
        <f>_xlfn.IFNA(VLOOKUP($A372,'PASTE Tech_Stock'!C:BC,2,FALSE),0)</f>
        <v>1.027373504</v>
      </c>
      <c r="J372" s="263">
        <f>_xlfn.IFNA(VLOOKUP($A372,'PASTE Tech_Stock'!E:BD,2,FALSE),0)</f>
        <v>1.0225797320000001</v>
      </c>
      <c r="K372" s="263">
        <f>_xlfn.IFNA(VLOOKUP($A372,'PASTE Tech_Stock'!G:BE,2,FALSE),0)</f>
        <v>1.022579729</v>
      </c>
      <c r="L372" s="263">
        <f>_xlfn.IFNA(VLOOKUP($A372,'PASTE Tech_Stock'!I:BF,2,FALSE),0)</f>
        <v>1.022579729</v>
      </c>
      <c r="M372" s="263">
        <f>_xlfn.IFNA(VLOOKUP($A372,'PASTE Tech_Stock'!K:BG,2,FALSE),0)</f>
        <v>1.014630055</v>
      </c>
      <c r="N372" s="263">
        <f>_xlfn.IFNA(VLOOKUP($A372,'PASTE Tech_Stock'!M:BH,2,FALSE),0)</f>
        <v>1.035375669</v>
      </c>
      <c r="O372" s="263">
        <f>_xlfn.IFNA(VLOOKUP($A372,'PASTE Tech_Stock'!O:BI,2,FALSE),0)</f>
        <v>1.022579734</v>
      </c>
      <c r="P372" s="263">
        <f>_xlfn.IFNA(VLOOKUP($A372,'PASTE Tech_Stock'!Q:BJ,2,FALSE),0)</f>
        <v>1.0225797299999999</v>
      </c>
      <c r="Q372" s="263">
        <f>_xlfn.IFNA(VLOOKUP($A372,'PASTE Tech_Stock'!S:BK,2,FALSE),0)</f>
        <v>0.766934797</v>
      </c>
      <c r="R372" s="263">
        <f>_xlfn.IFNA(VLOOKUP($A372,'PASTE Tech_Stock'!U:BL,2,FALSE),0)</f>
        <v>1.2942234720000001</v>
      </c>
      <c r="S372" s="263">
        <f>_xlfn.IFNA(VLOOKUP($A372,'PASTE Tech_Stock'!W:BM,2,FALSE),0)</f>
        <v>0.86177189710000002</v>
      </c>
      <c r="T372" s="263">
        <f>_xlfn.IFNA(VLOOKUP($A372,'PASTE Tech_Stock'!Y:BN,2,FALSE),0)</f>
        <v>1.0670615489999999</v>
      </c>
    </row>
    <row r="373" spans="1:20" x14ac:dyDescent="0.3">
      <c r="A373" s="173" t="s">
        <v>399</v>
      </c>
      <c r="B373" t="str">
        <f>_xlfn.IFNA(VLOOKUP($A373,'PASTE Energy Balance'!$A$7:$O$835,14,FALSE),"")</f>
        <v>NL</v>
      </c>
      <c r="C373" t="str">
        <f>_xlfn.IFNA(VLOOKUP($A373,'PASTE Technology Sheet'!$A$7:$G$850,3,FALSE),"")</f>
        <v>XC Trade</v>
      </c>
      <c r="D373" t="str">
        <f>_xlfn.IFNA(VLOOKUP($A373,'PASTE Technology Sheet'!$A$7:$G$850,4,FALSE),"")</f>
        <v>Power NL2</v>
      </c>
      <c r="E373" t="str">
        <f>_xlfn.IFNA(VLOOKUP($A373,'PASTE Technology Sheet'!$A$7:$G$850,5,FALSE),"")</f>
        <v>Power NL</v>
      </c>
      <c r="F373" t="str">
        <f>_xlfn.IFNA(VLOOKUP($A373,'PASTE Technology Sheet'!$A$7:$G$850,6,FALSE),"")</f>
        <v>Electricity Cluster NL2</v>
      </c>
      <c r="G373" t="str">
        <f>_xlfn.IFNA(VLOOKUP($A373,'PASTE Technology Sheet'!$A$7:$G$850,7,FALSE),"")</f>
        <v>Import from NL - Power</v>
      </c>
      <c r="H373" s="263">
        <f>_xlfn.IFNA(VLOOKUP(A373,'PASTE Tech_Stock'!A:B,2,FALSE),0)</f>
        <v>2.8043030290000002</v>
      </c>
      <c r="I373" s="263">
        <f>_xlfn.IFNA(VLOOKUP($A373,'PASTE Tech_Stock'!C:BC,2,FALSE),0)</f>
        <v>3.0400569310000001</v>
      </c>
      <c r="J373" s="263">
        <f>_xlfn.IFNA(VLOOKUP($A373,'PASTE Tech_Stock'!E:BD,2,FALSE),0)</f>
        <v>2.7648992159999999</v>
      </c>
      <c r="K373" s="263">
        <f>_xlfn.IFNA(VLOOKUP($A373,'PASTE Tech_Stock'!G:BE,2,FALSE),0)</f>
        <v>2.8043030180000001</v>
      </c>
      <c r="L373" s="263">
        <f>_xlfn.IFNA(VLOOKUP($A373,'PASTE Tech_Stock'!I:BF,2,FALSE),0)</f>
        <v>2.8043030180000001</v>
      </c>
      <c r="M373" s="263">
        <f>_xlfn.IFNA(VLOOKUP($A373,'PASTE Tech_Stock'!K:BG,2,FALSE),0)</f>
        <v>3.2012915679999998</v>
      </c>
      <c r="N373" s="263">
        <f>_xlfn.IFNA(VLOOKUP($A373,'PASTE Tech_Stock'!M:BH,2,FALSE),0)</f>
        <v>2.7648992149999998</v>
      </c>
      <c r="O373" s="263">
        <f>_xlfn.IFNA(VLOOKUP($A373,'PASTE Tech_Stock'!O:BI,2,FALSE),0)</f>
        <v>2.8043063539999999</v>
      </c>
      <c r="P373" s="263">
        <f>_xlfn.IFNA(VLOOKUP($A373,'PASTE Tech_Stock'!Q:BJ,2,FALSE),0)</f>
        <v>2.8043030920000001</v>
      </c>
      <c r="Q373" s="263">
        <f>_xlfn.IFNA(VLOOKUP($A373,'PASTE Tech_Stock'!S:BK,2,FALSE),0)</f>
        <v>2.4122299539999998</v>
      </c>
      <c r="R373" s="263">
        <f>_xlfn.IFNA(VLOOKUP($A373,'PASTE Tech_Stock'!U:BL,2,FALSE),0)</f>
        <v>3.3507821579999999</v>
      </c>
      <c r="S373" s="263">
        <f>_xlfn.IFNA(VLOOKUP($A373,'PASTE Tech_Stock'!W:BM,2,FALSE),0)</f>
        <v>3.0973895570000001</v>
      </c>
      <c r="T373" s="263">
        <f>_xlfn.IFNA(VLOOKUP($A373,'PASTE Tech_Stock'!Y:BN,2,FALSE),0)</f>
        <v>2.8874241569999999</v>
      </c>
    </row>
    <row r="374" spans="1:20" x14ac:dyDescent="0.3">
      <c r="A374" s="171" t="s">
        <v>400</v>
      </c>
      <c r="B374" t="str">
        <f>_xlfn.IFNA(VLOOKUP($A374,'PASTE Energy Balance'!$A$7:$O$835,14,FALSE),"")</f>
        <v>NL</v>
      </c>
      <c r="C374" t="str">
        <f>_xlfn.IFNA(VLOOKUP($A374,'PASTE Technology Sheet'!$A$7:$G$850,3,FALSE),"")</f>
        <v>XC Trade</v>
      </c>
      <c r="D374" t="str">
        <f>_xlfn.IFNA(VLOOKUP($A374,'PASTE Technology Sheet'!$A$7:$G$850,4,FALSE),"")</f>
        <v>Power NL2</v>
      </c>
      <c r="E374" t="str">
        <f>_xlfn.IFNA(VLOOKUP($A374,'PASTE Technology Sheet'!$A$7:$G$850,5,FALSE),"")</f>
        <v>Power NL</v>
      </c>
      <c r="F374" t="str">
        <f>_xlfn.IFNA(VLOOKUP($A374,'PASTE Technology Sheet'!$A$7:$G$850,6,FALSE),"")</f>
        <v>Electricity Cluster NL2</v>
      </c>
      <c r="G374" t="str">
        <f>_xlfn.IFNA(VLOOKUP($A374,'PASTE Technology Sheet'!$A$7:$G$850,7,FALSE),"")</f>
        <v>Import from NL - Power</v>
      </c>
      <c r="H374" s="263">
        <f>_xlfn.IFNA(VLOOKUP(A374,'PASTE Tech_Stock'!A:B,2,FALSE),0)</f>
        <v>2.8043030290000002</v>
      </c>
      <c r="I374" s="263">
        <f>_xlfn.IFNA(VLOOKUP($A374,'PASTE Tech_Stock'!C:BC,2,FALSE),0)</f>
        <v>3.0400569310000001</v>
      </c>
      <c r="J374" s="263">
        <f>_xlfn.IFNA(VLOOKUP($A374,'PASTE Tech_Stock'!E:BD,2,FALSE),0)</f>
        <v>2.7648992159999999</v>
      </c>
      <c r="K374" s="263">
        <f>_xlfn.IFNA(VLOOKUP($A374,'PASTE Tech_Stock'!G:BE,2,FALSE),0)</f>
        <v>2.8043030180000001</v>
      </c>
      <c r="L374" s="263">
        <f>_xlfn.IFNA(VLOOKUP($A374,'PASTE Tech_Stock'!I:BF,2,FALSE),0)</f>
        <v>2.8043030180000001</v>
      </c>
      <c r="M374" s="263">
        <f>_xlfn.IFNA(VLOOKUP($A374,'PASTE Tech_Stock'!K:BG,2,FALSE),0)</f>
        <v>3.2012915679999998</v>
      </c>
      <c r="N374" s="263">
        <f>_xlfn.IFNA(VLOOKUP($A374,'PASTE Tech_Stock'!M:BH,2,FALSE),0)</f>
        <v>2.7648992149999998</v>
      </c>
      <c r="O374" s="263">
        <f>_xlfn.IFNA(VLOOKUP($A374,'PASTE Tech_Stock'!O:BI,2,FALSE),0)</f>
        <v>2.8043063539999999</v>
      </c>
      <c r="P374" s="263">
        <f>_xlfn.IFNA(VLOOKUP($A374,'PASTE Tech_Stock'!Q:BJ,2,FALSE),0)</f>
        <v>2.8043030920000001</v>
      </c>
      <c r="Q374" s="263">
        <f>_xlfn.IFNA(VLOOKUP($A374,'PASTE Tech_Stock'!S:BK,2,FALSE),0)</f>
        <v>2.4122299539999998</v>
      </c>
      <c r="R374" s="263">
        <f>_xlfn.IFNA(VLOOKUP($A374,'PASTE Tech_Stock'!U:BL,2,FALSE),0)</f>
        <v>3.3507821579999999</v>
      </c>
      <c r="S374" s="263">
        <f>_xlfn.IFNA(VLOOKUP($A374,'PASTE Tech_Stock'!W:BM,2,FALSE),0)</f>
        <v>3.0973895570000001</v>
      </c>
      <c r="T374" s="263">
        <f>_xlfn.IFNA(VLOOKUP($A374,'PASTE Tech_Stock'!Y:BN,2,FALSE),0)</f>
        <v>2.8874241569999999</v>
      </c>
    </row>
    <row r="375" spans="1:20" x14ac:dyDescent="0.3">
      <c r="A375" s="173" t="s">
        <v>401</v>
      </c>
      <c r="B375" t="str">
        <f>_xlfn.IFNA(VLOOKUP($A375,'PASTE Energy Balance'!$A$7:$O$835,14,FALSE),"")</f>
        <v>NL</v>
      </c>
      <c r="C375" t="str">
        <f>_xlfn.IFNA(VLOOKUP($A375,'PASTE Technology Sheet'!$A$7:$G$850,3,FALSE),"")</f>
        <v>XC Trade</v>
      </c>
      <c r="D375" t="str">
        <f>_xlfn.IFNA(VLOOKUP($A375,'PASTE Technology Sheet'!$A$7:$G$850,4,FALSE),"")</f>
        <v>Power NL2</v>
      </c>
      <c r="E375" t="str">
        <f>_xlfn.IFNA(VLOOKUP($A375,'PASTE Technology Sheet'!$A$7:$G$850,5,FALSE),"")</f>
        <v>Power NL</v>
      </c>
      <c r="F375" t="str">
        <f>_xlfn.IFNA(VLOOKUP($A375,'PASTE Technology Sheet'!$A$7:$G$850,6,FALSE),"")</f>
        <v>Electricity Cluster NL2</v>
      </c>
      <c r="G375" t="str">
        <f>_xlfn.IFNA(VLOOKUP($A375,'PASTE Technology Sheet'!$A$7:$G$850,7,FALSE),"")</f>
        <v>Import from NL - Power</v>
      </c>
      <c r="H375" s="263">
        <f>_xlfn.IFNA(VLOOKUP(A375,'PASTE Tech_Stock'!A:B,2,FALSE),0)</f>
        <v>2.8043030290000002</v>
      </c>
      <c r="I375" s="263">
        <f>_xlfn.IFNA(VLOOKUP($A375,'PASTE Tech_Stock'!C:BC,2,FALSE),0)</f>
        <v>3.0400569310000001</v>
      </c>
      <c r="J375" s="263">
        <f>_xlfn.IFNA(VLOOKUP($A375,'PASTE Tech_Stock'!E:BD,2,FALSE),0)</f>
        <v>2.7648992159999999</v>
      </c>
      <c r="K375" s="263">
        <f>_xlfn.IFNA(VLOOKUP($A375,'PASTE Tech_Stock'!G:BE,2,FALSE),0)</f>
        <v>2.8043030180000001</v>
      </c>
      <c r="L375" s="263">
        <f>_xlfn.IFNA(VLOOKUP($A375,'PASTE Tech_Stock'!I:BF,2,FALSE),0)</f>
        <v>2.8043030180000001</v>
      </c>
      <c r="M375" s="263">
        <f>_xlfn.IFNA(VLOOKUP($A375,'PASTE Tech_Stock'!K:BG,2,FALSE),0)</f>
        <v>3.2012915679999998</v>
      </c>
      <c r="N375" s="263">
        <f>_xlfn.IFNA(VLOOKUP($A375,'PASTE Tech_Stock'!M:BH,2,FALSE),0)</f>
        <v>2.7648992149999998</v>
      </c>
      <c r="O375" s="263">
        <f>_xlfn.IFNA(VLOOKUP($A375,'PASTE Tech_Stock'!O:BI,2,FALSE),0)</f>
        <v>2.8043063539999999</v>
      </c>
      <c r="P375" s="263">
        <f>_xlfn.IFNA(VLOOKUP($A375,'PASTE Tech_Stock'!Q:BJ,2,FALSE),0)</f>
        <v>2.8043030920000001</v>
      </c>
      <c r="Q375" s="263">
        <f>_xlfn.IFNA(VLOOKUP($A375,'PASTE Tech_Stock'!S:BK,2,FALSE),0)</f>
        <v>2.4122299539999998</v>
      </c>
      <c r="R375" s="263">
        <f>_xlfn.IFNA(VLOOKUP($A375,'PASTE Tech_Stock'!U:BL,2,FALSE),0)</f>
        <v>3.3507821579999999</v>
      </c>
      <c r="S375" s="263">
        <f>_xlfn.IFNA(VLOOKUP($A375,'PASTE Tech_Stock'!W:BM,2,FALSE),0)</f>
        <v>3.0973895570000001</v>
      </c>
      <c r="T375" s="263">
        <f>_xlfn.IFNA(VLOOKUP($A375,'PASTE Tech_Stock'!Y:BN,2,FALSE),0)</f>
        <v>2.8874241569999999</v>
      </c>
    </row>
    <row r="376" spans="1:20" x14ac:dyDescent="0.3">
      <c r="A376" s="171" t="s">
        <v>402</v>
      </c>
      <c r="B376" t="str">
        <f>_xlfn.IFNA(VLOOKUP($A376,'PASTE Energy Balance'!$A$7:$O$835,14,FALSE),"")</f>
        <v>NL</v>
      </c>
      <c r="C376" t="str">
        <f>_xlfn.IFNA(VLOOKUP($A376,'PASTE Technology Sheet'!$A$7:$G$850,3,FALSE),"")</f>
        <v>XC Trade</v>
      </c>
      <c r="D376" t="str">
        <f>_xlfn.IFNA(VLOOKUP($A376,'PASTE Technology Sheet'!$A$7:$G$850,4,FALSE),"")</f>
        <v>Power NL4</v>
      </c>
      <c r="E376" t="str">
        <f>_xlfn.IFNA(VLOOKUP($A376,'PASTE Technology Sheet'!$A$7:$G$850,5,FALSE),"")</f>
        <v>Power NL</v>
      </c>
      <c r="F376" t="str">
        <f>_xlfn.IFNA(VLOOKUP($A376,'PASTE Technology Sheet'!$A$7:$G$850,6,FALSE),"")</f>
        <v>Electricity Cluster NL4</v>
      </c>
      <c r="G376" t="str">
        <f>_xlfn.IFNA(VLOOKUP($A376,'PASTE Technology Sheet'!$A$7:$G$850,7,FALSE),"")</f>
        <v>Import from NL - Power</v>
      </c>
      <c r="H376" s="263">
        <f>_xlfn.IFNA(VLOOKUP(A376,'PASTE Tech_Stock'!A:B,2,FALSE),0)</f>
        <v>5.8838583360000003</v>
      </c>
      <c r="I376" s="263">
        <f>_xlfn.IFNA(VLOOKUP($A376,'PASTE Tech_Stock'!C:BC,2,FALSE),0)</f>
        <v>6.6861121289999996</v>
      </c>
      <c r="J376" s="263">
        <f>_xlfn.IFNA(VLOOKUP($A376,'PASTE Tech_Stock'!E:BD,2,FALSE),0)</f>
        <v>6.9736238970000004</v>
      </c>
      <c r="K376" s="263">
        <f>_xlfn.IFNA(VLOOKUP($A376,'PASTE Tech_Stock'!G:BE,2,FALSE),0)</f>
        <v>5.8838762290000002</v>
      </c>
      <c r="L376" s="263">
        <f>_xlfn.IFNA(VLOOKUP($A376,'PASTE Tech_Stock'!I:BF,2,FALSE),0)</f>
        <v>5.8838762290000002</v>
      </c>
      <c r="M376" s="263">
        <f>_xlfn.IFNA(VLOOKUP($A376,'PASTE Tech_Stock'!K:BG,2,FALSE),0)</f>
        <v>4.742450206</v>
      </c>
      <c r="N376" s="263">
        <f>_xlfn.IFNA(VLOOKUP($A376,'PASTE Tech_Stock'!M:BH,2,FALSE),0)</f>
        <v>9.0152622400000002</v>
      </c>
      <c r="O376" s="263">
        <f>_xlfn.IFNA(VLOOKUP($A376,'PASTE Tech_Stock'!O:BI,2,FALSE),0)</f>
        <v>6.4699006819999996</v>
      </c>
      <c r="P376" s="263">
        <f>_xlfn.IFNA(VLOOKUP($A376,'PASTE Tech_Stock'!Q:BJ,2,FALSE),0)</f>
        <v>5.915323774</v>
      </c>
      <c r="Q376" s="263">
        <f>_xlfn.IFNA(VLOOKUP($A376,'PASTE Tech_Stock'!S:BK,2,FALSE),0)</f>
        <v>9.0192849679999991</v>
      </c>
      <c r="R376" s="263">
        <f>_xlfn.IFNA(VLOOKUP($A376,'PASTE Tech_Stock'!U:BL,2,FALSE),0)</f>
        <v>3.7359211860000001</v>
      </c>
      <c r="S376" s="263">
        <f>_xlfn.IFNA(VLOOKUP($A376,'PASTE Tech_Stock'!W:BM,2,FALSE),0)</f>
        <v>9.2997514540000008</v>
      </c>
      <c r="T376" s="263">
        <f>_xlfn.IFNA(VLOOKUP($A376,'PASTE Tech_Stock'!Y:BN,2,FALSE),0)</f>
        <v>2.5459472000000001</v>
      </c>
    </row>
    <row r="377" spans="1:20" x14ac:dyDescent="0.3">
      <c r="A377" s="173" t="s">
        <v>403</v>
      </c>
      <c r="B377" t="str">
        <f>_xlfn.IFNA(VLOOKUP($A377,'PASTE Energy Balance'!$A$7:$O$835,14,FALSE),"")</f>
        <v>GB</v>
      </c>
      <c r="C377" t="str">
        <f>_xlfn.IFNA(VLOOKUP($A377,'PASTE Technology Sheet'!$A$7:$G$850,3,FALSE),"")</f>
        <v>XC Trade</v>
      </c>
      <c r="D377" t="str">
        <f>_xlfn.IFNA(VLOOKUP($A377,'PASTE Technology Sheet'!$A$7:$G$850,4,FALSE),"")</f>
        <v>Power GB</v>
      </c>
      <c r="E377" t="str">
        <f>_xlfn.IFNA(VLOOKUP($A377,'PASTE Technology Sheet'!$A$7:$G$850,5,FALSE),"")</f>
        <v>Power NL2</v>
      </c>
      <c r="F377" t="str">
        <f>_xlfn.IFNA(VLOOKUP($A377,'PASTE Technology Sheet'!$A$7:$G$850,6,FALSE),"")</f>
        <v>Electricity GB</v>
      </c>
      <c r="G377" t="str">
        <f>_xlfn.IFNA(VLOOKUP($A377,'PASTE Technology Sheet'!$A$7:$G$850,7,FALSE),"")</f>
        <v>Import from Cluster NL2 - Power</v>
      </c>
      <c r="H377" s="263">
        <f>_xlfn.IFNA(VLOOKUP(A377,'PASTE Tech_Stock'!A:B,2,FALSE),0)</f>
        <v>3.5400734909999998</v>
      </c>
      <c r="I377" s="263">
        <f>_xlfn.IFNA(VLOOKUP($A377,'PASTE Tech_Stock'!C:BC,2,FALSE),0)</f>
        <v>4.4260929190000002</v>
      </c>
      <c r="J377" s="263">
        <f>_xlfn.IFNA(VLOOKUP($A377,'PASTE Tech_Stock'!E:BD,2,FALSE),0)</f>
        <v>3.8038838770000001</v>
      </c>
      <c r="K377" s="263">
        <f>_xlfn.IFNA(VLOOKUP($A377,'PASTE Tech_Stock'!G:BE,2,FALSE),0)</f>
        <v>3.540073558</v>
      </c>
      <c r="L377" s="263">
        <f>_xlfn.IFNA(VLOOKUP($A377,'PASTE Tech_Stock'!I:BF,2,FALSE),0)</f>
        <v>3.540073558</v>
      </c>
      <c r="M377" s="263">
        <f>_xlfn.IFNA(VLOOKUP($A377,'PASTE Tech_Stock'!K:BG,2,FALSE),0)</f>
        <v>3.4664032840000001</v>
      </c>
      <c r="N377" s="263">
        <f>_xlfn.IFNA(VLOOKUP($A377,'PASTE Tech_Stock'!M:BH,2,FALSE),0)</f>
        <v>4.0974866189999997</v>
      </c>
      <c r="O377" s="263">
        <f>_xlfn.IFNA(VLOOKUP($A377,'PASTE Tech_Stock'!O:BI,2,FALSE),0)</f>
        <v>3.4665036489999999</v>
      </c>
      <c r="P377" s="263">
        <f>_xlfn.IFNA(VLOOKUP($A377,'PASTE Tech_Stock'!Q:BJ,2,FALSE),0)</f>
        <v>4.0050071369999998</v>
      </c>
      <c r="Q377" s="263">
        <f>_xlfn.IFNA(VLOOKUP($A377,'PASTE Tech_Stock'!S:BK,2,FALSE),0)</f>
        <v>4.1673288990000001</v>
      </c>
      <c r="R377" s="263">
        <f>_xlfn.IFNA(VLOOKUP($A377,'PASTE Tech_Stock'!U:BL,2,FALSE),0)</f>
        <v>3.4388492630000003E-2</v>
      </c>
      <c r="S377" s="263">
        <f>_xlfn.IFNA(VLOOKUP($A377,'PASTE Tech_Stock'!W:BM,2,FALSE),0)</f>
        <v>6.563726205</v>
      </c>
      <c r="T377" s="263">
        <f>_xlfn.IFNA(VLOOKUP($A377,'PASTE Tech_Stock'!Y:BN,2,FALSE),0)</f>
        <v>1.0540382269999999</v>
      </c>
    </row>
    <row r="378" spans="1:20" x14ac:dyDescent="0.3">
      <c r="A378" s="171" t="s">
        <v>404</v>
      </c>
      <c r="B378" t="str">
        <f>_xlfn.IFNA(VLOOKUP($A378,'PASTE Energy Balance'!$A$7:$O$835,14,FALSE),"")</f>
        <v>GB</v>
      </c>
      <c r="C378" t="str">
        <f>_xlfn.IFNA(VLOOKUP($A378,'PASTE Technology Sheet'!$A$7:$G$850,3,FALSE),"")</f>
        <v>XC Trade</v>
      </c>
      <c r="D378" t="str">
        <f>_xlfn.IFNA(VLOOKUP($A378,'PASTE Technology Sheet'!$A$7:$G$850,4,FALSE),"")</f>
        <v>Power GB</v>
      </c>
      <c r="E378" t="str">
        <f>_xlfn.IFNA(VLOOKUP($A378,'PASTE Technology Sheet'!$A$7:$G$850,5,FALSE),"")</f>
        <v>Power NL3</v>
      </c>
      <c r="F378" t="str">
        <f>_xlfn.IFNA(VLOOKUP($A378,'PASTE Technology Sheet'!$A$7:$G$850,6,FALSE),"")</f>
        <v>Electricity GB</v>
      </c>
      <c r="G378" t="str">
        <f>_xlfn.IFNA(VLOOKUP($A378,'PASTE Technology Sheet'!$A$7:$G$850,7,FALSE),"")</f>
        <v>Import from Cluster NL3 - Power</v>
      </c>
      <c r="H378" s="263">
        <f>_xlfn.IFNA(VLOOKUP(A378,'PASTE Tech_Stock'!A:B,2,FALSE),0)</f>
        <v>5.8107887209999998</v>
      </c>
      <c r="I378" s="263">
        <f>_xlfn.IFNA(VLOOKUP($A378,'PASTE Tech_Stock'!C:BC,2,FALSE),0)</f>
        <v>5.8107860819999999</v>
      </c>
      <c r="J378" s="263">
        <f>_xlfn.IFNA(VLOOKUP($A378,'PASTE Tech_Stock'!E:BD,2,FALSE),0)</f>
        <v>5.8107897260000003</v>
      </c>
      <c r="K378" s="263">
        <f>_xlfn.IFNA(VLOOKUP($A378,'PASTE Tech_Stock'!G:BE,2,FALSE),0)</f>
        <v>5.8107887539999998</v>
      </c>
      <c r="L378" s="263">
        <f>_xlfn.IFNA(VLOOKUP($A378,'PASTE Tech_Stock'!I:BF,2,FALSE),0)</f>
        <v>5.8107887539999998</v>
      </c>
      <c r="M378" s="263">
        <f>_xlfn.IFNA(VLOOKUP($A378,'PASTE Tech_Stock'!K:BG,2,FALSE),0)</f>
        <v>4.6192206450000004</v>
      </c>
      <c r="N378" s="263">
        <f>_xlfn.IFNA(VLOOKUP($A378,'PASTE Tech_Stock'!M:BH,2,FALSE),0)</f>
        <v>6.5922039730000002</v>
      </c>
      <c r="O378" s="263">
        <f>_xlfn.IFNA(VLOOKUP($A378,'PASTE Tech_Stock'!O:BI,2,FALSE),0)</f>
        <v>5.743867807</v>
      </c>
      <c r="P378" s="263">
        <f>_xlfn.IFNA(VLOOKUP($A378,'PASTE Tech_Stock'!Q:BJ,2,FALSE),0)</f>
        <v>5.8107848769999997</v>
      </c>
      <c r="Q378" s="263">
        <f>_xlfn.IFNA(VLOOKUP($A378,'PASTE Tech_Stock'!S:BK,2,FALSE),0)</f>
        <v>4.8202884069999996</v>
      </c>
      <c r="R378" s="263">
        <f>_xlfn.IFNA(VLOOKUP($A378,'PASTE Tech_Stock'!U:BL,2,FALSE),0)</f>
        <v>8.1314042529999995</v>
      </c>
      <c r="S378" s="263">
        <f>_xlfn.IFNA(VLOOKUP($A378,'PASTE Tech_Stock'!W:BM,2,FALSE),0)</f>
        <v>5.7438780420000004</v>
      </c>
      <c r="T378" s="263">
        <f>_xlfn.IFNA(VLOOKUP($A378,'PASTE Tech_Stock'!Y:BN,2,FALSE),0)</f>
        <v>6.7904885000000004</v>
      </c>
    </row>
    <row r="379" spans="1:20" x14ac:dyDescent="0.3">
      <c r="A379" s="173" t="s">
        <v>405</v>
      </c>
      <c r="B379" t="str">
        <f>_xlfn.IFNA(VLOOKUP($A379,'PASTE Energy Balance'!$A$7:$O$835,14,FALSE),"")</f>
        <v>GB</v>
      </c>
      <c r="C379" t="str">
        <f>_xlfn.IFNA(VLOOKUP($A379,'PASTE Technology Sheet'!$A$7:$G$850,3,FALSE),"")</f>
        <v>XC Trade</v>
      </c>
      <c r="D379" t="str">
        <f>_xlfn.IFNA(VLOOKUP($A379,'PASTE Technology Sheet'!$A$7:$G$850,4,FALSE),"")</f>
        <v>Power GB</v>
      </c>
      <c r="E379" t="str">
        <f>_xlfn.IFNA(VLOOKUP($A379,'PASTE Technology Sheet'!$A$7:$G$850,5,FALSE),"")</f>
        <v>Power GB1</v>
      </c>
      <c r="F379" t="str">
        <f>_xlfn.IFNA(VLOOKUP($A379,'PASTE Technology Sheet'!$A$7:$G$850,6,FALSE),"")</f>
        <v>Electricity GB</v>
      </c>
      <c r="G379" t="str">
        <f>_xlfn.IFNA(VLOOKUP($A379,'PASTE Technology Sheet'!$A$7:$G$850,7,FALSE),"")</f>
        <v>Import from Cluster GB1 - Power</v>
      </c>
      <c r="H379" s="263">
        <f>_xlfn.IFNA(VLOOKUP(A379,'PASTE Tech_Stock'!A:B,2,FALSE),0)</f>
        <v>1.6638337750000001</v>
      </c>
      <c r="I379" s="263">
        <f>_xlfn.IFNA(VLOOKUP($A379,'PASTE Tech_Stock'!C:BC,2,FALSE),0)</f>
        <v>1.6638337670000001</v>
      </c>
      <c r="J379" s="263">
        <f>_xlfn.IFNA(VLOOKUP($A379,'PASTE Tech_Stock'!E:BD,2,FALSE),0)</f>
        <v>1.6638337560000001</v>
      </c>
      <c r="K379" s="263">
        <f>_xlfn.IFNA(VLOOKUP($A379,'PASTE Tech_Stock'!G:BE,2,FALSE),0)</f>
        <v>1.663833793</v>
      </c>
      <c r="L379" s="263">
        <f>_xlfn.IFNA(VLOOKUP($A379,'PASTE Tech_Stock'!I:BF,2,FALSE),0)</f>
        <v>1.663833793</v>
      </c>
      <c r="M379" s="263">
        <f>_xlfn.IFNA(VLOOKUP($A379,'PASTE Tech_Stock'!K:BG,2,FALSE),0)</f>
        <v>1.6638337949999999</v>
      </c>
      <c r="N379" s="263">
        <f>_xlfn.IFNA(VLOOKUP($A379,'PASTE Tech_Stock'!M:BH,2,FALSE),0)</f>
        <v>1.7219136530000001</v>
      </c>
      <c r="O379" s="263">
        <f>_xlfn.IFNA(VLOOKUP($A379,'PASTE Tech_Stock'!O:BI,2,FALSE),0)</f>
        <v>1.640764922</v>
      </c>
      <c r="P379" s="263">
        <f>_xlfn.IFNA(VLOOKUP($A379,'PASTE Tech_Stock'!Q:BJ,2,FALSE),0)</f>
        <v>1.6638337320000001</v>
      </c>
      <c r="Q379" s="263">
        <f>_xlfn.IFNA(VLOOKUP($A379,'PASTE Tech_Stock'!S:BK,2,FALSE),0)</f>
        <v>1.247875354</v>
      </c>
      <c r="R379" s="263">
        <f>_xlfn.IFNA(VLOOKUP($A379,'PASTE Tech_Stock'!U:BL,2,FALSE),0)</f>
        <v>2.2562564100000002</v>
      </c>
      <c r="S379" s="263">
        <f>_xlfn.IFNA(VLOOKUP($A379,'PASTE Tech_Stock'!W:BM,2,FALSE),0)</f>
        <v>1.663833728</v>
      </c>
      <c r="T379" s="263">
        <f>_xlfn.IFNA(VLOOKUP($A379,'PASTE Tech_Stock'!Y:BN,2,FALSE),0)</f>
        <v>1.8762352259999999</v>
      </c>
    </row>
    <row r="380" spans="1:20" x14ac:dyDescent="0.3">
      <c r="A380" s="171" t="s">
        <v>406</v>
      </c>
      <c r="B380" t="str">
        <f>_xlfn.IFNA(VLOOKUP($A380,'PASTE Energy Balance'!$A$7:$O$835,14,FALSE),"")</f>
        <v>GB</v>
      </c>
      <c r="C380" t="str">
        <f>_xlfn.IFNA(VLOOKUP($A380,'PASTE Technology Sheet'!$A$7:$G$850,3,FALSE),"")</f>
        <v>XC Trade</v>
      </c>
      <c r="D380" t="str">
        <f>_xlfn.IFNA(VLOOKUP($A380,'PASTE Technology Sheet'!$A$7:$G$850,4,FALSE),"")</f>
        <v>Power GB</v>
      </c>
      <c r="E380" t="str">
        <f>_xlfn.IFNA(VLOOKUP($A380,'PASTE Technology Sheet'!$A$7:$G$850,5,FALSE),"")</f>
        <v>Power GB2</v>
      </c>
      <c r="F380" t="str">
        <f>_xlfn.IFNA(VLOOKUP($A380,'PASTE Technology Sheet'!$A$7:$G$850,6,FALSE),"")</f>
        <v>Electricity GB</v>
      </c>
      <c r="G380" t="str">
        <f>_xlfn.IFNA(VLOOKUP($A380,'PASTE Technology Sheet'!$A$7:$G$850,7,FALSE),"")</f>
        <v>Import from Cluster GB2 - Power</v>
      </c>
      <c r="H380" s="263">
        <f>_xlfn.IFNA(VLOOKUP(A380,'PASTE Tech_Stock'!A:B,2,FALSE),0)</f>
        <v>39.52161787</v>
      </c>
      <c r="I380" s="263">
        <f>_xlfn.IFNA(VLOOKUP($A380,'PASTE Tech_Stock'!C:BC,2,FALSE),0)</f>
        <v>40.247546210000003</v>
      </c>
      <c r="J380" s="263">
        <f>_xlfn.IFNA(VLOOKUP($A380,'PASTE Tech_Stock'!E:BD,2,FALSE),0)</f>
        <v>38.171669520000002</v>
      </c>
      <c r="K380" s="263">
        <f>_xlfn.IFNA(VLOOKUP($A380,'PASTE Tech_Stock'!G:BE,2,FALSE),0)</f>
        <v>39.521617900000003</v>
      </c>
      <c r="L380" s="263">
        <f>_xlfn.IFNA(VLOOKUP($A380,'PASTE Tech_Stock'!I:BF,2,FALSE),0)</f>
        <v>39.521617900000003</v>
      </c>
      <c r="M380" s="263">
        <f>_xlfn.IFNA(VLOOKUP($A380,'PASTE Tech_Stock'!K:BG,2,FALSE),0)</f>
        <v>40.092054109999999</v>
      </c>
      <c r="N380" s="263">
        <f>_xlfn.IFNA(VLOOKUP($A380,'PASTE Tech_Stock'!M:BH,2,FALSE),0)</f>
        <v>39.521617820000003</v>
      </c>
      <c r="O380" s="263">
        <f>_xlfn.IFNA(VLOOKUP($A380,'PASTE Tech_Stock'!O:BI,2,FALSE),0)</f>
        <v>39.008356839999998</v>
      </c>
      <c r="P380" s="263">
        <f>_xlfn.IFNA(VLOOKUP($A380,'PASTE Tech_Stock'!Q:BJ,2,FALSE),0)</f>
        <v>40.095433280000002</v>
      </c>
      <c r="Q380" s="263">
        <f>_xlfn.IFNA(VLOOKUP($A380,'PASTE Tech_Stock'!S:BK,2,FALSE),0)</f>
        <v>30.166603460000001</v>
      </c>
      <c r="R380" s="263">
        <f>_xlfn.IFNA(VLOOKUP($A380,'PASTE Tech_Stock'!U:BL,2,FALSE),0)</f>
        <v>50</v>
      </c>
      <c r="S380" s="263">
        <f>_xlfn.IFNA(VLOOKUP($A380,'PASTE Tech_Stock'!W:BM,2,FALSE),0)</f>
        <v>37.538724000000002</v>
      </c>
      <c r="T380" s="263">
        <f>_xlfn.IFNA(VLOOKUP($A380,'PASTE Tech_Stock'!Y:BN,2,FALSE),0)</f>
        <v>44.178874729999997</v>
      </c>
    </row>
    <row r="381" spans="1:20" x14ac:dyDescent="0.3">
      <c r="A381" s="173" t="s">
        <v>407</v>
      </c>
      <c r="B381" t="str">
        <f>_xlfn.IFNA(VLOOKUP($A381,'PASTE Energy Balance'!$A$7:$O$835,14,FALSE),"")</f>
        <v>GB</v>
      </c>
      <c r="C381" t="str">
        <f>_xlfn.IFNA(VLOOKUP($A381,'PASTE Technology Sheet'!$A$7:$G$850,3,FALSE),"")</f>
        <v>XC Trade</v>
      </c>
      <c r="D381" t="str">
        <f>_xlfn.IFNA(VLOOKUP($A381,'PASTE Technology Sheet'!$A$7:$G$850,4,FALSE),"")</f>
        <v>Power GB</v>
      </c>
      <c r="E381" t="str">
        <f>_xlfn.IFNA(VLOOKUP($A381,'PASTE Technology Sheet'!$A$7:$G$850,5,FALSE),"")</f>
        <v>Power GB3</v>
      </c>
      <c r="F381" t="str">
        <f>_xlfn.IFNA(VLOOKUP($A381,'PASTE Technology Sheet'!$A$7:$G$850,6,FALSE),"")</f>
        <v>Electricity GB</v>
      </c>
      <c r="G381" t="str">
        <f>_xlfn.IFNA(VLOOKUP($A381,'PASTE Technology Sheet'!$A$7:$G$850,7,FALSE),"")</f>
        <v>Import from Cluster GB3 - Power</v>
      </c>
      <c r="H381" s="263">
        <f>_xlfn.IFNA(VLOOKUP(A381,'PASTE Tech_Stock'!A:B,2,FALSE),0)</f>
        <v>0</v>
      </c>
      <c r="I381" s="263">
        <f>_xlfn.IFNA(VLOOKUP($A381,'PASTE Tech_Stock'!C:BC,2,FALSE),0)</f>
        <v>1.4219499939999999E-7</v>
      </c>
      <c r="J381" s="263">
        <f>_xlfn.IFNA(VLOOKUP($A381,'PASTE Tech_Stock'!E:BD,2,FALSE),0)</f>
        <v>2.28039404E-7</v>
      </c>
      <c r="K381" s="263">
        <f>_xlfn.IFNA(VLOOKUP($A381,'PASTE Tech_Stock'!G:BE,2,FALSE),0)</f>
        <v>0</v>
      </c>
      <c r="L381" s="263">
        <f>_xlfn.IFNA(VLOOKUP($A381,'PASTE Tech_Stock'!I:BF,2,FALSE),0)</f>
        <v>0</v>
      </c>
      <c r="M381" s="263">
        <f>_xlfn.IFNA(VLOOKUP($A381,'PASTE Tech_Stock'!K:BG,2,FALSE),0)</f>
        <v>1.13475681E-7</v>
      </c>
      <c r="N381" s="263">
        <f>_xlfn.IFNA(VLOOKUP($A381,'PASTE Tech_Stock'!M:BH,2,FALSE),0)</f>
        <v>5.8364507780000001E-7</v>
      </c>
      <c r="O381" s="263">
        <f>_xlfn.IFNA(VLOOKUP($A381,'PASTE Tech_Stock'!O:BI,2,FALSE),0)</f>
        <v>2.4664981019999999E-7</v>
      </c>
      <c r="P381" s="263">
        <f>_xlfn.IFNA(VLOOKUP($A381,'PASTE Tech_Stock'!Q:BJ,2,FALSE),0)</f>
        <v>2.5541903059999999E-7</v>
      </c>
      <c r="Q381" s="263">
        <f>_xlfn.IFNA(VLOOKUP($A381,'PASTE Tech_Stock'!S:BK,2,FALSE),0)</f>
        <v>1.1525912169999999E-7</v>
      </c>
      <c r="R381" s="263">
        <f>_xlfn.IFNA(VLOOKUP($A381,'PASTE Tech_Stock'!U:BL,2,FALSE),0)</f>
        <v>2.8200196860000003E-7</v>
      </c>
      <c r="S381" s="263">
        <f>_xlfn.IFNA(VLOOKUP($A381,'PASTE Tech_Stock'!W:BM,2,FALSE),0)</f>
        <v>3.439786922E-7</v>
      </c>
      <c r="T381" s="263">
        <f>_xlfn.IFNA(VLOOKUP($A381,'PASTE Tech_Stock'!Y:BN,2,FALSE),0)</f>
        <v>0</v>
      </c>
    </row>
    <row r="382" spans="1:20" x14ac:dyDescent="0.3">
      <c r="A382" s="171" t="s">
        <v>408</v>
      </c>
      <c r="B382" t="str">
        <f>_xlfn.IFNA(VLOOKUP($A382,'PASTE Energy Balance'!$A$7:$O$835,14,FALSE),"")</f>
        <v>NL</v>
      </c>
      <c r="C382" t="str">
        <f>_xlfn.IFNA(VLOOKUP($A382,'PASTE Technology Sheet'!$A$7:$G$850,3,FALSE),"")</f>
        <v>XC Trade</v>
      </c>
      <c r="D382" t="str">
        <f>_xlfn.IFNA(VLOOKUP($A382,'PASTE Technology Sheet'!$A$7:$G$850,4,FALSE),"")</f>
        <v>Power NL2</v>
      </c>
      <c r="E382" t="str">
        <f>_xlfn.IFNA(VLOOKUP($A382,'PASTE Technology Sheet'!$A$7:$G$850,5,FALSE),"")</f>
        <v>Power GB</v>
      </c>
      <c r="F382" t="str">
        <f>_xlfn.IFNA(VLOOKUP($A382,'PASTE Technology Sheet'!$A$7:$G$850,6,FALSE),"")</f>
        <v>Electricity Cluster NL2</v>
      </c>
      <c r="G382" t="str">
        <f>_xlfn.IFNA(VLOOKUP($A382,'PASTE Technology Sheet'!$A$7:$G$850,7,FALSE),"")</f>
        <v>Import from GB - Power</v>
      </c>
      <c r="H382" s="263">
        <f>_xlfn.IFNA(VLOOKUP(A382,'PASTE Tech_Stock'!A:B,2,FALSE),0)</f>
        <v>3.5400734909999998</v>
      </c>
      <c r="I382" s="263">
        <f>_xlfn.IFNA(VLOOKUP($A382,'PASTE Tech_Stock'!C:BC,2,FALSE),0)</f>
        <v>4.4260929190000002</v>
      </c>
      <c r="J382" s="263">
        <f>_xlfn.IFNA(VLOOKUP($A382,'PASTE Tech_Stock'!E:BD,2,FALSE),0)</f>
        <v>3.8038838770000001</v>
      </c>
      <c r="K382" s="263">
        <f>_xlfn.IFNA(VLOOKUP($A382,'PASTE Tech_Stock'!G:BE,2,FALSE),0)</f>
        <v>3.540073558</v>
      </c>
      <c r="L382" s="263">
        <f>_xlfn.IFNA(VLOOKUP($A382,'PASTE Tech_Stock'!I:BF,2,FALSE),0)</f>
        <v>3.540073558</v>
      </c>
      <c r="M382" s="263">
        <f>_xlfn.IFNA(VLOOKUP($A382,'PASTE Tech_Stock'!K:BG,2,FALSE),0)</f>
        <v>3.4664032840000001</v>
      </c>
      <c r="N382" s="263">
        <f>_xlfn.IFNA(VLOOKUP($A382,'PASTE Tech_Stock'!M:BH,2,FALSE),0)</f>
        <v>4.0974866189999997</v>
      </c>
      <c r="O382" s="263">
        <f>_xlfn.IFNA(VLOOKUP($A382,'PASTE Tech_Stock'!O:BI,2,FALSE),0)</f>
        <v>3.4665036489999999</v>
      </c>
      <c r="P382" s="263">
        <f>_xlfn.IFNA(VLOOKUP($A382,'PASTE Tech_Stock'!Q:BJ,2,FALSE),0)</f>
        <v>4.0050071369999998</v>
      </c>
      <c r="Q382" s="263">
        <f>_xlfn.IFNA(VLOOKUP($A382,'PASTE Tech_Stock'!S:BK,2,FALSE),0)</f>
        <v>4.1673288990000001</v>
      </c>
      <c r="R382" s="263">
        <f>_xlfn.IFNA(VLOOKUP($A382,'PASTE Tech_Stock'!U:BL,2,FALSE),0)</f>
        <v>3.4388492630000003E-2</v>
      </c>
      <c r="S382" s="263">
        <f>_xlfn.IFNA(VLOOKUP($A382,'PASTE Tech_Stock'!W:BM,2,FALSE),0)</f>
        <v>6.563726205</v>
      </c>
      <c r="T382" s="263">
        <f>_xlfn.IFNA(VLOOKUP($A382,'PASTE Tech_Stock'!Y:BN,2,FALSE),0)</f>
        <v>1.0540382269999999</v>
      </c>
    </row>
    <row r="383" spans="1:20" x14ac:dyDescent="0.3">
      <c r="A383" s="173" t="s">
        <v>409</v>
      </c>
      <c r="B383" t="str">
        <f>_xlfn.IFNA(VLOOKUP($A383,'PASTE Energy Balance'!$A$7:$O$835,14,FALSE),"")</f>
        <v>NL</v>
      </c>
      <c r="C383" t="str">
        <f>_xlfn.IFNA(VLOOKUP($A383,'PASTE Technology Sheet'!$A$7:$G$850,3,FALSE),"")</f>
        <v>XC Trade</v>
      </c>
      <c r="D383" t="str">
        <f>_xlfn.IFNA(VLOOKUP($A383,'PASTE Technology Sheet'!$A$7:$G$850,4,FALSE),"")</f>
        <v>Power NL3</v>
      </c>
      <c r="E383" t="str">
        <f>_xlfn.IFNA(VLOOKUP($A383,'PASTE Technology Sheet'!$A$7:$G$850,5,FALSE),"")</f>
        <v>Power GB</v>
      </c>
      <c r="F383" t="str">
        <f>_xlfn.IFNA(VLOOKUP($A383,'PASTE Technology Sheet'!$A$7:$G$850,6,FALSE),"")</f>
        <v>Electricity Cluster NL3</v>
      </c>
      <c r="G383" t="str">
        <f>_xlfn.IFNA(VLOOKUP($A383,'PASTE Technology Sheet'!$A$7:$G$850,7,FALSE),"")</f>
        <v>Import from GB - Power</v>
      </c>
      <c r="H383" s="263">
        <f>_xlfn.IFNA(VLOOKUP(A383,'PASTE Tech_Stock'!A:B,2,FALSE),0)</f>
        <v>5.8107887209999998</v>
      </c>
      <c r="I383" s="263">
        <f>_xlfn.IFNA(VLOOKUP($A383,'PASTE Tech_Stock'!C:BC,2,FALSE),0)</f>
        <v>5.8107860819999999</v>
      </c>
      <c r="J383" s="263">
        <f>_xlfn.IFNA(VLOOKUP($A383,'PASTE Tech_Stock'!E:BD,2,FALSE),0)</f>
        <v>5.8107897260000003</v>
      </c>
      <c r="K383" s="263">
        <f>_xlfn.IFNA(VLOOKUP($A383,'PASTE Tech_Stock'!G:BE,2,FALSE),0)</f>
        <v>5.8107887539999998</v>
      </c>
      <c r="L383" s="263">
        <f>_xlfn.IFNA(VLOOKUP($A383,'PASTE Tech_Stock'!I:BF,2,FALSE),0)</f>
        <v>5.8107887539999998</v>
      </c>
      <c r="M383" s="263">
        <f>_xlfn.IFNA(VLOOKUP($A383,'PASTE Tech_Stock'!K:BG,2,FALSE),0)</f>
        <v>4.6192206450000004</v>
      </c>
      <c r="N383" s="263">
        <f>_xlfn.IFNA(VLOOKUP($A383,'PASTE Tech_Stock'!M:BH,2,FALSE),0)</f>
        <v>6.5922039730000002</v>
      </c>
      <c r="O383" s="263">
        <f>_xlfn.IFNA(VLOOKUP($A383,'PASTE Tech_Stock'!O:BI,2,FALSE),0)</f>
        <v>5.743867807</v>
      </c>
      <c r="P383" s="263">
        <f>_xlfn.IFNA(VLOOKUP($A383,'PASTE Tech_Stock'!Q:BJ,2,FALSE),0)</f>
        <v>5.8107848769999997</v>
      </c>
      <c r="Q383" s="263">
        <f>_xlfn.IFNA(VLOOKUP($A383,'PASTE Tech_Stock'!S:BK,2,FALSE),0)</f>
        <v>4.8202884069999996</v>
      </c>
      <c r="R383" s="263">
        <f>_xlfn.IFNA(VLOOKUP($A383,'PASTE Tech_Stock'!U:BL,2,FALSE),0)</f>
        <v>8.1314042529999995</v>
      </c>
      <c r="S383" s="263">
        <f>_xlfn.IFNA(VLOOKUP($A383,'PASTE Tech_Stock'!W:BM,2,FALSE),0)</f>
        <v>5.7438780420000004</v>
      </c>
      <c r="T383" s="263">
        <f>_xlfn.IFNA(VLOOKUP($A383,'PASTE Tech_Stock'!Y:BN,2,FALSE),0)</f>
        <v>6.7904885000000004</v>
      </c>
    </row>
    <row r="384" spans="1:20" x14ac:dyDescent="0.3">
      <c r="A384" s="171" t="s">
        <v>410</v>
      </c>
      <c r="B384" t="str">
        <f>_xlfn.IFNA(VLOOKUP($A384,'PASTE Energy Balance'!$A$7:$O$835,14,FALSE),"")</f>
        <v>GB</v>
      </c>
      <c r="C384" t="str">
        <f>_xlfn.IFNA(VLOOKUP($A384,'PASTE Technology Sheet'!$A$7:$G$850,3,FALSE),"")</f>
        <v>XC Trade</v>
      </c>
      <c r="D384" t="str">
        <f>_xlfn.IFNA(VLOOKUP($A384,'PASTE Technology Sheet'!$A$7:$G$850,4,FALSE),"")</f>
        <v>Power GB1</v>
      </c>
      <c r="E384" t="str">
        <f>_xlfn.IFNA(VLOOKUP($A384,'PASTE Technology Sheet'!$A$7:$G$850,5,FALSE),"")</f>
        <v>Power GB</v>
      </c>
      <c r="F384" t="str">
        <f>_xlfn.IFNA(VLOOKUP($A384,'PASTE Technology Sheet'!$A$7:$G$850,6,FALSE),"")</f>
        <v>Electricity Cluster GB1</v>
      </c>
      <c r="G384" t="str">
        <f>_xlfn.IFNA(VLOOKUP($A384,'PASTE Technology Sheet'!$A$7:$G$850,7,FALSE),"")</f>
        <v>Import from GB - Power</v>
      </c>
      <c r="H384" s="263">
        <f>_xlfn.IFNA(VLOOKUP(A384,'PASTE Tech_Stock'!A:B,2,FALSE),0)</f>
        <v>1.6638337750000001</v>
      </c>
      <c r="I384" s="263">
        <f>_xlfn.IFNA(VLOOKUP($A384,'PASTE Tech_Stock'!C:BC,2,FALSE),0)</f>
        <v>1.6638337670000001</v>
      </c>
      <c r="J384" s="263">
        <f>_xlfn.IFNA(VLOOKUP($A384,'PASTE Tech_Stock'!E:BD,2,FALSE),0)</f>
        <v>1.6638337560000001</v>
      </c>
      <c r="K384" s="263">
        <f>_xlfn.IFNA(VLOOKUP($A384,'PASTE Tech_Stock'!G:BE,2,FALSE),0)</f>
        <v>1.663833793</v>
      </c>
      <c r="L384" s="263">
        <f>_xlfn.IFNA(VLOOKUP($A384,'PASTE Tech_Stock'!I:BF,2,FALSE),0)</f>
        <v>1.663833793</v>
      </c>
      <c r="M384" s="263">
        <f>_xlfn.IFNA(VLOOKUP($A384,'PASTE Tech_Stock'!K:BG,2,FALSE),0)</f>
        <v>1.6638337949999999</v>
      </c>
      <c r="N384" s="263">
        <f>_xlfn.IFNA(VLOOKUP($A384,'PASTE Tech_Stock'!M:BH,2,FALSE),0)</f>
        <v>1.7219136530000001</v>
      </c>
      <c r="O384" s="263">
        <f>_xlfn.IFNA(VLOOKUP($A384,'PASTE Tech_Stock'!O:BI,2,FALSE),0)</f>
        <v>1.640764922</v>
      </c>
      <c r="P384" s="263">
        <f>_xlfn.IFNA(VLOOKUP($A384,'PASTE Tech_Stock'!Q:BJ,2,FALSE),0)</f>
        <v>1.6638337320000001</v>
      </c>
      <c r="Q384" s="263">
        <f>_xlfn.IFNA(VLOOKUP($A384,'PASTE Tech_Stock'!S:BK,2,FALSE),0)</f>
        <v>1.247875354</v>
      </c>
      <c r="R384" s="263">
        <f>_xlfn.IFNA(VLOOKUP($A384,'PASTE Tech_Stock'!U:BL,2,FALSE),0)</f>
        <v>2.2562564100000002</v>
      </c>
      <c r="S384" s="263">
        <f>_xlfn.IFNA(VLOOKUP($A384,'PASTE Tech_Stock'!W:BM,2,FALSE),0)</f>
        <v>1.663833728</v>
      </c>
      <c r="T384" s="263">
        <f>_xlfn.IFNA(VLOOKUP($A384,'PASTE Tech_Stock'!Y:BN,2,FALSE),0)</f>
        <v>1.8762352259999999</v>
      </c>
    </row>
    <row r="385" spans="1:20" x14ac:dyDescent="0.3">
      <c r="A385" s="173" t="s">
        <v>411</v>
      </c>
      <c r="B385" t="str">
        <f>_xlfn.IFNA(VLOOKUP($A385,'PASTE Energy Balance'!$A$7:$O$835,14,FALSE),"")</f>
        <v>GB</v>
      </c>
      <c r="C385" t="str">
        <f>_xlfn.IFNA(VLOOKUP($A385,'PASTE Technology Sheet'!$A$7:$G$850,3,FALSE),"")</f>
        <v>XC Trade</v>
      </c>
      <c r="D385" t="str">
        <f>_xlfn.IFNA(VLOOKUP($A385,'PASTE Technology Sheet'!$A$7:$G$850,4,FALSE),"")</f>
        <v>Power GB2</v>
      </c>
      <c r="E385" t="str">
        <f>_xlfn.IFNA(VLOOKUP($A385,'PASTE Technology Sheet'!$A$7:$G$850,5,FALSE),"")</f>
        <v>Power GB</v>
      </c>
      <c r="F385" t="str">
        <f>_xlfn.IFNA(VLOOKUP($A385,'PASTE Technology Sheet'!$A$7:$G$850,6,FALSE),"")</f>
        <v>Electricity Cluster GB2</v>
      </c>
      <c r="G385" t="str">
        <f>_xlfn.IFNA(VLOOKUP($A385,'PASTE Technology Sheet'!$A$7:$G$850,7,FALSE),"")</f>
        <v>Import from GB - Power</v>
      </c>
      <c r="H385" s="263">
        <f>_xlfn.IFNA(VLOOKUP(A385,'PASTE Tech_Stock'!A:B,2,FALSE),0)</f>
        <v>39.52161787</v>
      </c>
      <c r="I385" s="263">
        <f>_xlfn.IFNA(VLOOKUP($A385,'PASTE Tech_Stock'!C:BC,2,FALSE),0)</f>
        <v>40.247546210000003</v>
      </c>
      <c r="J385" s="263">
        <f>_xlfn.IFNA(VLOOKUP($A385,'PASTE Tech_Stock'!E:BD,2,FALSE),0)</f>
        <v>38.171669520000002</v>
      </c>
      <c r="K385" s="263">
        <f>_xlfn.IFNA(VLOOKUP($A385,'PASTE Tech_Stock'!G:BE,2,FALSE),0)</f>
        <v>39.521617900000003</v>
      </c>
      <c r="L385" s="263">
        <f>_xlfn.IFNA(VLOOKUP($A385,'PASTE Tech_Stock'!I:BF,2,FALSE),0)</f>
        <v>39.521617900000003</v>
      </c>
      <c r="M385" s="263">
        <f>_xlfn.IFNA(VLOOKUP($A385,'PASTE Tech_Stock'!K:BG,2,FALSE),0)</f>
        <v>40.092054109999999</v>
      </c>
      <c r="N385" s="263">
        <f>_xlfn.IFNA(VLOOKUP($A385,'PASTE Tech_Stock'!M:BH,2,FALSE),0)</f>
        <v>39.521617820000003</v>
      </c>
      <c r="O385" s="263">
        <f>_xlfn.IFNA(VLOOKUP($A385,'PASTE Tech_Stock'!O:BI,2,FALSE),0)</f>
        <v>39.008356839999998</v>
      </c>
      <c r="P385" s="263">
        <f>_xlfn.IFNA(VLOOKUP($A385,'PASTE Tech_Stock'!Q:BJ,2,FALSE),0)</f>
        <v>40.095433280000002</v>
      </c>
      <c r="Q385" s="263">
        <f>_xlfn.IFNA(VLOOKUP($A385,'PASTE Tech_Stock'!S:BK,2,FALSE),0)</f>
        <v>30.166603460000001</v>
      </c>
      <c r="R385" s="263">
        <f>_xlfn.IFNA(VLOOKUP($A385,'PASTE Tech_Stock'!U:BL,2,FALSE),0)</f>
        <v>50</v>
      </c>
      <c r="S385" s="263">
        <f>_xlfn.IFNA(VLOOKUP($A385,'PASTE Tech_Stock'!W:BM,2,FALSE),0)</f>
        <v>37.538724000000002</v>
      </c>
      <c r="T385" s="263">
        <f>_xlfn.IFNA(VLOOKUP($A385,'PASTE Tech_Stock'!Y:BN,2,FALSE),0)</f>
        <v>44.178874729999997</v>
      </c>
    </row>
    <row r="386" spans="1:20" x14ac:dyDescent="0.3">
      <c r="A386" s="171" t="s">
        <v>412</v>
      </c>
      <c r="B386" t="str">
        <f>_xlfn.IFNA(VLOOKUP($A386,'PASTE Energy Balance'!$A$7:$O$835,14,FALSE),"")</f>
        <v>GB</v>
      </c>
      <c r="C386" t="str">
        <f>_xlfn.IFNA(VLOOKUP($A386,'PASTE Technology Sheet'!$A$7:$G$850,3,FALSE),"")</f>
        <v>XC Trade</v>
      </c>
      <c r="D386" t="str">
        <f>_xlfn.IFNA(VLOOKUP($A386,'PASTE Technology Sheet'!$A$7:$G$850,4,FALSE),"")</f>
        <v>Power GB3</v>
      </c>
      <c r="E386" t="str">
        <f>_xlfn.IFNA(VLOOKUP($A386,'PASTE Technology Sheet'!$A$7:$G$850,5,FALSE),"")</f>
        <v>Power GB</v>
      </c>
      <c r="F386" t="str">
        <f>_xlfn.IFNA(VLOOKUP($A386,'PASTE Technology Sheet'!$A$7:$G$850,6,FALSE),"")</f>
        <v>Electricity Cluster GB3</v>
      </c>
      <c r="G386" t="str">
        <f>_xlfn.IFNA(VLOOKUP($A386,'PASTE Technology Sheet'!$A$7:$G$850,7,FALSE),"")</f>
        <v>Import from GB - Power</v>
      </c>
      <c r="H386" s="263">
        <f>_xlfn.IFNA(VLOOKUP(A386,'PASTE Tech_Stock'!A:B,2,FALSE),0)</f>
        <v>0</v>
      </c>
      <c r="I386" s="263">
        <f>_xlfn.IFNA(VLOOKUP($A386,'PASTE Tech_Stock'!C:BC,2,FALSE),0)</f>
        <v>1.4219499939999999E-7</v>
      </c>
      <c r="J386" s="263">
        <f>_xlfn.IFNA(VLOOKUP($A386,'PASTE Tech_Stock'!E:BD,2,FALSE),0)</f>
        <v>2.28039404E-7</v>
      </c>
      <c r="K386" s="263">
        <f>_xlfn.IFNA(VLOOKUP($A386,'PASTE Tech_Stock'!G:BE,2,FALSE),0)</f>
        <v>0</v>
      </c>
      <c r="L386" s="263">
        <f>_xlfn.IFNA(VLOOKUP($A386,'PASTE Tech_Stock'!I:BF,2,FALSE),0)</f>
        <v>0</v>
      </c>
      <c r="M386" s="263">
        <f>_xlfn.IFNA(VLOOKUP($A386,'PASTE Tech_Stock'!K:BG,2,FALSE),0)</f>
        <v>1.13475681E-7</v>
      </c>
      <c r="N386" s="263">
        <f>_xlfn.IFNA(VLOOKUP($A386,'PASTE Tech_Stock'!M:BH,2,FALSE),0)</f>
        <v>5.8364507780000001E-7</v>
      </c>
      <c r="O386" s="263">
        <f>_xlfn.IFNA(VLOOKUP($A386,'PASTE Tech_Stock'!O:BI,2,FALSE),0)</f>
        <v>2.4664981019999999E-7</v>
      </c>
      <c r="P386" s="263">
        <f>_xlfn.IFNA(VLOOKUP($A386,'PASTE Tech_Stock'!Q:BJ,2,FALSE),0)</f>
        <v>2.5541903059999999E-7</v>
      </c>
      <c r="Q386" s="263">
        <f>_xlfn.IFNA(VLOOKUP($A386,'PASTE Tech_Stock'!S:BK,2,FALSE),0)</f>
        <v>1.1525912169999999E-7</v>
      </c>
      <c r="R386" s="263">
        <f>_xlfn.IFNA(VLOOKUP($A386,'PASTE Tech_Stock'!U:BL,2,FALSE),0)</f>
        <v>2.8200196860000003E-7</v>
      </c>
      <c r="S386" s="263">
        <f>_xlfn.IFNA(VLOOKUP($A386,'PASTE Tech_Stock'!W:BM,2,FALSE),0)</f>
        <v>3.439786922E-7</v>
      </c>
      <c r="T386" s="263">
        <f>_xlfn.IFNA(VLOOKUP($A386,'PASTE Tech_Stock'!Y:BN,2,FALSE),0)</f>
        <v>0</v>
      </c>
    </row>
    <row r="387" spans="1:20" x14ac:dyDescent="0.3">
      <c r="A387" s="173" t="s">
        <v>413</v>
      </c>
      <c r="B387" t="str">
        <f>_xlfn.IFNA(VLOOKUP($A387,'PASTE Energy Balance'!$A$7:$O$835,14,FALSE),"")</f>
        <v>NO</v>
      </c>
      <c r="C387" t="str">
        <f>_xlfn.IFNA(VLOOKUP($A387,'PASTE Technology Sheet'!$A$7:$G$850,3,FALSE),"")</f>
        <v>XC Trade</v>
      </c>
      <c r="D387" t="str">
        <f>_xlfn.IFNA(VLOOKUP($A387,'PASTE Technology Sheet'!$A$7:$G$850,4,FALSE),"")</f>
        <v>Power NO</v>
      </c>
      <c r="E387" t="str">
        <f>_xlfn.IFNA(VLOOKUP($A387,'PASTE Technology Sheet'!$A$7:$G$850,5,FALSE),"")</f>
        <v>Power GB3</v>
      </c>
      <c r="F387" t="str">
        <f>_xlfn.IFNA(VLOOKUP($A387,'PASTE Technology Sheet'!$A$7:$G$850,6,FALSE),"")</f>
        <v>Electricity NO</v>
      </c>
      <c r="G387" t="str">
        <f>_xlfn.IFNA(VLOOKUP($A387,'PASTE Technology Sheet'!$A$7:$G$850,7,FALSE),"")</f>
        <v>Import from Cluster GB3 - Power</v>
      </c>
      <c r="H387" s="263">
        <f>_xlfn.IFNA(VLOOKUP(A387,'PASTE Tech_Stock'!A:B,2,FALSE),0)</f>
        <v>0</v>
      </c>
      <c r="I387" s="263">
        <f>_xlfn.IFNA(VLOOKUP($A387,'PASTE Tech_Stock'!C:BC,2,FALSE),0)</f>
        <v>0</v>
      </c>
      <c r="J387" s="263">
        <f>_xlfn.IFNA(VLOOKUP($A387,'PASTE Tech_Stock'!E:BD,2,FALSE),0)</f>
        <v>0</v>
      </c>
      <c r="K387" s="263">
        <f>_xlfn.IFNA(VLOOKUP($A387,'PASTE Tech_Stock'!G:BE,2,FALSE),0)</f>
        <v>0</v>
      </c>
      <c r="L387" s="263">
        <f>_xlfn.IFNA(VLOOKUP($A387,'PASTE Tech_Stock'!I:BF,2,FALSE),0)</f>
        <v>0</v>
      </c>
      <c r="M387" s="263">
        <f>_xlfn.IFNA(VLOOKUP($A387,'PASTE Tech_Stock'!K:BG,2,FALSE),0)</f>
        <v>0</v>
      </c>
      <c r="N387" s="263">
        <f>_xlfn.IFNA(VLOOKUP($A387,'PASTE Tech_Stock'!M:BH,2,FALSE),0)</f>
        <v>1.318711665E-7</v>
      </c>
      <c r="O387" s="263">
        <f>_xlfn.IFNA(VLOOKUP($A387,'PASTE Tech_Stock'!O:BI,2,FALSE),0)</f>
        <v>0</v>
      </c>
      <c r="P387" s="263">
        <f>_xlfn.IFNA(VLOOKUP($A387,'PASTE Tech_Stock'!Q:BJ,2,FALSE),0)</f>
        <v>0</v>
      </c>
      <c r="Q387" s="263">
        <f>_xlfn.IFNA(VLOOKUP($A387,'PASTE Tech_Stock'!S:BK,2,FALSE),0)</f>
        <v>0</v>
      </c>
      <c r="R387" s="263">
        <f>_xlfn.IFNA(VLOOKUP($A387,'PASTE Tech_Stock'!U:BL,2,FALSE),0)</f>
        <v>0</v>
      </c>
      <c r="S387" s="263">
        <f>_xlfn.IFNA(VLOOKUP($A387,'PASTE Tech_Stock'!W:BM,2,FALSE),0)</f>
        <v>0</v>
      </c>
      <c r="T387" s="263">
        <f>_xlfn.IFNA(VLOOKUP($A387,'PASTE Tech_Stock'!Y:BN,2,FALSE),0)</f>
        <v>0</v>
      </c>
    </row>
    <row r="388" spans="1:20" x14ac:dyDescent="0.3">
      <c r="A388" s="171" t="s">
        <v>414</v>
      </c>
      <c r="B388" t="str">
        <f>_xlfn.IFNA(VLOOKUP($A388,'PASTE Energy Balance'!$A$7:$O$835,14,FALSE),"")</f>
        <v>NO</v>
      </c>
      <c r="C388" t="str">
        <f>_xlfn.IFNA(VLOOKUP($A388,'PASTE Technology Sheet'!$A$7:$G$850,3,FALSE),"")</f>
        <v>XC Trade</v>
      </c>
      <c r="D388" t="str">
        <f>_xlfn.IFNA(VLOOKUP($A388,'PASTE Technology Sheet'!$A$7:$G$850,4,FALSE),"")</f>
        <v>Power NO</v>
      </c>
      <c r="E388" t="str">
        <f>_xlfn.IFNA(VLOOKUP($A388,'PASTE Technology Sheet'!$A$7:$G$850,5,FALSE),"")</f>
        <v>Power NO1</v>
      </c>
      <c r="F388" t="str">
        <f>_xlfn.IFNA(VLOOKUP($A388,'PASTE Technology Sheet'!$A$7:$G$850,6,FALSE),"")</f>
        <v>Electricity NO</v>
      </c>
      <c r="G388" t="str">
        <f>_xlfn.IFNA(VLOOKUP($A388,'PASTE Technology Sheet'!$A$7:$G$850,7,FALSE),"")</f>
        <v>Import from Cluster NO1 - Power</v>
      </c>
      <c r="H388" s="263">
        <f>_xlfn.IFNA(VLOOKUP(A388,'PASTE Tech_Stock'!A:B,2,FALSE),0)</f>
        <v>6.428869959</v>
      </c>
      <c r="I388" s="263">
        <f>_xlfn.IFNA(VLOOKUP($A388,'PASTE Tech_Stock'!C:BC,2,FALSE),0)</f>
        <v>6.7287301209999999</v>
      </c>
      <c r="J388" s="263">
        <f>_xlfn.IFNA(VLOOKUP($A388,'PASTE Tech_Stock'!E:BD,2,FALSE),0)</f>
        <v>6.2089387030000003</v>
      </c>
      <c r="K388" s="263">
        <f>_xlfn.IFNA(VLOOKUP($A388,'PASTE Tech_Stock'!G:BE,2,FALSE),0)</f>
        <v>6.4288697609999996</v>
      </c>
      <c r="L388" s="263">
        <f>_xlfn.IFNA(VLOOKUP($A388,'PASTE Tech_Stock'!I:BF,2,FALSE),0)</f>
        <v>6.4288697609999996</v>
      </c>
      <c r="M388" s="263">
        <f>_xlfn.IFNA(VLOOKUP($A388,'PASTE Tech_Stock'!K:BG,2,FALSE),0)</f>
        <v>3.831354825</v>
      </c>
      <c r="N388" s="263">
        <f>_xlfn.IFNA(VLOOKUP($A388,'PASTE Tech_Stock'!M:BH,2,FALSE),0)</f>
        <v>11.17559924</v>
      </c>
      <c r="O388" s="263">
        <f>_xlfn.IFNA(VLOOKUP($A388,'PASTE Tech_Stock'!O:BI,2,FALSE),0)</f>
        <v>6.3811624309999999</v>
      </c>
      <c r="P388" s="263">
        <f>_xlfn.IFNA(VLOOKUP($A388,'PASTE Tech_Stock'!Q:BJ,2,FALSE),0)</f>
        <v>6.4288698120000003</v>
      </c>
      <c r="Q388" s="263">
        <f>_xlfn.IFNA(VLOOKUP($A388,'PASTE Tech_Stock'!S:BK,2,FALSE),0)</f>
        <v>4.5485559139999996</v>
      </c>
      <c r="R388" s="263">
        <f>_xlfn.IFNA(VLOOKUP($A388,'PASTE Tech_Stock'!U:BL,2,FALSE),0)</f>
        <v>6.4288699830000002</v>
      </c>
      <c r="S388" s="263">
        <f>_xlfn.IFNA(VLOOKUP($A388,'PASTE Tech_Stock'!W:BM,2,FALSE),0)</f>
        <v>5.9111877850000001</v>
      </c>
      <c r="T388" s="263">
        <f>_xlfn.IFNA(VLOOKUP($A388,'PASTE Tech_Stock'!Y:BN,2,FALSE),0)</f>
        <v>6.0320620539999998</v>
      </c>
    </row>
    <row r="389" spans="1:20" x14ac:dyDescent="0.3">
      <c r="A389" s="173" t="s">
        <v>415</v>
      </c>
      <c r="B389" t="str">
        <f>_xlfn.IFNA(VLOOKUP($A389,'PASTE Energy Balance'!$A$7:$O$835,14,FALSE),"")</f>
        <v>NO</v>
      </c>
      <c r="C389" t="str">
        <f>_xlfn.IFNA(VLOOKUP($A389,'PASTE Technology Sheet'!$A$7:$G$850,3,FALSE),"")</f>
        <v>XC Trade</v>
      </c>
      <c r="D389" t="str">
        <f>_xlfn.IFNA(VLOOKUP($A389,'PASTE Technology Sheet'!$A$7:$G$850,4,FALSE),"")</f>
        <v>Power NO</v>
      </c>
      <c r="E389" t="str">
        <f>_xlfn.IFNA(VLOOKUP($A389,'PASTE Technology Sheet'!$A$7:$G$850,5,FALSE),"")</f>
        <v>Power DK1</v>
      </c>
      <c r="F389" t="str">
        <f>_xlfn.IFNA(VLOOKUP($A389,'PASTE Technology Sheet'!$A$7:$G$850,6,FALSE),"")</f>
        <v>Electricity NO</v>
      </c>
      <c r="G389" t="str">
        <f>_xlfn.IFNA(VLOOKUP($A389,'PASTE Technology Sheet'!$A$7:$G$850,7,FALSE),"")</f>
        <v>Import from Cluster DK1 - Power</v>
      </c>
      <c r="H389" s="263">
        <f>_xlfn.IFNA(VLOOKUP(A389,'PASTE Tech_Stock'!A:B,2,FALSE),0)</f>
        <v>1.2986874530000001</v>
      </c>
      <c r="I389" s="263">
        <f>_xlfn.IFNA(VLOOKUP($A389,'PASTE Tech_Stock'!C:BC,2,FALSE),0)</f>
        <v>1.0616278429999999</v>
      </c>
      <c r="J389" s="263">
        <f>_xlfn.IFNA(VLOOKUP($A389,'PASTE Tech_Stock'!E:BD,2,FALSE),0)</f>
        <v>1.405914541</v>
      </c>
      <c r="K389" s="263">
        <f>_xlfn.IFNA(VLOOKUP($A389,'PASTE Tech_Stock'!G:BE,2,FALSE),0)</f>
        <v>1.2986874719999999</v>
      </c>
      <c r="L389" s="263">
        <f>_xlfn.IFNA(VLOOKUP($A389,'PASTE Tech_Stock'!I:BF,2,FALSE),0)</f>
        <v>1.2986874719999999</v>
      </c>
      <c r="M389" s="263">
        <f>_xlfn.IFNA(VLOOKUP($A389,'PASTE Tech_Stock'!K:BG,2,FALSE),0)</f>
        <v>3.9707169659999999</v>
      </c>
      <c r="N389" s="263">
        <f>_xlfn.IFNA(VLOOKUP($A389,'PASTE Tech_Stock'!M:BH,2,FALSE),0)</f>
        <v>1.7820037209999999</v>
      </c>
      <c r="O389" s="263">
        <f>_xlfn.IFNA(VLOOKUP($A389,'PASTE Tech_Stock'!O:BI,2,FALSE),0)</f>
        <v>1.409160969</v>
      </c>
      <c r="P389" s="263">
        <f>_xlfn.IFNA(VLOOKUP($A389,'PASTE Tech_Stock'!Q:BJ,2,FALSE),0)</f>
        <v>1.361458394</v>
      </c>
      <c r="Q389" s="263">
        <f>_xlfn.IFNA(VLOOKUP($A389,'PASTE Tech_Stock'!S:BK,2,FALSE),0)</f>
        <v>2.2684522349999998</v>
      </c>
      <c r="R389" s="263">
        <f>_xlfn.IFNA(VLOOKUP($A389,'PASTE Tech_Stock'!U:BL,2,FALSE),0)</f>
        <v>1.3614586</v>
      </c>
      <c r="S389" s="263">
        <f>_xlfn.IFNA(VLOOKUP($A389,'PASTE Tech_Stock'!W:BM,2,FALSE),0)</f>
        <v>1.770297215</v>
      </c>
      <c r="T389" s="263">
        <f>_xlfn.IFNA(VLOOKUP($A389,'PASTE Tech_Stock'!Y:BN,2,FALSE),0)</f>
        <v>1.452599172</v>
      </c>
    </row>
    <row r="390" spans="1:20" x14ac:dyDescent="0.3">
      <c r="A390" s="171" t="s">
        <v>416</v>
      </c>
      <c r="B390" t="str">
        <f>_xlfn.IFNA(VLOOKUP($A390,'PASTE Energy Balance'!$A$7:$O$835,14,FALSE),"")</f>
        <v>GB</v>
      </c>
      <c r="C390" t="str">
        <f>_xlfn.IFNA(VLOOKUP($A390,'PASTE Technology Sheet'!$A$7:$G$850,3,FALSE),"")</f>
        <v>XC Trade</v>
      </c>
      <c r="D390" t="str">
        <f>_xlfn.IFNA(VLOOKUP($A390,'PASTE Technology Sheet'!$A$7:$G$850,4,FALSE),"")</f>
        <v>Power GB3</v>
      </c>
      <c r="E390" t="str">
        <f>_xlfn.IFNA(VLOOKUP($A390,'PASTE Technology Sheet'!$A$7:$G$850,5,FALSE),"")</f>
        <v>Power NO</v>
      </c>
      <c r="F390" t="str">
        <f>_xlfn.IFNA(VLOOKUP($A390,'PASTE Technology Sheet'!$A$7:$G$850,6,FALSE),"")</f>
        <v>Electricity Cluster GB3</v>
      </c>
      <c r="G390" t="str">
        <f>_xlfn.IFNA(VLOOKUP($A390,'PASTE Technology Sheet'!$A$7:$G$850,7,FALSE),"")</f>
        <v>Import from NO - Power</v>
      </c>
      <c r="H390" s="263">
        <f>_xlfn.IFNA(VLOOKUP(A390,'PASTE Tech_Stock'!A:B,2,FALSE),0)</f>
        <v>0</v>
      </c>
      <c r="I390" s="263">
        <f>_xlfn.IFNA(VLOOKUP($A390,'PASTE Tech_Stock'!C:BC,2,FALSE),0)</f>
        <v>0</v>
      </c>
      <c r="J390" s="263">
        <f>_xlfn.IFNA(VLOOKUP($A390,'PASTE Tech_Stock'!E:BD,2,FALSE),0)</f>
        <v>0</v>
      </c>
      <c r="K390" s="263">
        <f>_xlfn.IFNA(VLOOKUP($A390,'PASTE Tech_Stock'!G:BE,2,FALSE),0)</f>
        <v>0</v>
      </c>
      <c r="L390" s="263">
        <f>_xlfn.IFNA(VLOOKUP($A390,'PASTE Tech_Stock'!I:BF,2,FALSE),0)</f>
        <v>0</v>
      </c>
      <c r="M390" s="263">
        <f>_xlfn.IFNA(VLOOKUP($A390,'PASTE Tech_Stock'!K:BG,2,FALSE),0)</f>
        <v>0</v>
      </c>
      <c r="N390" s="263">
        <f>_xlfn.IFNA(VLOOKUP($A390,'PASTE Tech_Stock'!M:BH,2,FALSE),0)</f>
        <v>1.318711665E-7</v>
      </c>
      <c r="O390" s="263">
        <f>_xlfn.IFNA(VLOOKUP($A390,'PASTE Tech_Stock'!O:BI,2,FALSE),0)</f>
        <v>0</v>
      </c>
      <c r="P390" s="263">
        <f>_xlfn.IFNA(VLOOKUP($A390,'PASTE Tech_Stock'!Q:BJ,2,FALSE),0)</f>
        <v>0</v>
      </c>
      <c r="Q390" s="263">
        <f>_xlfn.IFNA(VLOOKUP($A390,'PASTE Tech_Stock'!S:BK,2,FALSE),0)</f>
        <v>0</v>
      </c>
      <c r="R390" s="263">
        <f>_xlfn.IFNA(VLOOKUP($A390,'PASTE Tech_Stock'!U:BL,2,FALSE),0)</f>
        <v>0</v>
      </c>
      <c r="S390" s="263">
        <f>_xlfn.IFNA(VLOOKUP($A390,'PASTE Tech_Stock'!W:BM,2,FALSE),0)</f>
        <v>0</v>
      </c>
      <c r="T390" s="263">
        <f>_xlfn.IFNA(VLOOKUP($A390,'PASTE Tech_Stock'!Y:BN,2,FALSE),0)</f>
        <v>0</v>
      </c>
    </row>
    <row r="391" spans="1:20" x14ac:dyDescent="0.3">
      <c r="A391" s="173" t="s">
        <v>417</v>
      </c>
      <c r="B391" t="str">
        <f>_xlfn.IFNA(VLOOKUP($A391,'PASTE Energy Balance'!$A$7:$O$835,14,FALSE),"")</f>
        <v>NO</v>
      </c>
      <c r="C391" t="str">
        <f>_xlfn.IFNA(VLOOKUP($A391,'PASTE Technology Sheet'!$A$7:$G$850,3,FALSE),"")</f>
        <v>XC Trade</v>
      </c>
      <c r="D391" t="str">
        <f>_xlfn.IFNA(VLOOKUP($A391,'PASTE Technology Sheet'!$A$7:$G$850,4,FALSE),"")</f>
        <v>Power NO1</v>
      </c>
      <c r="E391" t="str">
        <f>_xlfn.IFNA(VLOOKUP($A391,'PASTE Technology Sheet'!$A$7:$G$850,5,FALSE),"")</f>
        <v>Power NO</v>
      </c>
      <c r="F391" t="str">
        <f>_xlfn.IFNA(VLOOKUP($A391,'PASTE Technology Sheet'!$A$7:$G$850,6,FALSE),"")</f>
        <v>Electricity Cluster NO1</v>
      </c>
      <c r="G391" t="str">
        <f>_xlfn.IFNA(VLOOKUP($A391,'PASTE Technology Sheet'!$A$7:$G$850,7,FALSE),"")</f>
        <v>Import from NO - Power</v>
      </c>
      <c r="H391" s="263">
        <f>_xlfn.IFNA(VLOOKUP(A391,'PASTE Tech_Stock'!A:B,2,FALSE),0)</f>
        <v>6.428869959</v>
      </c>
      <c r="I391" s="263">
        <f>_xlfn.IFNA(VLOOKUP($A391,'PASTE Tech_Stock'!C:BC,2,FALSE),0)</f>
        <v>6.7287301209999999</v>
      </c>
      <c r="J391" s="263">
        <f>_xlfn.IFNA(VLOOKUP($A391,'PASTE Tech_Stock'!E:BD,2,FALSE),0)</f>
        <v>6.2089387030000003</v>
      </c>
      <c r="K391" s="263">
        <f>_xlfn.IFNA(VLOOKUP($A391,'PASTE Tech_Stock'!G:BE,2,FALSE),0)</f>
        <v>6.4288697609999996</v>
      </c>
      <c r="L391" s="263">
        <f>_xlfn.IFNA(VLOOKUP($A391,'PASTE Tech_Stock'!I:BF,2,FALSE),0)</f>
        <v>6.4288697609999996</v>
      </c>
      <c r="M391" s="263">
        <f>_xlfn.IFNA(VLOOKUP($A391,'PASTE Tech_Stock'!K:BG,2,FALSE),0)</f>
        <v>3.831354825</v>
      </c>
      <c r="N391" s="263">
        <f>_xlfn.IFNA(VLOOKUP($A391,'PASTE Tech_Stock'!M:BH,2,FALSE),0)</f>
        <v>11.17559924</v>
      </c>
      <c r="O391" s="263">
        <f>_xlfn.IFNA(VLOOKUP($A391,'PASTE Tech_Stock'!O:BI,2,FALSE),0)</f>
        <v>6.3811624309999999</v>
      </c>
      <c r="P391" s="263">
        <f>_xlfn.IFNA(VLOOKUP($A391,'PASTE Tech_Stock'!Q:BJ,2,FALSE),0)</f>
        <v>6.4288698120000003</v>
      </c>
      <c r="Q391" s="263">
        <f>_xlfn.IFNA(VLOOKUP($A391,'PASTE Tech_Stock'!S:BK,2,FALSE),0)</f>
        <v>4.5485559139999996</v>
      </c>
      <c r="R391" s="263">
        <f>_xlfn.IFNA(VLOOKUP($A391,'PASTE Tech_Stock'!U:BL,2,FALSE),0)</f>
        <v>6.4288699830000002</v>
      </c>
      <c r="S391" s="263">
        <f>_xlfn.IFNA(VLOOKUP($A391,'PASTE Tech_Stock'!W:BM,2,FALSE),0)</f>
        <v>5.9111877850000001</v>
      </c>
      <c r="T391" s="263">
        <f>_xlfn.IFNA(VLOOKUP($A391,'PASTE Tech_Stock'!Y:BN,2,FALSE),0)</f>
        <v>6.0320620539999998</v>
      </c>
    </row>
    <row r="392" spans="1:20" x14ac:dyDescent="0.3">
      <c r="A392" s="171" t="s">
        <v>418</v>
      </c>
      <c r="B392" t="str">
        <f>_xlfn.IFNA(VLOOKUP($A392,'PASTE Energy Balance'!$A$7:$O$835,14,FALSE),"")</f>
        <v>DK</v>
      </c>
      <c r="C392" t="str">
        <f>_xlfn.IFNA(VLOOKUP($A392,'PASTE Technology Sheet'!$A$7:$G$850,3,FALSE),"")</f>
        <v>XC Trade</v>
      </c>
      <c r="D392" t="str">
        <f>_xlfn.IFNA(VLOOKUP($A392,'PASTE Technology Sheet'!$A$7:$G$850,4,FALSE),"")</f>
        <v>Power DK1</v>
      </c>
      <c r="E392" t="str">
        <f>_xlfn.IFNA(VLOOKUP($A392,'PASTE Technology Sheet'!$A$7:$G$850,5,FALSE),"")</f>
        <v>Power NO</v>
      </c>
      <c r="F392" t="str">
        <f>_xlfn.IFNA(VLOOKUP($A392,'PASTE Technology Sheet'!$A$7:$G$850,6,FALSE),"")</f>
        <v>Electricity Cluster DK1</v>
      </c>
      <c r="G392" t="str">
        <f>_xlfn.IFNA(VLOOKUP($A392,'PASTE Technology Sheet'!$A$7:$G$850,7,FALSE),"")</f>
        <v>Import from NO - Power</v>
      </c>
      <c r="H392" s="263">
        <f>_xlfn.IFNA(VLOOKUP(A392,'PASTE Tech_Stock'!A:B,2,FALSE),0)</f>
        <v>1.2986874530000001</v>
      </c>
      <c r="I392" s="263">
        <f>_xlfn.IFNA(VLOOKUP($A392,'PASTE Tech_Stock'!C:BC,2,FALSE),0)</f>
        <v>1.0616278429999999</v>
      </c>
      <c r="J392" s="263">
        <f>_xlfn.IFNA(VLOOKUP($A392,'PASTE Tech_Stock'!E:BD,2,FALSE),0)</f>
        <v>1.405914541</v>
      </c>
      <c r="K392" s="263">
        <f>_xlfn.IFNA(VLOOKUP($A392,'PASTE Tech_Stock'!G:BE,2,FALSE),0)</f>
        <v>1.2986874719999999</v>
      </c>
      <c r="L392" s="263">
        <f>_xlfn.IFNA(VLOOKUP($A392,'PASTE Tech_Stock'!I:BF,2,FALSE),0)</f>
        <v>1.2986874719999999</v>
      </c>
      <c r="M392" s="263">
        <f>_xlfn.IFNA(VLOOKUP($A392,'PASTE Tech_Stock'!K:BG,2,FALSE),0)</f>
        <v>3.9707169659999999</v>
      </c>
      <c r="N392" s="263">
        <f>_xlfn.IFNA(VLOOKUP($A392,'PASTE Tech_Stock'!M:BH,2,FALSE),0)</f>
        <v>1.7820037209999999</v>
      </c>
      <c r="O392" s="263">
        <f>_xlfn.IFNA(VLOOKUP($A392,'PASTE Tech_Stock'!O:BI,2,FALSE),0)</f>
        <v>1.409160969</v>
      </c>
      <c r="P392" s="263">
        <f>_xlfn.IFNA(VLOOKUP($A392,'PASTE Tech_Stock'!Q:BJ,2,FALSE),0)</f>
        <v>1.361458394</v>
      </c>
      <c r="Q392" s="263">
        <f>_xlfn.IFNA(VLOOKUP($A392,'PASTE Tech_Stock'!S:BK,2,FALSE),0)</f>
        <v>2.2684522349999998</v>
      </c>
      <c r="R392" s="263">
        <f>_xlfn.IFNA(VLOOKUP($A392,'PASTE Tech_Stock'!U:BL,2,FALSE),0)</f>
        <v>1.3614586</v>
      </c>
      <c r="S392" s="263">
        <f>_xlfn.IFNA(VLOOKUP($A392,'PASTE Tech_Stock'!W:BM,2,FALSE),0)</f>
        <v>1.770297215</v>
      </c>
      <c r="T392" s="263">
        <f>_xlfn.IFNA(VLOOKUP($A392,'PASTE Tech_Stock'!Y:BN,2,FALSE),0)</f>
        <v>1.452599172</v>
      </c>
    </row>
    <row r="393" spans="1:20" x14ac:dyDescent="0.3">
      <c r="A393" s="173" t="s">
        <v>419</v>
      </c>
      <c r="B393" t="str">
        <f>_xlfn.IFNA(VLOOKUP($A393,'PASTE Energy Balance'!$A$7:$O$835,14,FALSE),"")</f>
        <v>DK</v>
      </c>
      <c r="C393" t="str">
        <f>_xlfn.IFNA(VLOOKUP($A393,'PASTE Technology Sheet'!$A$7:$G$850,3,FALSE),"")</f>
        <v>XC Trade</v>
      </c>
      <c r="D393" t="str">
        <f>_xlfn.IFNA(VLOOKUP($A393,'PASTE Technology Sheet'!$A$7:$G$850,4,FALSE),"")</f>
        <v>Power DK</v>
      </c>
      <c r="E393" t="str">
        <f>_xlfn.IFNA(VLOOKUP($A393,'PASTE Technology Sheet'!$A$7:$G$850,5,FALSE),"")</f>
        <v>Power DK1</v>
      </c>
      <c r="F393" t="str">
        <f>_xlfn.IFNA(VLOOKUP($A393,'PASTE Technology Sheet'!$A$7:$G$850,6,FALSE),"")</f>
        <v>Electricity DK</v>
      </c>
      <c r="G393" t="str">
        <f>_xlfn.IFNA(VLOOKUP($A393,'PASTE Technology Sheet'!$A$7:$G$850,7,FALSE),"")</f>
        <v>Import from Cluster DK1 - Power</v>
      </c>
      <c r="H393" s="263">
        <f>_xlfn.IFNA(VLOOKUP(A393,'PASTE Tech_Stock'!A:B,2,FALSE),0)</f>
        <v>19.609930439999999</v>
      </c>
      <c r="I393" s="263">
        <f>_xlfn.IFNA(VLOOKUP($A393,'PASTE Tech_Stock'!C:BC,2,FALSE),0)</f>
        <v>19.609923970000001</v>
      </c>
      <c r="J393" s="263">
        <f>_xlfn.IFNA(VLOOKUP($A393,'PASTE Tech_Stock'!E:BD,2,FALSE),0)</f>
        <v>19.609930290000001</v>
      </c>
      <c r="K393" s="263">
        <f>_xlfn.IFNA(VLOOKUP($A393,'PASTE Tech_Stock'!G:BE,2,FALSE),0)</f>
        <v>19.609930420000001</v>
      </c>
      <c r="L393" s="263">
        <f>_xlfn.IFNA(VLOOKUP($A393,'PASTE Tech_Stock'!I:BF,2,FALSE),0)</f>
        <v>19.609930420000001</v>
      </c>
      <c r="M393" s="263">
        <f>_xlfn.IFNA(VLOOKUP($A393,'PASTE Tech_Stock'!K:BG,2,FALSE),0)</f>
        <v>17.450283370000001</v>
      </c>
      <c r="N393" s="263">
        <f>_xlfn.IFNA(VLOOKUP($A393,'PASTE Tech_Stock'!M:BH,2,FALSE),0)</f>
        <v>18.844894490000001</v>
      </c>
      <c r="O393" s="263">
        <f>_xlfn.IFNA(VLOOKUP($A393,'PASTE Tech_Stock'!O:BI,2,FALSE),0)</f>
        <v>18.041716000000001</v>
      </c>
      <c r="P393" s="263">
        <f>_xlfn.IFNA(VLOOKUP($A393,'PASTE Tech_Stock'!Q:BJ,2,FALSE),0)</f>
        <v>19.609930330000001</v>
      </c>
      <c r="Q393" s="263">
        <f>_xlfn.IFNA(VLOOKUP($A393,'PASTE Tech_Stock'!S:BK,2,FALSE),0)</f>
        <v>10.899439709999999</v>
      </c>
      <c r="R393" s="263">
        <f>_xlfn.IFNA(VLOOKUP($A393,'PASTE Tech_Stock'!U:BL,2,FALSE),0)</f>
        <v>20.067960029999998</v>
      </c>
      <c r="S393" s="263">
        <f>_xlfn.IFNA(VLOOKUP($A393,'PASTE Tech_Stock'!W:BM,2,FALSE),0)</f>
        <v>19.609930120000001</v>
      </c>
      <c r="T393" s="263">
        <f>_xlfn.IFNA(VLOOKUP($A393,'PASTE Tech_Stock'!Y:BN,2,FALSE),0)</f>
        <v>19.843237590000001</v>
      </c>
    </row>
    <row r="394" spans="1:20" x14ac:dyDescent="0.3">
      <c r="A394" s="171" t="s">
        <v>420</v>
      </c>
      <c r="B394" t="str">
        <f>_xlfn.IFNA(VLOOKUP($A394,'PASTE Energy Balance'!$A$7:$O$835,14,FALSE),"")</f>
        <v>DK</v>
      </c>
      <c r="C394" t="str">
        <f>_xlfn.IFNA(VLOOKUP($A394,'PASTE Technology Sheet'!$A$7:$G$850,3,FALSE),"")</f>
        <v>XC Trade</v>
      </c>
      <c r="D394" t="str">
        <f>_xlfn.IFNA(VLOOKUP($A394,'PASTE Technology Sheet'!$A$7:$G$850,4,FALSE),"")</f>
        <v>Power DK1</v>
      </c>
      <c r="E394" t="str">
        <f>_xlfn.IFNA(VLOOKUP($A394,'PASTE Technology Sheet'!$A$7:$G$850,5,FALSE),"")</f>
        <v>Power DK</v>
      </c>
      <c r="F394" t="str">
        <f>_xlfn.IFNA(VLOOKUP($A394,'PASTE Technology Sheet'!$A$7:$G$850,6,FALSE),"")</f>
        <v>Electricity Cluster DK1</v>
      </c>
      <c r="G394" t="str">
        <f>_xlfn.IFNA(VLOOKUP($A394,'PASTE Technology Sheet'!$A$7:$G$850,7,FALSE),"")</f>
        <v>Import from DK - Power</v>
      </c>
      <c r="H394" s="263">
        <f>_xlfn.IFNA(VLOOKUP(A394,'PASTE Tech_Stock'!A:B,2,FALSE),0)</f>
        <v>19.609930439999999</v>
      </c>
      <c r="I394" s="263">
        <f>_xlfn.IFNA(VLOOKUP($A394,'PASTE Tech_Stock'!C:BC,2,FALSE),0)</f>
        <v>19.609923970000001</v>
      </c>
      <c r="J394" s="263">
        <f>_xlfn.IFNA(VLOOKUP($A394,'PASTE Tech_Stock'!E:BD,2,FALSE),0)</f>
        <v>19.609930290000001</v>
      </c>
      <c r="K394" s="263">
        <f>_xlfn.IFNA(VLOOKUP($A394,'PASTE Tech_Stock'!G:BE,2,FALSE),0)</f>
        <v>19.609930420000001</v>
      </c>
      <c r="L394" s="263">
        <f>_xlfn.IFNA(VLOOKUP($A394,'PASTE Tech_Stock'!I:BF,2,FALSE),0)</f>
        <v>19.609930420000001</v>
      </c>
      <c r="M394" s="263">
        <f>_xlfn.IFNA(VLOOKUP($A394,'PASTE Tech_Stock'!K:BG,2,FALSE),0)</f>
        <v>17.450283370000001</v>
      </c>
      <c r="N394" s="263">
        <f>_xlfn.IFNA(VLOOKUP($A394,'PASTE Tech_Stock'!M:BH,2,FALSE),0)</f>
        <v>18.844894490000001</v>
      </c>
      <c r="O394" s="263">
        <f>_xlfn.IFNA(VLOOKUP($A394,'PASTE Tech_Stock'!O:BI,2,FALSE),0)</f>
        <v>18.041716000000001</v>
      </c>
      <c r="P394" s="263">
        <f>_xlfn.IFNA(VLOOKUP($A394,'PASTE Tech_Stock'!Q:BJ,2,FALSE),0)</f>
        <v>19.609930330000001</v>
      </c>
      <c r="Q394" s="263">
        <f>_xlfn.IFNA(VLOOKUP($A394,'PASTE Tech_Stock'!S:BK,2,FALSE),0)</f>
        <v>10.899439709999999</v>
      </c>
      <c r="R394" s="263">
        <f>_xlfn.IFNA(VLOOKUP($A394,'PASTE Tech_Stock'!U:BL,2,FALSE),0)</f>
        <v>20.067960029999998</v>
      </c>
      <c r="S394" s="263">
        <f>_xlfn.IFNA(VLOOKUP($A394,'PASTE Tech_Stock'!W:BM,2,FALSE),0)</f>
        <v>19.609930120000001</v>
      </c>
      <c r="T394" s="263">
        <f>_xlfn.IFNA(VLOOKUP($A394,'PASTE Tech_Stock'!Y:BN,2,FALSE),0)</f>
        <v>19.843237590000001</v>
      </c>
    </row>
    <row r="395" spans="1:20" x14ac:dyDescent="0.3">
      <c r="A395" s="173" t="s">
        <v>421</v>
      </c>
      <c r="B395" t="str">
        <f>_xlfn.IFNA(VLOOKUP($A395,'PASTE Energy Balance'!$A$7:$O$835,14,FALSE),"")</f>
        <v>DE</v>
      </c>
      <c r="C395" t="str">
        <f>_xlfn.IFNA(VLOOKUP($A395,'PASTE Technology Sheet'!$A$7:$G$850,3,FALSE),"")</f>
        <v>XC Trade</v>
      </c>
      <c r="D395" t="str">
        <f>_xlfn.IFNA(VLOOKUP($A395,'PASTE Technology Sheet'!$A$7:$G$850,4,FALSE),"")</f>
        <v>Power DE</v>
      </c>
      <c r="E395" t="str">
        <f>_xlfn.IFNA(VLOOKUP($A395,'PASTE Technology Sheet'!$A$7:$G$850,5,FALSE),"")</f>
        <v>Power DE1</v>
      </c>
      <c r="F395" t="str">
        <f>_xlfn.IFNA(VLOOKUP($A395,'PASTE Technology Sheet'!$A$7:$G$850,6,FALSE),"")</f>
        <v>Electricity DE</v>
      </c>
      <c r="G395" t="str">
        <f>_xlfn.IFNA(VLOOKUP($A395,'PASTE Technology Sheet'!$A$7:$G$850,7,FALSE),"")</f>
        <v>Import from Cluster DE1 - Power</v>
      </c>
      <c r="H395" s="263">
        <f>_xlfn.IFNA(VLOOKUP(A395,'PASTE Tech_Stock'!A:B,2,FALSE),0)</f>
        <v>55.14398362</v>
      </c>
      <c r="I395" s="263">
        <f>_xlfn.IFNA(VLOOKUP($A395,'PASTE Tech_Stock'!C:BC,2,FALSE),0)</f>
        <v>58.480110279999998</v>
      </c>
      <c r="J395" s="263">
        <f>_xlfn.IFNA(VLOOKUP($A395,'PASTE Tech_Stock'!E:BD,2,FALSE),0)</f>
        <v>51.01344065</v>
      </c>
      <c r="K395" s="263">
        <f>_xlfn.IFNA(VLOOKUP($A395,'PASTE Tech_Stock'!G:BE,2,FALSE),0)</f>
        <v>55.143813659999999</v>
      </c>
      <c r="L395" s="263">
        <f>_xlfn.IFNA(VLOOKUP($A395,'PASTE Tech_Stock'!I:BF,2,FALSE),0)</f>
        <v>55.143813659999999</v>
      </c>
      <c r="M395" s="263">
        <f>_xlfn.IFNA(VLOOKUP($A395,'PASTE Tech_Stock'!K:BG,2,FALSE),0)</f>
        <v>63.109191699999997</v>
      </c>
      <c r="N395" s="263">
        <f>_xlfn.IFNA(VLOOKUP($A395,'PASTE Tech_Stock'!M:BH,2,FALSE),0)</f>
        <v>51.459087750000002</v>
      </c>
      <c r="O395" s="263">
        <f>_xlfn.IFNA(VLOOKUP($A395,'PASTE Tech_Stock'!O:BI,2,FALSE),0)</f>
        <v>54.5409595</v>
      </c>
      <c r="P395" s="263">
        <f>_xlfn.IFNA(VLOOKUP($A395,'PASTE Tech_Stock'!Q:BJ,2,FALSE),0)</f>
        <v>54.80023534</v>
      </c>
      <c r="Q395" s="263">
        <f>_xlfn.IFNA(VLOOKUP($A395,'PASTE Tech_Stock'!S:BK,2,FALSE),0)</f>
        <v>42.763171630000002</v>
      </c>
      <c r="R395" s="263">
        <f>_xlfn.IFNA(VLOOKUP($A395,'PASTE Tech_Stock'!U:BL,2,FALSE),0)</f>
        <v>68.117683319999998</v>
      </c>
      <c r="S395" s="263">
        <f>_xlfn.IFNA(VLOOKUP($A395,'PASTE Tech_Stock'!W:BM,2,FALSE),0)</f>
        <v>46.589958889999998</v>
      </c>
      <c r="T395" s="263">
        <f>_xlfn.IFNA(VLOOKUP($A395,'PASTE Tech_Stock'!Y:BN,2,FALSE),0)</f>
        <v>61.117006869999997</v>
      </c>
    </row>
    <row r="396" spans="1:20" x14ac:dyDescent="0.3">
      <c r="A396" s="171" t="s">
        <v>422</v>
      </c>
      <c r="B396" t="str">
        <f>_xlfn.IFNA(VLOOKUP($A396,'PASTE Energy Balance'!$A$7:$O$835,14,FALSE),"")</f>
        <v>DE</v>
      </c>
      <c r="C396" t="str">
        <f>_xlfn.IFNA(VLOOKUP($A396,'PASTE Technology Sheet'!$A$7:$G$850,3,FALSE),"")</f>
        <v>XC Trade</v>
      </c>
      <c r="D396" t="str">
        <f>_xlfn.IFNA(VLOOKUP($A396,'PASTE Technology Sheet'!$A$7:$G$850,4,FALSE),"")</f>
        <v>Power DE</v>
      </c>
      <c r="E396" t="str">
        <f>_xlfn.IFNA(VLOOKUP($A396,'PASTE Technology Sheet'!$A$7:$G$850,5,FALSE),"")</f>
        <v>Power NL4</v>
      </c>
      <c r="F396" t="str">
        <f>_xlfn.IFNA(VLOOKUP($A396,'PASTE Technology Sheet'!$A$7:$G$850,6,FALSE),"")</f>
        <v>Electricity DE</v>
      </c>
      <c r="G396" t="str">
        <f>_xlfn.IFNA(VLOOKUP($A396,'PASTE Technology Sheet'!$A$7:$G$850,7,FALSE),"")</f>
        <v>Import from Cluster NL4 - Power</v>
      </c>
      <c r="H396" s="263">
        <f>_xlfn.IFNA(VLOOKUP(A396,'PASTE Tech_Stock'!A:B,2,FALSE),0)</f>
        <v>10.54064271</v>
      </c>
      <c r="I396" s="263">
        <f>_xlfn.IFNA(VLOOKUP($A396,'PASTE Tech_Stock'!C:BC,2,FALSE),0)</f>
        <v>10.204031199999999</v>
      </c>
      <c r="J396" s="263">
        <f>_xlfn.IFNA(VLOOKUP($A396,'PASTE Tech_Stock'!E:BD,2,FALSE),0)</f>
        <v>10.743212679999999</v>
      </c>
      <c r="K396" s="263">
        <f>_xlfn.IFNA(VLOOKUP($A396,'PASTE Tech_Stock'!G:BE,2,FALSE),0)</f>
        <v>10.54035891</v>
      </c>
      <c r="L396" s="263">
        <f>_xlfn.IFNA(VLOOKUP($A396,'PASTE Tech_Stock'!I:BF,2,FALSE),0)</f>
        <v>10.54035891</v>
      </c>
      <c r="M396" s="263">
        <f>_xlfn.IFNA(VLOOKUP($A396,'PASTE Tech_Stock'!K:BG,2,FALSE),0)</f>
        <v>8.5389833450000001</v>
      </c>
      <c r="N396" s="263">
        <f>_xlfn.IFNA(VLOOKUP($A396,'PASTE Tech_Stock'!M:BH,2,FALSE),0)</f>
        <v>9.0242866579999994</v>
      </c>
      <c r="O396" s="263">
        <f>_xlfn.IFNA(VLOOKUP($A396,'PASTE Tech_Stock'!O:BI,2,FALSE),0)</f>
        <v>11.794110570000001</v>
      </c>
      <c r="P396" s="263">
        <f>_xlfn.IFNA(VLOOKUP($A396,'PASTE Tech_Stock'!Q:BJ,2,FALSE),0)</f>
        <v>10.200893580000001</v>
      </c>
      <c r="Q396" s="263">
        <f>_xlfn.IFNA(VLOOKUP($A396,'PASTE Tech_Stock'!S:BK,2,FALSE),0)</f>
        <v>8.6508819349999992</v>
      </c>
      <c r="R396" s="263">
        <f>_xlfn.IFNA(VLOOKUP($A396,'PASTE Tech_Stock'!U:BL,2,FALSE),0)</f>
        <v>16.047314839999999</v>
      </c>
      <c r="S396" s="263">
        <f>_xlfn.IFNA(VLOOKUP($A396,'PASTE Tech_Stock'!W:BM,2,FALSE),0)</f>
        <v>8.1453779970000006</v>
      </c>
      <c r="T396" s="263">
        <f>_xlfn.IFNA(VLOOKUP($A396,'PASTE Tech_Stock'!Y:BN,2,FALSE),0)</f>
        <v>14.19868778</v>
      </c>
    </row>
    <row r="397" spans="1:20" x14ac:dyDescent="0.3">
      <c r="A397" s="173" t="s">
        <v>423</v>
      </c>
      <c r="B397" t="str">
        <f>_xlfn.IFNA(VLOOKUP($A397,'PASTE Energy Balance'!$A$7:$O$835,14,FALSE),"")</f>
        <v>DE</v>
      </c>
      <c r="C397" t="str">
        <f>_xlfn.IFNA(VLOOKUP($A397,'PASTE Technology Sheet'!$A$7:$G$850,3,FALSE),"")</f>
        <v>XC Trade</v>
      </c>
      <c r="D397" t="str">
        <f>_xlfn.IFNA(VLOOKUP($A397,'PASTE Technology Sheet'!$A$7:$G$850,4,FALSE),"")</f>
        <v>Power DE1</v>
      </c>
      <c r="E397" t="str">
        <f>_xlfn.IFNA(VLOOKUP($A397,'PASTE Technology Sheet'!$A$7:$G$850,5,FALSE),"")</f>
        <v>Power DE</v>
      </c>
      <c r="F397" t="str">
        <f>_xlfn.IFNA(VLOOKUP($A397,'PASTE Technology Sheet'!$A$7:$G$850,6,FALSE),"")</f>
        <v>Electricity Cluster DE1</v>
      </c>
      <c r="G397" t="str">
        <f>_xlfn.IFNA(VLOOKUP($A397,'PASTE Technology Sheet'!$A$7:$G$850,7,FALSE),"")</f>
        <v>Import from DE - Power</v>
      </c>
      <c r="H397" s="263">
        <f>_xlfn.IFNA(VLOOKUP(A397,'PASTE Tech_Stock'!A:B,2,FALSE),0)</f>
        <v>55.14398362</v>
      </c>
      <c r="I397" s="263">
        <f>_xlfn.IFNA(VLOOKUP($A397,'PASTE Tech_Stock'!C:BC,2,FALSE),0)</f>
        <v>58.480110279999998</v>
      </c>
      <c r="J397" s="263">
        <f>_xlfn.IFNA(VLOOKUP($A397,'PASTE Tech_Stock'!E:BD,2,FALSE),0)</f>
        <v>51.01344065</v>
      </c>
      <c r="K397" s="263">
        <f>_xlfn.IFNA(VLOOKUP($A397,'PASTE Tech_Stock'!G:BE,2,FALSE),0)</f>
        <v>55.143813659999999</v>
      </c>
      <c r="L397" s="263">
        <f>_xlfn.IFNA(VLOOKUP($A397,'PASTE Tech_Stock'!I:BF,2,FALSE),0)</f>
        <v>55.143813659999999</v>
      </c>
      <c r="M397" s="263">
        <f>_xlfn.IFNA(VLOOKUP($A397,'PASTE Tech_Stock'!K:BG,2,FALSE),0)</f>
        <v>63.109191699999997</v>
      </c>
      <c r="N397" s="263">
        <f>_xlfn.IFNA(VLOOKUP($A397,'PASTE Tech_Stock'!M:BH,2,FALSE),0)</f>
        <v>51.459087750000002</v>
      </c>
      <c r="O397" s="263">
        <f>_xlfn.IFNA(VLOOKUP($A397,'PASTE Tech_Stock'!O:BI,2,FALSE),0)</f>
        <v>54.5409595</v>
      </c>
      <c r="P397" s="263">
        <f>_xlfn.IFNA(VLOOKUP($A397,'PASTE Tech_Stock'!Q:BJ,2,FALSE),0)</f>
        <v>54.80023534</v>
      </c>
      <c r="Q397" s="263">
        <f>_xlfn.IFNA(VLOOKUP($A397,'PASTE Tech_Stock'!S:BK,2,FALSE),0)</f>
        <v>42.763171630000002</v>
      </c>
      <c r="R397" s="263">
        <f>_xlfn.IFNA(VLOOKUP($A397,'PASTE Tech_Stock'!U:BL,2,FALSE),0)</f>
        <v>68.117683319999998</v>
      </c>
      <c r="S397" s="263">
        <f>_xlfn.IFNA(VLOOKUP($A397,'PASTE Tech_Stock'!W:BM,2,FALSE),0)</f>
        <v>46.589958889999998</v>
      </c>
      <c r="T397" s="263">
        <f>_xlfn.IFNA(VLOOKUP($A397,'PASTE Tech_Stock'!Y:BN,2,FALSE),0)</f>
        <v>61.117006869999997</v>
      </c>
    </row>
    <row r="398" spans="1:20" x14ac:dyDescent="0.3">
      <c r="A398" s="171" t="s">
        <v>424</v>
      </c>
      <c r="B398" t="str">
        <f>_xlfn.IFNA(VLOOKUP($A398,'PASTE Energy Balance'!$A$7:$O$835,14,FALSE),"")</f>
        <v>NL</v>
      </c>
      <c r="C398" t="str">
        <f>_xlfn.IFNA(VLOOKUP($A398,'PASTE Technology Sheet'!$A$7:$G$850,3,FALSE),"")</f>
        <v>XC Trade</v>
      </c>
      <c r="D398" t="str">
        <f>_xlfn.IFNA(VLOOKUP($A398,'PASTE Technology Sheet'!$A$7:$G$850,4,FALSE),"")</f>
        <v>Power NL4</v>
      </c>
      <c r="E398" t="str">
        <f>_xlfn.IFNA(VLOOKUP($A398,'PASTE Technology Sheet'!$A$7:$G$850,5,FALSE),"")</f>
        <v>Power DE</v>
      </c>
      <c r="F398" t="str">
        <f>_xlfn.IFNA(VLOOKUP($A398,'PASTE Technology Sheet'!$A$7:$G$850,6,FALSE),"")</f>
        <v>Electricity Cluster NL4</v>
      </c>
      <c r="G398" t="str">
        <f>_xlfn.IFNA(VLOOKUP($A398,'PASTE Technology Sheet'!$A$7:$G$850,7,FALSE),"")</f>
        <v>Import from DE - Power</v>
      </c>
      <c r="H398" s="263">
        <f>_xlfn.IFNA(VLOOKUP(A398,'PASTE Tech_Stock'!A:B,2,FALSE),0)</f>
        <v>10.54064271</v>
      </c>
      <c r="I398" s="263">
        <f>_xlfn.IFNA(VLOOKUP($A398,'PASTE Tech_Stock'!C:BC,2,FALSE),0)</f>
        <v>10.204031199999999</v>
      </c>
      <c r="J398" s="263">
        <f>_xlfn.IFNA(VLOOKUP($A398,'PASTE Tech_Stock'!E:BD,2,FALSE),0)</f>
        <v>10.743212679999999</v>
      </c>
      <c r="K398" s="263">
        <f>_xlfn.IFNA(VLOOKUP($A398,'PASTE Tech_Stock'!G:BE,2,FALSE),0)</f>
        <v>10.54035891</v>
      </c>
      <c r="L398" s="263">
        <f>_xlfn.IFNA(VLOOKUP($A398,'PASTE Tech_Stock'!I:BF,2,FALSE),0)</f>
        <v>10.54035891</v>
      </c>
      <c r="M398" s="263">
        <f>_xlfn.IFNA(VLOOKUP($A398,'PASTE Tech_Stock'!K:BG,2,FALSE),0)</f>
        <v>8.5389833450000001</v>
      </c>
      <c r="N398" s="263">
        <f>_xlfn.IFNA(VLOOKUP($A398,'PASTE Tech_Stock'!M:BH,2,FALSE),0)</f>
        <v>9.0242866579999994</v>
      </c>
      <c r="O398" s="263">
        <f>_xlfn.IFNA(VLOOKUP($A398,'PASTE Tech_Stock'!O:BI,2,FALSE),0)</f>
        <v>11.794110570000001</v>
      </c>
      <c r="P398" s="263">
        <f>_xlfn.IFNA(VLOOKUP($A398,'PASTE Tech_Stock'!Q:BJ,2,FALSE),0)</f>
        <v>10.200893580000001</v>
      </c>
      <c r="Q398" s="263">
        <f>_xlfn.IFNA(VLOOKUP($A398,'PASTE Tech_Stock'!S:BK,2,FALSE),0)</f>
        <v>8.6508819349999992</v>
      </c>
      <c r="R398" s="263">
        <f>_xlfn.IFNA(VLOOKUP($A398,'PASTE Tech_Stock'!U:BL,2,FALSE),0)</f>
        <v>16.047314839999999</v>
      </c>
      <c r="S398" s="263">
        <f>_xlfn.IFNA(VLOOKUP($A398,'PASTE Tech_Stock'!W:BM,2,FALSE),0)</f>
        <v>8.1453779970000006</v>
      </c>
      <c r="T398" s="263">
        <f>_xlfn.IFNA(VLOOKUP($A398,'PASTE Tech_Stock'!Y:BN,2,FALSE),0)</f>
        <v>14.19868778</v>
      </c>
    </row>
    <row r="399" spans="1:20" x14ac:dyDescent="0.3">
      <c r="A399" s="156" t="s">
        <v>425</v>
      </c>
      <c r="B399" t="str">
        <f>_xlfn.IFNA(VLOOKUP($A399,'PASTE Energy Balance'!$A$7:$O$835,14,FALSE),"")</f>
        <v>NL</v>
      </c>
      <c r="C399" t="str">
        <f>_xlfn.IFNA(VLOOKUP($A399,'PASTE Technology Sheet'!$A$7:$G$850,3,FALSE),"")</f>
        <v>Conversion</v>
      </c>
      <c r="D399" t="str">
        <f>_xlfn.IFNA(VLOOKUP($A399,'PASTE Technology Sheet'!$A$7:$G$850,4,FALSE),"")</f>
        <v>Power NL</v>
      </c>
      <c r="E399" t="str">
        <f>_xlfn.IFNA(VLOOKUP($A399,'PASTE Technology Sheet'!$A$7:$G$850,5,FALSE),"")</f>
        <v>XC Trade</v>
      </c>
      <c r="F399" t="str">
        <f>_xlfn.IFNA(VLOOKUP($A399,'PASTE Technology Sheet'!$A$7:$G$850,6,FALSE),"")</f>
        <v>Electricity NL - HV</v>
      </c>
      <c r="G399" t="str">
        <f>_xlfn.IFNA(VLOOKUP($A399,'PASTE Technology Sheet'!$A$7:$G$850,7,FALSE),"")</f>
        <v>Transformer from LV  to HV - Power NL</v>
      </c>
      <c r="H399" s="263">
        <f>_xlfn.IFNA(VLOOKUP(A399,'PASTE Tech_Stock'!A:B,2,FALSE),0)</f>
        <v>0.67021577750000005</v>
      </c>
      <c r="I399" s="263">
        <f>_xlfn.IFNA(VLOOKUP($A399,'PASTE Tech_Stock'!C:BC,2,FALSE),0)</f>
        <v>0.52461457980000004</v>
      </c>
      <c r="J399" s="263">
        <f>_xlfn.IFNA(VLOOKUP($A399,'PASTE Tech_Stock'!E:BD,2,FALSE),0)</f>
        <v>0.7531043047</v>
      </c>
      <c r="K399" s="263">
        <f>_xlfn.IFNA(VLOOKUP($A399,'PASTE Tech_Stock'!G:BE,2,FALSE),0)</f>
        <v>0.67026038850000003</v>
      </c>
      <c r="L399" s="263">
        <f>_xlfn.IFNA(VLOOKUP($A399,'PASTE Tech_Stock'!I:BF,2,FALSE),0)</f>
        <v>0.67026038850000003</v>
      </c>
      <c r="M399" s="263">
        <f>_xlfn.IFNA(VLOOKUP($A399,'PASTE Tech_Stock'!K:BG,2,FALSE),0)</f>
        <v>0</v>
      </c>
      <c r="N399" s="263">
        <f>_xlfn.IFNA(VLOOKUP($A399,'PASTE Tech_Stock'!M:BH,2,FALSE),0)</f>
        <v>4.7132976180000002E-7</v>
      </c>
      <c r="O399" s="263">
        <f>_xlfn.IFNA(VLOOKUP($A399,'PASTE Tech_Stock'!O:BI,2,FALSE),0)</f>
        <v>0.14662128250000001</v>
      </c>
      <c r="P399" s="263">
        <f>_xlfn.IFNA(VLOOKUP($A399,'PASTE Tech_Stock'!Q:BJ,2,FALSE),0)</f>
        <v>1.1087287100000001</v>
      </c>
      <c r="Q399" s="263">
        <f>_xlfn.IFNA(VLOOKUP($A399,'PASTE Tech_Stock'!S:BK,2,FALSE),0)</f>
        <v>0</v>
      </c>
      <c r="R399" s="263">
        <f>_xlfn.IFNA(VLOOKUP($A399,'PASTE Tech_Stock'!U:BL,2,FALSE),0)</f>
        <v>1.8879321330000001</v>
      </c>
      <c r="S399" s="263">
        <f>_xlfn.IFNA(VLOOKUP($A399,'PASTE Tech_Stock'!W:BM,2,FALSE),0)</f>
        <v>0</v>
      </c>
      <c r="T399" s="263">
        <f>_xlfn.IFNA(VLOOKUP($A399,'PASTE Tech_Stock'!Y:BN,2,FALSE),0)</f>
        <v>2.142228496</v>
      </c>
    </row>
    <row r="400" spans="1:20" ht="15" thickBot="1" x14ac:dyDescent="0.35">
      <c r="A400" s="174" t="s">
        <v>426</v>
      </c>
      <c r="B400" t="str">
        <f>_xlfn.IFNA(VLOOKUP($A400,'PASTE Energy Balance'!$A$7:$O$835,14,FALSE),"")</f>
        <v>NL</v>
      </c>
      <c r="C400" t="str">
        <f>_xlfn.IFNA(VLOOKUP($A400,'PASTE Technology Sheet'!$A$7:$G$850,3,FALSE),"")</f>
        <v>Conversion</v>
      </c>
      <c r="D400" t="str">
        <f>_xlfn.IFNA(VLOOKUP($A400,'PASTE Technology Sheet'!$A$7:$G$850,4,FALSE),"")</f>
        <v>Power NL</v>
      </c>
      <c r="E400" t="str">
        <f>_xlfn.IFNA(VLOOKUP($A400,'PASTE Technology Sheet'!$A$7:$G$850,5,FALSE),"")</f>
        <v>XC Trade</v>
      </c>
      <c r="F400" t="str">
        <f>_xlfn.IFNA(VLOOKUP($A400,'PASTE Technology Sheet'!$A$7:$G$850,6,FALSE),"")</f>
        <v>Electricity NL - LV</v>
      </c>
      <c r="G400" t="str">
        <f>_xlfn.IFNA(VLOOKUP($A400,'PASTE Technology Sheet'!$A$7:$G$850,7,FALSE),"")</f>
        <v>Transformer from HV to LV - Power NL</v>
      </c>
      <c r="H400" s="263">
        <f>_xlfn.IFNA(VLOOKUP(A400,'PASTE Tech_Stock'!A:B,2,FALSE),0)</f>
        <v>16.097286650000001</v>
      </c>
      <c r="I400" s="263">
        <f>_xlfn.IFNA(VLOOKUP($A400,'PASTE Tech_Stock'!C:BC,2,FALSE),0)</f>
        <v>16.10503168</v>
      </c>
      <c r="J400" s="263">
        <f>_xlfn.IFNA(VLOOKUP($A400,'PASTE Tech_Stock'!E:BD,2,FALSE),0)</f>
        <v>16.095053889999999</v>
      </c>
      <c r="K400" s="263">
        <f>_xlfn.IFNA(VLOOKUP($A400,'PASTE Tech_Stock'!G:BE,2,FALSE),0)</f>
        <v>16.097285490000001</v>
      </c>
      <c r="L400" s="263">
        <f>_xlfn.IFNA(VLOOKUP($A400,'PASTE Tech_Stock'!I:BF,2,FALSE),0)</f>
        <v>16.097285490000001</v>
      </c>
      <c r="M400" s="263">
        <f>_xlfn.IFNA(VLOOKUP($A400,'PASTE Tech_Stock'!K:BG,2,FALSE),0)</f>
        <v>16.147040870000001</v>
      </c>
      <c r="N400" s="263">
        <f>_xlfn.IFNA(VLOOKUP($A400,'PASTE Tech_Stock'!M:BH,2,FALSE),0)</f>
        <v>16.16721119</v>
      </c>
      <c r="O400" s="263">
        <f>_xlfn.IFNA(VLOOKUP($A400,'PASTE Tech_Stock'!O:BI,2,FALSE),0)</f>
        <v>16.109692160000002</v>
      </c>
      <c r="P400" s="263">
        <f>_xlfn.IFNA(VLOOKUP($A400,'PASTE Tech_Stock'!Q:BJ,2,FALSE),0)</f>
        <v>16.081578230000002</v>
      </c>
      <c r="Q400" s="263">
        <f>_xlfn.IFNA(VLOOKUP($A400,'PASTE Tech_Stock'!S:BK,2,FALSE),0)</f>
        <v>16.19809613</v>
      </c>
      <c r="R400" s="263">
        <f>_xlfn.IFNA(VLOOKUP($A400,'PASTE Tech_Stock'!U:BL,2,FALSE),0)</f>
        <v>16.04539127</v>
      </c>
      <c r="S400" s="263">
        <f>_xlfn.IFNA(VLOOKUP($A400,'PASTE Tech_Stock'!W:BM,2,FALSE),0)</f>
        <v>16.172047880000001</v>
      </c>
      <c r="T400" s="263">
        <f>_xlfn.IFNA(VLOOKUP($A400,'PASTE Tech_Stock'!Y:BN,2,FALSE),0)</f>
        <v>16.116314389999999</v>
      </c>
    </row>
    <row r="401" spans="1:20" x14ac:dyDescent="0.3">
      <c r="A401" s="69" t="s">
        <v>427</v>
      </c>
      <c r="B401" t="str">
        <f>_xlfn.IFNA(VLOOKUP($A401,'PASTE Energy Balance'!$A$7:$O$835,14,FALSE),"")</f>
        <v>NL</v>
      </c>
      <c r="C401" t="str">
        <f>_xlfn.IFNA(VLOOKUP($A401,'PASTE Technology Sheet'!$A$7:$G$850,3,FALSE),"")</f>
        <v>Conversion</v>
      </c>
      <c r="D401" t="str">
        <f>_xlfn.IFNA(VLOOKUP($A401,'PASTE Technology Sheet'!$A$7:$G$850,4,FALSE),"")</f>
        <v>Residential</v>
      </c>
      <c r="E401" t="str">
        <f>_xlfn.IFNA(VLOOKUP($A401,'PASTE Technology Sheet'!$A$7:$G$850,5,FALSE),"")</f>
        <v>Heat</v>
      </c>
      <c r="F401" t="str">
        <f>_xlfn.IFNA(VLOOKUP($A401,'PASTE Technology Sheet'!$A$7:$G$850,6,FALSE),"")</f>
        <v>Heat LT Houses C-G</v>
      </c>
      <c r="G401" t="str">
        <f>_xlfn.IFNA(VLOOKUP($A401,'PASTE Technology Sheet'!$A$7:$G$850,7,FALSE),"")</f>
        <v>Boiler Gas - LT Heat for Houses</v>
      </c>
      <c r="H401" s="263">
        <f>_xlfn.IFNA(VLOOKUP(A401,'PASTE Tech_Stock'!A:B,2,FALSE),0)</f>
        <v>0</v>
      </c>
      <c r="I401" s="263">
        <f>_xlfn.IFNA(VLOOKUP($A401,'PASTE Tech_Stock'!C:BC,2,FALSE),0)</f>
        <v>0</v>
      </c>
      <c r="J401" s="263">
        <f>_xlfn.IFNA(VLOOKUP($A401,'PASTE Tech_Stock'!E:BD,2,FALSE),0)</f>
        <v>0</v>
      </c>
      <c r="K401" s="263">
        <f>_xlfn.IFNA(VLOOKUP($A401,'PASTE Tech_Stock'!G:BE,2,FALSE),0)</f>
        <v>0</v>
      </c>
      <c r="L401" s="263">
        <f>_xlfn.IFNA(VLOOKUP($A401,'PASTE Tech_Stock'!I:BF,2,FALSE),0)</f>
        <v>0</v>
      </c>
      <c r="M401" s="263">
        <f>_xlfn.IFNA(VLOOKUP($A401,'PASTE Tech_Stock'!K:BG,2,FALSE),0)</f>
        <v>0</v>
      </c>
      <c r="N401" s="263">
        <f>_xlfn.IFNA(VLOOKUP($A401,'PASTE Tech_Stock'!M:BH,2,FALSE),0)</f>
        <v>0</v>
      </c>
      <c r="O401" s="263">
        <f>_xlfn.IFNA(VLOOKUP($A401,'PASTE Tech_Stock'!O:BI,2,FALSE),0)</f>
        <v>0</v>
      </c>
      <c r="P401" s="263">
        <f>_xlfn.IFNA(VLOOKUP($A401,'PASTE Tech_Stock'!Q:BJ,2,FALSE),0)</f>
        <v>0</v>
      </c>
      <c r="Q401" s="263">
        <f>_xlfn.IFNA(VLOOKUP($A401,'PASTE Tech_Stock'!S:BK,2,FALSE),0)</f>
        <v>0</v>
      </c>
      <c r="R401" s="263">
        <f>_xlfn.IFNA(VLOOKUP($A401,'PASTE Tech_Stock'!U:BL,2,FALSE),0)</f>
        <v>0</v>
      </c>
      <c r="S401" s="263">
        <f>_xlfn.IFNA(VLOOKUP($A401,'PASTE Tech_Stock'!W:BM,2,FALSE),0)</f>
        <v>0</v>
      </c>
      <c r="T401" s="263">
        <f>_xlfn.IFNA(VLOOKUP($A401,'PASTE Tech_Stock'!Y:BN,2,FALSE),0)</f>
        <v>0</v>
      </c>
    </row>
    <row r="402" spans="1:20" x14ac:dyDescent="0.3">
      <c r="A402" s="40" t="s">
        <v>428</v>
      </c>
      <c r="B402" t="str">
        <f>_xlfn.IFNA(VLOOKUP($A402,'PASTE Energy Balance'!$A$7:$O$835,14,FALSE),"")</f>
        <v>NL</v>
      </c>
      <c r="C402" t="str">
        <f>_xlfn.IFNA(VLOOKUP($A402,'PASTE Technology Sheet'!$A$7:$G$850,3,FALSE),"")</f>
        <v>Conversion</v>
      </c>
      <c r="D402" t="str">
        <f>_xlfn.IFNA(VLOOKUP($A402,'PASTE Technology Sheet'!$A$7:$G$850,4,FALSE),"")</f>
        <v>Residential</v>
      </c>
      <c r="E402" t="str">
        <f>_xlfn.IFNA(VLOOKUP($A402,'PASTE Technology Sheet'!$A$7:$G$850,5,FALSE),"")</f>
        <v>Heat</v>
      </c>
      <c r="F402" t="str">
        <f>_xlfn.IFNA(VLOOKUP($A402,'PASTE Technology Sheet'!$A$7:$G$850,6,FALSE),"")</f>
        <v>Heat LT Houses C-G</v>
      </c>
      <c r="G402" t="str">
        <f>_xlfn.IFNA(VLOOKUP($A402,'PASTE Technology Sheet'!$A$7:$G$850,7,FALSE),"")</f>
        <v>Boiler Gas wWood Stove - LT Heat for Houses</v>
      </c>
      <c r="H402" s="263">
        <f>_xlfn.IFNA(VLOOKUP(A402,'PASTE Tech_Stock'!A:B,2,FALSE),0)</f>
        <v>0</v>
      </c>
      <c r="I402" s="263">
        <f>_xlfn.IFNA(VLOOKUP($A402,'PASTE Tech_Stock'!C:BC,2,FALSE),0)</f>
        <v>0</v>
      </c>
      <c r="J402" s="263">
        <f>_xlfn.IFNA(VLOOKUP($A402,'PASTE Tech_Stock'!E:BD,2,FALSE),0)</f>
        <v>0</v>
      </c>
      <c r="K402" s="263">
        <f>_xlfn.IFNA(VLOOKUP($A402,'PASTE Tech_Stock'!G:BE,2,FALSE),0)</f>
        <v>0</v>
      </c>
      <c r="L402" s="263">
        <f>_xlfn.IFNA(VLOOKUP($A402,'PASTE Tech_Stock'!I:BF,2,FALSE),0)</f>
        <v>0</v>
      </c>
      <c r="M402" s="263">
        <f>_xlfn.IFNA(VLOOKUP($A402,'PASTE Tech_Stock'!K:BG,2,FALSE),0)</f>
        <v>0</v>
      </c>
      <c r="N402" s="263">
        <f>_xlfn.IFNA(VLOOKUP($A402,'PASTE Tech_Stock'!M:BH,2,FALSE),0)</f>
        <v>0</v>
      </c>
      <c r="O402" s="263">
        <f>_xlfn.IFNA(VLOOKUP($A402,'PASTE Tech_Stock'!O:BI,2,FALSE),0)</f>
        <v>0</v>
      </c>
      <c r="P402" s="263">
        <f>_xlfn.IFNA(VLOOKUP($A402,'PASTE Tech_Stock'!Q:BJ,2,FALSE),0)</f>
        <v>0</v>
      </c>
      <c r="Q402" s="263">
        <f>_xlfn.IFNA(VLOOKUP($A402,'PASTE Tech_Stock'!S:BK,2,FALSE),0)</f>
        <v>0</v>
      </c>
      <c r="R402" s="263">
        <f>_xlfn.IFNA(VLOOKUP($A402,'PASTE Tech_Stock'!U:BL,2,FALSE),0)</f>
        <v>0</v>
      </c>
      <c r="S402" s="263">
        <f>_xlfn.IFNA(VLOOKUP($A402,'PASTE Tech_Stock'!W:BM,2,FALSE),0)</f>
        <v>0</v>
      </c>
      <c r="T402" s="263">
        <f>_xlfn.IFNA(VLOOKUP($A402,'PASTE Tech_Stock'!Y:BN,2,FALSE),0)</f>
        <v>0</v>
      </c>
    </row>
    <row r="403" spans="1:20" x14ac:dyDescent="0.3">
      <c r="A403" s="69" t="s">
        <v>429</v>
      </c>
      <c r="B403" t="str">
        <f>_xlfn.IFNA(VLOOKUP($A403,'PASTE Energy Balance'!$A$7:$O$835,14,FALSE),"")</f>
        <v>NL</v>
      </c>
      <c r="C403" t="str">
        <f>_xlfn.IFNA(VLOOKUP($A403,'PASTE Technology Sheet'!$A$7:$G$850,3,FALSE),"")</f>
        <v>Conversion</v>
      </c>
      <c r="D403" t="str">
        <f>_xlfn.IFNA(VLOOKUP($A403,'PASTE Technology Sheet'!$A$7:$G$850,4,FALSE),"")</f>
        <v>Residential</v>
      </c>
      <c r="E403" t="str">
        <f>_xlfn.IFNA(VLOOKUP($A403,'PASTE Technology Sheet'!$A$7:$G$850,5,FALSE),"")</f>
        <v>Heat</v>
      </c>
      <c r="F403" t="str">
        <f>_xlfn.IFNA(VLOOKUP($A403,'PASTE Technology Sheet'!$A$7:$G$850,6,FALSE),"")</f>
        <v>Heat LT Houses C-G</v>
      </c>
      <c r="G403" t="str">
        <f>_xlfn.IFNA(VLOOKUP($A403,'PASTE Technology Sheet'!$A$7:$G$850,7,FALSE),"")</f>
        <v>District Heating - LT Heat for Houses</v>
      </c>
      <c r="H403" s="263">
        <f>_xlfn.IFNA(VLOOKUP(A403,'PASTE Tech_Stock'!A:B,2,FALSE),0)</f>
        <v>36.704399989999999</v>
      </c>
      <c r="I403" s="263">
        <f>_xlfn.IFNA(VLOOKUP($A403,'PASTE Tech_Stock'!C:BC,2,FALSE),0)</f>
        <v>36.704399979999998</v>
      </c>
      <c r="J403" s="263">
        <f>_xlfn.IFNA(VLOOKUP($A403,'PASTE Tech_Stock'!E:BD,2,FALSE),0)</f>
        <v>36.704399960000003</v>
      </c>
      <c r="K403" s="263">
        <f>_xlfn.IFNA(VLOOKUP($A403,'PASTE Tech_Stock'!G:BE,2,FALSE),0)</f>
        <v>36.704399989999999</v>
      </c>
      <c r="L403" s="263">
        <f>_xlfn.IFNA(VLOOKUP($A403,'PASTE Tech_Stock'!I:BF,2,FALSE),0)</f>
        <v>36.704399989999999</v>
      </c>
      <c r="M403" s="263">
        <f>_xlfn.IFNA(VLOOKUP($A403,'PASTE Tech_Stock'!K:BG,2,FALSE),0)</f>
        <v>36.704399989999999</v>
      </c>
      <c r="N403" s="263">
        <f>_xlfn.IFNA(VLOOKUP($A403,'PASTE Tech_Stock'!M:BH,2,FALSE),0)</f>
        <v>36.704399899999999</v>
      </c>
      <c r="O403" s="263">
        <f>_xlfn.IFNA(VLOOKUP($A403,'PASTE Tech_Stock'!O:BI,2,FALSE),0)</f>
        <v>36.704399969999997</v>
      </c>
      <c r="P403" s="263">
        <f>_xlfn.IFNA(VLOOKUP($A403,'PASTE Tech_Stock'!Q:BJ,2,FALSE),0)</f>
        <v>36.704399969999997</v>
      </c>
      <c r="Q403" s="263">
        <f>_xlfn.IFNA(VLOOKUP($A403,'PASTE Tech_Stock'!S:BK,2,FALSE),0)</f>
        <v>36.704399979999998</v>
      </c>
      <c r="R403" s="263">
        <f>_xlfn.IFNA(VLOOKUP($A403,'PASTE Tech_Stock'!U:BL,2,FALSE),0)</f>
        <v>36.704399979999998</v>
      </c>
      <c r="S403" s="263">
        <f>_xlfn.IFNA(VLOOKUP($A403,'PASTE Tech_Stock'!W:BM,2,FALSE),0)</f>
        <v>36.704399940000002</v>
      </c>
      <c r="T403" s="263">
        <f>_xlfn.IFNA(VLOOKUP($A403,'PASTE Tech_Stock'!Y:BN,2,FALSE),0)</f>
        <v>36.7044</v>
      </c>
    </row>
    <row r="404" spans="1:20" x14ac:dyDescent="0.3">
      <c r="A404" s="40" t="s">
        <v>430</v>
      </c>
      <c r="B404" t="str">
        <f>_xlfn.IFNA(VLOOKUP($A404,'PASTE Energy Balance'!$A$7:$O$835,14,FALSE),"")</f>
        <v>NL</v>
      </c>
      <c r="C404" t="str">
        <f>_xlfn.IFNA(VLOOKUP($A404,'PASTE Technology Sheet'!$A$7:$G$850,3,FALSE),"")</f>
        <v>Conversion</v>
      </c>
      <c r="D404" t="str">
        <f>_xlfn.IFNA(VLOOKUP($A404,'PASTE Technology Sheet'!$A$7:$G$850,4,FALSE),"")</f>
        <v>Residential</v>
      </c>
      <c r="E404" t="str">
        <f>_xlfn.IFNA(VLOOKUP($A404,'PASTE Technology Sheet'!$A$7:$G$850,5,FALSE),"")</f>
        <v>Heat</v>
      </c>
      <c r="F404" t="str">
        <f>_xlfn.IFNA(VLOOKUP($A404,'PASTE Technology Sheet'!$A$7:$G$850,6,FALSE),"")</f>
        <v>Heat LT Houses C-G</v>
      </c>
      <c r="G404" t="str">
        <f>_xlfn.IFNA(VLOOKUP($A404,'PASTE Technology Sheet'!$A$7:$G$850,7,FALSE),"")</f>
        <v>Hybrid Heat Pump - LT Heat for Houses</v>
      </c>
      <c r="H404" s="263">
        <f>_xlfn.IFNA(VLOOKUP(A404,'PASTE Tech_Stock'!A:B,2,FALSE),0)</f>
        <v>0</v>
      </c>
      <c r="I404" s="263">
        <f>_xlfn.IFNA(VLOOKUP($A404,'PASTE Tech_Stock'!C:BC,2,FALSE),0)</f>
        <v>0</v>
      </c>
      <c r="J404" s="263">
        <f>_xlfn.IFNA(VLOOKUP($A404,'PASTE Tech_Stock'!E:BD,2,FALSE),0)</f>
        <v>0</v>
      </c>
      <c r="K404" s="263">
        <f>_xlfn.IFNA(VLOOKUP($A404,'PASTE Tech_Stock'!G:BE,2,FALSE),0)</f>
        <v>0</v>
      </c>
      <c r="L404" s="263">
        <f>_xlfn.IFNA(VLOOKUP($A404,'PASTE Tech_Stock'!I:BF,2,FALSE),0)</f>
        <v>0</v>
      </c>
      <c r="M404" s="263">
        <f>_xlfn.IFNA(VLOOKUP($A404,'PASTE Tech_Stock'!K:BG,2,FALSE),0)</f>
        <v>0</v>
      </c>
      <c r="N404" s="263">
        <f>_xlfn.IFNA(VLOOKUP($A404,'PASTE Tech_Stock'!M:BH,2,FALSE),0)</f>
        <v>0</v>
      </c>
      <c r="O404" s="263">
        <f>_xlfn.IFNA(VLOOKUP($A404,'PASTE Tech_Stock'!O:BI,2,FALSE),0)</f>
        <v>0</v>
      </c>
      <c r="P404" s="263">
        <f>_xlfn.IFNA(VLOOKUP($A404,'PASTE Tech_Stock'!Q:BJ,2,FALSE),0)</f>
        <v>0</v>
      </c>
      <c r="Q404" s="263">
        <f>_xlfn.IFNA(VLOOKUP($A404,'PASTE Tech_Stock'!S:BK,2,FALSE),0)</f>
        <v>0</v>
      </c>
      <c r="R404" s="263">
        <f>_xlfn.IFNA(VLOOKUP($A404,'PASTE Tech_Stock'!U:BL,2,FALSE),0)</f>
        <v>0</v>
      </c>
      <c r="S404" s="263">
        <f>_xlfn.IFNA(VLOOKUP($A404,'PASTE Tech_Stock'!W:BM,2,FALSE),0)</f>
        <v>0</v>
      </c>
      <c r="T404" s="263">
        <f>_xlfn.IFNA(VLOOKUP($A404,'PASTE Tech_Stock'!Y:BN,2,FALSE),0)</f>
        <v>0</v>
      </c>
    </row>
    <row r="405" spans="1:20" x14ac:dyDescent="0.3">
      <c r="A405" s="69" t="s">
        <v>431</v>
      </c>
      <c r="B405" t="str">
        <f>_xlfn.IFNA(VLOOKUP($A405,'PASTE Energy Balance'!$A$7:$O$835,14,FALSE),"")</f>
        <v>NL</v>
      </c>
      <c r="C405" t="str">
        <f>_xlfn.IFNA(VLOOKUP($A405,'PASTE Technology Sheet'!$A$7:$G$850,3,FALSE),"")</f>
        <v>Conversion</v>
      </c>
      <c r="D405" t="str">
        <f>_xlfn.IFNA(VLOOKUP($A405,'PASTE Technology Sheet'!$A$7:$G$850,4,FALSE),"")</f>
        <v>Residential</v>
      </c>
      <c r="E405" t="str">
        <f>_xlfn.IFNA(VLOOKUP($A405,'PASTE Technology Sheet'!$A$7:$G$850,5,FALSE),"")</f>
        <v>Heat</v>
      </c>
      <c r="F405" t="str">
        <f>_xlfn.IFNA(VLOOKUP($A405,'PASTE Technology Sheet'!$A$7:$G$850,6,FALSE),"")</f>
        <v>Heat LT Houses C-G</v>
      </c>
      <c r="G405" t="str">
        <f>_xlfn.IFNA(VLOOKUP($A405,'PASTE Technology Sheet'!$A$7:$G$850,7,FALSE),"")</f>
        <v>Electric Heater - LT Heat for Houses</v>
      </c>
      <c r="H405" s="263">
        <f>_xlfn.IFNA(VLOOKUP(A405,'PASTE Tech_Stock'!A:B,2,FALSE),0)</f>
        <v>0</v>
      </c>
      <c r="I405" s="263">
        <f>_xlfn.IFNA(VLOOKUP($A405,'PASTE Tech_Stock'!C:BC,2,FALSE),0)</f>
        <v>0</v>
      </c>
      <c r="J405" s="263">
        <f>_xlfn.IFNA(VLOOKUP($A405,'PASTE Tech_Stock'!E:BD,2,FALSE),0)</f>
        <v>0</v>
      </c>
      <c r="K405" s="263">
        <f>_xlfn.IFNA(VLOOKUP($A405,'PASTE Tech_Stock'!G:BE,2,FALSE),0)</f>
        <v>0</v>
      </c>
      <c r="L405" s="263">
        <f>_xlfn.IFNA(VLOOKUP($A405,'PASTE Tech_Stock'!I:BF,2,FALSE),0)</f>
        <v>0</v>
      </c>
      <c r="M405" s="263">
        <f>_xlfn.IFNA(VLOOKUP($A405,'PASTE Tech_Stock'!K:BG,2,FALSE),0)</f>
        <v>0</v>
      </c>
      <c r="N405" s="263">
        <f>_xlfn.IFNA(VLOOKUP($A405,'PASTE Tech_Stock'!M:BH,2,FALSE),0)</f>
        <v>0</v>
      </c>
      <c r="O405" s="263">
        <f>_xlfn.IFNA(VLOOKUP($A405,'PASTE Tech_Stock'!O:BI,2,FALSE),0)</f>
        <v>0</v>
      </c>
      <c r="P405" s="263">
        <f>_xlfn.IFNA(VLOOKUP($A405,'PASTE Tech_Stock'!Q:BJ,2,FALSE),0)</f>
        <v>0</v>
      </c>
      <c r="Q405" s="263">
        <f>_xlfn.IFNA(VLOOKUP($A405,'PASTE Tech_Stock'!S:BK,2,FALSE),0)</f>
        <v>0</v>
      </c>
      <c r="R405" s="263">
        <f>_xlfn.IFNA(VLOOKUP($A405,'PASTE Tech_Stock'!U:BL,2,FALSE),0)</f>
        <v>0</v>
      </c>
      <c r="S405" s="263">
        <f>_xlfn.IFNA(VLOOKUP($A405,'PASTE Tech_Stock'!W:BM,2,FALSE),0)</f>
        <v>0</v>
      </c>
      <c r="T405" s="263">
        <f>_xlfn.IFNA(VLOOKUP($A405,'PASTE Tech_Stock'!Y:BN,2,FALSE),0)</f>
        <v>0</v>
      </c>
    </row>
    <row r="406" spans="1:20" x14ac:dyDescent="0.3">
      <c r="A406" s="40" t="s">
        <v>432</v>
      </c>
      <c r="B406" t="str">
        <f>_xlfn.IFNA(VLOOKUP($A406,'PASTE Energy Balance'!$A$7:$O$835,14,FALSE),"")</f>
        <v>NL</v>
      </c>
      <c r="C406" t="str">
        <f>_xlfn.IFNA(VLOOKUP($A406,'PASTE Technology Sheet'!$A$7:$G$850,3,FALSE),"")</f>
        <v>Conversion</v>
      </c>
      <c r="D406" t="str">
        <f>_xlfn.IFNA(VLOOKUP($A406,'PASTE Technology Sheet'!$A$7:$G$850,4,FALSE),"")</f>
        <v>Residential</v>
      </c>
      <c r="E406" t="str">
        <f>_xlfn.IFNA(VLOOKUP($A406,'PASTE Technology Sheet'!$A$7:$G$850,5,FALSE),"")</f>
        <v>Heat</v>
      </c>
      <c r="F406" t="str">
        <f>_xlfn.IFNA(VLOOKUP($A406,'PASTE Technology Sheet'!$A$7:$G$850,6,FALSE),"")</f>
        <v>Heat LT Houses C-G</v>
      </c>
      <c r="G406" t="str">
        <f>_xlfn.IFNA(VLOOKUP($A406,'PASTE Technology Sheet'!$A$7:$G$850,7,FALSE),"")</f>
        <v>Boiler Hydrogen - LT Heat for Houses</v>
      </c>
      <c r="H406" s="263">
        <f>_xlfn.IFNA(VLOOKUP(A406,'PASTE Tech_Stock'!A:B,2,FALSE),0)</f>
        <v>0</v>
      </c>
      <c r="I406" s="263">
        <f>_xlfn.IFNA(VLOOKUP($A406,'PASTE Tech_Stock'!C:BC,2,FALSE),0)</f>
        <v>0</v>
      </c>
      <c r="J406" s="263">
        <f>_xlfn.IFNA(VLOOKUP($A406,'PASTE Tech_Stock'!E:BD,2,FALSE),0)</f>
        <v>0</v>
      </c>
      <c r="K406" s="263">
        <f>_xlfn.IFNA(VLOOKUP($A406,'PASTE Tech_Stock'!G:BE,2,FALSE),0)</f>
        <v>0</v>
      </c>
      <c r="L406" s="263">
        <f>_xlfn.IFNA(VLOOKUP($A406,'PASTE Tech_Stock'!I:BF,2,FALSE),0)</f>
        <v>0</v>
      </c>
      <c r="M406" s="263">
        <f>_xlfn.IFNA(VLOOKUP($A406,'PASTE Tech_Stock'!K:BG,2,FALSE),0)</f>
        <v>0</v>
      </c>
      <c r="N406" s="263">
        <f>_xlfn.IFNA(VLOOKUP($A406,'PASTE Tech_Stock'!M:BH,2,FALSE),0)</f>
        <v>0</v>
      </c>
      <c r="O406" s="263">
        <f>_xlfn.IFNA(VLOOKUP($A406,'PASTE Tech_Stock'!O:BI,2,FALSE),0)</f>
        <v>0</v>
      </c>
      <c r="P406" s="263">
        <f>_xlfn.IFNA(VLOOKUP($A406,'PASTE Tech_Stock'!Q:BJ,2,FALSE),0)</f>
        <v>0</v>
      </c>
      <c r="Q406" s="263">
        <f>_xlfn.IFNA(VLOOKUP($A406,'PASTE Tech_Stock'!S:BK,2,FALSE),0)</f>
        <v>0</v>
      </c>
      <c r="R406" s="263">
        <f>_xlfn.IFNA(VLOOKUP($A406,'PASTE Tech_Stock'!U:BL,2,FALSE),0)</f>
        <v>0</v>
      </c>
      <c r="S406" s="263">
        <f>_xlfn.IFNA(VLOOKUP($A406,'PASTE Tech_Stock'!W:BM,2,FALSE),0)</f>
        <v>0</v>
      </c>
      <c r="T406" s="263">
        <f>_xlfn.IFNA(VLOOKUP($A406,'PASTE Tech_Stock'!Y:BN,2,FALSE),0)</f>
        <v>0</v>
      </c>
    </row>
    <row r="407" spans="1:20" x14ac:dyDescent="0.3">
      <c r="A407" s="69" t="s">
        <v>433</v>
      </c>
      <c r="B407" t="str">
        <f>_xlfn.IFNA(VLOOKUP($A407,'PASTE Energy Balance'!$A$7:$O$835,14,FALSE),"")</f>
        <v>NL</v>
      </c>
      <c r="C407" t="str">
        <f>_xlfn.IFNA(VLOOKUP($A407,'PASTE Technology Sheet'!$A$7:$G$850,3,FALSE),"")</f>
        <v>Conversion</v>
      </c>
      <c r="D407" t="str">
        <f>_xlfn.IFNA(VLOOKUP($A407,'PASTE Technology Sheet'!$A$7:$G$850,4,FALSE),"")</f>
        <v>Residential</v>
      </c>
      <c r="E407" t="str">
        <f>_xlfn.IFNA(VLOOKUP($A407,'PASTE Technology Sheet'!$A$7:$G$850,5,FALSE),"")</f>
        <v>Heat</v>
      </c>
      <c r="F407" t="str">
        <f>_xlfn.IFNA(VLOOKUP($A407,'PASTE Technology Sheet'!$A$7:$G$850,6,FALSE),"")</f>
        <v>Heat LT Houses A+,A,B</v>
      </c>
      <c r="G407" t="str">
        <f>_xlfn.IFNA(VLOOKUP($A407,'PASTE Technology Sheet'!$A$7:$G$850,7,FALSE),"")</f>
        <v>Dummy C-G tech into A+,A,B - LT Heat for Houses</v>
      </c>
      <c r="H407" s="263">
        <f>_xlfn.IFNA(VLOOKUP(A407,'PASTE Tech_Stock'!A:B,2,FALSE),0)</f>
        <v>100</v>
      </c>
      <c r="I407" s="263">
        <f>_xlfn.IFNA(VLOOKUP($A407,'PASTE Tech_Stock'!C:BC,2,FALSE),0)</f>
        <v>100</v>
      </c>
      <c r="J407" s="263">
        <f>_xlfn.IFNA(VLOOKUP($A407,'PASTE Tech_Stock'!E:BD,2,FALSE),0)</f>
        <v>100</v>
      </c>
      <c r="K407" s="263">
        <f>_xlfn.IFNA(VLOOKUP($A407,'PASTE Tech_Stock'!G:BE,2,FALSE),0)</f>
        <v>100</v>
      </c>
      <c r="L407" s="263">
        <f>_xlfn.IFNA(VLOOKUP($A407,'PASTE Tech_Stock'!I:BF,2,FALSE),0)</f>
        <v>100</v>
      </c>
      <c r="M407" s="263">
        <f>_xlfn.IFNA(VLOOKUP($A407,'PASTE Tech_Stock'!K:BG,2,FALSE),0)</f>
        <v>100</v>
      </c>
      <c r="N407" s="263">
        <f>_xlfn.IFNA(VLOOKUP($A407,'PASTE Tech_Stock'!M:BH,2,FALSE),0)</f>
        <v>100</v>
      </c>
      <c r="O407" s="263">
        <f>_xlfn.IFNA(VLOOKUP($A407,'PASTE Tech_Stock'!O:BI,2,FALSE),0)</f>
        <v>100</v>
      </c>
      <c r="P407" s="263">
        <f>_xlfn.IFNA(VLOOKUP($A407,'PASTE Tech_Stock'!Q:BJ,2,FALSE),0)</f>
        <v>100</v>
      </c>
      <c r="Q407" s="263">
        <f>_xlfn.IFNA(VLOOKUP($A407,'PASTE Tech_Stock'!S:BK,2,FALSE),0)</f>
        <v>100</v>
      </c>
      <c r="R407" s="263">
        <f>_xlfn.IFNA(VLOOKUP($A407,'PASTE Tech_Stock'!U:BL,2,FALSE),0)</f>
        <v>100</v>
      </c>
      <c r="S407" s="263">
        <f>_xlfn.IFNA(VLOOKUP($A407,'PASTE Tech_Stock'!W:BM,2,FALSE),0)</f>
        <v>100</v>
      </c>
      <c r="T407" s="263">
        <f>_xlfn.IFNA(VLOOKUP($A407,'PASTE Tech_Stock'!Y:BN,2,FALSE),0)</f>
        <v>100</v>
      </c>
    </row>
    <row r="408" spans="1:20" x14ac:dyDescent="0.3">
      <c r="A408" s="40" t="s">
        <v>434</v>
      </c>
      <c r="B408" t="str">
        <f>_xlfn.IFNA(VLOOKUP($A408,'PASTE Energy Balance'!$A$7:$O$835,14,FALSE),"")</f>
        <v>NL</v>
      </c>
      <c r="C408" t="str">
        <f>_xlfn.IFNA(VLOOKUP($A408,'PASTE Technology Sheet'!$A$7:$G$850,3,FALSE),"")</f>
        <v>Conversion</v>
      </c>
      <c r="D408" t="str">
        <f>_xlfn.IFNA(VLOOKUP($A408,'PASTE Technology Sheet'!$A$7:$G$850,4,FALSE),"")</f>
        <v>Residential</v>
      </c>
      <c r="E408" t="str">
        <f>_xlfn.IFNA(VLOOKUP($A408,'PASTE Technology Sheet'!$A$7:$G$850,5,FALSE),"")</f>
        <v>Heat</v>
      </c>
      <c r="F408" t="str">
        <f>_xlfn.IFNA(VLOOKUP($A408,'PASTE Technology Sheet'!$A$7:$G$850,6,FALSE),"")</f>
        <v>Heat LT Houses A+,A,B</v>
      </c>
      <c r="G408" t="str">
        <f>_xlfn.IFNA(VLOOKUP($A408,'PASTE Technology Sheet'!$A$7:$G$850,7,FALSE),"")</f>
        <v>Boiler Gas wSolar - LT Heat for Houses</v>
      </c>
      <c r="H408" s="263">
        <f>_xlfn.IFNA(VLOOKUP(A408,'PASTE Tech_Stock'!A:B,2,FALSE),0)</f>
        <v>0</v>
      </c>
      <c r="I408" s="263">
        <f>_xlfn.IFNA(VLOOKUP($A408,'PASTE Tech_Stock'!C:BC,2,FALSE),0)</f>
        <v>0</v>
      </c>
      <c r="J408" s="263">
        <f>_xlfn.IFNA(VLOOKUP($A408,'PASTE Tech_Stock'!E:BD,2,FALSE),0)</f>
        <v>0</v>
      </c>
      <c r="K408" s="263">
        <f>_xlfn.IFNA(VLOOKUP($A408,'PASTE Tech_Stock'!G:BE,2,FALSE),0)</f>
        <v>0</v>
      </c>
      <c r="L408" s="263">
        <f>_xlfn.IFNA(VLOOKUP($A408,'PASTE Tech_Stock'!I:BF,2,FALSE),0)</f>
        <v>0</v>
      </c>
      <c r="M408" s="263">
        <f>_xlfn.IFNA(VLOOKUP($A408,'PASTE Tech_Stock'!K:BG,2,FALSE),0)</f>
        <v>0</v>
      </c>
      <c r="N408" s="263">
        <f>_xlfn.IFNA(VLOOKUP($A408,'PASTE Tech_Stock'!M:BH,2,FALSE),0)</f>
        <v>0</v>
      </c>
      <c r="O408" s="263">
        <f>_xlfn.IFNA(VLOOKUP($A408,'PASTE Tech_Stock'!O:BI,2,FALSE),0)</f>
        <v>0</v>
      </c>
      <c r="P408" s="263">
        <f>_xlfn.IFNA(VLOOKUP($A408,'PASTE Tech_Stock'!Q:BJ,2,FALSE),0)</f>
        <v>0</v>
      </c>
      <c r="Q408" s="263">
        <f>_xlfn.IFNA(VLOOKUP($A408,'PASTE Tech_Stock'!S:BK,2,FALSE),0)</f>
        <v>0</v>
      </c>
      <c r="R408" s="263">
        <f>_xlfn.IFNA(VLOOKUP($A408,'PASTE Tech_Stock'!U:BL,2,FALSE),0)</f>
        <v>0</v>
      </c>
      <c r="S408" s="263">
        <f>_xlfn.IFNA(VLOOKUP($A408,'PASTE Tech_Stock'!W:BM,2,FALSE),0)</f>
        <v>0</v>
      </c>
      <c r="T408" s="263">
        <f>_xlfn.IFNA(VLOOKUP($A408,'PASTE Tech_Stock'!Y:BN,2,FALSE),0)</f>
        <v>0</v>
      </c>
    </row>
    <row r="409" spans="1:20" x14ac:dyDescent="0.3">
      <c r="A409" s="69" t="s">
        <v>435</v>
      </c>
      <c r="B409" t="str">
        <f>_xlfn.IFNA(VLOOKUP($A409,'PASTE Energy Balance'!$A$7:$O$835,14,FALSE),"")</f>
        <v>NL</v>
      </c>
      <c r="C409" t="str">
        <f>_xlfn.IFNA(VLOOKUP($A409,'PASTE Technology Sheet'!$A$7:$G$850,3,FALSE),"")</f>
        <v>Conversion</v>
      </c>
      <c r="D409" t="str">
        <f>_xlfn.IFNA(VLOOKUP($A409,'PASTE Technology Sheet'!$A$7:$G$850,4,FALSE),"")</f>
        <v>Residential</v>
      </c>
      <c r="E409" t="str">
        <f>_xlfn.IFNA(VLOOKUP($A409,'PASTE Technology Sheet'!$A$7:$G$850,5,FALSE),"")</f>
        <v>Heat</v>
      </c>
      <c r="F409" t="str">
        <f>_xlfn.IFNA(VLOOKUP($A409,'PASTE Technology Sheet'!$A$7:$G$850,6,FALSE),"")</f>
        <v>Heat LT Houses A+,A,B</v>
      </c>
      <c r="G409" t="str">
        <f>_xlfn.IFNA(VLOOKUP($A409,'PASTE Technology Sheet'!$A$7:$G$850,7,FALSE),"")</f>
        <v>Electric Heater wSolar - LT Heat for Houses</v>
      </c>
      <c r="H409" s="263">
        <f>_xlfn.IFNA(VLOOKUP(A409,'PASTE Tech_Stock'!A:B,2,FALSE),0)</f>
        <v>0</v>
      </c>
      <c r="I409" s="263">
        <f>_xlfn.IFNA(VLOOKUP($A409,'PASTE Tech_Stock'!C:BC,2,FALSE),0)</f>
        <v>0</v>
      </c>
      <c r="J409" s="263">
        <f>_xlfn.IFNA(VLOOKUP($A409,'PASTE Tech_Stock'!E:BD,2,FALSE),0)</f>
        <v>0</v>
      </c>
      <c r="K409" s="263">
        <f>_xlfn.IFNA(VLOOKUP($A409,'PASTE Tech_Stock'!G:BE,2,FALSE),0)</f>
        <v>0</v>
      </c>
      <c r="L409" s="263">
        <f>_xlfn.IFNA(VLOOKUP($A409,'PASTE Tech_Stock'!I:BF,2,FALSE),0)</f>
        <v>0</v>
      </c>
      <c r="M409" s="263">
        <f>_xlfn.IFNA(VLOOKUP($A409,'PASTE Tech_Stock'!K:BG,2,FALSE),0)</f>
        <v>0</v>
      </c>
      <c r="N409" s="263">
        <f>_xlfn.IFNA(VLOOKUP($A409,'PASTE Tech_Stock'!M:BH,2,FALSE),0)</f>
        <v>0</v>
      </c>
      <c r="O409" s="263">
        <f>_xlfn.IFNA(VLOOKUP($A409,'PASTE Tech_Stock'!O:BI,2,FALSE),0)</f>
        <v>0</v>
      </c>
      <c r="P409" s="263">
        <f>_xlfn.IFNA(VLOOKUP($A409,'PASTE Tech_Stock'!Q:BJ,2,FALSE),0)</f>
        <v>0</v>
      </c>
      <c r="Q409" s="263">
        <f>_xlfn.IFNA(VLOOKUP($A409,'PASTE Tech_Stock'!S:BK,2,FALSE),0)</f>
        <v>0</v>
      </c>
      <c r="R409" s="263">
        <f>_xlfn.IFNA(VLOOKUP($A409,'PASTE Tech_Stock'!U:BL,2,FALSE),0)</f>
        <v>0</v>
      </c>
      <c r="S409" s="263">
        <f>_xlfn.IFNA(VLOOKUP($A409,'PASTE Tech_Stock'!W:BM,2,FALSE),0)</f>
        <v>0</v>
      </c>
      <c r="T409" s="263">
        <f>_xlfn.IFNA(VLOOKUP($A409,'PASTE Tech_Stock'!Y:BN,2,FALSE),0)</f>
        <v>0</v>
      </c>
    </row>
    <row r="410" spans="1:20" x14ac:dyDescent="0.3">
      <c r="A410" s="40" t="s">
        <v>436</v>
      </c>
      <c r="B410" t="str">
        <f>_xlfn.IFNA(VLOOKUP($A410,'PASTE Energy Balance'!$A$7:$O$835,14,FALSE),"")</f>
        <v>NL</v>
      </c>
      <c r="C410" t="str">
        <f>_xlfn.IFNA(VLOOKUP($A410,'PASTE Technology Sheet'!$A$7:$G$850,3,FALSE),"")</f>
        <v>Conversion</v>
      </c>
      <c r="D410" t="str">
        <f>_xlfn.IFNA(VLOOKUP($A410,'PASTE Technology Sheet'!$A$7:$G$850,4,FALSE),"")</f>
        <v>Residential</v>
      </c>
      <c r="E410" t="str">
        <f>_xlfn.IFNA(VLOOKUP($A410,'PASTE Technology Sheet'!$A$7:$G$850,5,FALSE),"")</f>
        <v>Heat</v>
      </c>
      <c r="F410" t="str">
        <f>_xlfn.IFNA(VLOOKUP($A410,'PASTE Technology Sheet'!$A$7:$G$850,6,FALSE),"")</f>
        <v>Heat LT Houses A+,A,B</v>
      </c>
      <c r="G410" t="str">
        <f>_xlfn.IFNA(VLOOKUP($A410,'PASTE Technology Sheet'!$A$7:$G$850,7,FALSE),"")</f>
        <v>Electric Heat Pump Air - LT Heat for Houses</v>
      </c>
      <c r="H410" s="263">
        <f>_xlfn.IFNA(VLOOKUP(A410,'PASTE Tech_Stock'!A:B,2,FALSE),0)</f>
        <v>0</v>
      </c>
      <c r="I410" s="263">
        <f>_xlfn.IFNA(VLOOKUP($A410,'PASTE Tech_Stock'!C:BC,2,FALSE),0)</f>
        <v>0</v>
      </c>
      <c r="J410" s="263">
        <f>_xlfn.IFNA(VLOOKUP($A410,'PASTE Tech_Stock'!E:BD,2,FALSE),0)</f>
        <v>0</v>
      </c>
      <c r="K410" s="263">
        <f>_xlfn.IFNA(VLOOKUP($A410,'PASTE Tech_Stock'!G:BE,2,FALSE),0)</f>
        <v>0</v>
      </c>
      <c r="L410" s="263">
        <f>_xlfn.IFNA(VLOOKUP($A410,'PASTE Tech_Stock'!I:BF,2,FALSE),0)</f>
        <v>0</v>
      </c>
      <c r="M410" s="263">
        <f>_xlfn.IFNA(VLOOKUP($A410,'PASTE Tech_Stock'!K:BG,2,FALSE),0)</f>
        <v>0</v>
      </c>
      <c r="N410" s="263">
        <f>_xlfn.IFNA(VLOOKUP($A410,'PASTE Tech_Stock'!M:BH,2,FALSE),0)</f>
        <v>0</v>
      </c>
      <c r="O410" s="263">
        <f>_xlfn.IFNA(VLOOKUP($A410,'PASTE Tech_Stock'!O:BI,2,FALSE),0)</f>
        <v>0</v>
      </c>
      <c r="P410" s="263">
        <f>_xlfn.IFNA(VLOOKUP($A410,'PASTE Tech_Stock'!Q:BJ,2,FALSE),0)</f>
        <v>0</v>
      </c>
      <c r="Q410" s="263">
        <f>_xlfn.IFNA(VLOOKUP($A410,'PASTE Tech_Stock'!S:BK,2,FALSE),0)</f>
        <v>0</v>
      </c>
      <c r="R410" s="263">
        <f>_xlfn.IFNA(VLOOKUP($A410,'PASTE Tech_Stock'!U:BL,2,FALSE),0)</f>
        <v>0</v>
      </c>
      <c r="S410" s="263">
        <f>_xlfn.IFNA(VLOOKUP($A410,'PASTE Tech_Stock'!W:BM,2,FALSE),0)</f>
        <v>0</v>
      </c>
      <c r="T410" s="263">
        <f>_xlfn.IFNA(VLOOKUP($A410,'PASTE Tech_Stock'!Y:BN,2,FALSE),0)</f>
        <v>0</v>
      </c>
    </row>
    <row r="411" spans="1:20" x14ac:dyDescent="0.3">
      <c r="A411" s="69" t="s">
        <v>437</v>
      </c>
      <c r="B411" t="str">
        <f>_xlfn.IFNA(VLOOKUP($A411,'PASTE Energy Balance'!$A$7:$O$835,14,FALSE),"")</f>
        <v>NL</v>
      </c>
      <c r="C411" t="str">
        <f>_xlfn.IFNA(VLOOKUP($A411,'PASTE Technology Sheet'!$A$7:$G$850,3,FALSE),"")</f>
        <v>Conversion</v>
      </c>
      <c r="D411" t="str">
        <f>_xlfn.IFNA(VLOOKUP($A411,'PASTE Technology Sheet'!$A$7:$G$850,4,FALSE),"")</f>
        <v>Residential</v>
      </c>
      <c r="E411" t="str">
        <f>_xlfn.IFNA(VLOOKUP($A411,'PASTE Technology Sheet'!$A$7:$G$850,5,FALSE),"")</f>
        <v>Heat</v>
      </c>
      <c r="F411" t="str">
        <f>_xlfn.IFNA(VLOOKUP($A411,'PASTE Technology Sheet'!$A$7:$G$850,6,FALSE),"")</f>
        <v>Heat LT Houses A+,A,B</v>
      </c>
      <c r="G411" t="str">
        <f>_xlfn.IFNA(VLOOKUP($A411,'PASTE Technology Sheet'!$A$7:$G$850,7,FALSE),"")</f>
        <v>Electric Heat Pump GW - LT Heat for Houses</v>
      </c>
      <c r="H411" s="263">
        <f>_xlfn.IFNA(VLOOKUP(A411,'PASTE Tech_Stock'!A:B,2,FALSE),0)</f>
        <v>0</v>
      </c>
      <c r="I411" s="263">
        <f>_xlfn.IFNA(VLOOKUP($A411,'PASTE Tech_Stock'!C:BC,2,FALSE),0)</f>
        <v>0</v>
      </c>
      <c r="J411" s="263">
        <f>_xlfn.IFNA(VLOOKUP($A411,'PASTE Tech_Stock'!E:BD,2,FALSE),0)</f>
        <v>0</v>
      </c>
      <c r="K411" s="263">
        <f>_xlfn.IFNA(VLOOKUP($A411,'PASTE Tech_Stock'!G:BE,2,FALSE),0)</f>
        <v>0</v>
      </c>
      <c r="L411" s="263">
        <f>_xlfn.IFNA(VLOOKUP($A411,'PASTE Tech_Stock'!I:BF,2,FALSE),0)</f>
        <v>0</v>
      </c>
      <c r="M411" s="263">
        <f>_xlfn.IFNA(VLOOKUP($A411,'PASTE Tech_Stock'!K:BG,2,FALSE),0)</f>
        <v>0</v>
      </c>
      <c r="N411" s="263">
        <f>_xlfn.IFNA(VLOOKUP($A411,'PASTE Tech_Stock'!M:BH,2,FALSE),0)</f>
        <v>0</v>
      </c>
      <c r="O411" s="263">
        <f>_xlfn.IFNA(VLOOKUP($A411,'PASTE Tech_Stock'!O:BI,2,FALSE),0)</f>
        <v>0</v>
      </c>
      <c r="P411" s="263">
        <f>_xlfn.IFNA(VLOOKUP($A411,'PASTE Tech_Stock'!Q:BJ,2,FALSE),0)</f>
        <v>0</v>
      </c>
      <c r="Q411" s="263">
        <f>_xlfn.IFNA(VLOOKUP($A411,'PASTE Tech_Stock'!S:BK,2,FALSE),0)</f>
        <v>0</v>
      </c>
      <c r="R411" s="263">
        <f>_xlfn.IFNA(VLOOKUP($A411,'PASTE Tech_Stock'!U:BL,2,FALSE),0)</f>
        <v>0</v>
      </c>
      <c r="S411" s="263">
        <f>_xlfn.IFNA(VLOOKUP($A411,'PASTE Tech_Stock'!W:BM,2,FALSE),0)</f>
        <v>0</v>
      </c>
      <c r="T411" s="263">
        <f>_xlfn.IFNA(VLOOKUP($A411,'PASTE Tech_Stock'!Y:BN,2,FALSE),0)</f>
        <v>0</v>
      </c>
    </row>
    <row r="412" spans="1:20" x14ac:dyDescent="0.3">
      <c r="A412" s="40" t="s">
        <v>438</v>
      </c>
      <c r="B412" t="str">
        <f>_xlfn.IFNA(VLOOKUP($A412,'PASTE Energy Balance'!$A$7:$O$835,14,FALSE),"")</f>
        <v>NL</v>
      </c>
      <c r="C412" t="str">
        <f>_xlfn.IFNA(VLOOKUP($A412,'PASTE Technology Sheet'!$A$7:$G$850,3,FALSE),"")</f>
        <v>Conversion</v>
      </c>
      <c r="D412" t="str">
        <f>_xlfn.IFNA(VLOOKUP($A412,'PASTE Technology Sheet'!$A$7:$G$850,4,FALSE),"")</f>
        <v>Services</v>
      </c>
      <c r="E412" t="str">
        <f>_xlfn.IFNA(VLOOKUP($A412,'PASTE Technology Sheet'!$A$7:$G$850,5,FALSE),"")</f>
        <v>Heat</v>
      </c>
      <c r="F412" t="str">
        <f>_xlfn.IFNA(VLOOKUP($A412,'PASTE Technology Sheet'!$A$7:$G$850,6,FALSE),"")</f>
        <v>Heat LT Services</v>
      </c>
      <c r="G412" t="str">
        <f>_xlfn.IFNA(VLOOKUP($A412,'PASTE Technology Sheet'!$A$7:$G$850,7,FALSE),"")</f>
        <v>Boiler Gas Standard - LT Heat for Services</v>
      </c>
      <c r="H412" s="263">
        <f>_xlfn.IFNA(VLOOKUP(A412,'PASTE Tech_Stock'!A:B,2,FALSE),0)</f>
        <v>0</v>
      </c>
      <c r="I412" s="263">
        <f>_xlfn.IFNA(VLOOKUP($A412,'PASTE Tech_Stock'!C:BC,2,FALSE),0)</f>
        <v>0</v>
      </c>
      <c r="J412" s="263">
        <f>_xlfn.IFNA(VLOOKUP($A412,'PASTE Tech_Stock'!E:BD,2,FALSE),0)</f>
        <v>0</v>
      </c>
      <c r="K412" s="263">
        <f>_xlfn.IFNA(VLOOKUP($A412,'PASTE Tech_Stock'!G:BE,2,FALSE),0)</f>
        <v>0</v>
      </c>
      <c r="L412" s="263">
        <f>_xlfn.IFNA(VLOOKUP($A412,'PASTE Tech_Stock'!I:BF,2,FALSE),0)</f>
        <v>0</v>
      </c>
      <c r="M412" s="263">
        <f>_xlfn.IFNA(VLOOKUP($A412,'PASTE Tech_Stock'!K:BG,2,FALSE),0)</f>
        <v>0</v>
      </c>
      <c r="N412" s="263">
        <f>_xlfn.IFNA(VLOOKUP($A412,'PASTE Tech_Stock'!M:BH,2,FALSE),0)</f>
        <v>0</v>
      </c>
      <c r="O412" s="263">
        <f>_xlfn.IFNA(VLOOKUP($A412,'PASTE Tech_Stock'!O:BI,2,FALSE),0)</f>
        <v>0</v>
      </c>
      <c r="P412" s="263">
        <f>_xlfn.IFNA(VLOOKUP($A412,'PASTE Tech_Stock'!Q:BJ,2,FALSE),0)</f>
        <v>0</v>
      </c>
      <c r="Q412" s="263">
        <f>_xlfn.IFNA(VLOOKUP($A412,'PASTE Tech_Stock'!S:BK,2,FALSE),0)</f>
        <v>0</v>
      </c>
      <c r="R412" s="263">
        <f>_xlfn.IFNA(VLOOKUP($A412,'PASTE Tech_Stock'!U:BL,2,FALSE),0)</f>
        <v>0</v>
      </c>
      <c r="S412" s="263">
        <f>_xlfn.IFNA(VLOOKUP($A412,'PASTE Tech_Stock'!W:BM,2,FALSE),0)</f>
        <v>0</v>
      </c>
      <c r="T412" s="263">
        <f>_xlfn.IFNA(VLOOKUP($A412,'PASTE Tech_Stock'!Y:BN,2,FALSE),0)</f>
        <v>0</v>
      </c>
    </row>
    <row r="413" spans="1:20" x14ac:dyDescent="0.3">
      <c r="A413" s="69" t="s">
        <v>439</v>
      </c>
      <c r="B413" t="str">
        <f>_xlfn.IFNA(VLOOKUP($A413,'PASTE Energy Balance'!$A$7:$O$835,14,FALSE),"")</f>
        <v>NL</v>
      </c>
      <c r="C413" t="str">
        <f>_xlfn.IFNA(VLOOKUP($A413,'PASTE Technology Sheet'!$A$7:$G$850,3,FALSE),"")</f>
        <v>Conversion</v>
      </c>
      <c r="D413" t="str">
        <f>_xlfn.IFNA(VLOOKUP($A413,'PASTE Technology Sheet'!$A$7:$G$850,4,FALSE),"")</f>
        <v>Services</v>
      </c>
      <c r="E413" t="str">
        <f>_xlfn.IFNA(VLOOKUP($A413,'PASTE Technology Sheet'!$A$7:$G$850,5,FALSE),"")</f>
        <v>Heat</v>
      </c>
      <c r="F413" t="str">
        <f>_xlfn.IFNA(VLOOKUP($A413,'PASTE Technology Sheet'!$A$7:$G$850,6,FALSE),"")</f>
        <v>Heat LT Services</v>
      </c>
      <c r="G413" t="str">
        <f>_xlfn.IFNA(VLOOKUP($A413,'PASTE Technology Sheet'!$A$7:$G$850,7,FALSE),"")</f>
        <v>Boiler Gas HR107 - LT Heat for Services</v>
      </c>
      <c r="H413" s="263">
        <f>_xlfn.IFNA(VLOOKUP(A413,'PASTE Tech_Stock'!A:B,2,FALSE),0)</f>
        <v>0</v>
      </c>
      <c r="I413" s="263">
        <f>_xlfn.IFNA(VLOOKUP($A413,'PASTE Tech_Stock'!C:BC,2,FALSE),0)</f>
        <v>0</v>
      </c>
      <c r="J413" s="263">
        <f>_xlfn.IFNA(VLOOKUP($A413,'PASTE Tech_Stock'!E:BD,2,FALSE),0)</f>
        <v>0</v>
      </c>
      <c r="K413" s="263">
        <f>_xlfn.IFNA(VLOOKUP($A413,'PASTE Tech_Stock'!G:BE,2,FALSE),0)</f>
        <v>0</v>
      </c>
      <c r="L413" s="263">
        <f>_xlfn.IFNA(VLOOKUP($A413,'PASTE Tech_Stock'!I:BF,2,FALSE),0)</f>
        <v>0</v>
      </c>
      <c r="M413" s="263">
        <f>_xlfn.IFNA(VLOOKUP($A413,'PASTE Tech_Stock'!K:BG,2,FALSE),0)</f>
        <v>0</v>
      </c>
      <c r="N413" s="263">
        <f>_xlfn.IFNA(VLOOKUP($A413,'PASTE Tech_Stock'!M:BH,2,FALSE),0)</f>
        <v>0</v>
      </c>
      <c r="O413" s="263">
        <f>_xlfn.IFNA(VLOOKUP($A413,'PASTE Tech_Stock'!O:BI,2,FALSE),0)</f>
        <v>0</v>
      </c>
      <c r="P413" s="263">
        <f>_xlfn.IFNA(VLOOKUP($A413,'PASTE Tech_Stock'!Q:BJ,2,FALSE),0)</f>
        <v>0</v>
      </c>
      <c r="Q413" s="263">
        <f>_xlfn.IFNA(VLOOKUP($A413,'PASTE Tech_Stock'!S:BK,2,FALSE),0)</f>
        <v>0</v>
      </c>
      <c r="R413" s="263">
        <f>_xlfn.IFNA(VLOOKUP($A413,'PASTE Tech_Stock'!U:BL,2,FALSE),0)</f>
        <v>0</v>
      </c>
      <c r="S413" s="263">
        <f>_xlfn.IFNA(VLOOKUP($A413,'PASTE Tech_Stock'!W:BM,2,FALSE),0)</f>
        <v>0</v>
      </c>
      <c r="T413" s="263">
        <f>_xlfn.IFNA(VLOOKUP($A413,'PASTE Tech_Stock'!Y:BN,2,FALSE),0)</f>
        <v>0</v>
      </c>
    </row>
    <row r="414" spans="1:20" x14ac:dyDescent="0.3">
      <c r="A414" s="40" t="s">
        <v>440</v>
      </c>
      <c r="B414" t="str">
        <f>_xlfn.IFNA(VLOOKUP($A414,'PASTE Energy Balance'!$A$7:$O$835,14,FALSE),"")</f>
        <v>NL</v>
      </c>
      <c r="C414" t="str">
        <f>_xlfn.IFNA(VLOOKUP($A414,'PASTE Technology Sheet'!$A$7:$G$850,3,FALSE),"")</f>
        <v>Conversion</v>
      </c>
      <c r="D414" t="str">
        <f>_xlfn.IFNA(VLOOKUP($A414,'PASTE Technology Sheet'!$A$7:$G$850,4,FALSE),"")</f>
        <v>Services</v>
      </c>
      <c r="E414" t="str">
        <f>_xlfn.IFNA(VLOOKUP($A414,'PASTE Technology Sheet'!$A$7:$G$850,5,FALSE),"")</f>
        <v>Heat</v>
      </c>
      <c r="F414" t="str">
        <f>_xlfn.IFNA(VLOOKUP($A414,'PASTE Technology Sheet'!$A$7:$G$850,6,FALSE),"")</f>
        <v>Heat LT Services</v>
      </c>
      <c r="G414" t="str">
        <f>_xlfn.IFNA(VLOOKUP($A414,'PASTE Technology Sheet'!$A$7:$G$850,7,FALSE),"")</f>
        <v>District Heating - LT Heat for Services</v>
      </c>
      <c r="H414" s="263">
        <f>_xlfn.IFNA(VLOOKUP(A414,'PASTE Tech_Stock'!A:B,2,FALSE),0)</f>
        <v>12.34268147</v>
      </c>
      <c r="I414" s="263">
        <f>_xlfn.IFNA(VLOOKUP($A414,'PASTE Tech_Stock'!C:BC,2,FALSE),0)</f>
        <v>12.342681450000001</v>
      </c>
      <c r="J414" s="263">
        <f>_xlfn.IFNA(VLOOKUP($A414,'PASTE Tech_Stock'!E:BD,2,FALSE),0)</f>
        <v>12.34268142</v>
      </c>
      <c r="K414" s="263">
        <f>_xlfn.IFNA(VLOOKUP($A414,'PASTE Tech_Stock'!G:BE,2,FALSE),0)</f>
        <v>12.34268147</v>
      </c>
      <c r="L414" s="263">
        <f>_xlfn.IFNA(VLOOKUP($A414,'PASTE Tech_Stock'!I:BF,2,FALSE),0)</f>
        <v>12.34268147</v>
      </c>
      <c r="M414" s="263">
        <f>_xlfn.IFNA(VLOOKUP($A414,'PASTE Tech_Stock'!K:BG,2,FALSE),0)</f>
        <v>12.34268146</v>
      </c>
      <c r="N414" s="263">
        <f>_xlfn.IFNA(VLOOKUP($A414,'PASTE Tech_Stock'!M:BH,2,FALSE),0)</f>
        <v>12.34268136</v>
      </c>
      <c r="O414" s="263">
        <f>_xlfn.IFNA(VLOOKUP($A414,'PASTE Tech_Stock'!O:BI,2,FALSE),0)</f>
        <v>12.34268142</v>
      </c>
      <c r="P414" s="263">
        <f>_xlfn.IFNA(VLOOKUP($A414,'PASTE Tech_Stock'!Q:BJ,2,FALSE),0)</f>
        <v>12.34268142</v>
      </c>
      <c r="Q414" s="263">
        <f>_xlfn.IFNA(VLOOKUP($A414,'PASTE Tech_Stock'!S:BK,2,FALSE),0)</f>
        <v>12.34268146</v>
      </c>
      <c r="R414" s="263">
        <f>_xlfn.IFNA(VLOOKUP($A414,'PASTE Tech_Stock'!U:BL,2,FALSE),0)</f>
        <v>12.342681450000001</v>
      </c>
      <c r="S414" s="263">
        <f>_xlfn.IFNA(VLOOKUP($A414,'PASTE Tech_Stock'!W:BM,2,FALSE),0)</f>
        <v>12.342681410000001</v>
      </c>
      <c r="T414" s="263">
        <f>_xlfn.IFNA(VLOOKUP($A414,'PASTE Tech_Stock'!Y:BN,2,FALSE),0)</f>
        <v>13.996570370000001</v>
      </c>
    </row>
    <row r="415" spans="1:20" x14ac:dyDescent="0.3">
      <c r="A415" s="69" t="s">
        <v>441</v>
      </c>
      <c r="B415" t="str">
        <f>_xlfn.IFNA(VLOOKUP($A415,'PASTE Energy Balance'!$A$7:$O$835,14,FALSE),"")</f>
        <v>NL</v>
      </c>
      <c r="C415" t="str">
        <f>_xlfn.IFNA(VLOOKUP($A415,'PASTE Technology Sheet'!$A$7:$G$850,3,FALSE),"")</f>
        <v>Conversion</v>
      </c>
      <c r="D415" t="str">
        <f>_xlfn.IFNA(VLOOKUP($A415,'PASTE Technology Sheet'!$A$7:$G$850,4,FALSE),"")</f>
        <v>Services</v>
      </c>
      <c r="E415" t="str">
        <f>_xlfn.IFNA(VLOOKUP($A415,'PASTE Technology Sheet'!$A$7:$G$850,5,FALSE),"")</f>
        <v>Heat</v>
      </c>
      <c r="F415" t="str">
        <f>_xlfn.IFNA(VLOOKUP($A415,'PASTE Technology Sheet'!$A$7:$G$850,6,FALSE),"")</f>
        <v>Heat LT Services</v>
      </c>
      <c r="G415" t="str">
        <f>_xlfn.IFNA(VLOOKUP($A415,'PASTE Technology Sheet'!$A$7:$G$850,7,FALSE),"")</f>
        <v>Hybrid Heat Pump - LT Heat for Services</v>
      </c>
      <c r="H415" s="263">
        <f>_xlfn.IFNA(VLOOKUP(A415,'PASTE Tech_Stock'!A:B,2,FALSE),0)</f>
        <v>0</v>
      </c>
      <c r="I415" s="263">
        <f>_xlfn.IFNA(VLOOKUP($A415,'PASTE Tech_Stock'!C:BC,2,FALSE),0)</f>
        <v>0</v>
      </c>
      <c r="J415" s="263">
        <f>_xlfn.IFNA(VLOOKUP($A415,'PASTE Tech_Stock'!E:BD,2,FALSE),0)</f>
        <v>0</v>
      </c>
      <c r="K415" s="263">
        <f>_xlfn.IFNA(VLOOKUP($A415,'PASTE Tech_Stock'!G:BE,2,FALSE),0)</f>
        <v>0</v>
      </c>
      <c r="L415" s="263">
        <f>_xlfn.IFNA(VLOOKUP($A415,'PASTE Tech_Stock'!I:BF,2,FALSE),0)</f>
        <v>0</v>
      </c>
      <c r="M415" s="263">
        <f>_xlfn.IFNA(VLOOKUP($A415,'PASTE Tech_Stock'!K:BG,2,FALSE),0)</f>
        <v>0</v>
      </c>
      <c r="N415" s="263">
        <f>_xlfn.IFNA(VLOOKUP($A415,'PASTE Tech_Stock'!M:BH,2,FALSE),0)</f>
        <v>0</v>
      </c>
      <c r="O415" s="263">
        <f>_xlfn.IFNA(VLOOKUP($A415,'PASTE Tech_Stock'!O:BI,2,FALSE),0)</f>
        <v>0</v>
      </c>
      <c r="P415" s="263">
        <f>_xlfn.IFNA(VLOOKUP($A415,'PASTE Tech_Stock'!Q:BJ,2,FALSE),0)</f>
        <v>0</v>
      </c>
      <c r="Q415" s="263">
        <f>_xlfn.IFNA(VLOOKUP($A415,'PASTE Tech_Stock'!S:BK,2,FALSE),0)</f>
        <v>0</v>
      </c>
      <c r="R415" s="263">
        <f>_xlfn.IFNA(VLOOKUP($A415,'PASTE Tech_Stock'!U:BL,2,FALSE),0)</f>
        <v>0</v>
      </c>
      <c r="S415" s="263">
        <f>_xlfn.IFNA(VLOOKUP($A415,'PASTE Tech_Stock'!W:BM,2,FALSE),0)</f>
        <v>0</v>
      </c>
      <c r="T415" s="263">
        <f>_xlfn.IFNA(VLOOKUP($A415,'PASTE Tech_Stock'!Y:BN,2,FALSE),0)</f>
        <v>0</v>
      </c>
    </row>
    <row r="416" spans="1:20" x14ac:dyDescent="0.3">
      <c r="A416" s="40" t="s">
        <v>442</v>
      </c>
      <c r="B416" t="str">
        <f>_xlfn.IFNA(VLOOKUP($A416,'PASTE Energy Balance'!$A$7:$O$835,14,FALSE),"")</f>
        <v>NL</v>
      </c>
      <c r="C416" t="str">
        <f>_xlfn.IFNA(VLOOKUP($A416,'PASTE Technology Sheet'!$A$7:$G$850,3,FALSE),"")</f>
        <v>Conversion</v>
      </c>
      <c r="D416" t="str">
        <f>_xlfn.IFNA(VLOOKUP($A416,'PASTE Technology Sheet'!$A$7:$G$850,4,FALSE),"")</f>
        <v>Services</v>
      </c>
      <c r="E416" t="str">
        <f>_xlfn.IFNA(VLOOKUP($A416,'PASTE Technology Sheet'!$A$7:$G$850,5,FALSE),"")</f>
        <v>Heat</v>
      </c>
      <c r="F416" t="str">
        <f>_xlfn.IFNA(VLOOKUP($A416,'PASTE Technology Sheet'!$A$7:$G$850,6,FALSE),"")</f>
        <v>Heat LT Services</v>
      </c>
      <c r="G416" t="str">
        <f>_xlfn.IFNA(VLOOKUP($A416,'PASTE Technology Sheet'!$A$7:$G$850,7,FALSE),"")</f>
        <v>Electric Heater - LT Heat for Services</v>
      </c>
      <c r="H416" s="263">
        <f>_xlfn.IFNA(VLOOKUP(A416,'PASTE Tech_Stock'!A:B,2,FALSE),0)</f>
        <v>0</v>
      </c>
      <c r="I416" s="263">
        <f>_xlfn.IFNA(VLOOKUP($A416,'PASTE Tech_Stock'!C:BC,2,FALSE),0)</f>
        <v>0</v>
      </c>
      <c r="J416" s="263">
        <f>_xlfn.IFNA(VLOOKUP($A416,'PASTE Tech_Stock'!E:BD,2,FALSE),0)</f>
        <v>0</v>
      </c>
      <c r="K416" s="263">
        <f>_xlfn.IFNA(VLOOKUP($A416,'PASTE Tech_Stock'!G:BE,2,FALSE),0)</f>
        <v>0</v>
      </c>
      <c r="L416" s="263">
        <f>_xlfn.IFNA(VLOOKUP($A416,'PASTE Tech_Stock'!I:BF,2,FALSE),0)</f>
        <v>0</v>
      </c>
      <c r="M416" s="263">
        <f>_xlfn.IFNA(VLOOKUP($A416,'PASTE Tech_Stock'!K:BG,2,FALSE),0)</f>
        <v>0</v>
      </c>
      <c r="N416" s="263">
        <f>_xlfn.IFNA(VLOOKUP($A416,'PASTE Tech_Stock'!M:BH,2,FALSE),0)</f>
        <v>0</v>
      </c>
      <c r="O416" s="263">
        <f>_xlfn.IFNA(VLOOKUP($A416,'PASTE Tech_Stock'!O:BI,2,FALSE),0)</f>
        <v>0</v>
      </c>
      <c r="P416" s="263">
        <f>_xlfn.IFNA(VLOOKUP($A416,'PASTE Tech_Stock'!Q:BJ,2,FALSE),0)</f>
        <v>0</v>
      </c>
      <c r="Q416" s="263">
        <f>_xlfn.IFNA(VLOOKUP($A416,'PASTE Tech_Stock'!S:BK,2,FALSE),0)</f>
        <v>0</v>
      </c>
      <c r="R416" s="263">
        <f>_xlfn.IFNA(VLOOKUP($A416,'PASTE Tech_Stock'!U:BL,2,FALSE),0)</f>
        <v>0</v>
      </c>
      <c r="S416" s="263">
        <f>_xlfn.IFNA(VLOOKUP($A416,'PASTE Tech_Stock'!W:BM,2,FALSE),0)</f>
        <v>0</v>
      </c>
      <c r="T416" s="263">
        <f>_xlfn.IFNA(VLOOKUP($A416,'PASTE Tech_Stock'!Y:BN,2,FALSE),0)</f>
        <v>0</v>
      </c>
    </row>
    <row r="417" spans="1:20" x14ac:dyDescent="0.3">
      <c r="A417" s="69" t="s">
        <v>443</v>
      </c>
      <c r="B417" t="str">
        <f>_xlfn.IFNA(VLOOKUP($A417,'PASTE Energy Balance'!$A$7:$O$835,14,FALSE),"")</f>
        <v>NL</v>
      </c>
      <c r="C417" t="str">
        <f>_xlfn.IFNA(VLOOKUP($A417,'PASTE Technology Sheet'!$A$7:$G$850,3,FALSE),"")</f>
        <v>Conversion</v>
      </c>
      <c r="D417" t="str">
        <f>_xlfn.IFNA(VLOOKUP($A417,'PASTE Technology Sheet'!$A$7:$G$850,4,FALSE),"")</f>
        <v>Services</v>
      </c>
      <c r="E417" t="str">
        <f>_xlfn.IFNA(VLOOKUP($A417,'PASTE Technology Sheet'!$A$7:$G$850,5,FALSE),"")</f>
        <v>Heat</v>
      </c>
      <c r="F417" t="str">
        <f>_xlfn.IFNA(VLOOKUP($A417,'PASTE Technology Sheet'!$A$7:$G$850,6,FALSE),"")</f>
        <v>Heat LT Services</v>
      </c>
      <c r="G417" t="str">
        <f>_xlfn.IFNA(VLOOKUP($A417,'PASTE Technology Sheet'!$A$7:$G$850,7,FALSE),"")</f>
        <v>Electric Heat Pump Air - LT Heat for Services</v>
      </c>
      <c r="H417" s="263">
        <f>_xlfn.IFNA(VLOOKUP(A417,'PASTE Tech_Stock'!A:B,2,FALSE),0)</f>
        <v>0</v>
      </c>
      <c r="I417" s="263">
        <f>_xlfn.IFNA(VLOOKUP($A417,'PASTE Tech_Stock'!C:BC,2,FALSE),0)</f>
        <v>0</v>
      </c>
      <c r="J417" s="263">
        <f>_xlfn.IFNA(VLOOKUP($A417,'PASTE Tech_Stock'!E:BD,2,FALSE),0)</f>
        <v>0</v>
      </c>
      <c r="K417" s="263">
        <f>_xlfn.IFNA(VLOOKUP($A417,'PASTE Tech_Stock'!G:BE,2,FALSE),0)</f>
        <v>0</v>
      </c>
      <c r="L417" s="263">
        <f>_xlfn.IFNA(VLOOKUP($A417,'PASTE Tech_Stock'!I:BF,2,FALSE),0)</f>
        <v>0</v>
      </c>
      <c r="M417" s="263">
        <f>_xlfn.IFNA(VLOOKUP($A417,'PASTE Tech_Stock'!K:BG,2,FALSE),0)</f>
        <v>0</v>
      </c>
      <c r="N417" s="263">
        <f>_xlfn.IFNA(VLOOKUP($A417,'PASTE Tech_Stock'!M:BH,2,FALSE),0)</f>
        <v>0</v>
      </c>
      <c r="O417" s="263">
        <f>_xlfn.IFNA(VLOOKUP($A417,'PASTE Tech_Stock'!O:BI,2,FALSE),0)</f>
        <v>0</v>
      </c>
      <c r="P417" s="263">
        <f>_xlfn.IFNA(VLOOKUP($A417,'PASTE Tech_Stock'!Q:BJ,2,FALSE),0)</f>
        <v>0</v>
      </c>
      <c r="Q417" s="263">
        <f>_xlfn.IFNA(VLOOKUP($A417,'PASTE Tech_Stock'!S:BK,2,FALSE),0)</f>
        <v>0</v>
      </c>
      <c r="R417" s="263">
        <f>_xlfn.IFNA(VLOOKUP($A417,'PASTE Tech_Stock'!U:BL,2,FALSE),0)</f>
        <v>0</v>
      </c>
      <c r="S417" s="263">
        <f>_xlfn.IFNA(VLOOKUP($A417,'PASTE Tech_Stock'!W:BM,2,FALSE),0)</f>
        <v>0</v>
      </c>
      <c r="T417" s="263">
        <f>_xlfn.IFNA(VLOOKUP($A417,'PASTE Tech_Stock'!Y:BN,2,FALSE),0)</f>
        <v>0</v>
      </c>
    </row>
    <row r="418" spans="1:20" x14ac:dyDescent="0.3">
      <c r="A418" s="40" t="s">
        <v>444</v>
      </c>
      <c r="B418" t="str">
        <f>_xlfn.IFNA(VLOOKUP($A418,'PASTE Energy Balance'!$A$7:$O$835,14,FALSE),"")</f>
        <v>NL</v>
      </c>
      <c r="C418" t="str">
        <f>_xlfn.IFNA(VLOOKUP($A418,'PASTE Technology Sheet'!$A$7:$G$850,3,FALSE),"")</f>
        <v>Conversion</v>
      </c>
      <c r="D418" t="str">
        <f>_xlfn.IFNA(VLOOKUP($A418,'PASTE Technology Sheet'!$A$7:$G$850,4,FALSE),"")</f>
        <v>Services</v>
      </c>
      <c r="E418" t="str">
        <f>_xlfn.IFNA(VLOOKUP($A418,'PASTE Technology Sheet'!$A$7:$G$850,5,FALSE),"")</f>
        <v>Heat</v>
      </c>
      <c r="F418" t="str">
        <f>_xlfn.IFNA(VLOOKUP($A418,'PASTE Technology Sheet'!$A$7:$G$850,6,FALSE),"")</f>
        <v>Heat LT Services</v>
      </c>
      <c r="G418" t="str">
        <f>_xlfn.IFNA(VLOOKUP($A418,'PASTE Technology Sheet'!$A$7:$G$850,7,FALSE),"")</f>
        <v>Electric Heat Pump Soil - LT Heat for Services</v>
      </c>
      <c r="H418" s="263">
        <f>_xlfn.IFNA(VLOOKUP(A418,'PASTE Tech_Stock'!A:B,2,FALSE),0)</f>
        <v>0</v>
      </c>
      <c r="I418" s="263">
        <f>_xlfn.IFNA(VLOOKUP($A418,'PASTE Tech_Stock'!C:BC,2,FALSE),0)</f>
        <v>0</v>
      </c>
      <c r="J418" s="263">
        <f>_xlfn.IFNA(VLOOKUP($A418,'PASTE Tech_Stock'!E:BD,2,FALSE),0)</f>
        <v>0</v>
      </c>
      <c r="K418" s="263">
        <f>_xlfn.IFNA(VLOOKUP($A418,'PASTE Tech_Stock'!G:BE,2,FALSE),0)</f>
        <v>0</v>
      </c>
      <c r="L418" s="263">
        <f>_xlfn.IFNA(VLOOKUP($A418,'PASTE Tech_Stock'!I:BF,2,FALSE),0)</f>
        <v>0</v>
      </c>
      <c r="M418" s="263">
        <f>_xlfn.IFNA(VLOOKUP($A418,'PASTE Tech_Stock'!K:BG,2,FALSE),0)</f>
        <v>0</v>
      </c>
      <c r="N418" s="263">
        <f>_xlfn.IFNA(VLOOKUP($A418,'PASTE Tech_Stock'!M:BH,2,FALSE),0)</f>
        <v>0</v>
      </c>
      <c r="O418" s="263">
        <f>_xlfn.IFNA(VLOOKUP($A418,'PASTE Tech_Stock'!O:BI,2,FALSE),0)</f>
        <v>0</v>
      </c>
      <c r="P418" s="263">
        <f>_xlfn.IFNA(VLOOKUP($A418,'PASTE Tech_Stock'!Q:BJ,2,FALSE),0)</f>
        <v>0</v>
      </c>
      <c r="Q418" s="263">
        <f>_xlfn.IFNA(VLOOKUP($A418,'PASTE Tech_Stock'!S:BK,2,FALSE),0)</f>
        <v>0</v>
      </c>
      <c r="R418" s="263">
        <f>_xlfn.IFNA(VLOOKUP($A418,'PASTE Tech_Stock'!U:BL,2,FALSE),0)</f>
        <v>0</v>
      </c>
      <c r="S418" s="263">
        <f>_xlfn.IFNA(VLOOKUP($A418,'PASTE Tech_Stock'!W:BM,2,FALSE),0)</f>
        <v>0</v>
      </c>
      <c r="T418" s="263">
        <f>_xlfn.IFNA(VLOOKUP($A418,'PASTE Tech_Stock'!Y:BN,2,FALSE),0)</f>
        <v>0</v>
      </c>
    </row>
    <row r="419" spans="1:20" x14ac:dyDescent="0.3">
      <c r="A419" s="69" t="s">
        <v>445</v>
      </c>
      <c r="B419" t="str">
        <f>_xlfn.IFNA(VLOOKUP($A419,'PASTE Energy Balance'!$A$7:$O$835,14,FALSE),"")</f>
        <v>NL</v>
      </c>
      <c r="C419" t="str">
        <f>_xlfn.IFNA(VLOOKUP($A419,'PASTE Technology Sheet'!$A$7:$G$850,3,FALSE),"")</f>
        <v>Conversion</v>
      </c>
      <c r="D419" t="str">
        <f>_xlfn.IFNA(VLOOKUP($A419,'PASTE Technology Sheet'!$A$7:$G$850,4,FALSE),"")</f>
        <v>Services</v>
      </c>
      <c r="E419" t="str">
        <f>_xlfn.IFNA(VLOOKUP($A419,'PASTE Technology Sheet'!$A$7:$G$850,5,FALSE),"")</f>
        <v>Heat</v>
      </c>
      <c r="F419" t="str">
        <f>_xlfn.IFNA(VLOOKUP($A419,'PASTE Technology Sheet'!$A$7:$G$850,6,FALSE),"")</f>
        <v>Heat LT Services</v>
      </c>
      <c r="G419" t="str">
        <f>_xlfn.IFNA(VLOOKUP($A419,'PASTE Technology Sheet'!$A$7:$G$850,7,FALSE),"")</f>
        <v>CHP Gas  - LT Heat for Services</v>
      </c>
      <c r="H419" s="263">
        <f>_xlfn.IFNA(VLOOKUP(A419,'PASTE Tech_Stock'!A:B,2,FALSE),0)</f>
        <v>0</v>
      </c>
      <c r="I419" s="263">
        <f>_xlfn.IFNA(VLOOKUP($A419,'PASTE Tech_Stock'!C:BC,2,FALSE),0)</f>
        <v>0</v>
      </c>
      <c r="J419" s="263">
        <f>_xlfn.IFNA(VLOOKUP($A419,'PASTE Tech_Stock'!E:BD,2,FALSE),0)</f>
        <v>0</v>
      </c>
      <c r="K419" s="263">
        <f>_xlfn.IFNA(VLOOKUP($A419,'PASTE Tech_Stock'!G:BE,2,FALSE),0)</f>
        <v>0</v>
      </c>
      <c r="L419" s="263">
        <f>_xlfn.IFNA(VLOOKUP($A419,'PASTE Tech_Stock'!I:BF,2,FALSE),0)</f>
        <v>0</v>
      </c>
      <c r="M419" s="263">
        <f>_xlfn.IFNA(VLOOKUP($A419,'PASTE Tech_Stock'!K:BG,2,FALSE),0)</f>
        <v>0</v>
      </c>
      <c r="N419" s="263">
        <f>_xlfn.IFNA(VLOOKUP($A419,'PASTE Tech_Stock'!M:BH,2,FALSE),0)</f>
        <v>0</v>
      </c>
      <c r="O419" s="263">
        <f>_xlfn.IFNA(VLOOKUP($A419,'PASTE Tech_Stock'!O:BI,2,FALSE),0)</f>
        <v>0</v>
      </c>
      <c r="P419" s="263">
        <f>_xlfn.IFNA(VLOOKUP($A419,'PASTE Tech_Stock'!Q:BJ,2,FALSE),0)</f>
        <v>0</v>
      </c>
      <c r="Q419" s="263">
        <f>_xlfn.IFNA(VLOOKUP($A419,'PASTE Tech_Stock'!S:BK,2,FALSE),0)</f>
        <v>0</v>
      </c>
      <c r="R419" s="263">
        <f>_xlfn.IFNA(VLOOKUP($A419,'PASTE Tech_Stock'!U:BL,2,FALSE),0)</f>
        <v>0</v>
      </c>
      <c r="S419" s="263">
        <f>_xlfn.IFNA(VLOOKUP($A419,'PASTE Tech_Stock'!W:BM,2,FALSE),0)</f>
        <v>0</v>
      </c>
      <c r="T419" s="263">
        <f>_xlfn.IFNA(VLOOKUP($A419,'PASTE Tech_Stock'!Y:BN,2,FALSE),0)</f>
        <v>0</v>
      </c>
    </row>
    <row r="420" spans="1:20" x14ac:dyDescent="0.3">
      <c r="A420" s="40" t="s">
        <v>446</v>
      </c>
      <c r="B420" t="str">
        <f>_xlfn.IFNA(VLOOKUP($A420,'PASTE Energy Balance'!$A$7:$O$835,14,FALSE),"")</f>
        <v>NL</v>
      </c>
      <c r="C420" t="str">
        <f>_xlfn.IFNA(VLOOKUP($A420,'PASTE Technology Sheet'!$A$7:$G$850,3,FALSE),"")</f>
        <v>Conversion</v>
      </c>
      <c r="D420" t="str">
        <f>_xlfn.IFNA(VLOOKUP($A420,'PASTE Technology Sheet'!$A$7:$G$850,4,FALSE),"")</f>
        <v>Services</v>
      </c>
      <c r="E420" t="str">
        <f>_xlfn.IFNA(VLOOKUP($A420,'PASTE Technology Sheet'!$A$7:$G$850,5,FALSE),"")</f>
        <v>Heat</v>
      </c>
      <c r="F420" t="str">
        <f>_xlfn.IFNA(VLOOKUP($A420,'PASTE Technology Sheet'!$A$7:$G$850,6,FALSE),"")</f>
        <v>Heat LT Services</v>
      </c>
      <c r="G420" t="str">
        <f>_xlfn.IFNA(VLOOKUP($A420,'PASTE Technology Sheet'!$A$7:$G$850,7,FALSE),"")</f>
        <v>CHP H2 - LT Heat for Services</v>
      </c>
      <c r="H420" s="263">
        <f>_xlfn.IFNA(VLOOKUP(A420,'PASTE Tech_Stock'!A:B,2,FALSE),0)</f>
        <v>0</v>
      </c>
      <c r="I420" s="263">
        <f>_xlfn.IFNA(VLOOKUP($A420,'PASTE Tech_Stock'!C:BC,2,FALSE),0)</f>
        <v>0</v>
      </c>
      <c r="J420" s="263">
        <f>_xlfn.IFNA(VLOOKUP($A420,'PASTE Tech_Stock'!E:BD,2,FALSE),0)</f>
        <v>0</v>
      </c>
      <c r="K420" s="263">
        <f>_xlfn.IFNA(VLOOKUP($A420,'PASTE Tech_Stock'!G:BE,2,FALSE),0)</f>
        <v>0</v>
      </c>
      <c r="L420" s="263">
        <f>_xlfn.IFNA(VLOOKUP($A420,'PASTE Tech_Stock'!I:BF,2,FALSE),0)</f>
        <v>0</v>
      </c>
      <c r="M420" s="263">
        <f>_xlfn.IFNA(VLOOKUP($A420,'PASTE Tech_Stock'!K:BG,2,FALSE),0)</f>
        <v>0</v>
      </c>
      <c r="N420" s="263">
        <f>_xlfn.IFNA(VLOOKUP($A420,'PASTE Tech_Stock'!M:BH,2,FALSE),0)</f>
        <v>0</v>
      </c>
      <c r="O420" s="263">
        <f>_xlfn.IFNA(VLOOKUP($A420,'PASTE Tech_Stock'!O:BI,2,FALSE),0)</f>
        <v>0</v>
      </c>
      <c r="P420" s="263">
        <f>_xlfn.IFNA(VLOOKUP($A420,'PASTE Tech_Stock'!Q:BJ,2,FALSE),0)</f>
        <v>0</v>
      </c>
      <c r="Q420" s="263">
        <f>_xlfn.IFNA(VLOOKUP($A420,'PASTE Tech_Stock'!S:BK,2,FALSE),0)</f>
        <v>0</v>
      </c>
      <c r="R420" s="263">
        <f>_xlfn.IFNA(VLOOKUP($A420,'PASTE Tech_Stock'!U:BL,2,FALSE),0)</f>
        <v>0</v>
      </c>
      <c r="S420" s="263">
        <f>_xlfn.IFNA(VLOOKUP($A420,'PASTE Tech_Stock'!W:BM,2,FALSE),0)</f>
        <v>0</v>
      </c>
      <c r="T420" s="263">
        <f>_xlfn.IFNA(VLOOKUP($A420,'PASTE Tech_Stock'!Y:BN,2,FALSE),0)</f>
        <v>0</v>
      </c>
    </row>
    <row r="421" spans="1:20" x14ac:dyDescent="0.3">
      <c r="A421" s="69" t="s">
        <v>447</v>
      </c>
      <c r="B421" t="str">
        <f>_xlfn.IFNA(VLOOKUP($A421,'PASTE Energy Balance'!$A$7:$O$835,14,FALSE),"")</f>
        <v>NL</v>
      </c>
      <c r="C421" t="str">
        <f>_xlfn.IFNA(VLOOKUP($A421,'PASTE Technology Sheet'!$A$7:$G$850,3,FALSE),"")</f>
        <v>Conversion</v>
      </c>
      <c r="D421" t="str">
        <f>_xlfn.IFNA(VLOOKUP($A421,'PASTE Technology Sheet'!$A$7:$G$850,4,FALSE),"")</f>
        <v>Services</v>
      </c>
      <c r="E421" t="str">
        <f>_xlfn.IFNA(VLOOKUP($A421,'PASTE Technology Sheet'!$A$7:$G$850,5,FALSE),"")</f>
        <v>Heat</v>
      </c>
      <c r="F421" t="str">
        <f>_xlfn.IFNA(VLOOKUP($A421,'PASTE Technology Sheet'!$A$7:$G$850,6,FALSE),"")</f>
        <v>Heat LT Services</v>
      </c>
      <c r="G421" t="str">
        <f>_xlfn.IFNA(VLOOKUP($A421,'PASTE Technology Sheet'!$A$7:$G$850,7,FALSE),"")</f>
        <v>Boiler Hydrogen - LT Heat for Services</v>
      </c>
      <c r="H421" s="263">
        <f>_xlfn.IFNA(VLOOKUP(A421,'PASTE Tech_Stock'!A:B,2,FALSE),0)</f>
        <v>0</v>
      </c>
      <c r="I421" s="263">
        <f>_xlfn.IFNA(VLOOKUP($A421,'PASTE Tech_Stock'!C:BC,2,FALSE),0)</f>
        <v>0</v>
      </c>
      <c r="J421" s="263">
        <f>_xlfn.IFNA(VLOOKUP($A421,'PASTE Tech_Stock'!E:BD,2,FALSE),0)</f>
        <v>0</v>
      </c>
      <c r="K421" s="263">
        <f>_xlfn.IFNA(VLOOKUP($A421,'PASTE Tech_Stock'!G:BE,2,FALSE),0)</f>
        <v>0</v>
      </c>
      <c r="L421" s="263">
        <f>_xlfn.IFNA(VLOOKUP($A421,'PASTE Tech_Stock'!I:BF,2,FALSE),0)</f>
        <v>0</v>
      </c>
      <c r="M421" s="263">
        <f>_xlfn.IFNA(VLOOKUP($A421,'PASTE Tech_Stock'!K:BG,2,FALSE),0)</f>
        <v>0</v>
      </c>
      <c r="N421" s="263">
        <f>_xlfn.IFNA(VLOOKUP($A421,'PASTE Tech_Stock'!M:BH,2,FALSE),0)</f>
        <v>0</v>
      </c>
      <c r="O421" s="263">
        <f>_xlfn.IFNA(VLOOKUP($A421,'PASTE Tech_Stock'!O:BI,2,FALSE),0)</f>
        <v>0</v>
      </c>
      <c r="P421" s="263">
        <f>_xlfn.IFNA(VLOOKUP($A421,'PASTE Tech_Stock'!Q:BJ,2,FALSE),0)</f>
        <v>0</v>
      </c>
      <c r="Q421" s="263">
        <f>_xlfn.IFNA(VLOOKUP($A421,'PASTE Tech_Stock'!S:BK,2,FALSE),0)</f>
        <v>0</v>
      </c>
      <c r="R421" s="263">
        <f>_xlfn.IFNA(VLOOKUP($A421,'PASTE Tech_Stock'!U:BL,2,FALSE),0)</f>
        <v>0</v>
      </c>
      <c r="S421" s="263">
        <f>_xlfn.IFNA(VLOOKUP($A421,'PASTE Tech_Stock'!W:BM,2,FALSE),0)</f>
        <v>0</v>
      </c>
      <c r="T421" s="263">
        <f>_xlfn.IFNA(VLOOKUP($A421,'PASTE Tech_Stock'!Y:BN,2,FALSE),0)</f>
        <v>0</v>
      </c>
    </row>
    <row r="422" spans="1:20" x14ac:dyDescent="0.3">
      <c r="A422" s="40" t="s">
        <v>448</v>
      </c>
      <c r="B422" t="str">
        <f>_xlfn.IFNA(VLOOKUP($A422,'PASTE Energy Balance'!$A$7:$O$835,14,FALSE),"")</f>
        <v>NL</v>
      </c>
      <c r="C422" t="str">
        <f>_xlfn.IFNA(VLOOKUP($A422,'PASTE Technology Sheet'!$A$7:$G$850,3,FALSE),"")</f>
        <v>Conversion</v>
      </c>
      <c r="D422" t="str">
        <f>_xlfn.IFNA(VLOOKUP($A422,'PASTE Technology Sheet'!$A$7:$G$850,4,FALSE),"")</f>
        <v>Heat Network</v>
      </c>
      <c r="E422" t="str">
        <f>_xlfn.IFNA(VLOOKUP($A422,'PASTE Technology Sheet'!$A$7:$G$850,5,FALSE),"")</f>
        <v>Heat</v>
      </c>
      <c r="F422" t="str">
        <f>_xlfn.IFNA(VLOOKUP($A422,'PASTE Technology Sheet'!$A$7:$G$850,6,FALSE),"")</f>
        <v>Heat LT Network</v>
      </c>
      <c r="G422" t="str">
        <f>_xlfn.IFNA(VLOOKUP($A422,'PASTE Technology Sheet'!$A$7:$G$850,7,FALSE),"")</f>
        <v>Boiler Gas - LT Heat for Network</v>
      </c>
      <c r="H422" s="263">
        <f>_xlfn.IFNA(VLOOKUP(A422,'PASTE Tech_Stock'!A:B,2,FALSE),0)</f>
        <v>20.529346839999999</v>
      </c>
      <c r="I422" s="263">
        <f>_xlfn.IFNA(VLOOKUP($A422,'PASTE Tech_Stock'!C:BC,2,FALSE),0)</f>
        <v>20.410825039999999</v>
      </c>
      <c r="J422" s="263">
        <f>_xlfn.IFNA(VLOOKUP($A422,'PASTE Tech_Stock'!E:BD,2,FALSE),0)</f>
        <v>20.5297515</v>
      </c>
      <c r="K422" s="263">
        <f>_xlfn.IFNA(VLOOKUP($A422,'PASTE Tech_Stock'!G:BE,2,FALSE),0)</f>
        <v>20.529362859999999</v>
      </c>
      <c r="L422" s="263">
        <f>_xlfn.IFNA(VLOOKUP($A422,'PASTE Tech_Stock'!I:BF,2,FALSE),0)</f>
        <v>20.529362859999999</v>
      </c>
      <c r="M422" s="263">
        <f>_xlfn.IFNA(VLOOKUP($A422,'PASTE Tech_Stock'!K:BG,2,FALSE),0)</f>
        <v>18.450142549999999</v>
      </c>
      <c r="N422" s="263">
        <f>_xlfn.IFNA(VLOOKUP($A422,'PASTE Tech_Stock'!M:BH,2,FALSE),0)</f>
        <v>19.446170460000001</v>
      </c>
      <c r="O422" s="263">
        <f>_xlfn.IFNA(VLOOKUP($A422,'PASTE Tech_Stock'!O:BI,2,FALSE),0)</f>
        <v>20.52248045</v>
      </c>
      <c r="P422" s="263">
        <f>_xlfn.IFNA(VLOOKUP($A422,'PASTE Tech_Stock'!Q:BJ,2,FALSE),0)</f>
        <v>20.606351870000001</v>
      </c>
      <c r="Q422" s="263">
        <f>_xlfn.IFNA(VLOOKUP($A422,'PASTE Tech_Stock'!S:BK,2,FALSE),0)</f>
        <v>18.817824550000001</v>
      </c>
      <c r="R422" s="263">
        <f>_xlfn.IFNA(VLOOKUP($A422,'PASTE Tech_Stock'!U:BL,2,FALSE),0)</f>
        <v>19.12948815</v>
      </c>
      <c r="S422" s="263">
        <f>_xlfn.IFNA(VLOOKUP($A422,'PASTE Tech_Stock'!W:BM,2,FALSE),0)</f>
        <v>18.502101870000001</v>
      </c>
      <c r="T422" s="263">
        <f>_xlfn.IFNA(VLOOKUP($A422,'PASTE Tech_Stock'!Y:BN,2,FALSE),0)</f>
        <v>20.328060109999999</v>
      </c>
    </row>
    <row r="423" spans="1:20" x14ac:dyDescent="0.3">
      <c r="A423" s="69" t="s">
        <v>449</v>
      </c>
      <c r="B423" t="str">
        <f>_xlfn.IFNA(VLOOKUP($A423,'PASTE Energy Balance'!$A$7:$O$835,14,FALSE),"")</f>
        <v>NL</v>
      </c>
      <c r="C423" t="str">
        <f>_xlfn.IFNA(VLOOKUP($A423,'PASTE Technology Sheet'!$A$7:$G$850,3,FALSE),"")</f>
        <v>Conversion</v>
      </c>
      <c r="D423" t="str">
        <f>_xlfn.IFNA(VLOOKUP($A423,'PASTE Technology Sheet'!$A$7:$G$850,4,FALSE),"")</f>
        <v>Heat Network</v>
      </c>
      <c r="E423" t="str">
        <f>_xlfn.IFNA(VLOOKUP($A423,'PASTE Technology Sheet'!$A$7:$G$850,5,FALSE),"")</f>
        <v>Heat</v>
      </c>
      <c r="F423" t="str">
        <f>_xlfn.IFNA(VLOOKUP($A423,'PASTE Technology Sheet'!$A$7:$G$850,6,FALSE),"")</f>
        <v>Heat LT Network</v>
      </c>
      <c r="G423" t="str">
        <f>_xlfn.IFNA(VLOOKUP($A423,'PASTE Technology Sheet'!$A$7:$G$850,7,FALSE),"")</f>
        <v>Boiler Gas wCCS - LT Heat for Network</v>
      </c>
      <c r="H423" s="263">
        <f>_xlfn.IFNA(VLOOKUP(A423,'PASTE Tech_Stock'!A:B,2,FALSE),0)</f>
        <v>1.8799287849999999E-2</v>
      </c>
      <c r="I423" s="263">
        <f>_xlfn.IFNA(VLOOKUP($A423,'PASTE Tech_Stock'!C:BC,2,FALSE),0)</f>
        <v>2.040474162E-2</v>
      </c>
      <c r="J423" s="263">
        <f>_xlfn.IFNA(VLOOKUP($A423,'PASTE Tech_Stock'!E:BD,2,FALSE),0)</f>
        <v>1.839451412E-2</v>
      </c>
      <c r="K423" s="263">
        <f>_xlfn.IFNA(VLOOKUP($A423,'PASTE Tech_Stock'!G:BE,2,FALSE),0)</f>
        <v>1.8783265859999999E-2</v>
      </c>
      <c r="L423" s="263">
        <f>_xlfn.IFNA(VLOOKUP($A423,'PASTE Tech_Stock'!I:BF,2,FALSE),0)</f>
        <v>1.8783265859999999E-2</v>
      </c>
      <c r="M423" s="263">
        <f>_xlfn.IFNA(VLOOKUP($A423,'PASTE Tech_Stock'!K:BG,2,FALSE),0)</f>
        <v>2.312861287</v>
      </c>
      <c r="N423" s="263">
        <f>_xlfn.IFNA(VLOOKUP($A423,'PASTE Tech_Stock'!M:BH,2,FALSE),0)</f>
        <v>2.0185241640000001E-2</v>
      </c>
      <c r="O423" s="263">
        <f>_xlfn.IFNA(VLOOKUP($A423,'PASTE Tech_Stock'!O:BI,2,FALSE),0)</f>
        <v>1.746505148E-2</v>
      </c>
      <c r="P423" s="263">
        <f>_xlfn.IFNA(VLOOKUP($A423,'PASTE Tech_Stock'!Q:BJ,2,FALSE),0)</f>
        <v>1.9717867390000001E-2</v>
      </c>
      <c r="Q423" s="263">
        <f>_xlfn.IFNA(VLOOKUP($A423,'PASTE Tech_Stock'!S:BK,2,FALSE),0)</f>
        <v>1.1907986969999999E-2</v>
      </c>
      <c r="R423" s="263">
        <f>_xlfn.IFNA(VLOOKUP($A423,'PASTE Tech_Stock'!U:BL,2,FALSE),0)</f>
        <v>1.6335511840000001</v>
      </c>
      <c r="S423" s="263">
        <f>_xlfn.IFNA(VLOOKUP($A423,'PASTE Tech_Stock'!W:BM,2,FALSE),0)</f>
        <v>1.1493457030000001</v>
      </c>
      <c r="T423" s="263">
        <f>_xlfn.IFNA(VLOOKUP($A423,'PASTE Tech_Stock'!Y:BN,2,FALSE),0)</f>
        <v>8.5404804079999997E-3</v>
      </c>
    </row>
    <row r="424" spans="1:20" x14ac:dyDescent="0.3">
      <c r="A424" s="40" t="s">
        <v>450</v>
      </c>
      <c r="B424" t="str">
        <f>_xlfn.IFNA(VLOOKUP($A424,'PASTE Energy Balance'!$A$7:$O$835,14,FALSE),"")</f>
        <v>NL</v>
      </c>
      <c r="C424" t="str">
        <f>_xlfn.IFNA(VLOOKUP($A424,'PASTE Technology Sheet'!$A$7:$G$850,3,FALSE),"")</f>
        <v>Conversion</v>
      </c>
      <c r="D424" t="str">
        <f>_xlfn.IFNA(VLOOKUP($A424,'PASTE Technology Sheet'!$A$7:$G$850,4,FALSE),"")</f>
        <v>Heat Network</v>
      </c>
      <c r="E424" t="str">
        <f>_xlfn.IFNA(VLOOKUP($A424,'PASTE Technology Sheet'!$A$7:$G$850,5,FALSE),"")</f>
        <v>Heat</v>
      </c>
      <c r="F424" t="str">
        <f>_xlfn.IFNA(VLOOKUP($A424,'PASTE Technology Sheet'!$A$7:$G$850,6,FALSE),"")</f>
        <v>Heat LT Network</v>
      </c>
      <c r="G424" t="str">
        <f>_xlfn.IFNA(VLOOKUP($A424,'PASTE Technology Sheet'!$A$7:$G$850,7,FALSE),"")</f>
        <v>Boiler Biomass - LT Heat for Network</v>
      </c>
      <c r="H424" s="263">
        <f>_xlfn.IFNA(VLOOKUP(A424,'PASTE Tech_Stock'!A:B,2,FALSE),0)</f>
        <v>0</v>
      </c>
      <c r="I424" s="263">
        <f>_xlfn.IFNA(VLOOKUP($A424,'PASTE Tech_Stock'!C:BC,2,FALSE),0)</f>
        <v>0</v>
      </c>
      <c r="J424" s="263">
        <f>_xlfn.IFNA(VLOOKUP($A424,'PASTE Tech_Stock'!E:BD,2,FALSE),0)</f>
        <v>0</v>
      </c>
      <c r="K424" s="263">
        <f>_xlfn.IFNA(VLOOKUP($A424,'PASTE Tech_Stock'!G:BE,2,FALSE),0)</f>
        <v>0</v>
      </c>
      <c r="L424" s="263">
        <f>_xlfn.IFNA(VLOOKUP($A424,'PASTE Tech_Stock'!I:BF,2,FALSE),0)</f>
        <v>0</v>
      </c>
      <c r="M424" s="263">
        <f>_xlfn.IFNA(VLOOKUP($A424,'PASTE Tech_Stock'!K:BG,2,FALSE),0)</f>
        <v>0</v>
      </c>
      <c r="N424" s="263">
        <f>_xlfn.IFNA(VLOOKUP($A424,'PASTE Tech_Stock'!M:BH,2,FALSE),0)</f>
        <v>0</v>
      </c>
      <c r="O424" s="263">
        <f>_xlfn.IFNA(VLOOKUP($A424,'PASTE Tech_Stock'!O:BI,2,FALSE),0)</f>
        <v>0</v>
      </c>
      <c r="P424" s="263">
        <f>_xlfn.IFNA(VLOOKUP($A424,'PASTE Tech_Stock'!Q:BJ,2,FALSE),0)</f>
        <v>0</v>
      </c>
      <c r="Q424" s="263">
        <f>_xlfn.IFNA(VLOOKUP($A424,'PASTE Tech_Stock'!S:BK,2,FALSE),0)</f>
        <v>0</v>
      </c>
      <c r="R424" s="263">
        <f>_xlfn.IFNA(VLOOKUP($A424,'PASTE Tech_Stock'!U:BL,2,FALSE),0)</f>
        <v>0</v>
      </c>
      <c r="S424" s="263">
        <f>_xlfn.IFNA(VLOOKUP($A424,'PASTE Tech_Stock'!W:BM,2,FALSE),0)</f>
        <v>0</v>
      </c>
      <c r="T424" s="263">
        <f>_xlfn.IFNA(VLOOKUP($A424,'PASTE Tech_Stock'!Y:BN,2,FALSE),0)</f>
        <v>0</v>
      </c>
    </row>
    <row r="425" spans="1:20" x14ac:dyDescent="0.3">
      <c r="A425" s="69" t="s">
        <v>451</v>
      </c>
      <c r="B425" t="str">
        <f>_xlfn.IFNA(VLOOKUP($A425,'PASTE Energy Balance'!$A$7:$O$835,14,FALSE),"")</f>
        <v>NL</v>
      </c>
      <c r="C425" t="str">
        <f>_xlfn.IFNA(VLOOKUP($A425,'PASTE Technology Sheet'!$A$7:$G$850,3,FALSE),"")</f>
        <v>Conversion</v>
      </c>
      <c r="D425" t="str">
        <f>_xlfn.IFNA(VLOOKUP($A425,'PASTE Technology Sheet'!$A$7:$G$850,4,FALSE),"")</f>
        <v>Heat Network</v>
      </c>
      <c r="E425" t="str">
        <f>_xlfn.IFNA(VLOOKUP($A425,'PASTE Technology Sheet'!$A$7:$G$850,5,FALSE),"")</f>
        <v>Heat</v>
      </c>
      <c r="F425" t="str">
        <f>_xlfn.IFNA(VLOOKUP($A425,'PASTE Technology Sheet'!$A$7:$G$850,6,FALSE),"")</f>
        <v>Heat LT Network</v>
      </c>
      <c r="G425" t="str">
        <f>_xlfn.IFNA(VLOOKUP($A425,'PASTE Technology Sheet'!$A$7:$G$850,7,FALSE),"")</f>
        <v>Boiler Biomass wCCS - LT Heat for Network</v>
      </c>
      <c r="H425" s="263">
        <f>_xlfn.IFNA(VLOOKUP(A425,'PASTE Tech_Stock'!A:B,2,FALSE),0)</f>
        <v>0</v>
      </c>
      <c r="I425" s="263">
        <f>_xlfn.IFNA(VLOOKUP($A425,'PASTE Tech_Stock'!C:BC,2,FALSE),0)</f>
        <v>0</v>
      </c>
      <c r="J425" s="263">
        <f>_xlfn.IFNA(VLOOKUP($A425,'PASTE Tech_Stock'!E:BD,2,FALSE),0)</f>
        <v>0</v>
      </c>
      <c r="K425" s="263">
        <f>_xlfn.IFNA(VLOOKUP($A425,'PASTE Tech_Stock'!G:BE,2,FALSE),0)</f>
        <v>0</v>
      </c>
      <c r="L425" s="263">
        <f>_xlfn.IFNA(VLOOKUP($A425,'PASTE Tech_Stock'!I:BF,2,FALSE),0)</f>
        <v>0</v>
      </c>
      <c r="M425" s="263">
        <f>_xlfn.IFNA(VLOOKUP($A425,'PASTE Tech_Stock'!K:BG,2,FALSE),0)</f>
        <v>1.8509618320000001E-3</v>
      </c>
      <c r="N425" s="263">
        <f>_xlfn.IFNA(VLOOKUP($A425,'PASTE Tech_Stock'!M:BH,2,FALSE),0)</f>
        <v>1.6306973839999999E-3</v>
      </c>
      <c r="O425" s="263">
        <f>_xlfn.IFNA(VLOOKUP($A425,'PASTE Tech_Stock'!O:BI,2,FALSE),0)</f>
        <v>0</v>
      </c>
      <c r="P425" s="263">
        <f>_xlfn.IFNA(VLOOKUP($A425,'PASTE Tech_Stock'!Q:BJ,2,FALSE),0)</f>
        <v>0</v>
      </c>
      <c r="Q425" s="263">
        <f>_xlfn.IFNA(VLOOKUP($A425,'PASTE Tech_Stock'!S:BK,2,FALSE),0)</f>
        <v>3.530600025E-3</v>
      </c>
      <c r="R425" s="263">
        <f>_xlfn.IFNA(VLOOKUP($A425,'PASTE Tech_Stock'!U:BL,2,FALSE),0)</f>
        <v>0</v>
      </c>
      <c r="S425" s="263">
        <f>_xlfn.IFNA(VLOOKUP($A425,'PASTE Tech_Stock'!W:BM,2,FALSE),0)</f>
        <v>6.5263858779999995E-4</v>
      </c>
      <c r="T425" s="263">
        <f>_xlfn.IFNA(VLOOKUP($A425,'PASTE Tech_Stock'!Y:BN,2,FALSE),0)</f>
        <v>3.8092242179999999E-3</v>
      </c>
    </row>
    <row r="426" spans="1:20" x14ac:dyDescent="0.3">
      <c r="A426" s="40" t="s">
        <v>452</v>
      </c>
      <c r="B426" t="str">
        <f>_xlfn.IFNA(VLOOKUP($A426,'PASTE Energy Balance'!$A$7:$O$835,14,FALSE),"")</f>
        <v>NL</v>
      </c>
      <c r="C426" t="str">
        <f>_xlfn.IFNA(VLOOKUP($A426,'PASTE Technology Sheet'!$A$7:$G$850,3,FALSE),"")</f>
        <v>Conversion</v>
      </c>
      <c r="D426" t="str">
        <f>_xlfn.IFNA(VLOOKUP($A426,'PASTE Technology Sheet'!$A$7:$G$850,4,FALSE),"")</f>
        <v>Heat Network</v>
      </c>
      <c r="E426" t="str">
        <f>_xlfn.IFNA(VLOOKUP($A426,'PASTE Technology Sheet'!$A$7:$G$850,5,FALSE),"")</f>
        <v>Heat</v>
      </c>
      <c r="F426" t="str">
        <f>_xlfn.IFNA(VLOOKUP($A426,'PASTE Technology Sheet'!$A$7:$G$850,6,FALSE),"")</f>
        <v>Heat LT Network</v>
      </c>
      <c r="G426" t="str">
        <f>_xlfn.IFNA(VLOOKUP($A426,'PASTE Technology Sheet'!$A$7:$G$850,7,FALSE),"")</f>
        <v>Geothermal Gas HP - LT Heat for Network</v>
      </c>
      <c r="H426" s="263">
        <f>_xlfn.IFNA(VLOOKUP(A426,'PASTE Tech_Stock'!A:B,2,FALSE),0)</f>
        <v>11.421281779999999</v>
      </c>
      <c r="I426" s="263">
        <f>_xlfn.IFNA(VLOOKUP($A426,'PASTE Tech_Stock'!C:BC,2,FALSE),0)</f>
        <v>11.53819807</v>
      </c>
      <c r="J426" s="263">
        <f>_xlfn.IFNA(VLOOKUP($A426,'PASTE Tech_Stock'!E:BD,2,FALSE),0)</f>
        <v>11.42128174</v>
      </c>
      <c r="K426" s="263">
        <f>_xlfn.IFNA(VLOOKUP($A426,'PASTE Tech_Stock'!G:BE,2,FALSE),0)</f>
        <v>11.421281779999999</v>
      </c>
      <c r="L426" s="263">
        <f>_xlfn.IFNA(VLOOKUP($A426,'PASTE Tech_Stock'!I:BF,2,FALSE),0)</f>
        <v>11.421281779999999</v>
      </c>
      <c r="M426" s="263">
        <f>_xlfn.IFNA(VLOOKUP($A426,'PASTE Tech_Stock'!K:BG,2,FALSE),0)</f>
        <v>11.204573099999999</v>
      </c>
      <c r="N426" s="263">
        <f>_xlfn.IFNA(VLOOKUP($A426,'PASTE Tech_Stock'!M:BH,2,FALSE),0)</f>
        <v>12.50144128</v>
      </c>
      <c r="O426" s="263">
        <f>_xlfn.IFNA(VLOOKUP($A426,'PASTE Tech_Stock'!O:BI,2,FALSE),0)</f>
        <v>11.42948224</v>
      </c>
      <c r="P426" s="263">
        <f>_xlfn.IFNA(VLOOKUP($A426,'PASTE Tech_Stock'!Q:BJ,2,FALSE),0)</f>
        <v>11.34335804</v>
      </c>
      <c r="Q426" s="263">
        <f>_xlfn.IFNA(VLOOKUP($A426,'PASTE Tech_Stock'!S:BK,2,FALSE),0)</f>
        <v>13.13608234</v>
      </c>
      <c r="R426" s="263">
        <f>_xlfn.IFNA(VLOOKUP($A426,'PASTE Tech_Stock'!U:BL,2,FALSE),0)</f>
        <v>11.20642404</v>
      </c>
      <c r="S426" s="263">
        <f>_xlfn.IFNA(VLOOKUP($A426,'PASTE Tech_Stock'!W:BM,2,FALSE),0)</f>
        <v>12.317324810000001</v>
      </c>
      <c r="T426" s="263">
        <f>_xlfn.IFNA(VLOOKUP($A426,'PASTE Tech_Stock'!Y:BN,2,FALSE),0)</f>
        <v>12.70731773</v>
      </c>
    </row>
    <row r="427" spans="1:20" x14ac:dyDescent="0.3">
      <c r="A427" s="69" t="s">
        <v>453</v>
      </c>
      <c r="B427" t="str">
        <f>_xlfn.IFNA(VLOOKUP($A427,'PASTE Energy Balance'!$A$7:$O$835,14,FALSE),"")</f>
        <v>NL</v>
      </c>
      <c r="C427" t="str">
        <f>_xlfn.IFNA(VLOOKUP($A427,'PASTE Technology Sheet'!$A$7:$G$850,3,FALSE),"")</f>
        <v>Conversion</v>
      </c>
      <c r="D427" t="str">
        <f>_xlfn.IFNA(VLOOKUP($A427,'PASTE Technology Sheet'!$A$7:$G$850,4,FALSE),"")</f>
        <v>Heat Network</v>
      </c>
      <c r="E427" t="str">
        <f>_xlfn.IFNA(VLOOKUP($A427,'PASTE Technology Sheet'!$A$7:$G$850,5,FALSE),"")</f>
        <v>Heat</v>
      </c>
      <c r="F427" t="str">
        <f>_xlfn.IFNA(VLOOKUP($A427,'PASTE Technology Sheet'!$A$7:$G$850,6,FALSE),"")</f>
        <v>Heat LT Network</v>
      </c>
      <c r="G427" t="str">
        <f>_xlfn.IFNA(VLOOKUP($A427,'PASTE Technology Sheet'!$A$7:$G$850,7,FALSE),"")</f>
        <v>Hot water storage tank - LT Heat for Network</v>
      </c>
      <c r="H427" s="263">
        <f>_xlfn.IFNA(VLOOKUP(A427,'PASTE Tech_Stock'!A:B,2,FALSE),0)</f>
        <v>1.5723501019999999E-7</v>
      </c>
      <c r="I427" s="263">
        <f>_xlfn.IFNA(VLOOKUP($A427,'PASTE Tech_Stock'!C:BC,2,FALSE),0)</f>
        <v>4.436270178E-7</v>
      </c>
      <c r="J427" s="263">
        <f>_xlfn.IFNA(VLOOKUP($A427,'PASTE Tech_Stock'!E:BD,2,FALSE),0)</f>
        <v>8.3560830179999999E-7</v>
      </c>
      <c r="K427" s="263">
        <f>_xlfn.IFNA(VLOOKUP($A427,'PASTE Tech_Stock'!G:BE,2,FALSE),0)</f>
        <v>1.7201631110000001E-7</v>
      </c>
      <c r="L427" s="263">
        <f>_xlfn.IFNA(VLOOKUP($A427,'PASTE Tech_Stock'!I:BF,2,FALSE),0)</f>
        <v>1.7201631110000001E-7</v>
      </c>
      <c r="M427" s="263">
        <f>_xlfn.IFNA(VLOOKUP($A427,'PASTE Tech_Stock'!K:BG,2,FALSE),0)</f>
        <v>3.2315257290000003E-7</v>
      </c>
      <c r="N427" s="263">
        <f>_xlfn.IFNA(VLOOKUP($A427,'PASTE Tech_Stock'!M:BH,2,FALSE),0)</f>
        <v>2.284132024E-6</v>
      </c>
      <c r="O427" s="263">
        <f>_xlfn.IFNA(VLOOKUP($A427,'PASTE Tech_Stock'!O:BI,2,FALSE),0)</f>
        <v>7.2470404050000002E-7</v>
      </c>
      <c r="P427" s="263">
        <f>_xlfn.IFNA(VLOOKUP($A427,'PASTE Tech_Stock'!Q:BJ,2,FALSE),0)</f>
        <v>8.5020361479999997E-7</v>
      </c>
      <c r="Q427" s="263">
        <f>_xlfn.IFNA(VLOOKUP($A427,'PASTE Tech_Stock'!S:BK,2,FALSE),0)</f>
        <v>4.1129745330000002E-7</v>
      </c>
      <c r="R427" s="263">
        <f>_xlfn.IFNA(VLOOKUP($A427,'PASTE Tech_Stock'!U:BL,2,FALSE),0)</f>
        <v>4.2696726360000001E-7</v>
      </c>
      <c r="S427" s="263">
        <f>_xlfn.IFNA(VLOOKUP($A427,'PASTE Tech_Stock'!W:BM,2,FALSE),0)</f>
        <v>1.579393782E-6</v>
      </c>
      <c r="T427" s="263">
        <f>_xlfn.IFNA(VLOOKUP($A427,'PASTE Tech_Stock'!Y:BN,2,FALSE),0)</f>
        <v>0</v>
      </c>
    </row>
    <row r="428" spans="1:20" x14ac:dyDescent="0.3">
      <c r="A428" s="40" t="s">
        <v>454</v>
      </c>
      <c r="B428" t="str">
        <f>_xlfn.IFNA(VLOOKUP($A428,'PASTE Energy Balance'!$A$7:$O$835,14,FALSE),"")</f>
        <v>NL</v>
      </c>
      <c r="C428" t="str">
        <f>_xlfn.IFNA(VLOOKUP($A428,'PASTE Technology Sheet'!$A$7:$G$850,3,FALSE),"")</f>
        <v>Conversion</v>
      </c>
      <c r="D428" t="str">
        <f>_xlfn.IFNA(VLOOKUP($A428,'PASTE Technology Sheet'!$A$7:$G$850,4,FALSE),"")</f>
        <v>Heat Network</v>
      </c>
      <c r="E428" t="str">
        <f>_xlfn.IFNA(VLOOKUP($A428,'PASTE Technology Sheet'!$A$7:$G$850,5,FALSE),"")</f>
        <v>Heat</v>
      </c>
      <c r="F428" t="str">
        <f>_xlfn.IFNA(VLOOKUP($A428,'PASTE Technology Sheet'!$A$7:$G$850,6,FALSE),"")</f>
        <v>Heat LT Network</v>
      </c>
      <c r="G428" t="str">
        <f>_xlfn.IFNA(VLOOKUP($A428,'PASTE Technology Sheet'!$A$7:$G$850,7,FALSE),"")</f>
        <v>Boiler Hydrogen - LT Heat for Network</v>
      </c>
      <c r="H428" s="263">
        <f>_xlfn.IFNA(VLOOKUP(A428,'PASTE Tech_Stock'!A:B,2,FALSE),0)</f>
        <v>3.5777806459999999E-4</v>
      </c>
      <c r="I428" s="263">
        <f>_xlfn.IFNA(VLOOKUP($A428,'PASTE Tech_Stock'!C:BC,2,FALSE),0)</f>
        <v>3.5778514500000002E-4</v>
      </c>
      <c r="J428" s="263">
        <f>_xlfn.IFNA(VLOOKUP($A428,'PASTE Tech_Stock'!E:BD,2,FALSE),0)</f>
        <v>3.5780238199999999E-4</v>
      </c>
      <c r="K428" s="263">
        <f>_xlfn.IFNA(VLOOKUP($A428,'PASTE Tech_Stock'!G:BE,2,FALSE),0)</f>
        <v>3.577784367E-4</v>
      </c>
      <c r="L428" s="263">
        <f>_xlfn.IFNA(VLOOKUP($A428,'PASTE Tech_Stock'!I:BF,2,FALSE),0)</f>
        <v>3.577784367E-4</v>
      </c>
      <c r="M428" s="263">
        <f>_xlfn.IFNA(VLOOKUP($A428,'PASTE Tech_Stock'!K:BG,2,FALSE),0)</f>
        <v>3.5777649329999999E-4</v>
      </c>
      <c r="N428" s="263">
        <f>_xlfn.IFNA(VLOOKUP($A428,'PASTE Tech_Stock'!M:BH,2,FALSE),0)</f>
        <v>3.578366598E-4</v>
      </c>
      <c r="O428" s="263">
        <f>_xlfn.IFNA(VLOOKUP($A428,'PASTE Tech_Stock'!O:BI,2,FALSE),0)</f>
        <v>3.5781511480000001E-4</v>
      </c>
      <c r="P428" s="263">
        <f>_xlfn.IFNA(VLOOKUP($A428,'PASTE Tech_Stock'!Q:BJ,2,FALSE),0)</f>
        <v>3.5778803299999997E-4</v>
      </c>
      <c r="Q428" s="263">
        <f>_xlfn.IFNA(VLOOKUP($A428,'PASTE Tech_Stock'!S:BK,2,FALSE),0)</f>
        <v>4.4021039550000001E-4</v>
      </c>
      <c r="R428" s="263">
        <f>_xlfn.IFNA(VLOOKUP($A428,'PASTE Tech_Stock'!U:BL,2,FALSE),0)</f>
        <v>3.2225865100000002E-4</v>
      </c>
      <c r="S428" s="263">
        <f>_xlfn.IFNA(VLOOKUP($A428,'PASTE Tech_Stock'!W:BM,2,FALSE),0)</f>
        <v>3.6053340809999999E-4</v>
      </c>
      <c r="T428" s="263">
        <f>_xlfn.IFNA(VLOOKUP($A428,'PASTE Tech_Stock'!Y:BN,2,FALSE),0)</f>
        <v>9.3226974239999998E-5</v>
      </c>
    </row>
    <row r="429" spans="1:20" x14ac:dyDescent="0.3">
      <c r="A429" s="69" t="s">
        <v>455</v>
      </c>
      <c r="B429" t="str">
        <f>_xlfn.IFNA(VLOOKUP($A429,'PASTE Energy Balance'!$A$7:$O$835,14,FALSE),"")</f>
        <v>NL</v>
      </c>
      <c r="C429" t="str">
        <f>_xlfn.IFNA(VLOOKUP($A429,'PASTE Technology Sheet'!$A$7:$G$850,3,FALSE),"")</f>
        <v>Conversion</v>
      </c>
      <c r="D429" t="str">
        <f>_xlfn.IFNA(VLOOKUP($A429,'PASTE Technology Sheet'!$A$7:$G$850,4,FALSE),"")</f>
        <v>Agriculture</v>
      </c>
      <c r="E429" t="str">
        <f>_xlfn.IFNA(VLOOKUP($A429,'PASTE Technology Sheet'!$A$7:$G$850,5,FALSE),"")</f>
        <v>Heat</v>
      </c>
      <c r="F429" t="str">
        <f>_xlfn.IFNA(VLOOKUP($A429,'PASTE Technology Sheet'!$A$7:$G$850,6,FALSE),"")</f>
        <v>Heat LT Agriculture</v>
      </c>
      <c r="G429" t="str">
        <f>_xlfn.IFNA(VLOOKUP($A429,'PASTE Technology Sheet'!$A$7:$G$850,7,FALSE),"")</f>
        <v>CHP Gas - LT Heat for Agriculture</v>
      </c>
      <c r="H429" s="263">
        <f>_xlfn.IFNA(VLOOKUP(A429,'PASTE Tech_Stock'!A:B,2,FALSE),0)</f>
        <v>0</v>
      </c>
      <c r="I429" s="263">
        <f>_xlfn.IFNA(VLOOKUP($A429,'PASTE Tech_Stock'!C:BC,2,FALSE),0)</f>
        <v>0</v>
      </c>
      <c r="J429" s="263">
        <f>_xlfn.IFNA(VLOOKUP($A429,'PASTE Tech_Stock'!E:BD,2,FALSE),0)</f>
        <v>0</v>
      </c>
      <c r="K429" s="263">
        <f>_xlfn.IFNA(VLOOKUP($A429,'PASTE Tech_Stock'!G:BE,2,FALSE),0)</f>
        <v>0</v>
      </c>
      <c r="L429" s="263">
        <f>_xlfn.IFNA(VLOOKUP($A429,'PASTE Tech_Stock'!I:BF,2,FALSE),0)</f>
        <v>0</v>
      </c>
      <c r="M429" s="263">
        <f>_xlfn.IFNA(VLOOKUP($A429,'PASTE Tech_Stock'!K:BG,2,FALSE),0)</f>
        <v>0</v>
      </c>
      <c r="N429" s="263">
        <f>_xlfn.IFNA(VLOOKUP($A429,'PASTE Tech_Stock'!M:BH,2,FALSE),0)</f>
        <v>0</v>
      </c>
      <c r="O429" s="263">
        <f>_xlfn.IFNA(VLOOKUP($A429,'PASTE Tech_Stock'!O:BI,2,FALSE),0)</f>
        <v>0</v>
      </c>
      <c r="P429" s="263">
        <f>_xlfn.IFNA(VLOOKUP($A429,'PASTE Tech_Stock'!Q:BJ,2,FALSE),0)</f>
        <v>0</v>
      </c>
      <c r="Q429" s="263">
        <f>_xlfn.IFNA(VLOOKUP($A429,'PASTE Tech_Stock'!S:BK,2,FALSE),0)</f>
        <v>0</v>
      </c>
      <c r="R429" s="263">
        <f>_xlfn.IFNA(VLOOKUP($A429,'PASTE Tech_Stock'!U:BL,2,FALSE),0)</f>
        <v>0</v>
      </c>
      <c r="S429" s="263">
        <f>_xlfn.IFNA(VLOOKUP($A429,'PASTE Tech_Stock'!W:BM,2,FALSE),0)</f>
        <v>0</v>
      </c>
      <c r="T429" s="263">
        <f>_xlfn.IFNA(VLOOKUP($A429,'PASTE Tech_Stock'!Y:BN,2,FALSE),0)</f>
        <v>0</v>
      </c>
    </row>
    <row r="430" spans="1:20" x14ac:dyDescent="0.3">
      <c r="A430" s="40" t="s">
        <v>456</v>
      </c>
      <c r="B430" t="str">
        <f>_xlfn.IFNA(VLOOKUP($A430,'PASTE Energy Balance'!$A$7:$O$835,14,FALSE),"")</f>
        <v>NL</v>
      </c>
      <c r="C430" t="str">
        <f>_xlfn.IFNA(VLOOKUP($A430,'PASTE Technology Sheet'!$A$7:$G$850,3,FALSE),"")</f>
        <v>Conversion</v>
      </c>
      <c r="D430" t="str">
        <f>_xlfn.IFNA(VLOOKUP($A430,'PASTE Technology Sheet'!$A$7:$G$850,4,FALSE),"")</f>
        <v>Agriculture</v>
      </c>
      <c r="E430" t="str">
        <f>_xlfn.IFNA(VLOOKUP($A430,'PASTE Technology Sheet'!$A$7:$G$850,5,FALSE),"")</f>
        <v>Heat</v>
      </c>
      <c r="F430" t="str">
        <f>_xlfn.IFNA(VLOOKUP($A430,'PASTE Technology Sheet'!$A$7:$G$850,6,FALSE),"")</f>
        <v>Heat LT Agriculture</v>
      </c>
      <c r="G430" t="str">
        <f>_xlfn.IFNA(VLOOKUP($A430,'PASTE Technology Sheet'!$A$7:$G$850,7,FALSE),"")</f>
        <v>Boiler Gas - LT Heat for Agriculture</v>
      </c>
      <c r="H430" s="263">
        <f>_xlfn.IFNA(VLOOKUP(A430,'PASTE Tech_Stock'!A:B,2,FALSE),0)</f>
        <v>0</v>
      </c>
      <c r="I430" s="263">
        <f>_xlfn.IFNA(VLOOKUP($A430,'PASTE Tech_Stock'!C:BC,2,FALSE),0)</f>
        <v>0</v>
      </c>
      <c r="J430" s="263">
        <f>_xlfn.IFNA(VLOOKUP($A430,'PASTE Tech_Stock'!E:BD,2,FALSE),0)</f>
        <v>0</v>
      </c>
      <c r="K430" s="263">
        <f>_xlfn.IFNA(VLOOKUP($A430,'PASTE Tech_Stock'!G:BE,2,FALSE),0)</f>
        <v>0</v>
      </c>
      <c r="L430" s="263">
        <f>_xlfn.IFNA(VLOOKUP($A430,'PASTE Tech_Stock'!I:BF,2,FALSE),0)</f>
        <v>0</v>
      </c>
      <c r="M430" s="263">
        <f>_xlfn.IFNA(VLOOKUP($A430,'PASTE Tech_Stock'!K:BG,2,FALSE),0)</f>
        <v>0</v>
      </c>
      <c r="N430" s="263">
        <f>_xlfn.IFNA(VLOOKUP($A430,'PASTE Tech_Stock'!M:BH,2,FALSE),0)</f>
        <v>0</v>
      </c>
      <c r="O430" s="263">
        <f>_xlfn.IFNA(VLOOKUP($A430,'PASTE Tech_Stock'!O:BI,2,FALSE),0)</f>
        <v>0</v>
      </c>
      <c r="P430" s="263">
        <f>_xlfn.IFNA(VLOOKUP($A430,'PASTE Tech_Stock'!Q:BJ,2,FALSE),0)</f>
        <v>0</v>
      </c>
      <c r="Q430" s="263">
        <f>_xlfn.IFNA(VLOOKUP($A430,'PASTE Tech_Stock'!S:BK,2,FALSE),0)</f>
        <v>0</v>
      </c>
      <c r="R430" s="263">
        <f>_xlfn.IFNA(VLOOKUP($A430,'PASTE Tech_Stock'!U:BL,2,FALSE),0)</f>
        <v>0</v>
      </c>
      <c r="S430" s="263">
        <f>_xlfn.IFNA(VLOOKUP($A430,'PASTE Tech_Stock'!W:BM,2,FALSE),0)</f>
        <v>0</v>
      </c>
      <c r="T430" s="263">
        <f>_xlfn.IFNA(VLOOKUP($A430,'PASTE Tech_Stock'!Y:BN,2,FALSE),0)</f>
        <v>0</v>
      </c>
    </row>
    <row r="431" spans="1:20" x14ac:dyDescent="0.3">
      <c r="A431" s="69" t="s">
        <v>457</v>
      </c>
      <c r="B431" t="str">
        <f>_xlfn.IFNA(VLOOKUP($A431,'PASTE Energy Balance'!$A$7:$O$835,14,FALSE),"")</f>
        <v>NL</v>
      </c>
      <c r="C431" t="str">
        <f>_xlfn.IFNA(VLOOKUP($A431,'PASTE Technology Sheet'!$A$7:$G$850,3,FALSE),"")</f>
        <v>Conversion</v>
      </c>
      <c r="D431" t="str">
        <f>_xlfn.IFNA(VLOOKUP($A431,'PASTE Technology Sheet'!$A$7:$G$850,4,FALSE),"")</f>
        <v>Agriculture</v>
      </c>
      <c r="E431" t="str">
        <f>_xlfn.IFNA(VLOOKUP($A431,'PASTE Technology Sheet'!$A$7:$G$850,5,FALSE),"")</f>
        <v>Heat</v>
      </c>
      <c r="F431" t="str">
        <f>_xlfn.IFNA(VLOOKUP($A431,'PASTE Technology Sheet'!$A$7:$G$850,6,FALSE),"")</f>
        <v>Heat LT Agriculture</v>
      </c>
      <c r="G431" t="str">
        <f>_xlfn.IFNA(VLOOKUP($A431,'PASTE Technology Sheet'!$A$7:$G$850,7,FALSE),"")</f>
        <v>Geothermal HP - LT Heat for Agriculture</v>
      </c>
      <c r="H431" s="263">
        <f>_xlfn.IFNA(VLOOKUP(A431,'PASTE Tech_Stock'!A:B,2,FALSE),0)</f>
        <v>1.258878741</v>
      </c>
      <c r="I431" s="263">
        <f>_xlfn.IFNA(VLOOKUP($A431,'PASTE Tech_Stock'!C:BC,2,FALSE),0)</f>
        <v>1.258878741</v>
      </c>
      <c r="J431" s="263">
        <f>_xlfn.IFNA(VLOOKUP($A431,'PASTE Tech_Stock'!E:BD,2,FALSE),0)</f>
        <v>1.2588787400000001</v>
      </c>
      <c r="K431" s="263">
        <f>_xlfn.IFNA(VLOOKUP($A431,'PASTE Tech_Stock'!G:BE,2,FALSE),0)</f>
        <v>1.258878741</v>
      </c>
      <c r="L431" s="263">
        <f>_xlfn.IFNA(VLOOKUP($A431,'PASTE Tech_Stock'!I:BF,2,FALSE),0)</f>
        <v>1.258878741</v>
      </c>
      <c r="M431" s="263">
        <f>_xlfn.IFNA(VLOOKUP($A431,'PASTE Tech_Stock'!K:BG,2,FALSE),0)</f>
        <v>1.258878741</v>
      </c>
      <c r="N431" s="263">
        <f>_xlfn.IFNA(VLOOKUP($A431,'PASTE Tech_Stock'!M:BH,2,FALSE),0)</f>
        <v>1.2588787370000001</v>
      </c>
      <c r="O431" s="263">
        <f>_xlfn.IFNA(VLOOKUP($A431,'PASTE Tech_Stock'!O:BI,2,FALSE),0)</f>
        <v>1.2588787400000001</v>
      </c>
      <c r="P431" s="263">
        <f>_xlfn.IFNA(VLOOKUP($A431,'PASTE Tech_Stock'!Q:BJ,2,FALSE),0)</f>
        <v>1.2588787400000001</v>
      </c>
      <c r="Q431" s="263">
        <f>_xlfn.IFNA(VLOOKUP($A431,'PASTE Tech_Stock'!S:BK,2,FALSE),0)</f>
        <v>1.258878741</v>
      </c>
      <c r="R431" s="263">
        <f>_xlfn.IFNA(VLOOKUP($A431,'PASTE Tech_Stock'!U:BL,2,FALSE),0)</f>
        <v>1.258878741</v>
      </c>
      <c r="S431" s="263">
        <f>_xlfn.IFNA(VLOOKUP($A431,'PASTE Tech_Stock'!W:BM,2,FALSE),0)</f>
        <v>1.2588787400000001</v>
      </c>
      <c r="T431" s="263">
        <f>_xlfn.IFNA(VLOOKUP($A431,'PASTE Tech_Stock'!Y:BN,2,FALSE),0)</f>
        <v>1.2588787420000001</v>
      </c>
    </row>
    <row r="432" spans="1:20" x14ac:dyDescent="0.3">
      <c r="A432" s="40" t="s">
        <v>458</v>
      </c>
      <c r="B432" t="str">
        <f>_xlfn.IFNA(VLOOKUP($A432,'PASTE Energy Balance'!$A$7:$O$835,14,FALSE),"")</f>
        <v>NL</v>
      </c>
      <c r="C432" t="str">
        <f>_xlfn.IFNA(VLOOKUP($A432,'PASTE Technology Sheet'!$A$7:$G$850,3,FALSE),"")</f>
        <v>Conversion</v>
      </c>
      <c r="D432" t="str">
        <f>_xlfn.IFNA(VLOOKUP($A432,'PASTE Technology Sheet'!$A$7:$G$850,4,FALSE),"")</f>
        <v>Agriculture</v>
      </c>
      <c r="E432" t="str">
        <f>_xlfn.IFNA(VLOOKUP($A432,'PASTE Technology Sheet'!$A$7:$G$850,5,FALSE),"")</f>
        <v>Heat</v>
      </c>
      <c r="F432" t="str">
        <f>_xlfn.IFNA(VLOOKUP($A432,'PASTE Technology Sheet'!$A$7:$G$850,6,FALSE),"")</f>
        <v>Heat LT Agriculture</v>
      </c>
      <c r="G432" t="str">
        <f>_xlfn.IFNA(VLOOKUP($A432,'PASTE Technology Sheet'!$A$7:$G$850,7,FALSE),"")</f>
        <v>Shallow Soil Energy - LT Heat for Agriculture</v>
      </c>
      <c r="H432" s="263">
        <f>_xlfn.IFNA(VLOOKUP(A432,'PASTE Tech_Stock'!A:B,2,FALSE),0)</f>
        <v>0</v>
      </c>
      <c r="I432" s="263">
        <f>_xlfn.IFNA(VLOOKUP($A432,'PASTE Tech_Stock'!C:BC,2,FALSE),0)</f>
        <v>0</v>
      </c>
      <c r="J432" s="263">
        <f>_xlfn.IFNA(VLOOKUP($A432,'PASTE Tech_Stock'!E:BD,2,FALSE),0)</f>
        <v>0</v>
      </c>
      <c r="K432" s="263">
        <f>_xlfn.IFNA(VLOOKUP($A432,'PASTE Tech_Stock'!G:BE,2,FALSE),0)</f>
        <v>0</v>
      </c>
      <c r="L432" s="263">
        <f>_xlfn.IFNA(VLOOKUP($A432,'PASTE Tech_Stock'!I:BF,2,FALSE),0)</f>
        <v>0</v>
      </c>
      <c r="M432" s="263">
        <f>_xlfn.IFNA(VLOOKUP($A432,'PASTE Tech_Stock'!K:BG,2,FALSE),0)</f>
        <v>0</v>
      </c>
      <c r="N432" s="263">
        <f>_xlfn.IFNA(VLOOKUP($A432,'PASTE Tech_Stock'!M:BH,2,FALSE),0)</f>
        <v>0</v>
      </c>
      <c r="O432" s="263">
        <f>_xlfn.IFNA(VLOOKUP($A432,'PASTE Tech_Stock'!O:BI,2,FALSE),0)</f>
        <v>0</v>
      </c>
      <c r="P432" s="263">
        <f>_xlfn.IFNA(VLOOKUP($A432,'PASTE Tech_Stock'!Q:BJ,2,FALSE),0)</f>
        <v>0</v>
      </c>
      <c r="Q432" s="263">
        <f>_xlfn.IFNA(VLOOKUP($A432,'PASTE Tech_Stock'!S:BK,2,FALSE),0)</f>
        <v>0</v>
      </c>
      <c r="R432" s="263">
        <f>_xlfn.IFNA(VLOOKUP($A432,'PASTE Tech_Stock'!U:BL,2,FALSE),0)</f>
        <v>0</v>
      </c>
      <c r="S432" s="263">
        <f>_xlfn.IFNA(VLOOKUP($A432,'PASTE Tech_Stock'!W:BM,2,FALSE),0)</f>
        <v>0</v>
      </c>
      <c r="T432" s="263">
        <f>_xlfn.IFNA(VLOOKUP($A432,'PASTE Tech_Stock'!Y:BN,2,FALSE),0)</f>
        <v>0</v>
      </c>
    </row>
    <row r="433" spans="1:20" x14ac:dyDescent="0.3">
      <c r="A433" s="69" t="s">
        <v>459</v>
      </c>
      <c r="B433" t="str">
        <f>_xlfn.IFNA(VLOOKUP($A433,'PASTE Energy Balance'!$A$7:$O$835,14,FALSE),"")</f>
        <v>NL</v>
      </c>
      <c r="C433" t="str">
        <f>_xlfn.IFNA(VLOOKUP($A433,'PASTE Technology Sheet'!$A$7:$G$850,3,FALSE),"")</f>
        <v>Conversion</v>
      </c>
      <c r="D433" t="str">
        <f>_xlfn.IFNA(VLOOKUP($A433,'PASTE Technology Sheet'!$A$7:$G$850,4,FALSE),"")</f>
        <v>Agriculture</v>
      </c>
      <c r="E433" t="str">
        <f>_xlfn.IFNA(VLOOKUP($A433,'PASTE Technology Sheet'!$A$7:$G$850,5,FALSE),"")</f>
        <v>Heat</v>
      </c>
      <c r="F433" t="str">
        <f>_xlfn.IFNA(VLOOKUP($A433,'PASTE Technology Sheet'!$A$7:$G$850,6,FALSE),"")</f>
        <v>Heat LT Agriculture</v>
      </c>
      <c r="G433" t="str">
        <f>_xlfn.IFNA(VLOOKUP($A433,'PASTE Technology Sheet'!$A$7:$G$850,7,FALSE),"")</f>
        <v>Boiler Biomass - LT Heat for Agriculture</v>
      </c>
      <c r="H433" s="263">
        <f>_xlfn.IFNA(VLOOKUP(A433,'PASTE Tech_Stock'!A:B,2,FALSE),0)</f>
        <v>0</v>
      </c>
      <c r="I433" s="263">
        <f>_xlfn.IFNA(VLOOKUP($A433,'PASTE Tech_Stock'!C:BC,2,FALSE),0)</f>
        <v>0</v>
      </c>
      <c r="J433" s="263">
        <f>_xlfn.IFNA(VLOOKUP($A433,'PASTE Tech_Stock'!E:BD,2,FALSE),0)</f>
        <v>0</v>
      </c>
      <c r="K433" s="263">
        <f>_xlfn.IFNA(VLOOKUP($A433,'PASTE Tech_Stock'!G:BE,2,FALSE),0)</f>
        <v>0</v>
      </c>
      <c r="L433" s="263">
        <f>_xlfn.IFNA(VLOOKUP($A433,'PASTE Tech_Stock'!I:BF,2,FALSE),0)</f>
        <v>0</v>
      </c>
      <c r="M433" s="263">
        <f>_xlfn.IFNA(VLOOKUP($A433,'PASTE Tech_Stock'!K:BG,2,FALSE),0)</f>
        <v>0</v>
      </c>
      <c r="N433" s="263">
        <f>_xlfn.IFNA(VLOOKUP($A433,'PASTE Tech_Stock'!M:BH,2,FALSE),0)</f>
        <v>0</v>
      </c>
      <c r="O433" s="263">
        <f>_xlfn.IFNA(VLOOKUP($A433,'PASTE Tech_Stock'!O:BI,2,FALSE),0)</f>
        <v>0</v>
      </c>
      <c r="P433" s="263">
        <f>_xlfn.IFNA(VLOOKUP($A433,'PASTE Tech_Stock'!Q:BJ,2,FALSE),0)</f>
        <v>0</v>
      </c>
      <c r="Q433" s="263">
        <f>_xlfn.IFNA(VLOOKUP($A433,'PASTE Tech_Stock'!S:BK,2,FALSE),0)</f>
        <v>0</v>
      </c>
      <c r="R433" s="263">
        <f>_xlfn.IFNA(VLOOKUP($A433,'PASTE Tech_Stock'!U:BL,2,FALSE),0)</f>
        <v>0</v>
      </c>
      <c r="S433" s="263">
        <f>_xlfn.IFNA(VLOOKUP($A433,'PASTE Tech_Stock'!W:BM,2,FALSE),0)</f>
        <v>0</v>
      </c>
      <c r="T433" s="263">
        <f>_xlfn.IFNA(VLOOKUP($A433,'PASTE Tech_Stock'!Y:BN,2,FALSE),0)</f>
        <v>0</v>
      </c>
    </row>
    <row r="434" spans="1:20" x14ac:dyDescent="0.3">
      <c r="A434" s="40" t="s">
        <v>460</v>
      </c>
      <c r="B434" t="str">
        <f>_xlfn.IFNA(VLOOKUP($A434,'PASTE Energy Balance'!$A$7:$O$835,14,FALSE),"")</f>
        <v>NL</v>
      </c>
      <c r="C434" t="str">
        <f>_xlfn.IFNA(VLOOKUP($A434,'PASTE Technology Sheet'!$A$7:$G$850,3,FALSE),"")</f>
        <v>Conversion</v>
      </c>
      <c r="D434" t="str">
        <f>_xlfn.IFNA(VLOOKUP($A434,'PASTE Technology Sheet'!$A$7:$G$850,4,FALSE),"")</f>
        <v>Agriculture</v>
      </c>
      <c r="E434" t="str">
        <f>_xlfn.IFNA(VLOOKUP($A434,'PASTE Technology Sheet'!$A$7:$G$850,5,FALSE),"")</f>
        <v>Heat</v>
      </c>
      <c r="F434" t="str">
        <f>_xlfn.IFNA(VLOOKUP($A434,'PASTE Technology Sheet'!$A$7:$G$850,6,FALSE),"")</f>
        <v>Heat LT Agriculture</v>
      </c>
      <c r="G434" t="str">
        <f>_xlfn.IFNA(VLOOKUP($A434,'PASTE Technology Sheet'!$A$7:$G$850,7,FALSE),"")</f>
        <v>Boiler Hydrogen - LT Heat for Agriculture</v>
      </c>
      <c r="H434" s="263">
        <f>_xlfn.IFNA(VLOOKUP(A434,'PASTE Tech_Stock'!A:B,2,FALSE),0)</f>
        <v>0</v>
      </c>
      <c r="I434" s="263">
        <f>_xlfn.IFNA(VLOOKUP($A434,'PASTE Tech_Stock'!C:BC,2,FALSE),0)</f>
        <v>0</v>
      </c>
      <c r="J434" s="263">
        <f>_xlfn.IFNA(VLOOKUP($A434,'PASTE Tech_Stock'!E:BD,2,FALSE),0)</f>
        <v>0</v>
      </c>
      <c r="K434" s="263">
        <f>_xlfn.IFNA(VLOOKUP($A434,'PASTE Tech_Stock'!G:BE,2,FALSE),0)</f>
        <v>0</v>
      </c>
      <c r="L434" s="263">
        <f>_xlfn.IFNA(VLOOKUP($A434,'PASTE Tech_Stock'!I:BF,2,FALSE),0)</f>
        <v>0</v>
      </c>
      <c r="M434" s="263">
        <f>_xlfn.IFNA(VLOOKUP($A434,'PASTE Tech_Stock'!K:BG,2,FALSE),0)</f>
        <v>0</v>
      </c>
      <c r="N434" s="263">
        <f>_xlfn.IFNA(VLOOKUP($A434,'PASTE Tech_Stock'!M:BH,2,FALSE),0)</f>
        <v>0</v>
      </c>
      <c r="O434" s="263">
        <f>_xlfn.IFNA(VLOOKUP($A434,'PASTE Tech_Stock'!O:BI,2,FALSE),0)</f>
        <v>0</v>
      </c>
      <c r="P434" s="263">
        <f>_xlfn.IFNA(VLOOKUP($A434,'PASTE Tech_Stock'!Q:BJ,2,FALSE),0)</f>
        <v>0</v>
      </c>
      <c r="Q434" s="263">
        <f>_xlfn.IFNA(VLOOKUP($A434,'PASTE Tech_Stock'!S:BK,2,FALSE),0)</f>
        <v>0</v>
      </c>
      <c r="R434" s="263">
        <f>_xlfn.IFNA(VLOOKUP($A434,'PASTE Tech_Stock'!U:BL,2,FALSE),0)</f>
        <v>0</v>
      </c>
      <c r="S434" s="263">
        <f>_xlfn.IFNA(VLOOKUP($A434,'PASTE Tech_Stock'!W:BM,2,FALSE),0)</f>
        <v>0</v>
      </c>
      <c r="T434" s="263">
        <f>_xlfn.IFNA(VLOOKUP($A434,'PASTE Tech_Stock'!Y:BN,2,FALSE),0)</f>
        <v>0</v>
      </c>
    </row>
    <row r="435" spans="1:20" x14ac:dyDescent="0.3">
      <c r="A435" s="69" t="s">
        <v>461</v>
      </c>
      <c r="B435" t="str">
        <f>_xlfn.IFNA(VLOOKUP($A435,'PASTE Energy Balance'!$A$7:$O$835,14,FALSE),"")</f>
        <v>NL</v>
      </c>
      <c r="C435" t="str">
        <f>_xlfn.IFNA(VLOOKUP($A435,'PASTE Technology Sheet'!$A$7:$G$850,3,FALSE),"")</f>
        <v>Conversion</v>
      </c>
      <c r="D435" t="str">
        <f>_xlfn.IFNA(VLOOKUP($A435,'PASTE Technology Sheet'!$A$7:$G$850,4,FALSE),"")</f>
        <v>Industry</v>
      </c>
      <c r="E435" t="str">
        <f>_xlfn.IFNA(VLOOKUP($A435,'PASTE Technology Sheet'!$A$7:$G$850,5,FALSE),"")</f>
        <v>Heat</v>
      </c>
      <c r="F435" t="str">
        <f>_xlfn.IFNA(VLOOKUP($A435,'PASTE Technology Sheet'!$A$7:$G$850,6,FALSE),"")</f>
        <v>Heat HT Industry</v>
      </c>
      <c r="G435" t="str">
        <f>_xlfn.IFNA(VLOOKUP($A435,'PASTE Technology Sheet'!$A$7:$G$850,7,FALSE),"")</f>
        <v>Boiler Gas - HT Heat for Industry</v>
      </c>
      <c r="H435" s="263">
        <f>_xlfn.IFNA(VLOOKUP(A435,'PASTE Tech_Stock'!A:B,2,FALSE),0)</f>
        <v>0</v>
      </c>
      <c r="I435" s="263">
        <f>_xlfn.IFNA(VLOOKUP($A435,'PASTE Tech_Stock'!C:BC,2,FALSE),0)</f>
        <v>0</v>
      </c>
      <c r="J435" s="263">
        <f>_xlfn.IFNA(VLOOKUP($A435,'PASTE Tech_Stock'!E:BD,2,FALSE),0)</f>
        <v>0</v>
      </c>
      <c r="K435" s="263">
        <f>_xlfn.IFNA(VLOOKUP($A435,'PASTE Tech_Stock'!G:BE,2,FALSE),0)</f>
        <v>0</v>
      </c>
      <c r="L435" s="263">
        <f>_xlfn.IFNA(VLOOKUP($A435,'PASTE Tech_Stock'!I:BF,2,FALSE),0)</f>
        <v>0</v>
      </c>
      <c r="M435" s="263">
        <f>_xlfn.IFNA(VLOOKUP($A435,'PASTE Tech_Stock'!K:BG,2,FALSE),0)</f>
        <v>0</v>
      </c>
      <c r="N435" s="263">
        <f>_xlfn.IFNA(VLOOKUP($A435,'PASTE Tech_Stock'!M:BH,2,FALSE),0)</f>
        <v>0</v>
      </c>
      <c r="O435" s="263">
        <f>_xlfn.IFNA(VLOOKUP($A435,'PASTE Tech_Stock'!O:BI,2,FALSE),0)</f>
        <v>0</v>
      </c>
      <c r="P435" s="263">
        <f>_xlfn.IFNA(VLOOKUP($A435,'PASTE Tech_Stock'!Q:BJ,2,FALSE),0)</f>
        <v>0</v>
      </c>
      <c r="Q435" s="263">
        <f>_xlfn.IFNA(VLOOKUP($A435,'PASTE Tech_Stock'!S:BK,2,FALSE),0)</f>
        <v>0</v>
      </c>
      <c r="R435" s="263">
        <f>_xlfn.IFNA(VLOOKUP($A435,'PASTE Tech_Stock'!U:BL,2,FALSE),0)</f>
        <v>0</v>
      </c>
      <c r="S435" s="263">
        <f>_xlfn.IFNA(VLOOKUP($A435,'PASTE Tech_Stock'!W:BM,2,FALSE),0)</f>
        <v>0</v>
      </c>
      <c r="T435" s="263">
        <f>_xlfn.IFNA(VLOOKUP($A435,'PASTE Tech_Stock'!Y:BN,2,FALSE),0)</f>
        <v>0</v>
      </c>
    </row>
    <row r="436" spans="1:20" x14ac:dyDescent="0.3">
      <c r="A436" s="40" t="s">
        <v>462</v>
      </c>
      <c r="B436" t="str">
        <f>_xlfn.IFNA(VLOOKUP($A436,'PASTE Energy Balance'!$A$7:$O$835,14,FALSE),"")</f>
        <v>NL</v>
      </c>
      <c r="C436" t="str">
        <f>_xlfn.IFNA(VLOOKUP($A436,'PASTE Technology Sheet'!$A$7:$G$850,3,FALSE),"")</f>
        <v>Conversion</v>
      </c>
      <c r="D436" t="str">
        <f>_xlfn.IFNA(VLOOKUP($A436,'PASTE Technology Sheet'!$A$7:$G$850,4,FALSE),"")</f>
        <v>Industry</v>
      </c>
      <c r="E436" t="str">
        <f>_xlfn.IFNA(VLOOKUP($A436,'PASTE Technology Sheet'!$A$7:$G$850,5,FALSE),"")</f>
        <v>Heat</v>
      </c>
      <c r="F436" t="str">
        <f>_xlfn.IFNA(VLOOKUP($A436,'PASTE Technology Sheet'!$A$7:$G$850,6,FALSE),"")</f>
        <v>Heat HT Industry</v>
      </c>
      <c r="G436" t="str">
        <f>_xlfn.IFNA(VLOOKUP($A436,'PASTE Technology Sheet'!$A$7:$G$850,7,FALSE),"")</f>
        <v>Boiler Gas wCCS - HT Heat for Industry</v>
      </c>
      <c r="H436" s="263">
        <f>_xlfn.IFNA(VLOOKUP(A436,'PASTE Tech_Stock'!A:B,2,FALSE),0)</f>
        <v>0</v>
      </c>
      <c r="I436" s="263">
        <f>_xlfn.IFNA(VLOOKUP($A436,'PASTE Tech_Stock'!C:BC,2,FALSE),0)</f>
        <v>0</v>
      </c>
      <c r="J436" s="263">
        <f>_xlfn.IFNA(VLOOKUP($A436,'PASTE Tech_Stock'!E:BD,2,FALSE),0)</f>
        <v>0</v>
      </c>
      <c r="K436" s="263">
        <f>_xlfn.IFNA(VLOOKUP($A436,'PASTE Tech_Stock'!G:BE,2,FALSE),0)</f>
        <v>0</v>
      </c>
      <c r="L436" s="263">
        <f>_xlfn.IFNA(VLOOKUP($A436,'PASTE Tech_Stock'!I:BF,2,FALSE),0)</f>
        <v>0</v>
      </c>
      <c r="M436" s="263">
        <f>_xlfn.IFNA(VLOOKUP($A436,'PASTE Tech_Stock'!K:BG,2,FALSE),0)</f>
        <v>0</v>
      </c>
      <c r="N436" s="263">
        <f>_xlfn.IFNA(VLOOKUP($A436,'PASTE Tech_Stock'!M:BH,2,FALSE),0)</f>
        <v>0</v>
      </c>
      <c r="O436" s="263">
        <f>_xlfn.IFNA(VLOOKUP($A436,'PASTE Tech_Stock'!O:BI,2,FALSE),0)</f>
        <v>0</v>
      </c>
      <c r="P436" s="263">
        <f>_xlfn.IFNA(VLOOKUP($A436,'PASTE Tech_Stock'!Q:BJ,2,FALSE),0)</f>
        <v>0</v>
      </c>
      <c r="Q436" s="263">
        <f>_xlfn.IFNA(VLOOKUP($A436,'PASTE Tech_Stock'!S:BK,2,FALSE),0)</f>
        <v>0</v>
      </c>
      <c r="R436" s="263">
        <f>_xlfn.IFNA(VLOOKUP($A436,'PASTE Tech_Stock'!U:BL,2,FALSE),0)</f>
        <v>0</v>
      </c>
      <c r="S436" s="263">
        <f>_xlfn.IFNA(VLOOKUP($A436,'PASTE Tech_Stock'!W:BM,2,FALSE),0)</f>
        <v>0</v>
      </c>
      <c r="T436" s="263">
        <f>_xlfn.IFNA(VLOOKUP($A436,'PASTE Tech_Stock'!Y:BN,2,FALSE),0)</f>
        <v>0</v>
      </c>
    </row>
    <row r="437" spans="1:20" x14ac:dyDescent="0.3">
      <c r="A437" s="69" t="s">
        <v>463</v>
      </c>
      <c r="B437" t="str">
        <f>_xlfn.IFNA(VLOOKUP($A437,'PASTE Energy Balance'!$A$7:$O$835,14,FALSE),"")</f>
        <v>NL</v>
      </c>
      <c r="C437" t="str">
        <f>_xlfn.IFNA(VLOOKUP($A437,'PASTE Technology Sheet'!$A$7:$G$850,3,FALSE),"")</f>
        <v>Conversion</v>
      </c>
      <c r="D437" t="str">
        <f>_xlfn.IFNA(VLOOKUP($A437,'PASTE Technology Sheet'!$A$7:$G$850,4,FALSE),"")</f>
        <v>Industry</v>
      </c>
      <c r="E437" t="str">
        <f>_xlfn.IFNA(VLOOKUP($A437,'PASTE Technology Sheet'!$A$7:$G$850,5,FALSE),"")</f>
        <v>Heat</v>
      </c>
      <c r="F437" t="str">
        <f>_xlfn.IFNA(VLOOKUP($A437,'PASTE Technology Sheet'!$A$7:$G$850,6,FALSE),"")</f>
        <v>Heat HT Industry</v>
      </c>
      <c r="G437" t="str">
        <f>_xlfn.IFNA(VLOOKUP($A437,'PASTE Technology Sheet'!$A$7:$G$850,7,FALSE),"")</f>
        <v>Hybrid Boiler Gas - HT Heat for Industry</v>
      </c>
      <c r="H437" s="263">
        <f>_xlfn.IFNA(VLOOKUP(A437,'PASTE Tech_Stock'!A:B,2,FALSE),0)</f>
        <v>0</v>
      </c>
      <c r="I437" s="263">
        <f>_xlfn.IFNA(VLOOKUP($A437,'PASTE Tech_Stock'!C:BC,2,FALSE),0)</f>
        <v>0</v>
      </c>
      <c r="J437" s="263">
        <f>_xlfn.IFNA(VLOOKUP($A437,'PASTE Tech_Stock'!E:BD,2,FALSE),0)</f>
        <v>0</v>
      </c>
      <c r="K437" s="263">
        <f>_xlfn.IFNA(VLOOKUP($A437,'PASTE Tech_Stock'!G:BE,2,FALSE),0)</f>
        <v>0</v>
      </c>
      <c r="L437" s="263">
        <f>_xlfn.IFNA(VLOOKUP($A437,'PASTE Tech_Stock'!I:BF,2,FALSE),0)</f>
        <v>0</v>
      </c>
      <c r="M437" s="263">
        <f>_xlfn.IFNA(VLOOKUP($A437,'PASTE Tech_Stock'!K:BG,2,FALSE),0)</f>
        <v>0</v>
      </c>
      <c r="N437" s="263">
        <f>_xlfn.IFNA(VLOOKUP($A437,'PASTE Tech_Stock'!M:BH,2,FALSE),0)</f>
        <v>0</v>
      </c>
      <c r="O437" s="263">
        <f>_xlfn.IFNA(VLOOKUP($A437,'PASTE Tech_Stock'!O:BI,2,FALSE),0)</f>
        <v>0</v>
      </c>
      <c r="P437" s="263">
        <f>_xlfn.IFNA(VLOOKUP($A437,'PASTE Tech_Stock'!Q:BJ,2,FALSE),0)</f>
        <v>0</v>
      </c>
      <c r="Q437" s="263">
        <f>_xlfn.IFNA(VLOOKUP($A437,'PASTE Tech_Stock'!S:BK,2,FALSE),0)</f>
        <v>0</v>
      </c>
      <c r="R437" s="263">
        <f>_xlfn.IFNA(VLOOKUP($A437,'PASTE Tech_Stock'!U:BL,2,FALSE),0)</f>
        <v>0</v>
      </c>
      <c r="S437" s="263">
        <f>_xlfn.IFNA(VLOOKUP($A437,'PASTE Tech_Stock'!W:BM,2,FALSE),0)</f>
        <v>0</v>
      </c>
      <c r="T437" s="263">
        <f>_xlfn.IFNA(VLOOKUP($A437,'PASTE Tech_Stock'!Y:BN,2,FALSE),0)</f>
        <v>0</v>
      </c>
    </row>
    <row r="438" spans="1:20" x14ac:dyDescent="0.3">
      <c r="A438" s="40" t="s">
        <v>464</v>
      </c>
      <c r="B438" t="str">
        <f>_xlfn.IFNA(VLOOKUP($A438,'PASTE Energy Balance'!$A$7:$O$835,14,FALSE),"")</f>
        <v>NL</v>
      </c>
      <c r="C438" t="str">
        <f>_xlfn.IFNA(VLOOKUP($A438,'PASTE Technology Sheet'!$A$7:$G$850,3,FALSE),"")</f>
        <v>Conversion</v>
      </c>
      <c r="D438" t="str">
        <f>_xlfn.IFNA(VLOOKUP($A438,'PASTE Technology Sheet'!$A$7:$G$850,4,FALSE),"")</f>
        <v>Industry</v>
      </c>
      <c r="E438" t="str">
        <f>_xlfn.IFNA(VLOOKUP($A438,'PASTE Technology Sheet'!$A$7:$G$850,5,FALSE),"")</f>
        <v>Heat</v>
      </c>
      <c r="F438" t="str">
        <f>_xlfn.IFNA(VLOOKUP($A438,'PASTE Technology Sheet'!$A$7:$G$850,6,FALSE),"")</f>
        <v>Heat HT Industry</v>
      </c>
      <c r="G438" t="str">
        <f>_xlfn.IFNA(VLOOKUP($A438,'PASTE Technology Sheet'!$A$7:$G$850,7,FALSE),"")</f>
        <v>Hybrid Boiler Gas wCCS - HT Heat for Industry</v>
      </c>
      <c r="H438" s="263">
        <f>_xlfn.IFNA(VLOOKUP(A438,'PASTE Tech_Stock'!A:B,2,FALSE),0)</f>
        <v>0</v>
      </c>
      <c r="I438" s="263">
        <f>_xlfn.IFNA(VLOOKUP($A438,'PASTE Tech_Stock'!C:BC,2,FALSE),0)</f>
        <v>0</v>
      </c>
      <c r="J438" s="263">
        <f>_xlfn.IFNA(VLOOKUP($A438,'PASTE Tech_Stock'!E:BD,2,FALSE),0)</f>
        <v>0</v>
      </c>
      <c r="K438" s="263">
        <f>_xlfn.IFNA(VLOOKUP($A438,'PASTE Tech_Stock'!G:BE,2,FALSE),0)</f>
        <v>0</v>
      </c>
      <c r="L438" s="263">
        <f>_xlfn.IFNA(VLOOKUP($A438,'PASTE Tech_Stock'!I:BF,2,FALSE),0)</f>
        <v>0</v>
      </c>
      <c r="M438" s="263">
        <f>_xlfn.IFNA(VLOOKUP($A438,'PASTE Tech_Stock'!K:BG,2,FALSE),0)</f>
        <v>0</v>
      </c>
      <c r="N438" s="263">
        <f>_xlfn.IFNA(VLOOKUP($A438,'PASTE Tech_Stock'!M:BH,2,FALSE),0)</f>
        <v>0</v>
      </c>
      <c r="O438" s="263">
        <f>_xlfn.IFNA(VLOOKUP($A438,'PASTE Tech_Stock'!O:BI,2,FALSE),0)</f>
        <v>0</v>
      </c>
      <c r="P438" s="263">
        <f>_xlfn.IFNA(VLOOKUP($A438,'PASTE Tech_Stock'!Q:BJ,2,FALSE),0)</f>
        <v>0</v>
      </c>
      <c r="Q438" s="263">
        <f>_xlfn.IFNA(VLOOKUP($A438,'PASTE Tech_Stock'!S:BK,2,FALSE),0)</f>
        <v>0</v>
      </c>
      <c r="R438" s="263">
        <f>_xlfn.IFNA(VLOOKUP($A438,'PASTE Tech_Stock'!U:BL,2,FALSE),0)</f>
        <v>0</v>
      </c>
      <c r="S438" s="263">
        <f>_xlfn.IFNA(VLOOKUP($A438,'PASTE Tech_Stock'!W:BM,2,FALSE),0)</f>
        <v>0</v>
      </c>
      <c r="T438" s="263">
        <f>_xlfn.IFNA(VLOOKUP($A438,'PASTE Tech_Stock'!Y:BN,2,FALSE),0)</f>
        <v>0</v>
      </c>
    </row>
    <row r="439" spans="1:20" x14ac:dyDescent="0.3">
      <c r="A439" s="69" t="s">
        <v>465</v>
      </c>
      <c r="B439" t="str">
        <f>_xlfn.IFNA(VLOOKUP($A439,'PASTE Energy Balance'!$A$7:$O$835,14,FALSE),"")</f>
        <v>NL</v>
      </c>
      <c r="C439" t="str">
        <f>_xlfn.IFNA(VLOOKUP($A439,'PASTE Technology Sheet'!$A$7:$G$850,3,FALSE),"")</f>
        <v>Conversion</v>
      </c>
      <c r="D439" t="str">
        <f>_xlfn.IFNA(VLOOKUP($A439,'PASTE Technology Sheet'!$A$7:$G$850,4,FALSE),"")</f>
        <v>Industry</v>
      </c>
      <c r="E439" t="str">
        <f>_xlfn.IFNA(VLOOKUP($A439,'PASTE Technology Sheet'!$A$7:$G$850,5,FALSE),"")</f>
        <v>Heat</v>
      </c>
      <c r="F439" t="str">
        <f>_xlfn.IFNA(VLOOKUP($A439,'PASTE Technology Sheet'!$A$7:$G$850,6,FALSE),"")</f>
        <v>Heat HT Industry</v>
      </c>
      <c r="G439" t="str">
        <f>_xlfn.IFNA(VLOOKUP($A439,'PASTE Technology Sheet'!$A$7:$G$850,7,FALSE),"")</f>
        <v>Boiler Coal - HT Heat for Industry</v>
      </c>
      <c r="H439" s="263">
        <f>_xlfn.IFNA(VLOOKUP(A439,'PASTE Tech_Stock'!A:B,2,FALSE),0)</f>
        <v>0</v>
      </c>
      <c r="I439" s="263">
        <f>_xlfn.IFNA(VLOOKUP($A439,'PASTE Tech_Stock'!C:BC,2,FALSE),0)</f>
        <v>0</v>
      </c>
      <c r="J439" s="263">
        <f>_xlfn.IFNA(VLOOKUP($A439,'PASTE Tech_Stock'!E:BD,2,FALSE),0)</f>
        <v>0</v>
      </c>
      <c r="K439" s="263">
        <f>_xlfn.IFNA(VLOOKUP($A439,'PASTE Tech_Stock'!G:BE,2,FALSE),0)</f>
        <v>0</v>
      </c>
      <c r="L439" s="263">
        <f>_xlfn.IFNA(VLOOKUP($A439,'PASTE Tech_Stock'!I:BF,2,FALSE),0)</f>
        <v>0</v>
      </c>
      <c r="M439" s="263">
        <f>_xlfn.IFNA(VLOOKUP($A439,'PASTE Tech_Stock'!K:BG,2,FALSE),0)</f>
        <v>0</v>
      </c>
      <c r="N439" s="263">
        <f>_xlfn.IFNA(VLOOKUP($A439,'PASTE Tech_Stock'!M:BH,2,FALSE),0)</f>
        <v>0</v>
      </c>
      <c r="O439" s="263">
        <f>_xlfn.IFNA(VLOOKUP($A439,'PASTE Tech_Stock'!O:BI,2,FALSE),0)</f>
        <v>0</v>
      </c>
      <c r="P439" s="263">
        <f>_xlfn.IFNA(VLOOKUP($A439,'PASTE Tech_Stock'!Q:BJ,2,FALSE),0)</f>
        <v>0</v>
      </c>
      <c r="Q439" s="263">
        <f>_xlfn.IFNA(VLOOKUP($A439,'PASTE Tech_Stock'!S:BK,2,FALSE),0)</f>
        <v>0</v>
      </c>
      <c r="R439" s="263">
        <f>_xlfn.IFNA(VLOOKUP($A439,'PASTE Tech_Stock'!U:BL,2,FALSE),0)</f>
        <v>0</v>
      </c>
      <c r="S439" s="263">
        <f>_xlfn.IFNA(VLOOKUP($A439,'PASTE Tech_Stock'!W:BM,2,FALSE),0)</f>
        <v>0</v>
      </c>
      <c r="T439" s="263">
        <f>_xlfn.IFNA(VLOOKUP($A439,'PASTE Tech_Stock'!Y:BN,2,FALSE),0)</f>
        <v>0</v>
      </c>
    </row>
    <row r="440" spans="1:20" x14ac:dyDescent="0.3">
      <c r="A440" s="40" t="s">
        <v>466</v>
      </c>
      <c r="B440" t="str">
        <f>_xlfn.IFNA(VLOOKUP($A440,'PASTE Energy Balance'!$A$7:$O$835,14,FALSE),"")</f>
        <v>NL</v>
      </c>
      <c r="C440" t="str">
        <f>_xlfn.IFNA(VLOOKUP($A440,'PASTE Technology Sheet'!$A$7:$G$850,3,FALSE),"")</f>
        <v>Conversion</v>
      </c>
      <c r="D440" t="str">
        <f>_xlfn.IFNA(VLOOKUP($A440,'PASTE Technology Sheet'!$A$7:$G$850,4,FALSE),"")</f>
        <v>Industry</v>
      </c>
      <c r="E440" t="str">
        <f>_xlfn.IFNA(VLOOKUP($A440,'PASTE Technology Sheet'!$A$7:$G$850,5,FALSE),"")</f>
        <v>Heat</v>
      </c>
      <c r="F440" t="str">
        <f>_xlfn.IFNA(VLOOKUP($A440,'PASTE Technology Sheet'!$A$7:$G$850,6,FALSE),"")</f>
        <v>Heat HT Industry</v>
      </c>
      <c r="G440" t="str">
        <f>_xlfn.IFNA(VLOOKUP($A440,'PASTE Technology Sheet'!$A$7:$G$850,7,FALSE),"")</f>
        <v>Boiler Coal wCCS - HT Heat for Industry</v>
      </c>
      <c r="H440" s="263">
        <f>_xlfn.IFNA(VLOOKUP(A440,'PASTE Tech_Stock'!A:B,2,FALSE),0)</f>
        <v>0</v>
      </c>
      <c r="I440" s="263">
        <f>_xlfn.IFNA(VLOOKUP($A440,'PASTE Tech_Stock'!C:BC,2,FALSE),0)</f>
        <v>0</v>
      </c>
      <c r="J440" s="263">
        <f>_xlfn.IFNA(VLOOKUP($A440,'PASTE Tech_Stock'!E:BD,2,FALSE),0)</f>
        <v>0</v>
      </c>
      <c r="K440" s="263">
        <f>_xlfn.IFNA(VLOOKUP($A440,'PASTE Tech_Stock'!G:BE,2,FALSE),0)</f>
        <v>0</v>
      </c>
      <c r="L440" s="263">
        <f>_xlfn.IFNA(VLOOKUP($A440,'PASTE Tech_Stock'!I:BF,2,FALSE),0)</f>
        <v>0</v>
      </c>
      <c r="M440" s="263">
        <f>_xlfn.IFNA(VLOOKUP($A440,'PASTE Tech_Stock'!K:BG,2,FALSE),0)</f>
        <v>0</v>
      </c>
      <c r="N440" s="263">
        <f>_xlfn.IFNA(VLOOKUP($A440,'PASTE Tech_Stock'!M:BH,2,FALSE),0)</f>
        <v>0</v>
      </c>
      <c r="O440" s="263">
        <f>_xlfn.IFNA(VLOOKUP($A440,'PASTE Tech_Stock'!O:BI,2,FALSE),0)</f>
        <v>0</v>
      </c>
      <c r="P440" s="263">
        <f>_xlfn.IFNA(VLOOKUP($A440,'PASTE Tech_Stock'!Q:BJ,2,FALSE),0)</f>
        <v>0</v>
      </c>
      <c r="Q440" s="263">
        <f>_xlfn.IFNA(VLOOKUP($A440,'PASTE Tech_Stock'!S:BK,2,FALSE),0)</f>
        <v>0</v>
      </c>
      <c r="R440" s="263">
        <f>_xlfn.IFNA(VLOOKUP($A440,'PASTE Tech_Stock'!U:BL,2,FALSE),0)</f>
        <v>0</v>
      </c>
      <c r="S440" s="263">
        <f>_xlfn.IFNA(VLOOKUP($A440,'PASTE Tech_Stock'!W:BM,2,FALSE),0)</f>
        <v>0</v>
      </c>
      <c r="T440" s="263">
        <f>_xlfn.IFNA(VLOOKUP($A440,'PASTE Tech_Stock'!Y:BN,2,FALSE),0)</f>
        <v>0</v>
      </c>
    </row>
    <row r="441" spans="1:20" x14ac:dyDescent="0.3">
      <c r="A441" s="69" t="s">
        <v>467</v>
      </c>
      <c r="B441" t="str">
        <f>_xlfn.IFNA(VLOOKUP($A441,'PASTE Energy Balance'!$A$7:$O$835,14,FALSE),"")</f>
        <v>NL</v>
      </c>
      <c r="C441" t="str">
        <f>_xlfn.IFNA(VLOOKUP($A441,'PASTE Technology Sheet'!$A$7:$G$850,3,FALSE),"")</f>
        <v>Conversion</v>
      </c>
      <c r="D441" t="str">
        <f>_xlfn.IFNA(VLOOKUP($A441,'PASTE Technology Sheet'!$A$7:$G$850,4,FALSE),"")</f>
        <v>Industry</v>
      </c>
      <c r="E441" t="str">
        <f>_xlfn.IFNA(VLOOKUP($A441,'PASTE Technology Sheet'!$A$7:$G$850,5,FALSE),"")</f>
        <v>Heat</v>
      </c>
      <c r="F441" t="str">
        <f>_xlfn.IFNA(VLOOKUP($A441,'PASTE Technology Sheet'!$A$7:$G$850,6,FALSE),"")</f>
        <v>Heat HT Industry</v>
      </c>
      <c r="G441" t="str">
        <f>_xlfn.IFNA(VLOOKUP($A441,'PASTE Technology Sheet'!$A$7:$G$850,7,FALSE),"")</f>
        <v>Boiler Biomass - HT Heat for Industry</v>
      </c>
      <c r="H441" s="263">
        <f>_xlfn.IFNA(VLOOKUP(A441,'PASTE Tech_Stock'!A:B,2,FALSE),0)</f>
        <v>0.787866179</v>
      </c>
      <c r="I441" s="263">
        <f>_xlfn.IFNA(VLOOKUP($A441,'PASTE Tech_Stock'!C:BC,2,FALSE),0)</f>
        <v>0.78698403969999997</v>
      </c>
      <c r="J441" s="263">
        <f>_xlfn.IFNA(VLOOKUP($A441,'PASTE Tech_Stock'!E:BD,2,FALSE),0)</f>
        <v>0.78783345969999996</v>
      </c>
      <c r="K441" s="263">
        <f>_xlfn.IFNA(VLOOKUP($A441,'PASTE Tech_Stock'!G:BE,2,FALSE),0)</f>
        <v>0.78786085220000002</v>
      </c>
      <c r="L441" s="263">
        <f>_xlfn.IFNA(VLOOKUP($A441,'PASTE Tech_Stock'!I:BF,2,FALSE),0)</f>
        <v>0.78786085220000002</v>
      </c>
      <c r="M441" s="263">
        <f>_xlfn.IFNA(VLOOKUP($A441,'PASTE Tech_Stock'!K:BG,2,FALSE),0)</f>
        <v>1.8567996010000001</v>
      </c>
      <c r="N441" s="263">
        <f>_xlfn.IFNA(VLOOKUP($A441,'PASTE Tech_Stock'!M:BH,2,FALSE),0)</f>
        <v>0.7788375246</v>
      </c>
      <c r="O441" s="263">
        <f>_xlfn.IFNA(VLOOKUP($A441,'PASTE Tech_Stock'!O:BI,2,FALSE),0)</f>
        <v>0.78587650620000005</v>
      </c>
      <c r="P441" s="263">
        <f>_xlfn.IFNA(VLOOKUP($A441,'PASTE Tech_Stock'!Q:BJ,2,FALSE),0)</f>
        <v>0.78797559510000004</v>
      </c>
      <c r="Q441" s="263">
        <f>_xlfn.IFNA(VLOOKUP($A441,'PASTE Tech_Stock'!S:BK,2,FALSE),0)</f>
        <v>1.7775925269999999</v>
      </c>
      <c r="R441" s="263">
        <f>_xlfn.IFNA(VLOOKUP($A441,'PASTE Tech_Stock'!U:BL,2,FALSE),0)</f>
        <v>0.91555939679999998</v>
      </c>
      <c r="S441" s="263">
        <f>_xlfn.IFNA(VLOOKUP($A441,'PASTE Tech_Stock'!W:BM,2,FALSE),0)</f>
        <v>2.3224572019999998</v>
      </c>
      <c r="T441" s="263">
        <f>_xlfn.IFNA(VLOOKUP($A441,'PASTE Tech_Stock'!Y:BN,2,FALSE),0)</f>
        <v>1.30424837</v>
      </c>
    </row>
    <row r="442" spans="1:20" x14ac:dyDescent="0.3">
      <c r="A442" s="40" t="s">
        <v>468</v>
      </c>
      <c r="B442" t="str">
        <f>_xlfn.IFNA(VLOOKUP($A442,'PASTE Energy Balance'!$A$7:$O$835,14,FALSE),"")</f>
        <v>NL</v>
      </c>
      <c r="C442" t="str">
        <f>_xlfn.IFNA(VLOOKUP($A442,'PASTE Technology Sheet'!$A$7:$G$850,3,FALSE),"")</f>
        <v>Conversion</v>
      </c>
      <c r="D442" t="str">
        <f>_xlfn.IFNA(VLOOKUP($A442,'PASTE Technology Sheet'!$A$7:$G$850,4,FALSE),"")</f>
        <v>Industry</v>
      </c>
      <c r="E442" t="str">
        <f>_xlfn.IFNA(VLOOKUP($A442,'PASTE Technology Sheet'!$A$7:$G$850,5,FALSE),"")</f>
        <v>Heat</v>
      </c>
      <c r="F442" t="str">
        <f>_xlfn.IFNA(VLOOKUP($A442,'PASTE Technology Sheet'!$A$7:$G$850,6,FALSE),"")</f>
        <v>Heat HT Industry</v>
      </c>
      <c r="G442" t="str">
        <f>_xlfn.IFNA(VLOOKUP($A442,'PASTE Technology Sheet'!$A$7:$G$850,7,FALSE),"")</f>
        <v>Boiler Biomass wCCS - HT Heat for Industry</v>
      </c>
      <c r="H442" s="263">
        <f>_xlfn.IFNA(VLOOKUP(A442,'PASTE Tech_Stock'!A:B,2,FALSE),0)</f>
        <v>3</v>
      </c>
      <c r="I442" s="263">
        <f>_xlfn.IFNA(VLOOKUP($A442,'PASTE Tech_Stock'!C:BC,2,FALSE),0)</f>
        <v>3</v>
      </c>
      <c r="J442" s="263">
        <f>_xlfn.IFNA(VLOOKUP($A442,'PASTE Tech_Stock'!E:BD,2,FALSE),0)</f>
        <v>3</v>
      </c>
      <c r="K442" s="263">
        <f>_xlfn.IFNA(VLOOKUP($A442,'PASTE Tech_Stock'!G:BE,2,FALSE),0)</f>
        <v>3</v>
      </c>
      <c r="L442" s="263">
        <f>_xlfn.IFNA(VLOOKUP($A442,'PASTE Tech_Stock'!I:BF,2,FALSE),0)</f>
        <v>3</v>
      </c>
      <c r="M442" s="263">
        <f>_xlfn.IFNA(VLOOKUP($A442,'PASTE Tech_Stock'!K:BG,2,FALSE),0)</f>
        <v>3</v>
      </c>
      <c r="N442" s="263">
        <f>_xlfn.IFNA(VLOOKUP($A442,'PASTE Tech_Stock'!M:BH,2,FALSE),0)</f>
        <v>3</v>
      </c>
      <c r="O442" s="263">
        <f>_xlfn.IFNA(VLOOKUP($A442,'PASTE Tech_Stock'!O:BI,2,FALSE),0)</f>
        <v>3</v>
      </c>
      <c r="P442" s="263">
        <f>_xlfn.IFNA(VLOOKUP($A442,'PASTE Tech_Stock'!Q:BJ,2,FALSE),0)</f>
        <v>3</v>
      </c>
      <c r="Q442" s="263">
        <f>_xlfn.IFNA(VLOOKUP($A442,'PASTE Tech_Stock'!S:BK,2,FALSE),0)</f>
        <v>3</v>
      </c>
      <c r="R442" s="263">
        <f>_xlfn.IFNA(VLOOKUP($A442,'PASTE Tech_Stock'!U:BL,2,FALSE),0)</f>
        <v>3</v>
      </c>
      <c r="S442" s="263">
        <f>_xlfn.IFNA(VLOOKUP($A442,'PASTE Tech_Stock'!W:BM,2,FALSE),0)</f>
        <v>3</v>
      </c>
      <c r="T442" s="263">
        <f>_xlfn.IFNA(VLOOKUP($A442,'PASTE Tech_Stock'!Y:BN,2,FALSE),0)</f>
        <v>3</v>
      </c>
    </row>
    <row r="443" spans="1:20" x14ac:dyDescent="0.3">
      <c r="A443" s="69" t="s">
        <v>469</v>
      </c>
      <c r="B443" t="str">
        <f>_xlfn.IFNA(VLOOKUP($A443,'PASTE Energy Balance'!$A$7:$O$835,14,FALSE),"")</f>
        <v>NL</v>
      </c>
      <c r="C443" t="str">
        <f>_xlfn.IFNA(VLOOKUP($A443,'PASTE Technology Sheet'!$A$7:$G$850,3,FALSE),"")</f>
        <v>Conversion</v>
      </c>
      <c r="D443" t="str">
        <f>_xlfn.IFNA(VLOOKUP($A443,'PASTE Technology Sheet'!$A$7:$G$850,4,FALSE),"")</f>
        <v>Industry</v>
      </c>
      <c r="E443" t="str">
        <f>_xlfn.IFNA(VLOOKUP($A443,'PASTE Technology Sheet'!$A$7:$G$850,5,FALSE),"")</f>
        <v>Heat</v>
      </c>
      <c r="F443" t="str">
        <f>_xlfn.IFNA(VLOOKUP($A443,'PASTE Technology Sheet'!$A$7:$G$850,6,FALSE),"")</f>
        <v>Heat HT Industry</v>
      </c>
      <c r="G443" t="str">
        <f>_xlfn.IFNA(VLOOKUP($A443,'PASTE Technology Sheet'!$A$7:$G$850,7,FALSE),"")</f>
        <v>CHP Gas - HT Heat for Industry</v>
      </c>
      <c r="H443" s="263">
        <f>_xlfn.IFNA(VLOOKUP(A443,'PASTE Tech_Stock'!A:B,2,FALSE),0)</f>
        <v>0</v>
      </c>
      <c r="I443" s="263">
        <f>_xlfn.IFNA(VLOOKUP($A443,'PASTE Tech_Stock'!C:BC,2,FALSE),0)</f>
        <v>0</v>
      </c>
      <c r="J443" s="263">
        <f>_xlfn.IFNA(VLOOKUP($A443,'PASTE Tech_Stock'!E:BD,2,FALSE),0)</f>
        <v>0</v>
      </c>
      <c r="K443" s="263">
        <f>_xlfn.IFNA(VLOOKUP($A443,'PASTE Tech_Stock'!G:BE,2,FALSE),0)</f>
        <v>0</v>
      </c>
      <c r="L443" s="263">
        <f>_xlfn.IFNA(VLOOKUP($A443,'PASTE Tech_Stock'!I:BF,2,FALSE),0)</f>
        <v>0</v>
      </c>
      <c r="M443" s="263">
        <f>_xlfn.IFNA(VLOOKUP($A443,'PASTE Tech_Stock'!K:BG,2,FALSE),0)</f>
        <v>0</v>
      </c>
      <c r="N443" s="263">
        <f>_xlfn.IFNA(VLOOKUP($A443,'PASTE Tech_Stock'!M:BH,2,FALSE),0)</f>
        <v>0</v>
      </c>
      <c r="O443" s="263">
        <f>_xlfn.IFNA(VLOOKUP($A443,'PASTE Tech_Stock'!O:BI,2,FALSE),0)</f>
        <v>0</v>
      </c>
      <c r="P443" s="263">
        <f>_xlfn.IFNA(VLOOKUP($A443,'PASTE Tech_Stock'!Q:BJ,2,FALSE),0)</f>
        <v>0</v>
      </c>
      <c r="Q443" s="263">
        <f>_xlfn.IFNA(VLOOKUP($A443,'PASTE Tech_Stock'!S:BK,2,FALSE),0)</f>
        <v>0</v>
      </c>
      <c r="R443" s="263">
        <f>_xlfn.IFNA(VLOOKUP($A443,'PASTE Tech_Stock'!U:BL,2,FALSE),0)</f>
        <v>0</v>
      </c>
      <c r="S443" s="263">
        <f>_xlfn.IFNA(VLOOKUP($A443,'PASTE Tech_Stock'!W:BM,2,FALSE),0)</f>
        <v>0</v>
      </c>
      <c r="T443" s="263">
        <f>_xlfn.IFNA(VLOOKUP($A443,'PASTE Tech_Stock'!Y:BN,2,FALSE),0)</f>
        <v>0</v>
      </c>
    </row>
    <row r="444" spans="1:20" x14ac:dyDescent="0.3">
      <c r="A444" s="40" t="s">
        <v>470</v>
      </c>
      <c r="B444" t="str">
        <f>_xlfn.IFNA(VLOOKUP($A444,'PASTE Energy Balance'!$A$7:$O$835,14,FALSE),"")</f>
        <v>NL</v>
      </c>
      <c r="C444" t="str">
        <f>_xlfn.IFNA(VLOOKUP($A444,'PASTE Technology Sheet'!$A$7:$G$850,3,FALSE),"")</f>
        <v>Conversion</v>
      </c>
      <c r="D444" t="str">
        <f>_xlfn.IFNA(VLOOKUP($A444,'PASTE Technology Sheet'!$A$7:$G$850,4,FALSE),"")</f>
        <v>Industry</v>
      </c>
      <c r="E444" t="str">
        <f>_xlfn.IFNA(VLOOKUP($A444,'PASTE Technology Sheet'!$A$7:$G$850,5,FALSE),"")</f>
        <v>Heat</v>
      </c>
      <c r="F444" t="str">
        <f>_xlfn.IFNA(VLOOKUP($A444,'PASTE Technology Sheet'!$A$7:$G$850,6,FALSE),"")</f>
        <v>Heat HT Industry</v>
      </c>
      <c r="G444" t="str">
        <f>_xlfn.IFNA(VLOOKUP($A444,'PASTE Technology Sheet'!$A$7:$G$850,7,FALSE),"")</f>
        <v>CHP Gas wCCS - HT Heat for Industry</v>
      </c>
      <c r="H444" s="263">
        <f>_xlfn.IFNA(VLOOKUP(A444,'PASTE Tech_Stock'!A:B,2,FALSE),0)</f>
        <v>0</v>
      </c>
      <c r="I444" s="263">
        <f>_xlfn.IFNA(VLOOKUP($A444,'PASTE Tech_Stock'!C:BC,2,FALSE),0)</f>
        <v>0</v>
      </c>
      <c r="J444" s="263">
        <f>_xlfn.IFNA(VLOOKUP($A444,'PASTE Tech_Stock'!E:BD,2,FALSE),0)</f>
        <v>0</v>
      </c>
      <c r="K444" s="263">
        <f>_xlfn.IFNA(VLOOKUP($A444,'PASTE Tech_Stock'!G:BE,2,FALSE),0)</f>
        <v>0</v>
      </c>
      <c r="L444" s="263">
        <f>_xlfn.IFNA(VLOOKUP($A444,'PASTE Tech_Stock'!I:BF,2,FALSE),0)</f>
        <v>0</v>
      </c>
      <c r="M444" s="263">
        <f>_xlfn.IFNA(VLOOKUP($A444,'PASTE Tech_Stock'!K:BG,2,FALSE),0)</f>
        <v>0</v>
      </c>
      <c r="N444" s="263">
        <f>_xlfn.IFNA(VLOOKUP($A444,'PASTE Tech_Stock'!M:BH,2,FALSE),0)</f>
        <v>0</v>
      </c>
      <c r="O444" s="263">
        <f>_xlfn.IFNA(VLOOKUP($A444,'PASTE Tech_Stock'!O:BI,2,FALSE),0)</f>
        <v>0</v>
      </c>
      <c r="P444" s="263">
        <f>_xlfn.IFNA(VLOOKUP($A444,'PASTE Tech_Stock'!Q:BJ,2,FALSE),0)</f>
        <v>0</v>
      </c>
      <c r="Q444" s="263">
        <f>_xlfn.IFNA(VLOOKUP($A444,'PASTE Tech_Stock'!S:BK,2,FALSE),0)</f>
        <v>0</v>
      </c>
      <c r="R444" s="263">
        <f>_xlfn.IFNA(VLOOKUP($A444,'PASTE Tech_Stock'!U:BL,2,FALSE),0)</f>
        <v>0</v>
      </c>
      <c r="S444" s="263">
        <f>_xlfn.IFNA(VLOOKUP($A444,'PASTE Tech_Stock'!W:BM,2,FALSE),0)</f>
        <v>0</v>
      </c>
      <c r="T444" s="263">
        <f>_xlfn.IFNA(VLOOKUP($A444,'PASTE Tech_Stock'!Y:BN,2,FALSE),0)</f>
        <v>0</v>
      </c>
    </row>
    <row r="445" spans="1:20" x14ac:dyDescent="0.3">
      <c r="A445" s="69" t="s">
        <v>471</v>
      </c>
      <c r="B445" t="str">
        <f>_xlfn.IFNA(VLOOKUP($A445,'PASTE Energy Balance'!$A$7:$O$835,14,FALSE),"")</f>
        <v>NL</v>
      </c>
      <c r="C445" t="str">
        <f>_xlfn.IFNA(VLOOKUP($A445,'PASTE Technology Sheet'!$A$7:$G$850,3,FALSE),"")</f>
        <v>Conversion</v>
      </c>
      <c r="D445" t="str">
        <f>_xlfn.IFNA(VLOOKUP($A445,'PASTE Technology Sheet'!$A$7:$G$850,4,FALSE),"")</f>
        <v>Industry</v>
      </c>
      <c r="E445" t="str">
        <f>_xlfn.IFNA(VLOOKUP($A445,'PASTE Technology Sheet'!$A$7:$G$850,5,FALSE),"")</f>
        <v>Heat</v>
      </c>
      <c r="F445" t="str">
        <f>_xlfn.IFNA(VLOOKUP($A445,'PASTE Technology Sheet'!$A$7:$G$850,6,FALSE),"")</f>
        <v>Heat HT Industry</v>
      </c>
      <c r="G445" t="str">
        <f>_xlfn.IFNA(VLOOKUP($A445,'PASTE Technology Sheet'!$A$7:$G$850,7,FALSE),"")</f>
        <v>CHP Coal - HT Heat for Industry</v>
      </c>
      <c r="H445" s="263">
        <f>_xlfn.IFNA(VLOOKUP(A445,'PASTE Tech_Stock'!A:B,2,FALSE),0)</f>
        <v>0</v>
      </c>
      <c r="I445" s="263">
        <f>_xlfn.IFNA(VLOOKUP($A445,'PASTE Tech_Stock'!C:BC,2,FALSE),0)</f>
        <v>0</v>
      </c>
      <c r="J445" s="263">
        <f>_xlfn.IFNA(VLOOKUP($A445,'PASTE Tech_Stock'!E:BD,2,FALSE),0)</f>
        <v>0</v>
      </c>
      <c r="K445" s="263">
        <f>_xlfn.IFNA(VLOOKUP($A445,'PASTE Tech_Stock'!G:BE,2,FALSE),0)</f>
        <v>0</v>
      </c>
      <c r="L445" s="263">
        <f>_xlfn.IFNA(VLOOKUP($A445,'PASTE Tech_Stock'!I:BF,2,FALSE),0)</f>
        <v>0</v>
      </c>
      <c r="M445" s="263">
        <f>_xlfn.IFNA(VLOOKUP($A445,'PASTE Tech_Stock'!K:BG,2,FALSE),0)</f>
        <v>0</v>
      </c>
      <c r="N445" s="263">
        <f>_xlfn.IFNA(VLOOKUP($A445,'PASTE Tech_Stock'!M:BH,2,FALSE),0)</f>
        <v>0</v>
      </c>
      <c r="O445" s="263">
        <f>_xlfn.IFNA(VLOOKUP($A445,'PASTE Tech_Stock'!O:BI,2,FALSE),0)</f>
        <v>0</v>
      </c>
      <c r="P445" s="263">
        <f>_xlfn.IFNA(VLOOKUP($A445,'PASTE Tech_Stock'!Q:BJ,2,FALSE),0)</f>
        <v>0</v>
      </c>
      <c r="Q445" s="263">
        <f>_xlfn.IFNA(VLOOKUP($A445,'PASTE Tech_Stock'!S:BK,2,FALSE),0)</f>
        <v>0</v>
      </c>
      <c r="R445" s="263">
        <f>_xlfn.IFNA(VLOOKUP($A445,'PASTE Tech_Stock'!U:BL,2,FALSE),0)</f>
        <v>0</v>
      </c>
      <c r="S445" s="263">
        <f>_xlfn.IFNA(VLOOKUP($A445,'PASTE Tech_Stock'!W:BM,2,FALSE),0)</f>
        <v>0</v>
      </c>
      <c r="T445" s="263">
        <f>_xlfn.IFNA(VLOOKUP($A445,'PASTE Tech_Stock'!Y:BN,2,FALSE),0)</f>
        <v>0</v>
      </c>
    </row>
    <row r="446" spans="1:20" x14ac:dyDescent="0.3">
      <c r="A446" s="40" t="s">
        <v>472</v>
      </c>
      <c r="B446" t="str">
        <f>_xlfn.IFNA(VLOOKUP($A446,'PASTE Energy Balance'!$A$7:$O$835,14,FALSE),"")</f>
        <v>NL</v>
      </c>
      <c r="C446" t="str">
        <f>_xlfn.IFNA(VLOOKUP($A446,'PASTE Technology Sheet'!$A$7:$G$850,3,FALSE),"")</f>
        <v>Conversion</v>
      </c>
      <c r="D446" t="str">
        <f>_xlfn.IFNA(VLOOKUP($A446,'PASTE Technology Sheet'!$A$7:$G$850,4,FALSE),"")</f>
        <v>Industry</v>
      </c>
      <c r="E446" t="str">
        <f>_xlfn.IFNA(VLOOKUP($A446,'PASTE Technology Sheet'!$A$7:$G$850,5,FALSE),"")</f>
        <v>Heat</v>
      </c>
      <c r="F446" t="str">
        <f>_xlfn.IFNA(VLOOKUP($A446,'PASTE Technology Sheet'!$A$7:$G$850,6,FALSE),"")</f>
        <v>Heat HT Industry</v>
      </c>
      <c r="G446" t="str">
        <f>_xlfn.IFNA(VLOOKUP($A446,'PASTE Technology Sheet'!$A$7:$G$850,7,FALSE),"")</f>
        <v>CHP Coal wCCS - HT Heat for Industry</v>
      </c>
      <c r="H446" s="263">
        <f>_xlfn.IFNA(VLOOKUP(A446,'PASTE Tech_Stock'!A:B,2,FALSE),0)</f>
        <v>0</v>
      </c>
      <c r="I446" s="263">
        <f>_xlfn.IFNA(VLOOKUP($A446,'PASTE Tech_Stock'!C:BC,2,FALSE),0)</f>
        <v>0</v>
      </c>
      <c r="J446" s="263">
        <f>_xlfn.IFNA(VLOOKUP($A446,'PASTE Tech_Stock'!E:BD,2,FALSE),0)</f>
        <v>0</v>
      </c>
      <c r="K446" s="263">
        <f>_xlfn.IFNA(VLOOKUP($A446,'PASTE Tech_Stock'!G:BE,2,FALSE),0)</f>
        <v>0</v>
      </c>
      <c r="L446" s="263">
        <f>_xlfn.IFNA(VLOOKUP($A446,'PASTE Tech_Stock'!I:BF,2,FALSE),0)</f>
        <v>0</v>
      </c>
      <c r="M446" s="263">
        <f>_xlfn.IFNA(VLOOKUP($A446,'PASTE Tech_Stock'!K:BG,2,FALSE),0)</f>
        <v>0</v>
      </c>
      <c r="N446" s="263">
        <f>_xlfn.IFNA(VLOOKUP($A446,'PASTE Tech_Stock'!M:BH,2,FALSE),0)</f>
        <v>0</v>
      </c>
      <c r="O446" s="263">
        <f>_xlfn.IFNA(VLOOKUP($A446,'PASTE Tech_Stock'!O:BI,2,FALSE),0)</f>
        <v>0</v>
      </c>
      <c r="P446" s="263">
        <f>_xlfn.IFNA(VLOOKUP($A446,'PASTE Tech_Stock'!Q:BJ,2,FALSE),0)</f>
        <v>0</v>
      </c>
      <c r="Q446" s="263">
        <f>_xlfn.IFNA(VLOOKUP($A446,'PASTE Tech_Stock'!S:BK,2,FALSE),0)</f>
        <v>0</v>
      </c>
      <c r="R446" s="263">
        <f>_xlfn.IFNA(VLOOKUP($A446,'PASTE Tech_Stock'!U:BL,2,FALSE),0)</f>
        <v>0</v>
      </c>
      <c r="S446" s="263">
        <f>_xlfn.IFNA(VLOOKUP($A446,'PASTE Tech_Stock'!W:BM,2,FALSE),0)</f>
        <v>0</v>
      </c>
      <c r="T446" s="263">
        <f>_xlfn.IFNA(VLOOKUP($A446,'PASTE Tech_Stock'!Y:BN,2,FALSE),0)</f>
        <v>0</v>
      </c>
    </row>
    <row r="447" spans="1:20" x14ac:dyDescent="0.3">
      <c r="A447" s="69" t="s">
        <v>473</v>
      </c>
      <c r="B447" t="str">
        <f>_xlfn.IFNA(VLOOKUP($A447,'PASTE Energy Balance'!$A$7:$O$835,14,FALSE),"")</f>
        <v>NL</v>
      </c>
      <c r="C447" t="str">
        <f>_xlfn.IFNA(VLOOKUP($A447,'PASTE Technology Sheet'!$A$7:$G$850,3,FALSE),"")</f>
        <v>Conversion</v>
      </c>
      <c r="D447" t="str">
        <f>_xlfn.IFNA(VLOOKUP($A447,'PASTE Technology Sheet'!$A$7:$G$850,4,FALSE),"")</f>
        <v>Industry</v>
      </c>
      <c r="E447" t="str">
        <f>_xlfn.IFNA(VLOOKUP($A447,'PASTE Technology Sheet'!$A$7:$G$850,5,FALSE),"")</f>
        <v>Heat</v>
      </c>
      <c r="F447" t="str">
        <f>_xlfn.IFNA(VLOOKUP($A447,'PASTE Technology Sheet'!$A$7:$G$850,6,FALSE),"")</f>
        <v>Heat HT Industry</v>
      </c>
      <c r="G447" t="str">
        <f>_xlfn.IFNA(VLOOKUP($A447,'PASTE Technology Sheet'!$A$7:$G$850,7,FALSE),"")</f>
        <v>CHP BFG - LT Heat for Industry</v>
      </c>
      <c r="H447" s="263">
        <f>_xlfn.IFNA(VLOOKUP(A447,'PASTE Tech_Stock'!A:B,2,FALSE),0)</f>
        <v>0</v>
      </c>
      <c r="I447" s="263">
        <f>_xlfn.IFNA(VLOOKUP($A447,'PASTE Tech_Stock'!C:BC,2,FALSE),0)</f>
        <v>0</v>
      </c>
      <c r="J447" s="263">
        <f>_xlfn.IFNA(VLOOKUP($A447,'PASTE Tech_Stock'!E:BD,2,FALSE),0)</f>
        <v>0</v>
      </c>
      <c r="K447" s="263">
        <f>_xlfn.IFNA(VLOOKUP($A447,'PASTE Tech_Stock'!G:BE,2,FALSE),0)</f>
        <v>0</v>
      </c>
      <c r="L447" s="263">
        <f>_xlfn.IFNA(VLOOKUP($A447,'PASTE Tech_Stock'!I:BF,2,FALSE),0)</f>
        <v>0</v>
      </c>
      <c r="M447" s="263">
        <f>_xlfn.IFNA(VLOOKUP($A447,'PASTE Tech_Stock'!K:BG,2,FALSE),0)</f>
        <v>0</v>
      </c>
      <c r="N447" s="263">
        <f>_xlfn.IFNA(VLOOKUP($A447,'PASTE Tech_Stock'!M:BH,2,FALSE),0)</f>
        <v>0</v>
      </c>
      <c r="O447" s="263">
        <f>_xlfn.IFNA(VLOOKUP($A447,'PASTE Tech_Stock'!O:BI,2,FALSE),0)</f>
        <v>0</v>
      </c>
      <c r="P447" s="263">
        <f>_xlfn.IFNA(VLOOKUP($A447,'PASTE Tech_Stock'!Q:BJ,2,FALSE),0)</f>
        <v>0</v>
      </c>
      <c r="Q447" s="263">
        <f>_xlfn.IFNA(VLOOKUP($A447,'PASTE Tech_Stock'!S:BK,2,FALSE),0)</f>
        <v>0</v>
      </c>
      <c r="R447" s="263">
        <f>_xlfn.IFNA(VLOOKUP($A447,'PASTE Tech_Stock'!U:BL,2,FALSE),0)</f>
        <v>0</v>
      </c>
      <c r="S447" s="263">
        <f>_xlfn.IFNA(VLOOKUP($A447,'PASTE Tech_Stock'!W:BM,2,FALSE),0)</f>
        <v>0</v>
      </c>
      <c r="T447" s="263">
        <f>_xlfn.IFNA(VLOOKUP($A447,'PASTE Tech_Stock'!Y:BN,2,FALSE),0)</f>
        <v>0</v>
      </c>
    </row>
    <row r="448" spans="1:20" x14ac:dyDescent="0.3">
      <c r="A448" s="40" t="s">
        <v>474</v>
      </c>
      <c r="B448" t="str">
        <f>_xlfn.IFNA(VLOOKUP($A448,'PASTE Energy Balance'!$A$7:$O$835,14,FALSE),"")</f>
        <v>NL</v>
      </c>
      <c r="C448" t="str">
        <f>_xlfn.IFNA(VLOOKUP($A448,'PASTE Technology Sheet'!$A$7:$G$850,3,FALSE),"")</f>
        <v>Conversion</v>
      </c>
      <c r="D448" t="str">
        <f>_xlfn.IFNA(VLOOKUP($A448,'PASTE Technology Sheet'!$A$7:$G$850,4,FALSE),"")</f>
        <v>Industry</v>
      </c>
      <c r="E448" t="str">
        <f>_xlfn.IFNA(VLOOKUP($A448,'PASTE Technology Sheet'!$A$7:$G$850,5,FALSE),"")</f>
        <v>Heat</v>
      </c>
      <c r="F448" t="str">
        <f>_xlfn.IFNA(VLOOKUP($A448,'PASTE Technology Sheet'!$A$7:$G$850,6,FALSE),"")</f>
        <v>Heat HT Industry</v>
      </c>
      <c r="G448" t="str">
        <f>_xlfn.IFNA(VLOOKUP($A448,'PASTE Technology Sheet'!$A$7:$G$850,7,FALSE),"")</f>
        <v>CHP Biomass - HT Heat for Industry</v>
      </c>
      <c r="H448" s="263">
        <f>_xlfn.IFNA(VLOOKUP(A448,'PASTE Tech_Stock'!A:B,2,FALSE),0)</f>
        <v>0</v>
      </c>
      <c r="I448" s="263">
        <f>_xlfn.IFNA(VLOOKUP($A448,'PASTE Tech_Stock'!C:BC,2,FALSE),0)</f>
        <v>0</v>
      </c>
      <c r="J448" s="263">
        <f>_xlfn.IFNA(VLOOKUP($A448,'PASTE Tech_Stock'!E:BD,2,FALSE),0)</f>
        <v>0</v>
      </c>
      <c r="K448" s="263">
        <f>_xlfn.IFNA(VLOOKUP($A448,'PASTE Tech_Stock'!G:BE,2,FALSE),0)</f>
        <v>0</v>
      </c>
      <c r="L448" s="263">
        <f>_xlfn.IFNA(VLOOKUP($A448,'PASTE Tech_Stock'!I:BF,2,FALSE),0)</f>
        <v>0</v>
      </c>
      <c r="M448" s="263">
        <f>_xlfn.IFNA(VLOOKUP($A448,'PASTE Tech_Stock'!K:BG,2,FALSE),0)</f>
        <v>0</v>
      </c>
      <c r="N448" s="263">
        <f>_xlfn.IFNA(VLOOKUP($A448,'PASTE Tech_Stock'!M:BH,2,FALSE),0)</f>
        <v>0</v>
      </c>
      <c r="O448" s="263">
        <f>_xlfn.IFNA(VLOOKUP($A448,'PASTE Tech_Stock'!O:BI,2,FALSE),0)</f>
        <v>0</v>
      </c>
      <c r="P448" s="263">
        <f>_xlfn.IFNA(VLOOKUP($A448,'PASTE Tech_Stock'!Q:BJ,2,FALSE),0)</f>
        <v>0</v>
      </c>
      <c r="Q448" s="263">
        <f>_xlfn.IFNA(VLOOKUP($A448,'PASTE Tech_Stock'!S:BK,2,FALSE),0)</f>
        <v>0</v>
      </c>
      <c r="R448" s="263">
        <f>_xlfn.IFNA(VLOOKUP($A448,'PASTE Tech_Stock'!U:BL,2,FALSE),0)</f>
        <v>0</v>
      </c>
      <c r="S448" s="263">
        <f>_xlfn.IFNA(VLOOKUP($A448,'PASTE Tech_Stock'!W:BM,2,FALSE),0)</f>
        <v>0</v>
      </c>
      <c r="T448" s="263">
        <f>_xlfn.IFNA(VLOOKUP($A448,'PASTE Tech_Stock'!Y:BN,2,FALSE),0)</f>
        <v>0</v>
      </c>
    </row>
    <row r="449" spans="1:20" x14ac:dyDescent="0.3">
      <c r="A449" s="69" t="s">
        <v>475</v>
      </c>
      <c r="B449" t="str">
        <f>_xlfn.IFNA(VLOOKUP($A449,'PASTE Energy Balance'!$A$7:$O$835,14,FALSE),"")</f>
        <v>NL</v>
      </c>
      <c r="C449" t="str">
        <f>_xlfn.IFNA(VLOOKUP($A449,'PASTE Technology Sheet'!$A$7:$G$850,3,FALSE),"")</f>
        <v>Conversion</v>
      </c>
      <c r="D449" t="str">
        <f>_xlfn.IFNA(VLOOKUP($A449,'PASTE Technology Sheet'!$A$7:$G$850,4,FALSE),"")</f>
        <v>Industry</v>
      </c>
      <c r="E449" t="str">
        <f>_xlfn.IFNA(VLOOKUP($A449,'PASTE Technology Sheet'!$A$7:$G$850,5,FALSE),"")</f>
        <v>Heat</v>
      </c>
      <c r="F449" t="str">
        <f>_xlfn.IFNA(VLOOKUP($A449,'PASTE Technology Sheet'!$A$7:$G$850,6,FALSE),"")</f>
        <v>Heat HT Industry</v>
      </c>
      <c r="G449" t="str">
        <f>_xlfn.IFNA(VLOOKUP($A449,'PASTE Technology Sheet'!$A$7:$G$850,7,FALSE),"")</f>
        <v>CHP Biomass wCCS - HT Heat for Industry</v>
      </c>
      <c r="H449" s="263">
        <f>_xlfn.IFNA(VLOOKUP(A449,'PASTE Tech_Stock'!A:B,2,FALSE),0)</f>
        <v>2.2181353129999999</v>
      </c>
      <c r="I449" s="263">
        <f>_xlfn.IFNA(VLOOKUP($A449,'PASTE Tech_Stock'!C:BC,2,FALSE),0)</f>
        <v>2.219017451</v>
      </c>
      <c r="J449" s="263">
        <f>_xlfn.IFNA(VLOOKUP($A449,'PASTE Tech_Stock'!E:BD,2,FALSE),0)</f>
        <v>2.2181680290000001</v>
      </c>
      <c r="K449" s="263">
        <f>_xlfn.IFNA(VLOOKUP($A449,'PASTE Tech_Stock'!G:BE,2,FALSE),0)</f>
        <v>2.2181406400000001</v>
      </c>
      <c r="L449" s="263">
        <f>_xlfn.IFNA(VLOOKUP($A449,'PASTE Tech_Stock'!I:BF,2,FALSE),0)</f>
        <v>2.2181406400000001</v>
      </c>
      <c r="M449" s="263">
        <f>_xlfn.IFNA(VLOOKUP($A449,'PASTE Tech_Stock'!K:BG,2,FALSE),0)</f>
        <v>1.149201908</v>
      </c>
      <c r="N449" s="263">
        <f>_xlfn.IFNA(VLOOKUP($A449,'PASTE Tech_Stock'!M:BH,2,FALSE),0)</f>
        <v>2.227163955</v>
      </c>
      <c r="O449" s="263">
        <f>_xlfn.IFNA(VLOOKUP($A449,'PASTE Tech_Stock'!O:BI,2,FALSE),0)</f>
        <v>2.2201249820000002</v>
      </c>
      <c r="P449" s="263">
        <f>_xlfn.IFNA(VLOOKUP($A449,'PASTE Tech_Stock'!Q:BJ,2,FALSE),0)</f>
        <v>2.2180258930000001</v>
      </c>
      <c r="Q449" s="263">
        <f>_xlfn.IFNA(VLOOKUP($A449,'PASTE Tech_Stock'!S:BK,2,FALSE),0)</f>
        <v>1.2312463229999999</v>
      </c>
      <c r="R449" s="263">
        <f>_xlfn.IFNA(VLOOKUP($A449,'PASTE Tech_Stock'!U:BL,2,FALSE),0)</f>
        <v>2.0700828339999999</v>
      </c>
      <c r="S449" s="263">
        <f>_xlfn.IFNA(VLOOKUP($A449,'PASTE Tech_Stock'!W:BM,2,FALSE),0)</f>
        <v>0.71630013280000004</v>
      </c>
      <c r="T449" s="263">
        <f>_xlfn.IFNA(VLOOKUP($A449,'PASTE Tech_Stock'!Y:BN,2,FALSE),0)</f>
        <v>1.550119751</v>
      </c>
    </row>
    <row r="450" spans="1:20" x14ac:dyDescent="0.3">
      <c r="A450" s="40" t="s">
        <v>476</v>
      </c>
      <c r="B450" t="str">
        <f>_xlfn.IFNA(VLOOKUP($A450,'PASTE Energy Balance'!$A$7:$O$835,14,FALSE),"")</f>
        <v>NL</v>
      </c>
      <c r="C450" t="str">
        <f>_xlfn.IFNA(VLOOKUP($A450,'PASTE Technology Sheet'!$A$7:$G$850,3,FALSE),"")</f>
        <v>Conversion</v>
      </c>
      <c r="D450" t="str">
        <f>_xlfn.IFNA(VLOOKUP($A450,'PASTE Technology Sheet'!$A$7:$G$850,4,FALSE),"")</f>
        <v>Industry</v>
      </c>
      <c r="E450" t="str">
        <f>_xlfn.IFNA(VLOOKUP($A450,'PASTE Technology Sheet'!$A$7:$G$850,5,FALSE),"")</f>
        <v>Heat</v>
      </c>
      <c r="F450" t="str">
        <f>_xlfn.IFNA(VLOOKUP($A450,'PASTE Technology Sheet'!$A$7:$G$850,6,FALSE),"")</f>
        <v>Heat HT Industry</v>
      </c>
      <c r="G450" t="str">
        <f>_xlfn.IFNA(VLOOKUP($A450,'PASTE Technology Sheet'!$A$7:$G$850,7,FALSE),"")</f>
        <v>Direct Heating Electricity - HT Heat for Industry</v>
      </c>
      <c r="H450" s="263">
        <f>_xlfn.IFNA(VLOOKUP(A450,'PASTE Tech_Stock'!A:B,2,FALSE),0)</f>
        <v>0</v>
      </c>
      <c r="I450" s="263">
        <f>_xlfn.IFNA(VLOOKUP($A450,'PASTE Tech_Stock'!C:BC,2,FALSE),0)</f>
        <v>0</v>
      </c>
      <c r="J450" s="263">
        <f>_xlfn.IFNA(VLOOKUP($A450,'PASTE Tech_Stock'!E:BD,2,FALSE),0)</f>
        <v>0</v>
      </c>
      <c r="K450" s="263">
        <f>_xlfn.IFNA(VLOOKUP($A450,'PASTE Tech_Stock'!G:BE,2,FALSE),0)</f>
        <v>0</v>
      </c>
      <c r="L450" s="263">
        <f>_xlfn.IFNA(VLOOKUP($A450,'PASTE Tech_Stock'!I:BF,2,FALSE),0)</f>
        <v>0</v>
      </c>
      <c r="M450" s="263">
        <f>_xlfn.IFNA(VLOOKUP($A450,'PASTE Tech_Stock'!K:BG,2,FALSE),0)</f>
        <v>0</v>
      </c>
      <c r="N450" s="263">
        <f>_xlfn.IFNA(VLOOKUP($A450,'PASTE Tech_Stock'!M:BH,2,FALSE),0)</f>
        <v>0</v>
      </c>
      <c r="O450" s="263">
        <f>_xlfn.IFNA(VLOOKUP($A450,'PASTE Tech_Stock'!O:BI,2,FALSE),0)</f>
        <v>0</v>
      </c>
      <c r="P450" s="263">
        <f>_xlfn.IFNA(VLOOKUP($A450,'PASTE Tech_Stock'!Q:BJ,2,FALSE),0)</f>
        <v>0</v>
      </c>
      <c r="Q450" s="263">
        <f>_xlfn.IFNA(VLOOKUP($A450,'PASTE Tech_Stock'!S:BK,2,FALSE),0)</f>
        <v>0</v>
      </c>
      <c r="R450" s="263">
        <f>_xlfn.IFNA(VLOOKUP($A450,'PASTE Tech_Stock'!U:BL,2,FALSE),0)</f>
        <v>0</v>
      </c>
      <c r="S450" s="263">
        <f>_xlfn.IFNA(VLOOKUP($A450,'PASTE Tech_Stock'!W:BM,2,FALSE),0)</f>
        <v>0</v>
      </c>
      <c r="T450" s="263">
        <f>_xlfn.IFNA(VLOOKUP($A450,'PASTE Tech_Stock'!Y:BN,2,FALSE),0)</f>
        <v>0</v>
      </c>
    </row>
    <row r="451" spans="1:20" x14ac:dyDescent="0.3">
      <c r="A451" s="69" t="s">
        <v>477</v>
      </c>
      <c r="B451" t="str">
        <f>_xlfn.IFNA(VLOOKUP($A451,'PASTE Energy Balance'!$A$7:$O$835,14,FALSE),"")</f>
        <v>NL</v>
      </c>
      <c r="C451" t="str">
        <f>_xlfn.IFNA(VLOOKUP($A451,'PASTE Technology Sheet'!$A$7:$G$850,3,FALSE),"")</f>
        <v>Conversion</v>
      </c>
      <c r="D451" t="str">
        <f>_xlfn.IFNA(VLOOKUP($A451,'PASTE Technology Sheet'!$A$7:$G$850,4,FALSE),"")</f>
        <v>Industry</v>
      </c>
      <c r="E451" t="str">
        <f>_xlfn.IFNA(VLOOKUP($A451,'PASTE Technology Sheet'!$A$7:$G$850,5,FALSE),"")</f>
        <v>Heat</v>
      </c>
      <c r="F451" t="str">
        <f>_xlfn.IFNA(VLOOKUP($A451,'PASTE Technology Sheet'!$A$7:$G$850,6,FALSE),"")</f>
        <v>Heat HT Industry</v>
      </c>
      <c r="G451" t="str">
        <f>_xlfn.IFNA(VLOOKUP($A451,'PASTE Technology Sheet'!$A$7:$G$850,7,FALSE),"")</f>
        <v>Boiler H2 - HT Heat for Industry</v>
      </c>
      <c r="H451" s="263">
        <f>_xlfn.IFNA(VLOOKUP(A451,'PASTE Tech_Stock'!A:B,2,FALSE),0)</f>
        <v>0</v>
      </c>
      <c r="I451" s="263">
        <f>_xlfn.IFNA(VLOOKUP($A451,'PASTE Tech_Stock'!C:BC,2,FALSE),0)</f>
        <v>0</v>
      </c>
      <c r="J451" s="263">
        <f>_xlfn.IFNA(VLOOKUP($A451,'PASTE Tech_Stock'!E:BD,2,FALSE),0)</f>
        <v>0</v>
      </c>
      <c r="K451" s="263">
        <f>_xlfn.IFNA(VLOOKUP($A451,'PASTE Tech_Stock'!G:BE,2,FALSE),0)</f>
        <v>0</v>
      </c>
      <c r="L451" s="263">
        <f>_xlfn.IFNA(VLOOKUP($A451,'PASTE Tech_Stock'!I:BF,2,FALSE),0)</f>
        <v>0</v>
      </c>
      <c r="M451" s="263">
        <f>_xlfn.IFNA(VLOOKUP($A451,'PASTE Tech_Stock'!K:BG,2,FALSE),0)</f>
        <v>0</v>
      </c>
      <c r="N451" s="263">
        <f>_xlfn.IFNA(VLOOKUP($A451,'PASTE Tech_Stock'!M:BH,2,FALSE),0)</f>
        <v>0</v>
      </c>
      <c r="O451" s="263">
        <f>_xlfn.IFNA(VLOOKUP($A451,'PASTE Tech_Stock'!O:BI,2,FALSE),0)</f>
        <v>0</v>
      </c>
      <c r="P451" s="263">
        <f>_xlfn.IFNA(VLOOKUP($A451,'PASTE Tech_Stock'!Q:BJ,2,FALSE),0)</f>
        <v>0</v>
      </c>
      <c r="Q451" s="263">
        <f>_xlfn.IFNA(VLOOKUP($A451,'PASTE Tech_Stock'!S:BK,2,FALSE),0)</f>
        <v>0</v>
      </c>
      <c r="R451" s="263">
        <f>_xlfn.IFNA(VLOOKUP($A451,'PASTE Tech_Stock'!U:BL,2,FALSE),0)</f>
        <v>0</v>
      </c>
      <c r="S451" s="263">
        <f>_xlfn.IFNA(VLOOKUP($A451,'PASTE Tech_Stock'!W:BM,2,FALSE),0)</f>
        <v>0</v>
      </c>
      <c r="T451" s="263">
        <f>_xlfn.IFNA(VLOOKUP($A451,'PASTE Tech_Stock'!Y:BN,2,FALSE),0)</f>
        <v>0</v>
      </c>
    </row>
    <row r="452" spans="1:20" x14ac:dyDescent="0.3">
      <c r="A452" s="69" t="s">
        <v>478</v>
      </c>
      <c r="B452" t="str">
        <f>_xlfn.IFNA(VLOOKUP($A452,'PASTE Energy Balance'!$A$7:$O$835,14,FALSE),"")</f>
        <v>NL</v>
      </c>
      <c r="C452" t="str">
        <f>_xlfn.IFNA(VLOOKUP($A452,'PASTE Technology Sheet'!$A$7:$G$850,3,FALSE),"")</f>
        <v>Conversion</v>
      </c>
      <c r="D452" t="str">
        <f>_xlfn.IFNA(VLOOKUP($A452,'PASTE Technology Sheet'!$A$7:$G$850,4,FALSE),"")</f>
        <v>Industry</v>
      </c>
      <c r="E452" t="str">
        <f>_xlfn.IFNA(VLOOKUP($A452,'PASTE Technology Sheet'!$A$7:$G$850,5,FALSE),"")</f>
        <v>Heat</v>
      </c>
      <c r="F452" t="str">
        <f>_xlfn.IFNA(VLOOKUP($A452,'PASTE Technology Sheet'!$A$7:$G$850,6,FALSE),"")</f>
        <v>Heat HT Industry</v>
      </c>
      <c r="G452" t="str">
        <f>_xlfn.IFNA(VLOOKUP($A452,'PASTE Technology Sheet'!$A$7:$G$850,7,FALSE),"")</f>
        <v>Nuclear SMR Heat - HT Heat for Industry</v>
      </c>
      <c r="H452" s="263">
        <f>_xlfn.IFNA(VLOOKUP(A452,'PASTE Tech_Stock'!A:B,2,FALSE),0)</f>
        <v>0</v>
      </c>
      <c r="I452" s="263">
        <f>_xlfn.IFNA(VLOOKUP($A452,'PASTE Tech_Stock'!C:BC,2,FALSE),0)</f>
        <v>0</v>
      </c>
      <c r="J452" s="263">
        <f>_xlfn.IFNA(VLOOKUP($A452,'PASTE Tech_Stock'!E:BD,2,FALSE),0)</f>
        <v>0</v>
      </c>
      <c r="K452" s="263">
        <f>_xlfn.IFNA(VLOOKUP($A452,'PASTE Tech_Stock'!G:BE,2,FALSE),0)</f>
        <v>0</v>
      </c>
      <c r="L452" s="263">
        <f>_xlfn.IFNA(VLOOKUP($A452,'PASTE Tech_Stock'!I:BF,2,FALSE),0)</f>
        <v>0</v>
      </c>
      <c r="M452" s="263">
        <f>_xlfn.IFNA(VLOOKUP($A452,'PASTE Tech_Stock'!K:BG,2,FALSE),0)</f>
        <v>0</v>
      </c>
      <c r="N452" s="263">
        <f>_xlfn.IFNA(VLOOKUP($A452,'PASTE Tech_Stock'!M:BH,2,FALSE),0)</f>
        <v>0</v>
      </c>
      <c r="O452" s="263">
        <f>_xlfn.IFNA(VLOOKUP($A452,'PASTE Tech_Stock'!O:BI,2,FALSE),0)</f>
        <v>0</v>
      </c>
      <c r="P452" s="263">
        <f>_xlfn.IFNA(VLOOKUP($A452,'PASTE Tech_Stock'!Q:BJ,2,FALSE),0)</f>
        <v>0</v>
      </c>
      <c r="Q452" s="263">
        <f>_xlfn.IFNA(VLOOKUP($A452,'PASTE Tech_Stock'!S:BK,2,FALSE),0)</f>
        <v>0</v>
      </c>
      <c r="R452" s="263">
        <f>_xlfn.IFNA(VLOOKUP($A452,'PASTE Tech_Stock'!U:BL,2,FALSE),0)</f>
        <v>0</v>
      </c>
      <c r="S452" s="263">
        <f>_xlfn.IFNA(VLOOKUP($A452,'PASTE Tech_Stock'!W:BM,2,FALSE),0)</f>
        <v>0</v>
      </c>
      <c r="T452" s="263">
        <f>_xlfn.IFNA(VLOOKUP($A452,'PASTE Tech_Stock'!Y:BN,2,FALSE),0)</f>
        <v>0</v>
      </c>
    </row>
    <row r="453" spans="1:20" x14ac:dyDescent="0.3">
      <c r="A453" s="69" t="s">
        <v>479</v>
      </c>
      <c r="B453" t="str">
        <f>_xlfn.IFNA(VLOOKUP($A453,'PASTE Energy Balance'!$A$7:$O$835,14,FALSE),"")</f>
        <v>NL</v>
      </c>
      <c r="C453" t="str">
        <f>_xlfn.IFNA(VLOOKUP($A453,'PASTE Technology Sheet'!$A$7:$G$850,3,FALSE),"")</f>
        <v>Conversion</v>
      </c>
      <c r="D453" t="str">
        <f>_xlfn.IFNA(VLOOKUP($A453,'PASTE Technology Sheet'!$A$7:$G$850,4,FALSE),"")</f>
        <v>Industry</v>
      </c>
      <c r="E453" t="str">
        <f>_xlfn.IFNA(VLOOKUP($A453,'PASTE Technology Sheet'!$A$7:$G$850,5,FALSE),"")</f>
        <v>Heat</v>
      </c>
      <c r="F453" t="str">
        <f>_xlfn.IFNA(VLOOKUP($A453,'PASTE Technology Sheet'!$A$7:$G$850,6,FALSE),"")</f>
        <v>Heat HT Industry</v>
      </c>
      <c r="G453" t="str">
        <f>_xlfn.IFNA(VLOOKUP($A453,'PASTE Technology Sheet'!$A$7:$G$850,7,FALSE),"")</f>
        <v>CHP Nuclear SMR - HT Heat for Industry</v>
      </c>
      <c r="H453" s="263">
        <f>_xlfn.IFNA(VLOOKUP(A453,'PASTE Tech_Stock'!A:B,2,FALSE),0)</f>
        <v>0</v>
      </c>
      <c r="I453" s="263">
        <f>_xlfn.IFNA(VLOOKUP($A453,'PASTE Tech_Stock'!C:BC,2,FALSE),0)</f>
        <v>0</v>
      </c>
      <c r="J453" s="263">
        <f>_xlfn.IFNA(VLOOKUP($A453,'PASTE Tech_Stock'!E:BD,2,FALSE),0)</f>
        <v>0</v>
      </c>
      <c r="K453" s="263">
        <f>_xlfn.IFNA(VLOOKUP($A453,'PASTE Tech_Stock'!G:BE,2,FALSE),0)</f>
        <v>0</v>
      </c>
      <c r="L453" s="263">
        <f>_xlfn.IFNA(VLOOKUP($A453,'PASTE Tech_Stock'!I:BF,2,FALSE),0)</f>
        <v>0</v>
      </c>
      <c r="M453" s="263">
        <f>_xlfn.IFNA(VLOOKUP($A453,'PASTE Tech_Stock'!K:BG,2,FALSE),0)</f>
        <v>0</v>
      </c>
      <c r="N453" s="263">
        <f>_xlfn.IFNA(VLOOKUP($A453,'PASTE Tech_Stock'!M:BH,2,FALSE),0)</f>
        <v>0</v>
      </c>
      <c r="O453" s="263">
        <f>_xlfn.IFNA(VLOOKUP($A453,'PASTE Tech_Stock'!O:BI,2,FALSE),0)</f>
        <v>0</v>
      </c>
      <c r="P453" s="263">
        <f>_xlfn.IFNA(VLOOKUP($A453,'PASTE Tech_Stock'!Q:BJ,2,FALSE),0)</f>
        <v>0</v>
      </c>
      <c r="Q453" s="263">
        <f>_xlfn.IFNA(VLOOKUP($A453,'PASTE Tech_Stock'!S:BK,2,FALSE),0)</f>
        <v>0</v>
      </c>
      <c r="R453" s="263">
        <f>_xlfn.IFNA(VLOOKUP($A453,'PASTE Tech_Stock'!U:BL,2,FALSE),0)</f>
        <v>0</v>
      </c>
      <c r="S453" s="263">
        <f>_xlfn.IFNA(VLOOKUP($A453,'PASTE Tech_Stock'!W:BM,2,FALSE),0)</f>
        <v>0</v>
      </c>
      <c r="T453" s="263">
        <f>_xlfn.IFNA(VLOOKUP($A453,'PASTE Tech_Stock'!Y:BN,2,FALSE),0)</f>
        <v>0</v>
      </c>
    </row>
    <row r="454" spans="1:20" x14ac:dyDescent="0.3">
      <c r="A454" s="40" t="s">
        <v>480</v>
      </c>
      <c r="B454" t="str">
        <f>_xlfn.IFNA(VLOOKUP($A454,'PASTE Energy Balance'!$A$7:$O$835,14,FALSE),"")</f>
        <v>NL</v>
      </c>
      <c r="C454" t="str">
        <f>_xlfn.IFNA(VLOOKUP($A454,'PASTE Technology Sheet'!$A$7:$G$850,3,FALSE),"")</f>
        <v>Conversion</v>
      </c>
      <c r="D454" t="str">
        <f>_xlfn.IFNA(VLOOKUP($A454,'PASTE Technology Sheet'!$A$7:$G$850,4,FALSE),"")</f>
        <v>Industry</v>
      </c>
      <c r="E454" t="str">
        <f>_xlfn.IFNA(VLOOKUP($A454,'PASTE Technology Sheet'!$A$7:$G$850,5,FALSE),"")</f>
        <v>Heat</v>
      </c>
      <c r="F454" t="str">
        <f>_xlfn.IFNA(VLOOKUP($A454,'PASTE Technology Sheet'!$A$7:$G$850,6,FALSE),"")</f>
        <v>Heat LT Industry</v>
      </c>
      <c r="G454" t="str">
        <f>_xlfn.IFNA(VLOOKUP($A454,'PASTE Technology Sheet'!$A$7:$G$850,7,FALSE),"")</f>
        <v>Dummy HT tech into LT - LT Heat for Industry</v>
      </c>
      <c r="H454" s="263">
        <f>_xlfn.IFNA(VLOOKUP(A454,'PASTE Tech_Stock'!A:B,2,FALSE),0)</f>
        <v>0.5</v>
      </c>
      <c r="I454" s="263">
        <f>_xlfn.IFNA(VLOOKUP($A454,'PASTE Tech_Stock'!C:BC,2,FALSE),0)</f>
        <v>0.5</v>
      </c>
      <c r="J454" s="263">
        <f>_xlfn.IFNA(VLOOKUP($A454,'PASTE Tech_Stock'!E:BD,2,FALSE),0)</f>
        <v>0.5</v>
      </c>
      <c r="K454" s="263">
        <f>_xlfn.IFNA(VLOOKUP($A454,'PASTE Tech_Stock'!G:BE,2,FALSE),0)</f>
        <v>0.5</v>
      </c>
      <c r="L454" s="263">
        <f>_xlfn.IFNA(VLOOKUP($A454,'PASTE Tech_Stock'!I:BF,2,FALSE),0)</f>
        <v>0.5</v>
      </c>
      <c r="M454" s="263">
        <f>_xlfn.IFNA(VLOOKUP($A454,'PASTE Tech_Stock'!K:BG,2,FALSE),0)</f>
        <v>0.5</v>
      </c>
      <c r="N454" s="263">
        <f>_xlfn.IFNA(VLOOKUP($A454,'PASTE Tech_Stock'!M:BH,2,FALSE),0)</f>
        <v>0.5</v>
      </c>
      <c r="O454" s="263">
        <f>_xlfn.IFNA(VLOOKUP($A454,'PASTE Tech_Stock'!O:BI,2,FALSE),0)</f>
        <v>0.5</v>
      </c>
      <c r="P454" s="263">
        <f>_xlfn.IFNA(VLOOKUP($A454,'PASTE Tech_Stock'!Q:BJ,2,FALSE),0)</f>
        <v>0.5</v>
      </c>
      <c r="Q454" s="263">
        <f>_xlfn.IFNA(VLOOKUP($A454,'PASTE Tech_Stock'!S:BK,2,FALSE),0)</f>
        <v>0.5</v>
      </c>
      <c r="R454" s="263">
        <f>_xlfn.IFNA(VLOOKUP($A454,'PASTE Tech_Stock'!U:BL,2,FALSE),0)</f>
        <v>0.5</v>
      </c>
      <c r="S454" s="263">
        <f>_xlfn.IFNA(VLOOKUP($A454,'PASTE Tech_Stock'!W:BM,2,FALSE),0)</f>
        <v>0.5</v>
      </c>
      <c r="T454" s="263">
        <f>_xlfn.IFNA(VLOOKUP($A454,'PASTE Tech_Stock'!Y:BN,2,FALSE),0)</f>
        <v>0.5</v>
      </c>
    </row>
    <row r="455" spans="1:20" x14ac:dyDescent="0.3">
      <c r="A455" s="69" t="s">
        <v>481</v>
      </c>
      <c r="B455" t="str">
        <f>_xlfn.IFNA(VLOOKUP($A455,'PASTE Energy Balance'!$A$7:$O$835,14,FALSE),"")</f>
        <v>NL</v>
      </c>
      <c r="C455" t="str">
        <f>_xlfn.IFNA(VLOOKUP($A455,'PASTE Technology Sheet'!$A$7:$G$850,3,FALSE),"")</f>
        <v>Conversion</v>
      </c>
      <c r="D455" t="str">
        <f>_xlfn.IFNA(VLOOKUP($A455,'PASTE Technology Sheet'!$A$7:$G$850,4,FALSE),"")</f>
        <v>Industry</v>
      </c>
      <c r="E455" t="str">
        <f>_xlfn.IFNA(VLOOKUP($A455,'PASTE Technology Sheet'!$A$7:$G$850,5,FALSE),"")</f>
        <v>Heat</v>
      </c>
      <c r="F455" t="str">
        <f>_xlfn.IFNA(VLOOKUP($A455,'PASTE Technology Sheet'!$A$7:$G$850,6,FALSE),"")</f>
        <v>Heat LT Industry</v>
      </c>
      <c r="G455" t="str">
        <f>_xlfn.IFNA(VLOOKUP($A455,'PASTE Technology Sheet'!$A$7:$G$850,7,FALSE),"")</f>
        <v>Heat Pump Gas - LT Heat for Industry</v>
      </c>
      <c r="H455" s="263">
        <f>_xlfn.IFNA(VLOOKUP(A455,'PASTE Tech_Stock'!A:B,2,FALSE),0)</f>
        <v>0</v>
      </c>
      <c r="I455" s="263">
        <f>_xlfn.IFNA(VLOOKUP($A455,'PASTE Tech_Stock'!C:BC,2,FALSE),0)</f>
        <v>0</v>
      </c>
      <c r="J455" s="263">
        <f>_xlfn.IFNA(VLOOKUP($A455,'PASTE Tech_Stock'!E:BD,2,FALSE),0)</f>
        <v>0</v>
      </c>
      <c r="K455" s="263">
        <f>_xlfn.IFNA(VLOOKUP($A455,'PASTE Tech_Stock'!G:BE,2,FALSE),0)</f>
        <v>0</v>
      </c>
      <c r="L455" s="263">
        <f>_xlfn.IFNA(VLOOKUP($A455,'PASTE Tech_Stock'!I:BF,2,FALSE),0)</f>
        <v>0</v>
      </c>
      <c r="M455" s="263">
        <f>_xlfn.IFNA(VLOOKUP($A455,'PASTE Tech_Stock'!K:BG,2,FALSE),0)</f>
        <v>0</v>
      </c>
      <c r="N455" s="263">
        <f>_xlfn.IFNA(VLOOKUP($A455,'PASTE Tech_Stock'!M:BH,2,FALSE),0)</f>
        <v>0</v>
      </c>
      <c r="O455" s="263">
        <f>_xlfn.IFNA(VLOOKUP($A455,'PASTE Tech_Stock'!O:BI,2,FALSE),0)</f>
        <v>0</v>
      </c>
      <c r="P455" s="263">
        <f>_xlfn.IFNA(VLOOKUP($A455,'PASTE Tech_Stock'!Q:BJ,2,FALSE),0)</f>
        <v>0</v>
      </c>
      <c r="Q455" s="263">
        <f>_xlfn.IFNA(VLOOKUP($A455,'PASTE Tech_Stock'!S:BK,2,FALSE),0)</f>
        <v>0</v>
      </c>
      <c r="R455" s="263">
        <f>_xlfn.IFNA(VLOOKUP($A455,'PASTE Tech_Stock'!U:BL,2,FALSE),0)</f>
        <v>0</v>
      </c>
      <c r="S455" s="263">
        <f>_xlfn.IFNA(VLOOKUP($A455,'PASTE Tech_Stock'!W:BM,2,FALSE),0)</f>
        <v>0</v>
      </c>
      <c r="T455" s="263">
        <f>_xlfn.IFNA(VLOOKUP($A455,'PASTE Tech_Stock'!Y:BN,2,FALSE),0)</f>
        <v>0</v>
      </c>
    </row>
    <row r="456" spans="1:20" x14ac:dyDescent="0.3">
      <c r="A456" s="40" t="s">
        <v>482</v>
      </c>
      <c r="B456" t="str">
        <f>_xlfn.IFNA(VLOOKUP($A456,'PASTE Energy Balance'!$A$7:$O$835,14,FALSE),"")</f>
        <v>NL</v>
      </c>
      <c r="C456" t="str">
        <f>_xlfn.IFNA(VLOOKUP($A456,'PASTE Technology Sheet'!$A$7:$G$850,3,FALSE),"")</f>
        <v>Conversion</v>
      </c>
      <c r="D456" t="str">
        <f>_xlfn.IFNA(VLOOKUP($A456,'PASTE Technology Sheet'!$A$7:$G$850,4,FALSE),"")</f>
        <v>Industry</v>
      </c>
      <c r="E456" t="str">
        <f>_xlfn.IFNA(VLOOKUP($A456,'PASTE Technology Sheet'!$A$7:$G$850,5,FALSE),"")</f>
        <v>Heat</v>
      </c>
      <c r="F456" t="str">
        <f>_xlfn.IFNA(VLOOKUP($A456,'PASTE Technology Sheet'!$A$7:$G$850,6,FALSE),"")</f>
        <v>Heat LT Industry</v>
      </c>
      <c r="G456" t="str">
        <f>_xlfn.IFNA(VLOOKUP($A456,'PASTE Technology Sheet'!$A$7:$G$850,7,FALSE),"")</f>
        <v>Heat Pump Electricity - LT Heat for Industry</v>
      </c>
      <c r="H456" s="263">
        <f>_xlfn.IFNA(VLOOKUP(A456,'PASTE Tech_Stock'!A:B,2,FALSE),0)</f>
        <v>1.8624561559999999</v>
      </c>
      <c r="I456" s="263">
        <f>_xlfn.IFNA(VLOOKUP($A456,'PASTE Tech_Stock'!C:BC,2,FALSE),0)</f>
        <v>1.8624561559999999</v>
      </c>
      <c r="J456" s="263">
        <f>_xlfn.IFNA(VLOOKUP($A456,'PASTE Tech_Stock'!E:BD,2,FALSE),0)</f>
        <v>1.8624561550000001</v>
      </c>
      <c r="K456" s="263">
        <f>_xlfn.IFNA(VLOOKUP($A456,'PASTE Tech_Stock'!G:BE,2,FALSE),0)</f>
        <v>1.8624561559999999</v>
      </c>
      <c r="L456" s="263">
        <f>_xlfn.IFNA(VLOOKUP($A456,'PASTE Tech_Stock'!I:BF,2,FALSE),0)</f>
        <v>1.8624561559999999</v>
      </c>
      <c r="M456" s="263">
        <f>_xlfn.IFNA(VLOOKUP($A456,'PASTE Tech_Stock'!K:BG,2,FALSE),0)</f>
        <v>1.862456162</v>
      </c>
      <c r="N456" s="263">
        <f>_xlfn.IFNA(VLOOKUP($A456,'PASTE Tech_Stock'!M:BH,2,FALSE),0)</f>
        <v>1.8624561580000001</v>
      </c>
      <c r="O456" s="263">
        <f>_xlfn.IFNA(VLOOKUP($A456,'PASTE Tech_Stock'!O:BI,2,FALSE),0)</f>
        <v>1.862456154</v>
      </c>
      <c r="P456" s="263">
        <f>_xlfn.IFNA(VLOOKUP($A456,'PASTE Tech_Stock'!Q:BJ,2,FALSE),0)</f>
        <v>1.8624561550000001</v>
      </c>
      <c r="Q456" s="263">
        <f>_xlfn.IFNA(VLOOKUP($A456,'PASTE Tech_Stock'!S:BK,2,FALSE),0)</f>
        <v>1.8129771530000001</v>
      </c>
      <c r="R456" s="263">
        <f>_xlfn.IFNA(VLOOKUP($A456,'PASTE Tech_Stock'!U:BL,2,FALSE),0)</f>
        <v>1.862456154</v>
      </c>
      <c r="S456" s="263">
        <f>_xlfn.IFNA(VLOOKUP($A456,'PASTE Tech_Stock'!W:BM,2,FALSE),0)</f>
        <v>1.7709685690000001</v>
      </c>
      <c r="T456" s="263">
        <f>_xlfn.IFNA(VLOOKUP($A456,'PASTE Tech_Stock'!Y:BN,2,FALSE),0)</f>
        <v>1.862456157</v>
      </c>
    </row>
    <row r="457" spans="1:20" x14ac:dyDescent="0.3">
      <c r="A457" s="69" t="s">
        <v>483</v>
      </c>
      <c r="B457" t="str">
        <f>_xlfn.IFNA(VLOOKUP($A457,'PASTE Energy Balance'!$A$7:$O$835,14,FALSE),"")</f>
        <v>NL</v>
      </c>
      <c r="C457" t="str">
        <f>_xlfn.IFNA(VLOOKUP($A457,'PASTE Technology Sheet'!$A$7:$G$850,3,FALSE),"")</f>
        <v>Conversion</v>
      </c>
      <c r="D457" t="str">
        <f>_xlfn.IFNA(VLOOKUP($A457,'PASTE Technology Sheet'!$A$7:$G$850,4,FALSE),"")</f>
        <v>Industry</v>
      </c>
      <c r="E457" t="str">
        <f>_xlfn.IFNA(VLOOKUP($A457,'PASTE Technology Sheet'!$A$7:$G$850,5,FALSE),"")</f>
        <v>Heat</v>
      </c>
      <c r="F457" t="str">
        <f>_xlfn.IFNA(VLOOKUP($A457,'PASTE Technology Sheet'!$A$7:$G$850,6,FALSE),"")</f>
        <v>Heat LT Industry</v>
      </c>
      <c r="G457" t="str">
        <f>_xlfn.IFNA(VLOOKUP($A457,'PASTE Technology Sheet'!$A$7:$G$850,7,FALSE),"")</f>
        <v>Geothermal HP - LT Heat for Industry</v>
      </c>
      <c r="H457" s="263">
        <f>_xlfn.IFNA(VLOOKUP(A457,'PASTE Tech_Stock'!A:B,2,FALSE),0)</f>
        <v>0</v>
      </c>
      <c r="I457" s="263">
        <f>_xlfn.IFNA(VLOOKUP($A457,'PASTE Tech_Stock'!C:BC,2,FALSE),0)</f>
        <v>0</v>
      </c>
      <c r="J457" s="263">
        <f>_xlfn.IFNA(VLOOKUP($A457,'PASTE Tech_Stock'!E:BD,2,FALSE),0)</f>
        <v>0</v>
      </c>
      <c r="K457" s="263">
        <f>_xlfn.IFNA(VLOOKUP($A457,'PASTE Tech_Stock'!G:BE,2,FALSE),0)</f>
        <v>0</v>
      </c>
      <c r="L457" s="263">
        <f>_xlfn.IFNA(VLOOKUP($A457,'PASTE Tech_Stock'!I:BF,2,FALSE),0)</f>
        <v>0</v>
      </c>
      <c r="M457" s="263">
        <f>_xlfn.IFNA(VLOOKUP($A457,'PASTE Tech_Stock'!K:BG,2,FALSE),0)</f>
        <v>0</v>
      </c>
      <c r="N457" s="263">
        <f>_xlfn.IFNA(VLOOKUP($A457,'PASTE Tech_Stock'!M:BH,2,FALSE),0)</f>
        <v>0</v>
      </c>
      <c r="O457" s="263">
        <f>_xlfn.IFNA(VLOOKUP($A457,'PASTE Tech_Stock'!O:BI,2,FALSE),0)</f>
        <v>0</v>
      </c>
      <c r="P457" s="263">
        <f>_xlfn.IFNA(VLOOKUP($A457,'PASTE Tech_Stock'!Q:BJ,2,FALSE),0)</f>
        <v>0</v>
      </c>
      <c r="Q457" s="263">
        <f>_xlfn.IFNA(VLOOKUP($A457,'PASTE Tech_Stock'!S:BK,2,FALSE),0)</f>
        <v>0</v>
      </c>
      <c r="R457" s="263">
        <f>_xlfn.IFNA(VLOOKUP($A457,'PASTE Tech_Stock'!U:BL,2,FALSE),0)</f>
        <v>0</v>
      </c>
      <c r="S457" s="263">
        <f>_xlfn.IFNA(VLOOKUP($A457,'PASTE Tech_Stock'!W:BM,2,FALSE),0)</f>
        <v>0</v>
      </c>
      <c r="T457" s="263">
        <f>_xlfn.IFNA(VLOOKUP($A457,'PASTE Tech_Stock'!Y:BN,2,FALSE),0)</f>
        <v>0</v>
      </c>
    </row>
    <row r="458" spans="1:20" x14ac:dyDescent="0.3">
      <c r="A458" s="40" t="s">
        <v>484</v>
      </c>
      <c r="B458" t="str">
        <f>_xlfn.IFNA(VLOOKUP($A458,'PASTE Energy Balance'!$A$7:$O$835,14,FALSE),"")</f>
        <v>NL</v>
      </c>
      <c r="C458" t="str">
        <f>_xlfn.IFNA(VLOOKUP($A458,'PASTE Technology Sheet'!$A$7:$G$850,3,FALSE),"")</f>
        <v>Conversion</v>
      </c>
      <c r="D458" t="str">
        <f>_xlfn.IFNA(VLOOKUP($A458,'PASTE Technology Sheet'!$A$7:$G$850,4,FALSE),"")</f>
        <v>Industry</v>
      </c>
      <c r="E458" t="str">
        <f>_xlfn.IFNA(VLOOKUP($A458,'PASTE Technology Sheet'!$A$7:$G$850,5,FALSE),"")</f>
        <v>Heat</v>
      </c>
      <c r="F458" t="str">
        <f>_xlfn.IFNA(VLOOKUP($A458,'PASTE Technology Sheet'!$A$7:$G$850,6,FALSE),"")</f>
        <v>Heat LT Industry</v>
      </c>
      <c r="G458" t="str">
        <f>_xlfn.IFNA(VLOOKUP($A458,'PASTE Technology Sheet'!$A$7:$G$850,7,FALSE),"")</f>
        <v>Co-Digestion Biomass - LT Heat for Industry</v>
      </c>
      <c r="H458" s="263">
        <f>_xlfn.IFNA(VLOOKUP(A458,'PASTE Tech_Stock'!A:B,2,FALSE),0)</f>
        <v>0</v>
      </c>
      <c r="I458" s="263">
        <f>_xlfn.IFNA(VLOOKUP($A458,'PASTE Tech_Stock'!C:BC,2,FALSE),0)</f>
        <v>0</v>
      </c>
      <c r="J458" s="263">
        <f>_xlfn.IFNA(VLOOKUP($A458,'PASTE Tech_Stock'!E:BD,2,FALSE),0)</f>
        <v>0</v>
      </c>
      <c r="K458" s="263">
        <f>_xlfn.IFNA(VLOOKUP($A458,'PASTE Tech_Stock'!G:BE,2,FALSE),0)</f>
        <v>0</v>
      </c>
      <c r="L458" s="263">
        <f>_xlfn.IFNA(VLOOKUP($A458,'PASTE Tech_Stock'!I:BF,2,FALSE),0)</f>
        <v>0</v>
      </c>
      <c r="M458" s="263">
        <f>_xlfn.IFNA(VLOOKUP($A458,'PASTE Tech_Stock'!K:BG,2,FALSE),0)</f>
        <v>0</v>
      </c>
      <c r="N458" s="263">
        <f>_xlfn.IFNA(VLOOKUP($A458,'PASTE Tech_Stock'!M:BH,2,FALSE),0)</f>
        <v>0</v>
      </c>
      <c r="O458" s="263">
        <f>_xlfn.IFNA(VLOOKUP($A458,'PASTE Tech_Stock'!O:BI,2,FALSE),0)</f>
        <v>0</v>
      </c>
      <c r="P458" s="263">
        <f>_xlfn.IFNA(VLOOKUP($A458,'PASTE Tech_Stock'!Q:BJ,2,FALSE),0)</f>
        <v>0</v>
      </c>
      <c r="Q458" s="263">
        <f>_xlfn.IFNA(VLOOKUP($A458,'PASTE Tech_Stock'!S:BK,2,FALSE),0)</f>
        <v>0</v>
      </c>
      <c r="R458" s="263">
        <f>_xlfn.IFNA(VLOOKUP($A458,'PASTE Tech_Stock'!U:BL,2,FALSE),0)</f>
        <v>0</v>
      </c>
      <c r="S458" s="263">
        <f>_xlfn.IFNA(VLOOKUP($A458,'PASTE Tech_Stock'!W:BM,2,FALSE),0)</f>
        <v>0</v>
      </c>
      <c r="T458" s="263">
        <f>_xlfn.IFNA(VLOOKUP($A458,'PASTE Tech_Stock'!Y:BN,2,FALSE),0)</f>
        <v>0</v>
      </c>
    </row>
    <row r="459" spans="1:20" x14ac:dyDescent="0.3">
      <c r="A459" s="69" t="s">
        <v>485</v>
      </c>
      <c r="B459" t="str">
        <f>_xlfn.IFNA(VLOOKUP($A459,'PASTE Energy Balance'!$A$7:$O$835,14,FALSE),"")</f>
        <v>NL</v>
      </c>
      <c r="C459" t="str">
        <f>_xlfn.IFNA(VLOOKUP($A459,'PASTE Technology Sheet'!$A$7:$G$850,3,FALSE),"")</f>
        <v>Conversion</v>
      </c>
      <c r="D459" t="str">
        <f>_xlfn.IFNA(VLOOKUP($A459,'PASTE Technology Sheet'!$A$7:$G$850,4,FALSE),"")</f>
        <v>Industry</v>
      </c>
      <c r="E459" t="str">
        <f>_xlfn.IFNA(VLOOKUP($A459,'PASTE Technology Sheet'!$A$7:$G$850,5,FALSE),"")</f>
        <v>Heat</v>
      </c>
      <c r="F459" t="str">
        <f>_xlfn.IFNA(VLOOKUP($A459,'PASTE Technology Sheet'!$A$7:$G$850,6,FALSE),"")</f>
        <v>Furnace Heat Industry</v>
      </c>
      <c r="G459" t="str">
        <f>_xlfn.IFNA(VLOOKUP($A459,'PASTE Technology Sheet'!$A$7:$G$850,7,FALSE),"")</f>
        <v>Natural Gas Furnace - FH Industry</v>
      </c>
      <c r="H459" s="263">
        <f>_xlfn.IFNA(VLOOKUP(A459,'PASTE Tech_Stock'!A:B,2,FALSE),0)</f>
        <v>0</v>
      </c>
      <c r="I459" s="263">
        <f>_xlfn.IFNA(VLOOKUP($A459,'PASTE Tech_Stock'!C:BC,2,FALSE),0)</f>
        <v>0</v>
      </c>
      <c r="J459" s="263">
        <f>_xlfn.IFNA(VLOOKUP($A459,'PASTE Tech_Stock'!E:BD,2,FALSE),0)</f>
        <v>0</v>
      </c>
      <c r="K459" s="263">
        <f>_xlfn.IFNA(VLOOKUP($A459,'PASTE Tech_Stock'!G:BE,2,FALSE),0)</f>
        <v>0</v>
      </c>
      <c r="L459" s="263">
        <f>_xlfn.IFNA(VLOOKUP($A459,'PASTE Tech_Stock'!I:BF,2,FALSE),0)</f>
        <v>0</v>
      </c>
      <c r="M459" s="263">
        <f>_xlfn.IFNA(VLOOKUP($A459,'PASTE Tech_Stock'!K:BG,2,FALSE),0)</f>
        <v>0</v>
      </c>
      <c r="N459" s="263">
        <f>_xlfn.IFNA(VLOOKUP($A459,'PASTE Tech_Stock'!M:BH,2,FALSE),0)</f>
        <v>0</v>
      </c>
      <c r="O459" s="263">
        <f>_xlfn.IFNA(VLOOKUP($A459,'PASTE Tech_Stock'!O:BI,2,FALSE),0)</f>
        <v>0</v>
      </c>
      <c r="P459" s="263">
        <f>_xlfn.IFNA(VLOOKUP($A459,'PASTE Tech_Stock'!Q:BJ,2,FALSE),0)</f>
        <v>0</v>
      </c>
      <c r="Q459" s="263">
        <f>_xlfn.IFNA(VLOOKUP($A459,'PASTE Tech_Stock'!S:BK,2,FALSE),0)</f>
        <v>0</v>
      </c>
      <c r="R459" s="263">
        <f>_xlfn.IFNA(VLOOKUP($A459,'PASTE Tech_Stock'!U:BL,2,FALSE),0)</f>
        <v>0</v>
      </c>
      <c r="S459" s="263">
        <f>_xlfn.IFNA(VLOOKUP($A459,'PASTE Tech_Stock'!W:BM,2,FALSE),0)</f>
        <v>0</v>
      </c>
      <c r="T459" s="263">
        <f>_xlfn.IFNA(VLOOKUP($A459,'PASTE Tech_Stock'!Y:BN,2,FALSE),0)</f>
        <v>0</v>
      </c>
    </row>
    <row r="460" spans="1:20" x14ac:dyDescent="0.3">
      <c r="A460" s="40" t="s">
        <v>486</v>
      </c>
      <c r="B460" t="str">
        <f>_xlfn.IFNA(VLOOKUP($A460,'PASTE Energy Balance'!$A$7:$O$835,14,FALSE),"")</f>
        <v>NL</v>
      </c>
      <c r="C460" t="str">
        <f>_xlfn.IFNA(VLOOKUP($A460,'PASTE Technology Sheet'!$A$7:$G$850,3,FALSE),"")</f>
        <v>Conversion</v>
      </c>
      <c r="D460" t="str">
        <f>_xlfn.IFNA(VLOOKUP($A460,'PASTE Technology Sheet'!$A$7:$G$850,4,FALSE),"")</f>
        <v>Industry</v>
      </c>
      <c r="E460" t="str">
        <f>_xlfn.IFNA(VLOOKUP($A460,'PASTE Technology Sheet'!$A$7:$G$850,5,FALSE),"")</f>
        <v>Heat</v>
      </c>
      <c r="F460" t="str">
        <f>_xlfn.IFNA(VLOOKUP($A460,'PASTE Technology Sheet'!$A$7:$G$850,6,FALSE),"")</f>
        <v>Furnace Heat Industry</v>
      </c>
      <c r="G460" t="str">
        <f>_xlfn.IFNA(VLOOKUP($A460,'PASTE Technology Sheet'!$A$7:$G$850,7,FALSE),"")</f>
        <v>Natural Gas Furnace wCCUS - FH Industry</v>
      </c>
      <c r="H460" s="263">
        <f>_xlfn.IFNA(VLOOKUP(A460,'PASTE Tech_Stock'!A:B,2,FALSE),0)</f>
        <v>0</v>
      </c>
      <c r="I460" s="263">
        <f>_xlfn.IFNA(VLOOKUP($A460,'PASTE Tech_Stock'!C:BC,2,FALSE),0)</f>
        <v>0</v>
      </c>
      <c r="J460" s="263">
        <f>_xlfn.IFNA(VLOOKUP($A460,'PASTE Tech_Stock'!E:BD,2,FALSE),0)</f>
        <v>0</v>
      </c>
      <c r="K460" s="263">
        <f>_xlfn.IFNA(VLOOKUP($A460,'PASTE Tech_Stock'!G:BE,2,FALSE),0)</f>
        <v>0</v>
      </c>
      <c r="L460" s="263">
        <f>_xlfn.IFNA(VLOOKUP($A460,'PASTE Tech_Stock'!I:BF,2,FALSE),0)</f>
        <v>0</v>
      </c>
      <c r="M460" s="263">
        <f>_xlfn.IFNA(VLOOKUP($A460,'PASTE Tech_Stock'!K:BG,2,FALSE),0)</f>
        <v>0</v>
      </c>
      <c r="N460" s="263">
        <f>_xlfn.IFNA(VLOOKUP($A460,'PASTE Tech_Stock'!M:BH,2,FALSE),0)</f>
        <v>0</v>
      </c>
      <c r="O460" s="263">
        <f>_xlfn.IFNA(VLOOKUP($A460,'PASTE Tech_Stock'!O:BI,2,FALSE),0)</f>
        <v>0</v>
      </c>
      <c r="P460" s="263">
        <f>_xlfn.IFNA(VLOOKUP($A460,'PASTE Tech_Stock'!Q:BJ,2,FALSE),0)</f>
        <v>0</v>
      </c>
      <c r="Q460" s="263">
        <f>_xlfn.IFNA(VLOOKUP($A460,'PASTE Tech_Stock'!S:BK,2,FALSE),0)</f>
        <v>0</v>
      </c>
      <c r="R460" s="263">
        <f>_xlfn.IFNA(VLOOKUP($A460,'PASTE Tech_Stock'!U:BL,2,FALSE),0)</f>
        <v>0</v>
      </c>
      <c r="S460" s="263">
        <f>_xlfn.IFNA(VLOOKUP($A460,'PASTE Tech_Stock'!W:BM,2,FALSE),0)</f>
        <v>0</v>
      </c>
      <c r="T460" s="263">
        <f>_xlfn.IFNA(VLOOKUP($A460,'PASTE Tech_Stock'!Y:BN,2,FALSE),0)</f>
        <v>0</v>
      </c>
    </row>
    <row r="461" spans="1:20" x14ac:dyDescent="0.3">
      <c r="A461" s="69" t="s">
        <v>487</v>
      </c>
      <c r="B461" t="str">
        <f>_xlfn.IFNA(VLOOKUP($A461,'PASTE Energy Balance'!$A$7:$O$835,14,FALSE),"")</f>
        <v>NL</v>
      </c>
      <c r="C461" t="str">
        <f>_xlfn.IFNA(VLOOKUP($A461,'PASTE Technology Sheet'!$A$7:$G$850,3,FALSE),"")</f>
        <v>Conversion</v>
      </c>
      <c r="D461" t="str">
        <f>_xlfn.IFNA(VLOOKUP($A461,'PASTE Technology Sheet'!$A$7:$G$850,4,FALSE),"")</f>
        <v>Industry</v>
      </c>
      <c r="E461" t="str">
        <f>_xlfn.IFNA(VLOOKUP($A461,'PASTE Technology Sheet'!$A$7:$G$850,5,FALSE),"")</f>
        <v>Heat</v>
      </c>
      <c r="F461" t="str">
        <f>_xlfn.IFNA(VLOOKUP($A461,'PASTE Technology Sheet'!$A$7:$G$850,6,FALSE),"")</f>
        <v>Furnace Heat Industry</v>
      </c>
      <c r="G461" t="str">
        <f>_xlfn.IFNA(VLOOKUP($A461,'PASTE Technology Sheet'!$A$7:$G$850,7,FALSE),"")</f>
        <v>Biomass Furnace - FH Industry</v>
      </c>
      <c r="H461" s="263">
        <f>_xlfn.IFNA(VLOOKUP(A461,'PASTE Tech_Stock'!A:B,2,FALSE),0)</f>
        <v>0</v>
      </c>
      <c r="I461" s="263">
        <f>_xlfn.IFNA(VLOOKUP($A461,'PASTE Tech_Stock'!C:BC,2,FALSE),0)</f>
        <v>0</v>
      </c>
      <c r="J461" s="263">
        <f>_xlfn.IFNA(VLOOKUP($A461,'PASTE Tech_Stock'!E:BD,2,FALSE),0)</f>
        <v>0</v>
      </c>
      <c r="K461" s="263">
        <f>_xlfn.IFNA(VLOOKUP($A461,'PASTE Tech_Stock'!G:BE,2,FALSE),0)</f>
        <v>0</v>
      </c>
      <c r="L461" s="263">
        <f>_xlfn.IFNA(VLOOKUP($A461,'PASTE Tech_Stock'!I:BF,2,FALSE),0)</f>
        <v>0</v>
      </c>
      <c r="M461" s="263">
        <f>_xlfn.IFNA(VLOOKUP($A461,'PASTE Tech_Stock'!K:BG,2,FALSE),0)</f>
        <v>0</v>
      </c>
      <c r="N461" s="263">
        <f>_xlfn.IFNA(VLOOKUP($A461,'PASTE Tech_Stock'!M:BH,2,FALSE),0)</f>
        <v>0</v>
      </c>
      <c r="O461" s="263">
        <f>_xlfn.IFNA(VLOOKUP($A461,'PASTE Tech_Stock'!O:BI,2,FALSE),0)</f>
        <v>0</v>
      </c>
      <c r="P461" s="263">
        <f>_xlfn.IFNA(VLOOKUP($A461,'PASTE Tech_Stock'!Q:BJ,2,FALSE),0)</f>
        <v>0</v>
      </c>
      <c r="Q461" s="263">
        <f>_xlfn.IFNA(VLOOKUP($A461,'PASTE Tech_Stock'!S:BK,2,FALSE),0)</f>
        <v>0</v>
      </c>
      <c r="R461" s="263">
        <f>_xlfn.IFNA(VLOOKUP($A461,'PASTE Tech_Stock'!U:BL,2,FALSE),0)</f>
        <v>0</v>
      </c>
      <c r="S461" s="263">
        <f>_xlfn.IFNA(VLOOKUP($A461,'PASTE Tech_Stock'!W:BM,2,FALSE),0)</f>
        <v>0</v>
      </c>
      <c r="T461" s="263">
        <f>_xlfn.IFNA(VLOOKUP($A461,'PASTE Tech_Stock'!Y:BN,2,FALSE),0)</f>
        <v>0</v>
      </c>
    </row>
    <row r="462" spans="1:20" x14ac:dyDescent="0.3">
      <c r="A462" s="40" t="s">
        <v>488</v>
      </c>
      <c r="B462" t="str">
        <f>_xlfn.IFNA(VLOOKUP($A462,'PASTE Energy Balance'!$A$7:$O$835,14,FALSE),"")</f>
        <v>NL</v>
      </c>
      <c r="C462" t="str">
        <f>_xlfn.IFNA(VLOOKUP($A462,'PASTE Technology Sheet'!$A$7:$G$850,3,FALSE),"")</f>
        <v>Conversion</v>
      </c>
      <c r="D462" t="str">
        <f>_xlfn.IFNA(VLOOKUP($A462,'PASTE Technology Sheet'!$A$7:$G$850,4,FALSE),"")</f>
        <v>Industry</v>
      </c>
      <c r="E462" t="str">
        <f>_xlfn.IFNA(VLOOKUP($A462,'PASTE Technology Sheet'!$A$7:$G$850,5,FALSE),"")</f>
        <v>Heat</v>
      </c>
      <c r="F462" t="str">
        <f>_xlfn.IFNA(VLOOKUP($A462,'PASTE Technology Sheet'!$A$7:$G$850,6,FALSE),"")</f>
        <v>Furnace Heat Industry</v>
      </c>
      <c r="G462" t="str">
        <f>_xlfn.IFNA(VLOOKUP($A462,'PASTE Technology Sheet'!$A$7:$G$850,7,FALSE),"")</f>
        <v>Biomass Furnace wCCUS - FH Industry</v>
      </c>
      <c r="H462" s="263">
        <f>_xlfn.IFNA(VLOOKUP(A462,'PASTE Tech_Stock'!A:B,2,FALSE),0)</f>
        <v>8.7354800000000008</v>
      </c>
      <c r="I462" s="263">
        <f>_xlfn.IFNA(VLOOKUP($A462,'PASTE Tech_Stock'!C:BC,2,FALSE),0)</f>
        <v>8.7354799950000004</v>
      </c>
      <c r="J462" s="263">
        <f>_xlfn.IFNA(VLOOKUP($A462,'PASTE Tech_Stock'!E:BD,2,FALSE),0)</f>
        <v>8.7354799970000006</v>
      </c>
      <c r="K462" s="263">
        <f>_xlfn.IFNA(VLOOKUP($A462,'PASTE Tech_Stock'!G:BE,2,FALSE),0)</f>
        <v>8.7354799990000007</v>
      </c>
      <c r="L462" s="263">
        <f>_xlfn.IFNA(VLOOKUP($A462,'PASTE Tech_Stock'!I:BF,2,FALSE),0)</f>
        <v>8.7354799990000007</v>
      </c>
      <c r="M462" s="263">
        <f>_xlfn.IFNA(VLOOKUP($A462,'PASTE Tech_Stock'!K:BG,2,FALSE),0)</f>
        <v>8.7354799980000006</v>
      </c>
      <c r="N462" s="263">
        <f>_xlfn.IFNA(VLOOKUP($A462,'PASTE Tech_Stock'!M:BH,2,FALSE),0)</f>
        <v>8.7354799940000003</v>
      </c>
      <c r="O462" s="263">
        <f>_xlfn.IFNA(VLOOKUP($A462,'PASTE Tech_Stock'!O:BI,2,FALSE),0)</f>
        <v>8.7354799960000005</v>
      </c>
      <c r="P462" s="263">
        <f>_xlfn.IFNA(VLOOKUP($A462,'PASTE Tech_Stock'!Q:BJ,2,FALSE),0)</f>
        <v>8.7354799970000006</v>
      </c>
      <c r="Q462" s="263">
        <f>_xlfn.IFNA(VLOOKUP($A462,'PASTE Tech_Stock'!S:BK,2,FALSE),0)</f>
        <v>8.7354799990000007</v>
      </c>
      <c r="R462" s="263">
        <f>_xlfn.IFNA(VLOOKUP($A462,'PASTE Tech_Stock'!U:BL,2,FALSE),0)</f>
        <v>8.7354799980000006</v>
      </c>
      <c r="S462" s="263">
        <f>_xlfn.IFNA(VLOOKUP($A462,'PASTE Tech_Stock'!W:BM,2,FALSE),0)</f>
        <v>8.7354799829999994</v>
      </c>
      <c r="T462" s="263">
        <f>_xlfn.IFNA(VLOOKUP($A462,'PASTE Tech_Stock'!Y:BN,2,FALSE),0)</f>
        <v>8.7354800000000008</v>
      </c>
    </row>
    <row r="463" spans="1:20" x14ac:dyDescent="0.3">
      <c r="A463" s="69" t="s">
        <v>489</v>
      </c>
      <c r="B463" t="str">
        <f>_xlfn.IFNA(VLOOKUP($A463,'PASTE Energy Balance'!$A$7:$O$835,14,FALSE),"")</f>
        <v>NL</v>
      </c>
      <c r="C463" t="str">
        <f>_xlfn.IFNA(VLOOKUP($A463,'PASTE Technology Sheet'!$A$7:$G$850,3,FALSE),"")</f>
        <v>Conversion</v>
      </c>
      <c r="D463" t="str">
        <f>_xlfn.IFNA(VLOOKUP($A463,'PASTE Technology Sheet'!$A$7:$G$850,4,FALSE),"")</f>
        <v>Industry</v>
      </c>
      <c r="E463" t="str">
        <f>_xlfn.IFNA(VLOOKUP($A463,'PASTE Technology Sheet'!$A$7:$G$850,5,FALSE),"")</f>
        <v>Heat</v>
      </c>
      <c r="F463" t="str">
        <f>_xlfn.IFNA(VLOOKUP($A463,'PASTE Technology Sheet'!$A$7:$G$850,6,FALSE),"")</f>
        <v>Furnace Heat Industry</v>
      </c>
      <c r="G463" t="str">
        <f>_xlfn.IFNA(VLOOKUP($A463,'PASTE Technology Sheet'!$A$7:$G$850,7,FALSE),"")</f>
        <v>Hydrogen Furnace - FH Industry</v>
      </c>
      <c r="H463" s="263">
        <f>_xlfn.IFNA(VLOOKUP(A463,'PASTE Tech_Stock'!A:B,2,FALSE),0)</f>
        <v>0</v>
      </c>
      <c r="I463" s="263">
        <f>_xlfn.IFNA(VLOOKUP($A463,'PASTE Tech_Stock'!C:BC,2,FALSE),0)</f>
        <v>0</v>
      </c>
      <c r="J463" s="263">
        <f>_xlfn.IFNA(VLOOKUP($A463,'PASTE Tech_Stock'!E:BD,2,FALSE),0)</f>
        <v>0</v>
      </c>
      <c r="K463" s="263">
        <f>_xlfn.IFNA(VLOOKUP($A463,'PASTE Tech_Stock'!G:BE,2,FALSE),0)</f>
        <v>0</v>
      </c>
      <c r="L463" s="263">
        <f>_xlfn.IFNA(VLOOKUP($A463,'PASTE Tech_Stock'!I:BF,2,FALSE),0)</f>
        <v>0</v>
      </c>
      <c r="M463" s="263">
        <f>_xlfn.IFNA(VLOOKUP($A463,'PASTE Tech_Stock'!K:BG,2,FALSE),0)</f>
        <v>0</v>
      </c>
      <c r="N463" s="263">
        <f>_xlfn.IFNA(VLOOKUP($A463,'PASTE Tech_Stock'!M:BH,2,FALSE),0)</f>
        <v>0</v>
      </c>
      <c r="O463" s="263">
        <f>_xlfn.IFNA(VLOOKUP($A463,'PASTE Tech_Stock'!O:BI,2,FALSE),0)</f>
        <v>0</v>
      </c>
      <c r="P463" s="263">
        <f>_xlfn.IFNA(VLOOKUP($A463,'PASTE Tech_Stock'!Q:BJ,2,FALSE),0)</f>
        <v>0</v>
      </c>
      <c r="Q463" s="263">
        <f>_xlfn.IFNA(VLOOKUP($A463,'PASTE Tech_Stock'!S:BK,2,FALSE),0)</f>
        <v>0</v>
      </c>
      <c r="R463" s="263">
        <f>_xlfn.IFNA(VLOOKUP($A463,'PASTE Tech_Stock'!U:BL,2,FALSE),0)</f>
        <v>0</v>
      </c>
      <c r="S463" s="263">
        <f>_xlfn.IFNA(VLOOKUP($A463,'PASTE Tech_Stock'!W:BM,2,FALSE),0)</f>
        <v>0</v>
      </c>
      <c r="T463" s="263">
        <f>_xlfn.IFNA(VLOOKUP($A463,'PASTE Tech_Stock'!Y:BN,2,FALSE),0)</f>
        <v>0</v>
      </c>
    </row>
    <row r="464" spans="1:20" x14ac:dyDescent="0.3">
      <c r="A464" s="40" t="s">
        <v>490</v>
      </c>
      <c r="B464" t="str">
        <f>_xlfn.IFNA(VLOOKUP($A464,'PASTE Energy Balance'!$A$7:$O$835,14,FALSE),"")</f>
        <v>NL</v>
      </c>
      <c r="C464" t="str">
        <f>_xlfn.IFNA(VLOOKUP($A464,'PASTE Technology Sheet'!$A$7:$G$850,3,FALSE),"")</f>
        <v>Conversion</v>
      </c>
      <c r="D464" t="str">
        <f>_xlfn.IFNA(VLOOKUP($A464,'PASTE Technology Sheet'!$A$7:$G$850,4,FALSE),"")</f>
        <v>Industry</v>
      </c>
      <c r="E464" t="str">
        <f>_xlfn.IFNA(VLOOKUP($A464,'PASTE Technology Sheet'!$A$7:$G$850,5,FALSE),"")</f>
        <v>Heat</v>
      </c>
      <c r="F464" t="str">
        <f>_xlfn.IFNA(VLOOKUP($A464,'PASTE Technology Sheet'!$A$7:$G$850,6,FALSE),"")</f>
        <v>Furnace Heat Industry</v>
      </c>
      <c r="G464" t="str">
        <f>_xlfn.IFNA(VLOOKUP($A464,'PASTE Technology Sheet'!$A$7:$G$850,7,FALSE),"")</f>
        <v>Electric Furnace - FH Industry</v>
      </c>
      <c r="H464" s="263">
        <f>_xlfn.IFNA(VLOOKUP(A464,'PASTE Tech_Stock'!A:B,2,FALSE),0)</f>
        <v>0</v>
      </c>
      <c r="I464" s="263">
        <f>_xlfn.IFNA(VLOOKUP($A464,'PASTE Tech_Stock'!C:BC,2,FALSE),0)</f>
        <v>0</v>
      </c>
      <c r="J464" s="263">
        <f>_xlfn.IFNA(VLOOKUP($A464,'PASTE Tech_Stock'!E:BD,2,FALSE),0)</f>
        <v>0</v>
      </c>
      <c r="K464" s="263">
        <f>_xlfn.IFNA(VLOOKUP($A464,'PASTE Tech_Stock'!G:BE,2,FALSE),0)</f>
        <v>0</v>
      </c>
      <c r="L464" s="263">
        <f>_xlfn.IFNA(VLOOKUP($A464,'PASTE Tech_Stock'!I:BF,2,FALSE),0)</f>
        <v>0</v>
      </c>
      <c r="M464" s="263">
        <f>_xlfn.IFNA(VLOOKUP($A464,'PASTE Tech_Stock'!K:BG,2,FALSE),0)</f>
        <v>0</v>
      </c>
      <c r="N464" s="263">
        <f>_xlfn.IFNA(VLOOKUP($A464,'PASTE Tech_Stock'!M:BH,2,FALSE),0)</f>
        <v>0</v>
      </c>
      <c r="O464" s="263">
        <f>_xlfn.IFNA(VLOOKUP($A464,'PASTE Tech_Stock'!O:BI,2,FALSE),0)</f>
        <v>0</v>
      </c>
      <c r="P464" s="263">
        <f>_xlfn.IFNA(VLOOKUP($A464,'PASTE Tech_Stock'!Q:BJ,2,FALSE),0)</f>
        <v>0</v>
      </c>
      <c r="Q464" s="263">
        <f>_xlfn.IFNA(VLOOKUP($A464,'PASTE Tech_Stock'!S:BK,2,FALSE),0)</f>
        <v>0</v>
      </c>
      <c r="R464" s="263">
        <f>_xlfn.IFNA(VLOOKUP($A464,'PASTE Tech_Stock'!U:BL,2,FALSE),0)</f>
        <v>0</v>
      </c>
      <c r="S464" s="263">
        <f>_xlfn.IFNA(VLOOKUP($A464,'PASTE Tech_Stock'!W:BM,2,FALSE),0)</f>
        <v>0</v>
      </c>
      <c r="T464" s="263">
        <f>_xlfn.IFNA(VLOOKUP($A464,'PASTE Tech_Stock'!Y:BN,2,FALSE),0)</f>
        <v>0</v>
      </c>
    </row>
    <row r="465" spans="1:20" x14ac:dyDescent="0.3">
      <c r="A465" s="178" t="s">
        <v>491</v>
      </c>
      <c r="B465" t="str">
        <f>_xlfn.IFNA(VLOOKUP($A465,'PASTE Energy Balance'!$A$7:$O$835,14,FALSE),"")</f>
        <v>NL</v>
      </c>
      <c r="C465" t="str">
        <f>_xlfn.IFNA(VLOOKUP($A465,'PASTE Technology Sheet'!$A$7:$G$850,3,FALSE),"")</f>
        <v>Primary</v>
      </c>
      <c r="D465" t="str">
        <f>_xlfn.IFNA(VLOOKUP($A465,'PASTE Technology Sheet'!$A$7:$G$850,4,FALSE),"")</f>
        <v>Fossil</v>
      </c>
      <c r="E465" t="str">
        <f>_xlfn.IFNA(VLOOKUP($A465,'PASTE Technology Sheet'!$A$7:$G$850,5,FALSE),"")</f>
        <v>Fossil Secondary</v>
      </c>
      <c r="F465" t="str">
        <f>_xlfn.IFNA(VLOOKUP($A465,'PASTE Technology Sheet'!$A$7:$G$850,6,FALSE),"")</f>
        <v>LPG</v>
      </c>
      <c r="G465" t="str">
        <f>_xlfn.IFNA(VLOOKUP($A465,'PASTE Technology Sheet'!$A$7:$G$850,7,FALSE),"")</f>
        <v>Imported LPG - Refineries</v>
      </c>
      <c r="H465" s="263">
        <f>_xlfn.IFNA(VLOOKUP(A465,'PASTE Tech_Stock'!A:B,2,FALSE),0)</f>
        <v>300</v>
      </c>
      <c r="I465" s="263">
        <f>_xlfn.IFNA(VLOOKUP($A465,'PASTE Tech_Stock'!C:BC,2,FALSE),0)</f>
        <v>300</v>
      </c>
      <c r="J465" s="263">
        <f>_xlfn.IFNA(VLOOKUP($A465,'PASTE Tech_Stock'!E:BD,2,FALSE),0)</f>
        <v>300</v>
      </c>
      <c r="K465" s="263">
        <f>_xlfn.IFNA(VLOOKUP($A465,'PASTE Tech_Stock'!G:BE,2,FALSE),0)</f>
        <v>300</v>
      </c>
      <c r="L465" s="263">
        <f>_xlfn.IFNA(VLOOKUP($A465,'PASTE Tech_Stock'!I:BF,2,FALSE),0)</f>
        <v>300</v>
      </c>
      <c r="M465" s="263">
        <f>_xlfn.IFNA(VLOOKUP($A465,'PASTE Tech_Stock'!K:BG,2,FALSE),0)</f>
        <v>300</v>
      </c>
      <c r="N465" s="263">
        <f>_xlfn.IFNA(VLOOKUP($A465,'PASTE Tech_Stock'!M:BH,2,FALSE),0)</f>
        <v>300</v>
      </c>
      <c r="O465" s="263">
        <f>_xlfn.IFNA(VLOOKUP($A465,'PASTE Tech_Stock'!O:BI,2,FALSE),0)</f>
        <v>300</v>
      </c>
      <c r="P465" s="263">
        <f>_xlfn.IFNA(VLOOKUP($A465,'PASTE Tech_Stock'!Q:BJ,2,FALSE),0)</f>
        <v>300</v>
      </c>
      <c r="Q465" s="263">
        <f>_xlfn.IFNA(VLOOKUP($A465,'PASTE Tech_Stock'!S:BK,2,FALSE),0)</f>
        <v>300</v>
      </c>
      <c r="R465" s="263">
        <f>_xlfn.IFNA(VLOOKUP($A465,'PASTE Tech_Stock'!U:BL,2,FALSE),0)</f>
        <v>300</v>
      </c>
      <c r="S465" s="263">
        <f>_xlfn.IFNA(VLOOKUP($A465,'PASTE Tech_Stock'!W:BM,2,FALSE),0)</f>
        <v>300</v>
      </c>
      <c r="T465" s="263">
        <f>_xlfn.IFNA(VLOOKUP($A465,'PASTE Tech_Stock'!Y:BN,2,FALSE),0)</f>
        <v>300</v>
      </c>
    </row>
    <row r="466" spans="1:20" x14ac:dyDescent="0.3">
      <c r="A466" s="182" t="s">
        <v>492</v>
      </c>
      <c r="B466" t="str">
        <f>_xlfn.IFNA(VLOOKUP($A466,'PASTE Energy Balance'!$A$7:$O$835,14,FALSE),"")</f>
        <v>NL</v>
      </c>
      <c r="C466" t="str">
        <f>_xlfn.IFNA(VLOOKUP($A466,'PASTE Technology Sheet'!$A$7:$G$850,3,FALSE),"")</f>
        <v>Primary</v>
      </c>
      <c r="D466" t="str">
        <f>_xlfn.IFNA(VLOOKUP($A466,'PASTE Technology Sheet'!$A$7:$G$850,4,FALSE),"")</f>
        <v>Fossil</v>
      </c>
      <c r="E466" t="str">
        <f>_xlfn.IFNA(VLOOKUP($A466,'PASTE Technology Sheet'!$A$7:$G$850,5,FALSE),"")</f>
        <v>Fossil Secondary</v>
      </c>
      <c r="F466" t="str">
        <f>_xlfn.IFNA(VLOOKUP($A466,'PASTE Technology Sheet'!$A$7:$G$850,6,FALSE),"")</f>
        <v>Naphtha</v>
      </c>
      <c r="G466" t="str">
        <f>_xlfn.IFNA(VLOOKUP($A466,'PASTE Technology Sheet'!$A$7:$G$850,7,FALSE),"")</f>
        <v>Imported Naphtha - Refineries</v>
      </c>
      <c r="H466" s="263">
        <f>_xlfn.IFNA(VLOOKUP(A466,'PASTE Tech_Stock'!A:B,2,FALSE),0)</f>
        <v>100</v>
      </c>
      <c r="I466" s="263">
        <f>_xlfn.IFNA(VLOOKUP($A466,'PASTE Tech_Stock'!C:BC,2,FALSE),0)</f>
        <v>100</v>
      </c>
      <c r="J466" s="263">
        <f>_xlfn.IFNA(VLOOKUP($A466,'PASTE Tech_Stock'!E:BD,2,FALSE),0)</f>
        <v>100</v>
      </c>
      <c r="K466" s="263">
        <f>_xlfn.IFNA(VLOOKUP($A466,'PASTE Tech_Stock'!G:BE,2,FALSE),0)</f>
        <v>100</v>
      </c>
      <c r="L466" s="263">
        <f>_xlfn.IFNA(VLOOKUP($A466,'PASTE Tech_Stock'!I:BF,2,FALSE),0)</f>
        <v>100</v>
      </c>
      <c r="M466" s="263">
        <f>_xlfn.IFNA(VLOOKUP($A466,'PASTE Tech_Stock'!K:BG,2,FALSE),0)</f>
        <v>100</v>
      </c>
      <c r="N466" s="263">
        <f>_xlfn.IFNA(VLOOKUP($A466,'PASTE Tech_Stock'!M:BH,2,FALSE),0)</f>
        <v>100</v>
      </c>
      <c r="O466" s="263">
        <f>_xlfn.IFNA(VLOOKUP($A466,'PASTE Tech_Stock'!O:BI,2,FALSE),0)</f>
        <v>100</v>
      </c>
      <c r="P466" s="263">
        <f>_xlfn.IFNA(VLOOKUP($A466,'PASTE Tech_Stock'!Q:BJ,2,FALSE),0)</f>
        <v>100</v>
      </c>
      <c r="Q466" s="263">
        <f>_xlfn.IFNA(VLOOKUP($A466,'PASTE Tech_Stock'!S:BK,2,FALSE),0)</f>
        <v>100</v>
      </c>
      <c r="R466" s="263">
        <f>_xlfn.IFNA(VLOOKUP($A466,'PASTE Tech_Stock'!U:BL,2,FALSE),0)</f>
        <v>100</v>
      </c>
      <c r="S466" s="263">
        <f>_xlfn.IFNA(VLOOKUP($A466,'PASTE Tech_Stock'!W:BM,2,FALSE),0)</f>
        <v>100</v>
      </c>
      <c r="T466" s="263">
        <f>_xlfn.IFNA(VLOOKUP($A466,'PASTE Tech_Stock'!Y:BN,2,FALSE),0)</f>
        <v>100</v>
      </c>
    </row>
    <row r="467" spans="1:20" x14ac:dyDescent="0.3">
      <c r="A467" s="69" t="s">
        <v>493</v>
      </c>
      <c r="B467" t="str">
        <f>_xlfn.IFNA(VLOOKUP($A467,'PASTE Energy Balance'!$A$7:$O$835,14,FALSE),"")</f>
        <v>NL</v>
      </c>
      <c r="C467" t="str">
        <f>_xlfn.IFNA(VLOOKUP($A467,'PASTE Technology Sheet'!$A$7:$G$850,3,FALSE),"")</f>
        <v>Conversion</v>
      </c>
      <c r="D467" t="str">
        <f>_xlfn.IFNA(VLOOKUP($A467,'PASTE Technology Sheet'!$A$7:$G$850,4,FALSE),"")</f>
        <v>Refineries</v>
      </c>
      <c r="E467" t="str">
        <f>_xlfn.IFNA(VLOOKUP($A467,'PASTE Technology Sheet'!$A$7:$G$850,5,FALSE),"")</f>
        <v>Fossil Based</v>
      </c>
      <c r="F467" t="str">
        <f>_xlfn.IFNA(VLOOKUP($A467,'PASTE Technology Sheet'!$A$7:$G$850,6,FALSE),"")</f>
        <v>Road Fuel</v>
      </c>
      <c r="G467" t="str">
        <f>_xlfn.IFNA(VLOOKUP($A467,'PASTE Technology Sheet'!$A$7:$G$850,7,FALSE),"")</f>
        <v>Deep cracking refinery - Refineries</v>
      </c>
      <c r="H467" s="263">
        <f>_xlfn.IFNA(VLOOKUP(A467,'PASTE Tech_Stock'!A:B,2,FALSE),0)</f>
        <v>0</v>
      </c>
      <c r="I467" s="263">
        <f>_xlfn.IFNA(VLOOKUP($A467,'PASTE Tech_Stock'!C:BC,2,FALSE),0)</f>
        <v>0</v>
      </c>
      <c r="J467" s="263">
        <f>_xlfn.IFNA(VLOOKUP($A467,'PASTE Tech_Stock'!E:BD,2,FALSE),0)</f>
        <v>0</v>
      </c>
      <c r="K467" s="263">
        <f>_xlfn.IFNA(VLOOKUP($A467,'PASTE Tech_Stock'!G:BE,2,FALSE),0)</f>
        <v>0</v>
      </c>
      <c r="L467" s="263">
        <f>_xlfn.IFNA(VLOOKUP($A467,'PASTE Tech_Stock'!I:BF,2,FALSE),0)</f>
        <v>0</v>
      </c>
      <c r="M467" s="263">
        <f>_xlfn.IFNA(VLOOKUP($A467,'PASTE Tech_Stock'!K:BG,2,FALSE),0)</f>
        <v>0</v>
      </c>
      <c r="N467" s="263">
        <f>_xlfn.IFNA(VLOOKUP($A467,'PASTE Tech_Stock'!M:BH,2,FALSE),0)</f>
        <v>0</v>
      </c>
      <c r="O467" s="263">
        <f>_xlfn.IFNA(VLOOKUP($A467,'PASTE Tech_Stock'!O:BI,2,FALSE),0)</f>
        <v>0</v>
      </c>
      <c r="P467" s="263">
        <f>_xlfn.IFNA(VLOOKUP($A467,'PASTE Tech_Stock'!Q:BJ,2,FALSE),0)</f>
        <v>0</v>
      </c>
      <c r="Q467" s="263">
        <f>_xlfn.IFNA(VLOOKUP($A467,'PASTE Tech_Stock'!S:BK,2,FALSE),0)</f>
        <v>0</v>
      </c>
      <c r="R467" s="263">
        <f>_xlfn.IFNA(VLOOKUP($A467,'PASTE Tech_Stock'!U:BL,2,FALSE),0)</f>
        <v>0</v>
      </c>
      <c r="S467" s="263">
        <f>_xlfn.IFNA(VLOOKUP($A467,'PASTE Tech_Stock'!W:BM,2,FALSE),0)</f>
        <v>0</v>
      </c>
      <c r="T467" s="263">
        <f>_xlfn.IFNA(VLOOKUP($A467,'PASTE Tech_Stock'!Y:BN,2,FALSE),0)</f>
        <v>0</v>
      </c>
    </row>
    <row r="468" spans="1:20" x14ac:dyDescent="0.3">
      <c r="A468" s="40" t="s">
        <v>494</v>
      </c>
      <c r="B468" t="str">
        <f>_xlfn.IFNA(VLOOKUP($A468,'PASTE Energy Balance'!$A$7:$O$835,14,FALSE),"")</f>
        <v>NL</v>
      </c>
      <c r="C468" t="str">
        <f>_xlfn.IFNA(VLOOKUP($A468,'PASTE Technology Sheet'!$A$7:$G$850,3,FALSE),"")</f>
        <v>Conversion</v>
      </c>
      <c r="D468" t="str">
        <f>_xlfn.IFNA(VLOOKUP($A468,'PASTE Technology Sheet'!$A$7:$G$850,4,FALSE),"")</f>
        <v>Refineries</v>
      </c>
      <c r="E468" t="str">
        <f>_xlfn.IFNA(VLOOKUP($A468,'PASTE Technology Sheet'!$A$7:$G$850,5,FALSE),"")</f>
        <v>Fossil Based</v>
      </c>
      <c r="F468" t="str">
        <f>_xlfn.IFNA(VLOOKUP($A468,'PASTE Technology Sheet'!$A$7:$G$850,6,FALSE),"")</f>
        <v>Road Fuel</v>
      </c>
      <c r="G468" t="str">
        <f>_xlfn.IFNA(VLOOKUP($A468,'PASTE Technology Sheet'!$A$7:$G$850,7,FALSE),"")</f>
        <v>Deep cracking refinery wCCS - Refineries</v>
      </c>
      <c r="H468" s="263">
        <f>_xlfn.IFNA(VLOOKUP(A468,'PASTE Tech_Stock'!A:B,2,FALSE),0)</f>
        <v>286.7839161</v>
      </c>
      <c r="I468" s="263">
        <f>_xlfn.IFNA(VLOOKUP($A468,'PASTE Tech_Stock'!C:BC,2,FALSE),0)</f>
        <v>286.7839161</v>
      </c>
      <c r="J468" s="263">
        <f>_xlfn.IFNA(VLOOKUP($A468,'PASTE Tech_Stock'!E:BD,2,FALSE),0)</f>
        <v>286.7839161</v>
      </c>
      <c r="K468" s="263">
        <f>_xlfn.IFNA(VLOOKUP($A468,'PASTE Tech_Stock'!G:BE,2,FALSE),0)</f>
        <v>286.7839161</v>
      </c>
      <c r="L468" s="263">
        <f>_xlfn.IFNA(VLOOKUP($A468,'PASTE Tech_Stock'!I:BF,2,FALSE),0)</f>
        <v>286.7839161</v>
      </c>
      <c r="M468" s="263">
        <f>_xlfn.IFNA(VLOOKUP($A468,'PASTE Tech_Stock'!K:BG,2,FALSE),0)</f>
        <v>286.7839161</v>
      </c>
      <c r="N468" s="263">
        <f>_xlfn.IFNA(VLOOKUP($A468,'PASTE Tech_Stock'!M:BH,2,FALSE),0)</f>
        <v>286.7839161</v>
      </c>
      <c r="O468" s="263">
        <f>_xlfn.IFNA(VLOOKUP($A468,'PASTE Tech_Stock'!O:BI,2,FALSE),0)</f>
        <v>286.7839161</v>
      </c>
      <c r="P468" s="263">
        <f>_xlfn.IFNA(VLOOKUP($A468,'PASTE Tech_Stock'!Q:BJ,2,FALSE),0)</f>
        <v>286.7839161</v>
      </c>
      <c r="Q468" s="263">
        <f>_xlfn.IFNA(VLOOKUP($A468,'PASTE Tech_Stock'!S:BK,2,FALSE),0)</f>
        <v>286.80318519999997</v>
      </c>
      <c r="R468" s="263">
        <f>_xlfn.IFNA(VLOOKUP($A468,'PASTE Tech_Stock'!U:BL,2,FALSE),0)</f>
        <v>286.7839161</v>
      </c>
      <c r="S468" s="263">
        <f>_xlfn.IFNA(VLOOKUP($A468,'PASTE Tech_Stock'!W:BM,2,FALSE),0)</f>
        <v>286.7839161</v>
      </c>
      <c r="T468" s="263">
        <f>_xlfn.IFNA(VLOOKUP($A468,'PASTE Tech_Stock'!Y:BN,2,FALSE),0)</f>
        <v>286.7839161</v>
      </c>
    </row>
    <row r="469" spans="1:20" x14ac:dyDescent="0.3">
      <c r="A469" s="69" t="s">
        <v>495</v>
      </c>
      <c r="B469" t="str">
        <f>_xlfn.IFNA(VLOOKUP($A469,'PASTE Energy Balance'!$A$7:$O$835,14,FALSE),"")</f>
        <v>NL</v>
      </c>
      <c r="C469" t="str">
        <f>_xlfn.IFNA(VLOOKUP($A469,'PASTE Technology Sheet'!$A$7:$G$850,3,FALSE),"")</f>
        <v>Conversion</v>
      </c>
      <c r="D469" t="str">
        <f>_xlfn.IFNA(VLOOKUP($A469,'PASTE Technology Sheet'!$A$7:$G$850,4,FALSE),"")</f>
        <v>Refineries</v>
      </c>
      <c r="E469" t="str">
        <f>_xlfn.IFNA(VLOOKUP($A469,'PASTE Technology Sheet'!$A$7:$G$850,5,FALSE),"")</f>
        <v>Fossil Based</v>
      </c>
      <c r="F469" t="str">
        <f>_xlfn.IFNA(VLOOKUP($A469,'PASTE Technology Sheet'!$A$7:$G$850,6,FALSE),"")</f>
        <v>Road Fuel</v>
      </c>
      <c r="G469" t="str">
        <f>_xlfn.IFNA(VLOOKUP($A469,'PASTE Technology Sheet'!$A$7:$G$850,7,FALSE),"")</f>
        <v>Basic cracking refinery - Refineries</v>
      </c>
      <c r="H469" s="263">
        <f>_xlfn.IFNA(VLOOKUP(A469,'PASTE Tech_Stock'!A:B,2,FALSE),0)</f>
        <v>0</v>
      </c>
      <c r="I469" s="263">
        <f>_xlfn.IFNA(VLOOKUP($A469,'PASTE Tech_Stock'!C:BC,2,FALSE),0)</f>
        <v>0</v>
      </c>
      <c r="J469" s="263">
        <f>_xlfn.IFNA(VLOOKUP($A469,'PASTE Tech_Stock'!E:BD,2,FALSE),0)</f>
        <v>0</v>
      </c>
      <c r="K469" s="263">
        <f>_xlfn.IFNA(VLOOKUP($A469,'PASTE Tech_Stock'!G:BE,2,FALSE),0)</f>
        <v>0</v>
      </c>
      <c r="L469" s="263">
        <f>_xlfn.IFNA(VLOOKUP($A469,'PASTE Tech_Stock'!I:BF,2,FALSE),0)</f>
        <v>0</v>
      </c>
      <c r="M469" s="263">
        <f>_xlfn.IFNA(VLOOKUP($A469,'PASTE Tech_Stock'!K:BG,2,FALSE),0)</f>
        <v>0</v>
      </c>
      <c r="N469" s="263">
        <f>_xlfn.IFNA(VLOOKUP($A469,'PASTE Tech_Stock'!M:BH,2,FALSE),0)</f>
        <v>0</v>
      </c>
      <c r="O469" s="263">
        <f>_xlfn.IFNA(VLOOKUP($A469,'PASTE Tech_Stock'!O:BI,2,FALSE),0)</f>
        <v>0</v>
      </c>
      <c r="P469" s="263">
        <f>_xlfn.IFNA(VLOOKUP($A469,'PASTE Tech_Stock'!Q:BJ,2,FALSE),0)</f>
        <v>0</v>
      </c>
      <c r="Q469" s="263">
        <f>_xlfn.IFNA(VLOOKUP($A469,'PASTE Tech_Stock'!S:BK,2,FALSE),0)</f>
        <v>0</v>
      </c>
      <c r="R469" s="263">
        <f>_xlfn.IFNA(VLOOKUP($A469,'PASTE Tech_Stock'!U:BL,2,FALSE),0)</f>
        <v>0</v>
      </c>
      <c r="S469" s="263">
        <f>_xlfn.IFNA(VLOOKUP($A469,'PASTE Tech_Stock'!W:BM,2,FALSE),0)</f>
        <v>0</v>
      </c>
      <c r="T469" s="263">
        <f>_xlfn.IFNA(VLOOKUP($A469,'PASTE Tech_Stock'!Y:BN,2,FALSE),0)</f>
        <v>0</v>
      </c>
    </row>
    <row r="470" spans="1:20" x14ac:dyDescent="0.3">
      <c r="A470" s="40" t="s">
        <v>496</v>
      </c>
      <c r="B470" t="str">
        <f>_xlfn.IFNA(VLOOKUP($A470,'PASTE Energy Balance'!$A$7:$O$835,14,FALSE),"")</f>
        <v>NL</v>
      </c>
      <c r="C470" t="str">
        <f>_xlfn.IFNA(VLOOKUP($A470,'PASTE Technology Sheet'!$A$7:$G$850,3,FALSE),"")</f>
        <v>Conversion</v>
      </c>
      <c r="D470" t="str">
        <f>_xlfn.IFNA(VLOOKUP($A470,'PASTE Technology Sheet'!$A$7:$G$850,4,FALSE),"")</f>
        <v>Refineries</v>
      </c>
      <c r="E470" t="str">
        <f>_xlfn.IFNA(VLOOKUP($A470,'PASTE Technology Sheet'!$A$7:$G$850,5,FALSE),"")</f>
        <v>Fossil Based</v>
      </c>
      <c r="F470" t="str">
        <f>_xlfn.IFNA(VLOOKUP($A470,'PASTE Technology Sheet'!$A$7:$G$850,6,FALSE),"")</f>
        <v>Road Fuel</v>
      </c>
      <c r="G470" t="str">
        <f>_xlfn.IFNA(VLOOKUP($A470,'PASTE Technology Sheet'!$A$7:$G$850,7,FALSE),"")</f>
        <v>Basic cracking refinery wCCS - Refineries</v>
      </c>
      <c r="H470" s="263">
        <f>_xlfn.IFNA(VLOOKUP(A470,'PASTE Tech_Stock'!A:B,2,FALSE),0)</f>
        <v>0</v>
      </c>
      <c r="I470" s="263">
        <f>_xlfn.IFNA(VLOOKUP($A470,'PASTE Tech_Stock'!C:BC,2,FALSE),0)</f>
        <v>0</v>
      </c>
      <c r="J470" s="263">
        <f>_xlfn.IFNA(VLOOKUP($A470,'PASTE Tech_Stock'!E:BD,2,FALSE),0)</f>
        <v>0</v>
      </c>
      <c r="K470" s="263">
        <f>_xlfn.IFNA(VLOOKUP($A470,'PASTE Tech_Stock'!G:BE,2,FALSE),0)</f>
        <v>0</v>
      </c>
      <c r="L470" s="263">
        <f>_xlfn.IFNA(VLOOKUP($A470,'PASTE Tech_Stock'!I:BF,2,FALSE),0)</f>
        <v>0</v>
      </c>
      <c r="M470" s="263">
        <f>_xlfn.IFNA(VLOOKUP($A470,'PASTE Tech_Stock'!K:BG,2,FALSE),0)</f>
        <v>0</v>
      </c>
      <c r="N470" s="263">
        <f>_xlfn.IFNA(VLOOKUP($A470,'PASTE Tech_Stock'!M:BH,2,FALSE),0)</f>
        <v>0</v>
      </c>
      <c r="O470" s="263">
        <f>_xlfn.IFNA(VLOOKUP($A470,'PASTE Tech_Stock'!O:BI,2,FALSE),0)</f>
        <v>0</v>
      </c>
      <c r="P470" s="263">
        <f>_xlfn.IFNA(VLOOKUP($A470,'PASTE Tech_Stock'!Q:BJ,2,FALSE),0)</f>
        <v>0</v>
      </c>
      <c r="Q470" s="263">
        <f>_xlfn.IFNA(VLOOKUP($A470,'PASTE Tech_Stock'!S:BK,2,FALSE),0)</f>
        <v>0</v>
      </c>
      <c r="R470" s="263">
        <f>_xlfn.IFNA(VLOOKUP($A470,'PASTE Tech_Stock'!U:BL,2,FALSE),0)</f>
        <v>0</v>
      </c>
      <c r="S470" s="263">
        <f>_xlfn.IFNA(VLOOKUP($A470,'PASTE Tech_Stock'!W:BM,2,FALSE),0)</f>
        <v>0</v>
      </c>
      <c r="T470" s="263">
        <f>_xlfn.IFNA(VLOOKUP($A470,'PASTE Tech_Stock'!Y:BN,2,FALSE),0)</f>
        <v>0</v>
      </c>
    </row>
    <row r="471" spans="1:20" x14ac:dyDescent="0.3">
      <c r="A471" s="69" t="s">
        <v>497</v>
      </c>
      <c r="B471" t="str">
        <f>_xlfn.IFNA(VLOOKUP($A471,'PASTE Energy Balance'!$A$7:$O$835,14,FALSE),"")</f>
        <v>NL</v>
      </c>
      <c r="C471" t="str">
        <f>_xlfn.IFNA(VLOOKUP($A471,'PASTE Technology Sheet'!$A$7:$G$850,3,FALSE),"")</f>
        <v>Conversion</v>
      </c>
      <c r="D471" t="str">
        <f>_xlfn.IFNA(VLOOKUP($A471,'PASTE Technology Sheet'!$A$7:$G$850,4,FALSE),"")</f>
        <v>Refineries</v>
      </c>
      <c r="E471" t="str">
        <f>_xlfn.IFNA(VLOOKUP($A471,'PASTE Technology Sheet'!$A$7:$G$850,5,FALSE),"")</f>
        <v>Fossil Based</v>
      </c>
      <c r="F471" t="str">
        <f>_xlfn.IFNA(VLOOKUP($A471,'PASTE Technology Sheet'!$A$7:$G$850,6,FALSE),"")</f>
        <v>Road Fuel</v>
      </c>
      <c r="G471" t="str">
        <f>_xlfn.IFNA(VLOOKUP($A471,'PASTE Technology Sheet'!$A$7:$G$850,7,FALSE),"")</f>
        <v>Koch refinery - Refineries</v>
      </c>
      <c r="H471" s="263">
        <f>_xlfn.IFNA(VLOOKUP(A471,'PASTE Tech_Stock'!A:B,2,FALSE),0)</f>
        <v>0</v>
      </c>
      <c r="I471" s="263">
        <f>_xlfn.IFNA(VLOOKUP($A471,'PASTE Tech_Stock'!C:BC,2,FALSE),0)</f>
        <v>0</v>
      </c>
      <c r="J471" s="263">
        <f>_xlfn.IFNA(VLOOKUP($A471,'PASTE Tech_Stock'!E:BD,2,FALSE),0)</f>
        <v>0</v>
      </c>
      <c r="K471" s="263">
        <f>_xlfn.IFNA(VLOOKUP($A471,'PASTE Tech_Stock'!G:BE,2,FALSE),0)</f>
        <v>0</v>
      </c>
      <c r="L471" s="263">
        <f>_xlfn.IFNA(VLOOKUP($A471,'PASTE Tech_Stock'!I:BF,2,FALSE),0)</f>
        <v>0</v>
      </c>
      <c r="M471" s="263">
        <f>_xlfn.IFNA(VLOOKUP($A471,'PASTE Tech_Stock'!K:BG,2,FALSE),0)</f>
        <v>0</v>
      </c>
      <c r="N471" s="263">
        <f>_xlfn.IFNA(VLOOKUP($A471,'PASTE Tech_Stock'!M:BH,2,FALSE),0)</f>
        <v>0</v>
      </c>
      <c r="O471" s="263">
        <f>_xlfn.IFNA(VLOOKUP($A471,'PASTE Tech_Stock'!O:BI,2,FALSE),0)</f>
        <v>0</v>
      </c>
      <c r="P471" s="263">
        <f>_xlfn.IFNA(VLOOKUP($A471,'PASTE Tech_Stock'!Q:BJ,2,FALSE),0)</f>
        <v>0</v>
      </c>
      <c r="Q471" s="263">
        <f>_xlfn.IFNA(VLOOKUP($A471,'PASTE Tech_Stock'!S:BK,2,FALSE),0)</f>
        <v>0</v>
      </c>
      <c r="R471" s="263">
        <f>_xlfn.IFNA(VLOOKUP($A471,'PASTE Tech_Stock'!U:BL,2,FALSE),0)</f>
        <v>0</v>
      </c>
      <c r="S471" s="263">
        <f>_xlfn.IFNA(VLOOKUP($A471,'PASTE Tech_Stock'!W:BM,2,FALSE),0)</f>
        <v>0</v>
      </c>
      <c r="T471" s="263">
        <f>_xlfn.IFNA(VLOOKUP($A471,'PASTE Tech_Stock'!Y:BN,2,FALSE),0)</f>
        <v>0</v>
      </c>
    </row>
    <row r="472" spans="1:20" x14ac:dyDescent="0.3">
      <c r="A472" s="40" t="s">
        <v>498</v>
      </c>
      <c r="B472" t="str">
        <f>_xlfn.IFNA(VLOOKUP($A472,'PASTE Energy Balance'!$A$7:$O$835,14,FALSE),"")</f>
        <v>NL</v>
      </c>
      <c r="C472" t="str">
        <f>_xlfn.IFNA(VLOOKUP($A472,'PASTE Technology Sheet'!$A$7:$G$850,3,FALSE),"")</f>
        <v>Conversion</v>
      </c>
      <c r="D472" t="str">
        <f>_xlfn.IFNA(VLOOKUP($A472,'PASTE Technology Sheet'!$A$7:$G$850,4,FALSE),"")</f>
        <v>Refineries</v>
      </c>
      <c r="E472" t="str">
        <f>_xlfn.IFNA(VLOOKUP($A472,'PASTE Technology Sheet'!$A$7:$G$850,5,FALSE),"")</f>
        <v>Fossil Based</v>
      </c>
      <c r="F472" t="str">
        <f>_xlfn.IFNA(VLOOKUP($A472,'PASTE Technology Sheet'!$A$7:$G$850,6,FALSE),"")</f>
        <v>Road Fuel</v>
      </c>
      <c r="G472" t="str">
        <f>_xlfn.IFNA(VLOOKUP($A472,'PASTE Technology Sheet'!$A$7:$G$850,7,FALSE),"")</f>
        <v>Koch refinery wCCS - Refineries</v>
      </c>
      <c r="H472" s="263">
        <f>_xlfn.IFNA(VLOOKUP(A472,'PASTE Tech_Stock'!A:B,2,FALSE),0)</f>
        <v>20</v>
      </c>
      <c r="I472" s="263">
        <f>_xlfn.IFNA(VLOOKUP($A472,'PASTE Tech_Stock'!C:BC,2,FALSE),0)</f>
        <v>20</v>
      </c>
      <c r="J472" s="263">
        <f>_xlfn.IFNA(VLOOKUP($A472,'PASTE Tech_Stock'!E:BD,2,FALSE),0)</f>
        <v>20</v>
      </c>
      <c r="K472" s="263">
        <f>_xlfn.IFNA(VLOOKUP($A472,'PASTE Tech_Stock'!G:BE,2,FALSE),0)</f>
        <v>20</v>
      </c>
      <c r="L472" s="263">
        <f>_xlfn.IFNA(VLOOKUP($A472,'PASTE Tech_Stock'!I:BF,2,FALSE),0)</f>
        <v>20</v>
      </c>
      <c r="M472" s="263">
        <f>_xlfn.IFNA(VLOOKUP($A472,'PASTE Tech_Stock'!K:BG,2,FALSE),0)</f>
        <v>20</v>
      </c>
      <c r="N472" s="263">
        <f>_xlfn.IFNA(VLOOKUP($A472,'PASTE Tech_Stock'!M:BH,2,FALSE),0)</f>
        <v>20</v>
      </c>
      <c r="O472" s="263">
        <f>_xlfn.IFNA(VLOOKUP($A472,'PASTE Tech_Stock'!O:BI,2,FALSE),0)</f>
        <v>20</v>
      </c>
      <c r="P472" s="263">
        <f>_xlfn.IFNA(VLOOKUP($A472,'PASTE Tech_Stock'!Q:BJ,2,FALSE),0)</f>
        <v>20</v>
      </c>
      <c r="Q472" s="263">
        <f>_xlfn.IFNA(VLOOKUP($A472,'PASTE Tech_Stock'!S:BK,2,FALSE),0)</f>
        <v>20</v>
      </c>
      <c r="R472" s="263">
        <f>_xlfn.IFNA(VLOOKUP($A472,'PASTE Tech_Stock'!U:BL,2,FALSE),0)</f>
        <v>20</v>
      </c>
      <c r="S472" s="263">
        <f>_xlfn.IFNA(VLOOKUP($A472,'PASTE Tech_Stock'!W:BM,2,FALSE),0)</f>
        <v>20</v>
      </c>
      <c r="T472" s="263">
        <f>_xlfn.IFNA(VLOOKUP($A472,'PASTE Tech_Stock'!Y:BN,2,FALSE),0)</f>
        <v>20</v>
      </c>
    </row>
    <row r="473" spans="1:20" x14ac:dyDescent="0.3">
      <c r="A473" s="182" t="s">
        <v>499</v>
      </c>
      <c r="B473" t="str">
        <f>_xlfn.IFNA(VLOOKUP($A473,'PASTE Energy Balance'!$A$7:$O$835,14,FALSE),"")</f>
        <v>NL</v>
      </c>
      <c r="C473" t="str">
        <f>_xlfn.IFNA(VLOOKUP($A473,'PASTE Technology Sheet'!$A$7:$G$850,3,FALSE),"")</f>
        <v>Primary</v>
      </c>
      <c r="D473" t="str">
        <f>_xlfn.IFNA(VLOOKUP($A473,'PASTE Technology Sheet'!$A$7:$G$850,4,FALSE),"")</f>
        <v>Fossil</v>
      </c>
      <c r="E473" t="str">
        <f>_xlfn.IFNA(VLOOKUP($A473,'PASTE Technology Sheet'!$A$7:$G$850,5,FALSE),"")</f>
        <v>Fossil Secondary</v>
      </c>
      <c r="F473" t="str">
        <f>_xlfn.IFNA(VLOOKUP($A473,'PASTE Technology Sheet'!$A$7:$G$850,6,FALSE),"")</f>
        <v>Road Fuel</v>
      </c>
      <c r="G473" t="str">
        <f>_xlfn.IFNA(VLOOKUP($A473,'PASTE Technology Sheet'!$A$7:$G$850,7,FALSE),"")</f>
        <v>Imported Road Fuel - Refineries</v>
      </c>
      <c r="H473" s="263">
        <f>_xlfn.IFNA(VLOOKUP(A473,'PASTE Tech_Stock'!A:B,2,FALSE),0)</f>
        <v>2300</v>
      </c>
      <c r="I473" s="263">
        <f>_xlfn.IFNA(VLOOKUP($A473,'PASTE Tech_Stock'!C:BC,2,FALSE),0)</f>
        <v>2300</v>
      </c>
      <c r="J473" s="263">
        <f>_xlfn.IFNA(VLOOKUP($A473,'PASTE Tech_Stock'!E:BD,2,FALSE),0)</f>
        <v>2300</v>
      </c>
      <c r="K473" s="263">
        <f>_xlfn.IFNA(VLOOKUP($A473,'PASTE Tech_Stock'!G:BE,2,FALSE),0)</f>
        <v>2300</v>
      </c>
      <c r="L473" s="263">
        <f>_xlfn.IFNA(VLOOKUP($A473,'PASTE Tech_Stock'!I:BF,2,FALSE),0)</f>
        <v>2300</v>
      </c>
      <c r="M473" s="263">
        <f>_xlfn.IFNA(VLOOKUP($A473,'PASTE Tech_Stock'!K:BG,2,FALSE),0)</f>
        <v>2300</v>
      </c>
      <c r="N473" s="263">
        <f>_xlfn.IFNA(VLOOKUP($A473,'PASTE Tech_Stock'!M:BH,2,FALSE),0)</f>
        <v>2300</v>
      </c>
      <c r="O473" s="263">
        <f>_xlfn.IFNA(VLOOKUP($A473,'PASTE Tech_Stock'!O:BI,2,FALSE),0)</f>
        <v>2300</v>
      </c>
      <c r="P473" s="263">
        <f>_xlfn.IFNA(VLOOKUP($A473,'PASTE Tech_Stock'!Q:BJ,2,FALSE),0)</f>
        <v>2300</v>
      </c>
      <c r="Q473" s="263">
        <f>_xlfn.IFNA(VLOOKUP($A473,'PASTE Tech_Stock'!S:BK,2,FALSE),0)</f>
        <v>2300</v>
      </c>
      <c r="R473" s="263">
        <f>_xlfn.IFNA(VLOOKUP($A473,'PASTE Tech_Stock'!U:BL,2,FALSE),0)</f>
        <v>2300</v>
      </c>
      <c r="S473" s="263">
        <f>_xlfn.IFNA(VLOOKUP($A473,'PASTE Tech_Stock'!W:BM,2,FALSE),0)</f>
        <v>2300</v>
      </c>
      <c r="T473" s="263">
        <f>_xlfn.IFNA(VLOOKUP($A473,'PASTE Tech_Stock'!Y:BN,2,FALSE),0)</f>
        <v>2300</v>
      </c>
    </row>
    <row r="474" spans="1:20" x14ac:dyDescent="0.3">
      <c r="A474" s="178" t="s">
        <v>500</v>
      </c>
      <c r="B474" t="str">
        <f>_xlfn.IFNA(VLOOKUP($A474,'PASTE Energy Balance'!$A$7:$O$835,14,FALSE),"")</f>
        <v>NL</v>
      </c>
      <c r="C474" t="str">
        <f>_xlfn.IFNA(VLOOKUP($A474,'PASTE Technology Sheet'!$A$7:$G$850,3,FALSE),"")</f>
        <v>Primary</v>
      </c>
      <c r="D474" t="str">
        <f>_xlfn.IFNA(VLOOKUP($A474,'PASTE Technology Sheet'!$A$7:$G$850,4,FALSE),"")</f>
        <v>Fossil</v>
      </c>
      <c r="E474" t="str">
        <f>_xlfn.IFNA(VLOOKUP($A474,'PASTE Technology Sheet'!$A$7:$G$850,5,FALSE),"")</f>
        <v>Fossil Secondary</v>
      </c>
      <c r="F474" t="str">
        <f>_xlfn.IFNA(VLOOKUP($A474,'PASTE Technology Sheet'!$A$7:$G$850,6,FALSE),"")</f>
        <v>Kerosene</v>
      </c>
      <c r="G474" t="str">
        <f>_xlfn.IFNA(VLOOKUP($A474,'PASTE Technology Sheet'!$A$7:$G$850,7,FALSE),"")</f>
        <v>Imported Kerosene - Refineries</v>
      </c>
      <c r="H474" s="263">
        <f>_xlfn.IFNA(VLOOKUP(A474,'PASTE Tech_Stock'!A:B,2,FALSE),0)</f>
        <v>1000</v>
      </c>
      <c r="I474" s="263">
        <f>_xlfn.IFNA(VLOOKUP($A474,'PASTE Tech_Stock'!C:BC,2,FALSE),0)</f>
        <v>1000</v>
      </c>
      <c r="J474" s="263">
        <f>_xlfn.IFNA(VLOOKUP($A474,'PASTE Tech_Stock'!E:BD,2,FALSE),0)</f>
        <v>1000</v>
      </c>
      <c r="K474" s="263">
        <f>_xlfn.IFNA(VLOOKUP($A474,'PASTE Tech_Stock'!G:BE,2,FALSE),0)</f>
        <v>1000</v>
      </c>
      <c r="L474" s="263">
        <f>_xlfn.IFNA(VLOOKUP($A474,'PASTE Tech_Stock'!I:BF,2,FALSE),0)</f>
        <v>1000</v>
      </c>
      <c r="M474" s="263">
        <f>_xlfn.IFNA(VLOOKUP($A474,'PASTE Tech_Stock'!K:BG,2,FALSE),0)</f>
        <v>1000</v>
      </c>
      <c r="N474" s="263">
        <f>_xlfn.IFNA(VLOOKUP($A474,'PASTE Tech_Stock'!M:BH,2,FALSE),0)</f>
        <v>1000</v>
      </c>
      <c r="O474" s="263">
        <f>_xlfn.IFNA(VLOOKUP($A474,'PASTE Tech_Stock'!O:BI,2,FALSE),0)</f>
        <v>1000</v>
      </c>
      <c r="P474" s="263">
        <f>_xlfn.IFNA(VLOOKUP($A474,'PASTE Tech_Stock'!Q:BJ,2,FALSE),0)</f>
        <v>1000</v>
      </c>
      <c r="Q474" s="263">
        <f>_xlfn.IFNA(VLOOKUP($A474,'PASTE Tech_Stock'!S:BK,2,FALSE),0)</f>
        <v>1000</v>
      </c>
      <c r="R474" s="263">
        <f>_xlfn.IFNA(VLOOKUP($A474,'PASTE Tech_Stock'!U:BL,2,FALSE),0)</f>
        <v>1000</v>
      </c>
      <c r="S474" s="263">
        <f>_xlfn.IFNA(VLOOKUP($A474,'PASTE Tech_Stock'!W:BM,2,FALSE),0)</f>
        <v>1000</v>
      </c>
      <c r="T474" s="263">
        <f>_xlfn.IFNA(VLOOKUP($A474,'PASTE Tech_Stock'!Y:BN,2,FALSE),0)</f>
        <v>1000</v>
      </c>
    </row>
    <row r="475" spans="1:20" x14ac:dyDescent="0.3">
      <c r="A475" s="182" t="s">
        <v>501</v>
      </c>
      <c r="B475" t="str">
        <f>_xlfn.IFNA(VLOOKUP($A475,'PASTE Energy Balance'!$A$7:$O$835,14,FALSE),"")</f>
        <v>NL</v>
      </c>
      <c r="C475" t="str">
        <f>_xlfn.IFNA(VLOOKUP($A475,'PASTE Technology Sheet'!$A$7:$G$850,3,FALSE),"")</f>
        <v>Primary</v>
      </c>
      <c r="D475" t="str">
        <f>_xlfn.IFNA(VLOOKUP($A475,'PASTE Technology Sheet'!$A$7:$G$850,4,FALSE),"")</f>
        <v>Fossil</v>
      </c>
      <c r="E475" t="str">
        <f>_xlfn.IFNA(VLOOKUP($A475,'PASTE Technology Sheet'!$A$7:$G$850,5,FALSE),"")</f>
        <v>Fossil Secondary</v>
      </c>
      <c r="F475" t="str">
        <f>_xlfn.IFNA(VLOOKUP($A475,'PASTE Technology Sheet'!$A$7:$G$850,6,FALSE),"")</f>
        <v>Fuel Oil</v>
      </c>
      <c r="G475" t="str">
        <f>_xlfn.IFNA(VLOOKUP($A475,'PASTE Technology Sheet'!$A$7:$G$850,7,FALSE),"")</f>
        <v>Imported Fuel Oil - Refineries</v>
      </c>
      <c r="H475" s="263">
        <f>_xlfn.IFNA(VLOOKUP(A475,'PASTE Tech_Stock'!A:B,2,FALSE),0)</f>
        <v>2000</v>
      </c>
      <c r="I475" s="263">
        <f>_xlfn.IFNA(VLOOKUP($A475,'PASTE Tech_Stock'!C:BC,2,FALSE),0)</f>
        <v>2000</v>
      </c>
      <c r="J475" s="263">
        <f>_xlfn.IFNA(VLOOKUP($A475,'PASTE Tech_Stock'!E:BD,2,FALSE),0)</f>
        <v>2000</v>
      </c>
      <c r="K475" s="263">
        <f>_xlfn.IFNA(VLOOKUP($A475,'PASTE Tech_Stock'!G:BE,2,FALSE),0)</f>
        <v>2000</v>
      </c>
      <c r="L475" s="263">
        <f>_xlfn.IFNA(VLOOKUP($A475,'PASTE Tech_Stock'!I:BF,2,FALSE),0)</f>
        <v>2000</v>
      </c>
      <c r="M475" s="263">
        <f>_xlfn.IFNA(VLOOKUP($A475,'PASTE Tech_Stock'!K:BG,2,FALSE),0)</f>
        <v>2000</v>
      </c>
      <c r="N475" s="263">
        <f>_xlfn.IFNA(VLOOKUP($A475,'PASTE Tech_Stock'!M:BH,2,FALSE),0)</f>
        <v>2000</v>
      </c>
      <c r="O475" s="263">
        <f>_xlfn.IFNA(VLOOKUP($A475,'PASTE Tech_Stock'!O:BI,2,FALSE),0)</f>
        <v>2000</v>
      </c>
      <c r="P475" s="263">
        <f>_xlfn.IFNA(VLOOKUP($A475,'PASTE Tech_Stock'!Q:BJ,2,FALSE),0)</f>
        <v>2000</v>
      </c>
      <c r="Q475" s="263">
        <f>_xlfn.IFNA(VLOOKUP($A475,'PASTE Tech_Stock'!S:BK,2,FALSE),0)</f>
        <v>2000</v>
      </c>
      <c r="R475" s="263">
        <f>_xlfn.IFNA(VLOOKUP($A475,'PASTE Tech_Stock'!U:BL,2,FALSE),0)</f>
        <v>2000</v>
      </c>
      <c r="S475" s="263">
        <f>_xlfn.IFNA(VLOOKUP($A475,'PASTE Tech_Stock'!W:BM,2,FALSE),0)</f>
        <v>2000</v>
      </c>
      <c r="T475" s="263">
        <f>_xlfn.IFNA(VLOOKUP($A475,'PASTE Tech_Stock'!Y:BN,2,FALSE),0)</f>
        <v>2000</v>
      </c>
    </row>
    <row r="476" spans="1:20" x14ac:dyDescent="0.3">
      <c r="A476" s="178" t="s">
        <v>502</v>
      </c>
      <c r="B476" t="str">
        <f>_xlfn.IFNA(VLOOKUP($A476,'PASTE Energy Balance'!$A$7:$O$835,14,FALSE),"")</f>
        <v>NL</v>
      </c>
      <c r="C476" t="str">
        <f>_xlfn.IFNA(VLOOKUP($A476,'PASTE Technology Sheet'!$A$7:$G$850,3,FALSE),"")</f>
        <v>Primary</v>
      </c>
      <c r="D476" t="str">
        <f>_xlfn.IFNA(VLOOKUP($A476,'PASTE Technology Sheet'!$A$7:$G$850,4,FALSE),"")</f>
        <v>Fossil</v>
      </c>
      <c r="E476" t="str">
        <f>_xlfn.IFNA(VLOOKUP($A476,'PASTE Technology Sheet'!$A$7:$G$850,5,FALSE),"")</f>
        <v>Fossil Secondary</v>
      </c>
      <c r="F476" t="str">
        <f>_xlfn.IFNA(VLOOKUP($A476,'PASTE Technology Sheet'!$A$7:$G$850,6,FALSE),"")</f>
        <v>Other Oil Products</v>
      </c>
      <c r="G476" t="str">
        <f>_xlfn.IFNA(VLOOKUP($A476,'PASTE Technology Sheet'!$A$7:$G$850,7,FALSE),"")</f>
        <v>Imported Other Oil Products - Refineries</v>
      </c>
      <c r="H476" s="263">
        <f>_xlfn.IFNA(VLOOKUP(A476,'PASTE Tech_Stock'!A:B,2,FALSE),0)</f>
        <v>2000</v>
      </c>
      <c r="I476" s="263">
        <f>_xlfn.IFNA(VLOOKUP($A476,'PASTE Tech_Stock'!C:BC,2,FALSE),0)</f>
        <v>2000</v>
      </c>
      <c r="J476" s="263">
        <f>_xlfn.IFNA(VLOOKUP($A476,'PASTE Tech_Stock'!E:BD,2,FALSE),0)</f>
        <v>2000</v>
      </c>
      <c r="K476" s="263">
        <f>_xlfn.IFNA(VLOOKUP($A476,'PASTE Tech_Stock'!G:BE,2,FALSE),0)</f>
        <v>2000</v>
      </c>
      <c r="L476" s="263">
        <f>_xlfn.IFNA(VLOOKUP($A476,'PASTE Tech_Stock'!I:BF,2,FALSE),0)</f>
        <v>2000</v>
      </c>
      <c r="M476" s="263">
        <f>_xlfn.IFNA(VLOOKUP($A476,'PASTE Tech_Stock'!K:BG,2,FALSE),0)</f>
        <v>2000</v>
      </c>
      <c r="N476" s="263">
        <f>_xlfn.IFNA(VLOOKUP($A476,'PASTE Tech_Stock'!M:BH,2,FALSE),0)</f>
        <v>2000</v>
      </c>
      <c r="O476" s="263">
        <f>_xlfn.IFNA(VLOOKUP($A476,'PASTE Tech_Stock'!O:BI,2,FALSE),0)</f>
        <v>2000</v>
      </c>
      <c r="P476" s="263">
        <f>_xlfn.IFNA(VLOOKUP($A476,'PASTE Tech_Stock'!Q:BJ,2,FALSE),0)</f>
        <v>2000</v>
      </c>
      <c r="Q476" s="263">
        <f>_xlfn.IFNA(VLOOKUP($A476,'PASTE Tech_Stock'!S:BK,2,FALSE),0)</f>
        <v>2000</v>
      </c>
      <c r="R476" s="263">
        <f>_xlfn.IFNA(VLOOKUP($A476,'PASTE Tech_Stock'!U:BL,2,FALSE),0)</f>
        <v>2000</v>
      </c>
      <c r="S476" s="263">
        <f>_xlfn.IFNA(VLOOKUP($A476,'PASTE Tech_Stock'!W:BM,2,FALSE),0)</f>
        <v>2000</v>
      </c>
      <c r="T476" s="263">
        <f>_xlfn.IFNA(VLOOKUP($A476,'PASTE Tech_Stock'!Y:BN,2,FALSE),0)</f>
        <v>2000</v>
      </c>
    </row>
    <row r="477" spans="1:20" x14ac:dyDescent="0.3">
      <c r="A477" s="182" t="s">
        <v>503</v>
      </c>
      <c r="B477" t="str">
        <f>_xlfn.IFNA(VLOOKUP($A477,'PASTE Energy Balance'!$A$7:$O$835,14,FALSE),"")</f>
        <v>NL</v>
      </c>
      <c r="C477" t="str">
        <f>_xlfn.IFNA(VLOOKUP($A477,'PASTE Technology Sheet'!$A$7:$G$850,3,FALSE),"")</f>
        <v>Primary</v>
      </c>
      <c r="D477" t="str">
        <f>_xlfn.IFNA(VLOOKUP($A477,'PASTE Technology Sheet'!$A$7:$G$850,4,FALSE),"")</f>
        <v>Renewable</v>
      </c>
      <c r="E477" t="str">
        <f>_xlfn.IFNA(VLOOKUP($A477,'PASTE Technology Sheet'!$A$7:$G$850,5,FALSE),"")</f>
        <v>Bio Fuels</v>
      </c>
      <c r="F477" t="str">
        <f>_xlfn.IFNA(VLOOKUP($A477,'PASTE Technology Sheet'!$A$7:$G$850,6,FALSE),"")</f>
        <v>Bio Naphtha</v>
      </c>
      <c r="G477" t="str">
        <f>_xlfn.IFNA(VLOOKUP($A477,'PASTE Technology Sheet'!$A$7:$G$850,7,FALSE),"")</f>
        <v>Imported Bionaphtha - Refineries</v>
      </c>
      <c r="H477" s="263">
        <f>_xlfn.IFNA(VLOOKUP(A477,'PASTE Tech_Stock'!A:B,2,FALSE),0)</f>
        <v>0</v>
      </c>
      <c r="I477" s="263">
        <f>_xlfn.IFNA(VLOOKUP($A477,'PASTE Tech_Stock'!C:BC,2,FALSE),0)</f>
        <v>0</v>
      </c>
      <c r="J477" s="263">
        <f>_xlfn.IFNA(VLOOKUP($A477,'PASTE Tech_Stock'!E:BD,2,FALSE),0)</f>
        <v>0</v>
      </c>
      <c r="K477" s="263">
        <f>_xlfn.IFNA(VLOOKUP($A477,'PASTE Tech_Stock'!G:BE,2,FALSE),0)</f>
        <v>0</v>
      </c>
      <c r="L477" s="263">
        <f>_xlfn.IFNA(VLOOKUP($A477,'PASTE Tech_Stock'!I:BF,2,FALSE),0)</f>
        <v>0</v>
      </c>
      <c r="M477" s="263">
        <f>_xlfn.IFNA(VLOOKUP($A477,'PASTE Tech_Stock'!K:BG,2,FALSE),0)</f>
        <v>0</v>
      </c>
      <c r="N477" s="263">
        <f>_xlfn.IFNA(VLOOKUP($A477,'PASTE Tech_Stock'!M:BH,2,FALSE),0)</f>
        <v>0</v>
      </c>
      <c r="O477" s="263">
        <f>_xlfn.IFNA(VLOOKUP($A477,'PASTE Tech_Stock'!O:BI,2,FALSE),0)</f>
        <v>0</v>
      </c>
      <c r="P477" s="263">
        <f>_xlfn.IFNA(VLOOKUP($A477,'PASTE Tech_Stock'!Q:BJ,2,FALSE),0)</f>
        <v>0</v>
      </c>
      <c r="Q477" s="263">
        <f>_xlfn.IFNA(VLOOKUP($A477,'PASTE Tech_Stock'!S:BK,2,FALSE),0)</f>
        <v>0</v>
      </c>
      <c r="R477" s="263">
        <f>_xlfn.IFNA(VLOOKUP($A477,'PASTE Tech_Stock'!U:BL,2,FALSE),0)</f>
        <v>0</v>
      </c>
      <c r="S477" s="263">
        <f>_xlfn.IFNA(VLOOKUP($A477,'PASTE Tech_Stock'!W:BM,2,FALSE),0)</f>
        <v>0</v>
      </c>
      <c r="T477" s="263">
        <f>_xlfn.IFNA(VLOOKUP($A477,'PASTE Tech_Stock'!Y:BN,2,FALSE),0)</f>
        <v>0</v>
      </c>
    </row>
    <row r="478" spans="1:20" x14ac:dyDescent="0.3">
      <c r="A478" s="69" t="s">
        <v>504</v>
      </c>
      <c r="B478" t="str">
        <f>_xlfn.IFNA(VLOOKUP($A478,'PASTE Energy Balance'!$A$7:$O$835,14,FALSE),"")</f>
        <v>NL</v>
      </c>
      <c r="C478" t="str">
        <f>_xlfn.IFNA(VLOOKUP($A478,'PASTE Technology Sheet'!$A$7:$G$850,3,FALSE),"")</f>
        <v>Conversion</v>
      </c>
      <c r="D478" t="str">
        <f>_xlfn.IFNA(VLOOKUP($A478,'PASTE Technology Sheet'!$A$7:$G$850,4,FALSE),"")</f>
        <v>Refineries</v>
      </c>
      <c r="E478" t="str">
        <f>_xlfn.IFNA(VLOOKUP($A478,'PASTE Technology Sheet'!$A$7:$G$850,5,FALSE),"")</f>
        <v>Bio Based</v>
      </c>
      <c r="F478" t="str">
        <f>_xlfn.IFNA(VLOOKUP($A478,'PASTE Technology Sheet'!$A$7:$G$850,6,FALSE),"")</f>
        <v>Bio Ethanol</v>
      </c>
      <c r="G478" t="str">
        <f>_xlfn.IFNA(VLOOKUP($A478,'PASTE Technology Sheet'!$A$7:$G$850,7,FALSE),"")</f>
        <v>Bioethanol from sugar fermentation - Refineries</v>
      </c>
      <c r="H478" s="263">
        <f>_xlfn.IFNA(VLOOKUP(A478,'PASTE Tech_Stock'!A:B,2,FALSE),0)</f>
        <v>0</v>
      </c>
      <c r="I478" s="263">
        <f>_xlfn.IFNA(VLOOKUP($A478,'PASTE Tech_Stock'!C:BC,2,FALSE),0)</f>
        <v>0</v>
      </c>
      <c r="J478" s="263">
        <f>_xlfn.IFNA(VLOOKUP($A478,'PASTE Tech_Stock'!E:BD,2,FALSE),0)</f>
        <v>0</v>
      </c>
      <c r="K478" s="263">
        <f>_xlfn.IFNA(VLOOKUP($A478,'PASTE Tech_Stock'!G:BE,2,FALSE),0)</f>
        <v>0</v>
      </c>
      <c r="L478" s="263">
        <f>_xlfn.IFNA(VLOOKUP($A478,'PASTE Tech_Stock'!I:BF,2,FALSE),0)</f>
        <v>0</v>
      </c>
      <c r="M478" s="263">
        <f>_xlfn.IFNA(VLOOKUP($A478,'PASTE Tech_Stock'!K:BG,2,FALSE),0)</f>
        <v>0</v>
      </c>
      <c r="N478" s="263">
        <f>_xlfn.IFNA(VLOOKUP($A478,'PASTE Tech_Stock'!M:BH,2,FALSE),0)</f>
        <v>0</v>
      </c>
      <c r="O478" s="263">
        <f>_xlfn.IFNA(VLOOKUP($A478,'PASTE Tech_Stock'!O:BI,2,FALSE),0)</f>
        <v>0</v>
      </c>
      <c r="P478" s="263">
        <f>_xlfn.IFNA(VLOOKUP($A478,'PASTE Tech_Stock'!Q:BJ,2,FALSE),0)</f>
        <v>0</v>
      </c>
      <c r="Q478" s="263">
        <f>_xlfn.IFNA(VLOOKUP($A478,'PASTE Tech_Stock'!S:BK,2,FALSE),0)</f>
        <v>0</v>
      </c>
      <c r="R478" s="263">
        <f>_xlfn.IFNA(VLOOKUP($A478,'PASTE Tech_Stock'!U:BL,2,FALSE),0)</f>
        <v>0</v>
      </c>
      <c r="S478" s="263">
        <f>_xlfn.IFNA(VLOOKUP($A478,'PASTE Tech_Stock'!W:BM,2,FALSE),0)</f>
        <v>0</v>
      </c>
      <c r="T478" s="263">
        <f>_xlfn.IFNA(VLOOKUP($A478,'PASTE Tech_Stock'!Y:BN,2,FALSE),0)</f>
        <v>0</v>
      </c>
    </row>
    <row r="479" spans="1:20" x14ac:dyDescent="0.3">
      <c r="A479" s="40" t="s">
        <v>505</v>
      </c>
      <c r="B479" t="str">
        <f>_xlfn.IFNA(VLOOKUP($A479,'PASTE Energy Balance'!$A$7:$O$835,14,FALSE),"")</f>
        <v>NL</v>
      </c>
      <c r="C479" t="str">
        <f>_xlfn.IFNA(VLOOKUP($A479,'PASTE Technology Sheet'!$A$7:$G$850,3,FALSE),"")</f>
        <v>Conversion</v>
      </c>
      <c r="D479" t="str">
        <f>_xlfn.IFNA(VLOOKUP($A479,'PASTE Technology Sheet'!$A$7:$G$850,4,FALSE),"")</f>
        <v>Refineries</v>
      </c>
      <c r="E479" t="str">
        <f>_xlfn.IFNA(VLOOKUP($A479,'PASTE Technology Sheet'!$A$7:$G$850,5,FALSE),"")</f>
        <v>Bio Based</v>
      </c>
      <c r="F479" t="str">
        <f>_xlfn.IFNA(VLOOKUP($A479,'PASTE Technology Sheet'!$A$7:$G$850,6,FALSE),"")</f>
        <v>Bio Ethanol</v>
      </c>
      <c r="G479" t="str">
        <f>_xlfn.IFNA(VLOOKUP($A479,'PASTE Technology Sheet'!$A$7:$G$850,7,FALSE),"")</f>
        <v>Bioethanol from starch fermentation - Refineries</v>
      </c>
      <c r="H479" s="263">
        <f>_xlfn.IFNA(VLOOKUP(A479,'PASTE Tech_Stock'!A:B,2,FALSE),0)</f>
        <v>0.8064516129</v>
      </c>
      <c r="I479" s="263">
        <f>_xlfn.IFNA(VLOOKUP($A479,'PASTE Tech_Stock'!C:BC,2,FALSE),0)</f>
        <v>0.8064516129</v>
      </c>
      <c r="J479" s="263">
        <f>_xlfn.IFNA(VLOOKUP($A479,'PASTE Tech_Stock'!E:BD,2,FALSE),0)</f>
        <v>0.8064516128</v>
      </c>
      <c r="K479" s="263">
        <f>_xlfn.IFNA(VLOOKUP($A479,'PASTE Tech_Stock'!G:BE,2,FALSE),0)</f>
        <v>0.8064516129</v>
      </c>
      <c r="L479" s="263">
        <f>_xlfn.IFNA(VLOOKUP($A479,'PASTE Tech_Stock'!I:BF,2,FALSE),0)</f>
        <v>0.8064516129</v>
      </c>
      <c r="M479" s="263">
        <f>_xlfn.IFNA(VLOOKUP($A479,'PASTE Tech_Stock'!K:BG,2,FALSE),0)</f>
        <v>0.8064516129</v>
      </c>
      <c r="N479" s="263">
        <f>_xlfn.IFNA(VLOOKUP($A479,'PASTE Tech_Stock'!M:BH,2,FALSE),0)</f>
        <v>0.80645161269999999</v>
      </c>
      <c r="O479" s="263">
        <f>_xlfn.IFNA(VLOOKUP($A479,'PASTE Tech_Stock'!O:BI,2,FALSE),0)</f>
        <v>0.8064516128</v>
      </c>
      <c r="P479" s="263">
        <f>_xlfn.IFNA(VLOOKUP($A479,'PASTE Tech_Stock'!Q:BJ,2,FALSE),0)</f>
        <v>0.8064516128</v>
      </c>
      <c r="Q479" s="263">
        <f>_xlfn.IFNA(VLOOKUP($A479,'PASTE Tech_Stock'!S:BK,2,FALSE),0)</f>
        <v>0.8064516129</v>
      </c>
      <c r="R479" s="263">
        <f>_xlfn.IFNA(VLOOKUP($A479,'PASTE Tech_Stock'!U:BL,2,FALSE),0)</f>
        <v>0.8064516129</v>
      </c>
      <c r="S479" s="263">
        <f>_xlfn.IFNA(VLOOKUP($A479,'PASTE Tech_Stock'!W:BM,2,FALSE),0)</f>
        <v>0.8064516128</v>
      </c>
      <c r="T479" s="263">
        <f>_xlfn.IFNA(VLOOKUP($A479,'PASTE Tech_Stock'!Y:BN,2,FALSE),0)</f>
        <v>0.8064516129</v>
      </c>
    </row>
    <row r="480" spans="1:20" x14ac:dyDescent="0.3">
      <c r="A480" s="69" t="s">
        <v>506</v>
      </c>
      <c r="B480" t="str">
        <f>_xlfn.IFNA(VLOOKUP($A480,'PASTE Energy Balance'!$A$7:$O$835,14,FALSE),"")</f>
        <v>NL</v>
      </c>
      <c r="C480" t="str">
        <f>_xlfn.IFNA(VLOOKUP($A480,'PASTE Technology Sheet'!$A$7:$G$850,3,FALSE),"")</f>
        <v>Conversion</v>
      </c>
      <c r="D480" t="str">
        <f>_xlfn.IFNA(VLOOKUP($A480,'PASTE Technology Sheet'!$A$7:$G$850,4,FALSE),"")</f>
        <v>Refineries</v>
      </c>
      <c r="E480" t="str">
        <f>_xlfn.IFNA(VLOOKUP($A480,'PASTE Technology Sheet'!$A$7:$G$850,5,FALSE),"")</f>
        <v>Bio Based</v>
      </c>
      <c r="F480" t="str">
        <f>_xlfn.IFNA(VLOOKUP($A480,'PASTE Technology Sheet'!$A$7:$G$850,6,FALSE),"")</f>
        <v>Bio Ethanol</v>
      </c>
      <c r="G480" t="str">
        <f>_xlfn.IFNA(VLOOKUP($A480,'PASTE Technology Sheet'!$A$7:$G$850,7,FALSE),"")</f>
        <v>Bioethanol from cellulosic biomass trough hydrolisis and fermentation - Refineries</v>
      </c>
      <c r="H480" s="263">
        <f>_xlfn.IFNA(VLOOKUP(A480,'PASTE Tech_Stock'!A:B,2,FALSE),0)</f>
        <v>49.508473100000003</v>
      </c>
      <c r="I480" s="263">
        <f>_xlfn.IFNA(VLOOKUP($A480,'PASTE Tech_Stock'!C:BC,2,FALSE),0)</f>
        <v>49.508473090000003</v>
      </c>
      <c r="J480" s="263">
        <f>_xlfn.IFNA(VLOOKUP($A480,'PASTE Tech_Stock'!E:BD,2,FALSE),0)</f>
        <v>49.508473070000001</v>
      </c>
      <c r="K480" s="263">
        <f>_xlfn.IFNA(VLOOKUP($A480,'PASTE Tech_Stock'!G:BE,2,FALSE),0)</f>
        <v>49.508473100000003</v>
      </c>
      <c r="L480" s="263">
        <f>_xlfn.IFNA(VLOOKUP($A480,'PASTE Tech_Stock'!I:BF,2,FALSE),0)</f>
        <v>49.508473100000003</v>
      </c>
      <c r="M480" s="263">
        <f>_xlfn.IFNA(VLOOKUP($A480,'PASTE Tech_Stock'!K:BG,2,FALSE),0)</f>
        <v>49.508473070000001</v>
      </c>
      <c r="N480" s="263">
        <f>_xlfn.IFNA(VLOOKUP($A480,'PASTE Tech_Stock'!M:BH,2,FALSE),0)</f>
        <v>49.508473049999999</v>
      </c>
      <c r="O480" s="263">
        <f>_xlfn.IFNA(VLOOKUP($A480,'PASTE Tech_Stock'!O:BI,2,FALSE),0)</f>
        <v>49.50847306</v>
      </c>
      <c r="P480" s="263">
        <f>_xlfn.IFNA(VLOOKUP($A480,'PASTE Tech_Stock'!Q:BJ,2,FALSE),0)</f>
        <v>49.508473070000001</v>
      </c>
      <c r="Q480" s="263">
        <f>_xlfn.IFNA(VLOOKUP($A480,'PASTE Tech_Stock'!S:BK,2,FALSE),0)</f>
        <v>33.904774439999997</v>
      </c>
      <c r="R480" s="263">
        <f>_xlfn.IFNA(VLOOKUP($A480,'PASTE Tech_Stock'!U:BL,2,FALSE),0)</f>
        <v>49.508473070000001</v>
      </c>
      <c r="S480" s="263">
        <f>_xlfn.IFNA(VLOOKUP($A480,'PASTE Tech_Stock'!W:BM,2,FALSE),0)</f>
        <v>48.982207019999997</v>
      </c>
      <c r="T480" s="263">
        <f>_xlfn.IFNA(VLOOKUP($A480,'PASTE Tech_Stock'!Y:BN,2,FALSE),0)</f>
        <v>49.508473100000003</v>
      </c>
    </row>
    <row r="481" spans="1:20" x14ac:dyDescent="0.3">
      <c r="A481" s="182" t="s">
        <v>507</v>
      </c>
      <c r="B481" t="str">
        <f>_xlfn.IFNA(VLOOKUP($A481,'PASTE Energy Balance'!$A$7:$O$835,14,FALSE),"")</f>
        <v>NL</v>
      </c>
      <c r="C481" t="str">
        <f>_xlfn.IFNA(VLOOKUP($A481,'PASTE Technology Sheet'!$A$7:$G$850,3,FALSE),"")</f>
        <v>Primary</v>
      </c>
      <c r="D481" t="str">
        <f>_xlfn.IFNA(VLOOKUP($A481,'PASTE Technology Sheet'!$A$7:$G$850,4,FALSE),"")</f>
        <v>Renewable</v>
      </c>
      <c r="E481" t="str">
        <f>_xlfn.IFNA(VLOOKUP($A481,'PASTE Technology Sheet'!$A$7:$G$850,5,FALSE),"")</f>
        <v>Bio Fuels</v>
      </c>
      <c r="F481" t="str">
        <f>_xlfn.IFNA(VLOOKUP($A481,'PASTE Technology Sheet'!$A$7:$G$850,6,FALSE),"")</f>
        <v>Bio Ethanol</v>
      </c>
      <c r="G481" t="str">
        <f>_xlfn.IFNA(VLOOKUP($A481,'PASTE Technology Sheet'!$A$7:$G$850,7,FALSE),"")</f>
        <v>Imported Bioethanol - Refineries</v>
      </c>
      <c r="H481" s="263">
        <f>_xlfn.IFNA(VLOOKUP(A481,'PASTE Tech_Stock'!A:B,2,FALSE),0)</f>
        <v>0</v>
      </c>
      <c r="I481" s="263">
        <f>_xlfn.IFNA(VLOOKUP($A481,'PASTE Tech_Stock'!C:BC,2,FALSE),0)</f>
        <v>0</v>
      </c>
      <c r="J481" s="263">
        <f>_xlfn.IFNA(VLOOKUP($A481,'PASTE Tech_Stock'!E:BD,2,FALSE),0)</f>
        <v>0</v>
      </c>
      <c r="K481" s="263">
        <f>_xlfn.IFNA(VLOOKUP($A481,'PASTE Tech_Stock'!G:BE,2,FALSE),0)</f>
        <v>0</v>
      </c>
      <c r="L481" s="263">
        <f>_xlfn.IFNA(VLOOKUP($A481,'PASTE Tech_Stock'!I:BF,2,FALSE),0)</f>
        <v>0</v>
      </c>
      <c r="M481" s="263">
        <f>_xlfn.IFNA(VLOOKUP($A481,'PASTE Tech_Stock'!K:BG,2,FALSE),0)</f>
        <v>0</v>
      </c>
      <c r="N481" s="263">
        <f>_xlfn.IFNA(VLOOKUP($A481,'PASTE Tech_Stock'!M:BH,2,FALSE),0)</f>
        <v>0</v>
      </c>
      <c r="O481" s="263">
        <f>_xlfn.IFNA(VLOOKUP($A481,'PASTE Tech_Stock'!O:BI,2,FALSE),0)</f>
        <v>0</v>
      </c>
      <c r="P481" s="263">
        <f>_xlfn.IFNA(VLOOKUP($A481,'PASTE Tech_Stock'!Q:BJ,2,FALSE),0)</f>
        <v>0</v>
      </c>
      <c r="Q481" s="263">
        <f>_xlfn.IFNA(VLOOKUP($A481,'PASTE Tech_Stock'!S:BK,2,FALSE),0)</f>
        <v>0</v>
      </c>
      <c r="R481" s="263">
        <f>_xlfn.IFNA(VLOOKUP($A481,'PASTE Tech_Stock'!U:BL,2,FALSE),0)</f>
        <v>0</v>
      </c>
      <c r="S481" s="263">
        <f>_xlfn.IFNA(VLOOKUP($A481,'PASTE Tech_Stock'!W:BM,2,FALSE),0)</f>
        <v>0</v>
      </c>
      <c r="T481" s="263">
        <f>_xlfn.IFNA(VLOOKUP($A481,'PASTE Tech_Stock'!Y:BN,2,FALSE),0)</f>
        <v>0</v>
      </c>
    </row>
    <row r="482" spans="1:20" x14ac:dyDescent="0.3">
      <c r="A482" s="69" t="s">
        <v>508</v>
      </c>
      <c r="B482" t="str">
        <f>_xlfn.IFNA(VLOOKUP($A482,'PASTE Energy Balance'!$A$7:$O$835,14,FALSE),"")</f>
        <v>NL</v>
      </c>
      <c r="C482" t="str">
        <f>_xlfn.IFNA(VLOOKUP($A482,'PASTE Technology Sheet'!$A$7:$G$850,3,FALSE),"")</f>
        <v>Conversion</v>
      </c>
      <c r="D482" t="str">
        <f>_xlfn.IFNA(VLOOKUP($A482,'PASTE Technology Sheet'!$A$7:$G$850,4,FALSE),"")</f>
        <v>Refineries</v>
      </c>
      <c r="E482" t="str">
        <f>_xlfn.IFNA(VLOOKUP($A482,'PASTE Technology Sheet'!$A$7:$G$850,5,FALSE),"")</f>
        <v>Bio Based</v>
      </c>
      <c r="F482" t="str">
        <f>_xlfn.IFNA(VLOOKUP($A482,'PASTE Technology Sheet'!$A$7:$G$850,6,FALSE),"")</f>
        <v>Bio Diesel</v>
      </c>
      <c r="G482" t="str">
        <f>_xlfn.IFNA(VLOOKUP($A482,'PASTE Technology Sheet'!$A$7:$G$850,7,FALSE),"")</f>
        <v>Biodiesel from FAME  - Refineries</v>
      </c>
      <c r="H482" s="263">
        <f>_xlfn.IFNA(VLOOKUP(A482,'PASTE Tech_Stock'!A:B,2,FALSE),0)</f>
        <v>0</v>
      </c>
      <c r="I482" s="263">
        <f>_xlfn.IFNA(VLOOKUP($A482,'PASTE Tech_Stock'!C:BC,2,FALSE),0)</f>
        <v>0</v>
      </c>
      <c r="J482" s="263">
        <f>_xlfn.IFNA(VLOOKUP($A482,'PASTE Tech_Stock'!E:BD,2,FALSE),0)</f>
        <v>0</v>
      </c>
      <c r="K482" s="263">
        <f>_xlfn.IFNA(VLOOKUP($A482,'PASTE Tech_Stock'!G:BE,2,FALSE),0)</f>
        <v>0</v>
      </c>
      <c r="L482" s="263">
        <f>_xlfn.IFNA(VLOOKUP($A482,'PASTE Tech_Stock'!I:BF,2,FALSE),0)</f>
        <v>0</v>
      </c>
      <c r="M482" s="263">
        <f>_xlfn.IFNA(VLOOKUP($A482,'PASTE Tech_Stock'!K:BG,2,FALSE),0)</f>
        <v>0</v>
      </c>
      <c r="N482" s="263">
        <f>_xlfn.IFNA(VLOOKUP($A482,'PASTE Tech_Stock'!M:BH,2,FALSE),0)</f>
        <v>0</v>
      </c>
      <c r="O482" s="263">
        <f>_xlfn.IFNA(VLOOKUP($A482,'PASTE Tech_Stock'!O:BI,2,FALSE),0)</f>
        <v>0</v>
      </c>
      <c r="P482" s="263">
        <f>_xlfn.IFNA(VLOOKUP($A482,'PASTE Tech_Stock'!Q:BJ,2,FALSE),0)</f>
        <v>0</v>
      </c>
      <c r="Q482" s="263">
        <f>_xlfn.IFNA(VLOOKUP($A482,'PASTE Tech_Stock'!S:BK,2,FALSE),0)</f>
        <v>0</v>
      </c>
      <c r="R482" s="263">
        <f>_xlfn.IFNA(VLOOKUP($A482,'PASTE Tech_Stock'!U:BL,2,FALSE),0)</f>
        <v>0</v>
      </c>
      <c r="S482" s="263">
        <f>_xlfn.IFNA(VLOOKUP($A482,'PASTE Tech_Stock'!W:BM,2,FALSE),0)</f>
        <v>0</v>
      </c>
      <c r="T482" s="263">
        <f>_xlfn.IFNA(VLOOKUP($A482,'PASTE Tech_Stock'!Y:BN,2,FALSE),0)</f>
        <v>0</v>
      </c>
    </row>
    <row r="483" spans="1:20" x14ac:dyDescent="0.3">
      <c r="A483" s="40" t="s">
        <v>509</v>
      </c>
      <c r="B483" t="str">
        <f>_xlfn.IFNA(VLOOKUP($A483,'PASTE Energy Balance'!$A$7:$O$835,14,FALSE),"")</f>
        <v>NL</v>
      </c>
      <c r="C483" t="str">
        <f>_xlfn.IFNA(VLOOKUP($A483,'PASTE Technology Sheet'!$A$7:$G$850,3,FALSE),"")</f>
        <v>Conversion</v>
      </c>
      <c r="D483" t="str">
        <f>_xlfn.IFNA(VLOOKUP($A483,'PASTE Technology Sheet'!$A$7:$G$850,4,FALSE),"")</f>
        <v>Refineries</v>
      </c>
      <c r="E483" t="str">
        <f>_xlfn.IFNA(VLOOKUP($A483,'PASTE Technology Sheet'!$A$7:$G$850,5,FALSE),"")</f>
        <v>Bio Based</v>
      </c>
      <c r="F483" t="str">
        <f>_xlfn.IFNA(VLOOKUP($A483,'PASTE Technology Sheet'!$A$7:$G$850,6,FALSE),"")</f>
        <v>Bio Diesel</v>
      </c>
      <c r="G483" t="str">
        <f>_xlfn.IFNA(VLOOKUP($A483,'PASTE Technology Sheet'!$A$7:$G$850,7,FALSE),"")</f>
        <v>Biodiesel oriented hydro pyrolisis - Refineries</v>
      </c>
      <c r="H483" s="263">
        <f>_xlfn.IFNA(VLOOKUP(A483,'PASTE Tech_Stock'!A:B,2,FALSE),0)</f>
        <v>0</v>
      </c>
      <c r="I483" s="263">
        <f>_xlfn.IFNA(VLOOKUP($A483,'PASTE Tech_Stock'!C:BC,2,FALSE),0)</f>
        <v>0</v>
      </c>
      <c r="J483" s="263">
        <f>_xlfn.IFNA(VLOOKUP($A483,'PASTE Tech_Stock'!E:BD,2,FALSE),0)</f>
        <v>0</v>
      </c>
      <c r="K483" s="263">
        <f>_xlfn.IFNA(VLOOKUP($A483,'PASTE Tech_Stock'!G:BE,2,FALSE),0)</f>
        <v>0</v>
      </c>
      <c r="L483" s="263">
        <f>_xlfn.IFNA(VLOOKUP($A483,'PASTE Tech_Stock'!I:BF,2,FALSE),0)</f>
        <v>0</v>
      </c>
      <c r="M483" s="263">
        <f>_xlfn.IFNA(VLOOKUP($A483,'PASTE Tech_Stock'!K:BG,2,FALSE),0)</f>
        <v>0</v>
      </c>
      <c r="N483" s="263">
        <f>_xlfn.IFNA(VLOOKUP($A483,'PASTE Tech_Stock'!M:BH,2,FALSE),0)</f>
        <v>0</v>
      </c>
      <c r="O483" s="263">
        <f>_xlfn.IFNA(VLOOKUP($A483,'PASTE Tech_Stock'!O:BI,2,FALSE),0)</f>
        <v>0</v>
      </c>
      <c r="P483" s="263">
        <f>_xlfn.IFNA(VLOOKUP($A483,'PASTE Tech_Stock'!Q:BJ,2,FALSE),0)</f>
        <v>0</v>
      </c>
      <c r="Q483" s="263">
        <f>_xlfn.IFNA(VLOOKUP($A483,'PASTE Tech_Stock'!S:BK,2,FALSE),0)</f>
        <v>0</v>
      </c>
      <c r="R483" s="263">
        <f>_xlfn.IFNA(VLOOKUP($A483,'PASTE Tech_Stock'!U:BL,2,FALSE),0)</f>
        <v>0</v>
      </c>
      <c r="S483" s="263">
        <f>_xlfn.IFNA(VLOOKUP($A483,'PASTE Tech_Stock'!W:BM,2,FALSE),0)</f>
        <v>0</v>
      </c>
      <c r="T483" s="263">
        <f>_xlfn.IFNA(VLOOKUP($A483,'PASTE Tech_Stock'!Y:BN,2,FALSE),0)</f>
        <v>0</v>
      </c>
    </row>
    <row r="484" spans="1:20" x14ac:dyDescent="0.3">
      <c r="A484" s="178" t="s">
        <v>510</v>
      </c>
      <c r="B484" t="str">
        <f>_xlfn.IFNA(VLOOKUP($A484,'PASTE Energy Balance'!$A$7:$O$835,14,FALSE),"")</f>
        <v>NL</v>
      </c>
      <c r="C484" t="str">
        <f>_xlfn.IFNA(VLOOKUP($A484,'PASTE Technology Sheet'!$A$7:$G$850,3,FALSE),"")</f>
        <v>Primary</v>
      </c>
      <c r="D484" t="str">
        <f>_xlfn.IFNA(VLOOKUP($A484,'PASTE Technology Sheet'!$A$7:$G$850,4,FALSE),"")</f>
        <v>Renewable</v>
      </c>
      <c r="E484" t="str">
        <f>_xlfn.IFNA(VLOOKUP($A484,'PASTE Technology Sheet'!$A$7:$G$850,5,FALSE),"")</f>
        <v>Bio Fuels</v>
      </c>
      <c r="F484" t="str">
        <f>_xlfn.IFNA(VLOOKUP($A484,'PASTE Technology Sheet'!$A$7:$G$850,6,FALSE),"")</f>
        <v>Bio Diesel</v>
      </c>
      <c r="G484" t="str">
        <f>_xlfn.IFNA(VLOOKUP($A484,'PASTE Technology Sheet'!$A$7:$G$850,7,FALSE),"")</f>
        <v>Imported Biodiesel - Refineries</v>
      </c>
      <c r="H484" s="263">
        <f>_xlfn.IFNA(VLOOKUP(A484,'PASTE Tech_Stock'!A:B,2,FALSE),0)</f>
        <v>0</v>
      </c>
      <c r="I484" s="263">
        <f>_xlfn.IFNA(VLOOKUP($A484,'PASTE Tech_Stock'!C:BC,2,FALSE),0)</f>
        <v>0</v>
      </c>
      <c r="J484" s="263">
        <f>_xlfn.IFNA(VLOOKUP($A484,'PASTE Tech_Stock'!E:BD,2,FALSE),0)</f>
        <v>0</v>
      </c>
      <c r="K484" s="263">
        <f>_xlfn.IFNA(VLOOKUP($A484,'PASTE Tech_Stock'!G:BE,2,FALSE),0)</f>
        <v>0</v>
      </c>
      <c r="L484" s="263">
        <f>_xlfn.IFNA(VLOOKUP($A484,'PASTE Tech_Stock'!I:BF,2,FALSE),0)</f>
        <v>0</v>
      </c>
      <c r="M484" s="263">
        <f>_xlfn.IFNA(VLOOKUP($A484,'PASTE Tech_Stock'!K:BG,2,FALSE),0)</f>
        <v>0</v>
      </c>
      <c r="N484" s="263">
        <f>_xlfn.IFNA(VLOOKUP($A484,'PASTE Tech_Stock'!M:BH,2,FALSE),0)</f>
        <v>0</v>
      </c>
      <c r="O484" s="263">
        <f>_xlfn.IFNA(VLOOKUP($A484,'PASTE Tech_Stock'!O:BI,2,FALSE),0)</f>
        <v>0</v>
      </c>
      <c r="P484" s="263">
        <f>_xlfn.IFNA(VLOOKUP($A484,'PASTE Tech_Stock'!Q:BJ,2,FALSE),0)</f>
        <v>0</v>
      </c>
      <c r="Q484" s="263">
        <f>_xlfn.IFNA(VLOOKUP($A484,'PASTE Tech_Stock'!S:BK,2,FALSE),0)</f>
        <v>0</v>
      </c>
      <c r="R484" s="263">
        <f>_xlfn.IFNA(VLOOKUP($A484,'PASTE Tech_Stock'!U:BL,2,FALSE),0)</f>
        <v>0</v>
      </c>
      <c r="S484" s="263">
        <f>_xlfn.IFNA(VLOOKUP($A484,'PASTE Tech_Stock'!W:BM,2,FALSE),0)</f>
        <v>0</v>
      </c>
      <c r="T484" s="263">
        <f>_xlfn.IFNA(VLOOKUP($A484,'PASTE Tech_Stock'!Y:BN,2,FALSE),0)</f>
        <v>0</v>
      </c>
    </row>
    <row r="485" spans="1:20" x14ac:dyDescent="0.3">
      <c r="A485" s="40" t="s">
        <v>511</v>
      </c>
      <c r="B485" t="str">
        <f>_xlfn.IFNA(VLOOKUP($A485,'PASTE Energy Balance'!$A$7:$O$835,14,FALSE),"")</f>
        <v>NL</v>
      </c>
      <c r="C485" t="str">
        <f>_xlfn.IFNA(VLOOKUP($A485,'PASTE Technology Sheet'!$A$7:$G$850,3,FALSE),"")</f>
        <v>Conversion</v>
      </c>
      <c r="D485" t="str">
        <f>_xlfn.IFNA(VLOOKUP($A485,'PASTE Technology Sheet'!$A$7:$G$850,4,FALSE),"")</f>
        <v>Refineries</v>
      </c>
      <c r="E485" t="str">
        <f>_xlfn.IFNA(VLOOKUP($A485,'PASTE Technology Sheet'!$A$7:$G$850,5,FALSE),"")</f>
        <v>Bio Based</v>
      </c>
      <c r="F485" t="str">
        <f>_xlfn.IFNA(VLOOKUP($A485,'PASTE Technology Sheet'!$A$7:$G$850,6,FALSE),"")</f>
        <v>Bio Kerosene</v>
      </c>
      <c r="G485" t="str">
        <f>_xlfn.IFNA(VLOOKUP($A485,'PASTE Technology Sheet'!$A$7:$G$850,7,FALSE),"")</f>
        <v>Biokerosene oriented hydro pyrolisis - Refineries</v>
      </c>
      <c r="H485" s="263">
        <f>_xlfn.IFNA(VLOOKUP(A485,'PASTE Tech_Stock'!A:B,2,FALSE),0)</f>
        <v>0</v>
      </c>
      <c r="I485" s="263">
        <f>_xlfn.IFNA(VLOOKUP($A485,'PASTE Tech_Stock'!C:BC,2,FALSE),0)</f>
        <v>0</v>
      </c>
      <c r="J485" s="263">
        <f>_xlfn.IFNA(VLOOKUP($A485,'PASTE Tech_Stock'!E:BD,2,FALSE),0)</f>
        <v>0</v>
      </c>
      <c r="K485" s="263">
        <f>_xlfn.IFNA(VLOOKUP($A485,'PASTE Tech_Stock'!G:BE,2,FALSE),0)</f>
        <v>0</v>
      </c>
      <c r="L485" s="263">
        <f>_xlfn.IFNA(VLOOKUP($A485,'PASTE Tech_Stock'!I:BF,2,FALSE),0)</f>
        <v>0</v>
      </c>
      <c r="M485" s="263">
        <f>_xlfn.IFNA(VLOOKUP($A485,'PASTE Tech_Stock'!K:BG,2,FALSE),0)</f>
        <v>0</v>
      </c>
      <c r="N485" s="263">
        <f>_xlfn.IFNA(VLOOKUP($A485,'PASTE Tech_Stock'!M:BH,2,FALSE),0)</f>
        <v>1.2814712360000001E-7</v>
      </c>
      <c r="O485" s="263">
        <f>_xlfn.IFNA(VLOOKUP($A485,'PASTE Tech_Stock'!O:BI,2,FALSE),0)</f>
        <v>0</v>
      </c>
      <c r="P485" s="263">
        <f>_xlfn.IFNA(VLOOKUP($A485,'PASTE Tech_Stock'!Q:BJ,2,FALSE),0)</f>
        <v>0</v>
      </c>
      <c r="Q485" s="263">
        <f>_xlfn.IFNA(VLOOKUP($A485,'PASTE Tech_Stock'!S:BK,2,FALSE),0)</f>
        <v>0</v>
      </c>
      <c r="R485" s="263">
        <f>_xlfn.IFNA(VLOOKUP($A485,'PASTE Tech_Stock'!U:BL,2,FALSE),0)</f>
        <v>0</v>
      </c>
      <c r="S485" s="263">
        <f>_xlfn.IFNA(VLOOKUP($A485,'PASTE Tech_Stock'!W:BM,2,FALSE),0)</f>
        <v>1.0969471729999999E-7</v>
      </c>
      <c r="T485" s="263">
        <f>_xlfn.IFNA(VLOOKUP($A485,'PASTE Tech_Stock'!Y:BN,2,FALSE),0)</f>
        <v>0</v>
      </c>
    </row>
    <row r="486" spans="1:20" x14ac:dyDescent="0.3">
      <c r="A486" s="178" t="s">
        <v>512</v>
      </c>
      <c r="B486" t="str">
        <f>_xlfn.IFNA(VLOOKUP($A486,'PASTE Energy Balance'!$A$7:$O$835,14,FALSE),"")</f>
        <v>NL</v>
      </c>
      <c r="C486" t="str">
        <f>_xlfn.IFNA(VLOOKUP($A486,'PASTE Technology Sheet'!$A$7:$G$850,3,FALSE),"")</f>
        <v>Primary</v>
      </c>
      <c r="D486" t="str">
        <f>_xlfn.IFNA(VLOOKUP($A486,'PASTE Technology Sheet'!$A$7:$G$850,4,FALSE),"")</f>
        <v>Renewable</v>
      </c>
      <c r="E486" t="str">
        <f>_xlfn.IFNA(VLOOKUP($A486,'PASTE Technology Sheet'!$A$7:$G$850,5,FALSE),"")</f>
        <v>Bio Fuels</v>
      </c>
      <c r="F486" t="str">
        <f>_xlfn.IFNA(VLOOKUP($A486,'PASTE Technology Sheet'!$A$7:$G$850,6,FALSE),"")</f>
        <v>Bio Kerosene</v>
      </c>
      <c r="G486" t="str">
        <f>_xlfn.IFNA(VLOOKUP($A486,'PASTE Technology Sheet'!$A$7:$G$850,7,FALSE),"")</f>
        <v>Imported Biokerosene - Refineries</v>
      </c>
      <c r="H486" s="263">
        <f>_xlfn.IFNA(VLOOKUP(A486,'PASTE Tech_Stock'!A:B,2,FALSE),0)</f>
        <v>0</v>
      </c>
      <c r="I486" s="263">
        <f>_xlfn.IFNA(VLOOKUP($A486,'PASTE Tech_Stock'!C:BC,2,FALSE),0)</f>
        <v>0</v>
      </c>
      <c r="J486" s="263">
        <f>_xlfn.IFNA(VLOOKUP($A486,'PASTE Tech_Stock'!E:BD,2,FALSE),0)</f>
        <v>0</v>
      </c>
      <c r="K486" s="263">
        <f>_xlfn.IFNA(VLOOKUP($A486,'PASTE Tech_Stock'!G:BE,2,FALSE),0)</f>
        <v>0</v>
      </c>
      <c r="L486" s="263">
        <f>_xlfn.IFNA(VLOOKUP($A486,'PASTE Tech_Stock'!I:BF,2,FALSE),0)</f>
        <v>0</v>
      </c>
      <c r="M486" s="263">
        <f>_xlfn.IFNA(VLOOKUP($A486,'PASTE Tech_Stock'!K:BG,2,FALSE),0)</f>
        <v>0</v>
      </c>
      <c r="N486" s="263">
        <f>_xlfn.IFNA(VLOOKUP($A486,'PASTE Tech_Stock'!M:BH,2,FALSE),0)</f>
        <v>0</v>
      </c>
      <c r="O486" s="263">
        <f>_xlfn.IFNA(VLOOKUP($A486,'PASTE Tech_Stock'!O:BI,2,FALSE),0)</f>
        <v>0</v>
      </c>
      <c r="P486" s="263">
        <f>_xlfn.IFNA(VLOOKUP($A486,'PASTE Tech_Stock'!Q:BJ,2,FALSE),0)</f>
        <v>0</v>
      </c>
      <c r="Q486" s="263">
        <f>_xlfn.IFNA(VLOOKUP($A486,'PASTE Tech_Stock'!S:BK,2,FALSE),0)</f>
        <v>0</v>
      </c>
      <c r="R486" s="263">
        <f>_xlfn.IFNA(VLOOKUP($A486,'PASTE Tech_Stock'!U:BL,2,FALSE),0)</f>
        <v>0</v>
      </c>
      <c r="S486" s="263">
        <f>_xlfn.IFNA(VLOOKUP($A486,'PASTE Tech_Stock'!W:BM,2,FALSE),0)</f>
        <v>0</v>
      </c>
      <c r="T486" s="263">
        <f>_xlfn.IFNA(VLOOKUP($A486,'PASTE Tech_Stock'!Y:BN,2,FALSE),0)</f>
        <v>0</v>
      </c>
    </row>
    <row r="487" spans="1:20" x14ac:dyDescent="0.3">
      <c r="A487" s="140" t="s">
        <v>513</v>
      </c>
      <c r="B487" t="str">
        <f>_xlfn.IFNA(VLOOKUP($A487,'PASTE Energy Balance'!$A$7:$O$835,14,FALSE),"")</f>
        <v>NL</v>
      </c>
      <c r="C487" t="str">
        <f>_xlfn.IFNA(VLOOKUP($A487,'PASTE Technology Sheet'!$A$7:$G$850,3,FALSE),"")</f>
        <v>Conversion</v>
      </c>
      <c r="D487" t="str">
        <f>_xlfn.IFNA(VLOOKUP($A487,'PASTE Technology Sheet'!$A$7:$G$850,4,FALSE),"")</f>
        <v>Refineries</v>
      </c>
      <c r="E487" t="str">
        <f>_xlfn.IFNA(VLOOKUP($A487,'PASTE Technology Sheet'!$A$7:$G$850,5,FALSE),"")</f>
        <v>Bio Based</v>
      </c>
      <c r="F487" t="str">
        <f>_xlfn.IFNA(VLOOKUP($A487,'PASTE Technology Sheet'!$A$7:$G$850,6,FALSE),"")</f>
        <v>Bio Kerosene</v>
      </c>
      <c r="G487" t="str">
        <f>_xlfn.IFNA(VLOOKUP($A487,'PASTE Technology Sheet'!$A$7:$G$850,7,FALSE),"")</f>
        <v>Biokerosene from HEFA</v>
      </c>
      <c r="H487" s="263">
        <f>_xlfn.IFNA(VLOOKUP(A487,'PASTE Tech_Stock'!A:B,2,FALSE),0)</f>
        <v>0</v>
      </c>
      <c r="I487" s="263">
        <f>_xlfn.IFNA(VLOOKUP($A487,'PASTE Tech_Stock'!C:BC,2,FALSE),0)</f>
        <v>0</v>
      </c>
      <c r="J487" s="263">
        <f>_xlfn.IFNA(VLOOKUP($A487,'PASTE Tech_Stock'!E:BD,2,FALSE),0)</f>
        <v>0</v>
      </c>
      <c r="K487" s="263">
        <f>_xlfn.IFNA(VLOOKUP($A487,'PASTE Tech_Stock'!G:BE,2,FALSE),0)</f>
        <v>0</v>
      </c>
      <c r="L487" s="263">
        <f>_xlfn.IFNA(VLOOKUP($A487,'PASTE Tech_Stock'!I:BF,2,FALSE),0)</f>
        <v>0</v>
      </c>
      <c r="M487" s="263">
        <f>_xlfn.IFNA(VLOOKUP($A487,'PASTE Tech_Stock'!K:BG,2,FALSE),0)</f>
        <v>0</v>
      </c>
      <c r="N487" s="263">
        <f>_xlfn.IFNA(VLOOKUP($A487,'PASTE Tech_Stock'!M:BH,2,FALSE),0)</f>
        <v>0</v>
      </c>
      <c r="O487" s="263">
        <f>_xlfn.IFNA(VLOOKUP($A487,'PASTE Tech_Stock'!O:BI,2,FALSE),0)</f>
        <v>0</v>
      </c>
      <c r="P487" s="263">
        <f>_xlfn.IFNA(VLOOKUP($A487,'PASTE Tech_Stock'!Q:BJ,2,FALSE),0)</f>
        <v>0</v>
      </c>
      <c r="Q487" s="263">
        <f>_xlfn.IFNA(VLOOKUP($A487,'PASTE Tech_Stock'!S:BK,2,FALSE),0)</f>
        <v>0</v>
      </c>
      <c r="R487" s="263">
        <f>_xlfn.IFNA(VLOOKUP($A487,'PASTE Tech_Stock'!U:BL,2,FALSE),0)</f>
        <v>0</v>
      </c>
      <c r="S487" s="263">
        <f>_xlfn.IFNA(VLOOKUP($A487,'PASTE Tech_Stock'!W:BM,2,FALSE),0)</f>
        <v>0</v>
      </c>
      <c r="T487" s="263">
        <f>_xlfn.IFNA(VLOOKUP($A487,'PASTE Tech_Stock'!Y:BN,2,FALSE),0)</f>
        <v>0</v>
      </c>
    </row>
    <row r="488" spans="1:20" x14ac:dyDescent="0.3">
      <c r="A488" s="40" t="s">
        <v>514</v>
      </c>
      <c r="B488" t="str">
        <f>_xlfn.IFNA(VLOOKUP($A488,'PASTE Energy Balance'!$A$7:$O$835,14,FALSE),"")</f>
        <v>NL</v>
      </c>
      <c r="C488" t="str">
        <f>_xlfn.IFNA(VLOOKUP($A488,'PASTE Technology Sheet'!$A$7:$G$850,3,FALSE),"")</f>
        <v>Conversion</v>
      </c>
      <c r="D488" t="str">
        <f>_xlfn.IFNA(VLOOKUP($A488,'PASTE Technology Sheet'!$A$7:$G$850,4,FALSE),"")</f>
        <v>Refineries</v>
      </c>
      <c r="E488" t="str">
        <f>_xlfn.IFNA(VLOOKUP($A488,'PASTE Technology Sheet'!$A$7:$G$850,5,FALSE),"")</f>
        <v>Synthetic</v>
      </c>
      <c r="F488" t="str">
        <f>_xlfn.IFNA(VLOOKUP($A488,'PASTE Technology Sheet'!$A$7:$G$850,6,FALSE),"")</f>
        <v>Syn Diesel</v>
      </c>
      <c r="G488" t="str">
        <f>_xlfn.IFNA(VLOOKUP($A488,'PASTE Technology Sheet'!$A$7:$G$850,7,FALSE),"")</f>
        <v>Syndiesel oriented Fischer Tropsch - Refineries</v>
      </c>
      <c r="H488" s="263">
        <f>_xlfn.IFNA(VLOOKUP(A488,'PASTE Tech_Stock'!A:B,2,FALSE),0)</f>
        <v>0</v>
      </c>
      <c r="I488" s="263">
        <f>_xlfn.IFNA(VLOOKUP($A488,'PASTE Tech_Stock'!C:BC,2,FALSE),0)</f>
        <v>0</v>
      </c>
      <c r="J488" s="263">
        <f>_xlfn.IFNA(VLOOKUP($A488,'PASTE Tech_Stock'!E:BD,2,FALSE),0)</f>
        <v>0</v>
      </c>
      <c r="K488" s="263">
        <f>_xlfn.IFNA(VLOOKUP($A488,'PASTE Tech_Stock'!G:BE,2,FALSE),0)</f>
        <v>0</v>
      </c>
      <c r="L488" s="263">
        <f>_xlfn.IFNA(VLOOKUP($A488,'PASTE Tech_Stock'!I:BF,2,FALSE),0)</f>
        <v>0</v>
      </c>
      <c r="M488" s="263">
        <f>_xlfn.IFNA(VLOOKUP($A488,'PASTE Tech_Stock'!K:BG,2,FALSE),0)</f>
        <v>0</v>
      </c>
      <c r="N488" s="263">
        <f>_xlfn.IFNA(VLOOKUP($A488,'PASTE Tech_Stock'!M:BH,2,FALSE),0)</f>
        <v>0</v>
      </c>
      <c r="O488" s="263">
        <f>_xlfn.IFNA(VLOOKUP($A488,'PASTE Tech_Stock'!O:BI,2,FALSE),0)</f>
        <v>0</v>
      </c>
      <c r="P488" s="263">
        <f>_xlfn.IFNA(VLOOKUP($A488,'PASTE Tech_Stock'!Q:BJ,2,FALSE),0)</f>
        <v>0</v>
      </c>
      <c r="Q488" s="263">
        <f>_xlfn.IFNA(VLOOKUP($A488,'PASTE Tech_Stock'!S:BK,2,FALSE),0)</f>
        <v>0</v>
      </c>
      <c r="R488" s="263">
        <f>_xlfn.IFNA(VLOOKUP($A488,'PASTE Tech_Stock'!U:BL,2,FALSE),0)</f>
        <v>0</v>
      </c>
      <c r="S488" s="263">
        <f>_xlfn.IFNA(VLOOKUP($A488,'PASTE Tech_Stock'!W:BM,2,FALSE),0)</f>
        <v>6.4989244549999996E-4</v>
      </c>
      <c r="T488" s="263">
        <f>_xlfn.IFNA(VLOOKUP($A488,'PASTE Tech_Stock'!Y:BN,2,FALSE),0)</f>
        <v>0</v>
      </c>
    </row>
    <row r="489" spans="1:20" x14ac:dyDescent="0.3">
      <c r="A489" s="69" t="s">
        <v>515</v>
      </c>
      <c r="B489" t="str">
        <f>_xlfn.IFNA(VLOOKUP($A489,'PASTE Energy Balance'!$A$7:$O$835,14,FALSE),"")</f>
        <v>NL</v>
      </c>
      <c r="C489" t="str">
        <f>_xlfn.IFNA(VLOOKUP($A489,'PASTE Technology Sheet'!$A$7:$G$850,3,FALSE),"")</f>
        <v>Conversion</v>
      </c>
      <c r="D489" t="str">
        <f>_xlfn.IFNA(VLOOKUP($A489,'PASTE Technology Sheet'!$A$7:$G$850,4,FALSE),"")</f>
        <v>Refineries</v>
      </c>
      <c r="E489" t="str">
        <f>_xlfn.IFNA(VLOOKUP($A489,'PASTE Technology Sheet'!$A$7:$G$850,5,FALSE),"")</f>
        <v>Synthetic</v>
      </c>
      <c r="F489" t="str">
        <f>_xlfn.IFNA(VLOOKUP($A489,'PASTE Technology Sheet'!$A$7:$G$850,6,FALSE),"")</f>
        <v>Syn Diesel</v>
      </c>
      <c r="G489" t="str">
        <f>_xlfn.IFNA(VLOOKUP($A489,'PASTE Technology Sheet'!$A$7:$G$850,7,FALSE),"")</f>
        <v>Syndiesel oriented methanol to fuels - Refineries</v>
      </c>
      <c r="H489" s="263">
        <f>_xlfn.IFNA(VLOOKUP(A489,'PASTE Tech_Stock'!A:B,2,FALSE),0)</f>
        <v>0</v>
      </c>
      <c r="I489" s="263">
        <f>_xlfn.IFNA(VLOOKUP($A489,'PASTE Tech_Stock'!C:BC,2,FALSE),0)</f>
        <v>0</v>
      </c>
      <c r="J489" s="263">
        <f>_xlfn.IFNA(VLOOKUP($A489,'PASTE Tech_Stock'!E:BD,2,FALSE),0)</f>
        <v>0</v>
      </c>
      <c r="K489" s="263">
        <f>_xlfn.IFNA(VLOOKUP($A489,'PASTE Tech_Stock'!G:BE,2,FALSE),0)</f>
        <v>0</v>
      </c>
      <c r="L489" s="263">
        <f>_xlfn.IFNA(VLOOKUP($A489,'PASTE Tech_Stock'!I:BF,2,FALSE),0)</f>
        <v>0</v>
      </c>
      <c r="M489" s="263">
        <f>_xlfn.IFNA(VLOOKUP($A489,'PASTE Tech_Stock'!K:BG,2,FALSE),0)</f>
        <v>0</v>
      </c>
      <c r="N489" s="263">
        <f>_xlfn.IFNA(VLOOKUP($A489,'PASTE Tech_Stock'!M:BH,2,FALSE),0)</f>
        <v>0</v>
      </c>
      <c r="O489" s="263">
        <f>_xlfn.IFNA(VLOOKUP($A489,'PASTE Tech_Stock'!O:BI,2,FALSE),0)</f>
        <v>0</v>
      </c>
      <c r="P489" s="263">
        <f>_xlfn.IFNA(VLOOKUP($A489,'PASTE Tech_Stock'!Q:BJ,2,FALSE),0)</f>
        <v>0</v>
      </c>
      <c r="Q489" s="263">
        <f>_xlfn.IFNA(VLOOKUP($A489,'PASTE Tech_Stock'!S:BK,2,FALSE),0)</f>
        <v>0</v>
      </c>
      <c r="R489" s="263">
        <f>_xlfn.IFNA(VLOOKUP($A489,'PASTE Tech_Stock'!U:BL,2,FALSE),0)</f>
        <v>0</v>
      </c>
      <c r="S489" s="263">
        <f>_xlfn.IFNA(VLOOKUP($A489,'PASTE Tech_Stock'!W:BM,2,FALSE),0)</f>
        <v>0</v>
      </c>
      <c r="T489" s="263">
        <f>_xlfn.IFNA(VLOOKUP($A489,'PASTE Tech_Stock'!Y:BN,2,FALSE),0)</f>
        <v>0</v>
      </c>
    </row>
    <row r="490" spans="1:20" x14ac:dyDescent="0.3">
      <c r="A490" s="40" t="s">
        <v>516</v>
      </c>
      <c r="B490" t="str">
        <f>_xlfn.IFNA(VLOOKUP($A490,'PASTE Energy Balance'!$A$7:$O$835,14,FALSE),"")</f>
        <v>NL</v>
      </c>
      <c r="C490" t="str">
        <f>_xlfn.IFNA(VLOOKUP($A490,'PASTE Technology Sheet'!$A$7:$G$850,3,FALSE),"")</f>
        <v>Conversion</v>
      </c>
      <c r="D490" t="str">
        <f>_xlfn.IFNA(VLOOKUP($A490,'PASTE Technology Sheet'!$A$7:$G$850,4,FALSE),"")</f>
        <v>Refineries</v>
      </c>
      <c r="E490" t="str">
        <f>_xlfn.IFNA(VLOOKUP($A490,'PASTE Technology Sheet'!$A$7:$G$850,5,FALSE),"")</f>
        <v>Synthetic</v>
      </c>
      <c r="F490" t="str">
        <f>_xlfn.IFNA(VLOOKUP($A490,'PASTE Technology Sheet'!$A$7:$G$850,6,FALSE),"")</f>
        <v>Syn Kerosene</v>
      </c>
      <c r="G490" t="str">
        <f>_xlfn.IFNA(VLOOKUP($A490,'PASTE Technology Sheet'!$A$7:$G$850,7,FALSE),"")</f>
        <v>Synkerosene oriented Fischer Tropsch - Refineries</v>
      </c>
      <c r="H490" s="263">
        <f>_xlfn.IFNA(VLOOKUP(A490,'PASTE Tech_Stock'!A:B,2,FALSE),0)</f>
        <v>0</v>
      </c>
      <c r="I490" s="263">
        <f>_xlfn.IFNA(VLOOKUP($A490,'PASTE Tech_Stock'!C:BC,2,FALSE),0)</f>
        <v>0</v>
      </c>
      <c r="J490" s="263">
        <f>_xlfn.IFNA(VLOOKUP($A490,'PASTE Tech_Stock'!E:BD,2,FALSE),0)</f>
        <v>2.753883371E-7</v>
      </c>
      <c r="K490" s="263">
        <f>_xlfn.IFNA(VLOOKUP($A490,'PASTE Tech_Stock'!G:BE,2,FALSE),0)</f>
        <v>0</v>
      </c>
      <c r="L490" s="263">
        <f>_xlfn.IFNA(VLOOKUP($A490,'PASTE Tech_Stock'!I:BF,2,FALSE),0)</f>
        <v>0</v>
      </c>
      <c r="M490" s="263">
        <f>_xlfn.IFNA(VLOOKUP($A490,'PASTE Tech_Stock'!K:BG,2,FALSE),0)</f>
        <v>2.8102095799999999E-7</v>
      </c>
      <c r="N490" s="263">
        <f>_xlfn.IFNA(VLOOKUP($A490,'PASTE Tech_Stock'!M:BH,2,FALSE),0)</f>
        <v>2.7921137370000002E-7</v>
      </c>
      <c r="O490" s="263">
        <f>_xlfn.IFNA(VLOOKUP($A490,'PASTE Tech_Stock'!O:BI,2,FALSE),0)</f>
        <v>3.26459248E-7</v>
      </c>
      <c r="P490" s="263">
        <f>_xlfn.IFNA(VLOOKUP($A490,'PASTE Tech_Stock'!Q:BJ,2,FALSE),0)</f>
        <v>2.7795473269999998E-7</v>
      </c>
      <c r="Q490" s="263">
        <f>_xlfn.IFNA(VLOOKUP($A490,'PASTE Tech_Stock'!S:BK,2,FALSE),0)</f>
        <v>0</v>
      </c>
      <c r="R490" s="263">
        <f>_xlfn.IFNA(VLOOKUP($A490,'PASTE Tech_Stock'!U:BL,2,FALSE),0)</f>
        <v>2.858464123E-7</v>
      </c>
      <c r="S490" s="263">
        <f>_xlfn.IFNA(VLOOKUP($A490,'PASTE Tech_Stock'!W:BM,2,FALSE),0)</f>
        <v>6.4369093319999999</v>
      </c>
      <c r="T490" s="263">
        <f>_xlfn.IFNA(VLOOKUP($A490,'PASTE Tech_Stock'!Y:BN,2,FALSE),0)</f>
        <v>0</v>
      </c>
    </row>
    <row r="491" spans="1:20" x14ac:dyDescent="0.3">
      <c r="A491" s="69" t="s">
        <v>517</v>
      </c>
      <c r="B491" t="str">
        <f>_xlfn.IFNA(VLOOKUP($A491,'PASTE Energy Balance'!$A$7:$O$835,14,FALSE),"")</f>
        <v>NL</v>
      </c>
      <c r="C491" t="str">
        <f>_xlfn.IFNA(VLOOKUP($A491,'PASTE Technology Sheet'!$A$7:$G$850,3,FALSE),"")</f>
        <v>Conversion</v>
      </c>
      <c r="D491" t="str">
        <f>_xlfn.IFNA(VLOOKUP($A491,'PASTE Technology Sheet'!$A$7:$G$850,4,FALSE),"")</f>
        <v>Refineries</v>
      </c>
      <c r="E491" t="str">
        <f>_xlfn.IFNA(VLOOKUP($A491,'PASTE Technology Sheet'!$A$7:$G$850,5,FALSE),"")</f>
        <v>Synthetic</v>
      </c>
      <c r="F491" t="str">
        <f>_xlfn.IFNA(VLOOKUP($A491,'PASTE Technology Sheet'!$A$7:$G$850,6,FALSE),"")</f>
        <v>Syn Kerosene</v>
      </c>
      <c r="G491" t="str">
        <f>_xlfn.IFNA(VLOOKUP($A491,'PASTE Technology Sheet'!$A$7:$G$850,7,FALSE),"")</f>
        <v>Synkerosene oriented methanol to fuels - Refineries</v>
      </c>
      <c r="H491" s="263">
        <f>_xlfn.IFNA(VLOOKUP(A491,'PASTE Tech_Stock'!A:B,2,FALSE),0)</f>
        <v>0</v>
      </c>
      <c r="I491" s="263">
        <f>_xlfn.IFNA(VLOOKUP($A491,'PASTE Tech_Stock'!C:BC,2,FALSE),0)</f>
        <v>0</v>
      </c>
      <c r="J491" s="263">
        <f>_xlfn.IFNA(VLOOKUP($A491,'PASTE Tech_Stock'!E:BD,2,FALSE),0)</f>
        <v>0</v>
      </c>
      <c r="K491" s="263">
        <f>_xlfn.IFNA(VLOOKUP($A491,'PASTE Tech_Stock'!G:BE,2,FALSE),0)</f>
        <v>0</v>
      </c>
      <c r="L491" s="263">
        <f>_xlfn.IFNA(VLOOKUP($A491,'PASTE Tech_Stock'!I:BF,2,FALSE),0)</f>
        <v>0</v>
      </c>
      <c r="M491" s="263">
        <f>_xlfn.IFNA(VLOOKUP($A491,'PASTE Tech_Stock'!K:BG,2,FALSE),0)</f>
        <v>0</v>
      </c>
      <c r="N491" s="263">
        <f>_xlfn.IFNA(VLOOKUP($A491,'PASTE Tech_Stock'!M:BH,2,FALSE),0)</f>
        <v>0</v>
      </c>
      <c r="O491" s="263">
        <f>_xlfn.IFNA(VLOOKUP($A491,'PASTE Tech_Stock'!O:BI,2,FALSE),0)</f>
        <v>0</v>
      </c>
      <c r="P491" s="263">
        <f>_xlfn.IFNA(VLOOKUP($A491,'PASTE Tech_Stock'!Q:BJ,2,FALSE),0)</f>
        <v>0</v>
      </c>
      <c r="Q491" s="263">
        <f>_xlfn.IFNA(VLOOKUP($A491,'PASTE Tech_Stock'!S:BK,2,FALSE),0)</f>
        <v>0</v>
      </c>
      <c r="R491" s="263">
        <f>_xlfn.IFNA(VLOOKUP($A491,'PASTE Tech_Stock'!U:BL,2,FALSE),0)</f>
        <v>0</v>
      </c>
      <c r="S491" s="263">
        <f>_xlfn.IFNA(VLOOKUP($A491,'PASTE Tech_Stock'!W:BM,2,FALSE),0)</f>
        <v>0</v>
      </c>
      <c r="T491" s="263">
        <f>_xlfn.IFNA(VLOOKUP($A491,'PASTE Tech_Stock'!Y:BN,2,FALSE),0)</f>
        <v>0</v>
      </c>
    </row>
    <row r="492" spans="1:20" x14ac:dyDescent="0.3">
      <c r="A492" s="140" t="s">
        <v>518</v>
      </c>
      <c r="B492" t="str">
        <f>_xlfn.IFNA(VLOOKUP($A492,'PASTE Energy Balance'!$A$7:$O$835,14,FALSE),"")</f>
        <v>NL</v>
      </c>
      <c r="C492" t="str">
        <f>_xlfn.IFNA(VLOOKUP($A492,'PASTE Technology Sheet'!$A$7:$G$850,3,FALSE),"")</f>
        <v>Conversion</v>
      </c>
      <c r="D492" t="str">
        <f>_xlfn.IFNA(VLOOKUP($A492,'PASTE Technology Sheet'!$A$7:$G$850,4,FALSE),"")</f>
        <v>Refineries</v>
      </c>
      <c r="E492" t="str">
        <f>_xlfn.IFNA(VLOOKUP($A492,'PASTE Technology Sheet'!$A$7:$G$850,5,FALSE),"")</f>
        <v>Synthetic</v>
      </c>
      <c r="F492" t="str">
        <f>_xlfn.IFNA(VLOOKUP($A492,'PASTE Technology Sheet'!$A$7:$G$850,6,FALSE),"")</f>
        <v>E-Kerosene</v>
      </c>
      <c r="G492" t="str">
        <f>_xlfn.IFNA(VLOOKUP($A492,'PASTE Technology Sheet'!$A$7:$G$850,7,FALSE),"")</f>
        <v>E-Kerosene oriented Fischer Tropsch incl. RWGS</v>
      </c>
      <c r="H492" s="263">
        <f>_xlfn.IFNA(VLOOKUP(A492,'PASTE Tech_Stock'!A:B,2,FALSE),0)</f>
        <v>0</v>
      </c>
      <c r="I492" s="263">
        <f>_xlfn.IFNA(VLOOKUP($A492,'PASTE Tech_Stock'!C:BC,2,FALSE),0)</f>
        <v>0</v>
      </c>
      <c r="J492" s="263">
        <f>_xlfn.IFNA(VLOOKUP($A492,'PASTE Tech_Stock'!E:BD,2,FALSE),0)</f>
        <v>0</v>
      </c>
      <c r="K492" s="263">
        <f>_xlfn.IFNA(VLOOKUP($A492,'PASTE Tech_Stock'!G:BE,2,FALSE),0)</f>
        <v>0</v>
      </c>
      <c r="L492" s="263">
        <f>_xlfn.IFNA(VLOOKUP($A492,'PASTE Tech_Stock'!I:BF,2,FALSE),0)</f>
        <v>0</v>
      </c>
      <c r="M492" s="263">
        <f>_xlfn.IFNA(VLOOKUP($A492,'PASTE Tech_Stock'!K:BG,2,FALSE),0)</f>
        <v>0</v>
      </c>
      <c r="N492" s="263">
        <f>_xlfn.IFNA(VLOOKUP($A492,'PASTE Tech_Stock'!M:BH,2,FALSE),0)</f>
        <v>0</v>
      </c>
      <c r="O492" s="263">
        <f>_xlfn.IFNA(VLOOKUP($A492,'PASTE Tech_Stock'!O:BI,2,FALSE),0)</f>
        <v>0</v>
      </c>
      <c r="P492" s="263">
        <f>_xlfn.IFNA(VLOOKUP($A492,'PASTE Tech_Stock'!Q:BJ,2,FALSE),0)</f>
        <v>0</v>
      </c>
      <c r="Q492" s="263">
        <f>_xlfn.IFNA(VLOOKUP($A492,'PASTE Tech_Stock'!S:BK,2,FALSE),0)</f>
        <v>0</v>
      </c>
      <c r="R492" s="263">
        <f>_xlfn.IFNA(VLOOKUP($A492,'PASTE Tech_Stock'!U:BL,2,FALSE),0)</f>
        <v>0</v>
      </c>
      <c r="S492" s="263">
        <f>_xlfn.IFNA(VLOOKUP($A492,'PASTE Tech_Stock'!W:BM,2,FALSE),0)</f>
        <v>0</v>
      </c>
      <c r="T492" s="263">
        <f>_xlfn.IFNA(VLOOKUP($A492,'PASTE Tech_Stock'!Y:BN,2,FALSE),0)</f>
        <v>0</v>
      </c>
    </row>
    <row r="493" spans="1:20" x14ac:dyDescent="0.3">
      <c r="A493" s="140" t="s">
        <v>519</v>
      </c>
      <c r="B493" t="str">
        <f>_xlfn.IFNA(VLOOKUP($A493,'PASTE Energy Balance'!$A$7:$O$835,14,FALSE),"")</f>
        <v>NL</v>
      </c>
      <c r="C493" t="str">
        <f>_xlfn.IFNA(VLOOKUP($A493,'PASTE Technology Sheet'!$A$7:$G$850,3,FALSE),"")</f>
        <v>Conversion</v>
      </c>
      <c r="D493" t="str">
        <f>_xlfn.IFNA(VLOOKUP($A493,'PASTE Technology Sheet'!$A$7:$G$850,4,FALSE),"")</f>
        <v>Refineries</v>
      </c>
      <c r="E493" t="str">
        <f>_xlfn.IFNA(VLOOKUP($A493,'PASTE Technology Sheet'!$A$7:$G$850,5,FALSE),"")</f>
        <v>Synthetic</v>
      </c>
      <c r="F493" t="str">
        <f>_xlfn.IFNA(VLOOKUP($A493,'PASTE Technology Sheet'!$A$7:$G$850,6,FALSE),"")</f>
        <v>E-Kerosene</v>
      </c>
      <c r="G493" t="str">
        <f>_xlfn.IFNA(VLOOKUP($A493,'PASTE Technology Sheet'!$A$7:$G$850,7,FALSE),"")</f>
        <v>E-Kerosene oriented methanol to fuels incl. methanol production</v>
      </c>
      <c r="H493" s="263">
        <f>_xlfn.IFNA(VLOOKUP(A493,'PASTE Tech_Stock'!A:B,2,FALSE),0)</f>
        <v>0</v>
      </c>
      <c r="I493" s="263">
        <f>_xlfn.IFNA(VLOOKUP($A493,'PASTE Tech_Stock'!C:BC,2,FALSE),0)</f>
        <v>0</v>
      </c>
      <c r="J493" s="263">
        <f>_xlfn.IFNA(VLOOKUP($A493,'PASTE Tech_Stock'!E:BD,2,FALSE),0)</f>
        <v>0</v>
      </c>
      <c r="K493" s="263">
        <f>_xlfn.IFNA(VLOOKUP($A493,'PASTE Tech_Stock'!G:BE,2,FALSE),0)</f>
        <v>0</v>
      </c>
      <c r="L493" s="263">
        <f>_xlfn.IFNA(VLOOKUP($A493,'PASTE Tech_Stock'!I:BF,2,FALSE),0)</f>
        <v>0</v>
      </c>
      <c r="M493" s="263">
        <f>_xlfn.IFNA(VLOOKUP($A493,'PASTE Tech_Stock'!K:BG,2,FALSE),0)</f>
        <v>0</v>
      </c>
      <c r="N493" s="263">
        <f>_xlfn.IFNA(VLOOKUP($A493,'PASTE Tech_Stock'!M:BH,2,FALSE),0)</f>
        <v>0</v>
      </c>
      <c r="O493" s="263">
        <f>_xlfn.IFNA(VLOOKUP($A493,'PASTE Tech_Stock'!O:BI,2,FALSE),0)</f>
        <v>0</v>
      </c>
      <c r="P493" s="263">
        <f>_xlfn.IFNA(VLOOKUP($A493,'PASTE Tech_Stock'!Q:BJ,2,FALSE),0)</f>
        <v>0</v>
      </c>
      <c r="Q493" s="263">
        <f>_xlfn.IFNA(VLOOKUP($A493,'PASTE Tech_Stock'!S:BK,2,FALSE),0)</f>
        <v>0</v>
      </c>
      <c r="R493" s="263">
        <f>_xlfn.IFNA(VLOOKUP($A493,'PASTE Tech_Stock'!U:BL,2,FALSE),0)</f>
        <v>0</v>
      </c>
      <c r="S493" s="263">
        <f>_xlfn.IFNA(VLOOKUP($A493,'PASTE Tech_Stock'!W:BM,2,FALSE),0)</f>
        <v>0</v>
      </c>
      <c r="T493" s="263">
        <f>_xlfn.IFNA(VLOOKUP($A493,'PASTE Tech_Stock'!Y:BN,2,FALSE),0)</f>
        <v>0</v>
      </c>
    </row>
    <row r="494" spans="1:20" x14ac:dyDescent="0.3">
      <c r="A494" s="40" t="s">
        <v>520</v>
      </c>
      <c r="B494" t="str">
        <f>_xlfn.IFNA(VLOOKUP($A494,'PASTE Energy Balance'!$A$7:$O$835,14,FALSE),"")</f>
        <v>NL</v>
      </c>
      <c r="C494" t="str">
        <f>_xlfn.IFNA(VLOOKUP($A494,'PASTE Technology Sheet'!$A$7:$G$850,3,FALSE),"")</f>
        <v>Conversion</v>
      </c>
      <c r="D494" t="str">
        <f>_xlfn.IFNA(VLOOKUP($A494,'PASTE Technology Sheet'!$A$7:$G$850,4,FALSE),"")</f>
        <v>Refineries</v>
      </c>
      <c r="E494" t="str">
        <f>_xlfn.IFNA(VLOOKUP($A494,'PASTE Technology Sheet'!$A$7:$G$850,5,FALSE),"")</f>
        <v>Bio Based</v>
      </c>
      <c r="F494" t="str">
        <f>_xlfn.IFNA(VLOOKUP($A494,'PASTE Technology Sheet'!$A$7:$G$850,6,FALSE),"")</f>
        <v>Syngas</v>
      </c>
      <c r="G494" t="str">
        <f>_xlfn.IFNA(VLOOKUP($A494,'PASTE Technology Sheet'!$A$7:$G$850,7,FALSE),"")</f>
        <v>Syngas from biomass gasification - Refineries</v>
      </c>
      <c r="H494" s="263">
        <f>_xlfn.IFNA(VLOOKUP(A494,'PASTE Tech_Stock'!A:B,2,FALSE),0)</f>
        <v>155.02500879999999</v>
      </c>
      <c r="I494" s="263">
        <f>_xlfn.IFNA(VLOOKUP($A494,'PASTE Tech_Stock'!C:BC,2,FALSE),0)</f>
        <v>155.02500889999999</v>
      </c>
      <c r="J494" s="263">
        <f>_xlfn.IFNA(VLOOKUP($A494,'PASTE Tech_Stock'!E:BD,2,FALSE),0)</f>
        <v>155.0250092</v>
      </c>
      <c r="K494" s="263">
        <f>_xlfn.IFNA(VLOOKUP($A494,'PASTE Tech_Stock'!G:BE,2,FALSE),0)</f>
        <v>155.02500889999999</v>
      </c>
      <c r="L494" s="263">
        <f>_xlfn.IFNA(VLOOKUP($A494,'PASTE Tech_Stock'!I:BF,2,FALSE),0)</f>
        <v>155.02500889999999</v>
      </c>
      <c r="M494" s="263">
        <f>_xlfn.IFNA(VLOOKUP($A494,'PASTE Tech_Stock'!K:BG,2,FALSE),0)</f>
        <v>155.0250092</v>
      </c>
      <c r="N494" s="263">
        <f>_xlfn.IFNA(VLOOKUP($A494,'PASTE Tech_Stock'!M:BH,2,FALSE),0)</f>
        <v>155.0250092</v>
      </c>
      <c r="O494" s="263">
        <f>_xlfn.IFNA(VLOOKUP($A494,'PASTE Tech_Stock'!O:BI,2,FALSE),0)</f>
        <v>155.02500929999999</v>
      </c>
      <c r="P494" s="263">
        <f>_xlfn.IFNA(VLOOKUP($A494,'PASTE Tech_Stock'!Q:BJ,2,FALSE),0)</f>
        <v>155.0250092</v>
      </c>
      <c r="Q494" s="263">
        <f>_xlfn.IFNA(VLOOKUP($A494,'PASTE Tech_Stock'!S:BK,2,FALSE),0)</f>
        <v>155.02500879999999</v>
      </c>
      <c r="R494" s="263">
        <f>_xlfn.IFNA(VLOOKUP($A494,'PASTE Tech_Stock'!U:BL,2,FALSE),0)</f>
        <v>155.0250092</v>
      </c>
      <c r="S494" s="263">
        <f>_xlfn.IFNA(VLOOKUP($A494,'PASTE Tech_Stock'!W:BM,2,FALSE),0)</f>
        <v>165.32510350000001</v>
      </c>
      <c r="T494" s="263">
        <f>_xlfn.IFNA(VLOOKUP($A494,'PASTE Tech_Stock'!Y:BN,2,FALSE),0)</f>
        <v>155.02500879999999</v>
      </c>
    </row>
    <row r="495" spans="1:20" x14ac:dyDescent="0.3">
      <c r="A495" s="69" t="s">
        <v>521</v>
      </c>
      <c r="B495" t="str">
        <f>_xlfn.IFNA(VLOOKUP($A495,'PASTE Energy Balance'!$A$7:$O$835,14,FALSE),"")</f>
        <v>NL</v>
      </c>
      <c r="C495" t="str">
        <f>_xlfn.IFNA(VLOOKUP($A495,'PASTE Technology Sheet'!$A$7:$G$850,3,FALSE),"")</f>
        <v>Conversion</v>
      </c>
      <c r="D495" t="str">
        <f>_xlfn.IFNA(VLOOKUP($A495,'PASTE Technology Sheet'!$A$7:$G$850,4,FALSE),"")</f>
        <v>Refineries</v>
      </c>
      <c r="E495" t="str">
        <f>_xlfn.IFNA(VLOOKUP($A495,'PASTE Technology Sheet'!$A$7:$G$850,5,FALSE),"")</f>
        <v>Synthetic</v>
      </c>
      <c r="F495" t="str">
        <f>_xlfn.IFNA(VLOOKUP($A495,'PASTE Technology Sheet'!$A$7:$G$850,6,FALSE),"")</f>
        <v>Syngas</v>
      </c>
      <c r="G495" t="str">
        <f>_xlfn.IFNA(VLOOKUP($A495,'PASTE Technology Sheet'!$A$7:$G$850,7,FALSE),"")</f>
        <v>Syngas from CO2 and H2 RWGS - Refineries</v>
      </c>
      <c r="H495" s="263">
        <f>_xlfn.IFNA(VLOOKUP(A495,'PASTE Tech_Stock'!A:B,2,FALSE),0)</f>
        <v>0</v>
      </c>
      <c r="I495" s="263">
        <f>_xlfn.IFNA(VLOOKUP($A495,'PASTE Tech_Stock'!C:BC,2,FALSE),0)</f>
        <v>0</v>
      </c>
      <c r="J495" s="263">
        <f>_xlfn.IFNA(VLOOKUP($A495,'PASTE Tech_Stock'!E:BD,2,FALSE),0)</f>
        <v>0</v>
      </c>
      <c r="K495" s="263">
        <f>_xlfn.IFNA(VLOOKUP($A495,'PASTE Tech_Stock'!G:BE,2,FALSE),0)</f>
        <v>0</v>
      </c>
      <c r="L495" s="263">
        <f>_xlfn.IFNA(VLOOKUP($A495,'PASTE Tech_Stock'!I:BF,2,FALSE),0)</f>
        <v>0</v>
      </c>
      <c r="M495" s="263">
        <f>_xlfn.IFNA(VLOOKUP($A495,'PASTE Tech_Stock'!K:BG,2,FALSE),0)</f>
        <v>0</v>
      </c>
      <c r="N495" s="263">
        <f>_xlfn.IFNA(VLOOKUP($A495,'PASTE Tech_Stock'!M:BH,2,FALSE),0)</f>
        <v>0</v>
      </c>
      <c r="O495" s="263">
        <f>_xlfn.IFNA(VLOOKUP($A495,'PASTE Tech_Stock'!O:BI,2,FALSE),0)</f>
        <v>0</v>
      </c>
      <c r="P495" s="263">
        <f>_xlfn.IFNA(VLOOKUP($A495,'PASTE Tech_Stock'!Q:BJ,2,FALSE),0)</f>
        <v>0</v>
      </c>
      <c r="Q495" s="263">
        <f>_xlfn.IFNA(VLOOKUP($A495,'PASTE Tech_Stock'!S:BK,2,FALSE),0)</f>
        <v>0</v>
      </c>
      <c r="R495" s="263">
        <f>_xlfn.IFNA(VLOOKUP($A495,'PASTE Tech_Stock'!U:BL,2,FALSE),0)</f>
        <v>0</v>
      </c>
      <c r="S495" s="263">
        <f>_xlfn.IFNA(VLOOKUP($A495,'PASTE Tech_Stock'!W:BM,2,FALSE),0)</f>
        <v>0</v>
      </c>
      <c r="T495" s="263">
        <f>_xlfn.IFNA(VLOOKUP($A495,'PASTE Tech_Stock'!Y:BN,2,FALSE),0)</f>
        <v>0</v>
      </c>
    </row>
    <row r="496" spans="1:20" x14ac:dyDescent="0.3">
      <c r="A496" s="40" t="s">
        <v>522</v>
      </c>
      <c r="B496" t="str">
        <f>_xlfn.IFNA(VLOOKUP($A496,'PASTE Energy Balance'!$A$7:$O$835,14,FALSE),"")</f>
        <v>NL</v>
      </c>
      <c r="C496" t="str">
        <f>_xlfn.IFNA(VLOOKUP($A496,'PASTE Technology Sheet'!$A$7:$G$850,3,FALSE),"")</f>
        <v>Conversion</v>
      </c>
      <c r="D496" t="str">
        <f>_xlfn.IFNA(VLOOKUP($A496,'PASTE Technology Sheet'!$A$7:$G$850,4,FALSE),"")</f>
        <v>Refineries</v>
      </c>
      <c r="E496" t="str">
        <f>_xlfn.IFNA(VLOOKUP($A496,'PASTE Technology Sheet'!$A$7:$G$850,5,FALSE),"")</f>
        <v>Synthetic</v>
      </c>
      <c r="F496" t="str">
        <f>_xlfn.IFNA(VLOOKUP($A496,'PASTE Technology Sheet'!$A$7:$G$850,6,FALSE),"")</f>
        <v>Syngas</v>
      </c>
      <c r="G496" t="str">
        <f>_xlfn.IFNA(VLOOKUP($A496,'PASTE Technology Sheet'!$A$7:$G$850,7,FALSE),"")</f>
        <v>Syngas from SOEC  electrolysis - Refineries</v>
      </c>
      <c r="H496" s="263">
        <f>_xlfn.IFNA(VLOOKUP(A496,'PASTE Tech_Stock'!A:B,2,FALSE),0)</f>
        <v>0</v>
      </c>
      <c r="I496" s="263">
        <f>_xlfn.IFNA(VLOOKUP($A496,'PASTE Tech_Stock'!C:BC,2,FALSE),0)</f>
        <v>0</v>
      </c>
      <c r="J496" s="263">
        <f>_xlfn.IFNA(VLOOKUP($A496,'PASTE Tech_Stock'!E:BD,2,FALSE),0)</f>
        <v>0</v>
      </c>
      <c r="K496" s="263">
        <f>_xlfn.IFNA(VLOOKUP($A496,'PASTE Tech_Stock'!G:BE,2,FALSE),0)</f>
        <v>0</v>
      </c>
      <c r="L496" s="263">
        <f>_xlfn.IFNA(VLOOKUP($A496,'PASTE Tech_Stock'!I:BF,2,FALSE),0)</f>
        <v>0</v>
      </c>
      <c r="M496" s="263">
        <f>_xlfn.IFNA(VLOOKUP($A496,'PASTE Tech_Stock'!K:BG,2,FALSE),0)</f>
        <v>0</v>
      </c>
      <c r="N496" s="263">
        <f>_xlfn.IFNA(VLOOKUP($A496,'PASTE Tech_Stock'!M:BH,2,FALSE),0)</f>
        <v>0</v>
      </c>
      <c r="O496" s="263">
        <f>_xlfn.IFNA(VLOOKUP($A496,'PASTE Tech_Stock'!O:BI,2,FALSE),0)</f>
        <v>0</v>
      </c>
      <c r="P496" s="263">
        <f>_xlfn.IFNA(VLOOKUP($A496,'PASTE Tech_Stock'!Q:BJ,2,FALSE),0)</f>
        <v>0</v>
      </c>
      <c r="Q496" s="263">
        <f>_xlfn.IFNA(VLOOKUP($A496,'PASTE Tech_Stock'!S:BK,2,FALSE),0)</f>
        <v>0</v>
      </c>
      <c r="R496" s="263">
        <f>_xlfn.IFNA(VLOOKUP($A496,'PASTE Tech_Stock'!U:BL,2,FALSE),0)</f>
        <v>0</v>
      </c>
      <c r="S496" s="263">
        <f>_xlfn.IFNA(VLOOKUP($A496,'PASTE Tech_Stock'!W:BM,2,FALSE),0)</f>
        <v>0</v>
      </c>
      <c r="T496" s="263">
        <f>_xlfn.IFNA(VLOOKUP($A496,'PASTE Tech_Stock'!Y:BN,2,FALSE),0)</f>
        <v>0</v>
      </c>
    </row>
    <row r="497" spans="1:20" x14ac:dyDescent="0.3">
      <c r="A497" s="140" t="s">
        <v>523</v>
      </c>
      <c r="B497" t="str">
        <f>_xlfn.IFNA(VLOOKUP($A497,'PASTE Energy Balance'!$A$7:$O$835,14,FALSE),"")</f>
        <v>NL</v>
      </c>
      <c r="C497" t="str">
        <f>_xlfn.IFNA(VLOOKUP($A497,'PASTE Technology Sheet'!$A$7:$G$850,3,FALSE),"")</f>
        <v>Conversion</v>
      </c>
      <c r="D497" t="str">
        <f>_xlfn.IFNA(VLOOKUP($A497,'PASTE Technology Sheet'!$A$7:$G$850,4,FALSE),"")</f>
        <v>Refineries</v>
      </c>
      <c r="E497" t="str">
        <f>_xlfn.IFNA(VLOOKUP($A497,'PASTE Technology Sheet'!$A$7:$G$850,5,FALSE),"")</f>
        <v>Fossil Based</v>
      </c>
      <c r="F497" t="str">
        <f>_xlfn.IFNA(VLOOKUP($A497,'PASTE Technology Sheet'!$A$7:$G$850,6,FALSE),"")</f>
        <v>Syngas</v>
      </c>
      <c r="G497" t="str">
        <f>_xlfn.IFNA(VLOOKUP($A497,'PASTE Technology Sheet'!$A$7:$G$850,7,FALSE),"")</f>
        <v>Syngas from SMR</v>
      </c>
      <c r="H497" s="263">
        <f>_xlfn.IFNA(VLOOKUP(A497,'PASTE Tech_Stock'!A:B,2,FALSE),0)</f>
        <v>0</v>
      </c>
      <c r="I497" s="263">
        <f>_xlfn.IFNA(VLOOKUP($A497,'PASTE Tech_Stock'!C:BC,2,FALSE),0)</f>
        <v>0</v>
      </c>
      <c r="J497" s="263">
        <f>_xlfn.IFNA(VLOOKUP($A497,'PASTE Tech_Stock'!E:BD,2,FALSE),0)</f>
        <v>0</v>
      </c>
      <c r="K497" s="263">
        <f>_xlfn.IFNA(VLOOKUP($A497,'PASTE Tech_Stock'!G:BE,2,FALSE),0)</f>
        <v>0</v>
      </c>
      <c r="L497" s="263">
        <f>_xlfn.IFNA(VLOOKUP($A497,'PASTE Tech_Stock'!I:BF,2,FALSE),0)</f>
        <v>0</v>
      </c>
      <c r="M497" s="263">
        <f>_xlfn.IFNA(VLOOKUP($A497,'PASTE Tech_Stock'!K:BG,2,FALSE),0)</f>
        <v>0</v>
      </c>
      <c r="N497" s="263">
        <f>_xlfn.IFNA(VLOOKUP($A497,'PASTE Tech_Stock'!M:BH,2,FALSE),0)</f>
        <v>0</v>
      </c>
      <c r="O497" s="263">
        <f>_xlfn.IFNA(VLOOKUP($A497,'PASTE Tech_Stock'!O:BI,2,FALSE),0)</f>
        <v>0</v>
      </c>
      <c r="P497" s="263">
        <f>_xlfn.IFNA(VLOOKUP($A497,'PASTE Tech_Stock'!Q:BJ,2,FALSE),0)</f>
        <v>0</v>
      </c>
      <c r="Q497" s="263">
        <f>_xlfn.IFNA(VLOOKUP($A497,'PASTE Tech_Stock'!S:BK,2,FALSE),0)</f>
        <v>0</v>
      </c>
      <c r="R497" s="263">
        <f>_xlfn.IFNA(VLOOKUP($A497,'PASTE Tech_Stock'!U:BL,2,FALSE),0)</f>
        <v>0</v>
      </c>
      <c r="S497" s="263">
        <f>_xlfn.IFNA(VLOOKUP($A497,'PASTE Tech_Stock'!W:BM,2,FALSE),0)</f>
        <v>0</v>
      </c>
      <c r="T497" s="263">
        <f>_xlfn.IFNA(VLOOKUP($A497,'PASTE Tech_Stock'!Y:BN,2,FALSE),0)</f>
        <v>0</v>
      </c>
    </row>
    <row r="498" spans="1:20" x14ac:dyDescent="0.3">
      <c r="A498" s="69" t="s">
        <v>524</v>
      </c>
      <c r="B498" t="str">
        <f>_xlfn.IFNA(VLOOKUP($A498,'PASTE Energy Balance'!$A$7:$O$835,14,FALSE),"")</f>
        <v>NL</v>
      </c>
      <c r="C498" t="str">
        <f>_xlfn.IFNA(VLOOKUP($A498,'PASTE Technology Sheet'!$A$7:$G$850,3,FALSE),"")</f>
        <v>Conversion</v>
      </c>
      <c r="D498" t="str">
        <f>_xlfn.IFNA(VLOOKUP($A498,'PASTE Technology Sheet'!$A$7:$G$850,4,FALSE),"")</f>
        <v>Refineries</v>
      </c>
      <c r="E498" t="str">
        <f>_xlfn.IFNA(VLOOKUP($A498,'PASTE Technology Sheet'!$A$7:$G$850,5,FALSE),"")</f>
        <v>Synthetic</v>
      </c>
      <c r="F498" t="str">
        <f>_xlfn.IFNA(VLOOKUP($A498,'PASTE Technology Sheet'!$A$7:$G$850,6,FALSE),"")</f>
        <v>Methanol</v>
      </c>
      <c r="G498" t="str">
        <f>_xlfn.IFNA(VLOOKUP($A498,'PASTE Technology Sheet'!$A$7:$G$850,7,FALSE),"")</f>
        <v>Methanol from syngas - Refineries</v>
      </c>
      <c r="H498" s="263">
        <f>_xlfn.IFNA(VLOOKUP(A498,'PASTE Tech_Stock'!A:B,2,FALSE),0)</f>
        <v>147.6428655</v>
      </c>
      <c r="I498" s="263">
        <f>_xlfn.IFNA(VLOOKUP($A498,'PASTE Tech_Stock'!C:BC,2,FALSE),0)</f>
        <v>147.6428655</v>
      </c>
      <c r="J498" s="263">
        <f>_xlfn.IFNA(VLOOKUP($A498,'PASTE Tech_Stock'!E:BD,2,FALSE),0)</f>
        <v>147.6428655</v>
      </c>
      <c r="K498" s="263">
        <f>_xlfn.IFNA(VLOOKUP($A498,'PASTE Tech_Stock'!G:BE,2,FALSE),0)</f>
        <v>147.6428655</v>
      </c>
      <c r="L498" s="263">
        <f>_xlfn.IFNA(VLOOKUP($A498,'PASTE Tech_Stock'!I:BF,2,FALSE),0)</f>
        <v>147.6428655</v>
      </c>
      <c r="M498" s="263">
        <f>_xlfn.IFNA(VLOOKUP($A498,'PASTE Tech_Stock'!K:BG,2,FALSE),0)</f>
        <v>147.6428655</v>
      </c>
      <c r="N498" s="263">
        <f>_xlfn.IFNA(VLOOKUP($A498,'PASTE Tech_Stock'!M:BH,2,FALSE),0)</f>
        <v>147.6428655</v>
      </c>
      <c r="O498" s="263">
        <f>_xlfn.IFNA(VLOOKUP($A498,'PASTE Tech_Stock'!O:BI,2,FALSE),0)</f>
        <v>147.6428655</v>
      </c>
      <c r="P498" s="263">
        <f>_xlfn.IFNA(VLOOKUP($A498,'PASTE Tech_Stock'!Q:BJ,2,FALSE),0)</f>
        <v>147.6428655</v>
      </c>
      <c r="Q498" s="263">
        <f>_xlfn.IFNA(VLOOKUP($A498,'PASTE Tech_Stock'!S:BK,2,FALSE),0)</f>
        <v>147.6428655</v>
      </c>
      <c r="R498" s="263">
        <f>_xlfn.IFNA(VLOOKUP($A498,'PASTE Tech_Stock'!U:BL,2,FALSE),0)</f>
        <v>147.6428655</v>
      </c>
      <c r="S498" s="263">
        <f>_xlfn.IFNA(VLOOKUP($A498,'PASTE Tech_Stock'!W:BM,2,FALSE),0)</f>
        <v>147.6428655</v>
      </c>
      <c r="T498" s="263">
        <f>_xlfn.IFNA(VLOOKUP($A498,'PASTE Tech_Stock'!Y:BN,2,FALSE),0)</f>
        <v>147.6428655</v>
      </c>
    </row>
    <row r="499" spans="1:20" x14ac:dyDescent="0.3">
      <c r="A499" s="40" t="s">
        <v>525</v>
      </c>
      <c r="B499" t="str">
        <f>_xlfn.IFNA(VLOOKUP($A499,'PASTE Energy Balance'!$A$7:$O$835,14,FALSE),"")</f>
        <v>NL</v>
      </c>
      <c r="C499" t="str">
        <f>_xlfn.IFNA(VLOOKUP($A499,'PASTE Technology Sheet'!$A$7:$G$850,3,FALSE),"")</f>
        <v>Conversion</v>
      </c>
      <c r="D499" t="str">
        <f>_xlfn.IFNA(VLOOKUP($A499,'PASTE Technology Sheet'!$A$7:$G$850,4,FALSE),"")</f>
        <v>Refineries</v>
      </c>
      <c r="E499" t="str">
        <f>_xlfn.IFNA(VLOOKUP($A499,'PASTE Technology Sheet'!$A$7:$G$850,5,FALSE),"")</f>
        <v>Synthetic</v>
      </c>
      <c r="F499" t="str">
        <f>_xlfn.IFNA(VLOOKUP($A499,'PASTE Technology Sheet'!$A$7:$G$850,6,FALSE),"")</f>
        <v>Methanol</v>
      </c>
      <c r="G499" t="str">
        <f>_xlfn.IFNA(VLOOKUP($A499,'PASTE Technology Sheet'!$A$7:$G$850,7,FALSE),"")</f>
        <v>Methanol direct synthesis from CO2 and H2 - Refineries</v>
      </c>
      <c r="H499" s="263">
        <f>_xlfn.IFNA(VLOOKUP(A499,'PASTE Tech_Stock'!A:B,2,FALSE),0)</f>
        <v>0</v>
      </c>
      <c r="I499" s="263">
        <f>_xlfn.IFNA(VLOOKUP($A499,'PASTE Tech_Stock'!C:BC,2,FALSE),0)</f>
        <v>0</v>
      </c>
      <c r="J499" s="263">
        <f>_xlfn.IFNA(VLOOKUP($A499,'PASTE Tech_Stock'!E:BD,2,FALSE),0)</f>
        <v>0</v>
      </c>
      <c r="K499" s="263">
        <f>_xlfn.IFNA(VLOOKUP($A499,'PASTE Tech_Stock'!G:BE,2,FALSE),0)</f>
        <v>0</v>
      </c>
      <c r="L499" s="263">
        <f>_xlfn.IFNA(VLOOKUP($A499,'PASTE Tech_Stock'!I:BF,2,FALSE),0)</f>
        <v>0</v>
      </c>
      <c r="M499" s="263">
        <f>_xlfn.IFNA(VLOOKUP($A499,'PASTE Tech_Stock'!K:BG,2,FALSE),0)</f>
        <v>0</v>
      </c>
      <c r="N499" s="263">
        <f>_xlfn.IFNA(VLOOKUP($A499,'PASTE Tech_Stock'!M:BH,2,FALSE),0)</f>
        <v>0</v>
      </c>
      <c r="O499" s="263">
        <f>_xlfn.IFNA(VLOOKUP($A499,'PASTE Tech_Stock'!O:BI,2,FALSE),0)</f>
        <v>0</v>
      </c>
      <c r="P499" s="263">
        <f>_xlfn.IFNA(VLOOKUP($A499,'PASTE Tech_Stock'!Q:BJ,2,FALSE),0)</f>
        <v>0</v>
      </c>
      <c r="Q499" s="263">
        <f>_xlfn.IFNA(VLOOKUP($A499,'PASTE Tech_Stock'!S:BK,2,FALSE),0)</f>
        <v>0</v>
      </c>
      <c r="R499" s="263">
        <f>_xlfn.IFNA(VLOOKUP($A499,'PASTE Tech_Stock'!U:BL,2,FALSE),0)</f>
        <v>0</v>
      </c>
      <c r="S499" s="263">
        <f>_xlfn.IFNA(VLOOKUP($A499,'PASTE Tech_Stock'!W:BM,2,FALSE),0)</f>
        <v>0</v>
      </c>
      <c r="T499" s="263">
        <f>_xlfn.IFNA(VLOOKUP($A499,'PASTE Tech_Stock'!Y:BN,2,FALSE),0)</f>
        <v>0</v>
      </c>
    </row>
    <row r="500" spans="1:20" x14ac:dyDescent="0.3">
      <c r="A500" s="118" t="s">
        <v>526</v>
      </c>
      <c r="B500" t="str">
        <f>_xlfn.IFNA(VLOOKUP($A500,'PASTE Energy Balance'!$A$7:$O$835,14,FALSE),"")</f>
        <v>NL</v>
      </c>
      <c r="C500" t="str">
        <f>_xlfn.IFNA(VLOOKUP($A500,'PASTE Technology Sheet'!$A$7:$G$850,3,FALSE),"")</f>
        <v>Conversion</v>
      </c>
      <c r="D500" t="str">
        <f>_xlfn.IFNA(VLOOKUP($A500,'PASTE Technology Sheet'!$A$7:$G$850,4,FALSE),"")</f>
        <v>Refineries</v>
      </c>
      <c r="E500" t="str">
        <f>_xlfn.IFNA(VLOOKUP($A500,'PASTE Technology Sheet'!$A$7:$G$850,5,FALSE),"")</f>
        <v>Synthetic</v>
      </c>
      <c r="F500" t="str">
        <f>_xlfn.IFNA(VLOOKUP($A500,'PASTE Technology Sheet'!$A$7:$G$850,6,FALSE),"")</f>
        <v>Methanol</v>
      </c>
      <c r="G500" t="str">
        <f>_xlfn.IFNA(VLOOKUP($A500,'PASTE Technology Sheet'!$A$7:$G$850,7,FALSE),"")</f>
        <v>E-Methanol direct synthesis from CO2 and H2 - Refineries</v>
      </c>
      <c r="H500" s="263">
        <f>_xlfn.IFNA(VLOOKUP(A500,'PASTE Tech_Stock'!A:B,2,FALSE),0)</f>
        <v>0</v>
      </c>
      <c r="I500" s="263">
        <f>_xlfn.IFNA(VLOOKUP($A500,'PASTE Tech_Stock'!C:BC,2,FALSE),0)</f>
        <v>0</v>
      </c>
      <c r="J500" s="263">
        <f>_xlfn.IFNA(VLOOKUP($A500,'PASTE Tech_Stock'!E:BD,2,FALSE),0)</f>
        <v>0</v>
      </c>
      <c r="K500" s="263">
        <f>_xlfn.IFNA(VLOOKUP($A500,'PASTE Tech_Stock'!G:BE,2,FALSE),0)</f>
        <v>0</v>
      </c>
      <c r="L500" s="263">
        <f>_xlfn.IFNA(VLOOKUP($A500,'PASTE Tech_Stock'!I:BF,2,FALSE),0)</f>
        <v>0</v>
      </c>
      <c r="M500" s="263">
        <f>_xlfn.IFNA(VLOOKUP($A500,'PASTE Tech_Stock'!K:BG,2,FALSE),0)</f>
        <v>0</v>
      </c>
      <c r="N500" s="263">
        <f>_xlfn.IFNA(VLOOKUP($A500,'PASTE Tech_Stock'!M:BH,2,FALSE),0)</f>
        <v>0</v>
      </c>
      <c r="O500" s="263">
        <f>_xlfn.IFNA(VLOOKUP($A500,'PASTE Tech_Stock'!O:BI,2,FALSE),0)</f>
        <v>0</v>
      </c>
      <c r="P500" s="263">
        <f>_xlfn.IFNA(VLOOKUP($A500,'PASTE Tech_Stock'!Q:BJ,2,FALSE),0)</f>
        <v>0</v>
      </c>
      <c r="Q500" s="263">
        <f>_xlfn.IFNA(VLOOKUP($A500,'PASTE Tech_Stock'!S:BK,2,FALSE),0)</f>
        <v>0</v>
      </c>
      <c r="R500" s="263">
        <f>_xlfn.IFNA(VLOOKUP($A500,'PASTE Tech_Stock'!U:BL,2,FALSE),0)</f>
        <v>0</v>
      </c>
      <c r="S500" s="263">
        <f>_xlfn.IFNA(VLOOKUP($A500,'PASTE Tech_Stock'!W:BM,2,FALSE),0)</f>
        <v>0</v>
      </c>
      <c r="T500" s="263">
        <f>_xlfn.IFNA(VLOOKUP($A500,'PASTE Tech_Stock'!Y:BN,2,FALSE),0)</f>
        <v>0</v>
      </c>
    </row>
    <row r="501" spans="1:20" x14ac:dyDescent="0.3">
      <c r="A501" s="69" t="s">
        <v>527</v>
      </c>
      <c r="B501" t="str">
        <f>_xlfn.IFNA(VLOOKUP($A501,'PASTE Energy Balance'!$A$7:$O$835,14,FALSE),"")</f>
        <v>NL</v>
      </c>
      <c r="C501" t="str">
        <f>_xlfn.IFNA(VLOOKUP($A501,'PASTE Technology Sheet'!$A$7:$G$850,3,FALSE),"")</f>
        <v>Conversion</v>
      </c>
      <c r="D501" t="str">
        <f>_xlfn.IFNA(VLOOKUP($A501,'PASTE Technology Sheet'!$A$7:$G$850,4,FALSE),"")</f>
        <v>Final Gas</v>
      </c>
      <c r="E501" t="str">
        <f>_xlfn.IFNA(VLOOKUP($A501,'PASTE Technology Sheet'!$A$7:$G$850,5,FALSE),"")</f>
        <v>Fossil Based</v>
      </c>
      <c r="F501" t="str">
        <f>_xlfn.IFNA(VLOOKUP($A501,'PASTE Technology Sheet'!$A$7:$G$850,6,FALSE),"")</f>
        <v>Natural Gas HD</v>
      </c>
      <c r="G501" t="str">
        <f>_xlfn.IFNA(VLOOKUP($A501,'PASTE Technology Sheet'!$A$7:$G$850,7,FALSE),"")</f>
        <v>Gas Extraction - Final Gas</v>
      </c>
      <c r="H501" s="263">
        <f>_xlfn.IFNA(VLOOKUP(A501,'PASTE Tech_Stock'!A:B,2,FALSE),0)</f>
        <v>0</v>
      </c>
      <c r="I501" s="263">
        <f>_xlfn.IFNA(VLOOKUP($A501,'PASTE Tech_Stock'!C:BC,2,FALSE),0)</f>
        <v>0</v>
      </c>
      <c r="J501" s="263">
        <f>_xlfn.IFNA(VLOOKUP($A501,'PASTE Tech_Stock'!E:BD,2,FALSE),0)</f>
        <v>0</v>
      </c>
      <c r="K501" s="263">
        <f>_xlfn.IFNA(VLOOKUP($A501,'PASTE Tech_Stock'!G:BE,2,FALSE),0)</f>
        <v>0</v>
      </c>
      <c r="L501" s="263">
        <f>_xlfn.IFNA(VLOOKUP($A501,'PASTE Tech_Stock'!I:BF,2,FALSE),0)</f>
        <v>0</v>
      </c>
      <c r="M501" s="263">
        <f>_xlfn.IFNA(VLOOKUP($A501,'PASTE Tech_Stock'!K:BG,2,FALSE),0)</f>
        <v>0</v>
      </c>
      <c r="N501" s="263">
        <f>_xlfn.IFNA(VLOOKUP($A501,'PASTE Tech_Stock'!M:BH,2,FALSE),0)</f>
        <v>0</v>
      </c>
      <c r="O501" s="263">
        <f>_xlfn.IFNA(VLOOKUP($A501,'PASTE Tech_Stock'!O:BI,2,FALSE),0)</f>
        <v>0</v>
      </c>
      <c r="P501" s="263">
        <f>_xlfn.IFNA(VLOOKUP($A501,'PASTE Tech_Stock'!Q:BJ,2,FALSE),0)</f>
        <v>0</v>
      </c>
      <c r="Q501" s="263">
        <f>_xlfn.IFNA(VLOOKUP($A501,'PASTE Tech_Stock'!S:BK,2,FALSE),0)</f>
        <v>0</v>
      </c>
      <c r="R501" s="263">
        <f>_xlfn.IFNA(VLOOKUP($A501,'PASTE Tech_Stock'!U:BL,2,FALSE),0)</f>
        <v>0</v>
      </c>
      <c r="S501" s="263">
        <f>_xlfn.IFNA(VLOOKUP($A501,'PASTE Tech_Stock'!W:BM,2,FALSE),0)</f>
        <v>0</v>
      </c>
      <c r="T501" s="263">
        <f>_xlfn.IFNA(VLOOKUP($A501,'PASTE Tech_Stock'!Y:BN,2,FALSE),0)</f>
        <v>0</v>
      </c>
    </row>
    <row r="502" spans="1:20" x14ac:dyDescent="0.3">
      <c r="A502" s="40" t="s">
        <v>528</v>
      </c>
      <c r="B502" t="str">
        <f>_xlfn.IFNA(VLOOKUP($A502,'PASTE Energy Balance'!$A$7:$O$835,14,FALSE),"")</f>
        <v>NL</v>
      </c>
      <c r="C502" t="str">
        <f>_xlfn.IFNA(VLOOKUP($A502,'PASTE Technology Sheet'!$A$7:$G$850,3,FALSE),"")</f>
        <v>Conversion</v>
      </c>
      <c r="D502" t="str">
        <f>_xlfn.IFNA(VLOOKUP($A502,'PASTE Technology Sheet'!$A$7:$G$850,4,FALSE),"")</f>
        <v>Final Gas</v>
      </c>
      <c r="E502" t="str">
        <f>_xlfn.IFNA(VLOOKUP($A502,'PASTE Technology Sheet'!$A$7:$G$850,5,FALSE),"")</f>
        <v>Synthetic</v>
      </c>
      <c r="F502" t="str">
        <f>_xlfn.IFNA(VLOOKUP($A502,'PASTE Technology Sheet'!$A$7:$G$850,6,FALSE),"")</f>
        <v>Natural Gas HD</v>
      </c>
      <c r="G502" t="str">
        <f>_xlfn.IFNA(VLOOKUP($A502,'PASTE Technology Sheet'!$A$7:$G$850,7,FALSE),"")</f>
        <v>Methane from Hydrogen - Final Gas</v>
      </c>
      <c r="H502" s="263">
        <f>_xlfn.IFNA(VLOOKUP(A502,'PASTE Tech_Stock'!A:B,2,FALSE),0)</f>
        <v>0</v>
      </c>
      <c r="I502" s="263">
        <f>_xlfn.IFNA(VLOOKUP($A502,'PASTE Tech_Stock'!C:BC,2,FALSE),0)</f>
        <v>0</v>
      </c>
      <c r="J502" s="263">
        <f>_xlfn.IFNA(VLOOKUP($A502,'PASTE Tech_Stock'!E:BD,2,FALSE),0)</f>
        <v>0</v>
      </c>
      <c r="K502" s="263">
        <f>_xlfn.IFNA(VLOOKUP($A502,'PASTE Tech_Stock'!G:BE,2,FALSE),0)</f>
        <v>0</v>
      </c>
      <c r="L502" s="263">
        <f>_xlfn.IFNA(VLOOKUP($A502,'PASTE Tech_Stock'!I:BF,2,FALSE),0)</f>
        <v>0</v>
      </c>
      <c r="M502" s="263">
        <f>_xlfn.IFNA(VLOOKUP($A502,'PASTE Tech_Stock'!K:BG,2,FALSE),0)</f>
        <v>0</v>
      </c>
      <c r="N502" s="263">
        <f>_xlfn.IFNA(VLOOKUP($A502,'PASTE Tech_Stock'!M:BH,2,FALSE),0)</f>
        <v>0</v>
      </c>
      <c r="O502" s="263">
        <f>_xlfn.IFNA(VLOOKUP($A502,'PASTE Tech_Stock'!O:BI,2,FALSE),0)</f>
        <v>0</v>
      </c>
      <c r="P502" s="263">
        <f>_xlfn.IFNA(VLOOKUP($A502,'PASTE Tech_Stock'!Q:BJ,2,FALSE),0)</f>
        <v>0</v>
      </c>
      <c r="Q502" s="263">
        <f>_xlfn.IFNA(VLOOKUP($A502,'PASTE Tech_Stock'!S:BK,2,FALSE),0)</f>
        <v>0</v>
      </c>
      <c r="R502" s="263">
        <f>_xlfn.IFNA(VLOOKUP($A502,'PASTE Tech_Stock'!U:BL,2,FALSE),0)</f>
        <v>0</v>
      </c>
      <c r="S502" s="263">
        <f>_xlfn.IFNA(VLOOKUP($A502,'PASTE Tech_Stock'!W:BM,2,FALSE),0)</f>
        <v>0</v>
      </c>
      <c r="T502" s="263">
        <f>_xlfn.IFNA(VLOOKUP($A502,'PASTE Tech_Stock'!Y:BN,2,FALSE),0)</f>
        <v>0</v>
      </c>
    </row>
    <row r="503" spans="1:20" x14ac:dyDescent="0.3">
      <c r="A503" s="178" t="s">
        <v>529</v>
      </c>
      <c r="B503" t="str">
        <f>_xlfn.IFNA(VLOOKUP($A503,'PASTE Energy Balance'!$A$7:$O$835,14,FALSE),"")</f>
        <v>NL</v>
      </c>
      <c r="C503" t="str">
        <f>_xlfn.IFNA(VLOOKUP($A503,'PASTE Technology Sheet'!$A$7:$G$850,3,FALSE),"")</f>
        <v>Primary</v>
      </c>
      <c r="D503" t="str">
        <f>_xlfn.IFNA(VLOOKUP($A503,'PASTE Technology Sheet'!$A$7:$G$850,4,FALSE),"")</f>
        <v>Fossil</v>
      </c>
      <c r="E503" t="str">
        <f>_xlfn.IFNA(VLOOKUP($A503,'PASTE Technology Sheet'!$A$7:$G$850,5,FALSE),"")</f>
        <v>Fossil Primary</v>
      </c>
      <c r="F503" t="str">
        <f>_xlfn.IFNA(VLOOKUP($A503,'PASTE Technology Sheet'!$A$7:$G$850,6,FALSE),"")</f>
        <v>Natural Gas HD</v>
      </c>
      <c r="G503" t="str">
        <f>_xlfn.IFNA(VLOOKUP($A503,'PASTE Technology Sheet'!$A$7:$G$850,7,FALSE),"")</f>
        <v>Imported Natural Gas - Final Gas</v>
      </c>
      <c r="H503" s="263">
        <f>_xlfn.IFNA(VLOOKUP(A503,'PASTE Tech_Stock'!A:B,2,FALSE),0)</f>
        <v>4000</v>
      </c>
      <c r="I503" s="263">
        <f>_xlfn.IFNA(VLOOKUP($A503,'PASTE Tech_Stock'!C:BC,2,FALSE),0)</f>
        <v>4000</v>
      </c>
      <c r="J503" s="263">
        <f>_xlfn.IFNA(VLOOKUP($A503,'PASTE Tech_Stock'!E:BD,2,FALSE),0)</f>
        <v>4000</v>
      </c>
      <c r="K503" s="263">
        <f>_xlfn.IFNA(VLOOKUP($A503,'PASTE Tech_Stock'!G:BE,2,FALSE),0)</f>
        <v>4000</v>
      </c>
      <c r="L503" s="263">
        <f>_xlfn.IFNA(VLOOKUP($A503,'PASTE Tech_Stock'!I:BF,2,FALSE),0)</f>
        <v>4000</v>
      </c>
      <c r="M503" s="263">
        <f>_xlfn.IFNA(VLOOKUP($A503,'PASTE Tech_Stock'!K:BG,2,FALSE),0)</f>
        <v>4000</v>
      </c>
      <c r="N503" s="263">
        <f>_xlfn.IFNA(VLOOKUP($A503,'PASTE Tech_Stock'!M:BH,2,FALSE),0)</f>
        <v>4000</v>
      </c>
      <c r="O503" s="263">
        <f>_xlfn.IFNA(VLOOKUP($A503,'PASTE Tech_Stock'!O:BI,2,FALSE),0)</f>
        <v>4000</v>
      </c>
      <c r="P503" s="263">
        <f>_xlfn.IFNA(VLOOKUP($A503,'PASTE Tech_Stock'!Q:BJ,2,FALSE),0)</f>
        <v>4000</v>
      </c>
      <c r="Q503" s="263">
        <f>_xlfn.IFNA(VLOOKUP($A503,'PASTE Tech_Stock'!S:BK,2,FALSE),0)</f>
        <v>4000</v>
      </c>
      <c r="R503" s="263">
        <f>_xlfn.IFNA(VLOOKUP($A503,'PASTE Tech_Stock'!U:BL,2,FALSE),0)</f>
        <v>4000</v>
      </c>
      <c r="S503" s="263">
        <f>_xlfn.IFNA(VLOOKUP($A503,'PASTE Tech_Stock'!W:BM,2,FALSE),0)</f>
        <v>4000</v>
      </c>
      <c r="T503" s="263">
        <f>_xlfn.IFNA(VLOOKUP($A503,'PASTE Tech_Stock'!Y:BN,2,FALSE),0)</f>
        <v>4000</v>
      </c>
    </row>
    <row r="504" spans="1:20" x14ac:dyDescent="0.3">
      <c r="A504" s="40" t="s">
        <v>530</v>
      </c>
      <c r="B504" t="str">
        <f>_xlfn.IFNA(VLOOKUP($A504,'PASTE Energy Balance'!$A$7:$O$835,14,FALSE),"")</f>
        <v>NL</v>
      </c>
      <c r="C504" t="str">
        <f>_xlfn.IFNA(VLOOKUP($A504,'PASTE Technology Sheet'!$A$7:$G$850,3,FALSE),"")</f>
        <v>Conversion</v>
      </c>
      <c r="D504" t="str">
        <f>_xlfn.IFNA(VLOOKUP($A504,'PASTE Technology Sheet'!$A$7:$G$850,4,FALSE),"")</f>
        <v>Final Gas</v>
      </c>
      <c r="E504" t="str">
        <f>_xlfn.IFNA(VLOOKUP($A504,'PASTE Technology Sheet'!$A$7:$G$850,5,FALSE),"")</f>
        <v>Fossil Based</v>
      </c>
      <c r="F504" t="str">
        <f>_xlfn.IFNA(VLOOKUP($A504,'PASTE Technology Sheet'!$A$7:$G$850,6,FALSE),"")</f>
        <v>Natural Gas HD</v>
      </c>
      <c r="G504" t="str">
        <f>_xlfn.IFNA(VLOOKUP($A504,'PASTE Technology Sheet'!$A$7:$G$850,7,FALSE),"")</f>
        <v>LNG decompression station - Final Gas</v>
      </c>
      <c r="H504" s="263">
        <f>_xlfn.IFNA(VLOOKUP(A504,'PASTE Tech_Stock'!A:B,2,FALSE),0)</f>
        <v>0</v>
      </c>
      <c r="I504" s="263">
        <f>_xlfn.IFNA(VLOOKUP($A504,'PASTE Tech_Stock'!C:BC,2,FALSE),0)</f>
        <v>2.1044875449999999E-7</v>
      </c>
      <c r="J504" s="263">
        <f>_xlfn.IFNA(VLOOKUP($A504,'PASTE Tech_Stock'!E:BD,2,FALSE),0)</f>
        <v>3.7832797610000001E-7</v>
      </c>
      <c r="K504" s="263">
        <f>_xlfn.IFNA(VLOOKUP($A504,'PASTE Tech_Stock'!G:BE,2,FALSE),0)</f>
        <v>0</v>
      </c>
      <c r="L504" s="263">
        <f>_xlfn.IFNA(VLOOKUP($A504,'PASTE Tech_Stock'!I:BF,2,FALSE),0)</f>
        <v>0</v>
      </c>
      <c r="M504" s="263">
        <f>_xlfn.IFNA(VLOOKUP($A504,'PASTE Tech_Stock'!K:BG,2,FALSE),0)</f>
        <v>1.5655129740000001E-7</v>
      </c>
      <c r="N504" s="263">
        <f>_xlfn.IFNA(VLOOKUP($A504,'PASTE Tech_Stock'!M:BH,2,FALSE),0)</f>
        <v>1.085487616E-6</v>
      </c>
      <c r="O504" s="263">
        <f>_xlfn.IFNA(VLOOKUP($A504,'PASTE Tech_Stock'!O:BI,2,FALSE),0)</f>
        <v>3.8615547210000002E-7</v>
      </c>
      <c r="P504" s="263">
        <f>_xlfn.IFNA(VLOOKUP($A504,'PASTE Tech_Stock'!Q:BJ,2,FALSE),0)</f>
        <v>4.0853930469999999E-7</v>
      </c>
      <c r="Q504" s="263">
        <f>_xlfn.IFNA(VLOOKUP($A504,'PASTE Tech_Stock'!S:BK,2,FALSE),0)</f>
        <v>1.9334327490000001E-7</v>
      </c>
      <c r="R504" s="263">
        <f>_xlfn.IFNA(VLOOKUP($A504,'PASTE Tech_Stock'!U:BL,2,FALSE),0)</f>
        <v>2.1111328960000001E-7</v>
      </c>
      <c r="S504" s="263">
        <f>_xlfn.IFNA(VLOOKUP($A504,'PASTE Tech_Stock'!W:BM,2,FALSE),0)</f>
        <v>5.9423344880000002E-7</v>
      </c>
      <c r="T504" s="263">
        <f>_xlfn.IFNA(VLOOKUP($A504,'PASTE Tech_Stock'!Y:BN,2,FALSE),0)</f>
        <v>0</v>
      </c>
    </row>
    <row r="505" spans="1:20" x14ac:dyDescent="0.3">
      <c r="A505" s="114" t="s">
        <v>531</v>
      </c>
      <c r="B505" t="str">
        <f>_xlfn.IFNA(VLOOKUP($A505,'PASTE Energy Balance'!$A$7:$O$835,14,FALSE),"")</f>
        <v>EU</v>
      </c>
      <c r="C505" t="str">
        <f>_xlfn.IFNA(VLOOKUP($A505,'PASTE Technology Sheet'!$A$7:$G$850,3,FALSE),"")</f>
        <v>Primary</v>
      </c>
      <c r="D505" t="str">
        <f>_xlfn.IFNA(VLOOKUP($A505,'PASTE Technology Sheet'!$A$7:$G$850,4,FALSE),"")</f>
        <v>Fossil</v>
      </c>
      <c r="E505" t="str">
        <f>_xlfn.IFNA(VLOOKUP($A505,'PASTE Technology Sheet'!$A$7:$G$850,5,FALSE),"")</f>
        <v>Fossil Primary</v>
      </c>
      <c r="F505" t="str">
        <f>_xlfn.IFNA(VLOOKUP($A505,'PASTE Technology Sheet'!$A$7:$G$850,6,FALSE),"")</f>
        <v>Natural Gas HD EU</v>
      </c>
      <c r="G505" t="str">
        <f>_xlfn.IFNA(VLOOKUP($A505,'PASTE Technology Sheet'!$A$7:$G$850,7,FALSE),"")</f>
        <v>Natural Gas EU</v>
      </c>
      <c r="H505" s="263">
        <f>_xlfn.IFNA(VLOOKUP(A505,'PASTE Tech_Stock'!A:B,2,FALSE),0)</f>
        <v>23000</v>
      </c>
      <c r="I505" s="263">
        <f>_xlfn.IFNA(VLOOKUP($A505,'PASTE Tech_Stock'!C:BC,2,FALSE),0)</f>
        <v>23000</v>
      </c>
      <c r="J505" s="263">
        <f>_xlfn.IFNA(VLOOKUP($A505,'PASTE Tech_Stock'!E:BD,2,FALSE),0)</f>
        <v>23000</v>
      </c>
      <c r="K505" s="263">
        <f>_xlfn.IFNA(VLOOKUP($A505,'PASTE Tech_Stock'!G:BE,2,FALSE),0)</f>
        <v>23000</v>
      </c>
      <c r="L505" s="263">
        <f>_xlfn.IFNA(VLOOKUP($A505,'PASTE Tech_Stock'!I:BF,2,FALSE),0)</f>
        <v>23000</v>
      </c>
      <c r="M505" s="263">
        <f>_xlfn.IFNA(VLOOKUP($A505,'PASTE Tech_Stock'!K:BG,2,FALSE),0)</f>
        <v>23000</v>
      </c>
      <c r="N505" s="263">
        <f>_xlfn.IFNA(VLOOKUP($A505,'PASTE Tech_Stock'!M:BH,2,FALSE),0)</f>
        <v>23000</v>
      </c>
      <c r="O505" s="263">
        <f>_xlfn.IFNA(VLOOKUP($A505,'PASTE Tech_Stock'!O:BI,2,FALSE),0)</f>
        <v>23000</v>
      </c>
      <c r="P505" s="263">
        <f>_xlfn.IFNA(VLOOKUP($A505,'PASTE Tech_Stock'!Q:BJ,2,FALSE),0)</f>
        <v>23000</v>
      </c>
      <c r="Q505" s="263">
        <f>_xlfn.IFNA(VLOOKUP($A505,'PASTE Tech_Stock'!S:BK,2,FALSE),0)</f>
        <v>23000</v>
      </c>
      <c r="R505" s="263">
        <f>_xlfn.IFNA(VLOOKUP($A505,'PASTE Tech_Stock'!U:BL,2,FALSE),0)</f>
        <v>23000</v>
      </c>
      <c r="S505" s="263">
        <f>_xlfn.IFNA(VLOOKUP($A505,'PASTE Tech_Stock'!W:BM,2,FALSE),0)</f>
        <v>23000</v>
      </c>
      <c r="T505" s="263">
        <f>_xlfn.IFNA(VLOOKUP($A505,'PASTE Tech_Stock'!Y:BN,2,FALSE),0)</f>
        <v>23000</v>
      </c>
    </row>
    <row r="506" spans="1:20" x14ac:dyDescent="0.3">
      <c r="A506" s="69" t="s">
        <v>532</v>
      </c>
      <c r="B506" t="str">
        <f>_xlfn.IFNA(VLOOKUP($A506,'PASTE Energy Balance'!$A$7:$O$835,14,FALSE),"")</f>
        <v>NL</v>
      </c>
      <c r="C506" t="str">
        <f>_xlfn.IFNA(VLOOKUP($A506,'PASTE Technology Sheet'!$A$7:$G$850,3,FALSE),"")</f>
        <v>Conversion</v>
      </c>
      <c r="D506" t="str">
        <f>_xlfn.IFNA(VLOOKUP($A506,'PASTE Technology Sheet'!$A$7:$G$850,4,FALSE),"")</f>
        <v>Final Gas</v>
      </c>
      <c r="E506" t="str">
        <f>_xlfn.IFNA(VLOOKUP($A506,'PASTE Technology Sheet'!$A$7:$G$850,5,FALSE),"")</f>
        <v>Storage</v>
      </c>
      <c r="F506" t="str">
        <f>_xlfn.IFNA(VLOOKUP($A506,'PASTE Technology Sheet'!$A$7:$G$850,6,FALSE),"")</f>
        <v>Natural Gas HD</v>
      </c>
      <c r="G506" t="str">
        <f>_xlfn.IFNA(VLOOKUP($A506,'PASTE Technology Sheet'!$A$7:$G$850,7,FALSE),"")</f>
        <v>Small scale storage buffer - Final Gas</v>
      </c>
      <c r="H506" s="263">
        <f>_xlfn.IFNA(VLOOKUP(A506,'PASTE Tech_Stock'!A:B,2,FALSE),0)</f>
        <v>0</v>
      </c>
      <c r="I506" s="263">
        <f>_xlfn.IFNA(VLOOKUP($A506,'PASTE Tech_Stock'!C:BC,2,FALSE),0)</f>
        <v>0</v>
      </c>
      <c r="J506" s="263">
        <f>_xlfn.IFNA(VLOOKUP($A506,'PASTE Tech_Stock'!E:BD,2,FALSE),0)</f>
        <v>0</v>
      </c>
      <c r="K506" s="263">
        <f>_xlfn.IFNA(VLOOKUP($A506,'PASTE Tech_Stock'!G:BE,2,FALSE),0)</f>
        <v>0</v>
      </c>
      <c r="L506" s="263">
        <f>_xlfn.IFNA(VLOOKUP($A506,'PASTE Tech_Stock'!I:BF,2,FALSE),0)</f>
        <v>0</v>
      </c>
      <c r="M506" s="263">
        <f>_xlfn.IFNA(VLOOKUP($A506,'PASTE Tech_Stock'!K:BG,2,FALSE),0)</f>
        <v>0</v>
      </c>
      <c r="N506" s="263">
        <f>_xlfn.IFNA(VLOOKUP($A506,'PASTE Tech_Stock'!M:BH,2,FALSE),0)</f>
        <v>0</v>
      </c>
      <c r="O506" s="263">
        <f>_xlfn.IFNA(VLOOKUP($A506,'PASTE Tech_Stock'!O:BI,2,FALSE),0)</f>
        <v>0</v>
      </c>
      <c r="P506" s="263">
        <f>_xlfn.IFNA(VLOOKUP($A506,'PASTE Tech_Stock'!Q:BJ,2,FALSE),0)</f>
        <v>0</v>
      </c>
      <c r="Q506" s="263">
        <f>_xlfn.IFNA(VLOOKUP($A506,'PASTE Tech_Stock'!S:BK,2,FALSE),0)</f>
        <v>0</v>
      </c>
      <c r="R506" s="263">
        <f>_xlfn.IFNA(VLOOKUP($A506,'PASTE Tech_Stock'!U:BL,2,FALSE),0)</f>
        <v>0</v>
      </c>
      <c r="S506" s="263">
        <f>_xlfn.IFNA(VLOOKUP($A506,'PASTE Tech_Stock'!W:BM,2,FALSE),0)</f>
        <v>0</v>
      </c>
      <c r="T506" s="263">
        <f>_xlfn.IFNA(VLOOKUP($A506,'PASTE Tech_Stock'!Y:BN,2,FALSE),0)</f>
        <v>0</v>
      </c>
    </row>
    <row r="507" spans="1:20" x14ac:dyDescent="0.3">
      <c r="A507" s="40" t="s">
        <v>533</v>
      </c>
      <c r="B507" t="str">
        <f>_xlfn.IFNA(VLOOKUP($A507,'PASTE Energy Balance'!$A$7:$O$835,14,FALSE),"")</f>
        <v>NL</v>
      </c>
      <c r="C507" t="str">
        <f>_xlfn.IFNA(VLOOKUP($A507,'PASTE Technology Sheet'!$A$7:$G$850,3,FALSE),"")</f>
        <v>Conversion</v>
      </c>
      <c r="D507" t="str">
        <f>_xlfn.IFNA(VLOOKUP($A507,'PASTE Technology Sheet'!$A$7:$G$850,4,FALSE),"")</f>
        <v>Final Gas</v>
      </c>
      <c r="E507" t="str">
        <f>_xlfn.IFNA(VLOOKUP($A507,'PASTE Technology Sheet'!$A$7:$G$850,5,FALSE),"")</f>
        <v>Storage</v>
      </c>
      <c r="F507" t="str">
        <f>_xlfn.IFNA(VLOOKUP($A507,'PASTE Technology Sheet'!$A$7:$G$850,6,FALSE),"")</f>
        <v>Natural Gas HD</v>
      </c>
      <c r="G507" t="str">
        <f>_xlfn.IFNA(VLOOKUP($A507,'PASTE Technology Sheet'!$A$7:$G$850,7,FALSE),"")</f>
        <v>Large scale storage buffer - Final Gas</v>
      </c>
      <c r="H507" s="263">
        <f>_xlfn.IFNA(VLOOKUP(A507,'PASTE Tech_Stock'!A:B,2,FALSE),0)</f>
        <v>0</v>
      </c>
      <c r="I507" s="263">
        <f>_xlfn.IFNA(VLOOKUP($A507,'PASTE Tech_Stock'!C:BC,2,FALSE),0)</f>
        <v>0</v>
      </c>
      <c r="J507" s="263">
        <f>_xlfn.IFNA(VLOOKUP($A507,'PASTE Tech_Stock'!E:BD,2,FALSE),0)</f>
        <v>0</v>
      </c>
      <c r="K507" s="263">
        <f>_xlfn.IFNA(VLOOKUP($A507,'PASTE Tech_Stock'!G:BE,2,FALSE),0)</f>
        <v>0</v>
      </c>
      <c r="L507" s="263">
        <f>_xlfn.IFNA(VLOOKUP($A507,'PASTE Tech_Stock'!I:BF,2,FALSE),0)</f>
        <v>0</v>
      </c>
      <c r="M507" s="263">
        <f>_xlfn.IFNA(VLOOKUP($A507,'PASTE Tech_Stock'!K:BG,2,FALSE),0)</f>
        <v>0</v>
      </c>
      <c r="N507" s="263">
        <f>_xlfn.IFNA(VLOOKUP($A507,'PASTE Tech_Stock'!M:BH,2,FALSE),0)</f>
        <v>0</v>
      </c>
      <c r="O507" s="263">
        <f>_xlfn.IFNA(VLOOKUP($A507,'PASTE Tech_Stock'!O:BI,2,FALSE),0)</f>
        <v>0</v>
      </c>
      <c r="P507" s="263">
        <f>_xlfn.IFNA(VLOOKUP($A507,'PASTE Tech_Stock'!Q:BJ,2,FALSE),0)</f>
        <v>0</v>
      </c>
      <c r="Q507" s="263">
        <f>_xlfn.IFNA(VLOOKUP($A507,'PASTE Tech_Stock'!S:BK,2,FALSE),0)</f>
        <v>0</v>
      </c>
      <c r="R507" s="263">
        <f>_xlfn.IFNA(VLOOKUP($A507,'PASTE Tech_Stock'!U:BL,2,FALSE),0)</f>
        <v>0</v>
      </c>
      <c r="S507" s="263">
        <f>_xlfn.IFNA(VLOOKUP($A507,'PASTE Tech_Stock'!W:BM,2,FALSE),0)</f>
        <v>0</v>
      </c>
      <c r="T507" s="263">
        <f>_xlfn.IFNA(VLOOKUP($A507,'PASTE Tech_Stock'!Y:BN,2,FALSE),0)</f>
        <v>0</v>
      </c>
    </row>
    <row r="508" spans="1:20" x14ac:dyDescent="0.3">
      <c r="A508" s="69" t="s">
        <v>534</v>
      </c>
      <c r="B508" t="str">
        <f>_xlfn.IFNA(VLOOKUP($A508,'PASTE Energy Balance'!$A$7:$O$835,14,FALSE),"")</f>
        <v>NL</v>
      </c>
      <c r="C508" t="str">
        <f>_xlfn.IFNA(VLOOKUP($A508,'PASTE Technology Sheet'!$A$7:$G$850,3,FALSE),"")</f>
        <v>Conversion</v>
      </c>
      <c r="D508" t="str">
        <f>_xlfn.IFNA(VLOOKUP($A508,'PASTE Technology Sheet'!$A$7:$G$850,4,FALSE),"")</f>
        <v>Final Gas</v>
      </c>
      <c r="E508" t="str">
        <f>_xlfn.IFNA(VLOOKUP($A508,'PASTE Technology Sheet'!$A$7:$G$850,5,FALSE),"")</f>
        <v>Internal Gas Flow</v>
      </c>
      <c r="F508" t="str">
        <f>_xlfn.IFNA(VLOOKUP($A508,'PASTE Technology Sheet'!$A$7:$G$850,6,FALSE),"")</f>
        <v>Natural Gas HD</v>
      </c>
      <c r="G508" t="str">
        <f>_xlfn.IFNA(VLOOKUP($A508,'PASTE Technology Sheet'!$A$7:$G$850,7,FALSE),"")</f>
        <v>LD to HD compressor - Final Gas</v>
      </c>
      <c r="H508" s="263">
        <f>_xlfn.IFNA(VLOOKUP(A508,'PASTE Tech_Stock'!A:B,2,FALSE),0)</f>
        <v>0</v>
      </c>
      <c r="I508" s="263">
        <f>_xlfn.IFNA(VLOOKUP($A508,'PASTE Tech_Stock'!C:BC,2,FALSE),0)</f>
        <v>0</v>
      </c>
      <c r="J508" s="263">
        <f>_xlfn.IFNA(VLOOKUP($A508,'PASTE Tech_Stock'!E:BD,2,FALSE),0)</f>
        <v>0</v>
      </c>
      <c r="K508" s="263">
        <f>_xlfn.IFNA(VLOOKUP($A508,'PASTE Tech_Stock'!G:BE,2,FALSE),0)</f>
        <v>0</v>
      </c>
      <c r="L508" s="263">
        <f>_xlfn.IFNA(VLOOKUP($A508,'PASTE Tech_Stock'!I:BF,2,FALSE),0)</f>
        <v>0</v>
      </c>
      <c r="M508" s="263">
        <f>_xlfn.IFNA(VLOOKUP($A508,'PASTE Tech_Stock'!K:BG,2,FALSE),0)</f>
        <v>0</v>
      </c>
      <c r="N508" s="263">
        <f>_xlfn.IFNA(VLOOKUP($A508,'PASTE Tech_Stock'!M:BH,2,FALSE),0)</f>
        <v>0</v>
      </c>
      <c r="O508" s="263">
        <f>_xlfn.IFNA(VLOOKUP($A508,'PASTE Tech_Stock'!O:BI,2,FALSE),0)</f>
        <v>0</v>
      </c>
      <c r="P508" s="263">
        <f>_xlfn.IFNA(VLOOKUP($A508,'PASTE Tech_Stock'!Q:BJ,2,FALSE),0)</f>
        <v>0</v>
      </c>
      <c r="Q508" s="263">
        <f>_xlfn.IFNA(VLOOKUP($A508,'PASTE Tech_Stock'!S:BK,2,FALSE),0)</f>
        <v>0</v>
      </c>
      <c r="R508" s="263">
        <f>_xlfn.IFNA(VLOOKUP($A508,'PASTE Tech_Stock'!U:BL,2,FALSE),0)</f>
        <v>0</v>
      </c>
      <c r="S508" s="263">
        <f>_xlfn.IFNA(VLOOKUP($A508,'PASTE Tech_Stock'!W:BM,2,FALSE),0)</f>
        <v>0</v>
      </c>
      <c r="T508" s="263">
        <f>_xlfn.IFNA(VLOOKUP($A508,'PASTE Tech_Stock'!Y:BN,2,FALSE),0)</f>
        <v>0</v>
      </c>
    </row>
    <row r="509" spans="1:20" x14ac:dyDescent="0.3">
      <c r="A509" s="40" t="s">
        <v>535</v>
      </c>
      <c r="B509" t="str">
        <f>_xlfn.IFNA(VLOOKUP($A509,'PASTE Energy Balance'!$A$7:$O$835,14,FALSE),"")</f>
        <v>NL</v>
      </c>
      <c r="C509" t="str">
        <f>_xlfn.IFNA(VLOOKUP($A509,'PASTE Technology Sheet'!$A$7:$G$850,3,FALSE),"")</f>
        <v>Conversion</v>
      </c>
      <c r="D509" t="str">
        <f>_xlfn.IFNA(VLOOKUP($A509,'PASTE Technology Sheet'!$A$7:$G$850,4,FALSE),"")</f>
        <v>Final Gas</v>
      </c>
      <c r="E509" t="str">
        <f>_xlfn.IFNA(VLOOKUP($A509,'PASTE Technology Sheet'!$A$7:$G$850,5,FALSE),"")</f>
        <v>Bio Based</v>
      </c>
      <c r="F509" t="str">
        <f>_xlfn.IFNA(VLOOKUP($A509,'PASTE Technology Sheet'!$A$7:$G$850,6,FALSE),"")</f>
        <v>Natural Gas LD</v>
      </c>
      <c r="G509" t="str">
        <f>_xlfn.IFNA(VLOOKUP($A509,'PASTE Technology Sheet'!$A$7:$G$850,7,FALSE),"")</f>
        <v>Gas from Manure Digestion - Final Gas</v>
      </c>
      <c r="H509" s="263">
        <f>_xlfn.IFNA(VLOOKUP(A509,'PASTE Tech_Stock'!A:B,2,FALSE),0)</f>
        <v>0</v>
      </c>
      <c r="I509" s="263">
        <f>_xlfn.IFNA(VLOOKUP($A509,'PASTE Tech_Stock'!C:BC,2,FALSE),0)</f>
        <v>0</v>
      </c>
      <c r="J509" s="263">
        <f>_xlfn.IFNA(VLOOKUP($A509,'PASTE Tech_Stock'!E:BD,2,FALSE),0)</f>
        <v>0</v>
      </c>
      <c r="K509" s="263">
        <f>_xlfn.IFNA(VLOOKUP($A509,'PASTE Tech_Stock'!G:BE,2,FALSE),0)</f>
        <v>0</v>
      </c>
      <c r="L509" s="263">
        <f>_xlfn.IFNA(VLOOKUP($A509,'PASTE Tech_Stock'!I:BF,2,FALSE),0)</f>
        <v>0</v>
      </c>
      <c r="M509" s="263">
        <f>_xlfn.IFNA(VLOOKUP($A509,'PASTE Tech_Stock'!K:BG,2,FALSE),0)</f>
        <v>0</v>
      </c>
      <c r="N509" s="263">
        <f>_xlfn.IFNA(VLOOKUP($A509,'PASTE Tech_Stock'!M:BH,2,FALSE),0)</f>
        <v>0</v>
      </c>
      <c r="O509" s="263">
        <f>_xlfn.IFNA(VLOOKUP($A509,'PASTE Tech_Stock'!O:BI,2,FALSE),0)</f>
        <v>0</v>
      </c>
      <c r="P509" s="263">
        <f>_xlfn.IFNA(VLOOKUP($A509,'PASTE Tech_Stock'!Q:BJ,2,FALSE),0)</f>
        <v>0</v>
      </c>
      <c r="Q509" s="263">
        <f>_xlfn.IFNA(VLOOKUP($A509,'PASTE Tech_Stock'!S:BK,2,FALSE),0)</f>
        <v>0</v>
      </c>
      <c r="R509" s="263">
        <f>_xlfn.IFNA(VLOOKUP($A509,'PASTE Tech_Stock'!U:BL,2,FALSE),0)</f>
        <v>0</v>
      </c>
      <c r="S509" s="263">
        <f>_xlfn.IFNA(VLOOKUP($A509,'PASTE Tech_Stock'!W:BM,2,FALSE),0)</f>
        <v>0</v>
      </c>
      <c r="T509" s="263">
        <f>_xlfn.IFNA(VLOOKUP($A509,'PASTE Tech_Stock'!Y:BN,2,FALSE),0)</f>
        <v>0</v>
      </c>
    </row>
    <row r="510" spans="1:20" x14ac:dyDescent="0.3">
      <c r="A510" s="69" t="s">
        <v>536</v>
      </c>
      <c r="B510" t="str">
        <f>_xlfn.IFNA(VLOOKUP($A510,'PASTE Energy Balance'!$A$7:$O$835,14,FALSE),"")</f>
        <v>NL</v>
      </c>
      <c r="C510" t="str">
        <f>_xlfn.IFNA(VLOOKUP($A510,'PASTE Technology Sheet'!$A$7:$G$850,3,FALSE),"")</f>
        <v>Conversion</v>
      </c>
      <c r="D510" t="str">
        <f>_xlfn.IFNA(VLOOKUP($A510,'PASTE Technology Sheet'!$A$7:$G$850,4,FALSE),"")</f>
        <v>Final Gas</v>
      </c>
      <c r="E510" t="str">
        <f>_xlfn.IFNA(VLOOKUP($A510,'PASTE Technology Sheet'!$A$7:$G$850,5,FALSE),"")</f>
        <v>Bio Based</v>
      </c>
      <c r="F510" t="str">
        <f>_xlfn.IFNA(VLOOKUP($A510,'PASTE Technology Sheet'!$A$7:$G$850,6,FALSE),"")</f>
        <v>Natural Gas LD</v>
      </c>
      <c r="G510" t="str">
        <f>_xlfn.IFNA(VLOOKUP($A510,'PASTE Technology Sheet'!$A$7:$G$850,7,FALSE),"")</f>
        <v>Gas from Manure-Starch Co-Digestion - Final Gas</v>
      </c>
      <c r="H510" s="263">
        <f>_xlfn.IFNA(VLOOKUP(A510,'PASTE Tech_Stock'!A:B,2,FALSE),0)</f>
        <v>0</v>
      </c>
      <c r="I510" s="263">
        <f>_xlfn.IFNA(VLOOKUP($A510,'PASTE Tech_Stock'!C:BC,2,FALSE),0)</f>
        <v>0</v>
      </c>
      <c r="J510" s="263">
        <f>_xlfn.IFNA(VLOOKUP($A510,'PASTE Tech_Stock'!E:BD,2,FALSE),0)</f>
        <v>0</v>
      </c>
      <c r="K510" s="263">
        <f>_xlfn.IFNA(VLOOKUP($A510,'PASTE Tech_Stock'!G:BE,2,FALSE),0)</f>
        <v>0</v>
      </c>
      <c r="L510" s="263">
        <f>_xlfn.IFNA(VLOOKUP($A510,'PASTE Tech_Stock'!I:BF,2,FALSE),0)</f>
        <v>0</v>
      </c>
      <c r="M510" s="263">
        <f>_xlfn.IFNA(VLOOKUP($A510,'PASTE Tech_Stock'!K:BG,2,FALSE),0)</f>
        <v>0</v>
      </c>
      <c r="N510" s="263">
        <f>_xlfn.IFNA(VLOOKUP($A510,'PASTE Tech_Stock'!M:BH,2,FALSE),0)</f>
        <v>0</v>
      </c>
      <c r="O510" s="263">
        <f>_xlfn.IFNA(VLOOKUP($A510,'PASTE Tech_Stock'!O:BI,2,FALSE),0)</f>
        <v>0</v>
      </c>
      <c r="P510" s="263">
        <f>_xlfn.IFNA(VLOOKUP($A510,'PASTE Tech_Stock'!Q:BJ,2,FALSE),0)</f>
        <v>0</v>
      </c>
      <c r="Q510" s="263">
        <f>_xlfn.IFNA(VLOOKUP($A510,'PASTE Tech_Stock'!S:BK,2,FALSE),0)</f>
        <v>0</v>
      </c>
      <c r="R510" s="263">
        <f>_xlfn.IFNA(VLOOKUP($A510,'PASTE Tech_Stock'!U:BL,2,FALSE),0)</f>
        <v>0</v>
      </c>
      <c r="S510" s="263">
        <f>_xlfn.IFNA(VLOOKUP($A510,'PASTE Tech_Stock'!W:BM,2,FALSE),0)</f>
        <v>0</v>
      </c>
      <c r="T510" s="263">
        <f>_xlfn.IFNA(VLOOKUP($A510,'PASTE Tech_Stock'!Y:BN,2,FALSE),0)</f>
        <v>0</v>
      </c>
    </row>
    <row r="511" spans="1:20" x14ac:dyDescent="0.3">
      <c r="A511" s="40" t="s">
        <v>537</v>
      </c>
      <c r="B511" t="str">
        <f>_xlfn.IFNA(VLOOKUP($A511,'PASTE Energy Balance'!$A$7:$O$835,14,FALSE),"")</f>
        <v>NL</v>
      </c>
      <c r="C511" t="str">
        <f>_xlfn.IFNA(VLOOKUP($A511,'PASTE Technology Sheet'!$A$7:$G$850,3,FALSE),"")</f>
        <v>Conversion</v>
      </c>
      <c r="D511" t="str">
        <f>_xlfn.IFNA(VLOOKUP($A511,'PASTE Technology Sheet'!$A$7:$G$850,4,FALSE),"")</f>
        <v>Final Gas</v>
      </c>
      <c r="E511" t="str">
        <f>_xlfn.IFNA(VLOOKUP($A511,'PASTE Technology Sheet'!$A$7:$G$850,5,FALSE),"")</f>
        <v>Bio Based</v>
      </c>
      <c r="F511" t="str">
        <f>_xlfn.IFNA(VLOOKUP($A511,'PASTE Technology Sheet'!$A$7:$G$850,6,FALSE),"")</f>
        <v>Natural Gas LD</v>
      </c>
      <c r="G511" t="str">
        <f>_xlfn.IFNA(VLOOKUP($A511,'PASTE Technology Sheet'!$A$7:$G$850,7,FALSE),"")</f>
        <v>Gas from Solid Biomass Gasification - Final Gas</v>
      </c>
      <c r="H511" s="263">
        <f>_xlfn.IFNA(VLOOKUP(A511,'PASTE Tech_Stock'!A:B,2,FALSE),0)</f>
        <v>0</v>
      </c>
      <c r="I511" s="263">
        <f>_xlfn.IFNA(VLOOKUP($A511,'PASTE Tech_Stock'!C:BC,2,FALSE),0)</f>
        <v>0</v>
      </c>
      <c r="J511" s="263">
        <f>_xlfn.IFNA(VLOOKUP($A511,'PASTE Tech_Stock'!E:BD,2,FALSE),0)</f>
        <v>0</v>
      </c>
      <c r="K511" s="263">
        <f>_xlfn.IFNA(VLOOKUP($A511,'PASTE Tech_Stock'!G:BE,2,FALSE),0)</f>
        <v>0</v>
      </c>
      <c r="L511" s="263">
        <f>_xlfn.IFNA(VLOOKUP($A511,'PASTE Tech_Stock'!I:BF,2,FALSE),0)</f>
        <v>0</v>
      </c>
      <c r="M511" s="263">
        <f>_xlfn.IFNA(VLOOKUP($A511,'PASTE Tech_Stock'!K:BG,2,FALSE),0)</f>
        <v>0</v>
      </c>
      <c r="N511" s="263">
        <f>_xlfn.IFNA(VLOOKUP($A511,'PASTE Tech_Stock'!M:BH,2,FALSE),0)</f>
        <v>0</v>
      </c>
      <c r="O511" s="263">
        <f>_xlfn.IFNA(VLOOKUP($A511,'PASTE Tech_Stock'!O:BI,2,FALSE),0)</f>
        <v>0</v>
      </c>
      <c r="P511" s="263">
        <f>_xlfn.IFNA(VLOOKUP($A511,'PASTE Tech_Stock'!Q:BJ,2,FALSE),0)</f>
        <v>0</v>
      </c>
      <c r="Q511" s="263">
        <f>_xlfn.IFNA(VLOOKUP($A511,'PASTE Tech_Stock'!S:BK,2,FALSE),0)</f>
        <v>0</v>
      </c>
      <c r="R511" s="263">
        <f>_xlfn.IFNA(VLOOKUP($A511,'PASTE Tech_Stock'!U:BL,2,FALSE),0)</f>
        <v>0</v>
      </c>
      <c r="S511" s="263">
        <f>_xlfn.IFNA(VLOOKUP($A511,'PASTE Tech_Stock'!W:BM,2,FALSE),0)</f>
        <v>0</v>
      </c>
      <c r="T511" s="263">
        <f>_xlfn.IFNA(VLOOKUP($A511,'PASTE Tech_Stock'!Y:BN,2,FALSE),0)</f>
        <v>0</v>
      </c>
    </row>
    <row r="512" spans="1:20" x14ac:dyDescent="0.3">
      <c r="A512" s="69" t="s">
        <v>538</v>
      </c>
      <c r="B512" t="str">
        <f>_xlfn.IFNA(VLOOKUP($A512,'PASTE Energy Balance'!$A$7:$O$835,14,FALSE),"")</f>
        <v>NL</v>
      </c>
      <c r="C512" t="str">
        <f>_xlfn.IFNA(VLOOKUP($A512,'PASTE Technology Sheet'!$A$7:$G$850,3,FALSE),"")</f>
        <v>Conversion</v>
      </c>
      <c r="D512" t="str">
        <f>_xlfn.IFNA(VLOOKUP($A512,'PASTE Technology Sheet'!$A$7:$G$850,4,FALSE),"")</f>
        <v>Final Gas</v>
      </c>
      <c r="E512" t="str">
        <f>_xlfn.IFNA(VLOOKUP($A512,'PASTE Technology Sheet'!$A$7:$G$850,5,FALSE),"")</f>
        <v>Bio Based</v>
      </c>
      <c r="F512" t="str">
        <f>_xlfn.IFNA(VLOOKUP($A512,'PASTE Technology Sheet'!$A$7:$G$850,6,FALSE),"")</f>
        <v>Natural Gas LD</v>
      </c>
      <c r="G512" t="str">
        <f>_xlfn.IFNA(VLOOKUP($A512,'PASTE Technology Sheet'!$A$7:$G$850,7,FALSE),"")</f>
        <v>Gas from Solid Biomass Gasification wCCS - Final Gas</v>
      </c>
      <c r="H512" s="263">
        <f>_xlfn.IFNA(VLOOKUP(A512,'PASTE Tech_Stock'!A:B,2,FALSE),0)</f>
        <v>0</v>
      </c>
      <c r="I512" s="263">
        <f>_xlfn.IFNA(VLOOKUP($A512,'PASTE Tech_Stock'!C:BC,2,FALSE),0)</f>
        <v>0</v>
      </c>
      <c r="J512" s="263">
        <f>_xlfn.IFNA(VLOOKUP($A512,'PASTE Tech_Stock'!E:BD,2,FALSE),0)</f>
        <v>0</v>
      </c>
      <c r="K512" s="263">
        <f>_xlfn.IFNA(VLOOKUP($A512,'PASTE Tech_Stock'!G:BE,2,FALSE),0)</f>
        <v>0</v>
      </c>
      <c r="L512" s="263">
        <f>_xlfn.IFNA(VLOOKUP($A512,'PASTE Tech_Stock'!I:BF,2,FALSE),0)</f>
        <v>0</v>
      </c>
      <c r="M512" s="263">
        <f>_xlfn.IFNA(VLOOKUP($A512,'PASTE Tech_Stock'!K:BG,2,FALSE),0)</f>
        <v>0</v>
      </c>
      <c r="N512" s="263">
        <f>_xlfn.IFNA(VLOOKUP($A512,'PASTE Tech_Stock'!M:BH,2,FALSE),0)</f>
        <v>0</v>
      </c>
      <c r="O512" s="263">
        <f>_xlfn.IFNA(VLOOKUP($A512,'PASTE Tech_Stock'!O:BI,2,FALSE),0)</f>
        <v>0</v>
      </c>
      <c r="P512" s="263">
        <f>_xlfn.IFNA(VLOOKUP($A512,'PASTE Tech_Stock'!Q:BJ,2,FALSE),0)</f>
        <v>0</v>
      </c>
      <c r="Q512" s="263">
        <f>_xlfn.IFNA(VLOOKUP($A512,'PASTE Tech_Stock'!S:BK,2,FALSE),0)</f>
        <v>0</v>
      </c>
      <c r="R512" s="263">
        <f>_xlfn.IFNA(VLOOKUP($A512,'PASTE Tech_Stock'!U:BL,2,FALSE),0)</f>
        <v>0</v>
      </c>
      <c r="S512" s="263">
        <f>_xlfn.IFNA(VLOOKUP($A512,'PASTE Tech_Stock'!W:BM,2,FALSE),0)</f>
        <v>0</v>
      </c>
      <c r="T512" s="263">
        <f>_xlfn.IFNA(VLOOKUP($A512,'PASTE Tech_Stock'!Y:BN,2,FALSE),0)</f>
        <v>0</v>
      </c>
    </row>
    <row r="513" spans="1:20" x14ac:dyDescent="0.3">
      <c r="A513" s="40" t="s">
        <v>539</v>
      </c>
      <c r="B513" t="str">
        <f>_xlfn.IFNA(VLOOKUP($A513,'PASTE Energy Balance'!$A$7:$O$835,14,FALSE),"")</f>
        <v>NL</v>
      </c>
      <c r="C513" t="str">
        <f>_xlfn.IFNA(VLOOKUP($A513,'PASTE Technology Sheet'!$A$7:$G$850,3,FALSE),"")</f>
        <v>Conversion</v>
      </c>
      <c r="D513" t="str">
        <f>_xlfn.IFNA(VLOOKUP($A513,'PASTE Technology Sheet'!$A$7:$G$850,4,FALSE),"")</f>
        <v>Final Gas</v>
      </c>
      <c r="E513" t="str">
        <f>_xlfn.IFNA(VLOOKUP($A513,'PASTE Technology Sheet'!$A$7:$G$850,5,FALSE),"")</f>
        <v>Internal Gas Flow</v>
      </c>
      <c r="F513" t="str">
        <f>_xlfn.IFNA(VLOOKUP($A513,'PASTE Technology Sheet'!$A$7:$G$850,6,FALSE),"")</f>
        <v>Natural Gas LD</v>
      </c>
      <c r="G513" t="str">
        <f>_xlfn.IFNA(VLOOKUP($A513,'PASTE Technology Sheet'!$A$7:$G$850,7,FALSE),"")</f>
        <v>HD to LD compressor - Final Gas</v>
      </c>
      <c r="H513" s="263">
        <f>_xlfn.IFNA(VLOOKUP(A513,'PASTE Tech_Stock'!A:B,2,FALSE),0)</f>
        <v>0</v>
      </c>
      <c r="I513" s="263">
        <f>_xlfn.IFNA(VLOOKUP($A513,'PASTE Tech_Stock'!C:BC,2,FALSE),0)</f>
        <v>0</v>
      </c>
      <c r="J513" s="263">
        <f>_xlfn.IFNA(VLOOKUP($A513,'PASTE Tech_Stock'!E:BD,2,FALSE),0)</f>
        <v>0</v>
      </c>
      <c r="K513" s="263">
        <f>_xlfn.IFNA(VLOOKUP($A513,'PASTE Tech_Stock'!G:BE,2,FALSE),0)</f>
        <v>0</v>
      </c>
      <c r="L513" s="263">
        <f>_xlfn.IFNA(VLOOKUP($A513,'PASTE Tech_Stock'!I:BF,2,FALSE),0)</f>
        <v>0</v>
      </c>
      <c r="M513" s="263">
        <f>_xlfn.IFNA(VLOOKUP($A513,'PASTE Tech_Stock'!K:BG,2,FALSE),0)</f>
        <v>0</v>
      </c>
      <c r="N513" s="263">
        <f>_xlfn.IFNA(VLOOKUP($A513,'PASTE Tech_Stock'!M:BH,2,FALSE),0)</f>
        <v>1.056844822E-7</v>
      </c>
      <c r="O513" s="263">
        <f>_xlfn.IFNA(VLOOKUP($A513,'PASTE Tech_Stock'!O:BI,2,FALSE),0)</f>
        <v>0</v>
      </c>
      <c r="P513" s="263">
        <f>_xlfn.IFNA(VLOOKUP($A513,'PASTE Tech_Stock'!Q:BJ,2,FALSE),0)</f>
        <v>0</v>
      </c>
      <c r="Q513" s="263">
        <f>_xlfn.IFNA(VLOOKUP($A513,'PASTE Tech_Stock'!S:BK,2,FALSE),0)</f>
        <v>0</v>
      </c>
      <c r="R513" s="263">
        <f>_xlfn.IFNA(VLOOKUP($A513,'PASTE Tech_Stock'!U:BL,2,FALSE),0)</f>
        <v>0</v>
      </c>
      <c r="S513" s="263">
        <f>_xlfn.IFNA(VLOOKUP($A513,'PASTE Tech_Stock'!W:BM,2,FALSE),0)</f>
        <v>0</v>
      </c>
      <c r="T513" s="263">
        <f>_xlfn.IFNA(VLOOKUP($A513,'PASTE Tech_Stock'!Y:BN,2,FALSE),0)</f>
        <v>0</v>
      </c>
    </row>
    <row r="514" spans="1:20" x14ac:dyDescent="0.3">
      <c r="A514" s="178" t="s">
        <v>540</v>
      </c>
      <c r="B514" t="str">
        <f>_xlfn.IFNA(VLOOKUP($A514,'PASTE Energy Balance'!$A$7:$O$835,14,FALSE),"")</f>
        <v>NL</v>
      </c>
      <c r="C514" t="str">
        <f>_xlfn.IFNA(VLOOKUP($A514,'PASTE Technology Sheet'!$A$7:$G$850,3,FALSE),"")</f>
        <v>Primary</v>
      </c>
      <c r="D514" t="str">
        <f>_xlfn.IFNA(VLOOKUP($A514,'PASTE Technology Sheet'!$A$7:$G$850,4,FALSE),"")</f>
        <v>Fossil</v>
      </c>
      <c r="E514" t="str">
        <f>_xlfn.IFNA(VLOOKUP($A514,'PASTE Technology Sheet'!$A$7:$G$850,5,FALSE),"")</f>
        <v>Fossil Primary</v>
      </c>
      <c r="F514" t="str">
        <f>_xlfn.IFNA(VLOOKUP($A514,'PASTE Technology Sheet'!$A$7:$G$850,6,FALSE),"")</f>
        <v>Natural Gas LNG</v>
      </c>
      <c r="G514" t="str">
        <f>_xlfn.IFNA(VLOOKUP($A514,'PASTE Technology Sheet'!$A$7:$G$850,7,FALSE),"")</f>
        <v>Imported LNG - Final Gas</v>
      </c>
      <c r="H514" s="263">
        <f>_xlfn.IFNA(VLOOKUP(A514,'PASTE Tech_Stock'!A:B,2,FALSE),0)</f>
        <v>2000</v>
      </c>
      <c r="I514" s="263">
        <f>_xlfn.IFNA(VLOOKUP($A514,'PASTE Tech_Stock'!C:BC,2,FALSE),0)</f>
        <v>2000</v>
      </c>
      <c r="J514" s="263">
        <f>_xlfn.IFNA(VLOOKUP($A514,'PASTE Tech_Stock'!E:BD,2,FALSE),0)</f>
        <v>2000</v>
      </c>
      <c r="K514" s="263">
        <f>_xlfn.IFNA(VLOOKUP($A514,'PASTE Tech_Stock'!G:BE,2,FALSE),0)</f>
        <v>2000</v>
      </c>
      <c r="L514" s="263">
        <f>_xlfn.IFNA(VLOOKUP($A514,'PASTE Tech_Stock'!I:BF,2,FALSE),0)</f>
        <v>2000</v>
      </c>
      <c r="M514" s="263">
        <f>_xlfn.IFNA(VLOOKUP($A514,'PASTE Tech_Stock'!K:BG,2,FALSE),0)</f>
        <v>2000</v>
      </c>
      <c r="N514" s="263">
        <f>_xlfn.IFNA(VLOOKUP($A514,'PASTE Tech_Stock'!M:BH,2,FALSE),0)</f>
        <v>2000</v>
      </c>
      <c r="O514" s="263">
        <f>_xlfn.IFNA(VLOOKUP($A514,'PASTE Tech_Stock'!O:BI,2,FALSE),0)</f>
        <v>2000</v>
      </c>
      <c r="P514" s="263">
        <f>_xlfn.IFNA(VLOOKUP($A514,'PASTE Tech_Stock'!Q:BJ,2,FALSE),0)</f>
        <v>2000</v>
      </c>
      <c r="Q514" s="263">
        <f>_xlfn.IFNA(VLOOKUP($A514,'PASTE Tech_Stock'!S:BK,2,FALSE),0)</f>
        <v>2000</v>
      </c>
      <c r="R514" s="263">
        <f>_xlfn.IFNA(VLOOKUP($A514,'PASTE Tech_Stock'!U:BL,2,FALSE),0)</f>
        <v>2000</v>
      </c>
      <c r="S514" s="263">
        <f>_xlfn.IFNA(VLOOKUP($A514,'PASTE Tech_Stock'!W:BM,2,FALSE),0)</f>
        <v>2000</v>
      </c>
      <c r="T514" s="263">
        <f>_xlfn.IFNA(VLOOKUP($A514,'PASTE Tech_Stock'!Y:BN,2,FALSE),0)</f>
        <v>2000</v>
      </c>
    </row>
    <row r="515" spans="1:20" x14ac:dyDescent="0.3">
      <c r="A515" s="40" t="s">
        <v>541</v>
      </c>
      <c r="B515" t="str">
        <f>_xlfn.IFNA(VLOOKUP($A515,'PASTE Energy Balance'!$A$7:$O$835,14,FALSE),"")</f>
        <v>NL</v>
      </c>
      <c r="C515" t="str">
        <f>_xlfn.IFNA(VLOOKUP($A515,'PASTE Technology Sheet'!$A$7:$G$850,3,FALSE),"")</f>
        <v>Conversion</v>
      </c>
      <c r="D515" t="str">
        <f>_xlfn.IFNA(VLOOKUP($A515,'PASTE Technology Sheet'!$A$7:$G$850,4,FALSE),"")</f>
        <v>Hydrogen</v>
      </c>
      <c r="E515" t="str">
        <f>_xlfn.IFNA(VLOOKUP($A515,'PASTE Technology Sheet'!$A$7:$G$850,5,FALSE),"")</f>
        <v>Fossil Based</v>
      </c>
      <c r="F515" t="str">
        <f>_xlfn.IFNA(VLOOKUP($A515,'PASTE Technology Sheet'!$A$7:$G$850,6,FALSE),"")</f>
        <v>Hydrogen HD</v>
      </c>
      <c r="G515" t="str">
        <f>_xlfn.IFNA(VLOOKUP($A515,'PASTE Technology Sheet'!$A$7:$G$850,7,FALSE),"")</f>
        <v>Gas Reforming - Hydrogen Production</v>
      </c>
      <c r="H515" s="263">
        <f>_xlfn.IFNA(VLOOKUP(A515,'PASTE Tech_Stock'!A:B,2,FALSE),0)</f>
        <v>0</v>
      </c>
      <c r="I515" s="263">
        <f>_xlfn.IFNA(VLOOKUP($A515,'PASTE Tech_Stock'!C:BC,2,FALSE),0)</f>
        <v>0</v>
      </c>
      <c r="J515" s="263">
        <f>_xlfn.IFNA(VLOOKUP($A515,'PASTE Tech_Stock'!E:BD,2,FALSE),0)</f>
        <v>0</v>
      </c>
      <c r="K515" s="263">
        <f>_xlfn.IFNA(VLOOKUP($A515,'PASTE Tech_Stock'!G:BE,2,FALSE),0)</f>
        <v>0</v>
      </c>
      <c r="L515" s="263">
        <f>_xlfn.IFNA(VLOOKUP($A515,'PASTE Tech_Stock'!I:BF,2,FALSE),0)</f>
        <v>0</v>
      </c>
      <c r="M515" s="263">
        <f>_xlfn.IFNA(VLOOKUP($A515,'PASTE Tech_Stock'!K:BG,2,FALSE),0)</f>
        <v>0</v>
      </c>
      <c r="N515" s="263">
        <f>_xlfn.IFNA(VLOOKUP($A515,'PASTE Tech_Stock'!M:BH,2,FALSE),0)</f>
        <v>0</v>
      </c>
      <c r="O515" s="263">
        <f>_xlfn.IFNA(VLOOKUP($A515,'PASTE Tech_Stock'!O:BI,2,FALSE),0)</f>
        <v>0</v>
      </c>
      <c r="P515" s="263">
        <f>_xlfn.IFNA(VLOOKUP($A515,'PASTE Tech_Stock'!Q:BJ,2,FALSE),0)</f>
        <v>0</v>
      </c>
      <c r="Q515" s="263">
        <f>_xlfn.IFNA(VLOOKUP($A515,'PASTE Tech_Stock'!S:BK,2,FALSE),0)</f>
        <v>0</v>
      </c>
      <c r="R515" s="263">
        <f>_xlfn.IFNA(VLOOKUP($A515,'PASTE Tech_Stock'!U:BL,2,FALSE),0)</f>
        <v>0</v>
      </c>
      <c r="S515" s="263">
        <f>_xlfn.IFNA(VLOOKUP($A515,'PASTE Tech_Stock'!W:BM,2,FALSE),0)</f>
        <v>0</v>
      </c>
      <c r="T515" s="263">
        <f>_xlfn.IFNA(VLOOKUP($A515,'PASTE Tech_Stock'!Y:BN,2,FALSE),0)</f>
        <v>0</v>
      </c>
    </row>
    <row r="516" spans="1:20" x14ac:dyDescent="0.3">
      <c r="A516" s="69" t="s">
        <v>542</v>
      </c>
      <c r="B516" t="str">
        <f>_xlfn.IFNA(VLOOKUP($A516,'PASTE Energy Balance'!$A$7:$O$835,14,FALSE),"")</f>
        <v>NL</v>
      </c>
      <c r="C516" t="str">
        <f>_xlfn.IFNA(VLOOKUP($A516,'PASTE Technology Sheet'!$A$7:$G$850,3,FALSE),"")</f>
        <v>Conversion</v>
      </c>
      <c r="D516" t="str">
        <f>_xlfn.IFNA(VLOOKUP($A516,'PASTE Technology Sheet'!$A$7:$G$850,4,FALSE),"")</f>
        <v>Hydrogen</v>
      </c>
      <c r="E516" t="str">
        <f>_xlfn.IFNA(VLOOKUP($A516,'PASTE Technology Sheet'!$A$7:$G$850,5,FALSE),"")</f>
        <v>Fossil Based</v>
      </c>
      <c r="F516" t="str">
        <f>_xlfn.IFNA(VLOOKUP($A516,'PASTE Technology Sheet'!$A$7:$G$850,6,FALSE),"")</f>
        <v>Hydrogen HD</v>
      </c>
      <c r="G516" t="str">
        <f>_xlfn.IFNA(VLOOKUP($A516,'PASTE Technology Sheet'!$A$7:$G$850,7,FALSE),"")</f>
        <v>Gas Reforming wCCS - Hydrogen Production</v>
      </c>
      <c r="H516" s="263">
        <f>_xlfn.IFNA(VLOOKUP(A516,'PASTE Tech_Stock'!A:B,2,FALSE),0)</f>
        <v>0</v>
      </c>
      <c r="I516" s="263">
        <f>_xlfn.IFNA(VLOOKUP($A516,'PASTE Tech_Stock'!C:BC,2,FALSE),0)</f>
        <v>0</v>
      </c>
      <c r="J516" s="263">
        <f>_xlfn.IFNA(VLOOKUP($A516,'PASTE Tech_Stock'!E:BD,2,FALSE),0)</f>
        <v>0</v>
      </c>
      <c r="K516" s="263">
        <f>_xlfn.IFNA(VLOOKUP($A516,'PASTE Tech_Stock'!G:BE,2,FALSE),0)</f>
        <v>0</v>
      </c>
      <c r="L516" s="263">
        <f>_xlfn.IFNA(VLOOKUP($A516,'PASTE Tech_Stock'!I:BF,2,FALSE),0)</f>
        <v>0</v>
      </c>
      <c r="M516" s="263">
        <f>_xlfn.IFNA(VLOOKUP($A516,'PASTE Tech_Stock'!K:BG,2,FALSE),0)</f>
        <v>0</v>
      </c>
      <c r="N516" s="263">
        <f>_xlfn.IFNA(VLOOKUP($A516,'PASTE Tech_Stock'!M:BH,2,FALSE),0)</f>
        <v>0</v>
      </c>
      <c r="O516" s="263">
        <f>_xlfn.IFNA(VLOOKUP($A516,'PASTE Tech_Stock'!O:BI,2,FALSE),0)</f>
        <v>0</v>
      </c>
      <c r="P516" s="263">
        <f>_xlfn.IFNA(VLOOKUP($A516,'PASTE Tech_Stock'!Q:BJ,2,FALSE),0)</f>
        <v>0</v>
      </c>
      <c r="Q516" s="263">
        <f>_xlfn.IFNA(VLOOKUP($A516,'PASTE Tech_Stock'!S:BK,2,FALSE),0)</f>
        <v>0</v>
      </c>
      <c r="R516" s="263">
        <f>_xlfn.IFNA(VLOOKUP($A516,'PASTE Tech_Stock'!U:BL,2,FALSE),0)</f>
        <v>0</v>
      </c>
      <c r="S516" s="263">
        <f>_xlfn.IFNA(VLOOKUP($A516,'PASTE Tech_Stock'!W:BM,2,FALSE),0)</f>
        <v>0</v>
      </c>
      <c r="T516" s="263">
        <f>_xlfn.IFNA(VLOOKUP($A516,'PASTE Tech_Stock'!Y:BN,2,FALSE),0)</f>
        <v>0</v>
      </c>
    </row>
    <row r="517" spans="1:20" x14ac:dyDescent="0.3">
      <c r="A517" s="40" t="s">
        <v>543</v>
      </c>
      <c r="B517" t="str">
        <f>_xlfn.IFNA(VLOOKUP($A517,'PASTE Energy Balance'!$A$7:$O$835,14,FALSE),"")</f>
        <v>NL</v>
      </c>
      <c r="C517" t="str">
        <f>_xlfn.IFNA(VLOOKUP($A517,'PASTE Technology Sheet'!$A$7:$G$850,3,FALSE),"")</f>
        <v>Conversion</v>
      </c>
      <c r="D517" t="str">
        <f>_xlfn.IFNA(VLOOKUP($A517,'PASTE Technology Sheet'!$A$7:$G$850,4,FALSE),"")</f>
        <v>Hydrogen</v>
      </c>
      <c r="E517" t="str">
        <f>_xlfn.IFNA(VLOOKUP($A517,'PASTE Technology Sheet'!$A$7:$G$850,5,FALSE),"")</f>
        <v>Nuclear Based</v>
      </c>
      <c r="F517" t="str">
        <f>_xlfn.IFNA(VLOOKUP($A517,'PASTE Technology Sheet'!$A$7:$G$850,6,FALSE),"")</f>
        <v>Hydrogen HD</v>
      </c>
      <c r="G517" t="str">
        <f>_xlfn.IFNA(VLOOKUP($A517,'PASTE Technology Sheet'!$A$7:$G$850,7,FALSE),"")</f>
        <v>Nuclear Gen IV - Hydrogen Production</v>
      </c>
      <c r="H517" s="263">
        <f>_xlfn.IFNA(VLOOKUP(A517,'PASTE Tech_Stock'!A:B,2,FALSE),0)</f>
        <v>0</v>
      </c>
      <c r="I517" s="263">
        <f>_xlfn.IFNA(VLOOKUP($A517,'PASTE Tech_Stock'!C:BC,2,FALSE),0)</f>
        <v>0</v>
      </c>
      <c r="J517" s="263">
        <f>_xlfn.IFNA(VLOOKUP($A517,'PASTE Tech_Stock'!E:BD,2,FALSE),0)</f>
        <v>0</v>
      </c>
      <c r="K517" s="263">
        <f>_xlfn.IFNA(VLOOKUP($A517,'PASTE Tech_Stock'!G:BE,2,FALSE),0)</f>
        <v>0</v>
      </c>
      <c r="L517" s="263">
        <f>_xlfn.IFNA(VLOOKUP($A517,'PASTE Tech_Stock'!I:BF,2,FALSE),0)</f>
        <v>0</v>
      </c>
      <c r="M517" s="263">
        <f>_xlfn.IFNA(VLOOKUP($A517,'PASTE Tech_Stock'!K:BG,2,FALSE),0)</f>
        <v>0</v>
      </c>
      <c r="N517" s="263">
        <f>_xlfn.IFNA(VLOOKUP($A517,'PASTE Tech_Stock'!M:BH,2,FALSE),0)</f>
        <v>0</v>
      </c>
      <c r="O517" s="263">
        <f>_xlfn.IFNA(VLOOKUP($A517,'PASTE Tech_Stock'!O:BI,2,FALSE),0)</f>
        <v>0</v>
      </c>
      <c r="P517" s="263">
        <f>_xlfn.IFNA(VLOOKUP($A517,'PASTE Tech_Stock'!Q:BJ,2,FALSE),0)</f>
        <v>0</v>
      </c>
      <c r="Q517" s="263">
        <f>_xlfn.IFNA(VLOOKUP($A517,'PASTE Tech_Stock'!S:BK,2,FALSE),0)</f>
        <v>0</v>
      </c>
      <c r="R517" s="263">
        <f>_xlfn.IFNA(VLOOKUP($A517,'PASTE Tech_Stock'!U:BL,2,FALSE),0)</f>
        <v>0</v>
      </c>
      <c r="S517" s="263">
        <f>_xlfn.IFNA(VLOOKUP($A517,'PASTE Tech_Stock'!W:BM,2,FALSE),0)</f>
        <v>0</v>
      </c>
      <c r="T517" s="263">
        <f>_xlfn.IFNA(VLOOKUP($A517,'PASTE Tech_Stock'!Y:BN,2,FALSE),0)</f>
        <v>0</v>
      </c>
    </row>
    <row r="518" spans="1:20" x14ac:dyDescent="0.3">
      <c r="A518" s="69" t="s">
        <v>544</v>
      </c>
      <c r="B518" t="str">
        <f>_xlfn.IFNA(VLOOKUP($A518,'PASTE Energy Balance'!$A$7:$O$835,14,FALSE),"")</f>
        <v>NL</v>
      </c>
      <c r="C518" t="str">
        <f>_xlfn.IFNA(VLOOKUP($A518,'PASTE Technology Sheet'!$A$7:$G$850,3,FALSE),"")</f>
        <v>Conversion</v>
      </c>
      <c r="D518" t="str">
        <f>_xlfn.IFNA(VLOOKUP($A518,'PASTE Technology Sheet'!$A$7:$G$850,4,FALSE),"")</f>
        <v>Hydrogen</v>
      </c>
      <c r="E518" t="str">
        <f>_xlfn.IFNA(VLOOKUP($A518,'PASTE Technology Sheet'!$A$7:$G$850,5,FALSE),"")</f>
        <v>Synthetic</v>
      </c>
      <c r="F518" t="str">
        <f>_xlfn.IFNA(VLOOKUP($A518,'PASTE Technology Sheet'!$A$7:$G$850,6,FALSE),"")</f>
        <v>Hydrogen HD</v>
      </c>
      <c r="G518" t="str">
        <f>_xlfn.IFNA(VLOOKUP($A518,'PASTE Technology Sheet'!$A$7:$G$850,7,FALSE),"")</f>
        <v>Alkalyne Electrolyzer - Hydrogen Production</v>
      </c>
      <c r="H518" s="263">
        <f>_xlfn.IFNA(VLOOKUP(A518,'PASTE Tech_Stock'!A:B,2,FALSE),0)</f>
        <v>0</v>
      </c>
      <c r="I518" s="263">
        <f>_xlfn.IFNA(VLOOKUP($A518,'PASTE Tech_Stock'!C:BC,2,FALSE),0)</f>
        <v>0</v>
      </c>
      <c r="J518" s="263">
        <f>_xlfn.IFNA(VLOOKUP($A518,'PASTE Tech_Stock'!E:BD,2,FALSE),0)</f>
        <v>0</v>
      </c>
      <c r="K518" s="263">
        <f>_xlfn.IFNA(VLOOKUP($A518,'PASTE Tech_Stock'!G:BE,2,FALSE),0)</f>
        <v>0</v>
      </c>
      <c r="L518" s="263">
        <f>_xlfn.IFNA(VLOOKUP($A518,'PASTE Tech_Stock'!I:BF,2,FALSE),0)</f>
        <v>0</v>
      </c>
      <c r="M518" s="263">
        <f>_xlfn.IFNA(VLOOKUP($A518,'PASTE Tech_Stock'!K:BG,2,FALSE),0)</f>
        <v>0</v>
      </c>
      <c r="N518" s="263">
        <f>_xlfn.IFNA(VLOOKUP($A518,'PASTE Tech_Stock'!M:BH,2,FALSE),0)</f>
        <v>0</v>
      </c>
      <c r="O518" s="263">
        <f>_xlfn.IFNA(VLOOKUP($A518,'PASTE Tech_Stock'!O:BI,2,FALSE),0)</f>
        <v>0</v>
      </c>
      <c r="P518" s="263">
        <f>_xlfn.IFNA(VLOOKUP($A518,'PASTE Tech_Stock'!Q:BJ,2,FALSE),0)</f>
        <v>0</v>
      </c>
      <c r="Q518" s="263">
        <f>_xlfn.IFNA(VLOOKUP($A518,'PASTE Tech_Stock'!S:BK,2,FALSE),0)</f>
        <v>0</v>
      </c>
      <c r="R518" s="263">
        <f>_xlfn.IFNA(VLOOKUP($A518,'PASTE Tech_Stock'!U:BL,2,FALSE),0)</f>
        <v>0</v>
      </c>
      <c r="S518" s="263">
        <f>_xlfn.IFNA(VLOOKUP($A518,'PASTE Tech_Stock'!W:BM,2,FALSE),0)</f>
        <v>0.30176685040000001</v>
      </c>
      <c r="T518" s="263">
        <f>_xlfn.IFNA(VLOOKUP($A518,'PASTE Tech_Stock'!Y:BN,2,FALSE),0)</f>
        <v>0</v>
      </c>
    </row>
    <row r="519" spans="1:20" x14ac:dyDescent="0.3">
      <c r="A519" s="40" t="s">
        <v>545</v>
      </c>
      <c r="B519" t="str">
        <f>_xlfn.IFNA(VLOOKUP($A519,'PASTE Energy Balance'!$A$7:$O$835,14,FALSE),"")</f>
        <v>NL</v>
      </c>
      <c r="C519" t="str">
        <f>_xlfn.IFNA(VLOOKUP($A519,'PASTE Technology Sheet'!$A$7:$G$850,3,FALSE),"")</f>
        <v>Conversion</v>
      </c>
      <c r="D519" t="str">
        <f>_xlfn.IFNA(VLOOKUP($A519,'PASTE Technology Sheet'!$A$7:$G$850,4,FALSE),"")</f>
        <v>Hydrogen</v>
      </c>
      <c r="E519" t="str">
        <f>_xlfn.IFNA(VLOOKUP($A519,'PASTE Technology Sheet'!$A$7:$G$850,5,FALSE),"")</f>
        <v>Synthetic</v>
      </c>
      <c r="F519" t="str">
        <f>_xlfn.IFNA(VLOOKUP($A519,'PASTE Technology Sheet'!$A$7:$G$850,6,FALSE),"")</f>
        <v>Hydrogen HD</v>
      </c>
      <c r="G519" t="str">
        <f>_xlfn.IFNA(VLOOKUP($A519,'PASTE Technology Sheet'!$A$7:$G$850,7,FALSE),"")</f>
        <v>PEM Electrolyzer - Hydrogen Production</v>
      </c>
      <c r="H519" s="263">
        <f>_xlfn.IFNA(VLOOKUP(A519,'PASTE Tech_Stock'!A:B,2,FALSE),0)</f>
        <v>0</v>
      </c>
      <c r="I519" s="263">
        <f>_xlfn.IFNA(VLOOKUP($A519,'PASTE Tech_Stock'!C:BC,2,FALSE),0)</f>
        <v>0</v>
      </c>
      <c r="J519" s="263">
        <f>_xlfn.IFNA(VLOOKUP($A519,'PASTE Tech_Stock'!E:BD,2,FALSE),0)</f>
        <v>0</v>
      </c>
      <c r="K519" s="263">
        <f>_xlfn.IFNA(VLOOKUP($A519,'PASTE Tech_Stock'!G:BE,2,FALSE),0)</f>
        <v>0</v>
      </c>
      <c r="L519" s="263">
        <f>_xlfn.IFNA(VLOOKUP($A519,'PASTE Tech_Stock'!I:BF,2,FALSE),0)</f>
        <v>0</v>
      </c>
      <c r="M519" s="263">
        <f>_xlfn.IFNA(VLOOKUP($A519,'PASTE Tech_Stock'!K:BG,2,FALSE),0)</f>
        <v>0</v>
      </c>
      <c r="N519" s="263">
        <f>_xlfn.IFNA(VLOOKUP($A519,'PASTE Tech_Stock'!M:BH,2,FALSE),0)</f>
        <v>0</v>
      </c>
      <c r="O519" s="263">
        <f>_xlfn.IFNA(VLOOKUP($A519,'PASTE Tech_Stock'!O:BI,2,FALSE),0)</f>
        <v>0</v>
      </c>
      <c r="P519" s="263">
        <f>_xlfn.IFNA(VLOOKUP($A519,'PASTE Tech_Stock'!Q:BJ,2,FALSE),0)</f>
        <v>0</v>
      </c>
      <c r="Q519" s="263">
        <f>_xlfn.IFNA(VLOOKUP($A519,'PASTE Tech_Stock'!S:BK,2,FALSE),0)</f>
        <v>0</v>
      </c>
      <c r="R519" s="263">
        <f>_xlfn.IFNA(VLOOKUP($A519,'PASTE Tech_Stock'!U:BL,2,FALSE),0)</f>
        <v>0</v>
      </c>
      <c r="S519" s="263">
        <f>_xlfn.IFNA(VLOOKUP($A519,'PASTE Tech_Stock'!W:BM,2,FALSE),0)</f>
        <v>6.8693279099999998E-7</v>
      </c>
      <c r="T519" s="263">
        <f>_xlfn.IFNA(VLOOKUP($A519,'PASTE Tech_Stock'!Y:BN,2,FALSE),0)</f>
        <v>0</v>
      </c>
    </row>
    <row r="520" spans="1:20" x14ac:dyDescent="0.3">
      <c r="A520" s="69" t="s">
        <v>546</v>
      </c>
      <c r="B520" t="str">
        <f>_xlfn.IFNA(VLOOKUP($A520,'PASTE Energy Balance'!$A$7:$O$835,14,FALSE),"")</f>
        <v>NL</v>
      </c>
      <c r="C520" t="str">
        <f>_xlfn.IFNA(VLOOKUP($A520,'PASTE Technology Sheet'!$A$7:$G$850,3,FALSE),"")</f>
        <v>Conversion</v>
      </c>
      <c r="D520" t="str">
        <f>_xlfn.IFNA(VLOOKUP($A520,'PASTE Technology Sheet'!$A$7:$G$850,4,FALSE),"")</f>
        <v>Hydrogen</v>
      </c>
      <c r="E520" t="str">
        <f>_xlfn.IFNA(VLOOKUP($A520,'PASTE Technology Sheet'!$A$7:$G$850,5,FALSE),"")</f>
        <v>Synthetic</v>
      </c>
      <c r="F520" t="str">
        <f>_xlfn.IFNA(VLOOKUP($A520,'PASTE Technology Sheet'!$A$7:$G$850,6,FALSE),"")</f>
        <v>Hydrogen HD</v>
      </c>
      <c r="G520" t="str">
        <f>_xlfn.IFNA(VLOOKUP($A520,'PASTE Technology Sheet'!$A$7:$G$850,7,FALSE),"")</f>
        <v>Solid Oxide Electrolyzer - Hydrogen Production</v>
      </c>
      <c r="H520" s="263">
        <f>_xlfn.IFNA(VLOOKUP(A520,'PASTE Tech_Stock'!A:B,2,FALSE),0)</f>
        <v>0</v>
      </c>
      <c r="I520" s="263">
        <f>_xlfn.IFNA(VLOOKUP($A520,'PASTE Tech_Stock'!C:BC,2,FALSE),0)</f>
        <v>0</v>
      </c>
      <c r="J520" s="263">
        <f>_xlfn.IFNA(VLOOKUP($A520,'PASTE Tech_Stock'!E:BD,2,FALSE),0)</f>
        <v>0</v>
      </c>
      <c r="K520" s="263">
        <f>_xlfn.IFNA(VLOOKUP($A520,'PASTE Tech_Stock'!G:BE,2,FALSE),0)</f>
        <v>0</v>
      </c>
      <c r="L520" s="263">
        <f>_xlfn.IFNA(VLOOKUP($A520,'PASTE Tech_Stock'!I:BF,2,FALSE),0)</f>
        <v>0</v>
      </c>
      <c r="M520" s="263">
        <f>_xlfn.IFNA(VLOOKUP($A520,'PASTE Tech_Stock'!K:BG,2,FALSE),0)</f>
        <v>0</v>
      </c>
      <c r="N520" s="263">
        <f>_xlfn.IFNA(VLOOKUP($A520,'PASTE Tech_Stock'!M:BH,2,FALSE),0)</f>
        <v>0</v>
      </c>
      <c r="O520" s="263">
        <f>_xlfn.IFNA(VLOOKUP($A520,'PASTE Tech_Stock'!O:BI,2,FALSE),0)</f>
        <v>0</v>
      </c>
      <c r="P520" s="263">
        <f>_xlfn.IFNA(VLOOKUP($A520,'PASTE Tech_Stock'!Q:BJ,2,FALSE),0)</f>
        <v>0</v>
      </c>
      <c r="Q520" s="263">
        <f>_xlfn.IFNA(VLOOKUP($A520,'PASTE Tech_Stock'!S:BK,2,FALSE),0)</f>
        <v>0</v>
      </c>
      <c r="R520" s="263">
        <f>_xlfn.IFNA(VLOOKUP($A520,'PASTE Tech_Stock'!U:BL,2,FALSE),0)</f>
        <v>0</v>
      </c>
      <c r="S520" s="263">
        <f>_xlfn.IFNA(VLOOKUP($A520,'PASTE Tech_Stock'!W:BM,2,FALSE),0)</f>
        <v>0</v>
      </c>
      <c r="T520" s="263">
        <f>_xlfn.IFNA(VLOOKUP($A520,'PASTE Tech_Stock'!Y:BN,2,FALSE),0)</f>
        <v>0</v>
      </c>
    </row>
    <row r="521" spans="1:20" x14ac:dyDescent="0.3">
      <c r="A521" s="40" t="s">
        <v>547</v>
      </c>
      <c r="B521" t="str">
        <f>_xlfn.IFNA(VLOOKUP($A521,'PASTE Energy Balance'!$A$7:$O$835,14,FALSE),"")</f>
        <v>NL</v>
      </c>
      <c r="C521" t="str">
        <f>_xlfn.IFNA(VLOOKUP($A521,'PASTE Technology Sheet'!$A$7:$G$850,3,FALSE),"")</f>
        <v>Conversion</v>
      </c>
      <c r="D521" t="str">
        <f>_xlfn.IFNA(VLOOKUP($A521,'PASTE Technology Sheet'!$A$7:$G$850,4,FALSE),"")</f>
        <v>Hydrogen</v>
      </c>
      <c r="E521" t="str">
        <f>_xlfn.IFNA(VLOOKUP($A521,'PASTE Technology Sheet'!$A$7:$G$850,5,FALSE),"")</f>
        <v>Storage</v>
      </c>
      <c r="F521" t="str">
        <f>_xlfn.IFNA(VLOOKUP($A521,'PASTE Technology Sheet'!$A$7:$G$850,6,FALSE),"")</f>
        <v>Hydrogen HD</v>
      </c>
      <c r="G521" t="str">
        <f>_xlfn.IFNA(VLOOKUP($A521,'PASTE Technology Sheet'!$A$7:$G$850,7,FALSE),"")</f>
        <v>Small scale storage buffer - Hydrogen Production</v>
      </c>
      <c r="H521" s="263">
        <f>_xlfn.IFNA(VLOOKUP(A521,'PASTE Tech_Stock'!A:B,2,FALSE),0)</f>
        <v>0</v>
      </c>
      <c r="I521" s="263">
        <f>_xlfn.IFNA(VLOOKUP($A521,'PASTE Tech_Stock'!C:BC,2,FALSE),0)</f>
        <v>0</v>
      </c>
      <c r="J521" s="263">
        <f>_xlfn.IFNA(VLOOKUP($A521,'PASTE Tech_Stock'!E:BD,2,FALSE),0)</f>
        <v>0</v>
      </c>
      <c r="K521" s="263">
        <f>_xlfn.IFNA(VLOOKUP($A521,'PASTE Tech_Stock'!G:BE,2,FALSE),0)</f>
        <v>0</v>
      </c>
      <c r="L521" s="263">
        <f>_xlfn.IFNA(VLOOKUP($A521,'PASTE Tech_Stock'!I:BF,2,FALSE),0)</f>
        <v>0</v>
      </c>
      <c r="M521" s="263">
        <f>_xlfn.IFNA(VLOOKUP($A521,'PASTE Tech_Stock'!K:BG,2,FALSE),0)</f>
        <v>0</v>
      </c>
      <c r="N521" s="263">
        <f>_xlfn.IFNA(VLOOKUP($A521,'PASTE Tech_Stock'!M:BH,2,FALSE),0)</f>
        <v>0</v>
      </c>
      <c r="O521" s="263">
        <f>_xlfn.IFNA(VLOOKUP($A521,'PASTE Tech_Stock'!O:BI,2,FALSE),0)</f>
        <v>0</v>
      </c>
      <c r="P521" s="263">
        <f>_xlfn.IFNA(VLOOKUP($A521,'PASTE Tech_Stock'!Q:BJ,2,FALSE),0)</f>
        <v>0</v>
      </c>
      <c r="Q521" s="263">
        <f>_xlfn.IFNA(VLOOKUP($A521,'PASTE Tech_Stock'!S:BK,2,FALSE),0)</f>
        <v>0</v>
      </c>
      <c r="R521" s="263">
        <f>_xlfn.IFNA(VLOOKUP($A521,'PASTE Tech_Stock'!U:BL,2,FALSE),0)</f>
        <v>0</v>
      </c>
      <c r="S521" s="263">
        <f>_xlfn.IFNA(VLOOKUP($A521,'PASTE Tech_Stock'!W:BM,2,FALSE),0)</f>
        <v>0</v>
      </c>
      <c r="T521" s="263">
        <f>_xlfn.IFNA(VLOOKUP($A521,'PASTE Tech_Stock'!Y:BN,2,FALSE),0)</f>
        <v>0</v>
      </c>
    </row>
    <row r="522" spans="1:20" x14ac:dyDescent="0.3">
      <c r="A522" s="69" t="s">
        <v>548</v>
      </c>
      <c r="B522" t="str">
        <f>_xlfn.IFNA(VLOOKUP($A522,'PASTE Energy Balance'!$A$7:$O$835,14,FALSE),"")</f>
        <v>NL</v>
      </c>
      <c r="C522" t="str">
        <f>_xlfn.IFNA(VLOOKUP($A522,'PASTE Technology Sheet'!$A$7:$G$850,3,FALSE),"")</f>
        <v>Conversion</v>
      </c>
      <c r="D522" t="str">
        <f>_xlfn.IFNA(VLOOKUP($A522,'PASTE Technology Sheet'!$A$7:$G$850,4,FALSE),"")</f>
        <v>Hydrogen</v>
      </c>
      <c r="E522" t="str">
        <f>_xlfn.IFNA(VLOOKUP($A522,'PASTE Technology Sheet'!$A$7:$G$850,5,FALSE),"")</f>
        <v>Storage</v>
      </c>
      <c r="F522" t="str">
        <f>_xlfn.IFNA(VLOOKUP($A522,'PASTE Technology Sheet'!$A$7:$G$850,6,FALSE),"")</f>
        <v>Hydrogen HD</v>
      </c>
      <c r="G522" t="str">
        <f>_xlfn.IFNA(VLOOKUP($A522,'PASTE Technology Sheet'!$A$7:$G$850,7,FALSE),"")</f>
        <v>Large scale storage buffer - Hydrogen Production</v>
      </c>
      <c r="H522" s="263">
        <f>_xlfn.IFNA(VLOOKUP(A522,'PASTE Tech_Stock'!A:B,2,FALSE),0)</f>
        <v>0</v>
      </c>
      <c r="I522" s="263">
        <f>_xlfn.IFNA(VLOOKUP($A522,'PASTE Tech_Stock'!C:BC,2,FALSE),0)</f>
        <v>0</v>
      </c>
      <c r="J522" s="263">
        <f>_xlfn.IFNA(VLOOKUP($A522,'PASTE Tech_Stock'!E:BD,2,FALSE),0)</f>
        <v>0</v>
      </c>
      <c r="K522" s="263">
        <f>_xlfn.IFNA(VLOOKUP($A522,'PASTE Tech_Stock'!G:BE,2,FALSE),0)</f>
        <v>0</v>
      </c>
      <c r="L522" s="263">
        <f>_xlfn.IFNA(VLOOKUP($A522,'PASTE Tech_Stock'!I:BF,2,FALSE),0)</f>
        <v>0</v>
      </c>
      <c r="M522" s="263">
        <f>_xlfn.IFNA(VLOOKUP($A522,'PASTE Tech_Stock'!K:BG,2,FALSE),0)</f>
        <v>0</v>
      </c>
      <c r="N522" s="263">
        <f>_xlfn.IFNA(VLOOKUP($A522,'PASTE Tech_Stock'!M:BH,2,FALSE),0)</f>
        <v>0</v>
      </c>
      <c r="O522" s="263">
        <f>_xlfn.IFNA(VLOOKUP($A522,'PASTE Tech_Stock'!O:BI,2,FALSE),0)</f>
        <v>0</v>
      </c>
      <c r="P522" s="263">
        <f>_xlfn.IFNA(VLOOKUP($A522,'PASTE Tech_Stock'!Q:BJ,2,FALSE),0)</f>
        <v>0</v>
      </c>
      <c r="Q522" s="263">
        <f>_xlfn.IFNA(VLOOKUP($A522,'PASTE Tech_Stock'!S:BK,2,FALSE),0)</f>
        <v>0</v>
      </c>
      <c r="R522" s="263">
        <f>_xlfn.IFNA(VLOOKUP($A522,'PASTE Tech_Stock'!U:BL,2,FALSE),0)</f>
        <v>0</v>
      </c>
      <c r="S522" s="263">
        <f>_xlfn.IFNA(VLOOKUP($A522,'PASTE Tech_Stock'!W:BM,2,FALSE),0)</f>
        <v>0</v>
      </c>
      <c r="T522" s="263">
        <f>_xlfn.IFNA(VLOOKUP($A522,'PASTE Tech_Stock'!Y:BN,2,FALSE),0)</f>
        <v>0</v>
      </c>
    </row>
    <row r="523" spans="1:20" x14ac:dyDescent="0.3">
      <c r="A523" s="182" t="s">
        <v>549</v>
      </c>
      <c r="B523" t="str">
        <f>_xlfn.IFNA(VLOOKUP($A523,'PASTE Energy Balance'!$A$7:$O$835,14,FALSE),"")</f>
        <v>NL</v>
      </c>
      <c r="C523" t="str">
        <f>_xlfn.IFNA(VLOOKUP($A523,'PASTE Technology Sheet'!$A$7:$G$850,3,FALSE),"")</f>
        <v>Primary</v>
      </c>
      <c r="D523" t="str">
        <f>_xlfn.IFNA(VLOOKUP($A523,'PASTE Technology Sheet'!$A$7:$G$850,4,FALSE),"")</f>
        <v>Hydrogen</v>
      </c>
      <c r="E523" t="str">
        <f>_xlfn.IFNA(VLOOKUP($A523,'PASTE Technology Sheet'!$A$7:$G$850,5,FALSE),"")</f>
        <v>Imported Hydrogen</v>
      </c>
      <c r="F523" t="str">
        <f>_xlfn.IFNA(VLOOKUP($A523,'PASTE Technology Sheet'!$A$7:$G$850,6,FALSE),"")</f>
        <v>Hydrogen HD</v>
      </c>
      <c r="G523" t="str">
        <f>_xlfn.IFNA(VLOOKUP($A523,'PASTE Technology Sheet'!$A$7:$G$850,7,FALSE),"")</f>
        <v>Imported Hydrogen (liquid) - Hydrogen Production</v>
      </c>
      <c r="H523" s="263">
        <f>_xlfn.IFNA(VLOOKUP(A523,'PASTE Tech_Stock'!A:B,2,FALSE),0)</f>
        <v>0</v>
      </c>
      <c r="I523" s="263">
        <f>_xlfn.IFNA(VLOOKUP($A523,'PASTE Tech_Stock'!C:BC,2,FALSE),0)</f>
        <v>0</v>
      </c>
      <c r="J523" s="263">
        <f>_xlfn.IFNA(VLOOKUP($A523,'PASTE Tech_Stock'!E:BD,2,FALSE),0)</f>
        <v>0</v>
      </c>
      <c r="K523" s="263">
        <f>_xlfn.IFNA(VLOOKUP($A523,'PASTE Tech_Stock'!G:BE,2,FALSE),0)</f>
        <v>0</v>
      </c>
      <c r="L523" s="263">
        <f>_xlfn.IFNA(VLOOKUP($A523,'PASTE Tech_Stock'!I:BF,2,FALSE),0)</f>
        <v>0</v>
      </c>
      <c r="M523" s="263">
        <f>_xlfn.IFNA(VLOOKUP($A523,'PASTE Tech_Stock'!K:BG,2,FALSE),0)</f>
        <v>0</v>
      </c>
      <c r="N523" s="263">
        <f>_xlfn.IFNA(VLOOKUP($A523,'PASTE Tech_Stock'!M:BH,2,FALSE),0)</f>
        <v>0</v>
      </c>
      <c r="O523" s="263">
        <f>_xlfn.IFNA(VLOOKUP($A523,'PASTE Tech_Stock'!O:BI,2,FALSE),0)</f>
        <v>0</v>
      </c>
      <c r="P523" s="263">
        <f>_xlfn.IFNA(VLOOKUP($A523,'PASTE Tech_Stock'!Q:BJ,2,FALSE),0)</f>
        <v>0</v>
      </c>
      <c r="Q523" s="263">
        <f>_xlfn.IFNA(VLOOKUP($A523,'PASTE Tech_Stock'!S:BK,2,FALSE),0)</f>
        <v>0</v>
      </c>
      <c r="R523" s="263">
        <f>_xlfn.IFNA(VLOOKUP($A523,'PASTE Tech_Stock'!U:BL,2,FALSE),0)</f>
        <v>0</v>
      </c>
      <c r="S523" s="263">
        <f>_xlfn.IFNA(VLOOKUP($A523,'PASTE Tech_Stock'!W:BM,2,FALSE),0)</f>
        <v>0</v>
      </c>
      <c r="T523" s="263">
        <f>_xlfn.IFNA(VLOOKUP($A523,'PASTE Tech_Stock'!Y:BN,2,FALSE),0)</f>
        <v>0</v>
      </c>
    </row>
    <row r="524" spans="1:20" x14ac:dyDescent="0.3">
      <c r="A524" s="69" t="s">
        <v>550</v>
      </c>
      <c r="B524" t="str">
        <f>_xlfn.IFNA(VLOOKUP($A524,'PASTE Energy Balance'!$A$7:$O$835,14,FALSE),"")</f>
        <v>NL</v>
      </c>
      <c r="C524" t="str">
        <f>_xlfn.IFNA(VLOOKUP($A524,'PASTE Technology Sheet'!$A$7:$G$850,3,FALSE),"")</f>
        <v>Primary</v>
      </c>
      <c r="D524" t="str">
        <f>_xlfn.IFNA(VLOOKUP($A524,'PASTE Technology Sheet'!$A$7:$G$850,4,FALSE),"")</f>
        <v>Hydrogen</v>
      </c>
      <c r="E524" t="str">
        <f>_xlfn.IFNA(VLOOKUP($A524,'PASTE Technology Sheet'!$A$7:$G$850,5,FALSE),"")</f>
        <v>Exported Hydrogen</v>
      </c>
      <c r="F524" t="str">
        <f>_xlfn.IFNA(VLOOKUP($A524,'PASTE Technology Sheet'!$A$7:$G$850,6,FALSE),"")</f>
        <v>Hydrogen HD</v>
      </c>
      <c r="G524" t="str">
        <f>_xlfn.IFNA(VLOOKUP($A524,'PASTE Technology Sheet'!$A$7:$G$850,7,FALSE),"")</f>
        <v>Exported Hydrogen - Hydrogen Production</v>
      </c>
      <c r="H524" s="263">
        <f>_xlfn.IFNA(VLOOKUP(A524,'PASTE Tech_Stock'!A:B,2,FALSE),0)</f>
        <v>0</v>
      </c>
      <c r="I524" s="263">
        <f>_xlfn.IFNA(VLOOKUP($A524,'PASTE Tech_Stock'!C:BC,2,FALSE),0)</f>
        <v>0</v>
      </c>
      <c r="J524" s="263">
        <f>_xlfn.IFNA(VLOOKUP($A524,'PASTE Tech_Stock'!E:BD,2,FALSE),0)</f>
        <v>0</v>
      </c>
      <c r="K524" s="263">
        <f>_xlfn.IFNA(VLOOKUP($A524,'PASTE Tech_Stock'!G:BE,2,FALSE),0)</f>
        <v>0</v>
      </c>
      <c r="L524" s="263">
        <f>_xlfn.IFNA(VLOOKUP($A524,'PASTE Tech_Stock'!I:BF,2,FALSE),0)</f>
        <v>0</v>
      </c>
      <c r="M524" s="263">
        <f>_xlfn.IFNA(VLOOKUP($A524,'PASTE Tech_Stock'!K:BG,2,FALSE),0)</f>
        <v>0</v>
      </c>
      <c r="N524" s="263">
        <f>_xlfn.IFNA(VLOOKUP($A524,'PASTE Tech_Stock'!M:BH,2,FALSE),0)</f>
        <v>0</v>
      </c>
      <c r="O524" s="263">
        <f>_xlfn.IFNA(VLOOKUP($A524,'PASTE Tech_Stock'!O:BI,2,FALSE),0)</f>
        <v>0</v>
      </c>
      <c r="P524" s="263">
        <f>_xlfn.IFNA(VLOOKUP($A524,'PASTE Tech_Stock'!Q:BJ,2,FALSE),0)</f>
        <v>0</v>
      </c>
      <c r="Q524" s="263">
        <f>_xlfn.IFNA(VLOOKUP($A524,'PASTE Tech_Stock'!S:BK,2,FALSE),0)</f>
        <v>0</v>
      </c>
      <c r="R524" s="263">
        <f>_xlfn.IFNA(VLOOKUP($A524,'PASTE Tech_Stock'!U:BL,2,FALSE),0)</f>
        <v>0</v>
      </c>
      <c r="S524" s="263">
        <f>_xlfn.IFNA(VLOOKUP($A524,'PASTE Tech_Stock'!W:BM,2,FALSE),0)</f>
        <v>0</v>
      </c>
      <c r="T524" s="263">
        <f>_xlfn.IFNA(VLOOKUP($A524,'PASTE Tech_Stock'!Y:BN,2,FALSE),0)</f>
        <v>0</v>
      </c>
    </row>
    <row r="525" spans="1:20" x14ac:dyDescent="0.3">
      <c r="A525" s="182" t="s">
        <v>551</v>
      </c>
      <c r="B525" t="str">
        <f>_xlfn.IFNA(VLOOKUP($A525,'PASTE Energy Balance'!$A$7:$O$835,14,FALSE),"")</f>
        <v>NL</v>
      </c>
      <c r="C525" t="str">
        <f>_xlfn.IFNA(VLOOKUP($A525,'PASTE Technology Sheet'!$A$7:$G$850,3,FALSE),"")</f>
        <v>Primary</v>
      </c>
      <c r="D525" t="str">
        <f>_xlfn.IFNA(VLOOKUP($A525,'PASTE Technology Sheet'!$A$7:$G$850,4,FALSE),"")</f>
        <v>Hydrogen</v>
      </c>
      <c r="E525" t="str">
        <f>_xlfn.IFNA(VLOOKUP($A525,'PASTE Technology Sheet'!$A$7:$G$850,5,FALSE),"")</f>
        <v>Exported Hydrogen</v>
      </c>
      <c r="F525" t="str">
        <f>_xlfn.IFNA(VLOOKUP($A525,'PASTE Technology Sheet'!$A$7:$G$850,6,FALSE),"")</f>
        <v>Hydrogen HD</v>
      </c>
      <c r="G525" t="str">
        <f>_xlfn.IFNA(VLOOKUP($A525,'PASTE Technology Sheet'!$A$7:$G$850,7,FALSE),"")</f>
        <v>Imported Hydrogen  (pipeline) - Hydrogen Production</v>
      </c>
      <c r="H525" s="263">
        <f>_xlfn.IFNA(VLOOKUP(A525,'PASTE Tech_Stock'!A:B,2,FALSE),0)</f>
        <v>0</v>
      </c>
      <c r="I525" s="263">
        <f>_xlfn.IFNA(VLOOKUP($A525,'PASTE Tech_Stock'!C:BC,2,FALSE),0)</f>
        <v>0</v>
      </c>
      <c r="J525" s="263">
        <f>_xlfn.IFNA(VLOOKUP($A525,'PASTE Tech_Stock'!E:BD,2,FALSE),0)</f>
        <v>0</v>
      </c>
      <c r="K525" s="263">
        <f>_xlfn.IFNA(VLOOKUP($A525,'PASTE Tech_Stock'!G:BE,2,FALSE),0)</f>
        <v>0</v>
      </c>
      <c r="L525" s="263">
        <f>_xlfn.IFNA(VLOOKUP($A525,'PASTE Tech_Stock'!I:BF,2,FALSE),0)</f>
        <v>0</v>
      </c>
      <c r="M525" s="263">
        <f>_xlfn.IFNA(VLOOKUP($A525,'PASTE Tech_Stock'!K:BG,2,FALSE),0)</f>
        <v>0</v>
      </c>
      <c r="N525" s="263">
        <f>_xlfn.IFNA(VLOOKUP($A525,'PASTE Tech_Stock'!M:BH,2,FALSE),0)</f>
        <v>0</v>
      </c>
      <c r="O525" s="263">
        <f>_xlfn.IFNA(VLOOKUP($A525,'PASTE Tech_Stock'!O:BI,2,FALSE),0)</f>
        <v>0</v>
      </c>
      <c r="P525" s="263">
        <f>_xlfn.IFNA(VLOOKUP($A525,'PASTE Tech_Stock'!Q:BJ,2,FALSE),0)</f>
        <v>0</v>
      </c>
      <c r="Q525" s="263">
        <f>_xlfn.IFNA(VLOOKUP($A525,'PASTE Tech_Stock'!S:BK,2,FALSE),0)</f>
        <v>0</v>
      </c>
      <c r="R525" s="263">
        <f>_xlfn.IFNA(VLOOKUP($A525,'PASTE Tech_Stock'!U:BL,2,FALSE),0)</f>
        <v>0</v>
      </c>
      <c r="S525" s="263">
        <f>_xlfn.IFNA(VLOOKUP($A525,'PASTE Tech_Stock'!W:BM,2,FALSE),0)</f>
        <v>0</v>
      </c>
      <c r="T525" s="263">
        <f>_xlfn.IFNA(VLOOKUP($A525,'PASTE Tech_Stock'!Y:BN,2,FALSE),0)</f>
        <v>0</v>
      </c>
    </row>
    <row r="526" spans="1:20" x14ac:dyDescent="0.3">
      <c r="A526" s="40" t="s">
        <v>552</v>
      </c>
      <c r="B526" t="str">
        <f>_xlfn.IFNA(VLOOKUP($A526,'PASTE Energy Balance'!$A$7:$O$835,14,FALSE),"")</f>
        <v>NL</v>
      </c>
      <c r="C526" t="str">
        <f>_xlfn.IFNA(VLOOKUP($A526,'PASTE Technology Sheet'!$A$7:$G$850,3,FALSE),"")</f>
        <v>Conversion</v>
      </c>
      <c r="D526" t="str">
        <f>_xlfn.IFNA(VLOOKUP($A526,'PASTE Technology Sheet'!$A$7:$G$850,4,FALSE),"")</f>
        <v>Hydrogen</v>
      </c>
      <c r="E526" t="str">
        <f>_xlfn.IFNA(VLOOKUP($A526,'PASTE Technology Sheet'!$A$7:$G$850,5,FALSE),"")</f>
        <v>Internal Hydrogen Flow</v>
      </c>
      <c r="F526" t="str">
        <f>_xlfn.IFNA(VLOOKUP($A526,'PASTE Technology Sheet'!$A$7:$G$850,6,FALSE),"")</f>
        <v>Hydrogen HD</v>
      </c>
      <c r="G526" t="str">
        <f>_xlfn.IFNA(VLOOKUP($A526,'PASTE Technology Sheet'!$A$7:$G$850,7,FALSE),"")</f>
        <v>LD to HD compressor - Hydrogen Production</v>
      </c>
      <c r="H526" s="263">
        <f>_xlfn.IFNA(VLOOKUP(A526,'PASTE Tech_Stock'!A:B,2,FALSE),0)</f>
        <v>0</v>
      </c>
      <c r="I526" s="263">
        <f>_xlfn.IFNA(VLOOKUP($A526,'PASTE Tech_Stock'!C:BC,2,FALSE),0)</f>
        <v>0</v>
      </c>
      <c r="J526" s="263">
        <f>_xlfn.IFNA(VLOOKUP($A526,'PASTE Tech_Stock'!E:BD,2,FALSE),0)</f>
        <v>0</v>
      </c>
      <c r="K526" s="263">
        <f>_xlfn.IFNA(VLOOKUP($A526,'PASTE Tech_Stock'!G:BE,2,FALSE),0)</f>
        <v>0</v>
      </c>
      <c r="L526" s="263">
        <f>_xlfn.IFNA(VLOOKUP($A526,'PASTE Tech_Stock'!I:BF,2,FALSE),0)</f>
        <v>0</v>
      </c>
      <c r="M526" s="263">
        <f>_xlfn.IFNA(VLOOKUP($A526,'PASTE Tech_Stock'!K:BG,2,FALSE),0)</f>
        <v>0</v>
      </c>
      <c r="N526" s="263">
        <f>_xlfn.IFNA(VLOOKUP($A526,'PASTE Tech_Stock'!M:BH,2,FALSE),0)</f>
        <v>0</v>
      </c>
      <c r="O526" s="263">
        <f>_xlfn.IFNA(VLOOKUP($A526,'PASTE Tech_Stock'!O:BI,2,FALSE),0)</f>
        <v>0</v>
      </c>
      <c r="P526" s="263">
        <f>_xlfn.IFNA(VLOOKUP($A526,'PASTE Tech_Stock'!Q:BJ,2,FALSE),0)</f>
        <v>0</v>
      </c>
      <c r="Q526" s="263">
        <f>_xlfn.IFNA(VLOOKUP($A526,'PASTE Tech_Stock'!S:BK,2,FALSE),0)</f>
        <v>0</v>
      </c>
      <c r="R526" s="263">
        <f>_xlfn.IFNA(VLOOKUP($A526,'PASTE Tech_Stock'!U:BL,2,FALSE),0)</f>
        <v>0</v>
      </c>
      <c r="S526" s="263">
        <f>_xlfn.IFNA(VLOOKUP($A526,'PASTE Tech_Stock'!W:BM,2,FALSE),0)</f>
        <v>0</v>
      </c>
      <c r="T526" s="263">
        <f>_xlfn.IFNA(VLOOKUP($A526,'PASTE Tech_Stock'!Y:BN,2,FALSE),0)</f>
        <v>0</v>
      </c>
    </row>
    <row r="527" spans="1:20" x14ac:dyDescent="0.3">
      <c r="A527" s="69" t="s">
        <v>553</v>
      </c>
      <c r="B527" t="str">
        <f>_xlfn.IFNA(VLOOKUP($A527,'PASTE Energy Balance'!$A$7:$O$835,14,FALSE),"")</f>
        <v>NL</v>
      </c>
      <c r="C527" t="str">
        <f>_xlfn.IFNA(VLOOKUP($A527,'PASTE Technology Sheet'!$A$7:$G$850,3,FALSE),"")</f>
        <v>Conversion</v>
      </c>
      <c r="D527" t="str">
        <f>_xlfn.IFNA(VLOOKUP($A527,'PASTE Technology Sheet'!$A$7:$G$850,4,FALSE),"")</f>
        <v>Hydrogen</v>
      </c>
      <c r="E527" t="str">
        <f>_xlfn.IFNA(VLOOKUP($A527,'PASTE Technology Sheet'!$A$7:$G$850,5,FALSE),"")</f>
        <v>Internal Hydrogen Flow</v>
      </c>
      <c r="F527" t="str">
        <f>_xlfn.IFNA(VLOOKUP($A527,'PASTE Technology Sheet'!$A$7:$G$850,6,FALSE),"")</f>
        <v>Hydrogen LD</v>
      </c>
      <c r="G527" t="str">
        <f>_xlfn.IFNA(VLOOKUP($A527,'PASTE Technology Sheet'!$A$7:$G$850,7,FALSE),"")</f>
        <v>HD to LD compressor - Hydrogen Production</v>
      </c>
      <c r="H527" s="263">
        <f>_xlfn.IFNA(VLOOKUP(A527,'PASTE Tech_Stock'!A:B,2,FALSE),0)</f>
        <v>0</v>
      </c>
      <c r="I527" s="263">
        <f>_xlfn.IFNA(VLOOKUP($A527,'PASTE Tech_Stock'!C:BC,2,FALSE),0)</f>
        <v>0</v>
      </c>
      <c r="J527" s="263">
        <f>_xlfn.IFNA(VLOOKUP($A527,'PASTE Tech_Stock'!E:BD,2,FALSE),0)</f>
        <v>0</v>
      </c>
      <c r="K527" s="263">
        <f>_xlfn.IFNA(VLOOKUP($A527,'PASTE Tech_Stock'!G:BE,2,FALSE),0)</f>
        <v>0</v>
      </c>
      <c r="L527" s="263">
        <f>_xlfn.IFNA(VLOOKUP($A527,'PASTE Tech_Stock'!I:BF,2,FALSE),0)</f>
        <v>0</v>
      </c>
      <c r="M527" s="263">
        <f>_xlfn.IFNA(VLOOKUP($A527,'PASTE Tech_Stock'!K:BG,2,FALSE),0)</f>
        <v>0</v>
      </c>
      <c r="N527" s="263">
        <f>_xlfn.IFNA(VLOOKUP($A527,'PASTE Tech_Stock'!M:BH,2,FALSE),0)</f>
        <v>0</v>
      </c>
      <c r="O527" s="263">
        <f>_xlfn.IFNA(VLOOKUP($A527,'PASTE Tech_Stock'!O:BI,2,FALSE),0)</f>
        <v>0</v>
      </c>
      <c r="P527" s="263">
        <f>_xlfn.IFNA(VLOOKUP($A527,'PASTE Tech_Stock'!Q:BJ,2,FALSE),0)</f>
        <v>0</v>
      </c>
      <c r="Q527" s="263">
        <f>_xlfn.IFNA(VLOOKUP($A527,'PASTE Tech_Stock'!S:BK,2,FALSE),0)</f>
        <v>0</v>
      </c>
      <c r="R527" s="263">
        <f>_xlfn.IFNA(VLOOKUP($A527,'PASTE Tech_Stock'!U:BL,2,FALSE),0)</f>
        <v>0</v>
      </c>
      <c r="S527" s="263">
        <f>_xlfn.IFNA(VLOOKUP($A527,'PASTE Tech_Stock'!W:BM,2,FALSE),0)</f>
        <v>0</v>
      </c>
      <c r="T527" s="263">
        <f>_xlfn.IFNA(VLOOKUP($A527,'PASTE Tech_Stock'!Y:BN,2,FALSE),0)</f>
        <v>0</v>
      </c>
    </row>
    <row r="528" spans="1:20" x14ac:dyDescent="0.3">
      <c r="A528" s="40" t="s">
        <v>554</v>
      </c>
      <c r="B528" t="str">
        <f>_xlfn.IFNA(VLOOKUP($A528,'PASTE Energy Balance'!$A$7:$O$835,14,FALSE),"")</f>
        <v>NL</v>
      </c>
      <c r="C528" t="str">
        <f>_xlfn.IFNA(VLOOKUP($A528,'PASTE Technology Sheet'!$A$7:$G$850,3,FALSE),"")</f>
        <v>Conversion</v>
      </c>
      <c r="D528" t="str">
        <f>_xlfn.IFNA(VLOOKUP($A528,'PASTE Technology Sheet'!$A$7:$G$850,4,FALSE),"")</f>
        <v>Ammonia</v>
      </c>
      <c r="E528" t="str">
        <f>_xlfn.IFNA(VLOOKUP($A528,'PASTE Technology Sheet'!$A$7:$G$850,5,FALSE),"")</f>
        <v>Ammonia</v>
      </c>
      <c r="F528" t="str">
        <f>_xlfn.IFNA(VLOOKUP($A528,'PASTE Technology Sheet'!$A$7:$G$850,6,FALSE),"")</f>
        <v>Ammonia</v>
      </c>
      <c r="G528" t="str">
        <f>_xlfn.IFNA(VLOOKUP($A528,'PASTE Technology Sheet'!$A$7:$G$850,7,FALSE),"")</f>
        <v>Haber Bosch with H2 from SMR - Ammonia Production</v>
      </c>
      <c r="H528" s="263">
        <f>_xlfn.IFNA(VLOOKUP(A528,'PASTE Tech_Stock'!A:B,2,FALSE),0)</f>
        <v>0</v>
      </c>
      <c r="I528" s="263">
        <f>_xlfn.IFNA(VLOOKUP($A528,'PASTE Tech_Stock'!C:BC,2,FALSE),0)</f>
        <v>0</v>
      </c>
      <c r="J528" s="263">
        <f>_xlfn.IFNA(VLOOKUP($A528,'PASTE Tech_Stock'!E:BD,2,FALSE),0)</f>
        <v>0</v>
      </c>
      <c r="K528" s="263">
        <f>_xlfn.IFNA(VLOOKUP($A528,'PASTE Tech_Stock'!G:BE,2,FALSE),0)</f>
        <v>0</v>
      </c>
      <c r="L528" s="263">
        <f>_xlfn.IFNA(VLOOKUP($A528,'PASTE Tech_Stock'!I:BF,2,FALSE),0)</f>
        <v>0</v>
      </c>
      <c r="M528" s="263">
        <f>_xlfn.IFNA(VLOOKUP($A528,'PASTE Tech_Stock'!K:BG,2,FALSE),0)</f>
        <v>0</v>
      </c>
      <c r="N528" s="263">
        <f>_xlfn.IFNA(VLOOKUP($A528,'PASTE Tech_Stock'!M:BH,2,FALSE),0)</f>
        <v>0</v>
      </c>
      <c r="O528" s="263">
        <f>_xlfn.IFNA(VLOOKUP($A528,'PASTE Tech_Stock'!O:BI,2,FALSE),0)</f>
        <v>0</v>
      </c>
      <c r="P528" s="263">
        <f>_xlfn.IFNA(VLOOKUP($A528,'PASTE Tech_Stock'!Q:BJ,2,FALSE),0)</f>
        <v>0</v>
      </c>
      <c r="Q528" s="263">
        <f>_xlfn.IFNA(VLOOKUP($A528,'PASTE Tech_Stock'!S:BK,2,FALSE),0)</f>
        <v>0</v>
      </c>
      <c r="R528" s="263">
        <f>_xlfn.IFNA(VLOOKUP($A528,'PASTE Tech_Stock'!U:BL,2,FALSE),0)</f>
        <v>0</v>
      </c>
      <c r="S528" s="263">
        <f>_xlfn.IFNA(VLOOKUP($A528,'PASTE Tech_Stock'!W:BM,2,FALSE),0)</f>
        <v>0</v>
      </c>
      <c r="T528" s="263">
        <f>_xlfn.IFNA(VLOOKUP($A528,'PASTE Tech_Stock'!Y:BN,2,FALSE),0)</f>
        <v>0</v>
      </c>
    </row>
    <row r="529" spans="1:20" x14ac:dyDescent="0.3">
      <c r="A529" s="69" t="s">
        <v>555</v>
      </c>
      <c r="B529" t="str">
        <f>_xlfn.IFNA(VLOOKUP($A529,'PASTE Energy Balance'!$A$7:$O$835,14,FALSE),"")</f>
        <v>NL</v>
      </c>
      <c r="C529" t="str">
        <f>_xlfn.IFNA(VLOOKUP($A529,'PASTE Technology Sheet'!$A$7:$G$850,3,FALSE),"")</f>
        <v>Conversion</v>
      </c>
      <c r="D529" t="str">
        <f>_xlfn.IFNA(VLOOKUP($A529,'PASTE Technology Sheet'!$A$7:$G$850,4,FALSE),"")</f>
        <v>Ammonia</v>
      </c>
      <c r="E529" t="str">
        <f>_xlfn.IFNA(VLOOKUP($A529,'PASTE Technology Sheet'!$A$7:$G$850,5,FALSE),"")</f>
        <v>Ammonia</v>
      </c>
      <c r="F529" t="str">
        <f>_xlfn.IFNA(VLOOKUP($A529,'PASTE Technology Sheet'!$A$7:$G$850,6,FALSE),"")</f>
        <v>Ammonia</v>
      </c>
      <c r="G529" t="str">
        <f>_xlfn.IFNA(VLOOKUP($A529,'PASTE Technology Sheet'!$A$7:$G$850,7,FALSE),"")</f>
        <v>Haber Bosch with H2 from SMR wCCUS - Ammonia Production</v>
      </c>
      <c r="H529" s="263">
        <f>_xlfn.IFNA(VLOOKUP(A529,'PASTE Tech_Stock'!A:B,2,FALSE),0)</f>
        <v>59.076999999999998</v>
      </c>
      <c r="I529" s="263">
        <f>_xlfn.IFNA(VLOOKUP($A529,'PASTE Tech_Stock'!C:BC,2,FALSE),0)</f>
        <v>59.076999999999998</v>
      </c>
      <c r="J529" s="263">
        <f>_xlfn.IFNA(VLOOKUP($A529,'PASTE Tech_Stock'!E:BD,2,FALSE),0)</f>
        <v>59.076999999999998</v>
      </c>
      <c r="K529" s="263">
        <f>_xlfn.IFNA(VLOOKUP($A529,'PASTE Tech_Stock'!G:BE,2,FALSE),0)</f>
        <v>59.076999999999998</v>
      </c>
      <c r="L529" s="263">
        <f>_xlfn.IFNA(VLOOKUP($A529,'PASTE Tech_Stock'!I:BF,2,FALSE),0)</f>
        <v>59.076999999999998</v>
      </c>
      <c r="M529" s="263">
        <f>_xlfn.IFNA(VLOOKUP($A529,'PASTE Tech_Stock'!K:BG,2,FALSE),0)</f>
        <v>59.076999999999998</v>
      </c>
      <c r="N529" s="263">
        <f>_xlfn.IFNA(VLOOKUP($A529,'PASTE Tech_Stock'!M:BH,2,FALSE),0)</f>
        <v>59.076999999999998</v>
      </c>
      <c r="O529" s="263">
        <f>_xlfn.IFNA(VLOOKUP($A529,'PASTE Tech_Stock'!O:BI,2,FALSE),0)</f>
        <v>59.076999999999998</v>
      </c>
      <c r="P529" s="263">
        <f>_xlfn.IFNA(VLOOKUP($A529,'PASTE Tech_Stock'!Q:BJ,2,FALSE),0)</f>
        <v>59.076999999999998</v>
      </c>
      <c r="Q529" s="263">
        <f>_xlfn.IFNA(VLOOKUP($A529,'PASTE Tech_Stock'!S:BK,2,FALSE),0)</f>
        <v>59.076999999999998</v>
      </c>
      <c r="R529" s="263">
        <f>_xlfn.IFNA(VLOOKUP($A529,'PASTE Tech_Stock'!U:BL,2,FALSE),0)</f>
        <v>59.076999999999998</v>
      </c>
      <c r="S529" s="263">
        <f>_xlfn.IFNA(VLOOKUP($A529,'PASTE Tech_Stock'!W:BM,2,FALSE),0)</f>
        <v>59.076999999999998</v>
      </c>
      <c r="T529" s="263">
        <f>_xlfn.IFNA(VLOOKUP($A529,'PASTE Tech_Stock'!Y:BN,2,FALSE),0)</f>
        <v>59.076999999999998</v>
      </c>
    </row>
    <row r="530" spans="1:20" x14ac:dyDescent="0.3">
      <c r="A530" s="40" t="s">
        <v>556</v>
      </c>
      <c r="B530" t="str">
        <f>_xlfn.IFNA(VLOOKUP($A530,'PASTE Energy Balance'!$A$7:$O$835,14,FALSE),"")</f>
        <v>NL</v>
      </c>
      <c r="C530" t="str">
        <f>_xlfn.IFNA(VLOOKUP($A530,'PASTE Technology Sheet'!$A$7:$G$850,3,FALSE),"")</f>
        <v>Conversion</v>
      </c>
      <c r="D530" t="str">
        <f>_xlfn.IFNA(VLOOKUP($A530,'PASTE Technology Sheet'!$A$7:$G$850,4,FALSE),"")</f>
        <v>Ammonia</v>
      </c>
      <c r="E530" t="str">
        <f>_xlfn.IFNA(VLOOKUP($A530,'PASTE Technology Sheet'!$A$7:$G$850,5,FALSE),"")</f>
        <v>Ammonia</v>
      </c>
      <c r="F530" t="str">
        <f>_xlfn.IFNA(VLOOKUP($A530,'PASTE Technology Sheet'!$A$7:$G$850,6,FALSE),"")</f>
        <v>Ammonia</v>
      </c>
      <c r="G530" t="str">
        <f>_xlfn.IFNA(VLOOKUP($A530,'PASTE Technology Sheet'!$A$7:$G$850,7,FALSE),"")</f>
        <v>Haber Bosch with external H2 - Ammonia Production</v>
      </c>
      <c r="H530" s="263">
        <f>_xlfn.IFNA(VLOOKUP(A530,'PASTE Tech_Stock'!A:B,2,FALSE),0)</f>
        <v>0</v>
      </c>
      <c r="I530" s="263">
        <f>_xlfn.IFNA(VLOOKUP($A530,'PASTE Tech_Stock'!C:BC,2,FALSE),0)</f>
        <v>0</v>
      </c>
      <c r="J530" s="263">
        <f>_xlfn.IFNA(VLOOKUP($A530,'PASTE Tech_Stock'!E:BD,2,FALSE),0)</f>
        <v>0</v>
      </c>
      <c r="K530" s="263">
        <f>_xlfn.IFNA(VLOOKUP($A530,'PASTE Tech_Stock'!G:BE,2,FALSE),0)</f>
        <v>0</v>
      </c>
      <c r="L530" s="263">
        <f>_xlfn.IFNA(VLOOKUP($A530,'PASTE Tech_Stock'!I:BF,2,FALSE),0)</f>
        <v>0</v>
      </c>
      <c r="M530" s="263">
        <f>_xlfn.IFNA(VLOOKUP($A530,'PASTE Tech_Stock'!K:BG,2,FALSE),0)</f>
        <v>0</v>
      </c>
      <c r="N530" s="263">
        <f>_xlfn.IFNA(VLOOKUP($A530,'PASTE Tech_Stock'!M:BH,2,FALSE),0)</f>
        <v>0</v>
      </c>
      <c r="O530" s="263">
        <f>_xlfn.IFNA(VLOOKUP($A530,'PASTE Tech_Stock'!O:BI,2,FALSE),0)</f>
        <v>0</v>
      </c>
      <c r="P530" s="263">
        <f>_xlfn.IFNA(VLOOKUP($A530,'PASTE Tech_Stock'!Q:BJ,2,FALSE),0)</f>
        <v>0</v>
      </c>
      <c r="Q530" s="263">
        <f>_xlfn.IFNA(VLOOKUP($A530,'PASTE Tech_Stock'!S:BK,2,FALSE),0)</f>
        <v>0</v>
      </c>
      <c r="R530" s="263">
        <f>_xlfn.IFNA(VLOOKUP($A530,'PASTE Tech_Stock'!U:BL,2,FALSE),0)</f>
        <v>0</v>
      </c>
      <c r="S530" s="263">
        <f>_xlfn.IFNA(VLOOKUP($A530,'PASTE Tech_Stock'!W:BM,2,FALSE),0)</f>
        <v>0</v>
      </c>
      <c r="T530" s="263">
        <f>_xlfn.IFNA(VLOOKUP($A530,'PASTE Tech_Stock'!Y:BN,2,FALSE),0)</f>
        <v>0</v>
      </c>
    </row>
    <row r="531" spans="1:20" x14ac:dyDescent="0.3">
      <c r="A531" s="118" t="s">
        <v>557</v>
      </c>
      <c r="B531" t="str">
        <f>_xlfn.IFNA(VLOOKUP($A531,'PASTE Energy Balance'!$A$7:$O$835,14,FALSE),"")</f>
        <v>NL</v>
      </c>
      <c r="C531" t="str">
        <f>_xlfn.IFNA(VLOOKUP($A531,'PASTE Technology Sheet'!$A$7:$G$850,3,FALSE),"")</f>
        <v>Conversion</v>
      </c>
      <c r="D531" t="str">
        <f>_xlfn.IFNA(VLOOKUP($A531,'PASTE Technology Sheet'!$A$7:$G$850,4,FALSE),"")</f>
        <v>Ammonia</v>
      </c>
      <c r="E531" t="str">
        <f>_xlfn.IFNA(VLOOKUP($A531,'PASTE Technology Sheet'!$A$7:$G$850,5,FALSE),"")</f>
        <v>Ammonia</v>
      </c>
      <c r="F531" t="str">
        <f>_xlfn.IFNA(VLOOKUP($A531,'PASTE Technology Sheet'!$A$7:$G$850,6,FALSE),"")</f>
        <v>Ammonia</v>
      </c>
      <c r="G531" t="str">
        <f>_xlfn.IFNA(VLOOKUP($A531,'PASTE Technology Sheet'!$A$7:$G$850,7,FALSE),"")</f>
        <v>Haber Bosch with renewable external H2 - Ammonia Production</v>
      </c>
      <c r="H531" s="263">
        <f>_xlfn.IFNA(VLOOKUP(A531,'PASTE Tech_Stock'!A:B,2,FALSE),0)</f>
        <v>0</v>
      </c>
      <c r="I531" s="263">
        <f>_xlfn.IFNA(VLOOKUP($A531,'PASTE Tech_Stock'!C:BC,2,FALSE),0)</f>
        <v>0</v>
      </c>
      <c r="J531" s="263">
        <f>_xlfn.IFNA(VLOOKUP($A531,'PASTE Tech_Stock'!E:BD,2,FALSE),0)</f>
        <v>0</v>
      </c>
      <c r="K531" s="263">
        <f>_xlfn.IFNA(VLOOKUP($A531,'PASTE Tech_Stock'!G:BE,2,FALSE),0)</f>
        <v>0</v>
      </c>
      <c r="L531" s="263">
        <f>_xlfn.IFNA(VLOOKUP($A531,'PASTE Tech_Stock'!I:BF,2,FALSE),0)</f>
        <v>0</v>
      </c>
      <c r="M531" s="263">
        <f>_xlfn.IFNA(VLOOKUP($A531,'PASTE Tech_Stock'!K:BG,2,FALSE),0)</f>
        <v>0</v>
      </c>
      <c r="N531" s="263">
        <f>_xlfn.IFNA(VLOOKUP($A531,'PASTE Tech_Stock'!M:BH,2,FALSE),0)</f>
        <v>0</v>
      </c>
      <c r="O531" s="263">
        <f>_xlfn.IFNA(VLOOKUP($A531,'PASTE Tech_Stock'!O:BI,2,FALSE),0)</f>
        <v>0</v>
      </c>
      <c r="P531" s="263">
        <f>_xlfn.IFNA(VLOOKUP($A531,'PASTE Tech_Stock'!Q:BJ,2,FALSE),0)</f>
        <v>0</v>
      </c>
      <c r="Q531" s="263">
        <f>_xlfn.IFNA(VLOOKUP($A531,'PASTE Tech_Stock'!S:BK,2,FALSE),0)</f>
        <v>0</v>
      </c>
      <c r="R531" s="263">
        <f>_xlfn.IFNA(VLOOKUP($A531,'PASTE Tech_Stock'!U:BL,2,FALSE),0)</f>
        <v>0</v>
      </c>
      <c r="S531" s="263">
        <f>_xlfn.IFNA(VLOOKUP($A531,'PASTE Tech_Stock'!W:BM,2,FALSE),0)</f>
        <v>0</v>
      </c>
      <c r="T531" s="263">
        <f>_xlfn.IFNA(VLOOKUP($A531,'PASTE Tech_Stock'!Y:BN,2,FALSE),0)</f>
        <v>0</v>
      </c>
    </row>
    <row r="532" spans="1:20" x14ac:dyDescent="0.3">
      <c r="A532" s="69" t="s">
        <v>558</v>
      </c>
      <c r="B532" t="str">
        <f>_xlfn.IFNA(VLOOKUP($A532,'PASTE Energy Balance'!$A$7:$O$835,14,FALSE),"")</f>
        <v>NL</v>
      </c>
      <c r="C532" t="str">
        <f>_xlfn.IFNA(VLOOKUP($A532,'PASTE Technology Sheet'!$A$7:$G$850,3,FALSE),"")</f>
        <v>Conversion</v>
      </c>
      <c r="D532" t="str">
        <f>_xlfn.IFNA(VLOOKUP($A532,'PASTE Technology Sheet'!$A$7:$G$850,4,FALSE),"")</f>
        <v>Ammonia</v>
      </c>
      <c r="E532" t="str">
        <f>_xlfn.IFNA(VLOOKUP($A532,'PASTE Technology Sheet'!$A$7:$G$850,5,FALSE),"")</f>
        <v>Ammonia</v>
      </c>
      <c r="F532" t="str">
        <f>_xlfn.IFNA(VLOOKUP($A532,'PASTE Technology Sheet'!$A$7:$G$850,6,FALSE),"")</f>
        <v>Ammonia</v>
      </c>
      <c r="G532" t="str">
        <f>_xlfn.IFNA(VLOOKUP($A532,'PASTE Technology Sheet'!$A$7:$G$850,7,FALSE),"")</f>
        <v>Haber Bosch with electrolyzer - Ammonia Production</v>
      </c>
      <c r="H532" s="263">
        <f>_xlfn.IFNA(VLOOKUP(A532,'PASTE Tech_Stock'!A:B,2,FALSE),0)</f>
        <v>0</v>
      </c>
      <c r="I532" s="263">
        <f>_xlfn.IFNA(VLOOKUP($A532,'PASTE Tech_Stock'!C:BC,2,FALSE),0)</f>
        <v>0</v>
      </c>
      <c r="J532" s="263">
        <f>_xlfn.IFNA(VLOOKUP($A532,'PASTE Tech_Stock'!E:BD,2,FALSE),0)</f>
        <v>0</v>
      </c>
      <c r="K532" s="263">
        <f>_xlfn.IFNA(VLOOKUP($A532,'PASTE Tech_Stock'!G:BE,2,FALSE),0)</f>
        <v>0</v>
      </c>
      <c r="L532" s="263">
        <f>_xlfn.IFNA(VLOOKUP($A532,'PASTE Tech_Stock'!I:BF,2,FALSE),0)</f>
        <v>0</v>
      </c>
      <c r="M532" s="263">
        <f>_xlfn.IFNA(VLOOKUP($A532,'PASTE Tech_Stock'!K:BG,2,FALSE),0)</f>
        <v>0</v>
      </c>
      <c r="N532" s="263">
        <f>_xlfn.IFNA(VLOOKUP($A532,'PASTE Tech_Stock'!M:BH,2,FALSE),0)</f>
        <v>0</v>
      </c>
      <c r="O532" s="263">
        <f>_xlfn.IFNA(VLOOKUP($A532,'PASTE Tech_Stock'!O:BI,2,FALSE),0)</f>
        <v>0</v>
      </c>
      <c r="P532" s="263">
        <f>_xlfn.IFNA(VLOOKUP($A532,'PASTE Tech_Stock'!Q:BJ,2,FALSE),0)</f>
        <v>0</v>
      </c>
      <c r="Q532" s="263">
        <f>_xlfn.IFNA(VLOOKUP($A532,'PASTE Tech_Stock'!S:BK,2,FALSE),0)</f>
        <v>0</v>
      </c>
      <c r="R532" s="263">
        <f>_xlfn.IFNA(VLOOKUP($A532,'PASTE Tech_Stock'!U:BL,2,FALSE),0)</f>
        <v>0</v>
      </c>
      <c r="S532" s="263">
        <f>_xlfn.IFNA(VLOOKUP($A532,'PASTE Tech_Stock'!W:BM,2,FALSE),0)</f>
        <v>0</v>
      </c>
      <c r="T532" s="263">
        <f>_xlfn.IFNA(VLOOKUP($A532,'PASTE Tech_Stock'!Y:BN,2,FALSE),0)</f>
        <v>0</v>
      </c>
    </row>
    <row r="533" spans="1:20" x14ac:dyDescent="0.3">
      <c r="A533" s="40" t="s">
        <v>559</v>
      </c>
      <c r="B533" t="str">
        <f>_xlfn.IFNA(VLOOKUP($A533,'PASTE Energy Balance'!$A$7:$O$835,14,FALSE),"")</f>
        <v>NL</v>
      </c>
      <c r="C533" t="str">
        <f>_xlfn.IFNA(VLOOKUP($A533,'PASTE Technology Sheet'!$A$7:$G$850,3,FALSE),"")</f>
        <v>Conversion</v>
      </c>
      <c r="D533" t="str">
        <f>_xlfn.IFNA(VLOOKUP($A533,'PASTE Technology Sheet'!$A$7:$G$850,4,FALSE),"")</f>
        <v>Ammonia</v>
      </c>
      <c r="E533" t="str">
        <f>_xlfn.IFNA(VLOOKUP($A533,'PASTE Technology Sheet'!$A$7:$G$850,5,FALSE),"")</f>
        <v>Ammonia</v>
      </c>
      <c r="F533" t="str">
        <f>_xlfn.IFNA(VLOOKUP($A533,'PASTE Technology Sheet'!$A$7:$G$850,6,FALSE),"")</f>
        <v>Ammonia</v>
      </c>
      <c r="G533" t="str">
        <f>_xlfn.IFNA(VLOOKUP($A533,'PASTE Technology Sheet'!$A$7:$G$850,7,FALSE),"")</f>
        <v>Solid State Ammonia Synthesis - Ammonia Production</v>
      </c>
      <c r="H533" s="263">
        <f>_xlfn.IFNA(VLOOKUP(A533,'PASTE Tech_Stock'!A:B,2,FALSE),0)</f>
        <v>0</v>
      </c>
      <c r="I533" s="263">
        <f>_xlfn.IFNA(VLOOKUP($A533,'PASTE Tech_Stock'!C:BC,2,FALSE),0)</f>
        <v>0</v>
      </c>
      <c r="J533" s="263">
        <f>_xlfn.IFNA(VLOOKUP($A533,'PASTE Tech_Stock'!E:BD,2,FALSE),0)</f>
        <v>0</v>
      </c>
      <c r="K533" s="263">
        <f>_xlfn.IFNA(VLOOKUP($A533,'PASTE Tech_Stock'!G:BE,2,FALSE),0)</f>
        <v>0</v>
      </c>
      <c r="L533" s="263">
        <f>_xlfn.IFNA(VLOOKUP($A533,'PASTE Tech_Stock'!I:BF,2,FALSE),0)</f>
        <v>0</v>
      </c>
      <c r="M533" s="263">
        <f>_xlfn.IFNA(VLOOKUP($A533,'PASTE Tech_Stock'!K:BG,2,FALSE),0)</f>
        <v>0</v>
      </c>
      <c r="N533" s="263">
        <f>_xlfn.IFNA(VLOOKUP($A533,'PASTE Tech_Stock'!M:BH,2,FALSE),0)</f>
        <v>0</v>
      </c>
      <c r="O533" s="263">
        <f>_xlfn.IFNA(VLOOKUP($A533,'PASTE Tech_Stock'!O:BI,2,FALSE),0)</f>
        <v>0</v>
      </c>
      <c r="P533" s="263">
        <f>_xlfn.IFNA(VLOOKUP($A533,'PASTE Tech_Stock'!Q:BJ,2,FALSE),0)</f>
        <v>0</v>
      </c>
      <c r="Q533" s="263">
        <f>_xlfn.IFNA(VLOOKUP($A533,'PASTE Tech_Stock'!S:BK,2,FALSE),0)</f>
        <v>0</v>
      </c>
      <c r="R533" s="263">
        <f>_xlfn.IFNA(VLOOKUP($A533,'PASTE Tech_Stock'!U:BL,2,FALSE),0)</f>
        <v>0</v>
      </c>
      <c r="S533" s="263">
        <f>_xlfn.IFNA(VLOOKUP($A533,'PASTE Tech_Stock'!W:BM,2,FALSE),0)</f>
        <v>0</v>
      </c>
      <c r="T533" s="263">
        <f>_xlfn.IFNA(VLOOKUP($A533,'PASTE Tech_Stock'!Y:BN,2,FALSE),0)</f>
        <v>0</v>
      </c>
    </row>
    <row r="534" spans="1:20" x14ac:dyDescent="0.3">
      <c r="A534" s="178" t="s">
        <v>560</v>
      </c>
      <c r="B534" t="str">
        <f>_xlfn.IFNA(VLOOKUP($A534,'PASTE Energy Balance'!$A$7:$O$835,14,FALSE),"")</f>
        <v>NL</v>
      </c>
      <c r="C534" t="str">
        <f>_xlfn.IFNA(VLOOKUP($A534,'PASTE Technology Sheet'!$A$7:$G$850,3,FALSE),"")</f>
        <v>Primary</v>
      </c>
      <c r="D534" t="str">
        <f>_xlfn.IFNA(VLOOKUP($A534,'PASTE Technology Sheet'!$A$7:$G$850,4,FALSE),"")</f>
        <v>Ammonia</v>
      </c>
      <c r="E534" t="str">
        <f>_xlfn.IFNA(VLOOKUP($A534,'PASTE Technology Sheet'!$A$7:$G$850,5,FALSE),"")</f>
        <v>Imported Ammonia</v>
      </c>
      <c r="F534" t="str">
        <f>_xlfn.IFNA(VLOOKUP($A534,'PASTE Technology Sheet'!$A$7:$G$850,6,FALSE),"")</f>
        <v>Ammonia</v>
      </c>
      <c r="G534" t="str">
        <f>_xlfn.IFNA(VLOOKUP($A534,'PASTE Technology Sheet'!$A$7:$G$850,7,FALSE),"")</f>
        <v>Imported Ammonia - Ammonia Production</v>
      </c>
      <c r="H534" s="263">
        <f>_xlfn.IFNA(VLOOKUP(A534,'PASTE Tech_Stock'!A:B,2,FALSE),0)</f>
        <v>10</v>
      </c>
      <c r="I534" s="263">
        <f>_xlfn.IFNA(VLOOKUP($A534,'PASTE Tech_Stock'!C:BC,2,FALSE),0)</f>
        <v>10</v>
      </c>
      <c r="J534" s="263">
        <f>_xlfn.IFNA(VLOOKUP($A534,'PASTE Tech_Stock'!E:BD,2,FALSE),0)</f>
        <v>10</v>
      </c>
      <c r="K534" s="263">
        <f>_xlfn.IFNA(VLOOKUP($A534,'PASTE Tech_Stock'!G:BE,2,FALSE),0)</f>
        <v>10</v>
      </c>
      <c r="L534" s="263">
        <f>_xlfn.IFNA(VLOOKUP($A534,'PASTE Tech_Stock'!I:BF,2,FALSE),0)</f>
        <v>10</v>
      </c>
      <c r="M534" s="263">
        <f>_xlfn.IFNA(VLOOKUP($A534,'PASTE Tech_Stock'!K:BG,2,FALSE),0)</f>
        <v>10</v>
      </c>
      <c r="N534" s="263">
        <f>_xlfn.IFNA(VLOOKUP($A534,'PASTE Tech_Stock'!M:BH,2,FALSE),0)</f>
        <v>10</v>
      </c>
      <c r="O534" s="263">
        <f>_xlfn.IFNA(VLOOKUP($A534,'PASTE Tech_Stock'!O:BI,2,FALSE),0)</f>
        <v>10</v>
      </c>
      <c r="P534" s="263">
        <f>_xlfn.IFNA(VLOOKUP($A534,'PASTE Tech_Stock'!Q:BJ,2,FALSE),0)</f>
        <v>10</v>
      </c>
      <c r="Q534" s="263">
        <f>_xlfn.IFNA(VLOOKUP($A534,'PASTE Tech_Stock'!S:BK,2,FALSE),0)</f>
        <v>10</v>
      </c>
      <c r="R534" s="263">
        <f>_xlfn.IFNA(VLOOKUP($A534,'PASTE Tech_Stock'!U:BL,2,FALSE),0)</f>
        <v>10</v>
      </c>
      <c r="S534" s="263">
        <f>_xlfn.IFNA(VLOOKUP($A534,'PASTE Tech_Stock'!W:BM,2,FALSE),0)</f>
        <v>10</v>
      </c>
      <c r="T534" s="263">
        <f>_xlfn.IFNA(VLOOKUP($A534,'PASTE Tech_Stock'!Y:BN,2,FALSE),0)</f>
        <v>10</v>
      </c>
    </row>
    <row r="535" spans="1:20" x14ac:dyDescent="0.3">
      <c r="A535" s="40" t="s">
        <v>561</v>
      </c>
      <c r="B535" t="str">
        <f>_xlfn.IFNA(VLOOKUP($A535,'PASTE Energy Balance'!$A$7:$O$835,14,FALSE),"")</f>
        <v>NL</v>
      </c>
      <c r="C535" t="str">
        <f>_xlfn.IFNA(VLOOKUP($A535,'PASTE Technology Sheet'!$A$7:$G$850,3,FALSE),"")</f>
        <v>Conversion</v>
      </c>
      <c r="D535" t="str">
        <f>_xlfn.IFNA(VLOOKUP($A535,'PASTE Technology Sheet'!$A$7:$G$850,4,FALSE),"")</f>
        <v>Final Biomass</v>
      </c>
      <c r="E535" t="str">
        <f>_xlfn.IFNA(VLOOKUP($A535,'PASTE Technology Sheet'!$A$7:$G$850,5,FALSE),"")</f>
        <v>Bio Based</v>
      </c>
      <c r="F535" t="str">
        <f>_xlfn.IFNA(VLOOKUP($A535,'PASTE Technology Sheet'!$A$7:$G$850,6,FALSE),"")</f>
        <v>Biomass</v>
      </c>
      <c r="G535" t="str">
        <f>_xlfn.IFNA(VLOOKUP($A535,'PASTE Technology Sheet'!$A$7:$G$850,7,FALSE),"")</f>
        <v>Biomass from wood - Final Biomass</v>
      </c>
      <c r="H535" s="263">
        <f>_xlfn.IFNA(VLOOKUP(A535,'PASTE Tech_Stock'!A:B,2,FALSE),0)</f>
        <v>1000</v>
      </c>
      <c r="I535" s="263">
        <f>_xlfn.IFNA(VLOOKUP($A535,'PASTE Tech_Stock'!C:BC,2,FALSE),0)</f>
        <v>1000</v>
      </c>
      <c r="J535" s="263">
        <f>_xlfn.IFNA(VLOOKUP($A535,'PASTE Tech_Stock'!E:BD,2,FALSE),0)</f>
        <v>1000</v>
      </c>
      <c r="K535" s="263">
        <f>_xlfn.IFNA(VLOOKUP($A535,'PASTE Tech_Stock'!G:BE,2,FALSE),0)</f>
        <v>1000</v>
      </c>
      <c r="L535" s="263">
        <f>_xlfn.IFNA(VLOOKUP($A535,'PASTE Tech_Stock'!I:BF,2,FALSE),0)</f>
        <v>1000</v>
      </c>
      <c r="M535" s="263">
        <f>_xlfn.IFNA(VLOOKUP($A535,'PASTE Tech_Stock'!K:BG,2,FALSE),0)</f>
        <v>1000</v>
      </c>
      <c r="N535" s="263">
        <f>_xlfn.IFNA(VLOOKUP($A535,'PASTE Tech_Stock'!M:BH,2,FALSE),0)</f>
        <v>1000</v>
      </c>
      <c r="O535" s="263">
        <f>_xlfn.IFNA(VLOOKUP($A535,'PASTE Tech_Stock'!O:BI,2,FALSE),0)</f>
        <v>1000</v>
      </c>
      <c r="P535" s="263">
        <f>_xlfn.IFNA(VLOOKUP($A535,'PASTE Tech_Stock'!Q:BJ,2,FALSE),0)</f>
        <v>1000</v>
      </c>
      <c r="Q535" s="263">
        <f>_xlfn.IFNA(VLOOKUP($A535,'PASTE Tech_Stock'!S:BK,2,FALSE),0)</f>
        <v>1000</v>
      </c>
      <c r="R535" s="263">
        <f>_xlfn.IFNA(VLOOKUP($A535,'PASTE Tech_Stock'!U:BL,2,FALSE),0)</f>
        <v>1000</v>
      </c>
      <c r="S535" s="263">
        <f>_xlfn.IFNA(VLOOKUP($A535,'PASTE Tech_Stock'!W:BM,2,FALSE),0)</f>
        <v>1000</v>
      </c>
      <c r="T535" s="263">
        <f>_xlfn.IFNA(VLOOKUP($A535,'PASTE Tech_Stock'!Y:BN,2,FALSE),0)</f>
        <v>1000</v>
      </c>
    </row>
    <row r="536" spans="1:20" x14ac:dyDescent="0.3">
      <c r="A536" s="69" t="s">
        <v>562</v>
      </c>
      <c r="B536" t="str">
        <f>_xlfn.IFNA(VLOOKUP($A536,'PASTE Energy Balance'!$A$7:$O$835,14,FALSE),"")</f>
        <v>NL</v>
      </c>
      <c r="C536" t="str">
        <f>_xlfn.IFNA(VLOOKUP($A536,'PASTE Technology Sheet'!$A$7:$G$850,3,FALSE),"")</f>
        <v>Conversion</v>
      </c>
      <c r="D536" t="str">
        <f>_xlfn.IFNA(VLOOKUP($A536,'PASTE Technology Sheet'!$A$7:$G$850,4,FALSE),"")</f>
        <v>Final Biomass</v>
      </c>
      <c r="E536" t="str">
        <f>_xlfn.IFNA(VLOOKUP($A536,'PASTE Technology Sheet'!$A$7:$G$850,5,FALSE),"")</f>
        <v>Bio Based</v>
      </c>
      <c r="F536" t="str">
        <f>_xlfn.IFNA(VLOOKUP($A536,'PASTE Technology Sheet'!$A$7:$G$850,6,FALSE),"")</f>
        <v>Biomass</v>
      </c>
      <c r="G536" t="str">
        <f>_xlfn.IFNA(VLOOKUP($A536,'PASTE Technology Sheet'!$A$7:$G$850,7,FALSE),"")</f>
        <v>Biomass from grasscrops - Final Biomass</v>
      </c>
      <c r="H536" s="263">
        <f>_xlfn.IFNA(VLOOKUP(A536,'PASTE Tech_Stock'!A:B,2,FALSE),0)</f>
        <v>1000</v>
      </c>
      <c r="I536" s="263">
        <f>_xlfn.IFNA(VLOOKUP($A536,'PASTE Tech_Stock'!C:BC,2,FALSE),0)</f>
        <v>1000</v>
      </c>
      <c r="J536" s="263">
        <f>_xlfn.IFNA(VLOOKUP($A536,'PASTE Tech_Stock'!E:BD,2,FALSE),0)</f>
        <v>1000</v>
      </c>
      <c r="K536" s="263">
        <f>_xlfn.IFNA(VLOOKUP($A536,'PASTE Tech_Stock'!G:BE,2,FALSE),0)</f>
        <v>1000</v>
      </c>
      <c r="L536" s="263">
        <f>_xlfn.IFNA(VLOOKUP($A536,'PASTE Tech_Stock'!I:BF,2,FALSE),0)</f>
        <v>1000</v>
      </c>
      <c r="M536" s="263">
        <f>_xlfn.IFNA(VLOOKUP($A536,'PASTE Tech_Stock'!K:BG,2,FALSE),0)</f>
        <v>1000</v>
      </c>
      <c r="N536" s="263">
        <f>_xlfn.IFNA(VLOOKUP($A536,'PASTE Tech_Stock'!M:BH,2,FALSE),0)</f>
        <v>1000</v>
      </c>
      <c r="O536" s="263">
        <f>_xlfn.IFNA(VLOOKUP($A536,'PASTE Tech_Stock'!O:BI,2,FALSE),0)</f>
        <v>1000</v>
      </c>
      <c r="P536" s="263">
        <f>_xlfn.IFNA(VLOOKUP($A536,'PASTE Tech_Stock'!Q:BJ,2,FALSE),0)</f>
        <v>1000</v>
      </c>
      <c r="Q536" s="263">
        <f>_xlfn.IFNA(VLOOKUP($A536,'PASTE Tech_Stock'!S:BK,2,FALSE),0)</f>
        <v>1000</v>
      </c>
      <c r="R536" s="263">
        <f>_xlfn.IFNA(VLOOKUP($A536,'PASTE Tech_Stock'!U:BL,2,FALSE),0)</f>
        <v>1000</v>
      </c>
      <c r="S536" s="263">
        <f>_xlfn.IFNA(VLOOKUP($A536,'PASTE Tech_Stock'!W:BM,2,FALSE),0)</f>
        <v>1000</v>
      </c>
      <c r="T536" s="263">
        <f>_xlfn.IFNA(VLOOKUP($A536,'PASTE Tech_Stock'!Y:BN,2,FALSE),0)</f>
        <v>1000</v>
      </c>
    </row>
    <row r="537" spans="1:20" x14ac:dyDescent="0.3">
      <c r="A537" s="40" t="s">
        <v>563</v>
      </c>
      <c r="B537" t="str">
        <f>_xlfn.IFNA(VLOOKUP($A537,'PASTE Energy Balance'!$A$7:$O$835,14,FALSE),"")</f>
        <v>NL</v>
      </c>
      <c r="C537" t="str">
        <f>_xlfn.IFNA(VLOOKUP($A537,'PASTE Technology Sheet'!$A$7:$G$850,3,FALSE),"")</f>
        <v>Conversion</v>
      </c>
      <c r="D537" t="str">
        <f>_xlfn.IFNA(VLOOKUP($A537,'PASTE Technology Sheet'!$A$7:$G$850,4,FALSE),"")</f>
        <v>Final Biomass</v>
      </c>
      <c r="E537" t="str">
        <f>_xlfn.IFNA(VLOOKUP($A537,'PASTE Technology Sheet'!$A$7:$G$850,5,FALSE),"")</f>
        <v>Bio Based</v>
      </c>
      <c r="F537" t="str">
        <f>_xlfn.IFNA(VLOOKUP($A537,'PASTE Technology Sheet'!$A$7:$G$850,6,FALSE),"")</f>
        <v>Biomass</v>
      </c>
      <c r="G537" t="str">
        <f>_xlfn.IFNA(VLOOKUP($A537,'PASTE Technology Sheet'!$A$7:$G$850,7,FALSE),"")</f>
        <v>Biomass from agriculture residues - Final Biomass</v>
      </c>
      <c r="H537" s="263">
        <f>_xlfn.IFNA(VLOOKUP(A537,'PASTE Tech_Stock'!A:B,2,FALSE),0)</f>
        <v>1000</v>
      </c>
      <c r="I537" s="263">
        <f>_xlfn.IFNA(VLOOKUP($A537,'PASTE Tech_Stock'!C:BC,2,FALSE),0)</f>
        <v>1000</v>
      </c>
      <c r="J537" s="263">
        <f>_xlfn.IFNA(VLOOKUP($A537,'PASTE Tech_Stock'!E:BD,2,FALSE),0)</f>
        <v>1000</v>
      </c>
      <c r="K537" s="263">
        <f>_xlfn.IFNA(VLOOKUP($A537,'PASTE Tech_Stock'!G:BE,2,FALSE),0)</f>
        <v>1000</v>
      </c>
      <c r="L537" s="263">
        <f>_xlfn.IFNA(VLOOKUP($A537,'PASTE Tech_Stock'!I:BF,2,FALSE),0)</f>
        <v>1000</v>
      </c>
      <c r="M537" s="263">
        <f>_xlfn.IFNA(VLOOKUP($A537,'PASTE Tech_Stock'!K:BG,2,FALSE),0)</f>
        <v>1000</v>
      </c>
      <c r="N537" s="263">
        <f>_xlfn.IFNA(VLOOKUP($A537,'PASTE Tech_Stock'!M:BH,2,FALSE),0)</f>
        <v>1000</v>
      </c>
      <c r="O537" s="263">
        <f>_xlfn.IFNA(VLOOKUP($A537,'PASTE Tech_Stock'!O:BI,2,FALSE),0)</f>
        <v>1000</v>
      </c>
      <c r="P537" s="263">
        <f>_xlfn.IFNA(VLOOKUP($A537,'PASTE Tech_Stock'!Q:BJ,2,FALSE),0)</f>
        <v>1000</v>
      </c>
      <c r="Q537" s="263">
        <f>_xlfn.IFNA(VLOOKUP($A537,'PASTE Tech_Stock'!S:BK,2,FALSE),0)</f>
        <v>1000</v>
      </c>
      <c r="R537" s="263">
        <f>_xlfn.IFNA(VLOOKUP($A537,'PASTE Tech_Stock'!U:BL,2,FALSE),0)</f>
        <v>1000</v>
      </c>
      <c r="S537" s="263">
        <f>_xlfn.IFNA(VLOOKUP($A537,'PASTE Tech_Stock'!W:BM,2,FALSE),0)</f>
        <v>1000</v>
      </c>
      <c r="T537" s="263">
        <f>_xlfn.IFNA(VLOOKUP($A537,'PASTE Tech_Stock'!Y:BN,2,FALSE),0)</f>
        <v>1000</v>
      </c>
    </row>
    <row r="538" spans="1:20" x14ac:dyDescent="0.3">
      <c r="A538" s="114" t="s">
        <v>564</v>
      </c>
      <c r="B538" t="str">
        <f>_xlfn.IFNA(VLOOKUP($A538,'PASTE Energy Balance'!$A$7:$O$835,14,FALSE),"")</f>
        <v>EU</v>
      </c>
      <c r="C538" t="str">
        <f>_xlfn.IFNA(VLOOKUP($A538,'PASTE Technology Sheet'!$A$7:$G$850,3,FALSE),"")</f>
        <v>Conversion</v>
      </c>
      <c r="D538" t="str">
        <f>_xlfn.IFNA(VLOOKUP($A538,'PASTE Technology Sheet'!$A$7:$G$850,4,FALSE),"")</f>
        <v>Final Biomass</v>
      </c>
      <c r="E538" t="str">
        <f>_xlfn.IFNA(VLOOKUP($A538,'PASTE Technology Sheet'!$A$7:$G$850,5,FALSE),"")</f>
        <v>Bio Based</v>
      </c>
      <c r="F538" t="str">
        <f>_xlfn.IFNA(VLOOKUP($A538,'PASTE Technology Sheet'!$A$7:$G$850,6,FALSE),"")</f>
        <v>Biomass EU</v>
      </c>
      <c r="G538" t="str">
        <f>_xlfn.IFNA(VLOOKUP($A538,'PASTE Technology Sheet'!$A$7:$G$850,7,FALSE),"")</f>
        <v>Biomass from wood - Final Biomass</v>
      </c>
      <c r="H538" s="263">
        <f>_xlfn.IFNA(VLOOKUP(A538,'PASTE Tech_Stock'!A:B,2,FALSE),0)</f>
        <v>23000</v>
      </c>
      <c r="I538" s="263">
        <f>_xlfn.IFNA(VLOOKUP($A538,'PASTE Tech_Stock'!C:BC,2,FALSE),0)</f>
        <v>23000</v>
      </c>
      <c r="J538" s="263">
        <f>_xlfn.IFNA(VLOOKUP($A538,'PASTE Tech_Stock'!E:BD,2,FALSE),0)</f>
        <v>23000</v>
      </c>
      <c r="K538" s="263">
        <f>_xlfn.IFNA(VLOOKUP($A538,'PASTE Tech_Stock'!G:BE,2,FALSE),0)</f>
        <v>23000</v>
      </c>
      <c r="L538" s="263">
        <f>_xlfn.IFNA(VLOOKUP($A538,'PASTE Tech_Stock'!I:BF,2,FALSE),0)</f>
        <v>23000</v>
      </c>
      <c r="M538" s="263">
        <f>_xlfn.IFNA(VLOOKUP($A538,'PASTE Tech_Stock'!K:BG,2,FALSE),0)</f>
        <v>23000</v>
      </c>
      <c r="N538" s="263">
        <f>_xlfn.IFNA(VLOOKUP($A538,'PASTE Tech_Stock'!M:BH,2,FALSE),0)</f>
        <v>23000</v>
      </c>
      <c r="O538" s="263">
        <f>_xlfn.IFNA(VLOOKUP($A538,'PASTE Tech_Stock'!O:BI,2,FALSE),0)</f>
        <v>23000</v>
      </c>
      <c r="P538" s="263">
        <f>_xlfn.IFNA(VLOOKUP($A538,'PASTE Tech_Stock'!Q:BJ,2,FALSE),0)</f>
        <v>23000</v>
      </c>
      <c r="Q538" s="263">
        <f>_xlfn.IFNA(VLOOKUP($A538,'PASTE Tech_Stock'!S:BK,2,FALSE),0)</f>
        <v>23000</v>
      </c>
      <c r="R538" s="263">
        <f>_xlfn.IFNA(VLOOKUP($A538,'PASTE Tech_Stock'!U:BL,2,FALSE),0)</f>
        <v>23000</v>
      </c>
      <c r="S538" s="263">
        <f>_xlfn.IFNA(VLOOKUP($A538,'PASTE Tech_Stock'!W:BM,2,FALSE),0)</f>
        <v>23000</v>
      </c>
      <c r="T538" s="263">
        <f>_xlfn.IFNA(VLOOKUP($A538,'PASTE Tech_Stock'!Y:BN,2,FALSE),0)</f>
        <v>23000</v>
      </c>
    </row>
    <row r="539" spans="1:20" x14ac:dyDescent="0.3">
      <c r="A539" s="114" t="s">
        <v>565</v>
      </c>
      <c r="B539" t="str">
        <f>_xlfn.IFNA(VLOOKUP($A539,'PASTE Energy Balance'!$A$7:$O$835,14,FALSE),"")</f>
        <v>EU</v>
      </c>
      <c r="C539" t="str">
        <f>_xlfn.IFNA(VLOOKUP($A539,'PASTE Technology Sheet'!$A$7:$G$850,3,FALSE),"")</f>
        <v>Conversion</v>
      </c>
      <c r="D539" t="str">
        <f>_xlfn.IFNA(VLOOKUP($A539,'PASTE Technology Sheet'!$A$7:$G$850,4,FALSE),"")</f>
        <v>Final Biomass</v>
      </c>
      <c r="E539" t="str">
        <f>_xlfn.IFNA(VLOOKUP($A539,'PASTE Technology Sheet'!$A$7:$G$850,5,FALSE),"")</f>
        <v>Bio Based</v>
      </c>
      <c r="F539" t="str">
        <f>_xlfn.IFNA(VLOOKUP($A539,'PASTE Technology Sheet'!$A$7:$G$850,6,FALSE),"")</f>
        <v>Biomass EU</v>
      </c>
      <c r="G539" t="str">
        <f>_xlfn.IFNA(VLOOKUP($A539,'PASTE Technology Sheet'!$A$7:$G$850,7,FALSE),"")</f>
        <v>Biomass from grasscrops - Final Biomass</v>
      </c>
      <c r="H539" s="263">
        <f>_xlfn.IFNA(VLOOKUP(A539,'PASTE Tech_Stock'!A:B,2,FALSE),0)</f>
        <v>23000</v>
      </c>
      <c r="I539" s="263">
        <f>_xlfn.IFNA(VLOOKUP($A539,'PASTE Tech_Stock'!C:BC,2,FALSE),0)</f>
        <v>23000</v>
      </c>
      <c r="J539" s="263">
        <f>_xlfn.IFNA(VLOOKUP($A539,'PASTE Tech_Stock'!E:BD,2,FALSE),0)</f>
        <v>23000</v>
      </c>
      <c r="K539" s="263">
        <f>_xlfn.IFNA(VLOOKUP($A539,'PASTE Tech_Stock'!G:BE,2,FALSE),0)</f>
        <v>23000</v>
      </c>
      <c r="L539" s="263">
        <f>_xlfn.IFNA(VLOOKUP($A539,'PASTE Tech_Stock'!I:BF,2,FALSE),0)</f>
        <v>23000</v>
      </c>
      <c r="M539" s="263">
        <f>_xlfn.IFNA(VLOOKUP($A539,'PASTE Tech_Stock'!K:BG,2,FALSE),0)</f>
        <v>23000</v>
      </c>
      <c r="N539" s="263">
        <f>_xlfn.IFNA(VLOOKUP($A539,'PASTE Tech_Stock'!M:BH,2,FALSE),0)</f>
        <v>23000</v>
      </c>
      <c r="O539" s="263">
        <f>_xlfn.IFNA(VLOOKUP($A539,'PASTE Tech_Stock'!O:BI,2,FALSE),0)</f>
        <v>23000</v>
      </c>
      <c r="P539" s="263">
        <f>_xlfn.IFNA(VLOOKUP($A539,'PASTE Tech_Stock'!Q:BJ,2,FALSE),0)</f>
        <v>23000</v>
      </c>
      <c r="Q539" s="263">
        <f>_xlfn.IFNA(VLOOKUP($A539,'PASTE Tech_Stock'!S:BK,2,FALSE),0)</f>
        <v>23000</v>
      </c>
      <c r="R539" s="263">
        <f>_xlfn.IFNA(VLOOKUP($A539,'PASTE Tech_Stock'!U:BL,2,FALSE),0)</f>
        <v>23000</v>
      </c>
      <c r="S539" s="263">
        <f>_xlfn.IFNA(VLOOKUP($A539,'PASTE Tech_Stock'!W:BM,2,FALSE),0)</f>
        <v>23000</v>
      </c>
      <c r="T539" s="263">
        <f>_xlfn.IFNA(VLOOKUP($A539,'PASTE Tech_Stock'!Y:BN,2,FALSE),0)</f>
        <v>23000</v>
      </c>
    </row>
    <row r="540" spans="1:20" x14ac:dyDescent="0.3">
      <c r="A540" s="114" t="s">
        <v>566</v>
      </c>
      <c r="B540" t="str">
        <f>_xlfn.IFNA(VLOOKUP($A540,'PASTE Energy Balance'!$A$7:$O$835,14,FALSE),"")</f>
        <v>EU</v>
      </c>
      <c r="C540" t="str">
        <f>_xlfn.IFNA(VLOOKUP($A540,'PASTE Technology Sheet'!$A$7:$G$850,3,FALSE),"")</f>
        <v>Conversion</v>
      </c>
      <c r="D540" t="str">
        <f>_xlfn.IFNA(VLOOKUP($A540,'PASTE Technology Sheet'!$A$7:$G$850,4,FALSE),"")</f>
        <v>Final Biomass</v>
      </c>
      <c r="E540" t="str">
        <f>_xlfn.IFNA(VLOOKUP($A540,'PASTE Technology Sheet'!$A$7:$G$850,5,FALSE),"")</f>
        <v>Bio Based</v>
      </c>
      <c r="F540" t="str">
        <f>_xlfn.IFNA(VLOOKUP($A540,'PASTE Technology Sheet'!$A$7:$G$850,6,FALSE),"")</f>
        <v>Biomass EU</v>
      </c>
      <c r="G540" t="str">
        <f>_xlfn.IFNA(VLOOKUP($A540,'PASTE Technology Sheet'!$A$7:$G$850,7,FALSE),"")</f>
        <v>Biomass from agriculture residues - Final Biomass</v>
      </c>
      <c r="H540" s="263">
        <f>_xlfn.IFNA(VLOOKUP(A540,'PASTE Tech_Stock'!A:B,2,FALSE),0)</f>
        <v>23000</v>
      </c>
      <c r="I540" s="263">
        <f>_xlfn.IFNA(VLOOKUP($A540,'PASTE Tech_Stock'!C:BC,2,FALSE),0)</f>
        <v>23000</v>
      </c>
      <c r="J540" s="263">
        <f>_xlfn.IFNA(VLOOKUP($A540,'PASTE Tech_Stock'!E:BD,2,FALSE),0)</f>
        <v>23000</v>
      </c>
      <c r="K540" s="263">
        <f>_xlfn.IFNA(VLOOKUP($A540,'PASTE Tech_Stock'!G:BE,2,FALSE),0)</f>
        <v>23000</v>
      </c>
      <c r="L540" s="263">
        <f>_xlfn.IFNA(VLOOKUP($A540,'PASTE Tech_Stock'!I:BF,2,FALSE),0)</f>
        <v>23000</v>
      </c>
      <c r="M540" s="263">
        <f>_xlfn.IFNA(VLOOKUP($A540,'PASTE Tech_Stock'!K:BG,2,FALSE),0)</f>
        <v>23000</v>
      </c>
      <c r="N540" s="263">
        <f>_xlfn.IFNA(VLOOKUP($A540,'PASTE Tech_Stock'!M:BH,2,FALSE),0)</f>
        <v>23000</v>
      </c>
      <c r="O540" s="263">
        <f>_xlfn.IFNA(VLOOKUP($A540,'PASTE Tech_Stock'!O:BI,2,FALSE),0)</f>
        <v>23000</v>
      </c>
      <c r="P540" s="263">
        <f>_xlfn.IFNA(VLOOKUP($A540,'PASTE Tech_Stock'!Q:BJ,2,FALSE),0)</f>
        <v>23000</v>
      </c>
      <c r="Q540" s="263">
        <f>_xlfn.IFNA(VLOOKUP($A540,'PASTE Tech_Stock'!S:BK,2,FALSE),0)</f>
        <v>23000</v>
      </c>
      <c r="R540" s="263">
        <f>_xlfn.IFNA(VLOOKUP($A540,'PASTE Tech_Stock'!U:BL,2,FALSE),0)</f>
        <v>23000</v>
      </c>
      <c r="S540" s="263">
        <f>_xlfn.IFNA(VLOOKUP($A540,'PASTE Tech_Stock'!W:BM,2,FALSE),0)</f>
        <v>23000</v>
      </c>
      <c r="T540" s="263">
        <f>_xlfn.IFNA(VLOOKUP($A540,'PASTE Tech_Stock'!Y:BN,2,FALSE),0)</f>
        <v>23000</v>
      </c>
    </row>
    <row r="541" spans="1:20" x14ac:dyDescent="0.3">
      <c r="A541" s="178" t="s">
        <v>567</v>
      </c>
      <c r="B541" t="str">
        <f>_xlfn.IFNA(VLOOKUP($A541,'PASTE Energy Balance'!$A$7:$O$835,14,FALSE),"")</f>
        <v>NL</v>
      </c>
      <c r="C541" t="str">
        <f>_xlfn.IFNA(VLOOKUP($A541,'PASTE Technology Sheet'!$A$7:$G$850,3,FALSE),"")</f>
        <v>Primary</v>
      </c>
      <c r="D541" t="str">
        <f>_xlfn.IFNA(VLOOKUP($A541,'PASTE Technology Sheet'!$A$7:$G$850,4,FALSE),"")</f>
        <v>Fossil</v>
      </c>
      <c r="E541" t="str">
        <f>_xlfn.IFNA(VLOOKUP($A541,'PASTE Technology Sheet'!$A$7:$G$850,5,FALSE),"")</f>
        <v>Fossil Primary</v>
      </c>
      <c r="F541" t="str">
        <f>_xlfn.IFNA(VLOOKUP($A541,'PASTE Technology Sheet'!$A$7:$G$850,6,FALSE),"")</f>
        <v>Coal</v>
      </c>
      <c r="G541" t="str">
        <f>_xlfn.IFNA(VLOOKUP($A541,'PASTE Technology Sheet'!$A$7:$G$850,7,FALSE),"")</f>
        <v>Imported Coal</v>
      </c>
      <c r="H541" s="263">
        <f>_xlfn.IFNA(VLOOKUP(A541,'PASTE Tech_Stock'!A:B,2,FALSE),0)</f>
        <v>1000</v>
      </c>
      <c r="I541" s="263">
        <f>_xlfn.IFNA(VLOOKUP($A541,'PASTE Tech_Stock'!C:BC,2,FALSE),0)</f>
        <v>1000</v>
      </c>
      <c r="J541" s="263">
        <f>_xlfn.IFNA(VLOOKUP($A541,'PASTE Tech_Stock'!E:BD,2,FALSE),0)</f>
        <v>1000</v>
      </c>
      <c r="K541" s="263">
        <f>_xlfn.IFNA(VLOOKUP($A541,'PASTE Tech_Stock'!G:BE,2,FALSE),0)</f>
        <v>1000</v>
      </c>
      <c r="L541" s="263">
        <f>_xlfn.IFNA(VLOOKUP($A541,'PASTE Tech_Stock'!I:BF,2,FALSE),0)</f>
        <v>1000</v>
      </c>
      <c r="M541" s="263">
        <f>_xlfn.IFNA(VLOOKUP($A541,'PASTE Tech_Stock'!K:BG,2,FALSE),0)</f>
        <v>1000</v>
      </c>
      <c r="N541" s="263">
        <f>_xlfn.IFNA(VLOOKUP($A541,'PASTE Tech_Stock'!M:BH,2,FALSE),0)</f>
        <v>1000</v>
      </c>
      <c r="O541" s="263">
        <f>_xlfn.IFNA(VLOOKUP($A541,'PASTE Tech_Stock'!O:BI,2,FALSE),0)</f>
        <v>1000</v>
      </c>
      <c r="P541" s="263">
        <f>_xlfn.IFNA(VLOOKUP($A541,'PASTE Tech_Stock'!Q:BJ,2,FALSE),0)</f>
        <v>1000</v>
      </c>
      <c r="Q541" s="263">
        <f>_xlfn.IFNA(VLOOKUP($A541,'PASTE Tech_Stock'!S:BK,2,FALSE),0)</f>
        <v>1000</v>
      </c>
      <c r="R541" s="263">
        <f>_xlfn.IFNA(VLOOKUP($A541,'PASTE Tech_Stock'!U:BL,2,FALSE),0)</f>
        <v>1000</v>
      </c>
      <c r="S541" s="263">
        <f>_xlfn.IFNA(VLOOKUP($A541,'PASTE Tech_Stock'!W:BM,2,FALSE),0)</f>
        <v>1000</v>
      </c>
      <c r="T541" s="263">
        <f>_xlfn.IFNA(VLOOKUP($A541,'PASTE Tech_Stock'!Y:BN,2,FALSE),0)</f>
        <v>1000</v>
      </c>
    </row>
    <row r="542" spans="1:20" x14ac:dyDescent="0.3">
      <c r="A542" s="114" t="s">
        <v>568</v>
      </c>
      <c r="B542" t="str">
        <f>_xlfn.IFNA(VLOOKUP($A542,'PASTE Energy Balance'!$A$7:$O$835,14,FALSE),"")</f>
        <v>EU</v>
      </c>
      <c r="C542" t="str">
        <f>_xlfn.IFNA(VLOOKUP($A542,'PASTE Technology Sheet'!$A$7:$G$850,3,FALSE),"")</f>
        <v>Primary</v>
      </c>
      <c r="D542" t="str">
        <f>_xlfn.IFNA(VLOOKUP($A542,'PASTE Technology Sheet'!$A$7:$G$850,4,FALSE),"")</f>
        <v>Fossil</v>
      </c>
      <c r="E542" t="str">
        <f>_xlfn.IFNA(VLOOKUP($A542,'PASTE Technology Sheet'!$A$7:$G$850,5,FALSE),"")</f>
        <v>Fossil Primary</v>
      </c>
      <c r="F542" t="str">
        <f>_xlfn.IFNA(VLOOKUP($A542,'PASTE Technology Sheet'!$A$7:$G$850,6,FALSE),"")</f>
        <v>Coal EU</v>
      </c>
      <c r="G542" t="str">
        <f>_xlfn.IFNA(VLOOKUP($A542,'PASTE Technology Sheet'!$A$7:$G$850,7,FALSE),"")</f>
        <v>Coal EU</v>
      </c>
      <c r="H542" s="263">
        <f>_xlfn.IFNA(VLOOKUP(A542,'PASTE Tech_Stock'!A:B,2,FALSE),0)</f>
        <v>23000</v>
      </c>
      <c r="I542" s="263">
        <f>_xlfn.IFNA(VLOOKUP($A542,'PASTE Tech_Stock'!C:BC,2,FALSE),0)</f>
        <v>23000</v>
      </c>
      <c r="J542" s="263">
        <f>_xlfn.IFNA(VLOOKUP($A542,'PASTE Tech_Stock'!E:BD,2,FALSE),0)</f>
        <v>23000</v>
      </c>
      <c r="K542" s="263">
        <f>_xlfn.IFNA(VLOOKUP($A542,'PASTE Tech_Stock'!G:BE,2,FALSE),0)</f>
        <v>23000</v>
      </c>
      <c r="L542" s="263">
        <f>_xlfn.IFNA(VLOOKUP($A542,'PASTE Tech_Stock'!I:BF,2,FALSE),0)</f>
        <v>23000</v>
      </c>
      <c r="M542" s="263">
        <f>_xlfn.IFNA(VLOOKUP($A542,'PASTE Tech_Stock'!K:BG,2,FALSE),0)</f>
        <v>23000</v>
      </c>
      <c r="N542" s="263">
        <f>_xlfn.IFNA(VLOOKUP($A542,'PASTE Tech_Stock'!M:BH,2,FALSE),0)</f>
        <v>23000</v>
      </c>
      <c r="O542" s="263">
        <f>_xlfn.IFNA(VLOOKUP($A542,'PASTE Tech_Stock'!O:BI,2,FALSE),0)</f>
        <v>23000</v>
      </c>
      <c r="P542" s="263">
        <f>_xlfn.IFNA(VLOOKUP($A542,'PASTE Tech_Stock'!Q:BJ,2,FALSE),0)</f>
        <v>23000</v>
      </c>
      <c r="Q542" s="263">
        <f>_xlfn.IFNA(VLOOKUP($A542,'PASTE Tech_Stock'!S:BK,2,FALSE),0)</f>
        <v>23000</v>
      </c>
      <c r="R542" s="263">
        <f>_xlfn.IFNA(VLOOKUP($A542,'PASTE Tech_Stock'!U:BL,2,FALSE),0)</f>
        <v>23000</v>
      </c>
      <c r="S542" s="263">
        <f>_xlfn.IFNA(VLOOKUP($A542,'PASTE Tech_Stock'!W:BM,2,FALSE),0)</f>
        <v>23000</v>
      </c>
      <c r="T542" s="263">
        <f>_xlfn.IFNA(VLOOKUP($A542,'PASTE Tech_Stock'!Y:BN,2,FALSE),0)</f>
        <v>23000</v>
      </c>
    </row>
    <row r="543" spans="1:20" x14ac:dyDescent="0.3">
      <c r="A543" s="178" t="s">
        <v>569</v>
      </c>
      <c r="B543" t="str">
        <f>_xlfn.IFNA(VLOOKUP($A543,'PASTE Energy Balance'!$A$7:$O$835,14,FALSE),"")</f>
        <v>NL</v>
      </c>
      <c r="C543" t="str">
        <f>_xlfn.IFNA(VLOOKUP($A543,'PASTE Technology Sheet'!$A$7:$G$850,3,FALSE),"")</f>
        <v>Primary</v>
      </c>
      <c r="D543" t="str">
        <f>_xlfn.IFNA(VLOOKUP($A543,'PASTE Technology Sheet'!$A$7:$G$850,4,FALSE),"")</f>
        <v>Fossil</v>
      </c>
      <c r="E543" t="str">
        <f>_xlfn.IFNA(VLOOKUP($A543,'PASTE Technology Sheet'!$A$7:$G$850,5,FALSE),"")</f>
        <v>Fossil Primary</v>
      </c>
      <c r="F543" t="str">
        <f>_xlfn.IFNA(VLOOKUP($A543,'PASTE Technology Sheet'!$A$7:$G$850,6,FALSE),"")</f>
        <v>Crude Oil</v>
      </c>
      <c r="G543" t="str">
        <f>_xlfn.IFNA(VLOOKUP($A543,'PASTE Technology Sheet'!$A$7:$G$850,7,FALSE),"")</f>
        <v>Imported Crude Oil</v>
      </c>
      <c r="H543" s="263">
        <f>_xlfn.IFNA(VLOOKUP(A543,'PASTE Tech_Stock'!A:B,2,FALSE),0)</f>
        <v>8000</v>
      </c>
      <c r="I543" s="263">
        <f>_xlfn.IFNA(VLOOKUP($A543,'PASTE Tech_Stock'!C:BC,2,FALSE),0)</f>
        <v>8000</v>
      </c>
      <c r="J543" s="263">
        <f>_xlfn.IFNA(VLOOKUP($A543,'PASTE Tech_Stock'!E:BD,2,FALSE),0)</f>
        <v>8000</v>
      </c>
      <c r="K543" s="263">
        <f>_xlfn.IFNA(VLOOKUP($A543,'PASTE Tech_Stock'!G:BE,2,FALSE),0)</f>
        <v>8000</v>
      </c>
      <c r="L543" s="263">
        <f>_xlfn.IFNA(VLOOKUP($A543,'PASTE Tech_Stock'!I:BF,2,FALSE),0)</f>
        <v>8000</v>
      </c>
      <c r="M543" s="263">
        <f>_xlfn.IFNA(VLOOKUP($A543,'PASTE Tech_Stock'!K:BG,2,FALSE),0)</f>
        <v>8000</v>
      </c>
      <c r="N543" s="263">
        <f>_xlfn.IFNA(VLOOKUP($A543,'PASTE Tech_Stock'!M:BH,2,FALSE),0)</f>
        <v>8000</v>
      </c>
      <c r="O543" s="263">
        <f>_xlfn.IFNA(VLOOKUP($A543,'PASTE Tech_Stock'!O:BI,2,FALSE),0)</f>
        <v>8000</v>
      </c>
      <c r="P543" s="263">
        <f>_xlfn.IFNA(VLOOKUP($A543,'PASTE Tech_Stock'!Q:BJ,2,FALSE),0)</f>
        <v>8000</v>
      </c>
      <c r="Q543" s="263">
        <f>_xlfn.IFNA(VLOOKUP($A543,'PASTE Tech_Stock'!S:BK,2,FALSE),0)</f>
        <v>8000</v>
      </c>
      <c r="R543" s="263">
        <f>_xlfn.IFNA(VLOOKUP($A543,'PASTE Tech_Stock'!U:BL,2,FALSE),0)</f>
        <v>8000</v>
      </c>
      <c r="S543" s="263">
        <f>_xlfn.IFNA(VLOOKUP($A543,'PASTE Tech_Stock'!W:BM,2,FALSE),0)</f>
        <v>8000</v>
      </c>
      <c r="T543" s="263">
        <f>_xlfn.IFNA(VLOOKUP($A543,'PASTE Tech_Stock'!Y:BN,2,FALSE),0)</f>
        <v>8000</v>
      </c>
    </row>
    <row r="544" spans="1:20" x14ac:dyDescent="0.3">
      <c r="A544" s="114" t="s">
        <v>570</v>
      </c>
      <c r="B544" t="str">
        <f>_xlfn.IFNA(VLOOKUP($A544,'PASTE Energy Balance'!$A$7:$O$835,14,FALSE),"")</f>
        <v>EU</v>
      </c>
      <c r="C544" t="str">
        <f>_xlfn.IFNA(VLOOKUP($A544,'PASTE Technology Sheet'!$A$7:$G$850,3,FALSE),"")</f>
        <v>Primary</v>
      </c>
      <c r="D544" t="str">
        <f>_xlfn.IFNA(VLOOKUP($A544,'PASTE Technology Sheet'!$A$7:$G$850,4,FALSE),"")</f>
        <v>Fossil</v>
      </c>
      <c r="E544" t="str">
        <f>_xlfn.IFNA(VLOOKUP($A544,'PASTE Technology Sheet'!$A$7:$G$850,5,FALSE),"")</f>
        <v>Fossil Primary</v>
      </c>
      <c r="F544" t="str">
        <f>_xlfn.IFNA(VLOOKUP($A544,'PASTE Technology Sheet'!$A$7:$G$850,6,FALSE),"")</f>
        <v>Oil EU</v>
      </c>
      <c r="G544" t="str">
        <f>_xlfn.IFNA(VLOOKUP($A544,'PASTE Technology Sheet'!$A$7:$G$850,7,FALSE),"")</f>
        <v>Oil EU</v>
      </c>
      <c r="H544" s="263">
        <f>_xlfn.IFNA(VLOOKUP(A544,'PASTE Tech_Stock'!A:B,2,FALSE),0)</f>
        <v>23000</v>
      </c>
      <c r="I544" s="263">
        <f>_xlfn.IFNA(VLOOKUP($A544,'PASTE Tech_Stock'!C:BC,2,FALSE),0)</f>
        <v>23000</v>
      </c>
      <c r="J544" s="263">
        <f>_xlfn.IFNA(VLOOKUP($A544,'PASTE Tech_Stock'!E:BD,2,FALSE),0)</f>
        <v>23000</v>
      </c>
      <c r="K544" s="263">
        <f>_xlfn.IFNA(VLOOKUP($A544,'PASTE Tech_Stock'!G:BE,2,FALSE),0)</f>
        <v>23000</v>
      </c>
      <c r="L544" s="263">
        <f>_xlfn.IFNA(VLOOKUP($A544,'PASTE Tech_Stock'!I:BF,2,FALSE),0)</f>
        <v>23000</v>
      </c>
      <c r="M544" s="263">
        <f>_xlfn.IFNA(VLOOKUP($A544,'PASTE Tech_Stock'!K:BG,2,FALSE),0)</f>
        <v>23000</v>
      </c>
      <c r="N544" s="263">
        <f>_xlfn.IFNA(VLOOKUP($A544,'PASTE Tech_Stock'!M:BH,2,FALSE),0)</f>
        <v>23000</v>
      </c>
      <c r="O544" s="263">
        <f>_xlfn.IFNA(VLOOKUP($A544,'PASTE Tech_Stock'!O:BI,2,FALSE),0)</f>
        <v>23000</v>
      </c>
      <c r="P544" s="263">
        <f>_xlfn.IFNA(VLOOKUP($A544,'PASTE Tech_Stock'!Q:BJ,2,FALSE),0)</f>
        <v>23000</v>
      </c>
      <c r="Q544" s="263">
        <f>_xlfn.IFNA(VLOOKUP($A544,'PASTE Tech_Stock'!S:BK,2,FALSE),0)</f>
        <v>23000</v>
      </c>
      <c r="R544" s="263">
        <f>_xlfn.IFNA(VLOOKUP($A544,'PASTE Tech_Stock'!U:BL,2,FALSE),0)</f>
        <v>23000</v>
      </c>
      <c r="S544" s="263">
        <f>_xlfn.IFNA(VLOOKUP($A544,'PASTE Tech_Stock'!W:BM,2,FALSE),0)</f>
        <v>23000</v>
      </c>
      <c r="T544" s="263">
        <f>_xlfn.IFNA(VLOOKUP($A544,'PASTE Tech_Stock'!Y:BN,2,FALSE),0)</f>
        <v>23000</v>
      </c>
    </row>
    <row r="545" spans="1:20" x14ac:dyDescent="0.3">
      <c r="A545" s="69" t="s">
        <v>571</v>
      </c>
      <c r="B545" t="str">
        <f>_xlfn.IFNA(VLOOKUP($A545,'PASTE Energy Balance'!$A$7:$O$835,14,FALSE),"")</f>
        <v>NL</v>
      </c>
      <c r="C545" t="str">
        <f>_xlfn.IFNA(VLOOKUP($A545,'PASTE Technology Sheet'!$A$7:$G$850,3,FALSE),"")</f>
        <v>Primary</v>
      </c>
      <c r="D545" t="str">
        <f>_xlfn.IFNA(VLOOKUP($A545,'PASTE Technology Sheet'!$A$7:$G$850,4,FALSE),"")</f>
        <v>Fossil</v>
      </c>
      <c r="E545" t="str">
        <f>_xlfn.IFNA(VLOOKUP($A545,'PASTE Technology Sheet'!$A$7:$G$850,5,FALSE),"")</f>
        <v>Fossil Primary</v>
      </c>
      <c r="F545" t="str">
        <f>_xlfn.IFNA(VLOOKUP($A545,'PASTE Technology Sheet'!$A$7:$G$850,6,FALSE),"")</f>
        <v>National Natural Gas</v>
      </c>
      <c r="G545" t="str">
        <f>_xlfn.IFNA(VLOOKUP($A545,'PASTE Technology Sheet'!$A$7:$G$850,7,FALSE),"")</f>
        <v>National Natural Gas</v>
      </c>
      <c r="H545" s="263">
        <f>_xlfn.IFNA(VLOOKUP(A545,'PASTE Tech_Stock'!A:B,2,FALSE),0)</f>
        <v>100</v>
      </c>
      <c r="I545" s="263">
        <f>_xlfn.IFNA(VLOOKUP($A545,'PASTE Tech_Stock'!C:BC,2,FALSE),0)</f>
        <v>100</v>
      </c>
      <c r="J545" s="263">
        <f>_xlfn.IFNA(VLOOKUP($A545,'PASTE Tech_Stock'!E:BD,2,FALSE),0)</f>
        <v>100</v>
      </c>
      <c r="K545" s="263">
        <f>_xlfn.IFNA(VLOOKUP($A545,'PASTE Tech_Stock'!G:BE,2,FALSE),0)</f>
        <v>100</v>
      </c>
      <c r="L545" s="263">
        <f>_xlfn.IFNA(VLOOKUP($A545,'PASTE Tech_Stock'!I:BF,2,FALSE),0)</f>
        <v>100</v>
      </c>
      <c r="M545" s="263">
        <f>_xlfn.IFNA(VLOOKUP($A545,'PASTE Tech_Stock'!K:BG,2,FALSE),0)</f>
        <v>100</v>
      </c>
      <c r="N545" s="263">
        <f>_xlfn.IFNA(VLOOKUP($A545,'PASTE Tech_Stock'!M:BH,2,FALSE),0)</f>
        <v>100</v>
      </c>
      <c r="O545" s="263">
        <f>_xlfn.IFNA(VLOOKUP($A545,'PASTE Tech_Stock'!O:BI,2,FALSE),0)</f>
        <v>100</v>
      </c>
      <c r="P545" s="263">
        <f>_xlfn.IFNA(VLOOKUP($A545,'PASTE Tech_Stock'!Q:BJ,2,FALSE),0)</f>
        <v>100</v>
      </c>
      <c r="Q545" s="263">
        <f>_xlfn.IFNA(VLOOKUP($A545,'PASTE Tech_Stock'!S:BK,2,FALSE),0)</f>
        <v>100</v>
      </c>
      <c r="R545" s="263">
        <f>_xlfn.IFNA(VLOOKUP($A545,'PASTE Tech_Stock'!U:BL,2,FALSE),0)</f>
        <v>100</v>
      </c>
      <c r="S545" s="263">
        <f>_xlfn.IFNA(VLOOKUP($A545,'PASTE Tech_Stock'!W:BM,2,FALSE),0)</f>
        <v>100</v>
      </c>
      <c r="T545" s="263">
        <f>_xlfn.IFNA(VLOOKUP($A545,'PASTE Tech_Stock'!Y:BN,2,FALSE),0)</f>
        <v>100</v>
      </c>
    </row>
    <row r="546" spans="1:20" x14ac:dyDescent="0.3">
      <c r="A546" s="40" t="s">
        <v>572</v>
      </c>
      <c r="B546" t="str">
        <f>_xlfn.IFNA(VLOOKUP($A546,'PASTE Energy Balance'!$A$7:$O$835,14,FALSE),"")</f>
        <v>NL</v>
      </c>
      <c r="C546" t="str">
        <f>_xlfn.IFNA(VLOOKUP($A546,'PASTE Technology Sheet'!$A$7:$G$850,3,FALSE),"")</f>
        <v>Primary</v>
      </c>
      <c r="D546" t="str">
        <f>_xlfn.IFNA(VLOOKUP($A546,'PASTE Technology Sheet'!$A$7:$G$850,4,FALSE),"")</f>
        <v>Other</v>
      </c>
      <c r="E546" t="str">
        <f>_xlfn.IFNA(VLOOKUP($A546,'PASTE Technology Sheet'!$A$7:$G$850,5,FALSE),"")</f>
        <v>Nuclear</v>
      </c>
      <c r="F546" t="str">
        <f>_xlfn.IFNA(VLOOKUP($A546,'PASTE Technology Sheet'!$A$7:$G$850,6,FALSE),"")</f>
        <v>Uranium</v>
      </c>
      <c r="G546" t="str">
        <f>_xlfn.IFNA(VLOOKUP($A546,'PASTE Technology Sheet'!$A$7:$G$850,7,FALSE),"")</f>
        <v>Imported Uranium NL</v>
      </c>
      <c r="H546" s="263">
        <f>_xlfn.IFNA(VLOOKUP(A546,'PASTE Tech_Stock'!A:B,2,FALSE),0)</f>
        <v>5000</v>
      </c>
      <c r="I546" s="263">
        <f>_xlfn.IFNA(VLOOKUP($A546,'PASTE Tech_Stock'!C:BC,2,FALSE),0)</f>
        <v>5000</v>
      </c>
      <c r="J546" s="263">
        <f>_xlfn.IFNA(VLOOKUP($A546,'PASTE Tech_Stock'!E:BD,2,FALSE),0)</f>
        <v>5000</v>
      </c>
      <c r="K546" s="263">
        <f>_xlfn.IFNA(VLOOKUP($A546,'PASTE Tech_Stock'!G:BE,2,FALSE),0)</f>
        <v>5000</v>
      </c>
      <c r="L546" s="263">
        <f>_xlfn.IFNA(VLOOKUP($A546,'PASTE Tech_Stock'!I:BF,2,FALSE),0)</f>
        <v>5000</v>
      </c>
      <c r="M546" s="263">
        <f>_xlfn.IFNA(VLOOKUP($A546,'PASTE Tech_Stock'!K:BG,2,FALSE),0)</f>
        <v>5000</v>
      </c>
      <c r="N546" s="263">
        <f>_xlfn.IFNA(VLOOKUP($A546,'PASTE Tech_Stock'!M:BH,2,FALSE),0)</f>
        <v>5000</v>
      </c>
      <c r="O546" s="263">
        <f>_xlfn.IFNA(VLOOKUP($A546,'PASTE Tech_Stock'!O:BI,2,FALSE),0)</f>
        <v>5000</v>
      </c>
      <c r="P546" s="263">
        <f>_xlfn.IFNA(VLOOKUP($A546,'PASTE Tech_Stock'!Q:BJ,2,FALSE),0)</f>
        <v>5000</v>
      </c>
      <c r="Q546" s="263">
        <f>_xlfn.IFNA(VLOOKUP($A546,'PASTE Tech_Stock'!S:BK,2,FALSE),0)</f>
        <v>5000</v>
      </c>
      <c r="R546" s="263">
        <f>_xlfn.IFNA(VLOOKUP($A546,'PASTE Tech_Stock'!U:BL,2,FALSE),0)</f>
        <v>5000</v>
      </c>
      <c r="S546" s="263">
        <f>_xlfn.IFNA(VLOOKUP($A546,'PASTE Tech_Stock'!W:BM,2,FALSE),0)</f>
        <v>5000</v>
      </c>
      <c r="T546" s="263">
        <f>_xlfn.IFNA(VLOOKUP($A546,'PASTE Tech_Stock'!Y:BN,2,FALSE),0)</f>
        <v>5000</v>
      </c>
    </row>
    <row r="547" spans="1:20" x14ac:dyDescent="0.3">
      <c r="A547" s="114" t="s">
        <v>573</v>
      </c>
      <c r="B547" t="str">
        <f>_xlfn.IFNA(VLOOKUP($A547,'PASTE Energy Balance'!$A$7:$O$835,14,FALSE),"")</f>
        <v>EU</v>
      </c>
      <c r="C547" t="str">
        <f>_xlfn.IFNA(VLOOKUP($A547,'PASTE Technology Sheet'!$A$7:$G$850,3,FALSE),"")</f>
        <v>Primary</v>
      </c>
      <c r="D547" t="str">
        <f>_xlfn.IFNA(VLOOKUP($A547,'PASTE Technology Sheet'!$A$7:$G$850,4,FALSE),"")</f>
        <v>Other</v>
      </c>
      <c r="E547" t="str">
        <f>_xlfn.IFNA(VLOOKUP($A547,'PASTE Technology Sheet'!$A$7:$G$850,5,FALSE),"")</f>
        <v>Nuclear</v>
      </c>
      <c r="F547" t="str">
        <f>_xlfn.IFNA(VLOOKUP($A547,'PASTE Technology Sheet'!$A$7:$G$850,6,FALSE),"")</f>
        <v>Uranium EU</v>
      </c>
      <c r="G547" t="str">
        <f>_xlfn.IFNA(VLOOKUP($A547,'PASTE Technology Sheet'!$A$7:$G$850,7,FALSE),"")</f>
        <v>Imported Uranium EU</v>
      </c>
      <c r="H547" s="263">
        <f>_xlfn.IFNA(VLOOKUP(A547,'PASTE Tech_Stock'!A:B,2,FALSE),0)</f>
        <v>23000</v>
      </c>
      <c r="I547" s="263">
        <f>_xlfn.IFNA(VLOOKUP($A547,'PASTE Tech_Stock'!C:BC,2,FALSE),0)</f>
        <v>23000</v>
      </c>
      <c r="J547" s="263">
        <f>_xlfn.IFNA(VLOOKUP($A547,'PASTE Tech_Stock'!E:BD,2,FALSE),0)</f>
        <v>23000</v>
      </c>
      <c r="K547" s="263">
        <f>_xlfn.IFNA(VLOOKUP($A547,'PASTE Tech_Stock'!G:BE,2,FALSE),0)</f>
        <v>23000</v>
      </c>
      <c r="L547" s="263">
        <f>_xlfn.IFNA(VLOOKUP($A547,'PASTE Tech_Stock'!I:BF,2,FALSE),0)</f>
        <v>23000</v>
      </c>
      <c r="M547" s="263">
        <f>_xlfn.IFNA(VLOOKUP($A547,'PASTE Tech_Stock'!K:BG,2,FALSE),0)</f>
        <v>23000</v>
      </c>
      <c r="N547" s="263">
        <f>_xlfn.IFNA(VLOOKUP($A547,'PASTE Tech_Stock'!M:BH,2,FALSE),0)</f>
        <v>23000</v>
      </c>
      <c r="O547" s="263">
        <f>_xlfn.IFNA(VLOOKUP($A547,'PASTE Tech_Stock'!O:BI,2,FALSE),0)</f>
        <v>23000</v>
      </c>
      <c r="P547" s="263">
        <f>_xlfn.IFNA(VLOOKUP($A547,'PASTE Tech_Stock'!Q:BJ,2,FALSE),0)</f>
        <v>23000</v>
      </c>
      <c r="Q547" s="263">
        <f>_xlfn.IFNA(VLOOKUP($A547,'PASTE Tech_Stock'!S:BK,2,FALSE),0)</f>
        <v>23000</v>
      </c>
      <c r="R547" s="263">
        <f>_xlfn.IFNA(VLOOKUP($A547,'PASTE Tech_Stock'!U:BL,2,FALSE),0)</f>
        <v>23000</v>
      </c>
      <c r="S547" s="263">
        <f>_xlfn.IFNA(VLOOKUP($A547,'PASTE Tech_Stock'!W:BM,2,FALSE),0)</f>
        <v>23000</v>
      </c>
      <c r="T547" s="263">
        <f>_xlfn.IFNA(VLOOKUP($A547,'PASTE Tech_Stock'!Y:BN,2,FALSE),0)</f>
        <v>23000</v>
      </c>
    </row>
    <row r="548" spans="1:20" x14ac:dyDescent="0.3">
      <c r="A548" s="69" t="s">
        <v>574</v>
      </c>
      <c r="B548" t="str">
        <f>_xlfn.IFNA(VLOOKUP($A548,'PASTE Energy Balance'!$A$7:$O$835,14,FALSE),"")</f>
        <v>NL</v>
      </c>
      <c r="C548" t="str">
        <f>_xlfn.IFNA(VLOOKUP($A548,'PASTE Technology Sheet'!$A$7:$G$850,3,FALSE),"")</f>
        <v>Primary</v>
      </c>
      <c r="D548" t="str">
        <f>_xlfn.IFNA(VLOOKUP($A548,'PASTE Technology Sheet'!$A$7:$G$850,4,FALSE),"")</f>
        <v>Other</v>
      </c>
      <c r="E548" t="str">
        <f>_xlfn.IFNA(VLOOKUP($A548,'PASTE Technology Sheet'!$A$7:$G$850,5,FALSE),"")</f>
        <v>Waste</v>
      </c>
      <c r="F548" t="str">
        <f>_xlfn.IFNA(VLOOKUP($A548,'PASTE Technology Sheet'!$A$7:$G$850,6,FALSE),"")</f>
        <v>Municipal Waste</v>
      </c>
      <c r="G548" t="str">
        <f>_xlfn.IFNA(VLOOKUP($A548,'PASTE Technology Sheet'!$A$7:$G$850,7,FALSE),"")</f>
        <v>Municipal Waste NL</v>
      </c>
      <c r="H548" s="263">
        <f>_xlfn.IFNA(VLOOKUP(A548,'PASTE Tech_Stock'!A:B,2,FALSE),0)</f>
        <v>81.13</v>
      </c>
      <c r="I548" s="263">
        <f>_xlfn.IFNA(VLOOKUP($A548,'PASTE Tech_Stock'!C:BC,2,FALSE),0)</f>
        <v>81.13</v>
      </c>
      <c r="J548" s="263">
        <f>_xlfn.IFNA(VLOOKUP($A548,'PASTE Tech_Stock'!E:BD,2,FALSE),0)</f>
        <v>81.13</v>
      </c>
      <c r="K548" s="263">
        <f>_xlfn.IFNA(VLOOKUP($A548,'PASTE Tech_Stock'!G:BE,2,FALSE),0)</f>
        <v>81.13</v>
      </c>
      <c r="L548" s="263">
        <f>_xlfn.IFNA(VLOOKUP($A548,'PASTE Tech_Stock'!I:BF,2,FALSE),0)</f>
        <v>81.13</v>
      </c>
      <c r="M548" s="263">
        <f>_xlfn.IFNA(VLOOKUP($A548,'PASTE Tech_Stock'!K:BG,2,FALSE),0)</f>
        <v>81.13</v>
      </c>
      <c r="N548" s="263">
        <f>_xlfn.IFNA(VLOOKUP($A548,'PASTE Tech_Stock'!M:BH,2,FALSE),0)</f>
        <v>81.13</v>
      </c>
      <c r="O548" s="263">
        <f>_xlfn.IFNA(VLOOKUP($A548,'PASTE Tech_Stock'!O:BI,2,FALSE),0)</f>
        <v>81.13</v>
      </c>
      <c r="P548" s="263">
        <f>_xlfn.IFNA(VLOOKUP($A548,'PASTE Tech_Stock'!Q:BJ,2,FALSE),0)</f>
        <v>81.13</v>
      </c>
      <c r="Q548" s="263">
        <f>_xlfn.IFNA(VLOOKUP($A548,'PASTE Tech_Stock'!S:BK,2,FALSE),0)</f>
        <v>81.13</v>
      </c>
      <c r="R548" s="263">
        <f>_xlfn.IFNA(VLOOKUP($A548,'PASTE Tech_Stock'!U:BL,2,FALSE),0)</f>
        <v>81.13</v>
      </c>
      <c r="S548" s="263">
        <f>_xlfn.IFNA(VLOOKUP($A548,'PASTE Tech_Stock'!W:BM,2,FALSE),0)</f>
        <v>81.13</v>
      </c>
      <c r="T548" s="263">
        <f>_xlfn.IFNA(VLOOKUP($A548,'PASTE Tech_Stock'!Y:BN,2,FALSE),0)</f>
        <v>81.13</v>
      </c>
    </row>
    <row r="549" spans="1:20" x14ac:dyDescent="0.3">
      <c r="A549" s="114" t="s">
        <v>575</v>
      </c>
      <c r="B549" t="str">
        <f>_xlfn.IFNA(VLOOKUP($A549,'PASTE Energy Balance'!$A$7:$O$835,14,FALSE),"")</f>
        <v>EU</v>
      </c>
      <c r="C549" t="str">
        <f>_xlfn.IFNA(VLOOKUP($A549,'PASTE Technology Sheet'!$A$7:$G$850,3,FALSE),"")</f>
        <v>Primary</v>
      </c>
      <c r="D549" t="str">
        <f>_xlfn.IFNA(VLOOKUP($A549,'PASTE Technology Sheet'!$A$7:$G$850,4,FALSE),"")</f>
        <v>Other</v>
      </c>
      <c r="E549" t="str">
        <f>_xlfn.IFNA(VLOOKUP($A549,'PASTE Technology Sheet'!$A$7:$G$850,5,FALSE),"")</f>
        <v>Waste</v>
      </c>
      <c r="F549" t="str">
        <f>_xlfn.IFNA(VLOOKUP($A549,'PASTE Technology Sheet'!$A$7:$G$850,6,FALSE),"")</f>
        <v>Municipal Waste EU</v>
      </c>
      <c r="G549" t="str">
        <f>_xlfn.IFNA(VLOOKUP($A549,'PASTE Technology Sheet'!$A$7:$G$850,7,FALSE),"")</f>
        <v>Municipal Waste EU</v>
      </c>
      <c r="H549" s="263">
        <f>_xlfn.IFNA(VLOOKUP(A549,'PASTE Tech_Stock'!A:B,2,FALSE),0)</f>
        <v>81.13</v>
      </c>
      <c r="I549" s="263">
        <f>_xlfn.IFNA(VLOOKUP($A549,'PASTE Tech_Stock'!C:BC,2,FALSE),0)</f>
        <v>81.13</v>
      </c>
      <c r="J549" s="263">
        <f>_xlfn.IFNA(VLOOKUP($A549,'PASTE Tech_Stock'!E:BD,2,FALSE),0)</f>
        <v>81.13</v>
      </c>
      <c r="K549" s="263">
        <f>_xlfn.IFNA(VLOOKUP($A549,'PASTE Tech_Stock'!G:BE,2,FALSE),0)</f>
        <v>81.13</v>
      </c>
      <c r="L549" s="263">
        <f>_xlfn.IFNA(VLOOKUP($A549,'PASTE Tech_Stock'!I:BF,2,FALSE),0)</f>
        <v>81.13</v>
      </c>
      <c r="M549" s="263">
        <f>_xlfn.IFNA(VLOOKUP($A549,'PASTE Tech_Stock'!K:BG,2,FALSE),0)</f>
        <v>81.13</v>
      </c>
      <c r="N549" s="263">
        <f>_xlfn.IFNA(VLOOKUP($A549,'PASTE Tech_Stock'!M:BH,2,FALSE),0)</f>
        <v>81.13</v>
      </c>
      <c r="O549" s="263">
        <f>_xlfn.IFNA(VLOOKUP($A549,'PASTE Tech_Stock'!O:BI,2,FALSE),0)</f>
        <v>81.13</v>
      </c>
      <c r="P549" s="263">
        <f>_xlfn.IFNA(VLOOKUP($A549,'PASTE Tech_Stock'!Q:BJ,2,FALSE),0)</f>
        <v>81.13</v>
      </c>
      <c r="Q549" s="263">
        <f>_xlfn.IFNA(VLOOKUP($A549,'PASTE Tech_Stock'!S:BK,2,FALSE),0)</f>
        <v>81.13</v>
      </c>
      <c r="R549" s="263">
        <f>_xlfn.IFNA(VLOOKUP($A549,'PASTE Tech_Stock'!U:BL,2,FALSE),0)</f>
        <v>81.13</v>
      </c>
      <c r="S549" s="263">
        <f>_xlfn.IFNA(VLOOKUP($A549,'PASTE Tech_Stock'!W:BM,2,FALSE),0)</f>
        <v>81.13</v>
      </c>
      <c r="T549" s="263">
        <f>_xlfn.IFNA(VLOOKUP($A549,'PASTE Tech_Stock'!Y:BN,2,FALSE),0)</f>
        <v>81.13</v>
      </c>
    </row>
    <row r="550" spans="1:20" x14ac:dyDescent="0.3">
      <c r="A550" s="69" t="s">
        <v>576</v>
      </c>
      <c r="B550" t="str">
        <f>_xlfn.IFNA(VLOOKUP($A550,'PASTE Energy Balance'!$A$7:$O$835,14,FALSE),"")</f>
        <v>NL</v>
      </c>
      <c r="C550" t="str">
        <f>_xlfn.IFNA(VLOOKUP($A550,'PASTE Technology Sheet'!$A$7:$G$850,3,FALSE),"")</f>
        <v>Primary</v>
      </c>
      <c r="D550" t="str">
        <f>_xlfn.IFNA(VLOOKUP($A550,'PASTE Technology Sheet'!$A$7:$G$850,4,FALSE),"")</f>
        <v>Other</v>
      </c>
      <c r="E550" t="str">
        <f>_xlfn.IFNA(VLOOKUP($A550,'PASTE Technology Sheet'!$A$7:$G$850,5,FALSE),"")</f>
        <v>Waste</v>
      </c>
      <c r="F550" t="str">
        <f>_xlfn.IFNA(VLOOKUP($A550,'PASTE Technology Sheet'!$A$7:$G$850,6,FALSE),"")</f>
        <v>Plastic Waste</v>
      </c>
      <c r="G550" t="str">
        <f>_xlfn.IFNA(VLOOKUP($A550,'PASTE Technology Sheet'!$A$7:$G$850,7,FALSE),"")</f>
        <v>Plastic Waste NL</v>
      </c>
      <c r="H550" s="263">
        <f>_xlfn.IFNA(VLOOKUP(A550,'PASTE Tech_Stock'!A:B,2,FALSE),0)</f>
        <v>41.050493150000001</v>
      </c>
      <c r="I550" s="263">
        <f>_xlfn.IFNA(VLOOKUP($A550,'PASTE Tech_Stock'!C:BC,2,FALSE),0)</f>
        <v>41.050493150000001</v>
      </c>
      <c r="J550" s="263">
        <f>_xlfn.IFNA(VLOOKUP($A550,'PASTE Tech_Stock'!E:BD,2,FALSE),0)</f>
        <v>41.050493150000001</v>
      </c>
      <c r="K550" s="263">
        <f>_xlfn.IFNA(VLOOKUP($A550,'PASTE Tech_Stock'!G:BE,2,FALSE),0)</f>
        <v>41.050493150000001</v>
      </c>
      <c r="L550" s="263">
        <f>_xlfn.IFNA(VLOOKUP($A550,'PASTE Tech_Stock'!I:BF,2,FALSE),0)</f>
        <v>41.050493150000001</v>
      </c>
      <c r="M550" s="263">
        <f>_xlfn.IFNA(VLOOKUP($A550,'PASTE Tech_Stock'!K:BG,2,FALSE),0)</f>
        <v>41.050493150000001</v>
      </c>
      <c r="N550" s="263">
        <f>_xlfn.IFNA(VLOOKUP($A550,'PASTE Tech_Stock'!M:BH,2,FALSE),0)</f>
        <v>41.050493150000001</v>
      </c>
      <c r="O550" s="263">
        <f>_xlfn.IFNA(VLOOKUP($A550,'PASTE Tech_Stock'!O:BI,2,FALSE),0)</f>
        <v>41.050493150000001</v>
      </c>
      <c r="P550" s="263">
        <f>_xlfn.IFNA(VLOOKUP($A550,'PASTE Tech_Stock'!Q:BJ,2,FALSE),0)</f>
        <v>41.050493150000001</v>
      </c>
      <c r="Q550" s="263">
        <f>_xlfn.IFNA(VLOOKUP($A550,'PASTE Tech_Stock'!S:BK,2,FALSE),0)</f>
        <v>41.050493150000001</v>
      </c>
      <c r="R550" s="263">
        <f>_xlfn.IFNA(VLOOKUP($A550,'PASTE Tech_Stock'!U:BL,2,FALSE),0)</f>
        <v>41.050493150000001</v>
      </c>
      <c r="S550" s="263">
        <f>_xlfn.IFNA(VLOOKUP($A550,'PASTE Tech_Stock'!W:BM,2,FALSE),0)</f>
        <v>41.050493150000001</v>
      </c>
      <c r="T550" s="263">
        <f>_xlfn.IFNA(VLOOKUP($A550,'PASTE Tech_Stock'!Y:BN,2,FALSE),0)</f>
        <v>41.050493150000001</v>
      </c>
    </row>
    <row r="551" spans="1:20" x14ac:dyDescent="0.3">
      <c r="A551" s="140" t="s">
        <v>577</v>
      </c>
      <c r="B551" t="str">
        <f>_xlfn.IFNA(VLOOKUP($A551,'PASTE Energy Balance'!$A$7:$O$835,14,FALSE),"")</f>
        <v>NL</v>
      </c>
      <c r="C551" t="str">
        <f>_xlfn.IFNA(VLOOKUP($A551,'PASTE Technology Sheet'!$A$7:$G$850,3,FALSE),"")</f>
        <v>Primary</v>
      </c>
      <c r="D551" t="str">
        <f>_xlfn.IFNA(VLOOKUP($A551,'PASTE Technology Sheet'!$A$7:$G$850,4,FALSE),"")</f>
        <v>Renewable</v>
      </c>
      <c r="E551" t="str">
        <f>_xlfn.IFNA(VLOOKUP($A551,'PASTE Technology Sheet'!$A$7:$G$850,5,FALSE),"")</f>
        <v>Biomass</v>
      </c>
      <c r="F551" t="str">
        <f>_xlfn.IFNA(VLOOKUP($A551,'PASTE Technology Sheet'!$A$7:$G$850,6,FALSE),"")</f>
        <v>Wood</v>
      </c>
      <c r="G551" t="str">
        <f>_xlfn.IFNA(VLOOKUP($A551,'PASTE Technology Sheet'!$A$7:$G$850,7,FALSE),"")</f>
        <v>Wood (crops, and others)</v>
      </c>
      <c r="H551" s="263">
        <f>_xlfn.IFNA(VLOOKUP(A551,'PASTE Tech_Stock'!A:B,2,FALSE),0)</f>
        <v>60</v>
      </c>
      <c r="I551" s="263">
        <f>_xlfn.IFNA(VLOOKUP($A551,'PASTE Tech_Stock'!C:BC,2,FALSE),0)</f>
        <v>60</v>
      </c>
      <c r="J551" s="263">
        <f>_xlfn.IFNA(VLOOKUP($A551,'PASTE Tech_Stock'!E:BD,2,FALSE),0)</f>
        <v>60</v>
      </c>
      <c r="K551" s="263">
        <f>_xlfn.IFNA(VLOOKUP($A551,'PASTE Tech_Stock'!G:BE,2,FALSE),0)</f>
        <v>60</v>
      </c>
      <c r="L551" s="263">
        <f>_xlfn.IFNA(VLOOKUP($A551,'PASTE Tech_Stock'!I:BF,2,FALSE),0)</f>
        <v>60</v>
      </c>
      <c r="M551" s="263">
        <f>_xlfn.IFNA(VLOOKUP($A551,'PASTE Tech_Stock'!K:BG,2,FALSE),0)</f>
        <v>60</v>
      </c>
      <c r="N551" s="263">
        <f>_xlfn.IFNA(VLOOKUP($A551,'PASTE Tech_Stock'!M:BH,2,FALSE),0)</f>
        <v>60</v>
      </c>
      <c r="O551" s="263">
        <f>_xlfn.IFNA(VLOOKUP($A551,'PASTE Tech_Stock'!O:BI,2,FALSE),0)</f>
        <v>60</v>
      </c>
      <c r="P551" s="263">
        <f>_xlfn.IFNA(VLOOKUP($A551,'PASTE Tech_Stock'!Q:BJ,2,FALSE),0)</f>
        <v>60</v>
      </c>
      <c r="Q551" s="263">
        <f>_xlfn.IFNA(VLOOKUP($A551,'PASTE Tech_Stock'!S:BK,2,FALSE),0)</f>
        <v>60</v>
      </c>
      <c r="R551" s="263">
        <f>_xlfn.IFNA(VLOOKUP($A551,'PASTE Tech_Stock'!U:BL,2,FALSE),0)</f>
        <v>60</v>
      </c>
      <c r="S551" s="263">
        <f>_xlfn.IFNA(VLOOKUP($A551,'PASTE Tech_Stock'!W:BM,2,FALSE),0)</f>
        <v>60</v>
      </c>
      <c r="T551" s="263">
        <f>_xlfn.IFNA(VLOOKUP($A551,'PASTE Tech_Stock'!Y:BN,2,FALSE),0)</f>
        <v>60</v>
      </c>
    </row>
    <row r="552" spans="1:20" x14ac:dyDescent="0.3">
      <c r="A552" s="140" t="s">
        <v>578</v>
      </c>
      <c r="B552" t="str">
        <f>_xlfn.IFNA(VLOOKUP($A552,'PASTE Energy Balance'!$A$7:$O$835,14,FALSE),"")</f>
        <v>NL</v>
      </c>
      <c r="C552" t="str">
        <f>_xlfn.IFNA(VLOOKUP($A552,'PASTE Technology Sheet'!$A$7:$G$850,3,FALSE),"")</f>
        <v>Primary</v>
      </c>
      <c r="D552" t="str">
        <f>_xlfn.IFNA(VLOOKUP($A552,'PASTE Technology Sheet'!$A$7:$G$850,4,FALSE),"")</f>
        <v>Renewable</v>
      </c>
      <c r="E552" t="str">
        <f>_xlfn.IFNA(VLOOKUP($A552,'PASTE Technology Sheet'!$A$7:$G$850,5,FALSE),"")</f>
        <v>Biomass</v>
      </c>
      <c r="F552" t="str">
        <f>_xlfn.IFNA(VLOOKUP($A552,'PASTE Technology Sheet'!$A$7:$G$850,6,FALSE),"")</f>
        <v>Wood</v>
      </c>
      <c r="G552" t="str">
        <f>_xlfn.IFNA(VLOOKUP($A552,'PASTE Technology Sheet'!$A$7:$G$850,7,FALSE),"")</f>
        <v>Imported Wood EU</v>
      </c>
      <c r="H552" s="263">
        <f>_xlfn.IFNA(VLOOKUP(A552,'PASTE Tech_Stock'!A:B,2,FALSE),0)</f>
        <v>551</v>
      </c>
      <c r="I552" s="263">
        <f>_xlfn.IFNA(VLOOKUP($A552,'PASTE Tech_Stock'!C:BC,2,FALSE),0)</f>
        <v>551</v>
      </c>
      <c r="J552" s="263">
        <f>_xlfn.IFNA(VLOOKUP($A552,'PASTE Tech_Stock'!E:BD,2,FALSE),0)</f>
        <v>551</v>
      </c>
      <c r="K552" s="263">
        <f>_xlfn.IFNA(VLOOKUP($A552,'PASTE Tech_Stock'!G:BE,2,FALSE),0)</f>
        <v>551</v>
      </c>
      <c r="L552" s="263">
        <f>_xlfn.IFNA(VLOOKUP($A552,'PASTE Tech_Stock'!I:BF,2,FALSE),0)</f>
        <v>551</v>
      </c>
      <c r="M552" s="263">
        <f>_xlfn.IFNA(VLOOKUP($A552,'PASTE Tech_Stock'!K:BG,2,FALSE),0)</f>
        <v>551</v>
      </c>
      <c r="N552" s="263">
        <f>_xlfn.IFNA(VLOOKUP($A552,'PASTE Tech_Stock'!M:BH,2,FALSE),0)</f>
        <v>551</v>
      </c>
      <c r="O552" s="263">
        <f>_xlfn.IFNA(VLOOKUP($A552,'PASTE Tech_Stock'!O:BI,2,FALSE),0)</f>
        <v>551</v>
      </c>
      <c r="P552" s="263">
        <f>_xlfn.IFNA(VLOOKUP($A552,'PASTE Tech_Stock'!Q:BJ,2,FALSE),0)</f>
        <v>551</v>
      </c>
      <c r="Q552" s="263">
        <f>_xlfn.IFNA(VLOOKUP($A552,'PASTE Tech_Stock'!S:BK,2,FALSE),0)</f>
        <v>551</v>
      </c>
      <c r="R552" s="263">
        <f>_xlfn.IFNA(VLOOKUP($A552,'PASTE Tech_Stock'!U:BL,2,FALSE),0)</f>
        <v>551</v>
      </c>
      <c r="S552" s="263">
        <f>_xlfn.IFNA(VLOOKUP($A552,'PASTE Tech_Stock'!W:BM,2,FALSE),0)</f>
        <v>551</v>
      </c>
      <c r="T552" s="263">
        <f>_xlfn.IFNA(VLOOKUP($A552,'PASTE Tech_Stock'!Y:BN,2,FALSE),0)</f>
        <v>551</v>
      </c>
    </row>
    <row r="553" spans="1:20" x14ac:dyDescent="0.3">
      <c r="A553" s="114" t="s">
        <v>579</v>
      </c>
      <c r="B553" t="str">
        <f>_xlfn.IFNA(VLOOKUP($A553,'PASTE Energy Balance'!$A$7:$O$835,14,FALSE),"")</f>
        <v>NL</v>
      </c>
      <c r="C553" t="str">
        <f>_xlfn.IFNA(VLOOKUP($A553,'PASTE Technology Sheet'!$A$7:$G$850,3,FALSE),"")</f>
        <v>Primary</v>
      </c>
      <c r="D553" t="str">
        <f>_xlfn.IFNA(VLOOKUP($A553,'PASTE Technology Sheet'!$A$7:$G$850,4,FALSE),"")</f>
        <v>Renewable</v>
      </c>
      <c r="E553" t="str">
        <f>_xlfn.IFNA(VLOOKUP($A553,'PASTE Technology Sheet'!$A$7:$G$850,5,FALSE),"")</f>
        <v>Biomass</v>
      </c>
      <c r="F553" t="str">
        <f>_xlfn.IFNA(VLOOKUP($A553,'PASTE Technology Sheet'!$A$7:$G$850,6,FALSE),"")</f>
        <v>Wood</v>
      </c>
      <c r="G553" t="str">
        <f>_xlfn.IFNA(VLOOKUP($A553,'PASTE Technology Sheet'!$A$7:$G$850,7,FALSE),"")</f>
        <v>Imported Wood EU2</v>
      </c>
      <c r="H553" s="263">
        <f>_xlfn.IFNA(VLOOKUP(A553,'PASTE Tech_Stock'!A:B,2,FALSE),0)</f>
        <v>551</v>
      </c>
      <c r="I553" s="263">
        <f>_xlfn.IFNA(VLOOKUP($A553,'PASTE Tech_Stock'!C:BC,2,FALSE),0)</f>
        <v>551</v>
      </c>
      <c r="J553" s="263">
        <f>_xlfn.IFNA(VLOOKUP($A553,'PASTE Tech_Stock'!E:BD,2,FALSE),0)</f>
        <v>551</v>
      </c>
      <c r="K553" s="263">
        <f>_xlfn.IFNA(VLOOKUP($A553,'PASTE Tech_Stock'!G:BE,2,FALSE),0)</f>
        <v>551</v>
      </c>
      <c r="L553" s="263">
        <f>_xlfn.IFNA(VLOOKUP($A553,'PASTE Tech_Stock'!I:BF,2,FALSE),0)</f>
        <v>551</v>
      </c>
      <c r="M553" s="263">
        <f>_xlfn.IFNA(VLOOKUP($A553,'PASTE Tech_Stock'!K:BG,2,FALSE),0)</f>
        <v>551</v>
      </c>
      <c r="N553" s="263">
        <f>_xlfn.IFNA(VLOOKUP($A553,'PASTE Tech_Stock'!M:BH,2,FALSE),0)</f>
        <v>551</v>
      </c>
      <c r="O553" s="263">
        <f>_xlfn.IFNA(VLOOKUP($A553,'PASTE Tech_Stock'!O:BI,2,FALSE),0)</f>
        <v>551</v>
      </c>
      <c r="P553" s="263">
        <f>_xlfn.IFNA(VLOOKUP($A553,'PASTE Tech_Stock'!Q:BJ,2,FALSE),0)</f>
        <v>551</v>
      </c>
      <c r="Q553" s="263">
        <f>_xlfn.IFNA(VLOOKUP($A553,'PASTE Tech_Stock'!S:BK,2,FALSE),0)</f>
        <v>551</v>
      </c>
      <c r="R553" s="263">
        <f>_xlfn.IFNA(VLOOKUP($A553,'PASTE Tech_Stock'!U:BL,2,FALSE),0)</f>
        <v>551</v>
      </c>
      <c r="S553" s="263">
        <f>_xlfn.IFNA(VLOOKUP($A553,'PASTE Tech_Stock'!W:BM,2,FALSE),0)</f>
        <v>551</v>
      </c>
      <c r="T553" s="263">
        <f>_xlfn.IFNA(VLOOKUP($A553,'PASTE Tech_Stock'!Y:BN,2,FALSE),0)</f>
        <v>551</v>
      </c>
    </row>
    <row r="554" spans="1:20" x14ac:dyDescent="0.3">
      <c r="A554" s="212" t="s">
        <v>580</v>
      </c>
      <c r="B554" t="str">
        <f>_xlfn.IFNA(VLOOKUP($A554,'PASTE Energy Balance'!$A$7:$O$835,14,FALSE),"")</f>
        <v>NL</v>
      </c>
      <c r="C554" t="str">
        <f>_xlfn.IFNA(VLOOKUP($A554,'PASTE Technology Sheet'!$A$7:$G$850,3,FALSE),"")</f>
        <v>Primary</v>
      </c>
      <c r="D554" t="str">
        <f>_xlfn.IFNA(VLOOKUP($A554,'PASTE Technology Sheet'!$A$7:$G$850,4,FALSE),"")</f>
        <v>Renewable</v>
      </c>
      <c r="E554" t="str">
        <f>_xlfn.IFNA(VLOOKUP($A554,'PASTE Technology Sheet'!$A$7:$G$850,5,FALSE),"")</f>
        <v>Biomass</v>
      </c>
      <c r="F554" t="str">
        <f>_xlfn.IFNA(VLOOKUP($A554,'PASTE Technology Sheet'!$A$7:$G$850,6,FALSE),"")</f>
        <v>Wood</v>
      </c>
      <c r="G554" t="str">
        <f>_xlfn.IFNA(VLOOKUP($A554,'PASTE Technology Sheet'!$A$7:$G$850,7,FALSE),"")</f>
        <v>Imported Wood America</v>
      </c>
      <c r="H554" s="263">
        <f>_xlfn.IFNA(VLOOKUP(A554,'PASTE Tech_Stock'!A:B,2,FALSE),0)</f>
        <v>98.5</v>
      </c>
      <c r="I554" s="263">
        <f>_xlfn.IFNA(VLOOKUP($A554,'PASTE Tech_Stock'!C:BC,2,FALSE),0)</f>
        <v>98.5</v>
      </c>
      <c r="J554" s="263">
        <f>_xlfn.IFNA(VLOOKUP($A554,'PASTE Tech_Stock'!E:BD,2,FALSE),0)</f>
        <v>98.5</v>
      </c>
      <c r="K554" s="263">
        <f>_xlfn.IFNA(VLOOKUP($A554,'PASTE Tech_Stock'!G:BE,2,FALSE),0)</f>
        <v>98.5</v>
      </c>
      <c r="L554" s="263">
        <f>_xlfn.IFNA(VLOOKUP($A554,'PASTE Tech_Stock'!I:BF,2,FALSE),0)</f>
        <v>98.5</v>
      </c>
      <c r="M554" s="263">
        <f>_xlfn.IFNA(VLOOKUP($A554,'PASTE Tech_Stock'!K:BG,2,FALSE),0)</f>
        <v>98.5</v>
      </c>
      <c r="N554" s="263">
        <f>_xlfn.IFNA(VLOOKUP($A554,'PASTE Tech_Stock'!M:BH,2,FALSE),0)</f>
        <v>98.5</v>
      </c>
      <c r="O554" s="263">
        <f>_xlfn.IFNA(VLOOKUP($A554,'PASTE Tech_Stock'!O:BI,2,FALSE),0)</f>
        <v>98.5</v>
      </c>
      <c r="P554" s="263">
        <f>_xlfn.IFNA(VLOOKUP($A554,'PASTE Tech_Stock'!Q:BJ,2,FALSE),0)</f>
        <v>98.5</v>
      </c>
      <c r="Q554" s="263">
        <f>_xlfn.IFNA(VLOOKUP($A554,'PASTE Tech_Stock'!S:BK,2,FALSE),0)</f>
        <v>98.5</v>
      </c>
      <c r="R554" s="263">
        <f>_xlfn.IFNA(VLOOKUP($A554,'PASTE Tech_Stock'!U:BL,2,FALSE),0)</f>
        <v>98.5</v>
      </c>
      <c r="S554" s="263">
        <f>_xlfn.IFNA(VLOOKUP($A554,'PASTE Tech_Stock'!W:BM,2,FALSE),0)</f>
        <v>98.5</v>
      </c>
      <c r="T554" s="263">
        <f>_xlfn.IFNA(VLOOKUP($A554,'PASTE Tech_Stock'!Y:BN,2,FALSE),0)</f>
        <v>98.5</v>
      </c>
    </row>
    <row r="555" spans="1:20" x14ac:dyDescent="0.3">
      <c r="A555" s="140" t="s">
        <v>581</v>
      </c>
      <c r="B555" t="str">
        <f>_xlfn.IFNA(VLOOKUP($A555,'PASTE Energy Balance'!$A$7:$O$835,14,FALSE),"")</f>
        <v>NL</v>
      </c>
      <c r="C555" t="str">
        <f>_xlfn.IFNA(VLOOKUP($A555,'PASTE Technology Sheet'!$A$7:$G$850,3,FALSE),"")</f>
        <v>Primary</v>
      </c>
      <c r="D555" t="str">
        <f>_xlfn.IFNA(VLOOKUP($A555,'PASTE Technology Sheet'!$A$7:$G$850,4,FALSE),"")</f>
        <v>Renewable</v>
      </c>
      <c r="E555" t="str">
        <f>_xlfn.IFNA(VLOOKUP($A555,'PASTE Technology Sheet'!$A$7:$G$850,5,FALSE),"")</f>
        <v>Biomass</v>
      </c>
      <c r="F555" t="str">
        <f>_xlfn.IFNA(VLOOKUP($A555,'PASTE Technology Sheet'!$A$7:$G$850,6,FALSE),"")</f>
        <v>Grasscrops</v>
      </c>
      <c r="G555" t="str">
        <f>_xlfn.IFNA(VLOOKUP($A555,'PASTE Technology Sheet'!$A$7:$G$850,7,FALSE),"")</f>
        <v>Grasscrops</v>
      </c>
      <c r="H555" s="263">
        <f>_xlfn.IFNA(VLOOKUP(A555,'PASTE Tech_Stock'!A:B,2,FALSE),0)</f>
        <v>34</v>
      </c>
      <c r="I555" s="263">
        <f>_xlfn.IFNA(VLOOKUP($A555,'PASTE Tech_Stock'!C:BC,2,FALSE),0)</f>
        <v>34</v>
      </c>
      <c r="J555" s="263">
        <f>_xlfn.IFNA(VLOOKUP($A555,'PASTE Tech_Stock'!E:BD,2,FALSE),0)</f>
        <v>34</v>
      </c>
      <c r="K555" s="263">
        <f>_xlfn.IFNA(VLOOKUP($A555,'PASTE Tech_Stock'!G:BE,2,FALSE),0)</f>
        <v>34</v>
      </c>
      <c r="L555" s="263">
        <f>_xlfn.IFNA(VLOOKUP($A555,'PASTE Tech_Stock'!I:BF,2,FALSE),0)</f>
        <v>34</v>
      </c>
      <c r="M555" s="263">
        <f>_xlfn.IFNA(VLOOKUP($A555,'PASTE Tech_Stock'!K:BG,2,FALSE),0)</f>
        <v>34</v>
      </c>
      <c r="N555" s="263">
        <f>_xlfn.IFNA(VLOOKUP($A555,'PASTE Tech_Stock'!M:BH,2,FALSE),0)</f>
        <v>34</v>
      </c>
      <c r="O555" s="263">
        <f>_xlfn.IFNA(VLOOKUP($A555,'PASTE Tech_Stock'!O:BI,2,FALSE),0)</f>
        <v>34</v>
      </c>
      <c r="P555" s="263">
        <f>_xlfn.IFNA(VLOOKUP($A555,'PASTE Tech_Stock'!Q:BJ,2,FALSE),0)</f>
        <v>34</v>
      </c>
      <c r="Q555" s="263">
        <f>_xlfn.IFNA(VLOOKUP($A555,'PASTE Tech_Stock'!S:BK,2,FALSE),0)</f>
        <v>34</v>
      </c>
      <c r="R555" s="263">
        <f>_xlfn.IFNA(VLOOKUP($A555,'PASTE Tech_Stock'!U:BL,2,FALSE),0)</f>
        <v>34</v>
      </c>
      <c r="S555" s="263">
        <f>_xlfn.IFNA(VLOOKUP($A555,'PASTE Tech_Stock'!W:BM,2,FALSE),0)</f>
        <v>34</v>
      </c>
      <c r="T555" s="263">
        <f>_xlfn.IFNA(VLOOKUP($A555,'PASTE Tech_Stock'!Y:BN,2,FALSE),0)</f>
        <v>34</v>
      </c>
    </row>
    <row r="556" spans="1:20" x14ac:dyDescent="0.3">
      <c r="A556" s="140" t="s">
        <v>582</v>
      </c>
      <c r="B556" t="str">
        <f>_xlfn.IFNA(VLOOKUP($A556,'PASTE Energy Balance'!$A$7:$O$835,14,FALSE),"")</f>
        <v>NL</v>
      </c>
      <c r="C556" t="str">
        <f>_xlfn.IFNA(VLOOKUP($A556,'PASTE Technology Sheet'!$A$7:$G$850,3,FALSE),"")</f>
        <v>Primary</v>
      </c>
      <c r="D556" t="str">
        <f>_xlfn.IFNA(VLOOKUP($A556,'PASTE Technology Sheet'!$A$7:$G$850,4,FALSE),"")</f>
        <v>Renewable</v>
      </c>
      <c r="E556" t="str">
        <f>_xlfn.IFNA(VLOOKUP($A556,'PASTE Technology Sheet'!$A$7:$G$850,5,FALSE),"")</f>
        <v>Biomass</v>
      </c>
      <c r="F556" t="str">
        <f>_xlfn.IFNA(VLOOKUP($A556,'PASTE Technology Sheet'!$A$7:$G$850,6,FALSE),"")</f>
        <v>Grasscrops</v>
      </c>
      <c r="G556" t="str">
        <f>_xlfn.IFNA(VLOOKUP($A556,'PASTE Technology Sheet'!$A$7:$G$850,7,FALSE),"")</f>
        <v>Grasscrops EU</v>
      </c>
      <c r="H556" s="263">
        <f>_xlfn.IFNA(VLOOKUP(A556,'PASTE Tech_Stock'!A:B,2,FALSE),0)</f>
        <v>34</v>
      </c>
      <c r="I556" s="263">
        <f>_xlfn.IFNA(VLOOKUP($A556,'PASTE Tech_Stock'!C:BC,2,FALSE),0)</f>
        <v>34</v>
      </c>
      <c r="J556" s="263">
        <f>_xlfn.IFNA(VLOOKUP($A556,'PASTE Tech_Stock'!E:BD,2,FALSE),0)</f>
        <v>34</v>
      </c>
      <c r="K556" s="263">
        <f>_xlfn.IFNA(VLOOKUP($A556,'PASTE Tech_Stock'!G:BE,2,FALSE),0)</f>
        <v>34</v>
      </c>
      <c r="L556" s="263">
        <f>_xlfn.IFNA(VLOOKUP($A556,'PASTE Tech_Stock'!I:BF,2,FALSE),0)</f>
        <v>34</v>
      </c>
      <c r="M556" s="263">
        <f>_xlfn.IFNA(VLOOKUP($A556,'PASTE Tech_Stock'!K:BG,2,FALSE),0)</f>
        <v>34</v>
      </c>
      <c r="N556" s="263">
        <f>_xlfn.IFNA(VLOOKUP($A556,'PASTE Tech_Stock'!M:BH,2,FALSE),0)</f>
        <v>34</v>
      </c>
      <c r="O556" s="263">
        <f>_xlfn.IFNA(VLOOKUP($A556,'PASTE Tech_Stock'!O:BI,2,FALSE),0)</f>
        <v>34</v>
      </c>
      <c r="P556" s="263">
        <f>_xlfn.IFNA(VLOOKUP($A556,'PASTE Tech_Stock'!Q:BJ,2,FALSE),0)</f>
        <v>34</v>
      </c>
      <c r="Q556" s="263">
        <f>_xlfn.IFNA(VLOOKUP($A556,'PASTE Tech_Stock'!S:BK,2,FALSE),0)</f>
        <v>34</v>
      </c>
      <c r="R556" s="263">
        <f>_xlfn.IFNA(VLOOKUP($A556,'PASTE Tech_Stock'!U:BL,2,FALSE),0)</f>
        <v>34</v>
      </c>
      <c r="S556" s="263">
        <f>_xlfn.IFNA(VLOOKUP($A556,'PASTE Tech_Stock'!W:BM,2,FALSE),0)</f>
        <v>34</v>
      </c>
      <c r="T556" s="263">
        <f>_xlfn.IFNA(VLOOKUP($A556,'PASTE Tech_Stock'!Y:BN,2,FALSE),0)</f>
        <v>34</v>
      </c>
    </row>
    <row r="557" spans="1:20" x14ac:dyDescent="0.3">
      <c r="A557" s="140" t="s">
        <v>583</v>
      </c>
      <c r="B557" t="str">
        <f>_xlfn.IFNA(VLOOKUP($A557,'PASTE Energy Balance'!$A$7:$O$835,14,FALSE),"")</f>
        <v>NL</v>
      </c>
      <c r="C557" t="str">
        <f>_xlfn.IFNA(VLOOKUP($A557,'PASTE Technology Sheet'!$A$7:$G$850,3,FALSE),"")</f>
        <v>Primary</v>
      </c>
      <c r="D557" t="str">
        <f>_xlfn.IFNA(VLOOKUP($A557,'PASTE Technology Sheet'!$A$7:$G$850,4,FALSE),"")</f>
        <v>Renewable</v>
      </c>
      <c r="E557" t="str">
        <f>_xlfn.IFNA(VLOOKUP($A557,'PASTE Technology Sheet'!$A$7:$G$850,5,FALSE),"")</f>
        <v>Biomass</v>
      </c>
      <c r="F557" t="str">
        <f>_xlfn.IFNA(VLOOKUP($A557,'PASTE Technology Sheet'!$A$7:$G$850,6,FALSE),"")</f>
        <v>Dry organic matter</v>
      </c>
      <c r="G557" t="str">
        <f>_xlfn.IFNA(VLOOKUP($A557,'PASTE Technology Sheet'!$A$7:$G$850,7,FALSE),"")</f>
        <v>Dry organic matter</v>
      </c>
      <c r="H557" s="263">
        <f>_xlfn.IFNA(VLOOKUP(A557,'PASTE Tech_Stock'!A:B,2,FALSE),0)</f>
        <v>25.6</v>
      </c>
      <c r="I557" s="263">
        <f>_xlfn.IFNA(VLOOKUP($A557,'PASTE Tech_Stock'!C:BC,2,FALSE),0)</f>
        <v>25.6</v>
      </c>
      <c r="J557" s="263">
        <f>_xlfn.IFNA(VLOOKUP($A557,'PASTE Tech_Stock'!E:BD,2,FALSE),0)</f>
        <v>25.6</v>
      </c>
      <c r="K557" s="263">
        <f>_xlfn.IFNA(VLOOKUP($A557,'PASTE Tech_Stock'!G:BE,2,FALSE),0)</f>
        <v>25.6</v>
      </c>
      <c r="L557" s="263">
        <f>_xlfn.IFNA(VLOOKUP($A557,'PASTE Tech_Stock'!I:BF,2,FALSE),0)</f>
        <v>25.6</v>
      </c>
      <c r="M557" s="263">
        <f>_xlfn.IFNA(VLOOKUP($A557,'PASTE Tech_Stock'!K:BG,2,FALSE),0)</f>
        <v>25.6</v>
      </c>
      <c r="N557" s="263">
        <f>_xlfn.IFNA(VLOOKUP($A557,'PASTE Tech_Stock'!M:BH,2,FALSE),0)</f>
        <v>25.6</v>
      </c>
      <c r="O557" s="263">
        <f>_xlfn.IFNA(VLOOKUP($A557,'PASTE Tech_Stock'!O:BI,2,FALSE),0)</f>
        <v>25.6</v>
      </c>
      <c r="P557" s="263">
        <f>_xlfn.IFNA(VLOOKUP($A557,'PASTE Tech_Stock'!Q:BJ,2,FALSE),0)</f>
        <v>25.6</v>
      </c>
      <c r="Q557" s="263">
        <f>_xlfn.IFNA(VLOOKUP($A557,'PASTE Tech_Stock'!S:BK,2,FALSE),0)</f>
        <v>25.6</v>
      </c>
      <c r="R557" s="263">
        <f>_xlfn.IFNA(VLOOKUP($A557,'PASTE Tech_Stock'!U:BL,2,FALSE),0)</f>
        <v>25.6</v>
      </c>
      <c r="S557" s="263">
        <f>_xlfn.IFNA(VLOOKUP($A557,'PASTE Tech_Stock'!W:BM,2,FALSE),0)</f>
        <v>25.6</v>
      </c>
      <c r="T557" s="263">
        <f>_xlfn.IFNA(VLOOKUP($A557,'PASTE Tech_Stock'!Y:BN,2,FALSE),0)</f>
        <v>25.6</v>
      </c>
    </row>
    <row r="558" spans="1:20" x14ac:dyDescent="0.3">
      <c r="A558" s="114" t="s">
        <v>584</v>
      </c>
      <c r="B558" t="str">
        <f>_xlfn.IFNA(VLOOKUP($A558,'PASTE Energy Balance'!$A$7:$O$835,14,FALSE),"")</f>
        <v>NL</v>
      </c>
      <c r="C558" t="str">
        <f>_xlfn.IFNA(VLOOKUP($A558,'PASTE Technology Sheet'!$A$7:$G$850,3,FALSE),"")</f>
        <v>Primary</v>
      </c>
      <c r="D558" t="str">
        <f>_xlfn.IFNA(VLOOKUP($A558,'PASTE Technology Sheet'!$A$7:$G$850,4,FALSE),"")</f>
        <v>Renewable</v>
      </c>
      <c r="E558" t="str">
        <f>_xlfn.IFNA(VLOOKUP($A558,'PASTE Technology Sheet'!$A$7:$G$850,5,FALSE),"")</f>
        <v>Biomass</v>
      </c>
      <c r="F558" t="str">
        <f>_xlfn.IFNA(VLOOKUP($A558,'PASTE Technology Sheet'!$A$7:$G$850,6,FALSE),"")</f>
        <v>Dry organic matter</v>
      </c>
      <c r="G558" t="str">
        <f>_xlfn.IFNA(VLOOKUP($A558,'PASTE Technology Sheet'!$A$7:$G$850,7,FALSE),"")</f>
        <v>Dry organic matter</v>
      </c>
      <c r="H558" s="263">
        <f>_xlfn.IFNA(VLOOKUP(A558,'PASTE Tech_Stock'!A:B,2,FALSE),0)</f>
        <v>25.6</v>
      </c>
      <c r="I558" s="263">
        <f>_xlfn.IFNA(VLOOKUP($A558,'PASTE Tech_Stock'!C:BC,2,FALSE),0)</f>
        <v>25.6</v>
      </c>
      <c r="J558" s="263">
        <f>_xlfn.IFNA(VLOOKUP($A558,'PASTE Tech_Stock'!E:BD,2,FALSE),0)</f>
        <v>25.6</v>
      </c>
      <c r="K558" s="263">
        <f>_xlfn.IFNA(VLOOKUP($A558,'PASTE Tech_Stock'!G:BE,2,FALSE),0)</f>
        <v>25.6</v>
      </c>
      <c r="L558" s="263">
        <f>_xlfn.IFNA(VLOOKUP($A558,'PASTE Tech_Stock'!I:BF,2,FALSE),0)</f>
        <v>25.6</v>
      </c>
      <c r="M558" s="263">
        <f>_xlfn.IFNA(VLOOKUP($A558,'PASTE Tech_Stock'!K:BG,2,FALSE),0)</f>
        <v>25.6</v>
      </c>
      <c r="N558" s="263">
        <f>_xlfn.IFNA(VLOOKUP($A558,'PASTE Tech_Stock'!M:BH,2,FALSE),0)</f>
        <v>25.6</v>
      </c>
      <c r="O558" s="263">
        <f>_xlfn.IFNA(VLOOKUP($A558,'PASTE Tech_Stock'!O:BI,2,FALSE),0)</f>
        <v>25.6</v>
      </c>
      <c r="P558" s="263">
        <f>_xlfn.IFNA(VLOOKUP($A558,'PASTE Tech_Stock'!Q:BJ,2,FALSE),0)</f>
        <v>25.6</v>
      </c>
      <c r="Q558" s="263">
        <f>_xlfn.IFNA(VLOOKUP($A558,'PASTE Tech_Stock'!S:BK,2,FALSE),0)</f>
        <v>25.6</v>
      </c>
      <c r="R558" s="263">
        <f>_xlfn.IFNA(VLOOKUP($A558,'PASTE Tech_Stock'!U:BL,2,FALSE),0)</f>
        <v>25.6</v>
      </c>
      <c r="S558" s="263">
        <f>_xlfn.IFNA(VLOOKUP($A558,'PASTE Tech_Stock'!W:BM,2,FALSE),0)</f>
        <v>25.6</v>
      </c>
      <c r="T558" s="263">
        <f>_xlfn.IFNA(VLOOKUP($A558,'PASTE Tech_Stock'!Y:BN,2,FALSE),0)</f>
        <v>25.6</v>
      </c>
    </row>
    <row r="559" spans="1:20" x14ac:dyDescent="0.3">
      <c r="A559" s="140" t="s">
        <v>585</v>
      </c>
      <c r="B559" t="str">
        <f>_xlfn.IFNA(VLOOKUP($A559,'PASTE Energy Balance'!$A$7:$O$835,14,FALSE),"")</f>
        <v>NL</v>
      </c>
      <c r="C559" t="str">
        <f>_xlfn.IFNA(VLOOKUP($A559,'PASTE Technology Sheet'!$A$7:$G$850,3,FALSE),"")</f>
        <v>Primary</v>
      </c>
      <c r="D559" t="str">
        <f>_xlfn.IFNA(VLOOKUP($A559,'PASTE Technology Sheet'!$A$7:$G$850,4,FALSE),"")</f>
        <v>Renewable</v>
      </c>
      <c r="E559" t="str">
        <f>_xlfn.IFNA(VLOOKUP($A559,'PASTE Technology Sheet'!$A$7:$G$850,5,FALSE),"")</f>
        <v>Biomass</v>
      </c>
      <c r="F559" t="str">
        <f>_xlfn.IFNA(VLOOKUP($A559,'PASTE Technology Sheet'!$A$7:$G$850,6,FALSE),"")</f>
        <v>Wet organic matter</v>
      </c>
      <c r="G559" t="str">
        <f>_xlfn.IFNA(VLOOKUP($A559,'PASTE Technology Sheet'!$A$7:$G$850,7,FALSE),"")</f>
        <v>Wet organic matter EU</v>
      </c>
      <c r="H559" s="263">
        <f>_xlfn.IFNA(VLOOKUP(A559,'PASTE Tech_Stock'!A:B,2,FALSE),0)</f>
        <v>0.6</v>
      </c>
      <c r="I559" s="263">
        <f>_xlfn.IFNA(VLOOKUP($A559,'PASTE Tech_Stock'!C:BC,2,FALSE),0)</f>
        <v>0.6</v>
      </c>
      <c r="J559" s="263">
        <f>_xlfn.IFNA(VLOOKUP($A559,'PASTE Tech_Stock'!E:BD,2,FALSE),0)</f>
        <v>0.6</v>
      </c>
      <c r="K559" s="263">
        <f>_xlfn.IFNA(VLOOKUP($A559,'PASTE Tech_Stock'!G:BE,2,FALSE),0)</f>
        <v>0.6</v>
      </c>
      <c r="L559" s="263">
        <f>_xlfn.IFNA(VLOOKUP($A559,'PASTE Tech_Stock'!I:BF,2,FALSE),0)</f>
        <v>0.6</v>
      </c>
      <c r="M559" s="263">
        <f>_xlfn.IFNA(VLOOKUP($A559,'PASTE Tech_Stock'!K:BG,2,FALSE),0)</f>
        <v>0.6</v>
      </c>
      <c r="N559" s="263">
        <f>_xlfn.IFNA(VLOOKUP($A559,'PASTE Tech_Stock'!M:BH,2,FALSE),0)</f>
        <v>0.6</v>
      </c>
      <c r="O559" s="263">
        <f>_xlfn.IFNA(VLOOKUP($A559,'PASTE Tech_Stock'!O:BI,2,FALSE),0)</f>
        <v>0.6</v>
      </c>
      <c r="P559" s="263">
        <f>_xlfn.IFNA(VLOOKUP($A559,'PASTE Tech_Stock'!Q:BJ,2,FALSE),0)</f>
        <v>0.6</v>
      </c>
      <c r="Q559" s="263">
        <f>_xlfn.IFNA(VLOOKUP($A559,'PASTE Tech_Stock'!S:BK,2,FALSE),0)</f>
        <v>0.6</v>
      </c>
      <c r="R559" s="263">
        <f>_xlfn.IFNA(VLOOKUP($A559,'PASTE Tech_Stock'!U:BL,2,FALSE),0)</f>
        <v>0.6</v>
      </c>
      <c r="S559" s="263">
        <f>_xlfn.IFNA(VLOOKUP($A559,'PASTE Tech_Stock'!W:BM,2,FALSE),0)</f>
        <v>0.6</v>
      </c>
      <c r="T559" s="263">
        <f>_xlfn.IFNA(VLOOKUP($A559,'PASTE Tech_Stock'!Y:BN,2,FALSE),0)</f>
        <v>0.6</v>
      </c>
    </row>
    <row r="560" spans="1:20" x14ac:dyDescent="0.3">
      <c r="A560" s="140" t="s">
        <v>586</v>
      </c>
      <c r="B560" t="str">
        <f>_xlfn.IFNA(VLOOKUP($A560,'PASTE Energy Balance'!$A$7:$O$835,14,FALSE),"")</f>
        <v>NL</v>
      </c>
      <c r="C560" t="str">
        <f>_xlfn.IFNA(VLOOKUP($A560,'PASTE Technology Sheet'!$A$7:$G$850,3,FALSE),"")</f>
        <v>Primary</v>
      </c>
      <c r="D560" t="str">
        <f>_xlfn.IFNA(VLOOKUP($A560,'PASTE Technology Sheet'!$A$7:$G$850,4,FALSE),"")</f>
        <v>Renewable</v>
      </c>
      <c r="E560" t="str">
        <f>_xlfn.IFNA(VLOOKUP($A560,'PASTE Technology Sheet'!$A$7:$G$850,5,FALSE),"")</f>
        <v>Biomass</v>
      </c>
      <c r="F560" t="str">
        <f>_xlfn.IFNA(VLOOKUP($A560,'PASTE Technology Sheet'!$A$7:$G$850,6,FALSE),"")</f>
        <v>Manure</v>
      </c>
      <c r="G560" t="str">
        <f>_xlfn.IFNA(VLOOKUP($A560,'PASTE Technology Sheet'!$A$7:$G$850,7,FALSE),"")</f>
        <v>Manure</v>
      </c>
      <c r="H560" s="263">
        <f>_xlfn.IFNA(VLOOKUP(A560,'PASTE Tech_Stock'!A:B,2,FALSE),0)</f>
        <v>72</v>
      </c>
      <c r="I560" s="263">
        <f>_xlfn.IFNA(VLOOKUP($A560,'PASTE Tech_Stock'!C:BC,2,FALSE),0)</f>
        <v>72</v>
      </c>
      <c r="J560" s="263">
        <f>_xlfn.IFNA(VLOOKUP($A560,'PASTE Tech_Stock'!E:BD,2,FALSE),0)</f>
        <v>72</v>
      </c>
      <c r="K560" s="263">
        <f>_xlfn.IFNA(VLOOKUP($A560,'PASTE Tech_Stock'!G:BE,2,FALSE),0)</f>
        <v>72</v>
      </c>
      <c r="L560" s="263">
        <f>_xlfn.IFNA(VLOOKUP($A560,'PASTE Tech_Stock'!I:BF,2,FALSE),0)</f>
        <v>72</v>
      </c>
      <c r="M560" s="263">
        <f>_xlfn.IFNA(VLOOKUP($A560,'PASTE Tech_Stock'!K:BG,2,FALSE),0)</f>
        <v>72</v>
      </c>
      <c r="N560" s="263">
        <f>_xlfn.IFNA(VLOOKUP($A560,'PASTE Tech_Stock'!M:BH,2,FALSE),0)</f>
        <v>72</v>
      </c>
      <c r="O560" s="263">
        <f>_xlfn.IFNA(VLOOKUP($A560,'PASTE Tech_Stock'!O:BI,2,FALSE),0)</f>
        <v>72</v>
      </c>
      <c r="P560" s="263">
        <f>_xlfn.IFNA(VLOOKUP($A560,'PASTE Tech_Stock'!Q:BJ,2,FALSE),0)</f>
        <v>72</v>
      </c>
      <c r="Q560" s="263">
        <f>_xlfn.IFNA(VLOOKUP($A560,'PASTE Tech_Stock'!S:BK,2,FALSE),0)</f>
        <v>72</v>
      </c>
      <c r="R560" s="263">
        <f>_xlfn.IFNA(VLOOKUP($A560,'PASTE Tech_Stock'!U:BL,2,FALSE),0)</f>
        <v>72</v>
      </c>
      <c r="S560" s="263">
        <f>_xlfn.IFNA(VLOOKUP($A560,'PASTE Tech_Stock'!W:BM,2,FALSE),0)</f>
        <v>72</v>
      </c>
      <c r="T560" s="263">
        <f>_xlfn.IFNA(VLOOKUP($A560,'PASTE Tech_Stock'!Y:BN,2,FALSE),0)</f>
        <v>72</v>
      </c>
    </row>
    <row r="561" spans="1:20" x14ac:dyDescent="0.3">
      <c r="A561" s="140" t="s">
        <v>587</v>
      </c>
      <c r="B561" t="str">
        <f>_xlfn.IFNA(VLOOKUP($A561,'PASTE Energy Balance'!$A$7:$O$835,14,FALSE),"")</f>
        <v>NL</v>
      </c>
      <c r="C561" t="str">
        <f>_xlfn.IFNA(VLOOKUP($A561,'PASTE Technology Sheet'!$A$7:$G$850,3,FALSE),"")</f>
        <v>Primary</v>
      </c>
      <c r="D561" t="str">
        <f>_xlfn.IFNA(VLOOKUP($A561,'PASTE Technology Sheet'!$A$7:$G$850,4,FALSE),"")</f>
        <v>Renewable</v>
      </c>
      <c r="E561" t="str">
        <f>_xlfn.IFNA(VLOOKUP($A561,'PASTE Technology Sheet'!$A$7:$G$850,5,FALSE),"")</f>
        <v>Biomass</v>
      </c>
      <c r="F561" t="str">
        <f>_xlfn.IFNA(VLOOKUP($A561,'PASTE Technology Sheet'!$A$7:$G$850,6,FALSE),"")</f>
        <v>Sugars</v>
      </c>
      <c r="G561" t="str">
        <f>_xlfn.IFNA(VLOOKUP($A561,'PASTE Technology Sheet'!$A$7:$G$850,7,FALSE),"")</f>
        <v>Sugars</v>
      </c>
      <c r="H561" s="263">
        <f>_xlfn.IFNA(VLOOKUP(A561,'PASTE Tech_Stock'!A:B,2,FALSE),0)</f>
        <v>23</v>
      </c>
      <c r="I561" s="263">
        <f>_xlfn.IFNA(VLOOKUP($A561,'PASTE Tech_Stock'!C:BC,2,FALSE),0)</f>
        <v>23</v>
      </c>
      <c r="J561" s="263">
        <f>_xlfn.IFNA(VLOOKUP($A561,'PASTE Tech_Stock'!E:BD,2,FALSE),0)</f>
        <v>23</v>
      </c>
      <c r="K561" s="263">
        <f>_xlfn.IFNA(VLOOKUP($A561,'PASTE Tech_Stock'!G:BE,2,FALSE),0)</f>
        <v>23</v>
      </c>
      <c r="L561" s="263">
        <f>_xlfn.IFNA(VLOOKUP($A561,'PASTE Tech_Stock'!I:BF,2,FALSE),0)</f>
        <v>23</v>
      </c>
      <c r="M561" s="263">
        <f>_xlfn.IFNA(VLOOKUP($A561,'PASTE Tech_Stock'!K:BG,2,FALSE),0)</f>
        <v>23</v>
      </c>
      <c r="N561" s="263">
        <f>_xlfn.IFNA(VLOOKUP($A561,'PASTE Tech_Stock'!M:BH,2,FALSE),0)</f>
        <v>23</v>
      </c>
      <c r="O561" s="263">
        <f>_xlfn.IFNA(VLOOKUP($A561,'PASTE Tech_Stock'!O:BI,2,FALSE),0)</f>
        <v>23</v>
      </c>
      <c r="P561" s="263">
        <f>_xlfn.IFNA(VLOOKUP($A561,'PASTE Tech_Stock'!Q:BJ,2,FALSE),0)</f>
        <v>23</v>
      </c>
      <c r="Q561" s="263">
        <f>_xlfn.IFNA(VLOOKUP($A561,'PASTE Tech_Stock'!S:BK,2,FALSE),0)</f>
        <v>23</v>
      </c>
      <c r="R561" s="263">
        <f>_xlfn.IFNA(VLOOKUP($A561,'PASTE Tech_Stock'!U:BL,2,FALSE),0)</f>
        <v>23</v>
      </c>
      <c r="S561" s="263">
        <f>_xlfn.IFNA(VLOOKUP($A561,'PASTE Tech_Stock'!W:BM,2,FALSE),0)</f>
        <v>23</v>
      </c>
      <c r="T561" s="263">
        <f>_xlfn.IFNA(VLOOKUP($A561,'PASTE Tech_Stock'!Y:BN,2,FALSE),0)</f>
        <v>23</v>
      </c>
    </row>
    <row r="562" spans="1:20" x14ac:dyDescent="0.3">
      <c r="A562" s="140" t="s">
        <v>588</v>
      </c>
      <c r="B562" t="str">
        <f>_xlfn.IFNA(VLOOKUP($A562,'PASTE Energy Balance'!$A$7:$O$835,14,FALSE),"")</f>
        <v>NL</v>
      </c>
      <c r="C562" t="str">
        <f>_xlfn.IFNA(VLOOKUP($A562,'PASTE Technology Sheet'!$A$7:$G$850,3,FALSE),"")</f>
        <v>Primary</v>
      </c>
      <c r="D562" t="str">
        <f>_xlfn.IFNA(VLOOKUP($A562,'PASTE Technology Sheet'!$A$7:$G$850,4,FALSE),"")</f>
        <v>Renewable</v>
      </c>
      <c r="E562" t="str">
        <f>_xlfn.IFNA(VLOOKUP($A562,'PASTE Technology Sheet'!$A$7:$G$850,5,FALSE),"")</f>
        <v>Biomass</v>
      </c>
      <c r="F562" t="str">
        <f>_xlfn.IFNA(VLOOKUP($A562,'PASTE Technology Sheet'!$A$7:$G$850,6,FALSE),"")</f>
        <v>Starch</v>
      </c>
      <c r="G562" t="str">
        <f>_xlfn.IFNA(VLOOKUP($A562,'PASTE Technology Sheet'!$A$7:$G$850,7,FALSE),"")</f>
        <v>Starch</v>
      </c>
      <c r="H562" s="263">
        <f>_xlfn.IFNA(VLOOKUP(A562,'PASTE Tech_Stock'!A:B,2,FALSE),0)</f>
        <v>1</v>
      </c>
      <c r="I562" s="263">
        <f>_xlfn.IFNA(VLOOKUP($A562,'PASTE Tech_Stock'!C:BC,2,FALSE),0)</f>
        <v>1</v>
      </c>
      <c r="J562" s="263">
        <f>_xlfn.IFNA(VLOOKUP($A562,'PASTE Tech_Stock'!E:BD,2,FALSE),0)</f>
        <v>1</v>
      </c>
      <c r="K562" s="263">
        <f>_xlfn.IFNA(VLOOKUP($A562,'PASTE Tech_Stock'!G:BE,2,FALSE),0)</f>
        <v>1</v>
      </c>
      <c r="L562" s="263">
        <f>_xlfn.IFNA(VLOOKUP($A562,'PASTE Tech_Stock'!I:BF,2,FALSE),0)</f>
        <v>1</v>
      </c>
      <c r="M562" s="263">
        <f>_xlfn.IFNA(VLOOKUP($A562,'PASTE Tech_Stock'!K:BG,2,FALSE),0)</f>
        <v>1</v>
      </c>
      <c r="N562" s="263">
        <f>_xlfn.IFNA(VLOOKUP($A562,'PASTE Tech_Stock'!M:BH,2,FALSE),0)</f>
        <v>1</v>
      </c>
      <c r="O562" s="263">
        <f>_xlfn.IFNA(VLOOKUP($A562,'PASTE Tech_Stock'!O:BI,2,FALSE),0)</f>
        <v>1</v>
      </c>
      <c r="P562" s="263">
        <f>_xlfn.IFNA(VLOOKUP($A562,'PASTE Tech_Stock'!Q:BJ,2,FALSE),0)</f>
        <v>1</v>
      </c>
      <c r="Q562" s="263">
        <f>_xlfn.IFNA(VLOOKUP($A562,'PASTE Tech_Stock'!S:BK,2,FALSE),0)</f>
        <v>1</v>
      </c>
      <c r="R562" s="263">
        <f>_xlfn.IFNA(VLOOKUP($A562,'PASTE Tech_Stock'!U:BL,2,FALSE),0)</f>
        <v>1</v>
      </c>
      <c r="S562" s="263">
        <f>_xlfn.IFNA(VLOOKUP($A562,'PASTE Tech_Stock'!W:BM,2,FALSE),0)</f>
        <v>1</v>
      </c>
      <c r="T562" s="263">
        <f>_xlfn.IFNA(VLOOKUP($A562,'PASTE Tech_Stock'!Y:BN,2,FALSE),0)</f>
        <v>1</v>
      </c>
    </row>
    <row r="563" spans="1:20" x14ac:dyDescent="0.3">
      <c r="A563" s="40" t="s">
        <v>589</v>
      </c>
      <c r="B563" t="str">
        <f>_xlfn.IFNA(VLOOKUP($A563,'PASTE Energy Balance'!$A$7:$O$835,14,FALSE),"")</f>
        <v>NL</v>
      </c>
      <c r="C563" t="str">
        <f>_xlfn.IFNA(VLOOKUP($A563,'PASTE Technology Sheet'!$A$7:$G$850,3,FALSE),"")</f>
        <v>Primary</v>
      </c>
      <c r="D563" t="str">
        <f>_xlfn.IFNA(VLOOKUP($A563,'PASTE Technology Sheet'!$A$7:$G$850,4,FALSE),"")</f>
        <v>Renewable</v>
      </c>
      <c r="E563" t="str">
        <f>_xlfn.IFNA(VLOOKUP($A563,'PASTE Technology Sheet'!$A$7:$G$850,5,FALSE),"")</f>
        <v>Bio Fuels</v>
      </c>
      <c r="F563" t="str">
        <f>_xlfn.IFNA(VLOOKUP($A563,'PASTE Technology Sheet'!$A$7:$G$850,6,FALSE),"")</f>
        <v>Vegetable Oil</v>
      </c>
      <c r="G563" t="str">
        <f>_xlfn.IFNA(VLOOKUP($A563,'PASTE Technology Sheet'!$A$7:$G$850,7,FALSE),"")</f>
        <v>Vegetable Oil</v>
      </c>
      <c r="H563" s="263">
        <f>_xlfn.IFNA(VLOOKUP(A563,'PASTE Tech_Stock'!A:B,2,FALSE),0)</f>
        <v>0.1</v>
      </c>
      <c r="I563" s="263">
        <f>_xlfn.IFNA(VLOOKUP($A563,'PASTE Tech_Stock'!C:BC,2,FALSE),0)</f>
        <v>0.1</v>
      </c>
      <c r="J563" s="263">
        <f>_xlfn.IFNA(VLOOKUP($A563,'PASTE Tech_Stock'!E:BD,2,FALSE),0)</f>
        <v>0.1</v>
      </c>
      <c r="K563" s="263">
        <f>_xlfn.IFNA(VLOOKUP($A563,'PASTE Tech_Stock'!G:BE,2,FALSE),0)</f>
        <v>0.1</v>
      </c>
      <c r="L563" s="263">
        <f>_xlfn.IFNA(VLOOKUP($A563,'PASTE Tech_Stock'!I:BF,2,FALSE),0)</f>
        <v>0.1</v>
      </c>
      <c r="M563" s="263">
        <f>_xlfn.IFNA(VLOOKUP($A563,'PASTE Tech_Stock'!K:BG,2,FALSE),0)</f>
        <v>0.1</v>
      </c>
      <c r="N563" s="263">
        <f>_xlfn.IFNA(VLOOKUP($A563,'PASTE Tech_Stock'!M:BH,2,FALSE),0)</f>
        <v>0.1</v>
      </c>
      <c r="O563" s="263">
        <f>_xlfn.IFNA(VLOOKUP($A563,'PASTE Tech_Stock'!O:BI,2,FALSE),0)</f>
        <v>0.1</v>
      </c>
      <c r="P563" s="263">
        <f>_xlfn.IFNA(VLOOKUP($A563,'PASTE Tech_Stock'!Q:BJ,2,FALSE),0)</f>
        <v>0.1</v>
      </c>
      <c r="Q563" s="263">
        <f>_xlfn.IFNA(VLOOKUP($A563,'PASTE Tech_Stock'!S:BK,2,FALSE),0)</f>
        <v>0.1</v>
      </c>
      <c r="R563" s="263">
        <f>_xlfn.IFNA(VLOOKUP($A563,'PASTE Tech_Stock'!U:BL,2,FALSE),0)</f>
        <v>0.1</v>
      </c>
      <c r="S563" s="263">
        <f>_xlfn.IFNA(VLOOKUP($A563,'PASTE Tech_Stock'!W:BM,2,FALSE),0)</f>
        <v>0.1</v>
      </c>
      <c r="T563" s="263">
        <f>_xlfn.IFNA(VLOOKUP($A563,'PASTE Tech_Stock'!Y:BN,2,FALSE),0)</f>
        <v>0.1</v>
      </c>
    </row>
    <row r="564" spans="1:20" x14ac:dyDescent="0.3">
      <c r="A564" s="212" t="s">
        <v>590</v>
      </c>
      <c r="B564" t="str">
        <f>_xlfn.IFNA(VLOOKUP($A564,'PASTE Energy Balance'!$A$7:$O$835,14,FALSE),"")</f>
        <v>NL</v>
      </c>
      <c r="C564" t="str">
        <f>_xlfn.IFNA(VLOOKUP($A564,'PASTE Technology Sheet'!$A$7:$G$850,3,FALSE),"")</f>
        <v>Primary</v>
      </c>
      <c r="D564" t="str">
        <f>_xlfn.IFNA(VLOOKUP($A564,'PASTE Technology Sheet'!$A$7:$G$850,4,FALSE),"")</f>
        <v>Renewable</v>
      </c>
      <c r="E564" t="str">
        <f>_xlfn.IFNA(VLOOKUP($A564,'PASTE Technology Sheet'!$A$7:$G$850,5,FALSE),"")</f>
        <v>Bio Fuels</v>
      </c>
      <c r="F564" t="str">
        <f>_xlfn.IFNA(VLOOKUP($A564,'PASTE Technology Sheet'!$A$7:$G$850,6,FALSE),"")</f>
        <v>Vegetable Oil</v>
      </c>
      <c r="G564" t="str">
        <f>_xlfn.IFNA(VLOOKUP($A564,'PASTE Technology Sheet'!$A$7:$G$850,7,FALSE),"")</f>
        <v>Imported Vegetable Oil</v>
      </c>
      <c r="H564" s="263">
        <f>_xlfn.IFNA(VLOOKUP(A564,'PASTE Tech_Stock'!A:B,2,FALSE),0)</f>
        <v>57.28</v>
      </c>
      <c r="I564" s="263">
        <f>_xlfn.IFNA(VLOOKUP($A564,'PASTE Tech_Stock'!C:BC,2,FALSE),0)</f>
        <v>57.28</v>
      </c>
      <c r="J564" s="263">
        <f>_xlfn.IFNA(VLOOKUP($A564,'PASTE Tech_Stock'!E:BD,2,FALSE),0)</f>
        <v>57.28</v>
      </c>
      <c r="K564" s="263">
        <f>_xlfn.IFNA(VLOOKUP($A564,'PASTE Tech_Stock'!G:BE,2,FALSE),0)</f>
        <v>57.28</v>
      </c>
      <c r="L564" s="263">
        <f>_xlfn.IFNA(VLOOKUP($A564,'PASTE Tech_Stock'!I:BF,2,FALSE),0)</f>
        <v>57.28</v>
      </c>
      <c r="M564" s="263">
        <f>_xlfn.IFNA(VLOOKUP($A564,'PASTE Tech_Stock'!K:BG,2,FALSE),0)</f>
        <v>57.28</v>
      </c>
      <c r="N564" s="263">
        <f>_xlfn.IFNA(VLOOKUP($A564,'PASTE Tech_Stock'!M:BH,2,FALSE),0)</f>
        <v>57.28</v>
      </c>
      <c r="O564" s="263">
        <f>_xlfn.IFNA(VLOOKUP($A564,'PASTE Tech_Stock'!O:BI,2,FALSE),0)</f>
        <v>57.28</v>
      </c>
      <c r="P564" s="263">
        <f>_xlfn.IFNA(VLOOKUP($A564,'PASTE Tech_Stock'!Q:BJ,2,FALSE),0)</f>
        <v>57.28</v>
      </c>
      <c r="Q564" s="263">
        <f>_xlfn.IFNA(VLOOKUP($A564,'PASTE Tech_Stock'!S:BK,2,FALSE),0)</f>
        <v>57.28</v>
      </c>
      <c r="R564" s="263">
        <f>_xlfn.IFNA(VLOOKUP($A564,'PASTE Tech_Stock'!U:BL,2,FALSE),0)</f>
        <v>57.28</v>
      </c>
      <c r="S564" s="263">
        <f>_xlfn.IFNA(VLOOKUP($A564,'PASTE Tech_Stock'!W:BM,2,FALSE),0)</f>
        <v>57.28</v>
      </c>
      <c r="T564" s="263">
        <f>_xlfn.IFNA(VLOOKUP($A564,'PASTE Tech_Stock'!Y:BN,2,FALSE),0)</f>
        <v>57.28</v>
      </c>
    </row>
    <row r="565" spans="1:20" x14ac:dyDescent="0.3">
      <c r="A565" s="40" t="s">
        <v>591</v>
      </c>
      <c r="B565" t="str">
        <f>_xlfn.IFNA(VLOOKUP($A565,'PASTE Energy Balance'!$A$7:$O$835,14,FALSE),"")</f>
        <v>NL</v>
      </c>
      <c r="C565" t="str">
        <f>_xlfn.IFNA(VLOOKUP($A565,'PASTE Technology Sheet'!$A$7:$G$850,3,FALSE),"")</f>
        <v>Primary</v>
      </c>
      <c r="D565" t="str">
        <f>_xlfn.IFNA(VLOOKUP($A565,'PASTE Technology Sheet'!$A$7:$G$850,4,FALSE),"")</f>
        <v>Renewable</v>
      </c>
      <c r="E565" t="str">
        <f>_xlfn.IFNA(VLOOKUP($A565,'PASTE Technology Sheet'!$A$7:$G$850,5,FALSE),"")</f>
        <v>Wind</v>
      </c>
      <c r="F565" t="str">
        <f>_xlfn.IFNA(VLOOKUP($A565,'PASTE Technology Sheet'!$A$7:$G$850,6,FALSE),"")</f>
        <v>Wind Energy</v>
      </c>
      <c r="G565" t="str">
        <f>_xlfn.IFNA(VLOOKUP($A565,'PASTE Technology Sheet'!$A$7:$G$850,7,FALSE),"")</f>
        <v>Wind Energy</v>
      </c>
      <c r="H565" s="263">
        <f>_xlfn.IFNA(VLOOKUP(A565,'PASTE Tech_Stock'!A:B,2,FALSE),0)</f>
        <v>5000</v>
      </c>
      <c r="I565" s="263">
        <f>_xlfn.IFNA(VLOOKUP($A565,'PASTE Tech_Stock'!C:BC,2,FALSE),0)</f>
        <v>5000</v>
      </c>
      <c r="J565" s="263">
        <f>_xlfn.IFNA(VLOOKUP($A565,'PASTE Tech_Stock'!E:BD,2,FALSE),0)</f>
        <v>5000</v>
      </c>
      <c r="K565" s="263">
        <f>_xlfn.IFNA(VLOOKUP($A565,'PASTE Tech_Stock'!G:BE,2,FALSE),0)</f>
        <v>5000</v>
      </c>
      <c r="L565" s="263">
        <f>_xlfn.IFNA(VLOOKUP($A565,'PASTE Tech_Stock'!I:BF,2,FALSE),0)</f>
        <v>5000</v>
      </c>
      <c r="M565" s="263">
        <f>_xlfn.IFNA(VLOOKUP($A565,'PASTE Tech_Stock'!K:BG,2,FALSE),0)</f>
        <v>5000</v>
      </c>
      <c r="N565" s="263">
        <f>_xlfn.IFNA(VLOOKUP($A565,'PASTE Tech_Stock'!M:BH,2,FALSE),0)</f>
        <v>5000</v>
      </c>
      <c r="O565" s="263">
        <f>_xlfn.IFNA(VLOOKUP($A565,'PASTE Tech_Stock'!O:BI,2,FALSE),0)</f>
        <v>5000</v>
      </c>
      <c r="P565" s="263">
        <f>_xlfn.IFNA(VLOOKUP($A565,'PASTE Tech_Stock'!Q:BJ,2,FALSE),0)</f>
        <v>5000</v>
      </c>
      <c r="Q565" s="263">
        <f>_xlfn.IFNA(VLOOKUP($A565,'PASTE Tech_Stock'!S:BK,2,FALSE),0)</f>
        <v>5000</v>
      </c>
      <c r="R565" s="263">
        <f>_xlfn.IFNA(VLOOKUP($A565,'PASTE Tech_Stock'!U:BL,2,FALSE),0)</f>
        <v>5000</v>
      </c>
      <c r="S565" s="263">
        <f>_xlfn.IFNA(VLOOKUP($A565,'PASTE Tech_Stock'!W:BM,2,FALSE),0)</f>
        <v>5000</v>
      </c>
      <c r="T565" s="263">
        <f>_xlfn.IFNA(VLOOKUP($A565,'PASTE Tech_Stock'!Y:BN,2,FALSE),0)</f>
        <v>5000</v>
      </c>
    </row>
    <row r="566" spans="1:20" x14ac:dyDescent="0.3">
      <c r="A566" s="114" t="s">
        <v>592</v>
      </c>
      <c r="B566" t="str">
        <f>_xlfn.IFNA(VLOOKUP($A566,'PASTE Energy Balance'!$A$7:$O$835,14,FALSE),"")</f>
        <v>EU</v>
      </c>
      <c r="C566" t="str">
        <f>_xlfn.IFNA(VLOOKUP($A566,'PASTE Technology Sheet'!$A$7:$G$850,3,FALSE),"")</f>
        <v>Primary</v>
      </c>
      <c r="D566" t="str">
        <f>_xlfn.IFNA(VLOOKUP($A566,'PASTE Technology Sheet'!$A$7:$G$850,4,FALSE),"")</f>
        <v>Renewable</v>
      </c>
      <c r="E566" t="str">
        <f>_xlfn.IFNA(VLOOKUP($A566,'PASTE Technology Sheet'!$A$7:$G$850,5,FALSE),"")</f>
        <v>Wind</v>
      </c>
      <c r="F566" t="str">
        <f>_xlfn.IFNA(VLOOKUP($A566,'PASTE Technology Sheet'!$A$7:$G$850,6,FALSE),"")</f>
        <v>Wind Energy EU</v>
      </c>
      <c r="G566" t="str">
        <f>_xlfn.IFNA(VLOOKUP($A566,'PASTE Technology Sheet'!$A$7:$G$850,7,FALSE),"")</f>
        <v>Wind Energy EU</v>
      </c>
      <c r="H566" s="263">
        <f>_xlfn.IFNA(VLOOKUP(A566,'PASTE Tech_Stock'!A:B,2,FALSE),0)</f>
        <v>4000</v>
      </c>
      <c r="I566" s="263">
        <f>_xlfn.IFNA(VLOOKUP($A566,'PASTE Tech_Stock'!C:BC,2,FALSE),0)</f>
        <v>4000</v>
      </c>
      <c r="J566" s="263">
        <f>_xlfn.IFNA(VLOOKUP($A566,'PASTE Tech_Stock'!E:BD,2,FALSE),0)</f>
        <v>4000</v>
      </c>
      <c r="K566" s="263">
        <f>_xlfn.IFNA(VLOOKUP($A566,'PASTE Tech_Stock'!G:BE,2,FALSE),0)</f>
        <v>4000</v>
      </c>
      <c r="L566" s="263">
        <f>_xlfn.IFNA(VLOOKUP($A566,'PASTE Tech_Stock'!I:BF,2,FALSE),0)</f>
        <v>4000</v>
      </c>
      <c r="M566" s="263">
        <f>_xlfn.IFNA(VLOOKUP($A566,'PASTE Tech_Stock'!K:BG,2,FALSE),0)</f>
        <v>4000</v>
      </c>
      <c r="N566" s="263">
        <f>_xlfn.IFNA(VLOOKUP($A566,'PASTE Tech_Stock'!M:BH,2,FALSE),0)</f>
        <v>4000</v>
      </c>
      <c r="O566" s="263">
        <f>_xlfn.IFNA(VLOOKUP($A566,'PASTE Tech_Stock'!O:BI,2,FALSE),0)</f>
        <v>4000</v>
      </c>
      <c r="P566" s="263">
        <f>_xlfn.IFNA(VLOOKUP($A566,'PASTE Tech_Stock'!Q:BJ,2,FALSE),0)</f>
        <v>4000</v>
      </c>
      <c r="Q566" s="263">
        <f>_xlfn.IFNA(VLOOKUP($A566,'PASTE Tech_Stock'!S:BK,2,FALSE),0)</f>
        <v>4000</v>
      </c>
      <c r="R566" s="263">
        <f>_xlfn.IFNA(VLOOKUP($A566,'PASTE Tech_Stock'!U:BL,2,FALSE),0)</f>
        <v>4000</v>
      </c>
      <c r="S566" s="263">
        <f>_xlfn.IFNA(VLOOKUP($A566,'PASTE Tech_Stock'!W:BM,2,FALSE),0)</f>
        <v>4000</v>
      </c>
      <c r="T566" s="263">
        <f>_xlfn.IFNA(VLOOKUP($A566,'PASTE Tech_Stock'!Y:BN,2,FALSE),0)</f>
        <v>4000</v>
      </c>
    </row>
    <row r="567" spans="1:20" x14ac:dyDescent="0.3">
      <c r="A567" s="114" t="s">
        <v>593</v>
      </c>
      <c r="B567" t="str">
        <f>_xlfn.IFNA(VLOOKUP($A567,'PASTE Energy Balance'!$A$7:$O$835,14,FALSE),"")</f>
        <v>EU</v>
      </c>
      <c r="C567" t="str">
        <f>_xlfn.IFNA(VLOOKUP($A567,'PASTE Technology Sheet'!$A$7:$G$850,3,FALSE),"")</f>
        <v>Primary</v>
      </c>
      <c r="D567" t="str">
        <f>_xlfn.IFNA(VLOOKUP($A567,'PASTE Technology Sheet'!$A$7:$G$850,4,FALSE),"")</f>
        <v>Renewable</v>
      </c>
      <c r="E567" t="str">
        <f>_xlfn.IFNA(VLOOKUP($A567,'PASTE Technology Sheet'!$A$7:$G$850,5,FALSE),"")</f>
        <v>Solar</v>
      </c>
      <c r="F567" t="str">
        <f>_xlfn.IFNA(VLOOKUP($A567,'PASTE Technology Sheet'!$A$7:$G$850,6,FALSE),"")</f>
        <v>Solar Energy EU</v>
      </c>
      <c r="G567" t="str">
        <f>_xlfn.IFNA(VLOOKUP($A567,'PASTE Technology Sheet'!$A$7:$G$850,7,FALSE),"")</f>
        <v>Solar Energy EU</v>
      </c>
      <c r="H567" s="263">
        <f>_xlfn.IFNA(VLOOKUP(A567,'PASTE Tech_Stock'!A:B,2,FALSE),0)</f>
        <v>23000</v>
      </c>
      <c r="I567" s="263">
        <f>_xlfn.IFNA(VLOOKUP($A567,'PASTE Tech_Stock'!C:BC,2,FALSE),0)</f>
        <v>23000</v>
      </c>
      <c r="J567" s="263">
        <f>_xlfn.IFNA(VLOOKUP($A567,'PASTE Tech_Stock'!E:BD,2,FALSE),0)</f>
        <v>23000</v>
      </c>
      <c r="K567" s="263">
        <f>_xlfn.IFNA(VLOOKUP($A567,'PASTE Tech_Stock'!G:BE,2,FALSE),0)</f>
        <v>23000</v>
      </c>
      <c r="L567" s="263">
        <f>_xlfn.IFNA(VLOOKUP($A567,'PASTE Tech_Stock'!I:BF,2,FALSE),0)</f>
        <v>23000</v>
      </c>
      <c r="M567" s="263">
        <f>_xlfn.IFNA(VLOOKUP($A567,'PASTE Tech_Stock'!K:BG,2,FALSE),0)</f>
        <v>23000</v>
      </c>
      <c r="N567" s="263">
        <f>_xlfn.IFNA(VLOOKUP($A567,'PASTE Tech_Stock'!M:BH,2,FALSE),0)</f>
        <v>23000</v>
      </c>
      <c r="O567" s="263">
        <f>_xlfn.IFNA(VLOOKUP($A567,'PASTE Tech_Stock'!O:BI,2,FALSE),0)</f>
        <v>23000</v>
      </c>
      <c r="P567" s="263">
        <f>_xlfn.IFNA(VLOOKUP($A567,'PASTE Tech_Stock'!Q:BJ,2,FALSE),0)</f>
        <v>23000</v>
      </c>
      <c r="Q567" s="263">
        <f>_xlfn.IFNA(VLOOKUP($A567,'PASTE Tech_Stock'!S:BK,2,FALSE),0)</f>
        <v>23000</v>
      </c>
      <c r="R567" s="263">
        <f>_xlfn.IFNA(VLOOKUP($A567,'PASTE Tech_Stock'!U:BL,2,FALSE),0)</f>
        <v>23000</v>
      </c>
      <c r="S567" s="263">
        <f>_xlfn.IFNA(VLOOKUP($A567,'PASTE Tech_Stock'!W:BM,2,FALSE),0)</f>
        <v>23000</v>
      </c>
      <c r="T567" s="263">
        <f>_xlfn.IFNA(VLOOKUP($A567,'PASTE Tech_Stock'!Y:BN,2,FALSE),0)</f>
        <v>23000</v>
      </c>
    </row>
    <row r="568" spans="1:20" x14ac:dyDescent="0.3">
      <c r="A568" s="69" t="s">
        <v>594</v>
      </c>
      <c r="B568" t="str">
        <f>_xlfn.IFNA(VLOOKUP($A568,'PASTE Energy Balance'!$A$7:$O$835,14,FALSE),"")</f>
        <v>NL</v>
      </c>
      <c r="C568" t="str">
        <f>_xlfn.IFNA(VLOOKUP($A568,'PASTE Technology Sheet'!$A$7:$G$850,3,FALSE),"")</f>
        <v>Primary</v>
      </c>
      <c r="D568" t="str">
        <f>_xlfn.IFNA(VLOOKUP($A568,'PASTE Technology Sheet'!$A$7:$G$850,4,FALSE),"")</f>
        <v>Renewable</v>
      </c>
      <c r="E568" t="str">
        <f>_xlfn.IFNA(VLOOKUP($A568,'PASTE Technology Sheet'!$A$7:$G$850,5,FALSE),"")</f>
        <v>Solar</v>
      </c>
      <c r="F568" t="str">
        <f>_xlfn.IFNA(VLOOKUP($A568,'PASTE Technology Sheet'!$A$7:$G$850,6,FALSE),"")</f>
        <v>Solar Energy</v>
      </c>
      <c r="G568" t="str">
        <f>_xlfn.IFNA(VLOOKUP($A568,'PASTE Technology Sheet'!$A$7:$G$850,7,FALSE),"")</f>
        <v>Solar Energy</v>
      </c>
      <c r="H568" s="263">
        <f>_xlfn.IFNA(VLOOKUP(A568,'PASTE Tech_Stock'!A:B,2,FALSE),0)</f>
        <v>5000</v>
      </c>
      <c r="I568" s="263">
        <f>_xlfn.IFNA(VLOOKUP($A568,'PASTE Tech_Stock'!C:BC,2,FALSE),0)</f>
        <v>5000</v>
      </c>
      <c r="J568" s="263">
        <f>_xlfn.IFNA(VLOOKUP($A568,'PASTE Tech_Stock'!E:BD,2,FALSE),0)</f>
        <v>5000</v>
      </c>
      <c r="K568" s="263">
        <f>_xlfn.IFNA(VLOOKUP($A568,'PASTE Tech_Stock'!G:BE,2,FALSE),0)</f>
        <v>5000</v>
      </c>
      <c r="L568" s="263">
        <f>_xlfn.IFNA(VLOOKUP($A568,'PASTE Tech_Stock'!I:BF,2,FALSE),0)</f>
        <v>5000</v>
      </c>
      <c r="M568" s="263">
        <f>_xlfn.IFNA(VLOOKUP($A568,'PASTE Tech_Stock'!K:BG,2,FALSE),0)</f>
        <v>5000</v>
      </c>
      <c r="N568" s="263">
        <f>_xlfn.IFNA(VLOOKUP($A568,'PASTE Tech_Stock'!M:BH,2,FALSE),0)</f>
        <v>5000</v>
      </c>
      <c r="O568" s="263">
        <f>_xlfn.IFNA(VLOOKUP($A568,'PASTE Tech_Stock'!O:BI,2,FALSE),0)</f>
        <v>5000</v>
      </c>
      <c r="P568" s="263">
        <f>_xlfn.IFNA(VLOOKUP($A568,'PASTE Tech_Stock'!Q:BJ,2,FALSE),0)</f>
        <v>5000</v>
      </c>
      <c r="Q568" s="263">
        <f>_xlfn.IFNA(VLOOKUP($A568,'PASTE Tech_Stock'!S:BK,2,FALSE),0)</f>
        <v>5000</v>
      </c>
      <c r="R568" s="263">
        <f>_xlfn.IFNA(VLOOKUP($A568,'PASTE Tech_Stock'!U:BL,2,FALSE),0)</f>
        <v>5000</v>
      </c>
      <c r="S568" s="263">
        <f>_xlfn.IFNA(VLOOKUP($A568,'PASTE Tech_Stock'!W:BM,2,FALSE),0)</f>
        <v>5000</v>
      </c>
      <c r="T568" s="263">
        <f>_xlfn.IFNA(VLOOKUP($A568,'PASTE Tech_Stock'!Y:BN,2,FALSE),0)</f>
        <v>5000</v>
      </c>
    </row>
    <row r="569" spans="1:20" x14ac:dyDescent="0.3">
      <c r="A569" s="40" t="s">
        <v>595</v>
      </c>
      <c r="B569" t="str">
        <f>_xlfn.IFNA(VLOOKUP($A569,'PASTE Energy Balance'!$A$7:$O$835,14,FALSE),"")</f>
        <v>NL</v>
      </c>
      <c r="C569" t="str">
        <f>_xlfn.IFNA(VLOOKUP($A569,'PASTE Technology Sheet'!$A$7:$G$850,3,FALSE),"")</f>
        <v>Primary</v>
      </c>
      <c r="D569" t="str">
        <f>_xlfn.IFNA(VLOOKUP($A569,'PASTE Technology Sheet'!$A$7:$G$850,4,FALSE),"")</f>
        <v>Renewable</v>
      </c>
      <c r="E569" t="str">
        <f>_xlfn.IFNA(VLOOKUP($A569,'PASTE Technology Sheet'!$A$7:$G$850,5,FALSE),"")</f>
        <v>Ambient</v>
      </c>
      <c r="F569" t="str">
        <f>_xlfn.IFNA(VLOOKUP($A569,'PASTE Technology Sheet'!$A$7:$G$850,6,FALSE),"")</f>
        <v>Ambient Energy</v>
      </c>
      <c r="G569" t="str">
        <f>_xlfn.IFNA(VLOOKUP($A569,'PASTE Technology Sheet'!$A$7:$G$850,7,FALSE),"")</f>
        <v>Ambient Energy</v>
      </c>
      <c r="H569" s="263">
        <f>_xlfn.IFNA(VLOOKUP(A569,'PASTE Tech_Stock'!A:B,2,FALSE),0)</f>
        <v>1000</v>
      </c>
      <c r="I569" s="263">
        <f>_xlfn.IFNA(VLOOKUP($A569,'PASTE Tech_Stock'!C:BC,2,FALSE),0)</f>
        <v>1000</v>
      </c>
      <c r="J569" s="263">
        <f>_xlfn.IFNA(VLOOKUP($A569,'PASTE Tech_Stock'!E:BD,2,FALSE),0)</f>
        <v>1000</v>
      </c>
      <c r="K569" s="263">
        <f>_xlfn.IFNA(VLOOKUP($A569,'PASTE Tech_Stock'!G:BE,2,FALSE),0)</f>
        <v>1000</v>
      </c>
      <c r="L569" s="263">
        <f>_xlfn.IFNA(VLOOKUP($A569,'PASTE Tech_Stock'!I:BF,2,FALSE),0)</f>
        <v>1000</v>
      </c>
      <c r="M569" s="263">
        <f>_xlfn.IFNA(VLOOKUP($A569,'PASTE Tech_Stock'!K:BG,2,FALSE),0)</f>
        <v>1000</v>
      </c>
      <c r="N569" s="263">
        <f>_xlfn.IFNA(VLOOKUP($A569,'PASTE Tech_Stock'!M:BH,2,FALSE),0)</f>
        <v>1000</v>
      </c>
      <c r="O569" s="263">
        <f>_xlfn.IFNA(VLOOKUP($A569,'PASTE Tech_Stock'!O:BI,2,FALSE),0)</f>
        <v>1000</v>
      </c>
      <c r="P569" s="263">
        <f>_xlfn.IFNA(VLOOKUP($A569,'PASTE Tech_Stock'!Q:BJ,2,FALSE),0)</f>
        <v>1000</v>
      </c>
      <c r="Q569" s="263">
        <f>_xlfn.IFNA(VLOOKUP($A569,'PASTE Tech_Stock'!S:BK,2,FALSE),0)</f>
        <v>1000</v>
      </c>
      <c r="R569" s="263">
        <f>_xlfn.IFNA(VLOOKUP($A569,'PASTE Tech_Stock'!U:BL,2,FALSE),0)</f>
        <v>1000</v>
      </c>
      <c r="S569" s="263">
        <f>_xlfn.IFNA(VLOOKUP($A569,'PASTE Tech_Stock'!W:BM,2,FALSE),0)</f>
        <v>1000</v>
      </c>
      <c r="T569" s="263">
        <f>_xlfn.IFNA(VLOOKUP($A569,'PASTE Tech_Stock'!Y:BN,2,FALSE),0)</f>
        <v>1000</v>
      </c>
    </row>
    <row r="570" spans="1:20" x14ac:dyDescent="0.3">
      <c r="A570" s="114" t="s">
        <v>592</v>
      </c>
      <c r="B570" t="str">
        <f>_xlfn.IFNA(VLOOKUP($A570,'PASTE Energy Balance'!$A$7:$O$835,14,FALSE),"")</f>
        <v>EU</v>
      </c>
      <c r="C570" t="str">
        <f>_xlfn.IFNA(VLOOKUP($A570,'PASTE Technology Sheet'!$A$7:$G$850,3,FALSE),"")</f>
        <v>Primary</v>
      </c>
      <c r="D570" t="str">
        <f>_xlfn.IFNA(VLOOKUP($A570,'PASTE Technology Sheet'!$A$7:$G$850,4,FALSE),"")</f>
        <v>Renewable</v>
      </c>
      <c r="E570" t="str">
        <f>_xlfn.IFNA(VLOOKUP($A570,'PASTE Technology Sheet'!$A$7:$G$850,5,FALSE),"")</f>
        <v>Wind</v>
      </c>
      <c r="F570" t="str">
        <f>_xlfn.IFNA(VLOOKUP($A570,'PASTE Technology Sheet'!$A$7:$G$850,6,FALSE),"")</f>
        <v>Wind Energy EU</v>
      </c>
      <c r="G570" t="str">
        <f>_xlfn.IFNA(VLOOKUP($A570,'PASTE Technology Sheet'!$A$7:$G$850,7,FALSE),"")</f>
        <v>Wind Energy EU</v>
      </c>
      <c r="H570" s="263">
        <f>_xlfn.IFNA(VLOOKUP(A570,'PASTE Tech_Stock'!A:B,2,FALSE),0)</f>
        <v>4000</v>
      </c>
      <c r="I570" s="263">
        <f>_xlfn.IFNA(VLOOKUP($A570,'PASTE Tech_Stock'!C:BC,2,FALSE),0)</f>
        <v>4000</v>
      </c>
      <c r="J570" s="263">
        <f>_xlfn.IFNA(VLOOKUP($A570,'PASTE Tech_Stock'!E:BD,2,FALSE),0)</f>
        <v>4000</v>
      </c>
      <c r="K570" s="263">
        <f>_xlfn.IFNA(VLOOKUP($A570,'PASTE Tech_Stock'!G:BE,2,FALSE),0)</f>
        <v>4000</v>
      </c>
      <c r="L570" s="263">
        <f>_xlfn.IFNA(VLOOKUP($A570,'PASTE Tech_Stock'!I:BF,2,FALSE),0)</f>
        <v>4000</v>
      </c>
      <c r="M570" s="263">
        <f>_xlfn.IFNA(VLOOKUP($A570,'PASTE Tech_Stock'!K:BG,2,FALSE),0)</f>
        <v>4000</v>
      </c>
      <c r="N570" s="263">
        <f>_xlfn.IFNA(VLOOKUP($A570,'PASTE Tech_Stock'!M:BH,2,FALSE),0)</f>
        <v>4000</v>
      </c>
      <c r="O570" s="263">
        <f>_xlfn.IFNA(VLOOKUP($A570,'PASTE Tech_Stock'!O:BI,2,FALSE),0)</f>
        <v>4000</v>
      </c>
      <c r="P570" s="263">
        <f>_xlfn.IFNA(VLOOKUP($A570,'PASTE Tech_Stock'!Q:BJ,2,FALSE),0)</f>
        <v>4000</v>
      </c>
      <c r="Q570" s="263">
        <f>_xlfn.IFNA(VLOOKUP($A570,'PASTE Tech_Stock'!S:BK,2,FALSE),0)</f>
        <v>4000</v>
      </c>
      <c r="R570" s="263">
        <f>_xlfn.IFNA(VLOOKUP($A570,'PASTE Tech_Stock'!U:BL,2,FALSE),0)</f>
        <v>4000</v>
      </c>
      <c r="S570" s="263">
        <f>_xlfn.IFNA(VLOOKUP($A570,'PASTE Tech_Stock'!W:BM,2,FALSE),0)</f>
        <v>4000</v>
      </c>
      <c r="T570" s="263">
        <f>_xlfn.IFNA(VLOOKUP($A570,'PASTE Tech_Stock'!Y:BN,2,FALSE),0)</f>
        <v>4000</v>
      </c>
    </row>
    <row r="571" spans="1:20" x14ac:dyDescent="0.3">
      <c r="A571" s="69" t="s">
        <v>596</v>
      </c>
      <c r="B571" t="str">
        <f>_xlfn.IFNA(VLOOKUP($A571,'PASTE Energy Balance'!$A$7:$O$835,14,FALSE),"")</f>
        <v>NL</v>
      </c>
      <c r="C571" t="str">
        <f>_xlfn.IFNA(VLOOKUP($A571,'PASTE Technology Sheet'!$A$7:$G$850,3,FALSE),"")</f>
        <v>Primary</v>
      </c>
      <c r="D571" t="str">
        <f>_xlfn.IFNA(VLOOKUP($A571,'PASTE Technology Sheet'!$A$7:$G$850,4,FALSE),"")</f>
        <v>Renewable</v>
      </c>
      <c r="E571" t="str">
        <f>_xlfn.IFNA(VLOOKUP($A571,'PASTE Technology Sheet'!$A$7:$G$850,5,FALSE),"")</f>
        <v>Geothermal</v>
      </c>
      <c r="F571" t="str">
        <f>_xlfn.IFNA(VLOOKUP($A571,'PASTE Technology Sheet'!$A$7:$G$850,6,FALSE),"")</f>
        <v>Geothermal Energy</v>
      </c>
      <c r="G571" t="str">
        <f>_xlfn.IFNA(VLOOKUP($A571,'PASTE Technology Sheet'!$A$7:$G$850,7,FALSE),"")</f>
        <v>Geothermal Energy</v>
      </c>
      <c r="H571" s="263">
        <f>_xlfn.IFNA(VLOOKUP(A571,'PASTE Tech_Stock'!A:B,2,FALSE),0)</f>
        <v>200</v>
      </c>
      <c r="I571" s="263">
        <f>_xlfn.IFNA(VLOOKUP($A571,'PASTE Tech_Stock'!C:BC,2,FALSE),0)</f>
        <v>200</v>
      </c>
      <c r="J571" s="263">
        <f>_xlfn.IFNA(VLOOKUP($A571,'PASTE Tech_Stock'!E:BD,2,FALSE),0)</f>
        <v>200</v>
      </c>
      <c r="K571" s="263">
        <f>_xlfn.IFNA(VLOOKUP($A571,'PASTE Tech_Stock'!G:BE,2,FALSE),0)</f>
        <v>200</v>
      </c>
      <c r="L571" s="263">
        <f>_xlfn.IFNA(VLOOKUP($A571,'PASTE Tech_Stock'!I:BF,2,FALSE),0)</f>
        <v>200</v>
      </c>
      <c r="M571" s="263">
        <f>_xlfn.IFNA(VLOOKUP($A571,'PASTE Tech_Stock'!K:BG,2,FALSE),0)</f>
        <v>200</v>
      </c>
      <c r="N571" s="263">
        <f>_xlfn.IFNA(VLOOKUP($A571,'PASTE Tech_Stock'!M:BH,2,FALSE),0)</f>
        <v>200</v>
      </c>
      <c r="O571" s="263">
        <f>_xlfn.IFNA(VLOOKUP($A571,'PASTE Tech_Stock'!O:BI,2,FALSE),0)</f>
        <v>200</v>
      </c>
      <c r="P571" s="263">
        <f>_xlfn.IFNA(VLOOKUP($A571,'PASTE Tech_Stock'!Q:BJ,2,FALSE),0)</f>
        <v>200</v>
      </c>
      <c r="Q571" s="263">
        <f>_xlfn.IFNA(VLOOKUP($A571,'PASTE Tech_Stock'!S:BK,2,FALSE),0)</f>
        <v>200</v>
      </c>
      <c r="R571" s="263">
        <f>_xlfn.IFNA(VLOOKUP($A571,'PASTE Tech_Stock'!U:BL,2,FALSE),0)</f>
        <v>200</v>
      </c>
      <c r="S571" s="263">
        <f>_xlfn.IFNA(VLOOKUP($A571,'PASTE Tech_Stock'!W:BM,2,FALSE),0)</f>
        <v>200</v>
      </c>
      <c r="T571" s="263">
        <f>_xlfn.IFNA(VLOOKUP($A571,'PASTE Tech_Stock'!Y:BN,2,FALSE),0)</f>
        <v>200</v>
      </c>
    </row>
    <row r="572" spans="1:20" x14ac:dyDescent="0.3">
      <c r="A572" s="40" t="s">
        <v>597</v>
      </c>
      <c r="B572" t="str">
        <f>_xlfn.IFNA(VLOOKUP($A572,'PASTE Energy Balance'!$A$7:$O$835,14,FALSE),"")</f>
        <v>NL</v>
      </c>
      <c r="C572" t="str">
        <f>_xlfn.IFNA(VLOOKUP($A572,'PASTE Technology Sheet'!$A$7:$G$850,3,FALSE),"")</f>
        <v>Primary</v>
      </c>
      <c r="D572" t="str">
        <f>_xlfn.IFNA(VLOOKUP($A572,'PASTE Technology Sheet'!$A$7:$G$850,4,FALSE),"")</f>
        <v>Renewable</v>
      </c>
      <c r="E572" t="str">
        <f>_xlfn.IFNA(VLOOKUP($A572,'PASTE Technology Sheet'!$A$7:$G$850,5,FALSE),"")</f>
        <v>Solar</v>
      </c>
      <c r="F572" t="str">
        <f>_xlfn.IFNA(VLOOKUP($A572,'PASTE Technology Sheet'!$A$7:$G$850,6,FALSE),"")</f>
        <v>Solar Heat</v>
      </c>
      <c r="G572" t="str">
        <f>_xlfn.IFNA(VLOOKUP($A572,'PASTE Technology Sheet'!$A$7:$G$850,7,FALSE),"")</f>
        <v>Solar Heat</v>
      </c>
      <c r="H572" s="263">
        <f>_xlfn.IFNA(VLOOKUP(A572,'PASTE Tech_Stock'!A:B,2,FALSE),0)</f>
        <v>500</v>
      </c>
      <c r="I572" s="263">
        <f>_xlfn.IFNA(VLOOKUP($A572,'PASTE Tech_Stock'!C:BC,2,FALSE),0)</f>
        <v>500</v>
      </c>
      <c r="J572" s="263">
        <f>_xlfn.IFNA(VLOOKUP($A572,'PASTE Tech_Stock'!E:BD,2,FALSE),0)</f>
        <v>500</v>
      </c>
      <c r="K572" s="263">
        <f>_xlfn.IFNA(VLOOKUP($A572,'PASTE Tech_Stock'!G:BE,2,FALSE),0)</f>
        <v>500</v>
      </c>
      <c r="L572" s="263">
        <f>_xlfn.IFNA(VLOOKUP($A572,'PASTE Tech_Stock'!I:BF,2,FALSE),0)</f>
        <v>500</v>
      </c>
      <c r="M572" s="263">
        <f>_xlfn.IFNA(VLOOKUP($A572,'PASTE Tech_Stock'!K:BG,2,FALSE),0)</f>
        <v>500</v>
      </c>
      <c r="N572" s="263">
        <f>_xlfn.IFNA(VLOOKUP($A572,'PASTE Tech_Stock'!M:BH,2,FALSE),0)</f>
        <v>500</v>
      </c>
      <c r="O572" s="263">
        <f>_xlfn.IFNA(VLOOKUP($A572,'PASTE Tech_Stock'!O:BI,2,FALSE),0)</f>
        <v>500</v>
      </c>
      <c r="P572" s="263">
        <f>_xlfn.IFNA(VLOOKUP($A572,'PASTE Tech_Stock'!Q:BJ,2,FALSE),0)</f>
        <v>500</v>
      </c>
      <c r="Q572" s="263">
        <f>_xlfn.IFNA(VLOOKUP($A572,'PASTE Tech_Stock'!S:BK,2,FALSE),0)</f>
        <v>500</v>
      </c>
      <c r="R572" s="263">
        <f>_xlfn.IFNA(VLOOKUP($A572,'PASTE Tech_Stock'!U:BL,2,FALSE),0)</f>
        <v>500</v>
      </c>
      <c r="S572" s="263">
        <f>_xlfn.IFNA(VLOOKUP($A572,'PASTE Tech_Stock'!W:BM,2,FALSE),0)</f>
        <v>500</v>
      </c>
      <c r="T572" s="263">
        <f>_xlfn.IFNA(VLOOKUP($A572,'PASTE Tech_Stock'!Y:BN,2,FALSE),0)</f>
        <v>500</v>
      </c>
    </row>
    <row r="573" spans="1:20" x14ac:dyDescent="0.3">
      <c r="A573" s="69" t="s">
        <v>598</v>
      </c>
      <c r="B573" t="str">
        <f>_xlfn.IFNA(VLOOKUP($A573,'PASTE Energy Balance'!$A$7:$O$835,14,FALSE),"")</f>
        <v>NL</v>
      </c>
      <c r="C573" t="str">
        <f>_xlfn.IFNA(VLOOKUP($A573,'PASTE Technology Sheet'!$A$7:$G$850,3,FALSE),"")</f>
        <v>Primary</v>
      </c>
      <c r="D573" t="str">
        <f>_xlfn.IFNA(VLOOKUP($A573,'PASTE Technology Sheet'!$A$7:$G$850,4,FALSE),"")</f>
        <v>Material</v>
      </c>
      <c r="E573" t="str">
        <f>_xlfn.IFNA(VLOOKUP($A573,'PASTE Technology Sheet'!$A$7:$G$850,5,FALSE),"")</f>
        <v>Imported material</v>
      </c>
      <c r="F573" t="str">
        <f>_xlfn.IFNA(VLOOKUP($A573,'PASTE Technology Sheet'!$A$7:$G$850,6,FALSE),"")</f>
        <v>DRI</v>
      </c>
      <c r="G573" t="str">
        <f>_xlfn.IFNA(VLOOKUP($A573,'PASTE Technology Sheet'!$A$7:$G$850,7,FALSE),"")</f>
        <v>Imported DRI briquettes</v>
      </c>
      <c r="H573" s="263">
        <f>_xlfn.IFNA(VLOOKUP(A573,'PASTE Tech_Stock'!A:B,2,FALSE),0)</f>
        <v>500</v>
      </c>
      <c r="I573" s="263">
        <f>_xlfn.IFNA(VLOOKUP($A573,'PASTE Tech_Stock'!C:BC,2,FALSE),0)</f>
        <v>500</v>
      </c>
      <c r="J573" s="263">
        <f>_xlfn.IFNA(VLOOKUP($A573,'PASTE Tech_Stock'!E:BD,2,FALSE),0)</f>
        <v>500</v>
      </c>
      <c r="K573" s="263">
        <f>_xlfn.IFNA(VLOOKUP($A573,'PASTE Tech_Stock'!G:BE,2,FALSE),0)</f>
        <v>500</v>
      </c>
      <c r="L573" s="263">
        <f>_xlfn.IFNA(VLOOKUP($A573,'PASTE Tech_Stock'!I:BF,2,FALSE),0)</f>
        <v>500</v>
      </c>
      <c r="M573" s="263">
        <f>_xlfn.IFNA(VLOOKUP($A573,'PASTE Tech_Stock'!K:BG,2,FALSE),0)</f>
        <v>500</v>
      </c>
      <c r="N573" s="263">
        <f>_xlfn.IFNA(VLOOKUP($A573,'PASTE Tech_Stock'!M:BH,2,FALSE),0)</f>
        <v>500</v>
      </c>
      <c r="O573" s="263">
        <f>_xlfn.IFNA(VLOOKUP($A573,'PASTE Tech_Stock'!O:BI,2,FALSE),0)</f>
        <v>500</v>
      </c>
      <c r="P573" s="263">
        <f>_xlfn.IFNA(VLOOKUP($A573,'PASTE Tech_Stock'!Q:BJ,2,FALSE),0)</f>
        <v>500</v>
      </c>
      <c r="Q573" s="263">
        <f>_xlfn.IFNA(VLOOKUP($A573,'PASTE Tech_Stock'!S:BK,2,FALSE),0)</f>
        <v>500</v>
      </c>
      <c r="R573" s="263">
        <f>_xlfn.IFNA(VLOOKUP($A573,'PASTE Tech_Stock'!U:BL,2,FALSE),0)</f>
        <v>500</v>
      </c>
      <c r="S573" s="263">
        <f>_xlfn.IFNA(VLOOKUP($A573,'PASTE Tech_Stock'!W:BM,2,FALSE),0)</f>
        <v>500</v>
      </c>
      <c r="T573" s="263">
        <f>_xlfn.IFNA(VLOOKUP($A573,'PASTE Tech_Stock'!Y:BN,2,FALSE),0)</f>
        <v>500</v>
      </c>
    </row>
    <row r="574" spans="1:20" x14ac:dyDescent="0.3">
      <c r="A574" s="40" t="s">
        <v>599</v>
      </c>
      <c r="B574" t="str">
        <f>_xlfn.IFNA(VLOOKUP($A574,'PASTE Energy Balance'!$A$7:$O$835,14,FALSE),"")</f>
        <v>NL</v>
      </c>
      <c r="C574" t="str">
        <f>_xlfn.IFNA(VLOOKUP($A574,'PASTE Technology Sheet'!$A$7:$G$850,3,FALSE),"")</f>
        <v>Primary</v>
      </c>
      <c r="D574" t="str">
        <f>_xlfn.IFNA(VLOOKUP($A574,'PASTE Technology Sheet'!$A$7:$G$850,4,FALSE),"")</f>
        <v>Material</v>
      </c>
      <c r="E574" t="str">
        <f>_xlfn.IFNA(VLOOKUP($A574,'PASTE Technology Sheet'!$A$7:$G$850,5,FALSE),"")</f>
        <v>Imported material</v>
      </c>
      <c r="F574" t="str">
        <f>_xlfn.IFNA(VLOOKUP($A574,'PASTE Technology Sheet'!$A$7:$G$850,6,FALSE),"")</f>
        <v>Steel scrap</v>
      </c>
      <c r="G574" t="str">
        <f>_xlfn.IFNA(VLOOKUP($A574,'PASTE Technology Sheet'!$A$7:$G$850,7,FALSE),"")</f>
        <v>Imported or purchased steel scrap</v>
      </c>
      <c r="H574" s="263">
        <f>_xlfn.IFNA(VLOOKUP(A574,'PASTE Tech_Stock'!A:B,2,FALSE),0)</f>
        <v>500</v>
      </c>
      <c r="I574" s="263">
        <f>_xlfn.IFNA(VLOOKUP($A574,'PASTE Tech_Stock'!C:BC,2,FALSE),0)</f>
        <v>500</v>
      </c>
      <c r="J574" s="263">
        <f>_xlfn.IFNA(VLOOKUP($A574,'PASTE Tech_Stock'!E:BD,2,FALSE),0)</f>
        <v>500</v>
      </c>
      <c r="K574" s="263">
        <f>_xlfn.IFNA(VLOOKUP($A574,'PASTE Tech_Stock'!G:BE,2,FALSE),0)</f>
        <v>500</v>
      </c>
      <c r="L574" s="263">
        <f>_xlfn.IFNA(VLOOKUP($A574,'PASTE Tech_Stock'!I:BF,2,FALSE),0)</f>
        <v>500</v>
      </c>
      <c r="M574" s="263">
        <f>_xlfn.IFNA(VLOOKUP($A574,'PASTE Tech_Stock'!K:BG,2,FALSE),0)</f>
        <v>500</v>
      </c>
      <c r="N574" s="263">
        <f>_xlfn.IFNA(VLOOKUP($A574,'PASTE Tech_Stock'!M:BH,2,FALSE),0)</f>
        <v>500</v>
      </c>
      <c r="O574" s="263">
        <f>_xlfn.IFNA(VLOOKUP($A574,'PASTE Tech_Stock'!O:BI,2,FALSE),0)</f>
        <v>500</v>
      </c>
      <c r="P574" s="263">
        <f>_xlfn.IFNA(VLOOKUP($A574,'PASTE Tech_Stock'!Q:BJ,2,FALSE),0)</f>
        <v>500</v>
      </c>
      <c r="Q574" s="263">
        <f>_xlfn.IFNA(VLOOKUP($A574,'PASTE Tech_Stock'!S:BK,2,FALSE),0)</f>
        <v>500</v>
      </c>
      <c r="R574" s="263">
        <f>_xlfn.IFNA(VLOOKUP($A574,'PASTE Tech_Stock'!U:BL,2,FALSE),0)</f>
        <v>500</v>
      </c>
      <c r="S574" s="263">
        <f>_xlfn.IFNA(VLOOKUP($A574,'PASTE Tech_Stock'!W:BM,2,FALSE),0)</f>
        <v>500</v>
      </c>
      <c r="T574" s="263">
        <f>_xlfn.IFNA(VLOOKUP($A574,'PASTE Tech_Stock'!Y:BN,2,FALSE),0)</f>
        <v>500</v>
      </c>
    </row>
    <row r="575" spans="1:20" x14ac:dyDescent="0.3">
      <c r="A575" s="69" t="s">
        <v>600</v>
      </c>
      <c r="B575" t="str">
        <f>_xlfn.IFNA(VLOOKUP($A575,'PASTE Energy Balance'!$A$7:$O$835,14,FALSE),"")</f>
        <v>NL</v>
      </c>
      <c r="C575" t="str">
        <f>_xlfn.IFNA(VLOOKUP($A575,'PASTE Technology Sheet'!$A$7:$G$850,3,FALSE),"")</f>
        <v>Emission</v>
      </c>
      <c r="D575" t="str">
        <f>_xlfn.IFNA(VLOOKUP($A575,'PASTE Technology Sheet'!$A$7:$G$850,4,FALSE),"")</f>
        <v>Residential</v>
      </c>
      <c r="E575" t="str">
        <f>_xlfn.IFNA(VLOOKUP($A575,'PASTE Technology Sheet'!$A$7:$G$850,5,FALSE),"")</f>
        <v>CO2</v>
      </c>
      <c r="F575" t="str">
        <f>_xlfn.IFNA(VLOOKUP($A575,'PASTE Technology Sheet'!$A$7:$G$850,6,FALSE),"")</f>
        <v>Emitted neGHG - Residential - CO2</v>
      </c>
      <c r="G575" t="str">
        <f>_xlfn.IFNA(VLOOKUP($A575,'PASTE Technology Sheet'!$A$7:$G$850,7,FALSE),"")</f>
        <v>Emitted neGHG - Residential - CO2</v>
      </c>
      <c r="H575" s="263">
        <f>_xlfn.IFNA(VLOOKUP(A575,'PASTE Tech_Stock'!A:B,2,FALSE),0)</f>
        <v>15</v>
      </c>
      <c r="I575" s="263">
        <f>_xlfn.IFNA(VLOOKUP($A575,'PASTE Tech_Stock'!C:BC,2,FALSE),0)</f>
        <v>15</v>
      </c>
      <c r="J575" s="263">
        <f>_xlfn.IFNA(VLOOKUP($A575,'PASTE Tech_Stock'!E:BD,2,FALSE),0)</f>
        <v>15</v>
      </c>
      <c r="K575" s="263">
        <f>_xlfn.IFNA(VLOOKUP($A575,'PASTE Tech_Stock'!G:BE,2,FALSE),0)</f>
        <v>15</v>
      </c>
      <c r="L575" s="263">
        <f>_xlfn.IFNA(VLOOKUP($A575,'PASTE Tech_Stock'!I:BF,2,FALSE),0)</f>
        <v>15</v>
      </c>
      <c r="M575" s="263">
        <f>_xlfn.IFNA(VLOOKUP($A575,'PASTE Tech_Stock'!K:BG,2,FALSE),0)</f>
        <v>15</v>
      </c>
      <c r="N575" s="263">
        <f>_xlfn.IFNA(VLOOKUP($A575,'PASTE Tech_Stock'!M:BH,2,FALSE),0)</f>
        <v>15</v>
      </c>
      <c r="O575" s="263">
        <f>_xlfn.IFNA(VLOOKUP($A575,'PASTE Tech_Stock'!O:BI,2,FALSE),0)</f>
        <v>15</v>
      </c>
      <c r="P575" s="263">
        <f>_xlfn.IFNA(VLOOKUP($A575,'PASTE Tech_Stock'!Q:BJ,2,FALSE),0)</f>
        <v>15</v>
      </c>
      <c r="Q575" s="263">
        <f>_xlfn.IFNA(VLOOKUP($A575,'PASTE Tech_Stock'!S:BK,2,FALSE),0)</f>
        <v>15</v>
      </c>
      <c r="R575" s="263">
        <f>_xlfn.IFNA(VLOOKUP($A575,'PASTE Tech_Stock'!U:BL,2,FALSE),0)</f>
        <v>15</v>
      </c>
      <c r="S575" s="263">
        <f>_xlfn.IFNA(VLOOKUP($A575,'PASTE Tech_Stock'!W:BM,2,FALSE),0)</f>
        <v>15</v>
      </c>
      <c r="T575" s="263">
        <f>_xlfn.IFNA(VLOOKUP($A575,'PASTE Tech_Stock'!Y:BN,2,FALSE),0)</f>
        <v>15</v>
      </c>
    </row>
    <row r="576" spans="1:20" x14ac:dyDescent="0.3">
      <c r="A576" s="40" t="s">
        <v>601</v>
      </c>
      <c r="B576" t="str">
        <f>_xlfn.IFNA(VLOOKUP($A576,'PASTE Energy Balance'!$A$7:$O$835,14,FALSE),"")</f>
        <v>NL</v>
      </c>
      <c r="C576" t="str">
        <f>_xlfn.IFNA(VLOOKUP($A576,'PASTE Technology Sheet'!$A$7:$G$850,3,FALSE),"")</f>
        <v>Emission</v>
      </c>
      <c r="D576" t="str">
        <f>_xlfn.IFNA(VLOOKUP($A576,'PASTE Technology Sheet'!$A$7:$G$850,4,FALSE),"")</f>
        <v>Residential</v>
      </c>
      <c r="E576" t="str">
        <f>_xlfn.IFNA(VLOOKUP($A576,'PASTE Technology Sheet'!$A$7:$G$850,5,FALSE),"")</f>
        <v>CO2</v>
      </c>
      <c r="F576" t="str">
        <f>_xlfn.IFNA(VLOOKUP($A576,'PASTE Technology Sheet'!$A$7:$G$850,6,FALSE),"")</f>
        <v>Emitted neGHG - Residential - CO2</v>
      </c>
      <c r="G576" t="str">
        <f>_xlfn.IFNA(VLOOKUP($A576,'PASTE Technology Sheet'!$A$7:$G$850,7,FALSE),"")</f>
        <v>MACC Component 1 - neGHG CO2 Other</v>
      </c>
      <c r="H576" s="263">
        <f>_xlfn.IFNA(VLOOKUP(A576,'PASTE Tech_Stock'!A:B,2,FALSE),0)</f>
        <v>0.30299999999999999</v>
      </c>
      <c r="I576" s="263">
        <f>_xlfn.IFNA(VLOOKUP($A576,'PASTE Tech_Stock'!C:BC,2,FALSE),0)</f>
        <v>0.30299999999999999</v>
      </c>
      <c r="J576" s="263">
        <f>_xlfn.IFNA(VLOOKUP($A576,'PASTE Tech_Stock'!E:BD,2,FALSE),0)</f>
        <v>0.30299999999999999</v>
      </c>
      <c r="K576" s="263">
        <f>_xlfn.IFNA(VLOOKUP($A576,'PASTE Tech_Stock'!G:BE,2,FALSE),0)</f>
        <v>0.30299999999999999</v>
      </c>
      <c r="L576" s="263">
        <f>_xlfn.IFNA(VLOOKUP($A576,'PASTE Tech_Stock'!I:BF,2,FALSE),0)</f>
        <v>0.30299999999999999</v>
      </c>
      <c r="M576" s="263">
        <f>_xlfn.IFNA(VLOOKUP($A576,'PASTE Tech_Stock'!K:BG,2,FALSE),0)</f>
        <v>0.30299999999999999</v>
      </c>
      <c r="N576" s="263">
        <f>_xlfn.IFNA(VLOOKUP($A576,'PASTE Tech_Stock'!M:BH,2,FALSE),0)</f>
        <v>0.30299999999999999</v>
      </c>
      <c r="O576" s="263">
        <f>_xlfn.IFNA(VLOOKUP($A576,'PASTE Tech_Stock'!O:BI,2,FALSE),0)</f>
        <v>0.30299999999999999</v>
      </c>
      <c r="P576" s="263">
        <f>_xlfn.IFNA(VLOOKUP($A576,'PASTE Tech_Stock'!Q:BJ,2,FALSE),0)</f>
        <v>0.30299999999999999</v>
      </c>
      <c r="Q576" s="263">
        <f>_xlfn.IFNA(VLOOKUP($A576,'PASTE Tech_Stock'!S:BK,2,FALSE),0)</f>
        <v>0.30299999999999999</v>
      </c>
      <c r="R576" s="263">
        <f>_xlfn.IFNA(VLOOKUP($A576,'PASTE Tech_Stock'!U:BL,2,FALSE),0)</f>
        <v>0.30299999999999999</v>
      </c>
      <c r="S576" s="263">
        <f>_xlfn.IFNA(VLOOKUP($A576,'PASTE Tech_Stock'!W:BM,2,FALSE),0)</f>
        <v>0.30299999999999999</v>
      </c>
      <c r="T576" s="263">
        <f>_xlfn.IFNA(VLOOKUP($A576,'PASTE Tech_Stock'!Y:BN,2,FALSE),0)</f>
        <v>0.30299999999999999</v>
      </c>
    </row>
    <row r="577" spans="1:20" x14ac:dyDescent="0.3">
      <c r="A577" s="69" t="s">
        <v>602</v>
      </c>
      <c r="B577" t="str">
        <f>_xlfn.IFNA(VLOOKUP($A577,'PASTE Energy Balance'!$A$7:$O$835,14,FALSE),"")</f>
        <v>NL</v>
      </c>
      <c r="C577" t="str">
        <f>_xlfn.IFNA(VLOOKUP($A577,'PASTE Technology Sheet'!$A$7:$G$850,3,FALSE),"")</f>
        <v>Emission</v>
      </c>
      <c r="D577" t="str">
        <f>_xlfn.IFNA(VLOOKUP($A577,'PASTE Technology Sheet'!$A$7:$G$850,4,FALSE),"")</f>
        <v>Services</v>
      </c>
      <c r="E577" t="str">
        <f>_xlfn.IFNA(VLOOKUP($A577,'PASTE Technology Sheet'!$A$7:$G$850,5,FALSE),"")</f>
        <v>CH4</v>
      </c>
      <c r="F577" t="str">
        <f>_xlfn.IFNA(VLOOKUP($A577,'PASTE Technology Sheet'!$A$7:$G$850,6,FALSE),"")</f>
        <v>Emitted neGHG - Services - CH4</v>
      </c>
      <c r="G577" t="str">
        <f>_xlfn.IFNA(VLOOKUP($A577,'PASTE Technology Sheet'!$A$7:$G$850,7,FALSE),"")</f>
        <v>Emitted neGHG - Services - CH4</v>
      </c>
      <c r="H577" s="263">
        <f>_xlfn.IFNA(VLOOKUP(A577,'PASTE Tech_Stock'!A:B,2,FALSE),0)</f>
        <v>20</v>
      </c>
      <c r="I577" s="263">
        <f>_xlfn.IFNA(VLOOKUP($A577,'PASTE Tech_Stock'!C:BC,2,FALSE),0)</f>
        <v>20</v>
      </c>
      <c r="J577" s="263">
        <f>_xlfn.IFNA(VLOOKUP($A577,'PASTE Tech_Stock'!E:BD,2,FALSE),0)</f>
        <v>20</v>
      </c>
      <c r="K577" s="263">
        <f>_xlfn.IFNA(VLOOKUP($A577,'PASTE Tech_Stock'!G:BE,2,FALSE),0)</f>
        <v>20</v>
      </c>
      <c r="L577" s="263">
        <f>_xlfn.IFNA(VLOOKUP($A577,'PASTE Tech_Stock'!I:BF,2,FALSE),0)</f>
        <v>20</v>
      </c>
      <c r="M577" s="263">
        <f>_xlfn.IFNA(VLOOKUP($A577,'PASTE Tech_Stock'!K:BG,2,FALSE),0)</f>
        <v>20</v>
      </c>
      <c r="N577" s="263">
        <f>_xlfn.IFNA(VLOOKUP($A577,'PASTE Tech_Stock'!M:BH,2,FALSE),0)</f>
        <v>20</v>
      </c>
      <c r="O577" s="263">
        <f>_xlfn.IFNA(VLOOKUP($A577,'PASTE Tech_Stock'!O:BI,2,FALSE),0)</f>
        <v>20</v>
      </c>
      <c r="P577" s="263">
        <f>_xlfn.IFNA(VLOOKUP($A577,'PASTE Tech_Stock'!Q:BJ,2,FALSE),0)</f>
        <v>20</v>
      </c>
      <c r="Q577" s="263">
        <f>_xlfn.IFNA(VLOOKUP($A577,'PASTE Tech_Stock'!S:BK,2,FALSE),0)</f>
        <v>20</v>
      </c>
      <c r="R577" s="263">
        <f>_xlfn.IFNA(VLOOKUP($A577,'PASTE Tech_Stock'!U:BL,2,FALSE),0)</f>
        <v>20</v>
      </c>
      <c r="S577" s="263">
        <f>_xlfn.IFNA(VLOOKUP($A577,'PASTE Tech_Stock'!W:BM,2,FALSE),0)</f>
        <v>20</v>
      </c>
      <c r="T577" s="263">
        <f>_xlfn.IFNA(VLOOKUP($A577,'PASTE Tech_Stock'!Y:BN,2,FALSE),0)</f>
        <v>20</v>
      </c>
    </row>
    <row r="578" spans="1:20" x14ac:dyDescent="0.3">
      <c r="A578" s="40" t="s">
        <v>603</v>
      </c>
      <c r="B578" t="str">
        <f>_xlfn.IFNA(VLOOKUP($A578,'PASTE Energy Balance'!$A$7:$O$835,14,FALSE),"")</f>
        <v>NL</v>
      </c>
      <c r="C578" t="str">
        <f>_xlfn.IFNA(VLOOKUP($A578,'PASTE Technology Sheet'!$A$7:$G$850,3,FALSE),"")</f>
        <v>Emission</v>
      </c>
      <c r="D578" t="str">
        <f>_xlfn.IFNA(VLOOKUP($A578,'PASTE Technology Sheet'!$A$7:$G$850,4,FALSE),"")</f>
        <v>Services</v>
      </c>
      <c r="E578" t="str">
        <f>_xlfn.IFNA(VLOOKUP($A578,'PASTE Technology Sheet'!$A$7:$G$850,5,FALSE),"")</f>
        <v>CH4</v>
      </c>
      <c r="F578" t="str">
        <f>_xlfn.IFNA(VLOOKUP($A578,'PASTE Technology Sheet'!$A$7:$G$850,6,FALSE),"")</f>
        <v>Emitted neGHG - Services - CH4</v>
      </c>
      <c r="G578" t="str">
        <f>_xlfn.IFNA(VLOOKUP($A578,'PASTE Technology Sheet'!$A$7:$G$850,7,FALSE),"")</f>
        <v>MACC Component 1 - neGHG CH4 Other</v>
      </c>
      <c r="H578" s="263">
        <f>_xlfn.IFNA(VLOOKUP(A578,'PASTE Tech_Stock'!A:B,2,FALSE),0)</f>
        <v>0.32100000000000001</v>
      </c>
      <c r="I578" s="263">
        <f>_xlfn.IFNA(VLOOKUP($A578,'PASTE Tech_Stock'!C:BC,2,FALSE),0)</f>
        <v>0.32100000000000001</v>
      </c>
      <c r="J578" s="263">
        <f>_xlfn.IFNA(VLOOKUP($A578,'PASTE Tech_Stock'!E:BD,2,FALSE),0)</f>
        <v>0.32100000000000001</v>
      </c>
      <c r="K578" s="263">
        <f>_xlfn.IFNA(VLOOKUP($A578,'PASTE Tech_Stock'!G:BE,2,FALSE),0)</f>
        <v>0.32100000000000001</v>
      </c>
      <c r="L578" s="263">
        <f>_xlfn.IFNA(VLOOKUP($A578,'PASTE Tech_Stock'!I:BF,2,FALSE),0)</f>
        <v>0.32100000000000001</v>
      </c>
      <c r="M578" s="263">
        <f>_xlfn.IFNA(VLOOKUP($A578,'PASTE Tech_Stock'!K:BG,2,FALSE),0)</f>
        <v>0.32100000000000001</v>
      </c>
      <c r="N578" s="263">
        <f>_xlfn.IFNA(VLOOKUP($A578,'PASTE Tech_Stock'!M:BH,2,FALSE),0)</f>
        <v>0.32100000000000001</v>
      </c>
      <c r="O578" s="263">
        <f>_xlfn.IFNA(VLOOKUP($A578,'PASTE Tech_Stock'!O:BI,2,FALSE),0)</f>
        <v>0.32100000000000001</v>
      </c>
      <c r="P578" s="263">
        <f>_xlfn.IFNA(VLOOKUP($A578,'PASTE Tech_Stock'!Q:BJ,2,FALSE),0)</f>
        <v>0.32100000000000001</v>
      </c>
      <c r="Q578" s="263">
        <f>_xlfn.IFNA(VLOOKUP($A578,'PASTE Tech_Stock'!S:BK,2,FALSE),0)</f>
        <v>0.32100000000000001</v>
      </c>
      <c r="R578" s="263">
        <f>_xlfn.IFNA(VLOOKUP($A578,'PASTE Tech_Stock'!U:BL,2,FALSE),0)</f>
        <v>0.32100000000000001</v>
      </c>
      <c r="S578" s="263">
        <f>_xlfn.IFNA(VLOOKUP($A578,'PASTE Tech_Stock'!W:BM,2,FALSE),0)</f>
        <v>0.32100000000000001</v>
      </c>
      <c r="T578" s="263">
        <f>_xlfn.IFNA(VLOOKUP($A578,'PASTE Tech_Stock'!Y:BN,2,FALSE),0)</f>
        <v>0.32100000000000001</v>
      </c>
    </row>
    <row r="579" spans="1:20" x14ac:dyDescent="0.3">
      <c r="A579" s="69" t="s">
        <v>604</v>
      </c>
      <c r="B579" t="str">
        <f>_xlfn.IFNA(VLOOKUP($A579,'PASTE Energy Balance'!$A$7:$O$835,14,FALSE),"")</f>
        <v>NL</v>
      </c>
      <c r="C579" t="str">
        <f>_xlfn.IFNA(VLOOKUP($A579,'PASTE Technology Sheet'!$A$7:$G$850,3,FALSE),"")</f>
        <v>Emission</v>
      </c>
      <c r="D579" t="str">
        <f>_xlfn.IFNA(VLOOKUP($A579,'PASTE Technology Sheet'!$A$7:$G$850,4,FALSE),"")</f>
        <v>Agriculture</v>
      </c>
      <c r="E579" t="str">
        <f>_xlfn.IFNA(VLOOKUP($A579,'PASTE Technology Sheet'!$A$7:$G$850,5,FALSE),"")</f>
        <v>CO2</v>
      </c>
      <c r="F579" t="str">
        <f>_xlfn.IFNA(VLOOKUP($A579,'PASTE Technology Sheet'!$A$7:$G$850,6,FALSE),"")</f>
        <v>Emitted neGHG - Agriculture - CO2</v>
      </c>
      <c r="G579" t="str">
        <f>_xlfn.IFNA(VLOOKUP($A579,'PASTE Technology Sheet'!$A$7:$G$850,7,FALSE),"")</f>
        <v>Emitted neGHG - Agriculture - CO2</v>
      </c>
      <c r="H579" s="263">
        <f>_xlfn.IFNA(VLOOKUP(A579,'PASTE Tech_Stock'!A:B,2,FALSE),0)</f>
        <v>15</v>
      </c>
      <c r="I579" s="263">
        <f>_xlfn.IFNA(VLOOKUP($A579,'PASTE Tech_Stock'!C:BC,2,FALSE),0)</f>
        <v>15</v>
      </c>
      <c r="J579" s="263">
        <f>_xlfn.IFNA(VLOOKUP($A579,'PASTE Tech_Stock'!E:BD,2,FALSE),0)</f>
        <v>15</v>
      </c>
      <c r="K579" s="263">
        <f>_xlfn.IFNA(VLOOKUP($A579,'PASTE Tech_Stock'!G:BE,2,FALSE),0)</f>
        <v>15</v>
      </c>
      <c r="L579" s="263">
        <f>_xlfn.IFNA(VLOOKUP($A579,'PASTE Tech_Stock'!I:BF,2,FALSE),0)</f>
        <v>15</v>
      </c>
      <c r="M579" s="263">
        <f>_xlfn.IFNA(VLOOKUP($A579,'PASTE Tech_Stock'!K:BG,2,FALSE),0)</f>
        <v>15</v>
      </c>
      <c r="N579" s="263">
        <f>_xlfn.IFNA(VLOOKUP($A579,'PASTE Tech_Stock'!M:BH,2,FALSE),0)</f>
        <v>15</v>
      </c>
      <c r="O579" s="263">
        <f>_xlfn.IFNA(VLOOKUP($A579,'PASTE Tech_Stock'!O:BI,2,FALSE),0)</f>
        <v>15</v>
      </c>
      <c r="P579" s="263">
        <f>_xlfn.IFNA(VLOOKUP($A579,'PASTE Tech_Stock'!Q:BJ,2,FALSE),0)</f>
        <v>15</v>
      </c>
      <c r="Q579" s="263">
        <f>_xlfn.IFNA(VLOOKUP($A579,'PASTE Tech_Stock'!S:BK,2,FALSE),0)</f>
        <v>15</v>
      </c>
      <c r="R579" s="263">
        <f>_xlfn.IFNA(VLOOKUP($A579,'PASTE Tech_Stock'!U:BL,2,FALSE),0)</f>
        <v>15</v>
      </c>
      <c r="S579" s="263">
        <f>_xlfn.IFNA(VLOOKUP($A579,'PASTE Tech_Stock'!W:BM,2,FALSE),0)</f>
        <v>15</v>
      </c>
      <c r="T579" s="263">
        <f>_xlfn.IFNA(VLOOKUP($A579,'PASTE Tech_Stock'!Y:BN,2,FALSE),0)</f>
        <v>15</v>
      </c>
    </row>
    <row r="580" spans="1:20" x14ac:dyDescent="0.3">
      <c r="A580" s="40" t="s">
        <v>605</v>
      </c>
      <c r="B580" t="str">
        <f>_xlfn.IFNA(VLOOKUP($A580,'PASTE Energy Balance'!$A$7:$O$835,14,FALSE),"")</f>
        <v>NL</v>
      </c>
      <c r="C580" t="str">
        <f>_xlfn.IFNA(VLOOKUP($A580,'PASTE Technology Sheet'!$A$7:$G$850,3,FALSE),"")</f>
        <v>Emission</v>
      </c>
      <c r="D580" t="str">
        <f>_xlfn.IFNA(VLOOKUP($A580,'PASTE Technology Sheet'!$A$7:$G$850,4,FALSE),"")</f>
        <v>Agriculture</v>
      </c>
      <c r="E580" t="str">
        <f>_xlfn.IFNA(VLOOKUP($A580,'PASTE Technology Sheet'!$A$7:$G$850,5,FALSE),"")</f>
        <v>CO2</v>
      </c>
      <c r="F580" t="str">
        <f>_xlfn.IFNA(VLOOKUP($A580,'PASTE Technology Sheet'!$A$7:$G$850,6,FALSE),"")</f>
        <v>Emitted neGHG - Agriculture - CO2</v>
      </c>
      <c r="G580" t="str">
        <f>_xlfn.IFNA(VLOOKUP($A580,'PASTE Technology Sheet'!$A$7:$G$850,7,FALSE),"")</f>
        <v>MACC Component 1 - neGHG CO2 Other</v>
      </c>
      <c r="H580" s="263">
        <f>_xlfn.IFNA(VLOOKUP(A580,'PASTE Tech_Stock'!A:B,2,FALSE),0)</f>
        <v>0.16600000000000001</v>
      </c>
      <c r="I580" s="263">
        <f>_xlfn.IFNA(VLOOKUP($A580,'PASTE Tech_Stock'!C:BC,2,FALSE),0)</f>
        <v>0.16600000000000001</v>
      </c>
      <c r="J580" s="263">
        <f>_xlfn.IFNA(VLOOKUP($A580,'PASTE Tech_Stock'!E:BD,2,FALSE),0)</f>
        <v>0.16600000000000001</v>
      </c>
      <c r="K580" s="263">
        <f>_xlfn.IFNA(VLOOKUP($A580,'PASTE Tech_Stock'!G:BE,2,FALSE),0)</f>
        <v>0.16600000000000001</v>
      </c>
      <c r="L580" s="263">
        <f>_xlfn.IFNA(VLOOKUP($A580,'PASTE Tech_Stock'!I:BF,2,FALSE),0)</f>
        <v>0.16600000000000001</v>
      </c>
      <c r="M580" s="263">
        <f>_xlfn.IFNA(VLOOKUP($A580,'PASTE Tech_Stock'!K:BG,2,FALSE),0)</f>
        <v>0.16600000000000001</v>
      </c>
      <c r="N580" s="263">
        <f>_xlfn.IFNA(VLOOKUP($A580,'PASTE Tech_Stock'!M:BH,2,FALSE),0)</f>
        <v>0.16600000000000001</v>
      </c>
      <c r="O580" s="263">
        <f>_xlfn.IFNA(VLOOKUP($A580,'PASTE Tech_Stock'!O:BI,2,FALSE),0)</f>
        <v>0.16600000000000001</v>
      </c>
      <c r="P580" s="263">
        <f>_xlfn.IFNA(VLOOKUP($A580,'PASTE Tech_Stock'!Q:BJ,2,FALSE),0)</f>
        <v>0.16600000000000001</v>
      </c>
      <c r="Q580" s="263">
        <f>_xlfn.IFNA(VLOOKUP($A580,'PASTE Tech_Stock'!S:BK,2,FALSE),0)</f>
        <v>0.16600000000000001</v>
      </c>
      <c r="R580" s="263">
        <f>_xlfn.IFNA(VLOOKUP($A580,'PASTE Tech_Stock'!U:BL,2,FALSE),0)</f>
        <v>0.16600000000000001</v>
      </c>
      <c r="S580" s="263">
        <f>_xlfn.IFNA(VLOOKUP($A580,'PASTE Tech_Stock'!W:BM,2,FALSE),0)</f>
        <v>0.16600000000000001</v>
      </c>
      <c r="T580" s="263">
        <f>_xlfn.IFNA(VLOOKUP($A580,'PASTE Tech_Stock'!Y:BN,2,FALSE),0)</f>
        <v>0.16600000000000001</v>
      </c>
    </row>
    <row r="581" spans="1:20" x14ac:dyDescent="0.3">
      <c r="A581" s="69" t="s">
        <v>606</v>
      </c>
      <c r="B581" t="str">
        <f>_xlfn.IFNA(VLOOKUP($A581,'PASTE Energy Balance'!$A$7:$O$835,14,FALSE),"")</f>
        <v>NL</v>
      </c>
      <c r="C581" t="str">
        <f>_xlfn.IFNA(VLOOKUP($A581,'PASTE Technology Sheet'!$A$7:$G$850,3,FALSE),"")</f>
        <v>Emission</v>
      </c>
      <c r="D581" t="str">
        <f>_xlfn.IFNA(VLOOKUP($A581,'PASTE Technology Sheet'!$A$7:$G$850,4,FALSE),"")</f>
        <v>Agriculture</v>
      </c>
      <c r="E581" t="str">
        <f>_xlfn.IFNA(VLOOKUP($A581,'PASTE Technology Sheet'!$A$7:$G$850,5,FALSE),"")</f>
        <v>CH4</v>
      </c>
      <c r="F581" t="str">
        <f>_xlfn.IFNA(VLOOKUP($A581,'PASTE Technology Sheet'!$A$7:$G$850,6,FALSE),"")</f>
        <v>Emitted neGHG - Agriculture - CH4</v>
      </c>
      <c r="G581" t="str">
        <f>_xlfn.IFNA(VLOOKUP($A581,'PASTE Technology Sheet'!$A$7:$G$850,7,FALSE),"")</f>
        <v>Emitted neGHG - Agriculture - CH4</v>
      </c>
      <c r="H581" s="263">
        <f>_xlfn.IFNA(VLOOKUP(A581,'PASTE Tech_Stock'!A:B,2,FALSE),0)</f>
        <v>20</v>
      </c>
      <c r="I581" s="263">
        <f>_xlfn.IFNA(VLOOKUP($A581,'PASTE Tech_Stock'!C:BC,2,FALSE),0)</f>
        <v>20</v>
      </c>
      <c r="J581" s="263">
        <f>_xlfn.IFNA(VLOOKUP($A581,'PASTE Tech_Stock'!E:BD,2,FALSE),0)</f>
        <v>20</v>
      </c>
      <c r="K581" s="263">
        <f>_xlfn.IFNA(VLOOKUP($A581,'PASTE Tech_Stock'!G:BE,2,FALSE),0)</f>
        <v>20</v>
      </c>
      <c r="L581" s="263">
        <f>_xlfn.IFNA(VLOOKUP($A581,'PASTE Tech_Stock'!I:BF,2,FALSE),0)</f>
        <v>20</v>
      </c>
      <c r="M581" s="263">
        <f>_xlfn.IFNA(VLOOKUP($A581,'PASTE Tech_Stock'!K:BG,2,FALSE),0)</f>
        <v>20</v>
      </c>
      <c r="N581" s="263">
        <f>_xlfn.IFNA(VLOOKUP($A581,'PASTE Tech_Stock'!M:BH,2,FALSE),0)</f>
        <v>20</v>
      </c>
      <c r="O581" s="263">
        <f>_xlfn.IFNA(VLOOKUP($A581,'PASTE Tech_Stock'!O:BI,2,FALSE),0)</f>
        <v>20</v>
      </c>
      <c r="P581" s="263">
        <f>_xlfn.IFNA(VLOOKUP($A581,'PASTE Tech_Stock'!Q:BJ,2,FALSE),0)</f>
        <v>20</v>
      </c>
      <c r="Q581" s="263">
        <f>_xlfn.IFNA(VLOOKUP($A581,'PASTE Tech_Stock'!S:BK,2,FALSE),0)</f>
        <v>20</v>
      </c>
      <c r="R581" s="263">
        <f>_xlfn.IFNA(VLOOKUP($A581,'PASTE Tech_Stock'!U:BL,2,FALSE),0)</f>
        <v>20</v>
      </c>
      <c r="S581" s="263">
        <f>_xlfn.IFNA(VLOOKUP($A581,'PASTE Tech_Stock'!W:BM,2,FALSE),0)</f>
        <v>20</v>
      </c>
      <c r="T581" s="263">
        <f>_xlfn.IFNA(VLOOKUP($A581,'PASTE Tech_Stock'!Y:BN,2,FALSE),0)</f>
        <v>20</v>
      </c>
    </row>
    <row r="582" spans="1:20" x14ac:dyDescent="0.3">
      <c r="A582" s="40" t="s">
        <v>607</v>
      </c>
      <c r="B582" t="str">
        <f>_xlfn.IFNA(VLOOKUP($A582,'PASTE Energy Balance'!$A$7:$O$835,14,FALSE),"")</f>
        <v>NL</v>
      </c>
      <c r="C582" t="str">
        <f>_xlfn.IFNA(VLOOKUP($A582,'PASTE Technology Sheet'!$A$7:$G$850,3,FALSE),"")</f>
        <v>Emission</v>
      </c>
      <c r="D582" t="str">
        <f>_xlfn.IFNA(VLOOKUP($A582,'PASTE Technology Sheet'!$A$7:$G$850,4,FALSE),"")</f>
        <v>Agriculture</v>
      </c>
      <c r="E582" t="str">
        <f>_xlfn.IFNA(VLOOKUP($A582,'PASTE Technology Sheet'!$A$7:$G$850,5,FALSE),"")</f>
        <v>CH4</v>
      </c>
      <c r="F582" t="str">
        <f>_xlfn.IFNA(VLOOKUP($A582,'PASTE Technology Sheet'!$A$7:$G$850,6,FALSE),"")</f>
        <v>Emitted neGHG - Agriculture - CH4</v>
      </c>
      <c r="G582" t="str">
        <f>_xlfn.IFNA(VLOOKUP($A582,'PASTE Technology Sheet'!$A$7:$G$850,7,FALSE),"")</f>
        <v>MACC Component 1 - neGHG CH4 Enteric Fermentation</v>
      </c>
      <c r="H582" s="263">
        <f>_xlfn.IFNA(VLOOKUP(A582,'PASTE Tech_Stock'!A:B,2,FALSE),0)</f>
        <v>0.46</v>
      </c>
      <c r="I582" s="263">
        <f>_xlfn.IFNA(VLOOKUP($A582,'PASTE Tech_Stock'!C:BC,2,FALSE),0)</f>
        <v>0.46</v>
      </c>
      <c r="J582" s="263">
        <f>_xlfn.IFNA(VLOOKUP($A582,'PASTE Tech_Stock'!E:BD,2,FALSE),0)</f>
        <v>0.46</v>
      </c>
      <c r="K582" s="263">
        <f>_xlfn.IFNA(VLOOKUP($A582,'PASTE Tech_Stock'!G:BE,2,FALSE),0)</f>
        <v>0.46</v>
      </c>
      <c r="L582" s="263">
        <f>_xlfn.IFNA(VLOOKUP($A582,'PASTE Tech_Stock'!I:BF,2,FALSE),0)</f>
        <v>0.46</v>
      </c>
      <c r="M582" s="263">
        <f>_xlfn.IFNA(VLOOKUP($A582,'PASTE Tech_Stock'!K:BG,2,FALSE),0)</f>
        <v>0.46</v>
      </c>
      <c r="N582" s="263">
        <f>_xlfn.IFNA(VLOOKUP($A582,'PASTE Tech_Stock'!M:BH,2,FALSE),0)</f>
        <v>0.46</v>
      </c>
      <c r="O582" s="263">
        <f>_xlfn.IFNA(VLOOKUP($A582,'PASTE Tech_Stock'!O:BI,2,FALSE),0)</f>
        <v>0.46</v>
      </c>
      <c r="P582" s="263">
        <f>_xlfn.IFNA(VLOOKUP($A582,'PASTE Tech_Stock'!Q:BJ,2,FALSE),0)</f>
        <v>0.46</v>
      </c>
      <c r="Q582" s="263">
        <f>_xlfn.IFNA(VLOOKUP($A582,'PASTE Tech_Stock'!S:BK,2,FALSE),0)</f>
        <v>0.46</v>
      </c>
      <c r="R582" s="263">
        <f>_xlfn.IFNA(VLOOKUP($A582,'PASTE Tech_Stock'!U:BL,2,FALSE),0)</f>
        <v>0.46</v>
      </c>
      <c r="S582" s="263">
        <f>_xlfn.IFNA(VLOOKUP($A582,'PASTE Tech_Stock'!W:BM,2,FALSE),0)</f>
        <v>0.46</v>
      </c>
      <c r="T582" s="263">
        <f>_xlfn.IFNA(VLOOKUP($A582,'PASTE Tech_Stock'!Y:BN,2,FALSE),0)</f>
        <v>0.46</v>
      </c>
    </row>
    <row r="583" spans="1:20" x14ac:dyDescent="0.3">
      <c r="A583" s="69" t="s">
        <v>608</v>
      </c>
      <c r="B583" t="str">
        <f>_xlfn.IFNA(VLOOKUP($A583,'PASTE Energy Balance'!$A$7:$O$835,14,FALSE),"")</f>
        <v>NL</v>
      </c>
      <c r="C583" t="str">
        <f>_xlfn.IFNA(VLOOKUP($A583,'PASTE Technology Sheet'!$A$7:$G$850,3,FALSE),"")</f>
        <v>Emission</v>
      </c>
      <c r="D583" t="str">
        <f>_xlfn.IFNA(VLOOKUP($A583,'PASTE Technology Sheet'!$A$7:$G$850,4,FALSE),"")</f>
        <v>Agriculture</v>
      </c>
      <c r="E583" t="str">
        <f>_xlfn.IFNA(VLOOKUP($A583,'PASTE Technology Sheet'!$A$7:$G$850,5,FALSE),"")</f>
        <v>CH4</v>
      </c>
      <c r="F583" t="str">
        <f>_xlfn.IFNA(VLOOKUP($A583,'PASTE Technology Sheet'!$A$7:$G$850,6,FALSE),"")</f>
        <v>Emitted neGHG - Agriculture - CH4</v>
      </c>
      <c r="G583" t="str">
        <f>_xlfn.IFNA(VLOOKUP($A583,'PASTE Technology Sheet'!$A$7:$G$850,7,FALSE),"")</f>
        <v>MACC Component 2 - neGHG CH4 Enteric Fermentation</v>
      </c>
      <c r="H583" s="263">
        <f>_xlfn.IFNA(VLOOKUP(A583,'PASTE Tech_Stock'!A:B,2,FALSE),0)</f>
        <v>0.32939021899999998</v>
      </c>
      <c r="I583" s="263">
        <f>_xlfn.IFNA(VLOOKUP($A583,'PASTE Tech_Stock'!C:BC,2,FALSE),0)</f>
        <v>0.35999999989999998</v>
      </c>
      <c r="J583" s="263">
        <f>_xlfn.IFNA(VLOOKUP($A583,'PASTE Tech_Stock'!E:BD,2,FALSE),0)</f>
        <v>7.3615092650000005E-2</v>
      </c>
      <c r="K583" s="263">
        <f>_xlfn.IFNA(VLOOKUP($A583,'PASTE Tech_Stock'!G:BE,2,FALSE),0)</f>
        <v>0.32931373489999999</v>
      </c>
      <c r="L583" s="263">
        <f>_xlfn.IFNA(VLOOKUP($A583,'PASTE Tech_Stock'!I:BF,2,FALSE),0)</f>
        <v>0.32931373489999999</v>
      </c>
      <c r="M583" s="263">
        <f>_xlfn.IFNA(VLOOKUP($A583,'PASTE Tech_Stock'!K:BG,2,FALSE),0)</f>
        <v>0</v>
      </c>
      <c r="N583" s="263">
        <f>_xlfn.IFNA(VLOOKUP($A583,'PASTE Tech_Stock'!M:BH,2,FALSE),0)</f>
        <v>0.35999999989999998</v>
      </c>
      <c r="O583" s="263">
        <f>_xlfn.IFNA(VLOOKUP($A583,'PASTE Tech_Stock'!O:BI,2,FALSE),0)</f>
        <v>0.3452805988</v>
      </c>
      <c r="P583" s="263">
        <f>_xlfn.IFNA(VLOOKUP($A583,'PASTE Tech_Stock'!Q:BJ,2,FALSE),0)</f>
        <v>8.3165706130000003E-2</v>
      </c>
      <c r="Q583" s="263">
        <f>_xlfn.IFNA(VLOOKUP($A583,'PASTE Tech_Stock'!S:BK,2,FALSE),0)</f>
        <v>0.36</v>
      </c>
      <c r="R583" s="263">
        <f>_xlfn.IFNA(VLOOKUP($A583,'PASTE Tech_Stock'!U:BL,2,FALSE),0)</f>
        <v>0</v>
      </c>
      <c r="S583" s="263">
        <f>_xlfn.IFNA(VLOOKUP($A583,'PASTE Tech_Stock'!W:BM,2,FALSE),0)</f>
        <v>0.35999999980000003</v>
      </c>
      <c r="T583" s="263">
        <f>_xlfn.IFNA(VLOOKUP($A583,'PASTE Tech_Stock'!Y:BN,2,FALSE),0)</f>
        <v>0.36</v>
      </c>
    </row>
    <row r="584" spans="1:20" x14ac:dyDescent="0.3">
      <c r="A584" s="40" t="s">
        <v>609</v>
      </c>
      <c r="B584" t="str">
        <f>_xlfn.IFNA(VLOOKUP($A584,'PASTE Energy Balance'!$A$7:$O$835,14,FALSE),"")</f>
        <v>NL</v>
      </c>
      <c r="C584" t="str">
        <f>_xlfn.IFNA(VLOOKUP($A584,'PASTE Technology Sheet'!$A$7:$G$850,3,FALSE),"")</f>
        <v>Emission</v>
      </c>
      <c r="D584" t="str">
        <f>_xlfn.IFNA(VLOOKUP($A584,'PASTE Technology Sheet'!$A$7:$G$850,4,FALSE),"")</f>
        <v>Agriculture</v>
      </c>
      <c r="E584" t="str">
        <f>_xlfn.IFNA(VLOOKUP($A584,'PASTE Technology Sheet'!$A$7:$G$850,5,FALSE),"")</f>
        <v>CH4</v>
      </c>
      <c r="F584" t="str">
        <f>_xlfn.IFNA(VLOOKUP($A584,'PASTE Technology Sheet'!$A$7:$G$850,6,FALSE),"")</f>
        <v>Emitted neGHG - Agriculture - CH4</v>
      </c>
      <c r="G584" t="str">
        <f>_xlfn.IFNA(VLOOKUP($A584,'PASTE Technology Sheet'!$A$7:$G$850,7,FALSE),"")</f>
        <v>MACC Component 3 - neGHG CH4 Enteric Fermentation</v>
      </c>
      <c r="H584" s="263">
        <f>_xlfn.IFNA(VLOOKUP(A584,'PASTE Tech_Stock'!A:B,2,FALSE),0)</f>
        <v>0</v>
      </c>
      <c r="I584" s="263">
        <f>_xlfn.IFNA(VLOOKUP($A584,'PASTE Tech_Stock'!C:BC,2,FALSE),0)</f>
        <v>0</v>
      </c>
      <c r="J584" s="263">
        <f>_xlfn.IFNA(VLOOKUP($A584,'PASTE Tech_Stock'!E:BD,2,FALSE),0)</f>
        <v>0</v>
      </c>
      <c r="K584" s="263">
        <f>_xlfn.IFNA(VLOOKUP($A584,'PASTE Tech_Stock'!G:BE,2,FALSE),0)</f>
        <v>0</v>
      </c>
      <c r="L584" s="263">
        <f>_xlfn.IFNA(VLOOKUP($A584,'PASTE Tech_Stock'!I:BF,2,FALSE),0)</f>
        <v>0</v>
      </c>
      <c r="M584" s="263">
        <f>_xlfn.IFNA(VLOOKUP($A584,'PASTE Tech_Stock'!K:BG,2,FALSE),0)</f>
        <v>0</v>
      </c>
      <c r="N584" s="263">
        <f>_xlfn.IFNA(VLOOKUP($A584,'PASTE Tech_Stock'!M:BH,2,FALSE),0)</f>
        <v>0</v>
      </c>
      <c r="O584" s="263">
        <f>_xlfn.IFNA(VLOOKUP($A584,'PASTE Tech_Stock'!O:BI,2,FALSE),0)</f>
        <v>0</v>
      </c>
      <c r="P584" s="263">
        <f>_xlfn.IFNA(VLOOKUP($A584,'PASTE Tech_Stock'!Q:BJ,2,FALSE),0)</f>
        <v>0</v>
      </c>
      <c r="Q584" s="263">
        <f>_xlfn.IFNA(VLOOKUP($A584,'PASTE Tech_Stock'!S:BK,2,FALSE),0)</f>
        <v>0</v>
      </c>
      <c r="R584" s="263">
        <f>_xlfn.IFNA(VLOOKUP($A584,'PASTE Tech_Stock'!U:BL,2,FALSE),0)</f>
        <v>0</v>
      </c>
      <c r="S584" s="263">
        <f>_xlfn.IFNA(VLOOKUP($A584,'PASTE Tech_Stock'!W:BM,2,FALSE),0)</f>
        <v>0</v>
      </c>
      <c r="T584" s="263">
        <f>_xlfn.IFNA(VLOOKUP($A584,'PASTE Tech_Stock'!Y:BN,2,FALSE),0)</f>
        <v>0</v>
      </c>
    </row>
    <row r="585" spans="1:20" x14ac:dyDescent="0.3">
      <c r="A585" s="69" t="s">
        <v>610</v>
      </c>
      <c r="B585" t="str">
        <f>_xlfn.IFNA(VLOOKUP($A585,'PASTE Energy Balance'!$A$7:$O$835,14,FALSE),"")</f>
        <v>NL</v>
      </c>
      <c r="C585" t="str">
        <f>_xlfn.IFNA(VLOOKUP($A585,'PASTE Technology Sheet'!$A$7:$G$850,3,FALSE),"")</f>
        <v>Emission</v>
      </c>
      <c r="D585" t="str">
        <f>_xlfn.IFNA(VLOOKUP($A585,'PASTE Technology Sheet'!$A$7:$G$850,4,FALSE),"")</f>
        <v>Agriculture</v>
      </c>
      <c r="E585" t="str">
        <f>_xlfn.IFNA(VLOOKUP($A585,'PASTE Technology Sheet'!$A$7:$G$850,5,FALSE),"")</f>
        <v>CH4</v>
      </c>
      <c r="F585" t="str">
        <f>_xlfn.IFNA(VLOOKUP($A585,'PASTE Technology Sheet'!$A$7:$G$850,6,FALSE),"")</f>
        <v>Emitted neGHG - Agriculture - CH4</v>
      </c>
      <c r="G585" t="str">
        <f>_xlfn.IFNA(VLOOKUP($A585,'PASTE Technology Sheet'!$A$7:$G$850,7,FALSE),"")</f>
        <v>MACC Component 1 - neGHG CH4 Manure Management</v>
      </c>
      <c r="H585" s="263">
        <f>_xlfn.IFNA(VLOOKUP(A585,'PASTE Tech_Stock'!A:B,2,FALSE),0)</f>
        <v>0.4</v>
      </c>
      <c r="I585" s="263">
        <f>_xlfn.IFNA(VLOOKUP($A585,'PASTE Tech_Stock'!C:BC,2,FALSE),0)</f>
        <v>0.4</v>
      </c>
      <c r="J585" s="263">
        <f>_xlfn.IFNA(VLOOKUP($A585,'PASTE Tech_Stock'!E:BD,2,FALSE),0)</f>
        <v>0.4</v>
      </c>
      <c r="K585" s="263">
        <f>_xlfn.IFNA(VLOOKUP($A585,'PASTE Tech_Stock'!G:BE,2,FALSE),0)</f>
        <v>0.4</v>
      </c>
      <c r="L585" s="263">
        <f>_xlfn.IFNA(VLOOKUP($A585,'PASTE Tech_Stock'!I:BF,2,FALSE),0)</f>
        <v>0.4</v>
      </c>
      <c r="M585" s="263">
        <f>_xlfn.IFNA(VLOOKUP($A585,'PASTE Tech_Stock'!K:BG,2,FALSE),0)</f>
        <v>0.4</v>
      </c>
      <c r="N585" s="263">
        <f>_xlfn.IFNA(VLOOKUP($A585,'PASTE Tech_Stock'!M:BH,2,FALSE),0)</f>
        <v>0.4</v>
      </c>
      <c r="O585" s="263">
        <f>_xlfn.IFNA(VLOOKUP($A585,'PASTE Tech_Stock'!O:BI,2,FALSE),0)</f>
        <v>0.4</v>
      </c>
      <c r="P585" s="263">
        <f>_xlfn.IFNA(VLOOKUP($A585,'PASTE Tech_Stock'!Q:BJ,2,FALSE),0)</f>
        <v>0.4</v>
      </c>
      <c r="Q585" s="263">
        <f>_xlfn.IFNA(VLOOKUP($A585,'PASTE Tech_Stock'!S:BK,2,FALSE),0)</f>
        <v>0.4</v>
      </c>
      <c r="R585" s="263">
        <f>_xlfn.IFNA(VLOOKUP($A585,'PASTE Tech_Stock'!U:BL,2,FALSE),0)</f>
        <v>0.4</v>
      </c>
      <c r="S585" s="263">
        <f>_xlfn.IFNA(VLOOKUP($A585,'PASTE Tech_Stock'!W:BM,2,FALSE),0)</f>
        <v>0.4</v>
      </c>
      <c r="T585" s="263">
        <f>_xlfn.IFNA(VLOOKUP($A585,'PASTE Tech_Stock'!Y:BN,2,FALSE),0)</f>
        <v>0.4</v>
      </c>
    </row>
    <row r="586" spans="1:20" x14ac:dyDescent="0.3">
      <c r="A586" s="40" t="s">
        <v>611</v>
      </c>
      <c r="B586" t="str">
        <f>_xlfn.IFNA(VLOOKUP($A586,'PASTE Energy Balance'!$A$7:$O$835,14,FALSE),"")</f>
        <v>NL</v>
      </c>
      <c r="C586" t="str">
        <f>_xlfn.IFNA(VLOOKUP($A586,'PASTE Technology Sheet'!$A$7:$G$850,3,FALSE),"")</f>
        <v>Emission</v>
      </c>
      <c r="D586" t="str">
        <f>_xlfn.IFNA(VLOOKUP($A586,'PASTE Technology Sheet'!$A$7:$G$850,4,FALSE),"")</f>
        <v>Agriculture</v>
      </c>
      <c r="E586" t="str">
        <f>_xlfn.IFNA(VLOOKUP($A586,'PASTE Technology Sheet'!$A$7:$G$850,5,FALSE),"")</f>
        <v>CH4</v>
      </c>
      <c r="F586" t="str">
        <f>_xlfn.IFNA(VLOOKUP($A586,'PASTE Technology Sheet'!$A$7:$G$850,6,FALSE),"")</f>
        <v>Emitted neGHG - Agriculture - CH4</v>
      </c>
      <c r="G586" t="str">
        <f>_xlfn.IFNA(VLOOKUP($A586,'PASTE Technology Sheet'!$A$7:$G$850,7,FALSE),"")</f>
        <v>MACC Component 2 - neGHG CH4 Manure Management</v>
      </c>
      <c r="H586" s="263">
        <f>_xlfn.IFNA(VLOOKUP(A586,'PASTE Tech_Stock'!A:B,2,FALSE),0)</f>
        <v>0</v>
      </c>
      <c r="I586" s="263">
        <f>_xlfn.IFNA(VLOOKUP($A586,'PASTE Tech_Stock'!C:BC,2,FALSE),0)</f>
        <v>0</v>
      </c>
      <c r="J586" s="263">
        <f>_xlfn.IFNA(VLOOKUP($A586,'PASTE Tech_Stock'!E:BD,2,FALSE),0)</f>
        <v>0</v>
      </c>
      <c r="K586" s="263">
        <f>_xlfn.IFNA(VLOOKUP($A586,'PASTE Tech_Stock'!G:BE,2,FALSE),0)</f>
        <v>0</v>
      </c>
      <c r="L586" s="263">
        <f>_xlfn.IFNA(VLOOKUP($A586,'PASTE Tech_Stock'!I:BF,2,FALSE),0)</f>
        <v>0</v>
      </c>
      <c r="M586" s="263">
        <f>_xlfn.IFNA(VLOOKUP($A586,'PASTE Tech_Stock'!K:BG,2,FALSE),0)</f>
        <v>0</v>
      </c>
      <c r="N586" s="263">
        <f>_xlfn.IFNA(VLOOKUP($A586,'PASTE Tech_Stock'!M:BH,2,FALSE),0)</f>
        <v>0</v>
      </c>
      <c r="O586" s="263">
        <f>_xlfn.IFNA(VLOOKUP($A586,'PASTE Tech_Stock'!O:BI,2,FALSE),0)</f>
        <v>0</v>
      </c>
      <c r="P586" s="263">
        <f>_xlfn.IFNA(VLOOKUP($A586,'PASTE Tech_Stock'!Q:BJ,2,FALSE),0)</f>
        <v>0</v>
      </c>
      <c r="Q586" s="263">
        <f>_xlfn.IFNA(VLOOKUP($A586,'PASTE Tech_Stock'!S:BK,2,FALSE),0)</f>
        <v>0</v>
      </c>
      <c r="R586" s="263">
        <f>_xlfn.IFNA(VLOOKUP($A586,'PASTE Tech_Stock'!U:BL,2,FALSE),0)</f>
        <v>0</v>
      </c>
      <c r="S586" s="263">
        <f>_xlfn.IFNA(VLOOKUP($A586,'PASTE Tech_Stock'!W:BM,2,FALSE),0)</f>
        <v>0</v>
      </c>
      <c r="T586" s="263">
        <f>_xlfn.IFNA(VLOOKUP($A586,'PASTE Tech_Stock'!Y:BN,2,FALSE),0)</f>
        <v>0</v>
      </c>
    </row>
    <row r="587" spans="1:20" x14ac:dyDescent="0.3">
      <c r="A587" s="69" t="s">
        <v>612</v>
      </c>
      <c r="B587" t="str">
        <f>_xlfn.IFNA(VLOOKUP($A587,'PASTE Energy Balance'!$A$7:$O$835,14,FALSE),"")</f>
        <v>NL</v>
      </c>
      <c r="C587" t="str">
        <f>_xlfn.IFNA(VLOOKUP($A587,'PASTE Technology Sheet'!$A$7:$G$850,3,FALSE),"")</f>
        <v>Emission</v>
      </c>
      <c r="D587" t="str">
        <f>_xlfn.IFNA(VLOOKUP($A587,'PASTE Technology Sheet'!$A$7:$G$850,4,FALSE),"")</f>
        <v>Agriculture</v>
      </c>
      <c r="E587" t="str">
        <f>_xlfn.IFNA(VLOOKUP($A587,'PASTE Technology Sheet'!$A$7:$G$850,5,FALSE),"")</f>
        <v>CH4</v>
      </c>
      <c r="F587" t="str">
        <f>_xlfn.IFNA(VLOOKUP($A587,'PASTE Technology Sheet'!$A$7:$G$850,6,FALSE),"")</f>
        <v>Emitted neGHG - Agriculture - CH4</v>
      </c>
      <c r="G587" t="str">
        <f>_xlfn.IFNA(VLOOKUP($A587,'PASTE Technology Sheet'!$A$7:$G$850,7,FALSE),"")</f>
        <v>MACC Component 1 - neGHG CH4 Other</v>
      </c>
      <c r="H587" s="263">
        <f>_xlfn.IFNA(VLOOKUP(A587,'PASTE Tech_Stock'!A:B,2,FALSE),0)</f>
        <v>0.1</v>
      </c>
      <c r="I587" s="263">
        <f>_xlfn.IFNA(VLOOKUP($A587,'PASTE Tech_Stock'!C:BC,2,FALSE),0)</f>
        <v>0.1</v>
      </c>
      <c r="J587" s="263">
        <f>_xlfn.IFNA(VLOOKUP($A587,'PASTE Tech_Stock'!E:BD,2,FALSE),0)</f>
        <v>0.1</v>
      </c>
      <c r="K587" s="263">
        <f>_xlfn.IFNA(VLOOKUP($A587,'PASTE Tech_Stock'!G:BE,2,FALSE),0)</f>
        <v>0.1</v>
      </c>
      <c r="L587" s="263">
        <f>_xlfn.IFNA(VLOOKUP($A587,'PASTE Tech_Stock'!I:BF,2,FALSE),0)</f>
        <v>0.1</v>
      </c>
      <c r="M587" s="263">
        <f>_xlfn.IFNA(VLOOKUP($A587,'PASTE Tech_Stock'!K:BG,2,FALSE),0)</f>
        <v>0.1</v>
      </c>
      <c r="N587" s="263">
        <f>_xlfn.IFNA(VLOOKUP($A587,'PASTE Tech_Stock'!M:BH,2,FALSE),0)</f>
        <v>0.1</v>
      </c>
      <c r="O587" s="263">
        <f>_xlfn.IFNA(VLOOKUP($A587,'PASTE Tech_Stock'!O:BI,2,FALSE),0)</f>
        <v>0.1</v>
      </c>
      <c r="P587" s="263">
        <f>_xlfn.IFNA(VLOOKUP($A587,'PASTE Tech_Stock'!Q:BJ,2,FALSE),0)</f>
        <v>0.1</v>
      </c>
      <c r="Q587" s="263">
        <f>_xlfn.IFNA(VLOOKUP($A587,'PASTE Tech_Stock'!S:BK,2,FALSE),0)</f>
        <v>0.1</v>
      </c>
      <c r="R587" s="263">
        <f>_xlfn.IFNA(VLOOKUP($A587,'PASTE Tech_Stock'!U:BL,2,FALSE),0)</f>
        <v>0.1</v>
      </c>
      <c r="S587" s="263">
        <f>_xlfn.IFNA(VLOOKUP($A587,'PASTE Tech_Stock'!W:BM,2,FALSE),0)</f>
        <v>0.1</v>
      </c>
      <c r="T587" s="263">
        <f>_xlfn.IFNA(VLOOKUP($A587,'PASTE Tech_Stock'!Y:BN,2,FALSE),0)</f>
        <v>0.1</v>
      </c>
    </row>
    <row r="588" spans="1:20" x14ac:dyDescent="0.3">
      <c r="A588" s="40" t="s">
        <v>613</v>
      </c>
      <c r="B588" t="str">
        <f>_xlfn.IFNA(VLOOKUP($A588,'PASTE Energy Balance'!$A$7:$O$835,14,FALSE),"")</f>
        <v>NL</v>
      </c>
      <c r="C588" t="str">
        <f>_xlfn.IFNA(VLOOKUP($A588,'PASTE Technology Sheet'!$A$7:$G$850,3,FALSE),"")</f>
        <v>Emission</v>
      </c>
      <c r="D588" t="str">
        <f>_xlfn.IFNA(VLOOKUP($A588,'PASTE Technology Sheet'!$A$7:$G$850,4,FALSE),"")</f>
        <v>Agriculture</v>
      </c>
      <c r="E588" t="str">
        <f>_xlfn.IFNA(VLOOKUP($A588,'PASTE Technology Sheet'!$A$7:$G$850,5,FALSE),"")</f>
        <v>N2O</v>
      </c>
      <c r="F588" t="str">
        <f>_xlfn.IFNA(VLOOKUP($A588,'PASTE Technology Sheet'!$A$7:$G$850,6,FALSE),"")</f>
        <v>Emitted neGHG - Agriculture - N2O</v>
      </c>
      <c r="G588" t="str">
        <f>_xlfn.IFNA(VLOOKUP($A588,'PASTE Technology Sheet'!$A$7:$G$850,7,FALSE),"")</f>
        <v>Emitted neGHG - Agriculture - N2O</v>
      </c>
      <c r="H588" s="263">
        <f>_xlfn.IFNA(VLOOKUP(A588,'PASTE Tech_Stock'!A:B,2,FALSE),0)</f>
        <v>10</v>
      </c>
      <c r="I588" s="263">
        <f>_xlfn.IFNA(VLOOKUP($A588,'PASTE Tech_Stock'!C:BC,2,FALSE),0)</f>
        <v>10</v>
      </c>
      <c r="J588" s="263">
        <f>_xlfn.IFNA(VLOOKUP($A588,'PASTE Tech_Stock'!E:BD,2,FALSE),0)</f>
        <v>10</v>
      </c>
      <c r="K588" s="263">
        <f>_xlfn.IFNA(VLOOKUP($A588,'PASTE Tech_Stock'!G:BE,2,FALSE),0)</f>
        <v>10</v>
      </c>
      <c r="L588" s="263">
        <f>_xlfn.IFNA(VLOOKUP($A588,'PASTE Tech_Stock'!I:BF,2,FALSE),0)</f>
        <v>10</v>
      </c>
      <c r="M588" s="263">
        <f>_xlfn.IFNA(VLOOKUP($A588,'PASTE Tech_Stock'!K:BG,2,FALSE),0)</f>
        <v>10</v>
      </c>
      <c r="N588" s="263">
        <f>_xlfn.IFNA(VLOOKUP($A588,'PASTE Tech_Stock'!M:BH,2,FALSE),0)</f>
        <v>10</v>
      </c>
      <c r="O588" s="263">
        <f>_xlfn.IFNA(VLOOKUP($A588,'PASTE Tech_Stock'!O:BI,2,FALSE),0)</f>
        <v>10</v>
      </c>
      <c r="P588" s="263">
        <f>_xlfn.IFNA(VLOOKUP($A588,'PASTE Tech_Stock'!Q:BJ,2,FALSE),0)</f>
        <v>10</v>
      </c>
      <c r="Q588" s="263">
        <f>_xlfn.IFNA(VLOOKUP($A588,'PASTE Tech_Stock'!S:BK,2,FALSE),0)</f>
        <v>10</v>
      </c>
      <c r="R588" s="263">
        <f>_xlfn.IFNA(VLOOKUP($A588,'PASTE Tech_Stock'!U:BL,2,FALSE),0)</f>
        <v>10</v>
      </c>
      <c r="S588" s="263">
        <f>_xlfn.IFNA(VLOOKUP($A588,'PASTE Tech_Stock'!W:BM,2,FALSE),0)</f>
        <v>10</v>
      </c>
      <c r="T588" s="263">
        <f>_xlfn.IFNA(VLOOKUP($A588,'PASTE Tech_Stock'!Y:BN,2,FALSE),0)</f>
        <v>10</v>
      </c>
    </row>
    <row r="589" spans="1:20" x14ac:dyDescent="0.3">
      <c r="A589" s="69" t="s">
        <v>614</v>
      </c>
      <c r="B589" t="str">
        <f>_xlfn.IFNA(VLOOKUP($A589,'PASTE Energy Balance'!$A$7:$O$835,14,FALSE),"")</f>
        <v>NL</v>
      </c>
      <c r="C589" t="str">
        <f>_xlfn.IFNA(VLOOKUP($A589,'PASTE Technology Sheet'!$A$7:$G$850,3,FALSE),"")</f>
        <v>Emission</v>
      </c>
      <c r="D589" t="str">
        <f>_xlfn.IFNA(VLOOKUP($A589,'PASTE Technology Sheet'!$A$7:$G$850,4,FALSE),"")</f>
        <v>Agriculture</v>
      </c>
      <c r="E589" t="str">
        <f>_xlfn.IFNA(VLOOKUP($A589,'PASTE Technology Sheet'!$A$7:$G$850,5,FALSE),"")</f>
        <v>N2O</v>
      </c>
      <c r="F589" t="str">
        <f>_xlfn.IFNA(VLOOKUP($A589,'PASTE Technology Sheet'!$A$7:$G$850,6,FALSE),"")</f>
        <v>Emitted neGHG - Agriculture - N2O</v>
      </c>
      <c r="G589" t="str">
        <f>_xlfn.IFNA(VLOOKUP($A589,'PASTE Technology Sheet'!$A$7:$G$850,7,FALSE),"")</f>
        <v>MACC Component 1 - neGHG N2O Fertilizer</v>
      </c>
      <c r="H589" s="263">
        <f>_xlfn.IFNA(VLOOKUP(A589,'PASTE Tech_Stock'!A:B,2,FALSE),0)</f>
        <v>0.08</v>
      </c>
      <c r="I589" s="263">
        <f>_xlfn.IFNA(VLOOKUP($A589,'PASTE Tech_Stock'!C:BC,2,FALSE),0)</f>
        <v>7.9999999990000001E-2</v>
      </c>
      <c r="J589" s="263">
        <f>_xlfn.IFNA(VLOOKUP($A589,'PASTE Tech_Stock'!E:BD,2,FALSE),0)</f>
        <v>7.9999999990000001E-2</v>
      </c>
      <c r="K589" s="263">
        <f>_xlfn.IFNA(VLOOKUP($A589,'PASTE Tech_Stock'!G:BE,2,FALSE),0)</f>
        <v>0.08</v>
      </c>
      <c r="L589" s="263">
        <f>_xlfn.IFNA(VLOOKUP($A589,'PASTE Tech_Stock'!I:BF,2,FALSE),0)</f>
        <v>0.08</v>
      </c>
      <c r="M589" s="263">
        <f>_xlfn.IFNA(VLOOKUP($A589,'PASTE Tech_Stock'!K:BG,2,FALSE),0)</f>
        <v>7.9999999990000001E-2</v>
      </c>
      <c r="N589" s="263">
        <f>_xlfn.IFNA(VLOOKUP($A589,'PASTE Tech_Stock'!M:BH,2,FALSE),0)</f>
        <v>7.9999999969999999E-2</v>
      </c>
      <c r="O589" s="263">
        <f>_xlfn.IFNA(VLOOKUP($A589,'PASTE Tech_Stock'!O:BI,2,FALSE),0)</f>
        <v>7.999999998E-2</v>
      </c>
      <c r="P589" s="263">
        <f>_xlfn.IFNA(VLOOKUP($A589,'PASTE Tech_Stock'!Q:BJ,2,FALSE),0)</f>
        <v>7.9999999990000001E-2</v>
      </c>
      <c r="Q589" s="263">
        <f>_xlfn.IFNA(VLOOKUP($A589,'PASTE Tech_Stock'!S:BK,2,FALSE),0)</f>
        <v>0.08</v>
      </c>
      <c r="R589" s="263">
        <f>_xlfn.IFNA(VLOOKUP($A589,'PASTE Tech_Stock'!U:BL,2,FALSE),0)</f>
        <v>7.9999999990000001E-2</v>
      </c>
      <c r="S589" s="263">
        <f>_xlfn.IFNA(VLOOKUP($A589,'PASTE Tech_Stock'!W:BM,2,FALSE),0)</f>
        <v>7.999999998E-2</v>
      </c>
      <c r="T589" s="263">
        <f>_xlfn.IFNA(VLOOKUP($A589,'PASTE Tech_Stock'!Y:BN,2,FALSE),0)</f>
        <v>0.08</v>
      </c>
    </row>
    <row r="590" spans="1:20" x14ac:dyDescent="0.3">
      <c r="A590" s="40" t="s">
        <v>615</v>
      </c>
      <c r="B590" t="str">
        <f>_xlfn.IFNA(VLOOKUP($A590,'PASTE Energy Balance'!$A$7:$O$835,14,FALSE),"")</f>
        <v>NL</v>
      </c>
      <c r="C590" t="str">
        <f>_xlfn.IFNA(VLOOKUP($A590,'PASTE Technology Sheet'!$A$7:$G$850,3,FALSE),"")</f>
        <v>Emission</v>
      </c>
      <c r="D590" t="str">
        <f>_xlfn.IFNA(VLOOKUP($A590,'PASTE Technology Sheet'!$A$7:$G$850,4,FALSE),"")</f>
        <v>Agriculture</v>
      </c>
      <c r="E590" t="str">
        <f>_xlfn.IFNA(VLOOKUP($A590,'PASTE Technology Sheet'!$A$7:$G$850,5,FALSE),"")</f>
        <v>N2O</v>
      </c>
      <c r="F590" t="str">
        <f>_xlfn.IFNA(VLOOKUP($A590,'PASTE Technology Sheet'!$A$7:$G$850,6,FALSE),"")</f>
        <v>Emitted neGHG - Agriculture - N2O</v>
      </c>
      <c r="G590" t="str">
        <f>_xlfn.IFNA(VLOOKUP($A590,'PASTE Technology Sheet'!$A$7:$G$850,7,FALSE),"")</f>
        <v>MACC Component 2 - neGHG N2O Fertilizer</v>
      </c>
      <c r="H590" s="263">
        <f>_xlfn.IFNA(VLOOKUP(A590,'PASTE Tech_Stock'!A:B,2,FALSE),0)</f>
        <v>0.17</v>
      </c>
      <c r="I590" s="263">
        <f>_xlfn.IFNA(VLOOKUP($A590,'PASTE Tech_Stock'!C:BC,2,FALSE),0)</f>
        <v>0.17</v>
      </c>
      <c r="J590" s="263">
        <f>_xlfn.IFNA(VLOOKUP($A590,'PASTE Tech_Stock'!E:BD,2,FALSE),0)</f>
        <v>0.17</v>
      </c>
      <c r="K590" s="263">
        <f>_xlfn.IFNA(VLOOKUP($A590,'PASTE Tech_Stock'!G:BE,2,FALSE),0)</f>
        <v>0.17</v>
      </c>
      <c r="L590" s="263">
        <f>_xlfn.IFNA(VLOOKUP($A590,'PASTE Tech_Stock'!I:BF,2,FALSE),0)</f>
        <v>0.17</v>
      </c>
      <c r="M590" s="263">
        <f>_xlfn.IFNA(VLOOKUP($A590,'PASTE Tech_Stock'!K:BG,2,FALSE),0)</f>
        <v>0.17</v>
      </c>
      <c r="N590" s="263">
        <f>_xlfn.IFNA(VLOOKUP($A590,'PASTE Tech_Stock'!M:BH,2,FALSE),0)</f>
        <v>0.1699999999</v>
      </c>
      <c r="O590" s="263">
        <f>_xlfn.IFNA(VLOOKUP($A590,'PASTE Tech_Stock'!O:BI,2,FALSE),0)</f>
        <v>0.1699999999</v>
      </c>
      <c r="P590" s="263">
        <f>_xlfn.IFNA(VLOOKUP($A590,'PASTE Tech_Stock'!Q:BJ,2,FALSE),0)</f>
        <v>0.17</v>
      </c>
      <c r="Q590" s="263">
        <f>_xlfn.IFNA(VLOOKUP($A590,'PASTE Tech_Stock'!S:BK,2,FALSE),0)</f>
        <v>0.17</v>
      </c>
      <c r="R590" s="263">
        <f>_xlfn.IFNA(VLOOKUP($A590,'PASTE Tech_Stock'!U:BL,2,FALSE),0)</f>
        <v>0.17</v>
      </c>
      <c r="S590" s="263">
        <f>_xlfn.IFNA(VLOOKUP($A590,'PASTE Tech_Stock'!W:BM,2,FALSE),0)</f>
        <v>0.1699999999</v>
      </c>
      <c r="T590" s="263">
        <f>_xlfn.IFNA(VLOOKUP($A590,'PASTE Tech_Stock'!Y:BN,2,FALSE),0)</f>
        <v>0.17</v>
      </c>
    </row>
    <row r="591" spans="1:20" x14ac:dyDescent="0.3">
      <c r="A591" s="69" t="s">
        <v>616</v>
      </c>
      <c r="B591" t="str">
        <f>_xlfn.IFNA(VLOOKUP($A591,'PASTE Energy Balance'!$A$7:$O$835,14,FALSE),"")</f>
        <v>NL</v>
      </c>
      <c r="C591" t="str">
        <f>_xlfn.IFNA(VLOOKUP($A591,'PASTE Technology Sheet'!$A$7:$G$850,3,FALSE),"")</f>
        <v>Emission</v>
      </c>
      <c r="D591" t="str">
        <f>_xlfn.IFNA(VLOOKUP($A591,'PASTE Technology Sheet'!$A$7:$G$850,4,FALSE),"")</f>
        <v>Agriculture</v>
      </c>
      <c r="E591" t="str">
        <f>_xlfn.IFNA(VLOOKUP($A591,'PASTE Technology Sheet'!$A$7:$G$850,5,FALSE),"")</f>
        <v>N2O</v>
      </c>
      <c r="F591" t="str">
        <f>_xlfn.IFNA(VLOOKUP($A591,'PASTE Technology Sheet'!$A$7:$G$850,6,FALSE),"")</f>
        <v>Emitted neGHG - Agriculture - N2O</v>
      </c>
      <c r="G591" t="str">
        <f>_xlfn.IFNA(VLOOKUP($A591,'PASTE Technology Sheet'!$A$7:$G$850,7,FALSE),"")</f>
        <v>MACC Component 3 - neGHG N2O Fertilizer</v>
      </c>
      <c r="H591" s="263">
        <f>_xlfn.IFNA(VLOOKUP(A591,'PASTE Tech_Stock'!A:B,2,FALSE),0)</f>
        <v>0</v>
      </c>
      <c r="I591" s="263">
        <f>_xlfn.IFNA(VLOOKUP($A591,'PASTE Tech_Stock'!C:BC,2,FALSE),0)</f>
        <v>0</v>
      </c>
      <c r="J591" s="263">
        <f>_xlfn.IFNA(VLOOKUP($A591,'PASTE Tech_Stock'!E:BD,2,FALSE),0)</f>
        <v>0</v>
      </c>
      <c r="K591" s="263">
        <f>_xlfn.IFNA(VLOOKUP($A591,'PASTE Tech_Stock'!G:BE,2,FALSE),0)</f>
        <v>0</v>
      </c>
      <c r="L591" s="263">
        <f>_xlfn.IFNA(VLOOKUP($A591,'PASTE Tech_Stock'!I:BF,2,FALSE),0)</f>
        <v>0</v>
      </c>
      <c r="M591" s="263">
        <f>_xlfn.IFNA(VLOOKUP($A591,'PASTE Tech_Stock'!K:BG,2,FALSE),0)</f>
        <v>0</v>
      </c>
      <c r="N591" s="263">
        <f>_xlfn.IFNA(VLOOKUP($A591,'PASTE Tech_Stock'!M:BH,2,FALSE),0)</f>
        <v>0</v>
      </c>
      <c r="O591" s="263">
        <f>_xlfn.IFNA(VLOOKUP($A591,'PASTE Tech_Stock'!O:BI,2,FALSE),0)</f>
        <v>0</v>
      </c>
      <c r="P591" s="263">
        <f>_xlfn.IFNA(VLOOKUP($A591,'PASTE Tech_Stock'!Q:BJ,2,FALSE),0)</f>
        <v>0</v>
      </c>
      <c r="Q591" s="263">
        <f>_xlfn.IFNA(VLOOKUP($A591,'PASTE Tech_Stock'!S:BK,2,FALSE),0)</f>
        <v>0</v>
      </c>
      <c r="R591" s="263">
        <f>_xlfn.IFNA(VLOOKUP($A591,'PASTE Tech_Stock'!U:BL,2,FALSE),0)</f>
        <v>0</v>
      </c>
      <c r="S591" s="263">
        <f>_xlfn.IFNA(VLOOKUP($A591,'PASTE Tech_Stock'!W:BM,2,FALSE),0)</f>
        <v>0</v>
      </c>
      <c r="T591" s="263">
        <f>_xlfn.IFNA(VLOOKUP($A591,'PASTE Tech_Stock'!Y:BN,2,FALSE),0)</f>
        <v>0</v>
      </c>
    </row>
    <row r="592" spans="1:20" x14ac:dyDescent="0.3">
      <c r="A592" s="40" t="s">
        <v>617</v>
      </c>
      <c r="B592" t="str">
        <f>_xlfn.IFNA(VLOOKUP($A592,'PASTE Energy Balance'!$A$7:$O$835,14,FALSE),"")</f>
        <v>NL</v>
      </c>
      <c r="C592" t="str">
        <f>_xlfn.IFNA(VLOOKUP($A592,'PASTE Technology Sheet'!$A$7:$G$850,3,FALSE),"")</f>
        <v>Emission</v>
      </c>
      <c r="D592" t="str">
        <f>_xlfn.IFNA(VLOOKUP($A592,'PASTE Technology Sheet'!$A$7:$G$850,4,FALSE),"")</f>
        <v>Agriculture</v>
      </c>
      <c r="E592" t="str">
        <f>_xlfn.IFNA(VLOOKUP($A592,'PASTE Technology Sheet'!$A$7:$G$850,5,FALSE),"")</f>
        <v>N2O</v>
      </c>
      <c r="F592" t="str">
        <f>_xlfn.IFNA(VLOOKUP($A592,'PASTE Technology Sheet'!$A$7:$G$850,6,FALSE),"")</f>
        <v>Emitted neGHG - Agriculture - N2O</v>
      </c>
      <c r="G592" t="str">
        <f>_xlfn.IFNA(VLOOKUP($A592,'PASTE Technology Sheet'!$A$7:$G$850,7,FALSE),"")</f>
        <v>MACC Component 1 - neGHG N2O Manure Management</v>
      </c>
      <c r="H592" s="263">
        <f>_xlfn.IFNA(VLOOKUP(A592,'PASTE Tech_Stock'!A:B,2,FALSE),0)</f>
        <v>0.04</v>
      </c>
      <c r="I592" s="263">
        <f>_xlfn.IFNA(VLOOKUP($A592,'PASTE Tech_Stock'!C:BC,2,FALSE),0)</f>
        <v>3.999999999E-2</v>
      </c>
      <c r="J592" s="263">
        <f>_xlfn.IFNA(VLOOKUP($A592,'PASTE Tech_Stock'!E:BD,2,FALSE),0)</f>
        <v>3.9999999979999999E-2</v>
      </c>
      <c r="K592" s="263">
        <f>_xlfn.IFNA(VLOOKUP($A592,'PASTE Tech_Stock'!G:BE,2,FALSE),0)</f>
        <v>0.04</v>
      </c>
      <c r="L592" s="263">
        <f>_xlfn.IFNA(VLOOKUP($A592,'PASTE Tech_Stock'!I:BF,2,FALSE),0)</f>
        <v>0.04</v>
      </c>
      <c r="M592" s="263">
        <f>_xlfn.IFNA(VLOOKUP($A592,'PASTE Tech_Stock'!K:BG,2,FALSE),0)</f>
        <v>3.999999999E-2</v>
      </c>
      <c r="N592" s="263">
        <f>_xlfn.IFNA(VLOOKUP($A592,'PASTE Tech_Stock'!M:BH,2,FALSE),0)</f>
        <v>3.9999999969999998E-2</v>
      </c>
      <c r="O592" s="263">
        <f>_xlfn.IFNA(VLOOKUP($A592,'PASTE Tech_Stock'!O:BI,2,FALSE),0)</f>
        <v>3.9999999979999999E-2</v>
      </c>
      <c r="P592" s="263">
        <f>_xlfn.IFNA(VLOOKUP($A592,'PASTE Tech_Stock'!Q:BJ,2,FALSE),0)</f>
        <v>3.999999999E-2</v>
      </c>
      <c r="Q592" s="263">
        <f>_xlfn.IFNA(VLOOKUP($A592,'PASTE Tech_Stock'!S:BK,2,FALSE),0)</f>
        <v>0.04</v>
      </c>
      <c r="R592" s="263">
        <f>_xlfn.IFNA(VLOOKUP($A592,'PASTE Tech_Stock'!U:BL,2,FALSE),0)</f>
        <v>3.999999999E-2</v>
      </c>
      <c r="S592" s="263">
        <f>_xlfn.IFNA(VLOOKUP($A592,'PASTE Tech_Stock'!W:BM,2,FALSE),0)</f>
        <v>3.9999999979999999E-2</v>
      </c>
      <c r="T592" s="263">
        <f>_xlfn.IFNA(VLOOKUP($A592,'PASTE Tech_Stock'!Y:BN,2,FALSE),0)</f>
        <v>0.04</v>
      </c>
    </row>
    <row r="593" spans="1:20" x14ac:dyDescent="0.3">
      <c r="A593" s="69" t="s">
        <v>618</v>
      </c>
      <c r="B593" t="str">
        <f>_xlfn.IFNA(VLOOKUP($A593,'PASTE Energy Balance'!$A$7:$O$835,14,FALSE),"")</f>
        <v>NL</v>
      </c>
      <c r="C593" t="str">
        <f>_xlfn.IFNA(VLOOKUP($A593,'PASTE Technology Sheet'!$A$7:$G$850,3,FALSE),"")</f>
        <v>Emission</v>
      </c>
      <c r="D593" t="str">
        <f>_xlfn.IFNA(VLOOKUP($A593,'PASTE Technology Sheet'!$A$7:$G$850,4,FALSE),"")</f>
        <v>Agriculture</v>
      </c>
      <c r="E593" t="str">
        <f>_xlfn.IFNA(VLOOKUP($A593,'PASTE Technology Sheet'!$A$7:$G$850,5,FALSE),"")</f>
        <v>N2O</v>
      </c>
      <c r="F593" t="str">
        <f>_xlfn.IFNA(VLOOKUP($A593,'PASTE Technology Sheet'!$A$7:$G$850,6,FALSE),"")</f>
        <v>Emitted neGHG - Agriculture - N2O</v>
      </c>
      <c r="G593" t="str">
        <f>_xlfn.IFNA(VLOOKUP($A593,'PASTE Technology Sheet'!$A$7:$G$850,7,FALSE),"")</f>
        <v>MACC Component 2 - neGHG N2O Manure Management</v>
      </c>
      <c r="H593" s="263">
        <f>_xlfn.IFNA(VLOOKUP(A593,'PASTE Tech_Stock'!A:B,2,FALSE),0)</f>
        <v>2.9999999990000002E-2</v>
      </c>
      <c r="I593" s="263">
        <f>_xlfn.IFNA(VLOOKUP($A593,'PASTE Tech_Stock'!C:BC,2,FALSE),0)</f>
        <v>2.9999999980000001E-2</v>
      </c>
      <c r="J593" s="263">
        <f>_xlfn.IFNA(VLOOKUP($A593,'PASTE Tech_Stock'!E:BD,2,FALSE),0)</f>
        <v>2.9999999959999999E-2</v>
      </c>
      <c r="K593" s="263">
        <f>_xlfn.IFNA(VLOOKUP($A593,'PASTE Tech_Stock'!G:BE,2,FALSE),0)</f>
        <v>2.9999999990000002E-2</v>
      </c>
      <c r="L593" s="263">
        <f>_xlfn.IFNA(VLOOKUP($A593,'PASTE Tech_Stock'!I:BF,2,FALSE),0)</f>
        <v>2.9999999990000002E-2</v>
      </c>
      <c r="M593" s="263">
        <f>_xlfn.IFNA(VLOOKUP($A593,'PASTE Tech_Stock'!K:BG,2,FALSE),0)</f>
        <v>2.9999999980000001E-2</v>
      </c>
      <c r="N593" s="263">
        <f>_xlfn.IFNA(VLOOKUP($A593,'PASTE Tech_Stock'!M:BH,2,FALSE),0)</f>
        <v>2.9999999950000002E-2</v>
      </c>
      <c r="O593" s="263">
        <f>_xlfn.IFNA(VLOOKUP($A593,'PASTE Tech_Stock'!O:BI,2,FALSE),0)</f>
        <v>2.9999999950000002E-2</v>
      </c>
      <c r="P593" s="263">
        <f>_xlfn.IFNA(VLOOKUP($A593,'PASTE Tech_Stock'!Q:BJ,2,FALSE),0)</f>
        <v>2.9999999959999999E-2</v>
      </c>
      <c r="Q593" s="263">
        <f>_xlfn.IFNA(VLOOKUP($A593,'PASTE Tech_Stock'!S:BK,2,FALSE),0)</f>
        <v>2.9999999990000002E-2</v>
      </c>
      <c r="R593" s="263">
        <f>_xlfn.IFNA(VLOOKUP($A593,'PASTE Tech_Stock'!U:BL,2,FALSE),0)</f>
        <v>2.999999997E-2</v>
      </c>
      <c r="S593" s="263">
        <f>_xlfn.IFNA(VLOOKUP($A593,'PASTE Tech_Stock'!W:BM,2,FALSE),0)</f>
        <v>2.9999999950000002E-2</v>
      </c>
      <c r="T593" s="263">
        <f>_xlfn.IFNA(VLOOKUP($A593,'PASTE Tech_Stock'!Y:BN,2,FALSE),0)</f>
        <v>0.03</v>
      </c>
    </row>
    <row r="594" spans="1:20" x14ac:dyDescent="0.3">
      <c r="A594" s="40" t="s">
        <v>619</v>
      </c>
      <c r="B594" t="str">
        <f>_xlfn.IFNA(VLOOKUP($A594,'PASTE Energy Balance'!$A$7:$O$835,14,FALSE),"")</f>
        <v>NL</v>
      </c>
      <c r="C594" t="str">
        <f>_xlfn.IFNA(VLOOKUP($A594,'PASTE Technology Sheet'!$A$7:$G$850,3,FALSE),"")</f>
        <v>Emission</v>
      </c>
      <c r="D594" t="str">
        <f>_xlfn.IFNA(VLOOKUP($A594,'PASTE Technology Sheet'!$A$7:$G$850,4,FALSE),"")</f>
        <v>Agriculture</v>
      </c>
      <c r="E594" t="str">
        <f>_xlfn.IFNA(VLOOKUP($A594,'PASTE Technology Sheet'!$A$7:$G$850,5,FALSE),"")</f>
        <v>N2O</v>
      </c>
      <c r="F594" t="str">
        <f>_xlfn.IFNA(VLOOKUP($A594,'PASTE Technology Sheet'!$A$7:$G$850,6,FALSE),"")</f>
        <v>Emitted neGHG - Agriculture - N2O</v>
      </c>
      <c r="G594" t="str">
        <f>_xlfn.IFNA(VLOOKUP($A594,'PASTE Technology Sheet'!$A$7:$G$850,7,FALSE),"")</f>
        <v>MACC Component 3 - neGHG N2O Manure Management</v>
      </c>
      <c r="H594" s="263">
        <f>_xlfn.IFNA(VLOOKUP(A594,'PASTE Tech_Stock'!A:B,2,FALSE),0)</f>
        <v>0</v>
      </c>
      <c r="I594" s="263">
        <f>_xlfn.IFNA(VLOOKUP($A594,'PASTE Tech_Stock'!C:BC,2,FALSE),0)</f>
        <v>0</v>
      </c>
      <c r="J594" s="263">
        <f>_xlfn.IFNA(VLOOKUP($A594,'PASTE Tech_Stock'!E:BD,2,FALSE),0)</f>
        <v>0</v>
      </c>
      <c r="K594" s="263">
        <f>_xlfn.IFNA(VLOOKUP($A594,'PASTE Tech_Stock'!G:BE,2,FALSE),0)</f>
        <v>0</v>
      </c>
      <c r="L594" s="263">
        <f>_xlfn.IFNA(VLOOKUP($A594,'PASTE Tech_Stock'!I:BF,2,FALSE),0)</f>
        <v>0</v>
      </c>
      <c r="M594" s="263">
        <f>_xlfn.IFNA(VLOOKUP($A594,'PASTE Tech_Stock'!K:BG,2,FALSE),0)</f>
        <v>0</v>
      </c>
      <c r="N594" s="263">
        <f>_xlfn.IFNA(VLOOKUP($A594,'PASTE Tech_Stock'!M:BH,2,FALSE),0)</f>
        <v>0</v>
      </c>
      <c r="O594" s="263">
        <f>_xlfn.IFNA(VLOOKUP($A594,'PASTE Tech_Stock'!O:BI,2,FALSE),0)</f>
        <v>0</v>
      </c>
      <c r="P594" s="263">
        <f>_xlfn.IFNA(VLOOKUP($A594,'PASTE Tech_Stock'!Q:BJ,2,FALSE),0)</f>
        <v>0</v>
      </c>
      <c r="Q594" s="263">
        <f>_xlfn.IFNA(VLOOKUP($A594,'PASTE Tech_Stock'!S:BK,2,FALSE),0)</f>
        <v>0</v>
      </c>
      <c r="R594" s="263">
        <f>_xlfn.IFNA(VLOOKUP($A594,'PASTE Tech_Stock'!U:BL,2,FALSE),0)</f>
        <v>0</v>
      </c>
      <c r="S594" s="263">
        <f>_xlfn.IFNA(VLOOKUP($A594,'PASTE Tech_Stock'!W:BM,2,FALSE),0)</f>
        <v>0</v>
      </c>
      <c r="T594" s="263">
        <f>_xlfn.IFNA(VLOOKUP($A594,'PASTE Tech_Stock'!Y:BN,2,FALSE),0)</f>
        <v>0</v>
      </c>
    </row>
    <row r="595" spans="1:20" x14ac:dyDescent="0.3">
      <c r="A595" s="69" t="s">
        <v>620</v>
      </c>
      <c r="B595" t="str">
        <f>_xlfn.IFNA(VLOOKUP($A595,'PASTE Energy Balance'!$A$7:$O$835,14,FALSE),"")</f>
        <v>NL</v>
      </c>
      <c r="C595" t="str">
        <f>_xlfn.IFNA(VLOOKUP($A595,'PASTE Technology Sheet'!$A$7:$G$850,3,FALSE),"")</f>
        <v>Emission</v>
      </c>
      <c r="D595" t="str">
        <f>_xlfn.IFNA(VLOOKUP($A595,'PASTE Technology Sheet'!$A$7:$G$850,4,FALSE),"")</f>
        <v>Agriculture</v>
      </c>
      <c r="E595" t="str">
        <f>_xlfn.IFNA(VLOOKUP($A595,'PASTE Technology Sheet'!$A$7:$G$850,5,FALSE),"")</f>
        <v>N2O</v>
      </c>
      <c r="F595" t="str">
        <f>_xlfn.IFNA(VLOOKUP($A595,'PASTE Technology Sheet'!$A$7:$G$850,6,FALSE),"")</f>
        <v>Emitted neGHG - Agriculture - N2O</v>
      </c>
      <c r="G595" t="str">
        <f>_xlfn.IFNA(VLOOKUP($A595,'PASTE Technology Sheet'!$A$7:$G$850,7,FALSE),"")</f>
        <v>MACC Component 1 - neGHG N2O Other</v>
      </c>
      <c r="H595" s="263">
        <f>_xlfn.IFNA(VLOOKUP(A595,'PASTE Tech_Stock'!A:B,2,FALSE),0)</f>
        <v>0.1</v>
      </c>
      <c r="I595" s="263">
        <f>_xlfn.IFNA(VLOOKUP($A595,'PASTE Tech_Stock'!C:BC,2,FALSE),0)</f>
        <v>0.1</v>
      </c>
      <c r="J595" s="263">
        <f>_xlfn.IFNA(VLOOKUP($A595,'PASTE Tech_Stock'!E:BD,2,FALSE),0)</f>
        <v>0.1</v>
      </c>
      <c r="K595" s="263">
        <f>_xlfn.IFNA(VLOOKUP($A595,'PASTE Tech_Stock'!G:BE,2,FALSE),0)</f>
        <v>0.1</v>
      </c>
      <c r="L595" s="263">
        <f>_xlfn.IFNA(VLOOKUP($A595,'PASTE Tech_Stock'!I:BF,2,FALSE),0)</f>
        <v>0.1</v>
      </c>
      <c r="M595" s="263">
        <f>_xlfn.IFNA(VLOOKUP($A595,'PASTE Tech_Stock'!K:BG,2,FALSE),0)</f>
        <v>0.1</v>
      </c>
      <c r="N595" s="263">
        <f>_xlfn.IFNA(VLOOKUP($A595,'PASTE Tech_Stock'!M:BH,2,FALSE),0)</f>
        <v>0.1</v>
      </c>
      <c r="O595" s="263">
        <f>_xlfn.IFNA(VLOOKUP($A595,'PASTE Tech_Stock'!O:BI,2,FALSE),0)</f>
        <v>0.1</v>
      </c>
      <c r="P595" s="263">
        <f>_xlfn.IFNA(VLOOKUP($A595,'PASTE Tech_Stock'!Q:BJ,2,FALSE),0)</f>
        <v>0.1</v>
      </c>
      <c r="Q595" s="263">
        <f>_xlfn.IFNA(VLOOKUP($A595,'PASTE Tech_Stock'!S:BK,2,FALSE),0)</f>
        <v>0.1</v>
      </c>
      <c r="R595" s="263">
        <f>_xlfn.IFNA(VLOOKUP($A595,'PASTE Tech_Stock'!U:BL,2,FALSE),0)</f>
        <v>0.1</v>
      </c>
      <c r="S595" s="263">
        <f>_xlfn.IFNA(VLOOKUP($A595,'PASTE Tech_Stock'!W:BM,2,FALSE),0)</f>
        <v>0.1</v>
      </c>
      <c r="T595" s="263">
        <f>_xlfn.IFNA(VLOOKUP($A595,'PASTE Tech_Stock'!Y:BN,2,FALSE),0)</f>
        <v>0.1</v>
      </c>
    </row>
    <row r="596" spans="1:20" x14ac:dyDescent="0.3">
      <c r="A596" s="40" t="s">
        <v>621</v>
      </c>
      <c r="B596" t="str">
        <f>_xlfn.IFNA(VLOOKUP($A596,'PASTE Energy Balance'!$A$7:$O$835,14,FALSE),"")</f>
        <v>NL</v>
      </c>
      <c r="C596" t="str">
        <f>_xlfn.IFNA(VLOOKUP($A596,'PASTE Technology Sheet'!$A$7:$G$850,3,FALSE),"")</f>
        <v>Emission</v>
      </c>
      <c r="D596" t="str">
        <f>_xlfn.IFNA(VLOOKUP($A596,'PASTE Technology Sheet'!$A$7:$G$850,4,FALSE),"")</f>
        <v>Industry</v>
      </c>
      <c r="E596" t="str">
        <f>_xlfn.IFNA(VLOOKUP($A596,'PASTE Technology Sheet'!$A$7:$G$850,5,FALSE),"")</f>
        <v>CO2</v>
      </c>
      <c r="F596" t="str">
        <f>_xlfn.IFNA(VLOOKUP($A596,'PASTE Technology Sheet'!$A$7:$G$850,6,FALSE),"")</f>
        <v>Emitted neGHG - Industry - CO2</v>
      </c>
      <c r="G596" t="str">
        <f>_xlfn.IFNA(VLOOKUP($A596,'PASTE Technology Sheet'!$A$7:$G$850,7,FALSE),"")</f>
        <v>Emitted neGHG - Industry - CO2</v>
      </c>
      <c r="H596" s="263">
        <f>_xlfn.IFNA(VLOOKUP(A596,'PASTE Tech_Stock'!A:B,2,FALSE),0)</f>
        <v>15</v>
      </c>
      <c r="I596" s="263">
        <f>_xlfn.IFNA(VLOOKUP($A596,'PASTE Tech_Stock'!C:BC,2,FALSE),0)</f>
        <v>15</v>
      </c>
      <c r="J596" s="263">
        <f>_xlfn.IFNA(VLOOKUP($A596,'PASTE Tech_Stock'!E:BD,2,FALSE),0)</f>
        <v>15</v>
      </c>
      <c r="K596" s="263">
        <f>_xlfn.IFNA(VLOOKUP($A596,'PASTE Tech_Stock'!G:BE,2,FALSE),0)</f>
        <v>15</v>
      </c>
      <c r="L596" s="263">
        <f>_xlfn.IFNA(VLOOKUP($A596,'PASTE Tech_Stock'!I:BF,2,FALSE),0)</f>
        <v>15</v>
      </c>
      <c r="M596" s="263">
        <f>_xlfn.IFNA(VLOOKUP($A596,'PASTE Tech_Stock'!K:BG,2,FALSE),0)</f>
        <v>15</v>
      </c>
      <c r="N596" s="263">
        <f>_xlfn.IFNA(VLOOKUP($A596,'PASTE Tech_Stock'!M:BH,2,FALSE),0)</f>
        <v>15</v>
      </c>
      <c r="O596" s="263">
        <f>_xlfn.IFNA(VLOOKUP($A596,'PASTE Tech_Stock'!O:BI,2,FALSE),0)</f>
        <v>15</v>
      </c>
      <c r="P596" s="263">
        <f>_xlfn.IFNA(VLOOKUP($A596,'PASTE Tech_Stock'!Q:BJ,2,FALSE),0)</f>
        <v>15</v>
      </c>
      <c r="Q596" s="263">
        <f>_xlfn.IFNA(VLOOKUP($A596,'PASTE Tech_Stock'!S:BK,2,FALSE),0)</f>
        <v>15</v>
      </c>
      <c r="R596" s="263">
        <f>_xlfn.IFNA(VLOOKUP($A596,'PASTE Tech_Stock'!U:BL,2,FALSE),0)</f>
        <v>15</v>
      </c>
      <c r="S596" s="263">
        <f>_xlfn.IFNA(VLOOKUP($A596,'PASTE Tech_Stock'!W:BM,2,FALSE),0)</f>
        <v>15</v>
      </c>
      <c r="T596" s="263">
        <f>_xlfn.IFNA(VLOOKUP($A596,'PASTE Tech_Stock'!Y:BN,2,FALSE),0)</f>
        <v>15</v>
      </c>
    </row>
    <row r="597" spans="1:20" x14ac:dyDescent="0.3">
      <c r="A597" s="69" t="s">
        <v>622</v>
      </c>
      <c r="B597" t="str">
        <f>_xlfn.IFNA(VLOOKUP($A597,'PASTE Energy Balance'!$A$7:$O$835,14,FALSE),"")</f>
        <v>NL</v>
      </c>
      <c r="C597" t="str">
        <f>_xlfn.IFNA(VLOOKUP($A597,'PASTE Technology Sheet'!$A$7:$G$850,3,FALSE),"")</f>
        <v>Emission</v>
      </c>
      <c r="D597" t="str">
        <f>_xlfn.IFNA(VLOOKUP($A597,'PASTE Technology Sheet'!$A$7:$G$850,4,FALSE),"")</f>
        <v>Industry</v>
      </c>
      <c r="E597" t="str">
        <f>_xlfn.IFNA(VLOOKUP($A597,'PASTE Technology Sheet'!$A$7:$G$850,5,FALSE),"")</f>
        <v>CO2</v>
      </c>
      <c r="F597" t="str">
        <f>_xlfn.IFNA(VLOOKUP($A597,'PASTE Technology Sheet'!$A$7:$G$850,6,FALSE),"")</f>
        <v>Emitted neGHG - Industry - CO2</v>
      </c>
      <c r="G597" t="str">
        <f>_xlfn.IFNA(VLOOKUP($A597,'PASTE Technology Sheet'!$A$7:$G$850,7,FALSE),"")</f>
        <v>MACC Component 1 - neGHG CO2 Other</v>
      </c>
      <c r="H597" s="263">
        <f>_xlfn.IFNA(VLOOKUP(A597,'PASTE Tech_Stock'!A:B,2,FALSE),0)</f>
        <v>0.73958333330000003</v>
      </c>
      <c r="I597" s="263">
        <f>_xlfn.IFNA(VLOOKUP($A597,'PASTE Tech_Stock'!C:BC,2,FALSE),0)</f>
        <v>0.73958333330000003</v>
      </c>
      <c r="J597" s="263">
        <f>_xlfn.IFNA(VLOOKUP($A597,'PASTE Tech_Stock'!E:BD,2,FALSE),0)</f>
        <v>0.73958333330000003</v>
      </c>
      <c r="K597" s="263">
        <f>_xlfn.IFNA(VLOOKUP($A597,'PASTE Tech_Stock'!G:BE,2,FALSE),0)</f>
        <v>0.73958333330000003</v>
      </c>
      <c r="L597" s="263">
        <f>_xlfn.IFNA(VLOOKUP($A597,'PASTE Tech_Stock'!I:BF,2,FALSE),0)</f>
        <v>0.73958333330000003</v>
      </c>
      <c r="M597" s="263">
        <f>_xlfn.IFNA(VLOOKUP($A597,'PASTE Tech_Stock'!K:BG,2,FALSE),0)</f>
        <v>0.73958333330000003</v>
      </c>
      <c r="N597" s="263">
        <f>_xlfn.IFNA(VLOOKUP($A597,'PASTE Tech_Stock'!M:BH,2,FALSE),0)</f>
        <v>0.73958333330000003</v>
      </c>
      <c r="O597" s="263">
        <f>_xlfn.IFNA(VLOOKUP($A597,'PASTE Tech_Stock'!O:BI,2,FALSE),0)</f>
        <v>0.73958333330000003</v>
      </c>
      <c r="P597" s="263">
        <f>_xlfn.IFNA(VLOOKUP($A597,'PASTE Tech_Stock'!Q:BJ,2,FALSE),0)</f>
        <v>0.73958333330000003</v>
      </c>
      <c r="Q597" s="263">
        <f>_xlfn.IFNA(VLOOKUP($A597,'PASTE Tech_Stock'!S:BK,2,FALSE),0)</f>
        <v>0.73958333330000003</v>
      </c>
      <c r="R597" s="263">
        <f>_xlfn.IFNA(VLOOKUP($A597,'PASTE Tech_Stock'!U:BL,2,FALSE),0)</f>
        <v>0.73958333330000003</v>
      </c>
      <c r="S597" s="263">
        <f>_xlfn.IFNA(VLOOKUP($A597,'PASTE Tech_Stock'!W:BM,2,FALSE),0)</f>
        <v>0.73958333330000003</v>
      </c>
      <c r="T597" s="263">
        <f>_xlfn.IFNA(VLOOKUP($A597,'PASTE Tech_Stock'!Y:BN,2,FALSE),0)</f>
        <v>0.73958333330000003</v>
      </c>
    </row>
    <row r="598" spans="1:20" x14ac:dyDescent="0.3">
      <c r="A598" s="40" t="s">
        <v>623</v>
      </c>
      <c r="B598" t="str">
        <f>_xlfn.IFNA(VLOOKUP($A598,'PASTE Energy Balance'!$A$7:$O$835,14,FALSE),"")</f>
        <v>NL</v>
      </c>
      <c r="C598" t="str">
        <f>_xlfn.IFNA(VLOOKUP($A598,'PASTE Technology Sheet'!$A$7:$G$850,3,FALSE),"")</f>
        <v>Emission</v>
      </c>
      <c r="D598" t="str">
        <f>_xlfn.IFNA(VLOOKUP($A598,'PASTE Technology Sheet'!$A$7:$G$850,4,FALSE),"")</f>
        <v>Industry</v>
      </c>
      <c r="E598" t="str">
        <f>_xlfn.IFNA(VLOOKUP($A598,'PASTE Technology Sheet'!$A$7:$G$850,5,FALSE),"")</f>
        <v>CH4</v>
      </c>
      <c r="F598" t="str">
        <f>_xlfn.IFNA(VLOOKUP($A598,'PASTE Technology Sheet'!$A$7:$G$850,6,FALSE),"")</f>
        <v>Emitted neGHG - Industry - CH4</v>
      </c>
      <c r="G598" t="str">
        <f>_xlfn.IFNA(VLOOKUP($A598,'PASTE Technology Sheet'!$A$7:$G$850,7,FALSE),"")</f>
        <v>Emitted neGHG - Industry - CH4</v>
      </c>
      <c r="H598" s="263">
        <f>_xlfn.IFNA(VLOOKUP(A598,'PASTE Tech_Stock'!A:B,2,FALSE),0)</f>
        <v>20</v>
      </c>
      <c r="I598" s="263">
        <f>_xlfn.IFNA(VLOOKUP($A598,'PASTE Tech_Stock'!C:BC,2,FALSE),0)</f>
        <v>20</v>
      </c>
      <c r="J598" s="263">
        <f>_xlfn.IFNA(VLOOKUP($A598,'PASTE Tech_Stock'!E:BD,2,FALSE),0)</f>
        <v>20</v>
      </c>
      <c r="K598" s="263">
        <f>_xlfn.IFNA(VLOOKUP($A598,'PASTE Tech_Stock'!G:BE,2,FALSE),0)</f>
        <v>20</v>
      </c>
      <c r="L598" s="263">
        <f>_xlfn.IFNA(VLOOKUP($A598,'PASTE Tech_Stock'!I:BF,2,FALSE),0)</f>
        <v>20</v>
      </c>
      <c r="M598" s="263">
        <f>_xlfn.IFNA(VLOOKUP($A598,'PASTE Tech_Stock'!K:BG,2,FALSE),0)</f>
        <v>20</v>
      </c>
      <c r="N598" s="263">
        <f>_xlfn.IFNA(VLOOKUP($A598,'PASTE Tech_Stock'!M:BH,2,FALSE),0)</f>
        <v>20</v>
      </c>
      <c r="O598" s="263">
        <f>_xlfn.IFNA(VLOOKUP($A598,'PASTE Tech_Stock'!O:BI,2,FALSE),0)</f>
        <v>20</v>
      </c>
      <c r="P598" s="263">
        <f>_xlfn.IFNA(VLOOKUP($A598,'PASTE Tech_Stock'!Q:BJ,2,FALSE),0)</f>
        <v>20</v>
      </c>
      <c r="Q598" s="263">
        <f>_xlfn.IFNA(VLOOKUP($A598,'PASTE Tech_Stock'!S:BK,2,FALSE),0)</f>
        <v>20</v>
      </c>
      <c r="R598" s="263">
        <f>_xlfn.IFNA(VLOOKUP($A598,'PASTE Tech_Stock'!U:BL,2,FALSE),0)</f>
        <v>20</v>
      </c>
      <c r="S598" s="263">
        <f>_xlfn.IFNA(VLOOKUP($A598,'PASTE Tech_Stock'!W:BM,2,FALSE),0)</f>
        <v>20</v>
      </c>
      <c r="T598" s="263">
        <f>_xlfn.IFNA(VLOOKUP($A598,'PASTE Tech_Stock'!Y:BN,2,FALSE),0)</f>
        <v>20</v>
      </c>
    </row>
    <row r="599" spans="1:20" x14ac:dyDescent="0.3">
      <c r="A599" s="69" t="s">
        <v>624</v>
      </c>
      <c r="B599" t="str">
        <f>_xlfn.IFNA(VLOOKUP($A599,'PASTE Energy Balance'!$A$7:$O$835,14,FALSE),"")</f>
        <v>NL</v>
      </c>
      <c r="C599" t="str">
        <f>_xlfn.IFNA(VLOOKUP($A599,'PASTE Technology Sheet'!$A$7:$G$850,3,FALSE),"")</f>
        <v>Emission</v>
      </c>
      <c r="D599" t="str">
        <f>_xlfn.IFNA(VLOOKUP($A599,'PASTE Technology Sheet'!$A$7:$G$850,4,FALSE),"")</f>
        <v>Industry</v>
      </c>
      <c r="E599" t="str">
        <f>_xlfn.IFNA(VLOOKUP($A599,'PASTE Technology Sheet'!$A$7:$G$850,5,FALSE),"")</f>
        <v>CH4</v>
      </c>
      <c r="F599" t="str">
        <f>_xlfn.IFNA(VLOOKUP($A599,'PASTE Technology Sheet'!$A$7:$G$850,6,FALSE),"")</f>
        <v>Emitted neGHG - Industry - CH4</v>
      </c>
      <c r="G599" t="str">
        <f>_xlfn.IFNA(VLOOKUP($A599,'PASTE Technology Sheet'!$A$7:$G$850,7,FALSE),"")</f>
        <v>MACC Component 1 - neGHG CH4 Other</v>
      </c>
      <c r="H599" s="263">
        <f>_xlfn.IFNA(VLOOKUP(A599,'PASTE Tech_Stock'!A:B,2,FALSE),0)</f>
        <v>1.345</v>
      </c>
      <c r="I599" s="263">
        <f>_xlfn.IFNA(VLOOKUP($A599,'PASTE Tech_Stock'!C:BC,2,FALSE),0)</f>
        <v>1.345</v>
      </c>
      <c r="J599" s="263">
        <f>_xlfn.IFNA(VLOOKUP($A599,'PASTE Tech_Stock'!E:BD,2,FALSE),0)</f>
        <v>1.345</v>
      </c>
      <c r="K599" s="263">
        <f>_xlfn.IFNA(VLOOKUP($A599,'PASTE Tech_Stock'!G:BE,2,FALSE),0)</f>
        <v>1.345</v>
      </c>
      <c r="L599" s="263">
        <f>_xlfn.IFNA(VLOOKUP($A599,'PASTE Tech_Stock'!I:BF,2,FALSE),0)</f>
        <v>1.345</v>
      </c>
      <c r="M599" s="263">
        <f>_xlfn.IFNA(VLOOKUP($A599,'PASTE Tech_Stock'!K:BG,2,FALSE),0)</f>
        <v>1.345</v>
      </c>
      <c r="N599" s="263">
        <f>_xlfn.IFNA(VLOOKUP($A599,'PASTE Tech_Stock'!M:BH,2,FALSE),0)</f>
        <v>1.345</v>
      </c>
      <c r="O599" s="263">
        <f>_xlfn.IFNA(VLOOKUP($A599,'PASTE Tech_Stock'!O:BI,2,FALSE),0)</f>
        <v>1.345</v>
      </c>
      <c r="P599" s="263">
        <f>_xlfn.IFNA(VLOOKUP($A599,'PASTE Tech_Stock'!Q:BJ,2,FALSE),0)</f>
        <v>1.345</v>
      </c>
      <c r="Q599" s="263">
        <f>_xlfn.IFNA(VLOOKUP($A599,'PASTE Tech_Stock'!S:BK,2,FALSE),0)</f>
        <v>1.345</v>
      </c>
      <c r="R599" s="263">
        <f>_xlfn.IFNA(VLOOKUP($A599,'PASTE Tech_Stock'!U:BL,2,FALSE),0)</f>
        <v>1.345</v>
      </c>
      <c r="S599" s="263">
        <f>_xlfn.IFNA(VLOOKUP($A599,'PASTE Tech_Stock'!W:BM,2,FALSE),0)</f>
        <v>1.345</v>
      </c>
      <c r="T599" s="263">
        <f>_xlfn.IFNA(VLOOKUP($A599,'PASTE Tech_Stock'!Y:BN,2,FALSE),0)</f>
        <v>1.345</v>
      </c>
    </row>
    <row r="600" spans="1:20" x14ac:dyDescent="0.3">
      <c r="A600" s="40" t="s">
        <v>625</v>
      </c>
      <c r="B600" t="str">
        <f>_xlfn.IFNA(VLOOKUP($A600,'PASTE Energy Balance'!$A$7:$O$835,14,FALSE),"")</f>
        <v>NL</v>
      </c>
      <c r="C600" t="str">
        <f>_xlfn.IFNA(VLOOKUP($A600,'PASTE Technology Sheet'!$A$7:$G$850,3,FALSE),"")</f>
        <v>Emission</v>
      </c>
      <c r="D600" t="str">
        <f>_xlfn.IFNA(VLOOKUP($A600,'PASTE Technology Sheet'!$A$7:$G$850,4,FALSE),"")</f>
        <v>Industry</v>
      </c>
      <c r="E600" t="str">
        <f>_xlfn.IFNA(VLOOKUP($A600,'PASTE Technology Sheet'!$A$7:$G$850,5,FALSE),"")</f>
        <v>N2O</v>
      </c>
      <c r="F600" t="str">
        <f>_xlfn.IFNA(VLOOKUP($A600,'PASTE Technology Sheet'!$A$7:$G$850,6,FALSE),"")</f>
        <v>Emitted neGHG - Industry - N2O</v>
      </c>
      <c r="G600" t="str">
        <f>_xlfn.IFNA(VLOOKUP($A600,'PASTE Technology Sheet'!$A$7:$G$850,7,FALSE),"")</f>
        <v>Emitted neGHG - Industry - N2O</v>
      </c>
      <c r="H600" s="263">
        <f>_xlfn.IFNA(VLOOKUP(A600,'PASTE Tech_Stock'!A:B,2,FALSE),0)</f>
        <v>10</v>
      </c>
      <c r="I600" s="263">
        <f>_xlfn.IFNA(VLOOKUP($A600,'PASTE Tech_Stock'!C:BC,2,FALSE),0)</f>
        <v>10</v>
      </c>
      <c r="J600" s="263">
        <f>_xlfn.IFNA(VLOOKUP($A600,'PASTE Tech_Stock'!E:BD,2,FALSE),0)</f>
        <v>10</v>
      </c>
      <c r="K600" s="263">
        <f>_xlfn.IFNA(VLOOKUP($A600,'PASTE Tech_Stock'!G:BE,2,FALSE),0)</f>
        <v>10</v>
      </c>
      <c r="L600" s="263">
        <f>_xlfn.IFNA(VLOOKUP($A600,'PASTE Tech_Stock'!I:BF,2,FALSE),0)</f>
        <v>10</v>
      </c>
      <c r="M600" s="263">
        <f>_xlfn.IFNA(VLOOKUP($A600,'PASTE Tech_Stock'!K:BG,2,FALSE),0)</f>
        <v>10</v>
      </c>
      <c r="N600" s="263">
        <f>_xlfn.IFNA(VLOOKUP($A600,'PASTE Tech_Stock'!M:BH,2,FALSE),0)</f>
        <v>10</v>
      </c>
      <c r="O600" s="263">
        <f>_xlfn.IFNA(VLOOKUP($A600,'PASTE Tech_Stock'!O:BI,2,FALSE),0)</f>
        <v>10</v>
      </c>
      <c r="P600" s="263">
        <f>_xlfn.IFNA(VLOOKUP($A600,'PASTE Tech_Stock'!Q:BJ,2,FALSE),0)</f>
        <v>10</v>
      </c>
      <c r="Q600" s="263">
        <f>_xlfn.IFNA(VLOOKUP($A600,'PASTE Tech_Stock'!S:BK,2,FALSE),0)</f>
        <v>10</v>
      </c>
      <c r="R600" s="263">
        <f>_xlfn.IFNA(VLOOKUP($A600,'PASTE Tech_Stock'!U:BL,2,FALSE),0)</f>
        <v>10</v>
      </c>
      <c r="S600" s="263">
        <f>_xlfn.IFNA(VLOOKUP($A600,'PASTE Tech_Stock'!W:BM,2,FALSE),0)</f>
        <v>10</v>
      </c>
      <c r="T600" s="263">
        <f>_xlfn.IFNA(VLOOKUP($A600,'PASTE Tech_Stock'!Y:BN,2,FALSE),0)</f>
        <v>10</v>
      </c>
    </row>
    <row r="601" spans="1:20" x14ac:dyDescent="0.3">
      <c r="A601" s="69" t="s">
        <v>626</v>
      </c>
      <c r="B601" t="str">
        <f>_xlfn.IFNA(VLOOKUP($A601,'PASTE Energy Balance'!$A$7:$O$835,14,FALSE),"")</f>
        <v>NL</v>
      </c>
      <c r="C601" t="str">
        <f>_xlfn.IFNA(VLOOKUP($A601,'PASTE Technology Sheet'!$A$7:$G$850,3,FALSE),"")</f>
        <v>Emission</v>
      </c>
      <c r="D601" t="str">
        <f>_xlfn.IFNA(VLOOKUP($A601,'PASTE Technology Sheet'!$A$7:$G$850,4,FALSE),"")</f>
        <v>Industry</v>
      </c>
      <c r="E601" t="str">
        <f>_xlfn.IFNA(VLOOKUP($A601,'PASTE Technology Sheet'!$A$7:$G$850,5,FALSE),"")</f>
        <v>N2O</v>
      </c>
      <c r="F601" t="str">
        <f>_xlfn.IFNA(VLOOKUP($A601,'PASTE Technology Sheet'!$A$7:$G$850,6,FALSE),"")</f>
        <v>Emitted neGHG - Industry - N2O</v>
      </c>
      <c r="G601" t="str">
        <f>_xlfn.IFNA(VLOOKUP($A601,'PASTE Technology Sheet'!$A$7:$G$850,7,FALSE),"")</f>
        <v>MACC Component 1 - neGHG N2O Other</v>
      </c>
      <c r="H601" s="263">
        <f>_xlfn.IFNA(VLOOKUP(A601,'PASTE Tech_Stock'!A:B,2,FALSE),0)</f>
        <v>0.35899999999999999</v>
      </c>
      <c r="I601" s="263">
        <f>_xlfn.IFNA(VLOOKUP($A601,'PASTE Tech_Stock'!C:BC,2,FALSE),0)</f>
        <v>0.35899999999999999</v>
      </c>
      <c r="J601" s="263">
        <f>_xlfn.IFNA(VLOOKUP($A601,'PASTE Tech_Stock'!E:BD,2,FALSE),0)</f>
        <v>0.35899999999999999</v>
      </c>
      <c r="K601" s="263">
        <f>_xlfn.IFNA(VLOOKUP($A601,'PASTE Tech_Stock'!G:BE,2,FALSE),0)</f>
        <v>0.35899999999999999</v>
      </c>
      <c r="L601" s="263">
        <f>_xlfn.IFNA(VLOOKUP($A601,'PASTE Tech_Stock'!I:BF,2,FALSE),0)</f>
        <v>0.35899999999999999</v>
      </c>
      <c r="M601" s="263">
        <f>_xlfn.IFNA(VLOOKUP($A601,'PASTE Tech_Stock'!K:BG,2,FALSE),0)</f>
        <v>0.35899999999999999</v>
      </c>
      <c r="N601" s="263">
        <f>_xlfn.IFNA(VLOOKUP($A601,'PASTE Tech_Stock'!M:BH,2,FALSE),0)</f>
        <v>0.35899999999999999</v>
      </c>
      <c r="O601" s="263">
        <f>_xlfn.IFNA(VLOOKUP($A601,'PASTE Tech_Stock'!O:BI,2,FALSE),0)</f>
        <v>0.35899999999999999</v>
      </c>
      <c r="P601" s="263">
        <f>_xlfn.IFNA(VLOOKUP($A601,'PASTE Tech_Stock'!Q:BJ,2,FALSE),0)</f>
        <v>0.35899999999999999</v>
      </c>
      <c r="Q601" s="263">
        <f>_xlfn.IFNA(VLOOKUP($A601,'PASTE Tech_Stock'!S:BK,2,FALSE),0)</f>
        <v>0.35899999999999999</v>
      </c>
      <c r="R601" s="263">
        <f>_xlfn.IFNA(VLOOKUP($A601,'PASTE Tech_Stock'!U:BL,2,FALSE),0)</f>
        <v>0.35899999999999999</v>
      </c>
      <c r="S601" s="263">
        <f>_xlfn.IFNA(VLOOKUP($A601,'PASTE Tech_Stock'!W:BM,2,FALSE),0)</f>
        <v>0.35899999999999999</v>
      </c>
      <c r="T601" s="263">
        <f>_xlfn.IFNA(VLOOKUP($A601,'PASTE Tech_Stock'!Y:BN,2,FALSE),0)</f>
        <v>0.35899999999999999</v>
      </c>
    </row>
    <row r="602" spans="1:20" x14ac:dyDescent="0.3">
      <c r="A602" s="40" t="s">
        <v>627</v>
      </c>
      <c r="B602" t="str">
        <f>_xlfn.IFNA(VLOOKUP($A602,'PASTE Energy Balance'!$A$7:$O$835,14,FALSE),"")</f>
        <v>NL</v>
      </c>
      <c r="C602" t="str">
        <f>_xlfn.IFNA(VLOOKUP($A602,'PASTE Technology Sheet'!$A$7:$G$850,3,FALSE),"")</f>
        <v>Emission</v>
      </c>
      <c r="D602" t="str">
        <f>_xlfn.IFNA(VLOOKUP($A602,'PASTE Technology Sheet'!$A$7:$G$850,4,FALSE),"")</f>
        <v>Industry</v>
      </c>
      <c r="E602" t="str">
        <f>_xlfn.IFNA(VLOOKUP($A602,'PASTE Technology Sheet'!$A$7:$G$850,5,FALSE),"")</f>
        <v>F-gas</v>
      </c>
      <c r="F602" t="str">
        <f>_xlfn.IFNA(VLOOKUP($A602,'PASTE Technology Sheet'!$A$7:$G$850,6,FALSE),"")</f>
        <v>Emitted neGHG - Industry - F-gas</v>
      </c>
      <c r="G602" t="str">
        <f>_xlfn.IFNA(VLOOKUP($A602,'PASTE Technology Sheet'!$A$7:$G$850,7,FALSE),"")</f>
        <v>Emitted neGHG - Industry - F-gas</v>
      </c>
      <c r="H602" s="263">
        <f>_xlfn.IFNA(VLOOKUP(A602,'PASTE Tech_Stock'!A:B,2,FALSE),0)</f>
        <v>5</v>
      </c>
      <c r="I602" s="263">
        <f>_xlfn.IFNA(VLOOKUP($A602,'PASTE Tech_Stock'!C:BC,2,FALSE),0)</f>
        <v>5</v>
      </c>
      <c r="J602" s="263">
        <f>_xlfn.IFNA(VLOOKUP($A602,'PASTE Tech_Stock'!E:BD,2,FALSE),0)</f>
        <v>5</v>
      </c>
      <c r="K602" s="263">
        <f>_xlfn.IFNA(VLOOKUP($A602,'PASTE Tech_Stock'!G:BE,2,FALSE),0)</f>
        <v>5</v>
      </c>
      <c r="L602" s="263">
        <f>_xlfn.IFNA(VLOOKUP($A602,'PASTE Tech_Stock'!I:BF,2,FALSE),0)</f>
        <v>5</v>
      </c>
      <c r="M602" s="263">
        <f>_xlfn.IFNA(VLOOKUP($A602,'PASTE Tech_Stock'!K:BG,2,FALSE),0)</f>
        <v>5</v>
      </c>
      <c r="N602" s="263">
        <f>_xlfn.IFNA(VLOOKUP($A602,'PASTE Tech_Stock'!M:BH,2,FALSE),0)</f>
        <v>5</v>
      </c>
      <c r="O602" s="263">
        <f>_xlfn.IFNA(VLOOKUP($A602,'PASTE Tech_Stock'!O:BI,2,FALSE),0)</f>
        <v>5</v>
      </c>
      <c r="P602" s="263">
        <f>_xlfn.IFNA(VLOOKUP($A602,'PASTE Tech_Stock'!Q:BJ,2,FALSE),0)</f>
        <v>5</v>
      </c>
      <c r="Q602" s="263">
        <f>_xlfn.IFNA(VLOOKUP($A602,'PASTE Tech_Stock'!S:BK,2,FALSE),0)</f>
        <v>5</v>
      </c>
      <c r="R602" s="263">
        <f>_xlfn.IFNA(VLOOKUP($A602,'PASTE Tech_Stock'!U:BL,2,FALSE),0)</f>
        <v>5</v>
      </c>
      <c r="S602" s="263">
        <f>_xlfn.IFNA(VLOOKUP($A602,'PASTE Tech_Stock'!W:BM,2,FALSE),0)</f>
        <v>5</v>
      </c>
      <c r="T602" s="263">
        <f>_xlfn.IFNA(VLOOKUP($A602,'PASTE Tech_Stock'!Y:BN,2,FALSE),0)</f>
        <v>5</v>
      </c>
    </row>
    <row r="603" spans="1:20" x14ac:dyDescent="0.3">
      <c r="A603" s="69" t="s">
        <v>628</v>
      </c>
      <c r="B603" t="str">
        <f>_xlfn.IFNA(VLOOKUP($A603,'PASTE Energy Balance'!$A$7:$O$835,14,FALSE),"")</f>
        <v>NL</v>
      </c>
      <c r="C603" t="str">
        <f>_xlfn.IFNA(VLOOKUP($A603,'PASTE Technology Sheet'!$A$7:$G$850,3,FALSE),"")</f>
        <v>Emission</v>
      </c>
      <c r="D603" t="str">
        <f>_xlfn.IFNA(VLOOKUP($A603,'PASTE Technology Sheet'!$A$7:$G$850,4,FALSE),"")</f>
        <v>Industry</v>
      </c>
      <c r="E603" t="str">
        <f>_xlfn.IFNA(VLOOKUP($A603,'PASTE Technology Sheet'!$A$7:$G$850,5,FALSE),"")</f>
        <v>F-gas</v>
      </c>
      <c r="F603" t="str">
        <f>_xlfn.IFNA(VLOOKUP($A603,'PASTE Technology Sheet'!$A$7:$G$850,6,FALSE),"")</f>
        <v>Emitted neGHG - Industry - F-gas</v>
      </c>
      <c r="G603" t="str">
        <f>_xlfn.IFNA(VLOOKUP($A603,'PASTE Technology Sheet'!$A$7:$G$850,7,FALSE),"")</f>
        <v>MACC Component 1 - neGHG F-gas Refrigerator</v>
      </c>
      <c r="H603" s="263">
        <f>_xlfn.IFNA(VLOOKUP(A603,'PASTE Tech_Stock'!A:B,2,FALSE),0)</f>
        <v>0.54100000000000004</v>
      </c>
      <c r="I603" s="263">
        <f>_xlfn.IFNA(VLOOKUP($A603,'PASTE Tech_Stock'!C:BC,2,FALSE),0)</f>
        <v>0.54100000000000004</v>
      </c>
      <c r="J603" s="263">
        <f>_xlfn.IFNA(VLOOKUP($A603,'PASTE Tech_Stock'!E:BD,2,FALSE),0)</f>
        <v>0.54099999990000003</v>
      </c>
      <c r="K603" s="263">
        <f>_xlfn.IFNA(VLOOKUP($A603,'PASTE Tech_Stock'!G:BE,2,FALSE),0)</f>
        <v>0.54100000000000004</v>
      </c>
      <c r="L603" s="263">
        <f>_xlfn.IFNA(VLOOKUP($A603,'PASTE Tech_Stock'!I:BF,2,FALSE),0)</f>
        <v>0.54100000000000004</v>
      </c>
      <c r="M603" s="263">
        <f>_xlfn.IFNA(VLOOKUP($A603,'PASTE Tech_Stock'!K:BG,2,FALSE),0)</f>
        <v>0.54100000000000004</v>
      </c>
      <c r="N603" s="263">
        <f>_xlfn.IFNA(VLOOKUP($A603,'PASTE Tech_Stock'!M:BH,2,FALSE),0)</f>
        <v>0.54099999980000002</v>
      </c>
      <c r="O603" s="263">
        <f>_xlfn.IFNA(VLOOKUP($A603,'PASTE Tech_Stock'!O:BI,2,FALSE),0)</f>
        <v>0.54099999990000003</v>
      </c>
      <c r="P603" s="263">
        <f>_xlfn.IFNA(VLOOKUP($A603,'PASTE Tech_Stock'!Q:BJ,2,FALSE),0)</f>
        <v>0.54099999990000003</v>
      </c>
      <c r="Q603" s="263">
        <f>_xlfn.IFNA(VLOOKUP($A603,'PASTE Tech_Stock'!S:BK,2,FALSE),0)</f>
        <v>0.54100000000000004</v>
      </c>
      <c r="R603" s="263">
        <f>_xlfn.IFNA(VLOOKUP($A603,'PASTE Tech_Stock'!U:BL,2,FALSE),0)</f>
        <v>0.54100000000000004</v>
      </c>
      <c r="S603" s="263">
        <f>_xlfn.IFNA(VLOOKUP($A603,'PASTE Tech_Stock'!W:BM,2,FALSE),0)</f>
        <v>0.54099999990000003</v>
      </c>
      <c r="T603" s="263">
        <f>_xlfn.IFNA(VLOOKUP($A603,'PASTE Tech_Stock'!Y:BN,2,FALSE),0)</f>
        <v>0.54100000000000004</v>
      </c>
    </row>
    <row r="604" spans="1:20" x14ac:dyDescent="0.3">
      <c r="A604" s="40" t="s">
        <v>629</v>
      </c>
      <c r="B604" t="str">
        <f>_xlfn.IFNA(VLOOKUP($A604,'PASTE Energy Balance'!$A$7:$O$835,14,FALSE),"")</f>
        <v>NL</v>
      </c>
      <c r="C604" t="str">
        <f>_xlfn.IFNA(VLOOKUP($A604,'PASTE Technology Sheet'!$A$7:$G$850,3,FALSE),"")</f>
        <v>Emission</v>
      </c>
      <c r="D604" t="str">
        <f>_xlfn.IFNA(VLOOKUP($A604,'PASTE Technology Sheet'!$A$7:$G$850,4,FALSE),"")</f>
        <v>Industry</v>
      </c>
      <c r="E604" t="str">
        <f>_xlfn.IFNA(VLOOKUP($A604,'PASTE Technology Sheet'!$A$7:$G$850,5,FALSE),"")</f>
        <v>F-gas</v>
      </c>
      <c r="F604" t="str">
        <f>_xlfn.IFNA(VLOOKUP($A604,'PASTE Technology Sheet'!$A$7:$G$850,6,FALSE),"")</f>
        <v>Emitted neGHG - Industry - F-gas</v>
      </c>
      <c r="G604" t="str">
        <f>_xlfn.IFNA(VLOOKUP($A604,'PASTE Technology Sheet'!$A$7:$G$850,7,FALSE),"")</f>
        <v>MACC Component 2 - neGHG F-gas Refrigerator</v>
      </c>
      <c r="H604" s="263">
        <f>_xlfn.IFNA(VLOOKUP(A604,'PASTE Tech_Stock'!A:B,2,FALSE),0)</f>
        <v>0</v>
      </c>
      <c r="I604" s="263">
        <f>_xlfn.IFNA(VLOOKUP($A604,'PASTE Tech_Stock'!C:BC,2,FALSE),0)</f>
        <v>0</v>
      </c>
      <c r="J604" s="263">
        <f>_xlfn.IFNA(VLOOKUP($A604,'PASTE Tech_Stock'!E:BD,2,FALSE),0)</f>
        <v>0</v>
      </c>
      <c r="K604" s="263">
        <f>_xlfn.IFNA(VLOOKUP($A604,'PASTE Tech_Stock'!G:BE,2,FALSE),0)</f>
        <v>0</v>
      </c>
      <c r="L604" s="263">
        <f>_xlfn.IFNA(VLOOKUP($A604,'PASTE Tech_Stock'!I:BF,2,FALSE),0)</f>
        <v>0</v>
      </c>
      <c r="M604" s="263">
        <f>_xlfn.IFNA(VLOOKUP($A604,'PASTE Tech_Stock'!K:BG,2,FALSE),0)</f>
        <v>0</v>
      </c>
      <c r="N604" s="263">
        <f>_xlfn.IFNA(VLOOKUP($A604,'PASTE Tech_Stock'!M:BH,2,FALSE),0)</f>
        <v>0</v>
      </c>
      <c r="O604" s="263">
        <f>_xlfn.IFNA(VLOOKUP($A604,'PASTE Tech_Stock'!O:BI,2,FALSE),0)</f>
        <v>0</v>
      </c>
      <c r="P604" s="263">
        <f>_xlfn.IFNA(VLOOKUP($A604,'PASTE Tech_Stock'!Q:BJ,2,FALSE),0)</f>
        <v>0</v>
      </c>
      <c r="Q604" s="263">
        <f>_xlfn.IFNA(VLOOKUP($A604,'PASTE Tech_Stock'!S:BK,2,FALSE),0)</f>
        <v>0</v>
      </c>
      <c r="R604" s="263">
        <f>_xlfn.IFNA(VLOOKUP($A604,'PASTE Tech_Stock'!U:BL,2,FALSE),0)</f>
        <v>0</v>
      </c>
      <c r="S604" s="263">
        <f>_xlfn.IFNA(VLOOKUP($A604,'PASTE Tech_Stock'!W:BM,2,FALSE),0)</f>
        <v>0</v>
      </c>
      <c r="T604" s="263">
        <f>_xlfn.IFNA(VLOOKUP($A604,'PASTE Tech_Stock'!Y:BN,2,FALSE),0)</f>
        <v>0</v>
      </c>
    </row>
    <row r="605" spans="1:20" x14ac:dyDescent="0.3">
      <c r="A605" s="69" t="s">
        <v>630</v>
      </c>
      <c r="B605" t="str">
        <f>_xlfn.IFNA(VLOOKUP($A605,'PASTE Energy Balance'!$A$7:$O$835,14,FALSE),"")</f>
        <v>NL</v>
      </c>
      <c r="C605" t="str">
        <f>_xlfn.IFNA(VLOOKUP($A605,'PASTE Technology Sheet'!$A$7:$G$850,3,FALSE),"")</f>
        <v>Emission</v>
      </c>
      <c r="D605" t="str">
        <f>_xlfn.IFNA(VLOOKUP($A605,'PASTE Technology Sheet'!$A$7:$G$850,4,FALSE),"")</f>
        <v>Industry</v>
      </c>
      <c r="E605" t="str">
        <f>_xlfn.IFNA(VLOOKUP($A605,'PASTE Technology Sheet'!$A$7:$G$850,5,FALSE),"")</f>
        <v>F-gas</v>
      </c>
      <c r="F605" t="str">
        <f>_xlfn.IFNA(VLOOKUP($A605,'PASTE Technology Sheet'!$A$7:$G$850,6,FALSE),"")</f>
        <v>Emitted neGHG - Industry - F-gas</v>
      </c>
      <c r="G605" t="str">
        <f>_xlfn.IFNA(VLOOKUP($A605,'PASTE Technology Sheet'!$A$7:$G$850,7,FALSE),"")</f>
        <v>MACC Component 1 - neGHG F-gas Other</v>
      </c>
      <c r="H605" s="263">
        <f>_xlfn.IFNA(VLOOKUP(A605,'PASTE Tech_Stock'!A:B,2,FALSE),0)</f>
        <v>0</v>
      </c>
      <c r="I605" s="263">
        <f>_xlfn.IFNA(VLOOKUP($A605,'PASTE Tech_Stock'!C:BC,2,FALSE),0)</f>
        <v>0</v>
      </c>
      <c r="J605" s="263">
        <f>_xlfn.IFNA(VLOOKUP($A605,'PASTE Tech_Stock'!E:BD,2,FALSE),0)</f>
        <v>0</v>
      </c>
      <c r="K605" s="263">
        <f>_xlfn.IFNA(VLOOKUP($A605,'PASTE Tech_Stock'!G:BE,2,FALSE),0)</f>
        <v>0</v>
      </c>
      <c r="L605" s="263">
        <f>_xlfn.IFNA(VLOOKUP($A605,'PASTE Tech_Stock'!I:BF,2,FALSE),0)</f>
        <v>0</v>
      </c>
      <c r="M605" s="263">
        <f>_xlfn.IFNA(VLOOKUP($A605,'PASTE Tech_Stock'!K:BG,2,FALSE),0)</f>
        <v>0</v>
      </c>
      <c r="N605" s="263">
        <f>_xlfn.IFNA(VLOOKUP($A605,'PASTE Tech_Stock'!M:BH,2,FALSE),0)</f>
        <v>0</v>
      </c>
      <c r="O605" s="263">
        <f>_xlfn.IFNA(VLOOKUP($A605,'PASTE Tech_Stock'!O:BI,2,FALSE),0)</f>
        <v>0</v>
      </c>
      <c r="P605" s="263">
        <f>_xlfn.IFNA(VLOOKUP($A605,'PASTE Tech_Stock'!Q:BJ,2,FALSE),0)</f>
        <v>0</v>
      </c>
      <c r="Q605" s="263">
        <f>_xlfn.IFNA(VLOOKUP($A605,'PASTE Tech_Stock'!S:BK,2,FALSE),0)</f>
        <v>0</v>
      </c>
      <c r="R605" s="263">
        <f>_xlfn.IFNA(VLOOKUP($A605,'PASTE Tech_Stock'!U:BL,2,FALSE),0)</f>
        <v>0</v>
      </c>
      <c r="S605" s="263">
        <f>_xlfn.IFNA(VLOOKUP($A605,'PASTE Tech_Stock'!W:BM,2,FALSE),0)</f>
        <v>0</v>
      </c>
      <c r="T605" s="263">
        <f>_xlfn.IFNA(VLOOKUP($A605,'PASTE Tech_Stock'!Y:BN,2,FALSE),0)</f>
        <v>0</v>
      </c>
    </row>
    <row r="606" spans="1:20" x14ac:dyDescent="0.3">
      <c r="A606" s="40" t="s">
        <v>631</v>
      </c>
      <c r="B606" t="str">
        <f>_xlfn.IFNA(VLOOKUP($A606,'PASTE Energy Balance'!$A$7:$O$835,14,FALSE),"")</f>
        <v>NL</v>
      </c>
      <c r="C606" t="str">
        <f>_xlfn.IFNA(VLOOKUP($A606,'PASTE Technology Sheet'!$A$7:$G$850,3,FALSE),"")</f>
        <v>Emission</v>
      </c>
      <c r="D606" t="str">
        <f>_xlfn.IFNA(VLOOKUP($A606,'PASTE Technology Sheet'!$A$7:$G$850,4,FALSE),"")</f>
        <v>Transport</v>
      </c>
      <c r="E606" t="str">
        <f>_xlfn.IFNA(VLOOKUP($A606,'PASTE Technology Sheet'!$A$7:$G$850,5,FALSE),"")</f>
        <v>CH4</v>
      </c>
      <c r="F606" t="str">
        <f>_xlfn.IFNA(VLOOKUP($A606,'PASTE Technology Sheet'!$A$7:$G$850,6,FALSE),"")</f>
        <v>Emitted neGHG - Transport - CH4</v>
      </c>
      <c r="G606" t="str">
        <f>_xlfn.IFNA(VLOOKUP($A606,'PASTE Technology Sheet'!$A$7:$G$850,7,FALSE),"")</f>
        <v>Emitted neGHG - Transport - CH4</v>
      </c>
      <c r="H606" s="263">
        <f>_xlfn.IFNA(VLOOKUP(A606,'PASTE Tech_Stock'!A:B,2,FALSE),0)</f>
        <v>20</v>
      </c>
      <c r="I606" s="263">
        <f>_xlfn.IFNA(VLOOKUP($A606,'PASTE Tech_Stock'!C:BC,2,FALSE),0)</f>
        <v>20</v>
      </c>
      <c r="J606" s="263">
        <f>_xlfn.IFNA(VLOOKUP($A606,'PASTE Tech_Stock'!E:BD,2,FALSE),0)</f>
        <v>20</v>
      </c>
      <c r="K606" s="263">
        <f>_xlfn.IFNA(VLOOKUP($A606,'PASTE Tech_Stock'!G:BE,2,FALSE),0)</f>
        <v>20</v>
      </c>
      <c r="L606" s="263">
        <f>_xlfn.IFNA(VLOOKUP($A606,'PASTE Tech_Stock'!I:BF,2,FALSE),0)</f>
        <v>20</v>
      </c>
      <c r="M606" s="263">
        <f>_xlfn.IFNA(VLOOKUP($A606,'PASTE Tech_Stock'!K:BG,2,FALSE),0)</f>
        <v>20</v>
      </c>
      <c r="N606" s="263">
        <f>_xlfn.IFNA(VLOOKUP($A606,'PASTE Tech_Stock'!M:BH,2,FALSE),0)</f>
        <v>20</v>
      </c>
      <c r="O606" s="263">
        <f>_xlfn.IFNA(VLOOKUP($A606,'PASTE Tech_Stock'!O:BI,2,FALSE),0)</f>
        <v>20</v>
      </c>
      <c r="P606" s="263">
        <f>_xlfn.IFNA(VLOOKUP($A606,'PASTE Tech_Stock'!Q:BJ,2,FALSE),0)</f>
        <v>20</v>
      </c>
      <c r="Q606" s="263">
        <f>_xlfn.IFNA(VLOOKUP($A606,'PASTE Tech_Stock'!S:BK,2,FALSE),0)</f>
        <v>20</v>
      </c>
      <c r="R606" s="263">
        <f>_xlfn.IFNA(VLOOKUP($A606,'PASTE Tech_Stock'!U:BL,2,FALSE),0)</f>
        <v>20</v>
      </c>
      <c r="S606" s="263">
        <f>_xlfn.IFNA(VLOOKUP($A606,'PASTE Tech_Stock'!W:BM,2,FALSE),0)</f>
        <v>20</v>
      </c>
      <c r="T606" s="263">
        <f>_xlfn.IFNA(VLOOKUP($A606,'PASTE Tech_Stock'!Y:BN,2,FALSE),0)</f>
        <v>20</v>
      </c>
    </row>
    <row r="607" spans="1:20" x14ac:dyDescent="0.3">
      <c r="A607" s="69" t="s">
        <v>632</v>
      </c>
      <c r="B607" t="str">
        <f>_xlfn.IFNA(VLOOKUP($A607,'PASTE Energy Balance'!$A$7:$O$835,14,FALSE),"")</f>
        <v>NL</v>
      </c>
      <c r="C607" t="str">
        <f>_xlfn.IFNA(VLOOKUP($A607,'PASTE Technology Sheet'!$A$7:$G$850,3,FALSE),"")</f>
        <v>Emission</v>
      </c>
      <c r="D607" t="str">
        <f>_xlfn.IFNA(VLOOKUP($A607,'PASTE Technology Sheet'!$A$7:$G$850,4,FALSE),"")</f>
        <v>Transport</v>
      </c>
      <c r="E607" t="str">
        <f>_xlfn.IFNA(VLOOKUP($A607,'PASTE Technology Sheet'!$A$7:$G$850,5,FALSE),"")</f>
        <v>CH4</v>
      </c>
      <c r="F607" t="str">
        <f>_xlfn.IFNA(VLOOKUP($A607,'PASTE Technology Sheet'!$A$7:$G$850,6,FALSE),"")</f>
        <v>Emitted neGHG - Transport - CH4</v>
      </c>
      <c r="G607" t="str">
        <f>_xlfn.IFNA(VLOOKUP($A607,'PASTE Technology Sheet'!$A$7:$G$850,7,FALSE),"")</f>
        <v>MACC Component 1 - neGHG CH4 Other</v>
      </c>
      <c r="H607" s="263">
        <f>_xlfn.IFNA(VLOOKUP(A607,'PASTE Tech_Stock'!A:B,2,FALSE),0)</f>
        <v>1.0999999999999999E-2</v>
      </c>
      <c r="I607" s="263">
        <f>_xlfn.IFNA(VLOOKUP($A607,'PASTE Tech_Stock'!C:BC,2,FALSE),0)</f>
        <v>1.0999999999999999E-2</v>
      </c>
      <c r="J607" s="263">
        <f>_xlfn.IFNA(VLOOKUP($A607,'PASTE Tech_Stock'!E:BD,2,FALSE),0)</f>
        <v>1.0999999999999999E-2</v>
      </c>
      <c r="K607" s="263">
        <f>_xlfn.IFNA(VLOOKUP($A607,'PASTE Tech_Stock'!G:BE,2,FALSE),0)</f>
        <v>1.0999999999999999E-2</v>
      </c>
      <c r="L607" s="263">
        <f>_xlfn.IFNA(VLOOKUP($A607,'PASTE Tech_Stock'!I:BF,2,FALSE),0)</f>
        <v>1.0999999999999999E-2</v>
      </c>
      <c r="M607" s="263">
        <f>_xlfn.IFNA(VLOOKUP($A607,'PASTE Tech_Stock'!K:BG,2,FALSE),0)</f>
        <v>1.0999999999999999E-2</v>
      </c>
      <c r="N607" s="263">
        <f>_xlfn.IFNA(VLOOKUP($A607,'PASTE Tech_Stock'!M:BH,2,FALSE),0)</f>
        <v>1.0999999999999999E-2</v>
      </c>
      <c r="O607" s="263">
        <f>_xlfn.IFNA(VLOOKUP($A607,'PASTE Tech_Stock'!O:BI,2,FALSE),0)</f>
        <v>1.0999999999999999E-2</v>
      </c>
      <c r="P607" s="263">
        <f>_xlfn.IFNA(VLOOKUP($A607,'PASTE Tech_Stock'!Q:BJ,2,FALSE),0)</f>
        <v>1.0999999999999999E-2</v>
      </c>
      <c r="Q607" s="263">
        <f>_xlfn.IFNA(VLOOKUP($A607,'PASTE Tech_Stock'!S:BK,2,FALSE),0)</f>
        <v>1.0999999999999999E-2</v>
      </c>
      <c r="R607" s="263">
        <f>_xlfn.IFNA(VLOOKUP($A607,'PASTE Tech_Stock'!U:BL,2,FALSE),0)</f>
        <v>1.0999999999999999E-2</v>
      </c>
      <c r="S607" s="263">
        <f>_xlfn.IFNA(VLOOKUP($A607,'PASTE Tech_Stock'!W:BM,2,FALSE),0)</f>
        <v>1.0999999999999999E-2</v>
      </c>
      <c r="T607" s="263">
        <f>_xlfn.IFNA(VLOOKUP($A607,'PASTE Tech_Stock'!Y:BN,2,FALSE),0)</f>
        <v>1.0999999999999999E-2</v>
      </c>
    </row>
    <row r="608" spans="1:20" x14ac:dyDescent="0.3">
      <c r="A608" s="40" t="s">
        <v>633</v>
      </c>
      <c r="B608" t="str">
        <f>_xlfn.IFNA(VLOOKUP($A608,'PASTE Energy Balance'!$A$7:$O$835,14,FALSE),"")</f>
        <v>NL</v>
      </c>
      <c r="C608" t="str">
        <f>_xlfn.IFNA(VLOOKUP($A608,'PASTE Technology Sheet'!$A$7:$G$850,3,FALSE),"")</f>
        <v>Emission</v>
      </c>
      <c r="D608" t="str">
        <f>_xlfn.IFNA(VLOOKUP($A608,'PASTE Technology Sheet'!$A$7:$G$850,4,FALSE),"")</f>
        <v>Transport</v>
      </c>
      <c r="E608" t="str">
        <f>_xlfn.IFNA(VLOOKUP($A608,'PASTE Technology Sheet'!$A$7:$G$850,5,FALSE),"")</f>
        <v>N2O</v>
      </c>
      <c r="F608" t="str">
        <f>_xlfn.IFNA(VLOOKUP($A608,'PASTE Technology Sheet'!$A$7:$G$850,6,FALSE),"")</f>
        <v>Emitted neGHG - Transport - N2O</v>
      </c>
      <c r="G608" t="str">
        <f>_xlfn.IFNA(VLOOKUP($A608,'PASTE Technology Sheet'!$A$7:$G$850,7,FALSE),"")</f>
        <v>Emitted neGHG - Transport - N2O</v>
      </c>
      <c r="H608" s="263">
        <f>_xlfn.IFNA(VLOOKUP(A608,'PASTE Tech_Stock'!A:B,2,FALSE),0)</f>
        <v>10</v>
      </c>
      <c r="I608" s="263">
        <f>_xlfn.IFNA(VLOOKUP($A608,'PASTE Tech_Stock'!C:BC,2,FALSE),0)</f>
        <v>10</v>
      </c>
      <c r="J608" s="263">
        <f>_xlfn.IFNA(VLOOKUP($A608,'PASTE Tech_Stock'!E:BD,2,FALSE),0)</f>
        <v>10</v>
      </c>
      <c r="K608" s="263">
        <f>_xlfn.IFNA(VLOOKUP($A608,'PASTE Tech_Stock'!G:BE,2,FALSE),0)</f>
        <v>10</v>
      </c>
      <c r="L608" s="263">
        <f>_xlfn.IFNA(VLOOKUP($A608,'PASTE Tech_Stock'!I:BF,2,FALSE),0)</f>
        <v>10</v>
      </c>
      <c r="M608" s="263">
        <f>_xlfn.IFNA(VLOOKUP($A608,'PASTE Tech_Stock'!K:BG,2,FALSE),0)</f>
        <v>10</v>
      </c>
      <c r="N608" s="263">
        <f>_xlfn.IFNA(VLOOKUP($A608,'PASTE Tech_Stock'!M:BH,2,FALSE),0)</f>
        <v>10</v>
      </c>
      <c r="O608" s="263">
        <f>_xlfn.IFNA(VLOOKUP($A608,'PASTE Tech_Stock'!O:BI,2,FALSE),0)</f>
        <v>10</v>
      </c>
      <c r="P608" s="263">
        <f>_xlfn.IFNA(VLOOKUP($A608,'PASTE Tech_Stock'!Q:BJ,2,FALSE),0)</f>
        <v>10</v>
      </c>
      <c r="Q608" s="263">
        <f>_xlfn.IFNA(VLOOKUP($A608,'PASTE Tech_Stock'!S:BK,2,FALSE),0)</f>
        <v>10</v>
      </c>
      <c r="R608" s="263">
        <f>_xlfn.IFNA(VLOOKUP($A608,'PASTE Tech_Stock'!U:BL,2,FALSE),0)</f>
        <v>10</v>
      </c>
      <c r="S608" s="263">
        <f>_xlfn.IFNA(VLOOKUP($A608,'PASTE Tech_Stock'!W:BM,2,FALSE),0)</f>
        <v>10</v>
      </c>
      <c r="T608" s="263">
        <f>_xlfn.IFNA(VLOOKUP($A608,'PASTE Tech_Stock'!Y:BN,2,FALSE),0)</f>
        <v>10</v>
      </c>
    </row>
    <row r="609" spans="1:20" x14ac:dyDescent="0.3">
      <c r="A609" s="69" t="s">
        <v>634</v>
      </c>
      <c r="B609" t="str">
        <f>_xlfn.IFNA(VLOOKUP($A609,'PASTE Energy Balance'!$A$7:$O$835,14,FALSE),"")</f>
        <v>NL</v>
      </c>
      <c r="C609" t="str">
        <f>_xlfn.IFNA(VLOOKUP($A609,'PASTE Technology Sheet'!$A$7:$G$850,3,FALSE),"")</f>
        <v>Emission</v>
      </c>
      <c r="D609" t="str">
        <f>_xlfn.IFNA(VLOOKUP($A609,'PASTE Technology Sheet'!$A$7:$G$850,4,FALSE),"")</f>
        <v>Transport</v>
      </c>
      <c r="E609" t="str">
        <f>_xlfn.IFNA(VLOOKUP($A609,'PASTE Technology Sheet'!$A$7:$G$850,5,FALSE),"")</f>
        <v>N2O</v>
      </c>
      <c r="F609" t="str">
        <f>_xlfn.IFNA(VLOOKUP($A609,'PASTE Technology Sheet'!$A$7:$G$850,6,FALSE),"")</f>
        <v>Emitted neGHG - Transport - N2O</v>
      </c>
      <c r="G609" t="str">
        <f>_xlfn.IFNA(VLOOKUP($A609,'PASTE Technology Sheet'!$A$7:$G$850,7,FALSE),"")</f>
        <v>MACC Component 1 - neGHG N2O Other</v>
      </c>
      <c r="H609" s="263">
        <f>_xlfn.IFNA(VLOOKUP(A609,'PASTE Tech_Stock'!A:B,2,FALSE),0)</f>
        <v>8.4000000000000005E-2</v>
      </c>
      <c r="I609" s="263">
        <f>_xlfn.IFNA(VLOOKUP($A609,'PASTE Tech_Stock'!C:BC,2,FALSE),0)</f>
        <v>8.4000000000000005E-2</v>
      </c>
      <c r="J609" s="263">
        <f>_xlfn.IFNA(VLOOKUP($A609,'PASTE Tech_Stock'!E:BD,2,FALSE),0)</f>
        <v>8.4000000000000005E-2</v>
      </c>
      <c r="K609" s="263">
        <f>_xlfn.IFNA(VLOOKUP($A609,'PASTE Tech_Stock'!G:BE,2,FALSE),0)</f>
        <v>8.4000000000000005E-2</v>
      </c>
      <c r="L609" s="263">
        <f>_xlfn.IFNA(VLOOKUP($A609,'PASTE Tech_Stock'!I:BF,2,FALSE),0)</f>
        <v>8.4000000000000005E-2</v>
      </c>
      <c r="M609" s="263">
        <f>_xlfn.IFNA(VLOOKUP($A609,'PASTE Tech_Stock'!K:BG,2,FALSE),0)</f>
        <v>8.4000000000000005E-2</v>
      </c>
      <c r="N609" s="263">
        <f>_xlfn.IFNA(VLOOKUP($A609,'PASTE Tech_Stock'!M:BH,2,FALSE),0)</f>
        <v>8.4000000000000005E-2</v>
      </c>
      <c r="O609" s="263">
        <f>_xlfn.IFNA(VLOOKUP($A609,'PASTE Tech_Stock'!O:BI,2,FALSE),0)</f>
        <v>8.4000000000000005E-2</v>
      </c>
      <c r="P609" s="263">
        <f>_xlfn.IFNA(VLOOKUP($A609,'PASTE Tech_Stock'!Q:BJ,2,FALSE),0)</f>
        <v>8.4000000000000005E-2</v>
      </c>
      <c r="Q609" s="263">
        <f>_xlfn.IFNA(VLOOKUP($A609,'PASTE Tech_Stock'!S:BK,2,FALSE),0)</f>
        <v>8.4000000000000005E-2</v>
      </c>
      <c r="R609" s="263">
        <f>_xlfn.IFNA(VLOOKUP($A609,'PASTE Tech_Stock'!U:BL,2,FALSE),0)</f>
        <v>8.4000000000000005E-2</v>
      </c>
      <c r="S609" s="263">
        <f>_xlfn.IFNA(VLOOKUP($A609,'PASTE Tech_Stock'!W:BM,2,FALSE),0)</f>
        <v>8.4000000000000005E-2</v>
      </c>
      <c r="T609" s="263">
        <f>_xlfn.IFNA(VLOOKUP($A609,'PASTE Tech_Stock'!Y:BN,2,FALSE),0)</f>
        <v>8.4000000000000005E-2</v>
      </c>
    </row>
    <row r="610" spans="1:20" x14ac:dyDescent="0.3">
      <c r="A610" s="40" t="s">
        <v>635</v>
      </c>
      <c r="B610" t="str">
        <f>_xlfn.IFNA(VLOOKUP($A610,'PASTE Energy Balance'!$A$7:$O$835,14,FALSE),"")</f>
        <v>NL</v>
      </c>
      <c r="C610" t="str">
        <f>_xlfn.IFNA(VLOOKUP($A610,'PASTE Technology Sheet'!$A$7:$G$850,3,FALSE),"")</f>
        <v>Emission</v>
      </c>
      <c r="D610" t="str">
        <f>_xlfn.IFNA(VLOOKUP($A610,'PASTE Technology Sheet'!$A$7:$G$850,4,FALSE),"")</f>
        <v>Transport</v>
      </c>
      <c r="E610" t="str">
        <f>_xlfn.IFNA(VLOOKUP($A610,'PASTE Technology Sheet'!$A$7:$G$850,5,FALSE),"")</f>
        <v>F-gas</v>
      </c>
      <c r="F610" t="str">
        <f>_xlfn.IFNA(VLOOKUP($A610,'PASTE Technology Sheet'!$A$7:$G$850,6,FALSE),"")</f>
        <v>Emitted neGHG - Transport - F-gas</v>
      </c>
      <c r="G610" t="str">
        <f>_xlfn.IFNA(VLOOKUP($A610,'PASTE Technology Sheet'!$A$7:$G$850,7,FALSE),"")</f>
        <v>Emitted neGHG - Transport - F-gas</v>
      </c>
      <c r="H610" s="263">
        <f>_xlfn.IFNA(VLOOKUP(A610,'PASTE Tech_Stock'!A:B,2,FALSE),0)</f>
        <v>5</v>
      </c>
      <c r="I610" s="263">
        <f>_xlfn.IFNA(VLOOKUP($A610,'PASTE Tech_Stock'!C:BC,2,FALSE),0)</f>
        <v>5</v>
      </c>
      <c r="J610" s="263">
        <f>_xlfn.IFNA(VLOOKUP($A610,'PASTE Tech_Stock'!E:BD,2,FALSE),0)</f>
        <v>5</v>
      </c>
      <c r="K610" s="263">
        <f>_xlfn.IFNA(VLOOKUP($A610,'PASTE Tech_Stock'!G:BE,2,FALSE),0)</f>
        <v>5</v>
      </c>
      <c r="L610" s="263">
        <f>_xlfn.IFNA(VLOOKUP($A610,'PASTE Tech_Stock'!I:BF,2,FALSE),0)</f>
        <v>5</v>
      </c>
      <c r="M610" s="263">
        <f>_xlfn.IFNA(VLOOKUP($A610,'PASTE Tech_Stock'!K:BG,2,FALSE),0)</f>
        <v>5</v>
      </c>
      <c r="N610" s="263">
        <f>_xlfn.IFNA(VLOOKUP($A610,'PASTE Tech_Stock'!M:BH,2,FALSE),0)</f>
        <v>5</v>
      </c>
      <c r="O610" s="263">
        <f>_xlfn.IFNA(VLOOKUP($A610,'PASTE Tech_Stock'!O:BI,2,FALSE),0)</f>
        <v>5</v>
      </c>
      <c r="P610" s="263">
        <f>_xlfn.IFNA(VLOOKUP($A610,'PASTE Tech_Stock'!Q:BJ,2,FALSE),0)</f>
        <v>5</v>
      </c>
      <c r="Q610" s="263">
        <f>_xlfn.IFNA(VLOOKUP($A610,'PASTE Tech_Stock'!S:BK,2,FALSE),0)</f>
        <v>5</v>
      </c>
      <c r="R610" s="263">
        <f>_xlfn.IFNA(VLOOKUP($A610,'PASTE Tech_Stock'!U:BL,2,FALSE),0)</f>
        <v>5</v>
      </c>
      <c r="S610" s="263">
        <f>_xlfn.IFNA(VLOOKUP($A610,'PASTE Tech_Stock'!W:BM,2,FALSE),0)</f>
        <v>5</v>
      </c>
      <c r="T610" s="263">
        <f>_xlfn.IFNA(VLOOKUP($A610,'PASTE Tech_Stock'!Y:BN,2,FALSE),0)</f>
        <v>5</v>
      </c>
    </row>
    <row r="611" spans="1:20" x14ac:dyDescent="0.3">
      <c r="A611" s="69" t="s">
        <v>636</v>
      </c>
      <c r="B611" t="str">
        <f>_xlfn.IFNA(VLOOKUP($A611,'PASTE Energy Balance'!$A$7:$O$835,14,FALSE),"")</f>
        <v>NL</v>
      </c>
      <c r="C611" t="str">
        <f>_xlfn.IFNA(VLOOKUP($A611,'PASTE Technology Sheet'!$A$7:$G$850,3,FALSE),"")</f>
        <v>Emission</v>
      </c>
      <c r="D611" t="str">
        <f>_xlfn.IFNA(VLOOKUP($A611,'PASTE Technology Sheet'!$A$7:$G$850,4,FALSE),"")</f>
        <v>Transport</v>
      </c>
      <c r="E611" t="str">
        <f>_xlfn.IFNA(VLOOKUP($A611,'PASTE Technology Sheet'!$A$7:$G$850,5,FALSE),"")</f>
        <v>F-gas</v>
      </c>
      <c r="F611" t="str">
        <f>_xlfn.IFNA(VLOOKUP($A611,'PASTE Technology Sheet'!$A$7:$G$850,6,FALSE),"")</f>
        <v>Emitted neGHG - Transport - F-gas</v>
      </c>
      <c r="G611" t="str">
        <f>_xlfn.IFNA(VLOOKUP($A611,'PASTE Technology Sheet'!$A$7:$G$850,7,FALSE),"")</f>
        <v>MACC Component 1 - neGHG F-gas Other</v>
      </c>
      <c r="H611" s="263">
        <f>_xlfn.IFNA(VLOOKUP(A611,'PASTE Tech_Stock'!A:B,2,FALSE),0)</f>
        <v>0</v>
      </c>
      <c r="I611" s="263">
        <f>_xlfn.IFNA(VLOOKUP($A611,'PASTE Tech_Stock'!C:BC,2,FALSE),0)</f>
        <v>0</v>
      </c>
      <c r="J611" s="263">
        <f>_xlfn.IFNA(VLOOKUP($A611,'PASTE Tech_Stock'!E:BD,2,FALSE),0)</f>
        <v>0</v>
      </c>
      <c r="K611" s="263">
        <f>_xlfn.IFNA(VLOOKUP($A611,'PASTE Tech_Stock'!G:BE,2,FALSE),0)</f>
        <v>0</v>
      </c>
      <c r="L611" s="263">
        <f>_xlfn.IFNA(VLOOKUP($A611,'PASTE Tech_Stock'!I:BF,2,FALSE),0)</f>
        <v>0</v>
      </c>
      <c r="M611" s="263">
        <f>_xlfn.IFNA(VLOOKUP($A611,'PASTE Tech_Stock'!K:BG,2,FALSE),0)</f>
        <v>0</v>
      </c>
      <c r="N611" s="263">
        <f>_xlfn.IFNA(VLOOKUP($A611,'PASTE Tech_Stock'!M:BH,2,FALSE),0)</f>
        <v>0</v>
      </c>
      <c r="O611" s="263">
        <f>_xlfn.IFNA(VLOOKUP($A611,'PASTE Tech_Stock'!O:BI,2,FALSE),0)</f>
        <v>0</v>
      </c>
      <c r="P611" s="263">
        <f>_xlfn.IFNA(VLOOKUP($A611,'PASTE Tech_Stock'!Q:BJ,2,FALSE),0)</f>
        <v>0</v>
      </c>
      <c r="Q611" s="263">
        <f>_xlfn.IFNA(VLOOKUP($A611,'PASTE Tech_Stock'!S:BK,2,FALSE),0)</f>
        <v>0</v>
      </c>
      <c r="R611" s="263">
        <f>_xlfn.IFNA(VLOOKUP($A611,'PASTE Tech_Stock'!U:BL,2,FALSE),0)</f>
        <v>0</v>
      </c>
      <c r="S611" s="263">
        <f>_xlfn.IFNA(VLOOKUP($A611,'PASTE Tech_Stock'!W:BM,2,FALSE),0)</f>
        <v>0</v>
      </c>
      <c r="T611" s="263">
        <f>_xlfn.IFNA(VLOOKUP($A611,'PASTE Tech_Stock'!Y:BN,2,FALSE),0)</f>
        <v>0</v>
      </c>
    </row>
    <row r="612" spans="1:20" x14ac:dyDescent="0.3">
      <c r="A612" s="40" t="s">
        <v>637</v>
      </c>
      <c r="B612" t="str">
        <f>_xlfn.IFNA(VLOOKUP($A612,'PASTE Energy Balance'!$A$7:$O$835,14,FALSE),"")</f>
        <v>NL</v>
      </c>
      <c r="C612" t="str">
        <f>_xlfn.IFNA(VLOOKUP($A612,'PASTE Technology Sheet'!$A$7:$G$850,3,FALSE),"")</f>
        <v>Emission</v>
      </c>
      <c r="D612" t="str">
        <f>_xlfn.IFNA(VLOOKUP($A612,'PASTE Technology Sheet'!$A$7:$G$850,4,FALSE),"")</f>
        <v>LULUCF</v>
      </c>
      <c r="E612" t="str">
        <f>_xlfn.IFNA(VLOOKUP($A612,'PASTE Technology Sheet'!$A$7:$G$850,5,FALSE),"")</f>
        <v>CO2</v>
      </c>
      <c r="F612" t="str">
        <f>_xlfn.IFNA(VLOOKUP($A612,'PASTE Technology Sheet'!$A$7:$G$850,6,FALSE),"")</f>
        <v>Emitted neGHG - LULUCF - CO2</v>
      </c>
      <c r="G612" t="str">
        <f>_xlfn.IFNA(VLOOKUP($A612,'PASTE Technology Sheet'!$A$7:$G$850,7,FALSE),"")</f>
        <v>Emitted neGHG - LULUCF - CO2</v>
      </c>
      <c r="H612" s="263">
        <f>_xlfn.IFNA(VLOOKUP(A612,'PASTE Tech_Stock'!A:B,2,FALSE),0)</f>
        <v>15</v>
      </c>
      <c r="I612" s="263">
        <f>_xlfn.IFNA(VLOOKUP($A612,'PASTE Tech_Stock'!C:BC,2,FALSE),0)</f>
        <v>15</v>
      </c>
      <c r="J612" s="263">
        <f>_xlfn.IFNA(VLOOKUP($A612,'PASTE Tech_Stock'!E:BD,2,FALSE),0)</f>
        <v>15</v>
      </c>
      <c r="K612" s="263">
        <f>_xlfn.IFNA(VLOOKUP($A612,'PASTE Tech_Stock'!G:BE,2,FALSE),0)</f>
        <v>15</v>
      </c>
      <c r="L612" s="263">
        <f>_xlfn.IFNA(VLOOKUP($A612,'PASTE Tech_Stock'!I:BF,2,FALSE),0)</f>
        <v>15</v>
      </c>
      <c r="M612" s="263">
        <f>_xlfn.IFNA(VLOOKUP($A612,'PASTE Tech_Stock'!K:BG,2,FALSE),0)</f>
        <v>15</v>
      </c>
      <c r="N612" s="263">
        <f>_xlfn.IFNA(VLOOKUP($A612,'PASTE Tech_Stock'!M:BH,2,FALSE),0)</f>
        <v>15</v>
      </c>
      <c r="O612" s="263">
        <f>_xlfn.IFNA(VLOOKUP($A612,'PASTE Tech_Stock'!O:BI,2,FALSE),0)</f>
        <v>15</v>
      </c>
      <c r="P612" s="263">
        <f>_xlfn.IFNA(VLOOKUP($A612,'PASTE Tech_Stock'!Q:BJ,2,FALSE),0)</f>
        <v>15</v>
      </c>
      <c r="Q612" s="263">
        <f>_xlfn.IFNA(VLOOKUP($A612,'PASTE Tech_Stock'!S:BK,2,FALSE),0)</f>
        <v>15</v>
      </c>
      <c r="R612" s="263">
        <f>_xlfn.IFNA(VLOOKUP($A612,'PASTE Tech_Stock'!U:BL,2,FALSE),0)</f>
        <v>15</v>
      </c>
      <c r="S612" s="263">
        <f>_xlfn.IFNA(VLOOKUP($A612,'PASTE Tech_Stock'!W:BM,2,FALSE),0)</f>
        <v>15</v>
      </c>
      <c r="T612" s="263">
        <f>_xlfn.IFNA(VLOOKUP($A612,'PASTE Tech_Stock'!Y:BN,2,FALSE),0)</f>
        <v>15</v>
      </c>
    </row>
    <row r="613" spans="1:20" x14ac:dyDescent="0.3">
      <c r="A613" s="69" t="s">
        <v>638</v>
      </c>
      <c r="B613" t="str">
        <f>_xlfn.IFNA(VLOOKUP($A613,'PASTE Energy Balance'!$A$7:$O$835,14,FALSE),"")</f>
        <v>NL</v>
      </c>
      <c r="C613" t="str">
        <f>_xlfn.IFNA(VLOOKUP($A613,'PASTE Technology Sheet'!$A$7:$G$850,3,FALSE),"")</f>
        <v>Emission</v>
      </c>
      <c r="D613" t="str">
        <f>_xlfn.IFNA(VLOOKUP($A613,'PASTE Technology Sheet'!$A$7:$G$850,4,FALSE),"")</f>
        <v>LULUCF</v>
      </c>
      <c r="E613" t="str">
        <f>_xlfn.IFNA(VLOOKUP($A613,'PASTE Technology Sheet'!$A$7:$G$850,5,FALSE),"")</f>
        <v>CO2</v>
      </c>
      <c r="F613" t="str">
        <f>_xlfn.IFNA(VLOOKUP($A613,'PASTE Technology Sheet'!$A$7:$G$850,6,FALSE),"")</f>
        <v>Emitted neGHG - LULUCF - CO2</v>
      </c>
      <c r="G613" t="str">
        <f>_xlfn.IFNA(VLOOKUP($A613,'PASTE Technology Sheet'!$A$7:$G$850,7,FALSE),"")</f>
        <v>MACC Component 1 - neGHG CO2 Other</v>
      </c>
      <c r="H613" s="263">
        <f>_xlfn.IFNA(VLOOKUP(A613,'PASTE Tech_Stock'!A:B,2,FALSE),0)</f>
        <v>1.6040000000000001</v>
      </c>
      <c r="I613" s="263">
        <f>_xlfn.IFNA(VLOOKUP($A613,'PASTE Tech_Stock'!C:BC,2,FALSE),0)</f>
        <v>1.6040000000000001</v>
      </c>
      <c r="J613" s="263">
        <f>_xlfn.IFNA(VLOOKUP($A613,'PASTE Tech_Stock'!E:BD,2,FALSE),0)</f>
        <v>1.6040000000000001</v>
      </c>
      <c r="K613" s="263">
        <f>_xlfn.IFNA(VLOOKUP($A613,'PASTE Tech_Stock'!G:BE,2,FALSE),0)</f>
        <v>1.6040000000000001</v>
      </c>
      <c r="L613" s="263">
        <f>_xlfn.IFNA(VLOOKUP($A613,'PASTE Tech_Stock'!I:BF,2,FALSE),0)</f>
        <v>1.6040000000000001</v>
      </c>
      <c r="M613" s="263">
        <f>_xlfn.IFNA(VLOOKUP($A613,'PASTE Tech_Stock'!K:BG,2,FALSE),0)</f>
        <v>1.6040000000000001</v>
      </c>
      <c r="N613" s="263">
        <f>_xlfn.IFNA(VLOOKUP($A613,'PASTE Tech_Stock'!M:BH,2,FALSE),0)</f>
        <v>1.6040000000000001</v>
      </c>
      <c r="O613" s="263">
        <f>_xlfn.IFNA(VLOOKUP($A613,'PASTE Tech_Stock'!O:BI,2,FALSE),0)</f>
        <v>1.6040000000000001</v>
      </c>
      <c r="P613" s="263">
        <f>_xlfn.IFNA(VLOOKUP($A613,'PASTE Tech_Stock'!Q:BJ,2,FALSE),0)</f>
        <v>1.6040000000000001</v>
      </c>
      <c r="Q613" s="263">
        <f>_xlfn.IFNA(VLOOKUP($A613,'PASTE Tech_Stock'!S:BK,2,FALSE),0)</f>
        <v>1.6040000000000001</v>
      </c>
      <c r="R613" s="263">
        <f>_xlfn.IFNA(VLOOKUP($A613,'PASTE Tech_Stock'!U:BL,2,FALSE),0)</f>
        <v>1.6040000000000001</v>
      </c>
      <c r="S613" s="263">
        <f>_xlfn.IFNA(VLOOKUP($A613,'PASTE Tech_Stock'!W:BM,2,FALSE),0)</f>
        <v>1.6040000000000001</v>
      </c>
      <c r="T613" s="263">
        <f>_xlfn.IFNA(VLOOKUP($A613,'PASTE Tech_Stock'!Y:BN,2,FALSE),0)</f>
        <v>1.6040000000000001</v>
      </c>
    </row>
    <row r="614" spans="1:20" x14ac:dyDescent="0.3">
      <c r="A614" s="182" t="s">
        <v>639</v>
      </c>
      <c r="B614" t="str">
        <f>_xlfn.IFNA(VLOOKUP($A614,'PASTE Energy Balance'!$A$7:$O$835,14,FALSE),"")</f>
        <v>NL</v>
      </c>
      <c r="C614" t="str">
        <f>_xlfn.IFNA(VLOOKUP($A614,'PASTE Technology Sheet'!$A$7:$G$850,3,FALSE),"")</f>
        <v>Emission</v>
      </c>
      <c r="D614" t="str">
        <f>_xlfn.IFNA(VLOOKUP($A614,'PASTE Technology Sheet'!$A$7:$G$850,4,FALSE),"")</f>
        <v>Industry</v>
      </c>
      <c r="E614" t="str">
        <f>_xlfn.IFNA(VLOOKUP($A614,'PASTE Technology Sheet'!$A$7:$G$850,5,FALSE),"")</f>
        <v>CCUS Storage</v>
      </c>
      <c r="F614" t="str">
        <f>_xlfn.IFNA(VLOOKUP($A614,'PASTE Technology Sheet'!$A$7:$G$850,6,FALSE),"")</f>
        <v>CO2 CCUS Network</v>
      </c>
      <c r="G614" t="str">
        <f>_xlfn.IFNA(VLOOKUP($A614,'PASTE Technology Sheet'!$A$7:$G$850,7,FALSE),"")</f>
        <v>CO2 Storage</v>
      </c>
      <c r="H614" s="263">
        <f>_xlfn.IFNA(VLOOKUP(A614,'PASTE Tech_Stock'!A:B,2,FALSE),0)</f>
        <v>40</v>
      </c>
      <c r="I614" s="263">
        <f>_xlfn.IFNA(VLOOKUP($A614,'PASTE Tech_Stock'!C:BC,2,FALSE),0)</f>
        <v>40</v>
      </c>
      <c r="J614" s="263">
        <f>_xlfn.IFNA(VLOOKUP($A614,'PASTE Tech_Stock'!E:BD,2,FALSE),0)</f>
        <v>40</v>
      </c>
      <c r="K614" s="263">
        <f>_xlfn.IFNA(VLOOKUP($A614,'PASTE Tech_Stock'!G:BE,2,FALSE),0)</f>
        <v>40</v>
      </c>
      <c r="L614" s="263">
        <f>_xlfn.IFNA(VLOOKUP($A614,'PASTE Tech_Stock'!I:BF,2,FALSE),0)</f>
        <v>40</v>
      </c>
      <c r="M614" s="263">
        <f>_xlfn.IFNA(VLOOKUP($A614,'PASTE Tech_Stock'!K:BG,2,FALSE),0)</f>
        <v>40</v>
      </c>
      <c r="N614" s="263">
        <f>_xlfn.IFNA(VLOOKUP($A614,'PASTE Tech_Stock'!M:BH,2,FALSE),0)</f>
        <v>40</v>
      </c>
      <c r="O614" s="263">
        <f>_xlfn.IFNA(VLOOKUP($A614,'PASTE Tech_Stock'!O:BI,2,FALSE),0)</f>
        <v>40</v>
      </c>
      <c r="P614" s="263">
        <f>_xlfn.IFNA(VLOOKUP($A614,'PASTE Tech_Stock'!Q:BJ,2,FALSE),0)</f>
        <v>40</v>
      </c>
      <c r="Q614" s="263">
        <f>_xlfn.IFNA(VLOOKUP($A614,'PASTE Tech_Stock'!S:BK,2,FALSE),0)</f>
        <v>40</v>
      </c>
      <c r="R614" s="263">
        <f>_xlfn.IFNA(VLOOKUP($A614,'PASTE Tech_Stock'!U:BL,2,FALSE),0)</f>
        <v>40</v>
      </c>
      <c r="S614" s="263">
        <f>_xlfn.IFNA(VLOOKUP($A614,'PASTE Tech_Stock'!W:BM,2,FALSE),0)</f>
        <v>40</v>
      </c>
      <c r="T614" s="263">
        <f>_xlfn.IFNA(VLOOKUP($A614,'PASTE Tech_Stock'!Y:BN,2,FALSE),0)</f>
        <v>40</v>
      </c>
    </row>
    <row r="615" spans="1:20" x14ac:dyDescent="0.3">
      <c r="A615" s="69" t="s">
        <v>640</v>
      </c>
      <c r="B615" t="str">
        <f>_xlfn.IFNA(VLOOKUP($A615,'PASTE Energy Balance'!$A$7:$O$835,14,FALSE),"")</f>
        <v>NL</v>
      </c>
      <c r="C615" t="str">
        <f>_xlfn.IFNA(VLOOKUP($A615,'PASTE Technology Sheet'!$A$7:$G$850,3,FALSE),"")</f>
        <v>Emission</v>
      </c>
      <c r="D615" t="str">
        <f>_xlfn.IFNA(VLOOKUP($A615,'PASTE Technology Sheet'!$A$7:$G$850,4,FALSE),"")</f>
        <v>Industry</v>
      </c>
      <c r="E615" t="str">
        <f>_xlfn.IFNA(VLOOKUP($A615,'PASTE Technology Sheet'!$A$7:$G$850,5,FALSE),"")</f>
        <v>CCUS</v>
      </c>
      <c r="F615" t="str">
        <f>_xlfn.IFNA(VLOOKUP($A615,'PASTE Technology Sheet'!$A$7:$G$850,6,FALSE),"")</f>
        <v>CO2 CCUS Network</v>
      </c>
      <c r="G615" t="str">
        <f>_xlfn.IFNA(VLOOKUP($A615,'PASTE Technology Sheet'!$A$7:$G$850,7,FALSE),"")</f>
        <v>CO2 from Direct Air Capture under ETS scheme</v>
      </c>
      <c r="H615" s="263">
        <f>_xlfn.IFNA(VLOOKUP(A615,'PASTE Tech_Stock'!A:B,2,FALSE),0)</f>
        <v>0</v>
      </c>
      <c r="I615" s="263">
        <f>_xlfn.IFNA(VLOOKUP($A615,'PASTE Tech_Stock'!C:BC,2,FALSE),0)</f>
        <v>0</v>
      </c>
      <c r="J615" s="263">
        <f>_xlfn.IFNA(VLOOKUP($A615,'PASTE Tech_Stock'!E:BD,2,FALSE),0)</f>
        <v>0</v>
      </c>
      <c r="K615" s="263">
        <f>_xlfn.IFNA(VLOOKUP($A615,'PASTE Tech_Stock'!G:BE,2,FALSE),0)</f>
        <v>0</v>
      </c>
      <c r="L615" s="263">
        <f>_xlfn.IFNA(VLOOKUP($A615,'PASTE Tech_Stock'!I:BF,2,FALSE),0)</f>
        <v>0</v>
      </c>
      <c r="M615" s="263">
        <f>_xlfn.IFNA(VLOOKUP($A615,'PASTE Tech_Stock'!K:BG,2,FALSE),0)</f>
        <v>0</v>
      </c>
      <c r="N615" s="263">
        <f>_xlfn.IFNA(VLOOKUP($A615,'PASTE Tech_Stock'!M:BH,2,FALSE),0)</f>
        <v>0</v>
      </c>
      <c r="O615" s="263">
        <f>_xlfn.IFNA(VLOOKUP($A615,'PASTE Tech_Stock'!O:BI,2,FALSE),0)</f>
        <v>0</v>
      </c>
      <c r="P615" s="263">
        <f>_xlfn.IFNA(VLOOKUP($A615,'PASTE Tech_Stock'!Q:BJ,2,FALSE),0)</f>
        <v>0</v>
      </c>
      <c r="Q615" s="263">
        <f>_xlfn.IFNA(VLOOKUP($A615,'PASTE Tech_Stock'!S:BK,2,FALSE),0)</f>
        <v>0</v>
      </c>
      <c r="R615" s="263">
        <f>_xlfn.IFNA(VLOOKUP($A615,'PASTE Tech_Stock'!U:BL,2,FALSE),0)</f>
        <v>0</v>
      </c>
      <c r="S615" s="263">
        <f>_xlfn.IFNA(VLOOKUP($A615,'PASTE Tech_Stock'!W:BM,2,FALSE),0)</f>
        <v>0</v>
      </c>
      <c r="T615" s="263">
        <f>_xlfn.IFNA(VLOOKUP($A615,'PASTE Tech_Stock'!Y:BN,2,FALSE),0)</f>
        <v>0</v>
      </c>
    </row>
    <row r="616" spans="1:20" x14ac:dyDescent="0.3">
      <c r="A616" s="40" t="s">
        <v>641</v>
      </c>
      <c r="B616" t="str">
        <f>_xlfn.IFNA(VLOOKUP($A616,'PASTE Energy Balance'!$A$7:$O$835,14,FALSE),"")</f>
        <v>NL</v>
      </c>
      <c r="C616" t="str">
        <f>_xlfn.IFNA(VLOOKUP($A616,'PASTE Technology Sheet'!$A$7:$G$850,3,FALSE),"")</f>
        <v>Emission</v>
      </c>
      <c r="D616" t="str">
        <f>_xlfn.IFNA(VLOOKUP($A616,'PASTE Technology Sheet'!$A$7:$G$850,4,FALSE),"")</f>
        <v>Industry</v>
      </c>
      <c r="E616" t="str">
        <f>_xlfn.IFNA(VLOOKUP($A616,'PASTE Technology Sheet'!$A$7:$G$850,5,FALSE),"")</f>
        <v>CCUS</v>
      </c>
      <c r="F616" t="str">
        <f>_xlfn.IFNA(VLOOKUP($A616,'PASTE Technology Sheet'!$A$7:$G$850,6,FALSE),"")</f>
        <v>CO2 CCUS Network</v>
      </c>
      <c r="G616" t="str">
        <f>_xlfn.IFNA(VLOOKUP($A616,'PASTE Technology Sheet'!$A$7:$G$850,7,FALSE),"")</f>
        <v>CO2 from Direct Air Capture outside ETS scheme</v>
      </c>
      <c r="H616" s="263">
        <f>_xlfn.IFNA(VLOOKUP(A616,'PASTE Tech_Stock'!A:B,2,FALSE),0)</f>
        <v>0</v>
      </c>
      <c r="I616" s="263">
        <f>_xlfn.IFNA(VLOOKUP($A616,'PASTE Tech_Stock'!C:BC,2,FALSE),0)</f>
        <v>0</v>
      </c>
      <c r="J616" s="263">
        <f>_xlfn.IFNA(VLOOKUP($A616,'PASTE Tech_Stock'!E:BD,2,FALSE),0)</f>
        <v>0</v>
      </c>
      <c r="K616" s="263">
        <f>_xlfn.IFNA(VLOOKUP($A616,'PASTE Tech_Stock'!G:BE,2,FALSE),0)</f>
        <v>0</v>
      </c>
      <c r="L616" s="263">
        <f>_xlfn.IFNA(VLOOKUP($A616,'PASTE Tech_Stock'!I:BF,2,FALSE),0)</f>
        <v>0</v>
      </c>
      <c r="M616" s="263">
        <f>_xlfn.IFNA(VLOOKUP($A616,'PASTE Tech_Stock'!K:BG,2,FALSE),0)</f>
        <v>0</v>
      </c>
      <c r="N616" s="263">
        <f>_xlfn.IFNA(VLOOKUP($A616,'PASTE Tech_Stock'!M:BH,2,FALSE),0)</f>
        <v>0</v>
      </c>
      <c r="O616" s="263">
        <f>_xlfn.IFNA(VLOOKUP($A616,'PASTE Tech_Stock'!O:BI,2,FALSE),0)</f>
        <v>0</v>
      </c>
      <c r="P616" s="263">
        <f>_xlfn.IFNA(VLOOKUP($A616,'PASTE Tech_Stock'!Q:BJ,2,FALSE),0)</f>
        <v>0</v>
      </c>
      <c r="Q616" s="263">
        <f>_xlfn.IFNA(VLOOKUP($A616,'PASTE Tech_Stock'!S:BK,2,FALSE),0)</f>
        <v>0</v>
      </c>
      <c r="R616" s="263">
        <f>_xlfn.IFNA(VLOOKUP($A616,'PASTE Tech_Stock'!U:BL,2,FALSE),0)</f>
        <v>0</v>
      </c>
      <c r="S616" s="263">
        <f>_xlfn.IFNA(VLOOKUP($A616,'PASTE Tech_Stock'!W:BM,2,FALSE),0)</f>
        <v>0</v>
      </c>
      <c r="T616" s="263">
        <f>_xlfn.IFNA(VLOOKUP($A616,'PASTE Tech_Stock'!Y:BN,2,FALSE),0)</f>
        <v>0</v>
      </c>
    </row>
    <row r="617" spans="1:20" x14ac:dyDescent="0.3">
      <c r="A617" s="69" t="s">
        <v>642</v>
      </c>
      <c r="B617" t="str">
        <f>_xlfn.IFNA(VLOOKUP($A617,'PASTE Energy Balance'!$A$7:$O$835,14,FALSE),"")</f>
        <v>NL</v>
      </c>
      <c r="C617" t="str">
        <f>_xlfn.IFNA(VLOOKUP($A617,'PASTE Technology Sheet'!$A$7:$G$850,3,FALSE),"")</f>
        <v>Emission</v>
      </c>
      <c r="D617" t="str">
        <f>_xlfn.IFNA(VLOOKUP($A617,'PASTE Technology Sheet'!$A$7:$G$850,4,FALSE),"")</f>
        <v>Industry</v>
      </c>
      <c r="E617" t="str">
        <f>_xlfn.IFNA(VLOOKUP($A617,'PASTE Technology Sheet'!$A$7:$G$850,5,FALSE),"")</f>
        <v>CCUS</v>
      </c>
      <c r="F617" t="str">
        <f>_xlfn.IFNA(VLOOKUP($A617,'PASTE Technology Sheet'!$A$7:$G$850,6,FALSE),"")</f>
        <v>CO2 CCUS Network</v>
      </c>
      <c r="G617" t="str">
        <f>_xlfn.IFNA(VLOOKUP($A617,'PASTE Technology Sheet'!$A$7:$G$850,7,FALSE),"")</f>
        <v>Small scale storage buffer - CCUS Network</v>
      </c>
      <c r="H617" s="263">
        <f>_xlfn.IFNA(VLOOKUP(A617,'PASTE Tech_Stock'!A:B,2,FALSE),0)</f>
        <v>0</v>
      </c>
      <c r="I617" s="263">
        <f>_xlfn.IFNA(VLOOKUP($A617,'PASTE Tech_Stock'!C:BC,2,FALSE),0)</f>
        <v>0</v>
      </c>
      <c r="J617" s="263">
        <f>_xlfn.IFNA(VLOOKUP($A617,'PASTE Tech_Stock'!E:BD,2,FALSE),0)</f>
        <v>0</v>
      </c>
      <c r="K617" s="263">
        <f>_xlfn.IFNA(VLOOKUP($A617,'PASTE Tech_Stock'!G:BE,2,FALSE),0)</f>
        <v>0</v>
      </c>
      <c r="L617" s="263">
        <f>_xlfn.IFNA(VLOOKUP($A617,'PASTE Tech_Stock'!I:BF,2,FALSE),0)</f>
        <v>0</v>
      </c>
      <c r="M617" s="263">
        <f>_xlfn.IFNA(VLOOKUP($A617,'PASTE Tech_Stock'!K:BG,2,FALSE),0)</f>
        <v>0</v>
      </c>
      <c r="N617" s="263">
        <f>_xlfn.IFNA(VLOOKUP($A617,'PASTE Tech_Stock'!M:BH,2,FALSE),0)</f>
        <v>0</v>
      </c>
      <c r="O617" s="263">
        <f>_xlfn.IFNA(VLOOKUP($A617,'PASTE Tech_Stock'!O:BI,2,FALSE),0)</f>
        <v>0</v>
      </c>
      <c r="P617" s="263">
        <f>_xlfn.IFNA(VLOOKUP($A617,'PASTE Tech_Stock'!Q:BJ,2,FALSE),0)</f>
        <v>0</v>
      </c>
      <c r="Q617" s="263">
        <f>_xlfn.IFNA(VLOOKUP($A617,'PASTE Tech_Stock'!S:BK,2,FALSE),0)</f>
        <v>0</v>
      </c>
      <c r="R617" s="263">
        <f>_xlfn.IFNA(VLOOKUP($A617,'PASTE Tech_Stock'!U:BL,2,FALSE),0)</f>
        <v>0</v>
      </c>
      <c r="S617" s="263">
        <f>_xlfn.IFNA(VLOOKUP($A617,'PASTE Tech_Stock'!W:BM,2,FALSE),0)</f>
        <v>0</v>
      </c>
      <c r="T617" s="263">
        <f>_xlfn.IFNA(VLOOKUP($A617,'PASTE Tech_Stock'!Y:BN,2,FALSE),0)</f>
        <v>0</v>
      </c>
    </row>
    <row r="618" spans="1:20" x14ac:dyDescent="0.3">
      <c r="A618" s="40" t="s">
        <v>643</v>
      </c>
      <c r="B618" t="str">
        <f>_xlfn.IFNA(VLOOKUP($A618,'PASTE Energy Balance'!$A$7:$O$835,14,FALSE),"")</f>
        <v>NL</v>
      </c>
      <c r="C618" t="str">
        <f>_xlfn.IFNA(VLOOKUP($A618,'PASTE Technology Sheet'!$A$7:$G$850,3,FALSE),"")</f>
        <v>Emission</v>
      </c>
      <c r="D618" t="str">
        <f>_xlfn.IFNA(VLOOKUP($A618,'PASTE Technology Sheet'!$A$7:$G$850,4,FALSE),"")</f>
        <v>Emission</v>
      </c>
      <c r="E618" t="str">
        <f>_xlfn.IFNA(VLOOKUP($A618,'PASTE Technology Sheet'!$A$7:$G$850,5,FALSE),"")</f>
        <v>National ETS</v>
      </c>
      <c r="F618" t="str">
        <f>_xlfn.IFNA(VLOOKUP($A618,'PASTE Technology Sheet'!$A$7:$G$850,6,FALSE),"")</f>
        <v>CO2 Air ETS</v>
      </c>
      <c r="G618" t="str">
        <f>_xlfn.IFNA(VLOOKUP($A618,'PASTE Technology Sheet'!$A$7:$G$850,7,FALSE),"")</f>
        <v>CO2 ETS quota</v>
      </c>
      <c r="H618" s="263">
        <f>_xlfn.IFNA(VLOOKUP(A618,'PASTE Tech_Stock'!A:B,2,FALSE),0)</f>
        <v>0</v>
      </c>
      <c r="I618" s="263">
        <f>_xlfn.IFNA(VLOOKUP($A618,'PASTE Tech_Stock'!C:BC,2,FALSE),0)</f>
        <v>0</v>
      </c>
      <c r="J618" s="263">
        <f>_xlfn.IFNA(VLOOKUP($A618,'PASTE Tech_Stock'!E:BD,2,FALSE),0)</f>
        <v>0</v>
      </c>
      <c r="K618" s="263">
        <f>_xlfn.IFNA(VLOOKUP($A618,'PASTE Tech_Stock'!G:BE,2,FALSE),0)</f>
        <v>0</v>
      </c>
      <c r="L618" s="263">
        <f>_xlfn.IFNA(VLOOKUP($A618,'PASTE Tech_Stock'!I:BF,2,FALSE),0)</f>
        <v>0</v>
      </c>
      <c r="M618" s="263">
        <f>_xlfn.IFNA(VLOOKUP($A618,'PASTE Tech_Stock'!K:BG,2,FALSE),0)</f>
        <v>0</v>
      </c>
      <c r="N618" s="263">
        <f>_xlfn.IFNA(VLOOKUP($A618,'PASTE Tech_Stock'!M:BH,2,FALSE),0)</f>
        <v>0</v>
      </c>
      <c r="O618" s="263">
        <f>_xlfn.IFNA(VLOOKUP($A618,'PASTE Tech_Stock'!O:BI,2,FALSE),0)</f>
        <v>0</v>
      </c>
      <c r="P618" s="263">
        <f>_xlfn.IFNA(VLOOKUP($A618,'PASTE Tech_Stock'!Q:BJ,2,FALSE),0)</f>
        <v>0</v>
      </c>
      <c r="Q618" s="263">
        <f>_xlfn.IFNA(VLOOKUP($A618,'PASTE Tech_Stock'!S:BK,2,FALSE),0)</f>
        <v>0</v>
      </c>
      <c r="R618" s="263">
        <f>_xlfn.IFNA(VLOOKUP($A618,'PASTE Tech_Stock'!U:BL,2,FALSE),0)</f>
        <v>0</v>
      </c>
      <c r="S618" s="263">
        <f>_xlfn.IFNA(VLOOKUP($A618,'PASTE Tech_Stock'!W:BM,2,FALSE),0)</f>
        <v>0</v>
      </c>
      <c r="T618" s="263">
        <f>_xlfn.IFNA(VLOOKUP($A618,'PASTE Tech_Stock'!Y:BN,2,FALSE),0)</f>
        <v>0</v>
      </c>
    </row>
    <row r="619" spans="1:20" x14ac:dyDescent="0.3">
      <c r="A619" s="114" t="s">
        <v>644</v>
      </c>
      <c r="B619" t="str">
        <f>_xlfn.IFNA(VLOOKUP($A619,'PASTE Energy Balance'!$A$7:$O$835,14,FALSE),"")</f>
        <v>DE</v>
      </c>
      <c r="C619" t="str">
        <f>_xlfn.IFNA(VLOOKUP($A619,'PASTE Technology Sheet'!$A$7:$G$850,3,FALSE),"")</f>
        <v>Emission</v>
      </c>
      <c r="D619" t="str">
        <f>_xlfn.IFNA(VLOOKUP($A619,'PASTE Technology Sheet'!$A$7:$G$850,4,FALSE),"")</f>
        <v>Emission</v>
      </c>
      <c r="E619" t="str">
        <f>_xlfn.IFNA(VLOOKUP($A619,'PASTE Technology Sheet'!$A$7:$G$850,5,FALSE),"")</f>
        <v>National ETS</v>
      </c>
      <c r="F619" t="str">
        <f>_xlfn.IFNA(VLOOKUP($A619,'PASTE Technology Sheet'!$A$7:$G$850,6,FALSE),"")</f>
        <v>CO2 Air ETS DE</v>
      </c>
      <c r="G619" t="str">
        <f>_xlfn.IFNA(VLOOKUP($A619,'PASTE Technology Sheet'!$A$7:$G$850,7,FALSE),"")</f>
        <v>CO2 ETS quota DE</v>
      </c>
      <c r="H619" s="263">
        <f>_xlfn.IFNA(VLOOKUP(A619,'PASTE Tech_Stock'!A:B,2,FALSE),0)</f>
        <v>0</v>
      </c>
      <c r="I619" s="263">
        <f>_xlfn.IFNA(VLOOKUP($A619,'PASTE Tech_Stock'!C:BC,2,FALSE),0)</f>
        <v>0</v>
      </c>
      <c r="J619" s="263">
        <f>_xlfn.IFNA(VLOOKUP($A619,'PASTE Tech_Stock'!E:BD,2,FALSE),0)</f>
        <v>0</v>
      </c>
      <c r="K619" s="263">
        <f>_xlfn.IFNA(VLOOKUP($A619,'PASTE Tech_Stock'!G:BE,2,FALSE),0)</f>
        <v>0</v>
      </c>
      <c r="L619" s="263">
        <f>_xlfn.IFNA(VLOOKUP($A619,'PASTE Tech_Stock'!I:BF,2,FALSE),0)</f>
        <v>0</v>
      </c>
      <c r="M619" s="263">
        <f>_xlfn.IFNA(VLOOKUP($A619,'PASTE Tech_Stock'!K:BG,2,FALSE),0)</f>
        <v>0</v>
      </c>
      <c r="N619" s="263">
        <f>_xlfn.IFNA(VLOOKUP($A619,'PASTE Tech_Stock'!M:BH,2,FALSE),0)</f>
        <v>0</v>
      </c>
      <c r="O619" s="263">
        <f>_xlfn.IFNA(VLOOKUP($A619,'PASTE Tech_Stock'!O:BI,2,FALSE),0)</f>
        <v>0</v>
      </c>
      <c r="P619" s="263">
        <f>_xlfn.IFNA(VLOOKUP($A619,'PASTE Tech_Stock'!Q:BJ,2,FALSE),0)</f>
        <v>0</v>
      </c>
      <c r="Q619" s="263">
        <f>_xlfn.IFNA(VLOOKUP($A619,'PASTE Tech_Stock'!S:BK,2,FALSE),0)</f>
        <v>0</v>
      </c>
      <c r="R619" s="263">
        <f>_xlfn.IFNA(VLOOKUP($A619,'PASTE Tech_Stock'!U:BL,2,FALSE),0)</f>
        <v>0</v>
      </c>
      <c r="S619" s="263">
        <f>_xlfn.IFNA(VLOOKUP($A619,'PASTE Tech_Stock'!W:BM,2,FALSE),0)</f>
        <v>0</v>
      </c>
      <c r="T619" s="263">
        <f>_xlfn.IFNA(VLOOKUP($A619,'PASTE Tech_Stock'!Y:BN,2,FALSE),0)</f>
        <v>0</v>
      </c>
    </row>
    <row r="620" spans="1:20" x14ac:dyDescent="0.3">
      <c r="A620" s="114" t="s">
        <v>645</v>
      </c>
      <c r="B620" t="str">
        <f>_xlfn.IFNA(VLOOKUP($A620,'PASTE Energy Balance'!$A$7:$O$835,14,FALSE),"")</f>
        <v>DK</v>
      </c>
      <c r="C620" t="str">
        <f>_xlfn.IFNA(VLOOKUP($A620,'PASTE Technology Sheet'!$A$7:$G$850,3,FALSE),"")</f>
        <v>Emission</v>
      </c>
      <c r="D620" t="str">
        <f>_xlfn.IFNA(VLOOKUP($A620,'PASTE Technology Sheet'!$A$7:$G$850,4,FALSE),"")</f>
        <v>Emission</v>
      </c>
      <c r="E620" t="str">
        <f>_xlfn.IFNA(VLOOKUP($A620,'PASTE Technology Sheet'!$A$7:$G$850,5,FALSE),"")</f>
        <v>National ETS</v>
      </c>
      <c r="F620" t="str">
        <f>_xlfn.IFNA(VLOOKUP($A620,'PASTE Technology Sheet'!$A$7:$G$850,6,FALSE),"")</f>
        <v>CO2 Air ETS DK</v>
      </c>
      <c r="G620" t="str">
        <f>_xlfn.IFNA(VLOOKUP($A620,'PASTE Technology Sheet'!$A$7:$G$850,7,FALSE),"")</f>
        <v>CO2 ETS quota DK</v>
      </c>
      <c r="H620" s="263">
        <f>_xlfn.IFNA(VLOOKUP(A620,'PASTE Tech_Stock'!A:B,2,FALSE),0)</f>
        <v>0</v>
      </c>
      <c r="I620" s="263">
        <f>_xlfn.IFNA(VLOOKUP($A620,'PASTE Tech_Stock'!C:BC,2,FALSE),0)</f>
        <v>0</v>
      </c>
      <c r="J620" s="263">
        <f>_xlfn.IFNA(VLOOKUP($A620,'PASTE Tech_Stock'!E:BD,2,FALSE),0)</f>
        <v>0</v>
      </c>
      <c r="K620" s="263">
        <f>_xlfn.IFNA(VLOOKUP($A620,'PASTE Tech_Stock'!G:BE,2,FALSE),0)</f>
        <v>0</v>
      </c>
      <c r="L620" s="263">
        <f>_xlfn.IFNA(VLOOKUP($A620,'PASTE Tech_Stock'!I:BF,2,FALSE),0)</f>
        <v>0</v>
      </c>
      <c r="M620" s="263">
        <f>_xlfn.IFNA(VLOOKUP($A620,'PASTE Tech_Stock'!K:BG,2,FALSE),0)</f>
        <v>0</v>
      </c>
      <c r="N620" s="263">
        <f>_xlfn.IFNA(VLOOKUP($A620,'PASTE Tech_Stock'!M:BH,2,FALSE),0)</f>
        <v>0</v>
      </c>
      <c r="O620" s="263">
        <f>_xlfn.IFNA(VLOOKUP($A620,'PASTE Tech_Stock'!O:BI,2,FALSE),0)</f>
        <v>0</v>
      </c>
      <c r="P620" s="263">
        <f>_xlfn.IFNA(VLOOKUP($A620,'PASTE Tech_Stock'!Q:BJ,2,FALSE),0)</f>
        <v>0</v>
      </c>
      <c r="Q620" s="263">
        <f>_xlfn.IFNA(VLOOKUP($A620,'PASTE Tech_Stock'!S:BK,2,FALSE),0)</f>
        <v>0</v>
      </c>
      <c r="R620" s="263">
        <f>_xlfn.IFNA(VLOOKUP($A620,'PASTE Tech_Stock'!U:BL,2,FALSE),0)</f>
        <v>0</v>
      </c>
      <c r="S620" s="263">
        <f>_xlfn.IFNA(VLOOKUP($A620,'PASTE Tech_Stock'!W:BM,2,FALSE),0)</f>
        <v>0</v>
      </c>
      <c r="T620" s="263">
        <f>_xlfn.IFNA(VLOOKUP($A620,'PASTE Tech_Stock'!Y:BN,2,FALSE),0)</f>
        <v>0</v>
      </c>
    </row>
    <row r="621" spans="1:20" x14ac:dyDescent="0.3">
      <c r="A621" s="114" t="s">
        <v>646</v>
      </c>
      <c r="B621" t="str">
        <f>_xlfn.IFNA(VLOOKUP($A621,'PASTE Energy Balance'!$A$7:$O$835,14,FALSE),"")</f>
        <v>GB</v>
      </c>
      <c r="C621" t="str">
        <f>_xlfn.IFNA(VLOOKUP($A621,'PASTE Technology Sheet'!$A$7:$G$850,3,FALSE),"")</f>
        <v>Emission</v>
      </c>
      <c r="D621" t="str">
        <f>_xlfn.IFNA(VLOOKUP($A621,'PASTE Technology Sheet'!$A$7:$G$850,4,FALSE),"")</f>
        <v>Emission</v>
      </c>
      <c r="E621" t="str">
        <f>_xlfn.IFNA(VLOOKUP($A621,'PASTE Technology Sheet'!$A$7:$G$850,5,FALSE),"")</f>
        <v>National ETS</v>
      </c>
      <c r="F621" t="str">
        <f>_xlfn.IFNA(VLOOKUP($A621,'PASTE Technology Sheet'!$A$7:$G$850,6,FALSE),"")</f>
        <v>CO2 Air ETS GB</v>
      </c>
      <c r="G621" t="str">
        <f>_xlfn.IFNA(VLOOKUP($A621,'PASTE Technology Sheet'!$A$7:$G$850,7,FALSE),"")</f>
        <v>CO2 ETS quota GB</v>
      </c>
      <c r="H621" s="263">
        <f>_xlfn.IFNA(VLOOKUP(A621,'PASTE Tech_Stock'!A:B,2,FALSE),0)</f>
        <v>0</v>
      </c>
      <c r="I621" s="263">
        <f>_xlfn.IFNA(VLOOKUP($A621,'PASTE Tech_Stock'!C:BC,2,FALSE),0)</f>
        <v>0</v>
      </c>
      <c r="J621" s="263">
        <f>_xlfn.IFNA(VLOOKUP($A621,'PASTE Tech_Stock'!E:BD,2,FALSE),0)</f>
        <v>0</v>
      </c>
      <c r="K621" s="263">
        <f>_xlfn.IFNA(VLOOKUP($A621,'PASTE Tech_Stock'!G:BE,2,FALSE),0)</f>
        <v>0</v>
      </c>
      <c r="L621" s="263">
        <f>_xlfn.IFNA(VLOOKUP($A621,'PASTE Tech_Stock'!I:BF,2,FALSE),0)</f>
        <v>0</v>
      </c>
      <c r="M621" s="263">
        <f>_xlfn.IFNA(VLOOKUP($A621,'PASTE Tech_Stock'!K:BG,2,FALSE),0)</f>
        <v>0</v>
      </c>
      <c r="N621" s="263">
        <f>_xlfn.IFNA(VLOOKUP($A621,'PASTE Tech_Stock'!M:BH,2,FALSE),0)</f>
        <v>0</v>
      </c>
      <c r="O621" s="263">
        <f>_xlfn.IFNA(VLOOKUP($A621,'PASTE Tech_Stock'!O:BI,2,FALSE),0)</f>
        <v>0</v>
      </c>
      <c r="P621" s="263">
        <f>_xlfn.IFNA(VLOOKUP($A621,'PASTE Tech_Stock'!Q:BJ,2,FALSE),0)</f>
        <v>0</v>
      </c>
      <c r="Q621" s="263">
        <f>_xlfn.IFNA(VLOOKUP($A621,'PASTE Tech_Stock'!S:BK,2,FALSE),0)</f>
        <v>0</v>
      </c>
      <c r="R621" s="263">
        <f>_xlfn.IFNA(VLOOKUP($A621,'PASTE Tech_Stock'!U:BL,2,FALSE),0)</f>
        <v>0</v>
      </c>
      <c r="S621" s="263">
        <f>_xlfn.IFNA(VLOOKUP($A621,'PASTE Tech_Stock'!W:BM,2,FALSE),0)</f>
        <v>0</v>
      </c>
      <c r="T621" s="263">
        <f>_xlfn.IFNA(VLOOKUP($A621,'PASTE Tech_Stock'!Y:BN,2,FALSE),0)</f>
        <v>0</v>
      </c>
    </row>
    <row r="622" spans="1:20" x14ac:dyDescent="0.3">
      <c r="A622" s="114" t="s">
        <v>647</v>
      </c>
      <c r="B622" t="str">
        <f>_xlfn.IFNA(VLOOKUP($A622,'PASTE Energy Balance'!$A$7:$O$835,14,FALSE),"")</f>
        <v>NO</v>
      </c>
      <c r="C622" t="str">
        <f>_xlfn.IFNA(VLOOKUP($A622,'PASTE Technology Sheet'!$A$7:$G$850,3,FALSE),"")</f>
        <v>Emission</v>
      </c>
      <c r="D622" t="str">
        <f>_xlfn.IFNA(VLOOKUP($A622,'PASTE Technology Sheet'!$A$7:$G$850,4,FALSE),"")</f>
        <v>Emission</v>
      </c>
      <c r="E622" t="str">
        <f>_xlfn.IFNA(VLOOKUP($A622,'PASTE Technology Sheet'!$A$7:$G$850,5,FALSE),"")</f>
        <v>National ETS</v>
      </c>
      <c r="F622" t="str">
        <f>_xlfn.IFNA(VLOOKUP($A622,'PASTE Technology Sheet'!$A$7:$G$850,6,FALSE),"")</f>
        <v>CO2 Air ETS NO</v>
      </c>
      <c r="G622" t="str">
        <f>_xlfn.IFNA(VLOOKUP($A622,'PASTE Technology Sheet'!$A$7:$G$850,7,FALSE),"")</f>
        <v>CO2 ETS quota NO</v>
      </c>
      <c r="H622" s="263">
        <f>_xlfn.IFNA(VLOOKUP(A622,'PASTE Tech_Stock'!A:B,2,FALSE),0)</f>
        <v>0</v>
      </c>
      <c r="I622" s="263">
        <f>_xlfn.IFNA(VLOOKUP($A622,'PASTE Tech_Stock'!C:BC,2,FALSE),0)</f>
        <v>0</v>
      </c>
      <c r="J622" s="263">
        <f>_xlfn.IFNA(VLOOKUP($A622,'PASTE Tech_Stock'!E:BD,2,FALSE),0)</f>
        <v>0</v>
      </c>
      <c r="K622" s="263">
        <f>_xlfn.IFNA(VLOOKUP($A622,'PASTE Tech_Stock'!G:BE,2,FALSE),0)</f>
        <v>0</v>
      </c>
      <c r="L622" s="263">
        <f>_xlfn.IFNA(VLOOKUP($A622,'PASTE Tech_Stock'!I:BF,2,FALSE),0)</f>
        <v>0</v>
      </c>
      <c r="M622" s="263">
        <f>_xlfn.IFNA(VLOOKUP($A622,'PASTE Tech_Stock'!K:BG,2,FALSE),0)</f>
        <v>0</v>
      </c>
      <c r="N622" s="263">
        <f>_xlfn.IFNA(VLOOKUP($A622,'PASTE Tech_Stock'!M:BH,2,FALSE),0)</f>
        <v>0</v>
      </c>
      <c r="O622" s="263">
        <f>_xlfn.IFNA(VLOOKUP($A622,'PASTE Tech_Stock'!O:BI,2,FALSE),0)</f>
        <v>0</v>
      </c>
      <c r="P622" s="263">
        <f>_xlfn.IFNA(VLOOKUP($A622,'PASTE Tech_Stock'!Q:BJ,2,FALSE),0)</f>
        <v>0</v>
      </c>
      <c r="Q622" s="263">
        <f>_xlfn.IFNA(VLOOKUP($A622,'PASTE Tech_Stock'!S:BK,2,FALSE),0)</f>
        <v>0</v>
      </c>
      <c r="R622" s="263">
        <f>_xlfn.IFNA(VLOOKUP($A622,'PASTE Tech_Stock'!U:BL,2,FALSE),0)</f>
        <v>0</v>
      </c>
      <c r="S622" s="263">
        <f>_xlfn.IFNA(VLOOKUP($A622,'PASTE Tech_Stock'!W:BM,2,FALSE),0)</f>
        <v>0</v>
      </c>
      <c r="T622" s="263">
        <f>_xlfn.IFNA(VLOOKUP($A622,'PASTE Tech_Stock'!Y:BN,2,FALSE),0)</f>
        <v>0</v>
      </c>
    </row>
    <row r="623" spans="1:20" x14ac:dyDescent="0.3">
      <c r="A623" s="69" t="s">
        <v>648</v>
      </c>
      <c r="B623" t="str">
        <f>_xlfn.IFNA(VLOOKUP($A623,'PASTE Energy Balance'!$A$7:$O$835,14,FALSE),"")</f>
        <v>NL</v>
      </c>
      <c r="C623" t="str">
        <f>_xlfn.IFNA(VLOOKUP($A623,'PASTE Technology Sheet'!$A$7:$G$850,3,FALSE),"")</f>
        <v>Emission</v>
      </c>
      <c r="D623" t="str">
        <f>_xlfn.IFNA(VLOOKUP($A623,'PASTE Technology Sheet'!$A$7:$G$850,4,FALSE),"")</f>
        <v>Emission</v>
      </c>
      <c r="E623" t="str">
        <f>_xlfn.IFNA(VLOOKUP($A623,'PASTE Technology Sheet'!$A$7:$G$850,5,FALSE),"")</f>
        <v>National nETS</v>
      </c>
      <c r="F623" t="str">
        <f>_xlfn.IFNA(VLOOKUP($A623,'PASTE Technology Sheet'!$A$7:$G$850,6,FALSE),"")</f>
        <v>CO2 Air n-ETS</v>
      </c>
      <c r="G623" t="str">
        <f>_xlfn.IFNA(VLOOKUP($A623,'PASTE Technology Sheet'!$A$7:$G$850,7,FALSE),"")</f>
        <v>CO2 Emission non-ETS</v>
      </c>
      <c r="H623" s="263">
        <f>_xlfn.IFNA(VLOOKUP(A623,'PASTE Tech_Stock'!A:B,2,FALSE),0)</f>
        <v>0</v>
      </c>
      <c r="I623" s="263">
        <f>_xlfn.IFNA(VLOOKUP($A623,'PASTE Tech_Stock'!C:BC,2,FALSE),0)</f>
        <v>0</v>
      </c>
      <c r="J623" s="263">
        <f>_xlfn.IFNA(VLOOKUP($A623,'PASTE Tech_Stock'!E:BD,2,FALSE),0)</f>
        <v>0</v>
      </c>
      <c r="K623" s="263">
        <f>_xlfn.IFNA(VLOOKUP($A623,'PASTE Tech_Stock'!G:BE,2,FALSE),0)</f>
        <v>0</v>
      </c>
      <c r="L623" s="263">
        <f>_xlfn.IFNA(VLOOKUP($A623,'PASTE Tech_Stock'!I:BF,2,FALSE),0)</f>
        <v>0</v>
      </c>
      <c r="M623" s="263">
        <f>_xlfn.IFNA(VLOOKUP($A623,'PASTE Tech_Stock'!K:BG,2,FALSE),0)</f>
        <v>0</v>
      </c>
      <c r="N623" s="263">
        <f>_xlfn.IFNA(VLOOKUP($A623,'PASTE Tech_Stock'!M:BH,2,FALSE),0)</f>
        <v>0</v>
      </c>
      <c r="O623" s="263">
        <f>_xlfn.IFNA(VLOOKUP($A623,'PASTE Tech_Stock'!O:BI,2,FALSE),0)</f>
        <v>0</v>
      </c>
      <c r="P623" s="263">
        <f>_xlfn.IFNA(VLOOKUP($A623,'PASTE Tech_Stock'!Q:BJ,2,FALSE),0)</f>
        <v>0</v>
      </c>
      <c r="Q623" s="263">
        <f>_xlfn.IFNA(VLOOKUP($A623,'PASTE Tech_Stock'!S:BK,2,FALSE),0)</f>
        <v>0</v>
      </c>
      <c r="R623" s="263">
        <f>_xlfn.IFNA(VLOOKUP($A623,'PASTE Tech_Stock'!U:BL,2,FALSE),0)</f>
        <v>0</v>
      </c>
      <c r="S623" s="263">
        <f>_xlfn.IFNA(VLOOKUP($A623,'PASTE Tech_Stock'!W:BM,2,FALSE),0)</f>
        <v>0</v>
      </c>
      <c r="T623" s="263">
        <f>_xlfn.IFNA(VLOOKUP($A623,'PASTE Tech_Stock'!Y:BN,2,FALSE),0)</f>
        <v>0</v>
      </c>
    </row>
    <row r="624" spans="1:20" x14ac:dyDescent="0.3">
      <c r="A624" s="40" t="s">
        <v>649</v>
      </c>
      <c r="B624" t="str">
        <f>_xlfn.IFNA(VLOOKUP($A624,'PASTE Energy Balance'!$A$7:$O$835,14,FALSE),"")</f>
        <v>XX</v>
      </c>
      <c r="C624" t="str">
        <f>_xlfn.IFNA(VLOOKUP($A624,'PASTE Technology Sheet'!$A$7:$G$850,3,FALSE),"")</f>
        <v>Emission</v>
      </c>
      <c r="D624" t="str">
        <f>_xlfn.IFNA(VLOOKUP($A624,'PASTE Technology Sheet'!$A$7:$G$850,4,FALSE),"")</f>
        <v>Emission</v>
      </c>
      <c r="E624" t="str">
        <f>_xlfn.IFNA(VLOOKUP($A624,'PASTE Technology Sheet'!$A$7:$G$850,5,FALSE),"")</f>
        <v>Bunker</v>
      </c>
      <c r="F624" t="str">
        <f>_xlfn.IFNA(VLOOKUP($A624,'PASTE Technology Sheet'!$A$7:$G$850,6,FALSE),"")</f>
        <v>CO2 Air Int. Transport</v>
      </c>
      <c r="G624" t="str">
        <f>_xlfn.IFNA(VLOOKUP($A624,'PASTE Technology Sheet'!$A$7:$G$850,7,FALSE),"")</f>
        <v>CO2 Emission Int. Transport</v>
      </c>
      <c r="H624" s="263">
        <f>_xlfn.IFNA(VLOOKUP(A624,'PASTE Tech_Stock'!A:B,2,FALSE),0)</f>
        <v>0</v>
      </c>
      <c r="I624" s="263">
        <f>_xlfn.IFNA(VLOOKUP($A624,'PASTE Tech_Stock'!C:BC,2,FALSE),0)</f>
        <v>0</v>
      </c>
      <c r="J624" s="263">
        <f>_xlfn.IFNA(VLOOKUP($A624,'PASTE Tech_Stock'!E:BD,2,FALSE),0)</f>
        <v>0</v>
      </c>
      <c r="K624" s="263">
        <f>_xlfn.IFNA(VLOOKUP($A624,'PASTE Tech_Stock'!G:BE,2,FALSE),0)</f>
        <v>0</v>
      </c>
      <c r="L624" s="263">
        <f>_xlfn.IFNA(VLOOKUP($A624,'PASTE Tech_Stock'!I:BF,2,FALSE),0)</f>
        <v>0</v>
      </c>
      <c r="M624" s="263">
        <f>_xlfn.IFNA(VLOOKUP($A624,'PASTE Tech_Stock'!K:BG,2,FALSE),0)</f>
        <v>0</v>
      </c>
      <c r="N624" s="263">
        <f>_xlfn.IFNA(VLOOKUP($A624,'PASTE Tech_Stock'!M:BH,2,FALSE),0)</f>
        <v>0</v>
      </c>
      <c r="O624" s="263">
        <f>_xlfn.IFNA(VLOOKUP($A624,'PASTE Tech_Stock'!O:BI,2,FALSE),0)</f>
        <v>0</v>
      </c>
      <c r="P624" s="263">
        <f>_xlfn.IFNA(VLOOKUP($A624,'PASTE Tech_Stock'!Q:BJ,2,FALSE),0)</f>
        <v>0</v>
      </c>
      <c r="Q624" s="263">
        <f>_xlfn.IFNA(VLOOKUP($A624,'PASTE Tech_Stock'!S:BK,2,FALSE),0)</f>
        <v>0</v>
      </c>
      <c r="R624" s="263">
        <f>_xlfn.IFNA(VLOOKUP($A624,'PASTE Tech_Stock'!U:BL,2,FALSE),0)</f>
        <v>0</v>
      </c>
      <c r="S624" s="263">
        <f>_xlfn.IFNA(VLOOKUP($A624,'PASTE Tech_Stock'!W:BM,2,FALSE),0)</f>
        <v>0</v>
      </c>
      <c r="T624" s="263">
        <f>_xlfn.IFNA(VLOOKUP($A624,'PASTE Tech_Stock'!Y:BN,2,FALSE),0)</f>
        <v>0</v>
      </c>
    </row>
    <row r="625" spans="1:53" x14ac:dyDescent="0.3">
      <c r="A625" s="69" t="s">
        <v>650</v>
      </c>
      <c r="B625" t="str">
        <f>_xlfn.IFNA(VLOOKUP($A625,'PASTE Energy Balance'!$A$7:$O$835,14,FALSE),"")</f>
        <v>XX</v>
      </c>
      <c r="C625" t="str">
        <f>_xlfn.IFNA(VLOOKUP($A625,'PASTE Technology Sheet'!$A$7:$G$850,3,FALSE),"")</f>
        <v>Emission</v>
      </c>
      <c r="D625" t="str">
        <f>_xlfn.IFNA(VLOOKUP($A625,'PASTE Technology Sheet'!$A$7:$G$850,4,FALSE),"")</f>
        <v>Emission</v>
      </c>
      <c r="E625" t="str">
        <f>_xlfn.IFNA(VLOOKUP($A625,'PASTE Technology Sheet'!$A$7:$G$850,5,FALSE),"")</f>
        <v>Scope 3</v>
      </c>
      <c r="F625" t="str">
        <f>_xlfn.IFNA(VLOOKUP($A625,'PASTE Technology Sheet'!$A$7:$G$850,6,FALSE),"")</f>
        <v>CO2 Air Feedstock end of lifetime</v>
      </c>
      <c r="G625" t="str">
        <f>_xlfn.IFNA(VLOOKUP($A625,'PASTE Technology Sheet'!$A$7:$G$850,7,FALSE),"")</f>
        <v>CO2 Emission Feedstock</v>
      </c>
      <c r="H625" s="263">
        <f>_xlfn.IFNA(VLOOKUP(A625,'PASTE Tech_Stock'!A:B,2,FALSE),0)</f>
        <v>0</v>
      </c>
      <c r="I625" s="263">
        <f>_xlfn.IFNA(VLOOKUP($A625,'PASTE Tech_Stock'!C:BC,2,FALSE),0)</f>
        <v>0</v>
      </c>
      <c r="J625" s="263">
        <f>_xlfn.IFNA(VLOOKUP($A625,'PASTE Tech_Stock'!E:BD,2,FALSE),0)</f>
        <v>0</v>
      </c>
      <c r="K625" s="263">
        <f>_xlfn.IFNA(VLOOKUP($A625,'PASTE Tech_Stock'!G:BE,2,FALSE),0)</f>
        <v>0</v>
      </c>
      <c r="L625" s="263">
        <f>_xlfn.IFNA(VLOOKUP($A625,'PASTE Tech_Stock'!I:BF,2,FALSE),0)</f>
        <v>0</v>
      </c>
      <c r="M625" s="263">
        <f>_xlfn.IFNA(VLOOKUP($A625,'PASTE Tech_Stock'!K:BG,2,FALSE),0)</f>
        <v>0</v>
      </c>
      <c r="N625" s="263">
        <f>_xlfn.IFNA(VLOOKUP($A625,'PASTE Tech_Stock'!M:BH,2,FALSE),0)</f>
        <v>0</v>
      </c>
      <c r="O625" s="263">
        <f>_xlfn.IFNA(VLOOKUP($A625,'PASTE Tech_Stock'!O:BI,2,FALSE),0)</f>
        <v>0</v>
      </c>
      <c r="P625" s="263">
        <f>_xlfn.IFNA(VLOOKUP($A625,'PASTE Tech_Stock'!Q:BJ,2,FALSE),0)</f>
        <v>0</v>
      </c>
      <c r="Q625" s="263">
        <f>_xlfn.IFNA(VLOOKUP($A625,'PASTE Tech_Stock'!S:BK,2,FALSE),0)</f>
        <v>0</v>
      </c>
      <c r="R625" s="263">
        <f>_xlfn.IFNA(VLOOKUP($A625,'PASTE Tech_Stock'!U:BL,2,FALSE),0)</f>
        <v>0</v>
      </c>
      <c r="S625" s="263">
        <f>_xlfn.IFNA(VLOOKUP($A625,'PASTE Tech_Stock'!W:BM,2,FALSE),0)</f>
        <v>0</v>
      </c>
      <c r="T625" s="263">
        <f>_xlfn.IFNA(VLOOKUP($A625,'PASTE Tech_Stock'!Y:BN,2,FALSE),0)</f>
        <v>0</v>
      </c>
      <c r="V625" t="s">
        <v>651</v>
      </c>
      <c r="W625" t="s">
        <v>651</v>
      </c>
      <c r="X625" t="s">
        <v>651</v>
      </c>
      <c r="Y625" t="s">
        <v>651</v>
      </c>
      <c r="Z625" t="s">
        <v>651</v>
      </c>
      <c r="AA625" t="s">
        <v>651</v>
      </c>
      <c r="AB625" t="s">
        <v>651</v>
      </c>
      <c r="AC625" t="s">
        <v>651</v>
      </c>
      <c r="AD625" t="s">
        <v>651</v>
      </c>
      <c r="AE625" t="s">
        <v>651</v>
      </c>
      <c r="AF625" t="s">
        <v>651</v>
      </c>
      <c r="AG625" t="s">
        <v>651</v>
      </c>
      <c r="AH625" t="s">
        <v>651</v>
      </c>
      <c r="AI625" t="s">
        <v>651</v>
      </c>
      <c r="AJ625" t="s">
        <v>651</v>
      </c>
      <c r="AK625" t="s">
        <v>651</v>
      </c>
      <c r="AL625" t="s">
        <v>651</v>
      </c>
      <c r="AM625" t="s">
        <v>651</v>
      </c>
      <c r="AN625" t="s">
        <v>651</v>
      </c>
      <c r="AO625" t="s">
        <v>651</v>
      </c>
      <c r="AP625" t="s">
        <v>651</v>
      </c>
      <c r="AQ625" t="s">
        <v>651</v>
      </c>
      <c r="AR625" t="s">
        <v>651</v>
      </c>
      <c r="AS625" t="s">
        <v>651</v>
      </c>
      <c r="AT625" t="s">
        <v>651</v>
      </c>
      <c r="AU625" t="s">
        <v>651</v>
      </c>
      <c r="AV625" t="s">
        <v>651</v>
      </c>
      <c r="AW625" t="s">
        <v>651</v>
      </c>
      <c r="AX625" t="s">
        <v>651</v>
      </c>
      <c r="AY625" t="s">
        <v>651</v>
      </c>
      <c r="AZ625" t="s">
        <v>651</v>
      </c>
      <c r="BA625" t="s">
        <v>651</v>
      </c>
    </row>
  </sheetData>
  <sortState xmlns:xlrd2="http://schemas.microsoft.com/office/spreadsheetml/2017/richdata2" ref="I1:K499">
    <sortCondition ref="I1:I49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66542-3E70-0041-9F3D-89B6082CED86}">
  <sheetPr>
    <tabColor theme="3" tint="0.499984740745262"/>
  </sheetPr>
  <dimension ref="A1:U157"/>
  <sheetViews>
    <sheetView workbookViewId="0">
      <pane ySplit="1" topLeftCell="A2" activePane="bottomLeft" state="frozen"/>
      <selection activeCell="H1" sqref="H1"/>
      <selection pane="bottomLeft" activeCell="J1" sqref="J1"/>
    </sheetView>
  </sheetViews>
  <sheetFormatPr defaultColWidth="8.6640625" defaultRowHeight="14.4" x14ac:dyDescent="0.3"/>
  <cols>
    <col min="1" max="1" width="10.6640625" bestFit="1" customWidth="1"/>
    <col min="2" max="2" width="9.6640625" bestFit="1" customWidth="1"/>
    <col min="3" max="3" width="10.44140625" bestFit="1" customWidth="1"/>
    <col min="4" max="4" width="20.6640625" customWidth="1"/>
    <col min="5" max="5" width="31.6640625" customWidth="1"/>
    <col min="6" max="6" width="34.6640625" bestFit="1" customWidth="1"/>
    <col min="7" max="8" width="13.6640625" customWidth="1"/>
    <col min="9" max="9" width="8.6640625" style="283"/>
    <col min="10" max="10" width="9" style="288" bestFit="1" customWidth="1"/>
    <col min="11" max="11" width="9.109375" style="287" bestFit="1" customWidth="1"/>
    <col min="12" max="12" width="9.6640625" style="289" bestFit="1" customWidth="1"/>
    <col min="13" max="13" width="9.77734375" style="291" bestFit="1" customWidth="1"/>
    <col min="14" max="14" width="6.6640625" style="288" bestFit="1" customWidth="1"/>
    <col min="15" max="15" width="6.77734375" style="291" bestFit="1" customWidth="1"/>
    <col min="16" max="16" width="8.6640625" style="288"/>
    <col min="17" max="17" width="8.6640625" style="291"/>
    <col min="18" max="18" width="9.44140625" style="288" bestFit="1" customWidth="1"/>
    <col min="19" max="19" width="9.6640625" style="291" bestFit="1" customWidth="1"/>
    <col min="20" max="20" width="9.33203125" style="288" bestFit="1" customWidth="1"/>
    <col min="21" max="21" width="9.44140625" style="291" bestFit="1" customWidth="1"/>
  </cols>
  <sheetData>
    <row r="1" spans="1:21" s="272" customFormat="1" ht="45" customHeight="1" x14ac:dyDescent="0.3">
      <c r="A1" s="272" t="s">
        <v>9</v>
      </c>
      <c r="C1" s="272" t="s">
        <v>11</v>
      </c>
      <c r="D1" s="272" t="s">
        <v>12</v>
      </c>
      <c r="E1" s="272" t="s">
        <v>13</v>
      </c>
      <c r="F1" s="272" t="s">
        <v>13</v>
      </c>
      <c r="G1" s="272" t="s">
        <v>655</v>
      </c>
      <c r="H1" s="273" t="s">
        <v>656</v>
      </c>
      <c r="I1" s="282" t="s">
        <v>657</v>
      </c>
      <c r="J1" s="272" t="s">
        <v>16</v>
      </c>
      <c r="K1" s="292" t="s">
        <v>17</v>
      </c>
      <c r="L1" s="272" t="s">
        <v>18</v>
      </c>
      <c r="M1" s="292" t="s">
        <v>19</v>
      </c>
      <c r="N1" s="272" t="s">
        <v>20</v>
      </c>
      <c r="O1" s="292" t="s">
        <v>21</v>
      </c>
      <c r="P1" s="272" t="s">
        <v>22</v>
      </c>
      <c r="Q1" s="292" t="s">
        <v>23</v>
      </c>
      <c r="R1" s="272" t="s">
        <v>24</v>
      </c>
      <c r="S1" s="292" t="s">
        <v>25</v>
      </c>
      <c r="T1" s="272" t="s">
        <v>26</v>
      </c>
      <c r="U1" s="292" t="s">
        <v>27</v>
      </c>
    </row>
    <row r="2" spans="1:21" x14ac:dyDescent="0.3">
      <c r="A2" t="str" cm="1">
        <f t="array" ref="A2:F95">_xlfn._xlws.FILTER(Configuration_Use!A:F,Configuration_Use!B:B="XC Trade")</f>
        <v>PEUNL_01</v>
      </c>
      <c r="B2" t="str">
        <v>XC Trade</v>
      </c>
      <c r="C2" t="str">
        <v>Power EU</v>
      </c>
      <c r="D2" t="str">
        <v>Power NL</v>
      </c>
      <c r="E2" t="str">
        <v>Electricity EU</v>
      </c>
      <c r="F2" t="str">
        <v>Export from NL to Power EU</v>
      </c>
      <c r="G2" t="str">
        <f>_xlfn.IFNA(VLOOKUP($A2,'Matrix Node Matching'!$A:$I,8,FALSE),"")</f>
        <v>NL</v>
      </c>
      <c r="H2" t="str">
        <f>_xlfn.IFNA(VLOOKUP($A2,'Matrix Node Matching'!$A:$I,9,FALSE),"")</f>
        <v>EU</v>
      </c>
      <c r="I2" s="283">
        <f>_xlfn.IFNA(VLOOKUP($A2,Configuration_Use!$A:G,7,FALSE),"")</f>
        <v>119.3280062</v>
      </c>
      <c r="J2" s="286">
        <f>_xlfn.IFNA(VLOOKUP($A2,Configuration_Use!$A:H,8,FALSE),"")</f>
        <v>119.34181580000001</v>
      </c>
      <c r="K2" s="290">
        <f>_xlfn.IFNA(VLOOKUP($A2,Configuration_Use!$A:I,9,FALSE),"")</f>
        <v>119.2431102</v>
      </c>
      <c r="L2" s="286">
        <f>_xlfn.IFNA(VLOOKUP($A2,Configuration_Use!$A:J,10,FALSE),"")</f>
        <v>119.3280116</v>
      </c>
      <c r="M2" s="290">
        <f>_xlfn.IFNA(VLOOKUP($A2,Configuration_Use!$A:K,11,FALSE),"")</f>
        <v>119.3280116</v>
      </c>
      <c r="N2" s="286">
        <f>_xlfn.IFNA(VLOOKUP($A2,Configuration_Use!$A:L,12,FALSE),"")</f>
        <v>116.9086391</v>
      </c>
      <c r="O2" s="290">
        <f>_xlfn.IFNA(VLOOKUP($A2,Configuration_Use!$A:M,13,FALSE),"")</f>
        <v>120.17184520000001</v>
      </c>
      <c r="P2" s="286">
        <f>_xlfn.IFNA(VLOOKUP($A2,Configuration_Use!$A:N,14,FALSE),"")</f>
        <v>117.256618</v>
      </c>
      <c r="Q2" s="290">
        <f>_xlfn.IFNA(VLOOKUP($A2,Configuration_Use!$A:O,15,FALSE),"")</f>
        <v>120.15165450000001</v>
      </c>
      <c r="R2" s="286">
        <f>_xlfn.IFNA(VLOOKUP($A2,Configuration_Use!$A:P,16,FALSE),"")</f>
        <v>119.8196384</v>
      </c>
      <c r="S2" s="290">
        <f>_xlfn.IFNA(VLOOKUP($A2,Configuration_Use!$A:Q,17,FALSE),"")</f>
        <v>116.9470038</v>
      </c>
      <c r="T2" s="286">
        <f>_xlfn.IFNA(VLOOKUP($A2,Configuration_Use!$A:R,18,FALSE),"")</f>
        <v>119.7326815</v>
      </c>
      <c r="U2" s="290">
        <f>_xlfn.IFNA(VLOOKUP($A2,Configuration_Use!$A:S,19,FALSE),"")</f>
        <v>111.5718002</v>
      </c>
    </row>
    <row r="3" spans="1:21" x14ac:dyDescent="0.3">
      <c r="A3" t="str">
        <v>PEUGB_01</v>
      </c>
      <c r="B3" t="str">
        <v>XC Trade</v>
      </c>
      <c r="C3" t="str">
        <v>Power EU</v>
      </c>
      <c r="D3" t="str">
        <v>Power GB</v>
      </c>
      <c r="E3" t="str">
        <v>Electricity EU</v>
      </c>
      <c r="F3" t="str">
        <v>Export from GB to Power EU</v>
      </c>
      <c r="G3" t="str">
        <f>_xlfn.IFNA(VLOOKUP($A3,'Matrix Node Matching'!$A:$I,8,FALSE),"")</f>
        <v>GB</v>
      </c>
      <c r="H3" t="str">
        <f>_xlfn.IFNA(VLOOKUP($A3,'Matrix Node Matching'!$A:$I,9,FALSE),"")</f>
        <v>EU</v>
      </c>
      <c r="I3" s="283">
        <f>_xlfn.IFNA(VLOOKUP(A3,Configuration_Use!A:G,7,FALSE),"")</f>
        <v>451.06460609999999</v>
      </c>
      <c r="J3" s="286">
        <f>_xlfn.IFNA(VLOOKUP($A3,Configuration_Use!$A:H,8,FALSE),"")</f>
        <v>452.09608220000001</v>
      </c>
      <c r="K3" s="290">
        <f>_xlfn.IFNA(VLOOKUP($A3,Configuration_Use!$A:I,9,FALSE),"")</f>
        <v>449.9706486</v>
      </c>
      <c r="L3" s="286">
        <f>_xlfn.IFNA(VLOOKUP($A3,Configuration_Use!$A:J,10,FALSE),"")</f>
        <v>450.58011820000002</v>
      </c>
      <c r="M3" s="290">
        <f>_xlfn.IFNA(VLOOKUP($A3,Configuration_Use!$A:K,11,FALSE),"")</f>
        <v>450.58011820000002</v>
      </c>
      <c r="N3" s="286">
        <f>_xlfn.IFNA(VLOOKUP($A3,Configuration_Use!$A:L,12,FALSE),"")</f>
        <v>458.77200349999998</v>
      </c>
      <c r="O3" s="290">
        <f>_xlfn.IFNA(VLOOKUP($A3,Configuration_Use!$A:M,13,FALSE),"")</f>
        <v>446.38171790000001</v>
      </c>
      <c r="P3" s="286">
        <f>_xlfn.IFNA(VLOOKUP($A3,Configuration_Use!$A:N,14,FALSE),"")</f>
        <v>448.75559750000002</v>
      </c>
      <c r="Q3" s="290">
        <f>_xlfn.IFNA(VLOOKUP($A3,Configuration_Use!$A:O,15,FALSE),"")</f>
        <v>451.40733929999999</v>
      </c>
      <c r="R3" s="286">
        <f>_xlfn.IFNA(VLOOKUP($A3,Configuration_Use!$A:P,16,FALSE),"")</f>
        <v>448.0857216</v>
      </c>
      <c r="S3" s="290">
        <f>_xlfn.IFNA(VLOOKUP($A3,Configuration_Use!$A:Q,17,FALSE),"")</f>
        <v>451.73570189999998</v>
      </c>
      <c r="T3" s="286">
        <f>_xlfn.IFNA(VLOOKUP($A3,Configuration_Use!$A:R,18,FALSE),"")</f>
        <v>452.39113639999999</v>
      </c>
      <c r="U3" s="290">
        <f>_xlfn.IFNA(VLOOKUP($A3,Configuration_Use!$A:S,19,FALSE),"")</f>
        <v>445.40150440000002</v>
      </c>
    </row>
    <row r="4" spans="1:21" x14ac:dyDescent="0.3">
      <c r="A4" t="str">
        <v>PEUNO_01</v>
      </c>
      <c r="B4" t="str">
        <v>XC Trade</v>
      </c>
      <c r="C4" t="str">
        <v>Power EU</v>
      </c>
      <c r="D4" t="str">
        <v>Power NO</v>
      </c>
      <c r="E4" t="str">
        <v>Electricity EU</v>
      </c>
      <c r="F4" t="str">
        <v>Export from NO to Power EU</v>
      </c>
      <c r="G4" t="str">
        <f>_xlfn.IFNA(VLOOKUP($A4,'Matrix Node Matching'!$A:$I,8,FALSE),"")</f>
        <v>NO</v>
      </c>
      <c r="H4" t="str">
        <f>_xlfn.IFNA(VLOOKUP($A4,'Matrix Node Matching'!$A:$I,9,FALSE),"")</f>
        <v>EU</v>
      </c>
      <c r="I4" s="283">
        <f>_xlfn.IFNA(VLOOKUP(A4,Configuration_Use!A:G,7,FALSE),"")</f>
        <v>163.380673</v>
      </c>
      <c r="J4" s="286">
        <f>_xlfn.IFNA(VLOOKUP($A4,Configuration_Use!$A:H,8,FALSE),"")</f>
        <v>163.38064739999999</v>
      </c>
      <c r="K4" s="290">
        <f>_xlfn.IFNA(VLOOKUP($A4,Configuration_Use!$A:I,9,FALSE),"")</f>
        <v>163.38067290000001</v>
      </c>
      <c r="L4" s="286">
        <f>_xlfn.IFNA(VLOOKUP($A4,Configuration_Use!$A:J,10,FALSE),"")</f>
        <v>163.380673</v>
      </c>
      <c r="M4" s="290">
        <f>_xlfn.IFNA(VLOOKUP($A4,Configuration_Use!$A:K,11,FALSE),"")</f>
        <v>163.380673</v>
      </c>
      <c r="N4" s="286">
        <f>_xlfn.IFNA(VLOOKUP($A4,Configuration_Use!$A:L,12,FALSE),"")</f>
        <v>163.47982959999999</v>
      </c>
      <c r="O4" s="290">
        <f>_xlfn.IFNA(VLOOKUP($A4,Configuration_Use!$A:M,13,FALSE),"")</f>
        <v>163.22308240000001</v>
      </c>
      <c r="P4" s="286">
        <f>_xlfn.IFNA(VLOOKUP($A4,Configuration_Use!$A:N,14,FALSE),"")</f>
        <v>163.38067290000001</v>
      </c>
      <c r="Q4" s="290">
        <f>_xlfn.IFNA(VLOOKUP($A4,Configuration_Use!$A:O,15,FALSE),"")</f>
        <v>163.38067290000001</v>
      </c>
      <c r="R4" s="286">
        <f>_xlfn.IFNA(VLOOKUP($A4,Configuration_Use!$A:P,16,FALSE),"")</f>
        <v>163.380673</v>
      </c>
      <c r="S4" s="290">
        <f>_xlfn.IFNA(VLOOKUP($A4,Configuration_Use!$A:Q,17,FALSE),"")</f>
        <v>163.5735062</v>
      </c>
      <c r="T4" s="286">
        <f>_xlfn.IFNA(VLOOKUP($A4,Configuration_Use!$A:R,18,FALSE),"")</f>
        <v>163.38067290000001</v>
      </c>
      <c r="U4" s="290">
        <f>_xlfn.IFNA(VLOOKUP($A4,Configuration_Use!$A:S,19,FALSE),"")</f>
        <v>163.35511210000001</v>
      </c>
    </row>
    <row r="5" spans="1:21" x14ac:dyDescent="0.3">
      <c r="A5" t="str">
        <v>PEUDK_01</v>
      </c>
      <c r="B5" t="str">
        <v>XC Trade</v>
      </c>
      <c r="C5" t="str">
        <v>Power EU</v>
      </c>
      <c r="D5" t="str">
        <v>Power DK</v>
      </c>
      <c r="E5" t="str">
        <v>Electricity EU</v>
      </c>
      <c r="F5" t="str">
        <v>Export from DK to Power EU</v>
      </c>
      <c r="G5" t="str">
        <f>_xlfn.IFNA(VLOOKUP($A5,'Matrix Node Matching'!$A:$I,8,FALSE),"")</f>
        <v>DK</v>
      </c>
      <c r="H5" t="str">
        <f>_xlfn.IFNA(VLOOKUP($A5,'Matrix Node Matching'!$A:$I,9,FALSE),"")</f>
        <v>EU</v>
      </c>
      <c r="I5" s="283">
        <f>_xlfn.IFNA(VLOOKUP(A5,Configuration_Use!A:G,7,FALSE),"")</f>
        <v>145.13990480000001</v>
      </c>
      <c r="J5" s="286">
        <f>_xlfn.IFNA(VLOOKUP($A5,Configuration_Use!$A:H,8,FALSE),"")</f>
        <v>145.13990459999999</v>
      </c>
      <c r="K5" s="290">
        <f>_xlfn.IFNA(VLOOKUP($A5,Configuration_Use!$A:I,9,FALSE),"")</f>
        <v>145.13990419999999</v>
      </c>
      <c r="L5" s="286">
        <f>_xlfn.IFNA(VLOOKUP($A5,Configuration_Use!$A:J,10,FALSE),"")</f>
        <v>145.13990480000001</v>
      </c>
      <c r="M5" s="290">
        <f>_xlfn.IFNA(VLOOKUP($A5,Configuration_Use!$A:K,11,FALSE),"")</f>
        <v>145.13990480000001</v>
      </c>
      <c r="N5" s="286">
        <f>_xlfn.IFNA(VLOOKUP($A5,Configuration_Use!$A:L,12,FALSE),"")</f>
        <v>145.13990480000001</v>
      </c>
      <c r="O5" s="290">
        <f>_xlfn.IFNA(VLOOKUP($A5,Configuration_Use!$A:M,13,FALSE),"")</f>
        <v>144.7526493</v>
      </c>
      <c r="P5" s="286">
        <f>_xlfn.IFNA(VLOOKUP($A5,Configuration_Use!$A:N,14,FALSE),"")</f>
        <v>145.13990419999999</v>
      </c>
      <c r="Q5" s="290">
        <f>_xlfn.IFNA(VLOOKUP($A5,Configuration_Use!$A:O,15,FALSE),"")</f>
        <v>145.1399045</v>
      </c>
      <c r="R5" s="286">
        <f>_xlfn.IFNA(VLOOKUP($A5,Configuration_Use!$A:P,16,FALSE),"")</f>
        <v>145.13927530000001</v>
      </c>
      <c r="S5" s="290">
        <f>_xlfn.IFNA(VLOOKUP($A5,Configuration_Use!$A:Q,17,FALSE),"")</f>
        <v>145.13990469999999</v>
      </c>
      <c r="T5" s="286">
        <f>_xlfn.IFNA(VLOOKUP($A5,Configuration_Use!$A:R,18,FALSE),"")</f>
        <v>145.1399041</v>
      </c>
      <c r="U5" s="290">
        <f>_xlfn.IFNA(VLOOKUP($A5,Configuration_Use!$A:S,19,FALSE),"")</f>
        <v>145.01916639999999</v>
      </c>
    </row>
    <row r="6" spans="1:21" x14ac:dyDescent="0.3">
      <c r="A6" t="str">
        <v>PEUDE_01</v>
      </c>
      <c r="B6" t="str">
        <v>XC Trade</v>
      </c>
      <c r="C6" t="str">
        <v>Power EU</v>
      </c>
      <c r="D6" t="str">
        <v>Power DE</v>
      </c>
      <c r="E6" t="str">
        <v>Electricity EU</v>
      </c>
      <c r="F6" t="str">
        <v>Export from DE to Power EU</v>
      </c>
      <c r="G6" t="str">
        <f>_xlfn.IFNA(VLOOKUP($A6,'Matrix Node Matching'!$A:$I,8,FALSE),"")</f>
        <v>DE</v>
      </c>
      <c r="H6" t="str">
        <f>_xlfn.IFNA(VLOOKUP($A6,'Matrix Node Matching'!$A:$I,9,FALSE),"")</f>
        <v>EU</v>
      </c>
      <c r="I6" s="283">
        <f>_xlfn.IFNA(VLOOKUP(A6,Configuration_Use!A:G,7,FALSE),"")</f>
        <v>986.39475170000003</v>
      </c>
      <c r="J6" s="286">
        <f>_xlfn.IFNA(VLOOKUP($A6,Configuration_Use!$A:H,8,FALSE),"")</f>
        <v>985.22510750000004</v>
      </c>
      <c r="K6" s="290">
        <f>_xlfn.IFNA(VLOOKUP($A6,Configuration_Use!$A:I,9,FALSE),"")</f>
        <v>985.46704639999996</v>
      </c>
      <c r="L6" s="286">
        <f>_xlfn.IFNA(VLOOKUP($A6,Configuration_Use!$A:J,10,FALSE),"")</f>
        <v>986.43911219999995</v>
      </c>
      <c r="M6" s="290">
        <f>_xlfn.IFNA(VLOOKUP($A6,Configuration_Use!$A:K,11,FALSE),"")</f>
        <v>986.43911219999995</v>
      </c>
      <c r="N6" s="286">
        <f>_xlfn.IFNA(VLOOKUP($A6,Configuration_Use!$A:L,12,FALSE),"")</f>
        <v>978.66334740000002</v>
      </c>
      <c r="O6" s="290">
        <f>_xlfn.IFNA(VLOOKUP($A6,Configuration_Use!$A:M,13,FALSE),"")</f>
        <v>992.30984130000002</v>
      </c>
      <c r="P6" s="286">
        <f>_xlfn.IFNA(VLOOKUP($A6,Configuration_Use!$A:N,14,FALSE),"")</f>
        <v>981.6250642</v>
      </c>
      <c r="Q6" s="290">
        <f>_xlfn.IFNA(VLOOKUP($A6,Configuration_Use!$A:O,15,FALSE),"")</f>
        <v>988.05977329999996</v>
      </c>
      <c r="R6" s="286">
        <f>_xlfn.IFNA(VLOOKUP($A6,Configuration_Use!$A:P,16,FALSE),"")</f>
        <v>988.50948159999996</v>
      </c>
      <c r="S6" s="290">
        <f>_xlfn.IFNA(VLOOKUP($A6,Configuration_Use!$A:Q,17,FALSE),"")</f>
        <v>985.83550270000001</v>
      </c>
      <c r="T6" s="286">
        <f>_xlfn.IFNA(VLOOKUP($A6,Configuration_Use!$A:R,18,FALSE),"")</f>
        <v>990.54716059999998</v>
      </c>
      <c r="U6" s="290">
        <f>_xlfn.IFNA(VLOOKUP($A6,Configuration_Use!$A:S,19,FALSE),"")</f>
        <v>964.53081529999997</v>
      </c>
    </row>
    <row r="7" spans="1:21" x14ac:dyDescent="0.3">
      <c r="A7" t="str">
        <v>PNLDK_01</v>
      </c>
      <c r="B7" t="str">
        <v>XC Trade</v>
      </c>
      <c r="C7" t="str">
        <v>Power NL</v>
      </c>
      <c r="D7" t="str">
        <v>Power DK</v>
      </c>
      <c r="E7" t="str">
        <v>Electricity NL - HV</v>
      </c>
      <c r="F7" t="str">
        <v>Import from DK - Power NL</v>
      </c>
      <c r="G7" t="str">
        <f>_xlfn.IFNA(VLOOKUP($A7,'Matrix Node Matching'!$A:$I,8,FALSE),"")</f>
        <v>DK</v>
      </c>
      <c r="H7" t="str">
        <f>_xlfn.IFNA(VLOOKUP($A7,'Matrix Node Matching'!$A:$I,9,FALSE),"")</f>
        <v>NL</v>
      </c>
      <c r="I7" s="283">
        <f>_xlfn.IFNA(VLOOKUP(A7,Configuration_Use!A:G,7,FALSE),"")</f>
        <v>9.6789760830000002</v>
      </c>
      <c r="J7" s="286">
        <f>_xlfn.IFNA(VLOOKUP($A7,Configuration_Use!$A:H,8,FALSE),"")</f>
        <v>9.0228406289999992</v>
      </c>
      <c r="K7" s="290">
        <f>_xlfn.IFNA(VLOOKUP($A7,Configuration_Use!$A:I,9,FALSE),"")</f>
        <v>8.9389163600000003</v>
      </c>
      <c r="L7" s="286">
        <f>_xlfn.IFNA(VLOOKUP($A7,Configuration_Use!$A:J,10,FALSE),"")</f>
        <v>9.675103644</v>
      </c>
      <c r="M7" s="290">
        <f>_xlfn.IFNA(VLOOKUP($A7,Configuration_Use!$A:K,11,FALSE),"")</f>
        <v>9.675103644</v>
      </c>
      <c r="N7" s="286">
        <f>_xlfn.IFNA(VLOOKUP($A7,Configuration_Use!$A:L,12,FALSE),"")</f>
        <v>13.00366051</v>
      </c>
      <c r="O7" s="290">
        <f>_xlfn.IFNA(VLOOKUP($A7,Configuration_Use!$A:M,13,FALSE),"")</f>
        <v>7.200876031</v>
      </c>
      <c r="P7" s="286">
        <f>_xlfn.IFNA(VLOOKUP($A7,Configuration_Use!$A:N,14,FALSE),"")</f>
        <v>9.2483944830000002</v>
      </c>
      <c r="Q7" s="290">
        <f>_xlfn.IFNA(VLOOKUP($A7,Configuration_Use!$A:O,15,FALSE),"")</f>
        <v>9.5930690149999993</v>
      </c>
      <c r="R7" s="286">
        <f>_xlfn.IFNA(VLOOKUP($A7,Configuration_Use!$A:P,16,FALSE),"")</f>
        <v>11.77368147</v>
      </c>
      <c r="S7" s="290">
        <f>_xlfn.IFNA(VLOOKUP($A7,Configuration_Use!$A:Q,17,FALSE),"")</f>
        <v>10.0926329</v>
      </c>
      <c r="T7" s="286">
        <f>_xlfn.IFNA(VLOOKUP($A7,Configuration_Use!$A:R,18,FALSE),"")</f>
        <v>8.7946709540000008</v>
      </c>
      <c r="U7" s="290">
        <f>_xlfn.IFNA(VLOOKUP($A7,Configuration_Use!$A:S,19,FALSE),"")</f>
        <v>10.19706047</v>
      </c>
    </row>
    <row r="8" spans="1:21" x14ac:dyDescent="0.3">
      <c r="A8" t="str">
        <v>PNLDE_01</v>
      </c>
      <c r="B8" t="str">
        <v>XC Trade</v>
      </c>
      <c r="C8" t="str">
        <v>Power NL</v>
      </c>
      <c r="D8" t="str">
        <v>Power DE</v>
      </c>
      <c r="E8" t="str">
        <v>Electricity NL - HV</v>
      </c>
      <c r="F8" t="str">
        <v>Import from DE - Power NL</v>
      </c>
      <c r="G8" t="str">
        <f>_xlfn.IFNA(VLOOKUP($A8,'Matrix Node Matching'!$A:$I,8,FALSE),"")</f>
        <v>DE</v>
      </c>
      <c r="H8" t="str">
        <f>_xlfn.IFNA(VLOOKUP($A8,'Matrix Node Matching'!$A:$I,9,FALSE),"")</f>
        <v>NL</v>
      </c>
      <c r="I8" s="283">
        <f>_xlfn.IFNA(VLOOKUP(A8,Configuration_Use!A:G,7,FALSE),"")</f>
        <v>76.854002199999996</v>
      </c>
      <c r="J8" s="286">
        <f>_xlfn.IFNA(VLOOKUP($A8,Configuration_Use!$A:H,8,FALSE),"")</f>
        <v>72.959011820000001</v>
      </c>
      <c r="K8" s="290">
        <f>_xlfn.IFNA(VLOOKUP($A8,Configuration_Use!$A:I,9,FALSE),"")</f>
        <v>76.840535529999997</v>
      </c>
      <c r="L8" s="286">
        <f>_xlfn.IFNA(VLOOKUP($A8,Configuration_Use!$A:J,10,FALSE),"")</f>
        <v>76.83378372</v>
      </c>
      <c r="M8" s="290">
        <f>_xlfn.IFNA(VLOOKUP($A8,Configuration_Use!$A:K,11,FALSE),"")</f>
        <v>76.83378372</v>
      </c>
      <c r="N8" s="286">
        <f>_xlfn.IFNA(VLOOKUP($A8,Configuration_Use!$A:L,12,FALSE),"")</f>
        <v>71.409897970000003</v>
      </c>
      <c r="O8" s="290">
        <f>_xlfn.IFNA(VLOOKUP($A8,Configuration_Use!$A:M,13,FALSE),"")</f>
        <v>85.322077019999995</v>
      </c>
      <c r="P8" s="286">
        <f>_xlfn.IFNA(VLOOKUP($A8,Configuration_Use!$A:N,14,FALSE),"")</f>
        <v>74.29336241</v>
      </c>
      <c r="Q8" s="290">
        <f>_xlfn.IFNA(VLOOKUP($A8,Configuration_Use!$A:O,15,FALSE),"")</f>
        <v>76.180580210000002</v>
      </c>
      <c r="R8" s="286">
        <f>_xlfn.IFNA(VLOOKUP($A8,Configuration_Use!$A:P,16,FALSE),"")</f>
        <v>100.8517429</v>
      </c>
      <c r="S8" s="290">
        <f>_xlfn.IFNA(VLOOKUP($A8,Configuration_Use!$A:Q,17,FALSE),"")</f>
        <v>60.722312870000003</v>
      </c>
      <c r="T8" s="286">
        <f>_xlfn.IFNA(VLOOKUP($A8,Configuration_Use!$A:R,18,FALSE),"")</f>
        <v>93.479898809999995</v>
      </c>
      <c r="U8" s="290">
        <f>_xlfn.IFNA(VLOOKUP($A8,Configuration_Use!$A:S,19,FALSE),"")</f>
        <v>64.582849359999997</v>
      </c>
    </row>
    <row r="9" spans="1:21" x14ac:dyDescent="0.3">
      <c r="A9" t="str">
        <v>PNLGB_01</v>
      </c>
      <c r="B9" t="str">
        <v>XC Trade</v>
      </c>
      <c r="C9" t="str">
        <v>Power NL</v>
      </c>
      <c r="D9" t="str">
        <v>Power GB</v>
      </c>
      <c r="E9" t="str">
        <v>Electricity NL - HV</v>
      </c>
      <c r="F9" t="str">
        <v>Import from GB - Power NL</v>
      </c>
      <c r="G9" t="str">
        <f>_xlfn.IFNA(VLOOKUP($A9,'Matrix Node Matching'!$A:$I,8,FALSE),"")</f>
        <v>GB</v>
      </c>
      <c r="H9" t="str">
        <f>_xlfn.IFNA(VLOOKUP($A9,'Matrix Node Matching'!$A:$I,9,FALSE),"")</f>
        <v>NL</v>
      </c>
      <c r="I9" s="283">
        <f>_xlfn.IFNA(VLOOKUP(A9,Configuration_Use!A:G,7,FALSE),"")</f>
        <v>36.190004270000003</v>
      </c>
      <c r="J9" s="286">
        <f>_xlfn.IFNA(VLOOKUP($A9,Configuration_Use!$A:H,8,FALSE),"")</f>
        <v>36.138788839999997</v>
      </c>
      <c r="K9" s="290">
        <f>_xlfn.IFNA(VLOOKUP($A9,Configuration_Use!$A:I,9,FALSE),"")</f>
        <v>33.696008210000002</v>
      </c>
      <c r="L9" s="286">
        <f>_xlfn.IFNA(VLOOKUP($A9,Configuration_Use!$A:J,10,FALSE),"")</f>
        <v>36.212238130000003</v>
      </c>
      <c r="M9" s="290">
        <f>_xlfn.IFNA(VLOOKUP($A9,Configuration_Use!$A:K,11,FALSE),"")</f>
        <v>36.212238130000003</v>
      </c>
      <c r="N9" s="286">
        <f>_xlfn.IFNA(VLOOKUP($A9,Configuration_Use!$A:L,12,FALSE),"")</f>
        <v>54.942512299999997</v>
      </c>
      <c r="O9" s="290">
        <f>_xlfn.IFNA(VLOOKUP($A9,Configuration_Use!$A:M,13,FALSE),"")</f>
        <v>29.27302912</v>
      </c>
      <c r="P9" s="286">
        <f>_xlfn.IFNA(VLOOKUP($A9,Configuration_Use!$A:N,14,FALSE),"")</f>
        <v>36.856434870000001</v>
      </c>
      <c r="Q9" s="290">
        <f>_xlfn.IFNA(VLOOKUP($A9,Configuration_Use!$A:O,15,FALSE),"")</f>
        <v>37.020112670000003</v>
      </c>
      <c r="R9" s="286">
        <f>_xlfn.IFNA(VLOOKUP($A9,Configuration_Use!$A:P,16,FALSE),"")</f>
        <v>46.903771399999997</v>
      </c>
      <c r="S9" s="290">
        <f>_xlfn.IFNA(VLOOKUP($A9,Configuration_Use!$A:Q,17,FALSE),"")</f>
        <v>31.693456950000002</v>
      </c>
      <c r="T9" s="286">
        <f>_xlfn.IFNA(VLOOKUP($A9,Configuration_Use!$A:R,18,FALSE),"")</f>
        <v>38.225571180000003</v>
      </c>
      <c r="U9" s="290">
        <f>_xlfn.IFNA(VLOOKUP($A9,Configuration_Use!$A:S,19,FALSE),"")</f>
        <v>37.849609600000001</v>
      </c>
    </row>
    <row r="10" spans="1:21" x14ac:dyDescent="0.3">
      <c r="A10" t="str">
        <v>PNLNO_01</v>
      </c>
      <c r="B10" t="str">
        <v>XC Trade</v>
      </c>
      <c r="C10" t="str">
        <v>Power NL</v>
      </c>
      <c r="D10" t="str">
        <v>Power NO</v>
      </c>
      <c r="E10" t="str">
        <v>Electricity NL - HV</v>
      </c>
      <c r="F10" t="str">
        <v>Import from NO - Power NL</v>
      </c>
      <c r="G10" t="str">
        <f>_xlfn.IFNA(VLOOKUP($A10,'Matrix Node Matching'!$A:$I,8,FALSE),"")</f>
        <v>NO</v>
      </c>
      <c r="H10" t="str">
        <f>_xlfn.IFNA(VLOOKUP($A10,'Matrix Node Matching'!$A:$I,9,FALSE),"")</f>
        <v>NL</v>
      </c>
      <c r="I10" s="283">
        <f>_xlfn.IFNA(VLOOKUP(A10,Configuration_Use!A:G,7,FALSE),"")</f>
        <v>7.22159554</v>
      </c>
      <c r="J10" s="286">
        <f>_xlfn.IFNA(VLOOKUP($A10,Configuration_Use!$A:H,8,FALSE),"")</f>
        <v>7.5056749890000001</v>
      </c>
      <c r="K10" s="290">
        <f>_xlfn.IFNA(VLOOKUP($A10,Configuration_Use!$A:I,9,FALSE),"")</f>
        <v>6.9483181150000002</v>
      </c>
      <c r="L10" s="286">
        <f>_xlfn.IFNA(VLOOKUP($A10,Configuration_Use!$A:J,10,FALSE),"")</f>
        <v>7.2218600329999996</v>
      </c>
      <c r="M10" s="290">
        <f>_xlfn.IFNA(VLOOKUP($A10,Configuration_Use!$A:K,11,FALSE),"")</f>
        <v>7.2218600329999996</v>
      </c>
      <c r="N10" s="286">
        <f>_xlfn.IFNA(VLOOKUP($A10,Configuration_Use!$A:L,12,FALSE),"")</f>
        <v>8.2805809549999996</v>
      </c>
      <c r="O10" s="290">
        <f>_xlfn.IFNA(VLOOKUP($A10,Configuration_Use!$A:M,13,FALSE),"")</f>
        <v>6.0941286269999999</v>
      </c>
      <c r="P10" s="286">
        <f>_xlfn.IFNA(VLOOKUP($A10,Configuration_Use!$A:N,14,FALSE),"")</f>
        <v>7.6853969930000003</v>
      </c>
      <c r="Q10" s="290">
        <f>_xlfn.IFNA(VLOOKUP($A10,Configuration_Use!$A:O,15,FALSE),"")</f>
        <v>7.1087370830000003</v>
      </c>
      <c r="R10" s="286">
        <f>_xlfn.IFNA(VLOOKUP($A10,Configuration_Use!$A:P,16,FALSE),"")</f>
        <v>7.7207367490000003</v>
      </c>
      <c r="S10" s="290">
        <f>_xlfn.IFNA(VLOOKUP($A10,Configuration_Use!$A:Q,17,FALSE),"")</f>
        <v>7.5330714829999996</v>
      </c>
      <c r="T10" s="286">
        <f>_xlfn.IFNA(VLOOKUP($A10,Configuration_Use!$A:R,18,FALSE),"")</f>
        <v>6.3712397300000001</v>
      </c>
      <c r="U10" s="290">
        <f>_xlfn.IFNA(VLOOKUP($A10,Configuration_Use!$A:S,19,FALSE),"")</f>
        <v>8.3950306920000006</v>
      </c>
    </row>
    <row r="11" spans="1:21" x14ac:dyDescent="0.3">
      <c r="A11" t="str">
        <v>PDEDK_01</v>
      </c>
      <c r="B11" t="str">
        <v>XC Trade</v>
      </c>
      <c r="C11" t="str">
        <v>Power DE</v>
      </c>
      <c r="D11" t="str">
        <v>Power DK</v>
      </c>
      <c r="E11" t="str">
        <v>Electricity DE</v>
      </c>
      <c r="F11" t="str">
        <v>Import from DK - Power DE</v>
      </c>
      <c r="G11" t="str">
        <f>_xlfn.IFNA(VLOOKUP($A11,'Matrix Node Matching'!$A:$I,8,FALSE),"")</f>
        <v>DK</v>
      </c>
      <c r="H11" t="str">
        <f>_xlfn.IFNA(VLOOKUP($A11,'Matrix Node Matching'!$A:$I,9,FALSE),"")</f>
        <v>DE</v>
      </c>
      <c r="I11" s="283">
        <f>_xlfn.IFNA(VLOOKUP(A11,Configuration_Use!A:G,7,FALSE),"")</f>
        <v>45.390754479999998</v>
      </c>
      <c r="J11" s="286">
        <f>_xlfn.IFNA(VLOOKUP($A11,Configuration_Use!$A:H,8,FALSE),"")</f>
        <v>47.079553269999998</v>
      </c>
      <c r="K11" s="290">
        <f>_xlfn.IFNA(VLOOKUP($A11,Configuration_Use!$A:I,9,FALSE),"")</f>
        <v>44.348427540000003</v>
      </c>
      <c r="L11" s="286">
        <f>_xlfn.IFNA(VLOOKUP($A11,Configuration_Use!$A:J,10,FALSE),"")</f>
        <v>45.402114349999998</v>
      </c>
      <c r="M11" s="290">
        <f>_xlfn.IFNA(VLOOKUP($A11,Configuration_Use!$A:K,11,FALSE),"")</f>
        <v>45.402114349999998</v>
      </c>
      <c r="N11" s="286">
        <f>_xlfn.IFNA(VLOOKUP($A11,Configuration_Use!$A:L,12,FALSE),"")</f>
        <v>52.994865920000002</v>
      </c>
      <c r="O11" s="290">
        <f>_xlfn.IFNA(VLOOKUP($A11,Configuration_Use!$A:M,13,FALSE),"")</f>
        <v>38.450144020000003</v>
      </c>
      <c r="P11" s="286">
        <f>_xlfn.IFNA(VLOOKUP($A11,Configuration_Use!$A:N,14,FALSE),"")</f>
        <v>48.423936980000001</v>
      </c>
      <c r="Q11" s="290">
        <f>_xlfn.IFNA(VLOOKUP($A11,Configuration_Use!$A:O,15,FALSE),"")</f>
        <v>44.823498000000001</v>
      </c>
      <c r="R11" s="286">
        <f>_xlfn.IFNA(VLOOKUP($A11,Configuration_Use!$A:P,16,FALSE),"")</f>
        <v>40.227532160000003</v>
      </c>
      <c r="S11" s="290">
        <f>_xlfn.IFNA(VLOOKUP($A11,Configuration_Use!$A:Q,17,FALSE),"")</f>
        <v>50.849783100000003</v>
      </c>
      <c r="T11" s="286">
        <f>_xlfn.IFNA(VLOOKUP($A11,Configuration_Use!$A:R,18,FALSE),"")</f>
        <v>36.225917369999998</v>
      </c>
      <c r="U11" s="290">
        <f>_xlfn.IFNA(VLOOKUP($A11,Configuration_Use!$A:S,19,FALSE),"")</f>
        <v>54.908275260000003</v>
      </c>
    </row>
    <row r="12" spans="1:21" x14ac:dyDescent="0.3">
      <c r="A12" t="str">
        <v>PDENO_01</v>
      </c>
      <c r="B12" t="str">
        <v>XC Trade</v>
      </c>
      <c r="C12" t="str">
        <v>Power DE</v>
      </c>
      <c r="D12" t="str">
        <v>Power NO</v>
      </c>
      <c r="E12" t="str">
        <v>Electricity DE</v>
      </c>
      <c r="F12" t="str">
        <v>Import from NO - Power DE</v>
      </c>
      <c r="G12" t="str">
        <f>_xlfn.IFNA(VLOOKUP($A12,'Matrix Node Matching'!$A:$I,8,FALSE),"")</f>
        <v>NO</v>
      </c>
      <c r="H12" t="str">
        <f>_xlfn.IFNA(VLOOKUP($A12,'Matrix Node Matching'!$A:$I,9,FALSE),"")</f>
        <v>DE</v>
      </c>
      <c r="I12" s="283">
        <f>_xlfn.IFNA(VLOOKUP(A12,Configuration_Use!A:G,7,FALSE),"")</f>
        <v>13.62385802</v>
      </c>
      <c r="J12" s="286">
        <f>_xlfn.IFNA(VLOOKUP($A12,Configuration_Use!$A:H,8,FALSE),"")</f>
        <v>13.615324709999999</v>
      </c>
      <c r="K12" s="290">
        <f>_xlfn.IFNA(VLOOKUP($A12,Configuration_Use!$A:I,9,FALSE),"")</f>
        <v>13.355043309999999</v>
      </c>
      <c r="L12" s="286">
        <f>_xlfn.IFNA(VLOOKUP($A12,Configuration_Use!$A:J,10,FALSE),"")</f>
        <v>13.623974970000001</v>
      </c>
      <c r="M12" s="290">
        <f>_xlfn.IFNA(VLOOKUP($A12,Configuration_Use!$A:K,11,FALSE),"")</f>
        <v>13.623974970000001</v>
      </c>
      <c r="N12" s="286">
        <f>_xlfn.IFNA(VLOOKUP($A12,Configuration_Use!$A:L,12,FALSE),"")</f>
        <v>15.7412428</v>
      </c>
      <c r="O12" s="290">
        <f>_xlfn.IFNA(VLOOKUP($A12,Configuration_Use!$A:M,13,FALSE),"")</f>
        <v>12.4512643</v>
      </c>
      <c r="P12" s="286">
        <f>_xlfn.IFNA(VLOOKUP($A12,Configuration_Use!$A:N,14,FALSE),"")</f>
        <v>14.08736203</v>
      </c>
      <c r="Q12" s="290">
        <f>_xlfn.IFNA(VLOOKUP($A12,Configuration_Use!$A:O,15,FALSE),"")</f>
        <v>13.36943943</v>
      </c>
      <c r="R12" s="286">
        <f>_xlfn.IFNA(VLOOKUP($A12,Configuration_Use!$A:P,16,FALSE),"")</f>
        <v>13.309226799999999</v>
      </c>
      <c r="S12" s="290">
        <f>_xlfn.IFNA(VLOOKUP($A12,Configuration_Use!$A:Q,17,FALSE),"")</f>
        <v>15.06313475</v>
      </c>
      <c r="T12" s="286">
        <f>_xlfn.IFNA(VLOOKUP($A12,Configuration_Use!$A:R,18,FALSE),"")</f>
        <v>10.78179437</v>
      </c>
      <c r="U12" s="290">
        <f>_xlfn.IFNA(VLOOKUP($A12,Configuration_Use!$A:S,19,FALSE),"")</f>
        <v>17.136136950000001</v>
      </c>
    </row>
    <row r="13" spans="1:21" x14ac:dyDescent="0.3">
      <c r="A13" t="str">
        <v>PDENL_01</v>
      </c>
      <c r="B13" t="str">
        <v>XC Trade</v>
      </c>
      <c r="C13" t="str">
        <v>Power DE</v>
      </c>
      <c r="D13" t="str">
        <v>Power NL</v>
      </c>
      <c r="E13" t="str">
        <v>Electricity DE</v>
      </c>
      <c r="F13" t="str">
        <v>Import from NL - Power DE</v>
      </c>
      <c r="G13" t="str">
        <f>_xlfn.IFNA(VLOOKUP($A13,'Matrix Node Matching'!$A:$I,8,FALSE),"")</f>
        <v>NL</v>
      </c>
      <c r="H13" t="str">
        <f>_xlfn.IFNA(VLOOKUP($A13,'Matrix Node Matching'!$A:$I,9,FALSE),"")</f>
        <v>DE</v>
      </c>
      <c r="I13" s="283">
        <f>_xlfn.IFNA(VLOOKUP(A13,Configuration_Use!A:G,7,FALSE),"")</f>
        <v>5.7951314439999999</v>
      </c>
      <c r="J13" s="286">
        <f>_xlfn.IFNA(VLOOKUP($A13,Configuration_Use!$A:H,8,FALSE),"")</f>
        <v>5.8691664299999999</v>
      </c>
      <c r="K13" s="290">
        <f>_xlfn.IFNA(VLOOKUP($A13,Configuration_Use!$A:I,9,FALSE),"")</f>
        <v>7.18807829</v>
      </c>
      <c r="L13" s="286">
        <f>_xlfn.IFNA(VLOOKUP($A13,Configuration_Use!$A:J,10,FALSE),"")</f>
        <v>5.7883782400000001</v>
      </c>
      <c r="M13" s="290">
        <f>_xlfn.IFNA(VLOOKUP($A13,Configuration_Use!$A:K,11,FALSE),"")</f>
        <v>5.7883782400000001</v>
      </c>
      <c r="N13" s="286">
        <f>_xlfn.IFNA(VLOOKUP($A13,Configuration_Use!$A:L,12,FALSE),"")</f>
        <v>4.3209763939999997</v>
      </c>
      <c r="O13" s="290">
        <f>_xlfn.IFNA(VLOOKUP($A13,Configuration_Use!$A:M,13,FALSE),"")</f>
        <v>6.679237434</v>
      </c>
      <c r="P13" s="286">
        <f>_xlfn.IFNA(VLOOKUP($A13,Configuration_Use!$A:N,14,FALSE),"")</f>
        <v>6.0299941119999998</v>
      </c>
      <c r="Q13" s="290">
        <f>_xlfn.IFNA(VLOOKUP($A13,Configuration_Use!$A:O,15,FALSE),"")</f>
        <v>6.5056466410000002</v>
      </c>
      <c r="R13" s="286">
        <f>_xlfn.IFNA(VLOOKUP($A13,Configuration_Use!$A:P,16,FALSE),"")</f>
        <v>8.6593979969999992</v>
      </c>
      <c r="S13" s="290">
        <f>_xlfn.IFNA(VLOOKUP($A13,Configuration_Use!$A:Q,17,FALSE),"")</f>
        <v>4.0352965799999998</v>
      </c>
      <c r="T13" s="286">
        <f>_xlfn.IFNA(VLOOKUP($A13,Configuration_Use!$A:R,18,FALSE),"")</f>
        <v>4.2922507210000003</v>
      </c>
      <c r="U13" s="290">
        <f>_xlfn.IFNA(VLOOKUP($A13,Configuration_Use!$A:S,19,FALSE),"")</f>
        <v>9.1718556479999993</v>
      </c>
    </row>
    <row r="14" spans="1:21" x14ac:dyDescent="0.3">
      <c r="A14" t="str">
        <v>PDEGB_01</v>
      </c>
      <c r="B14" t="str">
        <v>XC Trade</v>
      </c>
      <c r="C14" t="str">
        <v>Power DE</v>
      </c>
      <c r="D14" t="str">
        <v>Power GB</v>
      </c>
      <c r="E14" t="str">
        <v>Electricity DE</v>
      </c>
      <c r="F14" t="str">
        <v>Import from GB - Power DE</v>
      </c>
      <c r="G14" t="str">
        <f>_xlfn.IFNA(VLOOKUP($A14,'Matrix Node Matching'!$A:$I,8,FALSE),"")</f>
        <v>GB</v>
      </c>
      <c r="H14" t="str">
        <f>_xlfn.IFNA(VLOOKUP($A14,'Matrix Node Matching'!$A:$I,9,FALSE),"")</f>
        <v>DE</v>
      </c>
      <c r="I14" s="283">
        <f>_xlfn.IFNA(VLOOKUP(A14,Configuration_Use!A:G,7,FALSE),"")</f>
        <v>24.201788570000001</v>
      </c>
      <c r="J14" s="286">
        <f>_xlfn.IFNA(VLOOKUP($A14,Configuration_Use!$A:H,8,FALSE),"")</f>
        <v>27.016452229999999</v>
      </c>
      <c r="K14" s="290">
        <f>_xlfn.IFNA(VLOOKUP($A14,Configuration_Use!$A:I,9,FALSE),"")</f>
        <v>23.138529120000001</v>
      </c>
      <c r="L14" s="286">
        <f>_xlfn.IFNA(VLOOKUP($A14,Configuration_Use!$A:J,10,FALSE),"")</f>
        <v>24.191544799999999</v>
      </c>
      <c r="M14" s="290">
        <f>_xlfn.IFNA(VLOOKUP($A14,Configuration_Use!$A:K,11,FALSE),"")</f>
        <v>24.191544799999999</v>
      </c>
      <c r="N14" s="286">
        <f>_xlfn.IFNA(VLOOKUP($A14,Configuration_Use!$A:L,12,FALSE),"")</f>
        <v>29.979321280000001</v>
      </c>
      <c r="O14" s="290">
        <f>_xlfn.IFNA(VLOOKUP($A14,Configuration_Use!$A:M,13,FALSE),"")</f>
        <v>22.417556600000001</v>
      </c>
      <c r="P14" s="286">
        <f>_xlfn.IFNA(VLOOKUP($A14,Configuration_Use!$A:N,14,FALSE),"")</f>
        <v>25.728667399999999</v>
      </c>
      <c r="Q14" s="290">
        <f>_xlfn.IFNA(VLOOKUP($A14,Configuration_Use!$A:O,15,FALSE),"")</f>
        <v>24.51094217</v>
      </c>
      <c r="R14" s="286">
        <f>_xlfn.IFNA(VLOOKUP($A14,Configuration_Use!$A:P,16,FALSE),"")</f>
        <v>24.89036802</v>
      </c>
      <c r="S14" s="290">
        <f>_xlfn.IFNA(VLOOKUP($A14,Configuration_Use!$A:Q,17,FALSE),"")</f>
        <v>23.657420869999999</v>
      </c>
      <c r="T14" s="286">
        <f>_xlfn.IFNA(VLOOKUP($A14,Configuration_Use!$A:R,18,FALSE),"")</f>
        <v>20.429330629999999</v>
      </c>
      <c r="U14" s="290">
        <f>_xlfn.IFNA(VLOOKUP($A14,Configuration_Use!$A:S,19,FALSE),"")</f>
        <v>27.19655538</v>
      </c>
    </row>
    <row r="15" spans="1:21" x14ac:dyDescent="0.3">
      <c r="A15" t="str">
        <v>PNODK_01</v>
      </c>
      <c r="B15" t="str">
        <v>XC Trade</v>
      </c>
      <c r="C15" t="str">
        <v>Power NO</v>
      </c>
      <c r="D15" t="str">
        <v>Power DK</v>
      </c>
      <c r="E15" t="str">
        <v>Electricity NO</v>
      </c>
      <c r="F15" t="str">
        <v>Import from DK - Power NO</v>
      </c>
      <c r="G15" t="str">
        <f>_xlfn.IFNA(VLOOKUP($A15,'Matrix Node Matching'!$A:$I,8,FALSE),"")</f>
        <v>DK</v>
      </c>
      <c r="H15" t="str">
        <f>_xlfn.IFNA(VLOOKUP($A15,'Matrix Node Matching'!$A:$I,9,FALSE),"")</f>
        <v>NO</v>
      </c>
      <c r="I15" s="283">
        <f>_xlfn.IFNA(VLOOKUP(A15,Configuration_Use!A:G,7,FALSE),"")</f>
        <v>50.805506800000003</v>
      </c>
      <c r="J15" s="286">
        <f>_xlfn.IFNA(VLOOKUP($A15,Configuration_Use!$A:H,8,FALSE),"")</f>
        <v>49.797441319999997</v>
      </c>
      <c r="K15" s="290">
        <f>_xlfn.IFNA(VLOOKUP($A15,Configuration_Use!$A:I,9,FALSE),"")</f>
        <v>51.085119990000003</v>
      </c>
      <c r="L15" s="286">
        <f>_xlfn.IFNA(VLOOKUP($A15,Configuration_Use!$A:J,10,FALSE),"")</f>
        <v>50.808889370000003</v>
      </c>
      <c r="M15" s="290">
        <f>_xlfn.IFNA(VLOOKUP($A15,Configuration_Use!$A:K,11,FALSE),"")</f>
        <v>50.808889370000003</v>
      </c>
      <c r="N15" s="286">
        <f>_xlfn.IFNA(VLOOKUP($A15,Configuration_Use!$A:L,12,FALSE),"")</f>
        <v>49.179217700000002</v>
      </c>
      <c r="O15" s="290">
        <f>_xlfn.IFNA(VLOOKUP($A15,Configuration_Use!$A:M,13,FALSE),"")</f>
        <v>30.09820685</v>
      </c>
      <c r="P15" s="286">
        <f>_xlfn.IFNA(VLOOKUP($A15,Configuration_Use!$A:N,14,FALSE),"")</f>
        <v>50.392359900000002</v>
      </c>
      <c r="Q15" s="290">
        <f>_xlfn.IFNA(VLOOKUP($A15,Configuration_Use!$A:O,15,FALSE),"")</f>
        <v>50.804610320000002</v>
      </c>
      <c r="R15" s="286">
        <f>_xlfn.IFNA(VLOOKUP($A15,Configuration_Use!$A:P,16,FALSE),"")</f>
        <v>38.368962529999997</v>
      </c>
      <c r="S15" s="290">
        <f>_xlfn.IFNA(VLOOKUP($A15,Configuration_Use!$A:Q,17,FALSE),"")</f>
        <v>51.143940829999998</v>
      </c>
      <c r="T15" s="286">
        <f>_xlfn.IFNA(VLOOKUP($A15,Configuration_Use!$A:R,18,FALSE),"")</f>
        <v>42.786883289999999</v>
      </c>
      <c r="U15" s="290">
        <f>_xlfn.IFNA(VLOOKUP($A15,Configuration_Use!$A:S,19,FALSE),"")</f>
        <v>51.191103509999998</v>
      </c>
    </row>
    <row r="16" spans="1:21" x14ac:dyDescent="0.3">
      <c r="A16" t="str">
        <v>PNODE_01</v>
      </c>
      <c r="B16" t="str">
        <v>XC Trade</v>
      </c>
      <c r="C16" t="str">
        <v>Power NO</v>
      </c>
      <c r="D16" t="str">
        <v>Power DE</v>
      </c>
      <c r="E16" t="str">
        <v>Electricity NO</v>
      </c>
      <c r="F16" t="str">
        <v>Import from DE - Power NO</v>
      </c>
      <c r="G16" t="str">
        <f>_xlfn.IFNA(VLOOKUP($A16,'Matrix Node Matching'!$A:$I,8,FALSE),"")</f>
        <v>DE</v>
      </c>
      <c r="H16" t="str">
        <f>_xlfn.IFNA(VLOOKUP($A16,'Matrix Node Matching'!$A:$I,9,FALSE),"")</f>
        <v>NO</v>
      </c>
      <c r="I16" s="283">
        <f>_xlfn.IFNA(VLOOKUP(A16,Configuration_Use!A:G,7,FALSE),"")</f>
        <v>16.281230600000001</v>
      </c>
      <c r="J16" s="286">
        <f>_xlfn.IFNA(VLOOKUP($A16,Configuration_Use!$A:H,8,FALSE),"")</f>
        <v>15.774413790000001</v>
      </c>
      <c r="K16" s="290">
        <f>_xlfn.IFNA(VLOOKUP($A16,Configuration_Use!$A:I,9,FALSE),"")</f>
        <v>17.239677780000001</v>
      </c>
      <c r="L16" s="286">
        <f>_xlfn.IFNA(VLOOKUP($A16,Configuration_Use!$A:J,10,FALSE),"")</f>
        <v>16.284863309999999</v>
      </c>
      <c r="M16" s="290">
        <f>_xlfn.IFNA(VLOOKUP($A16,Configuration_Use!$A:K,11,FALSE),"")</f>
        <v>16.284863309999999</v>
      </c>
      <c r="N16" s="286">
        <f>_xlfn.IFNA(VLOOKUP($A16,Configuration_Use!$A:L,12,FALSE),"")</f>
        <v>13.66276235</v>
      </c>
      <c r="O16" s="290">
        <f>_xlfn.IFNA(VLOOKUP($A16,Configuration_Use!$A:M,13,FALSE),"")</f>
        <v>19.99000225</v>
      </c>
      <c r="P16" s="286">
        <f>_xlfn.IFNA(VLOOKUP($A16,Configuration_Use!$A:N,14,FALSE),"")</f>
        <v>15.78990278</v>
      </c>
      <c r="Q16" s="290">
        <f>_xlfn.IFNA(VLOOKUP($A16,Configuration_Use!$A:O,15,FALSE),"")</f>
        <v>16.630953439999999</v>
      </c>
      <c r="R16" s="286">
        <f>_xlfn.IFNA(VLOOKUP($A16,Configuration_Use!$A:P,16,FALSE),"")</f>
        <v>19.828804300000002</v>
      </c>
      <c r="S16" s="290">
        <f>_xlfn.IFNA(VLOOKUP($A16,Configuration_Use!$A:Q,17,FALSE),"")</f>
        <v>13.6643819</v>
      </c>
      <c r="T16" s="286">
        <f>_xlfn.IFNA(VLOOKUP($A16,Configuration_Use!$A:R,18,FALSE),"")</f>
        <v>19.523050560000001</v>
      </c>
      <c r="U16" s="290">
        <f>_xlfn.IFNA(VLOOKUP($A16,Configuration_Use!$A:S,19,FALSE),"")</f>
        <v>24.322010639999998</v>
      </c>
    </row>
    <row r="17" spans="1:21" x14ac:dyDescent="0.3">
      <c r="A17" t="str">
        <v>PNOGB_01</v>
      </c>
      <c r="B17" t="str">
        <v>XC Trade</v>
      </c>
      <c r="C17" t="str">
        <v>Power NO</v>
      </c>
      <c r="D17" t="str">
        <v>Power GB</v>
      </c>
      <c r="E17" t="str">
        <v>Electricity NO</v>
      </c>
      <c r="F17" t="str">
        <v>Import from GB - Power NO</v>
      </c>
      <c r="G17" t="str">
        <f>_xlfn.IFNA(VLOOKUP($A17,'Matrix Node Matching'!$A:$I,8,FALSE),"")</f>
        <v>GB</v>
      </c>
      <c r="H17" t="str">
        <f>_xlfn.IFNA(VLOOKUP($A17,'Matrix Node Matching'!$A:$I,9,FALSE),"")</f>
        <v>NO</v>
      </c>
      <c r="I17" s="283">
        <f>_xlfn.IFNA(VLOOKUP(A17,Configuration_Use!A:G,7,FALSE),"")</f>
        <v>35.850910679999998</v>
      </c>
      <c r="J17" s="286">
        <f>_xlfn.IFNA(VLOOKUP($A17,Configuration_Use!$A:H,8,FALSE),"")</f>
        <v>35.718085139999999</v>
      </c>
      <c r="K17" s="290">
        <f>_xlfn.IFNA(VLOOKUP($A17,Configuration_Use!$A:I,9,FALSE),"")</f>
        <v>36.161927540000001</v>
      </c>
      <c r="L17" s="286">
        <f>_xlfn.IFNA(VLOOKUP($A17,Configuration_Use!$A:J,10,FALSE),"")</f>
        <v>35.845060609999997</v>
      </c>
      <c r="M17" s="290">
        <f>_xlfn.IFNA(VLOOKUP($A17,Configuration_Use!$A:K,11,FALSE),"")</f>
        <v>35.845060609999997</v>
      </c>
      <c r="N17" s="286">
        <f>_xlfn.IFNA(VLOOKUP($A17,Configuration_Use!$A:L,12,FALSE),"")</f>
        <v>38.95872911</v>
      </c>
      <c r="O17" s="290">
        <f>_xlfn.IFNA(VLOOKUP($A17,Configuration_Use!$A:M,13,FALSE),"")</f>
        <v>24.659790739999998</v>
      </c>
      <c r="P17" s="286">
        <f>_xlfn.IFNA(VLOOKUP($A17,Configuration_Use!$A:N,14,FALSE),"")</f>
        <v>39.417792349999999</v>
      </c>
      <c r="Q17" s="290">
        <f>_xlfn.IFNA(VLOOKUP($A17,Configuration_Use!$A:O,15,FALSE),"")</f>
        <v>30.887304159999999</v>
      </c>
      <c r="R17" s="286">
        <f>_xlfn.IFNA(VLOOKUP($A17,Configuration_Use!$A:P,16,FALSE),"")</f>
        <v>34.677561349999998</v>
      </c>
      <c r="S17" s="290">
        <f>_xlfn.IFNA(VLOOKUP($A17,Configuration_Use!$A:Q,17,FALSE),"")</f>
        <v>33.972477849999997</v>
      </c>
      <c r="T17" s="286">
        <f>_xlfn.IFNA(VLOOKUP($A17,Configuration_Use!$A:R,18,FALSE),"")</f>
        <v>30.423716030000001</v>
      </c>
      <c r="U17" s="290">
        <f>_xlfn.IFNA(VLOOKUP($A17,Configuration_Use!$A:S,19,FALSE),"")</f>
        <v>48.618921</v>
      </c>
    </row>
    <row r="18" spans="1:21" x14ac:dyDescent="0.3">
      <c r="A18" t="str">
        <v>PNONL_01</v>
      </c>
      <c r="B18" t="str">
        <v>XC Trade</v>
      </c>
      <c r="C18" t="str">
        <v>Power NO</v>
      </c>
      <c r="D18" t="str">
        <v>Power NL</v>
      </c>
      <c r="E18" t="str">
        <v>Electricity NO</v>
      </c>
      <c r="F18" t="str">
        <v>Import from NL - Power NO</v>
      </c>
      <c r="G18" t="str">
        <f>_xlfn.IFNA(VLOOKUP($A18,'Matrix Node Matching'!$A:$I,8,FALSE),"")</f>
        <v>NL</v>
      </c>
      <c r="H18" t="str">
        <f>_xlfn.IFNA(VLOOKUP($A18,'Matrix Node Matching'!$A:$I,9,FALSE),"")</f>
        <v>NO</v>
      </c>
      <c r="I18" s="283">
        <f>_xlfn.IFNA(VLOOKUP(A18,Configuration_Use!A:G,7,FALSE),"")</f>
        <v>4.7253573250000001</v>
      </c>
      <c r="J18" s="286">
        <f>_xlfn.IFNA(VLOOKUP($A18,Configuration_Use!$A:H,8,FALSE),"")</f>
        <v>4.7456286490000004</v>
      </c>
      <c r="K18" s="290">
        <f>_xlfn.IFNA(VLOOKUP($A18,Configuration_Use!$A:I,9,FALSE),"")</f>
        <v>5.0116814280000002</v>
      </c>
      <c r="L18" s="286">
        <f>_xlfn.IFNA(VLOOKUP($A18,Configuration_Use!$A:J,10,FALSE),"")</f>
        <v>4.7254377009999997</v>
      </c>
      <c r="M18" s="290">
        <f>_xlfn.IFNA(VLOOKUP($A18,Configuration_Use!$A:K,11,FALSE),"")</f>
        <v>4.7254377009999997</v>
      </c>
      <c r="N18" s="286">
        <f>_xlfn.IFNA(VLOOKUP($A18,Configuration_Use!$A:L,12,FALSE),"")</f>
        <v>4.2651645780000003</v>
      </c>
      <c r="O18" s="290">
        <f>_xlfn.IFNA(VLOOKUP($A18,Configuration_Use!$A:M,13,FALSE),"")</f>
        <v>6.5512640150000001</v>
      </c>
      <c r="P18" s="286">
        <f>_xlfn.IFNA(VLOOKUP($A18,Configuration_Use!$A:N,14,FALSE),"")</f>
        <v>4.436013698</v>
      </c>
      <c r="Q18" s="290">
        <f>_xlfn.IFNA(VLOOKUP($A18,Configuration_Use!$A:O,15,FALSE),"")</f>
        <v>5.0977916590000003</v>
      </c>
      <c r="R18" s="286">
        <f>_xlfn.IFNA(VLOOKUP($A18,Configuration_Use!$A:P,16,FALSE),"")</f>
        <v>5.3961225089999996</v>
      </c>
      <c r="S18" s="290">
        <f>_xlfn.IFNA(VLOOKUP($A18,Configuration_Use!$A:Q,17,FALSE),"")</f>
        <v>3.754802647</v>
      </c>
      <c r="T18" s="286">
        <f>_xlfn.IFNA(VLOOKUP($A18,Configuration_Use!$A:R,18,FALSE),"")</f>
        <v>5.1982898280000001</v>
      </c>
      <c r="U18" s="290">
        <f>_xlfn.IFNA(VLOOKUP($A18,Configuration_Use!$A:S,19,FALSE),"")</f>
        <v>4.198143688</v>
      </c>
    </row>
    <row r="19" spans="1:21" x14ac:dyDescent="0.3">
      <c r="A19" t="str">
        <v>PDKDE_01</v>
      </c>
      <c r="B19" t="str">
        <v>XC Trade</v>
      </c>
      <c r="C19" t="str">
        <v>Power DK</v>
      </c>
      <c r="D19" t="str">
        <v>Power DE</v>
      </c>
      <c r="E19" t="str">
        <v>Electricity DK</v>
      </c>
      <c r="F19" t="str">
        <v>Import from DE - Power DK</v>
      </c>
      <c r="G19" t="str">
        <f>_xlfn.IFNA(VLOOKUP($A19,'Matrix Node Matching'!$A:$I,8,FALSE),"")</f>
        <v>DE</v>
      </c>
      <c r="H19" t="str">
        <f>_xlfn.IFNA(VLOOKUP($A19,'Matrix Node Matching'!$A:$I,9,FALSE),"")</f>
        <v>DK</v>
      </c>
      <c r="I19" s="283">
        <f>_xlfn.IFNA(VLOOKUP(A19,Configuration_Use!A:G,7,FALSE),"")</f>
        <v>50.592057830000002</v>
      </c>
      <c r="J19" s="286">
        <f>_xlfn.IFNA(VLOOKUP($A19,Configuration_Use!$A:H,8,FALSE),"")</f>
        <v>49.81315318</v>
      </c>
      <c r="K19" s="290">
        <f>_xlfn.IFNA(VLOOKUP($A19,Configuration_Use!$A:I,9,FALSE),"")</f>
        <v>51.84999929</v>
      </c>
      <c r="L19" s="286">
        <f>_xlfn.IFNA(VLOOKUP($A19,Configuration_Use!$A:J,10,FALSE),"")</f>
        <v>50.566235829999997</v>
      </c>
      <c r="M19" s="290">
        <f>_xlfn.IFNA(VLOOKUP($A19,Configuration_Use!$A:K,11,FALSE),"")</f>
        <v>50.566235829999997</v>
      </c>
      <c r="N19" s="286">
        <f>_xlfn.IFNA(VLOOKUP($A19,Configuration_Use!$A:L,12,FALSE),"")</f>
        <v>38.774098039999998</v>
      </c>
      <c r="O19" s="290">
        <f>_xlfn.IFNA(VLOOKUP($A19,Configuration_Use!$A:M,13,FALSE),"")</f>
        <v>63.95060857</v>
      </c>
      <c r="P19" s="286">
        <f>_xlfn.IFNA(VLOOKUP($A19,Configuration_Use!$A:N,14,FALSE),"")</f>
        <v>48.303784839999999</v>
      </c>
      <c r="Q19" s="290">
        <f>_xlfn.IFNA(VLOOKUP($A19,Configuration_Use!$A:O,15,FALSE),"")</f>
        <v>50.705372400000002</v>
      </c>
      <c r="R19" s="286">
        <f>_xlfn.IFNA(VLOOKUP($A19,Configuration_Use!$A:P,16,FALSE),"")</f>
        <v>49.541134249999999</v>
      </c>
      <c r="S19" s="290">
        <f>_xlfn.IFNA(VLOOKUP($A19,Configuration_Use!$A:Q,17,FALSE),"")</f>
        <v>41.663681889999999</v>
      </c>
      <c r="T19" s="286">
        <f>_xlfn.IFNA(VLOOKUP($A19,Configuration_Use!$A:R,18,FALSE),"")</f>
        <v>62.545669670000002</v>
      </c>
      <c r="U19" s="290">
        <f>_xlfn.IFNA(VLOOKUP($A19,Configuration_Use!$A:S,19,FALSE),"")</f>
        <v>44.017817839999999</v>
      </c>
    </row>
    <row r="20" spans="1:21" x14ac:dyDescent="0.3">
      <c r="A20" t="str">
        <v>PDKNO_01</v>
      </c>
      <c r="B20" t="str">
        <v>XC Trade</v>
      </c>
      <c r="C20" t="str">
        <v>Power DK</v>
      </c>
      <c r="D20" t="str">
        <v>Power NO</v>
      </c>
      <c r="E20" t="str">
        <v>Electricity DK</v>
      </c>
      <c r="F20" t="str">
        <v>Import from NO - Power DK</v>
      </c>
      <c r="G20" t="str">
        <f>_xlfn.IFNA(VLOOKUP($A20,'Matrix Node Matching'!$A:$I,8,FALSE),"")</f>
        <v>NO</v>
      </c>
      <c r="H20" t="str">
        <f>_xlfn.IFNA(VLOOKUP($A20,'Matrix Node Matching'!$A:$I,9,FALSE),"")</f>
        <v>DK</v>
      </c>
      <c r="I20" s="283">
        <f>_xlfn.IFNA(VLOOKUP(A20,Configuration_Use!A:G,7,FALSE),"")</f>
        <v>15.60569746</v>
      </c>
      <c r="J20" s="286">
        <f>_xlfn.IFNA(VLOOKUP($A20,Configuration_Use!$A:H,8,FALSE),"")</f>
        <v>16.280305200000001</v>
      </c>
      <c r="K20" s="290">
        <f>_xlfn.IFNA(VLOOKUP($A20,Configuration_Use!$A:I,9,FALSE),"")</f>
        <v>15.47149679</v>
      </c>
      <c r="L20" s="286">
        <f>_xlfn.IFNA(VLOOKUP($A20,Configuration_Use!$A:J,10,FALSE),"")</f>
        <v>15.608335589999999</v>
      </c>
      <c r="M20" s="290">
        <f>_xlfn.IFNA(VLOOKUP($A20,Configuration_Use!$A:K,11,FALSE),"")</f>
        <v>15.608335589999999</v>
      </c>
      <c r="N20" s="286">
        <f>_xlfn.IFNA(VLOOKUP($A20,Configuration_Use!$A:L,12,FALSE),"")</f>
        <v>17.67810742</v>
      </c>
      <c r="O20" s="290">
        <f>_xlfn.IFNA(VLOOKUP($A20,Configuration_Use!$A:M,13,FALSE),"")</f>
        <v>14.04839984</v>
      </c>
      <c r="P20" s="286">
        <f>_xlfn.IFNA(VLOOKUP($A20,Configuration_Use!$A:N,14,FALSE),"")</f>
        <v>16.93022573</v>
      </c>
      <c r="Q20" s="290">
        <f>_xlfn.IFNA(VLOOKUP($A20,Configuration_Use!$A:O,15,FALSE),"")</f>
        <v>14.95524567</v>
      </c>
      <c r="R20" s="286">
        <f>_xlfn.IFNA(VLOOKUP($A20,Configuration_Use!$A:P,16,FALSE),"")</f>
        <v>15.519568140000001</v>
      </c>
      <c r="S20" s="290">
        <f>_xlfn.IFNA(VLOOKUP($A20,Configuration_Use!$A:Q,17,FALSE),"")</f>
        <v>14.45295829</v>
      </c>
      <c r="T20" s="286">
        <f>_xlfn.IFNA(VLOOKUP($A20,Configuration_Use!$A:R,18,FALSE),"")</f>
        <v>13.139008540000001</v>
      </c>
      <c r="U20" s="290">
        <f>_xlfn.IFNA(VLOOKUP($A20,Configuration_Use!$A:S,19,FALSE),"")</f>
        <v>20.12524706</v>
      </c>
    </row>
    <row r="21" spans="1:21" x14ac:dyDescent="0.3">
      <c r="A21" t="str">
        <v>PDKNL_01</v>
      </c>
      <c r="B21" t="str">
        <v>XC Trade</v>
      </c>
      <c r="C21" t="str">
        <v>Power DK</v>
      </c>
      <c r="D21" t="str">
        <v>Power NL</v>
      </c>
      <c r="E21" t="str">
        <v>Electricity DK</v>
      </c>
      <c r="F21" t="str">
        <v>Import from NL - Power DK</v>
      </c>
      <c r="G21" t="str">
        <f>_xlfn.IFNA(VLOOKUP($A21,'Matrix Node Matching'!$A:$I,8,FALSE),"")</f>
        <v>NL</v>
      </c>
      <c r="H21" t="str">
        <f>_xlfn.IFNA(VLOOKUP($A21,'Matrix Node Matching'!$A:$I,9,FALSE),"")</f>
        <v>DK</v>
      </c>
      <c r="I21" s="283">
        <f>_xlfn.IFNA(VLOOKUP(A21,Configuration_Use!A:G,7,FALSE),"")</f>
        <v>0.26658354560000003</v>
      </c>
      <c r="J21" s="286">
        <f>_xlfn.IFNA(VLOOKUP($A21,Configuration_Use!$A:H,8,FALSE),"")</f>
        <v>0.31192800799999998</v>
      </c>
      <c r="K21" s="290">
        <f>_xlfn.IFNA(VLOOKUP($A21,Configuration_Use!$A:I,9,FALSE),"")</f>
        <v>0.32533089440000001</v>
      </c>
      <c r="L21" s="286">
        <f>_xlfn.IFNA(VLOOKUP($A21,Configuration_Use!$A:J,10,FALSE),"")</f>
        <v>0.26658719310000001</v>
      </c>
      <c r="M21" s="290">
        <f>_xlfn.IFNA(VLOOKUP($A21,Configuration_Use!$A:K,11,FALSE),"")</f>
        <v>0.26658719310000001</v>
      </c>
      <c r="N21" s="286">
        <f>_xlfn.IFNA(VLOOKUP($A21,Configuration_Use!$A:L,12,FALSE),"")</f>
        <v>3.6275305069999998E-7</v>
      </c>
      <c r="O21" s="290">
        <f>_xlfn.IFNA(VLOOKUP($A21,Configuration_Use!$A:M,13,FALSE),"")</f>
        <v>1.76856876</v>
      </c>
      <c r="P21" s="286">
        <f>_xlfn.IFNA(VLOOKUP($A21,Configuration_Use!$A:N,14,FALSE),"")</f>
        <v>0.16328203450000001</v>
      </c>
      <c r="Q21" s="290">
        <f>_xlfn.IFNA(VLOOKUP($A21,Configuration_Use!$A:O,15,FALSE),"")</f>
        <v>0.34612654859999997</v>
      </c>
      <c r="R21" s="286">
        <f>_xlfn.IFNA(VLOOKUP($A21,Configuration_Use!$A:P,16,FALSE),"")</f>
        <v>8.6447402110000002E-2</v>
      </c>
      <c r="S21" s="290">
        <f>_xlfn.IFNA(VLOOKUP($A21,Configuration_Use!$A:Q,17,FALSE),"")</f>
        <v>1.6550094699999999E-3</v>
      </c>
      <c r="T21" s="286">
        <f>_xlfn.IFNA(VLOOKUP($A21,Configuration_Use!$A:R,18,FALSE),"")</f>
        <v>0.1374115638</v>
      </c>
      <c r="U21" s="290">
        <f>_xlfn.IFNA(VLOOKUP($A21,Configuration_Use!$A:S,19,FALSE),"")</f>
        <v>0.32937425320000002</v>
      </c>
    </row>
    <row r="22" spans="1:21" x14ac:dyDescent="0.3">
      <c r="A22" t="str">
        <v>PDKGB_01</v>
      </c>
      <c r="B22" t="str">
        <v>XC Trade</v>
      </c>
      <c r="C22" t="str">
        <v>Power DK</v>
      </c>
      <c r="D22" t="str">
        <v>Power GB</v>
      </c>
      <c r="E22" t="str">
        <v>Electricity DK</v>
      </c>
      <c r="F22" t="str">
        <v>Import from GB - Power DK</v>
      </c>
      <c r="G22" t="str">
        <f>_xlfn.IFNA(VLOOKUP($A22,'Matrix Node Matching'!$A:$I,8,FALSE),"")</f>
        <v>GB</v>
      </c>
      <c r="H22" t="str">
        <f>_xlfn.IFNA(VLOOKUP($A22,'Matrix Node Matching'!$A:$I,9,FALSE),"")</f>
        <v>DK</v>
      </c>
      <c r="I22" s="283">
        <f>_xlfn.IFNA(VLOOKUP(A22,Configuration_Use!A:G,7,FALSE),"")</f>
        <v>19.110574750000001</v>
      </c>
      <c r="J22" s="286">
        <f>_xlfn.IFNA(VLOOKUP($A22,Configuration_Use!$A:H,8,FALSE),"")</f>
        <v>19.949395160000002</v>
      </c>
      <c r="K22" s="290">
        <f>_xlfn.IFNA(VLOOKUP($A22,Configuration_Use!$A:I,9,FALSE),"")</f>
        <v>18.506652930000001</v>
      </c>
      <c r="L22" s="286">
        <f>_xlfn.IFNA(VLOOKUP($A22,Configuration_Use!$A:J,10,FALSE),"")</f>
        <v>19.13411821</v>
      </c>
      <c r="M22" s="290">
        <f>_xlfn.IFNA(VLOOKUP($A22,Configuration_Use!$A:K,11,FALSE),"")</f>
        <v>19.13411821</v>
      </c>
      <c r="N22" s="286">
        <f>_xlfn.IFNA(VLOOKUP($A22,Configuration_Use!$A:L,12,FALSE),"")</f>
        <v>23.17879851</v>
      </c>
      <c r="O22" s="290">
        <f>_xlfn.IFNA(VLOOKUP($A22,Configuration_Use!$A:M,13,FALSE),"")</f>
        <v>17.66171405</v>
      </c>
      <c r="P22" s="286">
        <f>_xlfn.IFNA(VLOOKUP($A22,Configuration_Use!$A:N,14,FALSE),"")</f>
        <v>17.652738889999998</v>
      </c>
      <c r="Q22" s="290">
        <f>_xlfn.IFNA(VLOOKUP($A22,Configuration_Use!$A:O,15,FALSE),"")</f>
        <v>19.744648590000001</v>
      </c>
      <c r="R22" s="286">
        <f>_xlfn.IFNA(VLOOKUP($A22,Configuration_Use!$A:P,16,FALSE),"")</f>
        <v>19.941787179999999</v>
      </c>
      <c r="S22" s="290">
        <f>_xlfn.IFNA(VLOOKUP($A22,Configuration_Use!$A:Q,17,FALSE),"")</f>
        <v>9.8386363400000008</v>
      </c>
      <c r="T22" s="286">
        <f>_xlfn.IFNA(VLOOKUP($A22,Configuration_Use!$A:R,18,FALSE),"")</f>
        <v>22.93912757</v>
      </c>
      <c r="U22" s="290">
        <f>_xlfn.IFNA(VLOOKUP($A22,Configuration_Use!$A:S,19,FALSE),"")</f>
        <v>21.159971460000001</v>
      </c>
    </row>
    <row r="23" spans="1:21" x14ac:dyDescent="0.3">
      <c r="A23" t="str">
        <v>PGBNO_01</v>
      </c>
      <c r="B23" t="str">
        <v>XC Trade</v>
      </c>
      <c r="C23" t="str">
        <v>Power GB</v>
      </c>
      <c r="D23" t="str">
        <v>Power NO</v>
      </c>
      <c r="E23" t="str">
        <v>Electricity GB</v>
      </c>
      <c r="F23" t="str">
        <v>Import from NO - Power GB</v>
      </c>
      <c r="G23" t="str">
        <f>_xlfn.IFNA(VLOOKUP($A23,'Matrix Node Matching'!$A:$I,8,FALSE),"")</f>
        <v>NO</v>
      </c>
      <c r="H23" t="str">
        <f>_xlfn.IFNA(VLOOKUP($A23,'Matrix Node Matching'!$A:$I,9,FALSE),"")</f>
        <v>GB</v>
      </c>
      <c r="I23" s="283">
        <f>_xlfn.IFNA(VLOOKUP(A23,Configuration_Use!A:G,7,FALSE),"")</f>
        <v>21.990981869999999</v>
      </c>
      <c r="J23" s="286">
        <f>_xlfn.IFNA(VLOOKUP($A23,Configuration_Use!$A:H,8,FALSE),"")</f>
        <v>21.682476529999999</v>
      </c>
      <c r="K23" s="290">
        <f>_xlfn.IFNA(VLOOKUP($A23,Configuration_Use!$A:I,9,FALSE),"")</f>
        <v>22.19066072</v>
      </c>
      <c r="L23" s="286">
        <f>_xlfn.IFNA(VLOOKUP($A23,Configuration_Use!$A:J,10,FALSE),"")</f>
        <v>21.992168119999999</v>
      </c>
      <c r="M23" s="290">
        <f>_xlfn.IFNA(VLOOKUP($A23,Configuration_Use!$A:K,11,FALSE),"")</f>
        <v>21.992168119999999</v>
      </c>
      <c r="N23" s="286">
        <f>_xlfn.IFNA(VLOOKUP($A23,Configuration_Use!$A:L,12,FALSE),"")</f>
        <v>20.360889159999999</v>
      </c>
      <c r="O23" s="290">
        <f>_xlfn.IFNA(VLOOKUP($A23,Configuration_Use!$A:M,13,FALSE),"")</f>
        <v>22.31451955</v>
      </c>
      <c r="P23" s="286">
        <f>_xlfn.IFNA(VLOOKUP($A23,Configuration_Use!$A:N,14,FALSE),"")</f>
        <v>22.88241197</v>
      </c>
      <c r="Q23" s="290">
        <f>_xlfn.IFNA(VLOOKUP($A23,Configuration_Use!$A:O,15,FALSE),"")</f>
        <v>20.630223869999998</v>
      </c>
      <c r="R23" s="286">
        <f>_xlfn.IFNA(VLOOKUP($A23,Configuration_Use!$A:P,16,FALSE),"")</f>
        <v>21.625392250000001</v>
      </c>
      <c r="S23" s="290">
        <f>_xlfn.IFNA(VLOOKUP($A23,Configuration_Use!$A:Q,17,FALSE),"")</f>
        <v>25.174891760000001</v>
      </c>
      <c r="T23" s="286">
        <f>_xlfn.IFNA(VLOOKUP($A23,Configuration_Use!$A:R,18,FALSE),"")</f>
        <v>18.405685129999998</v>
      </c>
      <c r="U23" s="290">
        <f>_xlfn.IFNA(VLOOKUP($A23,Configuration_Use!$A:S,19,FALSE),"")</f>
        <v>27.097339399999999</v>
      </c>
    </row>
    <row r="24" spans="1:21" x14ac:dyDescent="0.3">
      <c r="A24" t="str">
        <v>PGBNL_01</v>
      </c>
      <c r="B24" t="str">
        <v>XC Trade</v>
      </c>
      <c r="C24" t="str">
        <v>Power GB</v>
      </c>
      <c r="D24" t="str">
        <v>Power NL</v>
      </c>
      <c r="E24" t="str">
        <v>Electricity GB</v>
      </c>
      <c r="F24" t="str">
        <v>Import from NL - Power GB</v>
      </c>
      <c r="G24" t="str">
        <f>_xlfn.IFNA(VLOOKUP($A24,'Matrix Node Matching'!$A:$I,8,FALSE),"")</f>
        <v>NL</v>
      </c>
      <c r="H24" t="str">
        <f>_xlfn.IFNA(VLOOKUP($A24,'Matrix Node Matching'!$A:$I,9,FALSE),"")</f>
        <v>GB</v>
      </c>
      <c r="I24" s="283">
        <f>_xlfn.IFNA(VLOOKUP(A24,Configuration_Use!A:G,7,FALSE),"")</f>
        <v>12.73403824</v>
      </c>
      <c r="J24" s="286">
        <f>_xlfn.IFNA(VLOOKUP($A24,Configuration_Use!$A:H,8,FALSE),"")</f>
        <v>12.14745505</v>
      </c>
      <c r="K24" s="290">
        <f>_xlfn.IFNA(VLOOKUP($A24,Configuration_Use!$A:I,9,FALSE),"")</f>
        <v>13.893560839999999</v>
      </c>
      <c r="L24" s="286">
        <f>_xlfn.IFNA(VLOOKUP($A24,Configuration_Use!$A:J,10,FALSE),"")</f>
        <v>12.741120199999999</v>
      </c>
      <c r="M24" s="290">
        <f>_xlfn.IFNA(VLOOKUP($A24,Configuration_Use!$A:K,11,FALSE),"")</f>
        <v>12.741120199999999</v>
      </c>
      <c r="N24" s="286">
        <f>_xlfn.IFNA(VLOOKUP($A24,Configuration_Use!$A:L,12,FALSE),"")</f>
        <v>2.1232965209999999</v>
      </c>
      <c r="O24" s="290">
        <f>_xlfn.IFNA(VLOOKUP($A24,Configuration_Use!$A:M,13,FALSE),"")</f>
        <v>24.058125570000001</v>
      </c>
      <c r="P24" s="286">
        <f>_xlfn.IFNA(VLOOKUP($A24,Configuration_Use!$A:N,14,FALSE),"")</f>
        <v>12.6636892</v>
      </c>
      <c r="Q24" s="290">
        <f>_xlfn.IFNA(VLOOKUP($A24,Configuration_Use!$A:O,15,FALSE),"")</f>
        <v>12.59105593</v>
      </c>
      <c r="R24" s="286">
        <f>_xlfn.IFNA(VLOOKUP($A24,Configuration_Use!$A:P,16,FALSE),"")</f>
        <v>13.7631025</v>
      </c>
      <c r="S24" s="290">
        <f>_xlfn.IFNA(VLOOKUP($A24,Configuration_Use!$A:Q,17,FALSE),"")</f>
        <v>13.528523610000001</v>
      </c>
      <c r="T24" s="286">
        <f>_xlfn.IFNA(VLOOKUP($A24,Configuration_Use!$A:R,18,FALSE),"")</f>
        <v>12.20974988</v>
      </c>
      <c r="U24" s="290">
        <f>_xlfn.IFNA(VLOOKUP($A24,Configuration_Use!$A:S,19,FALSE),"")</f>
        <v>13.770659609999999</v>
      </c>
    </row>
    <row r="25" spans="1:21" x14ac:dyDescent="0.3">
      <c r="A25" t="str">
        <v>PGBDK_01</v>
      </c>
      <c r="B25" t="str">
        <v>XC Trade</v>
      </c>
      <c r="C25" t="str">
        <v>Power GB</v>
      </c>
      <c r="D25" t="str">
        <v>Power DK</v>
      </c>
      <c r="E25" t="str">
        <v>Electricity GB</v>
      </c>
      <c r="F25" t="str">
        <v>Import from DK - Power GB</v>
      </c>
      <c r="G25" t="str">
        <f>_xlfn.IFNA(VLOOKUP($A25,'Matrix Node Matching'!$A:$I,8,FALSE),"")</f>
        <v>DK</v>
      </c>
      <c r="H25" t="str">
        <f>_xlfn.IFNA(VLOOKUP($A25,'Matrix Node Matching'!$A:$I,9,FALSE),"")</f>
        <v>GB</v>
      </c>
      <c r="I25" s="283">
        <f>_xlfn.IFNA(VLOOKUP(A25,Configuration_Use!A:G,7,FALSE),"")</f>
        <v>28.462881379999999</v>
      </c>
      <c r="J25" s="286">
        <f>_xlfn.IFNA(VLOOKUP($A25,Configuration_Use!$A:H,8,FALSE),"")</f>
        <v>27.47280538</v>
      </c>
      <c r="K25" s="290">
        <f>_xlfn.IFNA(VLOOKUP($A25,Configuration_Use!$A:I,9,FALSE),"")</f>
        <v>29.362641799999999</v>
      </c>
      <c r="L25" s="286">
        <f>_xlfn.IFNA(VLOOKUP($A25,Configuration_Use!$A:J,10,FALSE),"")</f>
        <v>28.462119650000002</v>
      </c>
      <c r="M25" s="290">
        <f>_xlfn.IFNA(VLOOKUP($A25,Configuration_Use!$A:K,11,FALSE),"")</f>
        <v>28.462119650000002</v>
      </c>
      <c r="N25" s="286">
        <f>_xlfn.IFNA(VLOOKUP($A25,Configuration_Use!$A:L,12,FALSE),"")</f>
        <v>18.705637450000001</v>
      </c>
      <c r="O25" s="290">
        <f>_xlfn.IFNA(VLOOKUP($A25,Configuration_Use!$A:M,13,FALSE),"")</f>
        <v>32.693845439999997</v>
      </c>
      <c r="P25" s="286">
        <f>_xlfn.IFNA(VLOOKUP($A25,Configuration_Use!$A:N,14,FALSE),"")</f>
        <v>29.656120040000001</v>
      </c>
      <c r="Q25" s="290">
        <f>_xlfn.IFNA(VLOOKUP($A25,Configuration_Use!$A:O,15,FALSE),"")</f>
        <v>27.681978640000001</v>
      </c>
      <c r="R25" s="286">
        <f>_xlfn.IFNA(VLOOKUP($A25,Configuration_Use!$A:P,16,FALSE),"")</f>
        <v>30.07777467</v>
      </c>
      <c r="S25" s="290">
        <f>_xlfn.IFNA(VLOOKUP($A25,Configuration_Use!$A:Q,17,FALSE),"")</f>
        <v>33.656643819999999</v>
      </c>
      <c r="T25" s="286">
        <f>_xlfn.IFNA(VLOOKUP($A25,Configuration_Use!$A:R,18,FALSE),"")</f>
        <v>26.891166009999999</v>
      </c>
      <c r="U25" s="290">
        <f>_xlfn.IFNA(VLOOKUP($A25,Configuration_Use!$A:S,19,FALSE),"")</f>
        <v>31.136030470000001</v>
      </c>
    </row>
    <row r="26" spans="1:21" x14ac:dyDescent="0.3">
      <c r="A26" t="str">
        <v>PGBDE_01</v>
      </c>
      <c r="B26" t="str">
        <v>XC Trade</v>
      </c>
      <c r="C26" t="str">
        <v>Power GB</v>
      </c>
      <c r="D26" t="str">
        <v>Power DE</v>
      </c>
      <c r="E26" t="str">
        <v>Electricity GB</v>
      </c>
      <c r="F26" t="str">
        <v>Import from DE - Power GB</v>
      </c>
      <c r="G26" t="str">
        <f>_xlfn.IFNA(VLOOKUP($A26,'Matrix Node Matching'!$A:$I,8,FALSE),"")</f>
        <v>DE</v>
      </c>
      <c r="H26" t="str">
        <f>_xlfn.IFNA(VLOOKUP($A26,'Matrix Node Matching'!$A:$I,9,FALSE),"")</f>
        <v>GB</v>
      </c>
      <c r="I26" s="283">
        <f>_xlfn.IFNA(VLOOKUP(A26,Configuration_Use!A:G,7,FALSE),"")</f>
        <v>29.751358620000001</v>
      </c>
      <c r="J26" s="286">
        <f>_xlfn.IFNA(VLOOKUP($A26,Configuration_Use!$A:H,8,FALSE),"")</f>
        <v>28.527641880000001</v>
      </c>
      <c r="K26" s="290">
        <f>_xlfn.IFNA(VLOOKUP($A26,Configuration_Use!$A:I,9,FALSE),"")</f>
        <v>30.91327497</v>
      </c>
      <c r="L26" s="286">
        <f>_xlfn.IFNA(VLOOKUP($A26,Configuration_Use!$A:J,10,FALSE),"")</f>
        <v>29.749477500000001</v>
      </c>
      <c r="M26" s="290">
        <f>_xlfn.IFNA(VLOOKUP($A26,Configuration_Use!$A:K,11,FALSE),"")</f>
        <v>29.749477500000001</v>
      </c>
      <c r="N26" s="286">
        <f>_xlfn.IFNA(VLOOKUP($A26,Configuration_Use!$A:L,12,FALSE),"")</f>
        <v>19.667993920000001</v>
      </c>
      <c r="O26" s="290">
        <f>_xlfn.IFNA(VLOOKUP($A26,Configuration_Use!$A:M,13,FALSE),"")</f>
        <v>38.779823090000001</v>
      </c>
      <c r="P26" s="286">
        <f>_xlfn.IFNA(VLOOKUP($A26,Configuration_Use!$A:N,14,FALSE),"")</f>
        <v>28.948710510000002</v>
      </c>
      <c r="Q26" s="290">
        <f>_xlfn.IFNA(VLOOKUP($A26,Configuration_Use!$A:O,15,FALSE),"")</f>
        <v>29.61663553</v>
      </c>
      <c r="R26" s="286">
        <f>_xlfn.IFNA(VLOOKUP($A26,Configuration_Use!$A:P,16,FALSE),"")</f>
        <v>31.981383229999999</v>
      </c>
      <c r="S26" s="290">
        <f>_xlfn.IFNA(VLOOKUP($A26,Configuration_Use!$A:Q,17,FALSE),"")</f>
        <v>29.54894303</v>
      </c>
      <c r="T26" s="286">
        <f>_xlfn.IFNA(VLOOKUP($A26,Configuration_Use!$A:R,18,FALSE),"")</f>
        <v>33.149501469999997</v>
      </c>
      <c r="U26" s="290">
        <f>_xlfn.IFNA(VLOOKUP($A26,Configuration_Use!$A:S,19,FALSE),"")</f>
        <v>27.657022680000001</v>
      </c>
    </row>
    <row r="27" spans="1:21" x14ac:dyDescent="0.3">
      <c r="A27" t="str">
        <v>PNLEU_01</v>
      </c>
      <c r="B27" t="str">
        <v>XC Trade</v>
      </c>
      <c r="C27" t="str">
        <v>Power NL</v>
      </c>
      <c r="D27" t="str">
        <v>Power EU</v>
      </c>
      <c r="E27" t="str">
        <v>Electricity NL - HV</v>
      </c>
      <c r="F27" t="str">
        <v>Import from EU - Power NL</v>
      </c>
      <c r="G27" t="str">
        <f>_xlfn.IFNA(VLOOKUP($A27,'Matrix Node Matching'!$A:$I,8,FALSE),"")</f>
        <v>EU</v>
      </c>
      <c r="H27" t="str">
        <f>_xlfn.IFNA(VLOOKUP($A27,'Matrix Node Matching'!$A:$I,9,FALSE),"")</f>
        <v>NL</v>
      </c>
      <c r="I27" s="283">
        <f>_xlfn.IFNA(VLOOKUP(A27,Configuration_Use!A:G,7,FALSE),"")</f>
        <v>0.44481101519999999</v>
      </c>
      <c r="J27" s="286">
        <f>_xlfn.IFNA(VLOOKUP($A27,Configuration_Use!$A:H,8,FALSE),"")</f>
        <v>0.38015977340000001</v>
      </c>
      <c r="K27" s="290">
        <f>_xlfn.IFNA(VLOOKUP($A27,Configuration_Use!$A:I,9,FALSE),"")</f>
        <v>0.42025819250000002</v>
      </c>
      <c r="L27" s="286">
        <f>_xlfn.IFNA(VLOOKUP($A27,Configuration_Use!$A:J,10,FALSE),"")</f>
        <v>0.44623584440000003</v>
      </c>
      <c r="M27" s="290">
        <f>_xlfn.IFNA(VLOOKUP($A27,Configuration_Use!$A:K,11,FALSE),"")</f>
        <v>0.44623584440000003</v>
      </c>
      <c r="N27" s="286">
        <f>_xlfn.IFNA(VLOOKUP($A27,Configuration_Use!$A:L,12,FALSE),"")</f>
        <v>5.8256414669999996</v>
      </c>
      <c r="O27" s="290">
        <f>_xlfn.IFNA(VLOOKUP($A27,Configuration_Use!$A:M,13,FALSE),"")</f>
        <v>0.38016116360000002</v>
      </c>
      <c r="P27" s="286">
        <f>_xlfn.IFNA(VLOOKUP($A27,Configuration_Use!$A:N,14,FALSE),"")</f>
        <v>0.40624445770000001</v>
      </c>
      <c r="Q27" s="290">
        <f>_xlfn.IFNA(VLOOKUP($A27,Configuration_Use!$A:O,15,FALSE),"")</f>
        <v>0.52301684540000004</v>
      </c>
      <c r="R27" s="286">
        <f>_xlfn.IFNA(VLOOKUP($A27,Configuration_Use!$A:P,16,FALSE),"")</f>
        <v>0.3801594324</v>
      </c>
      <c r="S27" s="290">
        <f>_xlfn.IFNA(VLOOKUP($A27,Configuration_Use!$A:Q,17,FALSE),"")</f>
        <v>5.0681562070000004</v>
      </c>
      <c r="T27" s="286">
        <f>_xlfn.IFNA(VLOOKUP($A27,Configuration_Use!$A:R,18,FALSE),"")</f>
        <v>2.1375977989999999</v>
      </c>
      <c r="U27" s="290">
        <f>_xlfn.IFNA(VLOOKUP($A27,Configuration_Use!$A:S,19,FALSE),"")</f>
        <v>2.566492636</v>
      </c>
    </row>
    <row r="28" spans="1:21" x14ac:dyDescent="0.3">
      <c r="A28" t="str">
        <v>PGBEU_01</v>
      </c>
      <c r="B28" t="str">
        <v>XC Trade</v>
      </c>
      <c r="C28" t="str">
        <v>Power GB</v>
      </c>
      <c r="D28" t="str">
        <v>Power EU</v>
      </c>
      <c r="E28" t="str">
        <v>Electricity GB</v>
      </c>
      <c r="F28" t="str">
        <v>Import from EU - Power GB</v>
      </c>
      <c r="G28" t="str">
        <f>_xlfn.IFNA(VLOOKUP($A28,'Matrix Node Matching'!$A:$I,8,FALSE),"")</f>
        <v>EU</v>
      </c>
      <c r="H28" t="str">
        <f>_xlfn.IFNA(VLOOKUP($A28,'Matrix Node Matching'!$A:$I,9,FALSE),"")</f>
        <v>GB</v>
      </c>
      <c r="I28" s="283">
        <f>_xlfn.IFNA(VLOOKUP(A28,Configuration_Use!A:G,7,FALSE),"")</f>
        <v>18.74510695</v>
      </c>
      <c r="J28" s="286">
        <f>_xlfn.IFNA(VLOOKUP($A28,Configuration_Use!$A:H,8,FALSE),"")</f>
        <v>16.813622989999999</v>
      </c>
      <c r="K28" s="290">
        <f>_xlfn.IFNA(VLOOKUP($A28,Configuration_Use!$A:I,9,FALSE),"")</f>
        <v>19.604615630000001</v>
      </c>
      <c r="L28" s="286">
        <f>_xlfn.IFNA(VLOOKUP($A28,Configuration_Use!$A:J,10,FALSE),"")</f>
        <v>18.302572869999999</v>
      </c>
      <c r="M28" s="290">
        <f>_xlfn.IFNA(VLOOKUP($A28,Configuration_Use!$A:K,11,FALSE),"")</f>
        <v>18.302572869999999</v>
      </c>
      <c r="N28" s="286">
        <f>_xlfn.IFNA(VLOOKUP($A28,Configuration_Use!$A:L,12,FALSE),"")</f>
        <v>10.57549453</v>
      </c>
      <c r="O28" s="290">
        <f>_xlfn.IFNA(VLOOKUP($A28,Configuration_Use!$A:M,13,FALSE),"")</f>
        <v>22.465721179999999</v>
      </c>
      <c r="P28" s="286">
        <f>_xlfn.IFNA(VLOOKUP($A28,Configuration_Use!$A:N,14,FALSE),"")</f>
        <v>19.6243078</v>
      </c>
      <c r="Q28" s="290">
        <f>_xlfn.IFNA(VLOOKUP($A28,Configuration_Use!$A:O,15,FALSE),"")</f>
        <v>15.956850490000001</v>
      </c>
      <c r="R28" s="286">
        <f>_xlfn.IFNA(VLOOKUP($A28,Configuration_Use!$A:P,16,FALSE),"")</f>
        <v>21.469539789999999</v>
      </c>
      <c r="S28" s="290">
        <f>_xlfn.IFNA(VLOOKUP($A28,Configuration_Use!$A:Q,17,FALSE),"")</f>
        <v>17.952249500000001</v>
      </c>
      <c r="T28" s="286">
        <f>_xlfn.IFNA(VLOOKUP($A28,Configuration_Use!$A:R,18,FALSE),"")</f>
        <v>15.76204521</v>
      </c>
      <c r="U28" s="290">
        <f>_xlfn.IFNA(VLOOKUP($A28,Configuration_Use!$A:S,19,FALSE),"")</f>
        <v>24.724455259999999</v>
      </c>
    </row>
    <row r="29" spans="1:21" x14ac:dyDescent="0.3">
      <c r="A29" t="str">
        <v>PNOEU_01</v>
      </c>
      <c r="B29" t="str">
        <v>XC Trade</v>
      </c>
      <c r="C29" t="str">
        <v>Power NO</v>
      </c>
      <c r="D29" t="str">
        <v>Power EU</v>
      </c>
      <c r="E29" t="str">
        <v>Electricity NO</v>
      </c>
      <c r="F29" t="str">
        <v>Import from EU - Power NO</v>
      </c>
      <c r="G29" t="str">
        <f>_xlfn.IFNA(VLOOKUP($A29,'Matrix Node Matching'!$A:$I,8,FALSE),"")</f>
        <v>EU</v>
      </c>
      <c r="H29" t="str">
        <f>_xlfn.IFNA(VLOOKUP($A29,'Matrix Node Matching'!$A:$I,9,FALSE),"")</f>
        <v>NO</v>
      </c>
      <c r="I29" s="283">
        <f>_xlfn.IFNA(VLOOKUP(A29,Configuration_Use!A:G,7,FALSE),"")</f>
        <v>0.44884703310000001</v>
      </c>
      <c r="J29" s="286">
        <f>_xlfn.IFNA(VLOOKUP($A29,Configuration_Use!$A:H,8,FALSE),"")</f>
        <v>0.44887254980000002</v>
      </c>
      <c r="K29" s="290">
        <f>_xlfn.IFNA(VLOOKUP($A29,Configuration_Use!$A:I,9,FALSE),"")</f>
        <v>0.44884714510000001</v>
      </c>
      <c r="L29" s="286">
        <f>_xlfn.IFNA(VLOOKUP($A29,Configuration_Use!$A:J,10,FALSE),"")</f>
        <v>0.44884703479999999</v>
      </c>
      <c r="M29" s="290">
        <f>_xlfn.IFNA(VLOOKUP($A29,Configuration_Use!$A:K,11,FALSE),"")</f>
        <v>0.44884703479999999</v>
      </c>
      <c r="N29" s="286">
        <f>_xlfn.IFNA(VLOOKUP($A29,Configuration_Use!$A:L,12,FALSE),"")</f>
        <v>0.34968945470000001</v>
      </c>
      <c r="O29" s="290">
        <f>_xlfn.IFNA(VLOOKUP($A29,Configuration_Use!$A:M,13,FALSE),"")</f>
        <v>0.60656480199999996</v>
      </c>
      <c r="P29" s="286">
        <f>_xlfn.IFNA(VLOOKUP($A29,Configuration_Use!$A:N,14,FALSE),"")</f>
        <v>0.4488471316</v>
      </c>
      <c r="Q29" s="290">
        <f>_xlfn.IFNA(VLOOKUP($A29,Configuration_Use!$A:O,15,FALSE),"")</f>
        <v>0.44884710529999999</v>
      </c>
      <c r="R29" s="286">
        <f>_xlfn.IFNA(VLOOKUP($A29,Configuration_Use!$A:P,16,FALSE),"")</f>
        <v>0.44884704390000002</v>
      </c>
      <c r="S29" s="290">
        <f>_xlfn.IFNA(VLOOKUP($A29,Configuration_Use!$A:Q,17,FALSE),"")</f>
        <v>0.25626850550000002</v>
      </c>
      <c r="T29" s="286">
        <f>_xlfn.IFNA(VLOOKUP($A29,Configuration_Use!$A:R,18,FALSE),"")</f>
        <v>0.44884711379999997</v>
      </c>
      <c r="U29" s="290">
        <f>_xlfn.IFNA(VLOOKUP($A29,Configuration_Use!$A:S,19,FALSE),"")</f>
        <v>0.47445487780000001</v>
      </c>
    </row>
    <row r="30" spans="1:21" x14ac:dyDescent="0.3">
      <c r="A30" t="str">
        <v>PDKEU_01</v>
      </c>
      <c r="B30" t="str">
        <v>XC Trade</v>
      </c>
      <c r="C30" t="str">
        <v>Power DK</v>
      </c>
      <c r="D30" t="str">
        <v>Power EU</v>
      </c>
      <c r="E30" t="str">
        <v>Electricity DK</v>
      </c>
      <c r="F30" t="str">
        <v>Import from EU - Power DK</v>
      </c>
      <c r="G30" t="str">
        <f>_xlfn.IFNA(VLOOKUP($A30,'Matrix Node Matching'!$A:$I,8,FALSE),"")</f>
        <v>EU</v>
      </c>
      <c r="H30" t="str">
        <f>_xlfn.IFNA(VLOOKUP($A30,'Matrix Node Matching'!$A:$I,9,FALSE),"")</f>
        <v>DK</v>
      </c>
      <c r="I30" s="283">
        <f>_xlfn.IFNA(VLOOKUP(A30,Configuration_Use!A:G,7,FALSE),"")</f>
        <v>0.39873520759999997</v>
      </c>
      <c r="J30" s="286">
        <f>_xlfn.IFNA(VLOOKUP($A30,Configuration_Use!$A:H,8,FALSE),"")</f>
        <v>0.39873540239999999</v>
      </c>
      <c r="K30" s="290">
        <f>_xlfn.IFNA(VLOOKUP($A30,Configuration_Use!$A:I,9,FALSE),"")</f>
        <v>0.39873578980000002</v>
      </c>
      <c r="L30" s="286">
        <f>_xlfn.IFNA(VLOOKUP($A30,Configuration_Use!$A:J,10,FALSE),"")</f>
        <v>0.39873522150000001</v>
      </c>
      <c r="M30" s="290">
        <f>_xlfn.IFNA(VLOOKUP($A30,Configuration_Use!$A:K,11,FALSE),"")</f>
        <v>0.39873522150000001</v>
      </c>
      <c r="N30" s="286">
        <f>_xlfn.IFNA(VLOOKUP($A30,Configuration_Use!$A:L,12,FALSE),"")</f>
        <v>0.39873524059999998</v>
      </c>
      <c r="O30" s="290">
        <f>_xlfn.IFNA(VLOOKUP($A30,Configuration_Use!$A:M,13,FALSE),"")</f>
        <v>0.78603484999999995</v>
      </c>
      <c r="P30" s="286">
        <f>_xlfn.IFNA(VLOOKUP($A30,Configuration_Use!$A:N,14,FALSE),"")</f>
        <v>0.39873577719999997</v>
      </c>
      <c r="Q30" s="290">
        <f>_xlfn.IFNA(VLOOKUP($A30,Configuration_Use!$A:O,15,FALSE),"")</f>
        <v>0.39873549990000001</v>
      </c>
      <c r="R30" s="286">
        <f>_xlfn.IFNA(VLOOKUP($A30,Configuration_Use!$A:P,16,FALSE),"")</f>
        <v>0.39936493049999999</v>
      </c>
      <c r="S30" s="290">
        <f>_xlfn.IFNA(VLOOKUP($A30,Configuration_Use!$A:Q,17,FALSE),"")</f>
        <v>0.39873528990000001</v>
      </c>
      <c r="T30" s="286">
        <f>_xlfn.IFNA(VLOOKUP($A30,Configuration_Use!$A:R,18,FALSE),"")</f>
        <v>0.39873591009999998</v>
      </c>
      <c r="U30" s="290">
        <f>_xlfn.IFNA(VLOOKUP($A30,Configuration_Use!$A:S,19,FALSE),"")</f>
        <v>0.51945162759999997</v>
      </c>
    </row>
    <row r="31" spans="1:21" x14ac:dyDescent="0.3">
      <c r="A31" t="str">
        <v>PDEEU_01</v>
      </c>
      <c r="B31" t="str">
        <v>XC Trade</v>
      </c>
      <c r="C31" t="str">
        <v>Power DE</v>
      </c>
      <c r="D31" t="str">
        <v>Power EU</v>
      </c>
      <c r="E31" t="str">
        <v>Electricity DE</v>
      </c>
      <c r="F31" t="str">
        <v>Import from EU - Power DE</v>
      </c>
      <c r="G31" t="str">
        <f>_xlfn.IFNA(VLOOKUP($A31,'Matrix Node Matching'!$A:$I,8,FALSE),"")</f>
        <v>EU</v>
      </c>
      <c r="H31" t="str">
        <f>_xlfn.IFNA(VLOOKUP($A31,'Matrix Node Matching'!$A:$I,9,FALSE),"")</f>
        <v>DE</v>
      </c>
      <c r="I31" s="283">
        <f>_xlfn.IFNA(VLOOKUP(A31,Configuration_Use!A:G,7,FALSE),"")</f>
        <v>34.277616999999999</v>
      </c>
      <c r="J31" s="286">
        <f>_xlfn.IFNA(VLOOKUP($A31,Configuration_Use!$A:H,8,FALSE),"")</f>
        <v>35.506774210000003</v>
      </c>
      <c r="K31" s="290">
        <f>_xlfn.IFNA(VLOOKUP($A31,Configuration_Use!$A:I,9,FALSE),"")</f>
        <v>35.205388390000003</v>
      </c>
      <c r="L31" s="286">
        <f>_xlfn.IFNA(VLOOKUP($A31,Configuration_Use!$A:J,10,FALSE),"")</f>
        <v>34.278543409999997</v>
      </c>
      <c r="M31" s="290">
        <f>_xlfn.IFNA(VLOOKUP($A31,Configuration_Use!$A:K,11,FALSE),"")</f>
        <v>34.278543409999997</v>
      </c>
      <c r="N31" s="286">
        <f>_xlfn.IFNA(VLOOKUP($A31,Configuration_Use!$A:L,12,FALSE),"")</f>
        <v>42.041756540000002</v>
      </c>
      <c r="O31" s="290">
        <f>_xlfn.IFNA(VLOOKUP($A31,Configuration_Use!$A:M,13,FALSE),"")</f>
        <v>28.38661892</v>
      </c>
      <c r="P31" s="286">
        <f>_xlfn.IFNA(VLOOKUP($A31,Configuration_Use!$A:N,14,FALSE),"")</f>
        <v>39.1155008</v>
      </c>
      <c r="Q31" s="290">
        <f>_xlfn.IFNA(VLOOKUP($A31,Configuration_Use!$A:O,15,FALSE),"")</f>
        <v>32.763902620000003</v>
      </c>
      <c r="R31" s="286">
        <f>_xlfn.IFNA(VLOOKUP($A31,Configuration_Use!$A:P,16,FALSE),"")</f>
        <v>32.175509150000003</v>
      </c>
      <c r="S31" s="290">
        <f>_xlfn.IFNA(VLOOKUP($A31,Configuration_Use!$A:Q,17,FALSE),"")</f>
        <v>34.844222180000003</v>
      </c>
      <c r="T31" s="286">
        <f>_xlfn.IFNA(VLOOKUP($A31,Configuration_Use!$A:R,18,FALSE),"")</f>
        <v>30.18531926</v>
      </c>
      <c r="U31" s="290">
        <f>_xlfn.IFNA(VLOOKUP($A31,Configuration_Use!$A:S,19,FALSE),"")</f>
        <v>56.122214280000001</v>
      </c>
    </row>
    <row r="32" spans="1:21" x14ac:dyDescent="0.3">
      <c r="A32" t="str">
        <v>PNL2NL3_01</v>
      </c>
      <c r="B32" t="str">
        <v>XC Trade</v>
      </c>
      <c r="C32" t="str">
        <v>Power NL2</v>
      </c>
      <c r="D32" t="str">
        <v>Power NL3</v>
      </c>
      <c r="E32" t="str">
        <v>Electricity Cluster NL2</v>
      </c>
      <c r="F32" t="str">
        <v>Import from Cluster NL3 - Power</v>
      </c>
      <c r="G32" t="str">
        <f>_xlfn.IFNA(VLOOKUP($A32,'Matrix Node Matching'!$A:$I,8,FALSE),"")</f>
        <v>NL3</v>
      </c>
      <c r="H32" t="str">
        <f>_xlfn.IFNA(VLOOKUP($A32,'Matrix Node Matching'!$A:$I,9,FALSE),"")</f>
        <v>NL2</v>
      </c>
      <c r="I32" s="283">
        <f>_xlfn.IFNA(VLOOKUP(A32,Configuration_Use!A:G,7,FALSE),"")</f>
        <v>5.7819222180000004E-7</v>
      </c>
      <c r="J32" s="286">
        <f>_xlfn.IFNA(VLOOKUP($A32,Configuration_Use!$A:H,8,FALSE),"")</f>
        <v>1.839835154E-6</v>
      </c>
      <c r="K32" s="290">
        <f>_xlfn.IFNA(VLOOKUP($A32,Configuration_Use!$A:I,9,FALSE),"")</f>
        <v>1.9471912490000001E-6</v>
      </c>
      <c r="L32" s="286">
        <f>_xlfn.IFNA(VLOOKUP($A32,Configuration_Use!$A:J,10,FALSE),"")</f>
        <v>6.0033000649999995E-7</v>
      </c>
      <c r="M32" s="290">
        <f>_xlfn.IFNA(VLOOKUP($A32,Configuration_Use!$A:K,11,FALSE),"")</f>
        <v>6.0033000649999995E-7</v>
      </c>
      <c r="N32" s="286">
        <f>_xlfn.IFNA(VLOOKUP($A32,Configuration_Use!$A:L,12,FALSE),"")</f>
        <v>8.3700414389999995</v>
      </c>
      <c r="O32" s="290">
        <f>_xlfn.IFNA(VLOOKUP($A32,Configuration_Use!$A:M,13,FALSE),"")</f>
        <v>2.1479177889999998E-6</v>
      </c>
      <c r="P32" s="286">
        <f>_xlfn.IFNA(VLOOKUP($A32,Configuration_Use!$A:N,14,FALSE),"")</f>
        <v>4.9981173539999999E-5</v>
      </c>
      <c r="Q32" s="290">
        <f>_xlfn.IFNA(VLOOKUP($A32,Configuration_Use!$A:O,15,FALSE),"")</f>
        <v>2.8757231729999999E-6</v>
      </c>
      <c r="R32" s="286">
        <f>_xlfn.IFNA(VLOOKUP($A32,Configuration_Use!$A:P,16,FALSE),"")</f>
        <v>1.437973743E-6</v>
      </c>
      <c r="S32" s="290">
        <f>_xlfn.IFNA(VLOOKUP($A32,Configuration_Use!$A:Q,17,FALSE),"")</f>
        <v>3.8182721979999998</v>
      </c>
      <c r="T32" s="286">
        <f>_xlfn.IFNA(VLOOKUP($A32,Configuration_Use!$A:R,18,FALSE),"")</f>
        <v>2.4277192380000002E-6</v>
      </c>
      <c r="U32" s="290">
        <f>_xlfn.IFNA(VLOOKUP($A32,Configuration_Use!$A:S,19,FALSE),"")</f>
        <v>4.6454888990000001</v>
      </c>
    </row>
    <row r="33" spans="1:21" x14ac:dyDescent="0.3">
      <c r="A33" t="str">
        <v>PNL3NL2_01</v>
      </c>
      <c r="B33" t="str">
        <v>XC Trade</v>
      </c>
      <c r="C33" t="str">
        <v>Power NL3</v>
      </c>
      <c r="D33" t="str">
        <v>Power NL2</v>
      </c>
      <c r="E33" t="str">
        <v>Electricity Cluster NL3</v>
      </c>
      <c r="F33" t="str">
        <v>Import from Cluster NL2 - Power</v>
      </c>
      <c r="G33" t="str">
        <f>_xlfn.IFNA(VLOOKUP($A33,'Matrix Node Matching'!$A:$I,8,FALSE),"")</f>
        <v>NL2</v>
      </c>
      <c r="H33" t="str">
        <f>_xlfn.IFNA(VLOOKUP($A33,'Matrix Node Matching'!$A:$I,9,FALSE),"")</f>
        <v>NL3</v>
      </c>
      <c r="I33" s="283">
        <f>_xlfn.IFNA(VLOOKUP(A33,Configuration_Use!A:G,7,FALSE),"")</f>
        <v>0</v>
      </c>
      <c r="J33" s="286">
        <f>_xlfn.IFNA(VLOOKUP($A33,Configuration_Use!$A:H,8,FALSE),"")</f>
        <v>2.4071479609999999E-7</v>
      </c>
      <c r="K33" s="290">
        <f>_xlfn.IFNA(VLOOKUP($A33,Configuration_Use!$A:I,9,FALSE),"")</f>
        <v>4.6815702220000002E-7</v>
      </c>
      <c r="L33" s="286">
        <f>_xlfn.IFNA(VLOOKUP($A33,Configuration_Use!$A:J,10,FALSE),"")</f>
        <v>0</v>
      </c>
      <c r="M33" s="290">
        <f>_xlfn.IFNA(VLOOKUP($A33,Configuration_Use!$A:K,11,FALSE),"")</f>
        <v>0</v>
      </c>
      <c r="N33" s="286">
        <f>_xlfn.IFNA(VLOOKUP($A33,Configuration_Use!$A:L,12,FALSE),"")</f>
        <v>6.3652285959999999E-3</v>
      </c>
      <c r="O33" s="290">
        <f>_xlfn.IFNA(VLOOKUP($A33,Configuration_Use!$A:M,13,FALSE),"")</f>
        <v>1.2614411980000001E-6</v>
      </c>
      <c r="P33" s="286">
        <f>_xlfn.IFNA(VLOOKUP($A33,Configuration_Use!$A:N,14,FALSE),"")</f>
        <v>1.717970842E-6</v>
      </c>
      <c r="Q33" s="290">
        <f>_xlfn.IFNA(VLOOKUP($A33,Configuration_Use!$A:O,15,FALSE),"")</f>
        <v>4.5434127950000001E-7</v>
      </c>
      <c r="R33" s="286">
        <f>_xlfn.IFNA(VLOOKUP($A33,Configuration_Use!$A:P,16,FALSE),"")</f>
        <v>2.1602096120000001E-7</v>
      </c>
      <c r="S33" s="290">
        <f>_xlfn.IFNA(VLOOKUP($A33,Configuration_Use!$A:Q,17,FALSE),"")</f>
        <v>0.87383017009999997</v>
      </c>
      <c r="T33" s="286">
        <f>_xlfn.IFNA(VLOOKUP($A33,Configuration_Use!$A:R,18,FALSE),"")</f>
        <v>4.2901248829999999E-7</v>
      </c>
      <c r="U33" s="290">
        <f>_xlfn.IFNA(VLOOKUP($A33,Configuration_Use!$A:S,19,FALSE),"")</f>
        <v>0.50325388979999996</v>
      </c>
    </row>
    <row r="34" spans="1:21" x14ac:dyDescent="0.3">
      <c r="A34" t="str">
        <v>PNL3NL5_01</v>
      </c>
      <c r="B34" t="str">
        <v>XC Trade</v>
      </c>
      <c r="C34" t="str">
        <v>Power NL3</v>
      </c>
      <c r="D34" t="str">
        <v>Power NL5</v>
      </c>
      <c r="E34" t="str">
        <v>Electricity Cluster NL3</v>
      </c>
      <c r="F34" t="str">
        <v>Import from Cluster NL5 - Power</v>
      </c>
      <c r="G34" t="str">
        <f>_xlfn.IFNA(VLOOKUP($A34,'Matrix Node Matching'!$A:$I,8,FALSE),"")</f>
        <v>NL5</v>
      </c>
      <c r="H34" t="str">
        <f>_xlfn.IFNA(VLOOKUP($A34,'Matrix Node Matching'!$A:$I,9,FALSE),"")</f>
        <v>NL3</v>
      </c>
      <c r="I34" s="283">
        <f>_xlfn.IFNA(VLOOKUP(A34,Configuration_Use!A:G,7,FALSE),"")</f>
        <v>6.5751072580000001</v>
      </c>
      <c r="J34" s="286">
        <f>_xlfn.IFNA(VLOOKUP($A34,Configuration_Use!$A:H,8,FALSE),"")</f>
        <v>5.855524248</v>
      </c>
      <c r="K34" s="290">
        <f>_xlfn.IFNA(VLOOKUP($A34,Configuration_Use!$A:I,9,FALSE),"")</f>
        <v>6.5067060359999997</v>
      </c>
      <c r="L34" s="286">
        <f>_xlfn.IFNA(VLOOKUP($A34,Configuration_Use!$A:J,10,FALSE),"")</f>
        <v>6.5751909260000003</v>
      </c>
      <c r="M34" s="290">
        <f>_xlfn.IFNA(VLOOKUP($A34,Configuration_Use!$A:K,11,FALSE),"")</f>
        <v>6.5751909260000003</v>
      </c>
      <c r="N34" s="286">
        <f>_xlfn.IFNA(VLOOKUP($A34,Configuration_Use!$A:L,12,FALSE),"")</f>
        <v>0.42990297890000001</v>
      </c>
      <c r="O34" s="290">
        <f>_xlfn.IFNA(VLOOKUP($A34,Configuration_Use!$A:M,13,FALSE),"")</f>
        <v>22.920310650000001</v>
      </c>
      <c r="P34" s="286">
        <f>_xlfn.IFNA(VLOOKUP($A34,Configuration_Use!$A:N,14,FALSE),"")</f>
        <v>5.9855111680000004</v>
      </c>
      <c r="Q34" s="290">
        <f>_xlfn.IFNA(VLOOKUP($A34,Configuration_Use!$A:O,15,FALSE),"")</f>
        <v>6.7022690589999998</v>
      </c>
      <c r="R34" s="286">
        <f>_xlfn.IFNA(VLOOKUP($A34,Configuration_Use!$A:P,16,FALSE),"")</f>
        <v>6.8253824109999996</v>
      </c>
      <c r="S34" s="290">
        <f>_xlfn.IFNA(VLOOKUP($A34,Configuration_Use!$A:Q,17,FALSE),"")</f>
        <v>6.7541339889999996</v>
      </c>
      <c r="T34" s="286">
        <f>_xlfn.IFNA(VLOOKUP($A34,Configuration_Use!$A:R,18,FALSE),"")</f>
        <v>2.0970038409999998</v>
      </c>
      <c r="U34" s="290">
        <f>_xlfn.IFNA(VLOOKUP($A34,Configuration_Use!$A:S,19,FALSE),"")</f>
        <v>9.7662323129999997</v>
      </c>
    </row>
    <row r="35" spans="1:21" x14ac:dyDescent="0.3">
      <c r="A35" t="str">
        <v>PNL5NL3_01</v>
      </c>
      <c r="B35" t="str">
        <v>XC Trade</v>
      </c>
      <c r="C35" t="str">
        <v>Power NL5</v>
      </c>
      <c r="D35" t="str">
        <v>Power NL3</v>
      </c>
      <c r="E35" t="str">
        <v>Electricity Cluster NL5</v>
      </c>
      <c r="F35" t="str">
        <v>Import from Cluster NL3 - Power</v>
      </c>
      <c r="G35" t="str">
        <f>_xlfn.IFNA(VLOOKUP($A35,'Matrix Node Matching'!$A:$I,8,FALSE),"")</f>
        <v>NL3</v>
      </c>
      <c r="H35" t="str">
        <f>_xlfn.IFNA(VLOOKUP($A35,'Matrix Node Matching'!$A:$I,9,FALSE),"")</f>
        <v>NL5</v>
      </c>
      <c r="I35" s="283">
        <f>_xlfn.IFNA(VLOOKUP(A35,Configuration_Use!A:G,7,FALSE),"")</f>
        <v>1.55619913</v>
      </c>
      <c r="J35" s="286">
        <f>_xlfn.IFNA(VLOOKUP($A35,Configuration_Use!$A:H,8,FALSE),"")</f>
        <v>1.808422008</v>
      </c>
      <c r="K35" s="290">
        <f>_xlfn.IFNA(VLOOKUP($A35,Configuration_Use!$A:I,9,FALSE),"")</f>
        <v>1.0741144220000001</v>
      </c>
      <c r="L35" s="286">
        <f>_xlfn.IFNA(VLOOKUP($A35,Configuration_Use!$A:J,10,FALSE),"")</f>
        <v>1.5561321130000001</v>
      </c>
      <c r="M35" s="290">
        <f>_xlfn.IFNA(VLOOKUP($A35,Configuration_Use!$A:K,11,FALSE),"")</f>
        <v>1.5561321130000001</v>
      </c>
      <c r="N35" s="286">
        <f>_xlfn.IFNA(VLOOKUP($A35,Configuration_Use!$A:L,12,FALSE),"")</f>
        <v>0.45673955420000001</v>
      </c>
      <c r="O35" s="290">
        <f>_xlfn.IFNA(VLOOKUP($A35,Configuration_Use!$A:M,13,FALSE),"")</f>
        <v>1.105536785</v>
      </c>
      <c r="P35" s="286">
        <f>_xlfn.IFNA(VLOOKUP($A35,Configuration_Use!$A:N,14,FALSE),"")</f>
        <v>1.1262833510000001</v>
      </c>
      <c r="Q35" s="290">
        <f>_xlfn.IFNA(VLOOKUP($A35,Configuration_Use!$A:O,15,FALSE),"")</f>
        <v>1.501590714</v>
      </c>
      <c r="R35" s="286">
        <f>_xlfn.IFNA(VLOOKUP($A35,Configuration_Use!$A:P,16,FALSE),"")</f>
        <v>2.1341405189999998</v>
      </c>
      <c r="S35" s="290">
        <f>_xlfn.IFNA(VLOOKUP($A35,Configuration_Use!$A:Q,17,FALSE),"")</f>
        <v>0.61176815380000005</v>
      </c>
      <c r="T35" s="286">
        <f>_xlfn.IFNA(VLOOKUP($A35,Configuration_Use!$A:R,18,FALSE),"")</f>
        <v>0.3417247726</v>
      </c>
      <c r="U35" s="290">
        <f>_xlfn.IFNA(VLOOKUP($A35,Configuration_Use!$A:S,19,FALSE),"")</f>
        <v>1.022421174</v>
      </c>
    </row>
    <row r="36" spans="1:21" x14ac:dyDescent="0.3">
      <c r="A36" t="str">
        <v>PNL3GB1_01</v>
      </c>
      <c r="B36" t="str">
        <v>XC Trade</v>
      </c>
      <c r="C36" t="str">
        <v>Power NL3</v>
      </c>
      <c r="D36" t="str">
        <v>Power GB1</v>
      </c>
      <c r="E36" t="str">
        <v>Electricity Cluster NL3</v>
      </c>
      <c r="F36" t="str">
        <v>Import from Cluster GB1 - Power</v>
      </c>
      <c r="G36" t="str">
        <f>_xlfn.IFNA(VLOOKUP($A36,'Matrix Node Matching'!$A:$I,8,FALSE),"")</f>
        <v>GB1</v>
      </c>
      <c r="H36" t="str">
        <f>_xlfn.IFNA(VLOOKUP($A36,'Matrix Node Matching'!$A:$I,9,FALSE),"")</f>
        <v>NL3</v>
      </c>
      <c r="I36" s="283">
        <f>_xlfn.IFNA(VLOOKUP(A36,Configuration_Use!A:G,7,FALSE),"")</f>
        <v>0</v>
      </c>
      <c r="J36" s="286">
        <f>_xlfn.IFNA(VLOOKUP($A36,Configuration_Use!$A:H,8,FALSE),"")</f>
        <v>1.877221699E-7</v>
      </c>
      <c r="K36" s="290">
        <f>_xlfn.IFNA(VLOOKUP($A36,Configuration_Use!$A:I,9,FALSE),"")</f>
        <v>3.570538619E-7</v>
      </c>
      <c r="L36" s="286">
        <f>_xlfn.IFNA(VLOOKUP($A36,Configuration_Use!$A:J,10,FALSE),"")</f>
        <v>0</v>
      </c>
      <c r="M36" s="290">
        <f>_xlfn.IFNA(VLOOKUP($A36,Configuration_Use!$A:K,11,FALSE),"")</f>
        <v>0</v>
      </c>
      <c r="N36" s="286">
        <f>_xlfn.IFNA(VLOOKUP($A36,Configuration_Use!$A:L,12,FALSE),"")</f>
        <v>1.390651301E-7</v>
      </c>
      <c r="O36" s="290">
        <f>_xlfn.IFNA(VLOOKUP($A36,Configuration_Use!$A:M,13,FALSE),"")</f>
        <v>9.0851276830000002E-7</v>
      </c>
      <c r="P36" s="286">
        <f>_xlfn.IFNA(VLOOKUP($A36,Configuration_Use!$A:N,14,FALSE),"")</f>
        <v>3.3846870380000001E-7</v>
      </c>
      <c r="Q36" s="290">
        <f>_xlfn.IFNA(VLOOKUP($A36,Configuration_Use!$A:O,15,FALSE),"")</f>
        <v>3.663788953E-7</v>
      </c>
      <c r="R36" s="286">
        <f>_xlfn.IFNA(VLOOKUP($A36,Configuration_Use!$A:P,16,FALSE),"")</f>
        <v>1.7078943679999999E-7</v>
      </c>
      <c r="S36" s="290">
        <f>_xlfn.IFNA(VLOOKUP($A36,Configuration_Use!$A:Q,17,FALSE),"")</f>
        <v>1.7614355580000001E-7</v>
      </c>
      <c r="T36" s="286">
        <f>_xlfn.IFNA(VLOOKUP($A36,Configuration_Use!$A:R,18,FALSE),"")</f>
        <v>4.6671881549999998E-7</v>
      </c>
      <c r="U36" s="290">
        <f>_xlfn.IFNA(VLOOKUP($A36,Configuration_Use!$A:S,19,FALSE),"")</f>
        <v>0</v>
      </c>
    </row>
    <row r="37" spans="1:21" x14ac:dyDescent="0.3">
      <c r="A37" t="str">
        <v>PGB1NL3_01</v>
      </c>
      <c r="B37" t="str">
        <v>XC Trade</v>
      </c>
      <c r="C37" t="str">
        <v>Power GB1</v>
      </c>
      <c r="D37" t="str">
        <v>Power NL3</v>
      </c>
      <c r="E37" t="str">
        <v>Electricity Cluster GB1</v>
      </c>
      <c r="F37" t="str">
        <v>Import from Cluster NL3 - Power</v>
      </c>
      <c r="G37" t="str">
        <f>_xlfn.IFNA(VLOOKUP($A37,'Matrix Node Matching'!$A:$I,8,FALSE),"")</f>
        <v>NL3</v>
      </c>
      <c r="H37" t="str">
        <f>_xlfn.IFNA(VLOOKUP($A37,'Matrix Node Matching'!$A:$I,9,FALSE),"")</f>
        <v>GB1</v>
      </c>
      <c r="I37" s="283">
        <f>_xlfn.IFNA(VLOOKUP(A37,Configuration_Use!A:G,7,FALSE),"")</f>
        <v>0</v>
      </c>
      <c r="J37" s="286">
        <f>_xlfn.IFNA(VLOOKUP($A37,Configuration_Use!$A:H,8,FALSE),"")</f>
        <v>2.3996917320000001E-7</v>
      </c>
      <c r="K37" s="290">
        <f>_xlfn.IFNA(VLOOKUP($A37,Configuration_Use!$A:I,9,FALSE),"")</f>
        <v>4.5923624800000002E-7</v>
      </c>
      <c r="L37" s="286">
        <f>_xlfn.IFNA(VLOOKUP($A37,Configuration_Use!$A:J,10,FALSE),"")</f>
        <v>0</v>
      </c>
      <c r="M37" s="290">
        <f>_xlfn.IFNA(VLOOKUP($A37,Configuration_Use!$A:K,11,FALSE),"")</f>
        <v>0</v>
      </c>
      <c r="N37" s="286">
        <f>_xlfn.IFNA(VLOOKUP($A37,Configuration_Use!$A:L,12,FALSE),"")</f>
        <v>1.864821303E-7</v>
      </c>
      <c r="O37" s="290">
        <f>_xlfn.IFNA(VLOOKUP($A37,Configuration_Use!$A:M,13,FALSE),"")</f>
        <v>1.026582221E-6</v>
      </c>
      <c r="P37" s="286">
        <f>_xlfn.IFNA(VLOOKUP($A37,Configuration_Use!$A:N,14,FALSE),"")</f>
        <v>5.8917260110000001E-7</v>
      </c>
      <c r="Q37" s="290">
        <f>_xlfn.IFNA(VLOOKUP($A37,Configuration_Use!$A:O,15,FALSE),"")</f>
        <v>4.6635395619999998E-7</v>
      </c>
      <c r="R37" s="286">
        <f>_xlfn.IFNA(VLOOKUP($A37,Configuration_Use!$A:P,16,FALSE),"")</f>
        <v>2.1914423590000001E-7</v>
      </c>
      <c r="S37" s="290">
        <f>_xlfn.IFNA(VLOOKUP($A37,Configuration_Use!$A:Q,17,FALSE),"")</f>
        <v>1.8877806839999999E-7</v>
      </c>
      <c r="T37" s="286">
        <f>_xlfn.IFNA(VLOOKUP($A37,Configuration_Use!$A:R,18,FALSE),"")</f>
        <v>5.1825825840000005E-7</v>
      </c>
      <c r="U37" s="290">
        <f>_xlfn.IFNA(VLOOKUP($A37,Configuration_Use!$A:S,19,FALSE),"")</f>
        <v>0</v>
      </c>
    </row>
    <row r="38" spans="1:21" x14ac:dyDescent="0.3">
      <c r="A38" t="str">
        <v>PNL5GB1_01</v>
      </c>
      <c r="B38" t="str">
        <v>XC Trade</v>
      </c>
      <c r="C38" t="str">
        <v>Power NL5</v>
      </c>
      <c r="D38" t="str">
        <v>Power GB1</v>
      </c>
      <c r="E38" t="str">
        <v>Electricity Cluster NL5</v>
      </c>
      <c r="F38" t="str">
        <v>Import from Cluster GB1 - Power</v>
      </c>
      <c r="G38" t="str">
        <f>_xlfn.IFNA(VLOOKUP($A38,'Matrix Node Matching'!$A:$I,8,FALSE),"")</f>
        <v>GB1</v>
      </c>
      <c r="H38" t="str">
        <f>_xlfn.IFNA(VLOOKUP($A38,'Matrix Node Matching'!$A:$I,9,FALSE),"")</f>
        <v>NL5</v>
      </c>
      <c r="I38" s="283">
        <f>_xlfn.IFNA(VLOOKUP(A38,Configuration_Use!A:G,7,FALSE),"")</f>
        <v>0.15062223529999999</v>
      </c>
      <c r="J38" s="286">
        <f>_xlfn.IFNA(VLOOKUP($A38,Configuration_Use!$A:H,8,FALSE),"")</f>
        <v>0.16368710349999999</v>
      </c>
      <c r="K38" s="290">
        <f>_xlfn.IFNA(VLOOKUP($A38,Configuration_Use!$A:I,9,FALSE),"")</f>
        <v>0.15062422919999999</v>
      </c>
      <c r="L38" s="286">
        <f>_xlfn.IFNA(VLOOKUP($A38,Configuration_Use!$A:J,10,FALSE),"")</f>
        <v>0.15062241479999999</v>
      </c>
      <c r="M38" s="290">
        <f>_xlfn.IFNA(VLOOKUP($A38,Configuration_Use!$A:K,11,FALSE),"")</f>
        <v>0.15062241479999999</v>
      </c>
      <c r="N38" s="286">
        <f>_xlfn.IFNA(VLOOKUP($A38,Configuration_Use!$A:L,12,FALSE),"")</f>
        <v>0.30360040199999999</v>
      </c>
      <c r="O38" s="290">
        <f>_xlfn.IFNA(VLOOKUP($A38,Configuration_Use!$A:M,13,FALSE),"")</f>
        <v>6.2422313650000003E-6</v>
      </c>
      <c r="P38" s="286">
        <f>_xlfn.IFNA(VLOOKUP($A38,Configuration_Use!$A:N,14,FALSE),"")</f>
        <v>0.1466344658</v>
      </c>
      <c r="Q38" s="290">
        <f>_xlfn.IFNA(VLOOKUP($A38,Configuration_Use!$A:O,15,FALSE),"")</f>
        <v>0.1833784027</v>
      </c>
      <c r="R38" s="286">
        <f>_xlfn.IFNA(VLOOKUP($A38,Configuration_Use!$A:P,16,FALSE),"")</f>
        <v>0.23280310600000001</v>
      </c>
      <c r="S38" s="290">
        <f>_xlfn.IFNA(VLOOKUP($A38,Configuration_Use!$A:Q,17,FALSE),"")</f>
        <v>0.19253494500000001</v>
      </c>
      <c r="T38" s="286">
        <f>_xlfn.IFNA(VLOOKUP($A38,Configuration_Use!$A:R,18,FALSE),"")</f>
        <v>9.3840205430000004E-2</v>
      </c>
      <c r="U38" s="290">
        <f>_xlfn.IFNA(VLOOKUP($A38,Configuration_Use!$A:S,19,FALSE),"")</f>
        <v>0.27449604129999999</v>
      </c>
    </row>
    <row r="39" spans="1:21" x14ac:dyDescent="0.3">
      <c r="A39" t="str">
        <v>PGB1NL5_01</v>
      </c>
      <c r="B39" t="str">
        <v>XC Trade</v>
      </c>
      <c r="C39" t="str">
        <v>Power GB1</v>
      </c>
      <c r="D39" t="str">
        <v>Power NL5</v>
      </c>
      <c r="E39" t="str">
        <v>Electricity Cluster GB1</v>
      </c>
      <c r="F39" t="str">
        <v>Import from Cluster NL5 - Power</v>
      </c>
      <c r="G39" t="str">
        <f>_xlfn.IFNA(VLOOKUP($A39,'Matrix Node Matching'!$A:$I,8,FALSE),"")</f>
        <v>NL5</v>
      </c>
      <c r="H39" t="str">
        <f>_xlfn.IFNA(VLOOKUP($A39,'Matrix Node Matching'!$A:$I,9,FALSE),"")</f>
        <v>GB1</v>
      </c>
      <c r="I39" s="283">
        <f>_xlfn.IFNA(VLOOKUP(A39,Configuration_Use!A:G,7,FALSE),"")</f>
        <v>2.9648007179999998</v>
      </c>
      <c r="J39" s="286">
        <f>_xlfn.IFNA(VLOOKUP($A39,Configuration_Use!$A:H,8,FALSE),"")</f>
        <v>3.0887814090000001</v>
      </c>
      <c r="K39" s="290">
        <f>_xlfn.IFNA(VLOOKUP($A39,Configuration_Use!$A:I,9,FALSE),"")</f>
        <v>2.9429450529999999</v>
      </c>
      <c r="L39" s="286">
        <f>_xlfn.IFNA(VLOOKUP($A39,Configuration_Use!$A:J,10,FALSE),"")</f>
        <v>2.9648026679999999</v>
      </c>
      <c r="M39" s="290">
        <f>_xlfn.IFNA(VLOOKUP($A39,Configuration_Use!$A:K,11,FALSE),"")</f>
        <v>2.9648026679999999</v>
      </c>
      <c r="N39" s="286">
        <f>_xlfn.IFNA(VLOOKUP($A39,Configuration_Use!$A:L,12,FALSE),"")</f>
        <v>1.384392332</v>
      </c>
      <c r="O39" s="290">
        <f>_xlfn.IFNA(VLOOKUP($A39,Configuration_Use!$A:M,13,FALSE),"")</f>
        <v>6.842263934</v>
      </c>
      <c r="P39" s="286">
        <f>_xlfn.IFNA(VLOOKUP($A39,Configuration_Use!$A:N,14,FALSE),"")</f>
        <v>2.8568360689999999</v>
      </c>
      <c r="Q39" s="290">
        <f>_xlfn.IFNA(VLOOKUP($A39,Configuration_Use!$A:O,15,FALSE),"")</f>
        <v>2.8933886850000001</v>
      </c>
      <c r="R39" s="286">
        <f>_xlfn.IFNA(VLOOKUP($A39,Configuration_Use!$A:P,16,FALSE),"")</f>
        <v>2.246046926</v>
      </c>
      <c r="S39" s="290">
        <f>_xlfn.IFNA(VLOOKUP($A39,Configuration_Use!$A:Q,17,FALSE),"")</f>
        <v>4.8529924769999999</v>
      </c>
      <c r="T39" s="286">
        <f>_xlfn.IFNA(VLOOKUP($A39,Configuration_Use!$A:R,18,FALSE),"")</f>
        <v>3.356979162</v>
      </c>
      <c r="U39" s="290">
        <f>_xlfn.IFNA(VLOOKUP($A39,Configuration_Use!$A:S,19,FALSE),"")</f>
        <v>4.1739031950000003</v>
      </c>
    </row>
    <row r="40" spans="1:21" x14ac:dyDescent="0.3">
      <c r="A40" t="str">
        <v>PNL5GB2_01</v>
      </c>
      <c r="B40" t="str">
        <v>XC Trade</v>
      </c>
      <c r="C40" t="str">
        <v>Power NL5</v>
      </c>
      <c r="D40" t="str">
        <v>Power GB2</v>
      </c>
      <c r="E40" t="str">
        <v>Electricity Cluster NL5</v>
      </c>
      <c r="F40" t="str">
        <v>Import from Cluster GB2 - Power</v>
      </c>
      <c r="G40" t="str">
        <f>_xlfn.IFNA(VLOOKUP($A40,'Matrix Node Matching'!$A:$I,8,FALSE),"")</f>
        <v>GB2</v>
      </c>
      <c r="H40" t="str">
        <f>_xlfn.IFNA(VLOOKUP($A40,'Matrix Node Matching'!$A:$I,9,FALSE),"")</f>
        <v>NL5</v>
      </c>
      <c r="I40" s="283">
        <f>_xlfn.IFNA(VLOOKUP(A40,Configuration_Use!A:G,7,FALSE),"")</f>
        <v>6.7309939169999999E-2</v>
      </c>
      <c r="J40" s="286">
        <f>_xlfn.IFNA(VLOOKUP($A40,Configuration_Use!$A:H,8,FALSE),"")</f>
        <v>0.1228659122</v>
      </c>
      <c r="K40" s="290">
        <f>_xlfn.IFNA(VLOOKUP($A40,Configuration_Use!$A:I,9,FALSE),"")</f>
        <v>0.14610117380000001</v>
      </c>
      <c r="L40" s="286">
        <f>_xlfn.IFNA(VLOOKUP($A40,Configuration_Use!$A:J,10,FALSE),"")</f>
        <v>6.7297644429999998E-2</v>
      </c>
      <c r="M40" s="290">
        <f>_xlfn.IFNA(VLOOKUP($A40,Configuration_Use!$A:K,11,FALSE),"")</f>
        <v>6.7297644429999998E-2</v>
      </c>
      <c r="N40" s="286">
        <f>_xlfn.IFNA(VLOOKUP($A40,Configuration_Use!$A:L,12,FALSE),"")</f>
        <v>3.5242505340000002E-7</v>
      </c>
      <c r="O40" s="290">
        <f>_xlfn.IFNA(VLOOKUP($A40,Configuration_Use!$A:M,13,FALSE),"")</f>
        <v>1.145409218E-2</v>
      </c>
      <c r="P40" s="286">
        <f>_xlfn.IFNA(VLOOKUP($A40,Configuration_Use!$A:N,14,FALSE),"")</f>
        <v>0.1325054071</v>
      </c>
      <c r="Q40" s="290">
        <f>_xlfn.IFNA(VLOOKUP($A40,Configuration_Use!$A:O,15,FALSE),"")</f>
        <v>0.13129379099999999</v>
      </c>
      <c r="R40" s="286">
        <f>_xlfn.IFNA(VLOOKUP($A40,Configuration_Use!$A:P,16,FALSE),"")</f>
        <v>7.3898681950000003E-2</v>
      </c>
      <c r="S40" s="290">
        <f>_xlfn.IFNA(VLOOKUP($A40,Configuration_Use!$A:Q,17,FALSE),"")</f>
        <v>0.1020814115</v>
      </c>
      <c r="T40" s="286">
        <f>_xlfn.IFNA(VLOOKUP($A40,Configuration_Use!$A:R,18,FALSE),"")</f>
        <v>0.72519364720000001</v>
      </c>
      <c r="U40" s="290">
        <f>_xlfn.IFNA(VLOOKUP($A40,Configuration_Use!$A:S,19,FALSE),"")</f>
        <v>1.870877018E-7</v>
      </c>
    </row>
    <row r="41" spans="1:21" x14ac:dyDescent="0.3">
      <c r="A41" t="str">
        <v>PGB2NL5_01</v>
      </c>
      <c r="B41" t="str">
        <v>XC Trade</v>
      </c>
      <c r="C41" t="str">
        <v>Power GB2</v>
      </c>
      <c r="D41" t="str">
        <v>Power NL5</v>
      </c>
      <c r="E41" t="str">
        <v>Electricity Cluster GB2</v>
      </c>
      <c r="F41" t="str">
        <v>Import from Cluster NL5 - Power</v>
      </c>
      <c r="G41" t="str">
        <f>_xlfn.IFNA(VLOOKUP($A41,'Matrix Node Matching'!$A:$I,8,FALSE),"")</f>
        <v>NL5</v>
      </c>
      <c r="H41" t="str">
        <f>_xlfn.IFNA(VLOOKUP($A41,'Matrix Node Matching'!$A:$I,9,FALSE),"")</f>
        <v>GB2</v>
      </c>
      <c r="I41" s="283">
        <f>_xlfn.IFNA(VLOOKUP(A41,Configuration_Use!A:G,7,FALSE),"")</f>
        <v>1.312050562</v>
      </c>
      <c r="J41" s="286">
        <f>_xlfn.IFNA(VLOOKUP($A41,Configuration_Use!$A:H,8,FALSE),"")</f>
        <v>1.5570224269999999</v>
      </c>
      <c r="K41" s="290">
        <f>_xlfn.IFNA(VLOOKUP($A41,Configuration_Use!$A:I,9,FALSE),"")</f>
        <v>2.711479041</v>
      </c>
      <c r="L41" s="286">
        <f>_xlfn.IFNA(VLOOKUP($A41,Configuration_Use!$A:J,10,FALSE),"")</f>
        <v>1.312022866</v>
      </c>
      <c r="M41" s="290">
        <f>_xlfn.IFNA(VLOOKUP($A41,Configuration_Use!$A:K,11,FALSE),"")</f>
        <v>1.312022866</v>
      </c>
      <c r="N41" s="286">
        <f>_xlfn.IFNA(VLOOKUP($A41,Configuration_Use!$A:L,12,FALSE),"")</f>
        <v>6.5548622579999998E-7</v>
      </c>
      <c r="O41" s="290">
        <f>_xlfn.IFNA(VLOOKUP($A41,Configuration_Use!$A:M,13,FALSE),"")</f>
        <v>25.903769910000001</v>
      </c>
      <c r="P41" s="286">
        <f>_xlfn.IFNA(VLOOKUP($A41,Configuration_Use!$A:N,14,FALSE),"")</f>
        <v>2.5283853280000002</v>
      </c>
      <c r="Q41" s="290">
        <f>_xlfn.IFNA(VLOOKUP($A41,Configuration_Use!$A:O,15,FALSE),"")</f>
        <v>1.585411452</v>
      </c>
      <c r="R41" s="286">
        <f>_xlfn.IFNA(VLOOKUP($A41,Configuration_Use!$A:P,16,FALSE),"")</f>
        <v>0.59075511420000004</v>
      </c>
      <c r="S41" s="290">
        <f>_xlfn.IFNA(VLOOKUP($A41,Configuration_Use!$A:Q,17,FALSE),"")</f>
        <v>2.0614321800000002</v>
      </c>
      <c r="T41" s="286">
        <f>_xlfn.IFNA(VLOOKUP($A41,Configuration_Use!$A:R,18,FALSE),"")</f>
        <v>7.0198724260000001</v>
      </c>
      <c r="U41" s="290">
        <f>_xlfn.IFNA(VLOOKUP($A41,Configuration_Use!$A:S,19,FALSE),"")</f>
        <v>1.602762511E-6</v>
      </c>
    </row>
    <row r="42" spans="1:21" x14ac:dyDescent="0.3">
      <c r="A42" t="str">
        <v>PNL5NO1_01</v>
      </c>
      <c r="B42" t="str">
        <v>XC Trade</v>
      </c>
      <c r="C42" t="str">
        <v>Power NL5</v>
      </c>
      <c r="D42" t="str">
        <v>Power NO1</v>
      </c>
      <c r="E42" t="str">
        <v>Electricity Cluster NL5</v>
      </c>
      <c r="F42" t="str">
        <v>Import from Cluster NO1 - Power</v>
      </c>
      <c r="G42" t="str">
        <f>_xlfn.IFNA(VLOOKUP($A42,'Matrix Node Matching'!$A:$I,8,FALSE),"")</f>
        <v>NO1</v>
      </c>
      <c r="H42" t="str">
        <f>_xlfn.IFNA(VLOOKUP($A42,'Matrix Node Matching'!$A:$I,9,FALSE),"")</f>
        <v>NL5</v>
      </c>
      <c r="I42" s="283">
        <f>_xlfn.IFNA(VLOOKUP(A42,Configuration_Use!A:G,7,FALSE),"")</f>
        <v>3.4508830189999999</v>
      </c>
      <c r="J42" s="286">
        <f>_xlfn.IFNA(VLOOKUP($A42,Configuration_Use!$A:H,8,FALSE),"")</f>
        <v>4.4493801900000003</v>
      </c>
      <c r="K42" s="290">
        <f>_xlfn.IFNA(VLOOKUP($A42,Configuration_Use!$A:I,9,FALSE),"")</f>
        <v>2.7854616330000002</v>
      </c>
      <c r="L42" s="286">
        <f>_xlfn.IFNA(VLOOKUP($A42,Configuration_Use!$A:J,10,FALSE),"")</f>
        <v>3.4508553690000001</v>
      </c>
      <c r="M42" s="290">
        <f>_xlfn.IFNA(VLOOKUP($A42,Configuration_Use!$A:K,11,FALSE),"")</f>
        <v>3.4508553690000001</v>
      </c>
      <c r="N42" s="286">
        <f>_xlfn.IFNA(VLOOKUP($A42,Configuration_Use!$A:L,12,FALSE),"")</f>
        <v>7.2814636129999997</v>
      </c>
      <c r="O42" s="290">
        <f>_xlfn.IFNA(VLOOKUP($A42,Configuration_Use!$A:M,13,FALSE),"")</f>
        <v>1.3668205120000001</v>
      </c>
      <c r="P42" s="286">
        <f>_xlfn.IFNA(VLOOKUP($A42,Configuration_Use!$A:N,14,FALSE),"")</f>
        <v>2.1348570640000002</v>
      </c>
      <c r="Q42" s="290">
        <f>_xlfn.IFNA(VLOOKUP($A42,Configuration_Use!$A:O,15,FALSE),"")</f>
        <v>3.4609846520000001</v>
      </c>
      <c r="R42" s="286">
        <f>_xlfn.IFNA(VLOOKUP($A42,Configuration_Use!$A:P,16,FALSE),"")</f>
        <v>2.100364318</v>
      </c>
      <c r="S42" s="290">
        <f>_xlfn.IFNA(VLOOKUP($A42,Configuration_Use!$A:Q,17,FALSE),"")</f>
        <v>3.0062195979999999</v>
      </c>
      <c r="T42" s="286">
        <f>_xlfn.IFNA(VLOOKUP($A42,Configuration_Use!$A:R,18,FALSE),"")</f>
        <v>1.7646052919999999</v>
      </c>
      <c r="U42" s="290">
        <f>_xlfn.IFNA(VLOOKUP($A42,Configuration_Use!$A:S,19,FALSE),"")</f>
        <v>2.116293652</v>
      </c>
    </row>
    <row r="43" spans="1:21" x14ac:dyDescent="0.3">
      <c r="A43" t="str">
        <v>PNO1NL5_01</v>
      </c>
      <c r="B43" t="str">
        <v>XC Trade</v>
      </c>
      <c r="C43" t="str">
        <v>Power NO1</v>
      </c>
      <c r="D43" t="str">
        <v>Power NL5</v>
      </c>
      <c r="E43" t="str">
        <v>Electricity Cluster NO1</v>
      </c>
      <c r="F43" t="str">
        <v>Import from Cluster NL5 - Power</v>
      </c>
      <c r="G43" t="str">
        <f>_xlfn.IFNA(VLOOKUP($A43,'Matrix Node Matching'!$A:$I,8,FALSE),"")</f>
        <v>NL5</v>
      </c>
      <c r="H43" t="str">
        <f>_xlfn.IFNA(VLOOKUP($A43,'Matrix Node Matching'!$A:$I,9,FALSE),"")</f>
        <v>NO1</v>
      </c>
      <c r="I43" s="283">
        <f>_xlfn.IFNA(VLOOKUP(A43,Configuration_Use!A:G,7,FALSE),"")</f>
        <v>2.2930049960000001</v>
      </c>
      <c r="J43" s="286">
        <f>_xlfn.IFNA(VLOOKUP($A43,Configuration_Use!$A:H,8,FALSE),"")</f>
        <v>2.6667522290000001</v>
      </c>
      <c r="K43" s="290">
        <f>_xlfn.IFNA(VLOOKUP($A43,Configuration_Use!$A:I,9,FALSE),"")</f>
        <v>1.7846215679999999</v>
      </c>
      <c r="L43" s="286">
        <f>_xlfn.IFNA(VLOOKUP($A43,Configuration_Use!$A:J,10,FALSE),"")</f>
        <v>2.2929670340000001</v>
      </c>
      <c r="M43" s="290">
        <f>_xlfn.IFNA(VLOOKUP($A43,Configuration_Use!$A:K,11,FALSE),"")</f>
        <v>2.2929670340000001</v>
      </c>
      <c r="N43" s="286">
        <f>_xlfn.IFNA(VLOOKUP($A43,Configuration_Use!$A:L,12,FALSE),"")</f>
        <v>0.48729188820000002</v>
      </c>
      <c r="O43" s="290">
        <f>_xlfn.IFNA(VLOOKUP($A43,Configuration_Use!$A:M,13,FALSE),"")</f>
        <v>6.5406537010000001</v>
      </c>
      <c r="P43" s="286">
        <f>_xlfn.IFNA(VLOOKUP($A43,Configuration_Use!$A:N,14,FALSE),"")</f>
        <v>1.216919329</v>
      </c>
      <c r="Q43" s="290">
        <f>_xlfn.IFNA(VLOOKUP($A43,Configuration_Use!$A:O,15,FALSE),"")</f>
        <v>2.341872806</v>
      </c>
      <c r="R43" s="286">
        <f>_xlfn.IFNA(VLOOKUP($A43,Configuration_Use!$A:P,16,FALSE),"")</f>
        <v>0.95181622860000004</v>
      </c>
      <c r="S43" s="290">
        <f>_xlfn.IFNA(VLOOKUP($A43,Configuration_Use!$A:Q,17,FALSE),"")</f>
        <v>1.908660689</v>
      </c>
      <c r="T43" s="286">
        <f>_xlfn.IFNA(VLOOKUP($A43,Configuration_Use!$A:R,18,FALSE),"")</f>
        <v>0.92583899410000003</v>
      </c>
      <c r="U43" s="290">
        <f>_xlfn.IFNA(VLOOKUP($A43,Configuration_Use!$A:S,19,FALSE),"")</f>
        <v>1.271272583</v>
      </c>
    </row>
    <row r="44" spans="1:21" x14ac:dyDescent="0.3">
      <c r="A44" t="str">
        <v>PNL5DK1_01</v>
      </c>
      <c r="B44" t="str">
        <v>XC Trade</v>
      </c>
      <c r="C44" t="str">
        <v>Power NL5</v>
      </c>
      <c r="D44" t="str">
        <v>Power DK1</v>
      </c>
      <c r="E44" t="str">
        <v>Electricity Cluster NL5</v>
      </c>
      <c r="F44" t="str">
        <v>Import from Cluster DK1 - Power</v>
      </c>
      <c r="G44" t="str">
        <f>_xlfn.IFNA(VLOOKUP($A44,'Matrix Node Matching'!$A:$I,8,FALSE),"")</f>
        <v>DK1</v>
      </c>
      <c r="H44" t="str">
        <f>_xlfn.IFNA(VLOOKUP($A44,'Matrix Node Matching'!$A:$I,9,FALSE),"")</f>
        <v>NL5</v>
      </c>
      <c r="I44" s="283">
        <f>_xlfn.IFNA(VLOOKUP(A44,Configuration_Use!A:G,7,FALSE),"")</f>
        <v>0</v>
      </c>
      <c r="J44" s="286">
        <f>_xlfn.IFNA(VLOOKUP($A44,Configuration_Use!$A:H,8,FALSE),"")</f>
        <v>1.7444275610000001E-7</v>
      </c>
      <c r="K44" s="290">
        <f>_xlfn.IFNA(VLOOKUP($A44,Configuration_Use!$A:I,9,FALSE),"")</f>
        <v>3.0856642820000002E-7</v>
      </c>
      <c r="L44" s="286">
        <f>_xlfn.IFNA(VLOOKUP($A44,Configuration_Use!$A:J,10,FALSE),"")</f>
        <v>0</v>
      </c>
      <c r="M44" s="290">
        <f>_xlfn.IFNA(VLOOKUP($A44,Configuration_Use!$A:K,11,FALSE),"")</f>
        <v>0</v>
      </c>
      <c r="N44" s="286">
        <f>_xlfn.IFNA(VLOOKUP($A44,Configuration_Use!$A:L,12,FALSE),"")</f>
        <v>1.3635405339999999E-7</v>
      </c>
      <c r="O44" s="290">
        <f>_xlfn.IFNA(VLOOKUP($A44,Configuration_Use!$A:M,13,FALSE),"")</f>
        <v>8.2707583239999997E-7</v>
      </c>
      <c r="P44" s="286">
        <f>_xlfn.IFNA(VLOOKUP($A44,Configuration_Use!$A:N,14,FALSE),"")</f>
        <v>3.0664122190000002E-7</v>
      </c>
      <c r="Q44" s="290">
        <f>_xlfn.IFNA(VLOOKUP($A44,Configuration_Use!$A:O,15,FALSE),"")</f>
        <v>3.244959839E-7</v>
      </c>
      <c r="R44" s="286">
        <f>_xlfn.IFNA(VLOOKUP($A44,Configuration_Use!$A:P,16,FALSE),"")</f>
        <v>1.574589249E-7</v>
      </c>
      <c r="S44" s="290">
        <f>_xlfn.IFNA(VLOOKUP($A44,Configuration_Use!$A:Q,17,FALSE),"")</f>
        <v>1.6966202009999999E-7</v>
      </c>
      <c r="T44" s="286">
        <f>_xlfn.IFNA(VLOOKUP($A44,Configuration_Use!$A:R,18,FALSE),"")</f>
        <v>4.2109856339999999E-7</v>
      </c>
      <c r="U44" s="290">
        <f>_xlfn.IFNA(VLOOKUP($A44,Configuration_Use!$A:S,19,FALSE),"")</f>
        <v>0</v>
      </c>
    </row>
    <row r="45" spans="1:21" x14ac:dyDescent="0.3">
      <c r="A45" t="str">
        <v>PDK1NL5_01</v>
      </c>
      <c r="B45" t="str">
        <v>XC Trade</v>
      </c>
      <c r="C45" t="str">
        <v>Power DK1</v>
      </c>
      <c r="D45" t="str">
        <v>Power NL5</v>
      </c>
      <c r="E45" t="str">
        <v>Electricity Cluster DK1</v>
      </c>
      <c r="F45" t="str">
        <v>Import from Cluster NL5 - Power</v>
      </c>
      <c r="G45" t="str">
        <f>_xlfn.IFNA(VLOOKUP($A45,'Matrix Node Matching'!$A:$I,8,FALSE),"")</f>
        <v>NL5</v>
      </c>
      <c r="H45" t="str">
        <f>_xlfn.IFNA(VLOOKUP($A45,'Matrix Node Matching'!$A:$I,9,FALSE),"")</f>
        <v>DK1</v>
      </c>
      <c r="I45" s="283">
        <f>_xlfn.IFNA(VLOOKUP(A45,Configuration_Use!A:G,7,FALSE),"")</f>
        <v>0</v>
      </c>
      <c r="J45" s="286">
        <f>_xlfn.IFNA(VLOOKUP($A45,Configuration_Use!$A:H,8,FALSE),"")</f>
        <v>2.9274171889999998E-7</v>
      </c>
      <c r="K45" s="290">
        <f>_xlfn.IFNA(VLOOKUP($A45,Configuration_Use!$A:I,9,FALSE),"")</f>
        <v>4.8585024670000001E-7</v>
      </c>
      <c r="L45" s="286">
        <f>_xlfn.IFNA(VLOOKUP($A45,Configuration_Use!$A:J,10,FALSE),"")</f>
        <v>1.0287856029999999E-7</v>
      </c>
      <c r="M45" s="290">
        <f>_xlfn.IFNA(VLOOKUP($A45,Configuration_Use!$A:K,11,FALSE),"")</f>
        <v>1.0287856029999999E-7</v>
      </c>
      <c r="N45" s="286">
        <f>_xlfn.IFNA(VLOOKUP($A45,Configuration_Use!$A:L,12,FALSE),"")</f>
        <v>2.1005603259999999E-7</v>
      </c>
      <c r="O45" s="290">
        <f>_xlfn.IFNA(VLOOKUP($A45,Configuration_Use!$A:M,13,FALSE),"")</f>
        <v>1.825954422E-6</v>
      </c>
      <c r="P45" s="286">
        <f>_xlfn.IFNA(VLOOKUP($A45,Configuration_Use!$A:N,14,FALSE),"")</f>
        <v>4.473061797E-7</v>
      </c>
      <c r="Q45" s="290">
        <f>_xlfn.IFNA(VLOOKUP($A45,Configuration_Use!$A:O,15,FALSE),"")</f>
        <v>5.3970217529999996E-7</v>
      </c>
      <c r="R45" s="286">
        <f>_xlfn.IFNA(VLOOKUP($A45,Configuration_Use!$A:P,16,FALSE),"")</f>
        <v>1.9979173269999999E-7</v>
      </c>
      <c r="S45" s="290">
        <f>_xlfn.IFNA(VLOOKUP($A45,Configuration_Use!$A:Q,17,FALSE),"")</f>
        <v>2.577940711E-7</v>
      </c>
      <c r="T45" s="286">
        <f>_xlfn.IFNA(VLOOKUP($A45,Configuration_Use!$A:R,18,FALSE),"")</f>
        <v>7.2263529069999997E-7</v>
      </c>
      <c r="U45" s="290">
        <f>_xlfn.IFNA(VLOOKUP($A45,Configuration_Use!$A:S,19,FALSE),"")</f>
        <v>0</v>
      </c>
    </row>
    <row r="46" spans="1:21" x14ac:dyDescent="0.3">
      <c r="A46" t="str">
        <v>PNL5DE1_01</v>
      </c>
      <c r="B46" t="str">
        <v>XC Trade</v>
      </c>
      <c r="C46" t="str">
        <v>Power NL5</v>
      </c>
      <c r="D46" t="str">
        <v>Power DE1</v>
      </c>
      <c r="E46" t="str">
        <v>Electricity Cluster NL5</v>
      </c>
      <c r="F46" t="str">
        <v>Import from Cluster DE1 - Power</v>
      </c>
      <c r="G46" t="str">
        <f>_xlfn.IFNA(VLOOKUP($A46,'Matrix Node Matching'!$A:$I,8,FALSE),"")</f>
        <v>DE1</v>
      </c>
      <c r="H46" t="str">
        <f>_xlfn.IFNA(VLOOKUP($A46,'Matrix Node Matching'!$A:$I,9,FALSE),"")</f>
        <v>NL5</v>
      </c>
      <c r="I46" s="283">
        <f>_xlfn.IFNA(VLOOKUP(A46,Configuration_Use!A:G,7,FALSE),"")</f>
        <v>0.98791985780000002</v>
      </c>
      <c r="J46" s="286">
        <f>_xlfn.IFNA(VLOOKUP($A46,Configuration_Use!$A:H,8,FALSE),"")</f>
        <v>1.5866638120000001</v>
      </c>
      <c r="K46" s="290">
        <f>_xlfn.IFNA(VLOOKUP($A46,Configuration_Use!$A:I,9,FALSE),"")</f>
        <v>1.502357977</v>
      </c>
      <c r="L46" s="286">
        <f>_xlfn.IFNA(VLOOKUP($A46,Configuration_Use!$A:J,10,FALSE),"")</f>
        <v>0.98805935040000004</v>
      </c>
      <c r="M46" s="290">
        <f>_xlfn.IFNA(VLOOKUP($A46,Configuration_Use!$A:K,11,FALSE),"")</f>
        <v>0.98805935040000004</v>
      </c>
      <c r="N46" s="286">
        <f>_xlfn.IFNA(VLOOKUP($A46,Configuration_Use!$A:L,12,FALSE),"")</f>
        <v>1.7937909130000001E-6</v>
      </c>
      <c r="O46" s="290">
        <f>_xlfn.IFNA(VLOOKUP($A46,Configuration_Use!$A:M,13,FALSE),"")</f>
        <v>35.22143466</v>
      </c>
      <c r="P46" s="286">
        <f>_xlfn.IFNA(VLOOKUP($A46,Configuration_Use!$A:N,14,FALSE),"")</f>
        <v>0.19187015709999999</v>
      </c>
      <c r="Q46" s="290">
        <f>_xlfn.IFNA(VLOOKUP($A46,Configuration_Use!$A:O,15,FALSE),"")</f>
        <v>1.164987075</v>
      </c>
      <c r="R46" s="286">
        <f>_xlfn.IFNA(VLOOKUP($A46,Configuration_Use!$A:P,16,FALSE),"")</f>
        <v>4.1950755439999998</v>
      </c>
      <c r="S46" s="290">
        <f>_xlfn.IFNA(VLOOKUP($A46,Configuration_Use!$A:Q,17,FALSE),"")</f>
        <v>1.2961314960000001E-5</v>
      </c>
      <c r="T46" s="286">
        <f>_xlfn.IFNA(VLOOKUP($A46,Configuration_Use!$A:R,18,FALSE),"")</f>
        <v>5.8926820190000004</v>
      </c>
      <c r="U46" s="290">
        <f>_xlfn.IFNA(VLOOKUP($A46,Configuration_Use!$A:S,19,FALSE),"")</f>
        <v>2.1719927379999998E-6</v>
      </c>
    </row>
    <row r="47" spans="1:21" x14ac:dyDescent="0.3">
      <c r="A47" t="str">
        <v>PDE1NL5_01</v>
      </c>
      <c r="B47" t="str">
        <v>XC Trade</v>
      </c>
      <c r="C47" t="str">
        <v>Power DE1</v>
      </c>
      <c r="D47" t="str">
        <v>Power NL5</v>
      </c>
      <c r="E47" t="str">
        <v>Electricity Cluster DE1</v>
      </c>
      <c r="F47" t="str">
        <v>Import from Cluster NL5 - Power</v>
      </c>
      <c r="G47" t="str">
        <f>_xlfn.IFNA(VLOOKUP($A47,'Matrix Node Matching'!$A:$I,8,FALSE),"")</f>
        <v>NL5</v>
      </c>
      <c r="H47" t="str">
        <f>_xlfn.IFNA(VLOOKUP($A47,'Matrix Node Matching'!$A:$I,9,FALSE),"")</f>
        <v>DE1</v>
      </c>
      <c r="I47" s="283">
        <f>_xlfn.IFNA(VLOOKUP(A47,Configuration_Use!A:G,7,FALSE),"")</f>
        <v>39.692412939999997</v>
      </c>
      <c r="J47" s="286">
        <f>_xlfn.IFNA(VLOOKUP($A47,Configuration_Use!$A:H,8,FALSE),"")</f>
        <v>51.058984590000001</v>
      </c>
      <c r="K47" s="290">
        <f>_xlfn.IFNA(VLOOKUP($A47,Configuration_Use!$A:I,9,FALSE),"")</f>
        <v>28.98653294</v>
      </c>
      <c r="L47" s="286">
        <f>_xlfn.IFNA(VLOOKUP($A47,Configuration_Use!$A:J,10,FALSE),"")</f>
        <v>39.701963650000003</v>
      </c>
      <c r="M47" s="290">
        <f>_xlfn.IFNA(VLOOKUP($A47,Configuration_Use!$A:K,11,FALSE),"")</f>
        <v>39.701963650000003</v>
      </c>
      <c r="N47" s="286">
        <f>_xlfn.IFNA(VLOOKUP($A47,Configuration_Use!$A:L,12,FALSE),"")</f>
        <v>59.25319116</v>
      </c>
      <c r="O47" s="290">
        <f>_xlfn.IFNA(VLOOKUP($A47,Configuration_Use!$A:M,13,FALSE),"")</f>
        <v>31.41782989</v>
      </c>
      <c r="P47" s="286">
        <f>_xlfn.IFNA(VLOOKUP($A47,Configuration_Use!$A:N,14,FALSE),"")</f>
        <v>31.125540019999999</v>
      </c>
      <c r="Q47" s="290">
        <f>_xlfn.IFNA(VLOOKUP($A47,Configuration_Use!$A:O,15,FALSE),"")</f>
        <v>39.701551979999998</v>
      </c>
      <c r="R47" s="286">
        <f>_xlfn.IFNA(VLOOKUP($A47,Configuration_Use!$A:P,16,FALSE),"")</f>
        <v>21.651451349999999</v>
      </c>
      <c r="S47" s="290">
        <f>_xlfn.IFNA(VLOOKUP($A47,Configuration_Use!$A:Q,17,FALSE),"")</f>
        <v>35.468156049999997</v>
      </c>
      <c r="T47" s="286">
        <f>_xlfn.IFNA(VLOOKUP($A47,Configuration_Use!$A:R,18,FALSE),"")</f>
        <v>18.914324610000001</v>
      </c>
      <c r="U47" s="290">
        <f>_xlfn.IFNA(VLOOKUP($A47,Configuration_Use!$A:S,19,FALSE),"")</f>
        <v>38.841580550000003</v>
      </c>
    </row>
    <row r="48" spans="1:21" x14ac:dyDescent="0.3">
      <c r="A48" t="str">
        <v>PNL5NL4_01</v>
      </c>
      <c r="B48" t="str">
        <v>XC Trade</v>
      </c>
      <c r="C48" t="str">
        <v>Power NL5</v>
      </c>
      <c r="D48" t="str">
        <v>Power NL4</v>
      </c>
      <c r="E48" t="str">
        <v>Electricity Cluster NL5</v>
      </c>
      <c r="F48" t="str">
        <v>Import from Cluster NL4 - Power</v>
      </c>
      <c r="G48" t="str">
        <f>_xlfn.IFNA(VLOOKUP($A48,'Matrix Node Matching'!$A:$I,8,FALSE),"")</f>
        <v>NL4</v>
      </c>
      <c r="H48" t="str">
        <f>_xlfn.IFNA(VLOOKUP($A48,'Matrix Node Matching'!$A:$I,9,FALSE),"")</f>
        <v>NL5</v>
      </c>
      <c r="I48" s="283">
        <f>_xlfn.IFNA(VLOOKUP(A48,Configuration_Use!A:G,7,FALSE),"")</f>
        <v>6.6779816070000004</v>
      </c>
      <c r="J48" s="286">
        <f>_xlfn.IFNA(VLOOKUP($A48,Configuration_Use!$A:H,8,FALSE),"")</f>
        <v>5.623673878</v>
      </c>
      <c r="K48" s="290">
        <f>_xlfn.IFNA(VLOOKUP($A48,Configuration_Use!$A:I,9,FALSE),"")</f>
        <v>6.737119088</v>
      </c>
      <c r="L48" s="286">
        <f>_xlfn.IFNA(VLOOKUP($A48,Configuration_Use!$A:J,10,FALSE),"")</f>
        <v>6.677843653</v>
      </c>
      <c r="M48" s="290">
        <f>_xlfn.IFNA(VLOOKUP($A48,Configuration_Use!$A:K,11,FALSE),"")</f>
        <v>6.677843653</v>
      </c>
      <c r="N48" s="286">
        <f>_xlfn.IFNA(VLOOKUP($A48,Configuration_Use!$A:L,12,FALSE),"")</f>
        <v>1.9908790900000001E-2</v>
      </c>
      <c r="O48" s="290">
        <f>_xlfn.IFNA(VLOOKUP($A48,Configuration_Use!$A:M,13,FALSE),"")</f>
        <v>9.5125250389999998</v>
      </c>
      <c r="P48" s="286">
        <f>_xlfn.IFNA(VLOOKUP($A48,Configuration_Use!$A:N,14,FALSE),"")</f>
        <v>7.1181752500000002</v>
      </c>
      <c r="Q48" s="290">
        <f>_xlfn.IFNA(VLOOKUP($A48,Configuration_Use!$A:O,15,FALSE),"")</f>
        <v>6.8162869400000003</v>
      </c>
      <c r="R48" s="286">
        <f>_xlfn.IFNA(VLOOKUP($A48,Configuration_Use!$A:P,16,FALSE),"")</f>
        <v>1.925370877</v>
      </c>
      <c r="S48" s="290">
        <f>_xlfn.IFNA(VLOOKUP($A48,Configuration_Use!$A:Q,17,FALSE),"")</f>
        <v>8.426687716</v>
      </c>
      <c r="T48" s="286">
        <f>_xlfn.IFNA(VLOOKUP($A48,Configuration_Use!$A:R,18,FALSE),"")</f>
        <v>2.1084509900000001</v>
      </c>
      <c r="U48" s="290">
        <f>_xlfn.IFNA(VLOOKUP($A48,Configuration_Use!$A:S,19,FALSE),"")</f>
        <v>6.3841839269999996</v>
      </c>
    </row>
    <row r="49" spans="1:21" x14ac:dyDescent="0.3">
      <c r="A49" t="str">
        <v>PNL4NL5_01</v>
      </c>
      <c r="B49" t="str">
        <v>XC Trade</v>
      </c>
      <c r="C49" t="str">
        <v>Power NL4</v>
      </c>
      <c r="D49" t="str">
        <v>Power NL5</v>
      </c>
      <c r="E49" t="str">
        <v>Electricity Cluster NL4</v>
      </c>
      <c r="F49" t="str">
        <v>Import from Cluster NL5 - Power</v>
      </c>
      <c r="G49" t="str">
        <f>_xlfn.IFNA(VLOOKUP($A49,'Matrix Node Matching'!$A:$I,8,FALSE),"")</f>
        <v>NL5</v>
      </c>
      <c r="H49" t="str">
        <f>_xlfn.IFNA(VLOOKUP($A49,'Matrix Node Matching'!$A:$I,9,FALSE),"")</f>
        <v>NL4</v>
      </c>
      <c r="I49" s="283">
        <f>_xlfn.IFNA(VLOOKUP(A49,Configuration_Use!A:G,7,FALSE),"")</f>
        <v>49.777080040000001</v>
      </c>
      <c r="J49" s="286">
        <f>_xlfn.IFNA(VLOOKUP($A49,Configuration_Use!$A:H,8,FALSE),"")</f>
        <v>43.300207819999997</v>
      </c>
      <c r="K49" s="290">
        <f>_xlfn.IFNA(VLOOKUP($A49,Configuration_Use!$A:I,9,FALSE),"")</f>
        <v>55.664663019999999</v>
      </c>
      <c r="L49" s="286">
        <f>_xlfn.IFNA(VLOOKUP($A49,Configuration_Use!$A:J,10,FALSE),"")</f>
        <v>49.776405889999999</v>
      </c>
      <c r="M49" s="290">
        <f>_xlfn.IFNA(VLOOKUP($A49,Configuration_Use!$A:K,11,FALSE),"")</f>
        <v>49.776405889999999</v>
      </c>
      <c r="N49" s="286">
        <f>_xlfn.IFNA(VLOOKUP($A49,Configuration_Use!$A:L,12,FALSE),"")</f>
        <v>54.285652980000002</v>
      </c>
      <c r="O49" s="290">
        <f>_xlfn.IFNA(VLOOKUP($A49,Configuration_Use!$A:M,13,FALSE),"")</f>
        <v>31.05460411</v>
      </c>
      <c r="P49" s="286">
        <f>_xlfn.IFNA(VLOOKUP($A49,Configuration_Use!$A:N,14,FALSE),"")</f>
        <v>63.400570979999998</v>
      </c>
      <c r="Q49" s="290">
        <f>_xlfn.IFNA(VLOOKUP($A49,Configuration_Use!$A:O,15,FALSE),"")</f>
        <v>46.823757530000002</v>
      </c>
      <c r="R49" s="286">
        <f>_xlfn.IFNA(VLOOKUP($A49,Configuration_Use!$A:P,16,FALSE),"")</f>
        <v>52.234402150000001</v>
      </c>
      <c r="S49" s="290">
        <f>_xlfn.IFNA(VLOOKUP($A49,Configuration_Use!$A:Q,17,FALSE),"")</f>
        <v>73.671461590000007</v>
      </c>
      <c r="T49" s="286">
        <f>_xlfn.IFNA(VLOOKUP($A49,Configuration_Use!$A:R,18,FALSE),"")</f>
        <v>47.598187060000001</v>
      </c>
      <c r="U49" s="290">
        <f>_xlfn.IFNA(VLOOKUP($A49,Configuration_Use!$A:S,19,FALSE),"")</f>
        <v>79.097023730000004</v>
      </c>
    </row>
    <row r="50" spans="1:21" x14ac:dyDescent="0.3">
      <c r="A50" t="str">
        <v>PGB1GB2_01</v>
      </c>
      <c r="B50" t="str">
        <v>XC Trade</v>
      </c>
      <c r="C50" t="str">
        <v>Power GB1</v>
      </c>
      <c r="D50" t="str">
        <v>Power GB2</v>
      </c>
      <c r="E50" t="str">
        <v>Electricity Cluster GB1</v>
      </c>
      <c r="F50" t="str">
        <v>Import from Cluster GB2 - Power</v>
      </c>
      <c r="G50" t="str">
        <f>_xlfn.IFNA(VLOOKUP($A50,'Matrix Node Matching'!$A:$I,8,FALSE),"")</f>
        <v>GB2</v>
      </c>
      <c r="H50" t="str">
        <f>_xlfn.IFNA(VLOOKUP($A50,'Matrix Node Matching'!$A:$I,9,FALSE),"")</f>
        <v>GB1</v>
      </c>
      <c r="I50" s="283">
        <f>_xlfn.IFNA(VLOOKUP(A50,Configuration_Use!A:G,7,FALSE),"")</f>
        <v>0</v>
      </c>
      <c r="J50" s="286">
        <f>_xlfn.IFNA(VLOOKUP($A50,Configuration_Use!$A:H,8,FALSE),"")</f>
        <v>1.885178726E-7</v>
      </c>
      <c r="K50" s="290">
        <f>_xlfn.IFNA(VLOOKUP($A50,Configuration_Use!$A:I,9,FALSE),"")</f>
        <v>3.4235843049999997E-7</v>
      </c>
      <c r="L50" s="286">
        <f>_xlfn.IFNA(VLOOKUP($A50,Configuration_Use!$A:J,10,FALSE),"")</f>
        <v>0</v>
      </c>
      <c r="M50" s="290">
        <f>_xlfn.IFNA(VLOOKUP($A50,Configuration_Use!$A:K,11,FALSE),"")</f>
        <v>0</v>
      </c>
      <c r="N50" s="286">
        <f>_xlfn.IFNA(VLOOKUP($A50,Configuration_Use!$A:L,12,FALSE),"")</f>
        <v>1.4229566210000001E-7</v>
      </c>
      <c r="O50" s="290">
        <f>_xlfn.IFNA(VLOOKUP($A50,Configuration_Use!$A:M,13,FALSE),"")</f>
        <v>9.1716678650000004E-7</v>
      </c>
      <c r="P50" s="286">
        <f>_xlfn.IFNA(VLOOKUP($A50,Configuration_Use!$A:N,14,FALSE),"")</f>
        <v>3.2619029569999999E-7</v>
      </c>
      <c r="Q50" s="290">
        <f>_xlfn.IFNA(VLOOKUP($A50,Configuration_Use!$A:O,15,FALSE),"")</f>
        <v>3.5539578919999998E-7</v>
      </c>
      <c r="R50" s="286">
        <f>_xlfn.IFNA(VLOOKUP($A50,Configuration_Use!$A:P,16,FALSE),"")</f>
        <v>1.6486547200000001E-7</v>
      </c>
      <c r="S50" s="290">
        <f>_xlfn.IFNA(VLOOKUP($A50,Configuration_Use!$A:Q,17,FALSE),"")</f>
        <v>1.9593094090000001E-7</v>
      </c>
      <c r="T50" s="286">
        <f>_xlfn.IFNA(VLOOKUP($A50,Configuration_Use!$A:R,18,FALSE),"")</f>
        <v>4.3740394140000002E-7</v>
      </c>
      <c r="U50" s="290">
        <f>_xlfn.IFNA(VLOOKUP($A50,Configuration_Use!$A:S,19,FALSE),"")</f>
        <v>0</v>
      </c>
    </row>
    <row r="51" spans="1:21" x14ac:dyDescent="0.3">
      <c r="A51" t="str">
        <v>PGB2GB1_01</v>
      </c>
      <c r="B51" t="str">
        <v>XC Trade</v>
      </c>
      <c r="C51" t="str">
        <v>Power GB2</v>
      </c>
      <c r="D51" t="str">
        <v>Power GB1</v>
      </c>
      <c r="E51" t="str">
        <v>Electricity Cluster GB2</v>
      </c>
      <c r="F51" t="str">
        <v>Import from Cluster GB1 - Power</v>
      </c>
      <c r="G51" t="str">
        <f>_xlfn.IFNA(VLOOKUP($A51,'Matrix Node Matching'!$A:$I,8,FALSE),"")</f>
        <v>GB1</v>
      </c>
      <c r="H51" t="str">
        <f>_xlfn.IFNA(VLOOKUP($A51,'Matrix Node Matching'!$A:$I,9,FALSE),"")</f>
        <v>GB2</v>
      </c>
      <c r="I51" s="283">
        <f>_xlfn.IFNA(VLOOKUP(A51,Configuration_Use!A:G,7,FALSE),"")</f>
        <v>0</v>
      </c>
      <c r="J51" s="286">
        <f>_xlfn.IFNA(VLOOKUP($A51,Configuration_Use!$A:H,8,FALSE),"")</f>
        <v>1.9246784179999999E-7</v>
      </c>
      <c r="K51" s="290">
        <f>_xlfn.IFNA(VLOOKUP($A51,Configuration_Use!$A:I,9,FALSE),"")</f>
        <v>3.4525447159999999E-7</v>
      </c>
      <c r="L51" s="286">
        <f>_xlfn.IFNA(VLOOKUP($A51,Configuration_Use!$A:J,10,FALSE),"")</f>
        <v>0</v>
      </c>
      <c r="M51" s="290">
        <f>_xlfn.IFNA(VLOOKUP($A51,Configuration_Use!$A:K,11,FALSE),"")</f>
        <v>0</v>
      </c>
      <c r="N51" s="286">
        <f>_xlfn.IFNA(VLOOKUP($A51,Configuration_Use!$A:L,12,FALSE),"")</f>
        <v>1.4663376820000001E-7</v>
      </c>
      <c r="O51" s="290">
        <f>_xlfn.IFNA(VLOOKUP($A51,Configuration_Use!$A:M,13,FALSE),"")</f>
        <v>9.5364879100000003E-7</v>
      </c>
      <c r="P51" s="286">
        <f>_xlfn.IFNA(VLOOKUP($A51,Configuration_Use!$A:N,14,FALSE),"")</f>
        <v>3.2226985149999998E-7</v>
      </c>
      <c r="Q51" s="290">
        <f>_xlfn.IFNA(VLOOKUP($A51,Configuration_Use!$A:O,15,FALSE),"")</f>
        <v>3.6525917020000003E-7</v>
      </c>
      <c r="R51" s="286">
        <f>_xlfn.IFNA(VLOOKUP($A51,Configuration_Use!$A:P,16,FALSE),"")</f>
        <v>1.752745526E-7</v>
      </c>
      <c r="S51" s="290">
        <f>_xlfn.IFNA(VLOOKUP($A51,Configuration_Use!$A:Q,17,FALSE),"")</f>
        <v>1.8221054209999999E-7</v>
      </c>
      <c r="T51" s="286">
        <f>_xlfn.IFNA(VLOOKUP($A51,Configuration_Use!$A:R,18,FALSE),"")</f>
        <v>4.7202261740000001E-7</v>
      </c>
      <c r="U51" s="290">
        <f>_xlfn.IFNA(VLOOKUP($A51,Configuration_Use!$A:S,19,FALSE),"")</f>
        <v>0</v>
      </c>
    </row>
    <row r="52" spans="1:21" x14ac:dyDescent="0.3">
      <c r="A52" t="str">
        <v>PGB2GB3_01</v>
      </c>
      <c r="B52" t="str">
        <v>XC Trade</v>
      </c>
      <c r="C52" t="str">
        <v>Power GB2</v>
      </c>
      <c r="D52" t="str">
        <v>Power GB3</v>
      </c>
      <c r="E52" t="str">
        <v>Electricity Cluster GB2</v>
      </c>
      <c r="F52" t="str">
        <v>Import from Cluster GB3 - Power</v>
      </c>
      <c r="G52" t="str">
        <f>_xlfn.IFNA(VLOOKUP($A52,'Matrix Node Matching'!$A:$I,8,FALSE),"")</f>
        <v>GB3</v>
      </c>
      <c r="H52" t="str">
        <f>_xlfn.IFNA(VLOOKUP($A52,'Matrix Node Matching'!$A:$I,9,FALSE),"")</f>
        <v>GB2</v>
      </c>
      <c r="I52" s="283">
        <f>_xlfn.IFNA(VLOOKUP(A52,Configuration_Use!A:G,7,FALSE),"")</f>
        <v>0</v>
      </c>
      <c r="J52" s="286">
        <f>_xlfn.IFNA(VLOOKUP($A52,Configuration_Use!$A:H,8,FALSE),"")</f>
        <v>1.4961648840000001E-7</v>
      </c>
      <c r="K52" s="290">
        <f>_xlfn.IFNA(VLOOKUP($A52,Configuration_Use!$A:I,9,FALSE),"")</f>
        <v>2.6912260950000001E-7</v>
      </c>
      <c r="L52" s="286">
        <f>_xlfn.IFNA(VLOOKUP($A52,Configuration_Use!$A:J,10,FALSE),"")</f>
        <v>0</v>
      </c>
      <c r="M52" s="290">
        <f>_xlfn.IFNA(VLOOKUP($A52,Configuration_Use!$A:K,11,FALSE),"")</f>
        <v>0</v>
      </c>
      <c r="N52" s="286">
        <f>_xlfn.IFNA(VLOOKUP($A52,Configuration_Use!$A:L,12,FALSE),"")</f>
        <v>1.1115007610000001E-7</v>
      </c>
      <c r="O52" s="290">
        <f>_xlfn.IFNA(VLOOKUP($A52,Configuration_Use!$A:M,13,FALSE),"")</f>
        <v>7.4028350970000002E-7</v>
      </c>
      <c r="P52" s="286">
        <f>_xlfn.IFNA(VLOOKUP($A52,Configuration_Use!$A:N,14,FALSE),"")</f>
        <v>2.5187472309999999E-7</v>
      </c>
      <c r="Q52" s="290">
        <f>_xlfn.IFNA(VLOOKUP($A52,Configuration_Use!$A:O,15,FALSE),"")</f>
        <v>2.8421243039999998E-7</v>
      </c>
      <c r="R52" s="286">
        <f>_xlfn.IFNA(VLOOKUP($A52,Configuration_Use!$A:P,16,FALSE),"")</f>
        <v>1.374133867E-7</v>
      </c>
      <c r="S52" s="290">
        <f>_xlfn.IFNA(VLOOKUP($A52,Configuration_Use!$A:Q,17,FALSE),"")</f>
        <v>1.4752172320000001E-7</v>
      </c>
      <c r="T52" s="286">
        <f>_xlfn.IFNA(VLOOKUP($A52,Configuration_Use!$A:R,18,FALSE),"")</f>
        <v>3.5916392229999999E-7</v>
      </c>
      <c r="U52" s="290">
        <f>_xlfn.IFNA(VLOOKUP($A52,Configuration_Use!$A:S,19,FALSE),"")</f>
        <v>0</v>
      </c>
    </row>
    <row r="53" spans="1:21" x14ac:dyDescent="0.3">
      <c r="A53" t="str">
        <v>PGB3GB2_01</v>
      </c>
      <c r="B53" t="str">
        <v>XC Trade</v>
      </c>
      <c r="C53" t="str">
        <v>Power GB3</v>
      </c>
      <c r="D53" t="str">
        <v>Power GB2</v>
      </c>
      <c r="E53" t="str">
        <v>Electricity Cluster GB3</v>
      </c>
      <c r="F53" t="str">
        <v>Import from Cluster GB2 - Power</v>
      </c>
      <c r="G53" t="str">
        <f>_xlfn.IFNA(VLOOKUP($A53,'Matrix Node Matching'!$A:$I,8,FALSE),"")</f>
        <v>GB2</v>
      </c>
      <c r="H53" t="str">
        <f>_xlfn.IFNA(VLOOKUP($A53,'Matrix Node Matching'!$A:$I,9,FALSE),"")</f>
        <v>GB3</v>
      </c>
      <c r="I53" s="283">
        <f>_xlfn.IFNA(VLOOKUP(A53,Configuration_Use!A:G,7,FALSE),"")</f>
        <v>0</v>
      </c>
      <c r="J53" s="286">
        <f>_xlfn.IFNA(VLOOKUP($A53,Configuration_Use!$A:H,8,FALSE),"")</f>
        <v>2.4190455259999998E-7</v>
      </c>
      <c r="K53" s="290">
        <f>_xlfn.IFNA(VLOOKUP($A53,Configuration_Use!$A:I,9,FALSE),"")</f>
        <v>4.135573442E-7</v>
      </c>
      <c r="L53" s="286">
        <f>_xlfn.IFNA(VLOOKUP($A53,Configuration_Use!$A:J,10,FALSE),"")</f>
        <v>0</v>
      </c>
      <c r="M53" s="290">
        <f>_xlfn.IFNA(VLOOKUP($A53,Configuration_Use!$A:K,11,FALSE),"")</f>
        <v>0</v>
      </c>
      <c r="N53" s="286">
        <f>_xlfn.IFNA(VLOOKUP($A53,Configuration_Use!$A:L,12,FALSE),"")</f>
        <v>1.8868998110000001E-7</v>
      </c>
      <c r="O53" s="290">
        <f>_xlfn.IFNA(VLOOKUP($A53,Configuration_Use!$A:M,13,FALSE),"")</f>
        <v>1.1804287119999999E-6</v>
      </c>
      <c r="P53" s="286">
        <f>_xlfn.IFNA(VLOOKUP($A53,Configuration_Use!$A:N,14,FALSE),"")</f>
        <v>4.1298417499999999E-7</v>
      </c>
      <c r="Q53" s="290">
        <f>_xlfn.IFNA(VLOOKUP($A53,Configuration_Use!$A:O,15,FALSE),"")</f>
        <v>4.4948927240000002E-7</v>
      </c>
      <c r="R53" s="286">
        <f>_xlfn.IFNA(VLOOKUP($A53,Configuration_Use!$A:P,16,FALSE),"")</f>
        <v>2.100549391E-7</v>
      </c>
      <c r="S53" s="290">
        <f>_xlfn.IFNA(VLOOKUP($A53,Configuration_Use!$A:Q,17,FALSE),"")</f>
        <v>2.4875141410000002E-7</v>
      </c>
      <c r="T53" s="286">
        <f>_xlfn.IFNA(VLOOKUP($A53,Configuration_Use!$A:R,18,FALSE),"")</f>
        <v>5.4699367810000003E-7</v>
      </c>
      <c r="U53" s="290">
        <f>_xlfn.IFNA(VLOOKUP($A53,Configuration_Use!$A:S,19,FALSE),"")</f>
        <v>0</v>
      </c>
    </row>
    <row r="54" spans="1:21" x14ac:dyDescent="0.3">
      <c r="A54" t="str">
        <v>PGB2NO1_01</v>
      </c>
      <c r="B54" t="str">
        <v>XC Trade</v>
      </c>
      <c r="C54" t="str">
        <v>Power GB2</v>
      </c>
      <c r="D54" t="str">
        <v>Power NO1</v>
      </c>
      <c r="E54" t="str">
        <v>Electricity Cluster GB2</v>
      </c>
      <c r="F54" t="str">
        <v>Import from Cluster NO1 - Power</v>
      </c>
      <c r="G54" t="str">
        <f>_xlfn.IFNA(VLOOKUP($A54,'Matrix Node Matching'!$A:$I,8,FALSE),"")</f>
        <v>NO1</v>
      </c>
      <c r="H54" t="str">
        <f>_xlfn.IFNA(VLOOKUP($A54,'Matrix Node Matching'!$A:$I,9,FALSE),"")</f>
        <v>GB2</v>
      </c>
      <c r="I54" s="283">
        <f>_xlfn.IFNA(VLOOKUP(A54,Configuration_Use!A:G,7,FALSE),"")</f>
        <v>47.003406429999998</v>
      </c>
      <c r="J54" s="286">
        <f>_xlfn.IFNA(VLOOKUP($A54,Configuration_Use!$A:H,8,FALSE),"")</f>
        <v>47.274032779999999</v>
      </c>
      <c r="K54" s="290">
        <f>_xlfn.IFNA(VLOOKUP($A54,Configuration_Use!$A:I,9,FALSE),"")</f>
        <v>40.908106910000001</v>
      </c>
      <c r="L54" s="286">
        <f>_xlfn.IFNA(VLOOKUP($A54,Configuration_Use!$A:J,10,FALSE),"")</f>
        <v>47.003380499999999</v>
      </c>
      <c r="M54" s="290">
        <f>_xlfn.IFNA(VLOOKUP($A54,Configuration_Use!$A:K,11,FALSE),"")</f>
        <v>47.003380499999999</v>
      </c>
      <c r="N54" s="286">
        <f>_xlfn.IFNA(VLOOKUP($A54,Configuration_Use!$A:L,12,FALSE),"")</f>
        <v>41.349802609999998</v>
      </c>
      <c r="O54" s="290">
        <f>_xlfn.IFNA(VLOOKUP($A54,Configuration_Use!$A:M,13,FALSE),"")</f>
        <v>36.34776746</v>
      </c>
      <c r="P54" s="286">
        <f>_xlfn.IFNA(VLOOKUP($A54,Configuration_Use!$A:N,14,FALSE),"")</f>
        <v>45.4840272</v>
      </c>
      <c r="Q54" s="290">
        <f>_xlfn.IFNA(VLOOKUP($A54,Configuration_Use!$A:O,15,FALSE),"")</f>
        <v>46.37620639</v>
      </c>
      <c r="R54" s="286">
        <f>_xlfn.IFNA(VLOOKUP($A54,Configuration_Use!$A:P,16,FALSE),"")</f>
        <v>42.979636239999998</v>
      </c>
      <c r="S54" s="290">
        <f>_xlfn.IFNA(VLOOKUP($A54,Configuration_Use!$A:Q,17,FALSE),"")</f>
        <v>68.277892230000006</v>
      </c>
      <c r="T54" s="286">
        <f>_xlfn.IFNA(VLOOKUP($A54,Configuration_Use!$A:R,18,FALSE),"")</f>
        <v>31.631270539999999</v>
      </c>
      <c r="U54" s="290">
        <f>_xlfn.IFNA(VLOOKUP($A54,Configuration_Use!$A:S,19,FALSE),"")</f>
        <v>70.134290140000004</v>
      </c>
    </row>
    <row r="55" spans="1:21" x14ac:dyDescent="0.3">
      <c r="A55" t="str">
        <v>PNO1GB2_01</v>
      </c>
      <c r="B55" t="str">
        <v>XC Trade</v>
      </c>
      <c r="C55" t="str">
        <v>Power NO1</v>
      </c>
      <c r="D55" t="str">
        <v>Power GB2</v>
      </c>
      <c r="E55" t="str">
        <v>Electricity Cluster NO1</v>
      </c>
      <c r="F55" t="str">
        <v>Import from Cluster GB2 - Power</v>
      </c>
      <c r="G55" t="str">
        <f>_xlfn.IFNA(VLOOKUP($A55,'Matrix Node Matching'!$A:$I,8,FALSE),"")</f>
        <v>GB2</v>
      </c>
      <c r="H55" t="str">
        <f>_xlfn.IFNA(VLOOKUP($A55,'Matrix Node Matching'!$A:$I,9,FALSE),"")</f>
        <v>NO1</v>
      </c>
      <c r="I55" s="283">
        <f>_xlfn.IFNA(VLOOKUP(A55,Configuration_Use!A:G,7,FALSE),"")</f>
        <v>14.4317858</v>
      </c>
      <c r="J55" s="286">
        <f>_xlfn.IFNA(VLOOKUP($A55,Configuration_Use!$A:H,8,FALSE),"")</f>
        <v>15.31158638</v>
      </c>
      <c r="K55" s="290">
        <f>_xlfn.IFNA(VLOOKUP($A55,Configuration_Use!$A:I,9,FALSE),"")</f>
        <v>14.26323414</v>
      </c>
      <c r="L55" s="286">
        <f>_xlfn.IFNA(VLOOKUP($A55,Configuration_Use!$A:J,10,FALSE),"")</f>
        <v>14.43180856</v>
      </c>
      <c r="M55" s="290">
        <f>_xlfn.IFNA(VLOOKUP($A55,Configuration_Use!$A:K,11,FALSE),"")</f>
        <v>14.43180856</v>
      </c>
      <c r="N55" s="286">
        <f>_xlfn.IFNA(VLOOKUP($A55,Configuration_Use!$A:L,12,FALSE),"")</f>
        <v>16.698923600000001</v>
      </c>
      <c r="O55" s="290">
        <f>_xlfn.IFNA(VLOOKUP($A55,Configuration_Use!$A:M,13,FALSE),"")</f>
        <v>20.007603759999999</v>
      </c>
      <c r="P55" s="286">
        <f>_xlfn.IFNA(VLOOKUP($A55,Configuration_Use!$A:N,14,FALSE),"")</f>
        <v>13.51147355</v>
      </c>
      <c r="Q55" s="290">
        <f>_xlfn.IFNA(VLOOKUP($A55,Configuration_Use!$A:O,15,FALSE),"")</f>
        <v>15.372246069999999</v>
      </c>
      <c r="R55" s="286">
        <f>_xlfn.IFNA(VLOOKUP($A55,Configuration_Use!$A:P,16,FALSE),"")</f>
        <v>14.10616542</v>
      </c>
      <c r="S55" s="290">
        <f>_xlfn.IFNA(VLOOKUP($A55,Configuration_Use!$A:Q,17,FALSE),"")</f>
        <v>3.571952467</v>
      </c>
      <c r="T55" s="286">
        <f>_xlfn.IFNA(VLOOKUP($A55,Configuration_Use!$A:R,18,FALSE),"")</f>
        <v>16.07213088</v>
      </c>
      <c r="U55" s="290">
        <f>_xlfn.IFNA(VLOOKUP($A55,Configuration_Use!$A:S,19,FALSE),"")</f>
        <v>8.6662398889999999</v>
      </c>
    </row>
    <row r="56" spans="1:21" x14ac:dyDescent="0.3">
      <c r="A56" t="str">
        <v>PGB3NO1_01</v>
      </c>
      <c r="B56" t="str">
        <v>XC Trade</v>
      </c>
      <c r="C56" t="str">
        <v>Power GB3</v>
      </c>
      <c r="D56" t="str">
        <v>Power NO1</v>
      </c>
      <c r="E56" t="str">
        <v>Electricity Cluster GB3</v>
      </c>
      <c r="F56" t="str">
        <v>Import from Cluster NO1 - Power</v>
      </c>
      <c r="G56" t="str">
        <f>_xlfn.IFNA(VLOOKUP($A56,'Matrix Node Matching'!$A:$I,8,FALSE),"")</f>
        <v>NO1</v>
      </c>
      <c r="H56" t="str">
        <f>_xlfn.IFNA(VLOOKUP($A56,'Matrix Node Matching'!$A:$I,9,FALSE),"")</f>
        <v>GB3</v>
      </c>
      <c r="I56" s="283">
        <f>_xlfn.IFNA(VLOOKUP(A56,Configuration_Use!A:G,7,FALSE),"")</f>
        <v>2.3516982369999999E-7</v>
      </c>
      <c r="J56" s="286">
        <f>_xlfn.IFNA(VLOOKUP($A56,Configuration_Use!$A:H,8,FALSE),"")</f>
        <v>6.6480667079999999E-7</v>
      </c>
      <c r="K56" s="290">
        <f>_xlfn.IFNA(VLOOKUP($A56,Configuration_Use!$A:I,9,FALSE),"")</f>
        <v>1.1943357529999999E-6</v>
      </c>
      <c r="L56" s="286">
        <f>_xlfn.IFNA(VLOOKUP($A56,Configuration_Use!$A:J,10,FALSE),"")</f>
        <v>2.5805210559999999E-7</v>
      </c>
      <c r="M56" s="290">
        <f>_xlfn.IFNA(VLOOKUP($A56,Configuration_Use!$A:K,11,FALSE),"")</f>
        <v>2.5805210559999999E-7</v>
      </c>
      <c r="N56" s="286">
        <f>_xlfn.IFNA(VLOOKUP($A56,Configuration_Use!$A:L,12,FALSE),"")</f>
        <v>4.3598678289999998E-7</v>
      </c>
      <c r="O56" s="290">
        <f>_xlfn.IFNA(VLOOKUP($A56,Configuration_Use!$A:M,13,FALSE),"")</f>
        <v>3.0109971149999999E-6</v>
      </c>
      <c r="P56" s="286">
        <f>_xlfn.IFNA(VLOOKUP($A56,Configuration_Use!$A:N,14,FALSE),"")</f>
        <v>1.207925849E-6</v>
      </c>
      <c r="Q56" s="290">
        <f>_xlfn.IFNA(VLOOKUP($A56,Configuration_Use!$A:O,15,FALSE),"")</f>
        <v>1.230139208E-6</v>
      </c>
      <c r="R56" s="286">
        <f>_xlfn.IFNA(VLOOKUP($A56,Configuration_Use!$A:P,16,FALSE),"")</f>
        <v>5.4128542909999996E-7</v>
      </c>
      <c r="S56" s="290">
        <f>_xlfn.IFNA(VLOOKUP($A56,Configuration_Use!$A:Q,17,FALSE),"")</f>
        <v>1.543069655E-6</v>
      </c>
      <c r="T56" s="286">
        <f>_xlfn.IFNA(VLOOKUP($A56,Configuration_Use!$A:R,18,FALSE),"")</f>
        <v>1.434526564E-6</v>
      </c>
      <c r="U56" s="290">
        <f>_xlfn.IFNA(VLOOKUP($A56,Configuration_Use!$A:S,19,FALSE),"")</f>
        <v>1.1662737540000001E-7</v>
      </c>
    </row>
    <row r="57" spans="1:21" x14ac:dyDescent="0.3">
      <c r="A57" t="str">
        <v>PNO1GB3_01</v>
      </c>
      <c r="B57" t="str">
        <v>XC Trade</v>
      </c>
      <c r="C57" t="str">
        <v>Power NO1</v>
      </c>
      <c r="D57" t="str">
        <v>Power GB3</v>
      </c>
      <c r="E57" t="str">
        <v>Electricity Cluster NO1</v>
      </c>
      <c r="F57" t="str">
        <v>Import from Cluster GB3 - Power</v>
      </c>
      <c r="G57" t="str">
        <f>_xlfn.IFNA(VLOOKUP($A57,'Matrix Node Matching'!$A:$I,8,FALSE),"")</f>
        <v>GB3</v>
      </c>
      <c r="H57" t="str">
        <f>_xlfn.IFNA(VLOOKUP($A57,'Matrix Node Matching'!$A:$I,9,FALSE),"")</f>
        <v>NO1</v>
      </c>
      <c r="I57" s="283">
        <f>_xlfn.IFNA(VLOOKUP(A57,Configuration_Use!A:G,7,FALSE),"")</f>
        <v>0</v>
      </c>
      <c r="J57" s="286">
        <f>_xlfn.IFNA(VLOOKUP($A57,Configuration_Use!$A:H,8,FALSE),"")</f>
        <v>2.6455254240000001E-7</v>
      </c>
      <c r="K57" s="290">
        <f>_xlfn.IFNA(VLOOKUP($A57,Configuration_Use!$A:I,9,FALSE),"")</f>
        <v>4.8150306650000002E-7</v>
      </c>
      <c r="L57" s="286">
        <f>_xlfn.IFNA(VLOOKUP($A57,Configuration_Use!$A:J,10,FALSE),"")</f>
        <v>0</v>
      </c>
      <c r="M57" s="290">
        <f>_xlfn.IFNA(VLOOKUP($A57,Configuration_Use!$A:K,11,FALSE),"")</f>
        <v>0</v>
      </c>
      <c r="N57" s="286">
        <f>_xlfn.IFNA(VLOOKUP($A57,Configuration_Use!$A:L,12,FALSE),"")</f>
        <v>2.1583723969999999E-7</v>
      </c>
      <c r="O57" s="290">
        <f>_xlfn.IFNA(VLOOKUP($A57,Configuration_Use!$A:M,13,FALSE),"")</f>
        <v>1.164201959E-6</v>
      </c>
      <c r="P57" s="286">
        <f>_xlfn.IFNA(VLOOKUP($A57,Configuration_Use!$A:N,14,FALSE),"")</f>
        <v>4.372418045E-7</v>
      </c>
      <c r="Q57" s="290">
        <f>_xlfn.IFNA(VLOOKUP($A57,Configuration_Use!$A:O,15,FALSE),"")</f>
        <v>5.1944896349999996E-7</v>
      </c>
      <c r="R57" s="286">
        <f>_xlfn.IFNA(VLOOKUP($A57,Configuration_Use!$A:P,16,FALSE),"")</f>
        <v>2.6505845899999999E-7</v>
      </c>
      <c r="S57" s="290">
        <f>_xlfn.IFNA(VLOOKUP($A57,Configuration_Use!$A:Q,17,FALSE),"")</f>
        <v>2.9989887570000002E-7</v>
      </c>
      <c r="T57" s="286">
        <f>_xlfn.IFNA(VLOOKUP($A57,Configuration_Use!$A:R,18,FALSE),"")</f>
        <v>6.9693417959999997E-7</v>
      </c>
      <c r="U57" s="290">
        <f>_xlfn.IFNA(VLOOKUP($A57,Configuration_Use!$A:S,19,FALSE),"")</f>
        <v>0</v>
      </c>
    </row>
    <row r="58" spans="1:21" x14ac:dyDescent="0.3">
      <c r="A58" t="str">
        <v>PNO1DK1_01</v>
      </c>
      <c r="B58" t="str">
        <v>XC Trade</v>
      </c>
      <c r="C58" t="str">
        <v>Power NO1</v>
      </c>
      <c r="D58" t="str">
        <v>Power DK1</v>
      </c>
      <c r="E58" t="str">
        <v>Electricity Cluster NO1</v>
      </c>
      <c r="F58" t="str">
        <v>Import from Cluster DK1 - Power</v>
      </c>
      <c r="G58" t="str">
        <f>_xlfn.IFNA(VLOOKUP($A58,'Matrix Node Matching'!$A:$I,8,FALSE),"")</f>
        <v>DK1</v>
      </c>
      <c r="H58" t="str">
        <f>_xlfn.IFNA(VLOOKUP($A58,'Matrix Node Matching'!$A:$I,9,FALSE),"")</f>
        <v>NO1</v>
      </c>
      <c r="I58" s="283">
        <f>_xlfn.IFNA(VLOOKUP(A58,Configuration_Use!A:G,7,FALSE),"")</f>
        <v>18.20913066</v>
      </c>
      <c r="J58" s="286">
        <f>_xlfn.IFNA(VLOOKUP($A58,Configuration_Use!$A:H,8,FALSE),"")</f>
        <v>18.934199339999999</v>
      </c>
      <c r="K58" s="290">
        <f>_xlfn.IFNA(VLOOKUP($A58,Configuration_Use!$A:I,9,FALSE),"")</f>
        <v>15.618327430000001</v>
      </c>
      <c r="L58" s="286">
        <f>_xlfn.IFNA(VLOOKUP($A58,Configuration_Use!$A:J,10,FALSE),"")</f>
        <v>18.209253409999999</v>
      </c>
      <c r="M58" s="290">
        <f>_xlfn.IFNA(VLOOKUP($A58,Configuration_Use!$A:K,11,FALSE),"")</f>
        <v>18.209253409999999</v>
      </c>
      <c r="N58" s="286">
        <f>_xlfn.IFNA(VLOOKUP($A58,Configuration_Use!$A:L,12,FALSE),"")</f>
        <v>4.6293735480000002</v>
      </c>
      <c r="O58" s="290">
        <f>_xlfn.IFNA(VLOOKUP($A58,Configuration_Use!$A:M,13,FALSE),"")</f>
        <v>36.691897089999998</v>
      </c>
      <c r="P58" s="286">
        <f>_xlfn.IFNA(VLOOKUP($A58,Configuration_Use!$A:N,14,FALSE),"")</f>
        <v>17.24262285</v>
      </c>
      <c r="Q58" s="290">
        <f>_xlfn.IFNA(VLOOKUP($A58,Configuration_Use!$A:O,15,FALSE),"")</f>
        <v>18.790080329999999</v>
      </c>
      <c r="R58" s="286">
        <f>_xlfn.IFNA(VLOOKUP($A58,Configuration_Use!$A:P,16,FALSE),"")</f>
        <v>17.145245840000001</v>
      </c>
      <c r="S58" s="290">
        <f>_xlfn.IFNA(VLOOKUP($A58,Configuration_Use!$A:Q,17,FALSE),"")</f>
        <v>23.426875760000001</v>
      </c>
      <c r="T58" s="286">
        <f>_xlfn.IFNA(VLOOKUP($A58,Configuration_Use!$A:R,18,FALSE),"")</f>
        <v>14.62456209</v>
      </c>
      <c r="U58" s="290">
        <f>_xlfn.IFNA(VLOOKUP($A58,Configuration_Use!$A:S,19,FALSE),"")</f>
        <v>18.77752504</v>
      </c>
    </row>
    <row r="59" spans="1:21" x14ac:dyDescent="0.3">
      <c r="A59" t="str">
        <v>PDK1NO1_01</v>
      </c>
      <c r="B59" t="str">
        <v>XC Trade</v>
      </c>
      <c r="C59" t="str">
        <v>Power DK1</v>
      </c>
      <c r="D59" t="str">
        <v>Power NO1</v>
      </c>
      <c r="E59" t="str">
        <v>Electricity Cluster DK1</v>
      </c>
      <c r="F59" t="str">
        <v>Import from Cluster NO1 - Power</v>
      </c>
      <c r="G59" t="str">
        <f>_xlfn.IFNA(VLOOKUP($A59,'Matrix Node Matching'!$A:$I,8,FALSE),"")</f>
        <v>NO1</v>
      </c>
      <c r="H59" t="str">
        <f>_xlfn.IFNA(VLOOKUP($A59,'Matrix Node Matching'!$A:$I,9,FALSE),"")</f>
        <v>DK1</v>
      </c>
      <c r="I59" s="283">
        <f>_xlfn.IFNA(VLOOKUP(A59,Configuration_Use!A:G,7,FALSE),"")</f>
        <v>23.384496590000001</v>
      </c>
      <c r="J59" s="286">
        <f>_xlfn.IFNA(VLOOKUP($A59,Configuration_Use!$A:H,8,FALSE),"")</f>
        <v>23.61827375</v>
      </c>
      <c r="K59" s="290">
        <f>_xlfn.IFNA(VLOOKUP($A59,Configuration_Use!$A:I,9,FALSE),"")</f>
        <v>21.468641869999999</v>
      </c>
      <c r="L59" s="286">
        <f>_xlfn.IFNA(VLOOKUP($A59,Configuration_Use!$A:J,10,FALSE),"")</f>
        <v>23.384549759999999</v>
      </c>
      <c r="M59" s="290">
        <f>_xlfn.IFNA(VLOOKUP($A59,Configuration_Use!$A:K,11,FALSE),"")</f>
        <v>23.384549759999999</v>
      </c>
      <c r="N59" s="286">
        <f>_xlfn.IFNA(VLOOKUP($A59,Configuration_Use!$A:L,12,FALSE),"")</f>
        <v>33.68310658</v>
      </c>
      <c r="O59" s="290">
        <f>_xlfn.IFNA(VLOOKUP($A59,Configuration_Use!$A:M,13,FALSE),"")</f>
        <v>14.22290647</v>
      </c>
      <c r="P59" s="286">
        <f>_xlfn.IFNA(VLOOKUP($A59,Configuration_Use!$A:N,14,FALSE),"")</f>
        <v>22.142762829999999</v>
      </c>
      <c r="Q59" s="290">
        <f>_xlfn.IFNA(VLOOKUP($A59,Configuration_Use!$A:O,15,FALSE),"")</f>
        <v>23.98570153</v>
      </c>
      <c r="R59" s="286">
        <f>_xlfn.IFNA(VLOOKUP($A59,Configuration_Use!$A:P,16,FALSE),"")</f>
        <v>18.17898997</v>
      </c>
      <c r="S59" s="290">
        <f>_xlfn.IFNA(VLOOKUP($A59,Configuration_Use!$A:Q,17,FALSE),"")</f>
        <v>25.573626369999999</v>
      </c>
      <c r="T59" s="286">
        <f>_xlfn.IFNA(VLOOKUP($A59,Configuration_Use!$A:R,18,FALSE),"")</f>
        <v>17.421485239999999</v>
      </c>
      <c r="U59" s="290">
        <f>_xlfn.IFNA(VLOOKUP($A59,Configuration_Use!$A:S,19,FALSE),"")</f>
        <v>30.983072360000001</v>
      </c>
    </row>
    <row r="60" spans="1:21" x14ac:dyDescent="0.3">
      <c r="A60" t="str">
        <v>PDK1DE1_01</v>
      </c>
      <c r="B60" t="str">
        <v>XC Trade</v>
      </c>
      <c r="C60" t="str">
        <v>Power DK1</v>
      </c>
      <c r="D60" t="str">
        <v>Power DE1</v>
      </c>
      <c r="E60" t="str">
        <v>Electricity Cluster DK1</v>
      </c>
      <c r="F60" t="str">
        <v>Import from Cluster DE1 - Power</v>
      </c>
      <c r="G60" t="str">
        <f>_xlfn.IFNA(VLOOKUP($A60,'Matrix Node Matching'!$A:$I,8,FALSE),"")</f>
        <v>DE1</v>
      </c>
      <c r="H60" t="str">
        <f>_xlfn.IFNA(VLOOKUP($A60,'Matrix Node Matching'!$A:$I,9,FALSE),"")</f>
        <v>DK1</v>
      </c>
      <c r="I60" s="283">
        <f>_xlfn.IFNA(VLOOKUP(A60,Configuration_Use!A:G,7,FALSE),"")</f>
        <v>36.77053549</v>
      </c>
      <c r="J60" s="286">
        <f>_xlfn.IFNA(VLOOKUP($A60,Configuration_Use!$A:H,8,FALSE),"")</f>
        <v>34.350449830000002</v>
      </c>
      <c r="K60" s="290">
        <f>_xlfn.IFNA(VLOOKUP($A60,Configuration_Use!$A:I,9,FALSE),"")</f>
        <v>36.297718410000002</v>
      </c>
      <c r="L60" s="286">
        <f>_xlfn.IFNA(VLOOKUP($A60,Configuration_Use!$A:J,10,FALSE),"")</f>
        <v>36.770758999999998</v>
      </c>
      <c r="M60" s="290">
        <f>_xlfn.IFNA(VLOOKUP($A60,Configuration_Use!$A:K,11,FALSE),"")</f>
        <v>36.770758999999998</v>
      </c>
      <c r="N60" s="286">
        <f>_xlfn.IFNA(VLOOKUP($A60,Configuration_Use!$A:L,12,FALSE),"")</f>
        <v>13.024222549999999</v>
      </c>
      <c r="O60" s="290">
        <f>_xlfn.IFNA(VLOOKUP($A60,Configuration_Use!$A:M,13,FALSE),"")</f>
        <v>76.522200260000005</v>
      </c>
      <c r="P60" s="286">
        <f>_xlfn.IFNA(VLOOKUP($A60,Configuration_Use!$A:N,14,FALSE),"")</f>
        <v>32.006582719999997</v>
      </c>
      <c r="Q60" s="290">
        <f>_xlfn.IFNA(VLOOKUP($A60,Configuration_Use!$A:O,15,FALSE),"")</f>
        <v>37.763651899999999</v>
      </c>
      <c r="R60" s="286">
        <f>_xlfn.IFNA(VLOOKUP($A60,Configuration_Use!$A:P,16,FALSE),"")</f>
        <v>28.572196730000002</v>
      </c>
      <c r="S60" s="290">
        <f>_xlfn.IFNA(VLOOKUP($A60,Configuration_Use!$A:Q,17,FALSE),"")</f>
        <v>38.122393719999998</v>
      </c>
      <c r="T60" s="286">
        <f>_xlfn.IFNA(VLOOKUP($A60,Configuration_Use!$A:R,18,FALSE),"")</f>
        <v>41.941460079999999</v>
      </c>
      <c r="U60" s="290">
        <f>_xlfn.IFNA(VLOOKUP($A60,Configuration_Use!$A:S,19,FALSE),"")</f>
        <v>32.48976699</v>
      </c>
    </row>
    <row r="61" spans="1:21" x14ac:dyDescent="0.3">
      <c r="A61" t="str">
        <v>PDE1DK1_01</v>
      </c>
      <c r="B61" t="str">
        <v>XC Trade</v>
      </c>
      <c r="C61" t="str">
        <v>Power DE1</v>
      </c>
      <c r="D61" t="str">
        <v>Power DK1</v>
      </c>
      <c r="E61" t="str">
        <v>Electricity Cluster DE1</v>
      </c>
      <c r="F61" t="str">
        <v>Import from Cluster DK1 - Power</v>
      </c>
      <c r="G61" t="str">
        <f>_xlfn.IFNA(VLOOKUP($A61,'Matrix Node Matching'!$A:$I,8,FALSE),"")</f>
        <v>DK1</v>
      </c>
      <c r="H61" t="str">
        <f>_xlfn.IFNA(VLOOKUP($A61,'Matrix Node Matching'!$A:$I,9,FALSE),"")</f>
        <v>DE1</v>
      </c>
      <c r="I61" s="283">
        <f>_xlfn.IFNA(VLOOKUP(A61,Configuration_Use!A:G,7,FALSE),"")</f>
        <v>33.99222211</v>
      </c>
      <c r="J61" s="286">
        <f>_xlfn.IFNA(VLOOKUP($A61,Configuration_Use!$A:H,8,FALSE),"")</f>
        <v>37.837730030000003</v>
      </c>
      <c r="K61" s="290">
        <f>_xlfn.IFNA(VLOOKUP($A61,Configuration_Use!$A:I,9,FALSE),"")</f>
        <v>26.070525979999999</v>
      </c>
      <c r="L61" s="286">
        <f>_xlfn.IFNA(VLOOKUP($A61,Configuration_Use!$A:J,10,FALSE),"")</f>
        <v>33.982729290000002</v>
      </c>
      <c r="M61" s="290">
        <f>_xlfn.IFNA(VLOOKUP($A61,Configuration_Use!$A:K,11,FALSE),"")</f>
        <v>33.982729290000002</v>
      </c>
      <c r="N61" s="286">
        <f>_xlfn.IFNA(VLOOKUP($A61,Configuration_Use!$A:L,12,FALSE),"")</f>
        <v>78.009588530000002</v>
      </c>
      <c r="O61" s="290">
        <f>_xlfn.IFNA(VLOOKUP($A61,Configuration_Use!$A:M,13,FALSE),"")</f>
        <v>19.040141970000001</v>
      </c>
      <c r="P61" s="286">
        <f>_xlfn.IFNA(VLOOKUP($A61,Configuration_Use!$A:N,14,FALSE),"")</f>
        <v>37.771348199999998</v>
      </c>
      <c r="Q61" s="290">
        <f>_xlfn.IFNA(VLOOKUP($A61,Configuration_Use!$A:O,15,FALSE),"")</f>
        <v>34.77772384</v>
      </c>
      <c r="R61" s="286">
        <f>_xlfn.IFNA(VLOOKUP($A61,Configuration_Use!$A:P,16,FALSE),"")</f>
        <v>43.009355220000003</v>
      </c>
      <c r="S61" s="290">
        <f>_xlfn.IFNA(VLOOKUP($A61,Configuration_Use!$A:Q,17,FALSE),"")</f>
        <v>53.496496090000001</v>
      </c>
      <c r="T61" s="286">
        <f>_xlfn.IFNA(VLOOKUP($A61,Configuration_Use!$A:R,18,FALSE),"")</f>
        <v>18.68629945</v>
      </c>
      <c r="U61" s="290">
        <f>_xlfn.IFNA(VLOOKUP($A61,Configuration_Use!$A:S,19,FALSE),"")</f>
        <v>61.634959690000002</v>
      </c>
    </row>
    <row r="62" spans="1:21" x14ac:dyDescent="0.3">
      <c r="A62" t="str">
        <v>PDE1NL4_01</v>
      </c>
      <c r="B62" t="str">
        <v>XC Trade</v>
      </c>
      <c r="C62" t="str">
        <v>Power DE1</v>
      </c>
      <c r="D62" t="str">
        <v>Power NL4</v>
      </c>
      <c r="E62" t="str">
        <v>Electricity Cluster DE1</v>
      </c>
      <c r="F62" t="str">
        <v>Import from Cluster NL4 - Power</v>
      </c>
      <c r="G62" t="str">
        <f>_xlfn.IFNA(VLOOKUP($A62,'Matrix Node Matching'!$A:$I,8,FALSE),"")</f>
        <v>NL4</v>
      </c>
      <c r="H62" t="str">
        <f>_xlfn.IFNA(VLOOKUP($A62,'Matrix Node Matching'!$A:$I,9,FALSE),"")</f>
        <v>DE1</v>
      </c>
      <c r="I62" s="283">
        <f>_xlfn.IFNA(VLOOKUP(A62,Configuration_Use!A:G,7,FALSE),"")</f>
        <v>0</v>
      </c>
      <c r="J62" s="286">
        <f>_xlfn.IFNA(VLOOKUP($A62,Configuration_Use!$A:H,8,FALSE),"")</f>
        <v>2.5785313989999998E-7</v>
      </c>
      <c r="K62" s="290">
        <f>_xlfn.IFNA(VLOOKUP($A62,Configuration_Use!$A:I,9,FALSE),"")</f>
        <v>4.5357855659999999E-7</v>
      </c>
      <c r="L62" s="286">
        <f>_xlfn.IFNA(VLOOKUP($A62,Configuration_Use!$A:J,10,FALSE),"")</f>
        <v>0</v>
      </c>
      <c r="M62" s="290">
        <f>_xlfn.IFNA(VLOOKUP($A62,Configuration_Use!$A:K,11,FALSE),"")</f>
        <v>0</v>
      </c>
      <c r="N62" s="286">
        <f>_xlfn.IFNA(VLOOKUP($A62,Configuration_Use!$A:L,12,FALSE),"")</f>
        <v>1.858733047E-7</v>
      </c>
      <c r="O62" s="290">
        <f>_xlfn.IFNA(VLOOKUP($A62,Configuration_Use!$A:M,13,FALSE),"")</f>
        <v>1.2333800959999999E-6</v>
      </c>
      <c r="P62" s="286">
        <f>_xlfn.IFNA(VLOOKUP($A62,Configuration_Use!$A:N,14,FALSE),"")</f>
        <v>4.1421719319999998E-7</v>
      </c>
      <c r="Q62" s="290">
        <f>_xlfn.IFNA(VLOOKUP($A62,Configuration_Use!$A:O,15,FALSE),"")</f>
        <v>4.5671703740000001E-7</v>
      </c>
      <c r="R62" s="286">
        <f>_xlfn.IFNA(VLOOKUP($A62,Configuration_Use!$A:P,16,FALSE),"")</f>
        <v>2.2008229450000001E-7</v>
      </c>
      <c r="S62" s="290">
        <f>_xlfn.IFNA(VLOOKUP($A62,Configuration_Use!$A:Q,17,FALSE),"")</f>
        <v>2.3706793150000001E-7</v>
      </c>
      <c r="T62" s="286">
        <f>_xlfn.IFNA(VLOOKUP($A62,Configuration_Use!$A:R,18,FALSE),"")</f>
        <v>5.1709334190000001E-7</v>
      </c>
      <c r="U62" s="290">
        <f>_xlfn.IFNA(VLOOKUP($A62,Configuration_Use!$A:S,19,FALSE),"")</f>
        <v>0</v>
      </c>
    </row>
    <row r="63" spans="1:21" x14ac:dyDescent="0.3">
      <c r="A63" t="str">
        <v>PNL4DE1_01</v>
      </c>
      <c r="B63" t="str">
        <v>XC Trade</v>
      </c>
      <c r="C63" t="str">
        <v>Power NL4</v>
      </c>
      <c r="D63" t="str">
        <v>Power DE1</v>
      </c>
      <c r="E63" t="str">
        <v>Electricity Cluster NL4</v>
      </c>
      <c r="F63" t="str">
        <v>Import from Cluster DE1 - Power</v>
      </c>
      <c r="G63" t="str">
        <f>_xlfn.IFNA(VLOOKUP($A63,'Matrix Node Matching'!$A:$I,8,FALSE),"")</f>
        <v>DE1</v>
      </c>
      <c r="H63" t="str">
        <f>_xlfn.IFNA(VLOOKUP($A63,'Matrix Node Matching'!$A:$I,9,FALSE),"")</f>
        <v>NL4</v>
      </c>
      <c r="I63" s="283">
        <f>_xlfn.IFNA(VLOOKUP(A63,Configuration_Use!A:G,7,FALSE),"")</f>
        <v>0</v>
      </c>
      <c r="J63" s="286">
        <f>_xlfn.IFNA(VLOOKUP($A63,Configuration_Use!$A:H,8,FALSE),"")</f>
        <v>2.240118955E-7</v>
      </c>
      <c r="K63" s="290">
        <f>_xlfn.IFNA(VLOOKUP($A63,Configuration_Use!$A:I,9,FALSE),"")</f>
        <v>3.9588867760000002E-7</v>
      </c>
      <c r="L63" s="286">
        <f>_xlfn.IFNA(VLOOKUP($A63,Configuration_Use!$A:J,10,FALSE),"")</f>
        <v>0</v>
      </c>
      <c r="M63" s="290">
        <f>_xlfn.IFNA(VLOOKUP($A63,Configuration_Use!$A:K,11,FALSE),"")</f>
        <v>0</v>
      </c>
      <c r="N63" s="286">
        <f>_xlfn.IFNA(VLOOKUP($A63,Configuration_Use!$A:L,12,FALSE),"")</f>
        <v>1.588677088E-7</v>
      </c>
      <c r="O63" s="290">
        <f>_xlfn.IFNA(VLOOKUP($A63,Configuration_Use!$A:M,13,FALSE),"")</f>
        <v>1.2812005140000001E-6</v>
      </c>
      <c r="P63" s="286">
        <f>_xlfn.IFNA(VLOOKUP($A63,Configuration_Use!$A:N,14,FALSE),"")</f>
        <v>3.9484770319999999E-7</v>
      </c>
      <c r="Q63" s="290">
        <f>_xlfn.IFNA(VLOOKUP($A63,Configuration_Use!$A:O,15,FALSE),"")</f>
        <v>3.9118331889999999E-7</v>
      </c>
      <c r="R63" s="286">
        <f>_xlfn.IFNA(VLOOKUP($A63,Configuration_Use!$A:P,16,FALSE),"")</f>
        <v>3.3381508429999997E-7</v>
      </c>
      <c r="S63" s="290">
        <f>_xlfn.IFNA(VLOOKUP($A63,Configuration_Use!$A:Q,17,FALSE),"")</f>
        <v>2.0026679220000001E-7</v>
      </c>
      <c r="T63" s="286">
        <f>_xlfn.IFNA(VLOOKUP($A63,Configuration_Use!$A:R,18,FALSE),"")</f>
        <v>8.264334343E-7</v>
      </c>
      <c r="U63" s="290">
        <f>_xlfn.IFNA(VLOOKUP($A63,Configuration_Use!$A:S,19,FALSE),"")</f>
        <v>0</v>
      </c>
    </row>
    <row r="64" spans="1:21" x14ac:dyDescent="0.3">
      <c r="A64" t="str">
        <v>PNLNL1_01</v>
      </c>
      <c r="B64" t="str">
        <v>XC Trade</v>
      </c>
      <c r="C64" t="str">
        <v>Power NL</v>
      </c>
      <c r="D64" t="str">
        <v>Power NL1</v>
      </c>
      <c r="E64" t="str">
        <v>Electricity NL - HV</v>
      </c>
      <c r="F64" t="str">
        <v>Import from Cluster NL1 - Power</v>
      </c>
      <c r="G64" t="str">
        <f>_xlfn.IFNA(VLOOKUP($A64,'Matrix Node Matching'!$A:$I,8,FALSE),"")</f>
        <v>NL1</v>
      </c>
      <c r="H64" t="str">
        <f>_xlfn.IFNA(VLOOKUP($A64,'Matrix Node Matching'!$A:$I,9,FALSE),"")</f>
        <v>NLSh1</v>
      </c>
      <c r="I64" s="283">
        <f>_xlfn.IFNA(VLOOKUP(A64,Configuration_Use!A:G,7,FALSE),"")</f>
        <v>17.488349469999999</v>
      </c>
      <c r="J64" s="286">
        <f>_xlfn.IFNA(VLOOKUP($A64,Configuration_Use!$A:H,8,FALSE),"")</f>
        <v>17.542620320000001</v>
      </c>
      <c r="K64" s="290">
        <f>_xlfn.IFNA(VLOOKUP($A64,Configuration_Use!$A:I,9,FALSE),"")</f>
        <v>17.278032769999999</v>
      </c>
      <c r="L64" s="286">
        <f>_xlfn.IFNA(VLOOKUP($A64,Configuration_Use!$A:J,10,FALSE),"")</f>
        <v>17.488336180000001</v>
      </c>
      <c r="M64" s="290">
        <f>_xlfn.IFNA(VLOOKUP($A64,Configuration_Use!$A:K,11,FALSE),"")</f>
        <v>17.488336180000001</v>
      </c>
      <c r="N64" s="286">
        <f>_xlfn.IFNA(VLOOKUP($A64,Configuration_Use!$A:L,12,FALSE),"")</f>
        <v>19.227967199999998</v>
      </c>
      <c r="O64" s="290">
        <f>_xlfn.IFNA(VLOOKUP($A64,Configuration_Use!$A:M,13,FALSE),"")</f>
        <v>16.98513676</v>
      </c>
      <c r="P64" s="286">
        <f>_xlfn.IFNA(VLOOKUP($A64,Configuration_Use!$A:N,14,FALSE),"")</f>
        <v>17.751907840000001</v>
      </c>
      <c r="Q64" s="290">
        <f>_xlfn.IFNA(VLOOKUP($A64,Configuration_Use!$A:O,15,FALSE),"")</f>
        <v>17.278819439999999</v>
      </c>
      <c r="R64" s="286">
        <f>_xlfn.IFNA(VLOOKUP($A64,Configuration_Use!$A:P,16,FALSE),"")</f>
        <v>11.902468470000001</v>
      </c>
      <c r="S64" s="290">
        <f>_xlfn.IFNA(VLOOKUP($A64,Configuration_Use!$A:Q,17,FALSE),"")</f>
        <v>24.055106729999999</v>
      </c>
      <c r="T64" s="286">
        <f>_xlfn.IFNA(VLOOKUP($A64,Configuration_Use!$A:R,18,FALSE),"")</f>
        <v>15.300525439999999</v>
      </c>
      <c r="U64" s="290">
        <f>_xlfn.IFNA(VLOOKUP($A64,Configuration_Use!$A:S,19,FALSE),"")</f>
        <v>19.003814869999999</v>
      </c>
    </row>
    <row r="65" spans="1:21" x14ac:dyDescent="0.3">
      <c r="A65" t="str">
        <v>PNLNL2_01</v>
      </c>
      <c r="B65" t="str">
        <v>XC Trade</v>
      </c>
      <c r="C65" t="str">
        <v>Power NL</v>
      </c>
      <c r="D65" t="str">
        <v>Power NL2</v>
      </c>
      <c r="E65" t="str">
        <v>Electricity NL - HV</v>
      </c>
      <c r="F65" t="str">
        <v>Import from Cluster NL2 - Power</v>
      </c>
      <c r="G65" t="str">
        <f>_xlfn.IFNA(VLOOKUP($A65,'Matrix Node Matching'!$A:$I,8,FALSE),"")</f>
        <v>NL2</v>
      </c>
      <c r="H65" t="str">
        <f>_xlfn.IFNA(VLOOKUP($A65,'Matrix Node Matching'!$A:$I,9,FALSE),"")</f>
        <v>NLSh2</v>
      </c>
      <c r="I65" s="283">
        <f>_xlfn.IFNA(VLOOKUP(A65,Configuration_Use!A:G,7,FALSE),"")</f>
        <v>50.866697260000002</v>
      </c>
      <c r="J65" s="286">
        <f>_xlfn.IFNA(VLOOKUP($A65,Configuration_Use!$A:H,8,FALSE),"")</f>
        <v>53.576068020000001</v>
      </c>
      <c r="K65" s="290">
        <f>_xlfn.IFNA(VLOOKUP($A65,Configuration_Use!$A:I,9,FALSE),"")</f>
        <v>49.44212873</v>
      </c>
      <c r="L65" s="286">
        <f>_xlfn.IFNA(VLOOKUP($A65,Configuration_Use!$A:J,10,FALSE),"")</f>
        <v>50.847018849999998</v>
      </c>
      <c r="M65" s="290">
        <f>_xlfn.IFNA(VLOOKUP($A65,Configuration_Use!$A:K,11,FALSE),"")</f>
        <v>50.847018849999998</v>
      </c>
      <c r="N65" s="286">
        <f>_xlfn.IFNA(VLOOKUP($A65,Configuration_Use!$A:L,12,FALSE),"")</f>
        <v>68.224454640000005</v>
      </c>
      <c r="O65" s="290">
        <f>_xlfn.IFNA(VLOOKUP($A65,Configuration_Use!$A:M,13,FALSE),"")</f>
        <v>46.139979279999999</v>
      </c>
      <c r="P65" s="286">
        <f>_xlfn.IFNA(VLOOKUP($A65,Configuration_Use!$A:N,14,FALSE),"")</f>
        <v>48.493691699999999</v>
      </c>
      <c r="Q65" s="290">
        <f>_xlfn.IFNA(VLOOKUP($A65,Configuration_Use!$A:O,15,FALSE),"")</f>
        <v>50.583994570000002</v>
      </c>
      <c r="R65" s="286">
        <f>_xlfn.IFNA(VLOOKUP($A65,Configuration_Use!$A:P,16,FALSE),"")</f>
        <v>34.291031279999999</v>
      </c>
      <c r="S65" s="290">
        <f>_xlfn.IFNA(VLOOKUP($A65,Configuration_Use!$A:Q,17,FALSE),"")</f>
        <v>69.627075320000003</v>
      </c>
      <c r="T65" s="286">
        <f>_xlfn.IFNA(VLOOKUP($A65,Configuration_Use!$A:R,18,FALSE),"")</f>
        <v>53.389178710000003</v>
      </c>
      <c r="U65" s="290">
        <f>_xlfn.IFNA(VLOOKUP($A65,Configuration_Use!$A:S,19,FALSE),"")</f>
        <v>57.08094251</v>
      </c>
    </row>
    <row r="66" spans="1:21" x14ac:dyDescent="0.3">
      <c r="A66" t="str">
        <v>PNLNL2_02</v>
      </c>
      <c r="B66" t="str">
        <v>XC Trade</v>
      </c>
      <c r="C66" t="str">
        <v>Power NL</v>
      </c>
      <c r="D66" t="str">
        <v>Power NL2</v>
      </c>
      <c r="E66" t="str">
        <v>Electricity NL - HV</v>
      </c>
      <c r="F66" t="str">
        <v>Import from Cluster NL2 - Power</v>
      </c>
      <c r="G66" t="str">
        <f>_xlfn.IFNA(VLOOKUP($A66,'Matrix Node Matching'!$A:$I,8,FALSE),"")</f>
        <v>NL2</v>
      </c>
      <c r="H66" t="str">
        <f>_xlfn.IFNA(VLOOKUP($A66,'Matrix Node Matching'!$A:$I,9,FALSE),"")</f>
        <v>NLSh4</v>
      </c>
      <c r="I66" s="283">
        <f>_xlfn.IFNA(VLOOKUP(A66,Configuration_Use!A:G,7,FALSE),"")</f>
        <v>50.86705422</v>
      </c>
      <c r="J66" s="286">
        <f>_xlfn.IFNA(VLOOKUP($A66,Configuration_Use!$A:H,8,FALSE),"")</f>
        <v>53.576065440000001</v>
      </c>
      <c r="K66" s="290">
        <f>_xlfn.IFNA(VLOOKUP($A66,Configuration_Use!$A:I,9,FALSE),"")</f>
        <v>49.442113419999998</v>
      </c>
      <c r="L66" s="286">
        <f>_xlfn.IFNA(VLOOKUP($A66,Configuration_Use!$A:J,10,FALSE),"")</f>
        <v>50.847037520000001</v>
      </c>
      <c r="M66" s="290">
        <f>_xlfn.IFNA(VLOOKUP($A66,Configuration_Use!$A:K,11,FALSE),"")</f>
        <v>50.847037520000001</v>
      </c>
      <c r="N66" s="286">
        <f>_xlfn.IFNA(VLOOKUP($A66,Configuration_Use!$A:L,12,FALSE),"")</f>
        <v>68.224331680000006</v>
      </c>
      <c r="O66" s="290">
        <f>_xlfn.IFNA(VLOOKUP($A66,Configuration_Use!$A:M,13,FALSE),"")</f>
        <v>46.139971389999999</v>
      </c>
      <c r="P66" s="286">
        <f>_xlfn.IFNA(VLOOKUP($A66,Configuration_Use!$A:N,14,FALSE),"")</f>
        <v>48.49380695</v>
      </c>
      <c r="Q66" s="290">
        <f>_xlfn.IFNA(VLOOKUP($A66,Configuration_Use!$A:O,15,FALSE),"")</f>
        <v>50.584686509999997</v>
      </c>
      <c r="R66" s="286">
        <f>_xlfn.IFNA(VLOOKUP($A66,Configuration_Use!$A:P,16,FALSE),"")</f>
        <v>34.291027669999998</v>
      </c>
      <c r="S66" s="290">
        <f>_xlfn.IFNA(VLOOKUP($A66,Configuration_Use!$A:Q,17,FALSE),"")</f>
        <v>69.627402750000002</v>
      </c>
      <c r="T66" s="286">
        <f>_xlfn.IFNA(VLOOKUP($A66,Configuration_Use!$A:R,18,FALSE),"")</f>
        <v>53.38918735</v>
      </c>
      <c r="U66" s="290">
        <f>_xlfn.IFNA(VLOOKUP($A66,Configuration_Use!$A:S,19,FALSE),"")</f>
        <v>57.080775559999999</v>
      </c>
    </row>
    <row r="67" spans="1:21" x14ac:dyDescent="0.3">
      <c r="A67" t="str">
        <v>PNLNL2_03</v>
      </c>
      <c r="B67" t="str">
        <v>XC Trade</v>
      </c>
      <c r="C67" t="str">
        <v>Power NL</v>
      </c>
      <c r="D67" t="str">
        <v>Power NL2</v>
      </c>
      <c r="E67" t="str">
        <v>Electricity NL - HV</v>
      </c>
      <c r="F67" t="str">
        <v>Import from Cluster NL2 - Power</v>
      </c>
      <c r="G67" t="str">
        <f>_xlfn.IFNA(VLOOKUP($A67,'Matrix Node Matching'!$A:$I,8,FALSE),"")</f>
        <v>NL2</v>
      </c>
      <c r="H67" t="str">
        <f>_xlfn.IFNA(VLOOKUP($A67,'Matrix Node Matching'!$A:$I,9,FALSE),"")</f>
        <v>NLSh1</v>
      </c>
      <c r="I67" s="283">
        <f>_xlfn.IFNA(VLOOKUP(A67,Configuration_Use!A:G,7,FALSE),"")</f>
        <v>19.52938202</v>
      </c>
      <c r="J67" s="286">
        <f>_xlfn.IFNA(VLOOKUP($A67,Configuration_Use!$A:H,8,FALSE),"")</f>
        <v>18.07722673</v>
      </c>
      <c r="K67" s="290">
        <f>_xlfn.IFNA(VLOOKUP($A67,Configuration_Use!$A:I,9,FALSE),"")</f>
        <v>18.221840870000001</v>
      </c>
      <c r="L67" s="286">
        <f>_xlfn.IFNA(VLOOKUP($A67,Configuration_Use!$A:J,10,FALSE),"")</f>
        <v>19.529409399999999</v>
      </c>
      <c r="M67" s="290">
        <f>_xlfn.IFNA(VLOOKUP($A67,Configuration_Use!$A:K,11,FALSE),"")</f>
        <v>19.529409399999999</v>
      </c>
      <c r="N67" s="286">
        <f>_xlfn.IFNA(VLOOKUP($A67,Configuration_Use!$A:L,12,FALSE),"")</f>
        <v>25.61298923</v>
      </c>
      <c r="O67" s="290">
        <f>_xlfn.IFNA(VLOOKUP($A67,Configuration_Use!$A:M,13,FALSE),"")</f>
        <v>17.225343250000002</v>
      </c>
      <c r="P67" s="286">
        <f>_xlfn.IFNA(VLOOKUP($A67,Configuration_Use!$A:N,14,FALSE),"")</f>
        <v>19.247723709999999</v>
      </c>
      <c r="Q67" s="290">
        <f>_xlfn.IFNA(VLOOKUP($A67,Configuration_Use!$A:O,15,FALSE),"")</f>
        <v>20.075108709999999</v>
      </c>
      <c r="R67" s="286">
        <f>_xlfn.IFNA(VLOOKUP($A67,Configuration_Use!$A:P,16,FALSE),"")</f>
        <v>14.36001875</v>
      </c>
      <c r="S67" s="290">
        <f>_xlfn.IFNA(VLOOKUP($A67,Configuration_Use!$A:Q,17,FALSE),"")</f>
        <v>28.74233297</v>
      </c>
      <c r="T67" s="286">
        <f>_xlfn.IFNA(VLOOKUP($A67,Configuration_Use!$A:R,18,FALSE),"")</f>
        <v>16.668458619999999</v>
      </c>
      <c r="U67" s="290">
        <f>_xlfn.IFNA(VLOOKUP($A67,Configuration_Use!$A:S,19,FALSE),"")</f>
        <v>23.108648899999999</v>
      </c>
    </row>
    <row r="68" spans="1:21" x14ac:dyDescent="0.3">
      <c r="A68" t="str">
        <v>PNLNL4_01</v>
      </c>
      <c r="B68" t="str">
        <v>XC Trade</v>
      </c>
      <c r="C68" t="str">
        <v>Power NL</v>
      </c>
      <c r="D68" t="str">
        <v>Power NL4</v>
      </c>
      <c r="E68" t="str">
        <v>Electricity NL - HV</v>
      </c>
      <c r="F68" t="str">
        <v>Import from Cluster NL4 - Power</v>
      </c>
      <c r="G68" t="str">
        <f>_xlfn.IFNA(VLOOKUP($A68,'Matrix Node Matching'!$A:$I,8,FALSE),"")</f>
        <v>NL4</v>
      </c>
      <c r="H68" t="str">
        <f>_xlfn.IFNA(VLOOKUP($A68,'Matrix Node Matching'!$A:$I,9,FALSE),"")</f>
        <v>NLSh3</v>
      </c>
      <c r="I68" s="283">
        <f>_xlfn.IFNA(VLOOKUP(A68,Configuration_Use!A:G,7,FALSE),"")</f>
        <v>114.31914260000001</v>
      </c>
      <c r="J68" s="286">
        <f>_xlfn.IFNA(VLOOKUP($A68,Configuration_Use!$A:H,8,FALSE),"")</f>
        <v>115.7803315</v>
      </c>
      <c r="K68" s="290">
        <f>_xlfn.IFNA(VLOOKUP($A68,Configuration_Use!$A:I,9,FALSE),"")</f>
        <v>126.9607087</v>
      </c>
      <c r="L68" s="286">
        <f>_xlfn.IFNA(VLOOKUP($A68,Configuration_Use!$A:J,10,FALSE),"")</f>
        <v>114.3593673</v>
      </c>
      <c r="M68" s="290">
        <f>_xlfn.IFNA(VLOOKUP($A68,Configuration_Use!$A:K,11,FALSE),"")</f>
        <v>114.3593673</v>
      </c>
      <c r="N68" s="286">
        <f>_xlfn.IFNA(VLOOKUP($A68,Configuration_Use!$A:L,12,FALSE),"")</f>
        <v>106.3297695</v>
      </c>
      <c r="O68" s="290">
        <f>_xlfn.IFNA(VLOOKUP($A68,Configuration_Use!$A:M,13,FALSE),"")</f>
        <v>155.54351339999999</v>
      </c>
      <c r="P68" s="286">
        <f>_xlfn.IFNA(VLOOKUP($A68,Configuration_Use!$A:N,14,FALSE),"")</f>
        <v>126.12905979999999</v>
      </c>
      <c r="Q68" s="290">
        <f>_xlfn.IFNA(VLOOKUP($A68,Configuration_Use!$A:O,15,FALSE),"")</f>
        <v>112.44956259999999</v>
      </c>
      <c r="R68" s="286">
        <f>_xlfn.IFNA(VLOOKUP($A68,Configuration_Use!$A:P,16,FALSE),"")</f>
        <v>134.5713384</v>
      </c>
      <c r="S68" s="290">
        <f>_xlfn.IFNA(VLOOKUP($A68,Configuration_Use!$A:Q,17,FALSE),"")</f>
        <v>74.017252189999994</v>
      </c>
      <c r="T68" s="286">
        <f>_xlfn.IFNA(VLOOKUP($A68,Configuration_Use!$A:R,18,FALSE),"")</f>
        <v>171.67648589999999</v>
      </c>
      <c r="U68" s="290">
        <f>_xlfn.IFNA(VLOOKUP($A68,Configuration_Use!$A:S,19,FALSE),"")</f>
        <v>51.109076299999998</v>
      </c>
    </row>
    <row r="69" spans="1:21" x14ac:dyDescent="0.3">
      <c r="A69" t="str">
        <v>PNL1NL_01</v>
      </c>
      <c r="B69" t="str">
        <v>XC Trade</v>
      </c>
      <c r="C69" t="str">
        <v>Power NL1</v>
      </c>
      <c r="D69" t="str">
        <v>Power NL</v>
      </c>
      <c r="E69" t="str">
        <v>Electricity Cluster NL1</v>
      </c>
      <c r="F69" t="str">
        <v>Import from NL - Power</v>
      </c>
      <c r="G69" t="str">
        <f>_xlfn.IFNA(VLOOKUP($A69,'Matrix Node Matching'!$A:$I,8,FALSE),"")</f>
        <v>NLSh1</v>
      </c>
      <c r="H69" t="str">
        <f>_xlfn.IFNA(VLOOKUP($A69,'Matrix Node Matching'!$A:$I,9,FALSE),"")</f>
        <v>NL1</v>
      </c>
      <c r="I69" s="283">
        <f>_xlfn.IFNA(VLOOKUP(A69,Configuration_Use!A:G,7,FALSE),"")</f>
        <v>0</v>
      </c>
      <c r="J69" s="286">
        <f>_xlfn.IFNA(VLOOKUP($A69,Configuration_Use!$A:H,8,FALSE),"")</f>
        <v>0</v>
      </c>
      <c r="K69" s="290">
        <f>_xlfn.IFNA(VLOOKUP($A69,Configuration_Use!$A:I,9,FALSE),"")</f>
        <v>1.957738392E-7</v>
      </c>
      <c r="L69" s="286">
        <f>_xlfn.IFNA(VLOOKUP($A69,Configuration_Use!$A:J,10,FALSE),"")</f>
        <v>0</v>
      </c>
      <c r="M69" s="290">
        <f>_xlfn.IFNA(VLOOKUP($A69,Configuration_Use!$A:K,11,FALSE),"")</f>
        <v>0</v>
      </c>
      <c r="N69" s="286">
        <f>_xlfn.IFNA(VLOOKUP($A69,Configuration_Use!$A:L,12,FALSE),"")</f>
        <v>0</v>
      </c>
      <c r="O69" s="290">
        <f>_xlfn.IFNA(VLOOKUP($A69,Configuration_Use!$A:M,13,FALSE),"")</f>
        <v>5.2259090139999999E-7</v>
      </c>
      <c r="P69" s="286">
        <f>_xlfn.IFNA(VLOOKUP($A69,Configuration_Use!$A:N,14,FALSE),"")</f>
        <v>1.657357996E-7</v>
      </c>
      <c r="Q69" s="290">
        <f>_xlfn.IFNA(VLOOKUP($A69,Configuration_Use!$A:O,15,FALSE),"")</f>
        <v>1.970510528E-7</v>
      </c>
      <c r="R69" s="286">
        <f>_xlfn.IFNA(VLOOKUP($A69,Configuration_Use!$A:P,16,FALSE),"")</f>
        <v>0</v>
      </c>
      <c r="S69" s="290">
        <f>_xlfn.IFNA(VLOOKUP($A69,Configuration_Use!$A:Q,17,FALSE),"")</f>
        <v>1.012245559E-7</v>
      </c>
      <c r="T69" s="286">
        <f>_xlfn.IFNA(VLOOKUP($A69,Configuration_Use!$A:R,18,FALSE),"")</f>
        <v>2.238173983E-7</v>
      </c>
      <c r="U69" s="290">
        <f>_xlfn.IFNA(VLOOKUP($A69,Configuration_Use!$A:S,19,FALSE),"")</f>
        <v>0</v>
      </c>
    </row>
    <row r="70" spans="1:21" x14ac:dyDescent="0.3">
      <c r="A70" t="str">
        <v>PNL2NL_01</v>
      </c>
      <c r="B70" t="str">
        <v>XC Trade</v>
      </c>
      <c r="C70" t="str">
        <v>Power NL2</v>
      </c>
      <c r="D70" t="str">
        <v>Power NL</v>
      </c>
      <c r="E70" t="str">
        <v>Electricity Cluster NL2</v>
      </c>
      <c r="F70" t="str">
        <v>Import from NL - Power</v>
      </c>
      <c r="G70" t="str">
        <f>_xlfn.IFNA(VLOOKUP($A70,'Matrix Node Matching'!$A:$I,8,FALSE),"")</f>
        <v>NLSh2</v>
      </c>
      <c r="H70" t="str">
        <f>_xlfn.IFNA(VLOOKUP($A70,'Matrix Node Matching'!$A:$I,9,FALSE),"")</f>
        <v>NL2</v>
      </c>
      <c r="I70" s="283">
        <f>_xlfn.IFNA(VLOOKUP(A70,Configuration_Use!A:G,7,FALSE),"")</f>
        <v>1.137439197</v>
      </c>
      <c r="J70" s="286">
        <f>_xlfn.IFNA(VLOOKUP($A70,Configuration_Use!$A:H,8,FALSE),"")</f>
        <v>1.5466689730000001</v>
      </c>
      <c r="K70" s="290">
        <f>_xlfn.IFNA(VLOOKUP($A70,Configuration_Use!$A:I,9,FALSE),"")</f>
        <v>1.4777693759999999</v>
      </c>
      <c r="L70" s="286">
        <f>_xlfn.IFNA(VLOOKUP($A70,Configuration_Use!$A:J,10,FALSE),"")</f>
        <v>1.1374829500000001</v>
      </c>
      <c r="M70" s="290">
        <f>_xlfn.IFNA(VLOOKUP($A70,Configuration_Use!$A:K,11,FALSE),"")</f>
        <v>1.1374829500000001</v>
      </c>
      <c r="N70" s="286">
        <f>_xlfn.IFNA(VLOOKUP($A70,Configuration_Use!$A:L,12,FALSE),"")</f>
        <v>0</v>
      </c>
      <c r="O70" s="290">
        <f>_xlfn.IFNA(VLOOKUP($A70,Configuration_Use!$A:M,13,FALSE),"")</f>
        <v>4.1587856109999999</v>
      </c>
      <c r="P70" s="286">
        <f>_xlfn.IFNA(VLOOKUP($A70,Configuration_Use!$A:N,14,FALSE),"")</f>
        <v>1.1189780810000001</v>
      </c>
      <c r="Q70" s="290">
        <f>_xlfn.IFNA(VLOOKUP($A70,Configuration_Use!$A:O,15,FALSE),"")</f>
        <v>1.4293861029999999</v>
      </c>
      <c r="R70" s="286">
        <f>_xlfn.IFNA(VLOOKUP($A70,Configuration_Use!$A:P,16,FALSE),"")</f>
        <v>1.9650451280000001</v>
      </c>
      <c r="S70" s="290">
        <f>_xlfn.IFNA(VLOOKUP($A70,Configuration_Use!$A:Q,17,FALSE),"")</f>
        <v>0.2232703556</v>
      </c>
      <c r="T70" s="286">
        <f>_xlfn.IFNA(VLOOKUP($A70,Configuration_Use!$A:R,18,FALSE),"")</f>
        <v>1.4999462619999999</v>
      </c>
      <c r="U70" s="290">
        <f>_xlfn.IFNA(VLOOKUP($A70,Configuration_Use!$A:S,19,FALSE),"")</f>
        <v>0.33792654500000002</v>
      </c>
    </row>
    <row r="71" spans="1:21" x14ac:dyDescent="0.3">
      <c r="A71" t="str">
        <v>PNL2NL_02</v>
      </c>
      <c r="B71" t="str">
        <v>XC Trade</v>
      </c>
      <c r="C71" t="str">
        <v>Power NL2</v>
      </c>
      <c r="D71" t="str">
        <v>Power NL</v>
      </c>
      <c r="E71" t="str">
        <v>Electricity Cluster NL2</v>
      </c>
      <c r="F71" t="str">
        <v>Import from NL - Power</v>
      </c>
      <c r="G71" t="str">
        <f>_xlfn.IFNA(VLOOKUP($A71,'Matrix Node Matching'!$A:$I,8,FALSE),"")</f>
        <v>NLSh4</v>
      </c>
      <c r="H71" t="str">
        <f>_xlfn.IFNA(VLOOKUP($A71,'Matrix Node Matching'!$A:$I,9,FALSE),"")</f>
        <v>NL2</v>
      </c>
      <c r="I71" s="283">
        <f>_xlfn.IFNA(VLOOKUP(A71,Configuration_Use!A:G,7,FALSE),"")</f>
        <v>1.137438537</v>
      </c>
      <c r="J71" s="286">
        <f>_xlfn.IFNA(VLOOKUP($A71,Configuration_Use!$A:H,8,FALSE),"")</f>
        <v>1.546663777</v>
      </c>
      <c r="K71" s="290">
        <f>_xlfn.IFNA(VLOOKUP($A71,Configuration_Use!$A:I,9,FALSE),"")</f>
        <v>1.477740058</v>
      </c>
      <c r="L71" s="286">
        <f>_xlfn.IFNA(VLOOKUP($A71,Configuration_Use!$A:J,10,FALSE),"")</f>
        <v>1.1374400849999999</v>
      </c>
      <c r="M71" s="290">
        <f>_xlfn.IFNA(VLOOKUP($A71,Configuration_Use!$A:K,11,FALSE),"")</f>
        <v>1.1374400849999999</v>
      </c>
      <c r="N71" s="286">
        <f>_xlfn.IFNA(VLOOKUP($A71,Configuration_Use!$A:L,12,FALSE),"")</f>
        <v>0</v>
      </c>
      <c r="O71" s="290">
        <f>_xlfn.IFNA(VLOOKUP($A71,Configuration_Use!$A:M,13,FALSE),"")</f>
        <v>4.1587869849999999</v>
      </c>
      <c r="P71" s="286">
        <f>_xlfn.IFNA(VLOOKUP($A71,Configuration_Use!$A:N,14,FALSE),"")</f>
        <v>1.118973915</v>
      </c>
      <c r="Q71" s="290">
        <f>_xlfn.IFNA(VLOOKUP($A71,Configuration_Use!$A:O,15,FALSE),"")</f>
        <v>1.429386676</v>
      </c>
      <c r="R71" s="286">
        <f>_xlfn.IFNA(VLOOKUP($A71,Configuration_Use!$A:P,16,FALSE),"")</f>
        <v>1.965048259</v>
      </c>
      <c r="S71" s="290">
        <f>_xlfn.IFNA(VLOOKUP($A71,Configuration_Use!$A:Q,17,FALSE),"")</f>
        <v>0.2232711107</v>
      </c>
      <c r="T71" s="286">
        <f>_xlfn.IFNA(VLOOKUP($A71,Configuration_Use!$A:R,18,FALSE),"")</f>
        <v>1.499944795</v>
      </c>
      <c r="U71" s="290">
        <f>_xlfn.IFNA(VLOOKUP($A71,Configuration_Use!$A:S,19,FALSE),"")</f>
        <v>0.33792705550000002</v>
      </c>
    </row>
    <row r="72" spans="1:21" x14ac:dyDescent="0.3">
      <c r="A72" t="str">
        <v>PNL2NL_03</v>
      </c>
      <c r="B72" t="str">
        <v>XC Trade</v>
      </c>
      <c r="C72" t="str">
        <v>Power NL2</v>
      </c>
      <c r="D72" t="str">
        <v>Power NL</v>
      </c>
      <c r="E72" t="str">
        <v>Electricity Cluster NL2</v>
      </c>
      <c r="F72" t="str">
        <v>Import from NL - Power</v>
      </c>
      <c r="G72" t="str">
        <f>_xlfn.IFNA(VLOOKUP($A72,'Matrix Node Matching'!$A:$I,8,FALSE),"")</f>
        <v>NLSh1</v>
      </c>
      <c r="H72" t="str">
        <f>_xlfn.IFNA(VLOOKUP($A72,'Matrix Node Matching'!$A:$I,9,FALSE),"")</f>
        <v>NL2</v>
      </c>
      <c r="I72" s="283">
        <f>_xlfn.IFNA(VLOOKUP(A72,Configuration_Use!A:G,7,FALSE),"")</f>
        <v>6.6908008919999998E-6</v>
      </c>
      <c r="J72" s="286">
        <f>_xlfn.IFNA(VLOOKUP($A72,Configuration_Use!$A:H,8,FALSE),"")</f>
        <v>2.4759076999999999E-5</v>
      </c>
      <c r="K72" s="290">
        <f>_xlfn.IFNA(VLOOKUP($A72,Configuration_Use!$A:I,9,FALSE),"")</f>
        <v>4.712244062E-5</v>
      </c>
      <c r="L72" s="286">
        <f>_xlfn.IFNA(VLOOKUP($A72,Configuration_Use!$A:J,10,FALSE),"")</f>
        <v>1.014249988E-5</v>
      </c>
      <c r="M72" s="290">
        <f>_xlfn.IFNA(VLOOKUP($A72,Configuration_Use!$A:K,11,FALSE),"")</f>
        <v>1.014249988E-5</v>
      </c>
      <c r="N72" s="286">
        <f>_xlfn.IFNA(VLOOKUP($A72,Configuration_Use!$A:L,12,FALSE),"")</f>
        <v>0</v>
      </c>
      <c r="O72" s="290">
        <f>_xlfn.IFNA(VLOOKUP($A72,Configuration_Use!$A:M,13,FALSE),"")</f>
        <v>2.6700276329999999E-4</v>
      </c>
      <c r="P72" s="286">
        <f>_xlfn.IFNA(VLOOKUP($A72,Configuration_Use!$A:N,14,FALSE),"")</f>
        <v>4.7479661030000002E-5</v>
      </c>
      <c r="Q72" s="290">
        <f>_xlfn.IFNA(VLOOKUP($A72,Configuration_Use!$A:O,15,FALSE),"")</f>
        <v>3.650024227E-5</v>
      </c>
      <c r="R72" s="286">
        <f>_xlfn.IFNA(VLOOKUP($A72,Configuration_Use!$A:P,16,FALSE),"")</f>
        <v>2.792685201E-5</v>
      </c>
      <c r="S72" s="290">
        <f>_xlfn.IFNA(VLOOKUP($A72,Configuration_Use!$A:Q,17,FALSE),"")</f>
        <v>1.5855917329999999E-5</v>
      </c>
      <c r="T72" s="286">
        <f>_xlfn.IFNA(VLOOKUP($A72,Configuration_Use!$A:R,18,FALSE),"")</f>
        <v>6.7452954909999994E-5</v>
      </c>
      <c r="U72" s="290">
        <f>_xlfn.IFNA(VLOOKUP($A72,Configuration_Use!$A:S,19,FALSE),"")</f>
        <v>1.6465457180000001E-6</v>
      </c>
    </row>
    <row r="73" spans="1:21" x14ac:dyDescent="0.3">
      <c r="A73" t="str">
        <v>PNL4NL_01</v>
      </c>
      <c r="B73" t="str">
        <v>XC Trade</v>
      </c>
      <c r="C73" t="str">
        <v>Power NL4</v>
      </c>
      <c r="D73" t="str">
        <v>Power NL</v>
      </c>
      <c r="E73" t="str">
        <v>Electricity Cluster NL4</v>
      </c>
      <c r="F73" t="str">
        <v>Import from NL - Power</v>
      </c>
      <c r="G73" t="str">
        <f>_xlfn.IFNA(VLOOKUP($A73,'Matrix Node Matching'!$A:$I,8,FALSE),"")</f>
        <v>NLSh3</v>
      </c>
      <c r="H73" t="str">
        <f>_xlfn.IFNA(VLOOKUP($A73,'Matrix Node Matching'!$A:$I,9,FALSE),"")</f>
        <v>NL4</v>
      </c>
      <c r="I73" s="283">
        <f>_xlfn.IFNA(VLOOKUP(A73,Configuration_Use!A:G,7,FALSE),"")</f>
        <v>0</v>
      </c>
      <c r="J73" s="286">
        <f>_xlfn.IFNA(VLOOKUP($A73,Configuration_Use!$A:H,8,FALSE),"")</f>
        <v>1.014443092E-7</v>
      </c>
      <c r="K73" s="290">
        <f>_xlfn.IFNA(VLOOKUP($A73,Configuration_Use!$A:I,9,FALSE),"")</f>
        <v>2.029218195E-7</v>
      </c>
      <c r="L73" s="286">
        <f>_xlfn.IFNA(VLOOKUP($A73,Configuration_Use!$A:J,10,FALSE),"")</f>
        <v>0</v>
      </c>
      <c r="M73" s="290">
        <f>_xlfn.IFNA(VLOOKUP($A73,Configuration_Use!$A:K,11,FALSE),"")</f>
        <v>0</v>
      </c>
      <c r="N73" s="286">
        <f>_xlfn.IFNA(VLOOKUP($A73,Configuration_Use!$A:L,12,FALSE),"")</f>
        <v>0</v>
      </c>
      <c r="O73" s="290">
        <f>_xlfn.IFNA(VLOOKUP($A73,Configuration_Use!$A:M,13,FALSE),"")</f>
        <v>5.2917740959999997E-7</v>
      </c>
      <c r="P73" s="286">
        <f>_xlfn.IFNA(VLOOKUP($A73,Configuration_Use!$A:N,14,FALSE),"")</f>
        <v>1.8854346869999999E-7</v>
      </c>
      <c r="Q73" s="290">
        <f>_xlfn.IFNA(VLOOKUP($A73,Configuration_Use!$A:O,15,FALSE),"")</f>
        <v>2.0879600220000001E-7</v>
      </c>
      <c r="R73" s="286">
        <f>_xlfn.IFNA(VLOOKUP($A73,Configuration_Use!$A:P,16,FALSE),"")</f>
        <v>6.862632481E-2</v>
      </c>
      <c r="S73" s="290">
        <f>_xlfn.IFNA(VLOOKUP($A73,Configuration_Use!$A:Q,17,FALSE),"")</f>
        <v>1.050164816E-7</v>
      </c>
      <c r="T73" s="286">
        <f>_xlfn.IFNA(VLOOKUP($A73,Configuration_Use!$A:R,18,FALSE),"")</f>
        <v>2.339268621E-7</v>
      </c>
      <c r="U73" s="290">
        <f>_xlfn.IFNA(VLOOKUP($A73,Configuration_Use!$A:S,19,FALSE),"")</f>
        <v>0.1150352429</v>
      </c>
    </row>
    <row r="74" spans="1:21" x14ac:dyDescent="0.3">
      <c r="A74" t="str">
        <v>PGBNL2_01</v>
      </c>
      <c r="B74" t="str">
        <v>XC Trade</v>
      </c>
      <c r="C74" t="str">
        <v>Power GB</v>
      </c>
      <c r="D74" t="str">
        <v>Power NL2</v>
      </c>
      <c r="E74" t="str">
        <v>Electricity GB</v>
      </c>
      <c r="F74" t="str">
        <v>Import from Cluster NL2 - Power</v>
      </c>
      <c r="G74" t="str">
        <f>_xlfn.IFNA(VLOOKUP($A74,'Matrix Node Matching'!$A:$I,8,FALSE),"")</f>
        <v>NL2</v>
      </c>
      <c r="H74" t="str">
        <f>_xlfn.IFNA(VLOOKUP($A74,'Matrix Node Matching'!$A:$I,9,FALSE),"")</f>
        <v>GBSh1</v>
      </c>
      <c r="I74" s="283">
        <f>_xlfn.IFNA(VLOOKUP(A74,Configuration_Use!A:G,7,FALSE),"")</f>
        <v>16.14501272</v>
      </c>
      <c r="J74" s="286">
        <f>_xlfn.IFNA(VLOOKUP($A74,Configuration_Use!$A:H,8,FALSE),"")</f>
        <v>18.932568719999999</v>
      </c>
      <c r="K74" s="290">
        <f>_xlfn.IFNA(VLOOKUP($A74,Configuration_Use!$A:I,9,FALSE),"")</f>
        <v>18.29847238</v>
      </c>
      <c r="L74" s="286">
        <f>_xlfn.IFNA(VLOOKUP($A74,Configuration_Use!$A:J,10,FALSE),"")</f>
        <v>16.093705310000001</v>
      </c>
      <c r="M74" s="290">
        <f>_xlfn.IFNA(VLOOKUP($A74,Configuration_Use!$A:K,11,FALSE),"")</f>
        <v>16.093705310000001</v>
      </c>
      <c r="N74" s="286">
        <f>_xlfn.IFNA(VLOOKUP($A74,Configuration_Use!$A:L,12,FALSE),"")</f>
        <v>5.6919178449999999</v>
      </c>
      <c r="O74" s="290">
        <f>_xlfn.IFNA(VLOOKUP($A74,Configuration_Use!$A:M,13,FALSE),"")</f>
        <v>26.198070009999999</v>
      </c>
      <c r="P74" s="286">
        <f>_xlfn.IFNA(VLOOKUP($A74,Configuration_Use!$A:N,14,FALSE),"")</f>
        <v>16.185463110000001</v>
      </c>
      <c r="Q74" s="290">
        <f>_xlfn.IFNA(VLOOKUP($A74,Configuration_Use!$A:O,15,FALSE),"")</f>
        <v>16.965782900000001</v>
      </c>
      <c r="R74" s="286">
        <f>_xlfn.IFNA(VLOOKUP($A74,Configuration_Use!$A:P,16,FALSE),"")</f>
        <v>20.06668535</v>
      </c>
      <c r="S74" s="290">
        <f>_xlfn.IFNA(VLOOKUP($A74,Configuration_Use!$A:Q,17,FALSE),"")</f>
        <v>0.18383817550000001</v>
      </c>
      <c r="T74" s="286">
        <f>_xlfn.IFNA(VLOOKUP($A74,Configuration_Use!$A:R,18,FALSE),"")</f>
        <v>16.59065893</v>
      </c>
      <c r="U74" s="290">
        <f>_xlfn.IFNA(VLOOKUP($A74,Configuration_Use!$A:S,19,FALSE),"")</f>
        <v>5.242949683</v>
      </c>
    </row>
    <row r="75" spans="1:21" x14ac:dyDescent="0.3">
      <c r="A75" t="str">
        <v>PGBNL3_01</v>
      </c>
      <c r="B75" t="str">
        <v>XC Trade</v>
      </c>
      <c r="C75" t="str">
        <v>Power GB</v>
      </c>
      <c r="D75" t="str">
        <v>Power NL3</v>
      </c>
      <c r="E75" t="str">
        <v>Electricity GB</v>
      </c>
      <c r="F75" t="str">
        <v>Import from Cluster NL3 - Power</v>
      </c>
      <c r="G75" t="str">
        <f>_xlfn.IFNA(VLOOKUP($A75,'Matrix Node Matching'!$A:$I,8,FALSE),"")</f>
        <v>NL3</v>
      </c>
      <c r="H75" t="str">
        <f>_xlfn.IFNA(VLOOKUP($A75,'Matrix Node Matching'!$A:$I,9,FALSE),"")</f>
        <v>GBSh1</v>
      </c>
      <c r="I75" s="283">
        <f>_xlfn.IFNA(VLOOKUP(A75,Configuration_Use!A:G,7,FALSE),"")</f>
        <v>49.175665989999999</v>
      </c>
      <c r="J75" s="286">
        <f>_xlfn.IFNA(VLOOKUP($A75,Configuration_Use!$A:H,8,FALSE),"")</f>
        <v>47.095479779999998</v>
      </c>
      <c r="K75" s="290">
        <f>_xlfn.IFNA(VLOOKUP($A75,Configuration_Use!$A:I,9,FALSE),"")</f>
        <v>50.395175969999997</v>
      </c>
      <c r="L75" s="286">
        <f>_xlfn.IFNA(VLOOKUP($A75,Configuration_Use!$A:J,10,FALSE),"")</f>
        <v>49.175926939999997</v>
      </c>
      <c r="M75" s="290">
        <f>_xlfn.IFNA(VLOOKUP($A75,Configuration_Use!$A:K,11,FALSE),"")</f>
        <v>49.175926939999997</v>
      </c>
      <c r="N75" s="286">
        <f>_xlfn.IFNA(VLOOKUP($A75,Configuration_Use!$A:L,12,FALSE),"")</f>
        <v>37.109652369999999</v>
      </c>
      <c r="O75" s="290">
        <f>_xlfn.IFNA(VLOOKUP($A75,Configuration_Use!$A:M,13,FALSE),"")</f>
        <v>65.588758319999997</v>
      </c>
      <c r="P75" s="286">
        <f>_xlfn.IFNA(VLOOKUP($A75,Configuration_Use!$A:N,14,FALSE),"")</f>
        <v>51.025101169999999</v>
      </c>
      <c r="Q75" s="290">
        <f>_xlfn.IFNA(VLOOKUP($A75,Configuration_Use!$A:O,15,FALSE),"")</f>
        <v>46.697006000000002</v>
      </c>
      <c r="R75" s="286">
        <f>_xlfn.IFNA(VLOOKUP($A75,Configuration_Use!$A:P,16,FALSE),"")</f>
        <v>38.979193530000003</v>
      </c>
      <c r="S75" s="290">
        <f>_xlfn.IFNA(VLOOKUP($A75,Configuration_Use!$A:Q,17,FALSE),"")</f>
        <v>76.265549559999997</v>
      </c>
      <c r="T75" s="286">
        <f>_xlfn.IFNA(VLOOKUP($A75,Configuration_Use!$A:R,18,FALSE),"")</f>
        <v>36.36640448</v>
      </c>
      <c r="U75" s="290">
        <f>_xlfn.IFNA(VLOOKUP($A75,Configuration_Use!$A:S,19,FALSE),"")</f>
        <v>73.281979199999995</v>
      </c>
    </row>
    <row r="76" spans="1:21" x14ac:dyDescent="0.3">
      <c r="A76" t="str">
        <v>PGBGB1_01</v>
      </c>
      <c r="B76" t="str">
        <v>XC Trade</v>
      </c>
      <c r="C76" t="str">
        <v>Power GB</v>
      </c>
      <c r="D76" t="str">
        <v>Power GB1</v>
      </c>
      <c r="E76" t="str">
        <v>Electricity GB</v>
      </c>
      <c r="F76" t="str">
        <v>Import from Cluster GB1 - Power</v>
      </c>
      <c r="G76" t="str">
        <f>_xlfn.IFNA(VLOOKUP($A76,'Matrix Node Matching'!$A:$I,8,FALSE),"")</f>
        <v>GB1</v>
      </c>
      <c r="H76" t="str">
        <f>_xlfn.IFNA(VLOOKUP($A76,'Matrix Node Matching'!$A:$I,9,FALSE),"")</f>
        <v>GBSh1</v>
      </c>
      <c r="I76" s="283">
        <f>_xlfn.IFNA(VLOOKUP(A76,Configuration_Use!A:G,7,FALSE),"")</f>
        <v>31.371565669999999</v>
      </c>
      <c r="J76" s="286">
        <f>_xlfn.IFNA(VLOOKUP($A76,Configuration_Use!$A:H,8,FALSE),"")</f>
        <v>31.124759659999999</v>
      </c>
      <c r="K76" s="290">
        <f>_xlfn.IFNA(VLOOKUP($A76,Configuration_Use!$A:I,9,FALSE),"")</f>
        <v>31.146330979999998</v>
      </c>
      <c r="L76" s="286">
        <f>_xlfn.IFNA(VLOOKUP($A76,Configuration_Use!$A:J,10,FALSE),"")</f>
        <v>31.371540280000001</v>
      </c>
      <c r="M76" s="290">
        <f>_xlfn.IFNA(VLOOKUP($A76,Configuration_Use!$A:K,11,FALSE),"")</f>
        <v>31.371540280000001</v>
      </c>
      <c r="N76" s="286">
        <f>_xlfn.IFNA(VLOOKUP($A76,Configuration_Use!$A:L,12,FALSE),"")</f>
        <v>31.297123129999999</v>
      </c>
      <c r="O76" s="290">
        <f>_xlfn.IFNA(VLOOKUP($A76,Configuration_Use!$A:M,13,FALSE),"")</f>
        <v>32.303908270000001</v>
      </c>
      <c r="P76" s="286">
        <f>_xlfn.IFNA(VLOOKUP($A76,Configuration_Use!$A:N,14,FALSE),"")</f>
        <v>31.286729309999998</v>
      </c>
      <c r="Q76" s="290">
        <f>_xlfn.IFNA(VLOOKUP($A76,Configuration_Use!$A:O,15,FALSE),"")</f>
        <v>30.452066290000001</v>
      </c>
      <c r="R76" s="286">
        <f>_xlfn.IFNA(VLOOKUP($A76,Configuration_Use!$A:P,16,FALSE),"")</f>
        <v>18.012314719999999</v>
      </c>
      <c r="S76" s="290">
        <f>_xlfn.IFNA(VLOOKUP($A76,Configuration_Use!$A:Q,17,FALSE),"")</f>
        <v>47.627191779999997</v>
      </c>
      <c r="T76" s="286">
        <f>_xlfn.IFNA(VLOOKUP($A76,Configuration_Use!$A:R,18,FALSE),"")</f>
        <v>26.749062850000001</v>
      </c>
      <c r="U76" s="290">
        <f>_xlfn.IFNA(VLOOKUP($A76,Configuration_Use!$A:S,19,FALSE),"")</f>
        <v>37.153548979999997</v>
      </c>
    </row>
    <row r="77" spans="1:21" x14ac:dyDescent="0.3">
      <c r="A77" t="str">
        <v>PGBGB2_01</v>
      </c>
      <c r="B77" t="str">
        <v>XC Trade</v>
      </c>
      <c r="C77" t="str">
        <v>Power GB</v>
      </c>
      <c r="D77" t="str">
        <v>Power GB2</v>
      </c>
      <c r="E77" t="str">
        <v>Electricity GB</v>
      </c>
      <c r="F77" t="str">
        <v>Import from Cluster GB2 - Power</v>
      </c>
      <c r="G77" t="str">
        <f>_xlfn.IFNA(VLOOKUP($A77,'Matrix Node Matching'!$A:$I,8,FALSE),"")</f>
        <v>GB2</v>
      </c>
      <c r="H77" t="str">
        <f>_xlfn.IFNA(VLOOKUP($A77,'Matrix Node Matching'!$A:$I,9,FALSE),"")</f>
        <v>GBSh2</v>
      </c>
      <c r="I77" s="283">
        <f>_xlfn.IFNA(VLOOKUP(A77,Configuration_Use!A:G,7,FALSE),"")</f>
        <v>516.38426709999999</v>
      </c>
      <c r="J77" s="286">
        <f>_xlfn.IFNA(VLOOKUP($A77,Configuration_Use!$A:H,8,FALSE),"")</f>
        <v>510.57870689999999</v>
      </c>
      <c r="K77" s="290">
        <f>_xlfn.IFNA(VLOOKUP($A77,Configuration_Use!$A:I,9,FALSE),"")</f>
        <v>504.15818309999997</v>
      </c>
      <c r="L77" s="286">
        <f>_xlfn.IFNA(VLOOKUP($A77,Configuration_Use!$A:J,10,FALSE),"")</f>
        <v>516.37320150000005</v>
      </c>
      <c r="M77" s="290">
        <f>_xlfn.IFNA(VLOOKUP($A77,Configuration_Use!$A:K,11,FALSE),"")</f>
        <v>516.37320150000005</v>
      </c>
      <c r="N77" s="286">
        <f>_xlfn.IFNA(VLOOKUP($A77,Configuration_Use!$A:L,12,FALSE),"")</f>
        <v>556.01710479999997</v>
      </c>
      <c r="O77" s="290">
        <f>_xlfn.IFNA(VLOOKUP($A77,Configuration_Use!$A:M,13,FALSE),"")</f>
        <v>482.96168540000002</v>
      </c>
      <c r="P77" s="286">
        <f>_xlfn.IFNA(VLOOKUP($A77,Configuration_Use!$A:N,14,FALSE),"")</f>
        <v>530.67408150000006</v>
      </c>
      <c r="Q77" s="290">
        <f>_xlfn.IFNA(VLOOKUP($A77,Configuration_Use!$A:O,15,FALSE),"")</f>
        <v>493.3339709</v>
      </c>
      <c r="R77" s="286">
        <f>_xlfn.IFNA(VLOOKUP($A77,Configuration_Use!$A:P,16,FALSE),"")</f>
        <v>331.29914669999999</v>
      </c>
      <c r="S77" s="290">
        <f>_xlfn.IFNA(VLOOKUP($A77,Configuration_Use!$A:Q,17,FALSE),"")</f>
        <v>814.29915789999995</v>
      </c>
      <c r="T77" s="286">
        <f>_xlfn.IFNA(VLOOKUP($A77,Configuration_Use!$A:R,18,FALSE),"")</f>
        <v>410.12642840000001</v>
      </c>
      <c r="U77" s="290">
        <f>_xlfn.IFNA(VLOOKUP($A77,Configuration_Use!$A:S,19,FALSE),"")</f>
        <v>676.7657911</v>
      </c>
    </row>
    <row r="78" spans="1:21" x14ac:dyDescent="0.3">
      <c r="A78" t="str">
        <v>PGBGB3_01</v>
      </c>
      <c r="B78" t="str">
        <v>XC Trade</v>
      </c>
      <c r="C78" t="str">
        <v>Power GB</v>
      </c>
      <c r="D78" t="str">
        <v>Power GB3</v>
      </c>
      <c r="E78" t="str">
        <v>Electricity GB</v>
      </c>
      <c r="F78" t="str">
        <v>Import from Cluster GB3 - Power</v>
      </c>
      <c r="G78" t="str">
        <f>_xlfn.IFNA(VLOOKUP($A78,'Matrix Node Matching'!$A:$I,8,FALSE),"")</f>
        <v>GB3</v>
      </c>
      <c r="H78" t="str">
        <f>_xlfn.IFNA(VLOOKUP($A78,'Matrix Node Matching'!$A:$I,9,FALSE),"")</f>
        <v>GBSh2</v>
      </c>
      <c r="I78" s="283">
        <f>_xlfn.IFNA(VLOOKUP(A78,Configuration_Use!A:G,7,FALSE),"")</f>
        <v>3.1722225360000002E-7</v>
      </c>
      <c r="J78" s="286">
        <f>_xlfn.IFNA(VLOOKUP($A78,Configuration_Use!$A:H,8,FALSE),"")</f>
        <v>9.1459451909999999E-7</v>
      </c>
      <c r="K78" s="290">
        <f>_xlfn.IFNA(VLOOKUP($A78,Configuration_Use!$A:I,9,FALSE),"")</f>
        <v>1.6081052249999999E-6</v>
      </c>
      <c r="L78" s="286">
        <f>_xlfn.IFNA(VLOOKUP($A78,Configuration_Use!$A:J,10,FALSE),"")</f>
        <v>3.4912020510000002E-7</v>
      </c>
      <c r="M78" s="290">
        <f>_xlfn.IFNA(VLOOKUP($A78,Configuration_Use!$A:K,11,FALSE),"")</f>
        <v>3.4912020510000002E-7</v>
      </c>
      <c r="N78" s="286">
        <f>_xlfn.IFNA(VLOOKUP($A78,Configuration_Use!$A:L,12,FALSE),"")</f>
        <v>7.000070221E-7</v>
      </c>
      <c r="O78" s="290">
        <f>_xlfn.IFNA(VLOOKUP($A78,Configuration_Use!$A:M,13,FALSE),"")</f>
        <v>4.0702266710000003E-6</v>
      </c>
      <c r="P78" s="286">
        <f>_xlfn.IFNA(VLOOKUP($A78,Configuration_Use!$A:N,14,FALSE),"")</f>
        <v>1.6891727980000001E-6</v>
      </c>
      <c r="Q78" s="290">
        <f>_xlfn.IFNA(VLOOKUP($A78,Configuration_Use!$A:O,15,FALSE),"")</f>
        <v>1.6630377829999999E-6</v>
      </c>
      <c r="R78" s="286">
        <f>_xlfn.IFNA(VLOOKUP($A78,Configuration_Use!$A:P,16,FALSE),"")</f>
        <v>7.6547447820000002E-7</v>
      </c>
      <c r="S78" s="290">
        <f>_xlfn.IFNA(VLOOKUP($A78,Configuration_Use!$A:Q,17,FALSE),"")</f>
        <v>1.823373918E-6</v>
      </c>
      <c r="T78" s="286">
        <f>_xlfn.IFNA(VLOOKUP($A78,Configuration_Use!$A:R,18,FALSE),"")</f>
        <v>1.9894898299999999E-6</v>
      </c>
      <c r="U78" s="290">
        <f>_xlfn.IFNA(VLOOKUP($A78,Configuration_Use!$A:S,19,FALSE),"")</f>
        <v>1.545688349E-7</v>
      </c>
    </row>
    <row r="79" spans="1:21" x14ac:dyDescent="0.3">
      <c r="A79" t="str">
        <v>PNL2GB_01</v>
      </c>
      <c r="B79" t="str">
        <v>XC Trade</v>
      </c>
      <c r="C79" t="str">
        <v>Power NL2</v>
      </c>
      <c r="D79" t="str">
        <v>Power GB</v>
      </c>
      <c r="E79" t="str">
        <v>Electricity Cluster NL2</v>
      </c>
      <c r="F79" t="str">
        <v>Import from GB - Power</v>
      </c>
      <c r="G79" t="str">
        <f>_xlfn.IFNA(VLOOKUP($A79,'Matrix Node Matching'!$A:$I,8,FALSE),"")</f>
        <v>GBSh1</v>
      </c>
      <c r="H79" t="str">
        <f>_xlfn.IFNA(VLOOKUP($A79,'Matrix Node Matching'!$A:$I,9,FALSE),"")</f>
        <v>NL2</v>
      </c>
      <c r="I79" s="283">
        <f>_xlfn.IFNA(VLOOKUP(A79,Configuration_Use!A:G,7,FALSE),"")</f>
        <v>8.9252676910000002</v>
      </c>
      <c r="J79" s="286">
        <f>_xlfn.IFNA(VLOOKUP($A79,Configuration_Use!$A:H,8,FALSE),"")</f>
        <v>11.850833509999999</v>
      </c>
      <c r="K79" s="290">
        <f>_xlfn.IFNA(VLOOKUP($A79,Configuration_Use!$A:I,9,FALSE),"")</f>
        <v>8.2649108120000001</v>
      </c>
      <c r="L79" s="286">
        <f>_xlfn.IFNA(VLOOKUP($A79,Configuration_Use!$A:J,10,FALSE),"")</f>
        <v>8.9178836480000001</v>
      </c>
      <c r="M79" s="290">
        <f>_xlfn.IFNA(VLOOKUP($A79,Configuration_Use!$A:K,11,FALSE),"")</f>
        <v>8.9178836480000001</v>
      </c>
      <c r="N79" s="286">
        <f>_xlfn.IFNA(VLOOKUP($A79,Configuration_Use!$A:L,12,FALSE),"")</f>
        <v>13.70780888</v>
      </c>
      <c r="O79" s="290">
        <f>_xlfn.IFNA(VLOOKUP($A79,Configuration_Use!$A:M,13,FALSE),"")</f>
        <v>8.9343614490000007</v>
      </c>
      <c r="P79" s="286">
        <f>_xlfn.IFNA(VLOOKUP($A79,Configuration_Use!$A:N,14,FALSE),"")</f>
        <v>8.4732801799999997</v>
      </c>
      <c r="Q79" s="290">
        <f>_xlfn.IFNA(VLOOKUP($A79,Configuration_Use!$A:O,15,FALSE),"")</f>
        <v>10.37591772</v>
      </c>
      <c r="R79" s="286">
        <f>_xlfn.IFNA(VLOOKUP($A79,Configuration_Use!$A:P,16,FALSE),"")</f>
        <v>14.602717030000001</v>
      </c>
      <c r="S79" s="290">
        <f>_xlfn.IFNA(VLOOKUP($A79,Configuration_Use!$A:Q,17,FALSE),"")</f>
        <v>4.0315755889999999E-2</v>
      </c>
      <c r="T79" s="286">
        <f>_xlfn.IFNA(VLOOKUP($A79,Configuration_Use!$A:R,18,FALSE),"")</f>
        <v>17.408268809999999</v>
      </c>
      <c r="U79" s="290">
        <f>_xlfn.IFNA(VLOOKUP($A79,Configuration_Use!$A:S,19,FALSE),"")</f>
        <v>2.2954987529999999</v>
      </c>
    </row>
    <row r="80" spans="1:21" x14ac:dyDescent="0.3">
      <c r="A80" t="str">
        <v>PNL3GB_01</v>
      </c>
      <c r="B80" t="str">
        <v>XC Trade</v>
      </c>
      <c r="C80" t="str">
        <v>Power NL3</v>
      </c>
      <c r="D80" t="str">
        <v>Power GB</v>
      </c>
      <c r="E80" t="str">
        <v>Electricity Cluster NL3</v>
      </c>
      <c r="F80" t="str">
        <v>Import from GB - Power</v>
      </c>
      <c r="G80" t="str">
        <f>_xlfn.IFNA(VLOOKUP($A80,'Matrix Node Matching'!$A:$I,8,FALSE),"")</f>
        <v>GBSh1</v>
      </c>
      <c r="H80" t="str">
        <f>_xlfn.IFNA(VLOOKUP($A80,'Matrix Node Matching'!$A:$I,9,FALSE),"")</f>
        <v>NL3</v>
      </c>
      <c r="I80" s="283">
        <f>_xlfn.IFNA(VLOOKUP(A80,Configuration_Use!A:G,7,FALSE),"")</f>
        <v>-1.161540297E-6</v>
      </c>
      <c r="J80" s="286">
        <f>_xlfn.IFNA(VLOOKUP($A80,Configuration_Use!$A:H,8,FALSE),"")</f>
        <v>7.1408845770000002E-7</v>
      </c>
      <c r="K80" s="290">
        <f>_xlfn.IFNA(VLOOKUP($A80,Configuration_Use!$A:I,9,FALSE),"")</f>
        <v>0</v>
      </c>
      <c r="L80" s="286">
        <f>_xlfn.IFNA(VLOOKUP($A80,Configuration_Use!$A:J,10,FALSE),"")</f>
        <v>4.5035278619999999E-7</v>
      </c>
      <c r="M80" s="290">
        <f>_xlfn.IFNA(VLOOKUP($A80,Configuration_Use!$A:K,11,FALSE),"")</f>
        <v>4.5035278619999999E-7</v>
      </c>
      <c r="N80" s="286">
        <f>_xlfn.IFNA(VLOOKUP($A80,Configuration_Use!$A:L,12,FALSE),"")</f>
        <v>0.61832970229999995</v>
      </c>
      <c r="O80" s="290">
        <f>_xlfn.IFNA(VLOOKUP($A80,Configuration_Use!$A:M,13,FALSE),"")</f>
        <v>1.9842586879999999E-6</v>
      </c>
      <c r="P80" s="286">
        <f>_xlfn.IFNA(VLOOKUP($A80,Configuration_Use!$A:N,14,FALSE),"")</f>
        <v>7.0030919520000004E-6</v>
      </c>
      <c r="Q80" s="290">
        <f>_xlfn.IFNA(VLOOKUP($A80,Configuration_Use!$A:O,15,FALSE),"")</f>
        <v>-1.18505277E-5</v>
      </c>
      <c r="R80" s="286">
        <f>_xlfn.IFNA(VLOOKUP($A80,Configuration_Use!$A:P,16,FALSE),"")</f>
        <v>0.50812377819999999</v>
      </c>
      <c r="S80" s="290">
        <f>_xlfn.IFNA(VLOOKUP($A80,Configuration_Use!$A:Q,17,FALSE),"")</f>
        <v>0.1993871736</v>
      </c>
      <c r="T80" s="286">
        <f>_xlfn.IFNA(VLOOKUP($A80,Configuration_Use!$A:R,18,FALSE),"")</f>
        <v>9.2436755489999996E-7</v>
      </c>
      <c r="U80" s="290">
        <f>_xlfn.IFNA(VLOOKUP($A80,Configuration_Use!$A:S,19,FALSE),"")</f>
        <v>0.30074569150000002</v>
      </c>
    </row>
    <row r="81" spans="1:21" x14ac:dyDescent="0.3">
      <c r="A81" t="str">
        <v>PGB1GB_01</v>
      </c>
      <c r="B81" t="str">
        <v>XC Trade</v>
      </c>
      <c r="C81" t="str">
        <v>Power GB1</v>
      </c>
      <c r="D81" t="str">
        <v>Power GB</v>
      </c>
      <c r="E81" t="str">
        <v>Electricity Cluster GB1</v>
      </c>
      <c r="F81" t="str">
        <v>Import from GB - Power</v>
      </c>
      <c r="G81" t="str">
        <f>_xlfn.IFNA(VLOOKUP($A81,'Matrix Node Matching'!$A:$I,8,FALSE),"")</f>
        <v>GBSh1</v>
      </c>
      <c r="H81" t="str">
        <f>_xlfn.IFNA(VLOOKUP($A81,'Matrix Node Matching'!$A:$I,9,FALSE),"")</f>
        <v>GB1</v>
      </c>
      <c r="I81" s="283">
        <f>_xlfn.IFNA(VLOOKUP(A81,Configuration_Use!A:G,7,FALSE),"")</f>
        <v>1.4930537870000001E-7</v>
      </c>
      <c r="J81" s="286">
        <f>_xlfn.IFNA(VLOOKUP($A81,Configuration_Use!$A:H,8,FALSE),"")</f>
        <v>3.1039663639999998E-7</v>
      </c>
      <c r="K81" s="290">
        <f>_xlfn.IFNA(VLOOKUP($A81,Configuration_Use!$A:I,9,FALSE),"")</f>
        <v>4.8143630240000001E-7</v>
      </c>
      <c r="L81" s="286">
        <f>_xlfn.IFNA(VLOOKUP($A81,Configuration_Use!$A:J,10,FALSE),"")</f>
        <v>1.223842006E-7</v>
      </c>
      <c r="M81" s="290">
        <f>_xlfn.IFNA(VLOOKUP($A81,Configuration_Use!$A:K,11,FALSE),"")</f>
        <v>1.223842006E-7</v>
      </c>
      <c r="N81" s="286">
        <f>_xlfn.IFNA(VLOOKUP($A81,Configuration_Use!$A:L,12,FALSE),"")</f>
        <v>4.3241436739999998E-7</v>
      </c>
      <c r="O81" s="290">
        <f>_xlfn.IFNA(VLOOKUP($A81,Configuration_Use!$A:M,13,FALSE),"")</f>
        <v>1.5022191490000001E-6</v>
      </c>
      <c r="P81" s="286">
        <f>_xlfn.IFNA(VLOOKUP($A81,Configuration_Use!$A:N,14,FALSE),"")</f>
        <v>5.9870868089999995E-7</v>
      </c>
      <c r="Q81" s="290">
        <f>_xlfn.IFNA(VLOOKUP($A81,Configuration_Use!$A:O,15,FALSE),"")</f>
        <v>1.874111462E-7</v>
      </c>
      <c r="R81" s="286">
        <f>_xlfn.IFNA(VLOOKUP($A81,Configuration_Use!$A:P,16,FALSE),"")</f>
        <v>0.1130348521</v>
      </c>
      <c r="S81" s="290">
        <f>_xlfn.IFNA(VLOOKUP($A81,Configuration_Use!$A:Q,17,FALSE),"")</f>
        <v>2.4441584120000002E-6</v>
      </c>
      <c r="T81" s="286">
        <f>_xlfn.IFNA(VLOOKUP($A81,Configuration_Use!$A:R,18,FALSE),"")</f>
        <v>8.2331866480000003E-7</v>
      </c>
      <c r="U81" s="290">
        <f>_xlfn.IFNA(VLOOKUP($A81,Configuration_Use!$A:S,19,FALSE),"")</f>
        <v>3.0613406919999998E-7</v>
      </c>
    </row>
    <row r="82" spans="1:21" x14ac:dyDescent="0.3">
      <c r="A82" t="str">
        <v>PGB2GB_01</v>
      </c>
      <c r="B82" t="str">
        <v>XC Trade</v>
      </c>
      <c r="C82" t="str">
        <v>Power GB2</v>
      </c>
      <c r="D82" t="str">
        <v>Power GB</v>
      </c>
      <c r="E82" t="str">
        <v>Electricity Cluster GB2</v>
      </c>
      <c r="F82" t="str">
        <v>Import from GB - Power</v>
      </c>
      <c r="G82" t="str">
        <f>_xlfn.IFNA(VLOOKUP($A82,'Matrix Node Matching'!$A:$I,8,FALSE),"")</f>
        <v>GBSh2</v>
      </c>
      <c r="H82" t="str">
        <f>_xlfn.IFNA(VLOOKUP($A82,'Matrix Node Matching'!$A:$I,9,FALSE),"")</f>
        <v>GB2</v>
      </c>
      <c r="I82" s="283">
        <f>_xlfn.IFNA(VLOOKUP(A82,Configuration_Use!A:G,7,FALSE),"")</f>
        <v>14.44344749</v>
      </c>
      <c r="J82" s="286">
        <f>_xlfn.IFNA(VLOOKUP($A82,Configuration_Use!$A:H,8,FALSE),"")</f>
        <v>15.32381427</v>
      </c>
      <c r="K82" s="290">
        <f>_xlfn.IFNA(VLOOKUP($A82,Configuration_Use!$A:I,9,FALSE),"")</f>
        <v>14.27465361</v>
      </c>
      <c r="L82" s="286">
        <f>_xlfn.IFNA(VLOOKUP($A82,Configuration_Use!$A:J,10,FALSE),"")</f>
        <v>14.443372930000001</v>
      </c>
      <c r="M82" s="290">
        <f>_xlfn.IFNA(VLOOKUP($A82,Configuration_Use!$A:K,11,FALSE),"")</f>
        <v>14.443372930000001</v>
      </c>
      <c r="N82" s="286">
        <f>_xlfn.IFNA(VLOOKUP($A82,Configuration_Use!$A:L,12,FALSE),"")</f>
        <v>16.712324049999999</v>
      </c>
      <c r="O82" s="290">
        <f>_xlfn.IFNA(VLOOKUP($A82,Configuration_Use!$A:M,13,FALSE),"")</f>
        <v>18.86668607</v>
      </c>
      <c r="P82" s="286">
        <f>_xlfn.IFNA(VLOOKUP($A82,Configuration_Use!$A:N,14,FALSE),"")</f>
        <v>13.522290849999999</v>
      </c>
      <c r="Q82" s="290">
        <f>_xlfn.IFNA(VLOOKUP($A82,Configuration_Use!$A:O,15,FALSE),"")</f>
        <v>15.38452661</v>
      </c>
      <c r="R82" s="286">
        <f>_xlfn.IFNA(VLOOKUP($A82,Configuration_Use!$A:P,16,FALSE),"")</f>
        <v>14.14704725</v>
      </c>
      <c r="S82" s="290">
        <f>_xlfn.IFNA(VLOOKUP($A82,Configuration_Use!$A:Q,17,FALSE),"")</f>
        <v>3.5743394020000001</v>
      </c>
      <c r="T82" s="286">
        <f>_xlfn.IFNA(VLOOKUP($A82,Configuration_Use!$A:R,18,FALSE),"")</f>
        <v>16.0850294</v>
      </c>
      <c r="U82" s="290">
        <f>_xlfn.IFNA(VLOOKUP($A82,Configuration_Use!$A:S,19,FALSE),"")</f>
        <v>8.673409114</v>
      </c>
    </row>
    <row r="83" spans="1:21" x14ac:dyDescent="0.3">
      <c r="A83" t="str">
        <v>PGB3GB_01</v>
      </c>
      <c r="B83" t="str">
        <v>XC Trade</v>
      </c>
      <c r="C83" t="str">
        <v>Power GB3</v>
      </c>
      <c r="D83" t="str">
        <v>Power GB</v>
      </c>
      <c r="E83" t="str">
        <v>Electricity Cluster GB3</v>
      </c>
      <c r="F83" t="str">
        <v>Import from GB - Power</v>
      </c>
      <c r="G83" t="str">
        <f>_xlfn.IFNA(VLOOKUP($A83,'Matrix Node Matching'!$A:$I,8,FALSE),"")</f>
        <v>GBSh2</v>
      </c>
      <c r="H83" t="str">
        <f>_xlfn.IFNA(VLOOKUP($A83,'Matrix Node Matching'!$A:$I,9,FALSE),"")</f>
        <v>GB3</v>
      </c>
      <c r="I83" s="283">
        <f>_xlfn.IFNA(VLOOKUP(A83,Configuration_Use!A:G,7,FALSE),"")</f>
        <v>1.7774955510000001E-7</v>
      </c>
      <c r="J83" s="286">
        <f>_xlfn.IFNA(VLOOKUP($A83,Configuration_Use!$A:H,8,FALSE),"")</f>
        <v>5.3144516899999996E-7</v>
      </c>
      <c r="K83" s="290">
        <f>_xlfn.IFNA(VLOOKUP($A83,Configuration_Use!$A:I,9,FALSE),"")</f>
        <v>8.8901555639999996E-7</v>
      </c>
      <c r="L83" s="286">
        <f>_xlfn.IFNA(VLOOKUP($A83,Configuration_Use!$A:J,10,FALSE),"")</f>
        <v>1.933095647E-7</v>
      </c>
      <c r="M83" s="290">
        <f>_xlfn.IFNA(VLOOKUP($A83,Configuration_Use!$A:K,11,FALSE),"")</f>
        <v>1.933095647E-7</v>
      </c>
      <c r="N83" s="286">
        <f>_xlfn.IFNA(VLOOKUP($A83,Configuration_Use!$A:L,12,FALSE),"")</f>
        <v>5.7108206990000003E-7</v>
      </c>
      <c r="O83" s="290">
        <f>_xlfn.IFNA(VLOOKUP($A83,Configuration_Use!$A:M,13,FALSE),"")</f>
        <v>2.1431697180000001E-6</v>
      </c>
      <c r="P83" s="286">
        <f>_xlfn.IFNA(VLOOKUP($A83,Configuration_Use!$A:N,14,FALSE),"")</f>
        <v>8.772166948E-7</v>
      </c>
      <c r="Q83" s="290">
        <f>_xlfn.IFNA(VLOOKUP($A83,Configuration_Use!$A:O,15,FALSE),"")</f>
        <v>9.838804262000001E-7</v>
      </c>
      <c r="R83" s="286">
        <f>_xlfn.IFNA(VLOOKUP($A83,Configuration_Use!$A:P,16,FALSE),"")</f>
        <v>5.5524972910000004E-7</v>
      </c>
      <c r="S83" s="290">
        <f>_xlfn.IFNA(VLOOKUP($A83,Configuration_Use!$A:Q,17,FALSE),"")</f>
        <v>4.9794218070000004E-7</v>
      </c>
      <c r="T83" s="286">
        <f>_xlfn.IFNA(VLOOKUP($A83,Configuration_Use!$A:R,18,FALSE),"")</f>
        <v>1.4597827500000001E-6</v>
      </c>
      <c r="U83" s="290">
        <f>_xlfn.IFNA(VLOOKUP($A83,Configuration_Use!$A:S,19,FALSE),"")</f>
        <v>0</v>
      </c>
    </row>
    <row r="84" spans="1:21" x14ac:dyDescent="0.3">
      <c r="A84" t="str">
        <v>PNOGB3_01</v>
      </c>
      <c r="B84" t="str">
        <v>XC Trade</v>
      </c>
      <c r="C84" t="str">
        <v>Power NO</v>
      </c>
      <c r="D84" t="str">
        <v>Power GB3</v>
      </c>
      <c r="E84" t="str">
        <v>Electricity NO</v>
      </c>
      <c r="F84" t="str">
        <v>Import from Cluster GB3 - Power</v>
      </c>
      <c r="G84" t="str">
        <f>_xlfn.IFNA(VLOOKUP($A84,'Matrix Node Matching'!$A:$I,8,FALSE),"")</f>
        <v>GB3</v>
      </c>
      <c r="H84" t="str">
        <f>_xlfn.IFNA(VLOOKUP($A84,'Matrix Node Matching'!$A:$I,9,FALSE),"")</f>
        <v>NOSh2</v>
      </c>
      <c r="I84" s="283">
        <f>_xlfn.IFNA(VLOOKUP(A84,Configuration_Use!A:G,7,FALSE),"")</f>
        <v>1.296307005E-7</v>
      </c>
      <c r="J84" s="286">
        <f>_xlfn.IFNA(VLOOKUP($A84,Configuration_Use!$A:H,8,FALSE),"")</f>
        <v>4.0472728090000001E-7</v>
      </c>
      <c r="K84" s="290">
        <f>_xlfn.IFNA(VLOOKUP($A84,Configuration_Use!$A:I,9,FALSE),"")</f>
        <v>6.002188364E-7</v>
      </c>
      <c r="L84" s="286">
        <f>_xlfn.IFNA(VLOOKUP($A84,Configuration_Use!$A:J,10,FALSE),"")</f>
        <v>1.3719486200000001E-7</v>
      </c>
      <c r="M84" s="290">
        <f>_xlfn.IFNA(VLOOKUP($A84,Configuration_Use!$A:K,11,FALSE),"")</f>
        <v>1.3719486200000001E-7</v>
      </c>
      <c r="N84" s="286">
        <f>_xlfn.IFNA(VLOOKUP($A84,Configuration_Use!$A:L,12,FALSE),"")</f>
        <v>4.6882686280000001E-7</v>
      </c>
      <c r="O84" s="290">
        <f>_xlfn.IFNA(VLOOKUP($A84,Configuration_Use!$A:M,13,FALSE),"")</f>
        <v>1.560338693E-6</v>
      </c>
      <c r="P84" s="286">
        <f>_xlfn.IFNA(VLOOKUP($A84,Configuration_Use!$A:N,14,FALSE),"")</f>
        <v>6.1975628700000002E-7</v>
      </c>
      <c r="Q84" s="290">
        <f>_xlfn.IFNA(VLOOKUP($A84,Configuration_Use!$A:O,15,FALSE),"")</f>
        <v>7.0185317420000002E-7</v>
      </c>
      <c r="R84" s="286">
        <f>_xlfn.IFNA(VLOOKUP($A84,Configuration_Use!$A:P,16,FALSE),"")</f>
        <v>4.0425334680000001E-7</v>
      </c>
      <c r="S84" s="290">
        <f>_xlfn.IFNA(VLOOKUP($A84,Configuration_Use!$A:Q,17,FALSE),"")</f>
        <v>3.1716279739999998E-7</v>
      </c>
      <c r="T84" s="286">
        <f>_xlfn.IFNA(VLOOKUP($A84,Configuration_Use!$A:R,18,FALSE),"")</f>
        <v>1.0908449760000001E-6</v>
      </c>
      <c r="U84" s="290">
        <f>_xlfn.IFNA(VLOOKUP($A84,Configuration_Use!$A:S,19,FALSE),"")</f>
        <v>0</v>
      </c>
    </row>
    <row r="85" spans="1:21" x14ac:dyDescent="0.3">
      <c r="A85" t="str">
        <v>PNONO1_01</v>
      </c>
      <c r="B85" t="str">
        <v>XC Trade</v>
      </c>
      <c r="C85" t="str">
        <v>Power NO</v>
      </c>
      <c r="D85" t="str">
        <v>Power NO1</v>
      </c>
      <c r="E85" t="str">
        <v>Electricity NO</v>
      </c>
      <c r="F85" t="str">
        <v>Import from Cluster NO1 - Power</v>
      </c>
      <c r="G85" t="str">
        <f>_xlfn.IFNA(VLOOKUP($A85,'Matrix Node Matching'!$A:$I,8,FALSE),"")</f>
        <v>NO1</v>
      </c>
      <c r="H85" t="str">
        <f>_xlfn.IFNA(VLOOKUP($A85,'Matrix Node Matching'!$A:$I,9,FALSE),"")</f>
        <v>NOSh1</v>
      </c>
      <c r="I85" s="283">
        <f>_xlfn.IFNA(VLOOKUP(A85,Configuration_Use!A:G,7,FALSE),"")</f>
        <v>161.73878859999999</v>
      </c>
      <c r="J85" s="286">
        <f>_xlfn.IFNA(VLOOKUP($A85,Configuration_Use!$A:H,8,FALSE),"")</f>
        <v>169.6225038</v>
      </c>
      <c r="K85" s="290">
        <f>_xlfn.IFNA(VLOOKUP($A85,Configuration_Use!$A:I,9,FALSE),"")</f>
        <v>156.46235139999999</v>
      </c>
      <c r="L85" s="286">
        <f>_xlfn.IFNA(VLOOKUP($A85,Configuration_Use!$A:J,10,FALSE),"")</f>
        <v>161.73871589999999</v>
      </c>
      <c r="M85" s="290">
        <f>_xlfn.IFNA(VLOOKUP($A85,Configuration_Use!$A:K,11,FALSE),"")</f>
        <v>161.73871589999999</v>
      </c>
      <c r="N85" s="286">
        <f>_xlfn.IFNA(VLOOKUP($A85,Configuration_Use!$A:L,12,FALSE),"")</f>
        <v>108.538201</v>
      </c>
      <c r="O85" s="290">
        <f>_xlfn.IFNA(VLOOKUP($A85,Configuration_Use!$A:M,13,FALSE),"")</f>
        <v>279.19304360000001</v>
      </c>
      <c r="P85" s="286">
        <f>_xlfn.IFNA(VLOOKUP($A85,Configuration_Use!$A:N,14,FALSE),"")</f>
        <v>159.33961289999999</v>
      </c>
      <c r="Q85" s="290">
        <f>_xlfn.IFNA(VLOOKUP($A85,Configuration_Use!$A:O,15,FALSE),"")</f>
        <v>161.63166649999999</v>
      </c>
      <c r="R85" s="286">
        <f>_xlfn.IFNA(VLOOKUP($A85,Configuration_Use!$A:P,16,FALSE),"")</f>
        <v>102.3890195</v>
      </c>
      <c r="S85" s="290">
        <f>_xlfn.IFNA(VLOOKUP($A85,Configuration_Use!$A:Q,17,FALSE),"")</f>
        <v>167.06601309999999</v>
      </c>
      <c r="T85" s="286">
        <f>_xlfn.IFNA(VLOOKUP($A85,Configuration_Use!$A:R,18,FALSE),"")</f>
        <v>148.16847609999999</v>
      </c>
      <c r="U85" s="290">
        <f>_xlfn.IFNA(VLOOKUP($A85,Configuration_Use!$A:S,19,FALSE),"")</f>
        <v>152.8907462</v>
      </c>
    </row>
    <row r="86" spans="1:21" x14ac:dyDescent="0.3">
      <c r="A86" t="str">
        <v>PNODK1_01</v>
      </c>
      <c r="B86" t="str">
        <v>XC Trade</v>
      </c>
      <c r="C86" t="str">
        <v>Power NO</v>
      </c>
      <c r="D86" t="str">
        <v>Power DK1</v>
      </c>
      <c r="E86" t="str">
        <v>Electricity NO</v>
      </c>
      <c r="F86" t="str">
        <v>Import from Cluster DK1 - Power</v>
      </c>
      <c r="G86" t="str">
        <f>_xlfn.IFNA(VLOOKUP($A86,'Matrix Node Matching'!$A:$I,8,FALSE),"")</f>
        <v>DK1</v>
      </c>
      <c r="H86" t="str">
        <f>_xlfn.IFNA(VLOOKUP($A86,'Matrix Node Matching'!$A:$I,9,FALSE),"")</f>
        <v>NOSh1</v>
      </c>
      <c r="I86" s="283">
        <f>_xlfn.IFNA(VLOOKUP(A86,Configuration_Use!A:G,7,FALSE),"")</f>
        <v>30.337783659999999</v>
      </c>
      <c r="J86" s="286">
        <f>_xlfn.IFNA(VLOOKUP($A86,Configuration_Use!$A:H,8,FALSE),"")</f>
        <v>24.532037290000002</v>
      </c>
      <c r="K86" s="290">
        <f>_xlfn.IFNA(VLOOKUP($A86,Configuration_Use!$A:I,9,FALSE),"")</f>
        <v>33.150669379999997</v>
      </c>
      <c r="L86" s="286">
        <f>_xlfn.IFNA(VLOOKUP($A86,Configuration_Use!$A:J,10,FALSE),"")</f>
        <v>30.337824319999999</v>
      </c>
      <c r="M86" s="290">
        <f>_xlfn.IFNA(VLOOKUP($A86,Configuration_Use!$A:K,11,FALSE),"")</f>
        <v>30.337824319999999</v>
      </c>
      <c r="N86" s="286">
        <f>_xlfn.IFNA(VLOOKUP($A86,Configuration_Use!$A:L,12,FALSE),"")</f>
        <v>91.521419300000005</v>
      </c>
      <c r="O86" s="290">
        <f>_xlfn.IFNA(VLOOKUP($A86,Configuration_Use!$A:M,13,FALSE),"")</f>
        <v>43.88076315</v>
      </c>
      <c r="P86" s="286">
        <f>_xlfn.IFNA(VLOOKUP($A86,Configuration_Use!$A:N,14,FALSE),"")</f>
        <v>33.444669390000001</v>
      </c>
      <c r="Q86" s="290">
        <f>_xlfn.IFNA(VLOOKUP($A86,Configuration_Use!$A:O,15,FALSE),"")</f>
        <v>32.143937399999999</v>
      </c>
      <c r="R86" s="286">
        <f>_xlfn.IFNA(VLOOKUP($A86,Configuration_Use!$A:P,16,FALSE),"")</f>
        <v>53.9797856</v>
      </c>
      <c r="S86" s="290">
        <f>_xlfn.IFNA(VLOOKUP($A86,Configuration_Use!$A:Q,17,FALSE),"")</f>
        <v>33.816880820000002</v>
      </c>
      <c r="T86" s="286">
        <f>_xlfn.IFNA(VLOOKUP($A86,Configuration_Use!$A:R,18,FALSE),"")</f>
        <v>43.349138750000002</v>
      </c>
      <c r="U86" s="290">
        <f>_xlfn.IFNA(VLOOKUP($A86,Configuration_Use!$A:S,19,FALSE),"")</f>
        <v>33.894004129999999</v>
      </c>
    </row>
    <row r="87" spans="1:21" x14ac:dyDescent="0.3">
      <c r="A87" t="str">
        <v>PGB3NO_01</v>
      </c>
      <c r="B87" t="str">
        <v>XC Trade</v>
      </c>
      <c r="C87" t="str">
        <v>Power GB3</v>
      </c>
      <c r="D87" t="str">
        <v>Power NO</v>
      </c>
      <c r="E87" t="str">
        <v>Electricity Cluster GB3</v>
      </c>
      <c r="F87" t="str">
        <v>Import from NO - Power</v>
      </c>
      <c r="G87" t="str">
        <f>_xlfn.IFNA(VLOOKUP($A87,'Matrix Node Matching'!$A:$I,8,FALSE),"")</f>
        <v>NOSh2</v>
      </c>
      <c r="H87" t="str">
        <f>_xlfn.IFNA(VLOOKUP($A87,'Matrix Node Matching'!$A:$I,9,FALSE),"")</f>
        <v>GB3</v>
      </c>
      <c r="I87" s="283">
        <f>_xlfn.IFNA(VLOOKUP(A87,Configuration_Use!A:G,7,FALSE),"")</f>
        <v>0</v>
      </c>
      <c r="J87" s="286">
        <f>_xlfn.IFNA(VLOOKUP($A87,Configuration_Use!$A:H,8,FALSE),"")</f>
        <v>2.9686561110000002E-7</v>
      </c>
      <c r="K87" s="290">
        <f>_xlfn.IFNA(VLOOKUP($A87,Configuration_Use!$A:I,9,FALSE),"")</f>
        <v>4.646369711E-7</v>
      </c>
      <c r="L87" s="286">
        <f>_xlfn.IFNA(VLOOKUP($A87,Configuration_Use!$A:J,10,FALSE),"")</f>
        <v>1.024290836E-7</v>
      </c>
      <c r="M87" s="290">
        <f>_xlfn.IFNA(VLOOKUP($A87,Configuration_Use!$A:K,11,FALSE),"")</f>
        <v>1.024290836E-7</v>
      </c>
      <c r="N87" s="286">
        <f>_xlfn.IFNA(VLOOKUP($A87,Configuration_Use!$A:L,12,FALSE),"")</f>
        <v>3.013896759E-7</v>
      </c>
      <c r="O87" s="290">
        <f>_xlfn.IFNA(VLOOKUP($A87,Configuration_Use!$A:M,13,FALSE),"")</f>
        <v>1.207063833E-6</v>
      </c>
      <c r="P87" s="286">
        <f>_xlfn.IFNA(VLOOKUP($A87,Configuration_Use!$A:N,14,FALSE),"")</f>
        <v>5.0257153929999996E-7</v>
      </c>
      <c r="Q87" s="290">
        <f>_xlfn.IFNA(VLOOKUP($A87,Configuration_Use!$A:O,15,FALSE),"")</f>
        <v>5.0782001220000004E-7</v>
      </c>
      <c r="R87" s="286">
        <f>_xlfn.IFNA(VLOOKUP($A87,Configuration_Use!$A:P,16,FALSE),"")</f>
        <v>2.669852824E-7</v>
      </c>
      <c r="S87" s="290">
        <f>_xlfn.IFNA(VLOOKUP($A87,Configuration_Use!$A:Q,17,FALSE),"")</f>
        <v>3.005013547E-7</v>
      </c>
      <c r="T87" s="286">
        <f>_xlfn.IFNA(VLOOKUP($A87,Configuration_Use!$A:R,18,FALSE),"")</f>
        <v>6.9874949610000003E-7</v>
      </c>
      <c r="U87" s="290">
        <f>_xlfn.IFNA(VLOOKUP($A87,Configuration_Use!$A:S,19,FALSE),"")</f>
        <v>0</v>
      </c>
    </row>
    <row r="88" spans="1:21" x14ac:dyDescent="0.3">
      <c r="A88" t="str">
        <v>PNO1NO_01</v>
      </c>
      <c r="B88" t="str">
        <v>XC Trade</v>
      </c>
      <c r="C88" t="str">
        <v>Power NO1</v>
      </c>
      <c r="D88" t="str">
        <v>Power NO</v>
      </c>
      <c r="E88" t="str">
        <v>Electricity Cluster NO1</v>
      </c>
      <c r="F88" t="str">
        <v>Import from NO - Power</v>
      </c>
      <c r="G88" t="str">
        <f>_xlfn.IFNA(VLOOKUP($A88,'Matrix Node Matching'!$A:$I,8,FALSE),"")</f>
        <v>NOSh1</v>
      </c>
      <c r="H88" t="str">
        <f>_xlfn.IFNA(VLOOKUP($A88,'Matrix Node Matching'!$A:$I,9,FALSE),"")</f>
        <v>NO1</v>
      </c>
      <c r="I88" s="283">
        <f>_xlfn.IFNA(VLOOKUP(A88,Configuration_Use!A:G,7,FALSE),"")</f>
        <v>0.63765412450000003</v>
      </c>
      <c r="J88" s="286">
        <f>_xlfn.IFNA(VLOOKUP($A88,Configuration_Use!$A:H,8,FALSE),"")</f>
        <v>0.5596379118</v>
      </c>
      <c r="K88" s="290">
        <f>_xlfn.IFNA(VLOOKUP($A88,Configuration_Use!$A:I,9,FALSE),"")</f>
        <v>0.52467044679999997</v>
      </c>
      <c r="L88" s="286">
        <f>_xlfn.IFNA(VLOOKUP($A88,Configuration_Use!$A:J,10,FALSE),"")</f>
        <v>0.63773804479999996</v>
      </c>
      <c r="M88" s="290">
        <f>_xlfn.IFNA(VLOOKUP($A88,Configuration_Use!$A:K,11,FALSE),"")</f>
        <v>0.63773804479999996</v>
      </c>
      <c r="N88" s="286">
        <f>_xlfn.IFNA(VLOOKUP($A88,Configuration_Use!$A:L,12,FALSE),"")</f>
        <v>0.96479581240000001</v>
      </c>
      <c r="O88" s="290">
        <f>_xlfn.IFNA(VLOOKUP($A88,Configuration_Use!$A:M,13,FALSE),"")</f>
        <v>9.5923424229999998E-2</v>
      </c>
      <c r="P88" s="286">
        <f>_xlfn.IFNA(VLOOKUP($A88,Configuration_Use!$A:N,14,FALSE),"")</f>
        <v>0.5197037229</v>
      </c>
      <c r="Q88" s="290">
        <f>_xlfn.IFNA(VLOOKUP($A88,Configuration_Use!$A:O,15,FALSE),"")</f>
        <v>0.52161183249999998</v>
      </c>
      <c r="R88" s="286">
        <f>_xlfn.IFNA(VLOOKUP($A88,Configuration_Use!$A:P,16,FALSE),"")</f>
        <v>1.407496458</v>
      </c>
      <c r="S88" s="290">
        <f>_xlfn.IFNA(VLOOKUP($A88,Configuration_Use!$A:Q,17,FALSE),"")</f>
        <v>0.2904484041</v>
      </c>
      <c r="T88" s="286">
        <f>_xlfn.IFNA(VLOOKUP($A88,Configuration_Use!$A:R,18,FALSE),"")</f>
        <v>0.33479018109999997</v>
      </c>
      <c r="U88" s="290">
        <f>_xlfn.IFNA(VLOOKUP($A88,Configuration_Use!$A:S,19,FALSE),"")</f>
        <v>1.194722522</v>
      </c>
    </row>
    <row r="89" spans="1:21" x14ac:dyDescent="0.3">
      <c r="A89" t="str">
        <v>PDK1NO_01</v>
      </c>
      <c r="B89" t="str">
        <v>XC Trade</v>
      </c>
      <c r="C89" t="str">
        <v>Power DK1</v>
      </c>
      <c r="D89" t="str">
        <v>Power NO</v>
      </c>
      <c r="E89" t="str">
        <v>Electricity Cluster DK1</v>
      </c>
      <c r="F89" t="str">
        <v>Import from NO - Power</v>
      </c>
      <c r="G89" t="str">
        <f>_xlfn.IFNA(VLOOKUP($A89,'Matrix Node Matching'!$A:$I,8,FALSE),"")</f>
        <v>NOSh1</v>
      </c>
      <c r="H89" t="str">
        <f>_xlfn.IFNA(VLOOKUP($A89,'Matrix Node Matching'!$A:$I,9,FALSE),"")</f>
        <v>DK1</v>
      </c>
      <c r="I89" s="283">
        <f>_xlfn.IFNA(VLOOKUP(A89,Configuration_Use!A:G,7,FALSE),"")</f>
        <v>0.87521221640000002</v>
      </c>
      <c r="J89" s="286">
        <f>_xlfn.IFNA(VLOOKUP($A89,Configuration_Use!$A:H,8,FALSE),"")</f>
        <v>0.76726984539999998</v>
      </c>
      <c r="K89" s="290">
        <f>_xlfn.IFNA(VLOOKUP($A89,Configuration_Use!$A:I,9,FALSE),"")</f>
        <v>0.83690844529999997</v>
      </c>
      <c r="L89" s="286">
        <f>_xlfn.IFNA(VLOOKUP($A89,Configuration_Use!$A:J,10,FALSE),"")</f>
        <v>0.87520847390000001</v>
      </c>
      <c r="M89" s="290">
        <f>_xlfn.IFNA(VLOOKUP($A89,Configuration_Use!$A:K,11,FALSE),"")</f>
        <v>0.87520847390000001</v>
      </c>
      <c r="N89" s="286">
        <f>_xlfn.IFNA(VLOOKUP($A89,Configuration_Use!$A:L,12,FALSE),"")</f>
        <v>4.5143416099999998</v>
      </c>
      <c r="O89" s="290">
        <f>_xlfn.IFNA(VLOOKUP($A89,Configuration_Use!$A:M,13,FALSE),"")</f>
        <v>0.9095871619</v>
      </c>
      <c r="P89" s="286">
        <f>_xlfn.IFNA(VLOOKUP($A89,Configuration_Use!$A:N,14,FALSE),"")</f>
        <v>0.92874732770000001</v>
      </c>
      <c r="Q89" s="290">
        <f>_xlfn.IFNA(VLOOKUP($A89,Configuration_Use!$A:O,15,FALSE),"")</f>
        <v>0.84800514920000003</v>
      </c>
      <c r="R89" s="286">
        <f>_xlfn.IFNA(VLOOKUP($A89,Configuration_Use!$A:P,16,FALSE),"")</f>
        <v>1.6825359099999999</v>
      </c>
      <c r="S89" s="290">
        <f>_xlfn.IFNA(VLOOKUP($A89,Configuration_Use!$A:Q,17,FALSE),"")</f>
        <v>0.73419914900000005</v>
      </c>
      <c r="T89" s="286">
        <f>_xlfn.IFNA(VLOOKUP($A89,Configuration_Use!$A:R,18,FALSE),"")</f>
        <v>0.6519125791</v>
      </c>
      <c r="U89" s="290">
        <f>_xlfn.IFNA(VLOOKUP($A89,Configuration_Use!$A:S,19,FALSE),"")</f>
        <v>1.4116688639999999</v>
      </c>
    </row>
    <row r="90" spans="1:21" x14ac:dyDescent="0.3">
      <c r="A90" t="str">
        <v>PDKDK1_01</v>
      </c>
      <c r="B90" t="str">
        <v>XC Trade</v>
      </c>
      <c r="C90" t="str">
        <v>Power DK</v>
      </c>
      <c r="D90" t="str">
        <v>Power DK1</v>
      </c>
      <c r="E90" t="str">
        <v>Electricity DK</v>
      </c>
      <c r="F90" t="str">
        <v>Import from Cluster DK1 - Power</v>
      </c>
      <c r="G90" t="str">
        <f>_xlfn.IFNA(VLOOKUP($A90,'Matrix Node Matching'!$A:$I,8,FALSE),"")</f>
        <v>DK1</v>
      </c>
      <c r="H90" t="str">
        <f>_xlfn.IFNA(VLOOKUP($A90,'Matrix Node Matching'!$A:$I,9,FALSE),"")</f>
        <v>DKSh1</v>
      </c>
      <c r="I90" s="283">
        <f>_xlfn.IFNA(VLOOKUP(A90,Configuration_Use!A:G,7,FALSE),"")</f>
        <v>304.9347621</v>
      </c>
      <c r="J90" s="286">
        <f>_xlfn.IFNA(VLOOKUP($A90,Configuration_Use!$A:H,8,FALSE),"")</f>
        <v>302.78800339999998</v>
      </c>
      <c r="K90" s="290">
        <f>_xlfn.IFNA(VLOOKUP($A90,Configuration_Use!$A:I,9,FALSE),"")</f>
        <v>304.0990304</v>
      </c>
      <c r="L90" s="286">
        <f>_xlfn.IFNA(VLOOKUP($A90,Configuration_Use!$A:J,10,FALSE),"")</f>
        <v>304.94446859999999</v>
      </c>
      <c r="M90" s="290">
        <f>_xlfn.IFNA(VLOOKUP($A90,Configuration_Use!$A:K,11,FALSE),"")</f>
        <v>304.94446859999999</v>
      </c>
      <c r="N90" s="286">
        <f>_xlfn.IFNA(VLOOKUP($A90,Configuration_Use!$A:L,12,FALSE),"")</f>
        <v>268.46358079999999</v>
      </c>
      <c r="O90" s="290">
        <f>_xlfn.IFNA(VLOOKUP($A90,Configuration_Use!$A:M,13,FALSE),"")</f>
        <v>263.19898510000002</v>
      </c>
      <c r="P90" s="286">
        <f>_xlfn.IFNA(VLOOKUP($A90,Configuration_Use!$A:N,14,FALSE),"")</f>
        <v>280.36984910000001</v>
      </c>
      <c r="Q90" s="290">
        <f>_xlfn.IFNA(VLOOKUP($A90,Configuration_Use!$A:O,15,FALSE),"")</f>
        <v>303.43927539999999</v>
      </c>
      <c r="R90" s="286">
        <f>_xlfn.IFNA(VLOOKUP($A90,Configuration_Use!$A:P,16,FALSE),"")</f>
        <v>129.81786629999999</v>
      </c>
      <c r="S90" s="290">
        <f>_xlfn.IFNA(VLOOKUP($A90,Configuration_Use!$A:Q,17,FALSE),"")</f>
        <v>335.13200540000003</v>
      </c>
      <c r="T90" s="286">
        <f>_xlfn.IFNA(VLOOKUP($A90,Configuration_Use!$A:R,18,FALSE),"")</f>
        <v>272.88962939999999</v>
      </c>
      <c r="U90" s="290">
        <f>_xlfn.IFNA(VLOOKUP($A90,Configuration_Use!$A:S,19,FALSE),"")</f>
        <v>317.33012439999999</v>
      </c>
    </row>
    <row r="91" spans="1:21" x14ac:dyDescent="0.3">
      <c r="A91" t="str">
        <v>PDK1DK_01</v>
      </c>
      <c r="B91" t="str">
        <v>XC Trade</v>
      </c>
      <c r="C91" t="str">
        <v>Power DK1</v>
      </c>
      <c r="D91" t="str">
        <v>Power DK</v>
      </c>
      <c r="E91" t="str">
        <v>Electricity Cluster DK1</v>
      </c>
      <c r="F91" t="str">
        <v>Import from DK - Power</v>
      </c>
      <c r="G91" t="str">
        <f>_xlfn.IFNA(VLOOKUP($A91,'Matrix Node Matching'!$A:$I,8,FALSE),"")</f>
        <v>DKSh1</v>
      </c>
      <c r="H91" t="str">
        <f>_xlfn.IFNA(VLOOKUP($A91,'Matrix Node Matching'!$A:$I,9,FALSE),"")</f>
        <v>DK1</v>
      </c>
      <c r="I91" s="283">
        <f>_xlfn.IFNA(VLOOKUP(A91,Configuration_Use!A:G,7,FALSE),"")</f>
        <v>3.394044332</v>
      </c>
      <c r="J91" s="286">
        <f>_xlfn.IFNA(VLOOKUP($A91,Configuration_Use!$A:H,8,FALSE),"")</f>
        <v>3.0149863510000001</v>
      </c>
      <c r="K91" s="290">
        <f>_xlfn.IFNA(VLOOKUP($A91,Configuration_Use!$A:I,9,FALSE),"")</f>
        <v>3.7349736990000002</v>
      </c>
      <c r="L91" s="286">
        <f>_xlfn.IFNA(VLOOKUP($A91,Configuration_Use!$A:J,10,FALSE),"")</f>
        <v>3.3940995950000001</v>
      </c>
      <c r="M91" s="290">
        <f>_xlfn.IFNA(VLOOKUP($A91,Configuration_Use!$A:K,11,FALSE),"")</f>
        <v>3.3940995950000001</v>
      </c>
      <c r="N91" s="286">
        <f>_xlfn.IFNA(VLOOKUP($A91,Configuration_Use!$A:L,12,FALSE),"")</f>
        <v>19.58658848</v>
      </c>
      <c r="O91" s="290">
        <f>_xlfn.IFNA(VLOOKUP($A91,Configuration_Use!$A:M,13,FALSE),"")</f>
        <v>2.3030372209999999</v>
      </c>
      <c r="P91" s="286">
        <f>_xlfn.IFNA(VLOOKUP($A91,Configuration_Use!$A:N,14,FALSE),"")</f>
        <v>4.585573203</v>
      </c>
      <c r="Q91" s="290">
        <f>_xlfn.IFNA(VLOOKUP($A91,Configuration_Use!$A:O,15,FALSE),"")</f>
        <v>3.525016393</v>
      </c>
      <c r="R91" s="286">
        <f>_xlfn.IFNA(VLOOKUP($A91,Configuration_Use!$A:P,16,FALSE),"")</f>
        <v>17.184917810000002</v>
      </c>
      <c r="S91" s="290">
        <f>_xlfn.IFNA(VLOOKUP($A91,Configuration_Use!$A:Q,17,FALSE),"")</f>
        <v>2.5906734459999998</v>
      </c>
      <c r="T91" s="286">
        <f>_xlfn.IFNA(VLOOKUP($A91,Configuration_Use!$A:R,18,FALSE),"")</f>
        <v>4.1204358030000003</v>
      </c>
      <c r="U91" s="290">
        <f>_xlfn.IFNA(VLOOKUP($A91,Configuration_Use!$A:S,19,FALSE),"")</f>
        <v>3.1280339549999998</v>
      </c>
    </row>
    <row r="92" spans="1:21" x14ac:dyDescent="0.3">
      <c r="A92" t="str">
        <v>PDEDE1_01</v>
      </c>
      <c r="B92" t="str">
        <v>XC Trade</v>
      </c>
      <c r="C92" t="str">
        <v>Power DE</v>
      </c>
      <c r="D92" t="str">
        <v>Power DE1</v>
      </c>
      <c r="E92" t="str">
        <v>Electricity DE</v>
      </c>
      <c r="F92" t="str">
        <v>Import from Cluster DE1 - Power</v>
      </c>
      <c r="G92" t="str">
        <f>_xlfn.IFNA(VLOOKUP($A92,'Matrix Node Matching'!$A:$I,8,FALSE),"")</f>
        <v>DE1</v>
      </c>
      <c r="H92" t="str">
        <f>_xlfn.IFNA(VLOOKUP($A92,'Matrix Node Matching'!$A:$I,9,FALSE),"")</f>
        <v>DESh1</v>
      </c>
      <c r="I92" s="283">
        <f>_xlfn.IFNA(VLOOKUP(A92,Configuration_Use!A:G,7,FALSE),"")</f>
        <v>682.0197991</v>
      </c>
      <c r="J92" s="286">
        <f>_xlfn.IFNA(VLOOKUP($A92,Configuration_Use!$A:H,8,FALSE),"")</f>
        <v>719.20617000000004</v>
      </c>
      <c r="K92" s="290">
        <f>_xlfn.IFNA(VLOOKUP($A92,Configuration_Use!$A:I,9,FALSE),"")</f>
        <v>637.71355849999998</v>
      </c>
      <c r="L92" s="286">
        <f>_xlfn.IFNA(VLOOKUP($A92,Configuration_Use!$A:J,10,FALSE),"")</f>
        <v>682.01898410000001</v>
      </c>
      <c r="M92" s="290">
        <f>_xlfn.IFNA(VLOOKUP($A92,Configuration_Use!$A:K,11,FALSE),"")</f>
        <v>682.01898410000001</v>
      </c>
      <c r="N92" s="286">
        <f>_xlfn.IFNA(VLOOKUP($A92,Configuration_Use!$A:L,12,FALSE),"")</f>
        <v>842.73605750000002</v>
      </c>
      <c r="O92" s="290">
        <f>_xlfn.IFNA(VLOOKUP($A92,Configuration_Use!$A:M,13,FALSE),"")</f>
        <v>587.90761210000005</v>
      </c>
      <c r="P92" s="286">
        <f>_xlfn.IFNA(VLOOKUP($A92,Configuration_Use!$A:N,14,FALSE),"")</f>
        <v>690.71182399999998</v>
      </c>
      <c r="Q92" s="290">
        <f>_xlfn.IFNA(VLOOKUP($A92,Configuration_Use!$A:O,15,FALSE),"")</f>
        <v>677.50993970000002</v>
      </c>
      <c r="R92" s="286">
        <f>_xlfn.IFNA(VLOOKUP($A92,Configuration_Use!$A:P,16,FALSE),"")</f>
        <v>474.01247269999999</v>
      </c>
      <c r="S92" s="290">
        <f>_xlfn.IFNA(VLOOKUP($A92,Configuration_Use!$A:Q,17,FALSE),"")</f>
        <v>936.652557</v>
      </c>
      <c r="T92" s="286">
        <f>_xlfn.IFNA(VLOOKUP($A92,Configuration_Use!$A:R,18,FALSE),"")</f>
        <v>539.76468509999995</v>
      </c>
      <c r="U92" s="290">
        <f>_xlfn.IFNA(VLOOKUP($A92,Configuration_Use!$A:S,19,FALSE),"")</f>
        <v>824.9993518</v>
      </c>
    </row>
    <row r="93" spans="1:21" x14ac:dyDescent="0.3">
      <c r="A93" t="str">
        <v>PDENL4_01</v>
      </c>
      <c r="B93" t="str">
        <v>XC Trade</v>
      </c>
      <c r="C93" t="str">
        <v>Power DE</v>
      </c>
      <c r="D93" t="str">
        <v>Power NL4</v>
      </c>
      <c r="E93" t="str">
        <v>Electricity DE</v>
      </c>
      <c r="F93" t="str">
        <v>Import from Cluster NL4 - Power</v>
      </c>
      <c r="G93" t="str">
        <f>_xlfn.IFNA(VLOOKUP($A93,'Matrix Node Matching'!$A:$I,8,FALSE),"")</f>
        <v>NL4</v>
      </c>
      <c r="H93" t="str">
        <f>_xlfn.IFNA(VLOOKUP($A93,'Matrix Node Matching'!$A:$I,9,FALSE),"")</f>
        <v>DESh1</v>
      </c>
      <c r="I93" s="283">
        <f>_xlfn.IFNA(VLOOKUP(A93,Configuration_Use!A:G,7,FALSE),"")</f>
        <v>88.505164160000007</v>
      </c>
      <c r="J93" s="286">
        <f>_xlfn.IFNA(VLOOKUP($A93,Configuration_Use!$A:H,8,FALSE),"")</f>
        <v>84.1043564</v>
      </c>
      <c r="K93" s="290">
        <f>_xlfn.IFNA(VLOOKUP($A93,Configuration_Use!$A:I,9,FALSE),"")</f>
        <v>85.762979669999993</v>
      </c>
      <c r="L93" s="286">
        <f>_xlfn.IFNA(VLOOKUP($A93,Configuration_Use!$A:J,10,FALSE),"")</f>
        <v>88.554806769999999</v>
      </c>
      <c r="M93" s="290">
        <f>_xlfn.IFNA(VLOOKUP($A93,Configuration_Use!$A:K,11,FALSE),"")</f>
        <v>88.554806769999999</v>
      </c>
      <c r="N93" s="286">
        <f>_xlfn.IFNA(VLOOKUP($A93,Configuration_Use!$A:L,12,FALSE),"")</f>
        <v>90.889478229999995</v>
      </c>
      <c r="O93" s="290">
        <f>_xlfn.IFNA(VLOOKUP($A93,Configuration_Use!$A:M,13,FALSE),"")</f>
        <v>59.982420060000003</v>
      </c>
      <c r="P93" s="286">
        <f>_xlfn.IFNA(VLOOKUP($A93,Configuration_Use!$A:N,14,FALSE),"")</f>
        <v>102.9620736</v>
      </c>
      <c r="Q93" s="290">
        <f>_xlfn.IFNA(VLOOKUP($A93,Configuration_Use!$A:O,15,FALSE),"")</f>
        <v>84.815379879999995</v>
      </c>
      <c r="R93" s="286">
        <f>_xlfn.IFNA(VLOOKUP($A93,Configuration_Use!$A:P,16,FALSE),"")</f>
        <v>56.566882669999998</v>
      </c>
      <c r="S93" s="290">
        <f>_xlfn.IFNA(VLOOKUP($A93,Configuration_Use!$A:Q,17,FALSE),"")</f>
        <v>160.6517001</v>
      </c>
      <c r="T93" s="286">
        <f>_xlfn.IFNA(VLOOKUP($A93,Configuration_Use!$A:R,18,FALSE),"")</f>
        <v>44.907544510000001</v>
      </c>
      <c r="U93" s="290">
        <f>_xlfn.IFNA(VLOOKUP($A93,Configuration_Use!$A:S,19,FALSE),"")</f>
        <v>158.13626339999999</v>
      </c>
    </row>
    <row r="94" spans="1:21" x14ac:dyDescent="0.3">
      <c r="A94" t="str">
        <v>PDE1DE_01</v>
      </c>
      <c r="B94" t="str">
        <v>XC Trade</v>
      </c>
      <c r="C94" t="str">
        <v>Power DE1</v>
      </c>
      <c r="D94" t="str">
        <v>Power DE</v>
      </c>
      <c r="E94" t="str">
        <v>Electricity Cluster DE1</v>
      </c>
      <c r="F94" t="str">
        <v>Import from DE - Power</v>
      </c>
      <c r="G94" t="str">
        <f>_xlfn.IFNA(VLOOKUP($A94,'Matrix Node Matching'!$A:$I,8,FALSE),"")</f>
        <v>DESh1</v>
      </c>
      <c r="H94" t="str">
        <f>_xlfn.IFNA(VLOOKUP($A94,'Matrix Node Matching'!$A:$I,9,FALSE),"")</f>
        <v>DE1</v>
      </c>
      <c r="I94" s="283">
        <f>_xlfn.IFNA(VLOOKUP(A94,Configuration_Use!A:G,7,FALSE),"")</f>
        <v>37.788586340000002</v>
      </c>
      <c r="J94" s="286">
        <f>_xlfn.IFNA(VLOOKUP($A94,Configuration_Use!$A:H,8,FALSE),"")</f>
        <v>35.966034550000003</v>
      </c>
      <c r="K94" s="290">
        <f>_xlfn.IFNA(VLOOKUP($A94,Configuration_Use!$A:I,9,FALSE),"")</f>
        <v>37.830341930000003</v>
      </c>
      <c r="L94" s="286">
        <f>_xlfn.IFNA(VLOOKUP($A94,Configuration_Use!$A:J,10,FALSE),"")</f>
        <v>37.789071020000002</v>
      </c>
      <c r="M94" s="290">
        <f>_xlfn.IFNA(VLOOKUP($A94,Configuration_Use!$A:K,11,FALSE),"")</f>
        <v>37.789071020000002</v>
      </c>
      <c r="N94" s="286">
        <f>_xlfn.IFNA(VLOOKUP($A94,Configuration_Use!$A:L,12,FALSE),"")</f>
        <v>13.03465885</v>
      </c>
      <c r="O94" s="290">
        <f>_xlfn.IFNA(VLOOKUP($A94,Configuration_Use!$A:M,13,FALSE),"")</f>
        <v>111.6300744</v>
      </c>
      <c r="P94" s="286">
        <f>_xlfn.IFNA(VLOOKUP($A94,Configuration_Use!$A:N,14,FALSE),"")</f>
        <v>32.224271909999999</v>
      </c>
      <c r="Q94" s="290">
        <f>_xlfn.IFNA(VLOOKUP($A94,Configuration_Use!$A:O,15,FALSE),"")</f>
        <v>38.959831059999999</v>
      </c>
      <c r="R94" s="286">
        <f>_xlfn.IFNA(VLOOKUP($A94,Configuration_Use!$A:P,16,FALSE),"")</f>
        <v>32.793419989999997</v>
      </c>
      <c r="S94" s="290">
        <f>_xlfn.IFNA(VLOOKUP($A94,Configuration_Use!$A:Q,17,FALSE),"")</f>
        <v>38.152940450000003</v>
      </c>
      <c r="T94" s="286">
        <f>_xlfn.IFNA(VLOOKUP($A94,Configuration_Use!$A:R,18,FALSE),"")</f>
        <v>47.872420570000003</v>
      </c>
      <c r="U94" s="290">
        <f>_xlfn.IFNA(VLOOKUP($A94,Configuration_Use!$A:S,19,FALSE),"")</f>
        <v>32.515754399999999</v>
      </c>
    </row>
    <row r="95" spans="1:21" x14ac:dyDescent="0.3">
      <c r="A95" t="str">
        <v>PNL4DE_01</v>
      </c>
      <c r="B95" t="str">
        <v>XC Trade</v>
      </c>
      <c r="C95" t="str">
        <v>Power NL4</v>
      </c>
      <c r="D95" t="str">
        <v>Power DE</v>
      </c>
      <c r="E95" t="str">
        <v>Electricity Cluster NL4</v>
      </c>
      <c r="F95" t="str">
        <v>Import from DE - Power</v>
      </c>
      <c r="G95" t="str">
        <f>_xlfn.IFNA(VLOOKUP($A95,'Matrix Node Matching'!$A:$I,8,FALSE),"")</f>
        <v>DESh1</v>
      </c>
      <c r="H95" t="str">
        <f>_xlfn.IFNA(VLOOKUP($A95,'Matrix Node Matching'!$A:$I,9,FALSE),"")</f>
        <v>NL4</v>
      </c>
      <c r="I95" s="283">
        <f>_xlfn.IFNA(VLOOKUP(A95,Configuration_Use!A:G,7,FALSE),"")</f>
        <v>31.736555939999999</v>
      </c>
      <c r="J95" s="286">
        <f>_xlfn.IFNA(VLOOKUP($A95,Configuration_Use!$A:H,8,FALSE),"")</f>
        <v>31.815239250000001</v>
      </c>
      <c r="K95" s="290">
        <f>_xlfn.IFNA(VLOOKUP($A95,Configuration_Use!$A:I,9,FALSE),"")</f>
        <v>33.39341417</v>
      </c>
      <c r="L95" s="286">
        <f>_xlfn.IFNA(VLOOKUP($A95,Configuration_Use!$A:J,10,FALSE),"")</f>
        <v>31.743673340000001</v>
      </c>
      <c r="M95" s="290">
        <f>_xlfn.IFNA(VLOOKUP($A95,Configuration_Use!$A:K,11,FALSE),"")</f>
        <v>31.743673340000001</v>
      </c>
      <c r="N95" s="286">
        <f>_xlfn.IFNA(VLOOKUP($A95,Configuration_Use!$A:L,12,FALSE),"")</f>
        <v>10.313384660000001</v>
      </c>
      <c r="O95" s="290">
        <f>_xlfn.IFNA(VLOOKUP($A95,Configuration_Use!$A:M,13,FALSE),"")</f>
        <v>65.500815689999996</v>
      </c>
      <c r="P95" s="286">
        <f>_xlfn.IFNA(VLOOKUP($A95,Configuration_Use!$A:N,14,FALSE),"")</f>
        <v>33.92521155</v>
      </c>
      <c r="Q95" s="290">
        <f>_xlfn.IFNA(VLOOKUP($A95,Configuration_Use!$A:O,15,FALSE),"")</f>
        <v>30.744822169999999</v>
      </c>
      <c r="R95" s="286">
        <f>_xlfn.IFNA(VLOOKUP($A95,Configuration_Use!$A:P,16,FALSE),"")</f>
        <v>40.506914930000001</v>
      </c>
      <c r="S95" s="290">
        <f>_xlfn.IFNA(VLOOKUP($A95,Configuration_Use!$A:Q,17,FALSE),"")</f>
        <v>23.116545030000001</v>
      </c>
      <c r="T95" s="286">
        <f>_xlfn.IFNA(VLOOKUP($A95,Configuration_Use!$A:R,18,FALSE),"")</f>
        <v>44.229711590000001</v>
      </c>
      <c r="U95" s="290">
        <f>_xlfn.IFNA(VLOOKUP($A95,Configuration_Use!$A:S,19,FALSE),"")</f>
        <v>15.123231219999999</v>
      </c>
    </row>
    <row r="96" spans="1:21" x14ac:dyDescent="0.3">
      <c r="G96" t="str">
        <f>_xlfn.IFNA(VLOOKUP($A96,'Matrix Node Matching'!$A:$I,8,FALSE),"")</f>
        <v/>
      </c>
      <c r="H96" t="str">
        <f>_xlfn.IFNA(VLOOKUP($A96,'Matrix Node Matching'!$A:$I,9,FALSE),"")</f>
        <v/>
      </c>
      <c r="I96" s="283" t="str">
        <f>_xlfn.IFNA(VLOOKUP(A96,Configuration_Use!A:G,7,FALSE),"")</f>
        <v/>
      </c>
    </row>
    <row r="97" spans="7:21" x14ac:dyDescent="0.3">
      <c r="G97" t="str">
        <f>_xlfn.IFNA(VLOOKUP($A97,'Matrix Node Matching'!$A:$I,8,FALSE),"")</f>
        <v/>
      </c>
      <c r="H97" t="str">
        <f>_xlfn.IFNA(VLOOKUP($A97,'Matrix Node Matching'!$A:$I,9,FALSE),"")</f>
        <v/>
      </c>
      <c r="I97" s="283" t="str">
        <f>_xlfn.IFNA(VLOOKUP(A97,Configuration_Use!A:G,7,FALSE),"")</f>
        <v/>
      </c>
    </row>
    <row r="98" spans="7:21" x14ac:dyDescent="0.3">
      <c r="G98" t="str">
        <f>_xlfn.IFNA(VLOOKUP($A98,'Matrix Node Matching'!$A:$I,8,FALSE),"")</f>
        <v/>
      </c>
      <c r="H98" t="str">
        <f>_xlfn.IFNA(VLOOKUP($A98,'Matrix Node Matching'!$A:$I,9,FALSE),"")</f>
        <v/>
      </c>
      <c r="I98" s="283" t="str">
        <f>_xlfn.IFNA(VLOOKUP(A98,Configuration_Use!A:G,7,FALSE),"")</f>
        <v/>
      </c>
      <c r="U98" s="290"/>
    </row>
    <row r="99" spans="7:21" x14ac:dyDescent="0.3">
      <c r="G99" t="str">
        <f>_xlfn.IFNA(VLOOKUP($A99,'Matrix Node Matching'!$A:$I,8,FALSE),"")</f>
        <v/>
      </c>
      <c r="H99" t="str">
        <f>_xlfn.IFNA(VLOOKUP($A99,'Matrix Node Matching'!$A:$I,9,FALSE),"")</f>
        <v/>
      </c>
      <c r="I99" s="283" t="str">
        <f>_xlfn.IFNA(VLOOKUP(A99,Configuration_Use!A:G,7,FALSE),"")</f>
        <v/>
      </c>
    </row>
    <row r="100" spans="7:21" x14ac:dyDescent="0.3">
      <c r="G100" t="str">
        <f>_xlfn.IFNA(VLOOKUP($A100,'Matrix Node Matching'!$A:$I,8,FALSE),"")</f>
        <v/>
      </c>
      <c r="H100" t="str">
        <f>_xlfn.IFNA(VLOOKUP($A100,'Matrix Node Matching'!$A:$I,9,FALSE),"")</f>
        <v/>
      </c>
      <c r="I100" s="283" t="str">
        <f>_xlfn.IFNA(VLOOKUP(A100,Configuration_Use!A:G,7,FALSE),"")</f>
        <v/>
      </c>
    </row>
    <row r="101" spans="7:21" x14ac:dyDescent="0.3">
      <c r="G101" t="str">
        <f>_xlfn.IFNA(VLOOKUP($A101,'Matrix Node Matching'!$A:$I,8,FALSE),"")</f>
        <v/>
      </c>
      <c r="H101" t="str">
        <f>_xlfn.IFNA(VLOOKUP($A101,'Matrix Node Matching'!$A:$I,9,FALSE),"")</f>
        <v/>
      </c>
      <c r="I101" s="283" t="str">
        <f>_xlfn.IFNA(VLOOKUP(A101,Configuration_Use!A:G,7,FALSE),"")</f>
        <v/>
      </c>
    </row>
    <row r="102" spans="7:21" x14ac:dyDescent="0.3">
      <c r="G102" t="str">
        <f>_xlfn.IFNA(VLOOKUP($A102,'Matrix Node Matching'!$A:$I,8,FALSE),"")</f>
        <v/>
      </c>
      <c r="H102" t="str">
        <f>_xlfn.IFNA(VLOOKUP($A102,'Matrix Node Matching'!$A:$I,9,FALSE),"")</f>
        <v/>
      </c>
      <c r="I102" s="283" t="str">
        <f>_xlfn.IFNA(VLOOKUP(A102,Configuration_Use!A:G,7,FALSE),"")</f>
        <v/>
      </c>
    </row>
    <row r="103" spans="7:21" x14ac:dyDescent="0.3">
      <c r="G103" t="str">
        <f>_xlfn.IFNA(VLOOKUP($A103,'Matrix Node Matching'!$A:$I,8,FALSE),"")</f>
        <v/>
      </c>
      <c r="H103" t="str">
        <f>_xlfn.IFNA(VLOOKUP($A103,'Matrix Node Matching'!$A:$I,9,FALSE),"")</f>
        <v/>
      </c>
      <c r="I103" s="283" t="str">
        <f>_xlfn.IFNA(VLOOKUP(A103,Configuration_Use!A:G,7,FALSE),"")</f>
        <v/>
      </c>
    </row>
    <row r="104" spans="7:21" x14ac:dyDescent="0.3">
      <c r="G104" t="str">
        <f>_xlfn.IFNA(VLOOKUP($A104,'Matrix Node Matching'!$A:$I,8,FALSE),"")</f>
        <v/>
      </c>
      <c r="H104" t="str">
        <f>_xlfn.IFNA(VLOOKUP($A104,'Matrix Node Matching'!$A:$I,9,FALSE),"")</f>
        <v/>
      </c>
      <c r="I104" s="283" t="str">
        <f>_xlfn.IFNA(VLOOKUP(A104,Configuration_Use!A:G,7,FALSE),"")</f>
        <v/>
      </c>
    </row>
    <row r="105" spans="7:21" x14ac:dyDescent="0.3">
      <c r="G105" t="str">
        <f>_xlfn.IFNA(VLOOKUP($A105,'Matrix Node Matching'!$A:$I,8,FALSE),"")</f>
        <v/>
      </c>
      <c r="H105" t="str">
        <f>_xlfn.IFNA(VLOOKUP($A105,'Matrix Node Matching'!$A:$I,9,FALSE),"")</f>
        <v/>
      </c>
      <c r="I105" s="283" t="str">
        <f>_xlfn.IFNA(VLOOKUP(A105,Configuration_Use!A:G,7,FALSE),"")</f>
        <v/>
      </c>
    </row>
    <row r="106" spans="7:21" x14ac:dyDescent="0.3">
      <c r="G106" t="str">
        <f>_xlfn.IFNA(VLOOKUP($A106,'Matrix Node Matching'!$A:$I,8,FALSE),"")</f>
        <v/>
      </c>
      <c r="H106" t="str">
        <f>_xlfn.IFNA(VLOOKUP($A106,'Matrix Node Matching'!$A:$I,9,FALSE),"")</f>
        <v/>
      </c>
      <c r="I106" s="283" t="str">
        <f>_xlfn.IFNA(VLOOKUP(A106,Configuration_Use!A:G,7,FALSE),"")</f>
        <v/>
      </c>
    </row>
    <row r="107" spans="7:21" x14ac:dyDescent="0.3">
      <c r="G107" t="str">
        <f>_xlfn.IFNA(VLOOKUP($A107,'Matrix Node Matching'!$A:$I,8,FALSE),"")</f>
        <v/>
      </c>
      <c r="H107" t="str">
        <f>_xlfn.IFNA(VLOOKUP($A107,'Matrix Node Matching'!$A:$I,9,FALSE),"")</f>
        <v/>
      </c>
      <c r="I107" s="283" t="str">
        <f>_xlfn.IFNA(VLOOKUP(A107,Configuration_Use!A:G,7,FALSE),"")</f>
        <v/>
      </c>
    </row>
    <row r="108" spans="7:21" x14ac:dyDescent="0.3">
      <c r="G108" t="str">
        <f>_xlfn.IFNA(VLOOKUP($A108,'Matrix Node Matching'!$A:$I,8,FALSE),"")</f>
        <v/>
      </c>
      <c r="H108" t="str">
        <f>_xlfn.IFNA(VLOOKUP($A108,'Matrix Node Matching'!$A:$I,9,FALSE),"")</f>
        <v/>
      </c>
      <c r="I108" s="283" t="str">
        <f>_xlfn.IFNA(VLOOKUP(A108,Configuration_Use!A:G,7,FALSE),"")</f>
        <v/>
      </c>
    </row>
    <row r="109" spans="7:21" x14ac:dyDescent="0.3">
      <c r="G109" t="str">
        <f>_xlfn.IFNA(VLOOKUP($A109,'Matrix Node Matching'!$A:$I,8,FALSE),"")</f>
        <v/>
      </c>
      <c r="H109" t="str">
        <f>_xlfn.IFNA(VLOOKUP($A109,'Matrix Node Matching'!$A:$I,9,FALSE),"")</f>
        <v/>
      </c>
      <c r="I109" s="283" t="str">
        <f>_xlfn.IFNA(VLOOKUP(A109,Configuration_Use!A:G,7,FALSE),"")</f>
        <v/>
      </c>
    </row>
    <row r="110" spans="7:21" x14ac:dyDescent="0.3">
      <c r="G110" t="str">
        <f>_xlfn.IFNA(VLOOKUP($A110,'Matrix Node Matching'!$A:$I,8,FALSE),"")</f>
        <v/>
      </c>
      <c r="H110" t="str">
        <f>_xlfn.IFNA(VLOOKUP($A110,'Matrix Node Matching'!$A:$I,9,FALSE),"")</f>
        <v/>
      </c>
      <c r="I110" s="283" t="str">
        <f>_xlfn.IFNA(VLOOKUP(A110,Configuration_Use!A:G,7,FALSE),"")</f>
        <v/>
      </c>
    </row>
    <row r="111" spans="7:21" x14ac:dyDescent="0.3">
      <c r="G111" t="str">
        <f>_xlfn.IFNA(VLOOKUP($A111,'Matrix Node Matching'!$A:$I,8,FALSE),"")</f>
        <v/>
      </c>
      <c r="H111" t="str">
        <f>_xlfn.IFNA(VLOOKUP($A111,'Matrix Node Matching'!$A:$I,9,FALSE),"")</f>
        <v/>
      </c>
      <c r="I111" s="283" t="str">
        <f>_xlfn.IFNA(VLOOKUP(A111,Configuration_Use!A:G,7,FALSE),"")</f>
        <v/>
      </c>
    </row>
    <row r="112" spans="7:21" x14ac:dyDescent="0.3">
      <c r="G112" t="str">
        <f>_xlfn.IFNA(VLOOKUP($A112,'Matrix Node Matching'!$A:$I,8,FALSE),"")</f>
        <v/>
      </c>
      <c r="H112" t="str">
        <f>_xlfn.IFNA(VLOOKUP($A112,'Matrix Node Matching'!$A:$I,9,FALSE),"")</f>
        <v/>
      </c>
      <c r="I112" s="283" t="str">
        <f>_xlfn.IFNA(VLOOKUP(A112,Configuration_Use!A:G,7,FALSE),"")</f>
        <v/>
      </c>
    </row>
    <row r="113" spans="7:9" x14ac:dyDescent="0.3">
      <c r="G113" t="str">
        <f>_xlfn.IFNA(VLOOKUP($A113,'Matrix Node Matching'!$A:$I,8,FALSE),"")</f>
        <v/>
      </c>
      <c r="H113" t="str">
        <f>_xlfn.IFNA(VLOOKUP($A113,'Matrix Node Matching'!$A:$I,9,FALSE),"")</f>
        <v/>
      </c>
      <c r="I113" s="283" t="str">
        <f>_xlfn.IFNA(VLOOKUP(A113,Configuration_Use!A:G,7,FALSE),"")</f>
        <v/>
      </c>
    </row>
    <row r="114" spans="7:9" x14ac:dyDescent="0.3">
      <c r="G114" t="str">
        <f>_xlfn.IFNA(VLOOKUP($A114,'Matrix Node Matching'!$A:$I,8,FALSE),"")</f>
        <v/>
      </c>
      <c r="H114" t="str">
        <f>_xlfn.IFNA(VLOOKUP($A114,'Matrix Node Matching'!$A:$I,9,FALSE),"")</f>
        <v/>
      </c>
      <c r="I114" s="283" t="str">
        <f>_xlfn.IFNA(VLOOKUP(A114,Configuration_Use!A:G,7,FALSE),"")</f>
        <v/>
      </c>
    </row>
    <row r="115" spans="7:9" x14ac:dyDescent="0.3">
      <c r="G115" t="str">
        <f>_xlfn.IFNA(VLOOKUP($A115,'Matrix Node Matching'!$A:$I,8,FALSE),"")</f>
        <v/>
      </c>
      <c r="H115" t="str">
        <f>_xlfn.IFNA(VLOOKUP($A115,'Matrix Node Matching'!$A:$I,9,FALSE),"")</f>
        <v/>
      </c>
      <c r="I115" s="283" t="str">
        <f>_xlfn.IFNA(VLOOKUP(A115,Configuration_Use!A:G,7,FALSE),"")</f>
        <v/>
      </c>
    </row>
    <row r="116" spans="7:9" x14ac:dyDescent="0.3">
      <c r="G116" t="str">
        <f>_xlfn.IFNA(VLOOKUP($A116,'Matrix Node Matching'!$A:$I,8,FALSE),"")</f>
        <v/>
      </c>
      <c r="H116" t="str">
        <f>_xlfn.IFNA(VLOOKUP($A116,'Matrix Node Matching'!$A:$I,9,FALSE),"")</f>
        <v/>
      </c>
      <c r="I116" s="283" t="str">
        <f>_xlfn.IFNA(VLOOKUP(A116,Configuration_Use!A:G,7,FALSE),"")</f>
        <v/>
      </c>
    </row>
    <row r="117" spans="7:9" x14ac:dyDescent="0.3">
      <c r="G117" t="str">
        <f>_xlfn.IFNA(VLOOKUP($A117,'Matrix Node Matching'!$A:$I,8,FALSE),"")</f>
        <v/>
      </c>
      <c r="H117" t="str">
        <f>_xlfn.IFNA(VLOOKUP($A117,'Matrix Node Matching'!$A:$I,9,FALSE),"")</f>
        <v/>
      </c>
      <c r="I117" s="283" t="str">
        <f>_xlfn.IFNA(VLOOKUP(A117,Configuration_Use!A:G,7,FALSE),"")</f>
        <v/>
      </c>
    </row>
    <row r="118" spans="7:9" x14ac:dyDescent="0.3">
      <c r="G118" t="str">
        <f>_xlfn.IFNA(VLOOKUP($A118,'Matrix Node Matching'!$A:$I,8,FALSE),"")</f>
        <v/>
      </c>
      <c r="H118" t="str">
        <f>_xlfn.IFNA(VLOOKUP($A118,'Matrix Node Matching'!$A:$I,9,FALSE),"")</f>
        <v/>
      </c>
      <c r="I118" s="283" t="str">
        <f>_xlfn.IFNA(VLOOKUP(A118,Configuration_Use!A:G,7,FALSE),"")</f>
        <v/>
      </c>
    </row>
    <row r="119" spans="7:9" x14ac:dyDescent="0.3">
      <c r="G119" t="str">
        <f>_xlfn.IFNA(VLOOKUP($A119,'Matrix Node Matching'!$A:$I,8,FALSE),"")</f>
        <v/>
      </c>
      <c r="H119" t="str">
        <f>_xlfn.IFNA(VLOOKUP($A119,'Matrix Node Matching'!$A:$I,9,FALSE),"")</f>
        <v/>
      </c>
      <c r="I119" s="283" t="str">
        <f>_xlfn.IFNA(VLOOKUP(A119,Configuration_Use!A:G,7,FALSE),"")</f>
        <v/>
      </c>
    </row>
    <row r="120" spans="7:9" x14ac:dyDescent="0.3">
      <c r="G120" t="str">
        <f>_xlfn.IFNA(VLOOKUP($A120,'Matrix Node Matching'!$A:$I,8,FALSE),"")</f>
        <v/>
      </c>
      <c r="H120" t="str">
        <f>_xlfn.IFNA(VLOOKUP($A120,'Matrix Node Matching'!$A:$I,9,FALSE),"")</f>
        <v/>
      </c>
      <c r="I120" s="283" t="str">
        <f>_xlfn.IFNA(VLOOKUP(A120,Configuration_Use!A:G,7,FALSE),"")</f>
        <v/>
      </c>
    </row>
    <row r="121" spans="7:9" x14ac:dyDescent="0.3">
      <c r="G121" t="str">
        <f>_xlfn.IFNA(VLOOKUP($A121,'Matrix Node Matching'!$A:$I,8,FALSE),"")</f>
        <v/>
      </c>
      <c r="H121" t="str">
        <f>_xlfn.IFNA(VLOOKUP($A121,'Matrix Node Matching'!$A:$I,9,FALSE),"")</f>
        <v/>
      </c>
      <c r="I121" s="283" t="str">
        <f>_xlfn.IFNA(VLOOKUP(A121,Configuration_Use!A:G,7,FALSE),"")</f>
        <v/>
      </c>
    </row>
    <row r="122" spans="7:9" x14ac:dyDescent="0.3">
      <c r="G122" t="str">
        <f>_xlfn.IFNA(VLOOKUP($A122,'Matrix Node Matching'!$A:$I,8,FALSE),"")</f>
        <v/>
      </c>
      <c r="H122" t="str">
        <f>_xlfn.IFNA(VLOOKUP($A122,'Matrix Node Matching'!$A:$I,9,FALSE),"")</f>
        <v/>
      </c>
      <c r="I122" s="283" t="str">
        <f>_xlfn.IFNA(VLOOKUP(A122,Configuration_Use!A:G,7,FALSE),"")</f>
        <v/>
      </c>
    </row>
    <row r="123" spans="7:9" x14ac:dyDescent="0.3">
      <c r="G123" t="str">
        <f>_xlfn.IFNA(VLOOKUP($A123,'Matrix Node Matching'!$A:$I,8,FALSE),"")</f>
        <v/>
      </c>
      <c r="H123" t="str">
        <f>_xlfn.IFNA(VLOOKUP($A123,'Matrix Node Matching'!$A:$I,9,FALSE),"")</f>
        <v/>
      </c>
      <c r="I123" s="283" t="str">
        <f>_xlfn.IFNA(VLOOKUP(A123,Configuration_Use!A:G,7,FALSE),"")</f>
        <v/>
      </c>
    </row>
    <row r="124" spans="7:9" x14ac:dyDescent="0.3">
      <c r="G124" t="str">
        <f>_xlfn.IFNA(VLOOKUP($A124,'Matrix Node Matching'!$A:$I,8,FALSE),"")</f>
        <v/>
      </c>
      <c r="H124" t="str">
        <f>_xlfn.IFNA(VLOOKUP($A124,'Matrix Node Matching'!$A:$I,9,FALSE),"")</f>
        <v/>
      </c>
      <c r="I124" s="283" t="str">
        <f>_xlfn.IFNA(VLOOKUP(A124,Configuration_Use!A:G,7,FALSE),"")</f>
        <v/>
      </c>
    </row>
    <row r="125" spans="7:9" x14ac:dyDescent="0.3">
      <c r="G125" t="str">
        <f>_xlfn.IFNA(VLOOKUP($A125,'Matrix Node Matching'!$A:$I,8,FALSE),"")</f>
        <v/>
      </c>
      <c r="H125" t="str">
        <f>_xlfn.IFNA(VLOOKUP($A125,'Matrix Node Matching'!$A:$I,9,FALSE),"")</f>
        <v/>
      </c>
      <c r="I125" s="283" t="str">
        <f>_xlfn.IFNA(VLOOKUP(A125,Configuration_Use!A:G,7,FALSE),"")</f>
        <v/>
      </c>
    </row>
    <row r="126" spans="7:9" x14ac:dyDescent="0.3">
      <c r="G126" t="str">
        <f>_xlfn.IFNA(VLOOKUP($A126,'Matrix Node Matching'!$A:$I,8,FALSE),"")</f>
        <v/>
      </c>
      <c r="H126" t="str">
        <f>_xlfn.IFNA(VLOOKUP($A126,'Matrix Node Matching'!$A:$I,9,FALSE),"")</f>
        <v/>
      </c>
      <c r="I126" s="283" t="str">
        <f>_xlfn.IFNA(VLOOKUP(A126,Configuration_Use!A:G,7,FALSE),"")</f>
        <v/>
      </c>
    </row>
    <row r="127" spans="7:9" x14ac:dyDescent="0.3">
      <c r="G127" t="str">
        <f>_xlfn.IFNA(VLOOKUP($A127,'Matrix Node Matching'!$A:$I,8,FALSE),"")</f>
        <v/>
      </c>
      <c r="H127" t="str">
        <f>_xlfn.IFNA(VLOOKUP($A127,'Matrix Node Matching'!$A:$I,9,FALSE),"")</f>
        <v/>
      </c>
      <c r="I127" s="283" t="str">
        <f>_xlfn.IFNA(VLOOKUP(A127,Configuration_Use!A:G,7,FALSE),"")</f>
        <v/>
      </c>
    </row>
    <row r="128" spans="7:9" x14ac:dyDescent="0.3">
      <c r="G128" t="str">
        <f>_xlfn.IFNA(VLOOKUP($A128,'Matrix Node Matching'!$A:$I,8,FALSE),"")</f>
        <v/>
      </c>
      <c r="H128" t="str">
        <f>_xlfn.IFNA(VLOOKUP($A128,'Matrix Node Matching'!$A:$I,9,FALSE),"")</f>
        <v/>
      </c>
      <c r="I128" s="283" t="str">
        <f>_xlfn.IFNA(VLOOKUP(A128,Configuration_Use!A:G,7,FALSE),"")</f>
        <v/>
      </c>
    </row>
    <row r="129" spans="7:9" x14ac:dyDescent="0.3">
      <c r="G129" t="str">
        <f>_xlfn.IFNA(VLOOKUP($A129,'Matrix Node Matching'!$A:$I,8,FALSE),"")</f>
        <v/>
      </c>
      <c r="H129" t="str">
        <f>_xlfn.IFNA(VLOOKUP($A129,'Matrix Node Matching'!$A:$I,9,FALSE),"")</f>
        <v/>
      </c>
      <c r="I129" s="283" t="str">
        <f>_xlfn.IFNA(VLOOKUP(A129,Configuration_Use!A:G,7,FALSE),"")</f>
        <v/>
      </c>
    </row>
    <row r="130" spans="7:9" x14ac:dyDescent="0.3">
      <c r="G130" t="str">
        <f>_xlfn.IFNA(VLOOKUP($A130,'Matrix Node Matching'!$A:$I,8,FALSE),"")</f>
        <v/>
      </c>
      <c r="H130" t="str">
        <f>_xlfn.IFNA(VLOOKUP($A130,'Matrix Node Matching'!$A:$I,9,FALSE),"")</f>
        <v/>
      </c>
      <c r="I130" s="283" t="str">
        <f>_xlfn.IFNA(VLOOKUP(A130,Configuration_Use!A:G,7,FALSE),"")</f>
        <v/>
      </c>
    </row>
    <row r="131" spans="7:9" x14ac:dyDescent="0.3">
      <c r="G131" t="str">
        <f>_xlfn.IFNA(VLOOKUP($A131,'Matrix Node Matching'!$A:$I,8,FALSE),"")</f>
        <v/>
      </c>
      <c r="H131" t="str">
        <f>_xlfn.IFNA(VLOOKUP($A131,'Matrix Node Matching'!$A:$I,9,FALSE),"")</f>
        <v/>
      </c>
      <c r="I131" s="283" t="str">
        <f>_xlfn.IFNA(VLOOKUP(A131,Configuration_Use!A:G,7,FALSE),"")</f>
        <v/>
      </c>
    </row>
    <row r="132" spans="7:9" x14ac:dyDescent="0.3">
      <c r="G132" t="str">
        <f>_xlfn.IFNA(VLOOKUP($A132,'Matrix Node Matching'!$A:$I,8,FALSE),"")</f>
        <v/>
      </c>
      <c r="H132" t="str">
        <f>_xlfn.IFNA(VLOOKUP($A132,'Matrix Node Matching'!$A:$I,9,FALSE),"")</f>
        <v/>
      </c>
      <c r="I132" s="283" t="str">
        <f>_xlfn.IFNA(VLOOKUP(A132,Configuration_Use!A:G,7,FALSE),"")</f>
        <v/>
      </c>
    </row>
    <row r="133" spans="7:9" x14ac:dyDescent="0.3">
      <c r="G133" t="str">
        <f>_xlfn.IFNA(VLOOKUP($A133,'Matrix Node Matching'!$A:$I,8,FALSE),"")</f>
        <v/>
      </c>
      <c r="H133" t="str">
        <f>_xlfn.IFNA(VLOOKUP($A133,'Matrix Node Matching'!$A:$I,9,FALSE),"")</f>
        <v/>
      </c>
      <c r="I133" s="283" t="str">
        <f>_xlfn.IFNA(VLOOKUP(A133,Configuration_Use!A:G,7,FALSE),"")</f>
        <v/>
      </c>
    </row>
    <row r="134" spans="7:9" x14ac:dyDescent="0.3">
      <c r="G134" t="str">
        <f>_xlfn.IFNA(VLOOKUP($A134,'Matrix Node Matching'!$A:$I,8,FALSE),"")</f>
        <v/>
      </c>
      <c r="H134" t="str">
        <f>_xlfn.IFNA(VLOOKUP($A134,'Matrix Node Matching'!$A:$I,9,FALSE),"")</f>
        <v/>
      </c>
      <c r="I134" s="283" t="str">
        <f>_xlfn.IFNA(VLOOKUP(A134,Configuration_Use!A:G,7,FALSE),"")</f>
        <v/>
      </c>
    </row>
    <row r="135" spans="7:9" x14ac:dyDescent="0.3">
      <c r="G135" t="str">
        <f>_xlfn.IFNA(VLOOKUP($A135,'Matrix Node Matching'!$A:$I,8,FALSE),"")</f>
        <v/>
      </c>
      <c r="H135" t="str">
        <f>_xlfn.IFNA(VLOOKUP($A135,'Matrix Node Matching'!$A:$I,9,FALSE),"")</f>
        <v/>
      </c>
      <c r="I135" s="283" t="str">
        <f>_xlfn.IFNA(VLOOKUP(A135,Configuration_Use!A:G,7,FALSE),"")</f>
        <v/>
      </c>
    </row>
    <row r="136" spans="7:9" x14ac:dyDescent="0.3">
      <c r="G136" t="str">
        <f>_xlfn.IFNA(VLOOKUP($A136,'Matrix Node Matching'!$A:$I,8,FALSE),"")</f>
        <v/>
      </c>
      <c r="H136" t="str">
        <f>_xlfn.IFNA(VLOOKUP($A136,'Matrix Node Matching'!$A:$I,9,FALSE),"")</f>
        <v/>
      </c>
      <c r="I136" s="283" t="str">
        <f>_xlfn.IFNA(VLOOKUP(A136,Configuration_Use!A:G,7,FALSE),"")</f>
        <v/>
      </c>
    </row>
    <row r="137" spans="7:9" x14ac:dyDescent="0.3">
      <c r="G137" t="str">
        <f>_xlfn.IFNA(VLOOKUP($A137,'Matrix Node Matching'!$A:$I,8,FALSE),"")</f>
        <v/>
      </c>
      <c r="H137" t="str">
        <f>_xlfn.IFNA(VLOOKUP($A137,'Matrix Node Matching'!$A:$I,9,FALSE),"")</f>
        <v/>
      </c>
      <c r="I137" s="283" t="str">
        <f>_xlfn.IFNA(VLOOKUP(A137,Configuration_Use!A:G,7,FALSE),"")</f>
        <v/>
      </c>
    </row>
    <row r="138" spans="7:9" x14ac:dyDescent="0.3">
      <c r="G138" t="str">
        <f>_xlfn.IFNA(VLOOKUP($A138,'Matrix Node Matching'!$A:$I,8,FALSE),"")</f>
        <v/>
      </c>
      <c r="H138" t="str">
        <f>_xlfn.IFNA(VLOOKUP($A138,'Matrix Node Matching'!$A:$I,9,FALSE),"")</f>
        <v/>
      </c>
      <c r="I138" s="283" t="str">
        <f>_xlfn.IFNA(VLOOKUP(A138,Configuration_Use!A:G,7,FALSE),"")</f>
        <v/>
      </c>
    </row>
    <row r="139" spans="7:9" x14ac:dyDescent="0.3">
      <c r="G139" t="str">
        <f>_xlfn.IFNA(VLOOKUP($A139,'Matrix Node Matching'!$A:$I,8,FALSE),"")</f>
        <v/>
      </c>
      <c r="H139" t="str">
        <f>_xlfn.IFNA(VLOOKUP($A139,'Matrix Node Matching'!$A:$I,9,FALSE),"")</f>
        <v/>
      </c>
      <c r="I139" s="283" t="str">
        <f>_xlfn.IFNA(VLOOKUP(A139,Configuration_Use!A:G,7,FALSE),"")</f>
        <v/>
      </c>
    </row>
    <row r="140" spans="7:9" x14ac:dyDescent="0.3">
      <c r="G140" t="str">
        <f>_xlfn.IFNA(VLOOKUP($A140,'Matrix Node Matching'!$A:$I,8,FALSE),"")</f>
        <v/>
      </c>
      <c r="H140" t="str">
        <f>_xlfn.IFNA(VLOOKUP($A140,'Matrix Node Matching'!$A:$I,9,FALSE),"")</f>
        <v/>
      </c>
      <c r="I140" s="283" t="str">
        <f>_xlfn.IFNA(VLOOKUP(A140,Configuration_Use!A:G,7,FALSE),"")</f>
        <v/>
      </c>
    </row>
    <row r="141" spans="7:9" x14ac:dyDescent="0.3">
      <c r="G141" t="str">
        <f>_xlfn.IFNA(VLOOKUP($A141,'Matrix Node Matching'!$A:$I,8,FALSE),"")</f>
        <v/>
      </c>
      <c r="H141" t="str">
        <f>_xlfn.IFNA(VLOOKUP($A141,'Matrix Node Matching'!$A:$I,9,FALSE),"")</f>
        <v/>
      </c>
      <c r="I141" s="283" t="str">
        <f>_xlfn.IFNA(VLOOKUP(A141,Configuration_Use!A:G,7,FALSE),"")</f>
        <v/>
      </c>
    </row>
    <row r="142" spans="7:9" x14ac:dyDescent="0.3">
      <c r="G142" t="str">
        <f>_xlfn.IFNA(VLOOKUP($A142,'Matrix Node Matching'!$A:$I,8,FALSE),"")</f>
        <v/>
      </c>
      <c r="H142" t="str">
        <f>_xlfn.IFNA(VLOOKUP($A142,'Matrix Node Matching'!$A:$I,9,FALSE),"")</f>
        <v/>
      </c>
      <c r="I142" s="283" t="str">
        <f>_xlfn.IFNA(VLOOKUP(A142,Configuration_Use!A:G,7,FALSE),"")</f>
        <v/>
      </c>
    </row>
    <row r="143" spans="7:9" x14ac:dyDescent="0.3">
      <c r="G143" t="str">
        <f>_xlfn.IFNA(VLOOKUP($A143,'Matrix Node Matching'!$A:$I,8,FALSE),"")</f>
        <v/>
      </c>
      <c r="H143" t="str">
        <f>_xlfn.IFNA(VLOOKUP($A143,'Matrix Node Matching'!$A:$I,9,FALSE),"")</f>
        <v/>
      </c>
      <c r="I143" s="283" t="str">
        <f>_xlfn.IFNA(VLOOKUP(A143,Configuration_Use!A:G,7,FALSE),"")</f>
        <v/>
      </c>
    </row>
    <row r="144" spans="7:9" x14ac:dyDescent="0.3">
      <c r="G144" t="str">
        <f>_xlfn.IFNA(VLOOKUP($A144,'Matrix Node Matching'!$A:$I,8,FALSE),"")</f>
        <v/>
      </c>
      <c r="H144" t="str">
        <f>_xlfn.IFNA(VLOOKUP($A144,'Matrix Node Matching'!$A:$I,9,FALSE),"")</f>
        <v/>
      </c>
      <c r="I144" s="283" t="str">
        <f>_xlfn.IFNA(VLOOKUP(A144,Configuration_Use!A:G,7,FALSE),"")</f>
        <v/>
      </c>
    </row>
    <row r="145" spans="7:9" x14ac:dyDescent="0.3">
      <c r="G145" t="str">
        <f>_xlfn.IFNA(VLOOKUP($A145,'Matrix Node Matching'!$A:$I,8,FALSE),"")</f>
        <v/>
      </c>
      <c r="H145" t="str">
        <f>_xlfn.IFNA(VLOOKUP($A145,'Matrix Node Matching'!$A:$I,9,FALSE),"")</f>
        <v/>
      </c>
      <c r="I145" s="283" t="str">
        <f>_xlfn.IFNA(VLOOKUP(A145,Configuration_Use!A:G,7,FALSE),"")</f>
        <v/>
      </c>
    </row>
    <row r="146" spans="7:9" x14ac:dyDescent="0.3">
      <c r="G146" t="str">
        <f>_xlfn.IFNA(VLOOKUP($A146,'Matrix Node Matching'!$A:$I,8,FALSE),"")</f>
        <v/>
      </c>
      <c r="H146" t="str">
        <f>_xlfn.IFNA(VLOOKUP($A146,'Matrix Node Matching'!$A:$I,9,FALSE),"")</f>
        <v/>
      </c>
      <c r="I146" s="283" t="str">
        <f>_xlfn.IFNA(VLOOKUP(A146,Configuration_Use!A:G,7,FALSE),"")</f>
        <v/>
      </c>
    </row>
    <row r="147" spans="7:9" x14ac:dyDescent="0.3">
      <c r="G147" t="str">
        <f>_xlfn.IFNA(VLOOKUP($A147,'Matrix Node Matching'!$A:$I,8,FALSE),"")</f>
        <v/>
      </c>
      <c r="H147" t="str">
        <f>_xlfn.IFNA(VLOOKUP($A147,'Matrix Node Matching'!$A:$I,9,FALSE),"")</f>
        <v/>
      </c>
      <c r="I147" s="283" t="str">
        <f>_xlfn.IFNA(VLOOKUP(A147,Configuration_Use!A:G,7,FALSE),"")</f>
        <v/>
      </c>
    </row>
    <row r="148" spans="7:9" x14ac:dyDescent="0.3">
      <c r="G148" t="str">
        <f>_xlfn.IFNA(VLOOKUP($A148,'Matrix Node Matching'!$A:$I,8,FALSE),"")</f>
        <v/>
      </c>
      <c r="H148" t="str">
        <f>_xlfn.IFNA(VLOOKUP($A148,'Matrix Node Matching'!$A:$I,9,FALSE),"")</f>
        <v/>
      </c>
      <c r="I148" s="283" t="str">
        <f>_xlfn.IFNA(VLOOKUP(A148,Configuration_Use!A:G,7,FALSE),"")</f>
        <v/>
      </c>
    </row>
    <row r="149" spans="7:9" x14ac:dyDescent="0.3">
      <c r="G149" t="str">
        <f>_xlfn.IFNA(VLOOKUP($A149,'Matrix Node Matching'!$A:$I,8,FALSE),"")</f>
        <v/>
      </c>
      <c r="H149" t="str">
        <f>_xlfn.IFNA(VLOOKUP($A149,'Matrix Node Matching'!$A:$I,9,FALSE),"")</f>
        <v/>
      </c>
      <c r="I149" s="283" t="str">
        <f>_xlfn.IFNA(VLOOKUP(A149,Configuration_Use!A:G,7,FALSE),"")</f>
        <v/>
      </c>
    </row>
    <row r="150" spans="7:9" x14ac:dyDescent="0.3">
      <c r="G150" t="str">
        <f>_xlfn.IFNA(VLOOKUP($A150,'Matrix Node Matching'!$A:$I,8,FALSE),"")</f>
        <v/>
      </c>
      <c r="H150" t="str">
        <f>_xlfn.IFNA(VLOOKUP($A150,'Matrix Node Matching'!$A:$I,9,FALSE),"")</f>
        <v/>
      </c>
      <c r="I150" s="283" t="str">
        <f>_xlfn.IFNA(VLOOKUP(A150,Configuration_Use!A:G,7,FALSE),"")</f>
        <v/>
      </c>
    </row>
    <row r="151" spans="7:9" x14ac:dyDescent="0.3">
      <c r="G151" t="str">
        <f>_xlfn.IFNA(VLOOKUP($A151,'Matrix Node Matching'!$A:$I,8,FALSE),"")</f>
        <v/>
      </c>
      <c r="H151" t="str">
        <f>_xlfn.IFNA(VLOOKUP($A151,'Matrix Node Matching'!$A:$I,9,FALSE),"")</f>
        <v/>
      </c>
      <c r="I151" s="283" t="str">
        <f>_xlfn.IFNA(VLOOKUP(A151,Configuration_Use!A:G,7,FALSE),"")</f>
        <v/>
      </c>
    </row>
    <row r="152" spans="7:9" x14ac:dyDescent="0.3">
      <c r="G152" t="str">
        <f>_xlfn.IFNA(VLOOKUP($A152,'Matrix Node Matching'!$A:$I,8,FALSE),"")</f>
        <v/>
      </c>
      <c r="H152" t="str">
        <f>_xlfn.IFNA(VLOOKUP($A152,'Matrix Node Matching'!$A:$I,9,FALSE),"")</f>
        <v/>
      </c>
      <c r="I152" s="283" t="str">
        <f>_xlfn.IFNA(VLOOKUP(A152,Configuration_Use!A:G,7,FALSE),"")</f>
        <v/>
      </c>
    </row>
    <row r="153" spans="7:9" x14ac:dyDescent="0.3">
      <c r="G153" t="str">
        <f>_xlfn.IFNA(VLOOKUP($A153,'Matrix Node Matching'!$A:$I,8,FALSE),"")</f>
        <v/>
      </c>
      <c r="H153" t="str">
        <f>_xlfn.IFNA(VLOOKUP($A153,'Matrix Node Matching'!$A:$I,9,FALSE),"")</f>
        <v/>
      </c>
      <c r="I153" s="283" t="str">
        <f>_xlfn.IFNA(VLOOKUP(A153,Configuration_Use!A:G,7,FALSE),"")</f>
        <v/>
      </c>
    </row>
    <row r="154" spans="7:9" x14ac:dyDescent="0.3">
      <c r="G154" t="str">
        <f>_xlfn.IFNA(VLOOKUP($A154,'Matrix Node Matching'!$A:$I,8,FALSE),"")</f>
        <v/>
      </c>
      <c r="H154" t="str">
        <f>_xlfn.IFNA(VLOOKUP($A154,'Matrix Node Matching'!$A:$I,9,FALSE),"")</f>
        <v/>
      </c>
      <c r="I154" s="283" t="str">
        <f>_xlfn.IFNA(VLOOKUP(A154,Configuration_Use!A:G,7,FALSE),"")</f>
        <v/>
      </c>
    </row>
    <row r="155" spans="7:9" x14ac:dyDescent="0.3">
      <c r="G155" t="str">
        <f>_xlfn.IFNA(VLOOKUP($A155,'Matrix Node Matching'!$A:$I,8,FALSE),"")</f>
        <v/>
      </c>
      <c r="H155" t="str">
        <f>_xlfn.IFNA(VLOOKUP($A155,'Matrix Node Matching'!$A:$I,9,FALSE),"")</f>
        <v/>
      </c>
      <c r="I155" s="283" t="str">
        <f>_xlfn.IFNA(VLOOKUP(A155,Configuration_Use!A:G,7,FALSE),"")</f>
        <v/>
      </c>
    </row>
    <row r="156" spans="7:9" x14ac:dyDescent="0.3">
      <c r="G156" t="str">
        <f>_xlfn.IFNA(VLOOKUP($A156,'Matrix Node Matching'!$A:$I,8,FALSE),"")</f>
        <v/>
      </c>
      <c r="H156" t="str">
        <f>_xlfn.IFNA(VLOOKUP($A156,'Matrix Node Matching'!$A:$I,9,FALSE),"")</f>
        <v/>
      </c>
      <c r="I156" s="283" t="str">
        <f>_xlfn.IFNA(VLOOKUP(A156,Configuration_Use!A:G,7,FALSE),"")</f>
        <v/>
      </c>
    </row>
    <row r="157" spans="7:9" x14ac:dyDescent="0.3">
      <c r="G157" t="str">
        <f>_xlfn.IFNA(VLOOKUP($A157,'Matrix Node Matching'!$A:$I,8,FALSE),"")</f>
        <v/>
      </c>
      <c r="H157" t="str">
        <f>_xlfn.IFNA(VLOOKUP($A157,'Matrix Node Matching'!$A:$I,9,FALSE),"")</f>
        <v/>
      </c>
      <c r="I157" s="283" t="str">
        <f>_xlfn.IFNA(VLOOKUP(A157,Configuration_Use!A:G,7,FALSE),"")</f>
        <v/>
      </c>
    </row>
  </sheetData>
  <phoneticPr fontId="2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311E3-0BA8-4922-9E69-DE2F6CE3D932}">
  <sheetPr>
    <tabColor theme="9" tint="0.39997558519241921"/>
  </sheetPr>
  <dimension ref="A1:V104"/>
  <sheetViews>
    <sheetView tabSelected="1" workbookViewId="0">
      <pane ySplit="1" topLeftCell="A2" activePane="bottomLeft" state="frozen"/>
      <selection pane="bottomLeft" activeCell="E7" sqref="E7"/>
    </sheetView>
  </sheetViews>
  <sheetFormatPr defaultColWidth="8.6640625" defaultRowHeight="14.4" x14ac:dyDescent="0.3"/>
  <cols>
    <col min="1" max="1" width="10.6640625" bestFit="1" customWidth="1"/>
    <col min="2" max="2" width="9.6640625" bestFit="1" customWidth="1"/>
    <col min="3" max="3" width="10.44140625" bestFit="1" customWidth="1"/>
    <col min="4" max="4" width="20.6640625" customWidth="1"/>
    <col min="5" max="5" width="31.6640625" customWidth="1"/>
    <col min="6" max="6" width="20.33203125" customWidth="1"/>
    <col min="7" max="7" width="27.109375" customWidth="1"/>
    <col min="8" max="9" width="9.44140625" bestFit="1" customWidth="1"/>
    <col min="10" max="10" width="8.6640625" style="283"/>
    <col min="11" max="11" width="10.44140625" style="288" customWidth="1"/>
    <col min="12" max="12" width="11.44140625" style="287" customWidth="1"/>
    <col min="13" max="13" width="11.33203125" style="289" customWidth="1"/>
    <col min="14" max="14" width="12.109375" style="291" customWidth="1"/>
    <col min="15" max="15" width="8.6640625" style="288"/>
    <col min="16" max="16" width="8.6640625" style="298"/>
    <col min="17" max="17" width="8.6640625" style="288"/>
    <col min="18" max="18" width="8.6640625" style="291"/>
    <col min="19" max="19" width="8.6640625" style="288"/>
    <col min="20" max="20" width="8.6640625" style="291"/>
    <col min="21" max="21" width="8.6640625" style="288"/>
    <col min="22" max="22" width="8.6640625" style="291"/>
  </cols>
  <sheetData>
    <row r="1" spans="1:22" s="272" customFormat="1" ht="28.8" x14ac:dyDescent="0.3">
      <c r="A1" s="272" t="s">
        <v>9</v>
      </c>
      <c r="C1" s="272" t="s">
        <v>11</v>
      </c>
      <c r="D1" s="272" t="s">
        <v>12</v>
      </c>
      <c r="E1" s="272" t="s">
        <v>13</v>
      </c>
      <c r="F1" s="272" t="s">
        <v>13</v>
      </c>
      <c r="H1" s="272" t="s">
        <v>655</v>
      </c>
      <c r="I1" s="273" t="s">
        <v>656</v>
      </c>
      <c r="J1" s="282" t="s">
        <v>657</v>
      </c>
      <c r="K1" s="284" t="s">
        <v>16</v>
      </c>
      <c r="L1" s="285" t="s">
        <v>17</v>
      </c>
      <c r="M1" s="284" t="s">
        <v>18</v>
      </c>
      <c r="N1" s="285" t="s">
        <v>19</v>
      </c>
      <c r="O1" s="284" t="s">
        <v>20</v>
      </c>
      <c r="P1" s="297" t="s">
        <v>21</v>
      </c>
      <c r="Q1" s="284" t="s">
        <v>22</v>
      </c>
      <c r="R1" s="292" t="s">
        <v>23</v>
      </c>
      <c r="S1" s="284" t="s">
        <v>24</v>
      </c>
      <c r="T1" s="292" t="s">
        <v>25</v>
      </c>
      <c r="U1" s="284" t="s">
        <v>26</v>
      </c>
      <c r="V1" s="292" t="s">
        <v>27</v>
      </c>
    </row>
    <row r="2" spans="1:22" x14ac:dyDescent="0.3">
      <c r="A2" t="str" cm="1">
        <f t="array" ref="A2:G95">_xlfn._xlws.FILTER(Configuration_Stock!A:G,Configuration_Stock!C:C="XC Trade")</f>
        <v>PEUNL_01</v>
      </c>
      <c r="B2" t="str">
        <v>EU</v>
      </c>
      <c r="C2" t="str">
        <v>XC Trade</v>
      </c>
      <c r="D2" t="str">
        <v>Power EU</v>
      </c>
      <c r="E2" t="str">
        <v>Power NL</v>
      </c>
      <c r="F2" t="str">
        <v>Electricity EU</v>
      </c>
      <c r="G2" t="str">
        <v>Export from NL to Power EU</v>
      </c>
      <c r="H2" t="str">
        <f>_xlfn.IFNA(VLOOKUP($A2,'Matrix Node Matching'!$A:$I,8,FALSE),"")</f>
        <v>NL</v>
      </c>
      <c r="I2" t="str">
        <f>_xlfn.IFNA(VLOOKUP($A2,'Matrix Node Matching'!$A:$I,9,FALSE),"")</f>
        <v>EU</v>
      </c>
      <c r="J2" s="283">
        <f>_xlfn.IFNA(VLOOKUP($A2,Configuration_Stock!$A:H,8,FALSE),"")</f>
        <v>4.4000000000000004</v>
      </c>
      <c r="K2" s="286">
        <f>_xlfn.IFNA(VLOOKUP($A2,Configuration_Stock!$A:I,9,FALSE),"")</f>
        <v>4.4000000000000004</v>
      </c>
      <c r="L2" s="263">
        <f>_xlfn.IFNA(VLOOKUP($A2,Configuration_Stock!$A:J,10,FALSE),"")</f>
        <v>4.4000000000000004</v>
      </c>
      <c r="M2" s="286">
        <f>_xlfn.IFNA(VLOOKUP($A2,Configuration_Stock!$A:K,11,FALSE),"")</f>
        <v>4.4000000000000004</v>
      </c>
      <c r="N2" s="290">
        <f>_xlfn.IFNA(VLOOKUP($A2,Configuration_Stock!$A:L,12,FALSE),"")</f>
        <v>4.4000000000000004</v>
      </c>
      <c r="O2" s="286">
        <f>_xlfn.IFNA(VLOOKUP($A2,Configuration_Stock!$A:M,13,FALSE),"")</f>
        <v>4.4000000000000004</v>
      </c>
      <c r="P2" s="298">
        <f>_xlfn.IFNA(VLOOKUP($A2,Configuration_Stock!$A:N,14,FALSE),"")</f>
        <v>4.4000000000000004</v>
      </c>
      <c r="Q2" s="286">
        <f>_xlfn.IFNA(VLOOKUP($A2,Configuration_Stock!$A:O,15,FALSE),"")</f>
        <v>4.4000000000000004</v>
      </c>
      <c r="R2" s="290">
        <f>_xlfn.IFNA(VLOOKUP($A2,Configuration_Stock!$A:P,16,FALSE),"")</f>
        <v>4.4000000000000004</v>
      </c>
      <c r="S2" s="286">
        <f>_xlfn.IFNA(VLOOKUP($A2,Configuration_Stock!$A:Q,17,FALSE),"")</f>
        <v>4.4000000000000004</v>
      </c>
      <c r="T2" s="263">
        <f>_xlfn.IFNA(VLOOKUP($A2,Configuration_Stock!$A:R,18,FALSE),"")</f>
        <v>4.4000000000000004</v>
      </c>
      <c r="U2" s="286">
        <f>_xlfn.IFNA(VLOOKUP($A2,Configuration_Stock!$A:S,19,FALSE),"")</f>
        <v>4.4000000000000004</v>
      </c>
      <c r="V2" s="263">
        <f>_xlfn.IFNA(VLOOKUP($A2,Configuration_Stock!$A:T,20,FALSE),"")</f>
        <v>4.4000000000000004</v>
      </c>
    </row>
    <row r="3" spans="1:22" x14ac:dyDescent="0.3">
      <c r="A3" t="str">
        <v>PEUGB_01</v>
      </c>
      <c r="B3" t="str">
        <v>EU</v>
      </c>
      <c r="C3" t="str">
        <v>XC Trade</v>
      </c>
      <c r="D3" t="str">
        <v>Power EU</v>
      </c>
      <c r="E3" t="str">
        <v>Power GB</v>
      </c>
      <c r="F3" t="str">
        <v>Electricity EU</v>
      </c>
      <c r="G3" t="str">
        <v>Export from GB to Power EU</v>
      </c>
      <c r="H3" t="str">
        <f>_xlfn.IFNA(VLOOKUP($A3,'Matrix Node Matching'!$A:$I,8,FALSE),"")</f>
        <v>GB</v>
      </c>
      <c r="I3" t="str">
        <f>_xlfn.IFNA(VLOOKUP($A3,'Matrix Node Matching'!$A:$I,9,FALSE),"")</f>
        <v>EU</v>
      </c>
      <c r="J3" s="283">
        <f>_xlfn.IFNA(VLOOKUP($A3,Configuration_Stock!$A:H,8,FALSE),"")</f>
        <v>14.904</v>
      </c>
      <c r="K3" s="286">
        <f>_xlfn.IFNA(VLOOKUP($A3,Configuration_Stock!$A:I,9,FALSE),"")</f>
        <v>14.904</v>
      </c>
      <c r="L3" s="263">
        <f>_xlfn.IFNA(VLOOKUP($A3,Configuration_Stock!$A:J,10,FALSE),"")</f>
        <v>14.904</v>
      </c>
      <c r="M3" s="286">
        <f>_xlfn.IFNA(VLOOKUP($A3,Configuration_Stock!$A:K,11,FALSE),"")</f>
        <v>14.904</v>
      </c>
      <c r="N3" s="290">
        <f>_xlfn.IFNA(VLOOKUP($A3,Configuration_Stock!$A:L,12,FALSE),"")</f>
        <v>14.904</v>
      </c>
      <c r="O3" s="286">
        <f>_xlfn.IFNA(VLOOKUP($A3,Configuration_Stock!$A:M,13,FALSE),"")</f>
        <v>14.904</v>
      </c>
      <c r="P3" s="298">
        <f>_xlfn.IFNA(VLOOKUP($A3,Configuration_Stock!$A:N,14,FALSE),"")</f>
        <v>14.904</v>
      </c>
      <c r="Q3" s="286">
        <f>_xlfn.IFNA(VLOOKUP($A3,Configuration_Stock!$A:O,15,FALSE),"")</f>
        <v>14.904</v>
      </c>
      <c r="R3" s="290">
        <f>_xlfn.IFNA(VLOOKUP($A3,Configuration_Stock!$A:P,16,FALSE),"")</f>
        <v>14.904</v>
      </c>
      <c r="S3" s="286">
        <f>_xlfn.IFNA(VLOOKUP($A3,Configuration_Stock!$A:Q,17,FALSE),"")</f>
        <v>14.904</v>
      </c>
      <c r="T3" s="263">
        <f>_xlfn.IFNA(VLOOKUP($A3,Configuration_Stock!$A:R,18,FALSE),"")</f>
        <v>14.904</v>
      </c>
      <c r="U3" s="286">
        <f>_xlfn.IFNA(VLOOKUP($A3,Configuration_Stock!$A:S,19,FALSE),"")</f>
        <v>14.904</v>
      </c>
      <c r="V3" s="263">
        <f>_xlfn.IFNA(VLOOKUP($A3,Configuration_Stock!$A:T,20,FALSE),"")</f>
        <v>14.904</v>
      </c>
    </row>
    <row r="4" spans="1:22" x14ac:dyDescent="0.3">
      <c r="A4" t="str">
        <v>PEUNO_01</v>
      </c>
      <c r="B4" t="str">
        <v>EU</v>
      </c>
      <c r="C4" t="str">
        <v>XC Trade</v>
      </c>
      <c r="D4" t="str">
        <v>Power EU</v>
      </c>
      <c r="E4" t="str">
        <v>Power NO</v>
      </c>
      <c r="F4" t="str">
        <v>Electricity EU</v>
      </c>
      <c r="G4" t="str">
        <v>Export from NO to Power EU</v>
      </c>
      <c r="H4" t="str">
        <f>_xlfn.IFNA(VLOOKUP($A4,'Matrix Node Matching'!$A:$I,8,FALSE),"")</f>
        <v>NO</v>
      </c>
      <c r="I4" t="str">
        <f>_xlfn.IFNA(VLOOKUP($A4,'Matrix Node Matching'!$A:$I,9,FALSE),"")</f>
        <v>EU</v>
      </c>
      <c r="J4" s="283">
        <f>_xlfn.IFNA(VLOOKUP($A4,Configuration_Stock!$A:H,8,FALSE),"")</f>
        <v>5.1950000000000003</v>
      </c>
      <c r="K4" s="286">
        <f>_xlfn.IFNA(VLOOKUP($A4,Configuration_Stock!$A:I,9,FALSE),"")</f>
        <v>5.1950000000000003</v>
      </c>
      <c r="L4" s="263">
        <f>_xlfn.IFNA(VLOOKUP($A4,Configuration_Stock!$A:J,10,FALSE),"")</f>
        <v>5.1950000000000003</v>
      </c>
      <c r="M4" s="286">
        <f>_xlfn.IFNA(VLOOKUP($A4,Configuration_Stock!$A:K,11,FALSE),"")</f>
        <v>5.1950000000000003</v>
      </c>
      <c r="N4" s="290">
        <f>_xlfn.IFNA(VLOOKUP($A4,Configuration_Stock!$A:L,12,FALSE),"")</f>
        <v>5.1950000000000003</v>
      </c>
      <c r="O4" s="286">
        <f>_xlfn.IFNA(VLOOKUP($A4,Configuration_Stock!$A:M,13,FALSE),"")</f>
        <v>5.1950000000000003</v>
      </c>
      <c r="P4" s="298">
        <f>_xlfn.IFNA(VLOOKUP($A4,Configuration_Stock!$A:N,14,FALSE),"")</f>
        <v>5.1950000000000003</v>
      </c>
      <c r="Q4" s="286">
        <f>_xlfn.IFNA(VLOOKUP($A4,Configuration_Stock!$A:O,15,FALSE),"")</f>
        <v>5.1950000000000003</v>
      </c>
      <c r="R4" s="290">
        <f>_xlfn.IFNA(VLOOKUP($A4,Configuration_Stock!$A:P,16,FALSE),"")</f>
        <v>5.1950000000000003</v>
      </c>
      <c r="S4" s="286">
        <f>_xlfn.IFNA(VLOOKUP($A4,Configuration_Stock!$A:Q,17,FALSE),"")</f>
        <v>5.1950000000000003</v>
      </c>
      <c r="T4" s="263">
        <f>_xlfn.IFNA(VLOOKUP($A4,Configuration_Stock!$A:R,18,FALSE),"")</f>
        <v>5.1950000000000003</v>
      </c>
      <c r="U4" s="286">
        <f>_xlfn.IFNA(VLOOKUP($A4,Configuration_Stock!$A:S,19,FALSE),"")</f>
        <v>5.1950000000000003</v>
      </c>
      <c r="V4" s="263">
        <f>_xlfn.IFNA(VLOOKUP($A4,Configuration_Stock!$A:T,20,FALSE),"")</f>
        <v>5.1950000000000003</v>
      </c>
    </row>
    <row r="5" spans="1:22" x14ac:dyDescent="0.3">
      <c r="A5" t="str">
        <v>PEUDK_01</v>
      </c>
      <c r="B5" t="str">
        <v>EU</v>
      </c>
      <c r="C5" t="str">
        <v>XC Trade</v>
      </c>
      <c r="D5" t="str">
        <v>Power EU</v>
      </c>
      <c r="E5" t="str">
        <v>Power DK</v>
      </c>
      <c r="F5" t="str">
        <v>Electricity EU</v>
      </c>
      <c r="G5" t="str">
        <v>Export from DK to Power EU</v>
      </c>
      <c r="H5" t="str">
        <f>_xlfn.IFNA(VLOOKUP($A5,'Matrix Node Matching'!$A:$I,8,FALSE),"")</f>
        <v>DK</v>
      </c>
      <c r="I5" t="str">
        <f>_xlfn.IFNA(VLOOKUP($A5,'Matrix Node Matching'!$A:$I,9,FALSE),"")</f>
        <v>EU</v>
      </c>
      <c r="J5" s="283">
        <f>_xlfn.IFNA(VLOOKUP($A5,Configuration_Stock!$A:H,8,FALSE),"")</f>
        <v>4.6150000000000002</v>
      </c>
      <c r="K5" s="286">
        <f>_xlfn.IFNA(VLOOKUP($A5,Configuration_Stock!$A:I,9,FALSE),"")</f>
        <v>4.6150000000000002</v>
      </c>
      <c r="L5" s="263">
        <f>_xlfn.IFNA(VLOOKUP($A5,Configuration_Stock!$A:J,10,FALSE),"")</f>
        <v>4.6150000000000002</v>
      </c>
      <c r="M5" s="286">
        <f>_xlfn.IFNA(VLOOKUP($A5,Configuration_Stock!$A:K,11,FALSE),"")</f>
        <v>4.6150000000000002</v>
      </c>
      <c r="N5" s="290">
        <f>_xlfn.IFNA(VLOOKUP($A5,Configuration_Stock!$A:L,12,FALSE),"")</f>
        <v>4.6150000000000002</v>
      </c>
      <c r="O5" s="286">
        <f>_xlfn.IFNA(VLOOKUP($A5,Configuration_Stock!$A:M,13,FALSE),"")</f>
        <v>4.6150000000000002</v>
      </c>
      <c r="P5" s="298">
        <f>_xlfn.IFNA(VLOOKUP($A5,Configuration_Stock!$A:N,14,FALSE),"")</f>
        <v>4.6150000000000002</v>
      </c>
      <c r="Q5" s="286">
        <f>_xlfn.IFNA(VLOOKUP($A5,Configuration_Stock!$A:O,15,FALSE),"")</f>
        <v>4.6150000000000002</v>
      </c>
      <c r="R5" s="290">
        <f>_xlfn.IFNA(VLOOKUP($A5,Configuration_Stock!$A:P,16,FALSE),"")</f>
        <v>4.6150000000000002</v>
      </c>
      <c r="S5" s="286">
        <f>_xlfn.IFNA(VLOOKUP($A5,Configuration_Stock!$A:Q,17,FALSE),"")</f>
        <v>4.6150000000000002</v>
      </c>
      <c r="T5" s="263">
        <f>_xlfn.IFNA(VLOOKUP($A5,Configuration_Stock!$A:R,18,FALSE),"")</f>
        <v>4.6150000000000002</v>
      </c>
      <c r="U5" s="286">
        <f>_xlfn.IFNA(VLOOKUP($A5,Configuration_Stock!$A:S,19,FALSE),"")</f>
        <v>4.6150000000000002</v>
      </c>
      <c r="V5" s="263">
        <f>_xlfn.IFNA(VLOOKUP($A5,Configuration_Stock!$A:T,20,FALSE),"")</f>
        <v>4.6150000000000002</v>
      </c>
    </row>
    <row r="6" spans="1:22" x14ac:dyDescent="0.3">
      <c r="A6" t="str">
        <v>PEUDE_01</v>
      </c>
      <c r="B6" t="str">
        <v>EU</v>
      </c>
      <c r="C6" t="str">
        <v>XC Trade</v>
      </c>
      <c r="D6" t="str">
        <v>Power EU</v>
      </c>
      <c r="E6" t="str">
        <v>Power DE</v>
      </c>
      <c r="F6" t="str">
        <v>Electricity EU</v>
      </c>
      <c r="G6" t="str">
        <v>Export from DE to Power EU</v>
      </c>
      <c r="H6" t="str">
        <f>_xlfn.IFNA(VLOOKUP($A6,'Matrix Node Matching'!$A:$I,8,FALSE),"")</f>
        <v>DE</v>
      </c>
      <c r="I6" t="str">
        <f>_xlfn.IFNA(VLOOKUP($A6,'Matrix Node Matching'!$A:$I,9,FALSE),"")</f>
        <v>EU</v>
      </c>
      <c r="J6" s="283">
        <f>_xlfn.IFNA(VLOOKUP($A6,Configuration_Stock!$A:H,8,FALSE),"")</f>
        <v>32.365000000000002</v>
      </c>
      <c r="K6" s="286">
        <f>_xlfn.IFNA(VLOOKUP($A6,Configuration_Stock!$A:I,9,FALSE),"")</f>
        <v>32.365000000000002</v>
      </c>
      <c r="L6" s="263">
        <f>_xlfn.IFNA(VLOOKUP($A6,Configuration_Stock!$A:J,10,FALSE),"")</f>
        <v>32.365000000000002</v>
      </c>
      <c r="M6" s="286">
        <f>_xlfn.IFNA(VLOOKUP($A6,Configuration_Stock!$A:K,11,FALSE),"")</f>
        <v>32.365000000000002</v>
      </c>
      <c r="N6" s="290">
        <f>_xlfn.IFNA(VLOOKUP($A6,Configuration_Stock!$A:L,12,FALSE),"")</f>
        <v>32.365000000000002</v>
      </c>
      <c r="O6" s="286">
        <f>_xlfn.IFNA(VLOOKUP($A6,Configuration_Stock!$A:M,13,FALSE),"")</f>
        <v>32.365000000000002</v>
      </c>
      <c r="P6" s="298">
        <f>_xlfn.IFNA(VLOOKUP($A6,Configuration_Stock!$A:N,14,FALSE),"")</f>
        <v>32.365000000000002</v>
      </c>
      <c r="Q6" s="286">
        <f>_xlfn.IFNA(VLOOKUP($A6,Configuration_Stock!$A:O,15,FALSE),"")</f>
        <v>32.365000000000002</v>
      </c>
      <c r="R6" s="290">
        <f>_xlfn.IFNA(VLOOKUP($A6,Configuration_Stock!$A:P,16,FALSE),"")</f>
        <v>32.365000000000002</v>
      </c>
      <c r="S6" s="286">
        <f>_xlfn.IFNA(VLOOKUP($A6,Configuration_Stock!$A:Q,17,FALSE),"")</f>
        <v>32.365000000000002</v>
      </c>
      <c r="T6" s="263">
        <f>_xlfn.IFNA(VLOOKUP($A6,Configuration_Stock!$A:R,18,FALSE),"")</f>
        <v>32.365000000000002</v>
      </c>
      <c r="U6" s="286">
        <f>_xlfn.IFNA(VLOOKUP($A6,Configuration_Stock!$A:S,19,FALSE),"")</f>
        <v>32.365000000000002</v>
      </c>
      <c r="V6" s="263">
        <f>_xlfn.IFNA(VLOOKUP($A6,Configuration_Stock!$A:T,20,FALSE),"")</f>
        <v>32.365000000000002</v>
      </c>
    </row>
    <row r="7" spans="1:22" x14ac:dyDescent="0.3">
      <c r="A7" t="str">
        <v>PNLDK_01</v>
      </c>
      <c r="B7" t="str">
        <v>NL</v>
      </c>
      <c r="C7" t="str">
        <v>XC Trade</v>
      </c>
      <c r="D7" t="str">
        <v>Power NL</v>
      </c>
      <c r="E7" t="str">
        <v>Power DK</v>
      </c>
      <c r="F7" t="str">
        <v>Electricity NL - HV</v>
      </c>
      <c r="G7" t="str">
        <v>Import from DK - Power NL</v>
      </c>
      <c r="H7" t="str">
        <f>_xlfn.IFNA(VLOOKUP($A7,'Matrix Node Matching'!$A:$I,8,FALSE),"")</f>
        <v>DK</v>
      </c>
      <c r="I7" t="str">
        <f>_xlfn.IFNA(VLOOKUP($A7,'Matrix Node Matching'!$A:$I,9,FALSE),"")</f>
        <v>NL</v>
      </c>
      <c r="J7" s="283">
        <f>_xlfn.IFNA(VLOOKUP($A7,Configuration_Stock!$A:H,8,FALSE),"")</f>
        <v>0.7</v>
      </c>
      <c r="K7" s="286">
        <f>_xlfn.IFNA(VLOOKUP($A7,Configuration_Stock!$A:I,9,FALSE),"")</f>
        <v>0.7</v>
      </c>
      <c r="L7" s="263">
        <f>_xlfn.IFNA(VLOOKUP($A7,Configuration_Stock!$A:J,10,FALSE),"")</f>
        <v>0.7</v>
      </c>
      <c r="M7" s="286">
        <f>_xlfn.IFNA(VLOOKUP($A7,Configuration_Stock!$A:K,11,FALSE),"")</f>
        <v>0.7</v>
      </c>
      <c r="N7" s="290">
        <f>_xlfn.IFNA(VLOOKUP($A7,Configuration_Stock!$A:L,12,FALSE),"")</f>
        <v>0.7</v>
      </c>
      <c r="O7" s="286">
        <f>_xlfn.IFNA(VLOOKUP($A7,Configuration_Stock!$A:M,13,FALSE),"")</f>
        <v>0.7</v>
      </c>
      <c r="P7" s="298">
        <f>_xlfn.IFNA(VLOOKUP($A7,Configuration_Stock!$A:N,14,FALSE),"")</f>
        <v>0.7</v>
      </c>
      <c r="Q7" s="286">
        <f>_xlfn.IFNA(VLOOKUP($A7,Configuration_Stock!$A:O,15,FALSE),"")</f>
        <v>0.7</v>
      </c>
      <c r="R7" s="290">
        <f>_xlfn.IFNA(VLOOKUP($A7,Configuration_Stock!$A:P,16,FALSE),"")</f>
        <v>0.7</v>
      </c>
      <c r="S7" s="286">
        <f>_xlfn.IFNA(VLOOKUP($A7,Configuration_Stock!$A:Q,17,FALSE),"")</f>
        <v>0.7</v>
      </c>
      <c r="T7" s="263">
        <f>_xlfn.IFNA(VLOOKUP($A7,Configuration_Stock!$A:R,18,FALSE),"")</f>
        <v>0.7</v>
      </c>
      <c r="U7" s="286">
        <f>_xlfn.IFNA(VLOOKUP($A7,Configuration_Stock!$A:S,19,FALSE),"")</f>
        <v>0.7</v>
      </c>
      <c r="V7" s="263">
        <f>_xlfn.IFNA(VLOOKUP($A7,Configuration_Stock!$A:T,20,FALSE),"")</f>
        <v>0.7</v>
      </c>
    </row>
    <row r="8" spans="1:22" x14ac:dyDescent="0.3">
      <c r="A8" t="str">
        <v>PNLDE_01</v>
      </c>
      <c r="B8" t="str">
        <v>NL</v>
      </c>
      <c r="C8" t="str">
        <v>XC Trade</v>
      </c>
      <c r="D8" t="str">
        <v>Power NL</v>
      </c>
      <c r="E8" t="str">
        <v>Power DE</v>
      </c>
      <c r="F8" t="str">
        <v>Electricity NL - HV</v>
      </c>
      <c r="G8" t="str">
        <v>Import from DE - Power NL</v>
      </c>
      <c r="H8" t="str">
        <f>_xlfn.IFNA(VLOOKUP($A8,'Matrix Node Matching'!$A:$I,8,FALSE),"")</f>
        <v>DE</v>
      </c>
      <c r="I8" t="str">
        <f>_xlfn.IFNA(VLOOKUP($A8,'Matrix Node Matching'!$A:$I,9,FALSE),"")</f>
        <v>NL</v>
      </c>
      <c r="J8" s="283">
        <f>_xlfn.IFNA(VLOOKUP($A8,Configuration_Stock!$A:H,8,FALSE),"")</f>
        <v>6</v>
      </c>
      <c r="K8" s="286">
        <f>_xlfn.IFNA(VLOOKUP($A8,Configuration_Stock!$A:I,9,FALSE),"")</f>
        <v>6</v>
      </c>
      <c r="L8" s="263">
        <f>_xlfn.IFNA(VLOOKUP($A8,Configuration_Stock!$A:J,10,FALSE),"")</f>
        <v>6</v>
      </c>
      <c r="M8" s="286">
        <f>_xlfn.IFNA(VLOOKUP($A8,Configuration_Stock!$A:K,11,FALSE),"")</f>
        <v>6</v>
      </c>
      <c r="N8" s="290">
        <f>_xlfn.IFNA(VLOOKUP($A8,Configuration_Stock!$A:L,12,FALSE),"")</f>
        <v>6</v>
      </c>
      <c r="O8" s="286">
        <f>_xlfn.IFNA(VLOOKUP($A8,Configuration_Stock!$A:M,13,FALSE),"")</f>
        <v>6</v>
      </c>
      <c r="P8" s="298">
        <f>_xlfn.IFNA(VLOOKUP($A8,Configuration_Stock!$A:N,14,FALSE),"")</f>
        <v>6</v>
      </c>
      <c r="Q8" s="286">
        <f>_xlfn.IFNA(VLOOKUP($A8,Configuration_Stock!$A:O,15,FALSE),"")</f>
        <v>6</v>
      </c>
      <c r="R8" s="290">
        <f>_xlfn.IFNA(VLOOKUP($A8,Configuration_Stock!$A:P,16,FALSE),"")</f>
        <v>6</v>
      </c>
      <c r="S8" s="286">
        <f>_xlfn.IFNA(VLOOKUP($A8,Configuration_Stock!$A:Q,17,FALSE),"")</f>
        <v>6</v>
      </c>
      <c r="T8" s="263">
        <f>_xlfn.IFNA(VLOOKUP($A8,Configuration_Stock!$A:R,18,FALSE),"")</f>
        <v>6</v>
      </c>
      <c r="U8" s="286">
        <f>_xlfn.IFNA(VLOOKUP($A8,Configuration_Stock!$A:S,19,FALSE),"")</f>
        <v>6</v>
      </c>
      <c r="V8" s="263">
        <f>_xlfn.IFNA(VLOOKUP($A8,Configuration_Stock!$A:T,20,FALSE),"")</f>
        <v>6</v>
      </c>
    </row>
    <row r="9" spans="1:22" x14ac:dyDescent="0.3">
      <c r="A9" t="str">
        <v>PNLGB_01</v>
      </c>
      <c r="B9" t="str">
        <v>NL</v>
      </c>
      <c r="C9" t="str">
        <v>XC Trade</v>
      </c>
      <c r="D9" t="str">
        <v>Power NL</v>
      </c>
      <c r="E9" t="str">
        <v>Power GB</v>
      </c>
      <c r="F9" t="str">
        <v>Electricity NL - HV</v>
      </c>
      <c r="G9" t="str">
        <v>Import from GB - Power NL</v>
      </c>
      <c r="H9" t="str">
        <f>_xlfn.IFNA(VLOOKUP($A9,'Matrix Node Matching'!$A:$I,8,FALSE),"")</f>
        <v>GB</v>
      </c>
      <c r="I9" t="str">
        <f>_xlfn.IFNA(VLOOKUP($A9,'Matrix Node Matching'!$A:$I,9,FALSE),"")</f>
        <v>NL</v>
      </c>
      <c r="J9" s="283">
        <f>_xlfn.IFNA(VLOOKUP($A9,Configuration_Stock!$A:H,8,FALSE),"")</f>
        <v>3</v>
      </c>
      <c r="K9" s="286">
        <f>_xlfn.IFNA(VLOOKUP($A9,Configuration_Stock!$A:I,9,FALSE),"")</f>
        <v>3</v>
      </c>
      <c r="L9" s="263">
        <f>_xlfn.IFNA(VLOOKUP($A9,Configuration_Stock!$A:J,10,FALSE),"")</f>
        <v>3</v>
      </c>
      <c r="M9" s="286">
        <f>_xlfn.IFNA(VLOOKUP($A9,Configuration_Stock!$A:K,11,FALSE),"")</f>
        <v>3</v>
      </c>
      <c r="N9" s="290">
        <f>_xlfn.IFNA(VLOOKUP($A9,Configuration_Stock!$A:L,12,FALSE),"")</f>
        <v>3</v>
      </c>
      <c r="O9" s="286">
        <f>_xlfn.IFNA(VLOOKUP($A9,Configuration_Stock!$A:M,13,FALSE),"")</f>
        <v>3</v>
      </c>
      <c r="P9" s="298">
        <f>_xlfn.IFNA(VLOOKUP($A9,Configuration_Stock!$A:N,14,FALSE),"")</f>
        <v>3</v>
      </c>
      <c r="Q9" s="286">
        <f>_xlfn.IFNA(VLOOKUP($A9,Configuration_Stock!$A:O,15,FALSE),"")</f>
        <v>3</v>
      </c>
      <c r="R9" s="290">
        <f>_xlfn.IFNA(VLOOKUP($A9,Configuration_Stock!$A:P,16,FALSE),"")</f>
        <v>3</v>
      </c>
      <c r="S9" s="286">
        <f>_xlfn.IFNA(VLOOKUP($A9,Configuration_Stock!$A:Q,17,FALSE),"")</f>
        <v>3</v>
      </c>
      <c r="T9" s="263">
        <f>_xlfn.IFNA(VLOOKUP($A9,Configuration_Stock!$A:R,18,FALSE),"")</f>
        <v>3</v>
      </c>
      <c r="U9" s="286">
        <f>_xlfn.IFNA(VLOOKUP($A9,Configuration_Stock!$A:S,19,FALSE),"")</f>
        <v>3</v>
      </c>
      <c r="V9" s="263">
        <f>_xlfn.IFNA(VLOOKUP($A9,Configuration_Stock!$A:T,20,FALSE),"")</f>
        <v>3</v>
      </c>
    </row>
    <row r="10" spans="1:22" x14ac:dyDescent="0.3">
      <c r="A10" t="str">
        <v>PNLNO_01</v>
      </c>
      <c r="B10" t="str">
        <v>NL</v>
      </c>
      <c r="C10" t="str">
        <v>XC Trade</v>
      </c>
      <c r="D10" t="str">
        <v>Power NL</v>
      </c>
      <c r="E10" t="str">
        <v>Power NO</v>
      </c>
      <c r="F10" t="str">
        <v>Electricity NL - HV</v>
      </c>
      <c r="G10" t="str">
        <v>Import from NO - Power NL</v>
      </c>
      <c r="H10" t="str">
        <f>_xlfn.IFNA(VLOOKUP($A10,'Matrix Node Matching'!$A:$I,8,FALSE),"")</f>
        <v>NO</v>
      </c>
      <c r="I10" t="str">
        <f>_xlfn.IFNA(VLOOKUP($A10,'Matrix Node Matching'!$A:$I,9,FALSE),"")</f>
        <v>NL</v>
      </c>
      <c r="J10" s="283">
        <f>_xlfn.IFNA(VLOOKUP($A10,Configuration_Stock!$A:H,8,FALSE),"")</f>
        <v>0.7</v>
      </c>
      <c r="K10" s="286">
        <f>_xlfn.IFNA(VLOOKUP($A10,Configuration_Stock!$A:I,9,FALSE),"")</f>
        <v>0.7</v>
      </c>
      <c r="L10" s="263">
        <f>_xlfn.IFNA(VLOOKUP($A10,Configuration_Stock!$A:J,10,FALSE),"")</f>
        <v>0.7</v>
      </c>
      <c r="M10" s="286">
        <f>_xlfn.IFNA(VLOOKUP($A10,Configuration_Stock!$A:K,11,FALSE),"")</f>
        <v>0.7</v>
      </c>
      <c r="N10" s="290">
        <f>_xlfn.IFNA(VLOOKUP($A10,Configuration_Stock!$A:L,12,FALSE),"")</f>
        <v>0.7</v>
      </c>
      <c r="O10" s="286">
        <f>_xlfn.IFNA(VLOOKUP($A10,Configuration_Stock!$A:M,13,FALSE),"")</f>
        <v>0.7</v>
      </c>
      <c r="P10" s="298">
        <f>_xlfn.IFNA(VLOOKUP($A10,Configuration_Stock!$A:N,14,FALSE),"")</f>
        <v>0.7</v>
      </c>
      <c r="Q10" s="286">
        <f>_xlfn.IFNA(VLOOKUP($A10,Configuration_Stock!$A:O,15,FALSE),"")</f>
        <v>0.7</v>
      </c>
      <c r="R10" s="290">
        <f>_xlfn.IFNA(VLOOKUP($A10,Configuration_Stock!$A:P,16,FALSE),"")</f>
        <v>0.7</v>
      </c>
      <c r="S10" s="286">
        <f>_xlfn.IFNA(VLOOKUP($A10,Configuration_Stock!$A:Q,17,FALSE),"")</f>
        <v>0.7</v>
      </c>
      <c r="T10" s="263">
        <f>_xlfn.IFNA(VLOOKUP($A10,Configuration_Stock!$A:R,18,FALSE),"")</f>
        <v>0.7</v>
      </c>
      <c r="U10" s="286">
        <f>_xlfn.IFNA(VLOOKUP($A10,Configuration_Stock!$A:S,19,FALSE),"")</f>
        <v>0.7</v>
      </c>
      <c r="V10" s="263">
        <f>_xlfn.IFNA(VLOOKUP($A10,Configuration_Stock!$A:T,20,FALSE),"")</f>
        <v>0.7</v>
      </c>
    </row>
    <row r="11" spans="1:22" x14ac:dyDescent="0.3">
      <c r="A11" t="str">
        <v>PDEDK_01</v>
      </c>
      <c r="B11" t="str">
        <v>DE</v>
      </c>
      <c r="C11" t="str">
        <v>XC Trade</v>
      </c>
      <c r="D11" t="str">
        <v>Power DE</v>
      </c>
      <c r="E11" t="str">
        <v>Power DK</v>
      </c>
      <c r="F11" t="str">
        <v>Electricity DE</v>
      </c>
      <c r="G11" t="str">
        <v>Import from DK - Power DE</v>
      </c>
      <c r="H11" t="str">
        <f>_xlfn.IFNA(VLOOKUP($A11,'Matrix Node Matching'!$A:$I,8,FALSE),"")</f>
        <v>DK</v>
      </c>
      <c r="I11" t="str">
        <f>_xlfn.IFNA(VLOOKUP($A11,'Matrix Node Matching'!$A:$I,9,FALSE),"")</f>
        <v>DE</v>
      </c>
      <c r="J11" s="283">
        <f>_xlfn.IFNA(VLOOKUP($A11,Configuration_Stock!$A:H,8,FALSE),"")</f>
        <v>4.7</v>
      </c>
      <c r="K11" s="286">
        <f>_xlfn.IFNA(VLOOKUP($A11,Configuration_Stock!$A:I,9,FALSE),"")</f>
        <v>4.7</v>
      </c>
      <c r="L11" s="263">
        <f>_xlfn.IFNA(VLOOKUP($A11,Configuration_Stock!$A:J,10,FALSE),"")</f>
        <v>4.7</v>
      </c>
      <c r="M11" s="286">
        <f>_xlfn.IFNA(VLOOKUP($A11,Configuration_Stock!$A:K,11,FALSE),"")</f>
        <v>4.7</v>
      </c>
      <c r="N11" s="290">
        <f>_xlfn.IFNA(VLOOKUP($A11,Configuration_Stock!$A:L,12,FALSE),"")</f>
        <v>4.7</v>
      </c>
      <c r="O11" s="286">
        <f>_xlfn.IFNA(VLOOKUP($A11,Configuration_Stock!$A:M,13,FALSE),"")</f>
        <v>4.7</v>
      </c>
      <c r="P11" s="298">
        <f>_xlfn.IFNA(VLOOKUP($A11,Configuration_Stock!$A:N,14,FALSE),"")</f>
        <v>4.7</v>
      </c>
      <c r="Q11" s="286">
        <f>_xlfn.IFNA(VLOOKUP($A11,Configuration_Stock!$A:O,15,FALSE),"")</f>
        <v>4.7</v>
      </c>
      <c r="R11" s="290">
        <f>_xlfn.IFNA(VLOOKUP($A11,Configuration_Stock!$A:P,16,FALSE),"")</f>
        <v>4.7</v>
      </c>
      <c r="S11" s="286">
        <f>_xlfn.IFNA(VLOOKUP($A11,Configuration_Stock!$A:Q,17,FALSE),"")</f>
        <v>4.7</v>
      </c>
      <c r="T11" s="263">
        <f>_xlfn.IFNA(VLOOKUP($A11,Configuration_Stock!$A:R,18,FALSE),"")</f>
        <v>4.7</v>
      </c>
      <c r="U11" s="286">
        <f>_xlfn.IFNA(VLOOKUP($A11,Configuration_Stock!$A:S,19,FALSE),"")</f>
        <v>4.7</v>
      </c>
      <c r="V11" s="263">
        <f>_xlfn.IFNA(VLOOKUP($A11,Configuration_Stock!$A:T,20,FALSE),"")</f>
        <v>4.7</v>
      </c>
    </row>
    <row r="12" spans="1:22" x14ac:dyDescent="0.3">
      <c r="A12" t="str">
        <v>PDENO_01</v>
      </c>
      <c r="B12" t="str">
        <v>DE</v>
      </c>
      <c r="C12" t="str">
        <v>XC Trade</v>
      </c>
      <c r="D12" t="str">
        <v>Power DE</v>
      </c>
      <c r="E12" t="str">
        <v>Power NO</v>
      </c>
      <c r="F12" t="str">
        <v>Electricity DE</v>
      </c>
      <c r="G12" t="str">
        <v>Import from NO - Power DE</v>
      </c>
      <c r="H12" t="str">
        <f>_xlfn.IFNA(VLOOKUP($A12,'Matrix Node Matching'!$A:$I,8,FALSE),"")</f>
        <v>NO</v>
      </c>
      <c r="I12" t="str">
        <f>_xlfn.IFNA(VLOOKUP($A12,'Matrix Node Matching'!$A:$I,9,FALSE),"")</f>
        <v>DE</v>
      </c>
      <c r="J12" s="283">
        <f>_xlfn.IFNA(VLOOKUP($A12,Configuration_Stock!$A:H,8,FALSE),"")</f>
        <v>1.4</v>
      </c>
      <c r="K12" s="286">
        <f>_xlfn.IFNA(VLOOKUP($A12,Configuration_Stock!$A:I,9,FALSE),"")</f>
        <v>1.4</v>
      </c>
      <c r="L12" s="263">
        <f>_xlfn.IFNA(VLOOKUP($A12,Configuration_Stock!$A:J,10,FALSE),"")</f>
        <v>1.4</v>
      </c>
      <c r="M12" s="286">
        <f>_xlfn.IFNA(VLOOKUP($A12,Configuration_Stock!$A:K,11,FALSE),"")</f>
        <v>1.4</v>
      </c>
      <c r="N12" s="290">
        <f>_xlfn.IFNA(VLOOKUP($A12,Configuration_Stock!$A:L,12,FALSE),"")</f>
        <v>1.4</v>
      </c>
      <c r="O12" s="286">
        <f>_xlfn.IFNA(VLOOKUP($A12,Configuration_Stock!$A:M,13,FALSE),"")</f>
        <v>1.4</v>
      </c>
      <c r="P12" s="298">
        <f>_xlfn.IFNA(VLOOKUP($A12,Configuration_Stock!$A:N,14,FALSE),"")</f>
        <v>1.4</v>
      </c>
      <c r="Q12" s="286">
        <f>_xlfn.IFNA(VLOOKUP($A12,Configuration_Stock!$A:O,15,FALSE),"")</f>
        <v>1.4</v>
      </c>
      <c r="R12" s="290">
        <f>_xlfn.IFNA(VLOOKUP($A12,Configuration_Stock!$A:P,16,FALSE),"")</f>
        <v>1.4</v>
      </c>
      <c r="S12" s="286">
        <f>_xlfn.IFNA(VLOOKUP($A12,Configuration_Stock!$A:Q,17,FALSE),"")</f>
        <v>1.4</v>
      </c>
      <c r="T12" s="263">
        <f>_xlfn.IFNA(VLOOKUP($A12,Configuration_Stock!$A:R,18,FALSE),"")</f>
        <v>1.4</v>
      </c>
      <c r="U12" s="286">
        <f>_xlfn.IFNA(VLOOKUP($A12,Configuration_Stock!$A:S,19,FALSE),"")</f>
        <v>1.4</v>
      </c>
      <c r="V12" s="263">
        <f>_xlfn.IFNA(VLOOKUP($A12,Configuration_Stock!$A:T,20,FALSE),"")</f>
        <v>1.4</v>
      </c>
    </row>
    <row r="13" spans="1:22" x14ac:dyDescent="0.3">
      <c r="A13" t="str">
        <v>PDENL_01</v>
      </c>
      <c r="B13" t="str">
        <v>DE</v>
      </c>
      <c r="C13" t="str">
        <v>XC Trade</v>
      </c>
      <c r="D13" t="str">
        <v>Power DE</v>
      </c>
      <c r="E13" t="str">
        <v>Power NL</v>
      </c>
      <c r="F13" t="str">
        <v>Electricity DE</v>
      </c>
      <c r="G13" t="str">
        <v>Import from NL - Power DE</v>
      </c>
      <c r="H13" t="str">
        <f>_xlfn.IFNA(VLOOKUP($A13,'Matrix Node Matching'!$A:$I,8,FALSE),"")</f>
        <v>NL</v>
      </c>
      <c r="I13" t="str">
        <f>_xlfn.IFNA(VLOOKUP($A13,'Matrix Node Matching'!$A:$I,9,FALSE),"")</f>
        <v>DE</v>
      </c>
      <c r="J13" s="283">
        <f>_xlfn.IFNA(VLOOKUP($A13,Configuration_Stock!$A:H,8,FALSE),"")</f>
        <v>6</v>
      </c>
      <c r="K13" s="286">
        <f>_xlfn.IFNA(VLOOKUP($A13,Configuration_Stock!$A:I,9,FALSE),"")</f>
        <v>6</v>
      </c>
      <c r="L13" s="263">
        <f>_xlfn.IFNA(VLOOKUP($A13,Configuration_Stock!$A:J,10,FALSE),"")</f>
        <v>6</v>
      </c>
      <c r="M13" s="286">
        <f>_xlfn.IFNA(VLOOKUP($A13,Configuration_Stock!$A:K,11,FALSE),"")</f>
        <v>6</v>
      </c>
      <c r="N13" s="290">
        <f>_xlfn.IFNA(VLOOKUP($A13,Configuration_Stock!$A:L,12,FALSE),"")</f>
        <v>6</v>
      </c>
      <c r="O13" s="286">
        <f>_xlfn.IFNA(VLOOKUP($A13,Configuration_Stock!$A:M,13,FALSE),"")</f>
        <v>6</v>
      </c>
      <c r="P13" s="298">
        <f>_xlfn.IFNA(VLOOKUP($A13,Configuration_Stock!$A:N,14,FALSE),"")</f>
        <v>6</v>
      </c>
      <c r="Q13" s="286">
        <f>_xlfn.IFNA(VLOOKUP($A13,Configuration_Stock!$A:O,15,FALSE),"")</f>
        <v>6</v>
      </c>
      <c r="R13" s="290">
        <f>_xlfn.IFNA(VLOOKUP($A13,Configuration_Stock!$A:P,16,FALSE),"")</f>
        <v>6</v>
      </c>
      <c r="S13" s="286">
        <f>_xlfn.IFNA(VLOOKUP($A13,Configuration_Stock!$A:Q,17,FALSE),"")</f>
        <v>6</v>
      </c>
      <c r="T13" s="263">
        <f>_xlfn.IFNA(VLOOKUP($A13,Configuration_Stock!$A:R,18,FALSE),"")</f>
        <v>6</v>
      </c>
      <c r="U13" s="286">
        <f>_xlfn.IFNA(VLOOKUP($A13,Configuration_Stock!$A:S,19,FALSE),"")</f>
        <v>6</v>
      </c>
      <c r="V13" s="263">
        <f>_xlfn.IFNA(VLOOKUP($A13,Configuration_Stock!$A:T,20,FALSE),"")</f>
        <v>6</v>
      </c>
    </row>
    <row r="14" spans="1:22" x14ac:dyDescent="0.3">
      <c r="A14" t="str">
        <v>PDEGB_01</v>
      </c>
      <c r="B14" t="str">
        <v>DE</v>
      </c>
      <c r="C14" t="str">
        <v>XC Trade</v>
      </c>
      <c r="D14" t="str">
        <v>Power DE</v>
      </c>
      <c r="E14" t="str">
        <v>Power GB</v>
      </c>
      <c r="F14" t="str">
        <v>Electricity DE</v>
      </c>
      <c r="G14" t="str">
        <v>Import from GB - Power DE</v>
      </c>
      <c r="H14" t="str">
        <f>_xlfn.IFNA(VLOOKUP($A14,'Matrix Node Matching'!$A:$I,8,FALSE),"")</f>
        <v>GB</v>
      </c>
      <c r="I14" t="str">
        <f>_xlfn.IFNA(VLOOKUP($A14,'Matrix Node Matching'!$A:$I,9,FALSE),"")</f>
        <v>DE</v>
      </c>
      <c r="J14" s="283">
        <f>_xlfn.IFNA(VLOOKUP($A14,Configuration_Stock!$A:H,8,FALSE),"")</f>
        <v>2.8</v>
      </c>
      <c r="K14" s="286">
        <f>_xlfn.IFNA(VLOOKUP($A14,Configuration_Stock!$A:I,9,FALSE),"")</f>
        <v>2.8</v>
      </c>
      <c r="L14" s="263">
        <f>_xlfn.IFNA(VLOOKUP($A14,Configuration_Stock!$A:J,10,FALSE),"")</f>
        <v>2.8</v>
      </c>
      <c r="M14" s="286">
        <f>_xlfn.IFNA(VLOOKUP($A14,Configuration_Stock!$A:K,11,FALSE),"")</f>
        <v>2.8</v>
      </c>
      <c r="N14" s="290">
        <f>_xlfn.IFNA(VLOOKUP($A14,Configuration_Stock!$A:L,12,FALSE),"")</f>
        <v>2.8</v>
      </c>
      <c r="O14" s="286">
        <f>_xlfn.IFNA(VLOOKUP($A14,Configuration_Stock!$A:M,13,FALSE),"")</f>
        <v>2.8</v>
      </c>
      <c r="P14" s="298">
        <f>_xlfn.IFNA(VLOOKUP($A14,Configuration_Stock!$A:N,14,FALSE),"")</f>
        <v>2.8</v>
      </c>
      <c r="Q14" s="286">
        <f>_xlfn.IFNA(VLOOKUP($A14,Configuration_Stock!$A:O,15,FALSE),"")</f>
        <v>2.8</v>
      </c>
      <c r="R14" s="290">
        <f>_xlfn.IFNA(VLOOKUP($A14,Configuration_Stock!$A:P,16,FALSE),"")</f>
        <v>2.8</v>
      </c>
      <c r="S14" s="286">
        <f>_xlfn.IFNA(VLOOKUP($A14,Configuration_Stock!$A:Q,17,FALSE),"")</f>
        <v>2.8</v>
      </c>
      <c r="T14" s="263">
        <f>_xlfn.IFNA(VLOOKUP($A14,Configuration_Stock!$A:R,18,FALSE),"")</f>
        <v>2.8</v>
      </c>
      <c r="U14" s="286">
        <f>_xlfn.IFNA(VLOOKUP($A14,Configuration_Stock!$A:S,19,FALSE),"")</f>
        <v>2.8</v>
      </c>
      <c r="V14" s="263">
        <f>_xlfn.IFNA(VLOOKUP($A14,Configuration_Stock!$A:T,20,FALSE),"")</f>
        <v>2.8</v>
      </c>
    </row>
    <row r="15" spans="1:22" x14ac:dyDescent="0.3">
      <c r="A15" t="str">
        <v>PNODK_01</v>
      </c>
      <c r="B15" t="str">
        <v>NO</v>
      </c>
      <c r="C15" t="str">
        <v>XC Trade</v>
      </c>
      <c r="D15" t="str">
        <v>Power NO</v>
      </c>
      <c r="E15" t="str">
        <v>Power DK</v>
      </c>
      <c r="F15" t="str">
        <v>Electricity NO</v>
      </c>
      <c r="G15" t="str">
        <v>Import from DK - Power NO</v>
      </c>
      <c r="H15" t="str">
        <f>_xlfn.IFNA(VLOOKUP($A15,'Matrix Node Matching'!$A:$I,8,FALSE),"")</f>
        <v>DK</v>
      </c>
      <c r="I15" t="str">
        <f>_xlfn.IFNA(VLOOKUP($A15,'Matrix Node Matching'!$A:$I,9,FALSE),"")</f>
        <v>NO</v>
      </c>
      <c r="J15" s="283">
        <f>_xlfn.IFNA(VLOOKUP($A15,Configuration_Stock!$A:H,8,FALSE),"")</f>
        <v>2.64</v>
      </c>
      <c r="K15" s="286">
        <f>_xlfn.IFNA(VLOOKUP($A15,Configuration_Stock!$A:I,9,FALSE),"")</f>
        <v>2.64</v>
      </c>
      <c r="L15" s="263">
        <f>_xlfn.IFNA(VLOOKUP($A15,Configuration_Stock!$A:J,10,FALSE),"")</f>
        <v>2.64</v>
      </c>
      <c r="M15" s="286">
        <f>_xlfn.IFNA(VLOOKUP($A15,Configuration_Stock!$A:K,11,FALSE),"")</f>
        <v>2.64</v>
      </c>
      <c r="N15" s="290">
        <f>_xlfn.IFNA(VLOOKUP($A15,Configuration_Stock!$A:L,12,FALSE),"")</f>
        <v>2.64</v>
      </c>
      <c r="O15" s="286">
        <f>_xlfn.IFNA(VLOOKUP($A15,Configuration_Stock!$A:M,13,FALSE),"")</f>
        <v>2.64</v>
      </c>
      <c r="P15" s="298">
        <f>_xlfn.IFNA(VLOOKUP($A15,Configuration_Stock!$A:N,14,FALSE),"")</f>
        <v>2.64</v>
      </c>
      <c r="Q15" s="286">
        <f>_xlfn.IFNA(VLOOKUP($A15,Configuration_Stock!$A:O,15,FALSE),"")</f>
        <v>2.64</v>
      </c>
      <c r="R15" s="290">
        <f>_xlfn.IFNA(VLOOKUP($A15,Configuration_Stock!$A:P,16,FALSE),"")</f>
        <v>2.64</v>
      </c>
      <c r="S15" s="286">
        <f>_xlfn.IFNA(VLOOKUP($A15,Configuration_Stock!$A:Q,17,FALSE),"")</f>
        <v>2.64</v>
      </c>
      <c r="T15" s="263">
        <f>_xlfn.IFNA(VLOOKUP($A15,Configuration_Stock!$A:R,18,FALSE),"")</f>
        <v>2.64</v>
      </c>
      <c r="U15" s="286">
        <f>_xlfn.IFNA(VLOOKUP($A15,Configuration_Stock!$A:S,19,FALSE),"")</f>
        <v>2.64</v>
      </c>
      <c r="V15" s="263">
        <f>_xlfn.IFNA(VLOOKUP($A15,Configuration_Stock!$A:T,20,FALSE),"")</f>
        <v>2.64</v>
      </c>
    </row>
    <row r="16" spans="1:22" x14ac:dyDescent="0.3">
      <c r="A16" t="str">
        <v>PNODE_01</v>
      </c>
      <c r="B16" t="str">
        <v>NO</v>
      </c>
      <c r="C16" t="str">
        <v>XC Trade</v>
      </c>
      <c r="D16" t="str">
        <v>Power NO</v>
      </c>
      <c r="E16" t="str">
        <v>Power DE</v>
      </c>
      <c r="F16" t="str">
        <v>Electricity NO</v>
      </c>
      <c r="G16" t="str">
        <v>Import from DE - Power NO</v>
      </c>
      <c r="H16" t="str">
        <f>_xlfn.IFNA(VLOOKUP($A16,'Matrix Node Matching'!$A:$I,8,FALSE),"")</f>
        <v>DE</v>
      </c>
      <c r="I16" t="str">
        <f>_xlfn.IFNA(VLOOKUP($A16,'Matrix Node Matching'!$A:$I,9,FALSE),"")</f>
        <v>NO</v>
      </c>
      <c r="J16" s="283">
        <f>_xlfn.IFNA(VLOOKUP($A16,Configuration_Stock!$A:H,8,FALSE),"")</f>
        <v>1.4</v>
      </c>
      <c r="K16" s="286">
        <f>_xlfn.IFNA(VLOOKUP($A16,Configuration_Stock!$A:I,9,FALSE),"")</f>
        <v>1.4</v>
      </c>
      <c r="L16" s="263">
        <f>_xlfn.IFNA(VLOOKUP($A16,Configuration_Stock!$A:J,10,FALSE),"")</f>
        <v>1.4</v>
      </c>
      <c r="M16" s="286">
        <f>_xlfn.IFNA(VLOOKUP($A16,Configuration_Stock!$A:K,11,FALSE),"")</f>
        <v>1.4</v>
      </c>
      <c r="N16" s="290">
        <f>_xlfn.IFNA(VLOOKUP($A16,Configuration_Stock!$A:L,12,FALSE),"")</f>
        <v>1.4</v>
      </c>
      <c r="O16" s="286">
        <f>_xlfn.IFNA(VLOOKUP($A16,Configuration_Stock!$A:M,13,FALSE),"")</f>
        <v>1.4</v>
      </c>
      <c r="P16" s="298">
        <f>_xlfn.IFNA(VLOOKUP($A16,Configuration_Stock!$A:N,14,FALSE),"")</f>
        <v>1.4</v>
      </c>
      <c r="Q16" s="286">
        <f>_xlfn.IFNA(VLOOKUP($A16,Configuration_Stock!$A:O,15,FALSE),"")</f>
        <v>1.4</v>
      </c>
      <c r="R16" s="290">
        <f>_xlfn.IFNA(VLOOKUP($A16,Configuration_Stock!$A:P,16,FALSE),"")</f>
        <v>1.4</v>
      </c>
      <c r="S16" s="286">
        <f>_xlfn.IFNA(VLOOKUP($A16,Configuration_Stock!$A:Q,17,FALSE),"")</f>
        <v>1.4</v>
      </c>
      <c r="T16" s="263">
        <f>_xlfn.IFNA(VLOOKUP($A16,Configuration_Stock!$A:R,18,FALSE),"")</f>
        <v>1.4</v>
      </c>
      <c r="U16" s="286">
        <f>_xlfn.IFNA(VLOOKUP($A16,Configuration_Stock!$A:S,19,FALSE),"")</f>
        <v>1.4</v>
      </c>
      <c r="V16" s="263">
        <f>_xlfn.IFNA(VLOOKUP($A16,Configuration_Stock!$A:T,20,FALSE),"")</f>
        <v>1.4</v>
      </c>
    </row>
    <row r="17" spans="1:22" x14ac:dyDescent="0.3">
      <c r="A17" t="str">
        <v>PNOGB_01</v>
      </c>
      <c r="B17" t="str">
        <v>NO</v>
      </c>
      <c r="C17" t="str">
        <v>XC Trade</v>
      </c>
      <c r="D17" t="str">
        <v>Power NO</v>
      </c>
      <c r="E17" t="str">
        <v>Power GB</v>
      </c>
      <c r="F17" t="str">
        <v>Electricity NO</v>
      </c>
      <c r="G17" t="str">
        <v>Import from GB - Power NO</v>
      </c>
      <c r="H17" t="str">
        <f>_xlfn.IFNA(VLOOKUP($A17,'Matrix Node Matching'!$A:$I,8,FALSE),"")</f>
        <v>GB</v>
      </c>
      <c r="I17" t="str">
        <f>_xlfn.IFNA(VLOOKUP($A17,'Matrix Node Matching'!$A:$I,9,FALSE),"")</f>
        <v>NO</v>
      </c>
      <c r="J17" s="283">
        <f>_xlfn.IFNA(VLOOKUP($A17,Configuration_Stock!$A:H,8,FALSE),"")</f>
        <v>2.8</v>
      </c>
      <c r="K17" s="286">
        <f>_xlfn.IFNA(VLOOKUP($A17,Configuration_Stock!$A:I,9,FALSE),"")</f>
        <v>2.8</v>
      </c>
      <c r="L17" s="263">
        <f>_xlfn.IFNA(VLOOKUP($A17,Configuration_Stock!$A:J,10,FALSE),"")</f>
        <v>2.8</v>
      </c>
      <c r="M17" s="286">
        <f>_xlfn.IFNA(VLOOKUP($A17,Configuration_Stock!$A:K,11,FALSE),"")</f>
        <v>2.8</v>
      </c>
      <c r="N17" s="290">
        <f>_xlfn.IFNA(VLOOKUP($A17,Configuration_Stock!$A:L,12,FALSE),"")</f>
        <v>2.8</v>
      </c>
      <c r="O17" s="286">
        <f>_xlfn.IFNA(VLOOKUP($A17,Configuration_Stock!$A:M,13,FALSE),"")</f>
        <v>2.8</v>
      </c>
      <c r="P17" s="298">
        <f>_xlfn.IFNA(VLOOKUP($A17,Configuration_Stock!$A:N,14,FALSE),"")</f>
        <v>2.8</v>
      </c>
      <c r="Q17" s="286">
        <f>_xlfn.IFNA(VLOOKUP($A17,Configuration_Stock!$A:O,15,FALSE),"")</f>
        <v>2.8</v>
      </c>
      <c r="R17" s="290">
        <f>_xlfn.IFNA(VLOOKUP($A17,Configuration_Stock!$A:P,16,FALSE),"")</f>
        <v>2.8</v>
      </c>
      <c r="S17" s="286">
        <f>_xlfn.IFNA(VLOOKUP($A17,Configuration_Stock!$A:Q,17,FALSE),"")</f>
        <v>2.8</v>
      </c>
      <c r="T17" s="263">
        <f>_xlfn.IFNA(VLOOKUP($A17,Configuration_Stock!$A:R,18,FALSE),"")</f>
        <v>2.8</v>
      </c>
      <c r="U17" s="286">
        <f>_xlfn.IFNA(VLOOKUP($A17,Configuration_Stock!$A:S,19,FALSE),"")</f>
        <v>2.8</v>
      </c>
      <c r="V17" s="263">
        <f>_xlfn.IFNA(VLOOKUP($A17,Configuration_Stock!$A:T,20,FALSE),"")</f>
        <v>2.8</v>
      </c>
    </row>
    <row r="18" spans="1:22" x14ac:dyDescent="0.3">
      <c r="A18" t="str">
        <v>PNONL_01</v>
      </c>
      <c r="B18" t="str">
        <v>NO</v>
      </c>
      <c r="C18" t="str">
        <v>XC Trade</v>
      </c>
      <c r="D18" t="str">
        <v>Power NO</v>
      </c>
      <c r="E18" t="str">
        <v>Power NL</v>
      </c>
      <c r="F18" t="str">
        <v>Electricity NO</v>
      </c>
      <c r="G18" t="str">
        <v>Import from NL - Power NO</v>
      </c>
      <c r="H18" t="str">
        <f>_xlfn.IFNA(VLOOKUP($A18,'Matrix Node Matching'!$A:$I,8,FALSE),"")</f>
        <v>NL</v>
      </c>
      <c r="I18" t="str">
        <f>_xlfn.IFNA(VLOOKUP($A18,'Matrix Node Matching'!$A:$I,9,FALSE),"")</f>
        <v>NO</v>
      </c>
      <c r="J18" s="283">
        <f>_xlfn.IFNA(VLOOKUP($A18,Configuration_Stock!$A:H,8,FALSE),"")</f>
        <v>0.7</v>
      </c>
      <c r="K18" s="286">
        <f>_xlfn.IFNA(VLOOKUP($A18,Configuration_Stock!$A:I,9,FALSE),"")</f>
        <v>0.7</v>
      </c>
      <c r="L18" s="263">
        <f>_xlfn.IFNA(VLOOKUP($A18,Configuration_Stock!$A:J,10,FALSE),"")</f>
        <v>0.7</v>
      </c>
      <c r="M18" s="286">
        <f>_xlfn.IFNA(VLOOKUP($A18,Configuration_Stock!$A:K,11,FALSE),"")</f>
        <v>0.7</v>
      </c>
      <c r="N18" s="290">
        <f>_xlfn.IFNA(VLOOKUP($A18,Configuration_Stock!$A:L,12,FALSE),"")</f>
        <v>0.7</v>
      </c>
      <c r="O18" s="286">
        <f>_xlfn.IFNA(VLOOKUP($A18,Configuration_Stock!$A:M,13,FALSE),"")</f>
        <v>0.7</v>
      </c>
      <c r="P18" s="298">
        <f>_xlfn.IFNA(VLOOKUP($A18,Configuration_Stock!$A:N,14,FALSE),"")</f>
        <v>0.7</v>
      </c>
      <c r="Q18" s="286">
        <f>_xlfn.IFNA(VLOOKUP($A18,Configuration_Stock!$A:O,15,FALSE),"")</f>
        <v>0.7</v>
      </c>
      <c r="R18" s="290">
        <f>_xlfn.IFNA(VLOOKUP($A18,Configuration_Stock!$A:P,16,FALSE),"")</f>
        <v>0.7</v>
      </c>
      <c r="S18" s="286">
        <f>_xlfn.IFNA(VLOOKUP($A18,Configuration_Stock!$A:Q,17,FALSE),"")</f>
        <v>0.7</v>
      </c>
      <c r="T18" s="263">
        <f>_xlfn.IFNA(VLOOKUP($A18,Configuration_Stock!$A:R,18,FALSE),"")</f>
        <v>0.7</v>
      </c>
      <c r="U18" s="286">
        <f>_xlfn.IFNA(VLOOKUP($A18,Configuration_Stock!$A:S,19,FALSE),"")</f>
        <v>0.7</v>
      </c>
      <c r="V18" s="263">
        <f>_xlfn.IFNA(VLOOKUP($A18,Configuration_Stock!$A:T,20,FALSE),"")</f>
        <v>0.7</v>
      </c>
    </row>
    <row r="19" spans="1:22" x14ac:dyDescent="0.3">
      <c r="A19" t="str">
        <v>PDKDE_01</v>
      </c>
      <c r="B19" t="str">
        <v>DK</v>
      </c>
      <c r="C19" t="str">
        <v>XC Trade</v>
      </c>
      <c r="D19" t="str">
        <v>Power DK</v>
      </c>
      <c r="E19" t="str">
        <v>Power DE</v>
      </c>
      <c r="F19" t="str">
        <v>Electricity DK</v>
      </c>
      <c r="G19" t="str">
        <v>Import from DE - Power DK</v>
      </c>
      <c r="H19" t="str">
        <f>_xlfn.IFNA(VLOOKUP($A19,'Matrix Node Matching'!$A:$I,8,FALSE),"")</f>
        <v>DE</v>
      </c>
      <c r="I19" t="str">
        <f>_xlfn.IFNA(VLOOKUP($A19,'Matrix Node Matching'!$A:$I,9,FALSE),"")</f>
        <v>DK</v>
      </c>
      <c r="J19" s="283">
        <f>_xlfn.IFNA(VLOOKUP($A19,Configuration_Stock!$A:H,8,FALSE),"")</f>
        <v>4.7</v>
      </c>
      <c r="K19" s="286">
        <f>_xlfn.IFNA(VLOOKUP($A19,Configuration_Stock!$A:I,9,FALSE),"")</f>
        <v>4.7</v>
      </c>
      <c r="L19" s="263">
        <f>_xlfn.IFNA(VLOOKUP($A19,Configuration_Stock!$A:J,10,FALSE),"")</f>
        <v>4.7</v>
      </c>
      <c r="M19" s="286">
        <f>_xlfn.IFNA(VLOOKUP($A19,Configuration_Stock!$A:K,11,FALSE),"")</f>
        <v>4.7</v>
      </c>
      <c r="N19" s="290">
        <f>_xlfn.IFNA(VLOOKUP($A19,Configuration_Stock!$A:L,12,FALSE),"")</f>
        <v>4.7</v>
      </c>
      <c r="O19" s="286">
        <f>_xlfn.IFNA(VLOOKUP($A19,Configuration_Stock!$A:M,13,FALSE),"")</f>
        <v>4.7</v>
      </c>
      <c r="P19" s="298">
        <f>_xlfn.IFNA(VLOOKUP($A19,Configuration_Stock!$A:N,14,FALSE),"")</f>
        <v>4.7</v>
      </c>
      <c r="Q19" s="286">
        <f>_xlfn.IFNA(VLOOKUP($A19,Configuration_Stock!$A:O,15,FALSE),"")</f>
        <v>4.7</v>
      </c>
      <c r="R19" s="290">
        <f>_xlfn.IFNA(VLOOKUP($A19,Configuration_Stock!$A:P,16,FALSE),"")</f>
        <v>4.7</v>
      </c>
      <c r="S19" s="286">
        <f>_xlfn.IFNA(VLOOKUP($A19,Configuration_Stock!$A:Q,17,FALSE),"")</f>
        <v>4.7</v>
      </c>
      <c r="T19" s="263">
        <f>_xlfn.IFNA(VLOOKUP($A19,Configuration_Stock!$A:R,18,FALSE),"")</f>
        <v>4.7</v>
      </c>
      <c r="U19" s="286">
        <f>_xlfn.IFNA(VLOOKUP($A19,Configuration_Stock!$A:S,19,FALSE),"")</f>
        <v>4.7</v>
      </c>
      <c r="V19" s="263">
        <f>_xlfn.IFNA(VLOOKUP($A19,Configuration_Stock!$A:T,20,FALSE),"")</f>
        <v>4.7</v>
      </c>
    </row>
    <row r="20" spans="1:22" x14ac:dyDescent="0.3">
      <c r="A20" t="str">
        <v>PDKNO_01</v>
      </c>
      <c r="B20" t="str">
        <v>DK</v>
      </c>
      <c r="C20" t="str">
        <v>XC Trade</v>
      </c>
      <c r="D20" t="str">
        <v>Power DK</v>
      </c>
      <c r="E20" t="str">
        <v>Power NO</v>
      </c>
      <c r="F20" t="str">
        <v>Electricity DK</v>
      </c>
      <c r="G20" t="str">
        <v>Import from NO - Power DK</v>
      </c>
      <c r="H20" t="str">
        <f>_xlfn.IFNA(VLOOKUP($A20,'Matrix Node Matching'!$A:$I,8,FALSE),"")</f>
        <v>NO</v>
      </c>
      <c r="I20" t="str">
        <f>_xlfn.IFNA(VLOOKUP($A20,'Matrix Node Matching'!$A:$I,9,FALSE),"")</f>
        <v>DK</v>
      </c>
      <c r="J20" s="283">
        <f>_xlfn.IFNA(VLOOKUP($A20,Configuration_Stock!$A:H,8,FALSE),"")</f>
        <v>2.64</v>
      </c>
      <c r="K20" s="286">
        <f>_xlfn.IFNA(VLOOKUP($A20,Configuration_Stock!$A:I,9,FALSE),"")</f>
        <v>2.64</v>
      </c>
      <c r="L20" s="263">
        <f>_xlfn.IFNA(VLOOKUP($A20,Configuration_Stock!$A:J,10,FALSE),"")</f>
        <v>2.64</v>
      </c>
      <c r="M20" s="286">
        <f>_xlfn.IFNA(VLOOKUP($A20,Configuration_Stock!$A:K,11,FALSE),"")</f>
        <v>2.64</v>
      </c>
      <c r="N20" s="290">
        <f>_xlfn.IFNA(VLOOKUP($A20,Configuration_Stock!$A:L,12,FALSE),"")</f>
        <v>2.64</v>
      </c>
      <c r="O20" s="286">
        <f>_xlfn.IFNA(VLOOKUP($A20,Configuration_Stock!$A:M,13,FALSE),"")</f>
        <v>2.64</v>
      </c>
      <c r="P20" s="298">
        <f>_xlfn.IFNA(VLOOKUP($A20,Configuration_Stock!$A:N,14,FALSE),"")</f>
        <v>2.64</v>
      </c>
      <c r="Q20" s="286">
        <f>_xlfn.IFNA(VLOOKUP($A20,Configuration_Stock!$A:O,15,FALSE),"")</f>
        <v>2.64</v>
      </c>
      <c r="R20" s="290">
        <f>_xlfn.IFNA(VLOOKUP($A20,Configuration_Stock!$A:P,16,FALSE),"")</f>
        <v>2.64</v>
      </c>
      <c r="S20" s="286">
        <f>_xlfn.IFNA(VLOOKUP($A20,Configuration_Stock!$A:Q,17,FALSE),"")</f>
        <v>2.64</v>
      </c>
      <c r="T20" s="263">
        <f>_xlfn.IFNA(VLOOKUP($A20,Configuration_Stock!$A:R,18,FALSE),"")</f>
        <v>2.64</v>
      </c>
      <c r="U20" s="286">
        <f>_xlfn.IFNA(VLOOKUP($A20,Configuration_Stock!$A:S,19,FALSE),"")</f>
        <v>2.64</v>
      </c>
      <c r="V20" s="263">
        <f>_xlfn.IFNA(VLOOKUP($A20,Configuration_Stock!$A:T,20,FALSE),"")</f>
        <v>2.64</v>
      </c>
    </row>
    <row r="21" spans="1:22" x14ac:dyDescent="0.3">
      <c r="A21" t="str">
        <v>PDKNL_01</v>
      </c>
      <c r="B21" t="str">
        <v>DK</v>
      </c>
      <c r="C21" t="str">
        <v>XC Trade</v>
      </c>
      <c r="D21" t="str">
        <v>Power DK</v>
      </c>
      <c r="E21" t="str">
        <v>Power NL</v>
      </c>
      <c r="F21" t="str">
        <v>Electricity DK</v>
      </c>
      <c r="G21" t="str">
        <v>Import from NL - Power DK</v>
      </c>
      <c r="H21" t="str">
        <f>_xlfn.IFNA(VLOOKUP($A21,'Matrix Node Matching'!$A:$I,8,FALSE),"")</f>
        <v>NL</v>
      </c>
      <c r="I21" t="str">
        <f>_xlfn.IFNA(VLOOKUP($A21,'Matrix Node Matching'!$A:$I,9,FALSE),"")</f>
        <v>DK</v>
      </c>
      <c r="J21" s="283">
        <f>_xlfn.IFNA(VLOOKUP($A21,Configuration_Stock!$A:H,8,FALSE),"")</f>
        <v>0.7</v>
      </c>
      <c r="K21" s="286">
        <f>_xlfn.IFNA(VLOOKUP($A21,Configuration_Stock!$A:I,9,FALSE),"")</f>
        <v>0.7</v>
      </c>
      <c r="L21" s="263">
        <f>_xlfn.IFNA(VLOOKUP($A21,Configuration_Stock!$A:J,10,FALSE),"")</f>
        <v>0.7</v>
      </c>
      <c r="M21" s="286">
        <f>_xlfn.IFNA(VLOOKUP($A21,Configuration_Stock!$A:K,11,FALSE),"")</f>
        <v>0.7</v>
      </c>
      <c r="N21" s="290">
        <f>_xlfn.IFNA(VLOOKUP($A21,Configuration_Stock!$A:L,12,FALSE),"")</f>
        <v>0.7</v>
      </c>
      <c r="O21" s="286">
        <f>_xlfn.IFNA(VLOOKUP($A21,Configuration_Stock!$A:M,13,FALSE),"")</f>
        <v>0.7</v>
      </c>
      <c r="P21" s="298">
        <f>_xlfn.IFNA(VLOOKUP($A21,Configuration_Stock!$A:N,14,FALSE),"")</f>
        <v>0.7</v>
      </c>
      <c r="Q21" s="286">
        <f>_xlfn.IFNA(VLOOKUP($A21,Configuration_Stock!$A:O,15,FALSE),"")</f>
        <v>0.7</v>
      </c>
      <c r="R21" s="290">
        <f>_xlfn.IFNA(VLOOKUP($A21,Configuration_Stock!$A:P,16,FALSE),"")</f>
        <v>0.7</v>
      </c>
      <c r="S21" s="286">
        <f>_xlfn.IFNA(VLOOKUP($A21,Configuration_Stock!$A:Q,17,FALSE),"")</f>
        <v>0.7</v>
      </c>
      <c r="T21" s="263">
        <f>_xlfn.IFNA(VLOOKUP($A21,Configuration_Stock!$A:R,18,FALSE),"")</f>
        <v>0.7</v>
      </c>
      <c r="U21" s="286">
        <f>_xlfn.IFNA(VLOOKUP($A21,Configuration_Stock!$A:S,19,FALSE),"")</f>
        <v>0.7</v>
      </c>
      <c r="V21" s="263">
        <f>_xlfn.IFNA(VLOOKUP($A21,Configuration_Stock!$A:T,20,FALSE),"")</f>
        <v>0.7</v>
      </c>
    </row>
    <row r="22" spans="1:22" x14ac:dyDescent="0.3">
      <c r="A22" t="str">
        <v>PDKGB_01</v>
      </c>
      <c r="B22" t="str">
        <v>DK</v>
      </c>
      <c r="C22" t="str">
        <v>XC Trade</v>
      </c>
      <c r="D22" t="str">
        <v>Power DK</v>
      </c>
      <c r="E22" t="str">
        <v>Power GB</v>
      </c>
      <c r="F22" t="str">
        <v>Electricity DK</v>
      </c>
      <c r="G22" t="str">
        <v>Import from GB - Power DK</v>
      </c>
      <c r="H22" t="str">
        <f>_xlfn.IFNA(VLOOKUP($A22,'Matrix Node Matching'!$A:$I,8,FALSE),"")</f>
        <v>GB</v>
      </c>
      <c r="I22" t="str">
        <f>_xlfn.IFNA(VLOOKUP($A22,'Matrix Node Matching'!$A:$I,9,FALSE),"")</f>
        <v>DK</v>
      </c>
      <c r="J22" s="283">
        <f>_xlfn.IFNA(VLOOKUP($A22,Configuration_Stock!$A:H,8,FALSE),"")</f>
        <v>2.8</v>
      </c>
      <c r="K22" s="286">
        <f>_xlfn.IFNA(VLOOKUP($A22,Configuration_Stock!$A:I,9,FALSE),"")</f>
        <v>2.8</v>
      </c>
      <c r="L22" s="263">
        <f>_xlfn.IFNA(VLOOKUP($A22,Configuration_Stock!$A:J,10,FALSE),"")</f>
        <v>2.8</v>
      </c>
      <c r="M22" s="286">
        <f>_xlfn.IFNA(VLOOKUP($A22,Configuration_Stock!$A:K,11,FALSE),"")</f>
        <v>2.8</v>
      </c>
      <c r="N22" s="290">
        <f>_xlfn.IFNA(VLOOKUP($A22,Configuration_Stock!$A:L,12,FALSE),"")</f>
        <v>2.8</v>
      </c>
      <c r="O22" s="286">
        <f>_xlfn.IFNA(VLOOKUP($A22,Configuration_Stock!$A:M,13,FALSE),"")</f>
        <v>2.8</v>
      </c>
      <c r="P22" s="298">
        <f>_xlfn.IFNA(VLOOKUP($A22,Configuration_Stock!$A:N,14,FALSE),"")</f>
        <v>2.8</v>
      </c>
      <c r="Q22" s="286">
        <f>_xlfn.IFNA(VLOOKUP($A22,Configuration_Stock!$A:O,15,FALSE),"")</f>
        <v>2.8</v>
      </c>
      <c r="R22" s="290">
        <f>_xlfn.IFNA(VLOOKUP($A22,Configuration_Stock!$A:P,16,FALSE),"")</f>
        <v>2.8</v>
      </c>
      <c r="S22" s="286">
        <f>_xlfn.IFNA(VLOOKUP($A22,Configuration_Stock!$A:Q,17,FALSE),"")</f>
        <v>2.8</v>
      </c>
      <c r="T22" s="263">
        <f>_xlfn.IFNA(VLOOKUP($A22,Configuration_Stock!$A:R,18,FALSE),"")</f>
        <v>2.8</v>
      </c>
      <c r="U22" s="286">
        <f>_xlfn.IFNA(VLOOKUP($A22,Configuration_Stock!$A:S,19,FALSE),"")</f>
        <v>2.8</v>
      </c>
      <c r="V22" s="263">
        <f>_xlfn.IFNA(VLOOKUP($A22,Configuration_Stock!$A:T,20,FALSE),"")</f>
        <v>2.8</v>
      </c>
    </row>
    <row r="23" spans="1:22" x14ac:dyDescent="0.3">
      <c r="A23" t="str">
        <v>PGBNO_01</v>
      </c>
      <c r="B23" t="str">
        <v>GB</v>
      </c>
      <c r="C23" t="str">
        <v>XC Trade</v>
      </c>
      <c r="D23" t="str">
        <v>Power GB</v>
      </c>
      <c r="E23" t="str">
        <v>Power NO</v>
      </c>
      <c r="F23" t="str">
        <v>Electricity GB</v>
      </c>
      <c r="G23" t="str">
        <v>Import from NO - Power GB</v>
      </c>
      <c r="H23" t="str">
        <f>_xlfn.IFNA(VLOOKUP($A23,'Matrix Node Matching'!$A:$I,8,FALSE),"")</f>
        <v>NO</v>
      </c>
      <c r="I23" t="str">
        <f>_xlfn.IFNA(VLOOKUP($A23,'Matrix Node Matching'!$A:$I,9,FALSE),"")</f>
        <v>GB</v>
      </c>
      <c r="J23" s="283">
        <f>_xlfn.IFNA(VLOOKUP($A23,Configuration_Stock!$A:H,8,FALSE),"")</f>
        <v>2.8</v>
      </c>
      <c r="K23" s="286">
        <f>_xlfn.IFNA(VLOOKUP($A23,Configuration_Stock!$A:I,9,FALSE),"")</f>
        <v>2.8</v>
      </c>
      <c r="L23" s="263">
        <f>_xlfn.IFNA(VLOOKUP($A23,Configuration_Stock!$A:J,10,FALSE),"")</f>
        <v>2.8</v>
      </c>
      <c r="M23" s="286">
        <f>_xlfn.IFNA(VLOOKUP($A23,Configuration_Stock!$A:K,11,FALSE),"")</f>
        <v>2.8</v>
      </c>
      <c r="N23" s="290">
        <f>_xlfn.IFNA(VLOOKUP($A23,Configuration_Stock!$A:L,12,FALSE),"")</f>
        <v>2.8</v>
      </c>
      <c r="O23" s="286">
        <f>_xlfn.IFNA(VLOOKUP($A23,Configuration_Stock!$A:M,13,FALSE),"")</f>
        <v>2.8</v>
      </c>
      <c r="P23" s="298">
        <f>_xlfn.IFNA(VLOOKUP($A23,Configuration_Stock!$A:N,14,FALSE),"")</f>
        <v>2.8</v>
      </c>
      <c r="Q23" s="286">
        <f>_xlfn.IFNA(VLOOKUP($A23,Configuration_Stock!$A:O,15,FALSE),"")</f>
        <v>2.8</v>
      </c>
      <c r="R23" s="290">
        <f>_xlfn.IFNA(VLOOKUP($A23,Configuration_Stock!$A:P,16,FALSE),"")</f>
        <v>2.8</v>
      </c>
      <c r="S23" s="286">
        <f>_xlfn.IFNA(VLOOKUP($A23,Configuration_Stock!$A:Q,17,FALSE),"")</f>
        <v>2.8</v>
      </c>
      <c r="T23" s="263">
        <f>_xlfn.IFNA(VLOOKUP($A23,Configuration_Stock!$A:R,18,FALSE),"")</f>
        <v>2.8</v>
      </c>
      <c r="U23" s="286">
        <f>_xlfn.IFNA(VLOOKUP($A23,Configuration_Stock!$A:S,19,FALSE),"")</f>
        <v>2.8</v>
      </c>
      <c r="V23" s="263">
        <f>_xlfn.IFNA(VLOOKUP($A23,Configuration_Stock!$A:T,20,FALSE),"")</f>
        <v>2.8</v>
      </c>
    </row>
    <row r="24" spans="1:22" x14ac:dyDescent="0.3">
      <c r="A24" t="str">
        <v>PGBNL_01</v>
      </c>
      <c r="B24" t="str">
        <v>GB</v>
      </c>
      <c r="C24" t="str">
        <v>XC Trade</v>
      </c>
      <c r="D24" t="str">
        <v>Power GB</v>
      </c>
      <c r="E24" t="str">
        <v>Power NL</v>
      </c>
      <c r="F24" t="str">
        <v>Electricity GB</v>
      </c>
      <c r="G24" t="str">
        <v>Import from NL - Power GB</v>
      </c>
      <c r="H24" t="str">
        <f>_xlfn.IFNA(VLOOKUP($A24,'Matrix Node Matching'!$A:$I,8,FALSE),"")</f>
        <v>NL</v>
      </c>
      <c r="I24" t="str">
        <f>_xlfn.IFNA(VLOOKUP($A24,'Matrix Node Matching'!$A:$I,9,FALSE),"")</f>
        <v>GB</v>
      </c>
      <c r="J24" s="283">
        <f>_xlfn.IFNA(VLOOKUP($A24,Configuration_Stock!$A:H,8,FALSE),"")</f>
        <v>3</v>
      </c>
      <c r="K24" s="286">
        <f>_xlfn.IFNA(VLOOKUP($A24,Configuration_Stock!$A:I,9,FALSE),"")</f>
        <v>3</v>
      </c>
      <c r="L24" s="263">
        <f>_xlfn.IFNA(VLOOKUP($A24,Configuration_Stock!$A:J,10,FALSE),"")</f>
        <v>3</v>
      </c>
      <c r="M24" s="286">
        <f>_xlfn.IFNA(VLOOKUP($A24,Configuration_Stock!$A:K,11,FALSE),"")</f>
        <v>3</v>
      </c>
      <c r="N24" s="290">
        <f>_xlfn.IFNA(VLOOKUP($A24,Configuration_Stock!$A:L,12,FALSE),"")</f>
        <v>3</v>
      </c>
      <c r="O24" s="286">
        <f>_xlfn.IFNA(VLOOKUP($A24,Configuration_Stock!$A:M,13,FALSE),"")</f>
        <v>3</v>
      </c>
      <c r="P24" s="298">
        <f>_xlfn.IFNA(VLOOKUP($A24,Configuration_Stock!$A:N,14,FALSE),"")</f>
        <v>3</v>
      </c>
      <c r="Q24" s="286">
        <f>_xlfn.IFNA(VLOOKUP($A24,Configuration_Stock!$A:O,15,FALSE),"")</f>
        <v>3</v>
      </c>
      <c r="R24" s="290">
        <f>_xlfn.IFNA(VLOOKUP($A24,Configuration_Stock!$A:P,16,FALSE),"")</f>
        <v>3</v>
      </c>
      <c r="S24" s="286">
        <f>_xlfn.IFNA(VLOOKUP($A24,Configuration_Stock!$A:Q,17,FALSE),"")</f>
        <v>3</v>
      </c>
      <c r="T24" s="263">
        <f>_xlfn.IFNA(VLOOKUP($A24,Configuration_Stock!$A:R,18,FALSE),"")</f>
        <v>3</v>
      </c>
      <c r="U24" s="286">
        <f>_xlfn.IFNA(VLOOKUP($A24,Configuration_Stock!$A:S,19,FALSE),"")</f>
        <v>3</v>
      </c>
      <c r="V24" s="263">
        <f>_xlfn.IFNA(VLOOKUP($A24,Configuration_Stock!$A:T,20,FALSE),"")</f>
        <v>3</v>
      </c>
    </row>
    <row r="25" spans="1:22" x14ac:dyDescent="0.3">
      <c r="A25" t="str">
        <v>PGBDK_01</v>
      </c>
      <c r="B25" t="str">
        <v>GB</v>
      </c>
      <c r="C25" t="str">
        <v>XC Trade</v>
      </c>
      <c r="D25" t="str">
        <v>Power GB</v>
      </c>
      <c r="E25" t="str">
        <v>Power DK</v>
      </c>
      <c r="F25" t="str">
        <v>Electricity GB</v>
      </c>
      <c r="G25" t="str">
        <v>Import from DK - Power GB</v>
      </c>
      <c r="H25" t="str">
        <f>_xlfn.IFNA(VLOOKUP($A25,'Matrix Node Matching'!$A:$I,8,FALSE),"")</f>
        <v>DK</v>
      </c>
      <c r="I25" t="str">
        <f>_xlfn.IFNA(VLOOKUP($A25,'Matrix Node Matching'!$A:$I,9,FALSE),"")</f>
        <v>GB</v>
      </c>
      <c r="J25" s="283">
        <f>_xlfn.IFNA(VLOOKUP($A25,Configuration_Stock!$A:H,8,FALSE),"")</f>
        <v>2.8</v>
      </c>
      <c r="K25" s="286">
        <f>_xlfn.IFNA(VLOOKUP($A25,Configuration_Stock!$A:I,9,FALSE),"")</f>
        <v>2.8</v>
      </c>
      <c r="L25" s="263">
        <f>_xlfn.IFNA(VLOOKUP($A25,Configuration_Stock!$A:J,10,FALSE),"")</f>
        <v>2.8</v>
      </c>
      <c r="M25" s="286">
        <f>_xlfn.IFNA(VLOOKUP($A25,Configuration_Stock!$A:K,11,FALSE),"")</f>
        <v>2.8</v>
      </c>
      <c r="N25" s="290">
        <f>_xlfn.IFNA(VLOOKUP($A25,Configuration_Stock!$A:L,12,FALSE),"")</f>
        <v>2.8</v>
      </c>
      <c r="O25" s="286">
        <f>_xlfn.IFNA(VLOOKUP($A25,Configuration_Stock!$A:M,13,FALSE),"")</f>
        <v>2.8</v>
      </c>
      <c r="P25" s="298">
        <f>_xlfn.IFNA(VLOOKUP($A25,Configuration_Stock!$A:N,14,FALSE),"")</f>
        <v>2.8</v>
      </c>
      <c r="Q25" s="286">
        <f>_xlfn.IFNA(VLOOKUP($A25,Configuration_Stock!$A:O,15,FALSE),"")</f>
        <v>2.8</v>
      </c>
      <c r="R25" s="290">
        <f>_xlfn.IFNA(VLOOKUP($A25,Configuration_Stock!$A:P,16,FALSE),"")</f>
        <v>2.8</v>
      </c>
      <c r="S25" s="286">
        <f>_xlfn.IFNA(VLOOKUP($A25,Configuration_Stock!$A:Q,17,FALSE),"")</f>
        <v>2.8</v>
      </c>
      <c r="T25" s="263">
        <f>_xlfn.IFNA(VLOOKUP($A25,Configuration_Stock!$A:R,18,FALSE),"")</f>
        <v>2.8</v>
      </c>
      <c r="U25" s="286">
        <f>_xlfn.IFNA(VLOOKUP($A25,Configuration_Stock!$A:S,19,FALSE),"")</f>
        <v>2.8</v>
      </c>
      <c r="V25" s="263">
        <f>_xlfn.IFNA(VLOOKUP($A25,Configuration_Stock!$A:T,20,FALSE),"")</f>
        <v>2.8</v>
      </c>
    </row>
    <row r="26" spans="1:22" x14ac:dyDescent="0.3">
      <c r="A26" t="str">
        <v>PGBDE_01</v>
      </c>
      <c r="B26" t="str">
        <v>GB</v>
      </c>
      <c r="C26" t="str">
        <v>XC Trade</v>
      </c>
      <c r="D26" t="str">
        <v>Power GB</v>
      </c>
      <c r="E26" t="str">
        <v>Power DE</v>
      </c>
      <c r="F26" t="str">
        <v>Electricity GB</v>
      </c>
      <c r="G26" t="str">
        <v>Import from DE - Power GB</v>
      </c>
      <c r="H26" t="str">
        <f>_xlfn.IFNA(VLOOKUP($A26,'Matrix Node Matching'!$A:$I,8,FALSE),"")</f>
        <v>DE</v>
      </c>
      <c r="I26" t="str">
        <f>_xlfn.IFNA(VLOOKUP($A26,'Matrix Node Matching'!$A:$I,9,FALSE),"")</f>
        <v>GB</v>
      </c>
      <c r="J26" s="283">
        <f>_xlfn.IFNA(VLOOKUP($A26,Configuration_Stock!$A:H,8,FALSE),"")</f>
        <v>2.8</v>
      </c>
      <c r="K26" s="286">
        <f>_xlfn.IFNA(VLOOKUP($A26,Configuration_Stock!$A:I,9,FALSE),"")</f>
        <v>2.8</v>
      </c>
      <c r="L26" s="263">
        <f>_xlfn.IFNA(VLOOKUP($A26,Configuration_Stock!$A:J,10,FALSE),"")</f>
        <v>2.8</v>
      </c>
      <c r="M26" s="286">
        <f>_xlfn.IFNA(VLOOKUP($A26,Configuration_Stock!$A:K,11,FALSE),"")</f>
        <v>2.8</v>
      </c>
      <c r="N26" s="290">
        <f>_xlfn.IFNA(VLOOKUP($A26,Configuration_Stock!$A:L,12,FALSE),"")</f>
        <v>2.8</v>
      </c>
      <c r="O26" s="286">
        <f>_xlfn.IFNA(VLOOKUP($A26,Configuration_Stock!$A:M,13,FALSE),"")</f>
        <v>2.8</v>
      </c>
      <c r="P26" s="298">
        <f>_xlfn.IFNA(VLOOKUP($A26,Configuration_Stock!$A:N,14,FALSE),"")</f>
        <v>2.8</v>
      </c>
      <c r="Q26" s="286">
        <f>_xlfn.IFNA(VLOOKUP($A26,Configuration_Stock!$A:O,15,FALSE),"")</f>
        <v>2.8</v>
      </c>
      <c r="R26" s="290">
        <f>_xlfn.IFNA(VLOOKUP($A26,Configuration_Stock!$A:P,16,FALSE),"")</f>
        <v>2.8</v>
      </c>
      <c r="S26" s="286">
        <f>_xlfn.IFNA(VLOOKUP($A26,Configuration_Stock!$A:Q,17,FALSE),"")</f>
        <v>2.8</v>
      </c>
      <c r="T26" s="263">
        <f>_xlfn.IFNA(VLOOKUP($A26,Configuration_Stock!$A:R,18,FALSE),"")</f>
        <v>2.8</v>
      </c>
      <c r="U26" s="286">
        <f>_xlfn.IFNA(VLOOKUP($A26,Configuration_Stock!$A:S,19,FALSE),"")</f>
        <v>2.8</v>
      </c>
      <c r="V26" s="263">
        <f>_xlfn.IFNA(VLOOKUP($A26,Configuration_Stock!$A:T,20,FALSE),"")</f>
        <v>2.8</v>
      </c>
    </row>
    <row r="27" spans="1:22" x14ac:dyDescent="0.3">
      <c r="A27" t="str">
        <v>PNLEU_01</v>
      </c>
      <c r="B27" t="str">
        <v>NL</v>
      </c>
      <c r="C27" t="str">
        <v>XC Trade</v>
      </c>
      <c r="D27" t="str">
        <v>Power NL</v>
      </c>
      <c r="E27" t="str">
        <v>Power EU</v>
      </c>
      <c r="F27" t="str">
        <v>Electricity NL - HV</v>
      </c>
      <c r="G27" t="str">
        <v>Import from EU - Power NL</v>
      </c>
      <c r="H27" t="str">
        <f>_xlfn.IFNA(VLOOKUP($A27,'Matrix Node Matching'!$A:$I,8,FALSE),"")</f>
        <v>EU</v>
      </c>
      <c r="I27" t="str">
        <f>_xlfn.IFNA(VLOOKUP($A27,'Matrix Node Matching'!$A:$I,9,FALSE),"")</f>
        <v>NL</v>
      </c>
      <c r="J27" s="283">
        <f>_xlfn.IFNA(VLOOKUP($A27,Configuration_Stock!$A:H,8,FALSE),"")</f>
        <v>4.4000000000000004</v>
      </c>
      <c r="K27" s="286">
        <f>_xlfn.IFNA(VLOOKUP($A27,Configuration_Stock!$A:I,9,FALSE),"")</f>
        <v>4.4000000000000004</v>
      </c>
      <c r="L27" s="263">
        <f>_xlfn.IFNA(VLOOKUP($A27,Configuration_Stock!$A:J,10,FALSE),"")</f>
        <v>4.4000000000000004</v>
      </c>
      <c r="M27" s="286">
        <f>_xlfn.IFNA(VLOOKUP($A27,Configuration_Stock!$A:K,11,FALSE),"")</f>
        <v>4.4000000000000004</v>
      </c>
      <c r="N27" s="290">
        <f>_xlfn.IFNA(VLOOKUP($A27,Configuration_Stock!$A:L,12,FALSE),"")</f>
        <v>4.4000000000000004</v>
      </c>
      <c r="O27" s="286">
        <f>_xlfn.IFNA(VLOOKUP($A27,Configuration_Stock!$A:M,13,FALSE),"")</f>
        <v>4.4000000000000004</v>
      </c>
      <c r="P27" s="298">
        <f>_xlfn.IFNA(VLOOKUP($A27,Configuration_Stock!$A:N,14,FALSE),"")</f>
        <v>4.4000000000000004</v>
      </c>
      <c r="Q27" s="286">
        <f>_xlfn.IFNA(VLOOKUP($A27,Configuration_Stock!$A:O,15,FALSE),"")</f>
        <v>4.4000000000000004</v>
      </c>
      <c r="R27" s="290">
        <f>_xlfn.IFNA(VLOOKUP($A27,Configuration_Stock!$A:P,16,FALSE),"")</f>
        <v>4.4000000000000004</v>
      </c>
      <c r="S27" s="286">
        <f>_xlfn.IFNA(VLOOKUP($A27,Configuration_Stock!$A:Q,17,FALSE),"")</f>
        <v>4.4000000000000004</v>
      </c>
      <c r="T27" s="263">
        <f>_xlfn.IFNA(VLOOKUP($A27,Configuration_Stock!$A:R,18,FALSE),"")</f>
        <v>4.4000000000000004</v>
      </c>
      <c r="U27" s="286">
        <f>_xlfn.IFNA(VLOOKUP($A27,Configuration_Stock!$A:S,19,FALSE),"")</f>
        <v>4.4000000000000004</v>
      </c>
      <c r="V27" s="263">
        <f>_xlfn.IFNA(VLOOKUP($A27,Configuration_Stock!$A:T,20,FALSE),"")</f>
        <v>4.4000000000000004</v>
      </c>
    </row>
    <row r="28" spans="1:22" x14ac:dyDescent="0.3">
      <c r="A28" t="str">
        <v>PGBEU_01</v>
      </c>
      <c r="B28" t="str">
        <v>GB</v>
      </c>
      <c r="C28" t="str">
        <v>XC Trade</v>
      </c>
      <c r="D28" t="str">
        <v>Power GB</v>
      </c>
      <c r="E28" t="str">
        <v>Power EU</v>
      </c>
      <c r="F28" t="str">
        <v>Electricity GB</v>
      </c>
      <c r="G28" t="str">
        <v>Import from EU - Power GB</v>
      </c>
      <c r="H28" t="str">
        <f>_xlfn.IFNA(VLOOKUP($A28,'Matrix Node Matching'!$A:$I,8,FALSE),"")</f>
        <v>EU</v>
      </c>
      <c r="I28" t="str">
        <f>_xlfn.IFNA(VLOOKUP($A28,'Matrix Node Matching'!$A:$I,9,FALSE),"")</f>
        <v>GB</v>
      </c>
      <c r="J28" s="283">
        <f>_xlfn.IFNA(VLOOKUP($A28,Configuration_Stock!$A:H,8,FALSE),"")</f>
        <v>14.904</v>
      </c>
      <c r="K28" s="286">
        <f>_xlfn.IFNA(VLOOKUP($A28,Configuration_Stock!$A:I,9,FALSE),"")</f>
        <v>14.904</v>
      </c>
      <c r="L28" s="263">
        <f>_xlfn.IFNA(VLOOKUP($A28,Configuration_Stock!$A:J,10,FALSE),"")</f>
        <v>14.904</v>
      </c>
      <c r="M28" s="286">
        <f>_xlfn.IFNA(VLOOKUP($A28,Configuration_Stock!$A:K,11,FALSE),"")</f>
        <v>14.904</v>
      </c>
      <c r="N28" s="290">
        <f>_xlfn.IFNA(VLOOKUP($A28,Configuration_Stock!$A:L,12,FALSE),"")</f>
        <v>14.904</v>
      </c>
      <c r="O28" s="286">
        <f>_xlfn.IFNA(VLOOKUP($A28,Configuration_Stock!$A:M,13,FALSE),"")</f>
        <v>14.904</v>
      </c>
      <c r="P28" s="298">
        <f>_xlfn.IFNA(VLOOKUP($A28,Configuration_Stock!$A:N,14,FALSE),"")</f>
        <v>14.904</v>
      </c>
      <c r="Q28" s="286">
        <f>_xlfn.IFNA(VLOOKUP($A28,Configuration_Stock!$A:O,15,FALSE),"")</f>
        <v>14.904</v>
      </c>
      <c r="R28" s="290">
        <f>_xlfn.IFNA(VLOOKUP($A28,Configuration_Stock!$A:P,16,FALSE),"")</f>
        <v>14.904</v>
      </c>
      <c r="S28" s="286">
        <f>_xlfn.IFNA(VLOOKUP($A28,Configuration_Stock!$A:Q,17,FALSE),"")</f>
        <v>14.904</v>
      </c>
      <c r="T28" s="263">
        <f>_xlfn.IFNA(VLOOKUP($A28,Configuration_Stock!$A:R,18,FALSE),"")</f>
        <v>14.904</v>
      </c>
      <c r="U28" s="286">
        <f>_xlfn.IFNA(VLOOKUP($A28,Configuration_Stock!$A:S,19,FALSE),"")</f>
        <v>14.904</v>
      </c>
      <c r="V28" s="263">
        <f>_xlfn.IFNA(VLOOKUP($A28,Configuration_Stock!$A:T,20,FALSE),"")</f>
        <v>14.904</v>
      </c>
    </row>
    <row r="29" spans="1:22" x14ac:dyDescent="0.3">
      <c r="A29" t="str">
        <v>PNOEU_01</v>
      </c>
      <c r="B29" t="str">
        <v>NO</v>
      </c>
      <c r="C29" t="str">
        <v>XC Trade</v>
      </c>
      <c r="D29" t="str">
        <v>Power NO</v>
      </c>
      <c r="E29" t="str">
        <v>Power EU</v>
      </c>
      <c r="F29" t="str">
        <v>Electricity NO</v>
      </c>
      <c r="G29" t="str">
        <v>Import from EU - Power NO</v>
      </c>
      <c r="H29" t="str">
        <f>_xlfn.IFNA(VLOOKUP($A29,'Matrix Node Matching'!$A:$I,8,FALSE),"")</f>
        <v>EU</v>
      </c>
      <c r="I29" t="str">
        <f>_xlfn.IFNA(VLOOKUP($A29,'Matrix Node Matching'!$A:$I,9,FALSE),"")</f>
        <v>NO</v>
      </c>
      <c r="J29" s="283">
        <f>_xlfn.IFNA(VLOOKUP($A29,Configuration_Stock!$A:H,8,FALSE),"")</f>
        <v>5.1950000000000003</v>
      </c>
      <c r="K29" s="286">
        <f>_xlfn.IFNA(VLOOKUP($A29,Configuration_Stock!$A:I,9,FALSE),"")</f>
        <v>5.1950000000000003</v>
      </c>
      <c r="L29" s="263">
        <f>_xlfn.IFNA(VLOOKUP($A29,Configuration_Stock!$A:J,10,FALSE),"")</f>
        <v>5.1950000000000003</v>
      </c>
      <c r="M29" s="286">
        <f>_xlfn.IFNA(VLOOKUP($A29,Configuration_Stock!$A:K,11,FALSE),"")</f>
        <v>5.1950000000000003</v>
      </c>
      <c r="N29" s="290">
        <f>_xlfn.IFNA(VLOOKUP($A29,Configuration_Stock!$A:L,12,FALSE),"")</f>
        <v>5.1950000000000003</v>
      </c>
      <c r="O29" s="286">
        <f>_xlfn.IFNA(VLOOKUP($A29,Configuration_Stock!$A:M,13,FALSE),"")</f>
        <v>5.1950000000000003</v>
      </c>
      <c r="P29" s="298">
        <f>_xlfn.IFNA(VLOOKUP($A29,Configuration_Stock!$A:N,14,FALSE),"")</f>
        <v>5.1950000000000003</v>
      </c>
      <c r="Q29" s="286">
        <f>_xlfn.IFNA(VLOOKUP($A29,Configuration_Stock!$A:O,15,FALSE),"")</f>
        <v>5.1950000000000003</v>
      </c>
      <c r="R29" s="290">
        <f>_xlfn.IFNA(VLOOKUP($A29,Configuration_Stock!$A:P,16,FALSE),"")</f>
        <v>5.1950000000000003</v>
      </c>
      <c r="S29" s="286">
        <f>_xlfn.IFNA(VLOOKUP($A29,Configuration_Stock!$A:Q,17,FALSE),"")</f>
        <v>5.1950000000000003</v>
      </c>
      <c r="T29" s="263">
        <f>_xlfn.IFNA(VLOOKUP($A29,Configuration_Stock!$A:R,18,FALSE),"")</f>
        <v>5.1950000000000003</v>
      </c>
      <c r="U29" s="286">
        <f>_xlfn.IFNA(VLOOKUP($A29,Configuration_Stock!$A:S,19,FALSE),"")</f>
        <v>5.1950000000000003</v>
      </c>
      <c r="V29" s="263">
        <f>_xlfn.IFNA(VLOOKUP($A29,Configuration_Stock!$A:T,20,FALSE),"")</f>
        <v>5.1950000000000003</v>
      </c>
    </row>
    <row r="30" spans="1:22" x14ac:dyDescent="0.3">
      <c r="A30" t="str">
        <v>PDKEU_01</v>
      </c>
      <c r="B30" t="str">
        <v>DK</v>
      </c>
      <c r="C30" t="str">
        <v>XC Trade</v>
      </c>
      <c r="D30" t="str">
        <v>Power DK</v>
      </c>
      <c r="E30" t="str">
        <v>Power EU</v>
      </c>
      <c r="F30" t="str">
        <v>Electricity DK</v>
      </c>
      <c r="G30" t="str">
        <v>Import from EU - Power DK</v>
      </c>
      <c r="H30" t="str">
        <f>_xlfn.IFNA(VLOOKUP($A30,'Matrix Node Matching'!$A:$I,8,FALSE),"")</f>
        <v>EU</v>
      </c>
      <c r="I30" t="str">
        <f>_xlfn.IFNA(VLOOKUP($A30,'Matrix Node Matching'!$A:$I,9,FALSE),"")</f>
        <v>DK</v>
      </c>
      <c r="J30" s="283">
        <f>_xlfn.IFNA(VLOOKUP($A30,Configuration_Stock!$A:H,8,FALSE),"")</f>
        <v>4.6150000000000002</v>
      </c>
      <c r="K30" s="286">
        <f>_xlfn.IFNA(VLOOKUP($A30,Configuration_Stock!$A:I,9,FALSE),"")</f>
        <v>4.6150000000000002</v>
      </c>
      <c r="L30" s="263">
        <f>_xlfn.IFNA(VLOOKUP($A30,Configuration_Stock!$A:J,10,FALSE),"")</f>
        <v>4.6150000000000002</v>
      </c>
      <c r="M30" s="286">
        <f>_xlfn.IFNA(VLOOKUP($A30,Configuration_Stock!$A:K,11,FALSE),"")</f>
        <v>4.6150000000000002</v>
      </c>
      <c r="N30" s="290">
        <f>_xlfn.IFNA(VLOOKUP($A30,Configuration_Stock!$A:L,12,FALSE),"")</f>
        <v>4.6150000000000002</v>
      </c>
      <c r="O30" s="286">
        <f>_xlfn.IFNA(VLOOKUP($A30,Configuration_Stock!$A:M,13,FALSE),"")</f>
        <v>4.6150000000000002</v>
      </c>
      <c r="P30" s="298">
        <f>_xlfn.IFNA(VLOOKUP($A30,Configuration_Stock!$A:N,14,FALSE),"")</f>
        <v>4.6150000000000002</v>
      </c>
      <c r="Q30" s="286">
        <f>_xlfn.IFNA(VLOOKUP($A30,Configuration_Stock!$A:O,15,FALSE),"")</f>
        <v>4.6150000000000002</v>
      </c>
      <c r="R30" s="290">
        <f>_xlfn.IFNA(VLOOKUP($A30,Configuration_Stock!$A:P,16,FALSE),"")</f>
        <v>4.6150000000000002</v>
      </c>
      <c r="S30" s="286">
        <f>_xlfn.IFNA(VLOOKUP($A30,Configuration_Stock!$A:Q,17,FALSE),"")</f>
        <v>4.6150000000000002</v>
      </c>
      <c r="T30" s="263">
        <f>_xlfn.IFNA(VLOOKUP($A30,Configuration_Stock!$A:R,18,FALSE),"")</f>
        <v>4.6150000000000002</v>
      </c>
      <c r="U30" s="286">
        <f>_xlfn.IFNA(VLOOKUP($A30,Configuration_Stock!$A:S,19,FALSE),"")</f>
        <v>4.6150000000000002</v>
      </c>
      <c r="V30" s="263">
        <f>_xlfn.IFNA(VLOOKUP($A30,Configuration_Stock!$A:T,20,FALSE),"")</f>
        <v>4.6150000000000002</v>
      </c>
    </row>
    <row r="31" spans="1:22" x14ac:dyDescent="0.3">
      <c r="A31" t="str">
        <v>PDEEU_01</v>
      </c>
      <c r="B31" t="str">
        <v>DE</v>
      </c>
      <c r="C31" t="str">
        <v>XC Trade</v>
      </c>
      <c r="D31" t="str">
        <v>Power DE</v>
      </c>
      <c r="E31" t="str">
        <v>Power EU</v>
      </c>
      <c r="F31" t="str">
        <v>Electricity DE</v>
      </c>
      <c r="G31" t="str">
        <v>Import from EU - Power DE</v>
      </c>
      <c r="H31" t="str">
        <f>_xlfn.IFNA(VLOOKUP($A31,'Matrix Node Matching'!$A:$I,8,FALSE),"")</f>
        <v>EU</v>
      </c>
      <c r="I31" t="str">
        <f>_xlfn.IFNA(VLOOKUP($A31,'Matrix Node Matching'!$A:$I,9,FALSE),"")</f>
        <v>DE</v>
      </c>
      <c r="J31" s="283">
        <f>_xlfn.IFNA(VLOOKUP($A31,Configuration_Stock!$A:H,8,FALSE),"")</f>
        <v>32.365000000000002</v>
      </c>
      <c r="K31" s="286">
        <f>_xlfn.IFNA(VLOOKUP($A31,Configuration_Stock!$A:I,9,FALSE),"")</f>
        <v>32.365000000000002</v>
      </c>
      <c r="L31" s="263">
        <f>_xlfn.IFNA(VLOOKUP($A31,Configuration_Stock!$A:J,10,FALSE),"")</f>
        <v>32.365000000000002</v>
      </c>
      <c r="M31" s="286">
        <f>_xlfn.IFNA(VLOOKUP($A31,Configuration_Stock!$A:K,11,FALSE),"")</f>
        <v>32.365000000000002</v>
      </c>
      <c r="N31" s="290">
        <f>_xlfn.IFNA(VLOOKUP($A31,Configuration_Stock!$A:L,12,FALSE),"")</f>
        <v>32.365000000000002</v>
      </c>
      <c r="O31" s="286">
        <f>_xlfn.IFNA(VLOOKUP($A31,Configuration_Stock!$A:M,13,FALSE),"")</f>
        <v>32.365000000000002</v>
      </c>
      <c r="P31" s="298">
        <f>_xlfn.IFNA(VLOOKUP($A31,Configuration_Stock!$A:N,14,FALSE),"")</f>
        <v>32.365000000000002</v>
      </c>
      <c r="Q31" s="286">
        <f>_xlfn.IFNA(VLOOKUP($A31,Configuration_Stock!$A:O,15,FALSE),"")</f>
        <v>32.365000000000002</v>
      </c>
      <c r="R31" s="290">
        <f>_xlfn.IFNA(VLOOKUP($A31,Configuration_Stock!$A:P,16,FALSE),"")</f>
        <v>32.365000000000002</v>
      </c>
      <c r="S31" s="286">
        <f>_xlfn.IFNA(VLOOKUP($A31,Configuration_Stock!$A:Q,17,FALSE),"")</f>
        <v>32.365000000000002</v>
      </c>
      <c r="T31" s="263">
        <f>_xlfn.IFNA(VLOOKUP($A31,Configuration_Stock!$A:R,18,FALSE),"")</f>
        <v>32.365000000000002</v>
      </c>
      <c r="U31" s="286">
        <f>_xlfn.IFNA(VLOOKUP($A31,Configuration_Stock!$A:S,19,FALSE),"")</f>
        <v>32.365000000000002</v>
      </c>
      <c r="V31" s="263">
        <f>_xlfn.IFNA(VLOOKUP($A31,Configuration_Stock!$A:T,20,FALSE),"")</f>
        <v>32.365000000000002</v>
      </c>
    </row>
    <row r="32" spans="1:22" x14ac:dyDescent="0.3">
      <c r="A32" t="str">
        <v>PNL2NL3_01</v>
      </c>
      <c r="B32" t="str">
        <v>NL</v>
      </c>
      <c r="C32" t="str">
        <v>XC Trade</v>
      </c>
      <c r="D32" t="str">
        <v>Power NL2</v>
      </c>
      <c r="E32" t="str">
        <v>Power NL3</v>
      </c>
      <c r="F32" t="str">
        <v>Electricity Cluster NL2</v>
      </c>
      <c r="G32" t="str">
        <v>Import from Cluster NL3 - Power</v>
      </c>
      <c r="H32" t="str">
        <f>_xlfn.IFNA(VLOOKUP($A32,'Matrix Node Matching'!$A:$I,8,FALSE),"")</f>
        <v>NL3</v>
      </c>
      <c r="I32" t="str">
        <f>_xlfn.IFNA(VLOOKUP($A32,'Matrix Node Matching'!$A:$I,9,FALSE),"")</f>
        <v>NL2</v>
      </c>
      <c r="J32" s="283">
        <f>_xlfn.IFNA(VLOOKUP($A32,Configuration_Stock!$A:H,8,FALSE),"")</f>
        <v>1.2988168189999999E-7</v>
      </c>
      <c r="K32" s="286">
        <f>_xlfn.IFNA(VLOOKUP($A32,Configuration_Stock!$A:I,9,FALSE),"")</f>
        <v>4.557263089E-7</v>
      </c>
      <c r="L32" s="263">
        <f>_xlfn.IFNA(VLOOKUP($A32,Configuration_Stock!$A:J,10,FALSE),"")</f>
        <v>5.0520396109999999E-7</v>
      </c>
      <c r="M32" s="286">
        <f>_xlfn.IFNA(VLOOKUP($A32,Configuration_Stock!$A:K,11,FALSE),"")</f>
        <v>1.4013855749999999E-7</v>
      </c>
      <c r="N32" s="290">
        <f>_xlfn.IFNA(VLOOKUP($A32,Configuration_Stock!$A:L,12,FALSE),"")</f>
        <v>1.4013855749999999E-7</v>
      </c>
      <c r="O32" s="286">
        <f>_xlfn.IFNA(VLOOKUP($A32,Configuration_Stock!$A:M,13,FALSE),"")</f>
        <v>1.191561565</v>
      </c>
      <c r="P32" s="298">
        <f>_xlfn.IFNA(VLOOKUP($A32,Configuration_Stock!$A:N,14,FALSE),"")</f>
        <v>4.7345114139999998E-7</v>
      </c>
      <c r="Q32" s="286">
        <f>_xlfn.IFNA(VLOOKUP($A32,Configuration_Stock!$A:O,15,FALSE),"")</f>
        <v>1.0810691940000001E-5</v>
      </c>
      <c r="R32" s="290">
        <f>_xlfn.IFNA(VLOOKUP($A32,Configuration_Stock!$A:P,16,FALSE),"")</f>
        <v>7.0897065769999997E-7</v>
      </c>
      <c r="S32" s="286">
        <f>_xlfn.IFNA(VLOOKUP($A32,Configuration_Stock!$A:Q,17,FALSE),"")</f>
        <v>2.4925888899999999E-7</v>
      </c>
      <c r="T32" s="263">
        <f>_xlfn.IFNA(VLOOKUP($A32,Configuration_Stock!$A:R,18,FALSE),"")</f>
        <v>2.3050541490000001</v>
      </c>
      <c r="U32" s="286">
        <f>_xlfn.IFNA(VLOOKUP($A32,Configuration_Stock!$A:S,19,FALSE),"")</f>
        <v>5.4024091539999999E-7</v>
      </c>
      <c r="V32" s="263">
        <f>_xlfn.IFNA(VLOOKUP($A32,Configuration_Stock!$A:T,20,FALSE),"")</f>
        <v>1.4387349199999999</v>
      </c>
    </row>
    <row r="33" spans="1:22" x14ac:dyDescent="0.3">
      <c r="A33" t="str">
        <v>PNL3NL2_01</v>
      </c>
      <c r="B33" t="str">
        <v>NL</v>
      </c>
      <c r="C33" t="str">
        <v>XC Trade</v>
      </c>
      <c r="D33" t="str">
        <v>Power NL3</v>
      </c>
      <c r="E33" t="str">
        <v>Power NL2</v>
      </c>
      <c r="F33" t="str">
        <v>Electricity Cluster NL3</v>
      </c>
      <c r="G33" t="str">
        <v>Import from Cluster NL2 - Power</v>
      </c>
      <c r="H33" t="str">
        <f>_xlfn.IFNA(VLOOKUP($A33,'Matrix Node Matching'!$A:$I,8,FALSE),"")</f>
        <v>NL2</v>
      </c>
      <c r="I33" t="str">
        <f>_xlfn.IFNA(VLOOKUP($A33,'Matrix Node Matching'!$A:$I,9,FALSE),"")</f>
        <v>NL3</v>
      </c>
      <c r="J33" s="283">
        <f>_xlfn.IFNA(VLOOKUP($A33,Configuration_Stock!$A:H,8,FALSE),"")</f>
        <v>1.2988168189999999E-7</v>
      </c>
      <c r="K33" s="286">
        <f>_xlfn.IFNA(VLOOKUP($A33,Configuration_Stock!$A:I,9,FALSE),"")</f>
        <v>4.557263089E-7</v>
      </c>
      <c r="L33" s="263">
        <f>_xlfn.IFNA(VLOOKUP($A33,Configuration_Stock!$A:J,10,FALSE),"")</f>
        <v>5.0520396109999999E-7</v>
      </c>
      <c r="M33" s="286">
        <f>_xlfn.IFNA(VLOOKUP($A33,Configuration_Stock!$A:K,11,FALSE),"")</f>
        <v>1.4013855749999999E-7</v>
      </c>
      <c r="N33" s="290">
        <f>_xlfn.IFNA(VLOOKUP($A33,Configuration_Stock!$A:L,12,FALSE),"")</f>
        <v>1.4013855749999999E-7</v>
      </c>
      <c r="O33" s="286">
        <f>_xlfn.IFNA(VLOOKUP($A33,Configuration_Stock!$A:M,13,FALSE),"")</f>
        <v>1.191561565</v>
      </c>
      <c r="P33" s="298">
        <f>_xlfn.IFNA(VLOOKUP($A33,Configuration_Stock!$A:N,14,FALSE),"")</f>
        <v>4.7345114139999998E-7</v>
      </c>
      <c r="Q33" s="286">
        <f>_xlfn.IFNA(VLOOKUP($A33,Configuration_Stock!$A:O,15,FALSE),"")</f>
        <v>1.0810691940000001E-5</v>
      </c>
      <c r="R33" s="290">
        <f>_xlfn.IFNA(VLOOKUP($A33,Configuration_Stock!$A:P,16,FALSE),"")</f>
        <v>7.0897065769999997E-7</v>
      </c>
      <c r="S33" s="286">
        <f>_xlfn.IFNA(VLOOKUP($A33,Configuration_Stock!$A:Q,17,FALSE),"")</f>
        <v>2.4925888899999999E-7</v>
      </c>
      <c r="T33" s="263">
        <f>_xlfn.IFNA(VLOOKUP($A33,Configuration_Stock!$A:R,18,FALSE),"")</f>
        <v>2.3050541490000001</v>
      </c>
      <c r="U33" s="286">
        <f>_xlfn.IFNA(VLOOKUP($A33,Configuration_Stock!$A:S,19,FALSE),"")</f>
        <v>5.4024091539999999E-7</v>
      </c>
      <c r="V33" s="263">
        <f>_xlfn.IFNA(VLOOKUP($A33,Configuration_Stock!$A:T,20,FALSE),"")</f>
        <v>1.4387349199999999</v>
      </c>
    </row>
    <row r="34" spans="1:22" x14ac:dyDescent="0.3">
      <c r="A34" t="str">
        <v>PNL3NL5_01</v>
      </c>
      <c r="B34" t="str">
        <v>NL</v>
      </c>
      <c r="C34" t="str">
        <v>XC Trade</v>
      </c>
      <c r="D34" t="str">
        <v>Power NL3</v>
      </c>
      <c r="E34" t="str">
        <v>Power NL5</v>
      </c>
      <c r="F34" t="str">
        <v>Electricity Cluster NL3</v>
      </c>
      <c r="G34" t="str">
        <v>Import from Cluster NL5 - Power</v>
      </c>
      <c r="H34" t="str">
        <f>_xlfn.IFNA(VLOOKUP($A34,'Matrix Node Matching'!$A:$I,8,FALSE),"")</f>
        <v>NL5</v>
      </c>
      <c r="I34" t="str">
        <f>_xlfn.IFNA(VLOOKUP($A34,'Matrix Node Matching'!$A:$I,9,FALSE),"")</f>
        <v>NL3</v>
      </c>
      <c r="J34" s="283">
        <f>_xlfn.IFNA(VLOOKUP($A34,Configuration_Stock!$A:H,8,FALSE),"")</f>
        <v>2.464646165</v>
      </c>
      <c r="K34" s="286">
        <f>_xlfn.IFNA(VLOOKUP($A34,Configuration_Stock!$A:I,9,FALSE),"")</f>
        <v>1.9125427429999999</v>
      </c>
      <c r="L34" s="263">
        <f>_xlfn.IFNA(VLOOKUP($A34,Configuration_Stock!$A:J,10,FALSE),"")</f>
        <v>2.4646469120000001</v>
      </c>
      <c r="M34" s="286">
        <f>_xlfn.IFNA(VLOOKUP($A34,Configuration_Stock!$A:K,11,FALSE),"")</f>
        <v>2.4646461940000002</v>
      </c>
      <c r="N34" s="290">
        <f>_xlfn.IFNA(VLOOKUP($A34,Configuration_Stock!$A:L,12,FALSE),"")</f>
        <v>2.4646461940000002</v>
      </c>
      <c r="O34" s="286">
        <f>_xlfn.IFNA(VLOOKUP($A34,Configuration_Stock!$A:M,13,FALSE),"")</f>
        <v>0.52863312760000003</v>
      </c>
      <c r="P34" s="298">
        <f>_xlfn.IFNA(VLOOKUP($A34,Configuration_Stock!$A:N,14,FALSE),"")</f>
        <v>3.7504091580000001</v>
      </c>
      <c r="Q34" s="286">
        <f>_xlfn.IFNA(VLOOKUP($A34,Configuration_Stock!$A:O,15,FALSE),"")</f>
        <v>2.3976946309999998</v>
      </c>
      <c r="R34" s="290">
        <f>_xlfn.IFNA(VLOOKUP($A34,Configuration_Stock!$A:P,16,FALSE),"")</f>
        <v>2.251807892</v>
      </c>
      <c r="S34" s="286">
        <f>_xlfn.IFNA(VLOOKUP($A34,Configuration_Stock!$A:Q,17,FALSE),"")</f>
        <v>2.3108200650000001</v>
      </c>
      <c r="T34" s="263">
        <f>_xlfn.IFNA(VLOOKUP($A34,Configuration_Stock!$A:R,18,FALSE),"")</f>
        <v>1.4624146280000001</v>
      </c>
      <c r="U34" s="286">
        <f>_xlfn.IFNA(VLOOKUP($A34,Configuration_Stock!$A:S,19,FALSE),"")</f>
        <v>0.63563267270000001</v>
      </c>
      <c r="V34" s="263">
        <f>_xlfn.IFNA(VLOOKUP($A34,Configuration_Stock!$A:T,20,FALSE),"")</f>
        <v>2.3002532900000001</v>
      </c>
    </row>
    <row r="35" spans="1:22" x14ac:dyDescent="0.3">
      <c r="A35" t="str">
        <v>PNL5NL3_01</v>
      </c>
      <c r="B35" t="str">
        <v>NL</v>
      </c>
      <c r="C35" t="str">
        <v>XC Trade</v>
      </c>
      <c r="D35" t="str">
        <v>Power NL5</v>
      </c>
      <c r="E35" t="str">
        <v>Power NL3</v>
      </c>
      <c r="F35" t="str">
        <v>Electricity Cluster NL5</v>
      </c>
      <c r="G35" t="str">
        <v>Import from Cluster NL3 - Power</v>
      </c>
      <c r="H35" t="str">
        <f>_xlfn.IFNA(VLOOKUP($A35,'Matrix Node Matching'!$A:$I,8,FALSE),"")</f>
        <v>NL3</v>
      </c>
      <c r="I35" t="str">
        <f>_xlfn.IFNA(VLOOKUP($A35,'Matrix Node Matching'!$A:$I,9,FALSE),"")</f>
        <v>NL5</v>
      </c>
      <c r="J35" s="283">
        <f>_xlfn.IFNA(VLOOKUP($A35,Configuration_Stock!$A:H,8,FALSE),"")</f>
        <v>2.464646165</v>
      </c>
      <c r="K35" s="286">
        <f>_xlfn.IFNA(VLOOKUP($A35,Configuration_Stock!$A:I,9,FALSE),"")</f>
        <v>1.9125427429999999</v>
      </c>
      <c r="L35" s="263">
        <f>_xlfn.IFNA(VLOOKUP($A35,Configuration_Stock!$A:J,10,FALSE),"")</f>
        <v>2.4646469120000001</v>
      </c>
      <c r="M35" s="286">
        <f>_xlfn.IFNA(VLOOKUP($A35,Configuration_Stock!$A:K,11,FALSE),"")</f>
        <v>2.4646461940000002</v>
      </c>
      <c r="N35" s="290">
        <f>_xlfn.IFNA(VLOOKUP($A35,Configuration_Stock!$A:L,12,FALSE),"")</f>
        <v>2.4646461940000002</v>
      </c>
      <c r="O35" s="286">
        <f>_xlfn.IFNA(VLOOKUP($A35,Configuration_Stock!$A:M,13,FALSE),"")</f>
        <v>0.52863312760000003</v>
      </c>
      <c r="P35" s="298">
        <f>_xlfn.IFNA(VLOOKUP($A35,Configuration_Stock!$A:N,14,FALSE),"")</f>
        <v>3.7504091580000001</v>
      </c>
      <c r="Q35" s="286">
        <f>_xlfn.IFNA(VLOOKUP($A35,Configuration_Stock!$A:O,15,FALSE),"")</f>
        <v>2.3976946309999998</v>
      </c>
      <c r="R35" s="290">
        <f>_xlfn.IFNA(VLOOKUP($A35,Configuration_Stock!$A:P,16,FALSE),"")</f>
        <v>2.251807892</v>
      </c>
      <c r="S35" s="286">
        <f>_xlfn.IFNA(VLOOKUP($A35,Configuration_Stock!$A:Q,17,FALSE),"")</f>
        <v>2.3108200650000001</v>
      </c>
      <c r="T35" s="263">
        <f>_xlfn.IFNA(VLOOKUP($A35,Configuration_Stock!$A:R,18,FALSE),"")</f>
        <v>1.4624146280000001</v>
      </c>
      <c r="U35" s="286">
        <f>_xlfn.IFNA(VLOOKUP($A35,Configuration_Stock!$A:S,19,FALSE),"")</f>
        <v>0.63563267270000001</v>
      </c>
      <c r="V35" s="263">
        <f>_xlfn.IFNA(VLOOKUP($A35,Configuration_Stock!$A:T,20,FALSE),"")</f>
        <v>2.3002532900000001</v>
      </c>
    </row>
    <row r="36" spans="1:22" x14ac:dyDescent="0.3">
      <c r="A36" t="str">
        <v>PNL3GB1_01</v>
      </c>
      <c r="B36" t="str">
        <v>NL</v>
      </c>
      <c r="C36" t="str">
        <v>XC Trade</v>
      </c>
      <c r="D36" t="str">
        <v>Power NL3</v>
      </c>
      <c r="E36" t="str">
        <v>Power GB1</v>
      </c>
      <c r="F36" t="str">
        <v>Electricity Cluster NL3</v>
      </c>
      <c r="G36" t="str">
        <v>Import from Cluster GB1 - Power</v>
      </c>
      <c r="H36" t="str">
        <f>_xlfn.IFNA(VLOOKUP($A36,'Matrix Node Matching'!$A:$I,8,FALSE),"")</f>
        <v>GB1</v>
      </c>
      <c r="I36" t="str">
        <f>_xlfn.IFNA(VLOOKUP($A36,'Matrix Node Matching'!$A:$I,9,FALSE),"")</f>
        <v>NL3</v>
      </c>
      <c r="J36" s="283">
        <f>_xlfn.IFNA(VLOOKUP($A36,Configuration_Stock!$A:H,8,FALSE),"")</f>
        <v>0</v>
      </c>
      <c r="K36" s="286">
        <f>_xlfn.IFNA(VLOOKUP($A36,Configuration_Stock!$A:I,9,FALSE),"")</f>
        <v>0</v>
      </c>
      <c r="L36" s="263">
        <f>_xlfn.IFNA(VLOOKUP($A36,Configuration_Stock!$A:J,10,FALSE),"")</f>
        <v>1.2542319470000001E-7</v>
      </c>
      <c r="M36" s="286">
        <f>_xlfn.IFNA(VLOOKUP($A36,Configuration_Stock!$A:K,11,FALSE),"")</f>
        <v>0</v>
      </c>
      <c r="N36" s="290">
        <f>_xlfn.IFNA(VLOOKUP($A36,Configuration_Stock!$A:L,12,FALSE),"")</f>
        <v>0</v>
      </c>
      <c r="O36" s="286">
        <f>_xlfn.IFNA(VLOOKUP($A36,Configuration_Stock!$A:M,13,FALSE),"")</f>
        <v>0</v>
      </c>
      <c r="P36" s="298">
        <f>_xlfn.IFNA(VLOOKUP($A36,Configuration_Stock!$A:N,14,FALSE),"")</f>
        <v>2.2849960510000001E-7</v>
      </c>
      <c r="Q36" s="286">
        <f>_xlfn.IFNA(VLOOKUP($A36,Configuration_Stock!$A:O,15,FALSE),"")</f>
        <v>1.8025532400000001E-7</v>
      </c>
      <c r="R36" s="290">
        <f>_xlfn.IFNA(VLOOKUP($A36,Configuration_Stock!$A:P,16,FALSE),"")</f>
        <v>1.365825744E-7</v>
      </c>
      <c r="S36" s="286">
        <f>_xlfn.IFNA(VLOOKUP($A36,Configuration_Stock!$A:Q,17,FALSE),"")</f>
        <v>0</v>
      </c>
      <c r="T36" s="263">
        <f>_xlfn.IFNA(VLOOKUP($A36,Configuration_Stock!$A:R,18,FALSE),"")</f>
        <v>0</v>
      </c>
      <c r="U36" s="286">
        <f>_xlfn.IFNA(VLOOKUP($A36,Configuration_Stock!$A:S,19,FALSE),"")</f>
        <v>1.7455040949999999E-7</v>
      </c>
      <c r="V36" s="263">
        <f>_xlfn.IFNA(VLOOKUP($A36,Configuration_Stock!$A:T,20,FALSE),"")</f>
        <v>0</v>
      </c>
    </row>
    <row r="37" spans="1:22" x14ac:dyDescent="0.3">
      <c r="A37" t="str">
        <v>PGB1NL3_01</v>
      </c>
      <c r="B37" t="str">
        <v>GB</v>
      </c>
      <c r="C37" t="str">
        <v>XC Trade</v>
      </c>
      <c r="D37" t="str">
        <v>Power GB1</v>
      </c>
      <c r="E37" t="str">
        <v>Power NL3</v>
      </c>
      <c r="F37" t="str">
        <v>Electricity Cluster GB1</v>
      </c>
      <c r="G37" t="str">
        <v>Import from Cluster NL3 - Power</v>
      </c>
      <c r="H37" t="str">
        <f>_xlfn.IFNA(VLOOKUP($A37,'Matrix Node Matching'!$A:$I,8,FALSE),"")</f>
        <v>NL3</v>
      </c>
      <c r="I37" t="str">
        <f>_xlfn.IFNA(VLOOKUP($A37,'Matrix Node Matching'!$A:$I,9,FALSE),"")</f>
        <v>GB1</v>
      </c>
      <c r="J37" s="283">
        <f>_xlfn.IFNA(VLOOKUP($A37,Configuration_Stock!$A:H,8,FALSE),"")</f>
        <v>0</v>
      </c>
      <c r="K37" s="286">
        <f>_xlfn.IFNA(VLOOKUP($A37,Configuration_Stock!$A:I,9,FALSE),"")</f>
        <v>0</v>
      </c>
      <c r="L37" s="263">
        <f>_xlfn.IFNA(VLOOKUP($A37,Configuration_Stock!$A:J,10,FALSE),"")</f>
        <v>1.2542319470000001E-7</v>
      </c>
      <c r="M37" s="286">
        <f>_xlfn.IFNA(VLOOKUP($A37,Configuration_Stock!$A:K,11,FALSE),"")</f>
        <v>0</v>
      </c>
      <c r="N37" s="290">
        <f>_xlfn.IFNA(VLOOKUP($A37,Configuration_Stock!$A:L,12,FALSE),"")</f>
        <v>0</v>
      </c>
      <c r="O37" s="286">
        <f>_xlfn.IFNA(VLOOKUP($A37,Configuration_Stock!$A:M,13,FALSE),"")</f>
        <v>0</v>
      </c>
      <c r="P37" s="298">
        <f>_xlfn.IFNA(VLOOKUP($A37,Configuration_Stock!$A:N,14,FALSE),"")</f>
        <v>2.2849960510000001E-7</v>
      </c>
      <c r="Q37" s="286">
        <f>_xlfn.IFNA(VLOOKUP($A37,Configuration_Stock!$A:O,15,FALSE),"")</f>
        <v>1.8025532400000001E-7</v>
      </c>
      <c r="R37" s="290">
        <f>_xlfn.IFNA(VLOOKUP($A37,Configuration_Stock!$A:P,16,FALSE),"")</f>
        <v>1.365825744E-7</v>
      </c>
      <c r="S37" s="286">
        <f>_xlfn.IFNA(VLOOKUP($A37,Configuration_Stock!$A:Q,17,FALSE),"")</f>
        <v>0</v>
      </c>
      <c r="T37" s="263">
        <f>_xlfn.IFNA(VLOOKUP($A37,Configuration_Stock!$A:R,18,FALSE),"")</f>
        <v>0</v>
      </c>
      <c r="U37" s="286">
        <f>_xlfn.IFNA(VLOOKUP($A37,Configuration_Stock!$A:S,19,FALSE),"")</f>
        <v>1.7455040949999999E-7</v>
      </c>
      <c r="V37" s="263">
        <f>_xlfn.IFNA(VLOOKUP($A37,Configuration_Stock!$A:T,20,FALSE),"")</f>
        <v>0</v>
      </c>
    </row>
    <row r="38" spans="1:22" x14ac:dyDescent="0.3">
      <c r="A38" t="str">
        <v>PNL5GB1_01</v>
      </c>
      <c r="B38" t="str">
        <v>NL</v>
      </c>
      <c r="C38" t="str">
        <v>XC Trade</v>
      </c>
      <c r="D38" t="str">
        <v>Power NL5</v>
      </c>
      <c r="E38" t="str">
        <v>Power GB1</v>
      </c>
      <c r="F38" t="str">
        <v>Electricity Cluster NL5</v>
      </c>
      <c r="G38" t="str">
        <v>Import from Cluster GB1 - Power</v>
      </c>
      <c r="H38" t="str">
        <f>_xlfn.IFNA(VLOOKUP($A38,'Matrix Node Matching'!$A:$I,8,FALSE),"")</f>
        <v>GB1</v>
      </c>
      <c r="I38" t="str">
        <f>_xlfn.IFNA(VLOOKUP($A38,'Matrix Node Matching'!$A:$I,9,FALSE),"")</f>
        <v>NL5</v>
      </c>
      <c r="J38" s="283">
        <f>_xlfn.IFNA(VLOOKUP($A38,Configuration_Stock!$A:H,8,FALSE),"")</f>
        <v>0.8716559733</v>
      </c>
      <c r="K38" s="286">
        <f>_xlfn.IFNA(VLOOKUP($A38,Configuration_Stock!$A:I,9,FALSE),"")</f>
        <v>0.86449590409999999</v>
      </c>
      <c r="L38" s="263">
        <f>_xlfn.IFNA(VLOOKUP($A38,Configuration_Stock!$A:J,10,FALSE),"")</f>
        <v>0.87165597230000003</v>
      </c>
      <c r="M38" s="286">
        <f>_xlfn.IFNA(VLOOKUP($A38,Configuration_Stock!$A:K,11,FALSE),"")</f>
        <v>0.87165600009999999</v>
      </c>
      <c r="N38" s="290">
        <f>_xlfn.IFNA(VLOOKUP($A38,Configuration_Stock!$A:L,12,FALSE),"")</f>
        <v>0.87165600009999999</v>
      </c>
      <c r="O38" s="286">
        <f>_xlfn.IFNA(VLOOKUP($A38,Configuration_Stock!$A:M,13,FALSE),"")</f>
        <v>0.86449546720000003</v>
      </c>
      <c r="P38" s="298">
        <f>_xlfn.IFNA(VLOOKUP($A38,Configuration_Stock!$A:N,14,FALSE),"")</f>
        <v>1.0789061120000001</v>
      </c>
      <c r="Q38" s="286">
        <f>_xlfn.IFNA(VLOOKUP($A38,Configuration_Stock!$A:O,15,FALSE),"")</f>
        <v>0.84856378960000001</v>
      </c>
      <c r="R38" s="290">
        <f>_xlfn.IFNA(VLOOKUP($A38,Configuration_Stock!$A:P,16,FALSE),"")</f>
        <v>0.86449678019999998</v>
      </c>
      <c r="S38" s="286">
        <f>_xlfn.IFNA(VLOOKUP($A38,Configuration_Stock!$A:Q,17,FALSE),"")</f>
        <v>0.65374198549999996</v>
      </c>
      <c r="T38" s="263">
        <f>_xlfn.IFNA(VLOOKUP($A38,Configuration_Stock!$A:R,18,FALSE),"")</f>
        <v>1.2662107680000001</v>
      </c>
      <c r="U38" s="286">
        <f>_xlfn.IFNA(VLOOKUP($A38,Configuration_Stock!$A:S,19,FALSE),"")</f>
        <v>1.016743424</v>
      </c>
      <c r="V38" s="263">
        <f>_xlfn.IFNA(VLOOKUP($A38,Configuration_Stock!$A:T,20,FALSE),"")</f>
        <v>1.119192899</v>
      </c>
    </row>
    <row r="39" spans="1:22" x14ac:dyDescent="0.3">
      <c r="A39" t="str">
        <v>PGB1NL5_01</v>
      </c>
      <c r="B39" t="str">
        <v>GB</v>
      </c>
      <c r="C39" t="str">
        <v>XC Trade</v>
      </c>
      <c r="D39" t="str">
        <v>Power GB1</v>
      </c>
      <c r="E39" t="str">
        <v>Power NL5</v>
      </c>
      <c r="F39" t="str">
        <v>Electricity Cluster GB1</v>
      </c>
      <c r="G39" t="str">
        <v>Import from Cluster NL5 - Power</v>
      </c>
      <c r="H39" t="str">
        <f>_xlfn.IFNA(VLOOKUP($A39,'Matrix Node Matching'!$A:$I,8,FALSE),"")</f>
        <v>NL5</v>
      </c>
      <c r="I39" t="str">
        <f>_xlfn.IFNA(VLOOKUP($A39,'Matrix Node Matching'!$A:$I,9,FALSE),"")</f>
        <v>GB1</v>
      </c>
      <c r="J39" s="283">
        <f>_xlfn.IFNA(VLOOKUP($A39,Configuration_Stock!$A:H,8,FALSE),"")</f>
        <v>0.8716559733</v>
      </c>
      <c r="K39" s="286">
        <f>_xlfn.IFNA(VLOOKUP($A39,Configuration_Stock!$A:I,9,FALSE),"")</f>
        <v>0.86449590409999999</v>
      </c>
      <c r="L39" s="263">
        <f>_xlfn.IFNA(VLOOKUP($A39,Configuration_Stock!$A:J,10,FALSE),"")</f>
        <v>0.87165597230000003</v>
      </c>
      <c r="M39" s="286">
        <f>_xlfn.IFNA(VLOOKUP($A39,Configuration_Stock!$A:K,11,FALSE),"")</f>
        <v>0.87165600009999999</v>
      </c>
      <c r="N39" s="290">
        <f>_xlfn.IFNA(VLOOKUP($A39,Configuration_Stock!$A:L,12,FALSE),"")</f>
        <v>0.87165600009999999</v>
      </c>
      <c r="O39" s="286">
        <f>_xlfn.IFNA(VLOOKUP($A39,Configuration_Stock!$A:M,13,FALSE),"")</f>
        <v>0.86449546720000003</v>
      </c>
      <c r="P39" s="298">
        <f>_xlfn.IFNA(VLOOKUP($A39,Configuration_Stock!$A:N,14,FALSE),"")</f>
        <v>1.0789061120000001</v>
      </c>
      <c r="Q39" s="286">
        <f>_xlfn.IFNA(VLOOKUP($A39,Configuration_Stock!$A:O,15,FALSE),"")</f>
        <v>0.84856378960000001</v>
      </c>
      <c r="R39" s="290">
        <f>_xlfn.IFNA(VLOOKUP($A39,Configuration_Stock!$A:P,16,FALSE),"")</f>
        <v>0.86449678019999998</v>
      </c>
      <c r="S39" s="286">
        <f>_xlfn.IFNA(VLOOKUP($A39,Configuration_Stock!$A:Q,17,FALSE),"")</f>
        <v>0.65374198549999996</v>
      </c>
      <c r="T39" s="263">
        <f>_xlfn.IFNA(VLOOKUP($A39,Configuration_Stock!$A:R,18,FALSE),"")</f>
        <v>1.2662107680000001</v>
      </c>
      <c r="U39" s="286">
        <f>_xlfn.IFNA(VLOOKUP($A39,Configuration_Stock!$A:S,19,FALSE),"")</f>
        <v>1.016743424</v>
      </c>
      <c r="V39" s="263">
        <f>_xlfn.IFNA(VLOOKUP($A39,Configuration_Stock!$A:T,20,FALSE),"")</f>
        <v>1.119192899</v>
      </c>
    </row>
    <row r="40" spans="1:22" x14ac:dyDescent="0.3">
      <c r="A40" t="str">
        <v>PNL5GB2_01</v>
      </c>
      <c r="B40" t="str">
        <v>NL</v>
      </c>
      <c r="C40" t="str">
        <v>XC Trade</v>
      </c>
      <c r="D40" t="str">
        <v>Power NL5</v>
      </c>
      <c r="E40" t="str">
        <v>Power GB2</v>
      </c>
      <c r="F40" t="str">
        <v>Electricity Cluster NL5</v>
      </c>
      <c r="G40" t="str">
        <v>Import from Cluster GB2 - Power</v>
      </c>
      <c r="H40" t="str">
        <f>_xlfn.IFNA(VLOOKUP($A40,'Matrix Node Matching'!$A:$I,8,FALSE),"")</f>
        <v>GB2</v>
      </c>
      <c r="I40" t="str">
        <f>_xlfn.IFNA(VLOOKUP($A40,'Matrix Node Matching'!$A:$I,9,FALSE),"")</f>
        <v>NL5</v>
      </c>
      <c r="J40" s="283">
        <f>_xlfn.IFNA(VLOOKUP($A40,Configuration_Stock!$A:H,8,FALSE),"")</f>
        <v>0.38939596630000001</v>
      </c>
      <c r="K40" s="286">
        <f>_xlfn.IFNA(VLOOKUP($A40,Configuration_Stock!$A:I,9,FALSE),"")</f>
        <v>0.47358729779999997</v>
      </c>
      <c r="L40" s="263">
        <f>_xlfn.IFNA(VLOOKUP($A40,Configuration_Stock!$A:J,10,FALSE),"")</f>
        <v>0.84495779820000005</v>
      </c>
      <c r="M40" s="286">
        <f>_xlfn.IFNA(VLOOKUP($A40,Configuration_Stock!$A:K,11,FALSE),"")</f>
        <v>0.3893983426</v>
      </c>
      <c r="N40" s="290">
        <f>_xlfn.IFNA(VLOOKUP($A40,Configuration_Stock!$A:L,12,FALSE),"")</f>
        <v>0.3893983426</v>
      </c>
      <c r="O40" s="286">
        <f>_xlfn.IFNA(VLOOKUP($A40,Configuration_Stock!$A:M,13,FALSE),"")</f>
        <v>2.7026164189999999E-7</v>
      </c>
      <c r="P40" s="298">
        <f>_xlfn.IFNA(VLOOKUP($A40,Configuration_Stock!$A:N,14,FALSE),"")</f>
        <v>4.4320213940000004</v>
      </c>
      <c r="Q40" s="286">
        <f>_xlfn.IFNA(VLOOKUP($A40,Configuration_Stock!$A:O,15,FALSE),"")</f>
        <v>0.7660741928</v>
      </c>
      <c r="R40" s="290">
        <f>_xlfn.IFNA(VLOOKUP($A40,Configuration_Stock!$A:P,16,FALSE),"")</f>
        <v>0.5061087259</v>
      </c>
      <c r="S40" s="286">
        <f>_xlfn.IFNA(VLOOKUP($A40,Configuration_Stock!$A:Q,17,FALSE),"")</f>
        <v>0.17105965009999999</v>
      </c>
      <c r="T40" s="263">
        <f>_xlfn.IFNA(VLOOKUP($A40,Configuration_Stock!$A:R,18,FALSE),"")</f>
        <v>0.59035929099999995</v>
      </c>
      <c r="U40" s="286">
        <f>_xlfn.IFNA(VLOOKUP($A40,Configuration_Stock!$A:S,19,FALSE),"")</f>
        <v>2.4181170270000001</v>
      </c>
      <c r="V40" s="263">
        <f>_xlfn.IFNA(VLOOKUP($A40,Configuration_Stock!$A:T,20,FALSE),"")</f>
        <v>3.4237249269999999E-7</v>
      </c>
    </row>
    <row r="41" spans="1:22" x14ac:dyDescent="0.3">
      <c r="A41" t="str">
        <v>PGB2NL5_01</v>
      </c>
      <c r="B41" t="str">
        <v>GB</v>
      </c>
      <c r="C41" t="str">
        <v>XC Trade</v>
      </c>
      <c r="D41" t="str">
        <v>Power GB2</v>
      </c>
      <c r="E41" t="str">
        <v>Power NL5</v>
      </c>
      <c r="F41" t="str">
        <v>Electricity Cluster GB2</v>
      </c>
      <c r="G41" t="str">
        <v>Import from Cluster NL5 - Power</v>
      </c>
      <c r="H41" t="str">
        <f>_xlfn.IFNA(VLOOKUP($A41,'Matrix Node Matching'!$A:$I,8,FALSE),"")</f>
        <v>NL5</v>
      </c>
      <c r="I41" t="str">
        <f>_xlfn.IFNA(VLOOKUP($A41,'Matrix Node Matching'!$A:$I,9,FALSE),"")</f>
        <v>GB2</v>
      </c>
      <c r="J41" s="283">
        <f>_xlfn.IFNA(VLOOKUP($A41,Configuration_Stock!$A:H,8,FALSE),"")</f>
        <v>0.38939596630000001</v>
      </c>
      <c r="K41" s="286">
        <f>_xlfn.IFNA(VLOOKUP($A41,Configuration_Stock!$A:I,9,FALSE),"")</f>
        <v>0.47358729779999997</v>
      </c>
      <c r="L41" s="263">
        <f>_xlfn.IFNA(VLOOKUP($A41,Configuration_Stock!$A:J,10,FALSE),"")</f>
        <v>0.84495779820000005</v>
      </c>
      <c r="M41" s="286">
        <f>_xlfn.IFNA(VLOOKUP($A41,Configuration_Stock!$A:K,11,FALSE),"")</f>
        <v>0.3893983426</v>
      </c>
      <c r="N41" s="290">
        <f>_xlfn.IFNA(VLOOKUP($A41,Configuration_Stock!$A:L,12,FALSE),"")</f>
        <v>0.3893983426</v>
      </c>
      <c r="O41" s="286">
        <f>_xlfn.IFNA(VLOOKUP($A41,Configuration_Stock!$A:M,13,FALSE),"")</f>
        <v>2.7026164189999999E-7</v>
      </c>
      <c r="P41" s="298">
        <f>_xlfn.IFNA(VLOOKUP($A41,Configuration_Stock!$A:N,14,FALSE),"")</f>
        <v>4.4320213940000004</v>
      </c>
      <c r="Q41" s="286">
        <f>_xlfn.IFNA(VLOOKUP($A41,Configuration_Stock!$A:O,15,FALSE),"")</f>
        <v>0.7660741928</v>
      </c>
      <c r="R41" s="290">
        <f>_xlfn.IFNA(VLOOKUP($A41,Configuration_Stock!$A:P,16,FALSE),"")</f>
        <v>0.5061087259</v>
      </c>
      <c r="S41" s="286">
        <f>_xlfn.IFNA(VLOOKUP($A41,Configuration_Stock!$A:Q,17,FALSE),"")</f>
        <v>0.17105965009999999</v>
      </c>
      <c r="T41" s="263">
        <f>_xlfn.IFNA(VLOOKUP($A41,Configuration_Stock!$A:R,18,FALSE),"")</f>
        <v>0.59035929099999995</v>
      </c>
      <c r="U41" s="286">
        <f>_xlfn.IFNA(VLOOKUP($A41,Configuration_Stock!$A:S,19,FALSE),"")</f>
        <v>2.4181170270000001</v>
      </c>
      <c r="V41" s="263">
        <f>_xlfn.IFNA(VLOOKUP($A41,Configuration_Stock!$A:T,20,FALSE),"")</f>
        <v>3.4237249269999999E-7</v>
      </c>
    </row>
    <row r="42" spans="1:22" x14ac:dyDescent="0.3">
      <c r="A42" t="str">
        <v>PNL5NO1_01</v>
      </c>
      <c r="B42" t="str">
        <v>NL</v>
      </c>
      <c r="C42" t="str">
        <v>XC Trade</v>
      </c>
      <c r="D42" t="str">
        <v>Power NL5</v>
      </c>
      <c r="E42" t="str">
        <v>Power NO1</v>
      </c>
      <c r="F42" t="str">
        <v>Electricity Cluster NL5</v>
      </c>
      <c r="G42" t="str">
        <v>Import from Cluster NO1 - Power</v>
      </c>
      <c r="H42" t="str">
        <f>_xlfn.IFNA(VLOOKUP($A42,'Matrix Node Matching'!$A:$I,8,FALSE),"")</f>
        <v>NO1</v>
      </c>
      <c r="I42" t="str">
        <f>_xlfn.IFNA(VLOOKUP($A42,'Matrix Node Matching'!$A:$I,9,FALSE),"")</f>
        <v>NL5</v>
      </c>
      <c r="J42" s="283">
        <f>_xlfn.IFNA(VLOOKUP($A42,Configuration_Stock!$A:H,8,FALSE),"")</f>
        <v>3.1300631339999998</v>
      </c>
      <c r="K42" s="286">
        <f>_xlfn.IFNA(VLOOKUP($A42,Configuration_Stock!$A:I,9,FALSE),"")</f>
        <v>3.8811551820000001</v>
      </c>
      <c r="L42" s="263">
        <f>_xlfn.IFNA(VLOOKUP($A42,Configuration_Stock!$A:J,10,FALSE),"")</f>
        <v>2.118600883</v>
      </c>
      <c r="M42" s="286">
        <f>_xlfn.IFNA(VLOOKUP($A42,Configuration_Stock!$A:K,11,FALSE),"")</f>
        <v>3.1300635780000001</v>
      </c>
      <c r="N42" s="290">
        <f>_xlfn.IFNA(VLOOKUP($A42,Configuration_Stock!$A:L,12,FALSE),"")</f>
        <v>3.1300635780000001</v>
      </c>
      <c r="O42" s="286">
        <f>_xlfn.IFNA(VLOOKUP($A42,Configuration_Stock!$A:M,13,FALSE),"")</f>
        <v>4.4330269549999999</v>
      </c>
      <c r="P42" s="298">
        <f>_xlfn.IFNA(VLOOKUP($A42,Configuration_Stock!$A:N,14,FALSE),"")</f>
        <v>1.5905211889999999</v>
      </c>
      <c r="Q42" s="286">
        <f>_xlfn.IFNA(VLOOKUP($A42,Configuration_Stock!$A:O,15,FALSE),"")</f>
        <v>1.7102336090000001</v>
      </c>
      <c r="R42" s="290">
        <f>_xlfn.IFNA(VLOOKUP($A42,Configuration_Stock!$A:P,16,FALSE),"")</f>
        <v>3.28122421</v>
      </c>
      <c r="S42" s="286">
        <f>_xlfn.IFNA(VLOOKUP($A42,Configuration_Stock!$A:Q,17,FALSE),"")</f>
        <v>1.6901173460000001</v>
      </c>
      <c r="T42" s="263">
        <f>_xlfn.IFNA(VLOOKUP($A42,Configuration_Stock!$A:R,18,FALSE),"")</f>
        <v>2.912674086</v>
      </c>
      <c r="U42" s="286">
        <f>_xlfn.IFNA(VLOOKUP($A42,Configuration_Stock!$A:S,19,FALSE),"")</f>
        <v>1.572713241</v>
      </c>
      <c r="V42" s="263">
        <f>_xlfn.IFNA(VLOOKUP($A42,Configuration_Stock!$A:T,20,FALSE),"")</f>
        <v>1.5252406060000001</v>
      </c>
    </row>
    <row r="43" spans="1:22" x14ac:dyDescent="0.3">
      <c r="A43" t="str">
        <v>PNO1NL5_01</v>
      </c>
      <c r="B43" t="str">
        <v>NO</v>
      </c>
      <c r="C43" t="str">
        <v>XC Trade</v>
      </c>
      <c r="D43" t="str">
        <v>Power NO1</v>
      </c>
      <c r="E43" t="str">
        <v>Power NL5</v>
      </c>
      <c r="F43" t="str">
        <v>Electricity Cluster NO1</v>
      </c>
      <c r="G43" t="str">
        <v>Import from Cluster NL5 - Power</v>
      </c>
      <c r="H43" t="str">
        <f>_xlfn.IFNA(VLOOKUP($A43,'Matrix Node Matching'!$A:$I,8,FALSE),"")</f>
        <v>NL5</v>
      </c>
      <c r="I43" t="str">
        <f>_xlfn.IFNA(VLOOKUP($A43,'Matrix Node Matching'!$A:$I,9,FALSE),"")</f>
        <v>NO1</v>
      </c>
      <c r="J43" s="283">
        <f>_xlfn.IFNA(VLOOKUP($A43,Configuration_Stock!$A:H,8,FALSE),"")</f>
        <v>3.1300631339999998</v>
      </c>
      <c r="K43" s="286">
        <f>_xlfn.IFNA(VLOOKUP($A43,Configuration_Stock!$A:I,9,FALSE),"")</f>
        <v>3.8811551820000001</v>
      </c>
      <c r="L43" s="263">
        <f>_xlfn.IFNA(VLOOKUP($A43,Configuration_Stock!$A:J,10,FALSE),"")</f>
        <v>2.118600883</v>
      </c>
      <c r="M43" s="286">
        <f>_xlfn.IFNA(VLOOKUP($A43,Configuration_Stock!$A:K,11,FALSE),"")</f>
        <v>3.1300635780000001</v>
      </c>
      <c r="N43" s="290">
        <f>_xlfn.IFNA(VLOOKUP($A43,Configuration_Stock!$A:L,12,FALSE),"")</f>
        <v>3.1300635780000001</v>
      </c>
      <c r="O43" s="286">
        <f>_xlfn.IFNA(VLOOKUP($A43,Configuration_Stock!$A:M,13,FALSE),"")</f>
        <v>4.4330269549999999</v>
      </c>
      <c r="P43" s="298">
        <f>_xlfn.IFNA(VLOOKUP($A43,Configuration_Stock!$A:N,14,FALSE),"")</f>
        <v>1.5905211889999999</v>
      </c>
      <c r="Q43" s="286">
        <f>_xlfn.IFNA(VLOOKUP($A43,Configuration_Stock!$A:O,15,FALSE),"")</f>
        <v>1.7102336090000001</v>
      </c>
      <c r="R43" s="290">
        <f>_xlfn.IFNA(VLOOKUP($A43,Configuration_Stock!$A:P,16,FALSE),"")</f>
        <v>3.28122421</v>
      </c>
      <c r="S43" s="286">
        <f>_xlfn.IFNA(VLOOKUP($A43,Configuration_Stock!$A:Q,17,FALSE),"")</f>
        <v>1.6901173460000001</v>
      </c>
      <c r="T43" s="263">
        <f>_xlfn.IFNA(VLOOKUP($A43,Configuration_Stock!$A:R,18,FALSE),"")</f>
        <v>2.912674086</v>
      </c>
      <c r="U43" s="286">
        <f>_xlfn.IFNA(VLOOKUP($A43,Configuration_Stock!$A:S,19,FALSE),"")</f>
        <v>1.572713241</v>
      </c>
      <c r="V43" s="263">
        <f>_xlfn.IFNA(VLOOKUP($A43,Configuration_Stock!$A:T,20,FALSE),"")</f>
        <v>1.5252406060000001</v>
      </c>
    </row>
    <row r="44" spans="1:22" x14ac:dyDescent="0.3">
      <c r="A44" t="str">
        <v>PNL5DK1_01</v>
      </c>
      <c r="B44" t="str">
        <v>NL</v>
      </c>
      <c r="C44" t="str">
        <v>XC Trade</v>
      </c>
      <c r="D44" t="str">
        <v>Power NL5</v>
      </c>
      <c r="E44" t="str">
        <v>Power DK1</v>
      </c>
      <c r="F44" t="str">
        <v>Electricity Cluster NL5</v>
      </c>
      <c r="G44" t="str">
        <v>Import from Cluster DK1 - Power</v>
      </c>
      <c r="H44" t="str">
        <f>_xlfn.IFNA(VLOOKUP($A44,'Matrix Node Matching'!$A:$I,8,FALSE),"")</f>
        <v>DK1</v>
      </c>
      <c r="I44" t="str">
        <f>_xlfn.IFNA(VLOOKUP($A44,'Matrix Node Matching'!$A:$I,9,FALSE),"")</f>
        <v>NL5</v>
      </c>
      <c r="J44" s="283">
        <f>_xlfn.IFNA(VLOOKUP($A44,Configuration_Stock!$A:H,8,FALSE),"")</f>
        <v>0</v>
      </c>
      <c r="K44" s="286">
        <f>_xlfn.IFNA(VLOOKUP($A44,Configuration_Stock!$A:I,9,FALSE),"")</f>
        <v>0</v>
      </c>
      <c r="L44" s="263">
        <f>_xlfn.IFNA(VLOOKUP($A44,Configuration_Stock!$A:J,10,FALSE),"")</f>
        <v>0</v>
      </c>
      <c r="M44" s="286">
        <f>_xlfn.IFNA(VLOOKUP($A44,Configuration_Stock!$A:K,11,FALSE),"")</f>
        <v>0</v>
      </c>
      <c r="N44" s="290">
        <f>_xlfn.IFNA(VLOOKUP($A44,Configuration_Stock!$A:L,12,FALSE),"")</f>
        <v>0</v>
      </c>
      <c r="O44" s="286">
        <f>_xlfn.IFNA(VLOOKUP($A44,Configuration_Stock!$A:M,13,FALSE),"")</f>
        <v>0</v>
      </c>
      <c r="P44" s="298">
        <f>_xlfn.IFNA(VLOOKUP($A44,Configuration_Stock!$A:N,14,FALSE),"")</f>
        <v>2.5807543480000001E-7</v>
      </c>
      <c r="Q44" s="286">
        <f>_xlfn.IFNA(VLOOKUP($A44,Configuration_Stock!$A:O,15,FALSE),"")</f>
        <v>0</v>
      </c>
      <c r="R44" s="290">
        <f>_xlfn.IFNA(VLOOKUP($A44,Configuration_Stock!$A:P,16,FALSE),"")</f>
        <v>0</v>
      </c>
      <c r="S44" s="286">
        <f>_xlfn.IFNA(VLOOKUP($A44,Configuration_Stock!$A:Q,17,FALSE),"")</f>
        <v>0</v>
      </c>
      <c r="T44" s="263">
        <f>_xlfn.IFNA(VLOOKUP($A44,Configuration_Stock!$A:R,18,FALSE),"")</f>
        <v>0</v>
      </c>
      <c r="U44" s="286">
        <f>_xlfn.IFNA(VLOOKUP($A44,Configuration_Stock!$A:S,19,FALSE),"")</f>
        <v>1.314833813E-7</v>
      </c>
      <c r="V44" s="263">
        <f>_xlfn.IFNA(VLOOKUP($A44,Configuration_Stock!$A:T,20,FALSE),"")</f>
        <v>0</v>
      </c>
    </row>
    <row r="45" spans="1:22" x14ac:dyDescent="0.3">
      <c r="A45" t="str">
        <v>PDK1NL5_01</v>
      </c>
      <c r="B45" t="str">
        <v>DK</v>
      </c>
      <c r="C45" t="str">
        <v>XC Trade</v>
      </c>
      <c r="D45" t="str">
        <v>Power DK1</v>
      </c>
      <c r="E45" t="str">
        <v>Power NL5</v>
      </c>
      <c r="F45" t="str">
        <v>Electricity Cluster DK1</v>
      </c>
      <c r="G45" t="str">
        <v>Import from Cluster NL5 - Power</v>
      </c>
      <c r="H45" t="str">
        <f>_xlfn.IFNA(VLOOKUP($A45,'Matrix Node Matching'!$A:$I,8,FALSE),"")</f>
        <v>NL5</v>
      </c>
      <c r="I45" t="str">
        <f>_xlfn.IFNA(VLOOKUP($A45,'Matrix Node Matching'!$A:$I,9,FALSE),"")</f>
        <v>DK1</v>
      </c>
      <c r="J45" s="283">
        <f>_xlfn.IFNA(VLOOKUP($A45,Configuration_Stock!$A:H,8,FALSE),"")</f>
        <v>0</v>
      </c>
      <c r="K45" s="286">
        <f>_xlfn.IFNA(VLOOKUP($A45,Configuration_Stock!$A:I,9,FALSE),"")</f>
        <v>0</v>
      </c>
      <c r="L45" s="263">
        <f>_xlfn.IFNA(VLOOKUP($A45,Configuration_Stock!$A:J,10,FALSE),"")</f>
        <v>0</v>
      </c>
      <c r="M45" s="286">
        <f>_xlfn.IFNA(VLOOKUP($A45,Configuration_Stock!$A:K,11,FALSE),"")</f>
        <v>0</v>
      </c>
      <c r="N45" s="290">
        <f>_xlfn.IFNA(VLOOKUP($A45,Configuration_Stock!$A:L,12,FALSE),"")</f>
        <v>0</v>
      </c>
      <c r="O45" s="286">
        <f>_xlfn.IFNA(VLOOKUP($A45,Configuration_Stock!$A:M,13,FALSE),"")</f>
        <v>0</v>
      </c>
      <c r="P45" s="298">
        <f>_xlfn.IFNA(VLOOKUP($A45,Configuration_Stock!$A:N,14,FALSE),"")</f>
        <v>2.5807543480000001E-7</v>
      </c>
      <c r="Q45" s="286">
        <f>_xlfn.IFNA(VLOOKUP($A45,Configuration_Stock!$A:O,15,FALSE),"")</f>
        <v>0</v>
      </c>
      <c r="R45" s="290">
        <f>_xlfn.IFNA(VLOOKUP($A45,Configuration_Stock!$A:P,16,FALSE),"")</f>
        <v>0</v>
      </c>
      <c r="S45" s="286">
        <f>_xlfn.IFNA(VLOOKUP($A45,Configuration_Stock!$A:Q,17,FALSE),"")</f>
        <v>0</v>
      </c>
      <c r="T45" s="263">
        <f>_xlfn.IFNA(VLOOKUP($A45,Configuration_Stock!$A:R,18,FALSE),"")</f>
        <v>0</v>
      </c>
      <c r="U45" s="286">
        <f>_xlfn.IFNA(VLOOKUP($A45,Configuration_Stock!$A:S,19,FALSE),"")</f>
        <v>1.314833813E-7</v>
      </c>
      <c r="V45" s="263">
        <f>_xlfn.IFNA(VLOOKUP($A45,Configuration_Stock!$A:T,20,FALSE),"")</f>
        <v>0</v>
      </c>
    </row>
    <row r="46" spans="1:22" x14ac:dyDescent="0.3">
      <c r="A46" t="str">
        <v>PNL5DE1_01</v>
      </c>
      <c r="B46" t="str">
        <v>NL</v>
      </c>
      <c r="C46" t="str">
        <v>XC Trade</v>
      </c>
      <c r="D46" t="str">
        <v>Power NL5</v>
      </c>
      <c r="E46" t="str">
        <v>Power DE1</v>
      </c>
      <c r="F46" t="str">
        <v>Electricity Cluster NL5</v>
      </c>
      <c r="G46" t="str">
        <v>Import from Cluster DE1 - Power</v>
      </c>
      <c r="H46" t="str">
        <f>_xlfn.IFNA(VLOOKUP($A46,'Matrix Node Matching'!$A:$I,8,FALSE),"")</f>
        <v>DE1</v>
      </c>
      <c r="I46" t="str">
        <f>_xlfn.IFNA(VLOOKUP($A46,'Matrix Node Matching'!$A:$I,9,FALSE),"")</f>
        <v>NL5</v>
      </c>
      <c r="J46" s="283">
        <f>_xlfn.IFNA(VLOOKUP($A46,Configuration_Stock!$A:H,8,FALSE),"")</f>
        <v>11.53943673</v>
      </c>
      <c r="K46" s="286">
        <f>_xlfn.IFNA(VLOOKUP($A46,Configuration_Stock!$A:I,9,FALSE),"")</f>
        <v>13.22532226</v>
      </c>
      <c r="L46" s="263">
        <f>_xlfn.IFNA(VLOOKUP($A46,Configuration_Stock!$A:J,10,FALSE),"")</f>
        <v>9.3065398720000001</v>
      </c>
      <c r="M46" s="286">
        <f>_xlfn.IFNA(VLOOKUP($A46,Configuration_Stock!$A:K,11,FALSE),"")</f>
        <v>11.539439789999999</v>
      </c>
      <c r="N46" s="290">
        <f>_xlfn.IFNA(VLOOKUP($A46,Configuration_Stock!$A:L,12,FALSE),"")</f>
        <v>11.539439789999999</v>
      </c>
      <c r="O46" s="286">
        <f>_xlfn.IFNA(VLOOKUP($A46,Configuration_Stock!$A:M,13,FALSE),"")</f>
        <v>13.82822517</v>
      </c>
      <c r="P46" s="298">
        <f>_xlfn.IFNA(VLOOKUP($A46,Configuration_Stock!$A:N,14,FALSE),"")</f>
        <v>10.8627208</v>
      </c>
      <c r="Q46" s="286">
        <f>_xlfn.IFNA(VLOOKUP($A46,Configuration_Stock!$A:O,15,FALSE),"")</f>
        <v>9.0237084719999991</v>
      </c>
      <c r="R46" s="290">
        <f>_xlfn.IFNA(VLOOKUP($A46,Configuration_Stock!$A:P,16,FALSE),"")</f>
        <v>12.021089290000001</v>
      </c>
      <c r="S46" s="286">
        <f>_xlfn.IFNA(VLOOKUP($A46,Configuration_Stock!$A:Q,17,FALSE),"")</f>
        <v>7.4730795099999998</v>
      </c>
      <c r="T46" s="263">
        <f>_xlfn.IFNA(VLOOKUP($A46,Configuration_Stock!$A:R,18,FALSE),"")</f>
        <v>12.27962782</v>
      </c>
      <c r="U46" s="286">
        <f>_xlfn.IFNA(VLOOKUP($A46,Configuration_Stock!$A:S,19,FALSE),"")</f>
        <v>7.9284711899999998</v>
      </c>
      <c r="V46" s="263">
        <f>_xlfn.IFNA(VLOOKUP($A46,Configuration_Stock!$A:T,20,FALSE),"")</f>
        <v>9.0212535000000003</v>
      </c>
    </row>
    <row r="47" spans="1:22" x14ac:dyDescent="0.3">
      <c r="A47" t="str">
        <v>PDE1NL5_01</v>
      </c>
      <c r="B47" t="str">
        <v>DE</v>
      </c>
      <c r="C47" t="str">
        <v>XC Trade</v>
      </c>
      <c r="D47" t="str">
        <v>Power DE1</v>
      </c>
      <c r="E47" t="str">
        <v>Power NL5</v>
      </c>
      <c r="F47" t="str">
        <v>Electricity Cluster DE1</v>
      </c>
      <c r="G47" t="str">
        <v>Import from Cluster NL5 - Power</v>
      </c>
      <c r="H47" t="str">
        <f>_xlfn.IFNA(VLOOKUP($A47,'Matrix Node Matching'!$A:$I,8,FALSE),"")</f>
        <v>NL5</v>
      </c>
      <c r="I47" t="str">
        <f>_xlfn.IFNA(VLOOKUP($A47,'Matrix Node Matching'!$A:$I,9,FALSE),"")</f>
        <v>DE1</v>
      </c>
      <c r="J47" s="283">
        <f>_xlfn.IFNA(VLOOKUP($A47,Configuration_Stock!$A:H,8,FALSE),"")</f>
        <v>11.53943673</v>
      </c>
      <c r="K47" s="286">
        <f>_xlfn.IFNA(VLOOKUP($A47,Configuration_Stock!$A:I,9,FALSE),"")</f>
        <v>13.22532226</v>
      </c>
      <c r="L47" s="263">
        <f>_xlfn.IFNA(VLOOKUP($A47,Configuration_Stock!$A:J,10,FALSE),"")</f>
        <v>9.3065398720000001</v>
      </c>
      <c r="M47" s="286">
        <f>_xlfn.IFNA(VLOOKUP($A47,Configuration_Stock!$A:K,11,FALSE),"")</f>
        <v>11.539439789999999</v>
      </c>
      <c r="N47" s="290">
        <f>_xlfn.IFNA(VLOOKUP($A47,Configuration_Stock!$A:L,12,FALSE),"")</f>
        <v>11.539439789999999</v>
      </c>
      <c r="O47" s="286">
        <f>_xlfn.IFNA(VLOOKUP($A47,Configuration_Stock!$A:M,13,FALSE),"")</f>
        <v>13.82822517</v>
      </c>
      <c r="P47" s="298">
        <f>_xlfn.IFNA(VLOOKUP($A47,Configuration_Stock!$A:N,14,FALSE),"")</f>
        <v>10.8627208</v>
      </c>
      <c r="Q47" s="286">
        <f>_xlfn.IFNA(VLOOKUP($A47,Configuration_Stock!$A:O,15,FALSE),"")</f>
        <v>9.0237084719999991</v>
      </c>
      <c r="R47" s="290">
        <f>_xlfn.IFNA(VLOOKUP($A47,Configuration_Stock!$A:P,16,FALSE),"")</f>
        <v>12.021089290000001</v>
      </c>
      <c r="S47" s="286">
        <f>_xlfn.IFNA(VLOOKUP($A47,Configuration_Stock!$A:Q,17,FALSE),"")</f>
        <v>7.4730795099999998</v>
      </c>
      <c r="T47" s="263">
        <f>_xlfn.IFNA(VLOOKUP($A47,Configuration_Stock!$A:R,18,FALSE),"")</f>
        <v>12.27962782</v>
      </c>
      <c r="U47" s="286">
        <f>_xlfn.IFNA(VLOOKUP($A47,Configuration_Stock!$A:S,19,FALSE),"")</f>
        <v>7.9284711899999998</v>
      </c>
      <c r="V47" s="263">
        <f>_xlfn.IFNA(VLOOKUP($A47,Configuration_Stock!$A:T,20,FALSE),"")</f>
        <v>9.0212535000000003</v>
      </c>
    </row>
    <row r="48" spans="1:22" x14ac:dyDescent="0.3">
      <c r="A48" t="str">
        <v>PNL5NL4_01</v>
      </c>
      <c r="B48" t="str">
        <v>NL</v>
      </c>
      <c r="C48" t="str">
        <v>XC Trade</v>
      </c>
      <c r="D48" t="str">
        <v>Power NL5</v>
      </c>
      <c r="E48" t="str">
        <v>Power NL4</v>
      </c>
      <c r="F48" t="str">
        <v>Electricity Cluster NL5</v>
      </c>
      <c r="G48" t="str">
        <v>Import from Cluster NL4 - Power</v>
      </c>
      <c r="H48" t="str">
        <f>_xlfn.IFNA(VLOOKUP($A48,'Matrix Node Matching'!$A:$I,8,FALSE),"")</f>
        <v>NL4</v>
      </c>
      <c r="I48" t="str">
        <f>_xlfn.IFNA(VLOOKUP($A48,'Matrix Node Matching'!$A:$I,9,FALSE),"")</f>
        <v>NL5</v>
      </c>
      <c r="J48" s="283">
        <f>_xlfn.IFNA(VLOOKUP($A48,Configuration_Stock!$A:H,8,FALSE),"")</f>
        <v>7.6121607889999998</v>
      </c>
      <c r="K48" s="286">
        <f>_xlfn.IFNA(VLOOKUP($A48,Configuration_Stock!$A:I,9,FALSE),"")</f>
        <v>6.7768770380000003</v>
      </c>
      <c r="L48" s="263">
        <f>_xlfn.IFNA(VLOOKUP($A48,Configuration_Stock!$A:J,10,FALSE),"")</f>
        <v>8.5639353410000005</v>
      </c>
      <c r="M48" s="286">
        <f>_xlfn.IFNA(VLOOKUP($A48,Configuration_Stock!$A:K,11,FALSE),"")</f>
        <v>7.612157914</v>
      </c>
      <c r="N48" s="290">
        <f>_xlfn.IFNA(VLOOKUP($A48,Configuration_Stock!$A:L,12,FALSE),"")</f>
        <v>7.612157914</v>
      </c>
      <c r="O48" s="286">
        <f>_xlfn.IFNA(VLOOKUP($A48,Configuration_Stock!$A:M,13,FALSE),"")</f>
        <v>7.9004401240000002</v>
      </c>
      <c r="P48" s="298">
        <f>_xlfn.IFNA(VLOOKUP($A48,Configuration_Stock!$A:N,14,FALSE),"")</f>
        <v>5.4009599369999997</v>
      </c>
      <c r="Q48" s="286">
        <f>_xlfn.IFNA(VLOOKUP($A48,Configuration_Stock!$A:O,15,FALSE),"")</f>
        <v>8.8505702759999991</v>
      </c>
      <c r="R48" s="290">
        <f>_xlfn.IFNA(VLOOKUP($A48,Configuration_Stock!$A:P,16,FALSE),"")</f>
        <v>7.3442857500000001</v>
      </c>
      <c r="S48" s="286">
        <f>_xlfn.IFNA(VLOOKUP($A48,Configuration_Stock!$A:Q,17,FALSE),"")</f>
        <v>8.2905730650000002</v>
      </c>
      <c r="T48" s="263">
        <f>_xlfn.IFNA(VLOOKUP($A48,Configuration_Stock!$A:R,18,FALSE),"")</f>
        <v>10.420601749999999</v>
      </c>
      <c r="U48" s="286">
        <f>_xlfn.IFNA(VLOOKUP($A48,Configuration_Stock!$A:S,19,FALSE),"")</f>
        <v>9.7114019050000007</v>
      </c>
      <c r="V48" s="263">
        <f>_xlfn.IFNA(VLOOKUP($A48,Configuration_Stock!$A:T,20,FALSE),"")</f>
        <v>8.413463728</v>
      </c>
    </row>
    <row r="49" spans="1:22" x14ac:dyDescent="0.3">
      <c r="A49" t="str">
        <v>PNL4NL5_01</v>
      </c>
      <c r="B49" t="str">
        <v>NL</v>
      </c>
      <c r="C49" t="str">
        <v>XC Trade</v>
      </c>
      <c r="D49" t="str">
        <v>Power NL4</v>
      </c>
      <c r="E49" t="str">
        <v>Power NL5</v>
      </c>
      <c r="F49" t="str">
        <v>Electricity Cluster NL4</v>
      </c>
      <c r="G49" t="str">
        <v>Import from Cluster NL5 - Power</v>
      </c>
      <c r="H49" t="str">
        <f>_xlfn.IFNA(VLOOKUP($A49,'Matrix Node Matching'!$A:$I,8,FALSE),"")</f>
        <v>NL5</v>
      </c>
      <c r="I49" t="str">
        <f>_xlfn.IFNA(VLOOKUP($A49,'Matrix Node Matching'!$A:$I,9,FALSE),"")</f>
        <v>NL4</v>
      </c>
      <c r="J49" s="283">
        <f>_xlfn.IFNA(VLOOKUP($A49,Configuration_Stock!$A:H,8,FALSE),"")</f>
        <v>7.6121607889999998</v>
      </c>
      <c r="K49" s="286">
        <f>_xlfn.IFNA(VLOOKUP($A49,Configuration_Stock!$A:I,9,FALSE),"")</f>
        <v>6.7768770380000003</v>
      </c>
      <c r="L49" s="263">
        <f>_xlfn.IFNA(VLOOKUP($A49,Configuration_Stock!$A:J,10,FALSE),"")</f>
        <v>8.5639353410000005</v>
      </c>
      <c r="M49" s="286">
        <f>_xlfn.IFNA(VLOOKUP($A49,Configuration_Stock!$A:K,11,FALSE),"")</f>
        <v>7.612157914</v>
      </c>
      <c r="N49" s="290">
        <f>_xlfn.IFNA(VLOOKUP($A49,Configuration_Stock!$A:L,12,FALSE),"")</f>
        <v>7.612157914</v>
      </c>
      <c r="O49" s="286">
        <f>_xlfn.IFNA(VLOOKUP($A49,Configuration_Stock!$A:M,13,FALSE),"")</f>
        <v>7.9004401240000002</v>
      </c>
      <c r="P49" s="298">
        <f>_xlfn.IFNA(VLOOKUP($A49,Configuration_Stock!$A:N,14,FALSE),"")</f>
        <v>5.4009599369999997</v>
      </c>
      <c r="Q49" s="286">
        <f>_xlfn.IFNA(VLOOKUP($A49,Configuration_Stock!$A:O,15,FALSE),"")</f>
        <v>8.8505702759999991</v>
      </c>
      <c r="R49" s="290">
        <f>_xlfn.IFNA(VLOOKUP($A49,Configuration_Stock!$A:P,16,FALSE),"")</f>
        <v>7.3442857500000001</v>
      </c>
      <c r="S49" s="286">
        <f>_xlfn.IFNA(VLOOKUP($A49,Configuration_Stock!$A:Q,17,FALSE),"")</f>
        <v>8.2905730650000002</v>
      </c>
      <c r="T49" s="263">
        <f>_xlfn.IFNA(VLOOKUP($A49,Configuration_Stock!$A:R,18,FALSE),"")</f>
        <v>10.420601749999999</v>
      </c>
      <c r="U49" s="286">
        <f>_xlfn.IFNA(VLOOKUP($A49,Configuration_Stock!$A:S,19,FALSE),"")</f>
        <v>9.7114019050000007</v>
      </c>
      <c r="V49" s="263">
        <f>_xlfn.IFNA(VLOOKUP($A49,Configuration_Stock!$A:T,20,FALSE),"")</f>
        <v>8.413463728</v>
      </c>
    </row>
    <row r="50" spans="1:22" x14ac:dyDescent="0.3">
      <c r="A50" t="str">
        <v>PGB1GB2_01</v>
      </c>
      <c r="B50" t="str">
        <v>GB</v>
      </c>
      <c r="C50" t="str">
        <v>XC Trade</v>
      </c>
      <c r="D50" t="str">
        <v>Power GB1</v>
      </c>
      <c r="E50" t="str">
        <v>Power GB2</v>
      </c>
      <c r="F50" t="str">
        <v>Electricity Cluster GB1</v>
      </c>
      <c r="G50" t="str">
        <v>Import from Cluster GB2 - Power</v>
      </c>
      <c r="H50" t="str">
        <f>_xlfn.IFNA(VLOOKUP($A50,'Matrix Node Matching'!$A:$I,8,FALSE),"")</f>
        <v>GB2</v>
      </c>
      <c r="I50" t="str">
        <f>_xlfn.IFNA(VLOOKUP($A50,'Matrix Node Matching'!$A:$I,9,FALSE),"")</f>
        <v>GB1</v>
      </c>
      <c r="J50" s="283">
        <f>_xlfn.IFNA(VLOOKUP($A50,Configuration_Stock!$A:H,8,FALSE),"")</f>
        <v>0</v>
      </c>
      <c r="K50" s="286">
        <f>_xlfn.IFNA(VLOOKUP($A50,Configuration_Stock!$A:I,9,FALSE),"")</f>
        <v>0</v>
      </c>
      <c r="L50" s="263">
        <f>_xlfn.IFNA(VLOOKUP($A50,Configuration_Stock!$A:J,10,FALSE),"")</f>
        <v>0</v>
      </c>
      <c r="M50" s="286">
        <f>_xlfn.IFNA(VLOOKUP($A50,Configuration_Stock!$A:K,11,FALSE),"")</f>
        <v>0</v>
      </c>
      <c r="N50" s="290">
        <f>_xlfn.IFNA(VLOOKUP($A50,Configuration_Stock!$A:L,12,FALSE),"")</f>
        <v>0</v>
      </c>
      <c r="O50" s="286">
        <f>_xlfn.IFNA(VLOOKUP($A50,Configuration_Stock!$A:M,13,FALSE),"")</f>
        <v>0</v>
      </c>
      <c r="P50" s="298">
        <f>_xlfn.IFNA(VLOOKUP($A50,Configuration_Stock!$A:N,14,FALSE),"")</f>
        <v>2.136058935E-7</v>
      </c>
      <c r="Q50" s="286">
        <f>_xlfn.IFNA(VLOOKUP($A50,Configuration_Stock!$A:O,15,FALSE),"")</f>
        <v>0</v>
      </c>
      <c r="R50" s="290">
        <f>_xlfn.IFNA(VLOOKUP($A50,Configuration_Stock!$A:P,16,FALSE),"")</f>
        <v>0</v>
      </c>
      <c r="S50" s="286">
        <f>_xlfn.IFNA(VLOOKUP($A50,Configuration_Stock!$A:Q,17,FALSE),"")</f>
        <v>0</v>
      </c>
      <c r="T50" s="263">
        <f>_xlfn.IFNA(VLOOKUP($A50,Configuration_Stock!$A:R,18,FALSE),"")</f>
        <v>0</v>
      </c>
      <c r="U50" s="286">
        <f>_xlfn.IFNA(VLOOKUP($A50,Configuration_Stock!$A:S,19,FALSE),"")</f>
        <v>1.338027225E-7</v>
      </c>
      <c r="V50" s="263">
        <f>_xlfn.IFNA(VLOOKUP($A50,Configuration_Stock!$A:T,20,FALSE),"")</f>
        <v>0</v>
      </c>
    </row>
    <row r="51" spans="1:22" x14ac:dyDescent="0.3">
      <c r="A51" t="str">
        <v>PGB2GB1_01</v>
      </c>
      <c r="B51" t="str">
        <v>GB</v>
      </c>
      <c r="C51" t="str">
        <v>XC Trade</v>
      </c>
      <c r="D51" t="str">
        <v>Power GB2</v>
      </c>
      <c r="E51" t="str">
        <v>Power GB1</v>
      </c>
      <c r="F51" t="str">
        <v>Electricity Cluster GB2</v>
      </c>
      <c r="G51" t="str">
        <v>Import from Cluster GB1 - Power</v>
      </c>
      <c r="H51" t="str">
        <f>_xlfn.IFNA(VLOOKUP($A51,'Matrix Node Matching'!$A:$I,8,FALSE),"")</f>
        <v>GB1</v>
      </c>
      <c r="I51" t="str">
        <f>_xlfn.IFNA(VLOOKUP($A51,'Matrix Node Matching'!$A:$I,9,FALSE),"")</f>
        <v>GB2</v>
      </c>
      <c r="J51" s="283">
        <f>_xlfn.IFNA(VLOOKUP($A51,Configuration_Stock!$A:H,8,FALSE),"")</f>
        <v>0</v>
      </c>
      <c r="K51" s="286">
        <f>_xlfn.IFNA(VLOOKUP($A51,Configuration_Stock!$A:I,9,FALSE),"")</f>
        <v>0</v>
      </c>
      <c r="L51" s="263">
        <f>_xlfn.IFNA(VLOOKUP($A51,Configuration_Stock!$A:J,10,FALSE),"")</f>
        <v>0</v>
      </c>
      <c r="M51" s="286">
        <f>_xlfn.IFNA(VLOOKUP($A51,Configuration_Stock!$A:K,11,FALSE),"")</f>
        <v>0</v>
      </c>
      <c r="N51" s="290">
        <f>_xlfn.IFNA(VLOOKUP($A51,Configuration_Stock!$A:L,12,FALSE),"")</f>
        <v>0</v>
      </c>
      <c r="O51" s="286">
        <f>_xlfn.IFNA(VLOOKUP($A51,Configuration_Stock!$A:M,13,FALSE),"")</f>
        <v>0</v>
      </c>
      <c r="P51" s="298">
        <f>_xlfn.IFNA(VLOOKUP($A51,Configuration_Stock!$A:N,14,FALSE),"")</f>
        <v>2.136058935E-7</v>
      </c>
      <c r="Q51" s="286">
        <f>_xlfn.IFNA(VLOOKUP($A51,Configuration_Stock!$A:O,15,FALSE),"")</f>
        <v>0</v>
      </c>
      <c r="R51" s="290">
        <f>_xlfn.IFNA(VLOOKUP($A51,Configuration_Stock!$A:P,16,FALSE),"")</f>
        <v>0</v>
      </c>
      <c r="S51" s="286">
        <f>_xlfn.IFNA(VLOOKUP($A51,Configuration_Stock!$A:Q,17,FALSE),"")</f>
        <v>0</v>
      </c>
      <c r="T51" s="263">
        <f>_xlfn.IFNA(VLOOKUP($A51,Configuration_Stock!$A:R,18,FALSE),"")</f>
        <v>0</v>
      </c>
      <c r="U51" s="286">
        <f>_xlfn.IFNA(VLOOKUP($A51,Configuration_Stock!$A:S,19,FALSE),"")</f>
        <v>1.338027225E-7</v>
      </c>
      <c r="V51" s="263">
        <f>_xlfn.IFNA(VLOOKUP($A51,Configuration_Stock!$A:T,20,FALSE),"")</f>
        <v>0</v>
      </c>
    </row>
    <row r="52" spans="1:22" x14ac:dyDescent="0.3">
      <c r="A52" t="str">
        <v>PGB2GB3_01</v>
      </c>
      <c r="B52" t="str">
        <v>GB</v>
      </c>
      <c r="C52" t="str">
        <v>XC Trade</v>
      </c>
      <c r="D52" t="str">
        <v>Power GB2</v>
      </c>
      <c r="E52" t="str">
        <v>Power GB3</v>
      </c>
      <c r="F52" t="str">
        <v>Electricity Cluster GB2</v>
      </c>
      <c r="G52" t="str">
        <v>Import from Cluster GB3 - Power</v>
      </c>
      <c r="H52" t="str">
        <f>_xlfn.IFNA(VLOOKUP($A52,'Matrix Node Matching'!$A:$I,8,FALSE),"")</f>
        <v>GB3</v>
      </c>
      <c r="I52" t="str">
        <f>_xlfn.IFNA(VLOOKUP($A52,'Matrix Node Matching'!$A:$I,9,FALSE),"")</f>
        <v>GB2</v>
      </c>
      <c r="J52" s="283">
        <f>_xlfn.IFNA(VLOOKUP($A52,Configuration_Stock!$A:H,8,FALSE),"")</f>
        <v>0</v>
      </c>
      <c r="K52" s="286">
        <f>_xlfn.IFNA(VLOOKUP($A52,Configuration_Stock!$A:I,9,FALSE),"")</f>
        <v>0</v>
      </c>
      <c r="L52" s="263">
        <f>_xlfn.IFNA(VLOOKUP($A52,Configuration_Stock!$A:J,10,FALSE),"")</f>
        <v>0</v>
      </c>
      <c r="M52" s="286">
        <f>_xlfn.IFNA(VLOOKUP($A52,Configuration_Stock!$A:K,11,FALSE),"")</f>
        <v>0</v>
      </c>
      <c r="N52" s="290">
        <f>_xlfn.IFNA(VLOOKUP($A52,Configuration_Stock!$A:L,12,FALSE),"")</f>
        <v>0</v>
      </c>
      <c r="O52" s="286">
        <f>_xlfn.IFNA(VLOOKUP($A52,Configuration_Stock!$A:M,13,FALSE),"")</f>
        <v>0</v>
      </c>
      <c r="P52" s="298">
        <f>_xlfn.IFNA(VLOOKUP($A52,Configuration_Stock!$A:N,14,FALSE),"")</f>
        <v>2.0957675099999999E-7</v>
      </c>
      <c r="Q52" s="286">
        <f>_xlfn.IFNA(VLOOKUP($A52,Configuration_Stock!$A:O,15,FALSE),"")</f>
        <v>0</v>
      </c>
      <c r="R52" s="290">
        <f>_xlfn.IFNA(VLOOKUP($A52,Configuration_Stock!$A:P,16,FALSE),"")</f>
        <v>0</v>
      </c>
      <c r="S52" s="286">
        <f>_xlfn.IFNA(VLOOKUP($A52,Configuration_Stock!$A:Q,17,FALSE),"")</f>
        <v>0</v>
      </c>
      <c r="T52" s="263">
        <f>_xlfn.IFNA(VLOOKUP($A52,Configuration_Stock!$A:R,18,FALSE),"")</f>
        <v>0</v>
      </c>
      <c r="U52" s="286">
        <f>_xlfn.IFNA(VLOOKUP($A52,Configuration_Stock!$A:S,19,FALSE),"")</f>
        <v>1.307330282E-7</v>
      </c>
      <c r="V52" s="263">
        <f>_xlfn.IFNA(VLOOKUP($A52,Configuration_Stock!$A:T,20,FALSE),"")</f>
        <v>0</v>
      </c>
    </row>
    <row r="53" spans="1:22" x14ac:dyDescent="0.3">
      <c r="A53" t="str">
        <v>PGB3GB2_01</v>
      </c>
      <c r="B53" t="str">
        <v>GB</v>
      </c>
      <c r="C53" t="str">
        <v>XC Trade</v>
      </c>
      <c r="D53" t="str">
        <v>Power GB3</v>
      </c>
      <c r="E53" t="str">
        <v>Power GB2</v>
      </c>
      <c r="F53" t="str">
        <v>Electricity Cluster GB3</v>
      </c>
      <c r="G53" t="str">
        <v>Import from Cluster GB2 - Power</v>
      </c>
      <c r="H53" t="str">
        <f>_xlfn.IFNA(VLOOKUP($A53,'Matrix Node Matching'!$A:$I,8,FALSE),"")</f>
        <v>GB2</v>
      </c>
      <c r="I53" t="str">
        <f>_xlfn.IFNA(VLOOKUP($A53,'Matrix Node Matching'!$A:$I,9,FALSE),"")</f>
        <v>GB3</v>
      </c>
      <c r="J53" s="283">
        <f>_xlfn.IFNA(VLOOKUP($A53,Configuration_Stock!$A:H,8,FALSE),"")</f>
        <v>0</v>
      </c>
      <c r="K53" s="286">
        <f>_xlfn.IFNA(VLOOKUP($A53,Configuration_Stock!$A:I,9,FALSE),"")</f>
        <v>0</v>
      </c>
      <c r="L53" s="263">
        <f>_xlfn.IFNA(VLOOKUP($A53,Configuration_Stock!$A:J,10,FALSE),"")</f>
        <v>0</v>
      </c>
      <c r="M53" s="286">
        <f>_xlfn.IFNA(VLOOKUP($A53,Configuration_Stock!$A:K,11,FALSE),"")</f>
        <v>0</v>
      </c>
      <c r="N53" s="290">
        <f>_xlfn.IFNA(VLOOKUP($A53,Configuration_Stock!$A:L,12,FALSE),"")</f>
        <v>0</v>
      </c>
      <c r="O53" s="286">
        <f>_xlfn.IFNA(VLOOKUP($A53,Configuration_Stock!$A:M,13,FALSE),"")</f>
        <v>0</v>
      </c>
      <c r="P53" s="298">
        <f>_xlfn.IFNA(VLOOKUP($A53,Configuration_Stock!$A:N,14,FALSE),"")</f>
        <v>2.0957675099999999E-7</v>
      </c>
      <c r="Q53" s="286">
        <f>_xlfn.IFNA(VLOOKUP($A53,Configuration_Stock!$A:O,15,FALSE),"")</f>
        <v>0</v>
      </c>
      <c r="R53" s="290">
        <f>_xlfn.IFNA(VLOOKUP($A53,Configuration_Stock!$A:P,16,FALSE),"")</f>
        <v>0</v>
      </c>
      <c r="S53" s="286">
        <f>_xlfn.IFNA(VLOOKUP($A53,Configuration_Stock!$A:Q,17,FALSE),"")</f>
        <v>0</v>
      </c>
      <c r="T53" s="263">
        <f>_xlfn.IFNA(VLOOKUP($A53,Configuration_Stock!$A:R,18,FALSE),"")</f>
        <v>0</v>
      </c>
      <c r="U53" s="286">
        <f>_xlfn.IFNA(VLOOKUP($A53,Configuration_Stock!$A:S,19,FALSE),"")</f>
        <v>1.307330282E-7</v>
      </c>
      <c r="V53" s="263">
        <f>_xlfn.IFNA(VLOOKUP($A53,Configuration_Stock!$A:T,20,FALSE),"")</f>
        <v>0</v>
      </c>
    </row>
    <row r="54" spans="1:22" x14ac:dyDescent="0.3">
      <c r="A54" t="str">
        <v>PGB2NO1_01</v>
      </c>
      <c r="B54" t="str">
        <v>GB</v>
      </c>
      <c r="C54" t="str">
        <v>XC Trade</v>
      </c>
      <c r="D54" t="str">
        <v>Power GB2</v>
      </c>
      <c r="E54" t="str">
        <v>Power NO1</v>
      </c>
      <c r="F54" t="str">
        <v>Electricity Cluster GB2</v>
      </c>
      <c r="G54" t="str">
        <v>Import from Cluster NO1 - Power</v>
      </c>
      <c r="H54" t="str">
        <f>_xlfn.IFNA(VLOOKUP($A54,'Matrix Node Matching'!$A:$I,8,FALSE),"")</f>
        <v>NO1</v>
      </c>
      <c r="I54" t="str">
        <f>_xlfn.IFNA(VLOOKUP($A54,'Matrix Node Matching'!$A:$I,9,FALSE),"")</f>
        <v>GB2</v>
      </c>
      <c r="J54" s="283">
        <f>_xlfn.IFNA(VLOOKUP($A54,Configuration_Stock!$A:H,8,FALSE),"")</f>
        <v>14.445339730000001</v>
      </c>
      <c r="K54" s="286">
        <f>_xlfn.IFNA(VLOOKUP($A54,Configuration_Stock!$A:I,9,FALSE),"")</f>
        <v>15.087482</v>
      </c>
      <c r="L54" s="263">
        <f>_xlfn.IFNA(VLOOKUP($A54,Configuration_Stock!$A:J,10,FALSE),"")</f>
        <v>12.63938211</v>
      </c>
      <c r="M54" s="286">
        <f>_xlfn.IFNA(VLOOKUP($A54,Configuration_Stock!$A:K,11,FALSE),"")</f>
        <v>14.445337390000001</v>
      </c>
      <c r="N54" s="290">
        <f>_xlfn.IFNA(VLOOKUP($A54,Configuration_Stock!$A:L,12,FALSE),"")</f>
        <v>14.445337390000001</v>
      </c>
      <c r="O54" s="286">
        <f>_xlfn.IFNA(VLOOKUP($A54,Configuration_Stock!$A:M,13,FALSE),"")</f>
        <v>13.73784152</v>
      </c>
      <c r="P54" s="298">
        <f>_xlfn.IFNA(VLOOKUP($A54,Configuration_Stock!$A:N,14,FALSE),"")</f>
        <v>12.51205878</v>
      </c>
      <c r="Q54" s="286">
        <f>_xlfn.IFNA(VLOOKUP($A54,Configuration_Stock!$A:O,15,FALSE),"")</f>
        <v>13.55533183</v>
      </c>
      <c r="R54" s="290">
        <f>_xlfn.IFNA(VLOOKUP($A54,Configuration_Stock!$A:P,16,FALSE),"")</f>
        <v>14.90278779</v>
      </c>
      <c r="S54" s="286">
        <f>_xlfn.IFNA(VLOOKUP($A54,Configuration_Stock!$A:Q,17,FALSE),"")</f>
        <v>14.07802246</v>
      </c>
      <c r="T54" s="263">
        <f>_xlfn.IFNA(VLOOKUP($A54,Configuration_Stock!$A:R,18,FALSE),"")</f>
        <v>18.551388490000001</v>
      </c>
      <c r="U54" s="286">
        <f>_xlfn.IFNA(VLOOKUP($A54,Configuration_Stock!$A:S,19,FALSE),"")</f>
        <v>12.230760739999999</v>
      </c>
      <c r="V54" s="263">
        <f>_xlfn.IFNA(VLOOKUP($A54,Configuration_Stock!$A:T,20,FALSE),"")</f>
        <v>15.692373330000001</v>
      </c>
    </row>
    <row r="55" spans="1:22" x14ac:dyDescent="0.3">
      <c r="A55" t="str">
        <v>PNO1GB2_01</v>
      </c>
      <c r="B55" t="str">
        <v>NO</v>
      </c>
      <c r="C55" t="str">
        <v>XC Trade</v>
      </c>
      <c r="D55" t="str">
        <v>Power NO1</v>
      </c>
      <c r="E55" t="str">
        <v>Power GB2</v>
      </c>
      <c r="F55" t="str">
        <v>Electricity Cluster NO1</v>
      </c>
      <c r="G55" t="str">
        <v>Import from Cluster GB2 - Power</v>
      </c>
      <c r="H55" t="str">
        <f>_xlfn.IFNA(VLOOKUP($A55,'Matrix Node Matching'!$A:$I,8,FALSE),"")</f>
        <v>GB2</v>
      </c>
      <c r="I55" t="str">
        <f>_xlfn.IFNA(VLOOKUP($A55,'Matrix Node Matching'!$A:$I,9,FALSE),"")</f>
        <v>NO1</v>
      </c>
      <c r="J55" s="283">
        <f>_xlfn.IFNA(VLOOKUP($A55,Configuration_Stock!$A:H,8,FALSE),"")</f>
        <v>14.445339730000001</v>
      </c>
      <c r="K55" s="286">
        <f>_xlfn.IFNA(VLOOKUP($A55,Configuration_Stock!$A:I,9,FALSE),"")</f>
        <v>15.087482</v>
      </c>
      <c r="L55" s="263">
        <f>_xlfn.IFNA(VLOOKUP($A55,Configuration_Stock!$A:J,10,FALSE),"")</f>
        <v>12.63938211</v>
      </c>
      <c r="M55" s="286">
        <f>_xlfn.IFNA(VLOOKUP($A55,Configuration_Stock!$A:K,11,FALSE),"")</f>
        <v>14.445337390000001</v>
      </c>
      <c r="N55" s="290">
        <f>_xlfn.IFNA(VLOOKUP($A55,Configuration_Stock!$A:L,12,FALSE),"")</f>
        <v>14.445337390000001</v>
      </c>
      <c r="O55" s="286">
        <f>_xlfn.IFNA(VLOOKUP($A55,Configuration_Stock!$A:M,13,FALSE),"")</f>
        <v>13.73784152</v>
      </c>
      <c r="P55" s="298">
        <f>_xlfn.IFNA(VLOOKUP($A55,Configuration_Stock!$A:N,14,FALSE),"")</f>
        <v>12.51205878</v>
      </c>
      <c r="Q55" s="286">
        <f>_xlfn.IFNA(VLOOKUP($A55,Configuration_Stock!$A:O,15,FALSE),"")</f>
        <v>13.55533183</v>
      </c>
      <c r="R55" s="290">
        <f>_xlfn.IFNA(VLOOKUP($A55,Configuration_Stock!$A:P,16,FALSE),"")</f>
        <v>14.90278779</v>
      </c>
      <c r="S55" s="286">
        <f>_xlfn.IFNA(VLOOKUP($A55,Configuration_Stock!$A:Q,17,FALSE),"")</f>
        <v>14.07802246</v>
      </c>
      <c r="T55" s="263">
        <f>_xlfn.IFNA(VLOOKUP($A55,Configuration_Stock!$A:R,18,FALSE),"")</f>
        <v>18.551388490000001</v>
      </c>
      <c r="U55" s="286">
        <f>_xlfn.IFNA(VLOOKUP($A55,Configuration_Stock!$A:S,19,FALSE),"")</f>
        <v>12.230760739999999</v>
      </c>
      <c r="V55" s="263">
        <f>_xlfn.IFNA(VLOOKUP($A55,Configuration_Stock!$A:T,20,FALSE),"")</f>
        <v>15.692373330000001</v>
      </c>
    </row>
    <row r="56" spans="1:22" x14ac:dyDescent="0.3">
      <c r="A56" t="str">
        <v>PGB3NO1_01</v>
      </c>
      <c r="B56" t="str">
        <v>GB</v>
      </c>
      <c r="C56" t="str">
        <v>XC Trade</v>
      </c>
      <c r="D56" t="str">
        <v>Power GB3</v>
      </c>
      <c r="E56" t="str">
        <v>Power NO1</v>
      </c>
      <c r="F56" t="str">
        <v>Electricity Cluster GB3</v>
      </c>
      <c r="G56" t="str">
        <v>Import from Cluster NO1 - Power</v>
      </c>
      <c r="H56" t="str">
        <f>_xlfn.IFNA(VLOOKUP($A56,'Matrix Node Matching'!$A:$I,8,FALSE),"")</f>
        <v>NO1</v>
      </c>
      <c r="I56" t="str">
        <f>_xlfn.IFNA(VLOOKUP($A56,'Matrix Node Matching'!$A:$I,9,FALSE),"")</f>
        <v>GB3</v>
      </c>
      <c r="J56" s="283">
        <f>_xlfn.IFNA(VLOOKUP($A56,Configuration_Stock!$A:H,8,FALSE),"")</f>
        <v>0</v>
      </c>
      <c r="K56" s="286">
        <f>_xlfn.IFNA(VLOOKUP($A56,Configuration_Stock!$A:I,9,FALSE),"")</f>
        <v>1.105679928E-7</v>
      </c>
      <c r="L56" s="263">
        <f>_xlfn.IFNA(VLOOKUP($A56,Configuration_Stock!$A:J,10,FALSE),"")</f>
        <v>1.8110465089999999E-7</v>
      </c>
      <c r="M56" s="286">
        <f>_xlfn.IFNA(VLOOKUP($A56,Configuration_Stock!$A:K,11,FALSE),"")</f>
        <v>0</v>
      </c>
      <c r="N56" s="290">
        <f>_xlfn.IFNA(VLOOKUP($A56,Configuration_Stock!$A:L,12,FALSE),"")</f>
        <v>0</v>
      </c>
      <c r="O56" s="286">
        <f>_xlfn.IFNA(VLOOKUP($A56,Configuration_Stock!$A:M,13,FALSE),"")</f>
        <v>0</v>
      </c>
      <c r="P56" s="298">
        <f>_xlfn.IFNA(VLOOKUP($A56,Configuration_Stock!$A:N,14,FALSE),"")</f>
        <v>4.8517121979999998E-7</v>
      </c>
      <c r="Q56" s="286">
        <f>_xlfn.IFNA(VLOOKUP($A56,Configuration_Stock!$A:O,15,FALSE),"")</f>
        <v>1.9594397670000001E-7</v>
      </c>
      <c r="R56" s="290">
        <f>_xlfn.IFNA(VLOOKUP($A56,Configuration_Stock!$A:P,16,FALSE),"")</f>
        <v>1.9946918810000001E-7</v>
      </c>
      <c r="S56" s="286">
        <f>_xlfn.IFNA(VLOOKUP($A56,Configuration_Stock!$A:Q,17,FALSE),"")</f>
        <v>0</v>
      </c>
      <c r="T56" s="263">
        <f>_xlfn.IFNA(VLOOKUP($A56,Configuration_Stock!$A:R,18,FALSE),"")</f>
        <v>2.5213509849999999E-7</v>
      </c>
      <c r="U56" s="286">
        <f>_xlfn.IFNA(VLOOKUP($A56,Configuration_Stock!$A:S,19,FALSE),"")</f>
        <v>2.8820484510000002E-7</v>
      </c>
      <c r="V56" s="263">
        <f>_xlfn.IFNA(VLOOKUP($A56,Configuration_Stock!$A:T,20,FALSE),"")</f>
        <v>0</v>
      </c>
    </row>
    <row r="57" spans="1:22" x14ac:dyDescent="0.3">
      <c r="A57" t="str">
        <v>PNO1GB3_01</v>
      </c>
      <c r="B57" t="str">
        <v>NO</v>
      </c>
      <c r="C57" t="str">
        <v>XC Trade</v>
      </c>
      <c r="D57" t="str">
        <v>Power NO1</v>
      </c>
      <c r="E57" t="str">
        <v>Power GB3</v>
      </c>
      <c r="F57" t="str">
        <v>Electricity Cluster NO1</v>
      </c>
      <c r="G57" t="str">
        <v>Import from Cluster GB3 - Power</v>
      </c>
      <c r="H57" t="str">
        <f>_xlfn.IFNA(VLOOKUP($A57,'Matrix Node Matching'!$A:$I,8,FALSE),"")</f>
        <v>GB3</v>
      </c>
      <c r="I57" t="str">
        <f>_xlfn.IFNA(VLOOKUP($A57,'Matrix Node Matching'!$A:$I,9,FALSE),"")</f>
        <v>NO1</v>
      </c>
      <c r="J57" s="283">
        <f>_xlfn.IFNA(VLOOKUP($A57,Configuration_Stock!$A:H,8,FALSE),"")</f>
        <v>0</v>
      </c>
      <c r="K57" s="286">
        <f>_xlfn.IFNA(VLOOKUP($A57,Configuration_Stock!$A:I,9,FALSE),"")</f>
        <v>1.105679928E-7</v>
      </c>
      <c r="L57" s="263">
        <f>_xlfn.IFNA(VLOOKUP($A57,Configuration_Stock!$A:J,10,FALSE),"")</f>
        <v>1.8110465089999999E-7</v>
      </c>
      <c r="M57" s="286">
        <f>_xlfn.IFNA(VLOOKUP($A57,Configuration_Stock!$A:K,11,FALSE),"")</f>
        <v>0</v>
      </c>
      <c r="N57" s="290">
        <f>_xlfn.IFNA(VLOOKUP($A57,Configuration_Stock!$A:L,12,FALSE),"")</f>
        <v>0</v>
      </c>
      <c r="O57" s="286">
        <f>_xlfn.IFNA(VLOOKUP($A57,Configuration_Stock!$A:M,13,FALSE),"")</f>
        <v>0</v>
      </c>
      <c r="P57" s="298">
        <f>_xlfn.IFNA(VLOOKUP($A57,Configuration_Stock!$A:N,14,FALSE),"")</f>
        <v>4.8517121979999998E-7</v>
      </c>
      <c r="Q57" s="286">
        <f>_xlfn.IFNA(VLOOKUP($A57,Configuration_Stock!$A:O,15,FALSE),"")</f>
        <v>1.9594397670000001E-7</v>
      </c>
      <c r="R57" s="290">
        <f>_xlfn.IFNA(VLOOKUP($A57,Configuration_Stock!$A:P,16,FALSE),"")</f>
        <v>1.9946918810000001E-7</v>
      </c>
      <c r="S57" s="286">
        <f>_xlfn.IFNA(VLOOKUP($A57,Configuration_Stock!$A:Q,17,FALSE),"")</f>
        <v>0</v>
      </c>
      <c r="T57" s="263">
        <f>_xlfn.IFNA(VLOOKUP($A57,Configuration_Stock!$A:R,18,FALSE),"")</f>
        <v>2.5213509849999999E-7</v>
      </c>
      <c r="U57" s="286">
        <f>_xlfn.IFNA(VLOOKUP($A57,Configuration_Stock!$A:S,19,FALSE),"")</f>
        <v>2.8820484510000002E-7</v>
      </c>
      <c r="V57" s="263">
        <f>_xlfn.IFNA(VLOOKUP($A57,Configuration_Stock!$A:T,20,FALSE),"")</f>
        <v>0</v>
      </c>
    </row>
    <row r="58" spans="1:22" x14ac:dyDescent="0.3">
      <c r="A58" t="str">
        <v>PNO1DK1_01</v>
      </c>
      <c r="B58" t="str">
        <v>NO</v>
      </c>
      <c r="C58" t="str">
        <v>XC Trade</v>
      </c>
      <c r="D58" t="str">
        <v>Power NO1</v>
      </c>
      <c r="E58" t="str">
        <v>Power DK1</v>
      </c>
      <c r="F58" t="str">
        <v>Electricity Cluster NO1</v>
      </c>
      <c r="G58" t="str">
        <v>Import from Cluster DK1 - Power</v>
      </c>
      <c r="H58" t="str">
        <f>_xlfn.IFNA(VLOOKUP($A58,'Matrix Node Matching'!$A:$I,8,FALSE),"")</f>
        <v>DK1</v>
      </c>
      <c r="I58" t="str">
        <f>_xlfn.IFNA(VLOOKUP($A58,'Matrix Node Matching'!$A:$I,9,FALSE),"")</f>
        <v>NO1</v>
      </c>
      <c r="J58" s="283">
        <f>_xlfn.IFNA(VLOOKUP($A58,Configuration_Stock!$A:H,8,FALSE),"")</f>
        <v>10.90451556</v>
      </c>
      <c r="K58" s="286">
        <f>_xlfn.IFNA(VLOOKUP($A58,Configuration_Stock!$A:I,9,FALSE),"")</f>
        <v>11.032092799999999</v>
      </c>
      <c r="L58" s="263">
        <f>_xlfn.IFNA(VLOOKUP($A58,Configuration_Stock!$A:J,10,FALSE),"")</f>
        <v>10.21587413</v>
      </c>
      <c r="M58" s="286">
        <f>_xlfn.IFNA(VLOOKUP($A58,Configuration_Stock!$A:K,11,FALSE),"")</f>
        <v>10.904515999999999</v>
      </c>
      <c r="N58" s="290">
        <f>_xlfn.IFNA(VLOOKUP($A58,Configuration_Stock!$A:L,12,FALSE),"")</f>
        <v>10.904515999999999</v>
      </c>
      <c r="O58" s="286">
        <f>_xlfn.IFNA(VLOOKUP($A58,Configuration_Stock!$A:M,13,FALSE),"")</f>
        <v>13.103025110000001</v>
      </c>
      <c r="P58" s="298">
        <f>_xlfn.IFNA(VLOOKUP($A58,Configuration_Stock!$A:N,14,FALSE),"")</f>
        <v>7.3700838129999999</v>
      </c>
      <c r="Q58" s="286">
        <f>_xlfn.IFNA(VLOOKUP($A58,Configuration_Stock!$A:O,15,FALSE),"")</f>
        <v>10.50338455</v>
      </c>
      <c r="R58" s="290">
        <f>_xlfn.IFNA(VLOOKUP($A58,Configuration_Stock!$A:P,16,FALSE),"")</f>
        <v>11.596736829999999</v>
      </c>
      <c r="S58" s="286">
        <f>_xlfn.IFNA(VLOOKUP($A58,Configuration_Stock!$A:Q,17,FALSE),"")</f>
        <v>9.0135774069999997</v>
      </c>
      <c r="T58" s="263">
        <f>_xlfn.IFNA(VLOOKUP($A58,Configuration_Stock!$A:R,18,FALSE),"")</f>
        <v>14.091427059999999</v>
      </c>
      <c r="U58" s="286">
        <f>_xlfn.IFNA(VLOOKUP($A58,Configuration_Stock!$A:S,19,FALSE),"")</f>
        <v>10.299252920000001</v>
      </c>
      <c r="V58" s="263">
        <f>_xlfn.IFNA(VLOOKUP($A58,Configuration_Stock!$A:T,20,FALSE),"")</f>
        <v>12.12023422</v>
      </c>
    </row>
    <row r="59" spans="1:22" x14ac:dyDescent="0.3">
      <c r="A59" t="str">
        <v>PDK1NO1_01</v>
      </c>
      <c r="B59" t="str">
        <v>DK</v>
      </c>
      <c r="C59" t="str">
        <v>XC Trade</v>
      </c>
      <c r="D59" t="str">
        <v>Power DK1</v>
      </c>
      <c r="E59" t="str">
        <v>Power NO1</v>
      </c>
      <c r="F59" t="str">
        <v>Electricity Cluster DK1</v>
      </c>
      <c r="G59" t="str">
        <v>Import from Cluster NO1 - Power</v>
      </c>
      <c r="H59" t="str">
        <f>_xlfn.IFNA(VLOOKUP($A59,'Matrix Node Matching'!$A:$I,8,FALSE),"")</f>
        <v>NO1</v>
      </c>
      <c r="I59" t="str">
        <f>_xlfn.IFNA(VLOOKUP($A59,'Matrix Node Matching'!$A:$I,9,FALSE),"")</f>
        <v>DK1</v>
      </c>
      <c r="J59" s="283">
        <f>_xlfn.IFNA(VLOOKUP($A59,Configuration_Stock!$A:H,8,FALSE),"")</f>
        <v>10.90451556</v>
      </c>
      <c r="K59" s="286">
        <f>_xlfn.IFNA(VLOOKUP($A59,Configuration_Stock!$A:I,9,FALSE),"")</f>
        <v>11.032092799999999</v>
      </c>
      <c r="L59" s="263">
        <f>_xlfn.IFNA(VLOOKUP($A59,Configuration_Stock!$A:J,10,FALSE),"")</f>
        <v>10.21587413</v>
      </c>
      <c r="M59" s="286">
        <f>_xlfn.IFNA(VLOOKUP($A59,Configuration_Stock!$A:K,11,FALSE),"")</f>
        <v>10.904515999999999</v>
      </c>
      <c r="N59" s="290">
        <f>_xlfn.IFNA(VLOOKUP($A59,Configuration_Stock!$A:L,12,FALSE),"")</f>
        <v>10.904515999999999</v>
      </c>
      <c r="O59" s="286">
        <f>_xlfn.IFNA(VLOOKUP($A59,Configuration_Stock!$A:M,13,FALSE),"")</f>
        <v>13.103025110000001</v>
      </c>
      <c r="P59" s="298">
        <f>_xlfn.IFNA(VLOOKUP($A59,Configuration_Stock!$A:N,14,FALSE),"")</f>
        <v>7.3700838129999999</v>
      </c>
      <c r="Q59" s="286">
        <f>_xlfn.IFNA(VLOOKUP($A59,Configuration_Stock!$A:O,15,FALSE),"")</f>
        <v>10.50338455</v>
      </c>
      <c r="R59" s="290">
        <f>_xlfn.IFNA(VLOOKUP($A59,Configuration_Stock!$A:P,16,FALSE),"")</f>
        <v>11.596736829999999</v>
      </c>
      <c r="S59" s="286">
        <f>_xlfn.IFNA(VLOOKUP($A59,Configuration_Stock!$A:Q,17,FALSE),"")</f>
        <v>9.0135774069999997</v>
      </c>
      <c r="T59" s="263">
        <f>_xlfn.IFNA(VLOOKUP($A59,Configuration_Stock!$A:R,18,FALSE),"")</f>
        <v>14.091427059999999</v>
      </c>
      <c r="U59" s="286">
        <f>_xlfn.IFNA(VLOOKUP($A59,Configuration_Stock!$A:S,19,FALSE),"")</f>
        <v>10.299252920000001</v>
      </c>
      <c r="V59" s="263">
        <f>_xlfn.IFNA(VLOOKUP($A59,Configuration_Stock!$A:T,20,FALSE),"")</f>
        <v>12.12023422</v>
      </c>
    </row>
    <row r="60" spans="1:22" x14ac:dyDescent="0.3">
      <c r="A60" t="str">
        <v>PDK1DE1_01</v>
      </c>
      <c r="B60" t="str">
        <v>DK</v>
      </c>
      <c r="C60" t="str">
        <v>XC Trade</v>
      </c>
      <c r="D60" t="str">
        <v>Power DK1</v>
      </c>
      <c r="E60" t="str">
        <v>Power DE1</v>
      </c>
      <c r="F60" t="str">
        <v>Electricity Cluster DK1</v>
      </c>
      <c r="G60" t="str">
        <v>Import from Cluster DE1 - Power</v>
      </c>
      <c r="H60" t="str">
        <f>_xlfn.IFNA(VLOOKUP($A60,'Matrix Node Matching'!$A:$I,8,FALSE),"")</f>
        <v>DE1</v>
      </c>
      <c r="I60" t="str">
        <f>_xlfn.IFNA(VLOOKUP($A60,'Matrix Node Matching'!$A:$I,9,FALSE),"")</f>
        <v>DK1</v>
      </c>
      <c r="J60" s="283">
        <f>_xlfn.IFNA(VLOOKUP($A60,Configuration_Stock!$A:H,8,FALSE),"")</f>
        <v>12.021835080000001</v>
      </c>
      <c r="K60" s="286">
        <f>_xlfn.IFNA(VLOOKUP($A60,Configuration_Stock!$A:I,9,FALSE),"")</f>
        <v>11.80645874</v>
      </c>
      <c r="L60" s="263">
        <f>_xlfn.IFNA(VLOOKUP($A60,Configuration_Stock!$A:J,10,FALSE),"")</f>
        <v>10.19510365</v>
      </c>
      <c r="M60" s="286">
        <f>_xlfn.IFNA(VLOOKUP($A60,Configuration_Stock!$A:K,11,FALSE),"")</f>
        <v>12.021985040000001</v>
      </c>
      <c r="N60" s="290">
        <f>_xlfn.IFNA(VLOOKUP($A60,Configuration_Stock!$A:L,12,FALSE),"")</f>
        <v>12.021985040000001</v>
      </c>
      <c r="O60" s="286">
        <f>_xlfn.IFNA(VLOOKUP($A60,Configuration_Stock!$A:M,13,FALSE),"")</f>
        <v>18.958637580000001</v>
      </c>
      <c r="P60" s="298">
        <f>_xlfn.IFNA(VLOOKUP($A60,Configuration_Stock!$A:N,14,FALSE),"")</f>
        <v>10.26903579</v>
      </c>
      <c r="Q60" s="286">
        <f>_xlfn.IFNA(VLOOKUP($A60,Configuration_Stock!$A:O,15,FALSE),"")</f>
        <v>12.12025899</v>
      </c>
      <c r="R60" s="290">
        <f>_xlfn.IFNA(VLOOKUP($A60,Configuration_Stock!$A:P,16,FALSE),"")</f>
        <v>11.98232846</v>
      </c>
      <c r="S60" s="286">
        <f>_xlfn.IFNA(VLOOKUP($A60,Configuration_Stock!$A:Q,17,FALSE),"")</f>
        <v>12.19285986</v>
      </c>
      <c r="T60" s="263">
        <f>_xlfn.IFNA(VLOOKUP($A60,Configuration_Stock!$A:R,18,FALSE),"")</f>
        <v>15.779528989999999</v>
      </c>
      <c r="U60" s="286">
        <f>_xlfn.IFNA(VLOOKUP($A60,Configuration_Stock!$A:S,19,FALSE),"")</f>
        <v>10.944516139999999</v>
      </c>
      <c r="V60" s="263">
        <f>_xlfn.IFNA(VLOOKUP($A60,Configuration_Stock!$A:T,20,FALSE),"")</f>
        <v>15.12041941</v>
      </c>
    </row>
    <row r="61" spans="1:22" x14ac:dyDescent="0.3">
      <c r="A61" t="str">
        <v>PDE1DK1_01</v>
      </c>
      <c r="B61" t="str">
        <v>DE</v>
      </c>
      <c r="C61" t="str">
        <v>XC Trade</v>
      </c>
      <c r="D61" t="str">
        <v>Power DE1</v>
      </c>
      <c r="E61" t="str">
        <v>Power DK1</v>
      </c>
      <c r="F61" t="str">
        <v>Electricity Cluster DE1</v>
      </c>
      <c r="G61" t="str">
        <v>Import from Cluster DK1 - Power</v>
      </c>
      <c r="H61" t="str">
        <f>_xlfn.IFNA(VLOOKUP($A61,'Matrix Node Matching'!$A:$I,8,FALSE),"")</f>
        <v>DK1</v>
      </c>
      <c r="I61" t="str">
        <f>_xlfn.IFNA(VLOOKUP($A61,'Matrix Node Matching'!$A:$I,9,FALSE),"")</f>
        <v>DE1</v>
      </c>
      <c r="J61" s="283">
        <f>_xlfn.IFNA(VLOOKUP($A61,Configuration_Stock!$A:H,8,FALSE),"")</f>
        <v>12.021835080000001</v>
      </c>
      <c r="K61" s="286">
        <f>_xlfn.IFNA(VLOOKUP($A61,Configuration_Stock!$A:I,9,FALSE),"")</f>
        <v>11.80645874</v>
      </c>
      <c r="L61" s="263">
        <f>_xlfn.IFNA(VLOOKUP($A61,Configuration_Stock!$A:J,10,FALSE),"")</f>
        <v>10.19510365</v>
      </c>
      <c r="M61" s="286">
        <f>_xlfn.IFNA(VLOOKUP($A61,Configuration_Stock!$A:K,11,FALSE),"")</f>
        <v>12.021985040000001</v>
      </c>
      <c r="N61" s="290">
        <f>_xlfn.IFNA(VLOOKUP($A61,Configuration_Stock!$A:L,12,FALSE),"")</f>
        <v>12.021985040000001</v>
      </c>
      <c r="O61" s="286">
        <f>_xlfn.IFNA(VLOOKUP($A61,Configuration_Stock!$A:M,13,FALSE),"")</f>
        <v>18.958637580000001</v>
      </c>
      <c r="P61" s="298">
        <f>_xlfn.IFNA(VLOOKUP($A61,Configuration_Stock!$A:N,14,FALSE),"")</f>
        <v>10.26903579</v>
      </c>
      <c r="Q61" s="286">
        <f>_xlfn.IFNA(VLOOKUP($A61,Configuration_Stock!$A:O,15,FALSE),"")</f>
        <v>12.12025899</v>
      </c>
      <c r="R61" s="290">
        <f>_xlfn.IFNA(VLOOKUP($A61,Configuration_Stock!$A:P,16,FALSE),"")</f>
        <v>11.98232846</v>
      </c>
      <c r="S61" s="286">
        <f>_xlfn.IFNA(VLOOKUP($A61,Configuration_Stock!$A:Q,17,FALSE),"")</f>
        <v>12.19285986</v>
      </c>
      <c r="T61" s="263">
        <f>_xlfn.IFNA(VLOOKUP($A61,Configuration_Stock!$A:R,18,FALSE),"")</f>
        <v>15.779528989999999</v>
      </c>
      <c r="U61" s="286">
        <f>_xlfn.IFNA(VLOOKUP($A61,Configuration_Stock!$A:S,19,FALSE),"")</f>
        <v>10.944516139999999</v>
      </c>
      <c r="V61" s="263">
        <f>_xlfn.IFNA(VLOOKUP($A61,Configuration_Stock!$A:T,20,FALSE),"")</f>
        <v>15.12041941</v>
      </c>
    </row>
    <row r="62" spans="1:22" x14ac:dyDescent="0.3">
      <c r="A62" t="str">
        <v>PDE1NL4_01</v>
      </c>
      <c r="B62" t="str">
        <v>DE</v>
      </c>
      <c r="C62" t="str">
        <v>XC Trade</v>
      </c>
      <c r="D62" t="str">
        <v>Power DE1</v>
      </c>
      <c r="E62" t="str">
        <v>Power NL4</v>
      </c>
      <c r="F62" t="str">
        <v>Electricity Cluster DE1</v>
      </c>
      <c r="G62" t="str">
        <v>Import from Cluster NL4 - Power</v>
      </c>
      <c r="H62" t="str">
        <f>_xlfn.IFNA(VLOOKUP($A62,'Matrix Node Matching'!$A:$I,8,FALSE),"")</f>
        <v>NL4</v>
      </c>
      <c r="I62" t="str">
        <f>_xlfn.IFNA(VLOOKUP($A62,'Matrix Node Matching'!$A:$I,9,FALSE),"")</f>
        <v>DE1</v>
      </c>
      <c r="J62" s="283">
        <f>_xlfn.IFNA(VLOOKUP($A62,Configuration_Stock!$A:H,8,FALSE),"")</f>
        <v>0</v>
      </c>
      <c r="K62" s="286">
        <f>_xlfn.IFNA(VLOOKUP($A62,Configuration_Stock!$A:I,9,FALSE),"")</f>
        <v>1.2700077940000001E-7</v>
      </c>
      <c r="L62" s="263">
        <f>_xlfn.IFNA(VLOOKUP($A62,Configuration_Stock!$A:J,10,FALSE),"")</f>
        <v>1.6891699770000001E-7</v>
      </c>
      <c r="M62" s="286">
        <f>_xlfn.IFNA(VLOOKUP($A62,Configuration_Stock!$A:K,11,FALSE),"")</f>
        <v>0</v>
      </c>
      <c r="N62" s="290">
        <f>_xlfn.IFNA(VLOOKUP($A62,Configuration_Stock!$A:L,12,FALSE),"")</f>
        <v>0</v>
      </c>
      <c r="O62" s="286">
        <f>_xlfn.IFNA(VLOOKUP($A62,Configuration_Stock!$A:M,13,FALSE),"")</f>
        <v>0</v>
      </c>
      <c r="P62" s="298">
        <f>_xlfn.IFNA(VLOOKUP($A62,Configuration_Stock!$A:N,14,FALSE),"")</f>
        <v>6.6480691189999998E-7</v>
      </c>
      <c r="Q62" s="286">
        <f>_xlfn.IFNA(VLOOKUP($A62,Configuration_Stock!$A:O,15,FALSE),"")</f>
        <v>2.1219476289999999E-7</v>
      </c>
      <c r="R62" s="290">
        <f>_xlfn.IFNA(VLOOKUP($A62,Configuration_Stock!$A:P,16,FALSE),"")</f>
        <v>1.6736363940000001E-7</v>
      </c>
      <c r="S62" s="286">
        <f>_xlfn.IFNA(VLOOKUP($A62,Configuration_Stock!$A:Q,17,FALSE),"")</f>
        <v>1.3158937319999999E-7</v>
      </c>
      <c r="T62" s="263">
        <f>_xlfn.IFNA(VLOOKUP($A62,Configuration_Stock!$A:R,18,FALSE),"")</f>
        <v>1.043155997E-7</v>
      </c>
      <c r="U62" s="286">
        <f>_xlfn.IFNA(VLOOKUP($A62,Configuration_Stock!$A:S,19,FALSE),"")</f>
        <v>2.6785466349999998E-7</v>
      </c>
      <c r="V62" s="263">
        <f>_xlfn.IFNA(VLOOKUP($A62,Configuration_Stock!$A:T,20,FALSE),"")</f>
        <v>0</v>
      </c>
    </row>
    <row r="63" spans="1:22" x14ac:dyDescent="0.3">
      <c r="A63" t="str">
        <v>PNL4DE1_01</v>
      </c>
      <c r="B63" t="str">
        <v>NL</v>
      </c>
      <c r="C63" t="str">
        <v>XC Trade</v>
      </c>
      <c r="D63" t="str">
        <v>Power NL4</v>
      </c>
      <c r="E63" t="str">
        <v>Power DE1</v>
      </c>
      <c r="F63" t="str">
        <v>Electricity Cluster NL4</v>
      </c>
      <c r="G63" t="str">
        <v>Import from Cluster DE1 - Power</v>
      </c>
      <c r="H63" t="str">
        <f>_xlfn.IFNA(VLOOKUP($A63,'Matrix Node Matching'!$A:$I,8,FALSE),"")</f>
        <v>DE1</v>
      </c>
      <c r="I63" t="str">
        <f>_xlfn.IFNA(VLOOKUP($A63,'Matrix Node Matching'!$A:$I,9,FALSE),"")</f>
        <v>NL4</v>
      </c>
      <c r="J63" s="283">
        <f>_xlfn.IFNA(VLOOKUP($A63,Configuration_Stock!$A:H,8,FALSE),"")</f>
        <v>0</v>
      </c>
      <c r="K63" s="286">
        <f>_xlfn.IFNA(VLOOKUP($A63,Configuration_Stock!$A:I,9,FALSE),"")</f>
        <v>1.2700077940000001E-7</v>
      </c>
      <c r="L63" s="263">
        <f>_xlfn.IFNA(VLOOKUP($A63,Configuration_Stock!$A:J,10,FALSE),"")</f>
        <v>1.6891699770000001E-7</v>
      </c>
      <c r="M63" s="286">
        <f>_xlfn.IFNA(VLOOKUP($A63,Configuration_Stock!$A:K,11,FALSE),"")</f>
        <v>0</v>
      </c>
      <c r="N63" s="290">
        <f>_xlfn.IFNA(VLOOKUP($A63,Configuration_Stock!$A:L,12,FALSE),"")</f>
        <v>0</v>
      </c>
      <c r="O63" s="286">
        <f>_xlfn.IFNA(VLOOKUP($A63,Configuration_Stock!$A:M,13,FALSE),"")</f>
        <v>0</v>
      </c>
      <c r="P63" s="298">
        <f>_xlfn.IFNA(VLOOKUP($A63,Configuration_Stock!$A:N,14,FALSE),"")</f>
        <v>6.6480691189999998E-7</v>
      </c>
      <c r="Q63" s="286">
        <f>_xlfn.IFNA(VLOOKUP($A63,Configuration_Stock!$A:O,15,FALSE),"")</f>
        <v>2.1219476289999999E-7</v>
      </c>
      <c r="R63" s="290">
        <f>_xlfn.IFNA(VLOOKUP($A63,Configuration_Stock!$A:P,16,FALSE),"")</f>
        <v>1.6736363940000001E-7</v>
      </c>
      <c r="S63" s="286">
        <f>_xlfn.IFNA(VLOOKUP($A63,Configuration_Stock!$A:Q,17,FALSE),"")</f>
        <v>1.3158937319999999E-7</v>
      </c>
      <c r="T63" s="263">
        <f>_xlfn.IFNA(VLOOKUP($A63,Configuration_Stock!$A:R,18,FALSE),"")</f>
        <v>1.043155997E-7</v>
      </c>
      <c r="U63" s="286">
        <f>_xlfn.IFNA(VLOOKUP($A63,Configuration_Stock!$A:S,19,FALSE),"")</f>
        <v>2.6785466349999998E-7</v>
      </c>
      <c r="V63" s="263">
        <f>_xlfn.IFNA(VLOOKUP($A63,Configuration_Stock!$A:T,20,FALSE),"")</f>
        <v>0</v>
      </c>
    </row>
    <row r="64" spans="1:22" x14ac:dyDescent="0.3">
      <c r="A64" t="str">
        <v>PNLNL1_01</v>
      </c>
      <c r="B64" t="str">
        <v>NL</v>
      </c>
      <c r="C64" t="str">
        <v>XC Trade</v>
      </c>
      <c r="D64" t="str">
        <v>Power NL</v>
      </c>
      <c r="E64" t="str">
        <v>Power NL1</v>
      </c>
      <c r="F64" t="str">
        <v>Electricity NL - HV</v>
      </c>
      <c r="G64" t="str">
        <v>Import from Cluster NL1 - Power</v>
      </c>
      <c r="H64" t="str">
        <f>_xlfn.IFNA(VLOOKUP($A64,'Matrix Node Matching'!$A:$I,8,FALSE),"")</f>
        <v>NL1</v>
      </c>
      <c r="I64" t="str">
        <f>_xlfn.IFNA(VLOOKUP($A64,'Matrix Node Matching'!$A:$I,9,FALSE),"")</f>
        <v>NLSh1</v>
      </c>
      <c r="J64" s="283">
        <f>_xlfn.IFNA(VLOOKUP($A64,Configuration_Stock!$A:H,8,FALSE),"")</f>
        <v>1.022579728</v>
      </c>
      <c r="K64" s="286">
        <f>_xlfn.IFNA(VLOOKUP($A64,Configuration_Stock!$A:I,9,FALSE),"")</f>
        <v>1.027373504</v>
      </c>
      <c r="L64" s="263">
        <f>_xlfn.IFNA(VLOOKUP($A64,Configuration_Stock!$A:J,10,FALSE),"")</f>
        <v>1.0225797320000001</v>
      </c>
      <c r="M64" s="286">
        <f>_xlfn.IFNA(VLOOKUP($A64,Configuration_Stock!$A:K,11,FALSE),"")</f>
        <v>1.022579729</v>
      </c>
      <c r="N64" s="290">
        <f>_xlfn.IFNA(VLOOKUP($A64,Configuration_Stock!$A:L,12,FALSE),"")</f>
        <v>1.022579729</v>
      </c>
      <c r="O64" s="286">
        <f>_xlfn.IFNA(VLOOKUP($A64,Configuration_Stock!$A:M,13,FALSE),"")</f>
        <v>1.014630055</v>
      </c>
      <c r="P64" s="298">
        <f>_xlfn.IFNA(VLOOKUP($A64,Configuration_Stock!$A:N,14,FALSE),"")</f>
        <v>1.035375669</v>
      </c>
      <c r="Q64" s="286">
        <f>_xlfn.IFNA(VLOOKUP($A64,Configuration_Stock!$A:O,15,FALSE),"")</f>
        <v>1.022579734</v>
      </c>
      <c r="R64" s="290">
        <f>_xlfn.IFNA(VLOOKUP($A64,Configuration_Stock!$A:P,16,FALSE),"")</f>
        <v>1.0225797299999999</v>
      </c>
      <c r="S64" s="286">
        <f>_xlfn.IFNA(VLOOKUP($A64,Configuration_Stock!$A:Q,17,FALSE),"")</f>
        <v>0.766934797</v>
      </c>
      <c r="T64" s="263">
        <f>_xlfn.IFNA(VLOOKUP($A64,Configuration_Stock!$A:R,18,FALSE),"")</f>
        <v>1.2942234720000001</v>
      </c>
      <c r="U64" s="286">
        <f>_xlfn.IFNA(VLOOKUP($A64,Configuration_Stock!$A:S,19,FALSE),"")</f>
        <v>0.86177189710000002</v>
      </c>
      <c r="V64" s="263">
        <f>_xlfn.IFNA(VLOOKUP($A64,Configuration_Stock!$A:T,20,FALSE),"")</f>
        <v>1.0670615489999999</v>
      </c>
    </row>
    <row r="65" spans="1:22" x14ac:dyDescent="0.3">
      <c r="A65" t="str">
        <v>PNLNL2_01</v>
      </c>
      <c r="B65" t="str">
        <v>NL</v>
      </c>
      <c r="C65" t="str">
        <v>XC Trade</v>
      </c>
      <c r="D65" t="str">
        <v>Power NL</v>
      </c>
      <c r="E65" t="str">
        <v>Power NL2</v>
      </c>
      <c r="F65" t="str">
        <v>Electricity NL - HV</v>
      </c>
      <c r="G65" t="str">
        <v>Import from Cluster NL2 - Power</v>
      </c>
      <c r="H65" t="str">
        <f>_xlfn.IFNA(VLOOKUP($A65,'Matrix Node Matching'!$A:$I,8,FALSE),"")</f>
        <v>NL2</v>
      </c>
      <c r="I65" t="str">
        <f>_xlfn.IFNA(VLOOKUP($A65,'Matrix Node Matching'!$A:$I,9,FALSE),"")</f>
        <v>NLSh2</v>
      </c>
      <c r="J65" s="283">
        <f>_xlfn.IFNA(VLOOKUP($A65,Configuration_Stock!$A:H,8,FALSE),"")</f>
        <v>2.8043030290000002</v>
      </c>
      <c r="K65" s="286">
        <f>_xlfn.IFNA(VLOOKUP($A65,Configuration_Stock!$A:I,9,FALSE),"")</f>
        <v>3.0400569310000001</v>
      </c>
      <c r="L65" s="263">
        <f>_xlfn.IFNA(VLOOKUP($A65,Configuration_Stock!$A:J,10,FALSE),"")</f>
        <v>2.7648992159999999</v>
      </c>
      <c r="M65" s="286">
        <f>_xlfn.IFNA(VLOOKUP($A65,Configuration_Stock!$A:K,11,FALSE),"")</f>
        <v>2.8043030180000001</v>
      </c>
      <c r="N65" s="290">
        <f>_xlfn.IFNA(VLOOKUP($A65,Configuration_Stock!$A:L,12,FALSE),"")</f>
        <v>2.8043030180000001</v>
      </c>
      <c r="O65" s="286">
        <f>_xlfn.IFNA(VLOOKUP($A65,Configuration_Stock!$A:M,13,FALSE),"")</f>
        <v>3.2012915679999998</v>
      </c>
      <c r="P65" s="298">
        <f>_xlfn.IFNA(VLOOKUP($A65,Configuration_Stock!$A:N,14,FALSE),"")</f>
        <v>2.7648992149999998</v>
      </c>
      <c r="Q65" s="286">
        <f>_xlfn.IFNA(VLOOKUP($A65,Configuration_Stock!$A:O,15,FALSE),"")</f>
        <v>2.8043063539999999</v>
      </c>
      <c r="R65" s="290">
        <f>_xlfn.IFNA(VLOOKUP($A65,Configuration_Stock!$A:P,16,FALSE),"")</f>
        <v>2.8043030920000001</v>
      </c>
      <c r="S65" s="286">
        <f>_xlfn.IFNA(VLOOKUP($A65,Configuration_Stock!$A:Q,17,FALSE),"")</f>
        <v>2.4122299539999998</v>
      </c>
      <c r="T65" s="263">
        <f>_xlfn.IFNA(VLOOKUP($A65,Configuration_Stock!$A:R,18,FALSE),"")</f>
        <v>3.3507821579999999</v>
      </c>
      <c r="U65" s="286">
        <f>_xlfn.IFNA(VLOOKUP($A65,Configuration_Stock!$A:S,19,FALSE),"")</f>
        <v>3.0973895570000001</v>
      </c>
      <c r="V65" s="263">
        <f>_xlfn.IFNA(VLOOKUP($A65,Configuration_Stock!$A:T,20,FALSE),"")</f>
        <v>2.8874241569999999</v>
      </c>
    </row>
    <row r="66" spans="1:22" x14ac:dyDescent="0.3">
      <c r="A66" t="str">
        <v>PNLNL2_02</v>
      </c>
      <c r="B66" t="str">
        <v>NL</v>
      </c>
      <c r="C66" t="str">
        <v>XC Trade</v>
      </c>
      <c r="D66" t="str">
        <v>Power NL</v>
      </c>
      <c r="E66" t="str">
        <v>Power NL2</v>
      </c>
      <c r="F66" t="str">
        <v>Electricity NL - HV</v>
      </c>
      <c r="G66" t="str">
        <v>Import from Cluster NL2 - Power</v>
      </c>
      <c r="H66" t="str">
        <f>_xlfn.IFNA(VLOOKUP($A66,'Matrix Node Matching'!$A:$I,8,FALSE),"")</f>
        <v>NL2</v>
      </c>
      <c r="I66" t="str">
        <f>_xlfn.IFNA(VLOOKUP($A66,'Matrix Node Matching'!$A:$I,9,FALSE),"")</f>
        <v>NLSh4</v>
      </c>
      <c r="J66" s="283">
        <f>_xlfn.IFNA(VLOOKUP($A66,Configuration_Stock!$A:H,8,FALSE),"")</f>
        <v>2.8043030290000002</v>
      </c>
      <c r="K66" s="286">
        <f>_xlfn.IFNA(VLOOKUP($A66,Configuration_Stock!$A:I,9,FALSE),"")</f>
        <v>3.0400569310000001</v>
      </c>
      <c r="L66" s="263">
        <f>_xlfn.IFNA(VLOOKUP($A66,Configuration_Stock!$A:J,10,FALSE),"")</f>
        <v>2.7648992159999999</v>
      </c>
      <c r="M66" s="286">
        <f>_xlfn.IFNA(VLOOKUP($A66,Configuration_Stock!$A:K,11,FALSE),"")</f>
        <v>2.8043030180000001</v>
      </c>
      <c r="N66" s="290">
        <f>_xlfn.IFNA(VLOOKUP($A66,Configuration_Stock!$A:L,12,FALSE),"")</f>
        <v>2.8043030180000001</v>
      </c>
      <c r="O66" s="286">
        <f>_xlfn.IFNA(VLOOKUP($A66,Configuration_Stock!$A:M,13,FALSE),"")</f>
        <v>3.2012915679999998</v>
      </c>
      <c r="P66" s="298">
        <f>_xlfn.IFNA(VLOOKUP($A66,Configuration_Stock!$A:N,14,FALSE),"")</f>
        <v>2.7648992149999998</v>
      </c>
      <c r="Q66" s="286">
        <f>_xlfn.IFNA(VLOOKUP($A66,Configuration_Stock!$A:O,15,FALSE),"")</f>
        <v>2.8043063539999999</v>
      </c>
      <c r="R66" s="290">
        <f>_xlfn.IFNA(VLOOKUP($A66,Configuration_Stock!$A:P,16,FALSE),"")</f>
        <v>2.8043030920000001</v>
      </c>
      <c r="S66" s="286">
        <f>_xlfn.IFNA(VLOOKUP($A66,Configuration_Stock!$A:Q,17,FALSE),"")</f>
        <v>2.4122299539999998</v>
      </c>
      <c r="T66" s="263">
        <f>_xlfn.IFNA(VLOOKUP($A66,Configuration_Stock!$A:R,18,FALSE),"")</f>
        <v>3.3507821579999999</v>
      </c>
      <c r="U66" s="286">
        <f>_xlfn.IFNA(VLOOKUP($A66,Configuration_Stock!$A:S,19,FALSE),"")</f>
        <v>3.0973895570000001</v>
      </c>
      <c r="V66" s="263">
        <f>_xlfn.IFNA(VLOOKUP($A66,Configuration_Stock!$A:T,20,FALSE),"")</f>
        <v>2.8874241569999999</v>
      </c>
    </row>
    <row r="67" spans="1:22" x14ac:dyDescent="0.3">
      <c r="A67" t="str">
        <v>PNLNL2_03</v>
      </c>
      <c r="B67" t="str">
        <v>NL</v>
      </c>
      <c r="C67" t="str">
        <v>XC Trade</v>
      </c>
      <c r="D67" t="str">
        <v>Power NL</v>
      </c>
      <c r="E67" t="str">
        <v>Power NL2</v>
      </c>
      <c r="F67" t="str">
        <v>Electricity NL - HV</v>
      </c>
      <c r="G67" t="str">
        <v>Import from Cluster NL2 - Power</v>
      </c>
      <c r="H67" t="str">
        <f>_xlfn.IFNA(VLOOKUP($A67,'Matrix Node Matching'!$A:$I,8,FALSE),"")</f>
        <v>NL2</v>
      </c>
      <c r="I67" t="str">
        <f>_xlfn.IFNA(VLOOKUP($A67,'Matrix Node Matching'!$A:$I,9,FALSE),"")</f>
        <v>NLSh1</v>
      </c>
      <c r="J67" s="283">
        <f>_xlfn.IFNA(VLOOKUP($A67,Configuration_Stock!$A:H,8,FALSE),"")</f>
        <v>2.8043030290000002</v>
      </c>
      <c r="K67" s="286">
        <f>_xlfn.IFNA(VLOOKUP($A67,Configuration_Stock!$A:I,9,FALSE),"")</f>
        <v>3.0400569310000001</v>
      </c>
      <c r="L67" s="263">
        <f>_xlfn.IFNA(VLOOKUP($A67,Configuration_Stock!$A:J,10,FALSE),"")</f>
        <v>2.7648992159999999</v>
      </c>
      <c r="M67" s="286">
        <f>_xlfn.IFNA(VLOOKUP($A67,Configuration_Stock!$A:K,11,FALSE),"")</f>
        <v>2.8043030180000001</v>
      </c>
      <c r="N67" s="290">
        <f>_xlfn.IFNA(VLOOKUP($A67,Configuration_Stock!$A:L,12,FALSE),"")</f>
        <v>2.8043030180000001</v>
      </c>
      <c r="O67" s="286">
        <f>_xlfn.IFNA(VLOOKUP($A67,Configuration_Stock!$A:M,13,FALSE),"")</f>
        <v>3.2012915679999998</v>
      </c>
      <c r="P67" s="298">
        <f>_xlfn.IFNA(VLOOKUP($A67,Configuration_Stock!$A:N,14,FALSE),"")</f>
        <v>2.7648992149999998</v>
      </c>
      <c r="Q67" s="286">
        <f>_xlfn.IFNA(VLOOKUP($A67,Configuration_Stock!$A:O,15,FALSE),"")</f>
        <v>2.8043063539999999</v>
      </c>
      <c r="R67" s="290">
        <f>_xlfn.IFNA(VLOOKUP($A67,Configuration_Stock!$A:P,16,FALSE),"")</f>
        <v>2.8043030920000001</v>
      </c>
      <c r="S67" s="286">
        <f>_xlfn.IFNA(VLOOKUP($A67,Configuration_Stock!$A:Q,17,FALSE),"")</f>
        <v>2.4122299539999998</v>
      </c>
      <c r="T67" s="263">
        <f>_xlfn.IFNA(VLOOKUP($A67,Configuration_Stock!$A:R,18,FALSE),"")</f>
        <v>3.3507821579999999</v>
      </c>
      <c r="U67" s="286">
        <f>_xlfn.IFNA(VLOOKUP($A67,Configuration_Stock!$A:S,19,FALSE),"")</f>
        <v>3.0973895570000001</v>
      </c>
      <c r="V67" s="263">
        <f>_xlfn.IFNA(VLOOKUP($A67,Configuration_Stock!$A:T,20,FALSE),"")</f>
        <v>2.8874241569999999</v>
      </c>
    </row>
    <row r="68" spans="1:22" x14ac:dyDescent="0.3">
      <c r="A68" t="str">
        <v>PNLNL4_01</v>
      </c>
      <c r="B68" t="str">
        <v>NL</v>
      </c>
      <c r="C68" t="str">
        <v>XC Trade</v>
      </c>
      <c r="D68" t="str">
        <v>Power NL</v>
      </c>
      <c r="E68" t="str">
        <v>Power NL4</v>
      </c>
      <c r="F68" t="str">
        <v>Electricity NL - HV</v>
      </c>
      <c r="G68" t="str">
        <v>Import from Cluster NL4 - Power</v>
      </c>
      <c r="H68" t="str">
        <f>_xlfn.IFNA(VLOOKUP($A68,'Matrix Node Matching'!$A:$I,8,FALSE),"")</f>
        <v>NL4</v>
      </c>
      <c r="I68" t="str">
        <f>_xlfn.IFNA(VLOOKUP($A68,'Matrix Node Matching'!$A:$I,9,FALSE),"")</f>
        <v>NLSh3</v>
      </c>
      <c r="J68" s="283">
        <f>_xlfn.IFNA(VLOOKUP($A68,Configuration_Stock!$A:H,8,FALSE),"")</f>
        <v>5.8838583360000003</v>
      </c>
      <c r="K68" s="286">
        <f>_xlfn.IFNA(VLOOKUP($A68,Configuration_Stock!$A:I,9,FALSE),"")</f>
        <v>6.6861121289999996</v>
      </c>
      <c r="L68" s="263">
        <f>_xlfn.IFNA(VLOOKUP($A68,Configuration_Stock!$A:J,10,FALSE),"")</f>
        <v>6.9736238970000004</v>
      </c>
      <c r="M68" s="286">
        <f>_xlfn.IFNA(VLOOKUP($A68,Configuration_Stock!$A:K,11,FALSE),"")</f>
        <v>5.8838762290000002</v>
      </c>
      <c r="N68" s="290">
        <f>_xlfn.IFNA(VLOOKUP($A68,Configuration_Stock!$A:L,12,FALSE),"")</f>
        <v>5.8838762290000002</v>
      </c>
      <c r="O68" s="286">
        <f>_xlfn.IFNA(VLOOKUP($A68,Configuration_Stock!$A:M,13,FALSE),"")</f>
        <v>4.742450206</v>
      </c>
      <c r="P68" s="298">
        <f>_xlfn.IFNA(VLOOKUP($A68,Configuration_Stock!$A:N,14,FALSE),"")</f>
        <v>9.0152622400000002</v>
      </c>
      <c r="Q68" s="286">
        <f>_xlfn.IFNA(VLOOKUP($A68,Configuration_Stock!$A:O,15,FALSE),"")</f>
        <v>6.4699006819999996</v>
      </c>
      <c r="R68" s="290">
        <f>_xlfn.IFNA(VLOOKUP($A68,Configuration_Stock!$A:P,16,FALSE),"")</f>
        <v>5.915323774</v>
      </c>
      <c r="S68" s="286">
        <f>_xlfn.IFNA(VLOOKUP($A68,Configuration_Stock!$A:Q,17,FALSE),"")</f>
        <v>9.0192849679999991</v>
      </c>
      <c r="T68" s="263">
        <f>_xlfn.IFNA(VLOOKUP($A68,Configuration_Stock!$A:R,18,FALSE),"")</f>
        <v>3.7359211860000001</v>
      </c>
      <c r="U68" s="286">
        <f>_xlfn.IFNA(VLOOKUP($A68,Configuration_Stock!$A:S,19,FALSE),"")</f>
        <v>9.2997514540000008</v>
      </c>
      <c r="V68" s="263">
        <f>_xlfn.IFNA(VLOOKUP($A68,Configuration_Stock!$A:T,20,FALSE),"")</f>
        <v>2.5459472000000001</v>
      </c>
    </row>
    <row r="69" spans="1:22" x14ac:dyDescent="0.3">
      <c r="A69" t="str">
        <v>PNL1NL_01</v>
      </c>
      <c r="B69" t="str">
        <v>NL</v>
      </c>
      <c r="C69" t="str">
        <v>XC Trade</v>
      </c>
      <c r="D69" t="str">
        <v>Power NL1</v>
      </c>
      <c r="E69" t="str">
        <v>Power NL</v>
      </c>
      <c r="F69" t="str">
        <v>Electricity Cluster NL1</v>
      </c>
      <c r="G69" t="str">
        <v>Import from NL - Power</v>
      </c>
      <c r="H69" t="str">
        <f>_xlfn.IFNA(VLOOKUP($A69,'Matrix Node Matching'!$A:$I,8,FALSE),"")</f>
        <v>NLSh1</v>
      </c>
      <c r="I69" t="str">
        <f>_xlfn.IFNA(VLOOKUP($A69,'Matrix Node Matching'!$A:$I,9,FALSE),"")</f>
        <v>NL1</v>
      </c>
      <c r="J69" s="283">
        <f>_xlfn.IFNA(VLOOKUP($A69,Configuration_Stock!$A:H,8,FALSE),"")</f>
        <v>1.022579728</v>
      </c>
      <c r="K69" s="286">
        <f>_xlfn.IFNA(VLOOKUP($A69,Configuration_Stock!$A:I,9,FALSE),"")</f>
        <v>1.027373504</v>
      </c>
      <c r="L69" s="263">
        <f>_xlfn.IFNA(VLOOKUP($A69,Configuration_Stock!$A:J,10,FALSE),"")</f>
        <v>1.0225797320000001</v>
      </c>
      <c r="M69" s="286">
        <f>_xlfn.IFNA(VLOOKUP($A69,Configuration_Stock!$A:K,11,FALSE),"")</f>
        <v>1.022579729</v>
      </c>
      <c r="N69" s="290">
        <f>_xlfn.IFNA(VLOOKUP($A69,Configuration_Stock!$A:L,12,FALSE),"")</f>
        <v>1.022579729</v>
      </c>
      <c r="O69" s="286">
        <f>_xlfn.IFNA(VLOOKUP($A69,Configuration_Stock!$A:M,13,FALSE),"")</f>
        <v>1.014630055</v>
      </c>
      <c r="P69" s="298">
        <f>_xlfn.IFNA(VLOOKUP($A69,Configuration_Stock!$A:N,14,FALSE),"")</f>
        <v>1.035375669</v>
      </c>
      <c r="Q69" s="286">
        <f>_xlfn.IFNA(VLOOKUP($A69,Configuration_Stock!$A:O,15,FALSE),"")</f>
        <v>1.022579734</v>
      </c>
      <c r="R69" s="290">
        <f>_xlfn.IFNA(VLOOKUP($A69,Configuration_Stock!$A:P,16,FALSE),"")</f>
        <v>1.0225797299999999</v>
      </c>
      <c r="S69" s="286">
        <f>_xlfn.IFNA(VLOOKUP($A69,Configuration_Stock!$A:Q,17,FALSE),"")</f>
        <v>0.766934797</v>
      </c>
      <c r="T69" s="263">
        <f>_xlfn.IFNA(VLOOKUP($A69,Configuration_Stock!$A:R,18,FALSE),"")</f>
        <v>1.2942234720000001</v>
      </c>
      <c r="U69" s="286">
        <f>_xlfn.IFNA(VLOOKUP($A69,Configuration_Stock!$A:S,19,FALSE),"")</f>
        <v>0.86177189710000002</v>
      </c>
      <c r="V69" s="263">
        <f>_xlfn.IFNA(VLOOKUP($A69,Configuration_Stock!$A:T,20,FALSE),"")</f>
        <v>1.0670615489999999</v>
      </c>
    </row>
    <row r="70" spans="1:22" x14ac:dyDescent="0.3">
      <c r="A70" t="str">
        <v>PNL2NL_01</v>
      </c>
      <c r="B70" t="str">
        <v>NL</v>
      </c>
      <c r="C70" t="str">
        <v>XC Trade</v>
      </c>
      <c r="D70" t="str">
        <v>Power NL2</v>
      </c>
      <c r="E70" t="str">
        <v>Power NL</v>
      </c>
      <c r="F70" t="str">
        <v>Electricity Cluster NL2</v>
      </c>
      <c r="G70" t="str">
        <v>Import from NL - Power</v>
      </c>
      <c r="H70" t="str">
        <f>_xlfn.IFNA(VLOOKUP($A70,'Matrix Node Matching'!$A:$I,8,FALSE),"")</f>
        <v>NLSh2</v>
      </c>
      <c r="I70" t="str">
        <f>_xlfn.IFNA(VLOOKUP($A70,'Matrix Node Matching'!$A:$I,9,FALSE),"")</f>
        <v>NL2</v>
      </c>
      <c r="J70" s="283">
        <f>_xlfn.IFNA(VLOOKUP($A70,Configuration_Stock!$A:H,8,FALSE),"")</f>
        <v>2.8043030290000002</v>
      </c>
      <c r="K70" s="286">
        <f>_xlfn.IFNA(VLOOKUP($A70,Configuration_Stock!$A:I,9,FALSE),"")</f>
        <v>3.0400569310000001</v>
      </c>
      <c r="L70" s="263">
        <f>_xlfn.IFNA(VLOOKUP($A70,Configuration_Stock!$A:J,10,FALSE),"")</f>
        <v>2.7648992159999999</v>
      </c>
      <c r="M70" s="286">
        <f>_xlfn.IFNA(VLOOKUP($A70,Configuration_Stock!$A:K,11,FALSE),"")</f>
        <v>2.8043030180000001</v>
      </c>
      <c r="N70" s="290">
        <f>_xlfn.IFNA(VLOOKUP($A70,Configuration_Stock!$A:L,12,FALSE),"")</f>
        <v>2.8043030180000001</v>
      </c>
      <c r="O70" s="286">
        <f>_xlfn.IFNA(VLOOKUP($A70,Configuration_Stock!$A:M,13,FALSE),"")</f>
        <v>3.2012915679999998</v>
      </c>
      <c r="P70" s="298">
        <f>_xlfn.IFNA(VLOOKUP($A70,Configuration_Stock!$A:N,14,FALSE),"")</f>
        <v>2.7648992149999998</v>
      </c>
      <c r="Q70" s="286">
        <f>_xlfn.IFNA(VLOOKUP($A70,Configuration_Stock!$A:O,15,FALSE),"")</f>
        <v>2.8043063539999999</v>
      </c>
      <c r="R70" s="290">
        <f>_xlfn.IFNA(VLOOKUP($A70,Configuration_Stock!$A:P,16,FALSE),"")</f>
        <v>2.8043030920000001</v>
      </c>
      <c r="S70" s="286">
        <f>_xlfn.IFNA(VLOOKUP($A70,Configuration_Stock!$A:Q,17,FALSE),"")</f>
        <v>2.4122299539999998</v>
      </c>
      <c r="T70" s="263">
        <f>_xlfn.IFNA(VLOOKUP($A70,Configuration_Stock!$A:R,18,FALSE),"")</f>
        <v>3.3507821579999999</v>
      </c>
      <c r="U70" s="286">
        <f>_xlfn.IFNA(VLOOKUP($A70,Configuration_Stock!$A:S,19,FALSE),"")</f>
        <v>3.0973895570000001</v>
      </c>
      <c r="V70" s="263">
        <f>_xlfn.IFNA(VLOOKUP($A70,Configuration_Stock!$A:T,20,FALSE),"")</f>
        <v>2.8874241569999999</v>
      </c>
    </row>
    <row r="71" spans="1:22" x14ac:dyDescent="0.3">
      <c r="A71" t="str">
        <v>PNL2NL_02</v>
      </c>
      <c r="B71" t="str">
        <v>NL</v>
      </c>
      <c r="C71" t="str">
        <v>XC Trade</v>
      </c>
      <c r="D71" t="str">
        <v>Power NL2</v>
      </c>
      <c r="E71" t="str">
        <v>Power NL</v>
      </c>
      <c r="F71" t="str">
        <v>Electricity Cluster NL2</v>
      </c>
      <c r="G71" t="str">
        <v>Import from NL - Power</v>
      </c>
      <c r="H71" t="str">
        <f>_xlfn.IFNA(VLOOKUP($A71,'Matrix Node Matching'!$A:$I,8,FALSE),"")</f>
        <v>NLSh4</v>
      </c>
      <c r="I71" t="str">
        <f>_xlfn.IFNA(VLOOKUP($A71,'Matrix Node Matching'!$A:$I,9,FALSE),"")</f>
        <v>NL2</v>
      </c>
      <c r="J71" s="283">
        <f>_xlfn.IFNA(VLOOKUP($A71,Configuration_Stock!$A:H,8,FALSE),"")</f>
        <v>2.8043030290000002</v>
      </c>
      <c r="K71" s="286">
        <f>_xlfn.IFNA(VLOOKUP($A71,Configuration_Stock!$A:I,9,FALSE),"")</f>
        <v>3.0400569310000001</v>
      </c>
      <c r="L71" s="263">
        <f>_xlfn.IFNA(VLOOKUP($A71,Configuration_Stock!$A:J,10,FALSE),"")</f>
        <v>2.7648992159999999</v>
      </c>
      <c r="M71" s="286">
        <f>_xlfn.IFNA(VLOOKUP($A71,Configuration_Stock!$A:K,11,FALSE),"")</f>
        <v>2.8043030180000001</v>
      </c>
      <c r="N71" s="290">
        <f>_xlfn.IFNA(VLOOKUP($A71,Configuration_Stock!$A:L,12,FALSE),"")</f>
        <v>2.8043030180000001</v>
      </c>
      <c r="O71" s="286">
        <f>_xlfn.IFNA(VLOOKUP($A71,Configuration_Stock!$A:M,13,FALSE),"")</f>
        <v>3.2012915679999998</v>
      </c>
      <c r="P71" s="298">
        <f>_xlfn.IFNA(VLOOKUP($A71,Configuration_Stock!$A:N,14,FALSE),"")</f>
        <v>2.7648992149999998</v>
      </c>
      <c r="Q71" s="286">
        <f>_xlfn.IFNA(VLOOKUP($A71,Configuration_Stock!$A:O,15,FALSE),"")</f>
        <v>2.8043063539999999</v>
      </c>
      <c r="R71" s="290">
        <f>_xlfn.IFNA(VLOOKUP($A71,Configuration_Stock!$A:P,16,FALSE),"")</f>
        <v>2.8043030920000001</v>
      </c>
      <c r="S71" s="286">
        <f>_xlfn.IFNA(VLOOKUP($A71,Configuration_Stock!$A:Q,17,FALSE),"")</f>
        <v>2.4122299539999998</v>
      </c>
      <c r="T71" s="263">
        <f>_xlfn.IFNA(VLOOKUP($A71,Configuration_Stock!$A:R,18,FALSE),"")</f>
        <v>3.3507821579999999</v>
      </c>
      <c r="U71" s="286">
        <f>_xlfn.IFNA(VLOOKUP($A71,Configuration_Stock!$A:S,19,FALSE),"")</f>
        <v>3.0973895570000001</v>
      </c>
      <c r="V71" s="263">
        <f>_xlfn.IFNA(VLOOKUP($A71,Configuration_Stock!$A:T,20,FALSE),"")</f>
        <v>2.8874241569999999</v>
      </c>
    </row>
    <row r="72" spans="1:22" x14ac:dyDescent="0.3">
      <c r="A72" t="str">
        <v>PNL2NL_03</v>
      </c>
      <c r="B72" t="str">
        <v>NL</v>
      </c>
      <c r="C72" t="str">
        <v>XC Trade</v>
      </c>
      <c r="D72" t="str">
        <v>Power NL2</v>
      </c>
      <c r="E72" t="str">
        <v>Power NL</v>
      </c>
      <c r="F72" t="str">
        <v>Electricity Cluster NL2</v>
      </c>
      <c r="G72" t="str">
        <v>Import from NL - Power</v>
      </c>
      <c r="H72" t="str">
        <f>_xlfn.IFNA(VLOOKUP($A72,'Matrix Node Matching'!$A:$I,8,FALSE),"")</f>
        <v>NLSh1</v>
      </c>
      <c r="I72" t="str">
        <f>_xlfn.IFNA(VLOOKUP($A72,'Matrix Node Matching'!$A:$I,9,FALSE),"")</f>
        <v>NL2</v>
      </c>
      <c r="J72" s="283">
        <f>_xlfn.IFNA(VLOOKUP($A72,Configuration_Stock!$A:H,8,FALSE),"")</f>
        <v>2.8043030290000002</v>
      </c>
      <c r="K72" s="286">
        <f>_xlfn.IFNA(VLOOKUP($A72,Configuration_Stock!$A:I,9,FALSE),"")</f>
        <v>3.0400569310000001</v>
      </c>
      <c r="L72" s="263">
        <f>_xlfn.IFNA(VLOOKUP($A72,Configuration_Stock!$A:J,10,FALSE),"")</f>
        <v>2.7648992159999999</v>
      </c>
      <c r="M72" s="286">
        <f>_xlfn.IFNA(VLOOKUP($A72,Configuration_Stock!$A:K,11,FALSE),"")</f>
        <v>2.8043030180000001</v>
      </c>
      <c r="N72" s="290">
        <f>_xlfn.IFNA(VLOOKUP($A72,Configuration_Stock!$A:L,12,FALSE),"")</f>
        <v>2.8043030180000001</v>
      </c>
      <c r="O72" s="286">
        <f>_xlfn.IFNA(VLOOKUP($A72,Configuration_Stock!$A:M,13,FALSE),"")</f>
        <v>3.2012915679999998</v>
      </c>
      <c r="P72" s="298">
        <f>_xlfn.IFNA(VLOOKUP($A72,Configuration_Stock!$A:N,14,FALSE),"")</f>
        <v>2.7648992149999998</v>
      </c>
      <c r="Q72" s="286">
        <f>_xlfn.IFNA(VLOOKUP($A72,Configuration_Stock!$A:O,15,FALSE),"")</f>
        <v>2.8043063539999999</v>
      </c>
      <c r="R72" s="290">
        <f>_xlfn.IFNA(VLOOKUP($A72,Configuration_Stock!$A:P,16,FALSE),"")</f>
        <v>2.8043030920000001</v>
      </c>
      <c r="S72" s="286">
        <f>_xlfn.IFNA(VLOOKUP($A72,Configuration_Stock!$A:Q,17,FALSE),"")</f>
        <v>2.4122299539999998</v>
      </c>
      <c r="T72" s="263">
        <f>_xlfn.IFNA(VLOOKUP($A72,Configuration_Stock!$A:R,18,FALSE),"")</f>
        <v>3.3507821579999999</v>
      </c>
      <c r="U72" s="286">
        <f>_xlfn.IFNA(VLOOKUP($A72,Configuration_Stock!$A:S,19,FALSE),"")</f>
        <v>3.0973895570000001</v>
      </c>
      <c r="V72" s="263">
        <f>_xlfn.IFNA(VLOOKUP($A72,Configuration_Stock!$A:T,20,FALSE),"")</f>
        <v>2.8874241569999999</v>
      </c>
    </row>
    <row r="73" spans="1:22" x14ac:dyDescent="0.3">
      <c r="A73" t="str">
        <v>PNL4NL_01</v>
      </c>
      <c r="B73" t="str">
        <v>NL</v>
      </c>
      <c r="C73" t="str">
        <v>XC Trade</v>
      </c>
      <c r="D73" t="str">
        <v>Power NL4</v>
      </c>
      <c r="E73" t="str">
        <v>Power NL</v>
      </c>
      <c r="F73" t="str">
        <v>Electricity Cluster NL4</v>
      </c>
      <c r="G73" t="str">
        <v>Import from NL - Power</v>
      </c>
      <c r="H73" t="str">
        <f>_xlfn.IFNA(VLOOKUP($A73,'Matrix Node Matching'!$A:$I,8,FALSE),"")</f>
        <v>NLSh3</v>
      </c>
      <c r="I73" t="str">
        <f>_xlfn.IFNA(VLOOKUP($A73,'Matrix Node Matching'!$A:$I,9,FALSE),"")</f>
        <v>NL4</v>
      </c>
      <c r="J73" s="283">
        <f>_xlfn.IFNA(VLOOKUP($A73,Configuration_Stock!$A:H,8,FALSE),"")</f>
        <v>5.8838583360000003</v>
      </c>
      <c r="K73" s="286">
        <f>_xlfn.IFNA(VLOOKUP($A73,Configuration_Stock!$A:I,9,FALSE),"")</f>
        <v>6.6861121289999996</v>
      </c>
      <c r="L73" s="263">
        <f>_xlfn.IFNA(VLOOKUP($A73,Configuration_Stock!$A:J,10,FALSE),"")</f>
        <v>6.9736238970000004</v>
      </c>
      <c r="M73" s="286">
        <f>_xlfn.IFNA(VLOOKUP($A73,Configuration_Stock!$A:K,11,FALSE),"")</f>
        <v>5.8838762290000002</v>
      </c>
      <c r="N73" s="290">
        <f>_xlfn.IFNA(VLOOKUP($A73,Configuration_Stock!$A:L,12,FALSE),"")</f>
        <v>5.8838762290000002</v>
      </c>
      <c r="O73" s="286">
        <f>_xlfn.IFNA(VLOOKUP($A73,Configuration_Stock!$A:M,13,FALSE),"")</f>
        <v>4.742450206</v>
      </c>
      <c r="P73" s="298">
        <f>_xlfn.IFNA(VLOOKUP($A73,Configuration_Stock!$A:N,14,FALSE),"")</f>
        <v>9.0152622400000002</v>
      </c>
      <c r="Q73" s="286">
        <f>_xlfn.IFNA(VLOOKUP($A73,Configuration_Stock!$A:O,15,FALSE),"")</f>
        <v>6.4699006819999996</v>
      </c>
      <c r="R73" s="290">
        <f>_xlfn.IFNA(VLOOKUP($A73,Configuration_Stock!$A:P,16,FALSE),"")</f>
        <v>5.915323774</v>
      </c>
      <c r="S73" s="286">
        <f>_xlfn.IFNA(VLOOKUP($A73,Configuration_Stock!$A:Q,17,FALSE),"")</f>
        <v>9.0192849679999991</v>
      </c>
      <c r="T73" s="263">
        <f>_xlfn.IFNA(VLOOKUP($A73,Configuration_Stock!$A:R,18,FALSE),"")</f>
        <v>3.7359211860000001</v>
      </c>
      <c r="U73" s="286">
        <f>_xlfn.IFNA(VLOOKUP($A73,Configuration_Stock!$A:S,19,FALSE),"")</f>
        <v>9.2997514540000008</v>
      </c>
      <c r="V73" s="263">
        <f>_xlfn.IFNA(VLOOKUP($A73,Configuration_Stock!$A:T,20,FALSE),"")</f>
        <v>2.5459472000000001</v>
      </c>
    </row>
    <row r="74" spans="1:22" x14ac:dyDescent="0.3">
      <c r="A74" t="str">
        <v>PGBNL2_01</v>
      </c>
      <c r="B74" t="str">
        <v>GB</v>
      </c>
      <c r="C74" t="str">
        <v>XC Trade</v>
      </c>
      <c r="D74" t="str">
        <v>Power GB</v>
      </c>
      <c r="E74" t="str">
        <v>Power NL2</v>
      </c>
      <c r="F74" t="str">
        <v>Electricity GB</v>
      </c>
      <c r="G74" t="str">
        <v>Import from Cluster NL2 - Power</v>
      </c>
      <c r="H74" t="str">
        <f>_xlfn.IFNA(VLOOKUP($A74,'Matrix Node Matching'!$A:$I,8,FALSE),"")</f>
        <v>NL2</v>
      </c>
      <c r="I74" t="str">
        <f>_xlfn.IFNA(VLOOKUP($A74,'Matrix Node Matching'!$A:$I,9,FALSE),"")</f>
        <v>GBSh1</v>
      </c>
      <c r="J74" s="283">
        <f>_xlfn.IFNA(VLOOKUP($A74,Configuration_Stock!$A:H,8,FALSE),"")</f>
        <v>3.5400734909999998</v>
      </c>
      <c r="K74" s="286">
        <f>_xlfn.IFNA(VLOOKUP($A74,Configuration_Stock!$A:I,9,FALSE),"")</f>
        <v>4.4260929190000002</v>
      </c>
      <c r="L74" s="263">
        <f>_xlfn.IFNA(VLOOKUP($A74,Configuration_Stock!$A:J,10,FALSE),"")</f>
        <v>3.8038838770000001</v>
      </c>
      <c r="M74" s="286">
        <f>_xlfn.IFNA(VLOOKUP($A74,Configuration_Stock!$A:K,11,FALSE),"")</f>
        <v>3.540073558</v>
      </c>
      <c r="N74" s="290">
        <f>_xlfn.IFNA(VLOOKUP($A74,Configuration_Stock!$A:L,12,FALSE),"")</f>
        <v>3.540073558</v>
      </c>
      <c r="O74" s="286">
        <f>_xlfn.IFNA(VLOOKUP($A74,Configuration_Stock!$A:M,13,FALSE),"")</f>
        <v>3.4664032840000001</v>
      </c>
      <c r="P74" s="298">
        <f>_xlfn.IFNA(VLOOKUP($A74,Configuration_Stock!$A:N,14,FALSE),"")</f>
        <v>4.0974866189999997</v>
      </c>
      <c r="Q74" s="286">
        <f>_xlfn.IFNA(VLOOKUP($A74,Configuration_Stock!$A:O,15,FALSE),"")</f>
        <v>3.4665036489999999</v>
      </c>
      <c r="R74" s="290">
        <f>_xlfn.IFNA(VLOOKUP($A74,Configuration_Stock!$A:P,16,FALSE),"")</f>
        <v>4.0050071369999998</v>
      </c>
      <c r="S74" s="286">
        <f>_xlfn.IFNA(VLOOKUP($A74,Configuration_Stock!$A:Q,17,FALSE),"")</f>
        <v>4.1673288990000001</v>
      </c>
      <c r="T74" s="263">
        <f>_xlfn.IFNA(VLOOKUP($A74,Configuration_Stock!$A:R,18,FALSE),"")</f>
        <v>3.4388492630000003E-2</v>
      </c>
      <c r="U74" s="286">
        <f>_xlfn.IFNA(VLOOKUP($A74,Configuration_Stock!$A:S,19,FALSE),"")</f>
        <v>6.563726205</v>
      </c>
      <c r="V74" s="263">
        <f>_xlfn.IFNA(VLOOKUP($A74,Configuration_Stock!$A:T,20,FALSE),"")</f>
        <v>1.0540382269999999</v>
      </c>
    </row>
    <row r="75" spans="1:22" x14ac:dyDescent="0.3">
      <c r="A75" t="str">
        <v>PGBNL3_01</v>
      </c>
      <c r="B75" t="str">
        <v>GB</v>
      </c>
      <c r="C75" t="str">
        <v>XC Trade</v>
      </c>
      <c r="D75" t="str">
        <v>Power GB</v>
      </c>
      <c r="E75" t="str">
        <v>Power NL3</v>
      </c>
      <c r="F75" t="str">
        <v>Electricity GB</v>
      </c>
      <c r="G75" t="str">
        <v>Import from Cluster NL3 - Power</v>
      </c>
      <c r="H75" t="str">
        <f>_xlfn.IFNA(VLOOKUP($A75,'Matrix Node Matching'!$A:$I,8,FALSE),"")</f>
        <v>NL3</v>
      </c>
      <c r="I75" t="str">
        <f>_xlfn.IFNA(VLOOKUP($A75,'Matrix Node Matching'!$A:$I,9,FALSE),"")</f>
        <v>GBSh1</v>
      </c>
      <c r="J75" s="283">
        <f>_xlfn.IFNA(VLOOKUP($A75,Configuration_Stock!$A:H,8,FALSE),"")</f>
        <v>5.8107887209999998</v>
      </c>
      <c r="K75" s="286">
        <f>_xlfn.IFNA(VLOOKUP($A75,Configuration_Stock!$A:I,9,FALSE),"")</f>
        <v>5.8107860819999999</v>
      </c>
      <c r="L75" s="263">
        <f>_xlfn.IFNA(VLOOKUP($A75,Configuration_Stock!$A:J,10,FALSE),"")</f>
        <v>5.8107897260000003</v>
      </c>
      <c r="M75" s="286">
        <f>_xlfn.IFNA(VLOOKUP($A75,Configuration_Stock!$A:K,11,FALSE),"")</f>
        <v>5.8107887539999998</v>
      </c>
      <c r="N75" s="290">
        <f>_xlfn.IFNA(VLOOKUP($A75,Configuration_Stock!$A:L,12,FALSE),"")</f>
        <v>5.8107887539999998</v>
      </c>
      <c r="O75" s="286">
        <f>_xlfn.IFNA(VLOOKUP($A75,Configuration_Stock!$A:M,13,FALSE),"")</f>
        <v>4.6192206450000004</v>
      </c>
      <c r="P75" s="298">
        <f>_xlfn.IFNA(VLOOKUP($A75,Configuration_Stock!$A:N,14,FALSE),"")</f>
        <v>6.5922039730000002</v>
      </c>
      <c r="Q75" s="286">
        <f>_xlfn.IFNA(VLOOKUP($A75,Configuration_Stock!$A:O,15,FALSE),"")</f>
        <v>5.743867807</v>
      </c>
      <c r="R75" s="290">
        <f>_xlfn.IFNA(VLOOKUP($A75,Configuration_Stock!$A:P,16,FALSE),"")</f>
        <v>5.8107848769999997</v>
      </c>
      <c r="S75" s="286">
        <f>_xlfn.IFNA(VLOOKUP($A75,Configuration_Stock!$A:Q,17,FALSE),"")</f>
        <v>4.8202884069999996</v>
      </c>
      <c r="T75" s="263">
        <f>_xlfn.IFNA(VLOOKUP($A75,Configuration_Stock!$A:R,18,FALSE),"")</f>
        <v>8.1314042529999995</v>
      </c>
      <c r="U75" s="286">
        <f>_xlfn.IFNA(VLOOKUP($A75,Configuration_Stock!$A:S,19,FALSE),"")</f>
        <v>5.7438780420000004</v>
      </c>
      <c r="V75" s="263">
        <f>_xlfn.IFNA(VLOOKUP($A75,Configuration_Stock!$A:T,20,FALSE),"")</f>
        <v>6.7904885000000004</v>
      </c>
    </row>
    <row r="76" spans="1:22" x14ac:dyDescent="0.3">
      <c r="A76" t="str">
        <v>PGBGB1_01</v>
      </c>
      <c r="B76" t="str">
        <v>GB</v>
      </c>
      <c r="C76" t="str">
        <v>XC Trade</v>
      </c>
      <c r="D76" t="str">
        <v>Power GB</v>
      </c>
      <c r="E76" t="str">
        <v>Power GB1</v>
      </c>
      <c r="F76" t="str">
        <v>Electricity GB</v>
      </c>
      <c r="G76" t="str">
        <v>Import from Cluster GB1 - Power</v>
      </c>
      <c r="H76" t="str">
        <f>_xlfn.IFNA(VLOOKUP($A76,'Matrix Node Matching'!$A:$I,8,FALSE),"")</f>
        <v>GB1</v>
      </c>
      <c r="I76" t="str">
        <f>_xlfn.IFNA(VLOOKUP($A76,'Matrix Node Matching'!$A:$I,9,FALSE),"")</f>
        <v>GBSh1</v>
      </c>
      <c r="J76" s="283">
        <f>_xlfn.IFNA(VLOOKUP($A76,Configuration_Stock!$A:H,8,FALSE),"")</f>
        <v>1.6638337750000001</v>
      </c>
      <c r="K76" s="286">
        <f>_xlfn.IFNA(VLOOKUP($A76,Configuration_Stock!$A:I,9,FALSE),"")</f>
        <v>1.6638337670000001</v>
      </c>
      <c r="L76" s="263">
        <f>_xlfn.IFNA(VLOOKUP($A76,Configuration_Stock!$A:J,10,FALSE),"")</f>
        <v>1.6638337560000001</v>
      </c>
      <c r="M76" s="286">
        <f>_xlfn.IFNA(VLOOKUP($A76,Configuration_Stock!$A:K,11,FALSE),"")</f>
        <v>1.663833793</v>
      </c>
      <c r="N76" s="290">
        <f>_xlfn.IFNA(VLOOKUP($A76,Configuration_Stock!$A:L,12,FALSE),"")</f>
        <v>1.663833793</v>
      </c>
      <c r="O76" s="286">
        <f>_xlfn.IFNA(VLOOKUP($A76,Configuration_Stock!$A:M,13,FALSE),"")</f>
        <v>1.6638337949999999</v>
      </c>
      <c r="P76" s="298">
        <f>_xlfn.IFNA(VLOOKUP($A76,Configuration_Stock!$A:N,14,FALSE),"")</f>
        <v>1.7219136530000001</v>
      </c>
      <c r="Q76" s="286">
        <f>_xlfn.IFNA(VLOOKUP($A76,Configuration_Stock!$A:O,15,FALSE),"")</f>
        <v>1.640764922</v>
      </c>
      <c r="R76" s="290">
        <f>_xlfn.IFNA(VLOOKUP($A76,Configuration_Stock!$A:P,16,FALSE),"")</f>
        <v>1.6638337320000001</v>
      </c>
      <c r="S76" s="286">
        <f>_xlfn.IFNA(VLOOKUP($A76,Configuration_Stock!$A:Q,17,FALSE),"")</f>
        <v>1.247875354</v>
      </c>
      <c r="T76" s="263">
        <f>_xlfn.IFNA(VLOOKUP($A76,Configuration_Stock!$A:R,18,FALSE),"")</f>
        <v>2.2562564100000002</v>
      </c>
      <c r="U76" s="286">
        <f>_xlfn.IFNA(VLOOKUP($A76,Configuration_Stock!$A:S,19,FALSE),"")</f>
        <v>1.663833728</v>
      </c>
      <c r="V76" s="263">
        <f>_xlfn.IFNA(VLOOKUP($A76,Configuration_Stock!$A:T,20,FALSE),"")</f>
        <v>1.8762352259999999</v>
      </c>
    </row>
    <row r="77" spans="1:22" x14ac:dyDescent="0.3">
      <c r="A77" t="str">
        <v>PGBGB2_01</v>
      </c>
      <c r="B77" t="str">
        <v>GB</v>
      </c>
      <c r="C77" t="str">
        <v>XC Trade</v>
      </c>
      <c r="D77" t="str">
        <v>Power GB</v>
      </c>
      <c r="E77" t="str">
        <v>Power GB2</v>
      </c>
      <c r="F77" t="str">
        <v>Electricity GB</v>
      </c>
      <c r="G77" t="str">
        <v>Import from Cluster GB2 - Power</v>
      </c>
      <c r="H77" t="str">
        <f>_xlfn.IFNA(VLOOKUP($A77,'Matrix Node Matching'!$A:$I,8,FALSE),"")</f>
        <v>GB2</v>
      </c>
      <c r="I77" t="str">
        <f>_xlfn.IFNA(VLOOKUP($A77,'Matrix Node Matching'!$A:$I,9,FALSE),"")</f>
        <v>GBSh2</v>
      </c>
      <c r="J77" s="283">
        <f>_xlfn.IFNA(VLOOKUP($A77,Configuration_Stock!$A:H,8,FALSE),"")</f>
        <v>39.52161787</v>
      </c>
      <c r="K77" s="286">
        <f>_xlfn.IFNA(VLOOKUP($A77,Configuration_Stock!$A:I,9,FALSE),"")</f>
        <v>40.247546210000003</v>
      </c>
      <c r="L77" s="263">
        <f>_xlfn.IFNA(VLOOKUP($A77,Configuration_Stock!$A:J,10,FALSE),"")</f>
        <v>38.171669520000002</v>
      </c>
      <c r="M77" s="286">
        <f>_xlfn.IFNA(VLOOKUP($A77,Configuration_Stock!$A:K,11,FALSE),"")</f>
        <v>39.521617900000003</v>
      </c>
      <c r="N77" s="290">
        <f>_xlfn.IFNA(VLOOKUP($A77,Configuration_Stock!$A:L,12,FALSE),"")</f>
        <v>39.521617900000003</v>
      </c>
      <c r="O77" s="286">
        <f>_xlfn.IFNA(VLOOKUP($A77,Configuration_Stock!$A:M,13,FALSE),"")</f>
        <v>40.092054109999999</v>
      </c>
      <c r="P77" s="298">
        <f>_xlfn.IFNA(VLOOKUP($A77,Configuration_Stock!$A:N,14,FALSE),"")</f>
        <v>39.521617820000003</v>
      </c>
      <c r="Q77" s="286">
        <f>_xlfn.IFNA(VLOOKUP($A77,Configuration_Stock!$A:O,15,FALSE),"")</f>
        <v>39.008356839999998</v>
      </c>
      <c r="R77" s="290">
        <f>_xlfn.IFNA(VLOOKUP($A77,Configuration_Stock!$A:P,16,FALSE),"")</f>
        <v>40.095433280000002</v>
      </c>
      <c r="S77" s="286">
        <f>_xlfn.IFNA(VLOOKUP($A77,Configuration_Stock!$A:Q,17,FALSE),"")</f>
        <v>30.166603460000001</v>
      </c>
      <c r="T77" s="263">
        <f>_xlfn.IFNA(VLOOKUP($A77,Configuration_Stock!$A:R,18,FALSE),"")</f>
        <v>50</v>
      </c>
      <c r="U77" s="286">
        <f>_xlfn.IFNA(VLOOKUP($A77,Configuration_Stock!$A:S,19,FALSE),"")</f>
        <v>37.538724000000002</v>
      </c>
      <c r="V77" s="263">
        <f>_xlfn.IFNA(VLOOKUP($A77,Configuration_Stock!$A:T,20,FALSE),"")</f>
        <v>44.178874729999997</v>
      </c>
    </row>
    <row r="78" spans="1:22" x14ac:dyDescent="0.3">
      <c r="A78" t="str">
        <v>PGBGB3_01</v>
      </c>
      <c r="B78" t="str">
        <v>GB</v>
      </c>
      <c r="C78" t="str">
        <v>XC Trade</v>
      </c>
      <c r="D78" t="str">
        <v>Power GB</v>
      </c>
      <c r="E78" t="str">
        <v>Power GB3</v>
      </c>
      <c r="F78" t="str">
        <v>Electricity GB</v>
      </c>
      <c r="G78" t="str">
        <v>Import from Cluster GB3 - Power</v>
      </c>
      <c r="H78" t="str">
        <f>_xlfn.IFNA(VLOOKUP($A78,'Matrix Node Matching'!$A:$I,8,FALSE),"")</f>
        <v>GB3</v>
      </c>
      <c r="I78" t="str">
        <f>_xlfn.IFNA(VLOOKUP($A78,'Matrix Node Matching'!$A:$I,9,FALSE),"")</f>
        <v>GBSh2</v>
      </c>
      <c r="J78" s="283">
        <f>_xlfn.IFNA(VLOOKUP($A78,Configuration_Stock!$A:H,8,FALSE),"")</f>
        <v>0</v>
      </c>
      <c r="K78" s="286">
        <f>_xlfn.IFNA(VLOOKUP($A78,Configuration_Stock!$A:I,9,FALSE),"")</f>
        <v>1.4219499939999999E-7</v>
      </c>
      <c r="L78" s="263">
        <f>_xlfn.IFNA(VLOOKUP($A78,Configuration_Stock!$A:J,10,FALSE),"")</f>
        <v>2.28039404E-7</v>
      </c>
      <c r="M78" s="286">
        <f>_xlfn.IFNA(VLOOKUP($A78,Configuration_Stock!$A:K,11,FALSE),"")</f>
        <v>0</v>
      </c>
      <c r="N78" s="290">
        <f>_xlfn.IFNA(VLOOKUP($A78,Configuration_Stock!$A:L,12,FALSE),"")</f>
        <v>0</v>
      </c>
      <c r="O78" s="286">
        <f>_xlfn.IFNA(VLOOKUP($A78,Configuration_Stock!$A:M,13,FALSE),"")</f>
        <v>1.13475681E-7</v>
      </c>
      <c r="P78" s="298">
        <f>_xlfn.IFNA(VLOOKUP($A78,Configuration_Stock!$A:N,14,FALSE),"")</f>
        <v>5.8364507780000001E-7</v>
      </c>
      <c r="Q78" s="286">
        <f>_xlfn.IFNA(VLOOKUP($A78,Configuration_Stock!$A:O,15,FALSE),"")</f>
        <v>2.4664981019999999E-7</v>
      </c>
      <c r="R78" s="290">
        <f>_xlfn.IFNA(VLOOKUP($A78,Configuration_Stock!$A:P,16,FALSE),"")</f>
        <v>2.5541903059999999E-7</v>
      </c>
      <c r="S78" s="286">
        <f>_xlfn.IFNA(VLOOKUP($A78,Configuration_Stock!$A:Q,17,FALSE),"")</f>
        <v>1.1525912169999999E-7</v>
      </c>
      <c r="T78" s="263">
        <f>_xlfn.IFNA(VLOOKUP($A78,Configuration_Stock!$A:R,18,FALSE),"")</f>
        <v>2.8200196860000003E-7</v>
      </c>
      <c r="U78" s="286">
        <f>_xlfn.IFNA(VLOOKUP($A78,Configuration_Stock!$A:S,19,FALSE),"")</f>
        <v>3.439786922E-7</v>
      </c>
      <c r="V78" s="263">
        <f>_xlfn.IFNA(VLOOKUP($A78,Configuration_Stock!$A:T,20,FALSE),"")</f>
        <v>0</v>
      </c>
    </row>
    <row r="79" spans="1:22" x14ac:dyDescent="0.3">
      <c r="A79" t="str">
        <v>PNL2GB_01</v>
      </c>
      <c r="B79" t="str">
        <v>NL</v>
      </c>
      <c r="C79" t="str">
        <v>XC Trade</v>
      </c>
      <c r="D79" t="str">
        <v>Power NL2</v>
      </c>
      <c r="E79" t="str">
        <v>Power GB</v>
      </c>
      <c r="F79" t="str">
        <v>Electricity Cluster NL2</v>
      </c>
      <c r="G79" t="str">
        <v>Import from GB - Power</v>
      </c>
      <c r="H79" t="str">
        <f>_xlfn.IFNA(VLOOKUP($A79,'Matrix Node Matching'!$A:$I,8,FALSE),"")</f>
        <v>GBSh1</v>
      </c>
      <c r="I79" t="str">
        <f>_xlfn.IFNA(VLOOKUP($A79,'Matrix Node Matching'!$A:$I,9,FALSE),"")</f>
        <v>NL2</v>
      </c>
      <c r="J79" s="283">
        <f>_xlfn.IFNA(VLOOKUP($A79,Configuration_Stock!$A:H,8,FALSE),"")</f>
        <v>3.5400734909999998</v>
      </c>
      <c r="K79" s="286">
        <f>_xlfn.IFNA(VLOOKUP($A79,Configuration_Stock!$A:I,9,FALSE),"")</f>
        <v>4.4260929190000002</v>
      </c>
      <c r="L79" s="263">
        <f>_xlfn.IFNA(VLOOKUP($A79,Configuration_Stock!$A:J,10,FALSE),"")</f>
        <v>3.8038838770000001</v>
      </c>
      <c r="M79" s="286">
        <f>_xlfn.IFNA(VLOOKUP($A79,Configuration_Stock!$A:K,11,FALSE),"")</f>
        <v>3.540073558</v>
      </c>
      <c r="N79" s="290">
        <f>_xlfn.IFNA(VLOOKUP($A79,Configuration_Stock!$A:L,12,FALSE),"")</f>
        <v>3.540073558</v>
      </c>
      <c r="O79" s="286">
        <f>_xlfn.IFNA(VLOOKUP($A79,Configuration_Stock!$A:M,13,FALSE),"")</f>
        <v>3.4664032840000001</v>
      </c>
      <c r="P79" s="298">
        <f>_xlfn.IFNA(VLOOKUP($A79,Configuration_Stock!$A:N,14,FALSE),"")</f>
        <v>4.0974866189999997</v>
      </c>
      <c r="Q79" s="286">
        <f>_xlfn.IFNA(VLOOKUP($A79,Configuration_Stock!$A:O,15,FALSE),"")</f>
        <v>3.4665036489999999</v>
      </c>
      <c r="R79" s="290">
        <f>_xlfn.IFNA(VLOOKUP($A79,Configuration_Stock!$A:P,16,FALSE),"")</f>
        <v>4.0050071369999998</v>
      </c>
      <c r="S79" s="286">
        <f>_xlfn.IFNA(VLOOKUP($A79,Configuration_Stock!$A:Q,17,FALSE),"")</f>
        <v>4.1673288990000001</v>
      </c>
      <c r="T79" s="263">
        <f>_xlfn.IFNA(VLOOKUP($A79,Configuration_Stock!$A:R,18,FALSE),"")</f>
        <v>3.4388492630000003E-2</v>
      </c>
      <c r="U79" s="286">
        <f>_xlfn.IFNA(VLOOKUP($A79,Configuration_Stock!$A:S,19,FALSE),"")</f>
        <v>6.563726205</v>
      </c>
      <c r="V79" s="263">
        <f>_xlfn.IFNA(VLOOKUP($A79,Configuration_Stock!$A:T,20,FALSE),"")</f>
        <v>1.0540382269999999</v>
      </c>
    </row>
    <row r="80" spans="1:22" x14ac:dyDescent="0.3">
      <c r="A80" t="str">
        <v>PNL3GB_01</v>
      </c>
      <c r="B80" t="str">
        <v>NL</v>
      </c>
      <c r="C80" t="str">
        <v>XC Trade</v>
      </c>
      <c r="D80" t="str">
        <v>Power NL3</v>
      </c>
      <c r="E80" t="str">
        <v>Power GB</v>
      </c>
      <c r="F80" t="str">
        <v>Electricity Cluster NL3</v>
      </c>
      <c r="G80" t="str">
        <v>Import from GB - Power</v>
      </c>
      <c r="H80" t="str">
        <f>_xlfn.IFNA(VLOOKUP($A80,'Matrix Node Matching'!$A:$I,8,FALSE),"")</f>
        <v>GBSh1</v>
      </c>
      <c r="I80" t="str">
        <f>_xlfn.IFNA(VLOOKUP($A80,'Matrix Node Matching'!$A:$I,9,FALSE),"")</f>
        <v>NL3</v>
      </c>
      <c r="J80" s="283">
        <f>_xlfn.IFNA(VLOOKUP($A80,Configuration_Stock!$A:H,8,FALSE),"")</f>
        <v>5.8107887209999998</v>
      </c>
      <c r="K80" s="286">
        <f>_xlfn.IFNA(VLOOKUP($A80,Configuration_Stock!$A:I,9,FALSE),"")</f>
        <v>5.8107860819999999</v>
      </c>
      <c r="L80" s="263">
        <f>_xlfn.IFNA(VLOOKUP($A80,Configuration_Stock!$A:J,10,FALSE),"")</f>
        <v>5.8107897260000003</v>
      </c>
      <c r="M80" s="286">
        <f>_xlfn.IFNA(VLOOKUP($A80,Configuration_Stock!$A:K,11,FALSE),"")</f>
        <v>5.8107887539999998</v>
      </c>
      <c r="N80" s="290">
        <f>_xlfn.IFNA(VLOOKUP($A80,Configuration_Stock!$A:L,12,FALSE),"")</f>
        <v>5.8107887539999998</v>
      </c>
      <c r="O80" s="286">
        <f>_xlfn.IFNA(VLOOKUP($A80,Configuration_Stock!$A:M,13,FALSE),"")</f>
        <v>4.6192206450000004</v>
      </c>
      <c r="P80" s="298">
        <f>_xlfn.IFNA(VLOOKUP($A80,Configuration_Stock!$A:N,14,FALSE),"")</f>
        <v>6.5922039730000002</v>
      </c>
      <c r="Q80" s="286">
        <f>_xlfn.IFNA(VLOOKUP($A80,Configuration_Stock!$A:O,15,FALSE),"")</f>
        <v>5.743867807</v>
      </c>
      <c r="R80" s="290">
        <f>_xlfn.IFNA(VLOOKUP($A80,Configuration_Stock!$A:P,16,FALSE),"")</f>
        <v>5.8107848769999997</v>
      </c>
      <c r="S80" s="286">
        <f>_xlfn.IFNA(VLOOKUP($A80,Configuration_Stock!$A:Q,17,FALSE),"")</f>
        <v>4.8202884069999996</v>
      </c>
      <c r="T80" s="263">
        <f>_xlfn.IFNA(VLOOKUP($A80,Configuration_Stock!$A:R,18,FALSE),"")</f>
        <v>8.1314042529999995</v>
      </c>
      <c r="U80" s="286">
        <f>_xlfn.IFNA(VLOOKUP($A80,Configuration_Stock!$A:S,19,FALSE),"")</f>
        <v>5.7438780420000004</v>
      </c>
      <c r="V80" s="263">
        <f>_xlfn.IFNA(VLOOKUP($A80,Configuration_Stock!$A:T,20,FALSE),"")</f>
        <v>6.7904885000000004</v>
      </c>
    </row>
    <row r="81" spans="1:22" x14ac:dyDescent="0.3">
      <c r="A81" t="str">
        <v>PGB1GB_01</v>
      </c>
      <c r="B81" t="str">
        <v>GB</v>
      </c>
      <c r="C81" t="str">
        <v>XC Trade</v>
      </c>
      <c r="D81" t="str">
        <v>Power GB1</v>
      </c>
      <c r="E81" t="str">
        <v>Power GB</v>
      </c>
      <c r="F81" t="str">
        <v>Electricity Cluster GB1</v>
      </c>
      <c r="G81" t="str">
        <v>Import from GB - Power</v>
      </c>
      <c r="H81" t="str">
        <f>_xlfn.IFNA(VLOOKUP($A81,'Matrix Node Matching'!$A:$I,8,FALSE),"")</f>
        <v>GBSh1</v>
      </c>
      <c r="I81" t="str">
        <f>_xlfn.IFNA(VLOOKUP($A81,'Matrix Node Matching'!$A:$I,9,FALSE),"")</f>
        <v>GB1</v>
      </c>
      <c r="J81" s="283">
        <f>_xlfn.IFNA(VLOOKUP($A81,Configuration_Stock!$A:H,8,FALSE),"")</f>
        <v>1.6638337750000001</v>
      </c>
      <c r="K81" s="286">
        <f>_xlfn.IFNA(VLOOKUP($A81,Configuration_Stock!$A:I,9,FALSE),"")</f>
        <v>1.6638337670000001</v>
      </c>
      <c r="L81" s="263">
        <f>_xlfn.IFNA(VLOOKUP($A81,Configuration_Stock!$A:J,10,FALSE),"")</f>
        <v>1.6638337560000001</v>
      </c>
      <c r="M81" s="286">
        <f>_xlfn.IFNA(VLOOKUP($A81,Configuration_Stock!$A:K,11,FALSE),"")</f>
        <v>1.663833793</v>
      </c>
      <c r="N81" s="290">
        <f>_xlfn.IFNA(VLOOKUP($A81,Configuration_Stock!$A:L,12,FALSE),"")</f>
        <v>1.663833793</v>
      </c>
      <c r="O81" s="286">
        <f>_xlfn.IFNA(VLOOKUP($A81,Configuration_Stock!$A:M,13,FALSE),"")</f>
        <v>1.6638337949999999</v>
      </c>
      <c r="P81" s="298">
        <f>_xlfn.IFNA(VLOOKUP($A81,Configuration_Stock!$A:N,14,FALSE),"")</f>
        <v>1.7219136530000001</v>
      </c>
      <c r="Q81" s="286">
        <f>_xlfn.IFNA(VLOOKUP($A81,Configuration_Stock!$A:O,15,FALSE),"")</f>
        <v>1.640764922</v>
      </c>
      <c r="R81" s="290">
        <f>_xlfn.IFNA(VLOOKUP($A81,Configuration_Stock!$A:P,16,FALSE),"")</f>
        <v>1.6638337320000001</v>
      </c>
      <c r="S81" s="286">
        <f>_xlfn.IFNA(VLOOKUP($A81,Configuration_Stock!$A:Q,17,FALSE),"")</f>
        <v>1.247875354</v>
      </c>
      <c r="T81" s="263">
        <f>_xlfn.IFNA(VLOOKUP($A81,Configuration_Stock!$A:R,18,FALSE),"")</f>
        <v>2.2562564100000002</v>
      </c>
      <c r="U81" s="286">
        <f>_xlfn.IFNA(VLOOKUP($A81,Configuration_Stock!$A:S,19,FALSE),"")</f>
        <v>1.663833728</v>
      </c>
      <c r="V81" s="263">
        <f>_xlfn.IFNA(VLOOKUP($A81,Configuration_Stock!$A:T,20,FALSE),"")</f>
        <v>1.8762352259999999</v>
      </c>
    </row>
    <row r="82" spans="1:22" x14ac:dyDescent="0.3">
      <c r="A82" t="str">
        <v>PGB2GB_01</v>
      </c>
      <c r="B82" t="str">
        <v>GB</v>
      </c>
      <c r="C82" t="str">
        <v>XC Trade</v>
      </c>
      <c r="D82" t="str">
        <v>Power GB2</v>
      </c>
      <c r="E82" t="str">
        <v>Power GB</v>
      </c>
      <c r="F82" t="str">
        <v>Electricity Cluster GB2</v>
      </c>
      <c r="G82" t="str">
        <v>Import from GB - Power</v>
      </c>
      <c r="H82" t="str">
        <f>_xlfn.IFNA(VLOOKUP($A82,'Matrix Node Matching'!$A:$I,8,FALSE),"")</f>
        <v>GBSh2</v>
      </c>
      <c r="I82" t="str">
        <f>_xlfn.IFNA(VLOOKUP($A82,'Matrix Node Matching'!$A:$I,9,FALSE),"")</f>
        <v>GB2</v>
      </c>
      <c r="J82" s="283">
        <f>_xlfn.IFNA(VLOOKUP($A82,Configuration_Stock!$A:H,8,FALSE),"")</f>
        <v>39.52161787</v>
      </c>
      <c r="K82" s="286">
        <f>_xlfn.IFNA(VLOOKUP($A82,Configuration_Stock!$A:I,9,FALSE),"")</f>
        <v>40.247546210000003</v>
      </c>
      <c r="L82" s="263">
        <f>_xlfn.IFNA(VLOOKUP($A82,Configuration_Stock!$A:J,10,FALSE),"")</f>
        <v>38.171669520000002</v>
      </c>
      <c r="M82" s="286">
        <f>_xlfn.IFNA(VLOOKUP($A82,Configuration_Stock!$A:K,11,FALSE),"")</f>
        <v>39.521617900000003</v>
      </c>
      <c r="N82" s="290">
        <f>_xlfn.IFNA(VLOOKUP($A82,Configuration_Stock!$A:L,12,FALSE),"")</f>
        <v>39.521617900000003</v>
      </c>
      <c r="O82" s="286">
        <f>_xlfn.IFNA(VLOOKUP($A82,Configuration_Stock!$A:M,13,FALSE),"")</f>
        <v>40.092054109999999</v>
      </c>
      <c r="P82" s="298">
        <f>_xlfn.IFNA(VLOOKUP($A82,Configuration_Stock!$A:N,14,FALSE),"")</f>
        <v>39.521617820000003</v>
      </c>
      <c r="Q82" s="286">
        <f>_xlfn.IFNA(VLOOKUP($A82,Configuration_Stock!$A:O,15,FALSE),"")</f>
        <v>39.008356839999998</v>
      </c>
      <c r="R82" s="290">
        <f>_xlfn.IFNA(VLOOKUP($A82,Configuration_Stock!$A:P,16,FALSE),"")</f>
        <v>40.095433280000002</v>
      </c>
      <c r="S82" s="286">
        <f>_xlfn.IFNA(VLOOKUP($A82,Configuration_Stock!$A:Q,17,FALSE),"")</f>
        <v>30.166603460000001</v>
      </c>
      <c r="T82" s="263">
        <f>_xlfn.IFNA(VLOOKUP($A82,Configuration_Stock!$A:R,18,FALSE),"")</f>
        <v>50</v>
      </c>
      <c r="U82" s="286">
        <f>_xlfn.IFNA(VLOOKUP($A82,Configuration_Stock!$A:S,19,FALSE),"")</f>
        <v>37.538724000000002</v>
      </c>
      <c r="V82" s="263">
        <f>_xlfn.IFNA(VLOOKUP($A82,Configuration_Stock!$A:T,20,FALSE),"")</f>
        <v>44.178874729999997</v>
      </c>
    </row>
    <row r="83" spans="1:22" x14ac:dyDescent="0.3">
      <c r="A83" t="str">
        <v>PGB3GB_01</v>
      </c>
      <c r="B83" t="str">
        <v>GB</v>
      </c>
      <c r="C83" t="str">
        <v>XC Trade</v>
      </c>
      <c r="D83" t="str">
        <v>Power GB3</v>
      </c>
      <c r="E83" t="str">
        <v>Power GB</v>
      </c>
      <c r="F83" t="str">
        <v>Electricity Cluster GB3</v>
      </c>
      <c r="G83" t="str">
        <v>Import from GB - Power</v>
      </c>
      <c r="H83" t="str">
        <f>_xlfn.IFNA(VLOOKUP($A83,'Matrix Node Matching'!$A:$I,8,FALSE),"")</f>
        <v>GBSh2</v>
      </c>
      <c r="I83" t="str">
        <f>_xlfn.IFNA(VLOOKUP($A83,'Matrix Node Matching'!$A:$I,9,FALSE),"")</f>
        <v>GB3</v>
      </c>
      <c r="J83" s="283">
        <f>_xlfn.IFNA(VLOOKUP($A83,Configuration_Stock!$A:H,8,FALSE),"")</f>
        <v>0</v>
      </c>
      <c r="K83" s="286">
        <f>_xlfn.IFNA(VLOOKUP($A83,Configuration_Stock!$A:I,9,FALSE),"")</f>
        <v>1.4219499939999999E-7</v>
      </c>
      <c r="L83" s="263">
        <f>_xlfn.IFNA(VLOOKUP($A83,Configuration_Stock!$A:J,10,FALSE),"")</f>
        <v>2.28039404E-7</v>
      </c>
      <c r="M83" s="286">
        <f>_xlfn.IFNA(VLOOKUP($A83,Configuration_Stock!$A:K,11,FALSE),"")</f>
        <v>0</v>
      </c>
      <c r="N83" s="290">
        <f>_xlfn.IFNA(VLOOKUP($A83,Configuration_Stock!$A:L,12,FALSE),"")</f>
        <v>0</v>
      </c>
      <c r="O83" s="286">
        <f>_xlfn.IFNA(VLOOKUP($A83,Configuration_Stock!$A:M,13,FALSE),"")</f>
        <v>1.13475681E-7</v>
      </c>
      <c r="P83" s="298">
        <f>_xlfn.IFNA(VLOOKUP($A83,Configuration_Stock!$A:N,14,FALSE),"")</f>
        <v>5.8364507780000001E-7</v>
      </c>
      <c r="Q83" s="286">
        <f>_xlfn.IFNA(VLOOKUP($A83,Configuration_Stock!$A:O,15,FALSE),"")</f>
        <v>2.4664981019999999E-7</v>
      </c>
      <c r="R83" s="290">
        <f>_xlfn.IFNA(VLOOKUP($A83,Configuration_Stock!$A:P,16,FALSE),"")</f>
        <v>2.5541903059999999E-7</v>
      </c>
      <c r="S83" s="286">
        <f>_xlfn.IFNA(VLOOKUP($A83,Configuration_Stock!$A:Q,17,FALSE),"")</f>
        <v>1.1525912169999999E-7</v>
      </c>
      <c r="T83" s="263">
        <f>_xlfn.IFNA(VLOOKUP($A83,Configuration_Stock!$A:R,18,FALSE),"")</f>
        <v>2.8200196860000003E-7</v>
      </c>
      <c r="U83" s="286">
        <f>_xlfn.IFNA(VLOOKUP($A83,Configuration_Stock!$A:S,19,FALSE),"")</f>
        <v>3.439786922E-7</v>
      </c>
      <c r="V83" s="263">
        <f>_xlfn.IFNA(VLOOKUP($A83,Configuration_Stock!$A:T,20,FALSE),"")</f>
        <v>0</v>
      </c>
    </row>
    <row r="84" spans="1:22" x14ac:dyDescent="0.3">
      <c r="A84" t="str">
        <v>PNOGB3_01</v>
      </c>
      <c r="B84" t="str">
        <v>NO</v>
      </c>
      <c r="C84" t="str">
        <v>XC Trade</v>
      </c>
      <c r="D84" t="str">
        <v>Power NO</v>
      </c>
      <c r="E84" t="str">
        <v>Power GB3</v>
      </c>
      <c r="F84" t="str">
        <v>Electricity NO</v>
      </c>
      <c r="G84" t="str">
        <v>Import from Cluster GB3 - Power</v>
      </c>
      <c r="H84" t="str">
        <f>_xlfn.IFNA(VLOOKUP($A84,'Matrix Node Matching'!$A:$I,8,FALSE),"")</f>
        <v>GB3</v>
      </c>
      <c r="I84" t="str">
        <f>_xlfn.IFNA(VLOOKUP($A84,'Matrix Node Matching'!$A:$I,9,FALSE),"")</f>
        <v>NOSh2</v>
      </c>
      <c r="J84" s="283">
        <f>_xlfn.IFNA(VLOOKUP($A84,Configuration_Stock!$A:H,8,FALSE),"")</f>
        <v>0</v>
      </c>
      <c r="K84" s="286">
        <f>_xlfn.IFNA(VLOOKUP($A84,Configuration_Stock!$A:I,9,FALSE),"")</f>
        <v>0</v>
      </c>
      <c r="L84" s="263">
        <f>_xlfn.IFNA(VLOOKUP($A84,Configuration_Stock!$A:J,10,FALSE),"")</f>
        <v>0</v>
      </c>
      <c r="M84" s="286">
        <f>_xlfn.IFNA(VLOOKUP($A84,Configuration_Stock!$A:K,11,FALSE),"")</f>
        <v>0</v>
      </c>
      <c r="N84" s="290">
        <f>_xlfn.IFNA(VLOOKUP($A84,Configuration_Stock!$A:L,12,FALSE),"")</f>
        <v>0</v>
      </c>
      <c r="O84" s="286">
        <f>_xlfn.IFNA(VLOOKUP($A84,Configuration_Stock!$A:M,13,FALSE),"")</f>
        <v>0</v>
      </c>
      <c r="P84" s="298">
        <f>_xlfn.IFNA(VLOOKUP($A84,Configuration_Stock!$A:N,14,FALSE),"")</f>
        <v>1.318711665E-7</v>
      </c>
      <c r="Q84" s="286">
        <f>_xlfn.IFNA(VLOOKUP($A84,Configuration_Stock!$A:O,15,FALSE),"")</f>
        <v>0</v>
      </c>
      <c r="R84" s="290">
        <f>_xlfn.IFNA(VLOOKUP($A84,Configuration_Stock!$A:P,16,FALSE),"")</f>
        <v>0</v>
      </c>
      <c r="S84" s="286">
        <f>_xlfn.IFNA(VLOOKUP($A84,Configuration_Stock!$A:Q,17,FALSE),"")</f>
        <v>0</v>
      </c>
      <c r="T84" s="263">
        <f>_xlfn.IFNA(VLOOKUP($A84,Configuration_Stock!$A:R,18,FALSE),"")</f>
        <v>0</v>
      </c>
      <c r="U84" s="286">
        <f>_xlfn.IFNA(VLOOKUP($A84,Configuration_Stock!$A:S,19,FALSE),"")</f>
        <v>0</v>
      </c>
      <c r="V84" s="263">
        <f>_xlfn.IFNA(VLOOKUP($A84,Configuration_Stock!$A:T,20,FALSE),"")</f>
        <v>0</v>
      </c>
    </row>
    <row r="85" spans="1:22" x14ac:dyDescent="0.3">
      <c r="A85" t="str">
        <v>PNONO1_01</v>
      </c>
      <c r="B85" t="str">
        <v>NO</v>
      </c>
      <c r="C85" t="str">
        <v>XC Trade</v>
      </c>
      <c r="D85" t="str">
        <v>Power NO</v>
      </c>
      <c r="E85" t="str">
        <v>Power NO1</v>
      </c>
      <c r="F85" t="str">
        <v>Electricity NO</v>
      </c>
      <c r="G85" t="str">
        <v>Import from Cluster NO1 - Power</v>
      </c>
      <c r="H85" t="str">
        <f>_xlfn.IFNA(VLOOKUP($A85,'Matrix Node Matching'!$A:$I,8,FALSE),"")</f>
        <v>NO1</v>
      </c>
      <c r="I85" t="str">
        <f>_xlfn.IFNA(VLOOKUP($A85,'Matrix Node Matching'!$A:$I,9,FALSE),"")</f>
        <v>NOSh1</v>
      </c>
      <c r="J85" s="283">
        <f>_xlfn.IFNA(VLOOKUP($A85,Configuration_Stock!$A:H,8,FALSE),"")</f>
        <v>6.428869959</v>
      </c>
      <c r="K85" s="286">
        <f>_xlfn.IFNA(VLOOKUP($A85,Configuration_Stock!$A:I,9,FALSE),"")</f>
        <v>6.7287301209999999</v>
      </c>
      <c r="L85" s="263">
        <f>_xlfn.IFNA(VLOOKUP($A85,Configuration_Stock!$A:J,10,FALSE),"")</f>
        <v>6.2089387030000003</v>
      </c>
      <c r="M85" s="286">
        <f>_xlfn.IFNA(VLOOKUP($A85,Configuration_Stock!$A:K,11,FALSE),"")</f>
        <v>6.4288697609999996</v>
      </c>
      <c r="N85" s="290">
        <f>_xlfn.IFNA(VLOOKUP($A85,Configuration_Stock!$A:L,12,FALSE),"")</f>
        <v>6.4288697609999996</v>
      </c>
      <c r="O85" s="286">
        <f>_xlfn.IFNA(VLOOKUP($A85,Configuration_Stock!$A:M,13,FALSE),"")</f>
        <v>3.831354825</v>
      </c>
      <c r="P85" s="298">
        <f>_xlfn.IFNA(VLOOKUP($A85,Configuration_Stock!$A:N,14,FALSE),"")</f>
        <v>11.17559924</v>
      </c>
      <c r="Q85" s="286">
        <f>_xlfn.IFNA(VLOOKUP($A85,Configuration_Stock!$A:O,15,FALSE),"")</f>
        <v>6.3811624309999999</v>
      </c>
      <c r="R85" s="290">
        <f>_xlfn.IFNA(VLOOKUP($A85,Configuration_Stock!$A:P,16,FALSE),"")</f>
        <v>6.4288698120000003</v>
      </c>
      <c r="S85" s="286">
        <f>_xlfn.IFNA(VLOOKUP($A85,Configuration_Stock!$A:Q,17,FALSE),"")</f>
        <v>4.5485559139999996</v>
      </c>
      <c r="T85" s="263">
        <f>_xlfn.IFNA(VLOOKUP($A85,Configuration_Stock!$A:R,18,FALSE),"")</f>
        <v>6.4288699830000002</v>
      </c>
      <c r="U85" s="286">
        <f>_xlfn.IFNA(VLOOKUP($A85,Configuration_Stock!$A:S,19,FALSE),"")</f>
        <v>5.9111877850000001</v>
      </c>
      <c r="V85" s="263">
        <f>_xlfn.IFNA(VLOOKUP($A85,Configuration_Stock!$A:T,20,FALSE),"")</f>
        <v>6.0320620539999998</v>
      </c>
    </row>
    <row r="86" spans="1:22" x14ac:dyDescent="0.3">
      <c r="A86" t="str">
        <v>PNODK1_01</v>
      </c>
      <c r="B86" t="str">
        <v>NO</v>
      </c>
      <c r="C86" t="str">
        <v>XC Trade</v>
      </c>
      <c r="D86" t="str">
        <v>Power NO</v>
      </c>
      <c r="E86" t="str">
        <v>Power DK1</v>
      </c>
      <c r="F86" t="str">
        <v>Electricity NO</v>
      </c>
      <c r="G86" t="str">
        <v>Import from Cluster DK1 - Power</v>
      </c>
      <c r="H86" t="str">
        <f>_xlfn.IFNA(VLOOKUP($A86,'Matrix Node Matching'!$A:$I,8,FALSE),"")</f>
        <v>DK1</v>
      </c>
      <c r="I86" t="str">
        <f>_xlfn.IFNA(VLOOKUP($A86,'Matrix Node Matching'!$A:$I,9,FALSE),"")</f>
        <v>NOSh1</v>
      </c>
      <c r="J86" s="283">
        <f>_xlfn.IFNA(VLOOKUP($A86,Configuration_Stock!$A:H,8,FALSE),"")</f>
        <v>1.2986874530000001</v>
      </c>
      <c r="K86" s="286">
        <f>_xlfn.IFNA(VLOOKUP($A86,Configuration_Stock!$A:I,9,FALSE),"")</f>
        <v>1.0616278429999999</v>
      </c>
      <c r="L86" s="263">
        <f>_xlfn.IFNA(VLOOKUP($A86,Configuration_Stock!$A:J,10,FALSE),"")</f>
        <v>1.405914541</v>
      </c>
      <c r="M86" s="286">
        <f>_xlfn.IFNA(VLOOKUP($A86,Configuration_Stock!$A:K,11,FALSE),"")</f>
        <v>1.2986874719999999</v>
      </c>
      <c r="N86" s="290">
        <f>_xlfn.IFNA(VLOOKUP($A86,Configuration_Stock!$A:L,12,FALSE),"")</f>
        <v>1.2986874719999999</v>
      </c>
      <c r="O86" s="286">
        <f>_xlfn.IFNA(VLOOKUP($A86,Configuration_Stock!$A:M,13,FALSE),"")</f>
        <v>3.9707169659999999</v>
      </c>
      <c r="P86" s="298">
        <f>_xlfn.IFNA(VLOOKUP($A86,Configuration_Stock!$A:N,14,FALSE),"")</f>
        <v>1.7820037209999999</v>
      </c>
      <c r="Q86" s="286">
        <f>_xlfn.IFNA(VLOOKUP($A86,Configuration_Stock!$A:O,15,FALSE),"")</f>
        <v>1.409160969</v>
      </c>
      <c r="R86" s="290">
        <f>_xlfn.IFNA(VLOOKUP($A86,Configuration_Stock!$A:P,16,FALSE),"")</f>
        <v>1.361458394</v>
      </c>
      <c r="S86" s="286">
        <f>_xlfn.IFNA(VLOOKUP($A86,Configuration_Stock!$A:Q,17,FALSE),"")</f>
        <v>2.2684522349999998</v>
      </c>
      <c r="T86" s="263">
        <f>_xlfn.IFNA(VLOOKUP($A86,Configuration_Stock!$A:R,18,FALSE),"")</f>
        <v>1.3614586</v>
      </c>
      <c r="U86" s="286">
        <f>_xlfn.IFNA(VLOOKUP($A86,Configuration_Stock!$A:S,19,FALSE),"")</f>
        <v>1.770297215</v>
      </c>
      <c r="V86" s="263">
        <f>_xlfn.IFNA(VLOOKUP($A86,Configuration_Stock!$A:T,20,FALSE),"")</f>
        <v>1.452599172</v>
      </c>
    </row>
    <row r="87" spans="1:22" x14ac:dyDescent="0.3">
      <c r="A87" t="str">
        <v>PGB3NO_01</v>
      </c>
      <c r="B87" t="str">
        <v>GB</v>
      </c>
      <c r="C87" t="str">
        <v>XC Trade</v>
      </c>
      <c r="D87" t="str">
        <v>Power GB3</v>
      </c>
      <c r="E87" t="str">
        <v>Power NO</v>
      </c>
      <c r="F87" t="str">
        <v>Electricity Cluster GB3</v>
      </c>
      <c r="G87" t="str">
        <v>Import from NO - Power</v>
      </c>
      <c r="H87" t="str">
        <f>_xlfn.IFNA(VLOOKUP($A87,'Matrix Node Matching'!$A:$I,8,FALSE),"")</f>
        <v>NOSh2</v>
      </c>
      <c r="I87" t="str">
        <f>_xlfn.IFNA(VLOOKUP($A87,'Matrix Node Matching'!$A:$I,9,FALSE),"")</f>
        <v>GB3</v>
      </c>
      <c r="J87" s="283">
        <f>_xlfn.IFNA(VLOOKUP($A87,Configuration_Stock!$A:H,8,FALSE),"")</f>
        <v>0</v>
      </c>
      <c r="K87" s="286">
        <f>_xlfn.IFNA(VLOOKUP($A87,Configuration_Stock!$A:I,9,FALSE),"")</f>
        <v>0</v>
      </c>
      <c r="L87" s="263">
        <f>_xlfn.IFNA(VLOOKUP($A87,Configuration_Stock!$A:J,10,FALSE),"")</f>
        <v>0</v>
      </c>
      <c r="M87" s="286">
        <f>_xlfn.IFNA(VLOOKUP($A87,Configuration_Stock!$A:K,11,FALSE),"")</f>
        <v>0</v>
      </c>
      <c r="N87" s="290">
        <f>_xlfn.IFNA(VLOOKUP($A87,Configuration_Stock!$A:L,12,FALSE),"")</f>
        <v>0</v>
      </c>
      <c r="O87" s="286">
        <f>_xlfn.IFNA(VLOOKUP($A87,Configuration_Stock!$A:M,13,FALSE),"")</f>
        <v>0</v>
      </c>
      <c r="P87" s="298">
        <f>_xlfn.IFNA(VLOOKUP($A87,Configuration_Stock!$A:N,14,FALSE),"")</f>
        <v>1.318711665E-7</v>
      </c>
      <c r="Q87" s="286">
        <f>_xlfn.IFNA(VLOOKUP($A87,Configuration_Stock!$A:O,15,FALSE),"")</f>
        <v>0</v>
      </c>
      <c r="R87" s="290">
        <f>_xlfn.IFNA(VLOOKUP($A87,Configuration_Stock!$A:P,16,FALSE),"")</f>
        <v>0</v>
      </c>
      <c r="S87" s="286">
        <f>_xlfn.IFNA(VLOOKUP($A87,Configuration_Stock!$A:Q,17,FALSE),"")</f>
        <v>0</v>
      </c>
      <c r="T87" s="263">
        <f>_xlfn.IFNA(VLOOKUP($A87,Configuration_Stock!$A:R,18,FALSE),"")</f>
        <v>0</v>
      </c>
      <c r="U87" s="286">
        <f>_xlfn.IFNA(VLOOKUP($A87,Configuration_Stock!$A:S,19,FALSE),"")</f>
        <v>0</v>
      </c>
      <c r="V87" s="263">
        <f>_xlfn.IFNA(VLOOKUP($A87,Configuration_Stock!$A:T,20,FALSE),"")</f>
        <v>0</v>
      </c>
    </row>
    <row r="88" spans="1:22" x14ac:dyDescent="0.3">
      <c r="A88" t="str">
        <v>PNO1NO_01</v>
      </c>
      <c r="B88" t="str">
        <v>NO</v>
      </c>
      <c r="C88" t="str">
        <v>XC Trade</v>
      </c>
      <c r="D88" t="str">
        <v>Power NO1</v>
      </c>
      <c r="E88" t="str">
        <v>Power NO</v>
      </c>
      <c r="F88" t="str">
        <v>Electricity Cluster NO1</v>
      </c>
      <c r="G88" t="str">
        <v>Import from NO - Power</v>
      </c>
      <c r="H88" t="str">
        <f>_xlfn.IFNA(VLOOKUP($A88,'Matrix Node Matching'!$A:$I,8,FALSE),"")</f>
        <v>NOSh1</v>
      </c>
      <c r="I88" t="str">
        <f>_xlfn.IFNA(VLOOKUP($A88,'Matrix Node Matching'!$A:$I,9,FALSE),"")</f>
        <v>NO1</v>
      </c>
      <c r="J88" s="283">
        <f>_xlfn.IFNA(VLOOKUP($A88,Configuration_Stock!$A:H,8,FALSE),"")</f>
        <v>6.428869959</v>
      </c>
      <c r="K88" s="286">
        <f>_xlfn.IFNA(VLOOKUP($A88,Configuration_Stock!$A:I,9,FALSE),"")</f>
        <v>6.7287301209999999</v>
      </c>
      <c r="L88" s="263">
        <f>_xlfn.IFNA(VLOOKUP($A88,Configuration_Stock!$A:J,10,FALSE),"")</f>
        <v>6.2089387030000003</v>
      </c>
      <c r="M88" s="286">
        <f>_xlfn.IFNA(VLOOKUP($A88,Configuration_Stock!$A:K,11,FALSE),"")</f>
        <v>6.4288697609999996</v>
      </c>
      <c r="N88" s="290">
        <f>_xlfn.IFNA(VLOOKUP($A88,Configuration_Stock!$A:L,12,FALSE),"")</f>
        <v>6.4288697609999996</v>
      </c>
      <c r="O88" s="286">
        <f>_xlfn.IFNA(VLOOKUP($A88,Configuration_Stock!$A:M,13,FALSE),"")</f>
        <v>3.831354825</v>
      </c>
      <c r="P88" s="298">
        <f>_xlfn.IFNA(VLOOKUP($A88,Configuration_Stock!$A:N,14,FALSE),"")</f>
        <v>11.17559924</v>
      </c>
      <c r="Q88" s="286">
        <f>_xlfn.IFNA(VLOOKUP($A88,Configuration_Stock!$A:O,15,FALSE),"")</f>
        <v>6.3811624309999999</v>
      </c>
      <c r="R88" s="290">
        <f>_xlfn.IFNA(VLOOKUP($A88,Configuration_Stock!$A:P,16,FALSE),"")</f>
        <v>6.4288698120000003</v>
      </c>
      <c r="S88" s="286">
        <f>_xlfn.IFNA(VLOOKUP($A88,Configuration_Stock!$A:Q,17,FALSE),"")</f>
        <v>4.5485559139999996</v>
      </c>
      <c r="T88" s="263">
        <f>_xlfn.IFNA(VLOOKUP($A88,Configuration_Stock!$A:R,18,FALSE),"")</f>
        <v>6.4288699830000002</v>
      </c>
      <c r="U88" s="286">
        <f>_xlfn.IFNA(VLOOKUP($A88,Configuration_Stock!$A:S,19,FALSE),"")</f>
        <v>5.9111877850000001</v>
      </c>
      <c r="V88" s="263">
        <f>_xlfn.IFNA(VLOOKUP($A88,Configuration_Stock!$A:T,20,FALSE),"")</f>
        <v>6.0320620539999998</v>
      </c>
    </row>
    <row r="89" spans="1:22" x14ac:dyDescent="0.3">
      <c r="A89" t="str">
        <v>PDK1NO_01</v>
      </c>
      <c r="B89" t="str">
        <v>DK</v>
      </c>
      <c r="C89" t="str">
        <v>XC Trade</v>
      </c>
      <c r="D89" t="str">
        <v>Power DK1</v>
      </c>
      <c r="E89" t="str">
        <v>Power NO</v>
      </c>
      <c r="F89" t="str">
        <v>Electricity Cluster DK1</v>
      </c>
      <c r="G89" t="str">
        <v>Import from NO - Power</v>
      </c>
      <c r="H89" t="str">
        <f>_xlfn.IFNA(VLOOKUP($A89,'Matrix Node Matching'!$A:$I,8,FALSE),"")</f>
        <v>NOSh1</v>
      </c>
      <c r="I89" t="str">
        <f>_xlfn.IFNA(VLOOKUP($A89,'Matrix Node Matching'!$A:$I,9,FALSE),"")</f>
        <v>DK1</v>
      </c>
      <c r="J89" s="283">
        <f>_xlfn.IFNA(VLOOKUP($A89,Configuration_Stock!$A:H,8,FALSE),"")</f>
        <v>1.2986874530000001</v>
      </c>
      <c r="K89" s="286">
        <f>_xlfn.IFNA(VLOOKUP($A89,Configuration_Stock!$A:I,9,FALSE),"")</f>
        <v>1.0616278429999999</v>
      </c>
      <c r="L89" s="263">
        <f>_xlfn.IFNA(VLOOKUP($A89,Configuration_Stock!$A:J,10,FALSE),"")</f>
        <v>1.405914541</v>
      </c>
      <c r="M89" s="286">
        <f>_xlfn.IFNA(VLOOKUP($A89,Configuration_Stock!$A:K,11,FALSE),"")</f>
        <v>1.2986874719999999</v>
      </c>
      <c r="N89" s="290">
        <f>_xlfn.IFNA(VLOOKUP($A89,Configuration_Stock!$A:L,12,FALSE),"")</f>
        <v>1.2986874719999999</v>
      </c>
      <c r="O89" s="286">
        <f>_xlfn.IFNA(VLOOKUP($A89,Configuration_Stock!$A:M,13,FALSE),"")</f>
        <v>3.9707169659999999</v>
      </c>
      <c r="P89" s="298">
        <f>_xlfn.IFNA(VLOOKUP($A89,Configuration_Stock!$A:N,14,FALSE),"")</f>
        <v>1.7820037209999999</v>
      </c>
      <c r="Q89" s="286">
        <f>_xlfn.IFNA(VLOOKUP($A89,Configuration_Stock!$A:O,15,FALSE),"")</f>
        <v>1.409160969</v>
      </c>
      <c r="R89" s="290">
        <f>_xlfn.IFNA(VLOOKUP($A89,Configuration_Stock!$A:P,16,FALSE),"")</f>
        <v>1.361458394</v>
      </c>
      <c r="S89" s="286">
        <f>_xlfn.IFNA(VLOOKUP($A89,Configuration_Stock!$A:Q,17,FALSE),"")</f>
        <v>2.2684522349999998</v>
      </c>
      <c r="T89" s="263">
        <f>_xlfn.IFNA(VLOOKUP($A89,Configuration_Stock!$A:R,18,FALSE),"")</f>
        <v>1.3614586</v>
      </c>
      <c r="U89" s="286">
        <f>_xlfn.IFNA(VLOOKUP($A89,Configuration_Stock!$A:S,19,FALSE),"")</f>
        <v>1.770297215</v>
      </c>
      <c r="V89" s="263">
        <f>_xlfn.IFNA(VLOOKUP($A89,Configuration_Stock!$A:T,20,FALSE),"")</f>
        <v>1.452599172</v>
      </c>
    </row>
    <row r="90" spans="1:22" x14ac:dyDescent="0.3">
      <c r="A90" t="str">
        <v>PDKDK1_01</v>
      </c>
      <c r="B90" t="str">
        <v>DK</v>
      </c>
      <c r="C90" t="str">
        <v>XC Trade</v>
      </c>
      <c r="D90" t="str">
        <v>Power DK</v>
      </c>
      <c r="E90" t="str">
        <v>Power DK1</v>
      </c>
      <c r="F90" t="str">
        <v>Electricity DK</v>
      </c>
      <c r="G90" t="str">
        <v>Import from Cluster DK1 - Power</v>
      </c>
      <c r="H90" t="str">
        <f>_xlfn.IFNA(VLOOKUP($A90,'Matrix Node Matching'!$A:$I,8,FALSE),"")</f>
        <v>DK1</v>
      </c>
      <c r="I90" t="str">
        <f>_xlfn.IFNA(VLOOKUP($A90,'Matrix Node Matching'!$A:$I,9,FALSE),"")</f>
        <v>DKSh1</v>
      </c>
      <c r="J90" s="283">
        <f>_xlfn.IFNA(VLOOKUP($A90,Configuration_Stock!$A:H,8,FALSE),"")</f>
        <v>19.609930439999999</v>
      </c>
      <c r="K90" s="286">
        <f>_xlfn.IFNA(VLOOKUP($A90,Configuration_Stock!$A:I,9,FALSE),"")</f>
        <v>19.609923970000001</v>
      </c>
      <c r="L90" s="263">
        <f>_xlfn.IFNA(VLOOKUP($A90,Configuration_Stock!$A:J,10,FALSE),"")</f>
        <v>19.609930290000001</v>
      </c>
      <c r="M90" s="286">
        <f>_xlfn.IFNA(VLOOKUP($A90,Configuration_Stock!$A:K,11,FALSE),"")</f>
        <v>19.609930420000001</v>
      </c>
      <c r="N90" s="290">
        <f>_xlfn.IFNA(VLOOKUP($A90,Configuration_Stock!$A:L,12,FALSE),"")</f>
        <v>19.609930420000001</v>
      </c>
      <c r="O90" s="286">
        <f>_xlfn.IFNA(VLOOKUP($A90,Configuration_Stock!$A:M,13,FALSE),"")</f>
        <v>17.450283370000001</v>
      </c>
      <c r="P90" s="298">
        <f>_xlfn.IFNA(VLOOKUP($A90,Configuration_Stock!$A:N,14,FALSE),"")</f>
        <v>18.844894490000001</v>
      </c>
      <c r="Q90" s="286">
        <f>_xlfn.IFNA(VLOOKUP($A90,Configuration_Stock!$A:O,15,FALSE),"")</f>
        <v>18.041716000000001</v>
      </c>
      <c r="R90" s="290">
        <f>_xlfn.IFNA(VLOOKUP($A90,Configuration_Stock!$A:P,16,FALSE),"")</f>
        <v>19.609930330000001</v>
      </c>
      <c r="S90" s="286">
        <f>_xlfn.IFNA(VLOOKUP($A90,Configuration_Stock!$A:Q,17,FALSE),"")</f>
        <v>10.899439709999999</v>
      </c>
      <c r="T90" s="263">
        <f>_xlfn.IFNA(VLOOKUP($A90,Configuration_Stock!$A:R,18,FALSE),"")</f>
        <v>20.067960029999998</v>
      </c>
      <c r="U90" s="286">
        <f>_xlfn.IFNA(VLOOKUP($A90,Configuration_Stock!$A:S,19,FALSE),"")</f>
        <v>19.609930120000001</v>
      </c>
      <c r="V90" s="263">
        <f>_xlfn.IFNA(VLOOKUP($A90,Configuration_Stock!$A:T,20,FALSE),"")</f>
        <v>19.843237590000001</v>
      </c>
    </row>
    <row r="91" spans="1:22" x14ac:dyDescent="0.3">
      <c r="A91" t="str">
        <v>PDK1DK_01</v>
      </c>
      <c r="B91" t="str">
        <v>DK</v>
      </c>
      <c r="C91" t="str">
        <v>XC Trade</v>
      </c>
      <c r="D91" t="str">
        <v>Power DK1</v>
      </c>
      <c r="E91" t="str">
        <v>Power DK</v>
      </c>
      <c r="F91" t="str">
        <v>Electricity Cluster DK1</v>
      </c>
      <c r="G91" t="str">
        <v>Import from DK - Power</v>
      </c>
      <c r="H91" t="str">
        <f>_xlfn.IFNA(VLOOKUP($A91,'Matrix Node Matching'!$A:$I,8,FALSE),"")</f>
        <v>DKSh1</v>
      </c>
      <c r="I91" t="str">
        <f>_xlfn.IFNA(VLOOKUP($A91,'Matrix Node Matching'!$A:$I,9,FALSE),"")</f>
        <v>DK1</v>
      </c>
      <c r="J91" s="283">
        <f>_xlfn.IFNA(VLOOKUP($A91,Configuration_Stock!$A:H,8,FALSE),"")</f>
        <v>19.609930439999999</v>
      </c>
      <c r="K91" s="286">
        <f>_xlfn.IFNA(VLOOKUP($A91,Configuration_Stock!$A:I,9,FALSE),"")</f>
        <v>19.609923970000001</v>
      </c>
      <c r="L91" s="263">
        <f>_xlfn.IFNA(VLOOKUP($A91,Configuration_Stock!$A:J,10,FALSE),"")</f>
        <v>19.609930290000001</v>
      </c>
      <c r="M91" s="286">
        <f>_xlfn.IFNA(VLOOKUP($A91,Configuration_Stock!$A:K,11,FALSE),"")</f>
        <v>19.609930420000001</v>
      </c>
      <c r="N91" s="290">
        <f>_xlfn.IFNA(VLOOKUP($A91,Configuration_Stock!$A:L,12,FALSE),"")</f>
        <v>19.609930420000001</v>
      </c>
      <c r="O91" s="286">
        <f>_xlfn.IFNA(VLOOKUP($A91,Configuration_Stock!$A:M,13,FALSE),"")</f>
        <v>17.450283370000001</v>
      </c>
      <c r="P91" s="298">
        <f>_xlfn.IFNA(VLOOKUP($A91,Configuration_Stock!$A:N,14,FALSE),"")</f>
        <v>18.844894490000001</v>
      </c>
      <c r="Q91" s="286">
        <f>_xlfn.IFNA(VLOOKUP($A91,Configuration_Stock!$A:O,15,FALSE),"")</f>
        <v>18.041716000000001</v>
      </c>
      <c r="R91" s="290">
        <f>_xlfn.IFNA(VLOOKUP($A91,Configuration_Stock!$A:P,16,FALSE),"")</f>
        <v>19.609930330000001</v>
      </c>
      <c r="S91" s="286">
        <f>_xlfn.IFNA(VLOOKUP($A91,Configuration_Stock!$A:Q,17,FALSE),"")</f>
        <v>10.899439709999999</v>
      </c>
      <c r="T91" s="263">
        <f>_xlfn.IFNA(VLOOKUP($A91,Configuration_Stock!$A:R,18,FALSE),"")</f>
        <v>20.067960029999998</v>
      </c>
      <c r="U91" s="286">
        <f>_xlfn.IFNA(VLOOKUP($A91,Configuration_Stock!$A:S,19,FALSE),"")</f>
        <v>19.609930120000001</v>
      </c>
      <c r="V91" s="263">
        <f>_xlfn.IFNA(VLOOKUP($A91,Configuration_Stock!$A:T,20,FALSE),"")</f>
        <v>19.843237590000001</v>
      </c>
    </row>
    <row r="92" spans="1:22" x14ac:dyDescent="0.3">
      <c r="A92" t="str">
        <v>PDEDE1_01</v>
      </c>
      <c r="B92" t="str">
        <v>DE</v>
      </c>
      <c r="C92" t="str">
        <v>XC Trade</v>
      </c>
      <c r="D92" t="str">
        <v>Power DE</v>
      </c>
      <c r="E92" t="str">
        <v>Power DE1</v>
      </c>
      <c r="F92" t="str">
        <v>Electricity DE</v>
      </c>
      <c r="G92" t="str">
        <v>Import from Cluster DE1 - Power</v>
      </c>
      <c r="H92" t="str">
        <f>_xlfn.IFNA(VLOOKUP($A92,'Matrix Node Matching'!$A:$I,8,FALSE),"")</f>
        <v>DE1</v>
      </c>
      <c r="I92" t="str">
        <f>_xlfn.IFNA(VLOOKUP($A92,'Matrix Node Matching'!$A:$I,9,FALSE),"")</f>
        <v>DESh1</v>
      </c>
      <c r="J92" s="283">
        <f>_xlfn.IFNA(VLOOKUP($A92,Configuration_Stock!$A:H,8,FALSE),"")</f>
        <v>55.14398362</v>
      </c>
      <c r="K92" s="286">
        <f>_xlfn.IFNA(VLOOKUP($A92,Configuration_Stock!$A:I,9,FALSE),"")</f>
        <v>58.480110279999998</v>
      </c>
      <c r="L92" s="263">
        <f>_xlfn.IFNA(VLOOKUP($A92,Configuration_Stock!$A:J,10,FALSE),"")</f>
        <v>51.01344065</v>
      </c>
      <c r="M92" s="286">
        <f>_xlfn.IFNA(VLOOKUP($A92,Configuration_Stock!$A:K,11,FALSE),"")</f>
        <v>55.143813659999999</v>
      </c>
      <c r="N92" s="290">
        <f>_xlfn.IFNA(VLOOKUP($A92,Configuration_Stock!$A:L,12,FALSE),"")</f>
        <v>55.143813659999999</v>
      </c>
      <c r="O92" s="286">
        <f>_xlfn.IFNA(VLOOKUP($A92,Configuration_Stock!$A:M,13,FALSE),"")</f>
        <v>63.109191699999997</v>
      </c>
      <c r="P92" s="298">
        <f>_xlfn.IFNA(VLOOKUP($A92,Configuration_Stock!$A:N,14,FALSE),"")</f>
        <v>51.459087750000002</v>
      </c>
      <c r="Q92" s="286">
        <f>_xlfn.IFNA(VLOOKUP($A92,Configuration_Stock!$A:O,15,FALSE),"")</f>
        <v>54.5409595</v>
      </c>
      <c r="R92" s="290">
        <f>_xlfn.IFNA(VLOOKUP($A92,Configuration_Stock!$A:P,16,FALSE),"")</f>
        <v>54.80023534</v>
      </c>
      <c r="S92" s="286">
        <f>_xlfn.IFNA(VLOOKUP($A92,Configuration_Stock!$A:Q,17,FALSE),"")</f>
        <v>42.763171630000002</v>
      </c>
      <c r="T92" s="263">
        <f>_xlfn.IFNA(VLOOKUP($A92,Configuration_Stock!$A:R,18,FALSE),"")</f>
        <v>68.117683319999998</v>
      </c>
      <c r="U92" s="286">
        <f>_xlfn.IFNA(VLOOKUP($A92,Configuration_Stock!$A:S,19,FALSE),"")</f>
        <v>46.589958889999998</v>
      </c>
      <c r="V92" s="263">
        <f>_xlfn.IFNA(VLOOKUP($A92,Configuration_Stock!$A:T,20,FALSE),"")</f>
        <v>61.117006869999997</v>
      </c>
    </row>
    <row r="93" spans="1:22" x14ac:dyDescent="0.3">
      <c r="A93" t="str">
        <v>PDENL4_01</v>
      </c>
      <c r="B93" t="str">
        <v>DE</v>
      </c>
      <c r="C93" t="str">
        <v>XC Trade</v>
      </c>
      <c r="D93" t="str">
        <v>Power DE</v>
      </c>
      <c r="E93" t="str">
        <v>Power NL4</v>
      </c>
      <c r="F93" t="str">
        <v>Electricity DE</v>
      </c>
      <c r="G93" t="str">
        <v>Import from Cluster NL4 - Power</v>
      </c>
      <c r="H93" t="str">
        <f>_xlfn.IFNA(VLOOKUP($A93,'Matrix Node Matching'!$A:$I,8,FALSE),"")</f>
        <v>NL4</v>
      </c>
      <c r="I93" t="str">
        <f>_xlfn.IFNA(VLOOKUP($A93,'Matrix Node Matching'!$A:$I,9,FALSE),"")</f>
        <v>DESh1</v>
      </c>
      <c r="J93" s="283">
        <f>_xlfn.IFNA(VLOOKUP($A93,Configuration_Stock!$A:H,8,FALSE),"")</f>
        <v>10.54064271</v>
      </c>
      <c r="K93" s="286">
        <f>_xlfn.IFNA(VLOOKUP($A93,Configuration_Stock!$A:I,9,FALSE),"")</f>
        <v>10.204031199999999</v>
      </c>
      <c r="L93" s="263">
        <f>_xlfn.IFNA(VLOOKUP($A93,Configuration_Stock!$A:J,10,FALSE),"")</f>
        <v>10.743212679999999</v>
      </c>
      <c r="M93" s="286">
        <f>_xlfn.IFNA(VLOOKUP($A93,Configuration_Stock!$A:K,11,FALSE),"")</f>
        <v>10.54035891</v>
      </c>
      <c r="N93" s="290">
        <f>_xlfn.IFNA(VLOOKUP($A93,Configuration_Stock!$A:L,12,FALSE),"")</f>
        <v>10.54035891</v>
      </c>
      <c r="O93" s="286">
        <f>_xlfn.IFNA(VLOOKUP($A93,Configuration_Stock!$A:M,13,FALSE),"")</f>
        <v>8.5389833450000001</v>
      </c>
      <c r="P93" s="298">
        <f>_xlfn.IFNA(VLOOKUP($A93,Configuration_Stock!$A:N,14,FALSE),"")</f>
        <v>9.0242866579999994</v>
      </c>
      <c r="Q93" s="286">
        <f>_xlfn.IFNA(VLOOKUP($A93,Configuration_Stock!$A:O,15,FALSE),"")</f>
        <v>11.794110570000001</v>
      </c>
      <c r="R93" s="290">
        <f>_xlfn.IFNA(VLOOKUP($A93,Configuration_Stock!$A:P,16,FALSE),"")</f>
        <v>10.200893580000001</v>
      </c>
      <c r="S93" s="286">
        <f>_xlfn.IFNA(VLOOKUP($A93,Configuration_Stock!$A:Q,17,FALSE),"")</f>
        <v>8.6508819349999992</v>
      </c>
      <c r="T93" s="263">
        <f>_xlfn.IFNA(VLOOKUP($A93,Configuration_Stock!$A:R,18,FALSE),"")</f>
        <v>16.047314839999999</v>
      </c>
      <c r="U93" s="286">
        <f>_xlfn.IFNA(VLOOKUP($A93,Configuration_Stock!$A:S,19,FALSE),"")</f>
        <v>8.1453779970000006</v>
      </c>
      <c r="V93" s="263">
        <f>_xlfn.IFNA(VLOOKUP($A93,Configuration_Stock!$A:T,20,FALSE),"")</f>
        <v>14.19868778</v>
      </c>
    </row>
    <row r="94" spans="1:22" x14ac:dyDescent="0.3">
      <c r="A94" t="str">
        <v>PDE1DE_01</v>
      </c>
      <c r="B94" t="str">
        <v>DE</v>
      </c>
      <c r="C94" t="str">
        <v>XC Trade</v>
      </c>
      <c r="D94" t="str">
        <v>Power DE1</v>
      </c>
      <c r="E94" t="str">
        <v>Power DE</v>
      </c>
      <c r="F94" t="str">
        <v>Electricity Cluster DE1</v>
      </c>
      <c r="G94" t="str">
        <v>Import from DE - Power</v>
      </c>
      <c r="H94" t="str">
        <f>_xlfn.IFNA(VLOOKUP($A94,'Matrix Node Matching'!$A:$I,8,FALSE),"")</f>
        <v>DESh1</v>
      </c>
      <c r="I94" t="str">
        <f>_xlfn.IFNA(VLOOKUP($A94,'Matrix Node Matching'!$A:$I,9,FALSE),"")</f>
        <v>DE1</v>
      </c>
      <c r="J94" s="283">
        <f>_xlfn.IFNA(VLOOKUP($A94,Configuration_Stock!$A:H,8,FALSE),"")</f>
        <v>55.14398362</v>
      </c>
      <c r="K94" s="286">
        <f>_xlfn.IFNA(VLOOKUP($A94,Configuration_Stock!$A:I,9,FALSE),"")</f>
        <v>58.480110279999998</v>
      </c>
      <c r="L94" s="263">
        <f>_xlfn.IFNA(VLOOKUP($A94,Configuration_Stock!$A:J,10,FALSE),"")</f>
        <v>51.01344065</v>
      </c>
      <c r="M94" s="286">
        <f>_xlfn.IFNA(VLOOKUP($A94,Configuration_Stock!$A:K,11,FALSE),"")</f>
        <v>55.143813659999999</v>
      </c>
      <c r="N94" s="290">
        <f>_xlfn.IFNA(VLOOKUP($A94,Configuration_Stock!$A:L,12,FALSE),"")</f>
        <v>55.143813659999999</v>
      </c>
      <c r="O94" s="286">
        <f>_xlfn.IFNA(VLOOKUP($A94,Configuration_Stock!$A:M,13,FALSE),"")</f>
        <v>63.109191699999997</v>
      </c>
      <c r="P94" s="298">
        <f>_xlfn.IFNA(VLOOKUP($A94,Configuration_Stock!$A:N,14,FALSE),"")</f>
        <v>51.459087750000002</v>
      </c>
      <c r="Q94" s="286">
        <f>_xlfn.IFNA(VLOOKUP($A94,Configuration_Stock!$A:O,15,FALSE),"")</f>
        <v>54.5409595</v>
      </c>
      <c r="R94" s="290">
        <f>_xlfn.IFNA(VLOOKUP($A94,Configuration_Stock!$A:P,16,FALSE),"")</f>
        <v>54.80023534</v>
      </c>
      <c r="S94" s="286">
        <f>_xlfn.IFNA(VLOOKUP($A94,Configuration_Stock!$A:Q,17,FALSE),"")</f>
        <v>42.763171630000002</v>
      </c>
      <c r="T94" s="263">
        <f>_xlfn.IFNA(VLOOKUP($A94,Configuration_Stock!$A:R,18,FALSE),"")</f>
        <v>68.117683319999998</v>
      </c>
      <c r="U94" s="286">
        <f>_xlfn.IFNA(VLOOKUP($A94,Configuration_Stock!$A:S,19,FALSE),"")</f>
        <v>46.589958889999998</v>
      </c>
      <c r="V94" s="263">
        <f>_xlfn.IFNA(VLOOKUP($A94,Configuration_Stock!$A:T,20,FALSE),"")</f>
        <v>61.117006869999997</v>
      </c>
    </row>
    <row r="95" spans="1:22" x14ac:dyDescent="0.3">
      <c r="A95" t="str">
        <v>PNL4DE_01</v>
      </c>
      <c r="B95" t="str">
        <v>NL</v>
      </c>
      <c r="C95" t="str">
        <v>XC Trade</v>
      </c>
      <c r="D95" t="str">
        <v>Power NL4</v>
      </c>
      <c r="E95" t="str">
        <v>Power DE</v>
      </c>
      <c r="F95" t="str">
        <v>Electricity Cluster NL4</v>
      </c>
      <c r="G95" t="str">
        <v>Import from DE - Power</v>
      </c>
      <c r="H95" t="str">
        <f>_xlfn.IFNA(VLOOKUP($A95,'Matrix Node Matching'!$A:$I,8,FALSE),"")</f>
        <v>DESh1</v>
      </c>
      <c r="I95" t="str">
        <f>_xlfn.IFNA(VLOOKUP($A95,'Matrix Node Matching'!$A:$I,9,FALSE),"")</f>
        <v>NL4</v>
      </c>
      <c r="J95" s="283">
        <f>_xlfn.IFNA(VLOOKUP($A95,Configuration_Stock!$A:H,8,FALSE),"")</f>
        <v>10.54064271</v>
      </c>
      <c r="K95" s="286">
        <f>_xlfn.IFNA(VLOOKUP($A95,Configuration_Stock!$A:I,9,FALSE),"")</f>
        <v>10.204031199999999</v>
      </c>
      <c r="L95" s="263">
        <f>_xlfn.IFNA(VLOOKUP($A95,Configuration_Stock!$A:J,10,FALSE),"")</f>
        <v>10.743212679999999</v>
      </c>
      <c r="M95" s="286">
        <f>_xlfn.IFNA(VLOOKUP($A95,Configuration_Stock!$A:K,11,FALSE),"")</f>
        <v>10.54035891</v>
      </c>
      <c r="N95" s="290">
        <f>_xlfn.IFNA(VLOOKUP($A95,Configuration_Stock!$A:L,12,FALSE),"")</f>
        <v>10.54035891</v>
      </c>
      <c r="O95" s="286">
        <f>_xlfn.IFNA(VLOOKUP($A95,Configuration_Stock!$A:M,13,FALSE),"")</f>
        <v>8.5389833450000001</v>
      </c>
      <c r="P95" s="298">
        <f>_xlfn.IFNA(VLOOKUP($A95,Configuration_Stock!$A:N,14,FALSE),"")</f>
        <v>9.0242866579999994</v>
      </c>
      <c r="Q95" s="286">
        <f>_xlfn.IFNA(VLOOKUP($A95,Configuration_Stock!$A:O,15,FALSE),"")</f>
        <v>11.794110570000001</v>
      </c>
      <c r="R95" s="290">
        <f>_xlfn.IFNA(VLOOKUP($A95,Configuration_Stock!$A:P,16,FALSE),"")</f>
        <v>10.200893580000001</v>
      </c>
      <c r="S95" s="286">
        <f>_xlfn.IFNA(VLOOKUP($A95,Configuration_Stock!$A:Q,17,FALSE),"")</f>
        <v>8.6508819349999992</v>
      </c>
      <c r="T95" s="263">
        <f>_xlfn.IFNA(VLOOKUP($A95,Configuration_Stock!$A:R,18,FALSE),"")</f>
        <v>16.047314839999999</v>
      </c>
      <c r="U95" s="286">
        <f>_xlfn.IFNA(VLOOKUP($A95,Configuration_Stock!$A:S,19,FALSE),"")</f>
        <v>8.1453779970000006</v>
      </c>
      <c r="V95" s="263">
        <f>_xlfn.IFNA(VLOOKUP($A95,Configuration_Stock!$A:T,20,FALSE),"")</f>
        <v>14.19868778</v>
      </c>
    </row>
    <row r="96" spans="1:22" x14ac:dyDescent="0.3">
      <c r="H96" t="str">
        <f>_xlfn.IFNA(VLOOKUP($A96,'Matrix Node Matching'!$A:$I,8,FALSE),"")</f>
        <v/>
      </c>
      <c r="I96" t="str">
        <f>_xlfn.IFNA(VLOOKUP($A96,'Matrix Node Matching'!$A:$I,9,FALSE),"")</f>
        <v/>
      </c>
      <c r="J96" s="283" t="str">
        <f>_xlfn.IFNA(VLOOKUP(A96,Configuration_Stock!A:H,8,FALSE),"")</f>
        <v/>
      </c>
    </row>
    <row r="97" spans="8:10" x14ac:dyDescent="0.3">
      <c r="H97" t="str">
        <f>_xlfn.IFNA(VLOOKUP($A97,'Matrix Node Matching'!$A:$I,8,FALSE),"")</f>
        <v/>
      </c>
      <c r="I97" t="str">
        <f>_xlfn.IFNA(VLOOKUP($A97,'Matrix Node Matching'!$A:$I,9,FALSE),"")</f>
        <v/>
      </c>
      <c r="J97" s="283" t="str">
        <f>_xlfn.IFNA(VLOOKUP(A97,Configuration_Stock!A:H,8,FALSE),"")</f>
        <v/>
      </c>
    </row>
    <row r="98" spans="8:10" x14ac:dyDescent="0.3">
      <c r="H98" t="str">
        <f>_xlfn.IFNA(VLOOKUP($A98,'Matrix Node Matching'!$A:$I,8,FALSE),"")</f>
        <v/>
      </c>
      <c r="I98" t="str">
        <f>_xlfn.IFNA(VLOOKUP($A98,'Matrix Node Matching'!$A:$I,9,FALSE),"")</f>
        <v/>
      </c>
      <c r="J98" s="283" t="str">
        <f>_xlfn.IFNA(VLOOKUP(A98,Configuration_Stock!A:H,8,FALSE),"")</f>
        <v/>
      </c>
    </row>
    <row r="99" spans="8:10" x14ac:dyDescent="0.3">
      <c r="H99" t="str">
        <f>_xlfn.IFNA(VLOOKUP($A99,'Matrix Node Matching'!$A:$I,8,FALSE),"")</f>
        <v/>
      </c>
      <c r="I99" t="str">
        <f>_xlfn.IFNA(VLOOKUP($A99,'Matrix Node Matching'!$A:$I,9,FALSE),"")</f>
        <v/>
      </c>
      <c r="J99" s="283" t="str">
        <f>_xlfn.IFNA(VLOOKUP(A99,Configuration_Stock!A:H,8,FALSE),"")</f>
        <v/>
      </c>
    </row>
    <row r="100" spans="8:10" x14ac:dyDescent="0.3">
      <c r="J100" s="283" t="str">
        <f>_xlfn.IFNA(VLOOKUP(A100,Configuration_Stock!A:H,8,FALSE),"")</f>
        <v/>
      </c>
    </row>
    <row r="101" spans="8:10" x14ac:dyDescent="0.3">
      <c r="J101" s="283" t="str">
        <f>_xlfn.IFNA(VLOOKUP(A101,Configuration_Stock!A:H,8,FALSE),"")</f>
        <v/>
      </c>
    </row>
    <row r="102" spans="8:10" x14ac:dyDescent="0.3">
      <c r="J102" s="283" t="str">
        <f>_xlfn.IFNA(VLOOKUP(A102,Configuration_Stock!A:H,8,FALSE),"")</f>
        <v/>
      </c>
    </row>
    <row r="103" spans="8:10" x14ac:dyDescent="0.3">
      <c r="J103" s="283" t="str">
        <f>_xlfn.IFNA(VLOOKUP(A103,Configuration_Stock!A:H,8,FALSE),"")</f>
        <v/>
      </c>
    </row>
    <row r="104" spans="8:10" x14ac:dyDescent="0.3">
      <c r="J104" s="283" t="str">
        <f>_xlfn.IFNA(VLOOKUP(A104,Configuration_Stock!A:H,8,FALSE),"")</f>
        <v/>
      </c>
    </row>
  </sheetData>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5FF67-7F62-A348-A04F-62D8046B8338}">
  <dimension ref="A1:U103"/>
  <sheetViews>
    <sheetView topLeftCell="G1" workbookViewId="0">
      <selection activeCell="U2" sqref="U2"/>
    </sheetView>
  </sheetViews>
  <sheetFormatPr defaultColWidth="8.6640625" defaultRowHeight="14.4" x14ac:dyDescent="0.3"/>
  <cols>
    <col min="1" max="1" width="10.6640625" bestFit="1" customWidth="1"/>
    <col min="2" max="2" width="9.6640625" bestFit="1" customWidth="1"/>
    <col min="3" max="3" width="10.44140625" bestFit="1" customWidth="1"/>
    <col min="4" max="4" width="20.6640625" customWidth="1"/>
    <col min="5" max="5" width="31.6640625" customWidth="1"/>
    <col min="6" max="6" width="34.6640625" bestFit="1" customWidth="1"/>
    <col min="7" max="7" width="34.6640625" customWidth="1"/>
    <col min="8" max="8" width="13.6640625" customWidth="1"/>
  </cols>
  <sheetData>
    <row r="1" spans="1:21" s="272" customFormat="1" ht="45" customHeight="1" x14ac:dyDescent="0.3">
      <c r="A1" s="272" t="s">
        <v>9</v>
      </c>
      <c r="C1" s="272" t="s">
        <v>11</v>
      </c>
      <c r="D1" s="272" t="s">
        <v>12</v>
      </c>
      <c r="E1" s="272" t="s">
        <v>13</v>
      </c>
      <c r="F1" s="272" t="s">
        <v>13</v>
      </c>
      <c r="H1" s="272" t="s">
        <v>655</v>
      </c>
      <c r="I1" s="282" t="s">
        <v>657</v>
      </c>
      <c r="J1" s="284" t="s">
        <v>16</v>
      </c>
      <c r="K1" s="285" t="s">
        <v>17</v>
      </c>
      <c r="L1" s="284" t="s">
        <v>18</v>
      </c>
      <c r="M1" s="285" t="s">
        <v>19</v>
      </c>
      <c r="N1" s="284" t="s">
        <v>20</v>
      </c>
      <c r="O1" s="285" t="s">
        <v>21</v>
      </c>
      <c r="P1" s="284" t="s">
        <v>22</v>
      </c>
      <c r="Q1" s="292" t="s">
        <v>23</v>
      </c>
      <c r="R1" s="284" t="s">
        <v>24</v>
      </c>
      <c r="S1" s="292" t="s">
        <v>25</v>
      </c>
      <c r="T1" s="284" t="s">
        <v>26</v>
      </c>
      <c r="U1" s="292" t="s">
        <v>27</v>
      </c>
    </row>
    <row r="2" spans="1:21" x14ac:dyDescent="0.3">
      <c r="A2" t="str" cm="1">
        <f t="array" ref="A2:G12">_xlfn._xlws.FILTER(Configuration_Stock!A:G,ISNUMBER(SEARCH("Offshore",Configuration_Stock!G:G)))</f>
        <v>PNL1_01</v>
      </c>
      <c r="B2" t="str">
        <v>NL</v>
      </c>
      <c r="C2" t="str">
        <v>Conversion</v>
      </c>
      <c r="D2" t="str">
        <v>Power NL1</v>
      </c>
      <c r="E2" t="str">
        <v>Generation</v>
      </c>
      <c r="F2" t="str">
        <v>Electricity Cluster NL1</v>
      </c>
      <c r="G2" t="str">
        <v xml:space="preserve">Offshore Wind Cluster NL1 </v>
      </c>
      <c r="H2" t="str">
        <f>VLOOKUP(A2,'Matrix Node Matching'!A2:I144,9,FALSE)</f>
        <v>NL1</v>
      </c>
      <c r="I2">
        <f>_xlfn.IFNA(VLOOKUP($A2,Configuration_Use!$A:G,7,FALSE),"")</f>
        <v>17.48834944</v>
      </c>
      <c r="J2">
        <f>_xlfn.IFNA(VLOOKUP($A2,Configuration_Use!$A:H,8,FALSE),"")</f>
        <v>17.542620230000001</v>
      </c>
      <c r="K2">
        <f>_xlfn.IFNA(VLOOKUP($A2,Configuration_Use!$A:I,9,FALSE),"")</f>
        <v>17.278032570000001</v>
      </c>
      <c r="L2">
        <f>_xlfn.IFNA(VLOOKUP($A2,Configuration_Use!$A:J,10,FALSE),"")</f>
        <v>17.488336149999999</v>
      </c>
      <c r="M2">
        <f>_xlfn.IFNA(VLOOKUP($A2,Configuration_Use!$A:K,11,FALSE),"")</f>
        <v>17.488336149999999</v>
      </c>
      <c r="N2">
        <f>_xlfn.IFNA(VLOOKUP($A2,Configuration_Use!$A:L,12,FALSE),"")</f>
        <v>19.227967119999999</v>
      </c>
      <c r="O2">
        <f>_xlfn.IFNA(VLOOKUP($A2,Configuration_Use!$A:M,13,FALSE),"")</f>
        <v>16.985136239999999</v>
      </c>
      <c r="P2">
        <f>_xlfn.IFNA(VLOOKUP($A2,Configuration_Use!$A:N,14,FALSE),"")</f>
        <v>17.751907670000001</v>
      </c>
      <c r="Q2">
        <f>_xlfn.IFNA(VLOOKUP($A2,Configuration_Use!$A:O,15,FALSE),"")</f>
        <v>17.278819240000001</v>
      </c>
      <c r="R2">
        <f>_xlfn.IFNA(VLOOKUP($A2,Configuration_Use!$A:P,16,FALSE),"")</f>
        <v>11.90246838</v>
      </c>
      <c r="S2">
        <f>_xlfn.IFNA(VLOOKUP($A2,Configuration_Use!$A:Q,17,FALSE),"")</f>
        <v>24.055106630000001</v>
      </c>
      <c r="T2">
        <f>_xlfn.IFNA(VLOOKUP($A2,Configuration_Use!$A:R,18,FALSE),"")</f>
        <v>15.300525220000001</v>
      </c>
      <c r="U2">
        <f>_xlfn.IFNA(VLOOKUP($A2,Configuration_Use!$A:S,19,FALSE),"")</f>
        <v>19.003814850000001</v>
      </c>
    </row>
    <row r="3" spans="1:21" x14ac:dyDescent="0.3">
      <c r="A3" t="str">
        <v>PNL2_01</v>
      </c>
      <c r="B3" t="str">
        <v>NL</v>
      </c>
      <c r="C3" t="str">
        <v>Conversion</v>
      </c>
      <c r="D3" t="str">
        <v>Power NL2</v>
      </c>
      <c r="E3" t="str">
        <v>Generation</v>
      </c>
      <c r="F3" t="str">
        <v>Electricity Cluster NL2</v>
      </c>
      <c r="G3" t="str">
        <v>Offshore Wind Cluster NL2</v>
      </c>
      <c r="H3" t="str">
        <f>VLOOKUP(A3,'Matrix Node Matching'!A3:I145,9,FALSE)</f>
        <v>NL2</v>
      </c>
      <c r="I3">
        <f>_xlfn.IFNA(VLOOKUP(A3,Configuration_Use!A:G,7,FALSE),"")</f>
        <v>126.2176023</v>
      </c>
      <c r="J3">
        <f>_xlfn.IFNA(VLOOKUP($A3,Configuration_Use!$A:H,8,FALSE),"")</f>
        <v>129.23051559999999</v>
      </c>
      <c r="K3">
        <f>_xlfn.IFNA(VLOOKUP($A3,Configuration_Use!$A:I,9,FALSE),"")</f>
        <v>124.1932377</v>
      </c>
      <c r="L3">
        <f>_xlfn.IFNA(VLOOKUP($A3,Configuration_Use!$A:J,10,FALSE),"")</f>
        <v>126.1339543</v>
      </c>
      <c r="M3">
        <f>_xlfn.IFNA(VLOOKUP($A3,Configuration_Use!$A:K,11,FALSE),"")</f>
        <v>126.1339543</v>
      </c>
      <c r="N3">
        <f>_xlfn.IFNA(VLOOKUP($A3,Configuration_Use!$A:L,12,FALSE),"")</f>
        <v>145.7001008</v>
      </c>
      <c r="O3">
        <f>_xlfn.IFNA(VLOOKUP($A3,Configuration_Use!$A:M,13,FALSE),"")</f>
        <v>118.4625918</v>
      </c>
      <c r="P3">
        <f>_xlfn.IFNA(VLOOKUP($A3,Configuration_Use!$A:N,14,FALSE),"")</f>
        <v>121.71850139999999</v>
      </c>
      <c r="Q3">
        <f>_xlfn.IFNA(VLOOKUP($A3,Configuration_Use!$A:O,15,FALSE),"")</f>
        <v>124.9860753</v>
      </c>
      <c r="R3">
        <f>_xlfn.IFNA(VLOOKUP($A3,Configuration_Use!$A:P,16,FALSE),"")</f>
        <v>84.491704979999994</v>
      </c>
      <c r="S3">
        <f>_xlfn.IFNA(VLOOKUP($A3,Configuration_Use!$A:Q,17,FALSE),"")</f>
        <v>164.7514176</v>
      </c>
      <c r="T3">
        <f>_xlfn.IFNA(VLOOKUP($A3,Configuration_Use!$A:R,18,FALSE),"")</f>
        <v>119.6475629</v>
      </c>
      <c r="U3">
        <f>_xlfn.IFNA(VLOOKUP($A3,Configuration_Use!$A:S,19,FALSE),"")</f>
        <v>135.4045519</v>
      </c>
    </row>
    <row r="4" spans="1:21" x14ac:dyDescent="0.3">
      <c r="A4" t="str">
        <v>PNL3_01</v>
      </c>
      <c r="B4" t="str">
        <v>NL</v>
      </c>
      <c r="C4" t="str">
        <v>Conversion</v>
      </c>
      <c r="D4" t="str">
        <v>Power NL3</v>
      </c>
      <c r="E4" t="str">
        <v>Generation</v>
      </c>
      <c r="F4" t="str">
        <v>Electricity Cluster NL3</v>
      </c>
      <c r="G4" t="str">
        <v xml:space="preserve">Offshore Wind Cluster NL3 </v>
      </c>
      <c r="H4" t="str">
        <f>VLOOKUP(A4,'Matrix Node Matching'!A4:I146,9,FALSE)</f>
        <v>NL3</v>
      </c>
      <c r="I4">
        <f>_xlfn.IFNA(VLOOKUP(A4,Configuration_Use!A:G,7,FALSE),"")</f>
        <v>44.158730839999997</v>
      </c>
      <c r="J4">
        <f>_xlfn.IFNA(VLOOKUP($A4,Configuration_Use!$A:H,8,FALSE),"")</f>
        <v>43.050135320000003</v>
      </c>
      <c r="K4">
        <f>_xlfn.IFNA(VLOOKUP($A4,Configuration_Use!$A:I,9,FALSE),"")</f>
        <v>44.964537700000001</v>
      </c>
      <c r="L4">
        <f>_xlfn.IFNA(VLOOKUP($A4,Configuration_Use!$A:J,10,FALSE),"")</f>
        <v>44.158840750000003</v>
      </c>
      <c r="M4">
        <f>_xlfn.IFNA(VLOOKUP($A4,Configuration_Use!$A:K,11,FALSE),"")</f>
        <v>44.158840750000003</v>
      </c>
      <c r="N4">
        <f>_xlfn.IFNA(VLOOKUP($A4,Configuration_Use!$A:L,12,FALSE),"")</f>
        <v>44.882586410000002</v>
      </c>
      <c r="O4">
        <f>_xlfn.IFNA(VLOOKUP($A4,Configuration_Use!$A:M,13,FALSE),"")</f>
        <v>43.780860050000001</v>
      </c>
      <c r="P4">
        <f>_xlfn.IFNA(VLOOKUP($A4,Configuration_Use!$A:N,14,FALSE),"")</f>
        <v>46.167710790000001</v>
      </c>
      <c r="Q4">
        <f>_xlfn.IFNA(VLOOKUP($A4,Configuration_Use!$A:O,15,FALSE),"")</f>
        <v>41.498339739999999</v>
      </c>
      <c r="R4">
        <f>_xlfn.IFNA(VLOOKUP($A4,Configuration_Use!$A:P,16,FALSE),"")</f>
        <v>33.782384630000003</v>
      </c>
      <c r="S4">
        <f>_xlfn.IFNA(VLOOKUP($A4,Configuration_Use!$A:Q,17,FALSE),"")</f>
        <v>72.870922370000002</v>
      </c>
      <c r="T4">
        <f>_xlfn.IFNA(VLOOKUP($A4,Configuration_Use!$A:R,18,FALSE),"")</f>
        <v>34.611755500000001</v>
      </c>
      <c r="U4">
        <f>_xlfn.IFNA(VLOOKUP($A4,Configuration_Use!$A:S,19,FALSE),"")</f>
        <v>68.383163870000004</v>
      </c>
    </row>
    <row r="5" spans="1:21" x14ac:dyDescent="0.3">
      <c r="A5" t="str">
        <v>PNL4_01</v>
      </c>
      <c r="B5" t="str">
        <v>NL</v>
      </c>
      <c r="C5" t="str">
        <v>Conversion</v>
      </c>
      <c r="D5" t="str">
        <v>Power NL4</v>
      </c>
      <c r="E5" t="str">
        <v>Generation</v>
      </c>
      <c r="F5" t="str">
        <v>Electricity Cluster NL4</v>
      </c>
      <c r="G5" t="str">
        <v xml:space="preserve">Offshore Wind Cluster NL4 </v>
      </c>
      <c r="H5" t="str">
        <f>VLOOKUP(A5,'Matrix Node Matching'!A5:I147,9,FALSE)</f>
        <v>NL4</v>
      </c>
      <c r="I5">
        <f>_xlfn.IFNA(VLOOKUP(A5,Configuration_Use!A:G,7,FALSE),"")</f>
        <v>128.0353661</v>
      </c>
      <c r="J5">
        <f>_xlfn.IFNA(VLOOKUP($A5,Configuration_Use!$A:H,8,FALSE),"")</f>
        <v>130.43775909999999</v>
      </c>
      <c r="K5">
        <f>_xlfn.IFNA(VLOOKUP($A5,Configuration_Use!$A:I,9,FALSE),"")</f>
        <v>130.4528224</v>
      </c>
      <c r="L5">
        <f>_xlfn.IFNA(VLOOKUP($A5,Configuration_Use!$A:J,10,FALSE),"")</f>
        <v>128.11861540000001</v>
      </c>
      <c r="M5">
        <f>_xlfn.IFNA(VLOOKUP($A5,Configuration_Use!$A:K,11,FALSE),"")</f>
        <v>128.11861540000001</v>
      </c>
      <c r="N5">
        <f>_xlfn.IFNA(VLOOKUP($A5,Configuration_Use!$A:L,12,FALSE),"")</f>
        <v>132.66671700000001</v>
      </c>
      <c r="O5">
        <f>_xlfn.IFNA(VLOOKUP($A5,Configuration_Use!$A:M,13,FALSE),"")</f>
        <v>128.55785589999999</v>
      </c>
      <c r="P5">
        <f>_xlfn.IFNA(VLOOKUP($A5,Configuration_Use!$A:N,14,FALSE),"")</f>
        <v>138.93647050000001</v>
      </c>
      <c r="Q5">
        <f>_xlfn.IFNA(VLOOKUP($A5,Configuration_Use!$A:O,15,FALSE),"")</f>
        <v>126.5574403</v>
      </c>
      <c r="R5">
        <f>_xlfn.IFNA(VLOOKUP($A5,Configuration_Use!$A:P,16,FALSE),"")</f>
        <v>100.3098461</v>
      </c>
      <c r="S5">
        <f>_xlfn.IFNA(VLOOKUP($A5,Configuration_Use!$A:Q,17,FALSE),"")</f>
        <v>146.35285200000001</v>
      </c>
      <c r="T5">
        <f>_xlfn.IFNA(VLOOKUP($A5,Configuration_Use!$A:R,18,FALSE),"")</f>
        <v>126.92309059999999</v>
      </c>
      <c r="U5">
        <f>_xlfn.IFNA(VLOOKUP($A5,Configuration_Use!$A:S,19,FALSE),"")</f>
        <v>121.3331317</v>
      </c>
    </row>
    <row r="6" spans="1:21" x14ac:dyDescent="0.3">
      <c r="A6" t="str">
        <v>PNL5_01</v>
      </c>
      <c r="B6" t="str">
        <v>NL</v>
      </c>
      <c r="C6" t="str">
        <v>Conversion</v>
      </c>
      <c r="D6" t="str">
        <v>Power NL5</v>
      </c>
      <c r="E6" t="str">
        <v>Generation</v>
      </c>
      <c r="F6" t="str">
        <v>Electricity Cluster NL5</v>
      </c>
      <c r="G6" t="str">
        <v>Offshore Wind Cluster NL5</v>
      </c>
      <c r="H6" t="str">
        <f>VLOOKUP(A6,'Matrix Node Matching'!A6:I148,9,FALSE)</f>
        <v>NL5</v>
      </c>
      <c r="I6">
        <f>_xlfn.IFNA(VLOOKUP(A6,Configuration_Use!A:G,7,FALSE),"")</f>
        <v>89.73066781</v>
      </c>
      <c r="J6">
        <f>_xlfn.IFNA(VLOOKUP($A6,Configuration_Use!$A:H,8,FALSE),"")</f>
        <v>93.781132159999999</v>
      </c>
      <c r="K6">
        <f>_xlfn.IFNA(VLOOKUP($A6,Configuration_Use!$A:I,9,FALSE),"")</f>
        <v>86.208097219999999</v>
      </c>
      <c r="L6">
        <f>_xlfn.IFNA(VLOOKUP($A6,Configuration_Use!$A:J,10,FALSE),"")</f>
        <v>89.739669550000002</v>
      </c>
      <c r="M6">
        <f>_xlfn.IFNA(VLOOKUP($A6,Configuration_Use!$A:K,11,FALSE),"")</f>
        <v>89.739669550000002</v>
      </c>
      <c r="N6">
        <f>_xlfn.IFNA(VLOOKUP($A6,Configuration_Use!$A:L,12,FALSE),"")</f>
        <v>107.78644559999999</v>
      </c>
      <c r="O6">
        <f>_xlfn.IFNA(VLOOKUP($A6,Configuration_Use!$A:M,13,FALSE),"")</f>
        <v>77.501441</v>
      </c>
      <c r="P6">
        <f>_xlfn.IFNA(VLOOKUP($A6,Configuration_Use!$A:N,14,FALSE),"")</f>
        <v>96.268516539999993</v>
      </c>
      <c r="Q6">
        <f>_xlfn.IFNA(VLOOKUP($A6,Configuration_Use!$A:O,15,FALSE),"")</f>
        <v>86.797166160000003</v>
      </c>
      <c r="R6">
        <f>_xlfn.IFNA(VLOOKUP($A6,Configuration_Use!$A:P,16,FALSE),"")</f>
        <v>73.84602117</v>
      </c>
      <c r="S6">
        <f>_xlfn.IFNA(VLOOKUP($A6,Configuration_Use!$A:Q,17,FALSE),"")</f>
        <v>112.3835447</v>
      </c>
      <c r="T6">
        <f>_xlfn.IFNA(VLOOKUP($A6,Configuration_Use!$A:R,18,FALSE),"")</f>
        <v>68.994920840000006</v>
      </c>
      <c r="U6">
        <f>_xlfn.IFNA(VLOOKUP($A6,Configuration_Use!$A:S,19,FALSE),"")</f>
        <v>123.3572296</v>
      </c>
    </row>
    <row r="7" spans="1:21" x14ac:dyDescent="0.3">
      <c r="A7" t="str">
        <v>PDE1_01</v>
      </c>
      <c r="B7" t="str">
        <v>DE</v>
      </c>
      <c r="C7" t="str">
        <v>Conversion</v>
      </c>
      <c r="D7" t="str">
        <v>Power DE1</v>
      </c>
      <c r="E7" t="str">
        <v>Generation</v>
      </c>
      <c r="F7" t="str">
        <v>Electricity Cluster DE1</v>
      </c>
      <c r="G7" t="str">
        <v xml:space="preserve">Offshore Wind Cluster DE1 </v>
      </c>
      <c r="H7" t="str">
        <f>VLOOKUP(A7,'Matrix Node Matching'!A7:I149,9,FALSE)</f>
        <v>DE1</v>
      </c>
      <c r="I7">
        <f>_xlfn.IFNA(VLOOKUP(A7,Configuration_Use!A:G,7,FALSE),"")</f>
        <v>608.39524770000003</v>
      </c>
      <c r="J7">
        <f>_xlfn.IFNA(VLOOKUP($A7,Configuration_Use!$A:H,8,FALSE),"")</f>
        <v>630.38321559999997</v>
      </c>
      <c r="K7">
        <f>_xlfn.IFNA(VLOOKUP($A7,Configuration_Use!$A:I,9,FALSE),"")</f>
        <v>582.70112859999995</v>
      </c>
      <c r="L7">
        <f>_xlfn.IFNA(VLOOKUP($A7,Configuration_Use!$A:J,10,FALSE),"")</f>
        <v>608.39438319999999</v>
      </c>
      <c r="M7">
        <f>_xlfn.IFNA(VLOOKUP($A7,Configuration_Use!$A:K,11,FALSE),"")</f>
        <v>608.39438319999999</v>
      </c>
      <c r="N7">
        <f>_xlfn.IFNA(VLOOKUP($A7,Configuration_Use!$A:L,12,FALSE),"")</f>
        <v>705.57933720000005</v>
      </c>
      <c r="O7">
        <f>_xlfn.IFNA(VLOOKUP($A7,Configuration_Use!$A:M,13,FALSE),"")</f>
        <v>537.69537979999996</v>
      </c>
      <c r="P7">
        <f>_xlfn.IFNA(VLOOKUP($A7,Configuration_Use!$A:N,14,FALSE),"")</f>
        <v>621.86872630000005</v>
      </c>
      <c r="Q7">
        <f>_xlfn.IFNA(VLOOKUP($A7,Configuration_Use!$A:O,15,FALSE),"")</f>
        <v>603.09123220000004</v>
      </c>
      <c r="R7">
        <f>_xlfn.IFNA(VLOOKUP($A7,Configuration_Use!$A:P,16,FALSE),"")</f>
        <v>409.39912409999999</v>
      </c>
      <c r="S7">
        <f>_xlfn.IFNA(VLOOKUP($A7,Configuration_Use!$A:Q,17,FALSE),"")</f>
        <v>847.75547040000004</v>
      </c>
      <c r="T7">
        <f>_xlfn.IFNA(VLOOKUP($A7,Configuration_Use!$A:R,18,FALSE),"")</f>
        <v>502.19418730000001</v>
      </c>
      <c r="U7">
        <f>_xlfn.IFNA(VLOOKUP($A7,Configuration_Use!$A:S,19,FALSE),"")</f>
        <v>724.59863689999997</v>
      </c>
    </row>
    <row r="8" spans="1:21" x14ac:dyDescent="0.3">
      <c r="A8" t="str">
        <v>PDK1_01</v>
      </c>
      <c r="B8" t="str">
        <v>DK</v>
      </c>
      <c r="C8" t="str">
        <v>Conversion</v>
      </c>
      <c r="D8" t="str">
        <v>Power DK1</v>
      </c>
      <c r="E8" t="str">
        <v>Generation</v>
      </c>
      <c r="F8" t="str">
        <v>Electricity Cluster DK1</v>
      </c>
      <c r="G8" t="str">
        <v xml:space="preserve">Offshore Wind Cluster DK1 </v>
      </c>
      <c r="H8" t="str">
        <f>VLOOKUP(A8,'Matrix Node Matching'!A8:I150,9,FALSE)</f>
        <v>DK1</v>
      </c>
      <c r="I8">
        <f>_xlfn.IFNA(VLOOKUP(A8,Configuration_Use!A:G,7,FALSE),"")</f>
        <v>323.08527900000001</v>
      </c>
      <c r="J8">
        <f>_xlfn.IFNA(VLOOKUP($A8,Configuration_Use!$A:H,8,FALSE),"")</f>
        <v>322.37515330000002</v>
      </c>
      <c r="K8">
        <f>_xlfn.IFNA(VLOOKUP($A8,Configuration_Use!$A:I,9,FALSE),"")</f>
        <v>316.63498440000001</v>
      </c>
      <c r="L8">
        <f>_xlfn.IFNA(VLOOKUP($A8,Configuration_Use!$A:J,10,FALSE),"")</f>
        <v>323.08537530000001</v>
      </c>
      <c r="M8">
        <f>_xlfn.IFNA(VLOOKUP($A8,Configuration_Use!$A:K,11,FALSE),"")</f>
        <v>323.08537530000001</v>
      </c>
      <c r="N8">
        <f>_xlfn.IFNA(VLOOKUP($A8,Configuration_Use!$A:L,12,FALSE),"")</f>
        <v>371.85135059999999</v>
      </c>
      <c r="O8">
        <f>_xlfn.IFNA(VLOOKUP($A8,Configuration_Use!$A:M,13,FALSE),"")</f>
        <v>268.90871349999998</v>
      </c>
      <c r="P8">
        <f>_xlfn.IFNA(VLOOKUP($A8,Configuration_Use!$A:N,14,FALSE),"")</f>
        <v>309.19758389999998</v>
      </c>
      <c r="Q8">
        <f>_xlfn.IFNA(VLOOKUP($A8,Configuration_Use!$A:O,15,FALSE),"")</f>
        <v>323.06531439999998</v>
      </c>
      <c r="R8">
        <f>_xlfn.IFNA(VLOOKUP($A8,Configuration_Use!$A:P,16,FALSE),"")</f>
        <v>178.3679047</v>
      </c>
      <c r="S8">
        <f>_xlfn.IFNA(VLOOKUP($A8,Configuration_Use!$A:Q,17,FALSE),"")</f>
        <v>378.88845620000001</v>
      </c>
      <c r="T8">
        <f>_xlfn.IFNA(VLOOKUP($A8,Configuration_Use!$A:R,18,FALSE),"")</f>
        <v>285.45031669999997</v>
      </c>
      <c r="U8">
        <f>_xlfn.IFNA(VLOOKUP($A8,Configuration_Use!$A:S,19,FALSE),"")</f>
        <v>363.66130479999998</v>
      </c>
    </row>
    <row r="9" spans="1:21" x14ac:dyDescent="0.3">
      <c r="A9" t="str">
        <v>PGB1_01</v>
      </c>
      <c r="B9" t="str">
        <v>GB</v>
      </c>
      <c r="C9" t="str">
        <v>Conversion</v>
      </c>
      <c r="D9" t="str">
        <v>Power GB1</v>
      </c>
      <c r="E9" t="str">
        <v>Generation</v>
      </c>
      <c r="F9" t="str">
        <v>Electricity Cluster GB1</v>
      </c>
      <c r="G9" t="str">
        <v xml:space="preserve">Offshore Wind Cluster GB1 </v>
      </c>
      <c r="H9" t="str">
        <f>VLOOKUP(A9,'Matrix Node Matching'!A9:I151,9,FALSE)</f>
        <v>GB1</v>
      </c>
      <c r="I9">
        <f>_xlfn.IFNA(VLOOKUP(A9,Configuration_Use!A:G,7,FALSE),"")</f>
        <v>28.560351910000001</v>
      </c>
      <c r="J9">
        <f>_xlfn.IFNA(VLOOKUP($A9,Configuration_Use!$A:H,8,FALSE),"")</f>
        <v>28.202753699999999</v>
      </c>
      <c r="K9">
        <f>_xlfn.IFNA(VLOOKUP($A9,Configuration_Use!$A:I,9,FALSE),"")</f>
        <v>28.35695261</v>
      </c>
      <c r="L9">
        <f>_xlfn.IFNA(VLOOKUP($A9,Configuration_Use!$A:J,10,FALSE),"")</f>
        <v>28.560324690000002</v>
      </c>
      <c r="M9">
        <f>_xlfn.IFNA(VLOOKUP($A9,Configuration_Use!$A:K,11,FALSE),"")</f>
        <v>28.560324690000002</v>
      </c>
      <c r="N9">
        <f>_xlfn.IFNA(VLOOKUP($A9,Configuration_Use!$A:L,12,FALSE),"")</f>
        <v>30.217715219999999</v>
      </c>
      <c r="O9">
        <f>_xlfn.IFNA(VLOOKUP($A9,Configuration_Use!$A:M,13,FALSE),"")</f>
        <v>25.468491289999999</v>
      </c>
      <c r="P9">
        <f>_xlfn.IFNA(VLOOKUP($A9,Configuration_Use!$A:N,14,FALSE),"")</f>
        <v>28.57938373</v>
      </c>
      <c r="Q9">
        <f>_xlfn.IFNA(VLOOKUP($A9,Configuration_Use!$A:O,15,FALSE),"")</f>
        <v>27.744948969999999</v>
      </c>
      <c r="R9">
        <f>_xlfn.IFNA(VLOOKUP($A9,Configuration_Use!$A:P,16,FALSE),"")</f>
        <v>15.88834986</v>
      </c>
      <c r="S9">
        <f>_xlfn.IFNA(VLOOKUP($A9,Configuration_Use!$A:Q,17,FALSE),"")</f>
        <v>42.971586670000001</v>
      </c>
      <c r="T9">
        <f>_xlfn.IFNA(VLOOKUP($A9,Configuration_Use!$A:R,18,FALSE),"")</f>
        <v>23.489280050000001</v>
      </c>
      <c r="U9">
        <f>_xlfn.IFNA(VLOOKUP($A9,Configuration_Use!$A:S,19,FALSE),"")</f>
        <v>33.258315750000001</v>
      </c>
    </row>
    <row r="10" spans="1:21" x14ac:dyDescent="0.3">
      <c r="A10" t="str">
        <v>PGB2_01</v>
      </c>
      <c r="B10" t="str">
        <v>GB</v>
      </c>
      <c r="C10" t="str">
        <v>Conversion</v>
      </c>
      <c r="D10" t="str">
        <v>Power GB2</v>
      </c>
      <c r="E10" t="str">
        <v>Generation</v>
      </c>
      <c r="F10" t="str">
        <v>Electricity Cluster GB2</v>
      </c>
      <c r="G10" t="str">
        <v>Offshore Wind Cluster GB2</v>
      </c>
      <c r="H10" t="str">
        <f>VLOOKUP(A10,'Matrix Node Matching'!A10:I152,9,FALSE)</f>
        <v>GB2</v>
      </c>
      <c r="I10">
        <f>_xlfn.IFNA(VLOOKUP(A10,Configuration_Use!A:G,7,FALSE),"")</f>
        <v>468.16093599999999</v>
      </c>
      <c r="J10">
        <f>_xlfn.IFNA(VLOOKUP($A10,Configuration_Use!$A:H,8,FALSE),"")</f>
        <v>461.89571110000003</v>
      </c>
      <c r="K10">
        <f>_xlfn.IFNA(VLOOKUP($A10,Configuration_Use!$A:I,9,FALSE),"")</f>
        <v>460.70786470000002</v>
      </c>
      <c r="L10">
        <f>_xlfn.IFNA(VLOOKUP($A10,Configuration_Use!$A:J,10,FALSE),"")</f>
        <v>468.14991129999999</v>
      </c>
      <c r="M10">
        <f>_xlfn.IFNA(VLOOKUP($A10,Configuration_Use!$A:K,11,FALSE),"")</f>
        <v>468.14991129999999</v>
      </c>
      <c r="N10">
        <f>_xlfn.IFNA(VLOOKUP($A10,Configuration_Use!$A:L,12,FALSE),"")</f>
        <v>514.68797749999999</v>
      </c>
      <c r="O10">
        <f>_xlfn.IFNA(VLOOKUP($A10,Configuration_Use!$A:M,13,FALSE),"")</f>
        <v>421.92168500000002</v>
      </c>
      <c r="P10">
        <f>_xlfn.IFNA(VLOOKUP($A10,Configuration_Use!$A:N,14,FALSE),"")</f>
        <v>482.81944490000001</v>
      </c>
      <c r="Q10">
        <f>_xlfn.IFNA(VLOOKUP($A10,Configuration_Use!$A:O,15,FALSE),"")</f>
        <v>445.52841999999998</v>
      </c>
      <c r="R10">
        <f>_xlfn.IFNA(VLOOKUP($A10,Configuration_Use!$A:P,16,FALSE),"")</f>
        <v>287.79517570000002</v>
      </c>
      <c r="S10">
        <f>_xlfn.IFNA(VLOOKUP($A10,Configuration_Use!$A:Q,17,FALSE),"")</f>
        <v>744.09811049999996</v>
      </c>
      <c r="T10">
        <f>_xlfn.IFNA(VLOOKUP($A10,Configuration_Use!$A:R,18,FALSE),"")</f>
        <v>372.22331539999999</v>
      </c>
      <c r="U10">
        <f>_xlfn.IFNA(VLOOKUP($A10,Configuration_Use!$A:S,19,FALSE),"")</f>
        <v>606.66655960000003</v>
      </c>
    </row>
    <row r="11" spans="1:21" x14ac:dyDescent="0.3">
      <c r="A11" t="str">
        <v>PGB3_01</v>
      </c>
      <c r="B11" t="str">
        <v>GB</v>
      </c>
      <c r="C11" t="str">
        <v>Conversion</v>
      </c>
      <c r="D11" t="str">
        <v>Power GB3</v>
      </c>
      <c r="E11" t="str">
        <v>Generation</v>
      </c>
      <c r="F11" t="str">
        <v>Electricity Cluster GB3</v>
      </c>
      <c r="G11" t="str">
        <v>Offshore Wind Cluster GB3</v>
      </c>
      <c r="H11" t="str">
        <f>VLOOKUP(A11,'Matrix Node Matching'!A11:I153,9,FALSE)</f>
        <v>GB3</v>
      </c>
      <c r="I11">
        <f>_xlfn.IFNA(VLOOKUP(A11,Configuration_Use!A:G,7,FALSE),"")</f>
        <v>0</v>
      </c>
      <c r="J11">
        <f>_xlfn.IFNA(VLOOKUP($A11,Configuration_Use!$A:H,8,FALSE),"")</f>
        <v>0</v>
      </c>
      <c r="K11">
        <f>_xlfn.IFNA(VLOOKUP($A11,Configuration_Use!$A:I,9,FALSE),"")</f>
        <v>0</v>
      </c>
      <c r="L11">
        <f>_xlfn.IFNA(VLOOKUP($A11,Configuration_Use!$A:J,10,FALSE),"")</f>
        <v>0</v>
      </c>
      <c r="M11">
        <f>_xlfn.IFNA(VLOOKUP($A11,Configuration_Use!$A:K,11,FALSE),"")</f>
        <v>0</v>
      </c>
      <c r="N11">
        <f>_xlfn.IFNA(VLOOKUP($A11,Configuration_Use!$A:L,12,FALSE),"")</f>
        <v>0</v>
      </c>
      <c r="O11">
        <f>_xlfn.IFNA(VLOOKUP($A11,Configuration_Use!$A:M,13,FALSE),"")</f>
        <v>0</v>
      </c>
      <c r="P11">
        <f>_xlfn.IFNA(VLOOKUP($A11,Configuration_Use!$A:N,14,FALSE),"")</f>
        <v>0</v>
      </c>
      <c r="Q11">
        <f>_xlfn.IFNA(VLOOKUP($A11,Configuration_Use!$A:O,15,FALSE),"")</f>
        <v>0</v>
      </c>
      <c r="R11">
        <f>_xlfn.IFNA(VLOOKUP($A11,Configuration_Use!$A:P,16,FALSE),"")</f>
        <v>0</v>
      </c>
      <c r="S11">
        <f>_xlfn.IFNA(VLOOKUP($A11,Configuration_Use!$A:Q,17,FALSE),"")</f>
        <v>0</v>
      </c>
      <c r="T11">
        <f>_xlfn.IFNA(VLOOKUP($A11,Configuration_Use!$A:R,18,FALSE),"")</f>
        <v>0</v>
      </c>
      <c r="U11">
        <f>_xlfn.IFNA(VLOOKUP($A11,Configuration_Use!$A:S,19,FALSE),"")</f>
        <v>0</v>
      </c>
    </row>
    <row r="12" spans="1:21" x14ac:dyDescent="0.3">
      <c r="A12" t="str">
        <v>PNO1_01</v>
      </c>
      <c r="B12" t="str">
        <v>NO</v>
      </c>
      <c r="C12" t="str">
        <v>Conversion</v>
      </c>
      <c r="D12" t="str">
        <v>Power NO1</v>
      </c>
      <c r="E12" t="str">
        <v>Generation</v>
      </c>
      <c r="F12" t="str">
        <v>Electricity Cluster NO1</v>
      </c>
      <c r="G12" t="str">
        <v>Offshore Wind Cluster NO1</v>
      </c>
      <c r="H12" t="str">
        <f>VLOOKUP(A12,'Matrix Node Matching'!A12:I154,9,FALSE)</f>
        <v>NO1</v>
      </c>
      <c r="I12">
        <f>_xlfn.IFNA(VLOOKUP(A12,Configuration_Use!A:G,7,FALSE),"")</f>
        <v>200.0251758</v>
      </c>
      <c r="J12">
        <f>_xlfn.IFNA(VLOOKUP($A12,Configuration_Use!$A:H,8,FALSE),"")</f>
        <v>207.51230229999999</v>
      </c>
      <c r="K12">
        <f>_xlfn.IFNA(VLOOKUP($A12,Configuration_Use!$A:I,9,FALSE),"")</f>
        <v>189.4509152</v>
      </c>
      <c r="L12">
        <f>_xlfn.IFNA(VLOOKUP($A12,Configuration_Use!$A:J,10,FALSE),"")</f>
        <v>200.02499399999999</v>
      </c>
      <c r="M12">
        <f>_xlfn.IFNA(VLOOKUP($A12,Configuration_Use!$A:K,11,FALSE),"")</f>
        <v>200.02499399999999</v>
      </c>
      <c r="N12">
        <f>_xlfn.IFNA(VLOOKUP($A12,Configuration_Use!$A:L,12,FALSE),"")</f>
        <v>168.08411409999999</v>
      </c>
      <c r="O12">
        <f>_xlfn.IFNA(VLOOKUP($A12,Configuration_Use!$A:M,13,FALSE),"")</f>
        <v>267.82940580000002</v>
      </c>
      <c r="P12">
        <f>_xlfn.IFNA(VLOOKUP($A12,Configuration_Use!$A:N,14,FALSE),"")</f>
        <v>196.62756139999999</v>
      </c>
      <c r="Q12">
        <f>_xlfn.IFNA(VLOOKUP($A12,Configuration_Use!$A:O,15,FALSE),"")</f>
        <v>198.44856960000001</v>
      </c>
      <c r="R12">
        <f>_xlfn.IFNA(VLOOKUP($A12,Configuration_Use!$A:P,16,FALSE),"")</f>
        <v>132.05499370000001</v>
      </c>
      <c r="S12">
        <f>_xlfn.IFNA(VLOOKUP($A12,Configuration_Use!$A:Q,17,FALSE),"")</f>
        <v>234.74150510000001</v>
      </c>
      <c r="T12">
        <f>_xlfn.IFNA(VLOOKUP($A12,Configuration_Use!$A:R,18,FALSE),"")</f>
        <v>167.04504900000001</v>
      </c>
      <c r="U12">
        <f>_xlfn.IFNA(VLOOKUP($A12,Configuration_Use!$A:S,19,FALSE),"")</f>
        <v>226.23059230000001</v>
      </c>
    </row>
    <row r="13" spans="1:21" x14ac:dyDescent="0.3">
      <c r="I13" t="str">
        <f>_xlfn.IFNA(VLOOKUP(A13,Configuration_Use!A:G,7,FALSE),"")</f>
        <v/>
      </c>
    </row>
    <row r="14" spans="1:21" x14ac:dyDescent="0.3">
      <c r="I14" t="str">
        <f>_xlfn.IFNA(VLOOKUP(A14,Configuration_Use!A:G,7,FALSE),"")</f>
        <v/>
      </c>
    </row>
    <row r="15" spans="1:21" x14ac:dyDescent="0.3">
      <c r="I15" t="str">
        <f>_xlfn.IFNA(VLOOKUP(A15,Configuration_Use!A:G,7,FALSE),"")</f>
        <v/>
      </c>
    </row>
    <row r="16" spans="1:21" x14ac:dyDescent="0.3">
      <c r="I16" t="str">
        <f>_xlfn.IFNA(VLOOKUP(A16,Configuration_Use!A:G,7,FALSE),"")</f>
        <v/>
      </c>
      <c r="L16" t="s">
        <v>658</v>
      </c>
    </row>
    <row r="17" spans="8:9" x14ac:dyDescent="0.3">
      <c r="I17" t="str">
        <f>_xlfn.IFNA(VLOOKUP(A17,Configuration_Use!A:G,7,FALSE),"")</f>
        <v/>
      </c>
    </row>
    <row r="18" spans="8:9" x14ac:dyDescent="0.3">
      <c r="I18" t="str">
        <f>_xlfn.IFNA(VLOOKUP(A18,Configuration_Use!A:G,7,FALSE),"")</f>
        <v/>
      </c>
    </row>
    <row r="19" spans="8:9" x14ac:dyDescent="0.3">
      <c r="I19" t="str">
        <f>_xlfn.IFNA(VLOOKUP(A19,Configuration_Use!A:G,7,FALSE),"")</f>
        <v/>
      </c>
    </row>
    <row r="20" spans="8:9" x14ac:dyDescent="0.3">
      <c r="I20" t="str">
        <f>_xlfn.IFNA(VLOOKUP(A20,Configuration_Use!A:G,7,FALSE),"")</f>
        <v/>
      </c>
    </row>
    <row r="21" spans="8:9" x14ac:dyDescent="0.3">
      <c r="I21" t="str">
        <f>_xlfn.IFNA(VLOOKUP(A21,Configuration_Use!A:G,7,FALSE),"")</f>
        <v/>
      </c>
    </row>
    <row r="22" spans="8:9" x14ac:dyDescent="0.3">
      <c r="I22" t="str">
        <f>_xlfn.IFNA(VLOOKUP(A22,Configuration_Use!A:G,7,FALSE),"")</f>
        <v/>
      </c>
    </row>
    <row r="23" spans="8:9" x14ac:dyDescent="0.3">
      <c r="I23" t="str">
        <f>_xlfn.IFNA(VLOOKUP(A23,Configuration_Use!A:G,7,FALSE),"")</f>
        <v/>
      </c>
    </row>
    <row r="24" spans="8:9" x14ac:dyDescent="0.3">
      <c r="I24" t="str">
        <f>_xlfn.IFNA(VLOOKUP(A24,Configuration_Use!A:G,7,FALSE),"")</f>
        <v/>
      </c>
    </row>
    <row r="25" spans="8:9" x14ac:dyDescent="0.3">
      <c r="I25" t="str">
        <f>_xlfn.IFNA(VLOOKUP(A25,Configuration_Use!A:G,7,FALSE),"")</f>
        <v/>
      </c>
    </row>
    <row r="26" spans="8:9" x14ac:dyDescent="0.3">
      <c r="I26" t="str">
        <f>_xlfn.IFNA(VLOOKUP(A26,Configuration_Use!A:G,7,FALSE),"")</f>
        <v/>
      </c>
    </row>
    <row r="27" spans="8:9" x14ac:dyDescent="0.3">
      <c r="I27" t="str">
        <f>_xlfn.IFNA(VLOOKUP(A27,Configuration_Use!A:G,6,FALSE),"")</f>
        <v/>
      </c>
    </row>
    <row r="28" spans="8:9" x14ac:dyDescent="0.3">
      <c r="I28" t="str">
        <f>_xlfn.IFNA(VLOOKUP(A28,Configuration_Use!A:G,6,FALSE),"")</f>
        <v/>
      </c>
    </row>
    <row r="29" spans="8:9" x14ac:dyDescent="0.3">
      <c r="I29" t="str">
        <f>_xlfn.IFNA(VLOOKUP(A29,Configuration_Use!A:G,6,FALSE),"")</f>
        <v/>
      </c>
    </row>
    <row r="30" spans="8:9" x14ac:dyDescent="0.3">
      <c r="I30" t="str">
        <f>_xlfn.IFNA(VLOOKUP(A30,Configuration_Use!A:G,6,FALSE),"")</f>
        <v/>
      </c>
    </row>
    <row r="32" spans="8:9" x14ac:dyDescent="0.3">
      <c r="H32" t="str">
        <f>_xlfn.IFNA(VLOOKUP($A32,'Matrix Node Matching'!$A:$I,8,FALSE),"")</f>
        <v/>
      </c>
      <c r="I32" t="str">
        <f>_xlfn.IFNA(VLOOKUP(A32,Configuration_Use!A:G,6,FALSE),"")</f>
        <v/>
      </c>
    </row>
    <row r="33" spans="8:9" x14ac:dyDescent="0.3">
      <c r="H33" t="str">
        <f>_xlfn.IFNA(VLOOKUP($A33,'Matrix Node Matching'!$A:$I,8,FALSE),"")</f>
        <v/>
      </c>
      <c r="I33" t="str">
        <f>_xlfn.IFNA(VLOOKUP(A33,Configuration_Use!A:G,6,FALSE),"")</f>
        <v/>
      </c>
    </row>
    <row r="34" spans="8:9" x14ac:dyDescent="0.3">
      <c r="H34" t="str">
        <f>_xlfn.IFNA(VLOOKUP($A34,'Matrix Node Matching'!$A:$I,8,FALSE),"")</f>
        <v/>
      </c>
      <c r="I34" t="str">
        <f>_xlfn.IFNA(VLOOKUP(A34,Configuration_Use!A:G,6,FALSE),"")</f>
        <v/>
      </c>
    </row>
    <row r="35" spans="8:9" x14ac:dyDescent="0.3">
      <c r="H35" t="str">
        <f>_xlfn.IFNA(VLOOKUP($A35,'Matrix Node Matching'!$A:$I,8,FALSE),"")</f>
        <v/>
      </c>
      <c r="I35" t="str">
        <f>_xlfn.IFNA(VLOOKUP(A35,Configuration_Use!A:G,6,FALSE),"")</f>
        <v/>
      </c>
    </row>
    <row r="36" spans="8:9" x14ac:dyDescent="0.3">
      <c r="H36" t="str">
        <f>_xlfn.IFNA(VLOOKUP($A36,'Matrix Node Matching'!$A:$I,8,FALSE),"")</f>
        <v/>
      </c>
      <c r="I36" t="str">
        <f>_xlfn.IFNA(VLOOKUP(A36,Configuration_Use!A:G,6,FALSE),"")</f>
        <v/>
      </c>
    </row>
    <row r="37" spans="8:9" x14ac:dyDescent="0.3">
      <c r="H37" t="str">
        <f>_xlfn.IFNA(VLOOKUP($A37,'Matrix Node Matching'!$A:$I,8,FALSE),"")</f>
        <v/>
      </c>
      <c r="I37" t="str">
        <f>_xlfn.IFNA(VLOOKUP(A37,Configuration_Use!A:G,6,FALSE),"")</f>
        <v/>
      </c>
    </row>
    <row r="38" spans="8:9" x14ac:dyDescent="0.3">
      <c r="H38" t="str">
        <f>_xlfn.IFNA(VLOOKUP($A38,'Matrix Node Matching'!$A:$I,8,FALSE),"")</f>
        <v/>
      </c>
      <c r="I38" t="str">
        <f>_xlfn.IFNA(VLOOKUP(A38,Configuration_Use!A:G,6,FALSE),"")</f>
        <v/>
      </c>
    </row>
    <row r="39" spans="8:9" x14ac:dyDescent="0.3">
      <c r="H39" t="str">
        <f>_xlfn.IFNA(VLOOKUP($A39,'Matrix Node Matching'!$A:$I,8,FALSE),"")</f>
        <v/>
      </c>
      <c r="I39" t="str">
        <f>_xlfn.IFNA(VLOOKUP(A39,Configuration_Use!A:G,6,FALSE),"")</f>
        <v/>
      </c>
    </row>
    <row r="40" spans="8:9" x14ac:dyDescent="0.3">
      <c r="H40" t="str">
        <f>_xlfn.IFNA(VLOOKUP($A40,'Matrix Node Matching'!$A:$I,8,FALSE),"")</f>
        <v/>
      </c>
      <c r="I40" t="str">
        <f>_xlfn.IFNA(VLOOKUP(A40,Configuration_Use!A:G,6,FALSE),"")</f>
        <v/>
      </c>
    </row>
    <row r="41" spans="8:9" x14ac:dyDescent="0.3">
      <c r="H41" t="str">
        <f>_xlfn.IFNA(VLOOKUP($A41,'Matrix Node Matching'!$A:$I,8,FALSE),"")</f>
        <v/>
      </c>
      <c r="I41" t="str">
        <f>_xlfn.IFNA(VLOOKUP(A41,Configuration_Use!A:G,6,FALSE),"")</f>
        <v/>
      </c>
    </row>
    <row r="42" spans="8:9" x14ac:dyDescent="0.3">
      <c r="H42" t="str">
        <f>_xlfn.IFNA(VLOOKUP($A42,'Matrix Node Matching'!$A:$I,8,FALSE),"")</f>
        <v/>
      </c>
      <c r="I42" t="str">
        <f>_xlfn.IFNA(VLOOKUP(A42,Configuration_Use!A:G,6,FALSE),"")</f>
        <v/>
      </c>
    </row>
    <row r="43" spans="8:9" x14ac:dyDescent="0.3">
      <c r="H43" t="str">
        <f>_xlfn.IFNA(VLOOKUP($A43,'Matrix Node Matching'!$A:$I,8,FALSE),"")</f>
        <v/>
      </c>
      <c r="I43" t="str">
        <f>_xlfn.IFNA(VLOOKUP(A43,Configuration_Use!A:G,6,FALSE),"")</f>
        <v/>
      </c>
    </row>
    <row r="44" spans="8:9" x14ac:dyDescent="0.3">
      <c r="H44" t="str">
        <f>_xlfn.IFNA(VLOOKUP($A44,'Matrix Node Matching'!$A:$I,8,FALSE),"")</f>
        <v/>
      </c>
      <c r="I44" t="str">
        <f>_xlfn.IFNA(VLOOKUP(A44,Configuration_Use!A:G,6,FALSE),"")</f>
        <v/>
      </c>
    </row>
    <row r="45" spans="8:9" x14ac:dyDescent="0.3">
      <c r="H45" t="str">
        <f>_xlfn.IFNA(VLOOKUP($A45,'Matrix Node Matching'!$A:$I,8,FALSE),"")</f>
        <v/>
      </c>
      <c r="I45" t="str">
        <f>_xlfn.IFNA(VLOOKUP(A45,Configuration_Use!A:G,6,FALSE),"")</f>
        <v/>
      </c>
    </row>
    <row r="46" spans="8:9" x14ac:dyDescent="0.3">
      <c r="H46" t="str">
        <f>_xlfn.IFNA(VLOOKUP($A46,'Matrix Node Matching'!$A:$I,8,FALSE),"")</f>
        <v/>
      </c>
      <c r="I46" t="str">
        <f>_xlfn.IFNA(VLOOKUP(A46,Configuration_Use!A:G,6,FALSE),"")</f>
        <v/>
      </c>
    </row>
    <row r="47" spans="8:9" x14ac:dyDescent="0.3">
      <c r="H47" t="str">
        <f>_xlfn.IFNA(VLOOKUP($A47,'Matrix Node Matching'!$A:$I,8,FALSE),"")</f>
        <v/>
      </c>
      <c r="I47" t="str">
        <f>_xlfn.IFNA(VLOOKUP(A47,Configuration_Use!A:G,6,FALSE),"")</f>
        <v/>
      </c>
    </row>
    <row r="48" spans="8:9" x14ac:dyDescent="0.3">
      <c r="H48" t="str">
        <f>_xlfn.IFNA(VLOOKUP($A48,'Matrix Node Matching'!$A:$I,8,FALSE),"")</f>
        <v/>
      </c>
      <c r="I48" t="str">
        <f>_xlfn.IFNA(VLOOKUP(A48,Configuration_Stock!A:H,7,FALSE),"")</f>
        <v/>
      </c>
    </row>
    <row r="49" spans="8:9" x14ac:dyDescent="0.3">
      <c r="H49" t="str">
        <f>_xlfn.IFNA(VLOOKUP($A49,'Matrix Node Matching'!$A:$I,8,FALSE),"")</f>
        <v/>
      </c>
      <c r="I49" t="str">
        <f>_xlfn.IFNA(VLOOKUP(A49,Configuration_Stock!A:H,7,FALSE),"")</f>
        <v/>
      </c>
    </row>
    <row r="50" spans="8:9" x14ac:dyDescent="0.3">
      <c r="H50" t="str">
        <f>_xlfn.IFNA(VLOOKUP($A50,'Matrix Node Matching'!$A:$I,8,FALSE),"")</f>
        <v/>
      </c>
      <c r="I50" t="str">
        <f>_xlfn.IFNA(VLOOKUP(A50,Configuration_Stock!A:H,7,FALSE),"")</f>
        <v/>
      </c>
    </row>
    <row r="51" spans="8:9" x14ac:dyDescent="0.3">
      <c r="H51" t="str">
        <f>_xlfn.IFNA(VLOOKUP($A51,'Matrix Node Matching'!$A:$I,8,FALSE),"")</f>
        <v/>
      </c>
      <c r="I51" t="str">
        <f>_xlfn.IFNA(VLOOKUP(A51,Configuration_Stock!A:H,7,FALSE),"")</f>
        <v/>
      </c>
    </row>
    <row r="52" spans="8:9" x14ac:dyDescent="0.3">
      <c r="H52" t="str">
        <f>_xlfn.IFNA(VLOOKUP($A52,'Matrix Node Matching'!$A:$I,8,FALSE),"")</f>
        <v/>
      </c>
      <c r="I52" t="str">
        <f>_xlfn.IFNA(VLOOKUP(A52,Configuration_Stock!A:H,7,FALSE),"")</f>
        <v/>
      </c>
    </row>
    <row r="53" spans="8:9" x14ac:dyDescent="0.3">
      <c r="H53" t="str">
        <f>_xlfn.IFNA(VLOOKUP($A53,'Matrix Node Matching'!$A:$I,8,FALSE),"")</f>
        <v/>
      </c>
      <c r="I53" t="str">
        <f>_xlfn.IFNA(VLOOKUP(A53,Configuration_Stock!A:H,7,FALSE),"")</f>
        <v/>
      </c>
    </row>
    <row r="54" spans="8:9" x14ac:dyDescent="0.3">
      <c r="H54" t="str">
        <f>_xlfn.IFNA(VLOOKUP($A54,'Matrix Node Matching'!$A:$I,8,FALSE),"")</f>
        <v/>
      </c>
      <c r="I54" t="str">
        <f>_xlfn.IFNA(VLOOKUP(A54,Configuration_Stock!A:H,7,FALSE),"")</f>
        <v/>
      </c>
    </row>
    <row r="55" spans="8:9" x14ac:dyDescent="0.3">
      <c r="H55" t="str">
        <f>_xlfn.IFNA(VLOOKUP($A55,'Matrix Node Matching'!$A:$I,8,FALSE),"")</f>
        <v/>
      </c>
      <c r="I55" t="str">
        <f>_xlfn.IFNA(VLOOKUP(A55,Configuration_Stock!A:H,7,FALSE),"")</f>
        <v/>
      </c>
    </row>
    <row r="56" spans="8:9" x14ac:dyDescent="0.3">
      <c r="H56" t="str">
        <f>_xlfn.IFNA(VLOOKUP($A56,'Matrix Node Matching'!$A:$I,8,FALSE),"")</f>
        <v/>
      </c>
      <c r="I56" t="str">
        <f>_xlfn.IFNA(VLOOKUP(A56,Configuration_Stock!A:H,7,FALSE),"")</f>
        <v/>
      </c>
    </row>
    <row r="57" spans="8:9" x14ac:dyDescent="0.3">
      <c r="H57" t="str">
        <f>_xlfn.IFNA(VLOOKUP($A57,'Matrix Node Matching'!$A:$I,8,FALSE),"")</f>
        <v/>
      </c>
      <c r="I57" t="str">
        <f>_xlfn.IFNA(VLOOKUP(A57,Configuration_Stock!A:H,7,FALSE),"")</f>
        <v/>
      </c>
    </row>
    <row r="58" spans="8:9" x14ac:dyDescent="0.3">
      <c r="H58" t="str">
        <f>_xlfn.IFNA(VLOOKUP($A58,'Matrix Node Matching'!$A:$I,8,FALSE),"")</f>
        <v/>
      </c>
      <c r="I58" t="str">
        <f>_xlfn.IFNA(VLOOKUP(A58,Configuration_Stock!A:H,7,FALSE),"")</f>
        <v/>
      </c>
    </row>
    <row r="59" spans="8:9" x14ac:dyDescent="0.3">
      <c r="H59" t="str">
        <f>_xlfn.IFNA(VLOOKUP($A59,'Matrix Node Matching'!$A:$I,8,FALSE),"")</f>
        <v/>
      </c>
      <c r="I59" t="str">
        <f>_xlfn.IFNA(VLOOKUP(A59,Configuration_Stock!A:H,7,FALSE),"")</f>
        <v/>
      </c>
    </row>
    <row r="60" spans="8:9" x14ac:dyDescent="0.3">
      <c r="H60" t="str">
        <f>_xlfn.IFNA(VLOOKUP($A60,'Matrix Node Matching'!$A:$I,8,FALSE),"")</f>
        <v/>
      </c>
      <c r="I60" t="str">
        <f>_xlfn.IFNA(VLOOKUP(A60,Configuration_Stock!A:H,7,FALSE),"")</f>
        <v/>
      </c>
    </row>
    <row r="61" spans="8:9" x14ac:dyDescent="0.3">
      <c r="H61" t="str">
        <f>_xlfn.IFNA(VLOOKUP($A61,'Matrix Node Matching'!$A:$I,8,FALSE),"")</f>
        <v/>
      </c>
      <c r="I61" t="str">
        <f>_xlfn.IFNA(VLOOKUP(A61,Configuration_Stock!A:H,7,FALSE),"")</f>
        <v/>
      </c>
    </row>
    <row r="62" spans="8:9" x14ac:dyDescent="0.3">
      <c r="H62" t="str">
        <f>_xlfn.IFNA(VLOOKUP($A62,'Matrix Node Matching'!$A:$I,8,FALSE),"")</f>
        <v/>
      </c>
      <c r="I62" t="str">
        <f>_xlfn.IFNA(VLOOKUP(A62,Configuration_Stock!A:H,7,FALSE),"")</f>
        <v/>
      </c>
    </row>
    <row r="63" spans="8:9" x14ac:dyDescent="0.3">
      <c r="H63" t="str">
        <f>_xlfn.IFNA(VLOOKUP($A63,'Matrix Node Matching'!$A:$I,8,FALSE),"")</f>
        <v/>
      </c>
      <c r="I63" t="str">
        <f>_xlfn.IFNA(VLOOKUP(A63,Configuration_Stock!A:H,7,FALSE),"")</f>
        <v/>
      </c>
    </row>
    <row r="64" spans="8:9" x14ac:dyDescent="0.3">
      <c r="H64" t="str">
        <f>_xlfn.IFNA(VLOOKUP($A64,'Matrix Node Matching'!$A:$I,8,FALSE),"")</f>
        <v/>
      </c>
      <c r="I64" t="str">
        <f>_xlfn.IFNA(VLOOKUP(A64,Configuration_Stock!A:H,7,FALSE),"")</f>
        <v/>
      </c>
    </row>
    <row r="65" spans="8:9" x14ac:dyDescent="0.3">
      <c r="H65" t="str">
        <f>_xlfn.IFNA(VLOOKUP($A65,'Matrix Node Matching'!$A:$I,8,FALSE),"")</f>
        <v/>
      </c>
      <c r="I65" t="str">
        <f>_xlfn.IFNA(VLOOKUP(A65,Configuration_Stock!A:H,7,FALSE),"")</f>
        <v/>
      </c>
    </row>
    <row r="66" spans="8:9" x14ac:dyDescent="0.3">
      <c r="H66" t="str">
        <f>_xlfn.IFNA(VLOOKUP($A66,'Matrix Node Matching'!$A:$I,8,FALSE),"")</f>
        <v/>
      </c>
      <c r="I66" t="str">
        <f>_xlfn.IFNA(VLOOKUP(A66,Configuration_Stock!A:H,7,FALSE),"")</f>
        <v/>
      </c>
    </row>
    <row r="67" spans="8:9" x14ac:dyDescent="0.3">
      <c r="H67" t="str">
        <f>_xlfn.IFNA(VLOOKUP($A67,'Matrix Node Matching'!$A:$I,8,FALSE),"")</f>
        <v/>
      </c>
      <c r="I67" t="str">
        <f>_xlfn.IFNA(VLOOKUP(A67,Configuration_Stock!A:H,7,FALSE),"")</f>
        <v/>
      </c>
    </row>
    <row r="68" spans="8:9" x14ac:dyDescent="0.3">
      <c r="H68" t="str">
        <f>_xlfn.IFNA(VLOOKUP($A68,'Matrix Node Matching'!$A:$I,8,FALSE),"")</f>
        <v/>
      </c>
      <c r="I68" t="str">
        <f>_xlfn.IFNA(VLOOKUP(A68,Configuration_Stock!A:H,7,FALSE),"")</f>
        <v/>
      </c>
    </row>
    <row r="69" spans="8:9" x14ac:dyDescent="0.3">
      <c r="H69" t="str">
        <f>_xlfn.IFNA(VLOOKUP($A69,'Matrix Node Matching'!$A:$I,8,FALSE),"")</f>
        <v/>
      </c>
      <c r="I69" t="str">
        <f>_xlfn.IFNA(VLOOKUP(A69,Configuration_Stock!A:H,7,FALSE),"")</f>
        <v/>
      </c>
    </row>
    <row r="70" spans="8:9" x14ac:dyDescent="0.3">
      <c r="H70" t="str">
        <f>_xlfn.IFNA(VLOOKUP($A70,'Matrix Node Matching'!$A:$I,8,FALSE),"")</f>
        <v/>
      </c>
      <c r="I70" t="str">
        <f>_xlfn.IFNA(VLOOKUP(A70,Configuration_Stock!A:H,7,FALSE),"")</f>
        <v/>
      </c>
    </row>
    <row r="71" spans="8:9" x14ac:dyDescent="0.3">
      <c r="H71" t="str">
        <f>_xlfn.IFNA(VLOOKUP($A71,'Matrix Node Matching'!$A:$I,8,FALSE),"")</f>
        <v/>
      </c>
      <c r="I71" t="str">
        <f>_xlfn.IFNA(VLOOKUP(A71,Configuration_Stock!A:H,7,FALSE),"")</f>
        <v/>
      </c>
    </row>
    <row r="72" spans="8:9" x14ac:dyDescent="0.3">
      <c r="H72" t="str">
        <f>_xlfn.IFNA(VLOOKUP($A72,'Matrix Node Matching'!$A:$I,8,FALSE),"")</f>
        <v/>
      </c>
      <c r="I72" t="str">
        <f>_xlfn.IFNA(VLOOKUP(A72,Configuration_Stock!A:H,7,FALSE),"")</f>
        <v/>
      </c>
    </row>
    <row r="73" spans="8:9" x14ac:dyDescent="0.3">
      <c r="H73" t="str">
        <f>_xlfn.IFNA(VLOOKUP($A73,'Matrix Node Matching'!$A:$I,8,FALSE),"")</f>
        <v/>
      </c>
      <c r="I73" t="str">
        <f>_xlfn.IFNA(VLOOKUP(A73,Configuration_Stock!A:H,7,FALSE),"")</f>
        <v/>
      </c>
    </row>
    <row r="74" spans="8:9" x14ac:dyDescent="0.3">
      <c r="H74" t="str">
        <f>_xlfn.IFNA(VLOOKUP($A74,'Matrix Node Matching'!$A:$I,8,FALSE),"")</f>
        <v/>
      </c>
      <c r="I74" t="str">
        <f>_xlfn.IFNA(VLOOKUP(A74,Configuration_Stock!A:H,7,FALSE),"")</f>
        <v/>
      </c>
    </row>
    <row r="75" spans="8:9" x14ac:dyDescent="0.3">
      <c r="H75" t="str">
        <f>_xlfn.IFNA(VLOOKUP($A75,'Matrix Node Matching'!$A:$I,8,FALSE),"")</f>
        <v/>
      </c>
      <c r="I75" t="str">
        <f>_xlfn.IFNA(VLOOKUP(A75,Configuration_Stock!A:H,7,FALSE),"")</f>
        <v/>
      </c>
    </row>
    <row r="76" spans="8:9" x14ac:dyDescent="0.3">
      <c r="H76" t="str">
        <f>_xlfn.IFNA(VLOOKUP($A76,'Matrix Node Matching'!$A:$I,8,FALSE),"")</f>
        <v/>
      </c>
      <c r="I76" t="str">
        <f>_xlfn.IFNA(VLOOKUP(A76,Configuration_Stock!A:H,7,FALSE),"")</f>
        <v/>
      </c>
    </row>
    <row r="77" spans="8:9" x14ac:dyDescent="0.3">
      <c r="H77" t="str">
        <f>_xlfn.IFNA(VLOOKUP($A77,'Matrix Node Matching'!$A:$I,8,FALSE),"")</f>
        <v/>
      </c>
      <c r="I77" t="str">
        <f>_xlfn.IFNA(VLOOKUP(A77,Configuration_Stock!A:H,7,FALSE),"")</f>
        <v/>
      </c>
    </row>
    <row r="78" spans="8:9" x14ac:dyDescent="0.3">
      <c r="H78" t="str">
        <f>_xlfn.IFNA(VLOOKUP($A78,'Matrix Node Matching'!$A:$I,8,FALSE),"")</f>
        <v/>
      </c>
      <c r="I78" t="str">
        <f>_xlfn.IFNA(VLOOKUP(A78,Configuration_Stock!A:H,7,FALSE),"")</f>
        <v/>
      </c>
    </row>
    <row r="79" spans="8:9" x14ac:dyDescent="0.3">
      <c r="H79" t="str">
        <f>_xlfn.IFNA(VLOOKUP($A79,'Matrix Node Matching'!$A:$I,8,FALSE),"")</f>
        <v/>
      </c>
      <c r="I79" t="str">
        <f>_xlfn.IFNA(VLOOKUP(A79,Configuration_Stock!A:H,7,FALSE),"")</f>
        <v/>
      </c>
    </row>
    <row r="80" spans="8:9" x14ac:dyDescent="0.3">
      <c r="H80" t="str">
        <f>_xlfn.IFNA(VLOOKUP($A80,'Matrix Node Matching'!$A:$I,8,FALSE),"")</f>
        <v/>
      </c>
      <c r="I80" t="str">
        <f>_xlfn.IFNA(VLOOKUP(A80,Configuration_Stock!A:H,7,FALSE),"")</f>
        <v/>
      </c>
    </row>
    <row r="81" spans="8:9" x14ac:dyDescent="0.3">
      <c r="H81" t="str">
        <f>_xlfn.IFNA(VLOOKUP($A81,'Matrix Node Matching'!$A:$I,8,FALSE),"")</f>
        <v/>
      </c>
      <c r="I81" t="str">
        <f>_xlfn.IFNA(VLOOKUP(A81,Configuration_Stock!A:H,7,FALSE),"")</f>
        <v/>
      </c>
    </row>
    <row r="82" spans="8:9" x14ac:dyDescent="0.3">
      <c r="H82" t="str">
        <f>_xlfn.IFNA(VLOOKUP($A82,'Matrix Node Matching'!$A:$I,8,FALSE),"")</f>
        <v/>
      </c>
      <c r="I82" t="str">
        <f>_xlfn.IFNA(VLOOKUP(A82,Configuration_Stock!A:H,7,FALSE),"")</f>
        <v/>
      </c>
    </row>
    <row r="83" spans="8:9" x14ac:dyDescent="0.3">
      <c r="H83" t="str">
        <f>_xlfn.IFNA(VLOOKUP($A83,'Matrix Node Matching'!$A:$I,8,FALSE),"")</f>
        <v/>
      </c>
      <c r="I83" t="str">
        <f>_xlfn.IFNA(VLOOKUP(A83,Configuration_Stock!A:H,7,FALSE),"")</f>
        <v/>
      </c>
    </row>
    <row r="84" spans="8:9" x14ac:dyDescent="0.3">
      <c r="H84" t="str">
        <f>_xlfn.IFNA(VLOOKUP($A84,'Matrix Node Matching'!$A:$I,8,FALSE),"")</f>
        <v/>
      </c>
      <c r="I84" t="str">
        <f>_xlfn.IFNA(VLOOKUP(A84,Configuration_Stock!A:H,7,FALSE),"")</f>
        <v/>
      </c>
    </row>
    <row r="85" spans="8:9" x14ac:dyDescent="0.3">
      <c r="H85" t="str">
        <f>_xlfn.IFNA(VLOOKUP($A85,'Matrix Node Matching'!$A:$I,8,FALSE),"")</f>
        <v/>
      </c>
      <c r="I85" t="str">
        <f>_xlfn.IFNA(VLOOKUP(A85,Configuration_Stock!A:H,7,FALSE),"")</f>
        <v/>
      </c>
    </row>
    <row r="86" spans="8:9" x14ac:dyDescent="0.3">
      <c r="H86" t="str">
        <f>_xlfn.IFNA(VLOOKUP($A86,'Matrix Node Matching'!$A:$I,8,FALSE),"")</f>
        <v/>
      </c>
      <c r="I86" t="str">
        <f>_xlfn.IFNA(VLOOKUP(A86,Configuration_Stock!A:H,7,FALSE),"")</f>
        <v/>
      </c>
    </row>
    <row r="87" spans="8:9" x14ac:dyDescent="0.3">
      <c r="H87" t="str">
        <f>_xlfn.IFNA(VLOOKUP($A87,'Matrix Node Matching'!$A:$I,8,FALSE),"")</f>
        <v/>
      </c>
      <c r="I87" t="str">
        <f>_xlfn.IFNA(VLOOKUP(A87,Configuration_Stock!A:H,7,FALSE),"")</f>
        <v/>
      </c>
    </row>
    <row r="88" spans="8:9" x14ac:dyDescent="0.3">
      <c r="H88" t="str">
        <f>_xlfn.IFNA(VLOOKUP($A88,'Matrix Node Matching'!$A:$I,8,FALSE),"")</f>
        <v/>
      </c>
      <c r="I88" t="str">
        <f>_xlfn.IFNA(VLOOKUP(A88,Configuration_Stock!A:H,7,FALSE),"")</f>
        <v/>
      </c>
    </row>
    <row r="89" spans="8:9" x14ac:dyDescent="0.3">
      <c r="H89" t="str">
        <f>_xlfn.IFNA(VLOOKUP($A89,'Matrix Node Matching'!$A:$I,8,FALSE),"")</f>
        <v/>
      </c>
      <c r="I89" t="str">
        <f>_xlfn.IFNA(VLOOKUP(A89,Configuration_Stock!A:H,7,FALSE),"")</f>
        <v/>
      </c>
    </row>
    <row r="90" spans="8:9" x14ac:dyDescent="0.3">
      <c r="H90" t="str">
        <f>_xlfn.IFNA(VLOOKUP($A90,'Matrix Node Matching'!$A:$I,8,FALSE),"")</f>
        <v/>
      </c>
      <c r="I90" t="str">
        <f>_xlfn.IFNA(VLOOKUP(A90,Configuration_Stock!A:H,7,FALSE),"")</f>
        <v/>
      </c>
    </row>
    <row r="91" spans="8:9" x14ac:dyDescent="0.3">
      <c r="H91" t="str">
        <f>_xlfn.IFNA(VLOOKUP($A91,'Matrix Node Matching'!$A:$I,8,FALSE),"")</f>
        <v/>
      </c>
      <c r="I91" t="str">
        <f>_xlfn.IFNA(VLOOKUP(A91,Configuration_Stock!A:H,7,FALSE),"")</f>
        <v/>
      </c>
    </row>
    <row r="92" spans="8:9" x14ac:dyDescent="0.3">
      <c r="H92" t="str">
        <f>_xlfn.IFNA(VLOOKUP($A92,'Matrix Node Matching'!$A:$I,8,FALSE),"")</f>
        <v/>
      </c>
      <c r="I92" t="str">
        <f>_xlfn.IFNA(VLOOKUP(A92,Configuration_Stock!A:H,7,FALSE),"")</f>
        <v/>
      </c>
    </row>
    <row r="93" spans="8:9" x14ac:dyDescent="0.3">
      <c r="H93" t="str">
        <f>_xlfn.IFNA(VLOOKUP($A93,'Matrix Node Matching'!$A:$I,8,FALSE),"")</f>
        <v/>
      </c>
      <c r="I93" t="str">
        <f>_xlfn.IFNA(VLOOKUP(A93,Configuration_Stock!A:H,7,FALSE),"")</f>
        <v/>
      </c>
    </row>
    <row r="94" spans="8:9" x14ac:dyDescent="0.3">
      <c r="H94" t="str">
        <f>_xlfn.IFNA(VLOOKUP($A94,'Matrix Node Matching'!$A:$I,8,FALSE),"")</f>
        <v/>
      </c>
      <c r="I94" t="str">
        <f>_xlfn.IFNA(VLOOKUP(A94,Configuration_Stock!A:H,7,FALSE),"")</f>
        <v/>
      </c>
    </row>
    <row r="95" spans="8:9" x14ac:dyDescent="0.3">
      <c r="H95" t="str">
        <f>_xlfn.IFNA(VLOOKUP($A95,'Matrix Node Matching'!$A:$I,8,FALSE),"")</f>
        <v/>
      </c>
      <c r="I95" t="str">
        <f>_xlfn.IFNA(VLOOKUP(A95,Configuration_Stock!A:H,7,FALSE),"")</f>
        <v/>
      </c>
    </row>
    <row r="96" spans="8:9" x14ac:dyDescent="0.3">
      <c r="H96" t="str">
        <f>_xlfn.IFNA(VLOOKUP($A96,'Matrix Node Matching'!$A:$I,8,FALSE),"")</f>
        <v/>
      </c>
      <c r="I96" t="str">
        <f>_xlfn.IFNA(VLOOKUP(A96,Configuration_Stock!A:H,7,FALSE),"")</f>
        <v/>
      </c>
    </row>
    <row r="97" spans="8:9" x14ac:dyDescent="0.3">
      <c r="H97" t="str">
        <f>_xlfn.IFNA(VLOOKUP($A97,'Matrix Node Matching'!$A:$I,8,FALSE),"")</f>
        <v/>
      </c>
      <c r="I97" t="str">
        <f>_xlfn.IFNA(VLOOKUP(A97,Configuration_Stock!A:H,7,FALSE),"")</f>
        <v/>
      </c>
    </row>
    <row r="98" spans="8:9" x14ac:dyDescent="0.3">
      <c r="H98" t="str">
        <f>_xlfn.IFNA(VLOOKUP($A98,'Matrix Node Matching'!$A:$I,8,FALSE),"")</f>
        <v/>
      </c>
      <c r="I98" t="str">
        <f>_xlfn.IFNA(VLOOKUP(A98,Configuration_Stock!A:H,7,FALSE),"")</f>
        <v/>
      </c>
    </row>
    <row r="99" spans="8:9" x14ac:dyDescent="0.3">
      <c r="H99" t="str">
        <f>_xlfn.IFNA(VLOOKUP($A99,'Matrix Node Matching'!$A:$I,8,FALSE),"")</f>
        <v/>
      </c>
      <c r="I99" t="str">
        <f>_xlfn.IFNA(VLOOKUP(A99,Configuration_Stock!A:H,7,FALSE),"")</f>
        <v/>
      </c>
    </row>
    <row r="100" spans="8:9" x14ac:dyDescent="0.3">
      <c r="I100" t="str">
        <f>_xlfn.IFNA(VLOOKUP(A100,Configuration_Stock!A:H,7,FALSE),"")</f>
        <v/>
      </c>
    </row>
    <row r="101" spans="8:9" x14ac:dyDescent="0.3">
      <c r="I101" t="str">
        <f>_xlfn.IFNA(VLOOKUP(A101,Configuration_Stock!A:H,7,FALSE),"")</f>
        <v/>
      </c>
    </row>
    <row r="102" spans="8:9" x14ac:dyDescent="0.3">
      <c r="I102" t="str">
        <f>_xlfn.IFNA(VLOOKUP(A102,Configuration_Stock!A:H,7,FALSE),"")</f>
        <v/>
      </c>
    </row>
    <row r="103" spans="8:9" x14ac:dyDescent="0.3">
      <c r="I103" t="str">
        <f>_xlfn.IFNA(VLOOKUP(A103,Configuration_Stock!A:H,7,FALSE),"")</f>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C10F-A4DF-E149-988F-33DC3AEB11EA}">
  <dimension ref="A1:NM320"/>
  <sheetViews>
    <sheetView topLeftCell="C1" workbookViewId="0">
      <pane xSplit="7" ySplit="2" topLeftCell="LS3" activePane="bottomRight" state="frozen"/>
      <selection pane="topRight" activeCell="J1" sqref="J1"/>
      <selection pane="bottomLeft" activeCell="C3" sqref="C3"/>
      <selection pane="bottomRight" activeCell="NN2" sqref="NN2"/>
    </sheetView>
  </sheetViews>
  <sheetFormatPr defaultColWidth="11.44140625" defaultRowHeight="14.4" x14ac:dyDescent="0.3"/>
  <cols>
    <col min="3" max="4" width="8.6640625" customWidth="1"/>
    <col min="5" max="5" width="7.6640625" customWidth="1"/>
    <col min="6" max="6" width="15.6640625" customWidth="1"/>
    <col min="7" max="7" width="33.109375" customWidth="1"/>
    <col min="8" max="8" width="4.6640625" customWidth="1"/>
  </cols>
  <sheetData>
    <row r="1" spans="1:377" x14ac:dyDescent="0.3">
      <c r="J1" t="s">
        <v>659</v>
      </c>
    </row>
    <row r="2" spans="1:377" x14ac:dyDescent="0.3">
      <c r="A2" t="s">
        <v>9</v>
      </c>
      <c r="B2" t="s">
        <v>660</v>
      </c>
      <c r="C2" t="s">
        <v>10</v>
      </c>
      <c r="D2" t="s">
        <v>11</v>
      </c>
      <c r="E2" t="s">
        <v>12</v>
      </c>
      <c r="F2" t="s">
        <v>13</v>
      </c>
      <c r="G2" t="s">
        <v>14</v>
      </c>
      <c r="H2" t="s">
        <v>661</v>
      </c>
      <c r="I2" t="s">
        <v>662</v>
      </c>
      <c r="J2">
        <v>1</v>
      </c>
      <c r="K2">
        <v>2</v>
      </c>
      <c r="L2">
        <v>3</v>
      </c>
      <c r="M2">
        <v>4</v>
      </c>
      <c r="N2">
        <v>5</v>
      </c>
      <c r="O2">
        <v>6</v>
      </c>
      <c r="P2">
        <v>7</v>
      </c>
      <c r="Q2">
        <v>8</v>
      </c>
      <c r="R2">
        <v>9</v>
      </c>
      <c r="S2">
        <v>10</v>
      </c>
      <c r="T2">
        <v>11</v>
      </c>
      <c r="U2">
        <v>12</v>
      </c>
      <c r="V2">
        <v>13</v>
      </c>
      <c r="W2">
        <v>14</v>
      </c>
      <c r="X2">
        <v>15</v>
      </c>
      <c r="Y2">
        <v>16</v>
      </c>
      <c r="Z2">
        <v>17</v>
      </c>
      <c r="AA2">
        <v>18</v>
      </c>
      <c r="AB2">
        <v>19</v>
      </c>
      <c r="AC2">
        <v>20</v>
      </c>
      <c r="AD2">
        <v>21</v>
      </c>
      <c r="AE2">
        <v>22</v>
      </c>
      <c r="AF2">
        <v>23</v>
      </c>
      <c r="AG2">
        <v>24</v>
      </c>
      <c r="AH2">
        <v>25</v>
      </c>
      <c r="AI2">
        <v>26</v>
      </c>
      <c r="AJ2">
        <v>27</v>
      </c>
      <c r="AK2">
        <v>28</v>
      </c>
      <c r="AL2">
        <v>29</v>
      </c>
      <c r="AM2">
        <v>30</v>
      </c>
      <c r="AN2">
        <v>31</v>
      </c>
      <c r="AO2">
        <v>32</v>
      </c>
      <c r="AP2">
        <v>33</v>
      </c>
      <c r="AQ2">
        <v>34</v>
      </c>
      <c r="AR2">
        <v>35</v>
      </c>
      <c r="AS2">
        <v>36</v>
      </c>
      <c r="AT2">
        <v>37</v>
      </c>
      <c r="AU2">
        <v>38</v>
      </c>
      <c r="AV2">
        <v>39</v>
      </c>
      <c r="AW2">
        <v>40</v>
      </c>
      <c r="AX2">
        <v>41</v>
      </c>
      <c r="AY2">
        <v>42</v>
      </c>
      <c r="AZ2">
        <v>43</v>
      </c>
      <c r="BA2">
        <v>44</v>
      </c>
      <c r="BB2">
        <v>45</v>
      </c>
      <c r="BC2">
        <v>46</v>
      </c>
      <c r="BD2">
        <v>47</v>
      </c>
      <c r="BE2">
        <v>48</v>
      </c>
      <c r="BF2">
        <v>49</v>
      </c>
      <c r="BG2">
        <v>50</v>
      </c>
      <c r="BH2">
        <v>51</v>
      </c>
      <c r="BI2">
        <v>52</v>
      </c>
      <c r="BJ2">
        <v>53</v>
      </c>
      <c r="BK2">
        <v>54</v>
      </c>
      <c r="BL2">
        <v>55</v>
      </c>
      <c r="BM2">
        <v>56</v>
      </c>
      <c r="BN2">
        <v>57</v>
      </c>
      <c r="BO2">
        <v>58</v>
      </c>
      <c r="BP2">
        <v>59</v>
      </c>
      <c r="BQ2">
        <v>60</v>
      </c>
      <c r="BR2">
        <v>61</v>
      </c>
      <c r="BS2">
        <v>62</v>
      </c>
      <c r="BT2">
        <v>63</v>
      </c>
      <c r="BU2">
        <v>64</v>
      </c>
      <c r="BV2">
        <v>65</v>
      </c>
      <c r="BW2">
        <v>66</v>
      </c>
      <c r="BX2">
        <v>67</v>
      </c>
      <c r="BY2">
        <v>68</v>
      </c>
      <c r="BZ2">
        <v>69</v>
      </c>
      <c r="CA2">
        <v>70</v>
      </c>
      <c r="CB2">
        <v>71</v>
      </c>
      <c r="CC2">
        <v>72</v>
      </c>
      <c r="CD2">
        <v>73</v>
      </c>
      <c r="CE2">
        <v>74</v>
      </c>
      <c r="CF2">
        <v>75</v>
      </c>
      <c r="CG2">
        <v>76</v>
      </c>
      <c r="CH2">
        <v>77</v>
      </c>
      <c r="CI2">
        <v>78</v>
      </c>
      <c r="CJ2">
        <v>79</v>
      </c>
      <c r="CK2">
        <v>80</v>
      </c>
      <c r="CL2">
        <v>81</v>
      </c>
      <c r="CM2">
        <v>82</v>
      </c>
      <c r="CN2">
        <v>83</v>
      </c>
      <c r="CO2">
        <v>84</v>
      </c>
      <c r="CP2">
        <v>85</v>
      </c>
      <c r="CQ2">
        <v>86</v>
      </c>
      <c r="CR2">
        <v>87</v>
      </c>
      <c r="CS2">
        <v>88</v>
      </c>
      <c r="CT2">
        <v>89</v>
      </c>
      <c r="CU2">
        <v>90</v>
      </c>
      <c r="CV2">
        <v>91</v>
      </c>
      <c r="CW2">
        <v>92</v>
      </c>
      <c r="CX2">
        <v>93</v>
      </c>
      <c r="CY2">
        <v>94</v>
      </c>
      <c r="CZ2">
        <v>95</v>
      </c>
      <c r="DA2">
        <v>96</v>
      </c>
      <c r="DB2">
        <v>97</v>
      </c>
      <c r="DC2">
        <v>98</v>
      </c>
      <c r="DD2">
        <v>99</v>
      </c>
      <c r="DE2">
        <v>100</v>
      </c>
      <c r="DF2">
        <v>101</v>
      </c>
      <c r="DG2">
        <v>102</v>
      </c>
      <c r="DH2">
        <v>103</v>
      </c>
      <c r="DI2">
        <v>104</v>
      </c>
      <c r="DJ2">
        <v>105</v>
      </c>
      <c r="DK2">
        <v>106</v>
      </c>
      <c r="DL2">
        <v>107</v>
      </c>
      <c r="DM2">
        <v>108</v>
      </c>
      <c r="DN2">
        <v>109</v>
      </c>
      <c r="DO2">
        <v>110</v>
      </c>
      <c r="DP2">
        <v>111</v>
      </c>
      <c r="DQ2">
        <v>112</v>
      </c>
      <c r="DR2">
        <v>113</v>
      </c>
      <c r="DS2">
        <v>114</v>
      </c>
      <c r="DT2">
        <v>115</v>
      </c>
      <c r="DU2">
        <v>116</v>
      </c>
      <c r="DV2">
        <v>117</v>
      </c>
      <c r="DW2">
        <v>118</v>
      </c>
      <c r="DX2">
        <v>119</v>
      </c>
      <c r="DY2">
        <v>120</v>
      </c>
      <c r="DZ2">
        <v>121</v>
      </c>
      <c r="EA2">
        <v>122</v>
      </c>
      <c r="EB2">
        <v>123</v>
      </c>
      <c r="EC2">
        <v>124</v>
      </c>
      <c r="ED2">
        <v>125</v>
      </c>
      <c r="EE2">
        <v>126</v>
      </c>
      <c r="EF2">
        <v>127</v>
      </c>
      <c r="EG2">
        <v>128</v>
      </c>
      <c r="EH2">
        <v>129</v>
      </c>
      <c r="EI2">
        <v>130</v>
      </c>
      <c r="EJ2">
        <v>131</v>
      </c>
      <c r="EK2">
        <v>132</v>
      </c>
      <c r="EL2">
        <v>133</v>
      </c>
      <c r="EM2">
        <v>134</v>
      </c>
      <c r="EN2">
        <v>135</v>
      </c>
      <c r="EO2">
        <v>136</v>
      </c>
      <c r="EP2">
        <v>137</v>
      </c>
      <c r="EQ2">
        <v>138</v>
      </c>
      <c r="ER2">
        <v>139</v>
      </c>
      <c r="ES2">
        <v>140</v>
      </c>
      <c r="ET2">
        <v>141</v>
      </c>
      <c r="EU2">
        <v>142</v>
      </c>
      <c r="EV2">
        <v>143</v>
      </c>
      <c r="EW2">
        <v>144</v>
      </c>
      <c r="EX2">
        <v>145</v>
      </c>
      <c r="EY2">
        <v>146</v>
      </c>
      <c r="EZ2">
        <v>147</v>
      </c>
      <c r="FA2">
        <v>148</v>
      </c>
      <c r="FB2">
        <v>149</v>
      </c>
      <c r="FC2">
        <v>150</v>
      </c>
      <c r="FD2">
        <v>151</v>
      </c>
      <c r="FE2">
        <v>152</v>
      </c>
      <c r="FF2">
        <v>153</v>
      </c>
      <c r="FG2">
        <v>154</v>
      </c>
      <c r="FH2">
        <v>155</v>
      </c>
      <c r="FI2">
        <v>156</v>
      </c>
      <c r="FJ2">
        <v>157</v>
      </c>
      <c r="FK2">
        <v>158</v>
      </c>
      <c r="FL2">
        <v>159</v>
      </c>
      <c r="FM2">
        <v>160</v>
      </c>
      <c r="FN2">
        <v>161</v>
      </c>
      <c r="FO2">
        <v>162</v>
      </c>
      <c r="FP2">
        <v>163</v>
      </c>
      <c r="FQ2">
        <v>164</v>
      </c>
      <c r="FR2">
        <v>165</v>
      </c>
      <c r="FS2">
        <v>166</v>
      </c>
      <c r="FT2">
        <v>167</v>
      </c>
      <c r="FU2">
        <v>168</v>
      </c>
      <c r="FV2">
        <v>169</v>
      </c>
      <c r="FW2">
        <v>170</v>
      </c>
      <c r="FX2">
        <v>171</v>
      </c>
      <c r="FY2">
        <v>172</v>
      </c>
      <c r="FZ2">
        <v>173</v>
      </c>
      <c r="GA2">
        <v>174</v>
      </c>
      <c r="GB2">
        <v>175</v>
      </c>
      <c r="GC2">
        <v>176</v>
      </c>
      <c r="GD2">
        <v>177</v>
      </c>
      <c r="GE2">
        <v>178</v>
      </c>
      <c r="GF2">
        <v>179</v>
      </c>
      <c r="GG2">
        <v>180</v>
      </c>
      <c r="GH2">
        <v>181</v>
      </c>
      <c r="GI2">
        <v>182</v>
      </c>
      <c r="GJ2">
        <v>183</v>
      </c>
      <c r="GK2">
        <v>184</v>
      </c>
      <c r="GL2">
        <v>185</v>
      </c>
      <c r="GM2">
        <v>186</v>
      </c>
      <c r="GN2">
        <v>187</v>
      </c>
      <c r="GO2">
        <v>188</v>
      </c>
      <c r="GP2">
        <v>189</v>
      </c>
      <c r="GQ2">
        <v>190</v>
      </c>
      <c r="GR2">
        <v>191</v>
      </c>
      <c r="GS2">
        <v>192</v>
      </c>
      <c r="GT2">
        <v>193</v>
      </c>
      <c r="GU2">
        <v>194</v>
      </c>
      <c r="GV2">
        <v>195</v>
      </c>
      <c r="GW2">
        <v>196</v>
      </c>
      <c r="GX2">
        <v>197</v>
      </c>
      <c r="GY2">
        <v>198</v>
      </c>
      <c r="GZ2">
        <v>199</v>
      </c>
      <c r="HA2">
        <v>200</v>
      </c>
      <c r="HB2">
        <v>201</v>
      </c>
      <c r="HC2">
        <v>202</v>
      </c>
      <c r="HD2">
        <v>203</v>
      </c>
      <c r="HE2">
        <v>204</v>
      </c>
      <c r="HF2">
        <v>205</v>
      </c>
      <c r="HG2">
        <v>206</v>
      </c>
      <c r="HH2">
        <v>207</v>
      </c>
      <c r="HI2">
        <v>208</v>
      </c>
      <c r="HJ2">
        <v>209</v>
      </c>
      <c r="HK2">
        <v>210</v>
      </c>
      <c r="HL2">
        <v>211</v>
      </c>
      <c r="HM2">
        <v>212</v>
      </c>
      <c r="HN2">
        <v>213</v>
      </c>
      <c r="HO2">
        <v>214</v>
      </c>
      <c r="HP2">
        <v>215</v>
      </c>
      <c r="HQ2">
        <v>216</v>
      </c>
      <c r="HR2">
        <v>217</v>
      </c>
      <c r="HS2">
        <v>218</v>
      </c>
      <c r="HT2">
        <v>219</v>
      </c>
      <c r="HU2">
        <v>220</v>
      </c>
      <c r="HV2">
        <v>221</v>
      </c>
      <c r="HW2">
        <v>222</v>
      </c>
      <c r="HX2">
        <v>223</v>
      </c>
      <c r="HY2">
        <v>224</v>
      </c>
      <c r="HZ2">
        <v>225</v>
      </c>
      <c r="IA2">
        <v>226</v>
      </c>
      <c r="IB2">
        <v>227</v>
      </c>
      <c r="IC2">
        <v>228</v>
      </c>
      <c r="ID2">
        <v>229</v>
      </c>
      <c r="IE2">
        <v>230</v>
      </c>
      <c r="IF2">
        <v>231</v>
      </c>
      <c r="IG2">
        <v>232</v>
      </c>
      <c r="IH2">
        <v>233</v>
      </c>
      <c r="II2">
        <v>234</v>
      </c>
      <c r="IJ2">
        <v>235</v>
      </c>
      <c r="IK2">
        <v>236</v>
      </c>
      <c r="IL2">
        <v>237</v>
      </c>
      <c r="IM2">
        <v>238</v>
      </c>
      <c r="IN2">
        <v>239</v>
      </c>
      <c r="IO2">
        <v>240</v>
      </c>
      <c r="IP2">
        <v>241</v>
      </c>
      <c r="IQ2">
        <v>242</v>
      </c>
      <c r="IR2">
        <v>243</v>
      </c>
      <c r="IS2">
        <v>244</v>
      </c>
      <c r="IT2">
        <v>245</v>
      </c>
      <c r="IU2">
        <v>246</v>
      </c>
      <c r="IV2">
        <v>247</v>
      </c>
      <c r="IW2">
        <v>248</v>
      </c>
      <c r="IX2">
        <v>249</v>
      </c>
      <c r="IY2">
        <v>250</v>
      </c>
      <c r="IZ2">
        <v>251</v>
      </c>
      <c r="JA2">
        <v>252</v>
      </c>
      <c r="JB2">
        <v>253</v>
      </c>
      <c r="JC2">
        <v>254</v>
      </c>
      <c r="JD2">
        <v>255</v>
      </c>
      <c r="JE2">
        <v>256</v>
      </c>
      <c r="JF2">
        <v>257</v>
      </c>
      <c r="JG2">
        <v>258</v>
      </c>
      <c r="JH2">
        <v>259</v>
      </c>
      <c r="JI2">
        <v>260</v>
      </c>
      <c r="JJ2">
        <v>261</v>
      </c>
      <c r="JK2">
        <v>262</v>
      </c>
      <c r="JL2">
        <v>263</v>
      </c>
      <c r="JM2">
        <v>264</v>
      </c>
      <c r="JN2">
        <v>265</v>
      </c>
      <c r="JO2">
        <v>266</v>
      </c>
      <c r="JP2">
        <v>267</v>
      </c>
      <c r="JQ2">
        <v>268</v>
      </c>
      <c r="JR2">
        <v>269</v>
      </c>
      <c r="JS2">
        <v>270</v>
      </c>
      <c r="JT2">
        <v>271</v>
      </c>
      <c r="JU2">
        <v>272</v>
      </c>
      <c r="JV2">
        <v>273</v>
      </c>
      <c r="JW2">
        <v>274</v>
      </c>
      <c r="JX2">
        <v>275</v>
      </c>
      <c r="JY2">
        <v>276</v>
      </c>
      <c r="JZ2">
        <v>277</v>
      </c>
      <c r="KA2">
        <v>278</v>
      </c>
      <c r="KB2">
        <v>279</v>
      </c>
      <c r="KC2">
        <v>280</v>
      </c>
      <c r="KD2">
        <v>281</v>
      </c>
      <c r="KE2">
        <v>282</v>
      </c>
      <c r="KF2">
        <v>283</v>
      </c>
      <c r="KG2">
        <v>284</v>
      </c>
      <c r="KH2">
        <v>285</v>
      </c>
      <c r="KI2">
        <v>286</v>
      </c>
      <c r="KJ2">
        <v>287</v>
      </c>
      <c r="KK2">
        <v>288</v>
      </c>
      <c r="KL2">
        <v>289</v>
      </c>
      <c r="KM2">
        <v>290</v>
      </c>
      <c r="KN2">
        <v>291</v>
      </c>
      <c r="KO2">
        <v>292</v>
      </c>
      <c r="KP2">
        <v>293</v>
      </c>
      <c r="KQ2">
        <v>294</v>
      </c>
      <c r="KR2">
        <v>295</v>
      </c>
      <c r="KS2">
        <v>296</v>
      </c>
      <c r="KT2">
        <v>297</v>
      </c>
      <c r="KU2">
        <v>298</v>
      </c>
      <c r="KV2">
        <v>299</v>
      </c>
      <c r="KW2">
        <v>300</v>
      </c>
      <c r="KX2">
        <v>301</v>
      </c>
      <c r="KY2">
        <v>302</v>
      </c>
      <c r="KZ2">
        <v>303</v>
      </c>
      <c r="LA2">
        <v>304</v>
      </c>
      <c r="LB2">
        <v>305</v>
      </c>
      <c r="LC2">
        <v>306</v>
      </c>
      <c r="LD2">
        <v>307</v>
      </c>
      <c r="LE2">
        <v>308</v>
      </c>
      <c r="LF2">
        <v>309</v>
      </c>
      <c r="LG2">
        <v>310</v>
      </c>
      <c r="LH2">
        <v>311</v>
      </c>
      <c r="LI2">
        <v>312</v>
      </c>
      <c r="LJ2">
        <v>313</v>
      </c>
      <c r="LK2">
        <v>314</v>
      </c>
      <c r="LL2">
        <v>315</v>
      </c>
      <c r="LM2">
        <v>316</v>
      </c>
      <c r="LN2">
        <v>317</v>
      </c>
      <c r="LO2">
        <v>318</v>
      </c>
      <c r="LP2">
        <v>319</v>
      </c>
      <c r="LQ2">
        <v>320</v>
      </c>
      <c r="LR2">
        <v>321</v>
      </c>
      <c r="LS2">
        <v>322</v>
      </c>
      <c r="LT2">
        <v>323</v>
      </c>
      <c r="LU2">
        <v>324</v>
      </c>
      <c r="LV2">
        <v>325</v>
      </c>
      <c r="LW2">
        <v>326</v>
      </c>
      <c r="LX2">
        <v>327</v>
      </c>
      <c r="LY2">
        <v>328</v>
      </c>
      <c r="LZ2">
        <v>329</v>
      </c>
      <c r="MA2">
        <v>330</v>
      </c>
      <c r="MB2">
        <v>331</v>
      </c>
      <c r="MC2">
        <v>332</v>
      </c>
      <c r="MD2">
        <v>333</v>
      </c>
      <c r="ME2">
        <v>334</v>
      </c>
      <c r="MF2">
        <v>335</v>
      </c>
      <c r="MG2">
        <v>336</v>
      </c>
      <c r="MH2">
        <v>337</v>
      </c>
      <c r="MI2">
        <v>338</v>
      </c>
      <c r="MJ2">
        <v>339</v>
      </c>
      <c r="MK2">
        <v>340</v>
      </c>
      <c r="ML2">
        <v>341</v>
      </c>
      <c r="MM2">
        <v>342</v>
      </c>
      <c r="MN2">
        <v>343</v>
      </c>
      <c r="MO2">
        <v>344</v>
      </c>
      <c r="MP2">
        <v>345</v>
      </c>
      <c r="MQ2">
        <v>346</v>
      </c>
      <c r="MR2">
        <v>347</v>
      </c>
      <c r="MS2">
        <v>348</v>
      </c>
      <c r="MT2">
        <v>349</v>
      </c>
      <c r="MU2">
        <v>350</v>
      </c>
      <c r="MV2">
        <v>351</v>
      </c>
      <c r="MW2">
        <v>352</v>
      </c>
      <c r="MX2">
        <v>353</v>
      </c>
      <c r="MY2">
        <v>354</v>
      </c>
      <c r="MZ2">
        <v>355</v>
      </c>
      <c r="NA2">
        <v>356</v>
      </c>
      <c r="NB2">
        <v>357</v>
      </c>
      <c r="NC2">
        <v>358</v>
      </c>
      <c r="ND2">
        <v>359</v>
      </c>
      <c r="NE2">
        <v>360</v>
      </c>
      <c r="NF2">
        <v>361</v>
      </c>
      <c r="NG2">
        <v>362</v>
      </c>
      <c r="NH2">
        <v>363</v>
      </c>
      <c r="NI2">
        <v>364</v>
      </c>
      <c r="NJ2">
        <v>365</v>
      </c>
      <c r="NL2" s="299" t="s">
        <v>663</v>
      </c>
      <c r="NM2" s="299" t="s">
        <v>664</v>
      </c>
    </row>
    <row r="3" spans="1:377" x14ac:dyDescent="0.3">
      <c r="A3" t="str" cm="1">
        <f t="array" ref="A3:H111">_xlfn._xlws.FILTER('PASTE Technology Sheet'!A:H,'PASTE Technology Sheet'!E:E="Generation","")</f>
        <v>PNL1_01</v>
      </c>
      <c r="B3" t="str">
        <v>Elektriciteit</v>
      </c>
      <c r="C3" t="str">
        <v>Conversion</v>
      </c>
      <c r="D3" t="str">
        <v>Power NL1</v>
      </c>
      <c r="E3" t="str">
        <v>Generation</v>
      </c>
      <c r="F3" t="str">
        <v>Electricity Cluster NL1</v>
      </c>
      <c r="G3" t="str">
        <v xml:space="preserve">Offshore Wind Cluster NL1 </v>
      </c>
      <c r="H3" t="str">
        <v>[GW]</v>
      </c>
      <c r="I3" t="e">
        <f>_xlfn.IFNA(VLOOKUP(A3,#REF!,2,FALSE),0)</f>
        <v>#REF!</v>
      </c>
      <c r="J3" t="e" cm="1">
        <f t="array" ref="J3">_xlfn.IFNA(VLOOKUP($A3,TRANSPOSE(#REF!),J$2+2,FALSE),0)</f>
        <v>#REF!</v>
      </c>
      <c r="K3" t="e" cm="1">
        <f t="array" ref="K3">_xlfn.IFNA(VLOOKUP($A3,TRANSPOSE(#REF!),K$2+2,FALSE),0)</f>
        <v>#REF!</v>
      </c>
      <c r="L3" t="e" cm="1">
        <f t="array" ref="L3">_xlfn.IFNA(VLOOKUP($A3,TRANSPOSE(#REF!),L$2+2,FALSE),0)</f>
        <v>#REF!</v>
      </c>
      <c r="M3" t="e" cm="1">
        <f t="array" ref="M3">_xlfn.IFNA(VLOOKUP($A3,TRANSPOSE(#REF!),M$2+2,FALSE),0)</f>
        <v>#REF!</v>
      </c>
      <c r="N3" t="e" cm="1">
        <f t="array" ref="N3">_xlfn.IFNA(VLOOKUP($A3,TRANSPOSE(#REF!),N$2+2,FALSE),0)</f>
        <v>#REF!</v>
      </c>
      <c r="O3" t="e" cm="1">
        <f t="array" ref="O3">_xlfn.IFNA(VLOOKUP($A3,TRANSPOSE(#REF!),O$2+2,FALSE),0)</f>
        <v>#REF!</v>
      </c>
      <c r="P3" t="e" cm="1">
        <f t="array" ref="P3">_xlfn.IFNA(VLOOKUP($A3,TRANSPOSE(#REF!),P$2+2,FALSE),0)</f>
        <v>#REF!</v>
      </c>
      <c r="Q3" t="e" cm="1">
        <f t="array" ref="Q3">_xlfn.IFNA(VLOOKUP($A3,TRANSPOSE(#REF!),Q$2+2,FALSE),0)</f>
        <v>#REF!</v>
      </c>
      <c r="R3" t="e" cm="1">
        <f t="array" ref="R3">_xlfn.IFNA(VLOOKUP($A3,TRANSPOSE(#REF!),R$2+2,FALSE),0)</f>
        <v>#REF!</v>
      </c>
      <c r="S3" t="e" cm="1">
        <f t="array" ref="S3">_xlfn.IFNA(VLOOKUP($A3,TRANSPOSE(#REF!),S$2+2,FALSE),0)</f>
        <v>#REF!</v>
      </c>
      <c r="T3" t="e" cm="1">
        <f t="array" ref="T3">_xlfn.IFNA(VLOOKUP($A3,TRANSPOSE(#REF!),T$2+2,FALSE),0)</f>
        <v>#REF!</v>
      </c>
      <c r="U3" t="e" cm="1">
        <f t="array" ref="U3">_xlfn.IFNA(VLOOKUP($A3,TRANSPOSE(#REF!),U$2+2,FALSE),0)</f>
        <v>#REF!</v>
      </c>
      <c r="V3" t="e" cm="1">
        <f t="array" ref="V3">_xlfn.IFNA(VLOOKUP($A3,TRANSPOSE(#REF!),V$2+2,FALSE),0)</f>
        <v>#REF!</v>
      </c>
      <c r="W3" t="e" cm="1">
        <f t="array" ref="W3">_xlfn.IFNA(VLOOKUP($A3,TRANSPOSE(#REF!),W$2+2,FALSE),0)</f>
        <v>#REF!</v>
      </c>
      <c r="X3" t="e" cm="1">
        <f t="array" ref="X3">_xlfn.IFNA(VLOOKUP($A3,TRANSPOSE(#REF!),X$2+2,FALSE),0)</f>
        <v>#REF!</v>
      </c>
      <c r="Y3" t="e" cm="1">
        <f t="array" ref="Y3">_xlfn.IFNA(VLOOKUP($A3,TRANSPOSE(#REF!),Y$2+2,FALSE),0)</f>
        <v>#REF!</v>
      </c>
      <c r="Z3" t="e" cm="1">
        <f t="array" ref="Z3">_xlfn.IFNA(VLOOKUP($A3,TRANSPOSE(#REF!),Z$2+2,FALSE),0)</f>
        <v>#REF!</v>
      </c>
      <c r="AA3" t="e" cm="1">
        <f t="array" ref="AA3">_xlfn.IFNA(VLOOKUP($A3,TRANSPOSE(#REF!),AA$2+2,FALSE),0)</f>
        <v>#REF!</v>
      </c>
      <c r="AB3" t="e" cm="1">
        <f t="array" ref="AB3">_xlfn.IFNA(VLOOKUP($A3,TRANSPOSE(#REF!),AB$2+2,FALSE),0)</f>
        <v>#REF!</v>
      </c>
      <c r="AC3" t="e" cm="1">
        <f t="array" ref="AC3">_xlfn.IFNA(VLOOKUP($A3,TRANSPOSE(#REF!),AC$2+2,FALSE),0)</f>
        <v>#REF!</v>
      </c>
      <c r="AD3" t="e" cm="1">
        <f t="array" ref="AD3">_xlfn.IFNA(VLOOKUP($A3,TRANSPOSE(#REF!),AD$2+2,FALSE),0)</f>
        <v>#REF!</v>
      </c>
      <c r="AE3" t="e" cm="1">
        <f t="array" ref="AE3">_xlfn.IFNA(VLOOKUP($A3,TRANSPOSE(#REF!),AE$2+2,FALSE),0)</f>
        <v>#REF!</v>
      </c>
      <c r="AF3" t="e" cm="1">
        <f t="array" ref="AF3">_xlfn.IFNA(VLOOKUP($A3,TRANSPOSE(#REF!),AF$2+2,FALSE),0)</f>
        <v>#REF!</v>
      </c>
      <c r="AG3" t="e" cm="1">
        <f t="array" ref="AG3">_xlfn.IFNA(VLOOKUP($A3,TRANSPOSE(#REF!),AG$2+2,FALSE),0)</f>
        <v>#REF!</v>
      </c>
      <c r="AH3" t="e" cm="1">
        <f t="array" ref="AH3">_xlfn.IFNA(VLOOKUP($A3,TRANSPOSE(#REF!),AH$2+2,FALSE),0)</f>
        <v>#REF!</v>
      </c>
      <c r="AI3" t="e" cm="1">
        <f t="array" ref="AI3">_xlfn.IFNA(VLOOKUP($A3,TRANSPOSE(#REF!),AI$2+2,FALSE),0)</f>
        <v>#REF!</v>
      </c>
      <c r="AJ3" t="e" cm="1">
        <f t="array" ref="AJ3">_xlfn.IFNA(VLOOKUP($A3,TRANSPOSE(#REF!),AJ$2+2,FALSE),0)</f>
        <v>#REF!</v>
      </c>
      <c r="AK3" t="e" cm="1">
        <f t="array" ref="AK3">_xlfn.IFNA(VLOOKUP($A3,TRANSPOSE(#REF!),AK$2+2,FALSE),0)</f>
        <v>#REF!</v>
      </c>
      <c r="AL3" t="e" cm="1">
        <f t="array" ref="AL3">_xlfn.IFNA(VLOOKUP($A3,TRANSPOSE(#REF!),AL$2+2,FALSE),0)</f>
        <v>#REF!</v>
      </c>
      <c r="AM3" t="e" cm="1">
        <f t="array" ref="AM3">_xlfn.IFNA(VLOOKUP($A3,TRANSPOSE(#REF!),AM$2+2,FALSE),0)</f>
        <v>#REF!</v>
      </c>
      <c r="AN3" t="e" cm="1">
        <f t="array" ref="AN3">_xlfn.IFNA(VLOOKUP($A3,TRANSPOSE(#REF!),AN$2+2,FALSE),0)</f>
        <v>#REF!</v>
      </c>
      <c r="AO3" t="e" cm="1">
        <f t="array" ref="AO3">_xlfn.IFNA(VLOOKUP($A3,TRANSPOSE(#REF!),AO$2+2,FALSE),0)</f>
        <v>#REF!</v>
      </c>
      <c r="AP3" t="e" cm="1">
        <f t="array" ref="AP3">_xlfn.IFNA(VLOOKUP($A3,TRANSPOSE(#REF!),AP$2+2,FALSE),0)</f>
        <v>#REF!</v>
      </c>
      <c r="AQ3" t="e" cm="1">
        <f t="array" ref="AQ3">_xlfn.IFNA(VLOOKUP($A3,TRANSPOSE(#REF!),AQ$2+2,FALSE),0)</f>
        <v>#REF!</v>
      </c>
      <c r="AR3" t="e" cm="1">
        <f t="array" ref="AR3">_xlfn.IFNA(VLOOKUP($A3,TRANSPOSE(#REF!),AR$2+2,FALSE),0)</f>
        <v>#REF!</v>
      </c>
      <c r="AS3" t="e" cm="1">
        <f t="array" ref="AS3">_xlfn.IFNA(VLOOKUP($A3,TRANSPOSE(#REF!),AS$2+2,FALSE),0)</f>
        <v>#REF!</v>
      </c>
      <c r="AT3" t="e" cm="1">
        <f t="array" ref="AT3">_xlfn.IFNA(VLOOKUP($A3,TRANSPOSE(#REF!),AT$2+2,FALSE),0)</f>
        <v>#REF!</v>
      </c>
      <c r="AU3" t="e" cm="1">
        <f t="array" ref="AU3">_xlfn.IFNA(VLOOKUP($A3,TRANSPOSE(#REF!),AU$2+2,FALSE),0)</f>
        <v>#REF!</v>
      </c>
      <c r="AV3" t="e" cm="1">
        <f t="array" ref="AV3">_xlfn.IFNA(VLOOKUP($A3,TRANSPOSE(#REF!),AV$2+2,FALSE),0)</f>
        <v>#REF!</v>
      </c>
      <c r="AW3" t="e" cm="1">
        <f t="array" ref="AW3">_xlfn.IFNA(VLOOKUP($A3,TRANSPOSE(#REF!),AW$2+2,FALSE),0)</f>
        <v>#REF!</v>
      </c>
      <c r="AX3" t="e" cm="1">
        <f t="array" ref="AX3">_xlfn.IFNA(VLOOKUP($A3,TRANSPOSE(#REF!),AX$2+2,FALSE),0)</f>
        <v>#REF!</v>
      </c>
      <c r="AY3" t="e" cm="1">
        <f t="array" ref="AY3">_xlfn.IFNA(VLOOKUP($A3,TRANSPOSE(#REF!),AY$2+2,FALSE),0)</f>
        <v>#REF!</v>
      </c>
      <c r="AZ3" t="e" cm="1">
        <f t="array" ref="AZ3">_xlfn.IFNA(VLOOKUP($A3,TRANSPOSE(#REF!),AZ$2+2,FALSE),0)</f>
        <v>#REF!</v>
      </c>
      <c r="BA3" t="e" cm="1">
        <f t="array" ref="BA3">_xlfn.IFNA(VLOOKUP($A3,TRANSPOSE(#REF!),BA$2+2,FALSE),0)</f>
        <v>#REF!</v>
      </c>
      <c r="BB3" t="e" cm="1">
        <f t="array" ref="BB3">_xlfn.IFNA(VLOOKUP($A3,TRANSPOSE(#REF!),BB$2+2,FALSE),0)</f>
        <v>#REF!</v>
      </c>
      <c r="BC3" t="e" cm="1">
        <f t="array" ref="BC3">_xlfn.IFNA(VLOOKUP($A3,TRANSPOSE(#REF!),BC$2+2,FALSE),0)</f>
        <v>#REF!</v>
      </c>
      <c r="BD3" t="e" cm="1">
        <f t="array" ref="BD3">_xlfn.IFNA(VLOOKUP($A3,TRANSPOSE(#REF!),BD$2+2,FALSE),0)</f>
        <v>#REF!</v>
      </c>
      <c r="BE3" t="e" cm="1">
        <f t="array" ref="BE3">_xlfn.IFNA(VLOOKUP($A3,TRANSPOSE(#REF!),BE$2+2,FALSE),0)</f>
        <v>#REF!</v>
      </c>
      <c r="BF3" t="e" cm="1">
        <f t="array" ref="BF3">_xlfn.IFNA(VLOOKUP($A3,TRANSPOSE(#REF!),BF$2+2,FALSE),0)</f>
        <v>#REF!</v>
      </c>
      <c r="BG3" t="e" cm="1">
        <f t="array" ref="BG3">_xlfn.IFNA(VLOOKUP($A3,TRANSPOSE(#REF!),BG$2+2,FALSE),0)</f>
        <v>#REF!</v>
      </c>
      <c r="BH3" t="e" cm="1">
        <f t="array" ref="BH3">_xlfn.IFNA(VLOOKUP($A3,TRANSPOSE(#REF!),BH$2+2,FALSE),0)</f>
        <v>#REF!</v>
      </c>
      <c r="BI3" t="e" cm="1">
        <f t="array" ref="BI3">_xlfn.IFNA(VLOOKUP($A3,TRANSPOSE(#REF!),BI$2+2,FALSE),0)</f>
        <v>#REF!</v>
      </c>
      <c r="BJ3" t="e" cm="1">
        <f t="array" ref="BJ3">_xlfn.IFNA(VLOOKUP($A3,TRANSPOSE(#REF!),BJ$2+2,FALSE),0)</f>
        <v>#REF!</v>
      </c>
      <c r="BK3" t="e" cm="1">
        <f t="array" ref="BK3">_xlfn.IFNA(VLOOKUP($A3,TRANSPOSE(#REF!),BK$2+2,FALSE),0)</f>
        <v>#REF!</v>
      </c>
      <c r="BL3" t="e" cm="1">
        <f t="array" ref="BL3">_xlfn.IFNA(VLOOKUP($A3,TRANSPOSE(#REF!),BL$2+2,FALSE),0)</f>
        <v>#REF!</v>
      </c>
      <c r="BM3" t="e" cm="1">
        <f t="array" ref="BM3">_xlfn.IFNA(VLOOKUP($A3,TRANSPOSE(#REF!),BM$2+2,FALSE),0)</f>
        <v>#REF!</v>
      </c>
      <c r="BN3" t="e" cm="1">
        <f t="array" ref="BN3">_xlfn.IFNA(VLOOKUP($A3,TRANSPOSE(#REF!),BN$2+2,FALSE),0)</f>
        <v>#REF!</v>
      </c>
      <c r="BO3" t="e" cm="1">
        <f t="array" ref="BO3">_xlfn.IFNA(VLOOKUP($A3,TRANSPOSE(#REF!),BO$2+2,FALSE),0)</f>
        <v>#REF!</v>
      </c>
      <c r="BP3" t="e" cm="1">
        <f t="array" ref="BP3">_xlfn.IFNA(VLOOKUP($A3,TRANSPOSE(#REF!),BP$2+2,FALSE),0)</f>
        <v>#REF!</v>
      </c>
      <c r="BQ3" t="e" cm="1">
        <f t="array" ref="BQ3">_xlfn.IFNA(VLOOKUP($A3,TRANSPOSE(#REF!),BQ$2+2,FALSE),0)</f>
        <v>#REF!</v>
      </c>
      <c r="BR3" t="e" cm="1">
        <f t="array" ref="BR3">_xlfn.IFNA(VLOOKUP($A3,TRANSPOSE(#REF!),BR$2+2,FALSE),0)</f>
        <v>#REF!</v>
      </c>
      <c r="BS3" t="e" cm="1">
        <f t="array" ref="BS3">_xlfn.IFNA(VLOOKUP($A3,TRANSPOSE(#REF!),BS$2+2,FALSE),0)</f>
        <v>#REF!</v>
      </c>
      <c r="BT3" t="e" cm="1">
        <f t="array" ref="BT3">_xlfn.IFNA(VLOOKUP($A3,TRANSPOSE(#REF!),BT$2+2,FALSE),0)</f>
        <v>#REF!</v>
      </c>
      <c r="BU3" t="e" cm="1">
        <f t="array" ref="BU3">_xlfn.IFNA(VLOOKUP($A3,TRANSPOSE(#REF!),BU$2+2,FALSE),0)</f>
        <v>#REF!</v>
      </c>
      <c r="BV3" t="e" cm="1">
        <f t="array" ref="BV3">_xlfn.IFNA(VLOOKUP($A3,TRANSPOSE(#REF!),BV$2+2,FALSE),0)</f>
        <v>#REF!</v>
      </c>
      <c r="BW3" t="e" cm="1">
        <f t="array" ref="BW3">_xlfn.IFNA(VLOOKUP($A3,TRANSPOSE(#REF!),BW$2+2,FALSE),0)</f>
        <v>#REF!</v>
      </c>
      <c r="BX3" t="e" cm="1">
        <f t="array" ref="BX3">_xlfn.IFNA(VLOOKUP($A3,TRANSPOSE(#REF!),BX$2+2,FALSE),0)</f>
        <v>#REF!</v>
      </c>
      <c r="BY3" t="e" cm="1">
        <f t="array" ref="BY3">_xlfn.IFNA(VLOOKUP($A3,TRANSPOSE(#REF!),BY$2+2,FALSE),0)</f>
        <v>#REF!</v>
      </c>
      <c r="BZ3" t="e" cm="1">
        <f t="array" ref="BZ3">_xlfn.IFNA(VLOOKUP($A3,TRANSPOSE(#REF!),BZ$2+2,FALSE),0)</f>
        <v>#REF!</v>
      </c>
      <c r="CA3" t="e" cm="1">
        <f t="array" ref="CA3">_xlfn.IFNA(VLOOKUP($A3,TRANSPOSE(#REF!),CA$2+2,FALSE),0)</f>
        <v>#REF!</v>
      </c>
      <c r="CB3" t="e" cm="1">
        <f t="array" ref="CB3">_xlfn.IFNA(VLOOKUP($A3,TRANSPOSE(#REF!),CB$2+2,FALSE),0)</f>
        <v>#REF!</v>
      </c>
      <c r="CC3" t="e" cm="1">
        <f t="array" ref="CC3">_xlfn.IFNA(VLOOKUP($A3,TRANSPOSE(#REF!),CC$2+2,FALSE),0)</f>
        <v>#REF!</v>
      </c>
      <c r="CD3" t="e" cm="1">
        <f t="array" ref="CD3">_xlfn.IFNA(VLOOKUP($A3,TRANSPOSE(#REF!),CD$2+2,FALSE),0)</f>
        <v>#REF!</v>
      </c>
      <c r="CE3" t="e" cm="1">
        <f t="array" ref="CE3">_xlfn.IFNA(VLOOKUP($A3,TRANSPOSE(#REF!),CE$2+2,FALSE),0)</f>
        <v>#REF!</v>
      </c>
      <c r="CF3" t="e" cm="1">
        <f t="array" ref="CF3">_xlfn.IFNA(VLOOKUP($A3,TRANSPOSE(#REF!),CF$2+2,FALSE),0)</f>
        <v>#REF!</v>
      </c>
      <c r="CG3" t="e" cm="1">
        <f t="array" ref="CG3">_xlfn.IFNA(VLOOKUP($A3,TRANSPOSE(#REF!),CG$2+2,FALSE),0)</f>
        <v>#REF!</v>
      </c>
      <c r="CH3" t="e" cm="1">
        <f t="array" ref="CH3">_xlfn.IFNA(VLOOKUP($A3,TRANSPOSE(#REF!),CH$2+2,FALSE),0)</f>
        <v>#REF!</v>
      </c>
      <c r="CI3" t="e" cm="1">
        <f t="array" ref="CI3">_xlfn.IFNA(VLOOKUP($A3,TRANSPOSE(#REF!),CI$2+2,FALSE),0)</f>
        <v>#REF!</v>
      </c>
      <c r="CJ3" t="e" cm="1">
        <f t="array" ref="CJ3">_xlfn.IFNA(VLOOKUP($A3,TRANSPOSE(#REF!),CJ$2+2,FALSE),0)</f>
        <v>#REF!</v>
      </c>
      <c r="CK3" t="e" cm="1">
        <f t="array" ref="CK3">_xlfn.IFNA(VLOOKUP($A3,TRANSPOSE(#REF!),CK$2+2,FALSE),0)</f>
        <v>#REF!</v>
      </c>
      <c r="CL3" t="e" cm="1">
        <f t="array" ref="CL3">_xlfn.IFNA(VLOOKUP($A3,TRANSPOSE(#REF!),CL$2+2,FALSE),0)</f>
        <v>#REF!</v>
      </c>
      <c r="CM3" t="e" cm="1">
        <f t="array" ref="CM3">_xlfn.IFNA(VLOOKUP($A3,TRANSPOSE(#REF!),CM$2+2,FALSE),0)</f>
        <v>#REF!</v>
      </c>
      <c r="CN3" t="e" cm="1">
        <f t="array" ref="CN3">_xlfn.IFNA(VLOOKUP($A3,TRANSPOSE(#REF!),CN$2+2,FALSE),0)</f>
        <v>#REF!</v>
      </c>
      <c r="CO3" t="e" cm="1">
        <f t="array" ref="CO3">_xlfn.IFNA(VLOOKUP($A3,TRANSPOSE(#REF!),CO$2+2,FALSE),0)</f>
        <v>#REF!</v>
      </c>
      <c r="CP3" t="e" cm="1">
        <f t="array" ref="CP3">_xlfn.IFNA(VLOOKUP($A3,TRANSPOSE(#REF!),CP$2+2,FALSE),0)</f>
        <v>#REF!</v>
      </c>
      <c r="CQ3" t="e" cm="1">
        <f t="array" ref="CQ3">_xlfn.IFNA(VLOOKUP($A3,TRANSPOSE(#REF!),CQ$2+2,FALSE),0)</f>
        <v>#REF!</v>
      </c>
      <c r="CR3" t="e" cm="1">
        <f t="array" ref="CR3">_xlfn.IFNA(VLOOKUP($A3,TRANSPOSE(#REF!),CR$2+2,FALSE),0)</f>
        <v>#REF!</v>
      </c>
      <c r="CS3" t="e" cm="1">
        <f t="array" ref="CS3">_xlfn.IFNA(VLOOKUP($A3,TRANSPOSE(#REF!),CS$2+2,FALSE),0)</f>
        <v>#REF!</v>
      </c>
      <c r="CT3" t="e" cm="1">
        <f t="array" ref="CT3">_xlfn.IFNA(VLOOKUP($A3,TRANSPOSE(#REF!),CT$2+2,FALSE),0)</f>
        <v>#REF!</v>
      </c>
      <c r="CU3" t="e" cm="1">
        <f t="array" ref="CU3">_xlfn.IFNA(VLOOKUP($A3,TRANSPOSE(#REF!),CU$2+2,FALSE),0)</f>
        <v>#REF!</v>
      </c>
      <c r="CV3" t="e" cm="1">
        <f t="array" ref="CV3">_xlfn.IFNA(VLOOKUP($A3,TRANSPOSE(#REF!),CV$2+2,FALSE),0)</f>
        <v>#REF!</v>
      </c>
      <c r="CW3" t="e" cm="1">
        <f t="array" ref="CW3">_xlfn.IFNA(VLOOKUP($A3,TRANSPOSE(#REF!),CW$2+2,FALSE),0)</f>
        <v>#REF!</v>
      </c>
      <c r="CX3" t="e" cm="1">
        <f t="array" ref="CX3">_xlfn.IFNA(VLOOKUP($A3,TRANSPOSE(#REF!),CX$2+2,FALSE),0)</f>
        <v>#REF!</v>
      </c>
      <c r="CY3" t="e" cm="1">
        <f t="array" ref="CY3">_xlfn.IFNA(VLOOKUP($A3,TRANSPOSE(#REF!),CY$2+2,FALSE),0)</f>
        <v>#REF!</v>
      </c>
      <c r="CZ3" t="e" cm="1">
        <f t="array" ref="CZ3">_xlfn.IFNA(VLOOKUP($A3,TRANSPOSE(#REF!),CZ$2+2,FALSE),0)</f>
        <v>#REF!</v>
      </c>
      <c r="DA3" t="e" cm="1">
        <f t="array" ref="DA3">_xlfn.IFNA(VLOOKUP($A3,TRANSPOSE(#REF!),DA$2+2,FALSE),0)</f>
        <v>#REF!</v>
      </c>
      <c r="DB3" t="e" cm="1">
        <f t="array" ref="DB3">_xlfn.IFNA(VLOOKUP($A3,TRANSPOSE(#REF!),DB$2+2,FALSE),0)</f>
        <v>#REF!</v>
      </c>
      <c r="DC3" t="e" cm="1">
        <f t="array" ref="DC3">_xlfn.IFNA(VLOOKUP($A3,TRANSPOSE(#REF!),DC$2+2,FALSE),0)</f>
        <v>#REF!</v>
      </c>
      <c r="DD3" t="e" cm="1">
        <f t="array" ref="DD3">_xlfn.IFNA(VLOOKUP($A3,TRANSPOSE(#REF!),DD$2+2,FALSE),0)</f>
        <v>#REF!</v>
      </c>
      <c r="DE3" t="e" cm="1">
        <f t="array" ref="DE3">_xlfn.IFNA(VLOOKUP($A3,TRANSPOSE(#REF!),DE$2+2,FALSE),0)</f>
        <v>#REF!</v>
      </c>
      <c r="DF3" t="e" cm="1">
        <f t="array" ref="DF3">_xlfn.IFNA(VLOOKUP($A3,TRANSPOSE(#REF!),DF$2+2,FALSE),0)</f>
        <v>#REF!</v>
      </c>
      <c r="DG3" t="e" cm="1">
        <f t="array" ref="DG3">_xlfn.IFNA(VLOOKUP($A3,TRANSPOSE(#REF!),DG$2+2,FALSE),0)</f>
        <v>#REF!</v>
      </c>
      <c r="DH3" t="e" cm="1">
        <f t="array" ref="DH3">_xlfn.IFNA(VLOOKUP($A3,TRANSPOSE(#REF!),DH$2+2,FALSE),0)</f>
        <v>#REF!</v>
      </c>
      <c r="DI3" t="e" cm="1">
        <f t="array" ref="DI3">_xlfn.IFNA(VLOOKUP($A3,TRANSPOSE(#REF!),DI$2+2,FALSE),0)</f>
        <v>#REF!</v>
      </c>
      <c r="DJ3" t="e" cm="1">
        <f t="array" ref="DJ3">_xlfn.IFNA(VLOOKUP($A3,TRANSPOSE(#REF!),DJ$2+2,FALSE),0)</f>
        <v>#REF!</v>
      </c>
      <c r="DK3" t="e" cm="1">
        <f t="array" ref="DK3">_xlfn.IFNA(VLOOKUP($A3,TRANSPOSE(#REF!),DK$2+2,FALSE),0)</f>
        <v>#REF!</v>
      </c>
      <c r="DL3" t="e" cm="1">
        <f t="array" ref="DL3">_xlfn.IFNA(VLOOKUP($A3,TRANSPOSE(#REF!),DL$2+2,FALSE),0)</f>
        <v>#REF!</v>
      </c>
      <c r="DM3" t="e" cm="1">
        <f t="array" ref="DM3">_xlfn.IFNA(VLOOKUP($A3,TRANSPOSE(#REF!),DM$2+2,FALSE),0)</f>
        <v>#REF!</v>
      </c>
      <c r="DN3" t="e" cm="1">
        <f t="array" ref="DN3">_xlfn.IFNA(VLOOKUP($A3,TRANSPOSE(#REF!),DN$2+2,FALSE),0)</f>
        <v>#REF!</v>
      </c>
      <c r="DO3" t="e" cm="1">
        <f t="array" ref="DO3">_xlfn.IFNA(VLOOKUP($A3,TRANSPOSE(#REF!),DO$2+2,FALSE),0)</f>
        <v>#REF!</v>
      </c>
      <c r="DP3" t="e" cm="1">
        <f t="array" ref="DP3">_xlfn.IFNA(VLOOKUP($A3,TRANSPOSE(#REF!),DP$2+2,FALSE),0)</f>
        <v>#REF!</v>
      </c>
      <c r="DQ3" t="e" cm="1">
        <f t="array" ref="DQ3">_xlfn.IFNA(VLOOKUP($A3,TRANSPOSE(#REF!),DQ$2+2,FALSE),0)</f>
        <v>#REF!</v>
      </c>
      <c r="DR3" t="e" cm="1">
        <f t="array" ref="DR3">_xlfn.IFNA(VLOOKUP($A3,TRANSPOSE(#REF!),DR$2+2,FALSE),0)</f>
        <v>#REF!</v>
      </c>
      <c r="DS3" t="e" cm="1">
        <f t="array" ref="DS3">_xlfn.IFNA(VLOOKUP($A3,TRANSPOSE(#REF!),DS$2+2,FALSE),0)</f>
        <v>#REF!</v>
      </c>
      <c r="DT3" t="e" cm="1">
        <f t="array" ref="DT3">_xlfn.IFNA(VLOOKUP($A3,TRANSPOSE(#REF!),DT$2+2,FALSE),0)</f>
        <v>#REF!</v>
      </c>
      <c r="DU3" t="e" cm="1">
        <f t="array" ref="DU3">_xlfn.IFNA(VLOOKUP($A3,TRANSPOSE(#REF!),DU$2+2,FALSE),0)</f>
        <v>#REF!</v>
      </c>
      <c r="DV3" t="e" cm="1">
        <f t="array" ref="DV3">_xlfn.IFNA(VLOOKUP($A3,TRANSPOSE(#REF!),DV$2+2,FALSE),0)</f>
        <v>#REF!</v>
      </c>
      <c r="DW3" t="e" cm="1">
        <f t="array" ref="DW3">_xlfn.IFNA(VLOOKUP($A3,TRANSPOSE(#REF!),DW$2+2,FALSE),0)</f>
        <v>#REF!</v>
      </c>
      <c r="DX3" t="e" cm="1">
        <f t="array" ref="DX3">_xlfn.IFNA(VLOOKUP($A3,TRANSPOSE(#REF!),DX$2+2,FALSE),0)</f>
        <v>#REF!</v>
      </c>
      <c r="DY3" t="e" cm="1">
        <f t="array" ref="DY3">_xlfn.IFNA(VLOOKUP($A3,TRANSPOSE(#REF!),DY$2+2,FALSE),0)</f>
        <v>#REF!</v>
      </c>
      <c r="DZ3" t="e" cm="1">
        <f t="array" ref="DZ3">_xlfn.IFNA(VLOOKUP($A3,TRANSPOSE(#REF!),DZ$2+2,FALSE),0)</f>
        <v>#REF!</v>
      </c>
      <c r="EA3" t="e" cm="1">
        <f t="array" ref="EA3">_xlfn.IFNA(VLOOKUP($A3,TRANSPOSE(#REF!),EA$2+2,FALSE),0)</f>
        <v>#REF!</v>
      </c>
      <c r="EB3" t="e" cm="1">
        <f t="array" ref="EB3">_xlfn.IFNA(VLOOKUP($A3,TRANSPOSE(#REF!),EB$2+2,FALSE),0)</f>
        <v>#REF!</v>
      </c>
      <c r="EC3" t="e" cm="1">
        <f t="array" ref="EC3">_xlfn.IFNA(VLOOKUP($A3,TRANSPOSE(#REF!),EC$2+2,FALSE),0)</f>
        <v>#REF!</v>
      </c>
      <c r="ED3" t="e" cm="1">
        <f t="array" ref="ED3">_xlfn.IFNA(VLOOKUP($A3,TRANSPOSE(#REF!),ED$2+2,FALSE),0)</f>
        <v>#REF!</v>
      </c>
      <c r="EE3" t="e" cm="1">
        <f t="array" ref="EE3">_xlfn.IFNA(VLOOKUP($A3,TRANSPOSE(#REF!),EE$2+2,FALSE),0)</f>
        <v>#REF!</v>
      </c>
      <c r="EF3" t="e" cm="1">
        <f t="array" ref="EF3">_xlfn.IFNA(VLOOKUP($A3,TRANSPOSE(#REF!),EF$2+2,FALSE),0)</f>
        <v>#REF!</v>
      </c>
      <c r="EG3" t="e" cm="1">
        <f t="array" ref="EG3">_xlfn.IFNA(VLOOKUP($A3,TRANSPOSE(#REF!),EG$2+2,FALSE),0)</f>
        <v>#REF!</v>
      </c>
      <c r="EH3" t="e" cm="1">
        <f t="array" ref="EH3">_xlfn.IFNA(VLOOKUP($A3,TRANSPOSE(#REF!),EH$2+2,FALSE),0)</f>
        <v>#REF!</v>
      </c>
      <c r="EI3" t="e" cm="1">
        <f t="array" ref="EI3">_xlfn.IFNA(VLOOKUP($A3,TRANSPOSE(#REF!),EI$2+2,FALSE),0)</f>
        <v>#REF!</v>
      </c>
      <c r="EJ3" t="e" cm="1">
        <f t="array" ref="EJ3">_xlfn.IFNA(VLOOKUP($A3,TRANSPOSE(#REF!),EJ$2+2,FALSE),0)</f>
        <v>#REF!</v>
      </c>
      <c r="EK3" t="e" cm="1">
        <f t="array" ref="EK3">_xlfn.IFNA(VLOOKUP($A3,TRANSPOSE(#REF!),EK$2+2,FALSE),0)</f>
        <v>#REF!</v>
      </c>
      <c r="EL3" t="e" cm="1">
        <f t="array" ref="EL3">_xlfn.IFNA(VLOOKUP($A3,TRANSPOSE(#REF!),EL$2+2,FALSE),0)</f>
        <v>#REF!</v>
      </c>
      <c r="EM3" t="e" cm="1">
        <f t="array" ref="EM3">_xlfn.IFNA(VLOOKUP($A3,TRANSPOSE(#REF!),EM$2+2,FALSE),0)</f>
        <v>#REF!</v>
      </c>
      <c r="EN3" t="e" cm="1">
        <f t="array" ref="EN3">_xlfn.IFNA(VLOOKUP($A3,TRANSPOSE(#REF!),EN$2+2,FALSE),0)</f>
        <v>#REF!</v>
      </c>
      <c r="EO3" t="e" cm="1">
        <f t="array" ref="EO3">_xlfn.IFNA(VLOOKUP($A3,TRANSPOSE(#REF!),EO$2+2,FALSE),0)</f>
        <v>#REF!</v>
      </c>
      <c r="EP3" t="e" cm="1">
        <f t="array" ref="EP3">_xlfn.IFNA(VLOOKUP($A3,TRANSPOSE(#REF!),EP$2+2,FALSE),0)</f>
        <v>#REF!</v>
      </c>
      <c r="EQ3" t="e" cm="1">
        <f t="array" ref="EQ3">_xlfn.IFNA(VLOOKUP($A3,TRANSPOSE(#REF!),EQ$2+2,FALSE),0)</f>
        <v>#REF!</v>
      </c>
      <c r="ER3" t="e" cm="1">
        <f t="array" ref="ER3">_xlfn.IFNA(VLOOKUP($A3,TRANSPOSE(#REF!),ER$2+2,FALSE),0)</f>
        <v>#REF!</v>
      </c>
      <c r="ES3" t="e" cm="1">
        <f t="array" ref="ES3">_xlfn.IFNA(VLOOKUP($A3,TRANSPOSE(#REF!),ES$2+2,FALSE),0)</f>
        <v>#REF!</v>
      </c>
      <c r="ET3" t="e" cm="1">
        <f t="array" ref="ET3">_xlfn.IFNA(VLOOKUP($A3,TRANSPOSE(#REF!),ET$2+2,FALSE),0)</f>
        <v>#REF!</v>
      </c>
      <c r="EU3" t="e" cm="1">
        <f t="array" ref="EU3">_xlfn.IFNA(VLOOKUP($A3,TRANSPOSE(#REF!),EU$2+2,FALSE),0)</f>
        <v>#REF!</v>
      </c>
      <c r="EV3" t="e" cm="1">
        <f t="array" ref="EV3">_xlfn.IFNA(VLOOKUP($A3,TRANSPOSE(#REF!),EV$2+2,FALSE),0)</f>
        <v>#REF!</v>
      </c>
      <c r="EW3" t="e" cm="1">
        <f t="array" ref="EW3">_xlfn.IFNA(VLOOKUP($A3,TRANSPOSE(#REF!),EW$2+2,FALSE),0)</f>
        <v>#REF!</v>
      </c>
      <c r="EX3" t="e" cm="1">
        <f t="array" ref="EX3">_xlfn.IFNA(VLOOKUP($A3,TRANSPOSE(#REF!),EX$2+2,FALSE),0)</f>
        <v>#REF!</v>
      </c>
      <c r="EY3" t="e" cm="1">
        <f t="array" ref="EY3">_xlfn.IFNA(VLOOKUP($A3,TRANSPOSE(#REF!),EY$2+2,FALSE),0)</f>
        <v>#REF!</v>
      </c>
      <c r="EZ3" t="e" cm="1">
        <f t="array" ref="EZ3">_xlfn.IFNA(VLOOKUP($A3,TRANSPOSE(#REF!),EZ$2+2,FALSE),0)</f>
        <v>#REF!</v>
      </c>
      <c r="FA3" t="e" cm="1">
        <f t="array" ref="FA3">_xlfn.IFNA(VLOOKUP($A3,TRANSPOSE(#REF!),FA$2+2,FALSE),0)</f>
        <v>#REF!</v>
      </c>
      <c r="FB3" t="e" cm="1">
        <f t="array" ref="FB3">_xlfn.IFNA(VLOOKUP($A3,TRANSPOSE(#REF!),FB$2+2,FALSE),0)</f>
        <v>#REF!</v>
      </c>
      <c r="FC3" t="e" cm="1">
        <f t="array" ref="FC3">_xlfn.IFNA(VLOOKUP($A3,TRANSPOSE(#REF!),FC$2+2,FALSE),0)</f>
        <v>#REF!</v>
      </c>
      <c r="FD3" t="e" cm="1">
        <f t="array" ref="FD3">_xlfn.IFNA(VLOOKUP($A3,TRANSPOSE(#REF!),FD$2+2,FALSE),0)</f>
        <v>#REF!</v>
      </c>
      <c r="FE3" t="e" cm="1">
        <f t="array" ref="FE3">_xlfn.IFNA(VLOOKUP($A3,TRANSPOSE(#REF!),FE$2+2,FALSE),0)</f>
        <v>#REF!</v>
      </c>
      <c r="FF3" t="e" cm="1">
        <f t="array" ref="FF3">_xlfn.IFNA(VLOOKUP($A3,TRANSPOSE(#REF!),FF$2+2,FALSE),0)</f>
        <v>#REF!</v>
      </c>
      <c r="FG3" t="e" cm="1">
        <f t="array" ref="FG3">_xlfn.IFNA(VLOOKUP($A3,TRANSPOSE(#REF!),FG$2+2,FALSE),0)</f>
        <v>#REF!</v>
      </c>
      <c r="FH3" t="e" cm="1">
        <f t="array" ref="FH3">_xlfn.IFNA(VLOOKUP($A3,TRANSPOSE(#REF!),FH$2+2,FALSE),0)</f>
        <v>#REF!</v>
      </c>
      <c r="FI3" t="e" cm="1">
        <f t="array" ref="FI3">_xlfn.IFNA(VLOOKUP($A3,TRANSPOSE(#REF!),FI$2+2,FALSE),0)</f>
        <v>#REF!</v>
      </c>
      <c r="FJ3" t="e" cm="1">
        <f t="array" ref="FJ3">_xlfn.IFNA(VLOOKUP($A3,TRANSPOSE(#REF!),FJ$2+2,FALSE),0)</f>
        <v>#REF!</v>
      </c>
      <c r="FK3" t="e" cm="1">
        <f t="array" ref="FK3">_xlfn.IFNA(VLOOKUP($A3,TRANSPOSE(#REF!),FK$2+2,FALSE),0)</f>
        <v>#REF!</v>
      </c>
      <c r="FL3" t="e" cm="1">
        <f t="array" ref="FL3">_xlfn.IFNA(VLOOKUP($A3,TRANSPOSE(#REF!),FL$2+2,FALSE),0)</f>
        <v>#REF!</v>
      </c>
      <c r="FM3" t="e" cm="1">
        <f t="array" ref="FM3">_xlfn.IFNA(VLOOKUP($A3,TRANSPOSE(#REF!),FM$2+2,FALSE),0)</f>
        <v>#REF!</v>
      </c>
      <c r="FN3" t="e" cm="1">
        <f t="array" ref="FN3">_xlfn.IFNA(VLOOKUP($A3,TRANSPOSE(#REF!),FN$2+2,FALSE),0)</f>
        <v>#REF!</v>
      </c>
      <c r="FO3" t="e" cm="1">
        <f t="array" ref="FO3">_xlfn.IFNA(VLOOKUP($A3,TRANSPOSE(#REF!),FO$2+2,FALSE),0)</f>
        <v>#REF!</v>
      </c>
      <c r="FP3" t="e" cm="1">
        <f t="array" ref="FP3">_xlfn.IFNA(VLOOKUP($A3,TRANSPOSE(#REF!),FP$2+2,FALSE),0)</f>
        <v>#REF!</v>
      </c>
      <c r="FQ3" t="e" cm="1">
        <f t="array" ref="FQ3">_xlfn.IFNA(VLOOKUP($A3,TRANSPOSE(#REF!),FQ$2+2,FALSE),0)</f>
        <v>#REF!</v>
      </c>
      <c r="FR3" t="e" cm="1">
        <f t="array" ref="FR3">_xlfn.IFNA(VLOOKUP($A3,TRANSPOSE(#REF!),FR$2+2,FALSE),0)</f>
        <v>#REF!</v>
      </c>
      <c r="FS3" t="e" cm="1">
        <f t="array" ref="FS3">_xlfn.IFNA(VLOOKUP($A3,TRANSPOSE(#REF!),FS$2+2,FALSE),0)</f>
        <v>#REF!</v>
      </c>
      <c r="FT3" t="e" cm="1">
        <f t="array" ref="FT3">_xlfn.IFNA(VLOOKUP($A3,TRANSPOSE(#REF!),FT$2+2,FALSE),0)</f>
        <v>#REF!</v>
      </c>
      <c r="FU3" t="e" cm="1">
        <f t="array" ref="FU3">_xlfn.IFNA(VLOOKUP($A3,TRANSPOSE(#REF!),FU$2+2,FALSE),0)</f>
        <v>#REF!</v>
      </c>
      <c r="FV3" t="e" cm="1">
        <f t="array" ref="FV3">_xlfn.IFNA(VLOOKUP($A3,TRANSPOSE(#REF!),FV$2+2,FALSE),0)</f>
        <v>#REF!</v>
      </c>
      <c r="FW3" t="e" cm="1">
        <f t="array" ref="FW3">_xlfn.IFNA(VLOOKUP($A3,TRANSPOSE(#REF!),FW$2+2,FALSE),0)</f>
        <v>#REF!</v>
      </c>
      <c r="FX3" t="e" cm="1">
        <f t="array" ref="FX3">_xlfn.IFNA(VLOOKUP($A3,TRANSPOSE(#REF!),FX$2+2,FALSE),0)</f>
        <v>#REF!</v>
      </c>
      <c r="FY3" t="e" cm="1">
        <f t="array" ref="FY3">_xlfn.IFNA(VLOOKUP($A3,TRANSPOSE(#REF!),FY$2+2,FALSE),0)</f>
        <v>#REF!</v>
      </c>
      <c r="FZ3" t="e" cm="1">
        <f t="array" ref="FZ3">_xlfn.IFNA(VLOOKUP($A3,TRANSPOSE(#REF!),FZ$2+2,FALSE),0)</f>
        <v>#REF!</v>
      </c>
      <c r="GA3" t="e" cm="1">
        <f t="array" ref="GA3">_xlfn.IFNA(VLOOKUP($A3,TRANSPOSE(#REF!),GA$2+2,FALSE),0)</f>
        <v>#REF!</v>
      </c>
      <c r="GB3" t="e" cm="1">
        <f t="array" ref="GB3">_xlfn.IFNA(VLOOKUP($A3,TRANSPOSE(#REF!),GB$2+2,FALSE),0)</f>
        <v>#REF!</v>
      </c>
      <c r="GC3" t="e" cm="1">
        <f t="array" ref="GC3">_xlfn.IFNA(VLOOKUP($A3,TRANSPOSE(#REF!),GC$2+2,FALSE),0)</f>
        <v>#REF!</v>
      </c>
      <c r="GD3" t="e" cm="1">
        <f t="array" ref="GD3">_xlfn.IFNA(VLOOKUP($A3,TRANSPOSE(#REF!),GD$2+2,FALSE),0)</f>
        <v>#REF!</v>
      </c>
      <c r="GE3" t="e" cm="1">
        <f t="array" ref="GE3">_xlfn.IFNA(VLOOKUP($A3,TRANSPOSE(#REF!),GE$2+2,FALSE),0)</f>
        <v>#REF!</v>
      </c>
      <c r="GF3" t="e" cm="1">
        <f t="array" ref="GF3">_xlfn.IFNA(VLOOKUP($A3,TRANSPOSE(#REF!),GF$2+2,FALSE),0)</f>
        <v>#REF!</v>
      </c>
      <c r="GG3" t="e" cm="1">
        <f t="array" ref="GG3">_xlfn.IFNA(VLOOKUP($A3,TRANSPOSE(#REF!),GG$2+2,FALSE),0)</f>
        <v>#REF!</v>
      </c>
      <c r="GH3" t="e" cm="1">
        <f t="array" ref="GH3">_xlfn.IFNA(VLOOKUP($A3,TRANSPOSE(#REF!),GH$2+2,FALSE),0)</f>
        <v>#REF!</v>
      </c>
      <c r="GI3" t="e" cm="1">
        <f t="array" ref="GI3">_xlfn.IFNA(VLOOKUP($A3,TRANSPOSE(#REF!),GI$2+2,FALSE),0)</f>
        <v>#REF!</v>
      </c>
      <c r="GJ3" t="e" cm="1">
        <f t="array" ref="GJ3">_xlfn.IFNA(VLOOKUP($A3,TRANSPOSE(#REF!),GJ$2+2,FALSE),0)</f>
        <v>#REF!</v>
      </c>
      <c r="GK3" t="e" cm="1">
        <f t="array" ref="GK3">_xlfn.IFNA(VLOOKUP($A3,TRANSPOSE(#REF!),GK$2+2,FALSE),0)</f>
        <v>#REF!</v>
      </c>
      <c r="GL3" t="e" cm="1">
        <f t="array" ref="GL3">_xlfn.IFNA(VLOOKUP($A3,TRANSPOSE(#REF!),GL$2+2,FALSE),0)</f>
        <v>#REF!</v>
      </c>
      <c r="GM3" t="e" cm="1">
        <f t="array" ref="GM3">_xlfn.IFNA(VLOOKUP($A3,TRANSPOSE(#REF!),GM$2+2,FALSE),0)</f>
        <v>#REF!</v>
      </c>
      <c r="GN3" t="e" cm="1">
        <f t="array" ref="GN3">_xlfn.IFNA(VLOOKUP($A3,TRANSPOSE(#REF!),GN$2+2,FALSE),0)</f>
        <v>#REF!</v>
      </c>
      <c r="GO3" t="e" cm="1">
        <f t="array" ref="GO3">_xlfn.IFNA(VLOOKUP($A3,TRANSPOSE(#REF!),GO$2+2,FALSE),0)</f>
        <v>#REF!</v>
      </c>
      <c r="GP3" t="e" cm="1">
        <f t="array" ref="GP3">_xlfn.IFNA(VLOOKUP($A3,TRANSPOSE(#REF!),GP$2+2,FALSE),0)</f>
        <v>#REF!</v>
      </c>
      <c r="GQ3" t="e" cm="1">
        <f t="array" ref="GQ3">_xlfn.IFNA(VLOOKUP($A3,TRANSPOSE(#REF!),GQ$2+2,FALSE),0)</f>
        <v>#REF!</v>
      </c>
      <c r="GR3" t="e" cm="1">
        <f t="array" ref="GR3">_xlfn.IFNA(VLOOKUP($A3,TRANSPOSE(#REF!),GR$2+2,FALSE),0)</f>
        <v>#REF!</v>
      </c>
      <c r="GS3" t="e" cm="1">
        <f t="array" ref="GS3">_xlfn.IFNA(VLOOKUP($A3,TRANSPOSE(#REF!),GS$2+2,FALSE),0)</f>
        <v>#REF!</v>
      </c>
      <c r="GT3" t="e" cm="1">
        <f t="array" ref="GT3">_xlfn.IFNA(VLOOKUP($A3,TRANSPOSE(#REF!),GT$2+2,FALSE),0)</f>
        <v>#REF!</v>
      </c>
      <c r="GU3" t="e" cm="1">
        <f t="array" ref="GU3">_xlfn.IFNA(VLOOKUP($A3,TRANSPOSE(#REF!),GU$2+2,FALSE),0)</f>
        <v>#REF!</v>
      </c>
      <c r="GV3" t="e" cm="1">
        <f t="array" ref="GV3">_xlfn.IFNA(VLOOKUP($A3,TRANSPOSE(#REF!),GV$2+2,FALSE),0)</f>
        <v>#REF!</v>
      </c>
      <c r="GW3" t="e" cm="1">
        <f t="array" ref="GW3">_xlfn.IFNA(VLOOKUP($A3,TRANSPOSE(#REF!),GW$2+2,FALSE),0)</f>
        <v>#REF!</v>
      </c>
      <c r="GX3" t="e" cm="1">
        <f t="array" ref="GX3">_xlfn.IFNA(VLOOKUP($A3,TRANSPOSE(#REF!),GX$2+2,FALSE),0)</f>
        <v>#REF!</v>
      </c>
      <c r="GY3" t="e" cm="1">
        <f t="array" ref="GY3">_xlfn.IFNA(VLOOKUP($A3,TRANSPOSE(#REF!),GY$2+2,FALSE),0)</f>
        <v>#REF!</v>
      </c>
      <c r="GZ3" t="e" cm="1">
        <f t="array" ref="GZ3">_xlfn.IFNA(VLOOKUP($A3,TRANSPOSE(#REF!),GZ$2+2,FALSE),0)</f>
        <v>#REF!</v>
      </c>
      <c r="HA3" t="e" cm="1">
        <f t="array" ref="HA3">_xlfn.IFNA(VLOOKUP($A3,TRANSPOSE(#REF!),HA$2+2,FALSE),0)</f>
        <v>#REF!</v>
      </c>
      <c r="HB3" t="e" cm="1">
        <f t="array" ref="HB3">_xlfn.IFNA(VLOOKUP($A3,TRANSPOSE(#REF!),HB$2+2,FALSE),0)</f>
        <v>#REF!</v>
      </c>
      <c r="HC3" t="e" cm="1">
        <f t="array" ref="HC3">_xlfn.IFNA(VLOOKUP($A3,TRANSPOSE(#REF!),HC$2+2,FALSE),0)</f>
        <v>#REF!</v>
      </c>
      <c r="HD3" t="e" cm="1">
        <f t="array" ref="HD3">_xlfn.IFNA(VLOOKUP($A3,TRANSPOSE(#REF!),HD$2+2,FALSE),0)</f>
        <v>#REF!</v>
      </c>
      <c r="HE3" t="e" cm="1">
        <f t="array" ref="HE3">_xlfn.IFNA(VLOOKUP($A3,TRANSPOSE(#REF!),HE$2+2,FALSE),0)</f>
        <v>#REF!</v>
      </c>
      <c r="HF3" t="e" cm="1">
        <f t="array" ref="HF3">_xlfn.IFNA(VLOOKUP($A3,TRANSPOSE(#REF!),HF$2+2,FALSE),0)</f>
        <v>#REF!</v>
      </c>
      <c r="HG3" t="e" cm="1">
        <f t="array" ref="HG3">_xlfn.IFNA(VLOOKUP($A3,TRANSPOSE(#REF!),HG$2+2,FALSE),0)</f>
        <v>#REF!</v>
      </c>
      <c r="HH3" t="e" cm="1">
        <f t="array" ref="HH3">_xlfn.IFNA(VLOOKUP($A3,TRANSPOSE(#REF!),HH$2+2,FALSE),0)</f>
        <v>#REF!</v>
      </c>
      <c r="HI3" t="e" cm="1">
        <f t="array" ref="HI3">_xlfn.IFNA(VLOOKUP($A3,TRANSPOSE(#REF!),HI$2+2,FALSE),0)</f>
        <v>#REF!</v>
      </c>
      <c r="HJ3" t="e" cm="1">
        <f t="array" ref="HJ3">_xlfn.IFNA(VLOOKUP($A3,TRANSPOSE(#REF!),HJ$2+2,FALSE),0)</f>
        <v>#REF!</v>
      </c>
      <c r="HK3" t="e" cm="1">
        <f t="array" ref="HK3">_xlfn.IFNA(VLOOKUP($A3,TRANSPOSE(#REF!),HK$2+2,FALSE),0)</f>
        <v>#REF!</v>
      </c>
      <c r="HL3" t="e" cm="1">
        <f t="array" ref="HL3">_xlfn.IFNA(VLOOKUP($A3,TRANSPOSE(#REF!),HL$2+2,FALSE),0)</f>
        <v>#REF!</v>
      </c>
      <c r="HM3" t="e" cm="1">
        <f t="array" ref="HM3">_xlfn.IFNA(VLOOKUP($A3,TRANSPOSE(#REF!),HM$2+2,FALSE),0)</f>
        <v>#REF!</v>
      </c>
      <c r="HN3" t="e" cm="1">
        <f t="array" ref="HN3">_xlfn.IFNA(VLOOKUP($A3,TRANSPOSE(#REF!),HN$2+2,FALSE),0)</f>
        <v>#REF!</v>
      </c>
      <c r="HO3" t="e" cm="1">
        <f t="array" ref="HO3">_xlfn.IFNA(VLOOKUP($A3,TRANSPOSE(#REF!),HO$2+2,FALSE),0)</f>
        <v>#REF!</v>
      </c>
      <c r="HP3" t="e" cm="1">
        <f t="array" ref="HP3">_xlfn.IFNA(VLOOKUP($A3,TRANSPOSE(#REF!),HP$2+2,FALSE),0)</f>
        <v>#REF!</v>
      </c>
      <c r="HQ3" t="e" cm="1">
        <f t="array" ref="HQ3">_xlfn.IFNA(VLOOKUP($A3,TRANSPOSE(#REF!),HQ$2+2,FALSE),0)</f>
        <v>#REF!</v>
      </c>
      <c r="HR3" t="e" cm="1">
        <f t="array" ref="HR3">_xlfn.IFNA(VLOOKUP($A3,TRANSPOSE(#REF!),HR$2+2,FALSE),0)</f>
        <v>#REF!</v>
      </c>
      <c r="HS3" t="e" cm="1">
        <f t="array" ref="HS3">_xlfn.IFNA(VLOOKUP($A3,TRANSPOSE(#REF!),HS$2+2,FALSE),0)</f>
        <v>#REF!</v>
      </c>
      <c r="HT3" t="e" cm="1">
        <f t="array" ref="HT3">_xlfn.IFNA(VLOOKUP($A3,TRANSPOSE(#REF!),HT$2+2,FALSE),0)</f>
        <v>#REF!</v>
      </c>
      <c r="HU3" t="e" cm="1">
        <f t="array" ref="HU3">_xlfn.IFNA(VLOOKUP($A3,TRANSPOSE(#REF!),HU$2+2,FALSE),0)</f>
        <v>#REF!</v>
      </c>
      <c r="HV3" t="e" cm="1">
        <f t="array" ref="HV3">_xlfn.IFNA(VLOOKUP($A3,TRANSPOSE(#REF!),HV$2+2,FALSE),0)</f>
        <v>#REF!</v>
      </c>
      <c r="HW3" t="e" cm="1">
        <f t="array" ref="HW3">_xlfn.IFNA(VLOOKUP($A3,TRANSPOSE(#REF!),HW$2+2,FALSE),0)</f>
        <v>#REF!</v>
      </c>
      <c r="HX3" t="e" cm="1">
        <f t="array" ref="HX3">_xlfn.IFNA(VLOOKUP($A3,TRANSPOSE(#REF!),HX$2+2,FALSE),0)</f>
        <v>#REF!</v>
      </c>
      <c r="HY3" t="e" cm="1">
        <f t="array" ref="HY3">_xlfn.IFNA(VLOOKUP($A3,TRANSPOSE(#REF!),HY$2+2,FALSE),0)</f>
        <v>#REF!</v>
      </c>
      <c r="HZ3" t="e" cm="1">
        <f t="array" ref="HZ3">_xlfn.IFNA(VLOOKUP($A3,TRANSPOSE(#REF!),HZ$2+2,FALSE),0)</f>
        <v>#REF!</v>
      </c>
      <c r="IA3" t="e" cm="1">
        <f t="array" ref="IA3">_xlfn.IFNA(VLOOKUP($A3,TRANSPOSE(#REF!),IA$2+2,FALSE),0)</f>
        <v>#REF!</v>
      </c>
      <c r="IB3" t="e" cm="1">
        <f t="array" ref="IB3">_xlfn.IFNA(VLOOKUP($A3,TRANSPOSE(#REF!),IB$2+2,FALSE),0)</f>
        <v>#REF!</v>
      </c>
      <c r="IC3" t="e" cm="1">
        <f t="array" ref="IC3">_xlfn.IFNA(VLOOKUP($A3,TRANSPOSE(#REF!),IC$2+2,FALSE),0)</f>
        <v>#REF!</v>
      </c>
      <c r="ID3" t="e" cm="1">
        <f t="array" ref="ID3">_xlfn.IFNA(VLOOKUP($A3,TRANSPOSE(#REF!),ID$2+2,FALSE),0)</f>
        <v>#REF!</v>
      </c>
      <c r="IE3" t="e" cm="1">
        <f t="array" ref="IE3">_xlfn.IFNA(VLOOKUP($A3,TRANSPOSE(#REF!),IE$2+2,FALSE),0)</f>
        <v>#REF!</v>
      </c>
      <c r="IF3" t="e" cm="1">
        <f t="array" ref="IF3">_xlfn.IFNA(VLOOKUP($A3,TRANSPOSE(#REF!),IF$2+2,FALSE),0)</f>
        <v>#REF!</v>
      </c>
      <c r="IG3" t="e" cm="1">
        <f t="array" ref="IG3">_xlfn.IFNA(VLOOKUP($A3,TRANSPOSE(#REF!),IG$2+2,FALSE),0)</f>
        <v>#REF!</v>
      </c>
      <c r="IH3" t="e" cm="1">
        <f t="array" ref="IH3">_xlfn.IFNA(VLOOKUP($A3,TRANSPOSE(#REF!),IH$2+2,FALSE),0)</f>
        <v>#REF!</v>
      </c>
      <c r="II3" t="e" cm="1">
        <f t="array" ref="II3">_xlfn.IFNA(VLOOKUP($A3,TRANSPOSE(#REF!),II$2+2,FALSE),0)</f>
        <v>#REF!</v>
      </c>
      <c r="IJ3" t="e" cm="1">
        <f t="array" ref="IJ3">_xlfn.IFNA(VLOOKUP($A3,TRANSPOSE(#REF!),IJ$2+2,FALSE),0)</f>
        <v>#REF!</v>
      </c>
      <c r="IK3" t="e" cm="1">
        <f t="array" ref="IK3">_xlfn.IFNA(VLOOKUP($A3,TRANSPOSE(#REF!),IK$2+2,FALSE),0)</f>
        <v>#REF!</v>
      </c>
      <c r="IL3" t="e" cm="1">
        <f t="array" ref="IL3">_xlfn.IFNA(VLOOKUP($A3,TRANSPOSE(#REF!),IL$2+2,FALSE),0)</f>
        <v>#REF!</v>
      </c>
      <c r="IM3" t="e" cm="1">
        <f t="array" ref="IM3">_xlfn.IFNA(VLOOKUP($A3,TRANSPOSE(#REF!),IM$2+2,FALSE),0)</f>
        <v>#REF!</v>
      </c>
      <c r="IN3" t="e" cm="1">
        <f t="array" ref="IN3">_xlfn.IFNA(VLOOKUP($A3,TRANSPOSE(#REF!),IN$2+2,FALSE),0)</f>
        <v>#REF!</v>
      </c>
      <c r="IO3" t="e" cm="1">
        <f t="array" ref="IO3">_xlfn.IFNA(VLOOKUP($A3,TRANSPOSE(#REF!),IO$2+2,FALSE),0)</f>
        <v>#REF!</v>
      </c>
      <c r="IP3" t="e" cm="1">
        <f t="array" ref="IP3">_xlfn.IFNA(VLOOKUP($A3,TRANSPOSE(#REF!),IP$2+2,FALSE),0)</f>
        <v>#REF!</v>
      </c>
      <c r="IQ3" t="e" cm="1">
        <f t="array" ref="IQ3">_xlfn.IFNA(VLOOKUP($A3,TRANSPOSE(#REF!),IQ$2+2,FALSE),0)</f>
        <v>#REF!</v>
      </c>
      <c r="IR3" t="e" cm="1">
        <f t="array" ref="IR3">_xlfn.IFNA(VLOOKUP($A3,TRANSPOSE(#REF!),IR$2+2,FALSE),0)</f>
        <v>#REF!</v>
      </c>
      <c r="IS3" t="e" cm="1">
        <f t="array" ref="IS3">_xlfn.IFNA(VLOOKUP($A3,TRANSPOSE(#REF!),IS$2+2,FALSE),0)</f>
        <v>#REF!</v>
      </c>
      <c r="IT3" t="e" cm="1">
        <f t="array" ref="IT3">_xlfn.IFNA(VLOOKUP($A3,TRANSPOSE(#REF!),IT$2+2,FALSE),0)</f>
        <v>#REF!</v>
      </c>
      <c r="IU3" t="e" cm="1">
        <f t="array" ref="IU3">_xlfn.IFNA(VLOOKUP($A3,TRANSPOSE(#REF!),IU$2+2,FALSE),0)</f>
        <v>#REF!</v>
      </c>
      <c r="IV3" t="e" cm="1">
        <f t="array" ref="IV3">_xlfn.IFNA(VLOOKUP($A3,TRANSPOSE(#REF!),IV$2+2,FALSE),0)</f>
        <v>#REF!</v>
      </c>
      <c r="IW3" t="e" cm="1">
        <f t="array" ref="IW3">_xlfn.IFNA(VLOOKUP($A3,TRANSPOSE(#REF!),IW$2+2,FALSE),0)</f>
        <v>#REF!</v>
      </c>
      <c r="IX3" t="e" cm="1">
        <f t="array" ref="IX3">_xlfn.IFNA(VLOOKUP($A3,TRANSPOSE(#REF!),IX$2+2,FALSE),0)</f>
        <v>#REF!</v>
      </c>
      <c r="IY3" t="e" cm="1">
        <f t="array" ref="IY3">_xlfn.IFNA(VLOOKUP($A3,TRANSPOSE(#REF!),IY$2+2,FALSE),0)</f>
        <v>#REF!</v>
      </c>
      <c r="IZ3" t="e" cm="1">
        <f t="array" ref="IZ3">_xlfn.IFNA(VLOOKUP($A3,TRANSPOSE(#REF!),IZ$2+2,FALSE),0)</f>
        <v>#REF!</v>
      </c>
      <c r="JA3" t="e" cm="1">
        <f t="array" ref="JA3">_xlfn.IFNA(VLOOKUP($A3,TRANSPOSE(#REF!),JA$2+2,FALSE),0)</f>
        <v>#REF!</v>
      </c>
      <c r="JB3" t="e" cm="1">
        <f t="array" ref="JB3">_xlfn.IFNA(VLOOKUP($A3,TRANSPOSE(#REF!),JB$2+2,FALSE),0)</f>
        <v>#REF!</v>
      </c>
      <c r="JC3" t="e" cm="1">
        <f t="array" ref="JC3">_xlfn.IFNA(VLOOKUP($A3,TRANSPOSE(#REF!),JC$2+2,FALSE),0)</f>
        <v>#REF!</v>
      </c>
      <c r="JD3" t="e" cm="1">
        <f t="array" ref="JD3">_xlfn.IFNA(VLOOKUP($A3,TRANSPOSE(#REF!),JD$2+2,FALSE),0)</f>
        <v>#REF!</v>
      </c>
      <c r="JE3" t="e" cm="1">
        <f t="array" ref="JE3">_xlfn.IFNA(VLOOKUP($A3,TRANSPOSE(#REF!),JE$2+2,FALSE),0)</f>
        <v>#REF!</v>
      </c>
      <c r="JF3" t="e" cm="1">
        <f t="array" ref="JF3">_xlfn.IFNA(VLOOKUP($A3,TRANSPOSE(#REF!),JF$2+2,FALSE),0)</f>
        <v>#REF!</v>
      </c>
      <c r="JG3" t="e" cm="1">
        <f t="array" ref="JG3">_xlfn.IFNA(VLOOKUP($A3,TRANSPOSE(#REF!),JG$2+2,FALSE),0)</f>
        <v>#REF!</v>
      </c>
      <c r="JH3" t="e" cm="1">
        <f t="array" ref="JH3">_xlfn.IFNA(VLOOKUP($A3,TRANSPOSE(#REF!),JH$2+2,FALSE),0)</f>
        <v>#REF!</v>
      </c>
      <c r="JI3" t="e" cm="1">
        <f t="array" ref="JI3">_xlfn.IFNA(VLOOKUP($A3,TRANSPOSE(#REF!),JI$2+2,FALSE),0)</f>
        <v>#REF!</v>
      </c>
      <c r="JJ3" t="e" cm="1">
        <f t="array" ref="JJ3">_xlfn.IFNA(VLOOKUP($A3,TRANSPOSE(#REF!),JJ$2+2,FALSE),0)</f>
        <v>#REF!</v>
      </c>
      <c r="JK3" t="e" cm="1">
        <f t="array" ref="JK3">_xlfn.IFNA(VLOOKUP($A3,TRANSPOSE(#REF!),JK$2+2,FALSE),0)</f>
        <v>#REF!</v>
      </c>
      <c r="JL3" t="e" cm="1">
        <f t="array" ref="JL3">_xlfn.IFNA(VLOOKUP($A3,TRANSPOSE(#REF!),JL$2+2,FALSE),0)</f>
        <v>#REF!</v>
      </c>
      <c r="JM3" t="e" cm="1">
        <f t="array" ref="JM3">_xlfn.IFNA(VLOOKUP($A3,TRANSPOSE(#REF!),JM$2+2,FALSE),0)</f>
        <v>#REF!</v>
      </c>
      <c r="JN3" t="e" cm="1">
        <f t="array" ref="JN3">_xlfn.IFNA(VLOOKUP($A3,TRANSPOSE(#REF!),JN$2+2,FALSE),0)</f>
        <v>#REF!</v>
      </c>
      <c r="JO3" t="e" cm="1">
        <f t="array" ref="JO3">_xlfn.IFNA(VLOOKUP($A3,TRANSPOSE(#REF!),JO$2+2,FALSE),0)</f>
        <v>#REF!</v>
      </c>
      <c r="JP3" t="e" cm="1">
        <f t="array" ref="JP3">_xlfn.IFNA(VLOOKUP($A3,TRANSPOSE(#REF!),JP$2+2,FALSE),0)</f>
        <v>#REF!</v>
      </c>
      <c r="JQ3" t="e" cm="1">
        <f t="array" ref="JQ3">_xlfn.IFNA(VLOOKUP($A3,TRANSPOSE(#REF!),JQ$2+2,FALSE),0)</f>
        <v>#REF!</v>
      </c>
      <c r="JR3" t="e" cm="1">
        <f t="array" ref="JR3">_xlfn.IFNA(VLOOKUP($A3,TRANSPOSE(#REF!),JR$2+2,FALSE),0)</f>
        <v>#REF!</v>
      </c>
      <c r="JS3" t="e" cm="1">
        <f t="array" ref="JS3">_xlfn.IFNA(VLOOKUP($A3,TRANSPOSE(#REF!),JS$2+2,FALSE),0)</f>
        <v>#REF!</v>
      </c>
      <c r="JT3" t="e" cm="1">
        <f t="array" ref="JT3">_xlfn.IFNA(VLOOKUP($A3,TRANSPOSE(#REF!),JT$2+2,FALSE),0)</f>
        <v>#REF!</v>
      </c>
      <c r="JU3" t="e" cm="1">
        <f t="array" ref="JU3">_xlfn.IFNA(VLOOKUP($A3,TRANSPOSE(#REF!),JU$2+2,FALSE),0)</f>
        <v>#REF!</v>
      </c>
      <c r="JV3" t="e" cm="1">
        <f t="array" ref="JV3">_xlfn.IFNA(VLOOKUP($A3,TRANSPOSE(#REF!),JV$2+2,FALSE),0)</f>
        <v>#REF!</v>
      </c>
      <c r="JW3" t="e" cm="1">
        <f t="array" ref="JW3">_xlfn.IFNA(VLOOKUP($A3,TRANSPOSE(#REF!),JW$2+2,FALSE),0)</f>
        <v>#REF!</v>
      </c>
      <c r="JX3" t="e" cm="1">
        <f t="array" ref="JX3">_xlfn.IFNA(VLOOKUP($A3,TRANSPOSE(#REF!),JX$2+2,FALSE),0)</f>
        <v>#REF!</v>
      </c>
      <c r="JY3" t="e" cm="1">
        <f t="array" ref="JY3">_xlfn.IFNA(VLOOKUP($A3,TRANSPOSE(#REF!),JY$2+2,FALSE),0)</f>
        <v>#REF!</v>
      </c>
      <c r="JZ3" t="e" cm="1">
        <f t="array" ref="JZ3">_xlfn.IFNA(VLOOKUP($A3,TRANSPOSE(#REF!),JZ$2+2,FALSE),0)</f>
        <v>#REF!</v>
      </c>
      <c r="KA3" t="e" cm="1">
        <f t="array" ref="KA3">_xlfn.IFNA(VLOOKUP($A3,TRANSPOSE(#REF!),KA$2+2,FALSE),0)</f>
        <v>#REF!</v>
      </c>
      <c r="KB3" t="e" cm="1">
        <f t="array" ref="KB3">_xlfn.IFNA(VLOOKUP($A3,TRANSPOSE(#REF!),KB$2+2,FALSE),0)</f>
        <v>#REF!</v>
      </c>
      <c r="KC3" t="e" cm="1">
        <f t="array" ref="KC3">_xlfn.IFNA(VLOOKUP($A3,TRANSPOSE(#REF!),KC$2+2,FALSE),0)</f>
        <v>#REF!</v>
      </c>
      <c r="KD3" t="e" cm="1">
        <f t="array" ref="KD3">_xlfn.IFNA(VLOOKUP($A3,TRANSPOSE(#REF!),KD$2+2,FALSE),0)</f>
        <v>#REF!</v>
      </c>
      <c r="KE3" t="e" cm="1">
        <f t="array" ref="KE3">_xlfn.IFNA(VLOOKUP($A3,TRANSPOSE(#REF!),KE$2+2,FALSE),0)</f>
        <v>#REF!</v>
      </c>
      <c r="KF3" t="e" cm="1">
        <f t="array" ref="KF3">_xlfn.IFNA(VLOOKUP($A3,TRANSPOSE(#REF!),KF$2+2,FALSE),0)</f>
        <v>#REF!</v>
      </c>
      <c r="KG3" t="e" cm="1">
        <f t="array" ref="KG3">_xlfn.IFNA(VLOOKUP($A3,TRANSPOSE(#REF!),KG$2+2,FALSE),0)</f>
        <v>#REF!</v>
      </c>
      <c r="KH3" t="e" cm="1">
        <f t="array" ref="KH3">_xlfn.IFNA(VLOOKUP($A3,TRANSPOSE(#REF!),KH$2+2,FALSE),0)</f>
        <v>#REF!</v>
      </c>
      <c r="KI3" t="e" cm="1">
        <f t="array" ref="KI3">_xlfn.IFNA(VLOOKUP($A3,TRANSPOSE(#REF!),KI$2+2,FALSE),0)</f>
        <v>#REF!</v>
      </c>
      <c r="KJ3" t="e" cm="1">
        <f t="array" ref="KJ3">_xlfn.IFNA(VLOOKUP($A3,TRANSPOSE(#REF!),KJ$2+2,FALSE),0)</f>
        <v>#REF!</v>
      </c>
      <c r="KK3" t="e" cm="1">
        <f t="array" ref="KK3">_xlfn.IFNA(VLOOKUP($A3,TRANSPOSE(#REF!),KK$2+2,FALSE),0)</f>
        <v>#REF!</v>
      </c>
      <c r="KL3" t="e" cm="1">
        <f t="array" ref="KL3">_xlfn.IFNA(VLOOKUP($A3,TRANSPOSE(#REF!),KL$2+2,FALSE),0)</f>
        <v>#REF!</v>
      </c>
      <c r="KM3" t="e" cm="1">
        <f t="array" ref="KM3">_xlfn.IFNA(VLOOKUP($A3,TRANSPOSE(#REF!),KM$2+2,FALSE),0)</f>
        <v>#REF!</v>
      </c>
      <c r="KN3" t="e" cm="1">
        <f t="array" ref="KN3">_xlfn.IFNA(VLOOKUP($A3,TRANSPOSE(#REF!),KN$2+2,FALSE),0)</f>
        <v>#REF!</v>
      </c>
      <c r="KO3" t="e" cm="1">
        <f t="array" ref="KO3">_xlfn.IFNA(VLOOKUP($A3,TRANSPOSE(#REF!),KO$2+2,FALSE),0)</f>
        <v>#REF!</v>
      </c>
      <c r="KP3" t="e" cm="1">
        <f t="array" ref="KP3">_xlfn.IFNA(VLOOKUP($A3,TRANSPOSE(#REF!),KP$2+2,FALSE),0)</f>
        <v>#REF!</v>
      </c>
      <c r="KQ3" t="e" cm="1">
        <f t="array" ref="KQ3">_xlfn.IFNA(VLOOKUP($A3,TRANSPOSE(#REF!),KQ$2+2,FALSE),0)</f>
        <v>#REF!</v>
      </c>
      <c r="KR3" t="e" cm="1">
        <f t="array" ref="KR3">_xlfn.IFNA(VLOOKUP($A3,TRANSPOSE(#REF!),KR$2+2,FALSE),0)</f>
        <v>#REF!</v>
      </c>
      <c r="KS3" t="e" cm="1">
        <f t="array" ref="KS3">_xlfn.IFNA(VLOOKUP($A3,TRANSPOSE(#REF!),KS$2+2,FALSE),0)</f>
        <v>#REF!</v>
      </c>
      <c r="KT3" t="e" cm="1">
        <f t="array" ref="KT3">_xlfn.IFNA(VLOOKUP($A3,TRANSPOSE(#REF!),KT$2+2,FALSE),0)</f>
        <v>#REF!</v>
      </c>
      <c r="KU3" t="e" cm="1">
        <f t="array" ref="KU3">_xlfn.IFNA(VLOOKUP($A3,TRANSPOSE(#REF!),KU$2+2,FALSE),0)</f>
        <v>#REF!</v>
      </c>
      <c r="KV3" t="e" cm="1">
        <f t="array" ref="KV3">_xlfn.IFNA(VLOOKUP($A3,TRANSPOSE(#REF!),KV$2+2,FALSE),0)</f>
        <v>#REF!</v>
      </c>
      <c r="KW3" t="e" cm="1">
        <f t="array" ref="KW3">_xlfn.IFNA(VLOOKUP($A3,TRANSPOSE(#REF!),KW$2+2,FALSE),0)</f>
        <v>#REF!</v>
      </c>
      <c r="KX3" t="e" cm="1">
        <f t="array" ref="KX3">_xlfn.IFNA(VLOOKUP($A3,TRANSPOSE(#REF!),KX$2+2,FALSE),0)</f>
        <v>#REF!</v>
      </c>
      <c r="KY3" t="e" cm="1">
        <f t="array" ref="KY3">_xlfn.IFNA(VLOOKUP($A3,TRANSPOSE(#REF!),KY$2+2,FALSE),0)</f>
        <v>#REF!</v>
      </c>
      <c r="KZ3" t="e" cm="1">
        <f t="array" ref="KZ3">_xlfn.IFNA(VLOOKUP($A3,TRANSPOSE(#REF!),KZ$2+2,FALSE),0)</f>
        <v>#REF!</v>
      </c>
      <c r="LA3" t="e" cm="1">
        <f t="array" ref="LA3">_xlfn.IFNA(VLOOKUP($A3,TRANSPOSE(#REF!),LA$2+2,FALSE),0)</f>
        <v>#REF!</v>
      </c>
      <c r="LB3" t="e" cm="1">
        <f t="array" ref="LB3">_xlfn.IFNA(VLOOKUP($A3,TRANSPOSE(#REF!),LB$2+2,FALSE),0)</f>
        <v>#REF!</v>
      </c>
      <c r="LC3" t="e" cm="1">
        <f t="array" ref="LC3">_xlfn.IFNA(VLOOKUP($A3,TRANSPOSE(#REF!),LC$2+2,FALSE),0)</f>
        <v>#REF!</v>
      </c>
      <c r="LD3" t="e" cm="1">
        <f t="array" ref="LD3">_xlfn.IFNA(VLOOKUP($A3,TRANSPOSE(#REF!),LD$2+2,FALSE),0)</f>
        <v>#REF!</v>
      </c>
      <c r="LE3" t="e" cm="1">
        <f t="array" ref="LE3">_xlfn.IFNA(VLOOKUP($A3,TRANSPOSE(#REF!),LE$2+2,FALSE),0)</f>
        <v>#REF!</v>
      </c>
      <c r="LF3" t="e" cm="1">
        <f t="array" ref="LF3">_xlfn.IFNA(VLOOKUP($A3,TRANSPOSE(#REF!),LF$2+2,FALSE),0)</f>
        <v>#REF!</v>
      </c>
      <c r="LG3" t="e" cm="1">
        <f t="array" ref="LG3">_xlfn.IFNA(VLOOKUP($A3,TRANSPOSE(#REF!),LG$2+2,FALSE),0)</f>
        <v>#REF!</v>
      </c>
      <c r="LH3" t="e" cm="1">
        <f t="array" ref="LH3">_xlfn.IFNA(VLOOKUP($A3,TRANSPOSE(#REF!),LH$2+2,FALSE),0)</f>
        <v>#REF!</v>
      </c>
      <c r="LI3" t="e" cm="1">
        <f t="array" ref="LI3">_xlfn.IFNA(VLOOKUP($A3,TRANSPOSE(#REF!),LI$2+2,FALSE),0)</f>
        <v>#REF!</v>
      </c>
      <c r="LJ3" t="e" cm="1">
        <f t="array" ref="LJ3">_xlfn.IFNA(VLOOKUP($A3,TRANSPOSE(#REF!),LJ$2+2,FALSE),0)</f>
        <v>#REF!</v>
      </c>
      <c r="LK3" t="e" cm="1">
        <f t="array" ref="LK3">_xlfn.IFNA(VLOOKUP($A3,TRANSPOSE(#REF!),LK$2+2,FALSE),0)</f>
        <v>#REF!</v>
      </c>
      <c r="LL3" t="e" cm="1">
        <f t="array" ref="LL3">_xlfn.IFNA(VLOOKUP($A3,TRANSPOSE(#REF!),LL$2+2,FALSE),0)</f>
        <v>#REF!</v>
      </c>
      <c r="LM3" t="e" cm="1">
        <f t="array" ref="LM3">_xlfn.IFNA(VLOOKUP($A3,TRANSPOSE(#REF!),LM$2+2,FALSE),0)</f>
        <v>#REF!</v>
      </c>
      <c r="LN3" t="e" cm="1">
        <f t="array" ref="LN3">_xlfn.IFNA(VLOOKUP($A3,TRANSPOSE(#REF!),LN$2+2,FALSE),0)</f>
        <v>#REF!</v>
      </c>
      <c r="LO3" t="e" cm="1">
        <f t="array" ref="LO3">_xlfn.IFNA(VLOOKUP($A3,TRANSPOSE(#REF!),LO$2+2,FALSE),0)</f>
        <v>#REF!</v>
      </c>
      <c r="LP3" t="e" cm="1">
        <f t="array" ref="LP3">_xlfn.IFNA(VLOOKUP($A3,TRANSPOSE(#REF!),LP$2+2,FALSE),0)</f>
        <v>#REF!</v>
      </c>
      <c r="LQ3" t="e" cm="1">
        <f t="array" ref="LQ3">_xlfn.IFNA(VLOOKUP($A3,TRANSPOSE(#REF!),LQ$2+2,FALSE),0)</f>
        <v>#REF!</v>
      </c>
      <c r="LR3" t="e" cm="1">
        <f t="array" ref="LR3">_xlfn.IFNA(VLOOKUP($A3,TRANSPOSE(#REF!),LR$2+2,FALSE),0)</f>
        <v>#REF!</v>
      </c>
      <c r="LS3" t="e" cm="1">
        <f t="array" ref="LS3">_xlfn.IFNA(VLOOKUP($A3,TRANSPOSE(#REF!),LS$2+2,FALSE),0)</f>
        <v>#REF!</v>
      </c>
      <c r="LT3" t="e" cm="1">
        <f t="array" ref="LT3">_xlfn.IFNA(VLOOKUP($A3,TRANSPOSE(#REF!),LT$2+2,FALSE),0)</f>
        <v>#REF!</v>
      </c>
      <c r="LU3" t="e" cm="1">
        <f t="array" ref="LU3">_xlfn.IFNA(VLOOKUP($A3,TRANSPOSE(#REF!),LU$2+2,FALSE),0)</f>
        <v>#REF!</v>
      </c>
      <c r="LV3" t="e" cm="1">
        <f t="array" ref="LV3">_xlfn.IFNA(VLOOKUP($A3,TRANSPOSE(#REF!),LV$2+2,FALSE),0)</f>
        <v>#REF!</v>
      </c>
      <c r="LW3" t="e" cm="1">
        <f t="array" ref="LW3">_xlfn.IFNA(VLOOKUP($A3,TRANSPOSE(#REF!),LW$2+2,FALSE),0)</f>
        <v>#REF!</v>
      </c>
      <c r="LX3" t="e" cm="1">
        <f t="array" ref="LX3">_xlfn.IFNA(VLOOKUP($A3,TRANSPOSE(#REF!),LX$2+2,FALSE),0)</f>
        <v>#REF!</v>
      </c>
      <c r="LY3" t="e" cm="1">
        <f t="array" ref="LY3">_xlfn.IFNA(VLOOKUP($A3,TRANSPOSE(#REF!),LY$2+2,FALSE),0)</f>
        <v>#REF!</v>
      </c>
      <c r="LZ3" t="e" cm="1">
        <f t="array" ref="LZ3">_xlfn.IFNA(VLOOKUP($A3,TRANSPOSE(#REF!),LZ$2+2,FALSE),0)</f>
        <v>#REF!</v>
      </c>
      <c r="MA3" t="e" cm="1">
        <f t="array" ref="MA3">_xlfn.IFNA(VLOOKUP($A3,TRANSPOSE(#REF!),MA$2+2,FALSE),0)</f>
        <v>#REF!</v>
      </c>
      <c r="MB3" t="e" cm="1">
        <f t="array" ref="MB3">_xlfn.IFNA(VLOOKUP($A3,TRANSPOSE(#REF!),MB$2+2,FALSE),0)</f>
        <v>#REF!</v>
      </c>
      <c r="MC3" t="e" cm="1">
        <f t="array" ref="MC3">_xlfn.IFNA(VLOOKUP($A3,TRANSPOSE(#REF!),MC$2+2,FALSE),0)</f>
        <v>#REF!</v>
      </c>
      <c r="MD3" t="e" cm="1">
        <f t="array" ref="MD3">_xlfn.IFNA(VLOOKUP($A3,TRANSPOSE(#REF!),MD$2+2,FALSE),0)</f>
        <v>#REF!</v>
      </c>
      <c r="ME3" t="e" cm="1">
        <f t="array" ref="ME3">_xlfn.IFNA(VLOOKUP($A3,TRANSPOSE(#REF!),ME$2+2,FALSE),0)</f>
        <v>#REF!</v>
      </c>
      <c r="MF3" t="e" cm="1">
        <f t="array" ref="MF3">_xlfn.IFNA(VLOOKUP($A3,TRANSPOSE(#REF!),MF$2+2,FALSE),0)</f>
        <v>#REF!</v>
      </c>
      <c r="MG3" t="e" cm="1">
        <f t="array" ref="MG3">_xlfn.IFNA(VLOOKUP($A3,TRANSPOSE(#REF!),MG$2+2,FALSE),0)</f>
        <v>#REF!</v>
      </c>
      <c r="MH3" t="e" cm="1">
        <f t="array" ref="MH3">_xlfn.IFNA(VLOOKUP($A3,TRANSPOSE(#REF!),MH$2+2,FALSE),0)</f>
        <v>#REF!</v>
      </c>
      <c r="MI3" t="e" cm="1">
        <f t="array" ref="MI3">_xlfn.IFNA(VLOOKUP($A3,TRANSPOSE(#REF!),MI$2+2,FALSE),0)</f>
        <v>#REF!</v>
      </c>
      <c r="MJ3" t="e" cm="1">
        <f t="array" ref="MJ3">_xlfn.IFNA(VLOOKUP($A3,TRANSPOSE(#REF!),MJ$2+2,FALSE),0)</f>
        <v>#REF!</v>
      </c>
      <c r="MK3" t="e" cm="1">
        <f t="array" ref="MK3">_xlfn.IFNA(VLOOKUP($A3,TRANSPOSE(#REF!),MK$2+2,FALSE),0)</f>
        <v>#REF!</v>
      </c>
      <c r="ML3" t="e" cm="1">
        <f t="array" ref="ML3">_xlfn.IFNA(VLOOKUP($A3,TRANSPOSE(#REF!),ML$2+2,FALSE),0)</f>
        <v>#REF!</v>
      </c>
      <c r="MM3" t="e" cm="1">
        <f t="array" ref="MM3">_xlfn.IFNA(VLOOKUP($A3,TRANSPOSE(#REF!),MM$2+2,FALSE),0)</f>
        <v>#REF!</v>
      </c>
      <c r="MN3" t="e" cm="1">
        <f t="array" ref="MN3">_xlfn.IFNA(VLOOKUP($A3,TRANSPOSE(#REF!),MN$2+2,FALSE),0)</f>
        <v>#REF!</v>
      </c>
      <c r="MO3" t="e" cm="1">
        <f t="array" ref="MO3">_xlfn.IFNA(VLOOKUP($A3,TRANSPOSE(#REF!),MO$2+2,FALSE),0)</f>
        <v>#REF!</v>
      </c>
      <c r="MP3" t="e" cm="1">
        <f t="array" ref="MP3">_xlfn.IFNA(VLOOKUP($A3,TRANSPOSE(#REF!),MP$2+2,FALSE),0)</f>
        <v>#REF!</v>
      </c>
      <c r="MQ3" t="e" cm="1">
        <f t="array" ref="MQ3">_xlfn.IFNA(VLOOKUP($A3,TRANSPOSE(#REF!),MQ$2+2,FALSE),0)</f>
        <v>#REF!</v>
      </c>
      <c r="MR3" t="e" cm="1">
        <f t="array" ref="MR3">_xlfn.IFNA(VLOOKUP($A3,TRANSPOSE(#REF!),MR$2+2,FALSE),0)</f>
        <v>#REF!</v>
      </c>
      <c r="MS3" t="e" cm="1">
        <f t="array" ref="MS3">_xlfn.IFNA(VLOOKUP($A3,TRANSPOSE(#REF!),MS$2+2,FALSE),0)</f>
        <v>#REF!</v>
      </c>
      <c r="MT3" t="e" cm="1">
        <f t="array" ref="MT3">_xlfn.IFNA(VLOOKUP($A3,TRANSPOSE(#REF!),MT$2+2,FALSE),0)</f>
        <v>#REF!</v>
      </c>
      <c r="MU3" t="e" cm="1">
        <f t="array" ref="MU3">_xlfn.IFNA(VLOOKUP($A3,TRANSPOSE(#REF!),MU$2+2,FALSE),0)</f>
        <v>#REF!</v>
      </c>
      <c r="MV3" t="e" cm="1">
        <f t="array" ref="MV3">_xlfn.IFNA(VLOOKUP($A3,TRANSPOSE(#REF!),MV$2+2,FALSE),0)</f>
        <v>#REF!</v>
      </c>
      <c r="MW3" t="e" cm="1">
        <f t="array" ref="MW3">_xlfn.IFNA(VLOOKUP($A3,TRANSPOSE(#REF!),MW$2+2,FALSE),0)</f>
        <v>#REF!</v>
      </c>
      <c r="MX3" t="e" cm="1">
        <f t="array" ref="MX3">_xlfn.IFNA(VLOOKUP($A3,TRANSPOSE(#REF!),MX$2+2,FALSE),0)</f>
        <v>#REF!</v>
      </c>
      <c r="MY3" t="e" cm="1">
        <f t="array" ref="MY3">_xlfn.IFNA(VLOOKUP($A3,TRANSPOSE(#REF!),MY$2+2,FALSE),0)</f>
        <v>#REF!</v>
      </c>
      <c r="MZ3" t="e" cm="1">
        <f t="array" ref="MZ3">_xlfn.IFNA(VLOOKUP($A3,TRANSPOSE(#REF!),MZ$2+2,FALSE),0)</f>
        <v>#REF!</v>
      </c>
      <c r="NA3" t="e" cm="1">
        <f t="array" ref="NA3">_xlfn.IFNA(VLOOKUP($A3,TRANSPOSE(#REF!),NA$2+2,FALSE),0)</f>
        <v>#REF!</v>
      </c>
      <c r="NB3" t="e" cm="1">
        <f t="array" ref="NB3">_xlfn.IFNA(VLOOKUP($A3,TRANSPOSE(#REF!),NB$2+2,FALSE),0)</f>
        <v>#REF!</v>
      </c>
      <c r="NC3" t="e" cm="1">
        <f t="array" ref="NC3">_xlfn.IFNA(VLOOKUP($A3,TRANSPOSE(#REF!),NC$2+2,FALSE),0)</f>
        <v>#REF!</v>
      </c>
      <c r="ND3" t="e" cm="1">
        <f t="array" ref="ND3">_xlfn.IFNA(VLOOKUP($A3,TRANSPOSE(#REF!),ND$2+2,FALSE),0)</f>
        <v>#REF!</v>
      </c>
      <c r="NE3" t="e" cm="1">
        <f t="array" ref="NE3">_xlfn.IFNA(VLOOKUP($A3,TRANSPOSE(#REF!),NE$2+2,FALSE),0)</f>
        <v>#REF!</v>
      </c>
      <c r="NF3" t="e" cm="1">
        <f t="array" ref="NF3">_xlfn.IFNA(VLOOKUP($A3,TRANSPOSE(#REF!),NF$2+2,FALSE),0)</f>
        <v>#REF!</v>
      </c>
      <c r="NG3" t="e" cm="1">
        <f t="array" ref="NG3">_xlfn.IFNA(VLOOKUP($A3,TRANSPOSE(#REF!),NG$2+2,FALSE),0)</f>
        <v>#REF!</v>
      </c>
      <c r="NH3" t="e" cm="1">
        <f t="array" ref="NH3">_xlfn.IFNA(VLOOKUP($A3,TRANSPOSE(#REF!),NH$2+2,FALSE),0)</f>
        <v>#REF!</v>
      </c>
      <c r="NI3" t="e" cm="1">
        <f t="array" ref="NI3">_xlfn.IFNA(VLOOKUP($A3,TRANSPOSE(#REF!),NI$2+2,FALSE),0)</f>
        <v>#REF!</v>
      </c>
      <c r="NJ3" t="e" cm="1">
        <f t="array" ref="NJ3">_xlfn.IFNA(VLOOKUP($A3,TRANSPOSE(#REF!),NJ$2+2,FALSE),0)</f>
        <v>#REF!</v>
      </c>
      <c r="NL3" t="e">
        <f>MAX(J3:NJ3)</f>
        <v>#REF!</v>
      </c>
      <c r="NM3" t="e">
        <f>SUM(J3:NJ3)</f>
        <v>#REF!</v>
      </c>
    </row>
    <row r="4" spans="1:377" x14ac:dyDescent="0.3">
      <c r="A4" t="str">
        <v>PNL2_01</v>
      </c>
      <c r="B4" t="str">
        <v>Elektriciteit</v>
      </c>
      <c r="C4" t="str">
        <v>Conversion</v>
      </c>
      <c r="D4" t="str">
        <v>Power NL2</v>
      </c>
      <c r="E4" t="str">
        <v>Generation</v>
      </c>
      <c r="F4" t="str">
        <v>Electricity Cluster NL2</v>
      </c>
      <c r="G4" t="str">
        <v>Offshore Wind Cluster NL2</v>
      </c>
      <c r="H4" t="str">
        <v>[GW]</v>
      </c>
      <c r="I4">
        <f>_xlfn.IFNA(VLOOKUP(A4,'[1]PASTE Cap_Investment'!A:B,2,FALSE),0)</f>
        <v>8.2200000000000006</v>
      </c>
      <c r="J4" t="e" cm="1">
        <f t="array" ref="J4">_xlfn.IFNA(VLOOKUP($A4,TRANSPOSE(#REF!),J$2+2,FALSE),0)</f>
        <v>#REF!</v>
      </c>
      <c r="K4" t="e" cm="1">
        <f t="array" ref="K4">_xlfn.IFNA(VLOOKUP($A4,TRANSPOSE(#REF!),K$2+2,FALSE),0)</f>
        <v>#REF!</v>
      </c>
      <c r="L4" t="e" cm="1">
        <f t="array" ref="L4">_xlfn.IFNA(VLOOKUP($A4,TRANSPOSE(#REF!),L$2+2,FALSE),0)</f>
        <v>#REF!</v>
      </c>
      <c r="M4" t="e" cm="1">
        <f t="array" ref="M4">_xlfn.IFNA(VLOOKUP($A4,TRANSPOSE(#REF!),M$2+2,FALSE),0)</f>
        <v>#REF!</v>
      </c>
      <c r="N4" t="e" cm="1">
        <f t="array" ref="N4">_xlfn.IFNA(VLOOKUP($A4,TRANSPOSE(#REF!),N$2+2,FALSE),0)</f>
        <v>#REF!</v>
      </c>
      <c r="O4" t="e" cm="1">
        <f t="array" ref="O4">_xlfn.IFNA(VLOOKUP($A4,TRANSPOSE(#REF!),O$2+2,FALSE),0)</f>
        <v>#REF!</v>
      </c>
      <c r="P4" t="e" cm="1">
        <f t="array" ref="P4">_xlfn.IFNA(VLOOKUP($A4,TRANSPOSE(#REF!),P$2+2,FALSE),0)</f>
        <v>#REF!</v>
      </c>
      <c r="Q4" t="e" cm="1">
        <f t="array" ref="Q4">_xlfn.IFNA(VLOOKUP($A4,TRANSPOSE(#REF!),Q$2+2,FALSE),0)</f>
        <v>#REF!</v>
      </c>
      <c r="R4" t="e" cm="1">
        <f t="array" ref="R4">_xlfn.IFNA(VLOOKUP($A4,TRANSPOSE(#REF!),R$2+2,FALSE),0)</f>
        <v>#REF!</v>
      </c>
      <c r="S4" t="e" cm="1">
        <f t="array" ref="S4">_xlfn.IFNA(VLOOKUP($A4,TRANSPOSE(#REF!),S$2+2,FALSE),0)</f>
        <v>#REF!</v>
      </c>
      <c r="T4" t="e" cm="1">
        <f t="array" ref="T4">_xlfn.IFNA(VLOOKUP($A4,TRANSPOSE(#REF!),T$2+2,FALSE),0)</f>
        <v>#REF!</v>
      </c>
      <c r="U4" t="e" cm="1">
        <f t="array" ref="U4">_xlfn.IFNA(VLOOKUP($A4,TRANSPOSE(#REF!),U$2+2,FALSE),0)</f>
        <v>#REF!</v>
      </c>
      <c r="V4" t="e" cm="1">
        <f t="array" ref="V4">_xlfn.IFNA(VLOOKUP($A4,TRANSPOSE(#REF!),V$2+2,FALSE),0)</f>
        <v>#REF!</v>
      </c>
      <c r="W4" t="e" cm="1">
        <f t="array" ref="W4">_xlfn.IFNA(VLOOKUP($A4,TRANSPOSE(#REF!),W$2+2,FALSE),0)</f>
        <v>#REF!</v>
      </c>
      <c r="X4" t="e" cm="1">
        <f t="array" ref="X4">_xlfn.IFNA(VLOOKUP($A4,TRANSPOSE(#REF!),X$2+2,FALSE),0)</f>
        <v>#REF!</v>
      </c>
      <c r="Y4" t="e" cm="1">
        <f t="array" ref="Y4">_xlfn.IFNA(VLOOKUP($A4,TRANSPOSE(#REF!),Y$2+2,FALSE),0)</f>
        <v>#REF!</v>
      </c>
      <c r="Z4" t="e" cm="1">
        <f t="array" ref="Z4">_xlfn.IFNA(VLOOKUP($A4,TRANSPOSE(#REF!),Z$2+2,FALSE),0)</f>
        <v>#REF!</v>
      </c>
      <c r="AA4" t="e" cm="1">
        <f t="array" ref="AA4">_xlfn.IFNA(VLOOKUP($A4,TRANSPOSE(#REF!),AA$2+2,FALSE),0)</f>
        <v>#REF!</v>
      </c>
      <c r="AB4" t="e" cm="1">
        <f t="array" ref="AB4">_xlfn.IFNA(VLOOKUP($A4,TRANSPOSE(#REF!),AB$2+2,FALSE),0)</f>
        <v>#REF!</v>
      </c>
      <c r="AC4" t="e" cm="1">
        <f t="array" ref="AC4">_xlfn.IFNA(VLOOKUP($A4,TRANSPOSE(#REF!),AC$2+2,FALSE),0)</f>
        <v>#REF!</v>
      </c>
      <c r="AD4" t="e" cm="1">
        <f t="array" ref="AD4">_xlfn.IFNA(VLOOKUP($A4,TRANSPOSE(#REF!),AD$2+2,FALSE),0)</f>
        <v>#REF!</v>
      </c>
      <c r="AE4" t="e" cm="1">
        <f t="array" ref="AE4">_xlfn.IFNA(VLOOKUP($A4,TRANSPOSE(#REF!),AE$2+2,FALSE),0)</f>
        <v>#REF!</v>
      </c>
      <c r="AF4" t="e" cm="1">
        <f t="array" ref="AF4">_xlfn.IFNA(VLOOKUP($A4,TRANSPOSE(#REF!),AF$2+2,FALSE),0)</f>
        <v>#REF!</v>
      </c>
      <c r="AG4" t="e" cm="1">
        <f t="array" ref="AG4">_xlfn.IFNA(VLOOKUP($A4,TRANSPOSE(#REF!),AG$2+2,FALSE),0)</f>
        <v>#REF!</v>
      </c>
      <c r="AH4" t="e" cm="1">
        <f t="array" ref="AH4">_xlfn.IFNA(VLOOKUP($A4,TRANSPOSE(#REF!),AH$2+2,FALSE),0)</f>
        <v>#REF!</v>
      </c>
      <c r="AI4" t="e" cm="1">
        <f t="array" ref="AI4">_xlfn.IFNA(VLOOKUP($A4,TRANSPOSE(#REF!),AI$2+2,FALSE),0)</f>
        <v>#REF!</v>
      </c>
      <c r="AJ4" t="e" cm="1">
        <f t="array" ref="AJ4">_xlfn.IFNA(VLOOKUP($A4,TRANSPOSE(#REF!),AJ$2+2,FALSE),0)</f>
        <v>#REF!</v>
      </c>
      <c r="AK4" t="e" cm="1">
        <f t="array" ref="AK4">_xlfn.IFNA(VLOOKUP($A4,TRANSPOSE(#REF!),AK$2+2,FALSE),0)</f>
        <v>#REF!</v>
      </c>
      <c r="AL4" t="e" cm="1">
        <f t="array" ref="AL4">_xlfn.IFNA(VLOOKUP($A4,TRANSPOSE(#REF!),AL$2+2,FALSE),0)</f>
        <v>#REF!</v>
      </c>
      <c r="AM4" t="e" cm="1">
        <f t="array" ref="AM4">_xlfn.IFNA(VLOOKUP($A4,TRANSPOSE(#REF!),AM$2+2,FALSE),0)</f>
        <v>#REF!</v>
      </c>
      <c r="AN4" t="e" cm="1">
        <f t="array" ref="AN4">_xlfn.IFNA(VLOOKUP($A4,TRANSPOSE(#REF!),AN$2+2,FALSE),0)</f>
        <v>#REF!</v>
      </c>
      <c r="AO4" t="e" cm="1">
        <f t="array" ref="AO4">_xlfn.IFNA(VLOOKUP($A4,TRANSPOSE(#REF!),AO$2+2,FALSE),0)</f>
        <v>#REF!</v>
      </c>
      <c r="AP4" t="e" cm="1">
        <f t="array" ref="AP4">_xlfn.IFNA(VLOOKUP($A4,TRANSPOSE(#REF!),AP$2+2,FALSE),0)</f>
        <v>#REF!</v>
      </c>
      <c r="AQ4" t="e" cm="1">
        <f t="array" ref="AQ4">_xlfn.IFNA(VLOOKUP($A4,TRANSPOSE(#REF!),AQ$2+2,FALSE),0)</f>
        <v>#REF!</v>
      </c>
      <c r="AR4" t="e" cm="1">
        <f t="array" ref="AR4">_xlfn.IFNA(VLOOKUP($A4,TRANSPOSE(#REF!),AR$2+2,FALSE),0)</f>
        <v>#REF!</v>
      </c>
      <c r="AS4" t="e" cm="1">
        <f t="array" ref="AS4">_xlfn.IFNA(VLOOKUP($A4,TRANSPOSE(#REF!),AS$2+2,FALSE),0)</f>
        <v>#REF!</v>
      </c>
      <c r="AT4" t="e" cm="1">
        <f t="array" ref="AT4">_xlfn.IFNA(VLOOKUP($A4,TRANSPOSE(#REF!),AT$2+2,FALSE),0)</f>
        <v>#REF!</v>
      </c>
      <c r="AU4" t="e" cm="1">
        <f t="array" ref="AU4">_xlfn.IFNA(VLOOKUP($A4,TRANSPOSE(#REF!),AU$2+2,FALSE),0)</f>
        <v>#REF!</v>
      </c>
      <c r="AV4" t="e" cm="1">
        <f t="array" ref="AV4">_xlfn.IFNA(VLOOKUP($A4,TRANSPOSE(#REF!),AV$2+2,FALSE),0)</f>
        <v>#REF!</v>
      </c>
      <c r="AW4" t="e" cm="1">
        <f t="array" ref="AW4">_xlfn.IFNA(VLOOKUP($A4,TRANSPOSE(#REF!),AW$2+2,FALSE),0)</f>
        <v>#REF!</v>
      </c>
      <c r="AX4" t="e" cm="1">
        <f t="array" ref="AX4">_xlfn.IFNA(VLOOKUP($A4,TRANSPOSE(#REF!),AX$2+2,FALSE),0)</f>
        <v>#REF!</v>
      </c>
      <c r="AY4" t="e" cm="1">
        <f t="array" ref="AY4">_xlfn.IFNA(VLOOKUP($A4,TRANSPOSE(#REF!),AY$2+2,FALSE),0)</f>
        <v>#REF!</v>
      </c>
      <c r="AZ4" t="e" cm="1">
        <f t="array" ref="AZ4">_xlfn.IFNA(VLOOKUP($A4,TRANSPOSE(#REF!),AZ$2+2,FALSE),0)</f>
        <v>#REF!</v>
      </c>
      <c r="BA4" t="e" cm="1">
        <f t="array" ref="BA4">_xlfn.IFNA(VLOOKUP($A4,TRANSPOSE(#REF!),BA$2+2,FALSE),0)</f>
        <v>#REF!</v>
      </c>
      <c r="BB4" t="e" cm="1">
        <f t="array" ref="BB4">_xlfn.IFNA(VLOOKUP($A4,TRANSPOSE(#REF!),BB$2+2,FALSE),0)</f>
        <v>#REF!</v>
      </c>
      <c r="BC4" t="e" cm="1">
        <f t="array" ref="BC4">_xlfn.IFNA(VLOOKUP($A4,TRANSPOSE(#REF!),BC$2+2,FALSE),0)</f>
        <v>#REF!</v>
      </c>
      <c r="BD4" t="e" cm="1">
        <f t="array" ref="BD4">_xlfn.IFNA(VLOOKUP($A4,TRANSPOSE(#REF!),BD$2+2,FALSE),0)</f>
        <v>#REF!</v>
      </c>
      <c r="BE4" t="e" cm="1">
        <f t="array" ref="BE4">_xlfn.IFNA(VLOOKUP($A4,TRANSPOSE(#REF!),BE$2+2,FALSE),0)</f>
        <v>#REF!</v>
      </c>
      <c r="BF4" t="e" cm="1">
        <f t="array" ref="BF4">_xlfn.IFNA(VLOOKUP($A4,TRANSPOSE(#REF!),BF$2+2,FALSE),0)</f>
        <v>#REF!</v>
      </c>
      <c r="BG4" t="e" cm="1">
        <f t="array" ref="BG4">_xlfn.IFNA(VLOOKUP($A4,TRANSPOSE(#REF!),BG$2+2,FALSE),0)</f>
        <v>#REF!</v>
      </c>
      <c r="BH4" t="e" cm="1">
        <f t="array" ref="BH4">_xlfn.IFNA(VLOOKUP($A4,TRANSPOSE(#REF!),BH$2+2,FALSE),0)</f>
        <v>#REF!</v>
      </c>
      <c r="BI4" t="e" cm="1">
        <f t="array" ref="BI4">_xlfn.IFNA(VLOOKUP($A4,TRANSPOSE(#REF!),BI$2+2,FALSE),0)</f>
        <v>#REF!</v>
      </c>
      <c r="BJ4" t="e" cm="1">
        <f t="array" ref="BJ4">_xlfn.IFNA(VLOOKUP($A4,TRANSPOSE(#REF!),BJ$2+2,FALSE),0)</f>
        <v>#REF!</v>
      </c>
      <c r="BK4" t="e" cm="1">
        <f t="array" ref="BK4">_xlfn.IFNA(VLOOKUP($A4,TRANSPOSE(#REF!),BK$2+2,FALSE),0)</f>
        <v>#REF!</v>
      </c>
      <c r="BL4" t="e" cm="1">
        <f t="array" ref="BL4">_xlfn.IFNA(VLOOKUP($A4,TRANSPOSE(#REF!),BL$2+2,FALSE),0)</f>
        <v>#REF!</v>
      </c>
      <c r="BM4" t="e" cm="1">
        <f t="array" ref="BM4">_xlfn.IFNA(VLOOKUP($A4,TRANSPOSE(#REF!),BM$2+2,FALSE),0)</f>
        <v>#REF!</v>
      </c>
      <c r="BN4" t="e" cm="1">
        <f t="array" ref="BN4">_xlfn.IFNA(VLOOKUP($A4,TRANSPOSE(#REF!),BN$2+2,FALSE),0)</f>
        <v>#REF!</v>
      </c>
      <c r="BO4" t="e" cm="1">
        <f t="array" ref="BO4">_xlfn.IFNA(VLOOKUP($A4,TRANSPOSE(#REF!),BO$2+2,FALSE),0)</f>
        <v>#REF!</v>
      </c>
      <c r="BP4" t="e" cm="1">
        <f t="array" ref="BP4">_xlfn.IFNA(VLOOKUP($A4,TRANSPOSE(#REF!),BP$2+2,FALSE),0)</f>
        <v>#REF!</v>
      </c>
      <c r="BQ4" t="e" cm="1">
        <f t="array" ref="BQ4">_xlfn.IFNA(VLOOKUP($A4,TRANSPOSE(#REF!),BQ$2+2,FALSE),0)</f>
        <v>#REF!</v>
      </c>
      <c r="BR4" t="e" cm="1">
        <f t="array" ref="BR4">_xlfn.IFNA(VLOOKUP($A4,TRANSPOSE(#REF!),BR$2+2,FALSE),0)</f>
        <v>#REF!</v>
      </c>
      <c r="BS4" t="e" cm="1">
        <f t="array" ref="BS4">_xlfn.IFNA(VLOOKUP($A4,TRANSPOSE(#REF!),BS$2+2,FALSE),0)</f>
        <v>#REF!</v>
      </c>
      <c r="BT4" t="e" cm="1">
        <f t="array" ref="BT4">_xlfn.IFNA(VLOOKUP($A4,TRANSPOSE(#REF!),BT$2+2,FALSE),0)</f>
        <v>#REF!</v>
      </c>
      <c r="BU4" t="e" cm="1">
        <f t="array" ref="BU4">_xlfn.IFNA(VLOOKUP($A4,TRANSPOSE(#REF!),BU$2+2,FALSE),0)</f>
        <v>#REF!</v>
      </c>
      <c r="BV4" t="e" cm="1">
        <f t="array" ref="BV4">_xlfn.IFNA(VLOOKUP($A4,TRANSPOSE(#REF!),BV$2+2,FALSE),0)</f>
        <v>#REF!</v>
      </c>
      <c r="BW4" t="e" cm="1">
        <f t="array" ref="BW4">_xlfn.IFNA(VLOOKUP($A4,TRANSPOSE(#REF!),BW$2+2,FALSE),0)</f>
        <v>#REF!</v>
      </c>
      <c r="BX4" t="e" cm="1">
        <f t="array" ref="BX4">_xlfn.IFNA(VLOOKUP($A4,TRANSPOSE(#REF!),BX$2+2,FALSE),0)</f>
        <v>#REF!</v>
      </c>
      <c r="BY4" t="e" cm="1">
        <f t="array" ref="BY4">_xlfn.IFNA(VLOOKUP($A4,TRANSPOSE(#REF!),BY$2+2,FALSE),0)</f>
        <v>#REF!</v>
      </c>
      <c r="BZ4" t="e" cm="1">
        <f t="array" ref="BZ4">_xlfn.IFNA(VLOOKUP($A4,TRANSPOSE(#REF!),BZ$2+2,FALSE),0)</f>
        <v>#REF!</v>
      </c>
      <c r="CA4" t="e" cm="1">
        <f t="array" ref="CA4">_xlfn.IFNA(VLOOKUP($A4,TRANSPOSE(#REF!),CA$2+2,FALSE),0)</f>
        <v>#REF!</v>
      </c>
      <c r="CB4" t="e" cm="1">
        <f t="array" ref="CB4">_xlfn.IFNA(VLOOKUP($A4,TRANSPOSE(#REF!),CB$2+2,FALSE),0)</f>
        <v>#REF!</v>
      </c>
      <c r="CC4" t="e" cm="1">
        <f t="array" ref="CC4">_xlfn.IFNA(VLOOKUP($A4,TRANSPOSE(#REF!),CC$2+2,FALSE),0)</f>
        <v>#REF!</v>
      </c>
      <c r="CD4" t="e" cm="1">
        <f t="array" ref="CD4">_xlfn.IFNA(VLOOKUP($A4,TRANSPOSE(#REF!),CD$2+2,FALSE),0)</f>
        <v>#REF!</v>
      </c>
      <c r="CE4" t="e" cm="1">
        <f t="array" ref="CE4">_xlfn.IFNA(VLOOKUP($A4,TRANSPOSE(#REF!),CE$2+2,FALSE),0)</f>
        <v>#REF!</v>
      </c>
      <c r="CF4" t="e" cm="1">
        <f t="array" ref="CF4">_xlfn.IFNA(VLOOKUP($A4,TRANSPOSE(#REF!),CF$2+2,FALSE),0)</f>
        <v>#REF!</v>
      </c>
      <c r="CG4" t="e" cm="1">
        <f t="array" ref="CG4">_xlfn.IFNA(VLOOKUP($A4,TRANSPOSE(#REF!),CG$2+2,FALSE),0)</f>
        <v>#REF!</v>
      </c>
      <c r="CH4" t="e" cm="1">
        <f t="array" ref="CH4">_xlfn.IFNA(VLOOKUP($A4,TRANSPOSE(#REF!),CH$2+2,FALSE),0)</f>
        <v>#REF!</v>
      </c>
      <c r="CI4" t="e" cm="1">
        <f t="array" ref="CI4">_xlfn.IFNA(VLOOKUP($A4,TRANSPOSE(#REF!),CI$2+2,FALSE),0)</f>
        <v>#REF!</v>
      </c>
      <c r="CJ4" t="e" cm="1">
        <f t="array" ref="CJ4">_xlfn.IFNA(VLOOKUP($A4,TRANSPOSE(#REF!),CJ$2+2,FALSE),0)</f>
        <v>#REF!</v>
      </c>
      <c r="CK4" t="e" cm="1">
        <f t="array" ref="CK4">_xlfn.IFNA(VLOOKUP($A4,TRANSPOSE(#REF!),CK$2+2,FALSE),0)</f>
        <v>#REF!</v>
      </c>
      <c r="CL4" t="e" cm="1">
        <f t="array" ref="CL4">_xlfn.IFNA(VLOOKUP($A4,TRANSPOSE(#REF!),CL$2+2,FALSE),0)</f>
        <v>#REF!</v>
      </c>
      <c r="CM4" t="e" cm="1">
        <f t="array" ref="CM4">_xlfn.IFNA(VLOOKUP($A4,TRANSPOSE(#REF!),CM$2+2,FALSE),0)</f>
        <v>#REF!</v>
      </c>
      <c r="CN4" t="e" cm="1">
        <f t="array" ref="CN4">_xlfn.IFNA(VLOOKUP($A4,TRANSPOSE(#REF!),CN$2+2,FALSE),0)</f>
        <v>#REF!</v>
      </c>
      <c r="CO4" t="e" cm="1">
        <f t="array" ref="CO4">_xlfn.IFNA(VLOOKUP($A4,TRANSPOSE(#REF!),CO$2+2,FALSE),0)</f>
        <v>#REF!</v>
      </c>
      <c r="CP4" t="e" cm="1">
        <f t="array" ref="CP4">_xlfn.IFNA(VLOOKUP($A4,TRANSPOSE(#REF!),CP$2+2,FALSE),0)</f>
        <v>#REF!</v>
      </c>
      <c r="CQ4" t="e" cm="1">
        <f t="array" ref="CQ4">_xlfn.IFNA(VLOOKUP($A4,TRANSPOSE(#REF!),CQ$2+2,FALSE),0)</f>
        <v>#REF!</v>
      </c>
      <c r="CR4" t="e" cm="1">
        <f t="array" ref="CR4">_xlfn.IFNA(VLOOKUP($A4,TRANSPOSE(#REF!),CR$2+2,FALSE),0)</f>
        <v>#REF!</v>
      </c>
      <c r="CS4" t="e" cm="1">
        <f t="array" ref="CS4">_xlfn.IFNA(VLOOKUP($A4,TRANSPOSE(#REF!),CS$2+2,FALSE),0)</f>
        <v>#REF!</v>
      </c>
      <c r="CT4" t="e" cm="1">
        <f t="array" ref="CT4">_xlfn.IFNA(VLOOKUP($A4,TRANSPOSE(#REF!),CT$2+2,FALSE),0)</f>
        <v>#REF!</v>
      </c>
      <c r="CU4" t="e" cm="1">
        <f t="array" ref="CU4">_xlfn.IFNA(VLOOKUP($A4,TRANSPOSE(#REF!),CU$2+2,FALSE),0)</f>
        <v>#REF!</v>
      </c>
      <c r="CV4" t="e" cm="1">
        <f t="array" ref="CV4">_xlfn.IFNA(VLOOKUP($A4,TRANSPOSE(#REF!),CV$2+2,FALSE),0)</f>
        <v>#REF!</v>
      </c>
      <c r="CW4" t="e" cm="1">
        <f t="array" ref="CW4">_xlfn.IFNA(VLOOKUP($A4,TRANSPOSE(#REF!),CW$2+2,FALSE),0)</f>
        <v>#REF!</v>
      </c>
      <c r="CX4" t="e" cm="1">
        <f t="array" ref="CX4">_xlfn.IFNA(VLOOKUP($A4,TRANSPOSE(#REF!),CX$2+2,FALSE),0)</f>
        <v>#REF!</v>
      </c>
      <c r="CY4" t="e" cm="1">
        <f t="array" ref="CY4">_xlfn.IFNA(VLOOKUP($A4,TRANSPOSE(#REF!),CY$2+2,FALSE),0)</f>
        <v>#REF!</v>
      </c>
      <c r="CZ4" t="e" cm="1">
        <f t="array" ref="CZ4">_xlfn.IFNA(VLOOKUP($A4,TRANSPOSE(#REF!),CZ$2+2,FALSE),0)</f>
        <v>#REF!</v>
      </c>
      <c r="DA4" t="e" cm="1">
        <f t="array" ref="DA4">_xlfn.IFNA(VLOOKUP($A4,TRANSPOSE(#REF!),DA$2+2,FALSE),0)</f>
        <v>#REF!</v>
      </c>
      <c r="DB4" t="e" cm="1">
        <f t="array" ref="DB4">_xlfn.IFNA(VLOOKUP($A4,TRANSPOSE(#REF!),DB$2+2,FALSE),0)</f>
        <v>#REF!</v>
      </c>
      <c r="DC4" t="e" cm="1">
        <f t="array" ref="DC4">_xlfn.IFNA(VLOOKUP($A4,TRANSPOSE(#REF!),DC$2+2,FALSE),0)</f>
        <v>#REF!</v>
      </c>
      <c r="DD4" t="e" cm="1">
        <f t="array" ref="DD4">_xlfn.IFNA(VLOOKUP($A4,TRANSPOSE(#REF!),DD$2+2,FALSE),0)</f>
        <v>#REF!</v>
      </c>
      <c r="DE4" t="e" cm="1">
        <f t="array" ref="DE4">_xlfn.IFNA(VLOOKUP($A4,TRANSPOSE(#REF!),DE$2+2,FALSE),0)</f>
        <v>#REF!</v>
      </c>
      <c r="DF4" t="e" cm="1">
        <f t="array" ref="DF4">_xlfn.IFNA(VLOOKUP($A4,TRANSPOSE(#REF!),DF$2+2,FALSE),0)</f>
        <v>#REF!</v>
      </c>
      <c r="DG4" t="e" cm="1">
        <f t="array" ref="DG4">_xlfn.IFNA(VLOOKUP($A4,TRANSPOSE(#REF!),DG$2+2,FALSE),0)</f>
        <v>#REF!</v>
      </c>
      <c r="DH4" t="e" cm="1">
        <f t="array" ref="DH4">_xlfn.IFNA(VLOOKUP($A4,TRANSPOSE(#REF!),DH$2+2,FALSE),0)</f>
        <v>#REF!</v>
      </c>
      <c r="DI4" t="e" cm="1">
        <f t="array" ref="DI4">_xlfn.IFNA(VLOOKUP($A4,TRANSPOSE(#REF!),DI$2+2,FALSE),0)</f>
        <v>#REF!</v>
      </c>
      <c r="DJ4" t="e" cm="1">
        <f t="array" ref="DJ4">_xlfn.IFNA(VLOOKUP($A4,TRANSPOSE(#REF!),DJ$2+2,FALSE),0)</f>
        <v>#REF!</v>
      </c>
      <c r="DK4" t="e" cm="1">
        <f t="array" ref="DK4">_xlfn.IFNA(VLOOKUP($A4,TRANSPOSE(#REF!),DK$2+2,FALSE),0)</f>
        <v>#REF!</v>
      </c>
      <c r="DL4" t="e" cm="1">
        <f t="array" ref="DL4">_xlfn.IFNA(VLOOKUP($A4,TRANSPOSE(#REF!),DL$2+2,FALSE),0)</f>
        <v>#REF!</v>
      </c>
      <c r="DM4" t="e" cm="1">
        <f t="array" ref="DM4">_xlfn.IFNA(VLOOKUP($A4,TRANSPOSE(#REF!),DM$2+2,FALSE),0)</f>
        <v>#REF!</v>
      </c>
      <c r="DN4" t="e" cm="1">
        <f t="array" ref="DN4">_xlfn.IFNA(VLOOKUP($A4,TRANSPOSE(#REF!),DN$2+2,FALSE),0)</f>
        <v>#REF!</v>
      </c>
      <c r="DO4" t="e" cm="1">
        <f t="array" ref="DO4">_xlfn.IFNA(VLOOKUP($A4,TRANSPOSE(#REF!),DO$2+2,FALSE),0)</f>
        <v>#REF!</v>
      </c>
      <c r="DP4" t="e" cm="1">
        <f t="array" ref="DP4">_xlfn.IFNA(VLOOKUP($A4,TRANSPOSE(#REF!),DP$2+2,FALSE),0)</f>
        <v>#REF!</v>
      </c>
      <c r="DQ4" t="e" cm="1">
        <f t="array" ref="DQ4">_xlfn.IFNA(VLOOKUP($A4,TRANSPOSE(#REF!),DQ$2+2,FALSE),0)</f>
        <v>#REF!</v>
      </c>
      <c r="DR4" t="e" cm="1">
        <f t="array" ref="DR4">_xlfn.IFNA(VLOOKUP($A4,TRANSPOSE(#REF!),DR$2+2,FALSE),0)</f>
        <v>#REF!</v>
      </c>
      <c r="DS4" t="e" cm="1">
        <f t="array" ref="DS4">_xlfn.IFNA(VLOOKUP($A4,TRANSPOSE(#REF!),DS$2+2,FALSE),0)</f>
        <v>#REF!</v>
      </c>
      <c r="DT4" t="e" cm="1">
        <f t="array" ref="DT4">_xlfn.IFNA(VLOOKUP($A4,TRANSPOSE(#REF!),DT$2+2,FALSE),0)</f>
        <v>#REF!</v>
      </c>
      <c r="DU4" t="e" cm="1">
        <f t="array" ref="DU4">_xlfn.IFNA(VLOOKUP($A4,TRANSPOSE(#REF!),DU$2+2,FALSE),0)</f>
        <v>#REF!</v>
      </c>
      <c r="DV4" t="e" cm="1">
        <f t="array" ref="DV4">_xlfn.IFNA(VLOOKUP($A4,TRANSPOSE(#REF!),DV$2+2,FALSE),0)</f>
        <v>#REF!</v>
      </c>
      <c r="DW4" t="e" cm="1">
        <f t="array" ref="DW4">_xlfn.IFNA(VLOOKUP($A4,TRANSPOSE(#REF!),DW$2+2,FALSE),0)</f>
        <v>#REF!</v>
      </c>
      <c r="DX4" t="e" cm="1">
        <f t="array" ref="DX4">_xlfn.IFNA(VLOOKUP($A4,TRANSPOSE(#REF!),DX$2+2,FALSE),0)</f>
        <v>#REF!</v>
      </c>
      <c r="DY4" t="e" cm="1">
        <f t="array" ref="DY4">_xlfn.IFNA(VLOOKUP($A4,TRANSPOSE(#REF!),DY$2+2,FALSE),0)</f>
        <v>#REF!</v>
      </c>
      <c r="DZ4" t="e" cm="1">
        <f t="array" ref="DZ4">_xlfn.IFNA(VLOOKUP($A4,TRANSPOSE(#REF!),DZ$2+2,FALSE),0)</f>
        <v>#REF!</v>
      </c>
      <c r="EA4" t="e" cm="1">
        <f t="array" ref="EA4">_xlfn.IFNA(VLOOKUP($A4,TRANSPOSE(#REF!),EA$2+2,FALSE),0)</f>
        <v>#REF!</v>
      </c>
      <c r="EB4" t="e" cm="1">
        <f t="array" ref="EB4">_xlfn.IFNA(VLOOKUP($A4,TRANSPOSE(#REF!),EB$2+2,FALSE),0)</f>
        <v>#REF!</v>
      </c>
      <c r="EC4" t="e" cm="1">
        <f t="array" ref="EC4">_xlfn.IFNA(VLOOKUP($A4,TRANSPOSE(#REF!),EC$2+2,FALSE),0)</f>
        <v>#REF!</v>
      </c>
      <c r="ED4" t="e" cm="1">
        <f t="array" ref="ED4">_xlfn.IFNA(VLOOKUP($A4,TRANSPOSE(#REF!),ED$2+2,FALSE),0)</f>
        <v>#REF!</v>
      </c>
      <c r="EE4" t="e" cm="1">
        <f t="array" ref="EE4">_xlfn.IFNA(VLOOKUP($A4,TRANSPOSE(#REF!),EE$2+2,FALSE),0)</f>
        <v>#REF!</v>
      </c>
      <c r="EF4" t="e" cm="1">
        <f t="array" ref="EF4">_xlfn.IFNA(VLOOKUP($A4,TRANSPOSE(#REF!),EF$2+2,FALSE),0)</f>
        <v>#REF!</v>
      </c>
      <c r="EG4" t="e" cm="1">
        <f t="array" ref="EG4">_xlfn.IFNA(VLOOKUP($A4,TRANSPOSE(#REF!),EG$2+2,FALSE),0)</f>
        <v>#REF!</v>
      </c>
      <c r="EH4" t="e" cm="1">
        <f t="array" ref="EH4">_xlfn.IFNA(VLOOKUP($A4,TRANSPOSE(#REF!),EH$2+2,FALSE),0)</f>
        <v>#REF!</v>
      </c>
      <c r="EI4" t="e" cm="1">
        <f t="array" ref="EI4">_xlfn.IFNA(VLOOKUP($A4,TRANSPOSE(#REF!),EI$2+2,FALSE),0)</f>
        <v>#REF!</v>
      </c>
      <c r="EJ4" t="e" cm="1">
        <f t="array" ref="EJ4">_xlfn.IFNA(VLOOKUP($A4,TRANSPOSE(#REF!),EJ$2+2,FALSE),0)</f>
        <v>#REF!</v>
      </c>
      <c r="EK4" t="e" cm="1">
        <f t="array" ref="EK4">_xlfn.IFNA(VLOOKUP($A4,TRANSPOSE(#REF!),EK$2+2,FALSE),0)</f>
        <v>#REF!</v>
      </c>
      <c r="EL4" t="e" cm="1">
        <f t="array" ref="EL4">_xlfn.IFNA(VLOOKUP($A4,TRANSPOSE(#REF!),EL$2+2,FALSE),0)</f>
        <v>#REF!</v>
      </c>
      <c r="EM4" t="e" cm="1">
        <f t="array" ref="EM4">_xlfn.IFNA(VLOOKUP($A4,TRANSPOSE(#REF!),EM$2+2,FALSE),0)</f>
        <v>#REF!</v>
      </c>
      <c r="EN4" t="e" cm="1">
        <f t="array" ref="EN4">_xlfn.IFNA(VLOOKUP($A4,TRANSPOSE(#REF!),EN$2+2,FALSE),0)</f>
        <v>#REF!</v>
      </c>
      <c r="EO4" t="e" cm="1">
        <f t="array" ref="EO4">_xlfn.IFNA(VLOOKUP($A4,TRANSPOSE(#REF!),EO$2+2,FALSE),0)</f>
        <v>#REF!</v>
      </c>
      <c r="EP4" t="e" cm="1">
        <f t="array" ref="EP4">_xlfn.IFNA(VLOOKUP($A4,TRANSPOSE(#REF!),EP$2+2,FALSE),0)</f>
        <v>#REF!</v>
      </c>
      <c r="EQ4" t="e" cm="1">
        <f t="array" ref="EQ4">_xlfn.IFNA(VLOOKUP($A4,TRANSPOSE(#REF!),EQ$2+2,FALSE),0)</f>
        <v>#REF!</v>
      </c>
      <c r="ER4" t="e" cm="1">
        <f t="array" ref="ER4">_xlfn.IFNA(VLOOKUP($A4,TRANSPOSE(#REF!),ER$2+2,FALSE),0)</f>
        <v>#REF!</v>
      </c>
      <c r="ES4" t="e" cm="1">
        <f t="array" ref="ES4">_xlfn.IFNA(VLOOKUP($A4,TRANSPOSE(#REF!),ES$2+2,FALSE),0)</f>
        <v>#REF!</v>
      </c>
      <c r="ET4" t="e" cm="1">
        <f t="array" ref="ET4">_xlfn.IFNA(VLOOKUP($A4,TRANSPOSE(#REF!),ET$2+2,FALSE),0)</f>
        <v>#REF!</v>
      </c>
      <c r="EU4" t="e" cm="1">
        <f t="array" ref="EU4">_xlfn.IFNA(VLOOKUP($A4,TRANSPOSE(#REF!),EU$2+2,FALSE),0)</f>
        <v>#REF!</v>
      </c>
      <c r="EV4" t="e" cm="1">
        <f t="array" ref="EV4">_xlfn.IFNA(VLOOKUP($A4,TRANSPOSE(#REF!),EV$2+2,FALSE),0)</f>
        <v>#REF!</v>
      </c>
      <c r="EW4" t="e" cm="1">
        <f t="array" ref="EW4">_xlfn.IFNA(VLOOKUP($A4,TRANSPOSE(#REF!),EW$2+2,FALSE),0)</f>
        <v>#REF!</v>
      </c>
      <c r="EX4" t="e" cm="1">
        <f t="array" ref="EX4">_xlfn.IFNA(VLOOKUP($A4,TRANSPOSE(#REF!),EX$2+2,FALSE),0)</f>
        <v>#REF!</v>
      </c>
      <c r="EY4" t="e" cm="1">
        <f t="array" ref="EY4">_xlfn.IFNA(VLOOKUP($A4,TRANSPOSE(#REF!),EY$2+2,FALSE),0)</f>
        <v>#REF!</v>
      </c>
      <c r="EZ4" t="e" cm="1">
        <f t="array" ref="EZ4">_xlfn.IFNA(VLOOKUP($A4,TRANSPOSE(#REF!),EZ$2+2,FALSE),0)</f>
        <v>#REF!</v>
      </c>
      <c r="FA4" t="e" cm="1">
        <f t="array" ref="FA4">_xlfn.IFNA(VLOOKUP($A4,TRANSPOSE(#REF!),FA$2+2,FALSE),0)</f>
        <v>#REF!</v>
      </c>
      <c r="FB4" t="e" cm="1">
        <f t="array" ref="FB4">_xlfn.IFNA(VLOOKUP($A4,TRANSPOSE(#REF!),FB$2+2,FALSE),0)</f>
        <v>#REF!</v>
      </c>
      <c r="FC4" t="e" cm="1">
        <f t="array" ref="FC4">_xlfn.IFNA(VLOOKUP($A4,TRANSPOSE(#REF!),FC$2+2,FALSE),0)</f>
        <v>#REF!</v>
      </c>
      <c r="FD4" t="e" cm="1">
        <f t="array" ref="FD4">_xlfn.IFNA(VLOOKUP($A4,TRANSPOSE(#REF!),FD$2+2,FALSE),0)</f>
        <v>#REF!</v>
      </c>
      <c r="FE4" t="e" cm="1">
        <f t="array" ref="FE4">_xlfn.IFNA(VLOOKUP($A4,TRANSPOSE(#REF!),FE$2+2,FALSE),0)</f>
        <v>#REF!</v>
      </c>
      <c r="FF4" t="e" cm="1">
        <f t="array" ref="FF4">_xlfn.IFNA(VLOOKUP($A4,TRANSPOSE(#REF!),FF$2+2,FALSE),0)</f>
        <v>#REF!</v>
      </c>
      <c r="FG4" t="e" cm="1">
        <f t="array" ref="FG4">_xlfn.IFNA(VLOOKUP($A4,TRANSPOSE(#REF!),FG$2+2,FALSE),0)</f>
        <v>#REF!</v>
      </c>
      <c r="FH4" t="e" cm="1">
        <f t="array" ref="FH4">_xlfn.IFNA(VLOOKUP($A4,TRANSPOSE(#REF!),FH$2+2,FALSE),0)</f>
        <v>#REF!</v>
      </c>
      <c r="FI4" t="e" cm="1">
        <f t="array" ref="FI4">_xlfn.IFNA(VLOOKUP($A4,TRANSPOSE(#REF!),FI$2+2,FALSE),0)</f>
        <v>#REF!</v>
      </c>
      <c r="FJ4" t="e" cm="1">
        <f t="array" ref="FJ4">_xlfn.IFNA(VLOOKUP($A4,TRANSPOSE(#REF!),FJ$2+2,FALSE),0)</f>
        <v>#REF!</v>
      </c>
      <c r="FK4" t="e" cm="1">
        <f t="array" ref="FK4">_xlfn.IFNA(VLOOKUP($A4,TRANSPOSE(#REF!),FK$2+2,FALSE),0)</f>
        <v>#REF!</v>
      </c>
      <c r="FL4" t="e" cm="1">
        <f t="array" ref="FL4">_xlfn.IFNA(VLOOKUP($A4,TRANSPOSE(#REF!),FL$2+2,FALSE),0)</f>
        <v>#REF!</v>
      </c>
      <c r="FM4" t="e" cm="1">
        <f t="array" ref="FM4">_xlfn.IFNA(VLOOKUP($A4,TRANSPOSE(#REF!),FM$2+2,FALSE),0)</f>
        <v>#REF!</v>
      </c>
      <c r="FN4" t="e" cm="1">
        <f t="array" ref="FN4">_xlfn.IFNA(VLOOKUP($A4,TRANSPOSE(#REF!),FN$2+2,FALSE),0)</f>
        <v>#REF!</v>
      </c>
      <c r="FO4" t="e" cm="1">
        <f t="array" ref="FO4">_xlfn.IFNA(VLOOKUP($A4,TRANSPOSE(#REF!),FO$2+2,FALSE),0)</f>
        <v>#REF!</v>
      </c>
      <c r="FP4" t="e" cm="1">
        <f t="array" ref="FP4">_xlfn.IFNA(VLOOKUP($A4,TRANSPOSE(#REF!),FP$2+2,FALSE),0)</f>
        <v>#REF!</v>
      </c>
      <c r="FQ4" t="e" cm="1">
        <f t="array" ref="FQ4">_xlfn.IFNA(VLOOKUP($A4,TRANSPOSE(#REF!),FQ$2+2,FALSE),0)</f>
        <v>#REF!</v>
      </c>
      <c r="FR4" t="e" cm="1">
        <f t="array" ref="FR4">_xlfn.IFNA(VLOOKUP($A4,TRANSPOSE(#REF!),FR$2+2,FALSE),0)</f>
        <v>#REF!</v>
      </c>
      <c r="FS4" t="e" cm="1">
        <f t="array" ref="FS4">_xlfn.IFNA(VLOOKUP($A4,TRANSPOSE(#REF!),FS$2+2,FALSE),0)</f>
        <v>#REF!</v>
      </c>
      <c r="FT4" t="e" cm="1">
        <f t="array" ref="FT4">_xlfn.IFNA(VLOOKUP($A4,TRANSPOSE(#REF!),FT$2+2,FALSE),0)</f>
        <v>#REF!</v>
      </c>
      <c r="FU4" t="e" cm="1">
        <f t="array" ref="FU4">_xlfn.IFNA(VLOOKUP($A4,TRANSPOSE(#REF!),FU$2+2,FALSE),0)</f>
        <v>#REF!</v>
      </c>
      <c r="FV4" t="e" cm="1">
        <f t="array" ref="FV4">_xlfn.IFNA(VLOOKUP($A4,TRANSPOSE(#REF!),FV$2+2,FALSE),0)</f>
        <v>#REF!</v>
      </c>
      <c r="FW4" t="e" cm="1">
        <f t="array" ref="FW4">_xlfn.IFNA(VLOOKUP($A4,TRANSPOSE(#REF!),FW$2+2,FALSE),0)</f>
        <v>#REF!</v>
      </c>
      <c r="FX4" t="e" cm="1">
        <f t="array" ref="FX4">_xlfn.IFNA(VLOOKUP($A4,TRANSPOSE(#REF!),FX$2+2,FALSE),0)</f>
        <v>#REF!</v>
      </c>
      <c r="FY4" t="e" cm="1">
        <f t="array" ref="FY4">_xlfn.IFNA(VLOOKUP($A4,TRANSPOSE(#REF!),FY$2+2,FALSE),0)</f>
        <v>#REF!</v>
      </c>
      <c r="FZ4" t="e" cm="1">
        <f t="array" ref="FZ4">_xlfn.IFNA(VLOOKUP($A4,TRANSPOSE(#REF!),FZ$2+2,FALSE),0)</f>
        <v>#REF!</v>
      </c>
      <c r="GA4" t="e" cm="1">
        <f t="array" ref="GA4">_xlfn.IFNA(VLOOKUP($A4,TRANSPOSE(#REF!),GA$2+2,FALSE),0)</f>
        <v>#REF!</v>
      </c>
      <c r="GB4" t="e" cm="1">
        <f t="array" ref="GB4">_xlfn.IFNA(VLOOKUP($A4,TRANSPOSE(#REF!),GB$2+2,FALSE),0)</f>
        <v>#REF!</v>
      </c>
      <c r="GC4" t="e" cm="1">
        <f t="array" ref="GC4">_xlfn.IFNA(VLOOKUP($A4,TRANSPOSE(#REF!),GC$2+2,FALSE),0)</f>
        <v>#REF!</v>
      </c>
      <c r="GD4" t="e" cm="1">
        <f t="array" ref="GD4">_xlfn.IFNA(VLOOKUP($A4,TRANSPOSE(#REF!),GD$2+2,FALSE),0)</f>
        <v>#REF!</v>
      </c>
      <c r="GE4" t="e" cm="1">
        <f t="array" ref="GE4">_xlfn.IFNA(VLOOKUP($A4,TRANSPOSE(#REF!),GE$2+2,FALSE),0)</f>
        <v>#REF!</v>
      </c>
      <c r="GF4" t="e" cm="1">
        <f t="array" ref="GF4">_xlfn.IFNA(VLOOKUP($A4,TRANSPOSE(#REF!),GF$2+2,FALSE),0)</f>
        <v>#REF!</v>
      </c>
      <c r="GG4" t="e" cm="1">
        <f t="array" ref="GG4">_xlfn.IFNA(VLOOKUP($A4,TRANSPOSE(#REF!),GG$2+2,FALSE),0)</f>
        <v>#REF!</v>
      </c>
      <c r="GH4" t="e" cm="1">
        <f t="array" ref="GH4">_xlfn.IFNA(VLOOKUP($A4,TRANSPOSE(#REF!),GH$2+2,FALSE),0)</f>
        <v>#REF!</v>
      </c>
      <c r="GI4" t="e" cm="1">
        <f t="array" ref="GI4">_xlfn.IFNA(VLOOKUP($A4,TRANSPOSE(#REF!),GI$2+2,FALSE),0)</f>
        <v>#REF!</v>
      </c>
      <c r="GJ4" t="e" cm="1">
        <f t="array" ref="GJ4">_xlfn.IFNA(VLOOKUP($A4,TRANSPOSE(#REF!),GJ$2+2,FALSE),0)</f>
        <v>#REF!</v>
      </c>
      <c r="GK4" t="e" cm="1">
        <f t="array" ref="GK4">_xlfn.IFNA(VLOOKUP($A4,TRANSPOSE(#REF!),GK$2+2,FALSE),0)</f>
        <v>#REF!</v>
      </c>
      <c r="GL4" t="e" cm="1">
        <f t="array" ref="GL4">_xlfn.IFNA(VLOOKUP($A4,TRANSPOSE(#REF!),GL$2+2,FALSE),0)</f>
        <v>#REF!</v>
      </c>
      <c r="GM4" t="e" cm="1">
        <f t="array" ref="GM4">_xlfn.IFNA(VLOOKUP($A4,TRANSPOSE(#REF!),GM$2+2,FALSE),0)</f>
        <v>#REF!</v>
      </c>
      <c r="GN4" t="e" cm="1">
        <f t="array" ref="GN4">_xlfn.IFNA(VLOOKUP($A4,TRANSPOSE(#REF!),GN$2+2,FALSE),0)</f>
        <v>#REF!</v>
      </c>
      <c r="GO4" t="e" cm="1">
        <f t="array" ref="GO4">_xlfn.IFNA(VLOOKUP($A4,TRANSPOSE(#REF!),GO$2+2,FALSE),0)</f>
        <v>#REF!</v>
      </c>
      <c r="GP4" t="e" cm="1">
        <f t="array" ref="GP4">_xlfn.IFNA(VLOOKUP($A4,TRANSPOSE(#REF!),GP$2+2,FALSE),0)</f>
        <v>#REF!</v>
      </c>
      <c r="GQ4" t="e" cm="1">
        <f t="array" ref="GQ4">_xlfn.IFNA(VLOOKUP($A4,TRANSPOSE(#REF!),GQ$2+2,FALSE),0)</f>
        <v>#REF!</v>
      </c>
      <c r="GR4" t="e" cm="1">
        <f t="array" ref="GR4">_xlfn.IFNA(VLOOKUP($A4,TRANSPOSE(#REF!),GR$2+2,FALSE),0)</f>
        <v>#REF!</v>
      </c>
      <c r="GS4" t="e" cm="1">
        <f t="array" ref="GS4">_xlfn.IFNA(VLOOKUP($A4,TRANSPOSE(#REF!),GS$2+2,FALSE),0)</f>
        <v>#REF!</v>
      </c>
      <c r="GT4" t="e" cm="1">
        <f t="array" ref="GT4">_xlfn.IFNA(VLOOKUP($A4,TRANSPOSE(#REF!),GT$2+2,FALSE),0)</f>
        <v>#REF!</v>
      </c>
      <c r="GU4" t="e" cm="1">
        <f t="array" ref="GU4">_xlfn.IFNA(VLOOKUP($A4,TRANSPOSE(#REF!),GU$2+2,FALSE),0)</f>
        <v>#REF!</v>
      </c>
      <c r="GV4" t="e" cm="1">
        <f t="array" ref="GV4">_xlfn.IFNA(VLOOKUP($A4,TRANSPOSE(#REF!),GV$2+2,FALSE),0)</f>
        <v>#REF!</v>
      </c>
      <c r="GW4" t="e" cm="1">
        <f t="array" ref="GW4">_xlfn.IFNA(VLOOKUP($A4,TRANSPOSE(#REF!),GW$2+2,FALSE),0)</f>
        <v>#REF!</v>
      </c>
      <c r="GX4" t="e" cm="1">
        <f t="array" ref="GX4">_xlfn.IFNA(VLOOKUP($A4,TRANSPOSE(#REF!),GX$2+2,FALSE),0)</f>
        <v>#REF!</v>
      </c>
      <c r="GY4" t="e" cm="1">
        <f t="array" ref="GY4">_xlfn.IFNA(VLOOKUP($A4,TRANSPOSE(#REF!),GY$2+2,FALSE),0)</f>
        <v>#REF!</v>
      </c>
      <c r="GZ4" t="e" cm="1">
        <f t="array" ref="GZ4">_xlfn.IFNA(VLOOKUP($A4,TRANSPOSE(#REF!),GZ$2+2,FALSE),0)</f>
        <v>#REF!</v>
      </c>
      <c r="HA4" t="e" cm="1">
        <f t="array" ref="HA4">_xlfn.IFNA(VLOOKUP($A4,TRANSPOSE(#REF!),HA$2+2,FALSE),0)</f>
        <v>#REF!</v>
      </c>
      <c r="HB4" t="e" cm="1">
        <f t="array" ref="HB4">_xlfn.IFNA(VLOOKUP($A4,TRANSPOSE(#REF!),HB$2+2,FALSE),0)</f>
        <v>#REF!</v>
      </c>
      <c r="HC4" t="e" cm="1">
        <f t="array" ref="HC4">_xlfn.IFNA(VLOOKUP($A4,TRANSPOSE(#REF!),HC$2+2,FALSE),0)</f>
        <v>#REF!</v>
      </c>
      <c r="HD4" t="e" cm="1">
        <f t="array" ref="HD4">_xlfn.IFNA(VLOOKUP($A4,TRANSPOSE(#REF!),HD$2+2,FALSE),0)</f>
        <v>#REF!</v>
      </c>
      <c r="HE4" t="e" cm="1">
        <f t="array" ref="HE4">_xlfn.IFNA(VLOOKUP($A4,TRANSPOSE(#REF!),HE$2+2,FALSE),0)</f>
        <v>#REF!</v>
      </c>
      <c r="HF4" t="e" cm="1">
        <f t="array" ref="HF4">_xlfn.IFNA(VLOOKUP($A4,TRANSPOSE(#REF!),HF$2+2,FALSE),0)</f>
        <v>#REF!</v>
      </c>
      <c r="HG4" t="e" cm="1">
        <f t="array" ref="HG4">_xlfn.IFNA(VLOOKUP($A4,TRANSPOSE(#REF!),HG$2+2,FALSE),0)</f>
        <v>#REF!</v>
      </c>
      <c r="HH4" t="e" cm="1">
        <f t="array" ref="HH4">_xlfn.IFNA(VLOOKUP($A4,TRANSPOSE(#REF!),HH$2+2,FALSE),0)</f>
        <v>#REF!</v>
      </c>
      <c r="HI4" t="e" cm="1">
        <f t="array" ref="HI4">_xlfn.IFNA(VLOOKUP($A4,TRANSPOSE(#REF!),HI$2+2,FALSE),0)</f>
        <v>#REF!</v>
      </c>
      <c r="HJ4" t="e" cm="1">
        <f t="array" ref="HJ4">_xlfn.IFNA(VLOOKUP($A4,TRANSPOSE(#REF!),HJ$2+2,FALSE),0)</f>
        <v>#REF!</v>
      </c>
      <c r="HK4" t="e" cm="1">
        <f t="array" ref="HK4">_xlfn.IFNA(VLOOKUP($A4,TRANSPOSE(#REF!),HK$2+2,FALSE),0)</f>
        <v>#REF!</v>
      </c>
      <c r="HL4" t="e" cm="1">
        <f t="array" ref="HL4">_xlfn.IFNA(VLOOKUP($A4,TRANSPOSE(#REF!),HL$2+2,FALSE),0)</f>
        <v>#REF!</v>
      </c>
      <c r="HM4" t="e" cm="1">
        <f t="array" ref="HM4">_xlfn.IFNA(VLOOKUP($A4,TRANSPOSE(#REF!),HM$2+2,FALSE),0)</f>
        <v>#REF!</v>
      </c>
      <c r="HN4" t="e" cm="1">
        <f t="array" ref="HN4">_xlfn.IFNA(VLOOKUP($A4,TRANSPOSE(#REF!),HN$2+2,FALSE),0)</f>
        <v>#REF!</v>
      </c>
      <c r="HO4" t="e" cm="1">
        <f t="array" ref="HO4">_xlfn.IFNA(VLOOKUP($A4,TRANSPOSE(#REF!),HO$2+2,FALSE),0)</f>
        <v>#REF!</v>
      </c>
      <c r="HP4" t="e" cm="1">
        <f t="array" ref="HP4">_xlfn.IFNA(VLOOKUP($A4,TRANSPOSE(#REF!),HP$2+2,FALSE),0)</f>
        <v>#REF!</v>
      </c>
      <c r="HQ4" t="e" cm="1">
        <f t="array" ref="HQ4">_xlfn.IFNA(VLOOKUP($A4,TRANSPOSE(#REF!),HQ$2+2,FALSE),0)</f>
        <v>#REF!</v>
      </c>
      <c r="HR4" t="e" cm="1">
        <f t="array" ref="HR4">_xlfn.IFNA(VLOOKUP($A4,TRANSPOSE(#REF!),HR$2+2,FALSE),0)</f>
        <v>#REF!</v>
      </c>
      <c r="HS4" t="e" cm="1">
        <f t="array" ref="HS4">_xlfn.IFNA(VLOOKUP($A4,TRANSPOSE(#REF!),HS$2+2,FALSE),0)</f>
        <v>#REF!</v>
      </c>
      <c r="HT4" t="e" cm="1">
        <f t="array" ref="HT4">_xlfn.IFNA(VLOOKUP($A4,TRANSPOSE(#REF!),HT$2+2,FALSE),0)</f>
        <v>#REF!</v>
      </c>
      <c r="HU4" t="e" cm="1">
        <f t="array" ref="HU4">_xlfn.IFNA(VLOOKUP($A4,TRANSPOSE(#REF!),HU$2+2,FALSE),0)</f>
        <v>#REF!</v>
      </c>
      <c r="HV4" t="e" cm="1">
        <f t="array" ref="HV4">_xlfn.IFNA(VLOOKUP($A4,TRANSPOSE(#REF!),HV$2+2,FALSE),0)</f>
        <v>#REF!</v>
      </c>
      <c r="HW4" t="e" cm="1">
        <f t="array" ref="HW4">_xlfn.IFNA(VLOOKUP($A4,TRANSPOSE(#REF!),HW$2+2,FALSE),0)</f>
        <v>#REF!</v>
      </c>
      <c r="HX4" t="e" cm="1">
        <f t="array" ref="HX4">_xlfn.IFNA(VLOOKUP($A4,TRANSPOSE(#REF!),HX$2+2,FALSE),0)</f>
        <v>#REF!</v>
      </c>
      <c r="HY4" t="e" cm="1">
        <f t="array" ref="HY4">_xlfn.IFNA(VLOOKUP($A4,TRANSPOSE(#REF!),HY$2+2,FALSE),0)</f>
        <v>#REF!</v>
      </c>
      <c r="HZ4" t="e" cm="1">
        <f t="array" ref="HZ4">_xlfn.IFNA(VLOOKUP($A4,TRANSPOSE(#REF!),HZ$2+2,FALSE),0)</f>
        <v>#REF!</v>
      </c>
      <c r="IA4" t="e" cm="1">
        <f t="array" ref="IA4">_xlfn.IFNA(VLOOKUP($A4,TRANSPOSE(#REF!),IA$2+2,FALSE),0)</f>
        <v>#REF!</v>
      </c>
      <c r="IB4" t="e" cm="1">
        <f t="array" ref="IB4">_xlfn.IFNA(VLOOKUP($A4,TRANSPOSE(#REF!),IB$2+2,FALSE),0)</f>
        <v>#REF!</v>
      </c>
      <c r="IC4" t="e" cm="1">
        <f t="array" ref="IC4">_xlfn.IFNA(VLOOKUP($A4,TRANSPOSE(#REF!),IC$2+2,FALSE),0)</f>
        <v>#REF!</v>
      </c>
      <c r="ID4" t="e" cm="1">
        <f t="array" ref="ID4">_xlfn.IFNA(VLOOKUP($A4,TRANSPOSE(#REF!),ID$2+2,FALSE),0)</f>
        <v>#REF!</v>
      </c>
      <c r="IE4" t="e" cm="1">
        <f t="array" ref="IE4">_xlfn.IFNA(VLOOKUP($A4,TRANSPOSE(#REF!),IE$2+2,FALSE),0)</f>
        <v>#REF!</v>
      </c>
      <c r="IF4" t="e" cm="1">
        <f t="array" ref="IF4">_xlfn.IFNA(VLOOKUP($A4,TRANSPOSE(#REF!),IF$2+2,FALSE),0)</f>
        <v>#REF!</v>
      </c>
      <c r="IG4" t="e" cm="1">
        <f t="array" ref="IG4">_xlfn.IFNA(VLOOKUP($A4,TRANSPOSE(#REF!),IG$2+2,FALSE),0)</f>
        <v>#REF!</v>
      </c>
      <c r="IH4" t="e" cm="1">
        <f t="array" ref="IH4">_xlfn.IFNA(VLOOKUP($A4,TRANSPOSE(#REF!),IH$2+2,FALSE),0)</f>
        <v>#REF!</v>
      </c>
      <c r="II4" t="e" cm="1">
        <f t="array" ref="II4">_xlfn.IFNA(VLOOKUP($A4,TRANSPOSE(#REF!),II$2+2,FALSE),0)</f>
        <v>#REF!</v>
      </c>
      <c r="IJ4" t="e" cm="1">
        <f t="array" ref="IJ4">_xlfn.IFNA(VLOOKUP($A4,TRANSPOSE(#REF!),IJ$2+2,FALSE),0)</f>
        <v>#REF!</v>
      </c>
      <c r="IK4" t="e" cm="1">
        <f t="array" ref="IK4">_xlfn.IFNA(VLOOKUP($A4,TRANSPOSE(#REF!),IK$2+2,FALSE),0)</f>
        <v>#REF!</v>
      </c>
      <c r="IL4" t="e" cm="1">
        <f t="array" ref="IL4">_xlfn.IFNA(VLOOKUP($A4,TRANSPOSE(#REF!),IL$2+2,FALSE),0)</f>
        <v>#REF!</v>
      </c>
      <c r="IM4" t="e" cm="1">
        <f t="array" ref="IM4">_xlfn.IFNA(VLOOKUP($A4,TRANSPOSE(#REF!),IM$2+2,FALSE),0)</f>
        <v>#REF!</v>
      </c>
      <c r="IN4" t="e" cm="1">
        <f t="array" ref="IN4">_xlfn.IFNA(VLOOKUP($A4,TRANSPOSE(#REF!),IN$2+2,FALSE),0)</f>
        <v>#REF!</v>
      </c>
      <c r="IO4" t="e" cm="1">
        <f t="array" ref="IO4">_xlfn.IFNA(VLOOKUP($A4,TRANSPOSE(#REF!),IO$2+2,FALSE),0)</f>
        <v>#REF!</v>
      </c>
      <c r="IP4" t="e" cm="1">
        <f t="array" ref="IP4">_xlfn.IFNA(VLOOKUP($A4,TRANSPOSE(#REF!),IP$2+2,FALSE),0)</f>
        <v>#REF!</v>
      </c>
      <c r="IQ4" t="e" cm="1">
        <f t="array" ref="IQ4">_xlfn.IFNA(VLOOKUP($A4,TRANSPOSE(#REF!),IQ$2+2,FALSE),0)</f>
        <v>#REF!</v>
      </c>
      <c r="IR4" t="e" cm="1">
        <f t="array" ref="IR4">_xlfn.IFNA(VLOOKUP($A4,TRANSPOSE(#REF!),IR$2+2,FALSE),0)</f>
        <v>#REF!</v>
      </c>
      <c r="IS4" t="e" cm="1">
        <f t="array" ref="IS4">_xlfn.IFNA(VLOOKUP($A4,TRANSPOSE(#REF!),IS$2+2,FALSE),0)</f>
        <v>#REF!</v>
      </c>
      <c r="IT4" t="e" cm="1">
        <f t="array" ref="IT4">_xlfn.IFNA(VLOOKUP($A4,TRANSPOSE(#REF!),IT$2+2,FALSE),0)</f>
        <v>#REF!</v>
      </c>
      <c r="IU4" t="e" cm="1">
        <f t="array" ref="IU4">_xlfn.IFNA(VLOOKUP($A4,TRANSPOSE(#REF!),IU$2+2,FALSE),0)</f>
        <v>#REF!</v>
      </c>
      <c r="IV4" t="e" cm="1">
        <f t="array" ref="IV4">_xlfn.IFNA(VLOOKUP($A4,TRANSPOSE(#REF!),IV$2+2,FALSE),0)</f>
        <v>#REF!</v>
      </c>
      <c r="IW4" t="e" cm="1">
        <f t="array" ref="IW4">_xlfn.IFNA(VLOOKUP($A4,TRANSPOSE(#REF!),IW$2+2,FALSE),0)</f>
        <v>#REF!</v>
      </c>
      <c r="IX4" t="e" cm="1">
        <f t="array" ref="IX4">_xlfn.IFNA(VLOOKUP($A4,TRANSPOSE(#REF!),IX$2+2,FALSE),0)</f>
        <v>#REF!</v>
      </c>
      <c r="IY4" t="e" cm="1">
        <f t="array" ref="IY4">_xlfn.IFNA(VLOOKUP($A4,TRANSPOSE(#REF!),IY$2+2,FALSE),0)</f>
        <v>#REF!</v>
      </c>
      <c r="IZ4" t="e" cm="1">
        <f t="array" ref="IZ4">_xlfn.IFNA(VLOOKUP($A4,TRANSPOSE(#REF!),IZ$2+2,FALSE),0)</f>
        <v>#REF!</v>
      </c>
      <c r="JA4" t="e" cm="1">
        <f t="array" ref="JA4">_xlfn.IFNA(VLOOKUP($A4,TRANSPOSE(#REF!),JA$2+2,FALSE),0)</f>
        <v>#REF!</v>
      </c>
      <c r="JB4" t="e" cm="1">
        <f t="array" ref="JB4">_xlfn.IFNA(VLOOKUP($A4,TRANSPOSE(#REF!),JB$2+2,FALSE),0)</f>
        <v>#REF!</v>
      </c>
      <c r="JC4" t="e" cm="1">
        <f t="array" ref="JC4">_xlfn.IFNA(VLOOKUP($A4,TRANSPOSE(#REF!),JC$2+2,FALSE),0)</f>
        <v>#REF!</v>
      </c>
      <c r="JD4" t="e" cm="1">
        <f t="array" ref="JD4">_xlfn.IFNA(VLOOKUP($A4,TRANSPOSE(#REF!),JD$2+2,FALSE),0)</f>
        <v>#REF!</v>
      </c>
      <c r="JE4" t="e" cm="1">
        <f t="array" ref="JE4">_xlfn.IFNA(VLOOKUP($A4,TRANSPOSE(#REF!),JE$2+2,FALSE),0)</f>
        <v>#REF!</v>
      </c>
      <c r="JF4" t="e" cm="1">
        <f t="array" ref="JF4">_xlfn.IFNA(VLOOKUP($A4,TRANSPOSE(#REF!),JF$2+2,FALSE),0)</f>
        <v>#REF!</v>
      </c>
      <c r="JG4" t="e" cm="1">
        <f t="array" ref="JG4">_xlfn.IFNA(VLOOKUP($A4,TRANSPOSE(#REF!),JG$2+2,FALSE),0)</f>
        <v>#REF!</v>
      </c>
      <c r="JH4" t="e" cm="1">
        <f t="array" ref="JH4">_xlfn.IFNA(VLOOKUP($A4,TRANSPOSE(#REF!),JH$2+2,FALSE),0)</f>
        <v>#REF!</v>
      </c>
      <c r="JI4" t="e" cm="1">
        <f t="array" ref="JI4">_xlfn.IFNA(VLOOKUP($A4,TRANSPOSE(#REF!),JI$2+2,FALSE),0)</f>
        <v>#REF!</v>
      </c>
      <c r="JJ4" t="e" cm="1">
        <f t="array" ref="JJ4">_xlfn.IFNA(VLOOKUP($A4,TRANSPOSE(#REF!),JJ$2+2,FALSE),0)</f>
        <v>#REF!</v>
      </c>
      <c r="JK4" t="e" cm="1">
        <f t="array" ref="JK4">_xlfn.IFNA(VLOOKUP($A4,TRANSPOSE(#REF!),JK$2+2,FALSE),0)</f>
        <v>#REF!</v>
      </c>
      <c r="JL4" t="e" cm="1">
        <f t="array" ref="JL4">_xlfn.IFNA(VLOOKUP($A4,TRANSPOSE(#REF!),JL$2+2,FALSE),0)</f>
        <v>#REF!</v>
      </c>
      <c r="JM4" t="e" cm="1">
        <f t="array" ref="JM4">_xlfn.IFNA(VLOOKUP($A4,TRANSPOSE(#REF!),JM$2+2,FALSE),0)</f>
        <v>#REF!</v>
      </c>
      <c r="JN4" t="e" cm="1">
        <f t="array" ref="JN4">_xlfn.IFNA(VLOOKUP($A4,TRANSPOSE(#REF!),JN$2+2,FALSE),0)</f>
        <v>#REF!</v>
      </c>
      <c r="JO4" t="e" cm="1">
        <f t="array" ref="JO4">_xlfn.IFNA(VLOOKUP($A4,TRANSPOSE(#REF!),JO$2+2,FALSE),0)</f>
        <v>#REF!</v>
      </c>
      <c r="JP4" t="e" cm="1">
        <f t="array" ref="JP4">_xlfn.IFNA(VLOOKUP($A4,TRANSPOSE(#REF!),JP$2+2,FALSE),0)</f>
        <v>#REF!</v>
      </c>
      <c r="JQ4" t="e" cm="1">
        <f t="array" ref="JQ4">_xlfn.IFNA(VLOOKUP($A4,TRANSPOSE(#REF!),JQ$2+2,FALSE),0)</f>
        <v>#REF!</v>
      </c>
      <c r="JR4" t="e" cm="1">
        <f t="array" ref="JR4">_xlfn.IFNA(VLOOKUP($A4,TRANSPOSE(#REF!),JR$2+2,FALSE),0)</f>
        <v>#REF!</v>
      </c>
      <c r="JS4" t="e" cm="1">
        <f t="array" ref="JS4">_xlfn.IFNA(VLOOKUP($A4,TRANSPOSE(#REF!),JS$2+2,FALSE),0)</f>
        <v>#REF!</v>
      </c>
      <c r="JT4" t="e" cm="1">
        <f t="array" ref="JT4">_xlfn.IFNA(VLOOKUP($A4,TRANSPOSE(#REF!),JT$2+2,FALSE),0)</f>
        <v>#REF!</v>
      </c>
      <c r="JU4" t="e" cm="1">
        <f t="array" ref="JU4">_xlfn.IFNA(VLOOKUP($A4,TRANSPOSE(#REF!),JU$2+2,FALSE),0)</f>
        <v>#REF!</v>
      </c>
      <c r="JV4" t="e" cm="1">
        <f t="array" ref="JV4">_xlfn.IFNA(VLOOKUP($A4,TRANSPOSE(#REF!),JV$2+2,FALSE),0)</f>
        <v>#REF!</v>
      </c>
      <c r="JW4" t="e" cm="1">
        <f t="array" ref="JW4">_xlfn.IFNA(VLOOKUP($A4,TRANSPOSE(#REF!),JW$2+2,FALSE),0)</f>
        <v>#REF!</v>
      </c>
      <c r="JX4" t="e" cm="1">
        <f t="array" ref="JX4">_xlfn.IFNA(VLOOKUP($A4,TRANSPOSE(#REF!),JX$2+2,FALSE),0)</f>
        <v>#REF!</v>
      </c>
      <c r="JY4" t="e" cm="1">
        <f t="array" ref="JY4">_xlfn.IFNA(VLOOKUP($A4,TRANSPOSE(#REF!),JY$2+2,FALSE),0)</f>
        <v>#REF!</v>
      </c>
      <c r="JZ4" t="e" cm="1">
        <f t="array" ref="JZ4">_xlfn.IFNA(VLOOKUP($A4,TRANSPOSE(#REF!),JZ$2+2,FALSE),0)</f>
        <v>#REF!</v>
      </c>
      <c r="KA4" t="e" cm="1">
        <f t="array" ref="KA4">_xlfn.IFNA(VLOOKUP($A4,TRANSPOSE(#REF!),KA$2+2,FALSE),0)</f>
        <v>#REF!</v>
      </c>
      <c r="KB4" t="e" cm="1">
        <f t="array" ref="KB4">_xlfn.IFNA(VLOOKUP($A4,TRANSPOSE(#REF!),KB$2+2,FALSE),0)</f>
        <v>#REF!</v>
      </c>
      <c r="KC4" t="e" cm="1">
        <f t="array" ref="KC4">_xlfn.IFNA(VLOOKUP($A4,TRANSPOSE(#REF!),KC$2+2,FALSE),0)</f>
        <v>#REF!</v>
      </c>
      <c r="KD4" t="e" cm="1">
        <f t="array" ref="KD4">_xlfn.IFNA(VLOOKUP($A4,TRANSPOSE(#REF!),KD$2+2,FALSE),0)</f>
        <v>#REF!</v>
      </c>
      <c r="KE4" t="e" cm="1">
        <f t="array" ref="KE4">_xlfn.IFNA(VLOOKUP($A4,TRANSPOSE(#REF!),KE$2+2,FALSE),0)</f>
        <v>#REF!</v>
      </c>
      <c r="KF4" t="e" cm="1">
        <f t="array" ref="KF4">_xlfn.IFNA(VLOOKUP($A4,TRANSPOSE(#REF!),KF$2+2,FALSE),0)</f>
        <v>#REF!</v>
      </c>
      <c r="KG4" t="e" cm="1">
        <f t="array" ref="KG4">_xlfn.IFNA(VLOOKUP($A4,TRANSPOSE(#REF!),KG$2+2,FALSE),0)</f>
        <v>#REF!</v>
      </c>
      <c r="KH4" t="e" cm="1">
        <f t="array" ref="KH4">_xlfn.IFNA(VLOOKUP($A4,TRANSPOSE(#REF!),KH$2+2,FALSE),0)</f>
        <v>#REF!</v>
      </c>
      <c r="KI4" t="e" cm="1">
        <f t="array" ref="KI4">_xlfn.IFNA(VLOOKUP($A4,TRANSPOSE(#REF!),KI$2+2,FALSE),0)</f>
        <v>#REF!</v>
      </c>
      <c r="KJ4" t="e" cm="1">
        <f t="array" ref="KJ4">_xlfn.IFNA(VLOOKUP($A4,TRANSPOSE(#REF!),KJ$2+2,FALSE),0)</f>
        <v>#REF!</v>
      </c>
      <c r="KK4" t="e" cm="1">
        <f t="array" ref="KK4">_xlfn.IFNA(VLOOKUP($A4,TRANSPOSE(#REF!),KK$2+2,FALSE),0)</f>
        <v>#REF!</v>
      </c>
      <c r="KL4" t="e" cm="1">
        <f t="array" ref="KL4">_xlfn.IFNA(VLOOKUP($A4,TRANSPOSE(#REF!),KL$2+2,FALSE),0)</f>
        <v>#REF!</v>
      </c>
      <c r="KM4" t="e" cm="1">
        <f t="array" ref="KM4">_xlfn.IFNA(VLOOKUP($A4,TRANSPOSE(#REF!),KM$2+2,FALSE),0)</f>
        <v>#REF!</v>
      </c>
      <c r="KN4" t="e" cm="1">
        <f t="array" ref="KN4">_xlfn.IFNA(VLOOKUP($A4,TRANSPOSE(#REF!),KN$2+2,FALSE),0)</f>
        <v>#REF!</v>
      </c>
      <c r="KO4" t="e" cm="1">
        <f t="array" ref="KO4">_xlfn.IFNA(VLOOKUP($A4,TRANSPOSE(#REF!),KO$2+2,FALSE),0)</f>
        <v>#REF!</v>
      </c>
      <c r="KP4" t="e" cm="1">
        <f t="array" ref="KP4">_xlfn.IFNA(VLOOKUP($A4,TRANSPOSE(#REF!),KP$2+2,FALSE),0)</f>
        <v>#REF!</v>
      </c>
      <c r="KQ4" t="e" cm="1">
        <f t="array" ref="KQ4">_xlfn.IFNA(VLOOKUP($A4,TRANSPOSE(#REF!),KQ$2+2,FALSE),0)</f>
        <v>#REF!</v>
      </c>
      <c r="KR4" t="e" cm="1">
        <f t="array" ref="KR4">_xlfn.IFNA(VLOOKUP($A4,TRANSPOSE(#REF!),KR$2+2,FALSE),0)</f>
        <v>#REF!</v>
      </c>
      <c r="KS4" t="e" cm="1">
        <f t="array" ref="KS4">_xlfn.IFNA(VLOOKUP($A4,TRANSPOSE(#REF!),KS$2+2,FALSE),0)</f>
        <v>#REF!</v>
      </c>
      <c r="KT4" t="e" cm="1">
        <f t="array" ref="KT4">_xlfn.IFNA(VLOOKUP($A4,TRANSPOSE(#REF!),KT$2+2,FALSE),0)</f>
        <v>#REF!</v>
      </c>
      <c r="KU4" t="e" cm="1">
        <f t="array" ref="KU4">_xlfn.IFNA(VLOOKUP($A4,TRANSPOSE(#REF!),KU$2+2,FALSE),0)</f>
        <v>#REF!</v>
      </c>
      <c r="KV4" t="e" cm="1">
        <f t="array" ref="KV4">_xlfn.IFNA(VLOOKUP($A4,TRANSPOSE(#REF!),KV$2+2,FALSE),0)</f>
        <v>#REF!</v>
      </c>
      <c r="KW4" t="e" cm="1">
        <f t="array" ref="KW4">_xlfn.IFNA(VLOOKUP($A4,TRANSPOSE(#REF!),KW$2+2,FALSE),0)</f>
        <v>#REF!</v>
      </c>
      <c r="KX4" t="e" cm="1">
        <f t="array" ref="KX4">_xlfn.IFNA(VLOOKUP($A4,TRANSPOSE(#REF!),KX$2+2,FALSE),0)</f>
        <v>#REF!</v>
      </c>
      <c r="KY4" t="e" cm="1">
        <f t="array" ref="KY4">_xlfn.IFNA(VLOOKUP($A4,TRANSPOSE(#REF!),KY$2+2,FALSE),0)</f>
        <v>#REF!</v>
      </c>
      <c r="KZ4" t="e" cm="1">
        <f t="array" ref="KZ4">_xlfn.IFNA(VLOOKUP($A4,TRANSPOSE(#REF!),KZ$2+2,FALSE),0)</f>
        <v>#REF!</v>
      </c>
      <c r="LA4" t="e" cm="1">
        <f t="array" ref="LA4">_xlfn.IFNA(VLOOKUP($A4,TRANSPOSE(#REF!),LA$2+2,FALSE),0)</f>
        <v>#REF!</v>
      </c>
      <c r="LB4" t="e" cm="1">
        <f t="array" ref="LB4">_xlfn.IFNA(VLOOKUP($A4,TRANSPOSE(#REF!),LB$2+2,FALSE),0)</f>
        <v>#REF!</v>
      </c>
      <c r="LC4" t="e" cm="1">
        <f t="array" ref="LC4">_xlfn.IFNA(VLOOKUP($A4,TRANSPOSE(#REF!),LC$2+2,FALSE),0)</f>
        <v>#REF!</v>
      </c>
      <c r="LD4" t="e" cm="1">
        <f t="array" ref="LD4">_xlfn.IFNA(VLOOKUP($A4,TRANSPOSE(#REF!),LD$2+2,FALSE),0)</f>
        <v>#REF!</v>
      </c>
      <c r="LE4" t="e" cm="1">
        <f t="array" ref="LE4">_xlfn.IFNA(VLOOKUP($A4,TRANSPOSE(#REF!),LE$2+2,FALSE),0)</f>
        <v>#REF!</v>
      </c>
      <c r="LF4" t="e" cm="1">
        <f t="array" ref="LF4">_xlfn.IFNA(VLOOKUP($A4,TRANSPOSE(#REF!),LF$2+2,FALSE),0)</f>
        <v>#REF!</v>
      </c>
      <c r="LG4" t="e" cm="1">
        <f t="array" ref="LG4">_xlfn.IFNA(VLOOKUP($A4,TRANSPOSE(#REF!),LG$2+2,FALSE),0)</f>
        <v>#REF!</v>
      </c>
      <c r="LH4" t="e" cm="1">
        <f t="array" ref="LH4">_xlfn.IFNA(VLOOKUP($A4,TRANSPOSE(#REF!),LH$2+2,FALSE),0)</f>
        <v>#REF!</v>
      </c>
      <c r="LI4" t="e" cm="1">
        <f t="array" ref="LI4">_xlfn.IFNA(VLOOKUP($A4,TRANSPOSE(#REF!),LI$2+2,FALSE),0)</f>
        <v>#REF!</v>
      </c>
      <c r="LJ4" t="e" cm="1">
        <f t="array" ref="LJ4">_xlfn.IFNA(VLOOKUP($A4,TRANSPOSE(#REF!),LJ$2+2,FALSE),0)</f>
        <v>#REF!</v>
      </c>
      <c r="LK4" t="e" cm="1">
        <f t="array" ref="LK4">_xlfn.IFNA(VLOOKUP($A4,TRANSPOSE(#REF!),LK$2+2,FALSE),0)</f>
        <v>#REF!</v>
      </c>
      <c r="LL4" t="e" cm="1">
        <f t="array" ref="LL4">_xlfn.IFNA(VLOOKUP($A4,TRANSPOSE(#REF!),LL$2+2,FALSE),0)</f>
        <v>#REF!</v>
      </c>
      <c r="LM4" t="e" cm="1">
        <f t="array" ref="LM4">_xlfn.IFNA(VLOOKUP($A4,TRANSPOSE(#REF!),LM$2+2,FALSE),0)</f>
        <v>#REF!</v>
      </c>
      <c r="LN4" t="e" cm="1">
        <f t="array" ref="LN4">_xlfn.IFNA(VLOOKUP($A4,TRANSPOSE(#REF!),LN$2+2,FALSE),0)</f>
        <v>#REF!</v>
      </c>
      <c r="LO4" t="e" cm="1">
        <f t="array" ref="LO4">_xlfn.IFNA(VLOOKUP($A4,TRANSPOSE(#REF!),LO$2+2,FALSE),0)</f>
        <v>#REF!</v>
      </c>
      <c r="LP4" t="e" cm="1">
        <f t="array" ref="LP4">_xlfn.IFNA(VLOOKUP($A4,TRANSPOSE(#REF!),LP$2+2,FALSE),0)</f>
        <v>#REF!</v>
      </c>
      <c r="LQ4" t="e" cm="1">
        <f t="array" ref="LQ4">_xlfn.IFNA(VLOOKUP($A4,TRANSPOSE(#REF!),LQ$2+2,FALSE),0)</f>
        <v>#REF!</v>
      </c>
      <c r="LR4" t="e" cm="1">
        <f t="array" ref="LR4">_xlfn.IFNA(VLOOKUP($A4,TRANSPOSE(#REF!),LR$2+2,FALSE),0)</f>
        <v>#REF!</v>
      </c>
      <c r="LS4" t="e" cm="1">
        <f t="array" ref="LS4">_xlfn.IFNA(VLOOKUP($A4,TRANSPOSE(#REF!),LS$2+2,FALSE),0)</f>
        <v>#REF!</v>
      </c>
      <c r="LT4" t="e" cm="1">
        <f t="array" ref="LT4">_xlfn.IFNA(VLOOKUP($A4,TRANSPOSE(#REF!),LT$2+2,FALSE),0)</f>
        <v>#REF!</v>
      </c>
      <c r="LU4" t="e" cm="1">
        <f t="array" ref="LU4">_xlfn.IFNA(VLOOKUP($A4,TRANSPOSE(#REF!),LU$2+2,FALSE),0)</f>
        <v>#REF!</v>
      </c>
      <c r="LV4" t="e" cm="1">
        <f t="array" ref="LV4">_xlfn.IFNA(VLOOKUP($A4,TRANSPOSE(#REF!),LV$2+2,FALSE),0)</f>
        <v>#REF!</v>
      </c>
      <c r="LW4" t="e" cm="1">
        <f t="array" ref="LW4">_xlfn.IFNA(VLOOKUP($A4,TRANSPOSE(#REF!),LW$2+2,FALSE),0)</f>
        <v>#REF!</v>
      </c>
      <c r="LX4" t="e" cm="1">
        <f t="array" ref="LX4">_xlfn.IFNA(VLOOKUP($A4,TRANSPOSE(#REF!),LX$2+2,FALSE),0)</f>
        <v>#REF!</v>
      </c>
      <c r="LY4" t="e" cm="1">
        <f t="array" ref="LY4">_xlfn.IFNA(VLOOKUP($A4,TRANSPOSE(#REF!),LY$2+2,FALSE),0)</f>
        <v>#REF!</v>
      </c>
      <c r="LZ4" t="e" cm="1">
        <f t="array" ref="LZ4">_xlfn.IFNA(VLOOKUP($A4,TRANSPOSE(#REF!),LZ$2+2,FALSE),0)</f>
        <v>#REF!</v>
      </c>
      <c r="MA4" t="e" cm="1">
        <f t="array" ref="MA4">_xlfn.IFNA(VLOOKUP($A4,TRANSPOSE(#REF!),MA$2+2,FALSE),0)</f>
        <v>#REF!</v>
      </c>
      <c r="MB4" t="e" cm="1">
        <f t="array" ref="MB4">_xlfn.IFNA(VLOOKUP($A4,TRANSPOSE(#REF!),MB$2+2,FALSE),0)</f>
        <v>#REF!</v>
      </c>
      <c r="MC4" t="e" cm="1">
        <f t="array" ref="MC4">_xlfn.IFNA(VLOOKUP($A4,TRANSPOSE(#REF!),MC$2+2,FALSE),0)</f>
        <v>#REF!</v>
      </c>
      <c r="MD4" t="e" cm="1">
        <f t="array" ref="MD4">_xlfn.IFNA(VLOOKUP($A4,TRANSPOSE(#REF!),MD$2+2,FALSE),0)</f>
        <v>#REF!</v>
      </c>
      <c r="ME4" t="e" cm="1">
        <f t="array" ref="ME4">_xlfn.IFNA(VLOOKUP($A4,TRANSPOSE(#REF!),ME$2+2,FALSE),0)</f>
        <v>#REF!</v>
      </c>
      <c r="MF4" t="e" cm="1">
        <f t="array" ref="MF4">_xlfn.IFNA(VLOOKUP($A4,TRANSPOSE(#REF!),MF$2+2,FALSE),0)</f>
        <v>#REF!</v>
      </c>
      <c r="MG4" t="e" cm="1">
        <f t="array" ref="MG4">_xlfn.IFNA(VLOOKUP($A4,TRANSPOSE(#REF!),MG$2+2,FALSE),0)</f>
        <v>#REF!</v>
      </c>
      <c r="MH4" t="e" cm="1">
        <f t="array" ref="MH4">_xlfn.IFNA(VLOOKUP($A4,TRANSPOSE(#REF!),MH$2+2,FALSE),0)</f>
        <v>#REF!</v>
      </c>
      <c r="MI4" t="e" cm="1">
        <f t="array" ref="MI4">_xlfn.IFNA(VLOOKUP($A4,TRANSPOSE(#REF!),MI$2+2,FALSE),0)</f>
        <v>#REF!</v>
      </c>
      <c r="MJ4" t="e" cm="1">
        <f t="array" ref="MJ4">_xlfn.IFNA(VLOOKUP($A4,TRANSPOSE(#REF!),MJ$2+2,FALSE),0)</f>
        <v>#REF!</v>
      </c>
      <c r="MK4" t="e" cm="1">
        <f t="array" ref="MK4">_xlfn.IFNA(VLOOKUP($A4,TRANSPOSE(#REF!),MK$2+2,FALSE),0)</f>
        <v>#REF!</v>
      </c>
      <c r="ML4" t="e" cm="1">
        <f t="array" ref="ML4">_xlfn.IFNA(VLOOKUP($A4,TRANSPOSE(#REF!),ML$2+2,FALSE),0)</f>
        <v>#REF!</v>
      </c>
      <c r="MM4" t="e" cm="1">
        <f t="array" ref="MM4">_xlfn.IFNA(VLOOKUP($A4,TRANSPOSE(#REF!),MM$2+2,FALSE),0)</f>
        <v>#REF!</v>
      </c>
      <c r="MN4" t="e" cm="1">
        <f t="array" ref="MN4">_xlfn.IFNA(VLOOKUP($A4,TRANSPOSE(#REF!),MN$2+2,FALSE),0)</f>
        <v>#REF!</v>
      </c>
      <c r="MO4" t="e" cm="1">
        <f t="array" ref="MO4">_xlfn.IFNA(VLOOKUP($A4,TRANSPOSE(#REF!),MO$2+2,FALSE),0)</f>
        <v>#REF!</v>
      </c>
      <c r="MP4" t="e" cm="1">
        <f t="array" ref="MP4">_xlfn.IFNA(VLOOKUP($A4,TRANSPOSE(#REF!),MP$2+2,FALSE),0)</f>
        <v>#REF!</v>
      </c>
      <c r="MQ4" t="e" cm="1">
        <f t="array" ref="MQ4">_xlfn.IFNA(VLOOKUP($A4,TRANSPOSE(#REF!),MQ$2+2,FALSE),0)</f>
        <v>#REF!</v>
      </c>
      <c r="MR4" t="e" cm="1">
        <f t="array" ref="MR4">_xlfn.IFNA(VLOOKUP($A4,TRANSPOSE(#REF!),MR$2+2,FALSE),0)</f>
        <v>#REF!</v>
      </c>
      <c r="MS4" t="e" cm="1">
        <f t="array" ref="MS4">_xlfn.IFNA(VLOOKUP($A4,TRANSPOSE(#REF!),MS$2+2,FALSE),0)</f>
        <v>#REF!</v>
      </c>
      <c r="MT4" t="e" cm="1">
        <f t="array" ref="MT4">_xlfn.IFNA(VLOOKUP($A4,TRANSPOSE(#REF!),MT$2+2,FALSE),0)</f>
        <v>#REF!</v>
      </c>
      <c r="MU4" t="e" cm="1">
        <f t="array" ref="MU4">_xlfn.IFNA(VLOOKUP($A4,TRANSPOSE(#REF!),MU$2+2,FALSE),0)</f>
        <v>#REF!</v>
      </c>
      <c r="MV4" t="e" cm="1">
        <f t="array" ref="MV4">_xlfn.IFNA(VLOOKUP($A4,TRANSPOSE(#REF!),MV$2+2,FALSE),0)</f>
        <v>#REF!</v>
      </c>
      <c r="MW4" t="e" cm="1">
        <f t="array" ref="MW4">_xlfn.IFNA(VLOOKUP($A4,TRANSPOSE(#REF!),MW$2+2,FALSE),0)</f>
        <v>#REF!</v>
      </c>
      <c r="MX4" t="e" cm="1">
        <f t="array" ref="MX4">_xlfn.IFNA(VLOOKUP($A4,TRANSPOSE(#REF!),MX$2+2,FALSE),0)</f>
        <v>#REF!</v>
      </c>
      <c r="MY4" t="e" cm="1">
        <f t="array" ref="MY4">_xlfn.IFNA(VLOOKUP($A4,TRANSPOSE(#REF!),MY$2+2,FALSE),0)</f>
        <v>#REF!</v>
      </c>
      <c r="MZ4" t="e" cm="1">
        <f t="array" ref="MZ4">_xlfn.IFNA(VLOOKUP($A4,TRANSPOSE(#REF!),MZ$2+2,FALSE),0)</f>
        <v>#REF!</v>
      </c>
      <c r="NA4" t="e" cm="1">
        <f t="array" ref="NA4">_xlfn.IFNA(VLOOKUP($A4,TRANSPOSE(#REF!),NA$2+2,FALSE),0)</f>
        <v>#REF!</v>
      </c>
      <c r="NB4" t="e" cm="1">
        <f t="array" ref="NB4">_xlfn.IFNA(VLOOKUP($A4,TRANSPOSE(#REF!),NB$2+2,FALSE),0)</f>
        <v>#REF!</v>
      </c>
      <c r="NC4" t="e" cm="1">
        <f t="array" ref="NC4">_xlfn.IFNA(VLOOKUP($A4,TRANSPOSE(#REF!),NC$2+2,FALSE),0)</f>
        <v>#REF!</v>
      </c>
      <c r="ND4" t="e" cm="1">
        <f t="array" ref="ND4">_xlfn.IFNA(VLOOKUP($A4,TRANSPOSE(#REF!),ND$2+2,FALSE),0)</f>
        <v>#REF!</v>
      </c>
      <c r="NE4" t="e" cm="1">
        <f t="array" ref="NE4">_xlfn.IFNA(VLOOKUP($A4,TRANSPOSE(#REF!),NE$2+2,FALSE),0)</f>
        <v>#REF!</v>
      </c>
      <c r="NF4" t="e" cm="1">
        <f t="array" ref="NF4">_xlfn.IFNA(VLOOKUP($A4,TRANSPOSE(#REF!),NF$2+2,FALSE),0)</f>
        <v>#REF!</v>
      </c>
      <c r="NG4" t="e" cm="1">
        <f t="array" ref="NG4">_xlfn.IFNA(VLOOKUP($A4,TRANSPOSE(#REF!),NG$2+2,FALSE),0)</f>
        <v>#REF!</v>
      </c>
      <c r="NH4" t="e" cm="1">
        <f t="array" ref="NH4">_xlfn.IFNA(VLOOKUP($A4,TRANSPOSE(#REF!),NH$2+2,FALSE),0)</f>
        <v>#REF!</v>
      </c>
      <c r="NI4" t="e" cm="1">
        <f t="array" ref="NI4">_xlfn.IFNA(VLOOKUP($A4,TRANSPOSE(#REF!),NI$2+2,FALSE),0)</f>
        <v>#REF!</v>
      </c>
      <c r="NJ4" t="e" cm="1">
        <f t="array" ref="NJ4">_xlfn.IFNA(VLOOKUP($A4,TRANSPOSE(#REF!),NJ$2+2,FALSE),0)</f>
        <v>#REF!</v>
      </c>
      <c r="NL4" t="e">
        <f t="shared" ref="NL4:NL67" si="0">MAX(J4:NJ4)</f>
        <v>#REF!</v>
      </c>
      <c r="NM4" t="e">
        <f t="shared" ref="NM4:NM67" si="1">SUM(J4:NJ4)</f>
        <v>#REF!</v>
      </c>
    </row>
    <row r="5" spans="1:377" x14ac:dyDescent="0.3">
      <c r="A5" t="str">
        <v>PNL3_01</v>
      </c>
      <c r="B5" t="str">
        <v>Elektriciteit</v>
      </c>
      <c r="C5" t="str">
        <v>Conversion</v>
      </c>
      <c r="D5" t="str">
        <v>Power NL3</v>
      </c>
      <c r="E5" t="str">
        <v>Generation</v>
      </c>
      <c r="F5" t="str">
        <v>Electricity Cluster NL3</v>
      </c>
      <c r="G5" t="str">
        <v xml:space="preserve">Offshore Wind Cluster NL3 </v>
      </c>
      <c r="H5" t="str">
        <v>[GW]</v>
      </c>
      <c r="I5">
        <f>_xlfn.IFNA(VLOOKUP(A5,'[1]PASTE Cap_Investment'!A:B,2,FALSE),0)</f>
        <v>10</v>
      </c>
      <c r="J5" t="e" cm="1">
        <f t="array" ref="J5">_xlfn.IFNA(VLOOKUP($A5,TRANSPOSE(#REF!),J$2+2,FALSE),0)</f>
        <v>#REF!</v>
      </c>
      <c r="K5" t="e" cm="1">
        <f t="array" ref="K5">_xlfn.IFNA(VLOOKUP($A5,TRANSPOSE(#REF!),K$2+2,FALSE),0)</f>
        <v>#REF!</v>
      </c>
      <c r="L5" t="e" cm="1">
        <f t="array" ref="L5">_xlfn.IFNA(VLOOKUP($A5,TRANSPOSE(#REF!),L$2+2,FALSE),0)</f>
        <v>#REF!</v>
      </c>
      <c r="M5" t="e" cm="1">
        <f t="array" ref="M5">_xlfn.IFNA(VLOOKUP($A5,TRANSPOSE(#REF!),M$2+2,FALSE),0)</f>
        <v>#REF!</v>
      </c>
      <c r="N5" t="e" cm="1">
        <f t="array" ref="N5">_xlfn.IFNA(VLOOKUP($A5,TRANSPOSE(#REF!),N$2+2,FALSE),0)</f>
        <v>#REF!</v>
      </c>
      <c r="O5" t="e" cm="1">
        <f t="array" ref="O5">_xlfn.IFNA(VLOOKUP($A5,TRANSPOSE(#REF!),O$2+2,FALSE),0)</f>
        <v>#REF!</v>
      </c>
      <c r="P5" t="e" cm="1">
        <f t="array" ref="P5">_xlfn.IFNA(VLOOKUP($A5,TRANSPOSE(#REF!),P$2+2,FALSE),0)</f>
        <v>#REF!</v>
      </c>
      <c r="Q5" t="e" cm="1">
        <f t="array" ref="Q5">_xlfn.IFNA(VLOOKUP($A5,TRANSPOSE(#REF!),Q$2+2,FALSE),0)</f>
        <v>#REF!</v>
      </c>
      <c r="R5" t="e" cm="1">
        <f t="array" ref="R5">_xlfn.IFNA(VLOOKUP($A5,TRANSPOSE(#REF!),R$2+2,FALSE),0)</f>
        <v>#REF!</v>
      </c>
      <c r="S5" t="e" cm="1">
        <f t="array" ref="S5">_xlfn.IFNA(VLOOKUP($A5,TRANSPOSE(#REF!),S$2+2,FALSE),0)</f>
        <v>#REF!</v>
      </c>
      <c r="T5" t="e" cm="1">
        <f t="array" ref="T5">_xlfn.IFNA(VLOOKUP($A5,TRANSPOSE(#REF!),T$2+2,FALSE),0)</f>
        <v>#REF!</v>
      </c>
      <c r="U5" t="e" cm="1">
        <f t="array" ref="U5">_xlfn.IFNA(VLOOKUP($A5,TRANSPOSE(#REF!),U$2+2,FALSE),0)</f>
        <v>#REF!</v>
      </c>
      <c r="V5" t="e" cm="1">
        <f t="array" ref="V5">_xlfn.IFNA(VLOOKUP($A5,TRANSPOSE(#REF!),V$2+2,FALSE),0)</f>
        <v>#REF!</v>
      </c>
      <c r="W5" t="e" cm="1">
        <f t="array" ref="W5">_xlfn.IFNA(VLOOKUP($A5,TRANSPOSE(#REF!),W$2+2,FALSE),0)</f>
        <v>#REF!</v>
      </c>
      <c r="X5" t="e" cm="1">
        <f t="array" ref="X5">_xlfn.IFNA(VLOOKUP($A5,TRANSPOSE(#REF!),X$2+2,FALSE),0)</f>
        <v>#REF!</v>
      </c>
      <c r="Y5" t="e" cm="1">
        <f t="array" ref="Y5">_xlfn.IFNA(VLOOKUP($A5,TRANSPOSE(#REF!),Y$2+2,FALSE),0)</f>
        <v>#REF!</v>
      </c>
      <c r="Z5" t="e" cm="1">
        <f t="array" ref="Z5">_xlfn.IFNA(VLOOKUP($A5,TRANSPOSE(#REF!),Z$2+2,FALSE),0)</f>
        <v>#REF!</v>
      </c>
      <c r="AA5" t="e" cm="1">
        <f t="array" ref="AA5">_xlfn.IFNA(VLOOKUP($A5,TRANSPOSE(#REF!),AA$2+2,FALSE),0)</f>
        <v>#REF!</v>
      </c>
      <c r="AB5" t="e" cm="1">
        <f t="array" ref="AB5">_xlfn.IFNA(VLOOKUP($A5,TRANSPOSE(#REF!),AB$2+2,FALSE),0)</f>
        <v>#REF!</v>
      </c>
      <c r="AC5" t="e" cm="1">
        <f t="array" ref="AC5">_xlfn.IFNA(VLOOKUP($A5,TRANSPOSE(#REF!),AC$2+2,FALSE),0)</f>
        <v>#REF!</v>
      </c>
      <c r="AD5" t="e" cm="1">
        <f t="array" ref="AD5">_xlfn.IFNA(VLOOKUP($A5,TRANSPOSE(#REF!),AD$2+2,FALSE),0)</f>
        <v>#REF!</v>
      </c>
      <c r="AE5" t="e" cm="1">
        <f t="array" ref="AE5">_xlfn.IFNA(VLOOKUP($A5,TRANSPOSE(#REF!),AE$2+2,FALSE),0)</f>
        <v>#REF!</v>
      </c>
      <c r="AF5" t="e" cm="1">
        <f t="array" ref="AF5">_xlfn.IFNA(VLOOKUP($A5,TRANSPOSE(#REF!),AF$2+2,FALSE),0)</f>
        <v>#REF!</v>
      </c>
      <c r="AG5" t="e" cm="1">
        <f t="array" ref="AG5">_xlfn.IFNA(VLOOKUP($A5,TRANSPOSE(#REF!),AG$2+2,FALSE),0)</f>
        <v>#REF!</v>
      </c>
      <c r="AH5" t="e" cm="1">
        <f t="array" ref="AH5">_xlfn.IFNA(VLOOKUP($A5,TRANSPOSE(#REF!),AH$2+2,FALSE),0)</f>
        <v>#REF!</v>
      </c>
      <c r="AI5" t="e" cm="1">
        <f t="array" ref="AI5">_xlfn.IFNA(VLOOKUP($A5,TRANSPOSE(#REF!),AI$2+2,FALSE),0)</f>
        <v>#REF!</v>
      </c>
      <c r="AJ5" t="e" cm="1">
        <f t="array" ref="AJ5">_xlfn.IFNA(VLOOKUP($A5,TRANSPOSE(#REF!),AJ$2+2,FALSE),0)</f>
        <v>#REF!</v>
      </c>
      <c r="AK5" t="e" cm="1">
        <f t="array" ref="AK5">_xlfn.IFNA(VLOOKUP($A5,TRANSPOSE(#REF!),AK$2+2,FALSE),0)</f>
        <v>#REF!</v>
      </c>
      <c r="AL5" t="e" cm="1">
        <f t="array" ref="AL5">_xlfn.IFNA(VLOOKUP($A5,TRANSPOSE(#REF!),AL$2+2,FALSE),0)</f>
        <v>#REF!</v>
      </c>
      <c r="AM5" t="e" cm="1">
        <f t="array" ref="AM5">_xlfn.IFNA(VLOOKUP($A5,TRANSPOSE(#REF!),AM$2+2,FALSE),0)</f>
        <v>#REF!</v>
      </c>
      <c r="AN5" t="e" cm="1">
        <f t="array" ref="AN5">_xlfn.IFNA(VLOOKUP($A5,TRANSPOSE(#REF!),AN$2+2,FALSE),0)</f>
        <v>#REF!</v>
      </c>
      <c r="AO5" t="e" cm="1">
        <f t="array" ref="AO5">_xlfn.IFNA(VLOOKUP($A5,TRANSPOSE(#REF!),AO$2+2,FALSE),0)</f>
        <v>#REF!</v>
      </c>
      <c r="AP5" t="e" cm="1">
        <f t="array" ref="AP5">_xlfn.IFNA(VLOOKUP($A5,TRANSPOSE(#REF!),AP$2+2,FALSE),0)</f>
        <v>#REF!</v>
      </c>
      <c r="AQ5" t="e" cm="1">
        <f t="array" ref="AQ5">_xlfn.IFNA(VLOOKUP($A5,TRANSPOSE(#REF!),AQ$2+2,FALSE),0)</f>
        <v>#REF!</v>
      </c>
      <c r="AR5" t="e" cm="1">
        <f t="array" ref="AR5">_xlfn.IFNA(VLOOKUP($A5,TRANSPOSE(#REF!),AR$2+2,FALSE),0)</f>
        <v>#REF!</v>
      </c>
      <c r="AS5" t="e" cm="1">
        <f t="array" ref="AS5">_xlfn.IFNA(VLOOKUP($A5,TRANSPOSE(#REF!),AS$2+2,FALSE),0)</f>
        <v>#REF!</v>
      </c>
      <c r="AT5" t="e" cm="1">
        <f t="array" ref="AT5">_xlfn.IFNA(VLOOKUP($A5,TRANSPOSE(#REF!),AT$2+2,FALSE),0)</f>
        <v>#REF!</v>
      </c>
      <c r="AU5" t="e" cm="1">
        <f t="array" ref="AU5">_xlfn.IFNA(VLOOKUP($A5,TRANSPOSE(#REF!),AU$2+2,FALSE),0)</f>
        <v>#REF!</v>
      </c>
      <c r="AV5" t="e" cm="1">
        <f t="array" ref="AV5">_xlfn.IFNA(VLOOKUP($A5,TRANSPOSE(#REF!),AV$2+2,FALSE),0)</f>
        <v>#REF!</v>
      </c>
      <c r="AW5" t="e" cm="1">
        <f t="array" ref="AW5">_xlfn.IFNA(VLOOKUP($A5,TRANSPOSE(#REF!),AW$2+2,FALSE),0)</f>
        <v>#REF!</v>
      </c>
      <c r="AX5" t="e" cm="1">
        <f t="array" ref="AX5">_xlfn.IFNA(VLOOKUP($A5,TRANSPOSE(#REF!),AX$2+2,FALSE),0)</f>
        <v>#REF!</v>
      </c>
      <c r="AY5" t="e" cm="1">
        <f t="array" ref="AY5">_xlfn.IFNA(VLOOKUP($A5,TRANSPOSE(#REF!),AY$2+2,FALSE),0)</f>
        <v>#REF!</v>
      </c>
      <c r="AZ5" t="e" cm="1">
        <f t="array" ref="AZ5">_xlfn.IFNA(VLOOKUP($A5,TRANSPOSE(#REF!),AZ$2+2,FALSE),0)</f>
        <v>#REF!</v>
      </c>
      <c r="BA5" t="e" cm="1">
        <f t="array" ref="BA5">_xlfn.IFNA(VLOOKUP($A5,TRANSPOSE(#REF!),BA$2+2,FALSE),0)</f>
        <v>#REF!</v>
      </c>
      <c r="BB5" t="e" cm="1">
        <f t="array" ref="BB5">_xlfn.IFNA(VLOOKUP($A5,TRANSPOSE(#REF!),BB$2+2,FALSE),0)</f>
        <v>#REF!</v>
      </c>
      <c r="BC5" t="e" cm="1">
        <f t="array" ref="BC5">_xlfn.IFNA(VLOOKUP($A5,TRANSPOSE(#REF!),BC$2+2,FALSE),0)</f>
        <v>#REF!</v>
      </c>
      <c r="BD5" t="e" cm="1">
        <f t="array" ref="BD5">_xlfn.IFNA(VLOOKUP($A5,TRANSPOSE(#REF!),BD$2+2,FALSE),0)</f>
        <v>#REF!</v>
      </c>
      <c r="BE5" t="e" cm="1">
        <f t="array" ref="BE5">_xlfn.IFNA(VLOOKUP($A5,TRANSPOSE(#REF!),BE$2+2,FALSE),0)</f>
        <v>#REF!</v>
      </c>
      <c r="BF5" t="e" cm="1">
        <f t="array" ref="BF5">_xlfn.IFNA(VLOOKUP($A5,TRANSPOSE(#REF!),BF$2+2,FALSE),0)</f>
        <v>#REF!</v>
      </c>
      <c r="BG5" t="e" cm="1">
        <f t="array" ref="BG5">_xlfn.IFNA(VLOOKUP($A5,TRANSPOSE(#REF!),BG$2+2,FALSE),0)</f>
        <v>#REF!</v>
      </c>
      <c r="BH5" t="e" cm="1">
        <f t="array" ref="BH5">_xlfn.IFNA(VLOOKUP($A5,TRANSPOSE(#REF!),BH$2+2,FALSE),0)</f>
        <v>#REF!</v>
      </c>
      <c r="BI5" t="e" cm="1">
        <f t="array" ref="BI5">_xlfn.IFNA(VLOOKUP($A5,TRANSPOSE(#REF!),BI$2+2,FALSE),0)</f>
        <v>#REF!</v>
      </c>
      <c r="BJ5" t="e" cm="1">
        <f t="array" ref="BJ5">_xlfn.IFNA(VLOOKUP($A5,TRANSPOSE(#REF!),BJ$2+2,FALSE),0)</f>
        <v>#REF!</v>
      </c>
      <c r="BK5" t="e" cm="1">
        <f t="array" ref="BK5">_xlfn.IFNA(VLOOKUP($A5,TRANSPOSE(#REF!),BK$2+2,FALSE),0)</f>
        <v>#REF!</v>
      </c>
      <c r="BL5" t="e" cm="1">
        <f t="array" ref="BL5">_xlfn.IFNA(VLOOKUP($A5,TRANSPOSE(#REF!),BL$2+2,FALSE),0)</f>
        <v>#REF!</v>
      </c>
      <c r="BM5" t="e" cm="1">
        <f t="array" ref="BM5">_xlfn.IFNA(VLOOKUP($A5,TRANSPOSE(#REF!),BM$2+2,FALSE),0)</f>
        <v>#REF!</v>
      </c>
      <c r="BN5" t="e" cm="1">
        <f t="array" ref="BN5">_xlfn.IFNA(VLOOKUP($A5,TRANSPOSE(#REF!),BN$2+2,FALSE),0)</f>
        <v>#REF!</v>
      </c>
      <c r="BO5" t="e" cm="1">
        <f t="array" ref="BO5">_xlfn.IFNA(VLOOKUP($A5,TRANSPOSE(#REF!),BO$2+2,FALSE),0)</f>
        <v>#REF!</v>
      </c>
      <c r="BP5" t="e" cm="1">
        <f t="array" ref="BP5">_xlfn.IFNA(VLOOKUP($A5,TRANSPOSE(#REF!),BP$2+2,FALSE),0)</f>
        <v>#REF!</v>
      </c>
      <c r="BQ5" t="e" cm="1">
        <f t="array" ref="BQ5">_xlfn.IFNA(VLOOKUP($A5,TRANSPOSE(#REF!),BQ$2+2,FALSE),0)</f>
        <v>#REF!</v>
      </c>
      <c r="BR5" t="e" cm="1">
        <f t="array" ref="BR5">_xlfn.IFNA(VLOOKUP($A5,TRANSPOSE(#REF!),BR$2+2,FALSE),0)</f>
        <v>#REF!</v>
      </c>
      <c r="BS5" t="e" cm="1">
        <f t="array" ref="BS5">_xlfn.IFNA(VLOOKUP($A5,TRANSPOSE(#REF!),BS$2+2,FALSE),0)</f>
        <v>#REF!</v>
      </c>
      <c r="BT5" t="e" cm="1">
        <f t="array" ref="BT5">_xlfn.IFNA(VLOOKUP($A5,TRANSPOSE(#REF!),BT$2+2,FALSE),0)</f>
        <v>#REF!</v>
      </c>
      <c r="BU5" t="e" cm="1">
        <f t="array" ref="BU5">_xlfn.IFNA(VLOOKUP($A5,TRANSPOSE(#REF!),BU$2+2,FALSE),0)</f>
        <v>#REF!</v>
      </c>
      <c r="BV5" t="e" cm="1">
        <f t="array" ref="BV5">_xlfn.IFNA(VLOOKUP($A5,TRANSPOSE(#REF!),BV$2+2,FALSE),0)</f>
        <v>#REF!</v>
      </c>
      <c r="BW5" t="e" cm="1">
        <f t="array" ref="BW5">_xlfn.IFNA(VLOOKUP($A5,TRANSPOSE(#REF!),BW$2+2,FALSE),0)</f>
        <v>#REF!</v>
      </c>
      <c r="BX5" t="e" cm="1">
        <f t="array" ref="BX5">_xlfn.IFNA(VLOOKUP($A5,TRANSPOSE(#REF!),BX$2+2,FALSE),0)</f>
        <v>#REF!</v>
      </c>
      <c r="BY5" t="e" cm="1">
        <f t="array" ref="BY5">_xlfn.IFNA(VLOOKUP($A5,TRANSPOSE(#REF!),BY$2+2,FALSE),0)</f>
        <v>#REF!</v>
      </c>
      <c r="BZ5" t="e" cm="1">
        <f t="array" ref="BZ5">_xlfn.IFNA(VLOOKUP($A5,TRANSPOSE(#REF!),BZ$2+2,FALSE),0)</f>
        <v>#REF!</v>
      </c>
      <c r="CA5" t="e" cm="1">
        <f t="array" ref="CA5">_xlfn.IFNA(VLOOKUP($A5,TRANSPOSE(#REF!),CA$2+2,FALSE),0)</f>
        <v>#REF!</v>
      </c>
      <c r="CB5" t="e" cm="1">
        <f t="array" ref="CB5">_xlfn.IFNA(VLOOKUP($A5,TRANSPOSE(#REF!),CB$2+2,FALSE),0)</f>
        <v>#REF!</v>
      </c>
      <c r="CC5" t="e" cm="1">
        <f t="array" ref="CC5">_xlfn.IFNA(VLOOKUP($A5,TRANSPOSE(#REF!),CC$2+2,FALSE),0)</f>
        <v>#REF!</v>
      </c>
      <c r="CD5" t="e" cm="1">
        <f t="array" ref="CD5">_xlfn.IFNA(VLOOKUP($A5,TRANSPOSE(#REF!),CD$2+2,FALSE),0)</f>
        <v>#REF!</v>
      </c>
      <c r="CE5" t="e" cm="1">
        <f t="array" ref="CE5">_xlfn.IFNA(VLOOKUP($A5,TRANSPOSE(#REF!),CE$2+2,FALSE),0)</f>
        <v>#REF!</v>
      </c>
      <c r="CF5" t="e" cm="1">
        <f t="array" ref="CF5">_xlfn.IFNA(VLOOKUP($A5,TRANSPOSE(#REF!),CF$2+2,FALSE),0)</f>
        <v>#REF!</v>
      </c>
      <c r="CG5" t="e" cm="1">
        <f t="array" ref="CG5">_xlfn.IFNA(VLOOKUP($A5,TRANSPOSE(#REF!),CG$2+2,FALSE),0)</f>
        <v>#REF!</v>
      </c>
      <c r="CH5" t="e" cm="1">
        <f t="array" ref="CH5">_xlfn.IFNA(VLOOKUP($A5,TRANSPOSE(#REF!),CH$2+2,FALSE),0)</f>
        <v>#REF!</v>
      </c>
      <c r="CI5" t="e" cm="1">
        <f t="array" ref="CI5">_xlfn.IFNA(VLOOKUP($A5,TRANSPOSE(#REF!),CI$2+2,FALSE),0)</f>
        <v>#REF!</v>
      </c>
      <c r="CJ5" t="e" cm="1">
        <f t="array" ref="CJ5">_xlfn.IFNA(VLOOKUP($A5,TRANSPOSE(#REF!),CJ$2+2,FALSE),0)</f>
        <v>#REF!</v>
      </c>
      <c r="CK5" t="e" cm="1">
        <f t="array" ref="CK5">_xlfn.IFNA(VLOOKUP($A5,TRANSPOSE(#REF!),CK$2+2,FALSE),0)</f>
        <v>#REF!</v>
      </c>
      <c r="CL5" t="e" cm="1">
        <f t="array" ref="CL5">_xlfn.IFNA(VLOOKUP($A5,TRANSPOSE(#REF!),CL$2+2,FALSE),0)</f>
        <v>#REF!</v>
      </c>
      <c r="CM5" t="e" cm="1">
        <f t="array" ref="CM5">_xlfn.IFNA(VLOOKUP($A5,TRANSPOSE(#REF!),CM$2+2,FALSE),0)</f>
        <v>#REF!</v>
      </c>
      <c r="CN5" t="e" cm="1">
        <f t="array" ref="CN5">_xlfn.IFNA(VLOOKUP($A5,TRANSPOSE(#REF!),CN$2+2,FALSE),0)</f>
        <v>#REF!</v>
      </c>
      <c r="CO5" t="e" cm="1">
        <f t="array" ref="CO5">_xlfn.IFNA(VLOOKUP($A5,TRANSPOSE(#REF!),CO$2+2,FALSE),0)</f>
        <v>#REF!</v>
      </c>
      <c r="CP5" t="e" cm="1">
        <f t="array" ref="CP5">_xlfn.IFNA(VLOOKUP($A5,TRANSPOSE(#REF!),CP$2+2,FALSE),0)</f>
        <v>#REF!</v>
      </c>
      <c r="CQ5" t="e" cm="1">
        <f t="array" ref="CQ5">_xlfn.IFNA(VLOOKUP($A5,TRANSPOSE(#REF!),CQ$2+2,FALSE),0)</f>
        <v>#REF!</v>
      </c>
      <c r="CR5" t="e" cm="1">
        <f t="array" ref="CR5">_xlfn.IFNA(VLOOKUP($A5,TRANSPOSE(#REF!),CR$2+2,FALSE),0)</f>
        <v>#REF!</v>
      </c>
      <c r="CS5" t="e" cm="1">
        <f t="array" ref="CS5">_xlfn.IFNA(VLOOKUP($A5,TRANSPOSE(#REF!),CS$2+2,FALSE),0)</f>
        <v>#REF!</v>
      </c>
      <c r="CT5" t="e" cm="1">
        <f t="array" ref="CT5">_xlfn.IFNA(VLOOKUP($A5,TRANSPOSE(#REF!),CT$2+2,FALSE),0)</f>
        <v>#REF!</v>
      </c>
      <c r="CU5" t="e" cm="1">
        <f t="array" ref="CU5">_xlfn.IFNA(VLOOKUP($A5,TRANSPOSE(#REF!),CU$2+2,FALSE),0)</f>
        <v>#REF!</v>
      </c>
      <c r="CV5" t="e" cm="1">
        <f t="array" ref="CV5">_xlfn.IFNA(VLOOKUP($A5,TRANSPOSE(#REF!),CV$2+2,FALSE),0)</f>
        <v>#REF!</v>
      </c>
      <c r="CW5" t="e" cm="1">
        <f t="array" ref="CW5">_xlfn.IFNA(VLOOKUP($A5,TRANSPOSE(#REF!),CW$2+2,FALSE),0)</f>
        <v>#REF!</v>
      </c>
      <c r="CX5" t="e" cm="1">
        <f t="array" ref="CX5">_xlfn.IFNA(VLOOKUP($A5,TRANSPOSE(#REF!),CX$2+2,FALSE),0)</f>
        <v>#REF!</v>
      </c>
      <c r="CY5" t="e" cm="1">
        <f t="array" ref="CY5">_xlfn.IFNA(VLOOKUP($A5,TRANSPOSE(#REF!),CY$2+2,FALSE),0)</f>
        <v>#REF!</v>
      </c>
      <c r="CZ5" t="e" cm="1">
        <f t="array" ref="CZ5">_xlfn.IFNA(VLOOKUP($A5,TRANSPOSE(#REF!),CZ$2+2,FALSE),0)</f>
        <v>#REF!</v>
      </c>
      <c r="DA5" t="e" cm="1">
        <f t="array" ref="DA5">_xlfn.IFNA(VLOOKUP($A5,TRANSPOSE(#REF!),DA$2+2,FALSE),0)</f>
        <v>#REF!</v>
      </c>
      <c r="DB5" t="e" cm="1">
        <f t="array" ref="DB5">_xlfn.IFNA(VLOOKUP($A5,TRANSPOSE(#REF!),DB$2+2,FALSE),0)</f>
        <v>#REF!</v>
      </c>
      <c r="DC5" t="e" cm="1">
        <f t="array" ref="DC5">_xlfn.IFNA(VLOOKUP($A5,TRANSPOSE(#REF!),DC$2+2,FALSE),0)</f>
        <v>#REF!</v>
      </c>
      <c r="DD5" t="e" cm="1">
        <f t="array" ref="DD5">_xlfn.IFNA(VLOOKUP($A5,TRANSPOSE(#REF!),DD$2+2,FALSE),0)</f>
        <v>#REF!</v>
      </c>
      <c r="DE5" t="e" cm="1">
        <f t="array" ref="DE5">_xlfn.IFNA(VLOOKUP($A5,TRANSPOSE(#REF!),DE$2+2,FALSE),0)</f>
        <v>#REF!</v>
      </c>
      <c r="DF5" t="e" cm="1">
        <f t="array" ref="DF5">_xlfn.IFNA(VLOOKUP($A5,TRANSPOSE(#REF!),DF$2+2,FALSE),0)</f>
        <v>#REF!</v>
      </c>
      <c r="DG5" t="e" cm="1">
        <f t="array" ref="DG5">_xlfn.IFNA(VLOOKUP($A5,TRANSPOSE(#REF!),DG$2+2,FALSE),0)</f>
        <v>#REF!</v>
      </c>
      <c r="DH5" t="e" cm="1">
        <f t="array" ref="DH5">_xlfn.IFNA(VLOOKUP($A5,TRANSPOSE(#REF!),DH$2+2,FALSE),0)</f>
        <v>#REF!</v>
      </c>
      <c r="DI5" t="e" cm="1">
        <f t="array" ref="DI5">_xlfn.IFNA(VLOOKUP($A5,TRANSPOSE(#REF!),DI$2+2,FALSE),0)</f>
        <v>#REF!</v>
      </c>
      <c r="DJ5" t="e" cm="1">
        <f t="array" ref="DJ5">_xlfn.IFNA(VLOOKUP($A5,TRANSPOSE(#REF!),DJ$2+2,FALSE),0)</f>
        <v>#REF!</v>
      </c>
      <c r="DK5" t="e" cm="1">
        <f t="array" ref="DK5">_xlfn.IFNA(VLOOKUP($A5,TRANSPOSE(#REF!),DK$2+2,FALSE),0)</f>
        <v>#REF!</v>
      </c>
      <c r="DL5" t="e" cm="1">
        <f t="array" ref="DL5">_xlfn.IFNA(VLOOKUP($A5,TRANSPOSE(#REF!),DL$2+2,FALSE),0)</f>
        <v>#REF!</v>
      </c>
      <c r="DM5" t="e" cm="1">
        <f t="array" ref="DM5">_xlfn.IFNA(VLOOKUP($A5,TRANSPOSE(#REF!),DM$2+2,FALSE),0)</f>
        <v>#REF!</v>
      </c>
      <c r="DN5" t="e" cm="1">
        <f t="array" ref="DN5">_xlfn.IFNA(VLOOKUP($A5,TRANSPOSE(#REF!),DN$2+2,FALSE),0)</f>
        <v>#REF!</v>
      </c>
      <c r="DO5" t="e" cm="1">
        <f t="array" ref="DO5">_xlfn.IFNA(VLOOKUP($A5,TRANSPOSE(#REF!),DO$2+2,FALSE),0)</f>
        <v>#REF!</v>
      </c>
      <c r="DP5" t="e" cm="1">
        <f t="array" ref="DP5">_xlfn.IFNA(VLOOKUP($A5,TRANSPOSE(#REF!),DP$2+2,FALSE),0)</f>
        <v>#REF!</v>
      </c>
      <c r="DQ5" t="e" cm="1">
        <f t="array" ref="DQ5">_xlfn.IFNA(VLOOKUP($A5,TRANSPOSE(#REF!),DQ$2+2,FALSE),0)</f>
        <v>#REF!</v>
      </c>
      <c r="DR5" t="e" cm="1">
        <f t="array" ref="DR5">_xlfn.IFNA(VLOOKUP($A5,TRANSPOSE(#REF!),DR$2+2,FALSE),0)</f>
        <v>#REF!</v>
      </c>
      <c r="DS5" t="e" cm="1">
        <f t="array" ref="DS5">_xlfn.IFNA(VLOOKUP($A5,TRANSPOSE(#REF!),DS$2+2,FALSE),0)</f>
        <v>#REF!</v>
      </c>
      <c r="DT5" t="e" cm="1">
        <f t="array" ref="DT5">_xlfn.IFNA(VLOOKUP($A5,TRANSPOSE(#REF!),DT$2+2,FALSE),0)</f>
        <v>#REF!</v>
      </c>
      <c r="DU5" t="e" cm="1">
        <f t="array" ref="DU5">_xlfn.IFNA(VLOOKUP($A5,TRANSPOSE(#REF!),DU$2+2,FALSE),0)</f>
        <v>#REF!</v>
      </c>
      <c r="DV5" t="e" cm="1">
        <f t="array" ref="DV5">_xlfn.IFNA(VLOOKUP($A5,TRANSPOSE(#REF!),DV$2+2,FALSE),0)</f>
        <v>#REF!</v>
      </c>
      <c r="DW5" t="e" cm="1">
        <f t="array" ref="DW5">_xlfn.IFNA(VLOOKUP($A5,TRANSPOSE(#REF!),DW$2+2,FALSE),0)</f>
        <v>#REF!</v>
      </c>
      <c r="DX5" t="e" cm="1">
        <f t="array" ref="DX5">_xlfn.IFNA(VLOOKUP($A5,TRANSPOSE(#REF!),DX$2+2,FALSE),0)</f>
        <v>#REF!</v>
      </c>
      <c r="DY5" t="e" cm="1">
        <f t="array" ref="DY5">_xlfn.IFNA(VLOOKUP($A5,TRANSPOSE(#REF!),DY$2+2,FALSE),0)</f>
        <v>#REF!</v>
      </c>
      <c r="DZ5" t="e" cm="1">
        <f t="array" ref="DZ5">_xlfn.IFNA(VLOOKUP($A5,TRANSPOSE(#REF!),DZ$2+2,FALSE),0)</f>
        <v>#REF!</v>
      </c>
      <c r="EA5" t="e" cm="1">
        <f t="array" ref="EA5">_xlfn.IFNA(VLOOKUP($A5,TRANSPOSE(#REF!),EA$2+2,FALSE),0)</f>
        <v>#REF!</v>
      </c>
      <c r="EB5" t="e" cm="1">
        <f t="array" ref="EB5">_xlfn.IFNA(VLOOKUP($A5,TRANSPOSE(#REF!),EB$2+2,FALSE),0)</f>
        <v>#REF!</v>
      </c>
      <c r="EC5" t="e" cm="1">
        <f t="array" ref="EC5">_xlfn.IFNA(VLOOKUP($A5,TRANSPOSE(#REF!),EC$2+2,FALSE),0)</f>
        <v>#REF!</v>
      </c>
      <c r="ED5" t="e" cm="1">
        <f t="array" ref="ED5">_xlfn.IFNA(VLOOKUP($A5,TRANSPOSE(#REF!),ED$2+2,FALSE),0)</f>
        <v>#REF!</v>
      </c>
      <c r="EE5" t="e" cm="1">
        <f t="array" ref="EE5">_xlfn.IFNA(VLOOKUP($A5,TRANSPOSE(#REF!),EE$2+2,FALSE),0)</f>
        <v>#REF!</v>
      </c>
      <c r="EF5" t="e" cm="1">
        <f t="array" ref="EF5">_xlfn.IFNA(VLOOKUP($A5,TRANSPOSE(#REF!),EF$2+2,FALSE),0)</f>
        <v>#REF!</v>
      </c>
      <c r="EG5" t="e" cm="1">
        <f t="array" ref="EG5">_xlfn.IFNA(VLOOKUP($A5,TRANSPOSE(#REF!),EG$2+2,FALSE),0)</f>
        <v>#REF!</v>
      </c>
      <c r="EH5" t="e" cm="1">
        <f t="array" ref="EH5">_xlfn.IFNA(VLOOKUP($A5,TRANSPOSE(#REF!),EH$2+2,FALSE),0)</f>
        <v>#REF!</v>
      </c>
      <c r="EI5" t="e" cm="1">
        <f t="array" ref="EI5">_xlfn.IFNA(VLOOKUP($A5,TRANSPOSE(#REF!),EI$2+2,FALSE),0)</f>
        <v>#REF!</v>
      </c>
      <c r="EJ5" t="e" cm="1">
        <f t="array" ref="EJ5">_xlfn.IFNA(VLOOKUP($A5,TRANSPOSE(#REF!),EJ$2+2,FALSE),0)</f>
        <v>#REF!</v>
      </c>
      <c r="EK5" t="e" cm="1">
        <f t="array" ref="EK5">_xlfn.IFNA(VLOOKUP($A5,TRANSPOSE(#REF!),EK$2+2,FALSE),0)</f>
        <v>#REF!</v>
      </c>
      <c r="EL5" t="e" cm="1">
        <f t="array" ref="EL5">_xlfn.IFNA(VLOOKUP($A5,TRANSPOSE(#REF!),EL$2+2,FALSE),0)</f>
        <v>#REF!</v>
      </c>
      <c r="EM5" t="e" cm="1">
        <f t="array" ref="EM5">_xlfn.IFNA(VLOOKUP($A5,TRANSPOSE(#REF!),EM$2+2,FALSE),0)</f>
        <v>#REF!</v>
      </c>
      <c r="EN5" t="e" cm="1">
        <f t="array" ref="EN5">_xlfn.IFNA(VLOOKUP($A5,TRANSPOSE(#REF!),EN$2+2,FALSE),0)</f>
        <v>#REF!</v>
      </c>
      <c r="EO5" t="e" cm="1">
        <f t="array" ref="EO5">_xlfn.IFNA(VLOOKUP($A5,TRANSPOSE(#REF!),EO$2+2,FALSE),0)</f>
        <v>#REF!</v>
      </c>
      <c r="EP5" t="e" cm="1">
        <f t="array" ref="EP5">_xlfn.IFNA(VLOOKUP($A5,TRANSPOSE(#REF!),EP$2+2,FALSE),0)</f>
        <v>#REF!</v>
      </c>
      <c r="EQ5" t="e" cm="1">
        <f t="array" ref="EQ5">_xlfn.IFNA(VLOOKUP($A5,TRANSPOSE(#REF!),EQ$2+2,FALSE),0)</f>
        <v>#REF!</v>
      </c>
      <c r="ER5" t="e" cm="1">
        <f t="array" ref="ER5">_xlfn.IFNA(VLOOKUP($A5,TRANSPOSE(#REF!),ER$2+2,FALSE),0)</f>
        <v>#REF!</v>
      </c>
      <c r="ES5" t="e" cm="1">
        <f t="array" ref="ES5">_xlfn.IFNA(VLOOKUP($A5,TRANSPOSE(#REF!),ES$2+2,FALSE),0)</f>
        <v>#REF!</v>
      </c>
      <c r="ET5" t="e" cm="1">
        <f t="array" ref="ET5">_xlfn.IFNA(VLOOKUP($A5,TRANSPOSE(#REF!),ET$2+2,FALSE),0)</f>
        <v>#REF!</v>
      </c>
      <c r="EU5" t="e" cm="1">
        <f t="array" ref="EU5">_xlfn.IFNA(VLOOKUP($A5,TRANSPOSE(#REF!),EU$2+2,FALSE),0)</f>
        <v>#REF!</v>
      </c>
      <c r="EV5" t="e" cm="1">
        <f t="array" ref="EV5">_xlfn.IFNA(VLOOKUP($A5,TRANSPOSE(#REF!),EV$2+2,FALSE),0)</f>
        <v>#REF!</v>
      </c>
      <c r="EW5" t="e" cm="1">
        <f t="array" ref="EW5">_xlfn.IFNA(VLOOKUP($A5,TRANSPOSE(#REF!),EW$2+2,FALSE),0)</f>
        <v>#REF!</v>
      </c>
      <c r="EX5" t="e" cm="1">
        <f t="array" ref="EX5">_xlfn.IFNA(VLOOKUP($A5,TRANSPOSE(#REF!),EX$2+2,FALSE),0)</f>
        <v>#REF!</v>
      </c>
      <c r="EY5" t="e" cm="1">
        <f t="array" ref="EY5">_xlfn.IFNA(VLOOKUP($A5,TRANSPOSE(#REF!),EY$2+2,FALSE),0)</f>
        <v>#REF!</v>
      </c>
      <c r="EZ5" t="e" cm="1">
        <f t="array" ref="EZ5">_xlfn.IFNA(VLOOKUP($A5,TRANSPOSE(#REF!),EZ$2+2,FALSE),0)</f>
        <v>#REF!</v>
      </c>
      <c r="FA5" t="e" cm="1">
        <f t="array" ref="FA5">_xlfn.IFNA(VLOOKUP($A5,TRANSPOSE(#REF!),FA$2+2,FALSE),0)</f>
        <v>#REF!</v>
      </c>
      <c r="FB5" t="e" cm="1">
        <f t="array" ref="FB5">_xlfn.IFNA(VLOOKUP($A5,TRANSPOSE(#REF!),FB$2+2,FALSE),0)</f>
        <v>#REF!</v>
      </c>
      <c r="FC5" t="e" cm="1">
        <f t="array" ref="FC5">_xlfn.IFNA(VLOOKUP($A5,TRANSPOSE(#REF!),FC$2+2,FALSE),0)</f>
        <v>#REF!</v>
      </c>
      <c r="FD5" t="e" cm="1">
        <f t="array" ref="FD5">_xlfn.IFNA(VLOOKUP($A5,TRANSPOSE(#REF!),FD$2+2,FALSE),0)</f>
        <v>#REF!</v>
      </c>
      <c r="FE5" t="e" cm="1">
        <f t="array" ref="FE5">_xlfn.IFNA(VLOOKUP($A5,TRANSPOSE(#REF!),FE$2+2,FALSE),0)</f>
        <v>#REF!</v>
      </c>
      <c r="FF5" t="e" cm="1">
        <f t="array" ref="FF5">_xlfn.IFNA(VLOOKUP($A5,TRANSPOSE(#REF!),FF$2+2,FALSE),0)</f>
        <v>#REF!</v>
      </c>
      <c r="FG5" t="e" cm="1">
        <f t="array" ref="FG5">_xlfn.IFNA(VLOOKUP($A5,TRANSPOSE(#REF!),FG$2+2,FALSE),0)</f>
        <v>#REF!</v>
      </c>
      <c r="FH5" t="e" cm="1">
        <f t="array" ref="FH5">_xlfn.IFNA(VLOOKUP($A5,TRANSPOSE(#REF!),FH$2+2,FALSE),0)</f>
        <v>#REF!</v>
      </c>
      <c r="FI5" t="e" cm="1">
        <f t="array" ref="FI5">_xlfn.IFNA(VLOOKUP($A5,TRANSPOSE(#REF!),FI$2+2,FALSE),0)</f>
        <v>#REF!</v>
      </c>
      <c r="FJ5" t="e" cm="1">
        <f t="array" ref="FJ5">_xlfn.IFNA(VLOOKUP($A5,TRANSPOSE(#REF!),FJ$2+2,FALSE),0)</f>
        <v>#REF!</v>
      </c>
      <c r="FK5" t="e" cm="1">
        <f t="array" ref="FK5">_xlfn.IFNA(VLOOKUP($A5,TRANSPOSE(#REF!),FK$2+2,FALSE),0)</f>
        <v>#REF!</v>
      </c>
      <c r="FL5" t="e" cm="1">
        <f t="array" ref="FL5">_xlfn.IFNA(VLOOKUP($A5,TRANSPOSE(#REF!),FL$2+2,FALSE),0)</f>
        <v>#REF!</v>
      </c>
      <c r="FM5" t="e" cm="1">
        <f t="array" ref="FM5">_xlfn.IFNA(VLOOKUP($A5,TRANSPOSE(#REF!),FM$2+2,FALSE),0)</f>
        <v>#REF!</v>
      </c>
      <c r="FN5" t="e" cm="1">
        <f t="array" ref="FN5">_xlfn.IFNA(VLOOKUP($A5,TRANSPOSE(#REF!),FN$2+2,FALSE),0)</f>
        <v>#REF!</v>
      </c>
      <c r="FO5" t="e" cm="1">
        <f t="array" ref="FO5">_xlfn.IFNA(VLOOKUP($A5,TRANSPOSE(#REF!),FO$2+2,FALSE),0)</f>
        <v>#REF!</v>
      </c>
      <c r="FP5" t="e" cm="1">
        <f t="array" ref="FP5">_xlfn.IFNA(VLOOKUP($A5,TRANSPOSE(#REF!),FP$2+2,FALSE),0)</f>
        <v>#REF!</v>
      </c>
      <c r="FQ5" t="e" cm="1">
        <f t="array" ref="FQ5">_xlfn.IFNA(VLOOKUP($A5,TRANSPOSE(#REF!),FQ$2+2,FALSE),0)</f>
        <v>#REF!</v>
      </c>
      <c r="FR5" t="e" cm="1">
        <f t="array" ref="FR5">_xlfn.IFNA(VLOOKUP($A5,TRANSPOSE(#REF!),FR$2+2,FALSE),0)</f>
        <v>#REF!</v>
      </c>
      <c r="FS5" t="e" cm="1">
        <f t="array" ref="FS5">_xlfn.IFNA(VLOOKUP($A5,TRANSPOSE(#REF!),FS$2+2,FALSE),0)</f>
        <v>#REF!</v>
      </c>
      <c r="FT5" t="e" cm="1">
        <f t="array" ref="FT5">_xlfn.IFNA(VLOOKUP($A5,TRANSPOSE(#REF!),FT$2+2,FALSE),0)</f>
        <v>#REF!</v>
      </c>
      <c r="FU5" t="e" cm="1">
        <f t="array" ref="FU5">_xlfn.IFNA(VLOOKUP($A5,TRANSPOSE(#REF!),FU$2+2,FALSE),0)</f>
        <v>#REF!</v>
      </c>
      <c r="FV5" t="e" cm="1">
        <f t="array" ref="FV5">_xlfn.IFNA(VLOOKUP($A5,TRANSPOSE(#REF!),FV$2+2,FALSE),0)</f>
        <v>#REF!</v>
      </c>
      <c r="FW5" t="e" cm="1">
        <f t="array" ref="FW5">_xlfn.IFNA(VLOOKUP($A5,TRANSPOSE(#REF!),FW$2+2,FALSE),0)</f>
        <v>#REF!</v>
      </c>
      <c r="FX5" t="e" cm="1">
        <f t="array" ref="FX5">_xlfn.IFNA(VLOOKUP($A5,TRANSPOSE(#REF!),FX$2+2,FALSE),0)</f>
        <v>#REF!</v>
      </c>
      <c r="FY5" t="e" cm="1">
        <f t="array" ref="FY5">_xlfn.IFNA(VLOOKUP($A5,TRANSPOSE(#REF!),FY$2+2,FALSE),0)</f>
        <v>#REF!</v>
      </c>
      <c r="FZ5" t="e" cm="1">
        <f t="array" ref="FZ5">_xlfn.IFNA(VLOOKUP($A5,TRANSPOSE(#REF!),FZ$2+2,FALSE),0)</f>
        <v>#REF!</v>
      </c>
      <c r="GA5" t="e" cm="1">
        <f t="array" ref="GA5">_xlfn.IFNA(VLOOKUP($A5,TRANSPOSE(#REF!),GA$2+2,FALSE),0)</f>
        <v>#REF!</v>
      </c>
      <c r="GB5" t="e" cm="1">
        <f t="array" ref="GB5">_xlfn.IFNA(VLOOKUP($A5,TRANSPOSE(#REF!),GB$2+2,FALSE),0)</f>
        <v>#REF!</v>
      </c>
      <c r="GC5" t="e" cm="1">
        <f t="array" ref="GC5">_xlfn.IFNA(VLOOKUP($A5,TRANSPOSE(#REF!),GC$2+2,FALSE),0)</f>
        <v>#REF!</v>
      </c>
      <c r="GD5" t="e" cm="1">
        <f t="array" ref="GD5">_xlfn.IFNA(VLOOKUP($A5,TRANSPOSE(#REF!),GD$2+2,FALSE),0)</f>
        <v>#REF!</v>
      </c>
      <c r="GE5" t="e" cm="1">
        <f t="array" ref="GE5">_xlfn.IFNA(VLOOKUP($A5,TRANSPOSE(#REF!),GE$2+2,FALSE),0)</f>
        <v>#REF!</v>
      </c>
      <c r="GF5" t="e" cm="1">
        <f t="array" ref="GF5">_xlfn.IFNA(VLOOKUP($A5,TRANSPOSE(#REF!),GF$2+2,FALSE),0)</f>
        <v>#REF!</v>
      </c>
      <c r="GG5" t="e" cm="1">
        <f t="array" ref="GG5">_xlfn.IFNA(VLOOKUP($A5,TRANSPOSE(#REF!),GG$2+2,FALSE),0)</f>
        <v>#REF!</v>
      </c>
      <c r="GH5" t="e" cm="1">
        <f t="array" ref="GH5">_xlfn.IFNA(VLOOKUP($A5,TRANSPOSE(#REF!),GH$2+2,FALSE),0)</f>
        <v>#REF!</v>
      </c>
      <c r="GI5" t="e" cm="1">
        <f t="array" ref="GI5">_xlfn.IFNA(VLOOKUP($A5,TRANSPOSE(#REF!),GI$2+2,FALSE),0)</f>
        <v>#REF!</v>
      </c>
      <c r="GJ5" t="e" cm="1">
        <f t="array" ref="GJ5">_xlfn.IFNA(VLOOKUP($A5,TRANSPOSE(#REF!),GJ$2+2,FALSE),0)</f>
        <v>#REF!</v>
      </c>
      <c r="GK5" t="e" cm="1">
        <f t="array" ref="GK5">_xlfn.IFNA(VLOOKUP($A5,TRANSPOSE(#REF!),GK$2+2,FALSE),0)</f>
        <v>#REF!</v>
      </c>
      <c r="GL5" t="e" cm="1">
        <f t="array" ref="GL5">_xlfn.IFNA(VLOOKUP($A5,TRANSPOSE(#REF!),GL$2+2,FALSE),0)</f>
        <v>#REF!</v>
      </c>
      <c r="GM5" t="e" cm="1">
        <f t="array" ref="GM5">_xlfn.IFNA(VLOOKUP($A5,TRANSPOSE(#REF!),GM$2+2,FALSE),0)</f>
        <v>#REF!</v>
      </c>
      <c r="GN5" t="e" cm="1">
        <f t="array" ref="GN5">_xlfn.IFNA(VLOOKUP($A5,TRANSPOSE(#REF!),GN$2+2,FALSE),0)</f>
        <v>#REF!</v>
      </c>
      <c r="GO5" t="e" cm="1">
        <f t="array" ref="GO5">_xlfn.IFNA(VLOOKUP($A5,TRANSPOSE(#REF!),GO$2+2,FALSE),0)</f>
        <v>#REF!</v>
      </c>
      <c r="GP5" t="e" cm="1">
        <f t="array" ref="GP5">_xlfn.IFNA(VLOOKUP($A5,TRANSPOSE(#REF!),GP$2+2,FALSE),0)</f>
        <v>#REF!</v>
      </c>
      <c r="GQ5" t="e" cm="1">
        <f t="array" ref="GQ5">_xlfn.IFNA(VLOOKUP($A5,TRANSPOSE(#REF!),GQ$2+2,FALSE),0)</f>
        <v>#REF!</v>
      </c>
      <c r="GR5" t="e" cm="1">
        <f t="array" ref="GR5">_xlfn.IFNA(VLOOKUP($A5,TRANSPOSE(#REF!),GR$2+2,FALSE),0)</f>
        <v>#REF!</v>
      </c>
      <c r="GS5" t="e" cm="1">
        <f t="array" ref="GS5">_xlfn.IFNA(VLOOKUP($A5,TRANSPOSE(#REF!),GS$2+2,FALSE),0)</f>
        <v>#REF!</v>
      </c>
      <c r="GT5" t="e" cm="1">
        <f t="array" ref="GT5">_xlfn.IFNA(VLOOKUP($A5,TRANSPOSE(#REF!),GT$2+2,FALSE),0)</f>
        <v>#REF!</v>
      </c>
      <c r="GU5" t="e" cm="1">
        <f t="array" ref="GU5">_xlfn.IFNA(VLOOKUP($A5,TRANSPOSE(#REF!),GU$2+2,FALSE),0)</f>
        <v>#REF!</v>
      </c>
      <c r="GV5" t="e" cm="1">
        <f t="array" ref="GV5">_xlfn.IFNA(VLOOKUP($A5,TRANSPOSE(#REF!),GV$2+2,FALSE),0)</f>
        <v>#REF!</v>
      </c>
      <c r="GW5" t="e" cm="1">
        <f t="array" ref="GW5">_xlfn.IFNA(VLOOKUP($A5,TRANSPOSE(#REF!),GW$2+2,FALSE),0)</f>
        <v>#REF!</v>
      </c>
      <c r="GX5" t="e" cm="1">
        <f t="array" ref="GX5">_xlfn.IFNA(VLOOKUP($A5,TRANSPOSE(#REF!),GX$2+2,FALSE),0)</f>
        <v>#REF!</v>
      </c>
      <c r="GY5" t="e" cm="1">
        <f t="array" ref="GY5">_xlfn.IFNA(VLOOKUP($A5,TRANSPOSE(#REF!),GY$2+2,FALSE),0)</f>
        <v>#REF!</v>
      </c>
      <c r="GZ5" t="e" cm="1">
        <f t="array" ref="GZ5">_xlfn.IFNA(VLOOKUP($A5,TRANSPOSE(#REF!),GZ$2+2,FALSE),0)</f>
        <v>#REF!</v>
      </c>
      <c r="HA5" t="e" cm="1">
        <f t="array" ref="HA5">_xlfn.IFNA(VLOOKUP($A5,TRANSPOSE(#REF!),HA$2+2,FALSE),0)</f>
        <v>#REF!</v>
      </c>
      <c r="HB5" t="e" cm="1">
        <f t="array" ref="HB5">_xlfn.IFNA(VLOOKUP($A5,TRANSPOSE(#REF!),HB$2+2,FALSE),0)</f>
        <v>#REF!</v>
      </c>
      <c r="HC5" t="e" cm="1">
        <f t="array" ref="HC5">_xlfn.IFNA(VLOOKUP($A5,TRANSPOSE(#REF!),HC$2+2,FALSE),0)</f>
        <v>#REF!</v>
      </c>
      <c r="HD5" t="e" cm="1">
        <f t="array" ref="HD5">_xlfn.IFNA(VLOOKUP($A5,TRANSPOSE(#REF!),HD$2+2,FALSE),0)</f>
        <v>#REF!</v>
      </c>
      <c r="HE5" t="e" cm="1">
        <f t="array" ref="HE5">_xlfn.IFNA(VLOOKUP($A5,TRANSPOSE(#REF!),HE$2+2,FALSE),0)</f>
        <v>#REF!</v>
      </c>
      <c r="HF5" t="e" cm="1">
        <f t="array" ref="HF5">_xlfn.IFNA(VLOOKUP($A5,TRANSPOSE(#REF!),HF$2+2,FALSE),0)</f>
        <v>#REF!</v>
      </c>
      <c r="HG5" t="e" cm="1">
        <f t="array" ref="HG5">_xlfn.IFNA(VLOOKUP($A5,TRANSPOSE(#REF!),HG$2+2,FALSE),0)</f>
        <v>#REF!</v>
      </c>
      <c r="HH5" t="e" cm="1">
        <f t="array" ref="HH5">_xlfn.IFNA(VLOOKUP($A5,TRANSPOSE(#REF!),HH$2+2,FALSE),0)</f>
        <v>#REF!</v>
      </c>
      <c r="HI5" t="e" cm="1">
        <f t="array" ref="HI5">_xlfn.IFNA(VLOOKUP($A5,TRANSPOSE(#REF!),HI$2+2,FALSE),0)</f>
        <v>#REF!</v>
      </c>
      <c r="HJ5" t="e" cm="1">
        <f t="array" ref="HJ5">_xlfn.IFNA(VLOOKUP($A5,TRANSPOSE(#REF!),HJ$2+2,FALSE),0)</f>
        <v>#REF!</v>
      </c>
      <c r="HK5" t="e" cm="1">
        <f t="array" ref="HK5">_xlfn.IFNA(VLOOKUP($A5,TRANSPOSE(#REF!),HK$2+2,FALSE),0)</f>
        <v>#REF!</v>
      </c>
      <c r="HL5" t="e" cm="1">
        <f t="array" ref="HL5">_xlfn.IFNA(VLOOKUP($A5,TRANSPOSE(#REF!),HL$2+2,FALSE),0)</f>
        <v>#REF!</v>
      </c>
      <c r="HM5" t="e" cm="1">
        <f t="array" ref="HM5">_xlfn.IFNA(VLOOKUP($A5,TRANSPOSE(#REF!),HM$2+2,FALSE),0)</f>
        <v>#REF!</v>
      </c>
      <c r="HN5" t="e" cm="1">
        <f t="array" ref="HN5">_xlfn.IFNA(VLOOKUP($A5,TRANSPOSE(#REF!),HN$2+2,FALSE),0)</f>
        <v>#REF!</v>
      </c>
      <c r="HO5" t="e" cm="1">
        <f t="array" ref="HO5">_xlfn.IFNA(VLOOKUP($A5,TRANSPOSE(#REF!),HO$2+2,FALSE),0)</f>
        <v>#REF!</v>
      </c>
      <c r="HP5" t="e" cm="1">
        <f t="array" ref="HP5">_xlfn.IFNA(VLOOKUP($A5,TRANSPOSE(#REF!),HP$2+2,FALSE),0)</f>
        <v>#REF!</v>
      </c>
      <c r="HQ5" t="e" cm="1">
        <f t="array" ref="HQ5">_xlfn.IFNA(VLOOKUP($A5,TRANSPOSE(#REF!),HQ$2+2,FALSE),0)</f>
        <v>#REF!</v>
      </c>
      <c r="HR5" t="e" cm="1">
        <f t="array" ref="HR5">_xlfn.IFNA(VLOOKUP($A5,TRANSPOSE(#REF!),HR$2+2,FALSE),0)</f>
        <v>#REF!</v>
      </c>
      <c r="HS5" t="e" cm="1">
        <f t="array" ref="HS5">_xlfn.IFNA(VLOOKUP($A5,TRANSPOSE(#REF!),HS$2+2,FALSE),0)</f>
        <v>#REF!</v>
      </c>
      <c r="HT5" t="e" cm="1">
        <f t="array" ref="HT5">_xlfn.IFNA(VLOOKUP($A5,TRANSPOSE(#REF!),HT$2+2,FALSE),0)</f>
        <v>#REF!</v>
      </c>
      <c r="HU5" t="e" cm="1">
        <f t="array" ref="HU5">_xlfn.IFNA(VLOOKUP($A5,TRANSPOSE(#REF!),HU$2+2,FALSE),0)</f>
        <v>#REF!</v>
      </c>
      <c r="HV5" t="e" cm="1">
        <f t="array" ref="HV5">_xlfn.IFNA(VLOOKUP($A5,TRANSPOSE(#REF!),HV$2+2,FALSE),0)</f>
        <v>#REF!</v>
      </c>
      <c r="HW5" t="e" cm="1">
        <f t="array" ref="HW5">_xlfn.IFNA(VLOOKUP($A5,TRANSPOSE(#REF!),HW$2+2,FALSE),0)</f>
        <v>#REF!</v>
      </c>
      <c r="HX5" t="e" cm="1">
        <f t="array" ref="HX5">_xlfn.IFNA(VLOOKUP($A5,TRANSPOSE(#REF!),HX$2+2,FALSE),0)</f>
        <v>#REF!</v>
      </c>
      <c r="HY5" t="e" cm="1">
        <f t="array" ref="HY5">_xlfn.IFNA(VLOOKUP($A5,TRANSPOSE(#REF!),HY$2+2,FALSE),0)</f>
        <v>#REF!</v>
      </c>
      <c r="HZ5" t="e" cm="1">
        <f t="array" ref="HZ5">_xlfn.IFNA(VLOOKUP($A5,TRANSPOSE(#REF!),HZ$2+2,FALSE),0)</f>
        <v>#REF!</v>
      </c>
      <c r="IA5" t="e" cm="1">
        <f t="array" ref="IA5">_xlfn.IFNA(VLOOKUP($A5,TRANSPOSE(#REF!),IA$2+2,FALSE),0)</f>
        <v>#REF!</v>
      </c>
      <c r="IB5" t="e" cm="1">
        <f t="array" ref="IB5">_xlfn.IFNA(VLOOKUP($A5,TRANSPOSE(#REF!),IB$2+2,FALSE),0)</f>
        <v>#REF!</v>
      </c>
      <c r="IC5" t="e" cm="1">
        <f t="array" ref="IC5">_xlfn.IFNA(VLOOKUP($A5,TRANSPOSE(#REF!),IC$2+2,FALSE),0)</f>
        <v>#REF!</v>
      </c>
      <c r="ID5" t="e" cm="1">
        <f t="array" ref="ID5">_xlfn.IFNA(VLOOKUP($A5,TRANSPOSE(#REF!),ID$2+2,FALSE),0)</f>
        <v>#REF!</v>
      </c>
      <c r="IE5" t="e" cm="1">
        <f t="array" ref="IE5">_xlfn.IFNA(VLOOKUP($A5,TRANSPOSE(#REF!),IE$2+2,FALSE),0)</f>
        <v>#REF!</v>
      </c>
      <c r="IF5" t="e" cm="1">
        <f t="array" ref="IF5">_xlfn.IFNA(VLOOKUP($A5,TRANSPOSE(#REF!),IF$2+2,FALSE),0)</f>
        <v>#REF!</v>
      </c>
      <c r="IG5" t="e" cm="1">
        <f t="array" ref="IG5">_xlfn.IFNA(VLOOKUP($A5,TRANSPOSE(#REF!),IG$2+2,FALSE),0)</f>
        <v>#REF!</v>
      </c>
      <c r="IH5" t="e" cm="1">
        <f t="array" ref="IH5">_xlfn.IFNA(VLOOKUP($A5,TRANSPOSE(#REF!),IH$2+2,FALSE),0)</f>
        <v>#REF!</v>
      </c>
      <c r="II5" t="e" cm="1">
        <f t="array" ref="II5">_xlfn.IFNA(VLOOKUP($A5,TRANSPOSE(#REF!),II$2+2,FALSE),0)</f>
        <v>#REF!</v>
      </c>
      <c r="IJ5" t="e" cm="1">
        <f t="array" ref="IJ5">_xlfn.IFNA(VLOOKUP($A5,TRANSPOSE(#REF!),IJ$2+2,FALSE),0)</f>
        <v>#REF!</v>
      </c>
      <c r="IK5" t="e" cm="1">
        <f t="array" ref="IK5">_xlfn.IFNA(VLOOKUP($A5,TRANSPOSE(#REF!),IK$2+2,FALSE),0)</f>
        <v>#REF!</v>
      </c>
      <c r="IL5" t="e" cm="1">
        <f t="array" ref="IL5">_xlfn.IFNA(VLOOKUP($A5,TRANSPOSE(#REF!),IL$2+2,FALSE),0)</f>
        <v>#REF!</v>
      </c>
      <c r="IM5" t="e" cm="1">
        <f t="array" ref="IM5">_xlfn.IFNA(VLOOKUP($A5,TRANSPOSE(#REF!),IM$2+2,FALSE),0)</f>
        <v>#REF!</v>
      </c>
      <c r="IN5" t="e" cm="1">
        <f t="array" ref="IN5">_xlfn.IFNA(VLOOKUP($A5,TRANSPOSE(#REF!),IN$2+2,FALSE),0)</f>
        <v>#REF!</v>
      </c>
      <c r="IO5" t="e" cm="1">
        <f t="array" ref="IO5">_xlfn.IFNA(VLOOKUP($A5,TRANSPOSE(#REF!),IO$2+2,FALSE),0)</f>
        <v>#REF!</v>
      </c>
      <c r="IP5" t="e" cm="1">
        <f t="array" ref="IP5">_xlfn.IFNA(VLOOKUP($A5,TRANSPOSE(#REF!),IP$2+2,FALSE),0)</f>
        <v>#REF!</v>
      </c>
      <c r="IQ5" t="e" cm="1">
        <f t="array" ref="IQ5">_xlfn.IFNA(VLOOKUP($A5,TRANSPOSE(#REF!),IQ$2+2,FALSE),0)</f>
        <v>#REF!</v>
      </c>
      <c r="IR5" t="e" cm="1">
        <f t="array" ref="IR5">_xlfn.IFNA(VLOOKUP($A5,TRANSPOSE(#REF!),IR$2+2,FALSE),0)</f>
        <v>#REF!</v>
      </c>
      <c r="IS5" t="e" cm="1">
        <f t="array" ref="IS5">_xlfn.IFNA(VLOOKUP($A5,TRANSPOSE(#REF!),IS$2+2,FALSE),0)</f>
        <v>#REF!</v>
      </c>
      <c r="IT5" t="e" cm="1">
        <f t="array" ref="IT5">_xlfn.IFNA(VLOOKUP($A5,TRANSPOSE(#REF!),IT$2+2,FALSE),0)</f>
        <v>#REF!</v>
      </c>
      <c r="IU5" t="e" cm="1">
        <f t="array" ref="IU5">_xlfn.IFNA(VLOOKUP($A5,TRANSPOSE(#REF!),IU$2+2,FALSE),0)</f>
        <v>#REF!</v>
      </c>
      <c r="IV5" t="e" cm="1">
        <f t="array" ref="IV5">_xlfn.IFNA(VLOOKUP($A5,TRANSPOSE(#REF!),IV$2+2,FALSE),0)</f>
        <v>#REF!</v>
      </c>
      <c r="IW5" t="e" cm="1">
        <f t="array" ref="IW5">_xlfn.IFNA(VLOOKUP($A5,TRANSPOSE(#REF!),IW$2+2,FALSE),0)</f>
        <v>#REF!</v>
      </c>
      <c r="IX5" t="e" cm="1">
        <f t="array" ref="IX5">_xlfn.IFNA(VLOOKUP($A5,TRANSPOSE(#REF!),IX$2+2,FALSE),0)</f>
        <v>#REF!</v>
      </c>
      <c r="IY5" t="e" cm="1">
        <f t="array" ref="IY5">_xlfn.IFNA(VLOOKUP($A5,TRANSPOSE(#REF!),IY$2+2,FALSE),0)</f>
        <v>#REF!</v>
      </c>
      <c r="IZ5" t="e" cm="1">
        <f t="array" ref="IZ5">_xlfn.IFNA(VLOOKUP($A5,TRANSPOSE(#REF!),IZ$2+2,FALSE),0)</f>
        <v>#REF!</v>
      </c>
      <c r="JA5" t="e" cm="1">
        <f t="array" ref="JA5">_xlfn.IFNA(VLOOKUP($A5,TRANSPOSE(#REF!),JA$2+2,FALSE),0)</f>
        <v>#REF!</v>
      </c>
      <c r="JB5" t="e" cm="1">
        <f t="array" ref="JB5">_xlfn.IFNA(VLOOKUP($A5,TRANSPOSE(#REF!),JB$2+2,FALSE),0)</f>
        <v>#REF!</v>
      </c>
      <c r="JC5" t="e" cm="1">
        <f t="array" ref="JC5">_xlfn.IFNA(VLOOKUP($A5,TRANSPOSE(#REF!),JC$2+2,FALSE),0)</f>
        <v>#REF!</v>
      </c>
      <c r="JD5" t="e" cm="1">
        <f t="array" ref="JD5">_xlfn.IFNA(VLOOKUP($A5,TRANSPOSE(#REF!),JD$2+2,FALSE),0)</f>
        <v>#REF!</v>
      </c>
      <c r="JE5" t="e" cm="1">
        <f t="array" ref="JE5">_xlfn.IFNA(VLOOKUP($A5,TRANSPOSE(#REF!),JE$2+2,FALSE),0)</f>
        <v>#REF!</v>
      </c>
      <c r="JF5" t="e" cm="1">
        <f t="array" ref="JF5">_xlfn.IFNA(VLOOKUP($A5,TRANSPOSE(#REF!),JF$2+2,FALSE),0)</f>
        <v>#REF!</v>
      </c>
      <c r="JG5" t="e" cm="1">
        <f t="array" ref="JG5">_xlfn.IFNA(VLOOKUP($A5,TRANSPOSE(#REF!),JG$2+2,FALSE),0)</f>
        <v>#REF!</v>
      </c>
      <c r="JH5" t="e" cm="1">
        <f t="array" ref="JH5">_xlfn.IFNA(VLOOKUP($A5,TRANSPOSE(#REF!),JH$2+2,FALSE),0)</f>
        <v>#REF!</v>
      </c>
      <c r="JI5" t="e" cm="1">
        <f t="array" ref="JI5">_xlfn.IFNA(VLOOKUP($A5,TRANSPOSE(#REF!),JI$2+2,FALSE),0)</f>
        <v>#REF!</v>
      </c>
      <c r="JJ5" t="e" cm="1">
        <f t="array" ref="JJ5">_xlfn.IFNA(VLOOKUP($A5,TRANSPOSE(#REF!),JJ$2+2,FALSE),0)</f>
        <v>#REF!</v>
      </c>
      <c r="JK5" t="e" cm="1">
        <f t="array" ref="JK5">_xlfn.IFNA(VLOOKUP($A5,TRANSPOSE(#REF!),JK$2+2,FALSE),0)</f>
        <v>#REF!</v>
      </c>
      <c r="JL5" t="e" cm="1">
        <f t="array" ref="JL5">_xlfn.IFNA(VLOOKUP($A5,TRANSPOSE(#REF!),JL$2+2,FALSE),0)</f>
        <v>#REF!</v>
      </c>
      <c r="JM5" t="e" cm="1">
        <f t="array" ref="JM5">_xlfn.IFNA(VLOOKUP($A5,TRANSPOSE(#REF!),JM$2+2,FALSE),0)</f>
        <v>#REF!</v>
      </c>
      <c r="JN5" t="e" cm="1">
        <f t="array" ref="JN5">_xlfn.IFNA(VLOOKUP($A5,TRANSPOSE(#REF!),JN$2+2,FALSE),0)</f>
        <v>#REF!</v>
      </c>
      <c r="JO5" t="e" cm="1">
        <f t="array" ref="JO5">_xlfn.IFNA(VLOOKUP($A5,TRANSPOSE(#REF!),JO$2+2,FALSE),0)</f>
        <v>#REF!</v>
      </c>
      <c r="JP5" t="e" cm="1">
        <f t="array" ref="JP5">_xlfn.IFNA(VLOOKUP($A5,TRANSPOSE(#REF!),JP$2+2,FALSE),0)</f>
        <v>#REF!</v>
      </c>
      <c r="JQ5" t="e" cm="1">
        <f t="array" ref="JQ5">_xlfn.IFNA(VLOOKUP($A5,TRANSPOSE(#REF!),JQ$2+2,FALSE),0)</f>
        <v>#REF!</v>
      </c>
      <c r="JR5" t="e" cm="1">
        <f t="array" ref="JR5">_xlfn.IFNA(VLOOKUP($A5,TRANSPOSE(#REF!),JR$2+2,FALSE),0)</f>
        <v>#REF!</v>
      </c>
      <c r="JS5" t="e" cm="1">
        <f t="array" ref="JS5">_xlfn.IFNA(VLOOKUP($A5,TRANSPOSE(#REF!),JS$2+2,FALSE),0)</f>
        <v>#REF!</v>
      </c>
      <c r="JT5" t="e" cm="1">
        <f t="array" ref="JT5">_xlfn.IFNA(VLOOKUP($A5,TRANSPOSE(#REF!),JT$2+2,FALSE),0)</f>
        <v>#REF!</v>
      </c>
      <c r="JU5" t="e" cm="1">
        <f t="array" ref="JU5">_xlfn.IFNA(VLOOKUP($A5,TRANSPOSE(#REF!),JU$2+2,FALSE),0)</f>
        <v>#REF!</v>
      </c>
      <c r="JV5" t="e" cm="1">
        <f t="array" ref="JV5">_xlfn.IFNA(VLOOKUP($A5,TRANSPOSE(#REF!),JV$2+2,FALSE),0)</f>
        <v>#REF!</v>
      </c>
      <c r="JW5" t="e" cm="1">
        <f t="array" ref="JW5">_xlfn.IFNA(VLOOKUP($A5,TRANSPOSE(#REF!),JW$2+2,FALSE),0)</f>
        <v>#REF!</v>
      </c>
      <c r="JX5" t="e" cm="1">
        <f t="array" ref="JX5">_xlfn.IFNA(VLOOKUP($A5,TRANSPOSE(#REF!),JX$2+2,FALSE),0)</f>
        <v>#REF!</v>
      </c>
      <c r="JY5" t="e" cm="1">
        <f t="array" ref="JY5">_xlfn.IFNA(VLOOKUP($A5,TRANSPOSE(#REF!),JY$2+2,FALSE),0)</f>
        <v>#REF!</v>
      </c>
      <c r="JZ5" t="e" cm="1">
        <f t="array" ref="JZ5">_xlfn.IFNA(VLOOKUP($A5,TRANSPOSE(#REF!),JZ$2+2,FALSE),0)</f>
        <v>#REF!</v>
      </c>
      <c r="KA5" t="e" cm="1">
        <f t="array" ref="KA5">_xlfn.IFNA(VLOOKUP($A5,TRANSPOSE(#REF!),KA$2+2,FALSE),0)</f>
        <v>#REF!</v>
      </c>
      <c r="KB5" t="e" cm="1">
        <f t="array" ref="KB5">_xlfn.IFNA(VLOOKUP($A5,TRANSPOSE(#REF!),KB$2+2,FALSE),0)</f>
        <v>#REF!</v>
      </c>
      <c r="KC5" t="e" cm="1">
        <f t="array" ref="KC5">_xlfn.IFNA(VLOOKUP($A5,TRANSPOSE(#REF!),KC$2+2,FALSE),0)</f>
        <v>#REF!</v>
      </c>
      <c r="KD5" t="e" cm="1">
        <f t="array" ref="KD5">_xlfn.IFNA(VLOOKUP($A5,TRANSPOSE(#REF!),KD$2+2,FALSE),0)</f>
        <v>#REF!</v>
      </c>
      <c r="KE5" t="e" cm="1">
        <f t="array" ref="KE5">_xlfn.IFNA(VLOOKUP($A5,TRANSPOSE(#REF!),KE$2+2,FALSE),0)</f>
        <v>#REF!</v>
      </c>
      <c r="KF5" t="e" cm="1">
        <f t="array" ref="KF5">_xlfn.IFNA(VLOOKUP($A5,TRANSPOSE(#REF!),KF$2+2,FALSE),0)</f>
        <v>#REF!</v>
      </c>
      <c r="KG5" t="e" cm="1">
        <f t="array" ref="KG5">_xlfn.IFNA(VLOOKUP($A5,TRANSPOSE(#REF!),KG$2+2,FALSE),0)</f>
        <v>#REF!</v>
      </c>
      <c r="KH5" t="e" cm="1">
        <f t="array" ref="KH5">_xlfn.IFNA(VLOOKUP($A5,TRANSPOSE(#REF!),KH$2+2,FALSE),0)</f>
        <v>#REF!</v>
      </c>
      <c r="KI5" t="e" cm="1">
        <f t="array" ref="KI5">_xlfn.IFNA(VLOOKUP($A5,TRANSPOSE(#REF!),KI$2+2,FALSE),0)</f>
        <v>#REF!</v>
      </c>
      <c r="KJ5" t="e" cm="1">
        <f t="array" ref="KJ5">_xlfn.IFNA(VLOOKUP($A5,TRANSPOSE(#REF!),KJ$2+2,FALSE),0)</f>
        <v>#REF!</v>
      </c>
      <c r="KK5" t="e" cm="1">
        <f t="array" ref="KK5">_xlfn.IFNA(VLOOKUP($A5,TRANSPOSE(#REF!),KK$2+2,FALSE),0)</f>
        <v>#REF!</v>
      </c>
      <c r="KL5" t="e" cm="1">
        <f t="array" ref="KL5">_xlfn.IFNA(VLOOKUP($A5,TRANSPOSE(#REF!),KL$2+2,FALSE),0)</f>
        <v>#REF!</v>
      </c>
      <c r="KM5" t="e" cm="1">
        <f t="array" ref="KM5">_xlfn.IFNA(VLOOKUP($A5,TRANSPOSE(#REF!),KM$2+2,FALSE),0)</f>
        <v>#REF!</v>
      </c>
      <c r="KN5" t="e" cm="1">
        <f t="array" ref="KN5">_xlfn.IFNA(VLOOKUP($A5,TRANSPOSE(#REF!),KN$2+2,FALSE),0)</f>
        <v>#REF!</v>
      </c>
      <c r="KO5" t="e" cm="1">
        <f t="array" ref="KO5">_xlfn.IFNA(VLOOKUP($A5,TRANSPOSE(#REF!),KO$2+2,FALSE),0)</f>
        <v>#REF!</v>
      </c>
      <c r="KP5" t="e" cm="1">
        <f t="array" ref="KP5">_xlfn.IFNA(VLOOKUP($A5,TRANSPOSE(#REF!),KP$2+2,FALSE),0)</f>
        <v>#REF!</v>
      </c>
      <c r="KQ5" t="e" cm="1">
        <f t="array" ref="KQ5">_xlfn.IFNA(VLOOKUP($A5,TRANSPOSE(#REF!),KQ$2+2,FALSE),0)</f>
        <v>#REF!</v>
      </c>
      <c r="KR5" t="e" cm="1">
        <f t="array" ref="KR5">_xlfn.IFNA(VLOOKUP($A5,TRANSPOSE(#REF!),KR$2+2,FALSE),0)</f>
        <v>#REF!</v>
      </c>
      <c r="KS5" t="e" cm="1">
        <f t="array" ref="KS5">_xlfn.IFNA(VLOOKUP($A5,TRANSPOSE(#REF!),KS$2+2,FALSE),0)</f>
        <v>#REF!</v>
      </c>
      <c r="KT5" t="e" cm="1">
        <f t="array" ref="KT5">_xlfn.IFNA(VLOOKUP($A5,TRANSPOSE(#REF!),KT$2+2,FALSE),0)</f>
        <v>#REF!</v>
      </c>
      <c r="KU5" t="e" cm="1">
        <f t="array" ref="KU5">_xlfn.IFNA(VLOOKUP($A5,TRANSPOSE(#REF!),KU$2+2,FALSE),0)</f>
        <v>#REF!</v>
      </c>
      <c r="KV5" t="e" cm="1">
        <f t="array" ref="KV5">_xlfn.IFNA(VLOOKUP($A5,TRANSPOSE(#REF!),KV$2+2,FALSE),0)</f>
        <v>#REF!</v>
      </c>
      <c r="KW5" t="e" cm="1">
        <f t="array" ref="KW5">_xlfn.IFNA(VLOOKUP($A5,TRANSPOSE(#REF!),KW$2+2,FALSE),0)</f>
        <v>#REF!</v>
      </c>
      <c r="KX5" t="e" cm="1">
        <f t="array" ref="KX5">_xlfn.IFNA(VLOOKUP($A5,TRANSPOSE(#REF!),KX$2+2,FALSE),0)</f>
        <v>#REF!</v>
      </c>
      <c r="KY5" t="e" cm="1">
        <f t="array" ref="KY5">_xlfn.IFNA(VLOOKUP($A5,TRANSPOSE(#REF!),KY$2+2,FALSE),0)</f>
        <v>#REF!</v>
      </c>
      <c r="KZ5" t="e" cm="1">
        <f t="array" ref="KZ5">_xlfn.IFNA(VLOOKUP($A5,TRANSPOSE(#REF!),KZ$2+2,FALSE),0)</f>
        <v>#REF!</v>
      </c>
      <c r="LA5" t="e" cm="1">
        <f t="array" ref="LA5">_xlfn.IFNA(VLOOKUP($A5,TRANSPOSE(#REF!),LA$2+2,FALSE),0)</f>
        <v>#REF!</v>
      </c>
      <c r="LB5" t="e" cm="1">
        <f t="array" ref="LB5">_xlfn.IFNA(VLOOKUP($A5,TRANSPOSE(#REF!),LB$2+2,FALSE),0)</f>
        <v>#REF!</v>
      </c>
      <c r="LC5" t="e" cm="1">
        <f t="array" ref="LC5">_xlfn.IFNA(VLOOKUP($A5,TRANSPOSE(#REF!),LC$2+2,FALSE),0)</f>
        <v>#REF!</v>
      </c>
      <c r="LD5" t="e" cm="1">
        <f t="array" ref="LD5">_xlfn.IFNA(VLOOKUP($A5,TRANSPOSE(#REF!),LD$2+2,FALSE),0)</f>
        <v>#REF!</v>
      </c>
      <c r="LE5" t="e" cm="1">
        <f t="array" ref="LE5">_xlfn.IFNA(VLOOKUP($A5,TRANSPOSE(#REF!),LE$2+2,FALSE),0)</f>
        <v>#REF!</v>
      </c>
      <c r="LF5" t="e" cm="1">
        <f t="array" ref="LF5">_xlfn.IFNA(VLOOKUP($A5,TRANSPOSE(#REF!),LF$2+2,FALSE),0)</f>
        <v>#REF!</v>
      </c>
      <c r="LG5" t="e" cm="1">
        <f t="array" ref="LG5">_xlfn.IFNA(VLOOKUP($A5,TRANSPOSE(#REF!),LG$2+2,FALSE),0)</f>
        <v>#REF!</v>
      </c>
      <c r="LH5" t="e" cm="1">
        <f t="array" ref="LH5">_xlfn.IFNA(VLOOKUP($A5,TRANSPOSE(#REF!),LH$2+2,FALSE),0)</f>
        <v>#REF!</v>
      </c>
      <c r="LI5" t="e" cm="1">
        <f t="array" ref="LI5">_xlfn.IFNA(VLOOKUP($A5,TRANSPOSE(#REF!),LI$2+2,FALSE),0)</f>
        <v>#REF!</v>
      </c>
      <c r="LJ5" t="e" cm="1">
        <f t="array" ref="LJ5">_xlfn.IFNA(VLOOKUP($A5,TRANSPOSE(#REF!),LJ$2+2,FALSE),0)</f>
        <v>#REF!</v>
      </c>
      <c r="LK5" t="e" cm="1">
        <f t="array" ref="LK5">_xlfn.IFNA(VLOOKUP($A5,TRANSPOSE(#REF!),LK$2+2,FALSE),0)</f>
        <v>#REF!</v>
      </c>
      <c r="LL5" t="e" cm="1">
        <f t="array" ref="LL5">_xlfn.IFNA(VLOOKUP($A5,TRANSPOSE(#REF!),LL$2+2,FALSE),0)</f>
        <v>#REF!</v>
      </c>
      <c r="LM5" t="e" cm="1">
        <f t="array" ref="LM5">_xlfn.IFNA(VLOOKUP($A5,TRANSPOSE(#REF!),LM$2+2,FALSE),0)</f>
        <v>#REF!</v>
      </c>
      <c r="LN5" t="e" cm="1">
        <f t="array" ref="LN5">_xlfn.IFNA(VLOOKUP($A5,TRANSPOSE(#REF!),LN$2+2,FALSE),0)</f>
        <v>#REF!</v>
      </c>
      <c r="LO5" t="e" cm="1">
        <f t="array" ref="LO5">_xlfn.IFNA(VLOOKUP($A5,TRANSPOSE(#REF!),LO$2+2,FALSE),0)</f>
        <v>#REF!</v>
      </c>
      <c r="LP5" t="e" cm="1">
        <f t="array" ref="LP5">_xlfn.IFNA(VLOOKUP($A5,TRANSPOSE(#REF!),LP$2+2,FALSE),0)</f>
        <v>#REF!</v>
      </c>
      <c r="LQ5" t="e" cm="1">
        <f t="array" ref="LQ5">_xlfn.IFNA(VLOOKUP($A5,TRANSPOSE(#REF!),LQ$2+2,FALSE),0)</f>
        <v>#REF!</v>
      </c>
      <c r="LR5" t="e" cm="1">
        <f t="array" ref="LR5">_xlfn.IFNA(VLOOKUP($A5,TRANSPOSE(#REF!),LR$2+2,FALSE),0)</f>
        <v>#REF!</v>
      </c>
      <c r="LS5" t="e" cm="1">
        <f t="array" ref="LS5">_xlfn.IFNA(VLOOKUP($A5,TRANSPOSE(#REF!),LS$2+2,FALSE),0)</f>
        <v>#REF!</v>
      </c>
      <c r="LT5" t="e" cm="1">
        <f t="array" ref="LT5">_xlfn.IFNA(VLOOKUP($A5,TRANSPOSE(#REF!),LT$2+2,FALSE),0)</f>
        <v>#REF!</v>
      </c>
      <c r="LU5" t="e" cm="1">
        <f t="array" ref="LU5">_xlfn.IFNA(VLOOKUP($A5,TRANSPOSE(#REF!),LU$2+2,FALSE),0)</f>
        <v>#REF!</v>
      </c>
      <c r="LV5" t="e" cm="1">
        <f t="array" ref="LV5">_xlfn.IFNA(VLOOKUP($A5,TRANSPOSE(#REF!),LV$2+2,FALSE),0)</f>
        <v>#REF!</v>
      </c>
      <c r="LW5" t="e" cm="1">
        <f t="array" ref="LW5">_xlfn.IFNA(VLOOKUP($A5,TRANSPOSE(#REF!),LW$2+2,FALSE),0)</f>
        <v>#REF!</v>
      </c>
      <c r="LX5" t="e" cm="1">
        <f t="array" ref="LX5">_xlfn.IFNA(VLOOKUP($A5,TRANSPOSE(#REF!),LX$2+2,FALSE),0)</f>
        <v>#REF!</v>
      </c>
      <c r="LY5" t="e" cm="1">
        <f t="array" ref="LY5">_xlfn.IFNA(VLOOKUP($A5,TRANSPOSE(#REF!),LY$2+2,FALSE),0)</f>
        <v>#REF!</v>
      </c>
      <c r="LZ5" t="e" cm="1">
        <f t="array" ref="LZ5">_xlfn.IFNA(VLOOKUP($A5,TRANSPOSE(#REF!),LZ$2+2,FALSE),0)</f>
        <v>#REF!</v>
      </c>
      <c r="MA5" t="e" cm="1">
        <f t="array" ref="MA5">_xlfn.IFNA(VLOOKUP($A5,TRANSPOSE(#REF!),MA$2+2,FALSE),0)</f>
        <v>#REF!</v>
      </c>
      <c r="MB5" t="e" cm="1">
        <f t="array" ref="MB5">_xlfn.IFNA(VLOOKUP($A5,TRANSPOSE(#REF!),MB$2+2,FALSE),0)</f>
        <v>#REF!</v>
      </c>
      <c r="MC5" t="e" cm="1">
        <f t="array" ref="MC5">_xlfn.IFNA(VLOOKUP($A5,TRANSPOSE(#REF!),MC$2+2,FALSE),0)</f>
        <v>#REF!</v>
      </c>
      <c r="MD5" t="e" cm="1">
        <f t="array" ref="MD5">_xlfn.IFNA(VLOOKUP($A5,TRANSPOSE(#REF!),MD$2+2,FALSE),0)</f>
        <v>#REF!</v>
      </c>
      <c r="ME5" t="e" cm="1">
        <f t="array" ref="ME5">_xlfn.IFNA(VLOOKUP($A5,TRANSPOSE(#REF!),ME$2+2,FALSE),0)</f>
        <v>#REF!</v>
      </c>
      <c r="MF5" t="e" cm="1">
        <f t="array" ref="MF5">_xlfn.IFNA(VLOOKUP($A5,TRANSPOSE(#REF!),MF$2+2,FALSE),0)</f>
        <v>#REF!</v>
      </c>
      <c r="MG5" t="e" cm="1">
        <f t="array" ref="MG5">_xlfn.IFNA(VLOOKUP($A5,TRANSPOSE(#REF!),MG$2+2,FALSE),0)</f>
        <v>#REF!</v>
      </c>
      <c r="MH5" t="e" cm="1">
        <f t="array" ref="MH5">_xlfn.IFNA(VLOOKUP($A5,TRANSPOSE(#REF!),MH$2+2,FALSE),0)</f>
        <v>#REF!</v>
      </c>
      <c r="MI5" t="e" cm="1">
        <f t="array" ref="MI5">_xlfn.IFNA(VLOOKUP($A5,TRANSPOSE(#REF!),MI$2+2,FALSE),0)</f>
        <v>#REF!</v>
      </c>
      <c r="MJ5" t="e" cm="1">
        <f t="array" ref="MJ5">_xlfn.IFNA(VLOOKUP($A5,TRANSPOSE(#REF!),MJ$2+2,FALSE),0)</f>
        <v>#REF!</v>
      </c>
      <c r="MK5" t="e" cm="1">
        <f t="array" ref="MK5">_xlfn.IFNA(VLOOKUP($A5,TRANSPOSE(#REF!),MK$2+2,FALSE),0)</f>
        <v>#REF!</v>
      </c>
      <c r="ML5" t="e" cm="1">
        <f t="array" ref="ML5">_xlfn.IFNA(VLOOKUP($A5,TRANSPOSE(#REF!),ML$2+2,FALSE),0)</f>
        <v>#REF!</v>
      </c>
      <c r="MM5" t="e" cm="1">
        <f t="array" ref="MM5">_xlfn.IFNA(VLOOKUP($A5,TRANSPOSE(#REF!),MM$2+2,FALSE),0)</f>
        <v>#REF!</v>
      </c>
      <c r="MN5" t="e" cm="1">
        <f t="array" ref="MN5">_xlfn.IFNA(VLOOKUP($A5,TRANSPOSE(#REF!),MN$2+2,FALSE),0)</f>
        <v>#REF!</v>
      </c>
      <c r="MO5" t="e" cm="1">
        <f t="array" ref="MO5">_xlfn.IFNA(VLOOKUP($A5,TRANSPOSE(#REF!),MO$2+2,FALSE),0)</f>
        <v>#REF!</v>
      </c>
      <c r="MP5" t="e" cm="1">
        <f t="array" ref="MP5">_xlfn.IFNA(VLOOKUP($A5,TRANSPOSE(#REF!),MP$2+2,FALSE),0)</f>
        <v>#REF!</v>
      </c>
      <c r="MQ5" t="e" cm="1">
        <f t="array" ref="MQ5">_xlfn.IFNA(VLOOKUP($A5,TRANSPOSE(#REF!),MQ$2+2,FALSE),0)</f>
        <v>#REF!</v>
      </c>
      <c r="MR5" t="e" cm="1">
        <f t="array" ref="MR5">_xlfn.IFNA(VLOOKUP($A5,TRANSPOSE(#REF!),MR$2+2,FALSE),0)</f>
        <v>#REF!</v>
      </c>
      <c r="MS5" t="e" cm="1">
        <f t="array" ref="MS5">_xlfn.IFNA(VLOOKUP($A5,TRANSPOSE(#REF!),MS$2+2,FALSE),0)</f>
        <v>#REF!</v>
      </c>
      <c r="MT5" t="e" cm="1">
        <f t="array" ref="MT5">_xlfn.IFNA(VLOOKUP($A5,TRANSPOSE(#REF!),MT$2+2,FALSE),0)</f>
        <v>#REF!</v>
      </c>
      <c r="MU5" t="e" cm="1">
        <f t="array" ref="MU5">_xlfn.IFNA(VLOOKUP($A5,TRANSPOSE(#REF!),MU$2+2,FALSE),0)</f>
        <v>#REF!</v>
      </c>
      <c r="MV5" t="e" cm="1">
        <f t="array" ref="MV5">_xlfn.IFNA(VLOOKUP($A5,TRANSPOSE(#REF!),MV$2+2,FALSE),0)</f>
        <v>#REF!</v>
      </c>
      <c r="MW5" t="e" cm="1">
        <f t="array" ref="MW5">_xlfn.IFNA(VLOOKUP($A5,TRANSPOSE(#REF!),MW$2+2,FALSE),0)</f>
        <v>#REF!</v>
      </c>
      <c r="MX5" t="e" cm="1">
        <f t="array" ref="MX5">_xlfn.IFNA(VLOOKUP($A5,TRANSPOSE(#REF!),MX$2+2,FALSE),0)</f>
        <v>#REF!</v>
      </c>
      <c r="MY5" t="e" cm="1">
        <f t="array" ref="MY5">_xlfn.IFNA(VLOOKUP($A5,TRANSPOSE(#REF!),MY$2+2,FALSE),0)</f>
        <v>#REF!</v>
      </c>
      <c r="MZ5" t="e" cm="1">
        <f t="array" ref="MZ5">_xlfn.IFNA(VLOOKUP($A5,TRANSPOSE(#REF!),MZ$2+2,FALSE),0)</f>
        <v>#REF!</v>
      </c>
      <c r="NA5" t="e" cm="1">
        <f t="array" ref="NA5">_xlfn.IFNA(VLOOKUP($A5,TRANSPOSE(#REF!),NA$2+2,FALSE),0)</f>
        <v>#REF!</v>
      </c>
      <c r="NB5" t="e" cm="1">
        <f t="array" ref="NB5">_xlfn.IFNA(VLOOKUP($A5,TRANSPOSE(#REF!),NB$2+2,FALSE),0)</f>
        <v>#REF!</v>
      </c>
      <c r="NC5" t="e" cm="1">
        <f t="array" ref="NC5">_xlfn.IFNA(VLOOKUP($A5,TRANSPOSE(#REF!),NC$2+2,FALSE),0)</f>
        <v>#REF!</v>
      </c>
      <c r="ND5" t="e" cm="1">
        <f t="array" ref="ND5">_xlfn.IFNA(VLOOKUP($A5,TRANSPOSE(#REF!),ND$2+2,FALSE),0)</f>
        <v>#REF!</v>
      </c>
      <c r="NE5" t="e" cm="1">
        <f t="array" ref="NE5">_xlfn.IFNA(VLOOKUP($A5,TRANSPOSE(#REF!),NE$2+2,FALSE),0)</f>
        <v>#REF!</v>
      </c>
      <c r="NF5" t="e" cm="1">
        <f t="array" ref="NF5">_xlfn.IFNA(VLOOKUP($A5,TRANSPOSE(#REF!),NF$2+2,FALSE),0)</f>
        <v>#REF!</v>
      </c>
      <c r="NG5" t="e" cm="1">
        <f t="array" ref="NG5">_xlfn.IFNA(VLOOKUP($A5,TRANSPOSE(#REF!),NG$2+2,FALSE),0)</f>
        <v>#REF!</v>
      </c>
      <c r="NH5" t="e" cm="1">
        <f t="array" ref="NH5">_xlfn.IFNA(VLOOKUP($A5,TRANSPOSE(#REF!),NH$2+2,FALSE),0)</f>
        <v>#REF!</v>
      </c>
      <c r="NI5" t="e" cm="1">
        <f t="array" ref="NI5">_xlfn.IFNA(VLOOKUP($A5,TRANSPOSE(#REF!),NI$2+2,FALSE),0)</f>
        <v>#REF!</v>
      </c>
      <c r="NJ5" t="e" cm="1">
        <f t="array" ref="NJ5">_xlfn.IFNA(VLOOKUP($A5,TRANSPOSE(#REF!),NJ$2+2,FALSE),0)</f>
        <v>#REF!</v>
      </c>
      <c r="NL5" t="e">
        <f t="shared" si="0"/>
        <v>#REF!</v>
      </c>
      <c r="NM5" t="e">
        <f t="shared" si="1"/>
        <v>#REF!</v>
      </c>
    </row>
    <row r="6" spans="1:377" x14ac:dyDescent="0.3">
      <c r="A6" t="str">
        <v>PNL4_01</v>
      </c>
      <c r="B6" t="str">
        <v>Elektriciteit</v>
      </c>
      <c r="C6" t="str">
        <v>Conversion</v>
      </c>
      <c r="D6" t="str">
        <v>Power NL4</v>
      </c>
      <c r="E6" t="str">
        <v>Generation</v>
      </c>
      <c r="F6" t="str">
        <v>Electricity Cluster NL4</v>
      </c>
      <c r="G6" t="str">
        <v xml:space="preserve">Offshore Wind Cluster NL4 </v>
      </c>
      <c r="H6" t="str">
        <v>[GW]</v>
      </c>
      <c r="I6">
        <f>_xlfn.IFNA(VLOOKUP(A6,'[1]PASTE Cap_Investment'!A:B,2,FALSE),0)</f>
        <v>11.3</v>
      </c>
      <c r="J6" t="e" cm="1">
        <f t="array" ref="J6">_xlfn.IFNA(VLOOKUP($A6,TRANSPOSE(#REF!),J$2+2,FALSE),0)</f>
        <v>#REF!</v>
      </c>
      <c r="K6" t="e" cm="1">
        <f t="array" ref="K6">_xlfn.IFNA(VLOOKUP($A6,TRANSPOSE(#REF!),K$2+2,FALSE),0)</f>
        <v>#REF!</v>
      </c>
      <c r="L6" t="e" cm="1">
        <f t="array" ref="L6">_xlfn.IFNA(VLOOKUP($A6,TRANSPOSE(#REF!),L$2+2,FALSE),0)</f>
        <v>#REF!</v>
      </c>
      <c r="M6" t="e" cm="1">
        <f t="array" ref="M6">_xlfn.IFNA(VLOOKUP($A6,TRANSPOSE(#REF!),M$2+2,FALSE),0)</f>
        <v>#REF!</v>
      </c>
      <c r="N6" t="e" cm="1">
        <f t="array" ref="N6">_xlfn.IFNA(VLOOKUP($A6,TRANSPOSE(#REF!),N$2+2,FALSE),0)</f>
        <v>#REF!</v>
      </c>
      <c r="O6" t="e" cm="1">
        <f t="array" ref="O6">_xlfn.IFNA(VLOOKUP($A6,TRANSPOSE(#REF!),O$2+2,FALSE),0)</f>
        <v>#REF!</v>
      </c>
      <c r="P6" t="e" cm="1">
        <f t="array" ref="P6">_xlfn.IFNA(VLOOKUP($A6,TRANSPOSE(#REF!),P$2+2,FALSE),0)</f>
        <v>#REF!</v>
      </c>
      <c r="Q6" t="e" cm="1">
        <f t="array" ref="Q6">_xlfn.IFNA(VLOOKUP($A6,TRANSPOSE(#REF!),Q$2+2,FALSE),0)</f>
        <v>#REF!</v>
      </c>
      <c r="R6" t="e" cm="1">
        <f t="array" ref="R6">_xlfn.IFNA(VLOOKUP($A6,TRANSPOSE(#REF!),R$2+2,FALSE),0)</f>
        <v>#REF!</v>
      </c>
      <c r="S6" t="e" cm="1">
        <f t="array" ref="S6">_xlfn.IFNA(VLOOKUP($A6,TRANSPOSE(#REF!),S$2+2,FALSE),0)</f>
        <v>#REF!</v>
      </c>
      <c r="T6" t="e" cm="1">
        <f t="array" ref="T6">_xlfn.IFNA(VLOOKUP($A6,TRANSPOSE(#REF!),T$2+2,FALSE),0)</f>
        <v>#REF!</v>
      </c>
      <c r="U6" t="e" cm="1">
        <f t="array" ref="U6">_xlfn.IFNA(VLOOKUP($A6,TRANSPOSE(#REF!),U$2+2,FALSE),0)</f>
        <v>#REF!</v>
      </c>
      <c r="V6" t="e" cm="1">
        <f t="array" ref="V6">_xlfn.IFNA(VLOOKUP($A6,TRANSPOSE(#REF!),V$2+2,FALSE),0)</f>
        <v>#REF!</v>
      </c>
      <c r="W6" t="e" cm="1">
        <f t="array" ref="W6">_xlfn.IFNA(VLOOKUP($A6,TRANSPOSE(#REF!),W$2+2,FALSE),0)</f>
        <v>#REF!</v>
      </c>
      <c r="X6" t="e" cm="1">
        <f t="array" ref="X6">_xlfn.IFNA(VLOOKUP($A6,TRANSPOSE(#REF!),X$2+2,FALSE),0)</f>
        <v>#REF!</v>
      </c>
      <c r="Y6" t="e" cm="1">
        <f t="array" ref="Y6">_xlfn.IFNA(VLOOKUP($A6,TRANSPOSE(#REF!),Y$2+2,FALSE),0)</f>
        <v>#REF!</v>
      </c>
      <c r="Z6" t="e" cm="1">
        <f t="array" ref="Z6">_xlfn.IFNA(VLOOKUP($A6,TRANSPOSE(#REF!),Z$2+2,FALSE),0)</f>
        <v>#REF!</v>
      </c>
      <c r="AA6" t="e" cm="1">
        <f t="array" ref="AA6">_xlfn.IFNA(VLOOKUP($A6,TRANSPOSE(#REF!),AA$2+2,FALSE),0)</f>
        <v>#REF!</v>
      </c>
      <c r="AB6" t="e" cm="1">
        <f t="array" ref="AB6">_xlfn.IFNA(VLOOKUP($A6,TRANSPOSE(#REF!),AB$2+2,FALSE),0)</f>
        <v>#REF!</v>
      </c>
      <c r="AC6" t="e" cm="1">
        <f t="array" ref="AC6">_xlfn.IFNA(VLOOKUP($A6,TRANSPOSE(#REF!),AC$2+2,FALSE),0)</f>
        <v>#REF!</v>
      </c>
      <c r="AD6" t="e" cm="1">
        <f t="array" ref="AD6">_xlfn.IFNA(VLOOKUP($A6,TRANSPOSE(#REF!),AD$2+2,FALSE),0)</f>
        <v>#REF!</v>
      </c>
      <c r="AE6" t="e" cm="1">
        <f t="array" ref="AE6">_xlfn.IFNA(VLOOKUP($A6,TRANSPOSE(#REF!),AE$2+2,FALSE),0)</f>
        <v>#REF!</v>
      </c>
      <c r="AF6" t="e" cm="1">
        <f t="array" ref="AF6">_xlfn.IFNA(VLOOKUP($A6,TRANSPOSE(#REF!),AF$2+2,FALSE),0)</f>
        <v>#REF!</v>
      </c>
      <c r="AG6" t="e" cm="1">
        <f t="array" ref="AG6">_xlfn.IFNA(VLOOKUP($A6,TRANSPOSE(#REF!),AG$2+2,FALSE),0)</f>
        <v>#REF!</v>
      </c>
      <c r="AH6" t="e" cm="1">
        <f t="array" ref="AH6">_xlfn.IFNA(VLOOKUP($A6,TRANSPOSE(#REF!),AH$2+2,FALSE),0)</f>
        <v>#REF!</v>
      </c>
      <c r="AI6" t="e" cm="1">
        <f t="array" ref="AI6">_xlfn.IFNA(VLOOKUP($A6,TRANSPOSE(#REF!),AI$2+2,FALSE),0)</f>
        <v>#REF!</v>
      </c>
      <c r="AJ6" t="e" cm="1">
        <f t="array" ref="AJ6">_xlfn.IFNA(VLOOKUP($A6,TRANSPOSE(#REF!),AJ$2+2,FALSE),0)</f>
        <v>#REF!</v>
      </c>
      <c r="AK6" t="e" cm="1">
        <f t="array" ref="AK6">_xlfn.IFNA(VLOOKUP($A6,TRANSPOSE(#REF!),AK$2+2,FALSE),0)</f>
        <v>#REF!</v>
      </c>
      <c r="AL6" t="e" cm="1">
        <f t="array" ref="AL6">_xlfn.IFNA(VLOOKUP($A6,TRANSPOSE(#REF!),AL$2+2,FALSE),0)</f>
        <v>#REF!</v>
      </c>
      <c r="AM6" t="e" cm="1">
        <f t="array" ref="AM6">_xlfn.IFNA(VLOOKUP($A6,TRANSPOSE(#REF!),AM$2+2,FALSE),0)</f>
        <v>#REF!</v>
      </c>
      <c r="AN6" t="e" cm="1">
        <f t="array" ref="AN6">_xlfn.IFNA(VLOOKUP($A6,TRANSPOSE(#REF!),AN$2+2,FALSE),0)</f>
        <v>#REF!</v>
      </c>
      <c r="AO6" t="e" cm="1">
        <f t="array" ref="AO6">_xlfn.IFNA(VLOOKUP($A6,TRANSPOSE(#REF!),AO$2+2,FALSE),0)</f>
        <v>#REF!</v>
      </c>
      <c r="AP6" t="e" cm="1">
        <f t="array" ref="AP6">_xlfn.IFNA(VLOOKUP($A6,TRANSPOSE(#REF!),AP$2+2,FALSE),0)</f>
        <v>#REF!</v>
      </c>
      <c r="AQ6" t="e" cm="1">
        <f t="array" ref="AQ6">_xlfn.IFNA(VLOOKUP($A6,TRANSPOSE(#REF!),AQ$2+2,FALSE),0)</f>
        <v>#REF!</v>
      </c>
      <c r="AR6" t="e" cm="1">
        <f t="array" ref="AR6">_xlfn.IFNA(VLOOKUP($A6,TRANSPOSE(#REF!),AR$2+2,FALSE),0)</f>
        <v>#REF!</v>
      </c>
      <c r="AS6" t="e" cm="1">
        <f t="array" ref="AS6">_xlfn.IFNA(VLOOKUP($A6,TRANSPOSE(#REF!),AS$2+2,FALSE),0)</f>
        <v>#REF!</v>
      </c>
      <c r="AT6" t="e" cm="1">
        <f t="array" ref="AT6">_xlfn.IFNA(VLOOKUP($A6,TRANSPOSE(#REF!),AT$2+2,FALSE),0)</f>
        <v>#REF!</v>
      </c>
      <c r="AU6" t="e" cm="1">
        <f t="array" ref="AU6">_xlfn.IFNA(VLOOKUP($A6,TRANSPOSE(#REF!),AU$2+2,FALSE),0)</f>
        <v>#REF!</v>
      </c>
      <c r="AV6" t="e" cm="1">
        <f t="array" ref="AV6">_xlfn.IFNA(VLOOKUP($A6,TRANSPOSE(#REF!),AV$2+2,FALSE),0)</f>
        <v>#REF!</v>
      </c>
      <c r="AW6" t="e" cm="1">
        <f t="array" ref="AW6">_xlfn.IFNA(VLOOKUP($A6,TRANSPOSE(#REF!),AW$2+2,FALSE),0)</f>
        <v>#REF!</v>
      </c>
      <c r="AX6" t="e" cm="1">
        <f t="array" ref="AX6">_xlfn.IFNA(VLOOKUP($A6,TRANSPOSE(#REF!),AX$2+2,FALSE),0)</f>
        <v>#REF!</v>
      </c>
      <c r="AY6" t="e" cm="1">
        <f t="array" ref="AY6">_xlfn.IFNA(VLOOKUP($A6,TRANSPOSE(#REF!),AY$2+2,FALSE),0)</f>
        <v>#REF!</v>
      </c>
      <c r="AZ6" t="e" cm="1">
        <f t="array" ref="AZ6">_xlfn.IFNA(VLOOKUP($A6,TRANSPOSE(#REF!),AZ$2+2,FALSE),0)</f>
        <v>#REF!</v>
      </c>
      <c r="BA6" t="e" cm="1">
        <f t="array" ref="BA6">_xlfn.IFNA(VLOOKUP($A6,TRANSPOSE(#REF!),BA$2+2,FALSE),0)</f>
        <v>#REF!</v>
      </c>
      <c r="BB6" t="e" cm="1">
        <f t="array" ref="BB6">_xlfn.IFNA(VLOOKUP($A6,TRANSPOSE(#REF!),BB$2+2,FALSE),0)</f>
        <v>#REF!</v>
      </c>
      <c r="BC6" t="e" cm="1">
        <f t="array" ref="BC6">_xlfn.IFNA(VLOOKUP($A6,TRANSPOSE(#REF!),BC$2+2,FALSE),0)</f>
        <v>#REF!</v>
      </c>
      <c r="BD6" t="e" cm="1">
        <f t="array" ref="BD6">_xlfn.IFNA(VLOOKUP($A6,TRANSPOSE(#REF!),BD$2+2,FALSE),0)</f>
        <v>#REF!</v>
      </c>
      <c r="BE6" t="e" cm="1">
        <f t="array" ref="BE6">_xlfn.IFNA(VLOOKUP($A6,TRANSPOSE(#REF!),BE$2+2,FALSE),0)</f>
        <v>#REF!</v>
      </c>
      <c r="BF6" t="e" cm="1">
        <f t="array" ref="BF6">_xlfn.IFNA(VLOOKUP($A6,TRANSPOSE(#REF!),BF$2+2,FALSE),0)</f>
        <v>#REF!</v>
      </c>
      <c r="BG6" t="e" cm="1">
        <f t="array" ref="BG6">_xlfn.IFNA(VLOOKUP($A6,TRANSPOSE(#REF!),BG$2+2,FALSE),0)</f>
        <v>#REF!</v>
      </c>
      <c r="BH6" t="e" cm="1">
        <f t="array" ref="BH6">_xlfn.IFNA(VLOOKUP($A6,TRANSPOSE(#REF!),BH$2+2,FALSE),0)</f>
        <v>#REF!</v>
      </c>
      <c r="BI6" t="e" cm="1">
        <f t="array" ref="BI6">_xlfn.IFNA(VLOOKUP($A6,TRANSPOSE(#REF!),BI$2+2,FALSE),0)</f>
        <v>#REF!</v>
      </c>
      <c r="BJ6" t="e" cm="1">
        <f t="array" ref="BJ6">_xlfn.IFNA(VLOOKUP($A6,TRANSPOSE(#REF!),BJ$2+2,FALSE),0)</f>
        <v>#REF!</v>
      </c>
      <c r="BK6" t="e" cm="1">
        <f t="array" ref="BK6">_xlfn.IFNA(VLOOKUP($A6,TRANSPOSE(#REF!),BK$2+2,FALSE),0)</f>
        <v>#REF!</v>
      </c>
      <c r="BL6" t="e" cm="1">
        <f t="array" ref="BL6">_xlfn.IFNA(VLOOKUP($A6,TRANSPOSE(#REF!),BL$2+2,FALSE),0)</f>
        <v>#REF!</v>
      </c>
      <c r="BM6" t="e" cm="1">
        <f t="array" ref="BM6">_xlfn.IFNA(VLOOKUP($A6,TRANSPOSE(#REF!),BM$2+2,FALSE),0)</f>
        <v>#REF!</v>
      </c>
      <c r="BN6" t="e" cm="1">
        <f t="array" ref="BN6">_xlfn.IFNA(VLOOKUP($A6,TRANSPOSE(#REF!),BN$2+2,FALSE),0)</f>
        <v>#REF!</v>
      </c>
      <c r="BO6" t="e" cm="1">
        <f t="array" ref="BO6">_xlfn.IFNA(VLOOKUP($A6,TRANSPOSE(#REF!),BO$2+2,FALSE),0)</f>
        <v>#REF!</v>
      </c>
      <c r="BP6" t="e" cm="1">
        <f t="array" ref="BP6">_xlfn.IFNA(VLOOKUP($A6,TRANSPOSE(#REF!),BP$2+2,FALSE),0)</f>
        <v>#REF!</v>
      </c>
      <c r="BQ6" t="e" cm="1">
        <f t="array" ref="BQ6">_xlfn.IFNA(VLOOKUP($A6,TRANSPOSE(#REF!),BQ$2+2,FALSE),0)</f>
        <v>#REF!</v>
      </c>
      <c r="BR6" t="e" cm="1">
        <f t="array" ref="BR6">_xlfn.IFNA(VLOOKUP($A6,TRANSPOSE(#REF!),BR$2+2,FALSE),0)</f>
        <v>#REF!</v>
      </c>
      <c r="BS6" t="e" cm="1">
        <f t="array" ref="BS6">_xlfn.IFNA(VLOOKUP($A6,TRANSPOSE(#REF!),BS$2+2,FALSE),0)</f>
        <v>#REF!</v>
      </c>
      <c r="BT6" t="e" cm="1">
        <f t="array" ref="BT6">_xlfn.IFNA(VLOOKUP($A6,TRANSPOSE(#REF!),BT$2+2,FALSE),0)</f>
        <v>#REF!</v>
      </c>
      <c r="BU6" t="e" cm="1">
        <f t="array" ref="BU6">_xlfn.IFNA(VLOOKUP($A6,TRANSPOSE(#REF!),BU$2+2,FALSE),0)</f>
        <v>#REF!</v>
      </c>
      <c r="BV6" t="e" cm="1">
        <f t="array" ref="BV6">_xlfn.IFNA(VLOOKUP($A6,TRANSPOSE(#REF!),BV$2+2,FALSE),0)</f>
        <v>#REF!</v>
      </c>
      <c r="BW6" t="e" cm="1">
        <f t="array" ref="BW6">_xlfn.IFNA(VLOOKUP($A6,TRANSPOSE(#REF!),BW$2+2,FALSE),0)</f>
        <v>#REF!</v>
      </c>
      <c r="BX6" t="e" cm="1">
        <f t="array" ref="BX6">_xlfn.IFNA(VLOOKUP($A6,TRANSPOSE(#REF!),BX$2+2,FALSE),0)</f>
        <v>#REF!</v>
      </c>
      <c r="BY6" t="e" cm="1">
        <f t="array" ref="BY6">_xlfn.IFNA(VLOOKUP($A6,TRANSPOSE(#REF!),BY$2+2,FALSE),0)</f>
        <v>#REF!</v>
      </c>
      <c r="BZ6" t="e" cm="1">
        <f t="array" ref="BZ6">_xlfn.IFNA(VLOOKUP($A6,TRANSPOSE(#REF!),BZ$2+2,FALSE),0)</f>
        <v>#REF!</v>
      </c>
      <c r="CA6" t="e" cm="1">
        <f t="array" ref="CA6">_xlfn.IFNA(VLOOKUP($A6,TRANSPOSE(#REF!),CA$2+2,FALSE),0)</f>
        <v>#REF!</v>
      </c>
      <c r="CB6" t="e" cm="1">
        <f t="array" ref="CB6">_xlfn.IFNA(VLOOKUP($A6,TRANSPOSE(#REF!),CB$2+2,FALSE),0)</f>
        <v>#REF!</v>
      </c>
      <c r="CC6" t="e" cm="1">
        <f t="array" ref="CC6">_xlfn.IFNA(VLOOKUP($A6,TRANSPOSE(#REF!),CC$2+2,FALSE),0)</f>
        <v>#REF!</v>
      </c>
      <c r="CD6" t="e" cm="1">
        <f t="array" ref="CD6">_xlfn.IFNA(VLOOKUP($A6,TRANSPOSE(#REF!),CD$2+2,FALSE),0)</f>
        <v>#REF!</v>
      </c>
      <c r="CE6" t="e" cm="1">
        <f t="array" ref="CE6">_xlfn.IFNA(VLOOKUP($A6,TRANSPOSE(#REF!),CE$2+2,FALSE),0)</f>
        <v>#REF!</v>
      </c>
      <c r="CF6" t="e" cm="1">
        <f t="array" ref="CF6">_xlfn.IFNA(VLOOKUP($A6,TRANSPOSE(#REF!),CF$2+2,FALSE),0)</f>
        <v>#REF!</v>
      </c>
      <c r="CG6" t="e" cm="1">
        <f t="array" ref="CG6">_xlfn.IFNA(VLOOKUP($A6,TRANSPOSE(#REF!),CG$2+2,FALSE),0)</f>
        <v>#REF!</v>
      </c>
      <c r="CH6" t="e" cm="1">
        <f t="array" ref="CH6">_xlfn.IFNA(VLOOKUP($A6,TRANSPOSE(#REF!),CH$2+2,FALSE),0)</f>
        <v>#REF!</v>
      </c>
      <c r="CI6" t="e" cm="1">
        <f t="array" ref="CI6">_xlfn.IFNA(VLOOKUP($A6,TRANSPOSE(#REF!),CI$2+2,FALSE),0)</f>
        <v>#REF!</v>
      </c>
      <c r="CJ6" t="e" cm="1">
        <f t="array" ref="CJ6">_xlfn.IFNA(VLOOKUP($A6,TRANSPOSE(#REF!),CJ$2+2,FALSE),0)</f>
        <v>#REF!</v>
      </c>
      <c r="CK6" t="e" cm="1">
        <f t="array" ref="CK6">_xlfn.IFNA(VLOOKUP($A6,TRANSPOSE(#REF!),CK$2+2,FALSE),0)</f>
        <v>#REF!</v>
      </c>
      <c r="CL6" t="e" cm="1">
        <f t="array" ref="CL6">_xlfn.IFNA(VLOOKUP($A6,TRANSPOSE(#REF!),CL$2+2,FALSE),0)</f>
        <v>#REF!</v>
      </c>
      <c r="CM6" t="e" cm="1">
        <f t="array" ref="CM6">_xlfn.IFNA(VLOOKUP($A6,TRANSPOSE(#REF!),CM$2+2,FALSE),0)</f>
        <v>#REF!</v>
      </c>
      <c r="CN6" t="e" cm="1">
        <f t="array" ref="CN6">_xlfn.IFNA(VLOOKUP($A6,TRANSPOSE(#REF!),CN$2+2,FALSE),0)</f>
        <v>#REF!</v>
      </c>
      <c r="CO6" t="e" cm="1">
        <f t="array" ref="CO6">_xlfn.IFNA(VLOOKUP($A6,TRANSPOSE(#REF!),CO$2+2,FALSE),0)</f>
        <v>#REF!</v>
      </c>
      <c r="CP6" t="e" cm="1">
        <f t="array" ref="CP6">_xlfn.IFNA(VLOOKUP($A6,TRANSPOSE(#REF!),CP$2+2,FALSE),0)</f>
        <v>#REF!</v>
      </c>
      <c r="CQ6" t="e" cm="1">
        <f t="array" ref="CQ6">_xlfn.IFNA(VLOOKUP($A6,TRANSPOSE(#REF!),CQ$2+2,FALSE),0)</f>
        <v>#REF!</v>
      </c>
      <c r="CR6" t="e" cm="1">
        <f t="array" ref="CR6">_xlfn.IFNA(VLOOKUP($A6,TRANSPOSE(#REF!),CR$2+2,FALSE),0)</f>
        <v>#REF!</v>
      </c>
      <c r="CS6" t="e" cm="1">
        <f t="array" ref="CS6">_xlfn.IFNA(VLOOKUP($A6,TRANSPOSE(#REF!),CS$2+2,FALSE),0)</f>
        <v>#REF!</v>
      </c>
      <c r="CT6" t="e" cm="1">
        <f t="array" ref="CT6">_xlfn.IFNA(VLOOKUP($A6,TRANSPOSE(#REF!),CT$2+2,FALSE),0)</f>
        <v>#REF!</v>
      </c>
      <c r="CU6" t="e" cm="1">
        <f t="array" ref="CU6">_xlfn.IFNA(VLOOKUP($A6,TRANSPOSE(#REF!),CU$2+2,FALSE),0)</f>
        <v>#REF!</v>
      </c>
      <c r="CV6" t="e" cm="1">
        <f t="array" ref="CV6">_xlfn.IFNA(VLOOKUP($A6,TRANSPOSE(#REF!),CV$2+2,FALSE),0)</f>
        <v>#REF!</v>
      </c>
      <c r="CW6" t="e" cm="1">
        <f t="array" ref="CW6">_xlfn.IFNA(VLOOKUP($A6,TRANSPOSE(#REF!),CW$2+2,FALSE),0)</f>
        <v>#REF!</v>
      </c>
      <c r="CX6" t="e" cm="1">
        <f t="array" ref="CX6">_xlfn.IFNA(VLOOKUP($A6,TRANSPOSE(#REF!),CX$2+2,FALSE),0)</f>
        <v>#REF!</v>
      </c>
      <c r="CY6" t="e" cm="1">
        <f t="array" ref="CY6">_xlfn.IFNA(VLOOKUP($A6,TRANSPOSE(#REF!),CY$2+2,FALSE),0)</f>
        <v>#REF!</v>
      </c>
      <c r="CZ6" t="e" cm="1">
        <f t="array" ref="CZ6">_xlfn.IFNA(VLOOKUP($A6,TRANSPOSE(#REF!),CZ$2+2,FALSE),0)</f>
        <v>#REF!</v>
      </c>
      <c r="DA6" t="e" cm="1">
        <f t="array" ref="DA6">_xlfn.IFNA(VLOOKUP($A6,TRANSPOSE(#REF!),DA$2+2,FALSE),0)</f>
        <v>#REF!</v>
      </c>
      <c r="DB6" t="e" cm="1">
        <f t="array" ref="DB6">_xlfn.IFNA(VLOOKUP($A6,TRANSPOSE(#REF!),DB$2+2,FALSE),0)</f>
        <v>#REF!</v>
      </c>
      <c r="DC6" t="e" cm="1">
        <f t="array" ref="DC6">_xlfn.IFNA(VLOOKUP($A6,TRANSPOSE(#REF!),DC$2+2,FALSE),0)</f>
        <v>#REF!</v>
      </c>
      <c r="DD6" t="e" cm="1">
        <f t="array" ref="DD6">_xlfn.IFNA(VLOOKUP($A6,TRANSPOSE(#REF!),DD$2+2,FALSE),0)</f>
        <v>#REF!</v>
      </c>
      <c r="DE6" t="e" cm="1">
        <f t="array" ref="DE6">_xlfn.IFNA(VLOOKUP($A6,TRANSPOSE(#REF!),DE$2+2,FALSE),0)</f>
        <v>#REF!</v>
      </c>
      <c r="DF6" t="e" cm="1">
        <f t="array" ref="DF6">_xlfn.IFNA(VLOOKUP($A6,TRANSPOSE(#REF!),DF$2+2,FALSE),0)</f>
        <v>#REF!</v>
      </c>
      <c r="DG6" t="e" cm="1">
        <f t="array" ref="DG6">_xlfn.IFNA(VLOOKUP($A6,TRANSPOSE(#REF!),DG$2+2,FALSE),0)</f>
        <v>#REF!</v>
      </c>
      <c r="DH6" t="e" cm="1">
        <f t="array" ref="DH6">_xlfn.IFNA(VLOOKUP($A6,TRANSPOSE(#REF!),DH$2+2,FALSE),0)</f>
        <v>#REF!</v>
      </c>
      <c r="DI6" t="e" cm="1">
        <f t="array" ref="DI6">_xlfn.IFNA(VLOOKUP($A6,TRANSPOSE(#REF!),DI$2+2,FALSE),0)</f>
        <v>#REF!</v>
      </c>
      <c r="DJ6" t="e" cm="1">
        <f t="array" ref="DJ6">_xlfn.IFNA(VLOOKUP($A6,TRANSPOSE(#REF!),DJ$2+2,FALSE),0)</f>
        <v>#REF!</v>
      </c>
      <c r="DK6" t="e" cm="1">
        <f t="array" ref="DK6">_xlfn.IFNA(VLOOKUP($A6,TRANSPOSE(#REF!),DK$2+2,FALSE),0)</f>
        <v>#REF!</v>
      </c>
      <c r="DL6" t="e" cm="1">
        <f t="array" ref="DL6">_xlfn.IFNA(VLOOKUP($A6,TRANSPOSE(#REF!),DL$2+2,FALSE),0)</f>
        <v>#REF!</v>
      </c>
      <c r="DM6" t="e" cm="1">
        <f t="array" ref="DM6">_xlfn.IFNA(VLOOKUP($A6,TRANSPOSE(#REF!),DM$2+2,FALSE),0)</f>
        <v>#REF!</v>
      </c>
      <c r="DN6" t="e" cm="1">
        <f t="array" ref="DN6">_xlfn.IFNA(VLOOKUP($A6,TRANSPOSE(#REF!),DN$2+2,FALSE),0)</f>
        <v>#REF!</v>
      </c>
      <c r="DO6" t="e" cm="1">
        <f t="array" ref="DO6">_xlfn.IFNA(VLOOKUP($A6,TRANSPOSE(#REF!),DO$2+2,FALSE),0)</f>
        <v>#REF!</v>
      </c>
      <c r="DP6" t="e" cm="1">
        <f t="array" ref="DP6">_xlfn.IFNA(VLOOKUP($A6,TRANSPOSE(#REF!),DP$2+2,FALSE),0)</f>
        <v>#REF!</v>
      </c>
      <c r="DQ6" t="e" cm="1">
        <f t="array" ref="DQ6">_xlfn.IFNA(VLOOKUP($A6,TRANSPOSE(#REF!),DQ$2+2,FALSE),0)</f>
        <v>#REF!</v>
      </c>
      <c r="DR6" t="e" cm="1">
        <f t="array" ref="DR6">_xlfn.IFNA(VLOOKUP($A6,TRANSPOSE(#REF!),DR$2+2,FALSE),0)</f>
        <v>#REF!</v>
      </c>
      <c r="DS6" t="e" cm="1">
        <f t="array" ref="DS6">_xlfn.IFNA(VLOOKUP($A6,TRANSPOSE(#REF!),DS$2+2,FALSE),0)</f>
        <v>#REF!</v>
      </c>
      <c r="DT6" t="e" cm="1">
        <f t="array" ref="DT6">_xlfn.IFNA(VLOOKUP($A6,TRANSPOSE(#REF!),DT$2+2,FALSE),0)</f>
        <v>#REF!</v>
      </c>
      <c r="DU6" t="e" cm="1">
        <f t="array" ref="DU6">_xlfn.IFNA(VLOOKUP($A6,TRANSPOSE(#REF!),DU$2+2,FALSE),0)</f>
        <v>#REF!</v>
      </c>
      <c r="DV6" t="e" cm="1">
        <f t="array" ref="DV6">_xlfn.IFNA(VLOOKUP($A6,TRANSPOSE(#REF!),DV$2+2,FALSE),0)</f>
        <v>#REF!</v>
      </c>
      <c r="DW6" t="e" cm="1">
        <f t="array" ref="DW6">_xlfn.IFNA(VLOOKUP($A6,TRANSPOSE(#REF!),DW$2+2,FALSE),0)</f>
        <v>#REF!</v>
      </c>
      <c r="DX6" t="e" cm="1">
        <f t="array" ref="DX6">_xlfn.IFNA(VLOOKUP($A6,TRANSPOSE(#REF!),DX$2+2,FALSE),0)</f>
        <v>#REF!</v>
      </c>
      <c r="DY6" t="e" cm="1">
        <f t="array" ref="DY6">_xlfn.IFNA(VLOOKUP($A6,TRANSPOSE(#REF!),DY$2+2,FALSE),0)</f>
        <v>#REF!</v>
      </c>
      <c r="DZ6" t="e" cm="1">
        <f t="array" ref="DZ6">_xlfn.IFNA(VLOOKUP($A6,TRANSPOSE(#REF!),DZ$2+2,FALSE),0)</f>
        <v>#REF!</v>
      </c>
      <c r="EA6" t="e" cm="1">
        <f t="array" ref="EA6">_xlfn.IFNA(VLOOKUP($A6,TRANSPOSE(#REF!),EA$2+2,FALSE),0)</f>
        <v>#REF!</v>
      </c>
      <c r="EB6" t="e" cm="1">
        <f t="array" ref="EB6">_xlfn.IFNA(VLOOKUP($A6,TRANSPOSE(#REF!),EB$2+2,FALSE),0)</f>
        <v>#REF!</v>
      </c>
      <c r="EC6" t="e" cm="1">
        <f t="array" ref="EC6">_xlfn.IFNA(VLOOKUP($A6,TRANSPOSE(#REF!),EC$2+2,FALSE),0)</f>
        <v>#REF!</v>
      </c>
      <c r="ED6" t="e" cm="1">
        <f t="array" ref="ED6">_xlfn.IFNA(VLOOKUP($A6,TRANSPOSE(#REF!),ED$2+2,FALSE),0)</f>
        <v>#REF!</v>
      </c>
      <c r="EE6" t="e" cm="1">
        <f t="array" ref="EE6">_xlfn.IFNA(VLOOKUP($A6,TRANSPOSE(#REF!),EE$2+2,FALSE),0)</f>
        <v>#REF!</v>
      </c>
      <c r="EF6" t="e" cm="1">
        <f t="array" ref="EF6">_xlfn.IFNA(VLOOKUP($A6,TRANSPOSE(#REF!),EF$2+2,FALSE),0)</f>
        <v>#REF!</v>
      </c>
      <c r="EG6" t="e" cm="1">
        <f t="array" ref="EG6">_xlfn.IFNA(VLOOKUP($A6,TRANSPOSE(#REF!),EG$2+2,FALSE),0)</f>
        <v>#REF!</v>
      </c>
      <c r="EH6" t="e" cm="1">
        <f t="array" ref="EH6">_xlfn.IFNA(VLOOKUP($A6,TRANSPOSE(#REF!),EH$2+2,FALSE),0)</f>
        <v>#REF!</v>
      </c>
      <c r="EI6" t="e" cm="1">
        <f t="array" ref="EI6">_xlfn.IFNA(VLOOKUP($A6,TRANSPOSE(#REF!),EI$2+2,FALSE),0)</f>
        <v>#REF!</v>
      </c>
      <c r="EJ6" t="e" cm="1">
        <f t="array" ref="EJ6">_xlfn.IFNA(VLOOKUP($A6,TRANSPOSE(#REF!),EJ$2+2,FALSE),0)</f>
        <v>#REF!</v>
      </c>
      <c r="EK6" t="e" cm="1">
        <f t="array" ref="EK6">_xlfn.IFNA(VLOOKUP($A6,TRANSPOSE(#REF!),EK$2+2,FALSE),0)</f>
        <v>#REF!</v>
      </c>
      <c r="EL6" t="e" cm="1">
        <f t="array" ref="EL6">_xlfn.IFNA(VLOOKUP($A6,TRANSPOSE(#REF!),EL$2+2,FALSE),0)</f>
        <v>#REF!</v>
      </c>
      <c r="EM6" t="e" cm="1">
        <f t="array" ref="EM6">_xlfn.IFNA(VLOOKUP($A6,TRANSPOSE(#REF!),EM$2+2,FALSE),0)</f>
        <v>#REF!</v>
      </c>
      <c r="EN6" t="e" cm="1">
        <f t="array" ref="EN6">_xlfn.IFNA(VLOOKUP($A6,TRANSPOSE(#REF!),EN$2+2,FALSE),0)</f>
        <v>#REF!</v>
      </c>
      <c r="EO6" t="e" cm="1">
        <f t="array" ref="EO6">_xlfn.IFNA(VLOOKUP($A6,TRANSPOSE(#REF!),EO$2+2,FALSE),0)</f>
        <v>#REF!</v>
      </c>
      <c r="EP6" t="e" cm="1">
        <f t="array" ref="EP6">_xlfn.IFNA(VLOOKUP($A6,TRANSPOSE(#REF!),EP$2+2,FALSE),0)</f>
        <v>#REF!</v>
      </c>
      <c r="EQ6" t="e" cm="1">
        <f t="array" ref="EQ6">_xlfn.IFNA(VLOOKUP($A6,TRANSPOSE(#REF!),EQ$2+2,FALSE),0)</f>
        <v>#REF!</v>
      </c>
      <c r="ER6" t="e" cm="1">
        <f t="array" ref="ER6">_xlfn.IFNA(VLOOKUP($A6,TRANSPOSE(#REF!),ER$2+2,FALSE),0)</f>
        <v>#REF!</v>
      </c>
      <c r="ES6" t="e" cm="1">
        <f t="array" ref="ES6">_xlfn.IFNA(VLOOKUP($A6,TRANSPOSE(#REF!),ES$2+2,FALSE),0)</f>
        <v>#REF!</v>
      </c>
      <c r="ET6" t="e" cm="1">
        <f t="array" ref="ET6">_xlfn.IFNA(VLOOKUP($A6,TRANSPOSE(#REF!),ET$2+2,FALSE),0)</f>
        <v>#REF!</v>
      </c>
      <c r="EU6" t="e" cm="1">
        <f t="array" ref="EU6">_xlfn.IFNA(VLOOKUP($A6,TRANSPOSE(#REF!),EU$2+2,FALSE),0)</f>
        <v>#REF!</v>
      </c>
      <c r="EV6" t="e" cm="1">
        <f t="array" ref="EV6">_xlfn.IFNA(VLOOKUP($A6,TRANSPOSE(#REF!),EV$2+2,FALSE),0)</f>
        <v>#REF!</v>
      </c>
      <c r="EW6" t="e" cm="1">
        <f t="array" ref="EW6">_xlfn.IFNA(VLOOKUP($A6,TRANSPOSE(#REF!),EW$2+2,FALSE),0)</f>
        <v>#REF!</v>
      </c>
      <c r="EX6" t="e" cm="1">
        <f t="array" ref="EX6">_xlfn.IFNA(VLOOKUP($A6,TRANSPOSE(#REF!),EX$2+2,FALSE),0)</f>
        <v>#REF!</v>
      </c>
      <c r="EY6" t="e" cm="1">
        <f t="array" ref="EY6">_xlfn.IFNA(VLOOKUP($A6,TRANSPOSE(#REF!),EY$2+2,FALSE),0)</f>
        <v>#REF!</v>
      </c>
      <c r="EZ6" t="e" cm="1">
        <f t="array" ref="EZ6">_xlfn.IFNA(VLOOKUP($A6,TRANSPOSE(#REF!),EZ$2+2,FALSE),0)</f>
        <v>#REF!</v>
      </c>
      <c r="FA6" t="e" cm="1">
        <f t="array" ref="FA6">_xlfn.IFNA(VLOOKUP($A6,TRANSPOSE(#REF!),FA$2+2,FALSE),0)</f>
        <v>#REF!</v>
      </c>
      <c r="FB6" t="e" cm="1">
        <f t="array" ref="FB6">_xlfn.IFNA(VLOOKUP($A6,TRANSPOSE(#REF!),FB$2+2,FALSE),0)</f>
        <v>#REF!</v>
      </c>
      <c r="FC6" t="e" cm="1">
        <f t="array" ref="FC6">_xlfn.IFNA(VLOOKUP($A6,TRANSPOSE(#REF!),FC$2+2,FALSE),0)</f>
        <v>#REF!</v>
      </c>
      <c r="FD6" t="e" cm="1">
        <f t="array" ref="FD6">_xlfn.IFNA(VLOOKUP($A6,TRANSPOSE(#REF!),FD$2+2,FALSE),0)</f>
        <v>#REF!</v>
      </c>
      <c r="FE6" t="e" cm="1">
        <f t="array" ref="FE6">_xlfn.IFNA(VLOOKUP($A6,TRANSPOSE(#REF!),FE$2+2,FALSE),0)</f>
        <v>#REF!</v>
      </c>
      <c r="FF6" t="e" cm="1">
        <f t="array" ref="FF6">_xlfn.IFNA(VLOOKUP($A6,TRANSPOSE(#REF!),FF$2+2,FALSE),0)</f>
        <v>#REF!</v>
      </c>
      <c r="FG6" t="e" cm="1">
        <f t="array" ref="FG6">_xlfn.IFNA(VLOOKUP($A6,TRANSPOSE(#REF!),FG$2+2,FALSE),0)</f>
        <v>#REF!</v>
      </c>
      <c r="FH6" t="e" cm="1">
        <f t="array" ref="FH6">_xlfn.IFNA(VLOOKUP($A6,TRANSPOSE(#REF!),FH$2+2,FALSE),0)</f>
        <v>#REF!</v>
      </c>
      <c r="FI6" t="e" cm="1">
        <f t="array" ref="FI6">_xlfn.IFNA(VLOOKUP($A6,TRANSPOSE(#REF!),FI$2+2,FALSE),0)</f>
        <v>#REF!</v>
      </c>
      <c r="FJ6" t="e" cm="1">
        <f t="array" ref="FJ6">_xlfn.IFNA(VLOOKUP($A6,TRANSPOSE(#REF!),FJ$2+2,FALSE),0)</f>
        <v>#REF!</v>
      </c>
      <c r="FK6" t="e" cm="1">
        <f t="array" ref="FK6">_xlfn.IFNA(VLOOKUP($A6,TRANSPOSE(#REF!),FK$2+2,FALSE),0)</f>
        <v>#REF!</v>
      </c>
      <c r="FL6" t="e" cm="1">
        <f t="array" ref="FL6">_xlfn.IFNA(VLOOKUP($A6,TRANSPOSE(#REF!),FL$2+2,FALSE),0)</f>
        <v>#REF!</v>
      </c>
      <c r="FM6" t="e" cm="1">
        <f t="array" ref="FM6">_xlfn.IFNA(VLOOKUP($A6,TRANSPOSE(#REF!),FM$2+2,FALSE),0)</f>
        <v>#REF!</v>
      </c>
      <c r="FN6" t="e" cm="1">
        <f t="array" ref="FN6">_xlfn.IFNA(VLOOKUP($A6,TRANSPOSE(#REF!),FN$2+2,FALSE),0)</f>
        <v>#REF!</v>
      </c>
      <c r="FO6" t="e" cm="1">
        <f t="array" ref="FO6">_xlfn.IFNA(VLOOKUP($A6,TRANSPOSE(#REF!),FO$2+2,FALSE),0)</f>
        <v>#REF!</v>
      </c>
      <c r="FP6" t="e" cm="1">
        <f t="array" ref="FP6">_xlfn.IFNA(VLOOKUP($A6,TRANSPOSE(#REF!),FP$2+2,FALSE),0)</f>
        <v>#REF!</v>
      </c>
      <c r="FQ6" t="e" cm="1">
        <f t="array" ref="FQ6">_xlfn.IFNA(VLOOKUP($A6,TRANSPOSE(#REF!),FQ$2+2,FALSE),0)</f>
        <v>#REF!</v>
      </c>
      <c r="FR6" t="e" cm="1">
        <f t="array" ref="FR6">_xlfn.IFNA(VLOOKUP($A6,TRANSPOSE(#REF!),FR$2+2,FALSE),0)</f>
        <v>#REF!</v>
      </c>
      <c r="FS6" t="e" cm="1">
        <f t="array" ref="FS6">_xlfn.IFNA(VLOOKUP($A6,TRANSPOSE(#REF!),FS$2+2,FALSE),0)</f>
        <v>#REF!</v>
      </c>
      <c r="FT6" t="e" cm="1">
        <f t="array" ref="FT6">_xlfn.IFNA(VLOOKUP($A6,TRANSPOSE(#REF!),FT$2+2,FALSE),0)</f>
        <v>#REF!</v>
      </c>
      <c r="FU6" t="e" cm="1">
        <f t="array" ref="FU6">_xlfn.IFNA(VLOOKUP($A6,TRANSPOSE(#REF!),FU$2+2,FALSE),0)</f>
        <v>#REF!</v>
      </c>
      <c r="FV6" t="e" cm="1">
        <f t="array" ref="FV6">_xlfn.IFNA(VLOOKUP($A6,TRANSPOSE(#REF!),FV$2+2,FALSE),0)</f>
        <v>#REF!</v>
      </c>
      <c r="FW6" t="e" cm="1">
        <f t="array" ref="FW6">_xlfn.IFNA(VLOOKUP($A6,TRANSPOSE(#REF!),FW$2+2,FALSE),0)</f>
        <v>#REF!</v>
      </c>
      <c r="FX6" t="e" cm="1">
        <f t="array" ref="FX6">_xlfn.IFNA(VLOOKUP($A6,TRANSPOSE(#REF!),FX$2+2,FALSE),0)</f>
        <v>#REF!</v>
      </c>
      <c r="FY6" t="e" cm="1">
        <f t="array" ref="FY6">_xlfn.IFNA(VLOOKUP($A6,TRANSPOSE(#REF!),FY$2+2,FALSE),0)</f>
        <v>#REF!</v>
      </c>
      <c r="FZ6" t="e" cm="1">
        <f t="array" ref="FZ6">_xlfn.IFNA(VLOOKUP($A6,TRANSPOSE(#REF!),FZ$2+2,FALSE),0)</f>
        <v>#REF!</v>
      </c>
      <c r="GA6" t="e" cm="1">
        <f t="array" ref="GA6">_xlfn.IFNA(VLOOKUP($A6,TRANSPOSE(#REF!),GA$2+2,FALSE),0)</f>
        <v>#REF!</v>
      </c>
      <c r="GB6" t="e" cm="1">
        <f t="array" ref="GB6">_xlfn.IFNA(VLOOKUP($A6,TRANSPOSE(#REF!),GB$2+2,FALSE),0)</f>
        <v>#REF!</v>
      </c>
      <c r="GC6" t="e" cm="1">
        <f t="array" ref="GC6">_xlfn.IFNA(VLOOKUP($A6,TRANSPOSE(#REF!),GC$2+2,FALSE),0)</f>
        <v>#REF!</v>
      </c>
      <c r="GD6" t="e" cm="1">
        <f t="array" ref="GD6">_xlfn.IFNA(VLOOKUP($A6,TRANSPOSE(#REF!),GD$2+2,FALSE),0)</f>
        <v>#REF!</v>
      </c>
      <c r="GE6" t="e" cm="1">
        <f t="array" ref="GE6">_xlfn.IFNA(VLOOKUP($A6,TRANSPOSE(#REF!),GE$2+2,FALSE),0)</f>
        <v>#REF!</v>
      </c>
      <c r="GF6" t="e" cm="1">
        <f t="array" ref="GF6">_xlfn.IFNA(VLOOKUP($A6,TRANSPOSE(#REF!),GF$2+2,FALSE),0)</f>
        <v>#REF!</v>
      </c>
      <c r="GG6" t="e" cm="1">
        <f t="array" ref="GG6">_xlfn.IFNA(VLOOKUP($A6,TRANSPOSE(#REF!),GG$2+2,FALSE),0)</f>
        <v>#REF!</v>
      </c>
      <c r="GH6" t="e" cm="1">
        <f t="array" ref="GH6">_xlfn.IFNA(VLOOKUP($A6,TRANSPOSE(#REF!),GH$2+2,FALSE),0)</f>
        <v>#REF!</v>
      </c>
      <c r="GI6" t="e" cm="1">
        <f t="array" ref="GI6">_xlfn.IFNA(VLOOKUP($A6,TRANSPOSE(#REF!),GI$2+2,FALSE),0)</f>
        <v>#REF!</v>
      </c>
      <c r="GJ6" t="e" cm="1">
        <f t="array" ref="GJ6">_xlfn.IFNA(VLOOKUP($A6,TRANSPOSE(#REF!),GJ$2+2,FALSE),0)</f>
        <v>#REF!</v>
      </c>
      <c r="GK6" t="e" cm="1">
        <f t="array" ref="GK6">_xlfn.IFNA(VLOOKUP($A6,TRANSPOSE(#REF!),GK$2+2,FALSE),0)</f>
        <v>#REF!</v>
      </c>
      <c r="GL6" t="e" cm="1">
        <f t="array" ref="GL6">_xlfn.IFNA(VLOOKUP($A6,TRANSPOSE(#REF!),GL$2+2,FALSE),0)</f>
        <v>#REF!</v>
      </c>
      <c r="GM6" t="e" cm="1">
        <f t="array" ref="GM6">_xlfn.IFNA(VLOOKUP($A6,TRANSPOSE(#REF!),GM$2+2,FALSE),0)</f>
        <v>#REF!</v>
      </c>
      <c r="GN6" t="e" cm="1">
        <f t="array" ref="GN6">_xlfn.IFNA(VLOOKUP($A6,TRANSPOSE(#REF!),GN$2+2,FALSE),0)</f>
        <v>#REF!</v>
      </c>
      <c r="GO6" t="e" cm="1">
        <f t="array" ref="GO6">_xlfn.IFNA(VLOOKUP($A6,TRANSPOSE(#REF!),GO$2+2,FALSE),0)</f>
        <v>#REF!</v>
      </c>
      <c r="GP6" t="e" cm="1">
        <f t="array" ref="GP6">_xlfn.IFNA(VLOOKUP($A6,TRANSPOSE(#REF!),GP$2+2,FALSE),0)</f>
        <v>#REF!</v>
      </c>
      <c r="GQ6" t="e" cm="1">
        <f t="array" ref="GQ6">_xlfn.IFNA(VLOOKUP($A6,TRANSPOSE(#REF!),GQ$2+2,FALSE),0)</f>
        <v>#REF!</v>
      </c>
      <c r="GR6" t="e" cm="1">
        <f t="array" ref="GR6">_xlfn.IFNA(VLOOKUP($A6,TRANSPOSE(#REF!),GR$2+2,FALSE),0)</f>
        <v>#REF!</v>
      </c>
      <c r="GS6" t="e" cm="1">
        <f t="array" ref="GS6">_xlfn.IFNA(VLOOKUP($A6,TRANSPOSE(#REF!),GS$2+2,FALSE),0)</f>
        <v>#REF!</v>
      </c>
      <c r="GT6" t="e" cm="1">
        <f t="array" ref="GT6">_xlfn.IFNA(VLOOKUP($A6,TRANSPOSE(#REF!),GT$2+2,FALSE),0)</f>
        <v>#REF!</v>
      </c>
      <c r="GU6" t="e" cm="1">
        <f t="array" ref="GU6">_xlfn.IFNA(VLOOKUP($A6,TRANSPOSE(#REF!),GU$2+2,FALSE),0)</f>
        <v>#REF!</v>
      </c>
      <c r="GV6" t="e" cm="1">
        <f t="array" ref="GV6">_xlfn.IFNA(VLOOKUP($A6,TRANSPOSE(#REF!),GV$2+2,FALSE),0)</f>
        <v>#REF!</v>
      </c>
      <c r="GW6" t="e" cm="1">
        <f t="array" ref="GW6">_xlfn.IFNA(VLOOKUP($A6,TRANSPOSE(#REF!),GW$2+2,FALSE),0)</f>
        <v>#REF!</v>
      </c>
      <c r="GX6" t="e" cm="1">
        <f t="array" ref="GX6">_xlfn.IFNA(VLOOKUP($A6,TRANSPOSE(#REF!),GX$2+2,FALSE),0)</f>
        <v>#REF!</v>
      </c>
      <c r="GY6" t="e" cm="1">
        <f t="array" ref="GY6">_xlfn.IFNA(VLOOKUP($A6,TRANSPOSE(#REF!),GY$2+2,FALSE),0)</f>
        <v>#REF!</v>
      </c>
      <c r="GZ6" t="e" cm="1">
        <f t="array" ref="GZ6">_xlfn.IFNA(VLOOKUP($A6,TRANSPOSE(#REF!),GZ$2+2,FALSE),0)</f>
        <v>#REF!</v>
      </c>
      <c r="HA6" t="e" cm="1">
        <f t="array" ref="HA6">_xlfn.IFNA(VLOOKUP($A6,TRANSPOSE(#REF!),HA$2+2,FALSE),0)</f>
        <v>#REF!</v>
      </c>
      <c r="HB6" t="e" cm="1">
        <f t="array" ref="HB6">_xlfn.IFNA(VLOOKUP($A6,TRANSPOSE(#REF!),HB$2+2,FALSE),0)</f>
        <v>#REF!</v>
      </c>
      <c r="HC6" t="e" cm="1">
        <f t="array" ref="HC6">_xlfn.IFNA(VLOOKUP($A6,TRANSPOSE(#REF!),HC$2+2,FALSE),0)</f>
        <v>#REF!</v>
      </c>
      <c r="HD6" t="e" cm="1">
        <f t="array" ref="HD6">_xlfn.IFNA(VLOOKUP($A6,TRANSPOSE(#REF!),HD$2+2,FALSE),0)</f>
        <v>#REF!</v>
      </c>
      <c r="HE6" t="e" cm="1">
        <f t="array" ref="HE6">_xlfn.IFNA(VLOOKUP($A6,TRANSPOSE(#REF!),HE$2+2,FALSE),0)</f>
        <v>#REF!</v>
      </c>
      <c r="HF6" t="e" cm="1">
        <f t="array" ref="HF6">_xlfn.IFNA(VLOOKUP($A6,TRANSPOSE(#REF!),HF$2+2,FALSE),0)</f>
        <v>#REF!</v>
      </c>
      <c r="HG6" t="e" cm="1">
        <f t="array" ref="HG6">_xlfn.IFNA(VLOOKUP($A6,TRANSPOSE(#REF!),HG$2+2,FALSE),0)</f>
        <v>#REF!</v>
      </c>
      <c r="HH6" t="e" cm="1">
        <f t="array" ref="HH6">_xlfn.IFNA(VLOOKUP($A6,TRANSPOSE(#REF!),HH$2+2,FALSE),0)</f>
        <v>#REF!</v>
      </c>
      <c r="HI6" t="e" cm="1">
        <f t="array" ref="HI6">_xlfn.IFNA(VLOOKUP($A6,TRANSPOSE(#REF!),HI$2+2,FALSE),0)</f>
        <v>#REF!</v>
      </c>
      <c r="HJ6" t="e" cm="1">
        <f t="array" ref="HJ6">_xlfn.IFNA(VLOOKUP($A6,TRANSPOSE(#REF!),HJ$2+2,FALSE),0)</f>
        <v>#REF!</v>
      </c>
      <c r="HK6" t="e" cm="1">
        <f t="array" ref="HK6">_xlfn.IFNA(VLOOKUP($A6,TRANSPOSE(#REF!),HK$2+2,FALSE),0)</f>
        <v>#REF!</v>
      </c>
      <c r="HL6" t="e" cm="1">
        <f t="array" ref="HL6">_xlfn.IFNA(VLOOKUP($A6,TRANSPOSE(#REF!),HL$2+2,FALSE),0)</f>
        <v>#REF!</v>
      </c>
      <c r="HM6" t="e" cm="1">
        <f t="array" ref="HM6">_xlfn.IFNA(VLOOKUP($A6,TRANSPOSE(#REF!),HM$2+2,FALSE),0)</f>
        <v>#REF!</v>
      </c>
      <c r="HN6" t="e" cm="1">
        <f t="array" ref="HN6">_xlfn.IFNA(VLOOKUP($A6,TRANSPOSE(#REF!),HN$2+2,FALSE),0)</f>
        <v>#REF!</v>
      </c>
      <c r="HO6" t="e" cm="1">
        <f t="array" ref="HO6">_xlfn.IFNA(VLOOKUP($A6,TRANSPOSE(#REF!),HO$2+2,FALSE),0)</f>
        <v>#REF!</v>
      </c>
      <c r="HP6" t="e" cm="1">
        <f t="array" ref="HP6">_xlfn.IFNA(VLOOKUP($A6,TRANSPOSE(#REF!),HP$2+2,FALSE),0)</f>
        <v>#REF!</v>
      </c>
      <c r="HQ6" t="e" cm="1">
        <f t="array" ref="HQ6">_xlfn.IFNA(VLOOKUP($A6,TRANSPOSE(#REF!),HQ$2+2,FALSE),0)</f>
        <v>#REF!</v>
      </c>
      <c r="HR6" t="e" cm="1">
        <f t="array" ref="HR6">_xlfn.IFNA(VLOOKUP($A6,TRANSPOSE(#REF!),HR$2+2,FALSE),0)</f>
        <v>#REF!</v>
      </c>
      <c r="HS6" t="e" cm="1">
        <f t="array" ref="HS6">_xlfn.IFNA(VLOOKUP($A6,TRANSPOSE(#REF!),HS$2+2,FALSE),0)</f>
        <v>#REF!</v>
      </c>
      <c r="HT6" t="e" cm="1">
        <f t="array" ref="HT6">_xlfn.IFNA(VLOOKUP($A6,TRANSPOSE(#REF!),HT$2+2,FALSE),0)</f>
        <v>#REF!</v>
      </c>
      <c r="HU6" t="e" cm="1">
        <f t="array" ref="HU6">_xlfn.IFNA(VLOOKUP($A6,TRANSPOSE(#REF!),HU$2+2,FALSE),0)</f>
        <v>#REF!</v>
      </c>
      <c r="HV6" t="e" cm="1">
        <f t="array" ref="HV6">_xlfn.IFNA(VLOOKUP($A6,TRANSPOSE(#REF!),HV$2+2,FALSE),0)</f>
        <v>#REF!</v>
      </c>
      <c r="HW6" t="e" cm="1">
        <f t="array" ref="HW6">_xlfn.IFNA(VLOOKUP($A6,TRANSPOSE(#REF!),HW$2+2,FALSE),0)</f>
        <v>#REF!</v>
      </c>
      <c r="HX6" t="e" cm="1">
        <f t="array" ref="HX6">_xlfn.IFNA(VLOOKUP($A6,TRANSPOSE(#REF!),HX$2+2,FALSE),0)</f>
        <v>#REF!</v>
      </c>
      <c r="HY6" t="e" cm="1">
        <f t="array" ref="HY6">_xlfn.IFNA(VLOOKUP($A6,TRANSPOSE(#REF!),HY$2+2,FALSE),0)</f>
        <v>#REF!</v>
      </c>
      <c r="HZ6" t="e" cm="1">
        <f t="array" ref="HZ6">_xlfn.IFNA(VLOOKUP($A6,TRANSPOSE(#REF!),HZ$2+2,FALSE),0)</f>
        <v>#REF!</v>
      </c>
      <c r="IA6" t="e" cm="1">
        <f t="array" ref="IA6">_xlfn.IFNA(VLOOKUP($A6,TRANSPOSE(#REF!),IA$2+2,FALSE),0)</f>
        <v>#REF!</v>
      </c>
      <c r="IB6" t="e" cm="1">
        <f t="array" ref="IB6">_xlfn.IFNA(VLOOKUP($A6,TRANSPOSE(#REF!),IB$2+2,FALSE),0)</f>
        <v>#REF!</v>
      </c>
      <c r="IC6" t="e" cm="1">
        <f t="array" ref="IC6">_xlfn.IFNA(VLOOKUP($A6,TRANSPOSE(#REF!),IC$2+2,FALSE),0)</f>
        <v>#REF!</v>
      </c>
      <c r="ID6" t="e" cm="1">
        <f t="array" ref="ID6">_xlfn.IFNA(VLOOKUP($A6,TRANSPOSE(#REF!),ID$2+2,FALSE),0)</f>
        <v>#REF!</v>
      </c>
      <c r="IE6" t="e" cm="1">
        <f t="array" ref="IE6">_xlfn.IFNA(VLOOKUP($A6,TRANSPOSE(#REF!),IE$2+2,FALSE),0)</f>
        <v>#REF!</v>
      </c>
      <c r="IF6" t="e" cm="1">
        <f t="array" ref="IF6">_xlfn.IFNA(VLOOKUP($A6,TRANSPOSE(#REF!),IF$2+2,FALSE),0)</f>
        <v>#REF!</v>
      </c>
      <c r="IG6" t="e" cm="1">
        <f t="array" ref="IG6">_xlfn.IFNA(VLOOKUP($A6,TRANSPOSE(#REF!),IG$2+2,FALSE),0)</f>
        <v>#REF!</v>
      </c>
      <c r="IH6" t="e" cm="1">
        <f t="array" ref="IH6">_xlfn.IFNA(VLOOKUP($A6,TRANSPOSE(#REF!),IH$2+2,FALSE),0)</f>
        <v>#REF!</v>
      </c>
      <c r="II6" t="e" cm="1">
        <f t="array" ref="II6">_xlfn.IFNA(VLOOKUP($A6,TRANSPOSE(#REF!),II$2+2,FALSE),0)</f>
        <v>#REF!</v>
      </c>
      <c r="IJ6" t="e" cm="1">
        <f t="array" ref="IJ6">_xlfn.IFNA(VLOOKUP($A6,TRANSPOSE(#REF!),IJ$2+2,FALSE),0)</f>
        <v>#REF!</v>
      </c>
      <c r="IK6" t="e" cm="1">
        <f t="array" ref="IK6">_xlfn.IFNA(VLOOKUP($A6,TRANSPOSE(#REF!),IK$2+2,FALSE),0)</f>
        <v>#REF!</v>
      </c>
      <c r="IL6" t="e" cm="1">
        <f t="array" ref="IL6">_xlfn.IFNA(VLOOKUP($A6,TRANSPOSE(#REF!),IL$2+2,FALSE),0)</f>
        <v>#REF!</v>
      </c>
      <c r="IM6" t="e" cm="1">
        <f t="array" ref="IM6">_xlfn.IFNA(VLOOKUP($A6,TRANSPOSE(#REF!),IM$2+2,FALSE),0)</f>
        <v>#REF!</v>
      </c>
      <c r="IN6" t="e" cm="1">
        <f t="array" ref="IN6">_xlfn.IFNA(VLOOKUP($A6,TRANSPOSE(#REF!),IN$2+2,FALSE),0)</f>
        <v>#REF!</v>
      </c>
      <c r="IO6" t="e" cm="1">
        <f t="array" ref="IO6">_xlfn.IFNA(VLOOKUP($A6,TRANSPOSE(#REF!),IO$2+2,FALSE),0)</f>
        <v>#REF!</v>
      </c>
      <c r="IP6" t="e" cm="1">
        <f t="array" ref="IP6">_xlfn.IFNA(VLOOKUP($A6,TRANSPOSE(#REF!),IP$2+2,FALSE),0)</f>
        <v>#REF!</v>
      </c>
      <c r="IQ6" t="e" cm="1">
        <f t="array" ref="IQ6">_xlfn.IFNA(VLOOKUP($A6,TRANSPOSE(#REF!),IQ$2+2,FALSE),0)</f>
        <v>#REF!</v>
      </c>
      <c r="IR6" t="e" cm="1">
        <f t="array" ref="IR6">_xlfn.IFNA(VLOOKUP($A6,TRANSPOSE(#REF!),IR$2+2,FALSE),0)</f>
        <v>#REF!</v>
      </c>
      <c r="IS6" t="e" cm="1">
        <f t="array" ref="IS6">_xlfn.IFNA(VLOOKUP($A6,TRANSPOSE(#REF!),IS$2+2,FALSE),0)</f>
        <v>#REF!</v>
      </c>
      <c r="IT6" t="e" cm="1">
        <f t="array" ref="IT6">_xlfn.IFNA(VLOOKUP($A6,TRANSPOSE(#REF!),IT$2+2,FALSE),0)</f>
        <v>#REF!</v>
      </c>
      <c r="IU6" t="e" cm="1">
        <f t="array" ref="IU6">_xlfn.IFNA(VLOOKUP($A6,TRANSPOSE(#REF!),IU$2+2,FALSE),0)</f>
        <v>#REF!</v>
      </c>
      <c r="IV6" t="e" cm="1">
        <f t="array" ref="IV6">_xlfn.IFNA(VLOOKUP($A6,TRANSPOSE(#REF!),IV$2+2,FALSE),0)</f>
        <v>#REF!</v>
      </c>
      <c r="IW6" t="e" cm="1">
        <f t="array" ref="IW6">_xlfn.IFNA(VLOOKUP($A6,TRANSPOSE(#REF!),IW$2+2,FALSE),0)</f>
        <v>#REF!</v>
      </c>
      <c r="IX6" t="e" cm="1">
        <f t="array" ref="IX6">_xlfn.IFNA(VLOOKUP($A6,TRANSPOSE(#REF!),IX$2+2,FALSE),0)</f>
        <v>#REF!</v>
      </c>
      <c r="IY6" t="e" cm="1">
        <f t="array" ref="IY6">_xlfn.IFNA(VLOOKUP($A6,TRANSPOSE(#REF!),IY$2+2,FALSE),0)</f>
        <v>#REF!</v>
      </c>
      <c r="IZ6" t="e" cm="1">
        <f t="array" ref="IZ6">_xlfn.IFNA(VLOOKUP($A6,TRANSPOSE(#REF!),IZ$2+2,FALSE),0)</f>
        <v>#REF!</v>
      </c>
      <c r="JA6" t="e" cm="1">
        <f t="array" ref="JA6">_xlfn.IFNA(VLOOKUP($A6,TRANSPOSE(#REF!),JA$2+2,FALSE),0)</f>
        <v>#REF!</v>
      </c>
      <c r="JB6" t="e" cm="1">
        <f t="array" ref="JB6">_xlfn.IFNA(VLOOKUP($A6,TRANSPOSE(#REF!),JB$2+2,FALSE),0)</f>
        <v>#REF!</v>
      </c>
      <c r="JC6" t="e" cm="1">
        <f t="array" ref="JC6">_xlfn.IFNA(VLOOKUP($A6,TRANSPOSE(#REF!),JC$2+2,FALSE),0)</f>
        <v>#REF!</v>
      </c>
      <c r="JD6" t="e" cm="1">
        <f t="array" ref="JD6">_xlfn.IFNA(VLOOKUP($A6,TRANSPOSE(#REF!),JD$2+2,FALSE),0)</f>
        <v>#REF!</v>
      </c>
      <c r="JE6" t="e" cm="1">
        <f t="array" ref="JE6">_xlfn.IFNA(VLOOKUP($A6,TRANSPOSE(#REF!),JE$2+2,FALSE),0)</f>
        <v>#REF!</v>
      </c>
      <c r="JF6" t="e" cm="1">
        <f t="array" ref="JF6">_xlfn.IFNA(VLOOKUP($A6,TRANSPOSE(#REF!),JF$2+2,FALSE),0)</f>
        <v>#REF!</v>
      </c>
      <c r="JG6" t="e" cm="1">
        <f t="array" ref="JG6">_xlfn.IFNA(VLOOKUP($A6,TRANSPOSE(#REF!),JG$2+2,FALSE),0)</f>
        <v>#REF!</v>
      </c>
      <c r="JH6" t="e" cm="1">
        <f t="array" ref="JH6">_xlfn.IFNA(VLOOKUP($A6,TRANSPOSE(#REF!),JH$2+2,FALSE),0)</f>
        <v>#REF!</v>
      </c>
      <c r="JI6" t="e" cm="1">
        <f t="array" ref="JI6">_xlfn.IFNA(VLOOKUP($A6,TRANSPOSE(#REF!),JI$2+2,FALSE),0)</f>
        <v>#REF!</v>
      </c>
      <c r="JJ6" t="e" cm="1">
        <f t="array" ref="JJ6">_xlfn.IFNA(VLOOKUP($A6,TRANSPOSE(#REF!),JJ$2+2,FALSE),0)</f>
        <v>#REF!</v>
      </c>
      <c r="JK6" t="e" cm="1">
        <f t="array" ref="JK6">_xlfn.IFNA(VLOOKUP($A6,TRANSPOSE(#REF!),JK$2+2,FALSE),0)</f>
        <v>#REF!</v>
      </c>
      <c r="JL6" t="e" cm="1">
        <f t="array" ref="JL6">_xlfn.IFNA(VLOOKUP($A6,TRANSPOSE(#REF!),JL$2+2,FALSE),0)</f>
        <v>#REF!</v>
      </c>
      <c r="JM6" t="e" cm="1">
        <f t="array" ref="JM6">_xlfn.IFNA(VLOOKUP($A6,TRANSPOSE(#REF!),JM$2+2,FALSE),0)</f>
        <v>#REF!</v>
      </c>
      <c r="JN6" t="e" cm="1">
        <f t="array" ref="JN6">_xlfn.IFNA(VLOOKUP($A6,TRANSPOSE(#REF!),JN$2+2,FALSE),0)</f>
        <v>#REF!</v>
      </c>
      <c r="JO6" t="e" cm="1">
        <f t="array" ref="JO6">_xlfn.IFNA(VLOOKUP($A6,TRANSPOSE(#REF!),JO$2+2,FALSE),0)</f>
        <v>#REF!</v>
      </c>
      <c r="JP6" t="e" cm="1">
        <f t="array" ref="JP6">_xlfn.IFNA(VLOOKUP($A6,TRANSPOSE(#REF!),JP$2+2,FALSE),0)</f>
        <v>#REF!</v>
      </c>
      <c r="JQ6" t="e" cm="1">
        <f t="array" ref="JQ6">_xlfn.IFNA(VLOOKUP($A6,TRANSPOSE(#REF!),JQ$2+2,FALSE),0)</f>
        <v>#REF!</v>
      </c>
      <c r="JR6" t="e" cm="1">
        <f t="array" ref="JR6">_xlfn.IFNA(VLOOKUP($A6,TRANSPOSE(#REF!),JR$2+2,FALSE),0)</f>
        <v>#REF!</v>
      </c>
      <c r="JS6" t="e" cm="1">
        <f t="array" ref="JS6">_xlfn.IFNA(VLOOKUP($A6,TRANSPOSE(#REF!),JS$2+2,FALSE),0)</f>
        <v>#REF!</v>
      </c>
      <c r="JT6" t="e" cm="1">
        <f t="array" ref="JT6">_xlfn.IFNA(VLOOKUP($A6,TRANSPOSE(#REF!),JT$2+2,FALSE),0)</f>
        <v>#REF!</v>
      </c>
      <c r="JU6" t="e" cm="1">
        <f t="array" ref="JU6">_xlfn.IFNA(VLOOKUP($A6,TRANSPOSE(#REF!),JU$2+2,FALSE),0)</f>
        <v>#REF!</v>
      </c>
      <c r="JV6" t="e" cm="1">
        <f t="array" ref="JV6">_xlfn.IFNA(VLOOKUP($A6,TRANSPOSE(#REF!),JV$2+2,FALSE),0)</f>
        <v>#REF!</v>
      </c>
      <c r="JW6" t="e" cm="1">
        <f t="array" ref="JW6">_xlfn.IFNA(VLOOKUP($A6,TRANSPOSE(#REF!),JW$2+2,FALSE),0)</f>
        <v>#REF!</v>
      </c>
      <c r="JX6" t="e" cm="1">
        <f t="array" ref="JX6">_xlfn.IFNA(VLOOKUP($A6,TRANSPOSE(#REF!),JX$2+2,FALSE),0)</f>
        <v>#REF!</v>
      </c>
      <c r="JY6" t="e" cm="1">
        <f t="array" ref="JY6">_xlfn.IFNA(VLOOKUP($A6,TRANSPOSE(#REF!),JY$2+2,FALSE),0)</f>
        <v>#REF!</v>
      </c>
      <c r="JZ6" t="e" cm="1">
        <f t="array" ref="JZ6">_xlfn.IFNA(VLOOKUP($A6,TRANSPOSE(#REF!),JZ$2+2,FALSE),0)</f>
        <v>#REF!</v>
      </c>
      <c r="KA6" t="e" cm="1">
        <f t="array" ref="KA6">_xlfn.IFNA(VLOOKUP($A6,TRANSPOSE(#REF!),KA$2+2,FALSE),0)</f>
        <v>#REF!</v>
      </c>
      <c r="KB6" t="e" cm="1">
        <f t="array" ref="KB6">_xlfn.IFNA(VLOOKUP($A6,TRANSPOSE(#REF!),KB$2+2,FALSE),0)</f>
        <v>#REF!</v>
      </c>
      <c r="KC6" t="e" cm="1">
        <f t="array" ref="KC6">_xlfn.IFNA(VLOOKUP($A6,TRANSPOSE(#REF!),KC$2+2,FALSE),0)</f>
        <v>#REF!</v>
      </c>
      <c r="KD6" t="e" cm="1">
        <f t="array" ref="KD6">_xlfn.IFNA(VLOOKUP($A6,TRANSPOSE(#REF!),KD$2+2,FALSE),0)</f>
        <v>#REF!</v>
      </c>
      <c r="KE6" t="e" cm="1">
        <f t="array" ref="KE6">_xlfn.IFNA(VLOOKUP($A6,TRANSPOSE(#REF!),KE$2+2,FALSE),0)</f>
        <v>#REF!</v>
      </c>
      <c r="KF6" t="e" cm="1">
        <f t="array" ref="KF6">_xlfn.IFNA(VLOOKUP($A6,TRANSPOSE(#REF!),KF$2+2,FALSE),0)</f>
        <v>#REF!</v>
      </c>
      <c r="KG6" t="e" cm="1">
        <f t="array" ref="KG6">_xlfn.IFNA(VLOOKUP($A6,TRANSPOSE(#REF!),KG$2+2,FALSE),0)</f>
        <v>#REF!</v>
      </c>
      <c r="KH6" t="e" cm="1">
        <f t="array" ref="KH6">_xlfn.IFNA(VLOOKUP($A6,TRANSPOSE(#REF!),KH$2+2,FALSE),0)</f>
        <v>#REF!</v>
      </c>
      <c r="KI6" t="e" cm="1">
        <f t="array" ref="KI6">_xlfn.IFNA(VLOOKUP($A6,TRANSPOSE(#REF!),KI$2+2,FALSE),0)</f>
        <v>#REF!</v>
      </c>
      <c r="KJ6" t="e" cm="1">
        <f t="array" ref="KJ6">_xlfn.IFNA(VLOOKUP($A6,TRANSPOSE(#REF!),KJ$2+2,FALSE),0)</f>
        <v>#REF!</v>
      </c>
      <c r="KK6" t="e" cm="1">
        <f t="array" ref="KK6">_xlfn.IFNA(VLOOKUP($A6,TRANSPOSE(#REF!),KK$2+2,FALSE),0)</f>
        <v>#REF!</v>
      </c>
      <c r="KL6" t="e" cm="1">
        <f t="array" ref="KL6">_xlfn.IFNA(VLOOKUP($A6,TRANSPOSE(#REF!),KL$2+2,FALSE),0)</f>
        <v>#REF!</v>
      </c>
      <c r="KM6" t="e" cm="1">
        <f t="array" ref="KM6">_xlfn.IFNA(VLOOKUP($A6,TRANSPOSE(#REF!),KM$2+2,FALSE),0)</f>
        <v>#REF!</v>
      </c>
      <c r="KN6" t="e" cm="1">
        <f t="array" ref="KN6">_xlfn.IFNA(VLOOKUP($A6,TRANSPOSE(#REF!),KN$2+2,FALSE),0)</f>
        <v>#REF!</v>
      </c>
      <c r="KO6" t="e" cm="1">
        <f t="array" ref="KO6">_xlfn.IFNA(VLOOKUP($A6,TRANSPOSE(#REF!),KO$2+2,FALSE),0)</f>
        <v>#REF!</v>
      </c>
      <c r="KP6" t="e" cm="1">
        <f t="array" ref="KP6">_xlfn.IFNA(VLOOKUP($A6,TRANSPOSE(#REF!),KP$2+2,FALSE),0)</f>
        <v>#REF!</v>
      </c>
      <c r="KQ6" t="e" cm="1">
        <f t="array" ref="KQ6">_xlfn.IFNA(VLOOKUP($A6,TRANSPOSE(#REF!),KQ$2+2,FALSE),0)</f>
        <v>#REF!</v>
      </c>
      <c r="KR6" t="e" cm="1">
        <f t="array" ref="KR6">_xlfn.IFNA(VLOOKUP($A6,TRANSPOSE(#REF!),KR$2+2,FALSE),0)</f>
        <v>#REF!</v>
      </c>
      <c r="KS6" t="e" cm="1">
        <f t="array" ref="KS6">_xlfn.IFNA(VLOOKUP($A6,TRANSPOSE(#REF!),KS$2+2,FALSE),0)</f>
        <v>#REF!</v>
      </c>
      <c r="KT6" t="e" cm="1">
        <f t="array" ref="KT6">_xlfn.IFNA(VLOOKUP($A6,TRANSPOSE(#REF!),KT$2+2,FALSE),0)</f>
        <v>#REF!</v>
      </c>
      <c r="KU6" t="e" cm="1">
        <f t="array" ref="KU6">_xlfn.IFNA(VLOOKUP($A6,TRANSPOSE(#REF!),KU$2+2,FALSE),0)</f>
        <v>#REF!</v>
      </c>
      <c r="KV6" t="e" cm="1">
        <f t="array" ref="KV6">_xlfn.IFNA(VLOOKUP($A6,TRANSPOSE(#REF!),KV$2+2,FALSE),0)</f>
        <v>#REF!</v>
      </c>
      <c r="KW6" t="e" cm="1">
        <f t="array" ref="KW6">_xlfn.IFNA(VLOOKUP($A6,TRANSPOSE(#REF!),KW$2+2,FALSE),0)</f>
        <v>#REF!</v>
      </c>
      <c r="KX6" t="e" cm="1">
        <f t="array" ref="KX6">_xlfn.IFNA(VLOOKUP($A6,TRANSPOSE(#REF!),KX$2+2,FALSE),0)</f>
        <v>#REF!</v>
      </c>
      <c r="KY6" t="e" cm="1">
        <f t="array" ref="KY6">_xlfn.IFNA(VLOOKUP($A6,TRANSPOSE(#REF!),KY$2+2,FALSE),0)</f>
        <v>#REF!</v>
      </c>
      <c r="KZ6" t="e" cm="1">
        <f t="array" ref="KZ6">_xlfn.IFNA(VLOOKUP($A6,TRANSPOSE(#REF!),KZ$2+2,FALSE),0)</f>
        <v>#REF!</v>
      </c>
      <c r="LA6" t="e" cm="1">
        <f t="array" ref="LA6">_xlfn.IFNA(VLOOKUP($A6,TRANSPOSE(#REF!),LA$2+2,FALSE),0)</f>
        <v>#REF!</v>
      </c>
      <c r="LB6" t="e" cm="1">
        <f t="array" ref="LB6">_xlfn.IFNA(VLOOKUP($A6,TRANSPOSE(#REF!),LB$2+2,FALSE),0)</f>
        <v>#REF!</v>
      </c>
      <c r="LC6" t="e" cm="1">
        <f t="array" ref="LC6">_xlfn.IFNA(VLOOKUP($A6,TRANSPOSE(#REF!),LC$2+2,FALSE),0)</f>
        <v>#REF!</v>
      </c>
      <c r="LD6" t="e" cm="1">
        <f t="array" ref="LD6">_xlfn.IFNA(VLOOKUP($A6,TRANSPOSE(#REF!),LD$2+2,FALSE),0)</f>
        <v>#REF!</v>
      </c>
      <c r="LE6" t="e" cm="1">
        <f t="array" ref="LE6">_xlfn.IFNA(VLOOKUP($A6,TRANSPOSE(#REF!),LE$2+2,FALSE),0)</f>
        <v>#REF!</v>
      </c>
      <c r="LF6" t="e" cm="1">
        <f t="array" ref="LF6">_xlfn.IFNA(VLOOKUP($A6,TRANSPOSE(#REF!),LF$2+2,FALSE),0)</f>
        <v>#REF!</v>
      </c>
      <c r="LG6" t="e" cm="1">
        <f t="array" ref="LG6">_xlfn.IFNA(VLOOKUP($A6,TRANSPOSE(#REF!),LG$2+2,FALSE),0)</f>
        <v>#REF!</v>
      </c>
      <c r="LH6" t="e" cm="1">
        <f t="array" ref="LH6">_xlfn.IFNA(VLOOKUP($A6,TRANSPOSE(#REF!),LH$2+2,FALSE),0)</f>
        <v>#REF!</v>
      </c>
      <c r="LI6" t="e" cm="1">
        <f t="array" ref="LI6">_xlfn.IFNA(VLOOKUP($A6,TRANSPOSE(#REF!),LI$2+2,FALSE),0)</f>
        <v>#REF!</v>
      </c>
      <c r="LJ6" t="e" cm="1">
        <f t="array" ref="LJ6">_xlfn.IFNA(VLOOKUP($A6,TRANSPOSE(#REF!),LJ$2+2,FALSE),0)</f>
        <v>#REF!</v>
      </c>
      <c r="LK6" t="e" cm="1">
        <f t="array" ref="LK6">_xlfn.IFNA(VLOOKUP($A6,TRANSPOSE(#REF!),LK$2+2,FALSE),0)</f>
        <v>#REF!</v>
      </c>
      <c r="LL6" t="e" cm="1">
        <f t="array" ref="LL6">_xlfn.IFNA(VLOOKUP($A6,TRANSPOSE(#REF!),LL$2+2,FALSE),0)</f>
        <v>#REF!</v>
      </c>
      <c r="LM6" t="e" cm="1">
        <f t="array" ref="LM6">_xlfn.IFNA(VLOOKUP($A6,TRANSPOSE(#REF!),LM$2+2,FALSE),0)</f>
        <v>#REF!</v>
      </c>
      <c r="LN6" t="e" cm="1">
        <f t="array" ref="LN6">_xlfn.IFNA(VLOOKUP($A6,TRANSPOSE(#REF!),LN$2+2,FALSE),0)</f>
        <v>#REF!</v>
      </c>
      <c r="LO6" t="e" cm="1">
        <f t="array" ref="LO6">_xlfn.IFNA(VLOOKUP($A6,TRANSPOSE(#REF!),LO$2+2,FALSE),0)</f>
        <v>#REF!</v>
      </c>
      <c r="LP6" t="e" cm="1">
        <f t="array" ref="LP6">_xlfn.IFNA(VLOOKUP($A6,TRANSPOSE(#REF!),LP$2+2,FALSE),0)</f>
        <v>#REF!</v>
      </c>
      <c r="LQ6" t="e" cm="1">
        <f t="array" ref="LQ6">_xlfn.IFNA(VLOOKUP($A6,TRANSPOSE(#REF!),LQ$2+2,FALSE),0)</f>
        <v>#REF!</v>
      </c>
      <c r="LR6" t="e" cm="1">
        <f t="array" ref="LR6">_xlfn.IFNA(VLOOKUP($A6,TRANSPOSE(#REF!),LR$2+2,FALSE),0)</f>
        <v>#REF!</v>
      </c>
      <c r="LS6" t="e" cm="1">
        <f t="array" ref="LS6">_xlfn.IFNA(VLOOKUP($A6,TRANSPOSE(#REF!),LS$2+2,FALSE),0)</f>
        <v>#REF!</v>
      </c>
      <c r="LT6" t="e" cm="1">
        <f t="array" ref="LT6">_xlfn.IFNA(VLOOKUP($A6,TRANSPOSE(#REF!),LT$2+2,FALSE),0)</f>
        <v>#REF!</v>
      </c>
      <c r="LU6" t="e" cm="1">
        <f t="array" ref="LU6">_xlfn.IFNA(VLOOKUP($A6,TRANSPOSE(#REF!),LU$2+2,FALSE),0)</f>
        <v>#REF!</v>
      </c>
      <c r="LV6" t="e" cm="1">
        <f t="array" ref="LV6">_xlfn.IFNA(VLOOKUP($A6,TRANSPOSE(#REF!),LV$2+2,FALSE),0)</f>
        <v>#REF!</v>
      </c>
      <c r="LW6" t="e" cm="1">
        <f t="array" ref="LW6">_xlfn.IFNA(VLOOKUP($A6,TRANSPOSE(#REF!),LW$2+2,FALSE),0)</f>
        <v>#REF!</v>
      </c>
      <c r="LX6" t="e" cm="1">
        <f t="array" ref="LX6">_xlfn.IFNA(VLOOKUP($A6,TRANSPOSE(#REF!),LX$2+2,FALSE),0)</f>
        <v>#REF!</v>
      </c>
      <c r="LY6" t="e" cm="1">
        <f t="array" ref="LY6">_xlfn.IFNA(VLOOKUP($A6,TRANSPOSE(#REF!),LY$2+2,FALSE),0)</f>
        <v>#REF!</v>
      </c>
      <c r="LZ6" t="e" cm="1">
        <f t="array" ref="LZ6">_xlfn.IFNA(VLOOKUP($A6,TRANSPOSE(#REF!),LZ$2+2,FALSE),0)</f>
        <v>#REF!</v>
      </c>
      <c r="MA6" t="e" cm="1">
        <f t="array" ref="MA6">_xlfn.IFNA(VLOOKUP($A6,TRANSPOSE(#REF!),MA$2+2,FALSE),0)</f>
        <v>#REF!</v>
      </c>
      <c r="MB6" t="e" cm="1">
        <f t="array" ref="MB6">_xlfn.IFNA(VLOOKUP($A6,TRANSPOSE(#REF!),MB$2+2,FALSE),0)</f>
        <v>#REF!</v>
      </c>
      <c r="MC6" t="e" cm="1">
        <f t="array" ref="MC6">_xlfn.IFNA(VLOOKUP($A6,TRANSPOSE(#REF!),MC$2+2,FALSE),0)</f>
        <v>#REF!</v>
      </c>
      <c r="MD6" t="e" cm="1">
        <f t="array" ref="MD6">_xlfn.IFNA(VLOOKUP($A6,TRANSPOSE(#REF!),MD$2+2,FALSE),0)</f>
        <v>#REF!</v>
      </c>
      <c r="ME6" t="e" cm="1">
        <f t="array" ref="ME6">_xlfn.IFNA(VLOOKUP($A6,TRANSPOSE(#REF!),ME$2+2,FALSE),0)</f>
        <v>#REF!</v>
      </c>
      <c r="MF6" t="e" cm="1">
        <f t="array" ref="MF6">_xlfn.IFNA(VLOOKUP($A6,TRANSPOSE(#REF!),MF$2+2,FALSE),0)</f>
        <v>#REF!</v>
      </c>
      <c r="MG6" t="e" cm="1">
        <f t="array" ref="MG6">_xlfn.IFNA(VLOOKUP($A6,TRANSPOSE(#REF!),MG$2+2,FALSE),0)</f>
        <v>#REF!</v>
      </c>
      <c r="MH6" t="e" cm="1">
        <f t="array" ref="MH6">_xlfn.IFNA(VLOOKUP($A6,TRANSPOSE(#REF!),MH$2+2,FALSE),0)</f>
        <v>#REF!</v>
      </c>
      <c r="MI6" t="e" cm="1">
        <f t="array" ref="MI6">_xlfn.IFNA(VLOOKUP($A6,TRANSPOSE(#REF!),MI$2+2,FALSE),0)</f>
        <v>#REF!</v>
      </c>
      <c r="MJ6" t="e" cm="1">
        <f t="array" ref="MJ6">_xlfn.IFNA(VLOOKUP($A6,TRANSPOSE(#REF!),MJ$2+2,FALSE),0)</f>
        <v>#REF!</v>
      </c>
      <c r="MK6" t="e" cm="1">
        <f t="array" ref="MK6">_xlfn.IFNA(VLOOKUP($A6,TRANSPOSE(#REF!),MK$2+2,FALSE),0)</f>
        <v>#REF!</v>
      </c>
      <c r="ML6" t="e" cm="1">
        <f t="array" ref="ML6">_xlfn.IFNA(VLOOKUP($A6,TRANSPOSE(#REF!),ML$2+2,FALSE),0)</f>
        <v>#REF!</v>
      </c>
      <c r="MM6" t="e" cm="1">
        <f t="array" ref="MM6">_xlfn.IFNA(VLOOKUP($A6,TRANSPOSE(#REF!),MM$2+2,FALSE),0)</f>
        <v>#REF!</v>
      </c>
      <c r="MN6" t="e" cm="1">
        <f t="array" ref="MN6">_xlfn.IFNA(VLOOKUP($A6,TRANSPOSE(#REF!),MN$2+2,FALSE),0)</f>
        <v>#REF!</v>
      </c>
      <c r="MO6" t="e" cm="1">
        <f t="array" ref="MO6">_xlfn.IFNA(VLOOKUP($A6,TRANSPOSE(#REF!),MO$2+2,FALSE),0)</f>
        <v>#REF!</v>
      </c>
      <c r="MP6" t="e" cm="1">
        <f t="array" ref="MP6">_xlfn.IFNA(VLOOKUP($A6,TRANSPOSE(#REF!),MP$2+2,FALSE),0)</f>
        <v>#REF!</v>
      </c>
      <c r="MQ6" t="e" cm="1">
        <f t="array" ref="MQ6">_xlfn.IFNA(VLOOKUP($A6,TRANSPOSE(#REF!),MQ$2+2,FALSE),0)</f>
        <v>#REF!</v>
      </c>
      <c r="MR6" t="e" cm="1">
        <f t="array" ref="MR6">_xlfn.IFNA(VLOOKUP($A6,TRANSPOSE(#REF!),MR$2+2,FALSE),0)</f>
        <v>#REF!</v>
      </c>
      <c r="MS6" t="e" cm="1">
        <f t="array" ref="MS6">_xlfn.IFNA(VLOOKUP($A6,TRANSPOSE(#REF!),MS$2+2,FALSE),0)</f>
        <v>#REF!</v>
      </c>
      <c r="MT6" t="e" cm="1">
        <f t="array" ref="MT6">_xlfn.IFNA(VLOOKUP($A6,TRANSPOSE(#REF!),MT$2+2,FALSE),0)</f>
        <v>#REF!</v>
      </c>
      <c r="MU6" t="e" cm="1">
        <f t="array" ref="MU6">_xlfn.IFNA(VLOOKUP($A6,TRANSPOSE(#REF!),MU$2+2,FALSE),0)</f>
        <v>#REF!</v>
      </c>
      <c r="MV6" t="e" cm="1">
        <f t="array" ref="MV6">_xlfn.IFNA(VLOOKUP($A6,TRANSPOSE(#REF!),MV$2+2,FALSE),0)</f>
        <v>#REF!</v>
      </c>
      <c r="MW6" t="e" cm="1">
        <f t="array" ref="MW6">_xlfn.IFNA(VLOOKUP($A6,TRANSPOSE(#REF!),MW$2+2,FALSE),0)</f>
        <v>#REF!</v>
      </c>
      <c r="MX6" t="e" cm="1">
        <f t="array" ref="MX6">_xlfn.IFNA(VLOOKUP($A6,TRANSPOSE(#REF!),MX$2+2,FALSE),0)</f>
        <v>#REF!</v>
      </c>
      <c r="MY6" t="e" cm="1">
        <f t="array" ref="MY6">_xlfn.IFNA(VLOOKUP($A6,TRANSPOSE(#REF!),MY$2+2,FALSE),0)</f>
        <v>#REF!</v>
      </c>
      <c r="MZ6" t="e" cm="1">
        <f t="array" ref="MZ6">_xlfn.IFNA(VLOOKUP($A6,TRANSPOSE(#REF!),MZ$2+2,FALSE),0)</f>
        <v>#REF!</v>
      </c>
      <c r="NA6" t="e" cm="1">
        <f t="array" ref="NA6">_xlfn.IFNA(VLOOKUP($A6,TRANSPOSE(#REF!),NA$2+2,FALSE),0)</f>
        <v>#REF!</v>
      </c>
      <c r="NB6" t="e" cm="1">
        <f t="array" ref="NB6">_xlfn.IFNA(VLOOKUP($A6,TRANSPOSE(#REF!),NB$2+2,FALSE),0)</f>
        <v>#REF!</v>
      </c>
      <c r="NC6" t="e" cm="1">
        <f t="array" ref="NC6">_xlfn.IFNA(VLOOKUP($A6,TRANSPOSE(#REF!),NC$2+2,FALSE),0)</f>
        <v>#REF!</v>
      </c>
      <c r="ND6" t="e" cm="1">
        <f t="array" ref="ND6">_xlfn.IFNA(VLOOKUP($A6,TRANSPOSE(#REF!),ND$2+2,FALSE),0)</f>
        <v>#REF!</v>
      </c>
      <c r="NE6" t="e" cm="1">
        <f t="array" ref="NE6">_xlfn.IFNA(VLOOKUP($A6,TRANSPOSE(#REF!),NE$2+2,FALSE),0)</f>
        <v>#REF!</v>
      </c>
      <c r="NF6" t="e" cm="1">
        <f t="array" ref="NF6">_xlfn.IFNA(VLOOKUP($A6,TRANSPOSE(#REF!),NF$2+2,FALSE),0)</f>
        <v>#REF!</v>
      </c>
      <c r="NG6" t="e" cm="1">
        <f t="array" ref="NG6">_xlfn.IFNA(VLOOKUP($A6,TRANSPOSE(#REF!),NG$2+2,FALSE),0)</f>
        <v>#REF!</v>
      </c>
      <c r="NH6" t="e" cm="1">
        <f t="array" ref="NH6">_xlfn.IFNA(VLOOKUP($A6,TRANSPOSE(#REF!),NH$2+2,FALSE),0)</f>
        <v>#REF!</v>
      </c>
      <c r="NI6" t="e" cm="1">
        <f t="array" ref="NI6">_xlfn.IFNA(VLOOKUP($A6,TRANSPOSE(#REF!),NI$2+2,FALSE),0)</f>
        <v>#REF!</v>
      </c>
      <c r="NJ6" t="e" cm="1">
        <f t="array" ref="NJ6">_xlfn.IFNA(VLOOKUP($A6,TRANSPOSE(#REF!),NJ$2+2,FALSE),0)</f>
        <v>#REF!</v>
      </c>
      <c r="NL6" t="e">
        <f t="shared" si="0"/>
        <v>#REF!</v>
      </c>
      <c r="NM6" t="e">
        <f t="shared" si="1"/>
        <v>#REF!</v>
      </c>
    </row>
    <row r="7" spans="1:377" x14ac:dyDescent="0.3">
      <c r="A7" t="str">
        <v>PNL5_01</v>
      </c>
      <c r="B7" t="str">
        <v>Elektriciteit</v>
      </c>
      <c r="C7" t="str">
        <v>Conversion</v>
      </c>
      <c r="D7" t="str">
        <v>Power NL5</v>
      </c>
      <c r="E7" t="str">
        <v>Generation</v>
      </c>
      <c r="F7" t="str">
        <v>Electricity Cluster NL5</v>
      </c>
      <c r="G7" t="str">
        <v>Offshore Wind Cluster NL5</v>
      </c>
      <c r="H7" t="str">
        <v>[GW]</v>
      </c>
      <c r="I7">
        <f>_xlfn.IFNA(VLOOKUP(A7,'[1]PASTE Cap_Investment'!A:B,2,FALSE),0)</f>
        <v>24</v>
      </c>
      <c r="J7" t="e" cm="1">
        <f t="array" ref="J7">_xlfn.IFNA(VLOOKUP($A7,TRANSPOSE(#REF!),J$2+2,FALSE),0)</f>
        <v>#REF!</v>
      </c>
      <c r="K7" t="e" cm="1">
        <f t="array" ref="K7">_xlfn.IFNA(VLOOKUP($A7,TRANSPOSE(#REF!),K$2+2,FALSE),0)</f>
        <v>#REF!</v>
      </c>
      <c r="L7" t="e" cm="1">
        <f t="array" ref="L7">_xlfn.IFNA(VLOOKUP($A7,TRANSPOSE(#REF!),L$2+2,FALSE),0)</f>
        <v>#REF!</v>
      </c>
      <c r="M7" t="e" cm="1">
        <f t="array" ref="M7">_xlfn.IFNA(VLOOKUP($A7,TRANSPOSE(#REF!),M$2+2,FALSE),0)</f>
        <v>#REF!</v>
      </c>
      <c r="N7" t="e" cm="1">
        <f t="array" ref="N7">_xlfn.IFNA(VLOOKUP($A7,TRANSPOSE(#REF!),N$2+2,FALSE),0)</f>
        <v>#REF!</v>
      </c>
      <c r="O7" t="e" cm="1">
        <f t="array" ref="O7">_xlfn.IFNA(VLOOKUP($A7,TRANSPOSE(#REF!),O$2+2,FALSE),0)</f>
        <v>#REF!</v>
      </c>
      <c r="P7" t="e" cm="1">
        <f t="array" ref="P7">_xlfn.IFNA(VLOOKUP($A7,TRANSPOSE(#REF!),P$2+2,FALSE),0)</f>
        <v>#REF!</v>
      </c>
      <c r="Q7" t="e" cm="1">
        <f t="array" ref="Q7">_xlfn.IFNA(VLOOKUP($A7,TRANSPOSE(#REF!),Q$2+2,FALSE),0)</f>
        <v>#REF!</v>
      </c>
      <c r="R7" t="e" cm="1">
        <f t="array" ref="R7">_xlfn.IFNA(VLOOKUP($A7,TRANSPOSE(#REF!),R$2+2,FALSE),0)</f>
        <v>#REF!</v>
      </c>
      <c r="S7" t="e" cm="1">
        <f t="array" ref="S7">_xlfn.IFNA(VLOOKUP($A7,TRANSPOSE(#REF!),S$2+2,FALSE),0)</f>
        <v>#REF!</v>
      </c>
      <c r="T7" t="e" cm="1">
        <f t="array" ref="T7">_xlfn.IFNA(VLOOKUP($A7,TRANSPOSE(#REF!),T$2+2,FALSE),0)</f>
        <v>#REF!</v>
      </c>
      <c r="U7" t="e" cm="1">
        <f t="array" ref="U7">_xlfn.IFNA(VLOOKUP($A7,TRANSPOSE(#REF!),U$2+2,FALSE),0)</f>
        <v>#REF!</v>
      </c>
      <c r="V7" t="e" cm="1">
        <f t="array" ref="V7">_xlfn.IFNA(VLOOKUP($A7,TRANSPOSE(#REF!),V$2+2,FALSE),0)</f>
        <v>#REF!</v>
      </c>
      <c r="W7" t="e" cm="1">
        <f t="array" ref="W7">_xlfn.IFNA(VLOOKUP($A7,TRANSPOSE(#REF!),W$2+2,FALSE),0)</f>
        <v>#REF!</v>
      </c>
      <c r="X7" t="e" cm="1">
        <f t="array" ref="X7">_xlfn.IFNA(VLOOKUP($A7,TRANSPOSE(#REF!),X$2+2,FALSE),0)</f>
        <v>#REF!</v>
      </c>
      <c r="Y7" t="e" cm="1">
        <f t="array" ref="Y7">_xlfn.IFNA(VLOOKUP($A7,TRANSPOSE(#REF!),Y$2+2,FALSE),0)</f>
        <v>#REF!</v>
      </c>
      <c r="Z7" t="e" cm="1">
        <f t="array" ref="Z7">_xlfn.IFNA(VLOOKUP($A7,TRANSPOSE(#REF!),Z$2+2,FALSE),0)</f>
        <v>#REF!</v>
      </c>
      <c r="AA7" t="e" cm="1">
        <f t="array" ref="AA7">_xlfn.IFNA(VLOOKUP($A7,TRANSPOSE(#REF!),AA$2+2,FALSE),0)</f>
        <v>#REF!</v>
      </c>
      <c r="AB7" t="e" cm="1">
        <f t="array" ref="AB7">_xlfn.IFNA(VLOOKUP($A7,TRANSPOSE(#REF!),AB$2+2,FALSE),0)</f>
        <v>#REF!</v>
      </c>
      <c r="AC7" t="e" cm="1">
        <f t="array" ref="AC7">_xlfn.IFNA(VLOOKUP($A7,TRANSPOSE(#REF!),AC$2+2,FALSE),0)</f>
        <v>#REF!</v>
      </c>
      <c r="AD7" t="e" cm="1">
        <f t="array" ref="AD7">_xlfn.IFNA(VLOOKUP($A7,TRANSPOSE(#REF!),AD$2+2,FALSE),0)</f>
        <v>#REF!</v>
      </c>
      <c r="AE7" t="e" cm="1">
        <f t="array" ref="AE7">_xlfn.IFNA(VLOOKUP($A7,TRANSPOSE(#REF!),AE$2+2,FALSE),0)</f>
        <v>#REF!</v>
      </c>
      <c r="AF7" t="e" cm="1">
        <f t="array" ref="AF7">_xlfn.IFNA(VLOOKUP($A7,TRANSPOSE(#REF!),AF$2+2,FALSE),0)</f>
        <v>#REF!</v>
      </c>
      <c r="AG7" t="e" cm="1">
        <f t="array" ref="AG7">_xlfn.IFNA(VLOOKUP($A7,TRANSPOSE(#REF!),AG$2+2,FALSE),0)</f>
        <v>#REF!</v>
      </c>
      <c r="AH7" t="e" cm="1">
        <f t="array" ref="AH7">_xlfn.IFNA(VLOOKUP($A7,TRANSPOSE(#REF!),AH$2+2,FALSE),0)</f>
        <v>#REF!</v>
      </c>
      <c r="AI7" t="e" cm="1">
        <f t="array" ref="AI7">_xlfn.IFNA(VLOOKUP($A7,TRANSPOSE(#REF!),AI$2+2,FALSE),0)</f>
        <v>#REF!</v>
      </c>
      <c r="AJ7" t="e" cm="1">
        <f t="array" ref="AJ7">_xlfn.IFNA(VLOOKUP($A7,TRANSPOSE(#REF!),AJ$2+2,FALSE),0)</f>
        <v>#REF!</v>
      </c>
      <c r="AK7" t="e" cm="1">
        <f t="array" ref="AK7">_xlfn.IFNA(VLOOKUP($A7,TRANSPOSE(#REF!),AK$2+2,FALSE),0)</f>
        <v>#REF!</v>
      </c>
      <c r="AL7" t="e" cm="1">
        <f t="array" ref="AL7">_xlfn.IFNA(VLOOKUP($A7,TRANSPOSE(#REF!),AL$2+2,FALSE),0)</f>
        <v>#REF!</v>
      </c>
      <c r="AM7" t="e" cm="1">
        <f t="array" ref="AM7">_xlfn.IFNA(VLOOKUP($A7,TRANSPOSE(#REF!),AM$2+2,FALSE),0)</f>
        <v>#REF!</v>
      </c>
      <c r="AN7" t="e" cm="1">
        <f t="array" ref="AN7">_xlfn.IFNA(VLOOKUP($A7,TRANSPOSE(#REF!),AN$2+2,FALSE),0)</f>
        <v>#REF!</v>
      </c>
      <c r="AO7" t="e" cm="1">
        <f t="array" ref="AO7">_xlfn.IFNA(VLOOKUP($A7,TRANSPOSE(#REF!),AO$2+2,FALSE),0)</f>
        <v>#REF!</v>
      </c>
      <c r="AP7" t="e" cm="1">
        <f t="array" ref="AP7">_xlfn.IFNA(VLOOKUP($A7,TRANSPOSE(#REF!),AP$2+2,FALSE),0)</f>
        <v>#REF!</v>
      </c>
      <c r="AQ7" t="e" cm="1">
        <f t="array" ref="AQ7">_xlfn.IFNA(VLOOKUP($A7,TRANSPOSE(#REF!),AQ$2+2,FALSE),0)</f>
        <v>#REF!</v>
      </c>
      <c r="AR7" t="e" cm="1">
        <f t="array" ref="AR7">_xlfn.IFNA(VLOOKUP($A7,TRANSPOSE(#REF!),AR$2+2,FALSE),0)</f>
        <v>#REF!</v>
      </c>
      <c r="AS7" t="e" cm="1">
        <f t="array" ref="AS7">_xlfn.IFNA(VLOOKUP($A7,TRANSPOSE(#REF!),AS$2+2,FALSE),0)</f>
        <v>#REF!</v>
      </c>
      <c r="AT7" t="e" cm="1">
        <f t="array" ref="AT7">_xlfn.IFNA(VLOOKUP($A7,TRANSPOSE(#REF!),AT$2+2,FALSE),0)</f>
        <v>#REF!</v>
      </c>
      <c r="AU7" t="e" cm="1">
        <f t="array" ref="AU7">_xlfn.IFNA(VLOOKUP($A7,TRANSPOSE(#REF!),AU$2+2,FALSE),0)</f>
        <v>#REF!</v>
      </c>
      <c r="AV7" t="e" cm="1">
        <f t="array" ref="AV7">_xlfn.IFNA(VLOOKUP($A7,TRANSPOSE(#REF!),AV$2+2,FALSE),0)</f>
        <v>#REF!</v>
      </c>
      <c r="AW7" t="e" cm="1">
        <f t="array" ref="AW7">_xlfn.IFNA(VLOOKUP($A7,TRANSPOSE(#REF!),AW$2+2,FALSE),0)</f>
        <v>#REF!</v>
      </c>
      <c r="AX7" t="e" cm="1">
        <f t="array" ref="AX7">_xlfn.IFNA(VLOOKUP($A7,TRANSPOSE(#REF!),AX$2+2,FALSE),0)</f>
        <v>#REF!</v>
      </c>
      <c r="AY7" t="e" cm="1">
        <f t="array" ref="AY7">_xlfn.IFNA(VLOOKUP($A7,TRANSPOSE(#REF!),AY$2+2,FALSE),0)</f>
        <v>#REF!</v>
      </c>
      <c r="AZ7" t="e" cm="1">
        <f t="array" ref="AZ7">_xlfn.IFNA(VLOOKUP($A7,TRANSPOSE(#REF!),AZ$2+2,FALSE),0)</f>
        <v>#REF!</v>
      </c>
      <c r="BA7" t="e" cm="1">
        <f t="array" ref="BA7">_xlfn.IFNA(VLOOKUP($A7,TRANSPOSE(#REF!),BA$2+2,FALSE),0)</f>
        <v>#REF!</v>
      </c>
      <c r="BB7" t="e" cm="1">
        <f t="array" ref="BB7">_xlfn.IFNA(VLOOKUP($A7,TRANSPOSE(#REF!),BB$2+2,FALSE),0)</f>
        <v>#REF!</v>
      </c>
      <c r="BC7" t="e" cm="1">
        <f t="array" ref="BC7">_xlfn.IFNA(VLOOKUP($A7,TRANSPOSE(#REF!),BC$2+2,FALSE),0)</f>
        <v>#REF!</v>
      </c>
      <c r="BD7" t="e" cm="1">
        <f t="array" ref="BD7">_xlfn.IFNA(VLOOKUP($A7,TRANSPOSE(#REF!),BD$2+2,FALSE),0)</f>
        <v>#REF!</v>
      </c>
      <c r="BE7" t="e" cm="1">
        <f t="array" ref="BE7">_xlfn.IFNA(VLOOKUP($A7,TRANSPOSE(#REF!),BE$2+2,FALSE),0)</f>
        <v>#REF!</v>
      </c>
      <c r="BF7" t="e" cm="1">
        <f t="array" ref="BF7">_xlfn.IFNA(VLOOKUP($A7,TRANSPOSE(#REF!),BF$2+2,FALSE),0)</f>
        <v>#REF!</v>
      </c>
      <c r="BG7" t="e" cm="1">
        <f t="array" ref="BG7">_xlfn.IFNA(VLOOKUP($A7,TRANSPOSE(#REF!),BG$2+2,FALSE),0)</f>
        <v>#REF!</v>
      </c>
      <c r="BH7" t="e" cm="1">
        <f t="array" ref="BH7">_xlfn.IFNA(VLOOKUP($A7,TRANSPOSE(#REF!),BH$2+2,FALSE),0)</f>
        <v>#REF!</v>
      </c>
      <c r="BI7" t="e" cm="1">
        <f t="array" ref="BI7">_xlfn.IFNA(VLOOKUP($A7,TRANSPOSE(#REF!),BI$2+2,FALSE),0)</f>
        <v>#REF!</v>
      </c>
      <c r="BJ7" t="e" cm="1">
        <f t="array" ref="BJ7">_xlfn.IFNA(VLOOKUP($A7,TRANSPOSE(#REF!),BJ$2+2,FALSE),0)</f>
        <v>#REF!</v>
      </c>
      <c r="BK7" t="e" cm="1">
        <f t="array" ref="BK7">_xlfn.IFNA(VLOOKUP($A7,TRANSPOSE(#REF!),BK$2+2,FALSE),0)</f>
        <v>#REF!</v>
      </c>
      <c r="BL7" t="e" cm="1">
        <f t="array" ref="BL7">_xlfn.IFNA(VLOOKUP($A7,TRANSPOSE(#REF!),BL$2+2,FALSE),0)</f>
        <v>#REF!</v>
      </c>
      <c r="BM7" t="e" cm="1">
        <f t="array" ref="BM7">_xlfn.IFNA(VLOOKUP($A7,TRANSPOSE(#REF!),BM$2+2,FALSE),0)</f>
        <v>#REF!</v>
      </c>
      <c r="BN7" t="e" cm="1">
        <f t="array" ref="BN7">_xlfn.IFNA(VLOOKUP($A7,TRANSPOSE(#REF!),BN$2+2,FALSE),0)</f>
        <v>#REF!</v>
      </c>
      <c r="BO7" t="e" cm="1">
        <f t="array" ref="BO7">_xlfn.IFNA(VLOOKUP($A7,TRANSPOSE(#REF!),BO$2+2,FALSE),0)</f>
        <v>#REF!</v>
      </c>
      <c r="BP7" t="e" cm="1">
        <f t="array" ref="BP7">_xlfn.IFNA(VLOOKUP($A7,TRANSPOSE(#REF!),BP$2+2,FALSE),0)</f>
        <v>#REF!</v>
      </c>
      <c r="BQ7" t="e" cm="1">
        <f t="array" ref="BQ7">_xlfn.IFNA(VLOOKUP($A7,TRANSPOSE(#REF!),BQ$2+2,FALSE),0)</f>
        <v>#REF!</v>
      </c>
      <c r="BR7" t="e" cm="1">
        <f t="array" ref="BR7">_xlfn.IFNA(VLOOKUP($A7,TRANSPOSE(#REF!),BR$2+2,FALSE),0)</f>
        <v>#REF!</v>
      </c>
      <c r="BS7" t="e" cm="1">
        <f t="array" ref="BS7">_xlfn.IFNA(VLOOKUP($A7,TRANSPOSE(#REF!),BS$2+2,FALSE),0)</f>
        <v>#REF!</v>
      </c>
      <c r="BT7" t="e" cm="1">
        <f t="array" ref="BT7">_xlfn.IFNA(VLOOKUP($A7,TRANSPOSE(#REF!),BT$2+2,FALSE),0)</f>
        <v>#REF!</v>
      </c>
      <c r="BU7" t="e" cm="1">
        <f t="array" ref="BU7">_xlfn.IFNA(VLOOKUP($A7,TRANSPOSE(#REF!),BU$2+2,FALSE),0)</f>
        <v>#REF!</v>
      </c>
      <c r="BV7" t="e" cm="1">
        <f t="array" ref="BV7">_xlfn.IFNA(VLOOKUP($A7,TRANSPOSE(#REF!),BV$2+2,FALSE),0)</f>
        <v>#REF!</v>
      </c>
      <c r="BW7" t="e" cm="1">
        <f t="array" ref="BW7">_xlfn.IFNA(VLOOKUP($A7,TRANSPOSE(#REF!),BW$2+2,FALSE),0)</f>
        <v>#REF!</v>
      </c>
      <c r="BX7" t="e" cm="1">
        <f t="array" ref="BX7">_xlfn.IFNA(VLOOKUP($A7,TRANSPOSE(#REF!),BX$2+2,FALSE),0)</f>
        <v>#REF!</v>
      </c>
      <c r="BY7" t="e" cm="1">
        <f t="array" ref="BY7">_xlfn.IFNA(VLOOKUP($A7,TRANSPOSE(#REF!),BY$2+2,FALSE),0)</f>
        <v>#REF!</v>
      </c>
      <c r="BZ7" t="e" cm="1">
        <f t="array" ref="BZ7">_xlfn.IFNA(VLOOKUP($A7,TRANSPOSE(#REF!),BZ$2+2,FALSE),0)</f>
        <v>#REF!</v>
      </c>
      <c r="CA7" t="e" cm="1">
        <f t="array" ref="CA7">_xlfn.IFNA(VLOOKUP($A7,TRANSPOSE(#REF!),CA$2+2,FALSE),0)</f>
        <v>#REF!</v>
      </c>
      <c r="CB7" t="e" cm="1">
        <f t="array" ref="CB7">_xlfn.IFNA(VLOOKUP($A7,TRANSPOSE(#REF!),CB$2+2,FALSE),0)</f>
        <v>#REF!</v>
      </c>
      <c r="CC7" t="e" cm="1">
        <f t="array" ref="CC7">_xlfn.IFNA(VLOOKUP($A7,TRANSPOSE(#REF!),CC$2+2,FALSE),0)</f>
        <v>#REF!</v>
      </c>
      <c r="CD7" t="e" cm="1">
        <f t="array" ref="CD7">_xlfn.IFNA(VLOOKUP($A7,TRANSPOSE(#REF!),CD$2+2,FALSE),0)</f>
        <v>#REF!</v>
      </c>
      <c r="CE7" t="e" cm="1">
        <f t="array" ref="CE7">_xlfn.IFNA(VLOOKUP($A7,TRANSPOSE(#REF!),CE$2+2,FALSE),0)</f>
        <v>#REF!</v>
      </c>
      <c r="CF7" t="e" cm="1">
        <f t="array" ref="CF7">_xlfn.IFNA(VLOOKUP($A7,TRANSPOSE(#REF!),CF$2+2,FALSE),0)</f>
        <v>#REF!</v>
      </c>
      <c r="CG7" t="e" cm="1">
        <f t="array" ref="CG7">_xlfn.IFNA(VLOOKUP($A7,TRANSPOSE(#REF!),CG$2+2,FALSE),0)</f>
        <v>#REF!</v>
      </c>
      <c r="CH7" t="e" cm="1">
        <f t="array" ref="CH7">_xlfn.IFNA(VLOOKUP($A7,TRANSPOSE(#REF!),CH$2+2,FALSE),0)</f>
        <v>#REF!</v>
      </c>
      <c r="CI7" t="e" cm="1">
        <f t="array" ref="CI7">_xlfn.IFNA(VLOOKUP($A7,TRANSPOSE(#REF!),CI$2+2,FALSE),0)</f>
        <v>#REF!</v>
      </c>
      <c r="CJ7" t="e" cm="1">
        <f t="array" ref="CJ7">_xlfn.IFNA(VLOOKUP($A7,TRANSPOSE(#REF!),CJ$2+2,FALSE),0)</f>
        <v>#REF!</v>
      </c>
      <c r="CK7" t="e" cm="1">
        <f t="array" ref="CK7">_xlfn.IFNA(VLOOKUP($A7,TRANSPOSE(#REF!),CK$2+2,FALSE),0)</f>
        <v>#REF!</v>
      </c>
      <c r="CL7" t="e" cm="1">
        <f t="array" ref="CL7">_xlfn.IFNA(VLOOKUP($A7,TRANSPOSE(#REF!),CL$2+2,FALSE),0)</f>
        <v>#REF!</v>
      </c>
      <c r="CM7" t="e" cm="1">
        <f t="array" ref="CM7">_xlfn.IFNA(VLOOKUP($A7,TRANSPOSE(#REF!),CM$2+2,FALSE),0)</f>
        <v>#REF!</v>
      </c>
      <c r="CN7" t="e" cm="1">
        <f t="array" ref="CN7">_xlfn.IFNA(VLOOKUP($A7,TRANSPOSE(#REF!),CN$2+2,FALSE),0)</f>
        <v>#REF!</v>
      </c>
      <c r="CO7" t="e" cm="1">
        <f t="array" ref="CO7">_xlfn.IFNA(VLOOKUP($A7,TRANSPOSE(#REF!),CO$2+2,FALSE),0)</f>
        <v>#REF!</v>
      </c>
      <c r="CP7" t="e" cm="1">
        <f t="array" ref="CP7">_xlfn.IFNA(VLOOKUP($A7,TRANSPOSE(#REF!),CP$2+2,FALSE),0)</f>
        <v>#REF!</v>
      </c>
      <c r="CQ7" t="e" cm="1">
        <f t="array" ref="CQ7">_xlfn.IFNA(VLOOKUP($A7,TRANSPOSE(#REF!),CQ$2+2,FALSE),0)</f>
        <v>#REF!</v>
      </c>
      <c r="CR7" t="e" cm="1">
        <f t="array" ref="CR7">_xlfn.IFNA(VLOOKUP($A7,TRANSPOSE(#REF!),CR$2+2,FALSE),0)</f>
        <v>#REF!</v>
      </c>
      <c r="CS7" t="e" cm="1">
        <f t="array" ref="CS7">_xlfn.IFNA(VLOOKUP($A7,TRANSPOSE(#REF!),CS$2+2,FALSE),0)</f>
        <v>#REF!</v>
      </c>
      <c r="CT7" t="e" cm="1">
        <f t="array" ref="CT7">_xlfn.IFNA(VLOOKUP($A7,TRANSPOSE(#REF!),CT$2+2,FALSE),0)</f>
        <v>#REF!</v>
      </c>
      <c r="CU7" t="e" cm="1">
        <f t="array" ref="CU7">_xlfn.IFNA(VLOOKUP($A7,TRANSPOSE(#REF!),CU$2+2,FALSE),0)</f>
        <v>#REF!</v>
      </c>
      <c r="CV7" t="e" cm="1">
        <f t="array" ref="CV7">_xlfn.IFNA(VLOOKUP($A7,TRANSPOSE(#REF!),CV$2+2,FALSE),0)</f>
        <v>#REF!</v>
      </c>
      <c r="CW7" t="e" cm="1">
        <f t="array" ref="CW7">_xlfn.IFNA(VLOOKUP($A7,TRANSPOSE(#REF!),CW$2+2,FALSE),0)</f>
        <v>#REF!</v>
      </c>
      <c r="CX7" t="e" cm="1">
        <f t="array" ref="CX7">_xlfn.IFNA(VLOOKUP($A7,TRANSPOSE(#REF!),CX$2+2,FALSE),0)</f>
        <v>#REF!</v>
      </c>
      <c r="CY7" t="e" cm="1">
        <f t="array" ref="CY7">_xlfn.IFNA(VLOOKUP($A7,TRANSPOSE(#REF!),CY$2+2,FALSE),0)</f>
        <v>#REF!</v>
      </c>
      <c r="CZ7" t="e" cm="1">
        <f t="array" ref="CZ7">_xlfn.IFNA(VLOOKUP($A7,TRANSPOSE(#REF!),CZ$2+2,FALSE),0)</f>
        <v>#REF!</v>
      </c>
      <c r="DA7" t="e" cm="1">
        <f t="array" ref="DA7">_xlfn.IFNA(VLOOKUP($A7,TRANSPOSE(#REF!),DA$2+2,FALSE),0)</f>
        <v>#REF!</v>
      </c>
      <c r="DB7" t="e" cm="1">
        <f t="array" ref="DB7">_xlfn.IFNA(VLOOKUP($A7,TRANSPOSE(#REF!),DB$2+2,FALSE),0)</f>
        <v>#REF!</v>
      </c>
      <c r="DC7" t="e" cm="1">
        <f t="array" ref="DC7">_xlfn.IFNA(VLOOKUP($A7,TRANSPOSE(#REF!),DC$2+2,FALSE),0)</f>
        <v>#REF!</v>
      </c>
      <c r="DD7" t="e" cm="1">
        <f t="array" ref="DD7">_xlfn.IFNA(VLOOKUP($A7,TRANSPOSE(#REF!),DD$2+2,FALSE),0)</f>
        <v>#REF!</v>
      </c>
      <c r="DE7" t="e" cm="1">
        <f t="array" ref="DE7">_xlfn.IFNA(VLOOKUP($A7,TRANSPOSE(#REF!),DE$2+2,FALSE),0)</f>
        <v>#REF!</v>
      </c>
      <c r="DF7" t="e" cm="1">
        <f t="array" ref="DF7">_xlfn.IFNA(VLOOKUP($A7,TRANSPOSE(#REF!),DF$2+2,FALSE),0)</f>
        <v>#REF!</v>
      </c>
      <c r="DG7" t="e" cm="1">
        <f t="array" ref="DG7">_xlfn.IFNA(VLOOKUP($A7,TRANSPOSE(#REF!),DG$2+2,FALSE),0)</f>
        <v>#REF!</v>
      </c>
      <c r="DH7" t="e" cm="1">
        <f t="array" ref="DH7">_xlfn.IFNA(VLOOKUP($A7,TRANSPOSE(#REF!),DH$2+2,FALSE),0)</f>
        <v>#REF!</v>
      </c>
      <c r="DI7" t="e" cm="1">
        <f t="array" ref="DI7">_xlfn.IFNA(VLOOKUP($A7,TRANSPOSE(#REF!),DI$2+2,FALSE),0)</f>
        <v>#REF!</v>
      </c>
      <c r="DJ7" t="e" cm="1">
        <f t="array" ref="DJ7">_xlfn.IFNA(VLOOKUP($A7,TRANSPOSE(#REF!),DJ$2+2,FALSE),0)</f>
        <v>#REF!</v>
      </c>
      <c r="DK7" t="e" cm="1">
        <f t="array" ref="DK7">_xlfn.IFNA(VLOOKUP($A7,TRANSPOSE(#REF!),DK$2+2,FALSE),0)</f>
        <v>#REF!</v>
      </c>
      <c r="DL7" t="e" cm="1">
        <f t="array" ref="DL7">_xlfn.IFNA(VLOOKUP($A7,TRANSPOSE(#REF!),DL$2+2,FALSE),0)</f>
        <v>#REF!</v>
      </c>
      <c r="DM7" t="e" cm="1">
        <f t="array" ref="DM7">_xlfn.IFNA(VLOOKUP($A7,TRANSPOSE(#REF!),DM$2+2,FALSE),0)</f>
        <v>#REF!</v>
      </c>
      <c r="DN7" t="e" cm="1">
        <f t="array" ref="DN7">_xlfn.IFNA(VLOOKUP($A7,TRANSPOSE(#REF!),DN$2+2,FALSE),0)</f>
        <v>#REF!</v>
      </c>
      <c r="DO7" t="e" cm="1">
        <f t="array" ref="DO7">_xlfn.IFNA(VLOOKUP($A7,TRANSPOSE(#REF!),DO$2+2,FALSE),0)</f>
        <v>#REF!</v>
      </c>
      <c r="DP7" t="e" cm="1">
        <f t="array" ref="DP7">_xlfn.IFNA(VLOOKUP($A7,TRANSPOSE(#REF!),DP$2+2,FALSE),0)</f>
        <v>#REF!</v>
      </c>
      <c r="DQ7" t="e" cm="1">
        <f t="array" ref="DQ7">_xlfn.IFNA(VLOOKUP($A7,TRANSPOSE(#REF!),DQ$2+2,FALSE),0)</f>
        <v>#REF!</v>
      </c>
      <c r="DR7" t="e" cm="1">
        <f t="array" ref="DR7">_xlfn.IFNA(VLOOKUP($A7,TRANSPOSE(#REF!),DR$2+2,FALSE),0)</f>
        <v>#REF!</v>
      </c>
      <c r="DS7" t="e" cm="1">
        <f t="array" ref="DS7">_xlfn.IFNA(VLOOKUP($A7,TRANSPOSE(#REF!),DS$2+2,FALSE),0)</f>
        <v>#REF!</v>
      </c>
      <c r="DT7" t="e" cm="1">
        <f t="array" ref="DT7">_xlfn.IFNA(VLOOKUP($A7,TRANSPOSE(#REF!),DT$2+2,FALSE),0)</f>
        <v>#REF!</v>
      </c>
      <c r="DU7" t="e" cm="1">
        <f t="array" ref="DU7">_xlfn.IFNA(VLOOKUP($A7,TRANSPOSE(#REF!),DU$2+2,FALSE),0)</f>
        <v>#REF!</v>
      </c>
      <c r="DV7" t="e" cm="1">
        <f t="array" ref="DV7">_xlfn.IFNA(VLOOKUP($A7,TRANSPOSE(#REF!),DV$2+2,FALSE),0)</f>
        <v>#REF!</v>
      </c>
      <c r="DW7" t="e" cm="1">
        <f t="array" ref="DW7">_xlfn.IFNA(VLOOKUP($A7,TRANSPOSE(#REF!),DW$2+2,FALSE),0)</f>
        <v>#REF!</v>
      </c>
      <c r="DX7" t="e" cm="1">
        <f t="array" ref="DX7">_xlfn.IFNA(VLOOKUP($A7,TRANSPOSE(#REF!),DX$2+2,FALSE),0)</f>
        <v>#REF!</v>
      </c>
      <c r="DY7" t="e" cm="1">
        <f t="array" ref="DY7">_xlfn.IFNA(VLOOKUP($A7,TRANSPOSE(#REF!),DY$2+2,FALSE),0)</f>
        <v>#REF!</v>
      </c>
      <c r="DZ7" t="e" cm="1">
        <f t="array" ref="DZ7">_xlfn.IFNA(VLOOKUP($A7,TRANSPOSE(#REF!),DZ$2+2,FALSE),0)</f>
        <v>#REF!</v>
      </c>
      <c r="EA7" t="e" cm="1">
        <f t="array" ref="EA7">_xlfn.IFNA(VLOOKUP($A7,TRANSPOSE(#REF!),EA$2+2,FALSE),0)</f>
        <v>#REF!</v>
      </c>
      <c r="EB7" t="e" cm="1">
        <f t="array" ref="EB7">_xlfn.IFNA(VLOOKUP($A7,TRANSPOSE(#REF!),EB$2+2,FALSE),0)</f>
        <v>#REF!</v>
      </c>
      <c r="EC7" t="e" cm="1">
        <f t="array" ref="EC7">_xlfn.IFNA(VLOOKUP($A7,TRANSPOSE(#REF!),EC$2+2,FALSE),0)</f>
        <v>#REF!</v>
      </c>
      <c r="ED7" t="e" cm="1">
        <f t="array" ref="ED7">_xlfn.IFNA(VLOOKUP($A7,TRANSPOSE(#REF!),ED$2+2,FALSE),0)</f>
        <v>#REF!</v>
      </c>
      <c r="EE7" t="e" cm="1">
        <f t="array" ref="EE7">_xlfn.IFNA(VLOOKUP($A7,TRANSPOSE(#REF!),EE$2+2,FALSE),0)</f>
        <v>#REF!</v>
      </c>
      <c r="EF7" t="e" cm="1">
        <f t="array" ref="EF7">_xlfn.IFNA(VLOOKUP($A7,TRANSPOSE(#REF!),EF$2+2,FALSE),0)</f>
        <v>#REF!</v>
      </c>
      <c r="EG7" t="e" cm="1">
        <f t="array" ref="EG7">_xlfn.IFNA(VLOOKUP($A7,TRANSPOSE(#REF!),EG$2+2,FALSE),0)</f>
        <v>#REF!</v>
      </c>
      <c r="EH7" t="e" cm="1">
        <f t="array" ref="EH7">_xlfn.IFNA(VLOOKUP($A7,TRANSPOSE(#REF!),EH$2+2,FALSE),0)</f>
        <v>#REF!</v>
      </c>
      <c r="EI7" t="e" cm="1">
        <f t="array" ref="EI7">_xlfn.IFNA(VLOOKUP($A7,TRANSPOSE(#REF!),EI$2+2,FALSE),0)</f>
        <v>#REF!</v>
      </c>
      <c r="EJ7" t="e" cm="1">
        <f t="array" ref="EJ7">_xlfn.IFNA(VLOOKUP($A7,TRANSPOSE(#REF!),EJ$2+2,FALSE),0)</f>
        <v>#REF!</v>
      </c>
      <c r="EK7" t="e" cm="1">
        <f t="array" ref="EK7">_xlfn.IFNA(VLOOKUP($A7,TRANSPOSE(#REF!),EK$2+2,FALSE),0)</f>
        <v>#REF!</v>
      </c>
      <c r="EL7" t="e" cm="1">
        <f t="array" ref="EL7">_xlfn.IFNA(VLOOKUP($A7,TRANSPOSE(#REF!),EL$2+2,FALSE),0)</f>
        <v>#REF!</v>
      </c>
      <c r="EM7" t="e" cm="1">
        <f t="array" ref="EM7">_xlfn.IFNA(VLOOKUP($A7,TRANSPOSE(#REF!),EM$2+2,FALSE),0)</f>
        <v>#REF!</v>
      </c>
      <c r="EN7" t="e" cm="1">
        <f t="array" ref="EN7">_xlfn.IFNA(VLOOKUP($A7,TRANSPOSE(#REF!),EN$2+2,FALSE),0)</f>
        <v>#REF!</v>
      </c>
      <c r="EO7" t="e" cm="1">
        <f t="array" ref="EO7">_xlfn.IFNA(VLOOKUP($A7,TRANSPOSE(#REF!),EO$2+2,FALSE),0)</f>
        <v>#REF!</v>
      </c>
      <c r="EP7" t="e" cm="1">
        <f t="array" ref="EP7">_xlfn.IFNA(VLOOKUP($A7,TRANSPOSE(#REF!),EP$2+2,FALSE),0)</f>
        <v>#REF!</v>
      </c>
      <c r="EQ7" t="e" cm="1">
        <f t="array" ref="EQ7">_xlfn.IFNA(VLOOKUP($A7,TRANSPOSE(#REF!),EQ$2+2,FALSE),0)</f>
        <v>#REF!</v>
      </c>
      <c r="ER7" t="e" cm="1">
        <f t="array" ref="ER7">_xlfn.IFNA(VLOOKUP($A7,TRANSPOSE(#REF!),ER$2+2,FALSE),0)</f>
        <v>#REF!</v>
      </c>
      <c r="ES7" t="e" cm="1">
        <f t="array" ref="ES7">_xlfn.IFNA(VLOOKUP($A7,TRANSPOSE(#REF!),ES$2+2,FALSE),0)</f>
        <v>#REF!</v>
      </c>
      <c r="ET7" t="e" cm="1">
        <f t="array" ref="ET7">_xlfn.IFNA(VLOOKUP($A7,TRANSPOSE(#REF!),ET$2+2,FALSE),0)</f>
        <v>#REF!</v>
      </c>
      <c r="EU7" t="e" cm="1">
        <f t="array" ref="EU7">_xlfn.IFNA(VLOOKUP($A7,TRANSPOSE(#REF!),EU$2+2,FALSE),0)</f>
        <v>#REF!</v>
      </c>
      <c r="EV7" t="e" cm="1">
        <f t="array" ref="EV7">_xlfn.IFNA(VLOOKUP($A7,TRANSPOSE(#REF!),EV$2+2,FALSE),0)</f>
        <v>#REF!</v>
      </c>
      <c r="EW7" t="e" cm="1">
        <f t="array" ref="EW7">_xlfn.IFNA(VLOOKUP($A7,TRANSPOSE(#REF!),EW$2+2,FALSE),0)</f>
        <v>#REF!</v>
      </c>
      <c r="EX7" t="e" cm="1">
        <f t="array" ref="EX7">_xlfn.IFNA(VLOOKUP($A7,TRANSPOSE(#REF!),EX$2+2,FALSE),0)</f>
        <v>#REF!</v>
      </c>
      <c r="EY7" t="e" cm="1">
        <f t="array" ref="EY7">_xlfn.IFNA(VLOOKUP($A7,TRANSPOSE(#REF!),EY$2+2,FALSE),0)</f>
        <v>#REF!</v>
      </c>
      <c r="EZ7" t="e" cm="1">
        <f t="array" ref="EZ7">_xlfn.IFNA(VLOOKUP($A7,TRANSPOSE(#REF!),EZ$2+2,FALSE),0)</f>
        <v>#REF!</v>
      </c>
      <c r="FA7" t="e" cm="1">
        <f t="array" ref="FA7">_xlfn.IFNA(VLOOKUP($A7,TRANSPOSE(#REF!),FA$2+2,FALSE),0)</f>
        <v>#REF!</v>
      </c>
      <c r="FB7" t="e" cm="1">
        <f t="array" ref="FB7">_xlfn.IFNA(VLOOKUP($A7,TRANSPOSE(#REF!),FB$2+2,FALSE),0)</f>
        <v>#REF!</v>
      </c>
      <c r="FC7" t="e" cm="1">
        <f t="array" ref="FC7">_xlfn.IFNA(VLOOKUP($A7,TRANSPOSE(#REF!),FC$2+2,FALSE),0)</f>
        <v>#REF!</v>
      </c>
      <c r="FD7" t="e" cm="1">
        <f t="array" ref="FD7">_xlfn.IFNA(VLOOKUP($A7,TRANSPOSE(#REF!),FD$2+2,FALSE),0)</f>
        <v>#REF!</v>
      </c>
      <c r="FE7" t="e" cm="1">
        <f t="array" ref="FE7">_xlfn.IFNA(VLOOKUP($A7,TRANSPOSE(#REF!),FE$2+2,FALSE),0)</f>
        <v>#REF!</v>
      </c>
      <c r="FF7" t="e" cm="1">
        <f t="array" ref="FF7">_xlfn.IFNA(VLOOKUP($A7,TRANSPOSE(#REF!),FF$2+2,FALSE),0)</f>
        <v>#REF!</v>
      </c>
      <c r="FG7" t="e" cm="1">
        <f t="array" ref="FG7">_xlfn.IFNA(VLOOKUP($A7,TRANSPOSE(#REF!),FG$2+2,FALSE),0)</f>
        <v>#REF!</v>
      </c>
      <c r="FH7" t="e" cm="1">
        <f t="array" ref="FH7">_xlfn.IFNA(VLOOKUP($A7,TRANSPOSE(#REF!),FH$2+2,FALSE),0)</f>
        <v>#REF!</v>
      </c>
      <c r="FI7" t="e" cm="1">
        <f t="array" ref="FI7">_xlfn.IFNA(VLOOKUP($A7,TRANSPOSE(#REF!),FI$2+2,FALSE),0)</f>
        <v>#REF!</v>
      </c>
      <c r="FJ7" t="e" cm="1">
        <f t="array" ref="FJ7">_xlfn.IFNA(VLOOKUP($A7,TRANSPOSE(#REF!),FJ$2+2,FALSE),0)</f>
        <v>#REF!</v>
      </c>
      <c r="FK7" t="e" cm="1">
        <f t="array" ref="FK7">_xlfn.IFNA(VLOOKUP($A7,TRANSPOSE(#REF!),FK$2+2,FALSE),0)</f>
        <v>#REF!</v>
      </c>
      <c r="FL7" t="e" cm="1">
        <f t="array" ref="FL7">_xlfn.IFNA(VLOOKUP($A7,TRANSPOSE(#REF!),FL$2+2,FALSE),0)</f>
        <v>#REF!</v>
      </c>
      <c r="FM7" t="e" cm="1">
        <f t="array" ref="FM7">_xlfn.IFNA(VLOOKUP($A7,TRANSPOSE(#REF!),FM$2+2,FALSE),0)</f>
        <v>#REF!</v>
      </c>
      <c r="FN7" t="e" cm="1">
        <f t="array" ref="FN7">_xlfn.IFNA(VLOOKUP($A7,TRANSPOSE(#REF!),FN$2+2,FALSE),0)</f>
        <v>#REF!</v>
      </c>
      <c r="FO7" t="e" cm="1">
        <f t="array" ref="FO7">_xlfn.IFNA(VLOOKUP($A7,TRANSPOSE(#REF!),FO$2+2,FALSE),0)</f>
        <v>#REF!</v>
      </c>
      <c r="FP7" t="e" cm="1">
        <f t="array" ref="FP7">_xlfn.IFNA(VLOOKUP($A7,TRANSPOSE(#REF!),FP$2+2,FALSE),0)</f>
        <v>#REF!</v>
      </c>
      <c r="FQ7" t="e" cm="1">
        <f t="array" ref="FQ7">_xlfn.IFNA(VLOOKUP($A7,TRANSPOSE(#REF!),FQ$2+2,FALSE),0)</f>
        <v>#REF!</v>
      </c>
      <c r="FR7" t="e" cm="1">
        <f t="array" ref="FR7">_xlfn.IFNA(VLOOKUP($A7,TRANSPOSE(#REF!),FR$2+2,FALSE),0)</f>
        <v>#REF!</v>
      </c>
      <c r="FS7" t="e" cm="1">
        <f t="array" ref="FS7">_xlfn.IFNA(VLOOKUP($A7,TRANSPOSE(#REF!),FS$2+2,FALSE),0)</f>
        <v>#REF!</v>
      </c>
      <c r="FT7" t="e" cm="1">
        <f t="array" ref="FT7">_xlfn.IFNA(VLOOKUP($A7,TRANSPOSE(#REF!),FT$2+2,FALSE),0)</f>
        <v>#REF!</v>
      </c>
      <c r="FU7" t="e" cm="1">
        <f t="array" ref="FU7">_xlfn.IFNA(VLOOKUP($A7,TRANSPOSE(#REF!),FU$2+2,FALSE),0)</f>
        <v>#REF!</v>
      </c>
      <c r="FV7" t="e" cm="1">
        <f t="array" ref="FV7">_xlfn.IFNA(VLOOKUP($A7,TRANSPOSE(#REF!),FV$2+2,FALSE),0)</f>
        <v>#REF!</v>
      </c>
      <c r="FW7" t="e" cm="1">
        <f t="array" ref="FW7">_xlfn.IFNA(VLOOKUP($A7,TRANSPOSE(#REF!),FW$2+2,FALSE),0)</f>
        <v>#REF!</v>
      </c>
      <c r="FX7" t="e" cm="1">
        <f t="array" ref="FX7">_xlfn.IFNA(VLOOKUP($A7,TRANSPOSE(#REF!),FX$2+2,FALSE),0)</f>
        <v>#REF!</v>
      </c>
      <c r="FY7" t="e" cm="1">
        <f t="array" ref="FY7">_xlfn.IFNA(VLOOKUP($A7,TRANSPOSE(#REF!),FY$2+2,FALSE),0)</f>
        <v>#REF!</v>
      </c>
      <c r="FZ7" t="e" cm="1">
        <f t="array" ref="FZ7">_xlfn.IFNA(VLOOKUP($A7,TRANSPOSE(#REF!),FZ$2+2,FALSE),0)</f>
        <v>#REF!</v>
      </c>
      <c r="GA7" t="e" cm="1">
        <f t="array" ref="GA7">_xlfn.IFNA(VLOOKUP($A7,TRANSPOSE(#REF!),GA$2+2,FALSE),0)</f>
        <v>#REF!</v>
      </c>
      <c r="GB7" t="e" cm="1">
        <f t="array" ref="GB7">_xlfn.IFNA(VLOOKUP($A7,TRANSPOSE(#REF!),GB$2+2,FALSE),0)</f>
        <v>#REF!</v>
      </c>
      <c r="GC7" t="e" cm="1">
        <f t="array" ref="GC7">_xlfn.IFNA(VLOOKUP($A7,TRANSPOSE(#REF!),GC$2+2,FALSE),0)</f>
        <v>#REF!</v>
      </c>
      <c r="GD7" t="e" cm="1">
        <f t="array" ref="GD7">_xlfn.IFNA(VLOOKUP($A7,TRANSPOSE(#REF!),GD$2+2,FALSE),0)</f>
        <v>#REF!</v>
      </c>
      <c r="GE7" t="e" cm="1">
        <f t="array" ref="GE7">_xlfn.IFNA(VLOOKUP($A7,TRANSPOSE(#REF!),GE$2+2,FALSE),0)</f>
        <v>#REF!</v>
      </c>
      <c r="GF7" t="e" cm="1">
        <f t="array" ref="GF7">_xlfn.IFNA(VLOOKUP($A7,TRANSPOSE(#REF!),GF$2+2,FALSE),0)</f>
        <v>#REF!</v>
      </c>
      <c r="GG7" t="e" cm="1">
        <f t="array" ref="GG7">_xlfn.IFNA(VLOOKUP($A7,TRANSPOSE(#REF!),GG$2+2,FALSE),0)</f>
        <v>#REF!</v>
      </c>
      <c r="GH7" t="e" cm="1">
        <f t="array" ref="GH7">_xlfn.IFNA(VLOOKUP($A7,TRANSPOSE(#REF!),GH$2+2,FALSE),0)</f>
        <v>#REF!</v>
      </c>
      <c r="GI7" t="e" cm="1">
        <f t="array" ref="GI7">_xlfn.IFNA(VLOOKUP($A7,TRANSPOSE(#REF!),GI$2+2,FALSE),0)</f>
        <v>#REF!</v>
      </c>
      <c r="GJ7" t="e" cm="1">
        <f t="array" ref="GJ7">_xlfn.IFNA(VLOOKUP($A7,TRANSPOSE(#REF!),GJ$2+2,FALSE),0)</f>
        <v>#REF!</v>
      </c>
      <c r="GK7" t="e" cm="1">
        <f t="array" ref="GK7">_xlfn.IFNA(VLOOKUP($A7,TRANSPOSE(#REF!),GK$2+2,FALSE),0)</f>
        <v>#REF!</v>
      </c>
      <c r="GL7" t="e" cm="1">
        <f t="array" ref="GL7">_xlfn.IFNA(VLOOKUP($A7,TRANSPOSE(#REF!),GL$2+2,FALSE),0)</f>
        <v>#REF!</v>
      </c>
      <c r="GM7" t="e" cm="1">
        <f t="array" ref="GM7">_xlfn.IFNA(VLOOKUP($A7,TRANSPOSE(#REF!),GM$2+2,FALSE),0)</f>
        <v>#REF!</v>
      </c>
      <c r="GN7" t="e" cm="1">
        <f t="array" ref="GN7">_xlfn.IFNA(VLOOKUP($A7,TRANSPOSE(#REF!),GN$2+2,FALSE),0)</f>
        <v>#REF!</v>
      </c>
      <c r="GO7" t="e" cm="1">
        <f t="array" ref="GO7">_xlfn.IFNA(VLOOKUP($A7,TRANSPOSE(#REF!),GO$2+2,FALSE),0)</f>
        <v>#REF!</v>
      </c>
      <c r="GP7" t="e" cm="1">
        <f t="array" ref="GP7">_xlfn.IFNA(VLOOKUP($A7,TRANSPOSE(#REF!),GP$2+2,FALSE),0)</f>
        <v>#REF!</v>
      </c>
      <c r="GQ7" t="e" cm="1">
        <f t="array" ref="GQ7">_xlfn.IFNA(VLOOKUP($A7,TRANSPOSE(#REF!),GQ$2+2,FALSE),0)</f>
        <v>#REF!</v>
      </c>
      <c r="GR7" t="e" cm="1">
        <f t="array" ref="GR7">_xlfn.IFNA(VLOOKUP($A7,TRANSPOSE(#REF!),GR$2+2,FALSE),0)</f>
        <v>#REF!</v>
      </c>
      <c r="GS7" t="e" cm="1">
        <f t="array" ref="GS7">_xlfn.IFNA(VLOOKUP($A7,TRANSPOSE(#REF!),GS$2+2,FALSE),0)</f>
        <v>#REF!</v>
      </c>
      <c r="GT7" t="e" cm="1">
        <f t="array" ref="GT7">_xlfn.IFNA(VLOOKUP($A7,TRANSPOSE(#REF!),GT$2+2,FALSE),0)</f>
        <v>#REF!</v>
      </c>
      <c r="GU7" t="e" cm="1">
        <f t="array" ref="GU7">_xlfn.IFNA(VLOOKUP($A7,TRANSPOSE(#REF!),GU$2+2,FALSE),0)</f>
        <v>#REF!</v>
      </c>
      <c r="GV7" t="e" cm="1">
        <f t="array" ref="GV7">_xlfn.IFNA(VLOOKUP($A7,TRANSPOSE(#REF!),GV$2+2,FALSE),0)</f>
        <v>#REF!</v>
      </c>
      <c r="GW7" t="e" cm="1">
        <f t="array" ref="GW7">_xlfn.IFNA(VLOOKUP($A7,TRANSPOSE(#REF!),GW$2+2,FALSE),0)</f>
        <v>#REF!</v>
      </c>
      <c r="GX7" t="e" cm="1">
        <f t="array" ref="GX7">_xlfn.IFNA(VLOOKUP($A7,TRANSPOSE(#REF!),GX$2+2,FALSE),0)</f>
        <v>#REF!</v>
      </c>
      <c r="GY7" t="e" cm="1">
        <f t="array" ref="GY7">_xlfn.IFNA(VLOOKUP($A7,TRANSPOSE(#REF!),GY$2+2,FALSE),0)</f>
        <v>#REF!</v>
      </c>
      <c r="GZ7" t="e" cm="1">
        <f t="array" ref="GZ7">_xlfn.IFNA(VLOOKUP($A7,TRANSPOSE(#REF!),GZ$2+2,FALSE),0)</f>
        <v>#REF!</v>
      </c>
      <c r="HA7" t="e" cm="1">
        <f t="array" ref="HA7">_xlfn.IFNA(VLOOKUP($A7,TRANSPOSE(#REF!),HA$2+2,FALSE),0)</f>
        <v>#REF!</v>
      </c>
      <c r="HB7" t="e" cm="1">
        <f t="array" ref="HB7">_xlfn.IFNA(VLOOKUP($A7,TRANSPOSE(#REF!),HB$2+2,FALSE),0)</f>
        <v>#REF!</v>
      </c>
      <c r="HC7" t="e" cm="1">
        <f t="array" ref="HC7">_xlfn.IFNA(VLOOKUP($A7,TRANSPOSE(#REF!),HC$2+2,FALSE),0)</f>
        <v>#REF!</v>
      </c>
      <c r="HD7" t="e" cm="1">
        <f t="array" ref="HD7">_xlfn.IFNA(VLOOKUP($A7,TRANSPOSE(#REF!),HD$2+2,FALSE),0)</f>
        <v>#REF!</v>
      </c>
      <c r="HE7" t="e" cm="1">
        <f t="array" ref="HE7">_xlfn.IFNA(VLOOKUP($A7,TRANSPOSE(#REF!),HE$2+2,FALSE),0)</f>
        <v>#REF!</v>
      </c>
      <c r="HF7" t="e" cm="1">
        <f t="array" ref="HF7">_xlfn.IFNA(VLOOKUP($A7,TRANSPOSE(#REF!),HF$2+2,FALSE),0)</f>
        <v>#REF!</v>
      </c>
      <c r="HG7" t="e" cm="1">
        <f t="array" ref="HG7">_xlfn.IFNA(VLOOKUP($A7,TRANSPOSE(#REF!),HG$2+2,FALSE),0)</f>
        <v>#REF!</v>
      </c>
      <c r="HH7" t="e" cm="1">
        <f t="array" ref="HH7">_xlfn.IFNA(VLOOKUP($A7,TRANSPOSE(#REF!),HH$2+2,FALSE),0)</f>
        <v>#REF!</v>
      </c>
      <c r="HI7" t="e" cm="1">
        <f t="array" ref="HI7">_xlfn.IFNA(VLOOKUP($A7,TRANSPOSE(#REF!),HI$2+2,FALSE),0)</f>
        <v>#REF!</v>
      </c>
      <c r="HJ7" t="e" cm="1">
        <f t="array" ref="HJ7">_xlfn.IFNA(VLOOKUP($A7,TRANSPOSE(#REF!),HJ$2+2,FALSE),0)</f>
        <v>#REF!</v>
      </c>
      <c r="HK7" t="e" cm="1">
        <f t="array" ref="HK7">_xlfn.IFNA(VLOOKUP($A7,TRANSPOSE(#REF!),HK$2+2,FALSE),0)</f>
        <v>#REF!</v>
      </c>
      <c r="HL7" t="e" cm="1">
        <f t="array" ref="HL7">_xlfn.IFNA(VLOOKUP($A7,TRANSPOSE(#REF!),HL$2+2,FALSE),0)</f>
        <v>#REF!</v>
      </c>
      <c r="HM7" t="e" cm="1">
        <f t="array" ref="HM7">_xlfn.IFNA(VLOOKUP($A7,TRANSPOSE(#REF!),HM$2+2,FALSE),0)</f>
        <v>#REF!</v>
      </c>
      <c r="HN7" t="e" cm="1">
        <f t="array" ref="HN7">_xlfn.IFNA(VLOOKUP($A7,TRANSPOSE(#REF!),HN$2+2,FALSE),0)</f>
        <v>#REF!</v>
      </c>
      <c r="HO7" t="e" cm="1">
        <f t="array" ref="HO7">_xlfn.IFNA(VLOOKUP($A7,TRANSPOSE(#REF!),HO$2+2,FALSE),0)</f>
        <v>#REF!</v>
      </c>
      <c r="HP7" t="e" cm="1">
        <f t="array" ref="HP7">_xlfn.IFNA(VLOOKUP($A7,TRANSPOSE(#REF!),HP$2+2,FALSE),0)</f>
        <v>#REF!</v>
      </c>
      <c r="HQ7" t="e" cm="1">
        <f t="array" ref="HQ7">_xlfn.IFNA(VLOOKUP($A7,TRANSPOSE(#REF!),HQ$2+2,FALSE),0)</f>
        <v>#REF!</v>
      </c>
      <c r="HR7" t="e" cm="1">
        <f t="array" ref="HR7">_xlfn.IFNA(VLOOKUP($A7,TRANSPOSE(#REF!),HR$2+2,FALSE),0)</f>
        <v>#REF!</v>
      </c>
      <c r="HS7" t="e" cm="1">
        <f t="array" ref="HS7">_xlfn.IFNA(VLOOKUP($A7,TRANSPOSE(#REF!),HS$2+2,FALSE),0)</f>
        <v>#REF!</v>
      </c>
      <c r="HT7" t="e" cm="1">
        <f t="array" ref="HT7">_xlfn.IFNA(VLOOKUP($A7,TRANSPOSE(#REF!),HT$2+2,FALSE),0)</f>
        <v>#REF!</v>
      </c>
      <c r="HU7" t="e" cm="1">
        <f t="array" ref="HU7">_xlfn.IFNA(VLOOKUP($A7,TRANSPOSE(#REF!),HU$2+2,FALSE),0)</f>
        <v>#REF!</v>
      </c>
      <c r="HV7" t="e" cm="1">
        <f t="array" ref="HV7">_xlfn.IFNA(VLOOKUP($A7,TRANSPOSE(#REF!),HV$2+2,FALSE),0)</f>
        <v>#REF!</v>
      </c>
      <c r="HW7" t="e" cm="1">
        <f t="array" ref="HW7">_xlfn.IFNA(VLOOKUP($A7,TRANSPOSE(#REF!),HW$2+2,FALSE),0)</f>
        <v>#REF!</v>
      </c>
      <c r="HX7" t="e" cm="1">
        <f t="array" ref="HX7">_xlfn.IFNA(VLOOKUP($A7,TRANSPOSE(#REF!),HX$2+2,FALSE),0)</f>
        <v>#REF!</v>
      </c>
      <c r="HY7" t="e" cm="1">
        <f t="array" ref="HY7">_xlfn.IFNA(VLOOKUP($A7,TRANSPOSE(#REF!),HY$2+2,FALSE),0)</f>
        <v>#REF!</v>
      </c>
      <c r="HZ7" t="e" cm="1">
        <f t="array" ref="HZ7">_xlfn.IFNA(VLOOKUP($A7,TRANSPOSE(#REF!),HZ$2+2,FALSE),0)</f>
        <v>#REF!</v>
      </c>
      <c r="IA7" t="e" cm="1">
        <f t="array" ref="IA7">_xlfn.IFNA(VLOOKUP($A7,TRANSPOSE(#REF!),IA$2+2,FALSE),0)</f>
        <v>#REF!</v>
      </c>
      <c r="IB7" t="e" cm="1">
        <f t="array" ref="IB7">_xlfn.IFNA(VLOOKUP($A7,TRANSPOSE(#REF!),IB$2+2,FALSE),0)</f>
        <v>#REF!</v>
      </c>
      <c r="IC7" t="e" cm="1">
        <f t="array" ref="IC7">_xlfn.IFNA(VLOOKUP($A7,TRANSPOSE(#REF!),IC$2+2,FALSE),0)</f>
        <v>#REF!</v>
      </c>
      <c r="ID7" t="e" cm="1">
        <f t="array" ref="ID7">_xlfn.IFNA(VLOOKUP($A7,TRANSPOSE(#REF!),ID$2+2,FALSE),0)</f>
        <v>#REF!</v>
      </c>
      <c r="IE7" t="e" cm="1">
        <f t="array" ref="IE7">_xlfn.IFNA(VLOOKUP($A7,TRANSPOSE(#REF!),IE$2+2,FALSE),0)</f>
        <v>#REF!</v>
      </c>
      <c r="IF7" t="e" cm="1">
        <f t="array" ref="IF7">_xlfn.IFNA(VLOOKUP($A7,TRANSPOSE(#REF!),IF$2+2,FALSE),0)</f>
        <v>#REF!</v>
      </c>
      <c r="IG7" t="e" cm="1">
        <f t="array" ref="IG7">_xlfn.IFNA(VLOOKUP($A7,TRANSPOSE(#REF!),IG$2+2,FALSE),0)</f>
        <v>#REF!</v>
      </c>
      <c r="IH7" t="e" cm="1">
        <f t="array" ref="IH7">_xlfn.IFNA(VLOOKUP($A7,TRANSPOSE(#REF!),IH$2+2,FALSE),0)</f>
        <v>#REF!</v>
      </c>
      <c r="II7" t="e" cm="1">
        <f t="array" ref="II7">_xlfn.IFNA(VLOOKUP($A7,TRANSPOSE(#REF!),II$2+2,FALSE),0)</f>
        <v>#REF!</v>
      </c>
      <c r="IJ7" t="e" cm="1">
        <f t="array" ref="IJ7">_xlfn.IFNA(VLOOKUP($A7,TRANSPOSE(#REF!),IJ$2+2,FALSE),0)</f>
        <v>#REF!</v>
      </c>
      <c r="IK7" t="e" cm="1">
        <f t="array" ref="IK7">_xlfn.IFNA(VLOOKUP($A7,TRANSPOSE(#REF!),IK$2+2,FALSE),0)</f>
        <v>#REF!</v>
      </c>
      <c r="IL7" t="e" cm="1">
        <f t="array" ref="IL7">_xlfn.IFNA(VLOOKUP($A7,TRANSPOSE(#REF!),IL$2+2,FALSE),0)</f>
        <v>#REF!</v>
      </c>
      <c r="IM7" t="e" cm="1">
        <f t="array" ref="IM7">_xlfn.IFNA(VLOOKUP($A7,TRANSPOSE(#REF!),IM$2+2,FALSE),0)</f>
        <v>#REF!</v>
      </c>
      <c r="IN7" t="e" cm="1">
        <f t="array" ref="IN7">_xlfn.IFNA(VLOOKUP($A7,TRANSPOSE(#REF!),IN$2+2,FALSE),0)</f>
        <v>#REF!</v>
      </c>
      <c r="IO7" t="e" cm="1">
        <f t="array" ref="IO7">_xlfn.IFNA(VLOOKUP($A7,TRANSPOSE(#REF!),IO$2+2,FALSE),0)</f>
        <v>#REF!</v>
      </c>
      <c r="IP7" t="e" cm="1">
        <f t="array" ref="IP7">_xlfn.IFNA(VLOOKUP($A7,TRANSPOSE(#REF!),IP$2+2,FALSE),0)</f>
        <v>#REF!</v>
      </c>
      <c r="IQ7" t="e" cm="1">
        <f t="array" ref="IQ7">_xlfn.IFNA(VLOOKUP($A7,TRANSPOSE(#REF!),IQ$2+2,FALSE),0)</f>
        <v>#REF!</v>
      </c>
      <c r="IR7" t="e" cm="1">
        <f t="array" ref="IR7">_xlfn.IFNA(VLOOKUP($A7,TRANSPOSE(#REF!),IR$2+2,FALSE),0)</f>
        <v>#REF!</v>
      </c>
      <c r="IS7" t="e" cm="1">
        <f t="array" ref="IS7">_xlfn.IFNA(VLOOKUP($A7,TRANSPOSE(#REF!),IS$2+2,FALSE),0)</f>
        <v>#REF!</v>
      </c>
      <c r="IT7" t="e" cm="1">
        <f t="array" ref="IT7">_xlfn.IFNA(VLOOKUP($A7,TRANSPOSE(#REF!),IT$2+2,FALSE),0)</f>
        <v>#REF!</v>
      </c>
      <c r="IU7" t="e" cm="1">
        <f t="array" ref="IU7">_xlfn.IFNA(VLOOKUP($A7,TRANSPOSE(#REF!),IU$2+2,FALSE),0)</f>
        <v>#REF!</v>
      </c>
      <c r="IV7" t="e" cm="1">
        <f t="array" ref="IV7">_xlfn.IFNA(VLOOKUP($A7,TRANSPOSE(#REF!),IV$2+2,FALSE),0)</f>
        <v>#REF!</v>
      </c>
      <c r="IW7" t="e" cm="1">
        <f t="array" ref="IW7">_xlfn.IFNA(VLOOKUP($A7,TRANSPOSE(#REF!),IW$2+2,FALSE),0)</f>
        <v>#REF!</v>
      </c>
      <c r="IX7" t="e" cm="1">
        <f t="array" ref="IX7">_xlfn.IFNA(VLOOKUP($A7,TRANSPOSE(#REF!),IX$2+2,FALSE),0)</f>
        <v>#REF!</v>
      </c>
      <c r="IY7" t="e" cm="1">
        <f t="array" ref="IY7">_xlfn.IFNA(VLOOKUP($A7,TRANSPOSE(#REF!),IY$2+2,FALSE),0)</f>
        <v>#REF!</v>
      </c>
      <c r="IZ7" t="e" cm="1">
        <f t="array" ref="IZ7">_xlfn.IFNA(VLOOKUP($A7,TRANSPOSE(#REF!),IZ$2+2,FALSE),0)</f>
        <v>#REF!</v>
      </c>
      <c r="JA7" t="e" cm="1">
        <f t="array" ref="JA7">_xlfn.IFNA(VLOOKUP($A7,TRANSPOSE(#REF!),JA$2+2,FALSE),0)</f>
        <v>#REF!</v>
      </c>
      <c r="JB7" t="e" cm="1">
        <f t="array" ref="JB7">_xlfn.IFNA(VLOOKUP($A7,TRANSPOSE(#REF!),JB$2+2,FALSE),0)</f>
        <v>#REF!</v>
      </c>
      <c r="JC7" t="e" cm="1">
        <f t="array" ref="JC7">_xlfn.IFNA(VLOOKUP($A7,TRANSPOSE(#REF!),JC$2+2,FALSE),0)</f>
        <v>#REF!</v>
      </c>
      <c r="JD7" t="e" cm="1">
        <f t="array" ref="JD7">_xlfn.IFNA(VLOOKUP($A7,TRANSPOSE(#REF!),JD$2+2,FALSE),0)</f>
        <v>#REF!</v>
      </c>
      <c r="JE7" t="e" cm="1">
        <f t="array" ref="JE7">_xlfn.IFNA(VLOOKUP($A7,TRANSPOSE(#REF!),JE$2+2,FALSE),0)</f>
        <v>#REF!</v>
      </c>
      <c r="JF7" t="e" cm="1">
        <f t="array" ref="JF7">_xlfn.IFNA(VLOOKUP($A7,TRANSPOSE(#REF!),JF$2+2,FALSE),0)</f>
        <v>#REF!</v>
      </c>
      <c r="JG7" t="e" cm="1">
        <f t="array" ref="JG7">_xlfn.IFNA(VLOOKUP($A7,TRANSPOSE(#REF!),JG$2+2,FALSE),0)</f>
        <v>#REF!</v>
      </c>
      <c r="JH7" t="e" cm="1">
        <f t="array" ref="JH7">_xlfn.IFNA(VLOOKUP($A7,TRANSPOSE(#REF!),JH$2+2,FALSE),0)</f>
        <v>#REF!</v>
      </c>
      <c r="JI7" t="e" cm="1">
        <f t="array" ref="JI7">_xlfn.IFNA(VLOOKUP($A7,TRANSPOSE(#REF!),JI$2+2,FALSE),0)</f>
        <v>#REF!</v>
      </c>
      <c r="JJ7" t="e" cm="1">
        <f t="array" ref="JJ7">_xlfn.IFNA(VLOOKUP($A7,TRANSPOSE(#REF!),JJ$2+2,FALSE),0)</f>
        <v>#REF!</v>
      </c>
      <c r="JK7" t="e" cm="1">
        <f t="array" ref="JK7">_xlfn.IFNA(VLOOKUP($A7,TRANSPOSE(#REF!),JK$2+2,FALSE),0)</f>
        <v>#REF!</v>
      </c>
      <c r="JL7" t="e" cm="1">
        <f t="array" ref="JL7">_xlfn.IFNA(VLOOKUP($A7,TRANSPOSE(#REF!),JL$2+2,FALSE),0)</f>
        <v>#REF!</v>
      </c>
      <c r="JM7" t="e" cm="1">
        <f t="array" ref="JM7">_xlfn.IFNA(VLOOKUP($A7,TRANSPOSE(#REF!),JM$2+2,FALSE),0)</f>
        <v>#REF!</v>
      </c>
      <c r="JN7" t="e" cm="1">
        <f t="array" ref="JN7">_xlfn.IFNA(VLOOKUP($A7,TRANSPOSE(#REF!),JN$2+2,FALSE),0)</f>
        <v>#REF!</v>
      </c>
      <c r="JO7" t="e" cm="1">
        <f t="array" ref="JO7">_xlfn.IFNA(VLOOKUP($A7,TRANSPOSE(#REF!),JO$2+2,FALSE),0)</f>
        <v>#REF!</v>
      </c>
      <c r="JP7" t="e" cm="1">
        <f t="array" ref="JP7">_xlfn.IFNA(VLOOKUP($A7,TRANSPOSE(#REF!),JP$2+2,FALSE),0)</f>
        <v>#REF!</v>
      </c>
      <c r="JQ7" t="e" cm="1">
        <f t="array" ref="JQ7">_xlfn.IFNA(VLOOKUP($A7,TRANSPOSE(#REF!),JQ$2+2,FALSE),0)</f>
        <v>#REF!</v>
      </c>
      <c r="JR7" t="e" cm="1">
        <f t="array" ref="JR7">_xlfn.IFNA(VLOOKUP($A7,TRANSPOSE(#REF!),JR$2+2,FALSE),0)</f>
        <v>#REF!</v>
      </c>
      <c r="JS7" t="e" cm="1">
        <f t="array" ref="JS7">_xlfn.IFNA(VLOOKUP($A7,TRANSPOSE(#REF!),JS$2+2,FALSE),0)</f>
        <v>#REF!</v>
      </c>
      <c r="JT7" t="e" cm="1">
        <f t="array" ref="JT7">_xlfn.IFNA(VLOOKUP($A7,TRANSPOSE(#REF!),JT$2+2,FALSE),0)</f>
        <v>#REF!</v>
      </c>
      <c r="JU7" t="e" cm="1">
        <f t="array" ref="JU7">_xlfn.IFNA(VLOOKUP($A7,TRANSPOSE(#REF!),JU$2+2,FALSE),0)</f>
        <v>#REF!</v>
      </c>
      <c r="JV7" t="e" cm="1">
        <f t="array" ref="JV7">_xlfn.IFNA(VLOOKUP($A7,TRANSPOSE(#REF!),JV$2+2,FALSE),0)</f>
        <v>#REF!</v>
      </c>
      <c r="JW7" t="e" cm="1">
        <f t="array" ref="JW7">_xlfn.IFNA(VLOOKUP($A7,TRANSPOSE(#REF!),JW$2+2,FALSE),0)</f>
        <v>#REF!</v>
      </c>
      <c r="JX7" t="e" cm="1">
        <f t="array" ref="JX7">_xlfn.IFNA(VLOOKUP($A7,TRANSPOSE(#REF!),JX$2+2,FALSE),0)</f>
        <v>#REF!</v>
      </c>
      <c r="JY7" t="e" cm="1">
        <f t="array" ref="JY7">_xlfn.IFNA(VLOOKUP($A7,TRANSPOSE(#REF!),JY$2+2,FALSE),0)</f>
        <v>#REF!</v>
      </c>
      <c r="JZ7" t="e" cm="1">
        <f t="array" ref="JZ7">_xlfn.IFNA(VLOOKUP($A7,TRANSPOSE(#REF!),JZ$2+2,FALSE),0)</f>
        <v>#REF!</v>
      </c>
      <c r="KA7" t="e" cm="1">
        <f t="array" ref="KA7">_xlfn.IFNA(VLOOKUP($A7,TRANSPOSE(#REF!),KA$2+2,FALSE),0)</f>
        <v>#REF!</v>
      </c>
      <c r="KB7" t="e" cm="1">
        <f t="array" ref="KB7">_xlfn.IFNA(VLOOKUP($A7,TRANSPOSE(#REF!),KB$2+2,FALSE),0)</f>
        <v>#REF!</v>
      </c>
      <c r="KC7" t="e" cm="1">
        <f t="array" ref="KC7">_xlfn.IFNA(VLOOKUP($A7,TRANSPOSE(#REF!),KC$2+2,FALSE),0)</f>
        <v>#REF!</v>
      </c>
      <c r="KD7" t="e" cm="1">
        <f t="array" ref="KD7">_xlfn.IFNA(VLOOKUP($A7,TRANSPOSE(#REF!),KD$2+2,FALSE),0)</f>
        <v>#REF!</v>
      </c>
      <c r="KE7" t="e" cm="1">
        <f t="array" ref="KE7">_xlfn.IFNA(VLOOKUP($A7,TRANSPOSE(#REF!),KE$2+2,FALSE),0)</f>
        <v>#REF!</v>
      </c>
      <c r="KF7" t="e" cm="1">
        <f t="array" ref="KF7">_xlfn.IFNA(VLOOKUP($A7,TRANSPOSE(#REF!),KF$2+2,FALSE),0)</f>
        <v>#REF!</v>
      </c>
      <c r="KG7" t="e" cm="1">
        <f t="array" ref="KG7">_xlfn.IFNA(VLOOKUP($A7,TRANSPOSE(#REF!),KG$2+2,FALSE),0)</f>
        <v>#REF!</v>
      </c>
      <c r="KH7" t="e" cm="1">
        <f t="array" ref="KH7">_xlfn.IFNA(VLOOKUP($A7,TRANSPOSE(#REF!),KH$2+2,FALSE),0)</f>
        <v>#REF!</v>
      </c>
      <c r="KI7" t="e" cm="1">
        <f t="array" ref="KI7">_xlfn.IFNA(VLOOKUP($A7,TRANSPOSE(#REF!),KI$2+2,FALSE),0)</f>
        <v>#REF!</v>
      </c>
      <c r="KJ7" t="e" cm="1">
        <f t="array" ref="KJ7">_xlfn.IFNA(VLOOKUP($A7,TRANSPOSE(#REF!),KJ$2+2,FALSE),0)</f>
        <v>#REF!</v>
      </c>
      <c r="KK7" t="e" cm="1">
        <f t="array" ref="KK7">_xlfn.IFNA(VLOOKUP($A7,TRANSPOSE(#REF!),KK$2+2,FALSE),0)</f>
        <v>#REF!</v>
      </c>
      <c r="KL7" t="e" cm="1">
        <f t="array" ref="KL7">_xlfn.IFNA(VLOOKUP($A7,TRANSPOSE(#REF!),KL$2+2,FALSE),0)</f>
        <v>#REF!</v>
      </c>
      <c r="KM7" t="e" cm="1">
        <f t="array" ref="KM7">_xlfn.IFNA(VLOOKUP($A7,TRANSPOSE(#REF!),KM$2+2,FALSE),0)</f>
        <v>#REF!</v>
      </c>
      <c r="KN7" t="e" cm="1">
        <f t="array" ref="KN7">_xlfn.IFNA(VLOOKUP($A7,TRANSPOSE(#REF!),KN$2+2,FALSE),0)</f>
        <v>#REF!</v>
      </c>
      <c r="KO7" t="e" cm="1">
        <f t="array" ref="KO7">_xlfn.IFNA(VLOOKUP($A7,TRANSPOSE(#REF!),KO$2+2,FALSE),0)</f>
        <v>#REF!</v>
      </c>
      <c r="KP7" t="e" cm="1">
        <f t="array" ref="KP7">_xlfn.IFNA(VLOOKUP($A7,TRANSPOSE(#REF!),KP$2+2,FALSE),0)</f>
        <v>#REF!</v>
      </c>
      <c r="KQ7" t="e" cm="1">
        <f t="array" ref="KQ7">_xlfn.IFNA(VLOOKUP($A7,TRANSPOSE(#REF!),KQ$2+2,FALSE),0)</f>
        <v>#REF!</v>
      </c>
      <c r="KR7" t="e" cm="1">
        <f t="array" ref="KR7">_xlfn.IFNA(VLOOKUP($A7,TRANSPOSE(#REF!),KR$2+2,FALSE),0)</f>
        <v>#REF!</v>
      </c>
      <c r="KS7" t="e" cm="1">
        <f t="array" ref="KS7">_xlfn.IFNA(VLOOKUP($A7,TRANSPOSE(#REF!),KS$2+2,FALSE),0)</f>
        <v>#REF!</v>
      </c>
      <c r="KT7" t="e" cm="1">
        <f t="array" ref="KT7">_xlfn.IFNA(VLOOKUP($A7,TRANSPOSE(#REF!),KT$2+2,FALSE),0)</f>
        <v>#REF!</v>
      </c>
      <c r="KU7" t="e" cm="1">
        <f t="array" ref="KU7">_xlfn.IFNA(VLOOKUP($A7,TRANSPOSE(#REF!),KU$2+2,FALSE),0)</f>
        <v>#REF!</v>
      </c>
      <c r="KV7" t="e" cm="1">
        <f t="array" ref="KV7">_xlfn.IFNA(VLOOKUP($A7,TRANSPOSE(#REF!),KV$2+2,FALSE),0)</f>
        <v>#REF!</v>
      </c>
      <c r="KW7" t="e" cm="1">
        <f t="array" ref="KW7">_xlfn.IFNA(VLOOKUP($A7,TRANSPOSE(#REF!),KW$2+2,FALSE),0)</f>
        <v>#REF!</v>
      </c>
      <c r="KX7" t="e" cm="1">
        <f t="array" ref="KX7">_xlfn.IFNA(VLOOKUP($A7,TRANSPOSE(#REF!),KX$2+2,FALSE),0)</f>
        <v>#REF!</v>
      </c>
      <c r="KY7" t="e" cm="1">
        <f t="array" ref="KY7">_xlfn.IFNA(VLOOKUP($A7,TRANSPOSE(#REF!),KY$2+2,FALSE),0)</f>
        <v>#REF!</v>
      </c>
      <c r="KZ7" t="e" cm="1">
        <f t="array" ref="KZ7">_xlfn.IFNA(VLOOKUP($A7,TRANSPOSE(#REF!),KZ$2+2,FALSE),0)</f>
        <v>#REF!</v>
      </c>
      <c r="LA7" t="e" cm="1">
        <f t="array" ref="LA7">_xlfn.IFNA(VLOOKUP($A7,TRANSPOSE(#REF!),LA$2+2,FALSE),0)</f>
        <v>#REF!</v>
      </c>
      <c r="LB7" t="e" cm="1">
        <f t="array" ref="LB7">_xlfn.IFNA(VLOOKUP($A7,TRANSPOSE(#REF!),LB$2+2,FALSE),0)</f>
        <v>#REF!</v>
      </c>
      <c r="LC7" t="e" cm="1">
        <f t="array" ref="LC7">_xlfn.IFNA(VLOOKUP($A7,TRANSPOSE(#REF!),LC$2+2,FALSE),0)</f>
        <v>#REF!</v>
      </c>
      <c r="LD7" t="e" cm="1">
        <f t="array" ref="LD7">_xlfn.IFNA(VLOOKUP($A7,TRANSPOSE(#REF!),LD$2+2,FALSE),0)</f>
        <v>#REF!</v>
      </c>
      <c r="LE7" t="e" cm="1">
        <f t="array" ref="LE7">_xlfn.IFNA(VLOOKUP($A7,TRANSPOSE(#REF!),LE$2+2,FALSE),0)</f>
        <v>#REF!</v>
      </c>
      <c r="LF7" t="e" cm="1">
        <f t="array" ref="LF7">_xlfn.IFNA(VLOOKUP($A7,TRANSPOSE(#REF!),LF$2+2,FALSE),0)</f>
        <v>#REF!</v>
      </c>
      <c r="LG7" t="e" cm="1">
        <f t="array" ref="LG7">_xlfn.IFNA(VLOOKUP($A7,TRANSPOSE(#REF!),LG$2+2,FALSE),0)</f>
        <v>#REF!</v>
      </c>
      <c r="LH7" t="e" cm="1">
        <f t="array" ref="LH7">_xlfn.IFNA(VLOOKUP($A7,TRANSPOSE(#REF!),LH$2+2,FALSE),0)</f>
        <v>#REF!</v>
      </c>
      <c r="LI7" t="e" cm="1">
        <f t="array" ref="LI7">_xlfn.IFNA(VLOOKUP($A7,TRANSPOSE(#REF!),LI$2+2,FALSE),0)</f>
        <v>#REF!</v>
      </c>
      <c r="LJ7" t="e" cm="1">
        <f t="array" ref="LJ7">_xlfn.IFNA(VLOOKUP($A7,TRANSPOSE(#REF!),LJ$2+2,FALSE),0)</f>
        <v>#REF!</v>
      </c>
      <c r="LK7" t="e" cm="1">
        <f t="array" ref="LK7">_xlfn.IFNA(VLOOKUP($A7,TRANSPOSE(#REF!),LK$2+2,FALSE),0)</f>
        <v>#REF!</v>
      </c>
      <c r="LL7" t="e" cm="1">
        <f t="array" ref="LL7">_xlfn.IFNA(VLOOKUP($A7,TRANSPOSE(#REF!),LL$2+2,FALSE),0)</f>
        <v>#REF!</v>
      </c>
      <c r="LM7" t="e" cm="1">
        <f t="array" ref="LM7">_xlfn.IFNA(VLOOKUP($A7,TRANSPOSE(#REF!),LM$2+2,FALSE),0)</f>
        <v>#REF!</v>
      </c>
      <c r="LN7" t="e" cm="1">
        <f t="array" ref="LN7">_xlfn.IFNA(VLOOKUP($A7,TRANSPOSE(#REF!),LN$2+2,FALSE),0)</f>
        <v>#REF!</v>
      </c>
      <c r="LO7" t="e" cm="1">
        <f t="array" ref="LO7">_xlfn.IFNA(VLOOKUP($A7,TRANSPOSE(#REF!),LO$2+2,FALSE),0)</f>
        <v>#REF!</v>
      </c>
      <c r="LP7" t="e" cm="1">
        <f t="array" ref="LP7">_xlfn.IFNA(VLOOKUP($A7,TRANSPOSE(#REF!),LP$2+2,FALSE),0)</f>
        <v>#REF!</v>
      </c>
      <c r="LQ7" t="e" cm="1">
        <f t="array" ref="LQ7">_xlfn.IFNA(VLOOKUP($A7,TRANSPOSE(#REF!),LQ$2+2,FALSE),0)</f>
        <v>#REF!</v>
      </c>
      <c r="LR7" t="e" cm="1">
        <f t="array" ref="LR7">_xlfn.IFNA(VLOOKUP($A7,TRANSPOSE(#REF!),LR$2+2,FALSE),0)</f>
        <v>#REF!</v>
      </c>
      <c r="LS7" t="e" cm="1">
        <f t="array" ref="LS7">_xlfn.IFNA(VLOOKUP($A7,TRANSPOSE(#REF!),LS$2+2,FALSE),0)</f>
        <v>#REF!</v>
      </c>
      <c r="LT7" t="e" cm="1">
        <f t="array" ref="LT7">_xlfn.IFNA(VLOOKUP($A7,TRANSPOSE(#REF!),LT$2+2,FALSE),0)</f>
        <v>#REF!</v>
      </c>
      <c r="LU7" t="e" cm="1">
        <f t="array" ref="LU7">_xlfn.IFNA(VLOOKUP($A7,TRANSPOSE(#REF!),LU$2+2,FALSE),0)</f>
        <v>#REF!</v>
      </c>
      <c r="LV7" t="e" cm="1">
        <f t="array" ref="LV7">_xlfn.IFNA(VLOOKUP($A7,TRANSPOSE(#REF!),LV$2+2,FALSE),0)</f>
        <v>#REF!</v>
      </c>
      <c r="LW7" t="e" cm="1">
        <f t="array" ref="LW7">_xlfn.IFNA(VLOOKUP($A7,TRANSPOSE(#REF!),LW$2+2,FALSE),0)</f>
        <v>#REF!</v>
      </c>
      <c r="LX7" t="e" cm="1">
        <f t="array" ref="LX7">_xlfn.IFNA(VLOOKUP($A7,TRANSPOSE(#REF!),LX$2+2,FALSE),0)</f>
        <v>#REF!</v>
      </c>
      <c r="LY7" t="e" cm="1">
        <f t="array" ref="LY7">_xlfn.IFNA(VLOOKUP($A7,TRANSPOSE(#REF!),LY$2+2,FALSE),0)</f>
        <v>#REF!</v>
      </c>
      <c r="LZ7" t="e" cm="1">
        <f t="array" ref="LZ7">_xlfn.IFNA(VLOOKUP($A7,TRANSPOSE(#REF!),LZ$2+2,FALSE),0)</f>
        <v>#REF!</v>
      </c>
      <c r="MA7" t="e" cm="1">
        <f t="array" ref="MA7">_xlfn.IFNA(VLOOKUP($A7,TRANSPOSE(#REF!),MA$2+2,FALSE),0)</f>
        <v>#REF!</v>
      </c>
      <c r="MB7" t="e" cm="1">
        <f t="array" ref="MB7">_xlfn.IFNA(VLOOKUP($A7,TRANSPOSE(#REF!),MB$2+2,FALSE),0)</f>
        <v>#REF!</v>
      </c>
      <c r="MC7" t="e" cm="1">
        <f t="array" ref="MC7">_xlfn.IFNA(VLOOKUP($A7,TRANSPOSE(#REF!),MC$2+2,FALSE),0)</f>
        <v>#REF!</v>
      </c>
      <c r="MD7" t="e" cm="1">
        <f t="array" ref="MD7">_xlfn.IFNA(VLOOKUP($A7,TRANSPOSE(#REF!),MD$2+2,FALSE),0)</f>
        <v>#REF!</v>
      </c>
      <c r="ME7" t="e" cm="1">
        <f t="array" ref="ME7">_xlfn.IFNA(VLOOKUP($A7,TRANSPOSE(#REF!),ME$2+2,FALSE),0)</f>
        <v>#REF!</v>
      </c>
      <c r="MF7" t="e" cm="1">
        <f t="array" ref="MF7">_xlfn.IFNA(VLOOKUP($A7,TRANSPOSE(#REF!),MF$2+2,FALSE),0)</f>
        <v>#REF!</v>
      </c>
      <c r="MG7" t="e" cm="1">
        <f t="array" ref="MG7">_xlfn.IFNA(VLOOKUP($A7,TRANSPOSE(#REF!),MG$2+2,FALSE),0)</f>
        <v>#REF!</v>
      </c>
      <c r="MH7" t="e" cm="1">
        <f t="array" ref="MH7">_xlfn.IFNA(VLOOKUP($A7,TRANSPOSE(#REF!),MH$2+2,FALSE),0)</f>
        <v>#REF!</v>
      </c>
      <c r="MI7" t="e" cm="1">
        <f t="array" ref="MI7">_xlfn.IFNA(VLOOKUP($A7,TRANSPOSE(#REF!),MI$2+2,FALSE),0)</f>
        <v>#REF!</v>
      </c>
      <c r="MJ7" t="e" cm="1">
        <f t="array" ref="MJ7">_xlfn.IFNA(VLOOKUP($A7,TRANSPOSE(#REF!),MJ$2+2,FALSE),0)</f>
        <v>#REF!</v>
      </c>
      <c r="MK7" t="e" cm="1">
        <f t="array" ref="MK7">_xlfn.IFNA(VLOOKUP($A7,TRANSPOSE(#REF!),MK$2+2,FALSE),0)</f>
        <v>#REF!</v>
      </c>
      <c r="ML7" t="e" cm="1">
        <f t="array" ref="ML7">_xlfn.IFNA(VLOOKUP($A7,TRANSPOSE(#REF!),ML$2+2,FALSE),0)</f>
        <v>#REF!</v>
      </c>
      <c r="MM7" t="e" cm="1">
        <f t="array" ref="MM7">_xlfn.IFNA(VLOOKUP($A7,TRANSPOSE(#REF!),MM$2+2,FALSE),0)</f>
        <v>#REF!</v>
      </c>
      <c r="MN7" t="e" cm="1">
        <f t="array" ref="MN7">_xlfn.IFNA(VLOOKUP($A7,TRANSPOSE(#REF!),MN$2+2,FALSE),0)</f>
        <v>#REF!</v>
      </c>
      <c r="MO7" t="e" cm="1">
        <f t="array" ref="MO7">_xlfn.IFNA(VLOOKUP($A7,TRANSPOSE(#REF!),MO$2+2,FALSE),0)</f>
        <v>#REF!</v>
      </c>
      <c r="MP7" t="e" cm="1">
        <f t="array" ref="MP7">_xlfn.IFNA(VLOOKUP($A7,TRANSPOSE(#REF!),MP$2+2,FALSE),0)</f>
        <v>#REF!</v>
      </c>
      <c r="MQ7" t="e" cm="1">
        <f t="array" ref="MQ7">_xlfn.IFNA(VLOOKUP($A7,TRANSPOSE(#REF!),MQ$2+2,FALSE),0)</f>
        <v>#REF!</v>
      </c>
      <c r="MR7" t="e" cm="1">
        <f t="array" ref="MR7">_xlfn.IFNA(VLOOKUP($A7,TRANSPOSE(#REF!),MR$2+2,FALSE),0)</f>
        <v>#REF!</v>
      </c>
      <c r="MS7" t="e" cm="1">
        <f t="array" ref="MS7">_xlfn.IFNA(VLOOKUP($A7,TRANSPOSE(#REF!),MS$2+2,FALSE),0)</f>
        <v>#REF!</v>
      </c>
      <c r="MT7" t="e" cm="1">
        <f t="array" ref="MT7">_xlfn.IFNA(VLOOKUP($A7,TRANSPOSE(#REF!),MT$2+2,FALSE),0)</f>
        <v>#REF!</v>
      </c>
      <c r="MU7" t="e" cm="1">
        <f t="array" ref="MU7">_xlfn.IFNA(VLOOKUP($A7,TRANSPOSE(#REF!),MU$2+2,FALSE),0)</f>
        <v>#REF!</v>
      </c>
      <c r="MV7" t="e" cm="1">
        <f t="array" ref="MV7">_xlfn.IFNA(VLOOKUP($A7,TRANSPOSE(#REF!),MV$2+2,FALSE),0)</f>
        <v>#REF!</v>
      </c>
      <c r="MW7" t="e" cm="1">
        <f t="array" ref="MW7">_xlfn.IFNA(VLOOKUP($A7,TRANSPOSE(#REF!),MW$2+2,FALSE),0)</f>
        <v>#REF!</v>
      </c>
      <c r="MX7" t="e" cm="1">
        <f t="array" ref="MX7">_xlfn.IFNA(VLOOKUP($A7,TRANSPOSE(#REF!),MX$2+2,FALSE),0)</f>
        <v>#REF!</v>
      </c>
      <c r="MY7" t="e" cm="1">
        <f t="array" ref="MY7">_xlfn.IFNA(VLOOKUP($A7,TRANSPOSE(#REF!),MY$2+2,FALSE),0)</f>
        <v>#REF!</v>
      </c>
      <c r="MZ7" t="e" cm="1">
        <f t="array" ref="MZ7">_xlfn.IFNA(VLOOKUP($A7,TRANSPOSE(#REF!),MZ$2+2,FALSE),0)</f>
        <v>#REF!</v>
      </c>
      <c r="NA7" t="e" cm="1">
        <f t="array" ref="NA7">_xlfn.IFNA(VLOOKUP($A7,TRANSPOSE(#REF!),NA$2+2,FALSE),0)</f>
        <v>#REF!</v>
      </c>
      <c r="NB7" t="e" cm="1">
        <f t="array" ref="NB7">_xlfn.IFNA(VLOOKUP($A7,TRANSPOSE(#REF!),NB$2+2,FALSE),0)</f>
        <v>#REF!</v>
      </c>
      <c r="NC7" t="e" cm="1">
        <f t="array" ref="NC7">_xlfn.IFNA(VLOOKUP($A7,TRANSPOSE(#REF!),NC$2+2,FALSE),0)</f>
        <v>#REF!</v>
      </c>
      <c r="ND7" t="e" cm="1">
        <f t="array" ref="ND7">_xlfn.IFNA(VLOOKUP($A7,TRANSPOSE(#REF!),ND$2+2,FALSE),0)</f>
        <v>#REF!</v>
      </c>
      <c r="NE7" t="e" cm="1">
        <f t="array" ref="NE7">_xlfn.IFNA(VLOOKUP($A7,TRANSPOSE(#REF!),NE$2+2,FALSE),0)</f>
        <v>#REF!</v>
      </c>
      <c r="NF7" t="e" cm="1">
        <f t="array" ref="NF7">_xlfn.IFNA(VLOOKUP($A7,TRANSPOSE(#REF!),NF$2+2,FALSE),0)</f>
        <v>#REF!</v>
      </c>
      <c r="NG7" t="e" cm="1">
        <f t="array" ref="NG7">_xlfn.IFNA(VLOOKUP($A7,TRANSPOSE(#REF!),NG$2+2,FALSE),0)</f>
        <v>#REF!</v>
      </c>
      <c r="NH7" t="e" cm="1">
        <f t="array" ref="NH7">_xlfn.IFNA(VLOOKUP($A7,TRANSPOSE(#REF!),NH$2+2,FALSE),0)</f>
        <v>#REF!</v>
      </c>
      <c r="NI7" t="e" cm="1">
        <f t="array" ref="NI7">_xlfn.IFNA(VLOOKUP($A7,TRANSPOSE(#REF!),NI$2+2,FALSE),0)</f>
        <v>#REF!</v>
      </c>
      <c r="NJ7" t="e" cm="1">
        <f t="array" ref="NJ7">_xlfn.IFNA(VLOOKUP($A7,TRANSPOSE(#REF!),NJ$2+2,FALSE),0)</f>
        <v>#REF!</v>
      </c>
      <c r="NL7" t="e">
        <f t="shared" si="0"/>
        <v>#REF!</v>
      </c>
      <c r="NM7" t="e">
        <f t="shared" si="1"/>
        <v>#REF!</v>
      </c>
    </row>
    <row r="8" spans="1:377" x14ac:dyDescent="0.3">
      <c r="A8" t="str">
        <v>PDE1_01</v>
      </c>
      <c r="B8" t="str">
        <v>Elektriciteit</v>
      </c>
      <c r="C8" t="str">
        <v>Conversion</v>
      </c>
      <c r="D8" t="str">
        <v>Power DE1</v>
      </c>
      <c r="E8" t="str">
        <v>Generation</v>
      </c>
      <c r="F8" t="str">
        <v>Electricity Cluster DE1</v>
      </c>
      <c r="G8" t="str">
        <v xml:space="preserve">Offshore Wind Cluster DE1 </v>
      </c>
      <c r="H8" t="str">
        <v>[GW]</v>
      </c>
      <c r="I8">
        <f>_xlfn.IFNA(VLOOKUP(A8,'[1]PASTE Cap_Investment'!A:B,2,FALSE),0)</f>
        <v>65.900000000000006</v>
      </c>
      <c r="J8" t="e" cm="1">
        <f t="array" ref="J8">_xlfn.IFNA(VLOOKUP($A8,TRANSPOSE(#REF!),J$2+2,FALSE),0)</f>
        <v>#REF!</v>
      </c>
      <c r="K8" t="e" cm="1">
        <f t="array" ref="K8">_xlfn.IFNA(VLOOKUP($A8,TRANSPOSE(#REF!),K$2+2,FALSE),0)</f>
        <v>#REF!</v>
      </c>
      <c r="L8" t="e" cm="1">
        <f t="array" ref="L8">_xlfn.IFNA(VLOOKUP($A8,TRANSPOSE(#REF!),L$2+2,FALSE),0)</f>
        <v>#REF!</v>
      </c>
      <c r="M8" t="e" cm="1">
        <f t="array" ref="M8">_xlfn.IFNA(VLOOKUP($A8,TRANSPOSE(#REF!),M$2+2,FALSE),0)</f>
        <v>#REF!</v>
      </c>
      <c r="N8" t="e" cm="1">
        <f t="array" ref="N8">_xlfn.IFNA(VLOOKUP($A8,TRANSPOSE(#REF!),N$2+2,FALSE),0)</f>
        <v>#REF!</v>
      </c>
      <c r="O8" t="e" cm="1">
        <f t="array" ref="O8">_xlfn.IFNA(VLOOKUP($A8,TRANSPOSE(#REF!),O$2+2,FALSE),0)</f>
        <v>#REF!</v>
      </c>
      <c r="P8" t="e" cm="1">
        <f t="array" ref="P8">_xlfn.IFNA(VLOOKUP($A8,TRANSPOSE(#REF!),P$2+2,FALSE),0)</f>
        <v>#REF!</v>
      </c>
      <c r="Q8" t="e" cm="1">
        <f t="array" ref="Q8">_xlfn.IFNA(VLOOKUP($A8,TRANSPOSE(#REF!),Q$2+2,FALSE),0)</f>
        <v>#REF!</v>
      </c>
      <c r="R8" t="e" cm="1">
        <f t="array" ref="R8">_xlfn.IFNA(VLOOKUP($A8,TRANSPOSE(#REF!),R$2+2,FALSE),0)</f>
        <v>#REF!</v>
      </c>
      <c r="S8" t="e" cm="1">
        <f t="array" ref="S8">_xlfn.IFNA(VLOOKUP($A8,TRANSPOSE(#REF!),S$2+2,FALSE),0)</f>
        <v>#REF!</v>
      </c>
      <c r="T8" t="e" cm="1">
        <f t="array" ref="T8">_xlfn.IFNA(VLOOKUP($A8,TRANSPOSE(#REF!),T$2+2,FALSE),0)</f>
        <v>#REF!</v>
      </c>
      <c r="U8" t="e" cm="1">
        <f t="array" ref="U8">_xlfn.IFNA(VLOOKUP($A8,TRANSPOSE(#REF!),U$2+2,FALSE),0)</f>
        <v>#REF!</v>
      </c>
      <c r="V8" t="e" cm="1">
        <f t="array" ref="V8">_xlfn.IFNA(VLOOKUP($A8,TRANSPOSE(#REF!),V$2+2,FALSE),0)</f>
        <v>#REF!</v>
      </c>
      <c r="W8" t="e" cm="1">
        <f t="array" ref="W8">_xlfn.IFNA(VLOOKUP($A8,TRANSPOSE(#REF!),W$2+2,FALSE),0)</f>
        <v>#REF!</v>
      </c>
      <c r="X8" t="e" cm="1">
        <f t="array" ref="X8">_xlfn.IFNA(VLOOKUP($A8,TRANSPOSE(#REF!),X$2+2,FALSE),0)</f>
        <v>#REF!</v>
      </c>
      <c r="Y8" t="e" cm="1">
        <f t="array" ref="Y8">_xlfn.IFNA(VLOOKUP($A8,TRANSPOSE(#REF!),Y$2+2,FALSE),0)</f>
        <v>#REF!</v>
      </c>
      <c r="Z8" t="e" cm="1">
        <f t="array" ref="Z8">_xlfn.IFNA(VLOOKUP($A8,TRANSPOSE(#REF!),Z$2+2,FALSE),0)</f>
        <v>#REF!</v>
      </c>
      <c r="AA8" t="e" cm="1">
        <f t="array" ref="AA8">_xlfn.IFNA(VLOOKUP($A8,TRANSPOSE(#REF!),AA$2+2,FALSE),0)</f>
        <v>#REF!</v>
      </c>
      <c r="AB8" t="e" cm="1">
        <f t="array" ref="AB8">_xlfn.IFNA(VLOOKUP($A8,TRANSPOSE(#REF!),AB$2+2,FALSE),0)</f>
        <v>#REF!</v>
      </c>
      <c r="AC8" t="e" cm="1">
        <f t="array" ref="AC8">_xlfn.IFNA(VLOOKUP($A8,TRANSPOSE(#REF!),AC$2+2,FALSE),0)</f>
        <v>#REF!</v>
      </c>
      <c r="AD8" t="e" cm="1">
        <f t="array" ref="AD8">_xlfn.IFNA(VLOOKUP($A8,TRANSPOSE(#REF!),AD$2+2,FALSE),0)</f>
        <v>#REF!</v>
      </c>
      <c r="AE8" t="e" cm="1">
        <f t="array" ref="AE8">_xlfn.IFNA(VLOOKUP($A8,TRANSPOSE(#REF!),AE$2+2,FALSE),0)</f>
        <v>#REF!</v>
      </c>
      <c r="AF8" t="e" cm="1">
        <f t="array" ref="AF8">_xlfn.IFNA(VLOOKUP($A8,TRANSPOSE(#REF!),AF$2+2,FALSE),0)</f>
        <v>#REF!</v>
      </c>
      <c r="AG8" t="e" cm="1">
        <f t="array" ref="AG8">_xlfn.IFNA(VLOOKUP($A8,TRANSPOSE(#REF!),AG$2+2,FALSE),0)</f>
        <v>#REF!</v>
      </c>
      <c r="AH8" t="e" cm="1">
        <f t="array" ref="AH8">_xlfn.IFNA(VLOOKUP($A8,TRANSPOSE(#REF!),AH$2+2,FALSE),0)</f>
        <v>#REF!</v>
      </c>
      <c r="AI8" t="e" cm="1">
        <f t="array" ref="AI8">_xlfn.IFNA(VLOOKUP($A8,TRANSPOSE(#REF!),AI$2+2,FALSE),0)</f>
        <v>#REF!</v>
      </c>
      <c r="AJ8" t="e" cm="1">
        <f t="array" ref="AJ8">_xlfn.IFNA(VLOOKUP($A8,TRANSPOSE(#REF!),AJ$2+2,FALSE),0)</f>
        <v>#REF!</v>
      </c>
      <c r="AK8" t="e" cm="1">
        <f t="array" ref="AK8">_xlfn.IFNA(VLOOKUP($A8,TRANSPOSE(#REF!),AK$2+2,FALSE),0)</f>
        <v>#REF!</v>
      </c>
      <c r="AL8" t="e" cm="1">
        <f t="array" ref="AL8">_xlfn.IFNA(VLOOKUP($A8,TRANSPOSE(#REF!),AL$2+2,FALSE),0)</f>
        <v>#REF!</v>
      </c>
      <c r="AM8" t="e" cm="1">
        <f t="array" ref="AM8">_xlfn.IFNA(VLOOKUP($A8,TRANSPOSE(#REF!),AM$2+2,FALSE),0)</f>
        <v>#REF!</v>
      </c>
      <c r="AN8" t="e" cm="1">
        <f t="array" ref="AN8">_xlfn.IFNA(VLOOKUP($A8,TRANSPOSE(#REF!),AN$2+2,FALSE),0)</f>
        <v>#REF!</v>
      </c>
      <c r="AO8" t="e" cm="1">
        <f t="array" ref="AO8">_xlfn.IFNA(VLOOKUP($A8,TRANSPOSE(#REF!),AO$2+2,FALSE),0)</f>
        <v>#REF!</v>
      </c>
      <c r="AP8" t="e" cm="1">
        <f t="array" ref="AP8">_xlfn.IFNA(VLOOKUP($A8,TRANSPOSE(#REF!),AP$2+2,FALSE),0)</f>
        <v>#REF!</v>
      </c>
      <c r="AQ8" t="e" cm="1">
        <f t="array" ref="AQ8">_xlfn.IFNA(VLOOKUP($A8,TRANSPOSE(#REF!),AQ$2+2,FALSE),0)</f>
        <v>#REF!</v>
      </c>
      <c r="AR8" t="e" cm="1">
        <f t="array" ref="AR8">_xlfn.IFNA(VLOOKUP($A8,TRANSPOSE(#REF!),AR$2+2,FALSE),0)</f>
        <v>#REF!</v>
      </c>
      <c r="AS8" t="e" cm="1">
        <f t="array" ref="AS8">_xlfn.IFNA(VLOOKUP($A8,TRANSPOSE(#REF!),AS$2+2,FALSE),0)</f>
        <v>#REF!</v>
      </c>
      <c r="AT8" t="e" cm="1">
        <f t="array" ref="AT8">_xlfn.IFNA(VLOOKUP($A8,TRANSPOSE(#REF!),AT$2+2,FALSE),0)</f>
        <v>#REF!</v>
      </c>
      <c r="AU8" t="e" cm="1">
        <f t="array" ref="AU8">_xlfn.IFNA(VLOOKUP($A8,TRANSPOSE(#REF!),AU$2+2,FALSE),0)</f>
        <v>#REF!</v>
      </c>
      <c r="AV8" t="e" cm="1">
        <f t="array" ref="AV8">_xlfn.IFNA(VLOOKUP($A8,TRANSPOSE(#REF!),AV$2+2,FALSE),0)</f>
        <v>#REF!</v>
      </c>
      <c r="AW8" t="e" cm="1">
        <f t="array" ref="AW8">_xlfn.IFNA(VLOOKUP($A8,TRANSPOSE(#REF!),AW$2+2,FALSE),0)</f>
        <v>#REF!</v>
      </c>
      <c r="AX8" t="e" cm="1">
        <f t="array" ref="AX8">_xlfn.IFNA(VLOOKUP($A8,TRANSPOSE(#REF!),AX$2+2,FALSE),0)</f>
        <v>#REF!</v>
      </c>
      <c r="AY8" t="e" cm="1">
        <f t="array" ref="AY8">_xlfn.IFNA(VLOOKUP($A8,TRANSPOSE(#REF!),AY$2+2,FALSE),0)</f>
        <v>#REF!</v>
      </c>
      <c r="AZ8" t="e" cm="1">
        <f t="array" ref="AZ8">_xlfn.IFNA(VLOOKUP($A8,TRANSPOSE(#REF!),AZ$2+2,FALSE),0)</f>
        <v>#REF!</v>
      </c>
      <c r="BA8" t="e" cm="1">
        <f t="array" ref="BA8">_xlfn.IFNA(VLOOKUP($A8,TRANSPOSE(#REF!),BA$2+2,FALSE),0)</f>
        <v>#REF!</v>
      </c>
      <c r="BB8" t="e" cm="1">
        <f t="array" ref="BB8">_xlfn.IFNA(VLOOKUP($A8,TRANSPOSE(#REF!),BB$2+2,FALSE),0)</f>
        <v>#REF!</v>
      </c>
      <c r="BC8" t="e" cm="1">
        <f t="array" ref="BC8">_xlfn.IFNA(VLOOKUP($A8,TRANSPOSE(#REF!),BC$2+2,FALSE),0)</f>
        <v>#REF!</v>
      </c>
      <c r="BD8" t="e" cm="1">
        <f t="array" ref="BD8">_xlfn.IFNA(VLOOKUP($A8,TRANSPOSE(#REF!),BD$2+2,FALSE),0)</f>
        <v>#REF!</v>
      </c>
      <c r="BE8" t="e" cm="1">
        <f t="array" ref="BE8">_xlfn.IFNA(VLOOKUP($A8,TRANSPOSE(#REF!),BE$2+2,FALSE),0)</f>
        <v>#REF!</v>
      </c>
      <c r="BF8" t="e" cm="1">
        <f t="array" ref="BF8">_xlfn.IFNA(VLOOKUP($A8,TRANSPOSE(#REF!),BF$2+2,FALSE),0)</f>
        <v>#REF!</v>
      </c>
      <c r="BG8" t="e" cm="1">
        <f t="array" ref="BG8">_xlfn.IFNA(VLOOKUP($A8,TRANSPOSE(#REF!),BG$2+2,FALSE),0)</f>
        <v>#REF!</v>
      </c>
      <c r="BH8" t="e" cm="1">
        <f t="array" ref="BH8">_xlfn.IFNA(VLOOKUP($A8,TRANSPOSE(#REF!),BH$2+2,FALSE),0)</f>
        <v>#REF!</v>
      </c>
      <c r="BI8" t="e" cm="1">
        <f t="array" ref="BI8">_xlfn.IFNA(VLOOKUP($A8,TRANSPOSE(#REF!),BI$2+2,FALSE),0)</f>
        <v>#REF!</v>
      </c>
      <c r="BJ8" t="e" cm="1">
        <f t="array" ref="BJ8">_xlfn.IFNA(VLOOKUP($A8,TRANSPOSE(#REF!),BJ$2+2,FALSE),0)</f>
        <v>#REF!</v>
      </c>
      <c r="BK8" t="e" cm="1">
        <f t="array" ref="BK8">_xlfn.IFNA(VLOOKUP($A8,TRANSPOSE(#REF!),BK$2+2,FALSE),0)</f>
        <v>#REF!</v>
      </c>
      <c r="BL8" t="e" cm="1">
        <f t="array" ref="BL8">_xlfn.IFNA(VLOOKUP($A8,TRANSPOSE(#REF!),BL$2+2,FALSE),0)</f>
        <v>#REF!</v>
      </c>
      <c r="BM8" t="e" cm="1">
        <f t="array" ref="BM8">_xlfn.IFNA(VLOOKUP($A8,TRANSPOSE(#REF!),BM$2+2,FALSE),0)</f>
        <v>#REF!</v>
      </c>
      <c r="BN8" t="e" cm="1">
        <f t="array" ref="BN8">_xlfn.IFNA(VLOOKUP($A8,TRANSPOSE(#REF!),BN$2+2,FALSE),0)</f>
        <v>#REF!</v>
      </c>
      <c r="BO8" t="e" cm="1">
        <f t="array" ref="BO8">_xlfn.IFNA(VLOOKUP($A8,TRANSPOSE(#REF!),BO$2+2,FALSE),0)</f>
        <v>#REF!</v>
      </c>
      <c r="BP8" t="e" cm="1">
        <f t="array" ref="BP8">_xlfn.IFNA(VLOOKUP($A8,TRANSPOSE(#REF!),BP$2+2,FALSE),0)</f>
        <v>#REF!</v>
      </c>
      <c r="BQ8" t="e" cm="1">
        <f t="array" ref="BQ8">_xlfn.IFNA(VLOOKUP($A8,TRANSPOSE(#REF!),BQ$2+2,FALSE),0)</f>
        <v>#REF!</v>
      </c>
      <c r="BR8" t="e" cm="1">
        <f t="array" ref="BR8">_xlfn.IFNA(VLOOKUP($A8,TRANSPOSE(#REF!),BR$2+2,FALSE),0)</f>
        <v>#REF!</v>
      </c>
      <c r="BS8" t="e" cm="1">
        <f t="array" ref="BS8">_xlfn.IFNA(VLOOKUP($A8,TRANSPOSE(#REF!),BS$2+2,FALSE),0)</f>
        <v>#REF!</v>
      </c>
      <c r="BT8" t="e" cm="1">
        <f t="array" ref="BT8">_xlfn.IFNA(VLOOKUP($A8,TRANSPOSE(#REF!),BT$2+2,FALSE),0)</f>
        <v>#REF!</v>
      </c>
      <c r="BU8" t="e" cm="1">
        <f t="array" ref="BU8">_xlfn.IFNA(VLOOKUP($A8,TRANSPOSE(#REF!),BU$2+2,FALSE),0)</f>
        <v>#REF!</v>
      </c>
      <c r="BV8" t="e" cm="1">
        <f t="array" ref="BV8">_xlfn.IFNA(VLOOKUP($A8,TRANSPOSE(#REF!),BV$2+2,FALSE),0)</f>
        <v>#REF!</v>
      </c>
      <c r="BW8" t="e" cm="1">
        <f t="array" ref="BW8">_xlfn.IFNA(VLOOKUP($A8,TRANSPOSE(#REF!),BW$2+2,FALSE),0)</f>
        <v>#REF!</v>
      </c>
      <c r="BX8" t="e" cm="1">
        <f t="array" ref="BX8">_xlfn.IFNA(VLOOKUP($A8,TRANSPOSE(#REF!),BX$2+2,FALSE),0)</f>
        <v>#REF!</v>
      </c>
      <c r="BY8" t="e" cm="1">
        <f t="array" ref="BY8">_xlfn.IFNA(VLOOKUP($A8,TRANSPOSE(#REF!),BY$2+2,FALSE),0)</f>
        <v>#REF!</v>
      </c>
      <c r="BZ8" t="e" cm="1">
        <f t="array" ref="BZ8">_xlfn.IFNA(VLOOKUP($A8,TRANSPOSE(#REF!),BZ$2+2,FALSE),0)</f>
        <v>#REF!</v>
      </c>
      <c r="CA8" t="e" cm="1">
        <f t="array" ref="CA8">_xlfn.IFNA(VLOOKUP($A8,TRANSPOSE(#REF!),CA$2+2,FALSE),0)</f>
        <v>#REF!</v>
      </c>
      <c r="CB8" t="e" cm="1">
        <f t="array" ref="CB8">_xlfn.IFNA(VLOOKUP($A8,TRANSPOSE(#REF!),CB$2+2,FALSE),0)</f>
        <v>#REF!</v>
      </c>
      <c r="CC8" t="e" cm="1">
        <f t="array" ref="CC8">_xlfn.IFNA(VLOOKUP($A8,TRANSPOSE(#REF!),CC$2+2,FALSE),0)</f>
        <v>#REF!</v>
      </c>
      <c r="CD8" t="e" cm="1">
        <f t="array" ref="CD8">_xlfn.IFNA(VLOOKUP($A8,TRANSPOSE(#REF!),CD$2+2,FALSE),0)</f>
        <v>#REF!</v>
      </c>
      <c r="CE8" t="e" cm="1">
        <f t="array" ref="CE8">_xlfn.IFNA(VLOOKUP($A8,TRANSPOSE(#REF!),CE$2+2,FALSE),0)</f>
        <v>#REF!</v>
      </c>
      <c r="CF8" t="e" cm="1">
        <f t="array" ref="CF8">_xlfn.IFNA(VLOOKUP($A8,TRANSPOSE(#REF!),CF$2+2,FALSE),0)</f>
        <v>#REF!</v>
      </c>
      <c r="CG8" t="e" cm="1">
        <f t="array" ref="CG8">_xlfn.IFNA(VLOOKUP($A8,TRANSPOSE(#REF!),CG$2+2,FALSE),0)</f>
        <v>#REF!</v>
      </c>
      <c r="CH8" t="e" cm="1">
        <f t="array" ref="CH8">_xlfn.IFNA(VLOOKUP($A8,TRANSPOSE(#REF!),CH$2+2,FALSE),0)</f>
        <v>#REF!</v>
      </c>
      <c r="CI8" t="e" cm="1">
        <f t="array" ref="CI8">_xlfn.IFNA(VLOOKUP($A8,TRANSPOSE(#REF!),CI$2+2,FALSE),0)</f>
        <v>#REF!</v>
      </c>
      <c r="CJ8" t="e" cm="1">
        <f t="array" ref="CJ8">_xlfn.IFNA(VLOOKUP($A8,TRANSPOSE(#REF!),CJ$2+2,FALSE),0)</f>
        <v>#REF!</v>
      </c>
      <c r="CK8" t="e" cm="1">
        <f t="array" ref="CK8">_xlfn.IFNA(VLOOKUP($A8,TRANSPOSE(#REF!),CK$2+2,FALSE),0)</f>
        <v>#REF!</v>
      </c>
      <c r="CL8" t="e" cm="1">
        <f t="array" ref="CL8">_xlfn.IFNA(VLOOKUP($A8,TRANSPOSE(#REF!),CL$2+2,FALSE),0)</f>
        <v>#REF!</v>
      </c>
      <c r="CM8" t="e" cm="1">
        <f t="array" ref="CM8">_xlfn.IFNA(VLOOKUP($A8,TRANSPOSE(#REF!),CM$2+2,FALSE),0)</f>
        <v>#REF!</v>
      </c>
      <c r="CN8" t="e" cm="1">
        <f t="array" ref="CN8">_xlfn.IFNA(VLOOKUP($A8,TRANSPOSE(#REF!),CN$2+2,FALSE),0)</f>
        <v>#REF!</v>
      </c>
      <c r="CO8" t="e" cm="1">
        <f t="array" ref="CO8">_xlfn.IFNA(VLOOKUP($A8,TRANSPOSE(#REF!),CO$2+2,FALSE),0)</f>
        <v>#REF!</v>
      </c>
      <c r="CP8" t="e" cm="1">
        <f t="array" ref="CP8">_xlfn.IFNA(VLOOKUP($A8,TRANSPOSE(#REF!),CP$2+2,FALSE),0)</f>
        <v>#REF!</v>
      </c>
      <c r="CQ8" t="e" cm="1">
        <f t="array" ref="CQ8">_xlfn.IFNA(VLOOKUP($A8,TRANSPOSE(#REF!),CQ$2+2,FALSE),0)</f>
        <v>#REF!</v>
      </c>
      <c r="CR8" t="e" cm="1">
        <f t="array" ref="CR8">_xlfn.IFNA(VLOOKUP($A8,TRANSPOSE(#REF!),CR$2+2,FALSE),0)</f>
        <v>#REF!</v>
      </c>
      <c r="CS8" t="e" cm="1">
        <f t="array" ref="CS8">_xlfn.IFNA(VLOOKUP($A8,TRANSPOSE(#REF!),CS$2+2,FALSE),0)</f>
        <v>#REF!</v>
      </c>
      <c r="CT8" t="e" cm="1">
        <f t="array" ref="CT8">_xlfn.IFNA(VLOOKUP($A8,TRANSPOSE(#REF!),CT$2+2,FALSE),0)</f>
        <v>#REF!</v>
      </c>
      <c r="CU8" t="e" cm="1">
        <f t="array" ref="CU8">_xlfn.IFNA(VLOOKUP($A8,TRANSPOSE(#REF!),CU$2+2,FALSE),0)</f>
        <v>#REF!</v>
      </c>
      <c r="CV8" t="e" cm="1">
        <f t="array" ref="CV8">_xlfn.IFNA(VLOOKUP($A8,TRANSPOSE(#REF!),CV$2+2,FALSE),0)</f>
        <v>#REF!</v>
      </c>
      <c r="CW8" t="e" cm="1">
        <f t="array" ref="CW8">_xlfn.IFNA(VLOOKUP($A8,TRANSPOSE(#REF!),CW$2+2,FALSE),0)</f>
        <v>#REF!</v>
      </c>
      <c r="CX8" t="e" cm="1">
        <f t="array" ref="CX8">_xlfn.IFNA(VLOOKUP($A8,TRANSPOSE(#REF!),CX$2+2,FALSE),0)</f>
        <v>#REF!</v>
      </c>
      <c r="CY8" t="e" cm="1">
        <f t="array" ref="CY8">_xlfn.IFNA(VLOOKUP($A8,TRANSPOSE(#REF!),CY$2+2,FALSE),0)</f>
        <v>#REF!</v>
      </c>
      <c r="CZ8" t="e" cm="1">
        <f t="array" ref="CZ8">_xlfn.IFNA(VLOOKUP($A8,TRANSPOSE(#REF!),CZ$2+2,FALSE),0)</f>
        <v>#REF!</v>
      </c>
      <c r="DA8" t="e" cm="1">
        <f t="array" ref="DA8">_xlfn.IFNA(VLOOKUP($A8,TRANSPOSE(#REF!),DA$2+2,FALSE),0)</f>
        <v>#REF!</v>
      </c>
      <c r="DB8" t="e" cm="1">
        <f t="array" ref="DB8">_xlfn.IFNA(VLOOKUP($A8,TRANSPOSE(#REF!),DB$2+2,FALSE),0)</f>
        <v>#REF!</v>
      </c>
      <c r="DC8" t="e" cm="1">
        <f t="array" ref="DC8">_xlfn.IFNA(VLOOKUP($A8,TRANSPOSE(#REF!),DC$2+2,FALSE),0)</f>
        <v>#REF!</v>
      </c>
      <c r="DD8" t="e" cm="1">
        <f t="array" ref="DD8">_xlfn.IFNA(VLOOKUP($A8,TRANSPOSE(#REF!),DD$2+2,FALSE),0)</f>
        <v>#REF!</v>
      </c>
      <c r="DE8" t="e" cm="1">
        <f t="array" ref="DE8">_xlfn.IFNA(VLOOKUP($A8,TRANSPOSE(#REF!),DE$2+2,FALSE),0)</f>
        <v>#REF!</v>
      </c>
      <c r="DF8" t="e" cm="1">
        <f t="array" ref="DF8">_xlfn.IFNA(VLOOKUP($A8,TRANSPOSE(#REF!),DF$2+2,FALSE),0)</f>
        <v>#REF!</v>
      </c>
      <c r="DG8" t="e" cm="1">
        <f t="array" ref="DG8">_xlfn.IFNA(VLOOKUP($A8,TRANSPOSE(#REF!),DG$2+2,FALSE),0)</f>
        <v>#REF!</v>
      </c>
      <c r="DH8" t="e" cm="1">
        <f t="array" ref="DH8">_xlfn.IFNA(VLOOKUP($A8,TRANSPOSE(#REF!),DH$2+2,FALSE),0)</f>
        <v>#REF!</v>
      </c>
      <c r="DI8" t="e" cm="1">
        <f t="array" ref="DI8">_xlfn.IFNA(VLOOKUP($A8,TRANSPOSE(#REF!),DI$2+2,FALSE),0)</f>
        <v>#REF!</v>
      </c>
      <c r="DJ8" t="e" cm="1">
        <f t="array" ref="DJ8">_xlfn.IFNA(VLOOKUP($A8,TRANSPOSE(#REF!),DJ$2+2,FALSE),0)</f>
        <v>#REF!</v>
      </c>
      <c r="DK8" t="e" cm="1">
        <f t="array" ref="DK8">_xlfn.IFNA(VLOOKUP($A8,TRANSPOSE(#REF!),DK$2+2,FALSE),0)</f>
        <v>#REF!</v>
      </c>
      <c r="DL8" t="e" cm="1">
        <f t="array" ref="DL8">_xlfn.IFNA(VLOOKUP($A8,TRANSPOSE(#REF!),DL$2+2,FALSE),0)</f>
        <v>#REF!</v>
      </c>
      <c r="DM8" t="e" cm="1">
        <f t="array" ref="DM8">_xlfn.IFNA(VLOOKUP($A8,TRANSPOSE(#REF!),DM$2+2,FALSE),0)</f>
        <v>#REF!</v>
      </c>
      <c r="DN8" t="e" cm="1">
        <f t="array" ref="DN8">_xlfn.IFNA(VLOOKUP($A8,TRANSPOSE(#REF!),DN$2+2,FALSE),0)</f>
        <v>#REF!</v>
      </c>
      <c r="DO8" t="e" cm="1">
        <f t="array" ref="DO8">_xlfn.IFNA(VLOOKUP($A8,TRANSPOSE(#REF!),DO$2+2,FALSE),0)</f>
        <v>#REF!</v>
      </c>
      <c r="DP8" t="e" cm="1">
        <f t="array" ref="DP8">_xlfn.IFNA(VLOOKUP($A8,TRANSPOSE(#REF!),DP$2+2,FALSE),0)</f>
        <v>#REF!</v>
      </c>
      <c r="DQ8" t="e" cm="1">
        <f t="array" ref="DQ8">_xlfn.IFNA(VLOOKUP($A8,TRANSPOSE(#REF!),DQ$2+2,FALSE),0)</f>
        <v>#REF!</v>
      </c>
      <c r="DR8" t="e" cm="1">
        <f t="array" ref="DR8">_xlfn.IFNA(VLOOKUP($A8,TRANSPOSE(#REF!),DR$2+2,FALSE),0)</f>
        <v>#REF!</v>
      </c>
      <c r="DS8" t="e" cm="1">
        <f t="array" ref="DS8">_xlfn.IFNA(VLOOKUP($A8,TRANSPOSE(#REF!),DS$2+2,FALSE),0)</f>
        <v>#REF!</v>
      </c>
      <c r="DT8" t="e" cm="1">
        <f t="array" ref="DT8">_xlfn.IFNA(VLOOKUP($A8,TRANSPOSE(#REF!),DT$2+2,FALSE),0)</f>
        <v>#REF!</v>
      </c>
      <c r="DU8" t="e" cm="1">
        <f t="array" ref="DU8">_xlfn.IFNA(VLOOKUP($A8,TRANSPOSE(#REF!),DU$2+2,FALSE),0)</f>
        <v>#REF!</v>
      </c>
      <c r="DV8" t="e" cm="1">
        <f t="array" ref="DV8">_xlfn.IFNA(VLOOKUP($A8,TRANSPOSE(#REF!),DV$2+2,FALSE),0)</f>
        <v>#REF!</v>
      </c>
      <c r="DW8" t="e" cm="1">
        <f t="array" ref="DW8">_xlfn.IFNA(VLOOKUP($A8,TRANSPOSE(#REF!),DW$2+2,FALSE),0)</f>
        <v>#REF!</v>
      </c>
      <c r="DX8" t="e" cm="1">
        <f t="array" ref="DX8">_xlfn.IFNA(VLOOKUP($A8,TRANSPOSE(#REF!),DX$2+2,FALSE),0)</f>
        <v>#REF!</v>
      </c>
      <c r="DY8" t="e" cm="1">
        <f t="array" ref="DY8">_xlfn.IFNA(VLOOKUP($A8,TRANSPOSE(#REF!),DY$2+2,FALSE),0)</f>
        <v>#REF!</v>
      </c>
      <c r="DZ8" t="e" cm="1">
        <f t="array" ref="DZ8">_xlfn.IFNA(VLOOKUP($A8,TRANSPOSE(#REF!),DZ$2+2,FALSE),0)</f>
        <v>#REF!</v>
      </c>
      <c r="EA8" t="e" cm="1">
        <f t="array" ref="EA8">_xlfn.IFNA(VLOOKUP($A8,TRANSPOSE(#REF!),EA$2+2,FALSE),0)</f>
        <v>#REF!</v>
      </c>
      <c r="EB8" t="e" cm="1">
        <f t="array" ref="EB8">_xlfn.IFNA(VLOOKUP($A8,TRANSPOSE(#REF!),EB$2+2,FALSE),0)</f>
        <v>#REF!</v>
      </c>
      <c r="EC8" t="e" cm="1">
        <f t="array" ref="EC8">_xlfn.IFNA(VLOOKUP($A8,TRANSPOSE(#REF!),EC$2+2,FALSE),0)</f>
        <v>#REF!</v>
      </c>
      <c r="ED8" t="e" cm="1">
        <f t="array" ref="ED8">_xlfn.IFNA(VLOOKUP($A8,TRANSPOSE(#REF!),ED$2+2,FALSE),0)</f>
        <v>#REF!</v>
      </c>
      <c r="EE8" t="e" cm="1">
        <f t="array" ref="EE8">_xlfn.IFNA(VLOOKUP($A8,TRANSPOSE(#REF!),EE$2+2,FALSE),0)</f>
        <v>#REF!</v>
      </c>
      <c r="EF8" t="e" cm="1">
        <f t="array" ref="EF8">_xlfn.IFNA(VLOOKUP($A8,TRANSPOSE(#REF!),EF$2+2,FALSE),0)</f>
        <v>#REF!</v>
      </c>
      <c r="EG8" t="e" cm="1">
        <f t="array" ref="EG8">_xlfn.IFNA(VLOOKUP($A8,TRANSPOSE(#REF!),EG$2+2,FALSE),0)</f>
        <v>#REF!</v>
      </c>
      <c r="EH8" t="e" cm="1">
        <f t="array" ref="EH8">_xlfn.IFNA(VLOOKUP($A8,TRANSPOSE(#REF!),EH$2+2,FALSE),0)</f>
        <v>#REF!</v>
      </c>
      <c r="EI8" t="e" cm="1">
        <f t="array" ref="EI8">_xlfn.IFNA(VLOOKUP($A8,TRANSPOSE(#REF!),EI$2+2,FALSE),0)</f>
        <v>#REF!</v>
      </c>
      <c r="EJ8" t="e" cm="1">
        <f t="array" ref="EJ8">_xlfn.IFNA(VLOOKUP($A8,TRANSPOSE(#REF!),EJ$2+2,FALSE),0)</f>
        <v>#REF!</v>
      </c>
      <c r="EK8" t="e" cm="1">
        <f t="array" ref="EK8">_xlfn.IFNA(VLOOKUP($A8,TRANSPOSE(#REF!),EK$2+2,FALSE),0)</f>
        <v>#REF!</v>
      </c>
      <c r="EL8" t="e" cm="1">
        <f t="array" ref="EL8">_xlfn.IFNA(VLOOKUP($A8,TRANSPOSE(#REF!),EL$2+2,FALSE),0)</f>
        <v>#REF!</v>
      </c>
      <c r="EM8" t="e" cm="1">
        <f t="array" ref="EM8">_xlfn.IFNA(VLOOKUP($A8,TRANSPOSE(#REF!),EM$2+2,FALSE),0)</f>
        <v>#REF!</v>
      </c>
      <c r="EN8" t="e" cm="1">
        <f t="array" ref="EN8">_xlfn.IFNA(VLOOKUP($A8,TRANSPOSE(#REF!),EN$2+2,FALSE),0)</f>
        <v>#REF!</v>
      </c>
      <c r="EO8" t="e" cm="1">
        <f t="array" ref="EO8">_xlfn.IFNA(VLOOKUP($A8,TRANSPOSE(#REF!),EO$2+2,FALSE),0)</f>
        <v>#REF!</v>
      </c>
      <c r="EP8" t="e" cm="1">
        <f t="array" ref="EP8">_xlfn.IFNA(VLOOKUP($A8,TRANSPOSE(#REF!),EP$2+2,FALSE),0)</f>
        <v>#REF!</v>
      </c>
      <c r="EQ8" t="e" cm="1">
        <f t="array" ref="EQ8">_xlfn.IFNA(VLOOKUP($A8,TRANSPOSE(#REF!),EQ$2+2,FALSE),0)</f>
        <v>#REF!</v>
      </c>
      <c r="ER8" t="e" cm="1">
        <f t="array" ref="ER8">_xlfn.IFNA(VLOOKUP($A8,TRANSPOSE(#REF!),ER$2+2,FALSE),0)</f>
        <v>#REF!</v>
      </c>
      <c r="ES8" t="e" cm="1">
        <f t="array" ref="ES8">_xlfn.IFNA(VLOOKUP($A8,TRANSPOSE(#REF!),ES$2+2,FALSE),0)</f>
        <v>#REF!</v>
      </c>
      <c r="ET8" t="e" cm="1">
        <f t="array" ref="ET8">_xlfn.IFNA(VLOOKUP($A8,TRANSPOSE(#REF!),ET$2+2,FALSE),0)</f>
        <v>#REF!</v>
      </c>
      <c r="EU8" t="e" cm="1">
        <f t="array" ref="EU8">_xlfn.IFNA(VLOOKUP($A8,TRANSPOSE(#REF!),EU$2+2,FALSE),0)</f>
        <v>#REF!</v>
      </c>
      <c r="EV8" t="e" cm="1">
        <f t="array" ref="EV8">_xlfn.IFNA(VLOOKUP($A8,TRANSPOSE(#REF!),EV$2+2,FALSE),0)</f>
        <v>#REF!</v>
      </c>
      <c r="EW8" t="e" cm="1">
        <f t="array" ref="EW8">_xlfn.IFNA(VLOOKUP($A8,TRANSPOSE(#REF!),EW$2+2,FALSE),0)</f>
        <v>#REF!</v>
      </c>
      <c r="EX8" t="e" cm="1">
        <f t="array" ref="EX8">_xlfn.IFNA(VLOOKUP($A8,TRANSPOSE(#REF!),EX$2+2,FALSE),0)</f>
        <v>#REF!</v>
      </c>
      <c r="EY8" t="e" cm="1">
        <f t="array" ref="EY8">_xlfn.IFNA(VLOOKUP($A8,TRANSPOSE(#REF!),EY$2+2,FALSE),0)</f>
        <v>#REF!</v>
      </c>
      <c r="EZ8" t="e" cm="1">
        <f t="array" ref="EZ8">_xlfn.IFNA(VLOOKUP($A8,TRANSPOSE(#REF!),EZ$2+2,FALSE),0)</f>
        <v>#REF!</v>
      </c>
      <c r="FA8" t="e" cm="1">
        <f t="array" ref="FA8">_xlfn.IFNA(VLOOKUP($A8,TRANSPOSE(#REF!),FA$2+2,FALSE),0)</f>
        <v>#REF!</v>
      </c>
      <c r="FB8" t="e" cm="1">
        <f t="array" ref="FB8">_xlfn.IFNA(VLOOKUP($A8,TRANSPOSE(#REF!),FB$2+2,FALSE),0)</f>
        <v>#REF!</v>
      </c>
      <c r="FC8" t="e" cm="1">
        <f t="array" ref="FC8">_xlfn.IFNA(VLOOKUP($A8,TRANSPOSE(#REF!),FC$2+2,FALSE),0)</f>
        <v>#REF!</v>
      </c>
      <c r="FD8" t="e" cm="1">
        <f t="array" ref="FD8">_xlfn.IFNA(VLOOKUP($A8,TRANSPOSE(#REF!),FD$2+2,FALSE),0)</f>
        <v>#REF!</v>
      </c>
      <c r="FE8" t="e" cm="1">
        <f t="array" ref="FE8">_xlfn.IFNA(VLOOKUP($A8,TRANSPOSE(#REF!),FE$2+2,FALSE),0)</f>
        <v>#REF!</v>
      </c>
      <c r="FF8" t="e" cm="1">
        <f t="array" ref="FF8">_xlfn.IFNA(VLOOKUP($A8,TRANSPOSE(#REF!),FF$2+2,FALSE),0)</f>
        <v>#REF!</v>
      </c>
      <c r="FG8" t="e" cm="1">
        <f t="array" ref="FG8">_xlfn.IFNA(VLOOKUP($A8,TRANSPOSE(#REF!),FG$2+2,FALSE),0)</f>
        <v>#REF!</v>
      </c>
      <c r="FH8" t="e" cm="1">
        <f t="array" ref="FH8">_xlfn.IFNA(VLOOKUP($A8,TRANSPOSE(#REF!),FH$2+2,FALSE),0)</f>
        <v>#REF!</v>
      </c>
      <c r="FI8" t="e" cm="1">
        <f t="array" ref="FI8">_xlfn.IFNA(VLOOKUP($A8,TRANSPOSE(#REF!),FI$2+2,FALSE),0)</f>
        <v>#REF!</v>
      </c>
      <c r="FJ8" t="e" cm="1">
        <f t="array" ref="FJ8">_xlfn.IFNA(VLOOKUP($A8,TRANSPOSE(#REF!),FJ$2+2,FALSE),0)</f>
        <v>#REF!</v>
      </c>
      <c r="FK8" t="e" cm="1">
        <f t="array" ref="FK8">_xlfn.IFNA(VLOOKUP($A8,TRANSPOSE(#REF!),FK$2+2,FALSE),0)</f>
        <v>#REF!</v>
      </c>
      <c r="FL8" t="e" cm="1">
        <f t="array" ref="FL8">_xlfn.IFNA(VLOOKUP($A8,TRANSPOSE(#REF!),FL$2+2,FALSE),0)</f>
        <v>#REF!</v>
      </c>
      <c r="FM8" t="e" cm="1">
        <f t="array" ref="FM8">_xlfn.IFNA(VLOOKUP($A8,TRANSPOSE(#REF!),FM$2+2,FALSE),0)</f>
        <v>#REF!</v>
      </c>
      <c r="FN8" t="e" cm="1">
        <f t="array" ref="FN8">_xlfn.IFNA(VLOOKUP($A8,TRANSPOSE(#REF!),FN$2+2,FALSE),0)</f>
        <v>#REF!</v>
      </c>
      <c r="FO8" t="e" cm="1">
        <f t="array" ref="FO8">_xlfn.IFNA(VLOOKUP($A8,TRANSPOSE(#REF!),FO$2+2,FALSE),0)</f>
        <v>#REF!</v>
      </c>
      <c r="FP8" t="e" cm="1">
        <f t="array" ref="FP8">_xlfn.IFNA(VLOOKUP($A8,TRANSPOSE(#REF!),FP$2+2,FALSE),0)</f>
        <v>#REF!</v>
      </c>
      <c r="FQ8" t="e" cm="1">
        <f t="array" ref="FQ8">_xlfn.IFNA(VLOOKUP($A8,TRANSPOSE(#REF!),FQ$2+2,FALSE),0)</f>
        <v>#REF!</v>
      </c>
      <c r="FR8" t="e" cm="1">
        <f t="array" ref="FR8">_xlfn.IFNA(VLOOKUP($A8,TRANSPOSE(#REF!),FR$2+2,FALSE),0)</f>
        <v>#REF!</v>
      </c>
      <c r="FS8" t="e" cm="1">
        <f t="array" ref="FS8">_xlfn.IFNA(VLOOKUP($A8,TRANSPOSE(#REF!),FS$2+2,FALSE),0)</f>
        <v>#REF!</v>
      </c>
      <c r="FT8" t="e" cm="1">
        <f t="array" ref="FT8">_xlfn.IFNA(VLOOKUP($A8,TRANSPOSE(#REF!),FT$2+2,FALSE),0)</f>
        <v>#REF!</v>
      </c>
      <c r="FU8" t="e" cm="1">
        <f t="array" ref="FU8">_xlfn.IFNA(VLOOKUP($A8,TRANSPOSE(#REF!),FU$2+2,FALSE),0)</f>
        <v>#REF!</v>
      </c>
      <c r="FV8" t="e" cm="1">
        <f t="array" ref="FV8">_xlfn.IFNA(VLOOKUP($A8,TRANSPOSE(#REF!),FV$2+2,FALSE),0)</f>
        <v>#REF!</v>
      </c>
      <c r="FW8" t="e" cm="1">
        <f t="array" ref="FW8">_xlfn.IFNA(VLOOKUP($A8,TRANSPOSE(#REF!),FW$2+2,FALSE),0)</f>
        <v>#REF!</v>
      </c>
      <c r="FX8" t="e" cm="1">
        <f t="array" ref="FX8">_xlfn.IFNA(VLOOKUP($A8,TRANSPOSE(#REF!),FX$2+2,FALSE),0)</f>
        <v>#REF!</v>
      </c>
      <c r="FY8" t="e" cm="1">
        <f t="array" ref="FY8">_xlfn.IFNA(VLOOKUP($A8,TRANSPOSE(#REF!),FY$2+2,FALSE),0)</f>
        <v>#REF!</v>
      </c>
      <c r="FZ8" t="e" cm="1">
        <f t="array" ref="FZ8">_xlfn.IFNA(VLOOKUP($A8,TRANSPOSE(#REF!),FZ$2+2,FALSE),0)</f>
        <v>#REF!</v>
      </c>
      <c r="GA8" t="e" cm="1">
        <f t="array" ref="GA8">_xlfn.IFNA(VLOOKUP($A8,TRANSPOSE(#REF!),GA$2+2,FALSE),0)</f>
        <v>#REF!</v>
      </c>
      <c r="GB8" t="e" cm="1">
        <f t="array" ref="GB8">_xlfn.IFNA(VLOOKUP($A8,TRANSPOSE(#REF!),GB$2+2,FALSE),0)</f>
        <v>#REF!</v>
      </c>
      <c r="GC8" t="e" cm="1">
        <f t="array" ref="GC8">_xlfn.IFNA(VLOOKUP($A8,TRANSPOSE(#REF!),GC$2+2,FALSE),0)</f>
        <v>#REF!</v>
      </c>
      <c r="GD8" t="e" cm="1">
        <f t="array" ref="GD8">_xlfn.IFNA(VLOOKUP($A8,TRANSPOSE(#REF!),GD$2+2,FALSE),0)</f>
        <v>#REF!</v>
      </c>
      <c r="GE8" t="e" cm="1">
        <f t="array" ref="GE8">_xlfn.IFNA(VLOOKUP($A8,TRANSPOSE(#REF!),GE$2+2,FALSE),0)</f>
        <v>#REF!</v>
      </c>
      <c r="GF8" t="e" cm="1">
        <f t="array" ref="GF8">_xlfn.IFNA(VLOOKUP($A8,TRANSPOSE(#REF!),GF$2+2,FALSE),0)</f>
        <v>#REF!</v>
      </c>
      <c r="GG8" t="e" cm="1">
        <f t="array" ref="GG8">_xlfn.IFNA(VLOOKUP($A8,TRANSPOSE(#REF!),GG$2+2,FALSE),0)</f>
        <v>#REF!</v>
      </c>
      <c r="GH8" t="e" cm="1">
        <f t="array" ref="GH8">_xlfn.IFNA(VLOOKUP($A8,TRANSPOSE(#REF!),GH$2+2,FALSE),0)</f>
        <v>#REF!</v>
      </c>
      <c r="GI8" t="e" cm="1">
        <f t="array" ref="GI8">_xlfn.IFNA(VLOOKUP($A8,TRANSPOSE(#REF!),GI$2+2,FALSE),0)</f>
        <v>#REF!</v>
      </c>
      <c r="GJ8" t="e" cm="1">
        <f t="array" ref="GJ8">_xlfn.IFNA(VLOOKUP($A8,TRANSPOSE(#REF!),GJ$2+2,FALSE),0)</f>
        <v>#REF!</v>
      </c>
      <c r="GK8" t="e" cm="1">
        <f t="array" ref="GK8">_xlfn.IFNA(VLOOKUP($A8,TRANSPOSE(#REF!),GK$2+2,FALSE),0)</f>
        <v>#REF!</v>
      </c>
      <c r="GL8" t="e" cm="1">
        <f t="array" ref="GL8">_xlfn.IFNA(VLOOKUP($A8,TRANSPOSE(#REF!),GL$2+2,FALSE),0)</f>
        <v>#REF!</v>
      </c>
      <c r="GM8" t="e" cm="1">
        <f t="array" ref="GM8">_xlfn.IFNA(VLOOKUP($A8,TRANSPOSE(#REF!),GM$2+2,FALSE),0)</f>
        <v>#REF!</v>
      </c>
      <c r="GN8" t="e" cm="1">
        <f t="array" ref="GN8">_xlfn.IFNA(VLOOKUP($A8,TRANSPOSE(#REF!),GN$2+2,FALSE),0)</f>
        <v>#REF!</v>
      </c>
      <c r="GO8" t="e" cm="1">
        <f t="array" ref="GO8">_xlfn.IFNA(VLOOKUP($A8,TRANSPOSE(#REF!),GO$2+2,FALSE),0)</f>
        <v>#REF!</v>
      </c>
      <c r="GP8" t="e" cm="1">
        <f t="array" ref="GP8">_xlfn.IFNA(VLOOKUP($A8,TRANSPOSE(#REF!),GP$2+2,FALSE),0)</f>
        <v>#REF!</v>
      </c>
      <c r="GQ8" t="e" cm="1">
        <f t="array" ref="GQ8">_xlfn.IFNA(VLOOKUP($A8,TRANSPOSE(#REF!),GQ$2+2,FALSE),0)</f>
        <v>#REF!</v>
      </c>
      <c r="GR8" t="e" cm="1">
        <f t="array" ref="GR8">_xlfn.IFNA(VLOOKUP($A8,TRANSPOSE(#REF!),GR$2+2,FALSE),0)</f>
        <v>#REF!</v>
      </c>
      <c r="GS8" t="e" cm="1">
        <f t="array" ref="GS8">_xlfn.IFNA(VLOOKUP($A8,TRANSPOSE(#REF!),GS$2+2,FALSE),0)</f>
        <v>#REF!</v>
      </c>
      <c r="GT8" t="e" cm="1">
        <f t="array" ref="GT8">_xlfn.IFNA(VLOOKUP($A8,TRANSPOSE(#REF!),GT$2+2,FALSE),0)</f>
        <v>#REF!</v>
      </c>
      <c r="GU8" t="e" cm="1">
        <f t="array" ref="GU8">_xlfn.IFNA(VLOOKUP($A8,TRANSPOSE(#REF!),GU$2+2,FALSE),0)</f>
        <v>#REF!</v>
      </c>
      <c r="GV8" t="e" cm="1">
        <f t="array" ref="GV8">_xlfn.IFNA(VLOOKUP($A8,TRANSPOSE(#REF!),GV$2+2,FALSE),0)</f>
        <v>#REF!</v>
      </c>
      <c r="GW8" t="e" cm="1">
        <f t="array" ref="GW8">_xlfn.IFNA(VLOOKUP($A8,TRANSPOSE(#REF!),GW$2+2,FALSE),0)</f>
        <v>#REF!</v>
      </c>
      <c r="GX8" t="e" cm="1">
        <f t="array" ref="GX8">_xlfn.IFNA(VLOOKUP($A8,TRANSPOSE(#REF!),GX$2+2,FALSE),0)</f>
        <v>#REF!</v>
      </c>
      <c r="GY8" t="e" cm="1">
        <f t="array" ref="GY8">_xlfn.IFNA(VLOOKUP($A8,TRANSPOSE(#REF!),GY$2+2,FALSE),0)</f>
        <v>#REF!</v>
      </c>
      <c r="GZ8" t="e" cm="1">
        <f t="array" ref="GZ8">_xlfn.IFNA(VLOOKUP($A8,TRANSPOSE(#REF!),GZ$2+2,FALSE),0)</f>
        <v>#REF!</v>
      </c>
      <c r="HA8" t="e" cm="1">
        <f t="array" ref="HA8">_xlfn.IFNA(VLOOKUP($A8,TRANSPOSE(#REF!),HA$2+2,FALSE),0)</f>
        <v>#REF!</v>
      </c>
      <c r="HB8" t="e" cm="1">
        <f t="array" ref="HB8">_xlfn.IFNA(VLOOKUP($A8,TRANSPOSE(#REF!),HB$2+2,FALSE),0)</f>
        <v>#REF!</v>
      </c>
      <c r="HC8" t="e" cm="1">
        <f t="array" ref="HC8">_xlfn.IFNA(VLOOKUP($A8,TRANSPOSE(#REF!),HC$2+2,FALSE),0)</f>
        <v>#REF!</v>
      </c>
      <c r="HD8" t="e" cm="1">
        <f t="array" ref="HD8">_xlfn.IFNA(VLOOKUP($A8,TRANSPOSE(#REF!),HD$2+2,FALSE),0)</f>
        <v>#REF!</v>
      </c>
      <c r="HE8" t="e" cm="1">
        <f t="array" ref="HE8">_xlfn.IFNA(VLOOKUP($A8,TRANSPOSE(#REF!),HE$2+2,FALSE),0)</f>
        <v>#REF!</v>
      </c>
      <c r="HF8" t="e" cm="1">
        <f t="array" ref="HF8">_xlfn.IFNA(VLOOKUP($A8,TRANSPOSE(#REF!),HF$2+2,FALSE),0)</f>
        <v>#REF!</v>
      </c>
      <c r="HG8" t="e" cm="1">
        <f t="array" ref="HG8">_xlfn.IFNA(VLOOKUP($A8,TRANSPOSE(#REF!),HG$2+2,FALSE),0)</f>
        <v>#REF!</v>
      </c>
      <c r="HH8" t="e" cm="1">
        <f t="array" ref="HH8">_xlfn.IFNA(VLOOKUP($A8,TRANSPOSE(#REF!),HH$2+2,FALSE),0)</f>
        <v>#REF!</v>
      </c>
      <c r="HI8" t="e" cm="1">
        <f t="array" ref="HI8">_xlfn.IFNA(VLOOKUP($A8,TRANSPOSE(#REF!),HI$2+2,FALSE),0)</f>
        <v>#REF!</v>
      </c>
      <c r="HJ8" t="e" cm="1">
        <f t="array" ref="HJ8">_xlfn.IFNA(VLOOKUP($A8,TRANSPOSE(#REF!),HJ$2+2,FALSE),0)</f>
        <v>#REF!</v>
      </c>
      <c r="HK8" t="e" cm="1">
        <f t="array" ref="HK8">_xlfn.IFNA(VLOOKUP($A8,TRANSPOSE(#REF!),HK$2+2,FALSE),0)</f>
        <v>#REF!</v>
      </c>
      <c r="HL8" t="e" cm="1">
        <f t="array" ref="HL8">_xlfn.IFNA(VLOOKUP($A8,TRANSPOSE(#REF!),HL$2+2,FALSE),0)</f>
        <v>#REF!</v>
      </c>
      <c r="HM8" t="e" cm="1">
        <f t="array" ref="HM8">_xlfn.IFNA(VLOOKUP($A8,TRANSPOSE(#REF!),HM$2+2,FALSE),0)</f>
        <v>#REF!</v>
      </c>
      <c r="HN8" t="e" cm="1">
        <f t="array" ref="HN8">_xlfn.IFNA(VLOOKUP($A8,TRANSPOSE(#REF!),HN$2+2,FALSE),0)</f>
        <v>#REF!</v>
      </c>
      <c r="HO8" t="e" cm="1">
        <f t="array" ref="HO8">_xlfn.IFNA(VLOOKUP($A8,TRANSPOSE(#REF!),HO$2+2,FALSE),0)</f>
        <v>#REF!</v>
      </c>
      <c r="HP8" t="e" cm="1">
        <f t="array" ref="HP8">_xlfn.IFNA(VLOOKUP($A8,TRANSPOSE(#REF!),HP$2+2,FALSE),0)</f>
        <v>#REF!</v>
      </c>
      <c r="HQ8" t="e" cm="1">
        <f t="array" ref="HQ8">_xlfn.IFNA(VLOOKUP($A8,TRANSPOSE(#REF!),HQ$2+2,FALSE),0)</f>
        <v>#REF!</v>
      </c>
      <c r="HR8" t="e" cm="1">
        <f t="array" ref="HR8">_xlfn.IFNA(VLOOKUP($A8,TRANSPOSE(#REF!),HR$2+2,FALSE),0)</f>
        <v>#REF!</v>
      </c>
      <c r="HS8" t="e" cm="1">
        <f t="array" ref="HS8">_xlfn.IFNA(VLOOKUP($A8,TRANSPOSE(#REF!),HS$2+2,FALSE),0)</f>
        <v>#REF!</v>
      </c>
      <c r="HT8" t="e" cm="1">
        <f t="array" ref="HT8">_xlfn.IFNA(VLOOKUP($A8,TRANSPOSE(#REF!),HT$2+2,FALSE),0)</f>
        <v>#REF!</v>
      </c>
      <c r="HU8" t="e" cm="1">
        <f t="array" ref="HU8">_xlfn.IFNA(VLOOKUP($A8,TRANSPOSE(#REF!),HU$2+2,FALSE),0)</f>
        <v>#REF!</v>
      </c>
      <c r="HV8" t="e" cm="1">
        <f t="array" ref="HV8">_xlfn.IFNA(VLOOKUP($A8,TRANSPOSE(#REF!),HV$2+2,FALSE),0)</f>
        <v>#REF!</v>
      </c>
      <c r="HW8" t="e" cm="1">
        <f t="array" ref="HW8">_xlfn.IFNA(VLOOKUP($A8,TRANSPOSE(#REF!),HW$2+2,FALSE),0)</f>
        <v>#REF!</v>
      </c>
      <c r="HX8" t="e" cm="1">
        <f t="array" ref="HX8">_xlfn.IFNA(VLOOKUP($A8,TRANSPOSE(#REF!),HX$2+2,FALSE),0)</f>
        <v>#REF!</v>
      </c>
      <c r="HY8" t="e" cm="1">
        <f t="array" ref="HY8">_xlfn.IFNA(VLOOKUP($A8,TRANSPOSE(#REF!),HY$2+2,FALSE),0)</f>
        <v>#REF!</v>
      </c>
      <c r="HZ8" t="e" cm="1">
        <f t="array" ref="HZ8">_xlfn.IFNA(VLOOKUP($A8,TRANSPOSE(#REF!),HZ$2+2,FALSE),0)</f>
        <v>#REF!</v>
      </c>
      <c r="IA8" t="e" cm="1">
        <f t="array" ref="IA8">_xlfn.IFNA(VLOOKUP($A8,TRANSPOSE(#REF!),IA$2+2,FALSE),0)</f>
        <v>#REF!</v>
      </c>
      <c r="IB8" t="e" cm="1">
        <f t="array" ref="IB8">_xlfn.IFNA(VLOOKUP($A8,TRANSPOSE(#REF!),IB$2+2,FALSE),0)</f>
        <v>#REF!</v>
      </c>
      <c r="IC8" t="e" cm="1">
        <f t="array" ref="IC8">_xlfn.IFNA(VLOOKUP($A8,TRANSPOSE(#REF!),IC$2+2,FALSE),0)</f>
        <v>#REF!</v>
      </c>
      <c r="ID8" t="e" cm="1">
        <f t="array" ref="ID8">_xlfn.IFNA(VLOOKUP($A8,TRANSPOSE(#REF!),ID$2+2,FALSE),0)</f>
        <v>#REF!</v>
      </c>
      <c r="IE8" t="e" cm="1">
        <f t="array" ref="IE8">_xlfn.IFNA(VLOOKUP($A8,TRANSPOSE(#REF!),IE$2+2,FALSE),0)</f>
        <v>#REF!</v>
      </c>
      <c r="IF8" t="e" cm="1">
        <f t="array" ref="IF8">_xlfn.IFNA(VLOOKUP($A8,TRANSPOSE(#REF!),IF$2+2,FALSE),0)</f>
        <v>#REF!</v>
      </c>
      <c r="IG8" t="e" cm="1">
        <f t="array" ref="IG8">_xlfn.IFNA(VLOOKUP($A8,TRANSPOSE(#REF!),IG$2+2,FALSE),0)</f>
        <v>#REF!</v>
      </c>
      <c r="IH8" t="e" cm="1">
        <f t="array" ref="IH8">_xlfn.IFNA(VLOOKUP($A8,TRANSPOSE(#REF!),IH$2+2,FALSE),0)</f>
        <v>#REF!</v>
      </c>
      <c r="II8" t="e" cm="1">
        <f t="array" ref="II8">_xlfn.IFNA(VLOOKUP($A8,TRANSPOSE(#REF!),II$2+2,FALSE),0)</f>
        <v>#REF!</v>
      </c>
      <c r="IJ8" t="e" cm="1">
        <f t="array" ref="IJ8">_xlfn.IFNA(VLOOKUP($A8,TRANSPOSE(#REF!),IJ$2+2,FALSE),0)</f>
        <v>#REF!</v>
      </c>
      <c r="IK8" t="e" cm="1">
        <f t="array" ref="IK8">_xlfn.IFNA(VLOOKUP($A8,TRANSPOSE(#REF!),IK$2+2,FALSE),0)</f>
        <v>#REF!</v>
      </c>
      <c r="IL8" t="e" cm="1">
        <f t="array" ref="IL8">_xlfn.IFNA(VLOOKUP($A8,TRANSPOSE(#REF!),IL$2+2,FALSE),0)</f>
        <v>#REF!</v>
      </c>
      <c r="IM8" t="e" cm="1">
        <f t="array" ref="IM8">_xlfn.IFNA(VLOOKUP($A8,TRANSPOSE(#REF!),IM$2+2,FALSE),0)</f>
        <v>#REF!</v>
      </c>
      <c r="IN8" t="e" cm="1">
        <f t="array" ref="IN8">_xlfn.IFNA(VLOOKUP($A8,TRANSPOSE(#REF!),IN$2+2,FALSE),0)</f>
        <v>#REF!</v>
      </c>
      <c r="IO8" t="e" cm="1">
        <f t="array" ref="IO8">_xlfn.IFNA(VLOOKUP($A8,TRANSPOSE(#REF!),IO$2+2,FALSE),0)</f>
        <v>#REF!</v>
      </c>
      <c r="IP8" t="e" cm="1">
        <f t="array" ref="IP8">_xlfn.IFNA(VLOOKUP($A8,TRANSPOSE(#REF!),IP$2+2,FALSE),0)</f>
        <v>#REF!</v>
      </c>
      <c r="IQ8" t="e" cm="1">
        <f t="array" ref="IQ8">_xlfn.IFNA(VLOOKUP($A8,TRANSPOSE(#REF!),IQ$2+2,FALSE),0)</f>
        <v>#REF!</v>
      </c>
      <c r="IR8" t="e" cm="1">
        <f t="array" ref="IR8">_xlfn.IFNA(VLOOKUP($A8,TRANSPOSE(#REF!),IR$2+2,FALSE),0)</f>
        <v>#REF!</v>
      </c>
      <c r="IS8" t="e" cm="1">
        <f t="array" ref="IS8">_xlfn.IFNA(VLOOKUP($A8,TRANSPOSE(#REF!),IS$2+2,FALSE),0)</f>
        <v>#REF!</v>
      </c>
      <c r="IT8" t="e" cm="1">
        <f t="array" ref="IT8">_xlfn.IFNA(VLOOKUP($A8,TRANSPOSE(#REF!),IT$2+2,FALSE),0)</f>
        <v>#REF!</v>
      </c>
      <c r="IU8" t="e" cm="1">
        <f t="array" ref="IU8">_xlfn.IFNA(VLOOKUP($A8,TRANSPOSE(#REF!),IU$2+2,FALSE),0)</f>
        <v>#REF!</v>
      </c>
      <c r="IV8" t="e" cm="1">
        <f t="array" ref="IV8">_xlfn.IFNA(VLOOKUP($A8,TRANSPOSE(#REF!),IV$2+2,FALSE),0)</f>
        <v>#REF!</v>
      </c>
      <c r="IW8" t="e" cm="1">
        <f t="array" ref="IW8">_xlfn.IFNA(VLOOKUP($A8,TRANSPOSE(#REF!),IW$2+2,FALSE),0)</f>
        <v>#REF!</v>
      </c>
      <c r="IX8" t="e" cm="1">
        <f t="array" ref="IX8">_xlfn.IFNA(VLOOKUP($A8,TRANSPOSE(#REF!),IX$2+2,FALSE),0)</f>
        <v>#REF!</v>
      </c>
      <c r="IY8" t="e" cm="1">
        <f t="array" ref="IY8">_xlfn.IFNA(VLOOKUP($A8,TRANSPOSE(#REF!),IY$2+2,FALSE),0)</f>
        <v>#REF!</v>
      </c>
      <c r="IZ8" t="e" cm="1">
        <f t="array" ref="IZ8">_xlfn.IFNA(VLOOKUP($A8,TRANSPOSE(#REF!),IZ$2+2,FALSE),0)</f>
        <v>#REF!</v>
      </c>
      <c r="JA8" t="e" cm="1">
        <f t="array" ref="JA8">_xlfn.IFNA(VLOOKUP($A8,TRANSPOSE(#REF!),JA$2+2,FALSE),0)</f>
        <v>#REF!</v>
      </c>
      <c r="JB8" t="e" cm="1">
        <f t="array" ref="JB8">_xlfn.IFNA(VLOOKUP($A8,TRANSPOSE(#REF!),JB$2+2,FALSE),0)</f>
        <v>#REF!</v>
      </c>
      <c r="JC8" t="e" cm="1">
        <f t="array" ref="JC8">_xlfn.IFNA(VLOOKUP($A8,TRANSPOSE(#REF!),JC$2+2,FALSE),0)</f>
        <v>#REF!</v>
      </c>
      <c r="JD8" t="e" cm="1">
        <f t="array" ref="JD8">_xlfn.IFNA(VLOOKUP($A8,TRANSPOSE(#REF!),JD$2+2,FALSE),0)</f>
        <v>#REF!</v>
      </c>
      <c r="JE8" t="e" cm="1">
        <f t="array" ref="JE8">_xlfn.IFNA(VLOOKUP($A8,TRANSPOSE(#REF!),JE$2+2,FALSE),0)</f>
        <v>#REF!</v>
      </c>
      <c r="JF8" t="e" cm="1">
        <f t="array" ref="JF8">_xlfn.IFNA(VLOOKUP($A8,TRANSPOSE(#REF!),JF$2+2,FALSE),0)</f>
        <v>#REF!</v>
      </c>
      <c r="JG8" t="e" cm="1">
        <f t="array" ref="JG8">_xlfn.IFNA(VLOOKUP($A8,TRANSPOSE(#REF!),JG$2+2,FALSE),0)</f>
        <v>#REF!</v>
      </c>
      <c r="JH8" t="e" cm="1">
        <f t="array" ref="JH8">_xlfn.IFNA(VLOOKUP($A8,TRANSPOSE(#REF!),JH$2+2,FALSE),0)</f>
        <v>#REF!</v>
      </c>
      <c r="JI8" t="e" cm="1">
        <f t="array" ref="JI8">_xlfn.IFNA(VLOOKUP($A8,TRANSPOSE(#REF!),JI$2+2,FALSE),0)</f>
        <v>#REF!</v>
      </c>
      <c r="JJ8" t="e" cm="1">
        <f t="array" ref="JJ8">_xlfn.IFNA(VLOOKUP($A8,TRANSPOSE(#REF!),JJ$2+2,FALSE),0)</f>
        <v>#REF!</v>
      </c>
      <c r="JK8" t="e" cm="1">
        <f t="array" ref="JK8">_xlfn.IFNA(VLOOKUP($A8,TRANSPOSE(#REF!),JK$2+2,FALSE),0)</f>
        <v>#REF!</v>
      </c>
      <c r="JL8" t="e" cm="1">
        <f t="array" ref="JL8">_xlfn.IFNA(VLOOKUP($A8,TRANSPOSE(#REF!),JL$2+2,FALSE),0)</f>
        <v>#REF!</v>
      </c>
      <c r="JM8" t="e" cm="1">
        <f t="array" ref="JM8">_xlfn.IFNA(VLOOKUP($A8,TRANSPOSE(#REF!),JM$2+2,FALSE),0)</f>
        <v>#REF!</v>
      </c>
      <c r="JN8" t="e" cm="1">
        <f t="array" ref="JN8">_xlfn.IFNA(VLOOKUP($A8,TRANSPOSE(#REF!),JN$2+2,FALSE),0)</f>
        <v>#REF!</v>
      </c>
      <c r="JO8" t="e" cm="1">
        <f t="array" ref="JO8">_xlfn.IFNA(VLOOKUP($A8,TRANSPOSE(#REF!),JO$2+2,FALSE),0)</f>
        <v>#REF!</v>
      </c>
      <c r="JP8" t="e" cm="1">
        <f t="array" ref="JP8">_xlfn.IFNA(VLOOKUP($A8,TRANSPOSE(#REF!),JP$2+2,FALSE),0)</f>
        <v>#REF!</v>
      </c>
      <c r="JQ8" t="e" cm="1">
        <f t="array" ref="JQ8">_xlfn.IFNA(VLOOKUP($A8,TRANSPOSE(#REF!),JQ$2+2,FALSE),0)</f>
        <v>#REF!</v>
      </c>
      <c r="JR8" t="e" cm="1">
        <f t="array" ref="JR8">_xlfn.IFNA(VLOOKUP($A8,TRANSPOSE(#REF!),JR$2+2,FALSE),0)</f>
        <v>#REF!</v>
      </c>
      <c r="JS8" t="e" cm="1">
        <f t="array" ref="JS8">_xlfn.IFNA(VLOOKUP($A8,TRANSPOSE(#REF!),JS$2+2,FALSE),0)</f>
        <v>#REF!</v>
      </c>
      <c r="JT8" t="e" cm="1">
        <f t="array" ref="JT8">_xlfn.IFNA(VLOOKUP($A8,TRANSPOSE(#REF!),JT$2+2,FALSE),0)</f>
        <v>#REF!</v>
      </c>
      <c r="JU8" t="e" cm="1">
        <f t="array" ref="JU8">_xlfn.IFNA(VLOOKUP($A8,TRANSPOSE(#REF!),JU$2+2,FALSE),0)</f>
        <v>#REF!</v>
      </c>
      <c r="JV8" t="e" cm="1">
        <f t="array" ref="JV8">_xlfn.IFNA(VLOOKUP($A8,TRANSPOSE(#REF!),JV$2+2,FALSE),0)</f>
        <v>#REF!</v>
      </c>
      <c r="JW8" t="e" cm="1">
        <f t="array" ref="JW8">_xlfn.IFNA(VLOOKUP($A8,TRANSPOSE(#REF!),JW$2+2,FALSE),0)</f>
        <v>#REF!</v>
      </c>
      <c r="JX8" t="e" cm="1">
        <f t="array" ref="JX8">_xlfn.IFNA(VLOOKUP($A8,TRANSPOSE(#REF!),JX$2+2,FALSE),0)</f>
        <v>#REF!</v>
      </c>
      <c r="JY8" t="e" cm="1">
        <f t="array" ref="JY8">_xlfn.IFNA(VLOOKUP($A8,TRANSPOSE(#REF!),JY$2+2,FALSE),0)</f>
        <v>#REF!</v>
      </c>
      <c r="JZ8" t="e" cm="1">
        <f t="array" ref="JZ8">_xlfn.IFNA(VLOOKUP($A8,TRANSPOSE(#REF!),JZ$2+2,FALSE),0)</f>
        <v>#REF!</v>
      </c>
      <c r="KA8" t="e" cm="1">
        <f t="array" ref="KA8">_xlfn.IFNA(VLOOKUP($A8,TRANSPOSE(#REF!),KA$2+2,FALSE),0)</f>
        <v>#REF!</v>
      </c>
      <c r="KB8" t="e" cm="1">
        <f t="array" ref="KB8">_xlfn.IFNA(VLOOKUP($A8,TRANSPOSE(#REF!),KB$2+2,FALSE),0)</f>
        <v>#REF!</v>
      </c>
      <c r="KC8" t="e" cm="1">
        <f t="array" ref="KC8">_xlfn.IFNA(VLOOKUP($A8,TRANSPOSE(#REF!),KC$2+2,FALSE),0)</f>
        <v>#REF!</v>
      </c>
      <c r="KD8" t="e" cm="1">
        <f t="array" ref="KD8">_xlfn.IFNA(VLOOKUP($A8,TRANSPOSE(#REF!),KD$2+2,FALSE),0)</f>
        <v>#REF!</v>
      </c>
      <c r="KE8" t="e" cm="1">
        <f t="array" ref="KE8">_xlfn.IFNA(VLOOKUP($A8,TRANSPOSE(#REF!),KE$2+2,FALSE),0)</f>
        <v>#REF!</v>
      </c>
      <c r="KF8" t="e" cm="1">
        <f t="array" ref="KF8">_xlfn.IFNA(VLOOKUP($A8,TRANSPOSE(#REF!),KF$2+2,FALSE),0)</f>
        <v>#REF!</v>
      </c>
      <c r="KG8" t="e" cm="1">
        <f t="array" ref="KG8">_xlfn.IFNA(VLOOKUP($A8,TRANSPOSE(#REF!),KG$2+2,FALSE),0)</f>
        <v>#REF!</v>
      </c>
      <c r="KH8" t="e" cm="1">
        <f t="array" ref="KH8">_xlfn.IFNA(VLOOKUP($A8,TRANSPOSE(#REF!),KH$2+2,FALSE),0)</f>
        <v>#REF!</v>
      </c>
      <c r="KI8" t="e" cm="1">
        <f t="array" ref="KI8">_xlfn.IFNA(VLOOKUP($A8,TRANSPOSE(#REF!),KI$2+2,FALSE),0)</f>
        <v>#REF!</v>
      </c>
      <c r="KJ8" t="e" cm="1">
        <f t="array" ref="KJ8">_xlfn.IFNA(VLOOKUP($A8,TRANSPOSE(#REF!),KJ$2+2,FALSE),0)</f>
        <v>#REF!</v>
      </c>
      <c r="KK8" t="e" cm="1">
        <f t="array" ref="KK8">_xlfn.IFNA(VLOOKUP($A8,TRANSPOSE(#REF!),KK$2+2,FALSE),0)</f>
        <v>#REF!</v>
      </c>
      <c r="KL8" t="e" cm="1">
        <f t="array" ref="KL8">_xlfn.IFNA(VLOOKUP($A8,TRANSPOSE(#REF!),KL$2+2,FALSE),0)</f>
        <v>#REF!</v>
      </c>
      <c r="KM8" t="e" cm="1">
        <f t="array" ref="KM8">_xlfn.IFNA(VLOOKUP($A8,TRANSPOSE(#REF!),KM$2+2,FALSE),0)</f>
        <v>#REF!</v>
      </c>
      <c r="KN8" t="e" cm="1">
        <f t="array" ref="KN8">_xlfn.IFNA(VLOOKUP($A8,TRANSPOSE(#REF!),KN$2+2,FALSE),0)</f>
        <v>#REF!</v>
      </c>
      <c r="KO8" t="e" cm="1">
        <f t="array" ref="KO8">_xlfn.IFNA(VLOOKUP($A8,TRANSPOSE(#REF!),KO$2+2,FALSE),0)</f>
        <v>#REF!</v>
      </c>
      <c r="KP8" t="e" cm="1">
        <f t="array" ref="KP8">_xlfn.IFNA(VLOOKUP($A8,TRANSPOSE(#REF!),KP$2+2,FALSE),0)</f>
        <v>#REF!</v>
      </c>
      <c r="KQ8" t="e" cm="1">
        <f t="array" ref="KQ8">_xlfn.IFNA(VLOOKUP($A8,TRANSPOSE(#REF!),KQ$2+2,FALSE),0)</f>
        <v>#REF!</v>
      </c>
      <c r="KR8" t="e" cm="1">
        <f t="array" ref="KR8">_xlfn.IFNA(VLOOKUP($A8,TRANSPOSE(#REF!),KR$2+2,FALSE),0)</f>
        <v>#REF!</v>
      </c>
      <c r="KS8" t="e" cm="1">
        <f t="array" ref="KS8">_xlfn.IFNA(VLOOKUP($A8,TRANSPOSE(#REF!),KS$2+2,FALSE),0)</f>
        <v>#REF!</v>
      </c>
      <c r="KT8" t="e" cm="1">
        <f t="array" ref="KT8">_xlfn.IFNA(VLOOKUP($A8,TRANSPOSE(#REF!),KT$2+2,FALSE),0)</f>
        <v>#REF!</v>
      </c>
      <c r="KU8" t="e" cm="1">
        <f t="array" ref="KU8">_xlfn.IFNA(VLOOKUP($A8,TRANSPOSE(#REF!),KU$2+2,FALSE),0)</f>
        <v>#REF!</v>
      </c>
      <c r="KV8" t="e" cm="1">
        <f t="array" ref="KV8">_xlfn.IFNA(VLOOKUP($A8,TRANSPOSE(#REF!),KV$2+2,FALSE),0)</f>
        <v>#REF!</v>
      </c>
      <c r="KW8" t="e" cm="1">
        <f t="array" ref="KW8">_xlfn.IFNA(VLOOKUP($A8,TRANSPOSE(#REF!),KW$2+2,FALSE),0)</f>
        <v>#REF!</v>
      </c>
      <c r="KX8" t="e" cm="1">
        <f t="array" ref="KX8">_xlfn.IFNA(VLOOKUP($A8,TRANSPOSE(#REF!),KX$2+2,FALSE),0)</f>
        <v>#REF!</v>
      </c>
      <c r="KY8" t="e" cm="1">
        <f t="array" ref="KY8">_xlfn.IFNA(VLOOKUP($A8,TRANSPOSE(#REF!),KY$2+2,FALSE),0)</f>
        <v>#REF!</v>
      </c>
      <c r="KZ8" t="e" cm="1">
        <f t="array" ref="KZ8">_xlfn.IFNA(VLOOKUP($A8,TRANSPOSE(#REF!),KZ$2+2,FALSE),0)</f>
        <v>#REF!</v>
      </c>
      <c r="LA8" t="e" cm="1">
        <f t="array" ref="LA8">_xlfn.IFNA(VLOOKUP($A8,TRANSPOSE(#REF!),LA$2+2,FALSE),0)</f>
        <v>#REF!</v>
      </c>
      <c r="LB8" t="e" cm="1">
        <f t="array" ref="LB8">_xlfn.IFNA(VLOOKUP($A8,TRANSPOSE(#REF!),LB$2+2,FALSE),0)</f>
        <v>#REF!</v>
      </c>
      <c r="LC8" t="e" cm="1">
        <f t="array" ref="LC8">_xlfn.IFNA(VLOOKUP($A8,TRANSPOSE(#REF!),LC$2+2,FALSE),0)</f>
        <v>#REF!</v>
      </c>
      <c r="LD8" t="e" cm="1">
        <f t="array" ref="LD8">_xlfn.IFNA(VLOOKUP($A8,TRANSPOSE(#REF!),LD$2+2,FALSE),0)</f>
        <v>#REF!</v>
      </c>
      <c r="LE8" t="e" cm="1">
        <f t="array" ref="LE8">_xlfn.IFNA(VLOOKUP($A8,TRANSPOSE(#REF!),LE$2+2,FALSE),0)</f>
        <v>#REF!</v>
      </c>
      <c r="LF8" t="e" cm="1">
        <f t="array" ref="LF8">_xlfn.IFNA(VLOOKUP($A8,TRANSPOSE(#REF!),LF$2+2,FALSE),0)</f>
        <v>#REF!</v>
      </c>
      <c r="LG8" t="e" cm="1">
        <f t="array" ref="LG8">_xlfn.IFNA(VLOOKUP($A8,TRANSPOSE(#REF!),LG$2+2,FALSE),0)</f>
        <v>#REF!</v>
      </c>
      <c r="LH8" t="e" cm="1">
        <f t="array" ref="LH8">_xlfn.IFNA(VLOOKUP($A8,TRANSPOSE(#REF!),LH$2+2,FALSE),0)</f>
        <v>#REF!</v>
      </c>
      <c r="LI8" t="e" cm="1">
        <f t="array" ref="LI8">_xlfn.IFNA(VLOOKUP($A8,TRANSPOSE(#REF!),LI$2+2,FALSE),0)</f>
        <v>#REF!</v>
      </c>
      <c r="LJ8" t="e" cm="1">
        <f t="array" ref="LJ8">_xlfn.IFNA(VLOOKUP($A8,TRANSPOSE(#REF!),LJ$2+2,FALSE),0)</f>
        <v>#REF!</v>
      </c>
      <c r="LK8" t="e" cm="1">
        <f t="array" ref="LK8">_xlfn.IFNA(VLOOKUP($A8,TRANSPOSE(#REF!),LK$2+2,FALSE),0)</f>
        <v>#REF!</v>
      </c>
      <c r="LL8" t="e" cm="1">
        <f t="array" ref="LL8">_xlfn.IFNA(VLOOKUP($A8,TRANSPOSE(#REF!),LL$2+2,FALSE),0)</f>
        <v>#REF!</v>
      </c>
      <c r="LM8" t="e" cm="1">
        <f t="array" ref="LM8">_xlfn.IFNA(VLOOKUP($A8,TRANSPOSE(#REF!),LM$2+2,FALSE),0)</f>
        <v>#REF!</v>
      </c>
      <c r="LN8" t="e" cm="1">
        <f t="array" ref="LN8">_xlfn.IFNA(VLOOKUP($A8,TRANSPOSE(#REF!),LN$2+2,FALSE),0)</f>
        <v>#REF!</v>
      </c>
      <c r="LO8" t="e" cm="1">
        <f t="array" ref="LO8">_xlfn.IFNA(VLOOKUP($A8,TRANSPOSE(#REF!),LO$2+2,FALSE),0)</f>
        <v>#REF!</v>
      </c>
      <c r="LP8" t="e" cm="1">
        <f t="array" ref="LP8">_xlfn.IFNA(VLOOKUP($A8,TRANSPOSE(#REF!),LP$2+2,FALSE),0)</f>
        <v>#REF!</v>
      </c>
      <c r="LQ8" t="e" cm="1">
        <f t="array" ref="LQ8">_xlfn.IFNA(VLOOKUP($A8,TRANSPOSE(#REF!),LQ$2+2,FALSE),0)</f>
        <v>#REF!</v>
      </c>
      <c r="LR8" t="e" cm="1">
        <f t="array" ref="LR8">_xlfn.IFNA(VLOOKUP($A8,TRANSPOSE(#REF!),LR$2+2,FALSE),0)</f>
        <v>#REF!</v>
      </c>
      <c r="LS8" t="e" cm="1">
        <f t="array" ref="LS8">_xlfn.IFNA(VLOOKUP($A8,TRANSPOSE(#REF!),LS$2+2,FALSE),0)</f>
        <v>#REF!</v>
      </c>
      <c r="LT8" t="e" cm="1">
        <f t="array" ref="LT8">_xlfn.IFNA(VLOOKUP($A8,TRANSPOSE(#REF!),LT$2+2,FALSE),0)</f>
        <v>#REF!</v>
      </c>
      <c r="LU8" t="e" cm="1">
        <f t="array" ref="LU8">_xlfn.IFNA(VLOOKUP($A8,TRANSPOSE(#REF!),LU$2+2,FALSE),0)</f>
        <v>#REF!</v>
      </c>
      <c r="LV8" t="e" cm="1">
        <f t="array" ref="LV8">_xlfn.IFNA(VLOOKUP($A8,TRANSPOSE(#REF!),LV$2+2,FALSE),0)</f>
        <v>#REF!</v>
      </c>
      <c r="LW8" t="e" cm="1">
        <f t="array" ref="LW8">_xlfn.IFNA(VLOOKUP($A8,TRANSPOSE(#REF!),LW$2+2,FALSE),0)</f>
        <v>#REF!</v>
      </c>
      <c r="LX8" t="e" cm="1">
        <f t="array" ref="LX8">_xlfn.IFNA(VLOOKUP($A8,TRANSPOSE(#REF!),LX$2+2,FALSE),0)</f>
        <v>#REF!</v>
      </c>
      <c r="LY8" t="e" cm="1">
        <f t="array" ref="LY8">_xlfn.IFNA(VLOOKUP($A8,TRANSPOSE(#REF!),LY$2+2,FALSE),0)</f>
        <v>#REF!</v>
      </c>
      <c r="LZ8" t="e" cm="1">
        <f t="array" ref="LZ8">_xlfn.IFNA(VLOOKUP($A8,TRANSPOSE(#REF!),LZ$2+2,FALSE),0)</f>
        <v>#REF!</v>
      </c>
      <c r="MA8" t="e" cm="1">
        <f t="array" ref="MA8">_xlfn.IFNA(VLOOKUP($A8,TRANSPOSE(#REF!),MA$2+2,FALSE),0)</f>
        <v>#REF!</v>
      </c>
      <c r="MB8" t="e" cm="1">
        <f t="array" ref="MB8">_xlfn.IFNA(VLOOKUP($A8,TRANSPOSE(#REF!),MB$2+2,FALSE),0)</f>
        <v>#REF!</v>
      </c>
      <c r="MC8" t="e" cm="1">
        <f t="array" ref="MC8">_xlfn.IFNA(VLOOKUP($A8,TRANSPOSE(#REF!),MC$2+2,FALSE),0)</f>
        <v>#REF!</v>
      </c>
      <c r="MD8" t="e" cm="1">
        <f t="array" ref="MD8">_xlfn.IFNA(VLOOKUP($A8,TRANSPOSE(#REF!),MD$2+2,FALSE),0)</f>
        <v>#REF!</v>
      </c>
      <c r="ME8" t="e" cm="1">
        <f t="array" ref="ME8">_xlfn.IFNA(VLOOKUP($A8,TRANSPOSE(#REF!),ME$2+2,FALSE),0)</f>
        <v>#REF!</v>
      </c>
      <c r="MF8" t="e" cm="1">
        <f t="array" ref="MF8">_xlfn.IFNA(VLOOKUP($A8,TRANSPOSE(#REF!),MF$2+2,FALSE),0)</f>
        <v>#REF!</v>
      </c>
      <c r="MG8" t="e" cm="1">
        <f t="array" ref="MG8">_xlfn.IFNA(VLOOKUP($A8,TRANSPOSE(#REF!),MG$2+2,FALSE),0)</f>
        <v>#REF!</v>
      </c>
      <c r="MH8" t="e" cm="1">
        <f t="array" ref="MH8">_xlfn.IFNA(VLOOKUP($A8,TRANSPOSE(#REF!),MH$2+2,FALSE),0)</f>
        <v>#REF!</v>
      </c>
      <c r="MI8" t="e" cm="1">
        <f t="array" ref="MI8">_xlfn.IFNA(VLOOKUP($A8,TRANSPOSE(#REF!),MI$2+2,FALSE),0)</f>
        <v>#REF!</v>
      </c>
      <c r="MJ8" t="e" cm="1">
        <f t="array" ref="MJ8">_xlfn.IFNA(VLOOKUP($A8,TRANSPOSE(#REF!),MJ$2+2,FALSE),0)</f>
        <v>#REF!</v>
      </c>
      <c r="MK8" t="e" cm="1">
        <f t="array" ref="MK8">_xlfn.IFNA(VLOOKUP($A8,TRANSPOSE(#REF!),MK$2+2,FALSE),0)</f>
        <v>#REF!</v>
      </c>
      <c r="ML8" t="e" cm="1">
        <f t="array" ref="ML8">_xlfn.IFNA(VLOOKUP($A8,TRANSPOSE(#REF!),ML$2+2,FALSE),0)</f>
        <v>#REF!</v>
      </c>
      <c r="MM8" t="e" cm="1">
        <f t="array" ref="MM8">_xlfn.IFNA(VLOOKUP($A8,TRANSPOSE(#REF!),MM$2+2,FALSE),0)</f>
        <v>#REF!</v>
      </c>
      <c r="MN8" t="e" cm="1">
        <f t="array" ref="MN8">_xlfn.IFNA(VLOOKUP($A8,TRANSPOSE(#REF!),MN$2+2,FALSE),0)</f>
        <v>#REF!</v>
      </c>
      <c r="MO8" t="e" cm="1">
        <f t="array" ref="MO8">_xlfn.IFNA(VLOOKUP($A8,TRANSPOSE(#REF!),MO$2+2,FALSE),0)</f>
        <v>#REF!</v>
      </c>
      <c r="MP8" t="e" cm="1">
        <f t="array" ref="MP8">_xlfn.IFNA(VLOOKUP($A8,TRANSPOSE(#REF!),MP$2+2,FALSE),0)</f>
        <v>#REF!</v>
      </c>
      <c r="MQ8" t="e" cm="1">
        <f t="array" ref="MQ8">_xlfn.IFNA(VLOOKUP($A8,TRANSPOSE(#REF!),MQ$2+2,FALSE),0)</f>
        <v>#REF!</v>
      </c>
      <c r="MR8" t="e" cm="1">
        <f t="array" ref="MR8">_xlfn.IFNA(VLOOKUP($A8,TRANSPOSE(#REF!),MR$2+2,FALSE),0)</f>
        <v>#REF!</v>
      </c>
      <c r="MS8" t="e" cm="1">
        <f t="array" ref="MS8">_xlfn.IFNA(VLOOKUP($A8,TRANSPOSE(#REF!),MS$2+2,FALSE),0)</f>
        <v>#REF!</v>
      </c>
      <c r="MT8" t="e" cm="1">
        <f t="array" ref="MT8">_xlfn.IFNA(VLOOKUP($A8,TRANSPOSE(#REF!),MT$2+2,FALSE),0)</f>
        <v>#REF!</v>
      </c>
      <c r="MU8" t="e" cm="1">
        <f t="array" ref="MU8">_xlfn.IFNA(VLOOKUP($A8,TRANSPOSE(#REF!),MU$2+2,FALSE),0)</f>
        <v>#REF!</v>
      </c>
      <c r="MV8" t="e" cm="1">
        <f t="array" ref="MV8">_xlfn.IFNA(VLOOKUP($A8,TRANSPOSE(#REF!),MV$2+2,FALSE),0)</f>
        <v>#REF!</v>
      </c>
      <c r="MW8" t="e" cm="1">
        <f t="array" ref="MW8">_xlfn.IFNA(VLOOKUP($A8,TRANSPOSE(#REF!),MW$2+2,FALSE),0)</f>
        <v>#REF!</v>
      </c>
      <c r="MX8" t="e" cm="1">
        <f t="array" ref="MX8">_xlfn.IFNA(VLOOKUP($A8,TRANSPOSE(#REF!),MX$2+2,FALSE),0)</f>
        <v>#REF!</v>
      </c>
      <c r="MY8" t="e" cm="1">
        <f t="array" ref="MY8">_xlfn.IFNA(VLOOKUP($A8,TRANSPOSE(#REF!),MY$2+2,FALSE),0)</f>
        <v>#REF!</v>
      </c>
      <c r="MZ8" t="e" cm="1">
        <f t="array" ref="MZ8">_xlfn.IFNA(VLOOKUP($A8,TRANSPOSE(#REF!),MZ$2+2,FALSE),0)</f>
        <v>#REF!</v>
      </c>
      <c r="NA8" t="e" cm="1">
        <f t="array" ref="NA8">_xlfn.IFNA(VLOOKUP($A8,TRANSPOSE(#REF!),NA$2+2,FALSE),0)</f>
        <v>#REF!</v>
      </c>
      <c r="NB8" t="e" cm="1">
        <f t="array" ref="NB8">_xlfn.IFNA(VLOOKUP($A8,TRANSPOSE(#REF!),NB$2+2,FALSE),0)</f>
        <v>#REF!</v>
      </c>
      <c r="NC8" t="e" cm="1">
        <f t="array" ref="NC8">_xlfn.IFNA(VLOOKUP($A8,TRANSPOSE(#REF!),NC$2+2,FALSE),0)</f>
        <v>#REF!</v>
      </c>
      <c r="ND8" t="e" cm="1">
        <f t="array" ref="ND8">_xlfn.IFNA(VLOOKUP($A8,TRANSPOSE(#REF!),ND$2+2,FALSE),0)</f>
        <v>#REF!</v>
      </c>
      <c r="NE8" t="e" cm="1">
        <f t="array" ref="NE8">_xlfn.IFNA(VLOOKUP($A8,TRANSPOSE(#REF!),NE$2+2,FALSE),0)</f>
        <v>#REF!</v>
      </c>
      <c r="NF8" t="e" cm="1">
        <f t="array" ref="NF8">_xlfn.IFNA(VLOOKUP($A8,TRANSPOSE(#REF!),NF$2+2,FALSE),0)</f>
        <v>#REF!</v>
      </c>
      <c r="NG8" t="e" cm="1">
        <f t="array" ref="NG8">_xlfn.IFNA(VLOOKUP($A8,TRANSPOSE(#REF!),NG$2+2,FALSE),0)</f>
        <v>#REF!</v>
      </c>
      <c r="NH8" t="e" cm="1">
        <f t="array" ref="NH8">_xlfn.IFNA(VLOOKUP($A8,TRANSPOSE(#REF!),NH$2+2,FALSE),0)</f>
        <v>#REF!</v>
      </c>
      <c r="NI8" t="e" cm="1">
        <f t="array" ref="NI8">_xlfn.IFNA(VLOOKUP($A8,TRANSPOSE(#REF!),NI$2+2,FALSE),0)</f>
        <v>#REF!</v>
      </c>
      <c r="NJ8" t="e" cm="1">
        <f t="array" ref="NJ8">_xlfn.IFNA(VLOOKUP($A8,TRANSPOSE(#REF!),NJ$2+2,FALSE),0)</f>
        <v>#REF!</v>
      </c>
      <c r="NL8" t="e">
        <f t="shared" si="0"/>
        <v>#REF!</v>
      </c>
      <c r="NM8" t="e">
        <f t="shared" si="1"/>
        <v>#REF!</v>
      </c>
    </row>
    <row r="9" spans="1:377" x14ac:dyDescent="0.3">
      <c r="A9" t="str">
        <v>PDK1_01</v>
      </c>
      <c r="B9" t="str">
        <v>Elektriciteit</v>
      </c>
      <c r="C9" t="str">
        <v>Conversion</v>
      </c>
      <c r="D9" t="str">
        <v>Power DK1</v>
      </c>
      <c r="E9" t="str">
        <v>Generation</v>
      </c>
      <c r="F9" t="str">
        <v>Electricity Cluster DK1</v>
      </c>
      <c r="G9" t="str">
        <v xml:space="preserve">Offshore Wind Cluster DK1 </v>
      </c>
      <c r="H9" t="str">
        <v>[GW]</v>
      </c>
      <c r="I9">
        <f>_xlfn.IFNA(VLOOKUP(A9,'[1]PASTE Cap_Investment'!A:B,2,FALSE),0)</f>
        <v>35</v>
      </c>
      <c r="J9" t="e" cm="1">
        <f t="array" ref="J9">_xlfn.IFNA(VLOOKUP($A9,TRANSPOSE(#REF!),J$2+2,FALSE),0)</f>
        <v>#REF!</v>
      </c>
      <c r="K9" t="e" cm="1">
        <f t="array" ref="K9">_xlfn.IFNA(VLOOKUP($A9,TRANSPOSE(#REF!),K$2+2,FALSE),0)</f>
        <v>#REF!</v>
      </c>
      <c r="L9" t="e" cm="1">
        <f t="array" ref="L9">_xlfn.IFNA(VLOOKUP($A9,TRANSPOSE(#REF!),L$2+2,FALSE),0)</f>
        <v>#REF!</v>
      </c>
      <c r="M9" t="e" cm="1">
        <f t="array" ref="M9">_xlfn.IFNA(VLOOKUP($A9,TRANSPOSE(#REF!),M$2+2,FALSE),0)</f>
        <v>#REF!</v>
      </c>
      <c r="N9" t="e" cm="1">
        <f t="array" ref="N9">_xlfn.IFNA(VLOOKUP($A9,TRANSPOSE(#REF!),N$2+2,FALSE),0)</f>
        <v>#REF!</v>
      </c>
      <c r="O9" t="e" cm="1">
        <f t="array" ref="O9">_xlfn.IFNA(VLOOKUP($A9,TRANSPOSE(#REF!),O$2+2,FALSE),0)</f>
        <v>#REF!</v>
      </c>
      <c r="P9" t="e" cm="1">
        <f t="array" ref="P9">_xlfn.IFNA(VLOOKUP($A9,TRANSPOSE(#REF!),P$2+2,FALSE),0)</f>
        <v>#REF!</v>
      </c>
      <c r="Q9" t="e" cm="1">
        <f t="array" ref="Q9">_xlfn.IFNA(VLOOKUP($A9,TRANSPOSE(#REF!),Q$2+2,FALSE),0)</f>
        <v>#REF!</v>
      </c>
      <c r="R9" t="e" cm="1">
        <f t="array" ref="R9">_xlfn.IFNA(VLOOKUP($A9,TRANSPOSE(#REF!),R$2+2,FALSE),0)</f>
        <v>#REF!</v>
      </c>
      <c r="S9" t="e" cm="1">
        <f t="array" ref="S9">_xlfn.IFNA(VLOOKUP($A9,TRANSPOSE(#REF!),S$2+2,FALSE),0)</f>
        <v>#REF!</v>
      </c>
      <c r="T9" t="e" cm="1">
        <f t="array" ref="T9">_xlfn.IFNA(VLOOKUP($A9,TRANSPOSE(#REF!),T$2+2,FALSE),0)</f>
        <v>#REF!</v>
      </c>
      <c r="U9" t="e" cm="1">
        <f t="array" ref="U9">_xlfn.IFNA(VLOOKUP($A9,TRANSPOSE(#REF!),U$2+2,FALSE),0)</f>
        <v>#REF!</v>
      </c>
      <c r="V9" t="e" cm="1">
        <f t="array" ref="V9">_xlfn.IFNA(VLOOKUP($A9,TRANSPOSE(#REF!),V$2+2,FALSE),0)</f>
        <v>#REF!</v>
      </c>
      <c r="W9" t="e" cm="1">
        <f t="array" ref="W9">_xlfn.IFNA(VLOOKUP($A9,TRANSPOSE(#REF!),W$2+2,FALSE),0)</f>
        <v>#REF!</v>
      </c>
      <c r="X9" t="e" cm="1">
        <f t="array" ref="X9">_xlfn.IFNA(VLOOKUP($A9,TRANSPOSE(#REF!),X$2+2,FALSE),0)</f>
        <v>#REF!</v>
      </c>
      <c r="Y9" t="e" cm="1">
        <f t="array" ref="Y9">_xlfn.IFNA(VLOOKUP($A9,TRANSPOSE(#REF!),Y$2+2,FALSE),0)</f>
        <v>#REF!</v>
      </c>
      <c r="Z9" t="e" cm="1">
        <f t="array" ref="Z9">_xlfn.IFNA(VLOOKUP($A9,TRANSPOSE(#REF!),Z$2+2,FALSE),0)</f>
        <v>#REF!</v>
      </c>
      <c r="AA9" t="e" cm="1">
        <f t="array" ref="AA9">_xlfn.IFNA(VLOOKUP($A9,TRANSPOSE(#REF!),AA$2+2,FALSE),0)</f>
        <v>#REF!</v>
      </c>
      <c r="AB9" t="e" cm="1">
        <f t="array" ref="AB9">_xlfn.IFNA(VLOOKUP($A9,TRANSPOSE(#REF!),AB$2+2,FALSE),0)</f>
        <v>#REF!</v>
      </c>
      <c r="AC9" t="e" cm="1">
        <f t="array" ref="AC9">_xlfn.IFNA(VLOOKUP($A9,TRANSPOSE(#REF!),AC$2+2,FALSE),0)</f>
        <v>#REF!</v>
      </c>
      <c r="AD9" t="e" cm="1">
        <f t="array" ref="AD9">_xlfn.IFNA(VLOOKUP($A9,TRANSPOSE(#REF!),AD$2+2,FALSE),0)</f>
        <v>#REF!</v>
      </c>
      <c r="AE9" t="e" cm="1">
        <f t="array" ref="AE9">_xlfn.IFNA(VLOOKUP($A9,TRANSPOSE(#REF!),AE$2+2,FALSE),0)</f>
        <v>#REF!</v>
      </c>
      <c r="AF9" t="e" cm="1">
        <f t="array" ref="AF9">_xlfn.IFNA(VLOOKUP($A9,TRANSPOSE(#REF!),AF$2+2,FALSE),0)</f>
        <v>#REF!</v>
      </c>
      <c r="AG9" t="e" cm="1">
        <f t="array" ref="AG9">_xlfn.IFNA(VLOOKUP($A9,TRANSPOSE(#REF!),AG$2+2,FALSE),0)</f>
        <v>#REF!</v>
      </c>
      <c r="AH9" t="e" cm="1">
        <f t="array" ref="AH9">_xlfn.IFNA(VLOOKUP($A9,TRANSPOSE(#REF!),AH$2+2,FALSE),0)</f>
        <v>#REF!</v>
      </c>
      <c r="AI9" t="e" cm="1">
        <f t="array" ref="AI9">_xlfn.IFNA(VLOOKUP($A9,TRANSPOSE(#REF!),AI$2+2,FALSE),0)</f>
        <v>#REF!</v>
      </c>
      <c r="AJ9" t="e" cm="1">
        <f t="array" ref="AJ9">_xlfn.IFNA(VLOOKUP($A9,TRANSPOSE(#REF!),AJ$2+2,FALSE),0)</f>
        <v>#REF!</v>
      </c>
      <c r="AK9" t="e" cm="1">
        <f t="array" ref="AK9">_xlfn.IFNA(VLOOKUP($A9,TRANSPOSE(#REF!),AK$2+2,FALSE),0)</f>
        <v>#REF!</v>
      </c>
      <c r="AL9" t="e" cm="1">
        <f t="array" ref="AL9">_xlfn.IFNA(VLOOKUP($A9,TRANSPOSE(#REF!),AL$2+2,FALSE),0)</f>
        <v>#REF!</v>
      </c>
      <c r="AM9" t="e" cm="1">
        <f t="array" ref="AM9">_xlfn.IFNA(VLOOKUP($A9,TRANSPOSE(#REF!),AM$2+2,FALSE),0)</f>
        <v>#REF!</v>
      </c>
      <c r="AN9" t="e" cm="1">
        <f t="array" ref="AN9">_xlfn.IFNA(VLOOKUP($A9,TRANSPOSE(#REF!),AN$2+2,FALSE),0)</f>
        <v>#REF!</v>
      </c>
      <c r="AO9" t="e" cm="1">
        <f t="array" ref="AO9">_xlfn.IFNA(VLOOKUP($A9,TRANSPOSE(#REF!),AO$2+2,FALSE),0)</f>
        <v>#REF!</v>
      </c>
      <c r="AP9" t="e" cm="1">
        <f t="array" ref="AP9">_xlfn.IFNA(VLOOKUP($A9,TRANSPOSE(#REF!),AP$2+2,FALSE),0)</f>
        <v>#REF!</v>
      </c>
      <c r="AQ9" t="e" cm="1">
        <f t="array" ref="AQ9">_xlfn.IFNA(VLOOKUP($A9,TRANSPOSE(#REF!),AQ$2+2,FALSE),0)</f>
        <v>#REF!</v>
      </c>
      <c r="AR9" t="e" cm="1">
        <f t="array" ref="AR9">_xlfn.IFNA(VLOOKUP($A9,TRANSPOSE(#REF!),AR$2+2,FALSE),0)</f>
        <v>#REF!</v>
      </c>
      <c r="AS9" t="e" cm="1">
        <f t="array" ref="AS9">_xlfn.IFNA(VLOOKUP($A9,TRANSPOSE(#REF!),AS$2+2,FALSE),0)</f>
        <v>#REF!</v>
      </c>
      <c r="AT9" t="e" cm="1">
        <f t="array" ref="AT9">_xlfn.IFNA(VLOOKUP($A9,TRANSPOSE(#REF!),AT$2+2,FALSE),0)</f>
        <v>#REF!</v>
      </c>
      <c r="AU9" t="e" cm="1">
        <f t="array" ref="AU9">_xlfn.IFNA(VLOOKUP($A9,TRANSPOSE(#REF!),AU$2+2,FALSE),0)</f>
        <v>#REF!</v>
      </c>
      <c r="AV9" t="e" cm="1">
        <f t="array" ref="AV9">_xlfn.IFNA(VLOOKUP($A9,TRANSPOSE(#REF!),AV$2+2,FALSE),0)</f>
        <v>#REF!</v>
      </c>
      <c r="AW9" t="e" cm="1">
        <f t="array" ref="AW9">_xlfn.IFNA(VLOOKUP($A9,TRANSPOSE(#REF!),AW$2+2,FALSE),0)</f>
        <v>#REF!</v>
      </c>
      <c r="AX9" t="e" cm="1">
        <f t="array" ref="AX9">_xlfn.IFNA(VLOOKUP($A9,TRANSPOSE(#REF!),AX$2+2,FALSE),0)</f>
        <v>#REF!</v>
      </c>
      <c r="AY9" t="e" cm="1">
        <f t="array" ref="AY9">_xlfn.IFNA(VLOOKUP($A9,TRANSPOSE(#REF!),AY$2+2,FALSE),0)</f>
        <v>#REF!</v>
      </c>
      <c r="AZ9" t="e" cm="1">
        <f t="array" ref="AZ9">_xlfn.IFNA(VLOOKUP($A9,TRANSPOSE(#REF!),AZ$2+2,FALSE),0)</f>
        <v>#REF!</v>
      </c>
      <c r="BA9" t="e" cm="1">
        <f t="array" ref="BA9">_xlfn.IFNA(VLOOKUP($A9,TRANSPOSE(#REF!),BA$2+2,FALSE),0)</f>
        <v>#REF!</v>
      </c>
      <c r="BB9" t="e" cm="1">
        <f t="array" ref="BB9">_xlfn.IFNA(VLOOKUP($A9,TRANSPOSE(#REF!),BB$2+2,FALSE),0)</f>
        <v>#REF!</v>
      </c>
      <c r="BC9" t="e" cm="1">
        <f t="array" ref="BC9">_xlfn.IFNA(VLOOKUP($A9,TRANSPOSE(#REF!),BC$2+2,FALSE),0)</f>
        <v>#REF!</v>
      </c>
      <c r="BD9" t="e" cm="1">
        <f t="array" ref="BD9">_xlfn.IFNA(VLOOKUP($A9,TRANSPOSE(#REF!),BD$2+2,FALSE),0)</f>
        <v>#REF!</v>
      </c>
      <c r="BE9" t="e" cm="1">
        <f t="array" ref="BE9">_xlfn.IFNA(VLOOKUP($A9,TRANSPOSE(#REF!),BE$2+2,FALSE),0)</f>
        <v>#REF!</v>
      </c>
      <c r="BF9" t="e" cm="1">
        <f t="array" ref="BF9">_xlfn.IFNA(VLOOKUP($A9,TRANSPOSE(#REF!),BF$2+2,FALSE),0)</f>
        <v>#REF!</v>
      </c>
      <c r="BG9" t="e" cm="1">
        <f t="array" ref="BG9">_xlfn.IFNA(VLOOKUP($A9,TRANSPOSE(#REF!),BG$2+2,FALSE),0)</f>
        <v>#REF!</v>
      </c>
      <c r="BH9" t="e" cm="1">
        <f t="array" ref="BH9">_xlfn.IFNA(VLOOKUP($A9,TRANSPOSE(#REF!),BH$2+2,FALSE),0)</f>
        <v>#REF!</v>
      </c>
      <c r="BI9" t="e" cm="1">
        <f t="array" ref="BI9">_xlfn.IFNA(VLOOKUP($A9,TRANSPOSE(#REF!),BI$2+2,FALSE),0)</f>
        <v>#REF!</v>
      </c>
      <c r="BJ9" t="e" cm="1">
        <f t="array" ref="BJ9">_xlfn.IFNA(VLOOKUP($A9,TRANSPOSE(#REF!),BJ$2+2,FALSE),0)</f>
        <v>#REF!</v>
      </c>
      <c r="BK9" t="e" cm="1">
        <f t="array" ref="BK9">_xlfn.IFNA(VLOOKUP($A9,TRANSPOSE(#REF!),BK$2+2,FALSE),0)</f>
        <v>#REF!</v>
      </c>
      <c r="BL9" t="e" cm="1">
        <f t="array" ref="BL9">_xlfn.IFNA(VLOOKUP($A9,TRANSPOSE(#REF!),BL$2+2,FALSE),0)</f>
        <v>#REF!</v>
      </c>
      <c r="BM9" t="e" cm="1">
        <f t="array" ref="BM9">_xlfn.IFNA(VLOOKUP($A9,TRANSPOSE(#REF!),BM$2+2,FALSE),0)</f>
        <v>#REF!</v>
      </c>
      <c r="BN9" t="e" cm="1">
        <f t="array" ref="BN9">_xlfn.IFNA(VLOOKUP($A9,TRANSPOSE(#REF!),BN$2+2,FALSE),0)</f>
        <v>#REF!</v>
      </c>
      <c r="BO9" t="e" cm="1">
        <f t="array" ref="BO9">_xlfn.IFNA(VLOOKUP($A9,TRANSPOSE(#REF!),BO$2+2,FALSE),0)</f>
        <v>#REF!</v>
      </c>
      <c r="BP9" t="e" cm="1">
        <f t="array" ref="BP9">_xlfn.IFNA(VLOOKUP($A9,TRANSPOSE(#REF!),BP$2+2,FALSE),0)</f>
        <v>#REF!</v>
      </c>
      <c r="BQ9" t="e" cm="1">
        <f t="array" ref="BQ9">_xlfn.IFNA(VLOOKUP($A9,TRANSPOSE(#REF!),BQ$2+2,FALSE),0)</f>
        <v>#REF!</v>
      </c>
      <c r="BR9" t="e" cm="1">
        <f t="array" ref="BR9">_xlfn.IFNA(VLOOKUP($A9,TRANSPOSE(#REF!),BR$2+2,FALSE),0)</f>
        <v>#REF!</v>
      </c>
      <c r="BS9" t="e" cm="1">
        <f t="array" ref="BS9">_xlfn.IFNA(VLOOKUP($A9,TRANSPOSE(#REF!),BS$2+2,FALSE),0)</f>
        <v>#REF!</v>
      </c>
      <c r="BT9" t="e" cm="1">
        <f t="array" ref="BT9">_xlfn.IFNA(VLOOKUP($A9,TRANSPOSE(#REF!),BT$2+2,FALSE),0)</f>
        <v>#REF!</v>
      </c>
      <c r="BU9" t="e" cm="1">
        <f t="array" ref="BU9">_xlfn.IFNA(VLOOKUP($A9,TRANSPOSE(#REF!),BU$2+2,FALSE),0)</f>
        <v>#REF!</v>
      </c>
      <c r="BV9" t="e" cm="1">
        <f t="array" ref="BV9">_xlfn.IFNA(VLOOKUP($A9,TRANSPOSE(#REF!),BV$2+2,FALSE),0)</f>
        <v>#REF!</v>
      </c>
      <c r="BW9" t="e" cm="1">
        <f t="array" ref="BW9">_xlfn.IFNA(VLOOKUP($A9,TRANSPOSE(#REF!),BW$2+2,FALSE),0)</f>
        <v>#REF!</v>
      </c>
      <c r="BX9" t="e" cm="1">
        <f t="array" ref="BX9">_xlfn.IFNA(VLOOKUP($A9,TRANSPOSE(#REF!),BX$2+2,FALSE),0)</f>
        <v>#REF!</v>
      </c>
      <c r="BY9" t="e" cm="1">
        <f t="array" ref="BY9">_xlfn.IFNA(VLOOKUP($A9,TRANSPOSE(#REF!),BY$2+2,FALSE),0)</f>
        <v>#REF!</v>
      </c>
      <c r="BZ9" t="e" cm="1">
        <f t="array" ref="BZ9">_xlfn.IFNA(VLOOKUP($A9,TRANSPOSE(#REF!),BZ$2+2,FALSE),0)</f>
        <v>#REF!</v>
      </c>
      <c r="CA9" t="e" cm="1">
        <f t="array" ref="CA9">_xlfn.IFNA(VLOOKUP($A9,TRANSPOSE(#REF!),CA$2+2,FALSE),0)</f>
        <v>#REF!</v>
      </c>
      <c r="CB9" t="e" cm="1">
        <f t="array" ref="CB9">_xlfn.IFNA(VLOOKUP($A9,TRANSPOSE(#REF!),CB$2+2,FALSE),0)</f>
        <v>#REF!</v>
      </c>
      <c r="CC9" t="e" cm="1">
        <f t="array" ref="CC9">_xlfn.IFNA(VLOOKUP($A9,TRANSPOSE(#REF!),CC$2+2,FALSE),0)</f>
        <v>#REF!</v>
      </c>
      <c r="CD9" t="e" cm="1">
        <f t="array" ref="CD9">_xlfn.IFNA(VLOOKUP($A9,TRANSPOSE(#REF!),CD$2+2,FALSE),0)</f>
        <v>#REF!</v>
      </c>
      <c r="CE9" t="e" cm="1">
        <f t="array" ref="CE9">_xlfn.IFNA(VLOOKUP($A9,TRANSPOSE(#REF!),CE$2+2,FALSE),0)</f>
        <v>#REF!</v>
      </c>
      <c r="CF9" t="e" cm="1">
        <f t="array" ref="CF9">_xlfn.IFNA(VLOOKUP($A9,TRANSPOSE(#REF!),CF$2+2,FALSE),0)</f>
        <v>#REF!</v>
      </c>
      <c r="CG9" t="e" cm="1">
        <f t="array" ref="CG9">_xlfn.IFNA(VLOOKUP($A9,TRANSPOSE(#REF!),CG$2+2,FALSE),0)</f>
        <v>#REF!</v>
      </c>
      <c r="CH9" t="e" cm="1">
        <f t="array" ref="CH9">_xlfn.IFNA(VLOOKUP($A9,TRANSPOSE(#REF!),CH$2+2,FALSE),0)</f>
        <v>#REF!</v>
      </c>
      <c r="CI9" t="e" cm="1">
        <f t="array" ref="CI9">_xlfn.IFNA(VLOOKUP($A9,TRANSPOSE(#REF!),CI$2+2,FALSE),0)</f>
        <v>#REF!</v>
      </c>
      <c r="CJ9" t="e" cm="1">
        <f t="array" ref="CJ9">_xlfn.IFNA(VLOOKUP($A9,TRANSPOSE(#REF!),CJ$2+2,FALSE),0)</f>
        <v>#REF!</v>
      </c>
      <c r="CK9" t="e" cm="1">
        <f t="array" ref="CK9">_xlfn.IFNA(VLOOKUP($A9,TRANSPOSE(#REF!),CK$2+2,FALSE),0)</f>
        <v>#REF!</v>
      </c>
      <c r="CL9" t="e" cm="1">
        <f t="array" ref="CL9">_xlfn.IFNA(VLOOKUP($A9,TRANSPOSE(#REF!),CL$2+2,FALSE),0)</f>
        <v>#REF!</v>
      </c>
      <c r="CM9" t="e" cm="1">
        <f t="array" ref="CM9">_xlfn.IFNA(VLOOKUP($A9,TRANSPOSE(#REF!),CM$2+2,FALSE),0)</f>
        <v>#REF!</v>
      </c>
      <c r="CN9" t="e" cm="1">
        <f t="array" ref="CN9">_xlfn.IFNA(VLOOKUP($A9,TRANSPOSE(#REF!),CN$2+2,FALSE),0)</f>
        <v>#REF!</v>
      </c>
      <c r="CO9" t="e" cm="1">
        <f t="array" ref="CO9">_xlfn.IFNA(VLOOKUP($A9,TRANSPOSE(#REF!),CO$2+2,FALSE),0)</f>
        <v>#REF!</v>
      </c>
      <c r="CP9" t="e" cm="1">
        <f t="array" ref="CP9">_xlfn.IFNA(VLOOKUP($A9,TRANSPOSE(#REF!),CP$2+2,FALSE),0)</f>
        <v>#REF!</v>
      </c>
      <c r="CQ9" t="e" cm="1">
        <f t="array" ref="CQ9">_xlfn.IFNA(VLOOKUP($A9,TRANSPOSE(#REF!),CQ$2+2,FALSE),0)</f>
        <v>#REF!</v>
      </c>
      <c r="CR9" t="e" cm="1">
        <f t="array" ref="CR9">_xlfn.IFNA(VLOOKUP($A9,TRANSPOSE(#REF!),CR$2+2,FALSE),0)</f>
        <v>#REF!</v>
      </c>
      <c r="CS9" t="e" cm="1">
        <f t="array" ref="CS9">_xlfn.IFNA(VLOOKUP($A9,TRANSPOSE(#REF!),CS$2+2,FALSE),0)</f>
        <v>#REF!</v>
      </c>
      <c r="CT9" t="e" cm="1">
        <f t="array" ref="CT9">_xlfn.IFNA(VLOOKUP($A9,TRANSPOSE(#REF!),CT$2+2,FALSE),0)</f>
        <v>#REF!</v>
      </c>
      <c r="CU9" t="e" cm="1">
        <f t="array" ref="CU9">_xlfn.IFNA(VLOOKUP($A9,TRANSPOSE(#REF!),CU$2+2,FALSE),0)</f>
        <v>#REF!</v>
      </c>
      <c r="CV9" t="e" cm="1">
        <f t="array" ref="CV9">_xlfn.IFNA(VLOOKUP($A9,TRANSPOSE(#REF!),CV$2+2,FALSE),0)</f>
        <v>#REF!</v>
      </c>
      <c r="CW9" t="e" cm="1">
        <f t="array" ref="CW9">_xlfn.IFNA(VLOOKUP($A9,TRANSPOSE(#REF!),CW$2+2,FALSE),0)</f>
        <v>#REF!</v>
      </c>
      <c r="CX9" t="e" cm="1">
        <f t="array" ref="CX9">_xlfn.IFNA(VLOOKUP($A9,TRANSPOSE(#REF!),CX$2+2,FALSE),0)</f>
        <v>#REF!</v>
      </c>
      <c r="CY9" t="e" cm="1">
        <f t="array" ref="CY9">_xlfn.IFNA(VLOOKUP($A9,TRANSPOSE(#REF!),CY$2+2,FALSE),0)</f>
        <v>#REF!</v>
      </c>
      <c r="CZ9" t="e" cm="1">
        <f t="array" ref="CZ9">_xlfn.IFNA(VLOOKUP($A9,TRANSPOSE(#REF!),CZ$2+2,FALSE),0)</f>
        <v>#REF!</v>
      </c>
      <c r="DA9" t="e" cm="1">
        <f t="array" ref="DA9">_xlfn.IFNA(VLOOKUP($A9,TRANSPOSE(#REF!),DA$2+2,FALSE),0)</f>
        <v>#REF!</v>
      </c>
      <c r="DB9" t="e" cm="1">
        <f t="array" ref="DB9">_xlfn.IFNA(VLOOKUP($A9,TRANSPOSE(#REF!),DB$2+2,FALSE),0)</f>
        <v>#REF!</v>
      </c>
      <c r="DC9" t="e" cm="1">
        <f t="array" ref="DC9">_xlfn.IFNA(VLOOKUP($A9,TRANSPOSE(#REF!),DC$2+2,FALSE),0)</f>
        <v>#REF!</v>
      </c>
      <c r="DD9" t="e" cm="1">
        <f t="array" ref="DD9">_xlfn.IFNA(VLOOKUP($A9,TRANSPOSE(#REF!),DD$2+2,FALSE),0)</f>
        <v>#REF!</v>
      </c>
      <c r="DE9" t="e" cm="1">
        <f t="array" ref="DE9">_xlfn.IFNA(VLOOKUP($A9,TRANSPOSE(#REF!),DE$2+2,FALSE),0)</f>
        <v>#REF!</v>
      </c>
      <c r="DF9" t="e" cm="1">
        <f t="array" ref="DF9">_xlfn.IFNA(VLOOKUP($A9,TRANSPOSE(#REF!),DF$2+2,FALSE),0)</f>
        <v>#REF!</v>
      </c>
      <c r="DG9" t="e" cm="1">
        <f t="array" ref="DG9">_xlfn.IFNA(VLOOKUP($A9,TRANSPOSE(#REF!),DG$2+2,FALSE),0)</f>
        <v>#REF!</v>
      </c>
      <c r="DH9" t="e" cm="1">
        <f t="array" ref="DH9">_xlfn.IFNA(VLOOKUP($A9,TRANSPOSE(#REF!),DH$2+2,FALSE),0)</f>
        <v>#REF!</v>
      </c>
      <c r="DI9" t="e" cm="1">
        <f t="array" ref="DI9">_xlfn.IFNA(VLOOKUP($A9,TRANSPOSE(#REF!),DI$2+2,FALSE),0)</f>
        <v>#REF!</v>
      </c>
      <c r="DJ9" t="e" cm="1">
        <f t="array" ref="DJ9">_xlfn.IFNA(VLOOKUP($A9,TRANSPOSE(#REF!),DJ$2+2,FALSE),0)</f>
        <v>#REF!</v>
      </c>
      <c r="DK9" t="e" cm="1">
        <f t="array" ref="DK9">_xlfn.IFNA(VLOOKUP($A9,TRANSPOSE(#REF!),DK$2+2,FALSE),0)</f>
        <v>#REF!</v>
      </c>
      <c r="DL9" t="e" cm="1">
        <f t="array" ref="DL9">_xlfn.IFNA(VLOOKUP($A9,TRANSPOSE(#REF!),DL$2+2,FALSE),0)</f>
        <v>#REF!</v>
      </c>
      <c r="DM9" t="e" cm="1">
        <f t="array" ref="DM9">_xlfn.IFNA(VLOOKUP($A9,TRANSPOSE(#REF!),DM$2+2,FALSE),0)</f>
        <v>#REF!</v>
      </c>
      <c r="DN9" t="e" cm="1">
        <f t="array" ref="DN9">_xlfn.IFNA(VLOOKUP($A9,TRANSPOSE(#REF!),DN$2+2,FALSE),0)</f>
        <v>#REF!</v>
      </c>
      <c r="DO9" t="e" cm="1">
        <f t="array" ref="DO9">_xlfn.IFNA(VLOOKUP($A9,TRANSPOSE(#REF!),DO$2+2,FALSE),0)</f>
        <v>#REF!</v>
      </c>
      <c r="DP9" t="e" cm="1">
        <f t="array" ref="DP9">_xlfn.IFNA(VLOOKUP($A9,TRANSPOSE(#REF!),DP$2+2,FALSE),0)</f>
        <v>#REF!</v>
      </c>
      <c r="DQ9" t="e" cm="1">
        <f t="array" ref="DQ9">_xlfn.IFNA(VLOOKUP($A9,TRANSPOSE(#REF!),DQ$2+2,FALSE),0)</f>
        <v>#REF!</v>
      </c>
      <c r="DR9" t="e" cm="1">
        <f t="array" ref="DR9">_xlfn.IFNA(VLOOKUP($A9,TRANSPOSE(#REF!),DR$2+2,FALSE),0)</f>
        <v>#REF!</v>
      </c>
      <c r="DS9" t="e" cm="1">
        <f t="array" ref="DS9">_xlfn.IFNA(VLOOKUP($A9,TRANSPOSE(#REF!),DS$2+2,FALSE),0)</f>
        <v>#REF!</v>
      </c>
      <c r="DT9" t="e" cm="1">
        <f t="array" ref="DT9">_xlfn.IFNA(VLOOKUP($A9,TRANSPOSE(#REF!),DT$2+2,FALSE),0)</f>
        <v>#REF!</v>
      </c>
      <c r="DU9" t="e" cm="1">
        <f t="array" ref="DU9">_xlfn.IFNA(VLOOKUP($A9,TRANSPOSE(#REF!),DU$2+2,FALSE),0)</f>
        <v>#REF!</v>
      </c>
      <c r="DV9" t="e" cm="1">
        <f t="array" ref="DV9">_xlfn.IFNA(VLOOKUP($A9,TRANSPOSE(#REF!),DV$2+2,FALSE),0)</f>
        <v>#REF!</v>
      </c>
      <c r="DW9" t="e" cm="1">
        <f t="array" ref="DW9">_xlfn.IFNA(VLOOKUP($A9,TRANSPOSE(#REF!),DW$2+2,FALSE),0)</f>
        <v>#REF!</v>
      </c>
      <c r="DX9" t="e" cm="1">
        <f t="array" ref="DX9">_xlfn.IFNA(VLOOKUP($A9,TRANSPOSE(#REF!),DX$2+2,FALSE),0)</f>
        <v>#REF!</v>
      </c>
      <c r="DY9" t="e" cm="1">
        <f t="array" ref="DY9">_xlfn.IFNA(VLOOKUP($A9,TRANSPOSE(#REF!),DY$2+2,FALSE),0)</f>
        <v>#REF!</v>
      </c>
      <c r="DZ9" t="e" cm="1">
        <f t="array" ref="DZ9">_xlfn.IFNA(VLOOKUP($A9,TRANSPOSE(#REF!),DZ$2+2,FALSE),0)</f>
        <v>#REF!</v>
      </c>
      <c r="EA9" t="e" cm="1">
        <f t="array" ref="EA9">_xlfn.IFNA(VLOOKUP($A9,TRANSPOSE(#REF!),EA$2+2,FALSE),0)</f>
        <v>#REF!</v>
      </c>
      <c r="EB9" t="e" cm="1">
        <f t="array" ref="EB9">_xlfn.IFNA(VLOOKUP($A9,TRANSPOSE(#REF!),EB$2+2,FALSE),0)</f>
        <v>#REF!</v>
      </c>
      <c r="EC9" t="e" cm="1">
        <f t="array" ref="EC9">_xlfn.IFNA(VLOOKUP($A9,TRANSPOSE(#REF!),EC$2+2,FALSE),0)</f>
        <v>#REF!</v>
      </c>
      <c r="ED9" t="e" cm="1">
        <f t="array" ref="ED9">_xlfn.IFNA(VLOOKUP($A9,TRANSPOSE(#REF!),ED$2+2,FALSE),0)</f>
        <v>#REF!</v>
      </c>
      <c r="EE9" t="e" cm="1">
        <f t="array" ref="EE9">_xlfn.IFNA(VLOOKUP($A9,TRANSPOSE(#REF!),EE$2+2,FALSE),0)</f>
        <v>#REF!</v>
      </c>
      <c r="EF9" t="e" cm="1">
        <f t="array" ref="EF9">_xlfn.IFNA(VLOOKUP($A9,TRANSPOSE(#REF!),EF$2+2,FALSE),0)</f>
        <v>#REF!</v>
      </c>
      <c r="EG9" t="e" cm="1">
        <f t="array" ref="EG9">_xlfn.IFNA(VLOOKUP($A9,TRANSPOSE(#REF!),EG$2+2,FALSE),0)</f>
        <v>#REF!</v>
      </c>
      <c r="EH9" t="e" cm="1">
        <f t="array" ref="EH9">_xlfn.IFNA(VLOOKUP($A9,TRANSPOSE(#REF!),EH$2+2,FALSE),0)</f>
        <v>#REF!</v>
      </c>
      <c r="EI9" t="e" cm="1">
        <f t="array" ref="EI9">_xlfn.IFNA(VLOOKUP($A9,TRANSPOSE(#REF!),EI$2+2,FALSE),0)</f>
        <v>#REF!</v>
      </c>
      <c r="EJ9" t="e" cm="1">
        <f t="array" ref="EJ9">_xlfn.IFNA(VLOOKUP($A9,TRANSPOSE(#REF!),EJ$2+2,FALSE),0)</f>
        <v>#REF!</v>
      </c>
      <c r="EK9" t="e" cm="1">
        <f t="array" ref="EK9">_xlfn.IFNA(VLOOKUP($A9,TRANSPOSE(#REF!),EK$2+2,FALSE),0)</f>
        <v>#REF!</v>
      </c>
      <c r="EL9" t="e" cm="1">
        <f t="array" ref="EL9">_xlfn.IFNA(VLOOKUP($A9,TRANSPOSE(#REF!),EL$2+2,FALSE),0)</f>
        <v>#REF!</v>
      </c>
      <c r="EM9" t="e" cm="1">
        <f t="array" ref="EM9">_xlfn.IFNA(VLOOKUP($A9,TRANSPOSE(#REF!),EM$2+2,FALSE),0)</f>
        <v>#REF!</v>
      </c>
      <c r="EN9" t="e" cm="1">
        <f t="array" ref="EN9">_xlfn.IFNA(VLOOKUP($A9,TRANSPOSE(#REF!),EN$2+2,FALSE),0)</f>
        <v>#REF!</v>
      </c>
      <c r="EO9" t="e" cm="1">
        <f t="array" ref="EO9">_xlfn.IFNA(VLOOKUP($A9,TRANSPOSE(#REF!),EO$2+2,FALSE),0)</f>
        <v>#REF!</v>
      </c>
      <c r="EP9" t="e" cm="1">
        <f t="array" ref="EP9">_xlfn.IFNA(VLOOKUP($A9,TRANSPOSE(#REF!),EP$2+2,FALSE),0)</f>
        <v>#REF!</v>
      </c>
      <c r="EQ9" t="e" cm="1">
        <f t="array" ref="EQ9">_xlfn.IFNA(VLOOKUP($A9,TRANSPOSE(#REF!),EQ$2+2,FALSE),0)</f>
        <v>#REF!</v>
      </c>
      <c r="ER9" t="e" cm="1">
        <f t="array" ref="ER9">_xlfn.IFNA(VLOOKUP($A9,TRANSPOSE(#REF!),ER$2+2,FALSE),0)</f>
        <v>#REF!</v>
      </c>
      <c r="ES9" t="e" cm="1">
        <f t="array" ref="ES9">_xlfn.IFNA(VLOOKUP($A9,TRANSPOSE(#REF!),ES$2+2,FALSE),0)</f>
        <v>#REF!</v>
      </c>
      <c r="ET9" t="e" cm="1">
        <f t="array" ref="ET9">_xlfn.IFNA(VLOOKUP($A9,TRANSPOSE(#REF!),ET$2+2,FALSE),0)</f>
        <v>#REF!</v>
      </c>
      <c r="EU9" t="e" cm="1">
        <f t="array" ref="EU9">_xlfn.IFNA(VLOOKUP($A9,TRANSPOSE(#REF!),EU$2+2,FALSE),0)</f>
        <v>#REF!</v>
      </c>
      <c r="EV9" t="e" cm="1">
        <f t="array" ref="EV9">_xlfn.IFNA(VLOOKUP($A9,TRANSPOSE(#REF!),EV$2+2,FALSE),0)</f>
        <v>#REF!</v>
      </c>
      <c r="EW9" t="e" cm="1">
        <f t="array" ref="EW9">_xlfn.IFNA(VLOOKUP($A9,TRANSPOSE(#REF!),EW$2+2,FALSE),0)</f>
        <v>#REF!</v>
      </c>
      <c r="EX9" t="e" cm="1">
        <f t="array" ref="EX9">_xlfn.IFNA(VLOOKUP($A9,TRANSPOSE(#REF!),EX$2+2,FALSE),0)</f>
        <v>#REF!</v>
      </c>
      <c r="EY9" t="e" cm="1">
        <f t="array" ref="EY9">_xlfn.IFNA(VLOOKUP($A9,TRANSPOSE(#REF!),EY$2+2,FALSE),0)</f>
        <v>#REF!</v>
      </c>
      <c r="EZ9" t="e" cm="1">
        <f t="array" ref="EZ9">_xlfn.IFNA(VLOOKUP($A9,TRANSPOSE(#REF!),EZ$2+2,FALSE),0)</f>
        <v>#REF!</v>
      </c>
      <c r="FA9" t="e" cm="1">
        <f t="array" ref="FA9">_xlfn.IFNA(VLOOKUP($A9,TRANSPOSE(#REF!),FA$2+2,FALSE),0)</f>
        <v>#REF!</v>
      </c>
      <c r="FB9" t="e" cm="1">
        <f t="array" ref="FB9">_xlfn.IFNA(VLOOKUP($A9,TRANSPOSE(#REF!),FB$2+2,FALSE),0)</f>
        <v>#REF!</v>
      </c>
      <c r="FC9" t="e" cm="1">
        <f t="array" ref="FC9">_xlfn.IFNA(VLOOKUP($A9,TRANSPOSE(#REF!),FC$2+2,FALSE),0)</f>
        <v>#REF!</v>
      </c>
      <c r="FD9" t="e" cm="1">
        <f t="array" ref="FD9">_xlfn.IFNA(VLOOKUP($A9,TRANSPOSE(#REF!),FD$2+2,FALSE),0)</f>
        <v>#REF!</v>
      </c>
      <c r="FE9" t="e" cm="1">
        <f t="array" ref="FE9">_xlfn.IFNA(VLOOKUP($A9,TRANSPOSE(#REF!),FE$2+2,FALSE),0)</f>
        <v>#REF!</v>
      </c>
      <c r="FF9" t="e" cm="1">
        <f t="array" ref="FF9">_xlfn.IFNA(VLOOKUP($A9,TRANSPOSE(#REF!),FF$2+2,FALSE),0)</f>
        <v>#REF!</v>
      </c>
      <c r="FG9" t="e" cm="1">
        <f t="array" ref="FG9">_xlfn.IFNA(VLOOKUP($A9,TRANSPOSE(#REF!),FG$2+2,FALSE),0)</f>
        <v>#REF!</v>
      </c>
      <c r="FH9" t="e" cm="1">
        <f t="array" ref="FH9">_xlfn.IFNA(VLOOKUP($A9,TRANSPOSE(#REF!),FH$2+2,FALSE),0)</f>
        <v>#REF!</v>
      </c>
      <c r="FI9" t="e" cm="1">
        <f t="array" ref="FI9">_xlfn.IFNA(VLOOKUP($A9,TRANSPOSE(#REF!),FI$2+2,FALSE),0)</f>
        <v>#REF!</v>
      </c>
      <c r="FJ9" t="e" cm="1">
        <f t="array" ref="FJ9">_xlfn.IFNA(VLOOKUP($A9,TRANSPOSE(#REF!),FJ$2+2,FALSE),0)</f>
        <v>#REF!</v>
      </c>
      <c r="FK9" t="e" cm="1">
        <f t="array" ref="FK9">_xlfn.IFNA(VLOOKUP($A9,TRANSPOSE(#REF!),FK$2+2,FALSE),0)</f>
        <v>#REF!</v>
      </c>
      <c r="FL9" t="e" cm="1">
        <f t="array" ref="FL9">_xlfn.IFNA(VLOOKUP($A9,TRANSPOSE(#REF!),FL$2+2,FALSE),0)</f>
        <v>#REF!</v>
      </c>
      <c r="FM9" t="e" cm="1">
        <f t="array" ref="FM9">_xlfn.IFNA(VLOOKUP($A9,TRANSPOSE(#REF!),FM$2+2,FALSE),0)</f>
        <v>#REF!</v>
      </c>
      <c r="FN9" t="e" cm="1">
        <f t="array" ref="FN9">_xlfn.IFNA(VLOOKUP($A9,TRANSPOSE(#REF!),FN$2+2,FALSE),0)</f>
        <v>#REF!</v>
      </c>
      <c r="FO9" t="e" cm="1">
        <f t="array" ref="FO9">_xlfn.IFNA(VLOOKUP($A9,TRANSPOSE(#REF!),FO$2+2,FALSE),0)</f>
        <v>#REF!</v>
      </c>
      <c r="FP9" t="e" cm="1">
        <f t="array" ref="FP9">_xlfn.IFNA(VLOOKUP($A9,TRANSPOSE(#REF!),FP$2+2,FALSE),0)</f>
        <v>#REF!</v>
      </c>
      <c r="FQ9" t="e" cm="1">
        <f t="array" ref="FQ9">_xlfn.IFNA(VLOOKUP($A9,TRANSPOSE(#REF!),FQ$2+2,FALSE),0)</f>
        <v>#REF!</v>
      </c>
      <c r="FR9" t="e" cm="1">
        <f t="array" ref="FR9">_xlfn.IFNA(VLOOKUP($A9,TRANSPOSE(#REF!),FR$2+2,FALSE),0)</f>
        <v>#REF!</v>
      </c>
      <c r="FS9" t="e" cm="1">
        <f t="array" ref="FS9">_xlfn.IFNA(VLOOKUP($A9,TRANSPOSE(#REF!),FS$2+2,FALSE),0)</f>
        <v>#REF!</v>
      </c>
      <c r="FT9" t="e" cm="1">
        <f t="array" ref="FT9">_xlfn.IFNA(VLOOKUP($A9,TRANSPOSE(#REF!),FT$2+2,FALSE),0)</f>
        <v>#REF!</v>
      </c>
      <c r="FU9" t="e" cm="1">
        <f t="array" ref="FU9">_xlfn.IFNA(VLOOKUP($A9,TRANSPOSE(#REF!),FU$2+2,FALSE),0)</f>
        <v>#REF!</v>
      </c>
      <c r="FV9" t="e" cm="1">
        <f t="array" ref="FV9">_xlfn.IFNA(VLOOKUP($A9,TRANSPOSE(#REF!),FV$2+2,FALSE),0)</f>
        <v>#REF!</v>
      </c>
      <c r="FW9" t="e" cm="1">
        <f t="array" ref="FW9">_xlfn.IFNA(VLOOKUP($A9,TRANSPOSE(#REF!),FW$2+2,FALSE),0)</f>
        <v>#REF!</v>
      </c>
      <c r="FX9" t="e" cm="1">
        <f t="array" ref="FX9">_xlfn.IFNA(VLOOKUP($A9,TRANSPOSE(#REF!),FX$2+2,FALSE),0)</f>
        <v>#REF!</v>
      </c>
      <c r="FY9" t="e" cm="1">
        <f t="array" ref="FY9">_xlfn.IFNA(VLOOKUP($A9,TRANSPOSE(#REF!),FY$2+2,FALSE),0)</f>
        <v>#REF!</v>
      </c>
      <c r="FZ9" t="e" cm="1">
        <f t="array" ref="FZ9">_xlfn.IFNA(VLOOKUP($A9,TRANSPOSE(#REF!),FZ$2+2,FALSE),0)</f>
        <v>#REF!</v>
      </c>
      <c r="GA9" t="e" cm="1">
        <f t="array" ref="GA9">_xlfn.IFNA(VLOOKUP($A9,TRANSPOSE(#REF!),GA$2+2,FALSE),0)</f>
        <v>#REF!</v>
      </c>
      <c r="GB9" t="e" cm="1">
        <f t="array" ref="GB9">_xlfn.IFNA(VLOOKUP($A9,TRANSPOSE(#REF!),GB$2+2,FALSE),0)</f>
        <v>#REF!</v>
      </c>
      <c r="GC9" t="e" cm="1">
        <f t="array" ref="GC9">_xlfn.IFNA(VLOOKUP($A9,TRANSPOSE(#REF!),GC$2+2,FALSE),0)</f>
        <v>#REF!</v>
      </c>
      <c r="GD9" t="e" cm="1">
        <f t="array" ref="GD9">_xlfn.IFNA(VLOOKUP($A9,TRANSPOSE(#REF!),GD$2+2,FALSE),0)</f>
        <v>#REF!</v>
      </c>
      <c r="GE9" t="e" cm="1">
        <f t="array" ref="GE9">_xlfn.IFNA(VLOOKUP($A9,TRANSPOSE(#REF!),GE$2+2,FALSE),0)</f>
        <v>#REF!</v>
      </c>
      <c r="GF9" t="e" cm="1">
        <f t="array" ref="GF9">_xlfn.IFNA(VLOOKUP($A9,TRANSPOSE(#REF!),GF$2+2,FALSE),0)</f>
        <v>#REF!</v>
      </c>
      <c r="GG9" t="e" cm="1">
        <f t="array" ref="GG9">_xlfn.IFNA(VLOOKUP($A9,TRANSPOSE(#REF!),GG$2+2,FALSE),0)</f>
        <v>#REF!</v>
      </c>
      <c r="GH9" t="e" cm="1">
        <f t="array" ref="GH9">_xlfn.IFNA(VLOOKUP($A9,TRANSPOSE(#REF!),GH$2+2,FALSE),0)</f>
        <v>#REF!</v>
      </c>
      <c r="GI9" t="e" cm="1">
        <f t="array" ref="GI9">_xlfn.IFNA(VLOOKUP($A9,TRANSPOSE(#REF!),GI$2+2,FALSE),0)</f>
        <v>#REF!</v>
      </c>
      <c r="GJ9" t="e" cm="1">
        <f t="array" ref="GJ9">_xlfn.IFNA(VLOOKUP($A9,TRANSPOSE(#REF!),GJ$2+2,FALSE),0)</f>
        <v>#REF!</v>
      </c>
      <c r="GK9" t="e" cm="1">
        <f t="array" ref="GK9">_xlfn.IFNA(VLOOKUP($A9,TRANSPOSE(#REF!),GK$2+2,FALSE),0)</f>
        <v>#REF!</v>
      </c>
      <c r="GL9" t="e" cm="1">
        <f t="array" ref="GL9">_xlfn.IFNA(VLOOKUP($A9,TRANSPOSE(#REF!),GL$2+2,FALSE),0)</f>
        <v>#REF!</v>
      </c>
      <c r="GM9" t="e" cm="1">
        <f t="array" ref="GM9">_xlfn.IFNA(VLOOKUP($A9,TRANSPOSE(#REF!),GM$2+2,FALSE),0)</f>
        <v>#REF!</v>
      </c>
      <c r="GN9" t="e" cm="1">
        <f t="array" ref="GN9">_xlfn.IFNA(VLOOKUP($A9,TRANSPOSE(#REF!),GN$2+2,FALSE),0)</f>
        <v>#REF!</v>
      </c>
      <c r="GO9" t="e" cm="1">
        <f t="array" ref="GO9">_xlfn.IFNA(VLOOKUP($A9,TRANSPOSE(#REF!),GO$2+2,FALSE),0)</f>
        <v>#REF!</v>
      </c>
      <c r="GP9" t="e" cm="1">
        <f t="array" ref="GP9">_xlfn.IFNA(VLOOKUP($A9,TRANSPOSE(#REF!),GP$2+2,FALSE),0)</f>
        <v>#REF!</v>
      </c>
      <c r="GQ9" t="e" cm="1">
        <f t="array" ref="GQ9">_xlfn.IFNA(VLOOKUP($A9,TRANSPOSE(#REF!),GQ$2+2,FALSE),0)</f>
        <v>#REF!</v>
      </c>
      <c r="GR9" t="e" cm="1">
        <f t="array" ref="GR9">_xlfn.IFNA(VLOOKUP($A9,TRANSPOSE(#REF!),GR$2+2,FALSE),0)</f>
        <v>#REF!</v>
      </c>
      <c r="GS9" t="e" cm="1">
        <f t="array" ref="GS9">_xlfn.IFNA(VLOOKUP($A9,TRANSPOSE(#REF!),GS$2+2,FALSE),0)</f>
        <v>#REF!</v>
      </c>
      <c r="GT9" t="e" cm="1">
        <f t="array" ref="GT9">_xlfn.IFNA(VLOOKUP($A9,TRANSPOSE(#REF!),GT$2+2,FALSE),0)</f>
        <v>#REF!</v>
      </c>
      <c r="GU9" t="e" cm="1">
        <f t="array" ref="GU9">_xlfn.IFNA(VLOOKUP($A9,TRANSPOSE(#REF!),GU$2+2,FALSE),0)</f>
        <v>#REF!</v>
      </c>
      <c r="GV9" t="e" cm="1">
        <f t="array" ref="GV9">_xlfn.IFNA(VLOOKUP($A9,TRANSPOSE(#REF!),GV$2+2,FALSE),0)</f>
        <v>#REF!</v>
      </c>
      <c r="GW9" t="e" cm="1">
        <f t="array" ref="GW9">_xlfn.IFNA(VLOOKUP($A9,TRANSPOSE(#REF!),GW$2+2,FALSE),0)</f>
        <v>#REF!</v>
      </c>
      <c r="GX9" t="e" cm="1">
        <f t="array" ref="GX9">_xlfn.IFNA(VLOOKUP($A9,TRANSPOSE(#REF!),GX$2+2,FALSE),0)</f>
        <v>#REF!</v>
      </c>
      <c r="GY9" t="e" cm="1">
        <f t="array" ref="GY9">_xlfn.IFNA(VLOOKUP($A9,TRANSPOSE(#REF!),GY$2+2,FALSE),0)</f>
        <v>#REF!</v>
      </c>
      <c r="GZ9" t="e" cm="1">
        <f t="array" ref="GZ9">_xlfn.IFNA(VLOOKUP($A9,TRANSPOSE(#REF!),GZ$2+2,FALSE),0)</f>
        <v>#REF!</v>
      </c>
      <c r="HA9" t="e" cm="1">
        <f t="array" ref="HA9">_xlfn.IFNA(VLOOKUP($A9,TRANSPOSE(#REF!),HA$2+2,FALSE),0)</f>
        <v>#REF!</v>
      </c>
      <c r="HB9" t="e" cm="1">
        <f t="array" ref="HB9">_xlfn.IFNA(VLOOKUP($A9,TRANSPOSE(#REF!),HB$2+2,FALSE),0)</f>
        <v>#REF!</v>
      </c>
      <c r="HC9" t="e" cm="1">
        <f t="array" ref="HC9">_xlfn.IFNA(VLOOKUP($A9,TRANSPOSE(#REF!),HC$2+2,FALSE),0)</f>
        <v>#REF!</v>
      </c>
      <c r="HD9" t="e" cm="1">
        <f t="array" ref="HD9">_xlfn.IFNA(VLOOKUP($A9,TRANSPOSE(#REF!),HD$2+2,FALSE),0)</f>
        <v>#REF!</v>
      </c>
      <c r="HE9" t="e" cm="1">
        <f t="array" ref="HE9">_xlfn.IFNA(VLOOKUP($A9,TRANSPOSE(#REF!),HE$2+2,FALSE),0)</f>
        <v>#REF!</v>
      </c>
      <c r="HF9" t="e" cm="1">
        <f t="array" ref="HF9">_xlfn.IFNA(VLOOKUP($A9,TRANSPOSE(#REF!),HF$2+2,FALSE),0)</f>
        <v>#REF!</v>
      </c>
      <c r="HG9" t="e" cm="1">
        <f t="array" ref="HG9">_xlfn.IFNA(VLOOKUP($A9,TRANSPOSE(#REF!),HG$2+2,FALSE),0)</f>
        <v>#REF!</v>
      </c>
      <c r="HH9" t="e" cm="1">
        <f t="array" ref="HH9">_xlfn.IFNA(VLOOKUP($A9,TRANSPOSE(#REF!),HH$2+2,FALSE),0)</f>
        <v>#REF!</v>
      </c>
      <c r="HI9" t="e" cm="1">
        <f t="array" ref="HI9">_xlfn.IFNA(VLOOKUP($A9,TRANSPOSE(#REF!),HI$2+2,FALSE),0)</f>
        <v>#REF!</v>
      </c>
      <c r="HJ9" t="e" cm="1">
        <f t="array" ref="HJ9">_xlfn.IFNA(VLOOKUP($A9,TRANSPOSE(#REF!),HJ$2+2,FALSE),0)</f>
        <v>#REF!</v>
      </c>
      <c r="HK9" t="e" cm="1">
        <f t="array" ref="HK9">_xlfn.IFNA(VLOOKUP($A9,TRANSPOSE(#REF!),HK$2+2,FALSE),0)</f>
        <v>#REF!</v>
      </c>
      <c r="HL9" t="e" cm="1">
        <f t="array" ref="HL9">_xlfn.IFNA(VLOOKUP($A9,TRANSPOSE(#REF!),HL$2+2,FALSE),0)</f>
        <v>#REF!</v>
      </c>
      <c r="HM9" t="e" cm="1">
        <f t="array" ref="HM9">_xlfn.IFNA(VLOOKUP($A9,TRANSPOSE(#REF!),HM$2+2,FALSE),0)</f>
        <v>#REF!</v>
      </c>
      <c r="HN9" t="e" cm="1">
        <f t="array" ref="HN9">_xlfn.IFNA(VLOOKUP($A9,TRANSPOSE(#REF!),HN$2+2,FALSE),0)</f>
        <v>#REF!</v>
      </c>
      <c r="HO9" t="e" cm="1">
        <f t="array" ref="HO9">_xlfn.IFNA(VLOOKUP($A9,TRANSPOSE(#REF!),HO$2+2,FALSE),0)</f>
        <v>#REF!</v>
      </c>
      <c r="HP9" t="e" cm="1">
        <f t="array" ref="HP9">_xlfn.IFNA(VLOOKUP($A9,TRANSPOSE(#REF!),HP$2+2,FALSE),0)</f>
        <v>#REF!</v>
      </c>
      <c r="HQ9" t="e" cm="1">
        <f t="array" ref="HQ9">_xlfn.IFNA(VLOOKUP($A9,TRANSPOSE(#REF!),HQ$2+2,FALSE),0)</f>
        <v>#REF!</v>
      </c>
      <c r="HR9" t="e" cm="1">
        <f t="array" ref="HR9">_xlfn.IFNA(VLOOKUP($A9,TRANSPOSE(#REF!),HR$2+2,FALSE),0)</f>
        <v>#REF!</v>
      </c>
      <c r="HS9" t="e" cm="1">
        <f t="array" ref="HS9">_xlfn.IFNA(VLOOKUP($A9,TRANSPOSE(#REF!),HS$2+2,FALSE),0)</f>
        <v>#REF!</v>
      </c>
      <c r="HT9" t="e" cm="1">
        <f t="array" ref="HT9">_xlfn.IFNA(VLOOKUP($A9,TRANSPOSE(#REF!),HT$2+2,FALSE),0)</f>
        <v>#REF!</v>
      </c>
      <c r="HU9" t="e" cm="1">
        <f t="array" ref="HU9">_xlfn.IFNA(VLOOKUP($A9,TRANSPOSE(#REF!),HU$2+2,FALSE),0)</f>
        <v>#REF!</v>
      </c>
      <c r="HV9" t="e" cm="1">
        <f t="array" ref="HV9">_xlfn.IFNA(VLOOKUP($A9,TRANSPOSE(#REF!),HV$2+2,FALSE),0)</f>
        <v>#REF!</v>
      </c>
      <c r="HW9" t="e" cm="1">
        <f t="array" ref="HW9">_xlfn.IFNA(VLOOKUP($A9,TRANSPOSE(#REF!),HW$2+2,FALSE),0)</f>
        <v>#REF!</v>
      </c>
      <c r="HX9" t="e" cm="1">
        <f t="array" ref="HX9">_xlfn.IFNA(VLOOKUP($A9,TRANSPOSE(#REF!),HX$2+2,FALSE),0)</f>
        <v>#REF!</v>
      </c>
      <c r="HY9" t="e" cm="1">
        <f t="array" ref="HY9">_xlfn.IFNA(VLOOKUP($A9,TRANSPOSE(#REF!),HY$2+2,FALSE),0)</f>
        <v>#REF!</v>
      </c>
      <c r="HZ9" t="e" cm="1">
        <f t="array" ref="HZ9">_xlfn.IFNA(VLOOKUP($A9,TRANSPOSE(#REF!),HZ$2+2,FALSE),0)</f>
        <v>#REF!</v>
      </c>
      <c r="IA9" t="e" cm="1">
        <f t="array" ref="IA9">_xlfn.IFNA(VLOOKUP($A9,TRANSPOSE(#REF!),IA$2+2,FALSE),0)</f>
        <v>#REF!</v>
      </c>
      <c r="IB9" t="e" cm="1">
        <f t="array" ref="IB9">_xlfn.IFNA(VLOOKUP($A9,TRANSPOSE(#REF!),IB$2+2,FALSE),0)</f>
        <v>#REF!</v>
      </c>
      <c r="IC9" t="e" cm="1">
        <f t="array" ref="IC9">_xlfn.IFNA(VLOOKUP($A9,TRANSPOSE(#REF!),IC$2+2,FALSE),0)</f>
        <v>#REF!</v>
      </c>
      <c r="ID9" t="e" cm="1">
        <f t="array" ref="ID9">_xlfn.IFNA(VLOOKUP($A9,TRANSPOSE(#REF!),ID$2+2,FALSE),0)</f>
        <v>#REF!</v>
      </c>
      <c r="IE9" t="e" cm="1">
        <f t="array" ref="IE9">_xlfn.IFNA(VLOOKUP($A9,TRANSPOSE(#REF!),IE$2+2,FALSE),0)</f>
        <v>#REF!</v>
      </c>
      <c r="IF9" t="e" cm="1">
        <f t="array" ref="IF9">_xlfn.IFNA(VLOOKUP($A9,TRANSPOSE(#REF!),IF$2+2,FALSE),0)</f>
        <v>#REF!</v>
      </c>
      <c r="IG9" t="e" cm="1">
        <f t="array" ref="IG9">_xlfn.IFNA(VLOOKUP($A9,TRANSPOSE(#REF!),IG$2+2,FALSE),0)</f>
        <v>#REF!</v>
      </c>
      <c r="IH9" t="e" cm="1">
        <f t="array" ref="IH9">_xlfn.IFNA(VLOOKUP($A9,TRANSPOSE(#REF!),IH$2+2,FALSE),0)</f>
        <v>#REF!</v>
      </c>
      <c r="II9" t="e" cm="1">
        <f t="array" ref="II9">_xlfn.IFNA(VLOOKUP($A9,TRANSPOSE(#REF!),II$2+2,FALSE),0)</f>
        <v>#REF!</v>
      </c>
      <c r="IJ9" t="e" cm="1">
        <f t="array" ref="IJ9">_xlfn.IFNA(VLOOKUP($A9,TRANSPOSE(#REF!),IJ$2+2,FALSE),0)</f>
        <v>#REF!</v>
      </c>
      <c r="IK9" t="e" cm="1">
        <f t="array" ref="IK9">_xlfn.IFNA(VLOOKUP($A9,TRANSPOSE(#REF!),IK$2+2,FALSE),0)</f>
        <v>#REF!</v>
      </c>
      <c r="IL9" t="e" cm="1">
        <f t="array" ref="IL9">_xlfn.IFNA(VLOOKUP($A9,TRANSPOSE(#REF!),IL$2+2,FALSE),0)</f>
        <v>#REF!</v>
      </c>
      <c r="IM9" t="e" cm="1">
        <f t="array" ref="IM9">_xlfn.IFNA(VLOOKUP($A9,TRANSPOSE(#REF!),IM$2+2,FALSE),0)</f>
        <v>#REF!</v>
      </c>
      <c r="IN9" t="e" cm="1">
        <f t="array" ref="IN9">_xlfn.IFNA(VLOOKUP($A9,TRANSPOSE(#REF!),IN$2+2,FALSE),0)</f>
        <v>#REF!</v>
      </c>
      <c r="IO9" t="e" cm="1">
        <f t="array" ref="IO9">_xlfn.IFNA(VLOOKUP($A9,TRANSPOSE(#REF!),IO$2+2,FALSE),0)</f>
        <v>#REF!</v>
      </c>
      <c r="IP9" t="e" cm="1">
        <f t="array" ref="IP9">_xlfn.IFNA(VLOOKUP($A9,TRANSPOSE(#REF!),IP$2+2,FALSE),0)</f>
        <v>#REF!</v>
      </c>
      <c r="IQ9" t="e" cm="1">
        <f t="array" ref="IQ9">_xlfn.IFNA(VLOOKUP($A9,TRANSPOSE(#REF!),IQ$2+2,FALSE),0)</f>
        <v>#REF!</v>
      </c>
      <c r="IR9" t="e" cm="1">
        <f t="array" ref="IR9">_xlfn.IFNA(VLOOKUP($A9,TRANSPOSE(#REF!),IR$2+2,FALSE),0)</f>
        <v>#REF!</v>
      </c>
      <c r="IS9" t="e" cm="1">
        <f t="array" ref="IS9">_xlfn.IFNA(VLOOKUP($A9,TRANSPOSE(#REF!),IS$2+2,FALSE),0)</f>
        <v>#REF!</v>
      </c>
      <c r="IT9" t="e" cm="1">
        <f t="array" ref="IT9">_xlfn.IFNA(VLOOKUP($A9,TRANSPOSE(#REF!),IT$2+2,FALSE),0)</f>
        <v>#REF!</v>
      </c>
      <c r="IU9" t="e" cm="1">
        <f t="array" ref="IU9">_xlfn.IFNA(VLOOKUP($A9,TRANSPOSE(#REF!),IU$2+2,FALSE),0)</f>
        <v>#REF!</v>
      </c>
      <c r="IV9" t="e" cm="1">
        <f t="array" ref="IV9">_xlfn.IFNA(VLOOKUP($A9,TRANSPOSE(#REF!),IV$2+2,FALSE),0)</f>
        <v>#REF!</v>
      </c>
      <c r="IW9" t="e" cm="1">
        <f t="array" ref="IW9">_xlfn.IFNA(VLOOKUP($A9,TRANSPOSE(#REF!),IW$2+2,FALSE),0)</f>
        <v>#REF!</v>
      </c>
      <c r="IX9" t="e" cm="1">
        <f t="array" ref="IX9">_xlfn.IFNA(VLOOKUP($A9,TRANSPOSE(#REF!),IX$2+2,FALSE),0)</f>
        <v>#REF!</v>
      </c>
      <c r="IY9" t="e" cm="1">
        <f t="array" ref="IY9">_xlfn.IFNA(VLOOKUP($A9,TRANSPOSE(#REF!),IY$2+2,FALSE),0)</f>
        <v>#REF!</v>
      </c>
      <c r="IZ9" t="e" cm="1">
        <f t="array" ref="IZ9">_xlfn.IFNA(VLOOKUP($A9,TRANSPOSE(#REF!),IZ$2+2,FALSE),0)</f>
        <v>#REF!</v>
      </c>
      <c r="JA9" t="e" cm="1">
        <f t="array" ref="JA9">_xlfn.IFNA(VLOOKUP($A9,TRANSPOSE(#REF!),JA$2+2,FALSE),0)</f>
        <v>#REF!</v>
      </c>
      <c r="JB9" t="e" cm="1">
        <f t="array" ref="JB9">_xlfn.IFNA(VLOOKUP($A9,TRANSPOSE(#REF!),JB$2+2,FALSE),0)</f>
        <v>#REF!</v>
      </c>
      <c r="JC9" t="e" cm="1">
        <f t="array" ref="JC9">_xlfn.IFNA(VLOOKUP($A9,TRANSPOSE(#REF!),JC$2+2,FALSE),0)</f>
        <v>#REF!</v>
      </c>
      <c r="JD9" t="e" cm="1">
        <f t="array" ref="JD9">_xlfn.IFNA(VLOOKUP($A9,TRANSPOSE(#REF!),JD$2+2,FALSE),0)</f>
        <v>#REF!</v>
      </c>
      <c r="JE9" t="e" cm="1">
        <f t="array" ref="JE9">_xlfn.IFNA(VLOOKUP($A9,TRANSPOSE(#REF!),JE$2+2,FALSE),0)</f>
        <v>#REF!</v>
      </c>
      <c r="JF9" t="e" cm="1">
        <f t="array" ref="JF9">_xlfn.IFNA(VLOOKUP($A9,TRANSPOSE(#REF!),JF$2+2,FALSE),0)</f>
        <v>#REF!</v>
      </c>
      <c r="JG9" t="e" cm="1">
        <f t="array" ref="JG9">_xlfn.IFNA(VLOOKUP($A9,TRANSPOSE(#REF!),JG$2+2,FALSE),0)</f>
        <v>#REF!</v>
      </c>
      <c r="JH9" t="e" cm="1">
        <f t="array" ref="JH9">_xlfn.IFNA(VLOOKUP($A9,TRANSPOSE(#REF!),JH$2+2,FALSE),0)</f>
        <v>#REF!</v>
      </c>
      <c r="JI9" t="e" cm="1">
        <f t="array" ref="JI9">_xlfn.IFNA(VLOOKUP($A9,TRANSPOSE(#REF!),JI$2+2,FALSE),0)</f>
        <v>#REF!</v>
      </c>
      <c r="JJ9" t="e" cm="1">
        <f t="array" ref="JJ9">_xlfn.IFNA(VLOOKUP($A9,TRANSPOSE(#REF!),JJ$2+2,FALSE),0)</f>
        <v>#REF!</v>
      </c>
      <c r="JK9" t="e" cm="1">
        <f t="array" ref="JK9">_xlfn.IFNA(VLOOKUP($A9,TRANSPOSE(#REF!),JK$2+2,FALSE),0)</f>
        <v>#REF!</v>
      </c>
      <c r="JL9" t="e" cm="1">
        <f t="array" ref="JL9">_xlfn.IFNA(VLOOKUP($A9,TRANSPOSE(#REF!),JL$2+2,FALSE),0)</f>
        <v>#REF!</v>
      </c>
      <c r="JM9" t="e" cm="1">
        <f t="array" ref="JM9">_xlfn.IFNA(VLOOKUP($A9,TRANSPOSE(#REF!),JM$2+2,FALSE),0)</f>
        <v>#REF!</v>
      </c>
      <c r="JN9" t="e" cm="1">
        <f t="array" ref="JN9">_xlfn.IFNA(VLOOKUP($A9,TRANSPOSE(#REF!),JN$2+2,FALSE),0)</f>
        <v>#REF!</v>
      </c>
      <c r="JO9" t="e" cm="1">
        <f t="array" ref="JO9">_xlfn.IFNA(VLOOKUP($A9,TRANSPOSE(#REF!),JO$2+2,FALSE),0)</f>
        <v>#REF!</v>
      </c>
      <c r="JP9" t="e" cm="1">
        <f t="array" ref="JP9">_xlfn.IFNA(VLOOKUP($A9,TRANSPOSE(#REF!),JP$2+2,FALSE),0)</f>
        <v>#REF!</v>
      </c>
      <c r="JQ9" t="e" cm="1">
        <f t="array" ref="JQ9">_xlfn.IFNA(VLOOKUP($A9,TRANSPOSE(#REF!),JQ$2+2,FALSE),0)</f>
        <v>#REF!</v>
      </c>
      <c r="JR9" t="e" cm="1">
        <f t="array" ref="JR9">_xlfn.IFNA(VLOOKUP($A9,TRANSPOSE(#REF!),JR$2+2,FALSE),0)</f>
        <v>#REF!</v>
      </c>
      <c r="JS9" t="e" cm="1">
        <f t="array" ref="JS9">_xlfn.IFNA(VLOOKUP($A9,TRANSPOSE(#REF!),JS$2+2,FALSE),0)</f>
        <v>#REF!</v>
      </c>
      <c r="JT9" t="e" cm="1">
        <f t="array" ref="JT9">_xlfn.IFNA(VLOOKUP($A9,TRANSPOSE(#REF!),JT$2+2,FALSE),0)</f>
        <v>#REF!</v>
      </c>
      <c r="JU9" t="e" cm="1">
        <f t="array" ref="JU9">_xlfn.IFNA(VLOOKUP($A9,TRANSPOSE(#REF!),JU$2+2,FALSE),0)</f>
        <v>#REF!</v>
      </c>
      <c r="JV9" t="e" cm="1">
        <f t="array" ref="JV9">_xlfn.IFNA(VLOOKUP($A9,TRANSPOSE(#REF!),JV$2+2,FALSE),0)</f>
        <v>#REF!</v>
      </c>
      <c r="JW9" t="e" cm="1">
        <f t="array" ref="JW9">_xlfn.IFNA(VLOOKUP($A9,TRANSPOSE(#REF!),JW$2+2,FALSE),0)</f>
        <v>#REF!</v>
      </c>
      <c r="JX9" t="e" cm="1">
        <f t="array" ref="JX9">_xlfn.IFNA(VLOOKUP($A9,TRANSPOSE(#REF!),JX$2+2,FALSE),0)</f>
        <v>#REF!</v>
      </c>
      <c r="JY9" t="e" cm="1">
        <f t="array" ref="JY9">_xlfn.IFNA(VLOOKUP($A9,TRANSPOSE(#REF!),JY$2+2,FALSE),0)</f>
        <v>#REF!</v>
      </c>
      <c r="JZ9" t="e" cm="1">
        <f t="array" ref="JZ9">_xlfn.IFNA(VLOOKUP($A9,TRANSPOSE(#REF!),JZ$2+2,FALSE),0)</f>
        <v>#REF!</v>
      </c>
      <c r="KA9" t="e" cm="1">
        <f t="array" ref="KA9">_xlfn.IFNA(VLOOKUP($A9,TRANSPOSE(#REF!),KA$2+2,FALSE),0)</f>
        <v>#REF!</v>
      </c>
      <c r="KB9" t="e" cm="1">
        <f t="array" ref="KB9">_xlfn.IFNA(VLOOKUP($A9,TRANSPOSE(#REF!),KB$2+2,FALSE),0)</f>
        <v>#REF!</v>
      </c>
      <c r="KC9" t="e" cm="1">
        <f t="array" ref="KC9">_xlfn.IFNA(VLOOKUP($A9,TRANSPOSE(#REF!),KC$2+2,FALSE),0)</f>
        <v>#REF!</v>
      </c>
      <c r="KD9" t="e" cm="1">
        <f t="array" ref="KD9">_xlfn.IFNA(VLOOKUP($A9,TRANSPOSE(#REF!),KD$2+2,FALSE),0)</f>
        <v>#REF!</v>
      </c>
      <c r="KE9" t="e" cm="1">
        <f t="array" ref="KE9">_xlfn.IFNA(VLOOKUP($A9,TRANSPOSE(#REF!),KE$2+2,FALSE),0)</f>
        <v>#REF!</v>
      </c>
      <c r="KF9" t="e" cm="1">
        <f t="array" ref="KF9">_xlfn.IFNA(VLOOKUP($A9,TRANSPOSE(#REF!),KF$2+2,FALSE),0)</f>
        <v>#REF!</v>
      </c>
      <c r="KG9" t="e" cm="1">
        <f t="array" ref="KG9">_xlfn.IFNA(VLOOKUP($A9,TRANSPOSE(#REF!),KG$2+2,FALSE),0)</f>
        <v>#REF!</v>
      </c>
      <c r="KH9" t="e" cm="1">
        <f t="array" ref="KH9">_xlfn.IFNA(VLOOKUP($A9,TRANSPOSE(#REF!),KH$2+2,FALSE),0)</f>
        <v>#REF!</v>
      </c>
      <c r="KI9" t="e" cm="1">
        <f t="array" ref="KI9">_xlfn.IFNA(VLOOKUP($A9,TRANSPOSE(#REF!),KI$2+2,FALSE),0)</f>
        <v>#REF!</v>
      </c>
      <c r="KJ9" t="e" cm="1">
        <f t="array" ref="KJ9">_xlfn.IFNA(VLOOKUP($A9,TRANSPOSE(#REF!),KJ$2+2,FALSE),0)</f>
        <v>#REF!</v>
      </c>
      <c r="KK9" t="e" cm="1">
        <f t="array" ref="KK9">_xlfn.IFNA(VLOOKUP($A9,TRANSPOSE(#REF!),KK$2+2,FALSE),0)</f>
        <v>#REF!</v>
      </c>
      <c r="KL9" t="e" cm="1">
        <f t="array" ref="KL9">_xlfn.IFNA(VLOOKUP($A9,TRANSPOSE(#REF!),KL$2+2,FALSE),0)</f>
        <v>#REF!</v>
      </c>
      <c r="KM9" t="e" cm="1">
        <f t="array" ref="KM9">_xlfn.IFNA(VLOOKUP($A9,TRANSPOSE(#REF!),KM$2+2,FALSE),0)</f>
        <v>#REF!</v>
      </c>
      <c r="KN9" t="e" cm="1">
        <f t="array" ref="KN9">_xlfn.IFNA(VLOOKUP($A9,TRANSPOSE(#REF!),KN$2+2,FALSE),0)</f>
        <v>#REF!</v>
      </c>
      <c r="KO9" t="e" cm="1">
        <f t="array" ref="KO9">_xlfn.IFNA(VLOOKUP($A9,TRANSPOSE(#REF!),KO$2+2,FALSE),0)</f>
        <v>#REF!</v>
      </c>
      <c r="KP9" t="e" cm="1">
        <f t="array" ref="KP9">_xlfn.IFNA(VLOOKUP($A9,TRANSPOSE(#REF!),KP$2+2,FALSE),0)</f>
        <v>#REF!</v>
      </c>
      <c r="KQ9" t="e" cm="1">
        <f t="array" ref="KQ9">_xlfn.IFNA(VLOOKUP($A9,TRANSPOSE(#REF!),KQ$2+2,FALSE),0)</f>
        <v>#REF!</v>
      </c>
      <c r="KR9" t="e" cm="1">
        <f t="array" ref="KR9">_xlfn.IFNA(VLOOKUP($A9,TRANSPOSE(#REF!),KR$2+2,FALSE),0)</f>
        <v>#REF!</v>
      </c>
      <c r="KS9" t="e" cm="1">
        <f t="array" ref="KS9">_xlfn.IFNA(VLOOKUP($A9,TRANSPOSE(#REF!),KS$2+2,FALSE),0)</f>
        <v>#REF!</v>
      </c>
      <c r="KT9" t="e" cm="1">
        <f t="array" ref="KT9">_xlfn.IFNA(VLOOKUP($A9,TRANSPOSE(#REF!),KT$2+2,FALSE),0)</f>
        <v>#REF!</v>
      </c>
      <c r="KU9" t="e" cm="1">
        <f t="array" ref="KU9">_xlfn.IFNA(VLOOKUP($A9,TRANSPOSE(#REF!),KU$2+2,FALSE),0)</f>
        <v>#REF!</v>
      </c>
      <c r="KV9" t="e" cm="1">
        <f t="array" ref="KV9">_xlfn.IFNA(VLOOKUP($A9,TRANSPOSE(#REF!),KV$2+2,FALSE),0)</f>
        <v>#REF!</v>
      </c>
      <c r="KW9" t="e" cm="1">
        <f t="array" ref="KW9">_xlfn.IFNA(VLOOKUP($A9,TRANSPOSE(#REF!),KW$2+2,FALSE),0)</f>
        <v>#REF!</v>
      </c>
      <c r="KX9" t="e" cm="1">
        <f t="array" ref="KX9">_xlfn.IFNA(VLOOKUP($A9,TRANSPOSE(#REF!),KX$2+2,FALSE),0)</f>
        <v>#REF!</v>
      </c>
      <c r="KY9" t="e" cm="1">
        <f t="array" ref="KY9">_xlfn.IFNA(VLOOKUP($A9,TRANSPOSE(#REF!),KY$2+2,FALSE),0)</f>
        <v>#REF!</v>
      </c>
      <c r="KZ9" t="e" cm="1">
        <f t="array" ref="KZ9">_xlfn.IFNA(VLOOKUP($A9,TRANSPOSE(#REF!),KZ$2+2,FALSE),0)</f>
        <v>#REF!</v>
      </c>
      <c r="LA9" t="e" cm="1">
        <f t="array" ref="LA9">_xlfn.IFNA(VLOOKUP($A9,TRANSPOSE(#REF!),LA$2+2,FALSE),0)</f>
        <v>#REF!</v>
      </c>
      <c r="LB9" t="e" cm="1">
        <f t="array" ref="LB9">_xlfn.IFNA(VLOOKUP($A9,TRANSPOSE(#REF!),LB$2+2,FALSE),0)</f>
        <v>#REF!</v>
      </c>
      <c r="LC9" t="e" cm="1">
        <f t="array" ref="LC9">_xlfn.IFNA(VLOOKUP($A9,TRANSPOSE(#REF!),LC$2+2,FALSE),0)</f>
        <v>#REF!</v>
      </c>
      <c r="LD9" t="e" cm="1">
        <f t="array" ref="LD9">_xlfn.IFNA(VLOOKUP($A9,TRANSPOSE(#REF!),LD$2+2,FALSE),0)</f>
        <v>#REF!</v>
      </c>
      <c r="LE9" t="e" cm="1">
        <f t="array" ref="LE9">_xlfn.IFNA(VLOOKUP($A9,TRANSPOSE(#REF!),LE$2+2,FALSE),0)</f>
        <v>#REF!</v>
      </c>
      <c r="LF9" t="e" cm="1">
        <f t="array" ref="LF9">_xlfn.IFNA(VLOOKUP($A9,TRANSPOSE(#REF!),LF$2+2,FALSE),0)</f>
        <v>#REF!</v>
      </c>
      <c r="LG9" t="e" cm="1">
        <f t="array" ref="LG9">_xlfn.IFNA(VLOOKUP($A9,TRANSPOSE(#REF!),LG$2+2,FALSE),0)</f>
        <v>#REF!</v>
      </c>
      <c r="LH9" t="e" cm="1">
        <f t="array" ref="LH9">_xlfn.IFNA(VLOOKUP($A9,TRANSPOSE(#REF!),LH$2+2,FALSE),0)</f>
        <v>#REF!</v>
      </c>
      <c r="LI9" t="e" cm="1">
        <f t="array" ref="LI9">_xlfn.IFNA(VLOOKUP($A9,TRANSPOSE(#REF!),LI$2+2,FALSE),0)</f>
        <v>#REF!</v>
      </c>
      <c r="LJ9" t="e" cm="1">
        <f t="array" ref="LJ9">_xlfn.IFNA(VLOOKUP($A9,TRANSPOSE(#REF!),LJ$2+2,FALSE),0)</f>
        <v>#REF!</v>
      </c>
      <c r="LK9" t="e" cm="1">
        <f t="array" ref="LK9">_xlfn.IFNA(VLOOKUP($A9,TRANSPOSE(#REF!),LK$2+2,FALSE),0)</f>
        <v>#REF!</v>
      </c>
      <c r="LL9" t="e" cm="1">
        <f t="array" ref="LL9">_xlfn.IFNA(VLOOKUP($A9,TRANSPOSE(#REF!),LL$2+2,FALSE),0)</f>
        <v>#REF!</v>
      </c>
      <c r="LM9" t="e" cm="1">
        <f t="array" ref="LM9">_xlfn.IFNA(VLOOKUP($A9,TRANSPOSE(#REF!),LM$2+2,FALSE),0)</f>
        <v>#REF!</v>
      </c>
      <c r="LN9" t="e" cm="1">
        <f t="array" ref="LN9">_xlfn.IFNA(VLOOKUP($A9,TRANSPOSE(#REF!),LN$2+2,FALSE),0)</f>
        <v>#REF!</v>
      </c>
      <c r="LO9" t="e" cm="1">
        <f t="array" ref="LO9">_xlfn.IFNA(VLOOKUP($A9,TRANSPOSE(#REF!),LO$2+2,FALSE),0)</f>
        <v>#REF!</v>
      </c>
      <c r="LP9" t="e" cm="1">
        <f t="array" ref="LP9">_xlfn.IFNA(VLOOKUP($A9,TRANSPOSE(#REF!),LP$2+2,FALSE),0)</f>
        <v>#REF!</v>
      </c>
      <c r="LQ9" t="e" cm="1">
        <f t="array" ref="LQ9">_xlfn.IFNA(VLOOKUP($A9,TRANSPOSE(#REF!),LQ$2+2,FALSE),0)</f>
        <v>#REF!</v>
      </c>
      <c r="LR9" t="e" cm="1">
        <f t="array" ref="LR9">_xlfn.IFNA(VLOOKUP($A9,TRANSPOSE(#REF!),LR$2+2,FALSE),0)</f>
        <v>#REF!</v>
      </c>
      <c r="LS9" t="e" cm="1">
        <f t="array" ref="LS9">_xlfn.IFNA(VLOOKUP($A9,TRANSPOSE(#REF!),LS$2+2,FALSE),0)</f>
        <v>#REF!</v>
      </c>
      <c r="LT9" t="e" cm="1">
        <f t="array" ref="LT9">_xlfn.IFNA(VLOOKUP($A9,TRANSPOSE(#REF!),LT$2+2,FALSE),0)</f>
        <v>#REF!</v>
      </c>
      <c r="LU9" t="e" cm="1">
        <f t="array" ref="LU9">_xlfn.IFNA(VLOOKUP($A9,TRANSPOSE(#REF!),LU$2+2,FALSE),0)</f>
        <v>#REF!</v>
      </c>
      <c r="LV9" t="e" cm="1">
        <f t="array" ref="LV9">_xlfn.IFNA(VLOOKUP($A9,TRANSPOSE(#REF!),LV$2+2,FALSE),0)</f>
        <v>#REF!</v>
      </c>
      <c r="LW9" t="e" cm="1">
        <f t="array" ref="LW9">_xlfn.IFNA(VLOOKUP($A9,TRANSPOSE(#REF!),LW$2+2,FALSE),0)</f>
        <v>#REF!</v>
      </c>
      <c r="LX9" t="e" cm="1">
        <f t="array" ref="LX9">_xlfn.IFNA(VLOOKUP($A9,TRANSPOSE(#REF!),LX$2+2,FALSE),0)</f>
        <v>#REF!</v>
      </c>
      <c r="LY9" t="e" cm="1">
        <f t="array" ref="LY9">_xlfn.IFNA(VLOOKUP($A9,TRANSPOSE(#REF!),LY$2+2,FALSE),0)</f>
        <v>#REF!</v>
      </c>
      <c r="LZ9" t="e" cm="1">
        <f t="array" ref="LZ9">_xlfn.IFNA(VLOOKUP($A9,TRANSPOSE(#REF!),LZ$2+2,FALSE),0)</f>
        <v>#REF!</v>
      </c>
      <c r="MA9" t="e" cm="1">
        <f t="array" ref="MA9">_xlfn.IFNA(VLOOKUP($A9,TRANSPOSE(#REF!),MA$2+2,FALSE),0)</f>
        <v>#REF!</v>
      </c>
      <c r="MB9" t="e" cm="1">
        <f t="array" ref="MB9">_xlfn.IFNA(VLOOKUP($A9,TRANSPOSE(#REF!),MB$2+2,FALSE),0)</f>
        <v>#REF!</v>
      </c>
      <c r="MC9" t="e" cm="1">
        <f t="array" ref="MC9">_xlfn.IFNA(VLOOKUP($A9,TRANSPOSE(#REF!),MC$2+2,FALSE),0)</f>
        <v>#REF!</v>
      </c>
      <c r="MD9" t="e" cm="1">
        <f t="array" ref="MD9">_xlfn.IFNA(VLOOKUP($A9,TRANSPOSE(#REF!),MD$2+2,FALSE),0)</f>
        <v>#REF!</v>
      </c>
      <c r="ME9" t="e" cm="1">
        <f t="array" ref="ME9">_xlfn.IFNA(VLOOKUP($A9,TRANSPOSE(#REF!),ME$2+2,FALSE),0)</f>
        <v>#REF!</v>
      </c>
      <c r="MF9" t="e" cm="1">
        <f t="array" ref="MF9">_xlfn.IFNA(VLOOKUP($A9,TRANSPOSE(#REF!),MF$2+2,FALSE),0)</f>
        <v>#REF!</v>
      </c>
      <c r="MG9" t="e" cm="1">
        <f t="array" ref="MG9">_xlfn.IFNA(VLOOKUP($A9,TRANSPOSE(#REF!),MG$2+2,FALSE),0)</f>
        <v>#REF!</v>
      </c>
      <c r="MH9" t="e" cm="1">
        <f t="array" ref="MH9">_xlfn.IFNA(VLOOKUP($A9,TRANSPOSE(#REF!),MH$2+2,FALSE),0)</f>
        <v>#REF!</v>
      </c>
      <c r="MI9" t="e" cm="1">
        <f t="array" ref="MI9">_xlfn.IFNA(VLOOKUP($A9,TRANSPOSE(#REF!),MI$2+2,FALSE),0)</f>
        <v>#REF!</v>
      </c>
      <c r="MJ9" t="e" cm="1">
        <f t="array" ref="MJ9">_xlfn.IFNA(VLOOKUP($A9,TRANSPOSE(#REF!),MJ$2+2,FALSE),0)</f>
        <v>#REF!</v>
      </c>
      <c r="MK9" t="e" cm="1">
        <f t="array" ref="MK9">_xlfn.IFNA(VLOOKUP($A9,TRANSPOSE(#REF!),MK$2+2,FALSE),0)</f>
        <v>#REF!</v>
      </c>
      <c r="ML9" t="e" cm="1">
        <f t="array" ref="ML9">_xlfn.IFNA(VLOOKUP($A9,TRANSPOSE(#REF!),ML$2+2,FALSE),0)</f>
        <v>#REF!</v>
      </c>
      <c r="MM9" t="e" cm="1">
        <f t="array" ref="MM9">_xlfn.IFNA(VLOOKUP($A9,TRANSPOSE(#REF!),MM$2+2,FALSE),0)</f>
        <v>#REF!</v>
      </c>
      <c r="MN9" t="e" cm="1">
        <f t="array" ref="MN9">_xlfn.IFNA(VLOOKUP($A9,TRANSPOSE(#REF!),MN$2+2,FALSE),0)</f>
        <v>#REF!</v>
      </c>
      <c r="MO9" t="e" cm="1">
        <f t="array" ref="MO9">_xlfn.IFNA(VLOOKUP($A9,TRANSPOSE(#REF!),MO$2+2,FALSE),0)</f>
        <v>#REF!</v>
      </c>
      <c r="MP9" t="e" cm="1">
        <f t="array" ref="MP9">_xlfn.IFNA(VLOOKUP($A9,TRANSPOSE(#REF!),MP$2+2,FALSE),0)</f>
        <v>#REF!</v>
      </c>
      <c r="MQ9" t="e" cm="1">
        <f t="array" ref="MQ9">_xlfn.IFNA(VLOOKUP($A9,TRANSPOSE(#REF!),MQ$2+2,FALSE),0)</f>
        <v>#REF!</v>
      </c>
      <c r="MR9" t="e" cm="1">
        <f t="array" ref="MR9">_xlfn.IFNA(VLOOKUP($A9,TRANSPOSE(#REF!),MR$2+2,FALSE),0)</f>
        <v>#REF!</v>
      </c>
      <c r="MS9" t="e" cm="1">
        <f t="array" ref="MS9">_xlfn.IFNA(VLOOKUP($A9,TRANSPOSE(#REF!),MS$2+2,FALSE),0)</f>
        <v>#REF!</v>
      </c>
      <c r="MT9" t="e" cm="1">
        <f t="array" ref="MT9">_xlfn.IFNA(VLOOKUP($A9,TRANSPOSE(#REF!),MT$2+2,FALSE),0)</f>
        <v>#REF!</v>
      </c>
      <c r="MU9" t="e" cm="1">
        <f t="array" ref="MU9">_xlfn.IFNA(VLOOKUP($A9,TRANSPOSE(#REF!),MU$2+2,FALSE),0)</f>
        <v>#REF!</v>
      </c>
      <c r="MV9" t="e" cm="1">
        <f t="array" ref="MV9">_xlfn.IFNA(VLOOKUP($A9,TRANSPOSE(#REF!),MV$2+2,FALSE),0)</f>
        <v>#REF!</v>
      </c>
      <c r="MW9" t="e" cm="1">
        <f t="array" ref="MW9">_xlfn.IFNA(VLOOKUP($A9,TRANSPOSE(#REF!),MW$2+2,FALSE),0)</f>
        <v>#REF!</v>
      </c>
      <c r="MX9" t="e" cm="1">
        <f t="array" ref="MX9">_xlfn.IFNA(VLOOKUP($A9,TRANSPOSE(#REF!),MX$2+2,FALSE),0)</f>
        <v>#REF!</v>
      </c>
      <c r="MY9" t="e" cm="1">
        <f t="array" ref="MY9">_xlfn.IFNA(VLOOKUP($A9,TRANSPOSE(#REF!),MY$2+2,FALSE),0)</f>
        <v>#REF!</v>
      </c>
      <c r="MZ9" t="e" cm="1">
        <f t="array" ref="MZ9">_xlfn.IFNA(VLOOKUP($A9,TRANSPOSE(#REF!),MZ$2+2,FALSE),0)</f>
        <v>#REF!</v>
      </c>
      <c r="NA9" t="e" cm="1">
        <f t="array" ref="NA9">_xlfn.IFNA(VLOOKUP($A9,TRANSPOSE(#REF!),NA$2+2,FALSE),0)</f>
        <v>#REF!</v>
      </c>
      <c r="NB9" t="e" cm="1">
        <f t="array" ref="NB9">_xlfn.IFNA(VLOOKUP($A9,TRANSPOSE(#REF!),NB$2+2,FALSE),0)</f>
        <v>#REF!</v>
      </c>
      <c r="NC9" t="e" cm="1">
        <f t="array" ref="NC9">_xlfn.IFNA(VLOOKUP($A9,TRANSPOSE(#REF!),NC$2+2,FALSE),0)</f>
        <v>#REF!</v>
      </c>
      <c r="ND9" t="e" cm="1">
        <f t="array" ref="ND9">_xlfn.IFNA(VLOOKUP($A9,TRANSPOSE(#REF!),ND$2+2,FALSE),0)</f>
        <v>#REF!</v>
      </c>
      <c r="NE9" t="e" cm="1">
        <f t="array" ref="NE9">_xlfn.IFNA(VLOOKUP($A9,TRANSPOSE(#REF!),NE$2+2,FALSE),0)</f>
        <v>#REF!</v>
      </c>
      <c r="NF9" t="e" cm="1">
        <f t="array" ref="NF9">_xlfn.IFNA(VLOOKUP($A9,TRANSPOSE(#REF!),NF$2+2,FALSE),0)</f>
        <v>#REF!</v>
      </c>
      <c r="NG9" t="e" cm="1">
        <f t="array" ref="NG9">_xlfn.IFNA(VLOOKUP($A9,TRANSPOSE(#REF!),NG$2+2,FALSE),0)</f>
        <v>#REF!</v>
      </c>
      <c r="NH9" t="e" cm="1">
        <f t="array" ref="NH9">_xlfn.IFNA(VLOOKUP($A9,TRANSPOSE(#REF!),NH$2+2,FALSE),0)</f>
        <v>#REF!</v>
      </c>
      <c r="NI9" t="e" cm="1">
        <f t="array" ref="NI9">_xlfn.IFNA(VLOOKUP($A9,TRANSPOSE(#REF!),NI$2+2,FALSE),0)</f>
        <v>#REF!</v>
      </c>
      <c r="NJ9" t="e" cm="1">
        <f t="array" ref="NJ9">_xlfn.IFNA(VLOOKUP($A9,TRANSPOSE(#REF!),NJ$2+2,FALSE),0)</f>
        <v>#REF!</v>
      </c>
      <c r="NL9" t="e">
        <f t="shared" si="0"/>
        <v>#REF!</v>
      </c>
      <c r="NM9" t="e">
        <f t="shared" si="1"/>
        <v>#REF!</v>
      </c>
    </row>
    <row r="10" spans="1:377" x14ac:dyDescent="0.3">
      <c r="A10" t="str">
        <v>PGB1_01</v>
      </c>
      <c r="B10" t="str">
        <v>Elektriciteit</v>
      </c>
      <c r="C10" t="str">
        <v>Conversion</v>
      </c>
      <c r="D10" t="str">
        <v>Power GB1</v>
      </c>
      <c r="E10" t="str">
        <v>Generation</v>
      </c>
      <c r="F10" t="str">
        <v>Electricity Cluster GB1</v>
      </c>
      <c r="G10" t="str">
        <v xml:space="preserve">Offshore Wind Cluster GB1 </v>
      </c>
      <c r="H10" t="str">
        <v>[GW]</v>
      </c>
      <c r="I10">
        <f>_xlfn.IFNA(VLOOKUP(A10,'[1]PASTE Cap_Investment'!A:B,2,FALSE),0)</f>
        <v>53.182000000000002</v>
      </c>
      <c r="J10" t="e" cm="1">
        <f t="array" ref="J10">_xlfn.IFNA(VLOOKUP($A10,TRANSPOSE(#REF!),J$2+2,FALSE),0)</f>
        <v>#REF!</v>
      </c>
      <c r="K10" t="e" cm="1">
        <f t="array" ref="K10">_xlfn.IFNA(VLOOKUP($A10,TRANSPOSE(#REF!),K$2+2,FALSE),0)</f>
        <v>#REF!</v>
      </c>
      <c r="L10" t="e" cm="1">
        <f t="array" ref="L10">_xlfn.IFNA(VLOOKUP($A10,TRANSPOSE(#REF!),L$2+2,FALSE),0)</f>
        <v>#REF!</v>
      </c>
      <c r="M10" t="e" cm="1">
        <f t="array" ref="M10">_xlfn.IFNA(VLOOKUP($A10,TRANSPOSE(#REF!),M$2+2,FALSE),0)</f>
        <v>#REF!</v>
      </c>
      <c r="N10" t="e" cm="1">
        <f t="array" ref="N10">_xlfn.IFNA(VLOOKUP($A10,TRANSPOSE(#REF!),N$2+2,FALSE),0)</f>
        <v>#REF!</v>
      </c>
      <c r="O10" t="e" cm="1">
        <f t="array" ref="O10">_xlfn.IFNA(VLOOKUP($A10,TRANSPOSE(#REF!),O$2+2,FALSE),0)</f>
        <v>#REF!</v>
      </c>
      <c r="P10" t="e" cm="1">
        <f t="array" ref="P10">_xlfn.IFNA(VLOOKUP($A10,TRANSPOSE(#REF!),P$2+2,FALSE),0)</f>
        <v>#REF!</v>
      </c>
      <c r="Q10" t="e" cm="1">
        <f t="array" ref="Q10">_xlfn.IFNA(VLOOKUP($A10,TRANSPOSE(#REF!),Q$2+2,FALSE),0)</f>
        <v>#REF!</v>
      </c>
      <c r="R10" t="e" cm="1">
        <f t="array" ref="R10">_xlfn.IFNA(VLOOKUP($A10,TRANSPOSE(#REF!),R$2+2,FALSE),0)</f>
        <v>#REF!</v>
      </c>
      <c r="S10" t="e" cm="1">
        <f t="array" ref="S10">_xlfn.IFNA(VLOOKUP($A10,TRANSPOSE(#REF!),S$2+2,FALSE),0)</f>
        <v>#REF!</v>
      </c>
      <c r="T10" t="e" cm="1">
        <f t="array" ref="T10">_xlfn.IFNA(VLOOKUP($A10,TRANSPOSE(#REF!),T$2+2,FALSE),0)</f>
        <v>#REF!</v>
      </c>
      <c r="U10" t="e" cm="1">
        <f t="array" ref="U10">_xlfn.IFNA(VLOOKUP($A10,TRANSPOSE(#REF!),U$2+2,FALSE),0)</f>
        <v>#REF!</v>
      </c>
      <c r="V10" t="e" cm="1">
        <f t="array" ref="V10">_xlfn.IFNA(VLOOKUP($A10,TRANSPOSE(#REF!),V$2+2,FALSE),0)</f>
        <v>#REF!</v>
      </c>
      <c r="W10" t="e" cm="1">
        <f t="array" ref="W10">_xlfn.IFNA(VLOOKUP($A10,TRANSPOSE(#REF!),W$2+2,FALSE),0)</f>
        <v>#REF!</v>
      </c>
      <c r="X10" t="e" cm="1">
        <f t="array" ref="X10">_xlfn.IFNA(VLOOKUP($A10,TRANSPOSE(#REF!),X$2+2,FALSE),0)</f>
        <v>#REF!</v>
      </c>
      <c r="Y10" t="e" cm="1">
        <f t="array" ref="Y10">_xlfn.IFNA(VLOOKUP($A10,TRANSPOSE(#REF!),Y$2+2,FALSE),0)</f>
        <v>#REF!</v>
      </c>
      <c r="Z10" t="e" cm="1">
        <f t="array" ref="Z10">_xlfn.IFNA(VLOOKUP($A10,TRANSPOSE(#REF!),Z$2+2,FALSE),0)</f>
        <v>#REF!</v>
      </c>
      <c r="AA10" t="e" cm="1">
        <f t="array" ref="AA10">_xlfn.IFNA(VLOOKUP($A10,TRANSPOSE(#REF!),AA$2+2,FALSE),0)</f>
        <v>#REF!</v>
      </c>
      <c r="AB10" t="e" cm="1">
        <f t="array" ref="AB10">_xlfn.IFNA(VLOOKUP($A10,TRANSPOSE(#REF!),AB$2+2,FALSE),0)</f>
        <v>#REF!</v>
      </c>
      <c r="AC10" t="e" cm="1">
        <f t="array" ref="AC10">_xlfn.IFNA(VLOOKUP($A10,TRANSPOSE(#REF!),AC$2+2,FALSE),0)</f>
        <v>#REF!</v>
      </c>
      <c r="AD10" t="e" cm="1">
        <f t="array" ref="AD10">_xlfn.IFNA(VLOOKUP($A10,TRANSPOSE(#REF!),AD$2+2,FALSE),0)</f>
        <v>#REF!</v>
      </c>
      <c r="AE10" t="e" cm="1">
        <f t="array" ref="AE10">_xlfn.IFNA(VLOOKUP($A10,TRANSPOSE(#REF!),AE$2+2,FALSE),0)</f>
        <v>#REF!</v>
      </c>
      <c r="AF10" t="e" cm="1">
        <f t="array" ref="AF10">_xlfn.IFNA(VLOOKUP($A10,TRANSPOSE(#REF!),AF$2+2,FALSE),0)</f>
        <v>#REF!</v>
      </c>
      <c r="AG10" t="e" cm="1">
        <f t="array" ref="AG10">_xlfn.IFNA(VLOOKUP($A10,TRANSPOSE(#REF!),AG$2+2,FALSE),0)</f>
        <v>#REF!</v>
      </c>
      <c r="AH10" t="e" cm="1">
        <f t="array" ref="AH10">_xlfn.IFNA(VLOOKUP($A10,TRANSPOSE(#REF!),AH$2+2,FALSE),0)</f>
        <v>#REF!</v>
      </c>
      <c r="AI10" t="e" cm="1">
        <f t="array" ref="AI10">_xlfn.IFNA(VLOOKUP($A10,TRANSPOSE(#REF!),AI$2+2,FALSE),0)</f>
        <v>#REF!</v>
      </c>
      <c r="AJ10" t="e" cm="1">
        <f t="array" ref="AJ10">_xlfn.IFNA(VLOOKUP($A10,TRANSPOSE(#REF!),AJ$2+2,FALSE),0)</f>
        <v>#REF!</v>
      </c>
      <c r="AK10" t="e" cm="1">
        <f t="array" ref="AK10">_xlfn.IFNA(VLOOKUP($A10,TRANSPOSE(#REF!),AK$2+2,FALSE),0)</f>
        <v>#REF!</v>
      </c>
      <c r="AL10" t="e" cm="1">
        <f t="array" ref="AL10">_xlfn.IFNA(VLOOKUP($A10,TRANSPOSE(#REF!),AL$2+2,FALSE),0)</f>
        <v>#REF!</v>
      </c>
      <c r="AM10" t="e" cm="1">
        <f t="array" ref="AM10">_xlfn.IFNA(VLOOKUP($A10,TRANSPOSE(#REF!),AM$2+2,FALSE),0)</f>
        <v>#REF!</v>
      </c>
      <c r="AN10" t="e" cm="1">
        <f t="array" ref="AN10">_xlfn.IFNA(VLOOKUP($A10,TRANSPOSE(#REF!),AN$2+2,FALSE),0)</f>
        <v>#REF!</v>
      </c>
      <c r="AO10" t="e" cm="1">
        <f t="array" ref="AO10">_xlfn.IFNA(VLOOKUP($A10,TRANSPOSE(#REF!),AO$2+2,FALSE),0)</f>
        <v>#REF!</v>
      </c>
      <c r="AP10" t="e" cm="1">
        <f t="array" ref="AP10">_xlfn.IFNA(VLOOKUP($A10,TRANSPOSE(#REF!),AP$2+2,FALSE),0)</f>
        <v>#REF!</v>
      </c>
      <c r="AQ10" t="e" cm="1">
        <f t="array" ref="AQ10">_xlfn.IFNA(VLOOKUP($A10,TRANSPOSE(#REF!),AQ$2+2,FALSE),0)</f>
        <v>#REF!</v>
      </c>
      <c r="AR10" t="e" cm="1">
        <f t="array" ref="AR10">_xlfn.IFNA(VLOOKUP($A10,TRANSPOSE(#REF!),AR$2+2,FALSE),0)</f>
        <v>#REF!</v>
      </c>
      <c r="AS10" t="e" cm="1">
        <f t="array" ref="AS10">_xlfn.IFNA(VLOOKUP($A10,TRANSPOSE(#REF!),AS$2+2,FALSE),0)</f>
        <v>#REF!</v>
      </c>
      <c r="AT10" t="e" cm="1">
        <f t="array" ref="AT10">_xlfn.IFNA(VLOOKUP($A10,TRANSPOSE(#REF!),AT$2+2,FALSE),0)</f>
        <v>#REF!</v>
      </c>
      <c r="AU10" t="e" cm="1">
        <f t="array" ref="AU10">_xlfn.IFNA(VLOOKUP($A10,TRANSPOSE(#REF!),AU$2+2,FALSE),0)</f>
        <v>#REF!</v>
      </c>
      <c r="AV10" t="e" cm="1">
        <f t="array" ref="AV10">_xlfn.IFNA(VLOOKUP($A10,TRANSPOSE(#REF!),AV$2+2,FALSE),0)</f>
        <v>#REF!</v>
      </c>
      <c r="AW10" t="e" cm="1">
        <f t="array" ref="AW10">_xlfn.IFNA(VLOOKUP($A10,TRANSPOSE(#REF!),AW$2+2,FALSE),0)</f>
        <v>#REF!</v>
      </c>
      <c r="AX10" t="e" cm="1">
        <f t="array" ref="AX10">_xlfn.IFNA(VLOOKUP($A10,TRANSPOSE(#REF!),AX$2+2,FALSE),0)</f>
        <v>#REF!</v>
      </c>
      <c r="AY10" t="e" cm="1">
        <f t="array" ref="AY10">_xlfn.IFNA(VLOOKUP($A10,TRANSPOSE(#REF!),AY$2+2,FALSE),0)</f>
        <v>#REF!</v>
      </c>
      <c r="AZ10" t="e" cm="1">
        <f t="array" ref="AZ10">_xlfn.IFNA(VLOOKUP($A10,TRANSPOSE(#REF!),AZ$2+2,FALSE),0)</f>
        <v>#REF!</v>
      </c>
      <c r="BA10" t="e" cm="1">
        <f t="array" ref="BA10">_xlfn.IFNA(VLOOKUP($A10,TRANSPOSE(#REF!),BA$2+2,FALSE),0)</f>
        <v>#REF!</v>
      </c>
      <c r="BB10" t="e" cm="1">
        <f t="array" ref="BB10">_xlfn.IFNA(VLOOKUP($A10,TRANSPOSE(#REF!),BB$2+2,FALSE),0)</f>
        <v>#REF!</v>
      </c>
      <c r="BC10" t="e" cm="1">
        <f t="array" ref="BC10">_xlfn.IFNA(VLOOKUP($A10,TRANSPOSE(#REF!),BC$2+2,FALSE),0)</f>
        <v>#REF!</v>
      </c>
      <c r="BD10" t="e" cm="1">
        <f t="array" ref="BD10">_xlfn.IFNA(VLOOKUP($A10,TRANSPOSE(#REF!),BD$2+2,FALSE),0)</f>
        <v>#REF!</v>
      </c>
      <c r="BE10" t="e" cm="1">
        <f t="array" ref="BE10">_xlfn.IFNA(VLOOKUP($A10,TRANSPOSE(#REF!),BE$2+2,FALSE),0)</f>
        <v>#REF!</v>
      </c>
      <c r="BF10" t="e" cm="1">
        <f t="array" ref="BF10">_xlfn.IFNA(VLOOKUP($A10,TRANSPOSE(#REF!),BF$2+2,FALSE),0)</f>
        <v>#REF!</v>
      </c>
      <c r="BG10" t="e" cm="1">
        <f t="array" ref="BG10">_xlfn.IFNA(VLOOKUP($A10,TRANSPOSE(#REF!),BG$2+2,FALSE),0)</f>
        <v>#REF!</v>
      </c>
      <c r="BH10" t="e" cm="1">
        <f t="array" ref="BH10">_xlfn.IFNA(VLOOKUP($A10,TRANSPOSE(#REF!),BH$2+2,FALSE),0)</f>
        <v>#REF!</v>
      </c>
      <c r="BI10" t="e" cm="1">
        <f t="array" ref="BI10">_xlfn.IFNA(VLOOKUP($A10,TRANSPOSE(#REF!),BI$2+2,FALSE),0)</f>
        <v>#REF!</v>
      </c>
      <c r="BJ10" t="e" cm="1">
        <f t="array" ref="BJ10">_xlfn.IFNA(VLOOKUP($A10,TRANSPOSE(#REF!),BJ$2+2,FALSE),0)</f>
        <v>#REF!</v>
      </c>
      <c r="BK10" t="e" cm="1">
        <f t="array" ref="BK10">_xlfn.IFNA(VLOOKUP($A10,TRANSPOSE(#REF!),BK$2+2,FALSE),0)</f>
        <v>#REF!</v>
      </c>
      <c r="BL10" t="e" cm="1">
        <f t="array" ref="BL10">_xlfn.IFNA(VLOOKUP($A10,TRANSPOSE(#REF!),BL$2+2,FALSE),0)</f>
        <v>#REF!</v>
      </c>
      <c r="BM10" t="e" cm="1">
        <f t="array" ref="BM10">_xlfn.IFNA(VLOOKUP($A10,TRANSPOSE(#REF!),BM$2+2,FALSE),0)</f>
        <v>#REF!</v>
      </c>
      <c r="BN10" t="e" cm="1">
        <f t="array" ref="BN10">_xlfn.IFNA(VLOOKUP($A10,TRANSPOSE(#REF!),BN$2+2,FALSE),0)</f>
        <v>#REF!</v>
      </c>
      <c r="BO10" t="e" cm="1">
        <f t="array" ref="BO10">_xlfn.IFNA(VLOOKUP($A10,TRANSPOSE(#REF!),BO$2+2,FALSE),0)</f>
        <v>#REF!</v>
      </c>
      <c r="BP10" t="e" cm="1">
        <f t="array" ref="BP10">_xlfn.IFNA(VLOOKUP($A10,TRANSPOSE(#REF!),BP$2+2,FALSE),0)</f>
        <v>#REF!</v>
      </c>
      <c r="BQ10" t="e" cm="1">
        <f t="array" ref="BQ10">_xlfn.IFNA(VLOOKUP($A10,TRANSPOSE(#REF!),BQ$2+2,FALSE),0)</f>
        <v>#REF!</v>
      </c>
      <c r="BR10" t="e" cm="1">
        <f t="array" ref="BR10">_xlfn.IFNA(VLOOKUP($A10,TRANSPOSE(#REF!),BR$2+2,FALSE),0)</f>
        <v>#REF!</v>
      </c>
      <c r="BS10" t="e" cm="1">
        <f t="array" ref="BS10">_xlfn.IFNA(VLOOKUP($A10,TRANSPOSE(#REF!),BS$2+2,FALSE),0)</f>
        <v>#REF!</v>
      </c>
      <c r="BT10" t="e" cm="1">
        <f t="array" ref="BT10">_xlfn.IFNA(VLOOKUP($A10,TRANSPOSE(#REF!),BT$2+2,FALSE),0)</f>
        <v>#REF!</v>
      </c>
      <c r="BU10" t="e" cm="1">
        <f t="array" ref="BU10">_xlfn.IFNA(VLOOKUP($A10,TRANSPOSE(#REF!),BU$2+2,FALSE),0)</f>
        <v>#REF!</v>
      </c>
      <c r="BV10" t="e" cm="1">
        <f t="array" ref="BV10">_xlfn.IFNA(VLOOKUP($A10,TRANSPOSE(#REF!),BV$2+2,FALSE),0)</f>
        <v>#REF!</v>
      </c>
      <c r="BW10" t="e" cm="1">
        <f t="array" ref="BW10">_xlfn.IFNA(VLOOKUP($A10,TRANSPOSE(#REF!),BW$2+2,FALSE),0)</f>
        <v>#REF!</v>
      </c>
      <c r="BX10" t="e" cm="1">
        <f t="array" ref="BX10">_xlfn.IFNA(VLOOKUP($A10,TRANSPOSE(#REF!),BX$2+2,FALSE),0)</f>
        <v>#REF!</v>
      </c>
      <c r="BY10" t="e" cm="1">
        <f t="array" ref="BY10">_xlfn.IFNA(VLOOKUP($A10,TRANSPOSE(#REF!),BY$2+2,FALSE),0)</f>
        <v>#REF!</v>
      </c>
      <c r="BZ10" t="e" cm="1">
        <f t="array" ref="BZ10">_xlfn.IFNA(VLOOKUP($A10,TRANSPOSE(#REF!),BZ$2+2,FALSE),0)</f>
        <v>#REF!</v>
      </c>
      <c r="CA10" t="e" cm="1">
        <f t="array" ref="CA10">_xlfn.IFNA(VLOOKUP($A10,TRANSPOSE(#REF!),CA$2+2,FALSE),0)</f>
        <v>#REF!</v>
      </c>
      <c r="CB10" t="e" cm="1">
        <f t="array" ref="CB10">_xlfn.IFNA(VLOOKUP($A10,TRANSPOSE(#REF!),CB$2+2,FALSE),0)</f>
        <v>#REF!</v>
      </c>
      <c r="CC10" t="e" cm="1">
        <f t="array" ref="CC10">_xlfn.IFNA(VLOOKUP($A10,TRANSPOSE(#REF!),CC$2+2,FALSE),0)</f>
        <v>#REF!</v>
      </c>
      <c r="CD10" t="e" cm="1">
        <f t="array" ref="CD10">_xlfn.IFNA(VLOOKUP($A10,TRANSPOSE(#REF!),CD$2+2,FALSE),0)</f>
        <v>#REF!</v>
      </c>
      <c r="CE10" t="e" cm="1">
        <f t="array" ref="CE10">_xlfn.IFNA(VLOOKUP($A10,TRANSPOSE(#REF!),CE$2+2,FALSE),0)</f>
        <v>#REF!</v>
      </c>
      <c r="CF10" t="e" cm="1">
        <f t="array" ref="CF10">_xlfn.IFNA(VLOOKUP($A10,TRANSPOSE(#REF!),CF$2+2,FALSE),0)</f>
        <v>#REF!</v>
      </c>
      <c r="CG10" t="e" cm="1">
        <f t="array" ref="CG10">_xlfn.IFNA(VLOOKUP($A10,TRANSPOSE(#REF!),CG$2+2,FALSE),0)</f>
        <v>#REF!</v>
      </c>
      <c r="CH10" t="e" cm="1">
        <f t="array" ref="CH10">_xlfn.IFNA(VLOOKUP($A10,TRANSPOSE(#REF!),CH$2+2,FALSE),0)</f>
        <v>#REF!</v>
      </c>
      <c r="CI10" t="e" cm="1">
        <f t="array" ref="CI10">_xlfn.IFNA(VLOOKUP($A10,TRANSPOSE(#REF!),CI$2+2,FALSE),0)</f>
        <v>#REF!</v>
      </c>
      <c r="CJ10" t="e" cm="1">
        <f t="array" ref="CJ10">_xlfn.IFNA(VLOOKUP($A10,TRANSPOSE(#REF!),CJ$2+2,FALSE),0)</f>
        <v>#REF!</v>
      </c>
      <c r="CK10" t="e" cm="1">
        <f t="array" ref="CK10">_xlfn.IFNA(VLOOKUP($A10,TRANSPOSE(#REF!),CK$2+2,FALSE),0)</f>
        <v>#REF!</v>
      </c>
      <c r="CL10" t="e" cm="1">
        <f t="array" ref="CL10">_xlfn.IFNA(VLOOKUP($A10,TRANSPOSE(#REF!),CL$2+2,FALSE),0)</f>
        <v>#REF!</v>
      </c>
      <c r="CM10" t="e" cm="1">
        <f t="array" ref="CM10">_xlfn.IFNA(VLOOKUP($A10,TRANSPOSE(#REF!),CM$2+2,FALSE),0)</f>
        <v>#REF!</v>
      </c>
      <c r="CN10" t="e" cm="1">
        <f t="array" ref="CN10">_xlfn.IFNA(VLOOKUP($A10,TRANSPOSE(#REF!),CN$2+2,FALSE),0)</f>
        <v>#REF!</v>
      </c>
      <c r="CO10" t="e" cm="1">
        <f t="array" ref="CO10">_xlfn.IFNA(VLOOKUP($A10,TRANSPOSE(#REF!),CO$2+2,FALSE),0)</f>
        <v>#REF!</v>
      </c>
      <c r="CP10" t="e" cm="1">
        <f t="array" ref="CP10">_xlfn.IFNA(VLOOKUP($A10,TRANSPOSE(#REF!),CP$2+2,FALSE),0)</f>
        <v>#REF!</v>
      </c>
      <c r="CQ10" t="e" cm="1">
        <f t="array" ref="CQ10">_xlfn.IFNA(VLOOKUP($A10,TRANSPOSE(#REF!),CQ$2+2,FALSE),0)</f>
        <v>#REF!</v>
      </c>
      <c r="CR10" t="e" cm="1">
        <f t="array" ref="CR10">_xlfn.IFNA(VLOOKUP($A10,TRANSPOSE(#REF!),CR$2+2,FALSE),0)</f>
        <v>#REF!</v>
      </c>
      <c r="CS10" t="e" cm="1">
        <f t="array" ref="CS10">_xlfn.IFNA(VLOOKUP($A10,TRANSPOSE(#REF!),CS$2+2,FALSE),0)</f>
        <v>#REF!</v>
      </c>
      <c r="CT10" t="e" cm="1">
        <f t="array" ref="CT10">_xlfn.IFNA(VLOOKUP($A10,TRANSPOSE(#REF!),CT$2+2,FALSE),0)</f>
        <v>#REF!</v>
      </c>
      <c r="CU10" t="e" cm="1">
        <f t="array" ref="CU10">_xlfn.IFNA(VLOOKUP($A10,TRANSPOSE(#REF!),CU$2+2,FALSE),0)</f>
        <v>#REF!</v>
      </c>
      <c r="CV10" t="e" cm="1">
        <f t="array" ref="CV10">_xlfn.IFNA(VLOOKUP($A10,TRANSPOSE(#REF!),CV$2+2,FALSE),0)</f>
        <v>#REF!</v>
      </c>
      <c r="CW10" t="e" cm="1">
        <f t="array" ref="CW10">_xlfn.IFNA(VLOOKUP($A10,TRANSPOSE(#REF!),CW$2+2,FALSE),0)</f>
        <v>#REF!</v>
      </c>
      <c r="CX10" t="e" cm="1">
        <f t="array" ref="CX10">_xlfn.IFNA(VLOOKUP($A10,TRANSPOSE(#REF!),CX$2+2,FALSE),0)</f>
        <v>#REF!</v>
      </c>
      <c r="CY10" t="e" cm="1">
        <f t="array" ref="CY10">_xlfn.IFNA(VLOOKUP($A10,TRANSPOSE(#REF!),CY$2+2,FALSE),0)</f>
        <v>#REF!</v>
      </c>
      <c r="CZ10" t="e" cm="1">
        <f t="array" ref="CZ10">_xlfn.IFNA(VLOOKUP($A10,TRANSPOSE(#REF!),CZ$2+2,FALSE),0)</f>
        <v>#REF!</v>
      </c>
      <c r="DA10" t="e" cm="1">
        <f t="array" ref="DA10">_xlfn.IFNA(VLOOKUP($A10,TRANSPOSE(#REF!),DA$2+2,FALSE),0)</f>
        <v>#REF!</v>
      </c>
      <c r="DB10" t="e" cm="1">
        <f t="array" ref="DB10">_xlfn.IFNA(VLOOKUP($A10,TRANSPOSE(#REF!),DB$2+2,FALSE),0)</f>
        <v>#REF!</v>
      </c>
      <c r="DC10" t="e" cm="1">
        <f t="array" ref="DC10">_xlfn.IFNA(VLOOKUP($A10,TRANSPOSE(#REF!),DC$2+2,FALSE),0)</f>
        <v>#REF!</v>
      </c>
      <c r="DD10" t="e" cm="1">
        <f t="array" ref="DD10">_xlfn.IFNA(VLOOKUP($A10,TRANSPOSE(#REF!),DD$2+2,FALSE),0)</f>
        <v>#REF!</v>
      </c>
      <c r="DE10" t="e" cm="1">
        <f t="array" ref="DE10">_xlfn.IFNA(VLOOKUP($A10,TRANSPOSE(#REF!),DE$2+2,FALSE),0)</f>
        <v>#REF!</v>
      </c>
      <c r="DF10" t="e" cm="1">
        <f t="array" ref="DF10">_xlfn.IFNA(VLOOKUP($A10,TRANSPOSE(#REF!),DF$2+2,FALSE),0)</f>
        <v>#REF!</v>
      </c>
      <c r="DG10" t="e" cm="1">
        <f t="array" ref="DG10">_xlfn.IFNA(VLOOKUP($A10,TRANSPOSE(#REF!),DG$2+2,FALSE),0)</f>
        <v>#REF!</v>
      </c>
      <c r="DH10" t="e" cm="1">
        <f t="array" ref="DH10">_xlfn.IFNA(VLOOKUP($A10,TRANSPOSE(#REF!),DH$2+2,FALSE),0)</f>
        <v>#REF!</v>
      </c>
      <c r="DI10" t="e" cm="1">
        <f t="array" ref="DI10">_xlfn.IFNA(VLOOKUP($A10,TRANSPOSE(#REF!),DI$2+2,FALSE),0)</f>
        <v>#REF!</v>
      </c>
      <c r="DJ10" t="e" cm="1">
        <f t="array" ref="DJ10">_xlfn.IFNA(VLOOKUP($A10,TRANSPOSE(#REF!),DJ$2+2,FALSE),0)</f>
        <v>#REF!</v>
      </c>
      <c r="DK10" t="e" cm="1">
        <f t="array" ref="DK10">_xlfn.IFNA(VLOOKUP($A10,TRANSPOSE(#REF!),DK$2+2,FALSE),0)</f>
        <v>#REF!</v>
      </c>
      <c r="DL10" t="e" cm="1">
        <f t="array" ref="DL10">_xlfn.IFNA(VLOOKUP($A10,TRANSPOSE(#REF!),DL$2+2,FALSE),0)</f>
        <v>#REF!</v>
      </c>
      <c r="DM10" t="e" cm="1">
        <f t="array" ref="DM10">_xlfn.IFNA(VLOOKUP($A10,TRANSPOSE(#REF!),DM$2+2,FALSE),0)</f>
        <v>#REF!</v>
      </c>
      <c r="DN10" t="e" cm="1">
        <f t="array" ref="DN10">_xlfn.IFNA(VLOOKUP($A10,TRANSPOSE(#REF!),DN$2+2,FALSE),0)</f>
        <v>#REF!</v>
      </c>
      <c r="DO10" t="e" cm="1">
        <f t="array" ref="DO10">_xlfn.IFNA(VLOOKUP($A10,TRANSPOSE(#REF!),DO$2+2,FALSE),0)</f>
        <v>#REF!</v>
      </c>
      <c r="DP10" t="e" cm="1">
        <f t="array" ref="DP10">_xlfn.IFNA(VLOOKUP($A10,TRANSPOSE(#REF!),DP$2+2,FALSE),0)</f>
        <v>#REF!</v>
      </c>
      <c r="DQ10" t="e" cm="1">
        <f t="array" ref="DQ10">_xlfn.IFNA(VLOOKUP($A10,TRANSPOSE(#REF!),DQ$2+2,FALSE),0)</f>
        <v>#REF!</v>
      </c>
      <c r="DR10" t="e" cm="1">
        <f t="array" ref="DR10">_xlfn.IFNA(VLOOKUP($A10,TRANSPOSE(#REF!),DR$2+2,FALSE),0)</f>
        <v>#REF!</v>
      </c>
      <c r="DS10" t="e" cm="1">
        <f t="array" ref="DS10">_xlfn.IFNA(VLOOKUP($A10,TRANSPOSE(#REF!),DS$2+2,FALSE),0)</f>
        <v>#REF!</v>
      </c>
      <c r="DT10" t="e" cm="1">
        <f t="array" ref="DT10">_xlfn.IFNA(VLOOKUP($A10,TRANSPOSE(#REF!),DT$2+2,FALSE),0)</f>
        <v>#REF!</v>
      </c>
      <c r="DU10" t="e" cm="1">
        <f t="array" ref="DU10">_xlfn.IFNA(VLOOKUP($A10,TRANSPOSE(#REF!),DU$2+2,FALSE),0)</f>
        <v>#REF!</v>
      </c>
      <c r="DV10" t="e" cm="1">
        <f t="array" ref="DV10">_xlfn.IFNA(VLOOKUP($A10,TRANSPOSE(#REF!),DV$2+2,FALSE),0)</f>
        <v>#REF!</v>
      </c>
      <c r="DW10" t="e" cm="1">
        <f t="array" ref="DW10">_xlfn.IFNA(VLOOKUP($A10,TRANSPOSE(#REF!),DW$2+2,FALSE),0)</f>
        <v>#REF!</v>
      </c>
      <c r="DX10" t="e" cm="1">
        <f t="array" ref="DX10">_xlfn.IFNA(VLOOKUP($A10,TRANSPOSE(#REF!),DX$2+2,FALSE),0)</f>
        <v>#REF!</v>
      </c>
      <c r="DY10" t="e" cm="1">
        <f t="array" ref="DY10">_xlfn.IFNA(VLOOKUP($A10,TRANSPOSE(#REF!),DY$2+2,FALSE),0)</f>
        <v>#REF!</v>
      </c>
      <c r="DZ10" t="e" cm="1">
        <f t="array" ref="DZ10">_xlfn.IFNA(VLOOKUP($A10,TRANSPOSE(#REF!),DZ$2+2,FALSE),0)</f>
        <v>#REF!</v>
      </c>
      <c r="EA10" t="e" cm="1">
        <f t="array" ref="EA10">_xlfn.IFNA(VLOOKUP($A10,TRANSPOSE(#REF!),EA$2+2,FALSE),0)</f>
        <v>#REF!</v>
      </c>
      <c r="EB10" t="e" cm="1">
        <f t="array" ref="EB10">_xlfn.IFNA(VLOOKUP($A10,TRANSPOSE(#REF!),EB$2+2,FALSE),0)</f>
        <v>#REF!</v>
      </c>
      <c r="EC10" t="e" cm="1">
        <f t="array" ref="EC10">_xlfn.IFNA(VLOOKUP($A10,TRANSPOSE(#REF!),EC$2+2,FALSE),0)</f>
        <v>#REF!</v>
      </c>
      <c r="ED10" t="e" cm="1">
        <f t="array" ref="ED10">_xlfn.IFNA(VLOOKUP($A10,TRANSPOSE(#REF!),ED$2+2,FALSE),0)</f>
        <v>#REF!</v>
      </c>
      <c r="EE10" t="e" cm="1">
        <f t="array" ref="EE10">_xlfn.IFNA(VLOOKUP($A10,TRANSPOSE(#REF!),EE$2+2,FALSE),0)</f>
        <v>#REF!</v>
      </c>
      <c r="EF10" t="e" cm="1">
        <f t="array" ref="EF10">_xlfn.IFNA(VLOOKUP($A10,TRANSPOSE(#REF!),EF$2+2,FALSE),0)</f>
        <v>#REF!</v>
      </c>
      <c r="EG10" t="e" cm="1">
        <f t="array" ref="EG10">_xlfn.IFNA(VLOOKUP($A10,TRANSPOSE(#REF!),EG$2+2,FALSE),0)</f>
        <v>#REF!</v>
      </c>
      <c r="EH10" t="e" cm="1">
        <f t="array" ref="EH10">_xlfn.IFNA(VLOOKUP($A10,TRANSPOSE(#REF!),EH$2+2,FALSE),0)</f>
        <v>#REF!</v>
      </c>
      <c r="EI10" t="e" cm="1">
        <f t="array" ref="EI10">_xlfn.IFNA(VLOOKUP($A10,TRANSPOSE(#REF!),EI$2+2,FALSE),0)</f>
        <v>#REF!</v>
      </c>
      <c r="EJ10" t="e" cm="1">
        <f t="array" ref="EJ10">_xlfn.IFNA(VLOOKUP($A10,TRANSPOSE(#REF!),EJ$2+2,FALSE),0)</f>
        <v>#REF!</v>
      </c>
      <c r="EK10" t="e" cm="1">
        <f t="array" ref="EK10">_xlfn.IFNA(VLOOKUP($A10,TRANSPOSE(#REF!),EK$2+2,FALSE),0)</f>
        <v>#REF!</v>
      </c>
      <c r="EL10" t="e" cm="1">
        <f t="array" ref="EL10">_xlfn.IFNA(VLOOKUP($A10,TRANSPOSE(#REF!),EL$2+2,FALSE),0)</f>
        <v>#REF!</v>
      </c>
      <c r="EM10" t="e" cm="1">
        <f t="array" ref="EM10">_xlfn.IFNA(VLOOKUP($A10,TRANSPOSE(#REF!),EM$2+2,FALSE),0)</f>
        <v>#REF!</v>
      </c>
      <c r="EN10" t="e" cm="1">
        <f t="array" ref="EN10">_xlfn.IFNA(VLOOKUP($A10,TRANSPOSE(#REF!),EN$2+2,FALSE),0)</f>
        <v>#REF!</v>
      </c>
      <c r="EO10" t="e" cm="1">
        <f t="array" ref="EO10">_xlfn.IFNA(VLOOKUP($A10,TRANSPOSE(#REF!),EO$2+2,FALSE),0)</f>
        <v>#REF!</v>
      </c>
      <c r="EP10" t="e" cm="1">
        <f t="array" ref="EP10">_xlfn.IFNA(VLOOKUP($A10,TRANSPOSE(#REF!),EP$2+2,FALSE),0)</f>
        <v>#REF!</v>
      </c>
      <c r="EQ10" t="e" cm="1">
        <f t="array" ref="EQ10">_xlfn.IFNA(VLOOKUP($A10,TRANSPOSE(#REF!),EQ$2+2,FALSE),0)</f>
        <v>#REF!</v>
      </c>
      <c r="ER10" t="e" cm="1">
        <f t="array" ref="ER10">_xlfn.IFNA(VLOOKUP($A10,TRANSPOSE(#REF!),ER$2+2,FALSE),0)</f>
        <v>#REF!</v>
      </c>
      <c r="ES10" t="e" cm="1">
        <f t="array" ref="ES10">_xlfn.IFNA(VLOOKUP($A10,TRANSPOSE(#REF!),ES$2+2,FALSE),0)</f>
        <v>#REF!</v>
      </c>
      <c r="ET10" t="e" cm="1">
        <f t="array" ref="ET10">_xlfn.IFNA(VLOOKUP($A10,TRANSPOSE(#REF!),ET$2+2,FALSE),0)</f>
        <v>#REF!</v>
      </c>
      <c r="EU10" t="e" cm="1">
        <f t="array" ref="EU10">_xlfn.IFNA(VLOOKUP($A10,TRANSPOSE(#REF!),EU$2+2,FALSE),0)</f>
        <v>#REF!</v>
      </c>
      <c r="EV10" t="e" cm="1">
        <f t="array" ref="EV10">_xlfn.IFNA(VLOOKUP($A10,TRANSPOSE(#REF!),EV$2+2,FALSE),0)</f>
        <v>#REF!</v>
      </c>
      <c r="EW10" t="e" cm="1">
        <f t="array" ref="EW10">_xlfn.IFNA(VLOOKUP($A10,TRANSPOSE(#REF!),EW$2+2,FALSE),0)</f>
        <v>#REF!</v>
      </c>
      <c r="EX10" t="e" cm="1">
        <f t="array" ref="EX10">_xlfn.IFNA(VLOOKUP($A10,TRANSPOSE(#REF!),EX$2+2,FALSE),0)</f>
        <v>#REF!</v>
      </c>
      <c r="EY10" t="e" cm="1">
        <f t="array" ref="EY10">_xlfn.IFNA(VLOOKUP($A10,TRANSPOSE(#REF!),EY$2+2,FALSE),0)</f>
        <v>#REF!</v>
      </c>
      <c r="EZ10" t="e" cm="1">
        <f t="array" ref="EZ10">_xlfn.IFNA(VLOOKUP($A10,TRANSPOSE(#REF!),EZ$2+2,FALSE),0)</f>
        <v>#REF!</v>
      </c>
      <c r="FA10" t="e" cm="1">
        <f t="array" ref="FA10">_xlfn.IFNA(VLOOKUP($A10,TRANSPOSE(#REF!),FA$2+2,FALSE),0)</f>
        <v>#REF!</v>
      </c>
      <c r="FB10" t="e" cm="1">
        <f t="array" ref="FB10">_xlfn.IFNA(VLOOKUP($A10,TRANSPOSE(#REF!),FB$2+2,FALSE),0)</f>
        <v>#REF!</v>
      </c>
      <c r="FC10" t="e" cm="1">
        <f t="array" ref="FC10">_xlfn.IFNA(VLOOKUP($A10,TRANSPOSE(#REF!),FC$2+2,FALSE),0)</f>
        <v>#REF!</v>
      </c>
      <c r="FD10" t="e" cm="1">
        <f t="array" ref="FD10">_xlfn.IFNA(VLOOKUP($A10,TRANSPOSE(#REF!),FD$2+2,FALSE),0)</f>
        <v>#REF!</v>
      </c>
      <c r="FE10" t="e" cm="1">
        <f t="array" ref="FE10">_xlfn.IFNA(VLOOKUP($A10,TRANSPOSE(#REF!),FE$2+2,FALSE),0)</f>
        <v>#REF!</v>
      </c>
      <c r="FF10" t="e" cm="1">
        <f t="array" ref="FF10">_xlfn.IFNA(VLOOKUP($A10,TRANSPOSE(#REF!),FF$2+2,FALSE),0)</f>
        <v>#REF!</v>
      </c>
      <c r="FG10" t="e" cm="1">
        <f t="array" ref="FG10">_xlfn.IFNA(VLOOKUP($A10,TRANSPOSE(#REF!),FG$2+2,FALSE),0)</f>
        <v>#REF!</v>
      </c>
      <c r="FH10" t="e" cm="1">
        <f t="array" ref="FH10">_xlfn.IFNA(VLOOKUP($A10,TRANSPOSE(#REF!),FH$2+2,FALSE),0)</f>
        <v>#REF!</v>
      </c>
      <c r="FI10" t="e" cm="1">
        <f t="array" ref="FI10">_xlfn.IFNA(VLOOKUP($A10,TRANSPOSE(#REF!),FI$2+2,FALSE),0)</f>
        <v>#REF!</v>
      </c>
      <c r="FJ10" t="e" cm="1">
        <f t="array" ref="FJ10">_xlfn.IFNA(VLOOKUP($A10,TRANSPOSE(#REF!),FJ$2+2,FALSE),0)</f>
        <v>#REF!</v>
      </c>
      <c r="FK10" t="e" cm="1">
        <f t="array" ref="FK10">_xlfn.IFNA(VLOOKUP($A10,TRANSPOSE(#REF!),FK$2+2,FALSE),0)</f>
        <v>#REF!</v>
      </c>
      <c r="FL10" t="e" cm="1">
        <f t="array" ref="FL10">_xlfn.IFNA(VLOOKUP($A10,TRANSPOSE(#REF!),FL$2+2,FALSE),0)</f>
        <v>#REF!</v>
      </c>
      <c r="FM10" t="e" cm="1">
        <f t="array" ref="FM10">_xlfn.IFNA(VLOOKUP($A10,TRANSPOSE(#REF!),FM$2+2,FALSE),0)</f>
        <v>#REF!</v>
      </c>
      <c r="FN10" t="e" cm="1">
        <f t="array" ref="FN10">_xlfn.IFNA(VLOOKUP($A10,TRANSPOSE(#REF!),FN$2+2,FALSE),0)</f>
        <v>#REF!</v>
      </c>
      <c r="FO10" t="e" cm="1">
        <f t="array" ref="FO10">_xlfn.IFNA(VLOOKUP($A10,TRANSPOSE(#REF!),FO$2+2,FALSE),0)</f>
        <v>#REF!</v>
      </c>
      <c r="FP10" t="e" cm="1">
        <f t="array" ref="FP10">_xlfn.IFNA(VLOOKUP($A10,TRANSPOSE(#REF!),FP$2+2,FALSE),0)</f>
        <v>#REF!</v>
      </c>
      <c r="FQ10" t="e" cm="1">
        <f t="array" ref="FQ10">_xlfn.IFNA(VLOOKUP($A10,TRANSPOSE(#REF!),FQ$2+2,FALSE),0)</f>
        <v>#REF!</v>
      </c>
      <c r="FR10" t="e" cm="1">
        <f t="array" ref="FR10">_xlfn.IFNA(VLOOKUP($A10,TRANSPOSE(#REF!),FR$2+2,FALSE),0)</f>
        <v>#REF!</v>
      </c>
      <c r="FS10" t="e" cm="1">
        <f t="array" ref="FS10">_xlfn.IFNA(VLOOKUP($A10,TRANSPOSE(#REF!),FS$2+2,FALSE),0)</f>
        <v>#REF!</v>
      </c>
      <c r="FT10" t="e" cm="1">
        <f t="array" ref="FT10">_xlfn.IFNA(VLOOKUP($A10,TRANSPOSE(#REF!),FT$2+2,FALSE),0)</f>
        <v>#REF!</v>
      </c>
      <c r="FU10" t="e" cm="1">
        <f t="array" ref="FU10">_xlfn.IFNA(VLOOKUP($A10,TRANSPOSE(#REF!),FU$2+2,FALSE),0)</f>
        <v>#REF!</v>
      </c>
      <c r="FV10" t="e" cm="1">
        <f t="array" ref="FV10">_xlfn.IFNA(VLOOKUP($A10,TRANSPOSE(#REF!),FV$2+2,FALSE),0)</f>
        <v>#REF!</v>
      </c>
      <c r="FW10" t="e" cm="1">
        <f t="array" ref="FW10">_xlfn.IFNA(VLOOKUP($A10,TRANSPOSE(#REF!),FW$2+2,FALSE),0)</f>
        <v>#REF!</v>
      </c>
      <c r="FX10" t="e" cm="1">
        <f t="array" ref="FX10">_xlfn.IFNA(VLOOKUP($A10,TRANSPOSE(#REF!),FX$2+2,FALSE),0)</f>
        <v>#REF!</v>
      </c>
      <c r="FY10" t="e" cm="1">
        <f t="array" ref="FY10">_xlfn.IFNA(VLOOKUP($A10,TRANSPOSE(#REF!),FY$2+2,FALSE),0)</f>
        <v>#REF!</v>
      </c>
      <c r="FZ10" t="e" cm="1">
        <f t="array" ref="FZ10">_xlfn.IFNA(VLOOKUP($A10,TRANSPOSE(#REF!),FZ$2+2,FALSE),0)</f>
        <v>#REF!</v>
      </c>
      <c r="GA10" t="e" cm="1">
        <f t="array" ref="GA10">_xlfn.IFNA(VLOOKUP($A10,TRANSPOSE(#REF!),GA$2+2,FALSE),0)</f>
        <v>#REF!</v>
      </c>
      <c r="GB10" t="e" cm="1">
        <f t="array" ref="GB10">_xlfn.IFNA(VLOOKUP($A10,TRANSPOSE(#REF!),GB$2+2,FALSE),0)</f>
        <v>#REF!</v>
      </c>
      <c r="GC10" t="e" cm="1">
        <f t="array" ref="GC10">_xlfn.IFNA(VLOOKUP($A10,TRANSPOSE(#REF!),GC$2+2,FALSE),0)</f>
        <v>#REF!</v>
      </c>
      <c r="GD10" t="e" cm="1">
        <f t="array" ref="GD10">_xlfn.IFNA(VLOOKUP($A10,TRANSPOSE(#REF!),GD$2+2,FALSE),0)</f>
        <v>#REF!</v>
      </c>
      <c r="GE10" t="e" cm="1">
        <f t="array" ref="GE10">_xlfn.IFNA(VLOOKUP($A10,TRANSPOSE(#REF!),GE$2+2,FALSE),0)</f>
        <v>#REF!</v>
      </c>
      <c r="GF10" t="e" cm="1">
        <f t="array" ref="GF10">_xlfn.IFNA(VLOOKUP($A10,TRANSPOSE(#REF!),GF$2+2,FALSE),0)</f>
        <v>#REF!</v>
      </c>
      <c r="GG10" t="e" cm="1">
        <f t="array" ref="GG10">_xlfn.IFNA(VLOOKUP($A10,TRANSPOSE(#REF!),GG$2+2,FALSE),0)</f>
        <v>#REF!</v>
      </c>
      <c r="GH10" t="e" cm="1">
        <f t="array" ref="GH10">_xlfn.IFNA(VLOOKUP($A10,TRANSPOSE(#REF!),GH$2+2,FALSE),0)</f>
        <v>#REF!</v>
      </c>
      <c r="GI10" t="e" cm="1">
        <f t="array" ref="GI10">_xlfn.IFNA(VLOOKUP($A10,TRANSPOSE(#REF!),GI$2+2,FALSE),0)</f>
        <v>#REF!</v>
      </c>
      <c r="GJ10" t="e" cm="1">
        <f t="array" ref="GJ10">_xlfn.IFNA(VLOOKUP($A10,TRANSPOSE(#REF!),GJ$2+2,FALSE),0)</f>
        <v>#REF!</v>
      </c>
      <c r="GK10" t="e" cm="1">
        <f t="array" ref="GK10">_xlfn.IFNA(VLOOKUP($A10,TRANSPOSE(#REF!),GK$2+2,FALSE),0)</f>
        <v>#REF!</v>
      </c>
      <c r="GL10" t="e" cm="1">
        <f t="array" ref="GL10">_xlfn.IFNA(VLOOKUP($A10,TRANSPOSE(#REF!),GL$2+2,FALSE),0)</f>
        <v>#REF!</v>
      </c>
      <c r="GM10" t="e" cm="1">
        <f t="array" ref="GM10">_xlfn.IFNA(VLOOKUP($A10,TRANSPOSE(#REF!),GM$2+2,FALSE),0)</f>
        <v>#REF!</v>
      </c>
      <c r="GN10" t="e" cm="1">
        <f t="array" ref="GN10">_xlfn.IFNA(VLOOKUP($A10,TRANSPOSE(#REF!),GN$2+2,FALSE),0)</f>
        <v>#REF!</v>
      </c>
      <c r="GO10" t="e" cm="1">
        <f t="array" ref="GO10">_xlfn.IFNA(VLOOKUP($A10,TRANSPOSE(#REF!),GO$2+2,FALSE),0)</f>
        <v>#REF!</v>
      </c>
      <c r="GP10" t="e" cm="1">
        <f t="array" ref="GP10">_xlfn.IFNA(VLOOKUP($A10,TRANSPOSE(#REF!),GP$2+2,FALSE),0)</f>
        <v>#REF!</v>
      </c>
      <c r="GQ10" t="e" cm="1">
        <f t="array" ref="GQ10">_xlfn.IFNA(VLOOKUP($A10,TRANSPOSE(#REF!),GQ$2+2,FALSE),0)</f>
        <v>#REF!</v>
      </c>
      <c r="GR10" t="e" cm="1">
        <f t="array" ref="GR10">_xlfn.IFNA(VLOOKUP($A10,TRANSPOSE(#REF!),GR$2+2,FALSE),0)</f>
        <v>#REF!</v>
      </c>
      <c r="GS10" t="e" cm="1">
        <f t="array" ref="GS10">_xlfn.IFNA(VLOOKUP($A10,TRANSPOSE(#REF!),GS$2+2,FALSE),0)</f>
        <v>#REF!</v>
      </c>
      <c r="GT10" t="e" cm="1">
        <f t="array" ref="GT10">_xlfn.IFNA(VLOOKUP($A10,TRANSPOSE(#REF!),GT$2+2,FALSE),0)</f>
        <v>#REF!</v>
      </c>
      <c r="GU10" t="e" cm="1">
        <f t="array" ref="GU10">_xlfn.IFNA(VLOOKUP($A10,TRANSPOSE(#REF!),GU$2+2,FALSE),0)</f>
        <v>#REF!</v>
      </c>
      <c r="GV10" t="e" cm="1">
        <f t="array" ref="GV10">_xlfn.IFNA(VLOOKUP($A10,TRANSPOSE(#REF!),GV$2+2,FALSE),0)</f>
        <v>#REF!</v>
      </c>
      <c r="GW10" t="e" cm="1">
        <f t="array" ref="GW10">_xlfn.IFNA(VLOOKUP($A10,TRANSPOSE(#REF!),GW$2+2,FALSE),0)</f>
        <v>#REF!</v>
      </c>
      <c r="GX10" t="e" cm="1">
        <f t="array" ref="GX10">_xlfn.IFNA(VLOOKUP($A10,TRANSPOSE(#REF!),GX$2+2,FALSE),0)</f>
        <v>#REF!</v>
      </c>
      <c r="GY10" t="e" cm="1">
        <f t="array" ref="GY10">_xlfn.IFNA(VLOOKUP($A10,TRANSPOSE(#REF!),GY$2+2,FALSE),0)</f>
        <v>#REF!</v>
      </c>
      <c r="GZ10" t="e" cm="1">
        <f t="array" ref="GZ10">_xlfn.IFNA(VLOOKUP($A10,TRANSPOSE(#REF!),GZ$2+2,FALSE),0)</f>
        <v>#REF!</v>
      </c>
      <c r="HA10" t="e" cm="1">
        <f t="array" ref="HA10">_xlfn.IFNA(VLOOKUP($A10,TRANSPOSE(#REF!),HA$2+2,FALSE),0)</f>
        <v>#REF!</v>
      </c>
      <c r="HB10" t="e" cm="1">
        <f t="array" ref="HB10">_xlfn.IFNA(VLOOKUP($A10,TRANSPOSE(#REF!),HB$2+2,FALSE),0)</f>
        <v>#REF!</v>
      </c>
      <c r="HC10" t="e" cm="1">
        <f t="array" ref="HC10">_xlfn.IFNA(VLOOKUP($A10,TRANSPOSE(#REF!),HC$2+2,FALSE),0)</f>
        <v>#REF!</v>
      </c>
      <c r="HD10" t="e" cm="1">
        <f t="array" ref="HD10">_xlfn.IFNA(VLOOKUP($A10,TRANSPOSE(#REF!),HD$2+2,FALSE),0)</f>
        <v>#REF!</v>
      </c>
      <c r="HE10" t="e" cm="1">
        <f t="array" ref="HE10">_xlfn.IFNA(VLOOKUP($A10,TRANSPOSE(#REF!),HE$2+2,FALSE),0)</f>
        <v>#REF!</v>
      </c>
      <c r="HF10" t="e" cm="1">
        <f t="array" ref="HF10">_xlfn.IFNA(VLOOKUP($A10,TRANSPOSE(#REF!),HF$2+2,FALSE),0)</f>
        <v>#REF!</v>
      </c>
      <c r="HG10" t="e" cm="1">
        <f t="array" ref="HG10">_xlfn.IFNA(VLOOKUP($A10,TRANSPOSE(#REF!),HG$2+2,FALSE),0)</f>
        <v>#REF!</v>
      </c>
      <c r="HH10" t="e" cm="1">
        <f t="array" ref="HH10">_xlfn.IFNA(VLOOKUP($A10,TRANSPOSE(#REF!),HH$2+2,FALSE),0)</f>
        <v>#REF!</v>
      </c>
      <c r="HI10" t="e" cm="1">
        <f t="array" ref="HI10">_xlfn.IFNA(VLOOKUP($A10,TRANSPOSE(#REF!),HI$2+2,FALSE),0)</f>
        <v>#REF!</v>
      </c>
      <c r="HJ10" t="e" cm="1">
        <f t="array" ref="HJ10">_xlfn.IFNA(VLOOKUP($A10,TRANSPOSE(#REF!),HJ$2+2,FALSE),0)</f>
        <v>#REF!</v>
      </c>
      <c r="HK10" t="e" cm="1">
        <f t="array" ref="HK10">_xlfn.IFNA(VLOOKUP($A10,TRANSPOSE(#REF!),HK$2+2,FALSE),0)</f>
        <v>#REF!</v>
      </c>
      <c r="HL10" t="e" cm="1">
        <f t="array" ref="HL10">_xlfn.IFNA(VLOOKUP($A10,TRANSPOSE(#REF!),HL$2+2,FALSE),0)</f>
        <v>#REF!</v>
      </c>
      <c r="HM10" t="e" cm="1">
        <f t="array" ref="HM10">_xlfn.IFNA(VLOOKUP($A10,TRANSPOSE(#REF!),HM$2+2,FALSE),0)</f>
        <v>#REF!</v>
      </c>
      <c r="HN10" t="e" cm="1">
        <f t="array" ref="HN10">_xlfn.IFNA(VLOOKUP($A10,TRANSPOSE(#REF!),HN$2+2,FALSE),0)</f>
        <v>#REF!</v>
      </c>
      <c r="HO10" t="e" cm="1">
        <f t="array" ref="HO10">_xlfn.IFNA(VLOOKUP($A10,TRANSPOSE(#REF!),HO$2+2,FALSE),0)</f>
        <v>#REF!</v>
      </c>
      <c r="HP10" t="e" cm="1">
        <f t="array" ref="HP10">_xlfn.IFNA(VLOOKUP($A10,TRANSPOSE(#REF!),HP$2+2,FALSE),0)</f>
        <v>#REF!</v>
      </c>
      <c r="HQ10" t="e" cm="1">
        <f t="array" ref="HQ10">_xlfn.IFNA(VLOOKUP($A10,TRANSPOSE(#REF!),HQ$2+2,FALSE),0)</f>
        <v>#REF!</v>
      </c>
      <c r="HR10" t="e" cm="1">
        <f t="array" ref="HR10">_xlfn.IFNA(VLOOKUP($A10,TRANSPOSE(#REF!),HR$2+2,FALSE),0)</f>
        <v>#REF!</v>
      </c>
      <c r="HS10" t="e" cm="1">
        <f t="array" ref="HS10">_xlfn.IFNA(VLOOKUP($A10,TRANSPOSE(#REF!),HS$2+2,FALSE),0)</f>
        <v>#REF!</v>
      </c>
      <c r="HT10" t="e" cm="1">
        <f t="array" ref="HT10">_xlfn.IFNA(VLOOKUP($A10,TRANSPOSE(#REF!),HT$2+2,FALSE),0)</f>
        <v>#REF!</v>
      </c>
      <c r="HU10" t="e" cm="1">
        <f t="array" ref="HU10">_xlfn.IFNA(VLOOKUP($A10,TRANSPOSE(#REF!),HU$2+2,FALSE),0)</f>
        <v>#REF!</v>
      </c>
      <c r="HV10" t="e" cm="1">
        <f t="array" ref="HV10">_xlfn.IFNA(VLOOKUP($A10,TRANSPOSE(#REF!),HV$2+2,FALSE),0)</f>
        <v>#REF!</v>
      </c>
      <c r="HW10" t="e" cm="1">
        <f t="array" ref="HW10">_xlfn.IFNA(VLOOKUP($A10,TRANSPOSE(#REF!),HW$2+2,FALSE),0)</f>
        <v>#REF!</v>
      </c>
      <c r="HX10" t="e" cm="1">
        <f t="array" ref="HX10">_xlfn.IFNA(VLOOKUP($A10,TRANSPOSE(#REF!),HX$2+2,FALSE),0)</f>
        <v>#REF!</v>
      </c>
      <c r="HY10" t="e" cm="1">
        <f t="array" ref="HY10">_xlfn.IFNA(VLOOKUP($A10,TRANSPOSE(#REF!),HY$2+2,FALSE),0)</f>
        <v>#REF!</v>
      </c>
      <c r="HZ10" t="e" cm="1">
        <f t="array" ref="HZ10">_xlfn.IFNA(VLOOKUP($A10,TRANSPOSE(#REF!),HZ$2+2,FALSE),0)</f>
        <v>#REF!</v>
      </c>
      <c r="IA10" t="e" cm="1">
        <f t="array" ref="IA10">_xlfn.IFNA(VLOOKUP($A10,TRANSPOSE(#REF!),IA$2+2,FALSE),0)</f>
        <v>#REF!</v>
      </c>
      <c r="IB10" t="e" cm="1">
        <f t="array" ref="IB10">_xlfn.IFNA(VLOOKUP($A10,TRANSPOSE(#REF!),IB$2+2,FALSE),0)</f>
        <v>#REF!</v>
      </c>
      <c r="IC10" t="e" cm="1">
        <f t="array" ref="IC10">_xlfn.IFNA(VLOOKUP($A10,TRANSPOSE(#REF!),IC$2+2,FALSE),0)</f>
        <v>#REF!</v>
      </c>
      <c r="ID10" t="e" cm="1">
        <f t="array" ref="ID10">_xlfn.IFNA(VLOOKUP($A10,TRANSPOSE(#REF!),ID$2+2,FALSE),0)</f>
        <v>#REF!</v>
      </c>
      <c r="IE10" t="e" cm="1">
        <f t="array" ref="IE10">_xlfn.IFNA(VLOOKUP($A10,TRANSPOSE(#REF!),IE$2+2,FALSE),0)</f>
        <v>#REF!</v>
      </c>
      <c r="IF10" t="e" cm="1">
        <f t="array" ref="IF10">_xlfn.IFNA(VLOOKUP($A10,TRANSPOSE(#REF!),IF$2+2,FALSE),0)</f>
        <v>#REF!</v>
      </c>
      <c r="IG10" t="e" cm="1">
        <f t="array" ref="IG10">_xlfn.IFNA(VLOOKUP($A10,TRANSPOSE(#REF!),IG$2+2,FALSE),0)</f>
        <v>#REF!</v>
      </c>
      <c r="IH10" t="e" cm="1">
        <f t="array" ref="IH10">_xlfn.IFNA(VLOOKUP($A10,TRANSPOSE(#REF!),IH$2+2,FALSE),0)</f>
        <v>#REF!</v>
      </c>
      <c r="II10" t="e" cm="1">
        <f t="array" ref="II10">_xlfn.IFNA(VLOOKUP($A10,TRANSPOSE(#REF!),II$2+2,FALSE),0)</f>
        <v>#REF!</v>
      </c>
      <c r="IJ10" t="e" cm="1">
        <f t="array" ref="IJ10">_xlfn.IFNA(VLOOKUP($A10,TRANSPOSE(#REF!),IJ$2+2,FALSE),0)</f>
        <v>#REF!</v>
      </c>
      <c r="IK10" t="e" cm="1">
        <f t="array" ref="IK10">_xlfn.IFNA(VLOOKUP($A10,TRANSPOSE(#REF!),IK$2+2,FALSE),0)</f>
        <v>#REF!</v>
      </c>
      <c r="IL10" t="e" cm="1">
        <f t="array" ref="IL10">_xlfn.IFNA(VLOOKUP($A10,TRANSPOSE(#REF!),IL$2+2,FALSE),0)</f>
        <v>#REF!</v>
      </c>
      <c r="IM10" t="e" cm="1">
        <f t="array" ref="IM10">_xlfn.IFNA(VLOOKUP($A10,TRANSPOSE(#REF!),IM$2+2,FALSE),0)</f>
        <v>#REF!</v>
      </c>
      <c r="IN10" t="e" cm="1">
        <f t="array" ref="IN10">_xlfn.IFNA(VLOOKUP($A10,TRANSPOSE(#REF!),IN$2+2,FALSE),0)</f>
        <v>#REF!</v>
      </c>
      <c r="IO10" t="e" cm="1">
        <f t="array" ref="IO10">_xlfn.IFNA(VLOOKUP($A10,TRANSPOSE(#REF!),IO$2+2,FALSE),0)</f>
        <v>#REF!</v>
      </c>
      <c r="IP10" t="e" cm="1">
        <f t="array" ref="IP10">_xlfn.IFNA(VLOOKUP($A10,TRANSPOSE(#REF!),IP$2+2,FALSE),0)</f>
        <v>#REF!</v>
      </c>
      <c r="IQ10" t="e" cm="1">
        <f t="array" ref="IQ10">_xlfn.IFNA(VLOOKUP($A10,TRANSPOSE(#REF!),IQ$2+2,FALSE),0)</f>
        <v>#REF!</v>
      </c>
      <c r="IR10" t="e" cm="1">
        <f t="array" ref="IR10">_xlfn.IFNA(VLOOKUP($A10,TRANSPOSE(#REF!),IR$2+2,FALSE),0)</f>
        <v>#REF!</v>
      </c>
      <c r="IS10" t="e" cm="1">
        <f t="array" ref="IS10">_xlfn.IFNA(VLOOKUP($A10,TRANSPOSE(#REF!),IS$2+2,FALSE),0)</f>
        <v>#REF!</v>
      </c>
      <c r="IT10" t="e" cm="1">
        <f t="array" ref="IT10">_xlfn.IFNA(VLOOKUP($A10,TRANSPOSE(#REF!),IT$2+2,FALSE),0)</f>
        <v>#REF!</v>
      </c>
      <c r="IU10" t="e" cm="1">
        <f t="array" ref="IU10">_xlfn.IFNA(VLOOKUP($A10,TRANSPOSE(#REF!),IU$2+2,FALSE),0)</f>
        <v>#REF!</v>
      </c>
      <c r="IV10" t="e" cm="1">
        <f t="array" ref="IV10">_xlfn.IFNA(VLOOKUP($A10,TRANSPOSE(#REF!),IV$2+2,FALSE),0)</f>
        <v>#REF!</v>
      </c>
      <c r="IW10" t="e" cm="1">
        <f t="array" ref="IW10">_xlfn.IFNA(VLOOKUP($A10,TRANSPOSE(#REF!),IW$2+2,FALSE),0)</f>
        <v>#REF!</v>
      </c>
      <c r="IX10" t="e" cm="1">
        <f t="array" ref="IX10">_xlfn.IFNA(VLOOKUP($A10,TRANSPOSE(#REF!),IX$2+2,FALSE),0)</f>
        <v>#REF!</v>
      </c>
      <c r="IY10" t="e" cm="1">
        <f t="array" ref="IY10">_xlfn.IFNA(VLOOKUP($A10,TRANSPOSE(#REF!),IY$2+2,FALSE),0)</f>
        <v>#REF!</v>
      </c>
      <c r="IZ10" t="e" cm="1">
        <f t="array" ref="IZ10">_xlfn.IFNA(VLOOKUP($A10,TRANSPOSE(#REF!),IZ$2+2,FALSE),0)</f>
        <v>#REF!</v>
      </c>
      <c r="JA10" t="e" cm="1">
        <f t="array" ref="JA10">_xlfn.IFNA(VLOOKUP($A10,TRANSPOSE(#REF!),JA$2+2,FALSE),0)</f>
        <v>#REF!</v>
      </c>
      <c r="JB10" t="e" cm="1">
        <f t="array" ref="JB10">_xlfn.IFNA(VLOOKUP($A10,TRANSPOSE(#REF!),JB$2+2,FALSE),0)</f>
        <v>#REF!</v>
      </c>
      <c r="JC10" t="e" cm="1">
        <f t="array" ref="JC10">_xlfn.IFNA(VLOOKUP($A10,TRANSPOSE(#REF!),JC$2+2,FALSE),0)</f>
        <v>#REF!</v>
      </c>
      <c r="JD10" t="e" cm="1">
        <f t="array" ref="JD10">_xlfn.IFNA(VLOOKUP($A10,TRANSPOSE(#REF!),JD$2+2,FALSE),0)</f>
        <v>#REF!</v>
      </c>
      <c r="JE10" t="e" cm="1">
        <f t="array" ref="JE10">_xlfn.IFNA(VLOOKUP($A10,TRANSPOSE(#REF!),JE$2+2,FALSE),0)</f>
        <v>#REF!</v>
      </c>
      <c r="JF10" t="e" cm="1">
        <f t="array" ref="JF10">_xlfn.IFNA(VLOOKUP($A10,TRANSPOSE(#REF!),JF$2+2,FALSE),0)</f>
        <v>#REF!</v>
      </c>
      <c r="JG10" t="e" cm="1">
        <f t="array" ref="JG10">_xlfn.IFNA(VLOOKUP($A10,TRANSPOSE(#REF!),JG$2+2,FALSE),0)</f>
        <v>#REF!</v>
      </c>
      <c r="JH10" t="e" cm="1">
        <f t="array" ref="JH10">_xlfn.IFNA(VLOOKUP($A10,TRANSPOSE(#REF!),JH$2+2,FALSE),0)</f>
        <v>#REF!</v>
      </c>
      <c r="JI10" t="e" cm="1">
        <f t="array" ref="JI10">_xlfn.IFNA(VLOOKUP($A10,TRANSPOSE(#REF!),JI$2+2,FALSE),0)</f>
        <v>#REF!</v>
      </c>
      <c r="JJ10" t="e" cm="1">
        <f t="array" ref="JJ10">_xlfn.IFNA(VLOOKUP($A10,TRANSPOSE(#REF!),JJ$2+2,FALSE),0)</f>
        <v>#REF!</v>
      </c>
      <c r="JK10" t="e" cm="1">
        <f t="array" ref="JK10">_xlfn.IFNA(VLOOKUP($A10,TRANSPOSE(#REF!),JK$2+2,FALSE),0)</f>
        <v>#REF!</v>
      </c>
      <c r="JL10" t="e" cm="1">
        <f t="array" ref="JL10">_xlfn.IFNA(VLOOKUP($A10,TRANSPOSE(#REF!),JL$2+2,FALSE),0)</f>
        <v>#REF!</v>
      </c>
      <c r="JM10" t="e" cm="1">
        <f t="array" ref="JM10">_xlfn.IFNA(VLOOKUP($A10,TRANSPOSE(#REF!),JM$2+2,FALSE),0)</f>
        <v>#REF!</v>
      </c>
      <c r="JN10" t="e" cm="1">
        <f t="array" ref="JN10">_xlfn.IFNA(VLOOKUP($A10,TRANSPOSE(#REF!),JN$2+2,FALSE),0)</f>
        <v>#REF!</v>
      </c>
      <c r="JO10" t="e" cm="1">
        <f t="array" ref="JO10">_xlfn.IFNA(VLOOKUP($A10,TRANSPOSE(#REF!),JO$2+2,FALSE),0)</f>
        <v>#REF!</v>
      </c>
      <c r="JP10" t="e" cm="1">
        <f t="array" ref="JP10">_xlfn.IFNA(VLOOKUP($A10,TRANSPOSE(#REF!),JP$2+2,FALSE),0)</f>
        <v>#REF!</v>
      </c>
      <c r="JQ10" t="e" cm="1">
        <f t="array" ref="JQ10">_xlfn.IFNA(VLOOKUP($A10,TRANSPOSE(#REF!),JQ$2+2,FALSE),0)</f>
        <v>#REF!</v>
      </c>
      <c r="JR10" t="e" cm="1">
        <f t="array" ref="JR10">_xlfn.IFNA(VLOOKUP($A10,TRANSPOSE(#REF!),JR$2+2,FALSE),0)</f>
        <v>#REF!</v>
      </c>
      <c r="JS10" t="e" cm="1">
        <f t="array" ref="JS10">_xlfn.IFNA(VLOOKUP($A10,TRANSPOSE(#REF!),JS$2+2,FALSE),0)</f>
        <v>#REF!</v>
      </c>
      <c r="JT10" t="e" cm="1">
        <f t="array" ref="JT10">_xlfn.IFNA(VLOOKUP($A10,TRANSPOSE(#REF!),JT$2+2,FALSE),0)</f>
        <v>#REF!</v>
      </c>
      <c r="JU10" t="e" cm="1">
        <f t="array" ref="JU10">_xlfn.IFNA(VLOOKUP($A10,TRANSPOSE(#REF!),JU$2+2,FALSE),0)</f>
        <v>#REF!</v>
      </c>
      <c r="JV10" t="e" cm="1">
        <f t="array" ref="JV10">_xlfn.IFNA(VLOOKUP($A10,TRANSPOSE(#REF!),JV$2+2,FALSE),0)</f>
        <v>#REF!</v>
      </c>
      <c r="JW10" t="e" cm="1">
        <f t="array" ref="JW10">_xlfn.IFNA(VLOOKUP($A10,TRANSPOSE(#REF!),JW$2+2,FALSE),0)</f>
        <v>#REF!</v>
      </c>
      <c r="JX10" t="e" cm="1">
        <f t="array" ref="JX10">_xlfn.IFNA(VLOOKUP($A10,TRANSPOSE(#REF!),JX$2+2,FALSE),0)</f>
        <v>#REF!</v>
      </c>
      <c r="JY10" t="e" cm="1">
        <f t="array" ref="JY10">_xlfn.IFNA(VLOOKUP($A10,TRANSPOSE(#REF!),JY$2+2,FALSE),0)</f>
        <v>#REF!</v>
      </c>
      <c r="JZ10" t="e" cm="1">
        <f t="array" ref="JZ10">_xlfn.IFNA(VLOOKUP($A10,TRANSPOSE(#REF!),JZ$2+2,FALSE),0)</f>
        <v>#REF!</v>
      </c>
      <c r="KA10" t="e" cm="1">
        <f t="array" ref="KA10">_xlfn.IFNA(VLOOKUP($A10,TRANSPOSE(#REF!),KA$2+2,FALSE),0)</f>
        <v>#REF!</v>
      </c>
      <c r="KB10" t="e" cm="1">
        <f t="array" ref="KB10">_xlfn.IFNA(VLOOKUP($A10,TRANSPOSE(#REF!),KB$2+2,FALSE),0)</f>
        <v>#REF!</v>
      </c>
      <c r="KC10" t="e" cm="1">
        <f t="array" ref="KC10">_xlfn.IFNA(VLOOKUP($A10,TRANSPOSE(#REF!),KC$2+2,FALSE),0)</f>
        <v>#REF!</v>
      </c>
      <c r="KD10" t="e" cm="1">
        <f t="array" ref="KD10">_xlfn.IFNA(VLOOKUP($A10,TRANSPOSE(#REF!),KD$2+2,FALSE),0)</f>
        <v>#REF!</v>
      </c>
      <c r="KE10" t="e" cm="1">
        <f t="array" ref="KE10">_xlfn.IFNA(VLOOKUP($A10,TRANSPOSE(#REF!),KE$2+2,FALSE),0)</f>
        <v>#REF!</v>
      </c>
      <c r="KF10" t="e" cm="1">
        <f t="array" ref="KF10">_xlfn.IFNA(VLOOKUP($A10,TRANSPOSE(#REF!),KF$2+2,FALSE),0)</f>
        <v>#REF!</v>
      </c>
      <c r="KG10" t="e" cm="1">
        <f t="array" ref="KG10">_xlfn.IFNA(VLOOKUP($A10,TRANSPOSE(#REF!),KG$2+2,FALSE),0)</f>
        <v>#REF!</v>
      </c>
      <c r="KH10" t="e" cm="1">
        <f t="array" ref="KH10">_xlfn.IFNA(VLOOKUP($A10,TRANSPOSE(#REF!),KH$2+2,FALSE),0)</f>
        <v>#REF!</v>
      </c>
      <c r="KI10" t="e" cm="1">
        <f t="array" ref="KI10">_xlfn.IFNA(VLOOKUP($A10,TRANSPOSE(#REF!),KI$2+2,FALSE),0)</f>
        <v>#REF!</v>
      </c>
      <c r="KJ10" t="e" cm="1">
        <f t="array" ref="KJ10">_xlfn.IFNA(VLOOKUP($A10,TRANSPOSE(#REF!),KJ$2+2,FALSE),0)</f>
        <v>#REF!</v>
      </c>
      <c r="KK10" t="e" cm="1">
        <f t="array" ref="KK10">_xlfn.IFNA(VLOOKUP($A10,TRANSPOSE(#REF!),KK$2+2,FALSE),0)</f>
        <v>#REF!</v>
      </c>
      <c r="KL10" t="e" cm="1">
        <f t="array" ref="KL10">_xlfn.IFNA(VLOOKUP($A10,TRANSPOSE(#REF!),KL$2+2,FALSE),0)</f>
        <v>#REF!</v>
      </c>
      <c r="KM10" t="e" cm="1">
        <f t="array" ref="KM10">_xlfn.IFNA(VLOOKUP($A10,TRANSPOSE(#REF!),KM$2+2,FALSE),0)</f>
        <v>#REF!</v>
      </c>
      <c r="KN10" t="e" cm="1">
        <f t="array" ref="KN10">_xlfn.IFNA(VLOOKUP($A10,TRANSPOSE(#REF!),KN$2+2,FALSE),0)</f>
        <v>#REF!</v>
      </c>
      <c r="KO10" t="e" cm="1">
        <f t="array" ref="KO10">_xlfn.IFNA(VLOOKUP($A10,TRANSPOSE(#REF!),KO$2+2,FALSE),0)</f>
        <v>#REF!</v>
      </c>
      <c r="KP10" t="e" cm="1">
        <f t="array" ref="KP10">_xlfn.IFNA(VLOOKUP($A10,TRANSPOSE(#REF!),KP$2+2,FALSE),0)</f>
        <v>#REF!</v>
      </c>
      <c r="KQ10" t="e" cm="1">
        <f t="array" ref="KQ10">_xlfn.IFNA(VLOOKUP($A10,TRANSPOSE(#REF!),KQ$2+2,FALSE),0)</f>
        <v>#REF!</v>
      </c>
      <c r="KR10" t="e" cm="1">
        <f t="array" ref="KR10">_xlfn.IFNA(VLOOKUP($A10,TRANSPOSE(#REF!),KR$2+2,FALSE),0)</f>
        <v>#REF!</v>
      </c>
      <c r="KS10" t="e" cm="1">
        <f t="array" ref="KS10">_xlfn.IFNA(VLOOKUP($A10,TRANSPOSE(#REF!),KS$2+2,FALSE),0)</f>
        <v>#REF!</v>
      </c>
      <c r="KT10" t="e" cm="1">
        <f t="array" ref="KT10">_xlfn.IFNA(VLOOKUP($A10,TRANSPOSE(#REF!),KT$2+2,FALSE),0)</f>
        <v>#REF!</v>
      </c>
      <c r="KU10" t="e" cm="1">
        <f t="array" ref="KU10">_xlfn.IFNA(VLOOKUP($A10,TRANSPOSE(#REF!),KU$2+2,FALSE),0)</f>
        <v>#REF!</v>
      </c>
      <c r="KV10" t="e" cm="1">
        <f t="array" ref="KV10">_xlfn.IFNA(VLOOKUP($A10,TRANSPOSE(#REF!),KV$2+2,FALSE),0)</f>
        <v>#REF!</v>
      </c>
      <c r="KW10" t="e" cm="1">
        <f t="array" ref="KW10">_xlfn.IFNA(VLOOKUP($A10,TRANSPOSE(#REF!),KW$2+2,FALSE),0)</f>
        <v>#REF!</v>
      </c>
      <c r="KX10" t="e" cm="1">
        <f t="array" ref="KX10">_xlfn.IFNA(VLOOKUP($A10,TRANSPOSE(#REF!),KX$2+2,FALSE),0)</f>
        <v>#REF!</v>
      </c>
      <c r="KY10" t="e" cm="1">
        <f t="array" ref="KY10">_xlfn.IFNA(VLOOKUP($A10,TRANSPOSE(#REF!),KY$2+2,FALSE),0)</f>
        <v>#REF!</v>
      </c>
      <c r="KZ10" t="e" cm="1">
        <f t="array" ref="KZ10">_xlfn.IFNA(VLOOKUP($A10,TRANSPOSE(#REF!),KZ$2+2,FALSE),0)</f>
        <v>#REF!</v>
      </c>
      <c r="LA10" t="e" cm="1">
        <f t="array" ref="LA10">_xlfn.IFNA(VLOOKUP($A10,TRANSPOSE(#REF!),LA$2+2,FALSE),0)</f>
        <v>#REF!</v>
      </c>
      <c r="LB10" t="e" cm="1">
        <f t="array" ref="LB10">_xlfn.IFNA(VLOOKUP($A10,TRANSPOSE(#REF!),LB$2+2,FALSE),0)</f>
        <v>#REF!</v>
      </c>
      <c r="LC10" t="e" cm="1">
        <f t="array" ref="LC10">_xlfn.IFNA(VLOOKUP($A10,TRANSPOSE(#REF!),LC$2+2,FALSE),0)</f>
        <v>#REF!</v>
      </c>
      <c r="LD10" t="e" cm="1">
        <f t="array" ref="LD10">_xlfn.IFNA(VLOOKUP($A10,TRANSPOSE(#REF!),LD$2+2,FALSE),0)</f>
        <v>#REF!</v>
      </c>
      <c r="LE10" t="e" cm="1">
        <f t="array" ref="LE10">_xlfn.IFNA(VLOOKUP($A10,TRANSPOSE(#REF!),LE$2+2,FALSE),0)</f>
        <v>#REF!</v>
      </c>
      <c r="LF10" t="e" cm="1">
        <f t="array" ref="LF10">_xlfn.IFNA(VLOOKUP($A10,TRANSPOSE(#REF!),LF$2+2,FALSE),0)</f>
        <v>#REF!</v>
      </c>
      <c r="LG10" t="e" cm="1">
        <f t="array" ref="LG10">_xlfn.IFNA(VLOOKUP($A10,TRANSPOSE(#REF!),LG$2+2,FALSE),0)</f>
        <v>#REF!</v>
      </c>
      <c r="LH10" t="e" cm="1">
        <f t="array" ref="LH10">_xlfn.IFNA(VLOOKUP($A10,TRANSPOSE(#REF!),LH$2+2,FALSE),0)</f>
        <v>#REF!</v>
      </c>
      <c r="LI10" t="e" cm="1">
        <f t="array" ref="LI10">_xlfn.IFNA(VLOOKUP($A10,TRANSPOSE(#REF!),LI$2+2,FALSE),0)</f>
        <v>#REF!</v>
      </c>
      <c r="LJ10" t="e" cm="1">
        <f t="array" ref="LJ10">_xlfn.IFNA(VLOOKUP($A10,TRANSPOSE(#REF!),LJ$2+2,FALSE),0)</f>
        <v>#REF!</v>
      </c>
      <c r="LK10" t="e" cm="1">
        <f t="array" ref="LK10">_xlfn.IFNA(VLOOKUP($A10,TRANSPOSE(#REF!),LK$2+2,FALSE),0)</f>
        <v>#REF!</v>
      </c>
      <c r="LL10" t="e" cm="1">
        <f t="array" ref="LL10">_xlfn.IFNA(VLOOKUP($A10,TRANSPOSE(#REF!),LL$2+2,FALSE),0)</f>
        <v>#REF!</v>
      </c>
      <c r="LM10" t="e" cm="1">
        <f t="array" ref="LM10">_xlfn.IFNA(VLOOKUP($A10,TRANSPOSE(#REF!),LM$2+2,FALSE),0)</f>
        <v>#REF!</v>
      </c>
      <c r="LN10" t="e" cm="1">
        <f t="array" ref="LN10">_xlfn.IFNA(VLOOKUP($A10,TRANSPOSE(#REF!),LN$2+2,FALSE),0)</f>
        <v>#REF!</v>
      </c>
      <c r="LO10" t="e" cm="1">
        <f t="array" ref="LO10">_xlfn.IFNA(VLOOKUP($A10,TRANSPOSE(#REF!),LO$2+2,FALSE),0)</f>
        <v>#REF!</v>
      </c>
      <c r="LP10" t="e" cm="1">
        <f t="array" ref="LP10">_xlfn.IFNA(VLOOKUP($A10,TRANSPOSE(#REF!),LP$2+2,FALSE),0)</f>
        <v>#REF!</v>
      </c>
      <c r="LQ10" t="e" cm="1">
        <f t="array" ref="LQ10">_xlfn.IFNA(VLOOKUP($A10,TRANSPOSE(#REF!),LQ$2+2,FALSE),0)</f>
        <v>#REF!</v>
      </c>
      <c r="LR10" t="e" cm="1">
        <f t="array" ref="LR10">_xlfn.IFNA(VLOOKUP($A10,TRANSPOSE(#REF!),LR$2+2,FALSE),0)</f>
        <v>#REF!</v>
      </c>
      <c r="LS10" t="e" cm="1">
        <f t="array" ref="LS10">_xlfn.IFNA(VLOOKUP($A10,TRANSPOSE(#REF!),LS$2+2,FALSE),0)</f>
        <v>#REF!</v>
      </c>
      <c r="LT10" t="e" cm="1">
        <f t="array" ref="LT10">_xlfn.IFNA(VLOOKUP($A10,TRANSPOSE(#REF!),LT$2+2,FALSE),0)</f>
        <v>#REF!</v>
      </c>
      <c r="LU10" t="e" cm="1">
        <f t="array" ref="LU10">_xlfn.IFNA(VLOOKUP($A10,TRANSPOSE(#REF!),LU$2+2,FALSE),0)</f>
        <v>#REF!</v>
      </c>
      <c r="LV10" t="e" cm="1">
        <f t="array" ref="LV10">_xlfn.IFNA(VLOOKUP($A10,TRANSPOSE(#REF!),LV$2+2,FALSE),0)</f>
        <v>#REF!</v>
      </c>
      <c r="LW10" t="e" cm="1">
        <f t="array" ref="LW10">_xlfn.IFNA(VLOOKUP($A10,TRANSPOSE(#REF!),LW$2+2,FALSE),0)</f>
        <v>#REF!</v>
      </c>
      <c r="LX10" t="e" cm="1">
        <f t="array" ref="LX10">_xlfn.IFNA(VLOOKUP($A10,TRANSPOSE(#REF!),LX$2+2,FALSE),0)</f>
        <v>#REF!</v>
      </c>
      <c r="LY10" t="e" cm="1">
        <f t="array" ref="LY10">_xlfn.IFNA(VLOOKUP($A10,TRANSPOSE(#REF!),LY$2+2,FALSE),0)</f>
        <v>#REF!</v>
      </c>
      <c r="LZ10" t="e" cm="1">
        <f t="array" ref="LZ10">_xlfn.IFNA(VLOOKUP($A10,TRANSPOSE(#REF!),LZ$2+2,FALSE),0)</f>
        <v>#REF!</v>
      </c>
      <c r="MA10" t="e" cm="1">
        <f t="array" ref="MA10">_xlfn.IFNA(VLOOKUP($A10,TRANSPOSE(#REF!),MA$2+2,FALSE),0)</f>
        <v>#REF!</v>
      </c>
      <c r="MB10" t="e" cm="1">
        <f t="array" ref="MB10">_xlfn.IFNA(VLOOKUP($A10,TRANSPOSE(#REF!),MB$2+2,FALSE),0)</f>
        <v>#REF!</v>
      </c>
      <c r="MC10" t="e" cm="1">
        <f t="array" ref="MC10">_xlfn.IFNA(VLOOKUP($A10,TRANSPOSE(#REF!),MC$2+2,FALSE),0)</f>
        <v>#REF!</v>
      </c>
      <c r="MD10" t="e" cm="1">
        <f t="array" ref="MD10">_xlfn.IFNA(VLOOKUP($A10,TRANSPOSE(#REF!),MD$2+2,FALSE),0)</f>
        <v>#REF!</v>
      </c>
      <c r="ME10" t="e" cm="1">
        <f t="array" ref="ME10">_xlfn.IFNA(VLOOKUP($A10,TRANSPOSE(#REF!),ME$2+2,FALSE),0)</f>
        <v>#REF!</v>
      </c>
      <c r="MF10" t="e" cm="1">
        <f t="array" ref="MF10">_xlfn.IFNA(VLOOKUP($A10,TRANSPOSE(#REF!),MF$2+2,FALSE),0)</f>
        <v>#REF!</v>
      </c>
      <c r="MG10" t="e" cm="1">
        <f t="array" ref="MG10">_xlfn.IFNA(VLOOKUP($A10,TRANSPOSE(#REF!),MG$2+2,FALSE),0)</f>
        <v>#REF!</v>
      </c>
      <c r="MH10" t="e" cm="1">
        <f t="array" ref="MH10">_xlfn.IFNA(VLOOKUP($A10,TRANSPOSE(#REF!),MH$2+2,FALSE),0)</f>
        <v>#REF!</v>
      </c>
      <c r="MI10" t="e" cm="1">
        <f t="array" ref="MI10">_xlfn.IFNA(VLOOKUP($A10,TRANSPOSE(#REF!),MI$2+2,FALSE),0)</f>
        <v>#REF!</v>
      </c>
      <c r="MJ10" t="e" cm="1">
        <f t="array" ref="MJ10">_xlfn.IFNA(VLOOKUP($A10,TRANSPOSE(#REF!),MJ$2+2,FALSE),0)</f>
        <v>#REF!</v>
      </c>
      <c r="MK10" t="e" cm="1">
        <f t="array" ref="MK10">_xlfn.IFNA(VLOOKUP($A10,TRANSPOSE(#REF!),MK$2+2,FALSE),0)</f>
        <v>#REF!</v>
      </c>
      <c r="ML10" t="e" cm="1">
        <f t="array" ref="ML10">_xlfn.IFNA(VLOOKUP($A10,TRANSPOSE(#REF!),ML$2+2,FALSE),0)</f>
        <v>#REF!</v>
      </c>
      <c r="MM10" t="e" cm="1">
        <f t="array" ref="MM10">_xlfn.IFNA(VLOOKUP($A10,TRANSPOSE(#REF!),MM$2+2,FALSE),0)</f>
        <v>#REF!</v>
      </c>
      <c r="MN10" t="e" cm="1">
        <f t="array" ref="MN10">_xlfn.IFNA(VLOOKUP($A10,TRANSPOSE(#REF!),MN$2+2,FALSE),0)</f>
        <v>#REF!</v>
      </c>
      <c r="MO10" t="e" cm="1">
        <f t="array" ref="MO10">_xlfn.IFNA(VLOOKUP($A10,TRANSPOSE(#REF!),MO$2+2,FALSE),0)</f>
        <v>#REF!</v>
      </c>
      <c r="MP10" t="e" cm="1">
        <f t="array" ref="MP10">_xlfn.IFNA(VLOOKUP($A10,TRANSPOSE(#REF!),MP$2+2,FALSE),0)</f>
        <v>#REF!</v>
      </c>
      <c r="MQ10" t="e" cm="1">
        <f t="array" ref="MQ10">_xlfn.IFNA(VLOOKUP($A10,TRANSPOSE(#REF!),MQ$2+2,FALSE),0)</f>
        <v>#REF!</v>
      </c>
      <c r="MR10" t="e" cm="1">
        <f t="array" ref="MR10">_xlfn.IFNA(VLOOKUP($A10,TRANSPOSE(#REF!),MR$2+2,FALSE),0)</f>
        <v>#REF!</v>
      </c>
      <c r="MS10" t="e" cm="1">
        <f t="array" ref="MS10">_xlfn.IFNA(VLOOKUP($A10,TRANSPOSE(#REF!),MS$2+2,FALSE),0)</f>
        <v>#REF!</v>
      </c>
      <c r="MT10" t="e" cm="1">
        <f t="array" ref="MT10">_xlfn.IFNA(VLOOKUP($A10,TRANSPOSE(#REF!),MT$2+2,FALSE),0)</f>
        <v>#REF!</v>
      </c>
      <c r="MU10" t="e" cm="1">
        <f t="array" ref="MU10">_xlfn.IFNA(VLOOKUP($A10,TRANSPOSE(#REF!),MU$2+2,FALSE),0)</f>
        <v>#REF!</v>
      </c>
      <c r="MV10" t="e" cm="1">
        <f t="array" ref="MV10">_xlfn.IFNA(VLOOKUP($A10,TRANSPOSE(#REF!),MV$2+2,FALSE),0)</f>
        <v>#REF!</v>
      </c>
      <c r="MW10" t="e" cm="1">
        <f t="array" ref="MW10">_xlfn.IFNA(VLOOKUP($A10,TRANSPOSE(#REF!),MW$2+2,FALSE),0)</f>
        <v>#REF!</v>
      </c>
      <c r="MX10" t="e" cm="1">
        <f t="array" ref="MX10">_xlfn.IFNA(VLOOKUP($A10,TRANSPOSE(#REF!),MX$2+2,FALSE),0)</f>
        <v>#REF!</v>
      </c>
      <c r="MY10" t="e" cm="1">
        <f t="array" ref="MY10">_xlfn.IFNA(VLOOKUP($A10,TRANSPOSE(#REF!),MY$2+2,FALSE),0)</f>
        <v>#REF!</v>
      </c>
      <c r="MZ10" t="e" cm="1">
        <f t="array" ref="MZ10">_xlfn.IFNA(VLOOKUP($A10,TRANSPOSE(#REF!),MZ$2+2,FALSE),0)</f>
        <v>#REF!</v>
      </c>
      <c r="NA10" t="e" cm="1">
        <f t="array" ref="NA10">_xlfn.IFNA(VLOOKUP($A10,TRANSPOSE(#REF!),NA$2+2,FALSE),0)</f>
        <v>#REF!</v>
      </c>
      <c r="NB10" t="e" cm="1">
        <f t="array" ref="NB10">_xlfn.IFNA(VLOOKUP($A10,TRANSPOSE(#REF!),NB$2+2,FALSE),0)</f>
        <v>#REF!</v>
      </c>
      <c r="NC10" t="e" cm="1">
        <f t="array" ref="NC10">_xlfn.IFNA(VLOOKUP($A10,TRANSPOSE(#REF!),NC$2+2,FALSE),0)</f>
        <v>#REF!</v>
      </c>
      <c r="ND10" t="e" cm="1">
        <f t="array" ref="ND10">_xlfn.IFNA(VLOOKUP($A10,TRANSPOSE(#REF!),ND$2+2,FALSE),0)</f>
        <v>#REF!</v>
      </c>
      <c r="NE10" t="e" cm="1">
        <f t="array" ref="NE10">_xlfn.IFNA(VLOOKUP($A10,TRANSPOSE(#REF!),NE$2+2,FALSE),0)</f>
        <v>#REF!</v>
      </c>
      <c r="NF10" t="e" cm="1">
        <f t="array" ref="NF10">_xlfn.IFNA(VLOOKUP($A10,TRANSPOSE(#REF!),NF$2+2,FALSE),0)</f>
        <v>#REF!</v>
      </c>
      <c r="NG10" t="e" cm="1">
        <f t="array" ref="NG10">_xlfn.IFNA(VLOOKUP($A10,TRANSPOSE(#REF!),NG$2+2,FALSE),0)</f>
        <v>#REF!</v>
      </c>
      <c r="NH10" t="e" cm="1">
        <f t="array" ref="NH10">_xlfn.IFNA(VLOOKUP($A10,TRANSPOSE(#REF!),NH$2+2,FALSE),0)</f>
        <v>#REF!</v>
      </c>
      <c r="NI10" t="e" cm="1">
        <f t="array" ref="NI10">_xlfn.IFNA(VLOOKUP($A10,TRANSPOSE(#REF!),NI$2+2,FALSE),0)</f>
        <v>#REF!</v>
      </c>
      <c r="NJ10" t="e" cm="1">
        <f t="array" ref="NJ10">_xlfn.IFNA(VLOOKUP($A10,TRANSPOSE(#REF!),NJ$2+2,FALSE),0)</f>
        <v>#REF!</v>
      </c>
      <c r="NL10" t="e">
        <f t="shared" si="0"/>
        <v>#REF!</v>
      </c>
      <c r="NM10" t="e">
        <f t="shared" si="1"/>
        <v>#REF!</v>
      </c>
    </row>
    <row r="11" spans="1:377" x14ac:dyDescent="0.3">
      <c r="A11" t="str">
        <v>PGB2_01</v>
      </c>
      <c r="B11" t="str">
        <v>Elektriciteit</v>
      </c>
      <c r="C11" t="str">
        <v>Conversion</v>
      </c>
      <c r="D11" t="str">
        <v>Power GB2</v>
      </c>
      <c r="E11" t="str">
        <v>Generation</v>
      </c>
      <c r="F11" t="str">
        <v>Electricity Cluster GB2</v>
      </c>
      <c r="G11" t="str">
        <v>Offshore Wind Cluster GB2</v>
      </c>
      <c r="H11" t="str">
        <v>[GW]</v>
      </c>
      <c r="I11">
        <f>_xlfn.IFNA(VLOOKUP(A11,'[1]PASTE Cap_Investment'!A:B,2,FALSE),0)</f>
        <v>0</v>
      </c>
      <c r="J11" t="e" cm="1">
        <f t="array" ref="J11">_xlfn.IFNA(VLOOKUP($A11,TRANSPOSE(#REF!),J$2+2,FALSE),0)</f>
        <v>#REF!</v>
      </c>
      <c r="K11" t="e" cm="1">
        <f t="array" ref="K11">_xlfn.IFNA(VLOOKUP($A11,TRANSPOSE(#REF!),K$2+2,FALSE),0)</f>
        <v>#REF!</v>
      </c>
      <c r="L11" t="e" cm="1">
        <f t="array" ref="L11">_xlfn.IFNA(VLOOKUP($A11,TRANSPOSE(#REF!),L$2+2,FALSE),0)</f>
        <v>#REF!</v>
      </c>
      <c r="M11" t="e" cm="1">
        <f t="array" ref="M11">_xlfn.IFNA(VLOOKUP($A11,TRANSPOSE(#REF!),M$2+2,FALSE),0)</f>
        <v>#REF!</v>
      </c>
      <c r="N11" t="e" cm="1">
        <f t="array" ref="N11">_xlfn.IFNA(VLOOKUP($A11,TRANSPOSE(#REF!),N$2+2,FALSE),0)</f>
        <v>#REF!</v>
      </c>
      <c r="O11" t="e" cm="1">
        <f t="array" ref="O11">_xlfn.IFNA(VLOOKUP($A11,TRANSPOSE(#REF!),O$2+2,FALSE),0)</f>
        <v>#REF!</v>
      </c>
      <c r="P11" t="e" cm="1">
        <f t="array" ref="P11">_xlfn.IFNA(VLOOKUP($A11,TRANSPOSE(#REF!),P$2+2,FALSE),0)</f>
        <v>#REF!</v>
      </c>
      <c r="Q11" t="e" cm="1">
        <f t="array" ref="Q11">_xlfn.IFNA(VLOOKUP($A11,TRANSPOSE(#REF!),Q$2+2,FALSE),0)</f>
        <v>#REF!</v>
      </c>
      <c r="R11" t="e" cm="1">
        <f t="array" ref="R11">_xlfn.IFNA(VLOOKUP($A11,TRANSPOSE(#REF!),R$2+2,FALSE),0)</f>
        <v>#REF!</v>
      </c>
      <c r="S11" t="e" cm="1">
        <f t="array" ref="S11">_xlfn.IFNA(VLOOKUP($A11,TRANSPOSE(#REF!),S$2+2,FALSE),0)</f>
        <v>#REF!</v>
      </c>
      <c r="T11" t="e" cm="1">
        <f t="array" ref="T11">_xlfn.IFNA(VLOOKUP($A11,TRANSPOSE(#REF!),T$2+2,FALSE),0)</f>
        <v>#REF!</v>
      </c>
      <c r="U11" t="e" cm="1">
        <f t="array" ref="U11">_xlfn.IFNA(VLOOKUP($A11,TRANSPOSE(#REF!),U$2+2,FALSE),0)</f>
        <v>#REF!</v>
      </c>
      <c r="V11" t="e" cm="1">
        <f t="array" ref="V11">_xlfn.IFNA(VLOOKUP($A11,TRANSPOSE(#REF!),V$2+2,FALSE),0)</f>
        <v>#REF!</v>
      </c>
      <c r="W11" t="e" cm="1">
        <f t="array" ref="W11">_xlfn.IFNA(VLOOKUP($A11,TRANSPOSE(#REF!),W$2+2,FALSE),0)</f>
        <v>#REF!</v>
      </c>
      <c r="X11" t="e" cm="1">
        <f t="array" ref="X11">_xlfn.IFNA(VLOOKUP($A11,TRANSPOSE(#REF!),X$2+2,FALSE),0)</f>
        <v>#REF!</v>
      </c>
      <c r="Y11" t="e" cm="1">
        <f t="array" ref="Y11">_xlfn.IFNA(VLOOKUP($A11,TRANSPOSE(#REF!),Y$2+2,FALSE),0)</f>
        <v>#REF!</v>
      </c>
      <c r="Z11" t="e" cm="1">
        <f t="array" ref="Z11">_xlfn.IFNA(VLOOKUP($A11,TRANSPOSE(#REF!),Z$2+2,FALSE),0)</f>
        <v>#REF!</v>
      </c>
      <c r="AA11" t="e" cm="1">
        <f t="array" ref="AA11">_xlfn.IFNA(VLOOKUP($A11,TRANSPOSE(#REF!),AA$2+2,FALSE),0)</f>
        <v>#REF!</v>
      </c>
      <c r="AB11" t="e" cm="1">
        <f t="array" ref="AB11">_xlfn.IFNA(VLOOKUP($A11,TRANSPOSE(#REF!),AB$2+2,FALSE),0)</f>
        <v>#REF!</v>
      </c>
      <c r="AC11" t="e" cm="1">
        <f t="array" ref="AC11">_xlfn.IFNA(VLOOKUP($A11,TRANSPOSE(#REF!),AC$2+2,FALSE),0)</f>
        <v>#REF!</v>
      </c>
      <c r="AD11" t="e" cm="1">
        <f t="array" ref="AD11">_xlfn.IFNA(VLOOKUP($A11,TRANSPOSE(#REF!),AD$2+2,FALSE),0)</f>
        <v>#REF!</v>
      </c>
      <c r="AE11" t="e" cm="1">
        <f t="array" ref="AE11">_xlfn.IFNA(VLOOKUP($A11,TRANSPOSE(#REF!),AE$2+2,FALSE),0)</f>
        <v>#REF!</v>
      </c>
      <c r="AF11" t="e" cm="1">
        <f t="array" ref="AF11">_xlfn.IFNA(VLOOKUP($A11,TRANSPOSE(#REF!),AF$2+2,FALSE),0)</f>
        <v>#REF!</v>
      </c>
      <c r="AG11" t="e" cm="1">
        <f t="array" ref="AG11">_xlfn.IFNA(VLOOKUP($A11,TRANSPOSE(#REF!),AG$2+2,FALSE),0)</f>
        <v>#REF!</v>
      </c>
      <c r="AH11" t="e" cm="1">
        <f t="array" ref="AH11">_xlfn.IFNA(VLOOKUP($A11,TRANSPOSE(#REF!),AH$2+2,FALSE),0)</f>
        <v>#REF!</v>
      </c>
      <c r="AI11" t="e" cm="1">
        <f t="array" ref="AI11">_xlfn.IFNA(VLOOKUP($A11,TRANSPOSE(#REF!),AI$2+2,FALSE),0)</f>
        <v>#REF!</v>
      </c>
      <c r="AJ11" t="e" cm="1">
        <f t="array" ref="AJ11">_xlfn.IFNA(VLOOKUP($A11,TRANSPOSE(#REF!),AJ$2+2,FALSE),0)</f>
        <v>#REF!</v>
      </c>
      <c r="AK11" t="e" cm="1">
        <f t="array" ref="AK11">_xlfn.IFNA(VLOOKUP($A11,TRANSPOSE(#REF!),AK$2+2,FALSE),0)</f>
        <v>#REF!</v>
      </c>
      <c r="AL11" t="e" cm="1">
        <f t="array" ref="AL11">_xlfn.IFNA(VLOOKUP($A11,TRANSPOSE(#REF!),AL$2+2,FALSE),0)</f>
        <v>#REF!</v>
      </c>
      <c r="AM11" t="e" cm="1">
        <f t="array" ref="AM11">_xlfn.IFNA(VLOOKUP($A11,TRANSPOSE(#REF!),AM$2+2,FALSE),0)</f>
        <v>#REF!</v>
      </c>
      <c r="AN11" t="e" cm="1">
        <f t="array" ref="AN11">_xlfn.IFNA(VLOOKUP($A11,TRANSPOSE(#REF!),AN$2+2,FALSE),0)</f>
        <v>#REF!</v>
      </c>
      <c r="AO11" t="e" cm="1">
        <f t="array" ref="AO11">_xlfn.IFNA(VLOOKUP($A11,TRANSPOSE(#REF!),AO$2+2,FALSE),0)</f>
        <v>#REF!</v>
      </c>
      <c r="AP11" t="e" cm="1">
        <f t="array" ref="AP11">_xlfn.IFNA(VLOOKUP($A11,TRANSPOSE(#REF!),AP$2+2,FALSE),0)</f>
        <v>#REF!</v>
      </c>
      <c r="AQ11" t="e" cm="1">
        <f t="array" ref="AQ11">_xlfn.IFNA(VLOOKUP($A11,TRANSPOSE(#REF!),AQ$2+2,FALSE),0)</f>
        <v>#REF!</v>
      </c>
      <c r="AR11" t="e" cm="1">
        <f t="array" ref="AR11">_xlfn.IFNA(VLOOKUP($A11,TRANSPOSE(#REF!),AR$2+2,FALSE),0)</f>
        <v>#REF!</v>
      </c>
      <c r="AS11" t="e" cm="1">
        <f t="array" ref="AS11">_xlfn.IFNA(VLOOKUP($A11,TRANSPOSE(#REF!),AS$2+2,FALSE),0)</f>
        <v>#REF!</v>
      </c>
      <c r="AT11" t="e" cm="1">
        <f t="array" ref="AT11">_xlfn.IFNA(VLOOKUP($A11,TRANSPOSE(#REF!),AT$2+2,FALSE),0)</f>
        <v>#REF!</v>
      </c>
      <c r="AU11" t="e" cm="1">
        <f t="array" ref="AU11">_xlfn.IFNA(VLOOKUP($A11,TRANSPOSE(#REF!),AU$2+2,FALSE),0)</f>
        <v>#REF!</v>
      </c>
      <c r="AV11" t="e" cm="1">
        <f t="array" ref="AV11">_xlfn.IFNA(VLOOKUP($A11,TRANSPOSE(#REF!),AV$2+2,FALSE),0)</f>
        <v>#REF!</v>
      </c>
      <c r="AW11" t="e" cm="1">
        <f t="array" ref="AW11">_xlfn.IFNA(VLOOKUP($A11,TRANSPOSE(#REF!),AW$2+2,FALSE),0)</f>
        <v>#REF!</v>
      </c>
      <c r="AX11" t="e" cm="1">
        <f t="array" ref="AX11">_xlfn.IFNA(VLOOKUP($A11,TRANSPOSE(#REF!),AX$2+2,FALSE),0)</f>
        <v>#REF!</v>
      </c>
      <c r="AY11" t="e" cm="1">
        <f t="array" ref="AY11">_xlfn.IFNA(VLOOKUP($A11,TRANSPOSE(#REF!),AY$2+2,FALSE),0)</f>
        <v>#REF!</v>
      </c>
      <c r="AZ11" t="e" cm="1">
        <f t="array" ref="AZ11">_xlfn.IFNA(VLOOKUP($A11,TRANSPOSE(#REF!),AZ$2+2,FALSE),0)</f>
        <v>#REF!</v>
      </c>
      <c r="BA11" t="e" cm="1">
        <f t="array" ref="BA11">_xlfn.IFNA(VLOOKUP($A11,TRANSPOSE(#REF!),BA$2+2,FALSE),0)</f>
        <v>#REF!</v>
      </c>
      <c r="BB11" t="e" cm="1">
        <f t="array" ref="BB11">_xlfn.IFNA(VLOOKUP($A11,TRANSPOSE(#REF!),BB$2+2,FALSE),0)</f>
        <v>#REF!</v>
      </c>
      <c r="BC11" t="e" cm="1">
        <f t="array" ref="BC11">_xlfn.IFNA(VLOOKUP($A11,TRANSPOSE(#REF!),BC$2+2,FALSE),0)</f>
        <v>#REF!</v>
      </c>
      <c r="BD11" t="e" cm="1">
        <f t="array" ref="BD11">_xlfn.IFNA(VLOOKUP($A11,TRANSPOSE(#REF!),BD$2+2,FALSE),0)</f>
        <v>#REF!</v>
      </c>
      <c r="BE11" t="e" cm="1">
        <f t="array" ref="BE11">_xlfn.IFNA(VLOOKUP($A11,TRANSPOSE(#REF!),BE$2+2,FALSE),0)</f>
        <v>#REF!</v>
      </c>
      <c r="BF11" t="e" cm="1">
        <f t="array" ref="BF11">_xlfn.IFNA(VLOOKUP($A11,TRANSPOSE(#REF!),BF$2+2,FALSE),0)</f>
        <v>#REF!</v>
      </c>
      <c r="BG11" t="e" cm="1">
        <f t="array" ref="BG11">_xlfn.IFNA(VLOOKUP($A11,TRANSPOSE(#REF!),BG$2+2,FALSE),0)</f>
        <v>#REF!</v>
      </c>
      <c r="BH11" t="e" cm="1">
        <f t="array" ref="BH11">_xlfn.IFNA(VLOOKUP($A11,TRANSPOSE(#REF!),BH$2+2,FALSE),0)</f>
        <v>#REF!</v>
      </c>
      <c r="BI11" t="e" cm="1">
        <f t="array" ref="BI11">_xlfn.IFNA(VLOOKUP($A11,TRANSPOSE(#REF!),BI$2+2,FALSE),0)</f>
        <v>#REF!</v>
      </c>
      <c r="BJ11" t="e" cm="1">
        <f t="array" ref="BJ11">_xlfn.IFNA(VLOOKUP($A11,TRANSPOSE(#REF!),BJ$2+2,FALSE),0)</f>
        <v>#REF!</v>
      </c>
      <c r="BK11" t="e" cm="1">
        <f t="array" ref="BK11">_xlfn.IFNA(VLOOKUP($A11,TRANSPOSE(#REF!),BK$2+2,FALSE),0)</f>
        <v>#REF!</v>
      </c>
      <c r="BL11" t="e" cm="1">
        <f t="array" ref="BL11">_xlfn.IFNA(VLOOKUP($A11,TRANSPOSE(#REF!),BL$2+2,FALSE),0)</f>
        <v>#REF!</v>
      </c>
      <c r="BM11" t="e" cm="1">
        <f t="array" ref="BM11">_xlfn.IFNA(VLOOKUP($A11,TRANSPOSE(#REF!),BM$2+2,FALSE),0)</f>
        <v>#REF!</v>
      </c>
      <c r="BN11" t="e" cm="1">
        <f t="array" ref="BN11">_xlfn.IFNA(VLOOKUP($A11,TRANSPOSE(#REF!),BN$2+2,FALSE),0)</f>
        <v>#REF!</v>
      </c>
      <c r="BO11" t="e" cm="1">
        <f t="array" ref="BO11">_xlfn.IFNA(VLOOKUP($A11,TRANSPOSE(#REF!),BO$2+2,FALSE),0)</f>
        <v>#REF!</v>
      </c>
      <c r="BP11" t="e" cm="1">
        <f t="array" ref="BP11">_xlfn.IFNA(VLOOKUP($A11,TRANSPOSE(#REF!),BP$2+2,FALSE),0)</f>
        <v>#REF!</v>
      </c>
      <c r="BQ11" t="e" cm="1">
        <f t="array" ref="BQ11">_xlfn.IFNA(VLOOKUP($A11,TRANSPOSE(#REF!),BQ$2+2,FALSE),0)</f>
        <v>#REF!</v>
      </c>
      <c r="BR11" t="e" cm="1">
        <f t="array" ref="BR11">_xlfn.IFNA(VLOOKUP($A11,TRANSPOSE(#REF!),BR$2+2,FALSE),0)</f>
        <v>#REF!</v>
      </c>
      <c r="BS11" t="e" cm="1">
        <f t="array" ref="BS11">_xlfn.IFNA(VLOOKUP($A11,TRANSPOSE(#REF!),BS$2+2,FALSE),0)</f>
        <v>#REF!</v>
      </c>
      <c r="BT11" t="e" cm="1">
        <f t="array" ref="BT11">_xlfn.IFNA(VLOOKUP($A11,TRANSPOSE(#REF!),BT$2+2,FALSE),0)</f>
        <v>#REF!</v>
      </c>
      <c r="BU11" t="e" cm="1">
        <f t="array" ref="BU11">_xlfn.IFNA(VLOOKUP($A11,TRANSPOSE(#REF!),BU$2+2,FALSE),0)</f>
        <v>#REF!</v>
      </c>
      <c r="BV11" t="e" cm="1">
        <f t="array" ref="BV11">_xlfn.IFNA(VLOOKUP($A11,TRANSPOSE(#REF!),BV$2+2,FALSE),0)</f>
        <v>#REF!</v>
      </c>
      <c r="BW11" t="e" cm="1">
        <f t="array" ref="BW11">_xlfn.IFNA(VLOOKUP($A11,TRANSPOSE(#REF!),BW$2+2,FALSE),0)</f>
        <v>#REF!</v>
      </c>
      <c r="BX11" t="e" cm="1">
        <f t="array" ref="BX11">_xlfn.IFNA(VLOOKUP($A11,TRANSPOSE(#REF!),BX$2+2,FALSE),0)</f>
        <v>#REF!</v>
      </c>
      <c r="BY11" t="e" cm="1">
        <f t="array" ref="BY11">_xlfn.IFNA(VLOOKUP($A11,TRANSPOSE(#REF!),BY$2+2,FALSE),0)</f>
        <v>#REF!</v>
      </c>
      <c r="BZ11" t="e" cm="1">
        <f t="array" ref="BZ11">_xlfn.IFNA(VLOOKUP($A11,TRANSPOSE(#REF!),BZ$2+2,FALSE),0)</f>
        <v>#REF!</v>
      </c>
      <c r="CA11" t="e" cm="1">
        <f t="array" ref="CA11">_xlfn.IFNA(VLOOKUP($A11,TRANSPOSE(#REF!),CA$2+2,FALSE),0)</f>
        <v>#REF!</v>
      </c>
      <c r="CB11" t="e" cm="1">
        <f t="array" ref="CB11">_xlfn.IFNA(VLOOKUP($A11,TRANSPOSE(#REF!),CB$2+2,FALSE),0)</f>
        <v>#REF!</v>
      </c>
      <c r="CC11" t="e" cm="1">
        <f t="array" ref="CC11">_xlfn.IFNA(VLOOKUP($A11,TRANSPOSE(#REF!),CC$2+2,FALSE),0)</f>
        <v>#REF!</v>
      </c>
      <c r="CD11" t="e" cm="1">
        <f t="array" ref="CD11">_xlfn.IFNA(VLOOKUP($A11,TRANSPOSE(#REF!),CD$2+2,FALSE),0)</f>
        <v>#REF!</v>
      </c>
      <c r="CE11" t="e" cm="1">
        <f t="array" ref="CE11">_xlfn.IFNA(VLOOKUP($A11,TRANSPOSE(#REF!),CE$2+2,FALSE),0)</f>
        <v>#REF!</v>
      </c>
      <c r="CF11" t="e" cm="1">
        <f t="array" ref="CF11">_xlfn.IFNA(VLOOKUP($A11,TRANSPOSE(#REF!),CF$2+2,FALSE),0)</f>
        <v>#REF!</v>
      </c>
      <c r="CG11" t="e" cm="1">
        <f t="array" ref="CG11">_xlfn.IFNA(VLOOKUP($A11,TRANSPOSE(#REF!),CG$2+2,FALSE),0)</f>
        <v>#REF!</v>
      </c>
      <c r="CH11" t="e" cm="1">
        <f t="array" ref="CH11">_xlfn.IFNA(VLOOKUP($A11,TRANSPOSE(#REF!),CH$2+2,FALSE),0)</f>
        <v>#REF!</v>
      </c>
      <c r="CI11" t="e" cm="1">
        <f t="array" ref="CI11">_xlfn.IFNA(VLOOKUP($A11,TRANSPOSE(#REF!),CI$2+2,FALSE),0)</f>
        <v>#REF!</v>
      </c>
      <c r="CJ11" t="e" cm="1">
        <f t="array" ref="CJ11">_xlfn.IFNA(VLOOKUP($A11,TRANSPOSE(#REF!),CJ$2+2,FALSE),0)</f>
        <v>#REF!</v>
      </c>
      <c r="CK11" t="e" cm="1">
        <f t="array" ref="CK11">_xlfn.IFNA(VLOOKUP($A11,TRANSPOSE(#REF!),CK$2+2,FALSE),0)</f>
        <v>#REF!</v>
      </c>
      <c r="CL11" t="e" cm="1">
        <f t="array" ref="CL11">_xlfn.IFNA(VLOOKUP($A11,TRANSPOSE(#REF!),CL$2+2,FALSE),0)</f>
        <v>#REF!</v>
      </c>
      <c r="CM11" t="e" cm="1">
        <f t="array" ref="CM11">_xlfn.IFNA(VLOOKUP($A11,TRANSPOSE(#REF!),CM$2+2,FALSE),0)</f>
        <v>#REF!</v>
      </c>
      <c r="CN11" t="e" cm="1">
        <f t="array" ref="CN11">_xlfn.IFNA(VLOOKUP($A11,TRANSPOSE(#REF!),CN$2+2,FALSE),0)</f>
        <v>#REF!</v>
      </c>
      <c r="CO11" t="e" cm="1">
        <f t="array" ref="CO11">_xlfn.IFNA(VLOOKUP($A11,TRANSPOSE(#REF!),CO$2+2,FALSE),0)</f>
        <v>#REF!</v>
      </c>
      <c r="CP11" t="e" cm="1">
        <f t="array" ref="CP11">_xlfn.IFNA(VLOOKUP($A11,TRANSPOSE(#REF!),CP$2+2,FALSE),0)</f>
        <v>#REF!</v>
      </c>
      <c r="CQ11" t="e" cm="1">
        <f t="array" ref="CQ11">_xlfn.IFNA(VLOOKUP($A11,TRANSPOSE(#REF!),CQ$2+2,FALSE),0)</f>
        <v>#REF!</v>
      </c>
      <c r="CR11" t="e" cm="1">
        <f t="array" ref="CR11">_xlfn.IFNA(VLOOKUP($A11,TRANSPOSE(#REF!),CR$2+2,FALSE),0)</f>
        <v>#REF!</v>
      </c>
      <c r="CS11" t="e" cm="1">
        <f t="array" ref="CS11">_xlfn.IFNA(VLOOKUP($A11,TRANSPOSE(#REF!),CS$2+2,FALSE),0)</f>
        <v>#REF!</v>
      </c>
      <c r="CT11" t="e" cm="1">
        <f t="array" ref="CT11">_xlfn.IFNA(VLOOKUP($A11,TRANSPOSE(#REF!),CT$2+2,FALSE),0)</f>
        <v>#REF!</v>
      </c>
      <c r="CU11" t="e" cm="1">
        <f t="array" ref="CU11">_xlfn.IFNA(VLOOKUP($A11,TRANSPOSE(#REF!),CU$2+2,FALSE),0)</f>
        <v>#REF!</v>
      </c>
      <c r="CV11" t="e" cm="1">
        <f t="array" ref="CV11">_xlfn.IFNA(VLOOKUP($A11,TRANSPOSE(#REF!),CV$2+2,FALSE),0)</f>
        <v>#REF!</v>
      </c>
      <c r="CW11" t="e" cm="1">
        <f t="array" ref="CW11">_xlfn.IFNA(VLOOKUP($A11,TRANSPOSE(#REF!),CW$2+2,FALSE),0)</f>
        <v>#REF!</v>
      </c>
      <c r="CX11" t="e" cm="1">
        <f t="array" ref="CX11">_xlfn.IFNA(VLOOKUP($A11,TRANSPOSE(#REF!),CX$2+2,FALSE),0)</f>
        <v>#REF!</v>
      </c>
      <c r="CY11" t="e" cm="1">
        <f t="array" ref="CY11">_xlfn.IFNA(VLOOKUP($A11,TRANSPOSE(#REF!),CY$2+2,FALSE),0)</f>
        <v>#REF!</v>
      </c>
      <c r="CZ11" t="e" cm="1">
        <f t="array" ref="CZ11">_xlfn.IFNA(VLOOKUP($A11,TRANSPOSE(#REF!),CZ$2+2,FALSE),0)</f>
        <v>#REF!</v>
      </c>
      <c r="DA11" t="e" cm="1">
        <f t="array" ref="DA11">_xlfn.IFNA(VLOOKUP($A11,TRANSPOSE(#REF!),DA$2+2,FALSE),0)</f>
        <v>#REF!</v>
      </c>
      <c r="DB11" t="e" cm="1">
        <f t="array" ref="DB11">_xlfn.IFNA(VLOOKUP($A11,TRANSPOSE(#REF!),DB$2+2,FALSE),0)</f>
        <v>#REF!</v>
      </c>
      <c r="DC11" t="e" cm="1">
        <f t="array" ref="DC11">_xlfn.IFNA(VLOOKUP($A11,TRANSPOSE(#REF!),DC$2+2,FALSE),0)</f>
        <v>#REF!</v>
      </c>
      <c r="DD11" t="e" cm="1">
        <f t="array" ref="DD11">_xlfn.IFNA(VLOOKUP($A11,TRANSPOSE(#REF!),DD$2+2,FALSE),0)</f>
        <v>#REF!</v>
      </c>
      <c r="DE11" t="e" cm="1">
        <f t="array" ref="DE11">_xlfn.IFNA(VLOOKUP($A11,TRANSPOSE(#REF!),DE$2+2,FALSE),0)</f>
        <v>#REF!</v>
      </c>
      <c r="DF11" t="e" cm="1">
        <f t="array" ref="DF11">_xlfn.IFNA(VLOOKUP($A11,TRANSPOSE(#REF!),DF$2+2,FALSE),0)</f>
        <v>#REF!</v>
      </c>
      <c r="DG11" t="e" cm="1">
        <f t="array" ref="DG11">_xlfn.IFNA(VLOOKUP($A11,TRANSPOSE(#REF!),DG$2+2,FALSE),0)</f>
        <v>#REF!</v>
      </c>
      <c r="DH11" t="e" cm="1">
        <f t="array" ref="DH11">_xlfn.IFNA(VLOOKUP($A11,TRANSPOSE(#REF!),DH$2+2,FALSE),0)</f>
        <v>#REF!</v>
      </c>
      <c r="DI11" t="e" cm="1">
        <f t="array" ref="DI11">_xlfn.IFNA(VLOOKUP($A11,TRANSPOSE(#REF!),DI$2+2,FALSE),0)</f>
        <v>#REF!</v>
      </c>
      <c r="DJ11" t="e" cm="1">
        <f t="array" ref="DJ11">_xlfn.IFNA(VLOOKUP($A11,TRANSPOSE(#REF!),DJ$2+2,FALSE),0)</f>
        <v>#REF!</v>
      </c>
      <c r="DK11" t="e" cm="1">
        <f t="array" ref="DK11">_xlfn.IFNA(VLOOKUP($A11,TRANSPOSE(#REF!),DK$2+2,FALSE),0)</f>
        <v>#REF!</v>
      </c>
      <c r="DL11" t="e" cm="1">
        <f t="array" ref="DL11">_xlfn.IFNA(VLOOKUP($A11,TRANSPOSE(#REF!),DL$2+2,FALSE),0)</f>
        <v>#REF!</v>
      </c>
      <c r="DM11" t="e" cm="1">
        <f t="array" ref="DM11">_xlfn.IFNA(VLOOKUP($A11,TRANSPOSE(#REF!),DM$2+2,FALSE),0)</f>
        <v>#REF!</v>
      </c>
      <c r="DN11" t="e" cm="1">
        <f t="array" ref="DN11">_xlfn.IFNA(VLOOKUP($A11,TRANSPOSE(#REF!),DN$2+2,FALSE),0)</f>
        <v>#REF!</v>
      </c>
      <c r="DO11" t="e" cm="1">
        <f t="array" ref="DO11">_xlfn.IFNA(VLOOKUP($A11,TRANSPOSE(#REF!),DO$2+2,FALSE),0)</f>
        <v>#REF!</v>
      </c>
      <c r="DP11" t="e" cm="1">
        <f t="array" ref="DP11">_xlfn.IFNA(VLOOKUP($A11,TRANSPOSE(#REF!),DP$2+2,FALSE),0)</f>
        <v>#REF!</v>
      </c>
      <c r="DQ11" t="e" cm="1">
        <f t="array" ref="DQ11">_xlfn.IFNA(VLOOKUP($A11,TRANSPOSE(#REF!),DQ$2+2,FALSE),0)</f>
        <v>#REF!</v>
      </c>
      <c r="DR11" t="e" cm="1">
        <f t="array" ref="DR11">_xlfn.IFNA(VLOOKUP($A11,TRANSPOSE(#REF!),DR$2+2,FALSE),0)</f>
        <v>#REF!</v>
      </c>
      <c r="DS11" t="e" cm="1">
        <f t="array" ref="DS11">_xlfn.IFNA(VLOOKUP($A11,TRANSPOSE(#REF!),DS$2+2,FALSE),0)</f>
        <v>#REF!</v>
      </c>
      <c r="DT11" t="e" cm="1">
        <f t="array" ref="DT11">_xlfn.IFNA(VLOOKUP($A11,TRANSPOSE(#REF!),DT$2+2,FALSE),0)</f>
        <v>#REF!</v>
      </c>
      <c r="DU11" t="e" cm="1">
        <f t="array" ref="DU11">_xlfn.IFNA(VLOOKUP($A11,TRANSPOSE(#REF!),DU$2+2,FALSE),0)</f>
        <v>#REF!</v>
      </c>
      <c r="DV11" t="e" cm="1">
        <f t="array" ref="DV11">_xlfn.IFNA(VLOOKUP($A11,TRANSPOSE(#REF!),DV$2+2,FALSE),0)</f>
        <v>#REF!</v>
      </c>
      <c r="DW11" t="e" cm="1">
        <f t="array" ref="DW11">_xlfn.IFNA(VLOOKUP($A11,TRANSPOSE(#REF!),DW$2+2,FALSE),0)</f>
        <v>#REF!</v>
      </c>
      <c r="DX11" t="e" cm="1">
        <f t="array" ref="DX11">_xlfn.IFNA(VLOOKUP($A11,TRANSPOSE(#REF!),DX$2+2,FALSE),0)</f>
        <v>#REF!</v>
      </c>
      <c r="DY11" t="e" cm="1">
        <f t="array" ref="DY11">_xlfn.IFNA(VLOOKUP($A11,TRANSPOSE(#REF!),DY$2+2,FALSE),0)</f>
        <v>#REF!</v>
      </c>
      <c r="DZ11" t="e" cm="1">
        <f t="array" ref="DZ11">_xlfn.IFNA(VLOOKUP($A11,TRANSPOSE(#REF!),DZ$2+2,FALSE),0)</f>
        <v>#REF!</v>
      </c>
      <c r="EA11" t="e" cm="1">
        <f t="array" ref="EA11">_xlfn.IFNA(VLOOKUP($A11,TRANSPOSE(#REF!),EA$2+2,FALSE),0)</f>
        <v>#REF!</v>
      </c>
      <c r="EB11" t="e" cm="1">
        <f t="array" ref="EB11">_xlfn.IFNA(VLOOKUP($A11,TRANSPOSE(#REF!),EB$2+2,FALSE),0)</f>
        <v>#REF!</v>
      </c>
      <c r="EC11" t="e" cm="1">
        <f t="array" ref="EC11">_xlfn.IFNA(VLOOKUP($A11,TRANSPOSE(#REF!),EC$2+2,FALSE),0)</f>
        <v>#REF!</v>
      </c>
      <c r="ED11" t="e" cm="1">
        <f t="array" ref="ED11">_xlfn.IFNA(VLOOKUP($A11,TRANSPOSE(#REF!),ED$2+2,FALSE),0)</f>
        <v>#REF!</v>
      </c>
      <c r="EE11" t="e" cm="1">
        <f t="array" ref="EE11">_xlfn.IFNA(VLOOKUP($A11,TRANSPOSE(#REF!),EE$2+2,FALSE),0)</f>
        <v>#REF!</v>
      </c>
      <c r="EF11" t="e" cm="1">
        <f t="array" ref="EF11">_xlfn.IFNA(VLOOKUP($A11,TRANSPOSE(#REF!),EF$2+2,FALSE),0)</f>
        <v>#REF!</v>
      </c>
      <c r="EG11" t="e" cm="1">
        <f t="array" ref="EG11">_xlfn.IFNA(VLOOKUP($A11,TRANSPOSE(#REF!),EG$2+2,FALSE),0)</f>
        <v>#REF!</v>
      </c>
      <c r="EH11" t="e" cm="1">
        <f t="array" ref="EH11">_xlfn.IFNA(VLOOKUP($A11,TRANSPOSE(#REF!),EH$2+2,FALSE),0)</f>
        <v>#REF!</v>
      </c>
      <c r="EI11" t="e" cm="1">
        <f t="array" ref="EI11">_xlfn.IFNA(VLOOKUP($A11,TRANSPOSE(#REF!),EI$2+2,FALSE),0)</f>
        <v>#REF!</v>
      </c>
      <c r="EJ11" t="e" cm="1">
        <f t="array" ref="EJ11">_xlfn.IFNA(VLOOKUP($A11,TRANSPOSE(#REF!),EJ$2+2,FALSE),0)</f>
        <v>#REF!</v>
      </c>
      <c r="EK11" t="e" cm="1">
        <f t="array" ref="EK11">_xlfn.IFNA(VLOOKUP($A11,TRANSPOSE(#REF!),EK$2+2,FALSE),0)</f>
        <v>#REF!</v>
      </c>
      <c r="EL11" t="e" cm="1">
        <f t="array" ref="EL11">_xlfn.IFNA(VLOOKUP($A11,TRANSPOSE(#REF!),EL$2+2,FALSE),0)</f>
        <v>#REF!</v>
      </c>
      <c r="EM11" t="e" cm="1">
        <f t="array" ref="EM11">_xlfn.IFNA(VLOOKUP($A11,TRANSPOSE(#REF!),EM$2+2,FALSE),0)</f>
        <v>#REF!</v>
      </c>
      <c r="EN11" t="e" cm="1">
        <f t="array" ref="EN11">_xlfn.IFNA(VLOOKUP($A11,TRANSPOSE(#REF!),EN$2+2,FALSE),0)</f>
        <v>#REF!</v>
      </c>
      <c r="EO11" t="e" cm="1">
        <f t="array" ref="EO11">_xlfn.IFNA(VLOOKUP($A11,TRANSPOSE(#REF!),EO$2+2,FALSE),0)</f>
        <v>#REF!</v>
      </c>
      <c r="EP11" t="e" cm="1">
        <f t="array" ref="EP11">_xlfn.IFNA(VLOOKUP($A11,TRANSPOSE(#REF!),EP$2+2,FALSE),0)</f>
        <v>#REF!</v>
      </c>
      <c r="EQ11" t="e" cm="1">
        <f t="array" ref="EQ11">_xlfn.IFNA(VLOOKUP($A11,TRANSPOSE(#REF!),EQ$2+2,FALSE),0)</f>
        <v>#REF!</v>
      </c>
      <c r="ER11" t="e" cm="1">
        <f t="array" ref="ER11">_xlfn.IFNA(VLOOKUP($A11,TRANSPOSE(#REF!),ER$2+2,FALSE),0)</f>
        <v>#REF!</v>
      </c>
      <c r="ES11" t="e" cm="1">
        <f t="array" ref="ES11">_xlfn.IFNA(VLOOKUP($A11,TRANSPOSE(#REF!),ES$2+2,FALSE),0)</f>
        <v>#REF!</v>
      </c>
      <c r="ET11" t="e" cm="1">
        <f t="array" ref="ET11">_xlfn.IFNA(VLOOKUP($A11,TRANSPOSE(#REF!),ET$2+2,FALSE),0)</f>
        <v>#REF!</v>
      </c>
      <c r="EU11" t="e" cm="1">
        <f t="array" ref="EU11">_xlfn.IFNA(VLOOKUP($A11,TRANSPOSE(#REF!),EU$2+2,FALSE),0)</f>
        <v>#REF!</v>
      </c>
      <c r="EV11" t="e" cm="1">
        <f t="array" ref="EV11">_xlfn.IFNA(VLOOKUP($A11,TRANSPOSE(#REF!),EV$2+2,FALSE),0)</f>
        <v>#REF!</v>
      </c>
      <c r="EW11" t="e" cm="1">
        <f t="array" ref="EW11">_xlfn.IFNA(VLOOKUP($A11,TRANSPOSE(#REF!),EW$2+2,FALSE),0)</f>
        <v>#REF!</v>
      </c>
      <c r="EX11" t="e" cm="1">
        <f t="array" ref="EX11">_xlfn.IFNA(VLOOKUP($A11,TRANSPOSE(#REF!),EX$2+2,FALSE),0)</f>
        <v>#REF!</v>
      </c>
      <c r="EY11" t="e" cm="1">
        <f t="array" ref="EY11">_xlfn.IFNA(VLOOKUP($A11,TRANSPOSE(#REF!),EY$2+2,FALSE),0)</f>
        <v>#REF!</v>
      </c>
      <c r="EZ11" t="e" cm="1">
        <f t="array" ref="EZ11">_xlfn.IFNA(VLOOKUP($A11,TRANSPOSE(#REF!),EZ$2+2,FALSE),0)</f>
        <v>#REF!</v>
      </c>
      <c r="FA11" t="e" cm="1">
        <f t="array" ref="FA11">_xlfn.IFNA(VLOOKUP($A11,TRANSPOSE(#REF!),FA$2+2,FALSE),0)</f>
        <v>#REF!</v>
      </c>
      <c r="FB11" t="e" cm="1">
        <f t="array" ref="FB11">_xlfn.IFNA(VLOOKUP($A11,TRANSPOSE(#REF!),FB$2+2,FALSE),0)</f>
        <v>#REF!</v>
      </c>
      <c r="FC11" t="e" cm="1">
        <f t="array" ref="FC11">_xlfn.IFNA(VLOOKUP($A11,TRANSPOSE(#REF!),FC$2+2,FALSE),0)</f>
        <v>#REF!</v>
      </c>
      <c r="FD11" t="e" cm="1">
        <f t="array" ref="FD11">_xlfn.IFNA(VLOOKUP($A11,TRANSPOSE(#REF!),FD$2+2,FALSE),0)</f>
        <v>#REF!</v>
      </c>
      <c r="FE11" t="e" cm="1">
        <f t="array" ref="FE11">_xlfn.IFNA(VLOOKUP($A11,TRANSPOSE(#REF!),FE$2+2,FALSE),0)</f>
        <v>#REF!</v>
      </c>
      <c r="FF11" t="e" cm="1">
        <f t="array" ref="FF11">_xlfn.IFNA(VLOOKUP($A11,TRANSPOSE(#REF!),FF$2+2,FALSE),0)</f>
        <v>#REF!</v>
      </c>
      <c r="FG11" t="e" cm="1">
        <f t="array" ref="FG11">_xlfn.IFNA(VLOOKUP($A11,TRANSPOSE(#REF!),FG$2+2,FALSE),0)</f>
        <v>#REF!</v>
      </c>
      <c r="FH11" t="e" cm="1">
        <f t="array" ref="FH11">_xlfn.IFNA(VLOOKUP($A11,TRANSPOSE(#REF!),FH$2+2,FALSE),0)</f>
        <v>#REF!</v>
      </c>
      <c r="FI11" t="e" cm="1">
        <f t="array" ref="FI11">_xlfn.IFNA(VLOOKUP($A11,TRANSPOSE(#REF!),FI$2+2,FALSE),0)</f>
        <v>#REF!</v>
      </c>
      <c r="FJ11" t="e" cm="1">
        <f t="array" ref="FJ11">_xlfn.IFNA(VLOOKUP($A11,TRANSPOSE(#REF!),FJ$2+2,FALSE),0)</f>
        <v>#REF!</v>
      </c>
      <c r="FK11" t="e" cm="1">
        <f t="array" ref="FK11">_xlfn.IFNA(VLOOKUP($A11,TRANSPOSE(#REF!),FK$2+2,FALSE),0)</f>
        <v>#REF!</v>
      </c>
      <c r="FL11" t="e" cm="1">
        <f t="array" ref="FL11">_xlfn.IFNA(VLOOKUP($A11,TRANSPOSE(#REF!),FL$2+2,FALSE),0)</f>
        <v>#REF!</v>
      </c>
      <c r="FM11" t="e" cm="1">
        <f t="array" ref="FM11">_xlfn.IFNA(VLOOKUP($A11,TRANSPOSE(#REF!),FM$2+2,FALSE),0)</f>
        <v>#REF!</v>
      </c>
      <c r="FN11" t="e" cm="1">
        <f t="array" ref="FN11">_xlfn.IFNA(VLOOKUP($A11,TRANSPOSE(#REF!),FN$2+2,FALSE),0)</f>
        <v>#REF!</v>
      </c>
      <c r="FO11" t="e" cm="1">
        <f t="array" ref="FO11">_xlfn.IFNA(VLOOKUP($A11,TRANSPOSE(#REF!),FO$2+2,FALSE),0)</f>
        <v>#REF!</v>
      </c>
      <c r="FP11" t="e" cm="1">
        <f t="array" ref="FP11">_xlfn.IFNA(VLOOKUP($A11,TRANSPOSE(#REF!),FP$2+2,FALSE),0)</f>
        <v>#REF!</v>
      </c>
      <c r="FQ11" t="e" cm="1">
        <f t="array" ref="FQ11">_xlfn.IFNA(VLOOKUP($A11,TRANSPOSE(#REF!),FQ$2+2,FALSE),0)</f>
        <v>#REF!</v>
      </c>
      <c r="FR11" t="e" cm="1">
        <f t="array" ref="FR11">_xlfn.IFNA(VLOOKUP($A11,TRANSPOSE(#REF!),FR$2+2,FALSE),0)</f>
        <v>#REF!</v>
      </c>
      <c r="FS11" t="e" cm="1">
        <f t="array" ref="FS11">_xlfn.IFNA(VLOOKUP($A11,TRANSPOSE(#REF!),FS$2+2,FALSE),0)</f>
        <v>#REF!</v>
      </c>
      <c r="FT11" t="e" cm="1">
        <f t="array" ref="FT11">_xlfn.IFNA(VLOOKUP($A11,TRANSPOSE(#REF!),FT$2+2,FALSE),0)</f>
        <v>#REF!</v>
      </c>
      <c r="FU11" t="e" cm="1">
        <f t="array" ref="FU11">_xlfn.IFNA(VLOOKUP($A11,TRANSPOSE(#REF!),FU$2+2,FALSE),0)</f>
        <v>#REF!</v>
      </c>
      <c r="FV11" t="e" cm="1">
        <f t="array" ref="FV11">_xlfn.IFNA(VLOOKUP($A11,TRANSPOSE(#REF!),FV$2+2,FALSE),0)</f>
        <v>#REF!</v>
      </c>
      <c r="FW11" t="e" cm="1">
        <f t="array" ref="FW11">_xlfn.IFNA(VLOOKUP($A11,TRANSPOSE(#REF!),FW$2+2,FALSE),0)</f>
        <v>#REF!</v>
      </c>
      <c r="FX11" t="e" cm="1">
        <f t="array" ref="FX11">_xlfn.IFNA(VLOOKUP($A11,TRANSPOSE(#REF!),FX$2+2,FALSE),0)</f>
        <v>#REF!</v>
      </c>
      <c r="FY11" t="e" cm="1">
        <f t="array" ref="FY11">_xlfn.IFNA(VLOOKUP($A11,TRANSPOSE(#REF!),FY$2+2,FALSE),0)</f>
        <v>#REF!</v>
      </c>
      <c r="FZ11" t="e" cm="1">
        <f t="array" ref="FZ11">_xlfn.IFNA(VLOOKUP($A11,TRANSPOSE(#REF!),FZ$2+2,FALSE),0)</f>
        <v>#REF!</v>
      </c>
      <c r="GA11" t="e" cm="1">
        <f t="array" ref="GA11">_xlfn.IFNA(VLOOKUP($A11,TRANSPOSE(#REF!),GA$2+2,FALSE),0)</f>
        <v>#REF!</v>
      </c>
      <c r="GB11" t="e" cm="1">
        <f t="array" ref="GB11">_xlfn.IFNA(VLOOKUP($A11,TRANSPOSE(#REF!),GB$2+2,FALSE),0)</f>
        <v>#REF!</v>
      </c>
      <c r="GC11" t="e" cm="1">
        <f t="array" ref="GC11">_xlfn.IFNA(VLOOKUP($A11,TRANSPOSE(#REF!),GC$2+2,FALSE),0)</f>
        <v>#REF!</v>
      </c>
      <c r="GD11" t="e" cm="1">
        <f t="array" ref="GD11">_xlfn.IFNA(VLOOKUP($A11,TRANSPOSE(#REF!),GD$2+2,FALSE),0)</f>
        <v>#REF!</v>
      </c>
      <c r="GE11" t="e" cm="1">
        <f t="array" ref="GE11">_xlfn.IFNA(VLOOKUP($A11,TRANSPOSE(#REF!),GE$2+2,FALSE),0)</f>
        <v>#REF!</v>
      </c>
      <c r="GF11" t="e" cm="1">
        <f t="array" ref="GF11">_xlfn.IFNA(VLOOKUP($A11,TRANSPOSE(#REF!),GF$2+2,FALSE),0)</f>
        <v>#REF!</v>
      </c>
      <c r="GG11" t="e" cm="1">
        <f t="array" ref="GG11">_xlfn.IFNA(VLOOKUP($A11,TRANSPOSE(#REF!),GG$2+2,FALSE),0)</f>
        <v>#REF!</v>
      </c>
      <c r="GH11" t="e" cm="1">
        <f t="array" ref="GH11">_xlfn.IFNA(VLOOKUP($A11,TRANSPOSE(#REF!),GH$2+2,FALSE),0)</f>
        <v>#REF!</v>
      </c>
      <c r="GI11" t="e" cm="1">
        <f t="array" ref="GI11">_xlfn.IFNA(VLOOKUP($A11,TRANSPOSE(#REF!),GI$2+2,FALSE),0)</f>
        <v>#REF!</v>
      </c>
      <c r="GJ11" t="e" cm="1">
        <f t="array" ref="GJ11">_xlfn.IFNA(VLOOKUP($A11,TRANSPOSE(#REF!),GJ$2+2,FALSE),0)</f>
        <v>#REF!</v>
      </c>
      <c r="GK11" t="e" cm="1">
        <f t="array" ref="GK11">_xlfn.IFNA(VLOOKUP($A11,TRANSPOSE(#REF!),GK$2+2,FALSE),0)</f>
        <v>#REF!</v>
      </c>
      <c r="GL11" t="e" cm="1">
        <f t="array" ref="GL11">_xlfn.IFNA(VLOOKUP($A11,TRANSPOSE(#REF!),GL$2+2,FALSE),0)</f>
        <v>#REF!</v>
      </c>
      <c r="GM11" t="e" cm="1">
        <f t="array" ref="GM11">_xlfn.IFNA(VLOOKUP($A11,TRANSPOSE(#REF!),GM$2+2,FALSE),0)</f>
        <v>#REF!</v>
      </c>
      <c r="GN11" t="e" cm="1">
        <f t="array" ref="GN11">_xlfn.IFNA(VLOOKUP($A11,TRANSPOSE(#REF!),GN$2+2,FALSE),0)</f>
        <v>#REF!</v>
      </c>
      <c r="GO11" t="e" cm="1">
        <f t="array" ref="GO11">_xlfn.IFNA(VLOOKUP($A11,TRANSPOSE(#REF!),GO$2+2,FALSE),0)</f>
        <v>#REF!</v>
      </c>
      <c r="GP11" t="e" cm="1">
        <f t="array" ref="GP11">_xlfn.IFNA(VLOOKUP($A11,TRANSPOSE(#REF!),GP$2+2,FALSE),0)</f>
        <v>#REF!</v>
      </c>
      <c r="GQ11" t="e" cm="1">
        <f t="array" ref="GQ11">_xlfn.IFNA(VLOOKUP($A11,TRANSPOSE(#REF!),GQ$2+2,FALSE),0)</f>
        <v>#REF!</v>
      </c>
      <c r="GR11" t="e" cm="1">
        <f t="array" ref="GR11">_xlfn.IFNA(VLOOKUP($A11,TRANSPOSE(#REF!),GR$2+2,FALSE),0)</f>
        <v>#REF!</v>
      </c>
      <c r="GS11" t="e" cm="1">
        <f t="array" ref="GS11">_xlfn.IFNA(VLOOKUP($A11,TRANSPOSE(#REF!),GS$2+2,FALSE),0)</f>
        <v>#REF!</v>
      </c>
      <c r="GT11" t="e" cm="1">
        <f t="array" ref="GT11">_xlfn.IFNA(VLOOKUP($A11,TRANSPOSE(#REF!),GT$2+2,FALSE),0)</f>
        <v>#REF!</v>
      </c>
      <c r="GU11" t="e" cm="1">
        <f t="array" ref="GU11">_xlfn.IFNA(VLOOKUP($A11,TRANSPOSE(#REF!),GU$2+2,FALSE),0)</f>
        <v>#REF!</v>
      </c>
      <c r="GV11" t="e" cm="1">
        <f t="array" ref="GV11">_xlfn.IFNA(VLOOKUP($A11,TRANSPOSE(#REF!),GV$2+2,FALSE),0)</f>
        <v>#REF!</v>
      </c>
      <c r="GW11" t="e" cm="1">
        <f t="array" ref="GW11">_xlfn.IFNA(VLOOKUP($A11,TRANSPOSE(#REF!),GW$2+2,FALSE),0)</f>
        <v>#REF!</v>
      </c>
      <c r="GX11" t="e" cm="1">
        <f t="array" ref="GX11">_xlfn.IFNA(VLOOKUP($A11,TRANSPOSE(#REF!),GX$2+2,FALSE),0)</f>
        <v>#REF!</v>
      </c>
      <c r="GY11" t="e" cm="1">
        <f t="array" ref="GY11">_xlfn.IFNA(VLOOKUP($A11,TRANSPOSE(#REF!),GY$2+2,FALSE),0)</f>
        <v>#REF!</v>
      </c>
      <c r="GZ11" t="e" cm="1">
        <f t="array" ref="GZ11">_xlfn.IFNA(VLOOKUP($A11,TRANSPOSE(#REF!),GZ$2+2,FALSE),0)</f>
        <v>#REF!</v>
      </c>
      <c r="HA11" t="e" cm="1">
        <f t="array" ref="HA11">_xlfn.IFNA(VLOOKUP($A11,TRANSPOSE(#REF!),HA$2+2,FALSE),0)</f>
        <v>#REF!</v>
      </c>
      <c r="HB11" t="e" cm="1">
        <f t="array" ref="HB11">_xlfn.IFNA(VLOOKUP($A11,TRANSPOSE(#REF!),HB$2+2,FALSE),0)</f>
        <v>#REF!</v>
      </c>
      <c r="HC11" t="e" cm="1">
        <f t="array" ref="HC11">_xlfn.IFNA(VLOOKUP($A11,TRANSPOSE(#REF!),HC$2+2,FALSE),0)</f>
        <v>#REF!</v>
      </c>
      <c r="HD11" t="e" cm="1">
        <f t="array" ref="HD11">_xlfn.IFNA(VLOOKUP($A11,TRANSPOSE(#REF!),HD$2+2,FALSE),0)</f>
        <v>#REF!</v>
      </c>
      <c r="HE11" t="e" cm="1">
        <f t="array" ref="HE11">_xlfn.IFNA(VLOOKUP($A11,TRANSPOSE(#REF!),HE$2+2,FALSE),0)</f>
        <v>#REF!</v>
      </c>
      <c r="HF11" t="e" cm="1">
        <f t="array" ref="HF11">_xlfn.IFNA(VLOOKUP($A11,TRANSPOSE(#REF!),HF$2+2,FALSE),0)</f>
        <v>#REF!</v>
      </c>
      <c r="HG11" t="e" cm="1">
        <f t="array" ref="HG11">_xlfn.IFNA(VLOOKUP($A11,TRANSPOSE(#REF!),HG$2+2,FALSE),0)</f>
        <v>#REF!</v>
      </c>
      <c r="HH11" t="e" cm="1">
        <f t="array" ref="HH11">_xlfn.IFNA(VLOOKUP($A11,TRANSPOSE(#REF!),HH$2+2,FALSE),0)</f>
        <v>#REF!</v>
      </c>
      <c r="HI11" t="e" cm="1">
        <f t="array" ref="HI11">_xlfn.IFNA(VLOOKUP($A11,TRANSPOSE(#REF!),HI$2+2,FALSE),0)</f>
        <v>#REF!</v>
      </c>
      <c r="HJ11" t="e" cm="1">
        <f t="array" ref="HJ11">_xlfn.IFNA(VLOOKUP($A11,TRANSPOSE(#REF!),HJ$2+2,FALSE),0)</f>
        <v>#REF!</v>
      </c>
      <c r="HK11" t="e" cm="1">
        <f t="array" ref="HK11">_xlfn.IFNA(VLOOKUP($A11,TRANSPOSE(#REF!),HK$2+2,FALSE),0)</f>
        <v>#REF!</v>
      </c>
      <c r="HL11" t="e" cm="1">
        <f t="array" ref="HL11">_xlfn.IFNA(VLOOKUP($A11,TRANSPOSE(#REF!),HL$2+2,FALSE),0)</f>
        <v>#REF!</v>
      </c>
      <c r="HM11" t="e" cm="1">
        <f t="array" ref="HM11">_xlfn.IFNA(VLOOKUP($A11,TRANSPOSE(#REF!),HM$2+2,FALSE),0)</f>
        <v>#REF!</v>
      </c>
      <c r="HN11" t="e" cm="1">
        <f t="array" ref="HN11">_xlfn.IFNA(VLOOKUP($A11,TRANSPOSE(#REF!),HN$2+2,FALSE),0)</f>
        <v>#REF!</v>
      </c>
      <c r="HO11" t="e" cm="1">
        <f t="array" ref="HO11">_xlfn.IFNA(VLOOKUP($A11,TRANSPOSE(#REF!),HO$2+2,FALSE),0)</f>
        <v>#REF!</v>
      </c>
      <c r="HP11" t="e" cm="1">
        <f t="array" ref="HP11">_xlfn.IFNA(VLOOKUP($A11,TRANSPOSE(#REF!),HP$2+2,FALSE),0)</f>
        <v>#REF!</v>
      </c>
      <c r="HQ11" t="e" cm="1">
        <f t="array" ref="HQ11">_xlfn.IFNA(VLOOKUP($A11,TRANSPOSE(#REF!),HQ$2+2,FALSE),0)</f>
        <v>#REF!</v>
      </c>
      <c r="HR11" t="e" cm="1">
        <f t="array" ref="HR11">_xlfn.IFNA(VLOOKUP($A11,TRANSPOSE(#REF!),HR$2+2,FALSE),0)</f>
        <v>#REF!</v>
      </c>
      <c r="HS11" t="e" cm="1">
        <f t="array" ref="HS11">_xlfn.IFNA(VLOOKUP($A11,TRANSPOSE(#REF!),HS$2+2,FALSE),0)</f>
        <v>#REF!</v>
      </c>
      <c r="HT11" t="e" cm="1">
        <f t="array" ref="HT11">_xlfn.IFNA(VLOOKUP($A11,TRANSPOSE(#REF!),HT$2+2,FALSE),0)</f>
        <v>#REF!</v>
      </c>
      <c r="HU11" t="e" cm="1">
        <f t="array" ref="HU11">_xlfn.IFNA(VLOOKUP($A11,TRANSPOSE(#REF!),HU$2+2,FALSE),0)</f>
        <v>#REF!</v>
      </c>
      <c r="HV11" t="e" cm="1">
        <f t="array" ref="HV11">_xlfn.IFNA(VLOOKUP($A11,TRANSPOSE(#REF!),HV$2+2,FALSE),0)</f>
        <v>#REF!</v>
      </c>
      <c r="HW11" t="e" cm="1">
        <f t="array" ref="HW11">_xlfn.IFNA(VLOOKUP($A11,TRANSPOSE(#REF!),HW$2+2,FALSE),0)</f>
        <v>#REF!</v>
      </c>
      <c r="HX11" t="e" cm="1">
        <f t="array" ref="HX11">_xlfn.IFNA(VLOOKUP($A11,TRANSPOSE(#REF!),HX$2+2,FALSE),0)</f>
        <v>#REF!</v>
      </c>
      <c r="HY11" t="e" cm="1">
        <f t="array" ref="HY11">_xlfn.IFNA(VLOOKUP($A11,TRANSPOSE(#REF!),HY$2+2,FALSE),0)</f>
        <v>#REF!</v>
      </c>
      <c r="HZ11" t="e" cm="1">
        <f t="array" ref="HZ11">_xlfn.IFNA(VLOOKUP($A11,TRANSPOSE(#REF!),HZ$2+2,FALSE),0)</f>
        <v>#REF!</v>
      </c>
      <c r="IA11" t="e" cm="1">
        <f t="array" ref="IA11">_xlfn.IFNA(VLOOKUP($A11,TRANSPOSE(#REF!),IA$2+2,FALSE),0)</f>
        <v>#REF!</v>
      </c>
      <c r="IB11" t="e" cm="1">
        <f t="array" ref="IB11">_xlfn.IFNA(VLOOKUP($A11,TRANSPOSE(#REF!),IB$2+2,FALSE),0)</f>
        <v>#REF!</v>
      </c>
      <c r="IC11" t="e" cm="1">
        <f t="array" ref="IC11">_xlfn.IFNA(VLOOKUP($A11,TRANSPOSE(#REF!),IC$2+2,FALSE),0)</f>
        <v>#REF!</v>
      </c>
      <c r="ID11" t="e" cm="1">
        <f t="array" ref="ID11">_xlfn.IFNA(VLOOKUP($A11,TRANSPOSE(#REF!),ID$2+2,FALSE),0)</f>
        <v>#REF!</v>
      </c>
      <c r="IE11" t="e" cm="1">
        <f t="array" ref="IE11">_xlfn.IFNA(VLOOKUP($A11,TRANSPOSE(#REF!),IE$2+2,FALSE),0)</f>
        <v>#REF!</v>
      </c>
      <c r="IF11" t="e" cm="1">
        <f t="array" ref="IF11">_xlfn.IFNA(VLOOKUP($A11,TRANSPOSE(#REF!),IF$2+2,FALSE),0)</f>
        <v>#REF!</v>
      </c>
      <c r="IG11" t="e" cm="1">
        <f t="array" ref="IG11">_xlfn.IFNA(VLOOKUP($A11,TRANSPOSE(#REF!),IG$2+2,FALSE),0)</f>
        <v>#REF!</v>
      </c>
      <c r="IH11" t="e" cm="1">
        <f t="array" ref="IH11">_xlfn.IFNA(VLOOKUP($A11,TRANSPOSE(#REF!),IH$2+2,FALSE),0)</f>
        <v>#REF!</v>
      </c>
      <c r="II11" t="e" cm="1">
        <f t="array" ref="II11">_xlfn.IFNA(VLOOKUP($A11,TRANSPOSE(#REF!),II$2+2,FALSE),0)</f>
        <v>#REF!</v>
      </c>
      <c r="IJ11" t="e" cm="1">
        <f t="array" ref="IJ11">_xlfn.IFNA(VLOOKUP($A11,TRANSPOSE(#REF!),IJ$2+2,FALSE),0)</f>
        <v>#REF!</v>
      </c>
      <c r="IK11" t="e" cm="1">
        <f t="array" ref="IK11">_xlfn.IFNA(VLOOKUP($A11,TRANSPOSE(#REF!),IK$2+2,FALSE),0)</f>
        <v>#REF!</v>
      </c>
      <c r="IL11" t="e" cm="1">
        <f t="array" ref="IL11">_xlfn.IFNA(VLOOKUP($A11,TRANSPOSE(#REF!),IL$2+2,FALSE),0)</f>
        <v>#REF!</v>
      </c>
      <c r="IM11" t="e" cm="1">
        <f t="array" ref="IM11">_xlfn.IFNA(VLOOKUP($A11,TRANSPOSE(#REF!),IM$2+2,FALSE),0)</f>
        <v>#REF!</v>
      </c>
      <c r="IN11" t="e" cm="1">
        <f t="array" ref="IN11">_xlfn.IFNA(VLOOKUP($A11,TRANSPOSE(#REF!),IN$2+2,FALSE),0)</f>
        <v>#REF!</v>
      </c>
      <c r="IO11" t="e" cm="1">
        <f t="array" ref="IO11">_xlfn.IFNA(VLOOKUP($A11,TRANSPOSE(#REF!),IO$2+2,FALSE),0)</f>
        <v>#REF!</v>
      </c>
      <c r="IP11" t="e" cm="1">
        <f t="array" ref="IP11">_xlfn.IFNA(VLOOKUP($A11,TRANSPOSE(#REF!),IP$2+2,FALSE),0)</f>
        <v>#REF!</v>
      </c>
      <c r="IQ11" t="e" cm="1">
        <f t="array" ref="IQ11">_xlfn.IFNA(VLOOKUP($A11,TRANSPOSE(#REF!),IQ$2+2,FALSE),0)</f>
        <v>#REF!</v>
      </c>
      <c r="IR11" t="e" cm="1">
        <f t="array" ref="IR11">_xlfn.IFNA(VLOOKUP($A11,TRANSPOSE(#REF!),IR$2+2,FALSE),0)</f>
        <v>#REF!</v>
      </c>
      <c r="IS11" t="e" cm="1">
        <f t="array" ref="IS11">_xlfn.IFNA(VLOOKUP($A11,TRANSPOSE(#REF!),IS$2+2,FALSE),0)</f>
        <v>#REF!</v>
      </c>
      <c r="IT11" t="e" cm="1">
        <f t="array" ref="IT11">_xlfn.IFNA(VLOOKUP($A11,TRANSPOSE(#REF!),IT$2+2,FALSE),0)</f>
        <v>#REF!</v>
      </c>
      <c r="IU11" t="e" cm="1">
        <f t="array" ref="IU11">_xlfn.IFNA(VLOOKUP($A11,TRANSPOSE(#REF!),IU$2+2,FALSE),0)</f>
        <v>#REF!</v>
      </c>
      <c r="IV11" t="e" cm="1">
        <f t="array" ref="IV11">_xlfn.IFNA(VLOOKUP($A11,TRANSPOSE(#REF!),IV$2+2,FALSE),0)</f>
        <v>#REF!</v>
      </c>
      <c r="IW11" t="e" cm="1">
        <f t="array" ref="IW11">_xlfn.IFNA(VLOOKUP($A11,TRANSPOSE(#REF!),IW$2+2,FALSE),0)</f>
        <v>#REF!</v>
      </c>
      <c r="IX11" t="e" cm="1">
        <f t="array" ref="IX11">_xlfn.IFNA(VLOOKUP($A11,TRANSPOSE(#REF!),IX$2+2,FALSE),0)</f>
        <v>#REF!</v>
      </c>
      <c r="IY11" t="e" cm="1">
        <f t="array" ref="IY11">_xlfn.IFNA(VLOOKUP($A11,TRANSPOSE(#REF!),IY$2+2,FALSE),0)</f>
        <v>#REF!</v>
      </c>
      <c r="IZ11" t="e" cm="1">
        <f t="array" ref="IZ11">_xlfn.IFNA(VLOOKUP($A11,TRANSPOSE(#REF!),IZ$2+2,FALSE),0)</f>
        <v>#REF!</v>
      </c>
      <c r="JA11" t="e" cm="1">
        <f t="array" ref="JA11">_xlfn.IFNA(VLOOKUP($A11,TRANSPOSE(#REF!),JA$2+2,FALSE),0)</f>
        <v>#REF!</v>
      </c>
      <c r="JB11" t="e" cm="1">
        <f t="array" ref="JB11">_xlfn.IFNA(VLOOKUP($A11,TRANSPOSE(#REF!),JB$2+2,FALSE),0)</f>
        <v>#REF!</v>
      </c>
      <c r="JC11" t="e" cm="1">
        <f t="array" ref="JC11">_xlfn.IFNA(VLOOKUP($A11,TRANSPOSE(#REF!),JC$2+2,FALSE),0)</f>
        <v>#REF!</v>
      </c>
      <c r="JD11" t="e" cm="1">
        <f t="array" ref="JD11">_xlfn.IFNA(VLOOKUP($A11,TRANSPOSE(#REF!),JD$2+2,FALSE),0)</f>
        <v>#REF!</v>
      </c>
      <c r="JE11" t="e" cm="1">
        <f t="array" ref="JE11">_xlfn.IFNA(VLOOKUP($A11,TRANSPOSE(#REF!),JE$2+2,FALSE),0)</f>
        <v>#REF!</v>
      </c>
      <c r="JF11" t="e" cm="1">
        <f t="array" ref="JF11">_xlfn.IFNA(VLOOKUP($A11,TRANSPOSE(#REF!),JF$2+2,FALSE),0)</f>
        <v>#REF!</v>
      </c>
      <c r="JG11" t="e" cm="1">
        <f t="array" ref="JG11">_xlfn.IFNA(VLOOKUP($A11,TRANSPOSE(#REF!),JG$2+2,FALSE),0)</f>
        <v>#REF!</v>
      </c>
      <c r="JH11" t="e" cm="1">
        <f t="array" ref="JH11">_xlfn.IFNA(VLOOKUP($A11,TRANSPOSE(#REF!),JH$2+2,FALSE),0)</f>
        <v>#REF!</v>
      </c>
      <c r="JI11" t="e" cm="1">
        <f t="array" ref="JI11">_xlfn.IFNA(VLOOKUP($A11,TRANSPOSE(#REF!),JI$2+2,FALSE),0)</f>
        <v>#REF!</v>
      </c>
      <c r="JJ11" t="e" cm="1">
        <f t="array" ref="JJ11">_xlfn.IFNA(VLOOKUP($A11,TRANSPOSE(#REF!),JJ$2+2,FALSE),0)</f>
        <v>#REF!</v>
      </c>
      <c r="JK11" t="e" cm="1">
        <f t="array" ref="JK11">_xlfn.IFNA(VLOOKUP($A11,TRANSPOSE(#REF!),JK$2+2,FALSE),0)</f>
        <v>#REF!</v>
      </c>
      <c r="JL11" t="e" cm="1">
        <f t="array" ref="JL11">_xlfn.IFNA(VLOOKUP($A11,TRANSPOSE(#REF!),JL$2+2,FALSE),0)</f>
        <v>#REF!</v>
      </c>
      <c r="JM11" t="e" cm="1">
        <f t="array" ref="JM11">_xlfn.IFNA(VLOOKUP($A11,TRANSPOSE(#REF!),JM$2+2,FALSE),0)</f>
        <v>#REF!</v>
      </c>
      <c r="JN11" t="e" cm="1">
        <f t="array" ref="JN11">_xlfn.IFNA(VLOOKUP($A11,TRANSPOSE(#REF!),JN$2+2,FALSE),0)</f>
        <v>#REF!</v>
      </c>
      <c r="JO11" t="e" cm="1">
        <f t="array" ref="JO11">_xlfn.IFNA(VLOOKUP($A11,TRANSPOSE(#REF!),JO$2+2,FALSE),0)</f>
        <v>#REF!</v>
      </c>
      <c r="JP11" t="e" cm="1">
        <f t="array" ref="JP11">_xlfn.IFNA(VLOOKUP($A11,TRANSPOSE(#REF!),JP$2+2,FALSE),0)</f>
        <v>#REF!</v>
      </c>
      <c r="JQ11" t="e" cm="1">
        <f t="array" ref="JQ11">_xlfn.IFNA(VLOOKUP($A11,TRANSPOSE(#REF!),JQ$2+2,FALSE),0)</f>
        <v>#REF!</v>
      </c>
      <c r="JR11" t="e" cm="1">
        <f t="array" ref="JR11">_xlfn.IFNA(VLOOKUP($A11,TRANSPOSE(#REF!),JR$2+2,FALSE),0)</f>
        <v>#REF!</v>
      </c>
      <c r="JS11" t="e" cm="1">
        <f t="array" ref="JS11">_xlfn.IFNA(VLOOKUP($A11,TRANSPOSE(#REF!),JS$2+2,FALSE),0)</f>
        <v>#REF!</v>
      </c>
      <c r="JT11" t="e" cm="1">
        <f t="array" ref="JT11">_xlfn.IFNA(VLOOKUP($A11,TRANSPOSE(#REF!),JT$2+2,FALSE),0)</f>
        <v>#REF!</v>
      </c>
      <c r="JU11" t="e" cm="1">
        <f t="array" ref="JU11">_xlfn.IFNA(VLOOKUP($A11,TRANSPOSE(#REF!),JU$2+2,FALSE),0)</f>
        <v>#REF!</v>
      </c>
      <c r="JV11" t="e" cm="1">
        <f t="array" ref="JV11">_xlfn.IFNA(VLOOKUP($A11,TRANSPOSE(#REF!),JV$2+2,FALSE),0)</f>
        <v>#REF!</v>
      </c>
      <c r="JW11" t="e" cm="1">
        <f t="array" ref="JW11">_xlfn.IFNA(VLOOKUP($A11,TRANSPOSE(#REF!),JW$2+2,FALSE),0)</f>
        <v>#REF!</v>
      </c>
      <c r="JX11" t="e" cm="1">
        <f t="array" ref="JX11">_xlfn.IFNA(VLOOKUP($A11,TRANSPOSE(#REF!),JX$2+2,FALSE),0)</f>
        <v>#REF!</v>
      </c>
      <c r="JY11" t="e" cm="1">
        <f t="array" ref="JY11">_xlfn.IFNA(VLOOKUP($A11,TRANSPOSE(#REF!),JY$2+2,FALSE),0)</f>
        <v>#REF!</v>
      </c>
      <c r="JZ11" t="e" cm="1">
        <f t="array" ref="JZ11">_xlfn.IFNA(VLOOKUP($A11,TRANSPOSE(#REF!),JZ$2+2,FALSE),0)</f>
        <v>#REF!</v>
      </c>
      <c r="KA11" t="e" cm="1">
        <f t="array" ref="KA11">_xlfn.IFNA(VLOOKUP($A11,TRANSPOSE(#REF!),KA$2+2,FALSE),0)</f>
        <v>#REF!</v>
      </c>
      <c r="KB11" t="e" cm="1">
        <f t="array" ref="KB11">_xlfn.IFNA(VLOOKUP($A11,TRANSPOSE(#REF!),KB$2+2,FALSE),0)</f>
        <v>#REF!</v>
      </c>
      <c r="KC11" t="e" cm="1">
        <f t="array" ref="KC11">_xlfn.IFNA(VLOOKUP($A11,TRANSPOSE(#REF!),KC$2+2,FALSE),0)</f>
        <v>#REF!</v>
      </c>
      <c r="KD11" t="e" cm="1">
        <f t="array" ref="KD11">_xlfn.IFNA(VLOOKUP($A11,TRANSPOSE(#REF!),KD$2+2,FALSE),0)</f>
        <v>#REF!</v>
      </c>
      <c r="KE11" t="e" cm="1">
        <f t="array" ref="KE11">_xlfn.IFNA(VLOOKUP($A11,TRANSPOSE(#REF!),KE$2+2,FALSE),0)</f>
        <v>#REF!</v>
      </c>
      <c r="KF11" t="e" cm="1">
        <f t="array" ref="KF11">_xlfn.IFNA(VLOOKUP($A11,TRANSPOSE(#REF!),KF$2+2,FALSE),0)</f>
        <v>#REF!</v>
      </c>
      <c r="KG11" t="e" cm="1">
        <f t="array" ref="KG11">_xlfn.IFNA(VLOOKUP($A11,TRANSPOSE(#REF!),KG$2+2,FALSE),0)</f>
        <v>#REF!</v>
      </c>
      <c r="KH11" t="e" cm="1">
        <f t="array" ref="KH11">_xlfn.IFNA(VLOOKUP($A11,TRANSPOSE(#REF!),KH$2+2,FALSE),0)</f>
        <v>#REF!</v>
      </c>
      <c r="KI11" t="e" cm="1">
        <f t="array" ref="KI11">_xlfn.IFNA(VLOOKUP($A11,TRANSPOSE(#REF!),KI$2+2,FALSE),0)</f>
        <v>#REF!</v>
      </c>
      <c r="KJ11" t="e" cm="1">
        <f t="array" ref="KJ11">_xlfn.IFNA(VLOOKUP($A11,TRANSPOSE(#REF!),KJ$2+2,FALSE),0)</f>
        <v>#REF!</v>
      </c>
      <c r="KK11" t="e" cm="1">
        <f t="array" ref="KK11">_xlfn.IFNA(VLOOKUP($A11,TRANSPOSE(#REF!),KK$2+2,FALSE),0)</f>
        <v>#REF!</v>
      </c>
      <c r="KL11" t="e" cm="1">
        <f t="array" ref="KL11">_xlfn.IFNA(VLOOKUP($A11,TRANSPOSE(#REF!),KL$2+2,FALSE),0)</f>
        <v>#REF!</v>
      </c>
      <c r="KM11" t="e" cm="1">
        <f t="array" ref="KM11">_xlfn.IFNA(VLOOKUP($A11,TRANSPOSE(#REF!),KM$2+2,FALSE),0)</f>
        <v>#REF!</v>
      </c>
      <c r="KN11" t="e" cm="1">
        <f t="array" ref="KN11">_xlfn.IFNA(VLOOKUP($A11,TRANSPOSE(#REF!),KN$2+2,FALSE),0)</f>
        <v>#REF!</v>
      </c>
      <c r="KO11" t="e" cm="1">
        <f t="array" ref="KO11">_xlfn.IFNA(VLOOKUP($A11,TRANSPOSE(#REF!),KO$2+2,FALSE),0)</f>
        <v>#REF!</v>
      </c>
      <c r="KP11" t="e" cm="1">
        <f t="array" ref="KP11">_xlfn.IFNA(VLOOKUP($A11,TRANSPOSE(#REF!),KP$2+2,FALSE),0)</f>
        <v>#REF!</v>
      </c>
      <c r="KQ11" t="e" cm="1">
        <f t="array" ref="KQ11">_xlfn.IFNA(VLOOKUP($A11,TRANSPOSE(#REF!),KQ$2+2,FALSE),0)</f>
        <v>#REF!</v>
      </c>
      <c r="KR11" t="e" cm="1">
        <f t="array" ref="KR11">_xlfn.IFNA(VLOOKUP($A11,TRANSPOSE(#REF!),KR$2+2,FALSE),0)</f>
        <v>#REF!</v>
      </c>
      <c r="KS11" t="e" cm="1">
        <f t="array" ref="KS11">_xlfn.IFNA(VLOOKUP($A11,TRANSPOSE(#REF!),KS$2+2,FALSE),0)</f>
        <v>#REF!</v>
      </c>
      <c r="KT11" t="e" cm="1">
        <f t="array" ref="KT11">_xlfn.IFNA(VLOOKUP($A11,TRANSPOSE(#REF!),KT$2+2,FALSE),0)</f>
        <v>#REF!</v>
      </c>
      <c r="KU11" t="e" cm="1">
        <f t="array" ref="KU11">_xlfn.IFNA(VLOOKUP($A11,TRANSPOSE(#REF!),KU$2+2,FALSE),0)</f>
        <v>#REF!</v>
      </c>
      <c r="KV11" t="e" cm="1">
        <f t="array" ref="KV11">_xlfn.IFNA(VLOOKUP($A11,TRANSPOSE(#REF!),KV$2+2,FALSE),0)</f>
        <v>#REF!</v>
      </c>
      <c r="KW11" t="e" cm="1">
        <f t="array" ref="KW11">_xlfn.IFNA(VLOOKUP($A11,TRANSPOSE(#REF!),KW$2+2,FALSE),0)</f>
        <v>#REF!</v>
      </c>
      <c r="KX11" t="e" cm="1">
        <f t="array" ref="KX11">_xlfn.IFNA(VLOOKUP($A11,TRANSPOSE(#REF!),KX$2+2,FALSE),0)</f>
        <v>#REF!</v>
      </c>
      <c r="KY11" t="e" cm="1">
        <f t="array" ref="KY11">_xlfn.IFNA(VLOOKUP($A11,TRANSPOSE(#REF!),KY$2+2,FALSE),0)</f>
        <v>#REF!</v>
      </c>
      <c r="KZ11" t="e" cm="1">
        <f t="array" ref="KZ11">_xlfn.IFNA(VLOOKUP($A11,TRANSPOSE(#REF!),KZ$2+2,FALSE),0)</f>
        <v>#REF!</v>
      </c>
      <c r="LA11" t="e" cm="1">
        <f t="array" ref="LA11">_xlfn.IFNA(VLOOKUP($A11,TRANSPOSE(#REF!),LA$2+2,FALSE),0)</f>
        <v>#REF!</v>
      </c>
      <c r="LB11" t="e" cm="1">
        <f t="array" ref="LB11">_xlfn.IFNA(VLOOKUP($A11,TRANSPOSE(#REF!),LB$2+2,FALSE),0)</f>
        <v>#REF!</v>
      </c>
      <c r="LC11" t="e" cm="1">
        <f t="array" ref="LC11">_xlfn.IFNA(VLOOKUP($A11,TRANSPOSE(#REF!),LC$2+2,FALSE),0)</f>
        <v>#REF!</v>
      </c>
      <c r="LD11" t="e" cm="1">
        <f t="array" ref="LD11">_xlfn.IFNA(VLOOKUP($A11,TRANSPOSE(#REF!),LD$2+2,FALSE),0)</f>
        <v>#REF!</v>
      </c>
      <c r="LE11" t="e" cm="1">
        <f t="array" ref="LE11">_xlfn.IFNA(VLOOKUP($A11,TRANSPOSE(#REF!),LE$2+2,FALSE),0)</f>
        <v>#REF!</v>
      </c>
      <c r="LF11" t="e" cm="1">
        <f t="array" ref="LF11">_xlfn.IFNA(VLOOKUP($A11,TRANSPOSE(#REF!),LF$2+2,FALSE),0)</f>
        <v>#REF!</v>
      </c>
      <c r="LG11" t="e" cm="1">
        <f t="array" ref="LG11">_xlfn.IFNA(VLOOKUP($A11,TRANSPOSE(#REF!),LG$2+2,FALSE),0)</f>
        <v>#REF!</v>
      </c>
      <c r="LH11" t="e" cm="1">
        <f t="array" ref="LH11">_xlfn.IFNA(VLOOKUP($A11,TRANSPOSE(#REF!),LH$2+2,FALSE),0)</f>
        <v>#REF!</v>
      </c>
      <c r="LI11" t="e" cm="1">
        <f t="array" ref="LI11">_xlfn.IFNA(VLOOKUP($A11,TRANSPOSE(#REF!),LI$2+2,FALSE),0)</f>
        <v>#REF!</v>
      </c>
      <c r="LJ11" t="e" cm="1">
        <f t="array" ref="LJ11">_xlfn.IFNA(VLOOKUP($A11,TRANSPOSE(#REF!),LJ$2+2,FALSE),0)</f>
        <v>#REF!</v>
      </c>
      <c r="LK11" t="e" cm="1">
        <f t="array" ref="LK11">_xlfn.IFNA(VLOOKUP($A11,TRANSPOSE(#REF!),LK$2+2,FALSE),0)</f>
        <v>#REF!</v>
      </c>
      <c r="LL11" t="e" cm="1">
        <f t="array" ref="LL11">_xlfn.IFNA(VLOOKUP($A11,TRANSPOSE(#REF!),LL$2+2,FALSE),0)</f>
        <v>#REF!</v>
      </c>
      <c r="LM11" t="e" cm="1">
        <f t="array" ref="LM11">_xlfn.IFNA(VLOOKUP($A11,TRANSPOSE(#REF!),LM$2+2,FALSE),0)</f>
        <v>#REF!</v>
      </c>
      <c r="LN11" t="e" cm="1">
        <f t="array" ref="LN11">_xlfn.IFNA(VLOOKUP($A11,TRANSPOSE(#REF!),LN$2+2,FALSE),0)</f>
        <v>#REF!</v>
      </c>
      <c r="LO11" t="e" cm="1">
        <f t="array" ref="LO11">_xlfn.IFNA(VLOOKUP($A11,TRANSPOSE(#REF!),LO$2+2,FALSE),0)</f>
        <v>#REF!</v>
      </c>
      <c r="LP11" t="e" cm="1">
        <f t="array" ref="LP11">_xlfn.IFNA(VLOOKUP($A11,TRANSPOSE(#REF!),LP$2+2,FALSE),0)</f>
        <v>#REF!</v>
      </c>
      <c r="LQ11" t="e" cm="1">
        <f t="array" ref="LQ11">_xlfn.IFNA(VLOOKUP($A11,TRANSPOSE(#REF!),LQ$2+2,FALSE),0)</f>
        <v>#REF!</v>
      </c>
      <c r="LR11" t="e" cm="1">
        <f t="array" ref="LR11">_xlfn.IFNA(VLOOKUP($A11,TRANSPOSE(#REF!),LR$2+2,FALSE),0)</f>
        <v>#REF!</v>
      </c>
      <c r="LS11" t="e" cm="1">
        <f t="array" ref="LS11">_xlfn.IFNA(VLOOKUP($A11,TRANSPOSE(#REF!),LS$2+2,FALSE),0)</f>
        <v>#REF!</v>
      </c>
      <c r="LT11" t="e" cm="1">
        <f t="array" ref="LT11">_xlfn.IFNA(VLOOKUP($A11,TRANSPOSE(#REF!),LT$2+2,FALSE),0)</f>
        <v>#REF!</v>
      </c>
      <c r="LU11" t="e" cm="1">
        <f t="array" ref="LU11">_xlfn.IFNA(VLOOKUP($A11,TRANSPOSE(#REF!),LU$2+2,FALSE),0)</f>
        <v>#REF!</v>
      </c>
      <c r="LV11" t="e" cm="1">
        <f t="array" ref="LV11">_xlfn.IFNA(VLOOKUP($A11,TRANSPOSE(#REF!),LV$2+2,FALSE),0)</f>
        <v>#REF!</v>
      </c>
      <c r="LW11" t="e" cm="1">
        <f t="array" ref="LW11">_xlfn.IFNA(VLOOKUP($A11,TRANSPOSE(#REF!),LW$2+2,FALSE),0)</f>
        <v>#REF!</v>
      </c>
      <c r="LX11" t="e" cm="1">
        <f t="array" ref="LX11">_xlfn.IFNA(VLOOKUP($A11,TRANSPOSE(#REF!),LX$2+2,FALSE),0)</f>
        <v>#REF!</v>
      </c>
      <c r="LY11" t="e" cm="1">
        <f t="array" ref="LY11">_xlfn.IFNA(VLOOKUP($A11,TRANSPOSE(#REF!),LY$2+2,FALSE),0)</f>
        <v>#REF!</v>
      </c>
      <c r="LZ11" t="e" cm="1">
        <f t="array" ref="LZ11">_xlfn.IFNA(VLOOKUP($A11,TRANSPOSE(#REF!),LZ$2+2,FALSE),0)</f>
        <v>#REF!</v>
      </c>
      <c r="MA11" t="e" cm="1">
        <f t="array" ref="MA11">_xlfn.IFNA(VLOOKUP($A11,TRANSPOSE(#REF!),MA$2+2,FALSE),0)</f>
        <v>#REF!</v>
      </c>
      <c r="MB11" t="e" cm="1">
        <f t="array" ref="MB11">_xlfn.IFNA(VLOOKUP($A11,TRANSPOSE(#REF!),MB$2+2,FALSE),0)</f>
        <v>#REF!</v>
      </c>
      <c r="MC11" t="e" cm="1">
        <f t="array" ref="MC11">_xlfn.IFNA(VLOOKUP($A11,TRANSPOSE(#REF!),MC$2+2,FALSE),0)</f>
        <v>#REF!</v>
      </c>
      <c r="MD11" t="e" cm="1">
        <f t="array" ref="MD11">_xlfn.IFNA(VLOOKUP($A11,TRANSPOSE(#REF!),MD$2+2,FALSE),0)</f>
        <v>#REF!</v>
      </c>
      <c r="ME11" t="e" cm="1">
        <f t="array" ref="ME11">_xlfn.IFNA(VLOOKUP($A11,TRANSPOSE(#REF!),ME$2+2,FALSE),0)</f>
        <v>#REF!</v>
      </c>
      <c r="MF11" t="e" cm="1">
        <f t="array" ref="MF11">_xlfn.IFNA(VLOOKUP($A11,TRANSPOSE(#REF!),MF$2+2,FALSE),0)</f>
        <v>#REF!</v>
      </c>
      <c r="MG11" t="e" cm="1">
        <f t="array" ref="MG11">_xlfn.IFNA(VLOOKUP($A11,TRANSPOSE(#REF!),MG$2+2,FALSE),0)</f>
        <v>#REF!</v>
      </c>
      <c r="MH11" t="e" cm="1">
        <f t="array" ref="MH11">_xlfn.IFNA(VLOOKUP($A11,TRANSPOSE(#REF!),MH$2+2,FALSE),0)</f>
        <v>#REF!</v>
      </c>
      <c r="MI11" t="e" cm="1">
        <f t="array" ref="MI11">_xlfn.IFNA(VLOOKUP($A11,TRANSPOSE(#REF!),MI$2+2,FALSE),0)</f>
        <v>#REF!</v>
      </c>
      <c r="MJ11" t="e" cm="1">
        <f t="array" ref="MJ11">_xlfn.IFNA(VLOOKUP($A11,TRANSPOSE(#REF!),MJ$2+2,FALSE),0)</f>
        <v>#REF!</v>
      </c>
      <c r="MK11" t="e" cm="1">
        <f t="array" ref="MK11">_xlfn.IFNA(VLOOKUP($A11,TRANSPOSE(#REF!),MK$2+2,FALSE),0)</f>
        <v>#REF!</v>
      </c>
      <c r="ML11" t="e" cm="1">
        <f t="array" ref="ML11">_xlfn.IFNA(VLOOKUP($A11,TRANSPOSE(#REF!),ML$2+2,FALSE),0)</f>
        <v>#REF!</v>
      </c>
      <c r="MM11" t="e" cm="1">
        <f t="array" ref="MM11">_xlfn.IFNA(VLOOKUP($A11,TRANSPOSE(#REF!),MM$2+2,FALSE),0)</f>
        <v>#REF!</v>
      </c>
      <c r="MN11" t="e" cm="1">
        <f t="array" ref="MN11">_xlfn.IFNA(VLOOKUP($A11,TRANSPOSE(#REF!),MN$2+2,FALSE),0)</f>
        <v>#REF!</v>
      </c>
      <c r="MO11" t="e" cm="1">
        <f t="array" ref="MO11">_xlfn.IFNA(VLOOKUP($A11,TRANSPOSE(#REF!),MO$2+2,FALSE),0)</f>
        <v>#REF!</v>
      </c>
      <c r="MP11" t="e" cm="1">
        <f t="array" ref="MP11">_xlfn.IFNA(VLOOKUP($A11,TRANSPOSE(#REF!),MP$2+2,FALSE),0)</f>
        <v>#REF!</v>
      </c>
      <c r="MQ11" t="e" cm="1">
        <f t="array" ref="MQ11">_xlfn.IFNA(VLOOKUP($A11,TRANSPOSE(#REF!),MQ$2+2,FALSE),0)</f>
        <v>#REF!</v>
      </c>
      <c r="MR11" t="e" cm="1">
        <f t="array" ref="MR11">_xlfn.IFNA(VLOOKUP($A11,TRANSPOSE(#REF!),MR$2+2,FALSE),0)</f>
        <v>#REF!</v>
      </c>
      <c r="MS11" t="e" cm="1">
        <f t="array" ref="MS11">_xlfn.IFNA(VLOOKUP($A11,TRANSPOSE(#REF!),MS$2+2,FALSE),0)</f>
        <v>#REF!</v>
      </c>
      <c r="MT11" t="e" cm="1">
        <f t="array" ref="MT11">_xlfn.IFNA(VLOOKUP($A11,TRANSPOSE(#REF!),MT$2+2,FALSE),0)</f>
        <v>#REF!</v>
      </c>
      <c r="MU11" t="e" cm="1">
        <f t="array" ref="MU11">_xlfn.IFNA(VLOOKUP($A11,TRANSPOSE(#REF!),MU$2+2,FALSE),0)</f>
        <v>#REF!</v>
      </c>
      <c r="MV11" t="e" cm="1">
        <f t="array" ref="MV11">_xlfn.IFNA(VLOOKUP($A11,TRANSPOSE(#REF!),MV$2+2,FALSE),0)</f>
        <v>#REF!</v>
      </c>
      <c r="MW11" t="e" cm="1">
        <f t="array" ref="MW11">_xlfn.IFNA(VLOOKUP($A11,TRANSPOSE(#REF!),MW$2+2,FALSE),0)</f>
        <v>#REF!</v>
      </c>
      <c r="MX11" t="e" cm="1">
        <f t="array" ref="MX11">_xlfn.IFNA(VLOOKUP($A11,TRANSPOSE(#REF!),MX$2+2,FALSE),0)</f>
        <v>#REF!</v>
      </c>
      <c r="MY11" t="e" cm="1">
        <f t="array" ref="MY11">_xlfn.IFNA(VLOOKUP($A11,TRANSPOSE(#REF!),MY$2+2,FALSE),0)</f>
        <v>#REF!</v>
      </c>
      <c r="MZ11" t="e" cm="1">
        <f t="array" ref="MZ11">_xlfn.IFNA(VLOOKUP($A11,TRANSPOSE(#REF!),MZ$2+2,FALSE),0)</f>
        <v>#REF!</v>
      </c>
      <c r="NA11" t="e" cm="1">
        <f t="array" ref="NA11">_xlfn.IFNA(VLOOKUP($A11,TRANSPOSE(#REF!),NA$2+2,FALSE),0)</f>
        <v>#REF!</v>
      </c>
      <c r="NB11" t="e" cm="1">
        <f t="array" ref="NB11">_xlfn.IFNA(VLOOKUP($A11,TRANSPOSE(#REF!),NB$2+2,FALSE),0)</f>
        <v>#REF!</v>
      </c>
      <c r="NC11" t="e" cm="1">
        <f t="array" ref="NC11">_xlfn.IFNA(VLOOKUP($A11,TRANSPOSE(#REF!),NC$2+2,FALSE),0)</f>
        <v>#REF!</v>
      </c>
      <c r="ND11" t="e" cm="1">
        <f t="array" ref="ND11">_xlfn.IFNA(VLOOKUP($A11,TRANSPOSE(#REF!),ND$2+2,FALSE),0)</f>
        <v>#REF!</v>
      </c>
      <c r="NE11" t="e" cm="1">
        <f t="array" ref="NE11">_xlfn.IFNA(VLOOKUP($A11,TRANSPOSE(#REF!),NE$2+2,FALSE),0)</f>
        <v>#REF!</v>
      </c>
      <c r="NF11" t="e" cm="1">
        <f t="array" ref="NF11">_xlfn.IFNA(VLOOKUP($A11,TRANSPOSE(#REF!),NF$2+2,FALSE),0)</f>
        <v>#REF!</v>
      </c>
      <c r="NG11" t="e" cm="1">
        <f t="array" ref="NG11">_xlfn.IFNA(VLOOKUP($A11,TRANSPOSE(#REF!),NG$2+2,FALSE),0)</f>
        <v>#REF!</v>
      </c>
      <c r="NH11" t="e" cm="1">
        <f t="array" ref="NH11">_xlfn.IFNA(VLOOKUP($A11,TRANSPOSE(#REF!),NH$2+2,FALSE),0)</f>
        <v>#REF!</v>
      </c>
      <c r="NI11" t="e" cm="1">
        <f t="array" ref="NI11">_xlfn.IFNA(VLOOKUP($A11,TRANSPOSE(#REF!),NI$2+2,FALSE),0)</f>
        <v>#REF!</v>
      </c>
      <c r="NJ11" t="e" cm="1">
        <f t="array" ref="NJ11">_xlfn.IFNA(VLOOKUP($A11,TRANSPOSE(#REF!),NJ$2+2,FALSE),0)</f>
        <v>#REF!</v>
      </c>
      <c r="NL11" t="e">
        <f t="shared" si="0"/>
        <v>#REF!</v>
      </c>
      <c r="NM11" t="e">
        <f t="shared" si="1"/>
        <v>#REF!</v>
      </c>
    </row>
    <row r="12" spans="1:377" x14ac:dyDescent="0.3">
      <c r="A12" t="str">
        <v>PGB3_01</v>
      </c>
      <c r="B12" t="str">
        <v>Elektriciteit</v>
      </c>
      <c r="C12" t="str">
        <v>Conversion</v>
      </c>
      <c r="D12" t="str">
        <v>Power GB3</v>
      </c>
      <c r="E12" t="str">
        <v>Generation</v>
      </c>
      <c r="F12" t="str">
        <v>Electricity Cluster GB3</v>
      </c>
      <c r="G12" t="str">
        <v>Offshore Wind Cluster GB3</v>
      </c>
      <c r="H12" t="str">
        <v>[GW]</v>
      </c>
      <c r="I12">
        <f>_xlfn.IFNA(VLOOKUP(A12,'[1]PASTE Cap_Investment'!A:B,2,FALSE),0)</f>
        <v>0</v>
      </c>
      <c r="J12" t="e" cm="1">
        <f t="array" ref="J12">_xlfn.IFNA(VLOOKUP($A12,TRANSPOSE(#REF!),J$2+2,FALSE),0)</f>
        <v>#REF!</v>
      </c>
      <c r="K12" t="e" cm="1">
        <f t="array" ref="K12">_xlfn.IFNA(VLOOKUP($A12,TRANSPOSE(#REF!),K$2+2,FALSE),0)</f>
        <v>#REF!</v>
      </c>
      <c r="L12" t="e" cm="1">
        <f t="array" ref="L12">_xlfn.IFNA(VLOOKUP($A12,TRANSPOSE(#REF!),L$2+2,FALSE),0)</f>
        <v>#REF!</v>
      </c>
      <c r="M12" t="e" cm="1">
        <f t="array" ref="M12">_xlfn.IFNA(VLOOKUP($A12,TRANSPOSE(#REF!),M$2+2,FALSE),0)</f>
        <v>#REF!</v>
      </c>
      <c r="N12" t="e" cm="1">
        <f t="array" ref="N12">_xlfn.IFNA(VLOOKUP($A12,TRANSPOSE(#REF!),N$2+2,FALSE),0)</f>
        <v>#REF!</v>
      </c>
      <c r="O12" t="e" cm="1">
        <f t="array" ref="O12">_xlfn.IFNA(VLOOKUP($A12,TRANSPOSE(#REF!),O$2+2,FALSE),0)</f>
        <v>#REF!</v>
      </c>
      <c r="P12" t="e" cm="1">
        <f t="array" ref="P12">_xlfn.IFNA(VLOOKUP($A12,TRANSPOSE(#REF!),P$2+2,FALSE),0)</f>
        <v>#REF!</v>
      </c>
      <c r="Q12" t="e" cm="1">
        <f t="array" ref="Q12">_xlfn.IFNA(VLOOKUP($A12,TRANSPOSE(#REF!),Q$2+2,FALSE),0)</f>
        <v>#REF!</v>
      </c>
      <c r="R12" t="e" cm="1">
        <f t="array" ref="R12">_xlfn.IFNA(VLOOKUP($A12,TRANSPOSE(#REF!),R$2+2,FALSE),0)</f>
        <v>#REF!</v>
      </c>
      <c r="S12" t="e" cm="1">
        <f t="array" ref="S12">_xlfn.IFNA(VLOOKUP($A12,TRANSPOSE(#REF!),S$2+2,FALSE),0)</f>
        <v>#REF!</v>
      </c>
      <c r="T12" t="e" cm="1">
        <f t="array" ref="T12">_xlfn.IFNA(VLOOKUP($A12,TRANSPOSE(#REF!),T$2+2,FALSE),0)</f>
        <v>#REF!</v>
      </c>
      <c r="U12" t="e" cm="1">
        <f t="array" ref="U12">_xlfn.IFNA(VLOOKUP($A12,TRANSPOSE(#REF!),U$2+2,FALSE),0)</f>
        <v>#REF!</v>
      </c>
      <c r="V12" t="e" cm="1">
        <f t="array" ref="V12">_xlfn.IFNA(VLOOKUP($A12,TRANSPOSE(#REF!),V$2+2,FALSE),0)</f>
        <v>#REF!</v>
      </c>
      <c r="W12" t="e" cm="1">
        <f t="array" ref="W12">_xlfn.IFNA(VLOOKUP($A12,TRANSPOSE(#REF!),W$2+2,FALSE),0)</f>
        <v>#REF!</v>
      </c>
      <c r="X12" t="e" cm="1">
        <f t="array" ref="X12">_xlfn.IFNA(VLOOKUP($A12,TRANSPOSE(#REF!),X$2+2,FALSE),0)</f>
        <v>#REF!</v>
      </c>
      <c r="Y12" t="e" cm="1">
        <f t="array" ref="Y12">_xlfn.IFNA(VLOOKUP($A12,TRANSPOSE(#REF!),Y$2+2,FALSE),0)</f>
        <v>#REF!</v>
      </c>
      <c r="Z12" t="e" cm="1">
        <f t="array" ref="Z12">_xlfn.IFNA(VLOOKUP($A12,TRANSPOSE(#REF!),Z$2+2,FALSE),0)</f>
        <v>#REF!</v>
      </c>
      <c r="AA12" t="e" cm="1">
        <f t="array" ref="AA12">_xlfn.IFNA(VLOOKUP($A12,TRANSPOSE(#REF!),AA$2+2,FALSE),0)</f>
        <v>#REF!</v>
      </c>
      <c r="AB12" t="e" cm="1">
        <f t="array" ref="AB12">_xlfn.IFNA(VLOOKUP($A12,TRANSPOSE(#REF!),AB$2+2,FALSE),0)</f>
        <v>#REF!</v>
      </c>
      <c r="AC12" t="e" cm="1">
        <f t="array" ref="AC12">_xlfn.IFNA(VLOOKUP($A12,TRANSPOSE(#REF!),AC$2+2,FALSE),0)</f>
        <v>#REF!</v>
      </c>
      <c r="AD12" t="e" cm="1">
        <f t="array" ref="AD12">_xlfn.IFNA(VLOOKUP($A12,TRANSPOSE(#REF!),AD$2+2,FALSE),0)</f>
        <v>#REF!</v>
      </c>
      <c r="AE12" t="e" cm="1">
        <f t="array" ref="AE12">_xlfn.IFNA(VLOOKUP($A12,TRANSPOSE(#REF!),AE$2+2,FALSE),0)</f>
        <v>#REF!</v>
      </c>
      <c r="AF12" t="e" cm="1">
        <f t="array" ref="AF12">_xlfn.IFNA(VLOOKUP($A12,TRANSPOSE(#REF!),AF$2+2,FALSE),0)</f>
        <v>#REF!</v>
      </c>
      <c r="AG12" t="e" cm="1">
        <f t="array" ref="AG12">_xlfn.IFNA(VLOOKUP($A12,TRANSPOSE(#REF!),AG$2+2,FALSE),0)</f>
        <v>#REF!</v>
      </c>
      <c r="AH12" t="e" cm="1">
        <f t="array" ref="AH12">_xlfn.IFNA(VLOOKUP($A12,TRANSPOSE(#REF!),AH$2+2,FALSE),0)</f>
        <v>#REF!</v>
      </c>
      <c r="AI12" t="e" cm="1">
        <f t="array" ref="AI12">_xlfn.IFNA(VLOOKUP($A12,TRANSPOSE(#REF!),AI$2+2,FALSE),0)</f>
        <v>#REF!</v>
      </c>
      <c r="AJ12" t="e" cm="1">
        <f t="array" ref="AJ12">_xlfn.IFNA(VLOOKUP($A12,TRANSPOSE(#REF!),AJ$2+2,FALSE),0)</f>
        <v>#REF!</v>
      </c>
      <c r="AK12" t="e" cm="1">
        <f t="array" ref="AK12">_xlfn.IFNA(VLOOKUP($A12,TRANSPOSE(#REF!),AK$2+2,FALSE),0)</f>
        <v>#REF!</v>
      </c>
      <c r="AL12" t="e" cm="1">
        <f t="array" ref="AL12">_xlfn.IFNA(VLOOKUP($A12,TRANSPOSE(#REF!),AL$2+2,FALSE),0)</f>
        <v>#REF!</v>
      </c>
      <c r="AM12" t="e" cm="1">
        <f t="array" ref="AM12">_xlfn.IFNA(VLOOKUP($A12,TRANSPOSE(#REF!),AM$2+2,FALSE),0)</f>
        <v>#REF!</v>
      </c>
      <c r="AN12" t="e" cm="1">
        <f t="array" ref="AN12">_xlfn.IFNA(VLOOKUP($A12,TRANSPOSE(#REF!),AN$2+2,FALSE),0)</f>
        <v>#REF!</v>
      </c>
      <c r="AO12" t="e" cm="1">
        <f t="array" ref="AO12">_xlfn.IFNA(VLOOKUP($A12,TRANSPOSE(#REF!),AO$2+2,FALSE),0)</f>
        <v>#REF!</v>
      </c>
      <c r="AP12" t="e" cm="1">
        <f t="array" ref="AP12">_xlfn.IFNA(VLOOKUP($A12,TRANSPOSE(#REF!),AP$2+2,FALSE),0)</f>
        <v>#REF!</v>
      </c>
      <c r="AQ12" t="e" cm="1">
        <f t="array" ref="AQ12">_xlfn.IFNA(VLOOKUP($A12,TRANSPOSE(#REF!),AQ$2+2,FALSE),0)</f>
        <v>#REF!</v>
      </c>
      <c r="AR12" t="e" cm="1">
        <f t="array" ref="AR12">_xlfn.IFNA(VLOOKUP($A12,TRANSPOSE(#REF!),AR$2+2,FALSE),0)</f>
        <v>#REF!</v>
      </c>
      <c r="AS12" t="e" cm="1">
        <f t="array" ref="AS12">_xlfn.IFNA(VLOOKUP($A12,TRANSPOSE(#REF!),AS$2+2,FALSE),0)</f>
        <v>#REF!</v>
      </c>
      <c r="AT12" t="e" cm="1">
        <f t="array" ref="AT12">_xlfn.IFNA(VLOOKUP($A12,TRANSPOSE(#REF!),AT$2+2,FALSE),0)</f>
        <v>#REF!</v>
      </c>
      <c r="AU12" t="e" cm="1">
        <f t="array" ref="AU12">_xlfn.IFNA(VLOOKUP($A12,TRANSPOSE(#REF!),AU$2+2,FALSE),0)</f>
        <v>#REF!</v>
      </c>
      <c r="AV12" t="e" cm="1">
        <f t="array" ref="AV12">_xlfn.IFNA(VLOOKUP($A12,TRANSPOSE(#REF!),AV$2+2,FALSE),0)</f>
        <v>#REF!</v>
      </c>
      <c r="AW12" t="e" cm="1">
        <f t="array" ref="AW12">_xlfn.IFNA(VLOOKUP($A12,TRANSPOSE(#REF!),AW$2+2,FALSE),0)</f>
        <v>#REF!</v>
      </c>
      <c r="AX12" t="e" cm="1">
        <f t="array" ref="AX12">_xlfn.IFNA(VLOOKUP($A12,TRANSPOSE(#REF!),AX$2+2,FALSE),0)</f>
        <v>#REF!</v>
      </c>
      <c r="AY12" t="e" cm="1">
        <f t="array" ref="AY12">_xlfn.IFNA(VLOOKUP($A12,TRANSPOSE(#REF!),AY$2+2,FALSE),0)</f>
        <v>#REF!</v>
      </c>
      <c r="AZ12" t="e" cm="1">
        <f t="array" ref="AZ12">_xlfn.IFNA(VLOOKUP($A12,TRANSPOSE(#REF!),AZ$2+2,FALSE),0)</f>
        <v>#REF!</v>
      </c>
      <c r="BA12" t="e" cm="1">
        <f t="array" ref="BA12">_xlfn.IFNA(VLOOKUP($A12,TRANSPOSE(#REF!),BA$2+2,FALSE),0)</f>
        <v>#REF!</v>
      </c>
      <c r="BB12" t="e" cm="1">
        <f t="array" ref="BB12">_xlfn.IFNA(VLOOKUP($A12,TRANSPOSE(#REF!),BB$2+2,FALSE),0)</f>
        <v>#REF!</v>
      </c>
      <c r="BC12" t="e" cm="1">
        <f t="array" ref="BC12">_xlfn.IFNA(VLOOKUP($A12,TRANSPOSE(#REF!),BC$2+2,FALSE),0)</f>
        <v>#REF!</v>
      </c>
      <c r="BD12" t="e" cm="1">
        <f t="array" ref="BD12">_xlfn.IFNA(VLOOKUP($A12,TRANSPOSE(#REF!),BD$2+2,FALSE),0)</f>
        <v>#REF!</v>
      </c>
      <c r="BE12" t="e" cm="1">
        <f t="array" ref="BE12">_xlfn.IFNA(VLOOKUP($A12,TRANSPOSE(#REF!),BE$2+2,FALSE),0)</f>
        <v>#REF!</v>
      </c>
      <c r="BF12" t="e" cm="1">
        <f t="array" ref="BF12">_xlfn.IFNA(VLOOKUP($A12,TRANSPOSE(#REF!),BF$2+2,FALSE),0)</f>
        <v>#REF!</v>
      </c>
      <c r="BG12" t="e" cm="1">
        <f t="array" ref="BG12">_xlfn.IFNA(VLOOKUP($A12,TRANSPOSE(#REF!),BG$2+2,FALSE),0)</f>
        <v>#REF!</v>
      </c>
      <c r="BH12" t="e" cm="1">
        <f t="array" ref="BH12">_xlfn.IFNA(VLOOKUP($A12,TRANSPOSE(#REF!),BH$2+2,FALSE),0)</f>
        <v>#REF!</v>
      </c>
      <c r="BI12" t="e" cm="1">
        <f t="array" ref="BI12">_xlfn.IFNA(VLOOKUP($A12,TRANSPOSE(#REF!),BI$2+2,FALSE),0)</f>
        <v>#REF!</v>
      </c>
      <c r="BJ12" t="e" cm="1">
        <f t="array" ref="BJ12">_xlfn.IFNA(VLOOKUP($A12,TRANSPOSE(#REF!),BJ$2+2,FALSE),0)</f>
        <v>#REF!</v>
      </c>
      <c r="BK12" t="e" cm="1">
        <f t="array" ref="BK12">_xlfn.IFNA(VLOOKUP($A12,TRANSPOSE(#REF!),BK$2+2,FALSE),0)</f>
        <v>#REF!</v>
      </c>
      <c r="BL12" t="e" cm="1">
        <f t="array" ref="BL12">_xlfn.IFNA(VLOOKUP($A12,TRANSPOSE(#REF!),BL$2+2,FALSE),0)</f>
        <v>#REF!</v>
      </c>
      <c r="BM12" t="e" cm="1">
        <f t="array" ref="BM12">_xlfn.IFNA(VLOOKUP($A12,TRANSPOSE(#REF!),BM$2+2,FALSE),0)</f>
        <v>#REF!</v>
      </c>
      <c r="BN12" t="e" cm="1">
        <f t="array" ref="BN12">_xlfn.IFNA(VLOOKUP($A12,TRANSPOSE(#REF!),BN$2+2,FALSE),0)</f>
        <v>#REF!</v>
      </c>
      <c r="BO12" t="e" cm="1">
        <f t="array" ref="BO12">_xlfn.IFNA(VLOOKUP($A12,TRANSPOSE(#REF!),BO$2+2,FALSE),0)</f>
        <v>#REF!</v>
      </c>
      <c r="BP12" t="e" cm="1">
        <f t="array" ref="BP12">_xlfn.IFNA(VLOOKUP($A12,TRANSPOSE(#REF!),BP$2+2,FALSE),0)</f>
        <v>#REF!</v>
      </c>
      <c r="BQ12" t="e" cm="1">
        <f t="array" ref="BQ12">_xlfn.IFNA(VLOOKUP($A12,TRANSPOSE(#REF!),BQ$2+2,FALSE),0)</f>
        <v>#REF!</v>
      </c>
      <c r="BR12" t="e" cm="1">
        <f t="array" ref="BR12">_xlfn.IFNA(VLOOKUP($A12,TRANSPOSE(#REF!),BR$2+2,FALSE),0)</f>
        <v>#REF!</v>
      </c>
      <c r="BS12" t="e" cm="1">
        <f t="array" ref="BS12">_xlfn.IFNA(VLOOKUP($A12,TRANSPOSE(#REF!),BS$2+2,FALSE),0)</f>
        <v>#REF!</v>
      </c>
      <c r="BT12" t="e" cm="1">
        <f t="array" ref="BT12">_xlfn.IFNA(VLOOKUP($A12,TRANSPOSE(#REF!),BT$2+2,FALSE),0)</f>
        <v>#REF!</v>
      </c>
      <c r="BU12" t="e" cm="1">
        <f t="array" ref="BU12">_xlfn.IFNA(VLOOKUP($A12,TRANSPOSE(#REF!),BU$2+2,FALSE),0)</f>
        <v>#REF!</v>
      </c>
      <c r="BV12" t="e" cm="1">
        <f t="array" ref="BV12">_xlfn.IFNA(VLOOKUP($A12,TRANSPOSE(#REF!),BV$2+2,FALSE),0)</f>
        <v>#REF!</v>
      </c>
      <c r="BW12" t="e" cm="1">
        <f t="array" ref="BW12">_xlfn.IFNA(VLOOKUP($A12,TRANSPOSE(#REF!),BW$2+2,FALSE),0)</f>
        <v>#REF!</v>
      </c>
      <c r="BX12" t="e" cm="1">
        <f t="array" ref="BX12">_xlfn.IFNA(VLOOKUP($A12,TRANSPOSE(#REF!),BX$2+2,FALSE),0)</f>
        <v>#REF!</v>
      </c>
      <c r="BY12" t="e" cm="1">
        <f t="array" ref="BY12">_xlfn.IFNA(VLOOKUP($A12,TRANSPOSE(#REF!),BY$2+2,FALSE),0)</f>
        <v>#REF!</v>
      </c>
      <c r="BZ12" t="e" cm="1">
        <f t="array" ref="BZ12">_xlfn.IFNA(VLOOKUP($A12,TRANSPOSE(#REF!),BZ$2+2,FALSE),0)</f>
        <v>#REF!</v>
      </c>
      <c r="CA12" t="e" cm="1">
        <f t="array" ref="CA12">_xlfn.IFNA(VLOOKUP($A12,TRANSPOSE(#REF!),CA$2+2,FALSE),0)</f>
        <v>#REF!</v>
      </c>
      <c r="CB12" t="e" cm="1">
        <f t="array" ref="CB12">_xlfn.IFNA(VLOOKUP($A12,TRANSPOSE(#REF!),CB$2+2,FALSE),0)</f>
        <v>#REF!</v>
      </c>
      <c r="CC12" t="e" cm="1">
        <f t="array" ref="CC12">_xlfn.IFNA(VLOOKUP($A12,TRANSPOSE(#REF!),CC$2+2,FALSE),0)</f>
        <v>#REF!</v>
      </c>
      <c r="CD12" t="e" cm="1">
        <f t="array" ref="CD12">_xlfn.IFNA(VLOOKUP($A12,TRANSPOSE(#REF!),CD$2+2,FALSE),0)</f>
        <v>#REF!</v>
      </c>
      <c r="CE12" t="e" cm="1">
        <f t="array" ref="CE12">_xlfn.IFNA(VLOOKUP($A12,TRANSPOSE(#REF!),CE$2+2,FALSE),0)</f>
        <v>#REF!</v>
      </c>
      <c r="CF12" t="e" cm="1">
        <f t="array" ref="CF12">_xlfn.IFNA(VLOOKUP($A12,TRANSPOSE(#REF!),CF$2+2,FALSE),0)</f>
        <v>#REF!</v>
      </c>
      <c r="CG12" t="e" cm="1">
        <f t="array" ref="CG12">_xlfn.IFNA(VLOOKUP($A12,TRANSPOSE(#REF!),CG$2+2,FALSE),0)</f>
        <v>#REF!</v>
      </c>
      <c r="CH12" t="e" cm="1">
        <f t="array" ref="CH12">_xlfn.IFNA(VLOOKUP($A12,TRANSPOSE(#REF!),CH$2+2,FALSE),0)</f>
        <v>#REF!</v>
      </c>
      <c r="CI12" t="e" cm="1">
        <f t="array" ref="CI12">_xlfn.IFNA(VLOOKUP($A12,TRANSPOSE(#REF!),CI$2+2,FALSE),0)</f>
        <v>#REF!</v>
      </c>
      <c r="CJ12" t="e" cm="1">
        <f t="array" ref="CJ12">_xlfn.IFNA(VLOOKUP($A12,TRANSPOSE(#REF!),CJ$2+2,FALSE),0)</f>
        <v>#REF!</v>
      </c>
      <c r="CK12" t="e" cm="1">
        <f t="array" ref="CK12">_xlfn.IFNA(VLOOKUP($A12,TRANSPOSE(#REF!),CK$2+2,FALSE),0)</f>
        <v>#REF!</v>
      </c>
      <c r="CL12" t="e" cm="1">
        <f t="array" ref="CL12">_xlfn.IFNA(VLOOKUP($A12,TRANSPOSE(#REF!),CL$2+2,FALSE),0)</f>
        <v>#REF!</v>
      </c>
      <c r="CM12" t="e" cm="1">
        <f t="array" ref="CM12">_xlfn.IFNA(VLOOKUP($A12,TRANSPOSE(#REF!),CM$2+2,FALSE),0)</f>
        <v>#REF!</v>
      </c>
      <c r="CN12" t="e" cm="1">
        <f t="array" ref="CN12">_xlfn.IFNA(VLOOKUP($A12,TRANSPOSE(#REF!),CN$2+2,FALSE),0)</f>
        <v>#REF!</v>
      </c>
      <c r="CO12" t="e" cm="1">
        <f t="array" ref="CO12">_xlfn.IFNA(VLOOKUP($A12,TRANSPOSE(#REF!),CO$2+2,FALSE),0)</f>
        <v>#REF!</v>
      </c>
      <c r="CP12" t="e" cm="1">
        <f t="array" ref="CP12">_xlfn.IFNA(VLOOKUP($A12,TRANSPOSE(#REF!),CP$2+2,FALSE),0)</f>
        <v>#REF!</v>
      </c>
      <c r="CQ12" t="e" cm="1">
        <f t="array" ref="CQ12">_xlfn.IFNA(VLOOKUP($A12,TRANSPOSE(#REF!),CQ$2+2,FALSE),0)</f>
        <v>#REF!</v>
      </c>
      <c r="CR12" t="e" cm="1">
        <f t="array" ref="CR12">_xlfn.IFNA(VLOOKUP($A12,TRANSPOSE(#REF!),CR$2+2,FALSE),0)</f>
        <v>#REF!</v>
      </c>
      <c r="CS12" t="e" cm="1">
        <f t="array" ref="CS12">_xlfn.IFNA(VLOOKUP($A12,TRANSPOSE(#REF!),CS$2+2,FALSE),0)</f>
        <v>#REF!</v>
      </c>
      <c r="CT12" t="e" cm="1">
        <f t="array" ref="CT12">_xlfn.IFNA(VLOOKUP($A12,TRANSPOSE(#REF!),CT$2+2,FALSE),0)</f>
        <v>#REF!</v>
      </c>
      <c r="CU12" t="e" cm="1">
        <f t="array" ref="CU12">_xlfn.IFNA(VLOOKUP($A12,TRANSPOSE(#REF!),CU$2+2,FALSE),0)</f>
        <v>#REF!</v>
      </c>
      <c r="CV12" t="e" cm="1">
        <f t="array" ref="CV12">_xlfn.IFNA(VLOOKUP($A12,TRANSPOSE(#REF!),CV$2+2,FALSE),0)</f>
        <v>#REF!</v>
      </c>
      <c r="CW12" t="e" cm="1">
        <f t="array" ref="CW12">_xlfn.IFNA(VLOOKUP($A12,TRANSPOSE(#REF!),CW$2+2,FALSE),0)</f>
        <v>#REF!</v>
      </c>
      <c r="CX12" t="e" cm="1">
        <f t="array" ref="CX12">_xlfn.IFNA(VLOOKUP($A12,TRANSPOSE(#REF!),CX$2+2,FALSE),0)</f>
        <v>#REF!</v>
      </c>
      <c r="CY12" t="e" cm="1">
        <f t="array" ref="CY12">_xlfn.IFNA(VLOOKUP($A12,TRANSPOSE(#REF!),CY$2+2,FALSE),0)</f>
        <v>#REF!</v>
      </c>
      <c r="CZ12" t="e" cm="1">
        <f t="array" ref="CZ12">_xlfn.IFNA(VLOOKUP($A12,TRANSPOSE(#REF!),CZ$2+2,FALSE),0)</f>
        <v>#REF!</v>
      </c>
      <c r="DA12" t="e" cm="1">
        <f t="array" ref="DA12">_xlfn.IFNA(VLOOKUP($A12,TRANSPOSE(#REF!),DA$2+2,FALSE),0)</f>
        <v>#REF!</v>
      </c>
      <c r="DB12" t="e" cm="1">
        <f t="array" ref="DB12">_xlfn.IFNA(VLOOKUP($A12,TRANSPOSE(#REF!),DB$2+2,FALSE),0)</f>
        <v>#REF!</v>
      </c>
      <c r="DC12" t="e" cm="1">
        <f t="array" ref="DC12">_xlfn.IFNA(VLOOKUP($A12,TRANSPOSE(#REF!),DC$2+2,FALSE),0)</f>
        <v>#REF!</v>
      </c>
      <c r="DD12" t="e" cm="1">
        <f t="array" ref="DD12">_xlfn.IFNA(VLOOKUP($A12,TRANSPOSE(#REF!),DD$2+2,FALSE),0)</f>
        <v>#REF!</v>
      </c>
      <c r="DE12" t="e" cm="1">
        <f t="array" ref="DE12">_xlfn.IFNA(VLOOKUP($A12,TRANSPOSE(#REF!),DE$2+2,FALSE),0)</f>
        <v>#REF!</v>
      </c>
      <c r="DF12" t="e" cm="1">
        <f t="array" ref="DF12">_xlfn.IFNA(VLOOKUP($A12,TRANSPOSE(#REF!),DF$2+2,FALSE),0)</f>
        <v>#REF!</v>
      </c>
      <c r="DG12" t="e" cm="1">
        <f t="array" ref="DG12">_xlfn.IFNA(VLOOKUP($A12,TRANSPOSE(#REF!),DG$2+2,FALSE),0)</f>
        <v>#REF!</v>
      </c>
      <c r="DH12" t="e" cm="1">
        <f t="array" ref="DH12">_xlfn.IFNA(VLOOKUP($A12,TRANSPOSE(#REF!),DH$2+2,FALSE),0)</f>
        <v>#REF!</v>
      </c>
      <c r="DI12" t="e" cm="1">
        <f t="array" ref="DI12">_xlfn.IFNA(VLOOKUP($A12,TRANSPOSE(#REF!),DI$2+2,FALSE),0)</f>
        <v>#REF!</v>
      </c>
      <c r="DJ12" t="e" cm="1">
        <f t="array" ref="DJ12">_xlfn.IFNA(VLOOKUP($A12,TRANSPOSE(#REF!),DJ$2+2,FALSE),0)</f>
        <v>#REF!</v>
      </c>
      <c r="DK12" t="e" cm="1">
        <f t="array" ref="DK12">_xlfn.IFNA(VLOOKUP($A12,TRANSPOSE(#REF!),DK$2+2,FALSE),0)</f>
        <v>#REF!</v>
      </c>
      <c r="DL12" t="e" cm="1">
        <f t="array" ref="DL12">_xlfn.IFNA(VLOOKUP($A12,TRANSPOSE(#REF!),DL$2+2,FALSE),0)</f>
        <v>#REF!</v>
      </c>
      <c r="DM12" t="e" cm="1">
        <f t="array" ref="DM12">_xlfn.IFNA(VLOOKUP($A12,TRANSPOSE(#REF!),DM$2+2,FALSE),0)</f>
        <v>#REF!</v>
      </c>
      <c r="DN12" t="e" cm="1">
        <f t="array" ref="DN12">_xlfn.IFNA(VLOOKUP($A12,TRANSPOSE(#REF!),DN$2+2,FALSE),0)</f>
        <v>#REF!</v>
      </c>
      <c r="DO12" t="e" cm="1">
        <f t="array" ref="DO12">_xlfn.IFNA(VLOOKUP($A12,TRANSPOSE(#REF!),DO$2+2,FALSE),0)</f>
        <v>#REF!</v>
      </c>
      <c r="DP12" t="e" cm="1">
        <f t="array" ref="DP12">_xlfn.IFNA(VLOOKUP($A12,TRANSPOSE(#REF!),DP$2+2,FALSE),0)</f>
        <v>#REF!</v>
      </c>
      <c r="DQ12" t="e" cm="1">
        <f t="array" ref="DQ12">_xlfn.IFNA(VLOOKUP($A12,TRANSPOSE(#REF!),DQ$2+2,FALSE),0)</f>
        <v>#REF!</v>
      </c>
      <c r="DR12" t="e" cm="1">
        <f t="array" ref="DR12">_xlfn.IFNA(VLOOKUP($A12,TRANSPOSE(#REF!),DR$2+2,FALSE),0)</f>
        <v>#REF!</v>
      </c>
      <c r="DS12" t="e" cm="1">
        <f t="array" ref="DS12">_xlfn.IFNA(VLOOKUP($A12,TRANSPOSE(#REF!),DS$2+2,FALSE),0)</f>
        <v>#REF!</v>
      </c>
      <c r="DT12" t="e" cm="1">
        <f t="array" ref="DT12">_xlfn.IFNA(VLOOKUP($A12,TRANSPOSE(#REF!),DT$2+2,FALSE),0)</f>
        <v>#REF!</v>
      </c>
      <c r="DU12" t="e" cm="1">
        <f t="array" ref="DU12">_xlfn.IFNA(VLOOKUP($A12,TRANSPOSE(#REF!),DU$2+2,FALSE),0)</f>
        <v>#REF!</v>
      </c>
      <c r="DV12" t="e" cm="1">
        <f t="array" ref="DV12">_xlfn.IFNA(VLOOKUP($A12,TRANSPOSE(#REF!),DV$2+2,FALSE),0)</f>
        <v>#REF!</v>
      </c>
      <c r="DW12" t="e" cm="1">
        <f t="array" ref="DW12">_xlfn.IFNA(VLOOKUP($A12,TRANSPOSE(#REF!),DW$2+2,FALSE),0)</f>
        <v>#REF!</v>
      </c>
      <c r="DX12" t="e" cm="1">
        <f t="array" ref="DX12">_xlfn.IFNA(VLOOKUP($A12,TRANSPOSE(#REF!),DX$2+2,FALSE),0)</f>
        <v>#REF!</v>
      </c>
      <c r="DY12" t="e" cm="1">
        <f t="array" ref="DY12">_xlfn.IFNA(VLOOKUP($A12,TRANSPOSE(#REF!),DY$2+2,FALSE),0)</f>
        <v>#REF!</v>
      </c>
      <c r="DZ12" t="e" cm="1">
        <f t="array" ref="DZ12">_xlfn.IFNA(VLOOKUP($A12,TRANSPOSE(#REF!),DZ$2+2,FALSE),0)</f>
        <v>#REF!</v>
      </c>
      <c r="EA12" t="e" cm="1">
        <f t="array" ref="EA12">_xlfn.IFNA(VLOOKUP($A12,TRANSPOSE(#REF!),EA$2+2,FALSE),0)</f>
        <v>#REF!</v>
      </c>
      <c r="EB12" t="e" cm="1">
        <f t="array" ref="EB12">_xlfn.IFNA(VLOOKUP($A12,TRANSPOSE(#REF!),EB$2+2,FALSE),0)</f>
        <v>#REF!</v>
      </c>
      <c r="EC12" t="e" cm="1">
        <f t="array" ref="EC12">_xlfn.IFNA(VLOOKUP($A12,TRANSPOSE(#REF!),EC$2+2,FALSE),0)</f>
        <v>#REF!</v>
      </c>
      <c r="ED12" t="e" cm="1">
        <f t="array" ref="ED12">_xlfn.IFNA(VLOOKUP($A12,TRANSPOSE(#REF!),ED$2+2,FALSE),0)</f>
        <v>#REF!</v>
      </c>
      <c r="EE12" t="e" cm="1">
        <f t="array" ref="EE12">_xlfn.IFNA(VLOOKUP($A12,TRANSPOSE(#REF!),EE$2+2,FALSE),0)</f>
        <v>#REF!</v>
      </c>
      <c r="EF12" t="e" cm="1">
        <f t="array" ref="EF12">_xlfn.IFNA(VLOOKUP($A12,TRANSPOSE(#REF!),EF$2+2,FALSE),0)</f>
        <v>#REF!</v>
      </c>
      <c r="EG12" t="e" cm="1">
        <f t="array" ref="EG12">_xlfn.IFNA(VLOOKUP($A12,TRANSPOSE(#REF!),EG$2+2,FALSE),0)</f>
        <v>#REF!</v>
      </c>
      <c r="EH12" t="e" cm="1">
        <f t="array" ref="EH12">_xlfn.IFNA(VLOOKUP($A12,TRANSPOSE(#REF!),EH$2+2,FALSE),0)</f>
        <v>#REF!</v>
      </c>
      <c r="EI12" t="e" cm="1">
        <f t="array" ref="EI12">_xlfn.IFNA(VLOOKUP($A12,TRANSPOSE(#REF!),EI$2+2,FALSE),0)</f>
        <v>#REF!</v>
      </c>
      <c r="EJ12" t="e" cm="1">
        <f t="array" ref="EJ12">_xlfn.IFNA(VLOOKUP($A12,TRANSPOSE(#REF!),EJ$2+2,FALSE),0)</f>
        <v>#REF!</v>
      </c>
      <c r="EK12" t="e" cm="1">
        <f t="array" ref="EK12">_xlfn.IFNA(VLOOKUP($A12,TRANSPOSE(#REF!),EK$2+2,FALSE),0)</f>
        <v>#REF!</v>
      </c>
      <c r="EL12" t="e" cm="1">
        <f t="array" ref="EL12">_xlfn.IFNA(VLOOKUP($A12,TRANSPOSE(#REF!),EL$2+2,FALSE),0)</f>
        <v>#REF!</v>
      </c>
      <c r="EM12" t="e" cm="1">
        <f t="array" ref="EM12">_xlfn.IFNA(VLOOKUP($A12,TRANSPOSE(#REF!),EM$2+2,FALSE),0)</f>
        <v>#REF!</v>
      </c>
      <c r="EN12" t="e" cm="1">
        <f t="array" ref="EN12">_xlfn.IFNA(VLOOKUP($A12,TRANSPOSE(#REF!),EN$2+2,FALSE),0)</f>
        <v>#REF!</v>
      </c>
      <c r="EO12" t="e" cm="1">
        <f t="array" ref="EO12">_xlfn.IFNA(VLOOKUP($A12,TRANSPOSE(#REF!),EO$2+2,FALSE),0)</f>
        <v>#REF!</v>
      </c>
      <c r="EP12" t="e" cm="1">
        <f t="array" ref="EP12">_xlfn.IFNA(VLOOKUP($A12,TRANSPOSE(#REF!),EP$2+2,FALSE),0)</f>
        <v>#REF!</v>
      </c>
      <c r="EQ12" t="e" cm="1">
        <f t="array" ref="EQ12">_xlfn.IFNA(VLOOKUP($A12,TRANSPOSE(#REF!),EQ$2+2,FALSE),0)</f>
        <v>#REF!</v>
      </c>
      <c r="ER12" t="e" cm="1">
        <f t="array" ref="ER12">_xlfn.IFNA(VLOOKUP($A12,TRANSPOSE(#REF!),ER$2+2,FALSE),0)</f>
        <v>#REF!</v>
      </c>
      <c r="ES12" t="e" cm="1">
        <f t="array" ref="ES12">_xlfn.IFNA(VLOOKUP($A12,TRANSPOSE(#REF!),ES$2+2,FALSE),0)</f>
        <v>#REF!</v>
      </c>
      <c r="ET12" t="e" cm="1">
        <f t="array" ref="ET12">_xlfn.IFNA(VLOOKUP($A12,TRANSPOSE(#REF!),ET$2+2,FALSE),0)</f>
        <v>#REF!</v>
      </c>
      <c r="EU12" t="e" cm="1">
        <f t="array" ref="EU12">_xlfn.IFNA(VLOOKUP($A12,TRANSPOSE(#REF!),EU$2+2,FALSE),0)</f>
        <v>#REF!</v>
      </c>
      <c r="EV12" t="e" cm="1">
        <f t="array" ref="EV12">_xlfn.IFNA(VLOOKUP($A12,TRANSPOSE(#REF!),EV$2+2,FALSE),0)</f>
        <v>#REF!</v>
      </c>
      <c r="EW12" t="e" cm="1">
        <f t="array" ref="EW12">_xlfn.IFNA(VLOOKUP($A12,TRANSPOSE(#REF!),EW$2+2,FALSE),0)</f>
        <v>#REF!</v>
      </c>
      <c r="EX12" t="e" cm="1">
        <f t="array" ref="EX12">_xlfn.IFNA(VLOOKUP($A12,TRANSPOSE(#REF!),EX$2+2,FALSE),0)</f>
        <v>#REF!</v>
      </c>
      <c r="EY12" t="e" cm="1">
        <f t="array" ref="EY12">_xlfn.IFNA(VLOOKUP($A12,TRANSPOSE(#REF!),EY$2+2,FALSE),0)</f>
        <v>#REF!</v>
      </c>
      <c r="EZ12" t="e" cm="1">
        <f t="array" ref="EZ12">_xlfn.IFNA(VLOOKUP($A12,TRANSPOSE(#REF!),EZ$2+2,FALSE),0)</f>
        <v>#REF!</v>
      </c>
      <c r="FA12" t="e" cm="1">
        <f t="array" ref="FA12">_xlfn.IFNA(VLOOKUP($A12,TRANSPOSE(#REF!),FA$2+2,FALSE),0)</f>
        <v>#REF!</v>
      </c>
      <c r="FB12" t="e" cm="1">
        <f t="array" ref="FB12">_xlfn.IFNA(VLOOKUP($A12,TRANSPOSE(#REF!),FB$2+2,FALSE),0)</f>
        <v>#REF!</v>
      </c>
      <c r="FC12" t="e" cm="1">
        <f t="array" ref="FC12">_xlfn.IFNA(VLOOKUP($A12,TRANSPOSE(#REF!),FC$2+2,FALSE),0)</f>
        <v>#REF!</v>
      </c>
      <c r="FD12" t="e" cm="1">
        <f t="array" ref="FD12">_xlfn.IFNA(VLOOKUP($A12,TRANSPOSE(#REF!),FD$2+2,FALSE),0)</f>
        <v>#REF!</v>
      </c>
      <c r="FE12" t="e" cm="1">
        <f t="array" ref="FE12">_xlfn.IFNA(VLOOKUP($A12,TRANSPOSE(#REF!),FE$2+2,FALSE),0)</f>
        <v>#REF!</v>
      </c>
      <c r="FF12" t="e" cm="1">
        <f t="array" ref="FF12">_xlfn.IFNA(VLOOKUP($A12,TRANSPOSE(#REF!),FF$2+2,FALSE),0)</f>
        <v>#REF!</v>
      </c>
      <c r="FG12" t="e" cm="1">
        <f t="array" ref="FG12">_xlfn.IFNA(VLOOKUP($A12,TRANSPOSE(#REF!),FG$2+2,FALSE),0)</f>
        <v>#REF!</v>
      </c>
      <c r="FH12" t="e" cm="1">
        <f t="array" ref="FH12">_xlfn.IFNA(VLOOKUP($A12,TRANSPOSE(#REF!),FH$2+2,FALSE),0)</f>
        <v>#REF!</v>
      </c>
      <c r="FI12" t="e" cm="1">
        <f t="array" ref="FI12">_xlfn.IFNA(VLOOKUP($A12,TRANSPOSE(#REF!),FI$2+2,FALSE),0)</f>
        <v>#REF!</v>
      </c>
      <c r="FJ12" t="e" cm="1">
        <f t="array" ref="FJ12">_xlfn.IFNA(VLOOKUP($A12,TRANSPOSE(#REF!),FJ$2+2,FALSE),0)</f>
        <v>#REF!</v>
      </c>
      <c r="FK12" t="e" cm="1">
        <f t="array" ref="FK12">_xlfn.IFNA(VLOOKUP($A12,TRANSPOSE(#REF!),FK$2+2,FALSE),0)</f>
        <v>#REF!</v>
      </c>
      <c r="FL12" t="e" cm="1">
        <f t="array" ref="FL12">_xlfn.IFNA(VLOOKUP($A12,TRANSPOSE(#REF!),FL$2+2,FALSE),0)</f>
        <v>#REF!</v>
      </c>
      <c r="FM12" t="e" cm="1">
        <f t="array" ref="FM12">_xlfn.IFNA(VLOOKUP($A12,TRANSPOSE(#REF!),FM$2+2,FALSE),0)</f>
        <v>#REF!</v>
      </c>
      <c r="FN12" t="e" cm="1">
        <f t="array" ref="FN12">_xlfn.IFNA(VLOOKUP($A12,TRANSPOSE(#REF!),FN$2+2,FALSE),0)</f>
        <v>#REF!</v>
      </c>
      <c r="FO12" t="e" cm="1">
        <f t="array" ref="FO12">_xlfn.IFNA(VLOOKUP($A12,TRANSPOSE(#REF!),FO$2+2,FALSE),0)</f>
        <v>#REF!</v>
      </c>
      <c r="FP12" t="e" cm="1">
        <f t="array" ref="FP12">_xlfn.IFNA(VLOOKUP($A12,TRANSPOSE(#REF!),FP$2+2,FALSE),0)</f>
        <v>#REF!</v>
      </c>
      <c r="FQ12" t="e" cm="1">
        <f t="array" ref="FQ12">_xlfn.IFNA(VLOOKUP($A12,TRANSPOSE(#REF!),FQ$2+2,FALSE),0)</f>
        <v>#REF!</v>
      </c>
      <c r="FR12" t="e" cm="1">
        <f t="array" ref="FR12">_xlfn.IFNA(VLOOKUP($A12,TRANSPOSE(#REF!),FR$2+2,FALSE),0)</f>
        <v>#REF!</v>
      </c>
      <c r="FS12" t="e" cm="1">
        <f t="array" ref="FS12">_xlfn.IFNA(VLOOKUP($A12,TRANSPOSE(#REF!),FS$2+2,FALSE),0)</f>
        <v>#REF!</v>
      </c>
      <c r="FT12" t="e" cm="1">
        <f t="array" ref="FT12">_xlfn.IFNA(VLOOKUP($A12,TRANSPOSE(#REF!),FT$2+2,FALSE),0)</f>
        <v>#REF!</v>
      </c>
      <c r="FU12" t="e" cm="1">
        <f t="array" ref="FU12">_xlfn.IFNA(VLOOKUP($A12,TRANSPOSE(#REF!),FU$2+2,FALSE),0)</f>
        <v>#REF!</v>
      </c>
      <c r="FV12" t="e" cm="1">
        <f t="array" ref="FV12">_xlfn.IFNA(VLOOKUP($A12,TRANSPOSE(#REF!),FV$2+2,FALSE),0)</f>
        <v>#REF!</v>
      </c>
      <c r="FW12" t="e" cm="1">
        <f t="array" ref="FW12">_xlfn.IFNA(VLOOKUP($A12,TRANSPOSE(#REF!),FW$2+2,FALSE),0)</f>
        <v>#REF!</v>
      </c>
      <c r="FX12" t="e" cm="1">
        <f t="array" ref="FX12">_xlfn.IFNA(VLOOKUP($A12,TRANSPOSE(#REF!),FX$2+2,FALSE),0)</f>
        <v>#REF!</v>
      </c>
      <c r="FY12" t="e" cm="1">
        <f t="array" ref="FY12">_xlfn.IFNA(VLOOKUP($A12,TRANSPOSE(#REF!),FY$2+2,FALSE),0)</f>
        <v>#REF!</v>
      </c>
      <c r="FZ12" t="e" cm="1">
        <f t="array" ref="FZ12">_xlfn.IFNA(VLOOKUP($A12,TRANSPOSE(#REF!),FZ$2+2,FALSE),0)</f>
        <v>#REF!</v>
      </c>
      <c r="GA12" t="e" cm="1">
        <f t="array" ref="GA12">_xlfn.IFNA(VLOOKUP($A12,TRANSPOSE(#REF!),GA$2+2,FALSE),0)</f>
        <v>#REF!</v>
      </c>
      <c r="GB12" t="e" cm="1">
        <f t="array" ref="GB12">_xlfn.IFNA(VLOOKUP($A12,TRANSPOSE(#REF!),GB$2+2,FALSE),0)</f>
        <v>#REF!</v>
      </c>
      <c r="GC12" t="e" cm="1">
        <f t="array" ref="GC12">_xlfn.IFNA(VLOOKUP($A12,TRANSPOSE(#REF!),GC$2+2,FALSE),0)</f>
        <v>#REF!</v>
      </c>
      <c r="GD12" t="e" cm="1">
        <f t="array" ref="GD12">_xlfn.IFNA(VLOOKUP($A12,TRANSPOSE(#REF!),GD$2+2,FALSE),0)</f>
        <v>#REF!</v>
      </c>
      <c r="GE12" t="e" cm="1">
        <f t="array" ref="GE12">_xlfn.IFNA(VLOOKUP($A12,TRANSPOSE(#REF!),GE$2+2,FALSE),0)</f>
        <v>#REF!</v>
      </c>
      <c r="GF12" t="e" cm="1">
        <f t="array" ref="GF12">_xlfn.IFNA(VLOOKUP($A12,TRANSPOSE(#REF!),GF$2+2,FALSE),0)</f>
        <v>#REF!</v>
      </c>
      <c r="GG12" t="e" cm="1">
        <f t="array" ref="GG12">_xlfn.IFNA(VLOOKUP($A12,TRANSPOSE(#REF!),GG$2+2,FALSE),0)</f>
        <v>#REF!</v>
      </c>
      <c r="GH12" t="e" cm="1">
        <f t="array" ref="GH12">_xlfn.IFNA(VLOOKUP($A12,TRANSPOSE(#REF!),GH$2+2,FALSE),0)</f>
        <v>#REF!</v>
      </c>
      <c r="GI12" t="e" cm="1">
        <f t="array" ref="GI12">_xlfn.IFNA(VLOOKUP($A12,TRANSPOSE(#REF!),GI$2+2,FALSE),0)</f>
        <v>#REF!</v>
      </c>
      <c r="GJ12" t="e" cm="1">
        <f t="array" ref="GJ12">_xlfn.IFNA(VLOOKUP($A12,TRANSPOSE(#REF!),GJ$2+2,FALSE),0)</f>
        <v>#REF!</v>
      </c>
      <c r="GK12" t="e" cm="1">
        <f t="array" ref="GK12">_xlfn.IFNA(VLOOKUP($A12,TRANSPOSE(#REF!),GK$2+2,FALSE),0)</f>
        <v>#REF!</v>
      </c>
      <c r="GL12" t="e" cm="1">
        <f t="array" ref="GL12">_xlfn.IFNA(VLOOKUP($A12,TRANSPOSE(#REF!),GL$2+2,FALSE),0)</f>
        <v>#REF!</v>
      </c>
      <c r="GM12" t="e" cm="1">
        <f t="array" ref="GM12">_xlfn.IFNA(VLOOKUP($A12,TRANSPOSE(#REF!),GM$2+2,FALSE),0)</f>
        <v>#REF!</v>
      </c>
      <c r="GN12" t="e" cm="1">
        <f t="array" ref="GN12">_xlfn.IFNA(VLOOKUP($A12,TRANSPOSE(#REF!),GN$2+2,FALSE),0)</f>
        <v>#REF!</v>
      </c>
      <c r="GO12" t="e" cm="1">
        <f t="array" ref="GO12">_xlfn.IFNA(VLOOKUP($A12,TRANSPOSE(#REF!),GO$2+2,FALSE),0)</f>
        <v>#REF!</v>
      </c>
      <c r="GP12" t="e" cm="1">
        <f t="array" ref="GP12">_xlfn.IFNA(VLOOKUP($A12,TRANSPOSE(#REF!),GP$2+2,FALSE),0)</f>
        <v>#REF!</v>
      </c>
      <c r="GQ12" t="e" cm="1">
        <f t="array" ref="GQ12">_xlfn.IFNA(VLOOKUP($A12,TRANSPOSE(#REF!),GQ$2+2,FALSE),0)</f>
        <v>#REF!</v>
      </c>
      <c r="GR12" t="e" cm="1">
        <f t="array" ref="GR12">_xlfn.IFNA(VLOOKUP($A12,TRANSPOSE(#REF!),GR$2+2,FALSE),0)</f>
        <v>#REF!</v>
      </c>
      <c r="GS12" t="e" cm="1">
        <f t="array" ref="GS12">_xlfn.IFNA(VLOOKUP($A12,TRANSPOSE(#REF!),GS$2+2,FALSE),0)</f>
        <v>#REF!</v>
      </c>
      <c r="GT12" t="e" cm="1">
        <f t="array" ref="GT12">_xlfn.IFNA(VLOOKUP($A12,TRANSPOSE(#REF!),GT$2+2,FALSE),0)</f>
        <v>#REF!</v>
      </c>
      <c r="GU12" t="e" cm="1">
        <f t="array" ref="GU12">_xlfn.IFNA(VLOOKUP($A12,TRANSPOSE(#REF!),GU$2+2,FALSE),0)</f>
        <v>#REF!</v>
      </c>
      <c r="GV12" t="e" cm="1">
        <f t="array" ref="GV12">_xlfn.IFNA(VLOOKUP($A12,TRANSPOSE(#REF!),GV$2+2,FALSE),0)</f>
        <v>#REF!</v>
      </c>
      <c r="GW12" t="e" cm="1">
        <f t="array" ref="GW12">_xlfn.IFNA(VLOOKUP($A12,TRANSPOSE(#REF!),GW$2+2,FALSE),0)</f>
        <v>#REF!</v>
      </c>
      <c r="GX12" t="e" cm="1">
        <f t="array" ref="GX12">_xlfn.IFNA(VLOOKUP($A12,TRANSPOSE(#REF!),GX$2+2,FALSE),0)</f>
        <v>#REF!</v>
      </c>
      <c r="GY12" t="e" cm="1">
        <f t="array" ref="GY12">_xlfn.IFNA(VLOOKUP($A12,TRANSPOSE(#REF!),GY$2+2,FALSE),0)</f>
        <v>#REF!</v>
      </c>
      <c r="GZ12" t="e" cm="1">
        <f t="array" ref="GZ12">_xlfn.IFNA(VLOOKUP($A12,TRANSPOSE(#REF!),GZ$2+2,FALSE),0)</f>
        <v>#REF!</v>
      </c>
      <c r="HA12" t="e" cm="1">
        <f t="array" ref="HA12">_xlfn.IFNA(VLOOKUP($A12,TRANSPOSE(#REF!),HA$2+2,FALSE),0)</f>
        <v>#REF!</v>
      </c>
      <c r="HB12" t="e" cm="1">
        <f t="array" ref="HB12">_xlfn.IFNA(VLOOKUP($A12,TRANSPOSE(#REF!),HB$2+2,FALSE),0)</f>
        <v>#REF!</v>
      </c>
      <c r="HC12" t="e" cm="1">
        <f t="array" ref="HC12">_xlfn.IFNA(VLOOKUP($A12,TRANSPOSE(#REF!),HC$2+2,FALSE),0)</f>
        <v>#REF!</v>
      </c>
      <c r="HD12" t="e" cm="1">
        <f t="array" ref="HD12">_xlfn.IFNA(VLOOKUP($A12,TRANSPOSE(#REF!),HD$2+2,FALSE),0)</f>
        <v>#REF!</v>
      </c>
      <c r="HE12" t="e" cm="1">
        <f t="array" ref="HE12">_xlfn.IFNA(VLOOKUP($A12,TRANSPOSE(#REF!),HE$2+2,FALSE),0)</f>
        <v>#REF!</v>
      </c>
      <c r="HF12" t="e" cm="1">
        <f t="array" ref="HF12">_xlfn.IFNA(VLOOKUP($A12,TRANSPOSE(#REF!),HF$2+2,FALSE),0)</f>
        <v>#REF!</v>
      </c>
      <c r="HG12" t="e" cm="1">
        <f t="array" ref="HG12">_xlfn.IFNA(VLOOKUP($A12,TRANSPOSE(#REF!),HG$2+2,FALSE),0)</f>
        <v>#REF!</v>
      </c>
      <c r="HH12" t="e" cm="1">
        <f t="array" ref="HH12">_xlfn.IFNA(VLOOKUP($A12,TRANSPOSE(#REF!),HH$2+2,FALSE),0)</f>
        <v>#REF!</v>
      </c>
      <c r="HI12" t="e" cm="1">
        <f t="array" ref="HI12">_xlfn.IFNA(VLOOKUP($A12,TRANSPOSE(#REF!),HI$2+2,FALSE),0)</f>
        <v>#REF!</v>
      </c>
      <c r="HJ12" t="e" cm="1">
        <f t="array" ref="HJ12">_xlfn.IFNA(VLOOKUP($A12,TRANSPOSE(#REF!),HJ$2+2,FALSE),0)</f>
        <v>#REF!</v>
      </c>
      <c r="HK12" t="e" cm="1">
        <f t="array" ref="HK12">_xlfn.IFNA(VLOOKUP($A12,TRANSPOSE(#REF!),HK$2+2,FALSE),0)</f>
        <v>#REF!</v>
      </c>
      <c r="HL12" t="e" cm="1">
        <f t="array" ref="HL12">_xlfn.IFNA(VLOOKUP($A12,TRANSPOSE(#REF!),HL$2+2,FALSE),0)</f>
        <v>#REF!</v>
      </c>
      <c r="HM12" t="e" cm="1">
        <f t="array" ref="HM12">_xlfn.IFNA(VLOOKUP($A12,TRANSPOSE(#REF!),HM$2+2,FALSE),0)</f>
        <v>#REF!</v>
      </c>
      <c r="HN12" t="e" cm="1">
        <f t="array" ref="HN12">_xlfn.IFNA(VLOOKUP($A12,TRANSPOSE(#REF!),HN$2+2,FALSE),0)</f>
        <v>#REF!</v>
      </c>
      <c r="HO12" t="e" cm="1">
        <f t="array" ref="HO12">_xlfn.IFNA(VLOOKUP($A12,TRANSPOSE(#REF!),HO$2+2,FALSE),0)</f>
        <v>#REF!</v>
      </c>
      <c r="HP12" t="e" cm="1">
        <f t="array" ref="HP12">_xlfn.IFNA(VLOOKUP($A12,TRANSPOSE(#REF!),HP$2+2,FALSE),0)</f>
        <v>#REF!</v>
      </c>
      <c r="HQ12" t="e" cm="1">
        <f t="array" ref="HQ12">_xlfn.IFNA(VLOOKUP($A12,TRANSPOSE(#REF!),HQ$2+2,FALSE),0)</f>
        <v>#REF!</v>
      </c>
      <c r="HR12" t="e" cm="1">
        <f t="array" ref="HR12">_xlfn.IFNA(VLOOKUP($A12,TRANSPOSE(#REF!),HR$2+2,FALSE),0)</f>
        <v>#REF!</v>
      </c>
      <c r="HS12" t="e" cm="1">
        <f t="array" ref="HS12">_xlfn.IFNA(VLOOKUP($A12,TRANSPOSE(#REF!),HS$2+2,FALSE),0)</f>
        <v>#REF!</v>
      </c>
      <c r="HT12" t="e" cm="1">
        <f t="array" ref="HT12">_xlfn.IFNA(VLOOKUP($A12,TRANSPOSE(#REF!),HT$2+2,FALSE),0)</f>
        <v>#REF!</v>
      </c>
      <c r="HU12" t="e" cm="1">
        <f t="array" ref="HU12">_xlfn.IFNA(VLOOKUP($A12,TRANSPOSE(#REF!),HU$2+2,FALSE),0)</f>
        <v>#REF!</v>
      </c>
      <c r="HV12" t="e" cm="1">
        <f t="array" ref="HV12">_xlfn.IFNA(VLOOKUP($A12,TRANSPOSE(#REF!),HV$2+2,FALSE),0)</f>
        <v>#REF!</v>
      </c>
      <c r="HW12" t="e" cm="1">
        <f t="array" ref="HW12">_xlfn.IFNA(VLOOKUP($A12,TRANSPOSE(#REF!),HW$2+2,FALSE),0)</f>
        <v>#REF!</v>
      </c>
      <c r="HX12" t="e" cm="1">
        <f t="array" ref="HX12">_xlfn.IFNA(VLOOKUP($A12,TRANSPOSE(#REF!),HX$2+2,FALSE),0)</f>
        <v>#REF!</v>
      </c>
      <c r="HY12" t="e" cm="1">
        <f t="array" ref="HY12">_xlfn.IFNA(VLOOKUP($A12,TRANSPOSE(#REF!),HY$2+2,FALSE),0)</f>
        <v>#REF!</v>
      </c>
      <c r="HZ12" t="e" cm="1">
        <f t="array" ref="HZ12">_xlfn.IFNA(VLOOKUP($A12,TRANSPOSE(#REF!),HZ$2+2,FALSE),0)</f>
        <v>#REF!</v>
      </c>
      <c r="IA12" t="e" cm="1">
        <f t="array" ref="IA12">_xlfn.IFNA(VLOOKUP($A12,TRANSPOSE(#REF!),IA$2+2,FALSE),0)</f>
        <v>#REF!</v>
      </c>
      <c r="IB12" t="e" cm="1">
        <f t="array" ref="IB12">_xlfn.IFNA(VLOOKUP($A12,TRANSPOSE(#REF!),IB$2+2,FALSE),0)</f>
        <v>#REF!</v>
      </c>
      <c r="IC12" t="e" cm="1">
        <f t="array" ref="IC12">_xlfn.IFNA(VLOOKUP($A12,TRANSPOSE(#REF!),IC$2+2,FALSE),0)</f>
        <v>#REF!</v>
      </c>
      <c r="ID12" t="e" cm="1">
        <f t="array" ref="ID12">_xlfn.IFNA(VLOOKUP($A12,TRANSPOSE(#REF!),ID$2+2,FALSE),0)</f>
        <v>#REF!</v>
      </c>
      <c r="IE12" t="e" cm="1">
        <f t="array" ref="IE12">_xlfn.IFNA(VLOOKUP($A12,TRANSPOSE(#REF!),IE$2+2,FALSE),0)</f>
        <v>#REF!</v>
      </c>
      <c r="IF12" t="e" cm="1">
        <f t="array" ref="IF12">_xlfn.IFNA(VLOOKUP($A12,TRANSPOSE(#REF!),IF$2+2,FALSE),0)</f>
        <v>#REF!</v>
      </c>
      <c r="IG12" t="e" cm="1">
        <f t="array" ref="IG12">_xlfn.IFNA(VLOOKUP($A12,TRANSPOSE(#REF!),IG$2+2,FALSE),0)</f>
        <v>#REF!</v>
      </c>
      <c r="IH12" t="e" cm="1">
        <f t="array" ref="IH12">_xlfn.IFNA(VLOOKUP($A12,TRANSPOSE(#REF!),IH$2+2,FALSE),0)</f>
        <v>#REF!</v>
      </c>
      <c r="II12" t="e" cm="1">
        <f t="array" ref="II12">_xlfn.IFNA(VLOOKUP($A12,TRANSPOSE(#REF!),II$2+2,FALSE),0)</f>
        <v>#REF!</v>
      </c>
      <c r="IJ12" t="e" cm="1">
        <f t="array" ref="IJ12">_xlfn.IFNA(VLOOKUP($A12,TRANSPOSE(#REF!),IJ$2+2,FALSE),0)</f>
        <v>#REF!</v>
      </c>
      <c r="IK12" t="e" cm="1">
        <f t="array" ref="IK12">_xlfn.IFNA(VLOOKUP($A12,TRANSPOSE(#REF!),IK$2+2,FALSE),0)</f>
        <v>#REF!</v>
      </c>
      <c r="IL12" t="e" cm="1">
        <f t="array" ref="IL12">_xlfn.IFNA(VLOOKUP($A12,TRANSPOSE(#REF!),IL$2+2,FALSE),0)</f>
        <v>#REF!</v>
      </c>
      <c r="IM12" t="e" cm="1">
        <f t="array" ref="IM12">_xlfn.IFNA(VLOOKUP($A12,TRANSPOSE(#REF!),IM$2+2,FALSE),0)</f>
        <v>#REF!</v>
      </c>
      <c r="IN12" t="e" cm="1">
        <f t="array" ref="IN12">_xlfn.IFNA(VLOOKUP($A12,TRANSPOSE(#REF!),IN$2+2,FALSE),0)</f>
        <v>#REF!</v>
      </c>
      <c r="IO12" t="e" cm="1">
        <f t="array" ref="IO12">_xlfn.IFNA(VLOOKUP($A12,TRANSPOSE(#REF!),IO$2+2,FALSE),0)</f>
        <v>#REF!</v>
      </c>
      <c r="IP12" t="e" cm="1">
        <f t="array" ref="IP12">_xlfn.IFNA(VLOOKUP($A12,TRANSPOSE(#REF!),IP$2+2,FALSE),0)</f>
        <v>#REF!</v>
      </c>
      <c r="IQ12" t="e" cm="1">
        <f t="array" ref="IQ12">_xlfn.IFNA(VLOOKUP($A12,TRANSPOSE(#REF!),IQ$2+2,FALSE),0)</f>
        <v>#REF!</v>
      </c>
      <c r="IR12" t="e" cm="1">
        <f t="array" ref="IR12">_xlfn.IFNA(VLOOKUP($A12,TRANSPOSE(#REF!),IR$2+2,FALSE),0)</f>
        <v>#REF!</v>
      </c>
      <c r="IS12" t="e" cm="1">
        <f t="array" ref="IS12">_xlfn.IFNA(VLOOKUP($A12,TRANSPOSE(#REF!),IS$2+2,FALSE),0)</f>
        <v>#REF!</v>
      </c>
      <c r="IT12" t="e" cm="1">
        <f t="array" ref="IT12">_xlfn.IFNA(VLOOKUP($A12,TRANSPOSE(#REF!),IT$2+2,FALSE),0)</f>
        <v>#REF!</v>
      </c>
      <c r="IU12" t="e" cm="1">
        <f t="array" ref="IU12">_xlfn.IFNA(VLOOKUP($A12,TRANSPOSE(#REF!),IU$2+2,FALSE),0)</f>
        <v>#REF!</v>
      </c>
      <c r="IV12" t="e" cm="1">
        <f t="array" ref="IV12">_xlfn.IFNA(VLOOKUP($A12,TRANSPOSE(#REF!),IV$2+2,FALSE),0)</f>
        <v>#REF!</v>
      </c>
      <c r="IW12" t="e" cm="1">
        <f t="array" ref="IW12">_xlfn.IFNA(VLOOKUP($A12,TRANSPOSE(#REF!),IW$2+2,FALSE),0)</f>
        <v>#REF!</v>
      </c>
      <c r="IX12" t="e" cm="1">
        <f t="array" ref="IX12">_xlfn.IFNA(VLOOKUP($A12,TRANSPOSE(#REF!),IX$2+2,FALSE),0)</f>
        <v>#REF!</v>
      </c>
      <c r="IY12" t="e" cm="1">
        <f t="array" ref="IY12">_xlfn.IFNA(VLOOKUP($A12,TRANSPOSE(#REF!),IY$2+2,FALSE),0)</f>
        <v>#REF!</v>
      </c>
      <c r="IZ12" t="e" cm="1">
        <f t="array" ref="IZ12">_xlfn.IFNA(VLOOKUP($A12,TRANSPOSE(#REF!),IZ$2+2,FALSE),0)</f>
        <v>#REF!</v>
      </c>
      <c r="JA12" t="e" cm="1">
        <f t="array" ref="JA12">_xlfn.IFNA(VLOOKUP($A12,TRANSPOSE(#REF!),JA$2+2,FALSE),0)</f>
        <v>#REF!</v>
      </c>
      <c r="JB12" t="e" cm="1">
        <f t="array" ref="JB12">_xlfn.IFNA(VLOOKUP($A12,TRANSPOSE(#REF!),JB$2+2,FALSE),0)</f>
        <v>#REF!</v>
      </c>
      <c r="JC12" t="e" cm="1">
        <f t="array" ref="JC12">_xlfn.IFNA(VLOOKUP($A12,TRANSPOSE(#REF!),JC$2+2,FALSE),0)</f>
        <v>#REF!</v>
      </c>
      <c r="JD12" t="e" cm="1">
        <f t="array" ref="JD12">_xlfn.IFNA(VLOOKUP($A12,TRANSPOSE(#REF!),JD$2+2,FALSE),0)</f>
        <v>#REF!</v>
      </c>
      <c r="JE12" t="e" cm="1">
        <f t="array" ref="JE12">_xlfn.IFNA(VLOOKUP($A12,TRANSPOSE(#REF!),JE$2+2,FALSE),0)</f>
        <v>#REF!</v>
      </c>
      <c r="JF12" t="e" cm="1">
        <f t="array" ref="JF12">_xlfn.IFNA(VLOOKUP($A12,TRANSPOSE(#REF!),JF$2+2,FALSE),0)</f>
        <v>#REF!</v>
      </c>
      <c r="JG12" t="e" cm="1">
        <f t="array" ref="JG12">_xlfn.IFNA(VLOOKUP($A12,TRANSPOSE(#REF!),JG$2+2,FALSE),0)</f>
        <v>#REF!</v>
      </c>
      <c r="JH12" t="e" cm="1">
        <f t="array" ref="JH12">_xlfn.IFNA(VLOOKUP($A12,TRANSPOSE(#REF!),JH$2+2,FALSE),0)</f>
        <v>#REF!</v>
      </c>
      <c r="JI12" t="e" cm="1">
        <f t="array" ref="JI12">_xlfn.IFNA(VLOOKUP($A12,TRANSPOSE(#REF!),JI$2+2,FALSE),0)</f>
        <v>#REF!</v>
      </c>
      <c r="JJ12" t="e" cm="1">
        <f t="array" ref="JJ12">_xlfn.IFNA(VLOOKUP($A12,TRANSPOSE(#REF!),JJ$2+2,FALSE),0)</f>
        <v>#REF!</v>
      </c>
      <c r="JK12" t="e" cm="1">
        <f t="array" ref="JK12">_xlfn.IFNA(VLOOKUP($A12,TRANSPOSE(#REF!),JK$2+2,FALSE),0)</f>
        <v>#REF!</v>
      </c>
      <c r="JL12" t="e" cm="1">
        <f t="array" ref="JL12">_xlfn.IFNA(VLOOKUP($A12,TRANSPOSE(#REF!),JL$2+2,FALSE),0)</f>
        <v>#REF!</v>
      </c>
      <c r="JM12" t="e" cm="1">
        <f t="array" ref="JM12">_xlfn.IFNA(VLOOKUP($A12,TRANSPOSE(#REF!),JM$2+2,FALSE),0)</f>
        <v>#REF!</v>
      </c>
      <c r="JN12" t="e" cm="1">
        <f t="array" ref="JN12">_xlfn.IFNA(VLOOKUP($A12,TRANSPOSE(#REF!),JN$2+2,FALSE),0)</f>
        <v>#REF!</v>
      </c>
      <c r="JO12" t="e" cm="1">
        <f t="array" ref="JO12">_xlfn.IFNA(VLOOKUP($A12,TRANSPOSE(#REF!),JO$2+2,FALSE),0)</f>
        <v>#REF!</v>
      </c>
      <c r="JP12" t="e" cm="1">
        <f t="array" ref="JP12">_xlfn.IFNA(VLOOKUP($A12,TRANSPOSE(#REF!),JP$2+2,FALSE),0)</f>
        <v>#REF!</v>
      </c>
      <c r="JQ12" t="e" cm="1">
        <f t="array" ref="JQ12">_xlfn.IFNA(VLOOKUP($A12,TRANSPOSE(#REF!),JQ$2+2,FALSE),0)</f>
        <v>#REF!</v>
      </c>
      <c r="JR12" t="e" cm="1">
        <f t="array" ref="JR12">_xlfn.IFNA(VLOOKUP($A12,TRANSPOSE(#REF!),JR$2+2,FALSE),0)</f>
        <v>#REF!</v>
      </c>
      <c r="JS12" t="e" cm="1">
        <f t="array" ref="JS12">_xlfn.IFNA(VLOOKUP($A12,TRANSPOSE(#REF!),JS$2+2,FALSE),0)</f>
        <v>#REF!</v>
      </c>
      <c r="JT12" t="e" cm="1">
        <f t="array" ref="JT12">_xlfn.IFNA(VLOOKUP($A12,TRANSPOSE(#REF!),JT$2+2,FALSE),0)</f>
        <v>#REF!</v>
      </c>
      <c r="JU12" t="e" cm="1">
        <f t="array" ref="JU12">_xlfn.IFNA(VLOOKUP($A12,TRANSPOSE(#REF!),JU$2+2,FALSE),0)</f>
        <v>#REF!</v>
      </c>
      <c r="JV12" t="e" cm="1">
        <f t="array" ref="JV12">_xlfn.IFNA(VLOOKUP($A12,TRANSPOSE(#REF!),JV$2+2,FALSE),0)</f>
        <v>#REF!</v>
      </c>
      <c r="JW12" t="e" cm="1">
        <f t="array" ref="JW12">_xlfn.IFNA(VLOOKUP($A12,TRANSPOSE(#REF!),JW$2+2,FALSE),0)</f>
        <v>#REF!</v>
      </c>
      <c r="JX12" t="e" cm="1">
        <f t="array" ref="JX12">_xlfn.IFNA(VLOOKUP($A12,TRANSPOSE(#REF!),JX$2+2,FALSE),0)</f>
        <v>#REF!</v>
      </c>
      <c r="JY12" t="e" cm="1">
        <f t="array" ref="JY12">_xlfn.IFNA(VLOOKUP($A12,TRANSPOSE(#REF!),JY$2+2,FALSE),0)</f>
        <v>#REF!</v>
      </c>
      <c r="JZ12" t="e" cm="1">
        <f t="array" ref="JZ12">_xlfn.IFNA(VLOOKUP($A12,TRANSPOSE(#REF!),JZ$2+2,FALSE),0)</f>
        <v>#REF!</v>
      </c>
      <c r="KA12" t="e" cm="1">
        <f t="array" ref="KA12">_xlfn.IFNA(VLOOKUP($A12,TRANSPOSE(#REF!),KA$2+2,FALSE),0)</f>
        <v>#REF!</v>
      </c>
      <c r="KB12" t="e" cm="1">
        <f t="array" ref="KB12">_xlfn.IFNA(VLOOKUP($A12,TRANSPOSE(#REF!),KB$2+2,FALSE),0)</f>
        <v>#REF!</v>
      </c>
      <c r="KC12" t="e" cm="1">
        <f t="array" ref="KC12">_xlfn.IFNA(VLOOKUP($A12,TRANSPOSE(#REF!),KC$2+2,FALSE),0)</f>
        <v>#REF!</v>
      </c>
      <c r="KD12" t="e" cm="1">
        <f t="array" ref="KD12">_xlfn.IFNA(VLOOKUP($A12,TRANSPOSE(#REF!),KD$2+2,FALSE),0)</f>
        <v>#REF!</v>
      </c>
      <c r="KE12" t="e" cm="1">
        <f t="array" ref="KE12">_xlfn.IFNA(VLOOKUP($A12,TRANSPOSE(#REF!),KE$2+2,FALSE),0)</f>
        <v>#REF!</v>
      </c>
      <c r="KF12" t="e" cm="1">
        <f t="array" ref="KF12">_xlfn.IFNA(VLOOKUP($A12,TRANSPOSE(#REF!),KF$2+2,FALSE),0)</f>
        <v>#REF!</v>
      </c>
      <c r="KG12" t="e" cm="1">
        <f t="array" ref="KG12">_xlfn.IFNA(VLOOKUP($A12,TRANSPOSE(#REF!),KG$2+2,FALSE),0)</f>
        <v>#REF!</v>
      </c>
      <c r="KH12" t="e" cm="1">
        <f t="array" ref="KH12">_xlfn.IFNA(VLOOKUP($A12,TRANSPOSE(#REF!),KH$2+2,FALSE),0)</f>
        <v>#REF!</v>
      </c>
      <c r="KI12" t="e" cm="1">
        <f t="array" ref="KI12">_xlfn.IFNA(VLOOKUP($A12,TRANSPOSE(#REF!),KI$2+2,FALSE),0)</f>
        <v>#REF!</v>
      </c>
      <c r="KJ12" t="e" cm="1">
        <f t="array" ref="KJ12">_xlfn.IFNA(VLOOKUP($A12,TRANSPOSE(#REF!),KJ$2+2,FALSE),0)</f>
        <v>#REF!</v>
      </c>
      <c r="KK12" t="e" cm="1">
        <f t="array" ref="KK12">_xlfn.IFNA(VLOOKUP($A12,TRANSPOSE(#REF!),KK$2+2,FALSE),0)</f>
        <v>#REF!</v>
      </c>
      <c r="KL12" t="e" cm="1">
        <f t="array" ref="KL12">_xlfn.IFNA(VLOOKUP($A12,TRANSPOSE(#REF!),KL$2+2,FALSE),0)</f>
        <v>#REF!</v>
      </c>
      <c r="KM12" t="e" cm="1">
        <f t="array" ref="KM12">_xlfn.IFNA(VLOOKUP($A12,TRANSPOSE(#REF!),KM$2+2,FALSE),0)</f>
        <v>#REF!</v>
      </c>
      <c r="KN12" t="e" cm="1">
        <f t="array" ref="KN12">_xlfn.IFNA(VLOOKUP($A12,TRANSPOSE(#REF!),KN$2+2,FALSE),0)</f>
        <v>#REF!</v>
      </c>
      <c r="KO12" t="e" cm="1">
        <f t="array" ref="KO12">_xlfn.IFNA(VLOOKUP($A12,TRANSPOSE(#REF!),KO$2+2,FALSE),0)</f>
        <v>#REF!</v>
      </c>
      <c r="KP12" t="e" cm="1">
        <f t="array" ref="KP12">_xlfn.IFNA(VLOOKUP($A12,TRANSPOSE(#REF!),KP$2+2,FALSE),0)</f>
        <v>#REF!</v>
      </c>
      <c r="KQ12" t="e" cm="1">
        <f t="array" ref="KQ12">_xlfn.IFNA(VLOOKUP($A12,TRANSPOSE(#REF!),KQ$2+2,FALSE),0)</f>
        <v>#REF!</v>
      </c>
      <c r="KR12" t="e" cm="1">
        <f t="array" ref="KR12">_xlfn.IFNA(VLOOKUP($A12,TRANSPOSE(#REF!),KR$2+2,FALSE),0)</f>
        <v>#REF!</v>
      </c>
      <c r="KS12" t="e" cm="1">
        <f t="array" ref="KS12">_xlfn.IFNA(VLOOKUP($A12,TRANSPOSE(#REF!),KS$2+2,FALSE),0)</f>
        <v>#REF!</v>
      </c>
      <c r="KT12" t="e" cm="1">
        <f t="array" ref="KT12">_xlfn.IFNA(VLOOKUP($A12,TRANSPOSE(#REF!),KT$2+2,FALSE),0)</f>
        <v>#REF!</v>
      </c>
      <c r="KU12" t="e" cm="1">
        <f t="array" ref="KU12">_xlfn.IFNA(VLOOKUP($A12,TRANSPOSE(#REF!),KU$2+2,FALSE),0)</f>
        <v>#REF!</v>
      </c>
      <c r="KV12" t="e" cm="1">
        <f t="array" ref="KV12">_xlfn.IFNA(VLOOKUP($A12,TRANSPOSE(#REF!),KV$2+2,FALSE),0)</f>
        <v>#REF!</v>
      </c>
      <c r="KW12" t="e" cm="1">
        <f t="array" ref="KW12">_xlfn.IFNA(VLOOKUP($A12,TRANSPOSE(#REF!),KW$2+2,FALSE),0)</f>
        <v>#REF!</v>
      </c>
      <c r="KX12" t="e" cm="1">
        <f t="array" ref="KX12">_xlfn.IFNA(VLOOKUP($A12,TRANSPOSE(#REF!),KX$2+2,FALSE),0)</f>
        <v>#REF!</v>
      </c>
      <c r="KY12" t="e" cm="1">
        <f t="array" ref="KY12">_xlfn.IFNA(VLOOKUP($A12,TRANSPOSE(#REF!),KY$2+2,FALSE),0)</f>
        <v>#REF!</v>
      </c>
      <c r="KZ12" t="e" cm="1">
        <f t="array" ref="KZ12">_xlfn.IFNA(VLOOKUP($A12,TRANSPOSE(#REF!),KZ$2+2,FALSE),0)</f>
        <v>#REF!</v>
      </c>
      <c r="LA12" t="e" cm="1">
        <f t="array" ref="LA12">_xlfn.IFNA(VLOOKUP($A12,TRANSPOSE(#REF!),LA$2+2,FALSE),0)</f>
        <v>#REF!</v>
      </c>
      <c r="LB12" t="e" cm="1">
        <f t="array" ref="LB12">_xlfn.IFNA(VLOOKUP($A12,TRANSPOSE(#REF!),LB$2+2,FALSE),0)</f>
        <v>#REF!</v>
      </c>
      <c r="LC12" t="e" cm="1">
        <f t="array" ref="LC12">_xlfn.IFNA(VLOOKUP($A12,TRANSPOSE(#REF!),LC$2+2,FALSE),0)</f>
        <v>#REF!</v>
      </c>
      <c r="LD12" t="e" cm="1">
        <f t="array" ref="LD12">_xlfn.IFNA(VLOOKUP($A12,TRANSPOSE(#REF!),LD$2+2,FALSE),0)</f>
        <v>#REF!</v>
      </c>
      <c r="LE12" t="e" cm="1">
        <f t="array" ref="LE12">_xlfn.IFNA(VLOOKUP($A12,TRANSPOSE(#REF!),LE$2+2,FALSE),0)</f>
        <v>#REF!</v>
      </c>
      <c r="LF12" t="e" cm="1">
        <f t="array" ref="LF12">_xlfn.IFNA(VLOOKUP($A12,TRANSPOSE(#REF!),LF$2+2,FALSE),0)</f>
        <v>#REF!</v>
      </c>
      <c r="LG12" t="e" cm="1">
        <f t="array" ref="LG12">_xlfn.IFNA(VLOOKUP($A12,TRANSPOSE(#REF!),LG$2+2,FALSE),0)</f>
        <v>#REF!</v>
      </c>
      <c r="LH12" t="e" cm="1">
        <f t="array" ref="LH12">_xlfn.IFNA(VLOOKUP($A12,TRANSPOSE(#REF!),LH$2+2,FALSE),0)</f>
        <v>#REF!</v>
      </c>
      <c r="LI12" t="e" cm="1">
        <f t="array" ref="LI12">_xlfn.IFNA(VLOOKUP($A12,TRANSPOSE(#REF!),LI$2+2,FALSE),0)</f>
        <v>#REF!</v>
      </c>
      <c r="LJ12" t="e" cm="1">
        <f t="array" ref="LJ12">_xlfn.IFNA(VLOOKUP($A12,TRANSPOSE(#REF!),LJ$2+2,FALSE),0)</f>
        <v>#REF!</v>
      </c>
      <c r="LK12" t="e" cm="1">
        <f t="array" ref="LK12">_xlfn.IFNA(VLOOKUP($A12,TRANSPOSE(#REF!),LK$2+2,FALSE),0)</f>
        <v>#REF!</v>
      </c>
      <c r="LL12" t="e" cm="1">
        <f t="array" ref="LL12">_xlfn.IFNA(VLOOKUP($A12,TRANSPOSE(#REF!),LL$2+2,FALSE),0)</f>
        <v>#REF!</v>
      </c>
      <c r="LM12" t="e" cm="1">
        <f t="array" ref="LM12">_xlfn.IFNA(VLOOKUP($A12,TRANSPOSE(#REF!),LM$2+2,FALSE),0)</f>
        <v>#REF!</v>
      </c>
      <c r="LN12" t="e" cm="1">
        <f t="array" ref="LN12">_xlfn.IFNA(VLOOKUP($A12,TRANSPOSE(#REF!),LN$2+2,FALSE),0)</f>
        <v>#REF!</v>
      </c>
      <c r="LO12" t="e" cm="1">
        <f t="array" ref="LO12">_xlfn.IFNA(VLOOKUP($A12,TRANSPOSE(#REF!),LO$2+2,FALSE),0)</f>
        <v>#REF!</v>
      </c>
      <c r="LP12" t="e" cm="1">
        <f t="array" ref="LP12">_xlfn.IFNA(VLOOKUP($A12,TRANSPOSE(#REF!),LP$2+2,FALSE),0)</f>
        <v>#REF!</v>
      </c>
      <c r="LQ12" t="e" cm="1">
        <f t="array" ref="LQ12">_xlfn.IFNA(VLOOKUP($A12,TRANSPOSE(#REF!),LQ$2+2,FALSE),0)</f>
        <v>#REF!</v>
      </c>
      <c r="LR12" t="e" cm="1">
        <f t="array" ref="LR12">_xlfn.IFNA(VLOOKUP($A12,TRANSPOSE(#REF!),LR$2+2,FALSE),0)</f>
        <v>#REF!</v>
      </c>
      <c r="LS12" t="e" cm="1">
        <f t="array" ref="LS12">_xlfn.IFNA(VLOOKUP($A12,TRANSPOSE(#REF!),LS$2+2,FALSE),0)</f>
        <v>#REF!</v>
      </c>
      <c r="LT12" t="e" cm="1">
        <f t="array" ref="LT12">_xlfn.IFNA(VLOOKUP($A12,TRANSPOSE(#REF!),LT$2+2,FALSE),0)</f>
        <v>#REF!</v>
      </c>
      <c r="LU12" t="e" cm="1">
        <f t="array" ref="LU12">_xlfn.IFNA(VLOOKUP($A12,TRANSPOSE(#REF!),LU$2+2,FALSE),0)</f>
        <v>#REF!</v>
      </c>
      <c r="LV12" t="e" cm="1">
        <f t="array" ref="LV12">_xlfn.IFNA(VLOOKUP($A12,TRANSPOSE(#REF!),LV$2+2,FALSE),0)</f>
        <v>#REF!</v>
      </c>
      <c r="LW12" t="e" cm="1">
        <f t="array" ref="LW12">_xlfn.IFNA(VLOOKUP($A12,TRANSPOSE(#REF!),LW$2+2,FALSE),0)</f>
        <v>#REF!</v>
      </c>
      <c r="LX12" t="e" cm="1">
        <f t="array" ref="LX12">_xlfn.IFNA(VLOOKUP($A12,TRANSPOSE(#REF!),LX$2+2,FALSE),0)</f>
        <v>#REF!</v>
      </c>
      <c r="LY12" t="e" cm="1">
        <f t="array" ref="LY12">_xlfn.IFNA(VLOOKUP($A12,TRANSPOSE(#REF!),LY$2+2,FALSE),0)</f>
        <v>#REF!</v>
      </c>
      <c r="LZ12" t="e" cm="1">
        <f t="array" ref="LZ12">_xlfn.IFNA(VLOOKUP($A12,TRANSPOSE(#REF!),LZ$2+2,FALSE),0)</f>
        <v>#REF!</v>
      </c>
      <c r="MA12" t="e" cm="1">
        <f t="array" ref="MA12">_xlfn.IFNA(VLOOKUP($A12,TRANSPOSE(#REF!),MA$2+2,FALSE),0)</f>
        <v>#REF!</v>
      </c>
      <c r="MB12" t="e" cm="1">
        <f t="array" ref="MB12">_xlfn.IFNA(VLOOKUP($A12,TRANSPOSE(#REF!),MB$2+2,FALSE),0)</f>
        <v>#REF!</v>
      </c>
      <c r="MC12" t="e" cm="1">
        <f t="array" ref="MC12">_xlfn.IFNA(VLOOKUP($A12,TRANSPOSE(#REF!),MC$2+2,FALSE),0)</f>
        <v>#REF!</v>
      </c>
      <c r="MD12" t="e" cm="1">
        <f t="array" ref="MD12">_xlfn.IFNA(VLOOKUP($A12,TRANSPOSE(#REF!),MD$2+2,FALSE),0)</f>
        <v>#REF!</v>
      </c>
      <c r="ME12" t="e" cm="1">
        <f t="array" ref="ME12">_xlfn.IFNA(VLOOKUP($A12,TRANSPOSE(#REF!),ME$2+2,FALSE),0)</f>
        <v>#REF!</v>
      </c>
      <c r="MF12" t="e" cm="1">
        <f t="array" ref="MF12">_xlfn.IFNA(VLOOKUP($A12,TRANSPOSE(#REF!),MF$2+2,FALSE),0)</f>
        <v>#REF!</v>
      </c>
      <c r="MG12" t="e" cm="1">
        <f t="array" ref="MG12">_xlfn.IFNA(VLOOKUP($A12,TRANSPOSE(#REF!),MG$2+2,FALSE),0)</f>
        <v>#REF!</v>
      </c>
      <c r="MH12" t="e" cm="1">
        <f t="array" ref="MH12">_xlfn.IFNA(VLOOKUP($A12,TRANSPOSE(#REF!),MH$2+2,FALSE),0)</f>
        <v>#REF!</v>
      </c>
      <c r="MI12" t="e" cm="1">
        <f t="array" ref="MI12">_xlfn.IFNA(VLOOKUP($A12,TRANSPOSE(#REF!),MI$2+2,FALSE),0)</f>
        <v>#REF!</v>
      </c>
      <c r="MJ12" t="e" cm="1">
        <f t="array" ref="MJ12">_xlfn.IFNA(VLOOKUP($A12,TRANSPOSE(#REF!),MJ$2+2,FALSE),0)</f>
        <v>#REF!</v>
      </c>
      <c r="MK12" t="e" cm="1">
        <f t="array" ref="MK12">_xlfn.IFNA(VLOOKUP($A12,TRANSPOSE(#REF!),MK$2+2,FALSE),0)</f>
        <v>#REF!</v>
      </c>
      <c r="ML12" t="e" cm="1">
        <f t="array" ref="ML12">_xlfn.IFNA(VLOOKUP($A12,TRANSPOSE(#REF!),ML$2+2,FALSE),0)</f>
        <v>#REF!</v>
      </c>
      <c r="MM12" t="e" cm="1">
        <f t="array" ref="MM12">_xlfn.IFNA(VLOOKUP($A12,TRANSPOSE(#REF!),MM$2+2,FALSE),0)</f>
        <v>#REF!</v>
      </c>
      <c r="MN12" t="e" cm="1">
        <f t="array" ref="MN12">_xlfn.IFNA(VLOOKUP($A12,TRANSPOSE(#REF!),MN$2+2,FALSE),0)</f>
        <v>#REF!</v>
      </c>
      <c r="MO12" t="e" cm="1">
        <f t="array" ref="MO12">_xlfn.IFNA(VLOOKUP($A12,TRANSPOSE(#REF!),MO$2+2,FALSE),0)</f>
        <v>#REF!</v>
      </c>
      <c r="MP12" t="e" cm="1">
        <f t="array" ref="MP12">_xlfn.IFNA(VLOOKUP($A12,TRANSPOSE(#REF!),MP$2+2,FALSE),0)</f>
        <v>#REF!</v>
      </c>
      <c r="MQ12" t="e" cm="1">
        <f t="array" ref="MQ12">_xlfn.IFNA(VLOOKUP($A12,TRANSPOSE(#REF!),MQ$2+2,FALSE),0)</f>
        <v>#REF!</v>
      </c>
      <c r="MR12" t="e" cm="1">
        <f t="array" ref="MR12">_xlfn.IFNA(VLOOKUP($A12,TRANSPOSE(#REF!),MR$2+2,FALSE),0)</f>
        <v>#REF!</v>
      </c>
      <c r="MS12" t="e" cm="1">
        <f t="array" ref="MS12">_xlfn.IFNA(VLOOKUP($A12,TRANSPOSE(#REF!),MS$2+2,FALSE),0)</f>
        <v>#REF!</v>
      </c>
      <c r="MT12" t="e" cm="1">
        <f t="array" ref="MT12">_xlfn.IFNA(VLOOKUP($A12,TRANSPOSE(#REF!),MT$2+2,FALSE),0)</f>
        <v>#REF!</v>
      </c>
      <c r="MU12" t="e" cm="1">
        <f t="array" ref="MU12">_xlfn.IFNA(VLOOKUP($A12,TRANSPOSE(#REF!),MU$2+2,FALSE),0)</f>
        <v>#REF!</v>
      </c>
      <c r="MV12" t="e" cm="1">
        <f t="array" ref="MV12">_xlfn.IFNA(VLOOKUP($A12,TRANSPOSE(#REF!),MV$2+2,FALSE),0)</f>
        <v>#REF!</v>
      </c>
      <c r="MW12" t="e" cm="1">
        <f t="array" ref="MW12">_xlfn.IFNA(VLOOKUP($A12,TRANSPOSE(#REF!),MW$2+2,FALSE),0)</f>
        <v>#REF!</v>
      </c>
      <c r="MX12" t="e" cm="1">
        <f t="array" ref="MX12">_xlfn.IFNA(VLOOKUP($A12,TRANSPOSE(#REF!),MX$2+2,FALSE),0)</f>
        <v>#REF!</v>
      </c>
      <c r="MY12" t="e" cm="1">
        <f t="array" ref="MY12">_xlfn.IFNA(VLOOKUP($A12,TRANSPOSE(#REF!),MY$2+2,FALSE),0)</f>
        <v>#REF!</v>
      </c>
      <c r="MZ12" t="e" cm="1">
        <f t="array" ref="MZ12">_xlfn.IFNA(VLOOKUP($A12,TRANSPOSE(#REF!),MZ$2+2,FALSE),0)</f>
        <v>#REF!</v>
      </c>
      <c r="NA12" t="e" cm="1">
        <f t="array" ref="NA12">_xlfn.IFNA(VLOOKUP($A12,TRANSPOSE(#REF!),NA$2+2,FALSE),0)</f>
        <v>#REF!</v>
      </c>
      <c r="NB12" t="e" cm="1">
        <f t="array" ref="NB12">_xlfn.IFNA(VLOOKUP($A12,TRANSPOSE(#REF!),NB$2+2,FALSE),0)</f>
        <v>#REF!</v>
      </c>
      <c r="NC12" t="e" cm="1">
        <f t="array" ref="NC12">_xlfn.IFNA(VLOOKUP($A12,TRANSPOSE(#REF!),NC$2+2,FALSE),0)</f>
        <v>#REF!</v>
      </c>
      <c r="ND12" t="e" cm="1">
        <f t="array" ref="ND12">_xlfn.IFNA(VLOOKUP($A12,TRANSPOSE(#REF!),ND$2+2,FALSE),0)</f>
        <v>#REF!</v>
      </c>
      <c r="NE12" t="e" cm="1">
        <f t="array" ref="NE12">_xlfn.IFNA(VLOOKUP($A12,TRANSPOSE(#REF!),NE$2+2,FALSE),0)</f>
        <v>#REF!</v>
      </c>
      <c r="NF12" t="e" cm="1">
        <f t="array" ref="NF12">_xlfn.IFNA(VLOOKUP($A12,TRANSPOSE(#REF!),NF$2+2,FALSE),0)</f>
        <v>#REF!</v>
      </c>
      <c r="NG12" t="e" cm="1">
        <f t="array" ref="NG12">_xlfn.IFNA(VLOOKUP($A12,TRANSPOSE(#REF!),NG$2+2,FALSE),0)</f>
        <v>#REF!</v>
      </c>
      <c r="NH12" t="e" cm="1">
        <f t="array" ref="NH12">_xlfn.IFNA(VLOOKUP($A12,TRANSPOSE(#REF!),NH$2+2,FALSE),0)</f>
        <v>#REF!</v>
      </c>
      <c r="NI12" t="e" cm="1">
        <f t="array" ref="NI12">_xlfn.IFNA(VLOOKUP($A12,TRANSPOSE(#REF!),NI$2+2,FALSE),0)</f>
        <v>#REF!</v>
      </c>
      <c r="NJ12" t="e" cm="1">
        <f t="array" ref="NJ12">_xlfn.IFNA(VLOOKUP($A12,TRANSPOSE(#REF!),NJ$2+2,FALSE),0)</f>
        <v>#REF!</v>
      </c>
      <c r="NL12" t="e">
        <f t="shared" si="0"/>
        <v>#REF!</v>
      </c>
      <c r="NM12" t="e">
        <f t="shared" si="1"/>
        <v>#REF!</v>
      </c>
    </row>
    <row r="13" spans="1:377" x14ac:dyDescent="0.3">
      <c r="A13" t="str">
        <v>PNO1_01</v>
      </c>
      <c r="B13" t="str">
        <v>Elektriciteit</v>
      </c>
      <c r="C13" t="str">
        <v>Conversion</v>
      </c>
      <c r="D13" t="str">
        <v>Power NO1</v>
      </c>
      <c r="E13" t="str">
        <v>Generation</v>
      </c>
      <c r="F13" t="str">
        <v>Electricity Cluster NO1</v>
      </c>
      <c r="G13" t="str">
        <v>Offshore Wind Cluster NO1</v>
      </c>
      <c r="H13" t="str">
        <v>[GW]</v>
      </c>
      <c r="I13">
        <f>_xlfn.IFNA(VLOOKUP(A13,'[1]PASTE Cap_Investment'!A:B,2,FALSE),0)</f>
        <v>40</v>
      </c>
      <c r="J13" t="e" cm="1">
        <f t="array" ref="J13">_xlfn.IFNA(VLOOKUP($A13,TRANSPOSE(#REF!),J$2+2,FALSE),0)</f>
        <v>#REF!</v>
      </c>
      <c r="K13" t="e" cm="1">
        <f t="array" ref="K13">_xlfn.IFNA(VLOOKUP($A13,TRANSPOSE(#REF!),K$2+2,FALSE),0)</f>
        <v>#REF!</v>
      </c>
      <c r="L13" t="e" cm="1">
        <f t="array" ref="L13">_xlfn.IFNA(VLOOKUP($A13,TRANSPOSE(#REF!),L$2+2,FALSE),0)</f>
        <v>#REF!</v>
      </c>
      <c r="M13" t="e" cm="1">
        <f t="array" ref="M13">_xlfn.IFNA(VLOOKUP($A13,TRANSPOSE(#REF!),M$2+2,FALSE),0)</f>
        <v>#REF!</v>
      </c>
      <c r="N13" t="e" cm="1">
        <f t="array" ref="N13">_xlfn.IFNA(VLOOKUP($A13,TRANSPOSE(#REF!),N$2+2,FALSE),0)</f>
        <v>#REF!</v>
      </c>
      <c r="O13" t="e" cm="1">
        <f t="array" ref="O13">_xlfn.IFNA(VLOOKUP($A13,TRANSPOSE(#REF!),O$2+2,FALSE),0)</f>
        <v>#REF!</v>
      </c>
      <c r="P13" t="e" cm="1">
        <f t="array" ref="P13">_xlfn.IFNA(VLOOKUP($A13,TRANSPOSE(#REF!),P$2+2,FALSE),0)</f>
        <v>#REF!</v>
      </c>
      <c r="Q13" t="e" cm="1">
        <f t="array" ref="Q13">_xlfn.IFNA(VLOOKUP($A13,TRANSPOSE(#REF!),Q$2+2,FALSE),0)</f>
        <v>#REF!</v>
      </c>
      <c r="R13" t="e" cm="1">
        <f t="array" ref="R13">_xlfn.IFNA(VLOOKUP($A13,TRANSPOSE(#REF!),R$2+2,FALSE),0)</f>
        <v>#REF!</v>
      </c>
      <c r="S13" t="e" cm="1">
        <f t="array" ref="S13">_xlfn.IFNA(VLOOKUP($A13,TRANSPOSE(#REF!),S$2+2,FALSE),0)</f>
        <v>#REF!</v>
      </c>
      <c r="T13" t="e" cm="1">
        <f t="array" ref="T13">_xlfn.IFNA(VLOOKUP($A13,TRANSPOSE(#REF!),T$2+2,FALSE),0)</f>
        <v>#REF!</v>
      </c>
      <c r="U13" t="e" cm="1">
        <f t="array" ref="U13">_xlfn.IFNA(VLOOKUP($A13,TRANSPOSE(#REF!),U$2+2,FALSE),0)</f>
        <v>#REF!</v>
      </c>
      <c r="V13" t="e" cm="1">
        <f t="array" ref="V13">_xlfn.IFNA(VLOOKUP($A13,TRANSPOSE(#REF!),V$2+2,FALSE),0)</f>
        <v>#REF!</v>
      </c>
      <c r="W13" t="e" cm="1">
        <f t="array" ref="W13">_xlfn.IFNA(VLOOKUP($A13,TRANSPOSE(#REF!),W$2+2,FALSE),0)</f>
        <v>#REF!</v>
      </c>
      <c r="X13" t="e" cm="1">
        <f t="array" ref="X13">_xlfn.IFNA(VLOOKUP($A13,TRANSPOSE(#REF!),X$2+2,FALSE),0)</f>
        <v>#REF!</v>
      </c>
      <c r="Y13" t="e" cm="1">
        <f t="array" ref="Y13">_xlfn.IFNA(VLOOKUP($A13,TRANSPOSE(#REF!),Y$2+2,FALSE),0)</f>
        <v>#REF!</v>
      </c>
      <c r="Z13" t="e" cm="1">
        <f t="array" ref="Z13">_xlfn.IFNA(VLOOKUP($A13,TRANSPOSE(#REF!),Z$2+2,FALSE),0)</f>
        <v>#REF!</v>
      </c>
      <c r="AA13" t="e" cm="1">
        <f t="array" ref="AA13">_xlfn.IFNA(VLOOKUP($A13,TRANSPOSE(#REF!),AA$2+2,FALSE),0)</f>
        <v>#REF!</v>
      </c>
      <c r="AB13" t="e" cm="1">
        <f t="array" ref="AB13">_xlfn.IFNA(VLOOKUP($A13,TRANSPOSE(#REF!),AB$2+2,FALSE),0)</f>
        <v>#REF!</v>
      </c>
      <c r="AC13" t="e" cm="1">
        <f t="array" ref="AC13">_xlfn.IFNA(VLOOKUP($A13,TRANSPOSE(#REF!),AC$2+2,FALSE),0)</f>
        <v>#REF!</v>
      </c>
      <c r="AD13" t="e" cm="1">
        <f t="array" ref="AD13">_xlfn.IFNA(VLOOKUP($A13,TRANSPOSE(#REF!),AD$2+2,FALSE),0)</f>
        <v>#REF!</v>
      </c>
      <c r="AE13" t="e" cm="1">
        <f t="array" ref="AE13">_xlfn.IFNA(VLOOKUP($A13,TRANSPOSE(#REF!),AE$2+2,FALSE),0)</f>
        <v>#REF!</v>
      </c>
      <c r="AF13" t="e" cm="1">
        <f t="array" ref="AF13">_xlfn.IFNA(VLOOKUP($A13,TRANSPOSE(#REF!),AF$2+2,FALSE),0)</f>
        <v>#REF!</v>
      </c>
      <c r="AG13" t="e" cm="1">
        <f t="array" ref="AG13">_xlfn.IFNA(VLOOKUP($A13,TRANSPOSE(#REF!),AG$2+2,FALSE),0)</f>
        <v>#REF!</v>
      </c>
      <c r="AH13" t="e" cm="1">
        <f t="array" ref="AH13">_xlfn.IFNA(VLOOKUP($A13,TRANSPOSE(#REF!),AH$2+2,FALSE),0)</f>
        <v>#REF!</v>
      </c>
      <c r="AI13" t="e" cm="1">
        <f t="array" ref="AI13">_xlfn.IFNA(VLOOKUP($A13,TRANSPOSE(#REF!),AI$2+2,FALSE),0)</f>
        <v>#REF!</v>
      </c>
      <c r="AJ13" t="e" cm="1">
        <f t="array" ref="AJ13">_xlfn.IFNA(VLOOKUP($A13,TRANSPOSE(#REF!),AJ$2+2,FALSE),0)</f>
        <v>#REF!</v>
      </c>
      <c r="AK13" t="e" cm="1">
        <f t="array" ref="AK13">_xlfn.IFNA(VLOOKUP($A13,TRANSPOSE(#REF!),AK$2+2,FALSE),0)</f>
        <v>#REF!</v>
      </c>
      <c r="AL13" t="e" cm="1">
        <f t="array" ref="AL13">_xlfn.IFNA(VLOOKUP($A13,TRANSPOSE(#REF!),AL$2+2,FALSE),0)</f>
        <v>#REF!</v>
      </c>
      <c r="AM13" t="e" cm="1">
        <f t="array" ref="AM13">_xlfn.IFNA(VLOOKUP($A13,TRANSPOSE(#REF!),AM$2+2,FALSE),0)</f>
        <v>#REF!</v>
      </c>
      <c r="AN13" t="e" cm="1">
        <f t="array" ref="AN13">_xlfn.IFNA(VLOOKUP($A13,TRANSPOSE(#REF!),AN$2+2,FALSE),0)</f>
        <v>#REF!</v>
      </c>
      <c r="AO13" t="e" cm="1">
        <f t="array" ref="AO13">_xlfn.IFNA(VLOOKUP($A13,TRANSPOSE(#REF!),AO$2+2,FALSE),0)</f>
        <v>#REF!</v>
      </c>
      <c r="AP13" t="e" cm="1">
        <f t="array" ref="AP13">_xlfn.IFNA(VLOOKUP($A13,TRANSPOSE(#REF!),AP$2+2,FALSE),0)</f>
        <v>#REF!</v>
      </c>
      <c r="AQ13" t="e" cm="1">
        <f t="array" ref="AQ13">_xlfn.IFNA(VLOOKUP($A13,TRANSPOSE(#REF!),AQ$2+2,FALSE),0)</f>
        <v>#REF!</v>
      </c>
      <c r="AR13" t="e" cm="1">
        <f t="array" ref="AR13">_xlfn.IFNA(VLOOKUP($A13,TRANSPOSE(#REF!),AR$2+2,FALSE),0)</f>
        <v>#REF!</v>
      </c>
      <c r="AS13" t="e" cm="1">
        <f t="array" ref="AS13">_xlfn.IFNA(VLOOKUP($A13,TRANSPOSE(#REF!),AS$2+2,FALSE),0)</f>
        <v>#REF!</v>
      </c>
      <c r="AT13" t="e" cm="1">
        <f t="array" ref="AT13">_xlfn.IFNA(VLOOKUP($A13,TRANSPOSE(#REF!),AT$2+2,FALSE),0)</f>
        <v>#REF!</v>
      </c>
      <c r="AU13" t="e" cm="1">
        <f t="array" ref="AU13">_xlfn.IFNA(VLOOKUP($A13,TRANSPOSE(#REF!),AU$2+2,FALSE),0)</f>
        <v>#REF!</v>
      </c>
      <c r="AV13" t="e" cm="1">
        <f t="array" ref="AV13">_xlfn.IFNA(VLOOKUP($A13,TRANSPOSE(#REF!),AV$2+2,FALSE),0)</f>
        <v>#REF!</v>
      </c>
      <c r="AW13" t="e" cm="1">
        <f t="array" ref="AW13">_xlfn.IFNA(VLOOKUP($A13,TRANSPOSE(#REF!),AW$2+2,FALSE),0)</f>
        <v>#REF!</v>
      </c>
      <c r="AX13" t="e" cm="1">
        <f t="array" ref="AX13">_xlfn.IFNA(VLOOKUP($A13,TRANSPOSE(#REF!),AX$2+2,FALSE),0)</f>
        <v>#REF!</v>
      </c>
      <c r="AY13" t="e" cm="1">
        <f t="array" ref="AY13">_xlfn.IFNA(VLOOKUP($A13,TRANSPOSE(#REF!),AY$2+2,FALSE),0)</f>
        <v>#REF!</v>
      </c>
      <c r="AZ13" t="e" cm="1">
        <f t="array" ref="AZ13">_xlfn.IFNA(VLOOKUP($A13,TRANSPOSE(#REF!),AZ$2+2,FALSE),0)</f>
        <v>#REF!</v>
      </c>
      <c r="BA13" t="e" cm="1">
        <f t="array" ref="BA13">_xlfn.IFNA(VLOOKUP($A13,TRANSPOSE(#REF!),BA$2+2,FALSE),0)</f>
        <v>#REF!</v>
      </c>
      <c r="BB13" t="e" cm="1">
        <f t="array" ref="BB13">_xlfn.IFNA(VLOOKUP($A13,TRANSPOSE(#REF!),BB$2+2,FALSE),0)</f>
        <v>#REF!</v>
      </c>
      <c r="BC13" t="e" cm="1">
        <f t="array" ref="BC13">_xlfn.IFNA(VLOOKUP($A13,TRANSPOSE(#REF!),BC$2+2,FALSE),0)</f>
        <v>#REF!</v>
      </c>
      <c r="BD13" t="e" cm="1">
        <f t="array" ref="BD13">_xlfn.IFNA(VLOOKUP($A13,TRANSPOSE(#REF!),BD$2+2,FALSE),0)</f>
        <v>#REF!</v>
      </c>
      <c r="BE13" t="e" cm="1">
        <f t="array" ref="BE13">_xlfn.IFNA(VLOOKUP($A13,TRANSPOSE(#REF!),BE$2+2,FALSE),0)</f>
        <v>#REF!</v>
      </c>
      <c r="BF13" t="e" cm="1">
        <f t="array" ref="BF13">_xlfn.IFNA(VLOOKUP($A13,TRANSPOSE(#REF!),BF$2+2,FALSE),0)</f>
        <v>#REF!</v>
      </c>
      <c r="BG13" t="e" cm="1">
        <f t="array" ref="BG13">_xlfn.IFNA(VLOOKUP($A13,TRANSPOSE(#REF!),BG$2+2,FALSE),0)</f>
        <v>#REF!</v>
      </c>
      <c r="BH13" t="e" cm="1">
        <f t="array" ref="BH13">_xlfn.IFNA(VLOOKUP($A13,TRANSPOSE(#REF!),BH$2+2,FALSE),0)</f>
        <v>#REF!</v>
      </c>
      <c r="BI13" t="e" cm="1">
        <f t="array" ref="BI13">_xlfn.IFNA(VLOOKUP($A13,TRANSPOSE(#REF!),BI$2+2,FALSE),0)</f>
        <v>#REF!</v>
      </c>
      <c r="BJ13" t="e" cm="1">
        <f t="array" ref="BJ13">_xlfn.IFNA(VLOOKUP($A13,TRANSPOSE(#REF!),BJ$2+2,FALSE),0)</f>
        <v>#REF!</v>
      </c>
      <c r="BK13" t="e" cm="1">
        <f t="array" ref="BK13">_xlfn.IFNA(VLOOKUP($A13,TRANSPOSE(#REF!),BK$2+2,FALSE),0)</f>
        <v>#REF!</v>
      </c>
      <c r="BL13" t="e" cm="1">
        <f t="array" ref="BL13">_xlfn.IFNA(VLOOKUP($A13,TRANSPOSE(#REF!),BL$2+2,FALSE),0)</f>
        <v>#REF!</v>
      </c>
      <c r="BM13" t="e" cm="1">
        <f t="array" ref="BM13">_xlfn.IFNA(VLOOKUP($A13,TRANSPOSE(#REF!),BM$2+2,FALSE),0)</f>
        <v>#REF!</v>
      </c>
      <c r="BN13" t="e" cm="1">
        <f t="array" ref="BN13">_xlfn.IFNA(VLOOKUP($A13,TRANSPOSE(#REF!),BN$2+2,FALSE),0)</f>
        <v>#REF!</v>
      </c>
      <c r="BO13" t="e" cm="1">
        <f t="array" ref="BO13">_xlfn.IFNA(VLOOKUP($A13,TRANSPOSE(#REF!),BO$2+2,FALSE),0)</f>
        <v>#REF!</v>
      </c>
      <c r="BP13" t="e" cm="1">
        <f t="array" ref="BP13">_xlfn.IFNA(VLOOKUP($A13,TRANSPOSE(#REF!),BP$2+2,FALSE),0)</f>
        <v>#REF!</v>
      </c>
      <c r="BQ13" t="e" cm="1">
        <f t="array" ref="BQ13">_xlfn.IFNA(VLOOKUP($A13,TRANSPOSE(#REF!),BQ$2+2,FALSE),0)</f>
        <v>#REF!</v>
      </c>
      <c r="BR13" t="e" cm="1">
        <f t="array" ref="BR13">_xlfn.IFNA(VLOOKUP($A13,TRANSPOSE(#REF!),BR$2+2,FALSE),0)</f>
        <v>#REF!</v>
      </c>
      <c r="BS13" t="e" cm="1">
        <f t="array" ref="BS13">_xlfn.IFNA(VLOOKUP($A13,TRANSPOSE(#REF!),BS$2+2,FALSE),0)</f>
        <v>#REF!</v>
      </c>
      <c r="BT13" t="e" cm="1">
        <f t="array" ref="BT13">_xlfn.IFNA(VLOOKUP($A13,TRANSPOSE(#REF!),BT$2+2,FALSE),0)</f>
        <v>#REF!</v>
      </c>
      <c r="BU13" t="e" cm="1">
        <f t="array" ref="BU13">_xlfn.IFNA(VLOOKUP($A13,TRANSPOSE(#REF!),BU$2+2,FALSE),0)</f>
        <v>#REF!</v>
      </c>
      <c r="BV13" t="e" cm="1">
        <f t="array" ref="BV13">_xlfn.IFNA(VLOOKUP($A13,TRANSPOSE(#REF!),BV$2+2,FALSE),0)</f>
        <v>#REF!</v>
      </c>
      <c r="BW13" t="e" cm="1">
        <f t="array" ref="BW13">_xlfn.IFNA(VLOOKUP($A13,TRANSPOSE(#REF!),BW$2+2,FALSE),0)</f>
        <v>#REF!</v>
      </c>
      <c r="BX13" t="e" cm="1">
        <f t="array" ref="BX13">_xlfn.IFNA(VLOOKUP($A13,TRANSPOSE(#REF!),BX$2+2,FALSE),0)</f>
        <v>#REF!</v>
      </c>
      <c r="BY13" t="e" cm="1">
        <f t="array" ref="BY13">_xlfn.IFNA(VLOOKUP($A13,TRANSPOSE(#REF!),BY$2+2,FALSE),0)</f>
        <v>#REF!</v>
      </c>
      <c r="BZ13" t="e" cm="1">
        <f t="array" ref="BZ13">_xlfn.IFNA(VLOOKUP($A13,TRANSPOSE(#REF!),BZ$2+2,FALSE),0)</f>
        <v>#REF!</v>
      </c>
      <c r="CA13" t="e" cm="1">
        <f t="array" ref="CA13">_xlfn.IFNA(VLOOKUP($A13,TRANSPOSE(#REF!),CA$2+2,FALSE),0)</f>
        <v>#REF!</v>
      </c>
      <c r="CB13" t="e" cm="1">
        <f t="array" ref="CB13">_xlfn.IFNA(VLOOKUP($A13,TRANSPOSE(#REF!),CB$2+2,FALSE),0)</f>
        <v>#REF!</v>
      </c>
      <c r="CC13" t="e" cm="1">
        <f t="array" ref="CC13">_xlfn.IFNA(VLOOKUP($A13,TRANSPOSE(#REF!),CC$2+2,FALSE),0)</f>
        <v>#REF!</v>
      </c>
      <c r="CD13" t="e" cm="1">
        <f t="array" ref="CD13">_xlfn.IFNA(VLOOKUP($A13,TRANSPOSE(#REF!),CD$2+2,FALSE),0)</f>
        <v>#REF!</v>
      </c>
      <c r="CE13" t="e" cm="1">
        <f t="array" ref="CE13">_xlfn.IFNA(VLOOKUP($A13,TRANSPOSE(#REF!),CE$2+2,FALSE),0)</f>
        <v>#REF!</v>
      </c>
      <c r="CF13" t="e" cm="1">
        <f t="array" ref="CF13">_xlfn.IFNA(VLOOKUP($A13,TRANSPOSE(#REF!),CF$2+2,FALSE),0)</f>
        <v>#REF!</v>
      </c>
      <c r="CG13" t="e" cm="1">
        <f t="array" ref="CG13">_xlfn.IFNA(VLOOKUP($A13,TRANSPOSE(#REF!),CG$2+2,FALSE),0)</f>
        <v>#REF!</v>
      </c>
      <c r="CH13" t="e" cm="1">
        <f t="array" ref="CH13">_xlfn.IFNA(VLOOKUP($A13,TRANSPOSE(#REF!),CH$2+2,FALSE),0)</f>
        <v>#REF!</v>
      </c>
      <c r="CI13" t="e" cm="1">
        <f t="array" ref="CI13">_xlfn.IFNA(VLOOKUP($A13,TRANSPOSE(#REF!),CI$2+2,FALSE),0)</f>
        <v>#REF!</v>
      </c>
      <c r="CJ13" t="e" cm="1">
        <f t="array" ref="CJ13">_xlfn.IFNA(VLOOKUP($A13,TRANSPOSE(#REF!),CJ$2+2,FALSE),0)</f>
        <v>#REF!</v>
      </c>
      <c r="CK13" t="e" cm="1">
        <f t="array" ref="CK13">_xlfn.IFNA(VLOOKUP($A13,TRANSPOSE(#REF!),CK$2+2,FALSE),0)</f>
        <v>#REF!</v>
      </c>
      <c r="CL13" t="e" cm="1">
        <f t="array" ref="CL13">_xlfn.IFNA(VLOOKUP($A13,TRANSPOSE(#REF!),CL$2+2,FALSE),0)</f>
        <v>#REF!</v>
      </c>
      <c r="CM13" t="e" cm="1">
        <f t="array" ref="CM13">_xlfn.IFNA(VLOOKUP($A13,TRANSPOSE(#REF!),CM$2+2,FALSE),0)</f>
        <v>#REF!</v>
      </c>
      <c r="CN13" t="e" cm="1">
        <f t="array" ref="CN13">_xlfn.IFNA(VLOOKUP($A13,TRANSPOSE(#REF!),CN$2+2,FALSE),0)</f>
        <v>#REF!</v>
      </c>
      <c r="CO13" t="e" cm="1">
        <f t="array" ref="CO13">_xlfn.IFNA(VLOOKUP($A13,TRANSPOSE(#REF!),CO$2+2,FALSE),0)</f>
        <v>#REF!</v>
      </c>
      <c r="CP13" t="e" cm="1">
        <f t="array" ref="CP13">_xlfn.IFNA(VLOOKUP($A13,TRANSPOSE(#REF!),CP$2+2,FALSE),0)</f>
        <v>#REF!</v>
      </c>
      <c r="CQ13" t="e" cm="1">
        <f t="array" ref="CQ13">_xlfn.IFNA(VLOOKUP($A13,TRANSPOSE(#REF!),CQ$2+2,FALSE),0)</f>
        <v>#REF!</v>
      </c>
      <c r="CR13" t="e" cm="1">
        <f t="array" ref="CR13">_xlfn.IFNA(VLOOKUP($A13,TRANSPOSE(#REF!),CR$2+2,FALSE),0)</f>
        <v>#REF!</v>
      </c>
      <c r="CS13" t="e" cm="1">
        <f t="array" ref="CS13">_xlfn.IFNA(VLOOKUP($A13,TRANSPOSE(#REF!),CS$2+2,FALSE),0)</f>
        <v>#REF!</v>
      </c>
      <c r="CT13" t="e" cm="1">
        <f t="array" ref="CT13">_xlfn.IFNA(VLOOKUP($A13,TRANSPOSE(#REF!),CT$2+2,FALSE),0)</f>
        <v>#REF!</v>
      </c>
      <c r="CU13" t="e" cm="1">
        <f t="array" ref="CU13">_xlfn.IFNA(VLOOKUP($A13,TRANSPOSE(#REF!),CU$2+2,FALSE),0)</f>
        <v>#REF!</v>
      </c>
      <c r="CV13" t="e" cm="1">
        <f t="array" ref="CV13">_xlfn.IFNA(VLOOKUP($A13,TRANSPOSE(#REF!),CV$2+2,FALSE),0)</f>
        <v>#REF!</v>
      </c>
      <c r="CW13" t="e" cm="1">
        <f t="array" ref="CW13">_xlfn.IFNA(VLOOKUP($A13,TRANSPOSE(#REF!),CW$2+2,FALSE),0)</f>
        <v>#REF!</v>
      </c>
      <c r="CX13" t="e" cm="1">
        <f t="array" ref="CX13">_xlfn.IFNA(VLOOKUP($A13,TRANSPOSE(#REF!),CX$2+2,FALSE),0)</f>
        <v>#REF!</v>
      </c>
      <c r="CY13" t="e" cm="1">
        <f t="array" ref="CY13">_xlfn.IFNA(VLOOKUP($A13,TRANSPOSE(#REF!),CY$2+2,FALSE),0)</f>
        <v>#REF!</v>
      </c>
      <c r="CZ13" t="e" cm="1">
        <f t="array" ref="CZ13">_xlfn.IFNA(VLOOKUP($A13,TRANSPOSE(#REF!),CZ$2+2,FALSE),0)</f>
        <v>#REF!</v>
      </c>
      <c r="DA13" t="e" cm="1">
        <f t="array" ref="DA13">_xlfn.IFNA(VLOOKUP($A13,TRANSPOSE(#REF!),DA$2+2,FALSE),0)</f>
        <v>#REF!</v>
      </c>
      <c r="DB13" t="e" cm="1">
        <f t="array" ref="DB13">_xlfn.IFNA(VLOOKUP($A13,TRANSPOSE(#REF!),DB$2+2,FALSE),0)</f>
        <v>#REF!</v>
      </c>
      <c r="DC13" t="e" cm="1">
        <f t="array" ref="DC13">_xlfn.IFNA(VLOOKUP($A13,TRANSPOSE(#REF!),DC$2+2,FALSE),0)</f>
        <v>#REF!</v>
      </c>
      <c r="DD13" t="e" cm="1">
        <f t="array" ref="DD13">_xlfn.IFNA(VLOOKUP($A13,TRANSPOSE(#REF!),DD$2+2,FALSE),0)</f>
        <v>#REF!</v>
      </c>
      <c r="DE13" t="e" cm="1">
        <f t="array" ref="DE13">_xlfn.IFNA(VLOOKUP($A13,TRANSPOSE(#REF!),DE$2+2,FALSE),0)</f>
        <v>#REF!</v>
      </c>
      <c r="DF13" t="e" cm="1">
        <f t="array" ref="DF13">_xlfn.IFNA(VLOOKUP($A13,TRANSPOSE(#REF!),DF$2+2,FALSE),0)</f>
        <v>#REF!</v>
      </c>
      <c r="DG13" t="e" cm="1">
        <f t="array" ref="DG13">_xlfn.IFNA(VLOOKUP($A13,TRANSPOSE(#REF!),DG$2+2,FALSE),0)</f>
        <v>#REF!</v>
      </c>
      <c r="DH13" t="e" cm="1">
        <f t="array" ref="DH13">_xlfn.IFNA(VLOOKUP($A13,TRANSPOSE(#REF!),DH$2+2,FALSE),0)</f>
        <v>#REF!</v>
      </c>
      <c r="DI13" t="e" cm="1">
        <f t="array" ref="DI13">_xlfn.IFNA(VLOOKUP($A13,TRANSPOSE(#REF!),DI$2+2,FALSE),0)</f>
        <v>#REF!</v>
      </c>
      <c r="DJ13" t="e" cm="1">
        <f t="array" ref="DJ13">_xlfn.IFNA(VLOOKUP($A13,TRANSPOSE(#REF!),DJ$2+2,FALSE),0)</f>
        <v>#REF!</v>
      </c>
      <c r="DK13" t="e" cm="1">
        <f t="array" ref="DK13">_xlfn.IFNA(VLOOKUP($A13,TRANSPOSE(#REF!),DK$2+2,FALSE),0)</f>
        <v>#REF!</v>
      </c>
      <c r="DL13" t="e" cm="1">
        <f t="array" ref="DL13">_xlfn.IFNA(VLOOKUP($A13,TRANSPOSE(#REF!),DL$2+2,FALSE),0)</f>
        <v>#REF!</v>
      </c>
      <c r="DM13" t="e" cm="1">
        <f t="array" ref="DM13">_xlfn.IFNA(VLOOKUP($A13,TRANSPOSE(#REF!),DM$2+2,FALSE),0)</f>
        <v>#REF!</v>
      </c>
      <c r="DN13" t="e" cm="1">
        <f t="array" ref="DN13">_xlfn.IFNA(VLOOKUP($A13,TRANSPOSE(#REF!),DN$2+2,FALSE),0)</f>
        <v>#REF!</v>
      </c>
      <c r="DO13" t="e" cm="1">
        <f t="array" ref="DO13">_xlfn.IFNA(VLOOKUP($A13,TRANSPOSE(#REF!),DO$2+2,FALSE),0)</f>
        <v>#REF!</v>
      </c>
      <c r="DP13" t="e" cm="1">
        <f t="array" ref="DP13">_xlfn.IFNA(VLOOKUP($A13,TRANSPOSE(#REF!),DP$2+2,FALSE),0)</f>
        <v>#REF!</v>
      </c>
      <c r="DQ13" t="e" cm="1">
        <f t="array" ref="DQ13">_xlfn.IFNA(VLOOKUP($A13,TRANSPOSE(#REF!),DQ$2+2,FALSE),0)</f>
        <v>#REF!</v>
      </c>
      <c r="DR13" t="e" cm="1">
        <f t="array" ref="DR13">_xlfn.IFNA(VLOOKUP($A13,TRANSPOSE(#REF!),DR$2+2,FALSE),0)</f>
        <v>#REF!</v>
      </c>
      <c r="DS13" t="e" cm="1">
        <f t="array" ref="DS13">_xlfn.IFNA(VLOOKUP($A13,TRANSPOSE(#REF!),DS$2+2,FALSE),0)</f>
        <v>#REF!</v>
      </c>
      <c r="DT13" t="e" cm="1">
        <f t="array" ref="DT13">_xlfn.IFNA(VLOOKUP($A13,TRANSPOSE(#REF!),DT$2+2,FALSE),0)</f>
        <v>#REF!</v>
      </c>
      <c r="DU13" t="e" cm="1">
        <f t="array" ref="DU13">_xlfn.IFNA(VLOOKUP($A13,TRANSPOSE(#REF!),DU$2+2,FALSE),0)</f>
        <v>#REF!</v>
      </c>
      <c r="DV13" t="e" cm="1">
        <f t="array" ref="DV13">_xlfn.IFNA(VLOOKUP($A13,TRANSPOSE(#REF!),DV$2+2,FALSE),0)</f>
        <v>#REF!</v>
      </c>
      <c r="DW13" t="e" cm="1">
        <f t="array" ref="DW13">_xlfn.IFNA(VLOOKUP($A13,TRANSPOSE(#REF!),DW$2+2,FALSE),0)</f>
        <v>#REF!</v>
      </c>
      <c r="DX13" t="e" cm="1">
        <f t="array" ref="DX13">_xlfn.IFNA(VLOOKUP($A13,TRANSPOSE(#REF!),DX$2+2,FALSE),0)</f>
        <v>#REF!</v>
      </c>
      <c r="DY13" t="e" cm="1">
        <f t="array" ref="DY13">_xlfn.IFNA(VLOOKUP($A13,TRANSPOSE(#REF!),DY$2+2,FALSE),0)</f>
        <v>#REF!</v>
      </c>
      <c r="DZ13" t="e" cm="1">
        <f t="array" ref="DZ13">_xlfn.IFNA(VLOOKUP($A13,TRANSPOSE(#REF!),DZ$2+2,FALSE),0)</f>
        <v>#REF!</v>
      </c>
      <c r="EA13" t="e" cm="1">
        <f t="array" ref="EA13">_xlfn.IFNA(VLOOKUP($A13,TRANSPOSE(#REF!),EA$2+2,FALSE),0)</f>
        <v>#REF!</v>
      </c>
      <c r="EB13" t="e" cm="1">
        <f t="array" ref="EB13">_xlfn.IFNA(VLOOKUP($A13,TRANSPOSE(#REF!),EB$2+2,FALSE),0)</f>
        <v>#REF!</v>
      </c>
      <c r="EC13" t="e" cm="1">
        <f t="array" ref="EC13">_xlfn.IFNA(VLOOKUP($A13,TRANSPOSE(#REF!),EC$2+2,FALSE),0)</f>
        <v>#REF!</v>
      </c>
      <c r="ED13" t="e" cm="1">
        <f t="array" ref="ED13">_xlfn.IFNA(VLOOKUP($A13,TRANSPOSE(#REF!),ED$2+2,FALSE),0)</f>
        <v>#REF!</v>
      </c>
      <c r="EE13" t="e" cm="1">
        <f t="array" ref="EE13">_xlfn.IFNA(VLOOKUP($A13,TRANSPOSE(#REF!),EE$2+2,FALSE),0)</f>
        <v>#REF!</v>
      </c>
      <c r="EF13" t="e" cm="1">
        <f t="array" ref="EF13">_xlfn.IFNA(VLOOKUP($A13,TRANSPOSE(#REF!),EF$2+2,FALSE),0)</f>
        <v>#REF!</v>
      </c>
      <c r="EG13" t="e" cm="1">
        <f t="array" ref="EG13">_xlfn.IFNA(VLOOKUP($A13,TRANSPOSE(#REF!),EG$2+2,FALSE),0)</f>
        <v>#REF!</v>
      </c>
      <c r="EH13" t="e" cm="1">
        <f t="array" ref="EH13">_xlfn.IFNA(VLOOKUP($A13,TRANSPOSE(#REF!),EH$2+2,FALSE),0)</f>
        <v>#REF!</v>
      </c>
      <c r="EI13" t="e" cm="1">
        <f t="array" ref="EI13">_xlfn.IFNA(VLOOKUP($A13,TRANSPOSE(#REF!),EI$2+2,FALSE),0)</f>
        <v>#REF!</v>
      </c>
      <c r="EJ13" t="e" cm="1">
        <f t="array" ref="EJ13">_xlfn.IFNA(VLOOKUP($A13,TRANSPOSE(#REF!),EJ$2+2,FALSE),0)</f>
        <v>#REF!</v>
      </c>
      <c r="EK13" t="e" cm="1">
        <f t="array" ref="EK13">_xlfn.IFNA(VLOOKUP($A13,TRANSPOSE(#REF!),EK$2+2,FALSE),0)</f>
        <v>#REF!</v>
      </c>
      <c r="EL13" t="e" cm="1">
        <f t="array" ref="EL13">_xlfn.IFNA(VLOOKUP($A13,TRANSPOSE(#REF!),EL$2+2,FALSE),0)</f>
        <v>#REF!</v>
      </c>
      <c r="EM13" t="e" cm="1">
        <f t="array" ref="EM13">_xlfn.IFNA(VLOOKUP($A13,TRANSPOSE(#REF!),EM$2+2,FALSE),0)</f>
        <v>#REF!</v>
      </c>
      <c r="EN13" t="e" cm="1">
        <f t="array" ref="EN13">_xlfn.IFNA(VLOOKUP($A13,TRANSPOSE(#REF!),EN$2+2,FALSE),0)</f>
        <v>#REF!</v>
      </c>
      <c r="EO13" t="e" cm="1">
        <f t="array" ref="EO13">_xlfn.IFNA(VLOOKUP($A13,TRANSPOSE(#REF!),EO$2+2,FALSE),0)</f>
        <v>#REF!</v>
      </c>
      <c r="EP13" t="e" cm="1">
        <f t="array" ref="EP13">_xlfn.IFNA(VLOOKUP($A13,TRANSPOSE(#REF!),EP$2+2,FALSE),0)</f>
        <v>#REF!</v>
      </c>
      <c r="EQ13" t="e" cm="1">
        <f t="array" ref="EQ13">_xlfn.IFNA(VLOOKUP($A13,TRANSPOSE(#REF!),EQ$2+2,FALSE),0)</f>
        <v>#REF!</v>
      </c>
      <c r="ER13" t="e" cm="1">
        <f t="array" ref="ER13">_xlfn.IFNA(VLOOKUP($A13,TRANSPOSE(#REF!),ER$2+2,FALSE),0)</f>
        <v>#REF!</v>
      </c>
      <c r="ES13" t="e" cm="1">
        <f t="array" ref="ES13">_xlfn.IFNA(VLOOKUP($A13,TRANSPOSE(#REF!),ES$2+2,FALSE),0)</f>
        <v>#REF!</v>
      </c>
      <c r="ET13" t="e" cm="1">
        <f t="array" ref="ET13">_xlfn.IFNA(VLOOKUP($A13,TRANSPOSE(#REF!),ET$2+2,FALSE),0)</f>
        <v>#REF!</v>
      </c>
      <c r="EU13" t="e" cm="1">
        <f t="array" ref="EU13">_xlfn.IFNA(VLOOKUP($A13,TRANSPOSE(#REF!),EU$2+2,FALSE),0)</f>
        <v>#REF!</v>
      </c>
      <c r="EV13" t="e" cm="1">
        <f t="array" ref="EV13">_xlfn.IFNA(VLOOKUP($A13,TRANSPOSE(#REF!),EV$2+2,FALSE),0)</f>
        <v>#REF!</v>
      </c>
      <c r="EW13" t="e" cm="1">
        <f t="array" ref="EW13">_xlfn.IFNA(VLOOKUP($A13,TRANSPOSE(#REF!),EW$2+2,FALSE),0)</f>
        <v>#REF!</v>
      </c>
      <c r="EX13" t="e" cm="1">
        <f t="array" ref="EX13">_xlfn.IFNA(VLOOKUP($A13,TRANSPOSE(#REF!),EX$2+2,FALSE),0)</f>
        <v>#REF!</v>
      </c>
      <c r="EY13" t="e" cm="1">
        <f t="array" ref="EY13">_xlfn.IFNA(VLOOKUP($A13,TRANSPOSE(#REF!),EY$2+2,FALSE),0)</f>
        <v>#REF!</v>
      </c>
      <c r="EZ13" t="e" cm="1">
        <f t="array" ref="EZ13">_xlfn.IFNA(VLOOKUP($A13,TRANSPOSE(#REF!),EZ$2+2,FALSE),0)</f>
        <v>#REF!</v>
      </c>
      <c r="FA13" t="e" cm="1">
        <f t="array" ref="FA13">_xlfn.IFNA(VLOOKUP($A13,TRANSPOSE(#REF!),FA$2+2,FALSE),0)</f>
        <v>#REF!</v>
      </c>
      <c r="FB13" t="e" cm="1">
        <f t="array" ref="FB13">_xlfn.IFNA(VLOOKUP($A13,TRANSPOSE(#REF!),FB$2+2,FALSE),0)</f>
        <v>#REF!</v>
      </c>
      <c r="FC13" t="e" cm="1">
        <f t="array" ref="FC13">_xlfn.IFNA(VLOOKUP($A13,TRANSPOSE(#REF!),FC$2+2,FALSE),0)</f>
        <v>#REF!</v>
      </c>
      <c r="FD13" t="e" cm="1">
        <f t="array" ref="FD13">_xlfn.IFNA(VLOOKUP($A13,TRANSPOSE(#REF!),FD$2+2,FALSE),0)</f>
        <v>#REF!</v>
      </c>
      <c r="FE13" t="e" cm="1">
        <f t="array" ref="FE13">_xlfn.IFNA(VLOOKUP($A13,TRANSPOSE(#REF!),FE$2+2,FALSE),0)</f>
        <v>#REF!</v>
      </c>
      <c r="FF13" t="e" cm="1">
        <f t="array" ref="FF13">_xlfn.IFNA(VLOOKUP($A13,TRANSPOSE(#REF!),FF$2+2,FALSE),0)</f>
        <v>#REF!</v>
      </c>
      <c r="FG13" t="e" cm="1">
        <f t="array" ref="FG13">_xlfn.IFNA(VLOOKUP($A13,TRANSPOSE(#REF!),FG$2+2,FALSE),0)</f>
        <v>#REF!</v>
      </c>
      <c r="FH13" t="e" cm="1">
        <f t="array" ref="FH13">_xlfn.IFNA(VLOOKUP($A13,TRANSPOSE(#REF!),FH$2+2,FALSE),0)</f>
        <v>#REF!</v>
      </c>
      <c r="FI13" t="e" cm="1">
        <f t="array" ref="FI13">_xlfn.IFNA(VLOOKUP($A13,TRANSPOSE(#REF!),FI$2+2,FALSE),0)</f>
        <v>#REF!</v>
      </c>
      <c r="FJ13" t="e" cm="1">
        <f t="array" ref="FJ13">_xlfn.IFNA(VLOOKUP($A13,TRANSPOSE(#REF!),FJ$2+2,FALSE),0)</f>
        <v>#REF!</v>
      </c>
      <c r="FK13" t="e" cm="1">
        <f t="array" ref="FK13">_xlfn.IFNA(VLOOKUP($A13,TRANSPOSE(#REF!),FK$2+2,FALSE),0)</f>
        <v>#REF!</v>
      </c>
      <c r="FL13" t="e" cm="1">
        <f t="array" ref="FL13">_xlfn.IFNA(VLOOKUP($A13,TRANSPOSE(#REF!),FL$2+2,FALSE),0)</f>
        <v>#REF!</v>
      </c>
      <c r="FM13" t="e" cm="1">
        <f t="array" ref="FM13">_xlfn.IFNA(VLOOKUP($A13,TRANSPOSE(#REF!),FM$2+2,FALSE),0)</f>
        <v>#REF!</v>
      </c>
      <c r="FN13" t="e" cm="1">
        <f t="array" ref="FN13">_xlfn.IFNA(VLOOKUP($A13,TRANSPOSE(#REF!),FN$2+2,FALSE),0)</f>
        <v>#REF!</v>
      </c>
      <c r="FO13" t="e" cm="1">
        <f t="array" ref="FO13">_xlfn.IFNA(VLOOKUP($A13,TRANSPOSE(#REF!),FO$2+2,FALSE),0)</f>
        <v>#REF!</v>
      </c>
      <c r="FP13" t="e" cm="1">
        <f t="array" ref="FP13">_xlfn.IFNA(VLOOKUP($A13,TRANSPOSE(#REF!),FP$2+2,FALSE),0)</f>
        <v>#REF!</v>
      </c>
      <c r="FQ13" t="e" cm="1">
        <f t="array" ref="FQ13">_xlfn.IFNA(VLOOKUP($A13,TRANSPOSE(#REF!),FQ$2+2,FALSE),0)</f>
        <v>#REF!</v>
      </c>
      <c r="FR13" t="e" cm="1">
        <f t="array" ref="FR13">_xlfn.IFNA(VLOOKUP($A13,TRANSPOSE(#REF!),FR$2+2,FALSE),0)</f>
        <v>#REF!</v>
      </c>
      <c r="FS13" t="e" cm="1">
        <f t="array" ref="FS13">_xlfn.IFNA(VLOOKUP($A13,TRANSPOSE(#REF!),FS$2+2,FALSE),0)</f>
        <v>#REF!</v>
      </c>
      <c r="FT13" t="e" cm="1">
        <f t="array" ref="FT13">_xlfn.IFNA(VLOOKUP($A13,TRANSPOSE(#REF!),FT$2+2,FALSE),0)</f>
        <v>#REF!</v>
      </c>
      <c r="FU13" t="e" cm="1">
        <f t="array" ref="FU13">_xlfn.IFNA(VLOOKUP($A13,TRANSPOSE(#REF!),FU$2+2,FALSE),0)</f>
        <v>#REF!</v>
      </c>
      <c r="FV13" t="e" cm="1">
        <f t="array" ref="FV13">_xlfn.IFNA(VLOOKUP($A13,TRANSPOSE(#REF!),FV$2+2,FALSE),0)</f>
        <v>#REF!</v>
      </c>
      <c r="FW13" t="e" cm="1">
        <f t="array" ref="FW13">_xlfn.IFNA(VLOOKUP($A13,TRANSPOSE(#REF!),FW$2+2,FALSE),0)</f>
        <v>#REF!</v>
      </c>
      <c r="FX13" t="e" cm="1">
        <f t="array" ref="FX13">_xlfn.IFNA(VLOOKUP($A13,TRANSPOSE(#REF!),FX$2+2,FALSE),0)</f>
        <v>#REF!</v>
      </c>
      <c r="FY13" t="e" cm="1">
        <f t="array" ref="FY13">_xlfn.IFNA(VLOOKUP($A13,TRANSPOSE(#REF!),FY$2+2,FALSE),0)</f>
        <v>#REF!</v>
      </c>
      <c r="FZ13" t="e" cm="1">
        <f t="array" ref="FZ13">_xlfn.IFNA(VLOOKUP($A13,TRANSPOSE(#REF!),FZ$2+2,FALSE),0)</f>
        <v>#REF!</v>
      </c>
      <c r="GA13" t="e" cm="1">
        <f t="array" ref="GA13">_xlfn.IFNA(VLOOKUP($A13,TRANSPOSE(#REF!),GA$2+2,FALSE),0)</f>
        <v>#REF!</v>
      </c>
      <c r="GB13" t="e" cm="1">
        <f t="array" ref="GB13">_xlfn.IFNA(VLOOKUP($A13,TRANSPOSE(#REF!),GB$2+2,FALSE),0)</f>
        <v>#REF!</v>
      </c>
      <c r="GC13" t="e" cm="1">
        <f t="array" ref="GC13">_xlfn.IFNA(VLOOKUP($A13,TRANSPOSE(#REF!),GC$2+2,FALSE),0)</f>
        <v>#REF!</v>
      </c>
      <c r="GD13" t="e" cm="1">
        <f t="array" ref="GD13">_xlfn.IFNA(VLOOKUP($A13,TRANSPOSE(#REF!),GD$2+2,FALSE),0)</f>
        <v>#REF!</v>
      </c>
      <c r="GE13" t="e" cm="1">
        <f t="array" ref="GE13">_xlfn.IFNA(VLOOKUP($A13,TRANSPOSE(#REF!),GE$2+2,FALSE),0)</f>
        <v>#REF!</v>
      </c>
      <c r="GF13" t="e" cm="1">
        <f t="array" ref="GF13">_xlfn.IFNA(VLOOKUP($A13,TRANSPOSE(#REF!),GF$2+2,FALSE),0)</f>
        <v>#REF!</v>
      </c>
      <c r="GG13" t="e" cm="1">
        <f t="array" ref="GG13">_xlfn.IFNA(VLOOKUP($A13,TRANSPOSE(#REF!),GG$2+2,FALSE),0)</f>
        <v>#REF!</v>
      </c>
      <c r="GH13" t="e" cm="1">
        <f t="array" ref="GH13">_xlfn.IFNA(VLOOKUP($A13,TRANSPOSE(#REF!),GH$2+2,FALSE),0)</f>
        <v>#REF!</v>
      </c>
      <c r="GI13" t="e" cm="1">
        <f t="array" ref="GI13">_xlfn.IFNA(VLOOKUP($A13,TRANSPOSE(#REF!),GI$2+2,FALSE),0)</f>
        <v>#REF!</v>
      </c>
      <c r="GJ13" t="e" cm="1">
        <f t="array" ref="GJ13">_xlfn.IFNA(VLOOKUP($A13,TRANSPOSE(#REF!),GJ$2+2,FALSE),0)</f>
        <v>#REF!</v>
      </c>
      <c r="GK13" t="e" cm="1">
        <f t="array" ref="GK13">_xlfn.IFNA(VLOOKUP($A13,TRANSPOSE(#REF!),GK$2+2,FALSE),0)</f>
        <v>#REF!</v>
      </c>
      <c r="GL13" t="e" cm="1">
        <f t="array" ref="GL13">_xlfn.IFNA(VLOOKUP($A13,TRANSPOSE(#REF!),GL$2+2,FALSE),0)</f>
        <v>#REF!</v>
      </c>
      <c r="GM13" t="e" cm="1">
        <f t="array" ref="GM13">_xlfn.IFNA(VLOOKUP($A13,TRANSPOSE(#REF!),GM$2+2,FALSE),0)</f>
        <v>#REF!</v>
      </c>
      <c r="GN13" t="e" cm="1">
        <f t="array" ref="GN13">_xlfn.IFNA(VLOOKUP($A13,TRANSPOSE(#REF!),GN$2+2,FALSE),0)</f>
        <v>#REF!</v>
      </c>
      <c r="GO13" t="e" cm="1">
        <f t="array" ref="GO13">_xlfn.IFNA(VLOOKUP($A13,TRANSPOSE(#REF!),GO$2+2,FALSE),0)</f>
        <v>#REF!</v>
      </c>
      <c r="GP13" t="e" cm="1">
        <f t="array" ref="GP13">_xlfn.IFNA(VLOOKUP($A13,TRANSPOSE(#REF!),GP$2+2,FALSE),0)</f>
        <v>#REF!</v>
      </c>
      <c r="GQ13" t="e" cm="1">
        <f t="array" ref="GQ13">_xlfn.IFNA(VLOOKUP($A13,TRANSPOSE(#REF!),GQ$2+2,FALSE),0)</f>
        <v>#REF!</v>
      </c>
      <c r="GR13" t="e" cm="1">
        <f t="array" ref="GR13">_xlfn.IFNA(VLOOKUP($A13,TRANSPOSE(#REF!),GR$2+2,FALSE),0)</f>
        <v>#REF!</v>
      </c>
      <c r="GS13" t="e" cm="1">
        <f t="array" ref="GS13">_xlfn.IFNA(VLOOKUP($A13,TRANSPOSE(#REF!),GS$2+2,FALSE),0)</f>
        <v>#REF!</v>
      </c>
      <c r="GT13" t="e" cm="1">
        <f t="array" ref="GT13">_xlfn.IFNA(VLOOKUP($A13,TRANSPOSE(#REF!),GT$2+2,FALSE),0)</f>
        <v>#REF!</v>
      </c>
      <c r="GU13" t="e" cm="1">
        <f t="array" ref="GU13">_xlfn.IFNA(VLOOKUP($A13,TRANSPOSE(#REF!),GU$2+2,FALSE),0)</f>
        <v>#REF!</v>
      </c>
      <c r="GV13" t="e" cm="1">
        <f t="array" ref="GV13">_xlfn.IFNA(VLOOKUP($A13,TRANSPOSE(#REF!),GV$2+2,FALSE),0)</f>
        <v>#REF!</v>
      </c>
      <c r="GW13" t="e" cm="1">
        <f t="array" ref="GW13">_xlfn.IFNA(VLOOKUP($A13,TRANSPOSE(#REF!),GW$2+2,FALSE),0)</f>
        <v>#REF!</v>
      </c>
      <c r="GX13" t="e" cm="1">
        <f t="array" ref="GX13">_xlfn.IFNA(VLOOKUP($A13,TRANSPOSE(#REF!),GX$2+2,FALSE),0)</f>
        <v>#REF!</v>
      </c>
      <c r="GY13" t="e" cm="1">
        <f t="array" ref="GY13">_xlfn.IFNA(VLOOKUP($A13,TRANSPOSE(#REF!),GY$2+2,FALSE),0)</f>
        <v>#REF!</v>
      </c>
      <c r="GZ13" t="e" cm="1">
        <f t="array" ref="GZ13">_xlfn.IFNA(VLOOKUP($A13,TRANSPOSE(#REF!),GZ$2+2,FALSE),0)</f>
        <v>#REF!</v>
      </c>
      <c r="HA13" t="e" cm="1">
        <f t="array" ref="HA13">_xlfn.IFNA(VLOOKUP($A13,TRANSPOSE(#REF!),HA$2+2,FALSE),0)</f>
        <v>#REF!</v>
      </c>
      <c r="HB13" t="e" cm="1">
        <f t="array" ref="HB13">_xlfn.IFNA(VLOOKUP($A13,TRANSPOSE(#REF!),HB$2+2,FALSE),0)</f>
        <v>#REF!</v>
      </c>
      <c r="HC13" t="e" cm="1">
        <f t="array" ref="HC13">_xlfn.IFNA(VLOOKUP($A13,TRANSPOSE(#REF!),HC$2+2,FALSE),0)</f>
        <v>#REF!</v>
      </c>
      <c r="HD13" t="e" cm="1">
        <f t="array" ref="HD13">_xlfn.IFNA(VLOOKUP($A13,TRANSPOSE(#REF!),HD$2+2,FALSE),0)</f>
        <v>#REF!</v>
      </c>
      <c r="HE13" t="e" cm="1">
        <f t="array" ref="HE13">_xlfn.IFNA(VLOOKUP($A13,TRANSPOSE(#REF!),HE$2+2,FALSE),0)</f>
        <v>#REF!</v>
      </c>
      <c r="HF13" t="e" cm="1">
        <f t="array" ref="HF13">_xlfn.IFNA(VLOOKUP($A13,TRANSPOSE(#REF!),HF$2+2,FALSE),0)</f>
        <v>#REF!</v>
      </c>
      <c r="HG13" t="e" cm="1">
        <f t="array" ref="HG13">_xlfn.IFNA(VLOOKUP($A13,TRANSPOSE(#REF!),HG$2+2,FALSE),0)</f>
        <v>#REF!</v>
      </c>
      <c r="HH13" t="e" cm="1">
        <f t="array" ref="HH13">_xlfn.IFNA(VLOOKUP($A13,TRANSPOSE(#REF!),HH$2+2,FALSE),0)</f>
        <v>#REF!</v>
      </c>
      <c r="HI13" t="e" cm="1">
        <f t="array" ref="HI13">_xlfn.IFNA(VLOOKUP($A13,TRANSPOSE(#REF!),HI$2+2,FALSE),0)</f>
        <v>#REF!</v>
      </c>
      <c r="HJ13" t="e" cm="1">
        <f t="array" ref="HJ13">_xlfn.IFNA(VLOOKUP($A13,TRANSPOSE(#REF!),HJ$2+2,FALSE),0)</f>
        <v>#REF!</v>
      </c>
      <c r="HK13" t="e" cm="1">
        <f t="array" ref="HK13">_xlfn.IFNA(VLOOKUP($A13,TRANSPOSE(#REF!),HK$2+2,FALSE),0)</f>
        <v>#REF!</v>
      </c>
      <c r="HL13" t="e" cm="1">
        <f t="array" ref="HL13">_xlfn.IFNA(VLOOKUP($A13,TRANSPOSE(#REF!),HL$2+2,FALSE),0)</f>
        <v>#REF!</v>
      </c>
      <c r="HM13" t="e" cm="1">
        <f t="array" ref="HM13">_xlfn.IFNA(VLOOKUP($A13,TRANSPOSE(#REF!),HM$2+2,FALSE),0)</f>
        <v>#REF!</v>
      </c>
      <c r="HN13" t="e" cm="1">
        <f t="array" ref="HN13">_xlfn.IFNA(VLOOKUP($A13,TRANSPOSE(#REF!),HN$2+2,FALSE),0)</f>
        <v>#REF!</v>
      </c>
      <c r="HO13" t="e" cm="1">
        <f t="array" ref="HO13">_xlfn.IFNA(VLOOKUP($A13,TRANSPOSE(#REF!),HO$2+2,FALSE),0)</f>
        <v>#REF!</v>
      </c>
      <c r="HP13" t="e" cm="1">
        <f t="array" ref="HP13">_xlfn.IFNA(VLOOKUP($A13,TRANSPOSE(#REF!),HP$2+2,FALSE),0)</f>
        <v>#REF!</v>
      </c>
      <c r="HQ13" t="e" cm="1">
        <f t="array" ref="HQ13">_xlfn.IFNA(VLOOKUP($A13,TRANSPOSE(#REF!),HQ$2+2,FALSE),0)</f>
        <v>#REF!</v>
      </c>
      <c r="HR13" t="e" cm="1">
        <f t="array" ref="HR13">_xlfn.IFNA(VLOOKUP($A13,TRANSPOSE(#REF!),HR$2+2,FALSE),0)</f>
        <v>#REF!</v>
      </c>
      <c r="HS13" t="e" cm="1">
        <f t="array" ref="HS13">_xlfn.IFNA(VLOOKUP($A13,TRANSPOSE(#REF!),HS$2+2,FALSE),0)</f>
        <v>#REF!</v>
      </c>
      <c r="HT13" t="e" cm="1">
        <f t="array" ref="HT13">_xlfn.IFNA(VLOOKUP($A13,TRANSPOSE(#REF!),HT$2+2,FALSE),0)</f>
        <v>#REF!</v>
      </c>
      <c r="HU13" t="e" cm="1">
        <f t="array" ref="HU13">_xlfn.IFNA(VLOOKUP($A13,TRANSPOSE(#REF!),HU$2+2,FALSE),0)</f>
        <v>#REF!</v>
      </c>
      <c r="HV13" t="e" cm="1">
        <f t="array" ref="HV13">_xlfn.IFNA(VLOOKUP($A13,TRANSPOSE(#REF!),HV$2+2,FALSE),0)</f>
        <v>#REF!</v>
      </c>
      <c r="HW13" t="e" cm="1">
        <f t="array" ref="HW13">_xlfn.IFNA(VLOOKUP($A13,TRANSPOSE(#REF!),HW$2+2,FALSE),0)</f>
        <v>#REF!</v>
      </c>
      <c r="HX13" t="e" cm="1">
        <f t="array" ref="HX13">_xlfn.IFNA(VLOOKUP($A13,TRANSPOSE(#REF!),HX$2+2,FALSE),0)</f>
        <v>#REF!</v>
      </c>
      <c r="HY13" t="e" cm="1">
        <f t="array" ref="HY13">_xlfn.IFNA(VLOOKUP($A13,TRANSPOSE(#REF!),HY$2+2,FALSE),0)</f>
        <v>#REF!</v>
      </c>
      <c r="HZ13" t="e" cm="1">
        <f t="array" ref="HZ13">_xlfn.IFNA(VLOOKUP($A13,TRANSPOSE(#REF!),HZ$2+2,FALSE),0)</f>
        <v>#REF!</v>
      </c>
      <c r="IA13" t="e" cm="1">
        <f t="array" ref="IA13">_xlfn.IFNA(VLOOKUP($A13,TRANSPOSE(#REF!),IA$2+2,FALSE),0)</f>
        <v>#REF!</v>
      </c>
      <c r="IB13" t="e" cm="1">
        <f t="array" ref="IB13">_xlfn.IFNA(VLOOKUP($A13,TRANSPOSE(#REF!),IB$2+2,FALSE),0)</f>
        <v>#REF!</v>
      </c>
      <c r="IC13" t="e" cm="1">
        <f t="array" ref="IC13">_xlfn.IFNA(VLOOKUP($A13,TRANSPOSE(#REF!),IC$2+2,FALSE),0)</f>
        <v>#REF!</v>
      </c>
      <c r="ID13" t="e" cm="1">
        <f t="array" ref="ID13">_xlfn.IFNA(VLOOKUP($A13,TRANSPOSE(#REF!),ID$2+2,FALSE),0)</f>
        <v>#REF!</v>
      </c>
      <c r="IE13" t="e" cm="1">
        <f t="array" ref="IE13">_xlfn.IFNA(VLOOKUP($A13,TRANSPOSE(#REF!),IE$2+2,FALSE),0)</f>
        <v>#REF!</v>
      </c>
      <c r="IF13" t="e" cm="1">
        <f t="array" ref="IF13">_xlfn.IFNA(VLOOKUP($A13,TRANSPOSE(#REF!),IF$2+2,FALSE),0)</f>
        <v>#REF!</v>
      </c>
      <c r="IG13" t="e" cm="1">
        <f t="array" ref="IG13">_xlfn.IFNA(VLOOKUP($A13,TRANSPOSE(#REF!),IG$2+2,FALSE),0)</f>
        <v>#REF!</v>
      </c>
      <c r="IH13" t="e" cm="1">
        <f t="array" ref="IH13">_xlfn.IFNA(VLOOKUP($A13,TRANSPOSE(#REF!),IH$2+2,FALSE),0)</f>
        <v>#REF!</v>
      </c>
      <c r="II13" t="e" cm="1">
        <f t="array" ref="II13">_xlfn.IFNA(VLOOKUP($A13,TRANSPOSE(#REF!),II$2+2,FALSE),0)</f>
        <v>#REF!</v>
      </c>
      <c r="IJ13" t="e" cm="1">
        <f t="array" ref="IJ13">_xlfn.IFNA(VLOOKUP($A13,TRANSPOSE(#REF!),IJ$2+2,FALSE),0)</f>
        <v>#REF!</v>
      </c>
      <c r="IK13" t="e" cm="1">
        <f t="array" ref="IK13">_xlfn.IFNA(VLOOKUP($A13,TRANSPOSE(#REF!),IK$2+2,FALSE),0)</f>
        <v>#REF!</v>
      </c>
      <c r="IL13" t="e" cm="1">
        <f t="array" ref="IL13">_xlfn.IFNA(VLOOKUP($A13,TRANSPOSE(#REF!),IL$2+2,FALSE),0)</f>
        <v>#REF!</v>
      </c>
      <c r="IM13" t="e" cm="1">
        <f t="array" ref="IM13">_xlfn.IFNA(VLOOKUP($A13,TRANSPOSE(#REF!),IM$2+2,FALSE),0)</f>
        <v>#REF!</v>
      </c>
      <c r="IN13" t="e" cm="1">
        <f t="array" ref="IN13">_xlfn.IFNA(VLOOKUP($A13,TRANSPOSE(#REF!),IN$2+2,FALSE),0)</f>
        <v>#REF!</v>
      </c>
      <c r="IO13" t="e" cm="1">
        <f t="array" ref="IO13">_xlfn.IFNA(VLOOKUP($A13,TRANSPOSE(#REF!),IO$2+2,FALSE),0)</f>
        <v>#REF!</v>
      </c>
      <c r="IP13" t="e" cm="1">
        <f t="array" ref="IP13">_xlfn.IFNA(VLOOKUP($A13,TRANSPOSE(#REF!),IP$2+2,FALSE),0)</f>
        <v>#REF!</v>
      </c>
      <c r="IQ13" t="e" cm="1">
        <f t="array" ref="IQ13">_xlfn.IFNA(VLOOKUP($A13,TRANSPOSE(#REF!),IQ$2+2,FALSE),0)</f>
        <v>#REF!</v>
      </c>
      <c r="IR13" t="e" cm="1">
        <f t="array" ref="IR13">_xlfn.IFNA(VLOOKUP($A13,TRANSPOSE(#REF!),IR$2+2,FALSE),0)</f>
        <v>#REF!</v>
      </c>
      <c r="IS13" t="e" cm="1">
        <f t="array" ref="IS13">_xlfn.IFNA(VLOOKUP($A13,TRANSPOSE(#REF!),IS$2+2,FALSE),0)</f>
        <v>#REF!</v>
      </c>
      <c r="IT13" t="e" cm="1">
        <f t="array" ref="IT13">_xlfn.IFNA(VLOOKUP($A13,TRANSPOSE(#REF!),IT$2+2,FALSE),0)</f>
        <v>#REF!</v>
      </c>
      <c r="IU13" t="e" cm="1">
        <f t="array" ref="IU13">_xlfn.IFNA(VLOOKUP($A13,TRANSPOSE(#REF!),IU$2+2,FALSE),0)</f>
        <v>#REF!</v>
      </c>
      <c r="IV13" t="e" cm="1">
        <f t="array" ref="IV13">_xlfn.IFNA(VLOOKUP($A13,TRANSPOSE(#REF!),IV$2+2,FALSE),0)</f>
        <v>#REF!</v>
      </c>
      <c r="IW13" t="e" cm="1">
        <f t="array" ref="IW13">_xlfn.IFNA(VLOOKUP($A13,TRANSPOSE(#REF!),IW$2+2,FALSE),0)</f>
        <v>#REF!</v>
      </c>
      <c r="IX13" t="e" cm="1">
        <f t="array" ref="IX13">_xlfn.IFNA(VLOOKUP($A13,TRANSPOSE(#REF!),IX$2+2,FALSE),0)</f>
        <v>#REF!</v>
      </c>
      <c r="IY13" t="e" cm="1">
        <f t="array" ref="IY13">_xlfn.IFNA(VLOOKUP($A13,TRANSPOSE(#REF!),IY$2+2,FALSE),0)</f>
        <v>#REF!</v>
      </c>
      <c r="IZ13" t="e" cm="1">
        <f t="array" ref="IZ13">_xlfn.IFNA(VLOOKUP($A13,TRANSPOSE(#REF!),IZ$2+2,FALSE),0)</f>
        <v>#REF!</v>
      </c>
      <c r="JA13" t="e" cm="1">
        <f t="array" ref="JA13">_xlfn.IFNA(VLOOKUP($A13,TRANSPOSE(#REF!),JA$2+2,FALSE),0)</f>
        <v>#REF!</v>
      </c>
      <c r="JB13" t="e" cm="1">
        <f t="array" ref="JB13">_xlfn.IFNA(VLOOKUP($A13,TRANSPOSE(#REF!),JB$2+2,FALSE),0)</f>
        <v>#REF!</v>
      </c>
      <c r="JC13" t="e" cm="1">
        <f t="array" ref="JC13">_xlfn.IFNA(VLOOKUP($A13,TRANSPOSE(#REF!),JC$2+2,FALSE),0)</f>
        <v>#REF!</v>
      </c>
      <c r="JD13" t="e" cm="1">
        <f t="array" ref="JD13">_xlfn.IFNA(VLOOKUP($A13,TRANSPOSE(#REF!),JD$2+2,FALSE),0)</f>
        <v>#REF!</v>
      </c>
      <c r="JE13" t="e" cm="1">
        <f t="array" ref="JE13">_xlfn.IFNA(VLOOKUP($A13,TRANSPOSE(#REF!),JE$2+2,FALSE),0)</f>
        <v>#REF!</v>
      </c>
      <c r="JF13" t="e" cm="1">
        <f t="array" ref="JF13">_xlfn.IFNA(VLOOKUP($A13,TRANSPOSE(#REF!),JF$2+2,FALSE),0)</f>
        <v>#REF!</v>
      </c>
      <c r="JG13" t="e" cm="1">
        <f t="array" ref="JG13">_xlfn.IFNA(VLOOKUP($A13,TRANSPOSE(#REF!),JG$2+2,FALSE),0)</f>
        <v>#REF!</v>
      </c>
      <c r="JH13" t="e" cm="1">
        <f t="array" ref="JH13">_xlfn.IFNA(VLOOKUP($A13,TRANSPOSE(#REF!),JH$2+2,FALSE),0)</f>
        <v>#REF!</v>
      </c>
      <c r="JI13" t="e" cm="1">
        <f t="array" ref="JI13">_xlfn.IFNA(VLOOKUP($A13,TRANSPOSE(#REF!),JI$2+2,FALSE),0)</f>
        <v>#REF!</v>
      </c>
      <c r="JJ13" t="e" cm="1">
        <f t="array" ref="JJ13">_xlfn.IFNA(VLOOKUP($A13,TRANSPOSE(#REF!),JJ$2+2,FALSE),0)</f>
        <v>#REF!</v>
      </c>
      <c r="JK13" t="e" cm="1">
        <f t="array" ref="JK13">_xlfn.IFNA(VLOOKUP($A13,TRANSPOSE(#REF!),JK$2+2,FALSE),0)</f>
        <v>#REF!</v>
      </c>
      <c r="JL13" t="e" cm="1">
        <f t="array" ref="JL13">_xlfn.IFNA(VLOOKUP($A13,TRANSPOSE(#REF!),JL$2+2,FALSE),0)</f>
        <v>#REF!</v>
      </c>
      <c r="JM13" t="e" cm="1">
        <f t="array" ref="JM13">_xlfn.IFNA(VLOOKUP($A13,TRANSPOSE(#REF!),JM$2+2,FALSE),0)</f>
        <v>#REF!</v>
      </c>
      <c r="JN13" t="e" cm="1">
        <f t="array" ref="JN13">_xlfn.IFNA(VLOOKUP($A13,TRANSPOSE(#REF!),JN$2+2,FALSE),0)</f>
        <v>#REF!</v>
      </c>
      <c r="JO13" t="e" cm="1">
        <f t="array" ref="JO13">_xlfn.IFNA(VLOOKUP($A13,TRANSPOSE(#REF!),JO$2+2,FALSE),0)</f>
        <v>#REF!</v>
      </c>
      <c r="JP13" t="e" cm="1">
        <f t="array" ref="JP13">_xlfn.IFNA(VLOOKUP($A13,TRANSPOSE(#REF!),JP$2+2,FALSE),0)</f>
        <v>#REF!</v>
      </c>
      <c r="JQ13" t="e" cm="1">
        <f t="array" ref="JQ13">_xlfn.IFNA(VLOOKUP($A13,TRANSPOSE(#REF!),JQ$2+2,FALSE),0)</f>
        <v>#REF!</v>
      </c>
      <c r="JR13" t="e" cm="1">
        <f t="array" ref="JR13">_xlfn.IFNA(VLOOKUP($A13,TRANSPOSE(#REF!),JR$2+2,FALSE),0)</f>
        <v>#REF!</v>
      </c>
      <c r="JS13" t="e" cm="1">
        <f t="array" ref="JS13">_xlfn.IFNA(VLOOKUP($A13,TRANSPOSE(#REF!),JS$2+2,FALSE),0)</f>
        <v>#REF!</v>
      </c>
      <c r="JT13" t="e" cm="1">
        <f t="array" ref="JT13">_xlfn.IFNA(VLOOKUP($A13,TRANSPOSE(#REF!),JT$2+2,FALSE),0)</f>
        <v>#REF!</v>
      </c>
      <c r="JU13" t="e" cm="1">
        <f t="array" ref="JU13">_xlfn.IFNA(VLOOKUP($A13,TRANSPOSE(#REF!),JU$2+2,FALSE),0)</f>
        <v>#REF!</v>
      </c>
      <c r="JV13" t="e" cm="1">
        <f t="array" ref="JV13">_xlfn.IFNA(VLOOKUP($A13,TRANSPOSE(#REF!),JV$2+2,FALSE),0)</f>
        <v>#REF!</v>
      </c>
      <c r="JW13" t="e" cm="1">
        <f t="array" ref="JW13">_xlfn.IFNA(VLOOKUP($A13,TRANSPOSE(#REF!),JW$2+2,FALSE),0)</f>
        <v>#REF!</v>
      </c>
      <c r="JX13" t="e" cm="1">
        <f t="array" ref="JX13">_xlfn.IFNA(VLOOKUP($A13,TRANSPOSE(#REF!),JX$2+2,FALSE),0)</f>
        <v>#REF!</v>
      </c>
      <c r="JY13" t="e" cm="1">
        <f t="array" ref="JY13">_xlfn.IFNA(VLOOKUP($A13,TRANSPOSE(#REF!),JY$2+2,FALSE),0)</f>
        <v>#REF!</v>
      </c>
      <c r="JZ13" t="e" cm="1">
        <f t="array" ref="JZ13">_xlfn.IFNA(VLOOKUP($A13,TRANSPOSE(#REF!),JZ$2+2,FALSE),0)</f>
        <v>#REF!</v>
      </c>
      <c r="KA13" t="e" cm="1">
        <f t="array" ref="KA13">_xlfn.IFNA(VLOOKUP($A13,TRANSPOSE(#REF!),KA$2+2,FALSE),0)</f>
        <v>#REF!</v>
      </c>
      <c r="KB13" t="e" cm="1">
        <f t="array" ref="KB13">_xlfn.IFNA(VLOOKUP($A13,TRANSPOSE(#REF!),KB$2+2,FALSE),0)</f>
        <v>#REF!</v>
      </c>
      <c r="KC13" t="e" cm="1">
        <f t="array" ref="KC13">_xlfn.IFNA(VLOOKUP($A13,TRANSPOSE(#REF!),KC$2+2,FALSE),0)</f>
        <v>#REF!</v>
      </c>
      <c r="KD13" t="e" cm="1">
        <f t="array" ref="KD13">_xlfn.IFNA(VLOOKUP($A13,TRANSPOSE(#REF!),KD$2+2,FALSE),0)</f>
        <v>#REF!</v>
      </c>
      <c r="KE13" t="e" cm="1">
        <f t="array" ref="KE13">_xlfn.IFNA(VLOOKUP($A13,TRANSPOSE(#REF!),KE$2+2,FALSE),0)</f>
        <v>#REF!</v>
      </c>
      <c r="KF13" t="e" cm="1">
        <f t="array" ref="KF13">_xlfn.IFNA(VLOOKUP($A13,TRANSPOSE(#REF!),KF$2+2,FALSE),0)</f>
        <v>#REF!</v>
      </c>
      <c r="KG13" t="e" cm="1">
        <f t="array" ref="KG13">_xlfn.IFNA(VLOOKUP($A13,TRANSPOSE(#REF!),KG$2+2,FALSE),0)</f>
        <v>#REF!</v>
      </c>
      <c r="KH13" t="e" cm="1">
        <f t="array" ref="KH13">_xlfn.IFNA(VLOOKUP($A13,TRANSPOSE(#REF!),KH$2+2,FALSE),0)</f>
        <v>#REF!</v>
      </c>
      <c r="KI13" t="e" cm="1">
        <f t="array" ref="KI13">_xlfn.IFNA(VLOOKUP($A13,TRANSPOSE(#REF!),KI$2+2,FALSE),0)</f>
        <v>#REF!</v>
      </c>
      <c r="KJ13" t="e" cm="1">
        <f t="array" ref="KJ13">_xlfn.IFNA(VLOOKUP($A13,TRANSPOSE(#REF!),KJ$2+2,FALSE),0)</f>
        <v>#REF!</v>
      </c>
      <c r="KK13" t="e" cm="1">
        <f t="array" ref="KK13">_xlfn.IFNA(VLOOKUP($A13,TRANSPOSE(#REF!),KK$2+2,FALSE),0)</f>
        <v>#REF!</v>
      </c>
      <c r="KL13" t="e" cm="1">
        <f t="array" ref="KL13">_xlfn.IFNA(VLOOKUP($A13,TRANSPOSE(#REF!),KL$2+2,FALSE),0)</f>
        <v>#REF!</v>
      </c>
      <c r="KM13" t="e" cm="1">
        <f t="array" ref="KM13">_xlfn.IFNA(VLOOKUP($A13,TRANSPOSE(#REF!),KM$2+2,FALSE),0)</f>
        <v>#REF!</v>
      </c>
      <c r="KN13" t="e" cm="1">
        <f t="array" ref="KN13">_xlfn.IFNA(VLOOKUP($A13,TRANSPOSE(#REF!),KN$2+2,FALSE),0)</f>
        <v>#REF!</v>
      </c>
      <c r="KO13" t="e" cm="1">
        <f t="array" ref="KO13">_xlfn.IFNA(VLOOKUP($A13,TRANSPOSE(#REF!),KO$2+2,FALSE),0)</f>
        <v>#REF!</v>
      </c>
      <c r="KP13" t="e" cm="1">
        <f t="array" ref="KP13">_xlfn.IFNA(VLOOKUP($A13,TRANSPOSE(#REF!),KP$2+2,FALSE),0)</f>
        <v>#REF!</v>
      </c>
      <c r="KQ13" t="e" cm="1">
        <f t="array" ref="KQ13">_xlfn.IFNA(VLOOKUP($A13,TRANSPOSE(#REF!),KQ$2+2,FALSE),0)</f>
        <v>#REF!</v>
      </c>
      <c r="KR13" t="e" cm="1">
        <f t="array" ref="KR13">_xlfn.IFNA(VLOOKUP($A13,TRANSPOSE(#REF!),KR$2+2,FALSE),0)</f>
        <v>#REF!</v>
      </c>
      <c r="KS13" t="e" cm="1">
        <f t="array" ref="KS13">_xlfn.IFNA(VLOOKUP($A13,TRANSPOSE(#REF!),KS$2+2,FALSE),0)</f>
        <v>#REF!</v>
      </c>
      <c r="KT13" t="e" cm="1">
        <f t="array" ref="KT13">_xlfn.IFNA(VLOOKUP($A13,TRANSPOSE(#REF!),KT$2+2,FALSE),0)</f>
        <v>#REF!</v>
      </c>
      <c r="KU13" t="e" cm="1">
        <f t="array" ref="KU13">_xlfn.IFNA(VLOOKUP($A13,TRANSPOSE(#REF!),KU$2+2,FALSE),0)</f>
        <v>#REF!</v>
      </c>
      <c r="KV13" t="e" cm="1">
        <f t="array" ref="KV13">_xlfn.IFNA(VLOOKUP($A13,TRANSPOSE(#REF!),KV$2+2,FALSE),0)</f>
        <v>#REF!</v>
      </c>
      <c r="KW13" t="e" cm="1">
        <f t="array" ref="KW13">_xlfn.IFNA(VLOOKUP($A13,TRANSPOSE(#REF!),KW$2+2,FALSE),0)</f>
        <v>#REF!</v>
      </c>
      <c r="KX13" t="e" cm="1">
        <f t="array" ref="KX13">_xlfn.IFNA(VLOOKUP($A13,TRANSPOSE(#REF!),KX$2+2,FALSE),0)</f>
        <v>#REF!</v>
      </c>
      <c r="KY13" t="e" cm="1">
        <f t="array" ref="KY13">_xlfn.IFNA(VLOOKUP($A13,TRANSPOSE(#REF!),KY$2+2,FALSE),0)</f>
        <v>#REF!</v>
      </c>
      <c r="KZ13" t="e" cm="1">
        <f t="array" ref="KZ13">_xlfn.IFNA(VLOOKUP($A13,TRANSPOSE(#REF!),KZ$2+2,FALSE),0)</f>
        <v>#REF!</v>
      </c>
      <c r="LA13" t="e" cm="1">
        <f t="array" ref="LA13">_xlfn.IFNA(VLOOKUP($A13,TRANSPOSE(#REF!),LA$2+2,FALSE),0)</f>
        <v>#REF!</v>
      </c>
      <c r="LB13" t="e" cm="1">
        <f t="array" ref="LB13">_xlfn.IFNA(VLOOKUP($A13,TRANSPOSE(#REF!),LB$2+2,FALSE),0)</f>
        <v>#REF!</v>
      </c>
      <c r="LC13" t="e" cm="1">
        <f t="array" ref="LC13">_xlfn.IFNA(VLOOKUP($A13,TRANSPOSE(#REF!),LC$2+2,FALSE),0)</f>
        <v>#REF!</v>
      </c>
      <c r="LD13" t="e" cm="1">
        <f t="array" ref="LD13">_xlfn.IFNA(VLOOKUP($A13,TRANSPOSE(#REF!),LD$2+2,FALSE),0)</f>
        <v>#REF!</v>
      </c>
      <c r="LE13" t="e" cm="1">
        <f t="array" ref="LE13">_xlfn.IFNA(VLOOKUP($A13,TRANSPOSE(#REF!),LE$2+2,FALSE),0)</f>
        <v>#REF!</v>
      </c>
      <c r="LF13" t="e" cm="1">
        <f t="array" ref="LF13">_xlfn.IFNA(VLOOKUP($A13,TRANSPOSE(#REF!),LF$2+2,FALSE),0)</f>
        <v>#REF!</v>
      </c>
      <c r="LG13" t="e" cm="1">
        <f t="array" ref="LG13">_xlfn.IFNA(VLOOKUP($A13,TRANSPOSE(#REF!),LG$2+2,FALSE),0)</f>
        <v>#REF!</v>
      </c>
      <c r="LH13" t="e" cm="1">
        <f t="array" ref="LH13">_xlfn.IFNA(VLOOKUP($A13,TRANSPOSE(#REF!),LH$2+2,FALSE),0)</f>
        <v>#REF!</v>
      </c>
      <c r="LI13" t="e" cm="1">
        <f t="array" ref="LI13">_xlfn.IFNA(VLOOKUP($A13,TRANSPOSE(#REF!),LI$2+2,FALSE),0)</f>
        <v>#REF!</v>
      </c>
      <c r="LJ13" t="e" cm="1">
        <f t="array" ref="LJ13">_xlfn.IFNA(VLOOKUP($A13,TRANSPOSE(#REF!),LJ$2+2,FALSE),0)</f>
        <v>#REF!</v>
      </c>
      <c r="LK13" t="e" cm="1">
        <f t="array" ref="LK13">_xlfn.IFNA(VLOOKUP($A13,TRANSPOSE(#REF!),LK$2+2,FALSE),0)</f>
        <v>#REF!</v>
      </c>
      <c r="LL13" t="e" cm="1">
        <f t="array" ref="LL13">_xlfn.IFNA(VLOOKUP($A13,TRANSPOSE(#REF!),LL$2+2,FALSE),0)</f>
        <v>#REF!</v>
      </c>
      <c r="LM13" t="e" cm="1">
        <f t="array" ref="LM13">_xlfn.IFNA(VLOOKUP($A13,TRANSPOSE(#REF!),LM$2+2,FALSE),0)</f>
        <v>#REF!</v>
      </c>
      <c r="LN13" t="e" cm="1">
        <f t="array" ref="LN13">_xlfn.IFNA(VLOOKUP($A13,TRANSPOSE(#REF!),LN$2+2,FALSE),0)</f>
        <v>#REF!</v>
      </c>
      <c r="LO13" t="e" cm="1">
        <f t="array" ref="LO13">_xlfn.IFNA(VLOOKUP($A13,TRANSPOSE(#REF!),LO$2+2,FALSE),0)</f>
        <v>#REF!</v>
      </c>
      <c r="LP13" t="e" cm="1">
        <f t="array" ref="LP13">_xlfn.IFNA(VLOOKUP($A13,TRANSPOSE(#REF!),LP$2+2,FALSE),0)</f>
        <v>#REF!</v>
      </c>
      <c r="LQ13" t="e" cm="1">
        <f t="array" ref="LQ13">_xlfn.IFNA(VLOOKUP($A13,TRANSPOSE(#REF!),LQ$2+2,FALSE),0)</f>
        <v>#REF!</v>
      </c>
      <c r="LR13" t="e" cm="1">
        <f t="array" ref="LR13">_xlfn.IFNA(VLOOKUP($A13,TRANSPOSE(#REF!),LR$2+2,FALSE),0)</f>
        <v>#REF!</v>
      </c>
      <c r="LS13" t="e" cm="1">
        <f t="array" ref="LS13">_xlfn.IFNA(VLOOKUP($A13,TRANSPOSE(#REF!),LS$2+2,FALSE),0)</f>
        <v>#REF!</v>
      </c>
      <c r="LT13" t="e" cm="1">
        <f t="array" ref="LT13">_xlfn.IFNA(VLOOKUP($A13,TRANSPOSE(#REF!),LT$2+2,FALSE),0)</f>
        <v>#REF!</v>
      </c>
      <c r="LU13" t="e" cm="1">
        <f t="array" ref="LU13">_xlfn.IFNA(VLOOKUP($A13,TRANSPOSE(#REF!),LU$2+2,FALSE),0)</f>
        <v>#REF!</v>
      </c>
      <c r="LV13" t="e" cm="1">
        <f t="array" ref="LV13">_xlfn.IFNA(VLOOKUP($A13,TRANSPOSE(#REF!),LV$2+2,FALSE),0)</f>
        <v>#REF!</v>
      </c>
      <c r="LW13" t="e" cm="1">
        <f t="array" ref="LW13">_xlfn.IFNA(VLOOKUP($A13,TRANSPOSE(#REF!),LW$2+2,FALSE),0)</f>
        <v>#REF!</v>
      </c>
      <c r="LX13" t="e" cm="1">
        <f t="array" ref="LX13">_xlfn.IFNA(VLOOKUP($A13,TRANSPOSE(#REF!),LX$2+2,FALSE),0)</f>
        <v>#REF!</v>
      </c>
      <c r="LY13" t="e" cm="1">
        <f t="array" ref="LY13">_xlfn.IFNA(VLOOKUP($A13,TRANSPOSE(#REF!),LY$2+2,FALSE),0)</f>
        <v>#REF!</v>
      </c>
      <c r="LZ13" t="e" cm="1">
        <f t="array" ref="LZ13">_xlfn.IFNA(VLOOKUP($A13,TRANSPOSE(#REF!),LZ$2+2,FALSE),0)</f>
        <v>#REF!</v>
      </c>
      <c r="MA13" t="e" cm="1">
        <f t="array" ref="MA13">_xlfn.IFNA(VLOOKUP($A13,TRANSPOSE(#REF!),MA$2+2,FALSE),0)</f>
        <v>#REF!</v>
      </c>
      <c r="MB13" t="e" cm="1">
        <f t="array" ref="MB13">_xlfn.IFNA(VLOOKUP($A13,TRANSPOSE(#REF!),MB$2+2,FALSE),0)</f>
        <v>#REF!</v>
      </c>
      <c r="MC13" t="e" cm="1">
        <f t="array" ref="MC13">_xlfn.IFNA(VLOOKUP($A13,TRANSPOSE(#REF!),MC$2+2,FALSE),0)</f>
        <v>#REF!</v>
      </c>
      <c r="MD13" t="e" cm="1">
        <f t="array" ref="MD13">_xlfn.IFNA(VLOOKUP($A13,TRANSPOSE(#REF!),MD$2+2,FALSE),0)</f>
        <v>#REF!</v>
      </c>
      <c r="ME13" t="e" cm="1">
        <f t="array" ref="ME13">_xlfn.IFNA(VLOOKUP($A13,TRANSPOSE(#REF!),ME$2+2,FALSE),0)</f>
        <v>#REF!</v>
      </c>
      <c r="MF13" t="e" cm="1">
        <f t="array" ref="MF13">_xlfn.IFNA(VLOOKUP($A13,TRANSPOSE(#REF!),MF$2+2,FALSE),0)</f>
        <v>#REF!</v>
      </c>
      <c r="MG13" t="e" cm="1">
        <f t="array" ref="MG13">_xlfn.IFNA(VLOOKUP($A13,TRANSPOSE(#REF!),MG$2+2,FALSE),0)</f>
        <v>#REF!</v>
      </c>
      <c r="MH13" t="e" cm="1">
        <f t="array" ref="MH13">_xlfn.IFNA(VLOOKUP($A13,TRANSPOSE(#REF!),MH$2+2,FALSE),0)</f>
        <v>#REF!</v>
      </c>
      <c r="MI13" t="e" cm="1">
        <f t="array" ref="MI13">_xlfn.IFNA(VLOOKUP($A13,TRANSPOSE(#REF!),MI$2+2,FALSE),0)</f>
        <v>#REF!</v>
      </c>
      <c r="MJ13" t="e" cm="1">
        <f t="array" ref="MJ13">_xlfn.IFNA(VLOOKUP($A13,TRANSPOSE(#REF!),MJ$2+2,FALSE),0)</f>
        <v>#REF!</v>
      </c>
      <c r="MK13" t="e" cm="1">
        <f t="array" ref="MK13">_xlfn.IFNA(VLOOKUP($A13,TRANSPOSE(#REF!),MK$2+2,FALSE),0)</f>
        <v>#REF!</v>
      </c>
      <c r="ML13" t="e" cm="1">
        <f t="array" ref="ML13">_xlfn.IFNA(VLOOKUP($A13,TRANSPOSE(#REF!),ML$2+2,FALSE),0)</f>
        <v>#REF!</v>
      </c>
      <c r="MM13" t="e" cm="1">
        <f t="array" ref="MM13">_xlfn.IFNA(VLOOKUP($A13,TRANSPOSE(#REF!),MM$2+2,FALSE),0)</f>
        <v>#REF!</v>
      </c>
      <c r="MN13" t="e" cm="1">
        <f t="array" ref="MN13">_xlfn.IFNA(VLOOKUP($A13,TRANSPOSE(#REF!),MN$2+2,FALSE),0)</f>
        <v>#REF!</v>
      </c>
      <c r="MO13" t="e" cm="1">
        <f t="array" ref="MO13">_xlfn.IFNA(VLOOKUP($A13,TRANSPOSE(#REF!),MO$2+2,FALSE),0)</f>
        <v>#REF!</v>
      </c>
      <c r="MP13" t="e" cm="1">
        <f t="array" ref="MP13">_xlfn.IFNA(VLOOKUP($A13,TRANSPOSE(#REF!),MP$2+2,FALSE),0)</f>
        <v>#REF!</v>
      </c>
      <c r="MQ13" t="e" cm="1">
        <f t="array" ref="MQ13">_xlfn.IFNA(VLOOKUP($A13,TRANSPOSE(#REF!),MQ$2+2,FALSE),0)</f>
        <v>#REF!</v>
      </c>
      <c r="MR13" t="e" cm="1">
        <f t="array" ref="MR13">_xlfn.IFNA(VLOOKUP($A13,TRANSPOSE(#REF!),MR$2+2,FALSE),0)</f>
        <v>#REF!</v>
      </c>
      <c r="MS13" t="e" cm="1">
        <f t="array" ref="MS13">_xlfn.IFNA(VLOOKUP($A13,TRANSPOSE(#REF!),MS$2+2,FALSE),0)</f>
        <v>#REF!</v>
      </c>
      <c r="MT13" t="e" cm="1">
        <f t="array" ref="MT13">_xlfn.IFNA(VLOOKUP($A13,TRANSPOSE(#REF!),MT$2+2,FALSE),0)</f>
        <v>#REF!</v>
      </c>
      <c r="MU13" t="e" cm="1">
        <f t="array" ref="MU13">_xlfn.IFNA(VLOOKUP($A13,TRANSPOSE(#REF!),MU$2+2,FALSE),0)</f>
        <v>#REF!</v>
      </c>
      <c r="MV13" t="e" cm="1">
        <f t="array" ref="MV13">_xlfn.IFNA(VLOOKUP($A13,TRANSPOSE(#REF!),MV$2+2,FALSE),0)</f>
        <v>#REF!</v>
      </c>
      <c r="MW13" t="e" cm="1">
        <f t="array" ref="MW13">_xlfn.IFNA(VLOOKUP($A13,TRANSPOSE(#REF!),MW$2+2,FALSE),0)</f>
        <v>#REF!</v>
      </c>
      <c r="MX13" t="e" cm="1">
        <f t="array" ref="MX13">_xlfn.IFNA(VLOOKUP($A13,TRANSPOSE(#REF!),MX$2+2,FALSE),0)</f>
        <v>#REF!</v>
      </c>
      <c r="MY13" t="e" cm="1">
        <f t="array" ref="MY13">_xlfn.IFNA(VLOOKUP($A13,TRANSPOSE(#REF!),MY$2+2,FALSE),0)</f>
        <v>#REF!</v>
      </c>
      <c r="MZ13" t="e" cm="1">
        <f t="array" ref="MZ13">_xlfn.IFNA(VLOOKUP($A13,TRANSPOSE(#REF!),MZ$2+2,FALSE),0)</f>
        <v>#REF!</v>
      </c>
      <c r="NA13" t="e" cm="1">
        <f t="array" ref="NA13">_xlfn.IFNA(VLOOKUP($A13,TRANSPOSE(#REF!),NA$2+2,FALSE),0)</f>
        <v>#REF!</v>
      </c>
      <c r="NB13" t="e" cm="1">
        <f t="array" ref="NB13">_xlfn.IFNA(VLOOKUP($A13,TRANSPOSE(#REF!),NB$2+2,FALSE),0)</f>
        <v>#REF!</v>
      </c>
      <c r="NC13" t="e" cm="1">
        <f t="array" ref="NC13">_xlfn.IFNA(VLOOKUP($A13,TRANSPOSE(#REF!),NC$2+2,FALSE),0)</f>
        <v>#REF!</v>
      </c>
      <c r="ND13" t="e" cm="1">
        <f t="array" ref="ND13">_xlfn.IFNA(VLOOKUP($A13,TRANSPOSE(#REF!),ND$2+2,FALSE),0)</f>
        <v>#REF!</v>
      </c>
      <c r="NE13" t="e" cm="1">
        <f t="array" ref="NE13">_xlfn.IFNA(VLOOKUP($A13,TRANSPOSE(#REF!),NE$2+2,FALSE),0)</f>
        <v>#REF!</v>
      </c>
      <c r="NF13" t="e" cm="1">
        <f t="array" ref="NF13">_xlfn.IFNA(VLOOKUP($A13,TRANSPOSE(#REF!),NF$2+2,FALSE),0)</f>
        <v>#REF!</v>
      </c>
      <c r="NG13" t="e" cm="1">
        <f t="array" ref="NG13">_xlfn.IFNA(VLOOKUP($A13,TRANSPOSE(#REF!),NG$2+2,FALSE),0)</f>
        <v>#REF!</v>
      </c>
      <c r="NH13" t="e" cm="1">
        <f t="array" ref="NH13">_xlfn.IFNA(VLOOKUP($A13,TRANSPOSE(#REF!),NH$2+2,FALSE),0)</f>
        <v>#REF!</v>
      </c>
      <c r="NI13" t="e" cm="1">
        <f t="array" ref="NI13">_xlfn.IFNA(VLOOKUP($A13,TRANSPOSE(#REF!),NI$2+2,FALSE),0)</f>
        <v>#REF!</v>
      </c>
      <c r="NJ13" t="e" cm="1">
        <f t="array" ref="NJ13">_xlfn.IFNA(VLOOKUP($A13,TRANSPOSE(#REF!),NJ$2+2,FALSE),0)</f>
        <v>#REF!</v>
      </c>
      <c r="NL13" t="e">
        <f t="shared" si="0"/>
        <v>#REF!</v>
      </c>
      <c r="NM13" t="e">
        <f t="shared" si="1"/>
        <v>#REF!</v>
      </c>
    </row>
    <row r="14" spans="1:377" x14ac:dyDescent="0.3">
      <c r="A14" t="str">
        <v>PNL01_01</v>
      </c>
      <c r="B14" t="str">
        <v>Elektriciteit</v>
      </c>
      <c r="C14" t="str">
        <v>Conversion</v>
      </c>
      <c r="D14" t="str">
        <v>Power NL</v>
      </c>
      <c r="E14" t="str">
        <v>Generation</v>
      </c>
      <c r="F14" t="str">
        <v>Electricity NL - HV</v>
      </c>
      <c r="G14" t="str">
        <v>Coal old - Power NL</v>
      </c>
      <c r="H14" t="str">
        <v>[GW]</v>
      </c>
      <c r="I14">
        <f>_xlfn.IFNA(VLOOKUP(A14,'[1]PASTE Cap_Investment'!A:B,2,FALSE),0)</f>
        <v>0</v>
      </c>
      <c r="J14" t="e" cm="1">
        <f t="array" ref="J14">_xlfn.IFNA(VLOOKUP($A14,TRANSPOSE(#REF!),J$2+2,FALSE),0)</f>
        <v>#REF!</v>
      </c>
      <c r="K14" t="e" cm="1">
        <f t="array" ref="K14">_xlfn.IFNA(VLOOKUP($A14,TRANSPOSE(#REF!),K$2+2,FALSE),0)</f>
        <v>#REF!</v>
      </c>
      <c r="L14" t="e" cm="1">
        <f t="array" ref="L14">_xlfn.IFNA(VLOOKUP($A14,TRANSPOSE(#REF!),L$2+2,FALSE),0)</f>
        <v>#REF!</v>
      </c>
      <c r="M14" t="e" cm="1">
        <f t="array" ref="M14">_xlfn.IFNA(VLOOKUP($A14,TRANSPOSE(#REF!),M$2+2,FALSE),0)</f>
        <v>#REF!</v>
      </c>
      <c r="N14" t="e" cm="1">
        <f t="array" ref="N14">_xlfn.IFNA(VLOOKUP($A14,TRANSPOSE(#REF!),N$2+2,FALSE),0)</f>
        <v>#REF!</v>
      </c>
      <c r="O14" t="e" cm="1">
        <f t="array" ref="O14">_xlfn.IFNA(VLOOKUP($A14,TRANSPOSE(#REF!),O$2+2,FALSE),0)</f>
        <v>#REF!</v>
      </c>
      <c r="P14" t="e" cm="1">
        <f t="array" ref="P14">_xlfn.IFNA(VLOOKUP($A14,TRANSPOSE(#REF!),P$2+2,FALSE),0)</f>
        <v>#REF!</v>
      </c>
      <c r="Q14" t="e" cm="1">
        <f t="array" ref="Q14">_xlfn.IFNA(VLOOKUP($A14,TRANSPOSE(#REF!),Q$2+2,FALSE),0)</f>
        <v>#REF!</v>
      </c>
      <c r="R14" t="e" cm="1">
        <f t="array" ref="R14">_xlfn.IFNA(VLOOKUP($A14,TRANSPOSE(#REF!),R$2+2,FALSE),0)</f>
        <v>#REF!</v>
      </c>
      <c r="S14" t="e" cm="1">
        <f t="array" ref="S14">_xlfn.IFNA(VLOOKUP($A14,TRANSPOSE(#REF!),S$2+2,FALSE),0)</f>
        <v>#REF!</v>
      </c>
      <c r="T14" t="e" cm="1">
        <f t="array" ref="T14">_xlfn.IFNA(VLOOKUP($A14,TRANSPOSE(#REF!),T$2+2,FALSE),0)</f>
        <v>#REF!</v>
      </c>
      <c r="U14" t="e" cm="1">
        <f t="array" ref="U14">_xlfn.IFNA(VLOOKUP($A14,TRANSPOSE(#REF!),U$2+2,FALSE),0)</f>
        <v>#REF!</v>
      </c>
      <c r="V14" t="e" cm="1">
        <f t="array" ref="V14">_xlfn.IFNA(VLOOKUP($A14,TRANSPOSE(#REF!),V$2+2,FALSE),0)</f>
        <v>#REF!</v>
      </c>
      <c r="W14" t="e" cm="1">
        <f t="array" ref="W14">_xlfn.IFNA(VLOOKUP($A14,TRANSPOSE(#REF!),W$2+2,FALSE),0)</f>
        <v>#REF!</v>
      </c>
      <c r="X14" t="e" cm="1">
        <f t="array" ref="X14">_xlfn.IFNA(VLOOKUP($A14,TRANSPOSE(#REF!),X$2+2,FALSE),0)</f>
        <v>#REF!</v>
      </c>
      <c r="Y14" t="e" cm="1">
        <f t="array" ref="Y14">_xlfn.IFNA(VLOOKUP($A14,TRANSPOSE(#REF!),Y$2+2,FALSE),0)</f>
        <v>#REF!</v>
      </c>
      <c r="Z14" t="e" cm="1">
        <f t="array" ref="Z14">_xlfn.IFNA(VLOOKUP($A14,TRANSPOSE(#REF!),Z$2+2,FALSE),0)</f>
        <v>#REF!</v>
      </c>
      <c r="AA14" t="e" cm="1">
        <f t="array" ref="AA14">_xlfn.IFNA(VLOOKUP($A14,TRANSPOSE(#REF!),AA$2+2,FALSE),0)</f>
        <v>#REF!</v>
      </c>
      <c r="AB14" t="e" cm="1">
        <f t="array" ref="AB14">_xlfn.IFNA(VLOOKUP($A14,TRANSPOSE(#REF!),AB$2+2,FALSE),0)</f>
        <v>#REF!</v>
      </c>
      <c r="AC14" t="e" cm="1">
        <f t="array" ref="AC14">_xlfn.IFNA(VLOOKUP($A14,TRANSPOSE(#REF!),AC$2+2,FALSE),0)</f>
        <v>#REF!</v>
      </c>
      <c r="AD14" t="e" cm="1">
        <f t="array" ref="AD14">_xlfn.IFNA(VLOOKUP($A14,TRANSPOSE(#REF!),AD$2+2,FALSE),0)</f>
        <v>#REF!</v>
      </c>
      <c r="AE14" t="e" cm="1">
        <f t="array" ref="AE14">_xlfn.IFNA(VLOOKUP($A14,TRANSPOSE(#REF!),AE$2+2,FALSE),0)</f>
        <v>#REF!</v>
      </c>
      <c r="AF14" t="e" cm="1">
        <f t="array" ref="AF14">_xlfn.IFNA(VLOOKUP($A14,TRANSPOSE(#REF!),AF$2+2,FALSE),0)</f>
        <v>#REF!</v>
      </c>
      <c r="AG14" t="e" cm="1">
        <f t="array" ref="AG14">_xlfn.IFNA(VLOOKUP($A14,TRANSPOSE(#REF!),AG$2+2,FALSE),0)</f>
        <v>#REF!</v>
      </c>
      <c r="AH14" t="e" cm="1">
        <f t="array" ref="AH14">_xlfn.IFNA(VLOOKUP($A14,TRANSPOSE(#REF!),AH$2+2,FALSE),0)</f>
        <v>#REF!</v>
      </c>
      <c r="AI14" t="e" cm="1">
        <f t="array" ref="AI14">_xlfn.IFNA(VLOOKUP($A14,TRANSPOSE(#REF!),AI$2+2,FALSE),0)</f>
        <v>#REF!</v>
      </c>
      <c r="AJ14" t="e" cm="1">
        <f t="array" ref="AJ14">_xlfn.IFNA(VLOOKUP($A14,TRANSPOSE(#REF!),AJ$2+2,FALSE),0)</f>
        <v>#REF!</v>
      </c>
      <c r="AK14" t="e" cm="1">
        <f t="array" ref="AK14">_xlfn.IFNA(VLOOKUP($A14,TRANSPOSE(#REF!),AK$2+2,FALSE),0)</f>
        <v>#REF!</v>
      </c>
      <c r="AL14" t="e" cm="1">
        <f t="array" ref="AL14">_xlfn.IFNA(VLOOKUP($A14,TRANSPOSE(#REF!),AL$2+2,FALSE),0)</f>
        <v>#REF!</v>
      </c>
      <c r="AM14" t="e" cm="1">
        <f t="array" ref="AM14">_xlfn.IFNA(VLOOKUP($A14,TRANSPOSE(#REF!),AM$2+2,FALSE),0)</f>
        <v>#REF!</v>
      </c>
      <c r="AN14" t="e" cm="1">
        <f t="array" ref="AN14">_xlfn.IFNA(VLOOKUP($A14,TRANSPOSE(#REF!),AN$2+2,FALSE),0)</f>
        <v>#REF!</v>
      </c>
      <c r="AO14" t="e" cm="1">
        <f t="array" ref="AO14">_xlfn.IFNA(VLOOKUP($A14,TRANSPOSE(#REF!),AO$2+2,FALSE),0)</f>
        <v>#REF!</v>
      </c>
      <c r="AP14" t="e" cm="1">
        <f t="array" ref="AP14">_xlfn.IFNA(VLOOKUP($A14,TRANSPOSE(#REF!),AP$2+2,FALSE),0)</f>
        <v>#REF!</v>
      </c>
      <c r="AQ14" t="e" cm="1">
        <f t="array" ref="AQ14">_xlfn.IFNA(VLOOKUP($A14,TRANSPOSE(#REF!),AQ$2+2,FALSE),0)</f>
        <v>#REF!</v>
      </c>
      <c r="AR14" t="e" cm="1">
        <f t="array" ref="AR14">_xlfn.IFNA(VLOOKUP($A14,TRANSPOSE(#REF!),AR$2+2,FALSE),0)</f>
        <v>#REF!</v>
      </c>
      <c r="AS14" t="e" cm="1">
        <f t="array" ref="AS14">_xlfn.IFNA(VLOOKUP($A14,TRANSPOSE(#REF!),AS$2+2,FALSE),0)</f>
        <v>#REF!</v>
      </c>
      <c r="AT14" t="e" cm="1">
        <f t="array" ref="AT14">_xlfn.IFNA(VLOOKUP($A14,TRANSPOSE(#REF!),AT$2+2,FALSE),0)</f>
        <v>#REF!</v>
      </c>
      <c r="AU14" t="e" cm="1">
        <f t="array" ref="AU14">_xlfn.IFNA(VLOOKUP($A14,TRANSPOSE(#REF!),AU$2+2,FALSE),0)</f>
        <v>#REF!</v>
      </c>
      <c r="AV14" t="e" cm="1">
        <f t="array" ref="AV14">_xlfn.IFNA(VLOOKUP($A14,TRANSPOSE(#REF!),AV$2+2,FALSE),0)</f>
        <v>#REF!</v>
      </c>
      <c r="AW14" t="e" cm="1">
        <f t="array" ref="AW14">_xlfn.IFNA(VLOOKUP($A14,TRANSPOSE(#REF!),AW$2+2,FALSE),0)</f>
        <v>#REF!</v>
      </c>
      <c r="AX14" t="e" cm="1">
        <f t="array" ref="AX14">_xlfn.IFNA(VLOOKUP($A14,TRANSPOSE(#REF!),AX$2+2,FALSE),0)</f>
        <v>#REF!</v>
      </c>
      <c r="AY14" t="e" cm="1">
        <f t="array" ref="AY14">_xlfn.IFNA(VLOOKUP($A14,TRANSPOSE(#REF!),AY$2+2,FALSE),0)</f>
        <v>#REF!</v>
      </c>
      <c r="AZ14" t="e" cm="1">
        <f t="array" ref="AZ14">_xlfn.IFNA(VLOOKUP($A14,TRANSPOSE(#REF!),AZ$2+2,FALSE),0)</f>
        <v>#REF!</v>
      </c>
      <c r="BA14" t="e" cm="1">
        <f t="array" ref="BA14">_xlfn.IFNA(VLOOKUP($A14,TRANSPOSE(#REF!),BA$2+2,FALSE),0)</f>
        <v>#REF!</v>
      </c>
      <c r="BB14" t="e" cm="1">
        <f t="array" ref="BB14">_xlfn.IFNA(VLOOKUP($A14,TRANSPOSE(#REF!),BB$2+2,FALSE),0)</f>
        <v>#REF!</v>
      </c>
      <c r="BC14" t="e" cm="1">
        <f t="array" ref="BC14">_xlfn.IFNA(VLOOKUP($A14,TRANSPOSE(#REF!),BC$2+2,FALSE),0)</f>
        <v>#REF!</v>
      </c>
      <c r="BD14" t="e" cm="1">
        <f t="array" ref="BD14">_xlfn.IFNA(VLOOKUP($A14,TRANSPOSE(#REF!),BD$2+2,FALSE),0)</f>
        <v>#REF!</v>
      </c>
      <c r="BE14" t="e" cm="1">
        <f t="array" ref="BE14">_xlfn.IFNA(VLOOKUP($A14,TRANSPOSE(#REF!),BE$2+2,FALSE),0)</f>
        <v>#REF!</v>
      </c>
      <c r="BF14" t="e" cm="1">
        <f t="array" ref="BF14">_xlfn.IFNA(VLOOKUP($A14,TRANSPOSE(#REF!),BF$2+2,FALSE),0)</f>
        <v>#REF!</v>
      </c>
      <c r="BG14" t="e" cm="1">
        <f t="array" ref="BG14">_xlfn.IFNA(VLOOKUP($A14,TRANSPOSE(#REF!),BG$2+2,FALSE),0)</f>
        <v>#REF!</v>
      </c>
      <c r="BH14" t="e" cm="1">
        <f t="array" ref="BH14">_xlfn.IFNA(VLOOKUP($A14,TRANSPOSE(#REF!),BH$2+2,FALSE),0)</f>
        <v>#REF!</v>
      </c>
      <c r="BI14" t="e" cm="1">
        <f t="array" ref="BI14">_xlfn.IFNA(VLOOKUP($A14,TRANSPOSE(#REF!),BI$2+2,FALSE),0)</f>
        <v>#REF!</v>
      </c>
      <c r="BJ14" t="e" cm="1">
        <f t="array" ref="BJ14">_xlfn.IFNA(VLOOKUP($A14,TRANSPOSE(#REF!),BJ$2+2,FALSE),0)</f>
        <v>#REF!</v>
      </c>
      <c r="BK14" t="e" cm="1">
        <f t="array" ref="BK14">_xlfn.IFNA(VLOOKUP($A14,TRANSPOSE(#REF!),BK$2+2,FALSE),0)</f>
        <v>#REF!</v>
      </c>
      <c r="BL14" t="e" cm="1">
        <f t="array" ref="BL14">_xlfn.IFNA(VLOOKUP($A14,TRANSPOSE(#REF!),BL$2+2,FALSE),0)</f>
        <v>#REF!</v>
      </c>
      <c r="BM14" t="e" cm="1">
        <f t="array" ref="BM14">_xlfn.IFNA(VLOOKUP($A14,TRANSPOSE(#REF!),BM$2+2,FALSE),0)</f>
        <v>#REF!</v>
      </c>
      <c r="BN14" t="e" cm="1">
        <f t="array" ref="BN14">_xlfn.IFNA(VLOOKUP($A14,TRANSPOSE(#REF!),BN$2+2,FALSE),0)</f>
        <v>#REF!</v>
      </c>
      <c r="BO14" t="e" cm="1">
        <f t="array" ref="BO14">_xlfn.IFNA(VLOOKUP($A14,TRANSPOSE(#REF!),BO$2+2,FALSE),0)</f>
        <v>#REF!</v>
      </c>
      <c r="BP14" t="e" cm="1">
        <f t="array" ref="BP14">_xlfn.IFNA(VLOOKUP($A14,TRANSPOSE(#REF!),BP$2+2,FALSE),0)</f>
        <v>#REF!</v>
      </c>
      <c r="BQ14" t="e" cm="1">
        <f t="array" ref="BQ14">_xlfn.IFNA(VLOOKUP($A14,TRANSPOSE(#REF!),BQ$2+2,FALSE),0)</f>
        <v>#REF!</v>
      </c>
      <c r="BR14" t="e" cm="1">
        <f t="array" ref="BR14">_xlfn.IFNA(VLOOKUP($A14,TRANSPOSE(#REF!),BR$2+2,FALSE),0)</f>
        <v>#REF!</v>
      </c>
      <c r="BS14" t="e" cm="1">
        <f t="array" ref="BS14">_xlfn.IFNA(VLOOKUP($A14,TRANSPOSE(#REF!),BS$2+2,FALSE),0)</f>
        <v>#REF!</v>
      </c>
      <c r="BT14" t="e" cm="1">
        <f t="array" ref="BT14">_xlfn.IFNA(VLOOKUP($A14,TRANSPOSE(#REF!),BT$2+2,FALSE),0)</f>
        <v>#REF!</v>
      </c>
      <c r="BU14" t="e" cm="1">
        <f t="array" ref="BU14">_xlfn.IFNA(VLOOKUP($A14,TRANSPOSE(#REF!),BU$2+2,FALSE),0)</f>
        <v>#REF!</v>
      </c>
      <c r="BV14" t="e" cm="1">
        <f t="array" ref="BV14">_xlfn.IFNA(VLOOKUP($A14,TRANSPOSE(#REF!),BV$2+2,FALSE),0)</f>
        <v>#REF!</v>
      </c>
      <c r="BW14" t="e" cm="1">
        <f t="array" ref="BW14">_xlfn.IFNA(VLOOKUP($A14,TRANSPOSE(#REF!),BW$2+2,FALSE),0)</f>
        <v>#REF!</v>
      </c>
      <c r="BX14" t="e" cm="1">
        <f t="array" ref="BX14">_xlfn.IFNA(VLOOKUP($A14,TRANSPOSE(#REF!),BX$2+2,FALSE),0)</f>
        <v>#REF!</v>
      </c>
      <c r="BY14" t="e" cm="1">
        <f t="array" ref="BY14">_xlfn.IFNA(VLOOKUP($A14,TRANSPOSE(#REF!),BY$2+2,FALSE),0)</f>
        <v>#REF!</v>
      </c>
      <c r="BZ14" t="e" cm="1">
        <f t="array" ref="BZ14">_xlfn.IFNA(VLOOKUP($A14,TRANSPOSE(#REF!),BZ$2+2,FALSE),0)</f>
        <v>#REF!</v>
      </c>
      <c r="CA14" t="e" cm="1">
        <f t="array" ref="CA14">_xlfn.IFNA(VLOOKUP($A14,TRANSPOSE(#REF!),CA$2+2,FALSE),0)</f>
        <v>#REF!</v>
      </c>
      <c r="CB14" t="e" cm="1">
        <f t="array" ref="CB14">_xlfn.IFNA(VLOOKUP($A14,TRANSPOSE(#REF!),CB$2+2,FALSE),0)</f>
        <v>#REF!</v>
      </c>
      <c r="CC14" t="e" cm="1">
        <f t="array" ref="CC14">_xlfn.IFNA(VLOOKUP($A14,TRANSPOSE(#REF!),CC$2+2,FALSE),0)</f>
        <v>#REF!</v>
      </c>
      <c r="CD14" t="e" cm="1">
        <f t="array" ref="CD14">_xlfn.IFNA(VLOOKUP($A14,TRANSPOSE(#REF!),CD$2+2,FALSE),0)</f>
        <v>#REF!</v>
      </c>
      <c r="CE14" t="e" cm="1">
        <f t="array" ref="CE14">_xlfn.IFNA(VLOOKUP($A14,TRANSPOSE(#REF!),CE$2+2,FALSE),0)</f>
        <v>#REF!</v>
      </c>
      <c r="CF14" t="e" cm="1">
        <f t="array" ref="CF14">_xlfn.IFNA(VLOOKUP($A14,TRANSPOSE(#REF!),CF$2+2,FALSE),0)</f>
        <v>#REF!</v>
      </c>
      <c r="CG14" t="e" cm="1">
        <f t="array" ref="CG14">_xlfn.IFNA(VLOOKUP($A14,TRANSPOSE(#REF!),CG$2+2,FALSE),0)</f>
        <v>#REF!</v>
      </c>
      <c r="CH14" t="e" cm="1">
        <f t="array" ref="CH14">_xlfn.IFNA(VLOOKUP($A14,TRANSPOSE(#REF!),CH$2+2,FALSE),0)</f>
        <v>#REF!</v>
      </c>
      <c r="CI14" t="e" cm="1">
        <f t="array" ref="CI14">_xlfn.IFNA(VLOOKUP($A14,TRANSPOSE(#REF!),CI$2+2,FALSE),0)</f>
        <v>#REF!</v>
      </c>
      <c r="CJ14" t="e" cm="1">
        <f t="array" ref="CJ14">_xlfn.IFNA(VLOOKUP($A14,TRANSPOSE(#REF!),CJ$2+2,FALSE),0)</f>
        <v>#REF!</v>
      </c>
      <c r="CK14" t="e" cm="1">
        <f t="array" ref="CK14">_xlfn.IFNA(VLOOKUP($A14,TRANSPOSE(#REF!),CK$2+2,FALSE),0)</f>
        <v>#REF!</v>
      </c>
      <c r="CL14" t="e" cm="1">
        <f t="array" ref="CL14">_xlfn.IFNA(VLOOKUP($A14,TRANSPOSE(#REF!),CL$2+2,FALSE),0)</f>
        <v>#REF!</v>
      </c>
      <c r="CM14" t="e" cm="1">
        <f t="array" ref="CM14">_xlfn.IFNA(VLOOKUP($A14,TRANSPOSE(#REF!),CM$2+2,FALSE),0)</f>
        <v>#REF!</v>
      </c>
      <c r="CN14" t="e" cm="1">
        <f t="array" ref="CN14">_xlfn.IFNA(VLOOKUP($A14,TRANSPOSE(#REF!),CN$2+2,FALSE),0)</f>
        <v>#REF!</v>
      </c>
      <c r="CO14" t="e" cm="1">
        <f t="array" ref="CO14">_xlfn.IFNA(VLOOKUP($A14,TRANSPOSE(#REF!),CO$2+2,FALSE),0)</f>
        <v>#REF!</v>
      </c>
      <c r="CP14" t="e" cm="1">
        <f t="array" ref="CP14">_xlfn.IFNA(VLOOKUP($A14,TRANSPOSE(#REF!),CP$2+2,FALSE),0)</f>
        <v>#REF!</v>
      </c>
      <c r="CQ14" t="e" cm="1">
        <f t="array" ref="CQ14">_xlfn.IFNA(VLOOKUP($A14,TRANSPOSE(#REF!),CQ$2+2,FALSE),0)</f>
        <v>#REF!</v>
      </c>
      <c r="CR14" t="e" cm="1">
        <f t="array" ref="CR14">_xlfn.IFNA(VLOOKUP($A14,TRANSPOSE(#REF!),CR$2+2,FALSE),0)</f>
        <v>#REF!</v>
      </c>
      <c r="CS14" t="e" cm="1">
        <f t="array" ref="CS14">_xlfn.IFNA(VLOOKUP($A14,TRANSPOSE(#REF!),CS$2+2,FALSE),0)</f>
        <v>#REF!</v>
      </c>
      <c r="CT14" t="e" cm="1">
        <f t="array" ref="CT14">_xlfn.IFNA(VLOOKUP($A14,TRANSPOSE(#REF!),CT$2+2,FALSE),0)</f>
        <v>#REF!</v>
      </c>
      <c r="CU14" t="e" cm="1">
        <f t="array" ref="CU14">_xlfn.IFNA(VLOOKUP($A14,TRANSPOSE(#REF!),CU$2+2,FALSE),0)</f>
        <v>#REF!</v>
      </c>
      <c r="CV14" t="e" cm="1">
        <f t="array" ref="CV14">_xlfn.IFNA(VLOOKUP($A14,TRANSPOSE(#REF!),CV$2+2,FALSE),0)</f>
        <v>#REF!</v>
      </c>
      <c r="CW14" t="e" cm="1">
        <f t="array" ref="CW14">_xlfn.IFNA(VLOOKUP($A14,TRANSPOSE(#REF!),CW$2+2,FALSE),0)</f>
        <v>#REF!</v>
      </c>
      <c r="CX14" t="e" cm="1">
        <f t="array" ref="CX14">_xlfn.IFNA(VLOOKUP($A14,TRANSPOSE(#REF!),CX$2+2,FALSE),0)</f>
        <v>#REF!</v>
      </c>
      <c r="CY14" t="e" cm="1">
        <f t="array" ref="CY14">_xlfn.IFNA(VLOOKUP($A14,TRANSPOSE(#REF!),CY$2+2,FALSE),0)</f>
        <v>#REF!</v>
      </c>
      <c r="CZ14" t="e" cm="1">
        <f t="array" ref="CZ14">_xlfn.IFNA(VLOOKUP($A14,TRANSPOSE(#REF!),CZ$2+2,FALSE),0)</f>
        <v>#REF!</v>
      </c>
      <c r="DA14" t="e" cm="1">
        <f t="array" ref="DA14">_xlfn.IFNA(VLOOKUP($A14,TRANSPOSE(#REF!),DA$2+2,FALSE),0)</f>
        <v>#REF!</v>
      </c>
      <c r="DB14" t="e" cm="1">
        <f t="array" ref="DB14">_xlfn.IFNA(VLOOKUP($A14,TRANSPOSE(#REF!),DB$2+2,FALSE),0)</f>
        <v>#REF!</v>
      </c>
      <c r="DC14" t="e" cm="1">
        <f t="array" ref="DC14">_xlfn.IFNA(VLOOKUP($A14,TRANSPOSE(#REF!),DC$2+2,FALSE),0)</f>
        <v>#REF!</v>
      </c>
      <c r="DD14" t="e" cm="1">
        <f t="array" ref="DD14">_xlfn.IFNA(VLOOKUP($A14,TRANSPOSE(#REF!),DD$2+2,FALSE),0)</f>
        <v>#REF!</v>
      </c>
      <c r="DE14" t="e" cm="1">
        <f t="array" ref="DE14">_xlfn.IFNA(VLOOKUP($A14,TRANSPOSE(#REF!),DE$2+2,FALSE),0)</f>
        <v>#REF!</v>
      </c>
      <c r="DF14" t="e" cm="1">
        <f t="array" ref="DF14">_xlfn.IFNA(VLOOKUP($A14,TRANSPOSE(#REF!),DF$2+2,FALSE),0)</f>
        <v>#REF!</v>
      </c>
      <c r="DG14" t="e" cm="1">
        <f t="array" ref="DG14">_xlfn.IFNA(VLOOKUP($A14,TRANSPOSE(#REF!),DG$2+2,FALSE),0)</f>
        <v>#REF!</v>
      </c>
      <c r="DH14" t="e" cm="1">
        <f t="array" ref="DH14">_xlfn.IFNA(VLOOKUP($A14,TRANSPOSE(#REF!),DH$2+2,FALSE),0)</f>
        <v>#REF!</v>
      </c>
      <c r="DI14" t="e" cm="1">
        <f t="array" ref="DI14">_xlfn.IFNA(VLOOKUP($A14,TRANSPOSE(#REF!),DI$2+2,FALSE),0)</f>
        <v>#REF!</v>
      </c>
      <c r="DJ14" t="e" cm="1">
        <f t="array" ref="DJ14">_xlfn.IFNA(VLOOKUP($A14,TRANSPOSE(#REF!),DJ$2+2,FALSE),0)</f>
        <v>#REF!</v>
      </c>
      <c r="DK14" t="e" cm="1">
        <f t="array" ref="DK14">_xlfn.IFNA(VLOOKUP($A14,TRANSPOSE(#REF!),DK$2+2,FALSE),0)</f>
        <v>#REF!</v>
      </c>
      <c r="DL14" t="e" cm="1">
        <f t="array" ref="DL14">_xlfn.IFNA(VLOOKUP($A14,TRANSPOSE(#REF!),DL$2+2,FALSE),0)</f>
        <v>#REF!</v>
      </c>
      <c r="DM14" t="e" cm="1">
        <f t="array" ref="DM14">_xlfn.IFNA(VLOOKUP($A14,TRANSPOSE(#REF!),DM$2+2,FALSE),0)</f>
        <v>#REF!</v>
      </c>
      <c r="DN14" t="e" cm="1">
        <f t="array" ref="DN14">_xlfn.IFNA(VLOOKUP($A14,TRANSPOSE(#REF!),DN$2+2,FALSE),0)</f>
        <v>#REF!</v>
      </c>
      <c r="DO14" t="e" cm="1">
        <f t="array" ref="DO14">_xlfn.IFNA(VLOOKUP($A14,TRANSPOSE(#REF!),DO$2+2,FALSE),0)</f>
        <v>#REF!</v>
      </c>
      <c r="DP14" t="e" cm="1">
        <f t="array" ref="DP14">_xlfn.IFNA(VLOOKUP($A14,TRANSPOSE(#REF!),DP$2+2,FALSE),0)</f>
        <v>#REF!</v>
      </c>
      <c r="DQ14" t="e" cm="1">
        <f t="array" ref="DQ14">_xlfn.IFNA(VLOOKUP($A14,TRANSPOSE(#REF!),DQ$2+2,FALSE),0)</f>
        <v>#REF!</v>
      </c>
      <c r="DR14" t="e" cm="1">
        <f t="array" ref="DR14">_xlfn.IFNA(VLOOKUP($A14,TRANSPOSE(#REF!),DR$2+2,FALSE),0)</f>
        <v>#REF!</v>
      </c>
      <c r="DS14" t="e" cm="1">
        <f t="array" ref="DS14">_xlfn.IFNA(VLOOKUP($A14,TRANSPOSE(#REF!),DS$2+2,FALSE),0)</f>
        <v>#REF!</v>
      </c>
      <c r="DT14" t="e" cm="1">
        <f t="array" ref="DT14">_xlfn.IFNA(VLOOKUP($A14,TRANSPOSE(#REF!),DT$2+2,FALSE),0)</f>
        <v>#REF!</v>
      </c>
      <c r="DU14" t="e" cm="1">
        <f t="array" ref="DU14">_xlfn.IFNA(VLOOKUP($A14,TRANSPOSE(#REF!),DU$2+2,FALSE),0)</f>
        <v>#REF!</v>
      </c>
      <c r="DV14" t="e" cm="1">
        <f t="array" ref="DV14">_xlfn.IFNA(VLOOKUP($A14,TRANSPOSE(#REF!),DV$2+2,FALSE),0)</f>
        <v>#REF!</v>
      </c>
      <c r="DW14" t="e" cm="1">
        <f t="array" ref="DW14">_xlfn.IFNA(VLOOKUP($A14,TRANSPOSE(#REF!),DW$2+2,FALSE),0)</f>
        <v>#REF!</v>
      </c>
      <c r="DX14" t="e" cm="1">
        <f t="array" ref="DX14">_xlfn.IFNA(VLOOKUP($A14,TRANSPOSE(#REF!),DX$2+2,FALSE),0)</f>
        <v>#REF!</v>
      </c>
      <c r="DY14" t="e" cm="1">
        <f t="array" ref="DY14">_xlfn.IFNA(VLOOKUP($A14,TRANSPOSE(#REF!),DY$2+2,FALSE),0)</f>
        <v>#REF!</v>
      </c>
      <c r="DZ14" t="e" cm="1">
        <f t="array" ref="DZ14">_xlfn.IFNA(VLOOKUP($A14,TRANSPOSE(#REF!),DZ$2+2,FALSE),0)</f>
        <v>#REF!</v>
      </c>
      <c r="EA14" t="e" cm="1">
        <f t="array" ref="EA14">_xlfn.IFNA(VLOOKUP($A14,TRANSPOSE(#REF!),EA$2+2,FALSE),0)</f>
        <v>#REF!</v>
      </c>
      <c r="EB14" t="e" cm="1">
        <f t="array" ref="EB14">_xlfn.IFNA(VLOOKUP($A14,TRANSPOSE(#REF!),EB$2+2,FALSE),0)</f>
        <v>#REF!</v>
      </c>
      <c r="EC14" t="e" cm="1">
        <f t="array" ref="EC14">_xlfn.IFNA(VLOOKUP($A14,TRANSPOSE(#REF!),EC$2+2,FALSE),0)</f>
        <v>#REF!</v>
      </c>
      <c r="ED14" t="e" cm="1">
        <f t="array" ref="ED14">_xlfn.IFNA(VLOOKUP($A14,TRANSPOSE(#REF!),ED$2+2,FALSE),0)</f>
        <v>#REF!</v>
      </c>
      <c r="EE14" t="e" cm="1">
        <f t="array" ref="EE14">_xlfn.IFNA(VLOOKUP($A14,TRANSPOSE(#REF!),EE$2+2,FALSE),0)</f>
        <v>#REF!</v>
      </c>
      <c r="EF14" t="e" cm="1">
        <f t="array" ref="EF14">_xlfn.IFNA(VLOOKUP($A14,TRANSPOSE(#REF!),EF$2+2,FALSE),0)</f>
        <v>#REF!</v>
      </c>
      <c r="EG14" t="e" cm="1">
        <f t="array" ref="EG14">_xlfn.IFNA(VLOOKUP($A14,TRANSPOSE(#REF!),EG$2+2,FALSE),0)</f>
        <v>#REF!</v>
      </c>
      <c r="EH14" t="e" cm="1">
        <f t="array" ref="EH14">_xlfn.IFNA(VLOOKUP($A14,TRANSPOSE(#REF!),EH$2+2,FALSE),0)</f>
        <v>#REF!</v>
      </c>
      <c r="EI14" t="e" cm="1">
        <f t="array" ref="EI14">_xlfn.IFNA(VLOOKUP($A14,TRANSPOSE(#REF!),EI$2+2,FALSE),0)</f>
        <v>#REF!</v>
      </c>
      <c r="EJ14" t="e" cm="1">
        <f t="array" ref="EJ14">_xlfn.IFNA(VLOOKUP($A14,TRANSPOSE(#REF!),EJ$2+2,FALSE),0)</f>
        <v>#REF!</v>
      </c>
      <c r="EK14" t="e" cm="1">
        <f t="array" ref="EK14">_xlfn.IFNA(VLOOKUP($A14,TRANSPOSE(#REF!),EK$2+2,FALSE),0)</f>
        <v>#REF!</v>
      </c>
      <c r="EL14" t="e" cm="1">
        <f t="array" ref="EL14">_xlfn.IFNA(VLOOKUP($A14,TRANSPOSE(#REF!),EL$2+2,FALSE),0)</f>
        <v>#REF!</v>
      </c>
      <c r="EM14" t="e" cm="1">
        <f t="array" ref="EM14">_xlfn.IFNA(VLOOKUP($A14,TRANSPOSE(#REF!),EM$2+2,FALSE),0)</f>
        <v>#REF!</v>
      </c>
      <c r="EN14" t="e" cm="1">
        <f t="array" ref="EN14">_xlfn.IFNA(VLOOKUP($A14,TRANSPOSE(#REF!),EN$2+2,FALSE),0)</f>
        <v>#REF!</v>
      </c>
      <c r="EO14" t="e" cm="1">
        <f t="array" ref="EO14">_xlfn.IFNA(VLOOKUP($A14,TRANSPOSE(#REF!),EO$2+2,FALSE),0)</f>
        <v>#REF!</v>
      </c>
      <c r="EP14" t="e" cm="1">
        <f t="array" ref="EP14">_xlfn.IFNA(VLOOKUP($A14,TRANSPOSE(#REF!),EP$2+2,FALSE),0)</f>
        <v>#REF!</v>
      </c>
      <c r="EQ14" t="e" cm="1">
        <f t="array" ref="EQ14">_xlfn.IFNA(VLOOKUP($A14,TRANSPOSE(#REF!),EQ$2+2,FALSE),0)</f>
        <v>#REF!</v>
      </c>
      <c r="ER14" t="e" cm="1">
        <f t="array" ref="ER14">_xlfn.IFNA(VLOOKUP($A14,TRANSPOSE(#REF!),ER$2+2,FALSE),0)</f>
        <v>#REF!</v>
      </c>
      <c r="ES14" t="e" cm="1">
        <f t="array" ref="ES14">_xlfn.IFNA(VLOOKUP($A14,TRANSPOSE(#REF!),ES$2+2,FALSE),0)</f>
        <v>#REF!</v>
      </c>
      <c r="ET14" t="e" cm="1">
        <f t="array" ref="ET14">_xlfn.IFNA(VLOOKUP($A14,TRANSPOSE(#REF!),ET$2+2,FALSE),0)</f>
        <v>#REF!</v>
      </c>
      <c r="EU14" t="e" cm="1">
        <f t="array" ref="EU14">_xlfn.IFNA(VLOOKUP($A14,TRANSPOSE(#REF!),EU$2+2,FALSE),0)</f>
        <v>#REF!</v>
      </c>
      <c r="EV14" t="e" cm="1">
        <f t="array" ref="EV14">_xlfn.IFNA(VLOOKUP($A14,TRANSPOSE(#REF!),EV$2+2,FALSE),0)</f>
        <v>#REF!</v>
      </c>
      <c r="EW14" t="e" cm="1">
        <f t="array" ref="EW14">_xlfn.IFNA(VLOOKUP($A14,TRANSPOSE(#REF!),EW$2+2,FALSE),0)</f>
        <v>#REF!</v>
      </c>
      <c r="EX14" t="e" cm="1">
        <f t="array" ref="EX14">_xlfn.IFNA(VLOOKUP($A14,TRANSPOSE(#REF!),EX$2+2,FALSE),0)</f>
        <v>#REF!</v>
      </c>
      <c r="EY14" t="e" cm="1">
        <f t="array" ref="EY14">_xlfn.IFNA(VLOOKUP($A14,TRANSPOSE(#REF!),EY$2+2,FALSE),0)</f>
        <v>#REF!</v>
      </c>
      <c r="EZ14" t="e" cm="1">
        <f t="array" ref="EZ14">_xlfn.IFNA(VLOOKUP($A14,TRANSPOSE(#REF!),EZ$2+2,FALSE),0)</f>
        <v>#REF!</v>
      </c>
      <c r="FA14" t="e" cm="1">
        <f t="array" ref="FA14">_xlfn.IFNA(VLOOKUP($A14,TRANSPOSE(#REF!),FA$2+2,FALSE),0)</f>
        <v>#REF!</v>
      </c>
      <c r="FB14" t="e" cm="1">
        <f t="array" ref="FB14">_xlfn.IFNA(VLOOKUP($A14,TRANSPOSE(#REF!),FB$2+2,FALSE),0)</f>
        <v>#REF!</v>
      </c>
      <c r="FC14" t="e" cm="1">
        <f t="array" ref="FC14">_xlfn.IFNA(VLOOKUP($A14,TRANSPOSE(#REF!),FC$2+2,FALSE),0)</f>
        <v>#REF!</v>
      </c>
      <c r="FD14" t="e" cm="1">
        <f t="array" ref="FD14">_xlfn.IFNA(VLOOKUP($A14,TRANSPOSE(#REF!),FD$2+2,FALSE),0)</f>
        <v>#REF!</v>
      </c>
      <c r="FE14" t="e" cm="1">
        <f t="array" ref="FE14">_xlfn.IFNA(VLOOKUP($A14,TRANSPOSE(#REF!),FE$2+2,FALSE),0)</f>
        <v>#REF!</v>
      </c>
      <c r="FF14" t="e" cm="1">
        <f t="array" ref="FF14">_xlfn.IFNA(VLOOKUP($A14,TRANSPOSE(#REF!),FF$2+2,FALSE),0)</f>
        <v>#REF!</v>
      </c>
      <c r="FG14" t="e" cm="1">
        <f t="array" ref="FG14">_xlfn.IFNA(VLOOKUP($A14,TRANSPOSE(#REF!),FG$2+2,FALSE),0)</f>
        <v>#REF!</v>
      </c>
      <c r="FH14" t="e" cm="1">
        <f t="array" ref="FH14">_xlfn.IFNA(VLOOKUP($A14,TRANSPOSE(#REF!),FH$2+2,FALSE),0)</f>
        <v>#REF!</v>
      </c>
      <c r="FI14" t="e" cm="1">
        <f t="array" ref="FI14">_xlfn.IFNA(VLOOKUP($A14,TRANSPOSE(#REF!),FI$2+2,FALSE),0)</f>
        <v>#REF!</v>
      </c>
      <c r="FJ14" t="e" cm="1">
        <f t="array" ref="FJ14">_xlfn.IFNA(VLOOKUP($A14,TRANSPOSE(#REF!),FJ$2+2,FALSE),0)</f>
        <v>#REF!</v>
      </c>
      <c r="FK14" t="e" cm="1">
        <f t="array" ref="FK14">_xlfn.IFNA(VLOOKUP($A14,TRANSPOSE(#REF!),FK$2+2,FALSE),0)</f>
        <v>#REF!</v>
      </c>
      <c r="FL14" t="e" cm="1">
        <f t="array" ref="FL14">_xlfn.IFNA(VLOOKUP($A14,TRANSPOSE(#REF!),FL$2+2,FALSE),0)</f>
        <v>#REF!</v>
      </c>
      <c r="FM14" t="e" cm="1">
        <f t="array" ref="FM14">_xlfn.IFNA(VLOOKUP($A14,TRANSPOSE(#REF!),FM$2+2,FALSE),0)</f>
        <v>#REF!</v>
      </c>
      <c r="FN14" t="e" cm="1">
        <f t="array" ref="FN14">_xlfn.IFNA(VLOOKUP($A14,TRANSPOSE(#REF!),FN$2+2,FALSE),0)</f>
        <v>#REF!</v>
      </c>
      <c r="FO14" t="e" cm="1">
        <f t="array" ref="FO14">_xlfn.IFNA(VLOOKUP($A14,TRANSPOSE(#REF!),FO$2+2,FALSE),0)</f>
        <v>#REF!</v>
      </c>
      <c r="FP14" t="e" cm="1">
        <f t="array" ref="FP14">_xlfn.IFNA(VLOOKUP($A14,TRANSPOSE(#REF!),FP$2+2,FALSE),0)</f>
        <v>#REF!</v>
      </c>
      <c r="FQ14" t="e" cm="1">
        <f t="array" ref="FQ14">_xlfn.IFNA(VLOOKUP($A14,TRANSPOSE(#REF!),FQ$2+2,FALSE),0)</f>
        <v>#REF!</v>
      </c>
      <c r="FR14" t="e" cm="1">
        <f t="array" ref="FR14">_xlfn.IFNA(VLOOKUP($A14,TRANSPOSE(#REF!),FR$2+2,FALSE),0)</f>
        <v>#REF!</v>
      </c>
      <c r="FS14" t="e" cm="1">
        <f t="array" ref="FS14">_xlfn.IFNA(VLOOKUP($A14,TRANSPOSE(#REF!),FS$2+2,FALSE),0)</f>
        <v>#REF!</v>
      </c>
      <c r="FT14" t="e" cm="1">
        <f t="array" ref="FT14">_xlfn.IFNA(VLOOKUP($A14,TRANSPOSE(#REF!),FT$2+2,FALSE),0)</f>
        <v>#REF!</v>
      </c>
      <c r="FU14" t="e" cm="1">
        <f t="array" ref="FU14">_xlfn.IFNA(VLOOKUP($A14,TRANSPOSE(#REF!),FU$2+2,FALSE),0)</f>
        <v>#REF!</v>
      </c>
      <c r="FV14" t="e" cm="1">
        <f t="array" ref="FV14">_xlfn.IFNA(VLOOKUP($A14,TRANSPOSE(#REF!),FV$2+2,FALSE),0)</f>
        <v>#REF!</v>
      </c>
      <c r="FW14" t="e" cm="1">
        <f t="array" ref="FW14">_xlfn.IFNA(VLOOKUP($A14,TRANSPOSE(#REF!),FW$2+2,FALSE),0)</f>
        <v>#REF!</v>
      </c>
      <c r="FX14" t="e" cm="1">
        <f t="array" ref="FX14">_xlfn.IFNA(VLOOKUP($A14,TRANSPOSE(#REF!),FX$2+2,FALSE),0)</f>
        <v>#REF!</v>
      </c>
      <c r="FY14" t="e" cm="1">
        <f t="array" ref="FY14">_xlfn.IFNA(VLOOKUP($A14,TRANSPOSE(#REF!),FY$2+2,FALSE),0)</f>
        <v>#REF!</v>
      </c>
      <c r="FZ14" t="e" cm="1">
        <f t="array" ref="FZ14">_xlfn.IFNA(VLOOKUP($A14,TRANSPOSE(#REF!),FZ$2+2,FALSE),0)</f>
        <v>#REF!</v>
      </c>
      <c r="GA14" t="e" cm="1">
        <f t="array" ref="GA14">_xlfn.IFNA(VLOOKUP($A14,TRANSPOSE(#REF!),GA$2+2,FALSE),0)</f>
        <v>#REF!</v>
      </c>
      <c r="GB14" t="e" cm="1">
        <f t="array" ref="GB14">_xlfn.IFNA(VLOOKUP($A14,TRANSPOSE(#REF!),GB$2+2,FALSE),0)</f>
        <v>#REF!</v>
      </c>
      <c r="GC14" t="e" cm="1">
        <f t="array" ref="GC14">_xlfn.IFNA(VLOOKUP($A14,TRANSPOSE(#REF!),GC$2+2,FALSE),0)</f>
        <v>#REF!</v>
      </c>
      <c r="GD14" t="e" cm="1">
        <f t="array" ref="GD14">_xlfn.IFNA(VLOOKUP($A14,TRANSPOSE(#REF!),GD$2+2,FALSE),0)</f>
        <v>#REF!</v>
      </c>
      <c r="GE14" t="e" cm="1">
        <f t="array" ref="GE14">_xlfn.IFNA(VLOOKUP($A14,TRANSPOSE(#REF!),GE$2+2,FALSE),0)</f>
        <v>#REF!</v>
      </c>
      <c r="GF14" t="e" cm="1">
        <f t="array" ref="GF14">_xlfn.IFNA(VLOOKUP($A14,TRANSPOSE(#REF!),GF$2+2,FALSE),0)</f>
        <v>#REF!</v>
      </c>
      <c r="GG14" t="e" cm="1">
        <f t="array" ref="GG14">_xlfn.IFNA(VLOOKUP($A14,TRANSPOSE(#REF!),GG$2+2,FALSE),0)</f>
        <v>#REF!</v>
      </c>
      <c r="GH14" t="e" cm="1">
        <f t="array" ref="GH14">_xlfn.IFNA(VLOOKUP($A14,TRANSPOSE(#REF!),GH$2+2,FALSE),0)</f>
        <v>#REF!</v>
      </c>
      <c r="GI14" t="e" cm="1">
        <f t="array" ref="GI14">_xlfn.IFNA(VLOOKUP($A14,TRANSPOSE(#REF!),GI$2+2,FALSE),0)</f>
        <v>#REF!</v>
      </c>
      <c r="GJ14" t="e" cm="1">
        <f t="array" ref="GJ14">_xlfn.IFNA(VLOOKUP($A14,TRANSPOSE(#REF!),GJ$2+2,FALSE),0)</f>
        <v>#REF!</v>
      </c>
      <c r="GK14" t="e" cm="1">
        <f t="array" ref="GK14">_xlfn.IFNA(VLOOKUP($A14,TRANSPOSE(#REF!),GK$2+2,FALSE),0)</f>
        <v>#REF!</v>
      </c>
      <c r="GL14" t="e" cm="1">
        <f t="array" ref="GL14">_xlfn.IFNA(VLOOKUP($A14,TRANSPOSE(#REF!),GL$2+2,FALSE),0)</f>
        <v>#REF!</v>
      </c>
      <c r="GM14" t="e" cm="1">
        <f t="array" ref="GM14">_xlfn.IFNA(VLOOKUP($A14,TRANSPOSE(#REF!),GM$2+2,FALSE),0)</f>
        <v>#REF!</v>
      </c>
      <c r="GN14" t="e" cm="1">
        <f t="array" ref="GN14">_xlfn.IFNA(VLOOKUP($A14,TRANSPOSE(#REF!),GN$2+2,FALSE),0)</f>
        <v>#REF!</v>
      </c>
      <c r="GO14" t="e" cm="1">
        <f t="array" ref="GO14">_xlfn.IFNA(VLOOKUP($A14,TRANSPOSE(#REF!),GO$2+2,FALSE),0)</f>
        <v>#REF!</v>
      </c>
      <c r="GP14" t="e" cm="1">
        <f t="array" ref="GP14">_xlfn.IFNA(VLOOKUP($A14,TRANSPOSE(#REF!),GP$2+2,FALSE),0)</f>
        <v>#REF!</v>
      </c>
      <c r="GQ14" t="e" cm="1">
        <f t="array" ref="GQ14">_xlfn.IFNA(VLOOKUP($A14,TRANSPOSE(#REF!),GQ$2+2,FALSE),0)</f>
        <v>#REF!</v>
      </c>
      <c r="GR14" t="e" cm="1">
        <f t="array" ref="GR14">_xlfn.IFNA(VLOOKUP($A14,TRANSPOSE(#REF!),GR$2+2,FALSE),0)</f>
        <v>#REF!</v>
      </c>
      <c r="GS14" t="e" cm="1">
        <f t="array" ref="GS14">_xlfn.IFNA(VLOOKUP($A14,TRANSPOSE(#REF!),GS$2+2,FALSE),0)</f>
        <v>#REF!</v>
      </c>
      <c r="GT14" t="e" cm="1">
        <f t="array" ref="GT14">_xlfn.IFNA(VLOOKUP($A14,TRANSPOSE(#REF!),GT$2+2,FALSE),0)</f>
        <v>#REF!</v>
      </c>
      <c r="GU14" t="e" cm="1">
        <f t="array" ref="GU14">_xlfn.IFNA(VLOOKUP($A14,TRANSPOSE(#REF!),GU$2+2,FALSE),0)</f>
        <v>#REF!</v>
      </c>
      <c r="GV14" t="e" cm="1">
        <f t="array" ref="GV14">_xlfn.IFNA(VLOOKUP($A14,TRANSPOSE(#REF!),GV$2+2,FALSE),0)</f>
        <v>#REF!</v>
      </c>
      <c r="GW14" t="e" cm="1">
        <f t="array" ref="GW14">_xlfn.IFNA(VLOOKUP($A14,TRANSPOSE(#REF!),GW$2+2,FALSE),0)</f>
        <v>#REF!</v>
      </c>
      <c r="GX14" t="e" cm="1">
        <f t="array" ref="GX14">_xlfn.IFNA(VLOOKUP($A14,TRANSPOSE(#REF!),GX$2+2,FALSE),0)</f>
        <v>#REF!</v>
      </c>
      <c r="GY14" t="e" cm="1">
        <f t="array" ref="GY14">_xlfn.IFNA(VLOOKUP($A14,TRANSPOSE(#REF!),GY$2+2,FALSE),0)</f>
        <v>#REF!</v>
      </c>
      <c r="GZ14" t="e" cm="1">
        <f t="array" ref="GZ14">_xlfn.IFNA(VLOOKUP($A14,TRANSPOSE(#REF!),GZ$2+2,FALSE),0)</f>
        <v>#REF!</v>
      </c>
      <c r="HA14" t="e" cm="1">
        <f t="array" ref="HA14">_xlfn.IFNA(VLOOKUP($A14,TRANSPOSE(#REF!),HA$2+2,FALSE),0)</f>
        <v>#REF!</v>
      </c>
      <c r="HB14" t="e" cm="1">
        <f t="array" ref="HB14">_xlfn.IFNA(VLOOKUP($A14,TRANSPOSE(#REF!),HB$2+2,FALSE),0)</f>
        <v>#REF!</v>
      </c>
      <c r="HC14" t="e" cm="1">
        <f t="array" ref="HC14">_xlfn.IFNA(VLOOKUP($A14,TRANSPOSE(#REF!),HC$2+2,FALSE),0)</f>
        <v>#REF!</v>
      </c>
      <c r="HD14" t="e" cm="1">
        <f t="array" ref="HD14">_xlfn.IFNA(VLOOKUP($A14,TRANSPOSE(#REF!),HD$2+2,FALSE),0)</f>
        <v>#REF!</v>
      </c>
      <c r="HE14" t="e" cm="1">
        <f t="array" ref="HE14">_xlfn.IFNA(VLOOKUP($A14,TRANSPOSE(#REF!),HE$2+2,FALSE),0)</f>
        <v>#REF!</v>
      </c>
      <c r="HF14" t="e" cm="1">
        <f t="array" ref="HF14">_xlfn.IFNA(VLOOKUP($A14,TRANSPOSE(#REF!),HF$2+2,FALSE),0)</f>
        <v>#REF!</v>
      </c>
      <c r="HG14" t="e" cm="1">
        <f t="array" ref="HG14">_xlfn.IFNA(VLOOKUP($A14,TRANSPOSE(#REF!),HG$2+2,FALSE),0)</f>
        <v>#REF!</v>
      </c>
      <c r="HH14" t="e" cm="1">
        <f t="array" ref="HH14">_xlfn.IFNA(VLOOKUP($A14,TRANSPOSE(#REF!),HH$2+2,FALSE),0)</f>
        <v>#REF!</v>
      </c>
      <c r="HI14" t="e" cm="1">
        <f t="array" ref="HI14">_xlfn.IFNA(VLOOKUP($A14,TRANSPOSE(#REF!),HI$2+2,FALSE),0)</f>
        <v>#REF!</v>
      </c>
      <c r="HJ14" t="e" cm="1">
        <f t="array" ref="HJ14">_xlfn.IFNA(VLOOKUP($A14,TRANSPOSE(#REF!),HJ$2+2,FALSE),0)</f>
        <v>#REF!</v>
      </c>
      <c r="HK14" t="e" cm="1">
        <f t="array" ref="HK14">_xlfn.IFNA(VLOOKUP($A14,TRANSPOSE(#REF!),HK$2+2,FALSE),0)</f>
        <v>#REF!</v>
      </c>
      <c r="HL14" t="e" cm="1">
        <f t="array" ref="HL14">_xlfn.IFNA(VLOOKUP($A14,TRANSPOSE(#REF!),HL$2+2,FALSE),0)</f>
        <v>#REF!</v>
      </c>
      <c r="HM14" t="e" cm="1">
        <f t="array" ref="HM14">_xlfn.IFNA(VLOOKUP($A14,TRANSPOSE(#REF!),HM$2+2,FALSE),0)</f>
        <v>#REF!</v>
      </c>
      <c r="HN14" t="e" cm="1">
        <f t="array" ref="HN14">_xlfn.IFNA(VLOOKUP($A14,TRANSPOSE(#REF!),HN$2+2,FALSE),0)</f>
        <v>#REF!</v>
      </c>
      <c r="HO14" t="e" cm="1">
        <f t="array" ref="HO14">_xlfn.IFNA(VLOOKUP($A14,TRANSPOSE(#REF!),HO$2+2,FALSE),0)</f>
        <v>#REF!</v>
      </c>
      <c r="HP14" t="e" cm="1">
        <f t="array" ref="HP14">_xlfn.IFNA(VLOOKUP($A14,TRANSPOSE(#REF!),HP$2+2,FALSE),0)</f>
        <v>#REF!</v>
      </c>
      <c r="HQ14" t="e" cm="1">
        <f t="array" ref="HQ14">_xlfn.IFNA(VLOOKUP($A14,TRANSPOSE(#REF!),HQ$2+2,FALSE),0)</f>
        <v>#REF!</v>
      </c>
      <c r="HR14" t="e" cm="1">
        <f t="array" ref="HR14">_xlfn.IFNA(VLOOKUP($A14,TRANSPOSE(#REF!),HR$2+2,FALSE),0)</f>
        <v>#REF!</v>
      </c>
      <c r="HS14" t="e" cm="1">
        <f t="array" ref="HS14">_xlfn.IFNA(VLOOKUP($A14,TRANSPOSE(#REF!),HS$2+2,FALSE),0)</f>
        <v>#REF!</v>
      </c>
      <c r="HT14" t="e" cm="1">
        <f t="array" ref="HT14">_xlfn.IFNA(VLOOKUP($A14,TRANSPOSE(#REF!),HT$2+2,FALSE),0)</f>
        <v>#REF!</v>
      </c>
      <c r="HU14" t="e" cm="1">
        <f t="array" ref="HU14">_xlfn.IFNA(VLOOKUP($A14,TRANSPOSE(#REF!),HU$2+2,FALSE),0)</f>
        <v>#REF!</v>
      </c>
      <c r="HV14" t="e" cm="1">
        <f t="array" ref="HV14">_xlfn.IFNA(VLOOKUP($A14,TRANSPOSE(#REF!),HV$2+2,FALSE),0)</f>
        <v>#REF!</v>
      </c>
      <c r="HW14" t="e" cm="1">
        <f t="array" ref="HW14">_xlfn.IFNA(VLOOKUP($A14,TRANSPOSE(#REF!),HW$2+2,FALSE),0)</f>
        <v>#REF!</v>
      </c>
      <c r="HX14" t="e" cm="1">
        <f t="array" ref="HX14">_xlfn.IFNA(VLOOKUP($A14,TRANSPOSE(#REF!),HX$2+2,FALSE),0)</f>
        <v>#REF!</v>
      </c>
      <c r="HY14" t="e" cm="1">
        <f t="array" ref="HY14">_xlfn.IFNA(VLOOKUP($A14,TRANSPOSE(#REF!),HY$2+2,FALSE),0)</f>
        <v>#REF!</v>
      </c>
      <c r="HZ14" t="e" cm="1">
        <f t="array" ref="HZ14">_xlfn.IFNA(VLOOKUP($A14,TRANSPOSE(#REF!),HZ$2+2,FALSE),0)</f>
        <v>#REF!</v>
      </c>
      <c r="IA14" t="e" cm="1">
        <f t="array" ref="IA14">_xlfn.IFNA(VLOOKUP($A14,TRANSPOSE(#REF!),IA$2+2,FALSE),0)</f>
        <v>#REF!</v>
      </c>
      <c r="IB14" t="e" cm="1">
        <f t="array" ref="IB14">_xlfn.IFNA(VLOOKUP($A14,TRANSPOSE(#REF!),IB$2+2,FALSE),0)</f>
        <v>#REF!</v>
      </c>
      <c r="IC14" t="e" cm="1">
        <f t="array" ref="IC14">_xlfn.IFNA(VLOOKUP($A14,TRANSPOSE(#REF!),IC$2+2,FALSE),0)</f>
        <v>#REF!</v>
      </c>
      <c r="ID14" t="e" cm="1">
        <f t="array" ref="ID14">_xlfn.IFNA(VLOOKUP($A14,TRANSPOSE(#REF!),ID$2+2,FALSE),0)</f>
        <v>#REF!</v>
      </c>
      <c r="IE14" t="e" cm="1">
        <f t="array" ref="IE14">_xlfn.IFNA(VLOOKUP($A14,TRANSPOSE(#REF!),IE$2+2,FALSE),0)</f>
        <v>#REF!</v>
      </c>
      <c r="IF14" t="e" cm="1">
        <f t="array" ref="IF14">_xlfn.IFNA(VLOOKUP($A14,TRANSPOSE(#REF!),IF$2+2,FALSE),0)</f>
        <v>#REF!</v>
      </c>
      <c r="IG14" t="e" cm="1">
        <f t="array" ref="IG14">_xlfn.IFNA(VLOOKUP($A14,TRANSPOSE(#REF!),IG$2+2,FALSE),0)</f>
        <v>#REF!</v>
      </c>
      <c r="IH14" t="e" cm="1">
        <f t="array" ref="IH14">_xlfn.IFNA(VLOOKUP($A14,TRANSPOSE(#REF!),IH$2+2,FALSE),0)</f>
        <v>#REF!</v>
      </c>
      <c r="II14" t="e" cm="1">
        <f t="array" ref="II14">_xlfn.IFNA(VLOOKUP($A14,TRANSPOSE(#REF!),II$2+2,FALSE),0)</f>
        <v>#REF!</v>
      </c>
      <c r="IJ14" t="e" cm="1">
        <f t="array" ref="IJ14">_xlfn.IFNA(VLOOKUP($A14,TRANSPOSE(#REF!),IJ$2+2,FALSE),0)</f>
        <v>#REF!</v>
      </c>
      <c r="IK14" t="e" cm="1">
        <f t="array" ref="IK14">_xlfn.IFNA(VLOOKUP($A14,TRANSPOSE(#REF!),IK$2+2,FALSE),0)</f>
        <v>#REF!</v>
      </c>
      <c r="IL14" t="e" cm="1">
        <f t="array" ref="IL14">_xlfn.IFNA(VLOOKUP($A14,TRANSPOSE(#REF!),IL$2+2,FALSE),0)</f>
        <v>#REF!</v>
      </c>
      <c r="IM14" t="e" cm="1">
        <f t="array" ref="IM14">_xlfn.IFNA(VLOOKUP($A14,TRANSPOSE(#REF!),IM$2+2,FALSE),0)</f>
        <v>#REF!</v>
      </c>
      <c r="IN14" t="e" cm="1">
        <f t="array" ref="IN14">_xlfn.IFNA(VLOOKUP($A14,TRANSPOSE(#REF!),IN$2+2,FALSE),0)</f>
        <v>#REF!</v>
      </c>
      <c r="IO14" t="e" cm="1">
        <f t="array" ref="IO14">_xlfn.IFNA(VLOOKUP($A14,TRANSPOSE(#REF!),IO$2+2,FALSE),0)</f>
        <v>#REF!</v>
      </c>
      <c r="IP14" t="e" cm="1">
        <f t="array" ref="IP14">_xlfn.IFNA(VLOOKUP($A14,TRANSPOSE(#REF!),IP$2+2,FALSE),0)</f>
        <v>#REF!</v>
      </c>
      <c r="IQ14" t="e" cm="1">
        <f t="array" ref="IQ14">_xlfn.IFNA(VLOOKUP($A14,TRANSPOSE(#REF!),IQ$2+2,FALSE),0)</f>
        <v>#REF!</v>
      </c>
      <c r="IR14" t="e" cm="1">
        <f t="array" ref="IR14">_xlfn.IFNA(VLOOKUP($A14,TRANSPOSE(#REF!),IR$2+2,FALSE),0)</f>
        <v>#REF!</v>
      </c>
      <c r="IS14" t="e" cm="1">
        <f t="array" ref="IS14">_xlfn.IFNA(VLOOKUP($A14,TRANSPOSE(#REF!),IS$2+2,FALSE),0)</f>
        <v>#REF!</v>
      </c>
      <c r="IT14" t="e" cm="1">
        <f t="array" ref="IT14">_xlfn.IFNA(VLOOKUP($A14,TRANSPOSE(#REF!),IT$2+2,FALSE),0)</f>
        <v>#REF!</v>
      </c>
      <c r="IU14" t="e" cm="1">
        <f t="array" ref="IU14">_xlfn.IFNA(VLOOKUP($A14,TRANSPOSE(#REF!),IU$2+2,FALSE),0)</f>
        <v>#REF!</v>
      </c>
      <c r="IV14" t="e" cm="1">
        <f t="array" ref="IV14">_xlfn.IFNA(VLOOKUP($A14,TRANSPOSE(#REF!),IV$2+2,FALSE),0)</f>
        <v>#REF!</v>
      </c>
      <c r="IW14" t="e" cm="1">
        <f t="array" ref="IW14">_xlfn.IFNA(VLOOKUP($A14,TRANSPOSE(#REF!),IW$2+2,FALSE),0)</f>
        <v>#REF!</v>
      </c>
      <c r="IX14" t="e" cm="1">
        <f t="array" ref="IX14">_xlfn.IFNA(VLOOKUP($A14,TRANSPOSE(#REF!),IX$2+2,FALSE),0)</f>
        <v>#REF!</v>
      </c>
      <c r="IY14" t="e" cm="1">
        <f t="array" ref="IY14">_xlfn.IFNA(VLOOKUP($A14,TRANSPOSE(#REF!),IY$2+2,FALSE),0)</f>
        <v>#REF!</v>
      </c>
      <c r="IZ14" t="e" cm="1">
        <f t="array" ref="IZ14">_xlfn.IFNA(VLOOKUP($A14,TRANSPOSE(#REF!),IZ$2+2,FALSE),0)</f>
        <v>#REF!</v>
      </c>
      <c r="JA14" t="e" cm="1">
        <f t="array" ref="JA14">_xlfn.IFNA(VLOOKUP($A14,TRANSPOSE(#REF!),JA$2+2,FALSE),0)</f>
        <v>#REF!</v>
      </c>
      <c r="JB14" t="e" cm="1">
        <f t="array" ref="JB14">_xlfn.IFNA(VLOOKUP($A14,TRANSPOSE(#REF!),JB$2+2,FALSE),0)</f>
        <v>#REF!</v>
      </c>
      <c r="JC14" t="e" cm="1">
        <f t="array" ref="JC14">_xlfn.IFNA(VLOOKUP($A14,TRANSPOSE(#REF!),JC$2+2,FALSE),0)</f>
        <v>#REF!</v>
      </c>
      <c r="JD14" t="e" cm="1">
        <f t="array" ref="JD14">_xlfn.IFNA(VLOOKUP($A14,TRANSPOSE(#REF!),JD$2+2,FALSE),0)</f>
        <v>#REF!</v>
      </c>
      <c r="JE14" t="e" cm="1">
        <f t="array" ref="JE14">_xlfn.IFNA(VLOOKUP($A14,TRANSPOSE(#REF!),JE$2+2,FALSE),0)</f>
        <v>#REF!</v>
      </c>
      <c r="JF14" t="e" cm="1">
        <f t="array" ref="JF14">_xlfn.IFNA(VLOOKUP($A14,TRANSPOSE(#REF!),JF$2+2,FALSE),0)</f>
        <v>#REF!</v>
      </c>
      <c r="JG14" t="e" cm="1">
        <f t="array" ref="JG14">_xlfn.IFNA(VLOOKUP($A14,TRANSPOSE(#REF!),JG$2+2,FALSE),0)</f>
        <v>#REF!</v>
      </c>
      <c r="JH14" t="e" cm="1">
        <f t="array" ref="JH14">_xlfn.IFNA(VLOOKUP($A14,TRANSPOSE(#REF!),JH$2+2,FALSE),0)</f>
        <v>#REF!</v>
      </c>
      <c r="JI14" t="e" cm="1">
        <f t="array" ref="JI14">_xlfn.IFNA(VLOOKUP($A14,TRANSPOSE(#REF!),JI$2+2,FALSE),0)</f>
        <v>#REF!</v>
      </c>
      <c r="JJ14" t="e" cm="1">
        <f t="array" ref="JJ14">_xlfn.IFNA(VLOOKUP($A14,TRANSPOSE(#REF!),JJ$2+2,FALSE),0)</f>
        <v>#REF!</v>
      </c>
      <c r="JK14" t="e" cm="1">
        <f t="array" ref="JK14">_xlfn.IFNA(VLOOKUP($A14,TRANSPOSE(#REF!),JK$2+2,FALSE),0)</f>
        <v>#REF!</v>
      </c>
      <c r="JL14" t="e" cm="1">
        <f t="array" ref="JL14">_xlfn.IFNA(VLOOKUP($A14,TRANSPOSE(#REF!),JL$2+2,FALSE),0)</f>
        <v>#REF!</v>
      </c>
      <c r="JM14" t="e" cm="1">
        <f t="array" ref="JM14">_xlfn.IFNA(VLOOKUP($A14,TRANSPOSE(#REF!),JM$2+2,FALSE),0)</f>
        <v>#REF!</v>
      </c>
      <c r="JN14" t="e" cm="1">
        <f t="array" ref="JN14">_xlfn.IFNA(VLOOKUP($A14,TRANSPOSE(#REF!),JN$2+2,FALSE),0)</f>
        <v>#REF!</v>
      </c>
      <c r="JO14" t="e" cm="1">
        <f t="array" ref="JO14">_xlfn.IFNA(VLOOKUP($A14,TRANSPOSE(#REF!),JO$2+2,FALSE),0)</f>
        <v>#REF!</v>
      </c>
      <c r="JP14" t="e" cm="1">
        <f t="array" ref="JP14">_xlfn.IFNA(VLOOKUP($A14,TRANSPOSE(#REF!),JP$2+2,FALSE),0)</f>
        <v>#REF!</v>
      </c>
      <c r="JQ14" t="e" cm="1">
        <f t="array" ref="JQ14">_xlfn.IFNA(VLOOKUP($A14,TRANSPOSE(#REF!),JQ$2+2,FALSE),0)</f>
        <v>#REF!</v>
      </c>
      <c r="JR14" t="e" cm="1">
        <f t="array" ref="JR14">_xlfn.IFNA(VLOOKUP($A14,TRANSPOSE(#REF!),JR$2+2,FALSE),0)</f>
        <v>#REF!</v>
      </c>
      <c r="JS14" t="e" cm="1">
        <f t="array" ref="JS14">_xlfn.IFNA(VLOOKUP($A14,TRANSPOSE(#REF!),JS$2+2,FALSE),0)</f>
        <v>#REF!</v>
      </c>
      <c r="JT14" t="e" cm="1">
        <f t="array" ref="JT14">_xlfn.IFNA(VLOOKUP($A14,TRANSPOSE(#REF!),JT$2+2,FALSE),0)</f>
        <v>#REF!</v>
      </c>
      <c r="JU14" t="e" cm="1">
        <f t="array" ref="JU14">_xlfn.IFNA(VLOOKUP($A14,TRANSPOSE(#REF!),JU$2+2,FALSE),0)</f>
        <v>#REF!</v>
      </c>
      <c r="JV14" t="e" cm="1">
        <f t="array" ref="JV14">_xlfn.IFNA(VLOOKUP($A14,TRANSPOSE(#REF!),JV$2+2,FALSE),0)</f>
        <v>#REF!</v>
      </c>
      <c r="JW14" t="e" cm="1">
        <f t="array" ref="JW14">_xlfn.IFNA(VLOOKUP($A14,TRANSPOSE(#REF!),JW$2+2,FALSE),0)</f>
        <v>#REF!</v>
      </c>
      <c r="JX14" t="e" cm="1">
        <f t="array" ref="JX14">_xlfn.IFNA(VLOOKUP($A14,TRANSPOSE(#REF!),JX$2+2,FALSE),0)</f>
        <v>#REF!</v>
      </c>
      <c r="JY14" t="e" cm="1">
        <f t="array" ref="JY14">_xlfn.IFNA(VLOOKUP($A14,TRANSPOSE(#REF!),JY$2+2,FALSE),0)</f>
        <v>#REF!</v>
      </c>
      <c r="JZ14" t="e" cm="1">
        <f t="array" ref="JZ14">_xlfn.IFNA(VLOOKUP($A14,TRANSPOSE(#REF!),JZ$2+2,FALSE),0)</f>
        <v>#REF!</v>
      </c>
      <c r="KA14" t="e" cm="1">
        <f t="array" ref="KA14">_xlfn.IFNA(VLOOKUP($A14,TRANSPOSE(#REF!),KA$2+2,FALSE),0)</f>
        <v>#REF!</v>
      </c>
      <c r="KB14" t="e" cm="1">
        <f t="array" ref="KB14">_xlfn.IFNA(VLOOKUP($A14,TRANSPOSE(#REF!),KB$2+2,FALSE),0)</f>
        <v>#REF!</v>
      </c>
      <c r="KC14" t="e" cm="1">
        <f t="array" ref="KC14">_xlfn.IFNA(VLOOKUP($A14,TRANSPOSE(#REF!),KC$2+2,FALSE),0)</f>
        <v>#REF!</v>
      </c>
      <c r="KD14" t="e" cm="1">
        <f t="array" ref="KD14">_xlfn.IFNA(VLOOKUP($A14,TRANSPOSE(#REF!),KD$2+2,FALSE),0)</f>
        <v>#REF!</v>
      </c>
      <c r="KE14" t="e" cm="1">
        <f t="array" ref="KE14">_xlfn.IFNA(VLOOKUP($A14,TRANSPOSE(#REF!),KE$2+2,FALSE),0)</f>
        <v>#REF!</v>
      </c>
      <c r="KF14" t="e" cm="1">
        <f t="array" ref="KF14">_xlfn.IFNA(VLOOKUP($A14,TRANSPOSE(#REF!),KF$2+2,FALSE),0)</f>
        <v>#REF!</v>
      </c>
      <c r="KG14" t="e" cm="1">
        <f t="array" ref="KG14">_xlfn.IFNA(VLOOKUP($A14,TRANSPOSE(#REF!),KG$2+2,FALSE),0)</f>
        <v>#REF!</v>
      </c>
      <c r="KH14" t="e" cm="1">
        <f t="array" ref="KH14">_xlfn.IFNA(VLOOKUP($A14,TRANSPOSE(#REF!),KH$2+2,FALSE),0)</f>
        <v>#REF!</v>
      </c>
      <c r="KI14" t="e" cm="1">
        <f t="array" ref="KI14">_xlfn.IFNA(VLOOKUP($A14,TRANSPOSE(#REF!),KI$2+2,FALSE),0)</f>
        <v>#REF!</v>
      </c>
      <c r="KJ14" t="e" cm="1">
        <f t="array" ref="KJ14">_xlfn.IFNA(VLOOKUP($A14,TRANSPOSE(#REF!),KJ$2+2,FALSE),0)</f>
        <v>#REF!</v>
      </c>
      <c r="KK14" t="e" cm="1">
        <f t="array" ref="KK14">_xlfn.IFNA(VLOOKUP($A14,TRANSPOSE(#REF!),KK$2+2,FALSE),0)</f>
        <v>#REF!</v>
      </c>
      <c r="KL14" t="e" cm="1">
        <f t="array" ref="KL14">_xlfn.IFNA(VLOOKUP($A14,TRANSPOSE(#REF!),KL$2+2,FALSE),0)</f>
        <v>#REF!</v>
      </c>
      <c r="KM14" t="e" cm="1">
        <f t="array" ref="KM14">_xlfn.IFNA(VLOOKUP($A14,TRANSPOSE(#REF!),KM$2+2,FALSE),0)</f>
        <v>#REF!</v>
      </c>
      <c r="KN14" t="e" cm="1">
        <f t="array" ref="KN14">_xlfn.IFNA(VLOOKUP($A14,TRANSPOSE(#REF!),KN$2+2,FALSE),0)</f>
        <v>#REF!</v>
      </c>
      <c r="KO14" t="e" cm="1">
        <f t="array" ref="KO14">_xlfn.IFNA(VLOOKUP($A14,TRANSPOSE(#REF!),KO$2+2,FALSE),0)</f>
        <v>#REF!</v>
      </c>
      <c r="KP14" t="e" cm="1">
        <f t="array" ref="KP14">_xlfn.IFNA(VLOOKUP($A14,TRANSPOSE(#REF!),KP$2+2,FALSE),0)</f>
        <v>#REF!</v>
      </c>
      <c r="KQ14" t="e" cm="1">
        <f t="array" ref="KQ14">_xlfn.IFNA(VLOOKUP($A14,TRANSPOSE(#REF!),KQ$2+2,FALSE),0)</f>
        <v>#REF!</v>
      </c>
      <c r="KR14" t="e" cm="1">
        <f t="array" ref="KR14">_xlfn.IFNA(VLOOKUP($A14,TRANSPOSE(#REF!),KR$2+2,FALSE),0)</f>
        <v>#REF!</v>
      </c>
      <c r="KS14" t="e" cm="1">
        <f t="array" ref="KS14">_xlfn.IFNA(VLOOKUP($A14,TRANSPOSE(#REF!),KS$2+2,FALSE),0)</f>
        <v>#REF!</v>
      </c>
      <c r="KT14" t="e" cm="1">
        <f t="array" ref="KT14">_xlfn.IFNA(VLOOKUP($A14,TRANSPOSE(#REF!),KT$2+2,FALSE),0)</f>
        <v>#REF!</v>
      </c>
      <c r="KU14" t="e" cm="1">
        <f t="array" ref="KU14">_xlfn.IFNA(VLOOKUP($A14,TRANSPOSE(#REF!),KU$2+2,FALSE),0)</f>
        <v>#REF!</v>
      </c>
      <c r="KV14" t="e" cm="1">
        <f t="array" ref="KV14">_xlfn.IFNA(VLOOKUP($A14,TRANSPOSE(#REF!),KV$2+2,FALSE),0)</f>
        <v>#REF!</v>
      </c>
      <c r="KW14" t="e" cm="1">
        <f t="array" ref="KW14">_xlfn.IFNA(VLOOKUP($A14,TRANSPOSE(#REF!),KW$2+2,FALSE),0)</f>
        <v>#REF!</v>
      </c>
      <c r="KX14" t="e" cm="1">
        <f t="array" ref="KX14">_xlfn.IFNA(VLOOKUP($A14,TRANSPOSE(#REF!),KX$2+2,FALSE),0)</f>
        <v>#REF!</v>
      </c>
      <c r="KY14" t="e" cm="1">
        <f t="array" ref="KY14">_xlfn.IFNA(VLOOKUP($A14,TRANSPOSE(#REF!),KY$2+2,FALSE),0)</f>
        <v>#REF!</v>
      </c>
      <c r="KZ14" t="e" cm="1">
        <f t="array" ref="KZ14">_xlfn.IFNA(VLOOKUP($A14,TRANSPOSE(#REF!),KZ$2+2,FALSE),0)</f>
        <v>#REF!</v>
      </c>
      <c r="LA14" t="e" cm="1">
        <f t="array" ref="LA14">_xlfn.IFNA(VLOOKUP($A14,TRANSPOSE(#REF!),LA$2+2,FALSE),0)</f>
        <v>#REF!</v>
      </c>
      <c r="LB14" t="e" cm="1">
        <f t="array" ref="LB14">_xlfn.IFNA(VLOOKUP($A14,TRANSPOSE(#REF!),LB$2+2,FALSE),0)</f>
        <v>#REF!</v>
      </c>
      <c r="LC14" t="e" cm="1">
        <f t="array" ref="LC14">_xlfn.IFNA(VLOOKUP($A14,TRANSPOSE(#REF!),LC$2+2,FALSE),0)</f>
        <v>#REF!</v>
      </c>
      <c r="LD14" t="e" cm="1">
        <f t="array" ref="LD14">_xlfn.IFNA(VLOOKUP($A14,TRANSPOSE(#REF!),LD$2+2,FALSE),0)</f>
        <v>#REF!</v>
      </c>
      <c r="LE14" t="e" cm="1">
        <f t="array" ref="LE14">_xlfn.IFNA(VLOOKUP($A14,TRANSPOSE(#REF!),LE$2+2,FALSE),0)</f>
        <v>#REF!</v>
      </c>
      <c r="LF14" t="e" cm="1">
        <f t="array" ref="LF14">_xlfn.IFNA(VLOOKUP($A14,TRANSPOSE(#REF!),LF$2+2,FALSE),0)</f>
        <v>#REF!</v>
      </c>
      <c r="LG14" t="e" cm="1">
        <f t="array" ref="LG14">_xlfn.IFNA(VLOOKUP($A14,TRANSPOSE(#REF!),LG$2+2,FALSE),0)</f>
        <v>#REF!</v>
      </c>
      <c r="LH14" t="e" cm="1">
        <f t="array" ref="LH14">_xlfn.IFNA(VLOOKUP($A14,TRANSPOSE(#REF!),LH$2+2,FALSE),0)</f>
        <v>#REF!</v>
      </c>
      <c r="LI14" t="e" cm="1">
        <f t="array" ref="LI14">_xlfn.IFNA(VLOOKUP($A14,TRANSPOSE(#REF!),LI$2+2,FALSE),0)</f>
        <v>#REF!</v>
      </c>
      <c r="LJ14" t="e" cm="1">
        <f t="array" ref="LJ14">_xlfn.IFNA(VLOOKUP($A14,TRANSPOSE(#REF!),LJ$2+2,FALSE),0)</f>
        <v>#REF!</v>
      </c>
      <c r="LK14" t="e" cm="1">
        <f t="array" ref="LK14">_xlfn.IFNA(VLOOKUP($A14,TRANSPOSE(#REF!),LK$2+2,FALSE),0)</f>
        <v>#REF!</v>
      </c>
      <c r="LL14" t="e" cm="1">
        <f t="array" ref="LL14">_xlfn.IFNA(VLOOKUP($A14,TRANSPOSE(#REF!),LL$2+2,FALSE),0)</f>
        <v>#REF!</v>
      </c>
      <c r="LM14" t="e" cm="1">
        <f t="array" ref="LM14">_xlfn.IFNA(VLOOKUP($A14,TRANSPOSE(#REF!),LM$2+2,FALSE),0)</f>
        <v>#REF!</v>
      </c>
      <c r="LN14" t="e" cm="1">
        <f t="array" ref="LN14">_xlfn.IFNA(VLOOKUP($A14,TRANSPOSE(#REF!),LN$2+2,FALSE),0)</f>
        <v>#REF!</v>
      </c>
      <c r="LO14" t="e" cm="1">
        <f t="array" ref="LO14">_xlfn.IFNA(VLOOKUP($A14,TRANSPOSE(#REF!),LO$2+2,FALSE),0)</f>
        <v>#REF!</v>
      </c>
      <c r="LP14" t="e" cm="1">
        <f t="array" ref="LP14">_xlfn.IFNA(VLOOKUP($A14,TRANSPOSE(#REF!),LP$2+2,FALSE),0)</f>
        <v>#REF!</v>
      </c>
      <c r="LQ14" t="e" cm="1">
        <f t="array" ref="LQ14">_xlfn.IFNA(VLOOKUP($A14,TRANSPOSE(#REF!),LQ$2+2,FALSE),0)</f>
        <v>#REF!</v>
      </c>
      <c r="LR14" t="e" cm="1">
        <f t="array" ref="LR14">_xlfn.IFNA(VLOOKUP($A14,TRANSPOSE(#REF!),LR$2+2,FALSE),0)</f>
        <v>#REF!</v>
      </c>
      <c r="LS14" t="e" cm="1">
        <f t="array" ref="LS14">_xlfn.IFNA(VLOOKUP($A14,TRANSPOSE(#REF!),LS$2+2,FALSE),0)</f>
        <v>#REF!</v>
      </c>
      <c r="LT14" t="e" cm="1">
        <f t="array" ref="LT14">_xlfn.IFNA(VLOOKUP($A14,TRANSPOSE(#REF!),LT$2+2,FALSE),0)</f>
        <v>#REF!</v>
      </c>
      <c r="LU14" t="e" cm="1">
        <f t="array" ref="LU14">_xlfn.IFNA(VLOOKUP($A14,TRANSPOSE(#REF!),LU$2+2,FALSE),0)</f>
        <v>#REF!</v>
      </c>
      <c r="LV14" t="e" cm="1">
        <f t="array" ref="LV14">_xlfn.IFNA(VLOOKUP($A14,TRANSPOSE(#REF!),LV$2+2,FALSE),0)</f>
        <v>#REF!</v>
      </c>
      <c r="LW14" t="e" cm="1">
        <f t="array" ref="LW14">_xlfn.IFNA(VLOOKUP($A14,TRANSPOSE(#REF!),LW$2+2,FALSE),0)</f>
        <v>#REF!</v>
      </c>
      <c r="LX14" t="e" cm="1">
        <f t="array" ref="LX14">_xlfn.IFNA(VLOOKUP($A14,TRANSPOSE(#REF!),LX$2+2,FALSE),0)</f>
        <v>#REF!</v>
      </c>
      <c r="LY14" t="e" cm="1">
        <f t="array" ref="LY14">_xlfn.IFNA(VLOOKUP($A14,TRANSPOSE(#REF!),LY$2+2,FALSE),0)</f>
        <v>#REF!</v>
      </c>
      <c r="LZ14" t="e" cm="1">
        <f t="array" ref="LZ14">_xlfn.IFNA(VLOOKUP($A14,TRANSPOSE(#REF!),LZ$2+2,FALSE),0)</f>
        <v>#REF!</v>
      </c>
      <c r="MA14" t="e" cm="1">
        <f t="array" ref="MA14">_xlfn.IFNA(VLOOKUP($A14,TRANSPOSE(#REF!),MA$2+2,FALSE),0)</f>
        <v>#REF!</v>
      </c>
      <c r="MB14" t="e" cm="1">
        <f t="array" ref="MB14">_xlfn.IFNA(VLOOKUP($A14,TRANSPOSE(#REF!),MB$2+2,FALSE),0)</f>
        <v>#REF!</v>
      </c>
      <c r="MC14" t="e" cm="1">
        <f t="array" ref="MC14">_xlfn.IFNA(VLOOKUP($A14,TRANSPOSE(#REF!),MC$2+2,FALSE),0)</f>
        <v>#REF!</v>
      </c>
      <c r="MD14" t="e" cm="1">
        <f t="array" ref="MD14">_xlfn.IFNA(VLOOKUP($A14,TRANSPOSE(#REF!),MD$2+2,FALSE),0)</f>
        <v>#REF!</v>
      </c>
      <c r="ME14" t="e" cm="1">
        <f t="array" ref="ME14">_xlfn.IFNA(VLOOKUP($A14,TRANSPOSE(#REF!),ME$2+2,FALSE),0)</f>
        <v>#REF!</v>
      </c>
      <c r="MF14" t="e" cm="1">
        <f t="array" ref="MF14">_xlfn.IFNA(VLOOKUP($A14,TRANSPOSE(#REF!),MF$2+2,FALSE),0)</f>
        <v>#REF!</v>
      </c>
      <c r="MG14" t="e" cm="1">
        <f t="array" ref="MG14">_xlfn.IFNA(VLOOKUP($A14,TRANSPOSE(#REF!),MG$2+2,FALSE),0)</f>
        <v>#REF!</v>
      </c>
      <c r="MH14" t="e" cm="1">
        <f t="array" ref="MH14">_xlfn.IFNA(VLOOKUP($A14,TRANSPOSE(#REF!),MH$2+2,FALSE),0)</f>
        <v>#REF!</v>
      </c>
      <c r="MI14" t="e" cm="1">
        <f t="array" ref="MI14">_xlfn.IFNA(VLOOKUP($A14,TRANSPOSE(#REF!),MI$2+2,FALSE),0)</f>
        <v>#REF!</v>
      </c>
      <c r="MJ14" t="e" cm="1">
        <f t="array" ref="MJ14">_xlfn.IFNA(VLOOKUP($A14,TRANSPOSE(#REF!),MJ$2+2,FALSE),0)</f>
        <v>#REF!</v>
      </c>
      <c r="MK14" t="e" cm="1">
        <f t="array" ref="MK14">_xlfn.IFNA(VLOOKUP($A14,TRANSPOSE(#REF!),MK$2+2,FALSE),0)</f>
        <v>#REF!</v>
      </c>
      <c r="ML14" t="e" cm="1">
        <f t="array" ref="ML14">_xlfn.IFNA(VLOOKUP($A14,TRANSPOSE(#REF!),ML$2+2,FALSE),0)</f>
        <v>#REF!</v>
      </c>
      <c r="MM14" t="e" cm="1">
        <f t="array" ref="MM14">_xlfn.IFNA(VLOOKUP($A14,TRANSPOSE(#REF!),MM$2+2,FALSE),0)</f>
        <v>#REF!</v>
      </c>
      <c r="MN14" t="e" cm="1">
        <f t="array" ref="MN14">_xlfn.IFNA(VLOOKUP($A14,TRANSPOSE(#REF!),MN$2+2,FALSE),0)</f>
        <v>#REF!</v>
      </c>
      <c r="MO14" t="e" cm="1">
        <f t="array" ref="MO14">_xlfn.IFNA(VLOOKUP($A14,TRANSPOSE(#REF!),MO$2+2,FALSE),0)</f>
        <v>#REF!</v>
      </c>
      <c r="MP14" t="e" cm="1">
        <f t="array" ref="MP14">_xlfn.IFNA(VLOOKUP($A14,TRANSPOSE(#REF!),MP$2+2,FALSE),0)</f>
        <v>#REF!</v>
      </c>
      <c r="MQ14" t="e" cm="1">
        <f t="array" ref="MQ14">_xlfn.IFNA(VLOOKUP($A14,TRANSPOSE(#REF!),MQ$2+2,FALSE),0)</f>
        <v>#REF!</v>
      </c>
      <c r="MR14" t="e" cm="1">
        <f t="array" ref="MR14">_xlfn.IFNA(VLOOKUP($A14,TRANSPOSE(#REF!),MR$2+2,FALSE),0)</f>
        <v>#REF!</v>
      </c>
      <c r="MS14" t="e" cm="1">
        <f t="array" ref="MS14">_xlfn.IFNA(VLOOKUP($A14,TRANSPOSE(#REF!),MS$2+2,FALSE),0)</f>
        <v>#REF!</v>
      </c>
      <c r="MT14" t="e" cm="1">
        <f t="array" ref="MT14">_xlfn.IFNA(VLOOKUP($A14,TRANSPOSE(#REF!),MT$2+2,FALSE),0)</f>
        <v>#REF!</v>
      </c>
      <c r="MU14" t="e" cm="1">
        <f t="array" ref="MU14">_xlfn.IFNA(VLOOKUP($A14,TRANSPOSE(#REF!),MU$2+2,FALSE),0)</f>
        <v>#REF!</v>
      </c>
      <c r="MV14" t="e" cm="1">
        <f t="array" ref="MV14">_xlfn.IFNA(VLOOKUP($A14,TRANSPOSE(#REF!),MV$2+2,FALSE),0)</f>
        <v>#REF!</v>
      </c>
      <c r="MW14" t="e" cm="1">
        <f t="array" ref="MW14">_xlfn.IFNA(VLOOKUP($A14,TRANSPOSE(#REF!),MW$2+2,FALSE),0)</f>
        <v>#REF!</v>
      </c>
      <c r="MX14" t="e" cm="1">
        <f t="array" ref="MX14">_xlfn.IFNA(VLOOKUP($A14,TRANSPOSE(#REF!),MX$2+2,FALSE),0)</f>
        <v>#REF!</v>
      </c>
      <c r="MY14" t="e" cm="1">
        <f t="array" ref="MY14">_xlfn.IFNA(VLOOKUP($A14,TRANSPOSE(#REF!),MY$2+2,FALSE),0)</f>
        <v>#REF!</v>
      </c>
      <c r="MZ14" t="e" cm="1">
        <f t="array" ref="MZ14">_xlfn.IFNA(VLOOKUP($A14,TRANSPOSE(#REF!),MZ$2+2,FALSE),0)</f>
        <v>#REF!</v>
      </c>
      <c r="NA14" t="e" cm="1">
        <f t="array" ref="NA14">_xlfn.IFNA(VLOOKUP($A14,TRANSPOSE(#REF!),NA$2+2,FALSE),0)</f>
        <v>#REF!</v>
      </c>
      <c r="NB14" t="e" cm="1">
        <f t="array" ref="NB14">_xlfn.IFNA(VLOOKUP($A14,TRANSPOSE(#REF!),NB$2+2,FALSE),0)</f>
        <v>#REF!</v>
      </c>
      <c r="NC14" t="e" cm="1">
        <f t="array" ref="NC14">_xlfn.IFNA(VLOOKUP($A14,TRANSPOSE(#REF!),NC$2+2,FALSE),0)</f>
        <v>#REF!</v>
      </c>
      <c r="ND14" t="e" cm="1">
        <f t="array" ref="ND14">_xlfn.IFNA(VLOOKUP($A14,TRANSPOSE(#REF!),ND$2+2,FALSE),0)</f>
        <v>#REF!</v>
      </c>
      <c r="NE14" t="e" cm="1">
        <f t="array" ref="NE14">_xlfn.IFNA(VLOOKUP($A14,TRANSPOSE(#REF!),NE$2+2,FALSE),0)</f>
        <v>#REF!</v>
      </c>
      <c r="NF14" t="e" cm="1">
        <f t="array" ref="NF14">_xlfn.IFNA(VLOOKUP($A14,TRANSPOSE(#REF!),NF$2+2,FALSE),0)</f>
        <v>#REF!</v>
      </c>
      <c r="NG14" t="e" cm="1">
        <f t="array" ref="NG14">_xlfn.IFNA(VLOOKUP($A14,TRANSPOSE(#REF!),NG$2+2,FALSE),0)</f>
        <v>#REF!</v>
      </c>
      <c r="NH14" t="e" cm="1">
        <f t="array" ref="NH14">_xlfn.IFNA(VLOOKUP($A14,TRANSPOSE(#REF!),NH$2+2,FALSE),0)</f>
        <v>#REF!</v>
      </c>
      <c r="NI14" t="e" cm="1">
        <f t="array" ref="NI14">_xlfn.IFNA(VLOOKUP($A14,TRANSPOSE(#REF!),NI$2+2,FALSE),0)</f>
        <v>#REF!</v>
      </c>
      <c r="NJ14" t="e" cm="1">
        <f t="array" ref="NJ14">_xlfn.IFNA(VLOOKUP($A14,TRANSPOSE(#REF!),NJ$2+2,FALSE),0)</f>
        <v>#REF!</v>
      </c>
      <c r="NL14" t="e">
        <f t="shared" si="0"/>
        <v>#REF!</v>
      </c>
      <c r="NM14" t="e">
        <f t="shared" si="1"/>
        <v>#REF!</v>
      </c>
    </row>
    <row r="15" spans="1:377" x14ac:dyDescent="0.3">
      <c r="A15" t="str">
        <v>PNL01_02</v>
      </c>
      <c r="B15" t="str">
        <v>Elektriciteit</v>
      </c>
      <c r="C15" t="str">
        <v>Conversion</v>
      </c>
      <c r="D15" t="str">
        <v>Power NL</v>
      </c>
      <c r="E15" t="str">
        <v>Generation</v>
      </c>
      <c r="F15" t="str">
        <v>Electricity NL - HV</v>
      </c>
      <c r="G15" t="str">
        <v>Co-fired Coal - Power NL</v>
      </c>
      <c r="H15" t="str">
        <v>[GW]</v>
      </c>
      <c r="I15">
        <f>_xlfn.IFNA(VLOOKUP(A15,'[1]PASTE Cap_Investment'!A:B,2,FALSE),0)</f>
        <v>0</v>
      </c>
      <c r="J15" t="e" cm="1">
        <f t="array" ref="J15">_xlfn.IFNA(VLOOKUP($A15,TRANSPOSE(#REF!),J$2+2,FALSE),0)</f>
        <v>#REF!</v>
      </c>
      <c r="K15" t="e" cm="1">
        <f t="array" ref="K15">_xlfn.IFNA(VLOOKUP($A15,TRANSPOSE(#REF!),K$2+2,FALSE),0)</f>
        <v>#REF!</v>
      </c>
      <c r="L15" t="e" cm="1">
        <f t="array" ref="L15">_xlfn.IFNA(VLOOKUP($A15,TRANSPOSE(#REF!),L$2+2,FALSE),0)</f>
        <v>#REF!</v>
      </c>
      <c r="M15" t="e" cm="1">
        <f t="array" ref="M15">_xlfn.IFNA(VLOOKUP($A15,TRANSPOSE(#REF!),M$2+2,FALSE),0)</f>
        <v>#REF!</v>
      </c>
      <c r="N15" t="e" cm="1">
        <f t="array" ref="N15">_xlfn.IFNA(VLOOKUP($A15,TRANSPOSE(#REF!),N$2+2,FALSE),0)</f>
        <v>#REF!</v>
      </c>
      <c r="O15" t="e" cm="1">
        <f t="array" ref="O15">_xlfn.IFNA(VLOOKUP($A15,TRANSPOSE(#REF!),O$2+2,FALSE),0)</f>
        <v>#REF!</v>
      </c>
      <c r="P15" t="e" cm="1">
        <f t="array" ref="P15">_xlfn.IFNA(VLOOKUP($A15,TRANSPOSE(#REF!),P$2+2,FALSE),0)</f>
        <v>#REF!</v>
      </c>
      <c r="Q15" t="e" cm="1">
        <f t="array" ref="Q15">_xlfn.IFNA(VLOOKUP($A15,TRANSPOSE(#REF!),Q$2+2,FALSE),0)</f>
        <v>#REF!</v>
      </c>
      <c r="R15" t="e" cm="1">
        <f t="array" ref="R15">_xlfn.IFNA(VLOOKUP($A15,TRANSPOSE(#REF!),R$2+2,FALSE),0)</f>
        <v>#REF!</v>
      </c>
      <c r="S15" t="e" cm="1">
        <f t="array" ref="S15">_xlfn.IFNA(VLOOKUP($A15,TRANSPOSE(#REF!),S$2+2,FALSE),0)</f>
        <v>#REF!</v>
      </c>
      <c r="T15" t="e" cm="1">
        <f t="array" ref="T15">_xlfn.IFNA(VLOOKUP($A15,TRANSPOSE(#REF!),T$2+2,FALSE),0)</f>
        <v>#REF!</v>
      </c>
      <c r="U15" t="e" cm="1">
        <f t="array" ref="U15">_xlfn.IFNA(VLOOKUP($A15,TRANSPOSE(#REF!),U$2+2,FALSE),0)</f>
        <v>#REF!</v>
      </c>
      <c r="V15" t="e" cm="1">
        <f t="array" ref="V15">_xlfn.IFNA(VLOOKUP($A15,TRANSPOSE(#REF!),V$2+2,FALSE),0)</f>
        <v>#REF!</v>
      </c>
      <c r="W15" t="e" cm="1">
        <f t="array" ref="W15">_xlfn.IFNA(VLOOKUP($A15,TRANSPOSE(#REF!),W$2+2,FALSE),0)</f>
        <v>#REF!</v>
      </c>
      <c r="X15" t="e" cm="1">
        <f t="array" ref="X15">_xlfn.IFNA(VLOOKUP($A15,TRANSPOSE(#REF!),X$2+2,FALSE),0)</f>
        <v>#REF!</v>
      </c>
      <c r="Y15" t="e" cm="1">
        <f t="array" ref="Y15">_xlfn.IFNA(VLOOKUP($A15,TRANSPOSE(#REF!),Y$2+2,FALSE),0)</f>
        <v>#REF!</v>
      </c>
      <c r="Z15" t="e" cm="1">
        <f t="array" ref="Z15">_xlfn.IFNA(VLOOKUP($A15,TRANSPOSE(#REF!),Z$2+2,FALSE),0)</f>
        <v>#REF!</v>
      </c>
      <c r="AA15" t="e" cm="1">
        <f t="array" ref="AA15">_xlfn.IFNA(VLOOKUP($A15,TRANSPOSE(#REF!),AA$2+2,FALSE),0)</f>
        <v>#REF!</v>
      </c>
      <c r="AB15" t="e" cm="1">
        <f t="array" ref="AB15">_xlfn.IFNA(VLOOKUP($A15,TRANSPOSE(#REF!),AB$2+2,FALSE),0)</f>
        <v>#REF!</v>
      </c>
      <c r="AC15" t="e" cm="1">
        <f t="array" ref="AC15">_xlfn.IFNA(VLOOKUP($A15,TRANSPOSE(#REF!),AC$2+2,FALSE),0)</f>
        <v>#REF!</v>
      </c>
      <c r="AD15" t="e" cm="1">
        <f t="array" ref="AD15">_xlfn.IFNA(VLOOKUP($A15,TRANSPOSE(#REF!),AD$2+2,FALSE),0)</f>
        <v>#REF!</v>
      </c>
      <c r="AE15" t="e" cm="1">
        <f t="array" ref="AE15">_xlfn.IFNA(VLOOKUP($A15,TRANSPOSE(#REF!),AE$2+2,FALSE),0)</f>
        <v>#REF!</v>
      </c>
      <c r="AF15" t="e" cm="1">
        <f t="array" ref="AF15">_xlfn.IFNA(VLOOKUP($A15,TRANSPOSE(#REF!),AF$2+2,FALSE),0)</f>
        <v>#REF!</v>
      </c>
      <c r="AG15" t="e" cm="1">
        <f t="array" ref="AG15">_xlfn.IFNA(VLOOKUP($A15,TRANSPOSE(#REF!),AG$2+2,FALSE),0)</f>
        <v>#REF!</v>
      </c>
      <c r="AH15" t="e" cm="1">
        <f t="array" ref="AH15">_xlfn.IFNA(VLOOKUP($A15,TRANSPOSE(#REF!),AH$2+2,FALSE),0)</f>
        <v>#REF!</v>
      </c>
      <c r="AI15" t="e" cm="1">
        <f t="array" ref="AI15">_xlfn.IFNA(VLOOKUP($A15,TRANSPOSE(#REF!),AI$2+2,FALSE),0)</f>
        <v>#REF!</v>
      </c>
      <c r="AJ15" t="e" cm="1">
        <f t="array" ref="AJ15">_xlfn.IFNA(VLOOKUP($A15,TRANSPOSE(#REF!),AJ$2+2,FALSE),0)</f>
        <v>#REF!</v>
      </c>
      <c r="AK15" t="e" cm="1">
        <f t="array" ref="AK15">_xlfn.IFNA(VLOOKUP($A15,TRANSPOSE(#REF!),AK$2+2,FALSE),0)</f>
        <v>#REF!</v>
      </c>
      <c r="AL15" t="e" cm="1">
        <f t="array" ref="AL15">_xlfn.IFNA(VLOOKUP($A15,TRANSPOSE(#REF!),AL$2+2,FALSE),0)</f>
        <v>#REF!</v>
      </c>
      <c r="AM15" t="e" cm="1">
        <f t="array" ref="AM15">_xlfn.IFNA(VLOOKUP($A15,TRANSPOSE(#REF!),AM$2+2,FALSE),0)</f>
        <v>#REF!</v>
      </c>
      <c r="AN15" t="e" cm="1">
        <f t="array" ref="AN15">_xlfn.IFNA(VLOOKUP($A15,TRANSPOSE(#REF!),AN$2+2,FALSE),0)</f>
        <v>#REF!</v>
      </c>
      <c r="AO15" t="e" cm="1">
        <f t="array" ref="AO15">_xlfn.IFNA(VLOOKUP($A15,TRANSPOSE(#REF!),AO$2+2,FALSE),0)</f>
        <v>#REF!</v>
      </c>
      <c r="AP15" t="e" cm="1">
        <f t="array" ref="AP15">_xlfn.IFNA(VLOOKUP($A15,TRANSPOSE(#REF!),AP$2+2,FALSE),0)</f>
        <v>#REF!</v>
      </c>
      <c r="AQ15" t="e" cm="1">
        <f t="array" ref="AQ15">_xlfn.IFNA(VLOOKUP($A15,TRANSPOSE(#REF!),AQ$2+2,FALSE),0)</f>
        <v>#REF!</v>
      </c>
      <c r="AR15" t="e" cm="1">
        <f t="array" ref="AR15">_xlfn.IFNA(VLOOKUP($A15,TRANSPOSE(#REF!),AR$2+2,FALSE),0)</f>
        <v>#REF!</v>
      </c>
      <c r="AS15" t="e" cm="1">
        <f t="array" ref="AS15">_xlfn.IFNA(VLOOKUP($A15,TRANSPOSE(#REF!),AS$2+2,FALSE),0)</f>
        <v>#REF!</v>
      </c>
      <c r="AT15" t="e" cm="1">
        <f t="array" ref="AT15">_xlfn.IFNA(VLOOKUP($A15,TRANSPOSE(#REF!),AT$2+2,FALSE),0)</f>
        <v>#REF!</v>
      </c>
      <c r="AU15" t="e" cm="1">
        <f t="array" ref="AU15">_xlfn.IFNA(VLOOKUP($A15,TRANSPOSE(#REF!),AU$2+2,FALSE),0)</f>
        <v>#REF!</v>
      </c>
      <c r="AV15" t="e" cm="1">
        <f t="array" ref="AV15">_xlfn.IFNA(VLOOKUP($A15,TRANSPOSE(#REF!),AV$2+2,FALSE),0)</f>
        <v>#REF!</v>
      </c>
      <c r="AW15" t="e" cm="1">
        <f t="array" ref="AW15">_xlfn.IFNA(VLOOKUP($A15,TRANSPOSE(#REF!),AW$2+2,FALSE),0)</f>
        <v>#REF!</v>
      </c>
      <c r="AX15" t="e" cm="1">
        <f t="array" ref="AX15">_xlfn.IFNA(VLOOKUP($A15,TRANSPOSE(#REF!),AX$2+2,FALSE),0)</f>
        <v>#REF!</v>
      </c>
      <c r="AY15" t="e" cm="1">
        <f t="array" ref="AY15">_xlfn.IFNA(VLOOKUP($A15,TRANSPOSE(#REF!),AY$2+2,FALSE),0)</f>
        <v>#REF!</v>
      </c>
      <c r="AZ15" t="e" cm="1">
        <f t="array" ref="AZ15">_xlfn.IFNA(VLOOKUP($A15,TRANSPOSE(#REF!),AZ$2+2,FALSE),0)</f>
        <v>#REF!</v>
      </c>
      <c r="BA15" t="e" cm="1">
        <f t="array" ref="BA15">_xlfn.IFNA(VLOOKUP($A15,TRANSPOSE(#REF!),BA$2+2,FALSE),0)</f>
        <v>#REF!</v>
      </c>
      <c r="BB15" t="e" cm="1">
        <f t="array" ref="BB15">_xlfn.IFNA(VLOOKUP($A15,TRANSPOSE(#REF!),BB$2+2,FALSE),0)</f>
        <v>#REF!</v>
      </c>
      <c r="BC15" t="e" cm="1">
        <f t="array" ref="BC15">_xlfn.IFNA(VLOOKUP($A15,TRANSPOSE(#REF!),BC$2+2,FALSE),0)</f>
        <v>#REF!</v>
      </c>
      <c r="BD15" t="e" cm="1">
        <f t="array" ref="BD15">_xlfn.IFNA(VLOOKUP($A15,TRANSPOSE(#REF!),BD$2+2,FALSE),0)</f>
        <v>#REF!</v>
      </c>
      <c r="BE15" t="e" cm="1">
        <f t="array" ref="BE15">_xlfn.IFNA(VLOOKUP($A15,TRANSPOSE(#REF!),BE$2+2,FALSE),0)</f>
        <v>#REF!</v>
      </c>
      <c r="BF15" t="e" cm="1">
        <f t="array" ref="BF15">_xlfn.IFNA(VLOOKUP($A15,TRANSPOSE(#REF!),BF$2+2,FALSE),0)</f>
        <v>#REF!</v>
      </c>
      <c r="BG15" t="e" cm="1">
        <f t="array" ref="BG15">_xlfn.IFNA(VLOOKUP($A15,TRANSPOSE(#REF!),BG$2+2,FALSE),0)</f>
        <v>#REF!</v>
      </c>
      <c r="BH15" t="e" cm="1">
        <f t="array" ref="BH15">_xlfn.IFNA(VLOOKUP($A15,TRANSPOSE(#REF!),BH$2+2,FALSE),0)</f>
        <v>#REF!</v>
      </c>
      <c r="BI15" t="e" cm="1">
        <f t="array" ref="BI15">_xlfn.IFNA(VLOOKUP($A15,TRANSPOSE(#REF!),BI$2+2,FALSE),0)</f>
        <v>#REF!</v>
      </c>
      <c r="BJ15" t="e" cm="1">
        <f t="array" ref="BJ15">_xlfn.IFNA(VLOOKUP($A15,TRANSPOSE(#REF!),BJ$2+2,FALSE),0)</f>
        <v>#REF!</v>
      </c>
      <c r="BK15" t="e" cm="1">
        <f t="array" ref="BK15">_xlfn.IFNA(VLOOKUP($A15,TRANSPOSE(#REF!),BK$2+2,FALSE),0)</f>
        <v>#REF!</v>
      </c>
      <c r="BL15" t="e" cm="1">
        <f t="array" ref="BL15">_xlfn.IFNA(VLOOKUP($A15,TRANSPOSE(#REF!),BL$2+2,FALSE),0)</f>
        <v>#REF!</v>
      </c>
      <c r="BM15" t="e" cm="1">
        <f t="array" ref="BM15">_xlfn.IFNA(VLOOKUP($A15,TRANSPOSE(#REF!),BM$2+2,FALSE),0)</f>
        <v>#REF!</v>
      </c>
      <c r="BN15" t="e" cm="1">
        <f t="array" ref="BN15">_xlfn.IFNA(VLOOKUP($A15,TRANSPOSE(#REF!),BN$2+2,FALSE),0)</f>
        <v>#REF!</v>
      </c>
      <c r="BO15" t="e" cm="1">
        <f t="array" ref="BO15">_xlfn.IFNA(VLOOKUP($A15,TRANSPOSE(#REF!),BO$2+2,FALSE),0)</f>
        <v>#REF!</v>
      </c>
      <c r="BP15" t="e" cm="1">
        <f t="array" ref="BP15">_xlfn.IFNA(VLOOKUP($A15,TRANSPOSE(#REF!),BP$2+2,FALSE),0)</f>
        <v>#REF!</v>
      </c>
      <c r="BQ15" t="e" cm="1">
        <f t="array" ref="BQ15">_xlfn.IFNA(VLOOKUP($A15,TRANSPOSE(#REF!),BQ$2+2,FALSE),0)</f>
        <v>#REF!</v>
      </c>
      <c r="BR15" t="e" cm="1">
        <f t="array" ref="BR15">_xlfn.IFNA(VLOOKUP($A15,TRANSPOSE(#REF!),BR$2+2,FALSE),0)</f>
        <v>#REF!</v>
      </c>
      <c r="BS15" t="e" cm="1">
        <f t="array" ref="BS15">_xlfn.IFNA(VLOOKUP($A15,TRANSPOSE(#REF!),BS$2+2,FALSE),0)</f>
        <v>#REF!</v>
      </c>
      <c r="BT15" t="e" cm="1">
        <f t="array" ref="BT15">_xlfn.IFNA(VLOOKUP($A15,TRANSPOSE(#REF!),BT$2+2,FALSE),0)</f>
        <v>#REF!</v>
      </c>
      <c r="BU15" t="e" cm="1">
        <f t="array" ref="BU15">_xlfn.IFNA(VLOOKUP($A15,TRANSPOSE(#REF!),BU$2+2,FALSE),0)</f>
        <v>#REF!</v>
      </c>
      <c r="BV15" t="e" cm="1">
        <f t="array" ref="BV15">_xlfn.IFNA(VLOOKUP($A15,TRANSPOSE(#REF!),BV$2+2,FALSE),0)</f>
        <v>#REF!</v>
      </c>
      <c r="BW15" t="e" cm="1">
        <f t="array" ref="BW15">_xlfn.IFNA(VLOOKUP($A15,TRANSPOSE(#REF!),BW$2+2,FALSE),0)</f>
        <v>#REF!</v>
      </c>
      <c r="BX15" t="e" cm="1">
        <f t="array" ref="BX15">_xlfn.IFNA(VLOOKUP($A15,TRANSPOSE(#REF!),BX$2+2,FALSE),0)</f>
        <v>#REF!</v>
      </c>
      <c r="BY15" t="e" cm="1">
        <f t="array" ref="BY15">_xlfn.IFNA(VLOOKUP($A15,TRANSPOSE(#REF!),BY$2+2,FALSE),0)</f>
        <v>#REF!</v>
      </c>
      <c r="BZ15" t="e" cm="1">
        <f t="array" ref="BZ15">_xlfn.IFNA(VLOOKUP($A15,TRANSPOSE(#REF!),BZ$2+2,FALSE),0)</f>
        <v>#REF!</v>
      </c>
      <c r="CA15" t="e" cm="1">
        <f t="array" ref="CA15">_xlfn.IFNA(VLOOKUP($A15,TRANSPOSE(#REF!),CA$2+2,FALSE),0)</f>
        <v>#REF!</v>
      </c>
      <c r="CB15" t="e" cm="1">
        <f t="array" ref="CB15">_xlfn.IFNA(VLOOKUP($A15,TRANSPOSE(#REF!),CB$2+2,FALSE),0)</f>
        <v>#REF!</v>
      </c>
      <c r="CC15" t="e" cm="1">
        <f t="array" ref="CC15">_xlfn.IFNA(VLOOKUP($A15,TRANSPOSE(#REF!),CC$2+2,FALSE),0)</f>
        <v>#REF!</v>
      </c>
      <c r="CD15" t="e" cm="1">
        <f t="array" ref="CD15">_xlfn.IFNA(VLOOKUP($A15,TRANSPOSE(#REF!),CD$2+2,FALSE),0)</f>
        <v>#REF!</v>
      </c>
      <c r="CE15" t="e" cm="1">
        <f t="array" ref="CE15">_xlfn.IFNA(VLOOKUP($A15,TRANSPOSE(#REF!),CE$2+2,FALSE),0)</f>
        <v>#REF!</v>
      </c>
      <c r="CF15" t="e" cm="1">
        <f t="array" ref="CF15">_xlfn.IFNA(VLOOKUP($A15,TRANSPOSE(#REF!),CF$2+2,FALSE),0)</f>
        <v>#REF!</v>
      </c>
      <c r="CG15" t="e" cm="1">
        <f t="array" ref="CG15">_xlfn.IFNA(VLOOKUP($A15,TRANSPOSE(#REF!),CG$2+2,FALSE),0)</f>
        <v>#REF!</v>
      </c>
      <c r="CH15" t="e" cm="1">
        <f t="array" ref="CH15">_xlfn.IFNA(VLOOKUP($A15,TRANSPOSE(#REF!),CH$2+2,FALSE),0)</f>
        <v>#REF!</v>
      </c>
      <c r="CI15" t="e" cm="1">
        <f t="array" ref="CI15">_xlfn.IFNA(VLOOKUP($A15,TRANSPOSE(#REF!),CI$2+2,FALSE),0)</f>
        <v>#REF!</v>
      </c>
      <c r="CJ15" t="e" cm="1">
        <f t="array" ref="CJ15">_xlfn.IFNA(VLOOKUP($A15,TRANSPOSE(#REF!),CJ$2+2,FALSE),0)</f>
        <v>#REF!</v>
      </c>
      <c r="CK15" t="e" cm="1">
        <f t="array" ref="CK15">_xlfn.IFNA(VLOOKUP($A15,TRANSPOSE(#REF!),CK$2+2,FALSE),0)</f>
        <v>#REF!</v>
      </c>
      <c r="CL15" t="e" cm="1">
        <f t="array" ref="CL15">_xlfn.IFNA(VLOOKUP($A15,TRANSPOSE(#REF!),CL$2+2,FALSE),0)</f>
        <v>#REF!</v>
      </c>
      <c r="CM15" t="e" cm="1">
        <f t="array" ref="CM15">_xlfn.IFNA(VLOOKUP($A15,TRANSPOSE(#REF!),CM$2+2,FALSE),0)</f>
        <v>#REF!</v>
      </c>
      <c r="CN15" t="e" cm="1">
        <f t="array" ref="CN15">_xlfn.IFNA(VLOOKUP($A15,TRANSPOSE(#REF!),CN$2+2,FALSE),0)</f>
        <v>#REF!</v>
      </c>
      <c r="CO15" t="e" cm="1">
        <f t="array" ref="CO15">_xlfn.IFNA(VLOOKUP($A15,TRANSPOSE(#REF!),CO$2+2,FALSE),0)</f>
        <v>#REF!</v>
      </c>
      <c r="CP15" t="e" cm="1">
        <f t="array" ref="CP15">_xlfn.IFNA(VLOOKUP($A15,TRANSPOSE(#REF!),CP$2+2,FALSE),0)</f>
        <v>#REF!</v>
      </c>
      <c r="CQ15" t="e" cm="1">
        <f t="array" ref="CQ15">_xlfn.IFNA(VLOOKUP($A15,TRANSPOSE(#REF!),CQ$2+2,FALSE),0)</f>
        <v>#REF!</v>
      </c>
      <c r="CR15" t="e" cm="1">
        <f t="array" ref="CR15">_xlfn.IFNA(VLOOKUP($A15,TRANSPOSE(#REF!),CR$2+2,FALSE),0)</f>
        <v>#REF!</v>
      </c>
      <c r="CS15" t="e" cm="1">
        <f t="array" ref="CS15">_xlfn.IFNA(VLOOKUP($A15,TRANSPOSE(#REF!),CS$2+2,FALSE),0)</f>
        <v>#REF!</v>
      </c>
      <c r="CT15" t="e" cm="1">
        <f t="array" ref="CT15">_xlfn.IFNA(VLOOKUP($A15,TRANSPOSE(#REF!),CT$2+2,FALSE),0)</f>
        <v>#REF!</v>
      </c>
      <c r="CU15" t="e" cm="1">
        <f t="array" ref="CU15">_xlfn.IFNA(VLOOKUP($A15,TRANSPOSE(#REF!),CU$2+2,FALSE),0)</f>
        <v>#REF!</v>
      </c>
      <c r="CV15" t="e" cm="1">
        <f t="array" ref="CV15">_xlfn.IFNA(VLOOKUP($A15,TRANSPOSE(#REF!),CV$2+2,FALSE),0)</f>
        <v>#REF!</v>
      </c>
      <c r="CW15" t="e" cm="1">
        <f t="array" ref="CW15">_xlfn.IFNA(VLOOKUP($A15,TRANSPOSE(#REF!),CW$2+2,FALSE),0)</f>
        <v>#REF!</v>
      </c>
      <c r="CX15" t="e" cm="1">
        <f t="array" ref="CX15">_xlfn.IFNA(VLOOKUP($A15,TRANSPOSE(#REF!),CX$2+2,FALSE),0)</f>
        <v>#REF!</v>
      </c>
      <c r="CY15" t="e" cm="1">
        <f t="array" ref="CY15">_xlfn.IFNA(VLOOKUP($A15,TRANSPOSE(#REF!),CY$2+2,FALSE),0)</f>
        <v>#REF!</v>
      </c>
      <c r="CZ15" t="e" cm="1">
        <f t="array" ref="CZ15">_xlfn.IFNA(VLOOKUP($A15,TRANSPOSE(#REF!),CZ$2+2,FALSE),0)</f>
        <v>#REF!</v>
      </c>
      <c r="DA15" t="e" cm="1">
        <f t="array" ref="DA15">_xlfn.IFNA(VLOOKUP($A15,TRANSPOSE(#REF!),DA$2+2,FALSE),0)</f>
        <v>#REF!</v>
      </c>
      <c r="DB15" t="e" cm="1">
        <f t="array" ref="DB15">_xlfn.IFNA(VLOOKUP($A15,TRANSPOSE(#REF!),DB$2+2,FALSE),0)</f>
        <v>#REF!</v>
      </c>
      <c r="DC15" t="e" cm="1">
        <f t="array" ref="DC15">_xlfn.IFNA(VLOOKUP($A15,TRANSPOSE(#REF!),DC$2+2,FALSE),0)</f>
        <v>#REF!</v>
      </c>
      <c r="DD15" t="e" cm="1">
        <f t="array" ref="DD15">_xlfn.IFNA(VLOOKUP($A15,TRANSPOSE(#REF!),DD$2+2,FALSE),0)</f>
        <v>#REF!</v>
      </c>
      <c r="DE15" t="e" cm="1">
        <f t="array" ref="DE15">_xlfn.IFNA(VLOOKUP($A15,TRANSPOSE(#REF!),DE$2+2,FALSE),0)</f>
        <v>#REF!</v>
      </c>
      <c r="DF15" t="e" cm="1">
        <f t="array" ref="DF15">_xlfn.IFNA(VLOOKUP($A15,TRANSPOSE(#REF!),DF$2+2,FALSE),0)</f>
        <v>#REF!</v>
      </c>
      <c r="DG15" t="e" cm="1">
        <f t="array" ref="DG15">_xlfn.IFNA(VLOOKUP($A15,TRANSPOSE(#REF!),DG$2+2,FALSE),0)</f>
        <v>#REF!</v>
      </c>
      <c r="DH15" t="e" cm="1">
        <f t="array" ref="DH15">_xlfn.IFNA(VLOOKUP($A15,TRANSPOSE(#REF!),DH$2+2,FALSE),0)</f>
        <v>#REF!</v>
      </c>
      <c r="DI15" t="e" cm="1">
        <f t="array" ref="DI15">_xlfn.IFNA(VLOOKUP($A15,TRANSPOSE(#REF!),DI$2+2,FALSE),0)</f>
        <v>#REF!</v>
      </c>
      <c r="DJ15" t="e" cm="1">
        <f t="array" ref="DJ15">_xlfn.IFNA(VLOOKUP($A15,TRANSPOSE(#REF!),DJ$2+2,FALSE),0)</f>
        <v>#REF!</v>
      </c>
      <c r="DK15" t="e" cm="1">
        <f t="array" ref="DK15">_xlfn.IFNA(VLOOKUP($A15,TRANSPOSE(#REF!),DK$2+2,FALSE),0)</f>
        <v>#REF!</v>
      </c>
      <c r="DL15" t="e" cm="1">
        <f t="array" ref="DL15">_xlfn.IFNA(VLOOKUP($A15,TRANSPOSE(#REF!),DL$2+2,FALSE),0)</f>
        <v>#REF!</v>
      </c>
      <c r="DM15" t="e" cm="1">
        <f t="array" ref="DM15">_xlfn.IFNA(VLOOKUP($A15,TRANSPOSE(#REF!),DM$2+2,FALSE),0)</f>
        <v>#REF!</v>
      </c>
      <c r="DN15" t="e" cm="1">
        <f t="array" ref="DN15">_xlfn.IFNA(VLOOKUP($A15,TRANSPOSE(#REF!),DN$2+2,FALSE),0)</f>
        <v>#REF!</v>
      </c>
      <c r="DO15" t="e" cm="1">
        <f t="array" ref="DO15">_xlfn.IFNA(VLOOKUP($A15,TRANSPOSE(#REF!),DO$2+2,FALSE),0)</f>
        <v>#REF!</v>
      </c>
      <c r="DP15" t="e" cm="1">
        <f t="array" ref="DP15">_xlfn.IFNA(VLOOKUP($A15,TRANSPOSE(#REF!),DP$2+2,FALSE),0)</f>
        <v>#REF!</v>
      </c>
      <c r="DQ15" t="e" cm="1">
        <f t="array" ref="DQ15">_xlfn.IFNA(VLOOKUP($A15,TRANSPOSE(#REF!),DQ$2+2,FALSE),0)</f>
        <v>#REF!</v>
      </c>
      <c r="DR15" t="e" cm="1">
        <f t="array" ref="DR15">_xlfn.IFNA(VLOOKUP($A15,TRANSPOSE(#REF!),DR$2+2,FALSE),0)</f>
        <v>#REF!</v>
      </c>
      <c r="DS15" t="e" cm="1">
        <f t="array" ref="DS15">_xlfn.IFNA(VLOOKUP($A15,TRANSPOSE(#REF!),DS$2+2,FALSE),0)</f>
        <v>#REF!</v>
      </c>
      <c r="DT15" t="e" cm="1">
        <f t="array" ref="DT15">_xlfn.IFNA(VLOOKUP($A15,TRANSPOSE(#REF!),DT$2+2,FALSE),0)</f>
        <v>#REF!</v>
      </c>
      <c r="DU15" t="e" cm="1">
        <f t="array" ref="DU15">_xlfn.IFNA(VLOOKUP($A15,TRANSPOSE(#REF!),DU$2+2,FALSE),0)</f>
        <v>#REF!</v>
      </c>
      <c r="DV15" t="e" cm="1">
        <f t="array" ref="DV15">_xlfn.IFNA(VLOOKUP($A15,TRANSPOSE(#REF!),DV$2+2,FALSE),0)</f>
        <v>#REF!</v>
      </c>
      <c r="DW15" t="e" cm="1">
        <f t="array" ref="DW15">_xlfn.IFNA(VLOOKUP($A15,TRANSPOSE(#REF!),DW$2+2,FALSE),0)</f>
        <v>#REF!</v>
      </c>
      <c r="DX15" t="e" cm="1">
        <f t="array" ref="DX15">_xlfn.IFNA(VLOOKUP($A15,TRANSPOSE(#REF!),DX$2+2,FALSE),0)</f>
        <v>#REF!</v>
      </c>
      <c r="DY15" t="e" cm="1">
        <f t="array" ref="DY15">_xlfn.IFNA(VLOOKUP($A15,TRANSPOSE(#REF!),DY$2+2,FALSE),0)</f>
        <v>#REF!</v>
      </c>
      <c r="DZ15" t="e" cm="1">
        <f t="array" ref="DZ15">_xlfn.IFNA(VLOOKUP($A15,TRANSPOSE(#REF!),DZ$2+2,FALSE),0)</f>
        <v>#REF!</v>
      </c>
      <c r="EA15" t="e" cm="1">
        <f t="array" ref="EA15">_xlfn.IFNA(VLOOKUP($A15,TRANSPOSE(#REF!),EA$2+2,FALSE),0)</f>
        <v>#REF!</v>
      </c>
      <c r="EB15" t="e" cm="1">
        <f t="array" ref="EB15">_xlfn.IFNA(VLOOKUP($A15,TRANSPOSE(#REF!),EB$2+2,FALSE),0)</f>
        <v>#REF!</v>
      </c>
      <c r="EC15" t="e" cm="1">
        <f t="array" ref="EC15">_xlfn.IFNA(VLOOKUP($A15,TRANSPOSE(#REF!),EC$2+2,FALSE),0)</f>
        <v>#REF!</v>
      </c>
      <c r="ED15" t="e" cm="1">
        <f t="array" ref="ED15">_xlfn.IFNA(VLOOKUP($A15,TRANSPOSE(#REF!),ED$2+2,FALSE),0)</f>
        <v>#REF!</v>
      </c>
      <c r="EE15" t="e" cm="1">
        <f t="array" ref="EE15">_xlfn.IFNA(VLOOKUP($A15,TRANSPOSE(#REF!),EE$2+2,FALSE),0)</f>
        <v>#REF!</v>
      </c>
      <c r="EF15" t="e" cm="1">
        <f t="array" ref="EF15">_xlfn.IFNA(VLOOKUP($A15,TRANSPOSE(#REF!),EF$2+2,FALSE),0)</f>
        <v>#REF!</v>
      </c>
      <c r="EG15" t="e" cm="1">
        <f t="array" ref="EG15">_xlfn.IFNA(VLOOKUP($A15,TRANSPOSE(#REF!),EG$2+2,FALSE),0)</f>
        <v>#REF!</v>
      </c>
      <c r="EH15" t="e" cm="1">
        <f t="array" ref="EH15">_xlfn.IFNA(VLOOKUP($A15,TRANSPOSE(#REF!),EH$2+2,FALSE),0)</f>
        <v>#REF!</v>
      </c>
      <c r="EI15" t="e" cm="1">
        <f t="array" ref="EI15">_xlfn.IFNA(VLOOKUP($A15,TRANSPOSE(#REF!),EI$2+2,FALSE),0)</f>
        <v>#REF!</v>
      </c>
      <c r="EJ15" t="e" cm="1">
        <f t="array" ref="EJ15">_xlfn.IFNA(VLOOKUP($A15,TRANSPOSE(#REF!),EJ$2+2,FALSE),0)</f>
        <v>#REF!</v>
      </c>
      <c r="EK15" t="e" cm="1">
        <f t="array" ref="EK15">_xlfn.IFNA(VLOOKUP($A15,TRANSPOSE(#REF!),EK$2+2,FALSE),0)</f>
        <v>#REF!</v>
      </c>
      <c r="EL15" t="e" cm="1">
        <f t="array" ref="EL15">_xlfn.IFNA(VLOOKUP($A15,TRANSPOSE(#REF!),EL$2+2,FALSE),0)</f>
        <v>#REF!</v>
      </c>
      <c r="EM15" t="e" cm="1">
        <f t="array" ref="EM15">_xlfn.IFNA(VLOOKUP($A15,TRANSPOSE(#REF!),EM$2+2,FALSE),0)</f>
        <v>#REF!</v>
      </c>
      <c r="EN15" t="e" cm="1">
        <f t="array" ref="EN15">_xlfn.IFNA(VLOOKUP($A15,TRANSPOSE(#REF!),EN$2+2,FALSE),0)</f>
        <v>#REF!</v>
      </c>
      <c r="EO15" t="e" cm="1">
        <f t="array" ref="EO15">_xlfn.IFNA(VLOOKUP($A15,TRANSPOSE(#REF!),EO$2+2,FALSE),0)</f>
        <v>#REF!</v>
      </c>
      <c r="EP15" t="e" cm="1">
        <f t="array" ref="EP15">_xlfn.IFNA(VLOOKUP($A15,TRANSPOSE(#REF!),EP$2+2,FALSE),0)</f>
        <v>#REF!</v>
      </c>
      <c r="EQ15" t="e" cm="1">
        <f t="array" ref="EQ15">_xlfn.IFNA(VLOOKUP($A15,TRANSPOSE(#REF!),EQ$2+2,FALSE),0)</f>
        <v>#REF!</v>
      </c>
      <c r="ER15" t="e" cm="1">
        <f t="array" ref="ER15">_xlfn.IFNA(VLOOKUP($A15,TRANSPOSE(#REF!),ER$2+2,FALSE),0)</f>
        <v>#REF!</v>
      </c>
      <c r="ES15" t="e" cm="1">
        <f t="array" ref="ES15">_xlfn.IFNA(VLOOKUP($A15,TRANSPOSE(#REF!),ES$2+2,FALSE),0)</f>
        <v>#REF!</v>
      </c>
      <c r="ET15" t="e" cm="1">
        <f t="array" ref="ET15">_xlfn.IFNA(VLOOKUP($A15,TRANSPOSE(#REF!),ET$2+2,FALSE),0)</f>
        <v>#REF!</v>
      </c>
      <c r="EU15" t="e" cm="1">
        <f t="array" ref="EU15">_xlfn.IFNA(VLOOKUP($A15,TRANSPOSE(#REF!),EU$2+2,FALSE),0)</f>
        <v>#REF!</v>
      </c>
      <c r="EV15" t="e" cm="1">
        <f t="array" ref="EV15">_xlfn.IFNA(VLOOKUP($A15,TRANSPOSE(#REF!),EV$2+2,FALSE),0)</f>
        <v>#REF!</v>
      </c>
      <c r="EW15" t="e" cm="1">
        <f t="array" ref="EW15">_xlfn.IFNA(VLOOKUP($A15,TRANSPOSE(#REF!),EW$2+2,FALSE),0)</f>
        <v>#REF!</v>
      </c>
      <c r="EX15" t="e" cm="1">
        <f t="array" ref="EX15">_xlfn.IFNA(VLOOKUP($A15,TRANSPOSE(#REF!),EX$2+2,FALSE),0)</f>
        <v>#REF!</v>
      </c>
      <c r="EY15" t="e" cm="1">
        <f t="array" ref="EY15">_xlfn.IFNA(VLOOKUP($A15,TRANSPOSE(#REF!),EY$2+2,FALSE),0)</f>
        <v>#REF!</v>
      </c>
      <c r="EZ15" t="e" cm="1">
        <f t="array" ref="EZ15">_xlfn.IFNA(VLOOKUP($A15,TRANSPOSE(#REF!),EZ$2+2,FALSE),0)</f>
        <v>#REF!</v>
      </c>
      <c r="FA15" t="e" cm="1">
        <f t="array" ref="FA15">_xlfn.IFNA(VLOOKUP($A15,TRANSPOSE(#REF!),FA$2+2,FALSE),0)</f>
        <v>#REF!</v>
      </c>
      <c r="FB15" t="e" cm="1">
        <f t="array" ref="FB15">_xlfn.IFNA(VLOOKUP($A15,TRANSPOSE(#REF!),FB$2+2,FALSE),0)</f>
        <v>#REF!</v>
      </c>
      <c r="FC15" t="e" cm="1">
        <f t="array" ref="FC15">_xlfn.IFNA(VLOOKUP($A15,TRANSPOSE(#REF!),FC$2+2,FALSE),0)</f>
        <v>#REF!</v>
      </c>
      <c r="FD15" t="e" cm="1">
        <f t="array" ref="FD15">_xlfn.IFNA(VLOOKUP($A15,TRANSPOSE(#REF!),FD$2+2,FALSE),0)</f>
        <v>#REF!</v>
      </c>
      <c r="FE15" t="e" cm="1">
        <f t="array" ref="FE15">_xlfn.IFNA(VLOOKUP($A15,TRANSPOSE(#REF!),FE$2+2,FALSE),0)</f>
        <v>#REF!</v>
      </c>
      <c r="FF15" t="e" cm="1">
        <f t="array" ref="FF15">_xlfn.IFNA(VLOOKUP($A15,TRANSPOSE(#REF!),FF$2+2,FALSE),0)</f>
        <v>#REF!</v>
      </c>
      <c r="FG15" t="e" cm="1">
        <f t="array" ref="FG15">_xlfn.IFNA(VLOOKUP($A15,TRANSPOSE(#REF!),FG$2+2,FALSE),0)</f>
        <v>#REF!</v>
      </c>
      <c r="FH15" t="e" cm="1">
        <f t="array" ref="FH15">_xlfn.IFNA(VLOOKUP($A15,TRANSPOSE(#REF!),FH$2+2,FALSE),0)</f>
        <v>#REF!</v>
      </c>
      <c r="FI15" t="e" cm="1">
        <f t="array" ref="FI15">_xlfn.IFNA(VLOOKUP($A15,TRANSPOSE(#REF!),FI$2+2,FALSE),0)</f>
        <v>#REF!</v>
      </c>
      <c r="FJ15" t="e" cm="1">
        <f t="array" ref="FJ15">_xlfn.IFNA(VLOOKUP($A15,TRANSPOSE(#REF!),FJ$2+2,FALSE),0)</f>
        <v>#REF!</v>
      </c>
      <c r="FK15" t="e" cm="1">
        <f t="array" ref="FK15">_xlfn.IFNA(VLOOKUP($A15,TRANSPOSE(#REF!),FK$2+2,FALSE),0)</f>
        <v>#REF!</v>
      </c>
      <c r="FL15" t="e" cm="1">
        <f t="array" ref="FL15">_xlfn.IFNA(VLOOKUP($A15,TRANSPOSE(#REF!),FL$2+2,FALSE),0)</f>
        <v>#REF!</v>
      </c>
      <c r="FM15" t="e" cm="1">
        <f t="array" ref="FM15">_xlfn.IFNA(VLOOKUP($A15,TRANSPOSE(#REF!),FM$2+2,FALSE),0)</f>
        <v>#REF!</v>
      </c>
      <c r="FN15" t="e" cm="1">
        <f t="array" ref="FN15">_xlfn.IFNA(VLOOKUP($A15,TRANSPOSE(#REF!),FN$2+2,FALSE),0)</f>
        <v>#REF!</v>
      </c>
      <c r="FO15" t="e" cm="1">
        <f t="array" ref="FO15">_xlfn.IFNA(VLOOKUP($A15,TRANSPOSE(#REF!),FO$2+2,FALSE),0)</f>
        <v>#REF!</v>
      </c>
      <c r="FP15" t="e" cm="1">
        <f t="array" ref="FP15">_xlfn.IFNA(VLOOKUP($A15,TRANSPOSE(#REF!),FP$2+2,FALSE),0)</f>
        <v>#REF!</v>
      </c>
      <c r="FQ15" t="e" cm="1">
        <f t="array" ref="FQ15">_xlfn.IFNA(VLOOKUP($A15,TRANSPOSE(#REF!),FQ$2+2,FALSE),0)</f>
        <v>#REF!</v>
      </c>
      <c r="FR15" t="e" cm="1">
        <f t="array" ref="FR15">_xlfn.IFNA(VLOOKUP($A15,TRANSPOSE(#REF!),FR$2+2,FALSE),0)</f>
        <v>#REF!</v>
      </c>
      <c r="FS15" t="e" cm="1">
        <f t="array" ref="FS15">_xlfn.IFNA(VLOOKUP($A15,TRANSPOSE(#REF!),FS$2+2,FALSE),0)</f>
        <v>#REF!</v>
      </c>
      <c r="FT15" t="e" cm="1">
        <f t="array" ref="FT15">_xlfn.IFNA(VLOOKUP($A15,TRANSPOSE(#REF!),FT$2+2,FALSE),0)</f>
        <v>#REF!</v>
      </c>
      <c r="FU15" t="e" cm="1">
        <f t="array" ref="FU15">_xlfn.IFNA(VLOOKUP($A15,TRANSPOSE(#REF!),FU$2+2,FALSE),0)</f>
        <v>#REF!</v>
      </c>
      <c r="FV15" t="e" cm="1">
        <f t="array" ref="FV15">_xlfn.IFNA(VLOOKUP($A15,TRANSPOSE(#REF!),FV$2+2,FALSE),0)</f>
        <v>#REF!</v>
      </c>
      <c r="FW15" t="e" cm="1">
        <f t="array" ref="FW15">_xlfn.IFNA(VLOOKUP($A15,TRANSPOSE(#REF!),FW$2+2,FALSE),0)</f>
        <v>#REF!</v>
      </c>
      <c r="FX15" t="e" cm="1">
        <f t="array" ref="FX15">_xlfn.IFNA(VLOOKUP($A15,TRANSPOSE(#REF!),FX$2+2,FALSE),0)</f>
        <v>#REF!</v>
      </c>
      <c r="FY15" t="e" cm="1">
        <f t="array" ref="FY15">_xlfn.IFNA(VLOOKUP($A15,TRANSPOSE(#REF!),FY$2+2,FALSE),0)</f>
        <v>#REF!</v>
      </c>
      <c r="FZ15" t="e" cm="1">
        <f t="array" ref="FZ15">_xlfn.IFNA(VLOOKUP($A15,TRANSPOSE(#REF!),FZ$2+2,FALSE),0)</f>
        <v>#REF!</v>
      </c>
      <c r="GA15" t="e" cm="1">
        <f t="array" ref="GA15">_xlfn.IFNA(VLOOKUP($A15,TRANSPOSE(#REF!),GA$2+2,FALSE),0)</f>
        <v>#REF!</v>
      </c>
      <c r="GB15" t="e" cm="1">
        <f t="array" ref="GB15">_xlfn.IFNA(VLOOKUP($A15,TRANSPOSE(#REF!),GB$2+2,FALSE),0)</f>
        <v>#REF!</v>
      </c>
      <c r="GC15" t="e" cm="1">
        <f t="array" ref="GC15">_xlfn.IFNA(VLOOKUP($A15,TRANSPOSE(#REF!),GC$2+2,FALSE),0)</f>
        <v>#REF!</v>
      </c>
      <c r="GD15" t="e" cm="1">
        <f t="array" ref="GD15">_xlfn.IFNA(VLOOKUP($A15,TRANSPOSE(#REF!),GD$2+2,FALSE),0)</f>
        <v>#REF!</v>
      </c>
      <c r="GE15" t="e" cm="1">
        <f t="array" ref="GE15">_xlfn.IFNA(VLOOKUP($A15,TRANSPOSE(#REF!),GE$2+2,FALSE),0)</f>
        <v>#REF!</v>
      </c>
      <c r="GF15" t="e" cm="1">
        <f t="array" ref="GF15">_xlfn.IFNA(VLOOKUP($A15,TRANSPOSE(#REF!),GF$2+2,FALSE),0)</f>
        <v>#REF!</v>
      </c>
      <c r="GG15" t="e" cm="1">
        <f t="array" ref="GG15">_xlfn.IFNA(VLOOKUP($A15,TRANSPOSE(#REF!),GG$2+2,FALSE),0)</f>
        <v>#REF!</v>
      </c>
      <c r="GH15" t="e" cm="1">
        <f t="array" ref="GH15">_xlfn.IFNA(VLOOKUP($A15,TRANSPOSE(#REF!),GH$2+2,FALSE),0)</f>
        <v>#REF!</v>
      </c>
      <c r="GI15" t="e" cm="1">
        <f t="array" ref="GI15">_xlfn.IFNA(VLOOKUP($A15,TRANSPOSE(#REF!),GI$2+2,FALSE),0)</f>
        <v>#REF!</v>
      </c>
      <c r="GJ15" t="e" cm="1">
        <f t="array" ref="GJ15">_xlfn.IFNA(VLOOKUP($A15,TRANSPOSE(#REF!),GJ$2+2,FALSE),0)</f>
        <v>#REF!</v>
      </c>
      <c r="GK15" t="e" cm="1">
        <f t="array" ref="GK15">_xlfn.IFNA(VLOOKUP($A15,TRANSPOSE(#REF!),GK$2+2,FALSE),0)</f>
        <v>#REF!</v>
      </c>
      <c r="GL15" t="e" cm="1">
        <f t="array" ref="GL15">_xlfn.IFNA(VLOOKUP($A15,TRANSPOSE(#REF!),GL$2+2,FALSE),0)</f>
        <v>#REF!</v>
      </c>
      <c r="GM15" t="e" cm="1">
        <f t="array" ref="GM15">_xlfn.IFNA(VLOOKUP($A15,TRANSPOSE(#REF!),GM$2+2,FALSE),0)</f>
        <v>#REF!</v>
      </c>
      <c r="GN15" t="e" cm="1">
        <f t="array" ref="GN15">_xlfn.IFNA(VLOOKUP($A15,TRANSPOSE(#REF!),GN$2+2,FALSE),0)</f>
        <v>#REF!</v>
      </c>
      <c r="GO15" t="e" cm="1">
        <f t="array" ref="GO15">_xlfn.IFNA(VLOOKUP($A15,TRANSPOSE(#REF!),GO$2+2,FALSE),0)</f>
        <v>#REF!</v>
      </c>
      <c r="GP15" t="e" cm="1">
        <f t="array" ref="GP15">_xlfn.IFNA(VLOOKUP($A15,TRANSPOSE(#REF!),GP$2+2,FALSE),0)</f>
        <v>#REF!</v>
      </c>
      <c r="GQ15" t="e" cm="1">
        <f t="array" ref="GQ15">_xlfn.IFNA(VLOOKUP($A15,TRANSPOSE(#REF!),GQ$2+2,FALSE),0)</f>
        <v>#REF!</v>
      </c>
      <c r="GR15" t="e" cm="1">
        <f t="array" ref="GR15">_xlfn.IFNA(VLOOKUP($A15,TRANSPOSE(#REF!),GR$2+2,FALSE),0)</f>
        <v>#REF!</v>
      </c>
      <c r="GS15" t="e" cm="1">
        <f t="array" ref="GS15">_xlfn.IFNA(VLOOKUP($A15,TRANSPOSE(#REF!),GS$2+2,FALSE),0)</f>
        <v>#REF!</v>
      </c>
      <c r="GT15" t="e" cm="1">
        <f t="array" ref="GT15">_xlfn.IFNA(VLOOKUP($A15,TRANSPOSE(#REF!),GT$2+2,FALSE),0)</f>
        <v>#REF!</v>
      </c>
      <c r="GU15" t="e" cm="1">
        <f t="array" ref="GU15">_xlfn.IFNA(VLOOKUP($A15,TRANSPOSE(#REF!),GU$2+2,FALSE),0)</f>
        <v>#REF!</v>
      </c>
      <c r="GV15" t="e" cm="1">
        <f t="array" ref="GV15">_xlfn.IFNA(VLOOKUP($A15,TRANSPOSE(#REF!),GV$2+2,FALSE),0)</f>
        <v>#REF!</v>
      </c>
      <c r="GW15" t="e" cm="1">
        <f t="array" ref="GW15">_xlfn.IFNA(VLOOKUP($A15,TRANSPOSE(#REF!),GW$2+2,FALSE),0)</f>
        <v>#REF!</v>
      </c>
      <c r="GX15" t="e" cm="1">
        <f t="array" ref="GX15">_xlfn.IFNA(VLOOKUP($A15,TRANSPOSE(#REF!),GX$2+2,FALSE),0)</f>
        <v>#REF!</v>
      </c>
      <c r="GY15" t="e" cm="1">
        <f t="array" ref="GY15">_xlfn.IFNA(VLOOKUP($A15,TRANSPOSE(#REF!),GY$2+2,FALSE),0)</f>
        <v>#REF!</v>
      </c>
      <c r="GZ15" t="e" cm="1">
        <f t="array" ref="GZ15">_xlfn.IFNA(VLOOKUP($A15,TRANSPOSE(#REF!),GZ$2+2,FALSE),0)</f>
        <v>#REF!</v>
      </c>
      <c r="HA15" t="e" cm="1">
        <f t="array" ref="HA15">_xlfn.IFNA(VLOOKUP($A15,TRANSPOSE(#REF!),HA$2+2,FALSE),0)</f>
        <v>#REF!</v>
      </c>
      <c r="HB15" t="e" cm="1">
        <f t="array" ref="HB15">_xlfn.IFNA(VLOOKUP($A15,TRANSPOSE(#REF!),HB$2+2,FALSE),0)</f>
        <v>#REF!</v>
      </c>
      <c r="HC15" t="e" cm="1">
        <f t="array" ref="HC15">_xlfn.IFNA(VLOOKUP($A15,TRANSPOSE(#REF!),HC$2+2,FALSE),0)</f>
        <v>#REF!</v>
      </c>
      <c r="HD15" t="e" cm="1">
        <f t="array" ref="HD15">_xlfn.IFNA(VLOOKUP($A15,TRANSPOSE(#REF!),HD$2+2,FALSE),0)</f>
        <v>#REF!</v>
      </c>
      <c r="HE15" t="e" cm="1">
        <f t="array" ref="HE15">_xlfn.IFNA(VLOOKUP($A15,TRANSPOSE(#REF!),HE$2+2,FALSE),0)</f>
        <v>#REF!</v>
      </c>
      <c r="HF15" t="e" cm="1">
        <f t="array" ref="HF15">_xlfn.IFNA(VLOOKUP($A15,TRANSPOSE(#REF!),HF$2+2,FALSE),0)</f>
        <v>#REF!</v>
      </c>
      <c r="HG15" t="e" cm="1">
        <f t="array" ref="HG15">_xlfn.IFNA(VLOOKUP($A15,TRANSPOSE(#REF!),HG$2+2,FALSE),0)</f>
        <v>#REF!</v>
      </c>
      <c r="HH15" t="e" cm="1">
        <f t="array" ref="HH15">_xlfn.IFNA(VLOOKUP($A15,TRANSPOSE(#REF!),HH$2+2,FALSE),0)</f>
        <v>#REF!</v>
      </c>
      <c r="HI15" t="e" cm="1">
        <f t="array" ref="HI15">_xlfn.IFNA(VLOOKUP($A15,TRANSPOSE(#REF!),HI$2+2,FALSE),0)</f>
        <v>#REF!</v>
      </c>
      <c r="HJ15" t="e" cm="1">
        <f t="array" ref="HJ15">_xlfn.IFNA(VLOOKUP($A15,TRANSPOSE(#REF!),HJ$2+2,FALSE),0)</f>
        <v>#REF!</v>
      </c>
      <c r="HK15" t="e" cm="1">
        <f t="array" ref="HK15">_xlfn.IFNA(VLOOKUP($A15,TRANSPOSE(#REF!),HK$2+2,FALSE),0)</f>
        <v>#REF!</v>
      </c>
      <c r="HL15" t="e" cm="1">
        <f t="array" ref="HL15">_xlfn.IFNA(VLOOKUP($A15,TRANSPOSE(#REF!),HL$2+2,FALSE),0)</f>
        <v>#REF!</v>
      </c>
      <c r="HM15" t="e" cm="1">
        <f t="array" ref="HM15">_xlfn.IFNA(VLOOKUP($A15,TRANSPOSE(#REF!),HM$2+2,FALSE),0)</f>
        <v>#REF!</v>
      </c>
      <c r="HN15" t="e" cm="1">
        <f t="array" ref="HN15">_xlfn.IFNA(VLOOKUP($A15,TRANSPOSE(#REF!),HN$2+2,FALSE),0)</f>
        <v>#REF!</v>
      </c>
      <c r="HO15" t="e" cm="1">
        <f t="array" ref="HO15">_xlfn.IFNA(VLOOKUP($A15,TRANSPOSE(#REF!),HO$2+2,FALSE),0)</f>
        <v>#REF!</v>
      </c>
      <c r="HP15" t="e" cm="1">
        <f t="array" ref="HP15">_xlfn.IFNA(VLOOKUP($A15,TRANSPOSE(#REF!),HP$2+2,FALSE),0)</f>
        <v>#REF!</v>
      </c>
      <c r="HQ15" t="e" cm="1">
        <f t="array" ref="HQ15">_xlfn.IFNA(VLOOKUP($A15,TRANSPOSE(#REF!),HQ$2+2,FALSE),0)</f>
        <v>#REF!</v>
      </c>
      <c r="HR15" t="e" cm="1">
        <f t="array" ref="HR15">_xlfn.IFNA(VLOOKUP($A15,TRANSPOSE(#REF!),HR$2+2,FALSE),0)</f>
        <v>#REF!</v>
      </c>
      <c r="HS15" t="e" cm="1">
        <f t="array" ref="HS15">_xlfn.IFNA(VLOOKUP($A15,TRANSPOSE(#REF!),HS$2+2,FALSE),0)</f>
        <v>#REF!</v>
      </c>
      <c r="HT15" t="e" cm="1">
        <f t="array" ref="HT15">_xlfn.IFNA(VLOOKUP($A15,TRANSPOSE(#REF!),HT$2+2,FALSE),0)</f>
        <v>#REF!</v>
      </c>
      <c r="HU15" t="e" cm="1">
        <f t="array" ref="HU15">_xlfn.IFNA(VLOOKUP($A15,TRANSPOSE(#REF!),HU$2+2,FALSE),0)</f>
        <v>#REF!</v>
      </c>
      <c r="HV15" t="e" cm="1">
        <f t="array" ref="HV15">_xlfn.IFNA(VLOOKUP($A15,TRANSPOSE(#REF!),HV$2+2,FALSE),0)</f>
        <v>#REF!</v>
      </c>
      <c r="HW15" t="e" cm="1">
        <f t="array" ref="HW15">_xlfn.IFNA(VLOOKUP($A15,TRANSPOSE(#REF!),HW$2+2,FALSE),0)</f>
        <v>#REF!</v>
      </c>
      <c r="HX15" t="e" cm="1">
        <f t="array" ref="HX15">_xlfn.IFNA(VLOOKUP($A15,TRANSPOSE(#REF!),HX$2+2,FALSE),0)</f>
        <v>#REF!</v>
      </c>
      <c r="HY15" t="e" cm="1">
        <f t="array" ref="HY15">_xlfn.IFNA(VLOOKUP($A15,TRANSPOSE(#REF!),HY$2+2,FALSE),0)</f>
        <v>#REF!</v>
      </c>
      <c r="HZ15" t="e" cm="1">
        <f t="array" ref="HZ15">_xlfn.IFNA(VLOOKUP($A15,TRANSPOSE(#REF!),HZ$2+2,FALSE),0)</f>
        <v>#REF!</v>
      </c>
      <c r="IA15" t="e" cm="1">
        <f t="array" ref="IA15">_xlfn.IFNA(VLOOKUP($A15,TRANSPOSE(#REF!),IA$2+2,FALSE),0)</f>
        <v>#REF!</v>
      </c>
      <c r="IB15" t="e" cm="1">
        <f t="array" ref="IB15">_xlfn.IFNA(VLOOKUP($A15,TRANSPOSE(#REF!),IB$2+2,FALSE),0)</f>
        <v>#REF!</v>
      </c>
      <c r="IC15" t="e" cm="1">
        <f t="array" ref="IC15">_xlfn.IFNA(VLOOKUP($A15,TRANSPOSE(#REF!),IC$2+2,FALSE),0)</f>
        <v>#REF!</v>
      </c>
      <c r="ID15" t="e" cm="1">
        <f t="array" ref="ID15">_xlfn.IFNA(VLOOKUP($A15,TRANSPOSE(#REF!),ID$2+2,FALSE),0)</f>
        <v>#REF!</v>
      </c>
      <c r="IE15" t="e" cm="1">
        <f t="array" ref="IE15">_xlfn.IFNA(VLOOKUP($A15,TRANSPOSE(#REF!),IE$2+2,FALSE),0)</f>
        <v>#REF!</v>
      </c>
      <c r="IF15" t="e" cm="1">
        <f t="array" ref="IF15">_xlfn.IFNA(VLOOKUP($A15,TRANSPOSE(#REF!),IF$2+2,FALSE),0)</f>
        <v>#REF!</v>
      </c>
      <c r="IG15" t="e" cm="1">
        <f t="array" ref="IG15">_xlfn.IFNA(VLOOKUP($A15,TRANSPOSE(#REF!),IG$2+2,FALSE),0)</f>
        <v>#REF!</v>
      </c>
      <c r="IH15" t="e" cm="1">
        <f t="array" ref="IH15">_xlfn.IFNA(VLOOKUP($A15,TRANSPOSE(#REF!),IH$2+2,FALSE),0)</f>
        <v>#REF!</v>
      </c>
      <c r="II15" t="e" cm="1">
        <f t="array" ref="II15">_xlfn.IFNA(VLOOKUP($A15,TRANSPOSE(#REF!),II$2+2,FALSE),0)</f>
        <v>#REF!</v>
      </c>
      <c r="IJ15" t="e" cm="1">
        <f t="array" ref="IJ15">_xlfn.IFNA(VLOOKUP($A15,TRANSPOSE(#REF!),IJ$2+2,FALSE),0)</f>
        <v>#REF!</v>
      </c>
      <c r="IK15" t="e" cm="1">
        <f t="array" ref="IK15">_xlfn.IFNA(VLOOKUP($A15,TRANSPOSE(#REF!),IK$2+2,FALSE),0)</f>
        <v>#REF!</v>
      </c>
      <c r="IL15" t="e" cm="1">
        <f t="array" ref="IL15">_xlfn.IFNA(VLOOKUP($A15,TRANSPOSE(#REF!),IL$2+2,FALSE),0)</f>
        <v>#REF!</v>
      </c>
      <c r="IM15" t="e" cm="1">
        <f t="array" ref="IM15">_xlfn.IFNA(VLOOKUP($A15,TRANSPOSE(#REF!),IM$2+2,FALSE),0)</f>
        <v>#REF!</v>
      </c>
      <c r="IN15" t="e" cm="1">
        <f t="array" ref="IN15">_xlfn.IFNA(VLOOKUP($A15,TRANSPOSE(#REF!),IN$2+2,FALSE),0)</f>
        <v>#REF!</v>
      </c>
      <c r="IO15" t="e" cm="1">
        <f t="array" ref="IO15">_xlfn.IFNA(VLOOKUP($A15,TRANSPOSE(#REF!),IO$2+2,FALSE),0)</f>
        <v>#REF!</v>
      </c>
      <c r="IP15" t="e" cm="1">
        <f t="array" ref="IP15">_xlfn.IFNA(VLOOKUP($A15,TRANSPOSE(#REF!),IP$2+2,FALSE),0)</f>
        <v>#REF!</v>
      </c>
      <c r="IQ15" t="e" cm="1">
        <f t="array" ref="IQ15">_xlfn.IFNA(VLOOKUP($A15,TRANSPOSE(#REF!),IQ$2+2,FALSE),0)</f>
        <v>#REF!</v>
      </c>
      <c r="IR15" t="e" cm="1">
        <f t="array" ref="IR15">_xlfn.IFNA(VLOOKUP($A15,TRANSPOSE(#REF!),IR$2+2,FALSE),0)</f>
        <v>#REF!</v>
      </c>
      <c r="IS15" t="e" cm="1">
        <f t="array" ref="IS15">_xlfn.IFNA(VLOOKUP($A15,TRANSPOSE(#REF!),IS$2+2,FALSE),0)</f>
        <v>#REF!</v>
      </c>
      <c r="IT15" t="e" cm="1">
        <f t="array" ref="IT15">_xlfn.IFNA(VLOOKUP($A15,TRANSPOSE(#REF!),IT$2+2,FALSE),0)</f>
        <v>#REF!</v>
      </c>
      <c r="IU15" t="e" cm="1">
        <f t="array" ref="IU15">_xlfn.IFNA(VLOOKUP($A15,TRANSPOSE(#REF!),IU$2+2,FALSE),0)</f>
        <v>#REF!</v>
      </c>
      <c r="IV15" t="e" cm="1">
        <f t="array" ref="IV15">_xlfn.IFNA(VLOOKUP($A15,TRANSPOSE(#REF!),IV$2+2,FALSE),0)</f>
        <v>#REF!</v>
      </c>
      <c r="IW15" t="e" cm="1">
        <f t="array" ref="IW15">_xlfn.IFNA(VLOOKUP($A15,TRANSPOSE(#REF!),IW$2+2,FALSE),0)</f>
        <v>#REF!</v>
      </c>
      <c r="IX15" t="e" cm="1">
        <f t="array" ref="IX15">_xlfn.IFNA(VLOOKUP($A15,TRANSPOSE(#REF!),IX$2+2,FALSE),0)</f>
        <v>#REF!</v>
      </c>
      <c r="IY15" t="e" cm="1">
        <f t="array" ref="IY15">_xlfn.IFNA(VLOOKUP($A15,TRANSPOSE(#REF!),IY$2+2,FALSE),0)</f>
        <v>#REF!</v>
      </c>
      <c r="IZ15" t="e" cm="1">
        <f t="array" ref="IZ15">_xlfn.IFNA(VLOOKUP($A15,TRANSPOSE(#REF!),IZ$2+2,FALSE),0)</f>
        <v>#REF!</v>
      </c>
      <c r="JA15" t="e" cm="1">
        <f t="array" ref="JA15">_xlfn.IFNA(VLOOKUP($A15,TRANSPOSE(#REF!),JA$2+2,FALSE),0)</f>
        <v>#REF!</v>
      </c>
      <c r="JB15" t="e" cm="1">
        <f t="array" ref="JB15">_xlfn.IFNA(VLOOKUP($A15,TRANSPOSE(#REF!),JB$2+2,FALSE),0)</f>
        <v>#REF!</v>
      </c>
      <c r="JC15" t="e" cm="1">
        <f t="array" ref="JC15">_xlfn.IFNA(VLOOKUP($A15,TRANSPOSE(#REF!),JC$2+2,FALSE),0)</f>
        <v>#REF!</v>
      </c>
      <c r="JD15" t="e" cm="1">
        <f t="array" ref="JD15">_xlfn.IFNA(VLOOKUP($A15,TRANSPOSE(#REF!),JD$2+2,FALSE),0)</f>
        <v>#REF!</v>
      </c>
      <c r="JE15" t="e" cm="1">
        <f t="array" ref="JE15">_xlfn.IFNA(VLOOKUP($A15,TRANSPOSE(#REF!),JE$2+2,FALSE),0)</f>
        <v>#REF!</v>
      </c>
      <c r="JF15" t="e" cm="1">
        <f t="array" ref="JF15">_xlfn.IFNA(VLOOKUP($A15,TRANSPOSE(#REF!),JF$2+2,FALSE),0)</f>
        <v>#REF!</v>
      </c>
      <c r="JG15" t="e" cm="1">
        <f t="array" ref="JG15">_xlfn.IFNA(VLOOKUP($A15,TRANSPOSE(#REF!),JG$2+2,FALSE),0)</f>
        <v>#REF!</v>
      </c>
      <c r="JH15" t="e" cm="1">
        <f t="array" ref="JH15">_xlfn.IFNA(VLOOKUP($A15,TRANSPOSE(#REF!),JH$2+2,FALSE),0)</f>
        <v>#REF!</v>
      </c>
      <c r="JI15" t="e" cm="1">
        <f t="array" ref="JI15">_xlfn.IFNA(VLOOKUP($A15,TRANSPOSE(#REF!),JI$2+2,FALSE),0)</f>
        <v>#REF!</v>
      </c>
      <c r="JJ15" t="e" cm="1">
        <f t="array" ref="JJ15">_xlfn.IFNA(VLOOKUP($A15,TRANSPOSE(#REF!),JJ$2+2,FALSE),0)</f>
        <v>#REF!</v>
      </c>
      <c r="JK15" t="e" cm="1">
        <f t="array" ref="JK15">_xlfn.IFNA(VLOOKUP($A15,TRANSPOSE(#REF!),JK$2+2,FALSE),0)</f>
        <v>#REF!</v>
      </c>
      <c r="JL15" t="e" cm="1">
        <f t="array" ref="JL15">_xlfn.IFNA(VLOOKUP($A15,TRANSPOSE(#REF!),JL$2+2,FALSE),0)</f>
        <v>#REF!</v>
      </c>
      <c r="JM15" t="e" cm="1">
        <f t="array" ref="JM15">_xlfn.IFNA(VLOOKUP($A15,TRANSPOSE(#REF!),JM$2+2,FALSE),0)</f>
        <v>#REF!</v>
      </c>
      <c r="JN15" t="e" cm="1">
        <f t="array" ref="JN15">_xlfn.IFNA(VLOOKUP($A15,TRANSPOSE(#REF!),JN$2+2,FALSE),0)</f>
        <v>#REF!</v>
      </c>
      <c r="JO15" t="e" cm="1">
        <f t="array" ref="JO15">_xlfn.IFNA(VLOOKUP($A15,TRANSPOSE(#REF!),JO$2+2,FALSE),0)</f>
        <v>#REF!</v>
      </c>
      <c r="JP15" t="e" cm="1">
        <f t="array" ref="JP15">_xlfn.IFNA(VLOOKUP($A15,TRANSPOSE(#REF!),JP$2+2,FALSE),0)</f>
        <v>#REF!</v>
      </c>
      <c r="JQ15" t="e" cm="1">
        <f t="array" ref="JQ15">_xlfn.IFNA(VLOOKUP($A15,TRANSPOSE(#REF!),JQ$2+2,FALSE),0)</f>
        <v>#REF!</v>
      </c>
      <c r="JR15" t="e" cm="1">
        <f t="array" ref="JR15">_xlfn.IFNA(VLOOKUP($A15,TRANSPOSE(#REF!),JR$2+2,FALSE),0)</f>
        <v>#REF!</v>
      </c>
      <c r="JS15" t="e" cm="1">
        <f t="array" ref="JS15">_xlfn.IFNA(VLOOKUP($A15,TRANSPOSE(#REF!),JS$2+2,FALSE),0)</f>
        <v>#REF!</v>
      </c>
      <c r="JT15" t="e" cm="1">
        <f t="array" ref="JT15">_xlfn.IFNA(VLOOKUP($A15,TRANSPOSE(#REF!),JT$2+2,FALSE),0)</f>
        <v>#REF!</v>
      </c>
      <c r="JU15" t="e" cm="1">
        <f t="array" ref="JU15">_xlfn.IFNA(VLOOKUP($A15,TRANSPOSE(#REF!),JU$2+2,FALSE),0)</f>
        <v>#REF!</v>
      </c>
      <c r="JV15" t="e" cm="1">
        <f t="array" ref="JV15">_xlfn.IFNA(VLOOKUP($A15,TRANSPOSE(#REF!),JV$2+2,FALSE),0)</f>
        <v>#REF!</v>
      </c>
      <c r="JW15" t="e" cm="1">
        <f t="array" ref="JW15">_xlfn.IFNA(VLOOKUP($A15,TRANSPOSE(#REF!),JW$2+2,FALSE),0)</f>
        <v>#REF!</v>
      </c>
      <c r="JX15" t="e" cm="1">
        <f t="array" ref="JX15">_xlfn.IFNA(VLOOKUP($A15,TRANSPOSE(#REF!),JX$2+2,FALSE),0)</f>
        <v>#REF!</v>
      </c>
      <c r="JY15" t="e" cm="1">
        <f t="array" ref="JY15">_xlfn.IFNA(VLOOKUP($A15,TRANSPOSE(#REF!),JY$2+2,FALSE),0)</f>
        <v>#REF!</v>
      </c>
      <c r="JZ15" t="e" cm="1">
        <f t="array" ref="JZ15">_xlfn.IFNA(VLOOKUP($A15,TRANSPOSE(#REF!),JZ$2+2,FALSE),0)</f>
        <v>#REF!</v>
      </c>
      <c r="KA15" t="e" cm="1">
        <f t="array" ref="KA15">_xlfn.IFNA(VLOOKUP($A15,TRANSPOSE(#REF!),KA$2+2,FALSE),0)</f>
        <v>#REF!</v>
      </c>
      <c r="KB15" t="e" cm="1">
        <f t="array" ref="KB15">_xlfn.IFNA(VLOOKUP($A15,TRANSPOSE(#REF!),KB$2+2,FALSE),0)</f>
        <v>#REF!</v>
      </c>
      <c r="KC15" t="e" cm="1">
        <f t="array" ref="KC15">_xlfn.IFNA(VLOOKUP($A15,TRANSPOSE(#REF!),KC$2+2,FALSE),0)</f>
        <v>#REF!</v>
      </c>
      <c r="KD15" t="e" cm="1">
        <f t="array" ref="KD15">_xlfn.IFNA(VLOOKUP($A15,TRANSPOSE(#REF!),KD$2+2,FALSE),0)</f>
        <v>#REF!</v>
      </c>
      <c r="KE15" t="e" cm="1">
        <f t="array" ref="KE15">_xlfn.IFNA(VLOOKUP($A15,TRANSPOSE(#REF!),KE$2+2,FALSE),0)</f>
        <v>#REF!</v>
      </c>
      <c r="KF15" t="e" cm="1">
        <f t="array" ref="KF15">_xlfn.IFNA(VLOOKUP($A15,TRANSPOSE(#REF!),KF$2+2,FALSE),0)</f>
        <v>#REF!</v>
      </c>
      <c r="KG15" t="e" cm="1">
        <f t="array" ref="KG15">_xlfn.IFNA(VLOOKUP($A15,TRANSPOSE(#REF!),KG$2+2,FALSE),0)</f>
        <v>#REF!</v>
      </c>
      <c r="KH15" t="e" cm="1">
        <f t="array" ref="KH15">_xlfn.IFNA(VLOOKUP($A15,TRANSPOSE(#REF!),KH$2+2,FALSE),0)</f>
        <v>#REF!</v>
      </c>
      <c r="KI15" t="e" cm="1">
        <f t="array" ref="KI15">_xlfn.IFNA(VLOOKUP($A15,TRANSPOSE(#REF!),KI$2+2,FALSE),0)</f>
        <v>#REF!</v>
      </c>
      <c r="KJ15" t="e" cm="1">
        <f t="array" ref="KJ15">_xlfn.IFNA(VLOOKUP($A15,TRANSPOSE(#REF!),KJ$2+2,FALSE),0)</f>
        <v>#REF!</v>
      </c>
      <c r="KK15" t="e" cm="1">
        <f t="array" ref="KK15">_xlfn.IFNA(VLOOKUP($A15,TRANSPOSE(#REF!),KK$2+2,FALSE),0)</f>
        <v>#REF!</v>
      </c>
      <c r="KL15" t="e" cm="1">
        <f t="array" ref="KL15">_xlfn.IFNA(VLOOKUP($A15,TRANSPOSE(#REF!),KL$2+2,FALSE),0)</f>
        <v>#REF!</v>
      </c>
      <c r="KM15" t="e" cm="1">
        <f t="array" ref="KM15">_xlfn.IFNA(VLOOKUP($A15,TRANSPOSE(#REF!),KM$2+2,FALSE),0)</f>
        <v>#REF!</v>
      </c>
      <c r="KN15" t="e" cm="1">
        <f t="array" ref="KN15">_xlfn.IFNA(VLOOKUP($A15,TRANSPOSE(#REF!),KN$2+2,FALSE),0)</f>
        <v>#REF!</v>
      </c>
      <c r="KO15" t="e" cm="1">
        <f t="array" ref="KO15">_xlfn.IFNA(VLOOKUP($A15,TRANSPOSE(#REF!),KO$2+2,FALSE),0)</f>
        <v>#REF!</v>
      </c>
      <c r="KP15" t="e" cm="1">
        <f t="array" ref="KP15">_xlfn.IFNA(VLOOKUP($A15,TRANSPOSE(#REF!),KP$2+2,FALSE),0)</f>
        <v>#REF!</v>
      </c>
      <c r="KQ15" t="e" cm="1">
        <f t="array" ref="KQ15">_xlfn.IFNA(VLOOKUP($A15,TRANSPOSE(#REF!),KQ$2+2,FALSE),0)</f>
        <v>#REF!</v>
      </c>
      <c r="KR15" t="e" cm="1">
        <f t="array" ref="KR15">_xlfn.IFNA(VLOOKUP($A15,TRANSPOSE(#REF!),KR$2+2,FALSE),0)</f>
        <v>#REF!</v>
      </c>
      <c r="KS15" t="e" cm="1">
        <f t="array" ref="KS15">_xlfn.IFNA(VLOOKUP($A15,TRANSPOSE(#REF!),KS$2+2,FALSE),0)</f>
        <v>#REF!</v>
      </c>
      <c r="KT15" t="e" cm="1">
        <f t="array" ref="KT15">_xlfn.IFNA(VLOOKUP($A15,TRANSPOSE(#REF!),KT$2+2,FALSE),0)</f>
        <v>#REF!</v>
      </c>
      <c r="KU15" t="e" cm="1">
        <f t="array" ref="KU15">_xlfn.IFNA(VLOOKUP($A15,TRANSPOSE(#REF!),KU$2+2,FALSE),0)</f>
        <v>#REF!</v>
      </c>
      <c r="KV15" t="e" cm="1">
        <f t="array" ref="KV15">_xlfn.IFNA(VLOOKUP($A15,TRANSPOSE(#REF!),KV$2+2,FALSE),0)</f>
        <v>#REF!</v>
      </c>
      <c r="KW15" t="e" cm="1">
        <f t="array" ref="KW15">_xlfn.IFNA(VLOOKUP($A15,TRANSPOSE(#REF!),KW$2+2,FALSE),0)</f>
        <v>#REF!</v>
      </c>
      <c r="KX15" t="e" cm="1">
        <f t="array" ref="KX15">_xlfn.IFNA(VLOOKUP($A15,TRANSPOSE(#REF!),KX$2+2,FALSE),0)</f>
        <v>#REF!</v>
      </c>
      <c r="KY15" t="e" cm="1">
        <f t="array" ref="KY15">_xlfn.IFNA(VLOOKUP($A15,TRANSPOSE(#REF!),KY$2+2,FALSE),0)</f>
        <v>#REF!</v>
      </c>
      <c r="KZ15" t="e" cm="1">
        <f t="array" ref="KZ15">_xlfn.IFNA(VLOOKUP($A15,TRANSPOSE(#REF!),KZ$2+2,FALSE),0)</f>
        <v>#REF!</v>
      </c>
      <c r="LA15" t="e" cm="1">
        <f t="array" ref="LA15">_xlfn.IFNA(VLOOKUP($A15,TRANSPOSE(#REF!),LA$2+2,FALSE),0)</f>
        <v>#REF!</v>
      </c>
      <c r="LB15" t="e" cm="1">
        <f t="array" ref="LB15">_xlfn.IFNA(VLOOKUP($A15,TRANSPOSE(#REF!),LB$2+2,FALSE),0)</f>
        <v>#REF!</v>
      </c>
      <c r="LC15" t="e" cm="1">
        <f t="array" ref="LC15">_xlfn.IFNA(VLOOKUP($A15,TRANSPOSE(#REF!),LC$2+2,FALSE),0)</f>
        <v>#REF!</v>
      </c>
      <c r="LD15" t="e" cm="1">
        <f t="array" ref="LD15">_xlfn.IFNA(VLOOKUP($A15,TRANSPOSE(#REF!),LD$2+2,FALSE),0)</f>
        <v>#REF!</v>
      </c>
      <c r="LE15" t="e" cm="1">
        <f t="array" ref="LE15">_xlfn.IFNA(VLOOKUP($A15,TRANSPOSE(#REF!),LE$2+2,FALSE),0)</f>
        <v>#REF!</v>
      </c>
      <c r="LF15" t="e" cm="1">
        <f t="array" ref="LF15">_xlfn.IFNA(VLOOKUP($A15,TRANSPOSE(#REF!),LF$2+2,FALSE),0)</f>
        <v>#REF!</v>
      </c>
      <c r="LG15" t="e" cm="1">
        <f t="array" ref="LG15">_xlfn.IFNA(VLOOKUP($A15,TRANSPOSE(#REF!),LG$2+2,FALSE),0)</f>
        <v>#REF!</v>
      </c>
      <c r="LH15" t="e" cm="1">
        <f t="array" ref="LH15">_xlfn.IFNA(VLOOKUP($A15,TRANSPOSE(#REF!),LH$2+2,FALSE),0)</f>
        <v>#REF!</v>
      </c>
      <c r="LI15" t="e" cm="1">
        <f t="array" ref="LI15">_xlfn.IFNA(VLOOKUP($A15,TRANSPOSE(#REF!),LI$2+2,FALSE),0)</f>
        <v>#REF!</v>
      </c>
      <c r="LJ15" t="e" cm="1">
        <f t="array" ref="LJ15">_xlfn.IFNA(VLOOKUP($A15,TRANSPOSE(#REF!),LJ$2+2,FALSE),0)</f>
        <v>#REF!</v>
      </c>
      <c r="LK15" t="e" cm="1">
        <f t="array" ref="LK15">_xlfn.IFNA(VLOOKUP($A15,TRANSPOSE(#REF!),LK$2+2,FALSE),0)</f>
        <v>#REF!</v>
      </c>
      <c r="LL15" t="e" cm="1">
        <f t="array" ref="LL15">_xlfn.IFNA(VLOOKUP($A15,TRANSPOSE(#REF!),LL$2+2,FALSE),0)</f>
        <v>#REF!</v>
      </c>
      <c r="LM15" t="e" cm="1">
        <f t="array" ref="LM15">_xlfn.IFNA(VLOOKUP($A15,TRANSPOSE(#REF!),LM$2+2,FALSE),0)</f>
        <v>#REF!</v>
      </c>
      <c r="LN15" t="e" cm="1">
        <f t="array" ref="LN15">_xlfn.IFNA(VLOOKUP($A15,TRANSPOSE(#REF!),LN$2+2,FALSE),0)</f>
        <v>#REF!</v>
      </c>
      <c r="LO15" t="e" cm="1">
        <f t="array" ref="LO15">_xlfn.IFNA(VLOOKUP($A15,TRANSPOSE(#REF!),LO$2+2,FALSE),0)</f>
        <v>#REF!</v>
      </c>
      <c r="LP15" t="e" cm="1">
        <f t="array" ref="LP15">_xlfn.IFNA(VLOOKUP($A15,TRANSPOSE(#REF!),LP$2+2,FALSE),0)</f>
        <v>#REF!</v>
      </c>
      <c r="LQ15" t="e" cm="1">
        <f t="array" ref="LQ15">_xlfn.IFNA(VLOOKUP($A15,TRANSPOSE(#REF!),LQ$2+2,FALSE),0)</f>
        <v>#REF!</v>
      </c>
      <c r="LR15" t="e" cm="1">
        <f t="array" ref="LR15">_xlfn.IFNA(VLOOKUP($A15,TRANSPOSE(#REF!),LR$2+2,FALSE),0)</f>
        <v>#REF!</v>
      </c>
      <c r="LS15" t="e" cm="1">
        <f t="array" ref="LS15">_xlfn.IFNA(VLOOKUP($A15,TRANSPOSE(#REF!),LS$2+2,FALSE),0)</f>
        <v>#REF!</v>
      </c>
      <c r="LT15" t="e" cm="1">
        <f t="array" ref="LT15">_xlfn.IFNA(VLOOKUP($A15,TRANSPOSE(#REF!),LT$2+2,FALSE),0)</f>
        <v>#REF!</v>
      </c>
      <c r="LU15" t="e" cm="1">
        <f t="array" ref="LU15">_xlfn.IFNA(VLOOKUP($A15,TRANSPOSE(#REF!),LU$2+2,FALSE),0)</f>
        <v>#REF!</v>
      </c>
      <c r="LV15" t="e" cm="1">
        <f t="array" ref="LV15">_xlfn.IFNA(VLOOKUP($A15,TRANSPOSE(#REF!),LV$2+2,FALSE),0)</f>
        <v>#REF!</v>
      </c>
      <c r="LW15" t="e" cm="1">
        <f t="array" ref="LW15">_xlfn.IFNA(VLOOKUP($A15,TRANSPOSE(#REF!),LW$2+2,FALSE),0)</f>
        <v>#REF!</v>
      </c>
      <c r="LX15" t="e" cm="1">
        <f t="array" ref="LX15">_xlfn.IFNA(VLOOKUP($A15,TRANSPOSE(#REF!),LX$2+2,FALSE),0)</f>
        <v>#REF!</v>
      </c>
      <c r="LY15" t="e" cm="1">
        <f t="array" ref="LY15">_xlfn.IFNA(VLOOKUP($A15,TRANSPOSE(#REF!),LY$2+2,FALSE),0)</f>
        <v>#REF!</v>
      </c>
      <c r="LZ15" t="e" cm="1">
        <f t="array" ref="LZ15">_xlfn.IFNA(VLOOKUP($A15,TRANSPOSE(#REF!),LZ$2+2,FALSE),0)</f>
        <v>#REF!</v>
      </c>
      <c r="MA15" t="e" cm="1">
        <f t="array" ref="MA15">_xlfn.IFNA(VLOOKUP($A15,TRANSPOSE(#REF!),MA$2+2,FALSE),0)</f>
        <v>#REF!</v>
      </c>
      <c r="MB15" t="e" cm="1">
        <f t="array" ref="MB15">_xlfn.IFNA(VLOOKUP($A15,TRANSPOSE(#REF!),MB$2+2,FALSE),0)</f>
        <v>#REF!</v>
      </c>
      <c r="MC15" t="e" cm="1">
        <f t="array" ref="MC15">_xlfn.IFNA(VLOOKUP($A15,TRANSPOSE(#REF!),MC$2+2,FALSE),0)</f>
        <v>#REF!</v>
      </c>
      <c r="MD15" t="e" cm="1">
        <f t="array" ref="MD15">_xlfn.IFNA(VLOOKUP($A15,TRANSPOSE(#REF!),MD$2+2,FALSE),0)</f>
        <v>#REF!</v>
      </c>
      <c r="ME15" t="e" cm="1">
        <f t="array" ref="ME15">_xlfn.IFNA(VLOOKUP($A15,TRANSPOSE(#REF!),ME$2+2,FALSE),0)</f>
        <v>#REF!</v>
      </c>
      <c r="MF15" t="e" cm="1">
        <f t="array" ref="MF15">_xlfn.IFNA(VLOOKUP($A15,TRANSPOSE(#REF!),MF$2+2,FALSE),0)</f>
        <v>#REF!</v>
      </c>
      <c r="MG15" t="e" cm="1">
        <f t="array" ref="MG15">_xlfn.IFNA(VLOOKUP($A15,TRANSPOSE(#REF!),MG$2+2,FALSE),0)</f>
        <v>#REF!</v>
      </c>
      <c r="MH15" t="e" cm="1">
        <f t="array" ref="MH15">_xlfn.IFNA(VLOOKUP($A15,TRANSPOSE(#REF!),MH$2+2,FALSE),0)</f>
        <v>#REF!</v>
      </c>
      <c r="MI15" t="e" cm="1">
        <f t="array" ref="MI15">_xlfn.IFNA(VLOOKUP($A15,TRANSPOSE(#REF!),MI$2+2,FALSE),0)</f>
        <v>#REF!</v>
      </c>
      <c r="MJ15" t="e" cm="1">
        <f t="array" ref="MJ15">_xlfn.IFNA(VLOOKUP($A15,TRANSPOSE(#REF!),MJ$2+2,FALSE),0)</f>
        <v>#REF!</v>
      </c>
      <c r="MK15" t="e" cm="1">
        <f t="array" ref="MK15">_xlfn.IFNA(VLOOKUP($A15,TRANSPOSE(#REF!),MK$2+2,FALSE),0)</f>
        <v>#REF!</v>
      </c>
      <c r="ML15" t="e" cm="1">
        <f t="array" ref="ML15">_xlfn.IFNA(VLOOKUP($A15,TRANSPOSE(#REF!),ML$2+2,FALSE),0)</f>
        <v>#REF!</v>
      </c>
      <c r="MM15" t="e" cm="1">
        <f t="array" ref="MM15">_xlfn.IFNA(VLOOKUP($A15,TRANSPOSE(#REF!),MM$2+2,FALSE),0)</f>
        <v>#REF!</v>
      </c>
      <c r="MN15" t="e" cm="1">
        <f t="array" ref="MN15">_xlfn.IFNA(VLOOKUP($A15,TRANSPOSE(#REF!),MN$2+2,FALSE),0)</f>
        <v>#REF!</v>
      </c>
      <c r="MO15" t="e" cm="1">
        <f t="array" ref="MO15">_xlfn.IFNA(VLOOKUP($A15,TRANSPOSE(#REF!),MO$2+2,FALSE),0)</f>
        <v>#REF!</v>
      </c>
      <c r="MP15" t="e" cm="1">
        <f t="array" ref="MP15">_xlfn.IFNA(VLOOKUP($A15,TRANSPOSE(#REF!),MP$2+2,FALSE),0)</f>
        <v>#REF!</v>
      </c>
      <c r="MQ15" t="e" cm="1">
        <f t="array" ref="MQ15">_xlfn.IFNA(VLOOKUP($A15,TRANSPOSE(#REF!),MQ$2+2,FALSE),0)</f>
        <v>#REF!</v>
      </c>
      <c r="MR15" t="e" cm="1">
        <f t="array" ref="MR15">_xlfn.IFNA(VLOOKUP($A15,TRANSPOSE(#REF!),MR$2+2,FALSE),0)</f>
        <v>#REF!</v>
      </c>
      <c r="MS15" t="e" cm="1">
        <f t="array" ref="MS15">_xlfn.IFNA(VLOOKUP($A15,TRANSPOSE(#REF!),MS$2+2,FALSE),0)</f>
        <v>#REF!</v>
      </c>
      <c r="MT15" t="e" cm="1">
        <f t="array" ref="MT15">_xlfn.IFNA(VLOOKUP($A15,TRANSPOSE(#REF!),MT$2+2,FALSE),0)</f>
        <v>#REF!</v>
      </c>
      <c r="MU15" t="e" cm="1">
        <f t="array" ref="MU15">_xlfn.IFNA(VLOOKUP($A15,TRANSPOSE(#REF!),MU$2+2,FALSE),0)</f>
        <v>#REF!</v>
      </c>
      <c r="MV15" t="e" cm="1">
        <f t="array" ref="MV15">_xlfn.IFNA(VLOOKUP($A15,TRANSPOSE(#REF!),MV$2+2,FALSE),0)</f>
        <v>#REF!</v>
      </c>
      <c r="MW15" t="e" cm="1">
        <f t="array" ref="MW15">_xlfn.IFNA(VLOOKUP($A15,TRANSPOSE(#REF!),MW$2+2,FALSE),0)</f>
        <v>#REF!</v>
      </c>
      <c r="MX15" t="e" cm="1">
        <f t="array" ref="MX15">_xlfn.IFNA(VLOOKUP($A15,TRANSPOSE(#REF!),MX$2+2,FALSE),0)</f>
        <v>#REF!</v>
      </c>
      <c r="MY15" t="e" cm="1">
        <f t="array" ref="MY15">_xlfn.IFNA(VLOOKUP($A15,TRANSPOSE(#REF!),MY$2+2,FALSE),0)</f>
        <v>#REF!</v>
      </c>
      <c r="MZ15" t="e" cm="1">
        <f t="array" ref="MZ15">_xlfn.IFNA(VLOOKUP($A15,TRANSPOSE(#REF!),MZ$2+2,FALSE),0)</f>
        <v>#REF!</v>
      </c>
      <c r="NA15" t="e" cm="1">
        <f t="array" ref="NA15">_xlfn.IFNA(VLOOKUP($A15,TRANSPOSE(#REF!),NA$2+2,FALSE),0)</f>
        <v>#REF!</v>
      </c>
      <c r="NB15" t="e" cm="1">
        <f t="array" ref="NB15">_xlfn.IFNA(VLOOKUP($A15,TRANSPOSE(#REF!),NB$2+2,FALSE),0)</f>
        <v>#REF!</v>
      </c>
      <c r="NC15" t="e" cm="1">
        <f t="array" ref="NC15">_xlfn.IFNA(VLOOKUP($A15,TRANSPOSE(#REF!),NC$2+2,FALSE),0)</f>
        <v>#REF!</v>
      </c>
      <c r="ND15" t="e" cm="1">
        <f t="array" ref="ND15">_xlfn.IFNA(VLOOKUP($A15,TRANSPOSE(#REF!),ND$2+2,FALSE),0)</f>
        <v>#REF!</v>
      </c>
      <c r="NE15" t="e" cm="1">
        <f t="array" ref="NE15">_xlfn.IFNA(VLOOKUP($A15,TRANSPOSE(#REF!),NE$2+2,FALSE),0)</f>
        <v>#REF!</v>
      </c>
      <c r="NF15" t="e" cm="1">
        <f t="array" ref="NF15">_xlfn.IFNA(VLOOKUP($A15,TRANSPOSE(#REF!),NF$2+2,FALSE),0)</f>
        <v>#REF!</v>
      </c>
      <c r="NG15" t="e" cm="1">
        <f t="array" ref="NG15">_xlfn.IFNA(VLOOKUP($A15,TRANSPOSE(#REF!),NG$2+2,FALSE),0)</f>
        <v>#REF!</v>
      </c>
      <c r="NH15" t="e" cm="1">
        <f t="array" ref="NH15">_xlfn.IFNA(VLOOKUP($A15,TRANSPOSE(#REF!),NH$2+2,FALSE),0)</f>
        <v>#REF!</v>
      </c>
      <c r="NI15" t="e" cm="1">
        <f t="array" ref="NI15">_xlfn.IFNA(VLOOKUP($A15,TRANSPOSE(#REF!),NI$2+2,FALSE),0)</f>
        <v>#REF!</v>
      </c>
      <c r="NJ15" t="e" cm="1">
        <f t="array" ref="NJ15">_xlfn.IFNA(VLOOKUP($A15,TRANSPOSE(#REF!),NJ$2+2,FALSE),0)</f>
        <v>#REF!</v>
      </c>
      <c r="NL15" t="e">
        <f t="shared" si="0"/>
        <v>#REF!</v>
      </c>
      <c r="NM15" t="e">
        <f t="shared" si="1"/>
        <v>#REF!</v>
      </c>
    </row>
    <row r="16" spans="1:377" x14ac:dyDescent="0.3">
      <c r="A16" t="str">
        <v>PNL01_03</v>
      </c>
      <c r="B16" t="str">
        <v>Elektriciteit</v>
      </c>
      <c r="C16" t="str">
        <v>Conversion</v>
      </c>
      <c r="D16" t="str">
        <v>Power NL</v>
      </c>
      <c r="E16" t="str">
        <v>Generation</v>
      </c>
      <c r="F16" t="str">
        <v>Electricity NL - HV</v>
      </c>
      <c r="G16" t="str">
        <v>Co-fired Coal wCCS - Power NL</v>
      </c>
      <c r="H16" t="str">
        <v>[GW]</v>
      </c>
      <c r="I16">
        <f>_xlfn.IFNA(VLOOKUP(A16,'[1]PASTE Cap_Investment'!A:B,2,FALSE),0)</f>
        <v>0</v>
      </c>
      <c r="J16" t="e" cm="1">
        <f t="array" ref="J16">_xlfn.IFNA(VLOOKUP($A16,TRANSPOSE(#REF!),J$2+2,FALSE),0)</f>
        <v>#REF!</v>
      </c>
      <c r="K16" t="e" cm="1">
        <f t="array" ref="K16">_xlfn.IFNA(VLOOKUP($A16,TRANSPOSE(#REF!),K$2+2,FALSE),0)</f>
        <v>#REF!</v>
      </c>
      <c r="L16" t="e" cm="1">
        <f t="array" ref="L16">_xlfn.IFNA(VLOOKUP($A16,TRANSPOSE(#REF!),L$2+2,FALSE),0)</f>
        <v>#REF!</v>
      </c>
      <c r="M16" t="e" cm="1">
        <f t="array" ref="M16">_xlfn.IFNA(VLOOKUP($A16,TRANSPOSE(#REF!),M$2+2,FALSE),0)</f>
        <v>#REF!</v>
      </c>
      <c r="N16" t="e" cm="1">
        <f t="array" ref="N16">_xlfn.IFNA(VLOOKUP($A16,TRANSPOSE(#REF!),N$2+2,FALSE),0)</f>
        <v>#REF!</v>
      </c>
      <c r="O16" t="e" cm="1">
        <f t="array" ref="O16">_xlfn.IFNA(VLOOKUP($A16,TRANSPOSE(#REF!),O$2+2,FALSE),0)</f>
        <v>#REF!</v>
      </c>
      <c r="P16" t="e" cm="1">
        <f t="array" ref="P16">_xlfn.IFNA(VLOOKUP($A16,TRANSPOSE(#REF!),P$2+2,FALSE),0)</f>
        <v>#REF!</v>
      </c>
      <c r="Q16" t="e" cm="1">
        <f t="array" ref="Q16">_xlfn.IFNA(VLOOKUP($A16,TRANSPOSE(#REF!),Q$2+2,FALSE),0)</f>
        <v>#REF!</v>
      </c>
      <c r="R16" t="e" cm="1">
        <f t="array" ref="R16">_xlfn.IFNA(VLOOKUP($A16,TRANSPOSE(#REF!),R$2+2,FALSE),0)</f>
        <v>#REF!</v>
      </c>
      <c r="S16" t="e" cm="1">
        <f t="array" ref="S16">_xlfn.IFNA(VLOOKUP($A16,TRANSPOSE(#REF!),S$2+2,FALSE),0)</f>
        <v>#REF!</v>
      </c>
      <c r="T16" t="e" cm="1">
        <f t="array" ref="T16">_xlfn.IFNA(VLOOKUP($A16,TRANSPOSE(#REF!),T$2+2,FALSE),0)</f>
        <v>#REF!</v>
      </c>
      <c r="U16" t="e" cm="1">
        <f t="array" ref="U16">_xlfn.IFNA(VLOOKUP($A16,TRANSPOSE(#REF!),U$2+2,FALSE),0)</f>
        <v>#REF!</v>
      </c>
      <c r="V16" t="e" cm="1">
        <f t="array" ref="V16">_xlfn.IFNA(VLOOKUP($A16,TRANSPOSE(#REF!),V$2+2,FALSE),0)</f>
        <v>#REF!</v>
      </c>
      <c r="W16" t="e" cm="1">
        <f t="array" ref="W16">_xlfn.IFNA(VLOOKUP($A16,TRANSPOSE(#REF!),W$2+2,FALSE),0)</f>
        <v>#REF!</v>
      </c>
      <c r="X16" t="e" cm="1">
        <f t="array" ref="X16">_xlfn.IFNA(VLOOKUP($A16,TRANSPOSE(#REF!),X$2+2,FALSE),0)</f>
        <v>#REF!</v>
      </c>
      <c r="Y16" t="e" cm="1">
        <f t="array" ref="Y16">_xlfn.IFNA(VLOOKUP($A16,TRANSPOSE(#REF!),Y$2+2,FALSE),0)</f>
        <v>#REF!</v>
      </c>
      <c r="Z16" t="e" cm="1">
        <f t="array" ref="Z16">_xlfn.IFNA(VLOOKUP($A16,TRANSPOSE(#REF!),Z$2+2,FALSE),0)</f>
        <v>#REF!</v>
      </c>
      <c r="AA16" t="e" cm="1">
        <f t="array" ref="AA16">_xlfn.IFNA(VLOOKUP($A16,TRANSPOSE(#REF!),AA$2+2,FALSE),0)</f>
        <v>#REF!</v>
      </c>
      <c r="AB16" t="e" cm="1">
        <f t="array" ref="AB16">_xlfn.IFNA(VLOOKUP($A16,TRANSPOSE(#REF!),AB$2+2,FALSE),0)</f>
        <v>#REF!</v>
      </c>
      <c r="AC16" t="e" cm="1">
        <f t="array" ref="AC16">_xlfn.IFNA(VLOOKUP($A16,TRANSPOSE(#REF!),AC$2+2,FALSE),0)</f>
        <v>#REF!</v>
      </c>
      <c r="AD16" t="e" cm="1">
        <f t="array" ref="AD16">_xlfn.IFNA(VLOOKUP($A16,TRANSPOSE(#REF!),AD$2+2,FALSE),0)</f>
        <v>#REF!</v>
      </c>
      <c r="AE16" t="e" cm="1">
        <f t="array" ref="AE16">_xlfn.IFNA(VLOOKUP($A16,TRANSPOSE(#REF!),AE$2+2,FALSE),0)</f>
        <v>#REF!</v>
      </c>
      <c r="AF16" t="e" cm="1">
        <f t="array" ref="AF16">_xlfn.IFNA(VLOOKUP($A16,TRANSPOSE(#REF!),AF$2+2,FALSE),0)</f>
        <v>#REF!</v>
      </c>
      <c r="AG16" t="e" cm="1">
        <f t="array" ref="AG16">_xlfn.IFNA(VLOOKUP($A16,TRANSPOSE(#REF!),AG$2+2,FALSE),0)</f>
        <v>#REF!</v>
      </c>
      <c r="AH16" t="e" cm="1">
        <f t="array" ref="AH16">_xlfn.IFNA(VLOOKUP($A16,TRANSPOSE(#REF!),AH$2+2,FALSE),0)</f>
        <v>#REF!</v>
      </c>
      <c r="AI16" t="e" cm="1">
        <f t="array" ref="AI16">_xlfn.IFNA(VLOOKUP($A16,TRANSPOSE(#REF!),AI$2+2,FALSE),0)</f>
        <v>#REF!</v>
      </c>
      <c r="AJ16" t="e" cm="1">
        <f t="array" ref="AJ16">_xlfn.IFNA(VLOOKUP($A16,TRANSPOSE(#REF!),AJ$2+2,FALSE),0)</f>
        <v>#REF!</v>
      </c>
      <c r="AK16" t="e" cm="1">
        <f t="array" ref="AK16">_xlfn.IFNA(VLOOKUP($A16,TRANSPOSE(#REF!),AK$2+2,FALSE),0)</f>
        <v>#REF!</v>
      </c>
      <c r="AL16" t="e" cm="1">
        <f t="array" ref="AL16">_xlfn.IFNA(VLOOKUP($A16,TRANSPOSE(#REF!),AL$2+2,FALSE),0)</f>
        <v>#REF!</v>
      </c>
      <c r="AM16" t="e" cm="1">
        <f t="array" ref="AM16">_xlfn.IFNA(VLOOKUP($A16,TRANSPOSE(#REF!),AM$2+2,FALSE),0)</f>
        <v>#REF!</v>
      </c>
      <c r="AN16" t="e" cm="1">
        <f t="array" ref="AN16">_xlfn.IFNA(VLOOKUP($A16,TRANSPOSE(#REF!),AN$2+2,FALSE),0)</f>
        <v>#REF!</v>
      </c>
      <c r="AO16" t="e" cm="1">
        <f t="array" ref="AO16">_xlfn.IFNA(VLOOKUP($A16,TRANSPOSE(#REF!),AO$2+2,FALSE),0)</f>
        <v>#REF!</v>
      </c>
      <c r="AP16" t="e" cm="1">
        <f t="array" ref="AP16">_xlfn.IFNA(VLOOKUP($A16,TRANSPOSE(#REF!),AP$2+2,FALSE),0)</f>
        <v>#REF!</v>
      </c>
      <c r="AQ16" t="e" cm="1">
        <f t="array" ref="AQ16">_xlfn.IFNA(VLOOKUP($A16,TRANSPOSE(#REF!),AQ$2+2,FALSE),0)</f>
        <v>#REF!</v>
      </c>
      <c r="AR16" t="e" cm="1">
        <f t="array" ref="AR16">_xlfn.IFNA(VLOOKUP($A16,TRANSPOSE(#REF!),AR$2+2,FALSE),0)</f>
        <v>#REF!</v>
      </c>
      <c r="AS16" t="e" cm="1">
        <f t="array" ref="AS16">_xlfn.IFNA(VLOOKUP($A16,TRANSPOSE(#REF!),AS$2+2,FALSE),0)</f>
        <v>#REF!</v>
      </c>
      <c r="AT16" t="e" cm="1">
        <f t="array" ref="AT16">_xlfn.IFNA(VLOOKUP($A16,TRANSPOSE(#REF!),AT$2+2,FALSE),0)</f>
        <v>#REF!</v>
      </c>
      <c r="AU16" t="e" cm="1">
        <f t="array" ref="AU16">_xlfn.IFNA(VLOOKUP($A16,TRANSPOSE(#REF!),AU$2+2,FALSE),0)</f>
        <v>#REF!</v>
      </c>
      <c r="AV16" t="e" cm="1">
        <f t="array" ref="AV16">_xlfn.IFNA(VLOOKUP($A16,TRANSPOSE(#REF!),AV$2+2,FALSE),0)</f>
        <v>#REF!</v>
      </c>
      <c r="AW16" t="e" cm="1">
        <f t="array" ref="AW16">_xlfn.IFNA(VLOOKUP($A16,TRANSPOSE(#REF!),AW$2+2,FALSE),0)</f>
        <v>#REF!</v>
      </c>
      <c r="AX16" t="e" cm="1">
        <f t="array" ref="AX16">_xlfn.IFNA(VLOOKUP($A16,TRANSPOSE(#REF!),AX$2+2,FALSE),0)</f>
        <v>#REF!</v>
      </c>
      <c r="AY16" t="e" cm="1">
        <f t="array" ref="AY16">_xlfn.IFNA(VLOOKUP($A16,TRANSPOSE(#REF!),AY$2+2,FALSE),0)</f>
        <v>#REF!</v>
      </c>
      <c r="AZ16" t="e" cm="1">
        <f t="array" ref="AZ16">_xlfn.IFNA(VLOOKUP($A16,TRANSPOSE(#REF!),AZ$2+2,FALSE),0)</f>
        <v>#REF!</v>
      </c>
      <c r="BA16" t="e" cm="1">
        <f t="array" ref="BA16">_xlfn.IFNA(VLOOKUP($A16,TRANSPOSE(#REF!),BA$2+2,FALSE),0)</f>
        <v>#REF!</v>
      </c>
      <c r="BB16" t="e" cm="1">
        <f t="array" ref="BB16">_xlfn.IFNA(VLOOKUP($A16,TRANSPOSE(#REF!),BB$2+2,FALSE),0)</f>
        <v>#REF!</v>
      </c>
      <c r="BC16" t="e" cm="1">
        <f t="array" ref="BC16">_xlfn.IFNA(VLOOKUP($A16,TRANSPOSE(#REF!),BC$2+2,FALSE),0)</f>
        <v>#REF!</v>
      </c>
      <c r="BD16" t="e" cm="1">
        <f t="array" ref="BD16">_xlfn.IFNA(VLOOKUP($A16,TRANSPOSE(#REF!),BD$2+2,FALSE),0)</f>
        <v>#REF!</v>
      </c>
      <c r="BE16" t="e" cm="1">
        <f t="array" ref="BE16">_xlfn.IFNA(VLOOKUP($A16,TRANSPOSE(#REF!),BE$2+2,FALSE),0)</f>
        <v>#REF!</v>
      </c>
      <c r="BF16" t="e" cm="1">
        <f t="array" ref="BF16">_xlfn.IFNA(VLOOKUP($A16,TRANSPOSE(#REF!),BF$2+2,FALSE),0)</f>
        <v>#REF!</v>
      </c>
      <c r="BG16" t="e" cm="1">
        <f t="array" ref="BG16">_xlfn.IFNA(VLOOKUP($A16,TRANSPOSE(#REF!),BG$2+2,FALSE),0)</f>
        <v>#REF!</v>
      </c>
      <c r="BH16" t="e" cm="1">
        <f t="array" ref="BH16">_xlfn.IFNA(VLOOKUP($A16,TRANSPOSE(#REF!),BH$2+2,FALSE),0)</f>
        <v>#REF!</v>
      </c>
      <c r="BI16" t="e" cm="1">
        <f t="array" ref="BI16">_xlfn.IFNA(VLOOKUP($A16,TRANSPOSE(#REF!),BI$2+2,FALSE),0)</f>
        <v>#REF!</v>
      </c>
      <c r="BJ16" t="e" cm="1">
        <f t="array" ref="BJ16">_xlfn.IFNA(VLOOKUP($A16,TRANSPOSE(#REF!),BJ$2+2,FALSE),0)</f>
        <v>#REF!</v>
      </c>
      <c r="BK16" t="e" cm="1">
        <f t="array" ref="BK16">_xlfn.IFNA(VLOOKUP($A16,TRANSPOSE(#REF!),BK$2+2,FALSE),0)</f>
        <v>#REF!</v>
      </c>
      <c r="BL16" t="e" cm="1">
        <f t="array" ref="BL16">_xlfn.IFNA(VLOOKUP($A16,TRANSPOSE(#REF!),BL$2+2,FALSE),0)</f>
        <v>#REF!</v>
      </c>
      <c r="BM16" t="e" cm="1">
        <f t="array" ref="BM16">_xlfn.IFNA(VLOOKUP($A16,TRANSPOSE(#REF!),BM$2+2,FALSE),0)</f>
        <v>#REF!</v>
      </c>
      <c r="BN16" t="e" cm="1">
        <f t="array" ref="BN16">_xlfn.IFNA(VLOOKUP($A16,TRANSPOSE(#REF!),BN$2+2,FALSE),0)</f>
        <v>#REF!</v>
      </c>
      <c r="BO16" t="e" cm="1">
        <f t="array" ref="BO16">_xlfn.IFNA(VLOOKUP($A16,TRANSPOSE(#REF!),BO$2+2,FALSE),0)</f>
        <v>#REF!</v>
      </c>
      <c r="BP16" t="e" cm="1">
        <f t="array" ref="BP16">_xlfn.IFNA(VLOOKUP($A16,TRANSPOSE(#REF!),BP$2+2,FALSE),0)</f>
        <v>#REF!</v>
      </c>
      <c r="BQ16" t="e" cm="1">
        <f t="array" ref="BQ16">_xlfn.IFNA(VLOOKUP($A16,TRANSPOSE(#REF!),BQ$2+2,FALSE),0)</f>
        <v>#REF!</v>
      </c>
      <c r="BR16" t="e" cm="1">
        <f t="array" ref="BR16">_xlfn.IFNA(VLOOKUP($A16,TRANSPOSE(#REF!),BR$2+2,FALSE),0)</f>
        <v>#REF!</v>
      </c>
      <c r="BS16" t="e" cm="1">
        <f t="array" ref="BS16">_xlfn.IFNA(VLOOKUP($A16,TRANSPOSE(#REF!),BS$2+2,FALSE),0)</f>
        <v>#REF!</v>
      </c>
      <c r="BT16" t="e" cm="1">
        <f t="array" ref="BT16">_xlfn.IFNA(VLOOKUP($A16,TRANSPOSE(#REF!),BT$2+2,FALSE),0)</f>
        <v>#REF!</v>
      </c>
      <c r="BU16" t="e" cm="1">
        <f t="array" ref="BU16">_xlfn.IFNA(VLOOKUP($A16,TRANSPOSE(#REF!),BU$2+2,FALSE),0)</f>
        <v>#REF!</v>
      </c>
      <c r="BV16" t="e" cm="1">
        <f t="array" ref="BV16">_xlfn.IFNA(VLOOKUP($A16,TRANSPOSE(#REF!),BV$2+2,FALSE),0)</f>
        <v>#REF!</v>
      </c>
      <c r="BW16" t="e" cm="1">
        <f t="array" ref="BW16">_xlfn.IFNA(VLOOKUP($A16,TRANSPOSE(#REF!),BW$2+2,FALSE),0)</f>
        <v>#REF!</v>
      </c>
      <c r="BX16" t="e" cm="1">
        <f t="array" ref="BX16">_xlfn.IFNA(VLOOKUP($A16,TRANSPOSE(#REF!),BX$2+2,FALSE),0)</f>
        <v>#REF!</v>
      </c>
      <c r="BY16" t="e" cm="1">
        <f t="array" ref="BY16">_xlfn.IFNA(VLOOKUP($A16,TRANSPOSE(#REF!),BY$2+2,FALSE),0)</f>
        <v>#REF!</v>
      </c>
      <c r="BZ16" t="e" cm="1">
        <f t="array" ref="BZ16">_xlfn.IFNA(VLOOKUP($A16,TRANSPOSE(#REF!),BZ$2+2,FALSE),0)</f>
        <v>#REF!</v>
      </c>
      <c r="CA16" t="e" cm="1">
        <f t="array" ref="CA16">_xlfn.IFNA(VLOOKUP($A16,TRANSPOSE(#REF!),CA$2+2,FALSE),0)</f>
        <v>#REF!</v>
      </c>
      <c r="CB16" t="e" cm="1">
        <f t="array" ref="CB16">_xlfn.IFNA(VLOOKUP($A16,TRANSPOSE(#REF!),CB$2+2,FALSE),0)</f>
        <v>#REF!</v>
      </c>
      <c r="CC16" t="e" cm="1">
        <f t="array" ref="CC16">_xlfn.IFNA(VLOOKUP($A16,TRANSPOSE(#REF!),CC$2+2,FALSE),0)</f>
        <v>#REF!</v>
      </c>
      <c r="CD16" t="e" cm="1">
        <f t="array" ref="CD16">_xlfn.IFNA(VLOOKUP($A16,TRANSPOSE(#REF!),CD$2+2,FALSE),0)</f>
        <v>#REF!</v>
      </c>
      <c r="CE16" t="e" cm="1">
        <f t="array" ref="CE16">_xlfn.IFNA(VLOOKUP($A16,TRANSPOSE(#REF!),CE$2+2,FALSE),0)</f>
        <v>#REF!</v>
      </c>
      <c r="CF16" t="e" cm="1">
        <f t="array" ref="CF16">_xlfn.IFNA(VLOOKUP($A16,TRANSPOSE(#REF!),CF$2+2,FALSE),0)</f>
        <v>#REF!</v>
      </c>
      <c r="CG16" t="e" cm="1">
        <f t="array" ref="CG16">_xlfn.IFNA(VLOOKUP($A16,TRANSPOSE(#REF!),CG$2+2,FALSE),0)</f>
        <v>#REF!</v>
      </c>
      <c r="CH16" t="e" cm="1">
        <f t="array" ref="CH16">_xlfn.IFNA(VLOOKUP($A16,TRANSPOSE(#REF!),CH$2+2,FALSE),0)</f>
        <v>#REF!</v>
      </c>
      <c r="CI16" t="e" cm="1">
        <f t="array" ref="CI16">_xlfn.IFNA(VLOOKUP($A16,TRANSPOSE(#REF!),CI$2+2,FALSE),0)</f>
        <v>#REF!</v>
      </c>
      <c r="CJ16" t="e" cm="1">
        <f t="array" ref="CJ16">_xlfn.IFNA(VLOOKUP($A16,TRANSPOSE(#REF!),CJ$2+2,FALSE),0)</f>
        <v>#REF!</v>
      </c>
      <c r="CK16" t="e" cm="1">
        <f t="array" ref="CK16">_xlfn.IFNA(VLOOKUP($A16,TRANSPOSE(#REF!),CK$2+2,FALSE),0)</f>
        <v>#REF!</v>
      </c>
      <c r="CL16" t="e" cm="1">
        <f t="array" ref="CL16">_xlfn.IFNA(VLOOKUP($A16,TRANSPOSE(#REF!),CL$2+2,FALSE),0)</f>
        <v>#REF!</v>
      </c>
      <c r="CM16" t="e" cm="1">
        <f t="array" ref="CM16">_xlfn.IFNA(VLOOKUP($A16,TRANSPOSE(#REF!),CM$2+2,FALSE),0)</f>
        <v>#REF!</v>
      </c>
      <c r="CN16" t="e" cm="1">
        <f t="array" ref="CN16">_xlfn.IFNA(VLOOKUP($A16,TRANSPOSE(#REF!),CN$2+2,FALSE),0)</f>
        <v>#REF!</v>
      </c>
      <c r="CO16" t="e" cm="1">
        <f t="array" ref="CO16">_xlfn.IFNA(VLOOKUP($A16,TRANSPOSE(#REF!),CO$2+2,FALSE),0)</f>
        <v>#REF!</v>
      </c>
      <c r="CP16" t="e" cm="1">
        <f t="array" ref="CP16">_xlfn.IFNA(VLOOKUP($A16,TRANSPOSE(#REF!),CP$2+2,FALSE),0)</f>
        <v>#REF!</v>
      </c>
      <c r="CQ16" t="e" cm="1">
        <f t="array" ref="CQ16">_xlfn.IFNA(VLOOKUP($A16,TRANSPOSE(#REF!),CQ$2+2,FALSE),0)</f>
        <v>#REF!</v>
      </c>
      <c r="CR16" t="e" cm="1">
        <f t="array" ref="CR16">_xlfn.IFNA(VLOOKUP($A16,TRANSPOSE(#REF!),CR$2+2,FALSE),0)</f>
        <v>#REF!</v>
      </c>
      <c r="CS16" t="e" cm="1">
        <f t="array" ref="CS16">_xlfn.IFNA(VLOOKUP($A16,TRANSPOSE(#REF!),CS$2+2,FALSE),0)</f>
        <v>#REF!</v>
      </c>
      <c r="CT16" t="e" cm="1">
        <f t="array" ref="CT16">_xlfn.IFNA(VLOOKUP($A16,TRANSPOSE(#REF!),CT$2+2,FALSE),0)</f>
        <v>#REF!</v>
      </c>
      <c r="CU16" t="e" cm="1">
        <f t="array" ref="CU16">_xlfn.IFNA(VLOOKUP($A16,TRANSPOSE(#REF!),CU$2+2,FALSE),0)</f>
        <v>#REF!</v>
      </c>
      <c r="CV16" t="e" cm="1">
        <f t="array" ref="CV16">_xlfn.IFNA(VLOOKUP($A16,TRANSPOSE(#REF!),CV$2+2,FALSE),0)</f>
        <v>#REF!</v>
      </c>
      <c r="CW16" t="e" cm="1">
        <f t="array" ref="CW16">_xlfn.IFNA(VLOOKUP($A16,TRANSPOSE(#REF!),CW$2+2,FALSE),0)</f>
        <v>#REF!</v>
      </c>
      <c r="CX16" t="e" cm="1">
        <f t="array" ref="CX16">_xlfn.IFNA(VLOOKUP($A16,TRANSPOSE(#REF!),CX$2+2,FALSE),0)</f>
        <v>#REF!</v>
      </c>
      <c r="CY16" t="e" cm="1">
        <f t="array" ref="CY16">_xlfn.IFNA(VLOOKUP($A16,TRANSPOSE(#REF!),CY$2+2,FALSE),0)</f>
        <v>#REF!</v>
      </c>
      <c r="CZ16" t="e" cm="1">
        <f t="array" ref="CZ16">_xlfn.IFNA(VLOOKUP($A16,TRANSPOSE(#REF!),CZ$2+2,FALSE),0)</f>
        <v>#REF!</v>
      </c>
      <c r="DA16" t="e" cm="1">
        <f t="array" ref="DA16">_xlfn.IFNA(VLOOKUP($A16,TRANSPOSE(#REF!),DA$2+2,FALSE),0)</f>
        <v>#REF!</v>
      </c>
      <c r="DB16" t="e" cm="1">
        <f t="array" ref="DB16">_xlfn.IFNA(VLOOKUP($A16,TRANSPOSE(#REF!),DB$2+2,FALSE),0)</f>
        <v>#REF!</v>
      </c>
      <c r="DC16" t="e" cm="1">
        <f t="array" ref="DC16">_xlfn.IFNA(VLOOKUP($A16,TRANSPOSE(#REF!),DC$2+2,FALSE),0)</f>
        <v>#REF!</v>
      </c>
      <c r="DD16" t="e" cm="1">
        <f t="array" ref="DD16">_xlfn.IFNA(VLOOKUP($A16,TRANSPOSE(#REF!),DD$2+2,FALSE),0)</f>
        <v>#REF!</v>
      </c>
      <c r="DE16" t="e" cm="1">
        <f t="array" ref="DE16">_xlfn.IFNA(VLOOKUP($A16,TRANSPOSE(#REF!),DE$2+2,FALSE),0)</f>
        <v>#REF!</v>
      </c>
      <c r="DF16" t="e" cm="1">
        <f t="array" ref="DF16">_xlfn.IFNA(VLOOKUP($A16,TRANSPOSE(#REF!),DF$2+2,FALSE),0)</f>
        <v>#REF!</v>
      </c>
      <c r="DG16" t="e" cm="1">
        <f t="array" ref="DG16">_xlfn.IFNA(VLOOKUP($A16,TRANSPOSE(#REF!),DG$2+2,FALSE),0)</f>
        <v>#REF!</v>
      </c>
      <c r="DH16" t="e" cm="1">
        <f t="array" ref="DH16">_xlfn.IFNA(VLOOKUP($A16,TRANSPOSE(#REF!),DH$2+2,FALSE),0)</f>
        <v>#REF!</v>
      </c>
      <c r="DI16" t="e" cm="1">
        <f t="array" ref="DI16">_xlfn.IFNA(VLOOKUP($A16,TRANSPOSE(#REF!),DI$2+2,FALSE),0)</f>
        <v>#REF!</v>
      </c>
      <c r="DJ16" t="e" cm="1">
        <f t="array" ref="DJ16">_xlfn.IFNA(VLOOKUP($A16,TRANSPOSE(#REF!),DJ$2+2,FALSE),0)</f>
        <v>#REF!</v>
      </c>
      <c r="DK16" t="e" cm="1">
        <f t="array" ref="DK16">_xlfn.IFNA(VLOOKUP($A16,TRANSPOSE(#REF!),DK$2+2,FALSE),0)</f>
        <v>#REF!</v>
      </c>
      <c r="DL16" t="e" cm="1">
        <f t="array" ref="DL16">_xlfn.IFNA(VLOOKUP($A16,TRANSPOSE(#REF!),DL$2+2,FALSE),0)</f>
        <v>#REF!</v>
      </c>
      <c r="DM16" t="e" cm="1">
        <f t="array" ref="DM16">_xlfn.IFNA(VLOOKUP($A16,TRANSPOSE(#REF!),DM$2+2,FALSE),0)</f>
        <v>#REF!</v>
      </c>
      <c r="DN16" t="e" cm="1">
        <f t="array" ref="DN16">_xlfn.IFNA(VLOOKUP($A16,TRANSPOSE(#REF!),DN$2+2,FALSE),0)</f>
        <v>#REF!</v>
      </c>
      <c r="DO16" t="e" cm="1">
        <f t="array" ref="DO16">_xlfn.IFNA(VLOOKUP($A16,TRANSPOSE(#REF!),DO$2+2,FALSE),0)</f>
        <v>#REF!</v>
      </c>
      <c r="DP16" t="e" cm="1">
        <f t="array" ref="DP16">_xlfn.IFNA(VLOOKUP($A16,TRANSPOSE(#REF!),DP$2+2,FALSE),0)</f>
        <v>#REF!</v>
      </c>
      <c r="DQ16" t="e" cm="1">
        <f t="array" ref="DQ16">_xlfn.IFNA(VLOOKUP($A16,TRANSPOSE(#REF!),DQ$2+2,FALSE),0)</f>
        <v>#REF!</v>
      </c>
      <c r="DR16" t="e" cm="1">
        <f t="array" ref="DR16">_xlfn.IFNA(VLOOKUP($A16,TRANSPOSE(#REF!),DR$2+2,FALSE),0)</f>
        <v>#REF!</v>
      </c>
      <c r="DS16" t="e" cm="1">
        <f t="array" ref="DS16">_xlfn.IFNA(VLOOKUP($A16,TRANSPOSE(#REF!),DS$2+2,FALSE),0)</f>
        <v>#REF!</v>
      </c>
      <c r="DT16" t="e" cm="1">
        <f t="array" ref="DT16">_xlfn.IFNA(VLOOKUP($A16,TRANSPOSE(#REF!),DT$2+2,FALSE),0)</f>
        <v>#REF!</v>
      </c>
      <c r="DU16" t="e" cm="1">
        <f t="array" ref="DU16">_xlfn.IFNA(VLOOKUP($A16,TRANSPOSE(#REF!),DU$2+2,FALSE),0)</f>
        <v>#REF!</v>
      </c>
      <c r="DV16" t="e" cm="1">
        <f t="array" ref="DV16">_xlfn.IFNA(VLOOKUP($A16,TRANSPOSE(#REF!),DV$2+2,FALSE),0)</f>
        <v>#REF!</v>
      </c>
      <c r="DW16" t="e" cm="1">
        <f t="array" ref="DW16">_xlfn.IFNA(VLOOKUP($A16,TRANSPOSE(#REF!),DW$2+2,FALSE),0)</f>
        <v>#REF!</v>
      </c>
      <c r="DX16" t="e" cm="1">
        <f t="array" ref="DX16">_xlfn.IFNA(VLOOKUP($A16,TRANSPOSE(#REF!),DX$2+2,FALSE),0)</f>
        <v>#REF!</v>
      </c>
      <c r="DY16" t="e" cm="1">
        <f t="array" ref="DY16">_xlfn.IFNA(VLOOKUP($A16,TRANSPOSE(#REF!),DY$2+2,FALSE),0)</f>
        <v>#REF!</v>
      </c>
      <c r="DZ16" t="e" cm="1">
        <f t="array" ref="DZ16">_xlfn.IFNA(VLOOKUP($A16,TRANSPOSE(#REF!),DZ$2+2,FALSE),0)</f>
        <v>#REF!</v>
      </c>
      <c r="EA16" t="e" cm="1">
        <f t="array" ref="EA16">_xlfn.IFNA(VLOOKUP($A16,TRANSPOSE(#REF!),EA$2+2,FALSE),0)</f>
        <v>#REF!</v>
      </c>
      <c r="EB16" t="e" cm="1">
        <f t="array" ref="EB16">_xlfn.IFNA(VLOOKUP($A16,TRANSPOSE(#REF!),EB$2+2,FALSE),0)</f>
        <v>#REF!</v>
      </c>
      <c r="EC16" t="e" cm="1">
        <f t="array" ref="EC16">_xlfn.IFNA(VLOOKUP($A16,TRANSPOSE(#REF!),EC$2+2,FALSE),0)</f>
        <v>#REF!</v>
      </c>
      <c r="ED16" t="e" cm="1">
        <f t="array" ref="ED16">_xlfn.IFNA(VLOOKUP($A16,TRANSPOSE(#REF!),ED$2+2,FALSE),0)</f>
        <v>#REF!</v>
      </c>
      <c r="EE16" t="e" cm="1">
        <f t="array" ref="EE16">_xlfn.IFNA(VLOOKUP($A16,TRANSPOSE(#REF!),EE$2+2,FALSE),0)</f>
        <v>#REF!</v>
      </c>
      <c r="EF16" t="e" cm="1">
        <f t="array" ref="EF16">_xlfn.IFNA(VLOOKUP($A16,TRANSPOSE(#REF!),EF$2+2,FALSE),0)</f>
        <v>#REF!</v>
      </c>
      <c r="EG16" t="e" cm="1">
        <f t="array" ref="EG16">_xlfn.IFNA(VLOOKUP($A16,TRANSPOSE(#REF!),EG$2+2,FALSE),0)</f>
        <v>#REF!</v>
      </c>
      <c r="EH16" t="e" cm="1">
        <f t="array" ref="EH16">_xlfn.IFNA(VLOOKUP($A16,TRANSPOSE(#REF!),EH$2+2,FALSE),0)</f>
        <v>#REF!</v>
      </c>
      <c r="EI16" t="e" cm="1">
        <f t="array" ref="EI16">_xlfn.IFNA(VLOOKUP($A16,TRANSPOSE(#REF!),EI$2+2,FALSE),0)</f>
        <v>#REF!</v>
      </c>
      <c r="EJ16" t="e" cm="1">
        <f t="array" ref="EJ16">_xlfn.IFNA(VLOOKUP($A16,TRANSPOSE(#REF!),EJ$2+2,FALSE),0)</f>
        <v>#REF!</v>
      </c>
      <c r="EK16" t="e" cm="1">
        <f t="array" ref="EK16">_xlfn.IFNA(VLOOKUP($A16,TRANSPOSE(#REF!),EK$2+2,FALSE),0)</f>
        <v>#REF!</v>
      </c>
      <c r="EL16" t="e" cm="1">
        <f t="array" ref="EL16">_xlfn.IFNA(VLOOKUP($A16,TRANSPOSE(#REF!),EL$2+2,FALSE),0)</f>
        <v>#REF!</v>
      </c>
      <c r="EM16" t="e" cm="1">
        <f t="array" ref="EM16">_xlfn.IFNA(VLOOKUP($A16,TRANSPOSE(#REF!),EM$2+2,FALSE),0)</f>
        <v>#REF!</v>
      </c>
      <c r="EN16" t="e" cm="1">
        <f t="array" ref="EN16">_xlfn.IFNA(VLOOKUP($A16,TRANSPOSE(#REF!),EN$2+2,FALSE),0)</f>
        <v>#REF!</v>
      </c>
      <c r="EO16" t="e" cm="1">
        <f t="array" ref="EO16">_xlfn.IFNA(VLOOKUP($A16,TRANSPOSE(#REF!),EO$2+2,FALSE),0)</f>
        <v>#REF!</v>
      </c>
      <c r="EP16" t="e" cm="1">
        <f t="array" ref="EP16">_xlfn.IFNA(VLOOKUP($A16,TRANSPOSE(#REF!),EP$2+2,FALSE),0)</f>
        <v>#REF!</v>
      </c>
      <c r="EQ16" t="e" cm="1">
        <f t="array" ref="EQ16">_xlfn.IFNA(VLOOKUP($A16,TRANSPOSE(#REF!),EQ$2+2,FALSE),0)</f>
        <v>#REF!</v>
      </c>
      <c r="ER16" t="e" cm="1">
        <f t="array" ref="ER16">_xlfn.IFNA(VLOOKUP($A16,TRANSPOSE(#REF!),ER$2+2,FALSE),0)</f>
        <v>#REF!</v>
      </c>
      <c r="ES16" t="e" cm="1">
        <f t="array" ref="ES16">_xlfn.IFNA(VLOOKUP($A16,TRANSPOSE(#REF!),ES$2+2,FALSE),0)</f>
        <v>#REF!</v>
      </c>
      <c r="ET16" t="e" cm="1">
        <f t="array" ref="ET16">_xlfn.IFNA(VLOOKUP($A16,TRANSPOSE(#REF!),ET$2+2,FALSE),0)</f>
        <v>#REF!</v>
      </c>
      <c r="EU16" t="e" cm="1">
        <f t="array" ref="EU16">_xlfn.IFNA(VLOOKUP($A16,TRANSPOSE(#REF!),EU$2+2,FALSE),0)</f>
        <v>#REF!</v>
      </c>
      <c r="EV16" t="e" cm="1">
        <f t="array" ref="EV16">_xlfn.IFNA(VLOOKUP($A16,TRANSPOSE(#REF!),EV$2+2,FALSE),0)</f>
        <v>#REF!</v>
      </c>
      <c r="EW16" t="e" cm="1">
        <f t="array" ref="EW16">_xlfn.IFNA(VLOOKUP($A16,TRANSPOSE(#REF!),EW$2+2,FALSE),0)</f>
        <v>#REF!</v>
      </c>
      <c r="EX16" t="e" cm="1">
        <f t="array" ref="EX16">_xlfn.IFNA(VLOOKUP($A16,TRANSPOSE(#REF!),EX$2+2,FALSE),0)</f>
        <v>#REF!</v>
      </c>
      <c r="EY16" t="e" cm="1">
        <f t="array" ref="EY16">_xlfn.IFNA(VLOOKUP($A16,TRANSPOSE(#REF!),EY$2+2,FALSE),0)</f>
        <v>#REF!</v>
      </c>
      <c r="EZ16" t="e" cm="1">
        <f t="array" ref="EZ16">_xlfn.IFNA(VLOOKUP($A16,TRANSPOSE(#REF!),EZ$2+2,FALSE),0)</f>
        <v>#REF!</v>
      </c>
      <c r="FA16" t="e" cm="1">
        <f t="array" ref="FA16">_xlfn.IFNA(VLOOKUP($A16,TRANSPOSE(#REF!),FA$2+2,FALSE),0)</f>
        <v>#REF!</v>
      </c>
      <c r="FB16" t="e" cm="1">
        <f t="array" ref="FB16">_xlfn.IFNA(VLOOKUP($A16,TRANSPOSE(#REF!),FB$2+2,FALSE),0)</f>
        <v>#REF!</v>
      </c>
      <c r="FC16" t="e" cm="1">
        <f t="array" ref="FC16">_xlfn.IFNA(VLOOKUP($A16,TRANSPOSE(#REF!),FC$2+2,FALSE),0)</f>
        <v>#REF!</v>
      </c>
      <c r="FD16" t="e" cm="1">
        <f t="array" ref="FD16">_xlfn.IFNA(VLOOKUP($A16,TRANSPOSE(#REF!),FD$2+2,FALSE),0)</f>
        <v>#REF!</v>
      </c>
      <c r="FE16" t="e" cm="1">
        <f t="array" ref="FE16">_xlfn.IFNA(VLOOKUP($A16,TRANSPOSE(#REF!),FE$2+2,FALSE),0)</f>
        <v>#REF!</v>
      </c>
      <c r="FF16" t="e" cm="1">
        <f t="array" ref="FF16">_xlfn.IFNA(VLOOKUP($A16,TRANSPOSE(#REF!),FF$2+2,FALSE),0)</f>
        <v>#REF!</v>
      </c>
      <c r="FG16" t="e" cm="1">
        <f t="array" ref="FG16">_xlfn.IFNA(VLOOKUP($A16,TRANSPOSE(#REF!),FG$2+2,FALSE),0)</f>
        <v>#REF!</v>
      </c>
      <c r="FH16" t="e" cm="1">
        <f t="array" ref="FH16">_xlfn.IFNA(VLOOKUP($A16,TRANSPOSE(#REF!),FH$2+2,FALSE),0)</f>
        <v>#REF!</v>
      </c>
      <c r="FI16" t="e" cm="1">
        <f t="array" ref="FI16">_xlfn.IFNA(VLOOKUP($A16,TRANSPOSE(#REF!),FI$2+2,FALSE),0)</f>
        <v>#REF!</v>
      </c>
      <c r="FJ16" t="e" cm="1">
        <f t="array" ref="FJ16">_xlfn.IFNA(VLOOKUP($A16,TRANSPOSE(#REF!),FJ$2+2,FALSE),0)</f>
        <v>#REF!</v>
      </c>
      <c r="FK16" t="e" cm="1">
        <f t="array" ref="FK16">_xlfn.IFNA(VLOOKUP($A16,TRANSPOSE(#REF!),FK$2+2,FALSE),0)</f>
        <v>#REF!</v>
      </c>
      <c r="FL16" t="e" cm="1">
        <f t="array" ref="FL16">_xlfn.IFNA(VLOOKUP($A16,TRANSPOSE(#REF!),FL$2+2,FALSE),0)</f>
        <v>#REF!</v>
      </c>
      <c r="FM16" t="e" cm="1">
        <f t="array" ref="FM16">_xlfn.IFNA(VLOOKUP($A16,TRANSPOSE(#REF!),FM$2+2,FALSE),0)</f>
        <v>#REF!</v>
      </c>
      <c r="FN16" t="e" cm="1">
        <f t="array" ref="FN16">_xlfn.IFNA(VLOOKUP($A16,TRANSPOSE(#REF!),FN$2+2,FALSE),0)</f>
        <v>#REF!</v>
      </c>
      <c r="FO16" t="e" cm="1">
        <f t="array" ref="FO16">_xlfn.IFNA(VLOOKUP($A16,TRANSPOSE(#REF!),FO$2+2,FALSE),0)</f>
        <v>#REF!</v>
      </c>
      <c r="FP16" t="e" cm="1">
        <f t="array" ref="FP16">_xlfn.IFNA(VLOOKUP($A16,TRANSPOSE(#REF!),FP$2+2,FALSE),0)</f>
        <v>#REF!</v>
      </c>
      <c r="FQ16" t="e" cm="1">
        <f t="array" ref="FQ16">_xlfn.IFNA(VLOOKUP($A16,TRANSPOSE(#REF!),FQ$2+2,FALSE),0)</f>
        <v>#REF!</v>
      </c>
      <c r="FR16" t="e" cm="1">
        <f t="array" ref="FR16">_xlfn.IFNA(VLOOKUP($A16,TRANSPOSE(#REF!),FR$2+2,FALSE),0)</f>
        <v>#REF!</v>
      </c>
      <c r="FS16" t="e" cm="1">
        <f t="array" ref="FS16">_xlfn.IFNA(VLOOKUP($A16,TRANSPOSE(#REF!),FS$2+2,FALSE),0)</f>
        <v>#REF!</v>
      </c>
      <c r="FT16" t="e" cm="1">
        <f t="array" ref="FT16">_xlfn.IFNA(VLOOKUP($A16,TRANSPOSE(#REF!),FT$2+2,FALSE),0)</f>
        <v>#REF!</v>
      </c>
      <c r="FU16" t="e" cm="1">
        <f t="array" ref="FU16">_xlfn.IFNA(VLOOKUP($A16,TRANSPOSE(#REF!),FU$2+2,FALSE),0)</f>
        <v>#REF!</v>
      </c>
      <c r="FV16" t="e" cm="1">
        <f t="array" ref="FV16">_xlfn.IFNA(VLOOKUP($A16,TRANSPOSE(#REF!),FV$2+2,FALSE),0)</f>
        <v>#REF!</v>
      </c>
      <c r="FW16" t="e" cm="1">
        <f t="array" ref="FW16">_xlfn.IFNA(VLOOKUP($A16,TRANSPOSE(#REF!),FW$2+2,FALSE),0)</f>
        <v>#REF!</v>
      </c>
      <c r="FX16" t="e" cm="1">
        <f t="array" ref="FX16">_xlfn.IFNA(VLOOKUP($A16,TRANSPOSE(#REF!),FX$2+2,FALSE),0)</f>
        <v>#REF!</v>
      </c>
      <c r="FY16" t="e" cm="1">
        <f t="array" ref="FY16">_xlfn.IFNA(VLOOKUP($A16,TRANSPOSE(#REF!),FY$2+2,FALSE),0)</f>
        <v>#REF!</v>
      </c>
      <c r="FZ16" t="e" cm="1">
        <f t="array" ref="FZ16">_xlfn.IFNA(VLOOKUP($A16,TRANSPOSE(#REF!),FZ$2+2,FALSE),0)</f>
        <v>#REF!</v>
      </c>
      <c r="GA16" t="e" cm="1">
        <f t="array" ref="GA16">_xlfn.IFNA(VLOOKUP($A16,TRANSPOSE(#REF!),GA$2+2,FALSE),0)</f>
        <v>#REF!</v>
      </c>
      <c r="GB16" t="e" cm="1">
        <f t="array" ref="GB16">_xlfn.IFNA(VLOOKUP($A16,TRANSPOSE(#REF!),GB$2+2,FALSE),0)</f>
        <v>#REF!</v>
      </c>
      <c r="GC16" t="e" cm="1">
        <f t="array" ref="GC16">_xlfn.IFNA(VLOOKUP($A16,TRANSPOSE(#REF!),GC$2+2,FALSE),0)</f>
        <v>#REF!</v>
      </c>
      <c r="GD16" t="e" cm="1">
        <f t="array" ref="GD16">_xlfn.IFNA(VLOOKUP($A16,TRANSPOSE(#REF!),GD$2+2,FALSE),0)</f>
        <v>#REF!</v>
      </c>
      <c r="GE16" t="e" cm="1">
        <f t="array" ref="GE16">_xlfn.IFNA(VLOOKUP($A16,TRANSPOSE(#REF!),GE$2+2,FALSE),0)</f>
        <v>#REF!</v>
      </c>
      <c r="GF16" t="e" cm="1">
        <f t="array" ref="GF16">_xlfn.IFNA(VLOOKUP($A16,TRANSPOSE(#REF!),GF$2+2,FALSE),0)</f>
        <v>#REF!</v>
      </c>
      <c r="GG16" t="e" cm="1">
        <f t="array" ref="GG16">_xlfn.IFNA(VLOOKUP($A16,TRANSPOSE(#REF!),GG$2+2,FALSE),0)</f>
        <v>#REF!</v>
      </c>
      <c r="GH16" t="e" cm="1">
        <f t="array" ref="GH16">_xlfn.IFNA(VLOOKUP($A16,TRANSPOSE(#REF!),GH$2+2,FALSE),0)</f>
        <v>#REF!</v>
      </c>
      <c r="GI16" t="e" cm="1">
        <f t="array" ref="GI16">_xlfn.IFNA(VLOOKUP($A16,TRANSPOSE(#REF!),GI$2+2,FALSE),0)</f>
        <v>#REF!</v>
      </c>
      <c r="GJ16" t="e" cm="1">
        <f t="array" ref="GJ16">_xlfn.IFNA(VLOOKUP($A16,TRANSPOSE(#REF!),GJ$2+2,FALSE),0)</f>
        <v>#REF!</v>
      </c>
      <c r="GK16" t="e" cm="1">
        <f t="array" ref="GK16">_xlfn.IFNA(VLOOKUP($A16,TRANSPOSE(#REF!),GK$2+2,FALSE),0)</f>
        <v>#REF!</v>
      </c>
      <c r="GL16" t="e" cm="1">
        <f t="array" ref="GL16">_xlfn.IFNA(VLOOKUP($A16,TRANSPOSE(#REF!),GL$2+2,FALSE),0)</f>
        <v>#REF!</v>
      </c>
      <c r="GM16" t="e" cm="1">
        <f t="array" ref="GM16">_xlfn.IFNA(VLOOKUP($A16,TRANSPOSE(#REF!),GM$2+2,FALSE),0)</f>
        <v>#REF!</v>
      </c>
      <c r="GN16" t="e" cm="1">
        <f t="array" ref="GN16">_xlfn.IFNA(VLOOKUP($A16,TRANSPOSE(#REF!),GN$2+2,FALSE),0)</f>
        <v>#REF!</v>
      </c>
      <c r="GO16" t="e" cm="1">
        <f t="array" ref="GO16">_xlfn.IFNA(VLOOKUP($A16,TRANSPOSE(#REF!),GO$2+2,FALSE),0)</f>
        <v>#REF!</v>
      </c>
      <c r="GP16" t="e" cm="1">
        <f t="array" ref="GP16">_xlfn.IFNA(VLOOKUP($A16,TRANSPOSE(#REF!),GP$2+2,FALSE),0)</f>
        <v>#REF!</v>
      </c>
      <c r="GQ16" t="e" cm="1">
        <f t="array" ref="GQ16">_xlfn.IFNA(VLOOKUP($A16,TRANSPOSE(#REF!),GQ$2+2,FALSE),0)</f>
        <v>#REF!</v>
      </c>
      <c r="GR16" t="e" cm="1">
        <f t="array" ref="GR16">_xlfn.IFNA(VLOOKUP($A16,TRANSPOSE(#REF!),GR$2+2,FALSE),0)</f>
        <v>#REF!</v>
      </c>
      <c r="GS16" t="e" cm="1">
        <f t="array" ref="GS16">_xlfn.IFNA(VLOOKUP($A16,TRANSPOSE(#REF!),GS$2+2,FALSE),0)</f>
        <v>#REF!</v>
      </c>
      <c r="GT16" t="e" cm="1">
        <f t="array" ref="GT16">_xlfn.IFNA(VLOOKUP($A16,TRANSPOSE(#REF!),GT$2+2,FALSE),0)</f>
        <v>#REF!</v>
      </c>
      <c r="GU16" t="e" cm="1">
        <f t="array" ref="GU16">_xlfn.IFNA(VLOOKUP($A16,TRANSPOSE(#REF!),GU$2+2,FALSE),0)</f>
        <v>#REF!</v>
      </c>
      <c r="GV16" t="e" cm="1">
        <f t="array" ref="GV16">_xlfn.IFNA(VLOOKUP($A16,TRANSPOSE(#REF!),GV$2+2,FALSE),0)</f>
        <v>#REF!</v>
      </c>
      <c r="GW16" t="e" cm="1">
        <f t="array" ref="GW16">_xlfn.IFNA(VLOOKUP($A16,TRANSPOSE(#REF!),GW$2+2,FALSE),0)</f>
        <v>#REF!</v>
      </c>
      <c r="GX16" t="e" cm="1">
        <f t="array" ref="GX16">_xlfn.IFNA(VLOOKUP($A16,TRANSPOSE(#REF!),GX$2+2,FALSE),0)</f>
        <v>#REF!</v>
      </c>
      <c r="GY16" t="e" cm="1">
        <f t="array" ref="GY16">_xlfn.IFNA(VLOOKUP($A16,TRANSPOSE(#REF!),GY$2+2,FALSE),0)</f>
        <v>#REF!</v>
      </c>
      <c r="GZ16" t="e" cm="1">
        <f t="array" ref="GZ16">_xlfn.IFNA(VLOOKUP($A16,TRANSPOSE(#REF!),GZ$2+2,FALSE),0)</f>
        <v>#REF!</v>
      </c>
      <c r="HA16" t="e" cm="1">
        <f t="array" ref="HA16">_xlfn.IFNA(VLOOKUP($A16,TRANSPOSE(#REF!),HA$2+2,FALSE),0)</f>
        <v>#REF!</v>
      </c>
      <c r="HB16" t="e" cm="1">
        <f t="array" ref="HB16">_xlfn.IFNA(VLOOKUP($A16,TRANSPOSE(#REF!),HB$2+2,FALSE),0)</f>
        <v>#REF!</v>
      </c>
      <c r="HC16" t="e" cm="1">
        <f t="array" ref="HC16">_xlfn.IFNA(VLOOKUP($A16,TRANSPOSE(#REF!),HC$2+2,FALSE),0)</f>
        <v>#REF!</v>
      </c>
      <c r="HD16" t="e" cm="1">
        <f t="array" ref="HD16">_xlfn.IFNA(VLOOKUP($A16,TRANSPOSE(#REF!),HD$2+2,FALSE),0)</f>
        <v>#REF!</v>
      </c>
      <c r="HE16" t="e" cm="1">
        <f t="array" ref="HE16">_xlfn.IFNA(VLOOKUP($A16,TRANSPOSE(#REF!),HE$2+2,FALSE),0)</f>
        <v>#REF!</v>
      </c>
      <c r="HF16" t="e" cm="1">
        <f t="array" ref="HF16">_xlfn.IFNA(VLOOKUP($A16,TRANSPOSE(#REF!),HF$2+2,FALSE),0)</f>
        <v>#REF!</v>
      </c>
      <c r="HG16" t="e" cm="1">
        <f t="array" ref="HG16">_xlfn.IFNA(VLOOKUP($A16,TRANSPOSE(#REF!),HG$2+2,FALSE),0)</f>
        <v>#REF!</v>
      </c>
      <c r="HH16" t="e" cm="1">
        <f t="array" ref="HH16">_xlfn.IFNA(VLOOKUP($A16,TRANSPOSE(#REF!),HH$2+2,FALSE),0)</f>
        <v>#REF!</v>
      </c>
      <c r="HI16" t="e" cm="1">
        <f t="array" ref="HI16">_xlfn.IFNA(VLOOKUP($A16,TRANSPOSE(#REF!),HI$2+2,FALSE),0)</f>
        <v>#REF!</v>
      </c>
      <c r="HJ16" t="e" cm="1">
        <f t="array" ref="HJ16">_xlfn.IFNA(VLOOKUP($A16,TRANSPOSE(#REF!),HJ$2+2,FALSE),0)</f>
        <v>#REF!</v>
      </c>
      <c r="HK16" t="e" cm="1">
        <f t="array" ref="HK16">_xlfn.IFNA(VLOOKUP($A16,TRANSPOSE(#REF!),HK$2+2,FALSE),0)</f>
        <v>#REF!</v>
      </c>
      <c r="HL16" t="e" cm="1">
        <f t="array" ref="HL16">_xlfn.IFNA(VLOOKUP($A16,TRANSPOSE(#REF!),HL$2+2,FALSE),0)</f>
        <v>#REF!</v>
      </c>
      <c r="HM16" t="e" cm="1">
        <f t="array" ref="HM16">_xlfn.IFNA(VLOOKUP($A16,TRANSPOSE(#REF!),HM$2+2,FALSE),0)</f>
        <v>#REF!</v>
      </c>
      <c r="HN16" t="e" cm="1">
        <f t="array" ref="HN16">_xlfn.IFNA(VLOOKUP($A16,TRANSPOSE(#REF!),HN$2+2,FALSE),0)</f>
        <v>#REF!</v>
      </c>
      <c r="HO16" t="e" cm="1">
        <f t="array" ref="HO16">_xlfn.IFNA(VLOOKUP($A16,TRANSPOSE(#REF!),HO$2+2,FALSE),0)</f>
        <v>#REF!</v>
      </c>
      <c r="HP16" t="e" cm="1">
        <f t="array" ref="HP16">_xlfn.IFNA(VLOOKUP($A16,TRANSPOSE(#REF!),HP$2+2,FALSE),0)</f>
        <v>#REF!</v>
      </c>
      <c r="HQ16" t="e" cm="1">
        <f t="array" ref="HQ16">_xlfn.IFNA(VLOOKUP($A16,TRANSPOSE(#REF!),HQ$2+2,FALSE),0)</f>
        <v>#REF!</v>
      </c>
      <c r="HR16" t="e" cm="1">
        <f t="array" ref="HR16">_xlfn.IFNA(VLOOKUP($A16,TRANSPOSE(#REF!),HR$2+2,FALSE),0)</f>
        <v>#REF!</v>
      </c>
      <c r="HS16" t="e" cm="1">
        <f t="array" ref="HS16">_xlfn.IFNA(VLOOKUP($A16,TRANSPOSE(#REF!),HS$2+2,FALSE),0)</f>
        <v>#REF!</v>
      </c>
      <c r="HT16" t="e" cm="1">
        <f t="array" ref="HT16">_xlfn.IFNA(VLOOKUP($A16,TRANSPOSE(#REF!),HT$2+2,FALSE),0)</f>
        <v>#REF!</v>
      </c>
      <c r="HU16" t="e" cm="1">
        <f t="array" ref="HU16">_xlfn.IFNA(VLOOKUP($A16,TRANSPOSE(#REF!),HU$2+2,FALSE),0)</f>
        <v>#REF!</v>
      </c>
      <c r="HV16" t="e" cm="1">
        <f t="array" ref="HV16">_xlfn.IFNA(VLOOKUP($A16,TRANSPOSE(#REF!),HV$2+2,FALSE),0)</f>
        <v>#REF!</v>
      </c>
      <c r="HW16" t="e" cm="1">
        <f t="array" ref="HW16">_xlfn.IFNA(VLOOKUP($A16,TRANSPOSE(#REF!),HW$2+2,FALSE),0)</f>
        <v>#REF!</v>
      </c>
      <c r="HX16" t="e" cm="1">
        <f t="array" ref="HX16">_xlfn.IFNA(VLOOKUP($A16,TRANSPOSE(#REF!),HX$2+2,FALSE),0)</f>
        <v>#REF!</v>
      </c>
      <c r="HY16" t="e" cm="1">
        <f t="array" ref="HY16">_xlfn.IFNA(VLOOKUP($A16,TRANSPOSE(#REF!),HY$2+2,FALSE),0)</f>
        <v>#REF!</v>
      </c>
      <c r="HZ16" t="e" cm="1">
        <f t="array" ref="HZ16">_xlfn.IFNA(VLOOKUP($A16,TRANSPOSE(#REF!),HZ$2+2,FALSE),0)</f>
        <v>#REF!</v>
      </c>
      <c r="IA16" t="e" cm="1">
        <f t="array" ref="IA16">_xlfn.IFNA(VLOOKUP($A16,TRANSPOSE(#REF!),IA$2+2,FALSE),0)</f>
        <v>#REF!</v>
      </c>
      <c r="IB16" t="e" cm="1">
        <f t="array" ref="IB16">_xlfn.IFNA(VLOOKUP($A16,TRANSPOSE(#REF!),IB$2+2,FALSE),0)</f>
        <v>#REF!</v>
      </c>
      <c r="IC16" t="e" cm="1">
        <f t="array" ref="IC16">_xlfn.IFNA(VLOOKUP($A16,TRANSPOSE(#REF!),IC$2+2,FALSE),0)</f>
        <v>#REF!</v>
      </c>
      <c r="ID16" t="e" cm="1">
        <f t="array" ref="ID16">_xlfn.IFNA(VLOOKUP($A16,TRANSPOSE(#REF!),ID$2+2,FALSE),0)</f>
        <v>#REF!</v>
      </c>
      <c r="IE16" t="e" cm="1">
        <f t="array" ref="IE16">_xlfn.IFNA(VLOOKUP($A16,TRANSPOSE(#REF!),IE$2+2,FALSE),0)</f>
        <v>#REF!</v>
      </c>
      <c r="IF16" t="e" cm="1">
        <f t="array" ref="IF16">_xlfn.IFNA(VLOOKUP($A16,TRANSPOSE(#REF!),IF$2+2,FALSE),0)</f>
        <v>#REF!</v>
      </c>
      <c r="IG16" t="e" cm="1">
        <f t="array" ref="IG16">_xlfn.IFNA(VLOOKUP($A16,TRANSPOSE(#REF!),IG$2+2,FALSE),0)</f>
        <v>#REF!</v>
      </c>
      <c r="IH16" t="e" cm="1">
        <f t="array" ref="IH16">_xlfn.IFNA(VLOOKUP($A16,TRANSPOSE(#REF!),IH$2+2,FALSE),0)</f>
        <v>#REF!</v>
      </c>
      <c r="II16" t="e" cm="1">
        <f t="array" ref="II16">_xlfn.IFNA(VLOOKUP($A16,TRANSPOSE(#REF!),II$2+2,FALSE),0)</f>
        <v>#REF!</v>
      </c>
      <c r="IJ16" t="e" cm="1">
        <f t="array" ref="IJ16">_xlfn.IFNA(VLOOKUP($A16,TRANSPOSE(#REF!),IJ$2+2,FALSE),0)</f>
        <v>#REF!</v>
      </c>
      <c r="IK16" t="e" cm="1">
        <f t="array" ref="IK16">_xlfn.IFNA(VLOOKUP($A16,TRANSPOSE(#REF!),IK$2+2,FALSE),0)</f>
        <v>#REF!</v>
      </c>
      <c r="IL16" t="e" cm="1">
        <f t="array" ref="IL16">_xlfn.IFNA(VLOOKUP($A16,TRANSPOSE(#REF!),IL$2+2,FALSE),0)</f>
        <v>#REF!</v>
      </c>
      <c r="IM16" t="e" cm="1">
        <f t="array" ref="IM16">_xlfn.IFNA(VLOOKUP($A16,TRANSPOSE(#REF!),IM$2+2,FALSE),0)</f>
        <v>#REF!</v>
      </c>
      <c r="IN16" t="e" cm="1">
        <f t="array" ref="IN16">_xlfn.IFNA(VLOOKUP($A16,TRANSPOSE(#REF!),IN$2+2,FALSE),0)</f>
        <v>#REF!</v>
      </c>
      <c r="IO16" t="e" cm="1">
        <f t="array" ref="IO16">_xlfn.IFNA(VLOOKUP($A16,TRANSPOSE(#REF!),IO$2+2,FALSE),0)</f>
        <v>#REF!</v>
      </c>
      <c r="IP16" t="e" cm="1">
        <f t="array" ref="IP16">_xlfn.IFNA(VLOOKUP($A16,TRANSPOSE(#REF!),IP$2+2,FALSE),0)</f>
        <v>#REF!</v>
      </c>
      <c r="IQ16" t="e" cm="1">
        <f t="array" ref="IQ16">_xlfn.IFNA(VLOOKUP($A16,TRANSPOSE(#REF!),IQ$2+2,FALSE),0)</f>
        <v>#REF!</v>
      </c>
      <c r="IR16" t="e" cm="1">
        <f t="array" ref="IR16">_xlfn.IFNA(VLOOKUP($A16,TRANSPOSE(#REF!),IR$2+2,FALSE),0)</f>
        <v>#REF!</v>
      </c>
      <c r="IS16" t="e" cm="1">
        <f t="array" ref="IS16">_xlfn.IFNA(VLOOKUP($A16,TRANSPOSE(#REF!),IS$2+2,FALSE),0)</f>
        <v>#REF!</v>
      </c>
      <c r="IT16" t="e" cm="1">
        <f t="array" ref="IT16">_xlfn.IFNA(VLOOKUP($A16,TRANSPOSE(#REF!),IT$2+2,FALSE),0)</f>
        <v>#REF!</v>
      </c>
      <c r="IU16" t="e" cm="1">
        <f t="array" ref="IU16">_xlfn.IFNA(VLOOKUP($A16,TRANSPOSE(#REF!),IU$2+2,FALSE),0)</f>
        <v>#REF!</v>
      </c>
      <c r="IV16" t="e" cm="1">
        <f t="array" ref="IV16">_xlfn.IFNA(VLOOKUP($A16,TRANSPOSE(#REF!),IV$2+2,FALSE),0)</f>
        <v>#REF!</v>
      </c>
      <c r="IW16" t="e" cm="1">
        <f t="array" ref="IW16">_xlfn.IFNA(VLOOKUP($A16,TRANSPOSE(#REF!),IW$2+2,FALSE),0)</f>
        <v>#REF!</v>
      </c>
      <c r="IX16" t="e" cm="1">
        <f t="array" ref="IX16">_xlfn.IFNA(VLOOKUP($A16,TRANSPOSE(#REF!),IX$2+2,FALSE),0)</f>
        <v>#REF!</v>
      </c>
      <c r="IY16" t="e" cm="1">
        <f t="array" ref="IY16">_xlfn.IFNA(VLOOKUP($A16,TRANSPOSE(#REF!),IY$2+2,FALSE),0)</f>
        <v>#REF!</v>
      </c>
      <c r="IZ16" t="e" cm="1">
        <f t="array" ref="IZ16">_xlfn.IFNA(VLOOKUP($A16,TRANSPOSE(#REF!),IZ$2+2,FALSE),0)</f>
        <v>#REF!</v>
      </c>
      <c r="JA16" t="e" cm="1">
        <f t="array" ref="JA16">_xlfn.IFNA(VLOOKUP($A16,TRANSPOSE(#REF!),JA$2+2,FALSE),0)</f>
        <v>#REF!</v>
      </c>
      <c r="JB16" t="e" cm="1">
        <f t="array" ref="JB16">_xlfn.IFNA(VLOOKUP($A16,TRANSPOSE(#REF!),JB$2+2,FALSE),0)</f>
        <v>#REF!</v>
      </c>
      <c r="JC16" t="e" cm="1">
        <f t="array" ref="JC16">_xlfn.IFNA(VLOOKUP($A16,TRANSPOSE(#REF!),JC$2+2,FALSE),0)</f>
        <v>#REF!</v>
      </c>
      <c r="JD16" t="e" cm="1">
        <f t="array" ref="JD16">_xlfn.IFNA(VLOOKUP($A16,TRANSPOSE(#REF!),JD$2+2,FALSE),0)</f>
        <v>#REF!</v>
      </c>
      <c r="JE16" t="e" cm="1">
        <f t="array" ref="JE16">_xlfn.IFNA(VLOOKUP($A16,TRANSPOSE(#REF!),JE$2+2,FALSE),0)</f>
        <v>#REF!</v>
      </c>
      <c r="JF16" t="e" cm="1">
        <f t="array" ref="JF16">_xlfn.IFNA(VLOOKUP($A16,TRANSPOSE(#REF!),JF$2+2,FALSE),0)</f>
        <v>#REF!</v>
      </c>
      <c r="JG16" t="e" cm="1">
        <f t="array" ref="JG16">_xlfn.IFNA(VLOOKUP($A16,TRANSPOSE(#REF!),JG$2+2,FALSE),0)</f>
        <v>#REF!</v>
      </c>
      <c r="JH16" t="e" cm="1">
        <f t="array" ref="JH16">_xlfn.IFNA(VLOOKUP($A16,TRANSPOSE(#REF!),JH$2+2,FALSE),0)</f>
        <v>#REF!</v>
      </c>
      <c r="JI16" t="e" cm="1">
        <f t="array" ref="JI16">_xlfn.IFNA(VLOOKUP($A16,TRANSPOSE(#REF!),JI$2+2,FALSE),0)</f>
        <v>#REF!</v>
      </c>
      <c r="JJ16" t="e" cm="1">
        <f t="array" ref="JJ16">_xlfn.IFNA(VLOOKUP($A16,TRANSPOSE(#REF!),JJ$2+2,FALSE),0)</f>
        <v>#REF!</v>
      </c>
      <c r="JK16" t="e" cm="1">
        <f t="array" ref="JK16">_xlfn.IFNA(VLOOKUP($A16,TRANSPOSE(#REF!),JK$2+2,FALSE),0)</f>
        <v>#REF!</v>
      </c>
      <c r="JL16" t="e" cm="1">
        <f t="array" ref="JL16">_xlfn.IFNA(VLOOKUP($A16,TRANSPOSE(#REF!),JL$2+2,FALSE),0)</f>
        <v>#REF!</v>
      </c>
      <c r="JM16" t="e" cm="1">
        <f t="array" ref="JM16">_xlfn.IFNA(VLOOKUP($A16,TRANSPOSE(#REF!),JM$2+2,FALSE),0)</f>
        <v>#REF!</v>
      </c>
      <c r="JN16" t="e" cm="1">
        <f t="array" ref="JN16">_xlfn.IFNA(VLOOKUP($A16,TRANSPOSE(#REF!),JN$2+2,FALSE),0)</f>
        <v>#REF!</v>
      </c>
      <c r="JO16" t="e" cm="1">
        <f t="array" ref="JO16">_xlfn.IFNA(VLOOKUP($A16,TRANSPOSE(#REF!),JO$2+2,FALSE),0)</f>
        <v>#REF!</v>
      </c>
      <c r="JP16" t="e" cm="1">
        <f t="array" ref="JP16">_xlfn.IFNA(VLOOKUP($A16,TRANSPOSE(#REF!),JP$2+2,FALSE),0)</f>
        <v>#REF!</v>
      </c>
      <c r="JQ16" t="e" cm="1">
        <f t="array" ref="JQ16">_xlfn.IFNA(VLOOKUP($A16,TRANSPOSE(#REF!),JQ$2+2,FALSE),0)</f>
        <v>#REF!</v>
      </c>
      <c r="JR16" t="e" cm="1">
        <f t="array" ref="JR16">_xlfn.IFNA(VLOOKUP($A16,TRANSPOSE(#REF!),JR$2+2,FALSE),0)</f>
        <v>#REF!</v>
      </c>
      <c r="JS16" t="e" cm="1">
        <f t="array" ref="JS16">_xlfn.IFNA(VLOOKUP($A16,TRANSPOSE(#REF!),JS$2+2,FALSE),0)</f>
        <v>#REF!</v>
      </c>
      <c r="JT16" t="e" cm="1">
        <f t="array" ref="JT16">_xlfn.IFNA(VLOOKUP($A16,TRANSPOSE(#REF!),JT$2+2,FALSE),0)</f>
        <v>#REF!</v>
      </c>
      <c r="JU16" t="e" cm="1">
        <f t="array" ref="JU16">_xlfn.IFNA(VLOOKUP($A16,TRANSPOSE(#REF!),JU$2+2,FALSE),0)</f>
        <v>#REF!</v>
      </c>
      <c r="JV16" t="e" cm="1">
        <f t="array" ref="JV16">_xlfn.IFNA(VLOOKUP($A16,TRANSPOSE(#REF!),JV$2+2,FALSE),0)</f>
        <v>#REF!</v>
      </c>
      <c r="JW16" t="e" cm="1">
        <f t="array" ref="JW16">_xlfn.IFNA(VLOOKUP($A16,TRANSPOSE(#REF!),JW$2+2,FALSE),0)</f>
        <v>#REF!</v>
      </c>
      <c r="JX16" t="e" cm="1">
        <f t="array" ref="JX16">_xlfn.IFNA(VLOOKUP($A16,TRANSPOSE(#REF!),JX$2+2,FALSE),0)</f>
        <v>#REF!</v>
      </c>
      <c r="JY16" t="e" cm="1">
        <f t="array" ref="JY16">_xlfn.IFNA(VLOOKUP($A16,TRANSPOSE(#REF!),JY$2+2,FALSE),0)</f>
        <v>#REF!</v>
      </c>
      <c r="JZ16" t="e" cm="1">
        <f t="array" ref="JZ16">_xlfn.IFNA(VLOOKUP($A16,TRANSPOSE(#REF!),JZ$2+2,FALSE),0)</f>
        <v>#REF!</v>
      </c>
      <c r="KA16" t="e" cm="1">
        <f t="array" ref="KA16">_xlfn.IFNA(VLOOKUP($A16,TRANSPOSE(#REF!),KA$2+2,FALSE),0)</f>
        <v>#REF!</v>
      </c>
      <c r="KB16" t="e" cm="1">
        <f t="array" ref="KB16">_xlfn.IFNA(VLOOKUP($A16,TRANSPOSE(#REF!),KB$2+2,FALSE),0)</f>
        <v>#REF!</v>
      </c>
      <c r="KC16" t="e" cm="1">
        <f t="array" ref="KC16">_xlfn.IFNA(VLOOKUP($A16,TRANSPOSE(#REF!),KC$2+2,FALSE),0)</f>
        <v>#REF!</v>
      </c>
      <c r="KD16" t="e" cm="1">
        <f t="array" ref="KD16">_xlfn.IFNA(VLOOKUP($A16,TRANSPOSE(#REF!),KD$2+2,FALSE),0)</f>
        <v>#REF!</v>
      </c>
      <c r="KE16" t="e" cm="1">
        <f t="array" ref="KE16">_xlfn.IFNA(VLOOKUP($A16,TRANSPOSE(#REF!),KE$2+2,FALSE),0)</f>
        <v>#REF!</v>
      </c>
      <c r="KF16" t="e" cm="1">
        <f t="array" ref="KF16">_xlfn.IFNA(VLOOKUP($A16,TRANSPOSE(#REF!),KF$2+2,FALSE),0)</f>
        <v>#REF!</v>
      </c>
      <c r="KG16" t="e" cm="1">
        <f t="array" ref="KG16">_xlfn.IFNA(VLOOKUP($A16,TRANSPOSE(#REF!),KG$2+2,FALSE),0)</f>
        <v>#REF!</v>
      </c>
      <c r="KH16" t="e" cm="1">
        <f t="array" ref="KH16">_xlfn.IFNA(VLOOKUP($A16,TRANSPOSE(#REF!),KH$2+2,FALSE),0)</f>
        <v>#REF!</v>
      </c>
      <c r="KI16" t="e" cm="1">
        <f t="array" ref="KI16">_xlfn.IFNA(VLOOKUP($A16,TRANSPOSE(#REF!),KI$2+2,FALSE),0)</f>
        <v>#REF!</v>
      </c>
      <c r="KJ16" t="e" cm="1">
        <f t="array" ref="KJ16">_xlfn.IFNA(VLOOKUP($A16,TRANSPOSE(#REF!),KJ$2+2,FALSE),0)</f>
        <v>#REF!</v>
      </c>
      <c r="KK16" t="e" cm="1">
        <f t="array" ref="KK16">_xlfn.IFNA(VLOOKUP($A16,TRANSPOSE(#REF!),KK$2+2,FALSE),0)</f>
        <v>#REF!</v>
      </c>
      <c r="KL16" t="e" cm="1">
        <f t="array" ref="KL16">_xlfn.IFNA(VLOOKUP($A16,TRANSPOSE(#REF!),KL$2+2,FALSE),0)</f>
        <v>#REF!</v>
      </c>
      <c r="KM16" t="e" cm="1">
        <f t="array" ref="KM16">_xlfn.IFNA(VLOOKUP($A16,TRANSPOSE(#REF!),KM$2+2,FALSE),0)</f>
        <v>#REF!</v>
      </c>
      <c r="KN16" t="e" cm="1">
        <f t="array" ref="KN16">_xlfn.IFNA(VLOOKUP($A16,TRANSPOSE(#REF!),KN$2+2,FALSE),0)</f>
        <v>#REF!</v>
      </c>
      <c r="KO16" t="e" cm="1">
        <f t="array" ref="KO16">_xlfn.IFNA(VLOOKUP($A16,TRANSPOSE(#REF!),KO$2+2,FALSE),0)</f>
        <v>#REF!</v>
      </c>
      <c r="KP16" t="e" cm="1">
        <f t="array" ref="KP16">_xlfn.IFNA(VLOOKUP($A16,TRANSPOSE(#REF!),KP$2+2,FALSE),0)</f>
        <v>#REF!</v>
      </c>
      <c r="KQ16" t="e" cm="1">
        <f t="array" ref="KQ16">_xlfn.IFNA(VLOOKUP($A16,TRANSPOSE(#REF!),KQ$2+2,FALSE),0)</f>
        <v>#REF!</v>
      </c>
      <c r="KR16" t="e" cm="1">
        <f t="array" ref="KR16">_xlfn.IFNA(VLOOKUP($A16,TRANSPOSE(#REF!),KR$2+2,FALSE),0)</f>
        <v>#REF!</v>
      </c>
      <c r="KS16" t="e" cm="1">
        <f t="array" ref="KS16">_xlfn.IFNA(VLOOKUP($A16,TRANSPOSE(#REF!),KS$2+2,FALSE),0)</f>
        <v>#REF!</v>
      </c>
      <c r="KT16" t="e" cm="1">
        <f t="array" ref="KT16">_xlfn.IFNA(VLOOKUP($A16,TRANSPOSE(#REF!),KT$2+2,FALSE),0)</f>
        <v>#REF!</v>
      </c>
      <c r="KU16" t="e" cm="1">
        <f t="array" ref="KU16">_xlfn.IFNA(VLOOKUP($A16,TRANSPOSE(#REF!),KU$2+2,FALSE),0)</f>
        <v>#REF!</v>
      </c>
      <c r="KV16" t="e" cm="1">
        <f t="array" ref="KV16">_xlfn.IFNA(VLOOKUP($A16,TRANSPOSE(#REF!),KV$2+2,FALSE),0)</f>
        <v>#REF!</v>
      </c>
      <c r="KW16" t="e" cm="1">
        <f t="array" ref="KW16">_xlfn.IFNA(VLOOKUP($A16,TRANSPOSE(#REF!),KW$2+2,FALSE),0)</f>
        <v>#REF!</v>
      </c>
      <c r="KX16" t="e" cm="1">
        <f t="array" ref="KX16">_xlfn.IFNA(VLOOKUP($A16,TRANSPOSE(#REF!),KX$2+2,FALSE),0)</f>
        <v>#REF!</v>
      </c>
      <c r="KY16" t="e" cm="1">
        <f t="array" ref="KY16">_xlfn.IFNA(VLOOKUP($A16,TRANSPOSE(#REF!),KY$2+2,FALSE),0)</f>
        <v>#REF!</v>
      </c>
      <c r="KZ16" t="e" cm="1">
        <f t="array" ref="KZ16">_xlfn.IFNA(VLOOKUP($A16,TRANSPOSE(#REF!),KZ$2+2,FALSE),0)</f>
        <v>#REF!</v>
      </c>
      <c r="LA16" t="e" cm="1">
        <f t="array" ref="LA16">_xlfn.IFNA(VLOOKUP($A16,TRANSPOSE(#REF!),LA$2+2,FALSE),0)</f>
        <v>#REF!</v>
      </c>
      <c r="LB16" t="e" cm="1">
        <f t="array" ref="LB16">_xlfn.IFNA(VLOOKUP($A16,TRANSPOSE(#REF!),LB$2+2,FALSE),0)</f>
        <v>#REF!</v>
      </c>
      <c r="LC16" t="e" cm="1">
        <f t="array" ref="LC16">_xlfn.IFNA(VLOOKUP($A16,TRANSPOSE(#REF!),LC$2+2,FALSE),0)</f>
        <v>#REF!</v>
      </c>
      <c r="LD16" t="e" cm="1">
        <f t="array" ref="LD16">_xlfn.IFNA(VLOOKUP($A16,TRANSPOSE(#REF!),LD$2+2,FALSE),0)</f>
        <v>#REF!</v>
      </c>
      <c r="LE16" t="e" cm="1">
        <f t="array" ref="LE16">_xlfn.IFNA(VLOOKUP($A16,TRANSPOSE(#REF!),LE$2+2,FALSE),0)</f>
        <v>#REF!</v>
      </c>
      <c r="LF16" t="e" cm="1">
        <f t="array" ref="LF16">_xlfn.IFNA(VLOOKUP($A16,TRANSPOSE(#REF!),LF$2+2,FALSE),0)</f>
        <v>#REF!</v>
      </c>
      <c r="LG16" t="e" cm="1">
        <f t="array" ref="LG16">_xlfn.IFNA(VLOOKUP($A16,TRANSPOSE(#REF!),LG$2+2,FALSE),0)</f>
        <v>#REF!</v>
      </c>
      <c r="LH16" t="e" cm="1">
        <f t="array" ref="LH16">_xlfn.IFNA(VLOOKUP($A16,TRANSPOSE(#REF!),LH$2+2,FALSE),0)</f>
        <v>#REF!</v>
      </c>
      <c r="LI16" t="e" cm="1">
        <f t="array" ref="LI16">_xlfn.IFNA(VLOOKUP($A16,TRANSPOSE(#REF!),LI$2+2,FALSE),0)</f>
        <v>#REF!</v>
      </c>
      <c r="LJ16" t="e" cm="1">
        <f t="array" ref="LJ16">_xlfn.IFNA(VLOOKUP($A16,TRANSPOSE(#REF!),LJ$2+2,FALSE),0)</f>
        <v>#REF!</v>
      </c>
      <c r="LK16" t="e" cm="1">
        <f t="array" ref="LK16">_xlfn.IFNA(VLOOKUP($A16,TRANSPOSE(#REF!),LK$2+2,FALSE),0)</f>
        <v>#REF!</v>
      </c>
      <c r="LL16" t="e" cm="1">
        <f t="array" ref="LL16">_xlfn.IFNA(VLOOKUP($A16,TRANSPOSE(#REF!),LL$2+2,FALSE),0)</f>
        <v>#REF!</v>
      </c>
      <c r="LM16" t="e" cm="1">
        <f t="array" ref="LM16">_xlfn.IFNA(VLOOKUP($A16,TRANSPOSE(#REF!),LM$2+2,FALSE),0)</f>
        <v>#REF!</v>
      </c>
      <c r="LN16" t="e" cm="1">
        <f t="array" ref="LN16">_xlfn.IFNA(VLOOKUP($A16,TRANSPOSE(#REF!),LN$2+2,FALSE),0)</f>
        <v>#REF!</v>
      </c>
      <c r="LO16" t="e" cm="1">
        <f t="array" ref="LO16">_xlfn.IFNA(VLOOKUP($A16,TRANSPOSE(#REF!),LO$2+2,FALSE),0)</f>
        <v>#REF!</v>
      </c>
      <c r="LP16" t="e" cm="1">
        <f t="array" ref="LP16">_xlfn.IFNA(VLOOKUP($A16,TRANSPOSE(#REF!),LP$2+2,FALSE),0)</f>
        <v>#REF!</v>
      </c>
      <c r="LQ16" t="e" cm="1">
        <f t="array" ref="LQ16">_xlfn.IFNA(VLOOKUP($A16,TRANSPOSE(#REF!),LQ$2+2,FALSE),0)</f>
        <v>#REF!</v>
      </c>
      <c r="LR16" t="e" cm="1">
        <f t="array" ref="LR16">_xlfn.IFNA(VLOOKUP($A16,TRANSPOSE(#REF!),LR$2+2,FALSE),0)</f>
        <v>#REF!</v>
      </c>
      <c r="LS16" t="e" cm="1">
        <f t="array" ref="LS16">_xlfn.IFNA(VLOOKUP($A16,TRANSPOSE(#REF!),LS$2+2,FALSE),0)</f>
        <v>#REF!</v>
      </c>
      <c r="LT16" t="e" cm="1">
        <f t="array" ref="LT16">_xlfn.IFNA(VLOOKUP($A16,TRANSPOSE(#REF!),LT$2+2,FALSE),0)</f>
        <v>#REF!</v>
      </c>
      <c r="LU16" t="e" cm="1">
        <f t="array" ref="LU16">_xlfn.IFNA(VLOOKUP($A16,TRANSPOSE(#REF!),LU$2+2,FALSE),0)</f>
        <v>#REF!</v>
      </c>
      <c r="LV16" t="e" cm="1">
        <f t="array" ref="LV16">_xlfn.IFNA(VLOOKUP($A16,TRANSPOSE(#REF!),LV$2+2,FALSE),0)</f>
        <v>#REF!</v>
      </c>
      <c r="LW16" t="e" cm="1">
        <f t="array" ref="LW16">_xlfn.IFNA(VLOOKUP($A16,TRANSPOSE(#REF!),LW$2+2,FALSE),0)</f>
        <v>#REF!</v>
      </c>
      <c r="LX16" t="e" cm="1">
        <f t="array" ref="LX16">_xlfn.IFNA(VLOOKUP($A16,TRANSPOSE(#REF!),LX$2+2,FALSE),0)</f>
        <v>#REF!</v>
      </c>
      <c r="LY16" t="e" cm="1">
        <f t="array" ref="LY16">_xlfn.IFNA(VLOOKUP($A16,TRANSPOSE(#REF!),LY$2+2,FALSE),0)</f>
        <v>#REF!</v>
      </c>
      <c r="LZ16" t="e" cm="1">
        <f t="array" ref="LZ16">_xlfn.IFNA(VLOOKUP($A16,TRANSPOSE(#REF!),LZ$2+2,FALSE),0)</f>
        <v>#REF!</v>
      </c>
      <c r="MA16" t="e" cm="1">
        <f t="array" ref="MA16">_xlfn.IFNA(VLOOKUP($A16,TRANSPOSE(#REF!),MA$2+2,FALSE),0)</f>
        <v>#REF!</v>
      </c>
      <c r="MB16" t="e" cm="1">
        <f t="array" ref="MB16">_xlfn.IFNA(VLOOKUP($A16,TRANSPOSE(#REF!),MB$2+2,FALSE),0)</f>
        <v>#REF!</v>
      </c>
      <c r="MC16" t="e" cm="1">
        <f t="array" ref="MC16">_xlfn.IFNA(VLOOKUP($A16,TRANSPOSE(#REF!),MC$2+2,FALSE),0)</f>
        <v>#REF!</v>
      </c>
      <c r="MD16" t="e" cm="1">
        <f t="array" ref="MD16">_xlfn.IFNA(VLOOKUP($A16,TRANSPOSE(#REF!),MD$2+2,FALSE),0)</f>
        <v>#REF!</v>
      </c>
      <c r="ME16" t="e" cm="1">
        <f t="array" ref="ME16">_xlfn.IFNA(VLOOKUP($A16,TRANSPOSE(#REF!),ME$2+2,FALSE),0)</f>
        <v>#REF!</v>
      </c>
      <c r="MF16" t="e" cm="1">
        <f t="array" ref="MF16">_xlfn.IFNA(VLOOKUP($A16,TRANSPOSE(#REF!),MF$2+2,FALSE),0)</f>
        <v>#REF!</v>
      </c>
      <c r="MG16" t="e" cm="1">
        <f t="array" ref="MG16">_xlfn.IFNA(VLOOKUP($A16,TRANSPOSE(#REF!),MG$2+2,FALSE),0)</f>
        <v>#REF!</v>
      </c>
      <c r="MH16" t="e" cm="1">
        <f t="array" ref="MH16">_xlfn.IFNA(VLOOKUP($A16,TRANSPOSE(#REF!),MH$2+2,FALSE),0)</f>
        <v>#REF!</v>
      </c>
      <c r="MI16" t="e" cm="1">
        <f t="array" ref="MI16">_xlfn.IFNA(VLOOKUP($A16,TRANSPOSE(#REF!),MI$2+2,FALSE),0)</f>
        <v>#REF!</v>
      </c>
      <c r="MJ16" t="e" cm="1">
        <f t="array" ref="MJ16">_xlfn.IFNA(VLOOKUP($A16,TRANSPOSE(#REF!),MJ$2+2,FALSE),0)</f>
        <v>#REF!</v>
      </c>
      <c r="MK16" t="e" cm="1">
        <f t="array" ref="MK16">_xlfn.IFNA(VLOOKUP($A16,TRANSPOSE(#REF!),MK$2+2,FALSE),0)</f>
        <v>#REF!</v>
      </c>
      <c r="ML16" t="e" cm="1">
        <f t="array" ref="ML16">_xlfn.IFNA(VLOOKUP($A16,TRANSPOSE(#REF!),ML$2+2,FALSE),0)</f>
        <v>#REF!</v>
      </c>
      <c r="MM16" t="e" cm="1">
        <f t="array" ref="MM16">_xlfn.IFNA(VLOOKUP($A16,TRANSPOSE(#REF!),MM$2+2,FALSE),0)</f>
        <v>#REF!</v>
      </c>
      <c r="MN16" t="e" cm="1">
        <f t="array" ref="MN16">_xlfn.IFNA(VLOOKUP($A16,TRANSPOSE(#REF!),MN$2+2,FALSE),0)</f>
        <v>#REF!</v>
      </c>
      <c r="MO16" t="e" cm="1">
        <f t="array" ref="MO16">_xlfn.IFNA(VLOOKUP($A16,TRANSPOSE(#REF!),MO$2+2,FALSE),0)</f>
        <v>#REF!</v>
      </c>
      <c r="MP16" t="e" cm="1">
        <f t="array" ref="MP16">_xlfn.IFNA(VLOOKUP($A16,TRANSPOSE(#REF!),MP$2+2,FALSE),0)</f>
        <v>#REF!</v>
      </c>
      <c r="MQ16" t="e" cm="1">
        <f t="array" ref="MQ16">_xlfn.IFNA(VLOOKUP($A16,TRANSPOSE(#REF!),MQ$2+2,FALSE),0)</f>
        <v>#REF!</v>
      </c>
      <c r="MR16" t="e" cm="1">
        <f t="array" ref="MR16">_xlfn.IFNA(VLOOKUP($A16,TRANSPOSE(#REF!),MR$2+2,FALSE),0)</f>
        <v>#REF!</v>
      </c>
      <c r="MS16" t="e" cm="1">
        <f t="array" ref="MS16">_xlfn.IFNA(VLOOKUP($A16,TRANSPOSE(#REF!),MS$2+2,FALSE),0)</f>
        <v>#REF!</v>
      </c>
      <c r="MT16" t="e" cm="1">
        <f t="array" ref="MT16">_xlfn.IFNA(VLOOKUP($A16,TRANSPOSE(#REF!),MT$2+2,FALSE),0)</f>
        <v>#REF!</v>
      </c>
      <c r="MU16" t="e" cm="1">
        <f t="array" ref="MU16">_xlfn.IFNA(VLOOKUP($A16,TRANSPOSE(#REF!),MU$2+2,FALSE),0)</f>
        <v>#REF!</v>
      </c>
      <c r="MV16" t="e" cm="1">
        <f t="array" ref="MV16">_xlfn.IFNA(VLOOKUP($A16,TRANSPOSE(#REF!),MV$2+2,FALSE),0)</f>
        <v>#REF!</v>
      </c>
      <c r="MW16" t="e" cm="1">
        <f t="array" ref="MW16">_xlfn.IFNA(VLOOKUP($A16,TRANSPOSE(#REF!),MW$2+2,FALSE),0)</f>
        <v>#REF!</v>
      </c>
      <c r="MX16" t="e" cm="1">
        <f t="array" ref="MX16">_xlfn.IFNA(VLOOKUP($A16,TRANSPOSE(#REF!),MX$2+2,FALSE),0)</f>
        <v>#REF!</v>
      </c>
      <c r="MY16" t="e" cm="1">
        <f t="array" ref="MY16">_xlfn.IFNA(VLOOKUP($A16,TRANSPOSE(#REF!),MY$2+2,FALSE),0)</f>
        <v>#REF!</v>
      </c>
      <c r="MZ16" t="e" cm="1">
        <f t="array" ref="MZ16">_xlfn.IFNA(VLOOKUP($A16,TRANSPOSE(#REF!),MZ$2+2,FALSE),0)</f>
        <v>#REF!</v>
      </c>
      <c r="NA16" t="e" cm="1">
        <f t="array" ref="NA16">_xlfn.IFNA(VLOOKUP($A16,TRANSPOSE(#REF!),NA$2+2,FALSE),0)</f>
        <v>#REF!</v>
      </c>
      <c r="NB16" t="e" cm="1">
        <f t="array" ref="NB16">_xlfn.IFNA(VLOOKUP($A16,TRANSPOSE(#REF!),NB$2+2,FALSE),0)</f>
        <v>#REF!</v>
      </c>
      <c r="NC16" t="e" cm="1">
        <f t="array" ref="NC16">_xlfn.IFNA(VLOOKUP($A16,TRANSPOSE(#REF!),NC$2+2,FALSE),0)</f>
        <v>#REF!</v>
      </c>
      <c r="ND16" t="e" cm="1">
        <f t="array" ref="ND16">_xlfn.IFNA(VLOOKUP($A16,TRANSPOSE(#REF!),ND$2+2,FALSE),0)</f>
        <v>#REF!</v>
      </c>
      <c r="NE16" t="e" cm="1">
        <f t="array" ref="NE16">_xlfn.IFNA(VLOOKUP($A16,TRANSPOSE(#REF!),NE$2+2,FALSE),0)</f>
        <v>#REF!</v>
      </c>
      <c r="NF16" t="e" cm="1">
        <f t="array" ref="NF16">_xlfn.IFNA(VLOOKUP($A16,TRANSPOSE(#REF!),NF$2+2,FALSE),0)</f>
        <v>#REF!</v>
      </c>
      <c r="NG16" t="e" cm="1">
        <f t="array" ref="NG16">_xlfn.IFNA(VLOOKUP($A16,TRANSPOSE(#REF!),NG$2+2,FALSE),0)</f>
        <v>#REF!</v>
      </c>
      <c r="NH16" t="e" cm="1">
        <f t="array" ref="NH16">_xlfn.IFNA(VLOOKUP($A16,TRANSPOSE(#REF!),NH$2+2,FALSE),0)</f>
        <v>#REF!</v>
      </c>
      <c r="NI16" t="e" cm="1">
        <f t="array" ref="NI16">_xlfn.IFNA(VLOOKUP($A16,TRANSPOSE(#REF!),NI$2+2,FALSE),0)</f>
        <v>#REF!</v>
      </c>
      <c r="NJ16" t="e" cm="1">
        <f t="array" ref="NJ16">_xlfn.IFNA(VLOOKUP($A16,TRANSPOSE(#REF!),NJ$2+2,FALSE),0)</f>
        <v>#REF!</v>
      </c>
      <c r="NL16" t="e">
        <f t="shared" si="0"/>
        <v>#REF!</v>
      </c>
      <c r="NM16" t="e">
        <f t="shared" si="1"/>
        <v>#REF!</v>
      </c>
    </row>
    <row r="17" spans="1:377" x14ac:dyDescent="0.3">
      <c r="A17" t="str">
        <v>PNL01_04</v>
      </c>
      <c r="B17" t="str">
        <v>Elektriciteit</v>
      </c>
      <c r="C17" t="str">
        <v>Conversion</v>
      </c>
      <c r="D17" t="str">
        <v>Power NL</v>
      </c>
      <c r="E17" t="str">
        <v>Generation</v>
      </c>
      <c r="F17" t="str">
        <v>Electricity NL - HV</v>
      </c>
      <c r="G17" t="str">
        <v>CCGT - Power NL</v>
      </c>
      <c r="H17" t="str">
        <v>[GW]</v>
      </c>
      <c r="I17">
        <f>_xlfn.IFNA(VLOOKUP(A17,'[1]PASTE Cap_Investment'!A:B,2,FALSE),0)</f>
        <v>13.11375016</v>
      </c>
      <c r="J17" t="e" cm="1">
        <f t="array" ref="J17">_xlfn.IFNA(VLOOKUP($A17,TRANSPOSE(#REF!),J$2+2,FALSE),0)</f>
        <v>#REF!</v>
      </c>
      <c r="K17" t="e" cm="1">
        <f t="array" ref="K17">_xlfn.IFNA(VLOOKUP($A17,TRANSPOSE(#REF!),K$2+2,FALSE),0)</f>
        <v>#REF!</v>
      </c>
      <c r="L17" t="e" cm="1">
        <f t="array" ref="L17">_xlfn.IFNA(VLOOKUP($A17,TRANSPOSE(#REF!),L$2+2,FALSE),0)</f>
        <v>#REF!</v>
      </c>
      <c r="M17" t="e" cm="1">
        <f t="array" ref="M17">_xlfn.IFNA(VLOOKUP($A17,TRANSPOSE(#REF!),M$2+2,FALSE),0)</f>
        <v>#REF!</v>
      </c>
      <c r="N17" t="e" cm="1">
        <f t="array" ref="N17">_xlfn.IFNA(VLOOKUP($A17,TRANSPOSE(#REF!),N$2+2,FALSE),0)</f>
        <v>#REF!</v>
      </c>
      <c r="O17" t="e" cm="1">
        <f t="array" ref="O17">_xlfn.IFNA(VLOOKUP($A17,TRANSPOSE(#REF!),O$2+2,FALSE),0)</f>
        <v>#REF!</v>
      </c>
      <c r="P17" t="e" cm="1">
        <f t="array" ref="P17">_xlfn.IFNA(VLOOKUP($A17,TRANSPOSE(#REF!),P$2+2,FALSE),0)</f>
        <v>#REF!</v>
      </c>
      <c r="Q17" t="e" cm="1">
        <f t="array" ref="Q17">_xlfn.IFNA(VLOOKUP($A17,TRANSPOSE(#REF!),Q$2+2,FALSE),0)</f>
        <v>#REF!</v>
      </c>
      <c r="R17" t="e" cm="1">
        <f t="array" ref="R17">_xlfn.IFNA(VLOOKUP($A17,TRANSPOSE(#REF!),R$2+2,FALSE),0)</f>
        <v>#REF!</v>
      </c>
      <c r="S17" t="e" cm="1">
        <f t="array" ref="S17">_xlfn.IFNA(VLOOKUP($A17,TRANSPOSE(#REF!),S$2+2,FALSE),0)</f>
        <v>#REF!</v>
      </c>
      <c r="T17" t="e" cm="1">
        <f t="array" ref="T17">_xlfn.IFNA(VLOOKUP($A17,TRANSPOSE(#REF!),T$2+2,FALSE),0)</f>
        <v>#REF!</v>
      </c>
      <c r="U17" t="e" cm="1">
        <f t="array" ref="U17">_xlfn.IFNA(VLOOKUP($A17,TRANSPOSE(#REF!),U$2+2,FALSE),0)</f>
        <v>#REF!</v>
      </c>
      <c r="V17" t="e" cm="1">
        <f t="array" ref="V17">_xlfn.IFNA(VLOOKUP($A17,TRANSPOSE(#REF!),V$2+2,FALSE),0)</f>
        <v>#REF!</v>
      </c>
      <c r="W17" t="e" cm="1">
        <f t="array" ref="W17">_xlfn.IFNA(VLOOKUP($A17,TRANSPOSE(#REF!),W$2+2,FALSE),0)</f>
        <v>#REF!</v>
      </c>
      <c r="X17" t="e" cm="1">
        <f t="array" ref="X17">_xlfn.IFNA(VLOOKUP($A17,TRANSPOSE(#REF!),X$2+2,FALSE),0)</f>
        <v>#REF!</v>
      </c>
      <c r="Y17" t="e" cm="1">
        <f t="array" ref="Y17">_xlfn.IFNA(VLOOKUP($A17,TRANSPOSE(#REF!),Y$2+2,FALSE),0)</f>
        <v>#REF!</v>
      </c>
      <c r="Z17" t="e" cm="1">
        <f t="array" ref="Z17">_xlfn.IFNA(VLOOKUP($A17,TRANSPOSE(#REF!),Z$2+2,FALSE),0)</f>
        <v>#REF!</v>
      </c>
      <c r="AA17" t="e" cm="1">
        <f t="array" ref="AA17">_xlfn.IFNA(VLOOKUP($A17,TRANSPOSE(#REF!),AA$2+2,FALSE),0)</f>
        <v>#REF!</v>
      </c>
      <c r="AB17" t="e" cm="1">
        <f t="array" ref="AB17">_xlfn.IFNA(VLOOKUP($A17,TRANSPOSE(#REF!),AB$2+2,FALSE),0)</f>
        <v>#REF!</v>
      </c>
      <c r="AC17" t="e" cm="1">
        <f t="array" ref="AC17">_xlfn.IFNA(VLOOKUP($A17,TRANSPOSE(#REF!),AC$2+2,FALSE),0)</f>
        <v>#REF!</v>
      </c>
      <c r="AD17" t="e" cm="1">
        <f t="array" ref="AD17">_xlfn.IFNA(VLOOKUP($A17,TRANSPOSE(#REF!),AD$2+2,FALSE),0)</f>
        <v>#REF!</v>
      </c>
      <c r="AE17" t="e" cm="1">
        <f t="array" ref="AE17">_xlfn.IFNA(VLOOKUP($A17,TRANSPOSE(#REF!),AE$2+2,FALSE),0)</f>
        <v>#REF!</v>
      </c>
      <c r="AF17" t="e" cm="1">
        <f t="array" ref="AF17">_xlfn.IFNA(VLOOKUP($A17,TRANSPOSE(#REF!),AF$2+2,FALSE),0)</f>
        <v>#REF!</v>
      </c>
      <c r="AG17" t="e" cm="1">
        <f t="array" ref="AG17">_xlfn.IFNA(VLOOKUP($A17,TRANSPOSE(#REF!),AG$2+2,FALSE),0)</f>
        <v>#REF!</v>
      </c>
      <c r="AH17" t="e" cm="1">
        <f t="array" ref="AH17">_xlfn.IFNA(VLOOKUP($A17,TRANSPOSE(#REF!),AH$2+2,FALSE),0)</f>
        <v>#REF!</v>
      </c>
      <c r="AI17" t="e" cm="1">
        <f t="array" ref="AI17">_xlfn.IFNA(VLOOKUP($A17,TRANSPOSE(#REF!),AI$2+2,FALSE),0)</f>
        <v>#REF!</v>
      </c>
      <c r="AJ17" t="e" cm="1">
        <f t="array" ref="AJ17">_xlfn.IFNA(VLOOKUP($A17,TRANSPOSE(#REF!),AJ$2+2,FALSE),0)</f>
        <v>#REF!</v>
      </c>
      <c r="AK17" t="e" cm="1">
        <f t="array" ref="AK17">_xlfn.IFNA(VLOOKUP($A17,TRANSPOSE(#REF!),AK$2+2,FALSE),0)</f>
        <v>#REF!</v>
      </c>
      <c r="AL17" t="e" cm="1">
        <f t="array" ref="AL17">_xlfn.IFNA(VLOOKUP($A17,TRANSPOSE(#REF!),AL$2+2,FALSE),0)</f>
        <v>#REF!</v>
      </c>
      <c r="AM17" t="e" cm="1">
        <f t="array" ref="AM17">_xlfn.IFNA(VLOOKUP($A17,TRANSPOSE(#REF!),AM$2+2,FALSE),0)</f>
        <v>#REF!</v>
      </c>
      <c r="AN17" t="e" cm="1">
        <f t="array" ref="AN17">_xlfn.IFNA(VLOOKUP($A17,TRANSPOSE(#REF!),AN$2+2,FALSE),0)</f>
        <v>#REF!</v>
      </c>
      <c r="AO17" t="e" cm="1">
        <f t="array" ref="AO17">_xlfn.IFNA(VLOOKUP($A17,TRANSPOSE(#REF!),AO$2+2,FALSE),0)</f>
        <v>#REF!</v>
      </c>
      <c r="AP17" t="e" cm="1">
        <f t="array" ref="AP17">_xlfn.IFNA(VLOOKUP($A17,TRANSPOSE(#REF!),AP$2+2,FALSE),0)</f>
        <v>#REF!</v>
      </c>
      <c r="AQ17" t="e" cm="1">
        <f t="array" ref="AQ17">_xlfn.IFNA(VLOOKUP($A17,TRANSPOSE(#REF!),AQ$2+2,FALSE),0)</f>
        <v>#REF!</v>
      </c>
      <c r="AR17" t="e" cm="1">
        <f t="array" ref="AR17">_xlfn.IFNA(VLOOKUP($A17,TRANSPOSE(#REF!),AR$2+2,FALSE),0)</f>
        <v>#REF!</v>
      </c>
      <c r="AS17" t="e" cm="1">
        <f t="array" ref="AS17">_xlfn.IFNA(VLOOKUP($A17,TRANSPOSE(#REF!),AS$2+2,FALSE),0)</f>
        <v>#REF!</v>
      </c>
      <c r="AT17" t="e" cm="1">
        <f t="array" ref="AT17">_xlfn.IFNA(VLOOKUP($A17,TRANSPOSE(#REF!),AT$2+2,FALSE),0)</f>
        <v>#REF!</v>
      </c>
      <c r="AU17" t="e" cm="1">
        <f t="array" ref="AU17">_xlfn.IFNA(VLOOKUP($A17,TRANSPOSE(#REF!),AU$2+2,FALSE),0)</f>
        <v>#REF!</v>
      </c>
      <c r="AV17" t="e" cm="1">
        <f t="array" ref="AV17">_xlfn.IFNA(VLOOKUP($A17,TRANSPOSE(#REF!),AV$2+2,FALSE),0)</f>
        <v>#REF!</v>
      </c>
      <c r="AW17" t="e" cm="1">
        <f t="array" ref="AW17">_xlfn.IFNA(VLOOKUP($A17,TRANSPOSE(#REF!),AW$2+2,FALSE),0)</f>
        <v>#REF!</v>
      </c>
      <c r="AX17" t="e" cm="1">
        <f t="array" ref="AX17">_xlfn.IFNA(VLOOKUP($A17,TRANSPOSE(#REF!),AX$2+2,FALSE),0)</f>
        <v>#REF!</v>
      </c>
      <c r="AY17" t="e" cm="1">
        <f t="array" ref="AY17">_xlfn.IFNA(VLOOKUP($A17,TRANSPOSE(#REF!),AY$2+2,FALSE),0)</f>
        <v>#REF!</v>
      </c>
      <c r="AZ17" t="e" cm="1">
        <f t="array" ref="AZ17">_xlfn.IFNA(VLOOKUP($A17,TRANSPOSE(#REF!),AZ$2+2,FALSE),0)</f>
        <v>#REF!</v>
      </c>
      <c r="BA17" t="e" cm="1">
        <f t="array" ref="BA17">_xlfn.IFNA(VLOOKUP($A17,TRANSPOSE(#REF!),BA$2+2,FALSE),0)</f>
        <v>#REF!</v>
      </c>
      <c r="BB17" t="e" cm="1">
        <f t="array" ref="BB17">_xlfn.IFNA(VLOOKUP($A17,TRANSPOSE(#REF!),BB$2+2,FALSE),0)</f>
        <v>#REF!</v>
      </c>
      <c r="BC17" t="e" cm="1">
        <f t="array" ref="BC17">_xlfn.IFNA(VLOOKUP($A17,TRANSPOSE(#REF!),BC$2+2,FALSE),0)</f>
        <v>#REF!</v>
      </c>
      <c r="BD17" t="e" cm="1">
        <f t="array" ref="BD17">_xlfn.IFNA(VLOOKUP($A17,TRANSPOSE(#REF!),BD$2+2,FALSE),0)</f>
        <v>#REF!</v>
      </c>
      <c r="BE17" t="e" cm="1">
        <f t="array" ref="BE17">_xlfn.IFNA(VLOOKUP($A17,TRANSPOSE(#REF!),BE$2+2,FALSE),0)</f>
        <v>#REF!</v>
      </c>
      <c r="BF17" t="e" cm="1">
        <f t="array" ref="BF17">_xlfn.IFNA(VLOOKUP($A17,TRANSPOSE(#REF!),BF$2+2,FALSE),0)</f>
        <v>#REF!</v>
      </c>
      <c r="BG17" t="e" cm="1">
        <f t="array" ref="BG17">_xlfn.IFNA(VLOOKUP($A17,TRANSPOSE(#REF!),BG$2+2,FALSE),0)</f>
        <v>#REF!</v>
      </c>
      <c r="BH17" t="e" cm="1">
        <f t="array" ref="BH17">_xlfn.IFNA(VLOOKUP($A17,TRANSPOSE(#REF!),BH$2+2,FALSE),0)</f>
        <v>#REF!</v>
      </c>
      <c r="BI17" t="e" cm="1">
        <f t="array" ref="BI17">_xlfn.IFNA(VLOOKUP($A17,TRANSPOSE(#REF!),BI$2+2,FALSE),0)</f>
        <v>#REF!</v>
      </c>
      <c r="BJ17" t="e" cm="1">
        <f t="array" ref="BJ17">_xlfn.IFNA(VLOOKUP($A17,TRANSPOSE(#REF!),BJ$2+2,FALSE),0)</f>
        <v>#REF!</v>
      </c>
      <c r="BK17" t="e" cm="1">
        <f t="array" ref="BK17">_xlfn.IFNA(VLOOKUP($A17,TRANSPOSE(#REF!),BK$2+2,FALSE),0)</f>
        <v>#REF!</v>
      </c>
      <c r="BL17" t="e" cm="1">
        <f t="array" ref="BL17">_xlfn.IFNA(VLOOKUP($A17,TRANSPOSE(#REF!),BL$2+2,FALSE),0)</f>
        <v>#REF!</v>
      </c>
      <c r="BM17" t="e" cm="1">
        <f t="array" ref="BM17">_xlfn.IFNA(VLOOKUP($A17,TRANSPOSE(#REF!),BM$2+2,FALSE),0)</f>
        <v>#REF!</v>
      </c>
      <c r="BN17" t="e" cm="1">
        <f t="array" ref="BN17">_xlfn.IFNA(VLOOKUP($A17,TRANSPOSE(#REF!),BN$2+2,FALSE),0)</f>
        <v>#REF!</v>
      </c>
      <c r="BO17" t="e" cm="1">
        <f t="array" ref="BO17">_xlfn.IFNA(VLOOKUP($A17,TRANSPOSE(#REF!),BO$2+2,FALSE),0)</f>
        <v>#REF!</v>
      </c>
      <c r="BP17" t="e" cm="1">
        <f t="array" ref="BP17">_xlfn.IFNA(VLOOKUP($A17,TRANSPOSE(#REF!),BP$2+2,FALSE),0)</f>
        <v>#REF!</v>
      </c>
      <c r="BQ17" t="e" cm="1">
        <f t="array" ref="BQ17">_xlfn.IFNA(VLOOKUP($A17,TRANSPOSE(#REF!),BQ$2+2,FALSE),0)</f>
        <v>#REF!</v>
      </c>
      <c r="BR17" t="e" cm="1">
        <f t="array" ref="BR17">_xlfn.IFNA(VLOOKUP($A17,TRANSPOSE(#REF!),BR$2+2,FALSE),0)</f>
        <v>#REF!</v>
      </c>
      <c r="BS17" t="e" cm="1">
        <f t="array" ref="BS17">_xlfn.IFNA(VLOOKUP($A17,TRANSPOSE(#REF!),BS$2+2,FALSE),0)</f>
        <v>#REF!</v>
      </c>
      <c r="BT17" t="e" cm="1">
        <f t="array" ref="BT17">_xlfn.IFNA(VLOOKUP($A17,TRANSPOSE(#REF!),BT$2+2,FALSE),0)</f>
        <v>#REF!</v>
      </c>
      <c r="BU17" t="e" cm="1">
        <f t="array" ref="BU17">_xlfn.IFNA(VLOOKUP($A17,TRANSPOSE(#REF!),BU$2+2,FALSE),0)</f>
        <v>#REF!</v>
      </c>
      <c r="BV17" t="e" cm="1">
        <f t="array" ref="BV17">_xlfn.IFNA(VLOOKUP($A17,TRANSPOSE(#REF!),BV$2+2,FALSE),0)</f>
        <v>#REF!</v>
      </c>
      <c r="BW17" t="e" cm="1">
        <f t="array" ref="BW17">_xlfn.IFNA(VLOOKUP($A17,TRANSPOSE(#REF!),BW$2+2,FALSE),0)</f>
        <v>#REF!</v>
      </c>
      <c r="BX17" t="e" cm="1">
        <f t="array" ref="BX17">_xlfn.IFNA(VLOOKUP($A17,TRANSPOSE(#REF!),BX$2+2,FALSE),0)</f>
        <v>#REF!</v>
      </c>
      <c r="BY17" t="e" cm="1">
        <f t="array" ref="BY17">_xlfn.IFNA(VLOOKUP($A17,TRANSPOSE(#REF!),BY$2+2,FALSE),0)</f>
        <v>#REF!</v>
      </c>
      <c r="BZ17" t="e" cm="1">
        <f t="array" ref="BZ17">_xlfn.IFNA(VLOOKUP($A17,TRANSPOSE(#REF!),BZ$2+2,FALSE),0)</f>
        <v>#REF!</v>
      </c>
      <c r="CA17" t="e" cm="1">
        <f t="array" ref="CA17">_xlfn.IFNA(VLOOKUP($A17,TRANSPOSE(#REF!),CA$2+2,FALSE),0)</f>
        <v>#REF!</v>
      </c>
      <c r="CB17" t="e" cm="1">
        <f t="array" ref="CB17">_xlfn.IFNA(VLOOKUP($A17,TRANSPOSE(#REF!),CB$2+2,FALSE),0)</f>
        <v>#REF!</v>
      </c>
      <c r="CC17" t="e" cm="1">
        <f t="array" ref="CC17">_xlfn.IFNA(VLOOKUP($A17,TRANSPOSE(#REF!),CC$2+2,FALSE),0)</f>
        <v>#REF!</v>
      </c>
      <c r="CD17" t="e" cm="1">
        <f t="array" ref="CD17">_xlfn.IFNA(VLOOKUP($A17,TRANSPOSE(#REF!),CD$2+2,FALSE),0)</f>
        <v>#REF!</v>
      </c>
      <c r="CE17" t="e" cm="1">
        <f t="array" ref="CE17">_xlfn.IFNA(VLOOKUP($A17,TRANSPOSE(#REF!),CE$2+2,FALSE),0)</f>
        <v>#REF!</v>
      </c>
      <c r="CF17" t="e" cm="1">
        <f t="array" ref="CF17">_xlfn.IFNA(VLOOKUP($A17,TRANSPOSE(#REF!),CF$2+2,FALSE),0)</f>
        <v>#REF!</v>
      </c>
      <c r="CG17" t="e" cm="1">
        <f t="array" ref="CG17">_xlfn.IFNA(VLOOKUP($A17,TRANSPOSE(#REF!),CG$2+2,FALSE),0)</f>
        <v>#REF!</v>
      </c>
      <c r="CH17" t="e" cm="1">
        <f t="array" ref="CH17">_xlfn.IFNA(VLOOKUP($A17,TRANSPOSE(#REF!),CH$2+2,FALSE),0)</f>
        <v>#REF!</v>
      </c>
      <c r="CI17" t="e" cm="1">
        <f t="array" ref="CI17">_xlfn.IFNA(VLOOKUP($A17,TRANSPOSE(#REF!),CI$2+2,FALSE),0)</f>
        <v>#REF!</v>
      </c>
      <c r="CJ17" t="e" cm="1">
        <f t="array" ref="CJ17">_xlfn.IFNA(VLOOKUP($A17,TRANSPOSE(#REF!),CJ$2+2,FALSE),0)</f>
        <v>#REF!</v>
      </c>
      <c r="CK17" t="e" cm="1">
        <f t="array" ref="CK17">_xlfn.IFNA(VLOOKUP($A17,TRANSPOSE(#REF!),CK$2+2,FALSE),0)</f>
        <v>#REF!</v>
      </c>
      <c r="CL17" t="e" cm="1">
        <f t="array" ref="CL17">_xlfn.IFNA(VLOOKUP($A17,TRANSPOSE(#REF!),CL$2+2,FALSE),0)</f>
        <v>#REF!</v>
      </c>
      <c r="CM17" t="e" cm="1">
        <f t="array" ref="CM17">_xlfn.IFNA(VLOOKUP($A17,TRANSPOSE(#REF!),CM$2+2,FALSE),0)</f>
        <v>#REF!</v>
      </c>
      <c r="CN17" t="e" cm="1">
        <f t="array" ref="CN17">_xlfn.IFNA(VLOOKUP($A17,TRANSPOSE(#REF!),CN$2+2,FALSE),0)</f>
        <v>#REF!</v>
      </c>
      <c r="CO17" t="e" cm="1">
        <f t="array" ref="CO17">_xlfn.IFNA(VLOOKUP($A17,TRANSPOSE(#REF!),CO$2+2,FALSE),0)</f>
        <v>#REF!</v>
      </c>
      <c r="CP17" t="e" cm="1">
        <f t="array" ref="CP17">_xlfn.IFNA(VLOOKUP($A17,TRANSPOSE(#REF!),CP$2+2,FALSE),0)</f>
        <v>#REF!</v>
      </c>
      <c r="CQ17" t="e" cm="1">
        <f t="array" ref="CQ17">_xlfn.IFNA(VLOOKUP($A17,TRANSPOSE(#REF!),CQ$2+2,FALSE),0)</f>
        <v>#REF!</v>
      </c>
      <c r="CR17" t="e" cm="1">
        <f t="array" ref="CR17">_xlfn.IFNA(VLOOKUP($A17,TRANSPOSE(#REF!),CR$2+2,FALSE),0)</f>
        <v>#REF!</v>
      </c>
      <c r="CS17" t="e" cm="1">
        <f t="array" ref="CS17">_xlfn.IFNA(VLOOKUP($A17,TRANSPOSE(#REF!),CS$2+2,FALSE),0)</f>
        <v>#REF!</v>
      </c>
      <c r="CT17" t="e" cm="1">
        <f t="array" ref="CT17">_xlfn.IFNA(VLOOKUP($A17,TRANSPOSE(#REF!),CT$2+2,FALSE),0)</f>
        <v>#REF!</v>
      </c>
      <c r="CU17" t="e" cm="1">
        <f t="array" ref="CU17">_xlfn.IFNA(VLOOKUP($A17,TRANSPOSE(#REF!),CU$2+2,FALSE),0)</f>
        <v>#REF!</v>
      </c>
      <c r="CV17" t="e" cm="1">
        <f t="array" ref="CV17">_xlfn.IFNA(VLOOKUP($A17,TRANSPOSE(#REF!),CV$2+2,FALSE),0)</f>
        <v>#REF!</v>
      </c>
      <c r="CW17" t="e" cm="1">
        <f t="array" ref="CW17">_xlfn.IFNA(VLOOKUP($A17,TRANSPOSE(#REF!),CW$2+2,FALSE),0)</f>
        <v>#REF!</v>
      </c>
      <c r="CX17" t="e" cm="1">
        <f t="array" ref="CX17">_xlfn.IFNA(VLOOKUP($A17,TRANSPOSE(#REF!),CX$2+2,FALSE),0)</f>
        <v>#REF!</v>
      </c>
      <c r="CY17" t="e" cm="1">
        <f t="array" ref="CY17">_xlfn.IFNA(VLOOKUP($A17,TRANSPOSE(#REF!),CY$2+2,FALSE),0)</f>
        <v>#REF!</v>
      </c>
      <c r="CZ17" t="e" cm="1">
        <f t="array" ref="CZ17">_xlfn.IFNA(VLOOKUP($A17,TRANSPOSE(#REF!),CZ$2+2,FALSE),0)</f>
        <v>#REF!</v>
      </c>
      <c r="DA17" t="e" cm="1">
        <f t="array" ref="DA17">_xlfn.IFNA(VLOOKUP($A17,TRANSPOSE(#REF!),DA$2+2,FALSE),0)</f>
        <v>#REF!</v>
      </c>
      <c r="DB17" t="e" cm="1">
        <f t="array" ref="DB17">_xlfn.IFNA(VLOOKUP($A17,TRANSPOSE(#REF!),DB$2+2,FALSE),0)</f>
        <v>#REF!</v>
      </c>
      <c r="DC17" t="e" cm="1">
        <f t="array" ref="DC17">_xlfn.IFNA(VLOOKUP($A17,TRANSPOSE(#REF!),DC$2+2,FALSE),0)</f>
        <v>#REF!</v>
      </c>
      <c r="DD17" t="e" cm="1">
        <f t="array" ref="DD17">_xlfn.IFNA(VLOOKUP($A17,TRANSPOSE(#REF!),DD$2+2,FALSE),0)</f>
        <v>#REF!</v>
      </c>
      <c r="DE17" t="e" cm="1">
        <f t="array" ref="DE17">_xlfn.IFNA(VLOOKUP($A17,TRANSPOSE(#REF!),DE$2+2,FALSE),0)</f>
        <v>#REF!</v>
      </c>
      <c r="DF17" t="e" cm="1">
        <f t="array" ref="DF17">_xlfn.IFNA(VLOOKUP($A17,TRANSPOSE(#REF!),DF$2+2,FALSE),0)</f>
        <v>#REF!</v>
      </c>
      <c r="DG17" t="e" cm="1">
        <f t="array" ref="DG17">_xlfn.IFNA(VLOOKUP($A17,TRANSPOSE(#REF!),DG$2+2,FALSE),0)</f>
        <v>#REF!</v>
      </c>
      <c r="DH17" t="e" cm="1">
        <f t="array" ref="DH17">_xlfn.IFNA(VLOOKUP($A17,TRANSPOSE(#REF!),DH$2+2,FALSE),0)</f>
        <v>#REF!</v>
      </c>
      <c r="DI17" t="e" cm="1">
        <f t="array" ref="DI17">_xlfn.IFNA(VLOOKUP($A17,TRANSPOSE(#REF!),DI$2+2,FALSE),0)</f>
        <v>#REF!</v>
      </c>
      <c r="DJ17" t="e" cm="1">
        <f t="array" ref="DJ17">_xlfn.IFNA(VLOOKUP($A17,TRANSPOSE(#REF!),DJ$2+2,FALSE),0)</f>
        <v>#REF!</v>
      </c>
      <c r="DK17" t="e" cm="1">
        <f t="array" ref="DK17">_xlfn.IFNA(VLOOKUP($A17,TRANSPOSE(#REF!),DK$2+2,FALSE),0)</f>
        <v>#REF!</v>
      </c>
      <c r="DL17" t="e" cm="1">
        <f t="array" ref="DL17">_xlfn.IFNA(VLOOKUP($A17,TRANSPOSE(#REF!),DL$2+2,FALSE),0)</f>
        <v>#REF!</v>
      </c>
      <c r="DM17" t="e" cm="1">
        <f t="array" ref="DM17">_xlfn.IFNA(VLOOKUP($A17,TRANSPOSE(#REF!),DM$2+2,FALSE),0)</f>
        <v>#REF!</v>
      </c>
      <c r="DN17" t="e" cm="1">
        <f t="array" ref="DN17">_xlfn.IFNA(VLOOKUP($A17,TRANSPOSE(#REF!),DN$2+2,FALSE),0)</f>
        <v>#REF!</v>
      </c>
      <c r="DO17" t="e" cm="1">
        <f t="array" ref="DO17">_xlfn.IFNA(VLOOKUP($A17,TRANSPOSE(#REF!),DO$2+2,FALSE),0)</f>
        <v>#REF!</v>
      </c>
      <c r="DP17" t="e" cm="1">
        <f t="array" ref="DP17">_xlfn.IFNA(VLOOKUP($A17,TRANSPOSE(#REF!),DP$2+2,FALSE),0)</f>
        <v>#REF!</v>
      </c>
      <c r="DQ17" t="e" cm="1">
        <f t="array" ref="DQ17">_xlfn.IFNA(VLOOKUP($A17,TRANSPOSE(#REF!),DQ$2+2,FALSE),0)</f>
        <v>#REF!</v>
      </c>
      <c r="DR17" t="e" cm="1">
        <f t="array" ref="DR17">_xlfn.IFNA(VLOOKUP($A17,TRANSPOSE(#REF!),DR$2+2,FALSE),0)</f>
        <v>#REF!</v>
      </c>
      <c r="DS17" t="e" cm="1">
        <f t="array" ref="DS17">_xlfn.IFNA(VLOOKUP($A17,TRANSPOSE(#REF!),DS$2+2,FALSE),0)</f>
        <v>#REF!</v>
      </c>
      <c r="DT17" t="e" cm="1">
        <f t="array" ref="DT17">_xlfn.IFNA(VLOOKUP($A17,TRANSPOSE(#REF!),DT$2+2,FALSE),0)</f>
        <v>#REF!</v>
      </c>
      <c r="DU17" t="e" cm="1">
        <f t="array" ref="DU17">_xlfn.IFNA(VLOOKUP($A17,TRANSPOSE(#REF!),DU$2+2,FALSE),0)</f>
        <v>#REF!</v>
      </c>
      <c r="DV17" t="e" cm="1">
        <f t="array" ref="DV17">_xlfn.IFNA(VLOOKUP($A17,TRANSPOSE(#REF!),DV$2+2,FALSE),0)</f>
        <v>#REF!</v>
      </c>
      <c r="DW17" t="e" cm="1">
        <f t="array" ref="DW17">_xlfn.IFNA(VLOOKUP($A17,TRANSPOSE(#REF!),DW$2+2,FALSE),0)</f>
        <v>#REF!</v>
      </c>
      <c r="DX17" t="e" cm="1">
        <f t="array" ref="DX17">_xlfn.IFNA(VLOOKUP($A17,TRANSPOSE(#REF!),DX$2+2,FALSE),0)</f>
        <v>#REF!</v>
      </c>
      <c r="DY17" t="e" cm="1">
        <f t="array" ref="DY17">_xlfn.IFNA(VLOOKUP($A17,TRANSPOSE(#REF!),DY$2+2,FALSE),0)</f>
        <v>#REF!</v>
      </c>
      <c r="DZ17" t="e" cm="1">
        <f t="array" ref="DZ17">_xlfn.IFNA(VLOOKUP($A17,TRANSPOSE(#REF!),DZ$2+2,FALSE),0)</f>
        <v>#REF!</v>
      </c>
      <c r="EA17" t="e" cm="1">
        <f t="array" ref="EA17">_xlfn.IFNA(VLOOKUP($A17,TRANSPOSE(#REF!),EA$2+2,FALSE),0)</f>
        <v>#REF!</v>
      </c>
      <c r="EB17" t="e" cm="1">
        <f t="array" ref="EB17">_xlfn.IFNA(VLOOKUP($A17,TRANSPOSE(#REF!),EB$2+2,FALSE),0)</f>
        <v>#REF!</v>
      </c>
      <c r="EC17" t="e" cm="1">
        <f t="array" ref="EC17">_xlfn.IFNA(VLOOKUP($A17,TRANSPOSE(#REF!),EC$2+2,FALSE),0)</f>
        <v>#REF!</v>
      </c>
      <c r="ED17" t="e" cm="1">
        <f t="array" ref="ED17">_xlfn.IFNA(VLOOKUP($A17,TRANSPOSE(#REF!),ED$2+2,FALSE),0)</f>
        <v>#REF!</v>
      </c>
      <c r="EE17" t="e" cm="1">
        <f t="array" ref="EE17">_xlfn.IFNA(VLOOKUP($A17,TRANSPOSE(#REF!),EE$2+2,FALSE),0)</f>
        <v>#REF!</v>
      </c>
      <c r="EF17" t="e" cm="1">
        <f t="array" ref="EF17">_xlfn.IFNA(VLOOKUP($A17,TRANSPOSE(#REF!),EF$2+2,FALSE),0)</f>
        <v>#REF!</v>
      </c>
      <c r="EG17" t="e" cm="1">
        <f t="array" ref="EG17">_xlfn.IFNA(VLOOKUP($A17,TRANSPOSE(#REF!),EG$2+2,FALSE),0)</f>
        <v>#REF!</v>
      </c>
      <c r="EH17" t="e" cm="1">
        <f t="array" ref="EH17">_xlfn.IFNA(VLOOKUP($A17,TRANSPOSE(#REF!),EH$2+2,FALSE),0)</f>
        <v>#REF!</v>
      </c>
      <c r="EI17" t="e" cm="1">
        <f t="array" ref="EI17">_xlfn.IFNA(VLOOKUP($A17,TRANSPOSE(#REF!),EI$2+2,FALSE),0)</f>
        <v>#REF!</v>
      </c>
      <c r="EJ17" t="e" cm="1">
        <f t="array" ref="EJ17">_xlfn.IFNA(VLOOKUP($A17,TRANSPOSE(#REF!),EJ$2+2,FALSE),0)</f>
        <v>#REF!</v>
      </c>
      <c r="EK17" t="e" cm="1">
        <f t="array" ref="EK17">_xlfn.IFNA(VLOOKUP($A17,TRANSPOSE(#REF!),EK$2+2,FALSE),0)</f>
        <v>#REF!</v>
      </c>
      <c r="EL17" t="e" cm="1">
        <f t="array" ref="EL17">_xlfn.IFNA(VLOOKUP($A17,TRANSPOSE(#REF!),EL$2+2,FALSE),0)</f>
        <v>#REF!</v>
      </c>
      <c r="EM17" t="e" cm="1">
        <f t="array" ref="EM17">_xlfn.IFNA(VLOOKUP($A17,TRANSPOSE(#REF!),EM$2+2,FALSE),0)</f>
        <v>#REF!</v>
      </c>
      <c r="EN17" t="e" cm="1">
        <f t="array" ref="EN17">_xlfn.IFNA(VLOOKUP($A17,TRANSPOSE(#REF!),EN$2+2,FALSE),0)</f>
        <v>#REF!</v>
      </c>
      <c r="EO17" t="e" cm="1">
        <f t="array" ref="EO17">_xlfn.IFNA(VLOOKUP($A17,TRANSPOSE(#REF!),EO$2+2,FALSE),0)</f>
        <v>#REF!</v>
      </c>
      <c r="EP17" t="e" cm="1">
        <f t="array" ref="EP17">_xlfn.IFNA(VLOOKUP($A17,TRANSPOSE(#REF!),EP$2+2,FALSE),0)</f>
        <v>#REF!</v>
      </c>
      <c r="EQ17" t="e" cm="1">
        <f t="array" ref="EQ17">_xlfn.IFNA(VLOOKUP($A17,TRANSPOSE(#REF!),EQ$2+2,FALSE),0)</f>
        <v>#REF!</v>
      </c>
      <c r="ER17" t="e" cm="1">
        <f t="array" ref="ER17">_xlfn.IFNA(VLOOKUP($A17,TRANSPOSE(#REF!),ER$2+2,FALSE),0)</f>
        <v>#REF!</v>
      </c>
      <c r="ES17" t="e" cm="1">
        <f t="array" ref="ES17">_xlfn.IFNA(VLOOKUP($A17,TRANSPOSE(#REF!),ES$2+2,FALSE),0)</f>
        <v>#REF!</v>
      </c>
      <c r="ET17" t="e" cm="1">
        <f t="array" ref="ET17">_xlfn.IFNA(VLOOKUP($A17,TRANSPOSE(#REF!),ET$2+2,FALSE),0)</f>
        <v>#REF!</v>
      </c>
      <c r="EU17" t="e" cm="1">
        <f t="array" ref="EU17">_xlfn.IFNA(VLOOKUP($A17,TRANSPOSE(#REF!),EU$2+2,FALSE),0)</f>
        <v>#REF!</v>
      </c>
      <c r="EV17" t="e" cm="1">
        <f t="array" ref="EV17">_xlfn.IFNA(VLOOKUP($A17,TRANSPOSE(#REF!),EV$2+2,FALSE),0)</f>
        <v>#REF!</v>
      </c>
      <c r="EW17" t="e" cm="1">
        <f t="array" ref="EW17">_xlfn.IFNA(VLOOKUP($A17,TRANSPOSE(#REF!),EW$2+2,FALSE),0)</f>
        <v>#REF!</v>
      </c>
      <c r="EX17" t="e" cm="1">
        <f t="array" ref="EX17">_xlfn.IFNA(VLOOKUP($A17,TRANSPOSE(#REF!),EX$2+2,FALSE),0)</f>
        <v>#REF!</v>
      </c>
      <c r="EY17" t="e" cm="1">
        <f t="array" ref="EY17">_xlfn.IFNA(VLOOKUP($A17,TRANSPOSE(#REF!),EY$2+2,FALSE),0)</f>
        <v>#REF!</v>
      </c>
      <c r="EZ17" t="e" cm="1">
        <f t="array" ref="EZ17">_xlfn.IFNA(VLOOKUP($A17,TRANSPOSE(#REF!),EZ$2+2,FALSE),0)</f>
        <v>#REF!</v>
      </c>
      <c r="FA17" t="e" cm="1">
        <f t="array" ref="FA17">_xlfn.IFNA(VLOOKUP($A17,TRANSPOSE(#REF!),FA$2+2,FALSE),0)</f>
        <v>#REF!</v>
      </c>
      <c r="FB17" t="e" cm="1">
        <f t="array" ref="FB17">_xlfn.IFNA(VLOOKUP($A17,TRANSPOSE(#REF!),FB$2+2,FALSE),0)</f>
        <v>#REF!</v>
      </c>
      <c r="FC17" t="e" cm="1">
        <f t="array" ref="FC17">_xlfn.IFNA(VLOOKUP($A17,TRANSPOSE(#REF!),FC$2+2,FALSE),0)</f>
        <v>#REF!</v>
      </c>
      <c r="FD17" t="e" cm="1">
        <f t="array" ref="FD17">_xlfn.IFNA(VLOOKUP($A17,TRANSPOSE(#REF!),FD$2+2,FALSE),0)</f>
        <v>#REF!</v>
      </c>
      <c r="FE17" t="e" cm="1">
        <f t="array" ref="FE17">_xlfn.IFNA(VLOOKUP($A17,TRANSPOSE(#REF!),FE$2+2,FALSE),0)</f>
        <v>#REF!</v>
      </c>
      <c r="FF17" t="e" cm="1">
        <f t="array" ref="FF17">_xlfn.IFNA(VLOOKUP($A17,TRANSPOSE(#REF!),FF$2+2,FALSE),0)</f>
        <v>#REF!</v>
      </c>
      <c r="FG17" t="e" cm="1">
        <f t="array" ref="FG17">_xlfn.IFNA(VLOOKUP($A17,TRANSPOSE(#REF!),FG$2+2,FALSE),0)</f>
        <v>#REF!</v>
      </c>
      <c r="FH17" t="e" cm="1">
        <f t="array" ref="FH17">_xlfn.IFNA(VLOOKUP($A17,TRANSPOSE(#REF!),FH$2+2,FALSE),0)</f>
        <v>#REF!</v>
      </c>
      <c r="FI17" t="e" cm="1">
        <f t="array" ref="FI17">_xlfn.IFNA(VLOOKUP($A17,TRANSPOSE(#REF!),FI$2+2,FALSE),0)</f>
        <v>#REF!</v>
      </c>
      <c r="FJ17" t="e" cm="1">
        <f t="array" ref="FJ17">_xlfn.IFNA(VLOOKUP($A17,TRANSPOSE(#REF!),FJ$2+2,FALSE),0)</f>
        <v>#REF!</v>
      </c>
      <c r="FK17" t="e" cm="1">
        <f t="array" ref="FK17">_xlfn.IFNA(VLOOKUP($A17,TRANSPOSE(#REF!),FK$2+2,FALSE),0)</f>
        <v>#REF!</v>
      </c>
      <c r="FL17" t="e" cm="1">
        <f t="array" ref="FL17">_xlfn.IFNA(VLOOKUP($A17,TRANSPOSE(#REF!),FL$2+2,FALSE),0)</f>
        <v>#REF!</v>
      </c>
      <c r="FM17" t="e" cm="1">
        <f t="array" ref="FM17">_xlfn.IFNA(VLOOKUP($A17,TRANSPOSE(#REF!),FM$2+2,FALSE),0)</f>
        <v>#REF!</v>
      </c>
      <c r="FN17" t="e" cm="1">
        <f t="array" ref="FN17">_xlfn.IFNA(VLOOKUP($A17,TRANSPOSE(#REF!),FN$2+2,FALSE),0)</f>
        <v>#REF!</v>
      </c>
      <c r="FO17" t="e" cm="1">
        <f t="array" ref="FO17">_xlfn.IFNA(VLOOKUP($A17,TRANSPOSE(#REF!),FO$2+2,FALSE),0)</f>
        <v>#REF!</v>
      </c>
      <c r="FP17" t="e" cm="1">
        <f t="array" ref="FP17">_xlfn.IFNA(VLOOKUP($A17,TRANSPOSE(#REF!),FP$2+2,FALSE),0)</f>
        <v>#REF!</v>
      </c>
      <c r="FQ17" t="e" cm="1">
        <f t="array" ref="FQ17">_xlfn.IFNA(VLOOKUP($A17,TRANSPOSE(#REF!),FQ$2+2,FALSE),0)</f>
        <v>#REF!</v>
      </c>
      <c r="FR17" t="e" cm="1">
        <f t="array" ref="FR17">_xlfn.IFNA(VLOOKUP($A17,TRANSPOSE(#REF!),FR$2+2,FALSE),0)</f>
        <v>#REF!</v>
      </c>
      <c r="FS17" t="e" cm="1">
        <f t="array" ref="FS17">_xlfn.IFNA(VLOOKUP($A17,TRANSPOSE(#REF!),FS$2+2,FALSE),0)</f>
        <v>#REF!</v>
      </c>
      <c r="FT17" t="e" cm="1">
        <f t="array" ref="FT17">_xlfn.IFNA(VLOOKUP($A17,TRANSPOSE(#REF!),FT$2+2,FALSE),0)</f>
        <v>#REF!</v>
      </c>
      <c r="FU17" t="e" cm="1">
        <f t="array" ref="FU17">_xlfn.IFNA(VLOOKUP($A17,TRANSPOSE(#REF!),FU$2+2,FALSE),0)</f>
        <v>#REF!</v>
      </c>
      <c r="FV17" t="e" cm="1">
        <f t="array" ref="FV17">_xlfn.IFNA(VLOOKUP($A17,TRANSPOSE(#REF!),FV$2+2,FALSE),0)</f>
        <v>#REF!</v>
      </c>
      <c r="FW17" t="e" cm="1">
        <f t="array" ref="FW17">_xlfn.IFNA(VLOOKUP($A17,TRANSPOSE(#REF!),FW$2+2,FALSE),0)</f>
        <v>#REF!</v>
      </c>
      <c r="FX17" t="e" cm="1">
        <f t="array" ref="FX17">_xlfn.IFNA(VLOOKUP($A17,TRANSPOSE(#REF!),FX$2+2,FALSE),0)</f>
        <v>#REF!</v>
      </c>
      <c r="FY17" t="e" cm="1">
        <f t="array" ref="FY17">_xlfn.IFNA(VLOOKUP($A17,TRANSPOSE(#REF!),FY$2+2,FALSE),0)</f>
        <v>#REF!</v>
      </c>
      <c r="FZ17" t="e" cm="1">
        <f t="array" ref="FZ17">_xlfn.IFNA(VLOOKUP($A17,TRANSPOSE(#REF!),FZ$2+2,FALSE),0)</f>
        <v>#REF!</v>
      </c>
      <c r="GA17" t="e" cm="1">
        <f t="array" ref="GA17">_xlfn.IFNA(VLOOKUP($A17,TRANSPOSE(#REF!),GA$2+2,FALSE),0)</f>
        <v>#REF!</v>
      </c>
      <c r="GB17" t="e" cm="1">
        <f t="array" ref="GB17">_xlfn.IFNA(VLOOKUP($A17,TRANSPOSE(#REF!),GB$2+2,FALSE),0)</f>
        <v>#REF!</v>
      </c>
      <c r="GC17" t="e" cm="1">
        <f t="array" ref="GC17">_xlfn.IFNA(VLOOKUP($A17,TRANSPOSE(#REF!),GC$2+2,FALSE),0)</f>
        <v>#REF!</v>
      </c>
      <c r="GD17" t="e" cm="1">
        <f t="array" ref="GD17">_xlfn.IFNA(VLOOKUP($A17,TRANSPOSE(#REF!),GD$2+2,FALSE),0)</f>
        <v>#REF!</v>
      </c>
      <c r="GE17" t="e" cm="1">
        <f t="array" ref="GE17">_xlfn.IFNA(VLOOKUP($A17,TRANSPOSE(#REF!),GE$2+2,FALSE),0)</f>
        <v>#REF!</v>
      </c>
      <c r="GF17" t="e" cm="1">
        <f t="array" ref="GF17">_xlfn.IFNA(VLOOKUP($A17,TRANSPOSE(#REF!),GF$2+2,FALSE),0)</f>
        <v>#REF!</v>
      </c>
      <c r="GG17" t="e" cm="1">
        <f t="array" ref="GG17">_xlfn.IFNA(VLOOKUP($A17,TRANSPOSE(#REF!),GG$2+2,FALSE),0)</f>
        <v>#REF!</v>
      </c>
      <c r="GH17" t="e" cm="1">
        <f t="array" ref="GH17">_xlfn.IFNA(VLOOKUP($A17,TRANSPOSE(#REF!),GH$2+2,FALSE),0)</f>
        <v>#REF!</v>
      </c>
      <c r="GI17" t="e" cm="1">
        <f t="array" ref="GI17">_xlfn.IFNA(VLOOKUP($A17,TRANSPOSE(#REF!),GI$2+2,FALSE),0)</f>
        <v>#REF!</v>
      </c>
      <c r="GJ17" t="e" cm="1">
        <f t="array" ref="GJ17">_xlfn.IFNA(VLOOKUP($A17,TRANSPOSE(#REF!),GJ$2+2,FALSE),0)</f>
        <v>#REF!</v>
      </c>
      <c r="GK17" t="e" cm="1">
        <f t="array" ref="GK17">_xlfn.IFNA(VLOOKUP($A17,TRANSPOSE(#REF!),GK$2+2,FALSE),0)</f>
        <v>#REF!</v>
      </c>
      <c r="GL17" t="e" cm="1">
        <f t="array" ref="GL17">_xlfn.IFNA(VLOOKUP($A17,TRANSPOSE(#REF!),GL$2+2,FALSE),0)</f>
        <v>#REF!</v>
      </c>
      <c r="GM17" t="e" cm="1">
        <f t="array" ref="GM17">_xlfn.IFNA(VLOOKUP($A17,TRANSPOSE(#REF!),GM$2+2,FALSE),0)</f>
        <v>#REF!</v>
      </c>
      <c r="GN17" t="e" cm="1">
        <f t="array" ref="GN17">_xlfn.IFNA(VLOOKUP($A17,TRANSPOSE(#REF!),GN$2+2,FALSE),0)</f>
        <v>#REF!</v>
      </c>
      <c r="GO17" t="e" cm="1">
        <f t="array" ref="GO17">_xlfn.IFNA(VLOOKUP($A17,TRANSPOSE(#REF!),GO$2+2,FALSE),0)</f>
        <v>#REF!</v>
      </c>
      <c r="GP17" t="e" cm="1">
        <f t="array" ref="GP17">_xlfn.IFNA(VLOOKUP($A17,TRANSPOSE(#REF!),GP$2+2,FALSE),0)</f>
        <v>#REF!</v>
      </c>
      <c r="GQ17" t="e" cm="1">
        <f t="array" ref="GQ17">_xlfn.IFNA(VLOOKUP($A17,TRANSPOSE(#REF!),GQ$2+2,FALSE),0)</f>
        <v>#REF!</v>
      </c>
      <c r="GR17" t="e" cm="1">
        <f t="array" ref="GR17">_xlfn.IFNA(VLOOKUP($A17,TRANSPOSE(#REF!),GR$2+2,FALSE),0)</f>
        <v>#REF!</v>
      </c>
      <c r="GS17" t="e" cm="1">
        <f t="array" ref="GS17">_xlfn.IFNA(VLOOKUP($A17,TRANSPOSE(#REF!),GS$2+2,FALSE),0)</f>
        <v>#REF!</v>
      </c>
      <c r="GT17" t="e" cm="1">
        <f t="array" ref="GT17">_xlfn.IFNA(VLOOKUP($A17,TRANSPOSE(#REF!),GT$2+2,FALSE),0)</f>
        <v>#REF!</v>
      </c>
      <c r="GU17" t="e" cm="1">
        <f t="array" ref="GU17">_xlfn.IFNA(VLOOKUP($A17,TRANSPOSE(#REF!),GU$2+2,FALSE),0)</f>
        <v>#REF!</v>
      </c>
      <c r="GV17" t="e" cm="1">
        <f t="array" ref="GV17">_xlfn.IFNA(VLOOKUP($A17,TRANSPOSE(#REF!),GV$2+2,FALSE),0)</f>
        <v>#REF!</v>
      </c>
      <c r="GW17" t="e" cm="1">
        <f t="array" ref="GW17">_xlfn.IFNA(VLOOKUP($A17,TRANSPOSE(#REF!),GW$2+2,FALSE),0)</f>
        <v>#REF!</v>
      </c>
      <c r="GX17" t="e" cm="1">
        <f t="array" ref="GX17">_xlfn.IFNA(VLOOKUP($A17,TRANSPOSE(#REF!),GX$2+2,FALSE),0)</f>
        <v>#REF!</v>
      </c>
      <c r="GY17" t="e" cm="1">
        <f t="array" ref="GY17">_xlfn.IFNA(VLOOKUP($A17,TRANSPOSE(#REF!),GY$2+2,FALSE),0)</f>
        <v>#REF!</v>
      </c>
      <c r="GZ17" t="e" cm="1">
        <f t="array" ref="GZ17">_xlfn.IFNA(VLOOKUP($A17,TRANSPOSE(#REF!),GZ$2+2,FALSE),0)</f>
        <v>#REF!</v>
      </c>
      <c r="HA17" t="e" cm="1">
        <f t="array" ref="HA17">_xlfn.IFNA(VLOOKUP($A17,TRANSPOSE(#REF!),HA$2+2,FALSE),0)</f>
        <v>#REF!</v>
      </c>
      <c r="HB17" t="e" cm="1">
        <f t="array" ref="HB17">_xlfn.IFNA(VLOOKUP($A17,TRANSPOSE(#REF!),HB$2+2,FALSE),0)</f>
        <v>#REF!</v>
      </c>
      <c r="HC17" t="e" cm="1">
        <f t="array" ref="HC17">_xlfn.IFNA(VLOOKUP($A17,TRANSPOSE(#REF!),HC$2+2,FALSE),0)</f>
        <v>#REF!</v>
      </c>
      <c r="HD17" t="e" cm="1">
        <f t="array" ref="HD17">_xlfn.IFNA(VLOOKUP($A17,TRANSPOSE(#REF!),HD$2+2,FALSE),0)</f>
        <v>#REF!</v>
      </c>
      <c r="HE17" t="e" cm="1">
        <f t="array" ref="HE17">_xlfn.IFNA(VLOOKUP($A17,TRANSPOSE(#REF!),HE$2+2,FALSE),0)</f>
        <v>#REF!</v>
      </c>
      <c r="HF17" t="e" cm="1">
        <f t="array" ref="HF17">_xlfn.IFNA(VLOOKUP($A17,TRANSPOSE(#REF!),HF$2+2,FALSE),0)</f>
        <v>#REF!</v>
      </c>
      <c r="HG17" t="e" cm="1">
        <f t="array" ref="HG17">_xlfn.IFNA(VLOOKUP($A17,TRANSPOSE(#REF!),HG$2+2,FALSE),0)</f>
        <v>#REF!</v>
      </c>
      <c r="HH17" t="e" cm="1">
        <f t="array" ref="HH17">_xlfn.IFNA(VLOOKUP($A17,TRANSPOSE(#REF!),HH$2+2,FALSE),0)</f>
        <v>#REF!</v>
      </c>
      <c r="HI17" t="e" cm="1">
        <f t="array" ref="HI17">_xlfn.IFNA(VLOOKUP($A17,TRANSPOSE(#REF!),HI$2+2,FALSE),0)</f>
        <v>#REF!</v>
      </c>
      <c r="HJ17" t="e" cm="1">
        <f t="array" ref="HJ17">_xlfn.IFNA(VLOOKUP($A17,TRANSPOSE(#REF!),HJ$2+2,FALSE),0)</f>
        <v>#REF!</v>
      </c>
      <c r="HK17" t="e" cm="1">
        <f t="array" ref="HK17">_xlfn.IFNA(VLOOKUP($A17,TRANSPOSE(#REF!),HK$2+2,FALSE),0)</f>
        <v>#REF!</v>
      </c>
      <c r="HL17" t="e" cm="1">
        <f t="array" ref="HL17">_xlfn.IFNA(VLOOKUP($A17,TRANSPOSE(#REF!),HL$2+2,FALSE),0)</f>
        <v>#REF!</v>
      </c>
      <c r="HM17" t="e" cm="1">
        <f t="array" ref="HM17">_xlfn.IFNA(VLOOKUP($A17,TRANSPOSE(#REF!),HM$2+2,FALSE),0)</f>
        <v>#REF!</v>
      </c>
      <c r="HN17" t="e" cm="1">
        <f t="array" ref="HN17">_xlfn.IFNA(VLOOKUP($A17,TRANSPOSE(#REF!),HN$2+2,FALSE),0)</f>
        <v>#REF!</v>
      </c>
      <c r="HO17" t="e" cm="1">
        <f t="array" ref="HO17">_xlfn.IFNA(VLOOKUP($A17,TRANSPOSE(#REF!),HO$2+2,FALSE),0)</f>
        <v>#REF!</v>
      </c>
      <c r="HP17" t="e" cm="1">
        <f t="array" ref="HP17">_xlfn.IFNA(VLOOKUP($A17,TRANSPOSE(#REF!),HP$2+2,FALSE),0)</f>
        <v>#REF!</v>
      </c>
      <c r="HQ17" t="e" cm="1">
        <f t="array" ref="HQ17">_xlfn.IFNA(VLOOKUP($A17,TRANSPOSE(#REF!),HQ$2+2,FALSE),0)</f>
        <v>#REF!</v>
      </c>
      <c r="HR17" t="e" cm="1">
        <f t="array" ref="HR17">_xlfn.IFNA(VLOOKUP($A17,TRANSPOSE(#REF!),HR$2+2,FALSE),0)</f>
        <v>#REF!</v>
      </c>
      <c r="HS17" t="e" cm="1">
        <f t="array" ref="HS17">_xlfn.IFNA(VLOOKUP($A17,TRANSPOSE(#REF!),HS$2+2,FALSE),0)</f>
        <v>#REF!</v>
      </c>
      <c r="HT17" t="e" cm="1">
        <f t="array" ref="HT17">_xlfn.IFNA(VLOOKUP($A17,TRANSPOSE(#REF!),HT$2+2,FALSE),0)</f>
        <v>#REF!</v>
      </c>
      <c r="HU17" t="e" cm="1">
        <f t="array" ref="HU17">_xlfn.IFNA(VLOOKUP($A17,TRANSPOSE(#REF!),HU$2+2,FALSE),0)</f>
        <v>#REF!</v>
      </c>
      <c r="HV17" t="e" cm="1">
        <f t="array" ref="HV17">_xlfn.IFNA(VLOOKUP($A17,TRANSPOSE(#REF!),HV$2+2,FALSE),0)</f>
        <v>#REF!</v>
      </c>
      <c r="HW17" t="e" cm="1">
        <f t="array" ref="HW17">_xlfn.IFNA(VLOOKUP($A17,TRANSPOSE(#REF!),HW$2+2,FALSE),0)</f>
        <v>#REF!</v>
      </c>
      <c r="HX17" t="e" cm="1">
        <f t="array" ref="HX17">_xlfn.IFNA(VLOOKUP($A17,TRANSPOSE(#REF!),HX$2+2,FALSE),0)</f>
        <v>#REF!</v>
      </c>
      <c r="HY17" t="e" cm="1">
        <f t="array" ref="HY17">_xlfn.IFNA(VLOOKUP($A17,TRANSPOSE(#REF!),HY$2+2,FALSE),0)</f>
        <v>#REF!</v>
      </c>
      <c r="HZ17" t="e" cm="1">
        <f t="array" ref="HZ17">_xlfn.IFNA(VLOOKUP($A17,TRANSPOSE(#REF!),HZ$2+2,FALSE),0)</f>
        <v>#REF!</v>
      </c>
      <c r="IA17" t="e" cm="1">
        <f t="array" ref="IA17">_xlfn.IFNA(VLOOKUP($A17,TRANSPOSE(#REF!),IA$2+2,FALSE),0)</f>
        <v>#REF!</v>
      </c>
      <c r="IB17" t="e" cm="1">
        <f t="array" ref="IB17">_xlfn.IFNA(VLOOKUP($A17,TRANSPOSE(#REF!),IB$2+2,FALSE),0)</f>
        <v>#REF!</v>
      </c>
      <c r="IC17" t="e" cm="1">
        <f t="array" ref="IC17">_xlfn.IFNA(VLOOKUP($A17,TRANSPOSE(#REF!),IC$2+2,FALSE),0)</f>
        <v>#REF!</v>
      </c>
      <c r="ID17" t="e" cm="1">
        <f t="array" ref="ID17">_xlfn.IFNA(VLOOKUP($A17,TRANSPOSE(#REF!),ID$2+2,FALSE),0)</f>
        <v>#REF!</v>
      </c>
      <c r="IE17" t="e" cm="1">
        <f t="array" ref="IE17">_xlfn.IFNA(VLOOKUP($A17,TRANSPOSE(#REF!),IE$2+2,FALSE),0)</f>
        <v>#REF!</v>
      </c>
      <c r="IF17" t="e" cm="1">
        <f t="array" ref="IF17">_xlfn.IFNA(VLOOKUP($A17,TRANSPOSE(#REF!),IF$2+2,FALSE),0)</f>
        <v>#REF!</v>
      </c>
      <c r="IG17" t="e" cm="1">
        <f t="array" ref="IG17">_xlfn.IFNA(VLOOKUP($A17,TRANSPOSE(#REF!),IG$2+2,FALSE),0)</f>
        <v>#REF!</v>
      </c>
      <c r="IH17" t="e" cm="1">
        <f t="array" ref="IH17">_xlfn.IFNA(VLOOKUP($A17,TRANSPOSE(#REF!),IH$2+2,FALSE),0)</f>
        <v>#REF!</v>
      </c>
      <c r="II17" t="e" cm="1">
        <f t="array" ref="II17">_xlfn.IFNA(VLOOKUP($A17,TRANSPOSE(#REF!),II$2+2,FALSE),0)</f>
        <v>#REF!</v>
      </c>
      <c r="IJ17" t="e" cm="1">
        <f t="array" ref="IJ17">_xlfn.IFNA(VLOOKUP($A17,TRANSPOSE(#REF!),IJ$2+2,FALSE),0)</f>
        <v>#REF!</v>
      </c>
      <c r="IK17" t="e" cm="1">
        <f t="array" ref="IK17">_xlfn.IFNA(VLOOKUP($A17,TRANSPOSE(#REF!),IK$2+2,FALSE),0)</f>
        <v>#REF!</v>
      </c>
      <c r="IL17" t="e" cm="1">
        <f t="array" ref="IL17">_xlfn.IFNA(VLOOKUP($A17,TRANSPOSE(#REF!),IL$2+2,FALSE),0)</f>
        <v>#REF!</v>
      </c>
      <c r="IM17" t="e" cm="1">
        <f t="array" ref="IM17">_xlfn.IFNA(VLOOKUP($A17,TRANSPOSE(#REF!),IM$2+2,FALSE),0)</f>
        <v>#REF!</v>
      </c>
      <c r="IN17" t="e" cm="1">
        <f t="array" ref="IN17">_xlfn.IFNA(VLOOKUP($A17,TRANSPOSE(#REF!),IN$2+2,FALSE),0)</f>
        <v>#REF!</v>
      </c>
      <c r="IO17" t="e" cm="1">
        <f t="array" ref="IO17">_xlfn.IFNA(VLOOKUP($A17,TRANSPOSE(#REF!),IO$2+2,FALSE),0)</f>
        <v>#REF!</v>
      </c>
      <c r="IP17" t="e" cm="1">
        <f t="array" ref="IP17">_xlfn.IFNA(VLOOKUP($A17,TRANSPOSE(#REF!),IP$2+2,FALSE),0)</f>
        <v>#REF!</v>
      </c>
      <c r="IQ17" t="e" cm="1">
        <f t="array" ref="IQ17">_xlfn.IFNA(VLOOKUP($A17,TRANSPOSE(#REF!),IQ$2+2,FALSE),0)</f>
        <v>#REF!</v>
      </c>
      <c r="IR17" t="e" cm="1">
        <f t="array" ref="IR17">_xlfn.IFNA(VLOOKUP($A17,TRANSPOSE(#REF!),IR$2+2,FALSE),0)</f>
        <v>#REF!</v>
      </c>
      <c r="IS17" t="e" cm="1">
        <f t="array" ref="IS17">_xlfn.IFNA(VLOOKUP($A17,TRANSPOSE(#REF!),IS$2+2,FALSE),0)</f>
        <v>#REF!</v>
      </c>
      <c r="IT17" t="e" cm="1">
        <f t="array" ref="IT17">_xlfn.IFNA(VLOOKUP($A17,TRANSPOSE(#REF!),IT$2+2,FALSE),0)</f>
        <v>#REF!</v>
      </c>
      <c r="IU17" t="e" cm="1">
        <f t="array" ref="IU17">_xlfn.IFNA(VLOOKUP($A17,TRANSPOSE(#REF!),IU$2+2,FALSE),0)</f>
        <v>#REF!</v>
      </c>
      <c r="IV17" t="e" cm="1">
        <f t="array" ref="IV17">_xlfn.IFNA(VLOOKUP($A17,TRANSPOSE(#REF!),IV$2+2,FALSE),0)</f>
        <v>#REF!</v>
      </c>
      <c r="IW17" t="e" cm="1">
        <f t="array" ref="IW17">_xlfn.IFNA(VLOOKUP($A17,TRANSPOSE(#REF!),IW$2+2,FALSE),0)</f>
        <v>#REF!</v>
      </c>
      <c r="IX17" t="e" cm="1">
        <f t="array" ref="IX17">_xlfn.IFNA(VLOOKUP($A17,TRANSPOSE(#REF!),IX$2+2,FALSE),0)</f>
        <v>#REF!</v>
      </c>
      <c r="IY17" t="e" cm="1">
        <f t="array" ref="IY17">_xlfn.IFNA(VLOOKUP($A17,TRANSPOSE(#REF!),IY$2+2,FALSE),0)</f>
        <v>#REF!</v>
      </c>
      <c r="IZ17" t="e" cm="1">
        <f t="array" ref="IZ17">_xlfn.IFNA(VLOOKUP($A17,TRANSPOSE(#REF!),IZ$2+2,FALSE),0)</f>
        <v>#REF!</v>
      </c>
      <c r="JA17" t="e" cm="1">
        <f t="array" ref="JA17">_xlfn.IFNA(VLOOKUP($A17,TRANSPOSE(#REF!),JA$2+2,FALSE),0)</f>
        <v>#REF!</v>
      </c>
      <c r="JB17" t="e" cm="1">
        <f t="array" ref="JB17">_xlfn.IFNA(VLOOKUP($A17,TRANSPOSE(#REF!),JB$2+2,FALSE),0)</f>
        <v>#REF!</v>
      </c>
      <c r="JC17" t="e" cm="1">
        <f t="array" ref="JC17">_xlfn.IFNA(VLOOKUP($A17,TRANSPOSE(#REF!),JC$2+2,FALSE),0)</f>
        <v>#REF!</v>
      </c>
      <c r="JD17" t="e" cm="1">
        <f t="array" ref="JD17">_xlfn.IFNA(VLOOKUP($A17,TRANSPOSE(#REF!),JD$2+2,FALSE),0)</f>
        <v>#REF!</v>
      </c>
      <c r="JE17" t="e" cm="1">
        <f t="array" ref="JE17">_xlfn.IFNA(VLOOKUP($A17,TRANSPOSE(#REF!),JE$2+2,FALSE),0)</f>
        <v>#REF!</v>
      </c>
      <c r="JF17" t="e" cm="1">
        <f t="array" ref="JF17">_xlfn.IFNA(VLOOKUP($A17,TRANSPOSE(#REF!),JF$2+2,FALSE),0)</f>
        <v>#REF!</v>
      </c>
      <c r="JG17" t="e" cm="1">
        <f t="array" ref="JG17">_xlfn.IFNA(VLOOKUP($A17,TRANSPOSE(#REF!),JG$2+2,FALSE),0)</f>
        <v>#REF!</v>
      </c>
      <c r="JH17" t="e" cm="1">
        <f t="array" ref="JH17">_xlfn.IFNA(VLOOKUP($A17,TRANSPOSE(#REF!),JH$2+2,FALSE),0)</f>
        <v>#REF!</v>
      </c>
      <c r="JI17" t="e" cm="1">
        <f t="array" ref="JI17">_xlfn.IFNA(VLOOKUP($A17,TRANSPOSE(#REF!),JI$2+2,FALSE),0)</f>
        <v>#REF!</v>
      </c>
      <c r="JJ17" t="e" cm="1">
        <f t="array" ref="JJ17">_xlfn.IFNA(VLOOKUP($A17,TRANSPOSE(#REF!),JJ$2+2,FALSE),0)</f>
        <v>#REF!</v>
      </c>
      <c r="JK17" t="e" cm="1">
        <f t="array" ref="JK17">_xlfn.IFNA(VLOOKUP($A17,TRANSPOSE(#REF!),JK$2+2,FALSE),0)</f>
        <v>#REF!</v>
      </c>
      <c r="JL17" t="e" cm="1">
        <f t="array" ref="JL17">_xlfn.IFNA(VLOOKUP($A17,TRANSPOSE(#REF!),JL$2+2,FALSE),0)</f>
        <v>#REF!</v>
      </c>
      <c r="JM17" t="e" cm="1">
        <f t="array" ref="JM17">_xlfn.IFNA(VLOOKUP($A17,TRANSPOSE(#REF!),JM$2+2,FALSE),0)</f>
        <v>#REF!</v>
      </c>
      <c r="JN17" t="e" cm="1">
        <f t="array" ref="JN17">_xlfn.IFNA(VLOOKUP($A17,TRANSPOSE(#REF!),JN$2+2,FALSE),0)</f>
        <v>#REF!</v>
      </c>
      <c r="JO17" t="e" cm="1">
        <f t="array" ref="JO17">_xlfn.IFNA(VLOOKUP($A17,TRANSPOSE(#REF!),JO$2+2,FALSE),0)</f>
        <v>#REF!</v>
      </c>
      <c r="JP17" t="e" cm="1">
        <f t="array" ref="JP17">_xlfn.IFNA(VLOOKUP($A17,TRANSPOSE(#REF!),JP$2+2,FALSE),0)</f>
        <v>#REF!</v>
      </c>
      <c r="JQ17" t="e" cm="1">
        <f t="array" ref="JQ17">_xlfn.IFNA(VLOOKUP($A17,TRANSPOSE(#REF!),JQ$2+2,FALSE),0)</f>
        <v>#REF!</v>
      </c>
      <c r="JR17" t="e" cm="1">
        <f t="array" ref="JR17">_xlfn.IFNA(VLOOKUP($A17,TRANSPOSE(#REF!),JR$2+2,FALSE),0)</f>
        <v>#REF!</v>
      </c>
      <c r="JS17" t="e" cm="1">
        <f t="array" ref="JS17">_xlfn.IFNA(VLOOKUP($A17,TRANSPOSE(#REF!),JS$2+2,FALSE),0)</f>
        <v>#REF!</v>
      </c>
      <c r="JT17" t="e" cm="1">
        <f t="array" ref="JT17">_xlfn.IFNA(VLOOKUP($A17,TRANSPOSE(#REF!),JT$2+2,FALSE),0)</f>
        <v>#REF!</v>
      </c>
      <c r="JU17" t="e" cm="1">
        <f t="array" ref="JU17">_xlfn.IFNA(VLOOKUP($A17,TRANSPOSE(#REF!),JU$2+2,FALSE),0)</f>
        <v>#REF!</v>
      </c>
      <c r="JV17" t="e" cm="1">
        <f t="array" ref="JV17">_xlfn.IFNA(VLOOKUP($A17,TRANSPOSE(#REF!),JV$2+2,FALSE),0)</f>
        <v>#REF!</v>
      </c>
      <c r="JW17" t="e" cm="1">
        <f t="array" ref="JW17">_xlfn.IFNA(VLOOKUP($A17,TRANSPOSE(#REF!),JW$2+2,FALSE),0)</f>
        <v>#REF!</v>
      </c>
      <c r="JX17" t="e" cm="1">
        <f t="array" ref="JX17">_xlfn.IFNA(VLOOKUP($A17,TRANSPOSE(#REF!),JX$2+2,FALSE),0)</f>
        <v>#REF!</v>
      </c>
      <c r="JY17" t="e" cm="1">
        <f t="array" ref="JY17">_xlfn.IFNA(VLOOKUP($A17,TRANSPOSE(#REF!),JY$2+2,FALSE),0)</f>
        <v>#REF!</v>
      </c>
      <c r="JZ17" t="e" cm="1">
        <f t="array" ref="JZ17">_xlfn.IFNA(VLOOKUP($A17,TRANSPOSE(#REF!),JZ$2+2,FALSE),0)</f>
        <v>#REF!</v>
      </c>
      <c r="KA17" t="e" cm="1">
        <f t="array" ref="KA17">_xlfn.IFNA(VLOOKUP($A17,TRANSPOSE(#REF!),KA$2+2,FALSE),0)</f>
        <v>#REF!</v>
      </c>
      <c r="KB17" t="e" cm="1">
        <f t="array" ref="KB17">_xlfn.IFNA(VLOOKUP($A17,TRANSPOSE(#REF!),KB$2+2,FALSE),0)</f>
        <v>#REF!</v>
      </c>
      <c r="KC17" t="e" cm="1">
        <f t="array" ref="KC17">_xlfn.IFNA(VLOOKUP($A17,TRANSPOSE(#REF!),KC$2+2,FALSE),0)</f>
        <v>#REF!</v>
      </c>
      <c r="KD17" t="e" cm="1">
        <f t="array" ref="KD17">_xlfn.IFNA(VLOOKUP($A17,TRANSPOSE(#REF!),KD$2+2,FALSE),0)</f>
        <v>#REF!</v>
      </c>
      <c r="KE17" t="e" cm="1">
        <f t="array" ref="KE17">_xlfn.IFNA(VLOOKUP($A17,TRANSPOSE(#REF!),KE$2+2,FALSE),0)</f>
        <v>#REF!</v>
      </c>
      <c r="KF17" t="e" cm="1">
        <f t="array" ref="KF17">_xlfn.IFNA(VLOOKUP($A17,TRANSPOSE(#REF!),KF$2+2,FALSE),0)</f>
        <v>#REF!</v>
      </c>
      <c r="KG17" t="e" cm="1">
        <f t="array" ref="KG17">_xlfn.IFNA(VLOOKUP($A17,TRANSPOSE(#REF!),KG$2+2,FALSE),0)</f>
        <v>#REF!</v>
      </c>
      <c r="KH17" t="e" cm="1">
        <f t="array" ref="KH17">_xlfn.IFNA(VLOOKUP($A17,TRANSPOSE(#REF!),KH$2+2,FALSE),0)</f>
        <v>#REF!</v>
      </c>
      <c r="KI17" t="e" cm="1">
        <f t="array" ref="KI17">_xlfn.IFNA(VLOOKUP($A17,TRANSPOSE(#REF!),KI$2+2,FALSE),0)</f>
        <v>#REF!</v>
      </c>
      <c r="KJ17" t="e" cm="1">
        <f t="array" ref="KJ17">_xlfn.IFNA(VLOOKUP($A17,TRANSPOSE(#REF!),KJ$2+2,FALSE),0)</f>
        <v>#REF!</v>
      </c>
      <c r="KK17" t="e" cm="1">
        <f t="array" ref="KK17">_xlfn.IFNA(VLOOKUP($A17,TRANSPOSE(#REF!),KK$2+2,FALSE),0)</f>
        <v>#REF!</v>
      </c>
      <c r="KL17" t="e" cm="1">
        <f t="array" ref="KL17">_xlfn.IFNA(VLOOKUP($A17,TRANSPOSE(#REF!),KL$2+2,FALSE),0)</f>
        <v>#REF!</v>
      </c>
      <c r="KM17" t="e" cm="1">
        <f t="array" ref="KM17">_xlfn.IFNA(VLOOKUP($A17,TRANSPOSE(#REF!),KM$2+2,FALSE),0)</f>
        <v>#REF!</v>
      </c>
      <c r="KN17" t="e" cm="1">
        <f t="array" ref="KN17">_xlfn.IFNA(VLOOKUP($A17,TRANSPOSE(#REF!),KN$2+2,FALSE),0)</f>
        <v>#REF!</v>
      </c>
      <c r="KO17" t="e" cm="1">
        <f t="array" ref="KO17">_xlfn.IFNA(VLOOKUP($A17,TRANSPOSE(#REF!),KO$2+2,FALSE),0)</f>
        <v>#REF!</v>
      </c>
      <c r="KP17" t="e" cm="1">
        <f t="array" ref="KP17">_xlfn.IFNA(VLOOKUP($A17,TRANSPOSE(#REF!),KP$2+2,FALSE),0)</f>
        <v>#REF!</v>
      </c>
      <c r="KQ17" t="e" cm="1">
        <f t="array" ref="KQ17">_xlfn.IFNA(VLOOKUP($A17,TRANSPOSE(#REF!),KQ$2+2,FALSE),0)</f>
        <v>#REF!</v>
      </c>
      <c r="KR17" t="e" cm="1">
        <f t="array" ref="KR17">_xlfn.IFNA(VLOOKUP($A17,TRANSPOSE(#REF!),KR$2+2,FALSE),0)</f>
        <v>#REF!</v>
      </c>
      <c r="KS17" t="e" cm="1">
        <f t="array" ref="KS17">_xlfn.IFNA(VLOOKUP($A17,TRANSPOSE(#REF!),KS$2+2,FALSE),0)</f>
        <v>#REF!</v>
      </c>
      <c r="KT17" t="e" cm="1">
        <f t="array" ref="KT17">_xlfn.IFNA(VLOOKUP($A17,TRANSPOSE(#REF!),KT$2+2,FALSE),0)</f>
        <v>#REF!</v>
      </c>
      <c r="KU17" t="e" cm="1">
        <f t="array" ref="KU17">_xlfn.IFNA(VLOOKUP($A17,TRANSPOSE(#REF!),KU$2+2,FALSE),0)</f>
        <v>#REF!</v>
      </c>
      <c r="KV17" t="e" cm="1">
        <f t="array" ref="KV17">_xlfn.IFNA(VLOOKUP($A17,TRANSPOSE(#REF!),KV$2+2,FALSE),0)</f>
        <v>#REF!</v>
      </c>
      <c r="KW17" t="e" cm="1">
        <f t="array" ref="KW17">_xlfn.IFNA(VLOOKUP($A17,TRANSPOSE(#REF!),KW$2+2,FALSE),0)</f>
        <v>#REF!</v>
      </c>
      <c r="KX17" t="e" cm="1">
        <f t="array" ref="KX17">_xlfn.IFNA(VLOOKUP($A17,TRANSPOSE(#REF!),KX$2+2,FALSE),0)</f>
        <v>#REF!</v>
      </c>
      <c r="KY17" t="e" cm="1">
        <f t="array" ref="KY17">_xlfn.IFNA(VLOOKUP($A17,TRANSPOSE(#REF!),KY$2+2,FALSE),0)</f>
        <v>#REF!</v>
      </c>
      <c r="KZ17" t="e" cm="1">
        <f t="array" ref="KZ17">_xlfn.IFNA(VLOOKUP($A17,TRANSPOSE(#REF!),KZ$2+2,FALSE),0)</f>
        <v>#REF!</v>
      </c>
      <c r="LA17" t="e" cm="1">
        <f t="array" ref="LA17">_xlfn.IFNA(VLOOKUP($A17,TRANSPOSE(#REF!),LA$2+2,FALSE),0)</f>
        <v>#REF!</v>
      </c>
      <c r="LB17" t="e" cm="1">
        <f t="array" ref="LB17">_xlfn.IFNA(VLOOKUP($A17,TRANSPOSE(#REF!),LB$2+2,FALSE),0)</f>
        <v>#REF!</v>
      </c>
      <c r="LC17" t="e" cm="1">
        <f t="array" ref="LC17">_xlfn.IFNA(VLOOKUP($A17,TRANSPOSE(#REF!),LC$2+2,FALSE),0)</f>
        <v>#REF!</v>
      </c>
      <c r="LD17" t="e" cm="1">
        <f t="array" ref="LD17">_xlfn.IFNA(VLOOKUP($A17,TRANSPOSE(#REF!),LD$2+2,FALSE),0)</f>
        <v>#REF!</v>
      </c>
      <c r="LE17" t="e" cm="1">
        <f t="array" ref="LE17">_xlfn.IFNA(VLOOKUP($A17,TRANSPOSE(#REF!),LE$2+2,FALSE),0)</f>
        <v>#REF!</v>
      </c>
      <c r="LF17" t="e" cm="1">
        <f t="array" ref="LF17">_xlfn.IFNA(VLOOKUP($A17,TRANSPOSE(#REF!),LF$2+2,FALSE),0)</f>
        <v>#REF!</v>
      </c>
      <c r="LG17" t="e" cm="1">
        <f t="array" ref="LG17">_xlfn.IFNA(VLOOKUP($A17,TRANSPOSE(#REF!),LG$2+2,FALSE),0)</f>
        <v>#REF!</v>
      </c>
      <c r="LH17" t="e" cm="1">
        <f t="array" ref="LH17">_xlfn.IFNA(VLOOKUP($A17,TRANSPOSE(#REF!),LH$2+2,FALSE),0)</f>
        <v>#REF!</v>
      </c>
      <c r="LI17" t="e" cm="1">
        <f t="array" ref="LI17">_xlfn.IFNA(VLOOKUP($A17,TRANSPOSE(#REF!),LI$2+2,FALSE),0)</f>
        <v>#REF!</v>
      </c>
      <c r="LJ17" t="e" cm="1">
        <f t="array" ref="LJ17">_xlfn.IFNA(VLOOKUP($A17,TRANSPOSE(#REF!),LJ$2+2,FALSE),0)</f>
        <v>#REF!</v>
      </c>
      <c r="LK17" t="e" cm="1">
        <f t="array" ref="LK17">_xlfn.IFNA(VLOOKUP($A17,TRANSPOSE(#REF!),LK$2+2,FALSE),0)</f>
        <v>#REF!</v>
      </c>
      <c r="LL17" t="e" cm="1">
        <f t="array" ref="LL17">_xlfn.IFNA(VLOOKUP($A17,TRANSPOSE(#REF!),LL$2+2,FALSE),0)</f>
        <v>#REF!</v>
      </c>
      <c r="LM17" t="e" cm="1">
        <f t="array" ref="LM17">_xlfn.IFNA(VLOOKUP($A17,TRANSPOSE(#REF!),LM$2+2,FALSE),0)</f>
        <v>#REF!</v>
      </c>
      <c r="LN17" t="e" cm="1">
        <f t="array" ref="LN17">_xlfn.IFNA(VLOOKUP($A17,TRANSPOSE(#REF!),LN$2+2,FALSE),0)</f>
        <v>#REF!</v>
      </c>
      <c r="LO17" t="e" cm="1">
        <f t="array" ref="LO17">_xlfn.IFNA(VLOOKUP($A17,TRANSPOSE(#REF!),LO$2+2,FALSE),0)</f>
        <v>#REF!</v>
      </c>
      <c r="LP17" t="e" cm="1">
        <f t="array" ref="LP17">_xlfn.IFNA(VLOOKUP($A17,TRANSPOSE(#REF!),LP$2+2,FALSE),0)</f>
        <v>#REF!</v>
      </c>
      <c r="LQ17" t="e" cm="1">
        <f t="array" ref="LQ17">_xlfn.IFNA(VLOOKUP($A17,TRANSPOSE(#REF!),LQ$2+2,FALSE),0)</f>
        <v>#REF!</v>
      </c>
      <c r="LR17" t="e" cm="1">
        <f t="array" ref="LR17">_xlfn.IFNA(VLOOKUP($A17,TRANSPOSE(#REF!),LR$2+2,FALSE),0)</f>
        <v>#REF!</v>
      </c>
      <c r="LS17" t="e" cm="1">
        <f t="array" ref="LS17">_xlfn.IFNA(VLOOKUP($A17,TRANSPOSE(#REF!),LS$2+2,FALSE),0)</f>
        <v>#REF!</v>
      </c>
      <c r="LT17" t="e" cm="1">
        <f t="array" ref="LT17">_xlfn.IFNA(VLOOKUP($A17,TRANSPOSE(#REF!),LT$2+2,FALSE),0)</f>
        <v>#REF!</v>
      </c>
      <c r="LU17" t="e" cm="1">
        <f t="array" ref="LU17">_xlfn.IFNA(VLOOKUP($A17,TRANSPOSE(#REF!),LU$2+2,FALSE),0)</f>
        <v>#REF!</v>
      </c>
      <c r="LV17" t="e" cm="1">
        <f t="array" ref="LV17">_xlfn.IFNA(VLOOKUP($A17,TRANSPOSE(#REF!),LV$2+2,FALSE),0)</f>
        <v>#REF!</v>
      </c>
      <c r="LW17" t="e" cm="1">
        <f t="array" ref="LW17">_xlfn.IFNA(VLOOKUP($A17,TRANSPOSE(#REF!),LW$2+2,FALSE),0)</f>
        <v>#REF!</v>
      </c>
      <c r="LX17" t="e" cm="1">
        <f t="array" ref="LX17">_xlfn.IFNA(VLOOKUP($A17,TRANSPOSE(#REF!),LX$2+2,FALSE),0)</f>
        <v>#REF!</v>
      </c>
      <c r="LY17" t="e" cm="1">
        <f t="array" ref="LY17">_xlfn.IFNA(VLOOKUP($A17,TRANSPOSE(#REF!),LY$2+2,FALSE),0)</f>
        <v>#REF!</v>
      </c>
      <c r="LZ17" t="e" cm="1">
        <f t="array" ref="LZ17">_xlfn.IFNA(VLOOKUP($A17,TRANSPOSE(#REF!),LZ$2+2,FALSE),0)</f>
        <v>#REF!</v>
      </c>
      <c r="MA17" t="e" cm="1">
        <f t="array" ref="MA17">_xlfn.IFNA(VLOOKUP($A17,TRANSPOSE(#REF!),MA$2+2,FALSE),0)</f>
        <v>#REF!</v>
      </c>
      <c r="MB17" t="e" cm="1">
        <f t="array" ref="MB17">_xlfn.IFNA(VLOOKUP($A17,TRANSPOSE(#REF!),MB$2+2,FALSE),0)</f>
        <v>#REF!</v>
      </c>
      <c r="MC17" t="e" cm="1">
        <f t="array" ref="MC17">_xlfn.IFNA(VLOOKUP($A17,TRANSPOSE(#REF!),MC$2+2,FALSE),0)</f>
        <v>#REF!</v>
      </c>
      <c r="MD17" t="e" cm="1">
        <f t="array" ref="MD17">_xlfn.IFNA(VLOOKUP($A17,TRANSPOSE(#REF!),MD$2+2,FALSE),0)</f>
        <v>#REF!</v>
      </c>
      <c r="ME17" t="e" cm="1">
        <f t="array" ref="ME17">_xlfn.IFNA(VLOOKUP($A17,TRANSPOSE(#REF!),ME$2+2,FALSE),0)</f>
        <v>#REF!</v>
      </c>
      <c r="MF17" t="e" cm="1">
        <f t="array" ref="MF17">_xlfn.IFNA(VLOOKUP($A17,TRANSPOSE(#REF!),MF$2+2,FALSE),0)</f>
        <v>#REF!</v>
      </c>
      <c r="MG17" t="e" cm="1">
        <f t="array" ref="MG17">_xlfn.IFNA(VLOOKUP($A17,TRANSPOSE(#REF!),MG$2+2,FALSE),0)</f>
        <v>#REF!</v>
      </c>
      <c r="MH17" t="e" cm="1">
        <f t="array" ref="MH17">_xlfn.IFNA(VLOOKUP($A17,TRANSPOSE(#REF!),MH$2+2,FALSE),0)</f>
        <v>#REF!</v>
      </c>
      <c r="MI17" t="e" cm="1">
        <f t="array" ref="MI17">_xlfn.IFNA(VLOOKUP($A17,TRANSPOSE(#REF!),MI$2+2,FALSE),0)</f>
        <v>#REF!</v>
      </c>
      <c r="MJ17" t="e" cm="1">
        <f t="array" ref="MJ17">_xlfn.IFNA(VLOOKUP($A17,TRANSPOSE(#REF!),MJ$2+2,FALSE),0)</f>
        <v>#REF!</v>
      </c>
      <c r="MK17" t="e" cm="1">
        <f t="array" ref="MK17">_xlfn.IFNA(VLOOKUP($A17,TRANSPOSE(#REF!),MK$2+2,FALSE),0)</f>
        <v>#REF!</v>
      </c>
      <c r="ML17" t="e" cm="1">
        <f t="array" ref="ML17">_xlfn.IFNA(VLOOKUP($A17,TRANSPOSE(#REF!),ML$2+2,FALSE),0)</f>
        <v>#REF!</v>
      </c>
      <c r="MM17" t="e" cm="1">
        <f t="array" ref="MM17">_xlfn.IFNA(VLOOKUP($A17,TRANSPOSE(#REF!),MM$2+2,FALSE),0)</f>
        <v>#REF!</v>
      </c>
      <c r="MN17" t="e" cm="1">
        <f t="array" ref="MN17">_xlfn.IFNA(VLOOKUP($A17,TRANSPOSE(#REF!),MN$2+2,FALSE),0)</f>
        <v>#REF!</v>
      </c>
      <c r="MO17" t="e" cm="1">
        <f t="array" ref="MO17">_xlfn.IFNA(VLOOKUP($A17,TRANSPOSE(#REF!),MO$2+2,FALSE),0)</f>
        <v>#REF!</v>
      </c>
      <c r="MP17" t="e" cm="1">
        <f t="array" ref="MP17">_xlfn.IFNA(VLOOKUP($A17,TRANSPOSE(#REF!),MP$2+2,FALSE),0)</f>
        <v>#REF!</v>
      </c>
      <c r="MQ17" t="e" cm="1">
        <f t="array" ref="MQ17">_xlfn.IFNA(VLOOKUP($A17,TRANSPOSE(#REF!),MQ$2+2,FALSE),0)</f>
        <v>#REF!</v>
      </c>
      <c r="MR17" t="e" cm="1">
        <f t="array" ref="MR17">_xlfn.IFNA(VLOOKUP($A17,TRANSPOSE(#REF!),MR$2+2,FALSE),0)</f>
        <v>#REF!</v>
      </c>
      <c r="MS17" t="e" cm="1">
        <f t="array" ref="MS17">_xlfn.IFNA(VLOOKUP($A17,TRANSPOSE(#REF!),MS$2+2,FALSE),0)</f>
        <v>#REF!</v>
      </c>
      <c r="MT17" t="e" cm="1">
        <f t="array" ref="MT17">_xlfn.IFNA(VLOOKUP($A17,TRANSPOSE(#REF!),MT$2+2,FALSE),0)</f>
        <v>#REF!</v>
      </c>
      <c r="MU17" t="e" cm="1">
        <f t="array" ref="MU17">_xlfn.IFNA(VLOOKUP($A17,TRANSPOSE(#REF!),MU$2+2,FALSE),0)</f>
        <v>#REF!</v>
      </c>
      <c r="MV17" t="e" cm="1">
        <f t="array" ref="MV17">_xlfn.IFNA(VLOOKUP($A17,TRANSPOSE(#REF!),MV$2+2,FALSE),0)</f>
        <v>#REF!</v>
      </c>
      <c r="MW17" t="e" cm="1">
        <f t="array" ref="MW17">_xlfn.IFNA(VLOOKUP($A17,TRANSPOSE(#REF!),MW$2+2,FALSE),0)</f>
        <v>#REF!</v>
      </c>
      <c r="MX17" t="e" cm="1">
        <f t="array" ref="MX17">_xlfn.IFNA(VLOOKUP($A17,TRANSPOSE(#REF!),MX$2+2,FALSE),0)</f>
        <v>#REF!</v>
      </c>
      <c r="MY17" t="e" cm="1">
        <f t="array" ref="MY17">_xlfn.IFNA(VLOOKUP($A17,TRANSPOSE(#REF!),MY$2+2,FALSE),0)</f>
        <v>#REF!</v>
      </c>
      <c r="MZ17" t="e" cm="1">
        <f t="array" ref="MZ17">_xlfn.IFNA(VLOOKUP($A17,TRANSPOSE(#REF!),MZ$2+2,FALSE),0)</f>
        <v>#REF!</v>
      </c>
      <c r="NA17" t="e" cm="1">
        <f t="array" ref="NA17">_xlfn.IFNA(VLOOKUP($A17,TRANSPOSE(#REF!),NA$2+2,FALSE),0)</f>
        <v>#REF!</v>
      </c>
      <c r="NB17" t="e" cm="1">
        <f t="array" ref="NB17">_xlfn.IFNA(VLOOKUP($A17,TRANSPOSE(#REF!),NB$2+2,FALSE),0)</f>
        <v>#REF!</v>
      </c>
      <c r="NC17" t="e" cm="1">
        <f t="array" ref="NC17">_xlfn.IFNA(VLOOKUP($A17,TRANSPOSE(#REF!),NC$2+2,FALSE),0)</f>
        <v>#REF!</v>
      </c>
      <c r="ND17" t="e" cm="1">
        <f t="array" ref="ND17">_xlfn.IFNA(VLOOKUP($A17,TRANSPOSE(#REF!),ND$2+2,FALSE),0)</f>
        <v>#REF!</v>
      </c>
      <c r="NE17" t="e" cm="1">
        <f t="array" ref="NE17">_xlfn.IFNA(VLOOKUP($A17,TRANSPOSE(#REF!),NE$2+2,FALSE),0)</f>
        <v>#REF!</v>
      </c>
      <c r="NF17" t="e" cm="1">
        <f t="array" ref="NF17">_xlfn.IFNA(VLOOKUP($A17,TRANSPOSE(#REF!),NF$2+2,FALSE),0)</f>
        <v>#REF!</v>
      </c>
      <c r="NG17" t="e" cm="1">
        <f t="array" ref="NG17">_xlfn.IFNA(VLOOKUP($A17,TRANSPOSE(#REF!),NG$2+2,FALSE),0)</f>
        <v>#REF!</v>
      </c>
      <c r="NH17" t="e" cm="1">
        <f t="array" ref="NH17">_xlfn.IFNA(VLOOKUP($A17,TRANSPOSE(#REF!),NH$2+2,FALSE),0)</f>
        <v>#REF!</v>
      </c>
      <c r="NI17" t="e" cm="1">
        <f t="array" ref="NI17">_xlfn.IFNA(VLOOKUP($A17,TRANSPOSE(#REF!),NI$2+2,FALSE),0)</f>
        <v>#REF!</v>
      </c>
      <c r="NJ17" t="e" cm="1">
        <f t="array" ref="NJ17">_xlfn.IFNA(VLOOKUP($A17,TRANSPOSE(#REF!),NJ$2+2,FALSE),0)</f>
        <v>#REF!</v>
      </c>
      <c r="NL17" t="e">
        <f t="shared" si="0"/>
        <v>#REF!</v>
      </c>
      <c r="NM17" t="e">
        <f t="shared" si="1"/>
        <v>#REF!</v>
      </c>
    </row>
    <row r="18" spans="1:377" x14ac:dyDescent="0.3">
      <c r="A18" t="str">
        <v>PNL01_05</v>
      </c>
      <c r="B18" t="str">
        <v>Elektriciteit</v>
      </c>
      <c r="C18" t="str">
        <v>Conversion</v>
      </c>
      <c r="D18" t="str">
        <v>Power NL</v>
      </c>
      <c r="E18" t="str">
        <v>Generation</v>
      </c>
      <c r="F18" t="str">
        <v>Electricity NL - HV</v>
      </c>
      <c r="G18" t="str">
        <v>CCGT wCCS - Power NL</v>
      </c>
      <c r="H18" t="str">
        <v>[GW]</v>
      </c>
      <c r="I18">
        <f>_xlfn.IFNA(VLOOKUP(A18,'[1]PASTE Cap_Investment'!A:B,2,FALSE),0)</f>
        <v>0</v>
      </c>
      <c r="J18" t="e" cm="1">
        <f t="array" ref="J18">_xlfn.IFNA(VLOOKUP($A18,TRANSPOSE(#REF!),J$2+2,FALSE),0)</f>
        <v>#REF!</v>
      </c>
      <c r="K18" t="e" cm="1">
        <f t="array" ref="K18">_xlfn.IFNA(VLOOKUP($A18,TRANSPOSE(#REF!),K$2+2,FALSE),0)</f>
        <v>#REF!</v>
      </c>
      <c r="L18" t="e" cm="1">
        <f t="array" ref="L18">_xlfn.IFNA(VLOOKUP($A18,TRANSPOSE(#REF!),L$2+2,FALSE),0)</f>
        <v>#REF!</v>
      </c>
      <c r="M18" t="e" cm="1">
        <f t="array" ref="M18">_xlfn.IFNA(VLOOKUP($A18,TRANSPOSE(#REF!),M$2+2,FALSE),0)</f>
        <v>#REF!</v>
      </c>
      <c r="N18" t="e" cm="1">
        <f t="array" ref="N18">_xlfn.IFNA(VLOOKUP($A18,TRANSPOSE(#REF!),N$2+2,FALSE),0)</f>
        <v>#REF!</v>
      </c>
      <c r="O18" t="e" cm="1">
        <f t="array" ref="O18">_xlfn.IFNA(VLOOKUP($A18,TRANSPOSE(#REF!),O$2+2,FALSE),0)</f>
        <v>#REF!</v>
      </c>
      <c r="P18" t="e" cm="1">
        <f t="array" ref="P18">_xlfn.IFNA(VLOOKUP($A18,TRANSPOSE(#REF!),P$2+2,FALSE),0)</f>
        <v>#REF!</v>
      </c>
      <c r="Q18" t="e" cm="1">
        <f t="array" ref="Q18">_xlfn.IFNA(VLOOKUP($A18,TRANSPOSE(#REF!),Q$2+2,FALSE),0)</f>
        <v>#REF!</v>
      </c>
      <c r="R18" t="e" cm="1">
        <f t="array" ref="R18">_xlfn.IFNA(VLOOKUP($A18,TRANSPOSE(#REF!),R$2+2,FALSE),0)</f>
        <v>#REF!</v>
      </c>
      <c r="S18" t="e" cm="1">
        <f t="array" ref="S18">_xlfn.IFNA(VLOOKUP($A18,TRANSPOSE(#REF!),S$2+2,FALSE),0)</f>
        <v>#REF!</v>
      </c>
      <c r="T18" t="e" cm="1">
        <f t="array" ref="T18">_xlfn.IFNA(VLOOKUP($A18,TRANSPOSE(#REF!),T$2+2,FALSE),0)</f>
        <v>#REF!</v>
      </c>
      <c r="U18" t="e" cm="1">
        <f t="array" ref="U18">_xlfn.IFNA(VLOOKUP($A18,TRANSPOSE(#REF!),U$2+2,FALSE),0)</f>
        <v>#REF!</v>
      </c>
      <c r="V18" t="e" cm="1">
        <f t="array" ref="V18">_xlfn.IFNA(VLOOKUP($A18,TRANSPOSE(#REF!),V$2+2,FALSE),0)</f>
        <v>#REF!</v>
      </c>
      <c r="W18" t="e" cm="1">
        <f t="array" ref="W18">_xlfn.IFNA(VLOOKUP($A18,TRANSPOSE(#REF!),W$2+2,FALSE),0)</f>
        <v>#REF!</v>
      </c>
      <c r="X18" t="e" cm="1">
        <f t="array" ref="X18">_xlfn.IFNA(VLOOKUP($A18,TRANSPOSE(#REF!),X$2+2,FALSE),0)</f>
        <v>#REF!</v>
      </c>
      <c r="Y18" t="e" cm="1">
        <f t="array" ref="Y18">_xlfn.IFNA(VLOOKUP($A18,TRANSPOSE(#REF!),Y$2+2,FALSE),0)</f>
        <v>#REF!</v>
      </c>
      <c r="Z18" t="e" cm="1">
        <f t="array" ref="Z18">_xlfn.IFNA(VLOOKUP($A18,TRANSPOSE(#REF!),Z$2+2,FALSE),0)</f>
        <v>#REF!</v>
      </c>
      <c r="AA18" t="e" cm="1">
        <f t="array" ref="AA18">_xlfn.IFNA(VLOOKUP($A18,TRANSPOSE(#REF!),AA$2+2,FALSE),0)</f>
        <v>#REF!</v>
      </c>
      <c r="AB18" t="e" cm="1">
        <f t="array" ref="AB18">_xlfn.IFNA(VLOOKUP($A18,TRANSPOSE(#REF!),AB$2+2,FALSE),0)</f>
        <v>#REF!</v>
      </c>
      <c r="AC18" t="e" cm="1">
        <f t="array" ref="AC18">_xlfn.IFNA(VLOOKUP($A18,TRANSPOSE(#REF!),AC$2+2,FALSE),0)</f>
        <v>#REF!</v>
      </c>
      <c r="AD18" t="e" cm="1">
        <f t="array" ref="AD18">_xlfn.IFNA(VLOOKUP($A18,TRANSPOSE(#REF!),AD$2+2,FALSE),0)</f>
        <v>#REF!</v>
      </c>
      <c r="AE18" t="e" cm="1">
        <f t="array" ref="AE18">_xlfn.IFNA(VLOOKUP($A18,TRANSPOSE(#REF!),AE$2+2,FALSE),0)</f>
        <v>#REF!</v>
      </c>
      <c r="AF18" t="e" cm="1">
        <f t="array" ref="AF18">_xlfn.IFNA(VLOOKUP($A18,TRANSPOSE(#REF!),AF$2+2,FALSE),0)</f>
        <v>#REF!</v>
      </c>
      <c r="AG18" t="e" cm="1">
        <f t="array" ref="AG18">_xlfn.IFNA(VLOOKUP($A18,TRANSPOSE(#REF!),AG$2+2,FALSE),0)</f>
        <v>#REF!</v>
      </c>
      <c r="AH18" t="e" cm="1">
        <f t="array" ref="AH18">_xlfn.IFNA(VLOOKUP($A18,TRANSPOSE(#REF!),AH$2+2,FALSE),0)</f>
        <v>#REF!</v>
      </c>
      <c r="AI18" t="e" cm="1">
        <f t="array" ref="AI18">_xlfn.IFNA(VLOOKUP($A18,TRANSPOSE(#REF!),AI$2+2,FALSE),0)</f>
        <v>#REF!</v>
      </c>
      <c r="AJ18" t="e" cm="1">
        <f t="array" ref="AJ18">_xlfn.IFNA(VLOOKUP($A18,TRANSPOSE(#REF!),AJ$2+2,FALSE),0)</f>
        <v>#REF!</v>
      </c>
      <c r="AK18" t="e" cm="1">
        <f t="array" ref="AK18">_xlfn.IFNA(VLOOKUP($A18,TRANSPOSE(#REF!),AK$2+2,FALSE),0)</f>
        <v>#REF!</v>
      </c>
      <c r="AL18" t="e" cm="1">
        <f t="array" ref="AL18">_xlfn.IFNA(VLOOKUP($A18,TRANSPOSE(#REF!),AL$2+2,FALSE),0)</f>
        <v>#REF!</v>
      </c>
      <c r="AM18" t="e" cm="1">
        <f t="array" ref="AM18">_xlfn.IFNA(VLOOKUP($A18,TRANSPOSE(#REF!),AM$2+2,FALSE),0)</f>
        <v>#REF!</v>
      </c>
      <c r="AN18" t="e" cm="1">
        <f t="array" ref="AN18">_xlfn.IFNA(VLOOKUP($A18,TRANSPOSE(#REF!),AN$2+2,FALSE),0)</f>
        <v>#REF!</v>
      </c>
      <c r="AO18" t="e" cm="1">
        <f t="array" ref="AO18">_xlfn.IFNA(VLOOKUP($A18,TRANSPOSE(#REF!),AO$2+2,FALSE),0)</f>
        <v>#REF!</v>
      </c>
      <c r="AP18" t="e" cm="1">
        <f t="array" ref="AP18">_xlfn.IFNA(VLOOKUP($A18,TRANSPOSE(#REF!),AP$2+2,FALSE),0)</f>
        <v>#REF!</v>
      </c>
      <c r="AQ18" t="e" cm="1">
        <f t="array" ref="AQ18">_xlfn.IFNA(VLOOKUP($A18,TRANSPOSE(#REF!),AQ$2+2,FALSE),0)</f>
        <v>#REF!</v>
      </c>
      <c r="AR18" t="e" cm="1">
        <f t="array" ref="AR18">_xlfn.IFNA(VLOOKUP($A18,TRANSPOSE(#REF!),AR$2+2,FALSE),0)</f>
        <v>#REF!</v>
      </c>
      <c r="AS18" t="e" cm="1">
        <f t="array" ref="AS18">_xlfn.IFNA(VLOOKUP($A18,TRANSPOSE(#REF!),AS$2+2,FALSE),0)</f>
        <v>#REF!</v>
      </c>
      <c r="AT18" t="e" cm="1">
        <f t="array" ref="AT18">_xlfn.IFNA(VLOOKUP($A18,TRANSPOSE(#REF!),AT$2+2,FALSE),0)</f>
        <v>#REF!</v>
      </c>
      <c r="AU18" t="e" cm="1">
        <f t="array" ref="AU18">_xlfn.IFNA(VLOOKUP($A18,TRANSPOSE(#REF!),AU$2+2,FALSE),0)</f>
        <v>#REF!</v>
      </c>
      <c r="AV18" t="e" cm="1">
        <f t="array" ref="AV18">_xlfn.IFNA(VLOOKUP($A18,TRANSPOSE(#REF!),AV$2+2,FALSE),0)</f>
        <v>#REF!</v>
      </c>
      <c r="AW18" t="e" cm="1">
        <f t="array" ref="AW18">_xlfn.IFNA(VLOOKUP($A18,TRANSPOSE(#REF!),AW$2+2,FALSE),0)</f>
        <v>#REF!</v>
      </c>
      <c r="AX18" t="e" cm="1">
        <f t="array" ref="AX18">_xlfn.IFNA(VLOOKUP($A18,TRANSPOSE(#REF!),AX$2+2,FALSE),0)</f>
        <v>#REF!</v>
      </c>
      <c r="AY18" t="e" cm="1">
        <f t="array" ref="AY18">_xlfn.IFNA(VLOOKUP($A18,TRANSPOSE(#REF!),AY$2+2,FALSE),0)</f>
        <v>#REF!</v>
      </c>
      <c r="AZ18" t="e" cm="1">
        <f t="array" ref="AZ18">_xlfn.IFNA(VLOOKUP($A18,TRANSPOSE(#REF!),AZ$2+2,FALSE),0)</f>
        <v>#REF!</v>
      </c>
      <c r="BA18" t="e" cm="1">
        <f t="array" ref="BA18">_xlfn.IFNA(VLOOKUP($A18,TRANSPOSE(#REF!),BA$2+2,FALSE),0)</f>
        <v>#REF!</v>
      </c>
      <c r="BB18" t="e" cm="1">
        <f t="array" ref="BB18">_xlfn.IFNA(VLOOKUP($A18,TRANSPOSE(#REF!),BB$2+2,FALSE),0)</f>
        <v>#REF!</v>
      </c>
      <c r="BC18" t="e" cm="1">
        <f t="array" ref="BC18">_xlfn.IFNA(VLOOKUP($A18,TRANSPOSE(#REF!),BC$2+2,FALSE),0)</f>
        <v>#REF!</v>
      </c>
      <c r="BD18" t="e" cm="1">
        <f t="array" ref="BD18">_xlfn.IFNA(VLOOKUP($A18,TRANSPOSE(#REF!),BD$2+2,FALSE),0)</f>
        <v>#REF!</v>
      </c>
      <c r="BE18" t="e" cm="1">
        <f t="array" ref="BE18">_xlfn.IFNA(VLOOKUP($A18,TRANSPOSE(#REF!),BE$2+2,FALSE),0)</f>
        <v>#REF!</v>
      </c>
      <c r="BF18" t="e" cm="1">
        <f t="array" ref="BF18">_xlfn.IFNA(VLOOKUP($A18,TRANSPOSE(#REF!),BF$2+2,FALSE),0)</f>
        <v>#REF!</v>
      </c>
      <c r="BG18" t="e" cm="1">
        <f t="array" ref="BG18">_xlfn.IFNA(VLOOKUP($A18,TRANSPOSE(#REF!),BG$2+2,FALSE),0)</f>
        <v>#REF!</v>
      </c>
      <c r="BH18" t="e" cm="1">
        <f t="array" ref="BH18">_xlfn.IFNA(VLOOKUP($A18,TRANSPOSE(#REF!),BH$2+2,FALSE),0)</f>
        <v>#REF!</v>
      </c>
      <c r="BI18" t="e" cm="1">
        <f t="array" ref="BI18">_xlfn.IFNA(VLOOKUP($A18,TRANSPOSE(#REF!),BI$2+2,FALSE),0)</f>
        <v>#REF!</v>
      </c>
      <c r="BJ18" t="e" cm="1">
        <f t="array" ref="BJ18">_xlfn.IFNA(VLOOKUP($A18,TRANSPOSE(#REF!),BJ$2+2,FALSE),0)</f>
        <v>#REF!</v>
      </c>
      <c r="BK18" t="e" cm="1">
        <f t="array" ref="BK18">_xlfn.IFNA(VLOOKUP($A18,TRANSPOSE(#REF!),BK$2+2,FALSE),0)</f>
        <v>#REF!</v>
      </c>
      <c r="BL18" t="e" cm="1">
        <f t="array" ref="BL18">_xlfn.IFNA(VLOOKUP($A18,TRANSPOSE(#REF!),BL$2+2,FALSE),0)</f>
        <v>#REF!</v>
      </c>
      <c r="BM18" t="e" cm="1">
        <f t="array" ref="BM18">_xlfn.IFNA(VLOOKUP($A18,TRANSPOSE(#REF!),BM$2+2,FALSE),0)</f>
        <v>#REF!</v>
      </c>
      <c r="BN18" t="e" cm="1">
        <f t="array" ref="BN18">_xlfn.IFNA(VLOOKUP($A18,TRANSPOSE(#REF!),BN$2+2,FALSE),0)</f>
        <v>#REF!</v>
      </c>
      <c r="BO18" t="e" cm="1">
        <f t="array" ref="BO18">_xlfn.IFNA(VLOOKUP($A18,TRANSPOSE(#REF!),BO$2+2,FALSE),0)</f>
        <v>#REF!</v>
      </c>
      <c r="BP18" t="e" cm="1">
        <f t="array" ref="BP18">_xlfn.IFNA(VLOOKUP($A18,TRANSPOSE(#REF!),BP$2+2,FALSE),0)</f>
        <v>#REF!</v>
      </c>
      <c r="BQ18" t="e" cm="1">
        <f t="array" ref="BQ18">_xlfn.IFNA(VLOOKUP($A18,TRANSPOSE(#REF!),BQ$2+2,FALSE),0)</f>
        <v>#REF!</v>
      </c>
      <c r="BR18" t="e" cm="1">
        <f t="array" ref="BR18">_xlfn.IFNA(VLOOKUP($A18,TRANSPOSE(#REF!),BR$2+2,FALSE),0)</f>
        <v>#REF!</v>
      </c>
      <c r="BS18" t="e" cm="1">
        <f t="array" ref="BS18">_xlfn.IFNA(VLOOKUP($A18,TRANSPOSE(#REF!),BS$2+2,FALSE),0)</f>
        <v>#REF!</v>
      </c>
      <c r="BT18" t="e" cm="1">
        <f t="array" ref="BT18">_xlfn.IFNA(VLOOKUP($A18,TRANSPOSE(#REF!),BT$2+2,FALSE),0)</f>
        <v>#REF!</v>
      </c>
      <c r="BU18" t="e" cm="1">
        <f t="array" ref="BU18">_xlfn.IFNA(VLOOKUP($A18,TRANSPOSE(#REF!),BU$2+2,FALSE),0)</f>
        <v>#REF!</v>
      </c>
      <c r="BV18" t="e" cm="1">
        <f t="array" ref="BV18">_xlfn.IFNA(VLOOKUP($A18,TRANSPOSE(#REF!),BV$2+2,FALSE),0)</f>
        <v>#REF!</v>
      </c>
      <c r="BW18" t="e" cm="1">
        <f t="array" ref="BW18">_xlfn.IFNA(VLOOKUP($A18,TRANSPOSE(#REF!),BW$2+2,FALSE),0)</f>
        <v>#REF!</v>
      </c>
      <c r="BX18" t="e" cm="1">
        <f t="array" ref="BX18">_xlfn.IFNA(VLOOKUP($A18,TRANSPOSE(#REF!),BX$2+2,FALSE),0)</f>
        <v>#REF!</v>
      </c>
      <c r="BY18" t="e" cm="1">
        <f t="array" ref="BY18">_xlfn.IFNA(VLOOKUP($A18,TRANSPOSE(#REF!),BY$2+2,FALSE),0)</f>
        <v>#REF!</v>
      </c>
      <c r="BZ18" t="e" cm="1">
        <f t="array" ref="BZ18">_xlfn.IFNA(VLOOKUP($A18,TRANSPOSE(#REF!),BZ$2+2,FALSE),0)</f>
        <v>#REF!</v>
      </c>
      <c r="CA18" t="e" cm="1">
        <f t="array" ref="CA18">_xlfn.IFNA(VLOOKUP($A18,TRANSPOSE(#REF!),CA$2+2,FALSE),0)</f>
        <v>#REF!</v>
      </c>
      <c r="CB18" t="e" cm="1">
        <f t="array" ref="CB18">_xlfn.IFNA(VLOOKUP($A18,TRANSPOSE(#REF!),CB$2+2,FALSE),0)</f>
        <v>#REF!</v>
      </c>
      <c r="CC18" t="e" cm="1">
        <f t="array" ref="CC18">_xlfn.IFNA(VLOOKUP($A18,TRANSPOSE(#REF!),CC$2+2,FALSE),0)</f>
        <v>#REF!</v>
      </c>
      <c r="CD18" t="e" cm="1">
        <f t="array" ref="CD18">_xlfn.IFNA(VLOOKUP($A18,TRANSPOSE(#REF!),CD$2+2,FALSE),0)</f>
        <v>#REF!</v>
      </c>
      <c r="CE18" t="e" cm="1">
        <f t="array" ref="CE18">_xlfn.IFNA(VLOOKUP($A18,TRANSPOSE(#REF!),CE$2+2,FALSE),0)</f>
        <v>#REF!</v>
      </c>
      <c r="CF18" t="e" cm="1">
        <f t="array" ref="CF18">_xlfn.IFNA(VLOOKUP($A18,TRANSPOSE(#REF!),CF$2+2,FALSE),0)</f>
        <v>#REF!</v>
      </c>
      <c r="CG18" t="e" cm="1">
        <f t="array" ref="CG18">_xlfn.IFNA(VLOOKUP($A18,TRANSPOSE(#REF!),CG$2+2,FALSE),0)</f>
        <v>#REF!</v>
      </c>
      <c r="CH18" t="e" cm="1">
        <f t="array" ref="CH18">_xlfn.IFNA(VLOOKUP($A18,TRANSPOSE(#REF!),CH$2+2,FALSE),0)</f>
        <v>#REF!</v>
      </c>
      <c r="CI18" t="e" cm="1">
        <f t="array" ref="CI18">_xlfn.IFNA(VLOOKUP($A18,TRANSPOSE(#REF!),CI$2+2,FALSE),0)</f>
        <v>#REF!</v>
      </c>
      <c r="CJ18" t="e" cm="1">
        <f t="array" ref="CJ18">_xlfn.IFNA(VLOOKUP($A18,TRANSPOSE(#REF!),CJ$2+2,FALSE),0)</f>
        <v>#REF!</v>
      </c>
      <c r="CK18" t="e" cm="1">
        <f t="array" ref="CK18">_xlfn.IFNA(VLOOKUP($A18,TRANSPOSE(#REF!),CK$2+2,FALSE),0)</f>
        <v>#REF!</v>
      </c>
      <c r="CL18" t="e" cm="1">
        <f t="array" ref="CL18">_xlfn.IFNA(VLOOKUP($A18,TRANSPOSE(#REF!),CL$2+2,FALSE),0)</f>
        <v>#REF!</v>
      </c>
      <c r="CM18" t="e" cm="1">
        <f t="array" ref="CM18">_xlfn.IFNA(VLOOKUP($A18,TRANSPOSE(#REF!),CM$2+2,FALSE),0)</f>
        <v>#REF!</v>
      </c>
      <c r="CN18" t="e" cm="1">
        <f t="array" ref="CN18">_xlfn.IFNA(VLOOKUP($A18,TRANSPOSE(#REF!),CN$2+2,FALSE),0)</f>
        <v>#REF!</v>
      </c>
      <c r="CO18" t="e" cm="1">
        <f t="array" ref="CO18">_xlfn.IFNA(VLOOKUP($A18,TRANSPOSE(#REF!),CO$2+2,FALSE),0)</f>
        <v>#REF!</v>
      </c>
      <c r="CP18" t="e" cm="1">
        <f t="array" ref="CP18">_xlfn.IFNA(VLOOKUP($A18,TRANSPOSE(#REF!),CP$2+2,FALSE),0)</f>
        <v>#REF!</v>
      </c>
      <c r="CQ18" t="e" cm="1">
        <f t="array" ref="CQ18">_xlfn.IFNA(VLOOKUP($A18,TRANSPOSE(#REF!),CQ$2+2,FALSE),0)</f>
        <v>#REF!</v>
      </c>
      <c r="CR18" t="e" cm="1">
        <f t="array" ref="CR18">_xlfn.IFNA(VLOOKUP($A18,TRANSPOSE(#REF!),CR$2+2,FALSE),0)</f>
        <v>#REF!</v>
      </c>
      <c r="CS18" t="e" cm="1">
        <f t="array" ref="CS18">_xlfn.IFNA(VLOOKUP($A18,TRANSPOSE(#REF!),CS$2+2,FALSE),0)</f>
        <v>#REF!</v>
      </c>
      <c r="CT18" t="e" cm="1">
        <f t="array" ref="CT18">_xlfn.IFNA(VLOOKUP($A18,TRANSPOSE(#REF!),CT$2+2,FALSE),0)</f>
        <v>#REF!</v>
      </c>
      <c r="CU18" t="e" cm="1">
        <f t="array" ref="CU18">_xlfn.IFNA(VLOOKUP($A18,TRANSPOSE(#REF!),CU$2+2,FALSE),0)</f>
        <v>#REF!</v>
      </c>
      <c r="CV18" t="e" cm="1">
        <f t="array" ref="CV18">_xlfn.IFNA(VLOOKUP($A18,TRANSPOSE(#REF!),CV$2+2,FALSE),0)</f>
        <v>#REF!</v>
      </c>
      <c r="CW18" t="e" cm="1">
        <f t="array" ref="CW18">_xlfn.IFNA(VLOOKUP($A18,TRANSPOSE(#REF!),CW$2+2,FALSE),0)</f>
        <v>#REF!</v>
      </c>
      <c r="CX18" t="e" cm="1">
        <f t="array" ref="CX18">_xlfn.IFNA(VLOOKUP($A18,TRANSPOSE(#REF!),CX$2+2,FALSE),0)</f>
        <v>#REF!</v>
      </c>
      <c r="CY18" t="e" cm="1">
        <f t="array" ref="CY18">_xlfn.IFNA(VLOOKUP($A18,TRANSPOSE(#REF!),CY$2+2,FALSE),0)</f>
        <v>#REF!</v>
      </c>
      <c r="CZ18" t="e" cm="1">
        <f t="array" ref="CZ18">_xlfn.IFNA(VLOOKUP($A18,TRANSPOSE(#REF!),CZ$2+2,FALSE),0)</f>
        <v>#REF!</v>
      </c>
      <c r="DA18" t="e" cm="1">
        <f t="array" ref="DA18">_xlfn.IFNA(VLOOKUP($A18,TRANSPOSE(#REF!),DA$2+2,FALSE),0)</f>
        <v>#REF!</v>
      </c>
      <c r="DB18" t="e" cm="1">
        <f t="array" ref="DB18">_xlfn.IFNA(VLOOKUP($A18,TRANSPOSE(#REF!),DB$2+2,FALSE),0)</f>
        <v>#REF!</v>
      </c>
      <c r="DC18" t="e" cm="1">
        <f t="array" ref="DC18">_xlfn.IFNA(VLOOKUP($A18,TRANSPOSE(#REF!),DC$2+2,FALSE),0)</f>
        <v>#REF!</v>
      </c>
      <c r="DD18" t="e" cm="1">
        <f t="array" ref="DD18">_xlfn.IFNA(VLOOKUP($A18,TRANSPOSE(#REF!),DD$2+2,FALSE),0)</f>
        <v>#REF!</v>
      </c>
      <c r="DE18" t="e" cm="1">
        <f t="array" ref="DE18">_xlfn.IFNA(VLOOKUP($A18,TRANSPOSE(#REF!),DE$2+2,FALSE),0)</f>
        <v>#REF!</v>
      </c>
      <c r="DF18" t="e" cm="1">
        <f t="array" ref="DF18">_xlfn.IFNA(VLOOKUP($A18,TRANSPOSE(#REF!),DF$2+2,FALSE),0)</f>
        <v>#REF!</v>
      </c>
      <c r="DG18" t="e" cm="1">
        <f t="array" ref="DG18">_xlfn.IFNA(VLOOKUP($A18,TRANSPOSE(#REF!),DG$2+2,FALSE),0)</f>
        <v>#REF!</v>
      </c>
      <c r="DH18" t="e" cm="1">
        <f t="array" ref="DH18">_xlfn.IFNA(VLOOKUP($A18,TRANSPOSE(#REF!),DH$2+2,FALSE),0)</f>
        <v>#REF!</v>
      </c>
      <c r="DI18" t="e" cm="1">
        <f t="array" ref="DI18">_xlfn.IFNA(VLOOKUP($A18,TRANSPOSE(#REF!),DI$2+2,FALSE),0)</f>
        <v>#REF!</v>
      </c>
      <c r="DJ18" t="e" cm="1">
        <f t="array" ref="DJ18">_xlfn.IFNA(VLOOKUP($A18,TRANSPOSE(#REF!),DJ$2+2,FALSE),0)</f>
        <v>#REF!</v>
      </c>
      <c r="DK18" t="e" cm="1">
        <f t="array" ref="DK18">_xlfn.IFNA(VLOOKUP($A18,TRANSPOSE(#REF!),DK$2+2,FALSE),0)</f>
        <v>#REF!</v>
      </c>
      <c r="DL18" t="e" cm="1">
        <f t="array" ref="DL18">_xlfn.IFNA(VLOOKUP($A18,TRANSPOSE(#REF!),DL$2+2,FALSE),0)</f>
        <v>#REF!</v>
      </c>
      <c r="DM18" t="e" cm="1">
        <f t="array" ref="DM18">_xlfn.IFNA(VLOOKUP($A18,TRANSPOSE(#REF!),DM$2+2,FALSE),0)</f>
        <v>#REF!</v>
      </c>
      <c r="DN18" t="e" cm="1">
        <f t="array" ref="DN18">_xlfn.IFNA(VLOOKUP($A18,TRANSPOSE(#REF!),DN$2+2,FALSE),0)</f>
        <v>#REF!</v>
      </c>
      <c r="DO18" t="e" cm="1">
        <f t="array" ref="DO18">_xlfn.IFNA(VLOOKUP($A18,TRANSPOSE(#REF!),DO$2+2,FALSE),0)</f>
        <v>#REF!</v>
      </c>
      <c r="DP18" t="e" cm="1">
        <f t="array" ref="DP18">_xlfn.IFNA(VLOOKUP($A18,TRANSPOSE(#REF!),DP$2+2,FALSE),0)</f>
        <v>#REF!</v>
      </c>
      <c r="DQ18" t="e" cm="1">
        <f t="array" ref="DQ18">_xlfn.IFNA(VLOOKUP($A18,TRANSPOSE(#REF!),DQ$2+2,FALSE),0)</f>
        <v>#REF!</v>
      </c>
      <c r="DR18" t="e" cm="1">
        <f t="array" ref="DR18">_xlfn.IFNA(VLOOKUP($A18,TRANSPOSE(#REF!),DR$2+2,FALSE),0)</f>
        <v>#REF!</v>
      </c>
      <c r="DS18" t="e" cm="1">
        <f t="array" ref="DS18">_xlfn.IFNA(VLOOKUP($A18,TRANSPOSE(#REF!),DS$2+2,FALSE),0)</f>
        <v>#REF!</v>
      </c>
      <c r="DT18" t="e" cm="1">
        <f t="array" ref="DT18">_xlfn.IFNA(VLOOKUP($A18,TRANSPOSE(#REF!),DT$2+2,FALSE),0)</f>
        <v>#REF!</v>
      </c>
      <c r="DU18" t="e" cm="1">
        <f t="array" ref="DU18">_xlfn.IFNA(VLOOKUP($A18,TRANSPOSE(#REF!),DU$2+2,FALSE),0)</f>
        <v>#REF!</v>
      </c>
      <c r="DV18" t="e" cm="1">
        <f t="array" ref="DV18">_xlfn.IFNA(VLOOKUP($A18,TRANSPOSE(#REF!),DV$2+2,FALSE),0)</f>
        <v>#REF!</v>
      </c>
      <c r="DW18" t="e" cm="1">
        <f t="array" ref="DW18">_xlfn.IFNA(VLOOKUP($A18,TRANSPOSE(#REF!),DW$2+2,FALSE),0)</f>
        <v>#REF!</v>
      </c>
      <c r="DX18" t="e" cm="1">
        <f t="array" ref="DX18">_xlfn.IFNA(VLOOKUP($A18,TRANSPOSE(#REF!),DX$2+2,FALSE),0)</f>
        <v>#REF!</v>
      </c>
      <c r="DY18" t="e" cm="1">
        <f t="array" ref="DY18">_xlfn.IFNA(VLOOKUP($A18,TRANSPOSE(#REF!),DY$2+2,FALSE),0)</f>
        <v>#REF!</v>
      </c>
      <c r="DZ18" t="e" cm="1">
        <f t="array" ref="DZ18">_xlfn.IFNA(VLOOKUP($A18,TRANSPOSE(#REF!),DZ$2+2,FALSE),0)</f>
        <v>#REF!</v>
      </c>
      <c r="EA18" t="e" cm="1">
        <f t="array" ref="EA18">_xlfn.IFNA(VLOOKUP($A18,TRANSPOSE(#REF!),EA$2+2,FALSE),0)</f>
        <v>#REF!</v>
      </c>
      <c r="EB18" t="e" cm="1">
        <f t="array" ref="EB18">_xlfn.IFNA(VLOOKUP($A18,TRANSPOSE(#REF!),EB$2+2,FALSE),0)</f>
        <v>#REF!</v>
      </c>
      <c r="EC18" t="e" cm="1">
        <f t="array" ref="EC18">_xlfn.IFNA(VLOOKUP($A18,TRANSPOSE(#REF!),EC$2+2,FALSE),0)</f>
        <v>#REF!</v>
      </c>
      <c r="ED18" t="e" cm="1">
        <f t="array" ref="ED18">_xlfn.IFNA(VLOOKUP($A18,TRANSPOSE(#REF!),ED$2+2,FALSE),0)</f>
        <v>#REF!</v>
      </c>
      <c r="EE18" t="e" cm="1">
        <f t="array" ref="EE18">_xlfn.IFNA(VLOOKUP($A18,TRANSPOSE(#REF!),EE$2+2,FALSE),0)</f>
        <v>#REF!</v>
      </c>
      <c r="EF18" t="e" cm="1">
        <f t="array" ref="EF18">_xlfn.IFNA(VLOOKUP($A18,TRANSPOSE(#REF!),EF$2+2,FALSE),0)</f>
        <v>#REF!</v>
      </c>
      <c r="EG18" t="e" cm="1">
        <f t="array" ref="EG18">_xlfn.IFNA(VLOOKUP($A18,TRANSPOSE(#REF!),EG$2+2,FALSE),0)</f>
        <v>#REF!</v>
      </c>
      <c r="EH18" t="e" cm="1">
        <f t="array" ref="EH18">_xlfn.IFNA(VLOOKUP($A18,TRANSPOSE(#REF!),EH$2+2,FALSE),0)</f>
        <v>#REF!</v>
      </c>
      <c r="EI18" t="e" cm="1">
        <f t="array" ref="EI18">_xlfn.IFNA(VLOOKUP($A18,TRANSPOSE(#REF!),EI$2+2,FALSE),0)</f>
        <v>#REF!</v>
      </c>
      <c r="EJ18" t="e" cm="1">
        <f t="array" ref="EJ18">_xlfn.IFNA(VLOOKUP($A18,TRANSPOSE(#REF!),EJ$2+2,FALSE),0)</f>
        <v>#REF!</v>
      </c>
      <c r="EK18" t="e" cm="1">
        <f t="array" ref="EK18">_xlfn.IFNA(VLOOKUP($A18,TRANSPOSE(#REF!),EK$2+2,FALSE),0)</f>
        <v>#REF!</v>
      </c>
      <c r="EL18" t="e" cm="1">
        <f t="array" ref="EL18">_xlfn.IFNA(VLOOKUP($A18,TRANSPOSE(#REF!),EL$2+2,FALSE),0)</f>
        <v>#REF!</v>
      </c>
      <c r="EM18" t="e" cm="1">
        <f t="array" ref="EM18">_xlfn.IFNA(VLOOKUP($A18,TRANSPOSE(#REF!),EM$2+2,FALSE),0)</f>
        <v>#REF!</v>
      </c>
      <c r="EN18" t="e" cm="1">
        <f t="array" ref="EN18">_xlfn.IFNA(VLOOKUP($A18,TRANSPOSE(#REF!),EN$2+2,FALSE),0)</f>
        <v>#REF!</v>
      </c>
      <c r="EO18" t="e" cm="1">
        <f t="array" ref="EO18">_xlfn.IFNA(VLOOKUP($A18,TRANSPOSE(#REF!),EO$2+2,FALSE),0)</f>
        <v>#REF!</v>
      </c>
      <c r="EP18" t="e" cm="1">
        <f t="array" ref="EP18">_xlfn.IFNA(VLOOKUP($A18,TRANSPOSE(#REF!),EP$2+2,FALSE),0)</f>
        <v>#REF!</v>
      </c>
      <c r="EQ18" t="e" cm="1">
        <f t="array" ref="EQ18">_xlfn.IFNA(VLOOKUP($A18,TRANSPOSE(#REF!),EQ$2+2,FALSE),0)</f>
        <v>#REF!</v>
      </c>
      <c r="ER18" t="e" cm="1">
        <f t="array" ref="ER18">_xlfn.IFNA(VLOOKUP($A18,TRANSPOSE(#REF!),ER$2+2,FALSE),0)</f>
        <v>#REF!</v>
      </c>
      <c r="ES18" t="e" cm="1">
        <f t="array" ref="ES18">_xlfn.IFNA(VLOOKUP($A18,TRANSPOSE(#REF!),ES$2+2,FALSE),0)</f>
        <v>#REF!</v>
      </c>
      <c r="ET18" t="e" cm="1">
        <f t="array" ref="ET18">_xlfn.IFNA(VLOOKUP($A18,TRANSPOSE(#REF!),ET$2+2,FALSE),0)</f>
        <v>#REF!</v>
      </c>
      <c r="EU18" t="e" cm="1">
        <f t="array" ref="EU18">_xlfn.IFNA(VLOOKUP($A18,TRANSPOSE(#REF!),EU$2+2,FALSE),0)</f>
        <v>#REF!</v>
      </c>
      <c r="EV18" t="e" cm="1">
        <f t="array" ref="EV18">_xlfn.IFNA(VLOOKUP($A18,TRANSPOSE(#REF!),EV$2+2,FALSE),0)</f>
        <v>#REF!</v>
      </c>
      <c r="EW18" t="e" cm="1">
        <f t="array" ref="EW18">_xlfn.IFNA(VLOOKUP($A18,TRANSPOSE(#REF!),EW$2+2,FALSE),0)</f>
        <v>#REF!</v>
      </c>
      <c r="EX18" t="e" cm="1">
        <f t="array" ref="EX18">_xlfn.IFNA(VLOOKUP($A18,TRANSPOSE(#REF!),EX$2+2,FALSE),0)</f>
        <v>#REF!</v>
      </c>
      <c r="EY18" t="e" cm="1">
        <f t="array" ref="EY18">_xlfn.IFNA(VLOOKUP($A18,TRANSPOSE(#REF!),EY$2+2,FALSE),0)</f>
        <v>#REF!</v>
      </c>
      <c r="EZ18" t="e" cm="1">
        <f t="array" ref="EZ18">_xlfn.IFNA(VLOOKUP($A18,TRANSPOSE(#REF!),EZ$2+2,FALSE),0)</f>
        <v>#REF!</v>
      </c>
      <c r="FA18" t="e" cm="1">
        <f t="array" ref="FA18">_xlfn.IFNA(VLOOKUP($A18,TRANSPOSE(#REF!),FA$2+2,FALSE),0)</f>
        <v>#REF!</v>
      </c>
      <c r="FB18" t="e" cm="1">
        <f t="array" ref="FB18">_xlfn.IFNA(VLOOKUP($A18,TRANSPOSE(#REF!),FB$2+2,FALSE),0)</f>
        <v>#REF!</v>
      </c>
      <c r="FC18" t="e" cm="1">
        <f t="array" ref="FC18">_xlfn.IFNA(VLOOKUP($A18,TRANSPOSE(#REF!),FC$2+2,FALSE),0)</f>
        <v>#REF!</v>
      </c>
      <c r="FD18" t="e" cm="1">
        <f t="array" ref="FD18">_xlfn.IFNA(VLOOKUP($A18,TRANSPOSE(#REF!),FD$2+2,FALSE),0)</f>
        <v>#REF!</v>
      </c>
      <c r="FE18" t="e" cm="1">
        <f t="array" ref="FE18">_xlfn.IFNA(VLOOKUP($A18,TRANSPOSE(#REF!),FE$2+2,FALSE),0)</f>
        <v>#REF!</v>
      </c>
      <c r="FF18" t="e" cm="1">
        <f t="array" ref="FF18">_xlfn.IFNA(VLOOKUP($A18,TRANSPOSE(#REF!),FF$2+2,FALSE),0)</f>
        <v>#REF!</v>
      </c>
      <c r="FG18" t="e" cm="1">
        <f t="array" ref="FG18">_xlfn.IFNA(VLOOKUP($A18,TRANSPOSE(#REF!),FG$2+2,FALSE),0)</f>
        <v>#REF!</v>
      </c>
      <c r="FH18" t="e" cm="1">
        <f t="array" ref="FH18">_xlfn.IFNA(VLOOKUP($A18,TRANSPOSE(#REF!),FH$2+2,FALSE),0)</f>
        <v>#REF!</v>
      </c>
      <c r="FI18" t="e" cm="1">
        <f t="array" ref="FI18">_xlfn.IFNA(VLOOKUP($A18,TRANSPOSE(#REF!),FI$2+2,FALSE),0)</f>
        <v>#REF!</v>
      </c>
      <c r="FJ18" t="e" cm="1">
        <f t="array" ref="FJ18">_xlfn.IFNA(VLOOKUP($A18,TRANSPOSE(#REF!),FJ$2+2,FALSE),0)</f>
        <v>#REF!</v>
      </c>
      <c r="FK18" t="e" cm="1">
        <f t="array" ref="FK18">_xlfn.IFNA(VLOOKUP($A18,TRANSPOSE(#REF!),FK$2+2,FALSE),0)</f>
        <v>#REF!</v>
      </c>
      <c r="FL18" t="e" cm="1">
        <f t="array" ref="FL18">_xlfn.IFNA(VLOOKUP($A18,TRANSPOSE(#REF!),FL$2+2,FALSE),0)</f>
        <v>#REF!</v>
      </c>
      <c r="FM18" t="e" cm="1">
        <f t="array" ref="FM18">_xlfn.IFNA(VLOOKUP($A18,TRANSPOSE(#REF!),FM$2+2,FALSE),0)</f>
        <v>#REF!</v>
      </c>
      <c r="FN18" t="e" cm="1">
        <f t="array" ref="FN18">_xlfn.IFNA(VLOOKUP($A18,TRANSPOSE(#REF!),FN$2+2,FALSE),0)</f>
        <v>#REF!</v>
      </c>
      <c r="FO18" t="e" cm="1">
        <f t="array" ref="FO18">_xlfn.IFNA(VLOOKUP($A18,TRANSPOSE(#REF!),FO$2+2,FALSE),0)</f>
        <v>#REF!</v>
      </c>
      <c r="FP18" t="e" cm="1">
        <f t="array" ref="FP18">_xlfn.IFNA(VLOOKUP($A18,TRANSPOSE(#REF!),FP$2+2,FALSE),0)</f>
        <v>#REF!</v>
      </c>
      <c r="FQ18" t="e" cm="1">
        <f t="array" ref="FQ18">_xlfn.IFNA(VLOOKUP($A18,TRANSPOSE(#REF!),FQ$2+2,FALSE),0)</f>
        <v>#REF!</v>
      </c>
      <c r="FR18" t="e" cm="1">
        <f t="array" ref="FR18">_xlfn.IFNA(VLOOKUP($A18,TRANSPOSE(#REF!),FR$2+2,FALSE),0)</f>
        <v>#REF!</v>
      </c>
      <c r="FS18" t="e" cm="1">
        <f t="array" ref="FS18">_xlfn.IFNA(VLOOKUP($A18,TRANSPOSE(#REF!),FS$2+2,FALSE),0)</f>
        <v>#REF!</v>
      </c>
      <c r="FT18" t="e" cm="1">
        <f t="array" ref="FT18">_xlfn.IFNA(VLOOKUP($A18,TRANSPOSE(#REF!),FT$2+2,FALSE),0)</f>
        <v>#REF!</v>
      </c>
      <c r="FU18" t="e" cm="1">
        <f t="array" ref="FU18">_xlfn.IFNA(VLOOKUP($A18,TRANSPOSE(#REF!),FU$2+2,FALSE),0)</f>
        <v>#REF!</v>
      </c>
      <c r="FV18" t="e" cm="1">
        <f t="array" ref="FV18">_xlfn.IFNA(VLOOKUP($A18,TRANSPOSE(#REF!),FV$2+2,FALSE),0)</f>
        <v>#REF!</v>
      </c>
      <c r="FW18" t="e" cm="1">
        <f t="array" ref="FW18">_xlfn.IFNA(VLOOKUP($A18,TRANSPOSE(#REF!),FW$2+2,FALSE),0)</f>
        <v>#REF!</v>
      </c>
      <c r="FX18" t="e" cm="1">
        <f t="array" ref="FX18">_xlfn.IFNA(VLOOKUP($A18,TRANSPOSE(#REF!),FX$2+2,FALSE),0)</f>
        <v>#REF!</v>
      </c>
      <c r="FY18" t="e" cm="1">
        <f t="array" ref="FY18">_xlfn.IFNA(VLOOKUP($A18,TRANSPOSE(#REF!),FY$2+2,FALSE),0)</f>
        <v>#REF!</v>
      </c>
      <c r="FZ18" t="e" cm="1">
        <f t="array" ref="FZ18">_xlfn.IFNA(VLOOKUP($A18,TRANSPOSE(#REF!),FZ$2+2,FALSE),0)</f>
        <v>#REF!</v>
      </c>
      <c r="GA18" t="e" cm="1">
        <f t="array" ref="GA18">_xlfn.IFNA(VLOOKUP($A18,TRANSPOSE(#REF!),GA$2+2,FALSE),0)</f>
        <v>#REF!</v>
      </c>
      <c r="GB18" t="e" cm="1">
        <f t="array" ref="GB18">_xlfn.IFNA(VLOOKUP($A18,TRANSPOSE(#REF!),GB$2+2,FALSE),0)</f>
        <v>#REF!</v>
      </c>
      <c r="GC18" t="e" cm="1">
        <f t="array" ref="GC18">_xlfn.IFNA(VLOOKUP($A18,TRANSPOSE(#REF!),GC$2+2,FALSE),0)</f>
        <v>#REF!</v>
      </c>
      <c r="GD18" t="e" cm="1">
        <f t="array" ref="GD18">_xlfn.IFNA(VLOOKUP($A18,TRANSPOSE(#REF!),GD$2+2,FALSE),0)</f>
        <v>#REF!</v>
      </c>
      <c r="GE18" t="e" cm="1">
        <f t="array" ref="GE18">_xlfn.IFNA(VLOOKUP($A18,TRANSPOSE(#REF!),GE$2+2,FALSE),0)</f>
        <v>#REF!</v>
      </c>
      <c r="GF18" t="e" cm="1">
        <f t="array" ref="GF18">_xlfn.IFNA(VLOOKUP($A18,TRANSPOSE(#REF!),GF$2+2,FALSE),0)</f>
        <v>#REF!</v>
      </c>
      <c r="GG18" t="e" cm="1">
        <f t="array" ref="GG18">_xlfn.IFNA(VLOOKUP($A18,TRANSPOSE(#REF!),GG$2+2,FALSE),0)</f>
        <v>#REF!</v>
      </c>
      <c r="GH18" t="e" cm="1">
        <f t="array" ref="GH18">_xlfn.IFNA(VLOOKUP($A18,TRANSPOSE(#REF!),GH$2+2,FALSE),0)</f>
        <v>#REF!</v>
      </c>
      <c r="GI18" t="e" cm="1">
        <f t="array" ref="GI18">_xlfn.IFNA(VLOOKUP($A18,TRANSPOSE(#REF!),GI$2+2,FALSE),0)</f>
        <v>#REF!</v>
      </c>
      <c r="GJ18" t="e" cm="1">
        <f t="array" ref="GJ18">_xlfn.IFNA(VLOOKUP($A18,TRANSPOSE(#REF!),GJ$2+2,FALSE),0)</f>
        <v>#REF!</v>
      </c>
      <c r="GK18" t="e" cm="1">
        <f t="array" ref="GK18">_xlfn.IFNA(VLOOKUP($A18,TRANSPOSE(#REF!),GK$2+2,FALSE),0)</f>
        <v>#REF!</v>
      </c>
      <c r="GL18" t="e" cm="1">
        <f t="array" ref="GL18">_xlfn.IFNA(VLOOKUP($A18,TRANSPOSE(#REF!),GL$2+2,FALSE),0)</f>
        <v>#REF!</v>
      </c>
      <c r="GM18" t="e" cm="1">
        <f t="array" ref="GM18">_xlfn.IFNA(VLOOKUP($A18,TRANSPOSE(#REF!),GM$2+2,FALSE),0)</f>
        <v>#REF!</v>
      </c>
      <c r="GN18" t="e" cm="1">
        <f t="array" ref="GN18">_xlfn.IFNA(VLOOKUP($A18,TRANSPOSE(#REF!),GN$2+2,FALSE),0)</f>
        <v>#REF!</v>
      </c>
      <c r="GO18" t="e" cm="1">
        <f t="array" ref="GO18">_xlfn.IFNA(VLOOKUP($A18,TRANSPOSE(#REF!),GO$2+2,FALSE),0)</f>
        <v>#REF!</v>
      </c>
      <c r="GP18" t="e" cm="1">
        <f t="array" ref="GP18">_xlfn.IFNA(VLOOKUP($A18,TRANSPOSE(#REF!),GP$2+2,FALSE),0)</f>
        <v>#REF!</v>
      </c>
      <c r="GQ18" t="e" cm="1">
        <f t="array" ref="GQ18">_xlfn.IFNA(VLOOKUP($A18,TRANSPOSE(#REF!),GQ$2+2,FALSE),0)</f>
        <v>#REF!</v>
      </c>
      <c r="GR18" t="e" cm="1">
        <f t="array" ref="GR18">_xlfn.IFNA(VLOOKUP($A18,TRANSPOSE(#REF!),GR$2+2,FALSE),0)</f>
        <v>#REF!</v>
      </c>
      <c r="GS18" t="e" cm="1">
        <f t="array" ref="GS18">_xlfn.IFNA(VLOOKUP($A18,TRANSPOSE(#REF!),GS$2+2,FALSE),0)</f>
        <v>#REF!</v>
      </c>
      <c r="GT18" t="e" cm="1">
        <f t="array" ref="GT18">_xlfn.IFNA(VLOOKUP($A18,TRANSPOSE(#REF!),GT$2+2,FALSE),0)</f>
        <v>#REF!</v>
      </c>
      <c r="GU18" t="e" cm="1">
        <f t="array" ref="GU18">_xlfn.IFNA(VLOOKUP($A18,TRANSPOSE(#REF!),GU$2+2,FALSE),0)</f>
        <v>#REF!</v>
      </c>
      <c r="GV18" t="e" cm="1">
        <f t="array" ref="GV18">_xlfn.IFNA(VLOOKUP($A18,TRANSPOSE(#REF!),GV$2+2,FALSE),0)</f>
        <v>#REF!</v>
      </c>
      <c r="GW18" t="e" cm="1">
        <f t="array" ref="GW18">_xlfn.IFNA(VLOOKUP($A18,TRANSPOSE(#REF!),GW$2+2,FALSE),0)</f>
        <v>#REF!</v>
      </c>
      <c r="GX18" t="e" cm="1">
        <f t="array" ref="GX18">_xlfn.IFNA(VLOOKUP($A18,TRANSPOSE(#REF!),GX$2+2,FALSE),0)</f>
        <v>#REF!</v>
      </c>
      <c r="GY18" t="e" cm="1">
        <f t="array" ref="GY18">_xlfn.IFNA(VLOOKUP($A18,TRANSPOSE(#REF!),GY$2+2,FALSE),0)</f>
        <v>#REF!</v>
      </c>
      <c r="GZ18" t="e" cm="1">
        <f t="array" ref="GZ18">_xlfn.IFNA(VLOOKUP($A18,TRANSPOSE(#REF!),GZ$2+2,FALSE),0)</f>
        <v>#REF!</v>
      </c>
      <c r="HA18" t="e" cm="1">
        <f t="array" ref="HA18">_xlfn.IFNA(VLOOKUP($A18,TRANSPOSE(#REF!),HA$2+2,FALSE),0)</f>
        <v>#REF!</v>
      </c>
      <c r="HB18" t="e" cm="1">
        <f t="array" ref="HB18">_xlfn.IFNA(VLOOKUP($A18,TRANSPOSE(#REF!),HB$2+2,FALSE),0)</f>
        <v>#REF!</v>
      </c>
      <c r="HC18" t="e" cm="1">
        <f t="array" ref="HC18">_xlfn.IFNA(VLOOKUP($A18,TRANSPOSE(#REF!),HC$2+2,FALSE),0)</f>
        <v>#REF!</v>
      </c>
      <c r="HD18" t="e" cm="1">
        <f t="array" ref="HD18">_xlfn.IFNA(VLOOKUP($A18,TRANSPOSE(#REF!),HD$2+2,FALSE),0)</f>
        <v>#REF!</v>
      </c>
      <c r="HE18" t="e" cm="1">
        <f t="array" ref="HE18">_xlfn.IFNA(VLOOKUP($A18,TRANSPOSE(#REF!),HE$2+2,FALSE),0)</f>
        <v>#REF!</v>
      </c>
      <c r="HF18" t="e" cm="1">
        <f t="array" ref="HF18">_xlfn.IFNA(VLOOKUP($A18,TRANSPOSE(#REF!),HF$2+2,FALSE),0)</f>
        <v>#REF!</v>
      </c>
      <c r="HG18" t="e" cm="1">
        <f t="array" ref="HG18">_xlfn.IFNA(VLOOKUP($A18,TRANSPOSE(#REF!),HG$2+2,FALSE),0)</f>
        <v>#REF!</v>
      </c>
      <c r="HH18" t="e" cm="1">
        <f t="array" ref="HH18">_xlfn.IFNA(VLOOKUP($A18,TRANSPOSE(#REF!),HH$2+2,FALSE),0)</f>
        <v>#REF!</v>
      </c>
      <c r="HI18" t="e" cm="1">
        <f t="array" ref="HI18">_xlfn.IFNA(VLOOKUP($A18,TRANSPOSE(#REF!),HI$2+2,FALSE),0)</f>
        <v>#REF!</v>
      </c>
      <c r="HJ18" t="e" cm="1">
        <f t="array" ref="HJ18">_xlfn.IFNA(VLOOKUP($A18,TRANSPOSE(#REF!),HJ$2+2,FALSE),0)</f>
        <v>#REF!</v>
      </c>
      <c r="HK18" t="e" cm="1">
        <f t="array" ref="HK18">_xlfn.IFNA(VLOOKUP($A18,TRANSPOSE(#REF!),HK$2+2,FALSE),0)</f>
        <v>#REF!</v>
      </c>
      <c r="HL18" t="e" cm="1">
        <f t="array" ref="HL18">_xlfn.IFNA(VLOOKUP($A18,TRANSPOSE(#REF!),HL$2+2,FALSE),0)</f>
        <v>#REF!</v>
      </c>
      <c r="HM18" t="e" cm="1">
        <f t="array" ref="HM18">_xlfn.IFNA(VLOOKUP($A18,TRANSPOSE(#REF!),HM$2+2,FALSE),0)</f>
        <v>#REF!</v>
      </c>
      <c r="HN18" t="e" cm="1">
        <f t="array" ref="HN18">_xlfn.IFNA(VLOOKUP($A18,TRANSPOSE(#REF!),HN$2+2,FALSE),0)</f>
        <v>#REF!</v>
      </c>
      <c r="HO18" t="e" cm="1">
        <f t="array" ref="HO18">_xlfn.IFNA(VLOOKUP($A18,TRANSPOSE(#REF!),HO$2+2,FALSE),0)</f>
        <v>#REF!</v>
      </c>
      <c r="HP18" t="e" cm="1">
        <f t="array" ref="HP18">_xlfn.IFNA(VLOOKUP($A18,TRANSPOSE(#REF!),HP$2+2,FALSE),0)</f>
        <v>#REF!</v>
      </c>
      <c r="HQ18" t="e" cm="1">
        <f t="array" ref="HQ18">_xlfn.IFNA(VLOOKUP($A18,TRANSPOSE(#REF!),HQ$2+2,FALSE),0)</f>
        <v>#REF!</v>
      </c>
      <c r="HR18" t="e" cm="1">
        <f t="array" ref="HR18">_xlfn.IFNA(VLOOKUP($A18,TRANSPOSE(#REF!),HR$2+2,FALSE),0)</f>
        <v>#REF!</v>
      </c>
      <c r="HS18" t="e" cm="1">
        <f t="array" ref="HS18">_xlfn.IFNA(VLOOKUP($A18,TRANSPOSE(#REF!),HS$2+2,FALSE),0)</f>
        <v>#REF!</v>
      </c>
      <c r="HT18" t="e" cm="1">
        <f t="array" ref="HT18">_xlfn.IFNA(VLOOKUP($A18,TRANSPOSE(#REF!),HT$2+2,FALSE),0)</f>
        <v>#REF!</v>
      </c>
      <c r="HU18" t="e" cm="1">
        <f t="array" ref="HU18">_xlfn.IFNA(VLOOKUP($A18,TRANSPOSE(#REF!),HU$2+2,FALSE),0)</f>
        <v>#REF!</v>
      </c>
      <c r="HV18" t="e" cm="1">
        <f t="array" ref="HV18">_xlfn.IFNA(VLOOKUP($A18,TRANSPOSE(#REF!),HV$2+2,FALSE),0)</f>
        <v>#REF!</v>
      </c>
      <c r="HW18" t="e" cm="1">
        <f t="array" ref="HW18">_xlfn.IFNA(VLOOKUP($A18,TRANSPOSE(#REF!),HW$2+2,FALSE),0)</f>
        <v>#REF!</v>
      </c>
      <c r="HX18" t="e" cm="1">
        <f t="array" ref="HX18">_xlfn.IFNA(VLOOKUP($A18,TRANSPOSE(#REF!),HX$2+2,FALSE),0)</f>
        <v>#REF!</v>
      </c>
      <c r="HY18" t="e" cm="1">
        <f t="array" ref="HY18">_xlfn.IFNA(VLOOKUP($A18,TRANSPOSE(#REF!),HY$2+2,FALSE),0)</f>
        <v>#REF!</v>
      </c>
      <c r="HZ18" t="e" cm="1">
        <f t="array" ref="HZ18">_xlfn.IFNA(VLOOKUP($A18,TRANSPOSE(#REF!),HZ$2+2,FALSE),0)</f>
        <v>#REF!</v>
      </c>
      <c r="IA18" t="e" cm="1">
        <f t="array" ref="IA18">_xlfn.IFNA(VLOOKUP($A18,TRANSPOSE(#REF!),IA$2+2,FALSE),0)</f>
        <v>#REF!</v>
      </c>
      <c r="IB18" t="e" cm="1">
        <f t="array" ref="IB18">_xlfn.IFNA(VLOOKUP($A18,TRANSPOSE(#REF!),IB$2+2,FALSE),0)</f>
        <v>#REF!</v>
      </c>
      <c r="IC18" t="e" cm="1">
        <f t="array" ref="IC18">_xlfn.IFNA(VLOOKUP($A18,TRANSPOSE(#REF!),IC$2+2,FALSE),0)</f>
        <v>#REF!</v>
      </c>
      <c r="ID18" t="e" cm="1">
        <f t="array" ref="ID18">_xlfn.IFNA(VLOOKUP($A18,TRANSPOSE(#REF!),ID$2+2,FALSE),0)</f>
        <v>#REF!</v>
      </c>
      <c r="IE18" t="e" cm="1">
        <f t="array" ref="IE18">_xlfn.IFNA(VLOOKUP($A18,TRANSPOSE(#REF!),IE$2+2,FALSE),0)</f>
        <v>#REF!</v>
      </c>
      <c r="IF18" t="e" cm="1">
        <f t="array" ref="IF18">_xlfn.IFNA(VLOOKUP($A18,TRANSPOSE(#REF!),IF$2+2,FALSE),0)</f>
        <v>#REF!</v>
      </c>
      <c r="IG18" t="e" cm="1">
        <f t="array" ref="IG18">_xlfn.IFNA(VLOOKUP($A18,TRANSPOSE(#REF!),IG$2+2,FALSE),0)</f>
        <v>#REF!</v>
      </c>
      <c r="IH18" t="e" cm="1">
        <f t="array" ref="IH18">_xlfn.IFNA(VLOOKUP($A18,TRANSPOSE(#REF!),IH$2+2,FALSE),0)</f>
        <v>#REF!</v>
      </c>
      <c r="II18" t="e" cm="1">
        <f t="array" ref="II18">_xlfn.IFNA(VLOOKUP($A18,TRANSPOSE(#REF!),II$2+2,FALSE),0)</f>
        <v>#REF!</v>
      </c>
      <c r="IJ18" t="e" cm="1">
        <f t="array" ref="IJ18">_xlfn.IFNA(VLOOKUP($A18,TRANSPOSE(#REF!),IJ$2+2,FALSE),0)</f>
        <v>#REF!</v>
      </c>
      <c r="IK18" t="e" cm="1">
        <f t="array" ref="IK18">_xlfn.IFNA(VLOOKUP($A18,TRANSPOSE(#REF!),IK$2+2,FALSE),0)</f>
        <v>#REF!</v>
      </c>
      <c r="IL18" t="e" cm="1">
        <f t="array" ref="IL18">_xlfn.IFNA(VLOOKUP($A18,TRANSPOSE(#REF!),IL$2+2,FALSE),0)</f>
        <v>#REF!</v>
      </c>
      <c r="IM18" t="e" cm="1">
        <f t="array" ref="IM18">_xlfn.IFNA(VLOOKUP($A18,TRANSPOSE(#REF!),IM$2+2,FALSE),0)</f>
        <v>#REF!</v>
      </c>
      <c r="IN18" t="e" cm="1">
        <f t="array" ref="IN18">_xlfn.IFNA(VLOOKUP($A18,TRANSPOSE(#REF!),IN$2+2,FALSE),0)</f>
        <v>#REF!</v>
      </c>
      <c r="IO18" t="e" cm="1">
        <f t="array" ref="IO18">_xlfn.IFNA(VLOOKUP($A18,TRANSPOSE(#REF!),IO$2+2,FALSE),0)</f>
        <v>#REF!</v>
      </c>
      <c r="IP18" t="e" cm="1">
        <f t="array" ref="IP18">_xlfn.IFNA(VLOOKUP($A18,TRANSPOSE(#REF!),IP$2+2,FALSE),0)</f>
        <v>#REF!</v>
      </c>
      <c r="IQ18" t="e" cm="1">
        <f t="array" ref="IQ18">_xlfn.IFNA(VLOOKUP($A18,TRANSPOSE(#REF!),IQ$2+2,FALSE),0)</f>
        <v>#REF!</v>
      </c>
      <c r="IR18" t="e" cm="1">
        <f t="array" ref="IR18">_xlfn.IFNA(VLOOKUP($A18,TRANSPOSE(#REF!),IR$2+2,FALSE),0)</f>
        <v>#REF!</v>
      </c>
      <c r="IS18" t="e" cm="1">
        <f t="array" ref="IS18">_xlfn.IFNA(VLOOKUP($A18,TRANSPOSE(#REF!),IS$2+2,FALSE),0)</f>
        <v>#REF!</v>
      </c>
      <c r="IT18" t="e" cm="1">
        <f t="array" ref="IT18">_xlfn.IFNA(VLOOKUP($A18,TRANSPOSE(#REF!),IT$2+2,FALSE),0)</f>
        <v>#REF!</v>
      </c>
      <c r="IU18" t="e" cm="1">
        <f t="array" ref="IU18">_xlfn.IFNA(VLOOKUP($A18,TRANSPOSE(#REF!),IU$2+2,FALSE),0)</f>
        <v>#REF!</v>
      </c>
      <c r="IV18" t="e" cm="1">
        <f t="array" ref="IV18">_xlfn.IFNA(VLOOKUP($A18,TRANSPOSE(#REF!),IV$2+2,FALSE),0)</f>
        <v>#REF!</v>
      </c>
      <c r="IW18" t="e" cm="1">
        <f t="array" ref="IW18">_xlfn.IFNA(VLOOKUP($A18,TRANSPOSE(#REF!),IW$2+2,FALSE),0)</f>
        <v>#REF!</v>
      </c>
      <c r="IX18" t="e" cm="1">
        <f t="array" ref="IX18">_xlfn.IFNA(VLOOKUP($A18,TRANSPOSE(#REF!),IX$2+2,FALSE),0)</f>
        <v>#REF!</v>
      </c>
      <c r="IY18" t="e" cm="1">
        <f t="array" ref="IY18">_xlfn.IFNA(VLOOKUP($A18,TRANSPOSE(#REF!),IY$2+2,FALSE),0)</f>
        <v>#REF!</v>
      </c>
      <c r="IZ18" t="e" cm="1">
        <f t="array" ref="IZ18">_xlfn.IFNA(VLOOKUP($A18,TRANSPOSE(#REF!),IZ$2+2,FALSE),0)</f>
        <v>#REF!</v>
      </c>
      <c r="JA18" t="e" cm="1">
        <f t="array" ref="JA18">_xlfn.IFNA(VLOOKUP($A18,TRANSPOSE(#REF!),JA$2+2,FALSE),0)</f>
        <v>#REF!</v>
      </c>
      <c r="JB18" t="e" cm="1">
        <f t="array" ref="JB18">_xlfn.IFNA(VLOOKUP($A18,TRANSPOSE(#REF!),JB$2+2,FALSE),0)</f>
        <v>#REF!</v>
      </c>
      <c r="JC18" t="e" cm="1">
        <f t="array" ref="JC18">_xlfn.IFNA(VLOOKUP($A18,TRANSPOSE(#REF!),JC$2+2,FALSE),0)</f>
        <v>#REF!</v>
      </c>
      <c r="JD18" t="e" cm="1">
        <f t="array" ref="JD18">_xlfn.IFNA(VLOOKUP($A18,TRANSPOSE(#REF!),JD$2+2,FALSE),0)</f>
        <v>#REF!</v>
      </c>
      <c r="JE18" t="e" cm="1">
        <f t="array" ref="JE18">_xlfn.IFNA(VLOOKUP($A18,TRANSPOSE(#REF!),JE$2+2,FALSE),0)</f>
        <v>#REF!</v>
      </c>
      <c r="JF18" t="e" cm="1">
        <f t="array" ref="JF18">_xlfn.IFNA(VLOOKUP($A18,TRANSPOSE(#REF!),JF$2+2,FALSE),0)</f>
        <v>#REF!</v>
      </c>
      <c r="JG18" t="e" cm="1">
        <f t="array" ref="JG18">_xlfn.IFNA(VLOOKUP($A18,TRANSPOSE(#REF!),JG$2+2,FALSE),0)</f>
        <v>#REF!</v>
      </c>
      <c r="JH18" t="e" cm="1">
        <f t="array" ref="JH18">_xlfn.IFNA(VLOOKUP($A18,TRANSPOSE(#REF!),JH$2+2,FALSE),0)</f>
        <v>#REF!</v>
      </c>
      <c r="JI18" t="e" cm="1">
        <f t="array" ref="JI18">_xlfn.IFNA(VLOOKUP($A18,TRANSPOSE(#REF!),JI$2+2,FALSE),0)</f>
        <v>#REF!</v>
      </c>
      <c r="JJ18" t="e" cm="1">
        <f t="array" ref="JJ18">_xlfn.IFNA(VLOOKUP($A18,TRANSPOSE(#REF!),JJ$2+2,FALSE),0)</f>
        <v>#REF!</v>
      </c>
      <c r="JK18" t="e" cm="1">
        <f t="array" ref="JK18">_xlfn.IFNA(VLOOKUP($A18,TRANSPOSE(#REF!),JK$2+2,FALSE),0)</f>
        <v>#REF!</v>
      </c>
      <c r="JL18" t="e" cm="1">
        <f t="array" ref="JL18">_xlfn.IFNA(VLOOKUP($A18,TRANSPOSE(#REF!),JL$2+2,FALSE),0)</f>
        <v>#REF!</v>
      </c>
      <c r="JM18" t="e" cm="1">
        <f t="array" ref="JM18">_xlfn.IFNA(VLOOKUP($A18,TRANSPOSE(#REF!),JM$2+2,FALSE),0)</f>
        <v>#REF!</v>
      </c>
      <c r="JN18" t="e" cm="1">
        <f t="array" ref="JN18">_xlfn.IFNA(VLOOKUP($A18,TRANSPOSE(#REF!),JN$2+2,FALSE),0)</f>
        <v>#REF!</v>
      </c>
      <c r="JO18" t="e" cm="1">
        <f t="array" ref="JO18">_xlfn.IFNA(VLOOKUP($A18,TRANSPOSE(#REF!),JO$2+2,FALSE),0)</f>
        <v>#REF!</v>
      </c>
      <c r="JP18" t="e" cm="1">
        <f t="array" ref="JP18">_xlfn.IFNA(VLOOKUP($A18,TRANSPOSE(#REF!),JP$2+2,FALSE),0)</f>
        <v>#REF!</v>
      </c>
      <c r="JQ18" t="e" cm="1">
        <f t="array" ref="JQ18">_xlfn.IFNA(VLOOKUP($A18,TRANSPOSE(#REF!),JQ$2+2,FALSE),0)</f>
        <v>#REF!</v>
      </c>
      <c r="JR18" t="e" cm="1">
        <f t="array" ref="JR18">_xlfn.IFNA(VLOOKUP($A18,TRANSPOSE(#REF!),JR$2+2,FALSE),0)</f>
        <v>#REF!</v>
      </c>
      <c r="JS18" t="e" cm="1">
        <f t="array" ref="JS18">_xlfn.IFNA(VLOOKUP($A18,TRANSPOSE(#REF!),JS$2+2,FALSE),0)</f>
        <v>#REF!</v>
      </c>
      <c r="JT18" t="e" cm="1">
        <f t="array" ref="JT18">_xlfn.IFNA(VLOOKUP($A18,TRANSPOSE(#REF!),JT$2+2,FALSE),0)</f>
        <v>#REF!</v>
      </c>
      <c r="JU18" t="e" cm="1">
        <f t="array" ref="JU18">_xlfn.IFNA(VLOOKUP($A18,TRANSPOSE(#REF!),JU$2+2,FALSE),0)</f>
        <v>#REF!</v>
      </c>
      <c r="JV18" t="e" cm="1">
        <f t="array" ref="JV18">_xlfn.IFNA(VLOOKUP($A18,TRANSPOSE(#REF!),JV$2+2,FALSE),0)</f>
        <v>#REF!</v>
      </c>
      <c r="JW18" t="e" cm="1">
        <f t="array" ref="JW18">_xlfn.IFNA(VLOOKUP($A18,TRANSPOSE(#REF!),JW$2+2,FALSE),0)</f>
        <v>#REF!</v>
      </c>
      <c r="JX18" t="e" cm="1">
        <f t="array" ref="JX18">_xlfn.IFNA(VLOOKUP($A18,TRANSPOSE(#REF!),JX$2+2,FALSE),0)</f>
        <v>#REF!</v>
      </c>
      <c r="JY18" t="e" cm="1">
        <f t="array" ref="JY18">_xlfn.IFNA(VLOOKUP($A18,TRANSPOSE(#REF!),JY$2+2,FALSE),0)</f>
        <v>#REF!</v>
      </c>
      <c r="JZ18" t="e" cm="1">
        <f t="array" ref="JZ18">_xlfn.IFNA(VLOOKUP($A18,TRANSPOSE(#REF!),JZ$2+2,FALSE),0)</f>
        <v>#REF!</v>
      </c>
      <c r="KA18" t="e" cm="1">
        <f t="array" ref="KA18">_xlfn.IFNA(VLOOKUP($A18,TRANSPOSE(#REF!),KA$2+2,FALSE),0)</f>
        <v>#REF!</v>
      </c>
      <c r="KB18" t="e" cm="1">
        <f t="array" ref="KB18">_xlfn.IFNA(VLOOKUP($A18,TRANSPOSE(#REF!),KB$2+2,FALSE),0)</f>
        <v>#REF!</v>
      </c>
      <c r="KC18" t="e" cm="1">
        <f t="array" ref="KC18">_xlfn.IFNA(VLOOKUP($A18,TRANSPOSE(#REF!),KC$2+2,FALSE),0)</f>
        <v>#REF!</v>
      </c>
      <c r="KD18" t="e" cm="1">
        <f t="array" ref="KD18">_xlfn.IFNA(VLOOKUP($A18,TRANSPOSE(#REF!),KD$2+2,FALSE),0)</f>
        <v>#REF!</v>
      </c>
      <c r="KE18" t="e" cm="1">
        <f t="array" ref="KE18">_xlfn.IFNA(VLOOKUP($A18,TRANSPOSE(#REF!),KE$2+2,FALSE),0)</f>
        <v>#REF!</v>
      </c>
      <c r="KF18" t="e" cm="1">
        <f t="array" ref="KF18">_xlfn.IFNA(VLOOKUP($A18,TRANSPOSE(#REF!),KF$2+2,FALSE),0)</f>
        <v>#REF!</v>
      </c>
      <c r="KG18" t="e" cm="1">
        <f t="array" ref="KG18">_xlfn.IFNA(VLOOKUP($A18,TRANSPOSE(#REF!),KG$2+2,FALSE),0)</f>
        <v>#REF!</v>
      </c>
      <c r="KH18" t="e" cm="1">
        <f t="array" ref="KH18">_xlfn.IFNA(VLOOKUP($A18,TRANSPOSE(#REF!),KH$2+2,FALSE),0)</f>
        <v>#REF!</v>
      </c>
      <c r="KI18" t="e" cm="1">
        <f t="array" ref="KI18">_xlfn.IFNA(VLOOKUP($A18,TRANSPOSE(#REF!),KI$2+2,FALSE),0)</f>
        <v>#REF!</v>
      </c>
      <c r="KJ18" t="e" cm="1">
        <f t="array" ref="KJ18">_xlfn.IFNA(VLOOKUP($A18,TRANSPOSE(#REF!),KJ$2+2,FALSE),0)</f>
        <v>#REF!</v>
      </c>
      <c r="KK18" t="e" cm="1">
        <f t="array" ref="KK18">_xlfn.IFNA(VLOOKUP($A18,TRANSPOSE(#REF!),KK$2+2,FALSE),0)</f>
        <v>#REF!</v>
      </c>
      <c r="KL18" t="e" cm="1">
        <f t="array" ref="KL18">_xlfn.IFNA(VLOOKUP($A18,TRANSPOSE(#REF!),KL$2+2,FALSE),0)</f>
        <v>#REF!</v>
      </c>
      <c r="KM18" t="e" cm="1">
        <f t="array" ref="KM18">_xlfn.IFNA(VLOOKUP($A18,TRANSPOSE(#REF!),KM$2+2,FALSE),0)</f>
        <v>#REF!</v>
      </c>
      <c r="KN18" t="e" cm="1">
        <f t="array" ref="KN18">_xlfn.IFNA(VLOOKUP($A18,TRANSPOSE(#REF!),KN$2+2,FALSE),0)</f>
        <v>#REF!</v>
      </c>
      <c r="KO18" t="e" cm="1">
        <f t="array" ref="KO18">_xlfn.IFNA(VLOOKUP($A18,TRANSPOSE(#REF!),KO$2+2,FALSE),0)</f>
        <v>#REF!</v>
      </c>
      <c r="KP18" t="e" cm="1">
        <f t="array" ref="KP18">_xlfn.IFNA(VLOOKUP($A18,TRANSPOSE(#REF!),KP$2+2,FALSE),0)</f>
        <v>#REF!</v>
      </c>
      <c r="KQ18" t="e" cm="1">
        <f t="array" ref="KQ18">_xlfn.IFNA(VLOOKUP($A18,TRANSPOSE(#REF!),KQ$2+2,FALSE),0)</f>
        <v>#REF!</v>
      </c>
      <c r="KR18" t="e" cm="1">
        <f t="array" ref="KR18">_xlfn.IFNA(VLOOKUP($A18,TRANSPOSE(#REF!),KR$2+2,FALSE),0)</f>
        <v>#REF!</v>
      </c>
      <c r="KS18" t="e" cm="1">
        <f t="array" ref="KS18">_xlfn.IFNA(VLOOKUP($A18,TRANSPOSE(#REF!),KS$2+2,FALSE),0)</f>
        <v>#REF!</v>
      </c>
      <c r="KT18" t="e" cm="1">
        <f t="array" ref="KT18">_xlfn.IFNA(VLOOKUP($A18,TRANSPOSE(#REF!),KT$2+2,FALSE),0)</f>
        <v>#REF!</v>
      </c>
      <c r="KU18" t="e" cm="1">
        <f t="array" ref="KU18">_xlfn.IFNA(VLOOKUP($A18,TRANSPOSE(#REF!),KU$2+2,FALSE),0)</f>
        <v>#REF!</v>
      </c>
      <c r="KV18" t="e" cm="1">
        <f t="array" ref="KV18">_xlfn.IFNA(VLOOKUP($A18,TRANSPOSE(#REF!),KV$2+2,FALSE),0)</f>
        <v>#REF!</v>
      </c>
      <c r="KW18" t="e" cm="1">
        <f t="array" ref="KW18">_xlfn.IFNA(VLOOKUP($A18,TRANSPOSE(#REF!),KW$2+2,FALSE),0)</f>
        <v>#REF!</v>
      </c>
      <c r="KX18" t="e" cm="1">
        <f t="array" ref="KX18">_xlfn.IFNA(VLOOKUP($A18,TRANSPOSE(#REF!),KX$2+2,FALSE),0)</f>
        <v>#REF!</v>
      </c>
      <c r="KY18" t="e" cm="1">
        <f t="array" ref="KY18">_xlfn.IFNA(VLOOKUP($A18,TRANSPOSE(#REF!),KY$2+2,FALSE),0)</f>
        <v>#REF!</v>
      </c>
      <c r="KZ18" t="e" cm="1">
        <f t="array" ref="KZ18">_xlfn.IFNA(VLOOKUP($A18,TRANSPOSE(#REF!),KZ$2+2,FALSE),0)</f>
        <v>#REF!</v>
      </c>
      <c r="LA18" t="e" cm="1">
        <f t="array" ref="LA18">_xlfn.IFNA(VLOOKUP($A18,TRANSPOSE(#REF!),LA$2+2,FALSE),0)</f>
        <v>#REF!</v>
      </c>
      <c r="LB18" t="e" cm="1">
        <f t="array" ref="LB18">_xlfn.IFNA(VLOOKUP($A18,TRANSPOSE(#REF!),LB$2+2,FALSE),0)</f>
        <v>#REF!</v>
      </c>
      <c r="LC18" t="e" cm="1">
        <f t="array" ref="LC18">_xlfn.IFNA(VLOOKUP($A18,TRANSPOSE(#REF!),LC$2+2,FALSE),0)</f>
        <v>#REF!</v>
      </c>
      <c r="LD18" t="e" cm="1">
        <f t="array" ref="LD18">_xlfn.IFNA(VLOOKUP($A18,TRANSPOSE(#REF!),LD$2+2,FALSE),0)</f>
        <v>#REF!</v>
      </c>
      <c r="LE18" t="e" cm="1">
        <f t="array" ref="LE18">_xlfn.IFNA(VLOOKUP($A18,TRANSPOSE(#REF!),LE$2+2,FALSE),0)</f>
        <v>#REF!</v>
      </c>
      <c r="LF18" t="e" cm="1">
        <f t="array" ref="LF18">_xlfn.IFNA(VLOOKUP($A18,TRANSPOSE(#REF!),LF$2+2,FALSE),0)</f>
        <v>#REF!</v>
      </c>
      <c r="LG18" t="e" cm="1">
        <f t="array" ref="LG18">_xlfn.IFNA(VLOOKUP($A18,TRANSPOSE(#REF!),LG$2+2,FALSE),0)</f>
        <v>#REF!</v>
      </c>
      <c r="LH18" t="e" cm="1">
        <f t="array" ref="LH18">_xlfn.IFNA(VLOOKUP($A18,TRANSPOSE(#REF!),LH$2+2,FALSE),0)</f>
        <v>#REF!</v>
      </c>
      <c r="LI18" t="e" cm="1">
        <f t="array" ref="LI18">_xlfn.IFNA(VLOOKUP($A18,TRANSPOSE(#REF!),LI$2+2,FALSE),0)</f>
        <v>#REF!</v>
      </c>
      <c r="LJ18" t="e" cm="1">
        <f t="array" ref="LJ18">_xlfn.IFNA(VLOOKUP($A18,TRANSPOSE(#REF!),LJ$2+2,FALSE),0)</f>
        <v>#REF!</v>
      </c>
      <c r="LK18" t="e" cm="1">
        <f t="array" ref="LK18">_xlfn.IFNA(VLOOKUP($A18,TRANSPOSE(#REF!),LK$2+2,FALSE),0)</f>
        <v>#REF!</v>
      </c>
      <c r="LL18" t="e" cm="1">
        <f t="array" ref="LL18">_xlfn.IFNA(VLOOKUP($A18,TRANSPOSE(#REF!),LL$2+2,FALSE),0)</f>
        <v>#REF!</v>
      </c>
      <c r="LM18" t="e" cm="1">
        <f t="array" ref="LM18">_xlfn.IFNA(VLOOKUP($A18,TRANSPOSE(#REF!),LM$2+2,FALSE),0)</f>
        <v>#REF!</v>
      </c>
      <c r="LN18" t="e" cm="1">
        <f t="array" ref="LN18">_xlfn.IFNA(VLOOKUP($A18,TRANSPOSE(#REF!),LN$2+2,FALSE),0)</f>
        <v>#REF!</v>
      </c>
      <c r="LO18" t="e" cm="1">
        <f t="array" ref="LO18">_xlfn.IFNA(VLOOKUP($A18,TRANSPOSE(#REF!),LO$2+2,FALSE),0)</f>
        <v>#REF!</v>
      </c>
      <c r="LP18" t="e" cm="1">
        <f t="array" ref="LP18">_xlfn.IFNA(VLOOKUP($A18,TRANSPOSE(#REF!),LP$2+2,FALSE),0)</f>
        <v>#REF!</v>
      </c>
      <c r="LQ18" t="e" cm="1">
        <f t="array" ref="LQ18">_xlfn.IFNA(VLOOKUP($A18,TRANSPOSE(#REF!),LQ$2+2,FALSE),0)</f>
        <v>#REF!</v>
      </c>
      <c r="LR18" t="e" cm="1">
        <f t="array" ref="LR18">_xlfn.IFNA(VLOOKUP($A18,TRANSPOSE(#REF!),LR$2+2,FALSE),0)</f>
        <v>#REF!</v>
      </c>
      <c r="LS18" t="e" cm="1">
        <f t="array" ref="LS18">_xlfn.IFNA(VLOOKUP($A18,TRANSPOSE(#REF!),LS$2+2,FALSE),0)</f>
        <v>#REF!</v>
      </c>
      <c r="LT18" t="e" cm="1">
        <f t="array" ref="LT18">_xlfn.IFNA(VLOOKUP($A18,TRANSPOSE(#REF!),LT$2+2,FALSE),0)</f>
        <v>#REF!</v>
      </c>
      <c r="LU18" t="e" cm="1">
        <f t="array" ref="LU18">_xlfn.IFNA(VLOOKUP($A18,TRANSPOSE(#REF!),LU$2+2,FALSE),0)</f>
        <v>#REF!</v>
      </c>
      <c r="LV18" t="e" cm="1">
        <f t="array" ref="LV18">_xlfn.IFNA(VLOOKUP($A18,TRANSPOSE(#REF!),LV$2+2,FALSE),0)</f>
        <v>#REF!</v>
      </c>
      <c r="LW18" t="e" cm="1">
        <f t="array" ref="LW18">_xlfn.IFNA(VLOOKUP($A18,TRANSPOSE(#REF!),LW$2+2,FALSE),0)</f>
        <v>#REF!</v>
      </c>
      <c r="LX18" t="e" cm="1">
        <f t="array" ref="LX18">_xlfn.IFNA(VLOOKUP($A18,TRANSPOSE(#REF!),LX$2+2,FALSE),0)</f>
        <v>#REF!</v>
      </c>
      <c r="LY18" t="e" cm="1">
        <f t="array" ref="LY18">_xlfn.IFNA(VLOOKUP($A18,TRANSPOSE(#REF!),LY$2+2,FALSE),0)</f>
        <v>#REF!</v>
      </c>
      <c r="LZ18" t="e" cm="1">
        <f t="array" ref="LZ18">_xlfn.IFNA(VLOOKUP($A18,TRANSPOSE(#REF!),LZ$2+2,FALSE),0)</f>
        <v>#REF!</v>
      </c>
      <c r="MA18" t="e" cm="1">
        <f t="array" ref="MA18">_xlfn.IFNA(VLOOKUP($A18,TRANSPOSE(#REF!),MA$2+2,FALSE),0)</f>
        <v>#REF!</v>
      </c>
      <c r="MB18" t="e" cm="1">
        <f t="array" ref="MB18">_xlfn.IFNA(VLOOKUP($A18,TRANSPOSE(#REF!),MB$2+2,FALSE),0)</f>
        <v>#REF!</v>
      </c>
      <c r="MC18" t="e" cm="1">
        <f t="array" ref="MC18">_xlfn.IFNA(VLOOKUP($A18,TRANSPOSE(#REF!),MC$2+2,FALSE),0)</f>
        <v>#REF!</v>
      </c>
      <c r="MD18" t="e" cm="1">
        <f t="array" ref="MD18">_xlfn.IFNA(VLOOKUP($A18,TRANSPOSE(#REF!),MD$2+2,FALSE),0)</f>
        <v>#REF!</v>
      </c>
      <c r="ME18" t="e" cm="1">
        <f t="array" ref="ME18">_xlfn.IFNA(VLOOKUP($A18,TRANSPOSE(#REF!),ME$2+2,FALSE),0)</f>
        <v>#REF!</v>
      </c>
      <c r="MF18" t="e" cm="1">
        <f t="array" ref="MF18">_xlfn.IFNA(VLOOKUP($A18,TRANSPOSE(#REF!),MF$2+2,FALSE),0)</f>
        <v>#REF!</v>
      </c>
      <c r="MG18" t="e" cm="1">
        <f t="array" ref="MG18">_xlfn.IFNA(VLOOKUP($A18,TRANSPOSE(#REF!),MG$2+2,FALSE),0)</f>
        <v>#REF!</v>
      </c>
      <c r="MH18" t="e" cm="1">
        <f t="array" ref="MH18">_xlfn.IFNA(VLOOKUP($A18,TRANSPOSE(#REF!),MH$2+2,FALSE),0)</f>
        <v>#REF!</v>
      </c>
      <c r="MI18" t="e" cm="1">
        <f t="array" ref="MI18">_xlfn.IFNA(VLOOKUP($A18,TRANSPOSE(#REF!),MI$2+2,FALSE),0)</f>
        <v>#REF!</v>
      </c>
      <c r="MJ18" t="e" cm="1">
        <f t="array" ref="MJ18">_xlfn.IFNA(VLOOKUP($A18,TRANSPOSE(#REF!),MJ$2+2,FALSE),0)</f>
        <v>#REF!</v>
      </c>
      <c r="MK18" t="e" cm="1">
        <f t="array" ref="MK18">_xlfn.IFNA(VLOOKUP($A18,TRANSPOSE(#REF!),MK$2+2,FALSE),0)</f>
        <v>#REF!</v>
      </c>
      <c r="ML18" t="e" cm="1">
        <f t="array" ref="ML18">_xlfn.IFNA(VLOOKUP($A18,TRANSPOSE(#REF!),ML$2+2,FALSE),0)</f>
        <v>#REF!</v>
      </c>
      <c r="MM18" t="e" cm="1">
        <f t="array" ref="MM18">_xlfn.IFNA(VLOOKUP($A18,TRANSPOSE(#REF!),MM$2+2,FALSE),0)</f>
        <v>#REF!</v>
      </c>
      <c r="MN18" t="e" cm="1">
        <f t="array" ref="MN18">_xlfn.IFNA(VLOOKUP($A18,TRANSPOSE(#REF!),MN$2+2,FALSE),0)</f>
        <v>#REF!</v>
      </c>
      <c r="MO18" t="e" cm="1">
        <f t="array" ref="MO18">_xlfn.IFNA(VLOOKUP($A18,TRANSPOSE(#REF!),MO$2+2,FALSE),0)</f>
        <v>#REF!</v>
      </c>
      <c r="MP18" t="e" cm="1">
        <f t="array" ref="MP18">_xlfn.IFNA(VLOOKUP($A18,TRANSPOSE(#REF!),MP$2+2,FALSE),0)</f>
        <v>#REF!</v>
      </c>
      <c r="MQ18" t="e" cm="1">
        <f t="array" ref="MQ18">_xlfn.IFNA(VLOOKUP($A18,TRANSPOSE(#REF!),MQ$2+2,FALSE),0)</f>
        <v>#REF!</v>
      </c>
      <c r="MR18" t="e" cm="1">
        <f t="array" ref="MR18">_xlfn.IFNA(VLOOKUP($A18,TRANSPOSE(#REF!),MR$2+2,FALSE),0)</f>
        <v>#REF!</v>
      </c>
      <c r="MS18" t="e" cm="1">
        <f t="array" ref="MS18">_xlfn.IFNA(VLOOKUP($A18,TRANSPOSE(#REF!),MS$2+2,FALSE),0)</f>
        <v>#REF!</v>
      </c>
      <c r="MT18" t="e" cm="1">
        <f t="array" ref="MT18">_xlfn.IFNA(VLOOKUP($A18,TRANSPOSE(#REF!),MT$2+2,FALSE),0)</f>
        <v>#REF!</v>
      </c>
      <c r="MU18" t="e" cm="1">
        <f t="array" ref="MU18">_xlfn.IFNA(VLOOKUP($A18,TRANSPOSE(#REF!),MU$2+2,FALSE),0)</f>
        <v>#REF!</v>
      </c>
      <c r="MV18" t="e" cm="1">
        <f t="array" ref="MV18">_xlfn.IFNA(VLOOKUP($A18,TRANSPOSE(#REF!),MV$2+2,FALSE),0)</f>
        <v>#REF!</v>
      </c>
      <c r="MW18" t="e" cm="1">
        <f t="array" ref="MW18">_xlfn.IFNA(VLOOKUP($A18,TRANSPOSE(#REF!),MW$2+2,FALSE),0)</f>
        <v>#REF!</v>
      </c>
      <c r="MX18" t="e" cm="1">
        <f t="array" ref="MX18">_xlfn.IFNA(VLOOKUP($A18,TRANSPOSE(#REF!),MX$2+2,FALSE),0)</f>
        <v>#REF!</v>
      </c>
      <c r="MY18" t="e" cm="1">
        <f t="array" ref="MY18">_xlfn.IFNA(VLOOKUP($A18,TRANSPOSE(#REF!),MY$2+2,FALSE),0)</f>
        <v>#REF!</v>
      </c>
      <c r="MZ18" t="e" cm="1">
        <f t="array" ref="MZ18">_xlfn.IFNA(VLOOKUP($A18,TRANSPOSE(#REF!),MZ$2+2,FALSE),0)</f>
        <v>#REF!</v>
      </c>
      <c r="NA18" t="e" cm="1">
        <f t="array" ref="NA18">_xlfn.IFNA(VLOOKUP($A18,TRANSPOSE(#REF!),NA$2+2,FALSE),0)</f>
        <v>#REF!</v>
      </c>
      <c r="NB18" t="e" cm="1">
        <f t="array" ref="NB18">_xlfn.IFNA(VLOOKUP($A18,TRANSPOSE(#REF!),NB$2+2,FALSE),0)</f>
        <v>#REF!</v>
      </c>
      <c r="NC18" t="e" cm="1">
        <f t="array" ref="NC18">_xlfn.IFNA(VLOOKUP($A18,TRANSPOSE(#REF!),NC$2+2,FALSE),0)</f>
        <v>#REF!</v>
      </c>
      <c r="ND18" t="e" cm="1">
        <f t="array" ref="ND18">_xlfn.IFNA(VLOOKUP($A18,TRANSPOSE(#REF!),ND$2+2,FALSE),0)</f>
        <v>#REF!</v>
      </c>
      <c r="NE18" t="e" cm="1">
        <f t="array" ref="NE18">_xlfn.IFNA(VLOOKUP($A18,TRANSPOSE(#REF!),NE$2+2,FALSE),0)</f>
        <v>#REF!</v>
      </c>
      <c r="NF18" t="e" cm="1">
        <f t="array" ref="NF18">_xlfn.IFNA(VLOOKUP($A18,TRANSPOSE(#REF!),NF$2+2,FALSE),0)</f>
        <v>#REF!</v>
      </c>
      <c r="NG18" t="e" cm="1">
        <f t="array" ref="NG18">_xlfn.IFNA(VLOOKUP($A18,TRANSPOSE(#REF!),NG$2+2,FALSE),0)</f>
        <v>#REF!</v>
      </c>
      <c r="NH18" t="e" cm="1">
        <f t="array" ref="NH18">_xlfn.IFNA(VLOOKUP($A18,TRANSPOSE(#REF!),NH$2+2,FALSE),0)</f>
        <v>#REF!</v>
      </c>
      <c r="NI18" t="e" cm="1">
        <f t="array" ref="NI18">_xlfn.IFNA(VLOOKUP($A18,TRANSPOSE(#REF!),NI$2+2,FALSE),0)</f>
        <v>#REF!</v>
      </c>
      <c r="NJ18" t="e" cm="1">
        <f t="array" ref="NJ18">_xlfn.IFNA(VLOOKUP($A18,TRANSPOSE(#REF!),NJ$2+2,FALSE),0)</f>
        <v>#REF!</v>
      </c>
      <c r="NL18" t="e">
        <f t="shared" si="0"/>
        <v>#REF!</v>
      </c>
      <c r="NM18" t="e">
        <f t="shared" si="1"/>
        <v>#REF!</v>
      </c>
    </row>
    <row r="19" spans="1:377" x14ac:dyDescent="0.3">
      <c r="A19" t="str">
        <v>PNL01_06</v>
      </c>
      <c r="B19" t="str">
        <v>Elektriciteit</v>
      </c>
      <c r="C19" t="str">
        <v>Conversion</v>
      </c>
      <c r="D19" t="str">
        <v>Power NL</v>
      </c>
      <c r="E19" t="str">
        <v>Generation</v>
      </c>
      <c r="F19" t="str">
        <v>Electricity NL - HV</v>
      </c>
      <c r="G19" t="str">
        <v>CCGT BFG - Power NL</v>
      </c>
      <c r="H19" t="str">
        <v>[GW]</v>
      </c>
      <c r="I19">
        <f>_xlfn.IFNA(VLOOKUP(A19,'[1]PASTE Cap_Investment'!A:B,2,FALSE),0)</f>
        <v>4.6572081339999998E-7</v>
      </c>
      <c r="J19" t="e" cm="1">
        <f t="array" ref="J19">_xlfn.IFNA(VLOOKUP($A19,TRANSPOSE(#REF!),J$2+2,FALSE),0)</f>
        <v>#REF!</v>
      </c>
      <c r="K19" t="e" cm="1">
        <f t="array" ref="K19">_xlfn.IFNA(VLOOKUP($A19,TRANSPOSE(#REF!),K$2+2,FALSE),0)</f>
        <v>#REF!</v>
      </c>
      <c r="L19" t="e" cm="1">
        <f t="array" ref="L19">_xlfn.IFNA(VLOOKUP($A19,TRANSPOSE(#REF!),L$2+2,FALSE),0)</f>
        <v>#REF!</v>
      </c>
      <c r="M19" t="e" cm="1">
        <f t="array" ref="M19">_xlfn.IFNA(VLOOKUP($A19,TRANSPOSE(#REF!),M$2+2,FALSE),0)</f>
        <v>#REF!</v>
      </c>
      <c r="N19" t="e" cm="1">
        <f t="array" ref="N19">_xlfn.IFNA(VLOOKUP($A19,TRANSPOSE(#REF!),N$2+2,FALSE),0)</f>
        <v>#REF!</v>
      </c>
      <c r="O19" t="e" cm="1">
        <f t="array" ref="O19">_xlfn.IFNA(VLOOKUP($A19,TRANSPOSE(#REF!),O$2+2,FALSE),0)</f>
        <v>#REF!</v>
      </c>
      <c r="P19" t="e" cm="1">
        <f t="array" ref="P19">_xlfn.IFNA(VLOOKUP($A19,TRANSPOSE(#REF!),P$2+2,FALSE),0)</f>
        <v>#REF!</v>
      </c>
      <c r="Q19" t="e" cm="1">
        <f t="array" ref="Q19">_xlfn.IFNA(VLOOKUP($A19,TRANSPOSE(#REF!),Q$2+2,FALSE),0)</f>
        <v>#REF!</v>
      </c>
      <c r="R19" t="e" cm="1">
        <f t="array" ref="R19">_xlfn.IFNA(VLOOKUP($A19,TRANSPOSE(#REF!),R$2+2,FALSE),0)</f>
        <v>#REF!</v>
      </c>
      <c r="S19" t="e" cm="1">
        <f t="array" ref="S19">_xlfn.IFNA(VLOOKUP($A19,TRANSPOSE(#REF!),S$2+2,FALSE),0)</f>
        <v>#REF!</v>
      </c>
      <c r="T19" t="e" cm="1">
        <f t="array" ref="T19">_xlfn.IFNA(VLOOKUP($A19,TRANSPOSE(#REF!),T$2+2,FALSE),0)</f>
        <v>#REF!</v>
      </c>
      <c r="U19" t="e" cm="1">
        <f t="array" ref="U19">_xlfn.IFNA(VLOOKUP($A19,TRANSPOSE(#REF!),U$2+2,FALSE),0)</f>
        <v>#REF!</v>
      </c>
      <c r="V19" t="e" cm="1">
        <f t="array" ref="V19">_xlfn.IFNA(VLOOKUP($A19,TRANSPOSE(#REF!),V$2+2,FALSE),0)</f>
        <v>#REF!</v>
      </c>
      <c r="W19" t="e" cm="1">
        <f t="array" ref="W19">_xlfn.IFNA(VLOOKUP($A19,TRANSPOSE(#REF!),W$2+2,FALSE),0)</f>
        <v>#REF!</v>
      </c>
      <c r="X19" t="e" cm="1">
        <f t="array" ref="X19">_xlfn.IFNA(VLOOKUP($A19,TRANSPOSE(#REF!),X$2+2,FALSE),0)</f>
        <v>#REF!</v>
      </c>
      <c r="Y19" t="e" cm="1">
        <f t="array" ref="Y19">_xlfn.IFNA(VLOOKUP($A19,TRANSPOSE(#REF!),Y$2+2,FALSE),0)</f>
        <v>#REF!</v>
      </c>
      <c r="Z19" t="e" cm="1">
        <f t="array" ref="Z19">_xlfn.IFNA(VLOOKUP($A19,TRANSPOSE(#REF!),Z$2+2,FALSE),0)</f>
        <v>#REF!</v>
      </c>
      <c r="AA19" t="e" cm="1">
        <f t="array" ref="AA19">_xlfn.IFNA(VLOOKUP($A19,TRANSPOSE(#REF!),AA$2+2,FALSE),0)</f>
        <v>#REF!</v>
      </c>
      <c r="AB19" t="e" cm="1">
        <f t="array" ref="AB19">_xlfn.IFNA(VLOOKUP($A19,TRANSPOSE(#REF!),AB$2+2,FALSE),0)</f>
        <v>#REF!</v>
      </c>
      <c r="AC19" t="e" cm="1">
        <f t="array" ref="AC19">_xlfn.IFNA(VLOOKUP($A19,TRANSPOSE(#REF!),AC$2+2,FALSE),0)</f>
        <v>#REF!</v>
      </c>
      <c r="AD19" t="e" cm="1">
        <f t="array" ref="AD19">_xlfn.IFNA(VLOOKUP($A19,TRANSPOSE(#REF!),AD$2+2,FALSE),0)</f>
        <v>#REF!</v>
      </c>
      <c r="AE19" t="e" cm="1">
        <f t="array" ref="AE19">_xlfn.IFNA(VLOOKUP($A19,TRANSPOSE(#REF!),AE$2+2,FALSE),0)</f>
        <v>#REF!</v>
      </c>
      <c r="AF19" t="e" cm="1">
        <f t="array" ref="AF19">_xlfn.IFNA(VLOOKUP($A19,TRANSPOSE(#REF!),AF$2+2,FALSE),0)</f>
        <v>#REF!</v>
      </c>
      <c r="AG19" t="e" cm="1">
        <f t="array" ref="AG19">_xlfn.IFNA(VLOOKUP($A19,TRANSPOSE(#REF!),AG$2+2,FALSE),0)</f>
        <v>#REF!</v>
      </c>
      <c r="AH19" t="e" cm="1">
        <f t="array" ref="AH19">_xlfn.IFNA(VLOOKUP($A19,TRANSPOSE(#REF!),AH$2+2,FALSE),0)</f>
        <v>#REF!</v>
      </c>
      <c r="AI19" t="e" cm="1">
        <f t="array" ref="AI19">_xlfn.IFNA(VLOOKUP($A19,TRANSPOSE(#REF!),AI$2+2,FALSE),0)</f>
        <v>#REF!</v>
      </c>
      <c r="AJ19" t="e" cm="1">
        <f t="array" ref="AJ19">_xlfn.IFNA(VLOOKUP($A19,TRANSPOSE(#REF!),AJ$2+2,FALSE),0)</f>
        <v>#REF!</v>
      </c>
      <c r="AK19" t="e" cm="1">
        <f t="array" ref="AK19">_xlfn.IFNA(VLOOKUP($A19,TRANSPOSE(#REF!),AK$2+2,FALSE),0)</f>
        <v>#REF!</v>
      </c>
      <c r="AL19" t="e" cm="1">
        <f t="array" ref="AL19">_xlfn.IFNA(VLOOKUP($A19,TRANSPOSE(#REF!),AL$2+2,FALSE),0)</f>
        <v>#REF!</v>
      </c>
      <c r="AM19" t="e" cm="1">
        <f t="array" ref="AM19">_xlfn.IFNA(VLOOKUP($A19,TRANSPOSE(#REF!),AM$2+2,FALSE),0)</f>
        <v>#REF!</v>
      </c>
      <c r="AN19" t="e" cm="1">
        <f t="array" ref="AN19">_xlfn.IFNA(VLOOKUP($A19,TRANSPOSE(#REF!),AN$2+2,FALSE),0)</f>
        <v>#REF!</v>
      </c>
      <c r="AO19" t="e" cm="1">
        <f t="array" ref="AO19">_xlfn.IFNA(VLOOKUP($A19,TRANSPOSE(#REF!),AO$2+2,FALSE),0)</f>
        <v>#REF!</v>
      </c>
      <c r="AP19" t="e" cm="1">
        <f t="array" ref="AP19">_xlfn.IFNA(VLOOKUP($A19,TRANSPOSE(#REF!),AP$2+2,FALSE),0)</f>
        <v>#REF!</v>
      </c>
      <c r="AQ19" t="e" cm="1">
        <f t="array" ref="AQ19">_xlfn.IFNA(VLOOKUP($A19,TRANSPOSE(#REF!),AQ$2+2,FALSE),0)</f>
        <v>#REF!</v>
      </c>
      <c r="AR19" t="e" cm="1">
        <f t="array" ref="AR19">_xlfn.IFNA(VLOOKUP($A19,TRANSPOSE(#REF!),AR$2+2,FALSE),0)</f>
        <v>#REF!</v>
      </c>
      <c r="AS19" t="e" cm="1">
        <f t="array" ref="AS19">_xlfn.IFNA(VLOOKUP($A19,TRANSPOSE(#REF!),AS$2+2,FALSE),0)</f>
        <v>#REF!</v>
      </c>
      <c r="AT19" t="e" cm="1">
        <f t="array" ref="AT19">_xlfn.IFNA(VLOOKUP($A19,TRANSPOSE(#REF!),AT$2+2,FALSE),0)</f>
        <v>#REF!</v>
      </c>
      <c r="AU19" t="e" cm="1">
        <f t="array" ref="AU19">_xlfn.IFNA(VLOOKUP($A19,TRANSPOSE(#REF!),AU$2+2,FALSE),0)</f>
        <v>#REF!</v>
      </c>
      <c r="AV19" t="e" cm="1">
        <f t="array" ref="AV19">_xlfn.IFNA(VLOOKUP($A19,TRANSPOSE(#REF!),AV$2+2,FALSE),0)</f>
        <v>#REF!</v>
      </c>
      <c r="AW19" t="e" cm="1">
        <f t="array" ref="AW19">_xlfn.IFNA(VLOOKUP($A19,TRANSPOSE(#REF!),AW$2+2,FALSE),0)</f>
        <v>#REF!</v>
      </c>
      <c r="AX19" t="e" cm="1">
        <f t="array" ref="AX19">_xlfn.IFNA(VLOOKUP($A19,TRANSPOSE(#REF!),AX$2+2,FALSE),0)</f>
        <v>#REF!</v>
      </c>
      <c r="AY19" t="e" cm="1">
        <f t="array" ref="AY19">_xlfn.IFNA(VLOOKUP($A19,TRANSPOSE(#REF!),AY$2+2,FALSE),0)</f>
        <v>#REF!</v>
      </c>
      <c r="AZ19" t="e" cm="1">
        <f t="array" ref="AZ19">_xlfn.IFNA(VLOOKUP($A19,TRANSPOSE(#REF!),AZ$2+2,FALSE),0)</f>
        <v>#REF!</v>
      </c>
      <c r="BA19" t="e" cm="1">
        <f t="array" ref="BA19">_xlfn.IFNA(VLOOKUP($A19,TRANSPOSE(#REF!),BA$2+2,FALSE),0)</f>
        <v>#REF!</v>
      </c>
      <c r="BB19" t="e" cm="1">
        <f t="array" ref="BB19">_xlfn.IFNA(VLOOKUP($A19,TRANSPOSE(#REF!),BB$2+2,FALSE),0)</f>
        <v>#REF!</v>
      </c>
      <c r="BC19" t="e" cm="1">
        <f t="array" ref="BC19">_xlfn.IFNA(VLOOKUP($A19,TRANSPOSE(#REF!),BC$2+2,FALSE),0)</f>
        <v>#REF!</v>
      </c>
      <c r="BD19" t="e" cm="1">
        <f t="array" ref="BD19">_xlfn.IFNA(VLOOKUP($A19,TRANSPOSE(#REF!),BD$2+2,FALSE),0)</f>
        <v>#REF!</v>
      </c>
      <c r="BE19" t="e" cm="1">
        <f t="array" ref="BE19">_xlfn.IFNA(VLOOKUP($A19,TRANSPOSE(#REF!),BE$2+2,FALSE),0)</f>
        <v>#REF!</v>
      </c>
      <c r="BF19" t="e" cm="1">
        <f t="array" ref="BF19">_xlfn.IFNA(VLOOKUP($A19,TRANSPOSE(#REF!),BF$2+2,FALSE),0)</f>
        <v>#REF!</v>
      </c>
      <c r="BG19" t="e" cm="1">
        <f t="array" ref="BG19">_xlfn.IFNA(VLOOKUP($A19,TRANSPOSE(#REF!),BG$2+2,FALSE),0)</f>
        <v>#REF!</v>
      </c>
      <c r="BH19" t="e" cm="1">
        <f t="array" ref="BH19">_xlfn.IFNA(VLOOKUP($A19,TRANSPOSE(#REF!),BH$2+2,FALSE),0)</f>
        <v>#REF!</v>
      </c>
      <c r="BI19" t="e" cm="1">
        <f t="array" ref="BI19">_xlfn.IFNA(VLOOKUP($A19,TRANSPOSE(#REF!),BI$2+2,FALSE),0)</f>
        <v>#REF!</v>
      </c>
      <c r="BJ19" t="e" cm="1">
        <f t="array" ref="BJ19">_xlfn.IFNA(VLOOKUP($A19,TRANSPOSE(#REF!),BJ$2+2,FALSE),0)</f>
        <v>#REF!</v>
      </c>
      <c r="BK19" t="e" cm="1">
        <f t="array" ref="BK19">_xlfn.IFNA(VLOOKUP($A19,TRANSPOSE(#REF!),BK$2+2,FALSE),0)</f>
        <v>#REF!</v>
      </c>
      <c r="BL19" t="e" cm="1">
        <f t="array" ref="BL19">_xlfn.IFNA(VLOOKUP($A19,TRANSPOSE(#REF!),BL$2+2,FALSE),0)</f>
        <v>#REF!</v>
      </c>
      <c r="BM19" t="e" cm="1">
        <f t="array" ref="BM19">_xlfn.IFNA(VLOOKUP($A19,TRANSPOSE(#REF!),BM$2+2,FALSE),0)</f>
        <v>#REF!</v>
      </c>
      <c r="BN19" t="e" cm="1">
        <f t="array" ref="BN19">_xlfn.IFNA(VLOOKUP($A19,TRANSPOSE(#REF!),BN$2+2,FALSE),0)</f>
        <v>#REF!</v>
      </c>
      <c r="BO19" t="e" cm="1">
        <f t="array" ref="BO19">_xlfn.IFNA(VLOOKUP($A19,TRANSPOSE(#REF!),BO$2+2,FALSE),0)</f>
        <v>#REF!</v>
      </c>
      <c r="BP19" t="e" cm="1">
        <f t="array" ref="BP19">_xlfn.IFNA(VLOOKUP($A19,TRANSPOSE(#REF!),BP$2+2,FALSE),0)</f>
        <v>#REF!</v>
      </c>
      <c r="BQ19" t="e" cm="1">
        <f t="array" ref="BQ19">_xlfn.IFNA(VLOOKUP($A19,TRANSPOSE(#REF!),BQ$2+2,FALSE),0)</f>
        <v>#REF!</v>
      </c>
      <c r="BR19" t="e" cm="1">
        <f t="array" ref="BR19">_xlfn.IFNA(VLOOKUP($A19,TRANSPOSE(#REF!),BR$2+2,FALSE),0)</f>
        <v>#REF!</v>
      </c>
      <c r="BS19" t="e" cm="1">
        <f t="array" ref="BS19">_xlfn.IFNA(VLOOKUP($A19,TRANSPOSE(#REF!),BS$2+2,FALSE),0)</f>
        <v>#REF!</v>
      </c>
      <c r="BT19" t="e" cm="1">
        <f t="array" ref="BT19">_xlfn.IFNA(VLOOKUP($A19,TRANSPOSE(#REF!),BT$2+2,FALSE),0)</f>
        <v>#REF!</v>
      </c>
      <c r="BU19" t="e" cm="1">
        <f t="array" ref="BU19">_xlfn.IFNA(VLOOKUP($A19,TRANSPOSE(#REF!),BU$2+2,FALSE),0)</f>
        <v>#REF!</v>
      </c>
      <c r="BV19" t="e" cm="1">
        <f t="array" ref="BV19">_xlfn.IFNA(VLOOKUP($A19,TRANSPOSE(#REF!),BV$2+2,FALSE),0)</f>
        <v>#REF!</v>
      </c>
      <c r="BW19" t="e" cm="1">
        <f t="array" ref="BW19">_xlfn.IFNA(VLOOKUP($A19,TRANSPOSE(#REF!),BW$2+2,FALSE),0)</f>
        <v>#REF!</v>
      </c>
      <c r="BX19" t="e" cm="1">
        <f t="array" ref="BX19">_xlfn.IFNA(VLOOKUP($A19,TRANSPOSE(#REF!),BX$2+2,FALSE),0)</f>
        <v>#REF!</v>
      </c>
      <c r="BY19" t="e" cm="1">
        <f t="array" ref="BY19">_xlfn.IFNA(VLOOKUP($A19,TRANSPOSE(#REF!),BY$2+2,FALSE),0)</f>
        <v>#REF!</v>
      </c>
      <c r="BZ19" t="e" cm="1">
        <f t="array" ref="BZ19">_xlfn.IFNA(VLOOKUP($A19,TRANSPOSE(#REF!),BZ$2+2,FALSE),0)</f>
        <v>#REF!</v>
      </c>
      <c r="CA19" t="e" cm="1">
        <f t="array" ref="CA19">_xlfn.IFNA(VLOOKUP($A19,TRANSPOSE(#REF!),CA$2+2,FALSE),0)</f>
        <v>#REF!</v>
      </c>
      <c r="CB19" t="e" cm="1">
        <f t="array" ref="CB19">_xlfn.IFNA(VLOOKUP($A19,TRANSPOSE(#REF!),CB$2+2,FALSE),0)</f>
        <v>#REF!</v>
      </c>
      <c r="CC19" t="e" cm="1">
        <f t="array" ref="CC19">_xlfn.IFNA(VLOOKUP($A19,TRANSPOSE(#REF!),CC$2+2,FALSE),0)</f>
        <v>#REF!</v>
      </c>
      <c r="CD19" t="e" cm="1">
        <f t="array" ref="CD19">_xlfn.IFNA(VLOOKUP($A19,TRANSPOSE(#REF!),CD$2+2,FALSE),0)</f>
        <v>#REF!</v>
      </c>
      <c r="CE19" t="e" cm="1">
        <f t="array" ref="CE19">_xlfn.IFNA(VLOOKUP($A19,TRANSPOSE(#REF!),CE$2+2,FALSE),0)</f>
        <v>#REF!</v>
      </c>
      <c r="CF19" t="e" cm="1">
        <f t="array" ref="CF19">_xlfn.IFNA(VLOOKUP($A19,TRANSPOSE(#REF!),CF$2+2,FALSE),0)</f>
        <v>#REF!</v>
      </c>
      <c r="CG19" t="e" cm="1">
        <f t="array" ref="CG19">_xlfn.IFNA(VLOOKUP($A19,TRANSPOSE(#REF!),CG$2+2,FALSE),0)</f>
        <v>#REF!</v>
      </c>
      <c r="CH19" t="e" cm="1">
        <f t="array" ref="CH19">_xlfn.IFNA(VLOOKUP($A19,TRANSPOSE(#REF!),CH$2+2,FALSE),0)</f>
        <v>#REF!</v>
      </c>
      <c r="CI19" t="e" cm="1">
        <f t="array" ref="CI19">_xlfn.IFNA(VLOOKUP($A19,TRANSPOSE(#REF!),CI$2+2,FALSE),0)</f>
        <v>#REF!</v>
      </c>
      <c r="CJ19" t="e" cm="1">
        <f t="array" ref="CJ19">_xlfn.IFNA(VLOOKUP($A19,TRANSPOSE(#REF!),CJ$2+2,FALSE),0)</f>
        <v>#REF!</v>
      </c>
      <c r="CK19" t="e" cm="1">
        <f t="array" ref="CK19">_xlfn.IFNA(VLOOKUP($A19,TRANSPOSE(#REF!),CK$2+2,FALSE),0)</f>
        <v>#REF!</v>
      </c>
      <c r="CL19" t="e" cm="1">
        <f t="array" ref="CL19">_xlfn.IFNA(VLOOKUP($A19,TRANSPOSE(#REF!),CL$2+2,FALSE),0)</f>
        <v>#REF!</v>
      </c>
      <c r="CM19" t="e" cm="1">
        <f t="array" ref="CM19">_xlfn.IFNA(VLOOKUP($A19,TRANSPOSE(#REF!),CM$2+2,FALSE),0)</f>
        <v>#REF!</v>
      </c>
      <c r="CN19" t="e" cm="1">
        <f t="array" ref="CN19">_xlfn.IFNA(VLOOKUP($A19,TRANSPOSE(#REF!),CN$2+2,FALSE),0)</f>
        <v>#REF!</v>
      </c>
      <c r="CO19" t="e" cm="1">
        <f t="array" ref="CO19">_xlfn.IFNA(VLOOKUP($A19,TRANSPOSE(#REF!),CO$2+2,FALSE),0)</f>
        <v>#REF!</v>
      </c>
      <c r="CP19" t="e" cm="1">
        <f t="array" ref="CP19">_xlfn.IFNA(VLOOKUP($A19,TRANSPOSE(#REF!),CP$2+2,FALSE),0)</f>
        <v>#REF!</v>
      </c>
      <c r="CQ19" t="e" cm="1">
        <f t="array" ref="CQ19">_xlfn.IFNA(VLOOKUP($A19,TRANSPOSE(#REF!),CQ$2+2,FALSE),0)</f>
        <v>#REF!</v>
      </c>
      <c r="CR19" t="e" cm="1">
        <f t="array" ref="CR19">_xlfn.IFNA(VLOOKUP($A19,TRANSPOSE(#REF!),CR$2+2,FALSE),0)</f>
        <v>#REF!</v>
      </c>
      <c r="CS19" t="e" cm="1">
        <f t="array" ref="CS19">_xlfn.IFNA(VLOOKUP($A19,TRANSPOSE(#REF!),CS$2+2,FALSE),0)</f>
        <v>#REF!</v>
      </c>
      <c r="CT19" t="e" cm="1">
        <f t="array" ref="CT19">_xlfn.IFNA(VLOOKUP($A19,TRANSPOSE(#REF!),CT$2+2,FALSE),0)</f>
        <v>#REF!</v>
      </c>
      <c r="CU19" t="e" cm="1">
        <f t="array" ref="CU19">_xlfn.IFNA(VLOOKUP($A19,TRANSPOSE(#REF!),CU$2+2,FALSE),0)</f>
        <v>#REF!</v>
      </c>
      <c r="CV19" t="e" cm="1">
        <f t="array" ref="CV19">_xlfn.IFNA(VLOOKUP($A19,TRANSPOSE(#REF!),CV$2+2,FALSE),0)</f>
        <v>#REF!</v>
      </c>
      <c r="CW19" t="e" cm="1">
        <f t="array" ref="CW19">_xlfn.IFNA(VLOOKUP($A19,TRANSPOSE(#REF!),CW$2+2,FALSE),0)</f>
        <v>#REF!</v>
      </c>
      <c r="CX19" t="e" cm="1">
        <f t="array" ref="CX19">_xlfn.IFNA(VLOOKUP($A19,TRANSPOSE(#REF!),CX$2+2,FALSE),0)</f>
        <v>#REF!</v>
      </c>
      <c r="CY19" t="e" cm="1">
        <f t="array" ref="CY19">_xlfn.IFNA(VLOOKUP($A19,TRANSPOSE(#REF!),CY$2+2,FALSE),0)</f>
        <v>#REF!</v>
      </c>
      <c r="CZ19" t="e" cm="1">
        <f t="array" ref="CZ19">_xlfn.IFNA(VLOOKUP($A19,TRANSPOSE(#REF!),CZ$2+2,FALSE),0)</f>
        <v>#REF!</v>
      </c>
      <c r="DA19" t="e" cm="1">
        <f t="array" ref="DA19">_xlfn.IFNA(VLOOKUP($A19,TRANSPOSE(#REF!),DA$2+2,FALSE),0)</f>
        <v>#REF!</v>
      </c>
      <c r="DB19" t="e" cm="1">
        <f t="array" ref="DB19">_xlfn.IFNA(VLOOKUP($A19,TRANSPOSE(#REF!),DB$2+2,FALSE),0)</f>
        <v>#REF!</v>
      </c>
      <c r="DC19" t="e" cm="1">
        <f t="array" ref="DC19">_xlfn.IFNA(VLOOKUP($A19,TRANSPOSE(#REF!),DC$2+2,FALSE),0)</f>
        <v>#REF!</v>
      </c>
      <c r="DD19" t="e" cm="1">
        <f t="array" ref="DD19">_xlfn.IFNA(VLOOKUP($A19,TRANSPOSE(#REF!),DD$2+2,FALSE),0)</f>
        <v>#REF!</v>
      </c>
      <c r="DE19" t="e" cm="1">
        <f t="array" ref="DE19">_xlfn.IFNA(VLOOKUP($A19,TRANSPOSE(#REF!),DE$2+2,FALSE),0)</f>
        <v>#REF!</v>
      </c>
      <c r="DF19" t="e" cm="1">
        <f t="array" ref="DF19">_xlfn.IFNA(VLOOKUP($A19,TRANSPOSE(#REF!),DF$2+2,FALSE),0)</f>
        <v>#REF!</v>
      </c>
      <c r="DG19" t="e" cm="1">
        <f t="array" ref="DG19">_xlfn.IFNA(VLOOKUP($A19,TRANSPOSE(#REF!),DG$2+2,FALSE),0)</f>
        <v>#REF!</v>
      </c>
      <c r="DH19" t="e" cm="1">
        <f t="array" ref="DH19">_xlfn.IFNA(VLOOKUP($A19,TRANSPOSE(#REF!),DH$2+2,FALSE),0)</f>
        <v>#REF!</v>
      </c>
      <c r="DI19" t="e" cm="1">
        <f t="array" ref="DI19">_xlfn.IFNA(VLOOKUP($A19,TRANSPOSE(#REF!),DI$2+2,FALSE),0)</f>
        <v>#REF!</v>
      </c>
      <c r="DJ19" t="e" cm="1">
        <f t="array" ref="DJ19">_xlfn.IFNA(VLOOKUP($A19,TRANSPOSE(#REF!),DJ$2+2,FALSE),0)</f>
        <v>#REF!</v>
      </c>
      <c r="DK19" t="e" cm="1">
        <f t="array" ref="DK19">_xlfn.IFNA(VLOOKUP($A19,TRANSPOSE(#REF!),DK$2+2,FALSE),0)</f>
        <v>#REF!</v>
      </c>
      <c r="DL19" t="e" cm="1">
        <f t="array" ref="DL19">_xlfn.IFNA(VLOOKUP($A19,TRANSPOSE(#REF!),DL$2+2,FALSE),0)</f>
        <v>#REF!</v>
      </c>
      <c r="DM19" t="e" cm="1">
        <f t="array" ref="DM19">_xlfn.IFNA(VLOOKUP($A19,TRANSPOSE(#REF!),DM$2+2,FALSE),0)</f>
        <v>#REF!</v>
      </c>
      <c r="DN19" t="e" cm="1">
        <f t="array" ref="DN19">_xlfn.IFNA(VLOOKUP($A19,TRANSPOSE(#REF!),DN$2+2,FALSE),0)</f>
        <v>#REF!</v>
      </c>
      <c r="DO19" t="e" cm="1">
        <f t="array" ref="DO19">_xlfn.IFNA(VLOOKUP($A19,TRANSPOSE(#REF!),DO$2+2,FALSE),0)</f>
        <v>#REF!</v>
      </c>
      <c r="DP19" t="e" cm="1">
        <f t="array" ref="DP19">_xlfn.IFNA(VLOOKUP($A19,TRANSPOSE(#REF!),DP$2+2,FALSE),0)</f>
        <v>#REF!</v>
      </c>
      <c r="DQ19" t="e" cm="1">
        <f t="array" ref="DQ19">_xlfn.IFNA(VLOOKUP($A19,TRANSPOSE(#REF!),DQ$2+2,FALSE),0)</f>
        <v>#REF!</v>
      </c>
      <c r="DR19" t="e" cm="1">
        <f t="array" ref="DR19">_xlfn.IFNA(VLOOKUP($A19,TRANSPOSE(#REF!),DR$2+2,FALSE),0)</f>
        <v>#REF!</v>
      </c>
      <c r="DS19" t="e" cm="1">
        <f t="array" ref="DS19">_xlfn.IFNA(VLOOKUP($A19,TRANSPOSE(#REF!),DS$2+2,FALSE),0)</f>
        <v>#REF!</v>
      </c>
      <c r="DT19" t="e" cm="1">
        <f t="array" ref="DT19">_xlfn.IFNA(VLOOKUP($A19,TRANSPOSE(#REF!),DT$2+2,FALSE),0)</f>
        <v>#REF!</v>
      </c>
      <c r="DU19" t="e" cm="1">
        <f t="array" ref="DU19">_xlfn.IFNA(VLOOKUP($A19,TRANSPOSE(#REF!),DU$2+2,FALSE),0)</f>
        <v>#REF!</v>
      </c>
      <c r="DV19" t="e" cm="1">
        <f t="array" ref="DV19">_xlfn.IFNA(VLOOKUP($A19,TRANSPOSE(#REF!),DV$2+2,FALSE),0)</f>
        <v>#REF!</v>
      </c>
      <c r="DW19" t="e" cm="1">
        <f t="array" ref="DW19">_xlfn.IFNA(VLOOKUP($A19,TRANSPOSE(#REF!),DW$2+2,FALSE),0)</f>
        <v>#REF!</v>
      </c>
      <c r="DX19" t="e" cm="1">
        <f t="array" ref="DX19">_xlfn.IFNA(VLOOKUP($A19,TRANSPOSE(#REF!),DX$2+2,FALSE),0)</f>
        <v>#REF!</v>
      </c>
      <c r="DY19" t="e" cm="1">
        <f t="array" ref="DY19">_xlfn.IFNA(VLOOKUP($A19,TRANSPOSE(#REF!),DY$2+2,FALSE),0)</f>
        <v>#REF!</v>
      </c>
      <c r="DZ19" t="e" cm="1">
        <f t="array" ref="DZ19">_xlfn.IFNA(VLOOKUP($A19,TRANSPOSE(#REF!),DZ$2+2,FALSE),0)</f>
        <v>#REF!</v>
      </c>
      <c r="EA19" t="e" cm="1">
        <f t="array" ref="EA19">_xlfn.IFNA(VLOOKUP($A19,TRANSPOSE(#REF!),EA$2+2,FALSE),0)</f>
        <v>#REF!</v>
      </c>
      <c r="EB19" t="e" cm="1">
        <f t="array" ref="EB19">_xlfn.IFNA(VLOOKUP($A19,TRANSPOSE(#REF!),EB$2+2,FALSE),0)</f>
        <v>#REF!</v>
      </c>
      <c r="EC19" t="e" cm="1">
        <f t="array" ref="EC19">_xlfn.IFNA(VLOOKUP($A19,TRANSPOSE(#REF!),EC$2+2,FALSE),0)</f>
        <v>#REF!</v>
      </c>
      <c r="ED19" t="e" cm="1">
        <f t="array" ref="ED19">_xlfn.IFNA(VLOOKUP($A19,TRANSPOSE(#REF!),ED$2+2,FALSE),0)</f>
        <v>#REF!</v>
      </c>
      <c r="EE19" t="e" cm="1">
        <f t="array" ref="EE19">_xlfn.IFNA(VLOOKUP($A19,TRANSPOSE(#REF!),EE$2+2,FALSE),0)</f>
        <v>#REF!</v>
      </c>
      <c r="EF19" t="e" cm="1">
        <f t="array" ref="EF19">_xlfn.IFNA(VLOOKUP($A19,TRANSPOSE(#REF!),EF$2+2,FALSE),0)</f>
        <v>#REF!</v>
      </c>
      <c r="EG19" t="e" cm="1">
        <f t="array" ref="EG19">_xlfn.IFNA(VLOOKUP($A19,TRANSPOSE(#REF!),EG$2+2,FALSE),0)</f>
        <v>#REF!</v>
      </c>
      <c r="EH19" t="e" cm="1">
        <f t="array" ref="EH19">_xlfn.IFNA(VLOOKUP($A19,TRANSPOSE(#REF!),EH$2+2,FALSE),0)</f>
        <v>#REF!</v>
      </c>
      <c r="EI19" t="e" cm="1">
        <f t="array" ref="EI19">_xlfn.IFNA(VLOOKUP($A19,TRANSPOSE(#REF!),EI$2+2,FALSE),0)</f>
        <v>#REF!</v>
      </c>
      <c r="EJ19" t="e" cm="1">
        <f t="array" ref="EJ19">_xlfn.IFNA(VLOOKUP($A19,TRANSPOSE(#REF!),EJ$2+2,FALSE),0)</f>
        <v>#REF!</v>
      </c>
      <c r="EK19" t="e" cm="1">
        <f t="array" ref="EK19">_xlfn.IFNA(VLOOKUP($A19,TRANSPOSE(#REF!),EK$2+2,FALSE),0)</f>
        <v>#REF!</v>
      </c>
      <c r="EL19" t="e" cm="1">
        <f t="array" ref="EL19">_xlfn.IFNA(VLOOKUP($A19,TRANSPOSE(#REF!),EL$2+2,FALSE),0)</f>
        <v>#REF!</v>
      </c>
      <c r="EM19" t="e" cm="1">
        <f t="array" ref="EM19">_xlfn.IFNA(VLOOKUP($A19,TRANSPOSE(#REF!),EM$2+2,FALSE),0)</f>
        <v>#REF!</v>
      </c>
      <c r="EN19" t="e" cm="1">
        <f t="array" ref="EN19">_xlfn.IFNA(VLOOKUP($A19,TRANSPOSE(#REF!),EN$2+2,FALSE),0)</f>
        <v>#REF!</v>
      </c>
      <c r="EO19" t="e" cm="1">
        <f t="array" ref="EO19">_xlfn.IFNA(VLOOKUP($A19,TRANSPOSE(#REF!),EO$2+2,FALSE),0)</f>
        <v>#REF!</v>
      </c>
      <c r="EP19" t="e" cm="1">
        <f t="array" ref="EP19">_xlfn.IFNA(VLOOKUP($A19,TRANSPOSE(#REF!),EP$2+2,FALSE),0)</f>
        <v>#REF!</v>
      </c>
      <c r="EQ19" t="e" cm="1">
        <f t="array" ref="EQ19">_xlfn.IFNA(VLOOKUP($A19,TRANSPOSE(#REF!),EQ$2+2,FALSE),0)</f>
        <v>#REF!</v>
      </c>
      <c r="ER19" t="e" cm="1">
        <f t="array" ref="ER19">_xlfn.IFNA(VLOOKUP($A19,TRANSPOSE(#REF!),ER$2+2,FALSE),0)</f>
        <v>#REF!</v>
      </c>
      <c r="ES19" t="e" cm="1">
        <f t="array" ref="ES19">_xlfn.IFNA(VLOOKUP($A19,TRANSPOSE(#REF!),ES$2+2,FALSE),0)</f>
        <v>#REF!</v>
      </c>
      <c r="ET19" t="e" cm="1">
        <f t="array" ref="ET19">_xlfn.IFNA(VLOOKUP($A19,TRANSPOSE(#REF!),ET$2+2,FALSE),0)</f>
        <v>#REF!</v>
      </c>
      <c r="EU19" t="e" cm="1">
        <f t="array" ref="EU19">_xlfn.IFNA(VLOOKUP($A19,TRANSPOSE(#REF!),EU$2+2,FALSE),0)</f>
        <v>#REF!</v>
      </c>
      <c r="EV19" t="e" cm="1">
        <f t="array" ref="EV19">_xlfn.IFNA(VLOOKUP($A19,TRANSPOSE(#REF!),EV$2+2,FALSE),0)</f>
        <v>#REF!</v>
      </c>
      <c r="EW19" t="e" cm="1">
        <f t="array" ref="EW19">_xlfn.IFNA(VLOOKUP($A19,TRANSPOSE(#REF!),EW$2+2,FALSE),0)</f>
        <v>#REF!</v>
      </c>
      <c r="EX19" t="e" cm="1">
        <f t="array" ref="EX19">_xlfn.IFNA(VLOOKUP($A19,TRANSPOSE(#REF!),EX$2+2,FALSE),0)</f>
        <v>#REF!</v>
      </c>
      <c r="EY19" t="e" cm="1">
        <f t="array" ref="EY19">_xlfn.IFNA(VLOOKUP($A19,TRANSPOSE(#REF!),EY$2+2,FALSE),0)</f>
        <v>#REF!</v>
      </c>
      <c r="EZ19" t="e" cm="1">
        <f t="array" ref="EZ19">_xlfn.IFNA(VLOOKUP($A19,TRANSPOSE(#REF!),EZ$2+2,FALSE),0)</f>
        <v>#REF!</v>
      </c>
      <c r="FA19" t="e" cm="1">
        <f t="array" ref="FA19">_xlfn.IFNA(VLOOKUP($A19,TRANSPOSE(#REF!),FA$2+2,FALSE),0)</f>
        <v>#REF!</v>
      </c>
      <c r="FB19" t="e" cm="1">
        <f t="array" ref="FB19">_xlfn.IFNA(VLOOKUP($A19,TRANSPOSE(#REF!),FB$2+2,FALSE),0)</f>
        <v>#REF!</v>
      </c>
      <c r="FC19" t="e" cm="1">
        <f t="array" ref="FC19">_xlfn.IFNA(VLOOKUP($A19,TRANSPOSE(#REF!),FC$2+2,FALSE),0)</f>
        <v>#REF!</v>
      </c>
      <c r="FD19" t="e" cm="1">
        <f t="array" ref="FD19">_xlfn.IFNA(VLOOKUP($A19,TRANSPOSE(#REF!),FD$2+2,FALSE),0)</f>
        <v>#REF!</v>
      </c>
      <c r="FE19" t="e" cm="1">
        <f t="array" ref="FE19">_xlfn.IFNA(VLOOKUP($A19,TRANSPOSE(#REF!),FE$2+2,FALSE),0)</f>
        <v>#REF!</v>
      </c>
      <c r="FF19" t="e" cm="1">
        <f t="array" ref="FF19">_xlfn.IFNA(VLOOKUP($A19,TRANSPOSE(#REF!),FF$2+2,FALSE),0)</f>
        <v>#REF!</v>
      </c>
      <c r="FG19" t="e" cm="1">
        <f t="array" ref="FG19">_xlfn.IFNA(VLOOKUP($A19,TRANSPOSE(#REF!),FG$2+2,FALSE),0)</f>
        <v>#REF!</v>
      </c>
      <c r="FH19" t="e" cm="1">
        <f t="array" ref="FH19">_xlfn.IFNA(VLOOKUP($A19,TRANSPOSE(#REF!),FH$2+2,FALSE),0)</f>
        <v>#REF!</v>
      </c>
      <c r="FI19" t="e" cm="1">
        <f t="array" ref="FI19">_xlfn.IFNA(VLOOKUP($A19,TRANSPOSE(#REF!),FI$2+2,FALSE),0)</f>
        <v>#REF!</v>
      </c>
      <c r="FJ19" t="e" cm="1">
        <f t="array" ref="FJ19">_xlfn.IFNA(VLOOKUP($A19,TRANSPOSE(#REF!),FJ$2+2,FALSE),0)</f>
        <v>#REF!</v>
      </c>
      <c r="FK19" t="e" cm="1">
        <f t="array" ref="FK19">_xlfn.IFNA(VLOOKUP($A19,TRANSPOSE(#REF!),FK$2+2,FALSE),0)</f>
        <v>#REF!</v>
      </c>
      <c r="FL19" t="e" cm="1">
        <f t="array" ref="FL19">_xlfn.IFNA(VLOOKUP($A19,TRANSPOSE(#REF!),FL$2+2,FALSE),0)</f>
        <v>#REF!</v>
      </c>
      <c r="FM19" t="e" cm="1">
        <f t="array" ref="FM19">_xlfn.IFNA(VLOOKUP($A19,TRANSPOSE(#REF!),FM$2+2,FALSE),0)</f>
        <v>#REF!</v>
      </c>
      <c r="FN19" t="e" cm="1">
        <f t="array" ref="FN19">_xlfn.IFNA(VLOOKUP($A19,TRANSPOSE(#REF!),FN$2+2,FALSE),0)</f>
        <v>#REF!</v>
      </c>
      <c r="FO19" t="e" cm="1">
        <f t="array" ref="FO19">_xlfn.IFNA(VLOOKUP($A19,TRANSPOSE(#REF!),FO$2+2,FALSE),0)</f>
        <v>#REF!</v>
      </c>
      <c r="FP19" t="e" cm="1">
        <f t="array" ref="FP19">_xlfn.IFNA(VLOOKUP($A19,TRANSPOSE(#REF!),FP$2+2,FALSE),0)</f>
        <v>#REF!</v>
      </c>
      <c r="FQ19" t="e" cm="1">
        <f t="array" ref="FQ19">_xlfn.IFNA(VLOOKUP($A19,TRANSPOSE(#REF!),FQ$2+2,FALSE),0)</f>
        <v>#REF!</v>
      </c>
      <c r="FR19" t="e" cm="1">
        <f t="array" ref="FR19">_xlfn.IFNA(VLOOKUP($A19,TRANSPOSE(#REF!),FR$2+2,FALSE),0)</f>
        <v>#REF!</v>
      </c>
      <c r="FS19" t="e" cm="1">
        <f t="array" ref="FS19">_xlfn.IFNA(VLOOKUP($A19,TRANSPOSE(#REF!),FS$2+2,FALSE),0)</f>
        <v>#REF!</v>
      </c>
      <c r="FT19" t="e" cm="1">
        <f t="array" ref="FT19">_xlfn.IFNA(VLOOKUP($A19,TRANSPOSE(#REF!),FT$2+2,FALSE),0)</f>
        <v>#REF!</v>
      </c>
      <c r="FU19" t="e" cm="1">
        <f t="array" ref="FU19">_xlfn.IFNA(VLOOKUP($A19,TRANSPOSE(#REF!),FU$2+2,FALSE),0)</f>
        <v>#REF!</v>
      </c>
      <c r="FV19" t="e" cm="1">
        <f t="array" ref="FV19">_xlfn.IFNA(VLOOKUP($A19,TRANSPOSE(#REF!),FV$2+2,FALSE),0)</f>
        <v>#REF!</v>
      </c>
      <c r="FW19" t="e" cm="1">
        <f t="array" ref="FW19">_xlfn.IFNA(VLOOKUP($A19,TRANSPOSE(#REF!),FW$2+2,FALSE),0)</f>
        <v>#REF!</v>
      </c>
      <c r="FX19" t="e" cm="1">
        <f t="array" ref="FX19">_xlfn.IFNA(VLOOKUP($A19,TRANSPOSE(#REF!),FX$2+2,FALSE),0)</f>
        <v>#REF!</v>
      </c>
      <c r="FY19" t="e" cm="1">
        <f t="array" ref="FY19">_xlfn.IFNA(VLOOKUP($A19,TRANSPOSE(#REF!),FY$2+2,FALSE),0)</f>
        <v>#REF!</v>
      </c>
      <c r="FZ19" t="e" cm="1">
        <f t="array" ref="FZ19">_xlfn.IFNA(VLOOKUP($A19,TRANSPOSE(#REF!),FZ$2+2,FALSE),0)</f>
        <v>#REF!</v>
      </c>
      <c r="GA19" t="e" cm="1">
        <f t="array" ref="GA19">_xlfn.IFNA(VLOOKUP($A19,TRANSPOSE(#REF!),GA$2+2,FALSE),0)</f>
        <v>#REF!</v>
      </c>
      <c r="GB19" t="e" cm="1">
        <f t="array" ref="GB19">_xlfn.IFNA(VLOOKUP($A19,TRANSPOSE(#REF!),GB$2+2,FALSE),0)</f>
        <v>#REF!</v>
      </c>
      <c r="GC19" t="e" cm="1">
        <f t="array" ref="GC19">_xlfn.IFNA(VLOOKUP($A19,TRANSPOSE(#REF!),GC$2+2,FALSE),0)</f>
        <v>#REF!</v>
      </c>
      <c r="GD19" t="e" cm="1">
        <f t="array" ref="GD19">_xlfn.IFNA(VLOOKUP($A19,TRANSPOSE(#REF!),GD$2+2,FALSE),0)</f>
        <v>#REF!</v>
      </c>
      <c r="GE19" t="e" cm="1">
        <f t="array" ref="GE19">_xlfn.IFNA(VLOOKUP($A19,TRANSPOSE(#REF!),GE$2+2,FALSE),0)</f>
        <v>#REF!</v>
      </c>
      <c r="GF19" t="e" cm="1">
        <f t="array" ref="GF19">_xlfn.IFNA(VLOOKUP($A19,TRANSPOSE(#REF!),GF$2+2,FALSE),0)</f>
        <v>#REF!</v>
      </c>
      <c r="GG19" t="e" cm="1">
        <f t="array" ref="GG19">_xlfn.IFNA(VLOOKUP($A19,TRANSPOSE(#REF!),GG$2+2,FALSE),0)</f>
        <v>#REF!</v>
      </c>
      <c r="GH19" t="e" cm="1">
        <f t="array" ref="GH19">_xlfn.IFNA(VLOOKUP($A19,TRANSPOSE(#REF!),GH$2+2,FALSE),0)</f>
        <v>#REF!</v>
      </c>
      <c r="GI19" t="e" cm="1">
        <f t="array" ref="GI19">_xlfn.IFNA(VLOOKUP($A19,TRANSPOSE(#REF!),GI$2+2,FALSE),0)</f>
        <v>#REF!</v>
      </c>
      <c r="GJ19" t="e" cm="1">
        <f t="array" ref="GJ19">_xlfn.IFNA(VLOOKUP($A19,TRANSPOSE(#REF!),GJ$2+2,FALSE),0)</f>
        <v>#REF!</v>
      </c>
      <c r="GK19" t="e" cm="1">
        <f t="array" ref="GK19">_xlfn.IFNA(VLOOKUP($A19,TRANSPOSE(#REF!),GK$2+2,FALSE),0)</f>
        <v>#REF!</v>
      </c>
      <c r="GL19" t="e" cm="1">
        <f t="array" ref="GL19">_xlfn.IFNA(VLOOKUP($A19,TRANSPOSE(#REF!),GL$2+2,FALSE),0)</f>
        <v>#REF!</v>
      </c>
      <c r="GM19" t="e" cm="1">
        <f t="array" ref="GM19">_xlfn.IFNA(VLOOKUP($A19,TRANSPOSE(#REF!),GM$2+2,FALSE),0)</f>
        <v>#REF!</v>
      </c>
      <c r="GN19" t="e" cm="1">
        <f t="array" ref="GN19">_xlfn.IFNA(VLOOKUP($A19,TRANSPOSE(#REF!),GN$2+2,FALSE),0)</f>
        <v>#REF!</v>
      </c>
      <c r="GO19" t="e" cm="1">
        <f t="array" ref="GO19">_xlfn.IFNA(VLOOKUP($A19,TRANSPOSE(#REF!),GO$2+2,FALSE),0)</f>
        <v>#REF!</v>
      </c>
      <c r="GP19" t="e" cm="1">
        <f t="array" ref="GP19">_xlfn.IFNA(VLOOKUP($A19,TRANSPOSE(#REF!),GP$2+2,FALSE),0)</f>
        <v>#REF!</v>
      </c>
      <c r="GQ19" t="e" cm="1">
        <f t="array" ref="GQ19">_xlfn.IFNA(VLOOKUP($A19,TRANSPOSE(#REF!),GQ$2+2,FALSE),0)</f>
        <v>#REF!</v>
      </c>
      <c r="GR19" t="e" cm="1">
        <f t="array" ref="GR19">_xlfn.IFNA(VLOOKUP($A19,TRANSPOSE(#REF!),GR$2+2,FALSE),0)</f>
        <v>#REF!</v>
      </c>
      <c r="GS19" t="e" cm="1">
        <f t="array" ref="GS19">_xlfn.IFNA(VLOOKUP($A19,TRANSPOSE(#REF!),GS$2+2,FALSE),0)</f>
        <v>#REF!</v>
      </c>
      <c r="GT19" t="e" cm="1">
        <f t="array" ref="GT19">_xlfn.IFNA(VLOOKUP($A19,TRANSPOSE(#REF!),GT$2+2,FALSE),0)</f>
        <v>#REF!</v>
      </c>
      <c r="GU19" t="e" cm="1">
        <f t="array" ref="GU19">_xlfn.IFNA(VLOOKUP($A19,TRANSPOSE(#REF!),GU$2+2,FALSE),0)</f>
        <v>#REF!</v>
      </c>
      <c r="GV19" t="e" cm="1">
        <f t="array" ref="GV19">_xlfn.IFNA(VLOOKUP($A19,TRANSPOSE(#REF!),GV$2+2,FALSE),0)</f>
        <v>#REF!</v>
      </c>
      <c r="GW19" t="e" cm="1">
        <f t="array" ref="GW19">_xlfn.IFNA(VLOOKUP($A19,TRANSPOSE(#REF!),GW$2+2,FALSE),0)</f>
        <v>#REF!</v>
      </c>
      <c r="GX19" t="e" cm="1">
        <f t="array" ref="GX19">_xlfn.IFNA(VLOOKUP($A19,TRANSPOSE(#REF!),GX$2+2,FALSE),0)</f>
        <v>#REF!</v>
      </c>
      <c r="GY19" t="e" cm="1">
        <f t="array" ref="GY19">_xlfn.IFNA(VLOOKUP($A19,TRANSPOSE(#REF!),GY$2+2,FALSE),0)</f>
        <v>#REF!</v>
      </c>
      <c r="GZ19" t="e" cm="1">
        <f t="array" ref="GZ19">_xlfn.IFNA(VLOOKUP($A19,TRANSPOSE(#REF!),GZ$2+2,FALSE),0)</f>
        <v>#REF!</v>
      </c>
      <c r="HA19" t="e" cm="1">
        <f t="array" ref="HA19">_xlfn.IFNA(VLOOKUP($A19,TRANSPOSE(#REF!),HA$2+2,FALSE),0)</f>
        <v>#REF!</v>
      </c>
      <c r="HB19" t="e" cm="1">
        <f t="array" ref="HB19">_xlfn.IFNA(VLOOKUP($A19,TRANSPOSE(#REF!),HB$2+2,FALSE),0)</f>
        <v>#REF!</v>
      </c>
      <c r="HC19" t="e" cm="1">
        <f t="array" ref="HC19">_xlfn.IFNA(VLOOKUP($A19,TRANSPOSE(#REF!),HC$2+2,FALSE),0)</f>
        <v>#REF!</v>
      </c>
      <c r="HD19" t="e" cm="1">
        <f t="array" ref="HD19">_xlfn.IFNA(VLOOKUP($A19,TRANSPOSE(#REF!),HD$2+2,FALSE),0)</f>
        <v>#REF!</v>
      </c>
      <c r="HE19" t="e" cm="1">
        <f t="array" ref="HE19">_xlfn.IFNA(VLOOKUP($A19,TRANSPOSE(#REF!),HE$2+2,FALSE),0)</f>
        <v>#REF!</v>
      </c>
      <c r="HF19" t="e" cm="1">
        <f t="array" ref="HF19">_xlfn.IFNA(VLOOKUP($A19,TRANSPOSE(#REF!),HF$2+2,FALSE),0)</f>
        <v>#REF!</v>
      </c>
      <c r="HG19" t="e" cm="1">
        <f t="array" ref="HG19">_xlfn.IFNA(VLOOKUP($A19,TRANSPOSE(#REF!),HG$2+2,FALSE),0)</f>
        <v>#REF!</v>
      </c>
      <c r="HH19" t="e" cm="1">
        <f t="array" ref="HH19">_xlfn.IFNA(VLOOKUP($A19,TRANSPOSE(#REF!),HH$2+2,FALSE),0)</f>
        <v>#REF!</v>
      </c>
      <c r="HI19" t="e" cm="1">
        <f t="array" ref="HI19">_xlfn.IFNA(VLOOKUP($A19,TRANSPOSE(#REF!),HI$2+2,FALSE),0)</f>
        <v>#REF!</v>
      </c>
      <c r="HJ19" t="e" cm="1">
        <f t="array" ref="HJ19">_xlfn.IFNA(VLOOKUP($A19,TRANSPOSE(#REF!),HJ$2+2,FALSE),0)</f>
        <v>#REF!</v>
      </c>
      <c r="HK19" t="e" cm="1">
        <f t="array" ref="HK19">_xlfn.IFNA(VLOOKUP($A19,TRANSPOSE(#REF!),HK$2+2,FALSE),0)</f>
        <v>#REF!</v>
      </c>
      <c r="HL19" t="e" cm="1">
        <f t="array" ref="HL19">_xlfn.IFNA(VLOOKUP($A19,TRANSPOSE(#REF!),HL$2+2,FALSE),0)</f>
        <v>#REF!</v>
      </c>
      <c r="HM19" t="e" cm="1">
        <f t="array" ref="HM19">_xlfn.IFNA(VLOOKUP($A19,TRANSPOSE(#REF!),HM$2+2,FALSE),0)</f>
        <v>#REF!</v>
      </c>
      <c r="HN19" t="e" cm="1">
        <f t="array" ref="HN19">_xlfn.IFNA(VLOOKUP($A19,TRANSPOSE(#REF!),HN$2+2,FALSE),0)</f>
        <v>#REF!</v>
      </c>
      <c r="HO19" t="e" cm="1">
        <f t="array" ref="HO19">_xlfn.IFNA(VLOOKUP($A19,TRANSPOSE(#REF!),HO$2+2,FALSE),0)</f>
        <v>#REF!</v>
      </c>
      <c r="HP19" t="e" cm="1">
        <f t="array" ref="HP19">_xlfn.IFNA(VLOOKUP($A19,TRANSPOSE(#REF!),HP$2+2,FALSE),0)</f>
        <v>#REF!</v>
      </c>
      <c r="HQ19" t="e" cm="1">
        <f t="array" ref="HQ19">_xlfn.IFNA(VLOOKUP($A19,TRANSPOSE(#REF!),HQ$2+2,FALSE),0)</f>
        <v>#REF!</v>
      </c>
      <c r="HR19" t="e" cm="1">
        <f t="array" ref="HR19">_xlfn.IFNA(VLOOKUP($A19,TRANSPOSE(#REF!),HR$2+2,FALSE),0)</f>
        <v>#REF!</v>
      </c>
      <c r="HS19" t="e" cm="1">
        <f t="array" ref="HS19">_xlfn.IFNA(VLOOKUP($A19,TRANSPOSE(#REF!),HS$2+2,FALSE),0)</f>
        <v>#REF!</v>
      </c>
      <c r="HT19" t="e" cm="1">
        <f t="array" ref="HT19">_xlfn.IFNA(VLOOKUP($A19,TRANSPOSE(#REF!),HT$2+2,FALSE),0)</f>
        <v>#REF!</v>
      </c>
      <c r="HU19" t="e" cm="1">
        <f t="array" ref="HU19">_xlfn.IFNA(VLOOKUP($A19,TRANSPOSE(#REF!),HU$2+2,FALSE),0)</f>
        <v>#REF!</v>
      </c>
      <c r="HV19" t="e" cm="1">
        <f t="array" ref="HV19">_xlfn.IFNA(VLOOKUP($A19,TRANSPOSE(#REF!),HV$2+2,FALSE),0)</f>
        <v>#REF!</v>
      </c>
      <c r="HW19" t="e" cm="1">
        <f t="array" ref="HW19">_xlfn.IFNA(VLOOKUP($A19,TRANSPOSE(#REF!),HW$2+2,FALSE),0)</f>
        <v>#REF!</v>
      </c>
      <c r="HX19" t="e" cm="1">
        <f t="array" ref="HX19">_xlfn.IFNA(VLOOKUP($A19,TRANSPOSE(#REF!),HX$2+2,FALSE),0)</f>
        <v>#REF!</v>
      </c>
      <c r="HY19" t="e" cm="1">
        <f t="array" ref="HY19">_xlfn.IFNA(VLOOKUP($A19,TRANSPOSE(#REF!),HY$2+2,FALSE),0)</f>
        <v>#REF!</v>
      </c>
      <c r="HZ19" t="e" cm="1">
        <f t="array" ref="HZ19">_xlfn.IFNA(VLOOKUP($A19,TRANSPOSE(#REF!),HZ$2+2,FALSE),0)</f>
        <v>#REF!</v>
      </c>
      <c r="IA19" t="e" cm="1">
        <f t="array" ref="IA19">_xlfn.IFNA(VLOOKUP($A19,TRANSPOSE(#REF!),IA$2+2,FALSE),0)</f>
        <v>#REF!</v>
      </c>
      <c r="IB19" t="e" cm="1">
        <f t="array" ref="IB19">_xlfn.IFNA(VLOOKUP($A19,TRANSPOSE(#REF!),IB$2+2,FALSE),0)</f>
        <v>#REF!</v>
      </c>
      <c r="IC19" t="e" cm="1">
        <f t="array" ref="IC19">_xlfn.IFNA(VLOOKUP($A19,TRANSPOSE(#REF!),IC$2+2,FALSE),0)</f>
        <v>#REF!</v>
      </c>
      <c r="ID19" t="e" cm="1">
        <f t="array" ref="ID19">_xlfn.IFNA(VLOOKUP($A19,TRANSPOSE(#REF!),ID$2+2,FALSE),0)</f>
        <v>#REF!</v>
      </c>
      <c r="IE19" t="e" cm="1">
        <f t="array" ref="IE19">_xlfn.IFNA(VLOOKUP($A19,TRANSPOSE(#REF!),IE$2+2,FALSE),0)</f>
        <v>#REF!</v>
      </c>
      <c r="IF19" t="e" cm="1">
        <f t="array" ref="IF19">_xlfn.IFNA(VLOOKUP($A19,TRANSPOSE(#REF!),IF$2+2,FALSE),0)</f>
        <v>#REF!</v>
      </c>
      <c r="IG19" t="e" cm="1">
        <f t="array" ref="IG19">_xlfn.IFNA(VLOOKUP($A19,TRANSPOSE(#REF!),IG$2+2,FALSE),0)</f>
        <v>#REF!</v>
      </c>
      <c r="IH19" t="e" cm="1">
        <f t="array" ref="IH19">_xlfn.IFNA(VLOOKUP($A19,TRANSPOSE(#REF!),IH$2+2,FALSE),0)</f>
        <v>#REF!</v>
      </c>
      <c r="II19" t="e" cm="1">
        <f t="array" ref="II19">_xlfn.IFNA(VLOOKUP($A19,TRANSPOSE(#REF!),II$2+2,FALSE),0)</f>
        <v>#REF!</v>
      </c>
      <c r="IJ19" t="e" cm="1">
        <f t="array" ref="IJ19">_xlfn.IFNA(VLOOKUP($A19,TRANSPOSE(#REF!),IJ$2+2,FALSE),0)</f>
        <v>#REF!</v>
      </c>
      <c r="IK19" t="e" cm="1">
        <f t="array" ref="IK19">_xlfn.IFNA(VLOOKUP($A19,TRANSPOSE(#REF!),IK$2+2,FALSE),0)</f>
        <v>#REF!</v>
      </c>
      <c r="IL19" t="e" cm="1">
        <f t="array" ref="IL19">_xlfn.IFNA(VLOOKUP($A19,TRANSPOSE(#REF!),IL$2+2,FALSE),0)</f>
        <v>#REF!</v>
      </c>
      <c r="IM19" t="e" cm="1">
        <f t="array" ref="IM19">_xlfn.IFNA(VLOOKUP($A19,TRANSPOSE(#REF!),IM$2+2,FALSE),0)</f>
        <v>#REF!</v>
      </c>
      <c r="IN19" t="e" cm="1">
        <f t="array" ref="IN19">_xlfn.IFNA(VLOOKUP($A19,TRANSPOSE(#REF!),IN$2+2,FALSE),0)</f>
        <v>#REF!</v>
      </c>
      <c r="IO19" t="e" cm="1">
        <f t="array" ref="IO19">_xlfn.IFNA(VLOOKUP($A19,TRANSPOSE(#REF!),IO$2+2,FALSE),0)</f>
        <v>#REF!</v>
      </c>
      <c r="IP19" t="e" cm="1">
        <f t="array" ref="IP19">_xlfn.IFNA(VLOOKUP($A19,TRANSPOSE(#REF!),IP$2+2,FALSE),0)</f>
        <v>#REF!</v>
      </c>
      <c r="IQ19" t="e" cm="1">
        <f t="array" ref="IQ19">_xlfn.IFNA(VLOOKUP($A19,TRANSPOSE(#REF!),IQ$2+2,FALSE),0)</f>
        <v>#REF!</v>
      </c>
      <c r="IR19" t="e" cm="1">
        <f t="array" ref="IR19">_xlfn.IFNA(VLOOKUP($A19,TRANSPOSE(#REF!),IR$2+2,FALSE),0)</f>
        <v>#REF!</v>
      </c>
      <c r="IS19" t="e" cm="1">
        <f t="array" ref="IS19">_xlfn.IFNA(VLOOKUP($A19,TRANSPOSE(#REF!),IS$2+2,FALSE),0)</f>
        <v>#REF!</v>
      </c>
      <c r="IT19" t="e" cm="1">
        <f t="array" ref="IT19">_xlfn.IFNA(VLOOKUP($A19,TRANSPOSE(#REF!),IT$2+2,FALSE),0)</f>
        <v>#REF!</v>
      </c>
      <c r="IU19" t="e" cm="1">
        <f t="array" ref="IU19">_xlfn.IFNA(VLOOKUP($A19,TRANSPOSE(#REF!),IU$2+2,FALSE),0)</f>
        <v>#REF!</v>
      </c>
      <c r="IV19" t="e" cm="1">
        <f t="array" ref="IV19">_xlfn.IFNA(VLOOKUP($A19,TRANSPOSE(#REF!),IV$2+2,FALSE),0)</f>
        <v>#REF!</v>
      </c>
      <c r="IW19" t="e" cm="1">
        <f t="array" ref="IW19">_xlfn.IFNA(VLOOKUP($A19,TRANSPOSE(#REF!),IW$2+2,FALSE),0)</f>
        <v>#REF!</v>
      </c>
      <c r="IX19" t="e" cm="1">
        <f t="array" ref="IX19">_xlfn.IFNA(VLOOKUP($A19,TRANSPOSE(#REF!),IX$2+2,FALSE),0)</f>
        <v>#REF!</v>
      </c>
      <c r="IY19" t="e" cm="1">
        <f t="array" ref="IY19">_xlfn.IFNA(VLOOKUP($A19,TRANSPOSE(#REF!),IY$2+2,FALSE),0)</f>
        <v>#REF!</v>
      </c>
      <c r="IZ19" t="e" cm="1">
        <f t="array" ref="IZ19">_xlfn.IFNA(VLOOKUP($A19,TRANSPOSE(#REF!),IZ$2+2,FALSE),0)</f>
        <v>#REF!</v>
      </c>
      <c r="JA19" t="e" cm="1">
        <f t="array" ref="JA19">_xlfn.IFNA(VLOOKUP($A19,TRANSPOSE(#REF!),JA$2+2,FALSE),0)</f>
        <v>#REF!</v>
      </c>
      <c r="JB19" t="e" cm="1">
        <f t="array" ref="JB19">_xlfn.IFNA(VLOOKUP($A19,TRANSPOSE(#REF!),JB$2+2,FALSE),0)</f>
        <v>#REF!</v>
      </c>
      <c r="JC19" t="e" cm="1">
        <f t="array" ref="JC19">_xlfn.IFNA(VLOOKUP($A19,TRANSPOSE(#REF!),JC$2+2,FALSE),0)</f>
        <v>#REF!</v>
      </c>
      <c r="JD19" t="e" cm="1">
        <f t="array" ref="JD19">_xlfn.IFNA(VLOOKUP($A19,TRANSPOSE(#REF!),JD$2+2,FALSE),0)</f>
        <v>#REF!</v>
      </c>
      <c r="JE19" t="e" cm="1">
        <f t="array" ref="JE19">_xlfn.IFNA(VLOOKUP($A19,TRANSPOSE(#REF!),JE$2+2,FALSE),0)</f>
        <v>#REF!</v>
      </c>
      <c r="JF19" t="e" cm="1">
        <f t="array" ref="JF19">_xlfn.IFNA(VLOOKUP($A19,TRANSPOSE(#REF!),JF$2+2,FALSE),0)</f>
        <v>#REF!</v>
      </c>
      <c r="JG19" t="e" cm="1">
        <f t="array" ref="JG19">_xlfn.IFNA(VLOOKUP($A19,TRANSPOSE(#REF!),JG$2+2,FALSE),0)</f>
        <v>#REF!</v>
      </c>
      <c r="JH19" t="e" cm="1">
        <f t="array" ref="JH19">_xlfn.IFNA(VLOOKUP($A19,TRANSPOSE(#REF!),JH$2+2,FALSE),0)</f>
        <v>#REF!</v>
      </c>
      <c r="JI19" t="e" cm="1">
        <f t="array" ref="JI19">_xlfn.IFNA(VLOOKUP($A19,TRANSPOSE(#REF!),JI$2+2,FALSE),0)</f>
        <v>#REF!</v>
      </c>
      <c r="JJ19" t="e" cm="1">
        <f t="array" ref="JJ19">_xlfn.IFNA(VLOOKUP($A19,TRANSPOSE(#REF!),JJ$2+2,FALSE),0)</f>
        <v>#REF!</v>
      </c>
      <c r="JK19" t="e" cm="1">
        <f t="array" ref="JK19">_xlfn.IFNA(VLOOKUP($A19,TRANSPOSE(#REF!),JK$2+2,FALSE),0)</f>
        <v>#REF!</v>
      </c>
      <c r="JL19" t="e" cm="1">
        <f t="array" ref="JL19">_xlfn.IFNA(VLOOKUP($A19,TRANSPOSE(#REF!),JL$2+2,FALSE),0)</f>
        <v>#REF!</v>
      </c>
      <c r="JM19" t="e" cm="1">
        <f t="array" ref="JM19">_xlfn.IFNA(VLOOKUP($A19,TRANSPOSE(#REF!),JM$2+2,FALSE),0)</f>
        <v>#REF!</v>
      </c>
      <c r="JN19" t="e" cm="1">
        <f t="array" ref="JN19">_xlfn.IFNA(VLOOKUP($A19,TRANSPOSE(#REF!),JN$2+2,FALSE),0)</f>
        <v>#REF!</v>
      </c>
      <c r="JO19" t="e" cm="1">
        <f t="array" ref="JO19">_xlfn.IFNA(VLOOKUP($A19,TRANSPOSE(#REF!),JO$2+2,FALSE),0)</f>
        <v>#REF!</v>
      </c>
      <c r="JP19" t="e" cm="1">
        <f t="array" ref="JP19">_xlfn.IFNA(VLOOKUP($A19,TRANSPOSE(#REF!),JP$2+2,FALSE),0)</f>
        <v>#REF!</v>
      </c>
      <c r="JQ19" t="e" cm="1">
        <f t="array" ref="JQ19">_xlfn.IFNA(VLOOKUP($A19,TRANSPOSE(#REF!),JQ$2+2,FALSE),0)</f>
        <v>#REF!</v>
      </c>
      <c r="JR19" t="e" cm="1">
        <f t="array" ref="JR19">_xlfn.IFNA(VLOOKUP($A19,TRANSPOSE(#REF!),JR$2+2,FALSE),0)</f>
        <v>#REF!</v>
      </c>
      <c r="JS19" t="e" cm="1">
        <f t="array" ref="JS19">_xlfn.IFNA(VLOOKUP($A19,TRANSPOSE(#REF!),JS$2+2,FALSE),0)</f>
        <v>#REF!</v>
      </c>
      <c r="JT19" t="e" cm="1">
        <f t="array" ref="JT19">_xlfn.IFNA(VLOOKUP($A19,TRANSPOSE(#REF!),JT$2+2,FALSE),0)</f>
        <v>#REF!</v>
      </c>
      <c r="JU19" t="e" cm="1">
        <f t="array" ref="JU19">_xlfn.IFNA(VLOOKUP($A19,TRANSPOSE(#REF!),JU$2+2,FALSE),0)</f>
        <v>#REF!</v>
      </c>
      <c r="JV19" t="e" cm="1">
        <f t="array" ref="JV19">_xlfn.IFNA(VLOOKUP($A19,TRANSPOSE(#REF!),JV$2+2,FALSE),0)</f>
        <v>#REF!</v>
      </c>
      <c r="JW19" t="e" cm="1">
        <f t="array" ref="JW19">_xlfn.IFNA(VLOOKUP($A19,TRANSPOSE(#REF!),JW$2+2,FALSE),0)</f>
        <v>#REF!</v>
      </c>
      <c r="JX19" t="e" cm="1">
        <f t="array" ref="JX19">_xlfn.IFNA(VLOOKUP($A19,TRANSPOSE(#REF!),JX$2+2,FALSE),0)</f>
        <v>#REF!</v>
      </c>
      <c r="JY19" t="e" cm="1">
        <f t="array" ref="JY19">_xlfn.IFNA(VLOOKUP($A19,TRANSPOSE(#REF!),JY$2+2,FALSE),0)</f>
        <v>#REF!</v>
      </c>
      <c r="JZ19" t="e" cm="1">
        <f t="array" ref="JZ19">_xlfn.IFNA(VLOOKUP($A19,TRANSPOSE(#REF!),JZ$2+2,FALSE),0)</f>
        <v>#REF!</v>
      </c>
      <c r="KA19" t="e" cm="1">
        <f t="array" ref="KA19">_xlfn.IFNA(VLOOKUP($A19,TRANSPOSE(#REF!),KA$2+2,FALSE),0)</f>
        <v>#REF!</v>
      </c>
      <c r="KB19" t="e" cm="1">
        <f t="array" ref="KB19">_xlfn.IFNA(VLOOKUP($A19,TRANSPOSE(#REF!),KB$2+2,FALSE),0)</f>
        <v>#REF!</v>
      </c>
      <c r="KC19" t="e" cm="1">
        <f t="array" ref="KC19">_xlfn.IFNA(VLOOKUP($A19,TRANSPOSE(#REF!),KC$2+2,FALSE),0)</f>
        <v>#REF!</v>
      </c>
      <c r="KD19" t="e" cm="1">
        <f t="array" ref="KD19">_xlfn.IFNA(VLOOKUP($A19,TRANSPOSE(#REF!),KD$2+2,FALSE),0)</f>
        <v>#REF!</v>
      </c>
      <c r="KE19" t="e" cm="1">
        <f t="array" ref="KE19">_xlfn.IFNA(VLOOKUP($A19,TRANSPOSE(#REF!),KE$2+2,FALSE),0)</f>
        <v>#REF!</v>
      </c>
      <c r="KF19" t="e" cm="1">
        <f t="array" ref="KF19">_xlfn.IFNA(VLOOKUP($A19,TRANSPOSE(#REF!),KF$2+2,FALSE),0)</f>
        <v>#REF!</v>
      </c>
      <c r="KG19" t="e" cm="1">
        <f t="array" ref="KG19">_xlfn.IFNA(VLOOKUP($A19,TRANSPOSE(#REF!),KG$2+2,FALSE),0)</f>
        <v>#REF!</v>
      </c>
      <c r="KH19" t="e" cm="1">
        <f t="array" ref="KH19">_xlfn.IFNA(VLOOKUP($A19,TRANSPOSE(#REF!),KH$2+2,FALSE),0)</f>
        <v>#REF!</v>
      </c>
      <c r="KI19" t="e" cm="1">
        <f t="array" ref="KI19">_xlfn.IFNA(VLOOKUP($A19,TRANSPOSE(#REF!),KI$2+2,FALSE),0)</f>
        <v>#REF!</v>
      </c>
      <c r="KJ19" t="e" cm="1">
        <f t="array" ref="KJ19">_xlfn.IFNA(VLOOKUP($A19,TRANSPOSE(#REF!),KJ$2+2,FALSE),0)</f>
        <v>#REF!</v>
      </c>
      <c r="KK19" t="e" cm="1">
        <f t="array" ref="KK19">_xlfn.IFNA(VLOOKUP($A19,TRANSPOSE(#REF!),KK$2+2,FALSE),0)</f>
        <v>#REF!</v>
      </c>
      <c r="KL19" t="e" cm="1">
        <f t="array" ref="KL19">_xlfn.IFNA(VLOOKUP($A19,TRANSPOSE(#REF!),KL$2+2,FALSE),0)</f>
        <v>#REF!</v>
      </c>
      <c r="KM19" t="e" cm="1">
        <f t="array" ref="KM19">_xlfn.IFNA(VLOOKUP($A19,TRANSPOSE(#REF!),KM$2+2,FALSE),0)</f>
        <v>#REF!</v>
      </c>
      <c r="KN19" t="e" cm="1">
        <f t="array" ref="KN19">_xlfn.IFNA(VLOOKUP($A19,TRANSPOSE(#REF!),KN$2+2,FALSE),0)</f>
        <v>#REF!</v>
      </c>
      <c r="KO19" t="e" cm="1">
        <f t="array" ref="KO19">_xlfn.IFNA(VLOOKUP($A19,TRANSPOSE(#REF!),KO$2+2,FALSE),0)</f>
        <v>#REF!</v>
      </c>
      <c r="KP19" t="e" cm="1">
        <f t="array" ref="KP19">_xlfn.IFNA(VLOOKUP($A19,TRANSPOSE(#REF!),KP$2+2,FALSE),0)</f>
        <v>#REF!</v>
      </c>
      <c r="KQ19" t="e" cm="1">
        <f t="array" ref="KQ19">_xlfn.IFNA(VLOOKUP($A19,TRANSPOSE(#REF!),KQ$2+2,FALSE),0)</f>
        <v>#REF!</v>
      </c>
      <c r="KR19" t="e" cm="1">
        <f t="array" ref="KR19">_xlfn.IFNA(VLOOKUP($A19,TRANSPOSE(#REF!),KR$2+2,FALSE),0)</f>
        <v>#REF!</v>
      </c>
      <c r="KS19" t="e" cm="1">
        <f t="array" ref="KS19">_xlfn.IFNA(VLOOKUP($A19,TRANSPOSE(#REF!),KS$2+2,FALSE),0)</f>
        <v>#REF!</v>
      </c>
      <c r="KT19" t="e" cm="1">
        <f t="array" ref="KT19">_xlfn.IFNA(VLOOKUP($A19,TRANSPOSE(#REF!),KT$2+2,FALSE),0)</f>
        <v>#REF!</v>
      </c>
      <c r="KU19" t="e" cm="1">
        <f t="array" ref="KU19">_xlfn.IFNA(VLOOKUP($A19,TRANSPOSE(#REF!),KU$2+2,FALSE),0)</f>
        <v>#REF!</v>
      </c>
      <c r="KV19" t="e" cm="1">
        <f t="array" ref="KV19">_xlfn.IFNA(VLOOKUP($A19,TRANSPOSE(#REF!),KV$2+2,FALSE),0)</f>
        <v>#REF!</v>
      </c>
      <c r="KW19" t="e" cm="1">
        <f t="array" ref="KW19">_xlfn.IFNA(VLOOKUP($A19,TRANSPOSE(#REF!),KW$2+2,FALSE),0)</f>
        <v>#REF!</v>
      </c>
      <c r="KX19" t="e" cm="1">
        <f t="array" ref="KX19">_xlfn.IFNA(VLOOKUP($A19,TRANSPOSE(#REF!),KX$2+2,FALSE),0)</f>
        <v>#REF!</v>
      </c>
      <c r="KY19" t="e" cm="1">
        <f t="array" ref="KY19">_xlfn.IFNA(VLOOKUP($A19,TRANSPOSE(#REF!),KY$2+2,FALSE),0)</f>
        <v>#REF!</v>
      </c>
      <c r="KZ19" t="e" cm="1">
        <f t="array" ref="KZ19">_xlfn.IFNA(VLOOKUP($A19,TRANSPOSE(#REF!),KZ$2+2,FALSE),0)</f>
        <v>#REF!</v>
      </c>
      <c r="LA19" t="e" cm="1">
        <f t="array" ref="LA19">_xlfn.IFNA(VLOOKUP($A19,TRANSPOSE(#REF!),LA$2+2,FALSE),0)</f>
        <v>#REF!</v>
      </c>
      <c r="LB19" t="e" cm="1">
        <f t="array" ref="LB19">_xlfn.IFNA(VLOOKUP($A19,TRANSPOSE(#REF!),LB$2+2,FALSE),0)</f>
        <v>#REF!</v>
      </c>
      <c r="LC19" t="e" cm="1">
        <f t="array" ref="LC19">_xlfn.IFNA(VLOOKUP($A19,TRANSPOSE(#REF!),LC$2+2,FALSE),0)</f>
        <v>#REF!</v>
      </c>
      <c r="LD19" t="e" cm="1">
        <f t="array" ref="LD19">_xlfn.IFNA(VLOOKUP($A19,TRANSPOSE(#REF!),LD$2+2,FALSE),0)</f>
        <v>#REF!</v>
      </c>
      <c r="LE19" t="e" cm="1">
        <f t="array" ref="LE19">_xlfn.IFNA(VLOOKUP($A19,TRANSPOSE(#REF!),LE$2+2,FALSE),0)</f>
        <v>#REF!</v>
      </c>
      <c r="LF19" t="e" cm="1">
        <f t="array" ref="LF19">_xlfn.IFNA(VLOOKUP($A19,TRANSPOSE(#REF!),LF$2+2,FALSE),0)</f>
        <v>#REF!</v>
      </c>
      <c r="LG19" t="e" cm="1">
        <f t="array" ref="LG19">_xlfn.IFNA(VLOOKUP($A19,TRANSPOSE(#REF!),LG$2+2,FALSE),0)</f>
        <v>#REF!</v>
      </c>
      <c r="LH19" t="e" cm="1">
        <f t="array" ref="LH19">_xlfn.IFNA(VLOOKUP($A19,TRANSPOSE(#REF!),LH$2+2,FALSE),0)</f>
        <v>#REF!</v>
      </c>
      <c r="LI19" t="e" cm="1">
        <f t="array" ref="LI19">_xlfn.IFNA(VLOOKUP($A19,TRANSPOSE(#REF!),LI$2+2,FALSE),0)</f>
        <v>#REF!</v>
      </c>
      <c r="LJ19" t="e" cm="1">
        <f t="array" ref="LJ19">_xlfn.IFNA(VLOOKUP($A19,TRANSPOSE(#REF!),LJ$2+2,FALSE),0)</f>
        <v>#REF!</v>
      </c>
      <c r="LK19" t="e" cm="1">
        <f t="array" ref="LK19">_xlfn.IFNA(VLOOKUP($A19,TRANSPOSE(#REF!),LK$2+2,FALSE),0)</f>
        <v>#REF!</v>
      </c>
      <c r="LL19" t="e" cm="1">
        <f t="array" ref="LL19">_xlfn.IFNA(VLOOKUP($A19,TRANSPOSE(#REF!),LL$2+2,FALSE),0)</f>
        <v>#REF!</v>
      </c>
      <c r="LM19" t="e" cm="1">
        <f t="array" ref="LM19">_xlfn.IFNA(VLOOKUP($A19,TRANSPOSE(#REF!),LM$2+2,FALSE),0)</f>
        <v>#REF!</v>
      </c>
      <c r="LN19" t="e" cm="1">
        <f t="array" ref="LN19">_xlfn.IFNA(VLOOKUP($A19,TRANSPOSE(#REF!),LN$2+2,FALSE),0)</f>
        <v>#REF!</v>
      </c>
      <c r="LO19" t="e" cm="1">
        <f t="array" ref="LO19">_xlfn.IFNA(VLOOKUP($A19,TRANSPOSE(#REF!),LO$2+2,FALSE),0)</f>
        <v>#REF!</v>
      </c>
      <c r="LP19" t="e" cm="1">
        <f t="array" ref="LP19">_xlfn.IFNA(VLOOKUP($A19,TRANSPOSE(#REF!),LP$2+2,FALSE),0)</f>
        <v>#REF!</v>
      </c>
      <c r="LQ19" t="e" cm="1">
        <f t="array" ref="LQ19">_xlfn.IFNA(VLOOKUP($A19,TRANSPOSE(#REF!),LQ$2+2,FALSE),0)</f>
        <v>#REF!</v>
      </c>
      <c r="LR19" t="e" cm="1">
        <f t="array" ref="LR19">_xlfn.IFNA(VLOOKUP($A19,TRANSPOSE(#REF!),LR$2+2,FALSE),0)</f>
        <v>#REF!</v>
      </c>
      <c r="LS19" t="e" cm="1">
        <f t="array" ref="LS19">_xlfn.IFNA(VLOOKUP($A19,TRANSPOSE(#REF!),LS$2+2,FALSE),0)</f>
        <v>#REF!</v>
      </c>
      <c r="LT19" t="e" cm="1">
        <f t="array" ref="LT19">_xlfn.IFNA(VLOOKUP($A19,TRANSPOSE(#REF!),LT$2+2,FALSE),0)</f>
        <v>#REF!</v>
      </c>
      <c r="LU19" t="e" cm="1">
        <f t="array" ref="LU19">_xlfn.IFNA(VLOOKUP($A19,TRANSPOSE(#REF!),LU$2+2,FALSE),0)</f>
        <v>#REF!</v>
      </c>
      <c r="LV19" t="e" cm="1">
        <f t="array" ref="LV19">_xlfn.IFNA(VLOOKUP($A19,TRANSPOSE(#REF!),LV$2+2,FALSE),0)</f>
        <v>#REF!</v>
      </c>
      <c r="LW19" t="e" cm="1">
        <f t="array" ref="LW19">_xlfn.IFNA(VLOOKUP($A19,TRANSPOSE(#REF!),LW$2+2,FALSE),0)</f>
        <v>#REF!</v>
      </c>
      <c r="LX19" t="e" cm="1">
        <f t="array" ref="LX19">_xlfn.IFNA(VLOOKUP($A19,TRANSPOSE(#REF!),LX$2+2,FALSE),0)</f>
        <v>#REF!</v>
      </c>
      <c r="LY19" t="e" cm="1">
        <f t="array" ref="LY19">_xlfn.IFNA(VLOOKUP($A19,TRANSPOSE(#REF!),LY$2+2,FALSE),0)</f>
        <v>#REF!</v>
      </c>
      <c r="LZ19" t="e" cm="1">
        <f t="array" ref="LZ19">_xlfn.IFNA(VLOOKUP($A19,TRANSPOSE(#REF!),LZ$2+2,FALSE),0)</f>
        <v>#REF!</v>
      </c>
      <c r="MA19" t="e" cm="1">
        <f t="array" ref="MA19">_xlfn.IFNA(VLOOKUP($A19,TRANSPOSE(#REF!),MA$2+2,FALSE),0)</f>
        <v>#REF!</v>
      </c>
      <c r="MB19" t="e" cm="1">
        <f t="array" ref="MB19">_xlfn.IFNA(VLOOKUP($A19,TRANSPOSE(#REF!),MB$2+2,FALSE),0)</f>
        <v>#REF!</v>
      </c>
      <c r="MC19" t="e" cm="1">
        <f t="array" ref="MC19">_xlfn.IFNA(VLOOKUP($A19,TRANSPOSE(#REF!),MC$2+2,FALSE),0)</f>
        <v>#REF!</v>
      </c>
      <c r="MD19" t="e" cm="1">
        <f t="array" ref="MD19">_xlfn.IFNA(VLOOKUP($A19,TRANSPOSE(#REF!),MD$2+2,FALSE),0)</f>
        <v>#REF!</v>
      </c>
      <c r="ME19" t="e" cm="1">
        <f t="array" ref="ME19">_xlfn.IFNA(VLOOKUP($A19,TRANSPOSE(#REF!),ME$2+2,FALSE),0)</f>
        <v>#REF!</v>
      </c>
      <c r="MF19" t="e" cm="1">
        <f t="array" ref="MF19">_xlfn.IFNA(VLOOKUP($A19,TRANSPOSE(#REF!),MF$2+2,FALSE),0)</f>
        <v>#REF!</v>
      </c>
      <c r="MG19" t="e" cm="1">
        <f t="array" ref="MG19">_xlfn.IFNA(VLOOKUP($A19,TRANSPOSE(#REF!),MG$2+2,FALSE),0)</f>
        <v>#REF!</v>
      </c>
      <c r="MH19" t="e" cm="1">
        <f t="array" ref="MH19">_xlfn.IFNA(VLOOKUP($A19,TRANSPOSE(#REF!),MH$2+2,FALSE),0)</f>
        <v>#REF!</v>
      </c>
      <c r="MI19" t="e" cm="1">
        <f t="array" ref="MI19">_xlfn.IFNA(VLOOKUP($A19,TRANSPOSE(#REF!),MI$2+2,FALSE),0)</f>
        <v>#REF!</v>
      </c>
      <c r="MJ19" t="e" cm="1">
        <f t="array" ref="MJ19">_xlfn.IFNA(VLOOKUP($A19,TRANSPOSE(#REF!),MJ$2+2,FALSE),0)</f>
        <v>#REF!</v>
      </c>
      <c r="MK19" t="e" cm="1">
        <f t="array" ref="MK19">_xlfn.IFNA(VLOOKUP($A19,TRANSPOSE(#REF!),MK$2+2,FALSE),0)</f>
        <v>#REF!</v>
      </c>
      <c r="ML19" t="e" cm="1">
        <f t="array" ref="ML19">_xlfn.IFNA(VLOOKUP($A19,TRANSPOSE(#REF!),ML$2+2,FALSE),0)</f>
        <v>#REF!</v>
      </c>
      <c r="MM19" t="e" cm="1">
        <f t="array" ref="MM19">_xlfn.IFNA(VLOOKUP($A19,TRANSPOSE(#REF!),MM$2+2,FALSE),0)</f>
        <v>#REF!</v>
      </c>
      <c r="MN19" t="e" cm="1">
        <f t="array" ref="MN19">_xlfn.IFNA(VLOOKUP($A19,TRANSPOSE(#REF!),MN$2+2,FALSE),0)</f>
        <v>#REF!</v>
      </c>
      <c r="MO19" t="e" cm="1">
        <f t="array" ref="MO19">_xlfn.IFNA(VLOOKUP($A19,TRANSPOSE(#REF!),MO$2+2,FALSE),0)</f>
        <v>#REF!</v>
      </c>
      <c r="MP19" t="e" cm="1">
        <f t="array" ref="MP19">_xlfn.IFNA(VLOOKUP($A19,TRANSPOSE(#REF!),MP$2+2,FALSE),0)</f>
        <v>#REF!</v>
      </c>
      <c r="MQ19" t="e" cm="1">
        <f t="array" ref="MQ19">_xlfn.IFNA(VLOOKUP($A19,TRANSPOSE(#REF!),MQ$2+2,FALSE),0)</f>
        <v>#REF!</v>
      </c>
      <c r="MR19" t="e" cm="1">
        <f t="array" ref="MR19">_xlfn.IFNA(VLOOKUP($A19,TRANSPOSE(#REF!),MR$2+2,FALSE),0)</f>
        <v>#REF!</v>
      </c>
      <c r="MS19" t="e" cm="1">
        <f t="array" ref="MS19">_xlfn.IFNA(VLOOKUP($A19,TRANSPOSE(#REF!),MS$2+2,FALSE),0)</f>
        <v>#REF!</v>
      </c>
      <c r="MT19" t="e" cm="1">
        <f t="array" ref="MT19">_xlfn.IFNA(VLOOKUP($A19,TRANSPOSE(#REF!),MT$2+2,FALSE),0)</f>
        <v>#REF!</v>
      </c>
      <c r="MU19" t="e" cm="1">
        <f t="array" ref="MU19">_xlfn.IFNA(VLOOKUP($A19,TRANSPOSE(#REF!),MU$2+2,FALSE),0)</f>
        <v>#REF!</v>
      </c>
      <c r="MV19" t="e" cm="1">
        <f t="array" ref="MV19">_xlfn.IFNA(VLOOKUP($A19,TRANSPOSE(#REF!),MV$2+2,FALSE),0)</f>
        <v>#REF!</v>
      </c>
      <c r="MW19" t="e" cm="1">
        <f t="array" ref="MW19">_xlfn.IFNA(VLOOKUP($A19,TRANSPOSE(#REF!),MW$2+2,FALSE),0)</f>
        <v>#REF!</v>
      </c>
      <c r="MX19" t="e" cm="1">
        <f t="array" ref="MX19">_xlfn.IFNA(VLOOKUP($A19,TRANSPOSE(#REF!),MX$2+2,FALSE),0)</f>
        <v>#REF!</v>
      </c>
      <c r="MY19" t="e" cm="1">
        <f t="array" ref="MY19">_xlfn.IFNA(VLOOKUP($A19,TRANSPOSE(#REF!),MY$2+2,FALSE),0)</f>
        <v>#REF!</v>
      </c>
      <c r="MZ19" t="e" cm="1">
        <f t="array" ref="MZ19">_xlfn.IFNA(VLOOKUP($A19,TRANSPOSE(#REF!),MZ$2+2,FALSE),0)</f>
        <v>#REF!</v>
      </c>
      <c r="NA19" t="e" cm="1">
        <f t="array" ref="NA19">_xlfn.IFNA(VLOOKUP($A19,TRANSPOSE(#REF!),NA$2+2,FALSE),0)</f>
        <v>#REF!</v>
      </c>
      <c r="NB19" t="e" cm="1">
        <f t="array" ref="NB19">_xlfn.IFNA(VLOOKUP($A19,TRANSPOSE(#REF!),NB$2+2,FALSE),0)</f>
        <v>#REF!</v>
      </c>
      <c r="NC19" t="e" cm="1">
        <f t="array" ref="NC19">_xlfn.IFNA(VLOOKUP($A19,TRANSPOSE(#REF!),NC$2+2,FALSE),0)</f>
        <v>#REF!</v>
      </c>
      <c r="ND19" t="e" cm="1">
        <f t="array" ref="ND19">_xlfn.IFNA(VLOOKUP($A19,TRANSPOSE(#REF!),ND$2+2,FALSE),0)</f>
        <v>#REF!</v>
      </c>
      <c r="NE19" t="e" cm="1">
        <f t="array" ref="NE19">_xlfn.IFNA(VLOOKUP($A19,TRANSPOSE(#REF!),NE$2+2,FALSE),0)</f>
        <v>#REF!</v>
      </c>
      <c r="NF19" t="e" cm="1">
        <f t="array" ref="NF19">_xlfn.IFNA(VLOOKUP($A19,TRANSPOSE(#REF!),NF$2+2,FALSE),0)</f>
        <v>#REF!</v>
      </c>
      <c r="NG19" t="e" cm="1">
        <f t="array" ref="NG19">_xlfn.IFNA(VLOOKUP($A19,TRANSPOSE(#REF!),NG$2+2,FALSE),0)</f>
        <v>#REF!</v>
      </c>
      <c r="NH19" t="e" cm="1">
        <f t="array" ref="NH19">_xlfn.IFNA(VLOOKUP($A19,TRANSPOSE(#REF!),NH$2+2,FALSE),0)</f>
        <v>#REF!</v>
      </c>
      <c r="NI19" t="e" cm="1">
        <f t="array" ref="NI19">_xlfn.IFNA(VLOOKUP($A19,TRANSPOSE(#REF!),NI$2+2,FALSE),0)</f>
        <v>#REF!</v>
      </c>
      <c r="NJ19" t="e" cm="1">
        <f t="array" ref="NJ19">_xlfn.IFNA(VLOOKUP($A19,TRANSPOSE(#REF!),NJ$2+2,FALSE),0)</f>
        <v>#REF!</v>
      </c>
      <c r="NL19" t="e">
        <f t="shared" si="0"/>
        <v>#REF!</v>
      </c>
      <c r="NM19" t="e">
        <f t="shared" si="1"/>
        <v>#REF!</v>
      </c>
    </row>
    <row r="20" spans="1:377" x14ac:dyDescent="0.3">
      <c r="A20" t="str">
        <v>PNL01_07</v>
      </c>
      <c r="B20" t="str">
        <v>Elektriciteit</v>
      </c>
      <c r="C20" t="str">
        <v>Conversion</v>
      </c>
      <c r="D20" t="str">
        <v>Power NL</v>
      </c>
      <c r="E20" t="str">
        <v>Generation</v>
      </c>
      <c r="F20" t="str">
        <v>Electricity NL - HV</v>
      </c>
      <c r="G20" t="str">
        <v>GT - Power NL</v>
      </c>
      <c r="H20" t="str">
        <v>[GW]</v>
      </c>
      <c r="I20">
        <f>_xlfn.IFNA(VLOOKUP(A20,'[1]PASTE Cap_Investment'!A:B,2,FALSE),0)</f>
        <v>1.9999999989999999</v>
      </c>
      <c r="J20" t="e" cm="1">
        <f t="array" ref="J20">_xlfn.IFNA(VLOOKUP($A20,TRANSPOSE(#REF!),J$2+2,FALSE),0)</f>
        <v>#REF!</v>
      </c>
      <c r="K20" t="e" cm="1">
        <f t="array" ref="K20">_xlfn.IFNA(VLOOKUP($A20,TRANSPOSE(#REF!),K$2+2,FALSE),0)</f>
        <v>#REF!</v>
      </c>
      <c r="L20" t="e" cm="1">
        <f t="array" ref="L20">_xlfn.IFNA(VLOOKUP($A20,TRANSPOSE(#REF!),L$2+2,FALSE),0)</f>
        <v>#REF!</v>
      </c>
      <c r="M20" t="e" cm="1">
        <f t="array" ref="M20">_xlfn.IFNA(VLOOKUP($A20,TRANSPOSE(#REF!),M$2+2,FALSE),0)</f>
        <v>#REF!</v>
      </c>
      <c r="N20" t="e" cm="1">
        <f t="array" ref="N20">_xlfn.IFNA(VLOOKUP($A20,TRANSPOSE(#REF!),N$2+2,FALSE),0)</f>
        <v>#REF!</v>
      </c>
      <c r="O20" t="e" cm="1">
        <f t="array" ref="O20">_xlfn.IFNA(VLOOKUP($A20,TRANSPOSE(#REF!),O$2+2,FALSE),0)</f>
        <v>#REF!</v>
      </c>
      <c r="P20" t="e" cm="1">
        <f t="array" ref="P20">_xlfn.IFNA(VLOOKUP($A20,TRANSPOSE(#REF!),P$2+2,FALSE),0)</f>
        <v>#REF!</v>
      </c>
      <c r="Q20" t="e" cm="1">
        <f t="array" ref="Q20">_xlfn.IFNA(VLOOKUP($A20,TRANSPOSE(#REF!),Q$2+2,FALSE),0)</f>
        <v>#REF!</v>
      </c>
      <c r="R20" t="e" cm="1">
        <f t="array" ref="R20">_xlfn.IFNA(VLOOKUP($A20,TRANSPOSE(#REF!),R$2+2,FALSE),0)</f>
        <v>#REF!</v>
      </c>
      <c r="S20" t="e" cm="1">
        <f t="array" ref="S20">_xlfn.IFNA(VLOOKUP($A20,TRANSPOSE(#REF!),S$2+2,FALSE),0)</f>
        <v>#REF!</v>
      </c>
      <c r="T20" t="e" cm="1">
        <f t="array" ref="T20">_xlfn.IFNA(VLOOKUP($A20,TRANSPOSE(#REF!),T$2+2,FALSE),0)</f>
        <v>#REF!</v>
      </c>
      <c r="U20" t="e" cm="1">
        <f t="array" ref="U20">_xlfn.IFNA(VLOOKUP($A20,TRANSPOSE(#REF!),U$2+2,FALSE),0)</f>
        <v>#REF!</v>
      </c>
      <c r="V20" t="e" cm="1">
        <f t="array" ref="V20">_xlfn.IFNA(VLOOKUP($A20,TRANSPOSE(#REF!),V$2+2,FALSE),0)</f>
        <v>#REF!</v>
      </c>
      <c r="W20" t="e" cm="1">
        <f t="array" ref="W20">_xlfn.IFNA(VLOOKUP($A20,TRANSPOSE(#REF!),W$2+2,FALSE),0)</f>
        <v>#REF!</v>
      </c>
      <c r="X20" t="e" cm="1">
        <f t="array" ref="X20">_xlfn.IFNA(VLOOKUP($A20,TRANSPOSE(#REF!),X$2+2,FALSE),0)</f>
        <v>#REF!</v>
      </c>
      <c r="Y20" t="e" cm="1">
        <f t="array" ref="Y20">_xlfn.IFNA(VLOOKUP($A20,TRANSPOSE(#REF!),Y$2+2,FALSE),0)</f>
        <v>#REF!</v>
      </c>
      <c r="Z20" t="e" cm="1">
        <f t="array" ref="Z20">_xlfn.IFNA(VLOOKUP($A20,TRANSPOSE(#REF!),Z$2+2,FALSE),0)</f>
        <v>#REF!</v>
      </c>
      <c r="AA20" t="e" cm="1">
        <f t="array" ref="AA20">_xlfn.IFNA(VLOOKUP($A20,TRANSPOSE(#REF!),AA$2+2,FALSE),0)</f>
        <v>#REF!</v>
      </c>
      <c r="AB20" t="e" cm="1">
        <f t="array" ref="AB20">_xlfn.IFNA(VLOOKUP($A20,TRANSPOSE(#REF!),AB$2+2,FALSE),0)</f>
        <v>#REF!</v>
      </c>
      <c r="AC20" t="e" cm="1">
        <f t="array" ref="AC20">_xlfn.IFNA(VLOOKUP($A20,TRANSPOSE(#REF!),AC$2+2,FALSE),0)</f>
        <v>#REF!</v>
      </c>
      <c r="AD20" t="e" cm="1">
        <f t="array" ref="AD20">_xlfn.IFNA(VLOOKUP($A20,TRANSPOSE(#REF!),AD$2+2,FALSE),0)</f>
        <v>#REF!</v>
      </c>
      <c r="AE20" t="e" cm="1">
        <f t="array" ref="AE20">_xlfn.IFNA(VLOOKUP($A20,TRANSPOSE(#REF!),AE$2+2,FALSE),0)</f>
        <v>#REF!</v>
      </c>
      <c r="AF20" t="e" cm="1">
        <f t="array" ref="AF20">_xlfn.IFNA(VLOOKUP($A20,TRANSPOSE(#REF!),AF$2+2,FALSE),0)</f>
        <v>#REF!</v>
      </c>
      <c r="AG20" t="e" cm="1">
        <f t="array" ref="AG20">_xlfn.IFNA(VLOOKUP($A20,TRANSPOSE(#REF!),AG$2+2,FALSE),0)</f>
        <v>#REF!</v>
      </c>
      <c r="AH20" t="e" cm="1">
        <f t="array" ref="AH20">_xlfn.IFNA(VLOOKUP($A20,TRANSPOSE(#REF!),AH$2+2,FALSE),0)</f>
        <v>#REF!</v>
      </c>
      <c r="AI20" t="e" cm="1">
        <f t="array" ref="AI20">_xlfn.IFNA(VLOOKUP($A20,TRANSPOSE(#REF!),AI$2+2,FALSE),0)</f>
        <v>#REF!</v>
      </c>
      <c r="AJ20" t="e" cm="1">
        <f t="array" ref="AJ20">_xlfn.IFNA(VLOOKUP($A20,TRANSPOSE(#REF!),AJ$2+2,FALSE),0)</f>
        <v>#REF!</v>
      </c>
      <c r="AK20" t="e" cm="1">
        <f t="array" ref="AK20">_xlfn.IFNA(VLOOKUP($A20,TRANSPOSE(#REF!),AK$2+2,FALSE),0)</f>
        <v>#REF!</v>
      </c>
      <c r="AL20" t="e" cm="1">
        <f t="array" ref="AL20">_xlfn.IFNA(VLOOKUP($A20,TRANSPOSE(#REF!),AL$2+2,FALSE),0)</f>
        <v>#REF!</v>
      </c>
      <c r="AM20" t="e" cm="1">
        <f t="array" ref="AM20">_xlfn.IFNA(VLOOKUP($A20,TRANSPOSE(#REF!),AM$2+2,FALSE),0)</f>
        <v>#REF!</v>
      </c>
      <c r="AN20" t="e" cm="1">
        <f t="array" ref="AN20">_xlfn.IFNA(VLOOKUP($A20,TRANSPOSE(#REF!),AN$2+2,FALSE),0)</f>
        <v>#REF!</v>
      </c>
      <c r="AO20" t="e" cm="1">
        <f t="array" ref="AO20">_xlfn.IFNA(VLOOKUP($A20,TRANSPOSE(#REF!),AO$2+2,FALSE),0)</f>
        <v>#REF!</v>
      </c>
      <c r="AP20" t="e" cm="1">
        <f t="array" ref="AP20">_xlfn.IFNA(VLOOKUP($A20,TRANSPOSE(#REF!),AP$2+2,FALSE),0)</f>
        <v>#REF!</v>
      </c>
      <c r="AQ20" t="e" cm="1">
        <f t="array" ref="AQ20">_xlfn.IFNA(VLOOKUP($A20,TRANSPOSE(#REF!),AQ$2+2,FALSE),0)</f>
        <v>#REF!</v>
      </c>
      <c r="AR20" t="e" cm="1">
        <f t="array" ref="AR20">_xlfn.IFNA(VLOOKUP($A20,TRANSPOSE(#REF!),AR$2+2,FALSE),0)</f>
        <v>#REF!</v>
      </c>
      <c r="AS20" t="e" cm="1">
        <f t="array" ref="AS20">_xlfn.IFNA(VLOOKUP($A20,TRANSPOSE(#REF!),AS$2+2,FALSE),0)</f>
        <v>#REF!</v>
      </c>
      <c r="AT20" t="e" cm="1">
        <f t="array" ref="AT20">_xlfn.IFNA(VLOOKUP($A20,TRANSPOSE(#REF!),AT$2+2,FALSE),0)</f>
        <v>#REF!</v>
      </c>
      <c r="AU20" t="e" cm="1">
        <f t="array" ref="AU20">_xlfn.IFNA(VLOOKUP($A20,TRANSPOSE(#REF!),AU$2+2,FALSE),0)</f>
        <v>#REF!</v>
      </c>
      <c r="AV20" t="e" cm="1">
        <f t="array" ref="AV20">_xlfn.IFNA(VLOOKUP($A20,TRANSPOSE(#REF!),AV$2+2,FALSE),0)</f>
        <v>#REF!</v>
      </c>
      <c r="AW20" t="e" cm="1">
        <f t="array" ref="AW20">_xlfn.IFNA(VLOOKUP($A20,TRANSPOSE(#REF!),AW$2+2,FALSE),0)</f>
        <v>#REF!</v>
      </c>
      <c r="AX20" t="e" cm="1">
        <f t="array" ref="AX20">_xlfn.IFNA(VLOOKUP($A20,TRANSPOSE(#REF!),AX$2+2,FALSE),0)</f>
        <v>#REF!</v>
      </c>
      <c r="AY20" t="e" cm="1">
        <f t="array" ref="AY20">_xlfn.IFNA(VLOOKUP($A20,TRANSPOSE(#REF!),AY$2+2,FALSE),0)</f>
        <v>#REF!</v>
      </c>
      <c r="AZ20" t="e" cm="1">
        <f t="array" ref="AZ20">_xlfn.IFNA(VLOOKUP($A20,TRANSPOSE(#REF!),AZ$2+2,FALSE),0)</f>
        <v>#REF!</v>
      </c>
      <c r="BA20" t="e" cm="1">
        <f t="array" ref="BA20">_xlfn.IFNA(VLOOKUP($A20,TRANSPOSE(#REF!),BA$2+2,FALSE),0)</f>
        <v>#REF!</v>
      </c>
      <c r="BB20" t="e" cm="1">
        <f t="array" ref="BB20">_xlfn.IFNA(VLOOKUP($A20,TRANSPOSE(#REF!),BB$2+2,FALSE),0)</f>
        <v>#REF!</v>
      </c>
      <c r="BC20" t="e" cm="1">
        <f t="array" ref="BC20">_xlfn.IFNA(VLOOKUP($A20,TRANSPOSE(#REF!),BC$2+2,FALSE),0)</f>
        <v>#REF!</v>
      </c>
      <c r="BD20" t="e" cm="1">
        <f t="array" ref="BD20">_xlfn.IFNA(VLOOKUP($A20,TRANSPOSE(#REF!),BD$2+2,FALSE),0)</f>
        <v>#REF!</v>
      </c>
      <c r="BE20" t="e" cm="1">
        <f t="array" ref="BE20">_xlfn.IFNA(VLOOKUP($A20,TRANSPOSE(#REF!),BE$2+2,FALSE),0)</f>
        <v>#REF!</v>
      </c>
      <c r="BF20" t="e" cm="1">
        <f t="array" ref="BF20">_xlfn.IFNA(VLOOKUP($A20,TRANSPOSE(#REF!),BF$2+2,FALSE),0)</f>
        <v>#REF!</v>
      </c>
      <c r="BG20" t="e" cm="1">
        <f t="array" ref="BG20">_xlfn.IFNA(VLOOKUP($A20,TRANSPOSE(#REF!),BG$2+2,FALSE),0)</f>
        <v>#REF!</v>
      </c>
      <c r="BH20" t="e" cm="1">
        <f t="array" ref="BH20">_xlfn.IFNA(VLOOKUP($A20,TRANSPOSE(#REF!),BH$2+2,FALSE),0)</f>
        <v>#REF!</v>
      </c>
      <c r="BI20" t="e" cm="1">
        <f t="array" ref="BI20">_xlfn.IFNA(VLOOKUP($A20,TRANSPOSE(#REF!),BI$2+2,FALSE),0)</f>
        <v>#REF!</v>
      </c>
      <c r="BJ20" t="e" cm="1">
        <f t="array" ref="BJ20">_xlfn.IFNA(VLOOKUP($A20,TRANSPOSE(#REF!),BJ$2+2,FALSE),0)</f>
        <v>#REF!</v>
      </c>
      <c r="BK20" t="e" cm="1">
        <f t="array" ref="BK20">_xlfn.IFNA(VLOOKUP($A20,TRANSPOSE(#REF!),BK$2+2,FALSE),0)</f>
        <v>#REF!</v>
      </c>
      <c r="BL20" t="e" cm="1">
        <f t="array" ref="BL20">_xlfn.IFNA(VLOOKUP($A20,TRANSPOSE(#REF!),BL$2+2,FALSE),0)</f>
        <v>#REF!</v>
      </c>
      <c r="BM20" t="e" cm="1">
        <f t="array" ref="BM20">_xlfn.IFNA(VLOOKUP($A20,TRANSPOSE(#REF!),BM$2+2,FALSE),0)</f>
        <v>#REF!</v>
      </c>
      <c r="BN20" t="e" cm="1">
        <f t="array" ref="BN20">_xlfn.IFNA(VLOOKUP($A20,TRANSPOSE(#REF!),BN$2+2,FALSE),0)</f>
        <v>#REF!</v>
      </c>
      <c r="BO20" t="e" cm="1">
        <f t="array" ref="BO20">_xlfn.IFNA(VLOOKUP($A20,TRANSPOSE(#REF!),BO$2+2,FALSE),0)</f>
        <v>#REF!</v>
      </c>
      <c r="BP20" t="e" cm="1">
        <f t="array" ref="BP20">_xlfn.IFNA(VLOOKUP($A20,TRANSPOSE(#REF!),BP$2+2,FALSE),0)</f>
        <v>#REF!</v>
      </c>
      <c r="BQ20" t="e" cm="1">
        <f t="array" ref="BQ20">_xlfn.IFNA(VLOOKUP($A20,TRANSPOSE(#REF!),BQ$2+2,FALSE),0)</f>
        <v>#REF!</v>
      </c>
      <c r="BR20" t="e" cm="1">
        <f t="array" ref="BR20">_xlfn.IFNA(VLOOKUP($A20,TRANSPOSE(#REF!),BR$2+2,FALSE),0)</f>
        <v>#REF!</v>
      </c>
      <c r="BS20" t="e" cm="1">
        <f t="array" ref="BS20">_xlfn.IFNA(VLOOKUP($A20,TRANSPOSE(#REF!),BS$2+2,FALSE),0)</f>
        <v>#REF!</v>
      </c>
      <c r="BT20" t="e" cm="1">
        <f t="array" ref="BT20">_xlfn.IFNA(VLOOKUP($A20,TRANSPOSE(#REF!),BT$2+2,FALSE),0)</f>
        <v>#REF!</v>
      </c>
      <c r="BU20" t="e" cm="1">
        <f t="array" ref="BU20">_xlfn.IFNA(VLOOKUP($A20,TRANSPOSE(#REF!),BU$2+2,FALSE),0)</f>
        <v>#REF!</v>
      </c>
      <c r="BV20" t="e" cm="1">
        <f t="array" ref="BV20">_xlfn.IFNA(VLOOKUP($A20,TRANSPOSE(#REF!),BV$2+2,FALSE),0)</f>
        <v>#REF!</v>
      </c>
      <c r="BW20" t="e" cm="1">
        <f t="array" ref="BW20">_xlfn.IFNA(VLOOKUP($A20,TRANSPOSE(#REF!),BW$2+2,FALSE),0)</f>
        <v>#REF!</v>
      </c>
      <c r="BX20" t="e" cm="1">
        <f t="array" ref="BX20">_xlfn.IFNA(VLOOKUP($A20,TRANSPOSE(#REF!),BX$2+2,FALSE),0)</f>
        <v>#REF!</v>
      </c>
      <c r="BY20" t="e" cm="1">
        <f t="array" ref="BY20">_xlfn.IFNA(VLOOKUP($A20,TRANSPOSE(#REF!),BY$2+2,FALSE),0)</f>
        <v>#REF!</v>
      </c>
      <c r="BZ20" t="e" cm="1">
        <f t="array" ref="BZ20">_xlfn.IFNA(VLOOKUP($A20,TRANSPOSE(#REF!),BZ$2+2,FALSE),0)</f>
        <v>#REF!</v>
      </c>
      <c r="CA20" t="e" cm="1">
        <f t="array" ref="CA20">_xlfn.IFNA(VLOOKUP($A20,TRANSPOSE(#REF!),CA$2+2,FALSE),0)</f>
        <v>#REF!</v>
      </c>
      <c r="CB20" t="e" cm="1">
        <f t="array" ref="CB20">_xlfn.IFNA(VLOOKUP($A20,TRANSPOSE(#REF!),CB$2+2,FALSE),0)</f>
        <v>#REF!</v>
      </c>
      <c r="CC20" t="e" cm="1">
        <f t="array" ref="CC20">_xlfn.IFNA(VLOOKUP($A20,TRANSPOSE(#REF!),CC$2+2,FALSE),0)</f>
        <v>#REF!</v>
      </c>
      <c r="CD20" t="e" cm="1">
        <f t="array" ref="CD20">_xlfn.IFNA(VLOOKUP($A20,TRANSPOSE(#REF!),CD$2+2,FALSE),0)</f>
        <v>#REF!</v>
      </c>
      <c r="CE20" t="e" cm="1">
        <f t="array" ref="CE20">_xlfn.IFNA(VLOOKUP($A20,TRANSPOSE(#REF!),CE$2+2,FALSE),0)</f>
        <v>#REF!</v>
      </c>
      <c r="CF20" t="e" cm="1">
        <f t="array" ref="CF20">_xlfn.IFNA(VLOOKUP($A20,TRANSPOSE(#REF!),CF$2+2,FALSE),0)</f>
        <v>#REF!</v>
      </c>
      <c r="CG20" t="e" cm="1">
        <f t="array" ref="CG20">_xlfn.IFNA(VLOOKUP($A20,TRANSPOSE(#REF!),CG$2+2,FALSE),0)</f>
        <v>#REF!</v>
      </c>
      <c r="CH20" t="e" cm="1">
        <f t="array" ref="CH20">_xlfn.IFNA(VLOOKUP($A20,TRANSPOSE(#REF!),CH$2+2,FALSE),0)</f>
        <v>#REF!</v>
      </c>
      <c r="CI20" t="e" cm="1">
        <f t="array" ref="CI20">_xlfn.IFNA(VLOOKUP($A20,TRANSPOSE(#REF!),CI$2+2,FALSE),0)</f>
        <v>#REF!</v>
      </c>
      <c r="CJ20" t="e" cm="1">
        <f t="array" ref="CJ20">_xlfn.IFNA(VLOOKUP($A20,TRANSPOSE(#REF!),CJ$2+2,FALSE),0)</f>
        <v>#REF!</v>
      </c>
      <c r="CK20" t="e" cm="1">
        <f t="array" ref="CK20">_xlfn.IFNA(VLOOKUP($A20,TRANSPOSE(#REF!),CK$2+2,FALSE),0)</f>
        <v>#REF!</v>
      </c>
      <c r="CL20" t="e" cm="1">
        <f t="array" ref="CL20">_xlfn.IFNA(VLOOKUP($A20,TRANSPOSE(#REF!),CL$2+2,FALSE),0)</f>
        <v>#REF!</v>
      </c>
      <c r="CM20" t="e" cm="1">
        <f t="array" ref="CM20">_xlfn.IFNA(VLOOKUP($A20,TRANSPOSE(#REF!),CM$2+2,FALSE),0)</f>
        <v>#REF!</v>
      </c>
      <c r="CN20" t="e" cm="1">
        <f t="array" ref="CN20">_xlfn.IFNA(VLOOKUP($A20,TRANSPOSE(#REF!),CN$2+2,FALSE),0)</f>
        <v>#REF!</v>
      </c>
      <c r="CO20" t="e" cm="1">
        <f t="array" ref="CO20">_xlfn.IFNA(VLOOKUP($A20,TRANSPOSE(#REF!),CO$2+2,FALSE),0)</f>
        <v>#REF!</v>
      </c>
      <c r="CP20" t="e" cm="1">
        <f t="array" ref="CP20">_xlfn.IFNA(VLOOKUP($A20,TRANSPOSE(#REF!),CP$2+2,FALSE),0)</f>
        <v>#REF!</v>
      </c>
      <c r="CQ20" t="e" cm="1">
        <f t="array" ref="CQ20">_xlfn.IFNA(VLOOKUP($A20,TRANSPOSE(#REF!),CQ$2+2,FALSE),0)</f>
        <v>#REF!</v>
      </c>
      <c r="CR20" t="e" cm="1">
        <f t="array" ref="CR20">_xlfn.IFNA(VLOOKUP($A20,TRANSPOSE(#REF!),CR$2+2,FALSE),0)</f>
        <v>#REF!</v>
      </c>
      <c r="CS20" t="e" cm="1">
        <f t="array" ref="CS20">_xlfn.IFNA(VLOOKUP($A20,TRANSPOSE(#REF!),CS$2+2,FALSE),0)</f>
        <v>#REF!</v>
      </c>
      <c r="CT20" t="e" cm="1">
        <f t="array" ref="CT20">_xlfn.IFNA(VLOOKUP($A20,TRANSPOSE(#REF!),CT$2+2,FALSE),0)</f>
        <v>#REF!</v>
      </c>
      <c r="CU20" t="e" cm="1">
        <f t="array" ref="CU20">_xlfn.IFNA(VLOOKUP($A20,TRANSPOSE(#REF!),CU$2+2,FALSE),0)</f>
        <v>#REF!</v>
      </c>
      <c r="CV20" t="e" cm="1">
        <f t="array" ref="CV20">_xlfn.IFNA(VLOOKUP($A20,TRANSPOSE(#REF!),CV$2+2,FALSE),0)</f>
        <v>#REF!</v>
      </c>
      <c r="CW20" t="e" cm="1">
        <f t="array" ref="CW20">_xlfn.IFNA(VLOOKUP($A20,TRANSPOSE(#REF!),CW$2+2,FALSE),0)</f>
        <v>#REF!</v>
      </c>
      <c r="CX20" t="e" cm="1">
        <f t="array" ref="CX20">_xlfn.IFNA(VLOOKUP($A20,TRANSPOSE(#REF!),CX$2+2,FALSE),0)</f>
        <v>#REF!</v>
      </c>
      <c r="CY20" t="e" cm="1">
        <f t="array" ref="CY20">_xlfn.IFNA(VLOOKUP($A20,TRANSPOSE(#REF!),CY$2+2,FALSE),0)</f>
        <v>#REF!</v>
      </c>
      <c r="CZ20" t="e" cm="1">
        <f t="array" ref="CZ20">_xlfn.IFNA(VLOOKUP($A20,TRANSPOSE(#REF!),CZ$2+2,FALSE),0)</f>
        <v>#REF!</v>
      </c>
      <c r="DA20" t="e" cm="1">
        <f t="array" ref="DA20">_xlfn.IFNA(VLOOKUP($A20,TRANSPOSE(#REF!),DA$2+2,FALSE),0)</f>
        <v>#REF!</v>
      </c>
      <c r="DB20" t="e" cm="1">
        <f t="array" ref="DB20">_xlfn.IFNA(VLOOKUP($A20,TRANSPOSE(#REF!),DB$2+2,FALSE),0)</f>
        <v>#REF!</v>
      </c>
      <c r="DC20" t="e" cm="1">
        <f t="array" ref="DC20">_xlfn.IFNA(VLOOKUP($A20,TRANSPOSE(#REF!),DC$2+2,FALSE),0)</f>
        <v>#REF!</v>
      </c>
      <c r="DD20" t="e" cm="1">
        <f t="array" ref="DD20">_xlfn.IFNA(VLOOKUP($A20,TRANSPOSE(#REF!),DD$2+2,FALSE),0)</f>
        <v>#REF!</v>
      </c>
      <c r="DE20" t="e" cm="1">
        <f t="array" ref="DE20">_xlfn.IFNA(VLOOKUP($A20,TRANSPOSE(#REF!),DE$2+2,FALSE),0)</f>
        <v>#REF!</v>
      </c>
      <c r="DF20" t="e" cm="1">
        <f t="array" ref="DF20">_xlfn.IFNA(VLOOKUP($A20,TRANSPOSE(#REF!),DF$2+2,FALSE),0)</f>
        <v>#REF!</v>
      </c>
      <c r="DG20" t="e" cm="1">
        <f t="array" ref="DG20">_xlfn.IFNA(VLOOKUP($A20,TRANSPOSE(#REF!),DG$2+2,FALSE),0)</f>
        <v>#REF!</v>
      </c>
      <c r="DH20" t="e" cm="1">
        <f t="array" ref="DH20">_xlfn.IFNA(VLOOKUP($A20,TRANSPOSE(#REF!),DH$2+2,FALSE),0)</f>
        <v>#REF!</v>
      </c>
      <c r="DI20" t="e" cm="1">
        <f t="array" ref="DI20">_xlfn.IFNA(VLOOKUP($A20,TRANSPOSE(#REF!),DI$2+2,FALSE),0)</f>
        <v>#REF!</v>
      </c>
      <c r="DJ20" t="e" cm="1">
        <f t="array" ref="DJ20">_xlfn.IFNA(VLOOKUP($A20,TRANSPOSE(#REF!),DJ$2+2,FALSE),0)</f>
        <v>#REF!</v>
      </c>
      <c r="DK20" t="e" cm="1">
        <f t="array" ref="DK20">_xlfn.IFNA(VLOOKUP($A20,TRANSPOSE(#REF!),DK$2+2,FALSE),0)</f>
        <v>#REF!</v>
      </c>
      <c r="DL20" t="e" cm="1">
        <f t="array" ref="DL20">_xlfn.IFNA(VLOOKUP($A20,TRANSPOSE(#REF!),DL$2+2,FALSE),0)</f>
        <v>#REF!</v>
      </c>
      <c r="DM20" t="e" cm="1">
        <f t="array" ref="DM20">_xlfn.IFNA(VLOOKUP($A20,TRANSPOSE(#REF!),DM$2+2,FALSE),0)</f>
        <v>#REF!</v>
      </c>
      <c r="DN20" t="e" cm="1">
        <f t="array" ref="DN20">_xlfn.IFNA(VLOOKUP($A20,TRANSPOSE(#REF!),DN$2+2,FALSE),0)</f>
        <v>#REF!</v>
      </c>
      <c r="DO20" t="e" cm="1">
        <f t="array" ref="DO20">_xlfn.IFNA(VLOOKUP($A20,TRANSPOSE(#REF!),DO$2+2,FALSE),0)</f>
        <v>#REF!</v>
      </c>
      <c r="DP20" t="e" cm="1">
        <f t="array" ref="DP20">_xlfn.IFNA(VLOOKUP($A20,TRANSPOSE(#REF!),DP$2+2,FALSE),0)</f>
        <v>#REF!</v>
      </c>
      <c r="DQ20" t="e" cm="1">
        <f t="array" ref="DQ20">_xlfn.IFNA(VLOOKUP($A20,TRANSPOSE(#REF!),DQ$2+2,FALSE),0)</f>
        <v>#REF!</v>
      </c>
      <c r="DR20" t="e" cm="1">
        <f t="array" ref="DR20">_xlfn.IFNA(VLOOKUP($A20,TRANSPOSE(#REF!),DR$2+2,FALSE),0)</f>
        <v>#REF!</v>
      </c>
      <c r="DS20" t="e" cm="1">
        <f t="array" ref="DS20">_xlfn.IFNA(VLOOKUP($A20,TRANSPOSE(#REF!),DS$2+2,FALSE),0)</f>
        <v>#REF!</v>
      </c>
      <c r="DT20" t="e" cm="1">
        <f t="array" ref="DT20">_xlfn.IFNA(VLOOKUP($A20,TRANSPOSE(#REF!),DT$2+2,FALSE),0)</f>
        <v>#REF!</v>
      </c>
      <c r="DU20" t="e" cm="1">
        <f t="array" ref="DU20">_xlfn.IFNA(VLOOKUP($A20,TRANSPOSE(#REF!),DU$2+2,FALSE),0)</f>
        <v>#REF!</v>
      </c>
      <c r="DV20" t="e" cm="1">
        <f t="array" ref="DV20">_xlfn.IFNA(VLOOKUP($A20,TRANSPOSE(#REF!),DV$2+2,FALSE),0)</f>
        <v>#REF!</v>
      </c>
      <c r="DW20" t="e" cm="1">
        <f t="array" ref="DW20">_xlfn.IFNA(VLOOKUP($A20,TRANSPOSE(#REF!),DW$2+2,FALSE),0)</f>
        <v>#REF!</v>
      </c>
      <c r="DX20" t="e" cm="1">
        <f t="array" ref="DX20">_xlfn.IFNA(VLOOKUP($A20,TRANSPOSE(#REF!),DX$2+2,FALSE),0)</f>
        <v>#REF!</v>
      </c>
      <c r="DY20" t="e" cm="1">
        <f t="array" ref="DY20">_xlfn.IFNA(VLOOKUP($A20,TRANSPOSE(#REF!),DY$2+2,FALSE),0)</f>
        <v>#REF!</v>
      </c>
      <c r="DZ20" t="e" cm="1">
        <f t="array" ref="DZ20">_xlfn.IFNA(VLOOKUP($A20,TRANSPOSE(#REF!),DZ$2+2,FALSE),0)</f>
        <v>#REF!</v>
      </c>
      <c r="EA20" t="e" cm="1">
        <f t="array" ref="EA20">_xlfn.IFNA(VLOOKUP($A20,TRANSPOSE(#REF!),EA$2+2,FALSE),0)</f>
        <v>#REF!</v>
      </c>
      <c r="EB20" t="e" cm="1">
        <f t="array" ref="EB20">_xlfn.IFNA(VLOOKUP($A20,TRANSPOSE(#REF!),EB$2+2,FALSE),0)</f>
        <v>#REF!</v>
      </c>
      <c r="EC20" t="e" cm="1">
        <f t="array" ref="EC20">_xlfn.IFNA(VLOOKUP($A20,TRANSPOSE(#REF!),EC$2+2,FALSE),0)</f>
        <v>#REF!</v>
      </c>
      <c r="ED20" t="e" cm="1">
        <f t="array" ref="ED20">_xlfn.IFNA(VLOOKUP($A20,TRANSPOSE(#REF!),ED$2+2,FALSE),0)</f>
        <v>#REF!</v>
      </c>
      <c r="EE20" t="e" cm="1">
        <f t="array" ref="EE20">_xlfn.IFNA(VLOOKUP($A20,TRANSPOSE(#REF!),EE$2+2,FALSE),0)</f>
        <v>#REF!</v>
      </c>
      <c r="EF20" t="e" cm="1">
        <f t="array" ref="EF20">_xlfn.IFNA(VLOOKUP($A20,TRANSPOSE(#REF!),EF$2+2,FALSE),0)</f>
        <v>#REF!</v>
      </c>
      <c r="EG20" t="e" cm="1">
        <f t="array" ref="EG20">_xlfn.IFNA(VLOOKUP($A20,TRANSPOSE(#REF!),EG$2+2,FALSE),0)</f>
        <v>#REF!</v>
      </c>
      <c r="EH20" t="e" cm="1">
        <f t="array" ref="EH20">_xlfn.IFNA(VLOOKUP($A20,TRANSPOSE(#REF!),EH$2+2,FALSE),0)</f>
        <v>#REF!</v>
      </c>
      <c r="EI20" t="e" cm="1">
        <f t="array" ref="EI20">_xlfn.IFNA(VLOOKUP($A20,TRANSPOSE(#REF!),EI$2+2,FALSE),0)</f>
        <v>#REF!</v>
      </c>
      <c r="EJ20" t="e" cm="1">
        <f t="array" ref="EJ20">_xlfn.IFNA(VLOOKUP($A20,TRANSPOSE(#REF!),EJ$2+2,FALSE),0)</f>
        <v>#REF!</v>
      </c>
      <c r="EK20" t="e" cm="1">
        <f t="array" ref="EK20">_xlfn.IFNA(VLOOKUP($A20,TRANSPOSE(#REF!),EK$2+2,FALSE),0)</f>
        <v>#REF!</v>
      </c>
      <c r="EL20" t="e" cm="1">
        <f t="array" ref="EL20">_xlfn.IFNA(VLOOKUP($A20,TRANSPOSE(#REF!),EL$2+2,FALSE),0)</f>
        <v>#REF!</v>
      </c>
      <c r="EM20" t="e" cm="1">
        <f t="array" ref="EM20">_xlfn.IFNA(VLOOKUP($A20,TRANSPOSE(#REF!),EM$2+2,FALSE),0)</f>
        <v>#REF!</v>
      </c>
      <c r="EN20" t="e" cm="1">
        <f t="array" ref="EN20">_xlfn.IFNA(VLOOKUP($A20,TRANSPOSE(#REF!),EN$2+2,FALSE),0)</f>
        <v>#REF!</v>
      </c>
      <c r="EO20" t="e" cm="1">
        <f t="array" ref="EO20">_xlfn.IFNA(VLOOKUP($A20,TRANSPOSE(#REF!),EO$2+2,FALSE),0)</f>
        <v>#REF!</v>
      </c>
      <c r="EP20" t="e" cm="1">
        <f t="array" ref="EP20">_xlfn.IFNA(VLOOKUP($A20,TRANSPOSE(#REF!),EP$2+2,FALSE),0)</f>
        <v>#REF!</v>
      </c>
      <c r="EQ20" t="e" cm="1">
        <f t="array" ref="EQ20">_xlfn.IFNA(VLOOKUP($A20,TRANSPOSE(#REF!),EQ$2+2,FALSE),0)</f>
        <v>#REF!</v>
      </c>
      <c r="ER20" t="e" cm="1">
        <f t="array" ref="ER20">_xlfn.IFNA(VLOOKUP($A20,TRANSPOSE(#REF!),ER$2+2,FALSE),0)</f>
        <v>#REF!</v>
      </c>
      <c r="ES20" t="e" cm="1">
        <f t="array" ref="ES20">_xlfn.IFNA(VLOOKUP($A20,TRANSPOSE(#REF!),ES$2+2,FALSE),0)</f>
        <v>#REF!</v>
      </c>
      <c r="ET20" t="e" cm="1">
        <f t="array" ref="ET20">_xlfn.IFNA(VLOOKUP($A20,TRANSPOSE(#REF!),ET$2+2,FALSE),0)</f>
        <v>#REF!</v>
      </c>
      <c r="EU20" t="e" cm="1">
        <f t="array" ref="EU20">_xlfn.IFNA(VLOOKUP($A20,TRANSPOSE(#REF!),EU$2+2,FALSE),0)</f>
        <v>#REF!</v>
      </c>
      <c r="EV20" t="e" cm="1">
        <f t="array" ref="EV20">_xlfn.IFNA(VLOOKUP($A20,TRANSPOSE(#REF!),EV$2+2,FALSE),0)</f>
        <v>#REF!</v>
      </c>
      <c r="EW20" t="e" cm="1">
        <f t="array" ref="EW20">_xlfn.IFNA(VLOOKUP($A20,TRANSPOSE(#REF!),EW$2+2,FALSE),0)</f>
        <v>#REF!</v>
      </c>
      <c r="EX20" t="e" cm="1">
        <f t="array" ref="EX20">_xlfn.IFNA(VLOOKUP($A20,TRANSPOSE(#REF!),EX$2+2,FALSE),0)</f>
        <v>#REF!</v>
      </c>
      <c r="EY20" t="e" cm="1">
        <f t="array" ref="EY20">_xlfn.IFNA(VLOOKUP($A20,TRANSPOSE(#REF!),EY$2+2,FALSE),0)</f>
        <v>#REF!</v>
      </c>
      <c r="EZ20" t="e" cm="1">
        <f t="array" ref="EZ20">_xlfn.IFNA(VLOOKUP($A20,TRANSPOSE(#REF!),EZ$2+2,FALSE),0)</f>
        <v>#REF!</v>
      </c>
      <c r="FA20" t="e" cm="1">
        <f t="array" ref="FA20">_xlfn.IFNA(VLOOKUP($A20,TRANSPOSE(#REF!),FA$2+2,FALSE),0)</f>
        <v>#REF!</v>
      </c>
      <c r="FB20" t="e" cm="1">
        <f t="array" ref="FB20">_xlfn.IFNA(VLOOKUP($A20,TRANSPOSE(#REF!),FB$2+2,FALSE),0)</f>
        <v>#REF!</v>
      </c>
      <c r="FC20" t="e" cm="1">
        <f t="array" ref="FC20">_xlfn.IFNA(VLOOKUP($A20,TRANSPOSE(#REF!),FC$2+2,FALSE),0)</f>
        <v>#REF!</v>
      </c>
      <c r="FD20" t="e" cm="1">
        <f t="array" ref="FD20">_xlfn.IFNA(VLOOKUP($A20,TRANSPOSE(#REF!),FD$2+2,FALSE),0)</f>
        <v>#REF!</v>
      </c>
      <c r="FE20" t="e" cm="1">
        <f t="array" ref="FE20">_xlfn.IFNA(VLOOKUP($A20,TRANSPOSE(#REF!),FE$2+2,FALSE),0)</f>
        <v>#REF!</v>
      </c>
      <c r="FF20" t="e" cm="1">
        <f t="array" ref="FF20">_xlfn.IFNA(VLOOKUP($A20,TRANSPOSE(#REF!),FF$2+2,FALSE),0)</f>
        <v>#REF!</v>
      </c>
      <c r="FG20" t="e" cm="1">
        <f t="array" ref="FG20">_xlfn.IFNA(VLOOKUP($A20,TRANSPOSE(#REF!),FG$2+2,FALSE),0)</f>
        <v>#REF!</v>
      </c>
      <c r="FH20" t="e" cm="1">
        <f t="array" ref="FH20">_xlfn.IFNA(VLOOKUP($A20,TRANSPOSE(#REF!),FH$2+2,FALSE),0)</f>
        <v>#REF!</v>
      </c>
      <c r="FI20" t="e" cm="1">
        <f t="array" ref="FI20">_xlfn.IFNA(VLOOKUP($A20,TRANSPOSE(#REF!),FI$2+2,FALSE),0)</f>
        <v>#REF!</v>
      </c>
      <c r="FJ20" t="e" cm="1">
        <f t="array" ref="FJ20">_xlfn.IFNA(VLOOKUP($A20,TRANSPOSE(#REF!),FJ$2+2,FALSE),0)</f>
        <v>#REF!</v>
      </c>
      <c r="FK20" t="e" cm="1">
        <f t="array" ref="FK20">_xlfn.IFNA(VLOOKUP($A20,TRANSPOSE(#REF!),FK$2+2,FALSE),0)</f>
        <v>#REF!</v>
      </c>
      <c r="FL20" t="e" cm="1">
        <f t="array" ref="FL20">_xlfn.IFNA(VLOOKUP($A20,TRANSPOSE(#REF!),FL$2+2,FALSE),0)</f>
        <v>#REF!</v>
      </c>
      <c r="FM20" t="e" cm="1">
        <f t="array" ref="FM20">_xlfn.IFNA(VLOOKUP($A20,TRANSPOSE(#REF!),FM$2+2,FALSE),0)</f>
        <v>#REF!</v>
      </c>
      <c r="FN20" t="e" cm="1">
        <f t="array" ref="FN20">_xlfn.IFNA(VLOOKUP($A20,TRANSPOSE(#REF!),FN$2+2,FALSE),0)</f>
        <v>#REF!</v>
      </c>
      <c r="FO20" t="e" cm="1">
        <f t="array" ref="FO20">_xlfn.IFNA(VLOOKUP($A20,TRANSPOSE(#REF!),FO$2+2,FALSE),0)</f>
        <v>#REF!</v>
      </c>
      <c r="FP20" t="e" cm="1">
        <f t="array" ref="FP20">_xlfn.IFNA(VLOOKUP($A20,TRANSPOSE(#REF!),FP$2+2,FALSE),0)</f>
        <v>#REF!</v>
      </c>
      <c r="FQ20" t="e" cm="1">
        <f t="array" ref="FQ20">_xlfn.IFNA(VLOOKUP($A20,TRANSPOSE(#REF!),FQ$2+2,FALSE),0)</f>
        <v>#REF!</v>
      </c>
      <c r="FR20" t="e" cm="1">
        <f t="array" ref="FR20">_xlfn.IFNA(VLOOKUP($A20,TRANSPOSE(#REF!),FR$2+2,FALSE),0)</f>
        <v>#REF!</v>
      </c>
      <c r="FS20" t="e" cm="1">
        <f t="array" ref="FS20">_xlfn.IFNA(VLOOKUP($A20,TRANSPOSE(#REF!),FS$2+2,FALSE),0)</f>
        <v>#REF!</v>
      </c>
      <c r="FT20" t="e" cm="1">
        <f t="array" ref="FT20">_xlfn.IFNA(VLOOKUP($A20,TRANSPOSE(#REF!),FT$2+2,FALSE),0)</f>
        <v>#REF!</v>
      </c>
      <c r="FU20" t="e" cm="1">
        <f t="array" ref="FU20">_xlfn.IFNA(VLOOKUP($A20,TRANSPOSE(#REF!),FU$2+2,FALSE),0)</f>
        <v>#REF!</v>
      </c>
      <c r="FV20" t="e" cm="1">
        <f t="array" ref="FV20">_xlfn.IFNA(VLOOKUP($A20,TRANSPOSE(#REF!),FV$2+2,FALSE),0)</f>
        <v>#REF!</v>
      </c>
      <c r="FW20" t="e" cm="1">
        <f t="array" ref="FW20">_xlfn.IFNA(VLOOKUP($A20,TRANSPOSE(#REF!),FW$2+2,FALSE),0)</f>
        <v>#REF!</v>
      </c>
      <c r="FX20" t="e" cm="1">
        <f t="array" ref="FX20">_xlfn.IFNA(VLOOKUP($A20,TRANSPOSE(#REF!),FX$2+2,FALSE),0)</f>
        <v>#REF!</v>
      </c>
      <c r="FY20" t="e" cm="1">
        <f t="array" ref="FY20">_xlfn.IFNA(VLOOKUP($A20,TRANSPOSE(#REF!),FY$2+2,FALSE),0)</f>
        <v>#REF!</v>
      </c>
      <c r="FZ20" t="e" cm="1">
        <f t="array" ref="FZ20">_xlfn.IFNA(VLOOKUP($A20,TRANSPOSE(#REF!),FZ$2+2,FALSE),0)</f>
        <v>#REF!</v>
      </c>
      <c r="GA20" t="e" cm="1">
        <f t="array" ref="GA20">_xlfn.IFNA(VLOOKUP($A20,TRANSPOSE(#REF!),GA$2+2,FALSE),0)</f>
        <v>#REF!</v>
      </c>
      <c r="GB20" t="e" cm="1">
        <f t="array" ref="GB20">_xlfn.IFNA(VLOOKUP($A20,TRANSPOSE(#REF!),GB$2+2,FALSE),0)</f>
        <v>#REF!</v>
      </c>
      <c r="GC20" t="e" cm="1">
        <f t="array" ref="GC20">_xlfn.IFNA(VLOOKUP($A20,TRANSPOSE(#REF!),GC$2+2,FALSE),0)</f>
        <v>#REF!</v>
      </c>
      <c r="GD20" t="e" cm="1">
        <f t="array" ref="GD20">_xlfn.IFNA(VLOOKUP($A20,TRANSPOSE(#REF!),GD$2+2,FALSE),0)</f>
        <v>#REF!</v>
      </c>
      <c r="GE20" t="e" cm="1">
        <f t="array" ref="GE20">_xlfn.IFNA(VLOOKUP($A20,TRANSPOSE(#REF!),GE$2+2,FALSE),0)</f>
        <v>#REF!</v>
      </c>
      <c r="GF20" t="e" cm="1">
        <f t="array" ref="GF20">_xlfn.IFNA(VLOOKUP($A20,TRANSPOSE(#REF!),GF$2+2,FALSE),0)</f>
        <v>#REF!</v>
      </c>
      <c r="GG20" t="e" cm="1">
        <f t="array" ref="GG20">_xlfn.IFNA(VLOOKUP($A20,TRANSPOSE(#REF!),GG$2+2,FALSE),0)</f>
        <v>#REF!</v>
      </c>
      <c r="GH20" t="e" cm="1">
        <f t="array" ref="GH20">_xlfn.IFNA(VLOOKUP($A20,TRANSPOSE(#REF!),GH$2+2,FALSE),0)</f>
        <v>#REF!</v>
      </c>
      <c r="GI20" t="e" cm="1">
        <f t="array" ref="GI20">_xlfn.IFNA(VLOOKUP($A20,TRANSPOSE(#REF!),GI$2+2,FALSE),0)</f>
        <v>#REF!</v>
      </c>
      <c r="GJ20" t="e" cm="1">
        <f t="array" ref="GJ20">_xlfn.IFNA(VLOOKUP($A20,TRANSPOSE(#REF!),GJ$2+2,FALSE),0)</f>
        <v>#REF!</v>
      </c>
      <c r="GK20" t="e" cm="1">
        <f t="array" ref="GK20">_xlfn.IFNA(VLOOKUP($A20,TRANSPOSE(#REF!),GK$2+2,FALSE),0)</f>
        <v>#REF!</v>
      </c>
      <c r="GL20" t="e" cm="1">
        <f t="array" ref="GL20">_xlfn.IFNA(VLOOKUP($A20,TRANSPOSE(#REF!),GL$2+2,FALSE),0)</f>
        <v>#REF!</v>
      </c>
      <c r="GM20" t="e" cm="1">
        <f t="array" ref="GM20">_xlfn.IFNA(VLOOKUP($A20,TRANSPOSE(#REF!),GM$2+2,FALSE),0)</f>
        <v>#REF!</v>
      </c>
      <c r="GN20" t="e" cm="1">
        <f t="array" ref="GN20">_xlfn.IFNA(VLOOKUP($A20,TRANSPOSE(#REF!),GN$2+2,FALSE),0)</f>
        <v>#REF!</v>
      </c>
      <c r="GO20" t="e" cm="1">
        <f t="array" ref="GO20">_xlfn.IFNA(VLOOKUP($A20,TRANSPOSE(#REF!),GO$2+2,FALSE),0)</f>
        <v>#REF!</v>
      </c>
      <c r="GP20" t="e" cm="1">
        <f t="array" ref="GP20">_xlfn.IFNA(VLOOKUP($A20,TRANSPOSE(#REF!),GP$2+2,FALSE),0)</f>
        <v>#REF!</v>
      </c>
      <c r="GQ20" t="e" cm="1">
        <f t="array" ref="GQ20">_xlfn.IFNA(VLOOKUP($A20,TRANSPOSE(#REF!),GQ$2+2,FALSE),0)</f>
        <v>#REF!</v>
      </c>
      <c r="GR20" t="e" cm="1">
        <f t="array" ref="GR20">_xlfn.IFNA(VLOOKUP($A20,TRANSPOSE(#REF!),GR$2+2,FALSE),0)</f>
        <v>#REF!</v>
      </c>
      <c r="GS20" t="e" cm="1">
        <f t="array" ref="GS20">_xlfn.IFNA(VLOOKUP($A20,TRANSPOSE(#REF!),GS$2+2,FALSE),0)</f>
        <v>#REF!</v>
      </c>
      <c r="GT20" t="e" cm="1">
        <f t="array" ref="GT20">_xlfn.IFNA(VLOOKUP($A20,TRANSPOSE(#REF!),GT$2+2,FALSE),0)</f>
        <v>#REF!</v>
      </c>
      <c r="GU20" t="e" cm="1">
        <f t="array" ref="GU20">_xlfn.IFNA(VLOOKUP($A20,TRANSPOSE(#REF!),GU$2+2,FALSE),0)</f>
        <v>#REF!</v>
      </c>
      <c r="GV20" t="e" cm="1">
        <f t="array" ref="GV20">_xlfn.IFNA(VLOOKUP($A20,TRANSPOSE(#REF!),GV$2+2,FALSE),0)</f>
        <v>#REF!</v>
      </c>
      <c r="GW20" t="e" cm="1">
        <f t="array" ref="GW20">_xlfn.IFNA(VLOOKUP($A20,TRANSPOSE(#REF!),GW$2+2,FALSE),0)</f>
        <v>#REF!</v>
      </c>
      <c r="GX20" t="e" cm="1">
        <f t="array" ref="GX20">_xlfn.IFNA(VLOOKUP($A20,TRANSPOSE(#REF!),GX$2+2,FALSE),0)</f>
        <v>#REF!</v>
      </c>
      <c r="GY20" t="e" cm="1">
        <f t="array" ref="GY20">_xlfn.IFNA(VLOOKUP($A20,TRANSPOSE(#REF!),GY$2+2,FALSE),0)</f>
        <v>#REF!</v>
      </c>
      <c r="GZ20" t="e" cm="1">
        <f t="array" ref="GZ20">_xlfn.IFNA(VLOOKUP($A20,TRANSPOSE(#REF!),GZ$2+2,FALSE),0)</f>
        <v>#REF!</v>
      </c>
      <c r="HA20" t="e" cm="1">
        <f t="array" ref="HA20">_xlfn.IFNA(VLOOKUP($A20,TRANSPOSE(#REF!),HA$2+2,FALSE),0)</f>
        <v>#REF!</v>
      </c>
      <c r="HB20" t="e" cm="1">
        <f t="array" ref="HB20">_xlfn.IFNA(VLOOKUP($A20,TRANSPOSE(#REF!),HB$2+2,FALSE),0)</f>
        <v>#REF!</v>
      </c>
      <c r="HC20" t="e" cm="1">
        <f t="array" ref="HC20">_xlfn.IFNA(VLOOKUP($A20,TRANSPOSE(#REF!),HC$2+2,FALSE),0)</f>
        <v>#REF!</v>
      </c>
      <c r="HD20" t="e" cm="1">
        <f t="array" ref="HD20">_xlfn.IFNA(VLOOKUP($A20,TRANSPOSE(#REF!),HD$2+2,FALSE),0)</f>
        <v>#REF!</v>
      </c>
      <c r="HE20" t="e" cm="1">
        <f t="array" ref="HE20">_xlfn.IFNA(VLOOKUP($A20,TRANSPOSE(#REF!),HE$2+2,FALSE),0)</f>
        <v>#REF!</v>
      </c>
      <c r="HF20" t="e" cm="1">
        <f t="array" ref="HF20">_xlfn.IFNA(VLOOKUP($A20,TRANSPOSE(#REF!),HF$2+2,FALSE),0)</f>
        <v>#REF!</v>
      </c>
      <c r="HG20" t="e" cm="1">
        <f t="array" ref="HG20">_xlfn.IFNA(VLOOKUP($A20,TRANSPOSE(#REF!),HG$2+2,FALSE),0)</f>
        <v>#REF!</v>
      </c>
      <c r="HH20" t="e" cm="1">
        <f t="array" ref="HH20">_xlfn.IFNA(VLOOKUP($A20,TRANSPOSE(#REF!),HH$2+2,FALSE),0)</f>
        <v>#REF!</v>
      </c>
      <c r="HI20" t="e" cm="1">
        <f t="array" ref="HI20">_xlfn.IFNA(VLOOKUP($A20,TRANSPOSE(#REF!),HI$2+2,FALSE),0)</f>
        <v>#REF!</v>
      </c>
      <c r="HJ20" t="e" cm="1">
        <f t="array" ref="HJ20">_xlfn.IFNA(VLOOKUP($A20,TRANSPOSE(#REF!),HJ$2+2,FALSE),0)</f>
        <v>#REF!</v>
      </c>
      <c r="HK20" t="e" cm="1">
        <f t="array" ref="HK20">_xlfn.IFNA(VLOOKUP($A20,TRANSPOSE(#REF!),HK$2+2,FALSE),0)</f>
        <v>#REF!</v>
      </c>
      <c r="HL20" t="e" cm="1">
        <f t="array" ref="HL20">_xlfn.IFNA(VLOOKUP($A20,TRANSPOSE(#REF!),HL$2+2,FALSE),0)</f>
        <v>#REF!</v>
      </c>
      <c r="HM20" t="e" cm="1">
        <f t="array" ref="HM20">_xlfn.IFNA(VLOOKUP($A20,TRANSPOSE(#REF!),HM$2+2,FALSE),0)</f>
        <v>#REF!</v>
      </c>
      <c r="HN20" t="e" cm="1">
        <f t="array" ref="HN20">_xlfn.IFNA(VLOOKUP($A20,TRANSPOSE(#REF!),HN$2+2,FALSE),0)</f>
        <v>#REF!</v>
      </c>
      <c r="HO20" t="e" cm="1">
        <f t="array" ref="HO20">_xlfn.IFNA(VLOOKUP($A20,TRANSPOSE(#REF!),HO$2+2,FALSE),0)</f>
        <v>#REF!</v>
      </c>
      <c r="HP20" t="e" cm="1">
        <f t="array" ref="HP20">_xlfn.IFNA(VLOOKUP($A20,TRANSPOSE(#REF!),HP$2+2,FALSE),0)</f>
        <v>#REF!</v>
      </c>
      <c r="HQ20" t="e" cm="1">
        <f t="array" ref="HQ20">_xlfn.IFNA(VLOOKUP($A20,TRANSPOSE(#REF!),HQ$2+2,FALSE),0)</f>
        <v>#REF!</v>
      </c>
      <c r="HR20" t="e" cm="1">
        <f t="array" ref="HR20">_xlfn.IFNA(VLOOKUP($A20,TRANSPOSE(#REF!),HR$2+2,FALSE),0)</f>
        <v>#REF!</v>
      </c>
      <c r="HS20" t="e" cm="1">
        <f t="array" ref="HS20">_xlfn.IFNA(VLOOKUP($A20,TRANSPOSE(#REF!),HS$2+2,FALSE),0)</f>
        <v>#REF!</v>
      </c>
      <c r="HT20" t="e" cm="1">
        <f t="array" ref="HT20">_xlfn.IFNA(VLOOKUP($A20,TRANSPOSE(#REF!),HT$2+2,FALSE),0)</f>
        <v>#REF!</v>
      </c>
      <c r="HU20" t="e" cm="1">
        <f t="array" ref="HU20">_xlfn.IFNA(VLOOKUP($A20,TRANSPOSE(#REF!),HU$2+2,FALSE),0)</f>
        <v>#REF!</v>
      </c>
      <c r="HV20" t="e" cm="1">
        <f t="array" ref="HV20">_xlfn.IFNA(VLOOKUP($A20,TRANSPOSE(#REF!),HV$2+2,FALSE),0)</f>
        <v>#REF!</v>
      </c>
      <c r="HW20" t="e" cm="1">
        <f t="array" ref="HW20">_xlfn.IFNA(VLOOKUP($A20,TRANSPOSE(#REF!),HW$2+2,FALSE),0)</f>
        <v>#REF!</v>
      </c>
      <c r="HX20" t="e" cm="1">
        <f t="array" ref="HX20">_xlfn.IFNA(VLOOKUP($A20,TRANSPOSE(#REF!),HX$2+2,FALSE),0)</f>
        <v>#REF!</v>
      </c>
      <c r="HY20" t="e" cm="1">
        <f t="array" ref="HY20">_xlfn.IFNA(VLOOKUP($A20,TRANSPOSE(#REF!),HY$2+2,FALSE),0)</f>
        <v>#REF!</v>
      </c>
      <c r="HZ20" t="e" cm="1">
        <f t="array" ref="HZ20">_xlfn.IFNA(VLOOKUP($A20,TRANSPOSE(#REF!),HZ$2+2,FALSE),0)</f>
        <v>#REF!</v>
      </c>
      <c r="IA20" t="e" cm="1">
        <f t="array" ref="IA20">_xlfn.IFNA(VLOOKUP($A20,TRANSPOSE(#REF!),IA$2+2,FALSE),0)</f>
        <v>#REF!</v>
      </c>
      <c r="IB20" t="e" cm="1">
        <f t="array" ref="IB20">_xlfn.IFNA(VLOOKUP($A20,TRANSPOSE(#REF!),IB$2+2,FALSE),0)</f>
        <v>#REF!</v>
      </c>
      <c r="IC20" t="e" cm="1">
        <f t="array" ref="IC20">_xlfn.IFNA(VLOOKUP($A20,TRANSPOSE(#REF!),IC$2+2,FALSE),0)</f>
        <v>#REF!</v>
      </c>
      <c r="ID20" t="e" cm="1">
        <f t="array" ref="ID20">_xlfn.IFNA(VLOOKUP($A20,TRANSPOSE(#REF!),ID$2+2,FALSE),0)</f>
        <v>#REF!</v>
      </c>
      <c r="IE20" t="e" cm="1">
        <f t="array" ref="IE20">_xlfn.IFNA(VLOOKUP($A20,TRANSPOSE(#REF!),IE$2+2,FALSE),0)</f>
        <v>#REF!</v>
      </c>
      <c r="IF20" t="e" cm="1">
        <f t="array" ref="IF20">_xlfn.IFNA(VLOOKUP($A20,TRANSPOSE(#REF!),IF$2+2,FALSE),0)</f>
        <v>#REF!</v>
      </c>
      <c r="IG20" t="e" cm="1">
        <f t="array" ref="IG20">_xlfn.IFNA(VLOOKUP($A20,TRANSPOSE(#REF!),IG$2+2,FALSE),0)</f>
        <v>#REF!</v>
      </c>
      <c r="IH20" t="e" cm="1">
        <f t="array" ref="IH20">_xlfn.IFNA(VLOOKUP($A20,TRANSPOSE(#REF!),IH$2+2,FALSE),0)</f>
        <v>#REF!</v>
      </c>
      <c r="II20" t="e" cm="1">
        <f t="array" ref="II20">_xlfn.IFNA(VLOOKUP($A20,TRANSPOSE(#REF!),II$2+2,FALSE),0)</f>
        <v>#REF!</v>
      </c>
      <c r="IJ20" t="e" cm="1">
        <f t="array" ref="IJ20">_xlfn.IFNA(VLOOKUP($A20,TRANSPOSE(#REF!),IJ$2+2,FALSE),0)</f>
        <v>#REF!</v>
      </c>
      <c r="IK20" t="e" cm="1">
        <f t="array" ref="IK20">_xlfn.IFNA(VLOOKUP($A20,TRANSPOSE(#REF!),IK$2+2,FALSE),0)</f>
        <v>#REF!</v>
      </c>
      <c r="IL20" t="e" cm="1">
        <f t="array" ref="IL20">_xlfn.IFNA(VLOOKUP($A20,TRANSPOSE(#REF!),IL$2+2,FALSE),0)</f>
        <v>#REF!</v>
      </c>
      <c r="IM20" t="e" cm="1">
        <f t="array" ref="IM20">_xlfn.IFNA(VLOOKUP($A20,TRANSPOSE(#REF!),IM$2+2,FALSE),0)</f>
        <v>#REF!</v>
      </c>
      <c r="IN20" t="e" cm="1">
        <f t="array" ref="IN20">_xlfn.IFNA(VLOOKUP($A20,TRANSPOSE(#REF!),IN$2+2,FALSE),0)</f>
        <v>#REF!</v>
      </c>
      <c r="IO20" t="e" cm="1">
        <f t="array" ref="IO20">_xlfn.IFNA(VLOOKUP($A20,TRANSPOSE(#REF!),IO$2+2,FALSE),0)</f>
        <v>#REF!</v>
      </c>
      <c r="IP20" t="e" cm="1">
        <f t="array" ref="IP20">_xlfn.IFNA(VLOOKUP($A20,TRANSPOSE(#REF!),IP$2+2,FALSE),0)</f>
        <v>#REF!</v>
      </c>
      <c r="IQ20" t="e" cm="1">
        <f t="array" ref="IQ20">_xlfn.IFNA(VLOOKUP($A20,TRANSPOSE(#REF!),IQ$2+2,FALSE),0)</f>
        <v>#REF!</v>
      </c>
      <c r="IR20" t="e" cm="1">
        <f t="array" ref="IR20">_xlfn.IFNA(VLOOKUP($A20,TRANSPOSE(#REF!),IR$2+2,FALSE),0)</f>
        <v>#REF!</v>
      </c>
      <c r="IS20" t="e" cm="1">
        <f t="array" ref="IS20">_xlfn.IFNA(VLOOKUP($A20,TRANSPOSE(#REF!),IS$2+2,FALSE),0)</f>
        <v>#REF!</v>
      </c>
      <c r="IT20" t="e" cm="1">
        <f t="array" ref="IT20">_xlfn.IFNA(VLOOKUP($A20,TRANSPOSE(#REF!),IT$2+2,FALSE),0)</f>
        <v>#REF!</v>
      </c>
      <c r="IU20" t="e" cm="1">
        <f t="array" ref="IU20">_xlfn.IFNA(VLOOKUP($A20,TRANSPOSE(#REF!),IU$2+2,FALSE),0)</f>
        <v>#REF!</v>
      </c>
      <c r="IV20" t="e" cm="1">
        <f t="array" ref="IV20">_xlfn.IFNA(VLOOKUP($A20,TRANSPOSE(#REF!),IV$2+2,FALSE),0)</f>
        <v>#REF!</v>
      </c>
      <c r="IW20" t="e" cm="1">
        <f t="array" ref="IW20">_xlfn.IFNA(VLOOKUP($A20,TRANSPOSE(#REF!),IW$2+2,FALSE),0)</f>
        <v>#REF!</v>
      </c>
      <c r="IX20" t="e" cm="1">
        <f t="array" ref="IX20">_xlfn.IFNA(VLOOKUP($A20,TRANSPOSE(#REF!),IX$2+2,FALSE),0)</f>
        <v>#REF!</v>
      </c>
      <c r="IY20" t="e" cm="1">
        <f t="array" ref="IY20">_xlfn.IFNA(VLOOKUP($A20,TRANSPOSE(#REF!),IY$2+2,FALSE),0)</f>
        <v>#REF!</v>
      </c>
      <c r="IZ20" t="e" cm="1">
        <f t="array" ref="IZ20">_xlfn.IFNA(VLOOKUP($A20,TRANSPOSE(#REF!),IZ$2+2,FALSE),0)</f>
        <v>#REF!</v>
      </c>
      <c r="JA20" t="e" cm="1">
        <f t="array" ref="JA20">_xlfn.IFNA(VLOOKUP($A20,TRANSPOSE(#REF!),JA$2+2,FALSE),0)</f>
        <v>#REF!</v>
      </c>
      <c r="JB20" t="e" cm="1">
        <f t="array" ref="JB20">_xlfn.IFNA(VLOOKUP($A20,TRANSPOSE(#REF!),JB$2+2,FALSE),0)</f>
        <v>#REF!</v>
      </c>
      <c r="JC20" t="e" cm="1">
        <f t="array" ref="JC20">_xlfn.IFNA(VLOOKUP($A20,TRANSPOSE(#REF!),JC$2+2,FALSE),0)</f>
        <v>#REF!</v>
      </c>
      <c r="JD20" t="e" cm="1">
        <f t="array" ref="JD20">_xlfn.IFNA(VLOOKUP($A20,TRANSPOSE(#REF!),JD$2+2,FALSE),0)</f>
        <v>#REF!</v>
      </c>
      <c r="JE20" t="e" cm="1">
        <f t="array" ref="JE20">_xlfn.IFNA(VLOOKUP($A20,TRANSPOSE(#REF!),JE$2+2,FALSE),0)</f>
        <v>#REF!</v>
      </c>
      <c r="JF20" t="e" cm="1">
        <f t="array" ref="JF20">_xlfn.IFNA(VLOOKUP($A20,TRANSPOSE(#REF!),JF$2+2,FALSE),0)</f>
        <v>#REF!</v>
      </c>
      <c r="JG20" t="e" cm="1">
        <f t="array" ref="JG20">_xlfn.IFNA(VLOOKUP($A20,TRANSPOSE(#REF!),JG$2+2,FALSE),0)</f>
        <v>#REF!</v>
      </c>
      <c r="JH20" t="e" cm="1">
        <f t="array" ref="JH20">_xlfn.IFNA(VLOOKUP($A20,TRANSPOSE(#REF!),JH$2+2,FALSE),0)</f>
        <v>#REF!</v>
      </c>
      <c r="JI20" t="e" cm="1">
        <f t="array" ref="JI20">_xlfn.IFNA(VLOOKUP($A20,TRANSPOSE(#REF!),JI$2+2,FALSE),0)</f>
        <v>#REF!</v>
      </c>
      <c r="JJ20" t="e" cm="1">
        <f t="array" ref="JJ20">_xlfn.IFNA(VLOOKUP($A20,TRANSPOSE(#REF!),JJ$2+2,FALSE),0)</f>
        <v>#REF!</v>
      </c>
      <c r="JK20" t="e" cm="1">
        <f t="array" ref="JK20">_xlfn.IFNA(VLOOKUP($A20,TRANSPOSE(#REF!),JK$2+2,FALSE),0)</f>
        <v>#REF!</v>
      </c>
      <c r="JL20" t="e" cm="1">
        <f t="array" ref="JL20">_xlfn.IFNA(VLOOKUP($A20,TRANSPOSE(#REF!),JL$2+2,FALSE),0)</f>
        <v>#REF!</v>
      </c>
      <c r="JM20" t="e" cm="1">
        <f t="array" ref="JM20">_xlfn.IFNA(VLOOKUP($A20,TRANSPOSE(#REF!),JM$2+2,FALSE),0)</f>
        <v>#REF!</v>
      </c>
      <c r="JN20" t="e" cm="1">
        <f t="array" ref="JN20">_xlfn.IFNA(VLOOKUP($A20,TRANSPOSE(#REF!),JN$2+2,FALSE),0)</f>
        <v>#REF!</v>
      </c>
      <c r="JO20" t="e" cm="1">
        <f t="array" ref="JO20">_xlfn.IFNA(VLOOKUP($A20,TRANSPOSE(#REF!),JO$2+2,FALSE),0)</f>
        <v>#REF!</v>
      </c>
      <c r="JP20" t="e" cm="1">
        <f t="array" ref="JP20">_xlfn.IFNA(VLOOKUP($A20,TRANSPOSE(#REF!),JP$2+2,FALSE),0)</f>
        <v>#REF!</v>
      </c>
      <c r="JQ20" t="e" cm="1">
        <f t="array" ref="JQ20">_xlfn.IFNA(VLOOKUP($A20,TRANSPOSE(#REF!),JQ$2+2,FALSE),0)</f>
        <v>#REF!</v>
      </c>
      <c r="JR20" t="e" cm="1">
        <f t="array" ref="JR20">_xlfn.IFNA(VLOOKUP($A20,TRANSPOSE(#REF!),JR$2+2,FALSE),0)</f>
        <v>#REF!</v>
      </c>
      <c r="JS20" t="e" cm="1">
        <f t="array" ref="JS20">_xlfn.IFNA(VLOOKUP($A20,TRANSPOSE(#REF!),JS$2+2,FALSE),0)</f>
        <v>#REF!</v>
      </c>
      <c r="JT20" t="e" cm="1">
        <f t="array" ref="JT20">_xlfn.IFNA(VLOOKUP($A20,TRANSPOSE(#REF!),JT$2+2,FALSE),0)</f>
        <v>#REF!</v>
      </c>
      <c r="JU20" t="e" cm="1">
        <f t="array" ref="JU20">_xlfn.IFNA(VLOOKUP($A20,TRANSPOSE(#REF!),JU$2+2,FALSE),0)</f>
        <v>#REF!</v>
      </c>
      <c r="JV20" t="e" cm="1">
        <f t="array" ref="JV20">_xlfn.IFNA(VLOOKUP($A20,TRANSPOSE(#REF!),JV$2+2,FALSE),0)</f>
        <v>#REF!</v>
      </c>
      <c r="JW20" t="e" cm="1">
        <f t="array" ref="JW20">_xlfn.IFNA(VLOOKUP($A20,TRANSPOSE(#REF!),JW$2+2,FALSE),0)</f>
        <v>#REF!</v>
      </c>
      <c r="JX20" t="e" cm="1">
        <f t="array" ref="JX20">_xlfn.IFNA(VLOOKUP($A20,TRANSPOSE(#REF!),JX$2+2,FALSE),0)</f>
        <v>#REF!</v>
      </c>
      <c r="JY20" t="e" cm="1">
        <f t="array" ref="JY20">_xlfn.IFNA(VLOOKUP($A20,TRANSPOSE(#REF!),JY$2+2,FALSE),0)</f>
        <v>#REF!</v>
      </c>
      <c r="JZ20" t="e" cm="1">
        <f t="array" ref="JZ20">_xlfn.IFNA(VLOOKUP($A20,TRANSPOSE(#REF!),JZ$2+2,FALSE),0)</f>
        <v>#REF!</v>
      </c>
      <c r="KA20" t="e" cm="1">
        <f t="array" ref="KA20">_xlfn.IFNA(VLOOKUP($A20,TRANSPOSE(#REF!),KA$2+2,FALSE),0)</f>
        <v>#REF!</v>
      </c>
      <c r="KB20" t="e" cm="1">
        <f t="array" ref="KB20">_xlfn.IFNA(VLOOKUP($A20,TRANSPOSE(#REF!),KB$2+2,FALSE),0)</f>
        <v>#REF!</v>
      </c>
      <c r="KC20" t="e" cm="1">
        <f t="array" ref="KC20">_xlfn.IFNA(VLOOKUP($A20,TRANSPOSE(#REF!),KC$2+2,FALSE),0)</f>
        <v>#REF!</v>
      </c>
      <c r="KD20" t="e" cm="1">
        <f t="array" ref="KD20">_xlfn.IFNA(VLOOKUP($A20,TRANSPOSE(#REF!),KD$2+2,FALSE),0)</f>
        <v>#REF!</v>
      </c>
      <c r="KE20" t="e" cm="1">
        <f t="array" ref="KE20">_xlfn.IFNA(VLOOKUP($A20,TRANSPOSE(#REF!),KE$2+2,FALSE),0)</f>
        <v>#REF!</v>
      </c>
      <c r="KF20" t="e" cm="1">
        <f t="array" ref="KF20">_xlfn.IFNA(VLOOKUP($A20,TRANSPOSE(#REF!),KF$2+2,FALSE),0)</f>
        <v>#REF!</v>
      </c>
      <c r="KG20" t="e" cm="1">
        <f t="array" ref="KG20">_xlfn.IFNA(VLOOKUP($A20,TRANSPOSE(#REF!),KG$2+2,FALSE),0)</f>
        <v>#REF!</v>
      </c>
      <c r="KH20" t="e" cm="1">
        <f t="array" ref="KH20">_xlfn.IFNA(VLOOKUP($A20,TRANSPOSE(#REF!),KH$2+2,FALSE),0)</f>
        <v>#REF!</v>
      </c>
      <c r="KI20" t="e" cm="1">
        <f t="array" ref="KI20">_xlfn.IFNA(VLOOKUP($A20,TRANSPOSE(#REF!),KI$2+2,FALSE),0)</f>
        <v>#REF!</v>
      </c>
      <c r="KJ20" t="e" cm="1">
        <f t="array" ref="KJ20">_xlfn.IFNA(VLOOKUP($A20,TRANSPOSE(#REF!),KJ$2+2,FALSE),0)</f>
        <v>#REF!</v>
      </c>
      <c r="KK20" t="e" cm="1">
        <f t="array" ref="KK20">_xlfn.IFNA(VLOOKUP($A20,TRANSPOSE(#REF!),KK$2+2,FALSE),0)</f>
        <v>#REF!</v>
      </c>
      <c r="KL20" t="e" cm="1">
        <f t="array" ref="KL20">_xlfn.IFNA(VLOOKUP($A20,TRANSPOSE(#REF!),KL$2+2,FALSE),0)</f>
        <v>#REF!</v>
      </c>
      <c r="KM20" t="e" cm="1">
        <f t="array" ref="KM20">_xlfn.IFNA(VLOOKUP($A20,TRANSPOSE(#REF!),KM$2+2,FALSE),0)</f>
        <v>#REF!</v>
      </c>
      <c r="KN20" t="e" cm="1">
        <f t="array" ref="KN20">_xlfn.IFNA(VLOOKUP($A20,TRANSPOSE(#REF!),KN$2+2,FALSE),0)</f>
        <v>#REF!</v>
      </c>
      <c r="KO20" t="e" cm="1">
        <f t="array" ref="KO20">_xlfn.IFNA(VLOOKUP($A20,TRANSPOSE(#REF!),KO$2+2,FALSE),0)</f>
        <v>#REF!</v>
      </c>
      <c r="KP20" t="e" cm="1">
        <f t="array" ref="KP20">_xlfn.IFNA(VLOOKUP($A20,TRANSPOSE(#REF!),KP$2+2,FALSE),0)</f>
        <v>#REF!</v>
      </c>
      <c r="KQ20" t="e" cm="1">
        <f t="array" ref="KQ20">_xlfn.IFNA(VLOOKUP($A20,TRANSPOSE(#REF!),KQ$2+2,FALSE),0)</f>
        <v>#REF!</v>
      </c>
      <c r="KR20" t="e" cm="1">
        <f t="array" ref="KR20">_xlfn.IFNA(VLOOKUP($A20,TRANSPOSE(#REF!),KR$2+2,FALSE),0)</f>
        <v>#REF!</v>
      </c>
      <c r="KS20" t="e" cm="1">
        <f t="array" ref="KS20">_xlfn.IFNA(VLOOKUP($A20,TRANSPOSE(#REF!),KS$2+2,FALSE),0)</f>
        <v>#REF!</v>
      </c>
      <c r="KT20" t="e" cm="1">
        <f t="array" ref="KT20">_xlfn.IFNA(VLOOKUP($A20,TRANSPOSE(#REF!),KT$2+2,FALSE),0)</f>
        <v>#REF!</v>
      </c>
      <c r="KU20" t="e" cm="1">
        <f t="array" ref="KU20">_xlfn.IFNA(VLOOKUP($A20,TRANSPOSE(#REF!),KU$2+2,FALSE),0)</f>
        <v>#REF!</v>
      </c>
      <c r="KV20" t="e" cm="1">
        <f t="array" ref="KV20">_xlfn.IFNA(VLOOKUP($A20,TRANSPOSE(#REF!),KV$2+2,FALSE),0)</f>
        <v>#REF!</v>
      </c>
      <c r="KW20" t="e" cm="1">
        <f t="array" ref="KW20">_xlfn.IFNA(VLOOKUP($A20,TRANSPOSE(#REF!),KW$2+2,FALSE),0)</f>
        <v>#REF!</v>
      </c>
      <c r="KX20" t="e" cm="1">
        <f t="array" ref="KX20">_xlfn.IFNA(VLOOKUP($A20,TRANSPOSE(#REF!),KX$2+2,FALSE),0)</f>
        <v>#REF!</v>
      </c>
      <c r="KY20" t="e" cm="1">
        <f t="array" ref="KY20">_xlfn.IFNA(VLOOKUP($A20,TRANSPOSE(#REF!),KY$2+2,FALSE),0)</f>
        <v>#REF!</v>
      </c>
      <c r="KZ20" t="e" cm="1">
        <f t="array" ref="KZ20">_xlfn.IFNA(VLOOKUP($A20,TRANSPOSE(#REF!),KZ$2+2,FALSE),0)</f>
        <v>#REF!</v>
      </c>
      <c r="LA20" t="e" cm="1">
        <f t="array" ref="LA20">_xlfn.IFNA(VLOOKUP($A20,TRANSPOSE(#REF!),LA$2+2,FALSE),0)</f>
        <v>#REF!</v>
      </c>
      <c r="LB20" t="e" cm="1">
        <f t="array" ref="LB20">_xlfn.IFNA(VLOOKUP($A20,TRANSPOSE(#REF!),LB$2+2,FALSE),0)</f>
        <v>#REF!</v>
      </c>
      <c r="LC20" t="e" cm="1">
        <f t="array" ref="LC20">_xlfn.IFNA(VLOOKUP($A20,TRANSPOSE(#REF!),LC$2+2,FALSE),0)</f>
        <v>#REF!</v>
      </c>
      <c r="LD20" t="e" cm="1">
        <f t="array" ref="LD20">_xlfn.IFNA(VLOOKUP($A20,TRANSPOSE(#REF!),LD$2+2,FALSE),0)</f>
        <v>#REF!</v>
      </c>
      <c r="LE20" t="e" cm="1">
        <f t="array" ref="LE20">_xlfn.IFNA(VLOOKUP($A20,TRANSPOSE(#REF!),LE$2+2,FALSE),0)</f>
        <v>#REF!</v>
      </c>
      <c r="LF20" t="e" cm="1">
        <f t="array" ref="LF20">_xlfn.IFNA(VLOOKUP($A20,TRANSPOSE(#REF!),LF$2+2,FALSE),0)</f>
        <v>#REF!</v>
      </c>
      <c r="LG20" t="e" cm="1">
        <f t="array" ref="LG20">_xlfn.IFNA(VLOOKUP($A20,TRANSPOSE(#REF!),LG$2+2,FALSE),0)</f>
        <v>#REF!</v>
      </c>
      <c r="LH20" t="e" cm="1">
        <f t="array" ref="LH20">_xlfn.IFNA(VLOOKUP($A20,TRANSPOSE(#REF!),LH$2+2,FALSE),0)</f>
        <v>#REF!</v>
      </c>
      <c r="LI20" t="e" cm="1">
        <f t="array" ref="LI20">_xlfn.IFNA(VLOOKUP($A20,TRANSPOSE(#REF!),LI$2+2,FALSE),0)</f>
        <v>#REF!</v>
      </c>
      <c r="LJ20" t="e" cm="1">
        <f t="array" ref="LJ20">_xlfn.IFNA(VLOOKUP($A20,TRANSPOSE(#REF!),LJ$2+2,FALSE),0)</f>
        <v>#REF!</v>
      </c>
      <c r="LK20" t="e" cm="1">
        <f t="array" ref="LK20">_xlfn.IFNA(VLOOKUP($A20,TRANSPOSE(#REF!),LK$2+2,FALSE),0)</f>
        <v>#REF!</v>
      </c>
      <c r="LL20" t="e" cm="1">
        <f t="array" ref="LL20">_xlfn.IFNA(VLOOKUP($A20,TRANSPOSE(#REF!),LL$2+2,FALSE),0)</f>
        <v>#REF!</v>
      </c>
      <c r="LM20" t="e" cm="1">
        <f t="array" ref="LM20">_xlfn.IFNA(VLOOKUP($A20,TRANSPOSE(#REF!),LM$2+2,FALSE),0)</f>
        <v>#REF!</v>
      </c>
      <c r="LN20" t="e" cm="1">
        <f t="array" ref="LN20">_xlfn.IFNA(VLOOKUP($A20,TRANSPOSE(#REF!),LN$2+2,FALSE),0)</f>
        <v>#REF!</v>
      </c>
      <c r="LO20" t="e" cm="1">
        <f t="array" ref="LO20">_xlfn.IFNA(VLOOKUP($A20,TRANSPOSE(#REF!),LO$2+2,FALSE),0)</f>
        <v>#REF!</v>
      </c>
      <c r="LP20" t="e" cm="1">
        <f t="array" ref="LP20">_xlfn.IFNA(VLOOKUP($A20,TRANSPOSE(#REF!),LP$2+2,FALSE),0)</f>
        <v>#REF!</v>
      </c>
      <c r="LQ20" t="e" cm="1">
        <f t="array" ref="LQ20">_xlfn.IFNA(VLOOKUP($A20,TRANSPOSE(#REF!),LQ$2+2,FALSE),0)</f>
        <v>#REF!</v>
      </c>
      <c r="LR20" t="e" cm="1">
        <f t="array" ref="LR20">_xlfn.IFNA(VLOOKUP($A20,TRANSPOSE(#REF!),LR$2+2,FALSE),0)</f>
        <v>#REF!</v>
      </c>
      <c r="LS20" t="e" cm="1">
        <f t="array" ref="LS20">_xlfn.IFNA(VLOOKUP($A20,TRANSPOSE(#REF!),LS$2+2,FALSE),0)</f>
        <v>#REF!</v>
      </c>
      <c r="LT20" t="e" cm="1">
        <f t="array" ref="LT20">_xlfn.IFNA(VLOOKUP($A20,TRANSPOSE(#REF!),LT$2+2,FALSE),0)</f>
        <v>#REF!</v>
      </c>
      <c r="LU20" t="e" cm="1">
        <f t="array" ref="LU20">_xlfn.IFNA(VLOOKUP($A20,TRANSPOSE(#REF!),LU$2+2,FALSE),0)</f>
        <v>#REF!</v>
      </c>
      <c r="LV20" t="e" cm="1">
        <f t="array" ref="LV20">_xlfn.IFNA(VLOOKUP($A20,TRANSPOSE(#REF!),LV$2+2,FALSE),0)</f>
        <v>#REF!</v>
      </c>
      <c r="LW20" t="e" cm="1">
        <f t="array" ref="LW20">_xlfn.IFNA(VLOOKUP($A20,TRANSPOSE(#REF!),LW$2+2,FALSE),0)</f>
        <v>#REF!</v>
      </c>
      <c r="LX20" t="e" cm="1">
        <f t="array" ref="LX20">_xlfn.IFNA(VLOOKUP($A20,TRANSPOSE(#REF!),LX$2+2,FALSE),0)</f>
        <v>#REF!</v>
      </c>
      <c r="LY20" t="e" cm="1">
        <f t="array" ref="LY20">_xlfn.IFNA(VLOOKUP($A20,TRANSPOSE(#REF!),LY$2+2,FALSE),0)</f>
        <v>#REF!</v>
      </c>
      <c r="LZ20" t="e" cm="1">
        <f t="array" ref="LZ20">_xlfn.IFNA(VLOOKUP($A20,TRANSPOSE(#REF!),LZ$2+2,FALSE),0)</f>
        <v>#REF!</v>
      </c>
      <c r="MA20" t="e" cm="1">
        <f t="array" ref="MA20">_xlfn.IFNA(VLOOKUP($A20,TRANSPOSE(#REF!),MA$2+2,FALSE),0)</f>
        <v>#REF!</v>
      </c>
      <c r="MB20" t="e" cm="1">
        <f t="array" ref="MB20">_xlfn.IFNA(VLOOKUP($A20,TRANSPOSE(#REF!),MB$2+2,FALSE),0)</f>
        <v>#REF!</v>
      </c>
      <c r="MC20" t="e" cm="1">
        <f t="array" ref="MC20">_xlfn.IFNA(VLOOKUP($A20,TRANSPOSE(#REF!),MC$2+2,FALSE),0)</f>
        <v>#REF!</v>
      </c>
      <c r="MD20" t="e" cm="1">
        <f t="array" ref="MD20">_xlfn.IFNA(VLOOKUP($A20,TRANSPOSE(#REF!),MD$2+2,FALSE),0)</f>
        <v>#REF!</v>
      </c>
      <c r="ME20" t="e" cm="1">
        <f t="array" ref="ME20">_xlfn.IFNA(VLOOKUP($A20,TRANSPOSE(#REF!),ME$2+2,FALSE),0)</f>
        <v>#REF!</v>
      </c>
      <c r="MF20" t="e" cm="1">
        <f t="array" ref="MF20">_xlfn.IFNA(VLOOKUP($A20,TRANSPOSE(#REF!),MF$2+2,FALSE),0)</f>
        <v>#REF!</v>
      </c>
      <c r="MG20" t="e" cm="1">
        <f t="array" ref="MG20">_xlfn.IFNA(VLOOKUP($A20,TRANSPOSE(#REF!),MG$2+2,FALSE),0)</f>
        <v>#REF!</v>
      </c>
      <c r="MH20" t="e" cm="1">
        <f t="array" ref="MH20">_xlfn.IFNA(VLOOKUP($A20,TRANSPOSE(#REF!),MH$2+2,FALSE),0)</f>
        <v>#REF!</v>
      </c>
      <c r="MI20" t="e" cm="1">
        <f t="array" ref="MI20">_xlfn.IFNA(VLOOKUP($A20,TRANSPOSE(#REF!),MI$2+2,FALSE),0)</f>
        <v>#REF!</v>
      </c>
      <c r="MJ20" t="e" cm="1">
        <f t="array" ref="MJ20">_xlfn.IFNA(VLOOKUP($A20,TRANSPOSE(#REF!),MJ$2+2,FALSE),0)</f>
        <v>#REF!</v>
      </c>
      <c r="MK20" t="e" cm="1">
        <f t="array" ref="MK20">_xlfn.IFNA(VLOOKUP($A20,TRANSPOSE(#REF!),MK$2+2,FALSE),0)</f>
        <v>#REF!</v>
      </c>
      <c r="ML20" t="e" cm="1">
        <f t="array" ref="ML20">_xlfn.IFNA(VLOOKUP($A20,TRANSPOSE(#REF!),ML$2+2,FALSE),0)</f>
        <v>#REF!</v>
      </c>
      <c r="MM20" t="e" cm="1">
        <f t="array" ref="MM20">_xlfn.IFNA(VLOOKUP($A20,TRANSPOSE(#REF!),MM$2+2,FALSE),0)</f>
        <v>#REF!</v>
      </c>
      <c r="MN20" t="e" cm="1">
        <f t="array" ref="MN20">_xlfn.IFNA(VLOOKUP($A20,TRANSPOSE(#REF!),MN$2+2,FALSE),0)</f>
        <v>#REF!</v>
      </c>
      <c r="MO20" t="e" cm="1">
        <f t="array" ref="MO20">_xlfn.IFNA(VLOOKUP($A20,TRANSPOSE(#REF!),MO$2+2,FALSE),0)</f>
        <v>#REF!</v>
      </c>
      <c r="MP20" t="e" cm="1">
        <f t="array" ref="MP20">_xlfn.IFNA(VLOOKUP($A20,TRANSPOSE(#REF!),MP$2+2,FALSE),0)</f>
        <v>#REF!</v>
      </c>
      <c r="MQ20" t="e" cm="1">
        <f t="array" ref="MQ20">_xlfn.IFNA(VLOOKUP($A20,TRANSPOSE(#REF!),MQ$2+2,FALSE),0)</f>
        <v>#REF!</v>
      </c>
      <c r="MR20" t="e" cm="1">
        <f t="array" ref="MR20">_xlfn.IFNA(VLOOKUP($A20,TRANSPOSE(#REF!),MR$2+2,FALSE),0)</f>
        <v>#REF!</v>
      </c>
      <c r="MS20" t="e" cm="1">
        <f t="array" ref="MS20">_xlfn.IFNA(VLOOKUP($A20,TRANSPOSE(#REF!),MS$2+2,FALSE),0)</f>
        <v>#REF!</v>
      </c>
      <c r="MT20" t="e" cm="1">
        <f t="array" ref="MT20">_xlfn.IFNA(VLOOKUP($A20,TRANSPOSE(#REF!),MT$2+2,FALSE),0)</f>
        <v>#REF!</v>
      </c>
      <c r="MU20" t="e" cm="1">
        <f t="array" ref="MU20">_xlfn.IFNA(VLOOKUP($A20,TRANSPOSE(#REF!),MU$2+2,FALSE),0)</f>
        <v>#REF!</v>
      </c>
      <c r="MV20" t="e" cm="1">
        <f t="array" ref="MV20">_xlfn.IFNA(VLOOKUP($A20,TRANSPOSE(#REF!),MV$2+2,FALSE),0)</f>
        <v>#REF!</v>
      </c>
      <c r="MW20" t="e" cm="1">
        <f t="array" ref="MW20">_xlfn.IFNA(VLOOKUP($A20,TRANSPOSE(#REF!),MW$2+2,FALSE),0)</f>
        <v>#REF!</v>
      </c>
      <c r="MX20" t="e" cm="1">
        <f t="array" ref="MX20">_xlfn.IFNA(VLOOKUP($A20,TRANSPOSE(#REF!),MX$2+2,FALSE),0)</f>
        <v>#REF!</v>
      </c>
      <c r="MY20" t="e" cm="1">
        <f t="array" ref="MY20">_xlfn.IFNA(VLOOKUP($A20,TRANSPOSE(#REF!),MY$2+2,FALSE),0)</f>
        <v>#REF!</v>
      </c>
      <c r="MZ20" t="e" cm="1">
        <f t="array" ref="MZ20">_xlfn.IFNA(VLOOKUP($A20,TRANSPOSE(#REF!),MZ$2+2,FALSE),0)</f>
        <v>#REF!</v>
      </c>
      <c r="NA20" t="e" cm="1">
        <f t="array" ref="NA20">_xlfn.IFNA(VLOOKUP($A20,TRANSPOSE(#REF!),NA$2+2,FALSE),0)</f>
        <v>#REF!</v>
      </c>
      <c r="NB20" t="e" cm="1">
        <f t="array" ref="NB20">_xlfn.IFNA(VLOOKUP($A20,TRANSPOSE(#REF!),NB$2+2,FALSE),0)</f>
        <v>#REF!</v>
      </c>
      <c r="NC20" t="e" cm="1">
        <f t="array" ref="NC20">_xlfn.IFNA(VLOOKUP($A20,TRANSPOSE(#REF!),NC$2+2,FALSE),0)</f>
        <v>#REF!</v>
      </c>
      <c r="ND20" t="e" cm="1">
        <f t="array" ref="ND20">_xlfn.IFNA(VLOOKUP($A20,TRANSPOSE(#REF!),ND$2+2,FALSE),0)</f>
        <v>#REF!</v>
      </c>
      <c r="NE20" t="e" cm="1">
        <f t="array" ref="NE20">_xlfn.IFNA(VLOOKUP($A20,TRANSPOSE(#REF!),NE$2+2,FALSE),0)</f>
        <v>#REF!</v>
      </c>
      <c r="NF20" t="e" cm="1">
        <f t="array" ref="NF20">_xlfn.IFNA(VLOOKUP($A20,TRANSPOSE(#REF!),NF$2+2,FALSE),0)</f>
        <v>#REF!</v>
      </c>
      <c r="NG20" t="e" cm="1">
        <f t="array" ref="NG20">_xlfn.IFNA(VLOOKUP($A20,TRANSPOSE(#REF!),NG$2+2,FALSE),0)</f>
        <v>#REF!</v>
      </c>
      <c r="NH20" t="e" cm="1">
        <f t="array" ref="NH20">_xlfn.IFNA(VLOOKUP($A20,TRANSPOSE(#REF!),NH$2+2,FALSE),0)</f>
        <v>#REF!</v>
      </c>
      <c r="NI20" t="e" cm="1">
        <f t="array" ref="NI20">_xlfn.IFNA(VLOOKUP($A20,TRANSPOSE(#REF!),NI$2+2,FALSE),0)</f>
        <v>#REF!</v>
      </c>
      <c r="NJ20" t="e" cm="1">
        <f t="array" ref="NJ20">_xlfn.IFNA(VLOOKUP($A20,TRANSPOSE(#REF!),NJ$2+2,FALSE),0)</f>
        <v>#REF!</v>
      </c>
      <c r="NL20" t="e">
        <f t="shared" si="0"/>
        <v>#REF!</v>
      </c>
      <c r="NM20" t="e">
        <f t="shared" si="1"/>
        <v>#REF!</v>
      </c>
    </row>
    <row r="21" spans="1:377" x14ac:dyDescent="0.3">
      <c r="A21" t="str">
        <v>PNL01_08</v>
      </c>
      <c r="B21" t="str">
        <v>Elektriciteit</v>
      </c>
      <c r="C21" t="str">
        <v>Conversion</v>
      </c>
      <c r="D21" t="str">
        <v>Power NL</v>
      </c>
      <c r="E21" t="str">
        <v>Generation</v>
      </c>
      <c r="F21" t="str">
        <v>Electricity NL - HV</v>
      </c>
      <c r="G21" t="str">
        <v>Hydrogen SOFC - Power NL</v>
      </c>
      <c r="H21" t="str">
        <v>[GW]</v>
      </c>
      <c r="I21">
        <f>_xlfn.IFNA(VLOOKUP(A21,'[1]PASTE Cap_Investment'!A:B,2,FALSE),0)</f>
        <v>0</v>
      </c>
      <c r="J21" t="e" cm="1">
        <f t="array" ref="J21">_xlfn.IFNA(VLOOKUP($A21,TRANSPOSE(#REF!),J$2+2,FALSE),0)</f>
        <v>#REF!</v>
      </c>
      <c r="K21" t="e" cm="1">
        <f t="array" ref="K21">_xlfn.IFNA(VLOOKUP($A21,TRANSPOSE(#REF!),K$2+2,FALSE),0)</f>
        <v>#REF!</v>
      </c>
      <c r="L21" t="e" cm="1">
        <f t="array" ref="L21">_xlfn.IFNA(VLOOKUP($A21,TRANSPOSE(#REF!),L$2+2,FALSE),0)</f>
        <v>#REF!</v>
      </c>
      <c r="M21" t="e" cm="1">
        <f t="array" ref="M21">_xlfn.IFNA(VLOOKUP($A21,TRANSPOSE(#REF!),M$2+2,FALSE),0)</f>
        <v>#REF!</v>
      </c>
      <c r="N21" t="e" cm="1">
        <f t="array" ref="N21">_xlfn.IFNA(VLOOKUP($A21,TRANSPOSE(#REF!),N$2+2,FALSE),0)</f>
        <v>#REF!</v>
      </c>
      <c r="O21" t="e" cm="1">
        <f t="array" ref="O21">_xlfn.IFNA(VLOOKUP($A21,TRANSPOSE(#REF!),O$2+2,FALSE),0)</f>
        <v>#REF!</v>
      </c>
      <c r="P21" t="e" cm="1">
        <f t="array" ref="P21">_xlfn.IFNA(VLOOKUP($A21,TRANSPOSE(#REF!),P$2+2,FALSE),0)</f>
        <v>#REF!</v>
      </c>
      <c r="Q21" t="e" cm="1">
        <f t="array" ref="Q21">_xlfn.IFNA(VLOOKUP($A21,TRANSPOSE(#REF!),Q$2+2,FALSE),0)</f>
        <v>#REF!</v>
      </c>
      <c r="R21" t="e" cm="1">
        <f t="array" ref="R21">_xlfn.IFNA(VLOOKUP($A21,TRANSPOSE(#REF!),R$2+2,FALSE),0)</f>
        <v>#REF!</v>
      </c>
      <c r="S21" t="e" cm="1">
        <f t="array" ref="S21">_xlfn.IFNA(VLOOKUP($A21,TRANSPOSE(#REF!),S$2+2,FALSE),0)</f>
        <v>#REF!</v>
      </c>
      <c r="T21" t="e" cm="1">
        <f t="array" ref="T21">_xlfn.IFNA(VLOOKUP($A21,TRANSPOSE(#REF!),T$2+2,FALSE),0)</f>
        <v>#REF!</v>
      </c>
      <c r="U21" t="e" cm="1">
        <f t="array" ref="U21">_xlfn.IFNA(VLOOKUP($A21,TRANSPOSE(#REF!),U$2+2,FALSE),0)</f>
        <v>#REF!</v>
      </c>
      <c r="V21" t="e" cm="1">
        <f t="array" ref="V21">_xlfn.IFNA(VLOOKUP($A21,TRANSPOSE(#REF!),V$2+2,FALSE),0)</f>
        <v>#REF!</v>
      </c>
      <c r="W21" t="e" cm="1">
        <f t="array" ref="W21">_xlfn.IFNA(VLOOKUP($A21,TRANSPOSE(#REF!),W$2+2,FALSE),0)</f>
        <v>#REF!</v>
      </c>
      <c r="X21" t="e" cm="1">
        <f t="array" ref="X21">_xlfn.IFNA(VLOOKUP($A21,TRANSPOSE(#REF!),X$2+2,FALSE),0)</f>
        <v>#REF!</v>
      </c>
      <c r="Y21" t="e" cm="1">
        <f t="array" ref="Y21">_xlfn.IFNA(VLOOKUP($A21,TRANSPOSE(#REF!),Y$2+2,FALSE),0)</f>
        <v>#REF!</v>
      </c>
      <c r="Z21" t="e" cm="1">
        <f t="array" ref="Z21">_xlfn.IFNA(VLOOKUP($A21,TRANSPOSE(#REF!),Z$2+2,FALSE),0)</f>
        <v>#REF!</v>
      </c>
      <c r="AA21" t="e" cm="1">
        <f t="array" ref="AA21">_xlfn.IFNA(VLOOKUP($A21,TRANSPOSE(#REF!),AA$2+2,FALSE),0)</f>
        <v>#REF!</v>
      </c>
      <c r="AB21" t="e" cm="1">
        <f t="array" ref="AB21">_xlfn.IFNA(VLOOKUP($A21,TRANSPOSE(#REF!),AB$2+2,FALSE),0)</f>
        <v>#REF!</v>
      </c>
      <c r="AC21" t="e" cm="1">
        <f t="array" ref="AC21">_xlfn.IFNA(VLOOKUP($A21,TRANSPOSE(#REF!),AC$2+2,FALSE),0)</f>
        <v>#REF!</v>
      </c>
      <c r="AD21" t="e" cm="1">
        <f t="array" ref="AD21">_xlfn.IFNA(VLOOKUP($A21,TRANSPOSE(#REF!),AD$2+2,FALSE),0)</f>
        <v>#REF!</v>
      </c>
      <c r="AE21" t="e" cm="1">
        <f t="array" ref="AE21">_xlfn.IFNA(VLOOKUP($A21,TRANSPOSE(#REF!),AE$2+2,FALSE),0)</f>
        <v>#REF!</v>
      </c>
      <c r="AF21" t="e" cm="1">
        <f t="array" ref="AF21">_xlfn.IFNA(VLOOKUP($A21,TRANSPOSE(#REF!),AF$2+2,FALSE),0)</f>
        <v>#REF!</v>
      </c>
      <c r="AG21" t="e" cm="1">
        <f t="array" ref="AG21">_xlfn.IFNA(VLOOKUP($A21,TRANSPOSE(#REF!),AG$2+2,FALSE),0)</f>
        <v>#REF!</v>
      </c>
      <c r="AH21" t="e" cm="1">
        <f t="array" ref="AH21">_xlfn.IFNA(VLOOKUP($A21,TRANSPOSE(#REF!),AH$2+2,FALSE),0)</f>
        <v>#REF!</v>
      </c>
      <c r="AI21" t="e" cm="1">
        <f t="array" ref="AI21">_xlfn.IFNA(VLOOKUP($A21,TRANSPOSE(#REF!),AI$2+2,FALSE),0)</f>
        <v>#REF!</v>
      </c>
      <c r="AJ21" t="e" cm="1">
        <f t="array" ref="AJ21">_xlfn.IFNA(VLOOKUP($A21,TRANSPOSE(#REF!),AJ$2+2,FALSE),0)</f>
        <v>#REF!</v>
      </c>
      <c r="AK21" t="e" cm="1">
        <f t="array" ref="AK21">_xlfn.IFNA(VLOOKUP($A21,TRANSPOSE(#REF!),AK$2+2,FALSE),0)</f>
        <v>#REF!</v>
      </c>
      <c r="AL21" t="e" cm="1">
        <f t="array" ref="AL21">_xlfn.IFNA(VLOOKUP($A21,TRANSPOSE(#REF!),AL$2+2,FALSE),0)</f>
        <v>#REF!</v>
      </c>
      <c r="AM21" t="e" cm="1">
        <f t="array" ref="AM21">_xlfn.IFNA(VLOOKUP($A21,TRANSPOSE(#REF!),AM$2+2,FALSE),0)</f>
        <v>#REF!</v>
      </c>
      <c r="AN21" t="e" cm="1">
        <f t="array" ref="AN21">_xlfn.IFNA(VLOOKUP($A21,TRANSPOSE(#REF!),AN$2+2,FALSE),0)</f>
        <v>#REF!</v>
      </c>
      <c r="AO21" t="e" cm="1">
        <f t="array" ref="AO21">_xlfn.IFNA(VLOOKUP($A21,TRANSPOSE(#REF!),AO$2+2,FALSE),0)</f>
        <v>#REF!</v>
      </c>
      <c r="AP21" t="e" cm="1">
        <f t="array" ref="AP21">_xlfn.IFNA(VLOOKUP($A21,TRANSPOSE(#REF!),AP$2+2,FALSE),0)</f>
        <v>#REF!</v>
      </c>
      <c r="AQ21" t="e" cm="1">
        <f t="array" ref="AQ21">_xlfn.IFNA(VLOOKUP($A21,TRANSPOSE(#REF!),AQ$2+2,FALSE),0)</f>
        <v>#REF!</v>
      </c>
      <c r="AR21" t="e" cm="1">
        <f t="array" ref="AR21">_xlfn.IFNA(VLOOKUP($A21,TRANSPOSE(#REF!),AR$2+2,FALSE),0)</f>
        <v>#REF!</v>
      </c>
      <c r="AS21" t="e" cm="1">
        <f t="array" ref="AS21">_xlfn.IFNA(VLOOKUP($A21,TRANSPOSE(#REF!),AS$2+2,FALSE),0)</f>
        <v>#REF!</v>
      </c>
      <c r="AT21" t="e" cm="1">
        <f t="array" ref="AT21">_xlfn.IFNA(VLOOKUP($A21,TRANSPOSE(#REF!),AT$2+2,FALSE),0)</f>
        <v>#REF!</v>
      </c>
      <c r="AU21" t="e" cm="1">
        <f t="array" ref="AU21">_xlfn.IFNA(VLOOKUP($A21,TRANSPOSE(#REF!),AU$2+2,FALSE),0)</f>
        <v>#REF!</v>
      </c>
      <c r="AV21" t="e" cm="1">
        <f t="array" ref="AV21">_xlfn.IFNA(VLOOKUP($A21,TRANSPOSE(#REF!),AV$2+2,FALSE),0)</f>
        <v>#REF!</v>
      </c>
      <c r="AW21" t="e" cm="1">
        <f t="array" ref="AW21">_xlfn.IFNA(VLOOKUP($A21,TRANSPOSE(#REF!),AW$2+2,FALSE),0)</f>
        <v>#REF!</v>
      </c>
      <c r="AX21" t="e" cm="1">
        <f t="array" ref="AX21">_xlfn.IFNA(VLOOKUP($A21,TRANSPOSE(#REF!),AX$2+2,FALSE),0)</f>
        <v>#REF!</v>
      </c>
      <c r="AY21" t="e" cm="1">
        <f t="array" ref="AY21">_xlfn.IFNA(VLOOKUP($A21,TRANSPOSE(#REF!),AY$2+2,FALSE),0)</f>
        <v>#REF!</v>
      </c>
      <c r="AZ21" t="e" cm="1">
        <f t="array" ref="AZ21">_xlfn.IFNA(VLOOKUP($A21,TRANSPOSE(#REF!),AZ$2+2,FALSE),0)</f>
        <v>#REF!</v>
      </c>
      <c r="BA21" t="e" cm="1">
        <f t="array" ref="BA21">_xlfn.IFNA(VLOOKUP($A21,TRANSPOSE(#REF!),BA$2+2,FALSE),0)</f>
        <v>#REF!</v>
      </c>
      <c r="BB21" t="e" cm="1">
        <f t="array" ref="BB21">_xlfn.IFNA(VLOOKUP($A21,TRANSPOSE(#REF!),BB$2+2,FALSE),0)</f>
        <v>#REF!</v>
      </c>
      <c r="BC21" t="e" cm="1">
        <f t="array" ref="BC21">_xlfn.IFNA(VLOOKUP($A21,TRANSPOSE(#REF!),BC$2+2,FALSE),0)</f>
        <v>#REF!</v>
      </c>
      <c r="BD21" t="e" cm="1">
        <f t="array" ref="BD21">_xlfn.IFNA(VLOOKUP($A21,TRANSPOSE(#REF!),BD$2+2,FALSE),0)</f>
        <v>#REF!</v>
      </c>
      <c r="BE21" t="e" cm="1">
        <f t="array" ref="BE21">_xlfn.IFNA(VLOOKUP($A21,TRANSPOSE(#REF!),BE$2+2,FALSE),0)</f>
        <v>#REF!</v>
      </c>
      <c r="BF21" t="e" cm="1">
        <f t="array" ref="BF21">_xlfn.IFNA(VLOOKUP($A21,TRANSPOSE(#REF!),BF$2+2,FALSE),0)</f>
        <v>#REF!</v>
      </c>
      <c r="BG21" t="e" cm="1">
        <f t="array" ref="BG21">_xlfn.IFNA(VLOOKUP($A21,TRANSPOSE(#REF!),BG$2+2,FALSE),0)</f>
        <v>#REF!</v>
      </c>
      <c r="BH21" t="e" cm="1">
        <f t="array" ref="BH21">_xlfn.IFNA(VLOOKUP($A21,TRANSPOSE(#REF!),BH$2+2,FALSE),0)</f>
        <v>#REF!</v>
      </c>
      <c r="BI21" t="e" cm="1">
        <f t="array" ref="BI21">_xlfn.IFNA(VLOOKUP($A21,TRANSPOSE(#REF!),BI$2+2,FALSE),0)</f>
        <v>#REF!</v>
      </c>
      <c r="BJ21" t="e" cm="1">
        <f t="array" ref="BJ21">_xlfn.IFNA(VLOOKUP($A21,TRANSPOSE(#REF!),BJ$2+2,FALSE),0)</f>
        <v>#REF!</v>
      </c>
      <c r="BK21" t="e" cm="1">
        <f t="array" ref="BK21">_xlfn.IFNA(VLOOKUP($A21,TRANSPOSE(#REF!),BK$2+2,FALSE),0)</f>
        <v>#REF!</v>
      </c>
      <c r="BL21" t="e" cm="1">
        <f t="array" ref="BL21">_xlfn.IFNA(VLOOKUP($A21,TRANSPOSE(#REF!),BL$2+2,FALSE),0)</f>
        <v>#REF!</v>
      </c>
      <c r="BM21" t="e" cm="1">
        <f t="array" ref="BM21">_xlfn.IFNA(VLOOKUP($A21,TRANSPOSE(#REF!),BM$2+2,FALSE),0)</f>
        <v>#REF!</v>
      </c>
      <c r="BN21" t="e" cm="1">
        <f t="array" ref="BN21">_xlfn.IFNA(VLOOKUP($A21,TRANSPOSE(#REF!),BN$2+2,FALSE),0)</f>
        <v>#REF!</v>
      </c>
      <c r="BO21" t="e" cm="1">
        <f t="array" ref="BO21">_xlfn.IFNA(VLOOKUP($A21,TRANSPOSE(#REF!),BO$2+2,FALSE),0)</f>
        <v>#REF!</v>
      </c>
      <c r="BP21" t="e" cm="1">
        <f t="array" ref="BP21">_xlfn.IFNA(VLOOKUP($A21,TRANSPOSE(#REF!),BP$2+2,FALSE),0)</f>
        <v>#REF!</v>
      </c>
      <c r="BQ21" t="e" cm="1">
        <f t="array" ref="BQ21">_xlfn.IFNA(VLOOKUP($A21,TRANSPOSE(#REF!),BQ$2+2,FALSE),0)</f>
        <v>#REF!</v>
      </c>
      <c r="BR21" t="e" cm="1">
        <f t="array" ref="BR21">_xlfn.IFNA(VLOOKUP($A21,TRANSPOSE(#REF!),BR$2+2,FALSE),0)</f>
        <v>#REF!</v>
      </c>
      <c r="BS21" t="e" cm="1">
        <f t="array" ref="BS21">_xlfn.IFNA(VLOOKUP($A21,TRANSPOSE(#REF!),BS$2+2,FALSE),0)</f>
        <v>#REF!</v>
      </c>
      <c r="BT21" t="e" cm="1">
        <f t="array" ref="BT21">_xlfn.IFNA(VLOOKUP($A21,TRANSPOSE(#REF!),BT$2+2,FALSE),0)</f>
        <v>#REF!</v>
      </c>
      <c r="BU21" t="e" cm="1">
        <f t="array" ref="BU21">_xlfn.IFNA(VLOOKUP($A21,TRANSPOSE(#REF!),BU$2+2,FALSE),0)</f>
        <v>#REF!</v>
      </c>
      <c r="BV21" t="e" cm="1">
        <f t="array" ref="BV21">_xlfn.IFNA(VLOOKUP($A21,TRANSPOSE(#REF!),BV$2+2,FALSE),0)</f>
        <v>#REF!</v>
      </c>
      <c r="BW21" t="e" cm="1">
        <f t="array" ref="BW21">_xlfn.IFNA(VLOOKUP($A21,TRANSPOSE(#REF!),BW$2+2,FALSE),0)</f>
        <v>#REF!</v>
      </c>
      <c r="BX21" t="e" cm="1">
        <f t="array" ref="BX21">_xlfn.IFNA(VLOOKUP($A21,TRANSPOSE(#REF!),BX$2+2,FALSE),0)</f>
        <v>#REF!</v>
      </c>
      <c r="BY21" t="e" cm="1">
        <f t="array" ref="BY21">_xlfn.IFNA(VLOOKUP($A21,TRANSPOSE(#REF!),BY$2+2,FALSE),0)</f>
        <v>#REF!</v>
      </c>
      <c r="BZ21" t="e" cm="1">
        <f t="array" ref="BZ21">_xlfn.IFNA(VLOOKUP($A21,TRANSPOSE(#REF!),BZ$2+2,FALSE),0)</f>
        <v>#REF!</v>
      </c>
      <c r="CA21" t="e" cm="1">
        <f t="array" ref="CA21">_xlfn.IFNA(VLOOKUP($A21,TRANSPOSE(#REF!),CA$2+2,FALSE),0)</f>
        <v>#REF!</v>
      </c>
      <c r="CB21" t="e" cm="1">
        <f t="array" ref="CB21">_xlfn.IFNA(VLOOKUP($A21,TRANSPOSE(#REF!),CB$2+2,FALSE),0)</f>
        <v>#REF!</v>
      </c>
      <c r="CC21" t="e" cm="1">
        <f t="array" ref="CC21">_xlfn.IFNA(VLOOKUP($A21,TRANSPOSE(#REF!),CC$2+2,FALSE),0)</f>
        <v>#REF!</v>
      </c>
      <c r="CD21" t="e" cm="1">
        <f t="array" ref="CD21">_xlfn.IFNA(VLOOKUP($A21,TRANSPOSE(#REF!),CD$2+2,FALSE),0)</f>
        <v>#REF!</v>
      </c>
      <c r="CE21" t="e" cm="1">
        <f t="array" ref="CE21">_xlfn.IFNA(VLOOKUP($A21,TRANSPOSE(#REF!),CE$2+2,FALSE),0)</f>
        <v>#REF!</v>
      </c>
      <c r="CF21" t="e" cm="1">
        <f t="array" ref="CF21">_xlfn.IFNA(VLOOKUP($A21,TRANSPOSE(#REF!),CF$2+2,FALSE),0)</f>
        <v>#REF!</v>
      </c>
      <c r="CG21" t="e" cm="1">
        <f t="array" ref="CG21">_xlfn.IFNA(VLOOKUP($A21,TRANSPOSE(#REF!),CG$2+2,FALSE),0)</f>
        <v>#REF!</v>
      </c>
      <c r="CH21" t="e" cm="1">
        <f t="array" ref="CH21">_xlfn.IFNA(VLOOKUP($A21,TRANSPOSE(#REF!),CH$2+2,FALSE),0)</f>
        <v>#REF!</v>
      </c>
      <c r="CI21" t="e" cm="1">
        <f t="array" ref="CI21">_xlfn.IFNA(VLOOKUP($A21,TRANSPOSE(#REF!),CI$2+2,FALSE),0)</f>
        <v>#REF!</v>
      </c>
      <c r="CJ21" t="e" cm="1">
        <f t="array" ref="CJ21">_xlfn.IFNA(VLOOKUP($A21,TRANSPOSE(#REF!),CJ$2+2,FALSE),0)</f>
        <v>#REF!</v>
      </c>
      <c r="CK21" t="e" cm="1">
        <f t="array" ref="CK21">_xlfn.IFNA(VLOOKUP($A21,TRANSPOSE(#REF!),CK$2+2,FALSE),0)</f>
        <v>#REF!</v>
      </c>
      <c r="CL21" t="e" cm="1">
        <f t="array" ref="CL21">_xlfn.IFNA(VLOOKUP($A21,TRANSPOSE(#REF!),CL$2+2,FALSE),0)</f>
        <v>#REF!</v>
      </c>
      <c r="CM21" t="e" cm="1">
        <f t="array" ref="CM21">_xlfn.IFNA(VLOOKUP($A21,TRANSPOSE(#REF!),CM$2+2,FALSE),0)</f>
        <v>#REF!</v>
      </c>
      <c r="CN21" t="e" cm="1">
        <f t="array" ref="CN21">_xlfn.IFNA(VLOOKUP($A21,TRANSPOSE(#REF!),CN$2+2,FALSE),0)</f>
        <v>#REF!</v>
      </c>
      <c r="CO21" t="e" cm="1">
        <f t="array" ref="CO21">_xlfn.IFNA(VLOOKUP($A21,TRANSPOSE(#REF!),CO$2+2,FALSE),0)</f>
        <v>#REF!</v>
      </c>
      <c r="CP21" t="e" cm="1">
        <f t="array" ref="CP21">_xlfn.IFNA(VLOOKUP($A21,TRANSPOSE(#REF!),CP$2+2,FALSE),0)</f>
        <v>#REF!</v>
      </c>
      <c r="CQ21" t="e" cm="1">
        <f t="array" ref="CQ21">_xlfn.IFNA(VLOOKUP($A21,TRANSPOSE(#REF!),CQ$2+2,FALSE),0)</f>
        <v>#REF!</v>
      </c>
      <c r="CR21" t="e" cm="1">
        <f t="array" ref="CR21">_xlfn.IFNA(VLOOKUP($A21,TRANSPOSE(#REF!),CR$2+2,FALSE),0)</f>
        <v>#REF!</v>
      </c>
      <c r="CS21" t="e" cm="1">
        <f t="array" ref="CS21">_xlfn.IFNA(VLOOKUP($A21,TRANSPOSE(#REF!),CS$2+2,FALSE),0)</f>
        <v>#REF!</v>
      </c>
      <c r="CT21" t="e" cm="1">
        <f t="array" ref="CT21">_xlfn.IFNA(VLOOKUP($A21,TRANSPOSE(#REF!),CT$2+2,FALSE),0)</f>
        <v>#REF!</v>
      </c>
      <c r="CU21" t="e" cm="1">
        <f t="array" ref="CU21">_xlfn.IFNA(VLOOKUP($A21,TRANSPOSE(#REF!),CU$2+2,FALSE),0)</f>
        <v>#REF!</v>
      </c>
      <c r="CV21" t="e" cm="1">
        <f t="array" ref="CV21">_xlfn.IFNA(VLOOKUP($A21,TRANSPOSE(#REF!),CV$2+2,FALSE),0)</f>
        <v>#REF!</v>
      </c>
      <c r="CW21" t="e" cm="1">
        <f t="array" ref="CW21">_xlfn.IFNA(VLOOKUP($A21,TRANSPOSE(#REF!),CW$2+2,FALSE),0)</f>
        <v>#REF!</v>
      </c>
      <c r="CX21" t="e" cm="1">
        <f t="array" ref="CX21">_xlfn.IFNA(VLOOKUP($A21,TRANSPOSE(#REF!),CX$2+2,FALSE),0)</f>
        <v>#REF!</v>
      </c>
      <c r="CY21" t="e" cm="1">
        <f t="array" ref="CY21">_xlfn.IFNA(VLOOKUP($A21,TRANSPOSE(#REF!),CY$2+2,FALSE),0)</f>
        <v>#REF!</v>
      </c>
      <c r="CZ21" t="e" cm="1">
        <f t="array" ref="CZ21">_xlfn.IFNA(VLOOKUP($A21,TRANSPOSE(#REF!),CZ$2+2,FALSE),0)</f>
        <v>#REF!</v>
      </c>
      <c r="DA21" t="e" cm="1">
        <f t="array" ref="DA21">_xlfn.IFNA(VLOOKUP($A21,TRANSPOSE(#REF!),DA$2+2,FALSE),0)</f>
        <v>#REF!</v>
      </c>
      <c r="DB21" t="e" cm="1">
        <f t="array" ref="DB21">_xlfn.IFNA(VLOOKUP($A21,TRANSPOSE(#REF!),DB$2+2,FALSE),0)</f>
        <v>#REF!</v>
      </c>
      <c r="DC21" t="e" cm="1">
        <f t="array" ref="DC21">_xlfn.IFNA(VLOOKUP($A21,TRANSPOSE(#REF!),DC$2+2,FALSE),0)</f>
        <v>#REF!</v>
      </c>
      <c r="DD21" t="e" cm="1">
        <f t="array" ref="DD21">_xlfn.IFNA(VLOOKUP($A21,TRANSPOSE(#REF!),DD$2+2,FALSE),0)</f>
        <v>#REF!</v>
      </c>
      <c r="DE21" t="e" cm="1">
        <f t="array" ref="DE21">_xlfn.IFNA(VLOOKUP($A21,TRANSPOSE(#REF!),DE$2+2,FALSE),0)</f>
        <v>#REF!</v>
      </c>
      <c r="DF21" t="e" cm="1">
        <f t="array" ref="DF21">_xlfn.IFNA(VLOOKUP($A21,TRANSPOSE(#REF!),DF$2+2,FALSE),0)</f>
        <v>#REF!</v>
      </c>
      <c r="DG21" t="e" cm="1">
        <f t="array" ref="DG21">_xlfn.IFNA(VLOOKUP($A21,TRANSPOSE(#REF!),DG$2+2,FALSE),0)</f>
        <v>#REF!</v>
      </c>
      <c r="DH21" t="e" cm="1">
        <f t="array" ref="DH21">_xlfn.IFNA(VLOOKUP($A21,TRANSPOSE(#REF!),DH$2+2,FALSE),0)</f>
        <v>#REF!</v>
      </c>
      <c r="DI21" t="e" cm="1">
        <f t="array" ref="DI21">_xlfn.IFNA(VLOOKUP($A21,TRANSPOSE(#REF!),DI$2+2,FALSE),0)</f>
        <v>#REF!</v>
      </c>
      <c r="DJ21" t="e" cm="1">
        <f t="array" ref="DJ21">_xlfn.IFNA(VLOOKUP($A21,TRANSPOSE(#REF!),DJ$2+2,FALSE),0)</f>
        <v>#REF!</v>
      </c>
      <c r="DK21" t="e" cm="1">
        <f t="array" ref="DK21">_xlfn.IFNA(VLOOKUP($A21,TRANSPOSE(#REF!),DK$2+2,FALSE),0)</f>
        <v>#REF!</v>
      </c>
      <c r="DL21" t="e" cm="1">
        <f t="array" ref="DL21">_xlfn.IFNA(VLOOKUP($A21,TRANSPOSE(#REF!),DL$2+2,FALSE),0)</f>
        <v>#REF!</v>
      </c>
      <c r="DM21" t="e" cm="1">
        <f t="array" ref="DM21">_xlfn.IFNA(VLOOKUP($A21,TRANSPOSE(#REF!),DM$2+2,FALSE),0)</f>
        <v>#REF!</v>
      </c>
      <c r="DN21" t="e" cm="1">
        <f t="array" ref="DN21">_xlfn.IFNA(VLOOKUP($A21,TRANSPOSE(#REF!),DN$2+2,FALSE),0)</f>
        <v>#REF!</v>
      </c>
      <c r="DO21" t="e" cm="1">
        <f t="array" ref="DO21">_xlfn.IFNA(VLOOKUP($A21,TRANSPOSE(#REF!),DO$2+2,FALSE),0)</f>
        <v>#REF!</v>
      </c>
      <c r="DP21" t="e" cm="1">
        <f t="array" ref="DP21">_xlfn.IFNA(VLOOKUP($A21,TRANSPOSE(#REF!),DP$2+2,FALSE),0)</f>
        <v>#REF!</v>
      </c>
      <c r="DQ21" t="e" cm="1">
        <f t="array" ref="DQ21">_xlfn.IFNA(VLOOKUP($A21,TRANSPOSE(#REF!),DQ$2+2,FALSE),0)</f>
        <v>#REF!</v>
      </c>
      <c r="DR21" t="e" cm="1">
        <f t="array" ref="DR21">_xlfn.IFNA(VLOOKUP($A21,TRANSPOSE(#REF!),DR$2+2,FALSE),0)</f>
        <v>#REF!</v>
      </c>
      <c r="DS21" t="e" cm="1">
        <f t="array" ref="DS21">_xlfn.IFNA(VLOOKUP($A21,TRANSPOSE(#REF!),DS$2+2,FALSE),0)</f>
        <v>#REF!</v>
      </c>
      <c r="DT21" t="e" cm="1">
        <f t="array" ref="DT21">_xlfn.IFNA(VLOOKUP($A21,TRANSPOSE(#REF!),DT$2+2,FALSE),0)</f>
        <v>#REF!</v>
      </c>
      <c r="DU21" t="e" cm="1">
        <f t="array" ref="DU21">_xlfn.IFNA(VLOOKUP($A21,TRANSPOSE(#REF!),DU$2+2,FALSE),0)</f>
        <v>#REF!</v>
      </c>
      <c r="DV21" t="e" cm="1">
        <f t="array" ref="DV21">_xlfn.IFNA(VLOOKUP($A21,TRANSPOSE(#REF!),DV$2+2,FALSE),0)</f>
        <v>#REF!</v>
      </c>
      <c r="DW21" t="e" cm="1">
        <f t="array" ref="DW21">_xlfn.IFNA(VLOOKUP($A21,TRANSPOSE(#REF!),DW$2+2,FALSE),0)</f>
        <v>#REF!</v>
      </c>
      <c r="DX21" t="e" cm="1">
        <f t="array" ref="DX21">_xlfn.IFNA(VLOOKUP($A21,TRANSPOSE(#REF!),DX$2+2,FALSE),0)</f>
        <v>#REF!</v>
      </c>
      <c r="DY21" t="e" cm="1">
        <f t="array" ref="DY21">_xlfn.IFNA(VLOOKUP($A21,TRANSPOSE(#REF!),DY$2+2,FALSE),0)</f>
        <v>#REF!</v>
      </c>
      <c r="DZ21" t="e" cm="1">
        <f t="array" ref="DZ21">_xlfn.IFNA(VLOOKUP($A21,TRANSPOSE(#REF!),DZ$2+2,FALSE),0)</f>
        <v>#REF!</v>
      </c>
      <c r="EA21" t="e" cm="1">
        <f t="array" ref="EA21">_xlfn.IFNA(VLOOKUP($A21,TRANSPOSE(#REF!),EA$2+2,FALSE),0)</f>
        <v>#REF!</v>
      </c>
      <c r="EB21" t="e" cm="1">
        <f t="array" ref="EB21">_xlfn.IFNA(VLOOKUP($A21,TRANSPOSE(#REF!),EB$2+2,FALSE),0)</f>
        <v>#REF!</v>
      </c>
      <c r="EC21" t="e" cm="1">
        <f t="array" ref="EC21">_xlfn.IFNA(VLOOKUP($A21,TRANSPOSE(#REF!),EC$2+2,FALSE),0)</f>
        <v>#REF!</v>
      </c>
      <c r="ED21" t="e" cm="1">
        <f t="array" ref="ED21">_xlfn.IFNA(VLOOKUP($A21,TRANSPOSE(#REF!),ED$2+2,FALSE),0)</f>
        <v>#REF!</v>
      </c>
      <c r="EE21" t="e" cm="1">
        <f t="array" ref="EE21">_xlfn.IFNA(VLOOKUP($A21,TRANSPOSE(#REF!),EE$2+2,FALSE),0)</f>
        <v>#REF!</v>
      </c>
      <c r="EF21" t="e" cm="1">
        <f t="array" ref="EF21">_xlfn.IFNA(VLOOKUP($A21,TRANSPOSE(#REF!),EF$2+2,FALSE),0)</f>
        <v>#REF!</v>
      </c>
      <c r="EG21" t="e" cm="1">
        <f t="array" ref="EG21">_xlfn.IFNA(VLOOKUP($A21,TRANSPOSE(#REF!),EG$2+2,FALSE),0)</f>
        <v>#REF!</v>
      </c>
      <c r="EH21" t="e" cm="1">
        <f t="array" ref="EH21">_xlfn.IFNA(VLOOKUP($A21,TRANSPOSE(#REF!),EH$2+2,FALSE),0)</f>
        <v>#REF!</v>
      </c>
      <c r="EI21" t="e" cm="1">
        <f t="array" ref="EI21">_xlfn.IFNA(VLOOKUP($A21,TRANSPOSE(#REF!),EI$2+2,FALSE),0)</f>
        <v>#REF!</v>
      </c>
      <c r="EJ21" t="e" cm="1">
        <f t="array" ref="EJ21">_xlfn.IFNA(VLOOKUP($A21,TRANSPOSE(#REF!),EJ$2+2,FALSE),0)</f>
        <v>#REF!</v>
      </c>
      <c r="EK21" t="e" cm="1">
        <f t="array" ref="EK21">_xlfn.IFNA(VLOOKUP($A21,TRANSPOSE(#REF!),EK$2+2,FALSE),0)</f>
        <v>#REF!</v>
      </c>
      <c r="EL21" t="e" cm="1">
        <f t="array" ref="EL21">_xlfn.IFNA(VLOOKUP($A21,TRANSPOSE(#REF!),EL$2+2,FALSE),0)</f>
        <v>#REF!</v>
      </c>
      <c r="EM21" t="e" cm="1">
        <f t="array" ref="EM21">_xlfn.IFNA(VLOOKUP($A21,TRANSPOSE(#REF!),EM$2+2,FALSE),0)</f>
        <v>#REF!</v>
      </c>
      <c r="EN21" t="e" cm="1">
        <f t="array" ref="EN21">_xlfn.IFNA(VLOOKUP($A21,TRANSPOSE(#REF!),EN$2+2,FALSE),0)</f>
        <v>#REF!</v>
      </c>
      <c r="EO21" t="e" cm="1">
        <f t="array" ref="EO21">_xlfn.IFNA(VLOOKUP($A21,TRANSPOSE(#REF!),EO$2+2,FALSE),0)</f>
        <v>#REF!</v>
      </c>
      <c r="EP21" t="e" cm="1">
        <f t="array" ref="EP21">_xlfn.IFNA(VLOOKUP($A21,TRANSPOSE(#REF!),EP$2+2,FALSE),0)</f>
        <v>#REF!</v>
      </c>
      <c r="EQ21" t="e" cm="1">
        <f t="array" ref="EQ21">_xlfn.IFNA(VLOOKUP($A21,TRANSPOSE(#REF!),EQ$2+2,FALSE),0)</f>
        <v>#REF!</v>
      </c>
      <c r="ER21" t="e" cm="1">
        <f t="array" ref="ER21">_xlfn.IFNA(VLOOKUP($A21,TRANSPOSE(#REF!),ER$2+2,FALSE),0)</f>
        <v>#REF!</v>
      </c>
      <c r="ES21" t="e" cm="1">
        <f t="array" ref="ES21">_xlfn.IFNA(VLOOKUP($A21,TRANSPOSE(#REF!),ES$2+2,FALSE),0)</f>
        <v>#REF!</v>
      </c>
      <c r="ET21" t="e" cm="1">
        <f t="array" ref="ET21">_xlfn.IFNA(VLOOKUP($A21,TRANSPOSE(#REF!),ET$2+2,FALSE),0)</f>
        <v>#REF!</v>
      </c>
      <c r="EU21" t="e" cm="1">
        <f t="array" ref="EU21">_xlfn.IFNA(VLOOKUP($A21,TRANSPOSE(#REF!),EU$2+2,FALSE),0)</f>
        <v>#REF!</v>
      </c>
      <c r="EV21" t="e" cm="1">
        <f t="array" ref="EV21">_xlfn.IFNA(VLOOKUP($A21,TRANSPOSE(#REF!),EV$2+2,FALSE),0)</f>
        <v>#REF!</v>
      </c>
      <c r="EW21" t="e" cm="1">
        <f t="array" ref="EW21">_xlfn.IFNA(VLOOKUP($A21,TRANSPOSE(#REF!),EW$2+2,FALSE),0)</f>
        <v>#REF!</v>
      </c>
      <c r="EX21" t="e" cm="1">
        <f t="array" ref="EX21">_xlfn.IFNA(VLOOKUP($A21,TRANSPOSE(#REF!),EX$2+2,FALSE),0)</f>
        <v>#REF!</v>
      </c>
      <c r="EY21" t="e" cm="1">
        <f t="array" ref="EY21">_xlfn.IFNA(VLOOKUP($A21,TRANSPOSE(#REF!),EY$2+2,FALSE),0)</f>
        <v>#REF!</v>
      </c>
      <c r="EZ21" t="e" cm="1">
        <f t="array" ref="EZ21">_xlfn.IFNA(VLOOKUP($A21,TRANSPOSE(#REF!),EZ$2+2,FALSE),0)</f>
        <v>#REF!</v>
      </c>
      <c r="FA21" t="e" cm="1">
        <f t="array" ref="FA21">_xlfn.IFNA(VLOOKUP($A21,TRANSPOSE(#REF!),FA$2+2,FALSE),0)</f>
        <v>#REF!</v>
      </c>
      <c r="FB21" t="e" cm="1">
        <f t="array" ref="FB21">_xlfn.IFNA(VLOOKUP($A21,TRANSPOSE(#REF!),FB$2+2,FALSE),0)</f>
        <v>#REF!</v>
      </c>
      <c r="FC21" t="e" cm="1">
        <f t="array" ref="FC21">_xlfn.IFNA(VLOOKUP($A21,TRANSPOSE(#REF!),FC$2+2,FALSE),0)</f>
        <v>#REF!</v>
      </c>
      <c r="FD21" t="e" cm="1">
        <f t="array" ref="FD21">_xlfn.IFNA(VLOOKUP($A21,TRANSPOSE(#REF!),FD$2+2,FALSE),0)</f>
        <v>#REF!</v>
      </c>
      <c r="FE21" t="e" cm="1">
        <f t="array" ref="FE21">_xlfn.IFNA(VLOOKUP($A21,TRANSPOSE(#REF!),FE$2+2,FALSE),0)</f>
        <v>#REF!</v>
      </c>
      <c r="FF21" t="e" cm="1">
        <f t="array" ref="FF21">_xlfn.IFNA(VLOOKUP($A21,TRANSPOSE(#REF!),FF$2+2,FALSE),0)</f>
        <v>#REF!</v>
      </c>
      <c r="FG21" t="e" cm="1">
        <f t="array" ref="FG21">_xlfn.IFNA(VLOOKUP($A21,TRANSPOSE(#REF!),FG$2+2,FALSE),0)</f>
        <v>#REF!</v>
      </c>
      <c r="FH21" t="e" cm="1">
        <f t="array" ref="FH21">_xlfn.IFNA(VLOOKUP($A21,TRANSPOSE(#REF!),FH$2+2,FALSE),0)</f>
        <v>#REF!</v>
      </c>
      <c r="FI21" t="e" cm="1">
        <f t="array" ref="FI21">_xlfn.IFNA(VLOOKUP($A21,TRANSPOSE(#REF!),FI$2+2,FALSE),0)</f>
        <v>#REF!</v>
      </c>
      <c r="FJ21" t="e" cm="1">
        <f t="array" ref="FJ21">_xlfn.IFNA(VLOOKUP($A21,TRANSPOSE(#REF!),FJ$2+2,FALSE),0)</f>
        <v>#REF!</v>
      </c>
      <c r="FK21" t="e" cm="1">
        <f t="array" ref="FK21">_xlfn.IFNA(VLOOKUP($A21,TRANSPOSE(#REF!),FK$2+2,FALSE),0)</f>
        <v>#REF!</v>
      </c>
      <c r="FL21" t="e" cm="1">
        <f t="array" ref="FL21">_xlfn.IFNA(VLOOKUP($A21,TRANSPOSE(#REF!),FL$2+2,FALSE),0)</f>
        <v>#REF!</v>
      </c>
      <c r="FM21" t="e" cm="1">
        <f t="array" ref="FM21">_xlfn.IFNA(VLOOKUP($A21,TRANSPOSE(#REF!),FM$2+2,FALSE),0)</f>
        <v>#REF!</v>
      </c>
      <c r="FN21" t="e" cm="1">
        <f t="array" ref="FN21">_xlfn.IFNA(VLOOKUP($A21,TRANSPOSE(#REF!),FN$2+2,FALSE),0)</f>
        <v>#REF!</v>
      </c>
      <c r="FO21" t="e" cm="1">
        <f t="array" ref="FO21">_xlfn.IFNA(VLOOKUP($A21,TRANSPOSE(#REF!),FO$2+2,FALSE),0)</f>
        <v>#REF!</v>
      </c>
      <c r="FP21" t="e" cm="1">
        <f t="array" ref="FP21">_xlfn.IFNA(VLOOKUP($A21,TRANSPOSE(#REF!),FP$2+2,FALSE),0)</f>
        <v>#REF!</v>
      </c>
      <c r="FQ21" t="e" cm="1">
        <f t="array" ref="FQ21">_xlfn.IFNA(VLOOKUP($A21,TRANSPOSE(#REF!),FQ$2+2,FALSE),0)</f>
        <v>#REF!</v>
      </c>
      <c r="FR21" t="e" cm="1">
        <f t="array" ref="FR21">_xlfn.IFNA(VLOOKUP($A21,TRANSPOSE(#REF!),FR$2+2,FALSE),0)</f>
        <v>#REF!</v>
      </c>
      <c r="FS21" t="e" cm="1">
        <f t="array" ref="FS21">_xlfn.IFNA(VLOOKUP($A21,TRANSPOSE(#REF!),FS$2+2,FALSE),0)</f>
        <v>#REF!</v>
      </c>
      <c r="FT21" t="e" cm="1">
        <f t="array" ref="FT21">_xlfn.IFNA(VLOOKUP($A21,TRANSPOSE(#REF!),FT$2+2,FALSE),0)</f>
        <v>#REF!</v>
      </c>
      <c r="FU21" t="e" cm="1">
        <f t="array" ref="FU21">_xlfn.IFNA(VLOOKUP($A21,TRANSPOSE(#REF!),FU$2+2,FALSE),0)</f>
        <v>#REF!</v>
      </c>
      <c r="FV21" t="e" cm="1">
        <f t="array" ref="FV21">_xlfn.IFNA(VLOOKUP($A21,TRANSPOSE(#REF!),FV$2+2,FALSE),0)</f>
        <v>#REF!</v>
      </c>
      <c r="FW21" t="e" cm="1">
        <f t="array" ref="FW21">_xlfn.IFNA(VLOOKUP($A21,TRANSPOSE(#REF!),FW$2+2,FALSE),0)</f>
        <v>#REF!</v>
      </c>
      <c r="FX21" t="e" cm="1">
        <f t="array" ref="FX21">_xlfn.IFNA(VLOOKUP($A21,TRANSPOSE(#REF!),FX$2+2,FALSE),0)</f>
        <v>#REF!</v>
      </c>
      <c r="FY21" t="e" cm="1">
        <f t="array" ref="FY21">_xlfn.IFNA(VLOOKUP($A21,TRANSPOSE(#REF!),FY$2+2,FALSE),0)</f>
        <v>#REF!</v>
      </c>
      <c r="FZ21" t="e" cm="1">
        <f t="array" ref="FZ21">_xlfn.IFNA(VLOOKUP($A21,TRANSPOSE(#REF!),FZ$2+2,FALSE),0)</f>
        <v>#REF!</v>
      </c>
      <c r="GA21" t="e" cm="1">
        <f t="array" ref="GA21">_xlfn.IFNA(VLOOKUP($A21,TRANSPOSE(#REF!),GA$2+2,FALSE),0)</f>
        <v>#REF!</v>
      </c>
      <c r="GB21" t="e" cm="1">
        <f t="array" ref="GB21">_xlfn.IFNA(VLOOKUP($A21,TRANSPOSE(#REF!),GB$2+2,FALSE),0)</f>
        <v>#REF!</v>
      </c>
      <c r="GC21" t="e" cm="1">
        <f t="array" ref="GC21">_xlfn.IFNA(VLOOKUP($A21,TRANSPOSE(#REF!),GC$2+2,FALSE),0)</f>
        <v>#REF!</v>
      </c>
      <c r="GD21" t="e" cm="1">
        <f t="array" ref="GD21">_xlfn.IFNA(VLOOKUP($A21,TRANSPOSE(#REF!),GD$2+2,FALSE),0)</f>
        <v>#REF!</v>
      </c>
      <c r="GE21" t="e" cm="1">
        <f t="array" ref="GE21">_xlfn.IFNA(VLOOKUP($A21,TRANSPOSE(#REF!),GE$2+2,FALSE),0)</f>
        <v>#REF!</v>
      </c>
      <c r="GF21" t="e" cm="1">
        <f t="array" ref="GF21">_xlfn.IFNA(VLOOKUP($A21,TRANSPOSE(#REF!),GF$2+2,FALSE),0)</f>
        <v>#REF!</v>
      </c>
      <c r="GG21" t="e" cm="1">
        <f t="array" ref="GG21">_xlfn.IFNA(VLOOKUP($A21,TRANSPOSE(#REF!),GG$2+2,FALSE),0)</f>
        <v>#REF!</v>
      </c>
      <c r="GH21" t="e" cm="1">
        <f t="array" ref="GH21">_xlfn.IFNA(VLOOKUP($A21,TRANSPOSE(#REF!),GH$2+2,FALSE),0)</f>
        <v>#REF!</v>
      </c>
      <c r="GI21" t="e" cm="1">
        <f t="array" ref="GI21">_xlfn.IFNA(VLOOKUP($A21,TRANSPOSE(#REF!),GI$2+2,FALSE),0)</f>
        <v>#REF!</v>
      </c>
      <c r="GJ21" t="e" cm="1">
        <f t="array" ref="GJ21">_xlfn.IFNA(VLOOKUP($A21,TRANSPOSE(#REF!),GJ$2+2,FALSE),0)</f>
        <v>#REF!</v>
      </c>
      <c r="GK21" t="e" cm="1">
        <f t="array" ref="GK21">_xlfn.IFNA(VLOOKUP($A21,TRANSPOSE(#REF!),GK$2+2,FALSE),0)</f>
        <v>#REF!</v>
      </c>
      <c r="GL21" t="e" cm="1">
        <f t="array" ref="GL21">_xlfn.IFNA(VLOOKUP($A21,TRANSPOSE(#REF!),GL$2+2,FALSE),0)</f>
        <v>#REF!</v>
      </c>
      <c r="GM21" t="e" cm="1">
        <f t="array" ref="GM21">_xlfn.IFNA(VLOOKUP($A21,TRANSPOSE(#REF!),GM$2+2,FALSE),0)</f>
        <v>#REF!</v>
      </c>
      <c r="GN21" t="e" cm="1">
        <f t="array" ref="GN21">_xlfn.IFNA(VLOOKUP($A21,TRANSPOSE(#REF!),GN$2+2,FALSE),0)</f>
        <v>#REF!</v>
      </c>
      <c r="GO21" t="e" cm="1">
        <f t="array" ref="GO21">_xlfn.IFNA(VLOOKUP($A21,TRANSPOSE(#REF!),GO$2+2,FALSE),0)</f>
        <v>#REF!</v>
      </c>
      <c r="GP21" t="e" cm="1">
        <f t="array" ref="GP21">_xlfn.IFNA(VLOOKUP($A21,TRANSPOSE(#REF!),GP$2+2,FALSE),0)</f>
        <v>#REF!</v>
      </c>
      <c r="GQ21" t="e" cm="1">
        <f t="array" ref="GQ21">_xlfn.IFNA(VLOOKUP($A21,TRANSPOSE(#REF!),GQ$2+2,FALSE),0)</f>
        <v>#REF!</v>
      </c>
      <c r="GR21" t="e" cm="1">
        <f t="array" ref="GR21">_xlfn.IFNA(VLOOKUP($A21,TRANSPOSE(#REF!),GR$2+2,FALSE),0)</f>
        <v>#REF!</v>
      </c>
      <c r="GS21" t="e" cm="1">
        <f t="array" ref="GS21">_xlfn.IFNA(VLOOKUP($A21,TRANSPOSE(#REF!),GS$2+2,FALSE),0)</f>
        <v>#REF!</v>
      </c>
      <c r="GT21" t="e" cm="1">
        <f t="array" ref="GT21">_xlfn.IFNA(VLOOKUP($A21,TRANSPOSE(#REF!),GT$2+2,FALSE),0)</f>
        <v>#REF!</v>
      </c>
      <c r="GU21" t="e" cm="1">
        <f t="array" ref="GU21">_xlfn.IFNA(VLOOKUP($A21,TRANSPOSE(#REF!),GU$2+2,FALSE),0)</f>
        <v>#REF!</v>
      </c>
      <c r="GV21" t="e" cm="1">
        <f t="array" ref="GV21">_xlfn.IFNA(VLOOKUP($A21,TRANSPOSE(#REF!),GV$2+2,FALSE),0)</f>
        <v>#REF!</v>
      </c>
      <c r="GW21" t="e" cm="1">
        <f t="array" ref="GW21">_xlfn.IFNA(VLOOKUP($A21,TRANSPOSE(#REF!),GW$2+2,FALSE),0)</f>
        <v>#REF!</v>
      </c>
      <c r="GX21" t="e" cm="1">
        <f t="array" ref="GX21">_xlfn.IFNA(VLOOKUP($A21,TRANSPOSE(#REF!),GX$2+2,FALSE),0)</f>
        <v>#REF!</v>
      </c>
      <c r="GY21" t="e" cm="1">
        <f t="array" ref="GY21">_xlfn.IFNA(VLOOKUP($A21,TRANSPOSE(#REF!),GY$2+2,FALSE),0)</f>
        <v>#REF!</v>
      </c>
      <c r="GZ21" t="e" cm="1">
        <f t="array" ref="GZ21">_xlfn.IFNA(VLOOKUP($A21,TRANSPOSE(#REF!),GZ$2+2,FALSE),0)</f>
        <v>#REF!</v>
      </c>
      <c r="HA21" t="e" cm="1">
        <f t="array" ref="HA21">_xlfn.IFNA(VLOOKUP($A21,TRANSPOSE(#REF!),HA$2+2,FALSE),0)</f>
        <v>#REF!</v>
      </c>
      <c r="HB21" t="e" cm="1">
        <f t="array" ref="HB21">_xlfn.IFNA(VLOOKUP($A21,TRANSPOSE(#REF!),HB$2+2,FALSE),0)</f>
        <v>#REF!</v>
      </c>
      <c r="HC21" t="e" cm="1">
        <f t="array" ref="HC21">_xlfn.IFNA(VLOOKUP($A21,TRANSPOSE(#REF!),HC$2+2,FALSE),0)</f>
        <v>#REF!</v>
      </c>
      <c r="HD21" t="e" cm="1">
        <f t="array" ref="HD21">_xlfn.IFNA(VLOOKUP($A21,TRANSPOSE(#REF!),HD$2+2,FALSE),0)</f>
        <v>#REF!</v>
      </c>
      <c r="HE21" t="e" cm="1">
        <f t="array" ref="HE21">_xlfn.IFNA(VLOOKUP($A21,TRANSPOSE(#REF!),HE$2+2,FALSE),0)</f>
        <v>#REF!</v>
      </c>
      <c r="HF21" t="e" cm="1">
        <f t="array" ref="HF21">_xlfn.IFNA(VLOOKUP($A21,TRANSPOSE(#REF!),HF$2+2,FALSE),0)</f>
        <v>#REF!</v>
      </c>
      <c r="HG21" t="e" cm="1">
        <f t="array" ref="HG21">_xlfn.IFNA(VLOOKUP($A21,TRANSPOSE(#REF!),HG$2+2,FALSE),0)</f>
        <v>#REF!</v>
      </c>
      <c r="HH21" t="e" cm="1">
        <f t="array" ref="HH21">_xlfn.IFNA(VLOOKUP($A21,TRANSPOSE(#REF!),HH$2+2,FALSE),0)</f>
        <v>#REF!</v>
      </c>
      <c r="HI21" t="e" cm="1">
        <f t="array" ref="HI21">_xlfn.IFNA(VLOOKUP($A21,TRANSPOSE(#REF!),HI$2+2,FALSE),0)</f>
        <v>#REF!</v>
      </c>
      <c r="HJ21" t="e" cm="1">
        <f t="array" ref="HJ21">_xlfn.IFNA(VLOOKUP($A21,TRANSPOSE(#REF!),HJ$2+2,FALSE),0)</f>
        <v>#REF!</v>
      </c>
      <c r="HK21" t="e" cm="1">
        <f t="array" ref="HK21">_xlfn.IFNA(VLOOKUP($A21,TRANSPOSE(#REF!),HK$2+2,FALSE),0)</f>
        <v>#REF!</v>
      </c>
      <c r="HL21" t="e" cm="1">
        <f t="array" ref="HL21">_xlfn.IFNA(VLOOKUP($A21,TRANSPOSE(#REF!),HL$2+2,FALSE),0)</f>
        <v>#REF!</v>
      </c>
      <c r="HM21" t="e" cm="1">
        <f t="array" ref="HM21">_xlfn.IFNA(VLOOKUP($A21,TRANSPOSE(#REF!),HM$2+2,FALSE),0)</f>
        <v>#REF!</v>
      </c>
      <c r="HN21" t="e" cm="1">
        <f t="array" ref="HN21">_xlfn.IFNA(VLOOKUP($A21,TRANSPOSE(#REF!),HN$2+2,FALSE),0)</f>
        <v>#REF!</v>
      </c>
      <c r="HO21" t="e" cm="1">
        <f t="array" ref="HO21">_xlfn.IFNA(VLOOKUP($A21,TRANSPOSE(#REF!),HO$2+2,FALSE),0)</f>
        <v>#REF!</v>
      </c>
      <c r="HP21" t="e" cm="1">
        <f t="array" ref="HP21">_xlfn.IFNA(VLOOKUP($A21,TRANSPOSE(#REF!),HP$2+2,FALSE),0)</f>
        <v>#REF!</v>
      </c>
      <c r="HQ21" t="e" cm="1">
        <f t="array" ref="HQ21">_xlfn.IFNA(VLOOKUP($A21,TRANSPOSE(#REF!),HQ$2+2,FALSE),0)</f>
        <v>#REF!</v>
      </c>
      <c r="HR21" t="e" cm="1">
        <f t="array" ref="HR21">_xlfn.IFNA(VLOOKUP($A21,TRANSPOSE(#REF!),HR$2+2,FALSE),0)</f>
        <v>#REF!</v>
      </c>
      <c r="HS21" t="e" cm="1">
        <f t="array" ref="HS21">_xlfn.IFNA(VLOOKUP($A21,TRANSPOSE(#REF!),HS$2+2,FALSE),0)</f>
        <v>#REF!</v>
      </c>
      <c r="HT21" t="e" cm="1">
        <f t="array" ref="HT21">_xlfn.IFNA(VLOOKUP($A21,TRANSPOSE(#REF!),HT$2+2,FALSE),0)</f>
        <v>#REF!</v>
      </c>
      <c r="HU21" t="e" cm="1">
        <f t="array" ref="HU21">_xlfn.IFNA(VLOOKUP($A21,TRANSPOSE(#REF!),HU$2+2,FALSE),0)</f>
        <v>#REF!</v>
      </c>
      <c r="HV21" t="e" cm="1">
        <f t="array" ref="HV21">_xlfn.IFNA(VLOOKUP($A21,TRANSPOSE(#REF!),HV$2+2,FALSE),0)</f>
        <v>#REF!</v>
      </c>
      <c r="HW21" t="e" cm="1">
        <f t="array" ref="HW21">_xlfn.IFNA(VLOOKUP($A21,TRANSPOSE(#REF!),HW$2+2,FALSE),0)</f>
        <v>#REF!</v>
      </c>
      <c r="HX21" t="e" cm="1">
        <f t="array" ref="HX21">_xlfn.IFNA(VLOOKUP($A21,TRANSPOSE(#REF!),HX$2+2,FALSE),0)</f>
        <v>#REF!</v>
      </c>
      <c r="HY21" t="e" cm="1">
        <f t="array" ref="HY21">_xlfn.IFNA(VLOOKUP($A21,TRANSPOSE(#REF!),HY$2+2,FALSE),0)</f>
        <v>#REF!</v>
      </c>
      <c r="HZ21" t="e" cm="1">
        <f t="array" ref="HZ21">_xlfn.IFNA(VLOOKUP($A21,TRANSPOSE(#REF!),HZ$2+2,FALSE),0)</f>
        <v>#REF!</v>
      </c>
      <c r="IA21" t="e" cm="1">
        <f t="array" ref="IA21">_xlfn.IFNA(VLOOKUP($A21,TRANSPOSE(#REF!),IA$2+2,FALSE),0)</f>
        <v>#REF!</v>
      </c>
      <c r="IB21" t="e" cm="1">
        <f t="array" ref="IB21">_xlfn.IFNA(VLOOKUP($A21,TRANSPOSE(#REF!),IB$2+2,FALSE),0)</f>
        <v>#REF!</v>
      </c>
      <c r="IC21" t="e" cm="1">
        <f t="array" ref="IC21">_xlfn.IFNA(VLOOKUP($A21,TRANSPOSE(#REF!),IC$2+2,FALSE),0)</f>
        <v>#REF!</v>
      </c>
      <c r="ID21" t="e" cm="1">
        <f t="array" ref="ID21">_xlfn.IFNA(VLOOKUP($A21,TRANSPOSE(#REF!),ID$2+2,FALSE),0)</f>
        <v>#REF!</v>
      </c>
      <c r="IE21" t="e" cm="1">
        <f t="array" ref="IE21">_xlfn.IFNA(VLOOKUP($A21,TRANSPOSE(#REF!),IE$2+2,FALSE),0)</f>
        <v>#REF!</v>
      </c>
      <c r="IF21" t="e" cm="1">
        <f t="array" ref="IF21">_xlfn.IFNA(VLOOKUP($A21,TRANSPOSE(#REF!),IF$2+2,FALSE),0)</f>
        <v>#REF!</v>
      </c>
      <c r="IG21" t="e" cm="1">
        <f t="array" ref="IG21">_xlfn.IFNA(VLOOKUP($A21,TRANSPOSE(#REF!),IG$2+2,FALSE),0)</f>
        <v>#REF!</v>
      </c>
      <c r="IH21" t="e" cm="1">
        <f t="array" ref="IH21">_xlfn.IFNA(VLOOKUP($A21,TRANSPOSE(#REF!),IH$2+2,FALSE),0)</f>
        <v>#REF!</v>
      </c>
      <c r="II21" t="e" cm="1">
        <f t="array" ref="II21">_xlfn.IFNA(VLOOKUP($A21,TRANSPOSE(#REF!),II$2+2,FALSE),0)</f>
        <v>#REF!</v>
      </c>
      <c r="IJ21" t="e" cm="1">
        <f t="array" ref="IJ21">_xlfn.IFNA(VLOOKUP($A21,TRANSPOSE(#REF!),IJ$2+2,FALSE),0)</f>
        <v>#REF!</v>
      </c>
      <c r="IK21" t="e" cm="1">
        <f t="array" ref="IK21">_xlfn.IFNA(VLOOKUP($A21,TRANSPOSE(#REF!),IK$2+2,FALSE),0)</f>
        <v>#REF!</v>
      </c>
      <c r="IL21" t="e" cm="1">
        <f t="array" ref="IL21">_xlfn.IFNA(VLOOKUP($A21,TRANSPOSE(#REF!),IL$2+2,FALSE),0)</f>
        <v>#REF!</v>
      </c>
      <c r="IM21" t="e" cm="1">
        <f t="array" ref="IM21">_xlfn.IFNA(VLOOKUP($A21,TRANSPOSE(#REF!),IM$2+2,FALSE),0)</f>
        <v>#REF!</v>
      </c>
      <c r="IN21" t="e" cm="1">
        <f t="array" ref="IN21">_xlfn.IFNA(VLOOKUP($A21,TRANSPOSE(#REF!),IN$2+2,FALSE),0)</f>
        <v>#REF!</v>
      </c>
      <c r="IO21" t="e" cm="1">
        <f t="array" ref="IO21">_xlfn.IFNA(VLOOKUP($A21,TRANSPOSE(#REF!),IO$2+2,FALSE),0)</f>
        <v>#REF!</v>
      </c>
      <c r="IP21" t="e" cm="1">
        <f t="array" ref="IP21">_xlfn.IFNA(VLOOKUP($A21,TRANSPOSE(#REF!),IP$2+2,FALSE),0)</f>
        <v>#REF!</v>
      </c>
      <c r="IQ21" t="e" cm="1">
        <f t="array" ref="IQ21">_xlfn.IFNA(VLOOKUP($A21,TRANSPOSE(#REF!),IQ$2+2,FALSE),0)</f>
        <v>#REF!</v>
      </c>
      <c r="IR21" t="e" cm="1">
        <f t="array" ref="IR21">_xlfn.IFNA(VLOOKUP($A21,TRANSPOSE(#REF!),IR$2+2,FALSE),0)</f>
        <v>#REF!</v>
      </c>
      <c r="IS21" t="e" cm="1">
        <f t="array" ref="IS21">_xlfn.IFNA(VLOOKUP($A21,TRANSPOSE(#REF!),IS$2+2,FALSE),0)</f>
        <v>#REF!</v>
      </c>
      <c r="IT21" t="e" cm="1">
        <f t="array" ref="IT21">_xlfn.IFNA(VLOOKUP($A21,TRANSPOSE(#REF!),IT$2+2,FALSE),0)</f>
        <v>#REF!</v>
      </c>
      <c r="IU21" t="e" cm="1">
        <f t="array" ref="IU21">_xlfn.IFNA(VLOOKUP($A21,TRANSPOSE(#REF!),IU$2+2,FALSE),0)</f>
        <v>#REF!</v>
      </c>
      <c r="IV21" t="e" cm="1">
        <f t="array" ref="IV21">_xlfn.IFNA(VLOOKUP($A21,TRANSPOSE(#REF!),IV$2+2,FALSE),0)</f>
        <v>#REF!</v>
      </c>
      <c r="IW21" t="e" cm="1">
        <f t="array" ref="IW21">_xlfn.IFNA(VLOOKUP($A21,TRANSPOSE(#REF!),IW$2+2,FALSE),0)</f>
        <v>#REF!</v>
      </c>
      <c r="IX21" t="e" cm="1">
        <f t="array" ref="IX21">_xlfn.IFNA(VLOOKUP($A21,TRANSPOSE(#REF!),IX$2+2,FALSE),0)</f>
        <v>#REF!</v>
      </c>
      <c r="IY21" t="e" cm="1">
        <f t="array" ref="IY21">_xlfn.IFNA(VLOOKUP($A21,TRANSPOSE(#REF!),IY$2+2,FALSE),0)</f>
        <v>#REF!</v>
      </c>
      <c r="IZ21" t="e" cm="1">
        <f t="array" ref="IZ21">_xlfn.IFNA(VLOOKUP($A21,TRANSPOSE(#REF!),IZ$2+2,FALSE),0)</f>
        <v>#REF!</v>
      </c>
      <c r="JA21" t="e" cm="1">
        <f t="array" ref="JA21">_xlfn.IFNA(VLOOKUP($A21,TRANSPOSE(#REF!),JA$2+2,FALSE),0)</f>
        <v>#REF!</v>
      </c>
      <c r="JB21" t="e" cm="1">
        <f t="array" ref="JB21">_xlfn.IFNA(VLOOKUP($A21,TRANSPOSE(#REF!),JB$2+2,FALSE),0)</f>
        <v>#REF!</v>
      </c>
      <c r="JC21" t="e" cm="1">
        <f t="array" ref="JC21">_xlfn.IFNA(VLOOKUP($A21,TRANSPOSE(#REF!),JC$2+2,FALSE),0)</f>
        <v>#REF!</v>
      </c>
      <c r="JD21" t="e" cm="1">
        <f t="array" ref="JD21">_xlfn.IFNA(VLOOKUP($A21,TRANSPOSE(#REF!),JD$2+2,FALSE),0)</f>
        <v>#REF!</v>
      </c>
      <c r="JE21" t="e" cm="1">
        <f t="array" ref="JE21">_xlfn.IFNA(VLOOKUP($A21,TRANSPOSE(#REF!),JE$2+2,FALSE),0)</f>
        <v>#REF!</v>
      </c>
      <c r="JF21" t="e" cm="1">
        <f t="array" ref="JF21">_xlfn.IFNA(VLOOKUP($A21,TRANSPOSE(#REF!),JF$2+2,FALSE),0)</f>
        <v>#REF!</v>
      </c>
      <c r="JG21" t="e" cm="1">
        <f t="array" ref="JG21">_xlfn.IFNA(VLOOKUP($A21,TRANSPOSE(#REF!),JG$2+2,FALSE),0)</f>
        <v>#REF!</v>
      </c>
      <c r="JH21" t="e" cm="1">
        <f t="array" ref="JH21">_xlfn.IFNA(VLOOKUP($A21,TRANSPOSE(#REF!),JH$2+2,FALSE),0)</f>
        <v>#REF!</v>
      </c>
      <c r="JI21" t="e" cm="1">
        <f t="array" ref="JI21">_xlfn.IFNA(VLOOKUP($A21,TRANSPOSE(#REF!),JI$2+2,FALSE),0)</f>
        <v>#REF!</v>
      </c>
      <c r="JJ21" t="e" cm="1">
        <f t="array" ref="JJ21">_xlfn.IFNA(VLOOKUP($A21,TRANSPOSE(#REF!),JJ$2+2,FALSE),0)</f>
        <v>#REF!</v>
      </c>
      <c r="JK21" t="e" cm="1">
        <f t="array" ref="JK21">_xlfn.IFNA(VLOOKUP($A21,TRANSPOSE(#REF!),JK$2+2,FALSE),0)</f>
        <v>#REF!</v>
      </c>
      <c r="JL21" t="e" cm="1">
        <f t="array" ref="JL21">_xlfn.IFNA(VLOOKUP($A21,TRANSPOSE(#REF!),JL$2+2,FALSE),0)</f>
        <v>#REF!</v>
      </c>
      <c r="JM21" t="e" cm="1">
        <f t="array" ref="JM21">_xlfn.IFNA(VLOOKUP($A21,TRANSPOSE(#REF!),JM$2+2,FALSE),0)</f>
        <v>#REF!</v>
      </c>
      <c r="JN21" t="e" cm="1">
        <f t="array" ref="JN21">_xlfn.IFNA(VLOOKUP($A21,TRANSPOSE(#REF!),JN$2+2,FALSE),0)</f>
        <v>#REF!</v>
      </c>
      <c r="JO21" t="e" cm="1">
        <f t="array" ref="JO21">_xlfn.IFNA(VLOOKUP($A21,TRANSPOSE(#REF!),JO$2+2,FALSE),0)</f>
        <v>#REF!</v>
      </c>
      <c r="JP21" t="e" cm="1">
        <f t="array" ref="JP21">_xlfn.IFNA(VLOOKUP($A21,TRANSPOSE(#REF!),JP$2+2,FALSE),0)</f>
        <v>#REF!</v>
      </c>
      <c r="JQ21" t="e" cm="1">
        <f t="array" ref="JQ21">_xlfn.IFNA(VLOOKUP($A21,TRANSPOSE(#REF!),JQ$2+2,FALSE),0)</f>
        <v>#REF!</v>
      </c>
      <c r="JR21" t="e" cm="1">
        <f t="array" ref="JR21">_xlfn.IFNA(VLOOKUP($A21,TRANSPOSE(#REF!),JR$2+2,FALSE),0)</f>
        <v>#REF!</v>
      </c>
      <c r="JS21" t="e" cm="1">
        <f t="array" ref="JS21">_xlfn.IFNA(VLOOKUP($A21,TRANSPOSE(#REF!),JS$2+2,FALSE),0)</f>
        <v>#REF!</v>
      </c>
      <c r="JT21" t="e" cm="1">
        <f t="array" ref="JT21">_xlfn.IFNA(VLOOKUP($A21,TRANSPOSE(#REF!),JT$2+2,FALSE),0)</f>
        <v>#REF!</v>
      </c>
      <c r="JU21" t="e" cm="1">
        <f t="array" ref="JU21">_xlfn.IFNA(VLOOKUP($A21,TRANSPOSE(#REF!),JU$2+2,FALSE),0)</f>
        <v>#REF!</v>
      </c>
      <c r="JV21" t="e" cm="1">
        <f t="array" ref="JV21">_xlfn.IFNA(VLOOKUP($A21,TRANSPOSE(#REF!),JV$2+2,FALSE),0)</f>
        <v>#REF!</v>
      </c>
      <c r="JW21" t="e" cm="1">
        <f t="array" ref="JW21">_xlfn.IFNA(VLOOKUP($A21,TRANSPOSE(#REF!),JW$2+2,FALSE),0)</f>
        <v>#REF!</v>
      </c>
      <c r="JX21" t="e" cm="1">
        <f t="array" ref="JX21">_xlfn.IFNA(VLOOKUP($A21,TRANSPOSE(#REF!),JX$2+2,FALSE),0)</f>
        <v>#REF!</v>
      </c>
      <c r="JY21" t="e" cm="1">
        <f t="array" ref="JY21">_xlfn.IFNA(VLOOKUP($A21,TRANSPOSE(#REF!),JY$2+2,FALSE),0)</f>
        <v>#REF!</v>
      </c>
      <c r="JZ21" t="e" cm="1">
        <f t="array" ref="JZ21">_xlfn.IFNA(VLOOKUP($A21,TRANSPOSE(#REF!),JZ$2+2,FALSE),0)</f>
        <v>#REF!</v>
      </c>
      <c r="KA21" t="e" cm="1">
        <f t="array" ref="KA21">_xlfn.IFNA(VLOOKUP($A21,TRANSPOSE(#REF!),KA$2+2,FALSE),0)</f>
        <v>#REF!</v>
      </c>
      <c r="KB21" t="e" cm="1">
        <f t="array" ref="KB21">_xlfn.IFNA(VLOOKUP($A21,TRANSPOSE(#REF!),KB$2+2,FALSE),0)</f>
        <v>#REF!</v>
      </c>
      <c r="KC21" t="e" cm="1">
        <f t="array" ref="KC21">_xlfn.IFNA(VLOOKUP($A21,TRANSPOSE(#REF!),KC$2+2,FALSE),0)</f>
        <v>#REF!</v>
      </c>
      <c r="KD21" t="e" cm="1">
        <f t="array" ref="KD21">_xlfn.IFNA(VLOOKUP($A21,TRANSPOSE(#REF!),KD$2+2,FALSE),0)</f>
        <v>#REF!</v>
      </c>
      <c r="KE21" t="e" cm="1">
        <f t="array" ref="KE21">_xlfn.IFNA(VLOOKUP($A21,TRANSPOSE(#REF!),KE$2+2,FALSE),0)</f>
        <v>#REF!</v>
      </c>
      <c r="KF21" t="e" cm="1">
        <f t="array" ref="KF21">_xlfn.IFNA(VLOOKUP($A21,TRANSPOSE(#REF!),KF$2+2,FALSE),0)</f>
        <v>#REF!</v>
      </c>
      <c r="KG21" t="e" cm="1">
        <f t="array" ref="KG21">_xlfn.IFNA(VLOOKUP($A21,TRANSPOSE(#REF!),KG$2+2,FALSE),0)</f>
        <v>#REF!</v>
      </c>
      <c r="KH21" t="e" cm="1">
        <f t="array" ref="KH21">_xlfn.IFNA(VLOOKUP($A21,TRANSPOSE(#REF!),KH$2+2,FALSE),0)</f>
        <v>#REF!</v>
      </c>
      <c r="KI21" t="e" cm="1">
        <f t="array" ref="KI21">_xlfn.IFNA(VLOOKUP($A21,TRANSPOSE(#REF!),KI$2+2,FALSE),0)</f>
        <v>#REF!</v>
      </c>
      <c r="KJ21" t="e" cm="1">
        <f t="array" ref="KJ21">_xlfn.IFNA(VLOOKUP($A21,TRANSPOSE(#REF!),KJ$2+2,FALSE),0)</f>
        <v>#REF!</v>
      </c>
      <c r="KK21" t="e" cm="1">
        <f t="array" ref="KK21">_xlfn.IFNA(VLOOKUP($A21,TRANSPOSE(#REF!),KK$2+2,FALSE),0)</f>
        <v>#REF!</v>
      </c>
      <c r="KL21" t="e" cm="1">
        <f t="array" ref="KL21">_xlfn.IFNA(VLOOKUP($A21,TRANSPOSE(#REF!),KL$2+2,FALSE),0)</f>
        <v>#REF!</v>
      </c>
      <c r="KM21" t="e" cm="1">
        <f t="array" ref="KM21">_xlfn.IFNA(VLOOKUP($A21,TRANSPOSE(#REF!),KM$2+2,FALSE),0)</f>
        <v>#REF!</v>
      </c>
      <c r="KN21" t="e" cm="1">
        <f t="array" ref="KN21">_xlfn.IFNA(VLOOKUP($A21,TRANSPOSE(#REF!),KN$2+2,FALSE),0)</f>
        <v>#REF!</v>
      </c>
      <c r="KO21" t="e" cm="1">
        <f t="array" ref="KO21">_xlfn.IFNA(VLOOKUP($A21,TRANSPOSE(#REF!),KO$2+2,FALSE),0)</f>
        <v>#REF!</v>
      </c>
      <c r="KP21" t="e" cm="1">
        <f t="array" ref="KP21">_xlfn.IFNA(VLOOKUP($A21,TRANSPOSE(#REF!),KP$2+2,FALSE),0)</f>
        <v>#REF!</v>
      </c>
      <c r="KQ21" t="e" cm="1">
        <f t="array" ref="KQ21">_xlfn.IFNA(VLOOKUP($A21,TRANSPOSE(#REF!),KQ$2+2,FALSE),0)</f>
        <v>#REF!</v>
      </c>
      <c r="KR21" t="e" cm="1">
        <f t="array" ref="KR21">_xlfn.IFNA(VLOOKUP($A21,TRANSPOSE(#REF!),KR$2+2,FALSE),0)</f>
        <v>#REF!</v>
      </c>
      <c r="KS21" t="e" cm="1">
        <f t="array" ref="KS21">_xlfn.IFNA(VLOOKUP($A21,TRANSPOSE(#REF!),KS$2+2,FALSE),0)</f>
        <v>#REF!</v>
      </c>
      <c r="KT21" t="e" cm="1">
        <f t="array" ref="KT21">_xlfn.IFNA(VLOOKUP($A21,TRANSPOSE(#REF!),KT$2+2,FALSE),0)</f>
        <v>#REF!</v>
      </c>
      <c r="KU21" t="e" cm="1">
        <f t="array" ref="KU21">_xlfn.IFNA(VLOOKUP($A21,TRANSPOSE(#REF!),KU$2+2,FALSE),0)</f>
        <v>#REF!</v>
      </c>
      <c r="KV21" t="e" cm="1">
        <f t="array" ref="KV21">_xlfn.IFNA(VLOOKUP($A21,TRANSPOSE(#REF!),KV$2+2,FALSE),0)</f>
        <v>#REF!</v>
      </c>
      <c r="KW21" t="e" cm="1">
        <f t="array" ref="KW21">_xlfn.IFNA(VLOOKUP($A21,TRANSPOSE(#REF!),KW$2+2,FALSE),0)</f>
        <v>#REF!</v>
      </c>
      <c r="KX21" t="e" cm="1">
        <f t="array" ref="KX21">_xlfn.IFNA(VLOOKUP($A21,TRANSPOSE(#REF!),KX$2+2,FALSE),0)</f>
        <v>#REF!</v>
      </c>
      <c r="KY21" t="e" cm="1">
        <f t="array" ref="KY21">_xlfn.IFNA(VLOOKUP($A21,TRANSPOSE(#REF!),KY$2+2,FALSE),0)</f>
        <v>#REF!</v>
      </c>
      <c r="KZ21" t="e" cm="1">
        <f t="array" ref="KZ21">_xlfn.IFNA(VLOOKUP($A21,TRANSPOSE(#REF!),KZ$2+2,FALSE),0)</f>
        <v>#REF!</v>
      </c>
      <c r="LA21" t="e" cm="1">
        <f t="array" ref="LA21">_xlfn.IFNA(VLOOKUP($A21,TRANSPOSE(#REF!),LA$2+2,FALSE),0)</f>
        <v>#REF!</v>
      </c>
      <c r="LB21" t="e" cm="1">
        <f t="array" ref="LB21">_xlfn.IFNA(VLOOKUP($A21,TRANSPOSE(#REF!),LB$2+2,FALSE),0)</f>
        <v>#REF!</v>
      </c>
      <c r="LC21" t="e" cm="1">
        <f t="array" ref="LC21">_xlfn.IFNA(VLOOKUP($A21,TRANSPOSE(#REF!),LC$2+2,FALSE),0)</f>
        <v>#REF!</v>
      </c>
      <c r="LD21" t="e" cm="1">
        <f t="array" ref="LD21">_xlfn.IFNA(VLOOKUP($A21,TRANSPOSE(#REF!),LD$2+2,FALSE),0)</f>
        <v>#REF!</v>
      </c>
      <c r="LE21" t="e" cm="1">
        <f t="array" ref="LE21">_xlfn.IFNA(VLOOKUP($A21,TRANSPOSE(#REF!),LE$2+2,FALSE),0)</f>
        <v>#REF!</v>
      </c>
      <c r="LF21" t="e" cm="1">
        <f t="array" ref="LF21">_xlfn.IFNA(VLOOKUP($A21,TRANSPOSE(#REF!),LF$2+2,FALSE),0)</f>
        <v>#REF!</v>
      </c>
      <c r="LG21" t="e" cm="1">
        <f t="array" ref="LG21">_xlfn.IFNA(VLOOKUP($A21,TRANSPOSE(#REF!),LG$2+2,FALSE),0)</f>
        <v>#REF!</v>
      </c>
      <c r="LH21" t="e" cm="1">
        <f t="array" ref="LH21">_xlfn.IFNA(VLOOKUP($A21,TRANSPOSE(#REF!),LH$2+2,FALSE),0)</f>
        <v>#REF!</v>
      </c>
      <c r="LI21" t="e" cm="1">
        <f t="array" ref="LI21">_xlfn.IFNA(VLOOKUP($A21,TRANSPOSE(#REF!),LI$2+2,FALSE),0)</f>
        <v>#REF!</v>
      </c>
      <c r="LJ21" t="e" cm="1">
        <f t="array" ref="LJ21">_xlfn.IFNA(VLOOKUP($A21,TRANSPOSE(#REF!),LJ$2+2,FALSE),0)</f>
        <v>#REF!</v>
      </c>
      <c r="LK21" t="e" cm="1">
        <f t="array" ref="LK21">_xlfn.IFNA(VLOOKUP($A21,TRANSPOSE(#REF!),LK$2+2,FALSE),0)</f>
        <v>#REF!</v>
      </c>
      <c r="LL21" t="e" cm="1">
        <f t="array" ref="LL21">_xlfn.IFNA(VLOOKUP($A21,TRANSPOSE(#REF!),LL$2+2,FALSE),0)</f>
        <v>#REF!</v>
      </c>
      <c r="LM21" t="e" cm="1">
        <f t="array" ref="LM21">_xlfn.IFNA(VLOOKUP($A21,TRANSPOSE(#REF!),LM$2+2,FALSE),0)</f>
        <v>#REF!</v>
      </c>
      <c r="LN21" t="e" cm="1">
        <f t="array" ref="LN21">_xlfn.IFNA(VLOOKUP($A21,TRANSPOSE(#REF!),LN$2+2,FALSE),0)</f>
        <v>#REF!</v>
      </c>
      <c r="LO21" t="e" cm="1">
        <f t="array" ref="LO21">_xlfn.IFNA(VLOOKUP($A21,TRANSPOSE(#REF!),LO$2+2,FALSE),0)</f>
        <v>#REF!</v>
      </c>
      <c r="LP21" t="e" cm="1">
        <f t="array" ref="LP21">_xlfn.IFNA(VLOOKUP($A21,TRANSPOSE(#REF!),LP$2+2,FALSE),0)</f>
        <v>#REF!</v>
      </c>
      <c r="LQ21" t="e" cm="1">
        <f t="array" ref="LQ21">_xlfn.IFNA(VLOOKUP($A21,TRANSPOSE(#REF!),LQ$2+2,FALSE),0)</f>
        <v>#REF!</v>
      </c>
      <c r="LR21" t="e" cm="1">
        <f t="array" ref="LR21">_xlfn.IFNA(VLOOKUP($A21,TRANSPOSE(#REF!),LR$2+2,FALSE),0)</f>
        <v>#REF!</v>
      </c>
      <c r="LS21" t="e" cm="1">
        <f t="array" ref="LS21">_xlfn.IFNA(VLOOKUP($A21,TRANSPOSE(#REF!),LS$2+2,FALSE),0)</f>
        <v>#REF!</v>
      </c>
      <c r="LT21" t="e" cm="1">
        <f t="array" ref="LT21">_xlfn.IFNA(VLOOKUP($A21,TRANSPOSE(#REF!),LT$2+2,FALSE),0)</f>
        <v>#REF!</v>
      </c>
      <c r="LU21" t="e" cm="1">
        <f t="array" ref="LU21">_xlfn.IFNA(VLOOKUP($A21,TRANSPOSE(#REF!),LU$2+2,FALSE),0)</f>
        <v>#REF!</v>
      </c>
      <c r="LV21" t="e" cm="1">
        <f t="array" ref="LV21">_xlfn.IFNA(VLOOKUP($A21,TRANSPOSE(#REF!),LV$2+2,FALSE),0)</f>
        <v>#REF!</v>
      </c>
      <c r="LW21" t="e" cm="1">
        <f t="array" ref="LW21">_xlfn.IFNA(VLOOKUP($A21,TRANSPOSE(#REF!),LW$2+2,FALSE),0)</f>
        <v>#REF!</v>
      </c>
      <c r="LX21" t="e" cm="1">
        <f t="array" ref="LX21">_xlfn.IFNA(VLOOKUP($A21,TRANSPOSE(#REF!),LX$2+2,FALSE),0)</f>
        <v>#REF!</v>
      </c>
      <c r="LY21" t="e" cm="1">
        <f t="array" ref="LY21">_xlfn.IFNA(VLOOKUP($A21,TRANSPOSE(#REF!),LY$2+2,FALSE),0)</f>
        <v>#REF!</v>
      </c>
      <c r="LZ21" t="e" cm="1">
        <f t="array" ref="LZ21">_xlfn.IFNA(VLOOKUP($A21,TRANSPOSE(#REF!),LZ$2+2,FALSE),0)</f>
        <v>#REF!</v>
      </c>
      <c r="MA21" t="e" cm="1">
        <f t="array" ref="MA21">_xlfn.IFNA(VLOOKUP($A21,TRANSPOSE(#REF!),MA$2+2,FALSE),0)</f>
        <v>#REF!</v>
      </c>
      <c r="MB21" t="e" cm="1">
        <f t="array" ref="MB21">_xlfn.IFNA(VLOOKUP($A21,TRANSPOSE(#REF!),MB$2+2,FALSE),0)</f>
        <v>#REF!</v>
      </c>
      <c r="MC21" t="e" cm="1">
        <f t="array" ref="MC21">_xlfn.IFNA(VLOOKUP($A21,TRANSPOSE(#REF!),MC$2+2,FALSE),0)</f>
        <v>#REF!</v>
      </c>
      <c r="MD21" t="e" cm="1">
        <f t="array" ref="MD21">_xlfn.IFNA(VLOOKUP($A21,TRANSPOSE(#REF!),MD$2+2,FALSE),0)</f>
        <v>#REF!</v>
      </c>
      <c r="ME21" t="e" cm="1">
        <f t="array" ref="ME21">_xlfn.IFNA(VLOOKUP($A21,TRANSPOSE(#REF!),ME$2+2,FALSE),0)</f>
        <v>#REF!</v>
      </c>
      <c r="MF21" t="e" cm="1">
        <f t="array" ref="MF21">_xlfn.IFNA(VLOOKUP($A21,TRANSPOSE(#REF!),MF$2+2,FALSE),0)</f>
        <v>#REF!</v>
      </c>
      <c r="MG21" t="e" cm="1">
        <f t="array" ref="MG21">_xlfn.IFNA(VLOOKUP($A21,TRANSPOSE(#REF!),MG$2+2,FALSE),0)</f>
        <v>#REF!</v>
      </c>
      <c r="MH21" t="e" cm="1">
        <f t="array" ref="MH21">_xlfn.IFNA(VLOOKUP($A21,TRANSPOSE(#REF!),MH$2+2,FALSE),0)</f>
        <v>#REF!</v>
      </c>
      <c r="MI21" t="e" cm="1">
        <f t="array" ref="MI21">_xlfn.IFNA(VLOOKUP($A21,TRANSPOSE(#REF!),MI$2+2,FALSE),0)</f>
        <v>#REF!</v>
      </c>
      <c r="MJ21" t="e" cm="1">
        <f t="array" ref="MJ21">_xlfn.IFNA(VLOOKUP($A21,TRANSPOSE(#REF!),MJ$2+2,FALSE),0)</f>
        <v>#REF!</v>
      </c>
      <c r="MK21" t="e" cm="1">
        <f t="array" ref="MK21">_xlfn.IFNA(VLOOKUP($A21,TRANSPOSE(#REF!),MK$2+2,FALSE),0)</f>
        <v>#REF!</v>
      </c>
      <c r="ML21" t="e" cm="1">
        <f t="array" ref="ML21">_xlfn.IFNA(VLOOKUP($A21,TRANSPOSE(#REF!),ML$2+2,FALSE),0)</f>
        <v>#REF!</v>
      </c>
      <c r="MM21" t="e" cm="1">
        <f t="array" ref="MM21">_xlfn.IFNA(VLOOKUP($A21,TRANSPOSE(#REF!),MM$2+2,FALSE),0)</f>
        <v>#REF!</v>
      </c>
      <c r="MN21" t="e" cm="1">
        <f t="array" ref="MN21">_xlfn.IFNA(VLOOKUP($A21,TRANSPOSE(#REF!),MN$2+2,FALSE),0)</f>
        <v>#REF!</v>
      </c>
      <c r="MO21" t="e" cm="1">
        <f t="array" ref="MO21">_xlfn.IFNA(VLOOKUP($A21,TRANSPOSE(#REF!),MO$2+2,FALSE),0)</f>
        <v>#REF!</v>
      </c>
      <c r="MP21" t="e" cm="1">
        <f t="array" ref="MP21">_xlfn.IFNA(VLOOKUP($A21,TRANSPOSE(#REF!),MP$2+2,FALSE),0)</f>
        <v>#REF!</v>
      </c>
      <c r="MQ21" t="e" cm="1">
        <f t="array" ref="MQ21">_xlfn.IFNA(VLOOKUP($A21,TRANSPOSE(#REF!),MQ$2+2,FALSE),0)</f>
        <v>#REF!</v>
      </c>
      <c r="MR21" t="e" cm="1">
        <f t="array" ref="MR21">_xlfn.IFNA(VLOOKUP($A21,TRANSPOSE(#REF!),MR$2+2,FALSE),0)</f>
        <v>#REF!</v>
      </c>
      <c r="MS21" t="e" cm="1">
        <f t="array" ref="MS21">_xlfn.IFNA(VLOOKUP($A21,TRANSPOSE(#REF!),MS$2+2,FALSE),0)</f>
        <v>#REF!</v>
      </c>
      <c r="MT21" t="e" cm="1">
        <f t="array" ref="MT21">_xlfn.IFNA(VLOOKUP($A21,TRANSPOSE(#REF!),MT$2+2,FALSE),0)</f>
        <v>#REF!</v>
      </c>
      <c r="MU21" t="e" cm="1">
        <f t="array" ref="MU21">_xlfn.IFNA(VLOOKUP($A21,TRANSPOSE(#REF!),MU$2+2,FALSE),0)</f>
        <v>#REF!</v>
      </c>
      <c r="MV21" t="e" cm="1">
        <f t="array" ref="MV21">_xlfn.IFNA(VLOOKUP($A21,TRANSPOSE(#REF!),MV$2+2,FALSE),0)</f>
        <v>#REF!</v>
      </c>
      <c r="MW21" t="e" cm="1">
        <f t="array" ref="MW21">_xlfn.IFNA(VLOOKUP($A21,TRANSPOSE(#REF!),MW$2+2,FALSE),0)</f>
        <v>#REF!</v>
      </c>
      <c r="MX21" t="e" cm="1">
        <f t="array" ref="MX21">_xlfn.IFNA(VLOOKUP($A21,TRANSPOSE(#REF!),MX$2+2,FALSE),0)</f>
        <v>#REF!</v>
      </c>
      <c r="MY21" t="e" cm="1">
        <f t="array" ref="MY21">_xlfn.IFNA(VLOOKUP($A21,TRANSPOSE(#REF!),MY$2+2,FALSE),0)</f>
        <v>#REF!</v>
      </c>
      <c r="MZ21" t="e" cm="1">
        <f t="array" ref="MZ21">_xlfn.IFNA(VLOOKUP($A21,TRANSPOSE(#REF!),MZ$2+2,FALSE),0)</f>
        <v>#REF!</v>
      </c>
      <c r="NA21" t="e" cm="1">
        <f t="array" ref="NA21">_xlfn.IFNA(VLOOKUP($A21,TRANSPOSE(#REF!),NA$2+2,FALSE),0)</f>
        <v>#REF!</v>
      </c>
      <c r="NB21" t="e" cm="1">
        <f t="array" ref="NB21">_xlfn.IFNA(VLOOKUP($A21,TRANSPOSE(#REF!),NB$2+2,FALSE),0)</f>
        <v>#REF!</v>
      </c>
      <c r="NC21" t="e" cm="1">
        <f t="array" ref="NC21">_xlfn.IFNA(VLOOKUP($A21,TRANSPOSE(#REF!),NC$2+2,FALSE),0)</f>
        <v>#REF!</v>
      </c>
      <c r="ND21" t="e" cm="1">
        <f t="array" ref="ND21">_xlfn.IFNA(VLOOKUP($A21,TRANSPOSE(#REF!),ND$2+2,FALSE),0)</f>
        <v>#REF!</v>
      </c>
      <c r="NE21" t="e" cm="1">
        <f t="array" ref="NE21">_xlfn.IFNA(VLOOKUP($A21,TRANSPOSE(#REF!),NE$2+2,FALSE),0)</f>
        <v>#REF!</v>
      </c>
      <c r="NF21" t="e" cm="1">
        <f t="array" ref="NF21">_xlfn.IFNA(VLOOKUP($A21,TRANSPOSE(#REF!),NF$2+2,FALSE),0)</f>
        <v>#REF!</v>
      </c>
      <c r="NG21" t="e" cm="1">
        <f t="array" ref="NG21">_xlfn.IFNA(VLOOKUP($A21,TRANSPOSE(#REF!),NG$2+2,FALSE),0)</f>
        <v>#REF!</v>
      </c>
      <c r="NH21" t="e" cm="1">
        <f t="array" ref="NH21">_xlfn.IFNA(VLOOKUP($A21,TRANSPOSE(#REF!),NH$2+2,FALSE),0)</f>
        <v>#REF!</v>
      </c>
      <c r="NI21" t="e" cm="1">
        <f t="array" ref="NI21">_xlfn.IFNA(VLOOKUP($A21,TRANSPOSE(#REF!),NI$2+2,FALSE),0)</f>
        <v>#REF!</v>
      </c>
      <c r="NJ21" t="e" cm="1">
        <f t="array" ref="NJ21">_xlfn.IFNA(VLOOKUP($A21,TRANSPOSE(#REF!),NJ$2+2,FALSE),0)</f>
        <v>#REF!</v>
      </c>
      <c r="NL21" t="e">
        <f t="shared" si="0"/>
        <v>#REF!</v>
      </c>
      <c r="NM21" t="e">
        <f t="shared" si="1"/>
        <v>#REF!</v>
      </c>
    </row>
    <row r="22" spans="1:377" x14ac:dyDescent="0.3">
      <c r="A22" t="str">
        <v>PNL01_09</v>
      </c>
      <c r="B22" t="str">
        <v>Elektriciteit</v>
      </c>
      <c r="C22" t="str">
        <v>Conversion</v>
      </c>
      <c r="D22" t="str">
        <v>Power NL</v>
      </c>
      <c r="E22" t="str">
        <v>Generation</v>
      </c>
      <c r="F22" t="str">
        <v>Electricity NL - HV</v>
      </c>
      <c r="G22" t="str">
        <v>Hydrogen CCGT - Power NL</v>
      </c>
      <c r="H22" t="str">
        <v>[GW]</v>
      </c>
      <c r="I22">
        <f>_xlfn.IFNA(VLOOKUP(A22,'[1]PASTE Cap_Investment'!A:B,2,FALSE),0)</f>
        <v>1.7055873839999999E-4</v>
      </c>
      <c r="J22" t="e" cm="1">
        <f t="array" ref="J22">_xlfn.IFNA(VLOOKUP($A22,TRANSPOSE(#REF!),J$2+2,FALSE),0)</f>
        <v>#REF!</v>
      </c>
      <c r="K22" t="e" cm="1">
        <f t="array" ref="K22">_xlfn.IFNA(VLOOKUP($A22,TRANSPOSE(#REF!),K$2+2,FALSE),0)</f>
        <v>#REF!</v>
      </c>
      <c r="L22" t="e" cm="1">
        <f t="array" ref="L22">_xlfn.IFNA(VLOOKUP($A22,TRANSPOSE(#REF!),L$2+2,FALSE),0)</f>
        <v>#REF!</v>
      </c>
      <c r="M22" t="e" cm="1">
        <f t="array" ref="M22">_xlfn.IFNA(VLOOKUP($A22,TRANSPOSE(#REF!),M$2+2,FALSE),0)</f>
        <v>#REF!</v>
      </c>
      <c r="N22" t="e" cm="1">
        <f t="array" ref="N22">_xlfn.IFNA(VLOOKUP($A22,TRANSPOSE(#REF!),N$2+2,FALSE),0)</f>
        <v>#REF!</v>
      </c>
      <c r="O22" t="e" cm="1">
        <f t="array" ref="O22">_xlfn.IFNA(VLOOKUP($A22,TRANSPOSE(#REF!),O$2+2,FALSE),0)</f>
        <v>#REF!</v>
      </c>
      <c r="P22" t="e" cm="1">
        <f t="array" ref="P22">_xlfn.IFNA(VLOOKUP($A22,TRANSPOSE(#REF!),P$2+2,FALSE),0)</f>
        <v>#REF!</v>
      </c>
      <c r="Q22" t="e" cm="1">
        <f t="array" ref="Q22">_xlfn.IFNA(VLOOKUP($A22,TRANSPOSE(#REF!),Q$2+2,FALSE),0)</f>
        <v>#REF!</v>
      </c>
      <c r="R22" t="e" cm="1">
        <f t="array" ref="R22">_xlfn.IFNA(VLOOKUP($A22,TRANSPOSE(#REF!),R$2+2,FALSE),0)</f>
        <v>#REF!</v>
      </c>
      <c r="S22" t="e" cm="1">
        <f t="array" ref="S22">_xlfn.IFNA(VLOOKUP($A22,TRANSPOSE(#REF!),S$2+2,FALSE),0)</f>
        <v>#REF!</v>
      </c>
      <c r="T22" t="e" cm="1">
        <f t="array" ref="T22">_xlfn.IFNA(VLOOKUP($A22,TRANSPOSE(#REF!),T$2+2,FALSE),0)</f>
        <v>#REF!</v>
      </c>
      <c r="U22" t="e" cm="1">
        <f t="array" ref="U22">_xlfn.IFNA(VLOOKUP($A22,TRANSPOSE(#REF!),U$2+2,FALSE),0)</f>
        <v>#REF!</v>
      </c>
      <c r="V22" t="e" cm="1">
        <f t="array" ref="V22">_xlfn.IFNA(VLOOKUP($A22,TRANSPOSE(#REF!),V$2+2,FALSE),0)</f>
        <v>#REF!</v>
      </c>
      <c r="W22" t="e" cm="1">
        <f t="array" ref="W22">_xlfn.IFNA(VLOOKUP($A22,TRANSPOSE(#REF!),W$2+2,FALSE),0)</f>
        <v>#REF!</v>
      </c>
      <c r="X22" t="e" cm="1">
        <f t="array" ref="X22">_xlfn.IFNA(VLOOKUP($A22,TRANSPOSE(#REF!),X$2+2,FALSE),0)</f>
        <v>#REF!</v>
      </c>
      <c r="Y22" t="e" cm="1">
        <f t="array" ref="Y22">_xlfn.IFNA(VLOOKUP($A22,TRANSPOSE(#REF!),Y$2+2,FALSE),0)</f>
        <v>#REF!</v>
      </c>
      <c r="Z22" t="e" cm="1">
        <f t="array" ref="Z22">_xlfn.IFNA(VLOOKUP($A22,TRANSPOSE(#REF!),Z$2+2,FALSE),0)</f>
        <v>#REF!</v>
      </c>
      <c r="AA22" t="e" cm="1">
        <f t="array" ref="AA22">_xlfn.IFNA(VLOOKUP($A22,TRANSPOSE(#REF!),AA$2+2,FALSE),0)</f>
        <v>#REF!</v>
      </c>
      <c r="AB22" t="e" cm="1">
        <f t="array" ref="AB22">_xlfn.IFNA(VLOOKUP($A22,TRANSPOSE(#REF!),AB$2+2,FALSE),0)</f>
        <v>#REF!</v>
      </c>
      <c r="AC22" t="e" cm="1">
        <f t="array" ref="AC22">_xlfn.IFNA(VLOOKUP($A22,TRANSPOSE(#REF!),AC$2+2,FALSE),0)</f>
        <v>#REF!</v>
      </c>
      <c r="AD22" t="e" cm="1">
        <f t="array" ref="AD22">_xlfn.IFNA(VLOOKUP($A22,TRANSPOSE(#REF!),AD$2+2,FALSE),0)</f>
        <v>#REF!</v>
      </c>
      <c r="AE22" t="e" cm="1">
        <f t="array" ref="AE22">_xlfn.IFNA(VLOOKUP($A22,TRANSPOSE(#REF!),AE$2+2,FALSE),0)</f>
        <v>#REF!</v>
      </c>
      <c r="AF22" t="e" cm="1">
        <f t="array" ref="AF22">_xlfn.IFNA(VLOOKUP($A22,TRANSPOSE(#REF!),AF$2+2,FALSE),0)</f>
        <v>#REF!</v>
      </c>
      <c r="AG22" t="e" cm="1">
        <f t="array" ref="AG22">_xlfn.IFNA(VLOOKUP($A22,TRANSPOSE(#REF!),AG$2+2,FALSE),0)</f>
        <v>#REF!</v>
      </c>
      <c r="AH22" t="e" cm="1">
        <f t="array" ref="AH22">_xlfn.IFNA(VLOOKUP($A22,TRANSPOSE(#REF!),AH$2+2,FALSE),0)</f>
        <v>#REF!</v>
      </c>
      <c r="AI22" t="e" cm="1">
        <f t="array" ref="AI22">_xlfn.IFNA(VLOOKUP($A22,TRANSPOSE(#REF!),AI$2+2,FALSE),0)</f>
        <v>#REF!</v>
      </c>
      <c r="AJ22" t="e" cm="1">
        <f t="array" ref="AJ22">_xlfn.IFNA(VLOOKUP($A22,TRANSPOSE(#REF!),AJ$2+2,FALSE),0)</f>
        <v>#REF!</v>
      </c>
      <c r="AK22" t="e" cm="1">
        <f t="array" ref="AK22">_xlfn.IFNA(VLOOKUP($A22,TRANSPOSE(#REF!),AK$2+2,FALSE),0)</f>
        <v>#REF!</v>
      </c>
      <c r="AL22" t="e" cm="1">
        <f t="array" ref="AL22">_xlfn.IFNA(VLOOKUP($A22,TRANSPOSE(#REF!),AL$2+2,FALSE),0)</f>
        <v>#REF!</v>
      </c>
      <c r="AM22" t="e" cm="1">
        <f t="array" ref="AM22">_xlfn.IFNA(VLOOKUP($A22,TRANSPOSE(#REF!),AM$2+2,FALSE),0)</f>
        <v>#REF!</v>
      </c>
      <c r="AN22" t="e" cm="1">
        <f t="array" ref="AN22">_xlfn.IFNA(VLOOKUP($A22,TRANSPOSE(#REF!),AN$2+2,FALSE),0)</f>
        <v>#REF!</v>
      </c>
      <c r="AO22" t="e" cm="1">
        <f t="array" ref="AO22">_xlfn.IFNA(VLOOKUP($A22,TRANSPOSE(#REF!),AO$2+2,FALSE),0)</f>
        <v>#REF!</v>
      </c>
      <c r="AP22" t="e" cm="1">
        <f t="array" ref="AP22">_xlfn.IFNA(VLOOKUP($A22,TRANSPOSE(#REF!),AP$2+2,FALSE),0)</f>
        <v>#REF!</v>
      </c>
      <c r="AQ22" t="e" cm="1">
        <f t="array" ref="AQ22">_xlfn.IFNA(VLOOKUP($A22,TRANSPOSE(#REF!),AQ$2+2,FALSE),0)</f>
        <v>#REF!</v>
      </c>
      <c r="AR22" t="e" cm="1">
        <f t="array" ref="AR22">_xlfn.IFNA(VLOOKUP($A22,TRANSPOSE(#REF!),AR$2+2,FALSE),0)</f>
        <v>#REF!</v>
      </c>
      <c r="AS22" t="e" cm="1">
        <f t="array" ref="AS22">_xlfn.IFNA(VLOOKUP($A22,TRANSPOSE(#REF!),AS$2+2,FALSE),0)</f>
        <v>#REF!</v>
      </c>
      <c r="AT22" t="e" cm="1">
        <f t="array" ref="AT22">_xlfn.IFNA(VLOOKUP($A22,TRANSPOSE(#REF!),AT$2+2,FALSE),0)</f>
        <v>#REF!</v>
      </c>
      <c r="AU22" t="e" cm="1">
        <f t="array" ref="AU22">_xlfn.IFNA(VLOOKUP($A22,TRANSPOSE(#REF!),AU$2+2,FALSE),0)</f>
        <v>#REF!</v>
      </c>
      <c r="AV22" t="e" cm="1">
        <f t="array" ref="AV22">_xlfn.IFNA(VLOOKUP($A22,TRANSPOSE(#REF!),AV$2+2,FALSE),0)</f>
        <v>#REF!</v>
      </c>
      <c r="AW22" t="e" cm="1">
        <f t="array" ref="AW22">_xlfn.IFNA(VLOOKUP($A22,TRANSPOSE(#REF!),AW$2+2,FALSE),0)</f>
        <v>#REF!</v>
      </c>
      <c r="AX22" t="e" cm="1">
        <f t="array" ref="AX22">_xlfn.IFNA(VLOOKUP($A22,TRANSPOSE(#REF!),AX$2+2,FALSE),0)</f>
        <v>#REF!</v>
      </c>
      <c r="AY22" t="e" cm="1">
        <f t="array" ref="AY22">_xlfn.IFNA(VLOOKUP($A22,TRANSPOSE(#REF!),AY$2+2,FALSE),0)</f>
        <v>#REF!</v>
      </c>
      <c r="AZ22" t="e" cm="1">
        <f t="array" ref="AZ22">_xlfn.IFNA(VLOOKUP($A22,TRANSPOSE(#REF!),AZ$2+2,FALSE),0)</f>
        <v>#REF!</v>
      </c>
      <c r="BA22" t="e" cm="1">
        <f t="array" ref="BA22">_xlfn.IFNA(VLOOKUP($A22,TRANSPOSE(#REF!),BA$2+2,FALSE),0)</f>
        <v>#REF!</v>
      </c>
      <c r="BB22" t="e" cm="1">
        <f t="array" ref="BB22">_xlfn.IFNA(VLOOKUP($A22,TRANSPOSE(#REF!),BB$2+2,FALSE),0)</f>
        <v>#REF!</v>
      </c>
      <c r="BC22" t="e" cm="1">
        <f t="array" ref="BC22">_xlfn.IFNA(VLOOKUP($A22,TRANSPOSE(#REF!),BC$2+2,FALSE),0)</f>
        <v>#REF!</v>
      </c>
      <c r="BD22" t="e" cm="1">
        <f t="array" ref="BD22">_xlfn.IFNA(VLOOKUP($A22,TRANSPOSE(#REF!),BD$2+2,FALSE),0)</f>
        <v>#REF!</v>
      </c>
      <c r="BE22" t="e" cm="1">
        <f t="array" ref="BE22">_xlfn.IFNA(VLOOKUP($A22,TRANSPOSE(#REF!),BE$2+2,FALSE),0)</f>
        <v>#REF!</v>
      </c>
      <c r="BF22" t="e" cm="1">
        <f t="array" ref="BF22">_xlfn.IFNA(VLOOKUP($A22,TRANSPOSE(#REF!),BF$2+2,FALSE),0)</f>
        <v>#REF!</v>
      </c>
      <c r="BG22" t="e" cm="1">
        <f t="array" ref="BG22">_xlfn.IFNA(VLOOKUP($A22,TRANSPOSE(#REF!),BG$2+2,FALSE),0)</f>
        <v>#REF!</v>
      </c>
      <c r="BH22" t="e" cm="1">
        <f t="array" ref="BH22">_xlfn.IFNA(VLOOKUP($A22,TRANSPOSE(#REF!),BH$2+2,FALSE),0)</f>
        <v>#REF!</v>
      </c>
      <c r="BI22" t="e" cm="1">
        <f t="array" ref="BI22">_xlfn.IFNA(VLOOKUP($A22,TRANSPOSE(#REF!),BI$2+2,FALSE),0)</f>
        <v>#REF!</v>
      </c>
      <c r="BJ22" t="e" cm="1">
        <f t="array" ref="BJ22">_xlfn.IFNA(VLOOKUP($A22,TRANSPOSE(#REF!),BJ$2+2,FALSE),0)</f>
        <v>#REF!</v>
      </c>
      <c r="BK22" t="e" cm="1">
        <f t="array" ref="BK22">_xlfn.IFNA(VLOOKUP($A22,TRANSPOSE(#REF!),BK$2+2,FALSE),0)</f>
        <v>#REF!</v>
      </c>
      <c r="BL22" t="e" cm="1">
        <f t="array" ref="BL22">_xlfn.IFNA(VLOOKUP($A22,TRANSPOSE(#REF!),BL$2+2,FALSE),0)</f>
        <v>#REF!</v>
      </c>
      <c r="BM22" t="e" cm="1">
        <f t="array" ref="BM22">_xlfn.IFNA(VLOOKUP($A22,TRANSPOSE(#REF!),BM$2+2,FALSE),0)</f>
        <v>#REF!</v>
      </c>
      <c r="BN22" t="e" cm="1">
        <f t="array" ref="BN22">_xlfn.IFNA(VLOOKUP($A22,TRANSPOSE(#REF!),BN$2+2,FALSE),0)</f>
        <v>#REF!</v>
      </c>
      <c r="BO22" t="e" cm="1">
        <f t="array" ref="BO22">_xlfn.IFNA(VLOOKUP($A22,TRANSPOSE(#REF!),BO$2+2,FALSE),0)</f>
        <v>#REF!</v>
      </c>
      <c r="BP22" t="e" cm="1">
        <f t="array" ref="BP22">_xlfn.IFNA(VLOOKUP($A22,TRANSPOSE(#REF!),BP$2+2,FALSE),0)</f>
        <v>#REF!</v>
      </c>
      <c r="BQ22" t="e" cm="1">
        <f t="array" ref="BQ22">_xlfn.IFNA(VLOOKUP($A22,TRANSPOSE(#REF!),BQ$2+2,FALSE),0)</f>
        <v>#REF!</v>
      </c>
      <c r="BR22" t="e" cm="1">
        <f t="array" ref="BR22">_xlfn.IFNA(VLOOKUP($A22,TRANSPOSE(#REF!),BR$2+2,FALSE),0)</f>
        <v>#REF!</v>
      </c>
      <c r="BS22" t="e" cm="1">
        <f t="array" ref="BS22">_xlfn.IFNA(VLOOKUP($A22,TRANSPOSE(#REF!),BS$2+2,FALSE),0)</f>
        <v>#REF!</v>
      </c>
      <c r="BT22" t="e" cm="1">
        <f t="array" ref="BT22">_xlfn.IFNA(VLOOKUP($A22,TRANSPOSE(#REF!),BT$2+2,FALSE),0)</f>
        <v>#REF!</v>
      </c>
      <c r="BU22" t="e" cm="1">
        <f t="array" ref="BU22">_xlfn.IFNA(VLOOKUP($A22,TRANSPOSE(#REF!),BU$2+2,FALSE),0)</f>
        <v>#REF!</v>
      </c>
      <c r="BV22" t="e" cm="1">
        <f t="array" ref="BV22">_xlfn.IFNA(VLOOKUP($A22,TRANSPOSE(#REF!),BV$2+2,FALSE),0)</f>
        <v>#REF!</v>
      </c>
      <c r="BW22" t="e" cm="1">
        <f t="array" ref="BW22">_xlfn.IFNA(VLOOKUP($A22,TRANSPOSE(#REF!),BW$2+2,FALSE),0)</f>
        <v>#REF!</v>
      </c>
      <c r="BX22" t="e" cm="1">
        <f t="array" ref="BX22">_xlfn.IFNA(VLOOKUP($A22,TRANSPOSE(#REF!),BX$2+2,FALSE),0)</f>
        <v>#REF!</v>
      </c>
      <c r="BY22" t="e" cm="1">
        <f t="array" ref="BY22">_xlfn.IFNA(VLOOKUP($A22,TRANSPOSE(#REF!),BY$2+2,FALSE),0)</f>
        <v>#REF!</v>
      </c>
      <c r="BZ22" t="e" cm="1">
        <f t="array" ref="BZ22">_xlfn.IFNA(VLOOKUP($A22,TRANSPOSE(#REF!),BZ$2+2,FALSE),0)</f>
        <v>#REF!</v>
      </c>
      <c r="CA22" t="e" cm="1">
        <f t="array" ref="CA22">_xlfn.IFNA(VLOOKUP($A22,TRANSPOSE(#REF!),CA$2+2,FALSE),0)</f>
        <v>#REF!</v>
      </c>
      <c r="CB22" t="e" cm="1">
        <f t="array" ref="CB22">_xlfn.IFNA(VLOOKUP($A22,TRANSPOSE(#REF!),CB$2+2,FALSE),0)</f>
        <v>#REF!</v>
      </c>
      <c r="CC22" t="e" cm="1">
        <f t="array" ref="CC22">_xlfn.IFNA(VLOOKUP($A22,TRANSPOSE(#REF!),CC$2+2,FALSE),0)</f>
        <v>#REF!</v>
      </c>
      <c r="CD22" t="e" cm="1">
        <f t="array" ref="CD22">_xlfn.IFNA(VLOOKUP($A22,TRANSPOSE(#REF!),CD$2+2,FALSE),0)</f>
        <v>#REF!</v>
      </c>
      <c r="CE22" t="e" cm="1">
        <f t="array" ref="CE22">_xlfn.IFNA(VLOOKUP($A22,TRANSPOSE(#REF!),CE$2+2,FALSE),0)</f>
        <v>#REF!</v>
      </c>
      <c r="CF22" t="e" cm="1">
        <f t="array" ref="CF22">_xlfn.IFNA(VLOOKUP($A22,TRANSPOSE(#REF!),CF$2+2,FALSE),0)</f>
        <v>#REF!</v>
      </c>
      <c r="CG22" t="e" cm="1">
        <f t="array" ref="CG22">_xlfn.IFNA(VLOOKUP($A22,TRANSPOSE(#REF!),CG$2+2,FALSE),0)</f>
        <v>#REF!</v>
      </c>
      <c r="CH22" t="e" cm="1">
        <f t="array" ref="CH22">_xlfn.IFNA(VLOOKUP($A22,TRANSPOSE(#REF!),CH$2+2,FALSE),0)</f>
        <v>#REF!</v>
      </c>
      <c r="CI22" t="e" cm="1">
        <f t="array" ref="CI22">_xlfn.IFNA(VLOOKUP($A22,TRANSPOSE(#REF!),CI$2+2,FALSE),0)</f>
        <v>#REF!</v>
      </c>
      <c r="CJ22" t="e" cm="1">
        <f t="array" ref="CJ22">_xlfn.IFNA(VLOOKUP($A22,TRANSPOSE(#REF!),CJ$2+2,FALSE),0)</f>
        <v>#REF!</v>
      </c>
      <c r="CK22" t="e" cm="1">
        <f t="array" ref="CK22">_xlfn.IFNA(VLOOKUP($A22,TRANSPOSE(#REF!),CK$2+2,FALSE),0)</f>
        <v>#REF!</v>
      </c>
      <c r="CL22" t="e" cm="1">
        <f t="array" ref="CL22">_xlfn.IFNA(VLOOKUP($A22,TRANSPOSE(#REF!),CL$2+2,FALSE),0)</f>
        <v>#REF!</v>
      </c>
      <c r="CM22" t="e" cm="1">
        <f t="array" ref="CM22">_xlfn.IFNA(VLOOKUP($A22,TRANSPOSE(#REF!),CM$2+2,FALSE),0)</f>
        <v>#REF!</v>
      </c>
      <c r="CN22" t="e" cm="1">
        <f t="array" ref="CN22">_xlfn.IFNA(VLOOKUP($A22,TRANSPOSE(#REF!),CN$2+2,FALSE),0)</f>
        <v>#REF!</v>
      </c>
      <c r="CO22" t="e" cm="1">
        <f t="array" ref="CO22">_xlfn.IFNA(VLOOKUP($A22,TRANSPOSE(#REF!),CO$2+2,FALSE),0)</f>
        <v>#REF!</v>
      </c>
      <c r="CP22" t="e" cm="1">
        <f t="array" ref="CP22">_xlfn.IFNA(VLOOKUP($A22,TRANSPOSE(#REF!),CP$2+2,FALSE),0)</f>
        <v>#REF!</v>
      </c>
      <c r="CQ22" t="e" cm="1">
        <f t="array" ref="CQ22">_xlfn.IFNA(VLOOKUP($A22,TRANSPOSE(#REF!),CQ$2+2,FALSE),0)</f>
        <v>#REF!</v>
      </c>
      <c r="CR22" t="e" cm="1">
        <f t="array" ref="CR22">_xlfn.IFNA(VLOOKUP($A22,TRANSPOSE(#REF!),CR$2+2,FALSE),0)</f>
        <v>#REF!</v>
      </c>
      <c r="CS22" t="e" cm="1">
        <f t="array" ref="CS22">_xlfn.IFNA(VLOOKUP($A22,TRANSPOSE(#REF!),CS$2+2,FALSE),0)</f>
        <v>#REF!</v>
      </c>
      <c r="CT22" t="e" cm="1">
        <f t="array" ref="CT22">_xlfn.IFNA(VLOOKUP($A22,TRANSPOSE(#REF!),CT$2+2,FALSE),0)</f>
        <v>#REF!</v>
      </c>
      <c r="CU22" t="e" cm="1">
        <f t="array" ref="CU22">_xlfn.IFNA(VLOOKUP($A22,TRANSPOSE(#REF!),CU$2+2,FALSE),0)</f>
        <v>#REF!</v>
      </c>
      <c r="CV22" t="e" cm="1">
        <f t="array" ref="CV22">_xlfn.IFNA(VLOOKUP($A22,TRANSPOSE(#REF!),CV$2+2,FALSE),0)</f>
        <v>#REF!</v>
      </c>
      <c r="CW22" t="e" cm="1">
        <f t="array" ref="CW22">_xlfn.IFNA(VLOOKUP($A22,TRANSPOSE(#REF!),CW$2+2,FALSE),0)</f>
        <v>#REF!</v>
      </c>
      <c r="CX22" t="e" cm="1">
        <f t="array" ref="CX22">_xlfn.IFNA(VLOOKUP($A22,TRANSPOSE(#REF!),CX$2+2,FALSE),0)</f>
        <v>#REF!</v>
      </c>
      <c r="CY22" t="e" cm="1">
        <f t="array" ref="CY22">_xlfn.IFNA(VLOOKUP($A22,TRANSPOSE(#REF!),CY$2+2,FALSE),0)</f>
        <v>#REF!</v>
      </c>
      <c r="CZ22" t="e" cm="1">
        <f t="array" ref="CZ22">_xlfn.IFNA(VLOOKUP($A22,TRANSPOSE(#REF!),CZ$2+2,FALSE),0)</f>
        <v>#REF!</v>
      </c>
      <c r="DA22" t="e" cm="1">
        <f t="array" ref="DA22">_xlfn.IFNA(VLOOKUP($A22,TRANSPOSE(#REF!),DA$2+2,FALSE),0)</f>
        <v>#REF!</v>
      </c>
      <c r="DB22" t="e" cm="1">
        <f t="array" ref="DB22">_xlfn.IFNA(VLOOKUP($A22,TRANSPOSE(#REF!),DB$2+2,FALSE),0)</f>
        <v>#REF!</v>
      </c>
      <c r="DC22" t="e" cm="1">
        <f t="array" ref="DC22">_xlfn.IFNA(VLOOKUP($A22,TRANSPOSE(#REF!),DC$2+2,FALSE),0)</f>
        <v>#REF!</v>
      </c>
      <c r="DD22" t="e" cm="1">
        <f t="array" ref="DD22">_xlfn.IFNA(VLOOKUP($A22,TRANSPOSE(#REF!),DD$2+2,FALSE),0)</f>
        <v>#REF!</v>
      </c>
      <c r="DE22" t="e" cm="1">
        <f t="array" ref="DE22">_xlfn.IFNA(VLOOKUP($A22,TRANSPOSE(#REF!),DE$2+2,FALSE),0)</f>
        <v>#REF!</v>
      </c>
      <c r="DF22" t="e" cm="1">
        <f t="array" ref="DF22">_xlfn.IFNA(VLOOKUP($A22,TRANSPOSE(#REF!),DF$2+2,FALSE),0)</f>
        <v>#REF!</v>
      </c>
      <c r="DG22" t="e" cm="1">
        <f t="array" ref="DG22">_xlfn.IFNA(VLOOKUP($A22,TRANSPOSE(#REF!),DG$2+2,FALSE),0)</f>
        <v>#REF!</v>
      </c>
      <c r="DH22" t="e" cm="1">
        <f t="array" ref="DH22">_xlfn.IFNA(VLOOKUP($A22,TRANSPOSE(#REF!),DH$2+2,FALSE),0)</f>
        <v>#REF!</v>
      </c>
      <c r="DI22" t="e" cm="1">
        <f t="array" ref="DI22">_xlfn.IFNA(VLOOKUP($A22,TRANSPOSE(#REF!),DI$2+2,FALSE),0)</f>
        <v>#REF!</v>
      </c>
      <c r="DJ22" t="e" cm="1">
        <f t="array" ref="DJ22">_xlfn.IFNA(VLOOKUP($A22,TRANSPOSE(#REF!),DJ$2+2,FALSE),0)</f>
        <v>#REF!</v>
      </c>
      <c r="DK22" t="e" cm="1">
        <f t="array" ref="DK22">_xlfn.IFNA(VLOOKUP($A22,TRANSPOSE(#REF!),DK$2+2,FALSE),0)</f>
        <v>#REF!</v>
      </c>
      <c r="DL22" t="e" cm="1">
        <f t="array" ref="DL22">_xlfn.IFNA(VLOOKUP($A22,TRANSPOSE(#REF!),DL$2+2,FALSE),0)</f>
        <v>#REF!</v>
      </c>
      <c r="DM22" t="e" cm="1">
        <f t="array" ref="DM22">_xlfn.IFNA(VLOOKUP($A22,TRANSPOSE(#REF!),DM$2+2,FALSE),0)</f>
        <v>#REF!</v>
      </c>
      <c r="DN22" t="e" cm="1">
        <f t="array" ref="DN22">_xlfn.IFNA(VLOOKUP($A22,TRANSPOSE(#REF!),DN$2+2,FALSE),0)</f>
        <v>#REF!</v>
      </c>
      <c r="DO22" t="e" cm="1">
        <f t="array" ref="DO22">_xlfn.IFNA(VLOOKUP($A22,TRANSPOSE(#REF!),DO$2+2,FALSE),0)</f>
        <v>#REF!</v>
      </c>
      <c r="DP22" t="e" cm="1">
        <f t="array" ref="DP22">_xlfn.IFNA(VLOOKUP($A22,TRANSPOSE(#REF!),DP$2+2,FALSE),0)</f>
        <v>#REF!</v>
      </c>
      <c r="DQ22" t="e" cm="1">
        <f t="array" ref="DQ22">_xlfn.IFNA(VLOOKUP($A22,TRANSPOSE(#REF!),DQ$2+2,FALSE),0)</f>
        <v>#REF!</v>
      </c>
      <c r="DR22" t="e" cm="1">
        <f t="array" ref="DR22">_xlfn.IFNA(VLOOKUP($A22,TRANSPOSE(#REF!),DR$2+2,FALSE),0)</f>
        <v>#REF!</v>
      </c>
      <c r="DS22" t="e" cm="1">
        <f t="array" ref="DS22">_xlfn.IFNA(VLOOKUP($A22,TRANSPOSE(#REF!),DS$2+2,FALSE),0)</f>
        <v>#REF!</v>
      </c>
      <c r="DT22" t="e" cm="1">
        <f t="array" ref="DT22">_xlfn.IFNA(VLOOKUP($A22,TRANSPOSE(#REF!),DT$2+2,FALSE),0)</f>
        <v>#REF!</v>
      </c>
      <c r="DU22" t="e" cm="1">
        <f t="array" ref="DU22">_xlfn.IFNA(VLOOKUP($A22,TRANSPOSE(#REF!),DU$2+2,FALSE),0)</f>
        <v>#REF!</v>
      </c>
      <c r="DV22" t="e" cm="1">
        <f t="array" ref="DV22">_xlfn.IFNA(VLOOKUP($A22,TRANSPOSE(#REF!),DV$2+2,FALSE),0)</f>
        <v>#REF!</v>
      </c>
      <c r="DW22" t="e" cm="1">
        <f t="array" ref="DW22">_xlfn.IFNA(VLOOKUP($A22,TRANSPOSE(#REF!),DW$2+2,FALSE),0)</f>
        <v>#REF!</v>
      </c>
      <c r="DX22" t="e" cm="1">
        <f t="array" ref="DX22">_xlfn.IFNA(VLOOKUP($A22,TRANSPOSE(#REF!),DX$2+2,FALSE),0)</f>
        <v>#REF!</v>
      </c>
      <c r="DY22" t="e" cm="1">
        <f t="array" ref="DY22">_xlfn.IFNA(VLOOKUP($A22,TRANSPOSE(#REF!),DY$2+2,FALSE),0)</f>
        <v>#REF!</v>
      </c>
      <c r="DZ22" t="e" cm="1">
        <f t="array" ref="DZ22">_xlfn.IFNA(VLOOKUP($A22,TRANSPOSE(#REF!),DZ$2+2,FALSE),0)</f>
        <v>#REF!</v>
      </c>
      <c r="EA22" t="e" cm="1">
        <f t="array" ref="EA22">_xlfn.IFNA(VLOOKUP($A22,TRANSPOSE(#REF!),EA$2+2,FALSE),0)</f>
        <v>#REF!</v>
      </c>
      <c r="EB22" t="e" cm="1">
        <f t="array" ref="EB22">_xlfn.IFNA(VLOOKUP($A22,TRANSPOSE(#REF!),EB$2+2,FALSE),0)</f>
        <v>#REF!</v>
      </c>
      <c r="EC22" t="e" cm="1">
        <f t="array" ref="EC22">_xlfn.IFNA(VLOOKUP($A22,TRANSPOSE(#REF!),EC$2+2,FALSE),0)</f>
        <v>#REF!</v>
      </c>
      <c r="ED22" t="e" cm="1">
        <f t="array" ref="ED22">_xlfn.IFNA(VLOOKUP($A22,TRANSPOSE(#REF!),ED$2+2,FALSE),0)</f>
        <v>#REF!</v>
      </c>
      <c r="EE22" t="e" cm="1">
        <f t="array" ref="EE22">_xlfn.IFNA(VLOOKUP($A22,TRANSPOSE(#REF!),EE$2+2,FALSE),0)</f>
        <v>#REF!</v>
      </c>
      <c r="EF22" t="e" cm="1">
        <f t="array" ref="EF22">_xlfn.IFNA(VLOOKUP($A22,TRANSPOSE(#REF!),EF$2+2,FALSE),0)</f>
        <v>#REF!</v>
      </c>
      <c r="EG22" t="e" cm="1">
        <f t="array" ref="EG22">_xlfn.IFNA(VLOOKUP($A22,TRANSPOSE(#REF!),EG$2+2,FALSE),0)</f>
        <v>#REF!</v>
      </c>
      <c r="EH22" t="e" cm="1">
        <f t="array" ref="EH22">_xlfn.IFNA(VLOOKUP($A22,TRANSPOSE(#REF!),EH$2+2,FALSE),0)</f>
        <v>#REF!</v>
      </c>
      <c r="EI22" t="e" cm="1">
        <f t="array" ref="EI22">_xlfn.IFNA(VLOOKUP($A22,TRANSPOSE(#REF!),EI$2+2,FALSE),0)</f>
        <v>#REF!</v>
      </c>
      <c r="EJ22" t="e" cm="1">
        <f t="array" ref="EJ22">_xlfn.IFNA(VLOOKUP($A22,TRANSPOSE(#REF!),EJ$2+2,FALSE),0)</f>
        <v>#REF!</v>
      </c>
      <c r="EK22" t="e" cm="1">
        <f t="array" ref="EK22">_xlfn.IFNA(VLOOKUP($A22,TRANSPOSE(#REF!),EK$2+2,FALSE),0)</f>
        <v>#REF!</v>
      </c>
      <c r="EL22" t="e" cm="1">
        <f t="array" ref="EL22">_xlfn.IFNA(VLOOKUP($A22,TRANSPOSE(#REF!),EL$2+2,FALSE),0)</f>
        <v>#REF!</v>
      </c>
      <c r="EM22" t="e" cm="1">
        <f t="array" ref="EM22">_xlfn.IFNA(VLOOKUP($A22,TRANSPOSE(#REF!),EM$2+2,FALSE),0)</f>
        <v>#REF!</v>
      </c>
      <c r="EN22" t="e" cm="1">
        <f t="array" ref="EN22">_xlfn.IFNA(VLOOKUP($A22,TRANSPOSE(#REF!),EN$2+2,FALSE),0)</f>
        <v>#REF!</v>
      </c>
      <c r="EO22" t="e" cm="1">
        <f t="array" ref="EO22">_xlfn.IFNA(VLOOKUP($A22,TRANSPOSE(#REF!),EO$2+2,FALSE),0)</f>
        <v>#REF!</v>
      </c>
      <c r="EP22" t="e" cm="1">
        <f t="array" ref="EP22">_xlfn.IFNA(VLOOKUP($A22,TRANSPOSE(#REF!),EP$2+2,FALSE),0)</f>
        <v>#REF!</v>
      </c>
      <c r="EQ22" t="e" cm="1">
        <f t="array" ref="EQ22">_xlfn.IFNA(VLOOKUP($A22,TRANSPOSE(#REF!),EQ$2+2,FALSE),0)</f>
        <v>#REF!</v>
      </c>
      <c r="ER22" t="e" cm="1">
        <f t="array" ref="ER22">_xlfn.IFNA(VLOOKUP($A22,TRANSPOSE(#REF!),ER$2+2,FALSE),0)</f>
        <v>#REF!</v>
      </c>
      <c r="ES22" t="e" cm="1">
        <f t="array" ref="ES22">_xlfn.IFNA(VLOOKUP($A22,TRANSPOSE(#REF!),ES$2+2,FALSE),0)</f>
        <v>#REF!</v>
      </c>
      <c r="ET22" t="e" cm="1">
        <f t="array" ref="ET22">_xlfn.IFNA(VLOOKUP($A22,TRANSPOSE(#REF!),ET$2+2,FALSE),0)</f>
        <v>#REF!</v>
      </c>
      <c r="EU22" t="e" cm="1">
        <f t="array" ref="EU22">_xlfn.IFNA(VLOOKUP($A22,TRANSPOSE(#REF!),EU$2+2,FALSE),0)</f>
        <v>#REF!</v>
      </c>
      <c r="EV22" t="e" cm="1">
        <f t="array" ref="EV22">_xlfn.IFNA(VLOOKUP($A22,TRANSPOSE(#REF!),EV$2+2,FALSE),0)</f>
        <v>#REF!</v>
      </c>
      <c r="EW22" t="e" cm="1">
        <f t="array" ref="EW22">_xlfn.IFNA(VLOOKUP($A22,TRANSPOSE(#REF!),EW$2+2,FALSE),0)</f>
        <v>#REF!</v>
      </c>
      <c r="EX22" t="e" cm="1">
        <f t="array" ref="EX22">_xlfn.IFNA(VLOOKUP($A22,TRANSPOSE(#REF!),EX$2+2,FALSE),0)</f>
        <v>#REF!</v>
      </c>
      <c r="EY22" t="e" cm="1">
        <f t="array" ref="EY22">_xlfn.IFNA(VLOOKUP($A22,TRANSPOSE(#REF!),EY$2+2,FALSE),0)</f>
        <v>#REF!</v>
      </c>
      <c r="EZ22" t="e" cm="1">
        <f t="array" ref="EZ22">_xlfn.IFNA(VLOOKUP($A22,TRANSPOSE(#REF!),EZ$2+2,FALSE),0)</f>
        <v>#REF!</v>
      </c>
      <c r="FA22" t="e" cm="1">
        <f t="array" ref="FA22">_xlfn.IFNA(VLOOKUP($A22,TRANSPOSE(#REF!),FA$2+2,FALSE),0)</f>
        <v>#REF!</v>
      </c>
      <c r="FB22" t="e" cm="1">
        <f t="array" ref="FB22">_xlfn.IFNA(VLOOKUP($A22,TRANSPOSE(#REF!),FB$2+2,FALSE),0)</f>
        <v>#REF!</v>
      </c>
      <c r="FC22" t="e" cm="1">
        <f t="array" ref="FC22">_xlfn.IFNA(VLOOKUP($A22,TRANSPOSE(#REF!),FC$2+2,FALSE),0)</f>
        <v>#REF!</v>
      </c>
      <c r="FD22" t="e" cm="1">
        <f t="array" ref="FD22">_xlfn.IFNA(VLOOKUP($A22,TRANSPOSE(#REF!),FD$2+2,FALSE),0)</f>
        <v>#REF!</v>
      </c>
      <c r="FE22" t="e" cm="1">
        <f t="array" ref="FE22">_xlfn.IFNA(VLOOKUP($A22,TRANSPOSE(#REF!),FE$2+2,FALSE),0)</f>
        <v>#REF!</v>
      </c>
      <c r="FF22" t="e" cm="1">
        <f t="array" ref="FF22">_xlfn.IFNA(VLOOKUP($A22,TRANSPOSE(#REF!),FF$2+2,FALSE),0)</f>
        <v>#REF!</v>
      </c>
      <c r="FG22" t="e" cm="1">
        <f t="array" ref="FG22">_xlfn.IFNA(VLOOKUP($A22,TRANSPOSE(#REF!),FG$2+2,FALSE),0)</f>
        <v>#REF!</v>
      </c>
      <c r="FH22" t="e" cm="1">
        <f t="array" ref="FH22">_xlfn.IFNA(VLOOKUP($A22,TRANSPOSE(#REF!),FH$2+2,FALSE),0)</f>
        <v>#REF!</v>
      </c>
      <c r="FI22" t="e" cm="1">
        <f t="array" ref="FI22">_xlfn.IFNA(VLOOKUP($A22,TRANSPOSE(#REF!),FI$2+2,FALSE),0)</f>
        <v>#REF!</v>
      </c>
      <c r="FJ22" t="e" cm="1">
        <f t="array" ref="FJ22">_xlfn.IFNA(VLOOKUP($A22,TRANSPOSE(#REF!),FJ$2+2,FALSE),0)</f>
        <v>#REF!</v>
      </c>
      <c r="FK22" t="e" cm="1">
        <f t="array" ref="FK22">_xlfn.IFNA(VLOOKUP($A22,TRANSPOSE(#REF!),FK$2+2,FALSE),0)</f>
        <v>#REF!</v>
      </c>
      <c r="FL22" t="e" cm="1">
        <f t="array" ref="FL22">_xlfn.IFNA(VLOOKUP($A22,TRANSPOSE(#REF!),FL$2+2,FALSE),0)</f>
        <v>#REF!</v>
      </c>
      <c r="FM22" t="e" cm="1">
        <f t="array" ref="FM22">_xlfn.IFNA(VLOOKUP($A22,TRANSPOSE(#REF!),FM$2+2,FALSE),0)</f>
        <v>#REF!</v>
      </c>
      <c r="FN22" t="e" cm="1">
        <f t="array" ref="FN22">_xlfn.IFNA(VLOOKUP($A22,TRANSPOSE(#REF!),FN$2+2,FALSE),0)</f>
        <v>#REF!</v>
      </c>
      <c r="FO22" t="e" cm="1">
        <f t="array" ref="FO22">_xlfn.IFNA(VLOOKUP($A22,TRANSPOSE(#REF!),FO$2+2,FALSE),0)</f>
        <v>#REF!</v>
      </c>
      <c r="FP22" t="e" cm="1">
        <f t="array" ref="FP22">_xlfn.IFNA(VLOOKUP($A22,TRANSPOSE(#REF!),FP$2+2,FALSE),0)</f>
        <v>#REF!</v>
      </c>
      <c r="FQ22" t="e" cm="1">
        <f t="array" ref="FQ22">_xlfn.IFNA(VLOOKUP($A22,TRANSPOSE(#REF!),FQ$2+2,FALSE),0)</f>
        <v>#REF!</v>
      </c>
      <c r="FR22" t="e" cm="1">
        <f t="array" ref="FR22">_xlfn.IFNA(VLOOKUP($A22,TRANSPOSE(#REF!),FR$2+2,FALSE),0)</f>
        <v>#REF!</v>
      </c>
      <c r="FS22" t="e" cm="1">
        <f t="array" ref="FS22">_xlfn.IFNA(VLOOKUP($A22,TRANSPOSE(#REF!),FS$2+2,FALSE),0)</f>
        <v>#REF!</v>
      </c>
      <c r="FT22" t="e" cm="1">
        <f t="array" ref="FT22">_xlfn.IFNA(VLOOKUP($A22,TRANSPOSE(#REF!),FT$2+2,FALSE),0)</f>
        <v>#REF!</v>
      </c>
      <c r="FU22" t="e" cm="1">
        <f t="array" ref="FU22">_xlfn.IFNA(VLOOKUP($A22,TRANSPOSE(#REF!),FU$2+2,FALSE),0)</f>
        <v>#REF!</v>
      </c>
      <c r="FV22" t="e" cm="1">
        <f t="array" ref="FV22">_xlfn.IFNA(VLOOKUP($A22,TRANSPOSE(#REF!),FV$2+2,FALSE),0)</f>
        <v>#REF!</v>
      </c>
      <c r="FW22" t="e" cm="1">
        <f t="array" ref="FW22">_xlfn.IFNA(VLOOKUP($A22,TRANSPOSE(#REF!),FW$2+2,FALSE),0)</f>
        <v>#REF!</v>
      </c>
      <c r="FX22" t="e" cm="1">
        <f t="array" ref="FX22">_xlfn.IFNA(VLOOKUP($A22,TRANSPOSE(#REF!),FX$2+2,FALSE),0)</f>
        <v>#REF!</v>
      </c>
      <c r="FY22" t="e" cm="1">
        <f t="array" ref="FY22">_xlfn.IFNA(VLOOKUP($A22,TRANSPOSE(#REF!),FY$2+2,FALSE),0)</f>
        <v>#REF!</v>
      </c>
      <c r="FZ22" t="e" cm="1">
        <f t="array" ref="FZ22">_xlfn.IFNA(VLOOKUP($A22,TRANSPOSE(#REF!),FZ$2+2,FALSE),0)</f>
        <v>#REF!</v>
      </c>
      <c r="GA22" t="e" cm="1">
        <f t="array" ref="GA22">_xlfn.IFNA(VLOOKUP($A22,TRANSPOSE(#REF!),GA$2+2,FALSE),0)</f>
        <v>#REF!</v>
      </c>
      <c r="GB22" t="e" cm="1">
        <f t="array" ref="GB22">_xlfn.IFNA(VLOOKUP($A22,TRANSPOSE(#REF!),GB$2+2,FALSE),0)</f>
        <v>#REF!</v>
      </c>
      <c r="GC22" t="e" cm="1">
        <f t="array" ref="GC22">_xlfn.IFNA(VLOOKUP($A22,TRANSPOSE(#REF!),GC$2+2,FALSE),0)</f>
        <v>#REF!</v>
      </c>
      <c r="GD22" t="e" cm="1">
        <f t="array" ref="GD22">_xlfn.IFNA(VLOOKUP($A22,TRANSPOSE(#REF!),GD$2+2,FALSE),0)</f>
        <v>#REF!</v>
      </c>
      <c r="GE22" t="e" cm="1">
        <f t="array" ref="GE22">_xlfn.IFNA(VLOOKUP($A22,TRANSPOSE(#REF!),GE$2+2,FALSE),0)</f>
        <v>#REF!</v>
      </c>
      <c r="GF22" t="e" cm="1">
        <f t="array" ref="GF22">_xlfn.IFNA(VLOOKUP($A22,TRANSPOSE(#REF!),GF$2+2,FALSE),0)</f>
        <v>#REF!</v>
      </c>
      <c r="GG22" t="e" cm="1">
        <f t="array" ref="GG22">_xlfn.IFNA(VLOOKUP($A22,TRANSPOSE(#REF!),GG$2+2,FALSE),0)</f>
        <v>#REF!</v>
      </c>
      <c r="GH22" t="e" cm="1">
        <f t="array" ref="GH22">_xlfn.IFNA(VLOOKUP($A22,TRANSPOSE(#REF!),GH$2+2,FALSE),0)</f>
        <v>#REF!</v>
      </c>
      <c r="GI22" t="e" cm="1">
        <f t="array" ref="GI22">_xlfn.IFNA(VLOOKUP($A22,TRANSPOSE(#REF!),GI$2+2,FALSE),0)</f>
        <v>#REF!</v>
      </c>
      <c r="GJ22" t="e" cm="1">
        <f t="array" ref="GJ22">_xlfn.IFNA(VLOOKUP($A22,TRANSPOSE(#REF!),GJ$2+2,FALSE),0)</f>
        <v>#REF!</v>
      </c>
      <c r="GK22" t="e" cm="1">
        <f t="array" ref="GK22">_xlfn.IFNA(VLOOKUP($A22,TRANSPOSE(#REF!),GK$2+2,FALSE),0)</f>
        <v>#REF!</v>
      </c>
      <c r="GL22" t="e" cm="1">
        <f t="array" ref="GL22">_xlfn.IFNA(VLOOKUP($A22,TRANSPOSE(#REF!),GL$2+2,FALSE),0)</f>
        <v>#REF!</v>
      </c>
      <c r="GM22" t="e" cm="1">
        <f t="array" ref="GM22">_xlfn.IFNA(VLOOKUP($A22,TRANSPOSE(#REF!),GM$2+2,FALSE),0)</f>
        <v>#REF!</v>
      </c>
      <c r="GN22" t="e" cm="1">
        <f t="array" ref="GN22">_xlfn.IFNA(VLOOKUP($A22,TRANSPOSE(#REF!),GN$2+2,FALSE),0)</f>
        <v>#REF!</v>
      </c>
      <c r="GO22" t="e" cm="1">
        <f t="array" ref="GO22">_xlfn.IFNA(VLOOKUP($A22,TRANSPOSE(#REF!),GO$2+2,FALSE),0)</f>
        <v>#REF!</v>
      </c>
      <c r="GP22" t="e" cm="1">
        <f t="array" ref="GP22">_xlfn.IFNA(VLOOKUP($A22,TRANSPOSE(#REF!),GP$2+2,FALSE),0)</f>
        <v>#REF!</v>
      </c>
      <c r="GQ22" t="e" cm="1">
        <f t="array" ref="GQ22">_xlfn.IFNA(VLOOKUP($A22,TRANSPOSE(#REF!),GQ$2+2,FALSE),0)</f>
        <v>#REF!</v>
      </c>
      <c r="GR22" t="e" cm="1">
        <f t="array" ref="GR22">_xlfn.IFNA(VLOOKUP($A22,TRANSPOSE(#REF!),GR$2+2,FALSE),0)</f>
        <v>#REF!</v>
      </c>
      <c r="GS22" t="e" cm="1">
        <f t="array" ref="GS22">_xlfn.IFNA(VLOOKUP($A22,TRANSPOSE(#REF!),GS$2+2,FALSE),0)</f>
        <v>#REF!</v>
      </c>
      <c r="GT22" t="e" cm="1">
        <f t="array" ref="GT22">_xlfn.IFNA(VLOOKUP($A22,TRANSPOSE(#REF!),GT$2+2,FALSE),0)</f>
        <v>#REF!</v>
      </c>
      <c r="GU22" t="e" cm="1">
        <f t="array" ref="GU22">_xlfn.IFNA(VLOOKUP($A22,TRANSPOSE(#REF!),GU$2+2,FALSE),0)</f>
        <v>#REF!</v>
      </c>
      <c r="GV22" t="e" cm="1">
        <f t="array" ref="GV22">_xlfn.IFNA(VLOOKUP($A22,TRANSPOSE(#REF!),GV$2+2,FALSE),0)</f>
        <v>#REF!</v>
      </c>
      <c r="GW22" t="e" cm="1">
        <f t="array" ref="GW22">_xlfn.IFNA(VLOOKUP($A22,TRANSPOSE(#REF!),GW$2+2,FALSE),0)</f>
        <v>#REF!</v>
      </c>
      <c r="GX22" t="e" cm="1">
        <f t="array" ref="GX22">_xlfn.IFNA(VLOOKUP($A22,TRANSPOSE(#REF!),GX$2+2,FALSE),0)</f>
        <v>#REF!</v>
      </c>
      <c r="GY22" t="e" cm="1">
        <f t="array" ref="GY22">_xlfn.IFNA(VLOOKUP($A22,TRANSPOSE(#REF!),GY$2+2,FALSE),0)</f>
        <v>#REF!</v>
      </c>
      <c r="GZ22" t="e" cm="1">
        <f t="array" ref="GZ22">_xlfn.IFNA(VLOOKUP($A22,TRANSPOSE(#REF!),GZ$2+2,FALSE),0)</f>
        <v>#REF!</v>
      </c>
      <c r="HA22" t="e" cm="1">
        <f t="array" ref="HA22">_xlfn.IFNA(VLOOKUP($A22,TRANSPOSE(#REF!),HA$2+2,FALSE),0)</f>
        <v>#REF!</v>
      </c>
      <c r="HB22" t="e" cm="1">
        <f t="array" ref="HB22">_xlfn.IFNA(VLOOKUP($A22,TRANSPOSE(#REF!),HB$2+2,FALSE),0)</f>
        <v>#REF!</v>
      </c>
      <c r="HC22" t="e" cm="1">
        <f t="array" ref="HC22">_xlfn.IFNA(VLOOKUP($A22,TRANSPOSE(#REF!),HC$2+2,FALSE),0)</f>
        <v>#REF!</v>
      </c>
      <c r="HD22" t="e" cm="1">
        <f t="array" ref="HD22">_xlfn.IFNA(VLOOKUP($A22,TRANSPOSE(#REF!),HD$2+2,FALSE),0)</f>
        <v>#REF!</v>
      </c>
      <c r="HE22" t="e" cm="1">
        <f t="array" ref="HE22">_xlfn.IFNA(VLOOKUP($A22,TRANSPOSE(#REF!),HE$2+2,FALSE),0)</f>
        <v>#REF!</v>
      </c>
      <c r="HF22" t="e" cm="1">
        <f t="array" ref="HF22">_xlfn.IFNA(VLOOKUP($A22,TRANSPOSE(#REF!),HF$2+2,FALSE),0)</f>
        <v>#REF!</v>
      </c>
      <c r="HG22" t="e" cm="1">
        <f t="array" ref="HG22">_xlfn.IFNA(VLOOKUP($A22,TRANSPOSE(#REF!),HG$2+2,FALSE),0)</f>
        <v>#REF!</v>
      </c>
      <c r="HH22" t="e" cm="1">
        <f t="array" ref="HH22">_xlfn.IFNA(VLOOKUP($A22,TRANSPOSE(#REF!),HH$2+2,FALSE),0)</f>
        <v>#REF!</v>
      </c>
      <c r="HI22" t="e" cm="1">
        <f t="array" ref="HI22">_xlfn.IFNA(VLOOKUP($A22,TRANSPOSE(#REF!),HI$2+2,FALSE),0)</f>
        <v>#REF!</v>
      </c>
      <c r="HJ22" t="e" cm="1">
        <f t="array" ref="HJ22">_xlfn.IFNA(VLOOKUP($A22,TRANSPOSE(#REF!),HJ$2+2,FALSE),0)</f>
        <v>#REF!</v>
      </c>
      <c r="HK22" t="e" cm="1">
        <f t="array" ref="HK22">_xlfn.IFNA(VLOOKUP($A22,TRANSPOSE(#REF!),HK$2+2,FALSE),0)</f>
        <v>#REF!</v>
      </c>
      <c r="HL22" t="e" cm="1">
        <f t="array" ref="HL22">_xlfn.IFNA(VLOOKUP($A22,TRANSPOSE(#REF!),HL$2+2,FALSE),0)</f>
        <v>#REF!</v>
      </c>
      <c r="HM22" t="e" cm="1">
        <f t="array" ref="HM22">_xlfn.IFNA(VLOOKUP($A22,TRANSPOSE(#REF!),HM$2+2,FALSE),0)</f>
        <v>#REF!</v>
      </c>
      <c r="HN22" t="e" cm="1">
        <f t="array" ref="HN22">_xlfn.IFNA(VLOOKUP($A22,TRANSPOSE(#REF!),HN$2+2,FALSE),0)</f>
        <v>#REF!</v>
      </c>
      <c r="HO22" t="e" cm="1">
        <f t="array" ref="HO22">_xlfn.IFNA(VLOOKUP($A22,TRANSPOSE(#REF!),HO$2+2,FALSE),0)</f>
        <v>#REF!</v>
      </c>
      <c r="HP22" t="e" cm="1">
        <f t="array" ref="HP22">_xlfn.IFNA(VLOOKUP($A22,TRANSPOSE(#REF!),HP$2+2,FALSE),0)</f>
        <v>#REF!</v>
      </c>
      <c r="HQ22" t="e" cm="1">
        <f t="array" ref="HQ22">_xlfn.IFNA(VLOOKUP($A22,TRANSPOSE(#REF!),HQ$2+2,FALSE),0)</f>
        <v>#REF!</v>
      </c>
      <c r="HR22" t="e" cm="1">
        <f t="array" ref="HR22">_xlfn.IFNA(VLOOKUP($A22,TRANSPOSE(#REF!),HR$2+2,FALSE),0)</f>
        <v>#REF!</v>
      </c>
      <c r="HS22" t="e" cm="1">
        <f t="array" ref="HS22">_xlfn.IFNA(VLOOKUP($A22,TRANSPOSE(#REF!),HS$2+2,FALSE),0)</f>
        <v>#REF!</v>
      </c>
      <c r="HT22" t="e" cm="1">
        <f t="array" ref="HT22">_xlfn.IFNA(VLOOKUP($A22,TRANSPOSE(#REF!),HT$2+2,FALSE),0)</f>
        <v>#REF!</v>
      </c>
      <c r="HU22" t="e" cm="1">
        <f t="array" ref="HU22">_xlfn.IFNA(VLOOKUP($A22,TRANSPOSE(#REF!),HU$2+2,FALSE),0)</f>
        <v>#REF!</v>
      </c>
      <c r="HV22" t="e" cm="1">
        <f t="array" ref="HV22">_xlfn.IFNA(VLOOKUP($A22,TRANSPOSE(#REF!),HV$2+2,FALSE),0)</f>
        <v>#REF!</v>
      </c>
      <c r="HW22" t="e" cm="1">
        <f t="array" ref="HW22">_xlfn.IFNA(VLOOKUP($A22,TRANSPOSE(#REF!),HW$2+2,FALSE),0)</f>
        <v>#REF!</v>
      </c>
      <c r="HX22" t="e" cm="1">
        <f t="array" ref="HX22">_xlfn.IFNA(VLOOKUP($A22,TRANSPOSE(#REF!),HX$2+2,FALSE),0)</f>
        <v>#REF!</v>
      </c>
      <c r="HY22" t="e" cm="1">
        <f t="array" ref="HY22">_xlfn.IFNA(VLOOKUP($A22,TRANSPOSE(#REF!),HY$2+2,FALSE),0)</f>
        <v>#REF!</v>
      </c>
      <c r="HZ22" t="e" cm="1">
        <f t="array" ref="HZ22">_xlfn.IFNA(VLOOKUP($A22,TRANSPOSE(#REF!),HZ$2+2,FALSE),0)</f>
        <v>#REF!</v>
      </c>
      <c r="IA22" t="e" cm="1">
        <f t="array" ref="IA22">_xlfn.IFNA(VLOOKUP($A22,TRANSPOSE(#REF!),IA$2+2,FALSE),0)</f>
        <v>#REF!</v>
      </c>
      <c r="IB22" t="e" cm="1">
        <f t="array" ref="IB22">_xlfn.IFNA(VLOOKUP($A22,TRANSPOSE(#REF!),IB$2+2,FALSE),0)</f>
        <v>#REF!</v>
      </c>
      <c r="IC22" t="e" cm="1">
        <f t="array" ref="IC22">_xlfn.IFNA(VLOOKUP($A22,TRANSPOSE(#REF!),IC$2+2,FALSE),0)</f>
        <v>#REF!</v>
      </c>
      <c r="ID22" t="e" cm="1">
        <f t="array" ref="ID22">_xlfn.IFNA(VLOOKUP($A22,TRANSPOSE(#REF!),ID$2+2,FALSE),0)</f>
        <v>#REF!</v>
      </c>
      <c r="IE22" t="e" cm="1">
        <f t="array" ref="IE22">_xlfn.IFNA(VLOOKUP($A22,TRANSPOSE(#REF!),IE$2+2,FALSE),0)</f>
        <v>#REF!</v>
      </c>
      <c r="IF22" t="e" cm="1">
        <f t="array" ref="IF22">_xlfn.IFNA(VLOOKUP($A22,TRANSPOSE(#REF!),IF$2+2,FALSE),0)</f>
        <v>#REF!</v>
      </c>
      <c r="IG22" t="e" cm="1">
        <f t="array" ref="IG22">_xlfn.IFNA(VLOOKUP($A22,TRANSPOSE(#REF!),IG$2+2,FALSE),0)</f>
        <v>#REF!</v>
      </c>
      <c r="IH22" t="e" cm="1">
        <f t="array" ref="IH22">_xlfn.IFNA(VLOOKUP($A22,TRANSPOSE(#REF!),IH$2+2,FALSE),0)</f>
        <v>#REF!</v>
      </c>
      <c r="II22" t="e" cm="1">
        <f t="array" ref="II22">_xlfn.IFNA(VLOOKUP($A22,TRANSPOSE(#REF!),II$2+2,FALSE),0)</f>
        <v>#REF!</v>
      </c>
      <c r="IJ22" t="e" cm="1">
        <f t="array" ref="IJ22">_xlfn.IFNA(VLOOKUP($A22,TRANSPOSE(#REF!),IJ$2+2,FALSE),0)</f>
        <v>#REF!</v>
      </c>
      <c r="IK22" t="e" cm="1">
        <f t="array" ref="IK22">_xlfn.IFNA(VLOOKUP($A22,TRANSPOSE(#REF!),IK$2+2,FALSE),0)</f>
        <v>#REF!</v>
      </c>
      <c r="IL22" t="e" cm="1">
        <f t="array" ref="IL22">_xlfn.IFNA(VLOOKUP($A22,TRANSPOSE(#REF!),IL$2+2,FALSE),0)</f>
        <v>#REF!</v>
      </c>
      <c r="IM22" t="e" cm="1">
        <f t="array" ref="IM22">_xlfn.IFNA(VLOOKUP($A22,TRANSPOSE(#REF!),IM$2+2,FALSE),0)</f>
        <v>#REF!</v>
      </c>
      <c r="IN22" t="e" cm="1">
        <f t="array" ref="IN22">_xlfn.IFNA(VLOOKUP($A22,TRANSPOSE(#REF!),IN$2+2,FALSE),0)</f>
        <v>#REF!</v>
      </c>
      <c r="IO22" t="e" cm="1">
        <f t="array" ref="IO22">_xlfn.IFNA(VLOOKUP($A22,TRANSPOSE(#REF!),IO$2+2,FALSE),0)</f>
        <v>#REF!</v>
      </c>
      <c r="IP22" t="e" cm="1">
        <f t="array" ref="IP22">_xlfn.IFNA(VLOOKUP($A22,TRANSPOSE(#REF!),IP$2+2,FALSE),0)</f>
        <v>#REF!</v>
      </c>
      <c r="IQ22" t="e" cm="1">
        <f t="array" ref="IQ22">_xlfn.IFNA(VLOOKUP($A22,TRANSPOSE(#REF!),IQ$2+2,FALSE),0)</f>
        <v>#REF!</v>
      </c>
      <c r="IR22" t="e" cm="1">
        <f t="array" ref="IR22">_xlfn.IFNA(VLOOKUP($A22,TRANSPOSE(#REF!),IR$2+2,FALSE),0)</f>
        <v>#REF!</v>
      </c>
      <c r="IS22" t="e" cm="1">
        <f t="array" ref="IS22">_xlfn.IFNA(VLOOKUP($A22,TRANSPOSE(#REF!),IS$2+2,FALSE),0)</f>
        <v>#REF!</v>
      </c>
      <c r="IT22" t="e" cm="1">
        <f t="array" ref="IT22">_xlfn.IFNA(VLOOKUP($A22,TRANSPOSE(#REF!),IT$2+2,FALSE),0)</f>
        <v>#REF!</v>
      </c>
      <c r="IU22" t="e" cm="1">
        <f t="array" ref="IU22">_xlfn.IFNA(VLOOKUP($A22,TRANSPOSE(#REF!),IU$2+2,FALSE),0)</f>
        <v>#REF!</v>
      </c>
      <c r="IV22" t="e" cm="1">
        <f t="array" ref="IV22">_xlfn.IFNA(VLOOKUP($A22,TRANSPOSE(#REF!),IV$2+2,FALSE),0)</f>
        <v>#REF!</v>
      </c>
      <c r="IW22" t="e" cm="1">
        <f t="array" ref="IW22">_xlfn.IFNA(VLOOKUP($A22,TRANSPOSE(#REF!),IW$2+2,FALSE),0)</f>
        <v>#REF!</v>
      </c>
      <c r="IX22" t="e" cm="1">
        <f t="array" ref="IX22">_xlfn.IFNA(VLOOKUP($A22,TRANSPOSE(#REF!),IX$2+2,FALSE),0)</f>
        <v>#REF!</v>
      </c>
      <c r="IY22" t="e" cm="1">
        <f t="array" ref="IY22">_xlfn.IFNA(VLOOKUP($A22,TRANSPOSE(#REF!),IY$2+2,FALSE),0)</f>
        <v>#REF!</v>
      </c>
      <c r="IZ22" t="e" cm="1">
        <f t="array" ref="IZ22">_xlfn.IFNA(VLOOKUP($A22,TRANSPOSE(#REF!),IZ$2+2,FALSE),0)</f>
        <v>#REF!</v>
      </c>
      <c r="JA22" t="e" cm="1">
        <f t="array" ref="JA22">_xlfn.IFNA(VLOOKUP($A22,TRANSPOSE(#REF!),JA$2+2,FALSE),0)</f>
        <v>#REF!</v>
      </c>
      <c r="JB22" t="e" cm="1">
        <f t="array" ref="JB22">_xlfn.IFNA(VLOOKUP($A22,TRANSPOSE(#REF!),JB$2+2,FALSE),0)</f>
        <v>#REF!</v>
      </c>
      <c r="JC22" t="e" cm="1">
        <f t="array" ref="JC22">_xlfn.IFNA(VLOOKUP($A22,TRANSPOSE(#REF!),JC$2+2,FALSE),0)</f>
        <v>#REF!</v>
      </c>
      <c r="JD22" t="e" cm="1">
        <f t="array" ref="JD22">_xlfn.IFNA(VLOOKUP($A22,TRANSPOSE(#REF!),JD$2+2,FALSE),0)</f>
        <v>#REF!</v>
      </c>
      <c r="JE22" t="e" cm="1">
        <f t="array" ref="JE22">_xlfn.IFNA(VLOOKUP($A22,TRANSPOSE(#REF!),JE$2+2,FALSE),0)</f>
        <v>#REF!</v>
      </c>
      <c r="JF22" t="e" cm="1">
        <f t="array" ref="JF22">_xlfn.IFNA(VLOOKUP($A22,TRANSPOSE(#REF!),JF$2+2,FALSE),0)</f>
        <v>#REF!</v>
      </c>
      <c r="JG22" t="e" cm="1">
        <f t="array" ref="JG22">_xlfn.IFNA(VLOOKUP($A22,TRANSPOSE(#REF!),JG$2+2,FALSE),0)</f>
        <v>#REF!</v>
      </c>
      <c r="JH22" t="e" cm="1">
        <f t="array" ref="JH22">_xlfn.IFNA(VLOOKUP($A22,TRANSPOSE(#REF!),JH$2+2,FALSE),0)</f>
        <v>#REF!</v>
      </c>
      <c r="JI22" t="e" cm="1">
        <f t="array" ref="JI22">_xlfn.IFNA(VLOOKUP($A22,TRANSPOSE(#REF!),JI$2+2,FALSE),0)</f>
        <v>#REF!</v>
      </c>
      <c r="JJ22" t="e" cm="1">
        <f t="array" ref="JJ22">_xlfn.IFNA(VLOOKUP($A22,TRANSPOSE(#REF!),JJ$2+2,FALSE),0)</f>
        <v>#REF!</v>
      </c>
      <c r="JK22" t="e" cm="1">
        <f t="array" ref="JK22">_xlfn.IFNA(VLOOKUP($A22,TRANSPOSE(#REF!),JK$2+2,FALSE),0)</f>
        <v>#REF!</v>
      </c>
      <c r="JL22" t="e" cm="1">
        <f t="array" ref="JL22">_xlfn.IFNA(VLOOKUP($A22,TRANSPOSE(#REF!),JL$2+2,FALSE),0)</f>
        <v>#REF!</v>
      </c>
      <c r="JM22" t="e" cm="1">
        <f t="array" ref="JM22">_xlfn.IFNA(VLOOKUP($A22,TRANSPOSE(#REF!),JM$2+2,FALSE),0)</f>
        <v>#REF!</v>
      </c>
      <c r="JN22" t="e" cm="1">
        <f t="array" ref="JN22">_xlfn.IFNA(VLOOKUP($A22,TRANSPOSE(#REF!),JN$2+2,FALSE),0)</f>
        <v>#REF!</v>
      </c>
      <c r="JO22" t="e" cm="1">
        <f t="array" ref="JO22">_xlfn.IFNA(VLOOKUP($A22,TRANSPOSE(#REF!),JO$2+2,FALSE),0)</f>
        <v>#REF!</v>
      </c>
      <c r="JP22" t="e" cm="1">
        <f t="array" ref="JP22">_xlfn.IFNA(VLOOKUP($A22,TRANSPOSE(#REF!),JP$2+2,FALSE),0)</f>
        <v>#REF!</v>
      </c>
      <c r="JQ22" t="e" cm="1">
        <f t="array" ref="JQ22">_xlfn.IFNA(VLOOKUP($A22,TRANSPOSE(#REF!),JQ$2+2,FALSE),0)</f>
        <v>#REF!</v>
      </c>
      <c r="JR22" t="e" cm="1">
        <f t="array" ref="JR22">_xlfn.IFNA(VLOOKUP($A22,TRANSPOSE(#REF!),JR$2+2,FALSE),0)</f>
        <v>#REF!</v>
      </c>
      <c r="JS22" t="e" cm="1">
        <f t="array" ref="JS22">_xlfn.IFNA(VLOOKUP($A22,TRANSPOSE(#REF!),JS$2+2,FALSE),0)</f>
        <v>#REF!</v>
      </c>
      <c r="JT22" t="e" cm="1">
        <f t="array" ref="JT22">_xlfn.IFNA(VLOOKUP($A22,TRANSPOSE(#REF!),JT$2+2,FALSE),0)</f>
        <v>#REF!</v>
      </c>
      <c r="JU22" t="e" cm="1">
        <f t="array" ref="JU22">_xlfn.IFNA(VLOOKUP($A22,TRANSPOSE(#REF!),JU$2+2,FALSE),0)</f>
        <v>#REF!</v>
      </c>
      <c r="JV22" t="e" cm="1">
        <f t="array" ref="JV22">_xlfn.IFNA(VLOOKUP($A22,TRANSPOSE(#REF!),JV$2+2,FALSE),0)</f>
        <v>#REF!</v>
      </c>
      <c r="JW22" t="e" cm="1">
        <f t="array" ref="JW22">_xlfn.IFNA(VLOOKUP($A22,TRANSPOSE(#REF!),JW$2+2,FALSE),0)</f>
        <v>#REF!</v>
      </c>
      <c r="JX22" t="e" cm="1">
        <f t="array" ref="JX22">_xlfn.IFNA(VLOOKUP($A22,TRANSPOSE(#REF!),JX$2+2,FALSE),0)</f>
        <v>#REF!</v>
      </c>
      <c r="JY22" t="e" cm="1">
        <f t="array" ref="JY22">_xlfn.IFNA(VLOOKUP($A22,TRANSPOSE(#REF!),JY$2+2,FALSE),0)</f>
        <v>#REF!</v>
      </c>
      <c r="JZ22" t="e" cm="1">
        <f t="array" ref="JZ22">_xlfn.IFNA(VLOOKUP($A22,TRANSPOSE(#REF!),JZ$2+2,FALSE),0)</f>
        <v>#REF!</v>
      </c>
      <c r="KA22" t="e" cm="1">
        <f t="array" ref="KA22">_xlfn.IFNA(VLOOKUP($A22,TRANSPOSE(#REF!),KA$2+2,FALSE),0)</f>
        <v>#REF!</v>
      </c>
      <c r="KB22" t="e" cm="1">
        <f t="array" ref="KB22">_xlfn.IFNA(VLOOKUP($A22,TRANSPOSE(#REF!),KB$2+2,FALSE),0)</f>
        <v>#REF!</v>
      </c>
      <c r="KC22" t="e" cm="1">
        <f t="array" ref="KC22">_xlfn.IFNA(VLOOKUP($A22,TRANSPOSE(#REF!),KC$2+2,FALSE),0)</f>
        <v>#REF!</v>
      </c>
      <c r="KD22" t="e" cm="1">
        <f t="array" ref="KD22">_xlfn.IFNA(VLOOKUP($A22,TRANSPOSE(#REF!),KD$2+2,FALSE),0)</f>
        <v>#REF!</v>
      </c>
      <c r="KE22" t="e" cm="1">
        <f t="array" ref="KE22">_xlfn.IFNA(VLOOKUP($A22,TRANSPOSE(#REF!),KE$2+2,FALSE),0)</f>
        <v>#REF!</v>
      </c>
      <c r="KF22" t="e" cm="1">
        <f t="array" ref="KF22">_xlfn.IFNA(VLOOKUP($A22,TRANSPOSE(#REF!),KF$2+2,FALSE),0)</f>
        <v>#REF!</v>
      </c>
      <c r="KG22" t="e" cm="1">
        <f t="array" ref="KG22">_xlfn.IFNA(VLOOKUP($A22,TRANSPOSE(#REF!),KG$2+2,FALSE),0)</f>
        <v>#REF!</v>
      </c>
      <c r="KH22" t="e" cm="1">
        <f t="array" ref="KH22">_xlfn.IFNA(VLOOKUP($A22,TRANSPOSE(#REF!),KH$2+2,FALSE),0)</f>
        <v>#REF!</v>
      </c>
      <c r="KI22" t="e" cm="1">
        <f t="array" ref="KI22">_xlfn.IFNA(VLOOKUP($A22,TRANSPOSE(#REF!),KI$2+2,FALSE),0)</f>
        <v>#REF!</v>
      </c>
      <c r="KJ22" t="e" cm="1">
        <f t="array" ref="KJ22">_xlfn.IFNA(VLOOKUP($A22,TRANSPOSE(#REF!),KJ$2+2,FALSE),0)</f>
        <v>#REF!</v>
      </c>
      <c r="KK22" t="e" cm="1">
        <f t="array" ref="KK22">_xlfn.IFNA(VLOOKUP($A22,TRANSPOSE(#REF!),KK$2+2,FALSE),0)</f>
        <v>#REF!</v>
      </c>
      <c r="KL22" t="e" cm="1">
        <f t="array" ref="KL22">_xlfn.IFNA(VLOOKUP($A22,TRANSPOSE(#REF!),KL$2+2,FALSE),0)</f>
        <v>#REF!</v>
      </c>
      <c r="KM22" t="e" cm="1">
        <f t="array" ref="KM22">_xlfn.IFNA(VLOOKUP($A22,TRANSPOSE(#REF!),KM$2+2,FALSE),0)</f>
        <v>#REF!</v>
      </c>
      <c r="KN22" t="e" cm="1">
        <f t="array" ref="KN22">_xlfn.IFNA(VLOOKUP($A22,TRANSPOSE(#REF!),KN$2+2,FALSE),0)</f>
        <v>#REF!</v>
      </c>
      <c r="KO22" t="e" cm="1">
        <f t="array" ref="KO22">_xlfn.IFNA(VLOOKUP($A22,TRANSPOSE(#REF!),KO$2+2,FALSE),0)</f>
        <v>#REF!</v>
      </c>
      <c r="KP22" t="e" cm="1">
        <f t="array" ref="KP22">_xlfn.IFNA(VLOOKUP($A22,TRANSPOSE(#REF!),KP$2+2,FALSE),0)</f>
        <v>#REF!</v>
      </c>
      <c r="KQ22" t="e" cm="1">
        <f t="array" ref="KQ22">_xlfn.IFNA(VLOOKUP($A22,TRANSPOSE(#REF!),KQ$2+2,FALSE),0)</f>
        <v>#REF!</v>
      </c>
      <c r="KR22" t="e" cm="1">
        <f t="array" ref="KR22">_xlfn.IFNA(VLOOKUP($A22,TRANSPOSE(#REF!),KR$2+2,FALSE),0)</f>
        <v>#REF!</v>
      </c>
      <c r="KS22" t="e" cm="1">
        <f t="array" ref="KS22">_xlfn.IFNA(VLOOKUP($A22,TRANSPOSE(#REF!),KS$2+2,FALSE),0)</f>
        <v>#REF!</v>
      </c>
      <c r="KT22" t="e" cm="1">
        <f t="array" ref="KT22">_xlfn.IFNA(VLOOKUP($A22,TRANSPOSE(#REF!),KT$2+2,FALSE),0)</f>
        <v>#REF!</v>
      </c>
      <c r="KU22" t="e" cm="1">
        <f t="array" ref="KU22">_xlfn.IFNA(VLOOKUP($A22,TRANSPOSE(#REF!),KU$2+2,FALSE),0)</f>
        <v>#REF!</v>
      </c>
      <c r="KV22" t="e" cm="1">
        <f t="array" ref="KV22">_xlfn.IFNA(VLOOKUP($A22,TRANSPOSE(#REF!),KV$2+2,FALSE),0)</f>
        <v>#REF!</v>
      </c>
      <c r="KW22" t="e" cm="1">
        <f t="array" ref="KW22">_xlfn.IFNA(VLOOKUP($A22,TRANSPOSE(#REF!),KW$2+2,FALSE),0)</f>
        <v>#REF!</v>
      </c>
      <c r="KX22" t="e" cm="1">
        <f t="array" ref="KX22">_xlfn.IFNA(VLOOKUP($A22,TRANSPOSE(#REF!),KX$2+2,FALSE),0)</f>
        <v>#REF!</v>
      </c>
      <c r="KY22" t="e" cm="1">
        <f t="array" ref="KY22">_xlfn.IFNA(VLOOKUP($A22,TRANSPOSE(#REF!),KY$2+2,FALSE),0)</f>
        <v>#REF!</v>
      </c>
      <c r="KZ22" t="e" cm="1">
        <f t="array" ref="KZ22">_xlfn.IFNA(VLOOKUP($A22,TRANSPOSE(#REF!),KZ$2+2,FALSE),0)</f>
        <v>#REF!</v>
      </c>
      <c r="LA22" t="e" cm="1">
        <f t="array" ref="LA22">_xlfn.IFNA(VLOOKUP($A22,TRANSPOSE(#REF!),LA$2+2,FALSE),0)</f>
        <v>#REF!</v>
      </c>
      <c r="LB22" t="e" cm="1">
        <f t="array" ref="LB22">_xlfn.IFNA(VLOOKUP($A22,TRANSPOSE(#REF!),LB$2+2,FALSE),0)</f>
        <v>#REF!</v>
      </c>
      <c r="LC22" t="e" cm="1">
        <f t="array" ref="LC22">_xlfn.IFNA(VLOOKUP($A22,TRANSPOSE(#REF!),LC$2+2,FALSE),0)</f>
        <v>#REF!</v>
      </c>
      <c r="LD22" t="e" cm="1">
        <f t="array" ref="LD22">_xlfn.IFNA(VLOOKUP($A22,TRANSPOSE(#REF!),LD$2+2,FALSE),0)</f>
        <v>#REF!</v>
      </c>
      <c r="LE22" t="e" cm="1">
        <f t="array" ref="LE22">_xlfn.IFNA(VLOOKUP($A22,TRANSPOSE(#REF!),LE$2+2,FALSE),0)</f>
        <v>#REF!</v>
      </c>
      <c r="LF22" t="e" cm="1">
        <f t="array" ref="LF22">_xlfn.IFNA(VLOOKUP($A22,TRANSPOSE(#REF!),LF$2+2,FALSE),0)</f>
        <v>#REF!</v>
      </c>
      <c r="LG22" t="e" cm="1">
        <f t="array" ref="LG22">_xlfn.IFNA(VLOOKUP($A22,TRANSPOSE(#REF!),LG$2+2,FALSE),0)</f>
        <v>#REF!</v>
      </c>
      <c r="LH22" t="e" cm="1">
        <f t="array" ref="LH22">_xlfn.IFNA(VLOOKUP($A22,TRANSPOSE(#REF!),LH$2+2,FALSE),0)</f>
        <v>#REF!</v>
      </c>
      <c r="LI22" t="e" cm="1">
        <f t="array" ref="LI22">_xlfn.IFNA(VLOOKUP($A22,TRANSPOSE(#REF!),LI$2+2,FALSE),0)</f>
        <v>#REF!</v>
      </c>
      <c r="LJ22" t="e" cm="1">
        <f t="array" ref="LJ22">_xlfn.IFNA(VLOOKUP($A22,TRANSPOSE(#REF!),LJ$2+2,FALSE),0)</f>
        <v>#REF!</v>
      </c>
      <c r="LK22" t="e" cm="1">
        <f t="array" ref="LK22">_xlfn.IFNA(VLOOKUP($A22,TRANSPOSE(#REF!),LK$2+2,FALSE),0)</f>
        <v>#REF!</v>
      </c>
      <c r="LL22" t="e" cm="1">
        <f t="array" ref="LL22">_xlfn.IFNA(VLOOKUP($A22,TRANSPOSE(#REF!),LL$2+2,FALSE),0)</f>
        <v>#REF!</v>
      </c>
      <c r="LM22" t="e" cm="1">
        <f t="array" ref="LM22">_xlfn.IFNA(VLOOKUP($A22,TRANSPOSE(#REF!),LM$2+2,FALSE),0)</f>
        <v>#REF!</v>
      </c>
      <c r="LN22" t="e" cm="1">
        <f t="array" ref="LN22">_xlfn.IFNA(VLOOKUP($A22,TRANSPOSE(#REF!),LN$2+2,FALSE),0)</f>
        <v>#REF!</v>
      </c>
      <c r="LO22" t="e" cm="1">
        <f t="array" ref="LO22">_xlfn.IFNA(VLOOKUP($A22,TRANSPOSE(#REF!),LO$2+2,FALSE),0)</f>
        <v>#REF!</v>
      </c>
      <c r="LP22" t="e" cm="1">
        <f t="array" ref="LP22">_xlfn.IFNA(VLOOKUP($A22,TRANSPOSE(#REF!),LP$2+2,FALSE),0)</f>
        <v>#REF!</v>
      </c>
      <c r="LQ22" t="e" cm="1">
        <f t="array" ref="LQ22">_xlfn.IFNA(VLOOKUP($A22,TRANSPOSE(#REF!),LQ$2+2,FALSE),0)</f>
        <v>#REF!</v>
      </c>
      <c r="LR22" t="e" cm="1">
        <f t="array" ref="LR22">_xlfn.IFNA(VLOOKUP($A22,TRANSPOSE(#REF!),LR$2+2,FALSE),0)</f>
        <v>#REF!</v>
      </c>
      <c r="LS22" t="e" cm="1">
        <f t="array" ref="LS22">_xlfn.IFNA(VLOOKUP($A22,TRANSPOSE(#REF!),LS$2+2,FALSE),0)</f>
        <v>#REF!</v>
      </c>
      <c r="LT22" t="e" cm="1">
        <f t="array" ref="LT22">_xlfn.IFNA(VLOOKUP($A22,TRANSPOSE(#REF!),LT$2+2,FALSE),0)</f>
        <v>#REF!</v>
      </c>
      <c r="LU22" t="e" cm="1">
        <f t="array" ref="LU22">_xlfn.IFNA(VLOOKUP($A22,TRANSPOSE(#REF!),LU$2+2,FALSE),0)</f>
        <v>#REF!</v>
      </c>
      <c r="LV22" t="e" cm="1">
        <f t="array" ref="LV22">_xlfn.IFNA(VLOOKUP($A22,TRANSPOSE(#REF!),LV$2+2,FALSE),0)</f>
        <v>#REF!</v>
      </c>
      <c r="LW22" t="e" cm="1">
        <f t="array" ref="LW22">_xlfn.IFNA(VLOOKUP($A22,TRANSPOSE(#REF!),LW$2+2,FALSE),0)</f>
        <v>#REF!</v>
      </c>
      <c r="LX22" t="e" cm="1">
        <f t="array" ref="LX22">_xlfn.IFNA(VLOOKUP($A22,TRANSPOSE(#REF!),LX$2+2,FALSE),0)</f>
        <v>#REF!</v>
      </c>
      <c r="LY22" t="e" cm="1">
        <f t="array" ref="LY22">_xlfn.IFNA(VLOOKUP($A22,TRANSPOSE(#REF!),LY$2+2,FALSE),0)</f>
        <v>#REF!</v>
      </c>
      <c r="LZ22" t="e" cm="1">
        <f t="array" ref="LZ22">_xlfn.IFNA(VLOOKUP($A22,TRANSPOSE(#REF!),LZ$2+2,FALSE),0)</f>
        <v>#REF!</v>
      </c>
      <c r="MA22" t="e" cm="1">
        <f t="array" ref="MA22">_xlfn.IFNA(VLOOKUP($A22,TRANSPOSE(#REF!),MA$2+2,FALSE),0)</f>
        <v>#REF!</v>
      </c>
      <c r="MB22" t="e" cm="1">
        <f t="array" ref="MB22">_xlfn.IFNA(VLOOKUP($A22,TRANSPOSE(#REF!),MB$2+2,FALSE),0)</f>
        <v>#REF!</v>
      </c>
      <c r="MC22" t="e" cm="1">
        <f t="array" ref="MC22">_xlfn.IFNA(VLOOKUP($A22,TRANSPOSE(#REF!),MC$2+2,FALSE),0)</f>
        <v>#REF!</v>
      </c>
      <c r="MD22" t="e" cm="1">
        <f t="array" ref="MD22">_xlfn.IFNA(VLOOKUP($A22,TRANSPOSE(#REF!),MD$2+2,FALSE),0)</f>
        <v>#REF!</v>
      </c>
      <c r="ME22" t="e" cm="1">
        <f t="array" ref="ME22">_xlfn.IFNA(VLOOKUP($A22,TRANSPOSE(#REF!),ME$2+2,FALSE),0)</f>
        <v>#REF!</v>
      </c>
      <c r="MF22" t="e" cm="1">
        <f t="array" ref="MF22">_xlfn.IFNA(VLOOKUP($A22,TRANSPOSE(#REF!),MF$2+2,FALSE),0)</f>
        <v>#REF!</v>
      </c>
      <c r="MG22" t="e" cm="1">
        <f t="array" ref="MG22">_xlfn.IFNA(VLOOKUP($A22,TRANSPOSE(#REF!),MG$2+2,FALSE),0)</f>
        <v>#REF!</v>
      </c>
      <c r="MH22" t="e" cm="1">
        <f t="array" ref="MH22">_xlfn.IFNA(VLOOKUP($A22,TRANSPOSE(#REF!),MH$2+2,FALSE),0)</f>
        <v>#REF!</v>
      </c>
      <c r="MI22" t="e" cm="1">
        <f t="array" ref="MI22">_xlfn.IFNA(VLOOKUP($A22,TRANSPOSE(#REF!),MI$2+2,FALSE),0)</f>
        <v>#REF!</v>
      </c>
      <c r="MJ22" t="e" cm="1">
        <f t="array" ref="MJ22">_xlfn.IFNA(VLOOKUP($A22,TRANSPOSE(#REF!),MJ$2+2,FALSE),0)</f>
        <v>#REF!</v>
      </c>
      <c r="MK22" t="e" cm="1">
        <f t="array" ref="MK22">_xlfn.IFNA(VLOOKUP($A22,TRANSPOSE(#REF!),MK$2+2,FALSE),0)</f>
        <v>#REF!</v>
      </c>
      <c r="ML22" t="e" cm="1">
        <f t="array" ref="ML22">_xlfn.IFNA(VLOOKUP($A22,TRANSPOSE(#REF!),ML$2+2,FALSE),0)</f>
        <v>#REF!</v>
      </c>
      <c r="MM22" t="e" cm="1">
        <f t="array" ref="MM22">_xlfn.IFNA(VLOOKUP($A22,TRANSPOSE(#REF!),MM$2+2,FALSE),0)</f>
        <v>#REF!</v>
      </c>
      <c r="MN22" t="e" cm="1">
        <f t="array" ref="MN22">_xlfn.IFNA(VLOOKUP($A22,TRANSPOSE(#REF!),MN$2+2,FALSE),0)</f>
        <v>#REF!</v>
      </c>
      <c r="MO22" t="e" cm="1">
        <f t="array" ref="MO22">_xlfn.IFNA(VLOOKUP($A22,TRANSPOSE(#REF!),MO$2+2,FALSE),0)</f>
        <v>#REF!</v>
      </c>
      <c r="MP22" t="e" cm="1">
        <f t="array" ref="MP22">_xlfn.IFNA(VLOOKUP($A22,TRANSPOSE(#REF!),MP$2+2,FALSE),0)</f>
        <v>#REF!</v>
      </c>
      <c r="MQ22" t="e" cm="1">
        <f t="array" ref="MQ22">_xlfn.IFNA(VLOOKUP($A22,TRANSPOSE(#REF!),MQ$2+2,FALSE),0)</f>
        <v>#REF!</v>
      </c>
      <c r="MR22" t="e" cm="1">
        <f t="array" ref="MR22">_xlfn.IFNA(VLOOKUP($A22,TRANSPOSE(#REF!),MR$2+2,FALSE),0)</f>
        <v>#REF!</v>
      </c>
      <c r="MS22" t="e" cm="1">
        <f t="array" ref="MS22">_xlfn.IFNA(VLOOKUP($A22,TRANSPOSE(#REF!),MS$2+2,FALSE),0)</f>
        <v>#REF!</v>
      </c>
      <c r="MT22" t="e" cm="1">
        <f t="array" ref="MT22">_xlfn.IFNA(VLOOKUP($A22,TRANSPOSE(#REF!),MT$2+2,FALSE),0)</f>
        <v>#REF!</v>
      </c>
      <c r="MU22" t="e" cm="1">
        <f t="array" ref="MU22">_xlfn.IFNA(VLOOKUP($A22,TRANSPOSE(#REF!),MU$2+2,FALSE),0)</f>
        <v>#REF!</v>
      </c>
      <c r="MV22" t="e" cm="1">
        <f t="array" ref="MV22">_xlfn.IFNA(VLOOKUP($A22,TRANSPOSE(#REF!),MV$2+2,FALSE),0)</f>
        <v>#REF!</v>
      </c>
      <c r="MW22" t="e" cm="1">
        <f t="array" ref="MW22">_xlfn.IFNA(VLOOKUP($A22,TRANSPOSE(#REF!),MW$2+2,FALSE),0)</f>
        <v>#REF!</v>
      </c>
      <c r="MX22" t="e" cm="1">
        <f t="array" ref="MX22">_xlfn.IFNA(VLOOKUP($A22,TRANSPOSE(#REF!),MX$2+2,FALSE),0)</f>
        <v>#REF!</v>
      </c>
      <c r="MY22" t="e" cm="1">
        <f t="array" ref="MY22">_xlfn.IFNA(VLOOKUP($A22,TRANSPOSE(#REF!),MY$2+2,FALSE),0)</f>
        <v>#REF!</v>
      </c>
      <c r="MZ22" t="e" cm="1">
        <f t="array" ref="MZ22">_xlfn.IFNA(VLOOKUP($A22,TRANSPOSE(#REF!),MZ$2+2,FALSE),0)</f>
        <v>#REF!</v>
      </c>
      <c r="NA22" t="e" cm="1">
        <f t="array" ref="NA22">_xlfn.IFNA(VLOOKUP($A22,TRANSPOSE(#REF!),NA$2+2,FALSE),0)</f>
        <v>#REF!</v>
      </c>
      <c r="NB22" t="e" cm="1">
        <f t="array" ref="NB22">_xlfn.IFNA(VLOOKUP($A22,TRANSPOSE(#REF!),NB$2+2,FALSE),0)</f>
        <v>#REF!</v>
      </c>
      <c r="NC22" t="e" cm="1">
        <f t="array" ref="NC22">_xlfn.IFNA(VLOOKUP($A22,TRANSPOSE(#REF!),NC$2+2,FALSE),0)</f>
        <v>#REF!</v>
      </c>
      <c r="ND22" t="e" cm="1">
        <f t="array" ref="ND22">_xlfn.IFNA(VLOOKUP($A22,TRANSPOSE(#REF!),ND$2+2,FALSE),0)</f>
        <v>#REF!</v>
      </c>
      <c r="NE22" t="e" cm="1">
        <f t="array" ref="NE22">_xlfn.IFNA(VLOOKUP($A22,TRANSPOSE(#REF!),NE$2+2,FALSE),0)</f>
        <v>#REF!</v>
      </c>
      <c r="NF22" t="e" cm="1">
        <f t="array" ref="NF22">_xlfn.IFNA(VLOOKUP($A22,TRANSPOSE(#REF!),NF$2+2,FALSE),0)</f>
        <v>#REF!</v>
      </c>
      <c r="NG22" t="e" cm="1">
        <f t="array" ref="NG22">_xlfn.IFNA(VLOOKUP($A22,TRANSPOSE(#REF!),NG$2+2,FALSE),0)</f>
        <v>#REF!</v>
      </c>
      <c r="NH22" t="e" cm="1">
        <f t="array" ref="NH22">_xlfn.IFNA(VLOOKUP($A22,TRANSPOSE(#REF!),NH$2+2,FALSE),0)</f>
        <v>#REF!</v>
      </c>
      <c r="NI22" t="e" cm="1">
        <f t="array" ref="NI22">_xlfn.IFNA(VLOOKUP($A22,TRANSPOSE(#REF!),NI$2+2,FALSE),0)</f>
        <v>#REF!</v>
      </c>
      <c r="NJ22" t="e" cm="1">
        <f t="array" ref="NJ22">_xlfn.IFNA(VLOOKUP($A22,TRANSPOSE(#REF!),NJ$2+2,FALSE),0)</f>
        <v>#REF!</v>
      </c>
      <c r="NL22" t="e">
        <f t="shared" si="0"/>
        <v>#REF!</v>
      </c>
      <c r="NM22" t="e">
        <f t="shared" si="1"/>
        <v>#REF!</v>
      </c>
    </row>
    <row r="23" spans="1:377" x14ac:dyDescent="0.3">
      <c r="A23" t="str">
        <v>PNL01_10</v>
      </c>
      <c r="B23" t="str">
        <v>Elektriciteit</v>
      </c>
      <c r="C23" t="str">
        <v>Conversion</v>
      </c>
      <c r="D23" t="str">
        <v>Power NL</v>
      </c>
      <c r="E23" t="str">
        <v>Generation</v>
      </c>
      <c r="F23" t="str">
        <v>Electricity NL - HV</v>
      </c>
      <c r="G23" t="str">
        <v>Nuclear - Borssele - Power NL</v>
      </c>
      <c r="H23" t="str">
        <v>[GW]</v>
      </c>
      <c r="I23">
        <f>_xlfn.IFNA(VLOOKUP(A23,'[1]PASTE Cap_Investment'!A:B,2,FALSE),0)</f>
        <v>0</v>
      </c>
      <c r="J23" t="e" cm="1">
        <f t="array" ref="J23">_xlfn.IFNA(VLOOKUP($A23,TRANSPOSE(#REF!),J$2+2,FALSE),0)</f>
        <v>#REF!</v>
      </c>
      <c r="K23" t="e" cm="1">
        <f t="array" ref="K23">_xlfn.IFNA(VLOOKUP($A23,TRANSPOSE(#REF!),K$2+2,FALSE),0)</f>
        <v>#REF!</v>
      </c>
      <c r="L23" t="e" cm="1">
        <f t="array" ref="L23">_xlfn.IFNA(VLOOKUP($A23,TRANSPOSE(#REF!),L$2+2,FALSE),0)</f>
        <v>#REF!</v>
      </c>
      <c r="M23" t="e" cm="1">
        <f t="array" ref="M23">_xlfn.IFNA(VLOOKUP($A23,TRANSPOSE(#REF!),M$2+2,FALSE),0)</f>
        <v>#REF!</v>
      </c>
      <c r="N23" t="e" cm="1">
        <f t="array" ref="N23">_xlfn.IFNA(VLOOKUP($A23,TRANSPOSE(#REF!),N$2+2,FALSE),0)</f>
        <v>#REF!</v>
      </c>
      <c r="O23" t="e" cm="1">
        <f t="array" ref="O23">_xlfn.IFNA(VLOOKUP($A23,TRANSPOSE(#REF!),O$2+2,FALSE),0)</f>
        <v>#REF!</v>
      </c>
      <c r="P23" t="e" cm="1">
        <f t="array" ref="P23">_xlfn.IFNA(VLOOKUP($A23,TRANSPOSE(#REF!),P$2+2,FALSE),0)</f>
        <v>#REF!</v>
      </c>
      <c r="Q23" t="e" cm="1">
        <f t="array" ref="Q23">_xlfn.IFNA(VLOOKUP($A23,TRANSPOSE(#REF!),Q$2+2,FALSE),0)</f>
        <v>#REF!</v>
      </c>
      <c r="R23" t="e" cm="1">
        <f t="array" ref="R23">_xlfn.IFNA(VLOOKUP($A23,TRANSPOSE(#REF!),R$2+2,FALSE),0)</f>
        <v>#REF!</v>
      </c>
      <c r="S23" t="e" cm="1">
        <f t="array" ref="S23">_xlfn.IFNA(VLOOKUP($A23,TRANSPOSE(#REF!),S$2+2,FALSE),0)</f>
        <v>#REF!</v>
      </c>
      <c r="T23" t="e" cm="1">
        <f t="array" ref="T23">_xlfn.IFNA(VLOOKUP($A23,TRANSPOSE(#REF!),T$2+2,FALSE),0)</f>
        <v>#REF!</v>
      </c>
      <c r="U23" t="e" cm="1">
        <f t="array" ref="U23">_xlfn.IFNA(VLOOKUP($A23,TRANSPOSE(#REF!),U$2+2,FALSE),0)</f>
        <v>#REF!</v>
      </c>
      <c r="V23" t="e" cm="1">
        <f t="array" ref="V23">_xlfn.IFNA(VLOOKUP($A23,TRANSPOSE(#REF!),V$2+2,FALSE),0)</f>
        <v>#REF!</v>
      </c>
      <c r="W23" t="e" cm="1">
        <f t="array" ref="W23">_xlfn.IFNA(VLOOKUP($A23,TRANSPOSE(#REF!),W$2+2,FALSE),0)</f>
        <v>#REF!</v>
      </c>
      <c r="X23" t="e" cm="1">
        <f t="array" ref="X23">_xlfn.IFNA(VLOOKUP($A23,TRANSPOSE(#REF!),X$2+2,FALSE),0)</f>
        <v>#REF!</v>
      </c>
      <c r="Y23" t="e" cm="1">
        <f t="array" ref="Y23">_xlfn.IFNA(VLOOKUP($A23,TRANSPOSE(#REF!),Y$2+2,FALSE),0)</f>
        <v>#REF!</v>
      </c>
      <c r="Z23" t="e" cm="1">
        <f t="array" ref="Z23">_xlfn.IFNA(VLOOKUP($A23,TRANSPOSE(#REF!),Z$2+2,FALSE),0)</f>
        <v>#REF!</v>
      </c>
      <c r="AA23" t="e" cm="1">
        <f t="array" ref="AA23">_xlfn.IFNA(VLOOKUP($A23,TRANSPOSE(#REF!),AA$2+2,FALSE),0)</f>
        <v>#REF!</v>
      </c>
      <c r="AB23" t="e" cm="1">
        <f t="array" ref="AB23">_xlfn.IFNA(VLOOKUP($A23,TRANSPOSE(#REF!),AB$2+2,FALSE),0)</f>
        <v>#REF!</v>
      </c>
      <c r="AC23" t="e" cm="1">
        <f t="array" ref="AC23">_xlfn.IFNA(VLOOKUP($A23,TRANSPOSE(#REF!),AC$2+2,FALSE),0)</f>
        <v>#REF!</v>
      </c>
      <c r="AD23" t="e" cm="1">
        <f t="array" ref="AD23">_xlfn.IFNA(VLOOKUP($A23,TRANSPOSE(#REF!),AD$2+2,FALSE),0)</f>
        <v>#REF!</v>
      </c>
      <c r="AE23" t="e" cm="1">
        <f t="array" ref="AE23">_xlfn.IFNA(VLOOKUP($A23,TRANSPOSE(#REF!),AE$2+2,FALSE),0)</f>
        <v>#REF!</v>
      </c>
      <c r="AF23" t="e" cm="1">
        <f t="array" ref="AF23">_xlfn.IFNA(VLOOKUP($A23,TRANSPOSE(#REF!),AF$2+2,FALSE),0)</f>
        <v>#REF!</v>
      </c>
      <c r="AG23" t="e" cm="1">
        <f t="array" ref="AG23">_xlfn.IFNA(VLOOKUP($A23,TRANSPOSE(#REF!),AG$2+2,FALSE),0)</f>
        <v>#REF!</v>
      </c>
      <c r="AH23" t="e" cm="1">
        <f t="array" ref="AH23">_xlfn.IFNA(VLOOKUP($A23,TRANSPOSE(#REF!),AH$2+2,FALSE),0)</f>
        <v>#REF!</v>
      </c>
      <c r="AI23" t="e" cm="1">
        <f t="array" ref="AI23">_xlfn.IFNA(VLOOKUP($A23,TRANSPOSE(#REF!),AI$2+2,FALSE),0)</f>
        <v>#REF!</v>
      </c>
      <c r="AJ23" t="e" cm="1">
        <f t="array" ref="AJ23">_xlfn.IFNA(VLOOKUP($A23,TRANSPOSE(#REF!),AJ$2+2,FALSE),0)</f>
        <v>#REF!</v>
      </c>
      <c r="AK23" t="e" cm="1">
        <f t="array" ref="AK23">_xlfn.IFNA(VLOOKUP($A23,TRANSPOSE(#REF!),AK$2+2,FALSE),0)</f>
        <v>#REF!</v>
      </c>
      <c r="AL23" t="e" cm="1">
        <f t="array" ref="AL23">_xlfn.IFNA(VLOOKUP($A23,TRANSPOSE(#REF!),AL$2+2,FALSE),0)</f>
        <v>#REF!</v>
      </c>
      <c r="AM23" t="e" cm="1">
        <f t="array" ref="AM23">_xlfn.IFNA(VLOOKUP($A23,TRANSPOSE(#REF!),AM$2+2,FALSE),0)</f>
        <v>#REF!</v>
      </c>
      <c r="AN23" t="e" cm="1">
        <f t="array" ref="AN23">_xlfn.IFNA(VLOOKUP($A23,TRANSPOSE(#REF!),AN$2+2,FALSE),0)</f>
        <v>#REF!</v>
      </c>
      <c r="AO23" t="e" cm="1">
        <f t="array" ref="AO23">_xlfn.IFNA(VLOOKUP($A23,TRANSPOSE(#REF!),AO$2+2,FALSE),0)</f>
        <v>#REF!</v>
      </c>
      <c r="AP23" t="e" cm="1">
        <f t="array" ref="AP23">_xlfn.IFNA(VLOOKUP($A23,TRANSPOSE(#REF!),AP$2+2,FALSE),0)</f>
        <v>#REF!</v>
      </c>
      <c r="AQ23" t="e" cm="1">
        <f t="array" ref="AQ23">_xlfn.IFNA(VLOOKUP($A23,TRANSPOSE(#REF!),AQ$2+2,FALSE),0)</f>
        <v>#REF!</v>
      </c>
      <c r="AR23" t="e" cm="1">
        <f t="array" ref="AR23">_xlfn.IFNA(VLOOKUP($A23,TRANSPOSE(#REF!),AR$2+2,FALSE),0)</f>
        <v>#REF!</v>
      </c>
      <c r="AS23" t="e" cm="1">
        <f t="array" ref="AS23">_xlfn.IFNA(VLOOKUP($A23,TRANSPOSE(#REF!),AS$2+2,FALSE),0)</f>
        <v>#REF!</v>
      </c>
      <c r="AT23" t="e" cm="1">
        <f t="array" ref="AT23">_xlfn.IFNA(VLOOKUP($A23,TRANSPOSE(#REF!),AT$2+2,FALSE),0)</f>
        <v>#REF!</v>
      </c>
      <c r="AU23" t="e" cm="1">
        <f t="array" ref="AU23">_xlfn.IFNA(VLOOKUP($A23,TRANSPOSE(#REF!),AU$2+2,FALSE),0)</f>
        <v>#REF!</v>
      </c>
      <c r="AV23" t="e" cm="1">
        <f t="array" ref="AV23">_xlfn.IFNA(VLOOKUP($A23,TRANSPOSE(#REF!),AV$2+2,FALSE),0)</f>
        <v>#REF!</v>
      </c>
      <c r="AW23" t="e" cm="1">
        <f t="array" ref="AW23">_xlfn.IFNA(VLOOKUP($A23,TRANSPOSE(#REF!),AW$2+2,FALSE),0)</f>
        <v>#REF!</v>
      </c>
      <c r="AX23" t="e" cm="1">
        <f t="array" ref="AX23">_xlfn.IFNA(VLOOKUP($A23,TRANSPOSE(#REF!),AX$2+2,FALSE),0)</f>
        <v>#REF!</v>
      </c>
      <c r="AY23" t="e" cm="1">
        <f t="array" ref="AY23">_xlfn.IFNA(VLOOKUP($A23,TRANSPOSE(#REF!),AY$2+2,FALSE),0)</f>
        <v>#REF!</v>
      </c>
      <c r="AZ23" t="e" cm="1">
        <f t="array" ref="AZ23">_xlfn.IFNA(VLOOKUP($A23,TRANSPOSE(#REF!),AZ$2+2,FALSE),0)</f>
        <v>#REF!</v>
      </c>
      <c r="BA23" t="e" cm="1">
        <f t="array" ref="BA23">_xlfn.IFNA(VLOOKUP($A23,TRANSPOSE(#REF!),BA$2+2,FALSE),0)</f>
        <v>#REF!</v>
      </c>
      <c r="BB23" t="e" cm="1">
        <f t="array" ref="BB23">_xlfn.IFNA(VLOOKUP($A23,TRANSPOSE(#REF!),BB$2+2,FALSE),0)</f>
        <v>#REF!</v>
      </c>
      <c r="BC23" t="e" cm="1">
        <f t="array" ref="BC23">_xlfn.IFNA(VLOOKUP($A23,TRANSPOSE(#REF!),BC$2+2,FALSE),0)</f>
        <v>#REF!</v>
      </c>
      <c r="BD23" t="e" cm="1">
        <f t="array" ref="BD23">_xlfn.IFNA(VLOOKUP($A23,TRANSPOSE(#REF!),BD$2+2,FALSE),0)</f>
        <v>#REF!</v>
      </c>
      <c r="BE23" t="e" cm="1">
        <f t="array" ref="BE23">_xlfn.IFNA(VLOOKUP($A23,TRANSPOSE(#REF!),BE$2+2,FALSE),0)</f>
        <v>#REF!</v>
      </c>
      <c r="BF23" t="e" cm="1">
        <f t="array" ref="BF23">_xlfn.IFNA(VLOOKUP($A23,TRANSPOSE(#REF!),BF$2+2,FALSE),0)</f>
        <v>#REF!</v>
      </c>
      <c r="BG23" t="e" cm="1">
        <f t="array" ref="BG23">_xlfn.IFNA(VLOOKUP($A23,TRANSPOSE(#REF!),BG$2+2,FALSE),0)</f>
        <v>#REF!</v>
      </c>
      <c r="BH23" t="e" cm="1">
        <f t="array" ref="BH23">_xlfn.IFNA(VLOOKUP($A23,TRANSPOSE(#REF!),BH$2+2,FALSE),0)</f>
        <v>#REF!</v>
      </c>
      <c r="BI23" t="e" cm="1">
        <f t="array" ref="BI23">_xlfn.IFNA(VLOOKUP($A23,TRANSPOSE(#REF!),BI$2+2,FALSE),0)</f>
        <v>#REF!</v>
      </c>
      <c r="BJ23" t="e" cm="1">
        <f t="array" ref="BJ23">_xlfn.IFNA(VLOOKUP($A23,TRANSPOSE(#REF!),BJ$2+2,FALSE),0)</f>
        <v>#REF!</v>
      </c>
      <c r="BK23" t="e" cm="1">
        <f t="array" ref="BK23">_xlfn.IFNA(VLOOKUP($A23,TRANSPOSE(#REF!),BK$2+2,FALSE),0)</f>
        <v>#REF!</v>
      </c>
      <c r="BL23" t="e" cm="1">
        <f t="array" ref="BL23">_xlfn.IFNA(VLOOKUP($A23,TRANSPOSE(#REF!),BL$2+2,FALSE),0)</f>
        <v>#REF!</v>
      </c>
      <c r="BM23" t="e" cm="1">
        <f t="array" ref="BM23">_xlfn.IFNA(VLOOKUP($A23,TRANSPOSE(#REF!),BM$2+2,FALSE),0)</f>
        <v>#REF!</v>
      </c>
      <c r="BN23" t="e" cm="1">
        <f t="array" ref="BN23">_xlfn.IFNA(VLOOKUP($A23,TRANSPOSE(#REF!),BN$2+2,FALSE),0)</f>
        <v>#REF!</v>
      </c>
      <c r="BO23" t="e" cm="1">
        <f t="array" ref="BO23">_xlfn.IFNA(VLOOKUP($A23,TRANSPOSE(#REF!),BO$2+2,FALSE),0)</f>
        <v>#REF!</v>
      </c>
      <c r="BP23" t="e" cm="1">
        <f t="array" ref="BP23">_xlfn.IFNA(VLOOKUP($A23,TRANSPOSE(#REF!),BP$2+2,FALSE),0)</f>
        <v>#REF!</v>
      </c>
      <c r="BQ23" t="e" cm="1">
        <f t="array" ref="BQ23">_xlfn.IFNA(VLOOKUP($A23,TRANSPOSE(#REF!),BQ$2+2,FALSE),0)</f>
        <v>#REF!</v>
      </c>
      <c r="BR23" t="e" cm="1">
        <f t="array" ref="BR23">_xlfn.IFNA(VLOOKUP($A23,TRANSPOSE(#REF!),BR$2+2,FALSE),0)</f>
        <v>#REF!</v>
      </c>
      <c r="BS23" t="e" cm="1">
        <f t="array" ref="BS23">_xlfn.IFNA(VLOOKUP($A23,TRANSPOSE(#REF!),BS$2+2,FALSE),0)</f>
        <v>#REF!</v>
      </c>
      <c r="BT23" t="e" cm="1">
        <f t="array" ref="BT23">_xlfn.IFNA(VLOOKUP($A23,TRANSPOSE(#REF!),BT$2+2,FALSE),0)</f>
        <v>#REF!</v>
      </c>
      <c r="BU23" t="e" cm="1">
        <f t="array" ref="BU23">_xlfn.IFNA(VLOOKUP($A23,TRANSPOSE(#REF!),BU$2+2,FALSE),0)</f>
        <v>#REF!</v>
      </c>
      <c r="BV23" t="e" cm="1">
        <f t="array" ref="BV23">_xlfn.IFNA(VLOOKUP($A23,TRANSPOSE(#REF!),BV$2+2,FALSE),0)</f>
        <v>#REF!</v>
      </c>
      <c r="BW23" t="e" cm="1">
        <f t="array" ref="BW23">_xlfn.IFNA(VLOOKUP($A23,TRANSPOSE(#REF!),BW$2+2,FALSE),0)</f>
        <v>#REF!</v>
      </c>
      <c r="BX23" t="e" cm="1">
        <f t="array" ref="BX23">_xlfn.IFNA(VLOOKUP($A23,TRANSPOSE(#REF!),BX$2+2,FALSE),0)</f>
        <v>#REF!</v>
      </c>
      <c r="BY23" t="e" cm="1">
        <f t="array" ref="BY23">_xlfn.IFNA(VLOOKUP($A23,TRANSPOSE(#REF!),BY$2+2,FALSE),0)</f>
        <v>#REF!</v>
      </c>
      <c r="BZ23" t="e" cm="1">
        <f t="array" ref="BZ23">_xlfn.IFNA(VLOOKUP($A23,TRANSPOSE(#REF!),BZ$2+2,FALSE),0)</f>
        <v>#REF!</v>
      </c>
      <c r="CA23" t="e" cm="1">
        <f t="array" ref="CA23">_xlfn.IFNA(VLOOKUP($A23,TRANSPOSE(#REF!),CA$2+2,FALSE),0)</f>
        <v>#REF!</v>
      </c>
      <c r="CB23" t="e" cm="1">
        <f t="array" ref="CB23">_xlfn.IFNA(VLOOKUP($A23,TRANSPOSE(#REF!),CB$2+2,FALSE),0)</f>
        <v>#REF!</v>
      </c>
      <c r="CC23" t="e" cm="1">
        <f t="array" ref="CC23">_xlfn.IFNA(VLOOKUP($A23,TRANSPOSE(#REF!),CC$2+2,FALSE),0)</f>
        <v>#REF!</v>
      </c>
      <c r="CD23" t="e" cm="1">
        <f t="array" ref="CD23">_xlfn.IFNA(VLOOKUP($A23,TRANSPOSE(#REF!),CD$2+2,FALSE),0)</f>
        <v>#REF!</v>
      </c>
      <c r="CE23" t="e" cm="1">
        <f t="array" ref="CE23">_xlfn.IFNA(VLOOKUP($A23,TRANSPOSE(#REF!),CE$2+2,FALSE),0)</f>
        <v>#REF!</v>
      </c>
      <c r="CF23" t="e" cm="1">
        <f t="array" ref="CF23">_xlfn.IFNA(VLOOKUP($A23,TRANSPOSE(#REF!),CF$2+2,FALSE),0)</f>
        <v>#REF!</v>
      </c>
      <c r="CG23" t="e" cm="1">
        <f t="array" ref="CG23">_xlfn.IFNA(VLOOKUP($A23,TRANSPOSE(#REF!),CG$2+2,FALSE),0)</f>
        <v>#REF!</v>
      </c>
      <c r="CH23" t="e" cm="1">
        <f t="array" ref="CH23">_xlfn.IFNA(VLOOKUP($A23,TRANSPOSE(#REF!),CH$2+2,FALSE),0)</f>
        <v>#REF!</v>
      </c>
      <c r="CI23" t="e" cm="1">
        <f t="array" ref="CI23">_xlfn.IFNA(VLOOKUP($A23,TRANSPOSE(#REF!),CI$2+2,FALSE),0)</f>
        <v>#REF!</v>
      </c>
      <c r="CJ23" t="e" cm="1">
        <f t="array" ref="CJ23">_xlfn.IFNA(VLOOKUP($A23,TRANSPOSE(#REF!),CJ$2+2,FALSE),0)</f>
        <v>#REF!</v>
      </c>
      <c r="CK23" t="e" cm="1">
        <f t="array" ref="CK23">_xlfn.IFNA(VLOOKUP($A23,TRANSPOSE(#REF!),CK$2+2,FALSE),0)</f>
        <v>#REF!</v>
      </c>
      <c r="CL23" t="e" cm="1">
        <f t="array" ref="CL23">_xlfn.IFNA(VLOOKUP($A23,TRANSPOSE(#REF!),CL$2+2,FALSE),0)</f>
        <v>#REF!</v>
      </c>
      <c r="CM23" t="e" cm="1">
        <f t="array" ref="CM23">_xlfn.IFNA(VLOOKUP($A23,TRANSPOSE(#REF!),CM$2+2,FALSE),0)</f>
        <v>#REF!</v>
      </c>
      <c r="CN23" t="e" cm="1">
        <f t="array" ref="CN23">_xlfn.IFNA(VLOOKUP($A23,TRANSPOSE(#REF!),CN$2+2,FALSE),0)</f>
        <v>#REF!</v>
      </c>
      <c r="CO23" t="e" cm="1">
        <f t="array" ref="CO23">_xlfn.IFNA(VLOOKUP($A23,TRANSPOSE(#REF!),CO$2+2,FALSE),0)</f>
        <v>#REF!</v>
      </c>
      <c r="CP23" t="e" cm="1">
        <f t="array" ref="CP23">_xlfn.IFNA(VLOOKUP($A23,TRANSPOSE(#REF!),CP$2+2,FALSE),0)</f>
        <v>#REF!</v>
      </c>
      <c r="CQ23" t="e" cm="1">
        <f t="array" ref="CQ23">_xlfn.IFNA(VLOOKUP($A23,TRANSPOSE(#REF!),CQ$2+2,FALSE),0)</f>
        <v>#REF!</v>
      </c>
      <c r="CR23" t="e" cm="1">
        <f t="array" ref="CR23">_xlfn.IFNA(VLOOKUP($A23,TRANSPOSE(#REF!),CR$2+2,FALSE),0)</f>
        <v>#REF!</v>
      </c>
      <c r="CS23" t="e" cm="1">
        <f t="array" ref="CS23">_xlfn.IFNA(VLOOKUP($A23,TRANSPOSE(#REF!),CS$2+2,FALSE),0)</f>
        <v>#REF!</v>
      </c>
      <c r="CT23" t="e" cm="1">
        <f t="array" ref="CT23">_xlfn.IFNA(VLOOKUP($A23,TRANSPOSE(#REF!),CT$2+2,FALSE),0)</f>
        <v>#REF!</v>
      </c>
      <c r="CU23" t="e" cm="1">
        <f t="array" ref="CU23">_xlfn.IFNA(VLOOKUP($A23,TRANSPOSE(#REF!),CU$2+2,FALSE),0)</f>
        <v>#REF!</v>
      </c>
      <c r="CV23" t="e" cm="1">
        <f t="array" ref="CV23">_xlfn.IFNA(VLOOKUP($A23,TRANSPOSE(#REF!),CV$2+2,FALSE),0)</f>
        <v>#REF!</v>
      </c>
      <c r="CW23" t="e" cm="1">
        <f t="array" ref="CW23">_xlfn.IFNA(VLOOKUP($A23,TRANSPOSE(#REF!),CW$2+2,FALSE),0)</f>
        <v>#REF!</v>
      </c>
      <c r="CX23" t="e" cm="1">
        <f t="array" ref="CX23">_xlfn.IFNA(VLOOKUP($A23,TRANSPOSE(#REF!),CX$2+2,FALSE),0)</f>
        <v>#REF!</v>
      </c>
      <c r="CY23" t="e" cm="1">
        <f t="array" ref="CY23">_xlfn.IFNA(VLOOKUP($A23,TRANSPOSE(#REF!),CY$2+2,FALSE),0)</f>
        <v>#REF!</v>
      </c>
      <c r="CZ23" t="e" cm="1">
        <f t="array" ref="CZ23">_xlfn.IFNA(VLOOKUP($A23,TRANSPOSE(#REF!),CZ$2+2,FALSE),0)</f>
        <v>#REF!</v>
      </c>
      <c r="DA23" t="e" cm="1">
        <f t="array" ref="DA23">_xlfn.IFNA(VLOOKUP($A23,TRANSPOSE(#REF!),DA$2+2,FALSE),0)</f>
        <v>#REF!</v>
      </c>
      <c r="DB23" t="e" cm="1">
        <f t="array" ref="DB23">_xlfn.IFNA(VLOOKUP($A23,TRANSPOSE(#REF!),DB$2+2,FALSE),0)</f>
        <v>#REF!</v>
      </c>
      <c r="DC23" t="e" cm="1">
        <f t="array" ref="DC23">_xlfn.IFNA(VLOOKUP($A23,TRANSPOSE(#REF!),DC$2+2,FALSE),0)</f>
        <v>#REF!</v>
      </c>
      <c r="DD23" t="e" cm="1">
        <f t="array" ref="DD23">_xlfn.IFNA(VLOOKUP($A23,TRANSPOSE(#REF!),DD$2+2,FALSE),0)</f>
        <v>#REF!</v>
      </c>
      <c r="DE23" t="e" cm="1">
        <f t="array" ref="DE23">_xlfn.IFNA(VLOOKUP($A23,TRANSPOSE(#REF!),DE$2+2,FALSE),0)</f>
        <v>#REF!</v>
      </c>
      <c r="DF23" t="e" cm="1">
        <f t="array" ref="DF23">_xlfn.IFNA(VLOOKUP($A23,TRANSPOSE(#REF!),DF$2+2,FALSE),0)</f>
        <v>#REF!</v>
      </c>
      <c r="DG23" t="e" cm="1">
        <f t="array" ref="DG23">_xlfn.IFNA(VLOOKUP($A23,TRANSPOSE(#REF!),DG$2+2,FALSE),0)</f>
        <v>#REF!</v>
      </c>
      <c r="DH23" t="e" cm="1">
        <f t="array" ref="DH23">_xlfn.IFNA(VLOOKUP($A23,TRANSPOSE(#REF!),DH$2+2,FALSE),0)</f>
        <v>#REF!</v>
      </c>
      <c r="DI23" t="e" cm="1">
        <f t="array" ref="DI23">_xlfn.IFNA(VLOOKUP($A23,TRANSPOSE(#REF!),DI$2+2,FALSE),0)</f>
        <v>#REF!</v>
      </c>
      <c r="DJ23" t="e" cm="1">
        <f t="array" ref="DJ23">_xlfn.IFNA(VLOOKUP($A23,TRANSPOSE(#REF!),DJ$2+2,FALSE),0)</f>
        <v>#REF!</v>
      </c>
      <c r="DK23" t="e" cm="1">
        <f t="array" ref="DK23">_xlfn.IFNA(VLOOKUP($A23,TRANSPOSE(#REF!),DK$2+2,FALSE),0)</f>
        <v>#REF!</v>
      </c>
      <c r="DL23" t="e" cm="1">
        <f t="array" ref="DL23">_xlfn.IFNA(VLOOKUP($A23,TRANSPOSE(#REF!),DL$2+2,FALSE),0)</f>
        <v>#REF!</v>
      </c>
      <c r="DM23" t="e" cm="1">
        <f t="array" ref="DM23">_xlfn.IFNA(VLOOKUP($A23,TRANSPOSE(#REF!),DM$2+2,FALSE),0)</f>
        <v>#REF!</v>
      </c>
      <c r="DN23" t="e" cm="1">
        <f t="array" ref="DN23">_xlfn.IFNA(VLOOKUP($A23,TRANSPOSE(#REF!),DN$2+2,FALSE),0)</f>
        <v>#REF!</v>
      </c>
      <c r="DO23" t="e" cm="1">
        <f t="array" ref="DO23">_xlfn.IFNA(VLOOKUP($A23,TRANSPOSE(#REF!),DO$2+2,FALSE),0)</f>
        <v>#REF!</v>
      </c>
      <c r="DP23" t="e" cm="1">
        <f t="array" ref="DP23">_xlfn.IFNA(VLOOKUP($A23,TRANSPOSE(#REF!),DP$2+2,FALSE),0)</f>
        <v>#REF!</v>
      </c>
      <c r="DQ23" t="e" cm="1">
        <f t="array" ref="DQ23">_xlfn.IFNA(VLOOKUP($A23,TRANSPOSE(#REF!),DQ$2+2,FALSE),0)</f>
        <v>#REF!</v>
      </c>
      <c r="DR23" t="e" cm="1">
        <f t="array" ref="DR23">_xlfn.IFNA(VLOOKUP($A23,TRANSPOSE(#REF!),DR$2+2,FALSE),0)</f>
        <v>#REF!</v>
      </c>
      <c r="DS23" t="e" cm="1">
        <f t="array" ref="DS23">_xlfn.IFNA(VLOOKUP($A23,TRANSPOSE(#REF!),DS$2+2,FALSE),0)</f>
        <v>#REF!</v>
      </c>
      <c r="DT23" t="e" cm="1">
        <f t="array" ref="DT23">_xlfn.IFNA(VLOOKUP($A23,TRANSPOSE(#REF!),DT$2+2,FALSE),0)</f>
        <v>#REF!</v>
      </c>
      <c r="DU23" t="e" cm="1">
        <f t="array" ref="DU23">_xlfn.IFNA(VLOOKUP($A23,TRANSPOSE(#REF!),DU$2+2,FALSE),0)</f>
        <v>#REF!</v>
      </c>
      <c r="DV23" t="e" cm="1">
        <f t="array" ref="DV23">_xlfn.IFNA(VLOOKUP($A23,TRANSPOSE(#REF!),DV$2+2,FALSE),0)</f>
        <v>#REF!</v>
      </c>
      <c r="DW23" t="e" cm="1">
        <f t="array" ref="DW23">_xlfn.IFNA(VLOOKUP($A23,TRANSPOSE(#REF!),DW$2+2,FALSE),0)</f>
        <v>#REF!</v>
      </c>
      <c r="DX23" t="e" cm="1">
        <f t="array" ref="DX23">_xlfn.IFNA(VLOOKUP($A23,TRANSPOSE(#REF!),DX$2+2,FALSE),0)</f>
        <v>#REF!</v>
      </c>
      <c r="DY23" t="e" cm="1">
        <f t="array" ref="DY23">_xlfn.IFNA(VLOOKUP($A23,TRANSPOSE(#REF!),DY$2+2,FALSE),0)</f>
        <v>#REF!</v>
      </c>
      <c r="DZ23" t="e" cm="1">
        <f t="array" ref="DZ23">_xlfn.IFNA(VLOOKUP($A23,TRANSPOSE(#REF!),DZ$2+2,FALSE),0)</f>
        <v>#REF!</v>
      </c>
      <c r="EA23" t="e" cm="1">
        <f t="array" ref="EA23">_xlfn.IFNA(VLOOKUP($A23,TRANSPOSE(#REF!),EA$2+2,FALSE),0)</f>
        <v>#REF!</v>
      </c>
      <c r="EB23" t="e" cm="1">
        <f t="array" ref="EB23">_xlfn.IFNA(VLOOKUP($A23,TRANSPOSE(#REF!),EB$2+2,FALSE),0)</f>
        <v>#REF!</v>
      </c>
      <c r="EC23" t="e" cm="1">
        <f t="array" ref="EC23">_xlfn.IFNA(VLOOKUP($A23,TRANSPOSE(#REF!),EC$2+2,FALSE),0)</f>
        <v>#REF!</v>
      </c>
      <c r="ED23" t="e" cm="1">
        <f t="array" ref="ED23">_xlfn.IFNA(VLOOKUP($A23,TRANSPOSE(#REF!),ED$2+2,FALSE),0)</f>
        <v>#REF!</v>
      </c>
      <c r="EE23" t="e" cm="1">
        <f t="array" ref="EE23">_xlfn.IFNA(VLOOKUP($A23,TRANSPOSE(#REF!),EE$2+2,FALSE),0)</f>
        <v>#REF!</v>
      </c>
      <c r="EF23" t="e" cm="1">
        <f t="array" ref="EF23">_xlfn.IFNA(VLOOKUP($A23,TRANSPOSE(#REF!),EF$2+2,FALSE),0)</f>
        <v>#REF!</v>
      </c>
      <c r="EG23" t="e" cm="1">
        <f t="array" ref="EG23">_xlfn.IFNA(VLOOKUP($A23,TRANSPOSE(#REF!),EG$2+2,FALSE),0)</f>
        <v>#REF!</v>
      </c>
      <c r="EH23" t="e" cm="1">
        <f t="array" ref="EH23">_xlfn.IFNA(VLOOKUP($A23,TRANSPOSE(#REF!),EH$2+2,FALSE),0)</f>
        <v>#REF!</v>
      </c>
      <c r="EI23" t="e" cm="1">
        <f t="array" ref="EI23">_xlfn.IFNA(VLOOKUP($A23,TRANSPOSE(#REF!),EI$2+2,FALSE),0)</f>
        <v>#REF!</v>
      </c>
      <c r="EJ23" t="e" cm="1">
        <f t="array" ref="EJ23">_xlfn.IFNA(VLOOKUP($A23,TRANSPOSE(#REF!),EJ$2+2,FALSE),0)</f>
        <v>#REF!</v>
      </c>
      <c r="EK23" t="e" cm="1">
        <f t="array" ref="EK23">_xlfn.IFNA(VLOOKUP($A23,TRANSPOSE(#REF!),EK$2+2,FALSE),0)</f>
        <v>#REF!</v>
      </c>
      <c r="EL23" t="e" cm="1">
        <f t="array" ref="EL23">_xlfn.IFNA(VLOOKUP($A23,TRANSPOSE(#REF!),EL$2+2,FALSE),0)</f>
        <v>#REF!</v>
      </c>
      <c r="EM23" t="e" cm="1">
        <f t="array" ref="EM23">_xlfn.IFNA(VLOOKUP($A23,TRANSPOSE(#REF!),EM$2+2,FALSE),0)</f>
        <v>#REF!</v>
      </c>
      <c r="EN23" t="e" cm="1">
        <f t="array" ref="EN23">_xlfn.IFNA(VLOOKUP($A23,TRANSPOSE(#REF!),EN$2+2,FALSE),0)</f>
        <v>#REF!</v>
      </c>
      <c r="EO23" t="e" cm="1">
        <f t="array" ref="EO23">_xlfn.IFNA(VLOOKUP($A23,TRANSPOSE(#REF!),EO$2+2,FALSE),0)</f>
        <v>#REF!</v>
      </c>
      <c r="EP23" t="e" cm="1">
        <f t="array" ref="EP23">_xlfn.IFNA(VLOOKUP($A23,TRANSPOSE(#REF!),EP$2+2,FALSE),0)</f>
        <v>#REF!</v>
      </c>
      <c r="EQ23" t="e" cm="1">
        <f t="array" ref="EQ23">_xlfn.IFNA(VLOOKUP($A23,TRANSPOSE(#REF!),EQ$2+2,FALSE),0)</f>
        <v>#REF!</v>
      </c>
      <c r="ER23" t="e" cm="1">
        <f t="array" ref="ER23">_xlfn.IFNA(VLOOKUP($A23,TRANSPOSE(#REF!),ER$2+2,FALSE),0)</f>
        <v>#REF!</v>
      </c>
      <c r="ES23" t="e" cm="1">
        <f t="array" ref="ES23">_xlfn.IFNA(VLOOKUP($A23,TRANSPOSE(#REF!),ES$2+2,FALSE),0)</f>
        <v>#REF!</v>
      </c>
      <c r="ET23" t="e" cm="1">
        <f t="array" ref="ET23">_xlfn.IFNA(VLOOKUP($A23,TRANSPOSE(#REF!),ET$2+2,FALSE),0)</f>
        <v>#REF!</v>
      </c>
      <c r="EU23" t="e" cm="1">
        <f t="array" ref="EU23">_xlfn.IFNA(VLOOKUP($A23,TRANSPOSE(#REF!),EU$2+2,FALSE),0)</f>
        <v>#REF!</v>
      </c>
      <c r="EV23" t="e" cm="1">
        <f t="array" ref="EV23">_xlfn.IFNA(VLOOKUP($A23,TRANSPOSE(#REF!),EV$2+2,FALSE),0)</f>
        <v>#REF!</v>
      </c>
      <c r="EW23" t="e" cm="1">
        <f t="array" ref="EW23">_xlfn.IFNA(VLOOKUP($A23,TRANSPOSE(#REF!),EW$2+2,FALSE),0)</f>
        <v>#REF!</v>
      </c>
      <c r="EX23" t="e" cm="1">
        <f t="array" ref="EX23">_xlfn.IFNA(VLOOKUP($A23,TRANSPOSE(#REF!),EX$2+2,FALSE),0)</f>
        <v>#REF!</v>
      </c>
      <c r="EY23" t="e" cm="1">
        <f t="array" ref="EY23">_xlfn.IFNA(VLOOKUP($A23,TRANSPOSE(#REF!),EY$2+2,FALSE),0)</f>
        <v>#REF!</v>
      </c>
      <c r="EZ23" t="e" cm="1">
        <f t="array" ref="EZ23">_xlfn.IFNA(VLOOKUP($A23,TRANSPOSE(#REF!),EZ$2+2,FALSE),0)</f>
        <v>#REF!</v>
      </c>
      <c r="FA23" t="e" cm="1">
        <f t="array" ref="FA23">_xlfn.IFNA(VLOOKUP($A23,TRANSPOSE(#REF!),FA$2+2,FALSE),0)</f>
        <v>#REF!</v>
      </c>
      <c r="FB23" t="e" cm="1">
        <f t="array" ref="FB23">_xlfn.IFNA(VLOOKUP($A23,TRANSPOSE(#REF!),FB$2+2,FALSE),0)</f>
        <v>#REF!</v>
      </c>
      <c r="FC23" t="e" cm="1">
        <f t="array" ref="FC23">_xlfn.IFNA(VLOOKUP($A23,TRANSPOSE(#REF!),FC$2+2,FALSE),0)</f>
        <v>#REF!</v>
      </c>
      <c r="FD23" t="e" cm="1">
        <f t="array" ref="FD23">_xlfn.IFNA(VLOOKUP($A23,TRANSPOSE(#REF!),FD$2+2,FALSE),0)</f>
        <v>#REF!</v>
      </c>
      <c r="FE23" t="e" cm="1">
        <f t="array" ref="FE23">_xlfn.IFNA(VLOOKUP($A23,TRANSPOSE(#REF!),FE$2+2,FALSE),0)</f>
        <v>#REF!</v>
      </c>
      <c r="FF23" t="e" cm="1">
        <f t="array" ref="FF23">_xlfn.IFNA(VLOOKUP($A23,TRANSPOSE(#REF!),FF$2+2,FALSE),0)</f>
        <v>#REF!</v>
      </c>
      <c r="FG23" t="e" cm="1">
        <f t="array" ref="FG23">_xlfn.IFNA(VLOOKUP($A23,TRANSPOSE(#REF!),FG$2+2,FALSE),0)</f>
        <v>#REF!</v>
      </c>
      <c r="FH23" t="e" cm="1">
        <f t="array" ref="FH23">_xlfn.IFNA(VLOOKUP($A23,TRANSPOSE(#REF!),FH$2+2,FALSE),0)</f>
        <v>#REF!</v>
      </c>
      <c r="FI23" t="e" cm="1">
        <f t="array" ref="FI23">_xlfn.IFNA(VLOOKUP($A23,TRANSPOSE(#REF!),FI$2+2,FALSE),0)</f>
        <v>#REF!</v>
      </c>
      <c r="FJ23" t="e" cm="1">
        <f t="array" ref="FJ23">_xlfn.IFNA(VLOOKUP($A23,TRANSPOSE(#REF!),FJ$2+2,FALSE),0)</f>
        <v>#REF!</v>
      </c>
      <c r="FK23" t="e" cm="1">
        <f t="array" ref="FK23">_xlfn.IFNA(VLOOKUP($A23,TRANSPOSE(#REF!),FK$2+2,FALSE),0)</f>
        <v>#REF!</v>
      </c>
      <c r="FL23" t="e" cm="1">
        <f t="array" ref="FL23">_xlfn.IFNA(VLOOKUP($A23,TRANSPOSE(#REF!),FL$2+2,FALSE),0)</f>
        <v>#REF!</v>
      </c>
      <c r="FM23" t="e" cm="1">
        <f t="array" ref="FM23">_xlfn.IFNA(VLOOKUP($A23,TRANSPOSE(#REF!),FM$2+2,FALSE),0)</f>
        <v>#REF!</v>
      </c>
      <c r="FN23" t="e" cm="1">
        <f t="array" ref="FN23">_xlfn.IFNA(VLOOKUP($A23,TRANSPOSE(#REF!),FN$2+2,FALSE),0)</f>
        <v>#REF!</v>
      </c>
      <c r="FO23" t="e" cm="1">
        <f t="array" ref="FO23">_xlfn.IFNA(VLOOKUP($A23,TRANSPOSE(#REF!),FO$2+2,FALSE),0)</f>
        <v>#REF!</v>
      </c>
      <c r="FP23" t="e" cm="1">
        <f t="array" ref="FP23">_xlfn.IFNA(VLOOKUP($A23,TRANSPOSE(#REF!),FP$2+2,FALSE),0)</f>
        <v>#REF!</v>
      </c>
      <c r="FQ23" t="e" cm="1">
        <f t="array" ref="FQ23">_xlfn.IFNA(VLOOKUP($A23,TRANSPOSE(#REF!),FQ$2+2,FALSE),0)</f>
        <v>#REF!</v>
      </c>
      <c r="FR23" t="e" cm="1">
        <f t="array" ref="FR23">_xlfn.IFNA(VLOOKUP($A23,TRANSPOSE(#REF!),FR$2+2,FALSE),0)</f>
        <v>#REF!</v>
      </c>
      <c r="FS23" t="e" cm="1">
        <f t="array" ref="FS23">_xlfn.IFNA(VLOOKUP($A23,TRANSPOSE(#REF!),FS$2+2,FALSE),0)</f>
        <v>#REF!</v>
      </c>
      <c r="FT23" t="e" cm="1">
        <f t="array" ref="FT23">_xlfn.IFNA(VLOOKUP($A23,TRANSPOSE(#REF!),FT$2+2,FALSE),0)</f>
        <v>#REF!</v>
      </c>
      <c r="FU23" t="e" cm="1">
        <f t="array" ref="FU23">_xlfn.IFNA(VLOOKUP($A23,TRANSPOSE(#REF!),FU$2+2,FALSE),0)</f>
        <v>#REF!</v>
      </c>
      <c r="FV23" t="e" cm="1">
        <f t="array" ref="FV23">_xlfn.IFNA(VLOOKUP($A23,TRANSPOSE(#REF!),FV$2+2,FALSE),0)</f>
        <v>#REF!</v>
      </c>
      <c r="FW23" t="e" cm="1">
        <f t="array" ref="FW23">_xlfn.IFNA(VLOOKUP($A23,TRANSPOSE(#REF!),FW$2+2,FALSE),0)</f>
        <v>#REF!</v>
      </c>
      <c r="FX23" t="e" cm="1">
        <f t="array" ref="FX23">_xlfn.IFNA(VLOOKUP($A23,TRANSPOSE(#REF!),FX$2+2,FALSE),0)</f>
        <v>#REF!</v>
      </c>
      <c r="FY23" t="e" cm="1">
        <f t="array" ref="FY23">_xlfn.IFNA(VLOOKUP($A23,TRANSPOSE(#REF!),FY$2+2,FALSE),0)</f>
        <v>#REF!</v>
      </c>
      <c r="FZ23" t="e" cm="1">
        <f t="array" ref="FZ23">_xlfn.IFNA(VLOOKUP($A23,TRANSPOSE(#REF!),FZ$2+2,FALSE),0)</f>
        <v>#REF!</v>
      </c>
      <c r="GA23" t="e" cm="1">
        <f t="array" ref="GA23">_xlfn.IFNA(VLOOKUP($A23,TRANSPOSE(#REF!),GA$2+2,FALSE),0)</f>
        <v>#REF!</v>
      </c>
      <c r="GB23" t="e" cm="1">
        <f t="array" ref="GB23">_xlfn.IFNA(VLOOKUP($A23,TRANSPOSE(#REF!),GB$2+2,FALSE),0)</f>
        <v>#REF!</v>
      </c>
      <c r="GC23" t="e" cm="1">
        <f t="array" ref="GC23">_xlfn.IFNA(VLOOKUP($A23,TRANSPOSE(#REF!),GC$2+2,FALSE),0)</f>
        <v>#REF!</v>
      </c>
      <c r="GD23" t="e" cm="1">
        <f t="array" ref="GD23">_xlfn.IFNA(VLOOKUP($A23,TRANSPOSE(#REF!),GD$2+2,FALSE),0)</f>
        <v>#REF!</v>
      </c>
      <c r="GE23" t="e" cm="1">
        <f t="array" ref="GE23">_xlfn.IFNA(VLOOKUP($A23,TRANSPOSE(#REF!),GE$2+2,FALSE),0)</f>
        <v>#REF!</v>
      </c>
      <c r="GF23" t="e" cm="1">
        <f t="array" ref="GF23">_xlfn.IFNA(VLOOKUP($A23,TRANSPOSE(#REF!),GF$2+2,FALSE),0)</f>
        <v>#REF!</v>
      </c>
      <c r="GG23" t="e" cm="1">
        <f t="array" ref="GG23">_xlfn.IFNA(VLOOKUP($A23,TRANSPOSE(#REF!),GG$2+2,FALSE),0)</f>
        <v>#REF!</v>
      </c>
      <c r="GH23" t="e" cm="1">
        <f t="array" ref="GH23">_xlfn.IFNA(VLOOKUP($A23,TRANSPOSE(#REF!),GH$2+2,FALSE),0)</f>
        <v>#REF!</v>
      </c>
      <c r="GI23" t="e" cm="1">
        <f t="array" ref="GI23">_xlfn.IFNA(VLOOKUP($A23,TRANSPOSE(#REF!),GI$2+2,FALSE),0)</f>
        <v>#REF!</v>
      </c>
      <c r="GJ23" t="e" cm="1">
        <f t="array" ref="GJ23">_xlfn.IFNA(VLOOKUP($A23,TRANSPOSE(#REF!),GJ$2+2,FALSE),0)</f>
        <v>#REF!</v>
      </c>
      <c r="GK23" t="e" cm="1">
        <f t="array" ref="GK23">_xlfn.IFNA(VLOOKUP($A23,TRANSPOSE(#REF!),GK$2+2,FALSE),0)</f>
        <v>#REF!</v>
      </c>
      <c r="GL23" t="e" cm="1">
        <f t="array" ref="GL23">_xlfn.IFNA(VLOOKUP($A23,TRANSPOSE(#REF!),GL$2+2,FALSE),0)</f>
        <v>#REF!</v>
      </c>
      <c r="GM23" t="e" cm="1">
        <f t="array" ref="GM23">_xlfn.IFNA(VLOOKUP($A23,TRANSPOSE(#REF!),GM$2+2,FALSE),0)</f>
        <v>#REF!</v>
      </c>
      <c r="GN23" t="e" cm="1">
        <f t="array" ref="GN23">_xlfn.IFNA(VLOOKUP($A23,TRANSPOSE(#REF!),GN$2+2,FALSE),0)</f>
        <v>#REF!</v>
      </c>
      <c r="GO23" t="e" cm="1">
        <f t="array" ref="GO23">_xlfn.IFNA(VLOOKUP($A23,TRANSPOSE(#REF!),GO$2+2,FALSE),0)</f>
        <v>#REF!</v>
      </c>
      <c r="GP23" t="e" cm="1">
        <f t="array" ref="GP23">_xlfn.IFNA(VLOOKUP($A23,TRANSPOSE(#REF!),GP$2+2,FALSE),0)</f>
        <v>#REF!</v>
      </c>
      <c r="GQ23" t="e" cm="1">
        <f t="array" ref="GQ23">_xlfn.IFNA(VLOOKUP($A23,TRANSPOSE(#REF!),GQ$2+2,FALSE),0)</f>
        <v>#REF!</v>
      </c>
      <c r="GR23" t="e" cm="1">
        <f t="array" ref="GR23">_xlfn.IFNA(VLOOKUP($A23,TRANSPOSE(#REF!),GR$2+2,FALSE),0)</f>
        <v>#REF!</v>
      </c>
      <c r="GS23" t="e" cm="1">
        <f t="array" ref="GS23">_xlfn.IFNA(VLOOKUP($A23,TRANSPOSE(#REF!),GS$2+2,FALSE),0)</f>
        <v>#REF!</v>
      </c>
      <c r="GT23" t="e" cm="1">
        <f t="array" ref="GT23">_xlfn.IFNA(VLOOKUP($A23,TRANSPOSE(#REF!),GT$2+2,FALSE),0)</f>
        <v>#REF!</v>
      </c>
      <c r="GU23" t="e" cm="1">
        <f t="array" ref="GU23">_xlfn.IFNA(VLOOKUP($A23,TRANSPOSE(#REF!),GU$2+2,FALSE),0)</f>
        <v>#REF!</v>
      </c>
      <c r="GV23" t="e" cm="1">
        <f t="array" ref="GV23">_xlfn.IFNA(VLOOKUP($A23,TRANSPOSE(#REF!),GV$2+2,FALSE),0)</f>
        <v>#REF!</v>
      </c>
      <c r="GW23" t="e" cm="1">
        <f t="array" ref="GW23">_xlfn.IFNA(VLOOKUP($A23,TRANSPOSE(#REF!),GW$2+2,FALSE),0)</f>
        <v>#REF!</v>
      </c>
      <c r="GX23" t="e" cm="1">
        <f t="array" ref="GX23">_xlfn.IFNA(VLOOKUP($A23,TRANSPOSE(#REF!),GX$2+2,FALSE),0)</f>
        <v>#REF!</v>
      </c>
      <c r="GY23" t="e" cm="1">
        <f t="array" ref="GY23">_xlfn.IFNA(VLOOKUP($A23,TRANSPOSE(#REF!),GY$2+2,FALSE),0)</f>
        <v>#REF!</v>
      </c>
      <c r="GZ23" t="e" cm="1">
        <f t="array" ref="GZ23">_xlfn.IFNA(VLOOKUP($A23,TRANSPOSE(#REF!),GZ$2+2,FALSE),0)</f>
        <v>#REF!</v>
      </c>
      <c r="HA23" t="e" cm="1">
        <f t="array" ref="HA23">_xlfn.IFNA(VLOOKUP($A23,TRANSPOSE(#REF!),HA$2+2,FALSE),0)</f>
        <v>#REF!</v>
      </c>
      <c r="HB23" t="e" cm="1">
        <f t="array" ref="HB23">_xlfn.IFNA(VLOOKUP($A23,TRANSPOSE(#REF!),HB$2+2,FALSE),0)</f>
        <v>#REF!</v>
      </c>
      <c r="HC23" t="e" cm="1">
        <f t="array" ref="HC23">_xlfn.IFNA(VLOOKUP($A23,TRANSPOSE(#REF!),HC$2+2,FALSE),0)</f>
        <v>#REF!</v>
      </c>
      <c r="HD23" t="e" cm="1">
        <f t="array" ref="HD23">_xlfn.IFNA(VLOOKUP($A23,TRANSPOSE(#REF!),HD$2+2,FALSE),0)</f>
        <v>#REF!</v>
      </c>
      <c r="HE23" t="e" cm="1">
        <f t="array" ref="HE23">_xlfn.IFNA(VLOOKUP($A23,TRANSPOSE(#REF!),HE$2+2,FALSE),0)</f>
        <v>#REF!</v>
      </c>
      <c r="HF23" t="e" cm="1">
        <f t="array" ref="HF23">_xlfn.IFNA(VLOOKUP($A23,TRANSPOSE(#REF!),HF$2+2,FALSE),0)</f>
        <v>#REF!</v>
      </c>
      <c r="HG23" t="e" cm="1">
        <f t="array" ref="HG23">_xlfn.IFNA(VLOOKUP($A23,TRANSPOSE(#REF!),HG$2+2,FALSE),0)</f>
        <v>#REF!</v>
      </c>
      <c r="HH23" t="e" cm="1">
        <f t="array" ref="HH23">_xlfn.IFNA(VLOOKUP($A23,TRANSPOSE(#REF!),HH$2+2,FALSE),0)</f>
        <v>#REF!</v>
      </c>
      <c r="HI23" t="e" cm="1">
        <f t="array" ref="HI23">_xlfn.IFNA(VLOOKUP($A23,TRANSPOSE(#REF!),HI$2+2,FALSE),0)</f>
        <v>#REF!</v>
      </c>
      <c r="HJ23" t="e" cm="1">
        <f t="array" ref="HJ23">_xlfn.IFNA(VLOOKUP($A23,TRANSPOSE(#REF!),HJ$2+2,FALSE),0)</f>
        <v>#REF!</v>
      </c>
      <c r="HK23" t="e" cm="1">
        <f t="array" ref="HK23">_xlfn.IFNA(VLOOKUP($A23,TRANSPOSE(#REF!),HK$2+2,FALSE),0)</f>
        <v>#REF!</v>
      </c>
      <c r="HL23" t="e" cm="1">
        <f t="array" ref="HL23">_xlfn.IFNA(VLOOKUP($A23,TRANSPOSE(#REF!),HL$2+2,FALSE),0)</f>
        <v>#REF!</v>
      </c>
      <c r="HM23" t="e" cm="1">
        <f t="array" ref="HM23">_xlfn.IFNA(VLOOKUP($A23,TRANSPOSE(#REF!),HM$2+2,FALSE),0)</f>
        <v>#REF!</v>
      </c>
      <c r="HN23" t="e" cm="1">
        <f t="array" ref="HN23">_xlfn.IFNA(VLOOKUP($A23,TRANSPOSE(#REF!),HN$2+2,FALSE),0)</f>
        <v>#REF!</v>
      </c>
      <c r="HO23" t="e" cm="1">
        <f t="array" ref="HO23">_xlfn.IFNA(VLOOKUP($A23,TRANSPOSE(#REF!),HO$2+2,FALSE),0)</f>
        <v>#REF!</v>
      </c>
      <c r="HP23" t="e" cm="1">
        <f t="array" ref="HP23">_xlfn.IFNA(VLOOKUP($A23,TRANSPOSE(#REF!),HP$2+2,FALSE),0)</f>
        <v>#REF!</v>
      </c>
      <c r="HQ23" t="e" cm="1">
        <f t="array" ref="HQ23">_xlfn.IFNA(VLOOKUP($A23,TRANSPOSE(#REF!),HQ$2+2,FALSE),0)</f>
        <v>#REF!</v>
      </c>
      <c r="HR23" t="e" cm="1">
        <f t="array" ref="HR23">_xlfn.IFNA(VLOOKUP($A23,TRANSPOSE(#REF!),HR$2+2,FALSE),0)</f>
        <v>#REF!</v>
      </c>
      <c r="HS23" t="e" cm="1">
        <f t="array" ref="HS23">_xlfn.IFNA(VLOOKUP($A23,TRANSPOSE(#REF!),HS$2+2,FALSE),0)</f>
        <v>#REF!</v>
      </c>
      <c r="HT23" t="e" cm="1">
        <f t="array" ref="HT23">_xlfn.IFNA(VLOOKUP($A23,TRANSPOSE(#REF!),HT$2+2,FALSE),0)</f>
        <v>#REF!</v>
      </c>
      <c r="HU23" t="e" cm="1">
        <f t="array" ref="HU23">_xlfn.IFNA(VLOOKUP($A23,TRANSPOSE(#REF!),HU$2+2,FALSE),0)</f>
        <v>#REF!</v>
      </c>
      <c r="HV23" t="e" cm="1">
        <f t="array" ref="HV23">_xlfn.IFNA(VLOOKUP($A23,TRANSPOSE(#REF!),HV$2+2,FALSE),0)</f>
        <v>#REF!</v>
      </c>
      <c r="HW23" t="e" cm="1">
        <f t="array" ref="HW23">_xlfn.IFNA(VLOOKUP($A23,TRANSPOSE(#REF!),HW$2+2,FALSE),0)</f>
        <v>#REF!</v>
      </c>
      <c r="HX23" t="e" cm="1">
        <f t="array" ref="HX23">_xlfn.IFNA(VLOOKUP($A23,TRANSPOSE(#REF!),HX$2+2,FALSE),0)</f>
        <v>#REF!</v>
      </c>
      <c r="HY23" t="e" cm="1">
        <f t="array" ref="HY23">_xlfn.IFNA(VLOOKUP($A23,TRANSPOSE(#REF!),HY$2+2,FALSE),0)</f>
        <v>#REF!</v>
      </c>
      <c r="HZ23" t="e" cm="1">
        <f t="array" ref="HZ23">_xlfn.IFNA(VLOOKUP($A23,TRANSPOSE(#REF!),HZ$2+2,FALSE),0)</f>
        <v>#REF!</v>
      </c>
      <c r="IA23" t="e" cm="1">
        <f t="array" ref="IA23">_xlfn.IFNA(VLOOKUP($A23,TRANSPOSE(#REF!),IA$2+2,FALSE),0)</f>
        <v>#REF!</v>
      </c>
      <c r="IB23" t="e" cm="1">
        <f t="array" ref="IB23">_xlfn.IFNA(VLOOKUP($A23,TRANSPOSE(#REF!),IB$2+2,FALSE),0)</f>
        <v>#REF!</v>
      </c>
      <c r="IC23" t="e" cm="1">
        <f t="array" ref="IC23">_xlfn.IFNA(VLOOKUP($A23,TRANSPOSE(#REF!),IC$2+2,FALSE),0)</f>
        <v>#REF!</v>
      </c>
      <c r="ID23" t="e" cm="1">
        <f t="array" ref="ID23">_xlfn.IFNA(VLOOKUP($A23,TRANSPOSE(#REF!),ID$2+2,FALSE),0)</f>
        <v>#REF!</v>
      </c>
      <c r="IE23" t="e" cm="1">
        <f t="array" ref="IE23">_xlfn.IFNA(VLOOKUP($A23,TRANSPOSE(#REF!),IE$2+2,FALSE),0)</f>
        <v>#REF!</v>
      </c>
      <c r="IF23" t="e" cm="1">
        <f t="array" ref="IF23">_xlfn.IFNA(VLOOKUP($A23,TRANSPOSE(#REF!),IF$2+2,FALSE),0)</f>
        <v>#REF!</v>
      </c>
      <c r="IG23" t="e" cm="1">
        <f t="array" ref="IG23">_xlfn.IFNA(VLOOKUP($A23,TRANSPOSE(#REF!),IG$2+2,FALSE),0)</f>
        <v>#REF!</v>
      </c>
      <c r="IH23" t="e" cm="1">
        <f t="array" ref="IH23">_xlfn.IFNA(VLOOKUP($A23,TRANSPOSE(#REF!),IH$2+2,FALSE),0)</f>
        <v>#REF!</v>
      </c>
      <c r="II23" t="e" cm="1">
        <f t="array" ref="II23">_xlfn.IFNA(VLOOKUP($A23,TRANSPOSE(#REF!),II$2+2,FALSE),0)</f>
        <v>#REF!</v>
      </c>
      <c r="IJ23" t="e" cm="1">
        <f t="array" ref="IJ23">_xlfn.IFNA(VLOOKUP($A23,TRANSPOSE(#REF!),IJ$2+2,FALSE),0)</f>
        <v>#REF!</v>
      </c>
      <c r="IK23" t="e" cm="1">
        <f t="array" ref="IK23">_xlfn.IFNA(VLOOKUP($A23,TRANSPOSE(#REF!),IK$2+2,FALSE),0)</f>
        <v>#REF!</v>
      </c>
      <c r="IL23" t="e" cm="1">
        <f t="array" ref="IL23">_xlfn.IFNA(VLOOKUP($A23,TRANSPOSE(#REF!),IL$2+2,FALSE),0)</f>
        <v>#REF!</v>
      </c>
      <c r="IM23" t="e" cm="1">
        <f t="array" ref="IM23">_xlfn.IFNA(VLOOKUP($A23,TRANSPOSE(#REF!),IM$2+2,FALSE),0)</f>
        <v>#REF!</v>
      </c>
      <c r="IN23" t="e" cm="1">
        <f t="array" ref="IN23">_xlfn.IFNA(VLOOKUP($A23,TRANSPOSE(#REF!),IN$2+2,FALSE),0)</f>
        <v>#REF!</v>
      </c>
      <c r="IO23" t="e" cm="1">
        <f t="array" ref="IO23">_xlfn.IFNA(VLOOKUP($A23,TRANSPOSE(#REF!),IO$2+2,FALSE),0)</f>
        <v>#REF!</v>
      </c>
      <c r="IP23" t="e" cm="1">
        <f t="array" ref="IP23">_xlfn.IFNA(VLOOKUP($A23,TRANSPOSE(#REF!),IP$2+2,FALSE),0)</f>
        <v>#REF!</v>
      </c>
      <c r="IQ23" t="e" cm="1">
        <f t="array" ref="IQ23">_xlfn.IFNA(VLOOKUP($A23,TRANSPOSE(#REF!),IQ$2+2,FALSE),0)</f>
        <v>#REF!</v>
      </c>
      <c r="IR23" t="e" cm="1">
        <f t="array" ref="IR23">_xlfn.IFNA(VLOOKUP($A23,TRANSPOSE(#REF!),IR$2+2,FALSE),0)</f>
        <v>#REF!</v>
      </c>
      <c r="IS23" t="e" cm="1">
        <f t="array" ref="IS23">_xlfn.IFNA(VLOOKUP($A23,TRANSPOSE(#REF!),IS$2+2,FALSE),0)</f>
        <v>#REF!</v>
      </c>
      <c r="IT23" t="e" cm="1">
        <f t="array" ref="IT23">_xlfn.IFNA(VLOOKUP($A23,TRANSPOSE(#REF!),IT$2+2,FALSE),0)</f>
        <v>#REF!</v>
      </c>
      <c r="IU23" t="e" cm="1">
        <f t="array" ref="IU23">_xlfn.IFNA(VLOOKUP($A23,TRANSPOSE(#REF!),IU$2+2,FALSE),0)</f>
        <v>#REF!</v>
      </c>
      <c r="IV23" t="e" cm="1">
        <f t="array" ref="IV23">_xlfn.IFNA(VLOOKUP($A23,TRANSPOSE(#REF!),IV$2+2,FALSE),0)</f>
        <v>#REF!</v>
      </c>
      <c r="IW23" t="e" cm="1">
        <f t="array" ref="IW23">_xlfn.IFNA(VLOOKUP($A23,TRANSPOSE(#REF!),IW$2+2,FALSE),0)</f>
        <v>#REF!</v>
      </c>
      <c r="IX23" t="e" cm="1">
        <f t="array" ref="IX23">_xlfn.IFNA(VLOOKUP($A23,TRANSPOSE(#REF!),IX$2+2,FALSE),0)</f>
        <v>#REF!</v>
      </c>
      <c r="IY23" t="e" cm="1">
        <f t="array" ref="IY23">_xlfn.IFNA(VLOOKUP($A23,TRANSPOSE(#REF!),IY$2+2,FALSE),0)</f>
        <v>#REF!</v>
      </c>
      <c r="IZ23" t="e" cm="1">
        <f t="array" ref="IZ23">_xlfn.IFNA(VLOOKUP($A23,TRANSPOSE(#REF!),IZ$2+2,FALSE),0)</f>
        <v>#REF!</v>
      </c>
      <c r="JA23" t="e" cm="1">
        <f t="array" ref="JA23">_xlfn.IFNA(VLOOKUP($A23,TRANSPOSE(#REF!),JA$2+2,FALSE),0)</f>
        <v>#REF!</v>
      </c>
      <c r="JB23" t="e" cm="1">
        <f t="array" ref="JB23">_xlfn.IFNA(VLOOKUP($A23,TRANSPOSE(#REF!),JB$2+2,FALSE),0)</f>
        <v>#REF!</v>
      </c>
      <c r="JC23" t="e" cm="1">
        <f t="array" ref="JC23">_xlfn.IFNA(VLOOKUP($A23,TRANSPOSE(#REF!),JC$2+2,FALSE),0)</f>
        <v>#REF!</v>
      </c>
      <c r="JD23" t="e" cm="1">
        <f t="array" ref="JD23">_xlfn.IFNA(VLOOKUP($A23,TRANSPOSE(#REF!),JD$2+2,FALSE),0)</f>
        <v>#REF!</v>
      </c>
      <c r="JE23" t="e" cm="1">
        <f t="array" ref="JE23">_xlfn.IFNA(VLOOKUP($A23,TRANSPOSE(#REF!),JE$2+2,FALSE),0)</f>
        <v>#REF!</v>
      </c>
      <c r="JF23" t="e" cm="1">
        <f t="array" ref="JF23">_xlfn.IFNA(VLOOKUP($A23,TRANSPOSE(#REF!),JF$2+2,FALSE),0)</f>
        <v>#REF!</v>
      </c>
      <c r="JG23" t="e" cm="1">
        <f t="array" ref="JG23">_xlfn.IFNA(VLOOKUP($A23,TRANSPOSE(#REF!),JG$2+2,FALSE),0)</f>
        <v>#REF!</v>
      </c>
      <c r="JH23" t="e" cm="1">
        <f t="array" ref="JH23">_xlfn.IFNA(VLOOKUP($A23,TRANSPOSE(#REF!),JH$2+2,FALSE),0)</f>
        <v>#REF!</v>
      </c>
      <c r="JI23" t="e" cm="1">
        <f t="array" ref="JI23">_xlfn.IFNA(VLOOKUP($A23,TRANSPOSE(#REF!),JI$2+2,FALSE),0)</f>
        <v>#REF!</v>
      </c>
      <c r="JJ23" t="e" cm="1">
        <f t="array" ref="JJ23">_xlfn.IFNA(VLOOKUP($A23,TRANSPOSE(#REF!),JJ$2+2,FALSE),0)</f>
        <v>#REF!</v>
      </c>
      <c r="JK23" t="e" cm="1">
        <f t="array" ref="JK23">_xlfn.IFNA(VLOOKUP($A23,TRANSPOSE(#REF!),JK$2+2,FALSE),0)</f>
        <v>#REF!</v>
      </c>
      <c r="JL23" t="e" cm="1">
        <f t="array" ref="JL23">_xlfn.IFNA(VLOOKUP($A23,TRANSPOSE(#REF!),JL$2+2,FALSE),0)</f>
        <v>#REF!</v>
      </c>
      <c r="JM23" t="e" cm="1">
        <f t="array" ref="JM23">_xlfn.IFNA(VLOOKUP($A23,TRANSPOSE(#REF!),JM$2+2,FALSE),0)</f>
        <v>#REF!</v>
      </c>
      <c r="JN23" t="e" cm="1">
        <f t="array" ref="JN23">_xlfn.IFNA(VLOOKUP($A23,TRANSPOSE(#REF!),JN$2+2,FALSE),0)</f>
        <v>#REF!</v>
      </c>
      <c r="JO23" t="e" cm="1">
        <f t="array" ref="JO23">_xlfn.IFNA(VLOOKUP($A23,TRANSPOSE(#REF!),JO$2+2,FALSE),0)</f>
        <v>#REF!</v>
      </c>
      <c r="JP23" t="e" cm="1">
        <f t="array" ref="JP23">_xlfn.IFNA(VLOOKUP($A23,TRANSPOSE(#REF!),JP$2+2,FALSE),0)</f>
        <v>#REF!</v>
      </c>
      <c r="JQ23" t="e" cm="1">
        <f t="array" ref="JQ23">_xlfn.IFNA(VLOOKUP($A23,TRANSPOSE(#REF!),JQ$2+2,FALSE),0)</f>
        <v>#REF!</v>
      </c>
      <c r="JR23" t="e" cm="1">
        <f t="array" ref="JR23">_xlfn.IFNA(VLOOKUP($A23,TRANSPOSE(#REF!),JR$2+2,FALSE),0)</f>
        <v>#REF!</v>
      </c>
      <c r="JS23" t="e" cm="1">
        <f t="array" ref="JS23">_xlfn.IFNA(VLOOKUP($A23,TRANSPOSE(#REF!),JS$2+2,FALSE),0)</f>
        <v>#REF!</v>
      </c>
      <c r="JT23" t="e" cm="1">
        <f t="array" ref="JT23">_xlfn.IFNA(VLOOKUP($A23,TRANSPOSE(#REF!),JT$2+2,FALSE),0)</f>
        <v>#REF!</v>
      </c>
      <c r="JU23" t="e" cm="1">
        <f t="array" ref="JU23">_xlfn.IFNA(VLOOKUP($A23,TRANSPOSE(#REF!),JU$2+2,FALSE),0)</f>
        <v>#REF!</v>
      </c>
      <c r="JV23" t="e" cm="1">
        <f t="array" ref="JV23">_xlfn.IFNA(VLOOKUP($A23,TRANSPOSE(#REF!),JV$2+2,FALSE),0)</f>
        <v>#REF!</v>
      </c>
      <c r="JW23" t="e" cm="1">
        <f t="array" ref="JW23">_xlfn.IFNA(VLOOKUP($A23,TRANSPOSE(#REF!),JW$2+2,FALSE),0)</f>
        <v>#REF!</v>
      </c>
      <c r="JX23" t="e" cm="1">
        <f t="array" ref="JX23">_xlfn.IFNA(VLOOKUP($A23,TRANSPOSE(#REF!),JX$2+2,FALSE),0)</f>
        <v>#REF!</v>
      </c>
      <c r="JY23" t="e" cm="1">
        <f t="array" ref="JY23">_xlfn.IFNA(VLOOKUP($A23,TRANSPOSE(#REF!),JY$2+2,FALSE),0)</f>
        <v>#REF!</v>
      </c>
      <c r="JZ23" t="e" cm="1">
        <f t="array" ref="JZ23">_xlfn.IFNA(VLOOKUP($A23,TRANSPOSE(#REF!),JZ$2+2,FALSE),0)</f>
        <v>#REF!</v>
      </c>
      <c r="KA23" t="e" cm="1">
        <f t="array" ref="KA23">_xlfn.IFNA(VLOOKUP($A23,TRANSPOSE(#REF!),KA$2+2,FALSE),0)</f>
        <v>#REF!</v>
      </c>
      <c r="KB23" t="e" cm="1">
        <f t="array" ref="KB23">_xlfn.IFNA(VLOOKUP($A23,TRANSPOSE(#REF!),KB$2+2,FALSE),0)</f>
        <v>#REF!</v>
      </c>
      <c r="KC23" t="e" cm="1">
        <f t="array" ref="KC23">_xlfn.IFNA(VLOOKUP($A23,TRANSPOSE(#REF!),KC$2+2,FALSE),0)</f>
        <v>#REF!</v>
      </c>
      <c r="KD23" t="e" cm="1">
        <f t="array" ref="KD23">_xlfn.IFNA(VLOOKUP($A23,TRANSPOSE(#REF!),KD$2+2,FALSE),0)</f>
        <v>#REF!</v>
      </c>
      <c r="KE23" t="e" cm="1">
        <f t="array" ref="KE23">_xlfn.IFNA(VLOOKUP($A23,TRANSPOSE(#REF!),KE$2+2,FALSE),0)</f>
        <v>#REF!</v>
      </c>
      <c r="KF23" t="e" cm="1">
        <f t="array" ref="KF23">_xlfn.IFNA(VLOOKUP($A23,TRANSPOSE(#REF!),KF$2+2,FALSE),0)</f>
        <v>#REF!</v>
      </c>
      <c r="KG23" t="e" cm="1">
        <f t="array" ref="KG23">_xlfn.IFNA(VLOOKUP($A23,TRANSPOSE(#REF!),KG$2+2,FALSE),0)</f>
        <v>#REF!</v>
      </c>
      <c r="KH23" t="e" cm="1">
        <f t="array" ref="KH23">_xlfn.IFNA(VLOOKUP($A23,TRANSPOSE(#REF!),KH$2+2,FALSE),0)</f>
        <v>#REF!</v>
      </c>
      <c r="KI23" t="e" cm="1">
        <f t="array" ref="KI23">_xlfn.IFNA(VLOOKUP($A23,TRANSPOSE(#REF!),KI$2+2,FALSE),0)</f>
        <v>#REF!</v>
      </c>
      <c r="KJ23" t="e" cm="1">
        <f t="array" ref="KJ23">_xlfn.IFNA(VLOOKUP($A23,TRANSPOSE(#REF!),KJ$2+2,FALSE),0)</f>
        <v>#REF!</v>
      </c>
      <c r="KK23" t="e" cm="1">
        <f t="array" ref="KK23">_xlfn.IFNA(VLOOKUP($A23,TRANSPOSE(#REF!),KK$2+2,FALSE),0)</f>
        <v>#REF!</v>
      </c>
      <c r="KL23" t="e" cm="1">
        <f t="array" ref="KL23">_xlfn.IFNA(VLOOKUP($A23,TRANSPOSE(#REF!),KL$2+2,FALSE),0)</f>
        <v>#REF!</v>
      </c>
      <c r="KM23" t="e" cm="1">
        <f t="array" ref="KM23">_xlfn.IFNA(VLOOKUP($A23,TRANSPOSE(#REF!),KM$2+2,FALSE),0)</f>
        <v>#REF!</v>
      </c>
      <c r="KN23" t="e" cm="1">
        <f t="array" ref="KN23">_xlfn.IFNA(VLOOKUP($A23,TRANSPOSE(#REF!),KN$2+2,FALSE),0)</f>
        <v>#REF!</v>
      </c>
      <c r="KO23" t="e" cm="1">
        <f t="array" ref="KO23">_xlfn.IFNA(VLOOKUP($A23,TRANSPOSE(#REF!),KO$2+2,FALSE),0)</f>
        <v>#REF!</v>
      </c>
      <c r="KP23" t="e" cm="1">
        <f t="array" ref="KP23">_xlfn.IFNA(VLOOKUP($A23,TRANSPOSE(#REF!),KP$2+2,FALSE),0)</f>
        <v>#REF!</v>
      </c>
      <c r="KQ23" t="e" cm="1">
        <f t="array" ref="KQ23">_xlfn.IFNA(VLOOKUP($A23,TRANSPOSE(#REF!),KQ$2+2,FALSE),0)</f>
        <v>#REF!</v>
      </c>
      <c r="KR23" t="e" cm="1">
        <f t="array" ref="KR23">_xlfn.IFNA(VLOOKUP($A23,TRANSPOSE(#REF!),KR$2+2,FALSE),0)</f>
        <v>#REF!</v>
      </c>
      <c r="KS23" t="e" cm="1">
        <f t="array" ref="KS23">_xlfn.IFNA(VLOOKUP($A23,TRANSPOSE(#REF!),KS$2+2,FALSE),0)</f>
        <v>#REF!</v>
      </c>
      <c r="KT23" t="e" cm="1">
        <f t="array" ref="KT23">_xlfn.IFNA(VLOOKUP($A23,TRANSPOSE(#REF!),KT$2+2,FALSE),0)</f>
        <v>#REF!</v>
      </c>
      <c r="KU23" t="e" cm="1">
        <f t="array" ref="KU23">_xlfn.IFNA(VLOOKUP($A23,TRANSPOSE(#REF!),KU$2+2,FALSE),0)</f>
        <v>#REF!</v>
      </c>
      <c r="KV23" t="e" cm="1">
        <f t="array" ref="KV23">_xlfn.IFNA(VLOOKUP($A23,TRANSPOSE(#REF!),KV$2+2,FALSE),0)</f>
        <v>#REF!</v>
      </c>
      <c r="KW23" t="e" cm="1">
        <f t="array" ref="KW23">_xlfn.IFNA(VLOOKUP($A23,TRANSPOSE(#REF!),KW$2+2,FALSE),0)</f>
        <v>#REF!</v>
      </c>
      <c r="KX23" t="e" cm="1">
        <f t="array" ref="KX23">_xlfn.IFNA(VLOOKUP($A23,TRANSPOSE(#REF!),KX$2+2,FALSE),0)</f>
        <v>#REF!</v>
      </c>
      <c r="KY23" t="e" cm="1">
        <f t="array" ref="KY23">_xlfn.IFNA(VLOOKUP($A23,TRANSPOSE(#REF!),KY$2+2,FALSE),0)</f>
        <v>#REF!</v>
      </c>
      <c r="KZ23" t="e" cm="1">
        <f t="array" ref="KZ23">_xlfn.IFNA(VLOOKUP($A23,TRANSPOSE(#REF!),KZ$2+2,FALSE),0)</f>
        <v>#REF!</v>
      </c>
      <c r="LA23" t="e" cm="1">
        <f t="array" ref="LA23">_xlfn.IFNA(VLOOKUP($A23,TRANSPOSE(#REF!),LA$2+2,FALSE),0)</f>
        <v>#REF!</v>
      </c>
      <c r="LB23" t="e" cm="1">
        <f t="array" ref="LB23">_xlfn.IFNA(VLOOKUP($A23,TRANSPOSE(#REF!),LB$2+2,FALSE),0)</f>
        <v>#REF!</v>
      </c>
      <c r="LC23" t="e" cm="1">
        <f t="array" ref="LC23">_xlfn.IFNA(VLOOKUP($A23,TRANSPOSE(#REF!),LC$2+2,FALSE),0)</f>
        <v>#REF!</v>
      </c>
      <c r="LD23" t="e" cm="1">
        <f t="array" ref="LD23">_xlfn.IFNA(VLOOKUP($A23,TRANSPOSE(#REF!),LD$2+2,FALSE),0)</f>
        <v>#REF!</v>
      </c>
      <c r="LE23" t="e" cm="1">
        <f t="array" ref="LE23">_xlfn.IFNA(VLOOKUP($A23,TRANSPOSE(#REF!),LE$2+2,FALSE),0)</f>
        <v>#REF!</v>
      </c>
      <c r="LF23" t="e" cm="1">
        <f t="array" ref="LF23">_xlfn.IFNA(VLOOKUP($A23,TRANSPOSE(#REF!),LF$2+2,FALSE),0)</f>
        <v>#REF!</v>
      </c>
      <c r="LG23" t="e" cm="1">
        <f t="array" ref="LG23">_xlfn.IFNA(VLOOKUP($A23,TRANSPOSE(#REF!),LG$2+2,FALSE),0)</f>
        <v>#REF!</v>
      </c>
      <c r="LH23" t="e" cm="1">
        <f t="array" ref="LH23">_xlfn.IFNA(VLOOKUP($A23,TRANSPOSE(#REF!),LH$2+2,FALSE),0)</f>
        <v>#REF!</v>
      </c>
      <c r="LI23" t="e" cm="1">
        <f t="array" ref="LI23">_xlfn.IFNA(VLOOKUP($A23,TRANSPOSE(#REF!),LI$2+2,FALSE),0)</f>
        <v>#REF!</v>
      </c>
      <c r="LJ23" t="e" cm="1">
        <f t="array" ref="LJ23">_xlfn.IFNA(VLOOKUP($A23,TRANSPOSE(#REF!),LJ$2+2,FALSE),0)</f>
        <v>#REF!</v>
      </c>
      <c r="LK23" t="e" cm="1">
        <f t="array" ref="LK23">_xlfn.IFNA(VLOOKUP($A23,TRANSPOSE(#REF!),LK$2+2,FALSE),0)</f>
        <v>#REF!</v>
      </c>
      <c r="LL23" t="e" cm="1">
        <f t="array" ref="LL23">_xlfn.IFNA(VLOOKUP($A23,TRANSPOSE(#REF!),LL$2+2,FALSE),0)</f>
        <v>#REF!</v>
      </c>
      <c r="LM23" t="e" cm="1">
        <f t="array" ref="LM23">_xlfn.IFNA(VLOOKUP($A23,TRANSPOSE(#REF!),LM$2+2,FALSE),0)</f>
        <v>#REF!</v>
      </c>
      <c r="LN23" t="e" cm="1">
        <f t="array" ref="LN23">_xlfn.IFNA(VLOOKUP($A23,TRANSPOSE(#REF!),LN$2+2,FALSE),0)</f>
        <v>#REF!</v>
      </c>
      <c r="LO23" t="e" cm="1">
        <f t="array" ref="LO23">_xlfn.IFNA(VLOOKUP($A23,TRANSPOSE(#REF!),LO$2+2,FALSE),0)</f>
        <v>#REF!</v>
      </c>
      <c r="LP23" t="e" cm="1">
        <f t="array" ref="LP23">_xlfn.IFNA(VLOOKUP($A23,TRANSPOSE(#REF!),LP$2+2,FALSE),0)</f>
        <v>#REF!</v>
      </c>
      <c r="LQ23" t="e" cm="1">
        <f t="array" ref="LQ23">_xlfn.IFNA(VLOOKUP($A23,TRANSPOSE(#REF!),LQ$2+2,FALSE),0)</f>
        <v>#REF!</v>
      </c>
      <c r="LR23" t="e" cm="1">
        <f t="array" ref="LR23">_xlfn.IFNA(VLOOKUP($A23,TRANSPOSE(#REF!),LR$2+2,FALSE),0)</f>
        <v>#REF!</v>
      </c>
      <c r="LS23" t="e" cm="1">
        <f t="array" ref="LS23">_xlfn.IFNA(VLOOKUP($A23,TRANSPOSE(#REF!),LS$2+2,FALSE),0)</f>
        <v>#REF!</v>
      </c>
      <c r="LT23" t="e" cm="1">
        <f t="array" ref="LT23">_xlfn.IFNA(VLOOKUP($A23,TRANSPOSE(#REF!),LT$2+2,FALSE),0)</f>
        <v>#REF!</v>
      </c>
      <c r="LU23" t="e" cm="1">
        <f t="array" ref="LU23">_xlfn.IFNA(VLOOKUP($A23,TRANSPOSE(#REF!),LU$2+2,FALSE),0)</f>
        <v>#REF!</v>
      </c>
      <c r="LV23" t="e" cm="1">
        <f t="array" ref="LV23">_xlfn.IFNA(VLOOKUP($A23,TRANSPOSE(#REF!),LV$2+2,FALSE),0)</f>
        <v>#REF!</v>
      </c>
      <c r="LW23" t="e" cm="1">
        <f t="array" ref="LW23">_xlfn.IFNA(VLOOKUP($A23,TRANSPOSE(#REF!),LW$2+2,FALSE),0)</f>
        <v>#REF!</v>
      </c>
      <c r="LX23" t="e" cm="1">
        <f t="array" ref="LX23">_xlfn.IFNA(VLOOKUP($A23,TRANSPOSE(#REF!),LX$2+2,FALSE),0)</f>
        <v>#REF!</v>
      </c>
      <c r="LY23" t="e" cm="1">
        <f t="array" ref="LY23">_xlfn.IFNA(VLOOKUP($A23,TRANSPOSE(#REF!),LY$2+2,FALSE),0)</f>
        <v>#REF!</v>
      </c>
      <c r="LZ23" t="e" cm="1">
        <f t="array" ref="LZ23">_xlfn.IFNA(VLOOKUP($A23,TRANSPOSE(#REF!),LZ$2+2,FALSE),0)</f>
        <v>#REF!</v>
      </c>
      <c r="MA23" t="e" cm="1">
        <f t="array" ref="MA23">_xlfn.IFNA(VLOOKUP($A23,TRANSPOSE(#REF!),MA$2+2,FALSE),0)</f>
        <v>#REF!</v>
      </c>
      <c r="MB23" t="e" cm="1">
        <f t="array" ref="MB23">_xlfn.IFNA(VLOOKUP($A23,TRANSPOSE(#REF!),MB$2+2,FALSE),0)</f>
        <v>#REF!</v>
      </c>
      <c r="MC23" t="e" cm="1">
        <f t="array" ref="MC23">_xlfn.IFNA(VLOOKUP($A23,TRANSPOSE(#REF!),MC$2+2,FALSE),0)</f>
        <v>#REF!</v>
      </c>
      <c r="MD23" t="e" cm="1">
        <f t="array" ref="MD23">_xlfn.IFNA(VLOOKUP($A23,TRANSPOSE(#REF!),MD$2+2,FALSE),0)</f>
        <v>#REF!</v>
      </c>
      <c r="ME23" t="e" cm="1">
        <f t="array" ref="ME23">_xlfn.IFNA(VLOOKUP($A23,TRANSPOSE(#REF!),ME$2+2,FALSE),0)</f>
        <v>#REF!</v>
      </c>
      <c r="MF23" t="e" cm="1">
        <f t="array" ref="MF23">_xlfn.IFNA(VLOOKUP($A23,TRANSPOSE(#REF!),MF$2+2,FALSE),0)</f>
        <v>#REF!</v>
      </c>
      <c r="MG23" t="e" cm="1">
        <f t="array" ref="MG23">_xlfn.IFNA(VLOOKUP($A23,TRANSPOSE(#REF!),MG$2+2,FALSE),0)</f>
        <v>#REF!</v>
      </c>
      <c r="MH23" t="e" cm="1">
        <f t="array" ref="MH23">_xlfn.IFNA(VLOOKUP($A23,TRANSPOSE(#REF!),MH$2+2,FALSE),0)</f>
        <v>#REF!</v>
      </c>
      <c r="MI23" t="e" cm="1">
        <f t="array" ref="MI23">_xlfn.IFNA(VLOOKUP($A23,TRANSPOSE(#REF!),MI$2+2,FALSE),0)</f>
        <v>#REF!</v>
      </c>
      <c r="MJ23" t="e" cm="1">
        <f t="array" ref="MJ23">_xlfn.IFNA(VLOOKUP($A23,TRANSPOSE(#REF!),MJ$2+2,FALSE),0)</f>
        <v>#REF!</v>
      </c>
      <c r="MK23" t="e" cm="1">
        <f t="array" ref="MK23">_xlfn.IFNA(VLOOKUP($A23,TRANSPOSE(#REF!),MK$2+2,FALSE),0)</f>
        <v>#REF!</v>
      </c>
      <c r="ML23" t="e" cm="1">
        <f t="array" ref="ML23">_xlfn.IFNA(VLOOKUP($A23,TRANSPOSE(#REF!),ML$2+2,FALSE),0)</f>
        <v>#REF!</v>
      </c>
      <c r="MM23" t="e" cm="1">
        <f t="array" ref="MM23">_xlfn.IFNA(VLOOKUP($A23,TRANSPOSE(#REF!),MM$2+2,FALSE),0)</f>
        <v>#REF!</v>
      </c>
      <c r="MN23" t="e" cm="1">
        <f t="array" ref="MN23">_xlfn.IFNA(VLOOKUP($A23,TRANSPOSE(#REF!),MN$2+2,FALSE),0)</f>
        <v>#REF!</v>
      </c>
      <c r="MO23" t="e" cm="1">
        <f t="array" ref="MO23">_xlfn.IFNA(VLOOKUP($A23,TRANSPOSE(#REF!),MO$2+2,FALSE),0)</f>
        <v>#REF!</v>
      </c>
      <c r="MP23" t="e" cm="1">
        <f t="array" ref="MP23">_xlfn.IFNA(VLOOKUP($A23,TRANSPOSE(#REF!),MP$2+2,FALSE),0)</f>
        <v>#REF!</v>
      </c>
      <c r="MQ23" t="e" cm="1">
        <f t="array" ref="MQ23">_xlfn.IFNA(VLOOKUP($A23,TRANSPOSE(#REF!),MQ$2+2,FALSE),0)</f>
        <v>#REF!</v>
      </c>
      <c r="MR23" t="e" cm="1">
        <f t="array" ref="MR23">_xlfn.IFNA(VLOOKUP($A23,TRANSPOSE(#REF!),MR$2+2,FALSE),0)</f>
        <v>#REF!</v>
      </c>
      <c r="MS23" t="e" cm="1">
        <f t="array" ref="MS23">_xlfn.IFNA(VLOOKUP($A23,TRANSPOSE(#REF!),MS$2+2,FALSE),0)</f>
        <v>#REF!</v>
      </c>
      <c r="MT23" t="e" cm="1">
        <f t="array" ref="MT23">_xlfn.IFNA(VLOOKUP($A23,TRANSPOSE(#REF!),MT$2+2,FALSE),0)</f>
        <v>#REF!</v>
      </c>
      <c r="MU23" t="e" cm="1">
        <f t="array" ref="MU23">_xlfn.IFNA(VLOOKUP($A23,TRANSPOSE(#REF!),MU$2+2,FALSE),0)</f>
        <v>#REF!</v>
      </c>
      <c r="MV23" t="e" cm="1">
        <f t="array" ref="MV23">_xlfn.IFNA(VLOOKUP($A23,TRANSPOSE(#REF!),MV$2+2,FALSE),0)</f>
        <v>#REF!</v>
      </c>
      <c r="MW23" t="e" cm="1">
        <f t="array" ref="MW23">_xlfn.IFNA(VLOOKUP($A23,TRANSPOSE(#REF!),MW$2+2,FALSE),0)</f>
        <v>#REF!</v>
      </c>
      <c r="MX23" t="e" cm="1">
        <f t="array" ref="MX23">_xlfn.IFNA(VLOOKUP($A23,TRANSPOSE(#REF!),MX$2+2,FALSE),0)</f>
        <v>#REF!</v>
      </c>
      <c r="MY23" t="e" cm="1">
        <f t="array" ref="MY23">_xlfn.IFNA(VLOOKUP($A23,TRANSPOSE(#REF!),MY$2+2,FALSE),0)</f>
        <v>#REF!</v>
      </c>
      <c r="MZ23" t="e" cm="1">
        <f t="array" ref="MZ23">_xlfn.IFNA(VLOOKUP($A23,TRANSPOSE(#REF!),MZ$2+2,FALSE),0)</f>
        <v>#REF!</v>
      </c>
      <c r="NA23" t="e" cm="1">
        <f t="array" ref="NA23">_xlfn.IFNA(VLOOKUP($A23,TRANSPOSE(#REF!),NA$2+2,FALSE),0)</f>
        <v>#REF!</v>
      </c>
      <c r="NB23" t="e" cm="1">
        <f t="array" ref="NB23">_xlfn.IFNA(VLOOKUP($A23,TRANSPOSE(#REF!),NB$2+2,FALSE),0)</f>
        <v>#REF!</v>
      </c>
      <c r="NC23" t="e" cm="1">
        <f t="array" ref="NC23">_xlfn.IFNA(VLOOKUP($A23,TRANSPOSE(#REF!),NC$2+2,FALSE),0)</f>
        <v>#REF!</v>
      </c>
      <c r="ND23" t="e" cm="1">
        <f t="array" ref="ND23">_xlfn.IFNA(VLOOKUP($A23,TRANSPOSE(#REF!),ND$2+2,FALSE),0)</f>
        <v>#REF!</v>
      </c>
      <c r="NE23" t="e" cm="1">
        <f t="array" ref="NE23">_xlfn.IFNA(VLOOKUP($A23,TRANSPOSE(#REF!),NE$2+2,FALSE),0)</f>
        <v>#REF!</v>
      </c>
      <c r="NF23" t="e" cm="1">
        <f t="array" ref="NF23">_xlfn.IFNA(VLOOKUP($A23,TRANSPOSE(#REF!),NF$2+2,FALSE),0)</f>
        <v>#REF!</v>
      </c>
      <c r="NG23" t="e" cm="1">
        <f t="array" ref="NG23">_xlfn.IFNA(VLOOKUP($A23,TRANSPOSE(#REF!),NG$2+2,FALSE),0)</f>
        <v>#REF!</v>
      </c>
      <c r="NH23" t="e" cm="1">
        <f t="array" ref="NH23">_xlfn.IFNA(VLOOKUP($A23,TRANSPOSE(#REF!),NH$2+2,FALSE),0)</f>
        <v>#REF!</v>
      </c>
      <c r="NI23" t="e" cm="1">
        <f t="array" ref="NI23">_xlfn.IFNA(VLOOKUP($A23,TRANSPOSE(#REF!),NI$2+2,FALSE),0)</f>
        <v>#REF!</v>
      </c>
      <c r="NJ23" t="e" cm="1">
        <f t="array" ref="NJ23">_xlfn.IFNA(VLOOKUP($A23,TRANSPOSE(#REF!),NJ$2+2,FALSE),0)</f>
        <v>#REF!</v>
      </c>
      <c r="NL23" t="e">
        <f t="shared" si="0"/>
        <v>#REF!</v>
      </c>
      <c r="NM23" t="e">
        <f t="shared" si="1"/>
        <v>#REF!</v>
      </c>
    </row>
    <row r="24" spans="1:377" x14ac:dyDescent="0.3">
      <c r="A24" t="str">
        <v>PNL01_11</v>
      </c>
      <c r="B24" t="str">
        <v>Elektriciteit</v>
      </c>
      <c r="C24" t="str">
        <v>Conversion</v>
      </c>
      <c r="D24" t="str">
        <v>Power NL</v>
      </c>
      <c r="E24" t="str">
        <v>Generation</v>
      </c>
      <c r="F24" t="str">
        <v>Electricity NL - HV</v>
      </c>
      <c r="G24" t="str">
        <v>Nuclear - Gen III - Power NL</v>
      </c>
      <c r="H24" t="str">
        <v>[GW]</v>
      </c>
      <c r="I24">
        <f>_xlfn.IFNA(VLOOKUP(A24,'[1]PASTE Cap_Investment'!A:B,2,FALSE),0)</f>
        <v>0</v>
      </c>
      <c r="J24" t="e" cm="1">
        <f t="array" ref="J24">_xlfn.IFNA(VLOOKUP($A24,TRANSPOSE(#REF!),J$2+2,FALSE),0)</f>
        <v>#REF!</v>
      </c>
      <c r="K24" t="e" cm="1">
        <f t="array" ref="K24">_xlfn.IFNA(VLOOKUP($A24,TRANSPOSE(#REF!),K$2+2,FALSE),0)</f>
        <v>#REF!</v>
      </c>
      <c r="L24" t="e" cm="1">
        <f t="array" ref="L24">_xlfn.IFNA(VLOOKUP($A24,TRANSPOSE(#REF!),L$2+2,FALSE),0)</f>
        <v>#REF!</v>
      </c>
      <c r="M24" t="e" cm="1">
        <f t="array" ref="M24">_xlfn.IFNA(VLOOKUP($A24,TRANSPOSE(#REF!),M$2+2,FALSE),0)</f>
        <v>#REF!</v>
      </c>
      <c r="N24" t="e" cm="1">
        <f t="array" ref="N24">_xlfn.IFNA(VLOOKUP($A24,TRANSPOSE(#REF!),N$2+2,FALSE),0)</f>
        <v>#REF!</v>
      </c>
      <c r="O24" t="e" cm="1">
        <f t="array" ref="O24">_xlfn.IFNA(VLOOKUP($A24,TRANSPOSE(#REF!),O$2+2,FALSE),0)</f>
        <v>#REF!</v>
      </c>
      <c r="P24" t="e" cm="1">
        <f t="array" ref="P24">_xlfn.IFNA(VLOOKUP($A24,TRANSPOSE(#REF!),P$2+2,FALSE),0)</f>
        <v>#REF!</v>
      </c>
      <c r="Q24" t="e" cm="1">
        <f t="array" ref="Q24">_xlfn.IFNA(VLOOKUP($A24,TRANSPOSE(#REF!),Q$2+2,FALSE),0)</f>
        <v>#REF!</v>
      </c>
      <c r="R24" t="e" cm="1">
        <f t="array" ref="R24">_xlfn.IFNA(VLOOKUP($A24,TRANSPOSE(#REF!),R$2+2,FALSE),0)</f>
        <v>#REF!</v>
      </c>
      <c r="S24" t="e" cm="1">
        <f t="array" ref="S24">_xlfn.IFNA(VLOOKUP($A24,TRANSPOSE(#REF!),S$2+2,FALSE),0)</f>
        <v>#REF!</v>
      </c>
      <c r="T24" t="e" cm="1">
        <f t="array" ref="T24">_xlfn.IFNA(VLOOKUP($A24,TRANSPOSE(#REF!),T$2+2,FALSE),0)</f>
        <v>#REF!</v>
      </c>
      <c r="U24" t="e" cm="1">
        <f t="array" ref="U24">_xlfn.IFNA(VLOOKUP($A24,TRANSPOSE(#REF!),U$2+2,FALSE),0)</f>
        <v>#REF!</v>
      </c>
      <c r="V24" t="e" cm="1">
        <f t="array" ref="V24">_xlfn.IFNA(VLOOKUP($A24,TRANSPOSE(#REF!),V$2+2,FALSE),0)</f>
        <v>#REF!</v>
      </c>
      <c r="W24" t="e" cm="1">
        <f t="array" ref="W24">_xlfn.IFNA(VLOOKUP($A24,TRANSPOSE(#REF!),W$2+2,FALSE),0)</f>
        <v>#REF!</v>
      </c>
      <c r="X24" t="e" cm="1">
        <f t="array" ref="X24">_xlfn.IFNA(VLOOKUP($A24,TRANSPOSE(#REF!),X$2+2,FALSE),0)</f>
        <v>#REF!</v>
      </c>
      <c r="Y24" t="e" cm="1">
        <f t="array" ref="Y24">_xlfn.IFNA(VLOOKUP($A24,TRANSPOSE(#REF!),Y$2+2,FALSE),0)</f>
        <v>#REF!</v>
      </c>
      <c r="Z24" t="e" cm="1">
        <f t="array" ref="Z24">_xlfn.IFNA(VLOOKUP($A24,TRANSPOSE(#REF!),Z$2+2,FALSE),0)</f>
        <v>#REF!</v>
      </c>
      <c r="AA24" t="e" cm="1">
        <f t="array" ref="AA24">_xlfn.IFNA(VLOOKUP($A24,TRANSPOSE(#REF!),AA$2+2,FALSE),0)</f>
        <v>#REF!</v>
      </c>
      <c r="AB24" t="e" cm="1">
        <f t="array" ref="AB24">_xlfn.IFNA(VLOOKUP($A24,TRANSPOSE(#REF!),AB$2+2,FALSE),0)</f>
        <v>#REF!</v>
      </c>
      <c r="AC24" t="e" cm="1">
        <f t="array" ref="AC24">_xlfn.IFNA(VLOOKUP($A24,TRANSPOSE(#REF!),AC$2+2,FALSE),0)</f>
        <v>#REF!</v>
      </c>
      <c r="AD24" t="e" cm="1">
        <f t="array" ref="AD24">_xlfn.IFNA(VLOOKUP($A24,TRANSPOSE(#REF!),AD$2+2,FALSE),0)</f>
        <v>#REF!</v>
      </c>
      <c r="AE24" t="e" cm="1">
        <f t="array" ref="AE24">_xlfn.IFNA(VLOOKUP($A24,TRANSPOSE(#REF!),AE$2+2,FALSE),0)</f>
        <v>#REF!</v>
      </c>
      <c r="AF24" t="e" cm="1">
        <f t="array" ref="AF24">_xlfn.IFNA(VLOOKUP($A24,TRANSPOSE(#REF!),AF$2+2,FALSE),0)</f>
        <v>#REF!</v>
      </c>
      <c r="AG24" t="e" cm="1">
        <f t="array" ref="AG24">_xlfn.IFNA(VLOOKUP($A24,TRANSPOSE(#REF!),AG$2+2,FALSE),0)</f>
        <v>#REF!</v>
      </c>
      <c r="AH24" t="e" cm="1">
        <f t="array" ref="AH24">_xlfn.IFNA(VLOOKUP($A24,TRANSPOSE(#REF!),AH$2+2,FALSE),0)</f>
        <v>#REF!</v>
      </c>
      <c r="AI24" t="e" cm="1">
        <f t="array" ref="AI24">_xlfn.IFNA(VLOOKUP($A24,TRANSPOSE(#REF!),AI$2+2,FALSE),0)</f>
        <v>#REF!</v>
      </c>
      <c r="AJ24" t="e" cm="1">
        <f t="array" ref="AJ24">_xlfn.IFNA(VLOOKUP($A24,TRANSPOSE(#REF!),AJ$2+2,FALSE),0)</f>
        <v>#REF!</v>
      </c>
      <c r="AK24" t="e" cm="1">
        <f t="array" ref="AK24">_xlfn.IFNA(VLOOKUP($A24,TRANSPOSE(#REF!),AK$2+2,FALSE),0)</f>
        <v>#REF!</v>
      </c>
      <c r="AL24" t="e" cm="1">
        <f t="array" ref="AL24">_xlfn.IFNA(VLOOKUP($A24,TRANSPOSE(#REF!),AL$2+2,FALSE),0)</f>
        <v>#REF!</v>
      </c>
      <c r="AM24" t="e" cm="1">
        <f t="array" ref="AM24">_xlfn.IFNA(VLOOKUP($A24,TRANSPOSE(#REF!),AM$2+2,FALSE),0)</f>
        <v>#REF!</v>
      </c>
      <c r="AN24" t="e" cm="1">
        <f t="array" ref="AN24">_xlfn.IFNA(VLOOKUP($A24,TRANSPOSE(#REF!),AN$2+2,FALSE),0)</f>
        <v>#REF!</v>
      </c>
      <c r="AO24" t="e" cm="1">
        <f t="array" ref="AO24">_xlfn.IFNA(VLOOKUP($A24,TRANSPOSE(#REF!),AO$2+2,FALSE),0)</f>
        <v>#REF!</v>
      </c>
      <c r="AP24" t="e" cm="1">
        <f t="array" ref="AP24">_xlfn.IFNA(VLOOKUP($A24,TRANSPOSE(#REF!),AP$2+2,FALSE),0)</f>
        <v>#REF!</v>
      </c>
      <c r="AQ24" t="e" cm="1">
        <f t="array" ref="AQ24">_xlfn.IFNA(VLOOKUP($A24,TRANSPOSE(#REF!),AQ$2+2,FALSE),0)</f>
        <v>#REF!</v>
      </c>
      <c r="AR24" t="e" cm="1">
        <f t="array" ref="AR24">_xlfn.IFNA(VLOOKUP($A24,TRANSPOSE(#REF!),AR$2+2,FALSE),0)</f>
        <v>#REF!</v>
      </c>
      <c r="AS24" t="e" cm="1">
        <f t="array" ref="AS24">_xlfn.IFNA(VLOOKUP($A24,TRANSPOSE(#REF!),AS$2+2,FALSE),0)</f>
        <v>#REF!</v>
      </c>
      <c r="AT24" t="e" cm="1">
        <f t="array" ref="AT24">_xlfn.IFNA(VLOOKUP($A24,TRANSPOSE(#REF!),AT$2+2,FALSE),0)</f>
        <v>#REF!</v>
      </c>
      <c r="AU24" t="e" cm="1">
        <f t="array" ref="AU24">_xlfn.IFNA(VLOOKUP($A24,TRANSPOSE(#REF!),AU$2+2,FALSE),0)</f>
        <v>#REF!</v>
      </c>
      <c r="AV24" t="e" cm="1">
        <f t="array" ref="AV24">_xlfn.IFNA(VLOOKUP($A24,TRANSPOSE(#REF!),AV$2+2,FALSE),0)</f>
        <v>#REF!</v>
      </c>
      <c r="AW24" t="e" cm="1">
        <f t="array" ref="AW24">_xlfn.IFNA(VLOOKUP($A24,TRANSPOSE(#REF!),AW$2+2,FALSE),0)</f>
        <v>#REF!</v>
      </c>
      <c r="AX24" t="e" cm="1">
        <f t="array" ref="AX24">_xlfn.IFNA(VLOOKUP($A24,TRANSPOSE(#REF!),AX$2+2,FALSE),0)</f>
        <v>#REF!</v>
      </c>
      <c r="AY24" t="e" cm="1">
        <f t="array" ref="AY24">_xlfn.IFNA(VLOOKUP($A24,TRANSPOSE(#REF!),AY$2+2,FALSE),0)</f>
        <v>#REF!</v>
      </c>
      <c r="AZ24" t="e" cm="1">
        <f t="array" ref="AZ24">_xlfn.IFNA(VLOOKUP($A24,TRANSPOSE(#REF!),AZ$2+2,FALSE),0)</f>
        <v>#REF!</v>
      </c>
      <c r="BA24" t="e" cm="1">
        <f t="array" ref="BA24">_xlfn.IFNA(VLOOKUP($A24,TRANSPOSE(#REF!),BA$2+2,FALSE),0)</f>
        <v>#REF!</v>
      </c>
      <c r="BB24" t="e" cm="1">
        <f t="array" ref="BB24">_xlfn.IFNA(VLOOKUP($A24,TRANSPOSE(#REF!),BB$2+2,FALSE),0)</f>
        <v>#REF!</v>
      </c>
      <c r="BC24" t="e" cm="1">
        <f t="array" ref="BC24">_xlfn.IFNA(VLOOKUP($A24,TRANSPOSE(#REF!),BC$2+2,FALSE),0)</f>
        <v>#REF!</v>
      </c>
      <c r="BD24" t="e" cm="1">
        <f t="array" ref="BD24">_xlfn.IFNA(VLOOKUP($A24,TRANSPOSE(#REF!),BD$2+2,FALSE),0)</f>
        <v>#REF!</v>
      </c>
      <c r="BE24" t="e" cm="1">
        <f t="array" ref="BE24">_xlfn.IFNA(VLOOKUP($A24,TRANSPOSE(#REF!),BE$2+2,FALSE),0)</f>
        <v>#REF!</v>
      </c>
      <c r="BF24" t="e" cm="1">
        <f t="array" ref="BF24">_xlfn.IFNA(VLOOKUP($A24,TRANSPOSE(#REF!),BF$2+2,FALSE),0)</f>
        <v>#REF!</v>
      </c>
      <c r="BG24" t="e" cm="1">
        <f t="array" ref="BG24">_xlfn.IFNA(VLOOKUP($A24,TRANSPOSE(#REF!),BG$2+2,FALSE),0)</f>
        <v>#REF!</v>
      </c>
      <c r="BH24" t="e" cm="1">
        <f t="array" ref="BH24">_xlfn.IFNA(VLOOKUP($A24,TRANSPOSE(#REF!),BH$2+2,FALSE),0)</f>
        <v>#REF!</v>
      </c>
      <c r="BI24" t="e" cm="1">
        <f t="array" ref="BI24">_xlfn.IFNA(VLOOKUP($A24,TRANSPOSE(#REF!),BI$2+2,FALSE),0)</f>
        <v>#REF!</v>
      </c>
      <c r="BJ24" t="e" cm="1">
        <f t="array" ref="BJ24">_xlfn.IFNA(VLOOKUP($A24,TRANSPOSE(#REF!),BJ$2+2,FALSE),0)</f>
        <v>#REF!</v>
      </c>
      <c r="BK24" t="e" cm="1">
        <f t="array" ref="BK24">_xlfn.IFNA(VLOOKUP($A24,TRANSPOSE(#REF!),BK$2+2,FALSE),0)</f>
        <v>#REF!</v>
      </c>
      <c r="BL24" t="e" cm="1">
        <f t="array" ref="BL24">_xlfn.IFNA(VLOOKUP($A24,TRANSPOSE(#REF!),BL$2+2,FALSE),0)</f>
        <v>#REF!</v>
      </c>
      <c r="BM24" t="e" cm="1">
        <f t="array" ref="BM24">_xlfn.IFNA(VLOOKUP($A24,TRANSPOSE(#REF!),BM$2+2,FALSE),0)</f>
        <v>#REF!</v>
      </c>
      <c r="BN24" t="e" cm="1">
        <f t="array" ref="BN24">_xlfn.IFNA(VLOOKUP($A24,TRANSPOSE(#REF!),BN$2+2,FALSE),0)</f>
        <v>#REF!</v>
      </c>
      <c r="BO24" t="e" cm="1">
        <f t="array" ref="BO24">_xlfn.IFNA(VLOOKUP($A24,TRANSPOSE(#REF!),BO$2+2,FALSE),0)</f>
        <v>#REF!</v>
      </c>
      <c r="BP24" t="e" cm="1">
        <f t="array" ref="BP24">_xlfn.IFNA(VLOOKUP($A24,TRANSPOSE(#REF!),BP$2+2,FALSE),0)</f>
        <v>#REF!</v>
      </c>
      <c r="BQ24" t="e" cm="1">
        <f t="array" ref="BQ24">_xlfn.IFNA(VLOOKUP($A24,TRANSPOSE(#REF!),BQ$2+2,FALSE),0)</f>
        <v>#REF!</v>
      </c>
      <c r="BR24" t="e" cm="1">
        <f t="array" ref="BR24">_xlfn.IFNA(VLOOKUP($A24,TRANSPOSE(#REF!),BR$2+2,FALSE),0)</f>
        <v>#REF!</v>
      </c>
      <c r="BS24" t="e" cm="1">
        <f t="array" ref="BS24">_xlfn.IFNA(VLOOKUP($A24,TRANSPOSE(#REF!),BS$2+2,FALSE),0)</f>
        <v>#REF!</v>
      </c>
      <c r="BT24" t="e" cm="1">
        <f t="array" ref="BT24">_xlfn.IFNA(VLOOKUP($A24,TRANSPOSE(#REF!),BT$2+2,FALSE),0)</f>
        <v>#REF!</v>
      </c>
      <c r="BU24" t="e" cm="1">
        <f t="array" ref="BU24">_xlfn.IFNA(VLOOKUP($A24,TRANSPOSE(#REF!),BU$2+2,FALSE),0)</f>
        <v>#REF!</v>
      </c>
      <c r="BV24" t="e" cm="1">
        <f t="array" ref="BV24">_xlfn.IFNA(VLOOKUP($A24,TRANSPOSE(#REF!),BV$2+2,FALSE),0)</f>
        <v>#REF!</v>
      </c>
      <c r="BW24" t="e" cm="1">
        <f t="array" ref="BW24">_xlfn.IFNA(VLOOKUP($A24,TRANSPOSE(#REF!),BW$2+2,FALSE),0)</f>
        <v>#REF!</v>
      </c>
      <c r="BX24" t="e" cm="1">
        <f t="array" ref="BX24">_xlfn.IFNA(VLOOKUP($A24,TRANSPOSE(#REF!),BX$2+2,FALSE),0)</f>
        <v>#REF!</v>
      </c>
      <c r="BY24" t="e" cm="1">
        <f t="array" ref="BY24">_xlfn.IFNA(VLOOKUP($A24,TRANSPOSE(#REF!),BY$2+2,FALSE),0)</f>
        <v>#REF!</v>
      </c>
      <c r="BZ24" t="e" cm="1">
        <f t="array" ref="BZ24">_xlfn.IFNA(VLOOKUP($A24,TRANSPOSE(#REF!),BZ$2+2,FALSE),0)</f>
        <v>#REF!</v>
      </c>
      <c r="CA24" t="e" cm="1">
        <f t="array" ref="CA24">_xlfn.IFNA(VLOOKUP($A24,TRANSPOSE(#REF!),CA$2+2,FALSE),0)</f>
        <v>#REF!</v>
      </c>
      <c r="CB24" t="e" cm="1">
        <f t="array" ref="CB24">_xlfn.IFNA(VLOOKUP($A24,TRANSPOSE(#REF!),CB$2+2,FALSE),0)</f>
        <v>#REF!</v>
      </c>
      <c r="CC24" t="e" cm="1">
        <f t="array" ref="CC24">_xlfn.IFNA(VLOOKUP($A24,TRANSPOSE(#REF!),CC$2+2,FALSE),0)</f>
        <v>#REF!</v>
      </c>
      <c r="CD24" t="e" cm="1">
        <f t="array" ref="CD24">_xlfn.IFNA(VLOOKUP($A24,TRANSPOSE(#REF!),CD$2+2,FALSE),0)</f>
        <v>#REF!</v>
      </c>
      <c r="CE24" t="e" cm="1">
        <f t="array" ref="CE24">_xlfn.IFNA(VLOOKUP($A24,TRANSPOSE(#REF!),CE$2+2,FALSE),0)</f>
        <v>#REF!</v>
      </c>
      <c r="CF24" t="e" cm="1">
        <f t="array" ref="CF24">_xlfn.IFNA(VLOOKUP($A24,TRANSPOSE(#REF!),CF$2+2,FALSE),0)</f>
        <v>#REF!</v>
      </c>
      <c r="CG24" t="e" cm="1">
        <f t="array" ref="CG24">_xlfn.IFNA(VLOOKUP($A24,TRANSPOSE(#REF!),CG$2+2,FALSE),0)</f>
        <v>#REF!</v>
      </c>
      <c r="CH24" t="e" cm="1">
        <f t="array" ref="CH24">_xlfn.IFNA(VLOOKUP($A24,TRANSPOSE(#REF!),CH$2+2,FALSE),0)</f>
        <v>#REF!</v>
      </c>
      <c r="CI24" t="e" cm="1">
        <f t="array" ref="CI24">_xlfn.IFNA(VLOOKUP($A24,TRANSPOSE(#REF!),CI$2+2,FALSE),0)</f>
        <v>#REF!</v>
      </c>
      <c r="CJ24" t="e" cm="1">
        <f t="array" ref="CJ24">_xlfn.IFNA(VLOOKUP($A24,TRANSPOSE(#REF!),CJ$2+2,FALSE),0)</f>
        <v>#REF!</v>
      </c>
      <c r="CK24" t="e" cm="1">
        <f t="array" ref="CK24">_xlfn.IFNA(VLOOKUP($A24,TRANSPOSE(#REF!),CK$2+2,FALSE),0)</f>
        <v>#REF!</v>
      </c>
      <c r="CL24" t="e" cm="1">
        <f t="array" ref="CL24">_xlfn.IFNA(VLOOKUP($A24,TRANSPOSE(#REF!),CL$2+2,FALSE),0)</f>
        <v>#REF!</v>
      </c>
      <c r="CM24" t="e" cm="1">
        <f t="array" ref="CM24">_xlfn.IFNA(VLOOKUP($A24,TRANSPOSE(#REF!),CM$2+2,FALSE),0)</f>
        <v>#REF!</v>
      </c>
      <c r="CN24" t="e" cm="1">
        <f t="array" ref="CN24">_xlfn.IFNA(VLOOKUP($A24,TRANSPOSE(#REF!),CN$2+2,FALSE),0)</f>
        <v>#REF!</v>
      </c>
      <c r="CO24" t="e" cm="1">
        <f t="array" ref="CO24">_xlfn.IFNA(VLOOKUP($A24,TRANSPOSE(#REF!),CO$2+2,FALSE),0)</f>
        <v>#REF!</v>
      </c>
      <c r="CP24" t="e" cm="1">
        <f t="array" ref="CP24">_xlfn.IFNA(VLOOKUP($A24,TRANSPOSE(#REF!),CP$2+2,FALSE),0)</f>
        <v>#REF!</v>
      </c>
      <c r="CQ24" t="e" cm="1">
        <f t="array" ref="CQ24">_xlfn.IFNA(VLOOKUP($A24,TRANSPOSE(#REF!),CQ$2+2,FALSE),0)</f>
        <v>#REF!</v>
      </c>
      <c r="CR24" t="e" cm="1">
        <f t="array" ref="CR24">_xlfn.IFNA(VLOOKUP($A24,TRANSPOSE(#REF!),CR$2+2,FALSE),0)</f>
        <v>#REF!</v>
      </c>
      <c r="CS24" t="e" cm="1">
        <f t="array" ref="CS24">_xlfn.IFNA(VLOOKUP($A24,TRANSPOSE(#REF!),CS$2+2,FALSE),0)</f>
        <v>#REF!</v>
      </c>
      <c r="CT24" t="e" cm="1">
        <f t="array" ref="CT24">_xlfn.IFNA(VLOOKUP($A24,TRANSPOSE(#REF!),CT$2+2,FALSE),0)</f>
        <v>#REF!</v>
      </c>
      <c r="CU24" t="e" cm="1">
        <f t="array" ref="CU24">_xlfn.IFNA(VLOOKUP($A24,TRANSPOSE(#REF!),CU$2+2,FALSE),0)</f>
        <v>#REF!</v>
      </c>
      <c r="CV24" t="e" cm="1">
        <f t="array" ref="CV24">_xlfn.IFNA(VLOOKUP($A24,TRANSPOSE(#REF!),CV$2+2,FALSE),0)</f>
        <v>#REF!</v>
      </c>
      <c r="CW24" t="e" cm="1">
        <f t="array" ref="CW24">_xlfn.IFNA(VLOOKUP($A24,TRANSPOSE(#REF!),CW$2+2,FALSE),0)</f>
        <v>#REF!</v>
      </c>
      <c r="CX24" t="e" cm="1">
        <f t="array" ref="CX24">_xlfn.IFNA(VLOOKUP($A24,TRANSPOSE(#REF!),CX$2+2,FALSE),0)</f>
        <v>#REF!</v>
      </c>
      <c r="CY24" t="e" cm="1">
        <f t="array" ref="CY24">_xlfn.IFNA(VLOOKUP($A24,TRANSPOSE(#REF!),CY$2+2,FALSE),0)</f>
        <v>#REF!</v>
      </c>
      <c r="CZ24" t="e" cm="1">
        <f t="array" ref="CZ24">_xlfn.IFNA(VLOOKUP($A24,TRANSPOSE(#REF!),CZ$2+2,FALSE),0)</f>
        <v>#REF!</v>
      </c>
      <c r="DA24" t="e" cm="1">
        <f t="array" ref="DA24">_xlfn.IFNA(VLOOKUP($A24,TRANSPOSE(#REF!),DA$2+2,FALSE),0)</f>
        <v>#REF!</v>
      </c>
      <c r="DB24" t="e" cm="1">
        <f t="array" ref="DB24">_xlfn.IFNA(VLOOKUP($A24,TRANSPOSE(#REF!),DB$2+2,FALSE),0)</f>
        <v>#REF!</v>
      </c>
      <c r="DC24" t="e" cm="1">
        <f t="array" ref="DC24">_xlfn.IFNA(VLOOKUP($A24,TRANSPOSE(#REF!),DC$2+2,FALSE),0)</f>
        <v>#REF!</v>
      </c>
      <c r="DD24" t="e" cm="1">
        <f t="array" ref="DD24">_xlfn.IFNA(VLOOKUP($A24,TRANSPOSE(#REF!),DD$2+2,FALSE),0)</f>
        <v>#REF!</v>
      </c>
      <c r="DE24" t="e" cm="1">
        <f t="array" ref="DE24">_xlfn.IFNA(VLOOKUP($A24,TRANSPOSE(#REF!),DE$2+2,FALSE),0)</f>
        <v>#REF!</v>
      </c>
      <c r="DF24" t="e" cm="1">
        <f t="array" ref="DF24">_xlfn.IFNA(VLOOKUP($A24,TRANSPOSE(#REF!),DF$2+2,FALSE),0)</f>
        <v>#REF!</v>
      </c>
      <c r="DG24" t="e" cm="1">
        <f t="array" ref="DG24">_xlfn.IFNA(VLOOKUP($A24,TRANSPOSE(#REF!),DG$2+2,FALSE),0)</f>
        <v>#REF!</v>
      </c>
      <c r="DH24" t="e" cm="1">
        <f t="array" ref="DH24">_xlfn.IFNA(VLOOKUP($A24,TRANSPOSE(#REF!),DH$2+2,FALSE),0)</f>
        <v>#REF!</v>
      </c>
      <c r="DI24" t="e" cm="1">
        <f t="array" ref="DI24">_xlfn.IFNA(VLOOKUP($A24,TRANSPOSE(#REF!),DI$2+2,FALSE),0)</f>
        <v>#REF!</v>
      </c>
      <c r="DJ24" t="e" cm="1">
        <f t="array" ref="DJ24">_xlfn.IFNA(VLOOKUP($A24,TRANSPOSE(#REF!),DJ$2+2,FALSE),0)</f>
        <v>#REF!</v>
      </c>
      <c r="DK24" t="e" cm="1">
        <f t="array" ref="DK24">_xlfn.IFNA(VLOOKUP($A24,TRANSPOSE(#REF!),DK$2+2,FALSE),0)</f>
        <v>#REF!</v>
      </c>
      <c r="DL24" t="e" cm="1">
        <f t="array" ref="DL24">_xlfn.IFNA(VLOOKUP($A24,TRANSPOSE(#REF!),DL$2+2,FALSE),0)</f>
        <v>#REF!</v>
      </c>
      <c r="DM24" t="e" cm="1">
        <f t="array" ref="DM24">_xlfn.IFNA(VLOOKUP($A24,TRANSPOSE(#REF!),DM$2+2,FALSE),0)</f>
        <v>#REF!</v>
      </c>
      <c r="DN24" t="e" cm="1">
        <f t="array" ref="DN24">_xlfn.IFNA(VLOOKUP($A24,TRANSPOSE(#REF!),DN$2+2,FALSE),0)</f>
        <v>#REF!</v>
      </c>
      <c r="DO24" t="e" cm="1">
        <f t="array" ref="DO24">_xlfn.IFNA(VLOOKUP($A24,TRANSPOSE(#REF!),DO$2+2,FALSE),0)</f>
        <v>#REF!</v>
      </c>
      <c r="DP24" t="e" cm="1">
        <f t="array" ref="DP24">_xlfn.IFNA(VLOOKUP($A24,TRANSPOSE(#REF!),DP$2+2,FALSE),0)</f>
        <v>#REF!</v>
      </c>
      <c r="DQ24" t="e" cm="1">
        <f t="array" ref="DQ24">_xlfn.IFNA(VLOOKUP($A24,TRANSPOSE(#REF!),DQ$2+2,FALSE),0)</f>
        <v>#REF!</v>
      </c>
      <c r="DR24" t="e" cm="1">
        <f t="array" ref="DR24">_xlfn.IFNA(VLOOKUP($A24,TRANSPOSE(#REF!),DR$2+2,FALSE),0)</f>
        <v>#REF!</v>
      </c>
      <c r="DS24" t="e" cm="1">
        <f t="array" ref="DS24">_xlfn.IFNA(VLOOKUP($A24,TRANSPOSE(#REF!),DS$2+2,FALSE),0)</f>
        <v>#REF!</v>
      </c>
      <c r="DT24" t="e" cm="1">
        <f t="array" ref="DT24">_xlfn.IFNA(VLOOKUP($A24,TRANSPOSE(#REF!),DT$2+2,FALSE),0)</f>
        <v>#REF!</v>
      </c>
      <c r="DU24" t="e" cm="1">
        <f t="array" ref="DU24">_xlfn.IFNA(VLOOKUP($A24,TRANSPOSE(#REF!),DU$2+2,FALSE),0)</f>
        <v>#REF!</v>
      </c>
      <c r="DV24" t="e" cm="1">
        <f t="array" ref="DV24">_xlfn.IFNA(VLOOKUP($A24,TRANSPOSE(#REF!),DV$2+2,FALSE),0)</f>
        <v>#REF!</v>
      </c>
      <c r="DW24" t="e" cm="1">
        <f t="array" ref="DW24">_xlfn.IFNA(VLOOKUP($A24,TRANSPOSE(#REF!),DW$2+2,FALSE),0)</f>
        <v>#REF!</v>
      </c>
      <c r="DX24" t="e" cm="1">
        <f t="array" ref="DX24">_xlfn.IFNA(VLOOKUP($A24,TRANSPOSE(#REF!),DX$2+2,FALSE),0)</f>
        <v>#REF!</v>
      </c>
      <c r="DY24" t="e" cm="1">
        <f t="array" ref="DY24">_xlfn.IFNA(VLOOKUP($A24,TRANSPOSE(#REF!),DY$2+2,FALSE),0)</f>
        <v>#REF!</v>
      </c>
      <c r="DZ24" t="e" cm="1">
        <f t="array" ref="DZ24">_xlfn.IFNA(VLOOKUP($A24,TRANSPOSE(#REF!),DZ$2+2,FALSE),0)</f>
        <v>#REF!</v>
      </c>
      <c r="EA24" t="e" cm="1">
        <f t="array" ref="EA24">_xlfn.IFNA(VLOOKUP($A24,TRANSPOSE(#REF!),EA$2+2,FALSE),0)</f>
        <v>#REF!</v>
      </c>
      <c r="EB24" t="e" cm="1">
        <f t="array" ref="EB24">_xlfn.IFNA(VLOOKUP($A24,TRANSPOSE(#REF!),EB$2+2,FALSE),0)</f>
        <v>#REF!</v>
      </c>
      <c r="EC24" t="e" cm="1">
        <f t="array" ref="EC24">_xlfn.IFNA(VLOOKUP($A24,TRANSPOSE(#REF!),EC$2+2,FALSE),0)</f>
        <v>#REF!</v>
      </c>
      <c r="ED24" t="e" cm="1">
        <f t="array" ref="ED24">_xlfn.IFNA(VLOOKUP($A24,TRANSPOSE(#REF!),ED$2+2,FALSE),0)</f>
        <v>#REF!</v>
      </c>
      <c r="EE24" t="e" cm="1">
        <f t="array" ref="EE24">_xlfn.IFNA(VLOOKUP($A24,TRANSPOSE(#REF!),EE$2+2,FALSE),0)</f>
        <v>#REF!</v>
      </c>
      <c r="EF24" t="e" cm="1">
        <f t="array" ref="EF24">_xlfn.IFNA(VLOOKUP($A24,TRANSPOSE(#REF!),EF$2+2,FALSE),0)</f>
        <v>#REF!</v>
      </c>
      <c r="EG24" t="e" cm="1">
        <f t="array" ref="EG24">_xlfn.IFNA(VLOOKUP($A24,TRANSPOSE(#REF!),EG$2+2,FALSE),0)</f>
        <v>#REF!</v>
      </c>
      <c r="EH24" t="e" cm="1">
        <f t="array" ref="EH24">_xlfn.IFNA(VLOOKUP($A24,TRANSPOSE(#REF!),EH$2+2,FALSE),0)</f>
        <v>#REF!</v>
      </c>
      <c r="EI24" t="e" cm="1">
        <f t="array" ref="EI24">_xlfn.IFNA(VLOOKUP($A24,TRANSPOSE(#REF!),EI$2+2,FALSE),0)</f>
        <v>#REF!</v>
      </c>
      <c r="EJ24" t="e" cm="1">
        <f t="array" ref="EJ24">_xlfn.IFNA(VLOOKUP($A24,TRANSPOSE(#REF!),EJ$2+2,FALSE),0)</f>
        <v>#REF!</v>
      </c>
      <c r="EK24" t="e" cm="1">
        <f t="array" ref="EK24">_xlfn.IFNA(VLOOKUP($A24,TRANSPOSE(#REF!),EK$2+2,FALSE),0)</f>
        <v>#REF!</v>
      </c>
      <c r="EL24" t="e" cm="1">
        <f t="array" ref="EL24">_xlfn.IFNA(VLOOKUP($A24,TRANSPOSE(#REF!),EL$2+2,FALSE),0)</f>
        <v>#REF!</v>
      </c>
      <c r="EM24" t="e" cm="1">
        <f t="array" ref="EM24">_xlfn.IFNA(VLOOKUP($A24,TRANSPOSE(#REF!),EM$2+2,FALSE),0)</f>
        <v>#REF!</v>
      </c>
      <c r="EN24" t="e" cm="1">
        <f t="array" ref="EN24">_xlfn.IFNA(VLOOKUP($A24,TRANSPOSE(#REF!),EN$2+2,FALSE),0)</f>
        <v>#REF!</v>
      </c>
      <c r="EO24" t="e" cm="1">
        <f t="array" ref="EO24">_xlfn.IFNA(VLOOKUP($A24,TRANSPOSE(#REF!),EO$2+2,FALSE),0)</f>
        <v>#REF!</v>
      </c>
      <c r="EP24" t="e" cm="1">
        <f t="array" ref="EP24">_xlfn.IFNA(VLOOKUP($A24,TRANSPOSE(#REF!),EP$2+2,FALSE),0)</f>
        <v>#REF!</v>
      </c>
      <c r="EQ24" t="e" cm="1">
        <f t="array" ref="EQ24">_xlfn.IFNA(VLOOKUP($A24,TRANSPOSE(#REF!),EQ$2+2,FALSE),0)</f>
        <v>#REF!</v>
      </c>
      <c r="ER24" t="e" cm="1">
        <f t="array" ref="ER24">_xlfn.IFNA(VLOOKUP($A24,TRANSPOSE(#REF!),ER$2+2,FALSE),0)</f>
        <v>#REF!</v>
      </c>
      <c r="ES24" t="e" cm="1">
        <f t="array" ref="ES24">_xlfn.IFNA(VLOOKUP($A24,TRANSPOSE(#REF!),ES$2+2,FALSE),0)</f>
        <v>#REF!</v>
      </c>
      <c r="ET24" t="e" cm="1">
        <f t="array" ref="ET24">_xlfn.IFNA(VLOOKUP($A24,TRANSPOSE(#REF!),ET$2+2,FALSE),0)</f>
        <v>#REF!</v>
      </c>
      <c r="EU24" t="e" cm="1">
        <f t="array" ref="EU24">_xlfn.IFNA(VLOOKUP($A24,TRANSPOSE(#REF!),EU$2+2,FALSE),0)</f>
        <v>#REF!</v>
      </c>
      <c r="EV24" t="e" cm="1">
        <f t="array" ref="EV24">_xlfn.IFNA(VLOOKUP($A24,TRANSPOSE(#REF!),EV$2+2,FALSE),0)</f>
        <v>#REF!</v>
      </c>
      <c r="EW24" t="e" cm="1">
        <f t="array" ref="EW24">_xlfn.IFNA(VLOOKUP($A24,TRANSPOSE(#REF!),EW$2+2,FALSE),0)</f>
        <v>#REF!</v>
      </c>
      <c r="EX24" t="e" cm="1">
        <f t="array" ref="EX24">_xlfn.IFNA(VLOOKUP($A24,TRANSPOSE(#REF!),EX$2+2,FALSE),0)</f>
        <v>#REF!</v>
      </c>
      <c r="EY24" t="e" cm="1">
        <f t="array" ref="EY24">_xlfn.IFNA(VLOOKUP($A24,TRANSPOSE(#REF!),EY$2+2,FALSE),0)</f>
        <v>#REF!</v>
      </c>
      <c r="EZ24" t="e" cm="1">
        <f t="array" ref="EZ24">_xlfn.IFNA(VLOOKUP($A24,TRANSPOSE(#REF!),EZ$2+2,FALSE),0)</f>
        <v>#REF!</v>
      </c>
      <c r="FA24" t="e" cm="1">
        <f t="array" ref="FA24">_xlfn.IFNA(VLOOKUP($A24,TRANSPOSE(#REF!),FA$2+2,FALSE),0)</f>
        <v>#REF!</v>
      </c>
      <c r="FB24" t="e" cm="1">
        <f t="array" ref="FB24">_xlfn.IFNA(VLOOKUP($A24,TRANSPOSE(#REF!),FB$2+2,FALSE),0)</f>
        <v>#REF!</v>
      </c>
      <c r="FC24" t="e" cm="1">
        <f t="array" ref="FC24">_xlfn.IFNA(VLOOKUP($A24,TRANSPOSE(#REF!),FC$2+2,FALSE),0)</f>
        <v>#REF!</v>
      </c>
      <c r="FD24" t="e" cm="1">
        <f t="array" ref="FD24">_xlfn.IFNA(VLOOKUP($A24,TRANSPOSE(#REF!),FD$2+2,FALSE),0)</f>
        <v>#REF!</v>
      </c>
      <c r="FE24" t="e" cm="1">
        <f t="array" ref="FE24">_xlfn.IFNA(VLOOKUP($A24,TRANSPOSE(#REF!),FE$2+2,FALSE),0)</f>
        <v>#REF!</v>
      </c>
      <c r="FF24" t="e" cm="1">
        <f t="array" ref="FF24">_xlfn.IFNA(VLOOKUP($A24,TRANSPOSE(#REF!),FF$2+2,FALSE),0)</f>
        <v>#REF!</v>
      </c>
      <c r="FG24" t="e" cm="1">
        <f t="array" ref="FG24">_xlfn.IFNA(VLOOKUP($A24,TRANSPOSE(#REF!),FG$2+2,FALSE),0)</f>
        <v>#REF!</v>
      </c>
      <c r="FH24" t="e" cm="1">
        <f t="array" ref="FH24">_xlfn.IFNA(VLOOKUP($A24,TRANSPOSE(#REF!),FH$2+2,FALSE),0)</f>
        <v>#REF!</v>
      </c>
      <c r="FI24" t="e" cm="1">
        <f t="array" ref="FI24">_xlfn.IFNA(VLOOKUP($A24,TRANSPOSE(#REF!),FI$2+2,FALSE),0)</f>
        <v>#REF!</v>
      </c>
      <c r="FJ24" t="e" cm="1">
        <f t="array" ref="FJ24">_xlfn.IFNA(VLOOKUP($A24,TRANSPOSE(#REF!),FJ$2+2,FALSE),0)</f>
        <v>#REF!</v>
      </c>
      <c r="FK24" t="e" cm="1">
        <f t="array" ref="FK24">_xlfn.IFNA(VLOOKUP($A24,TRANSPOSE(#REF!),FK$2+2,FALSE),0)</f>
        <v>#REF!</v>
      </c>
      <c r="FL24" t="e" cm="1">
        <f t="array" ref="FL24">_xlfn.IFNA(VLOOKUP($A24,TRANSPOSE(#REF!),FL$2+2,FALSE),0)</f>
        <v>#REF!</v>
      </c>
      <c r="FM24" t="e" cm="1">
        <f t="array" ref="FM24">_xlfn.IFNA(VLOOKUP($A24,TRANSPOSE(#REF!),FM$2+2,FALSE),0)</f>
        <v>#REF!</v>
      </c>
      <c r="FN24" t="e" cm="1">
        <f t="array" ref="FN24">_xlfn.IFNA(VLOOKUP($A24,TRANSPOSE(#REF!),FN$2+2,FALSE),0)</f>
        <v>#REF!</v>
      </c>
      <c r="FO24" t="e" cm="1">
        <f t="array" ref="FO24">_xlfn.IFNA(VLOOKUP($A24,TRANSPOSE(#REF!),FO$2+2,FALSE),0)</f>
        <v>#REF!</v>
      </c>
      <c r="FP24" t="e" cm="1">
        <f t="array" ref="FP24">_xlfn.IFNA(VLOOKUP($A24,TRANSPOSE(#REF!),FP$2+2,FALSE),0)</f>
        <v>#REF!</v>
      </c>
      <c r="FQ24" t="e" cm="1">
        <f t="array" ref="FQ24">_xlfn.IFNA(VLOOKUP($A24,TRANSPOSE(#REF!),FQ$2+2,FALSE),0)</f>
        <v>#REF!</v>
      </c>
      <c r="FR24" t="e" cm="1">
        <f t="array" ref="FR24">_xlfn.IFNA(VLOOKUP($A24,TRANSPOSE(#REF!),FR$2+2,FALSE),0)</f>
        <v>#REF!</v>
      </c>
      <c r="FS24" t="e" cm="1">
        <f t="array" ref="FS24">_xlfn.IFNA(VLOOKUP($A24,TRANSPOSE(#REF!),FS$2+2,FALSE),0)</f>
        <v>#REF!</v>
      </c>
      <c r="FT24" t="e" cm="1">
        <f t="array" ref="FT24">_xlfn.IFNA(VLOOKUP($A24,TRANSPOSE(#REF!),FT$2+2,FALSE),0)</f>
        <v>#REF!</v>
      </c>
      <c r="FU24" t="e" cm="1">
        <f t="array" ref="FU24">_xlfn.IFNA(VLOOKUP($A24,TRANSPOSE(#REF!),FU$2+2,FALSE),0)</f>
        <v>#REF!</v>
      </c>
      <c r="FV24" t="e" cm="1">
        <f t="array" ref="FV24">_xlfn.IFNA(VLOOKUP($A24,TRANSPOSE(#REF!),FV$2+2,FALSE),0)</f>
        <v>#REF!</v>
      </c>
      <c r="FW24" t="e" cm="1">
        <f t="array" ref="FW24">_xlfn.IFNA(VLOOKUP($A24,TRANSPOSE(#REF!),FW$2+2,FALSE),0)</f>
        <v>#REF!</v>
      </c>
      <c r="FX24" t="e" cm="1">
        <f t="array" ref="FX24">_xlfn.IFNA(VLOOKUP($A24,TRANSPOSE(#REF!),FX$2+2,FALSE),0)</f>
        <v>#REF!</v>
      </c>
      <c r="FY24" t="e" cm="1">
        <f t="array" ref="FY24">_xlfn.IFNA(VLOOKUP($A24,TRANSPOSE(#REF!),FY$2+2,FALSE),0)</f>
        <v>#REF!</v>
      </c>
      <c r="FZ24" t="e" cm="1">
        <f t="array" ref="FZ24">_xlfn.IFNA(VLOOKUP($A24,TRANSPOSE(#REF!),FZ$2+2,FALSE),0)</f>
        <v>#REF!</v>
      </c>
      <c r="GA24" t="e" cm="1">
        <f t="array" ref="GA24">_xlfn.IFNA(VLOOKUP($A24,TRANSPOSE(#REF!),GA$2+2,FALSE),0)</f>
        <v>#REF!</v>
      </c>
      <c r="GB24" t="e" cm="1">
        <f t="array" ref="GB24">_xlfn.IFNA(VLOOKUP($A24,TRANSPOSE(#REF!),GB$2+2,FALSE),0)</f>
        <v>#REF!</v>
      </c>
      <c r="GC24" t="e" cm="1">
        <f t="array" ref="GC24">_xlfn.IFNA(VLOOKUP($A24,TRANSPOSE(#REF!),GC$2+2,FALSE),0)</f>
        <v>#REF!</v>
      </c>
      <c r="GD24" t="e" cm="1">
        <f t="array" ref="GD24">_xlfn.IFNA(VLOOKUP($A24,TRANSPOSE(#REF!),GD$2+2,FALSE),0)</f>
        <v>#REF!</v>
      </c>
      <c r="GE24" t="e" cm="1">
        <f t="array" ref="GE24">_xlfn.IFNA(VLOOKUP($A24,TRANSPOSE(#REF!),GE$2+2,FALSE),0)</f>
        <v>#REF!</v>
      </c>
      <c r="GF24" t="e" cm="1">
        <f t="array" ref="GF24">_xlfn.IFNA(VLOOKUP($A24,TRANSPOSE(#REF!),GF$2+2,FALSE),0)</f>
        <v>#REF!</v>
      </c>
      <c r="GG24" t="e" cm="1">
        <f t="array" ref="GG24">_xlfn.IFNA(VLOOKUP($A24,TRANSPOSE(#REF!),GG$2+2,FALSE),0)</f>
        <v>#REF!</v>
      </c>
      <c r="GH24" t="e" cm="1">
        <f t="array" ref="GH24">_xlfn.IFNA(VLOOKUP($A24,TRANSPOSE(#REF!),GH$2+2,FALSE),0)</f>
        <v>#REF!</v>
      </c>
      <c r="GI24" t="e" cm="1">
        <f t="array" ref="GI24">_xlfn.IFNA(VLOOKUP($A24,TRANSPOSE(#REF!),GI$2+2,FALSE),0)</f>
        <v>#REF!</v>
      </c>
      <c r="GJ24" t="e" cm="1">
        <f t="array" ref="GJ24">_xlfn.IFNA(VLOOKUP($A24,TRANSPOSE(#REF!),GJ$2+2,FALSE),0)</f>
        <v>#REF!</v>
      </c>
      <c r="GK24" t="e" cm="1">
        <f t="array" ref="GK24">_xlfn.IFNA(VLOOKUP($A24,TRANSPOSE(#REF!),GK$2+2,FALSE),0)</f>
        <v>#REF!</v>
      </c>
      <c r="GL24" t="e" cm="1">
        <f t="array" ref="GL24">_xlfn.IFNA(VLOOKUP($A24,TRANSPOSE(#REF!),GL$2+2,FALSE),0)</f>
        <v>#REF!</v>
      </c>
      <c r="GM24" t="e" cm="1">
        <f t="array" ref="GM24">_xlfn.IFNA(VLOOKUP($A24,TRANSPOSE(#REF!),GM$2+2,FALSE),0)</f>
        <v>#REF!</v>
      </c>
      <c r="GN24" t="e" cm="1">
        <f t="array" ref="GN24">_xlfn.IFNA(VLOOKUP($A24,TRANSPOSE(#REF!),GN$2+2,FALSE),0)</f>
        <v>#REF!</v>
      </c>
      <c r="GO24" t="e" cm="1">
        <f t="array" ref="GO24">_xlfn.IFNA(VLOOKUP($A24,TRANSPOSE(#REF!),GO$2+2,FALSE),0)</f>
        <v>#REF!</v>
      </c>
      <c r="GP24" t="e" cm="1">
        <f t="array" ref="GP24">_xlfn.IFNA(VLOOKUP($A24,TRANSPOSE(#REF!),GP$2+2,FALSE),0)</f>
        <v>#REF!</v>
      </c>
      <c r="GQ24" t="e" cm="1">
        <f t="array" ref="GQ24">_xlfn.IFNA(VLOOKUP($A24,TRANSPOSE(#REF!),GQ$2+2,FALSE),0)</f>
        <v>#REF!</v>
      </c>
      <c r="GR24" t="e" cm="1">
        <f t="array" ref="GR24">_xlfn.IFNA(VLOOKUP($A24,TRANSPOSE(#REF!),GR$2+2,FALSE),0)</f>
        <v>#REF!</v>
      </c>
      <c r="GS24" t="e" cm="1">
        <f t="array" ref="GS24">_xlfn.IFNA(VLOOKUP($A24,TRANSPOSE(#REF!),GS$2+2,FALSE),0)</f>
        <v>#REF!</v>
      </c>
      <c r="GT24" t="e" cm="1">
        <f t="array" ref="GT24">_xlfn.IFNA(VLOOKUP($A24,TRANSPOSE(#REF!),GT$2+2,FALSE),0)</f>
        <v>#REF!</v>
      </c>
      <c r="GU24" t="e" cm="1">
        <f t="array" ref="GU24">_xlfn.IFNA(VLOOKUP($A24,TRANSPOSE(#REF!),GU$2+2,FALSE),0)</f>
        <v>#REF!</v>
      </c>
      <c r="GV24" t="e" cm="1">
        <f t="array" ref="GV24">_xlfn.IFNA(VLOOKUP($A24,TRANSPOSE(#REF!),GV$2+2,FALSE),0)</f>
        <v>#REF!</v>
      </c>
      <c r="GW24" t="e" cm="1">
        <f t="array" ref="GW24">_xlfn.IFNA(VLOOKUP($A24,TRANSPOSE(#REF!),GW$2+2,FALSE),0)</f>
        <v>#REF!</v>
      </c>
      <c r="GX24" t="e" cm="1">
        <f t="array" ref="GX24">_xlfn.IFNA(VLOOKUP($A24,TRANSPOSE(#REF!),GX$2+2,FALSE),0)</f>
        <v>#REF!</v>
      </c>
      <c r="GY24" t="e" cm="1">
        <f t="array" ref="GY24">_xlfn.IFNA(VLOOKUP($A24,TRANSPOSE(#REF!),GY$2+2,FALSE),0)</f>
        <v>#REF!</v>
      </c>
      <c r="GZ24" t="e" cm="1">
        <f t="array" ref="GZ24">_xlfn.IFNA(VLOOKUP($A24,TRANSPOSE(#REF!),GZ$2+2,FALSE),0)</f>
        <v>#REF!</v>
      </c>
      <c r="HA24" t="e" cm="1">
        <f t="array" ref="HA24">_xlfn.IFNA(VLOOKUP($A24,TRANSPOSE(#REF!),HA$2+2,FALSE),0)</f>
        <v>#REF!</v>
      </c>
      <c r="HB24" t="e" cm="1">
        <f t="array" ref="HB24">_xlfn.IFNA(VLOOKUP($A24,TRANSPOSE(#REF!),HB$2+2,FALSE),0)</f>
        <v>#REF!</v>
      </c>
      <c r="HC24" t="e" cm="1">
        <f t="array" ref="HC24">_xlfn.IFNA(VLOOKUP($A24,TRANSPOSE(#REF!),HC$2+2,FALSE),0)</f>
        <v>#REF!</v>
      </c>
      <c r="HD24" t="e" cm="1">
        <f t="array" ref="HD24">_xlfn.IFNA(VLOOKUP($A24,TRANSPOSE(#REF!),HD$2+2,FALSE),0)</f>
        <v>#REF!</v>
      </c>
      <c r="HE24" t="e" cm="1">
        <f t="array" ref="HE24">_xlfn.IFNA(VLOOKUP($A24,TRANSPOSE(#REF!),HE$2+2,FALSE),0)</f>
        <v>#REF!</v>
      </c>
      <c r="HF24" t="e" cm="1">
        <f t="array" ref="HF24">_xlfn.IFNA(VLOOKUP($A24,TRANSPOSE(#REF!),HF$2+2,FALSE),0)</f>
        <v>#REF!</v>
      </c>
      <c r="HG24" t="e" cm="1">
        <f t="array" ref="HG24">_xlfn.IFNA(VLOOKUP($A24,TRANSPOSE(#REF!),HG$2+2,FALSE),0)</f>
        <v>#REF!</v>
      </c>
      <c r="HH24" t="e" cm="1">
        <f t="array" ref="HH24">_xlfn.IFNA(VLOOKUP($A24,TRANSPOSE(#REF!),HH$2+2,FALSE),0)</f>
        <v>#REF!</v>
      </c>
      <c r="HI24" t="e" cm="1">
        <f t="array" ref="HI24">_xlfn.IFNA(VLOOKUP($A24,TRANSPOSE(#REF!),HI$2+2,FALSE),0)</f>
        <v>#REF!</v>
      </c>
      <c r="HJ24" t="e" cm="1">
        <f t="array" ref="HJ24">_xlfn.IFNA(VLOOKUP($A24,TRANSPOSE(#REF!),HJ$2+2,FALSE),0)</f>
        <v>#REF!</v>
      </c>
      <c r="HK24" t="e" cm="1">
        <f t="array" ref="HK24">_xlfn.IFNA(VLOOKUP($A24,TRANSPOSE(#REF!),HK$2+2,FALSE),0)</f>
        <v>#REF!</v>
      </c>
      <c r="HL24" t="e" cm="1">
        <f t="array" ref="HL24">_xlfn.IFNA(VLOOKUP($A24,TRANSPOSE(#REF!),HL$2+2,FALSE),0)</f>
        <v>#REF!</v>
      </c>
      <c r="HM24" t="e" cm="1">
        <f t="array" ref="HM24">_xlfn.IFNA(VLOOKUP($A24,TRANSPOSE(#REF!),HM$2+2,FALSE),0)</f>
        <v>#REF!</v>
      </c>
      <c r="HN24" t="e" cm="1">
        <f t="array" ref="HN24">_xlfn.IFNA(VLOOKUP($A24,TRANSPOSE(#REF!),HN$2+2,FALSE),0)</f>
        <v>#REF!</v>
      </c>
      <c r="HO24" t="e" cm="1">
        <f t="array" ref="HO24">_xlfn.IFNA(VLOOKUP($A24,TRANSPOSE(#REF!),HO$2+2,FALSE),0)</f>
        <v>#REF!</v>
      </c>
      <c r="HP24" t="e" cm="1">
        <f t="array" ref="HP24">_xlfn.IFNA(VLOOKUP($A24,TRANSPOSE(#REF!),HP$2+2,FALSE),0)</f>
        <v>#REF!</v>
      </c>
      <c r="HQ24" t="e" cm="1">
        <f t="array" ref="HQ24">_xlfn.IFNA(VLOOKUP($A24,TRANSPOSE(#REF!),HQ$2+2,FALSE),0)</f>
        <v>#REF!</v>
      </c>
      <c r="HR24" t="e" cm="1">
        <f t="array" ref="HR24">_xlfn.IFNA(VLOOKUP($A24,TRANSPOSE(#REF!),HR$2+2,FALSE),0)</f>
        <v>#REF!</v>
      </c>
      <c r="HS24" t="e" cm="1">
        <f t="array" ref="HS24">_xlfn.IFNA(VLOOKUP($A24,TRANSPOSE(#REF!),HS$2+2,FALSE),0)</f>
        <v>#REF!</v>
      </c>
      <c r="HT24" t="e" cm="1">
        <f t="array" ref="HT24">_xlfn.IFNA(VLOOKUP($A24,TRANSPOSE(#REF!),HT$2+2,FALSE),0)</f>
        <v>#REF!</v>
      </c>
      <c r="HU24" t="e" cm="1">
        <f t="array" ref="HU24">_xlfn.IFNA(VLOOKUP($A24,TRANSPOSE(#REF!),HU$2+2,FALSE),0)</f>
        <v>#REF!</v>
      </c>
      <c r="HV24" t="e" cm="1">
        <f t="array" ref="HV24">_xlfn.IFNA(VLOOKUP($A24,TRANSPOSE(#REF!),HV$2+2,FALSE),0)</f>
        <v>#REF!</v>
      </c>
      <c r="HW24" t="e" cm="1">
        <f t="array" ref="HW24">_xlfn.IFNA(VLOOKUP($A24,TRANSPOSE(#REF!),HW$2+2,FALSE),0)</f>
        <v>#REF!</v>
      </c>
      <c r="HX24" t="e" cm="1">
        <f t="array" ref="HX24">_xlfn.IFNA(VLOOKUP($A24,TRANSPOSE(#REF!),HX$2+2,FALSE),0)</f>
        <v>#REF!</v>
      </c>
      <c r="HY24" t="e" cm="1">
        <f t="array" ref="HY24">_xlfn.IFNA(VLOOKUP($A24,TRANSPOSE(#REF!),HY$2+2,FALSE),0)</f>
        <v>#REF!</v>
      </c>
      <c r="HZ24" t="e" cm="1">
        <f t="array" ref="HZ24">_xlfn.IFNA(VLOOKUP($A24,TRANSPOSE(#REF!),HZ$2+2,FALSE),0)</f>
        <v>#REF!</v>
      </c>
      <c r="IA24" t="e" cm="1">
        <f t="array" ref="IA24">_xlfn.IFNA(VLOOKUP($A24,TRANSPOSE(#REF!),IA$2+2,FALSE),0)</f>
        <v>#REF!</v>
      </c>
      <c r="IB24" t="e" cm="1">
        <f t="array" ref="IB24">_xlfn.IFNA(VLOOKUP($A24,TRANSPOSE(#REF!),IB$2+2,FALSE),0)</f>
        <v>#REF!</v>
      </c>
      <c r="IC24" t="e" cm="1">
        <f t="array" ref="IC24">_xlfn.IFNA(VLOOKUP($A24,TRANSPOSE(#REF!),IC$2+2,FALSE),0)</f>
        <v>#REF!</v>
      </c>
      <c r="ID24" t="e" cm="1">
        <f t="array" ref="ID24">_xlfn.IFNA(VLOOKUP($A24,TRANSPOSE(#REF!),ID$2+2,FALSE),0)</f>
        <v>#REF!</v>
      </c>
      <c r="IE24" t="e" cm="1">
        <f t="array" ref="IE24">_xlfn.IFNA(VLOOKUP($A24,TRANSPOSE(#REF!),IE$2+2,FALSE),0)</f>
        <v>#REF!</v>
      </c>
      <c r="IF24" t="e" cm="1">
        <f t="array" ref="IF24">_xlfn.IFNA(VLOOKUP($A24,TRANSPOSE(#REF!),IF$2+2,FALSE),0)</f>
        <v>#REF!</v>
      </c>
      <c r="IG24" t="e" cm="1">
        <f t="array" ref="IG24">_xlfn.IFNA(VLOOKUP($A24,TRANSPOSE(#REF!),IG$2+2,FALSE),0)</f>
        <v>#REF!</v>
      </c>
      <c r="IH24" t="e" cm="1">
        <f t="array" ref="IH24">_xlfn.IFNA(VLOOKUP($A24,TRANSPOSE(#REF!),IH$2+2,FALSE),0)</f>
        <v>#REF!</v>
      </c>
      <c r="II24" t="e" cm="1">
        <f t="array" ref="II24">_xlfn.IFNA(VLOOKUP($A24,TRANSPOSE(#REF!),II$2+2,FALSE),0)</f>
        <v>#REF!</v>
      </c>
      <c r="IJ24" t="e" cm="1">
        <f t="array" ref="IJ24">_xlfn.IFNA(VLOOKUP($A24,TRANSPOSE(#REF!),IJ$2+2,FALSE),0)</f>
        <v>#REF!</v>
      </c>
      <c r="IK24" t="e" cm="1">
        <f t="array" ref="IK24">_xlfn.IFNA(VLOOKUP($A24,TRANSPOSE(#REF!),IK$2+2,FALSE),0)</f>
        <v>#REF!</v>
      </c>
      <c r="IL24" t="e" cm="1">
        <f t="array" ref="IL24">_xlfn.IFNA(VLOOKUP($A24,TRANSPOSE(#REF!),IL$2+2,FALSE),0)</f>
        <v>#REF!</v>
      </c>
      <c r="IM24" t="e" cm="1">
        <f t="array" ref="IM24">_xlfn.IFNA(VLOOKUP($A24,TRANSPOSE(#REF!),IM$2+2,FALSE),0)</f>
        <v>#REF!</v>
      </c>
      <c r="IN24" t="e" cm="1">
        <f t="array" ref="IN24">_xlfn.IFNA(VLOOKUP($A24,TRANSPOSE(#REF!),IN$2+2,FALSE),0)</f>
        <v>#REF!</v>
      </c>
      <c r="IO24" t="e" cm="1">
        <f t="array" ref="IO24">_xlfn.IFNA(VLOOKUP($A24,TRANSPOSE(#REF!),IO$2+2,FALSE),0)</f>
        <v>#REF!</v>
      </c>
      <c r="IP24" t="e" cm="1">
        <f t="array" ref="IP24">_xlfn.IFNA(VLOOKUP($A24,TRANSPOSE(#REF!),IP$2+2,FALSE),0)</f>
        <v>#REF!</v>
      </c>
      <c r="IQ24" t="e" cm="1">
        <f t="array" ref="IQ24">_xlfn.IFNA(VLOOKUP($A24,TRANSPOSE(#REF!),IQ$2+2,FALSE),0)</f>
        <v>#REF!</v>
      </c>
      <c r="IR24" t="e" cm="1">
        <f t="array" ref="IR24">_xlfn.IFNA(VLOOKUP($A24,TRANSPOSE(#REF!),IR$2+2,FALSE),0)</f>
        <v>#REF!</v>
      </c>
      <c r="IS24" t="e" cm="1">
        <f t="array" ref="IS24">_xlfn.IFNA(VLOOKUP($A24,TRANSPOSE(#REF!),IS$2+2,FALSE),0)</f>
        <v>#REF!</v>
      </c>
      <c r="IT24" t="e" cm="1">
        <f t="array" ref="IT24">_xlfn.IFNA(VLOOKUP($A24,TRANSPOSE(#REF!),IT$2+2,FALSE),0)</f>
        <v>#REF!</v>
      </c>
      <c r="IU24" t="e" cm="1">
        <f t="array" ref="IU24">_xlfn.IFNA(VLOOKUP($A24,TRANSPOSE(#REF!),IU$2+2,FALSE),0)</f>
        <v>#REF!</v>
      </c>
      <c r="IV24" t="e" cm="1">
        <f t="array" ref="IV24">_xlfn.IFNA(VLOOKUP($A24,TRANSPOSE(#REF!),IV$2+2,FALSE),0)</f>
        <v>#REF!</v>
      </c>
      <c r="IW24" t="e" cm="1">
        <f t="array" ref="IW24">_xlfn.IFNA(VLOOKUP($A24,TRANSPOSE(#REF!),IW$2+2,FALSE),0)</f>
        <v>#REF!</v>
      </c>
      <c r="IX24" t="e" cm="1">
        <f t="array" ref="IX24">_xlfn.IFNA(VLOOKUP($A24,TRANSPOSE(#REF!),IX$2+2,FALSE),0)</f>
        <v>#REF!</v>
      </c>
      <c r="IY24" t="e" cm="1">
        <f t="array" ref="IY24">_xlfn.IFNA(VLOOKUP($A24,TRANSPOSE(#REF!),IY$2+2,FALSE),0)</f>
        <v>#REF!</v>
      </c>
      <c r="IZ24" t="e" cm="1">
        <f t="array" ref="IZ24">_xlfn.IFNA(VLOOKUP($A24,TRANSPOSE(#REF!),IZ$2+2,FALSE),0)</f>
        <v>#REF!</v>
      </c>
      <c r="JA24" t="e" cm="1">
        <f t="array" ref="JA24">_xlfn.IFNA(VLOOKUP($A24,TRANSPOSE(#REF!),JA$2+2,FALSE),0)</f>
        <v>#REF!</v>
      </c>
      <c r="JB24" t="e" cm="1">
        <f t="array" ref="JB24">_xlfn.IFNA(VLOOKUP($A24,TRANSPOSE(#REF!),JB$2+2,FALSE),0)</f>
        <v>#REF!</v>
      </c>
      <c r="JC24" t="e" cm="1">
        <f t="array" ref="JC24">_xlfn.IFNA(VLOOKUP($A24,TRANSPOSE(#REF!),JC$2+2,FALSE),0)</f>
        <v>#REF!</v>
      </c>
      <c r="JD24" t="e" cm="1">
        <f t="array" ref="JD24">_xlfn.IFNA(VLOOKUP($A24,TRANSPOSE(#REF!),JD$2+2,FALSE),0)</f>
        <v>#REF!</v>
      </c>
      <c r="JE24" t="e" cm="1">
        <f t="array" ref="JE24">_xlfn.IFNA(VLOOKUP($A24,TRANSPOSE(#REF!),JE$2+2,FALSE),0)</f>
        <v>#REF!</v>
      </c>
      <c r="JF24" t="e" cm="1">
        <f t="array" ref="JF24">_xlfn.IFNA(VLOOKUP($A24,TRANSPOSE(#REF!),JF$2+2,FALSE),0)</f>
        <v>#REF!</v>
      </c>
      <c r="JG24" t="e" cm="1">
        <f t="array" ref="JG24">_xlfn.IFNA(VLOOKUP($A24,TRANSPOSE(#REF!),JG$2+2,FALSE),0)</f>
        <v>#REF!</v>
      </c>
      <c r="JH24" t="e" cm="1">
        <f t="array" ref="JH24">_xlfn.IFNA(VLOOKUP($A24,TRANSPOSE(#REF!),JH$2+2,FALSE),0)</f>
        <v>#REF!</v>
      </c>
      <c r="JI24" t="e" cm="1">
        <f t="array" ref="JI24">_xlfn.IFNA(VLOOKUP($A24,TRANSPOSE(#REF!),JI$2+2,FALSE),0)</f>
        <v>#REF!</v>
      </c>
      <c r="JJ24" t="e" cm="1">
        <f t="array" ref="JJ24">_xlfn.IFNA(VLOOKUP($A24,TRANSPOSE(#REF!),JJ$2+2,FALSE),0)</f>
        <v>#REF!</v>
      </c>
      <c r="JK24" t="e" cm="1">
        <f t="array" ref="JK24">_xlfn.IFNA(VLOOKUP($A24,TRANSPOSE(#REF!),JK$2+2,FALSE),0)</f>
        <v>#REF!</v>
      </c>
      <c r="JL24" t="e" cm="1">
        <f t="array" ref="JL24">_xlfn.IFNA(VLOOKUP($A24,TRANSPOSE(#REF!),JL$2+2,FALSE),0)</f>
        <v>#REF!</v>
      </c>
      <c r="JM24" t="e" cm="1">
        <f t="array" ref="JM24">_xlfn.IFNA(VLOOKUP($A24,TRANSPOSE(#REF!),JM$2+2,FALSE),0)</f>
        <v>#REF!</v>
      </c>
      <c r="JN24" t="e" cm="1">
        <f t="array" ref="JN24">_xlfn.IFNA(VLOOKUP($A24,TRANSPOSE(#REF!),JN$2+2,FALSE),0)</f>
        <v>#REF!</v>
      </c>
      <c r="JO24" t="e" cm="1">
        <f t="array" ref="JO24">_xlfn.IFNA(VLOOKUP($A24,TRANSPOSE(#REF!),JO$2+2,FALSE),0)</f>
        <v>#REF!</v>
      </c>
      <c r="JP24" t="e" cm="1">
        <f t="array" ref="JP24">_xlfn.IFNA(VLOOKUP($A24,TRANSPOSE(#REF!),JP$2+2,FALSE),0)</f>
        <v>#REF!</v>
      </c>
      <c r="JQ24" t="e" cm="1">
        <f t="array" ref="JQ24">_xlfn.IFNA(VLOOKUP($A24,TRANSPOSE(#REF!),JQ$2+2,FALSE),0)</f>
        <v>#REF!</v>
      </c>
      <c r="JR24" t="e" cm="1">
        <f t="array" ref="JR24">_xlfn.IFNA(VLOOKUP($A24,TRANSPOSE(#REF!),JR$2+2,FALSE),0)</f>
        <v>#REF!</v>
      </c>
      <c r="JS24" t="e" cm="1">
        <f t="array" ref="JS24">_xlfn.IFNA(VLOOKUP($A24,TRANSPOSE(#REF!),JS$2+2,FALSE),0)</f>
        <v>#REF!</v>
      </c>
      <c r="JT24" t="e" cm="1">
        <f t="array" ref="JT24">_xlfn.IFNA(VLOOKUP($A24,TRANSPOSE(#REF!),JT$2+2,FALSE),0)</f>
        <v>#REF!</v>
      </c>
      <c r="JU24" t="e" cm="1">
        <f t="array" ref="JU24">_xlfn.IFNA(VLOOKUP($A24,TRANSPOSE(#REF!),JU$2+2,FALSE),0)</f>
        <v>#REF!</v>
      </c>
      <c r="JV24" t="e" cm="1">
        <f t="array" ref="JV24">_xlfn.IFNA(VLOOKUP($A24,TRANSPOSE(#REF!),JV$2+2,FALSE),0)</f>
        <v>#REF!</v>
      </c>
      <c r="JW24" t="e" cm="1">
        <f t="array" ref="JW24">_xlfn.IFNA(VLOOKUP($A24,TRANSPOSE(#REF!),JW$2+2,FALSE),0)</f>
        <v>#REF!</v>
      </c>
      <c r="JX24" t="e" cm="1">
        <f t="array" ref="JX24">_xlfn.IFNA(VLOOKUP($A24,TRANSPOSE(#REF!),JX$2+2,FALSE),0)</f>
        <v>#REF!</v>
      </c>
      <c r="JY24" t="e" cm="1">
        <f t="array" ref="JY24">_xlfn.IFNA(VLOOKUP($A24,TRANSPOSE(#REF!),JY$2+2,FALSE),0)</f>
        <v>#REF!</v>
      </c>
      <c r="JZ24" t="e" cm="1">
        <f t="array" ref="JZ24">_xlfn.IFNA(VLOOKUP($A24,TRANSPOSE(#REF!),JZ$2+2,FALSE),0)</f>
        <v>#REF!</v>
      </c>
      <c r="KA24" t="e" cm="1">
        <f t="array" ref="KA24">_xlfn.IFNA(VLOOKUP($A24,TRANSPOSE(#REF!),KA$2+2,FALSE),0)</f>
        <v>#REF!</v>
      </c>
      <c r="KB24" t="e" cm="1">
        <f t="array" ref="KB24">_xlfn.IFNA(VLOOKUP($A24,TRANSPOSE(#REF!),KB$2+2,FALSE),0)</f>
        <v>#REF!</v>
      </c>
      <c r="KC24" t="e" cm="1">
        <f t="array" ref="KC24">_xlfn.IFNA(VLOOKUP($A24,TRANSPOSE(#REF!),KC$2+2,FALSE),0)</f>
        <v>#REF!</v>
      </c>
      <c r="KD24" t="e" cm="1">
        <f t="array" ref="KD24">_xlfn.IFNA(VLOOKUP($A24,TRANSPOSE(#REF!),KD$2+2,FALSE),0)</f>
        <v>#REF!</v>
      </c>
      <c r="KE24" t="e" cm="1">
        <f t="array" ref="KE24">_xlfn.IFNA(VLOOKUP($A24,TRANSPOSE(#REF!),KE$2+2,FALSE),0)</f>
        <v>#REF!</v>
      </c>
      <c r="KF24" t="e" cm="1">
        <f t="array" ref="KF24">_xlfn.IFNA(VLOOKUP($A24,TRANSPOSE(#REF!),KF$2+2,FALSE),0)</f>
        <v>#REF!</v>
      </c>
      <c r="KG24" t="e" cm="1">
        <f t="array" ref="KG24">_xlfn.IFNA(VLOOKUP($A24,TRANSPOSE(#REF!),KG$2+2,FALSE),0)</f>
        <v>#REF!</v>
      </c>
      <c r="KH24" t="e" cm="1">
        <f t="array" ref="KH24">_xlfn.IFNA(VLOOKUP($A24,TRANSPOSE(#REF!),KH$2+2,FALSE),0)</f>
        <v>#REF!</v>
      </c>
      <c r="KI24" t="e" cm="1">
        <f t="array" ref="KI24">_xlfn.IFNA(VLOOKUP($A24,TRANSPOSE(#REF!),KI$2+2,FALSE),0)</f>
        <v>#REF!</v>
      </c>
      <c r="KJ24" t="e" cm="1">
        <f t="array" ref="KJ24">_xlfn.IFNA(VLOOKUP($A24,TRANSPOSE(#REF!),KJ$2+2,FALSE),0)</f>
        <v>#REF!</v>
      </c>
      <c r="KK24" t="e" cm="1">
        <f t="array" ref="KK24">_xlfn.IFNA(VLOOKUP($A24,TRANSPOSE(#REF!),KK$2+2,FALSE),0)</f>
        <v>#REF!</v>
      </c>
      <c r="KL24" t="e" cm="1">
        <f t="array" ref="KL24">_xlfn.IFNA(VLOOKUP($A24,TRANSPOSE(#REF!),KL$2+2,FALSE),0)</f>
        <v>#REF!</v>
      </c>
      <c r="KM24" t="e" cm="1">
        <f t="array" ref="KM24">_xlfn.IFNA(VLOOKUP($A24,TRANSPOSE(#REF!),KM$2+2,FALSE),0)</f>
        <v>#REF!</v>
      </c>
      <c r="KN24" t="e" cm="1">
        <f t="array" ref="KN24">_xlfn.IFNA(VLOOKUP($A24,TRANSPOSE(#REF!),KN$2+2,FALSE),0)</f>
        <v>#REF!</v>
      </c>
      <c r="KO24" t="e" cm="1">
        <f t="array" ref="KO24">_xlfn.IFNA(VLOOKUP($A24,TRANSPOSE(#REF!),KO$2+2,FALSE),0)</f>
        <v>#REF!</v>
      </c>
      <c r="KP24" t="e" cm="1">
        <f t="array" ref="KP24">_xlfn.IFNA(VLOOKUP($A24,TRANSPOSE(#REF!),KP$2+2,FALSE),0)</f>
        <v>#REF!</v>
      </c>
      <c r="KQ24" t="e" cm="1">
        <f t="array" ref="KQ24">_xlfn.IFNA(VLOOKUP($A24,TRANSPOSE(#REF!),KQ$2+2,FALSE),0)</f>
        <v>#REF!</v>
      </c>
      <c r="KR24" t="e" cm="1">
        <f t="array" ref="KR24">_xlfn.IFNA(VLOOKUP($A24,TRANSPOSE(#REF!),KR$2+2,FALSE),0)</f>
        <v>#REF!</v>
      </c>
      <c r="KS24" t="e" cm="1">
        <f t="array" ref="KS24">_xlfn.IFNA(VLOOKUP($A24,TRANSPOSE(#REF!),KS$2+2,FALSE),0)</f>
        <v>#REF!</v>
      </c>
      <c r="KT24" t="e" cm="1">
        <f t="array" ref="KT24">_xlfn.IFNA(VLOOKUP($A24,TRANSPOSE(#REF!),KT$2+2,FALSE),0)</f>
        <v>#REF!</v>
      </c>
      <c r="KU24" t="e" cm="1">
        <f t="array" ref="KU24">_xlfn.IFNA(VLOOKUP($A24,TRANSPOSE(#REF!),KU$2+2,FALSE),0)</f>
        <v>#REF!</v>
      </c>
      <c r="KV24" t="e" cm="1">
        <f t="array" ref="KV24">_xlfn.IFNA(VLOOKUP($A24,TRANSPOSE(#REF!),KV$2+2,FALSE),0)</f>
        <v>#REF!</v>
      </c>
      <c r="KW24" t="e" cm="1">
        <f t="array" ref="KW24">_xlfn.IFNA(VLOOKUP($A24,TRANSPOSE(#REF!),KW$2+2,FALSE),0)</f>
        <v>#REF!</v>
      </c>
      <c r="KX24" t="e" cm="1">
        <f t="array" ref="KX24">_xlfn.IFNA(VLOOKUP($A24,TRANSPOSE(#REF!),KX$2+2,FALSE),0)</f>
        <v>#REF!</v>
      </c>
      <c r="KY24" t="e" cm="1">
        <f t="array" ref="KY24">_xlfn.IFNA(VLOOKUP($A24,TRANSPOSE(#REF!),KY$2+2,FALSE),0)</f>
        <v>#REF!</v>
      </c>
      <c r="KZ24" t="e" cm="1">
        <f t="array" ref="KZ24">_xlfn.IFNA(VLOOKUP($A24,TRANSPOSE(#REF!),KZ$2+2,FALSE),0)</f>
        <v>#REF!</v>
      </c>
      <c r="LA24" t="e" cm="1">
        <f t="array" ref="LA24">_xlfn.IFNA(VLOOKUP($A24,TRANSPOSE(#REF!),LA$2+2,FALSE),0)</f>
        <v>#REF!</v>
      </c>
      <c r="LB24" t="e" cm="1">
        <f t="array" ref="LB24">_xlfn.IFNA(VLOOKUP($A24,TRANSPOSE(#REF!),LB$2+2,FALSE),0)</f>
        <v>#REF!</v>
      </c>
      <c r="LC24" t="e" cm="1">
        <f t="array" ref="LC24">_xlfn.IFNA(VLOOKUP($A24,TRANSPOSE(#REF!),LC$2+2,FALSE),0)</f>
        <v>#REF!</v>
      </c>
      <c r="LD24" t="e" cm="1">
        <f t="array" ref="LD24">_xlfn.IFNA(VLOOKUP($A24,TRANSPOSE(#REF!),LD$2+2,FALSE),0)</f>
        <v>#REF!</v>
      </c>
      <c r="LE24" t="e" cm="1">
        <f t="array" ref="LE24">_xlfn.IFNA(VLOOKUP($A24,TRANSPOSE(#REF!),LE$2+2,FALSE),0)</f>
        <v>#REF!</v>
      </c>
      <c r="LF24" t="e" cm="1">
        <f t="array" ref="LF24">_xlfn.IFNA(VLOOKUP($A24,TRANSPOSE(#REF!),LF$2+2,FALSE),0)</f>
        <v>#REF!</v>
      </c>
      <c r="LG24" t="e" cm="1">
        <f t="array" ref="LG24">_xlfn.IFNA(VLOOKUP($A24,TRANSPOSE(#REF!),LG$2+2,FALSE),0)</f>
        <v>#REF!</v>
      </c>
      <c r="LH24" t="e" cm="1">
        <f t="array" ref="LH24">_xlfn.IFNA(VLOOKUP($A24,TRANSPOSE(#REF!),LH$2+2,FALSE),0)</f>
        <v>#REF!</v>
      </c>
      <c r="LI24" t="e" cm="1">
        <f t="array" ref="LI24">_xlfn.IFNA(VLOOKUP($A24,TRANSPOSE(#REF!),LI$2+2,FALSE),0)</f>
        <v>#REF!</v>
      </c>
      <c r="LJ24" t="e" cm="1">
        <f t="array" ref="LJ24">_xlfn.IFNA(VLOOKUP($A24,TRANSPOSE(#REF!),LJ$2+2,FALSE),0)</f>
        <v>#REF!</v>
      </c>
      <c r="LK24" t="e" cm="1">
        <f t="array" ref="LK24">_xlfn.IFNA(VLOOKUP($A24,TRANSPOSE(#REF!),LK$2+2,FALSE),0)</f>
        <v>#REF!</v>
      </c>
      <c r="LL24" t="e" cm="1">
        <f t="array" ref="LL24">_xlfn.IFNA(VLOOKUP($A24,TRANSPOSE(#REF!),LL$2+2,FALSE),0)</f>
        <v>#REF!</v>
      </c>
      <c r="LM24" t="e" cm="1">
        <f t="array" ref="LM24">_xlfn.IFNA(VLOOKUP($A24,TRANSPOSE(#REF!),LM$2+2,FALSE),0)</f>
        <v>#REF!</v>
      </c>
      <c r="LN24" t="e" cm="1">
        <f t="array" ref="LN24">_xlfn.IFNA(VLOOKUP($A24,TRANSPOSE(#REF!),LN$2+2,FALSE),0)</f>
        <v>#REF!</v>
      </c>
      <c r="LO24" t="e" cm="1">
        <f t="array" ref="LO24">_xlfn.IFNA(VLOOKUP($A24,TRANSPOSE(#REF!),LO$2+2,FALSE),0)</f>
        <v>#REF!</v>
      </c>
      <c r="LP24" t="e" cm="1">
        <f t="array" ref="LP24">_xlfn.IFNA(VLOOKUP($A24,TRANSPOSE(#REF!),LP$2+2,FALSE),0)</f>
        <v>#REF!</v>
      </c>
      <c r="LQ24" t="e" cm="1">
        <f t="array" ref="LQ24">_xlfn.IFNA(VLOOKUP($A24,TRANSPOSE(#REF!),LQ$2+2,FALSE),0)</f>
        <v>#REF!</v>
      </c>
      <c r="LR24" t="e" cm="1">
        <f t="array" ref="LR24">_xlfn.IFNA(VLOOKUP($A24,TRANSPOSE(#REF!),LR$2+2,FALSE),0)</f>
        <v>#REF!</v>
      </c>
      <c r="LS24" t="e" cm="1">
        <f t="array" ref="LS24">_xlfn.IFNA(VLOOKUP($A24,TRANSPOSE(#REF!),LS$2+2,FALSE),0)</f>
        <v>#REF!</v>
      </c>
      <c r="LT24" t="e" cm="1">
        <f t="array" ref="LT24">_xlfn.IFNA(VLOOKUP($A24,TRANSPOSE(#REF!),LT$2+2,FALSE),0)</f>
        <v>#REF!</v>
      </c>
      <c r="LU24" t="e" cm="1">
        <f t="array" ref="LU24">_xlfn.IFNA(VLOOKUP($A24,TRANSPOSE(#REF!),LU$2+2,FALSE),0)</f>
        <v>#REF!</v>
      </c>
      <c r="LV24" t="e" cm="1">
        <f t="array" ref="LV24">_xlfn.IFNA(VLOOKUP($A24,TRANSPOSE(#REF!),LV$2+2,FALSE),0)</f>
        <v>#REF!</v>
      </c>
      <c r="LW24" t="e" cm="1">
        <f t="array" ref="LW24">_xlfn.IFNA(VLOOKUP($A24,TRANSPOSE(#REF!),LW$2+2,FALSE),0)</f>
        <v>#REF!</v>
      </c>
      <c r="LX24" t="e" cm="1">
        <f t="array" ref="LX24">_xlfn.IFNA(VLOOKUP($A24,TRANSPOSE(#REF!),LX$2+2,FALSE),0)</f>
        <v>#REF!</v>
      </c>
      <c r="LY24" t="e" cm="1">
        <f t="array" ref="LY24">_xlfn.IFNA(VLOOKUP($A24,TRANSPOSE(#REF!),LY$2+2,FALSE),0)</f>
        <v>#REF!</v>
      </c>
      <c r="LZ24" t="e" cm="1">
        <f t="array" ref="LZ24">_xlfn.IFNA(VLOOKUP($A24,TRANSPOSE(#REF!),LZ$2+2,FALSE),0)</f>
        <v>#REF!</v>
      </c>
      <c r="MA24" t="e" cm="1">
        <f t="array" ref="MA24">_xlfn.IFNA(VLOOKUP($A24,TRANSPOSE(#REF!),MA$2+2,FALSE),0)</f>
        <v>#REF!</v>
      </c>
      <c r="MB24" t="e" cm="1">
        <f t="array" ref="MB24">_xlfn.IFNA(VLOOKUP($A24,TRANSPOSE(#REF!),MB$2+2,FALSE),0)</f>
        <v>#REF!</v>
      </c>
      <c r="MC24" t="e" cm="1">
        <f t="array" ref="MC24">_xlfn.IFNA(VLOOKUP($A24,TRANSPOSE(#REF!),MC$2+2,FALSE),0)</f>
        <v>#REF!</v>
      </c>
      <c r="MD24" t="e" cm="1">
        <f t="array" ref="MD24">_xlfn.IFNA(VLOOKUP($A24,TRANSPOSE(#REF!),MD$2+2,FALSE),0)</f>
        <v>#REF!</v>
      </c>
      <c r="ME24" t="e" cm="1">
        <f t="array" ref="ME24">_xlfn.IFNA(VLOOKUP($A24,TRANSPOSE(#REF!),ME$2+2,FALSE),0)</f>
        <v>#REF!</v>
      </c>
      <c r="MF24" t="e" cm="1">
        <f t="array" ref="MF24">_xlfn.IFNA(VLOOKUP($A24,TRANSPOSE(#REF!),MF$2+2,FALSE),0)</f>
        <v>#REF!</v>
      </c>
      <c r="MG24" t="e" cm="1">
        <f t="array" ref="MG24">_xlfn.IFNA(VLOOKUP($A24,TRANSPOSE(#REF!),MG$2+2,FALSE),0)</f>
        <v>#REF!</v>
      </c>
      <c r="MH24" t="e" cm="1">
        <f t="array" ref="MH24">_xlfn.IFNA(VLOOKUP($A24,TRANSPOSE(#REF!),MH$2+2,FALSE),0)</f>
        <v>#REF!</v>
      </c>
      <c r="MI24" t="e" cm="1">
        <f t="array" ref="MI24">_xlfn.IFNA(VLOOKUP($A24,TRANSPOSE(#REF!),MI$2+2,FALSE),0)</f>
        <v>#REF!</v>
      </c>
      <c r="MJ24" t="e" cm="1">
        <f t="array" ref="MJ24">_xlfn.IFNA(VLOOKUP($A24,TRANSPOSE(#REF!),MJ$2+2,FALSE),0)</f>
        <v>#REF!</v>
      </c>
      <c r="MK24" t="e" cm="1">
        <f t="array" ref="MK24">_xlfn.IFNA(VLOOKUP($A24,TRANSPOSE(#REF!),MK$2+2,FALSE),0)</f>
        <v>#REF!</v>
      </c>
      <c r="ML24" t="e" cm="1">
        <f t="array" ref="ML24">_xlfn.IFNA(VLOOKUP($A24,TRANSPOSE(#REF!),ML$2+2,FALSE),0)</f>
        <v>#REF!</v>
      </c>
      <c r="MM24" t="e" cm="1">
        <f t="array" ref="MM24">_xlfn.IFNA(VLOOKUP($A24,TRANSPOSE(#REF!),MM$2+2,FALSE),0)</f>
        <v>#REF!</v>
      </c>
      <c r="MN24" t="e" cm="1">
        <f t="array" ref="MN24">_xlfn.IFNA(VLOOKUP($A24,TRANSPOSE(#REF!),MN$2+2,FALSE),0)</f>
        <v>#REF!</v>
      </c>
      <c r="MO24" t="e" cm="1">
        <f t="array" ref="MO24">_xlfn.IFNA(VLOOKUP($A24,TRANSPOSE(#REF!),MO$2+2,FALSE),0)</f>
        <v>#REF!</v>
      </c>
      <c r="MP24" t="e" cm="1">
        <f t="array" ref="MP24">_xlfn.IFNA(VLOOKUP($A24,TRANSPOSE(#REF!),MP$2+2,FALSE),0)</f>
        <v>#REF!</v>
      </c>
      <c r="MQ24" t="e" cm="1">
        <f t="array" ref="MQ24">_xlfn.IFNA(VLOOKUP($A24,TRANSPOSE(#REF!),MQ$2+2,FALSE),0)</f>
        <v>#REF!</v>
      </c>
      <c r="MR24" t="e" cm="1">
        <f t="array" ref="MR24">_xlfn.IFNA(VLOOKUP($A24,TRANSPOSE(#REF!),MR$2+2,FALSE),0)</f>
        <v>#REF!</v>
      </c>
      <c r="MS24" t="e" cm="1">
        <f t="array" ref="MS24">_xlfn.IFNA(VLOOKUP($A24,TRANSPOSE(#REF!),MS$2+2,FALSE),0)</f>
        <v>#REF!</v>
      </c>
      <c r="MT24" t="e" cm="1">
        <f t="array" ref="MT24">_xlfn.IFNA(VLOOKUP($A24,TRANSPOSE(#REF!),MT$2+2,FALSE),0)</f>
        <v>#REF!</v>
      </c>
      <c r="MU24" t="e" cm="1">
        <f t="array" ref="MU24">_xlfn.IFNA(VLOOKUP($A24,TRANSPOSE(#REF!),MU$2+2,FALSE),0)</f>
        <v>#REF!</v>
      </c>
      <c r="MV24" t="e" cm="1">
        <f t="array" ref="MV24">_xlfn.IFNA(VLOOKUP($A24,TRANSPOSE(#REF!),MV$2+2,FALSE),0)</f>
        <v>#REF!</v>
      </c>
      <c r="MW24" t="e" cm="1">
        <f t="array" ref="MW24">_xlfn.IFNA(VLOOKUP($A24,TRANSPOSE(#REF!),MW$2+2,FALSE),0)</f>
        <v>#REF!</v>
      </c>
      <c r="MX24" t="e" cm="1">
        <f t="array" ref="MX24">_xlfn.IFNA(VLOOKUP($A24,TRANSPOSE(#REF!),MX$2+2,FALSE),0)</f>
        <v>#REF!</v>
      </c>
      <c r="MY24" t="e" cm="1">
        <f t="array" ref="MY24">_xlfn.IFNA(VLOOKUP($A24,TRANSPOSE(#REF!),MY$2+2,FALSE),0)</f>
        <v>#REF!</v>
      </c>
      <c r="MZ24" t="e" cm="1">
        <f t="array" ref="MZ24">_xlfn.IFNA(VLOOKUP($A24,TRANSPOSE(#REF!),MZ$2+2,FALSE),0)</f>
        <v>#REF!</v>
      </c>
      <c r="NA24" t="e" cm="1">
        <f t="array" ref="NA24">_xlfn.IFNA(VLOOKUP($A24,TRANSPOSE(#REF!),NA$2+2,FALSE),0)</f>
        <v>#REF!</v>
      </c>
      <c r="NB24" t="e" cm="1">
        <f t="array" ref="NB24">_xlfn.IFNA(VLOOKUP($A24,TRANSPOSE(#REF!),NB$2+2,FALSE),0)</f>
        <v>#REF!</v>
      </c>
      <c r="NC24" t="e" cm="1">
        <f t="array" ref="NC24">_xlfn.IFNA(VLOOKUP($A24,TRANSPOSE(#REF!),NC$2+2,FALSE),0)</f>
        <v>#REF!</v>
      </c>
      <c r="ND24" t="e" cm="1">
        <f t="array" ref="ND24">_xlfn.IFNA(VLOOKUP($A24,TRANSPOSE(#REF!),ND$2+2,FALSE),0)</f>
        <v>#REF!</v>
      </c>
      <c r="NE24" t="e" cm="1">
        <f t="array" ref="NE24">_xlfn.IFNA(VLOOKUP($A24,TRANSPOSE(#REF!),NE$2+2,FALSE),0)</f>
        <v>#REF!</v>
      </c>
      <c r="NF24" t="e" cm="1">
        <f t="array" ref="NF24">_xlfn.IFNA(VLOOKUP($A24,TRANSPOSE(#REF!),NF$2+2,FALSE),0)</f>
        <v>#REF!</v>
      </c>
      <c r="NG24" t="e" cm="1">
        <f t="array" ref="NG24">_xlfn.IFNA(VLOOKUP($A24,TRANSPOSE(#REF!),NG$2+2,FALSE),0)</f>
        <v>#REF!</v>
      </c>
      <c r="NH24" t="e" cm="1">
        <f t="array" ref="NH24">_xlfn.IFNA(VLOOKUP($A24,TRANSPOSE(#REF!),NH$2+2,FALSE),0)</f>
        <v>#REF!</v>
      </c>
      <c r="NI24" t="e" cm="1">
        <f t="array" ref="NI24">_xlfn.IFNA(VLOOKUP($A24,TRANSPOSE(#REF!),NI$2+2,FALSE),0)</f>
        <v>#REF!</v>
      </c>
      <c r="NJ24" t="e" cm="1">
        <f t="array" ref="NJ24">_xlfn.IFNA(VLOOKUP($A24,TRANSPOSE(#REF!),NJ$2+2,FALSE),0)</f>
        <v>#REF!</v>
      </c>
      <c r="NL24" t="e">
        <f t="shared" si="0"/>
        <v>#REF!</v>
      </c>
      <c r="NM24" t="e">
        <f t="shared" si="1"/>
        <v>#REF!</v>
      </c>
    </row>
    <row r="25" spans="1:377" x14ac:dyDescent="0.3">
      <c r="A25" t="str">
        <v>PNL01_12</v>
      </c>
      <c r="B25" t="str">
        <v>Elektriciteit</v>
      </c>
      <c r="C25" t="str">
        <v>Conversion</v>
      </c>
      <c r="D25" t="str">
        <v>Power NL</v>
      </c>
      <c r="E25" t="str">
        <v>Generation</v>
      </c>
      <c r="F25" t="str">
        <v>Electricity NL - HV</v>
      </c>
      <c r="G25" t="str">
        <v>Nuclear SMR - Power NL</v>
      </c>
      <c r="H25" t="str">
        <v>[GW]</v>
      </c>
      <c r="I25">
        <f>_xlfn.IFNA(VLOOKUP(A25,'[1]PASTE Cap_Investment'!A:B,2,FALSE),0)</f>
        <v>0</v>
      </c>
      <c r="J25" t="e" cm="1">
        <f t="array" ref="J25">_xlfn.IFNA(VLOOKUP($A25,TRANSPOSE(#REF!),J$2+2,FALSE),0)</f>
        <v>#REF!</v>
      </c>
      <c r="K25" t="e" cm="1">
        <f t="array" ref="K25">_xlfn.IFNA(VLOOKUP($A25,TRANSPOSE(#REF!),K$2+2,FALSE),0)</f>
        <v>#REF!</v>
      </c>
      <c r="L25" t="e" cm="1">
        <f t="array" ref="L25">_xlfn.IFNA(VLOOKUP($A25,TRANSPOSE(#REF!),L$2+2,FALSE),0)</f>
        <v>#REF!</v>
      </c>
      <c r="M25" t="e" cm="1">
        <f t="array" ref="M25">_xlfn.IFNA(VLOOKUP($A25,TRANSPOSE(#REF!),M$2+2,FALSE),0)</f>
        <v>#REF!</v>
      </c>
      <c r="N25" t="e" cm="1">
        <f t="array" ref="N25">_xlfn.IFNA(VLOOKUP($A25,TRANSPOSE(#REF!),N$2+2,FALSE),0)</f>
        <v>#REF!</v>
      </c>
      <c r="O25" t="e" cm="1">
        <f t="array" ref="O25">_xlfn.IFNA(VLOOKUP($A25,TRANSPOSE(#REF!),O$2+2,FALSE),0)</f>
        <v>#REF!</v>
      </c>
      <c r="P25" t="e" cm="1">
        <f t="array" ref="P25">_xlfn.IFNA(VLOOKUP($A25,TRANSPOSE(#REF!),P$2+2,FALSE),0)</f>
        <v>#REF!</v>
      </c>
      <c r="Q25" t="e" cm="1">
        <f t="array" ref="Q25">_xlfn.IFNA(VLOOKUP($A25,TRANSPOSE(#REF!),Q$2+2,FALSE),0)</f>
        <v>#REF!</v>
      </c>
      <c r="R25" t="e" cm="1">
        <f t="array" ref="R25">_xlfn.IFNA(VLOOKUP($A25,TRANSPOSE(#REF!),R$2+2,FALSE),0)</f>
        <v>#REF!</v>
      </c>
      <c r="S25" t="e" cm="1">
        <f t="array" ref="S25">_xlfn.IFNA(VLOOKUP($A25,TRANSPOSE(#REF!),S$2+2,FALSE),0)</f>
        <v>#REF!</v>
      </c>
      <c r="T25" t="e" cm="1">
        <f t="array" ref="T25">_xlfn.IFNA(VLOOKUP($A25,TRANSPOSE(#REF!),T$2+2,FALSE),0)</f>
        <v>#REF!</v>
      </c>
      <c r="U25" t="e" cm="1">
        <f t="array" ref="U25">_xlfn.IFNA(VLOOKUP($A25,TRANSPOSE(#REF!),U$2+2,FALSE),0)</f>
        <v>#REF!</v>
      </c>
      <c r="V25" t="e" cm="1">
        <f t="array" ref="V25">_xlfn.IFNA(VLOOKUP($A25,TRANSPOSE(#REF!),V$2+2,FALSE),0)</f>
        <v>#REF!</v>
      </c>
      <c r="W25" t="e" cm="1">
        <f t="array" ref="W25">_xlfn.IFNA(VLOOKUP($A25,TRANSPOSE(#REF!),W$2+2,FALSE),0)</f>
        <v>#REF!</v>
      </c>
      <c r="X25" t="e" cm="1">
        <f t="array" ref="X25">_xlfn.IFNA(VLOOKUP($A25,TRANSPOSE(#REF!),X$2+2,FALSE),0)</f>
        <v>#REF!</v>
      </c>
      <c r="Y25" t="e" cm="1">
        <f t="array" ref="Y25">_xlfn.IFNA(VLOOKUP($A25,TRANSPOSE(#REF!),Y$2+2,FALSE),0)</f>
        <v>#REF!</v>
      </c>
      <c r="Z25" t="e" cm="1">
        <f t="array" ref="Z25">_xlfn.IFNA(VLOOKUP($A25,TRANSPOSE(#REF!),Z$2+2,FALSE),0)</f>
        <v>#REF!</v>
      </c>
      <c r="AA25" t="e" cm="1">
        <f t="array" ref="AA25">_xlfn.IFNA(VLOOKUP($A25,TRANSPOSE(#REF!),AA$2+2,FALSE),0)</f>
        <v>#REF!</v>
      </c>
      <c r="AB25" t="e" cm="1">
        <f t="array" ref="AB25">_xlfn.IFNA(VLOOKUP($A25,TRANSPOSE(#REF!),AB$2+2,FALSE),0)</f>
        <v>#REF!</v>
      </c>
      <c r="AC25" t="e" cm="1">
        <f t="array" ref="AC25">_xlfn.IFNA(VLOOKUP($A25,TRANSPOSE(#REF!),AC$2+2,FALSE),0)</f>
        <v>#REF!</v>
      </c>
      <c r="AD25" t="e" cm="1">
        <f t="array" ref="AD25">_xlfn.IFNA(VLOOKUP($A25,TRANSPOSE(#REF!),AD$2+2,FALSE),0)</f>
        <v>#REF!</v>
      </c>
      <c r="AE25" t="e" cm="1">
        <f t="array" ref="AE25">_xlfn.IFNA(VLOOKUP($A25,TRANSPOSE(#REF!),AE$2+2,FALSE),0)</f>
        <v>#REF!</v>
      </c>
      <c r="AF25" t="e" cm="1">
        <f t="array" ref="AF25">_xlfn.IFNA(VLOOKUP($A25,TRANSPOSE(#REF!),AF$2+2,FALSE),0)</f>
        <v>#REF!</v>
      </c>
      <c r="AG25" t="e" cm="1">
        <f t="array" ref="AG25">_xlfn.IFNA(VLOOKUP($A25,TRANSPOSE(#REF!),AG$2+2,FALSE),0)</f>
        <v>#REF!</v>
      </c>
      <c r="AH25" t="e" cm="1">
        <f t="array" ref="AH25">_xlfn.IFNA(VLOOKUP($A25,TRANSPOSE(#REF!),AH$2+2,FALSE),0)</f>
        <v>#REF!</v>
      </c>
      <c r="AI25" t="e" cm="1">
        <f t="array" ref="AI25">_xlfn.IFNA(VLOOKUP($A25,TRANSPOSE(#REF!),AI$2+2,FALSE),0)</f>
        <v>#REF!</v>
      </c>
      <c r="AJ25" t="e" cm="1">
        <f t="array" ref="AJ25">_xlfn.IFNA(VLOOKUP($A25,TRANSPOSE(#REF!),AJ$2+2,FALSE),0)</f>
        <v>#REF!</v>
      </c>
      <c r="AK25" t="e" cm="1">
        <f t="array" ref="AK25">_xlfn.IFNA(VLOOKUP($A25,TRANSPOSE(#REF!),AK$2+2,FALSE),0)</f>
        <v>#REF!</v>
      </c>
      <c r="AL25" t="e" cm="1">
        <f t="array" ref="AL25">_xlfn.IFNA(VLOOKUP($A25,TRANSPOSE(#REF!),AL$2+2,FALSE),0)</f>
        <v>#REF!</v>
      </c>
      <c r="AM25" t="e" cm="1">
        <f t="array" ref="AM25">_xlfn.IFNA(VLOOKUP($A25,TRANSPOSE(#REF!),AM$2+2,FALSE),0)</f>
        <v>#REF!</v>
      </c>
      <c r="AN25" t="e" cm="1">
        <f t="array" ref="AN25">_xlfn.IFNA(VLOOKUP($A25,TRANSPOSE(#REF!),AN$2+2,FALSE),0)</f>
        <v>#REF!</v>
      </c>
      <c r="AO25" t="e" cm="1">
        <f t="array" ref="AO25">_xlfn.IFNA(VLOOKUP($A25,TRANSPOSE(#REF!),AO$2+2,FALSE),0)</f>
        <v>#REF!</v>
      </c>
      <c r="AP25" t="e" cm="1">
        <f t="array" ref="AP25">_xlfn.IFNA(VLOOKUP($A25,TRANSPOSE(#REF!),AP$2+2,FALSE),0)</f>
        <v>#REF!</v>
      </c>
      <c r="AQ25" t="e" cm="1">
        <f t="array" ref="AQ25">_xlfn.IFNA(VLOOKUP($A25,TRANSPOSE(#REF!),AQ$2+2,FALSE),0)</f>
        <v>#REF!</v>
      </c>
      <c r="AR25" t="e" cm="1">
        <f t="array" ref="AR25">_xlfn.IFNA(VLOOKUP($A25,TRANSPOSE(#REF!),AR$2+2,FALSE),0)</f>
        <v>#REF!</v>
      </c>
      <c r="AS25" t="e" cm="1">
        <f t="array" ref="AS25">_xlfn.IFNA(VLOOKUP($A25,TRANSPOSE(#REF!),AS$2+2,FALSE),0)</f>
        <v>#REF!</v>
      </c>
      <c r="AT25" t="e" cm="1">
        <f t="array" ref="AT25">_xlfn.IFNA(VLOOKUP($A25,TRANSPOSE(#REF!),AT$2+2,FALSE),0)</f>
        <v>#REF!</v>
      </c>
      <c r="AU25" t="e" cm="1">
        <f t="array" ref="AU25">_xlfn.IFNA(VLOOKUP($A25,TRANSPOSE(#REF!),AU$2+2,FALSE),0)</f>
        <v>#REF!</v>
      </c>
      <c r="AV25" t="e" cm="1">
        <f t="array" ref="AV25">_xlfn.IFNA(VLOOKUP($A25,TRANSPOSE(#REF!),AV$2+2,FALSE),0)</f>
        <v>#REF!</v>
      </c>
      <c r="AW25" t="e" cm="1">
        <f t="array" ref="AW25">_xlfn.IFNA(VLOOKUP($A25,TRANSPOSE(#REF!),AW$2+2,FALSE),0)</f>
        <v>#REF!</v>
      </c>
      <c r="AX25" t="e" cm="1">
        <f t="array" ref="AX25">_xlfn.IFNA(VLOOKUP($A25,TRANSPOSE(#REF!),AX$2+2,FALSE),0)</f>
        <v>#REF!</v>
      </c>
      <c r="AY25" t="e" cm="1">
        <f t="array" ref="AY25">_xlfn.IFNA(VLOOKUP($A25,TRANSPOSE(#REF!),AY$2+2,FALSE),0)</f>
        <v>#REF!</v>
      </c>
      <c r="AZ25" t="e" cm="1">
        <f t="array" ref="AZ25">_xlfn.IFNA(VLOOKUP($A25,TRANSPOSE(#REF!),AZ$2+2,FALSE),0)</f>
        <v>#REF!</v>
      </c>
      <c r="BA25" t="e" cm="1">
        <f t="array" ref="BA25">_xlfn.IFNA(VLOOKUP($A25,TRANSPOSE(#REF!),BA$2+2,FALSE),0)</f>
        <v>#REF!</v>
      </c>
      <c r="BB25" t="e" cm="1">
        <f t="array" ref="BB25">_xlfn.IFNA(VLOOKUP($A25,TRANSPOSE(#REF!),BB$2+2,FALSE),0)</f>
        <v>#REF!</v>
      </c>
      <c r="BC25" t="e" cm="1">
        <f t="array" ref="BC25">_xlfn.IFNA(VLOOKUP($A25,TRANSPOSE(#REF!),BC$2+2,FALSE),0)</f>
        <v>#REF!</v>
      </c>
      <c r="BD25" t="e" cm="1">
        <f t="array" ref="BD25">_xlfn.IFNA(VLOOKUP($A25,TRANSPOSE(#REF!),BD$2+2,FALSE),0)</f>
        <v>#REF!</v>
      </c>
      <c r="BE25" t="e" cm="1">
        <f t="array" ref="BE25">_xlfn.IFNA(VLOOKUP($A25,TRANSPOSE(#REF!),BE$2+2,FALSE),0)</f>
        <v>#REF!</v>
      </c>
      <c r="BF25" t="e" cm="1">
        <f t="array" ref="BF25">_xlfn.IFNA(VLOOKUP($A25,TRANSPOSE(#REF!),BF$2+2,FALSE),0)</f>
        <v>#REF!</v>
      </c>
      <c r="BG25" t="e" cm="1">
        <f t="array" ref="BG25">_xlfn.IFNA(VLOOKUP($A25,TRANSPOSE(#REF!),BG$2+2,FALSE),0)</f>
        <v>#REF!</v>
      </c>
      <c r="BH25" t="e" cm="1">
        <f t="array" ref="BH25">_xlfn.IFNA(VLOOKUP($A25,TRANSPOSE(#REF!),BH$2+2,FALSE),0)</f>
        <v>#REF!</v>
      </c>
      <c r="BI25" t="e" cm="1">
        <f t="array" ref="BI25">_xlfn.IFNA(VLOOKUP($A25,TRANSPOSE(#REF!),BI$2+2,FALSE),0)</f>
        <v>#REF!</v>
      </c>
      <c r="BJ25" t="e" cm="1">
        <f t="array" ref="BJ25">_xlfn.IFNA(VLOOKUP($A25,TRANSPOSE(#REF!),BJ$2+2,FALSE),0)</f>
        <v>#REF!</v>
      </c>
      <c r="BK25" t="e" cm="1">
        <f t="array" ref="BK25">_xlfn.IFNA(VLOOKUP($A25,TRANSPOSE(#REF!),BK$2+2,FALSE),0)</f>
        <v>#REF!</v>
      </c>
      <c r="BL25" t="e" cm="1">
        <f t="array" ref="BL25">_xlfn.IFNA(VLOOKUP($A25,TRANSPOSE(#REF!),BL$2+2,FALSE),0)</f>
        <v>#REF!</v>
      </c>
      <c r="BM25" t="e" cm="1">
        <f t="array" ref="BM25">_xlfn.IFNA(VLOOKUP($A25,TRANSPOSE(#REF!),BM$2+2,FALSE),0)</f>
        <v>#REF!</v>
      </c>
      <c r="BN25" t="e" cm="1">
        <f t="array" ref="BN25">_xlfn.IFNA(VLOOKUP($A25,TRANSPOSE(#REF!),BN$2+2,FALSE),0)</f>
        <v>#REF!</v>
      </c>
      <c r="BO25" t="e" cm="1">
        <f t="array" ref="BO25">_xlfn.IFNA(VLOOKUP($A25,TRANSPOSE(#REF!),BO$2+2,FALSE),0)</f>
        <v>#REF!</v>
      </c>
      <c r="BP25" t="e" cm="1">
        <f t="array" ref="BP25">_xlfn.IFNA(VLOOKUP($A25,TRANSPOSE(#REF!),BP$2+2,FALSE),0)</f>
        <v>#REF!</v>
      </c>
      <c r="BQ25" t="e" cm="1">
        <f t="array" ref="BQ25">_xlfn.IFNA(VLOOKUP($A25,TRANSPOSE(#REF!),BQ$2+2,FALSE),0)</f>
        <v>#REF!</v>
      </c>
      <c r="BR25" t="e" cm="1">
        <f t="array" ref="BR25">_xlfn.IFNA(VLOOKUP($A25,TRANSPOSE(#REF!),BR$2+2,FALSE),0)</f>
        <v>#REF!</v>
      </c>
      <c r="BS25" t="e" cm="1">
        <f t="array" ref="BS25">_xlfn.IFNA(VLOOKUP($A25,TRANSPOSE(#REF!),BS$2+2,FALSE),0)</f>
        <v>#REF!</v>
      </c>
      <c r="BT25" t="e" cm="1">
        <f t="array" ref="BT25">_xlfn.IFNA(VLOOKUP($A25,TRANSPOSE(#REF!),BT$2+2,FALSE),0)</f>
        <v>#REF!</v>
      </c>
      <c r="BU25" t="e" cm="1">
        <f t="array" ref="BU25">_xlfn.IFNA(VLOOKUP($A25,TRANSPOSE(#REF!),BU$2+2,FALSE),0)</f>
        <v>#REF!</v>
      </c>
      <c r="BV25" t="e" cm="1">
        <f t="array" ref="BV25">_xlfn.IFNA(VLOOKUP($A25,TRANSPOSE(#REF!),BV$2+2,FALSE),0)</f>
        <v>#REF!</v>
      </c>
      <c r="BW25" t="e" cm="1">
        <f t="array" ref="BW25">_xlfn.IFNA(VLOOKUP($A25,TRANSPOSE(#REF!),BW$2+2,FALSE),0)</f>
        <v>#REF!</v>
      </c>
      <c r="BX25" t="e" cm="1">
        <f t="array" ref="BX25">_xlfn.IFNA(VLOOKUP($A25,TRANSPOSE(#REF!),BX$2+2,FALSE),0)</f>
        <v>#REF!</v>
      </c>
      <c r="BY25" t="e" cm="1">
        <f t="array" ref="BY25">_xlfn.IFNA(VLOOKUP($A25,TRANSPOSE(#REF!),BY$2+2,FALSE),0)</f>
        <v>#REF!</v>
      </c>
      <c r="BZ25" t="e" cm="1">
        <f t="array" ref="BZ25">_xlfn.IFNA(VLOOKUP($A25,TRANSPOSE(#REF!),BZ$2+2,FALSE),0)</f>
        <v>#REF!</v>
      </c>
      <c r="CA25" t="e" cm="1">
        <f t="array" ref="CA25">_xlfn.IFNA(VLOOKUP($A25,TRANSPOSE(#REF!),CA$2+2,FALSE),0)</f>
        <v>#REF!</v>
      </c>
      <c r="CB25" t="e" cm="1">
        <f t="array" ref="CB25">_xlfn.IFNA(VLOOKUP($A25,TRANSPOSE(#REF!),CB$2+2,FALSE),0)</f>
        <v>#REF!</v>
      </c>
      <c r="CC25" t="e" cm="1">
        <f t="array" ref="CC25">_xlfn.IFNA(VLOOKUP($A25,TRANSPOSE(#REF!),CC$2+2,FALSE),0)</f>
        <v>#REF!</v>
      </c>
      <c r="CD25" t="e" cm="1">
        <f t="array" ref="CD25">_xlfn.IFNA(VLOOKUP($A25,TRANSPOSE(#REF!),CD$2+2,FALSE),0)</f>
        <v>#REF!</v>
      </c>
      <c r="CE25" t="e" cm="1">
        <f t="array" ref="CE25">_xlfn.IFNA(VLOOKUP($A25,TRANSPOSE(#REF!),CE$2+2,FALSE),0)</f>
        <v>#REF!</v>
      </c>
      <c r="CF25" t="e" cm="1">
        <f t="array" ref="CF25">_xlfn.IFNA(VLOOKUP($A25,TRANSPOSE(#REF!),CF$2+2,FALSE),0)</f>
        <v>#REF!</v>
      </c>
      <c r="CG25" t="e" cm="1">
        <f t="array" ref="CG25">_xlfn.IFNA(VLOOKUP($A25,TRANSPOSE(#REF!),CG$2+2,FALSE),0)</f>
        <v>#REF!</v>
      </c>
      <c r="CH25" t="e" cm="1">
        <f t="array" ref="CH25">_xlfn.IFNA(VLOOKUP($A25,TRANSPOSE(#REF!),CH$2+2,FALSE),0)</f>
        <v>#REF!</v>
      </c>
      <c r="CI25" t="e" cm="1">
        <f t="array" ref="CI25">_xlfn.IFNA(VLOOKUP($A25,TRANSPOSE(#REF!),CI$2+2,FALSE),0)</f>
        <v>#REF!</v>
      </c>
      <c r="CJ25" t="e" cm="1">
        <f t="array" ref="CJ25">_xlfn.IFNA(VLOOKUP($A25,TRANSPOSE(#REF!),CJ$2+2,FALSE),0)</f>
        <v>#REF!</v>
      </c>
      <c r="CK25" t="e" cm="1">
        <f t="array" ref="CK25">_xlfn.IFNA(VLOOKUP($A25,TRANSPOSE(#REF!),CK$2+2,FALSE),0)</f>
        <v>#REF!</v>
      </c>
      <c r="CL25" t="e" cm="1">
        <f t="array" ref="CL25">_xlfn.IFNA(VLOOKUP($A25,TRANSPOSE(#REF!),CL$2+2,FALSE),0)</f>
        <v>#REF!</v>
      </c>
      <c r="CM25" t="e" cm="1">
        <f t="array" ref="CM25">_xlfn.IFNA(VLOOKUP($A25,TRANSPOSE(#REF!),CM$2+2,FALSE),0)</f>
        <v>#REF!</v>
      </c>
      <c r="CN25" t="e" cm="1">
        <f t="array" ref="CN25">_xlfn.IFNA(VLOOKUP($A25,TRANSPOSE(#REF!),CN$2+2,FALSE),0)</f>
        <v>#REF!</v>
      </c>
      <c r="CO25" t="e" cm="1">
        <f t="array" ref="CO25">_xlfn.IFNA(VLOOKUP($A25,TRANSPOSE(#REF!),CO$2+2,FALSE),0)</f>
        <v>#REF!</v>
      </c>
      <c r="CP25" t="e" cm="1">
        <f t="array" ref="CP25">_xlfn.IFNA(VLOOKUP($A25,TRANSPOSE(#REF!),CP$2+2,FALSE),0)</f>
        <v>#REF!</v>
      </c>
      <c r="CQ25" t="e" cm="1">
        <f t="array" ref="CQ25">_xlfn.IFNA(VLOOKUP($A25,TRANSPOSE(#REF!),CQ$2+2,FALSE),0)</f>
        <v>#REF!</v>
      </c>
      <c r="CR25" t="e" cm="1">
        <f t="array" ref="CR25">_xlfn.IFNA(VLOOKUP($A25,TRANSPOSE(#REF!),CR$2+2,FALSE),0)</f>
        <v>#REF!</v>
      </c>
      <c r="CS25" t="e" cm="1">
        <f t="array" ref="CS25">_xlfn.IFNA(VLOOKUP($A25,TRANSPOSE(#REF!),CS$2+2,FALSE),0)</f>
        <v>#REF!</v>
      </c>
      <c r="CT25" t="e" cm="1">
        <f t="array" ref="CT25">_xlfn.IFNA(VLOOKUP($A25,TRANSPOSE(#REF!),CT$2+2,FALSE),0)</f>
        <v>#REF!</v>
      </c>
      <c r="CU25" t="e" cm="1">
        <f t="array" ref="CU25">_xlfn.IFNA(VLOOKUP($A25,TRANSPOSE(#REF!),CU$2+2,FALSE),0)</f>
        <v>#REF!</v>
      </c>
      <c r="CV25" t="e" cm="1">
        <f t="array" ref="CV25">_xlfn.IFNA(VLOOKUP($A25,TRANSPOSE(#REF!),CV$2+2,FALSE),0)</f>
        <v>#REF!</v>
      </c>
      <c r="CW25" t="e" cm="1">
        <f t="array" ref="CW25">_xlfn.IFNA(VLOOKUP($A25,TRANSPOSE(#REF!),CW$2+2,FALSE),0)</f>
        <v>#REF!</v>
      </c>
      <c r="CX25" t="e" cm="1">
        <f t="array" ref="CX25">_xlfn.IFNA(VLOOKUP($A25,TRANSPOSE(#REF!),CX$2+2,FALSE),0)</f>
        <v>#REF!</v>
      </c>
      <c r="CY25" t="e" cm="1">
        <f t="array" ref="CY25">_xlfn.IFNA(VLOOKUP($A25,TRANSPOSE(#REF!),CY$2+2,FALSE),0)</f>
        <v>#REF!</v>
      </c>
      <c r="CZ25" t="e" cm="1">
        <f t="array" ref="CZ25">_xlfn.IFNA(VLOOKUP($A25,TRANSPOSE(#REF!),CZ$2+2,FALSE),0)</f>
        <v>#REF!</v>
      </c>
      <c r="DA25" t="e" cm="1">
        <f t="array" ref="DA25">_xlfn.IFNA(VLOOKUP($A25,TRANSPOSE(#REF!),DA$2+2,FALSE),0)</f>
        <v>#REF!</v>
      </c>
      <c r="DB25" t="e" cm="1">
        <f t="array" ref="DB25">_xlfn.IFNA(VLOOKUP($A25,TRANSPOSE(#REF!),DB$2+2,FALSE),0)</f>
        <v>#REF!</v>
      </c>
      <c r="DC25" t="e" cm="1">
        <f t="array" ref="DC25">_xlfn.IFNA(VLOOKUP($A25,TRANSPOSE(#REF!),DC$2+2,FALSE),0)</f>
        <v>#REF!</v>
      </c>
      <c r="DD25" t="e" cm="1">
        <f t="array" ref="DD25">_xlfn.IFNA(VLOOKUP($A25,TRANSPOSE(#REF!),DD$2+2,FALSE),0)</f>
        <v>#REF!</v>
      </c>
      <c r="DE25" t="e" cm="1">
        <f t="array" ref="DE25">_xlfn.IFNA(VLOOKUP($A25,TRANSPOSE(#REF!),DE$2+2,FALSE),0)</f>
        <v>#REF!</v>
      </c>
      <c r="DF25" t="e" cm="1">
        <f t="array" ref="DF25">_xlfn.IFNA(VLOOKUP($A25,TRANSPOSE(#REF!),DF$2+2,FALSE),0)</f>
        <v>#REF!</v>
      </c>
      <c r="DG25" t="e" cm="1">
        <f t="array" ref="DG25">_xlfn.IFNA(VLOOKUP($A25,TRANSPOSE(#REF!),DG$2+2,FALSE),0)</f>
        <v>#REF!</v>
      </c>
      <c r="DH25" t="e" cm="1">
        <f t="array" ref="DH25">_xlfn.IFNA(VLOOKUP($A25,TRANSPOSE(#REF!),DH$2+2,FALSE),0)</f>
        <v>#REF!</v>
      </c>
      <c r="DI25" t="e" cm="1">
        <f t="array" ref="DI25">_xlfn.IFNA(VLOOKUP($A25,TRANSPOSE(#REF!),DI$2+2,FALSE),0)</f>
        <v>#REF!</v>
      </c>
      <c r="DJ25" t="e" cm="1">
        <f t="array" ref="DJ25">_xlfn.IFNA(VLOOKUP($A25,TRANSPOSE(#REF!),DJ$2+2,FALSE),0)</f>
        <v>#REF!</v>
      </c>
      <c r="DK25" t="e" cm="1">
        <f t="array" ref="DK25">_xlfn.IFNA(VLOOKUP($A25,TRANSPOSE(#REF!),DK$2+2,FALSE),0)</f>
        <v>#REF!</v>
      </c>
      <c r="DL25" t="e" cm="1">
        <f t="array" ref="DL25">_xlfn.IFNA(VLOOKUP($A25,TRANSPOSE(#REF!),DL$2+2,FALSE),0)</f>
        <v>#REF!</v>
      </c>
      <c r="DM25" t="e" cm="1">
        <f t="array" ref="DM25">_xlfn.IFNA(VLOOKUP($A25,TRANSPOSE(#REF!),DM$2+2,FALSE),0)</f>
        <v>#REF!</v>
      </c>
      <c r="DN25" t="e" cm="1">
        <f t="array" ref="DN25">_xlfn.IFNA(VLOOKUP($A25,TRANSPOSE(#REF!),DN$2+2,FALSE),0)</f>
        <v>#REF!</v>
      </c>
      <c r="DO25" t="e" cm="1">
        <f t="array" ref="DO25">_xlfn.IFNA(VLOOKUP($A25,TRANSPOSE(#REF!),DO$2+2,FALSE),0)</f>
        <v>#REF!</v>
      </c>
      <c r="DP25" t="e" cm="1">
        <f t="array" ref="DP25">_xlfn.IFNA(VLOOKUP($A25,TRANSPOSE(#REF!),DP$2+2,FALSE),0)</f>
        <v>#REF!</v>
      </c>
      <c r="DQ25" t="e" cm="1">
        <f t="array" ref="DQ25">_xlfn.IFNA(VLOOKUP($A25,TRANSPOSE(#REF!),DQ$2+2,FALSE),0)</f>
        <v>#REF!</v>
      </c>
      <c r="DR25" t="e" cm="1">
        <f t="array" ref="DR25">_xlfn.IFNA(VLOOKUP($A25,TRANSPOSE(#REF!),DR$2+2,FALSE),0)</f>
        <v>#REF!</v>
      </c>
      <c r="DS25" t="e" cm="1">
        <f t="array" ref="DS25">_xlfn.IFNA(VLOOKUP($A25,TRANSPOSE(#REF!),DS$2+2,FALSE),0)</f>
        <v>#REF!</v>
      </c>
      <c r="DT25" t="e" cm="1">
        <f t="array" ref="DT25">_xlfn.IFNA(VLOOKUP($A25,TRANSPOSE(#REF!),DT$2+2,FALSE),0)</f>
        <v>#REF!</v>
      </c>
      <c r="DU25" t="e" cm="1">
        <f t="array" ref="DU25">_xlfn.IFNA(VLOOKUP($A25,TRANSPOSE(#REF!),DU$2+2,FALSE),0)</f>
        <v>#REF!</v>
      </c>
      <c r="DV25" t="e" cm="1">
        <f t="array" ref="DV25">_xlfn.IFNA(VLOOKUP($A25,TRANSPOSE(#REF!),DV$2+2,FALSE),0)</f>
        <v>#REF!</v>
      </c>
      <c r="DW25" t="e" cm="1">
        <f t="array" ref="DW25">_xlfn.IFNA(VLOOKUP($A25,TRANSPOSE(#REF!),DW$2+2,FALSE),0)</f>
        <v>#REF!</v>
      </c>
      <c r="DX25" t="e" cm="1">
        <f t="array" ref="DX25">_xlfn.IFNA(VLOOKUP($A25,TRANSPOSE(#REF!),DX$2+2,FALSE),0)</f>
        <v>#REF!</v>
      </c>
      <c r="DY25" t="e" cm="1">
        <f t="array" ref="DY25">_xlfn.IFNA(VLOOKUP($A25,TRANSPOSE(#REF!),DY$2+2,FALSE),0)</f>
        <v>#REF!</v>
      </c>
      <c r="DZ25" t="e" cm="1">
        <f t="array" ref="DZ25">_xlfn.IFNA(VLOOKUP($A25,TRANSPOSE(#REF!),DZ$2+2,FALSE),0)</f>
        <v>#REF!</v>
      </c>
      <c r="EA25" t="e" cm="1">
        <f t="array" ref="EA25">_xlfn.IFNA(VLOOKUP($A25,TRANSPOSE(#REF!),EA$2+2,FALSE),0)</f>
        <v>#REF!</v>
      </c>
      <c r="EB25" t="e" cm="1">
        <f t="array" ref="EB25">_xlfn.IFNA(VLOOKUP($A25,TRANSPOSE(#REF!),EB$2+2,FALSE),0)</f>
        <v>#REF!</v>
      </c>
      <c r="EC25" t="e" cm="1">
        <f t="array" ref="EC25">_xlfn.IFNA(VLOOKUP($A25,TRANSPOSE(#REF!),EC$2+2,FALSE),0)</f>
        <v>#REF!</v>
      </c>
      <c r="ED25" t="e" cm="1">
        <f t="array" ref="ED25">_xlfn.IFNA(VLOOKUP($A25,TRANSPOSE(#REF!),ED$2+2,FALSE),0)</f>
        <v>#REF!</v>
      </c>
      <c r="EE25" t="e" cm="1">
        <f t="array" ref="EE25">_xlfn.IFNA(VLOOKUP($A25,TRANSPOSE(#REF!),EE$2+2,FALSE),0)</f>
        <v>#REF!</v>
      </c>
      <c r="EF25" t="e" cm="1">
        <f t="array" ref="EF25">_xlfn.IFNA(VLOOKUP($A25,TRANSPOSE(#REF!),EF$2+2,FALSE),0)</f>
        <v>#REF!</v>
      </c>
      <c r="EG25" t="e" cm="1">
        <f t="array" ref="EG25">_xlfn.IFNA(VLOOKUP($A25,TRANSPOSE(#REF!),EG$2+2,FALSE),0)</f>
        <v>#REF!</v>
      </c>
      <c r="EH25" t="e" cm="1">
        <f t="array" ref="EH25">_xlfn.IFNA(VLOOKUP($A25,TRANSPOSE(#REF!),EH$2+2,FALSE),0)</f>
        <v>#REF!</v>
      </c>
      <c r="EI25" t="e" cm="1">
        <f t="array" ref="EI25">_xlfn.IFNA(VLOOKUP($A25,TRANSPOSE(#REF!),EI$2+2,FALSE),0)</f>
        <v>#REF!</v>
      </c>
      <c r="EJ25" t="e" cm="1">
        <f t="array" ref="EJ25">_xlfn.IFNA(VLOOKUP($A25,TRANSPOSE(#REF!),EJ$2+2,FALSE),0)</f>
        <v>#REF!</v>
      </c>
      <c r="EK25" t="e" cm="1">
        <f t="array" ref="EK25">_xlfn.IFNA(VLOOKUP($A25,TRANSPOSE(#REF!),EK$2+2,FALSE),0)</f>
        <v>#REF!</v>
      </c>
      <c r="EL25" t="e" cm="1">
        <f t="array" ref="EL25">_xlfn.IFNA(VLOOKUP($A25,TRANSPOSE(#REF!),EL$2+2,FALSE),0)</f>
        <v>#REF!</v>
      </c>
      <c r="EM25" t="e" cm="1">
        <f t="array" ref="EM25">_xlfn.IFNA(VLOOKUP($A25,TRANSPOSE(#REF!),EM$2+2,FALSE),0)</f>
        <v>#REF!</v>
      </c>
      <c r="EN25" t="e" cm="1">
        <f t="array" ref="EN25">_xlfn.IFNA(VLOOKUP($A25,TRANSPOSE(#REF!),EN$2+2,FALSE),0)</f>
        <v>#REF!</v>
      </c>
      <c r="EO25" t="e" cm="1">
        <f t="array" ref="EO25">_xlfn.IFNA(VLOOKUP($A25,TRANSPOSE(#REF!),EO$2+2,FALSE),0)</f>
        <v>#REF!</v>
      </c>
      <c r="EP25" t="e" cm="1">
        <f t="array" ref="EP25">_xlfn.IFNA(VLOOKUP($A25,TRANSPOSE(#REF!),EP$2+2,FALSE),0)</f>
        <v>#REF!</v>
      </c>
      <c r="EQ25" t="e" cm="1">
        <f t="array" ref="EQ25">_xlfn.IFNA(VLOOKUP($A25,TRANSPOSE(#REF!),EQ$2+2,FALSE),0)</f>
        <v>#REF!</v>
      </c>
      <c r="ER25" t="e" cm="1">
        <f t="array" ref="ER25">_xlfn.IFNA(VLOOKUP($A25,TRANSPOSE(#REF!),ER$2+2,FALSE),0)</f>
        <v>#REF!</v>
      </c>
      <c r="ES25" t="e" cm="1">
        <f t="array" ref="ES25">_xlfn.IFNA(VLOOKUP($A25,TRANSPOSE(#REF!),ES$2+2,FALSE),0)</f>
        <v>#REF!</v>
      </c>
      <c r="ET25" t="e" cm="1">
        <f t="array" ref="ET25">_xlfn.IFNA(VLOOKUP($A25,TRANSPOSE(#REF!),ET$2+2,FALSE),0)</f>
        <v>#REF!</v>
      </c>
      <c r="EU25" t="e" cm="1">
        <f t="array" ref="EU25">_xlfn.IFNA(VLOOKUP($A25,TRANSPOSE(#REF!),EU$2+2,FALSE),0)</f>
        <v>#REF!</v>
      </c>
      <c r="EV25" t="e" cm="1">
        <f t="array" ref="EV25">_xlfn.IFNA(VLOOKUP($A25,TRANSPOSE(#REF!),EV$2+2,FALSE),0)</f>
        <v>#REF!</v>
      </c>
      <c r="EW25" t="e" cm="1">
        <f t="array" ref="EW25">_xlfn.IFNA(VLOOKUP($A25,TRANSPOSE(#REF!),EW$2+2,FALSE),0)</f>
        <v>#REF!</v>
      </c>
      <c r="EX25" t="e" cm="1">
        <f t="array" ref="EX25">_xlfn.IFNA(VLOOKUP($A25,TRANSPOSE(#REF!),EX$2+2,FALSE),0)</f>
        <v>#REF!</v>
      </c>
      <c r="EY25" t="e" cm="1">
        <f t="array" ref="EY25">_xlfn.IFNA(VLOOKUP($A25,TRANSPOSE(#REF!),EY$2+2,FALSE),0)</f>
        <v>#REF!</v>
      </c>
      <c r="EZ25" t="e" cm="1">
        <f t="array" ref="EZ25">_xlfn.IFNA(VLOOKUP($A25,TRANSPOSE(#REF!),EZ$2+2,FALSE),0)</f>
        <v>#REF!</v>
      </c>
      <c r="FA25" t="e" cm="1">
        <f t="array" ref="FA25">_xlfn.IFNA(VLOOKUP($A25,TRANSPOSE(#REF!),FA$2+2,FALSE),0)</f>
        <v>#REF!</v>
      </c>
      <c r="FB25" t="e" cm="1">
        <f t="array" ref="FB25">_xlfn.IFNA(VLOOKUP($A25,TRANSPOSE(#REF!),FB$2+2,FALSE),0)</f>
        <v>#REF!</v>
      </c>
      <c r="FC25" t="e" cm="1">
        <f t="array" ref="FC25">_xlfn.IFNA(VLOOKUP($A25,TRANSPOSE(#REF!),FC$2+2,FALSE),0)</f>
        <v>#REF!</v>
      </c>
      <c r="FD25" t="e" cm="1">
        <f t="array" ref="FD25">_xlfn.IFNA(VLOOKUP($A25,TRANSPOSE(#REF!),FD$2+2,FALSE),0)</f>
        <v>#REF!</v>
      </c>
      <c r="FE25" t="e" cm="1">
        <f t="array" ref="FE25">_xlfn.IFNA(VLOOKUP($A25,TRANSPOSE(#REF!),FE$2+2,FALSE),0)</f>
        <v>#REF!</v>
      </c>
      <c r="FF25" t="e" cm="1">
        <f t="array" ref="FF25">_xlfn.IFNA(VLOOKUP($A25,TRANSPOSE(#REF!),FF$2+2,FALSE),0)</f>
        <v>#REF!</v>
      </c>
      <c r="FG25" t="e" cm="1">
        <f t="array" ref="FG25">_xlfn.IFNA(VLOOKUP($A25,TRANSPOSE(#REF!),FG$2+2,FALSE),0)</f>
        <v>#REF!</v>
      </c>
      <c r="FH25" t="e" cm="1">
        <f t="array" ref="FH25">_xlfn.IFNA(VLOOKUP($A25,TRANSPOSE(#REF!),FH$2+2,FALSE),0)</f>
        <v>#REF!</v>
      </c>
      <c r="FI25" t="e" cm="1">
        <f t="array" ref="FI25">_xlfn.IFNA(VLOOKUP($A25,TRANSPOSE(#REF!),FI$2+2,FALSE),0)</f>
        <v>#REF!</v>
      </c>
      <c r="FJ25" t="e" cm="1">
        <f t="array" ref="FJ25">_xlfn.IFNA(VLOOKUP($A25,TRANSPOSE(#REF!),FJ$2+2,FALSE),0)</f>
        <v>#REF!</v>
      </c>
      <c r="FK25" t="e" cm="1">
        <f t="array" ref="FK25">_xlfn.IFNA(VLOOKUP($A25,TRANSPOSE(#REF!),FK$2+2,FALSE),0)</f>
        <v>#REF!</v>
      </c>
      <c r="FL25" t="e" cm="1">
        <f t="array" ref="FL25">_xlfn.IFNA(VLOOKUP($A25,TRANSPOSE(#REF!),FL$2+2,FALSE),0)</f>
        <v>#REF!</v>
      </c>
      <c r="FM25" t="e" cm="1">
        <f t="array" ref="FM25">_xlfn.IFNA(VLOOKUP($A25,TRANSPOSE(#REF!),FM$2+2,FALSE),0)</f>
        <v>#REF!</v>
      </c>
      <c r="FN25" t="e" cm="1">
        <f t="array" ref="FN25">_xlfn.IFNA(VLOOKUP($A25,TRANSPOSE(#REF!),FN$2+2,FALSE),0)</f>
        <v>#REF!</v>
      </c>
      <c r="FO25" t="e" cm="1">
        <f t="array" ref="FO25">_xlfn.IFNA(VLOOKUP($A25,TRANSPOSE(#REF!),FO$2+2,FALSE),0)</f>
        <v>#REF!</v>
      </c>
      <c r="FP25" t="e" cm="1">
        <f t="array" ref="FP25">_xlfn.IFNA(VLOOKUP($A25,TRANSPOSE(#REF!),FP$2+2,FALSE),0)</f>
        <v>#REF!</v>
      </c>
      <c r="FQ25" t="e" cm="1">
        <f t="array" ref="FQ25">_xlfn.IFNA(VLOOKUP($A25,TRANSPOSE(#REF!),FQ$2+2,FALSE),0)</f>
        <v>#REF!</v>
      </c>
      <c r="FR25" t="e" cm="1">
        <f t="array" ref="FR25">_xlfn.IFNA(VLOOKUP($A25,TRANSPOSE(#REF!),FR$2+2,FALSE),0)</f>
        <v>#REF!</v>
      </c>
      <c r="FS25" t="e" cm="1">
        <f t="array" ref="FS25">_xlfn.IFNA(VLOOKUP($A25,TRANSPOSE(#REF!),FS$2+2,FALSE),0)</f>
        <v>#REF!</v>
      </c>
      <c r="FT25" t="e" cm="1">
        <f t="array" ref="FT25">_xlfn.IFNA(VLOOKUP($A25,TRANSPOSE(#REF!),FT$2+2,FALSE),0)</f>
        <v>#REF!</v>
      </c>
      <c r="FU25" t="e" cm="1">
        <f t="array" ref="FU25">_xlfn.IFNA(VLOOKUP($A25,TRANSPOSE(#REF!),FU$2+2,FALSE),0)</f>
        <v>#REF!</v>
      </c>
      <c r="FV25" t="e" cm="1">
        <f t="array" ref="FV25">_xlfn.IFNA(VLOOKUP($A25,TRANSPOSE(#REF!),FV$2+2,FALSE),0)</f>
        <v>#REF!</v>
      </c>
      <c r="FW25" t="e" cm="1">
        <f t="array" ref="FW25">_xlfn.IFNA(VLOOKUP($A25,TRANSPOSE(#REF!),FW$2+2,FALSE),0)</f>
        <v>#REF!</v>
      </c>
      <c r="FX25" t="e" cm="1">
        <f t="array" ref="FX25">_xlfn.IFNA(VLOOKUP($A25,TRANSPOSE(#REF!),FX$2+2,FALSE),0)</f>
        <v>#REF!</v>
      </c>
      <c r="FY25" t="e" cm="1">
        <f t="array" ref="FY25">_xlfn.IFNA(VLOOKUP($A25,TRANSPOSE(#REF!),FY$2+2,FALSE),0)</f>
        <v>#REF!</v>
      </c>
      <c r="FZ25" t="e" cm="1">
        <f t="array" ref="FZ25">_xlfn.IFNA(VLOOKUP($A25,TRANSPOSE(#REF!),FZ$2+2,FALSE),0)</f>
        <v>#REF!</v>
      </c>
      <c r="GA25" t="e" cm="1">
        <f t="array" ref="GA25">_xlfn.IFNA(VLOOKUP($A25,TRANSPOSE(#REF!),GA$2+2,FALSE),0)</f>
        <v>#REF!</v>
      </c>
      <c r="GB25" t="e" cm="1">
        <f t="array" ref="GB25">_xlfn.IFNA(VLOOKUP($A25,TRANSPOSE(#REF!),GB$2+2,FALSE),0)</f>
        <v>#REF!</v>
      </c>
      <c r="GC25" t="e" cm="1">
        <f t="array" ref="GC25">_xlfn.IFNA(VLOOKUP($A25,TRANSPOSE(#REF!),GC$2+2,FALSE),0)</f>
        <v>#REF!</v>
      </c>
      <c r="GD25" t="e" cm="1">
        <f t="array" ref="GD25">_xlfn.IFNA(VLOOKUP($A25,TRANSPOSE(#REF!),GD$2+2,FALSE),0)</f>
        <v>#REF!</v>
      </c>
      <c r="GE25" t="e" cm="1">
        <f t="array" ref="GE25">_xlfn.IFNA(VLOOKUP($A25,TRANSPOSE(#REF!),GE$2+2,FALSE),0)</f>
        <v>#REF!</v>
      </c>
      <c r="GF25" t="e" cm="1">
        <f t="array" ref="GF25">_xlfn.IFNA(VLOOKUP($A25,TRANSPOSE(#REF!),GF$2+2,FALSE),0)</f>
        <v>#REF!</v>
      </c>
      <c r="GG25" t="e" cm="1">
        <f t="array" ref="GG25">_xlfn.IFNA(VLOOKUP($A25,TRANSPOSE(#REF!),GG$2+2,FALSE),0)</f>
        <v>#REF!</v>
      </c>
      <c r="GH25" t="e" cm="1">
        <f t="array" ref="GH25">_xlfn.IFNA(VLOOKUP($A25,TRANSPOSE(#REF!),GH$2+2,FALSE),0)</f>
        <v>#REF!</v>
      </c>
      <c r="GI25" t="e" cm="1">
        <f t="array" ref="GI25">_xlfn.IFNA(VLOOKUP($A25,TRANSPOSE(#REF!),GI$2+2,FALSE),0)</f>
        <v>#REF!</v>
      </c>
      <c r="GJ25" t="e" cm="1">
        <f t="array" ref="GJ25">_xlfn.IFNA(VLOOKUP($A25,TRANSPOSE(#REF!),GJ$2+2,FALSE),0)</f>
        <v>#REF!</v>
      </c>
      <c r="GK25" t="e" cm="1">
        <f t="array" ref="GK25">_xlfn.IFNA(VLOOKUP($A25,TRANSPOSE(#REF!),GK$2+2,FALSE),0)</f>
        <v>#REF!</v>
      </c>
      <c r="GL25" t="e" cm="1">
        <f t="array" ref="GL25">_xlfn.IFNA(VLOOKUP($A25,TRANSPOSE(#REF!),GL$2+2,FALSE),0)</f>
        <v>#REF!</v>
      </c>
      <c r="GM25" t="e" cm="1">
        <f t="array" ref="GM25">_xlfn.IFNA(VLOOKUP($A25,TRANSPOSE(#REF!),GM$2+2,FALSE),0)</f>
        <v>#REF!</v>
      </c>
      <c r="GN25" t="e" cm="1">
        <f t="array" ref="GN25">_xlfn.IFNA(VLOOKUP($A25,TRANSPOSE(#REF!),GN$2+2,FALSE),0)</f>
        <v>#REF!</v>
      </c>
      <c r="GO25" t="e" cm="1">
        <f t="array" ref="GO25">_xlfn.IFNA(VLOOKUP($A25,TRANSPOSE(#REF!),GO$2+2,FALSE),0)</f>
        <v>#REF!</v>
      </c>
      <c r="GP25" t="e" cm="1">
        <f t="array" ref="GP25">_xlfn.IFNA(VLOOKUP($A25,TRANSPOSE(#REF!),GP$2+2,FALSE),0)</f>
        <v>#REF!</v>
      </c>
      <c r="GQ25" t="e" cm="1">
        <f t="array" ref="GQ25">_xlfn.IFNA(VLOOKUP($A25,TRANSPOSE(#REF!),GQ$2+2,FALSE),0)</f>
        <v>#REF!</v>
      </c>
      <c r="GR25" t="e" cm="1">
        <f t="array" ref="GR25">_xlfn.IFNA(VLOOKUP($A25,TRANSPOSE(#REF!),GR$2+2,FALSE),0)</f>
        <v>#REF!</v>
      </c>
      <c r="GS25" t="e" cm="1">
        <f t="array" ref="GS25">_xlfn.IFNA(VLOOKUP($A25,TRANSPOSE(#REF!),GS$2+2,FALSE),0)</f>
        <v>#REF!</v>
      </c>
      <c r="GT25" t="e" cm="1">
        <f t="array" ref="GT25">_xlfn.IFNA(VLOOKUP($A25,TRANSPOSE(#REF!),GT$2+2,FALSE),0)</f>
        <v>#REF!</v>
      </c>
      <c r="GU25" t="e" cm="1">
        <f t="array" ref="GU25">_xlfn.IFNA(VLOOKUP($A25,TRANSPOSE(#REF!),GU$2+2,FALSE),0)</f>
        <v>#REF!</v>
      </c>
      <c r="GV25" t="e" cm="1">
        <f t="array" ref="GV25">_xlfn.IFNA(VLOOKUP($A25,TRANSPOSE(#REF!),GV$2+2,FALSE),0)</f>
        <v>#REF!</v>
      </c>
      <c r="GW25" t="e" cm="1">
        <f t="array" ref="GW25">_xlfn.IFNA(VLOOKUP($A25,TRANSPOSE(#REF!),GW$2+2,FALSE),0)</f>
        <v>#REF!</v>
      </c>
      <c r="GX25" t="e" cm="1">
        <f t="array" ref="GX25">_xlfn.IFNA(VLOOKUP($A25,TRANSPOSE(#REF!),GX$2+2,FALSE),0)</f>
        <v>#REF!</v>
      </c>
      <c r="GY25" t="e" cm="1">
        <f t="array" ref="GY25">_xlfn.IFNA(VLOOKUP($A25,TRANSPOSE(#REF!),GY$2+2,FALSE),0)</f>
        <v>#REF!</v>
      </c>
      <c r="GZ25" t="e" cm="1">
        <f t="array" ref="GZ25">_xlfn.IFNA(VLOOKUP($A25,TRANSPOSE(#REF!),GZ$2+2,FALSE),0)</f>
        <v>#REF!</v>
      </c>
      <c r="HA25" t="e" cm="1">
        <f t="array" ref="HA25">_xlfn.IFNA(VLOOKUP($A25,TRANSPOSE(#REF!),HA$2+2,FALSE),0)</f>
        <v>#REF!</v>
      </c>
      <c r="HB25" t="e" cm="1">
        <f t="array" ref="HB25">_xlfn.IFNA(VLOOKUP($A25,TRANSPOSE(#REF!),HB$2+2,FALSE),0)</f>
        <v>#REF!</v>
      </c>
      <c r="HC25" t="e" cm="1">
        <f t="array" ref="HC25">_xlfn.IFNA(VLOOKUP($A25,TRANSPOSE(#REF!),HC$2+2,FALSE),0)</f>
        <v>#REF!</v>
      </c>
      <c r="HD25" t="e" cm="1">
        <f t="array" ref="HD25">_xlfn.IFNA(VLOOKUP($A25,TRANSPOSE(#REF!),HD$2+2,FALSE),0)</f>
        <v>#REF!</v>
      </c>
      <c r="HE25" t="e" cm="1">
        <f t="array" ref="HE25">_xlfn.IFNA(VLOOKUP($A25,TRANSPOSE(#REF!),HE$2+2,FALSE),0)</f>
        <v>#REF!</v>
      </c>
      <c r="HF25" t="e" cm="1">
        <f t="array" ref="HF25">_xlfn.IFNA(VLOOKUP($A25,TRANSPOSE(#REF!),HF$2+2,FALSE),0)</f>
        <v>#REF!</v>
      </c>
      <c r="HG25" t="e" cm="1">
        <f t="array" ref="HG25">_xlfn.IFNA(VLOOKUP($A25,TRANSPOSE(#REF!),HG$2+2,FALSE),0)</f>
        <v>#REF!</v>
      </c>
      <c r="HH25" t="e" cm="1">
        <f t="array" ref="HH25">_xlfn.IFNA(VLOOKUP($A25,TRANSPOSE(#REF!),HH$2+2,FALSE),0)</f>
        <v>#REF!</v>
      </c>
      <c r="HI25" t="e" cm="1">
        <f t="array" ref="HI25">_xlfn.IFNA(VLOOKUP($A25,TRANSPOSE(#REF!),HI$2+2,FALSE),0)</f>
        <v>#REF!</v>
      </c>
      <c r="HJ25" t="e" cm="1">
        <f t="array" ref="HJ25">_xlfn.IFNA(VLOOKUP($A25,TRANSPOSE(#REF!),HJ$2+2,FALSE),0)</f>
        <v>#REF!</v>
      </c>
      <c r="HK25" t="e" cm="1">
        <f t="array" ref="HK25">_xlfn.IFNA(VLOOKUP($A25,TRANSPOSE(#REF!),HK$2+2,FALSE),0)</f>
        <v>#REF!</v>
      </c>
      <c r="HL25" t="e" cm="1">
        <f t="array" ref="HL25">_xlfn.IFNA(VLOOKUP($A25,TRANSPOSE(#REF!),HL$2+2,FALSE),0)</f>
        <v>#REF!</v>
      </c>
      <c r="HM25" t="e" cm="1">
        <f t="array" ref="HM25">_xlfn.IFNA(VLOOKUP($A25,TRANSPOSE(#REF!),HM$2+2,FALSE),0)</f>
        <v>#REF!</v>
      </c>
      <c r="HN25" t="e" cm="1">
        <f t="array" ref="HN25">_xlfn.IFNA(VLOOKUP($A25,TRANSPOSE(#REF!),HN$2+2,FALSE),0)</f>
        <v>#REF!</v>
      </c>
      <c r="HO25" t="e" cm="1">
        <f t="array" ref="HO25">_xlfn.IFNA(VLOOKUP($A25,TRANSPOSE(#REF!),HO$2+2,FALSE),0)</f>
        <v>#REF!</v>
      </c>
      <c r="HP25" t="e" cm="1">
        <f t="array" ref="HP25">_xlfn.IFNA(VLOOKUP($A25,TRANSPOSE(#REF!),HP$2+2,FALSE),0)</f>
        <v>#REF!</v>
      </c>
      <c r="HQ25" t="e" cm="1">
        <f t="array" ref="HQ25">_xlfn.IFNA(VLOOKUP($A25,TRANSPOSE(#REF!),HQ$2+2,FALSE),0)</f>
        <v>#REF!</v>
      </c>
      <c r="HR25" t="e" cm="1">
        <f t="array" ref="HR25">_xlfn.IFNA(VLOOKUP($A25,TRANSPOSE(#REF!),HR$2+2,FALSE),0)</f>
        <v>#REF!</v>
      </c>
      <c r="HS25" t="e" cm="1">
        <f t="array" ref="HS25">_xlfn.IFNA(VLOOKUP($A25,TRANSPOSE(#REF!),HS$2+2,FALSE),0)</f>
        <v>#REF!</v>
      </c>
      <c r="HT25" t="e" cm="1">
        <f t="array" ref="HT25">_xlfn.IFNA(VLOOKUP($A25,TRANSPOSE(#REF!),HT$2+2,FALSE),0)</f>
        <v>#REF!</v>
      </c>
      <c r="HU25" t="e" cm="1">
        <f t="array" ref="HU25">_xlfn.IFNA(VLOOKUP($A25,TRANSPOSE(#REF!),HU$2+2,FALSE),0)</f>
        <v>#REF!</v>
      </c>
      <c r="HV25" t="e" cm="1">
        <f t="array" ref="HV25">_xlfn.IFNA(VLOOKUP($A25,TRANSPOSE(#REF!),HV$2+2,FALSE),0)</f>
        <v>#REF!</v>
      </c>
      <c r="HW25" t="e" cm="1">
        <f t="array" ref="HW25">_xlfn.IFNA(VLOOKUP($A25,TRANSPOSE(#REF!),HW$2+2,FALSE),0)</f>
        <v>#REF!</v>
      </c>
      <c r="HX25" t="e" cm="1">
        <f t="array" ref="HX25">_xlfn.IFNA(VLOOKUP($A25,TRANSPOSE(#REF!),HX$2+2,FALSE),0)</f>
        <v>#REF!</v>
      </c>
      <c r="HY25" t="e" cm="1">
        <f t="array" ref="HY25">_xlfn.IFNA(VLOOKUP($A25,TRANSPOSE(#REF!),HY$2+2,FALSE),0)</f>
        <v>#REF!</v>
      </c>
      <c r="HZ25" t="e" cm="1">
        <f t="array" ref="HZ25">_xlfn.IFNA(VLOOKUP($A25,TRANSPOSE(#REF!),HZ$2+2,FALSE),0)</f>
        <v>#REF!</v>
      </c>
      <c r="IA25" t="e" cm="1">
        <f t="array" ref="IA25">_xlfn.IFNA(VLOOKUP($A25,TRANSPOSE(#REF!),IA$2+2,FALSE),0)</f>
        <v>#REF!</v>
      </c>
      <c r="IB25" t="e" cm="1">
        <f t="array" ref="IB25">_xlfn.IFNA(VLOOKUP($A25,TRANSPOSE(#REF!),IB$2+2,FALSE),0)</f>
        <v>#REF!</v>
      </c>
      <c r="IC25" t="e" cm="1">
        <f t="array" ref="IC25">_xlfn.IFNA(VLOOKUP($A25,TRANSPOSE(#REF!),IC$2+2,FALSE),0)</f>
        <v>#REF!</v>
      </c>
      <c r="ID25" t="e" cm="1">
        <f t="array" ref="ID25">_xlfn.IFNA(VLOOKUP($A25,TRANSPOSE(#REF!),ID$2+2,FALSE),0)</f>
        <v>#REF!</v>
      </c>
      <c r="IE25" t="e" cm="1">
        <f t="array" ref="IE25">_xlfn.IFNA(VLOOKUP($A25,TRANSPOSE(#REF!),IE$2+2,FALSE),0)</f>
        <v>#REF!</v>
      </c>
      <c r="IF25" t="e" cm="1">
        <f t="array" ref="IF25">_xlfn.IFNA(VLOOKUP($A25,TRANSPOSE(#REF!),IF$2+2,FALSE),0)</f>
        <v>#REF!</v>
      </c>
      <c r="IG25" t="e" cm="1">
        <f t="array" ref="IG25">_xlfn.IFNA(VLOOKUP($A25,TRANSPOSE(#REF!),IG$2+2,FALSE),0)</f>
        <v>#REF!</v>
      </c>
      <c r="IH25" t="e" cm="1">
        <f t="array" ref="IH25">_xlfn.IFNA(VLOOKUP($A25,TRANSPOSE(#REF!),IH$2+2,FALSE),0)</f>
        <v>#REF!</v>
      </c>
      <c r="II25" t="e" cm="1">
        <f t="array" ref="II25">_xlfn.IFNA(VLOOKUP($A25,TRANSPOSE(#REF!),II$2+2,FALSE),0)</f>
        <v>#REF!</v>
      </c>
      <c r="IJ25" t="e" cm="1">
        <f t="array" ref="IJ25">_xlfn.IFNA(VLOOKUP($A25,TRANSPOSE(#REF!),IJ$2+2,FALSE),0)</f>
        <v>#REF!</v>
      </c>
      <c r="IK25" t="e" cm="1">
        <f t="array" ref="IK25">_xlfn.IFNA(VLOOKUP($A25,TRANSPOSE(#REF!),IK$2+2,FALSE),0)</f>
        <v>#REF!</v>
      </c>
      <c r="IL25" t="e" cm="1">
        <f t="array" ref="IL25">_xlfn.IFNA(VLOOKUP($A25,TRANSPOSE(#REF!),IL$2+2,FALSE),0)</f>
        <v>#REF!</v>
      </c>
      <c r="IM25" t="e" cm="1">
        <f t="array" ref="IM25">_xlfn.IFNA(VLOOKUP($A25,TRANSPOSE(#REF!),IM$2+2,FALSE),0)</f>
        <v>#REF!</v>
      </c>
      <c r="IN25" t="e" cm="1">
        <f t="array" ref="IN25">_xlfn.IFNA(VLOOKUP($A25,TRANSPOSE(#REF!),IN$2+2,FALSE),0)</f>
        <v>#REF!</v>
      </c>
      <c r="IO25" t="e" cm="1">
        <f t="array" ref="IO25">_xlfn.IFNA(VLOOKUP($A25,TRANSPOSE(#REF!),IO$2+2,FALSE),0)</f>
        <v>#REF!</v>
      </c>
      <c r="IP25" t="e" cm="1">
        <f t="array" ref="IP25">_xlfn.IFNA(VLOOKUP($A25,TRANSPOSE(#REF!),IP$2+2,FALSE),0)</f>
        <v>#REF!</v>
      </c>
      <c r="IQ25" t="e" cm="1">
        <f t="array" ref="IQ25">_xlfn.IFNA(VLOOKUP($A25,TRANSPOSE(#REF!),IQ$2+2,FALSE),0)</f>
        <v>#REF!</v>
      </c>
      <c r="IR25" t="e" cm="1">
        <f t="array" ref="IR25">_xlfn.IFNA(VLOOKUP($A25,TRANSPOSE(#REF!),IR$2+2,FALSE),0)</f>
        <v>#REF!</v>
      </c>
      <c r="IS25" t="e" cm="1">
        <f t="array" ref="IS25">_xlfn.IFNA(VLOOKUP($A25,TRANSPOSE(#REF!),IS$2+2,FALSE),0)</f>
        <v>#REF!</v>
      </c>
      <c r="IT25" t="e" cm="1">
        <f t="array" ref="IT25">_xlfn.IFNA(VLOOKUP($A25,TRANSPOSE(#REF!),IT$2+2,FALSE),0)</f>
        <v>#REF!</v>
      </c>
      <c r="IU25" t="e" cm="1">
        <f t="array" ref="IU25">_xlfn.IFNA(VLOOKUP($A25,TRANSPOSE(#REF!),IU$2+2,FALSE),0)</f>
        <v>#REF!</v>
      </c>
      <c r="IV25" t="e" cm="1">
        <f t="array" ref="IV25">_xlfn.IFNA(VLOOKUP($A25,TRANSPOSE(#REF!),IV$2+2,FALSE),0)</f>
        <v>#REF!</v>
      </c>
      <c r="IW25" t="e" cm="1">
        <f t="array" ref="IW25">_xlfn.IFNA(VLOOKUP($A25,TRANSPOSE(#REF!),IW$2+2,FALSE),0)</f>
        <v>#REF!</v>
      </c>
      <c r="IX25" t="e" cm="1">
        <f t="array" ref="IX25">_xlfn.IFNA(VLOOKUP($A25,TRANSPOSE(#REF!),IX$2+2,FALSE),0)</f>
        <v>#REF!</v>
      </c>
      <c r="IY25" t="e" cm="1">
        <f t="array" ref="IY25">_xlfn.IFNA(VLOOKUP($A25,TRANSPOSE(#REF!),IY$2+2,FALSE),0)</f>
        <v>#REF!</v>
      </c>
      <c r="IZ25" t="e" cm="1">
        <f t="array" ref="IZ25">_xlfn.IFNA(VLOOKUP($A25,TRANSPOSE(#REF!),IZ$2+2,FALSE),0)</f>
        <v>#REF!</v>
      </c>
      <c r="JA25" t="e" cm="1">
        <f t="array" ref="JA25">_xlfn.IFNA(VLOOKUP($A25,TRANSPOSE(#REF!),JA$2+2,FALSE),0)</f>
        <v>#REF!</v>
      </c>
      <c r="JB25" t="e" cm="1">
        <f t="array" ref="JB25">_xlfn.IFNA(VLOOKUP($A25,TRANSPOSE(#REF!),JB$2+2,FALSE),0)</f>
        <v>#REF!</v>
      </c>
      <c r="JC25" t="e" cm="1">
        <f t="array" ref="JC25">_xlfn.IFNA(VLOOKUP($A25,TRANSPOSE(#REF!),JC$2+2,FALSE),0)</f>
        <v>#REF!</v>
      </c>
      <c r="JD25" t="e" cm="1">
        <f t="array" ref="JD25">_xlfn.IFNA(VLOOKUP($A25,TRANSPOSE(#REF!),JD$2+2,FALSE),0)</f>
        <v>#REF!</v>
      </c>
      <c r="JE25" t="e" cm="1">
        <f t="array" ref="JE25">_xlfn.IFNA(VLOOKUP($A25,TRANSPOSE(#REF!),JE$2+2,FALSE),0)</f>
        <v>#REF!</v>
      </c>
      <c r="JF25" t="e" cm="1">
        <f t="array" ref="JF25">_xlfn.IFNA(VLOOKUP($A25,TRANSPOSE(#REF!),JF$2+2,FALSE),0)</f>
        <v>#REF!</v>
      </c>
      <c r="JG25" t="e" cm="1">
        <f t="array" ref="JG25">_xlfn.IFNA(VLOOKUP($A25,TRANSPOSE(#REF!),JG$2+2,FALSE),0)</f>
        <v>#REF!</v>
      </c>
      <c r="JH25" t="e" cm="1">
        <f t="array" ref="JH25">_xlfn.IFNA(VLOOKUP($A25,TRANSPOSE(#REF!),JH$2+2,FALSE),0)</f>
        <v>#REF!</v>
      </c>
      <c r="JI25" t="e" cm="1">
        <f t="array" ref="JI25">_xlfn.IFNA(VLOOKUP($A25,TRANSPOSE(#REF!),JI$2+2,FALSE),0)</f>
        <v>#REF!</v>
      </c>
      <c r="JJ25" t="e" cm="1">
        <f t="array" ref="JJ25">_xlfn.IFNA(VLOOKUP($A25,TRANSPOSE(#REF!),JJ$2+2,FALSE),0)</f>
        <v>#REF!</v>
      </c>
      <c r="JK25" t="e" cm="1">
        <f t="array" ref="JK25">_xlfn.IFNA(VLOOKUP($A25,TRANSPOSE(#REF!),JK$2+2,FALSE),0)</f>
        <v>#REF!</v>
      </c>
      <c r="JL25" t="e" cm="1">
        <f t="array" ref="JL25">_xlfn.IFNA(VLOOKUP($A25,TRANSPOSE(#REF!),JL$2+2,FALSE),0)</f>
        <v>#REF!</v>
      </c>
      <c r="JM25" t="e" cm="1">
        <f t="array" ref="JM25">_xlfn.IFNA(VLOOKUP($A25,TRANSPOSE(#REF!),JM$2+2,FALSE),0)</f>
        <v>#REF!</v>
      </c>
      <c r="JN25" t="e" cm="1">
        <f t="array" ref="JN25">_xlfn.IFNA(VLOOKUP($A25,TRANSPOSE(#REF!),JN$2+2,FALSE),0)</f>
        <v>#REF!</v>
      </c>
      <c r="JO25" t="e" cm="1">
        <f t="array" ref="JO25">_xlfn.IFNA(VLOOKUP($A25,TRANSPOSE(#REF!),JO$2+2,FALSE),0)</f>
        <v>#REF!</v>
      </c>
      <c r="JP25" t="e" cm="1">
        <f t="array" ref="JP25">_xlfn.IFNA(VLOOKUP($A25,TRANSPOSE(#REF!),JP$2+2,FALSE),0)</f>
        <v>#REF!</v>
      </c>
      <c r="JQ25" t="e" cm="1">
        <f t="array" ref="JQ25">_xlfn.IFNA(VLOOKUP($A25,TRANSPOSE(#REF!),JQ$2+2,FALSE),0)</f>
        <v>#REF!</v>
      </c>
      <c r="JR25" t="e" cm="1">
        <f t="array" ref="JR25">_xlfn.IFNA(VLOOKUP($A25,TRANSPOSE(#REF!),JR$2+2,FALSE),0)</f>
        <v>#REF!</v>
      </c>
      <c r="JS25" t="e" cm="1">
        <f t="array" ref="JS25">_xlfn.IFNA(VLOOKUP($A25,TRANSPOSE(#REF!),JS$2+2,FALSE),0)</f>
        <v>#REF!</v>
      </c>
      <c r="JT25" t="e" cm="1">
        <f t="array" ref="JT25">_xlfn.IFNA(VLOOKUP($A25,TRANSPOSE(#REF!),JT$2+2,FALSE),0)</f>
        <v>#REF!</v>
      </c>
      <c r="JU25" t="e" cm="1">
        <f t="array" ref="JU25">_xlfn.IFNA(VLOOKUP($A25,TRANSPOSE(#REF!),JU$2+2,FALSE),0)</f>
        <v>#REF!</v>
      </c>
      <c r="JV25" t="e" cm="1">
        <f t="array" ref="JV25">_xlfn.IFNA(VLOOKUP($A25,TRANSPOSE(#REF!),JV$2+2,FALSE),0)</f>
        <v>#REF!</v>
      </c>
      <c r="JW25" t="e" cm="1">
        <f t="array" ref="JW25">_xlfn.IFNA(VLOOKUP($A25,TRANSPOSE(#REF!),JW$2+2,FALSE),0)</f>
        <v>#REF!</v>
      </c>
      <c r="JX25" t="e" cm="1">
        <f t="array" ref="JX25">_xlfn.IFNA(VLOOKUP($A25,TRANSPOSE(#REF!),JX$2+2,FALSE),0)</f>
        <v>#REF!</v>
      </c>
      <c r="JY25" t="e" cm="1">
        <f t="array" ref="JY25">_xlfn.IFNA(VLOOKUP($A25,TRANSPOSE(#REF!),JY$2+2,FALSE),0)</f>
        <v>#REF!</v>
      </c>
      <c r="JZ25" t="e" cm="1">
        <f t="array" ref="JZ25">_xlfn.IFNA(VLOOKUP($A25,TRANSPOSE(#REF!),JZ$2+2,FALSE),0)</f>
        <v>#REF!</v>
      </c>
      <c r="KA25" t="e" cm="1">
        <f t="array" ref="KA25">_xlfn.IFNA(VLOOKUP($A25,TRANSPOSE(#REF!),KA$2+2,FALSE),0)</f>
        <v>#REF!</v>
      </c>
      <c r="KB25" t="e" cm="1">
        <f t="array" ref="KB25">_xlfn.IFNA(VLOOKUP($A25,TRANSPOSE(#REF!),KB$2+2,FALSE),0)</f>
        <v>#REF!</v>
      </c>
      <c r="KC25" t="e" cm="1">
        <f t="array" ref="KC25">_xlfn.IFNA(VLOOKUP($A25,TRANSPOSE(#REF!),KC$2+2,FALSE),0)</f>
        <v>#REF!</v>
      </c>
      <c r="KD25" t="e" cm="1">
        <f t="array" ref="KD25">_xlfn.IFNA(VLOOKUP($A25,TRANSPOSE(#REF!),KD$2+2,FALSE),0)</f>
        <v>#REF!</v>
      </c>
      <c r="KE25" t="e" cm="1">
        <f t="array" ref="KE25">_xlfn.IFNA(VLOOKUP($A25,TRANSPOSE(#REF!),KE$2+2,FALSE),0)</f>
        <v>#REF!</v>
      </c>
      <c r="KF25" t="e" cm="1">
        <f t="array" ref="KF25">_xlfn.IFNA(VLOOKUP($A25,TRANSPOSE(#REF!),KF$2+2,FALSE),0)</f>
        <v>#REF!</v>
      </c>
      <c r="KG25" t="e" cm="1">
        <f t="array" ref="KG25">_xlfn.IFNA(VLOOKUP($A25,TRANSPOSE(#REF!),KG$2+2,FALSE),0)</f>
        <v>#REF!</v>
      </c>
      <c r="KH25" t="e" cm="1">
        <f t="array" ref="KH25">_xlfn.IFNA(VLOOKUP($A25,TRANSPOSE(#REF!),KH$2+2,FALSE),0)</f>
        <v>#REF!</v>
      </c>
      <c r="KI25" t="e" cm="1">
        <f t="array" ref="KI25">_xlfn.IFNA(VLOOKUP($A25,TRANSPOSE(#REF!),KI$2+2,FALSE),0)</f>
        <v>#REF!</v>
      </c>
      <c r="KJ25" t="e" cm="1">
        <f t="array" ref="KJ25">_xlfn.IFNA(VLOOKUP($A25,TRANSPOSE(#REF!),KJ$2+2,FALSE),0)</f>
        <v>#REF!</v>
      </c>
      <c r="KK25" t="e" cm="1">
        <f t="array" ref="KK25">_xlfn.IFNA(VLOOKUP($A25,TRANSPOSE(#REF!),KK$2+2,FALSE),0)</f>
        <v>#REF!</v>
      </c>
      <c r="KL25" t="e" cm="1">
        <f t="array" ref="KL25">_xlfn.IFNA(VLOOKUP($A25,TRANSPOSE(#REF!),KL$2+2,FALSE),0)</f>
        <v>#REF!</v>
      </c>
      <c r="KM25" t="e" cm="1">
        <f t="array" ref="KM25">_xlfn.IFNA(VLOOKUP($A25,TRANSPOSE(#REF!),KM$2+2,FALSE),0)</f>
        <v>#REF!</v>
      </c>
      <c r="KN25" t="e" cm="1">
        <f t="array" ref="KN25">_xlfn.IFNA(VLOOKUP($A25,TRANSPOSE(#REF!),KN$2+2,FALSE),0)</f>
        <v>#REF!</v>
      </c>
      <c r="KO25" t="e" cm="1">
        <f t="array" ref="KO25">_xlfn.IFNA(VLOOKUP($A25,TRANSPOSE(#REF!),KO$2+2,FALSE),0)</f>
        <v>#REF!</v>
      </c>
      <c r="KP25" t="e" cm="1">
        <f t="array" ref="KP25">_xlfn.IFNA(VLOOKUP($A25,TRANSPOSE(#REF!),KP$2+2,FALSE),0)</f>
        <v>#REF!</v>
      </c>
      <c r="KQ25" t="e" cm="1">
        <f t="array" ref="KQ25">_xlfn.IFNA(VLOOKUP($A25,TRANSPOSE(#REF!),KQ$2+2,FALSE),0)</f>
        <v>#REF!</v>
      </c>
      <c r="KR25" t="e" cm="1">
        <f t="array" ref="KR25">_xlfn.IFNA(VLOOKUP($A25,TRANSPOSE(#REF!),KR$2+2,FALSE),0)</f>
        <v>#REF!</v>
      </c>
      <c r="KS25" t="e" cm="1">
        <f t="array" ref="KS25">_xlfn.IFNA(VLOOKUP($A25,TRANSPOSE(#REF!),KS$2+2,FALSE),0)</f>
        <v>#REF!</v>
      </c>
      <c r="KT25" t="e" cm="1">
        <f t="array" ref="KT25">_xlfn.IFNA(VLOOKUP($A25,TRANSPOSE(#REF!),KT$2+2,FALSE),0)</f>
        <v>#REF!</v>
      </c>
      <c r="KU25" t="e" cm="1">
        <f t="array" ref="KU25">_xlfn.IFNA(VLOOKUP($A25,TRANSPOSE(#REF!),KU$2+2,FALSE),0)</f>
        <v>#REF!</v>
      </c>
      <c r="KV25" t="e" cm="1">
        <f t="array" ref="KV25">_xlfn.IFNA(VLOOKUP($A25,TRANSPOSE(#REF!),KV$2+2,FALSE),0)</f>
        <v>#REF!</v>
      </c>
      <c r="KW25" t="e" cm="1">
        <f t="array" ref="KW25">_xlfn.IFNA(VLOOKUP($A25,TRANSPOSE(#REF!),KW$2+2,FALSE),0)</f>
        <v>#REF!</v>
      </c>
      <c r="KX25" t="e" cm="1">
        <f t="array" ref="KX25">_xlfn.IFNA(VLOOKUP($A25,TRANSPOSE(#REF!),KX$2+2,FALSE),0)</f>
        <v>#REF!</v>
      </c>
      <c r="KY25" t="e" cm="1">
        <f t="array" ref="KY25">_xlfn.IFNA(VLOOKUP($A25,TRANSPOSE(#REF!),KY$2+2,FALSE),0)</f>
        <v>#REF!</v>
      </c>
      <c r="KZ25" t="e" cm="1">
        <f t="array" ref="KZ25">_xlfn.IFNA(VLOOKUP($A25,TRANSPOSE(#REF!),KZ$2+2,FALSE),0)</f>
        <v>#REF!</v>
      </c>
      <c r="LA25" t="e" cm="1">
        <f t="array" ref="LA25">_xlfn.IFNA(VLOOKUP($A25,TRANSPOSE(#REF!),LA$2+2,FALSE),0)</f>
        <v>#REF!</v>
      </c>
      <c r="LB25" t="e" cm="1">
        <f t="array" ref="LB25">_xlfn.IFNA(VLOOKUP($A25,TRANSPOSE(#REF!),LB$2+2,FALSE),0)</f>
        <v>#REF!</v>
      </c>
      <c r="LC25" t="e" cm="1">
        <f t="array" ref="LC25">_xlfn.IFNA(VLOOKUP($A25,TRANSPOSE(#REF!),LC$2+2,FALSE),0)</f>
        <v>#REF!</v>
      </c>
      <c r="LD25" t="e" cm="1">
        <f t="array" ref="LD25">_xlfn.IFNA(VLOOKUP($A25,TRANSPOSE(#REF!),LD$2+2,FALSE),0)</f>
        <v>#REF!</v>
      </c>
      <c r="LE25" t="e" cm="1">
        <f t="array" ref="LE25">_xlfn.IFNA(VLOOKUP($A25,TRANSPOSE(#REF!),LE$2+2,FALSE),0)</f>
        <v>#REF!</v>
      </c>
      <c r="LF25" t="e" cm="1">
        <f t="array" ref="LF25">_xlfn.IFNA(VLOOKUP($A25,TRANSPOSE(#REF!),LF$2+2,FALSE),0)</f>
        <v>#REF!</v>
      </c>
      <c r="LG25" t="e" cm="1">
        <f t="array" ref="LG25">_xlfn.IFNA(VLOOKUP($A25,TRANSPOSE(#REF!),LG$2+2,FALSE),0)</f>
        <v>#REF!</v>
      </c>
      <c r="LH25" t="e" cm="1">
        <f t="array" ref="LH25">_xlfn.IFNA(VLOOKUP($A25,TRANSPOSE(#REF!),LH$2+2,FALSE),0)</f>
        <v>#REF!</v>
      </c>
      <c r="LI25" t="e" cm="1">
        <f t="array" ref="LI25">_xlfn.IFNA(VLOOKUP($A25,TRANSPOSE(#REF!),LI$2+2,FALSE),0)</f>
        <v>#REF!</v>
      </c>
      <c r="LJ25" t="e" cm="1">
        <f t="array" ref="LJ25">_xlfn.IFNA(VLOOKUP($A25,TRANSPOSE(#REF!),LJ$2+2,FALSE),0)</f>
        <v>#REF!</v>
      </c>
      <c r="LK25" t="e" cm="1">
        <f t="array" ref="LK25">_xlfn.IFNA(VLOOKUP($A25,TRANSPOSE(#REF!),LK$2+2,FALSE),0)</f>
        <v>#REF!</v>
      </c>
      <c r="LL25" t="e" cm="1">
        <f t="array" ref="LL25">_xlfn.IFNA(VLOOKUP($A25,TRANSPOSE(#REF!),LL$2+2,FALSE),0)</f>
        <v>#REF!</v>
      </c>
      <c r="LM25" t="e" cm="1">
        <f t="array" ref="LM25">_xlfn.IFNA(VLOOKUP($A25,TRANSPOSE(#REF!),LM$2+2,FALSE),0)</f>
        <v>#REF!</v>
      </c>
      <c r="LN25" t="e" cm="1">
        <f t="array" ref="LN25">_xlfn.IFNA(VLOOKUP($A25,TRANSPOSE(#REF!),LN$2+2,FALSE),0)</f>
        <v>#REF!</v>
      </c>
      <c r="LO25" t="e" cm="1">
        <f t="array" ref="LO25">_xlfn.IFNA(VLOOKUP($A25,TRANSPOSE(#REF!),LO$2+2,FALSE),0)</f>
        <v>#REF!</v>
      </c>
      <c r="LP25" t="e" cm="1">
        <f t="array" ref="LP25">_xlfn.IFNA(VLOOKUP($A25,TRANSPOSE(#REF!),LP$2+2,FALSE),0)</f>
        <v>#REF!</v>
      </c>
      <c r="LQ25" t="e" cm="1">
        <f t="array" ref="LQ25">_xlfn.IFNA(VLOOKUP($A25,TRANSPOSE(#REF!),LQ$2+2,FALSE),0)</f>
        <v>#REF!</v>
      </c>
      <c r="LR25" t="e" cm="1">
        <f t="array" ref="LR25">_xlfn.IFNA(VLOOKUP($A25,TRANSPOSE(#REF!),LR$2+2,FALSE),0)</f>
        <v>#REF!</v>
      </c>
      <c r="LS25" t="e" cm="1">
        <f t="array" ref="LS25">_xlfn.IFNA(VLOOKUP($A25,TRANSPOSE(#REF!),LS$2+2,FALSE),0)</f>
        <v>#REF!</v>
      </c>
      <c r="LT25" t="e" cm="1">
        <f t="array" ref="LT25">_xlfn.IFNA(VLOOKUP($A25,TRANSPOSE(#REF!),LT$2+2,FALSE),0)</f>
        <v>#REF!</v>
      </c>
      <c r="LU25" t="e" cm="1">
        <f t="array" ref="LU25">_xlfn.IFNA(VLOOKUP($A25,TRANSPOSE(#REF!),LU$2+2,FALSE),0)</f>
        <v>#REF!</v>
      </c>
      <c r="LV25" t="e" cm="1">
        <f t="array" ref="LV25">_xlfn.IFNA(VLOOKUP($A25,TRANSPOSE(#REF!),LV$2+2,FALSE),0)</f>
        <v>#REF!</v>
      </c>
      <c r="LW25" t="e" cm="1">
        <f t="array" ref="LW25">_xlfn.IFNA(VLOOKUP($A25,TRANSPOSE(#REF!),LW$2+2,FALSE),0)</f>
        <v>#REF!</v>
      </c>
      <c r="LX25" t="e" cm="1">
        <f t="array" ref="LX25">_xlfn.IFNA(VLOOKUP($A25,TRANSPOSE(#REF!),LX$2+2,FALSE),0)</f>
        <v>#REF!</v>
      </c>
      <c r="LY25" t="e" cm="1">
        <f t="array" ref="LY25">_xlfn.IFNA(VLOOKUP($A25,TRANSPOSE(#REF!),LY$2+2,FALSE),0)</f>
        <v>#REF!</v>
      </c>
      <c r="LZ25" t="e" cm="1">
        <f t="array" ref="LZ25">_xlfn.IFNA(VLOOKUP($A25,TRANSPOSE(#REF!),LZ$2+2,FALSE),0)</f>
        <v>#REF!</v>
      </c>
      <c r="MA25" t="e" cm="1">
        <f t="array" ref="MA25">_xlfn.IFNA(VLOOKUP($A25,TRANSPOSE(#REF!),MA$2+2,FALSE),0)</f>
        <v>#REF!</v>
      </c>
      <c r="MB25" t="e" cm="1">
        <f t="array" ref="MB25">_xlfn.IFNA(VLOOKUP($A25,TRANSPOSE(#REF!),MB$2+2,FALSE),0)</f>
        <v>#REF!</v>
      </c>
      <c r="MC25" t="e" cm="1">
        <f t="array" ref="MC25">_xlfn.IFNA(VLOOKUP($A25,TRANSPOSE(#REF!),MC$2+2,FALSE),0)</f>
        <v>#REF!</v>
      </c>
      <c r="MD25" t="e" cm="1">
        <f t="array" ref="MD25">_xlfn.IFNA(VLOOKUP($A25,TRANSPOSE(#REF!),MD$2+2,FALSE),0)</f>
        <v>#REF!</v>
      </c>
      <c r="ME25" t="e" cm="1">
        <f t="array" ref="ME25">_xlfn.IFNA(VLOOKUP($A25,TRANSPOSE(#REF!),ME$2+2,FALSE),0)</f>
        <v>#REF!</v>
      </c>
      <c r="MF25" t="e" cm="1">
        <f t="array" ref="MF25">_xlfn.IFNA(VLOOKUP($A25,TRANSPOSE(#REF!),MF$2+2,FALSE),0)</f>
        <v>#REF!</v>
      </c>
      <c r="MG25" t="e" cm="1">
        <f t="array" ref="MG25">_xlfn.IFNA(VLOOKUP($A25,TRANSPOSE(#REF!),MG$2+2,FALSE),0)</f>
        <v>#REF!</v>
      </c>
      <c r="MH25" t="e" cm="1">
        <f t="array" ref="MH25">_xlfn.IFNA(VLOOKUP($A25,TRANSPOSE(#REF!),MH$2+2,FALSE),0)</f>
        <v>#REF!</v>
      </c>
      <c r="MI25" t="e" cm="1">
        <f t="array" ref="MI25">_xlfn.IFNA(VLOOKUP($A25,TRANSPOSE(#REF!),MI$2+2,FALSE),0)</f>
        <v>#REF!</v>
      </c>
      <c r="MJ25" t="e" cm="1">
        <f t="array" ref="MJ25">_xlfn.IFNA(VLOOKUP($A25,TRANSPOSE(#REF!),MJ$2+2,FALSE),0)</f>
        <v>#REF!</v>
      </c>
      <c r="MK25" t="e" cm="1">
        <f t="array" ref="MK25">_xlfn.IFNA(VLOOKUP($A25,TRANSPOSE(#REF!),MK$2+2,FALSE),0)</f>
        <v>#REF!</v>
      </c>
      <c r="ML25" t="e" cm="1">
        <f t="array" ref="ML25">_xlfn.IFNA(VLOOKUP($A25,TRANSPOSE(#REF!),ML$2+2,FALSE),0)</f>
        <v>#REF!</v>
      </c>
      <c r="MM25" t="e" cm="1">
        <f t="array" ref="MM25">_xlfn.IFNA(VLOOKUP($A25,TRANSPOSE(#REF!),MM$2+2,FALSE),0)</f>
        <v>#REF!</v>
      </c>
      <c r="MN25" t="e" cm="1">
        <f t="array" ref="MN25">_xlfn.IFNA(VLOOKUP($A25,TRANSPOSE(#REF!),MN$2+2,FALSE),0)</f>
        <v>#REF!</v>
      </c>
      <c r="MO25" t="e" cm="1">
        <f t="array" ref="MO25">_xlfn.IFNA(VLOOKUP($A25,TRANSPOSE(#REF!),MO$2+2,FALSE),0)</f>
        <v>#REF!</v>
      </c>
      <c r="MP25" t="e" cm="1">
        <f t="array" ref="MP25">_xlfn.IFNA(VLOOKUP($A25,TRANSPOSE(#REF!),MP$2+2,FALSE),0)</f>
        <v>#REF!</v>
      </c>
      <c r="MQ25" t="e" cm="1">
        <f t="array" ref="MQ25">_xlfn.IFNA(VLOOKUP($A25,TRANSPOSE(#REF!),MQ$2+2,FALSE),0)</f>
        <v>#REF!</v>
      </c>
      <c r="MR25" t="e" cm="1">
        <f t="array" ref="MR25">_xlfn.IFNA(VLOOKUP($A25,TRANSPOSE(#REF!),MR$2+2,FALSE),0)</f>
        <v>#REF!</v>
      </c>
      <c r="MS25" t="e" cm="1">
        <f t="array" ref="MS25">_xlfn.IFNA(VLOOKUP($A25,TRANSPOSE(#REF!),MS$2+2,FALSE),0)</f>
        <v>#REF!</v>
      </c>
      <c r="MT25" t="e" cm="1">
        <f t="array" ref="MT25">_xlfn.IFNA(VLOOKUP($A25,TRANSPOSE(#REF!),MT$2+2,FALSE),0)</f>
        <v>#REF!</v>
      </c>
      <c r="MU25" t="e" cm="1">
        <f t="array" ref="MU25">_xlfn.IFNA(VLOOKUP($A25,TRANSPOSE(#REF!),MU$2+2,FALSE),0)</f>
        <v>#REF!</v>
      </c>
      <c r="MV25" t="e" cm="1">
        <f t="array" ref="MV25">_xlfn.IFNA(VLOOKUP($A25,TRANSPOSE(#REF!),MV$2+2,FALSE),0)</f>
        <v>#REF!</v>
      </c>
      <c r="MW25" t="e" cm="1">
        <f t="array" ref="MW25">_xlfn.IFNA(VLOOKUP($A25,TRANSPOSE(#REF!),MW$2+2,FALSE),0)</f>
        <v>#REF!</v>
      </c>
      <c r="MX25" t="e" cm="1">
        <f t="array" ref="MX25">_xlfn.IFNA(VLOOKUP($A25,TRANSPOSE(#REF!),MX$2+2,FALSE),0)</f>
        <v>#REF!</v>
      </c>
      <c r="MY25" t="e" cm="1">
        <f t="array" ref="MY25">_xlfn.IFNA(VLOOKUP($A25,TRANSPOSE(#REF!),MY$2+2,FALSE),0)</f>
        <v>#REF!</v>
      </c>
      <c r="MZ25" t="e" cm="1">
        <f t="array" ref="MZ25">_xlfn.IFNA(VLOOKUP($A25,TRANSPOSE(#REF!),MZ$2+2,FALSE),0)</f>
        <v>#REF!</v>
      </c>
      <c r="NA25" t="e" cm="1">
        <f t="array" ref="NA25">_xlfn.IFNA(VLOOKUP($A25,TRANSPOSE(#REF!),NA$2+2,FALSE),0)</f>
        <v>#REF!</v>
      </c>
      <c r="NB25" t="e" cm="1">
        <f t="array" ref="NB25">_xlfn.IFNA(VLOOKUP($A25,TRANSPOSE(#REF!),NB$2+2,FALSE),0)</f>
        <v>#REF!</v>
      </c>
      <c r="NC25" t="e" cm="1">
        <f t="array" ref="NC25">_xlfn.IFNA(VLOOKUP($A25,TRANSPOSE(#REF!),NC$2+2,FALSE),0)</f>
        <v>#REF!</v>
      </c>
      <c r="ND25" t="e" cm="1">
        <f t="array" ref="ND25">_xlfn.IFNA(VLOOKUP($A25,TRANSPOSE(#REF!),ND$2+2,FALSE),0)</f>
        <v>#REF!</v>
      </c>
      <c r="NE25" t="e" cm="1">
        <f t="array" ref="NE25">_xlfn.IFNA(VLOOKUP($A25,TRANSPOSE(#REF!),NE$2+2,FALSE),0)</f>
        <v>#REF!</v>
      </c>
      <c r="NF25" t="e" cm="1">
        <f t="array" ref="NF25">_xlfn.IFNA(VLOOKUP($A25,TRANSPOSE(#REF!),NF$2+2,FALSE),0)</f>
        <v>#REF!</v>
      </c>
      <c r="NG25" t="e" cm="1">
        <f t="array" ref="NG25">_xlfn.IFNA(VLOOKUP($A25,TRANSPOSE(#REF!),NG$2+2,FALSE),0)</f>
        <v>#REF!</v>
      </c>
      <c r="NH25" t="e" cm="1">
        <f t="array" ref="NH25">_xlfn.IFNA(VLOOKUP($A25,TRANSPOSE(#REF!),NH$2+2,FALSE),0)</f>
        <v>#REF!</v>
      </c>
      <c r="NI25" t="e" cm="1">
        <f t="array" ref="NI25">_xlfn.IFNA(VLOOKUP($A25,TRANSPOSE(#REF!),NI$2+2,FALSE),0)</f>
        <v>#REF!</v>
      </c>
      <c r="NJ25" t="e" cm="1">
        <f t="array" ref="NJ25">_xlfn.IFNA(VLOOKUP($A25,TRANSPOSE(#REF!),NJ$2+2,FALSE),0)</f>
        <v>#REF!</v>
      </c>
      <c r="NL25" t="e">
        <f t="shared" si="0"/>
        <v>#REF!</v>
      </c>
      <c r="NM25" t="e">
        <f t="shared" si="1"/>
        <v>#REF!</v>
      </c>
    </row>
    <row r="26" spans="1:377" x14ac:dyDescent="0.3">
      <c r="A26" t="str">
        <v>PNL01_13</v>
      </c>
      <c r="B26" t="str">
        <v>Elektriciteit</v>
      </c>
      <c r="C26" t="str">
        <v>Conversion</v>
      </c>
      <c r="D26" t="str">
        <v>Power NL</v>
      </c>
      <c r="E26" t="str">
        <v>Generation</v>
      </c>
      <c r="F26" t="str">
        <v>Electricity NL - HV</v>
      </c>
      <c r="G26" t="str">
        <v>Biomass - Power NL</v>
      </c>
      <c r="H26" t="str">
        <v>[GW]</v>
      </c>
      <c r="I26">
        <f>_xlfn.IFNA(VLOOKUP(A26,'[1]PASTE Cap_Investment'!A:B,2,FALSE),0)</f>
        <v>1.5938386280000001E-7</v>
      </c>
      <c r="J26" t="e" cm="1">
        <f t="array" ref="J26">_xlfn.IFNA(VLOOKUP($A26,TRANSPOSE(#REF!),J$2+2,FALSE),0)</f>
        <v>#REF!</v>
      </c>
      <c r="K26" t="e" cm="1">
        <f t="array" ref="K26">_xlfn.IFNA(VLOOKUP($A26,TRANSPOSE(#REF!),K$2+2,FALSE),0)</f>
        <v>#REF!</v>
      </c>
      <c r="L26" t="e" cm="1">
        <f t="array" ref="L26">_xlfn.IFNA(VLOOKUP($A26,TRANSPOSE(#REF!),L$2+2,FALSE),0)</f>
        <v>#REF!</v>
      </c>
      <c r="M26" t="e" cm="1">
        <f t="array" ref="M26">_xlfn.IFNA(VLOOKUP($A26,TRANSPOSE(#REF!),M$2+2,FALSE),0)</f>
        <v>#REF!</v>
      </c>
      <c r="N26" t="e" cm="1">
        <f t="array" ref="N26">_xlfn.IFNA(VLOOKUP($A26,TRANSPOSE(#REF!),N$2+2,FALSE),0)</f>
        <v>#REF!</v>
      </c>
      <c r="O26" t="e" cm="1">
        <f t="array" ref="O26">_xlfn.IFNA(VLOOKUP($A26,TRANSPOSE(#REF!),O$2+2,FALSE),0)</f>
        <v>#REF!</v>
      </c>
      <c r="P26" t="e" cm="1">
        <f t="array" ref="P26">_xlfn.IFNA(VLOOKUP($A26,TRANSPOSE(#REF!),P$2+2,FALSE),0)</f>
        <v>#REF!</v>
      </c>
      <c r="Q26" t="e" cm="1">
        <f t="array" ref="Q26">_xlfn.IFNA(VLOOKUP($A26,TRANSPOSE(#REF!),Q$2+2,FALSE),0)</f>
        <v>#REF!</v>
      </c>
      <c r="R26" t="e" cm="1">
        <f t="array" ref="R26">_xlfn.IFNA(VLOOKUP($A26,TRANSPOSE(#REF!),R$2+2,FALSE),0)</f>
        <v>#REF!</v>
      </c>
      <c r="S26" t="e" cm="1">
        <f t="array" ref="S26">_xlfn.IFNA(VLOOKUP($A26,TRANSPOSE(#REF!),S$2+2,FALSE),0)</f>
        <v>#REF!</v>
      </c>
      <c r="T26" t="e" cm="1">
        <f t="array" ref="T26">_xlfn.IFNA(VLOOKUP($A26,TRANSPOSE(#REF!),T$2+2,FALSE),0)</f>
        <v>#REF!</v>
      </c>
      <c r="U26" t="e" cm="1">
        <f t="array" ref="U26">_xlfn.IFNA(VLOOKUP($A26,TRANSPOSE(#REF!),U$2+2,FALSE),0)</f>
        <v>#REF!</v>
      </c>
      <c r="V26" t="e" cm="1">
        <f t="array" ref="V26">_xlfn.IFNA(VLOOKUP($A26,TRANSPOSE(#REF!),V$2+2,FALSE),0)</f>
        <v>#REF!</v>
      </c>
      <c r="W26" t="e" cm="1">
        <f t="array" ref="W26">_xlfn.IFNA(VLOOKUP($A26,TRANSPOSE(#REF!),W$2+2,FALSE),0)</f>
        <v>#REF!</v>
      </c>
      <c r="X26" t="e" cm="1">
        <f t="array" ref="X26">_xlfn.IFNA(VLOOKUP($A26,TRANSPOSE(#REF!),X$2+2,FALSE),0)</f>
        <v>#REF!</v>
      </c>
      <c r="Y26" t="e" cm="1">
        <f t="array" ref="Y26">_xlfn.IFNA(VLOOKUP($A26,TRANSPOSE(#REF!),Y$2+2,FALSE),0)</f>
        <v>#REF!</v>
      </c>
      <c r="Z26" t="e" cm="1">
        <f t="array" ref="Z26">_xlfn.IFNA(VLOOKUP($A26,TRANSPOSE(#REF!),Z$2+2,FALSE),0)</f>
        <v>#REF!</v>
      </c>
      <c r="AA26" t="e" cm="1">
        <f t="array" ref="AA26">_xlfn.IFNA(VLOOKUP($A26,TRANSPOSE(#REF!),AA$2+2,FALSE),0)</f>
        <v>#REF!</v>
      </c>
      <c r="AB26" t="e" cm="1">
        <f t="array" ref="AB26">_xlfn.IFNA(VLOOKUP($A26,TRANSPOSE(#REF!),AB$2+2,FALSE),0)</f>
        <v>#REF!</v>
      </c>
      <c r="AC26" t="e" cm="1">
        <f t="array" ref="AC26">_xlfn.IFNA(VLOOKUP($A26,TRANSPOSE(#REF!),AC$2+2,FALSE),0)</f>
        <v>#REF!</v>
      </c>
      <c r="AD26" t="e" cm="1">
        <f t="array" ref="AD26">_xlfn.IFNA(VLOOKUP($A26,TRANSPOSE(#REF!),AD$2+2,FALSE),0)</f>
        <v>#REF!</v>
      </c>
      <c r="AE26" t="e" cm="1">
        <f t="array" ref="AE26">_xlfn.IFNA(VLOOKUP($A26,TRANSPOSE(#REF!),AE$2+2,FALSE),0)</f>
        <v>#REF!</v>
      </c>
      <c r="AF26" t="e" cm="1">
        <f t="array" ref="AF26">_xlfn.IFNA(VLOOKUP($A26,TRANSPOSE(#REF!),AF$2+2,FALSE),0)</f>
        <v>#REF!</v>
      </c>
      <c r="AG26" t="e" cm="1">
        <f t="array" ref="AG26">_xlfn.IFNA(VLOOKUP($A26,TRANSPOSE(#REF!),AG$2+2,FALSE),0)</f>
        <v>#REF!</v>
      </c>
      <c r="AH26" t="e" cm="1">
        <f t="array" ref="AH26">_xlfn.IFNA(VLOOKUP($A26,TRANSPOSE(#REF!),AH$2+2,FALSE),0)</f>
        <v>#REF!</v>
      </c>
      <c r="AI26" t="e" cm="1">
        <f t="array" ref="AI26">_xlfn.IFNA(VLOOKUP($A26,TRANSPOSE(#REF!),AI$2+2,FALSE),0)</f>
        <v>#REF!</v>
      </c>
      <c r="AJ26" t="e" cm="1">
        <f t="array" ref="AJ26">_xlfn.IFNA(VLOOKUP($A26,TRANSPOSE(#REF!),AJ$2+2,FALSE),0)</f>
        <v>#REF!</v>
      </c>
      <c r="AK26" t="e" cm="1">
        <f t="array" ref="AK26">_xlfn.IFNA(VLOOKUP($A26,TRANSPOSE(#REF!),AK$2+2,FALSE),0)</f>
        <v>#REF!</v>
      </c>
      <c r="AL26" t="e" cm="1">
        <f t="array" ref="AL26">_xlfn.IFNA(VLOOKUP($A26,TRANSPOSE(#REF!),AL$2+2,FALSE),0)</f>
        <v>#REF!</v>
      </c>
      <c r="AM26" t="e" cm="1">
        <f t="array" ref="AM26">_xlfn.IFNA(VLOOKUP($A26,TRANSPOSE(#REF!),AM$2+2,FALSE),0)</f>
        <v>#REF!</v>
      </c>
      <c r="AN26" t="e" cm="1">
        <f t="array" ref="AN26">_xlfn.IFNA(VLOOKUP($A26,TRANSPOSE(#REF!),AN$2+2,FALSE),0)</f>
        <v>#REF!</v>
      </c>
      <c r="AO26" t="e" cm="1">
        <f t="array" ref="AO26">_xlfn.IFNA(VLOOKUP($A26,TRANSPOSE(#REF!),AO$2+2,FALSE),0)</f>
        <v>#REF!</v>
      </c>
      <c r="AP26" t="e" cm="1">
        <f t="array" ref="AP26">_xlfn.IFNA(VLOOKUP($A26,TRANSPOSE(#REF!),AP$2+2,FALSE),0)</f>
        <v>#REF!</v>
      </c>
      <c r="AQ26" t="e" cm="1">
        <f t="array" ref="AQ26">_xlfn.IFNA(VLOOKUP($A26,TRANSPOSE(#REF!),AQ$2+2,FALSE),0)</f>
        <v>#REF!</v>
      </c>
      <c r="AR26" t="e" cm="1">
        <f t="array" ref="AR26">_xlfn.IFNA(VLOOKUP($A26,TRANSPOSE(#REF!),AR$2+2,FALSE),0)</f>
        <v>#REF!</v>
      </c>
      <c r="AS26" t="e" cm="1">
        <f t="array" ref="AS26">_xlfn.IFNA(VLOOKUP($A26,TRANSPOSE(#REF!),AS$2+2,FALSE),0)</f>
        <v>#REF!</v>
      </c>
      <c r="AT26" t="e" cm="1">
        <f t="array" ref="AT26">_xlfn.IFNA(VLOOKUP($A26,TRANSPOSE(#REF!),AT$2+2,FALSE),0)</f>
        <v>#REF!</v>
      </c>
      <c r="AU26" t="e" cm="1">
        <f t="array" ref="AU26">_xlfn.IFNA(VLOOKUP($A26,TRANSPOSE(#REF!),AU$2+2,FALSE),0)</f>
        <v>#REF!</v>
      </c>
      <c r="AV26" t="e" cm="1">
        <f t="array" ref="AV26">_xlfn.IFNA(VLOOKUP($A26,TRANSPOSE(#REF!),AV$2+2,FALSE),0)</f>
        <v>#REF!</v>
      </c>
      <c r="AW26" t="e" cm="1">
        <f t="array" ref="AW26">_xlfn.IFNA(VLOOKUP($A26,TRANSPOSE(#REF!),AW$2+2,FALSE),0)</f>
        <v>#REF!</v>
      </c>
      <c r="AX26" t="e" cm="1">
        <f t="array" ref="AX26">_xlfn.IFNA(VLOOKUP($A26,TRANSPOSE(#REF!),AX$2+2,FALSE),0)</f>
        <v>#REF!</v>
      </c>
      <c r="AY26" t="e" cm="1">
        <f t="array" ref="AY26">_xlfn.IFNA(VLOOKUP($A26,TRANSPOSE(#REF!),AY$2+2,FALSE),0)</f>
        <v>#REF!</v>
      </c>
      <c r="AZ26" t="e" cm="1">
        <f t="array" ref="AZ26">_xlfn.IFNA(VLOOKUP($A26,TRANSPOSE(#REF!),AZ$2+2,FALSE),0)</f>
        <v>#REF!</v>
      </c>
      <c r="BA26" t="e" cm="1">
        <f t="array" ref="BA26">_xlfn.IFNA(VLOOKUP($A26,TRANSPOSE(#REF!),BA$2+2,FALSE),0)</f>
        <v>#REF!</v>
      </c>
      <c r="BB26" t="e" cm="1">
        <f t="array" ref="BB26">_xlfn.IFNA(VLOOKUP($A26,TRANSPOSE(#REF!),BB$2+2,FALSE),0)</f>
        <v>#REF!</v>
      </c>
      <c r="BC26" t="e" cm="1">
        <f t="array" ref="BC26">_xlfn.IFNA(VLOOKUP($A26,TRANSPOSE(#REF!),BC$2+2,FALSE),0)</f>
        <v>#REF!</v>
      </c>
      <c r="BD26" t="e" cm="1">
        <f t="array" ref="BD26">_xlfn.IFNA(VLOOKUP($A26,TRANSPOSE(#REF!),BD$2+2,FALSE),0)</f>
        <v>#REF!</v>
      </c>
      <c r="BE26" t="e" cm="1">
        <f t="array" ref="BE26">_xlfn.IFNA(VLOOKUP($A26,TRANSPOSE(#REF!),BE$2+2,FALSE),0)</f>
        <v>#REF!</v>
      </c>
      <c r="BF26" t="e" cm="1">
        <f t="array" ref="BF26">_xlfn.IFNA(VLOOKUP($A26,TRANSPOSE(#REF!),BF$2+2,FALSE),0)</f>
        <v>#REF!</v>
      </c>
      <c r="BG26" t="e" cm="1">
        <f t="array" ref="BG26">_xlfn.IFNA(VLOOKUP($A26,TRANSPOSE(#REF!),BG$2+2,FALSE),0)</f>
        <v>#REF!</v>
      </c>
      <c r="BH26" t="e" cm="1">
        <f t="array" ref="BH26">_xlfn.IFNA(VLOOKUP($A26,TRANSPOSE(#REF!),BH$2+2,FALSE),0)</f>
        <v>#REF!</v>
      </c>
      <c r="BI26" t="e" cm="1">
        <f t="array" ref="BI26">_xlfn.IFNA(VLOOKUP($A26,TRANSPOSE(#REF!),BI$2+2,FALSE),0)</f>
        <v>#REF!</v>
      </c>
      <c r="BJ26" t="e" cm="1">
        <f t="array" ref="BJ26">_xlfn.IFNA(VLOOKUP($A26,TRANSPOSE(#REF!),BJ$2+2,FALSE),0)</f>
        <v>#REF!</v>
      </c>
      <c r="BK26" t="e" cm="1">
        <f t="array" ref="BK26">_xlfn.IFNA(VLOOKUP($A26,TRANSPOSE(#REF!),BK$2+2,FALSE),0)</f>
        <v>#REF!</v>
      </c>
      <c r="BL26" t="e" cm="1">
        <f t="array" ref="BL26">_xlfn.IFNA(VLOOKUP($A26,TRANSPOSE(#REF!),BL$2+2,FALSE),0)</f>
        <v>#REF!</v>
      </c>
      <c r="BM26" t="e" cm="1">
        <f t="array" ref="BM26">_xlfn.IFNA(VLOOKUP($A26,TRANSPOSE(#REF!),BM$2+2,FALSE),0)</f>
        <v>#REF!</v>
      </c>
      <c r="BN26" t="e" cm="1">
        <f t="array" ref="BN26">_xlfn.IFNA(VLOOKUP($A26,TRANSPOSE(#REF!),BN$2+2,FALSE),0)</f>
        <v>#REF!</v>
      </c>
      <c r="BO26" t="e" cm="1">
        <f t="array" ref="BO26">_xlfn.IFNA(VLOOKUP($A26,TRANSPOSE(#REF!),BO$2+2,FALSE),0)</f>
        <v>#REF!</v>
      </c>
      <c r="BP26" t="e" cm="1">
        <f t="array" ref="BP26">_xlfn.IFNA(VLOOKUP($A26,TRANSPOSE(#REF!),BP$2+2,FALSE),0)</f>
        <v>#REF!</v>
      </c>
      <c r="BQ26" t="e" cm="1">
        <f t="array" ref="BQ26">_xlfn.IFNA(VLOOKUP($A26,TRANSPOSE(#REF!),BQ$2+2,FALSE),0)</f>
        <v>#REF!</v>
      </c>
      <c r="BR26" t="e" cm="1">
        <f t="array" ref="BR26">_xlfn.IFNA(VLOOKUP($A26,TRANSPOSE(#REF!),BR$2+2,FALSE),0)</f>
        <v>#REF!</v>
      </c>
      <c r="BS26" t="e" cm="1">
        <f t="array" ref="BS26">_xlfn.IFNA(VLOOKUP($A26,TRANSPOSE(#REF!),BS$2+2,FALSE),0)</f>
        <v>#REF!</v>
      </c>
      <c r="BT26" t="e" cm="1">
        <f t="array" ref="BT26">_xlfn.IFNA(VLOOKUP($A26,TRANSPOSE(#REF!),BT$2+2,FALSE),0)</f>
        <v>#REF!</v>
      </c>
      <c r="BU26" t="e" cm="1">
        <f t="array" ref="BU26">_xlfn.IFNA(VLOOKUP($A26,TRANSPOSE(#REF!),BU$2+2,FALSE),0)</f>
        <v>#REF!</v>
      </c>
      <c r="BV26" t="e" cm="1">
        <f t="array" ref="BV26">_xlfn.IFNA(VLOOKUP($A26,TRANSPOSE(#REF!),BV$2+2,FALSE),0)</f>
        <v>#REF!</v>
      </c>
      <c r="BW26" t="e" cm="1">
        <f t="array" ref="BW26">_xlfn.IFNA(VLOOKUP($A26,TRANSPOSE(#REF!),BW$2+2,FALSE),0)</f>
        <v>#REF!</v>
      </c>
      <c r="BX26" t="e" cm="1">
        <f t="array" ref="BX26">_xlfn.IFNA(VLOOKUP($A26,TRANSPOSE(#REF!),BX$2+2,FALSE),0)</f>
        <v>#REF!</v>
      </c>
      <c r="BY26" t="e" cm="1">
        <f t="array" ref="BY26">_xlfn.IFNA(VLOOKUP($A26,TRANSPOSE(#REF!),BY$2+2,FALSE),0)</f>
        <v>#REF!</v>
      </c>
      <c r="BZ26" t="e" cm="1">
        <f t="array" ref="BZ26">_xlfn.IFNA(VLOOKUP($A26,TRANSPOSE(#REF!),BZ$2+2,FALSE),0)</f>
        <v>#REF!</v>
      </c>
      <c r="CA26" t="e" cm="1">
        <f t="array" ref="CA26">_xlfn.IFNA(VLOOKUP($A26,TRANSPOSE(#REF!),CA$2+2,FALSE),0)</f>
        <v>#REF!</v>
      </c>
      <c r="CB26" t="e" cm="1">
        <f t="array" ref="CB26">_xlfn.IFNA(VLOOKUP($A26,TRANSPOSE(#REF!),CB$2+2,FALSE),0)</f>
        <v>#REF!</v>
      </c>
      <c r="CC26" t="e" cm="1">
        <f t="array" ref="CC26">_xlfn.IFNA(VLOOKUP($A26,TRANSPOSE(#REF!),CC$2+2,FALSE),0)</f>
        <v>#REF!</v>
      </c>
      <c r="CD26" t="e" cm="1">
        <f t="array" ref="CD26">_xlfn.IFNA(VLOOKUP($A26,TRANSPOSE(#REF!),CD$2+2,FALSE),0)</f>
        <v>#REF!</v>
      </c>
      <c r="CE26" t="e" cm="1">
        <f t="array" ref="CE26">_xlfn.IFNA(VLOOKUP($A26,TRANSPOSE(#REF!),CE$2+2,FALSE),0)</f>
        <v>#REF!</v>
      </c>
      <c r="CF26" t="e" cm="1">
        <f t="array" ref="CF26">_xlfn.IFNA(VLOOKUP($A26,TRANSPOSE(#REF!),CF$2+2,FALSE),0)</f>
        <v>#REF!</v>
      </c>
      <c r="CG26" t="e" cm="1">
        <f t="array" ref="CG26">_xlfn.IFNA(VLOOKUP($A26,TRANSPOSE(#REF!),CG$2+2,FALSE),0)</f>
        <v>#REF!</v>
      </c>
      <c r="CH26" t="e" cm="1">
        <f t="array" ref="CH26">_xlfn.IFNA(VLOOKUP($A26,TRANSPOSE(#REF!),CH$2+2,FALSE),0)</f>
        <v>#REF!</v>
      </c>
      <c r="CI26" t="e" cm="1">
        <f t="array" ref="CI26">_xlfn.IFNA(VLOOKUP($A26,TRANSPOSE(#REF!),CI$2+2,FALSE),0)</f>
        <v>#REF!</v>
      </c>
      <c r="CJ26" t="e" cm="1">
        <f t="array" ref="CJ26">_xlfn.IFNA(VLOOKUP($A26,TRANSPOSE(#REF!),CJ$2+2,FALSE),0)</f>
        <v>#REF!</v>
      </c>
      <c r="CK26" t="e" cm="1">
        <f t="array" ref="CK26">_xlfn.IFNA(VLOOKUP($A26,TRANSPOSE(#REF!),CK$2+2,FALSE),0)</f>
        <v>#REF!</v>
      </c>
      <c r="CL26" t="e" cm="1">
        <f t="array" ref="CL26">_xlfn.IFNA(VLOOKUP($A26,TRANSPOSE(#REF!),CL$2+2,FALSE),0)</f>
        <v>#REF!</v>
      </c>
      <c r="CM26" t="e" cm="1">
        <f t="array" ref="CM26">_xlfn.IFNA(VLOOKUP($A26,TRANSPOSE(#REF!),CM$2+2,FALSE),0)</f>
        <v>#REF!</v>
      </c>
      <c r="CN26" t="e" cm="1">
        <f t="array" ref="CN26">_xlfn.IFNA(VLOOKUP($A26,TRANSPOSE(#REF!),CN$2+2,FALSE),0)</f>
        <v>#REF!</v>
      </c>
      <c r="CO26" t="e" cm="1">
        <f t="array" ref="CO26">_xlfn.IFNA(VLOOKUP($A26,TRANSPOSE(#REF!),CO$2+2,FALSE),0)</f>
        <v>#REF!</v>
      </c>
      <c r="CP26" t="e" cm="1">
        <f t="array" ref="CP26">_xlfn.IFNA(VLOOKUP($A26,TRANSPOSE(#REF!),CP$2+2,FALSE),0)</f>
        <v>#REF!</v>
      </c>
      <c r="CQ26" t="e" cm="1">
        <f t="array" ref="CQ26">_xlfn.IFNA(VLOOKUP($A26,TRANSPOSE(#REF!),CQ$2+2,FALSE),0)</f>
        <v>#REF!</v>
      </c>
      <c r="CR26" t="e" cm="1">
        <f t="array" ref="CR26">_xlfn.IFNA(VLOOKUP($A26,TRANSPOSE(#REF!),CR$2+2,FALSE),0)</f>
        <v>#REF!</v>
      </c>
      <c r="CS26" t="e" cm="1">
        <f t="array" ref="CS26">_xlfn.IFNA(VLOOKUP($A26,TRANSPOSE(#REF!),CS$2+2,FALSE),0)</f>
        <v>#REF!</v>
      </c>
      <c r="CT26" t="e" cm="1">
        <f t="array" ref="CT26">_xlfn.IFNA(VLOOKUP($A26,TRANSPOSE(#REF!),CT$2+2,FALSE),0)</f>
        <v>#REF!</v>
      </c>
      <c r="CU26" t="e" cm="1">
        <f t="array" ref="CU26">_xlfn.IFNA(VLOOKUP($A26,TRANSPOSE(#REF!),CU$2+2,FALSE),0)</f>
        <v>#REF!</v>
      </c>
      <c r="CV26" t="e" cm="1">
        <f t="array" ref="CV26">_xlfn.IFNA(VLOOKUP($A26,TRANSPOSE(#REF!),CV$2+2,FALSE),0)</f>
        <v>#REF!</v>
      </c>
      <c r="CW26" t="e" cm="1">
        <f t="array" ref="CW26">_xlfn.IFNA(VLOOKUP($A26,TRANSPOSE(#REF!),CW$2+2,FALSE),0)</f>
        <v>#REF!</v>
      </c>
      <c r="CX26" t="e" cm="1">
        <f t="array" ref="CX26">_xlfn.IFNA(VLOOKUP($A26,TRANSPOSE(#REF!),CX$2+2,FALSE),0)</f>
        <v>#REF!</v>
      </c>
      <c r="CY26" t="e" cm="1">
        <f t="array" ref="CY26">_xlfn.IFNA(VLOOKUP($A26,TRANSPOSE(#REF!),CY$2+2,FALSE),0)</f>
        <v>#REF!</v>
      </c>
      <c r="CZ26" t="e" cm="1">
        <f t="array" ref="CZ26">_xlfn.IFNA(VLOOKUP($A26,TRANSPOSE(#REF!),CZ$2+2,FALSE),0)</f>
        <v>#REF!</v>
      </c>
      <c r="DA26" t="e" cm="1">
        <f t="array" ref="DA26">_xlfn.IFNA(VLOOKUP($A26,TRANSPOSE(#REF!),DA$2+2,FALSE),0)</f>
        <v>#REF!</v>
      </c>
      <c r="DB26" t="e" cm="1">
        <f t="array" ref="DB26">_xlfn.IFNA(VLOOKUP($A26,TRANSPOSE(#REF!),DB$2+2,FALSE),0)</f>
        <v>#REF!</v>
      </c>
      <c r="DC26" t="e" cm="1">
        <f t="array" ref="DC26">_xlfn.IFNA(VLOOKUP($A26,TRANSPOSE(#REF!),DC$2+2,FALSE),0)</f>
        <v>#REF!</v>
      </c>
      <c r="DD26" t="e" cm="1">
        <f t="array" ref="DD26">_xlfn.IFNA(VLOOKUP($A26,TRANSPOSE(#REF!),DD$2+2,FALSE),0)</f>
        <v>#REF!</v>
      </c>
      <c r="DE26" t="e" cm="1">
        <f t="array" ref="DE26">_xlfn.IFNA(VLOOKUP($A26,TRANSPOSE(#REF!),DE$2+2,FALSE),0)</f>
        <v>#REF!</v>
      </c>
      <c r="DF26" t="e" cm="1">
        <f t="array" ref="DF26">_xlfn.IFNA(VLOOKUP($A26,TRANSPOSE(#REF!),DF$2+2,FALSE),0)</f>
        <v>#REF!</v>
      </c>
      <c r="DG26" t="e" cm="1">
        <f t="array" ref="DG26">_xlfn.IFNA(VLOOKUP($A26,TRANSPOSE(#REF!),DG$2+2,FALSE),0)</f>
        <v>#REF!</v>
      </c>
      <c r="DH26" t="e" cm="1">
        <f t="array" ref="DH26">_xlfn.IFNA(VLOOKUP($A26,TRANSPOSE(#REF!),DH$2+2,FALSE),0)</f>
        <v>#REF!</v>
      </c>
      <c r="DI26" t="e" cm="1">
        <f t="array" ref="DI26">_xlfn.IFNA(VLOOKUP($A26,TRANSPOSE(#REF!),DI$2+2,FALSE),0)</f>
        <v>#REF!</v>
      </c>
      <c r="DJ26" t="e" cm="1">
        <f t="array" ref="DJ26">_xlfn.IFNA(VLOOKUP($A26,TRANSPOSE(#REF!),DJ$2+2,FALSE),0)</f>
        <v>#REF!</v>
      </c>
      <c r="DK26" t="e" cm="1">
        <f t="array" ref="DK26">_xlfn.IFNA(VLOOKUP($A26,TRANSPOSE(#REF!),DK$2+2,FALSE),0)</f>
        <v>#REF!</v>
      </c>
      <c r="DL26" t="e" cm="1">
        <f t="array" ref="DL26">_xlfn.IFNA(VLOOKUP($A26,TRANSPOSE(#REF!),DL$2+2,FALSE),0)</f>
        <v>#REF!</v>
      </c>
      <c r="DM26" t="e" cm="1">
        <f t="array" ref="DM26">_xlfn.IFNA(VLOOKUP($A26,TRANSPOSE(#REF!),DM$2+2,FALSE),0)</f>
        <v>#REF!</v>
      </c>
      <c r="DN26" t="e" cm="1">
        <f t="array" ref="DN26">_xlfn.IFNA(VLOOKUP($A26,TRANSPOSE(#REF!),DN$2+2,FALSE),0)</f>
        <v>#REF!</v>
      </c>
      <c r="DO26" t="e" cm="1">
        <f t="array" ref="DO26">_xlfn.IFNA(VLOOKUP($A26,TRANSPOSE(#REF!),DO$2+2,FALSE),0)</f>
        <v>#REF!</v>
      </c>
      <c r="DP26" t="e" cm="1">
        <f t="array" ref="DP26">_xlfn.IFNA(VLOOKUP($A26,TRANSPOSE(#REF!),DP$2+2,FALSE),0)</f>
        <v>#REF!</v>
      </c>
      <c r="DQ26" t="e" cm="1">
        <f t="array" ref="DQ26">_xlfn.IFNA(VLOOKUP($A26,TRANSPOSE(#REF!),DQ$2+2,FALSE),0)</f>
        <v>#REF!</v>
      </c>
      <c r="DR26" t="e" cm="1">
        <f t="array" ref="DR26">_xlfn.IFNA(VLOOKUP($A26,TRANSPOSE(#REF!),DR$2+2,FALSE),0)</f>
        <v>#REF!</v>
      </c>
      <c r="DS26" t="e" cm="1">
        <f t="array" ref="DS26">_xlfn.IFNA(VLOOKUP($A26,TRANSPOSE(#REF!),DS$2+2,FALSE),0)</f>
        <v>#REF!</v>
      </c>
      <c r="DT26" t="e" cm="1">
        <f t="array" ref="DT26">_xlfn.IFNA(VLOOKUP($A26,TRANSPOSE(#REF!),DT$2+2,FALSE),0)</f>
        <v>#REF!</v>
      </c>
      <c r="DU26" t="e" cm="1">
        <f t="array" ref="DU26">_xlfn.IFNA(VLOOKUP($A26,TRANSPOSE(#REF!),DU$2+2,FALSE),0)</f>
        <v>#REF!</v>
      </c>
      <c r="DV26" t="e" cm="1">
        <f t="array" ref="DV26">_xlfn.IFNA(VLOOKUP($A26,TRANSPOSE(#REF!),DV$2+2,FALSE),0)</f>
        <v>#REF!</v>
      </c>
      <c r="DW26" t="e" cm="1">
        <f t="array" ref="DW26">_xlfn.IFNA(VLOOKUP($A26,TRANSPOSE(#REF!),DW$2+2,FALSE),0)</f>
        <v>#REF!</v>
      </c>
      <c r="DX26" t="e" cm="1">
        <f t="array" ref="DX26">_xlfn.IFNA(VLOOKUP($A26,TRANSPOSE(#REF!),DX$2+2,FALSE),0)</f>
        <v>#REF!</v>
      </c>
      <c r="DY26" t="e" cm="1">
        <f t="array" ref="DY26">_xlfn.IFNA(VLOOKUP($A26,TRANSPOSE(#REF!),DY$2+2,FALSE),0)</f>
        <v>#REF!</v>
      </c>
      <c r="DZ26" t="e" cm="1">
        <f t="array" ref="DZ26">_xlfn.IFNA(VLOOKUP($A26,TRANSPOSE(#REF!),DZ$2+2,FALSE),0)</f>
        <v>#REF!</v>
      </c>
      <c r="EA26" t="e" cm="1">
        <f t="array" ref="EA26">_xlfn.IFNA(VLOOKUP($A26,TRANSPOSE(#REF!),EA$2+2,FALSE),0)</f>
        <v>#REF!</v>
      </c>
      <c r="EB26" t="e" cm="1">
        <f t="array" ref="EB26">_xlfn.IFNA(VLOOKUP($A26,TRANSPOSE(#REF!),EB$2+2,FALSE),0)</f>
        <v>#REF!</v>
      </c>
      <c r="EC26" t="e" cm="1">
        <f t="array" ref="EC26">_xlfn.IFNA(VLOOKUP($A26,TRANSPOSE(#REF!),EC$2+2,FALSE),0)</f>
        <v>#REF!</v>
      </c>
      <c r="ED26" t="e" cm="1">
        <f t="array" ref="ED26">_xlfn.IFNA(VLOOKUP($A26,TRANSPOSE(#REF!),ED$2+2,FALSE),0)</f>
        <v>#REF!</v>
      </c>
      <c r="EE26" t="e" cm="1">
        <f t="array" ref="EE26">_xlfn.IFNA(VLOOKUP($A26,TRANSPOSE(#REF!),EE$2+2,FALSE),0)</f>
        <v>#REF!</v>
      </c>
      <c r="EF26" t="e" cm="1">
        <f t="array" ref="EF26">_xlfn.IFNA(VLOOKUP($A26,TRANSPOSE(#REF!),EF$2+2,FALSE),0)</f>
        <v>#REF!</v>
      </c>
      <c r="EG26" t="e" cm="1">
        <f t="array" ref="EG26">_xlfn.IFNA(VLOOKUP($A26,TRANSPOSE(#REF!),EG$2+2,FALSE),0)</f>
        <v>#REF!</v>
      </c>
      <c r="EH26" t="e" cm="1">
        <f t="array" ref="EH26">_xlfn.IFNA(VLOOKUP($A26,TRANSPOSE(#REF!),EH$2+2,FALSE),0)</f>
        <v>#REF!</v>
      </c>
      <c r="EI26" t="e" cm="1">
        <f t="array" ref="EI26">_xlfn.IFNA(VLOOKUP($A26,TRANSPOSE(#REF!),EI$2+2,FALSE),0)</f>
        <v>#REF!</v>
      </c>
      <c r="EJ26" t="e" cm="1">
        <f t="array" ref="EJ26">_xlfn.IFNA(VLOOKUP($A26,TRANSPOSE(#REF!),EJ$2+2,FALSE),0)</f>
        <v>#REF!</v>
      </c>
      <c r="EK26" t="e" cm="1">
        <f t="array" ref="EK26">_xlfn.IFNA(VLOOKUP($A26,TRANSPOSE(#REF!),EK$2+2,FALSE),0)</f>
        <v>#REF!</v>
      </c>
      <c r="EL26" t="e" cm="1">
        <f t="array" ref="EL26">_xlfn.IFNA(VLOOKUP($A26,TRANSPOSE(#REF!),EL$2+2,FALSE),0)</f>
        <v>#REF!</v>
      </c>
      <c r="EM26" t="e" cm="1">
        <f t="array" ref="EM26">_xlfn.IFNA(VLOOKUP($A26,TRANSPOSE(#REF!),EM$2+2,FALSE),0)</f>
        <v>#REF!</v>
      </c>
      <c r="EN26" t="e" cm="1">
        <f t="array" ref="EN26">_xlfn.IFNA(VLOOKUP($A26,TRANSPOSE(#REF!),EN$2+2,FALSE),0)</f>
        <v>#REF!</v>
      </c>
      <c r="EO26" t="e" cm="1">
        <f t="array" ref="EO26">_xlfn.IFNA(VLOOKUP($A26,TRANSPOSE(#REF!),EO$2+2,FALSE),0)</f>
        <v>#REF!</v>
      </c>
      <c r="EP26" t="e" cm="1">
        <f t="array" ref="EP26">_xlfn.IFNA(VLOOKUP($A26,TRANSPOSE(#REF!),EP$2+2,FALSE),0)</f>
        <v>#REF!</v>
      </c>
      <c r="EQ26" t="e" cm="1">
        <f t="array" ref="EQ26">_xlfn.IFNA(VLOOKUP($A26,TRANSPOSE(#REF!),EQ$2+2,FALSE),0)</f>
        <v>#REF!</v>
      </c>
      <c r="ER26" t="e" cm="1">
        <f t="array" ref="ER26">_xlfn.IFNA(VLOOKUP($A26,TRANSPOSE(#REF!),ER$2+2,FALSE),0)</f>
        <v>#REF!</v>
      </c>
      <c r="ES26" t="e" cm="1">
        <f t="array" ref="ES26">_xlfn.IFNA(VLOOKUP($A26,TRANSPOSE(#REF!),ES$2+2,FALSE),0)</f>
        <v>#REF!</v>
      </c>
      <c r="ET26" t="e" cm="1">
        <f t="array" ref="ET26">_xlfn.IFNA(VLOOKUP($A26,TRANSPOSE(#REF!),ET$2+2,FALSE),0)</f>
        <v>#REF!</v>
      </c>
      <c r="EU26" t="e" cm="1">
        <f t="array" ref="EU26">_xlfn.IFNA(VLOOKUP($A26,TRANSPOSE(#REF!),EU$2+2,FALSE),0)</f>
        <v>#REF!</v>
      </c>
      <c r="EV26" t="e" cm="1">
        <f t="array" ref="EV26">_xlfn.IFNA(VLOOKUP($A26,TRANSPOSE(#REF!),EV$2+2,FALSE),0)</f>
        <v>#REF!</v>
      </c>
      <c r="EW26" t="e" cm="1">
        <f t="array" ref="EW26">_xlfn.IFNA(VLOOKUP($A26,TRANSPOSE(#REF!),EW$2+2,FALSE),0)</f>
        <v>#REF!</v>
      </c>
      <c r="EX26" t="e" cm="1">
        <f t="array" ref="EX26">_xlfn.IFNA(VLOOKUP($A26,TRANSPOSE(#REF!),EX$2+2,FALSE),0)</f>
        <v>#REF!</v>
      </c>
      <c r="EY26" t="e" cm="1">
        <f t="array" ref="EY26">_xlfn.IFNA(VLOOKUP($A26,TRANSPOSE(#REF!),EY$2+2,FALSE),0)</f>
        <v>#REF!</v>
      </c>
      <c r="EZ26" t="e" cm="1">
        <f t="array" ref="EZ26">_xlfn.IFNA(VLOOKUP($A26,TRANSPOSE(#REF!),EZ$2+2,FALSE),0)</f>
        <v>#REF!</v>
      </c>
      <c r="FA26" t="e" cm="1">
        <f t="array" ref="FA26">_xlfn.IFNA(VLOOKUP($A26,TRANSPOSE(#REF!),FA$2+2,FALSE),0)</f>
        <v>#REF!</v>
      </c>
      <c r="FB26" t="e" cm="1">
        <f t="array" ref="FB26">_xlfn.IFNA(VLOOKUP($A26,TRANSPOSE(#REF!),FB$2+2,FALSE),0)</f>
        <v>#REF!</v>
      </c>
      <c r="FC26" t="e" cm="1">
        <f t="array" ref="FC26">_xlfn.IFNA(VLOOKUP($A26,TRANSPOSE(#REF!),FC$2+2,FALSE),0)</f>
        <v>#REF!</v>
      </c>
      <c r="FD26" t="e" cm="1">
        <f t="array" ref="FD26">_xlfn.IFNA(VLOOKUP($A26,TRANSPOSE(#REF!),FD$2+2,FALSE),0)</f>
        <v>#REF!</v>
      </c>
      <c r="FE26" t="e" cm="1">
        <f t="array" ref="FE26">_xlfn.IFNA(VLOOKUP($A26,TRANSPOSE(#REF!),FE$2+2,FALSE),0)</f>
        <v>#REF!</v>
      </c>
      <c r="FF26" t="e" cm="1">
        <f t="array" ref="FF26">_xlfn.IFNA(VLOOKUP($A26,TRANSPOSE(#REF!),FF$2+2,FALSE),0)</f>
        <v>#REF!</v>
      </c>
      <c r="FG26" t="e" cm="1">
        <f t="array" ref="FG26">_xlfn.IFNA(VLOOKUP($A26,TRANSPOSE(#REF!),FG$2+2,FALSE),0)</f>
        <v>#REF!</v>
      </c>
      <c r="FH26" t="e" cm="1">
        <f t="array" ref="FH26">_xlfn.IFNA(VLOOKUP($A26,TRANSPOSE(#REF!),FH$2+2,FALSE),0)</f>
        <v>#REF!</v>
      </c>
      <c r="FI26" t="e" cm="1">
        <f t="array" ref="FI26">_xlfn.IFNA(VLOOKUP($A26,TRANSPOSE(#REF!),FI$2+2,FALSE),0)</f>
        <v>#REF!</v>
      </c>
      <c r="FJ26" t="e" cm="1">
        <f t="array" ref="FJ26">_xlfn.IFNA(VLOOKUP($A26,TRANSPOSE(#REF!),FJ$2+2,FALSE),0)</f>
        <v>#REF!</v>
      </c>
      <c r="FK26" t="e" cm="1">
        <f t="array" ref="FK26">_xlfn.IFNA(VLOOKUP($A26,TRANSPOSE(#REF!),FK$2+2,FALSE),0)</f>
        <v>#REF!</v>
      </c>
      <c r="FL26" t="e" cm="1">
        <f t="array" ref="FL26">_xlfn.IFNA(VLOOKUP($A26,TRANSPOSE(#REF!),FL$2+2,FALSE),0)</f>
        <v>#REF!</v>
      </c>
      <c r="FM26" t="e" cm="1">
        <f t="array" ref="FM26">_xlfn.IFNA(VLOOKUP($A26,TRANSPOSE(#REF!),FM$2+2,FALSE),0)</f>
        <v>#REF!</v>
      </c>
      <c r="FN26" t="e" cm="1">
        <f t="array" ref="FN26">_xlfn.IFNA(VLOOKUP($A26,TRANSPOSE(#REF!),FN$2+2,FALSE),0)</f>
        <v>#REF!</v>
      </c>
      <c r="FO26" t="e" cm="1">
        <f t="array" ref="FO26">_xlfn.IFNA(VLOOKUP($A26,TRANSPOSE(#REF!),FO$2+2,FALSE),0)</f>
        <v>#REF!</v>
      </c>
      <c r="FP26" t="e" cm="1">
        <f t="array" ref="FP26">_xlfn.IFNA(VLOOKUP($A26,TRANSPOSE(#REF!),FP$2+2,FALSE),0)</f>
        <v>#REF!</v>
      </c>
      <c r="FQ26" t="e" cm="1">
        <f t="array" ref="FQ26">_xlfn.IFNA(VLOOKUP($A26,TRANSPOSE(#REF!),FQ$2+2,FALSE),0)</f>
        <v>#REF!</v>
      </c>
      <c r="FR26" t="e" cm="1">
        <f t="array" ref="FR26">_xlfn.IFNA(VLOOKUP($A26,TRANSPOSE(#REF!),FR$2+2,FALSE),0)</f>
        <v>#REF!</v>
      </c>
      <c r="FS26" t="e" cm="1">
        <f t="array" ref="FS26">_xlfn.IFNA(VLOOKUP($A26,TRANSPOSE(#REF!),FS$2+2,FALSE),0)</f>
        <v>#REF!</v>
      </c>
      <c r="FT26" t="e" cm="1">
        <f t="array" ref="FT26">_xlfn.IFNA(VLOOKUP($A26,TRANSPOSE(#REF!),FT$2+2,FALSE),0)</f>
        <v>#REF!</v>
      </c>
      <c r="FU26" t="e" cm="1">
        <f t="array" ref="FU26">_xlfn.IFNA(VLOOKUP($A26,TRANSPOSE(#REF!),FU$2+2,FALSE),0)</f>
        <v>#REF!</v>
      </c>
      <c r="FV26" t="e" cm="1">
        <f t="array" ref="FV26">_xlfn.IFNA(VLOOKUP($A26,TRANSPOSE(#REF!),FV$2+2,FALSE),0)</f>
        <v>#REF!</v>
      </c>
      <c r="FW26" t="e" cm="1">
        <f t="array" ref="FW26">_xlfn.IFNA(VLOOKUP($A26,TRANSPOSE(#REF!),FW$2+2,FALSE),0)</f>
        <v>#REF!</v>
      </c>
      <c r="FX26" t="e" cm="1">
        <f t="array" ref="FX26">_xlfn.IFNA(VLOOKUP($A26,TRANSPOSE(#REF!),FX$2+2,FALSE),0)</f>
        <v>#REF!</v>
      </c>
      <c r="FY26" t="e" cm="1">
        <f t="array" ref="FY26">_xlfn.IFNA(VLOOKUP($A26,TRANSPOSE(#REF!),FY$2+2,FALSE),0)</f>
        <v>#REF!</v>
      </c>
      <c r="FZ26" t="e" cm="1">
        <f t="array" ref="FZ26">_xlfn.IFNA(VLOOKUP($A26,TRANSPOSE(#REF!),FZ$2+2,FALSE),0)</f>
        <v>#REF!</v>
      </c>
      <c r="GA26" t="e" cm="1">
        <f t="array" ref="GA26">_xlfn.IFNA(VLOOKUP($A26,TRANSPOSE(#REF!),GA$2+2,FALSE),0)</f>
        <v>#REF!</v>
      </c>
      <c r="GB26" t="e" cm="1">
        <f t="array" ref="GB26">_xlfn.IFNA(VLOOKUP($A26,TRANSPOSE(#REF!),GB$2+2,FALSE),0)</f>
        <v>#REF!</v>
      </c>
      <c r="GC26" t="e" cm="1">
        <f t="array" ref="GC26">_xlfn.IFNA(VLOOKUP($A26,TRANSPOSE(#REF!),GC$2+2,FALSE),0)</f>
        <v>#REF!</v>
      </c>
      <c r="GD26" t="e" cm="1">
        <f t="array" ref="GD26">_xlfn.IFNA(VLOOKUP($A26,TRANSPOSE(#REF!),GD$2+2,FALSE),0)</f>
        <v>#REF!</v>
      </c>
      <c r="GE26" t="e" cm="1">
        <f t="array" ref="GE26">_xlfn.IFNA(VLOOKUP($A26,TRANSPOSE(#REF!),GE$2+2,FALSE),0)</f>
        <v>#REF!</v>
      </c>
      <c r="GF26" t="e" cm="1">
        <f t="array" ref="GF26">_xlfn.IFNA(VLOOKUP($A26,TRANSPOSE(#REF!),GF$2+2,FALSE),0)</f>
        <v>#REF!</v>
      </c>
      <c r="GG26" t="e" cm="1">
        <f t="array" ref="GG26">_xlfn.IFNA(VLOOKUP($A26,TRANSPOSE(#REF!),GG$2+2,FALSE),0)</f>
        <v>#REF!</v>
      </c>
      <c r="GH26" t="e" cm="1">
        <f t="array" ref="GH26">_xlfn.IFNA(VLOOKUP($A26,TRANSPOSE(#REF!),GH$2+2,FALSE),0)</f>
        <v>#REF!</v>
      </c>
      <c r="GI26" t="e" cm="1">
        <f t="array" ref="GI26">_xlfn.IFNA(VLOOKUP($A26,TRANSPOSE(#REF!),GI$2+2,FALSE),0)</f>
        <v>#REF!</v>
      </c>
      <c r="GJ26" t="e" cm="1">
        <f t="array" ref="GJ26">_xlfn.IFNA(VLOOKUP($A26,TRANSPOSE(#REF!),GJ$2+2,FALSE),0)</f>
        <v>#REF!</v>
      </c>
      <c r="GK26" t="e" cm="1">
        <f t="array" ref="GK26">_xlfn.IFNA(VLOOKUP($A26,TRANSPOSE(#REF!),GK$2+2,FALSE),0)</f>
        <v>#REF!</v>
      </c>
      <c r="GL26" t="e" cm="1">
        <f t="array" ref="GL26">_xlfn.IFNA(VLOOKUP($A26,TRANSPOSE(#REF!),GL$2+2,FALSE),0)</f>
        <v>#REF!</v>
      </c>
      <c r="GM26" t="e" cm="1">
        <f t="array" ref="GM26">_xlfn.IFNA(VLOOKUP($A26,TRANSPOSE(#REF!),GM$2+2,FALSE),0)</f>
        <v>#REF!</v>
      </c>
      <c r="GN26" t="e" cm="1">
        <f t="array" ref="GN26">_xlfn.IFNA(VLOOKUP($A26,TRANSPOSE(#REF!),GN$2+2,FALSE),0)</f>
        <v>#REF!</v>
      </c>
      <c r="GO26" t="e" cm="1">
        <f t="array" ref="GO26">_xlfn.IFNA(VLOOKUP($A26,TRANSPOSE(#REF!),GO$2+2,FALSE),0)</f>
        <v>#REF!</v>
      </c>
      <c r="GP26" t="e" cm="1">
        <f t="array" ref="GP26">_xlfn.IFNA(VLOOKUP($A26,TRANSPOSE(#REF!),GP$2+2,FALSE),0)</f>
        <v>#REF!</v>
      </c>
      <c r="GQ26" t="e" cm="1">
        <f t="array" ref="GQ26">_xlfn.IFNA(VLOOKUP($A26,TRANSPOSE(#REF!),GQ$2+2,FALSE),0)</f>
        <v>#REF!</v>
      </c>
      <c r="GR26" t="e" cm="1">
        <f t="array" ref="GR26">_xlfn.IFNA(VLOOKUP($A26,TRANSPOSE(#REF!),GR$2+2,FALSE),0)</f>
        <v>#REF!</v>
      </c>
      <c r="GS26" t="e" cm="1">
        <f t="array" ref="GS26">_xlfn.IFNA(VLOOKUP($A26,TRANSPOSE(#REF!),GS$2+2,FALSE),0)</f>
        <v>#REF!</v>
      </c>
      <c r="GT26" t="e" cm="1">
        <f t="array" ref="GT26">_xlfn.IFNA(VLOOKUP($A26,TRANSPOSE(#REF!),GT$2+2,FALSE),0)</f>
        <v>#REF!</v>
      </c>
      <c r="GU26" t="e" cm="1">
        <f t="array" ref="GU26">_xlfn.IFNA(VLOOKUP($A26,TRANSPOSE(#REF!),GU$2+2,FALSE),0)</f>
        <v>#REF!</v>
      </c>
      <c r="GV26" t="e" cm="1">
        <f t="array" ref="GV26">_xlfn.IFNA(VLOOKUP($A26,TRANSPOSE(#REF!),GV$2+2,FALSE),0)</f>
        <v>#REF!</v>
      </c>
      <c r="GW26" t="e" cm="1">
        <f t="array" ref="GW26">_xlfn.IFNA(VLOOKUP($A26,TRANSPOSE(#REF!),GW$2+2,FALSE),0)</f>
        <v>#REF!</v>
      </c>
      <c r="GX26" t="e" cm="1">
        <f t="array" ref="GX26">_xlfn.IFNA(VLOOKUP($A26,TRANSPOSE(#REF!),GX$2+2,FALSE),0)</f>
        <v>#REF!</v>
      </c>
      <c r="GY26" t="e" cm="1">
        <f t="array" ref="GY26">_xlfn.IFNA(VLOOKUP($A26,TRANSPOSE(#REF!),GY$2+2,FALSE),0)</f>
        <v>#REF!</v>
      </c>
      <c r="GZ26" t="e" cm="1">
        <f t="array" ref="GZ26">_xlfn.IFNA(VLOOKUP($A26,TRANSPOSE(#REF!),GZ$2+2,FALSE),0)</f>
        <v>#REF!</v>
      </c>
      <c r="HA26" t="e" cm="1">
        <f t="array" ref="HA26">_xlfn.IFNA(VLOOKUP($A26,TRANSPOSE(#REF!),HA$2+2,FALSE),0)</f>
        <v>#REF!</v>
      </c>
      <c r="HB26" t="e" cm="1">
        <f t="array" ref="HB26">_xlfn.IFNA(VLOOKUP($A26,TRANSPOSE(#REF!),HB$2+2,FALSE),0)</f>
        <v>#REF!</v>
      </c>
      <c r="HC26" t="e" cm="1">
        <f t="array" ref="HC26">_xlfn.IFNA(VLOOKUP($A26,TRANSPOSE(#REF!),HC$2+2,FALSE),0)</f>
        <v>#REF!</v>
      </c>
      <c r="HD26" t="e" cm="1">
        <f t="array" ref="HD26">_xlfn.IFNA(VLOOKUP($A26,TRANSPOSE(#REF!),HD$2+2,FALSE),0)</f>
        <v>#REF!</v>
      </c>
      <c r="HE26" t="e" cm="1">
        <f t="array" ref="HE26">_xlfn.IFNA(VLOOKUP($A26,TRANSPOSE(#REF!),HE$2+2,FALSE),0)</f>
        <v>#REF!</v>
      </c>
      <c r="HF26" t="e" cm="1">
        <f t="array" ref="HF26">_xlfn.IFNA(VLOOKUP($A26,TRANSPOSE(#REF!),HF$2+2,FALSE),0)</f>
        <v>#REF!</v>
      </c>
      <c r="HG26" t="e" cm="1">
        <f t="array" ref="HG26">_xlfn.IFNA(VLOOKUP($A26,TRANSPOSE(#REF!),HG$2+2,FALSE),0)</f>
        <v>#REF!</v>
      </c>
      <c r="HH26" t="e" cm="1">
        <f t="array" ref="HH26">_xlfn.IFNA(VLOOKUP($A26,TRANSPOSE(#REF!),HH$2+2,FALSE),0)</f>
        <v>#REF!</v>
      </c>
      <c r="HI26" t="e" cm="1">
        <f t="array" ref="HI26">_xlfn.IFNA(VLOOKUP($A26,TRANSPOSE(#REF!),HI$2+2,FALSE),0)</f>
        <v>#REF!</v>
      </c>
      <c r="HJ26" t="e" cm="1">
        <f t="array" ref="HJ26">_xlfn.IFNA(VLOOKUP($A26,TRANSPOSE(#REF!),HJ$2+2,FALSE),0)</f>
        <v>#REF!</v>
      </c>
      <c r="HK26" t="e" cm="1">
        <f t="array" ref="HK26">_xlfn.IFNA(VLOOKUP($A26,TRANSPOSE(#REF!),HK$2+2,FALSE),0)</f>
        <v>#REF!</v>
      </c>
      <c r="HL26" t="e" cm="1">
        <f t="array" ref="HL26">_xlfn.IFNA(VLOOKUP($A26,TRANSPOSE(#REF!),HL$2+2,FALSE),0)</f>
        <v>#REF!</v>
      </c>
      <c r="HM26" t="e" cm="1">
        <f t="array" ref="HM26">_xlfn.IFNA(VLOOKUP($A26,TRANSPOSE(#REF!),HM$2+2,FALSE),0)</f>
        <v>#REF!</v>
      </c>
      <c r="HN26" t="e" cm="1">
        <f t="array" ref="HN26">_xlfn.IFNA(VLOOKUP($A26,TRANSPOSE(#REF!),HN$2+2,FALSE),0)</f>
        <v>#REF!</v>
      </c>
      <c r="HO26" t="e" cm="1">
        <f t="array" ref="HO26">_xlfn.IFNA(VLOOKUP($A26,TRANSPOSE(#REF!),HO$2+2,FALSE),0)</f>
        <v>#REF!</v>
      </c>
      <c r="HP26" t="e" cm="1">
        <f t="array" ref="HP26">_xlfn.IFNA(VLOOKUP($A26,TRANSPOSE(#REF!),HP$2+2,FALSE),0)</f>
        <v>#REF!</v>
      </c>
      <c r="HQ26" t="e" cm="1">
        <f t="array" ref="HQ26">_xlfn.IFNA(VLOOKUP($A26,TRANSPOSE(#REF!),HQ$2+2,FALSE),0)</f>
        <v>#REF!</v>
      </c>
      <c r="HR26" t="e" cm="1">
        <f t="array" ref="HR26">_xlfn.IFNA(VLOOKUP($A26,TRANSPOSE(#REF!),HR$2+2,FALSE),0)</f>
        <v>#REF!</v>
      </c>
      <c r="HS26" t="e" cm="1">
        <f t="array" ref="HS26">_xlfn.IFNA(VLOOKUP($A26,TRANSPOSE(#REF!),HS$2+2,FALSE),0)</f>
        <v>#REF!</v>
      </c>
      <c r="HT26" t="e" cm="1">
        <f t="array" ref="HT26">_xlfn.IFNA(VLOOKUP($A26,TRANSPOSE(#REF!),HT$2+2,FALSE),0)</f>
        <v>#REF!</v>
      </c>
      <c r="HU26" t="e" cm="1">
        <f t="array" ref="HU26">_xlfn.IFNA(VLOOKUP($A26,TRANSPOSE(#REF!),HU$2+2,FALSE),0)</f>
        <v>#REF!</v>
      </c>
      <c r="HV26" t="e" cm="1">
        <f t="array" ref="HV26">_xlfn.IFNA(VLOOKUP($A26,TRANSPOSE(#REF!),HV$2+2,FALSE),0)</f>
        <v>#REF!</v>
      </c>
      <c r="HW26" t="e" cm="1">
        <f t="array" ref="HW26">_xlfn.IFNA(VLOOKUP($A26,TRANSPOSE(#REF!),HW$2+2,FALSE),0)</f>
        <v>#REF!</v>
      </c>
      <c r="HX26" t="e" cm="1">
        <f t="array" ref="HX26">_xlfn.IFNA(VLOOKUP($A26,TRANSPOSE(#REF!),HX$2+2,FALSE),0)</f>
        <v>#REF!</v>
      </c>
      <c r="HY26" t="e" cm="1">
        <f t="array" ref="HY26">_xlfn.IFNA(VLOOKUP($A26,TRANSPOSE(#REF!),HY$2+2,FALSE),0)</f>
        <v>#REF!</v>
      </c>
      <c r="HZ26" t="e" cm="1">
        <f t="array" ref="HZ26">_xlfn.IFNA(VLOOKUP($A26,TRANSPOSE(#REF!),HZ$2+2,FALSE),0)</f>
        <v>#REF!</v>
      </c>
      <c r="IA26" t="e" cm="1">
        <f t="array" ref="IA26">_xlfn.IFNA(VLOOKUP($A26,TRANSPOSE(#REF!),IA$2+2,FALSE),0)</f>
        <v>#REF!</v>
      </c>
      <c r="IB26" t="e" cm="1">
        <f t="array" ref="IB26">_xlfn.IFNA(VLOOKUP($A26,TRANSPOSE(#REF!),IB$2+2,FALSE),0)</f>
        <v>#REF!</v>
      </c>
      <c r="IC26" t="e" cm="1">
        <f t="array" ref="IC26">_xlfn.IFNA(VLOOKUP($A26,TRANSPOSE(#REF!),IC$2+2,FALSE),0)</f>
        <v>#REF!</v>
      </c>
      <c r="ID26" t="e" cm="1">
        <f t="array" ref="ID26">_xlfn.IFNA(VLOOKUP($A26,TRANSPOSE(#REF!),ID$2+2,FALSE),0)</f>
        <v>#REF!</v>
      </c>
      <c r="IE26" t="e" cm="1">
        <f t="array" ref="IE26">_xlfn.IFNA(VLOOKUP($A26,TRANSPOSE(#REF!),IE$2+2,FALSE),0)</f>
        <v>#REF!</v>
      </c>
      <c r="IF26" t="e" cm="1">
        <f t="array" ref="IF26">_xlfn.IFNA(VLOOKUP($A26,TRANSPOSE(#REF!),IF$2+2,FALSE),0)</f>
        <v>#REF!</v>
      </c>
      <c r="IG26" t="e" cm="1">
        <f t="array" ref="IG26">_xlfn.IFNA(VLOOKUP($A26,TRANSPOSE(#REF!),IG$2+2,FALSE),0)</f>
        <v>#REF!</v>
      </c>
      <c r="IH26" t="e" cm="1">
        <f t="array" ref="IH26">_xlfn.IFNA(VLOOKUP($A26,TRANSPOSE(#REF!),IH$2+2,FALSE),0)</f>
        <v>#REF!</v>
      </c>
      <c r="II26" t="e" cm="1">
        <f t="array" ref="II26">_xlfn.IFNA(VLOOKUP($A26,TRANSPOSE(#REF!),II$2+2,FALSE),0)</f>
        <v>#REF!</v>
      </c>
      <c r="IJ26" t="e" cm="1">
        <f t="array" ref="IJ26">_xlfn.IFNA(VLOOKUP($A26,TRANSPOSE(#REF!),IJ$2+2,FALSE),0)</f>
        <v>#REF!</v>
      </c>
      <c r="IK26" t="e" cm="1">
        <f t="array" ref="IK26">_xlfn.IFNA(VLOOKUP($A26,TRANSPOSE(#REF!),IK$2+2,FALSE),0)</f>
        <v>#REF!</v>
      </c>
      <c r="IL26" t="e" cm="1">
        <f t="array" ref="IL26">_xlfn.IFNA(VLOOKUP($A26,TRANSPOSE(#REF!),IL$2+2,FALSE),0)</f>
        <v>#REF!</v>
      </c>
      <c r="IM26" t="e" cm="1">
        <f t="array" ref="IM26">_xlfn.IFNA(VLOOKUP($A26,TRANSPOSE(#REF!),IM$2+2,FALSE),0)</f>
        <v>#REF!</v>
      </c>
      <c r="IN26" t="e" cm="1">
        <f t="array" ref="IN26">_xlfn.IFNA(VLOOKUP($A26,TRANSPOSE(#REF!),IN$2+2,FALSE),0)</f>
        <v>#REF!</v>
      </c>
      <c r="IO26" t="e" cm="1">
        <f t="array" ref="IO26">_xlfn.IFNA(VLOOKUP($A26,TRANSPOSE(#REF!),IO$2+2,FALSE),0)</f>
        <v>#REF!</v>
      </c>
      <c r="IP26" t="e" cm="1">
        <f t="array" ref="IP26">_xlfn.IFNA(VLOOKUP($A26,TRANSPOSE(#REF!),IP$2+2,FALSE),0)</f>
        <v>#REF!</v>
      </c>
      <c r="IQ26" t="e" cm="1">
        <f t="array" ref="IQ26">_xlfn.IFNA(VLOOKUP($A26,TRANSPOSE(#REF!),IQ$2+2,FALSE),0)</f>
        <v>#REF!</v>
      </c>
      <c r="IR26" t="e" cm="1">
        <f t="array" ref="IR26">_xlfn.IFNA(VLOOKUP($A26,TRANSPOSE(#REF!),IR$2+2,FALSE),0)</f>
        <v>#REF!</v>
      </c>
      <c r="IS26" t="e" cm="1">
        <f t="array" ref="IS26">_xlfn.IFNA(VLOOKUP($A26,TRANSPOSE(#REF!),IS$2+2,FALSE),0)</f>
        <v>#REF!</v>
      </c>
      <c r="IT26" t="e" cm="1">
        <f t="array" ref="IT26">_xlfn.IFNA(VLOOKUP($A26,TRANSPOSE(#REF!),IT$2+2,FALSE),0)</f>
        <v>#REF!</v>
      </c>
      <c r="IU26" t="e" cm="1">
        <f t="array" ref="IU26">_xlfn.IFNA(VLOOKUP($A26,TRANSPOSE(#REF!),IU$2+2,FALSE),0)</f>
        <v>#REF!</v>
      </c>
      <c r="IV26" t="e" cm="1">
        <f t="array" ref="IV26">_xlfn.IFNA(VLOOKUP($A26,TRANSPOSE(#REF!),IV$2+2,FALSE),0)</f>
        <v>#REF!</v>
      </c>
      <c r="IW26" t="e" cm="1">
        <f t="array" ref="IW26">_xlfn.IFNA(VLOOKUP($A26,TRANSPOSE(#REF!),IW$2+2,FALSE),0)</f>
        <v>#REF!</v>
      </c>
      <c r="IX26" t="e" cm="1">
        <f t="array" ref="IX26">_xlfn.IFNA(VLOOKUP($A26,TRANSPOSE(#REF!),IX$2+2,FALSE),0)</f>
        <v>#REF!</v>
      </c>
      <c r="IY26" t="e" cm="1">
        <f t="array" ref="IY26">_xlfn.IFNA(VLOOKUP($A26,TRANSPOSE(#REF!),IY$2+2,FALSE),0)</f>
        <v>#REF!</v>
      </c>
      <c r="IZ26" t="e" cm="1">
        <f t="array" ref="IZ26">_xlfn.IFNA(VLOOKUP($A26,TRANSPOSE(#REF!),IZ$2+2,FALSE),0)</f>
        <v>#REF!</v>
      </c>
      <c r="JA26" t="e" cm="1">
        <f t="array" ref="JA26">_xlfn.IFNA(VLOOKUP($A26,TRANSPOSE(#REF!),JA$2+2,FALSE),0)</f>
        <v>#REF!</v>
      </c>
      <c r="JB26" t="e" cm="1">
        <f t="array" ref="JB26">_xlfn.IFNA(VLOOKUP($A26,TRANSPOSE(#REF!),JB$2+2,FALSE),0)</f>
        <v>#REF!</v>
      </c>
      <c r="JC26" t="e" cm="1">
        <f t="array" ref="JC26">_xlfn.IFNA(VLOOKUP($A26,TRANSPOSE(#REF!),JC$2+2,FALSE),0)</f>
        <v>#REF!</v>
      </c>
      <c r="JD26" t="e" cm="1">
        <f t="array" ref="JD26">_xlfn.IFNA(VLOOKUP($A26,TRANSPOSE(#REF!),JD$2+2,FALSE),0)</f>
        <v>#REF!</v>
      </c>
      <c r="JE26" t="e" cm="1">
        <f t="array" ref="JE26">_xlfn.IFNA(VLOOKUP($A26,TRANSPOSE(#REF!),JE$2+2,FALSE),0)</f>
        <v>#REF!</v>
      </c>
      <c r="JF26" t="e" cm="1">
        <f t="array" ref="JF26">_xlfn.IFNA(VLOOKUP($A26,TRANSPOSE(#REF!),JF$2+2,FALSE),0)</f>
        <v>#REF!</v>
      </c>
      <c r="JG26" t="e" cm="1">
        <f t="array" ref="JG26">_xlfn.IFNA(VLOOKUP($A26,TRANSPOSE(#REF!),JG$2+2,FALSE),0)</f>
        <v>#REF!</v>
      </c>
      <c r="JH26" t="e" cm="1">
        <f t="array" ref="JH26">_xlfn.IFNA(VLOOKUP($A26,TRANSPOSE(#REF!),JH$2+2,FALSE),0)</f>
        <v>#REF!</v>
      </c>
      <c r="JI26" t="e" cm="1">
        <f t="array" ref="JI26">_xlfn.IFNA(VLOOKUP($A26,TRANSPOSE(#REF!),JI$2+2,FALSE),0)</f>
        <v>#REF!</v>
      </c>
      <c r="JJ26" t="e" cm="1">
        <f t="array" ref="JJ26">_xlfn.IFNA(VLOOKUP($A26,TRANSPOSE(#REF!),JJ$2+2,FALSE),0)</f>
        <v>#REF!</v>
      </c>
      <c r="JK26" t="e" cm="1">
        <f t="array" ref="JK26">_xlfn.IFNA(VLOOKUP($A26,TRANSPOSE(#REF!),JK$2+2,FALSE),0)</f>
        <v>#REF!</v>
      </c>
      <c r="JL26" t="e" cm="1">
        <f t="array" ref="JL26">_xlfn.IFNA(VLOOKUP($A26,TRANSPOSE(#REF!),JL$2+2,FALSE),0)</f>
        <v>#REF!</v>
      </c>
      <c r="JM26" t="e" cm="1">
        <f t="array" ref="JM26">_xlfn.IFNA(VLOOKUP($A26,TRANSPOSE(#REF!),JM$2+2,FALSE),0)</f>
        <v>#REF!</v>
      </c>
      <c r="JN26" t="e" cm="1">
        <f t="array" ref="JN26">_xlfn.IFNA(VLOOKUP($A26,TRANSPOSE(#REF!),JN$2+2,FALSE),0)</f>
        <v>#REF!</v>
      </c>
      <c r="JO26" t="e" cm="1">
        <f t="array" ref="JO26">_xlfn.IFNA(VLOOKUP($A26,TRANSPOSE(#REF!),JO$2+2,FALSE),0)</f>
        <v>#REF!</v>
      </c>
      <c r="JP26" t="e" cm="1">
        <f t="array" ref="JP26">_xlfn.IFNA(VLOOKUP($A26,TRANSPOSE(#REF!),JP$2+2,FALSE),0)</f>
        <v>#REF!</v>
      </c>
      <c r="JQ26" t="e" cm="1">
        <f t="array" ref="JQ26">_xlfn.IFNA(VLOOKUP($A26,TRANSPOSE(#REF!),JQ$2+2,FALSE),0)</f>
        <v>#REF!</v>
      </c>
      <c r="JR26" t="e" cm="1">
        <f t="array" ref="JR26">_xlfn.IFNA(VLOOKUP($A26,TRANSPOSE(#REF!),JR$2+2,FALSE),0)</f>
        <v>#REF!</v>
      </c>
      <c r="JS26" t="e" cm="1">
        <f t="array" ref="JS26">_xlfn.IFNA(VLOOKUP($A26,TRANSPOSE(#REF!),JS$2+2,FALSE),0)</f>
        <v>#REF!</v>
      </c>
      <c r="JT26" t="e" cm="1">
        <f t="array" ref="JT26">_xlfn.IFNA(VLOOKUP($A26,TRANSPOSE(#REF!),JT$2+2,FALSE),0)</f>
        <v>#REF!</v>
      </c>
      <c r="JU26" t="e" cm="1">
        <f t="array" ref="JU26">_xlfn.IFNA(VLOOKUP($A26,TRANSPOSE(#REF!),JU$2+2,FALSE),0)</f>
        <v>#REF!</v>
      </c>
      <c r="JV26" t="e" cm="1">
        <f t="array" ref="JV26">_xlfn.IFNA(VLOOKUP($A26,TRANSPOSE(#REF!),JV$2+2,FALSE),0)</f>
        <v>#REF!</v>
      </c>
      <c r="JW26" t="e" cm="1">
        <f t="array" ref="JW26">_xlfn.IFNA(VLOOKUP($A26,TRANSPOSE(#REF!),JW$2+2,FALSE),0)</f>
        <v>#REF!</v>
      </c>
      <c r="JX26" t="e" cm="1">
        <f t="array" ref="JX26">_xlfn.IFNA(VLOOKUP($A26,TRANSPOSE(#REF!),JX$2+2,FALSE),0)</f>
        <v>#REF!</v>
      </c>
      <c r="JY26" t="e" cm="1">
        <f t="array" ref="JY26">_xlfn.IFNA(VLOOKUP($A26,TRANSPOSE(#REF!),JY$2+2,FALSE),0)</f>
        <v>#REF!</v>
      </c>
      <c r="JZ26" t="e" cm="1">
        <f t="array" ref="JZ26">_xlfn.IFNA(VLOOKUP($A26,TRANSPOSE(#REF!),JZ$2+2,FALSE),0)</f>
        <v>#REF!</v>
      </c>
      <c r="KA26" t="e" cm="1">
        <f t="array" ref="KA26">_xlfn.IFNA(VLOOKUP($A26,TRANSPOSE(#REF!),KA$2+2,FALSE),0)</f>
        <v>#REF!</v>
      </c>
      <c r="KB26" t="e" cm="1">
        <f t="array" ref="KB26">_xlfn.IFNA(VLOOKUP($A26,TRANSPOSE(#REF!),KB$2+2,FALSE),0)</f>
        <v>#REF!</v>
      </c>
      <c r="KC26" t="e" cm="1">
        <f t="array" ref="KC26">_xlfn.IFNA(VLOOKUP($A26,TRANSPOSE(#REF!),KC$2+2,FALSE),0)</f>
        <v>#REF!</v>
      </c>
      <c r="KD26" t="e" cm="1">
        <f t="array" ref="KD26">_xlfn.IFNA(VLOOKUP($A26,TRANSPOSE(#REF!),KD$2+2,FALSE),0)</f>
        <v>#REF!</v>
      </c>
      <c r="KE26" t="e" cm="1">
        <f t="array" ref="KE26">_xlfn.IFNA(VLOOKUP($A26,TRANSPOSE(#REF!),KE$2+2,FALSE),0)</f>
        <v>#REF!</v>
      </c>
      <c r="KF26" t="e" cm="1">
        <f t="array" ref="KF26">_xlfn.IFNA(VLOOKUP($A26,TRANSPOSE(#REF!),KF$2+2,FALSE),0)</f>
        <v>#REF!</v>
      </c>
      <c r="KG26" t="e" cm="1">
        <f t="array" ref="KG26">_xlfn.IFNA(VLOOKUP($A26,TRANSPOSE(#REF!),KG$2+2,FALSE),0)</f>
        <v>#REF!</v>
      </c>
      <c r="KH26" t="e" cm="1">
        <f t="array" ref="KH26">_xlfn.IFNA(VLOOKUP($A26,TRANSPOSE(#REF!),KH$2+2,FALSE),0)</f>
        <v>#REF!</v>
      </c>
      <c r="KI26" t="e" cm="1">
        <f t="array" ref="KI26">_xlfn.IFNA(VLOOKUP($A26,TRANSPOSE(#REF!),KI$2+2,FALSE),0)</f>
        <v>#REF!</v>
      </c>
      <c r="KJ26" t="e" cm="1">
        <f t="array" ref="KJ26">_xlfn.IFNA(VLOOKUP($A26,TRANSPOSE(#REF!),KJ$2+2,FALSE),0)</f>
        <v>#REF!</v>
      </c>
      <c r="KK26" t="e" cm="1">
        <f t="array" ref="KK26">_xlfn.IFNA(VLOOKUP($A26,TRANSPOSE(#REF!),KK$2+2,FALSE),0)</f>
        <v>#REF!</v>
      </c>
      <c r="KL26" t="e" cm="1">
        <f t="array" ref="KL26">_xlfn.IFNA(VLOOKUP($A26,TRANSPOSE(#REF!),KL$2+2,FALSE),0)</f>
        <v>#REF!</v>
      </c>
      <c r="KM26" t="e" cm="1">
        <f t="array" ref="KM26">_xlfn.IFNA(VLOOKUP($A26,TRANSPOSE(#REF!),KM$2+2,FALSE),0)</f>
        <v>#REF!</v>
      </c>
      <c r="KN26" t="e" cm="1">
        <f t="array" ref="KN26">_xlfn.IFNA(VLOOKUP($A26,TRANSPOSE(#REF!),KN$2+2,FALSE),0)</f>
        <v>#REF!</v>
      </c>
      <c r="KO26" t="e" cm="1">
        <f t="array" ref="KO26">_xlfn.IFNA(VLOOKUP($A26,TRANSPOSE(#REF!),KO$2+2,FALSE),0)</f>
        <v>#REF!</v>
      </c>
      <c r="KP26" t="e" cm="1">
        <f t="array" ref="KP26">_xlfn.IFNA(VLOOKUP($A26,TRANSPOSE(#REF!),KP$2+2,FALSE),0)</f>
        <v>#REF!</v>
      </c>
      <c r="KQ26" t="e" cm="1">
        <f t="array" ref="KQ26">_xlfn.IFNA(VLOOKUP($A26,TRANSPOSE(#REF!),KQ$2+2,FALSE),0)</f>
        <v>#REF!</v>
      </c>
      <c r="KR26" t="e" cm="1">
        <f t="array" ref="KR26">_xlfn.IFNA(VLOOKUP($A26,TRANSPOSE(#REF!),KR$2+2,FALSE),0)</f>
        <v>#REF!</v>
      </c>
      <c r="KS26" t="e" cm="1">
        <f t="array" ref="KS26">_xlfn.IFNA(VLOOKUP($A26,TRANSPOSE(#REF!),KS$2+2,FALSE),0)</f>
        <v>#REF!</v>
      </c>
      <c r="KT26" t="e" cm="1">
        <f t="array" ref="KT26">_xlfn.IFNA(VLOOKUP($A26,TRANSPOSE(#REF!),KT$2+2,FALSE),0)</f>
        <v>#REF!</v>
      </c>
      <c r="KU26" t="e" cm="1">
        <f t="array" ref="KU26">_xlfn.IFNA(VLOOKUP($A26,TRANSPOSE(#REF!),KU$2+2,FALSE),0)</f>
        <v>#REF!</v>
      </c>
      <c r="KV26" t="e" cm="1">
        <f t="array" ref="KV26">_xlfn.IFNA(VLOOKUP($A26,TRANSPOSE(#REF!),KV$2+2,FALSE),0)</f>
        <v>#REF!</v>
      </c>
      <c r="KW26" t="e" cm="1">
        <f t="array" ref="KW26">_xlfn.IFNA(VLOOKUP($A26,TRANSPOSE(#REF!),KW$2+2,FALSE),0)</f>
        <v>#REF!</v>
      </c>
      <c r="KX26" t="e" cm="1">
        <f t="array" ref="KX26">_xlfn.IFNA(VLOOKUP($A26,TRANSPOSE(#REF!),KX$2+2,FALSE),0)</f>
        <v>#REF!</v>
      </c>
      <c r="KY26" t="e" cm="1">
        <f t="array" ref="KY26">_xlfn.IFNA(VLOOKUP($A26,TRANSPOSE(#REF!),KY$2+2,FALSE),0)</f>
        <v>#REF!</v>
      </c>
      <c r="KZ26" t="e" cm="1">
        <f t="array" ref="KZ26">_xlfn.IFNA(VLOOKUP($A26,TRANSPOSE(#REF!),KZ$2+2,FALSE),0)</f>
        <v>#REF!</v>
      </c>
      <c r="LA26" t="e" cm="1">
        <f t="array" ref="LA26">_xlfn.IFNA(VLOOKUP($A26,TRANSPOSE(#REF!),LA$2+2,FALSE),0)</f>
        <v>#REF!</v>
      </c>
      <c r="LB26" t="e" cm="1">
        <f t="array" ref="LB26">_xlfn.IFNA(VLOOKUP($A26,TRANSPOSE(#REF!),LB$2+2,FALSE),0)</f>
        <v>#REF!</v>
      </c>
      <c r="LC26" t="e" cm="1">
        <f t="array" ref="LC26">_xlfn.IFNA(VLOOKUP($A26,TRANSPOSE(#REF!),LC$2+2,FALSE),0)</f>
        <v>#REF!</v>
      </c>
      <c r="LD26" t="e" cm="1">
        <f t="array" ref="LD26">_xlfn.IFNA(VLOOKUP($A26,TRANSPOSE(#REF!),LD$2+2,FALSE),0)</f>
        <v>#REF!</v>
      </c>
      <c r="LE26" t="e" cm="1">
        <f t="array" ref="LE26">_xlfn.IFNA(VLOOKUP($A26,TRANSPOSE(#REF!),LE$2+2,FALSE),0)</f>
        <v>#REF!</v>
      </c>
      <c r="LF26" t="e" cm="1">
        <f t="array" ref="LF26">_xlfn.IFNA(VLOOKUP($A26,TRANSPOSE(#REF!),LF$2+2,FALSE),0)</f>
        <v>#REF!</v>
      </c>
      <c r="LG26" t="e" cm="1">
        <f t="array" ref="LG26">_xlfn.IFNA(VLOOKUP($A26,TRANSPOSE(#REF!),LG$2+2,FALSE),0)</f>
        <v>#REF!</v>
      </c>
      <c r="LH26" t="e" cm="1">
        <f t="array" ref="LH26">_xlfn.IFNA(VLOOKUP($A26,TRANSPOSE(#REF!),LH$2+2,FALSE),0)</f>
        <v>#REF!</v>
      </c>
      <c r="LI26" t="e" cm="1">
        <f t="array" ref="LI26">_xlfn.IFNA(VLOOKUP($A26,TRANSPOSE(#REF!),LI$2+2,FALSE),0)</f>
        <v>#REF!</v>
      </c>
      <c r="LJ26" t="e" cm="1">
        <f t="array" ref="LJ26">_xlfn.IFNA(VLOOKUP($A26,TRANSPOSE(#REF!),LJ$2+2,FALSE),0)</f>
        <v>#REF!</v>
      </c>
      <c r="LK26" t="e" cm="1">
        <f t="array" ref="LK26">_xlfn.IFNA(VLOOKUP($A26,TRANSPOSE(#REF!),LK$2+2,FALSE),0)</f>
        <v>#REF!</v>
      </c>
      <c r="LL26" t="e" cm="1">
        <f t="array" ref="LL26">_xlfn.IFNA(VLOOKUP($A26,TRANSPOSE(#REF!),LL$2+2,FALSE),0)</f>
        <v>#REF!</v>
      </c>
      <c r="LM26" t="e" cm="1">
        <f t="array" ref="LM26">_xlfn.IFNA(VLOOKUP($A26,TRANSPOSE(#REF!),LM$2+2,FALSE),0)</f>
        <v>#REF!</v>
      </c>
      <c r="LN26" t="e" cm="1">
        <f t="array" ref="LN26">_xlfn.IFNA(VLOOKUP($A26,TRANSPOSE(#REF!),LN$2+2,FALSE),0)</f>
        <v>#REF!</v>
      </c>
      <c r="LO26" t="e" cm="1">
        <f t="array" ref="LO26">_xlfn.IFNA(VLOOKUP($A26,TRANSPOSE(#REF!),LO$2+2,FALSE),0)</f>
        <v>#REF!</v>
      </c>
      <c r="LP26" t="e" cm="1">
        <f t="array" ref="LP26">_xlfn.IFNA(VLOOKUP($A26,TRANSPOSE(#REF!),LP$2+2,FALSE),0)</f>
        <v>#REF!</v>
      </c>
      <c r="LQ26" t="e" cm="1">
        <f t="array" ref="LQ26">_xlfn.IFNA(VLOOKUP($A26,TRANSPOSE(#REF!),LQ$2+2,FALSE),0)</f>
        <v>#REF!</v>
      </c>
      <c r="LR26" t="e" cm="1">
        <f t="array" ref="LR26">_xlfn.IFNA(VLOOKUP($A26,TRANSPOSE(#REF!),LR$2+2,FALSE),0)</f>
        <v>#REF!</v>
      </c>
      <c r="LS26" t="e" cm="1">
        <f t="array" ref="LS26">_xlfn.IFNA(VLOOKUP($A26,TRANSPOSE(#REF!),LS$2+2,FALSE),0)</f>
        <v>#REF!</v>
      </c>
      <c r="LT26" t="e" cm="1">
        <f t="array" ref="LT26">_xlfn.IFNA(VLOOKUP($A26,TRANSPOSE(#REF!),LT$2+2,FALSE),0)</f>
        <v>#REF!</v>
      </c>
      <c r="LU26" t="e" cm="1">
        <f t="array" ref="LU26">_xlfn.IFNA(VLOOKUP($A26,TRANSPOSE(#REF!),LU$2+2,FALSE),0)</f>
        <v>#REF!</v>
      </c>
      <c r="LV26" t="e" cm="1">
        <f t="array" ref="LV26">_xlfn.IFNA(VLOOKUP($A26,TRANSPOSE(#REF!),LV$2+2,FALSE),0)</f>
        <v>#REF!</v>
      </c>
      <c r="LW26" t="e" cm="1">
        <f t="array" ref="LW26">_xlfn.IFNA(VLOOKUP($A26,TRANSPOSE(#REF!),LW$2+2,FALSE),0)</f>
        <v>#REF!</v>
      </c>
      <c r="LX26" t="e" cm="1">
        <f t="array" ref="LX26">_xlfn.IFNA(VLOOKUP($A26,TRANSPOSE(#REF!),LX$2+2,FALSE),0)</f>
        <v>#REF!</v>
      </c>
      <c r="LY26" t="e" cm="1">
        <f t="array" ref="LY26">_xlfn.IFNA(VLOOKUP($A26,TRANSPOSE(#REF!),LY$2+2,FALSE),0)</f>
        <v>#REF!</v>
      </c>
      <c r="LZ26" t="e" cm="1">
        <f t="array" ref="LZ26">_xlfn.IFNA(VLOOKUP($A26,TRANSPOSE(#REF!),LZ$2+2,FALSE),0)</f>
        <v>#REF!</v>
      </c>
      <c r="MA26" t="e" cm="1">
        <f t="array" ref="MA26">_xlfn.IFNA(VLOOKUP($A26,TRANSPOSE(#REF!),MA$2+2,FALSE),0)</f>
        <v>#REF!</v>
      </c>
      <c r="MB26" t="e" cm="1">
        <f t="array" ref="MB26">_xlfn.IFNA(VLOOKUP($A26,TRANSPOSE(#REF!),MB$2+2,FALSE),0)</f>
        <v>#REF!</v>
      </c>
      <c r="MC26" t="e" cm="1">
        <f t="array" ref="MC26">_xlfn.IFNA(VLOOKUP($A26,TRANSPOSE(#REF!),MC$2+2,FALSE),0)</f>
        <v>#REF!</v>
      </c>
      <c r="MD26" t="e" cm="1">
        <f t="array" ref="MD26">_xlfn.IFNA(VLOOKUP($A26,TRANSPOSE(#REF!),MD$2+2,FALSE),0)</f>
        <v>#REF!</v>
      </c>
      <c r="ME26" t="e" cm="1">
        <f t="array" ref="ME26">_xlfn.IFNA(VLOOKUP($A26,TRANSPOSE(#REF!),ME$2+2,FALSE),0)</f>
        <v>#REF!</v>
      </c>
      <c r="MF26" t="e" cm="1">
        <f t="array" ref="MF26">_xlfn.IFNA(VLOOKUP($A26,TRANSPOSE(#REF!),MF$2+2,FALSE),0)</f>
        <v>#REF!</v>
      </c>
      <c r="MG26" t="e" cm="1">
        <f t="array" ref="MG26">_xlfn.IFNA(VLOOKUP($A26,TRANSPOSE(#REF!),MG$2+2,FALSE),0)</f>
        <v>#REF!</v>
      </c>
      <c r="MH26" t="e" cm="1">
        <f t="array" ref="MH26">_xlfn.IFNA(VLOOKUP($A26,TRANSPOSE(#REF!),MH$2+2,FALSE),0)</f>
        <v>#REF!</v>
      </c>
      <c r="MI26" t="e" cm="1">
        <f t="array" ref="MI26">_xlfn.IFNA(VLOOKUP($A26,TRANSPOSE(#REF!),MI$2+2,FALSE),0)</f>
        <v>#REF!</v>
      </c>
      <c r="MJ26" t="e" cm="1">
        <f t="array" ref="MJ26">_xlfn.IFNA(VLOOKUP($A26,TRANSPOSE(#REF!),MJ$2+2,FALSE),0)</f>
        <v>#REF!</v>
      </c>
      <c r="MK26" t="e" cm="1">
        <f t="array" ref="MK26">_xlfn.IFNA(VLOOKUP($A26,TRANSPOSE(#REF!),MK$2+2,FALSE),0)</f>
        <v>#REF!</v>
      </c>
      <c r="ML26" t="e" cm="1">
        <f t="array" ref="ML26">_xlfn.IFNA(VLOOKUP($A26,TRANSPOSE(#REF!),ML$2+2,FALSE),0)</f>
        <v>#REF!</v>
      </c>
      <c r="MM26" t="e" cm="1">
        <f t="array" ref="MM26">_xlfn.IFNA(VLOOKUP($A26,TRANSPOSE(#REF!),MM$2+2,FALSE),0)</f>
        <v>#REF!</v>
      </c>
      <c r="MN26" t="e" cm="1">
        <f t="array" ref="MN26">_xlfn.IFNA(VLOOKUP($A26,TRANSPOSE(#REF!),MN$2+2,FALSE),0)</f>
        <v>#REF!</v>
      </c>
      <c r="MO26" t="e" cm="1">
        <f t="array" ref="MO26">_xlfn.IFNA(VLOOKUP($A26,TRANSPOSE(#REF!),MO$2+2,FALSE),0)</f>
        <v>#REF!</v>
      </c>
      <c r="MP26" t="e" cm="1">
        <f t="array" ref="MP26">_xlfn.IFNA(VLOOKUP($A26,TRANSPOSE(#REF!),MP$2+2,FALSE),0)</f>
        <v>#REF!</v>
      </c>
      <c r="MQ26" t="e" cm="1">
        <f t="array" ref="MQ26">_xlfn.IFNA(VLOOKUP($A26,TRANSPOSE(#REF!),MQ$2+2,FALSE),0)</f>
        <v>#REF!</v>
      </c>
      <c r="MR26" t="e" cm="1">
        <f t="array" ref="MR26">_xlfn.IFNA(VLOOKUP($A26,TRANSPOSE(#REF!),MR$2+2,FALSE),0)</f>
        <v>#REF!</v>
      </c>
      <c r="MS26" t="e" cm="1">
        <f t="array" ref="MS26">_xlfn.IFNA(VLOOKUP($A26,TRANSPOSE(#REF!),MS$2+2,FALSE),0)</f>
        <v>#REF!</v>
      </c>
      <c r="MT26" t="e" cm="1">
        <f t="array" ref="MT26">_xlfn.IFNA(VLOOKUP($A26,TRANSPOSE(#REF!),MT$2+2,FALSE),0)</f>
        <v>#REF!</v>
      </c>
      <c r="MU26" t="e" cm="1">
        <f t="array" ref="MU26">_xlfn.IFNA(VLOOKUP($A26,TRANSPOSE(#REF!),MU$2+2,FALSE),0)</f>
        <v>#REF!</v>
      </c>
      <c r="MV26" t="e" cm="1">
        <f t="array" ref="MV26">_xlfn.IFNA(VLOOKUP($A26,TRANSPOSE(#REF!),MV$2+2,FALSE),0)</f>
        <v>#REF!</v>
      </c>
      <c r="MW26" t="e" cm="1">
        <f t="array" ref="MW26">_xlfn.IFNA(VLOOKUP($A26,TRANSPOSE(#REF!),MW$2+2,FALSE),0)</f>
        <v>#REF!</v>
      </c>
      <c r="MX26" t="e" cm="1">
        <f t="array" ref="MX26">_xlfn.IFNA(VLOOKUP($A26,TRANSPOSE(#REF!),MX$2+2,FALSE),0)</f>
        <v>#REF!</v>
      </c>
      <c r="MY26" t="e" cm="1">
        <f t="array" ref="MY26">_xlfn.IFNA(VLOOKUP($A26,TRANSPOSE(#REF!),MY$2+2,FALSE),0)</f>
        <v>#REF!</v>
      </c>
      <c r="MZ26" t="e" cm="1">
        <f t="array" ref="MZ26">_xlfn.IFNA(VLOOKUP($A26,TRANSPOSE(#REF!),MZ$2+2,FALSE),0)</f>
        <v>#REF!</v>
      </c>
      <c r="NA26" t="e" cm="1">
        <f t="array" ref="NA26">_xlfn.IFNA(VLOOKUP($A26,TRANSPOSE(#REF!),NA$2+2,FALSE),0)</f>
        <v>#REF!</v>
      </c>
      <c r="NB26" t="e" cm="1">
        <f t="array" ref="NB26">_xlfn.IFNA(VLOOKUP($A26,TRANSPOSE(#REF!),NB$2+2,FALSE),0)</f>
        <v>#REF!</v>
      </c>
      <c r="NC26" t="e" cm="1">
        <f t="array" ref="NC26">_xlfn.IFNA(VLOOKUP($A26,TRANSPOSE(#REF!),NC$2+2,FALSE),0)</f>
        <v>#REF!</v>
      </c>
      <c r="ND26" t="e" cm="1">
        <f t="array" ref="ND26">_xlfn.IFNA(VLOOKUP($A26,TRANSPOSE(#REF!),ND$2+2,FALSE),0)</f>
        <v>#REF!</v>
      </c>
      <c r="NE26" t="e" cm="1">
        <f t="array" ref="NE26">_xlfn.IFNA(VLOOKUP($A26,TRANSPOSE(#REF!),NE$2+2,FALSE),0)</f>
        <v>#REF!</v>
      </c>
      <c r="NF26" t="e" cm="1">
        <f t="array" ref="NF26">_xlfn.IFNA(VLOOKUP($A26,TRANSPOSE(#REF!),NF$2+2,FALSE),0)</f>
        <v>#REF!</v>
      </c>
      <c r="NG26" t="e" cm="1">
        <f t="array" ref="NG26">_xlfn.IFNA(VLOOKUP($A26,TRANSPOSE(#REF!),NG$2+2,FALSE),0)</f>
        <v>#REF!</v>
      </c>
      <c r="NH26" t="e" cm="1">
        <f t="array" ref="NH26">_xlfn.IFNA(VLOOKUP($A26,TRANSPOSE(#REF!),NH$2+2,FALSE),0)</f>
        <v>#REF!</v>
      </c>
      <c r="NI26" t="e" cm="1">
        <f t="array" ref="NI26">_xlfn.IFNA(VLOOKUP($A26,TRANSPOSE(#REF!),NI$2+2,FALSE),0)</f>
        <v>#REF!</v>
      </c>
      <c r="NJ26" t="e" cm="1">
        <f t="array" ref="NJ26">_xlfn.IFNA(VLOOKUP($A26,TRANSPOSE(#REF!),NJ$2+2,FALSE),0)</f>
        <v>#REF!</v>
      </c>
      <c r="NL26" t="e">
        <f t="shared" si="0"/>
        <v>#REF!</v>
      </c>
      <c r="NM26" t="e">
        <f t="shared" si="1"/>
        <v>#REF!</v>
      </c>
    </row>
    <row r="27" spans="1:377" x14ac:dyDescent="0.3">
      <c r="A27" t="str">
        <v>PNL01_14</v>
      </c>
      <c r="B27" t="str">
        <v>Elektriciteit</v>
      </c>
      <c r="C27" t="str">
        <v>Conversion</v>
      </c>
      <c r="D27" t="str">
        <v>Power NL</v>
      </c>
      <c r="E27" t="str">
        <v>Generation</v>
      </c>
      <c r="F27" t="str">
        <v>Electricity NL - HV</v>
      </c>
      <c r="G27" t="str">
        <v>Biomass wCCS - Power NL</v>
      </c>
      <c r="H27" t="str">
        <v>[GW]</v>
      </c>
      <c r="I27">
        <f>_xlfn.IFNA(VLOOKUP(A27,'[1]PASTE Cap_Investment'!A:B,2,FALSE),0)</f>
        <v>0</v>
      </c>
      <c r="J27" t="e" cm="1">
        <f t="array" ref="J27">_xlfn.IFNA(VLOOKUP($A27,TRANSPOSE(#REF!),J$2+2,FALSE),0)</f>
        <v>#REF!</v>
      </c>
      <c r="K27" t="e" cm="1">
        <f t="array" ref="K27">_xlfn.IFNA(VLOOKUP($A27,TRANSPOSE(#REF!),K$2+2,FALSE),0)</f>
        <v>#REF!</v>
      </c>
      <c r="L27" t="e" cm="1">
        <f t="array" ref="L27">_xlfn.IFNA(VLOOKUP($A27,TRANSPOSE(#REF!),L$2+2,FALSE),0)</f>
        <v>#REF!</v>
      </c>
      <c r="M27" t="e" cm="1">
        <f t="array" ref="M27">_xlfn.IFNA(VLOOKUP($A27,TRANSPOSE(#REF!),M$2+2,FALSE),0)</f>
        <v>#REF!</v>
      </c>
      <c r="N27" t="e" cm="1">
        <f t="array" ref="N27">_xlfn.IFNA(VLOOKUP($A27,TRANSPOSE(#REF!),N$2+2,FALSE),0)</f>
        <v>#REF!</v>
      </c>
      <c r="O27" t="e" cm="1">
        <f t="array" ref="O27">_xlfn.IFNA(VLOOKUP($A27,TRANSPOSE(#REF!),O$2+2,FALSE),0)</f>
        <v>#REF!</v>
      </c>
      <c r="P27" t="e" cm="1">
        <f t="array" ref="P27">_xlfn.IFNA(VLOOKUP($A27,TRANSPOSE(#REF!),P$2+2,FALSE),0)</f>
        <v>#REF!</v>
      </c>
      <c r="Q27" t="e" cm="1">
        <f t="array" ref="Q27">_xlfn.IFNA(VLOOKUP($A27,TRANSPOSE(#REF!),Q$2+2,FALSE),0)</f>
        <v>#REF!</v>
      </c>
      <c r="R27" t="e" cm="1">
        <f t="array" ref="R27">_xlfn.IFNA(VLOOKUP($A27,TRANSPOSE(#REF!),R$2+2,FALSE),0)</f>
        <v>#REF!</v>
      </c>
      <c r="S27" t="e" cm="1">
        <f t="array" ref="S27">_xlfn.IFNA(VLOOKUP($A27,TRANSPOSE(#REF!),S$2+2,FALSE),0)</f>
        <v>#REF!</v>
      </c>
      <c r="T27" t="e" cm="1">
        <f t="array" ref="T27">_xlfn.IFNA(VLOOKUP($A27,TRANSPOSE(#REF!),T$2+2,FALSE),0)</f>
        <v>#REF!</v>
      </c>
      <c r="U27" t="e" cm="1">
        <f t="array" ref="U27">_xlfn.IFNA(VLOOKUP($A27,TRANSPOSE(#REF!),U$2+2,FALSE),0)</f>
        <v>#REF!</v>
      </c>
      <c r="V27" t="e" cm="1">
        <f t="array" ref="V27">_xlfn.IFNA(VLOOKUP($A27,TRANSPOSE(#REF!),V$2+2,FALSE),0)</f>
        <v>#REF!</v>
      </c>
      <c r="W27" t="e" cm="1">
        <f t="array" ref="W27">_xlfn.IFNA(VLOOKUP($A27,TRANSPOSE(#REF!),W$2+2,FALSE),0)</f>
        <v>#REF!</v>
      </c>
      <c r="X27" t="e" cm="1">
        <f t="array" ref="X27">_xlfn.IFNA(VLOOKUP($A27,TRANSPOSE(#REF!),X$2+2,FALSE),0)</f>
        <v>#REF!</v>
      </c>
      <c r="Y27" t="e" cm="1">
        <f t="array" ref="Y27">_xlfn.IFNA(VLOOKUP($A27,TRANSPOSE(#REF!),Y$2+2,FALSE),0)</f>
        <v>#REF!</v>
      </c>
      <c r="Z27" t="e" cm="1">
        <f t="array" ref="Z27">_xlfn.IFNA(VLOOKUP($A27,TRANSPOSE(#REF!),Z$2+2,FALSE),0)</f>
        <v>#REF!</v>
      </c>
      <c r="AA27" t="e" cm="1">
        <f t="array" ref="AA27">_xlfn.IFNA(VLOOKUP($A27,TRANSPOSE(#REF!),AA$2+2,FALSE),0)</f>
        <v>#REF!</v>
      </c>
      <c r="AB27" t="e" cm="1">
        <f t="array" ref="AB27">_xlfn.IFNA(VLOOKUP($A27,TRANSPOSE(#REF!),AB$2+2,FALSE),0)</f>
        <v>#REF!</v>
      </c>
      <c r="AC27" t="e" cm="1">
        <f t="array" ref="AC27">_xlfn.IFNA(VLOOKUP($A27,TRANSPOSE(#REF!),AC$2+2,FALSE),0)</f>
        <v>#REF!</v>
      </c>
      <c r="AD27" t="e" cm="1">
        <f t="array" ref="AD27">_xlfn.IFNA(VLOOKUP($A27,TRANSPOSE(#REF!),AD$2+2,FALSE),0)</f>
        <v>#REF!</v>
      </c>
      <c r="AE27" t="e" cm="1">
        <f t="array" ref="AE27">_xlfn.IFNA(VLOOKUP($A27,TRANSPOSE(#REF!),AE$2+2,FALSE),0)</f>
        <v>#REF!</v>
      </c>
      <c r="AF27" t="e" cm="1">
        <f t="array" ref="AF27">_xlfn.IFNA(VLOOKUP($A27,TRANSPOSE(#REF!),AF$2+2,FALSE),0)</f>
        <v>#REF!</v>
      </c>
      <c r="AG27" t="e" cm="1">
        <f t="array" ref="AG27">_xlfn.IFNA(VLOOKUP($A27,TRANSPOSE(#REF!),AG$2+2,FALSE),0)</f>
        <v>#REF!</v>
      </c>
      <c r="AH27" t="e" cm="1">
        <f t="array" ref="AH27">_xlfn.IFNA(VLOOKUP($A27,TRANSPOSE(#REF!),AH$2+2,FALSE),0)</f>
        <v>#REF!</v>
      </c>
      <c r="AI27" t="e" cm="1">
        <f t="array" ref="AI27">_xlfn.IFNA(VLOOKUP($A27,TRANSPOSE(#REF!),AI$2+2,FALSE),0)</f>
        <v>#REF!</v>
      </c>
      <c r="AJ27" t="e" cm="1">
        <f t="array" ref="AJ27">_xlfn.IFNA(VLOOKUP($A27,TRANSPOSE(#REF!),AJ$2+2,FALSE),0)</f>
        <v>#REF!</v>
      </c>
      <c r="AK27" t="e" cm="1">
        <f t="array" ref="AK27">_xlfn.IFNA(VLOOKUP($A27,TRANSPOSE(#REF!),AK$2+2,FALSE),0)</f>
        <v>#REF!</v>
      </c>
      <c r="AL27" t="e" cm="1">
        <f t="array" ref="AL27">_xlfn.IFNA(VLOOKUP($A27,TRANSPOSE(#REF!),AL$2+2,FALSE),0)</f>
        <v>#REF!</v>
      </c>
      <c r="AM27" t="e" cm="1">
        <f t="array" ref="AM27">_xlfn.IFNA(VLOOKUP($A27,TRANSPOSE(#REF!),AM$2+2,FALSE),0)</f>
        <v>#REF!</v>
      </c>
      <c r="AN27" t="e" cm="1">
        <f t="array" ref="AN27">_xlfn.IFNA(VLOOKUP($A27,TRANSPOSE(#REF!),AN$2+2,FALSE),0)</f>
        <v>#REF!</v>
      </c>
      <c r="AO27" t="e" cm="1">
        <f t="array" ref="AO27">_xlfn.IFNA(VLOOKUP($A27,TRANSPOSE(#REF!),AO$2+2,FALSE),0)</f>
        <v>#REF!</v>
      </c>
      <c r="AP27" t="e" cm="1">
        <f t="array" ref="AP27">_xlfn.IFNA(VLOOKUP($A27,TRANSPOSE(#REF!),AP$2+2,FALSE),0)</f>
        <v>#REF!</v>
      </c>
      <c r="AQ27" t="e" cm="1">
        <f t="array" ref="AQ27">_xlfn.IFNA(VLOOKUP($A27,TRANSPOSE(#REF!),AQ$2+2,FALSE),0)</f>
        <v>#REF!</v>
      </c>
      <c r="AR27" t="e" cm="1">
        <f t="array" ref="AR27">_xlfn.IFNA(VLOOKUP($A27,TRANSPOSE(#REF!),AR$2+2,FALSE),0)</f>
        <v>#REF!</v>
      </c>
      <c r="AS27" t="e" cm="1">
        <f t="array" ref="AS27">_xlfn.IFNA(VLOOKUP($A27,TRANSPOSE(#REF!),AS$2+2,FALSE),0)</f>
        <v>#REF!</v>
      </c>
      <c r="AT27" t="e" cm="1">
        <f t="array" ref="AT27">_xlfn.IFNA(VLOOKUP($A27,TRANSPOSE(#REF!),AT$2+2,FALSE),0)</f>
        <v>#REF!</v>
      </c>
      <c r="AU27" t="e" cm="1">
        <f t="array" ref="AU27">_xlfn.IFNA(VLOOKUP($A27,TRANSPOSE(#REF!),AU$2+2,FALSE),0)</f>
        <v>#REF!</v>
      </c>
      <c r="AV27" t="e" cm="1">
        <f t="array" ref="AV27">_xlfn.IFNA(VLOOKUP($A27,TRANSPOSE(#REF!),AV$2+2,FALSE),0)</f>
        <v>#REF!</v>
      </c>
      <c r="AW27" t="e" cm="1">
        <f t="array" ref="AW27">_xlfn.IFNA(VLOOKUP($A27,TRANSPOSE(#REF!),AW$2+2,FALSE),0)</f>
        <v>#REF!</v>
      </c>
      <c r="AX27" t="e" cm="1">
        <f t="array" ref="AX27">_xlfn.IFNA(VLOOKUP($A27,TRANSPOSE(#REF!),AX$2+2,FALSE),0)</f>
        <v>#REF!</v>
      </c>
      <c r="AY27" t="e" cm="1">
        <f t="array" ref="AY27">_xlfn.IFNA(VLOOKUP($A27,TRANSPOSE(#REF!),AY$2+2,FALSE),0)</f>
        <v>#REF!</v>
      </c>
      <c r="AZ27" t="e" cm="1">
        <f t="array" ref="AZ27">_xlfn.IFNA(VLOOKUP($A27,TRANSPOSE(#REF!),AZ$2+2,FALSE),0)</f>
        <v>#REF!</v>
      </c>
      <c r="BA27" t="e" cm="1">
        <f t="array" ref="BA27">_xlfn.IFNA(VLOOKUP($A27,TRANSPOSE(#REF!),BA$2+2,FALSE),0)</f>
        <v>#REF!</v>
      </c>
      <c r="BB27" t="e" cm="1">
        <f t="array" ref="BB27">_xlfn.IFNA(VLOOKUP($A27,TRANSPOSE(#REF!),BB$2+2,FALSE),0)</f>
        <v>#REF!</v>
      </c>
      <c r="BC27" t="e" cm="1">
        <f t="array" ref="BC27">_xlfn.IFNA(VLOOKUP($A27,TRANSPOSE(#REF!),BC$2+2,FALSE),0)</f>
        <v>#REF!</v>
      </c>
      <c r="BD27" t="e" cm="1">
        <f t="array" ref="BD27">_xlfn.IFNA(VLOOKUP($A27,TRANSPOSE(#REF!),BD$2+2,FALSE),0)</f>
        <v>#REF!</v>
      </c>
      <c r="BE27" t="e" cm="1">
        <f t="array" ref="BE27">_xlfn.IFNA(VLOOKUP($A27,TRANSPOSE(#REF!),BE$2+2,FALSE),0)</f>
        <v>#REF!</v>
      </c>
      <c r="BF27" t="e" cm="1">
        <f t="array" ref="BF27">_xlfn.IFNA(VLOOKUP($A27,TRANSPOSE(#REF!),BF$2+2,FALSE),0)</f>
        <v>#REF!</v>
      </c>
      <c r="BG27" t="e" cm="1">
        <f t="array" ref="BG27">_xlfn.IFNA(VLOOKUP($A27,TRANSPOSE(#REF!),BG$2+2,FALSE),0)</f>
        <v>#REF!</v>
      </c>
      <c r="BH27" t="e" cm="1">
        <f t="array" ref="BH27">_xlfn.IFNA(VLOOKUP($A27,TRANSPOSE(#REF!),BH$2+2,FALSE),0)</f>
        <v>#REF!</v>
      </c>
      <c r="BI27" t="e" cm="1">
        <f t="array" ref="BI27">_xlfn.IFNA(VLOOKUP($A27,TRANSPOSE(#REF!),BI$2+2,FALSE),0)</f>
        <v>#REF!</v>
      </c>
      <c r="BJ27" t="e" cm="1">
        <f t="array" ref="BJ27">_xlfn.IFNA(VLOOKUP($A27,TRANSPOSE(#REF!),BJ$2+2,FALSE),0)</f>
        <v>#REF!</v>
      </c>
      <c r="BK27" t="e" cm="1">
        <f t="array" ref="BK27">_xlfn.IFNA(VLOOKUP($A27,TRANSPOSE(#REF!),BK$2+2,FALSE),0)</f>
        <v>#REF!</v>
      </c>
      <c r="BL27" t="e" cm="1">
        <f t="array" ref="BL27">_xlfn.IFNA(VLOOKUP($A27,TRANSPOSE(#REF!),BL$2+2,FALSE),0)</f>
        <v>#REF!</v>
      </c>
      <c r="BM27" t="e" cm="1">
        <f t="array" ref="BM27">_xlfn.IFNA(VLOOKUP($A27,TRANSPOSE(#REF!),BM$2+2,FALSE),0)</f>
        <v>#REF!</v>
      </c>
      <c r="BN27" t="e" cm="1">
        <f t="array" ref="BN27">_xlfn.IFNA(VLOOKUP($A27,TRANSPOSE(#REF!),BN$2+2,FALSE),0)</f>
        <v>#REF!</v>
      </c>
      <c r="BO27" t="e" cm="1">
        <f t="array" ref="BO27">_xlfn.IFNA(VLOOKUP($A27,TRANSPOSE(#REF!),BO$2+2,FALSE),0)</f>
        <v>#REF!</v>
      </c>
      <c r="BP27" t="e" cm="1">
        <f t="array" ref="BP27">_xlfn.IFNA(VLOOKUP($A27,TRANSPOSE(#REF!),BP$2+2,FALSE),0)</f>
        <v>#REF!</v>
      </c>
      <c r="BQ27" t="e" cm="1">
        <f t="array" ref="BQ27">_xlfn.IFNA(VLOOKUP($A27,TRANSPOSE(#REF!),BQ$2+2,FALSE),0)</f>
        <v>#REF!</v>
      </c>
      <c r="BR27" t="e" cm="1">
        <f t="array" ref="BR27">_xlfn.IFNA(VLOOKUP($A27,TRANSPOSE(#REF!),BR$2+2,FALSE),0)</f>
        <v>#REF!</v>
      </c>
      <c r="BS27" t="e" cm="1">
        <f t="array" ref="BS27">_xlfn.IFNA(VLOOKUP($A27,TRANSPOSE(#REF!),BS$2+2,FALSE),0)</f>
        <v>#REF!</v>
      </c>
      <c r="BT27" t="e" cm="1">
        <f t="array" ref="BT27">_xlfn.IFNA(VLOOKUP($A27,TRANSPOSE(#REF!),BT$2+2,FALSE),0)</f>
        <v>#REF!</v>
      </c>
      <c r="BU27" t="e" cm="1">
        <f t="array" ref="BU27">_xlfn.IFNA(VLOOKUP($A27,TRANSPOSE(#REF!),BU$2+2,FALSE),0)</f>
        <v>#REF!</v>
      </c>
      <c r="BV27" t="e" cm="1">
        <f t="array" ref="BV27">_xlfn.IFNA(VLOOKUP($A27,TRANSPOSE(#REF!),BV$2+2,FALSE),0)</f>
        <v>#REF!</v>
      </c>
      <c r="BW27" t="e" cm="1">
        <f t="array" ref="BW27">_xlfn.IFNA(VLOOKUP($A27,TRANSPOSE(#REF!),BW$2+2,FALSE),0)</f>
        <v>#REF!</v>
      </c>
      <c r="BX27" t="e" cm="1">
        <f t="array" ref="BX27">_xlfn.IFNA(VLOOKUP($A27,TRANSPOSE(#REF!),BX$2+2,FALSE),0)</f>
        <v>#REF!</v>
      </c>
      <c r="BY27" t="e" cm="1">
        <f t="array" ref="BY27">_xlfn.IFNA(VLOOKUP($A27,TRANSPOSE(#REF!),BY$2+2,FALSE),0)</f>
        <v>#REF!</v>
      </c>
      <c r="BZ27" t="e" cm="1">
        <f t="array" ref="BZ27">_xlfn.IFNA(VLOOKUP($A27,TRANSPOSE(#REF!),BZ$2+2,FALSE),0)</f>
        <v>#REF!</v>
      </c>
      <c r="CA27" t="e" cm="1">
        <f t="array" ref="CA27">_xlfn.IFNA(VLOOKUP($A27,TRANSPOSE(#REF!),CA$2+2,FALSE),0)</f>
        <v>#REF!</v>
      </c>
      <c r="CB27" t="e" cm="1">
        <f t="array" ref="CB27">_xlfn.IFNA(VLOOKUP($A27,TRANSPOSE(#REF!),CB$2+2,FALSE),0)</f>
        <v>#REF!</v>
      </c>
      <c r="CC27" t="e" cm="1">
        <f t="array" ref="CC27">_xlfn.IFNA(VLOOKUP($A27,TRANSPOSE(#REF!),CC$2+2,FALSE),0)</f>
        <v>#REF!</v>
      </c>
      <c r="CD27" t="e" cm="1">
        <f t="array" ref="CD27">_xlfn.IFNA(VLOOKUP($A27,TRANSPOSE(#REF!),CD$2+2,FALSE),0)</f>
        <v>#REF!</v>
      </c>
      <c r="CE27" t="e" cm="1">
        <f t="array" ref="CE27">_xlfn.IFNA(VLOOKUP($A27,TRANSPOSE(#REF!),CE$2+2,FALSE),0)</f>
        <v>#REF!</v>
      </c>
      <c r="CF27" t="e" cm="1">
        <f t="array" ref="CF27">_xlfn.IFNA(VLOOKUP($A27,TRANSPOSE(#REF!),CF$2+2,FALSE),0)</f>
        <v>#REF!</v>
      </c>
      <c r="CG27" t="e" cm="1">
        <f t="array" ref="CG27">_xlfn.IFNA(VLOOKUP($A27,TRANSPOSE(#REF!),CG$2+2,FALSE),0)</f>
        <v>#REF!</v>
      </c>
      <c r="CH27" t="e" cm="1">
        <f t="array" ref="CH27">_xlfn.IFNA(VLOOKUP($A27,TRANSPOSE(#REF!),CH$2+2,FALSE),0)</f>
        <v>#REF!</v>
      </c>
      <c r="CI27" t="e" cm="1">
        <f t="array" ref="CI27">_xlfn.IFNA(VLOOKUP($A27,TRANSPOSE(#REF!),CI$2+2,FALSE),0)</f>
        <v>#REF!</v>
      </c>
      <c r="CJ27" t="e" cm="1">
        <f t="array" ref="CJ27">_xlfn.IFNA(VLOOKUP($A27,TRANSPOSE(#REF!),CJ$2+2,FALSE),0)</f>
        <v>#REF!</v>
      </c>
      <c r="CK27" t="e" cm="1">
        <f t="array" ref="CK27">_xlfn.IFNA(VLOOKUP($A27,TRANSPOSE(#REF!),CK$2+2,FALSE),0)</f>
        <v>#REF!</v>
      </c>
      <c r="CL27" t="e" cm="1">
        <f t="array" ref="CL27">_xlfn.IFNA(VLOOKUP($A27,TRANSPOSE(#REF!),CL$2+2,FALSE),0)</f>
        <v>#REF!</v>
      </c>
      <c r="CM27" t="e" cm="1">
        <f t="array" ref="CM27">_xlfn.IFNA(VLOOKUP($A27,TRANSPOSE(#REF!),CM$2+2,FALSE),0)</f>
        <v>#REF!</v>
      </c>
      <c r="CN27" t="e" cm="1">
        <f t="array" ref="CN27">_xlfn.IFNA(VLOOKUP($A27,TRANSPOSE(#REF!),CN$2+2,FALSE),0)</f>
        <v>#REF!</v>
      </c>
      <c r="CO27" t="e" cm="1">
        <f t="array" ref="CO27">_xlfn.IFNA(VLOOKUP($A27,TRANSPOSE(#REF!),CO$2+2,FALSE),0)</f>
        <v>#REF!</v>
      </c>
      <c r="CP27" t="e" cm="1">
        <f t="array" ref="CP27">_xlfn.IFNA(VLOOKUP($A27,TRANSPOSE(#REF!),CP$2+2,FALSE),0)</f>
        <v>#REF!</v>
      </c>
      <c r="CQ27" t="e" cm="1">
        <f t="array" ref="CQ27">_xlfn.IFNA(VLOOKUP($A27,TRANSPOSE(#REF!),CQ$2+2,FALSE),0)</f>
        <v>#REF!</v>
      </c>
      <c r="CR27" t="e" cm="1">
        <f t="array" ref="CR27">_xlfn.IFNA(VLOOKUP($A27,TRANSPOSE(#REF!),CR$2+2,FALSE),0)</f>
        <v>#REF!</v>
      </c>
      <c r="CS27" t="e" cm="1">
        <f t="array" ref="CS27">_xlfn.IFNA(VLOOKUP($A27,TRANSPOSE(#REF!),CS$2+2,FALSE),0)</f>
        <v>#REF!</v>
      </c>
      <c r="CT27" t="e" cm="1">
        <f t="array" ref="CT27">_xlfn.IFNA(VLOOKUP($A27,TRANSPOSE(#REF!),CT$2+2,FALSE),0)</f>
        <v>#REF!</v>
      </c>
      <c r="CU27" t="e" cm="1">
        <f t="array" ref="CU27">_xlfn.IFNA(VLOOKUP($A27,TRANSPOSE(#REF!),CU$2+2,FALSE),0)</f>
        <v>#REF!</v>
      </c>
      <c r="CV27" t="e" cm="1">
        <f t="array" ref="CV27">_xlfn.IFNA(VLOOKUP($A27,TRANSPOSE(#REF!),CV$2+2,FALSE),0)</f>
        <v>#REF!</v>
      </c>
      <c r="CW27" t="e" cm="1">
        <f t="array" ref="CW27">_xlfn.IFNA(VLOOKUP($A27,TRANSPOSE(#REF!),CW$2+2,FALSE),0)</f>
        <v>#REF!</v>
      </c>
      <c r="CX27" t="e" cm="1">
        <f t="array" ref="CX27">_xlfn.IFNA(VLOOKUP($A27,TRANSPOSE(#REF!),CX$2+2,FALSE),0)</f>
        <v>#REF!</v>
      </c>
      <c r="CY27" t="e" cm="1">
        <f t="array" ref="CY27">_xlfn.IFNA(VLOOKUP($A27,TRANSPOSE(#REF!),CY$2+2,FALSE),0)</f>
        <v>#REF!</v>
      </c>
      <c r="CZ27" t="e" cm="1">
        <f t="array" ref="CZ27">_xlfn.IFNA(VLOOKUP($A27,TRANSPOSE(#REF!),CZ$2+2,FALSE),0)</f>
        <v>#REF!</v>
      </c>
      <c r="DA27" t="e" cm="1">
        <f t="array" ref="DA27">_xlfn.IFNA(VLOOKUP($A27,TRANSPOSE(#REF!),DA$2+2,FALSE),0)</f>
        <v>#REF!</v>
      </c>
      <c r="DB27" t="e" cm="1">
        <f t="array" ref="DB27">_xlfn.IFNA(VLOOKUP($A27,TRANSPOSE(#REF!),DB$2+2,FALSE),0)</f>
        <v>#REF!</v>
      </c>
      <c r="DC27" t="e" cm="1">
        <f t="array" ref="DC27">_xlfn.IFNA(VLOOKUP($A27,TRANSPOSE(#REF!),DC$2+2,FALSE),0)</f>
        <v>#REF!</v>
      </c>
      <c r="DD27" t="e" cm="1">
        <f t="array" ref="DD27">_xlfn.IFNA(VLOOKUP($A27,TRANSPOSE(#REF!),DD$2+2,FALSE),0)</f>
        <v>#REF!</v>
      </c>
      <c r="DE27" t="e" cm="1">
        <f t="array" ref="DE27">_xlfn.IFNA(VLOOKUP($A27,TRANSPOSE(#REF!),DE$2+2,FALSE),0)</f>
        <v>#REF!</v>
      </c>
      <c r="DF27" t="e" cm="1">
        <f t="array" ref="DF27">_xlfn.IFNA(VLOOKUP($A27,TRANSPOSE(#REF!),DF$2+2,FALSE),0)</f>
        <v>#REF!</v>
      </c>
      <c r="DG27" t="e" cm="1">
        <f t="array" ref="DG27">_xlfn.IFNA(VLOOKUP($A27,TRANSPOSE(#REF!),DG$2+2,FALSE),0)</f>
        <v>#REF!</v>
      </c>
      <c r="DH27" t="e" cm="1">
        <f t="array" ref="DH27">_xlfn.IFNA(VLOOKUP($A27,TRANSPOSE(#REF!),DH$2+2,FALSE),0)</f>
        <v>#REF!</v>
      </c>
      <c r="DI27" t="e" cm="1">
        <f t="array" ref="DI27">_xlfn.IFNA(VLOOKUP($A27,TRANSPOSE(#REF!),DI$2+2,FALSE),0)</f>
        <v>#REF!</v>
      </c>
      <c r="DJ27" t="e" cm="1">
        <f t="array" ref="DJ27">_xlfn.IFNA(VLOOKUP($A27,TRANSPOSE(#REF!),DJ$2+2,FALSE),0)</f>
        <v>#REF!</v>
      </c>
      <c r="DK27" t="e" cm="1">
        <f t="array" ref="DK27">_xlfn.IFNA(VLOOKUP($A27,TRANSPOSE(#REF!),DK$2+2,FALSE),0)</f>
        <v>#REF!</v>
      </c>
      <c r="DL27" t="e" cm="1">
        <f t="array" ref="DL27">_xlfn.IFNA(VLOOKUP($A27,TRANSPOSE(#REF!),DL$2+2,FALSE),0)</f>
        <v>#REF!</v>
      </c>
      <c r="DM27" t="e" cm="1">
        <f t="array" ref="DM27">_xlfn.IFNA(VLOOKUP($A27,TRANSPOSE(#REF!),DM$2+2,FALSE),0)</f>
        <v>#REF!</v>
      </c>
      <c r="DN27" t="e" cm="1">
        <f t="array" ref="DN27">_xlfn.IFNA(VLOOKUP($A27,TRANSPOSE(#REF!),DN$2+2,FALSE),0)</f>
        <v>#REF!</v>
      </c>
      <c r="DO27" t="e" cm="1">
        <f t="array" ref="DO27">_xlfn.IFNA(VLOOKUP($A27,TRANSPOSE(#REF!),DO$2+2,FALSE),0)</f>
        <v>#REF!</v>
      </c>
      <c r="DP27" t="e" cm="1">
        <f t="array" ref="DP27">_xlfn.IFNA(VLOOKUP($A27,TRANSPOSE(#REF!),DP$2+2,FALSE),0)</f>
        <v>#REF!</v>
      </c>
      <c r="DQ27" t="e" cm="1">
        <f t="array" ref="DQ27">_xlfn.IFNA(VLOOKUP($A27,TRANSPOSE(#REF!),DQ$2+2,FALSE),0)</f>
        <v>#REF!</v>
      </c>
      <c r="DR27" t="e" cm="1">
        <f t="array" ref="DR27">_xlfn.IFNA(VLOOKUP($A27,TRANSPOSE(#REF!),DR$2+2,FALSE),0)</f>
        <v>#REF!</v>
      </c>
      <c r="DS27" t="e" cm="1">
        <f t="array" ref="DS27">_xlfn.IFNA(VLOOKUP($A27,TRANSPOSE(#REF!),DS$2+2,FALSE),0)</f>
        <v>#REF!</v>
      </c>
      <c r="DT27" t="e" cm="1">
        <f t="array" ref="DT27">_xlfn.IFNA(VLOOKUP($A27,TRANSPOSE(#REF!),DT$2+2,FALSE),0)</f>
        <v>#REF!</v>
      </c>
      <c r="DU27" t="e" cm="1">
        <f t="array" ref="DU27">_xlfn.IFNA(VLOOKUP($A27,TRANSPOSE(#REF!),DU$2+2,FALSE),0)</f>
        <v>#REF!</v>
      </c>
      <c r="DV27" t="e" cm="1">
        <f t="array" ref="DV27">_xlfn.IFNA(VLOOKUP($A27,TRANSPOSE(#REF!),DV$2+2,FALSE),0)</f>
        <v>#REF!</v>
      </c>
      <c r="DW27" t="e" cm="1">
        <f t="array" ref="DW27">_xlfn.IFNA(VLOOKUP($A27,TRANSPOSE(#REF!),DW$2+2,FALSE),0)</f>
        <v>#REF!</v>
      </c>
      <c r="DX27" t="e" cm="1">
        <f t="array" ref="DX27">_xlfn.IFNA(VLOOKUP($A27,TRANSPOSE(#REF!),DX$2+2,FALSE),0)</f>
        <v>#REF!</v>
      </c>
      <c r="DY27" t="e" cm="1">
        <f t="array" ref="DY27">_xlfn.IFNA(VLOOKUP($A27,TRANSPOSE(#REF!),DY$2+2,FALSE),0)</f>
        <v>#REF!</v>
      </c>
      <c r="DZ27" t="e" cm="1">
        <f t="array" ref="DZ27">_xlfn.IFNA(VLOOKUP($A27,TRANSPOSE(#REF!),DZ$2+2,FALSE),0)</f>
        <v>#REF!</v>
      </c>
      <c r="EA27" t="e" cm="1">
        <f t="array" ref="EA27">_xlfn.IFNA(VLOOKUP($A27,TRANSPOSE(#REF!),EA$2+2,FALSE),0)</f>
        <v>#REF!</v>
      </c>
      <c r="EB27" t="e" cm="1">
        <f t="array" ref="EB27">_xlfn.IFNA(VLOOKUP($A27,TRANSPOSE(#REF!),EB$2+2,FALSE),0)</f>
        <v>#REF!</v>
      </c>
      <c r="EC27" t="e" cm="1">
        <f t="array" ref="EC27">_xlfn.IFNA(VLOOKUP($A27,TRANSPOSE(#REF!),EC$2+2,FALSE),0)</f>
        <v>#REF!</v>
      </c>
      <c r="ED27" t="e" cm="1">
        <f t="array" ref="ED27">_xlfn.IFNA(VLOOKUP($A27,TRANSPOSE(#REF!),ED$2+2,FALSE),0)</f>
        <v>#REF!</v>
      </c>
      <c r="EE27" t="e" cm="1">
        <f t="array" ref="EE27">_xlfn.IFNA(VLOOKUP($A27,TRANSPOSE(#REF!),EE$2+2,FALSE),0)</f>
        <v>#REF!</v>
      </c>
      <c r="EF27" t="e" cm="1">
        <f t="array" ref="EF27">_xlfn.IFNA(VLOOKUP($A27,TRANSPOSE(#REF!),EF$2+2,FALSE),0)</f>
        <v>#REF!</v>
      </c>
      <c r="EG27" t="e" cm="1">
        <f t="array" ref="EG27">_xlfn.IFNA(VLOOKUP($A27,TRANSPOSE(#REF!),EG$2+2,FALSE),0)</f>
        <v>#REF!</v>
      </c>
      <c r="EH27" t="e" cm="1">
        <f t="array" ref="EH27">_xlfn.IFNA(VLOOKUP($A27,TRANSPOSE(#REF!),EH$2+2,FALSE),0)</f>
        <v>#REF!</v>
      </c>
      <c r="EI27" t="e" cm="1">
        <f t="array" ref="EI27">_xlfn.IFNA(VLOOKUP($A27,TRANSPOSE(#REF!),EI$2+2,FALSE),0)</f>
        <v>#REF!</v>
      </c>
      <c r="EJ27" t="e" cm="1">
        <f t="array" ref="EJ27">_xlfn.IFNA(VLOOKUP($A27,TRANSPOSE(#REF!),EJ$2+2,FALSE),0)</f>
        <v>#REF!</v>
      </c>
      <c r="EK27" t="e" cm="1">
        <f t="array" ref="EK27">_xlfn.IFNA(VLOOKUP($A27,TRANSPOSE(#REF!),EK$2+2,FALSE),0)</f>
        <v>#REF!</v>
      </c>
      <c r="EL27" t="e" cm="1">
        <f t="array" ref="EL27">_xlfn.IFNA(VLOOKUP($A27,TRANSPOSE(#REF!),EL$2+2,FALSE),0)</f>
        <v>#REF!</v>
      </c>
      <c r="EM27" t="e" cm="1">
        <f t="array" ref="EM27">_xlfn.IFNA(VLOOKUP($A27,TRANSPOSE(#REF!),EM$2+2,FALSE),0)</f>
        <v>#REF!</v>
      </c>
      <c r="EN27" t="e" cm="1">
        <f t="array" ref="EN27">_xlfn.IFNA(VLOOKUP($A27,TRANSPOSE(#REF!),EN$2+2,FALSE),0)</f>
        <v>#REF!</v>
      </c>
      <c r="EO27" t="e" cm="1">
        <f t="array" ref="EO27">_xlfn.IFNA(VLOOKUP($A27,TRANSPOSE(#REF!),EO$2+2,FALSE),0)</f>
        <v>#REF!</v>
      </c>
      <c r="EP27" t="e" cm="1">
        <f t="array" ref="EP27">_xlfn.IFNA(VLOOKUP($A27,TRANSPOSE(#REF!),EP$2+2,FALSE),0)</f>
        <v>#REF!</v>
      </c>
      <c r="EQ27" t="e" cm="1">
        <f t="array" ref="EQ27">_xlfn.IFNA(VLOOKUP($A27,TRANSPOSE(#REF!),EQ$2+2,FALSE),0)</f>
        <v>#REF!</v>
      </c>
      <c r="ER27" t="e" cm="1">
        <f t="array" ref="ER27">_xlfn.IFNA(VLOOKUP($A27,TRANSPOSE(#REF!),ER$2+2,FALSE),0)</f>
        <v>#REF!</v>
      </c>
      <c r="ES27" t="e" cm="1">
        <f t="array" ref="ES27">_xlfn.IFNA(VLOOKUP($A27,TRANSPOSE(#REF!),ES$2+2,FALSE),0)</f>
        <v>#REF!</v>
      </c>
      <c r="ET27" t="e" cm="1">
        <f t="array" ref="ET27">_xlfn.IFNA(VLOOKUP($A27,TRANSPOSE(#REF!),ET$2+2,FALSE),0)</f>
        <v>#REF!</v>
      </c>
      <c r="EU27" t="e" cm="1">
        <f t="array" ref="EU27">_xlfn.IFNA(VLOOKUP($A27,TRANSPOSE(#REF!),EU$2+2,FALSE),0)</f>
        <v>#REF!</v>
      </c>
      <c r="EV27" t="e" cm="1">
        <f t="array" ref="EV27">_xlfn.IFNA(VLOOKUP($A27,TRANSPOSE(#REF!),EV$2+2,FALSE),0)</f>
        <v>#REF!</v>
      </c>
      <c r="EW27" t="e" cm="1">
        <f t="array" ref="EW27">_xlfn.IFNA(VLOOKUP($A27,TRANSPOSE(#REF!),EW$2+2,FALSE),0)</f>
        <v>#REF!</v>
      </c>
      <c r="EX27" t="e" cm="1">
        <f t="array" ref="EX27">_xlfn.IFNA(VLOOKUP($A27,TRANSPOSE(#REF!),EX$2+2,FALSE),0)</f>
        <v>#REF!</v>
      </c>
      <c r="EY27" t="e" cm="1">
        <f t="array" ref="EY27">_xlfn.IFNA(VLOOKUP($A27,TRANSPOSE(#REF!),EY$2+2,FALSE),0)</f>
        <v>#REF!</v>
      </c>
      <c r="EZ27" t="e" cm="1">
        <f t="array" ref="EZ27">_xlfn.IFNA(VLOOKUP($A27,TRANSPOSE(#REF!),EZ$2+2,FALSE),0)</f>
        <v>#REF!</v>
      </c>
      <c r="FA27" t="e" cm="1">
        <f t="array" ref="FA27">_xlfn.IFNA(VLOOKUP($A27,TRANSPOSE(#REF!),FA$2+2,FALSE),0)</f>
        <v>#REF!</v>
      </c>
      <c r="FB27" t="e" cm="1">
        <f t="array" ref="FB27">_xlfn.IFNA(VLOOKUP($A27,TRANSPOSE(#REF!),FB$2+2,FALSE),0)</f>
        <v>#REF!</v>
      </c>
      <c r="FC27" t="e" cm="1">
        <f t="array" ref="FC27">_xlfn.IFNA(VLOOKUP($A27,TRANSPOSE(#REF!),FC$2+2,FALSE),0)</f>
        <v>#REF!</v>
      </c>
      <c r="FD27" t="e" cm="1">
        <f t="array" ref="FD27">_xlfn.IFNA(VLOOKUP($A27,TRANSPOSE(#REF!),FD$2+2,FALSE),0)</f>
        <v>#REF!</v>
      </c>
      <c r="FE27" t="e" cm="1">
        <f t="array" ref="FE27">_xlfn.IFNA(VLOOKUP($A27,TRANSPOSE(#REF!),FE$2+2,FALSE),0)</f>
        <v>#REF!</v>
      </c>
      <c r="FF27" t="e" cm="1">
        <f t="array" ref="FF27">_xlfn.IFNA(VLOOKUP($A27,TRANSPOSE(#REF!),FF$2+2,FALSE),0)</f>
        <v>#REF!</v>
      </c>
      <c r="FG27" t="e" cm="1">
        <f t="array" ref="FG27">_xlfn.IFNA(VLOOKUP($A27,TRANSPOSE(#REF!),FG$2+2,FALSE),0)</f>
        <v>#REF!</v>
      </c>
      <c r="FH27" t="e" cm="1">
        <f t="array" ref="FH27">_xlfn.IFNA(VLOOKUP($A27,TRANSPOSE(#REF!),FH$2+2,FALSE),0)</f>
        <v>#REF!</v>
      </c>
      <c r="FI27" t="e" cm="1">
        <f t="array" ref="FI27">_xlfn.IFNA(VLOOKUP($A27,TRANSPOSE(#REF!),FI$2+2,FALSE),0)</f>
        <v>#REF!</v>
      </c>
      <c r="FJ27" t="e" cm="1">
        <f t="array" ref="FJ27">_xlfn.IFNA(VLOOKUP($A27,TRANSPOSE(#REF!),FJ$2+2,FALSE),0)</f>
        <v>#REF!</v>
      </c>
      <c r="FK27" t="e" cm="1">
        <f t="array" ref="FK27">_xlfn.IFNA(VLOOKUP($A27,TRANSPOSE(#REF!),FK$2+2,FALSE),0)</f>
        <v>#REF!</v>
      </c>
      <c r="FL27" t="e" cm="1">
        <f t="array" ref="FL27">_xlfn.IFNA(VLOOKUP($A27,TRANSPOSE(#REF!),FL$2+2,FALSE),0)</f>
        <v>#REF!</v>
      </c>
      <c r="FM27" t="e" cm="1">
        <f t="array" ref="FM27">_xlfn.IFNA(VLOOKUP($A27,TRANSPOSE(#REF!),FM$2+2,FALSE),0)</f>
        <v>#REF!</v>
      </c>
      <c r="FN27" t="e" cm="1">
        <f t="array" ref="FN27">_xlfn.IFNA(VLOOKUP($A27,TRANSPOSE(#REF!),FN$2+2,FALSE),0)</f>
        <v>#REF!</v>
      </c>
      <c r="FO27" t="e" cm="1">
        <f t="array" ref="FO27">_xlfn.IFNA(VLOOKUP($A27,TRANSPOSE(#REF!),FO$2+2,FALSE),0)</f>
        <v>#REF!</v>
      </c>
      <c r="FP27" t="e" cm="1">
        <f t="array" ref="FP27">_xlfn.IFNA(VLOOKUP($A27,TRANSPOSE(#REF!),FP$2+2,FALSE),0)</f>
        <v>#REF!</v>
      </c>
      <c r="FQ27" t="e" cm="1">
        <f t="array" ref="FQ27">_xlfn.IFNA(VLOOKUP($A27,TRANSPOSE(#REF!),FQ$2+2,FALSE),0)</f>
        <v>#REF!</v>
      </c>
      <c r="FR27" t="e" cm="1">
        <f t="array" ref="FR27">_xlfn.IFNA(VLOOKUP($A27,TRANSPOSE(#REF!),FR$2+2,FALSE),0)</f>
        <v>#REF!</v>
      </c>
      <c r="FS27" t="e" cm="1">
        <f t="array" ref="FS27">_xlfn.IFNA(VLOOKUP($A27,TRANSPOSE(#REF!),FS$2+2,FALSE),0)</f>
        <v>#REF!</v>
      </c>
      <c r="FT27" t="e" cm="1">
        <f t="array" ref="FT27">_xlfn.IFNA(VLOOKUP($A27,TRANSPOSE(#REF!),FT$2+2,FALSE),0)</f>
        <v>#REF!</v>
      </c>
      <c r="FU27" t="e" cm="1">
        <f t="array" ref="FU27">_xlfn.IFNA(VLOOKUP($A27,TRANSPOSE(#REF!),FU$2+2,FALSE),0)</f>
        <v>#REF!</v>
      </c>
      <c r="FV27" t="e" cm="1">
        <f t="array" ref="FV27">_xlfn.IFNA(VLOOKUP($A27,TRANSPOSE(#REF!),FV$2+2,FALSE),0)</f>
        <v>#REF!</v>
      </c>
      <c r="FW27" t="e" cm="1">
        <f t="array" ref="FW27">_xlfn.IFNA(VLOOKUP($A27,TRANSPOSE(#REF!),FW$2+2,FALSE),0)</f>
        <v>#REF!</v>
      </c>
      <c r="FX27" t="e" cm="1">
        <f t="array" ref="FX27">_xlfn.IFNA(VLOOKUP($A27,TRANSPOSE(#REF!),FX$2+2,FALSE),0)</f>
        <v>#REF!</v>
      </c>
      <c r="FY27" t="e" cm="1">
        <f t="array" ref="FY27">_xlfn.IFNA(VLOOKUP($A27,TRANSPOSE(#REF!),FY$2+2,FALSE),0)</f>
        <v>#REF!</v>
      </c>
      <c r="FZ27" t="e" cm="1">
        <f t="array" ref="FZ27">_xlfn.IFNA(VLOOKUP($A27,TRANSPOSE(#REF!),FZ$2+2,FALSE),0)</f>
        <v>#REF!</v>
      </c>
      <c r="GA27" t="e" cm="1">
        <f t="array" ref="GA27">_xlfn.IFNA(VLOOKUP($A27,TRANSPOSE(#REF!),GA$2+2,FALSE),0)</f>
        <v>#REF!</v>
      </c>
      <c r="GB27" t="e" cm="1">
        <f t="array" ref="GB27">_xlfn.IFNA(VLOOKUP($A27,TRANSPOSE(#REF!),GB$2+2,FALSE),0)</f>
        <v>#REF!</v>
      </c>
      <c r="GC27" t="e" cm="1">
        <f t="array" ref="GC27">_xlfn.IFNA(VLOOKUP($A27,TRANSPOSE(#REF!),GC$2+2,FALSE),0)</f>
        <v>#REF!</v>
      </c>
      <c r="GD27" t="e" cm="1">
        <f t="array" ref="GD27">_xlfn.IFNA(VLOOKUP($A27,TRANSPOSE(#REF!),GD$2+2,FALSE),0)</f>
        <v>#REF!</v>
      </c>
      <c r="GE27" t="e" cm="1">
        <f t="array" ref="GE27">_xlfn.IFNA(VLOOKUP($A27,TRANSPOSE(#REF!),GE$2+2,FALSE),0)</f>
        <v>#REF!</v>
      </c>
      <c r="GF27" t="e" cm="1">
        <f t="array" ref="GF27">_xlfn.IFNA(VLOOKUP($A27,TRANSPOSE(#REF!),GF$2+2,FALSE),0)</f>
        <v>#REF!</v>
      </c>
      <c r="GG27" t="e" cm="1">
        <f t="array" ref="GG27">_xlfn.IFNA(VLOOKUP($A27,TRANSPOSE(#REF!),GG$2+2,FALSE),0)</f>
        <v>#REF!</v>
      </c>
      <c r="GH27" t="e" cm="1">
        <f t="array" ref="GH27">_xlfn.IFNA(VLOOKUP($A27,TRANSPOSE(#REF!),GH$2+2,FALSE),0)</f>
        <v>#REF!</v>
      </c>
      <c r="GI27" t="e" cm="1">
        <f t="array" ref="GI27">_xlfn.IFNA(VLOOKUP($A27,TRANSPOSE(#REF!),GI$2+2,FALSE),0)</f>
        <v>#REF!</v>
      </c>
      <c r="GJ27" t="e" cm="1">
        <f t="array" ref="GJ27">_xlfn.IFNA(VLOOKUP($A27,TRANSPOSE(#REF!),GJ$2+2,FALSE),0)</f>
        <v>#REF!</v>
      </c>
      <c r="GK27" t="e" cm="1">
        <f t="array" ref="GK27">_xlfn.IFNA(VLOOKUP($A27,TRANSPOSE(#REF!),GK$2+2,FALSE),0)</f>
        <v>#REF!</v>
      </c>
      <c r="GL27" t="e" cm="1">
        <f t="array" ref="GL27">_xlfn.IFNA(VLOOKUP($A27,TRANSPOSE(#REF!),GL$2+2,FALSE),0)</f>
        <v>#REF!</v>
      </c>
      <c r="GM27" t="e" cm="1">
        <f t="array" ref="GM27">_xlfn.IFNA(VLOOKUP($A27,TRANSPOSE(#REF!),GM$2+2,FALSE),0)</f>
        <v>#REF!</v>
      </c>
      <c r="GN27" t="e" cm="1">
        <f t="array" ref="GN27">_xlfn.IFNA(VLOOKUP($A27,TRANSPOSE(#REF!),GN$2+2,FALSE),0)</f>
        <v>#REF!</v>
      </c>
      <c r="GO27" t="e" cm="1">
        <f t="array" ref="GO27">_xlfn.IFNA(VLOOKUP($A27,TRANSPOSE(#REF!),GO$2+2,FALSE),0)</f>
        <v>#REF!</v>
      </c>
      <c r="GP27" t="e" cm="1">
        <f t="array" ref="GP27">_xlfn.IFNA(VLOOKUP($A27,TRANSPOSE(#REF!),GP$2+2,FALSE),0)</f>
        <v>#REF!</v>
      </c>
      <c r="GQ27" t="e" cm="1">
        <f t="array" ref="GQ27">_xlfn.IFNA(VLOOKUP($A27,TRANSPOSE(#REF!),GQ$2+2,FALSE),0)</f>
        <v>#REF!</v>
      </c>
      <c r="GR27" t="e" cm="1">
        <f t="array" ref="GR27">_xlfn.IFNA(VLOOKUP($A27,TRANSPOSE(#REF!),GR$2+2,FALSE),0)</f>
        <v>#REF!</v>
      </c>
      <c r="GS27" t="e" cm="1">
        <f t="array" ref="GS27">_xlfn.IFNA(VLOOKUP($A27,TRANSPOSE(#REF!),GS$2+2,FALSE),0)</f>
        <v>#REF!</v>
      </c>
      <c r="GT27" t="e" cm="1">
        <f t="array" ref="GT27">_xlfn.IFNA(VLOOKUP($A27,TRANSPOSE(#REF!),GT$2+2,FALSE),0)</f>
        <v>#REF!</v>
      </c>
      <c r="GU27" t="e" cm="1">
        <f t="array" ref="GU27">_xlfn.IFNA(VLOOKUP($A27,TRANSPOSE(#REF!),GU$2+2,FALSE),0)</f>
        <v>#REF!</v>
      </c>
      <c r="GV27" t="e" cm="1">
        <f t="array" ref="GV27">_xlfn.IFNA(VLOOKUP($A27,TRANSPOSE(#REF!),GV$2+2,FALSE),0)</f>
        <v>#REF!</v>
      </c>
      <c r="GW27" t="e" cm="1">
        <f t="array" ref="GW27">_xlfn.IFNA(VLOOKUP($A27,TRANSPOSE(#REF!),GW$2+2,FALSE),0)</f>
        <v>#REF!</v>
      </c>
      <c r="GX27" t="e" cm="1">
        <f t="array" ref="GX27">_xlfn.IFNA(VLOOKUP($A27,TRANSPOSE(#REF!),GX$2+2,FALSE),0)</f>
        <v>#REF!</v>
      </c>
      <c r="GY27" t="e" cm="1">
        <f t="array" ref="GY27">_xlfn.IFNA(VLOOKUP($A27,TRANSPOSE(#REF!),GY$2+2,FALSE),0)</f>
        <v>#REF!</v>
      </c>
      <c r="GZ27" t="e" cm="1">
        <f t="array" ref="GZ27">_xlfn.IFNA(VLOOKUP($A27,TRANSPOSE(#REF!),GZ$2+2,FALSE),0)</f>
        <v>#REF!</v>
      </c>
      <c r="HA27" t="e" cm="1">
        <f t="array" ref="HA27">_xlfn.IFNA(VLOOKUP($A27,TRANSPOSE(#REF!),HA$2+2,FALSE),0)</f>
        <v>#REF!</v>
      </c>
      <c r="HB27" t="e" cm="1">
        <f t="array" ref="HB27">_xlfn.IFNA(VLOOKUP($A27,TRANSPOSE(#REF!),HB$2+2,FALSE),0)</f>
        <v>#REF!</v>
      </c>
      <c r="HC27" t="e" cm="1">
        <f t="array" ref="HC27">_xlfn.IFNA(VLOOKUP($A27,TRANSPOSE(#REF!),HC$2+2,FALSE),0)</f>
        <v>#REF!</v>
      </c>
      <c r="HD27" t="e" cm="1">
        <f t="array" ref="HD27">_xlfn.IFNA(VLOOKUP($A27,TRANSPOSE(#REF!),HD$2+2,FALSE),0)</f>
        <v>#REF!</v>
      </c>
      <c r="HE27" t="e" cm="1">
        <f t="array" ref="HE27">_xlfn.IFNA(VLOOKUP($A27,TRANSPOSE(#REF!),HE$2+2,FALSE),0)</f>
        <v>#REF!</v>
      </c>
      <c r="HF27" t="e" cm="1">
        <f t="array" ref="HF27">_xlfn.IFNA(VLOOKUP($A27,TRANSPOSE(#REF!),HF$2+2,FALSE),0)</f>
        <v>#REF!</v>
      </c>
      <c r="HG27" t="e" cm="1">
        <f t="array" ref="HG27">_xlfn.IFNA(VLOOKUP($A27,TRANSPOSE(#REF!),HG$2+2,FALSE),0)</f>
        <v>#REF!</v>
      </c>
      <c r="HH27" t="e" cm="1">
        <f t="array" ref="HH27">_xlfn.IFNA(VLOOKUP($A27,TRANSPOSE(#REF!),HH$2+2,FALSE),0)</f>
        <v>#REF!</v>
      </c>
      <c r="HI27" t="e" cm="1">
        <f t="array" ref="HI27">_xlfn.IFNA(VLOOKUP($A27,TRANSPOSE(#REF!),HI$2+2,FALSE),0)</f>
        <v>#REF!</v>
      </c>
      <c r="HJ27" t="e" cm="1">
        <f t="array" ref="HJ27">_xlfn.IFNA(VLOOKUP($A27,TRANSPOSE(#REF!),HJ$2+2,FALSE),0)</f>
        <v>#REF!</v>
      </c>
      <c r="HK27" t="e" cm="1">
        <f t="array" ref="HK27">_xlfn.IFNA(VLOOKUP($A27,TRANSPOSE(#REF!),HK$2+2,FALSE),0)</f>
        <v>#REF!</v>
      </c>
      <c r="HL27" t="e" cm="1">
        <f t="array" ref="HL27">_xlfn.IFNA(VLOOKUP($A27,TRANSPOSE(#REF!),HL$2+2,FALSE),0)</f>
        <v>#REF!</v>
      </c>
      <c r="HM27" t="e" cm="1">
        <f t="array" ref="HM27">_xlfn.IFNA(VLOOKUP($A27,TRANSPOSE(#REF!),HM$2+2,FALSE),0)</f>
        <v>#REF!</v>
      </c>
      <c r="HN27" t="e" cm="1">
        <f t="array" ref="HN27">_xlfn.IFNA(VLOOKUP($A27,TRANSPOSE(#REF!),HN$2+2,FALSE),0)</f>
        <v>#REF!</v>
      </c>
      <c r="HO27" t="e" cm="1">
        <f t="array" ref="HO27">_xlfn.IFNA(VLOOKUP($A27,TRANSPOSE(#REF!),HO$2+2,FALSE),0)</f>
        <v>#REF!</v>
      </c>
      <c r="HP27" t="e" cm="1">
        <f t="array" ref="HP27">_xlfn.IFNA(VLOOKUP($A27,TRANSPOSE(#REF!),HP$2+2,FALSE),0)</f>
        <v>#REF!</v>
      </c>
      <c r="HQ27" t="e" cm="1">
        <f t="array" ref="HQ27">_xlfn.IFNA(VLOOKUP($A27,TRANSPOSE(#REF!),HQ$2+2,FALSE),0)</f>
        <v>#REF!</v>
      </c>
      <c r="HR27" t="e" cm="1">
        <f t="array" ref="HR27">_xlfn.IFNA(VLOOKUP($A27,TRANSPOSE(#REF!),HR$2+2,FALSE),0)</f>
        <v>#REF!</v>
      </c>
      <c r="HS27" t="e" cm="1">
        <f t="array" ref="HS27">_xlfn.IFNA(VLOOKUP($A27,TRANSPOSE(#REF!),HS$2+2,FALSE),0)</f>
        <v>#REF!</v>
      </c>
      <c r="HT27" t="e" cm="1">
        <f t="array" ref="HT27">_xlfn.IFNA(VLOOKUP($A27,TRANSPOSE(#REF!),HT$2+2,FALSE),0)</f>
        <v>#REF!</v>
      </c>
      <c r="HU27" t="e" cm="1">
        <f t="array" ref="HU27">_xlfn.IFNA(VLOOKUP($A27,TRANSPOSE(#REF!),HU$2+2,FALSE),0)</f>
        <v>#REF!</v>
      </c>
      <c r="HV27" t="e" cm="1">
        <f t="array" ref="HV27">_xlfn.IFNA(VLOOKUP($A27,TRANSPOSE(#REF!),HV$2+2,FALSE),0)</f>
        <v>#REF!</v>
      </c>
      <c r="HW27" t="e" cm="1">
        <f t="array" ref="HW27">_xlfn.IFNA(VLOOKUP($A27,TRANSPOSE(#REF!),HW$2+2,FALSE),0)</f>
        <v>#REF!</v>
      </c>
      <c r="HX27" t="e" cm="1">
        <f t="array" ref="HX27">_xlfn.IFNA(VLOOKUP($A27,TRANSPOSE(#REF!),HX$2+2,FALSE),0)</f>
        <v>#REF!</v>
      </c>
      <c r="HY27" t="e" cm="1">
        <f t="array" ref="HY27">_xlfn.IFNA(VLOOKUP($A27,TRANSPOSE(#REF!),HY$2+2,FALSE),0)</f>
        <v>#REF!</v>
      </c>
      <c r="HZ27" t="e" cm="1">
        <f t="array" ref="HZ27">_xlfn.IFNA(VLOOKUP($A27,TRANSPOSE(#REF!),HZ$2+2,FALSE),0)</f>
        <v>#REF!</v>
      </c>
      <c r="IA27" t="e" cm="1">
        <f t="array" ref="IA27">_xlfn.IFNA(VLOOKUP($A27,TRANSPOSE(#REF!),IA$2+2,FALSE),0)</f>
        <v>#REF!</v>
      </c>
      <c r="IB27" t="e" cm="1">
        <f t="array" ref="IB27">_xlfn.IFNA(VLOOKUP($A27,TRANSPOSE(#REF!),IB$2+2,FALSE),0)</f>
        <v>#REF!</v>
      </c>
      <c r="IC27" t="e" cm="1">
        <f t="array" ref="IC27">_xlfn.IFNA(VLOOKUP($A27,TRANSPOSE(#REF!),IC$2+2,FALSE),0)</f>
        <v>#REF!</v>
      </c>
      <c r="ID27" t="e" cm="1">
        <f t="array" ref="ID27">_xlfn.IFNA(VLOOKUP($A27,TRANSPOSE(#REF!),ID$2+2,FALSE),0)</f>
        <v>#REF!</v>
      </c>
      <c r="IE27" t="e" cm="1">
        <f t="array" ref="IE27">_xlfn.IFNA(VLOOKUP($A27,TRANSPOSE(#REF!),IE$2+2,FALSE),0)</f>
        <v>#REF!</v>
      </c>
      <c r="IF27" t="e" cm="1">
        <f t="array" ref="IF27">_xlfn.IFNA(VLOOKUP($A27,TRANSPOSE(#REF!),IF$2+2,FALSE),0)</f>
        <v>#REF!</v>
      </c>
      <c r="IG27" t="e" cm="1">
        <f t="array" ref="IG27">_xlfn.IFNA(VLOOKUP($A27,TRANSPOSE(#REF!),IG$2+2,FALSE),0)</f>
        <v>#REF!</v>
      </c>
      <c r="IH27" t="e" cm="1">
        <f t="array" ref="IH27">_xlfn.IFNA(VLOOKUP($A27,TRANSPOSE(#REF!),IH$2+2,FALSE),0)</f>
        <v>#REF!</v>
      </c>
      <c r="II27" t="e" cm="1">
        <f t="array" ref="II27">_xlfn.IFNA(VLOOKUP($A27,TRANSPOSE(#REF!),II$2+2,FALSE),0)</f>
        <v>#REF!</v>
      </c>
      <c r="IJ27" t="e" cm="1">
        <f t="array" ref="IJ27">_xlfn.IFNA(VLOOKUP($A27,TRANSPOSE(#REF!),IJ$2+2,FALSE),0)</f>
        <v>#REF!</v>
      </c>
      <c r="IK27" t="e" cm="1">
        <f t="array" ref="IK27">_xlfn.IFNA(VLOOKUP($A27,TRANSPOSE(#REF!),IK$2+2,FALSE),0)</f>
        <v>#REF!</v>
      </c>
      <c r="IL27" t="e" cm="1">
        <f t="array" ref="IL27">_xlfn.IFNA(VLOOKUP($A27,TRANSPOSE(#REF!),IL$2+2,FALSE),0)</f>
        <v>#REF!</v>
      </c>
      <c r="IM27" t="e" cm="1">
        <f t="array" ref="IM27">_xlfn.IFNA(VLOOKUP($A27,TRANSPOSE(#REF!),IM$2+2,FALSE),0)</f>
        <v>#REF!</v>
      </c>
      <c r="IN27" t="e" cm="1">
        <f t="array" ref="IN27">_xlfn.IFNA(VLOOKUP($A27,TRANSPOSE(#REF!),IN$2+2,FALSE),0)</f>
        <v>#REF!</v>
      </c>
      <c r="IO27" t="e" cm="1">
        <f t="array" ref="IO27">_xlfn.IFNA(VLOOKUP($A27,TRANSPOSE(#REF!),IO$2+2,FALSE),0)</f>
        <v>#REF!</v>
      </c>
      <c r="IP27" t="e" cm="1">
        <f t="array" ref="IP27">_xlfn.IFNA(VLOOKUP($A27,TRANSPOSE(#REF!),IP$2+2,FALSE),0)</f>
        <v>#REF!</v>
      </c>
      <c r="IQ27" t="e" cm="1">
        <f t="array" ref="IQ27">_xlfn.IFNA(VLOOKUP($A27,TRANSPOSE(#REF!),IQ$2+2,FALSE),0)</f>
        <v>#REF!</v>
      </c>
      <c r="IR27" t="e" cm="1">
        <f t="array" ref="IR27">_xlfn.IFNA(VLOOKUP($A27,TRANSPOSE(#REF!),IR$2+2,FALSE),0)</f>
        <v>#REF!</v>
      </c>
      <c r="IS27" t="e" cm="1">
        <f t="array" ref="IS27">_xlfn.IFNA(VLOOKUP($A27,TRANSPOSE(#REF!),IS$2+2,FALSE),0)</f>
        <v>#REF!</v>
      </c>
      <c r="IT27" t="e" cm="1">
        <f t="array" ref="IT27">_xlfn.IFNA(VLOOKUP($A27,TRANSPOSE(#REF!),IT$2+2,FALSE),0)</f>
        <v>#REF!</v>
      </c>
      <c r="IU27" t="e" cm="1">
        <f t="array" ref="IU27">_xlfn.IFNA(VLOOKUP($A27,TRANSPOSE(#REF!),IU$2+2,FALSE),0)</f>
        <v>#REF!</v>
      </c>
      <c r="IV27" t="e" cm="1">
        <f t="array" ref="IV27">_xlfn.IFNA(VLOOKUP($A27,TRANSPOSE(#REF!),IV$2+2,FALSE),0)</f>
        <v>#REF!</v>
      </c>
      <c r="IW27" t="e" cm="1">
        <f t="array" ref="IW27">_xlfn.IFNA(VLOOKUP($A27,TRANSPOSE(#REF!),IW$2+2,FALSE),0)</f>
        <v>#REF!</v>
      </c>
      <c r="IX27" t="e" cm="1">
        <f t="array" ref="IX27">_xlfn.IFNA(VLOOKUP($A27,TRANSPOSE(#REF!),IX$2+2,FALSE),0)</f>
        <v>#REF!</v>
      </c>
      <c r="IY27" t="e" cm="1">
        <f t="array" ref="IY27">_xlfn.IFNA(VLOOKUP($A27,TRANSPOSE(#REF!),IY$2+2,FALSE),0)</f>
        <v>#REF!</v>
      </c>
      <c r="IZ27" t="e" cm="1">
        <f t="array" ref="IZ27">_xlfn.IFNA(VLOOKUP($A27,TRANSPOSE(#REF!),IZ$2+2,FALSE),0)</f>
        <v>#REF!</v>
      </c>
      <c r="JA27" t="e" cm="1">
        <f t="array" ref="JA27">_xlfn.IFNA(VLOOKUP($A27,TRANSPOSE(#REF!),JA$2+2,FALSE),0)</f>
        <v>#REF!</v>
      </c>
      <c r="JB27" t="e" cm="1">
        <f t="array" ref="JB27">_xlfn.IFNA(VLOOKUP($A27,TRANSPOSE(#REF!),JB$2+2,FALSE),0)</f>
        <v>#REF!</v>
      </c>
      <c r="JC27" t="e" cm="1">
        <f t="array" ref="JC27">_xlfn.IFNA(VLOOKUP($A27,TRANSPOSE(#REF!),JC$2+2,FALSE),0)</f>
        <v>#REF!</v>
      </c>
      <c r="JD27" t="e" cm="1">
        <f t="array" ref="JD27">_xlfn.IFNA(VLOOKUP($A27,TRANSPOSE(#REF!),JD$2+2,FALSE),0)</f>
        <v>#REF!</v>
      </c>
      <c r="JE27" t="e" cm="1">
        <f t="array" ref="JE27">_xlfn.IFNA(VLOOKUP($A27,TRANSPOSE(#REF!),JE$2+2,FALSE),0)</f>
        <v>#REF!</v>
      </c>
      <c r="JF27" t="e" cm="1">
        <f t="array" ref="JF27">_xlfn.IFNA(VLOOKUP($A27,TRANSPOSE(#REF!),JF$2+2,FALSE),0)</f>
        <v>#REF!</v>
      </c>
      <c r="JG27" t="e" cm="1">
        <f t="array" ref="JG27">_xlfn.IFNA(VLOOKUP($A27,TRANSPOSE(#REF!),JG$2+2,FALSE),0)</f>
        <v>#REF!</v>
      </c>
      <c r="JH27" t="e" cm="1">
        <f t="array" ref="JH27">_xlfn.IFNA(VLOOKUP($A27,TRANSPOSE(#REF!),JH$2+2,FALSE),0)</f>
        <v>#REF!</v>
      </c>
      <c r="JI27" t="e" cm="1">
        <f t="array" ref="JI27">_xlfn.IFNA(VLOOKUP($A27,TRANSPOSE(#REF!),JI$2+2,FALSE),0)</f>
        <v>#REF!</v>
      </c>
      <c r="JJ27" t="e" cm="1">
        <f t="array" ref="JJ27">_xlfn.IFNA(VLOOKUP($A27,TRANSPOSE(#REF!),JJ$2+2,FALSE),0)</f>
        <v>#REF!</v>
      </c>
      <c r="JK27" t="e" cm="1">
        <f t="array" ref="JK27">_xlfn.IFNA(VLOOKUP($A27,TRANSPOSE(#REF!),JK$2+2,FALSE),0)</f>
        <v>#REF!</v>
      </c>
      <c r="JL27" t="e" cm="1">
        <f t="array" ref="JL27">_xlfn.IFNA(VLOOKUP($A27,TRANSPOSE(#REF!),JL$2+2,FALSE),0)</f>
        <v>#REF!</v>
      </c>
      <c r="JM27" t="e" cm="1">
        <f t="array" ref="JM27">_xlfn.IFNA(VLOOKUP($A27,TRANSPOSE(#REF!),JM$2+2,FALSE),0)</f>
        <v>#REF!</v>
      </c>
      <c r="JN27" t="e" cm="1">
        <f t="array" ref="JN27">_xlfn.IFNA(VLOOKUP($A27,TRANSPOSE(#REF!),JN$2+2,FALSE),0)</f>
        <v>#REF!</v>
      </c>
      <c r="JO27" t="e" cm="1">
        <f t="array" ref="JO27">_xlfn.IFNA(VLOOKUP($A27,TRANSPOSE(#REF!),JO$2+2,FALSE),0)</f>
        <v>#REF!</v>
      </c>
      <c r="JP27" t="e" cm="1">
        <f t="array" ref="JP27">_xlfn.IFNA(VLOOKUP($A27,TRANSPOSE(#REF!),JP$2+2,FALSE),0)</f>
        <v>#REF!</v>
      </c>
      <c r="JQ27" t="e" cm="1">
        <f t="array" ref="JQ27">_xlfn.IFNA(VLOOKUP($A27,TRANSPOSE(#REF!),JQ$2+2,FALSE),0)</f>
        <v>#REF!</v>
      </c>
      <c r="JR27" t="e" cm="1">
        <f t="array" ref="JR27">_xlfn.IFNA(VLOOKUP($A27,TRANSPOSE(#REF!),JR$2+2,FALSE),0)</f>
        <v>#REF!</v>
      </c>
      <c r="JS27" t="e" cm="1">
        <f t="array" ref="JS27">_xlfn.IFNA(VLOOKUP($A27,TRANSPOSE(#REF!),JS$2+2,FALSE),0)</f>
        <v>#REF!</v>
      </c>
      <c r="JT27" t="e" cm="1">
        <f t="array" ref="JT27">_xlfn.IFNA(VLOOKUP($A27,TRANSPOSE(#REF!),JT$2+2,FALSE),0)</f>
        <v>#REF!</v>
      </c>
      <c r="JU27" t="e" cm="1">
        <f t="array" ref="JU27">_xlfn.IFNA(VLOOKUP($A27,TRANSPOSE(#REF!),JU$2+2,FALSE),0)</f>
        <v>#REF!</v>
      </c>
      <c r="JV27" t="e" cm="1">
        <f t="array" ref="JV27">_xlfn.IFNA(VLOOKUP($A27,TRANSPOSE(#REF!),JV$2+2,FALSE),0)</f>
        <v>#REF!</v>
      </c>
      <c r="JW27" t="e" cm="1">
        <f t="array" ref="JW27">_xlfn.IFNA(VLOOKUP($A27,TRANSPOSE(#REF!),JW$2+2,FALSE),0)</f>
        <v>#REF!</v>
      </c>
      <c r="JX27" t="e" cm="1">
        <f t="array" ref="JX27">_xlfn.IFNA(VLOOKUP($A27,TRANSPOSE(#REF!),JX$2+2,FALSE),0)</f>
        <v>#REF!</v>
      </c>
      <c r="JY27" t="e" cm="1">
        <f t="array" ref="JY27">_xlfn.IFNA(VLOOKUP($A27,TRANSPOSE(#REF!),JY$2+2,FALSE),0)</f>
        <v>#REF!</v>
      </c>
      <c r="JZ27" t="e" cm="1">
        <f t="array" ref="JZ27">_xlfn.IFNA(VLOOKUP($A27,TRANSPOSE(#REF!),JZ$2+2,FALSE),0)</f>
        <v>#REF!</v>
      </c>
      <c r="KA27" t="e" cm="1">
        <f t="array" ref="KA27">_xlfn.IFNA(VLOOKUP($A27,TRANSPOSE(#REF!),KA$2+2,FALSE),0)</f>
        <v>#REF!</v>
      </c>
      <c r="KB27" t="e" cm="1">
        <f t="array" ref="KB27">_xlfn.IFNA(VLOOKUP($A27,TRANSPOSE(#REF!),KB$2+2,FALSE),0)</f>
        <v>#REF!</v>
      </c>
      <c r="KC27" t="e" cm="1">
        <f t="array" ref="KC27">_xlfn.IFNA(VLOOKUP($A27,TRANSPOSE(#REF!),KC$2+2,FALSE),0)</f>
        <v>#REF!</v>
      </c>
      <c r="KD27" t="e" cm="1">
        <f t="array" ref="KD27">_xlfn.IFNA(VLOOKUP($A27,TRANSPOSE(#REF!),KD$2+2,FALSE),0)</f>
        <v>#REF!</v>
      </c>
      <c r="KE27" t="e" cm="1">
        <f t="array" ref="KE27">_xlfn.IFNA(VLOOKUP($A27,TRANSPOSE(#REF!),KE$2+2,FALSE),0)</f>
        <v>#REF!</v>
      </c>
      <c r="KF27" t="e" cm="1">
        <f t="array" ref="KF27">_xlfn.IFNA(VLOOKUP($A27,TRANSPOSE(#REF!),KF$2+2,FALSE),0)</f>
        <v>#REF!</v>
      </c>
      <c r="KG27" t="e" cm="1">
        <f t="array" ref="KG27">_xlfn.IFNA(VLOOKUP($A27,TRANSPOSE(#REF!),KG$2+2,FALSE),0)</f>
        <v>#REF!</v>
      </c>
      <c r="KH27" t="e" cm="1">
        <f t="array" ref="KH27">_xlfn.IFNA(VLOOKUP($A27,TRANSPOSE(#REF!),KH$2+2,FALSE),0)</f>
        <v>#REF!</v>
      </c>
      <c r="KI27" t="e" cm="1">
        <f t="array" ref="KI27">_xlfn.IFNA(VLOOKUP($A27,TRANSPOSE(#REF!),KI$2+2,FALSE),0)</f>
        <v>#REF!</v>
      </c>
      <c r="KJ27" t="e" cm="1">
        <f t="array" ref="KJ27">_xlfn.IFNA(VLOOKUP($A27,TRANSPOSE(#REF!),KJ$2+2,FALSE),0)</f>
        <v>#REF!</v>
      </c>
      <c r="KK27" t="e" cm="1">
        <f t="array" ref="KK27">_xlfn.IFNA(VLOOKUP($A27,TRANSPOSE(#REF!),KK$2+2,FALSE),0)</f>
        <v>#REF!</v>
      </c>
      <c r="KL27" t="e" cm="1">
        <f t="array" ref="KL27">_xlfn.IFNA(VLOOKUP($A27,TRANSPOSE(#REF!),KL$2+2,FALSE),0)</f>
        <v>#REF!</v>
      </c>
      <c r="KM27" t="e" cm="1">
        <f t="array" ref="KM27">_xlfn.IFNA(VLOOKUP($A27,TRANSPOSE(#REF!),KM$2+2,FALSE),0)</f>
        <v>#REF!</v>
      </c>
      <c r="KN27" t="e" cm="1">
        <f t="array" ref="KN27">_xlfn.IFNA(VLOOKUP($A27,TRANSPOSE(#REF!),KN$2+2,FALSE),0)</f>
        <v>#REF!</v>
      </c>
      <c r="KO27" t="e" cm="1">
        <f t="array" ref="KO27">_xlfn.IFNA(VLOOKUP($A27,TRANSPOSE(#REF!),KO$2+2,FALSE),0)</f>
        <v>#REF!</v>
      </c>
      <c r="KP27" t="e" cm="1">
        <f t="array" ref="KP27">_xlfn.IFNA(VLOOKUP($A27,TRANSPOSE(#REF!),KP$2+2,FALSE),0)</f>
        <v>#REF!</v>
      </c>
      <c r="KQ27" t="e" cm="1">
        <f t="array" ref="KQ27">_xlfn.IFNA(VLOOKUP($A27,TRANSPOSE(#REF!),KQ$2+2,FALSE),0)</f>
        <v>#REF!</v>
      </c>
      <c r="KR27" t="e" cm="1">
        <f t="array" ref="KR27">_xlfn.IFNA(VLOOKUP($A27,TRANSPOSE(#REF!),KR$2+2,FALSE),0)</f>
        <v>#REF!</v>
      </c>
      <c r="KS27" t="e" cm="1">
        <f t="array" ref="KS27">_xlfn.IFNA(VLOOKUP($A27,TRANSPOSE(#REF!),KS$2+2,FALSE),0)</f>
        <v>#REF!</v>
      </c>
      <c r="KT27" t="e" cm="1">
        <f t="array" ref="KT27">_xlfn.IFNA(VLOOKUP($A27,TRANSPOSE(#REF!),KT$2+2,FALSE),0)</f>
        <v>#REF!</v>
      </c>
      <c r="KU27" t="e" cm="1">
        <f t="array" ref="KU27">_xlfn.IFNA(VLOOKUP($A27,TRANSPOSE(#REF!),KU$2+2,FALSE),0)</f>
        <v>#REF!</v>
      </c>
      <c r="KV27" t="e" cm="1">
        <f t="array" ref="KV27">_xlfn.IFNA(VLOOKUP($A27,TRANSPOSE(#REF!),KV$2+2,FALSE),0)</f>
        <v>#REF!</v>
      </c>
      <c r="KW27" t="e" cm="1">
        <f t="array" ref="KW27">_xlfn.IFNA(VLOOKUP($A27,TRANSPOSE(#REF!),KW$2+2,FALSE),0)</f>
        <v>#REF!</v>
      </c>
      <c r="KX27" t="e" cm="1">
        <f t="array" ref="KX27">_xlfn.IFNA(VLOOKUP($A27,TRANSPOSE(#REF!),KX$2+2,FALSE),0)</f>
        <v>#REF!</v>
      </c>
      <c r="KY27" t="e" cm="1">
        <f t="array" ref="KY27">_xlfn.IFNA(VLOOKUP($A27,TRANSPOSE(#REF!),KY$2+2,FALSE),0)</f>
        <v>#REF!</v>
      </c>
      <c r="KZ27" t="e" cm="1">
        <f t="array" ref="KZ27">_xlfn.IFNA(VLOOKUP($A27,TRANSPOSE(#REF!),KZ$2+2,FALSE),0)</f>
        <v>#REF!</v>
      </c>
      <c r="LA27" t="e" cm="1">
        <f t="array" ref="LA27">_xlfn.IFNA(VLOOKUP($A27,TRANSPOSE(#REF!),LA$2+2,FALSE),0)</f>
        <v>#REF!</v>
      </c>
      <c r="LB27" t="e" cm="1">
        <f t="array" ref="LB27">_xlfn.IFNA(VLOOKUP($A27,TRANSPOSE(#REF!),LB$2+2,FALSE),0)</f>
        <v>#REF!</v>
      </c>
      <c r="LC27" t="e" cm="1">
        <f t="array" ref="LC27">_xlfn.IFNA(VLOOKUP($A27,TRANSPOSE(#REF!),LC$2+2,FALSE),0)</f>
        <v>#REF!</v>
      </c>
      <c r="LD27" t="e" cm="1">
        <f t="array" ref="LD27">_xlfn.IFNA(VLOOKUP($A27,TRANSPOSE(#REF!),LD$2+2,FALSE),0)</f>
        <v>#REF!</v>
      </c>
      <c r="LE27" t="e" cm="1">
        <f t="array" ref="LE27">_xlfn.IFNA(VLOOKUP($A27,TRANSPOSE(#REF!),LE$2+2,FALSE),0)</f>
        <v>#REF!</v>
      </c>
      <c r="LF27" t="e" cm="1">
        <f t="array" ref="LF27">_xlfn.IFNA(VLOOKUP($A27,TRANSPOSE(#REF!),LF$2+2,FALSE),0)</f>
        <v>#REF!</v>
      </c>
      <c r="LG27" t="e" cm="1">
        <f t="array" ref="LG27">_xlfn.IFNA(VLOOKUP($A27,TRANSPOSE(#REF!),LG$2+2,FALSE),0)</f>
        <v>#REF!</v>
      </c>
      <c r="LH27" t="e" cm="1">
        <f t="array" ref="LH27">_xlfn.IFNA(VLOOKUP($A27,TRANSPOSE(#REF!),LH$2+2,FALSE),0)</f>
        <v>#REF!</v>
      </c>
      <c r="LI27" t="e" cm="1">
        <f t="array" ref="LI27">_xlfn.IFNA(VLOOKUP($A27,TRANSPOSE(#REF!),LI$2+2,FALSE),0)</f>
        <v>#REF!</v>
      </c>
      <c r="LJ27" t="e" cm="1">
        <f t="array" ref="LJ27">_xlfn.IFNA(VLOOKUP($A27,TRANSPOSE(#REF!),LJ$2+2,FALSE),0)</f>
        <v>#REF!</v>
      </c>
      <c r="LK27" t="e" cm="1">
        <f t="array" ref="LK27">_xlfn.IFNA(VLOOKUP($A27,TRANSPOSE(#REF!),LK$2+2,FALSE),0)</f>
        <v>#REF!</v>
      </c>
      <c r="LL27" t="e" cm="1">
        <f t="array" ref="LL27">_xlfn.IFNA(VLOOKUP($A27,TRANSPOSE(#REF!),LL$2+2,FALSE),0)</f>
        <v>#REF!</v>
      </c>
      <c r="LM27" t="e" cm="1">
        <f t="array" ref="LM27">_xlfn.IFNA(VLOOKUP($A27,TRANSPOSE(#REF!),LM$2+2,FALSE),0)</f>
        <v>#REF!</v>
      </c>
      <c r="LN27" t="e" cm="1">
        <f t="array" ref="LN27">_xlfn.IFNA(VLOOKUP($A27,TRANSPOSE(#REF!),LN$2+2,FALSE),0)</f>
        <v>#REF!</v>
      </c>
      <c r="LO27" t="e" cm="1">
        <f t="array" ref="LO27">_xlfn.IFNA(VLOOKUP($A27,TRANSPOSE(#REF!),LO$2+2,FALSE),0)</f>
        <v>#REF!</v>
      </c>
      <c r="LP27" t="e" cm="1">
        <f t="array" ref="LP27">_xlfn.IFNA(VLOOKUP($A27,TRANSPOSE(#REF!),LP$2+2,FALSE),0)</f>
        <v>#REF!</v>
      </c>
      <c r="LQ27" t="e" cm="1">
        <f t="array" ref="LQ27">_xlfn.IFNA(VLOOKUP($A27,TRANSPOSE(#REF!),LQ$2+2,FALSE),0)</f>
        <v>#REF!</v>
      </c>
      <c r="LR27" t="e" cm="1">
        <f t="array" ref="LR27">_xlfn.IFNA(VLOOKUP($A27,TRANSPOSE(#REF!),LR$2+2,FALSE),0)</f>
        <v>#REF!</v>
      </c>
      <c r="LS27" t="e" cm="1">
        <f t="array" ref="LS27">_xlfn.IFNA(VLOOKUP($A27,TRANSPOSE(#REF!),LS$2+2,FALSE),0)</f>
        <v>#REF!</v>
      </c>
      <c r="LT27" t="e" cm="1">
        <f t="array" ref="LT27">_xlfn.IFNA(VLOOKUP($A27,TRANSPOSE(#REF!),LT$2+2,FALSE),0)</f>
        <v>#REF!</v>
      </c>
      <c r="LU27" t="e" cm="1">
        <f t="array" ref="LU27">_xlfn.IFNA(VLOOKUP($A27,TRANSPOSE(#REF!),LU$2+2,FALSE),0)</f>
        <v>#REF!</v>
      </c>
      <c r="LV27" t="e" cm="1">
        <f t="array" ref="LV27">_xlfn.IFNA(VLOOKUP($A27,TRANSPOSE(#REF!),LV$2+2,FALSE),0)</f>
        <v>#REF!</v>
      </c>
      <c r="LW27" t="e" cm="1">
        <f t="array" ref="LW27">_xlfn.IFNA(VLOOKUP($A27,TRANSPOSE(#REF!),LW$2+2,FALSE),0)</f>
        <v>#REF!</v>
      </c>
      <c r="LX27" t="e" cm="1">
        <f t="array" ref="LX27">_xlfn.IFNA(VLOOKUP($A27,TRANSPOSE(#REF!),LX$2+2,FALSE),0)</f>
        <v>#REF!</v>
      </c>
      <c r="LY27" t="e" cm="1">
        <f t="array" ref="LY27">_xlfn.IFNA(VLOOKUP($A27,TRANSPOSE(#REF!),LY$2+2,FALSE),0)</f>
        <v>#REF!</v>
      </c>
      <c r="LZ27" t="e" cm="1">
        <f t="array" ref="LZ27">_xlfn.IFNA(VLOOKUP($A27,TRANSPOSE(#REF!),LZ$2+2,FALSE),0)</f>
        <v>#REF!</v>
      </c>
      <c r="MA27" t="e" cm="1">
        <f t="array" ref="MA27">_xlfn.IFNA(VLOOKUP($A27,TRANSPOSE(#REF!),MA$2+2,FALSE),0)</f>
        <v>#REF!</v>
      </c>
      <c r="MB27" t="e" cm="1">
        <f t="array" ref="MB27">_xlfn.IFNA(VLOOKUP($A27,TRANSPOSE(#REF!),MB$2+2,FALSE),0)</f>
        <v>#REF!</v>
      </c>
      <c r="MC27" t="e" cm="1">
        <f t="array" ref="MC27">_xlfn.IFNA(VLOOKUP($A27,TRANSPOSE(#REF!),MC$2+2,FALSE),0)</f>
        <v>#REF!</v>
      </c>
      <c r="MD27" t="e" cm="1">
        <f t="array" ref="MD27">_xlfn.IFNA(VLOOKUP($A27,TRANSPOSE(#REF!),MD$2+2,FALSE),0)</f>
        <v>#REF!</v>
      </c>
      <c r="ME27" t="e" cm="1">
        <f t="array" ref="ME27">_xlfn.IFNA(VLOOKUP($A27,TRANSPOSE(#REF!),ME$2+2,FALSE),0)</f>
        <v>#REF!</v>
      </c>
      <c r="MF27" t="e" cm="1">
        <f t="array" ref="MF27">_xlfn.IFNA(VLOOKUP($A27,TRANSPOSE(#REF!),MF$2+2,FALSE),0)</f>
        <v>#REF!</v>
      </c>
      <c r="MG27" t="e" cm="1">
        <f t="array" ref="MG27">_xlfn.IFNA(VLOOKUP($A27,TRANSPOSE(#REF!),MG$2+2,FALSE),0)</f>
        <v>#REF!</v>
      </c>
      <c r="MH27" t="e" cm="1">
        <f t="array" ref="MH27">_xlfn.IFNA(VLOOKUP($A27,TRANSPOSE(#REF!),MH$2+2,FALSE),0)</f>
        <v>#REF!</v>
      </c>
      <c r="MI27" t="e" cm="1">
        <f t="array" ref="MI27">_xlfn.IFNA(VLOOKUP($A27,TRANSPOSE(#REF!),MI$2+2,FALSE),0)</f>
        <v>#REF!</v>
      </c>
      <c r="MJ27" t="e" cm="1">
        <f t="array" ref="MJ27">_xlfn.IFNA(VLOOKUP($A27,TRANSPOSE(#REF!),MJ$2+2,FALSE),0)</f>
        <v>#REF!</v>
      </c>
      <c r="MK27" t="e" cm="1">
        <f t="array" ref="MK27">_xlfn.IFNA(VLOOKUP($A27,TRANSPOSE(#REF!),MK$2+2,FALSE),0)</f>
        <v>#REF!</v>
      </c>
      <c r="ML27" t="e" cm="1">
        <f t="array" ref="ML27">_xlfn.IFNA(VLOOKUP($A27,TRANSPOSE(#REF!),ML$2+2,FALSE),0)</f>
        <v>#REF!</v>
      </c>
      <c r="MM27" t="e" cm="1">
        <f t="array" ref="MM27">_xlfn.IFNA(VLOOKUP($A27,TRANSPOSE(#REF!),MM$2+2,FALSE),0)</f>
        <v>#REF!</v>
      </c>
      <c r="MN27" t="e" cm="1">
        <f t="array" ref="MN27">_xlfn.IFNA(VLOOKUP($A27,TRANSPOSE(#REF!),MN$2+2,FALSE),0)</f>
        <v>#REF!</v>
      </c>
      <c r="MO27" t="e" cm="1">
        <f t="array" ref="MO27">_xlfn.IFNA(VLOOKUP($A27,TRANSPOSE(#REF!),MO$2+2,FALSE),0)</f>
        <v>#REF!</v>
      </c>
      <c r="MP27" t="e" cm="1">
        <f t="array" ref="MP27">_xlfn.IFNA(VLOOKUP($A27,TRANSPOSE(#REF!),MP$2+2,FALSE),0)</f>
        <v>#REF!</v>
      </c>
      <c r="MQ27" t="e" cm="1">
        <f t="array" ref="MQ27">_xlfn.IFNA(VLOOKUP($A27,TRANSPOSE(#REF!),MQ$2+2,FALSE),0)</f>
        <v>#REF!</v>
      </c>
      <c r="MR27" t="e" cm="1">
        <f t="array" ref="MR27">_xlfn.IFNA(VLOOKUP($A27,TRANSPOSE(#REF!),MR$2+2,FALSE),0)</f>
        <v>#REF!</v>
      </c>
      <c r="MS27" t="e" cm="1">
        <f t="array" ref="MS27">_xlfn.IFNA(VLOOKUP($A27,TRANSPOSE(#REF!),MS$2+2,FALSE),0)</f>
        <v>#REF!</v>
      </c>
      <c r="MT27" t="e" cm="1">
        <f t="array" ref="MT27">_xlfn.IFNA(VLOOKUP($A27,TRANSPOSE(#REF!),MT$2+2,FALSE),0)</f>
        <v>#REF!</v>
      </c>
      <c r="MU27" t="e" cm="1">
        <f t="array" ref="MU27">_xlfn.IFNA(VLOOKUP($A27,TRANSPOSE(#REF!),MU$2+2,FALSE),0)</f>
        <v>#REF!</v>
      </c>
      <c r="MV27" t="e" cm="1">
        <f t="array" ref="MV27">_xlfn.IFNA(VLOOKUP($A27,TRANSPOSE(#REF!),MV$2+2,FALSE),0)</f>
        <v>#REF!</v>
      </c>
      <c r="MW27" t="e" cm="1">
        <f t="array" ref="MW27">_xlfn.IFNA(VLOOKUP($A27,TRANSPOSE(#REF!),MW$2+2,FALSE),0)</f>
        <v>#REF!</v>
      </c>
      <c r="MX27" t="e" cm="1">
        <f t="array" ref="MX27">_xlfn.IFNA(VLOOKUP($A27,TRANSPOSE(#REF!),MX$2+2,FALSE),0)</f>
        <v>#REF!</v>
      </c>
      <c r="MY27" t="e" cm="1">
        <f t="array" ref="MY27">_xlfn.IFNA(VLOOKUP($A27,TRANSPOSE(#REF!),MY$2+2,FALSE),0)</f>
        <v>#REF!</v>
      </c>
      <c r="MZ27" t="e" cm="1">
        <f t="array" ref="MZ27">_xlfn.IFNA(VLOOKUP($A27,TRANSPOSE(#REF!),MZ$2+2,FALSE),0)</f>
        <v>#REF!</v>
      </c>
      <c r="NA27" t="e" cm="1">
        <f t="array" ref="NA27">_xlfn.IFNA(VLOOKUP($A27,TRANSPOSE(#REF!),NA$2+2,FALSE),0)</f>
        <v>#REF!</v>
      </c>
      <c r="NB27" t="e" cm="1">
        <f t="array" ref="NB27">_xlfn.IFNA(VLOOKUP($A27,TRANSPOSE(#REF!),NB$2+2,FALSE),0)</f>
        <v>#REF!</v>
      </c>
      <c r="NC27" t="e" cm="1">
        <f t="array" ref="NC27">_xlfn.IFNA(VLOOKUP($A27,TRANSPOSE(#REF!),NC$2+2,FALSE),0)</f>
        <v>#REF!</v>
      </c>
      <c r="ND27" t="e" cm="1">
        <f t="array" ref="ND27">_xlfn.IFNA(VLOOKUP($A27,TRANSPOSE(#REF!),ND$2+2,FALSE),0)</f>
        <v>#REF!</v>
      </c>
      <c r="NE27" t="e" cm="1">
        <f t="array" ref="NE27">_xlfn.IFNA(VLOOKUP($A27,TRANSPOSE(#REF!),NE$2+2,FALSE),0)</f>
        <v>#REF!</v>
      </c>
      <c r="NF27" t="e" cm="1">
        <f t="array" ref="NF27">_xlfn.IFNA(VLOOKUP($A27,TRANSPOSE(#REF!),NF$2+2,FALSE),0)</f>
        <v>#REF!</v>
      </c>
      <c r="NG27" t="e" cm="1">
        <f t="array" ref="NG27">_xlfn.IFNA(VLOOKUP($A27,TRANSPOSE(#REF!),NG$2+2,FALSE),0)</f>
        <v>#REF!</v>
      </c>
      <c r="NH27" t="e" cm="1">
        <f t="array" ref="NH27">_xlfn.IFNA(VLOOKUP($A27,TRANSPOSE(#REF!),NH$2+2,FALSE),0)</f>
        <v>#REF!</v>
      </c>
      <c r="NI27" t="e" cm="1">
        <f t="array" ref="NI27">_xlfn.IFNA(VLOOKUP($A27,TRANSPOSE(#REF!),NI$2+2,FALSE),0)</f>
        <v>#REF!</v>
      </c>
      <c r="NJ27" t="e" cm="1">
        <f t="array" ref="NJ27">_xlfn.IFNA(VLOOKUP($A27,TRANSPOSE(#REF!),NJ$2+2,FALSE),0)</f>
        <v>#REF!</v>
      </c>
      <c r="NL27" t="e">
        <f t="shared" si="0"/>
        <v>#REF!</v>
      </c>
      <c r="NM27" t="e">
        <f t="shared" si="1"/>
        <v>#REF!</v>
      </c>
    </row>
    <row r="28" spans="1:377" x14ac:dyDescent="0.3">
      <c r="A28" t="str">
        <v>PNL01_15</v>
      </c>
      <c r="B28" t="str">
        <v>Elektriciteit</v>
      </c>
      <c r="C28" t="str">
        <v>Conversion</v>
      </c>
      <c r="D28" t="str">
        <v>Power NL</v>
      </c>
      <c r="E28" t="str">
        <v>Generation</v>
      </c>
      <c r="F28" t="str">
        <v>Electricity NL - HV</v>
      </c>
      <c r="G28" t="str">
        <v>Onshore Wind - Power NL</v>
      </c>
      <c r="H28" t="str">
        <v>[GW]</v>
      </c>
      <c r="I28">
        <f>_xlfn.IFNA(VLOOKUP(A28,'[1]PASTE Cap_Investment'!A:B,2,FALSE),0)</f>
        <v>4.72</v>
      </c>
      <c r="J28" t="e" cm="1">
        <f t="array" ref="J28">_xlfn.IFNA(VLOOKUP($A28,TRANSPOSE(#REF!),J$2+2,FALSE),0)</f>
        <v>#REF!</v>
      </c>
      <c r="K28" t="e" cm="1">
        <f t="array" ref="K28">_xlfn.IFNA(VLOOKUP($A28,TRANSPOSE(#REF!),K$2+2,FALSE),0)</f>
        <v>#REF!</v>
      </c>
      <c r="L28" t="e" cm="1">
        <f t="array" ref="L28">_xlfn.IFNA(VLOOKUP($A28,TRANSPOSE(#REF!),L$2+2,FALSE),0)</f>
        <v>#REF!</v>
      </c>
      <c r="M28" t="e" cm="1">
        <f t="array" ref="M28">_xlfn.IFNA(VLOOKUP($A28,TRANSPOSE(#REF!),M$2+2,FALSE),0)</f>
        <v>#REF!</v>
      </c>
      <c r="N28" t="e" cm="1">
        <f t="array" ref="N28">_xlfn.IFNA(VLOOKUP($A28,TRANSPOSE(#REF!),N$2+2,FALSE),0)</f>
        <v>#REF!</v>
      </c>
      <c r="O28" t="e" cm="1">
        <f t="array" ref="O28">_xlfn.IFNA(VLOOKUP($A28,TRANSPOSE(#REF!),O$2+2,FALSE),0)</f>
        <v>#REF!</v>
      </c>
      <c r="P28" t="e" cm="1">
        <f t="array" ref="P28">_xlfn.IFNA(VLOOKUP($A28,TRANSPOSE(#REF!),P$2+2,FALSE),0)</f>
        <v>#REF!</v>
      </c>
      <c r="Q28" t="e" cm="1">
        <f t="array" ref="Q28">_xlfn.IFNA(VLOOKUP($A28,TRANSPOSE(#REF!),Q$2+2,FALSE),0)</f>
        <v>#REF!</v>
      </c>
      <c r="R28" t="e" cm="1">
        <f t="array" ref="R28">_xlfn.IFNA(VLOOKUP($A28,TRANSPOSE(#REF!),R$2+2,FALSE),0)</f>
        <v>#REF!</v>
      </c>
      <c r="S28" t="e" cm="1">
        <f t="array" ref="S28">_xlfn.IFNA(VLOOKUP($A28,TRANSPOSE(#REF!),S$2+2,FALSE),0)</f>
        <v>#REF!</v>
      </c>
      <c r="T28" t="e" cm="1">
        <f t="array" ref="T28">_xlfn.IFNA(VLOOKUP($A28,TRANSPOSE(#REF!),T$2+2,FALSE),0)</f>
        <v>#REF!</v>
      </c>
      <c r="U28" t="e" cm="1">
        <f t="array" ref="U28">_xlfn.IFNA(VLOOKUP($A28,TRANSPOSE(#REF!),U$2+2,FALSE),0)</f>
        <v>#REF!</v>
      </c>
      <c r="V28" t="e" cm="1">
        <f t="array" ref="V28">_xlfn.IFNA(VLOOKUP($A28,TRANSPOSE(#REF!),V$2+2,FALSE),0)</f>
        <v>#REF!</v>
      </c>
      <c r="W28" t="e" cm="1">
        <f t="array" ref="W28">_xlfn.IFNA(VLOOKUP($A28,TRANSPOSE(#REF!),W$2+2,FALSE),0)</f>
        <v>#REF!</v>
      </c>
      <c r="X28" t="e" cm="1">
        <f t="array" ref="X28">_xlfn.IFNA(VLOOKUP($A28,TRANSPOSE(#REF!),X$2+2,FALSE),0)</f>
        <v>#REF!</v>
      </c>
      <c r="Y28" t="e" cm="1">
        <f t="array" ref="Y28">_xlfn.IFNA(VLOOKUP($A28,TRANSPOSE(#REF!),Y$2+2,FALSE),0)</f>
        <v>#REF!</v>
      </c>
      <c r="Z28" t="e" cm="1">
        <f t="array" ref="Z28">_xlfn.IFNA(VLOOKUP($A28,TRANSPOSE(#REF!),Z$2+2,FALSE),0)</f>
        <v>#REF!</v>
      </c>
      <c r="AA28" t="e" cm="1">
        <f t="array" ref="AA28">_xlfn.IFNA(VLOOKUP($A28,TRANSPOSE(#REF!),AA$2+2,FALSE),0)</f>
        <v>#REF!</v>
      </c>
      <c r="AB28" t="e" cm="1">
        <f t="array" ref="AB28">_xlfn.IFNA(VLOOKUP($A28,TRANSPOSE(#REF!),AB$2+2,FALSE),0)</f>
        <v>#REF!</v>
      </c>
      <c r="AC28" t="e" cm="1">
        <f t="array" ref="AC28">_xlfn.IFNA(VLOOKUP($A28,TRANSPOSE(#REF!),AC$2+2,FALSE),0)</f>
        <v>#REF!</v>
      </c>
      <c r="AD28" t="e" cm="1">
        <f t="array" ref="AD28">_xlfn.IFNA(VLOOKUP($A28,TRANSPOSE(#REF!),AD$2+2,FALSE),0)</f>
        <v>#REF!</v>
      </c>
      <c r="AE28" t="e" cm="1">
        <f t="array" ref="AE28">_xlfn.IFNA(VLOOKUP($A28,TRANSPOSE(#REF!),AE$2+2,FALSE),0)</f>
        <v>#REF!</v>
      </c>
      <c r="AF28" t="e" cm="1">
        <f t="array" ref="AF28">_xlfn.IFNA(VLOOKUP($A28,TRANSPOSE(#REF!),AF$2+2,FALSE),0)</f>
        <v>#REF!</v>
      </c>
      <c r="AG28" t="e" cm="1">
        <f t="array" ref="AG28">_xlfn.IFNA(VLOOKUP($A28,TRANSPOSE(#REF!),AG$2+2,FALSE),0)</f>
        <v>#REF!</v>
      </c>
      <c r="AH28" t="e" cm="1">
        <f t="array" ref="AH28">_xlfn.IFNA(VLOOKUP($A28,TRANSPOSE(#REF!),AH$2+2,FALSE),0)</f>
        <v>#REF!</v>
      </c>
      <c r="AI28" t="e" cm="1">
        <f t="array" ref="AI28">_xlfn.IFNA(VLOOKUP($A28,TRANSPOSE(#REF!),AI$2+2,FALSE),0)</f>
        <v>#REF!</v>
      </c>
      <c r="AJ28" t="e" cm="1">
        <f t="array" ref="AJ28">_xlfn.IFNA(VLOOKUP($A28,TRANSPOSE(#REF!),AJ$2+2,FALSE),0)</f>
        <v>#REF!</v>
      </c>
      <c r="AK28" t="e" cm="1">
        <f t="array" ref="AK28">_xlfn.IFNA(VLOOKUP($A28,TRANSPOSE(#REF!),AK$2+2,FALSE),0)</f>
        <v>#REF!</v>
      </c>
      <c r="AL28" t="e" cm="1">
        <f t="array" ref="AL28">_xlfn.IFNA(VLOOKUP($A28,TRANSPOSE(#REF!),AL$2+2,FALSE),0)</f>
        <v>#REF!</v>
      </c>
      <c r="AM28" t="e" cm="1">
        <f t="array" ref="AM28">_xlfn.IFNA(VLOOKUP($A28,TRANSPOSE(#REF!),AM$2+2,FALSE),0)</f>
        <v>#REF!</v>
      </c>
      <c r="AN28" t="e" cm="1">
        <f t="array" ref="AN28">_xlfn.IFNA(VLOOKUP($A28,TRANSPOSE(#REF!),AN$2+2,FALSE),0)</f>
        <v>#REF!</v>
      </c>
      <c r="AO28" t="e" cm="1">
        <f t="array" ref="AO28">_xlfn.IFNA(VLOOKUP($A28,TRANSPOSE(#REF!),AO$2+2,FALSE),0)</f>
        <v>#REF!</v>
      </c>
      <c r="AP28" t="e" cm="1">
        <f t="array" ref="AP28">_xlfn.IFNA(VLOOKUP($A28,TRANSPOSE(#REF!),AP$2+2,FALSE),0)</f>
        <v>#REF!</v>
      </c>
      <c r="AQ28" t="e" cm="1">
        <f t="array" ref="AQ28">_xlfn.IFNA(VLOOKUP($A28,TRANSPOSE(#REF!),AQ$2+2,FALSE),0)</f>
        <v>#REF!</v>
      </c>
      <c r="AR28" t="e" cm="1">
        <f t="array" ref="AR28">_xlfn.IFNA(VLOOKUP($A28,TRANSPOSE(#REF!),AR$2+2,FALSE),0)</f>
        <v>#REF!</v>
      </c>
      <c r="AS28" t="e" cm="1">
        <f t="array" ref="AS28">_xlfn.IFNA(VLOOKUP($A28,TRANSPOSE(#REF!),AS$2+2,FALSE),0)</f>
        <v>#REF!</v>
      </c>
      <c r="AT28" t="e" cm="1">
        <f t="array" ref="AT28">_xlfn.IFNA(VLOOKUP($A28,TRANSPOSE(#REF!),AT$2+2,FALSE),0)</f>
        <v>#REF!</v>
      </c>
      <c r="AU28" t="e" cm="1">
        <f t="array" ref="AU28">_xlfn.IFNA(VLOOKUP($A28,TRANSPOSE(#REF!),AU$2+2,FALSE),0)</f>
        <v>#REF!</v>
      </c>
      <c r="AV28" t="e" cm="1">
        <f t="array" ref="AV28">_xlfn.IFNA(VLOOKUP($A28,TRANSPOSE(#REF!),AV$2+2,FALSE),0)</f>
        <v>#REF!</v>
      </c>
      <c r="AW28" t="e" cm="1">
        <f t="array" ref="AW28">_xlfn.IFNA(VLOOKUP($A28,TRANSPOSE(#REF!),AW$2+2,FALSE),0)</f>
        <v>#REF!</v>
      </c>
      <c r="AX28" t="e" cm="1">
        <f t="array" ref="AX28">_xlfn.IFNA(VLOOKUP($A28,TRANSPOSE(#REF!),AX$2+2,FALSE),0)</f>
        <v>#REF!</v>
      </c>
      <c r="AY28" t="e" cm="1">
        <f t="array" ref="AY28">_xlfn.IFNA(VLOOKUP($A28,TRANSPOSE(#REF!),AY$2+2,FALSE),0)</f>
        <v>#REF!</v>
      </c>
      <c r="AZ28" t="e" cm="1">
        <f t="array" ref="AZ28">_xlfn.IFNA(VLOOKUP($A28,TRANSPOSE(#REF!),AZ$2+2,FALSE),0)</f>
        <v>#REF!</v>
      </c>
      <c r="BA28" t="e" cm="1">
        <f t="array" ref="BA28">_xlfn.IFNA(VLOOKUP($A28,TRANSPOSE(#REF!),BA$2+2,FALSE),0)</f>
        <v>#REF!</v>
      </c>
      <c r="BB28" t="e" cm="1">
        <f t="array" ref="BB28">_xlfn.IFNA(VLOOKUP($A28,TRANSPOSE(#REF!),BB$2+2,FALSE),0)</f>
        <v>#REF!</v>
      </c>
      <c r="BC28" t="e" cm="1">
        <f t="array" ref="BC28">_xlfn.IFNA(VLOOKUP($A28,TRANSPOSE(#REF!),BC$2+2,FALSE),0)</f>
        <v>#REF!</v>
      </c>
      <c r="BD28" t="e" cm="1">
        <f t="array" ref="BD28">_xlfn.IFNA(VLOOKUP($A28,TRANSPOSE(#REF!),BD$2+2,FALSE),0)</f>
        <v>#REF!</v>
      </c>
      <c r="BE28" t="e" cm="1">
        <f t="array" ref="BE28">_xlfn.IFNA(VLOOKUP($A28,TRANSPOSE(#REF!),BE$2+2,FALSE),0)</f>
        <v>#REF!</v>
      </c>
      <c r="BF28" t="e" cm="1">
        <f t="array" ref="BF28">_xlfn.IFNA(VLOOKUP($A28,TRANSPOSE(#REF!),BF$2+2,FALSE),0)</f>
        <v>#REF!</v>
      </c>
      <c r="BG28" t="e" cm="1">
        <f t="array" ref="BG28">_xlfn.IFNA(VLOOKUP($A28,TRANSPOSE(#REF!),BG$2+2,FALSE),0)</f>
        <v>#REF!</v>
      </c>
      <c r="BH28" t="e" cm="1">
        <f t="array" ref="BH28">_xlfn.IFNA(VLOOKUP($A28,TRANSPOSE(#REF!),BH$2+2,FALSE),0)</f>
        <v>#REF!</v>
      </c>
      <c r="BI28" t="e" cm="1">
        <f t="array" ref="BI28">_xlfn.IFNA(VLOOKUP($A28,TRANSPOSE(#REF!),BI$2+2,FALSE),0)</f>
        <v>#REF!</v>
      </c>
      <c r="BJ28" t="e" cm="1">
        <f t="array" ref="BJ28">_xlfn.IFNA(VLOOKUP($A28,TRANSPOSE(#REF!),BJ$2+2,FALSE),0)</f>
        <v>#REF!</v>
      </c>
      <c r="BK28" t="e" cm="1">
        <f t="array" ref="BK28">_xlfn.IFNA(VLOOKUP($A28,TRANSPOSE(#REF!),BK$2+2,FALSE),0)</f>
        <v>#REF!</v>
      </c>
      <c r="BL28" t="e" cm="1">
        <f t="array" ref="BL28">_xlfn.IFNA(VLOOKUP($A28,TRANSPOSE(#REF!),BL$2+2,FALSE),0)</f>
        <v>#REF!</v>
      </c>
      <c r="BM28" t="e" cm="1">
        <f t="array" ref="BM28">_xlfn.IFNA(VLOOKUP($A28,TRANSPOSE(#REF!),BM$2+2,FALSE),0)</f>
        <v>#REF!</v>
      </c>
      <c r="BN28" t="e" cm="1">
        <f t="array" ref="BN28">_xlfn.IFNA(VLOOKUP($A28,TRANSPOSE(#REF!),BN$2+2,FALSE),0)</f>
        <v>#REF!</v>
      </c>
      <c r="BO28" t="e" cm="1">
        <f t="array" ref="BO28">_xlfn.IFNA(VLOOKUP($A28,TRANSPOSE(#REF!),BO$2+2,FALSE),0)</f>
        <v>#REF!</v>
      </c>
      <c r="BP28" t="e" cm="1">
        <f t="array" ref="BP28">_xlfn.IFNA(VLOOKUP($A28,TRANSPOSE(#REF!),BP$2+2,FALSE),0)</f>
        <v>#REF!</v>
      </c>
      <c r="BQ28" t="e" cm="1">
        <f t="array" ref="BQ28">_xlfn.IFNA(VLOOKUP($A28,TRANSPOSE(#REF!),BQ$2+2,FALSE),0)</f>
        <v>#REF!</v>
      </c>
      <c r="BR28" t="e" cm="1">
        <f t="array" ref="BR28">_xlfn.IFNA(VLOOKUP($A28,TRANSPOSE(#REF!),BR$2+2,FALSE),0)</f>
        <v>#REF!</v>
      </c>
      <c r="BS28" t="e" cm="1">
        <f t="array" ref="BS28">_xlfn.IFNA(VLOOKUP($A28,TRANSPOSE(#REF!),BS$2+2,FALSE),0)</f>
        <v>#REF!</v>
      </c>
      <c r="BT28" t="e" cm="1">
        <f t="array" ref="BT28">_xlfn.IFNA(VLOOKUP($A28,TRANSPOSE(#REF!),BT$2+2,FALSE),0)</f>
        <v>#REF!</v>
      </c>
      <c r="BU28" t="e" cm="1">
        <f t="array" ref="BU28">_xlfn.IFNA(VLOOKUP($A28,TRANSPOSE(#REF!),BU$2+2,FALSE),0)</f>
        <v>#REF!</v>
      </c>
      <c r="BV28" t="e" cm="1">
        <f t="array" ref="BV28">_xlfn.IFNA(VLOOKUP($A28,TRANSPOSE(#REF!),BV$2+2,FALSE),0)</f>
        <v>#REF!</v>
      </c>
      <c r="BW28" t="e" cm="1">
        <f t="array" ref="BW28">_xlfn.IFNA(VLOOKUP($A28,TRANSPOSE(#REF!),BW$2+2,FALSE),0)</f>
        <v>#REF!</v>
      </c>
      <c r="BX28" t="e" cm="1">
        <f t="array" ref="BX28">_xlfn.IFNA(VLOOKUP($A28,TRANSPOSE(#REF!),BX$2+2,FALSE),0)</f>
        <v>#REF!</v>
      </c>
      <c r="BY28" t="e" cm="1">
        <f t="array" ref="BY28">_xlfn.IFNA(VLOOKUP($A28,TRANSPOSE(#REF!),BY$2+2,FALSE),0)</f>
        <v>#REF!</v>
      </c>
      <c r="BZ28" t="e" cm="1">
        <f t="array" ref="BZ28">_xlfn.IFNA(VLOOKUP($A28,TRANSPOSE(#REF!),BZ$2+2,FALSE),0)</f>
        <v>#REF!</v>
      </c>
      <c r="CA28" t="e" cm="1">
        <f t="array" ref="CA28">_xlfn.IFNA(VLOOKUP($A28,TRANSPOSE(#REF!),CA$2+2,FALSE),0)</f>
        <v>#REF!</v>
      </c>
      <c r="CB28" t="e" cm="1">
        <f t="array" ref="CB28">_xlfn.IFNA(VLOOKUP($A28,TRANSPOSE(#REF!),CB$2+2,FALSE),0)</f>
        <v>#REF!</v>
      </c>
      <c r="CC28" t="e" cm="1">
        <f t="array" ref="CC28">_xlfn.IFNA(VLOOKUP($A28,TRANSPOSE(#REF!),CC$2+2,FALSE),0)</f>
        <v>#REF!</v>
      </c>
      <c r="CD28" t="e" cm="1">
        <f t="array" ref="CD28">_xlfn.IFNA(VLOOKUP($A28,TRANSPOSE(#REF!),CD$2+2,FALSE),0)</f>
        <v>#REF!</v>
      </c>
      <c r="CE28" t="e" cm="1">
        <f t="array" ref="CE28">_xlfn.IFNA(VLOOKUP($A28,TRANSPOSE(#REF!),CE$2+2,FALSE),0)</f>
        <v>#REF!</v>
      </c>
      <c r="CF28" t="e" cm="1">
        <f t="array" ref="CF28">_xlfn.IFNA(VLOOKUP($A28,TRANSPOSE(#REF!),CF$2+2,FALSE),0)</f>
        <v>#REF!</v>
      </c>
      <c r="CG28" t="e" cm="1">
        <f t="array" ref="CG28">_xlfn.IFNA(VLOOKUP($A28,TRANSPOSE(#REF!),CG$2+2,FALSE),0)</f>
        <v>#REF!</v>
      </c>
      <c r="CH28" t="e" cm="1">
        <f t="array" ref="CH28">_xlfn.IFNA(VLOOKUP($A28,TRANSPOSE(#REF!),CH$2+2,FALSE),0)</f>
        <v>#REF!</v>
      </c>
      <c r="CI28" t="e" cm="1">
        <f t="array" ref="CI28">_xlfn.IFNA(VLOOKUP($A28,TRANSPOSE(#REF!),CI$2+2,FALSE),0)</f>
        <v>#REF!</v>
      </c>
      <c r="CJ28" t="e" cm="1">
        <f t="array" ref="CJ28">_xlfn.IFNA(VLOOKUP($A28,TRANSPOSE(#REF!),CJ$2+2,FALSE),0)</f>
        <v>#REF!</v>
      </c>
      <c r="CK28" t="e" cm="1">
        <f t="array" ref="CK28">_xlfn.IFNA(VLOOKUP($A28,TRANSPOSE(#REF!),CK$2+2,FALSE),0)</f>
        <v>#REF!</v>
      </c>
      <c r="CL28" t="e" cm="1">
        <f t="array" ref="CL28">_xlfn.IFNA(VLOOKUP($A28,TRANSPOSE(#REF!),CL$2+2,FALSE),0)</f>
        <v>#REF!</v>
      </c>
      <c r="CM28" t="e" cm="1">
        <f t="array" ref="CM28">_xlfn.IFNA(VLOOKUP($A28,TRANSPOSE(#REF!),CM$2+2,FALSE),0)</f>
        <v>#REF!</v>
      </c>
      <c r="CN28" t="e" cm="1">
        <f t="array" ref="CN28">_xlfn.IFNA(VLOOKUP($A28,TRANSPOSE(#REF!),CN$2+2,FALSE),0)</f>
        <v>#REF!</v>
      </c>
      <c r="CO28" t="e" cm="1">
        <f t="array" ref="CO28">_xlfn.IFNA(VLOOKUP($A28,TRANSPOSE(#REF!),CO$2+2,FALSE),0)</f>
        <v>#REF!</v>
      </c>
      <c r="CP28" t="e" cm="1">
        <f t="array" ref="CP28">_xlfn.IFNA(VLOOKUP($A28,TRANSPOSE(#REF!),CP$2+2,FALSE),0)</f>
        <v>#REF!</v>
      </c>
      <c r="CQ28" t="e" cm="1">
        <f t="array" ref="CQ28">_xlfn.IFNA(VLOOKUP($A28,TRANSPOSE(#REF!),CQ$2+2,FALSE),0)</f>
        <v>#REF!</v>
      </c>
      <c r="CR28" t="e" cm="1">
        <f t="array" ref="CR28">_xlfn.IFNA(VLOOKUP($A28,TRANSPOSE(#REF!),CR$2+2,FALSE),0)</f>
        <v>#REF!</v>
      </c>
      <c r="CS28" t="e" cm="1">
        <f t="array" ref="CS28">_xlfn.IFNA(VLOOKUP($A28,TRANSPOSE(#REF!),CS$2+2,FALSE),0)</f>
        <v>#REF!</v>
      </c>
      <c r="CT28" t="e" cm="1">
        <f t="array" ref="CT28">_xlfn.IFNA(VLOOKUP($A28,TRANSPOSE(#REF!),CT$2+2,FALSE),0)</f>
        <v>#REF!</v>
      </c>
      <c r="CU28" t="e" cm="1">
        <f t="array" ref="CU28">_xlfn.IFNA(VLOOKUP($A28,TRANSPOSE(#REF!),CU$2+2,FALSE),0)</f>
        <v>#REF!</v>
      </c>
      <c r="CV28" t="e" cm="1">
        <f t="array" ref="CV28">_xlfn.IFNA(VLOOKUP($A28,TRANSPOSE(#REF!),CV$2+2,FALSE),0)</f>
        <v>#REF!</v>
      </c>
      <c r="CW28" t="e" cm="1">
        <f t="array" ref="CW28">_xlfn.IFNA(VLOOKUP($A28,TRANSPOSE(#REF!),CW$2+2,FALSE),0)</f>
        <v>#REF!</v>
      </c>
      <c r="CX28" t="e" cm="1">
        <f t="array" ref="CX28">_xlfn.IFNA(VLOOKUP($A28,TRANSPOSE(#REF!),CX$2+2,FALSE),0)</f>
        <v>#REF!</v>
      </c>
      <c r="CY28" t="e" cm="1">
        <f t="array" ref="CY28">_xlfn.IFNA(VLOOKUP($A28,TRANSPOSE(#REF!),CY$2+2,FALSE),0)</f>
        <v>#REF!</v>
      </c>
      <c r="CZ28" t="e" cm="1">
        <f t="array" ref="CZ28">_xlfn.IFNA(VLOOKUP($A28,TRANSPOSE(#REF!),CZ$2+2,FALSE),0)</f>
        <v>#REF!</v>
      </c>
      <c r="DA28" t="e" cm="1">
        <f t="array" ref="DA28">_xlfn.IFNA(VLOOKUP($A28,TRANSPOSE(#REF!),DA$2+2,FALSE),0)</f>
        <v>#REF!</v>
      </c>
      <c r="DB28" t="e" cm="1">
        <f t="array" ref="DB28">_xlfn.IFNA(VLOOKUP($A28,TRANSPOSE(#REF!),DB$2+2,FALSE),0)</f>
        <v>#REF!</v>
      </c>
      <c r="DC28" t="e" cm="1">
        <f t="array" ref="DC28">_xlfn.IFNA(VLOOKUP($A28,TRANSPOSE(#REF!),DC$2+2,FALSE),0)</f>
        <v>#REF!</v>
      </c>
      <c r="DD28" t="e" cm="1">
        <f t="array" ref="DD28">_xlfn.IFNA(VLOOKUP($A28,TRANSPOSE(#REF!),DD$2+2,FALSE),0)</f>
        <v>#REF!</v>
      </c>
      <c r="DE28" t="e" cm="1">
        <f t="array" ref="DE28">_xlfn.IFNA(VLOOKUP($A28,TRANSPOSE(#REF!),DE$2+2,FALSE),0)</f>
        <v>#REF!</v>
      </c>
      <c r="DF28" t="e" cm="1">
        <f t="array" ref="DF28">_xlfn.IFNA(VLOOKUP($A28,TRANSPOSE(#REF!),DF$2+2,FALSE),0)</f>
        <v>#REF!</v>
      </c>
      <c r="DG28" t="e" cm="1">
        <f t="array" ref="DG28">_xlfn.IFNA(VLOOKUP($A28,TRANSPOSE(#REF!),DG$2+2,FALSE),0)</f>
        <v>#REF!</v>
      </c>
      <c r="DH28" t="e" cm="1">
        <f t="array" ref="DH28">_xlfn.IFNA(VLOOKUP($A28,TRANSPOSE(#REF!),DH$2+2,FALSE),0)</f>
        <v>#REF!</v>
      </c>
      <c r="DI28" t="e" cm="1">
        <f t="array" ref="DI28">_xlfn.IFNA(VLOOKUP($A28,TRANSPOSE(#REF!),DI$2+2,FALSE),0)</f>
        <v>#REF!</v>
      </c>
      <c r="DJ28" t="e" cm="1">
        <f t="array" ref="DJ28">_xlfn.IFNA(VLOOKUP($A28,TRANSPOSE(#REF!),DJ$2+2,FALSE),0)</f>
        <v>#REF!</v>
      </c>
      <c r="DK28" t="e" cm="1">
        <f t="array" ref="DK28">_xlfn.IFNA(VLOOKUP($A28,TRANSPOSE(#REF!),DK$2+2,FALSE),0)</f>
        <v>#REF!</v>
      </c>
      <c r="DL28" t="e" cm="1">
        <f t="array" ref="DL28">_xlfn.IFNA(VLOOKUP($A28,TRANSPOSE(#REF!),DL$2+2,FALSE),0)</f>
        <v>#REF!</v>
      </c>
      <c r="DM28" t="e" cm="1">
        <f t="array" ref="DM28">_xlfn.IFNA(VLOOKUP($A28,TRANSPOSE(#REF!),DM$2+2,FALSE),0)</f>
        <v>#REF!</v>
      </c>
      <c r="DN28" t="e" cm="1">
        <f t="array" ref="DN28">_xlfn.IFNA(VLOOKUP($A28,TRANSPOSE(#REF!),DN$2+2,FALSE),0)</f>
        <v>#REF!</v>
      </c>
      <c r="DO28" t="e" cm="1">
        <f t="array" ref="DO28">_xlfn.IFNA(VLOOKUP($A28,TRANSPOSE(#REF!),DO$2+2,FALSE),0)</f>
        <v>#REF!</v>
      </c>
      <c r="DP28" t="e" cm="1">
        <f t="array" ref="DP28">_xlfn.IFNA(VLOOKUP($A28,TRANSPOSE(#REF!),DP$2+2,FALSE),0)</f>
        <v>#REF!</v>
      </c>
      <c r="DQ28" t="e" cm="1">
        <f t="array" ref="DQ28">_xlfn.IFNA(VLOOKUP($A28,TRANSPOSE(#REF!),DQ$2+2,FALSE),0)</f>
        <v>#REF!</v>
      </c>
      <c r="DR28" t="e" cm="1">
        <f t="array" ref="DR28">_xlfn.IFNA(VLOOKUP($A28,TRANSPOSE(#REF!),DR$2+2,FALSE),0)</f>
        <v>#REF!</v>
      </c>
      <c r="DS28" t="e" cm="1">
        <f t="array" ref="DS28">_xlfn.IFNA(VLOOKUP($A28,TRANSPOSE(#REF!),DS$2+2,FALSE),0)</f>
        <v>#REF!</v>
      </c>
      <c r="DT28" t="e" cm="1">
        <f t="array" ref="DT28">_xlfn.IFNA(VLOOKUP($A28,TRANSPOSE(#REF!),DT$2+2,FALSE),0)</f>
        <v>#REF!</v>
      </c>
      <c r="DU28" t="e" cm="1">
        <f t="array" ref="DU28">_xlfn.IFNA(VLOOKUP($A28,TRANSPOSE(#REF!),DU$2+2,FALSE),0)</f>
        <v>#REF!</v>
      </c>
      <c r="DV28" t="e" cm="1">
        <f t="array" ref="DV28">_xlfn.IFNA(VLOOKUP($A28,TRANSPOSE(#REF!),DV$2+2,FALSE),0)</f>
        <v>#REF!</v>
      </c>
      <c r="DW28" t="e" cm="1">
        <f t="array" ref="DW28">_xlfn.IFNA(VLOOKUP($A28,TRANSPOSE(#REF!),DW$2+2,FALSE),0)</f>
        <v>#REF!</v>
      </c>
      <c r="DX28" t="e" cm="1">
        <f t="array" ref="DX28">_xlfn.IFNA(VLOOKUP($A28,TRANSPOSE(#REF!),DX$2+2,FALSE),0)</f>
        <v>#REF!</v>
      </c>
      <c r="DY28" t="e" cm="1">
        <f t="array" ref="DY28">_xlfn.IFNA(VLOOKUP($A28,TRANSPOSE(#REF!),DY$2+2,FALSE),0)</f>
        <v>#REF!</v>
      </c>
      <c r="DZ28" t="e" cm="1">
        <f t="array" ref="DZ28">_xlfn.IFNA(VLOOKUP($A28,TRANSPOSE(#REF!),DZ$2+2,FALSE),0)</f>
        <v>#REF!</v>
      </c>
      <c r="EA28" t="e" cm="1">
        <f t="array" ref="EA28">_xlfn.IFNA(VLOOKUP($A28,TRANSPOSE(#REF!),EA$2+2,FALSE),0)</f>
        <v>#REF!</v>
      </c>
      <c r="EB28" t="e" cm="1">
        <f t="array" ref="EB28">_xlfn.IFNA(VLOOKUP($A28,TRANSPOSE(#REF!),EB$2+2,FALSE),0)</f>
        <v>#REF!</v>
      </c>
      <c r="EC28" t="e" cm="1">
        <f t="array" ref="EC28">_xlfn.IFNA(VLOOKUP($A28,TRANSPOSE(#REF!),EC$2+2,FALSE),0)</f>
        <v>#REF!</v>
      </c>
      <c r="ED28" t="e" cm="1">
        <f t="array" ref="ED28">_xlfn.IFNA(VLOOKUP($A28,TRANSPOSE(#REF!),ED$2+2,FALSE),0)</f>
        <v>#REF!</v>
      </c>
      <c r="EE28" t="e" cm="1">
        <f t="array" ref="EE28">_xlfn.IFNA(VLOOKUP($A28,TRANSPOSE(#REF!),EE$2+2,FALSE),0)</f>
        <v>#REF!</v>
      </c>
      <c r="EF28" t="e" cm="1">
        <f t="array" ref="EF28">_xlfn.IFNA(VLOOKUP($A28,TRANSPOSE(#REF!),EF$2+2,FALSE),0)</f>
        <v>#REF!</v>
      </c>
      <c r="EG28" t="e" cm="1">
        <f t="array" ref="EG28">_xlfn.IFNA(VLOOKUP($A28,TRANSPOSE(#REF!),EG$2+2,FALSE),0)</f>
        <v>#REF!</v>
      </c>
      <c r="EH28" t="e" cm="1">
        <f t="array" ref="EH28">_xlfn.IFNA(VLOOKUP($A28,TRANSPOSE(#REF!),EH$2+2,FALSE),0)</f>
        <v>#REF!</v>
      </c>
      <c r="EI28" t="e" cm="1">
        <f t="array" ref="EI28">_xlfn.IFNA(VLOOKUP($A28,TRANSPOSE(#REF!),EI$2+2,FALSE),0)</f>
        <v>#REF!</v>
      </c>
      <c r="EJ28" t="e" cm="1">
        <f t="array" ref="EJ28">_xlfn.IFNA(VLOOKUP($A28,TRANSPOSE(#REF!),EJ$2+2,FALSE),0)</f>
        <v>#REF!</v>
      </c>
      <c r="EK28" t="e" cm="1">
        <f t="array" ref="EK28">_xlfn.IFNA(VLOOKUP($A28,TRANSPOSE(#REF!),EK$2+2,FALSE),0)</f>
        <v>#REF!</v>
      </c>
      <c r="EL28" t="e" cm="1">
        <f t="array" ref="EL28">_xlfn.IFNA(VLOOKUP($A28,TRANSPOSE(#REF!),EL$2+2,FALSE),0)</f>
        <v>#REF!</v>
      </c>
      <c r="EM28" t="e" cm="1">
        <f t="array" ref="EM28">_xlfn.IFNA(VLOOKUP($A28,TRANSPOSE(#REF!),EM$2+2,FALSE),0)</f>
        <v>#REF!</v>
      </c>
      <c r="EN28" t="e" cm="1">
        <f t="array" ref="EN28">_xlfn.IFNA(VLOOKUP($A28,TRANSPOSE(#REF!),EN$2+2,FALSE),0)</f>
        <v>#REF!</v>
      </c>
      <c r="EO28" t="e" cm="1">
        <f t="array" ref="EO28">_xlfn.IFNA(VLOOKUP($A28,TRANSPOSE(#REF!),EO$2+2,FALSE),0)</f>
        <v>#REF!</v>
      </c>
      <c r="EP28" t="e" cm="1">
        <f t="array" ref="EP28">_xlfn.IFNA(VLOOKUP($A28,TRANSPOSE(#REF!),EP$2+2,FALSE),0)</f>
        <v>#REF!</v>
      </c>
      <c r="EQ28" t="e" cm="1">
        <f t="array" ref="EQ28">_xlfn.IFNA(VLOOKUP($A28,TRANSPOSE(#REF!),EQ$2+2,FALSE),0)</f>
        <v>#REF!</v>
      </c>
      <c r="ER28" t="e" cm="1">
        <f t="array" ref="ER28">_xlfn.IFNA(VLOOKUP($A28,TRANSPOSE(#REF!),ER$2+2,FALSE),0)</f>
        <v>#REF!</v>
      </c>
      <c r="ES28" t="e" cm="1">
        <f t="array" ref="ES28">_xlfn.IFNA(VLOOKUP($A28,TRANSPOSE(#REF!),ES$2+2,FALSE),0)</f>
        <v>#REF!</v>
      </c>
      <c r="ET28" t="e" cm="1">
        <f t="array" ref="ET28">_xlfn.IFNA(VLOOKUP($A28,TRANSPOSE(#REF!),ET$2+2,FALSE),0)</f>
        <v>#REF!</v>
      </c>
      <c r="EU28" t="e" cm="1">
        <f t="array" ref="EU28">_xlfn.IFNA(VLOOKUP($A28,TRANSPOSE(#REF!),EU$2+2,FALSE),0)</f>
        <v>#REF!</v>
      </c>
      <c r="EV28" t="e" cm="1">
        <f t="array" ref="EV28">_xlfn.IFNA(VLOOKUP($A28,TRANSPOSE(#REF!),EV$2+2,FALSE),0)</f>
        <v>#REF!</v>
      </c>
      <c r="EW28" t="e" cm="1">
        <f t="array" ref="EW28">_xlfn.IFNA(VLOOKUP($A28,TRANSPOSE(#REF!),EW$2+2,FALSE),0)</f>
        <v>#REF!</v>
      </c>
      <c r="EX28" t="e" cm="1">
        <f t="array" ref="EX28">_xlfn.IFNA(VLOOKUP($A28,TRANSPOSE(#REF!),EX$2+2,FALSE),0)</f>
        <v>#REF!</v>
      </c>
      <c r="EY28" t="e" cm="1">
        <f t="array" ref="EY28">_xlfn.IFNA(VLOOKUP($A28,TRANSPOSE(#REF!),EY$2+2,FALSE),0)</f>
        <v>#REF!</v>
      </c>
      <c r="EZ28" t="e" cm="1">
        <f t="array" ref="EZ28">_xlfn.IFNA(VLOOKUP($A28,TRANSPOSE(#REF!),EZ$2+2,FALSE),0)</f>
        <v>#REF!</v>
      </c>
      <c r="FA28" t="e" cm="1">
        <f t="array" ref="FA28">_xlfn.IFNA(VLOOKUP($A28,TRANSPOSE(#REF!),FA$2+2,FALSE),0)</f>
        <v>#REF!</v>
      </c>
      <c r="FB28" t="e" cm="1">
        <f t="array" ref="FB28">_xlfn.IFNA(VLOOKUP($A28,TRANSPOSE(#REF!),FB$2+2,FALSE),0)</f>
        <v>#REF!</v>
      </c>
      <c r="FC28" t="e" cm="1">
        <f t="array" ref="FC28">_xlfn.IFNA(VLOOKUP($A28,TRANSPOSE(#REF!),FC$2+2,FALSE),0)</f>
        <v>#REF!</v>
      </c>
      <c r="FD28" t="e" cm="1">
        <f t="array" ref="FD28">_xlfn.IFNA(VLOOKUP($A28,TRANSPOSE(#REF!),FD$2+2,FALSE),0)</f>
        <v>#REF!</v>
      </c>
      <c r="FE28" t="e" cm="1">
        <f t="array" ref="FE28">_xlfn.IFNA(VLOOKUP($A28,TRANSPOSE(#REF!),FE$2+2,FALSE),0)</f>
        <v>#REF!</v>
      </c>
      <c r="FF28" t="e" cm="1">
        <f t="array" ref="FF28">_xlfn.IFNA(VLOOKUP($A28,TRANSPOSE(#REF!),FF$2+2,FALSE),0)</f>
        <v>#REF!</v>
      </c>
      <c r="FG28" t="e" cm="1">
        <f t="array" ref="FG28">_xlfn.IFNA(VLOOKUP($A28,TRANSPOSE(#REF!),FG$2+2,FALSE),0)</f>
        <v>#REF!</v>
      </c>
      <c r="FH28" t="e" cm="1">
        <f t="array" ref="FH28">_xlfn.IFNA(VLOOKUP($A28,TRANSPOSE(#REF!),FH$2+2,FALSE),0)</f>
        <v>#REF!</v>
      </c>
      <c r="FI28" t="e" cm="1">
        <f t="array" ref="FI28">_xlfn.IFNA(VLOOKUP($A28,TRANSPOSE(#REF!),FI$2+2,FALSE),0)</f>
        <v>#REF!</v>
      </c>
      <c r="FJ28" t="e" cm="1">
        <f t="array" ref="FJ28">_xlfn.IFNA(VLOOKUP($A28,TRANSPOSE(#REF!),FJ$2+2,FALSE),0)</f>
        <v>#REF!</v>
      </c>
      <c r="FK28" t="e" cm="1">
        <f t="array" ref="FK28">_xlfn.IFNA(VLOOKUP($A28,TRANSPOSE(#REF!),FK$2+2,FALSE),0)</f>
        <v>#REF!</v>
      </c>
      <c r="FL28" t="e" cm="1">
        <f t="array" ref="FL28">_xlfn.IFNA(VLOOKUP($A28,TRANSPOSE(#REF!),FL$2+2,FALSE),0)</f>
        <v>#REF!</v>
      </c>
      <c r="FM28" t="e" cm="1">
        <f t="array" ref="FM28">_xlfn.IFNA(VLOOKUP($A28,TRANSPOSE(#REF!),FM$2+2,FALSE),0)</f>
        <v>#REF!</v>
      </c>
      <c r="FN28" t="e" cm="1">
        <f t="array" ref="FN28">_xlfn.IFNA(VLOOKUP($A28,TRANSPOSE(#REF!),FN$2+2,FALSE),0)</f>
        <v>#REF!</v>
      </c>
      <c r="FO28" t="e" cm="1">
        <f t="array" ref="FO28">_xlfn.IFNA(VLOOKUP($A28,TRANSPOSE(#REF!),FO$2+2,FALSE),0)</f>
        <v>#REF!</v>
      </c>
      <c r="FP28" t="e" cm="1">
        <f t="array" ref="FP28">_xlfn.IFNA(VLOOKUP($A28,TRANSPOSE(#REF!),FP$2+2,FALSE),0)</f>
        <v>#REF!</v>
      </c>
      <c r="FQ28" t="e" cm="1">
        <f t="array" ref="FQ28">_xlfn.IFNA(VLOOKUP($A28,TRANSPOSE(#REF!),FQ$2+2,FALSE),0)</f>
        <v>#REF!</v>
      </c>
      <c r="FR28" t="e" cm="1">
        <f t="array" ref="FR28">_xlfn.IFNA(VLOOKUP($A28,TRANSPOSE(#REF!),FR$2+2,FALSE),0)</f>
        <v>#REF!</v>
      </c>
      <c r="FS28" t="e" cm="1">
        <f t="array" ref="FS28">_xlfn.IFNA(VLOOKUP($A28,TRANSPOSE(#REF!),FS$2+2,FALSE),0)</f>
        <v>#REF!</v>
      </c>
      <c r="FT28" t="e" cm="1">
        <f t="array" ref="FT28">_xlfn.IFNA(VLOOKUP($A28,TRANSPOSE(#REF!),FT$2+2,FALSE),0)</f>
        <v>#REF!</v>
      </c>
      <c r="FU28" t="e" cm="1">
        <f t="array" ref="FU28">_xlfn.IFNA(VLOOKUP($A28,TRANSPOSE(#REF!),FU$2+2,FALSE),0)</f>
        <v>#REF!</v>
      </c>
      <c r="FV28" t="e" cm="1">
        <f t="array" ref="FV28">_xlfn.IFNA(VLOOKUP($A28,TRANSPOSE(#REF!),FV$2+2,FALSE),0)</f>
        <v>#REF!</v>
      </c>
      <c r="FW28" t="e" cm="1">
        <f t="array" ref="FW28">_xlfn.IFNA(VLOOKUP($A28,TRANSPOSE(#REF!),FW$2+2,FALSE),0)</f>
        <v>#REF!</v>
      </c>
      <c r="FX28" t="e" cm="1">
        <f t="array" ref="FX28">_xlfn.IFNA(VLOOKUP($A28,TRANSPOSE(#REF!),FX$2+2,FALSE),0)</f>
        <v>#REF!</v>
      </c>
      <c r="FY28" t="e" cm="1">
        <f t="array" ref="FY28">_xlfn.IFNA(VLOOKUP($A28,TRANSPOSE(#REF!),FY$2+2,FALSE),0)</f>
        <v>#REF!</v>
      </c>
      <c r="FZ28" t="e" cm="1">
        <f t="array" ref="FZ28">_xlfn.IFNA(VLOOKUP($A28,TRANSPOSE(#REF!),FZ$2+2,FALSE),0)</f>
        <v>#REF!</v>
      </c>
      <c r="GA28" t="e" cm="1">
        <f t="array" ref="GA28">_xlfn.IFNA(VLOOKUP($A28,TRANSPOSE(#REF!),GA$2+2,FALSE),0)</f>
        <v>#REF!</v>
      </c>
      <c r="GB28" t="e" cm="1">
        <f t="array" ref="GB28">_xlfn.IFNA(VLOOKUP($A28,TRANSPOSE(#REF!),GB$2+2,FALSE),0)</f>
        <v>#REF!</v>
      </c>
      <c r="GC28" t="e" cm="1">
        <f t="array" ref="GC28">_xlfn.IFNA(VLOOKUP($A28,TRANSPOSE(#REF!),GC$2+2,FALSE),0)</f>
        <v>#REF!</v>
      </c>
      <c r="GD28" t="e" cm="1">
        <f t="array" ref="GD28">_xlfn.IFNA(VLOOKUP($A28,TRANSPOSE(#REF!),GD$2+2,FALSE),0)</f>
        <v>#REF!</v>
      </c>
      <c r="GE28" t="e" cm="1">
        <f t="array" ref="GE28">_xlfn.IFNA(VLOOKUP($A28,TRANSPOSE(#REF!),GE$2+2,FALSE),0)</f>
        <v>#REF!</v>
      </c>
      <c r="GF28" t="e" cm="1">
        <f t="array" ref="GF28">_xlfn.IFNA(VLOOKUP($A28,TRANSPOSE(#REF!),GF$2+2,FALSE),0)</f>
        <v>#REF!</v>
      </c>
      <c r="GG28" t="e" cm="1">
        <f t="array" ref="GG28">_xlfn.IFNA(VLOOKUP($A28,TRANSPOSE(#REF!),GG$2+2,FALSE),0)</f>
        <v>#REF!</v>
      </c>
      <c r="GH28" t="e" cm="1">
        <f t="array" ref="GH28">_xlfn.IFNA(VLOOKUP($A28,TRANSPOSE(#REF!),GH$2+2,FALSE),0)</f>
        <v>#REF!</v>
      </c>
      <c r="GI28" t="e" cm="1">
        <f t="array" ref="GI28">_xlfn.IFNA(VLOOKUP($A28,TRANSPOSE(#REF!),GI$2+2,FALSE),0)</f>
        <v>#REF!</v>
      </c>
      <c r="GJ28" t="e" cm="1">
        <f t="array" ref="GJ28">_xlfn.IFNA(VLOOKUP($A28,TRANSPOSE(#REF!),GJ$2+2,FALSE),0)</f>
        <v>#REF!</v>
      </c>
      <c r="GK28" t="e" cm="1">
        <f t="array" ref="GK28">_xlfn.IFNA(VLOOKUP($A28,TRANSPOSE(#REF!),GK$2+2,FALSE),0)</f>
        <v>#REF!</v>
      </c>
      <c r="GL28" t="e" cm="1">
        <f t="array" ref="GL28">_xlfn.IFNA(VLOOKUP($A28,TRANSPOSE(#REF!),GL$2+2,FALSE),0)</f>
        <v>#REF!</v>
      </c>
      <c r="GM28" t="e" cm="1">
        <f t="array" ref="GM28">_xlfn.IFNA(VLOOKUP($A28,TRANSPOSE(#REF!),GM$2+2,FALSE),0)</f>
        <v>#REF!</v>
      </c>
      <c r="GN28" t="e" cm="1">
        <f t="array" ref="GN28">_xlfn.IFNA(VLOOKUP($A28,TRANSPOSE(#REF!),GN$2+2,FALSE),0)</f>
        <v>#REF!</v>
      </c>
      <c r="GO28" t="e" cm="1">
        <f t="array" ref="GO28">_xlfn.IFNA(VLOOKUP($A28,TRANSPOSE(#REF!),GO$2+2,FALSE),0)</f>
        <v>#REF!</v>
      </c>
      <c r="GP28" t="e" cm="1">
        <f t="array" ref="GP28">_xlfn.IFNA(VLOOKUP($A28,TRANSPOSE(#REF!),GP$2+2,FALSE),0)</f>
        <v>#REF!</v>
      </c>
      <c r="GQ28" t="e" cm="1">
        <f t="array" ref="GQ28">_xlfn.IFNA(VLOOKUP($A28,TRANSPOSE(#REF!),GQ$2+2,FALSE),0)</f>
        <v>#REF!</v>
      </c>
      <c r="GR28" t="e" cm="1">
        <f t="array" ref="GR28">_xlfn.IFNA(VLOOKUP($A28,TRANSPOSE(#REF!),GR$2+2,FALSE),0)</f>
        <v>#REF!</v>
      </c>
      <c r="GS28" t="e" cm="1">
        <f t="array" ref="GS28">_xlfn.IFNA(VLOOKUP($A28,TRANSPOSE(#REF!),GS$2+2,FALSE),0)</f>
        <v>#REF!</v>
      </c>
      <c r="GT28" t="e" cm="1">
        <f t="array" ref="GT28">_xlfn.IFNA(VLOOKUP($A28,TRANSPOSE(#REF!),GT$2+2,FALSE),0)</f>
        <v>#REF!</v>
      </c>
      <c r="GU28" t="e" cm="1">
        <f t="array" ref="GU28">_xlfn.IFNA(VLOOKUP($A28,TRANSPOSE(#REF!),GU$2+2,FALSE),0)</f>
        <v>#REF!</v>
      </c>
      <c r="GV28" t="e" cm="1">
        <f t="array" ref="GV28">_xlfn.IFNA(VLOOKUP($A28,TRANSPOSE(#REF!),GV$2+2,FALSE),0)</f>
        <v>#REF!</v>
      </c>
      <c r="GW28" t="e" cm="1">
        <f t="array" ref="GW28">_xlfn.IFNA(VLOOKUP($A28,TRANSPOSE(#REF!),GW$2+2,FALSE),0)</f>
        <v>#REF!</v>
      </c>
      <c r="GX28" t="e" cm="1">
        <f t="array" ref="GX28">_xlfn.IFNA(VLOOKUP($A28,TRANSPOSE(#REF!),GX$2+2,FALSE),0)</f>
        <v>#REF!</v>
      </c>
      <c r="GY28" t="e" cm="1">
        <f t="array" ref="GY28">_xlfn.IFNA(VLOOKUP($A28,TRANSPOSE(#REF!),GY$2+2,FALSE),0)</f>
        <v>#REF!</v>
      </c>
      <c r="GZ28" t="e" cm="1">
        <f t="array" ref="GZ28">_xlfn.IFNA(VLOOKUP($A28,TRANSPOSE(#REF!),GZ$2+2,FALSE),0)</f>
        <v>#REF!</v>
      </c>
      <c r="HA28" t="e" cm="1">
        <f t="array" ref="HA28">_xlfn.IFNA(VLOOKUP($A28,TRANSPOSE(#REF!),HA$2+2,FALSE),0)</f>
        <v>#REF!</v>
      </c>
      <c r="HB28" t="e" cm="1">
        <f t="array" ref="HB28">_xlfn.IFNA(VLOOKUP($A28,TRANSPOSE(#REF!),HB$2+2,FALSE),0)</f>
        <v>#REF!</v>
      </c>
      <c r="HC28" t="e" cm="1">
        <f t="array" ref="HC28">_xlfn.IFNA(VLOOKUP($A28,TRANSPOSE(#REF!),HC$2+2,FALSE),0)</f>
        <v>#REF!</v>
      </c>
      <c r="HD28" t="e" cm="1">
        <f t="array" ref="HD28">_xlfn.IFNA(VLOOKUP($A28,TRANSPOSE(#REF!),HD$2+2,FALSE),0)</f>
        <v>#REF!</v>
      </c>
      <c r="HE28" t="e" cm="1">
        <f t="array" ref="HE28">_xlfn.IFNA(VLOOKUP($A28,TRANSPOSE(#REF!),HE$2+2,FALSE),0)</f>
        <v>#REF!</v>
      </c>
      <c r="HF28" t="e" cm="1">
        <f t="array" ref="HF28">_xlfn.IFNA(VLOOKUP($A28,TRANSPOSE(#REF!),HF$2+2,FALSE),0)</f>
        <v>#REF!</v>
      </c>
      <c r="HG28" t="e" cm="1">
        <f t="array" ref="HG28">_xlfn.IFNA(VLOOKUP($A28,TRANSPOSE(#REF!),HG$2+2,FALSE),0)</f>
        <v>#REF!</v>
      </c>
      <c r="HH28" t="e" cm="1">
        <f t="array" ref="HH28">_xlfn.IFNA(VLOOKUP($A28,TRANSPOSE(#REF!),HH$2+2,FALSE),0)</f>
        <v>#REF!</v>
      </c>
      <c r="HI28" t="e" cm="1">
        <f t="array" ref="HI28">_xlfn.IFNA(VLOOKUP($A28,TRANSPOSE(#REF!),HI$2+2,FALSE),0)</f>
        <v>#REF!</v>
      </c>
      <c r="HJ28" t="e" cm="1">
        <f t="array" ref="HJ28">_xlfn.IFNA(VLOOKUP($A28,TRANSPOSE(#REF!),HJ$2+2,FALSE),0)</f>
        <v>#REF!</v>
      </c>
      <c r="HK28" t="e" cm="1">
        <f t="array" ref="HK28">_xlfn.IFNA(VLOOKUP($A28,TRANSPOSE(#REF!),HK$2+2,FALSE),0)</f>
        <v>#REF!</v>
      </c>
      <c r="HL28" t="e" cm="1">
        <f t="array" ref="HL28">_xlfn.IFNA(VLOOKUP($A28,TRANSPOSE(#REF!),HL$2+2,FALSE),0)</f>
        <v>#REF!</v>
      </c>
      <c r="HM28" t="e" cm="1">
        <f t="array" ref="HM28">_xlfn.IFNA(VLOOKUP($A28,TRANSPOSE(#REF!),HM$2+2,FALSE),0)</f>
        <v>#REF!</v>
      </c>
      <c r="HN28" t="e" cm="1">
        <f t="array" ref="HN28">_xlfn.IFNA(VLOOKUP($A28,TRANSPOSE(#REF!),HN$2+2,FALSE),0)</f>
        <v>#REF!</v>
      </c>
      <c r="HO28" t="e" cm="1">
        <f t="array" ref="HO28">_xlfn.IFNA(VLOOKUP($A28,TRANSPOSE(#REF!),HO$2+2,FALSE),0)</f>
        <v>#REF!</v>
      </c>
      <c r="HP28" t="e" cm="1">
        <f t="array" ref="HP28">_xlfn.IFNA(VLOOKUP($A28,TRANSPOSE(#REF!),HP$2+2,FALSE),0)</f>
        <v>#REF!</v>
      </c>
      <c r="HQ28" t="e" cm="1">
        <f t="array" ref="HQ28">_xlfn.IFNA(VLOOKUP($A28,TRANSPOSE(#REF!),HQ$2+2,FALSE),0)</f>
        <v>#REF!</v>
      </c>
      <c r="HR28" t="e" cm="1">
        <f t="array" ref="HR28">_xlfn.IFNA(VLOOKUP($A28,TRANSPOSE(#REF!),HR$2+2,FALSE),0)</f>
        <v>#REF!</v>
      </c>
      <c r="HS28" t="e" cm="1">
        <f t="array" ref="HS28">_xlfn.IFNA(VLOOKUP($A28,TRANSPOSE(#REF!),HS$2+2,FALSE),0)</f>
        <v>#REF!</v>
      </c>
      <c r="HT28" t="e" cm="1">
        <f t="array" ref="HT28">_xlfn.IFNA(VLOOKUP($A28,TRANSPOSE(#REF!),HT$2+2,FALSE),0)</f>
        <v>#REF!</v>
      </c>
      <c r="HU28" t="e" cm="1">
        <f t="array" ref="HU28">_xlfn.IFNA(VLOOKUP($A28,TRANSPOSE(#REF!),HU$2+2,FALSE),0)</f>
        <v>#REF!</v>
      </c>
      <c r="HV28" t="e" cm="1">
        <f t="array" ref="HV28">_xlfn.IFNA(VLOOKUP($A28,TRANSPOSE(#REF!),HV$2+2,FALSE),0)</f>
        <v>#REF!</v>
      </c>
      <c r="HW28" t="e" cm="1">
        <f t="array" ref="HW28">_xlfn.IFNA(VLOOKUP($A28,TRANSPOSE(#REF!),HW$2+2,FALSE),0)</f>
        <v>#REF!</v>
      </c>
      <c r="HX28" t="e" cm="1">
        <f t="array" ref="HX28">_xlfn.IFNA(VLOOKUP($A28,TRANSPOSE(#REF!),HX$2+2,FALSE),0)</f>
        <v>#REF!</v>
      </c>
      <c r="HY28" t="e" cm="1">
        <f t="array" ref="HY28">_xlfn.IFNA(VLOOKUP($A28,TRANSPOSE(#REF!),HY$2+2,FALSE),0)</f>
        <v>#REF!</v>
      </c>
      <c r="HZ28" t="e" cm="1">
        <f t="array" ref="HZ28">_xlfn.IFNA(VLOOKUP($A28,TRANSPOSE(#REF!),HZ$2+2,FALSE),0)</f>
        <v>#REF!</v>
      </c>
      <c r="IA28" t="e" cm="1">
        <f t="array" ref="IA28">_xlfn.IFNA(VLOOKUP($A28,TRANSPOSE(#REF!),IA$2+2,FALSE),0)</f>
        <v>#REF!</v>
      </c>
      <c r="IB28" t="e" cm="1">
        <f t="array" ref="IB28">_xlfn.IFNA(VLOOKUP($A28,TRANSPOSE(#REF!),IB$2+2,FALSE),0)</f>
        <v>#REF!</v>
      </c>
      <c r="IC28" t="e" cm="1">
        <f t="array" ref="IC28">_xlfn.IFNA(VLOOKUP($A28,TRANSPOSE(#REF!),IC$2+2,FALSE),0)</f>
        <v>#REF!</v>
      </c>
      <c r="ID28" t="e" cm="1">
        <f t="array" ref="ID28">_xlfn.IFNA(VLOOKUP($A28,TRANSPOSE(#REF!),ID$2+2,FALSE),0)</f>
        <v>#REF!</v>
      </c>
      <c r="IE28" t="e" cm="1">
        <f t="array" ref="IE28">_xlfn.IFNA(VLOOKUP($A28,TRANSPOSE(#REF!),IE$2+2,FALSE),0)</f>
        <v>#REF!</v>
      </c>
      <c r="IF28" t="e" cm="1">
        <f t="array" ref="IF28">_xlfn.IFNA(VLOOKUP($A28,TRANSPOSE(#REF!),IF$2+2,FALSE),0)</f>
        <v>#REF!</v>
      </c>
      <c r="IG28" t="e" cm="1">
        <f t="array" ref="IG28">_xlfn.IFNA(VLOOKUP($A28,TRANSPOSE(#REF!),IG$2+2,FALSE),0)</f>
        <v>#REF!</v>
      </c>
      <c r="IH28" t="e" cm="1">
        <f t="array" ref="IH28">_xlfn.IFNA(VLOOKUP($A28,TRANSPOSE(#REF!),IH$2+2,FALSE),0)</f>
        <v>#REF!</v>
      </c>
      <c r="II28" t="e" cm="1">
        <f t="array" ref="II28">_xlfn.IFNA(VLOOKUP($A28,TRANSPOSE(#REF!),II$2+2,FALSE),0)</f>
        <v>#REF!</v>
      </c>
      <c r="IJ28" t="e" cm="1">
        <f t="array" ref="IJ28">_xlfn.IFNA(VLOOKUP($A28,TRANSPOSE(#REF!),IJ$2+2,FALSE),0)</f>
        <v>#REF!</v>
      </c>
      <c r="IK28" t="e" cm="1">
        <f t="array" ref="IK28">_xlfn.IFNA(VLOOKUP($A28,TRANSPOSE(#REF!),IK$2+2,FALSE),0)</f>
        <v>#REF!</v>
      </c>
      <c r="IL28" t="e" cm="1">
        <f t="array" ref="IL28">_xlfn.IFNA(VLOOKUP($A28,TRANSPOSE(#REF!),IL$2+2,FALSE),0)</f>
        <v>#REF!</v>
      </c>
      <c r="IM28" t="e" cm="1">
        <f t="array" ref="IM28">_xlfn.IFNA(VLOOKUP($A28,TRANSPOSE(#REF!),IM$2+2,FALSE),0)</f>
        <v>#REF!</v>
      </c>
      <c r="IN28" t="e" cm="1">
        <f t="array" ref="IN28">_xlfn.IFNA(VLOOKUP($A28,TRANSPOSE(#REF!),IN$2+2,FALSE),0)</f>
        <v>#REF!</v>
      </c>
      <c r="IO28" t="e" cm="1">
        <f t="array" ref="IO28">_xlfn.IFNA(VLOOKUP($A28,TRANSPOSE(#REF!),IO$2+2,FALSE),0)</f>
        <v>#REF!</v>
      </c>
      <c r="IP28" t="e" cm="1">
        <f t="array" ref="IP28">_xlfn.IFNA(VLOOKUP($A28,TRANSPOSE(#REF!),IP$2+2,FALSE),0)</f>
        <v>#REF!</v>
      </c>
      <c r="IQ28" t="e" cm="1">
        <f t="array" ref="IQ28">_xlfn.IFNA(VLOOKUP($A28,TRANSPOSE(#REF!),IQ$2+2,FALSE),0)</f>
        <v>#REF!</v>
      </c>
      <c r="IR28" t="e" cm="1">
        <f t="array" ref="IR28">_xlfn.IFNA(VLOOKUP($A28,TRANSPOSE(#REF!),IR$2+2,FALSE),0)</f>
        <v>#REF!</v>
      </c>
      <c r="IS28" t="e" cm="1">
        <f t="array" ref="IS28">_xlfn.IFNA(VLOOKUP($A28,TRANSPOSE(#REF!),IS$2+2,FALSE),0)</f>
        <v>#REF!</v>
      </c>
      <c r="IT28" t="e" cm="1">
        <f t="array" ref="IT28">_xlfn.IFNA(VLOOKUP($A28,TRANSPOSE(#REF!),IT$2+2,FALSE),0)</f>
        <v>#REF!</v>
      </c>
      <c r="IU28" t="e" cm="1">
        <f t="array" ref="IU28">_xlfn.IFNA(VLOOKUP($A28,TRANSPOSE(#REF!),IU$2+2,FALSE),0)</f>
        <v>#REF!</v>
      </c>
      <c r="IV28" t="e" cm="1">
        <f t="array" ref="IV28">_xlfn.IFNA(VLOOKUP($A28,TRANSPOSE(#REF!),IV$2+2,FALSE),0)</f>
        <v>#REF!</v>
      </c>
      <c r="IW28" t="e" cm="1">
        <f t="array" ref="IW28">_xlfn.IFNA(VLOOKUP($A28,TRANSPOSE(#REF!),IW$2+2,FALSE),0)</f>
        <v>#REF!</v>
      </c>
      <c r="IX28" t="e" cm="1">
        <f t="array" ref="IX28">_xlfn.IFNA(VLOOKUP($A28,TRANSPOSE(#REF!),IX$2+2,FALSE),0)</f>
        <v>#REF!</v>
      </c>
      <c r="IY28" t="e" cm="1">
        <f t="array" ref="IY28">_xlfn.IFNA(VLOOKUP($A28,TRANSPOSE(#REF!),IY$2+2,FALSE),0)</f>
        <v>#REF!</v>
      </c>
      <c r="IZ28" t="e" cm="1">
        <f t="array" ref="IZ28">_xlfn.IFNA(VLOOKUP($A28,TRANSPOSE(#REF!),IZ$2+2,FALSE),0)</f>
        <v>#REF!</v>
      </c>
      <c r="JA28" t="e" cm="1">
        <f t="array" ref="JA28">_xlfn.IFNA(VLOOKUP($A28,TRANSPOSE(#REF!),JA$2+2,FALSE),0)</f>
        <v>#REF!</v>
      </c>
      <c r="JB28" t="e" cm="1">
        <f t="array" ref="JB28">_xlfn.IFNA(VLOOKUP($A28,TRANSPOSE(#REF!),JB$2+2,FALSE),0)</f>
        <v>#REF!</v>
      </c>
      <c r="JC28" t="e" cm="1">
        <f t="array" ref="JC28">_xlfn.IFNA(VLOOKUP($A28,TRANSPOSE(#REF!),JC$2+2,FALSE),0)</f>
        <v>#REF!</v>
      </c>
      <c r="JD28" t="e" cm="1">
        <f t="array" ref="JD28">_xlfn.IFNA(VLOOKUP($A28,TRANSPOSE(#REF!),JD$2+2,FALSE),0)</f>
        <v>#REF!</v>
      </c>
      <c r="JE28" t="e" cm="1">
        <f t="array" ref="JE28">_xlfn.IFNA(VLOOKUP($A28,TRANSPOSE(#REF!),JE$2+2,FALSE),0)</f>
        <v>#REF!</v>
      </c>
      <c r="JF28" t="e" cm="1">
        <f t="array" ref="JF28">_xlfn.IFNA(VLOOKUP($A28,TRANSPOSE(#REF!),JF$2+2,FALSE),0)</f>
        <v>#REF!</v>
      </c>
      <c r="JG28" t="e" cm="1">
        <f t="array" ref="JG28">_xlfn.IFNA(VLOOKUP($A28,TRANSPOSE(#REF!),JG$2+2,FALSE),0)</f>
        <v>#REF!</v>
      </c>
      <c r="JH28" t="e" cm="1">
        <f t="array" ref="JH28">_xlfn.IFNA(VLOOKUP($A28,TRANSPOSE(#REF!),JH$2+2,FALSE),0)</f>
        <v>#REF!</v>
      </c>
      <c r="JI28" t="e" cm="1">
        <f t="array" ref="JI28">_xlfn.IFNA(VLOOKUP($A28,TRANSPOSE(#REF!),JI$2+2,FALSE),0)</f>
        <v>#REF!</v>
      </c>
      <c r="JJ28" t="e" cm="1">
        <f t="array" ref="JJ28">_xlfn.IFNA(VLOOKUP($A28,TRANSPOSE(#REF!),JJ$2+2,FALSE),0)</f>
        <v>#REF!</v>
      </c>
      <c r="JK28" t="e" cm="1">
        <f t="array" ref="JK28">_xlfn.IFNA(VLOOKUP($A28,TRANSPOSE(#REF!),JK$2+2,FALSE),0)</f>
        <v>#REF!</v>
      </c>
      <c r="JL28" t="e" cm="1">
        <f t="array" ref="JL28">_xlfn.IFNA(VLOOKUP($A28,TRANSPOSE(#REF!),JL$2+2,FALSE),0)</f>
        <v>#REF!</v>
      </c>
      <c r="JM28" t="e" cm="1">
        <f t="array" ref="JM28">_xlfn.IFNA(VLOOKUP($A28,TRANSPOSE(#REF!),JM$2+2,FALSE),0)</f>
        <v>#REF!</v>
      </c>
      <c r="JN28" t="e" cm="1">
        <f t="array" ref="JN28">_xlfn.IFNA(VLOOKUP($A28,TRANSPOSE(#REF!),JN$2+2,FALSE),0)</f>
        <v>#REF!</v>
      </c>
      <c r="JO28" t="e" cm="1">
        <f t="array" ref="JO28">_xlfn.IFNA(VLOOKUP($A28,TRANSPOSE(#REF!),JO$2+2,FALSE),0)</f>
        <v>#REF!</v>
      </c>
      <c r="JP28" t="e" cm="1">
        <f t="array" ref="JP28">_xlfn.IFNA(VLOOKUP($A28,TRANSPOSE(#REF!),JP$2+2,FALSE),0)</f>
        <v>#REF!</v>
      </c>
      <c r="JQ28" t="e" cm="1">
        <f t="array" ref="JQ28">_xlfn.IFNA(VLOOKUP($A28,TRANSPOSE(#REF!),JQ$2+2,FALSE),0)</f>
        <v>#REF!</v>
      </c>
      <c r="JR28" t="e" cm="1">
        <f t="array" ref="JR28">_xlfn.IFNA(VLOOKUP($A28,TRANSPOSE(#REF!),JR$2+2,FALSE),0)</f>
        <v>#REF!</v>
      </c>
      <c r="JS28" t="e" cm="1">
        <f t="array" ref="JS28">_xlfn.IFNA(VLOOKUP($A28,TRANSPOSE(#REF!),JS$2+2,FALSE),0)</f>
        <v>#REF!</v>
      </c>
      <c r="JT28" t="e" cm="1">
        <f t="array" ref="JT28">_xlfn.IFNA(VLOOKUP($A28,TRANSPOSE(#REF!),JT$2+2,FALSE),0)</f>
        <v>#REF!</v>
      </c>
      <c r="JU28" t="e" cm="1">
        <f t="array" ref="JU28">_xlfn.IFNA(VLOOKUP($A28,TRANSPOSE(#REF!),JU$2+2,FALSE),0)</f>
        <v>#REF!</v>
      </c>
      <c r="JV28" t="e" cm="1">
        <f t="array" ref="JV28">_xlfn.IFNA(VLOOKUP($A28,TRANSPOSE(#REF!),JV$2+2,FALSE),0)</f>
        <v>#REF!</v>
      </c>
      <c r="JW28" t="e" cm="1">
        <f t="array" ref="JW28">_xlfn.IFNA(VLOOKUP($A28,TRANSPOSE(#REF!),JW$2+2,FALSE),0)</f>
        <v>#REF!</v>
      </c>
      <c r="JX28" t="e" cm="1">
        <f t="array" ref="JX28">_xlfn.IFNA(VLOOKUP($A28,TRANSPOSE(#REF!),JX$2+2,FALSE),0)</f>
        <v>#REF!</v>
      </c>
      <c r="JY28" t="e" cm="1">
        <f t="array" ref="JY28">_xlfn.IFNA(VLOOKUP($A28,TRANSPOSE(#REF!),JY$2+2,FALSE),0)</f>
        <v>#REF!</v>
      </c>
      <c r="JZ28" t="e" cm="1">
        <f t="array" ref="JZ28">_xlfn.IFNA(VLOOKUP($A28,TRANSPOSE(#REF!),JZ$2+2,FALSE),0)</f>
        <v>#REF!</v>
      </c>
      <c r="KA28" t="e" cm="1">
        <f t="array" ref="KA28">_xlfn.IFNA(VLOOKUP($A28,TRANSPOSE(#REF!),KA$2+2,FALSE),0)</f>
        <v>#REF!</v>
      </c>
      <c r="KB28" t="e" cm="1">
        <f t="array" ref="KB28">_xlfn.IFNA(VLOOKUP($A28,TRANSPOSE(#REF!),KB$2+2,FALSE),0)</f>
        <v>#REF!</v>
      </c>
      <c r="KC28" t="e" cm="1">
        <f t="array" ref="KC28">_xlfn.IFNA(VLOOKUP($A28,TRANSPOSE(#REF!),KC$2+2,FALSE),0)</f>
        <v>#REF!</v>
      </c>
      <c r="KD28" t="e" cm="1">
        <f t="array" ref="KD28">_xlfn.IFNA(VLOOKUP($A28,TRANSPOSE(#REF!),KD$2+2,FALSE),0)</f>
        <v>#REF!</v>
      </c>
      <c r="KE28" t="e" cm="1">
        <f t="array" ref="KE28">_xlfn.IFNA(VLOOKUP($A28,TRANSPOSE(#REF!),KE$2+2,FALSE),0)</f>
        <v>#REF!</v>
      </c>
      <c r="KF28" t="e" cm="1">
        <f t="array" ref="KF28">_xlfn.IFNA(VLOOKUP($A28,TRANSPOSE(#REF!),KF$2+2,FALSE),0)</f>
        <v>#REF!</v>
      </c>
      <c r="KG28" t="e" cm="1">
        <f t="array" ref="KG28">_xlfn.IFNA(VLOOKUP($A28,TRANSPOSE(#REF!),KG$2+2,FALSE),0)</f>
        <v>#REF!</v>
      </c>
      <c r="KH28" t="e" cm="1">
        <f t="array" ref="KH28">_xlfn.IFNA(VLOOKUP($A28,TRANSPOSE(#REF!),KH$2+2,FALSE),0)</f>
        <v>#REF!</v>
      </c>
      <c r="KI28" t="e" cm="1">
        <f t="array" ref="KI28">_xlfn.IFNA(VLOOKUP($A28,TRANSPOSE(#REF!),KI$2+2,FALSE),0)</f>
        <v>#REF!</v>
      </c>
      <c r="KJ28" t="e" cm="1">
        <f t="array" ref="KJ28">_xlfn.IFNA(VLOOKUP($A28,TRANSPOSE(#REF!),KJ$2+2,FALSE),0)</f>
        <v>#REF!</v>
      </c>
      <c r="KK28" t="e" cm="1">
        <f t="array" ref="KK28">_xlfn.IFNA(VLOOKUP($A28,TRANSPOSE(#REF!),KK$2+2,FALSE),0)</f>
        <v>#REF!</v>
      </c>
      <c r="KL28" t="e" cm="1">
        <f t="array" ref="KL28">_xlfn.IFNA(VLOOKUP($A28,TRANSPOSE(#REF!),KL$2+2,FALSE),0)</f>
        <v>#REF!</v>
      </c>
      <c r="KM28" t="e" cm="1">
        <f t="array" ref="KM28">_xlfn.IFNA(VLOOKUP($A28,TRANSPOSE(#REF!),KM$2+2,FALSE),0)</f>
        <v>#REF!</v>
      </c>
      <c r="KN28" t="e" cm="1">
        <f t="array" ref="KN28">_xlfn.IFNA(VLOOKUP($A28,TRANSPOSE(#REF!),KN$2+2,FALSE),0)</f>
        <v>#REF!</v>
      </c>
      <c r="KO28" t="e" cm="1">
        <f t="array" ref="KO28">_xlfn.IFNA(VLOOKUP($A28,TRANSPOSE(#REF!),KO$2+2,FALSE),0)</f>
        <v>#REF!</v>
      </c>
      <c r="KP28" t="e" cm="1">
        <f t="array" ref="KP28">_xlfn.IFNA(VLOOKUP($A28,TRANSPOSE(#REF!),KP$2+2,FALSE),0)</f>
        <v>#REF!</v>
      </c>
      <c r="KQ28" t="e" cm="1">
        <f t="array" ref="KQ28">_xlfn.IFNA(VLOOKUP($A28,TRANSPOSE(#REF!),KQ$2+2,FALSE),0)</f>
        <v>#REF!</v>
      </c>
      <c r="KR28" t="e" cm="1">
        <f t="array" ref="KR28">_xlfn.IFNA(VLOOKUP($A28,TRANSPOSE(#REF!),KR$2+2,FALSE),0)</f>
        <v>#REF!</v>
      </c>
      <c r="KS28" t="e" cm="1">
        <f t="array" ref="KS28">_xlfn.IFNA(VLOOKUP($A28,TRANSPOSE(#REF!),KS$2+2,FALSE),0)</f>
        <v>#REF!</v>
      </c>
      <c r="KT28" t="e" cm="1">
        <f t="array" ref="KT28">_xlfn.IFNA(VLOOKUP($A28,TRANSPOSE(#REF!),KT$2+2,FALSE),0)</f>
        <v>#REF!</v>
      </c>
      <c r="KU28" t="e" cm="1">
        <f t="array" ref="KU28">_xlfn.IFNA(VLOOKUP($A28,TRANSPOSE(#REF!),KU$2+2,FALSE),0)</f>
        <v>#REF!</v>
      </c>
      <c r="KV28" t="e" cm="1">
        <f t="array" ref="KV28">_xlfn.IFNA(VLOOKUP($A28,TRANSPOSE(#REF!),KV$2+2,FALSE),0)</f>
        <v>#REF!</v>
      </c>
      <c r="KW28" t="e" cm="1">
        <f t="array" ref="KW28">_xlfn.IFNA(VLOOKUP($A28,TRANSPOSE(#REF!),KW$2+2,FALSE),0)</f>
        <v>#REF!</v>
      </c>
      <c r="KX28" t="e" cm="1">
        <f t="array" ref="KX28">_xlfn.IFNA(VLOOKUP($A28,TRANSPOSE(#REF!),KX$2+2,FALSE),0)</f>
        <v>#REF!</v>
      </c>
      <c r="KY28" t="e" cm="1">
        <f t="array" ref="KY28">_xlfn.IFNA(VLOOKUP($A28,TRANSPOSE(#REF!),KY$2+2,FALSE),0)</f>
        <v>#REF!</v>
      </c>
      <c r="KZ28" t="e" cm="1">
        <f t="array" ref="KZ28">_xlfn.IFNA(VLOOKUP($A28,TRANSPOSE(#REF!),KZ$2+2,FALSE),0)</f>
        <v>#REF!</v>
      </c>
      <c r="LA28" t="e" cm="1">
        <f t="array" ref="LA28">_xlfn.IFNA(VLOOKUP($A28,TRANSPOSE(#REF!),LA$2+2,FALSE),0)</f>
        <v>#REF!</v>
      </c>
      <c r="LB28" t="e" cm="1">
        <f t="array" ref="LB28">_xlfn.IFNA(VLOOKUP($A28,TRANSPOSE(#REF!),LB$2+2,FALSE),0)</f>
        <v>#REF!</v>
      </c>
      <c r="LC28" t="e" cm="1">
        <f t="array" ref="LC28">_xlfn.IFNA(VLOOKUP($A28,TRANSPOSE(#REF!),LC$2+2,FALSE),0)</f>
        <v>#REF!</v>
      </c>
      <c r="LD28" t="e" cm="1">
        <f t="array" ref="LD28">_xlfn.IFNA(VLOOKUP($A28,TRANSPOSE(#REF!),LD$2+2,FALSE),0)</f>
        <v>#REF!</v>
      </c>
      <c r="LE28" t="e" cm="1">
        <f t="array" ref="LE28">_xlfn.IFNA(VLOOKUP($A28,TRANSPOSE(#REF!),LE$2+2,FALSE),0)</f>
        <v>#REF!</v>
      </c>
      <c r="LF28" t="e" cm="1">
        <f t="array" ref="LF28">_xlfn.IFNA(VLOOKUP($A28,TRANSPOSE(#REF!),LF$2+2,FALSE),0)</f>
        <v>#REF!</v>
      </c>
      <c r="LG28" t="e" cm="1">
        <f t="array" ref="LG28">_xlfn.IFNA(VLOOKUP($A28,TRANSPOSE(#REF!),LG$2+2,FALSE),0)</f>
        <v>#REF!</v>
      </c>
      <c r="LH28" t="e" cm="1">
        <f t="array" ref="LH28">_xlfn.IFNA(VLOOKUP($A28,TRANSPOSE(#REF!),LH$2+2,FALSE),0)</f>
        <v>#REF!</v>
      </c>
      <c r="LI28" t="e" cm="1">
        <f t="array" ref="LI28">_xlfn.IFNA(VLOOKUP($A28,TRANSPOSE(#REF!),LI$2+2,FALSE),0)</f>
        <v>#REF!</v>
      </c>
      <c r="LJ28" t="e" cm="1">
        <f t="array" ref="LJ28">_xlfn.IFNA(VLOOKUP($A28,TRANSPOSE(#REF!),LJ$2+2,FALSE),0)</f>
        <v>#REF!</v>
      </c>
      <c r="LK28" t="e" cm="1">
        <f t="array" ref="LK28">_xlfn.IFNA(VLOOKUP($A28,TRANSPOSE(#REF!),LK$2+2,FALSE),0)</f>
        <v>#REF!</v>
      </c>
      <c r="LL28" t="e" cm="1">
        <f t="array" ref="LL28">_xlfn.IFNA(VLOOKUP($A28,TRANSPOSE(#REF!),LL$2+2,FALSE),0)</f>
        <v>#REF!</v>
      </c>
      <c r="LM28" t="e" cm="1">
        <f t="array" ref="LM28">_xlfn.IFNA(VLOOKUP($A28,TRANSPOSE(#REF!),LM$2+2,FALSE),0)</f>
        <v>#REF!</v>
      </c>
      <c r="LN28" t="e" cm="1">
        <f t="array" ref="LN28">_xlfn.IFNA(VLOOKUP($A28,TRANSPOSE(#REF!),LN$2+2,FALSE),0)</f>
        <v>#REF!</v>
      </c>
      <c r="LO28" t="e" cm="1">
        <f t="array" ref="LO28">_xlfn.IFNA(VLOOKUP($A28,TRANSPOSE(#REF!),LO$2+2,FALSE),0)</f>
        <v>#REF!</v>
      </c>
      <c r="LP28" t="e" cm="1">
        <f t="array" ref="LP28">_xlfn.IFNA(VLOOKUP($A28,TRANSPOSE(#REF!),LP$2+2,FALSE),0)</f>
        <v>#REF!</v>
      </c>
      <c r="LQ28" t="e" cm="1">
        <f t="array" ref="LQ28">_xlfn.IFNA(VLOOKUP($A28,TRANSPOSE(#REF!),LQ$2+2,FALSE),0)</f>
        <v>#REF!</v>
      </c>
      <c r="LR28" t="e" cm="1">
        <f t="array" ref="LR28">_xlfn.IFNA(VLOOKUP($A28,TRANSPOSE(#REF!),LR$2+2,FALSE),0)</f>
        <v>#REF!</v>
      </c>
      <c r="LS28" t="e" cm="1">
        <f t="array" ref="LS28">_xlfn.IFNA(VLOOKUP($A28,TRANSPOSE(#REF!),LS$2+2,FALSE),0)</f>
        <v>#REF!</v>
      </c>
      <c r="LT28" t="e" cm="1">
        <f t="array" ref="LT28">_xlfn.IFNA(VLOOKUP($A28,TRANSPOSE(#REF!),LT$2+2,FALSE),0)</f>
        <v>#REF!</v>
      </c>
      <c r="LU28" t="e" cm="1">
        <f t="array" ref="LU28">_xlfn.IFNA(VLOOKUP($A28,TRANSPOSE(#REF!),LU$2+2,FALSE),0)</f>
        <v>#REF!</v>
      </c>
      <c r="LV28" t="e" cm="1">
        <f t="array" ref="LV28">_xlfn.IFNA(VLOOKUP($A28,TRANSPOSE(#REF!),LV$2+2,FALSE),0)</f>
        <v>#REF!</v>
      </c>
      <c r="LW28" t="e" cm="1">
        <f t="array" ref="LW28">_xlfn.IFNA(VLOOKUP($A28,TRANSPOSE(#REF!),LW$2+2,FALSE),0)</f>
        <v>#REF!</v>
      </c>
      <c r="LX28" t="e" cm="1">
        <f t="array" ref="LX28">_xlfn.IFNA(VLOOKUP($A28,TRANSPOSE(#REF!),LX$2+2,FALSE),0)</f>
        <v>#REF!</v>
      </c>
      <c r="LY28" t="e" cm="1">
        <f t="array" ref="LY28">_xlfn.IFNA(VLOOKUP($A28,TRANSPOSE(#REF!),LY$2+2,FALSE),0)</f>
        <v>#REF!</v>
      </c>
      <c r="LZ28" t="e" cm="1">
        <f t="array" ref="LZ28">_xlfn.IFNA(VLOOKUP($A28,TRANSPOSE(#REF!),LZ$2+2,FALSE),0)</f>
        <v>#REF!</v>
      </c>
      <c r="MA28" t="e" cm="1">
        <f t="array" ref="MA28">_xlfn.IFNA(VLOOKUP($A28,TRANSPOSE(#REF!),MA$2+2,FALSE),0)</f>
        <v>#REF!</v>
      </c>
      <c r="MB28" t="e" cm="1">
        <f t="array" ref="MB28">_xlfn.IFNA(VLOOKUP($A28,TRANSPOSE(#REF!),MB$2+2,FALSE),0)</f>
        <v>#REF!</v>
      </c>
      <c r="MC28" t="e" cm="1">
        <f t="array" ref="MC28">_xlfn.IFNA(VLOOKUP($A28,TRANSPOSE(#REF!),MC$2+2,FALSE),0)</f>
        <v>#REF!</v>
      </c>
      <c r="MD28" t="e" cm="1">
        <f t="array" ref="MD28">_xlfn.IFNA(VLOOKUP($A28,TRANSPOSE(#REF!),MD$2+2,FALSE),0)</f>
        <v>#REF!</v>
      </c>
      <c r="ME28" t="e" cm="1">
        <f t="array" ref="ME28">_xlfn.IFNA(VLOOKUP($A28,TRANSPOSE(#REF!),ME$2+2,FALSE),0)</f>
        <v>#REF!</v>
      </c>
      <c r="MF28" t="e" cm="1">
        <f t="array" ref="MF28">_xlfn.IFNA(VLOOKUP($A28,TRANSPOSE(#REF!),MF$2+2,FALSE),0)</f>
        <v>#REF!</v>
      </c>
      <c r="MG28" t="e" cm="1">
        <f t="array" ref="MG28">_xlfn.IFNA(VLOOKUP($A28,TRANSPOSE(#REF!),MG$2+2,FALSE),0)</f>
        <v>#REF!</v>
      </c>
      <c r="MH28" t="e" cm="1">
        <f t="array" ref="MH28">_xlfn.IFNA(VLOOKUP($A28,TRANSPOSE(#REF!),MH$2+2,FALSE),0)</f>
        <v>#REF!</v>
      </c>
      <c r="MI28" t="e" cm="1">
        <f t="array" ref="MI28">_xlfn.IFNA(VLOOKUP($A28,TRANSPOSE(#REF!),MI$2+2,FALSE),0)</f>
        <v>#REF!</v>
      </c>
      <c r="MJ28" t="e" cm="1">
        <f t="array" ref="MJ28">_xlfn.IFNA(VLOOKUP($A28,TRANSPOSE(#REF!),MJ$2+2,FALSE),0)</f>
        <v>#REF!</v>
      </c>
      <c r="MK28" t="e" cm="1">
        <f t="array" ref="MK28">_xlfn.IFNA(VLOOKUP($A28,TRANSPOSE(#REF!),MK$2+2,FALSE),0)</f>
        <v>#REF!</v>
      </c>
      <c r="ML28" t="e" cm="1">
        <f t="array" ref="ML28">_xlfn.IFNA(VLOOKUP($A28,TRANSPOSE(#REF!),ML$2+2,FALSE),0)</f>
        <v>#REF!</v>
      </c>
      <c r="MM28" t="e" cm="1">
        <f t="array" ref="MM28">_xlfn.IFNA(VLOOKUP($A28,TRANSPOSE(#REF!),MM$2+2,FALSE),0)</f>
        <v>#REF!</v>
      </c>
      <c r="MN28" t="e" cm="1">
        <f t="array" ref="MN28">_xlfn.IFNA(VLOOKUP($A28,TRANSPOSE(#REF!),MN$2+2,FALSE),0)</f>
        <v>#REF!</v>
      </c>
      <c r="MO28" t="e" cm="1">
        <f t="array" ref="MO28">_xlfn.IFNA(VLOOKUP($A28,TRANSPOSE(#REF!),MO$2+2,FALSE),0)</f>
        <v>#REF!</v>
      </c>
      <c r="MP28" t="e" cm="1">
        <f t="array" ref="MP28">_xlfn.IFNA(VLOOKUP($A28,TRANSPOSE(#REF!),MP$2+2,FALSE),0)</f>
        <v>#REF!</v>
      </c>
      <c r="MQ28" t="e" cm="1">
        <f t="array" ref="MQ28">_xlfn.IFNA(VLOOKUP($A28,TRANSPOSE(#REF!),MQ$2+2,FALSE),0)</f>
        <v>#REF!</v>
      </c>
      <c r="MR28" t="e" cm="1">
        <f t="array" ref="MR28">_xlfn.IFNA(VLOOKUP($A28,TRANSPOSE(#REF!),MR$2+2,FALSE),0)</f>
        <v>#REF!</v>
      </c>
      <c r="MS28" t="e" cm="1">
        <f t="array" ref="MS28">_xlfn.IFNA(VLOOKUP($A28,TRANSPOSE(#REF!),MS$2+2,FALSE),0)</f>
        <v>#REF!</v>
      </c>
      <c r="MT28" t="e" cm="1">
        <f t="array" ref="MT28">_xlfn.IFNA(VLOOKUP($A28,TRANSPOSE(#REF!),MT$2+2,FALSE),0)</f>
        <v>#REF!</v>
      </c>
      <c r="MU28" t="e" cm="1">
        <f t="array" ref="MU28">_xlfn.IFNA(VLOOKUP($A28,TRANSPOSE(#REF!),MU$2+2,FALSE),0)</f>
        <v>#REF!</v>
      </c>
      <c r="MV28" t="e" cm="1">
        <f t="array" ref="MV28">_xlfn.IFNA(VLOOKUP($A28,TRANSPOSE(#REF!),MV$2+2,FALSE),0)</f>
        <v>#REF!</v>
      </c>
      <c r="MW28" t="e" cm="1">
        <f t="array" ref="MW28">_xlfn.IFNA(VLOOKUP($A28,TRANSPOSE(#REF!),MW$2+2,FALSE),0)</f>
        <v>#REF!</v>
      </c>
      <c r="MX28" t="e" cm="1">
        <f t="array" ref="MX28">_xlfn.IFNA(VLOOKUP($A28,TRANSPOSE(#REF!),MX$2+2,FALSE),0)</f>
        <v>#REF!</v>
      </c>
      <c r="MY28" t="e" cm="1">
        <f t="array" ref="MY28">_xlfn.IFNA(VLOOKUP($A28,TRANSPOSE(#REF!),MY$2+2,FALSE),0)</f>
        <v>#REF!</v>
      </c>
      <c r="MZ28" t="e" cm="1">
        <f t="array" ref="MZ28">_xlfn.IFNA(VLOOKUP($A28,TRANSPOSE(#REF!),MZ$2+2,FALSE),0)</f>
        <v>#REF!</v>
      </c>
      <c r="NA28" t="e" cm="1">
        <f t="array" ref="NA28">_xlfn.IFNA(VLOOKUP($A28,TRANSPOSE(#REF!),NA$2+2,FALSE),0)</f>
        <v>#REF!</v>
      </c>
      <c r="NB28" t="e" cm="1">
        <f t="array" ref="NB28">_xlfn.IFNA(VLOOKUP($A28,TRANSPOSE(#REF!),NB$2+2,FALSE),0)</f>
        <v>#REF!</v>
      </c>
      <c r="NC28" t="e" cm="1">
        <f t="array" ref="NC28">_xlfn.IFNA(VLOOKUP($A28,TRANSPOSE(#REF!),NC$2+2,FALSE),0)</f>
        <v>#REF!</v>
      </c>
      <c r="ND28" t="e" cm="1">
        <f t="array" ref="ND28">_xlfn.IFNA(VLOOKUP($A28,TRANSPOSE(#REF!),ND$2+2,FALSE),0)</f>
        <v>#REF!</v>
      </c>
      <c r="NE28" t="e" cm="1">
        <f t="array" ref="NE28">_xlfn.IFNA(VLOOKUP($A28,TRANSPOSE(#REF!),NE$2+2,FALSE),0)</f>
        <v>#REF!</v>
      </c>
      <c r="NF28" t="e" cm="1">
        <f t="array" ref="NF28">_xlfn.IFNA(VLOOKUP($A28,TRANSPOSE(#REF!),NF$2+2,FALSE),0)</f>
        <v>#REF!</v>
      </c>
      <c r="NG28" t="e" cm="1">
        <f t="array" ref="NG28">_xlfn.IFNA(VLOOKUP($A28,TRANSPOSE(#REF!),NG$2+2,FALSE),0)</f>
        <v>#REF!</v>
      </c>
      <c r="NH28" t="e" cm="1">
        <f t="array" ref="NH28">_xlfn.IFNA(VLOOKUP($A28,TRANSPOSE(#REF!),NH$2+2,FALSE),0)</f>
        <v>#REF!</v>
      </c>
      <c r="NI28" t="e" cm="1">
        <f t="array" ref="NI28">_xlfn.IFNA(VLOOKUP($A28,TRANSPOSE(#REF!),NI$2+2,FALSE),0)</f>
        <v>#REF!</v>
      </c>
      <c r="NJ28" t="e" cm="1">
        <f t="array" ref="NJ28">_xlfn.IFNA(VLOOKUP($A28,TRANSPOSE(#REF!),NJ$2+2,FALSE),0)</f>
        <v>#REF!</v>
      </c>
      <c r="NL28" t="e">
        <f t="shared" si="0"/>
        <v>#REF!</v>
      </c>
      <c r="NM28" t="e">
        <f t="shared" si="1"/>
        <v>#REF!</v>
      </c>
    </row>
    <row r="29" spans="1:377" x14ac:dyDescent="0.3">
      <c r="A29" t="str">
        <v>PNL01_17</v>
      </c>
      <c r="B29" t="str">
        <v>Gebouwde omgeving</v>
      </c>
      <c r="C29" t="str">
        <v>Conversion</v>
      </c>
      <c r="D29" t="str">
        <v>Power NL</v>
      </c>
      <c r="E29" t="str">
        <v>Generation</v>
      </c>
      <c r="F29" t="str">
        <v>Electricity NL - LV</v>
      </c>
      <c r="G29" t="str">
        <v>Solar PV - Residential- Power NL</v>
      </c>
      <c r="H29" t="str">
        <v>[GW]</v>
      </c>
      <c r="I29">
        <f>_xlfn.IFNA(VLOOKUP(A29,'[1]PASTE Cap_Investment'!A:B,2,FALSE),0)</f>
        <v>5.12</v>
      </c>
      <c r="J29" t="e" cm="1">
        <f t="array" ref="J29">_xlfn.IFNA(VLOOKUP($A29,TRANSPOSE(#REF!),J$2+2,FALSE),0)</f>
        <v>#REF!</v>
      </c>
      <c r="K29" t="e" cm="1">
        <f t="array" ref="K29">_xlfn.IFNA(VLOOKUP($A29,TRANSPOSE(#REF!),K$2+2,FALSE),0)</f>
        <v>#REF!</v>
      </c>
      <c r="L29" t="e" cm="1">
        <f t="array" ref="L29">_xlfn.IFNA(VLOOKUP($A29,TRANSPOSE(#REF!),L$2+2,FALSE),0)</f>
        <v>#REF!</v>
      </c>
      <c r="M29" t="e" cm="1">
        <f t="array" ref="M29">_xlfn.IFNA(VLOOKUP($A29,TRANSPOSE(#REF!),M$2+2,FALSE),0)</f>
        <v>#REF!</v>
      </c>
      <c r="N29" t="e" cm="1">
        <f t="array" ref="N29">_xlfn.IFNA(VLOOKUP($A29,TRANSPOSE(#REF!),N$2+2,FALSE),0)</f>
        <v>#REF!</v>
      </c>
      <c r="O29" t="e" cm="1">
        <f t="array" ref="O29">_xlfn.IFNA(VLOOKUP($A29,TRANSPOSE(#REF!),O$2+2,FALSE),0)</f>
        <v>#REF!</v>
      </c>
      <c r="P29" t="e" cm="1">
        <f t="array" ref="P29">_xlfn.IFNA(VLOOKUP($A29,TRANSPOSE(#REF!),P$2+2,FALSE),0)</f>
        <v>#REF!</v>
      </c>
      <c r="Q29" t="e" cm="1">
        <f t="array" ref="Q29">_xlfn.IFNA(VLOOKUP($A29,TRANSPOSE(#REF!),Q$2+2,FALSE),0)</f>
        <v>#REF!</v>
      </c>
      <c r="R29" t="e" cm="1">
        <f t="array" ref="R29">_xlfn.IFNA(VLOOKUP($A29,TRANSPOSE(#REF!),R$2+2,FALSE),0)</f>
        <v>#REF!</v>
      </c>
      <c r="S29" t="e" cm="1">
        <f t="array" ref="S29">_xlfn.IFNA(VLOOKUP($A29,TRANSPOSE(#REF!),S$2+2,FALSE),0)</f>
        <v>#REF!</v>
      </c>
      <c r="T29" t="e" cm="1">
        <f t="array" ref="T29">_xlfn.IFNA(VLOOKUP($A29,TRANSPOSE(#REF!),T$2+2,FALSE),0)</f>
        <v>#REF!</v>
      </c>
      <c r="U29" t="e" cm="1">
        <f t="array" ref="U29">_xlfn.IFNA(VLOOKUP($A29,TRANSPOSE(#REF!),U$2+2,FALSE),0)</f>
        <v>#REF!</v>
      </c>
      <c r="V29" t="e" cm="1">
        <f t="array" ref="V29">_xlfn.IFNA(VLOOKUP($A29,TRANSPOSE(#REF!),V$2+2,FALSE),0)</f>
        <v>#REF!</v>
      </c>
      <c r="W29" t="e" cm="1">
        <f t="array" ref="W29">_xlfn.IFNA(VLOOKUP($A29,TRANSPOSE(#REF!),W$2+2,FALSE),0)</f>
        <v>#REF!</v>
      </c>
      <c r="X29" t="e" cm="1">
        <f t="array" ref="X29">_xlfn.IFNA(VLOOKUP($A29,TRANSPOSE(#REF!),X$2+2,FALSE),0)</f>
        <v>#REF!</v>
      </c>
      <c r="Y29" t="e" cm="1">
        <f t="array" ref="Y29">_xlfn.IFNA(VLOOKUP($A29,TRANSPOSE(#REF!),Y$2+2,FALSE),0)</f>
        <v>#REF!</v>
      </c>
      <c r="Z29" t="e" cm="1">
        <f t="array" ref="Z29">_xlfn.IFNA(VLOOKUP($A29,TRANSPOSE(#REF!),Z$2+2,FALSE),0)</f>
        <v>#REF!</v>
      </c>
      <c r="AA29" t="e" cm="1">
        <f t="array" ref="AA29">_xlfn.IFNA(VLOOKUP($A29,TRANSPOSE(#REF!),AA$2+2,FALSE),0)</f>
        <v>#REF!</v>
      </c>
      <c r="AB29" t="e" cm="1">
        <f t="array" ref="AB29">_xlfn.IFNA(VLOOKUP($A29,TRANSPOSE(#REF!),AB$2+2,FALSE),0)</f>
        <v>#REF!</v>
      </c>
      <c r="AC29" t="e" cm="1">
        <f t="array" ref="AC29">_xlfn.IFNA(VLOOKUP($A29,TRANSPOSE(#REF!),AC$2+2,FALSE),0)</f>
        <v>#REF!</v>
      </c>
      <c r="AD29" t="e" cm="1">
        <f t="array" ref="AD29">_xlfn.IFNA(VLOOKUP($A29,TRANSPOSE(#REF!),AD$2+2,FALSE),0)</f>
        <v>#REF!</v>
      </c>
      <c r="AE29" t="e" cm="1">
        <f t="array" ref="AE29">_xlfn.IFNA(VLOOKUP($A29,TRANSPOSE(#REF!),AE$2+2,FALSE),0)</f>
        <v>#REF!</v>
      </c>
      <c r="AF29" t="e" cm="1">
        <f t="array" ref="AF29">_xlfn.IFNA(VLOOKUP($A29,TRANSPOSE(#REF!),AF$2+2,FALSE),0)</f>
        <v>#REF!</v>
      </c>
      <c r="AG29" t="e" cm="1">
        <f t="array" ref="AG29">_xlfn.IFNA(VLOOKUP($A29,TRANSPOSE(#REF!),AG$2+2,FALSE),0)</f>
        <v>#REF!</v>
      </c>
      <c r="AH29" t="e" cm="1">
        <f t="array" ref="AH29">_xlfn.IFNA(VLOOKUP($A29,TRANSPOSE(#REF!),AH$2+2,FALSE),0)</f>
        <v>#REF!</v>
      </c>
      <c r="AI29" t="e" cm="1">
        <f t="array" ref="AI29">_xlfn.IFNA(VLOOKUP($A29,TRANSPOSE(#REF!),AI$2+2,FALSE),0)</f>
        <v>#REF!</v>
      </c>
      <c r="AJ29" t="e" cm="1">
        <f t="array" ref="AJ29">_xlfn.IFNA(VLOOKUP($A29,TRANSPOSE(#REF!),AJ$2+2,FALSE),0)</f>
        <v>#REF!</v>
      </c>
      <c r="AK29" t="e" cm="1">
        <f t="array" ref="AK29">_xlfn.IFNA(VLOOKUP($A29,TRANSPOSE(#REF!),AK$2+2,FALSE),0)</f>
        <v>#REF!</v>
      </c>
      <c r="AL29" t="e" cm="1">
        <f t="array" ref="AL29">_xlfn.IFNA(VLOOKUP($A29,TRANSPOSE(#REF!),AL$2+2,FALSE),0)</f>
        <v>#REF!</v>
      </c>
      <c r="AM29" t="e" cm="1">
        <f t="array" ref="AM29">_xlfn.IFNA(VLOOKUP($A29,TRANSPOSE(#REF!),AM$2+2,FALSE),0)</f>
        <v>#REF!</v>
      </c>
      <c r="AN29" t="e" cm="1">
        <f t="array" ref="AN29">_xlfn.IFNA(VLOOKUP($A29,TRANSPOSE(#REF!),AN$2+2,FALSE),0)</f>
        <v>#REF!</v>
      </c>
      <c r="AO29" t="e" cm="1">
        <f t="array" ref="AO29">_xlfn.IFNA(VLOOKUP($A29,TRANSPOSE(#REF!),AO$2+2,FALSE),0)</f>
        <v>#REF!</v>
      </c>
      <c r="AP29" t="e" cm="1">
        <f t="array" ref="AP29">_xlfn.IFNA(VLOOKUP($A29,TRANSPOSE(#REF!),AP$2+2,FALSE),0)</f>
        <v>#REF!</v>
      </c>
      <c r="AQ29" t="e" cm="1">
        <f t="array" ref="AQ29">_xlfn.IFNA(VLOOKUP($A29,TRANSPOSE(#REF!),AQ$2+2,FALSE),0)</f>
        <v>#REF!</v>
      </c>
      <c r="AR29" t="e" cm="1">
        <f t="array" ref="AR29">_xlfn.IFNA(VLOOKUP($A29,TRANSPOSE(#REF!),AR$2+2,FALSE),0)</f>
        <v>#REF!</v>
      </c>
      <c r="AS29" t="e" cm="1">
        <f t="array" ref="AS29">_xlfn.IFNA(VLOOKUP($A29,TRANSPOSE(#REF!),AS$2+2,FALSE),0)</f>
        <v>#REF!</v>
      </c>
      <c r="AT29" t="e" cm="1">
        <f t="array" ref="AT29">_xlfn.IFNA(VLOOKUP($A29,TRANSPOSE(#REF!),AT$2+2,FALSE),0)</f>
        <v>#REF!</v>
      </c>
      <c r="AU29" t="e" cm="1">
        <f t="array" ref="AU29">_xlfn.IFNA(VLOOKUP($A29,TRANSPOSE(#REF!),AU$2+2,FALSE),0)</f>
        <v>#REF!</v>
      </c>
      <c r="AV29" t="e" cm="1">
        <f t="array" ref="AV29">_xlfn.IFNA(VLOOKUP($A29,TRANSPOSE(#REF!),AV$2+2,FALSE),0)</f>
        <v>#REF!</v>
      </c>
      <c r="AW29" t="e" cm="1">
        <f t="array" ref="AW29">_xlfn.IFNA(VLOOKUP($A29,TRANSPOSE(#REF!),AW$2+2,FALSE),0)</f>
        <v>#REF!</v>
      </c>
      <c r="AX29" t="e" cm="1">
        <f t="array" ref="AX29">_xlfn.IFNA(VLOOKUP($A29,TRANSPOSE(#REF!),AX$2+2,FALSE),0)</f>
        <v>#REF!</v>
      </c>
      <c r="AY29" t="e" cm="1">
        <f t="array" ref="AY29">_xlfn.IFNA(VLOOKUP($A29,TRANSPOSE(#REF!),AY$2+2,FALSE),0)</f>
        <v>#REF!</v>
      </c>
      <c r="AZ29" t="e" cm="1">
        <f t="array" ref="AZ29">_xlfn.IFNA(VLOOKUP($A29,TRANSPOSE(#REF!),AZ$2+2,FALSE),0)</f>
        <v>#REF!</v>
      </c>
      <c r="BA29" t="e" cm="1">
        <f t="array" ref="BA29">_xlfn.IFNA(VLOOKUP($A29,TRANSPOSE(#REF!),BA$2+2,FALSE),0)</f>
        <v>#REF!</v>
      </c>
      <c r="BB29" t="e" cm="1">
        <f t="array" ref="BB29">_xlfn.IFNA(VLOOKUP($A29,TRANSPOSE(#REF!),BB$2+2,FALSE),0)</f>
        <v>#REF!</v>
      </c>
      <c r="BC29" t="e" cm="1">
        <f t="array" ref="BC29">_xlfn.IFNA(VLOOKUP($A29,TRANSPOSE(#REF!),BC$2+2,FALSE),0)</f>
        <v>#REF!</v>
      </c>
      <c r="BD29" t="e" cm="1">
        <f t="array" ref="BD29">_xlfn.IFNA(VLOOKUP($A29,TRANSPOSE(#REF!),BD$2+2,FALSE),0)</f>
        <v>#REF!</v>
      </c>
      <c r="BE29" t="e" cm="1">
        <f t="array" ref="BE29">_xlfn.IFNA(VLOOKUP($A29,TRANSPOSE(#REF!),BE$2+2,FALSE),0)</f>
        <v>#REF!</v>
      </c>
      <c r="BF29" t="e" cm="1">
        <f t="array" ref="BF29">_xlfn.IFNA(VLOOKUP($A29,TRANSPOSE(#REF!),BF$2+2,FALSE),0)</f>
        <v>#REF!</v>
      </c>
      <c r="BG29" t="e" cm="1">
        <f t="array" ref="BG29">_xlfn.IFNA(VLOOKUP($A29,TRANSPOSE(#REF!),BG$2+2,FALSE),0)</f>
        <v>#REF!</v>
      </c>
      <c r="BH29" t="e" cm="1">
        <f t="array" ref="BH29">_xlfn.IFNA(VLOOKUP($A29,TRANSPOSE(#REF!),BH$2+2,FALSE),0)</f>
        <v>#REF!</v>
      </c>
      <c r="BI29" t="e" cm="1">
        <f t="array" ref="BI29">_xlfn.IFNA(VLOOKUP($A29,TRANSPOSE(#REF!),BI$2+2,FALSE),0)</f>
        <v>#REF!</v>
      </c>
      <c r="BJ29" t="e" cm="1">
        <f t="array" ref="BJ29">_xlfn.IFNA(VLOOKUP($A29,TRANSPOSE(#REF!),BJ$2+2,FALSE),0)</f>
        <v>#REF!</v>
      </c>
      <c r="BK29" t="e" cm="1">
        <f t="array" ref="BK29">_xlfn.IFNA(VLOOKUP($A29,TRANSPOSE(#REF!),BK$2+2,FALSE),0)</f>
        <v>#REF!</v>
      </c>
      <c r="BL29" t="e" cm="1">
        <f t="array" ref="BL29">_xlfn.IFNA(VLOOKUP($A29,TRANSPOSE(#REF!),BL$2+2,FALSE),0)</f>
        <v>#REF!</v>
      </c>
      <c r="BM29" t="e" cm="1">
        <f t="array" ref="BM29">_xlfn.IFNA(VLOOKUP($A29,TRANSPOSE(#REF!),BM$2+2,FALSE),0)</f>
        <v>#REF!</v>
      </c>
      <c r="BN29" t="e" cm="1">
        <f t="array" ref="BN29">_xlfn.IFNA(VLOOKUP($A29,TRANSPOSE(#REF!),BN$2+2,FALSE),0)</f>
        <v>#REF!</v>
      </c>
      <c r="BO29" t="e" cm="1">
        <f t="array" ref="BO29">_xlfn.IFNA(VLOOKUP($A29,TRANSPOSE(#REF!),BO$2+2,FALSE),0)</f>
        <v>#REF!</v>
      </c>
      <c r="BP29" t="e" cm="1">
        <f t="array" ref="BP29">_xlfn.IFNA(VLOOKUP($A29,TRANSPOSE(#REF!),BP$2+2,FALSE),0)</f>
        <v>#REF!</v>
      </c>
      <c r="BQ29" t="e" cm="1">
        <f t="array" ref="BQ29">_xlfn.IFNA(VLOOKUP($A29,TRANSPOSE(#REF!),BQ$2+2,FALSE),0)</f>
        <v>#REF!</v>
      </c>
      <c r="BR29" t="e" cm="1">
        <f t="array" ref="BR29">_xlfn.IFNA(VLOOKUP($A29,TRANSPOSE(#REF!),BR$2+2,FALSE),0)</f>
        <v>#REF!</v>
      </c>
      <c r="BS29" t="e" cm="1">
        <f t="array" ref="BS29">_xlfn.IFNA(VLOOKUP($A29,TRANSPOSE(#REF!),BS$2+2,FALSE),0)</f>
        <v>#REF!</v>
      </c>
      <c r="BT29" t="e" cm="1">
        <f t="array" ref="BT29">_xlfn.IFNA(VLOOKUP($A29,TRANSPOSE(#REF!),BT$2+2,FALSE),0)</f>
        <v>#REF!</v>
      </c>
      <c r="BU29" t="e" cm="1">
        <f t="array" ref="BU29">_xlfn.IFNA(VLOOKUP($A29,TRANSPOSE(#REF!),BU$2+2,FALSE),0)</f>
        <v>#REF!</v>
      </c>
      <c r="BV29" t="e" cm="1">
        <f t="array" ref="BV29">_xlfn.IFNA(VLOOKUP($A29,TRANSPOSE(#REF!),BV$2+2,FALSE),0)</f>
        <v>#REF!</v>
      </c>
      <c r="BW29" t="e" cm="1">
        <f t="array" ref="BW29">_xlfn.IFNA(VLOOKUP($A29,TRANSPOSE(#REF!),BW$2+2,FALSE),0)</f>
        <v>#REF!</v>
      </c>
      <c r="BX29" t="e" cm="1">
        <f t="array" ref="BX29">_xlfn.IFNA(VLOOKUP($A29,TRANSPOSE(#REF!),BX$2+2,FALSE),0)</f>
        <v>#REF!</v>
      </c>
      <c r="BY29" t="e" cm="1">
        <f t="array" ref="BY29">_xlfn.IFNA(VLOOKUP($A29,TRANSPOSE(#REF!),BY$2+2,FALSE),0)</f>
        <v>#REF!</v>
      </c>
      <c r="BZ29" t="e" cm="1">
        <f t="array" ref="BZ29">_xlfn.IFNA(VLOOKUP($A29,TRANSPOSE(#REF!),BZ$2+2,FALSE),0)</f>
        <v>#REF!</v>
      </c>
      <c r="CA29" t="e" cm="1">
        <f t="array" ref="CA29">_xlfn.IFNA(VLOOKUP($A29,TRANSPOSE(#REF!),CA$2+2,FALSE),0)</f>
        <v>#REF!</v>
      </c>
      <c r="CB29" t="e" cm="1">
        <f t="array" ref="CB29">_xlfn.IFNA(VLOOKUP($A29,TRANSPOSE(#REF!),CB$2+2,FALSE),0)</f>
        <v>#REF!</v>
      </c>
      <c r="CC29" t="e" cm="1">
        <f t="array" ref="CC29">_xlfn.IFNA(VLOOKUP($A29,TRANSPOSE(#REF!),CC$2+2,FALSE),0)</f>
        <v>#REF!</v>
      </c>
      <c r="CD29" t="e" cm="1">
        <f t="array" ref="CD29">_xlfn.IFNA(VLOOKUP($A29,TRANSPOSE(#REF!),CD$2+2,FALSE),0)</f>
        <v>#REF!</v>
      </c>
      <c r="CE29" t="e" cm="1">
        <f t="array" ref="CE29">_xlfn.IFNA(VLOOKUP($A29,TRANSPOSE(#REF!),CE$2+2,FALSE),0)</f>
        <v>#REF!</v>
      </c>
      <c r="CF29" t="e" cm="1">
        <f t="array" ref="CF29">_xlfn.IFNA(VLOOKUP($A29,TRANSPOSE(#REF!),CF$2+2,FALSE),0)</f>
        <v>#REF!</v>
      </c>
      <c r="CG29" t="e" cm="1">
        <f t="array" ref="CG29">_xlfn.IFNA(VLOOKUP($A29,TRANSPOSE(#REF!),CG$2+2,FALSE),0)</f>
        <v>#REF!</v>
      </c>
      <c r="CH29" t="e" cm="1">
        <f t="array" ref="CH29">_xlfn.IFNA(VLOOKUP($A29,TRANSPOSE(#REF!),CH$2+2,FALSE),0)</f>
        <v>#REF!</v>
      </c>
      <c r="CI29" t="e" cm="1">
        <f t="array" ref="CI29">_xlfn.IFNA(VLOOKUP($A29,TRANSPOSE(#REF!),CI$2+2,FALSE),0)</f>
        <v>#REF!</v>
      </c>
      <c r="CJ29" t="e" cm="1">
        <f t="array" ref="CJ29">_xlfn.IFNA(VLOOKUP($A29,TRANSPOSE(#REF!),CJ$2+2,FALSE),0)</f>
        <v>#REF!</v>
      </c>
      <c r="CK29" t="e" cm="1">
        <f t="array" ref="CK29">_xlfn.IFNA(VLOOKUP($A29,TRANSPOSE(#REF!),CK$2+2,FALSE),0)</f>
        <v>#REF!</v>
      </c>
      <c r="CL29" t="e" cm="1">
        <f t="array" ref="CL29">_xlfn.IFNA(VLOOKUP($A29,TRANSPOSE(#REF!),CL$2+2,FALSE),0)</f>
        <v>#REF!</v>
      </c>
      <c r="CM29" t="e" cm="1">
        <f t="array" ref="CM29">_xlfn.IFNA(VLOOKUP($A29,TRANSPOSE(#REF!),CM$2+2,FALSE),0)</f>
        <v>#REF!</v>
      </c>
      <c r="CN29" t="e" cm="1">
        <f t="array" ref="CN29">_xlfn.IFNA(VLOOKUP($A29,TRANSPOSE(#REF!),CN$2+2,FALSE),0)</f>
        <v>#REF!</v>
      </c>
      <c r="CO29" t="e" cm="1">
        <f t="array" ref="CO29">_xlfn.IFNA(VLOOKUP($A29,TRANSPOSE(#REF!),CO$2+2,FALSE),0)</f>
        <v>#REF!</v>
      </c>
      <c r="CP29" t="e" cm="1">
        <f t="array" ref="CP29">_xlfn.IFNA(VLOOKUP($A29,TRANSPOSE(#REF!),CP$2+2,FALSE),0)</f>
        <v>#REF!</v>
      </c>
      <c r="CQ29" t="e" cm="1">
        <f t="array" ref="CQ29">_xlfn.IFNA(VLOOKUP($A29,TRANSPOSE(#REF!),CQ$2+2,FALSE),0)</f>
        <v>#REF!</v>
      </c>
      <c r="CR29" t="e" cm="1">
        <f t="array" ref="CR29">_xlfn.IFNA(VLOOKUP($A29,TRANSPOSE(#REF!),CR$2+2,FALSE),0)</f>
        <v>#REF!</v>
      </c>
      <c r="CS29" t="e" cm="1">
        <f t="array" ref="CS29">_xlfn.IFNA(VLOOKUP($A29,TRANSPOSE(#REF!),CS$2+2,FALSE),0)</f>
        <v>#REF!</v>
      </c>
      <c r="CT29" t="e" cm="1">
        <f t="array" ref="CT29">_xlfn.IFNA(VLOOKUP($A29,TRANSPOSE(#REF!),CT$2+2,FALSE),0)</f>
        <v>#REF!</v>
      </c>
      <c r="CU29" t="e" cm="1">
        <f t="array" ref="CU29">_xlfn.IFNA(VLOOKUP($A29,TRANSPOSE(#REF!),CU$2+2,FALSE),0)</f>
        <v>#REF!</v>
      </c>
      <c r="CV29" t="e" cm="1">
        <f t="array" ref="CV29">_xlfn.IFNA(VLOOKUP($A29,TRANSPOSE(#REF!),CV$2+2,FALSE),0)</f>
        <v>#REF!</v>
      </c>
      <c r="CW29" t="e" cm="1">
        <f t="array" ref="CW29">_xlfn.IFNA(VLOOKUP($A29,TRANSPOSE(#REF!),CW$2+2,FALSE),0)</f>
        <v>#REF!</v>
      </c>
      <c r="CX29" t="e" cm="1">
        <f t="array" ref="CX29">_xlfn.IFNA(VLOOKUP($A29,TRANSPOSE(#REF!),CX$2+2,FALSE),0)</f>
        <v>#REF!</v>
      </c>
      <c r="CY29" t="e" cm="1">
        <f t="array" ref="CY29">_xlfn.IFNA(VLOOKUP($A29,TRANSPOSE(#REF!),CY$2+2,FALSE),0)</f>
        <v>#REF!</v>
      </c>
      <c r="CZ29" t="e" cm="1">
        <f t="array" ref="CZ29">_xlfn.IFNA(VLOOKUP($A29,TRANSPOSE(#REF!),CZ$2+2,FALSE),0)</f>
        <v>#REF!</v>
      </c>
      <c r="DA29" t="e" cm="1">
        <f t="array" ref="DA29">_xlfn.IFNA(VLOOKUP($A29,TRANSPOSE(#REF!),DA$2+2,FALSE),0)</f>
        <v>#REF!</v>
      </c>
      <c r="DB29" t="e" cm="1">
        <f t="array" ref="DB29">_xlfn.IFNA(VLOOKUP($A29,TRANSPOSE(#REF!),DB$2+2,FALSE),0)</f>
        <v>#REF!</v>
      </c>
      <c r="DC29" t="e" cm="1">
        <f t="array" ref="DC29">_xlfn.IFNA(VLOOKUP($A29,TRANSPOSE(#REF!),DC$2+2,FALSE),0)</f>
        <v>#REF!</v>
      </c>
      <c r="DD29" t="e" cm="1">
        <f t="array" ref="DD29">_xlfn.IFNA(VLOOKUP($A29,TRANSPOSE(#REF!),DD$2+2,FALSE),0)</f>
        <v>#REF!</v>
      </c>
      <c r="DE29" t="e" cm="1">
        <f t="array" ref="DE29">_xlfn.IFNA(VLOOKUP($A29,TRANSPOSE(#REF!),DE$2+2,FALSE),0)</f>
        <v>#REF!</v>
      </c>
      <c r="DF29" t="e" cm="1">
        <f t="array" ref="DF29">_xlfn.IFNA(VLOOKUP($A29,TRANSPOSE(#REF!),DF$2+2,FALSE),0)</f>
        <v>#REF!</v>
      </c>
      <c r="DG29" t="e" cm="1">
        <f t="array" ref="DG29">_xlfn.IFNA(VLOOKUP($A29,TRANSPOSE(#REF!),DG$2+2,FALSE),0)</f>
        <v>#REF!</v>
      </c>
      <c r="DH29" t="e" cm="1">
        <f t="array" ref="DH29">_xlfn.IFNA(VLOOKUP($A29,TRANSPOSE(#REF!),DH$2+2,FALSE),0)</f>
        <v>#REF!</v>
      </c>
      <c r="DI29" t="e" cm="1">
        <f t="array" ref="DI29">_xlfn.IFNA(VLOOKUP($A29,TRANSPOSE(#REF!),DI$2+2,FALSE),0)</f>
        <v>#REF!</v>
      </c>
      <c r="DJ29" t="e" cm="1">
        <f t="array" ref="DJ29">_xlfn.IFNA(VLOOKUP($A29,TRANSPOSE(#REF!),DJ$2+2,FALSE),0)</f>
        <v>#REF!</v>
      </c>
      <c r="DK29" t="e" cm="1">
        <f t="array" ref="DK29">_xlfn.IFNA(VLOOKUP($A29,TRANSPOSE(#REF!),DK$2+2,FALSE),0)</f>
        <v>#REF!</v>
      </c>
      <c r="DL29" t="e" cm="1">
        <f t="array" ref="DL29">_xlfn.IFNA(VLOOKUP($A29,TRANSPOSE(#REF!),DL$2+2,FALSE),0)</f>
        <v>#REF!</v>
      </c>
      <c r="DM29" t="e" cm="1">
        <f t="array" ref="DM29">_xlfn.IFNA(VLOOKUP($A29,TRANSPOSE(#REF!),DM$2+2,FALSE),0)</f>
        <v>#REF!</v>
      </c>
      <c r="DN29" t="e" cm="1">
        <f t="array" ref="DN29">_xlfn.IFNA(VLOOKUP($A29,TRANSPOSE(#REF!),DN$2+2,FALSE),0)</f>
        <v>#REF!</v>
      </c>
      <c r="DO29" t="e" cm="1">
        <f t="array" ref="DO29">_xlfn.IFNA(VLOOKUP($A29,TRANSPOSE(#REF!),DO$2+2,FALSE),0)</f>
        <v>#REF!</v>
      </c>
      <c r="DP29" t="e" cm="1">
        <f t="array" ref="DP29">_xlfn.IFNA(VLOOKUP($A29,TRANSPOSE(#REF!),DP$2+2,FALSE),0)</f>
        <v>#REF!</v>
      </c>
      <c r="DQ29" t="e" cm="1">
        <f t="array" ref="DQ29">_xlfn.IFNA(VLOOKUP($A29,TRANSPOSE(#REF!),DQ$2+2,FALSE),0)</f>
        <v>#REF!</v>
      </c>
      <c r="DR29" t="e" cm="1">
        <f t="array" ref="DR29">_xlfn.IFNA(VLOOKUP($A29,TRANSPOSE(#REF!),DR$2+2,FALSE),0)</f>
        <v>#REF!</v>
      </c>
      <c r="DS29" t="e" cm="1">
        <f t="array" ref="DS29">_xlfn.IFNA(VLOOKUP($A29,TRANSPOSE(#REF!),DS$2+2,FALSE),0)</f>
        <v>#REF!</v>
      </c>
      <c r="DT29" t="e" cm="1">
        <f t="array" ref="DT29">_xlfn.IFNA(VLOOKUP($A29,TRANSPOSE(#REF!),DT$2+2,FALSE),0)</f>
        <v>#REF!</v>
      </c>
      <c r="DU29" t="e" cm="1">
        <f t="array" ref="DU29">_xlfn.IFNA(VLOOKUP($A29,TRANSPOSE(#REF!),DU$2+2,FALSE),0)</f>
        <v>#REF!</v>
      </c>
      <c r="DV29" t="e" cm="1">
        <f t="array" ref="DV29">_xlfn.IFNA(VLOOKUP($A29,TRANSPOSE(#REF!),DV$2+2,FALSE),0)</f>
        <v>#REF!</v>
      </c>
      <c r="DW29" t="e" cm="1">
        <f t="array" ref="DW29">_xlfn.IFNA(VLOOKUP($A29,TRANSPOSE(#REF!),DW$2+2,FALSE),0)</f>
        <v>#REF!</v>
      </c>
      <c r="DX29" t="e" cm="1">
        <f t="array" ref="DX29">_xlfn.IFNA(VLOOKUP($A29,TRANSPOSE(#REF!),DX$2+2,FALSE),0)</f>
        <v>#REF!</v>
      </c>
      <c r="DY29" t="e" cm="1">
        <f t="array" ref="DY29">_xlfn.IFNA(VLOOKUP($A29,TRANSPOSE(#REF!),DY$2+2,FALSE),0)</f>
        <v>#REF!</v>
      </c>
      <c r="DZ29" t="e" cm="1">
        <f t="array" ref="DZ29">_xlfn.IFNA(VLOOKUP($A29,TRANSPOSE(#REF!),DZ$2+2,FALSE),0)</f>
        <v>#REF!</v>
      </c>
      <c r="EA29" t="e" cm="1">
        <f t="array" ref="EA29">_xlfn.IFNA(VLOOKUP($A29,TRANSPOSE(#REF!),EA$2+2,FALSE),0)</f>
        <v>#REF!</v>
      </c>
      <c r="EB29" t="e" cm="1">
        <f t="array" ref="EB29">_xlfn.IFNA(VLOOKUP($A29,TRANSPOSE(#REF!),EB$2+2,FALSE),0)</f>
        <v>#REF!</v>
      </c>
      <c r="EC29" t="e" cm="1">
        <f t="array" ref="EC29">_xlfn.IFNA(VLOOKUP($A29,TRANSPOSE(#REF!),EC$2+2,FALSE),0)</f>
        <v>#REF!</v>
      </c>
      <c r="ED29" t="e" cm="1">
        <f t="array" ref="ED29">_xlfn.IFNA(VLOOKUP($A29,TRANSPOSE(#REF!),ED$2+2,FALSE),0)</f>
        <v>#REF!</v>
      </c>
      <c r="EE29" t="e" cm="1">
        <f t="array" ref="EE29">_xlfn.IFNA(VLOOKUP($A29,TRANSPOSE(#REF!),EE$2+2,FALSE),0)</f>
        <v>#REF!</v>
      </c>
      <c r="EF29" t="e" cm="1">
        <f t="array" ref="EF29">_xlfn.IFNA(VLOOKUP($A29,TRANSPOSE(#REF!),EF$2+2,FALSE),0)</f>
        <v>#REF!</v>
      </c>
      <c r="EG29" t="e" cm="1">
        <f t="array" ref="EG29">_xlfn.IFNA(VLOOKUP($A29,TRANSPOSE(#REF!),EG$2+2,FALSE),0)</f>
        <v>#REF!</v>
      </c>
      <c r="EH29" t="e" cm="1">
        <f t="array" ref="EH29">_xlfn.IFNA(VLOOKUP($A29,TRANSPOSE(#REF!),EH$2+2,FALSE),0)</f>
        <v>#REF!</v>
      </c>
      <c r="EI29" t="e" cm="1">
        <f t="array" ref="EI29">_xlfn.IFNA(VLOOKUP($A29,TRANSPOSE(#REF!),EI$2+2,FALSE),0)</f>
        <v>#REF!</v>
      </c>
      <c r="EJ29" t="e" cm="1">
        <f t="array" ref="EJ29">_xlfn.IFNA(VLOOKUP($A29,TRANSPOSE(#REF!),EJ$2+2,FALSE),0)</f>
        <v>#REF!</v>
      </c>
      <c r="EK29" t="e" cm="1">
        <f t="array" ref="EK29">_xlfn.IFNA(VLOOKUP($A29,TRANSPOSE(#REF!),EK$2+2,FALSE),0)</f>
        <v>#REF!</v>
      </c>
      <c r="EL29" t="e" cm="1">
        <f t="array" ref="EL29">_xlfn.IFNA(VLOOKUP($A29,TRANSPOSE(#REF!),EL$2+2,FALSE),0)</f>
        <v>#REF!</v>
      </c>
      <c r="EM29" t="e" cm="1">
        <f t="array" ref="EM29">_xlfn.IFNA(VLOOKUP($A29,TRANSPOSE(#REF!),EM$2+2,FALSE),0)</f>
        <v>#REF!</v>
      </c>
      <c r="EN29" t="e" cm="1">
        <f t="array" ref="EN29">_xlfn.IFNA(VLOOKUP($A29,TRANSPOSE(#REF!),EN$2+2,FALSE),0)</f>
        <v>#REF!</v>
      </c>
      <c r="EO29" t="e" cm="1">
        <f t="array" ref="EO29">_xlfn.IFNA(VLOOKUP($A29,TRANSPOSE(#REF!),EO$2+2,FALSE),0)</f>
        <v>#REF!</v>
      </c>
      <c r="EP29" t="e" cm="1">
        <f t="array" ref="EP29">_xlfn.IFNA(VLOOKUP($A29,TRANSPOSE(#REF!),EP$2+2,FALSE),0)</f>
        <v>#REF!</v>
      </c>
      <c r="EQ29" t="e" cm="1">
        <f t="array" ref="EQ29">_xlfn.IFNA(VLOOKUP($A29,TRANSPOSE(#REF!),EQ$2+2,FALSE),0)</f>
        <v>#REF!</v>
      </c>
      <c r="ER29" t="e" cm="1">
        <f t="array" ref="ER29">_xlfn.IFNA(VLOOKUP($A29,TRANSPOSE(#REF!),ER$2+2,FALSE),0)</f>
        <v>#REF!</v>
      </c>
      <c r="ES29" t="e" cm="1">
        <f t="array" ref="ES29">_xlfn.IFNA(VLOOKUP($A29,TRANSPOSE(#REF!),ES$2+2,FALSE),0)</f>
        <v>#REF!</v>
      </c>
      <c r="ET29" t="e" cm="1">
        <f t="array" ref="ET29">_xlfn.IFNA(VLOOKUP($A29,TRANSPOSE(#REF!),ET$2+2,FALSE),0)</f>
        <v>#REF!</v>
      </c>
      <c r="EU29" t="e" cm="1">
        <f t="array" ref="EU29">_xlfn.IFNA(VLOOKUP($A29,TRANSPOSE(#REF!),EU$2+2,FALSE),0)</f>
        <v>#REF!</v>
      </c>
      <c r="EV29" t="e" cm="1">
        <f t="array" ref="EV29">_xlfn.IFNA(VLOOKUP($A29,TRANSPOSE(#REF!),EV$2+2,FALSE),0)</f>
        <v>#REF!</v>
      </c>
      <c r="EW29" t="e" cm="1">
        <f t="array" ref="EW29">_xlfn.IFNA(VLOOKUP($A29,TRANSPOSE(#REF!),EW$2+2,FALSE),0)</f>
        <v>#REF!</v>
      </c>
      <c r="EX29" t="e" cm="1">
        <f t="array" ref="EX29">_xlfn.IFNA(VLOOKUP($A29,TRANSPOSE(#REF!),EX$2+2,FALSE),0)</f>
        <v>#REF!</v>
      </c>
      <c r="EY29" t="e" cm="1">
        <f t="array" ref="EY29">_xlfn.IFNA(VLOOKUP($A29,TRANSPOSE(#REF!),EY$2+2,FALSE),0)</f>
        <v>#REF!</v>
      </c>
      <c r="EZ29" t="e" cm="1">
        <f t="array" ref="EZ29">_xlfn.IFNA(VLOOKUP($A29,TRANSPOSE(#REF!),EZ$2+2,FALSE),0)</f>
        <v>#REF!</v>
      </c>
      <c r="FA29" t="e" cm="1">
        <f t="array" ref="FA29">_xlfn.IFNA(VLOOKUP($A29,TRANSPOSE(#REF!),FA$2+2,FALSE),0)</f>
        <v>#REF!</v>
      </c>
      <c r="FB29" t="e" cm="1">
        <f t="array" ref="FB29">_xlfn.IFNA(VLOOKUP($A29,TRANSPOSE(#REF!),FB$2+2,FALSE),0)</f>
        <v>#REF!</v>
      </c>
      <c r="FC29" t="e" cm="1">
        <f t="array" ref="FC29">_xlfn.IFNA(VLOOKUP($A29,TRANSPOSE(#REF!),FC$2+2,FALSE),0)</f>
        <v>#REF!</v>
      </c>
      <c r="FD29" t="e" cm="1">
        <f t="array" ref="FD29">_xlfn.IFNA(VLOOKUP($A29,TRANSPOSE(#REF!),FD$2+2,FALSE),0)</f>
        <v>#REF!</v>
      </c>
      <c r="FE29" t="e" cm="1">
        <f t="array" ref="FE29">_xlfn.IFNA(VLOOKUP($A29,TRANSPOSE(#REF!),FE$2+2,FALSE),0)</f>
        <v>#REF!</v>
      </c>
      <c r="FF29" t="e" cm="1">
        <f t="array" ref="FF29">_xlfn.IFNA(VLOOKUP($A29,TRANSPOSE(#REF!),FF$2+2,FALSE),0)</f>
        <v>#REF!</v>
      </c>
      <c r="FG29" t="e" cm="1">
        <f t="array" ref="FG29">_xlfn.IFNA(VLOOKUP($A29,TRANSPOSE(#REF!),FG$2+2,FALSE),0)</f>
        <v>#REF!</v>
      </c>
      <c r="FH29" t="e" cm="1">
        <f t="array" ref="FH29">_xlfn.IFNA(VLOOKUP($A29,TRANSPOSE(#REF!),FH$2+2,FALSE),0)</f>
        <v>#REF!</v>
      </c>
      <c r="FI29" t="e" cm="1">
        <f t="array" ref="FI29">_xlfn.IFNA(VLOOKUP($A29,TRANSPOSE(#REF!),FI$2+2,FALSE),0)</f>
        <v>#REF!</v>
      </c>
      <c r="FJ29" t="e" cm="1">
        <f t="array" ref="FJ29">_xlfn.IFNA(VLOOKUP($A29,TRANSPOSE(#REF!),FJ$2+2,FALSE),0)</f>
        <v>#REF!</v>
      </c>
      <c r="FK29" t="e" cm="1">
        <f t="array" ref="FK29">_xlfn.IFNA(VLOOKUP($A29,TRANSPOSE(#REF!),FK$2+2,FALSE),0)</f>
        <v>#REF!</v>
      </c>
      <c r="FL29" t="e" cm="1">
        <f t="array" ref="FL29">_xlfn.IFNA(VLOOKUP($A29,TRANSPOSE(#REF!),FL$2+2,FALSE),0)</f>
        <v>#REF!</v>
      </c>
      <c r="FM29" t="e" cm="1">
        <f t="array" ref="FM29">_xlfn.IFNA(VLOOKUP($A29,TRANSPOSE(#REF!),FM$2+2,FALSE),0)</f>
        <v>#REF!</v>
      </c>
      <c r="FN29" t="e" cm="1">
        <f t="array" ref="FN29">_xlfn.IFNA(VLOOKUP($A29,TRANSPOSE(#REF!),FN$2+2,FALSE),0)</f>
        <v>#REF!</v>
      </c>
      <c r="FO29" t="e" cm="1">
        <f t="array" ref="FO29">_xlfn.IFNA(VLOOKUP($A29,TRANSPOSE(#REF!),FO$2+2,FALSE),0)</f>
        <v>#REF!</v>
      </c>
      <c r="FP29" t="e" cm="1">
        <f t="array" ref="FP29">_xlfn.IFNA(VLOOKUP($A29,TRANSPOSE(#REF!),FP$2+2,FALSE),0)</f>
        <v>#REF!</v>
      </c>
      <c r="FQ29" t="e" cm="1">
        <f t="array" ref="FQ29">_xlfn.IFNA(VLOOKUP($A29,TRANSPOSE(#REF!),FQ$2+2,FALSE),0)</f>
        <v>#REF!</v>
      </c>
      <c r="FR29" t="e" cm="1">
        <f t="array" ref="FR29">_xlfn.IFNA(VLOOKUP($A29,TRANSPOSE(#REF!),FR$2+2,FALSE),0)</f>
        <v>#REF!</v>
      </c>
      <c r="FS29" t="e" cm="1">
        <f t="array" ref="FS29">_xlfn.IFNA(VLOOKUP($A29,TRANSPOSE(#REF!),FS$2+2,FALSE),0)</f>
        <v>#REF!</v>
      </c>
      <c r="FT29" t="e" cm="1">
        <f t="array" ref="FT29">_xlfn.IFNA(VLOOKUP($A29,TRANSPOSE(#REF!),FT$2+2,FALSE),0)</f>
        <v>#REF!</v>
      </c>
      <c r="FU29" t="e" cm="1">
        <f t="array" ref="FU29">_xlfn.IFNA(VLOOKUP($A29,TRANSPOSE(#REF!),FU$2+2,FALSE),0)</f>
        <v>#REF!</v>
      </c>
      <c r="FV29" t="e" cm="1">
        <f t="array" ref="FV29">_xlfn.IFNA(VLOOKUP($A29,TRANSPOSE(#REF!),FV$2+2,FALSE),0)</f>
        <v>#REF!</v>
      </c>
      <c r="FW29" t="e" cm="1">
        <f t="array" ref="FW29">_xlfn.IFNA(VLOOKUP($A29,TRANSPOSE(#REF!),FW$2+2,FALSE),0)</f>
        <v>#REF!</v>
      </c>
      <c r="FX29" t="e" cm="1">
        <f t="array" ref="FX29">_xlfn.IFNA(VLOOKUP($A29,TRANSPOSE(#REF!),FX$2+2,FALSE),0)</f>
        <v>#REF!</v>
      </c>
      <c r="FY29" t="e" cm="1">
        <f t="array" ref="FY29">_xlfn.IFNA(VLOOKUP($A29,TRANSPOSE(#REF!),FY$2+2,FALSE),0)</f>
        <v>#REF!</v>
      </c>
      <c r="FZ29" t="e" cm="1">
        <f t="array" ref="FZ29">_xlfn.IFNA(VLOOKUP($A29,TRANSPOSE(#REF!),FZ$2+2,FALSE),0)</f>
        <v>#REF!</v>
      </c>
      <c r="GA29" t="e" cm="1">
        <f t="array" ref="GA29">_xlfn.IFNA(VLOOKUP($A29,TRANSPOSE(#REF!),GA$2+2,FALSE),0)</f>
        <v>#REF!</v>
      </c>
      <c r="GB29" t="e" cm="1">
        <f t="array" ref="GB29">_xlfn.IFNA(VLOOKUP($A29,TRANSPOSE(#REF!),GB$2+2,FALSE),0)</f>
        <v>#REF!</v>
      </c>
      <c r="GC29" t="e" cm="1">
        <f t="array" ref="GC29">_xlfn.IFNA(VLOOKUP($A29,TRANSPOSE(#REF!),GC$2+2,FALSE),0)</f>
        <v>#REF!</v>
      </c>
      <c r="GD29" t="e" cm="1">
        <f t="array" ref="GD29">_xlfn.IFNA(VLOOKUP($A29,TRANSPOSE(#REF!),GD$2+2,FALSE),0)</f>
        <v>#REF!</v>
      </c>
      <c r="GE29" t="e" cm="1">
        <f t="array" ref="GE29">_xlfn.IFNA(VLOOKUP($A29,TRANSPOSE(#REF!),GE$2+2,FALSE),0)</f>
        <v>#REF!</v>
      </c>
      <c r="GF29" t="e" cm="1">
        <f t="array" ref="GF29">_xlfn.IFNA(VLOOKUP($A29,TRANSPOSE(#REF!),GF$2+2,FALSE),0)</f>
        <v>#REF!</v>
      </c>
      <c r="GG29" t="e" cm="1">
        <f t="array" ref="GG29">_xlfn.IFNA(VLOOKUP($A29,TRANSPOSE(#REF!),GG$2+2,FALSE),0)</f>
        <v>#REF!</v>
      </c>
      <c r="GH29" t="e" cm="1">
        <f t="array" ref="GH29">_xlfn.IFNA(VLOOKUP($A29,TRANSPOSE(#REF!),GH$2+2,FALSE),0)</f>
        <v>#REF!</v>
      </c>
      <c r="GI29" t="e" cm="1">
        <f t="array" ref="GI29">_xlfn.IFNA(VLOOKUP($A29,TRANSPOSE(#REF!),GI$2+2,FALSE),0)</f>
        <v>#REF!</v>
      </c>
      <c r="GJ29" t="e" cm="1">
        <f t="array" ref="GJ29">_xlfn.IFNA(VLOOKUP($A29,TRANSPOSE(#REF!),GJ$2+2,FALSE),0)</f>
        <v>#REF!</v>
      </c>
      <c r="GK29" t="e" cm="1">
        <f t="array" ref="GK29">_xlfn.IFNA(VLOOKUP($A29,TRANSPOSE(#REF!),GK$2+2,FALSE),0)</f>
        <v>#REF!</v>
      </c>
      <c r="GL29" t="e" cm="1">
        <f t="array" ref="GL29">_xlfn.IFNA(VLOOKUP($A29,TRANSPOSE(#REF!),GL$2+2,FALSE),0)</f>
        <v>#REF!</v>
      </c>
      <c r="GM29" t="e" cm="1">
        <f t="array" ref="GM29">_xlfn.IFNA(VLOOKUP($A29,TRANSPOSE(#REF!),GM$2+2,FALSE),0)</f>
        <v>#REF!</v>
      </c>
      <c r="GN29" t="e" cm="1">
        <f t="array" ref="GN29">_xlfn.IFNA(VLOOKUP($A29,TRANSPOSE(#REF!),GN$2+2,FALSE),0)</f>
        <v>#REF!</v>
      </c>
      <c r="GO29" t="e" cm="1">
        <f t="array" ref="GO29">_xlfn.IFNA(VLOOKUP($A29,TRANSPOSE(#REF!),GO$2+2,FALSE),0)</f>
        <v>#REF!</v>
      </c>
      <c r="GP29" t="e" cm="1">
        <f t="array" ref="GP29">_xlfn.IFNA(VLOOKUP($A29,TRANSPOSE(#REF!),GP$2+2,FALSE),0)</f>
        <v>#REF!</v>
      </c>
      <c r="GQ29" t="e" cm="1">
        <f t="array" ref="GQ29">_xlfn.IFNA(VLOOKUP($A29,TRANSPOSE(#REF!),GQ$2+2,FALSE),0)</f>
        <v>#REF!</v>
      </c>
      <c r="GR29" t="e" cm="1">
        <f t="array" ref="GR29">_xlfn.IFNA(VLOOKUP($A29,TRANSPOSE(#REF!),GR$2+2,FALSE),0)</f>
        <v>#REF!</v>
      </c>
      <c r="GS29" t="e" cm="1">
        <f t="array" ref="GS29">_xlfn.IFNA(VLOOKUP($A29,TRANSPOSE(#REF!),GS$2+2,FALSE),0)</f>
        <v>#REF!</v>
      </c>
      <c r="GT29" t="e" cm="1">
        <f t="array" ref="GT29">_xlfn.IFNA(VLOOKUP($A29,TRANSPOSE(#REF!),GT$2+2,FALSE),0)</f>
        <v>#REF!</v>
      </c>
      <c r="GU29" t="e" cm="1">
        <f t="array" ref="GU29">_xlfn.IFNA(VLOOKUP($A29,TRANSPOSE(#REF!),GU$2+2,FALSE),0)</f>
        <v>#REF!</v>
      </c>
      <c r="GV29" t="e" cm="1">
        <f t="array" ref="GV29">_xlfn.IFNA(VLOOKUP($A29,TRANSPOSE(#REF!),GV$2+2,FALSE),0)</f>
        <v>#REF!</v>
      </c>
      <c r="GW29" t="e" cm="1">
        <f t="array" ref="GW29">_xlfn.IFNA(VLOOKUP($A29,TRANSPOSE(#REF!),GW$2+2,FALSE),0)</f>
        <v>#REF!</v>
      </c>
      <c r="GX29" t="e" cm="1">
        <f t="array" ref="GX29">_xlfn.IFNA(VLOOKUP($A29,TRANSPOSE(#REF!),GX$2+2,FALSE),0)</f>
        <v>#REF!</v>
      </c>
      <c r="GY29" t="e" cm="1">
        <f t="array" ref="GY29">_xlfn.IFNA(VLOOKUP($A29,TRANSPOSE(#REF!),GY$2+2,FALSE),0)</f>
        <v>#REF!</v>
      </c>
      <c r="GZ29" t="e" cm="1">
        <f t="array" ref="GZ29">_xlfn.IFNA(VLOOKUP($A29,TRANSPOSE(#REF!),GZ$2+2,FALSE),0)</f>
        <v>#REF!</v>
      </c>
      <c r="HA29" t="e" cm="1">
        <f t="array" ref="HA29">_xlfn.IFNA(VLOOKUP($A29,TRANSPOSE(#REF!),HA$2+2,FALSE),0)</f>
        <v>#REF!</v>
      </c>
      <c r="HB29" t="e" cm="1">
        <f t="array" ref="HB29">_xlfn.IFNA(VLOOKUP($A29,TRANSPOSE(#REF!),HB$2+2,FALSE),0)</f>
        <v>#REF!</v>
      </c>
      <c r="HC29" t="e" cm="1">
        <f t="array" ref="HC29">_xlfn.IFNA(VLOOKUP($A29,TRANSPOSE(#REF!),HC$2+2,FALSE),0)</f>
        <v>#REF!</v>
      </c>
      <c r="HD29" t="e" cm="1">
        <f t="array" ref="HD29">_xlfn.IFNA(VLOOKUP($A29,TRANSPOSE(#REF!),HD$2+2,FALSE),0)</f>
        <v>#REF!</v>
      </c>
      <c r="HE29" t="e" cm="1">
        <f t="array" ref="HE29">_xlfn.IFNA(VLOOKUP($A29,TRANSPOSE(#REF!),HE$2+2,FALSE),0)</f>
        <v>#REF!</v>
      </c>
      <c r="HF29" t="e" cm="1">
        <f t="array" ref="HF29">_xlfn.IFNA(VLOOKUP($A29,TRANSPOSE(#REF!),HF$2+2,FALSE),0)</f>
        <v>#REF!</v>
      </c>
      <c r="HG29" t="e" cm="1">
        <f t="array" ref="HG29">_xlfn.IFNA(VLOOKUP($A29,TRANSPOSE(#REF!),HG$2+2,FALSE),0)</f>
        <v>#REF!</v>
      </c>
      <c r="HH29" t="e" cm="1">
        <f t="array" ref="HH29">_xlfn.IFNA(VLOOKUP($A29,TRANSPOSE(#REF!),HH$2+2,FALSE),0)</f>
        <v>#REF!</v>
      </c>
      <c r="HI29" t="e" cm="1">
        <f t="array" ref="HI29">_xlfn.IFNA(VLOOKUP($A29,TRANSPOSE(#REF!),HI$2+2,FALSE),0)</f>
        <v>#REF!</v>
      </c>
      <c r="HJ29" t="e" cm="1">
        <f t="array" ref="HJ29">_xlfn.IFNA(VLOOKUP($A29,TRANSPOSE(#REF!),HJ$2+2,FALSE),0)</f>
        <v>#REF!</v>
      </c>
      <c r="HK29" t="e" cm="1">
        <f t="array" ref="HK29">_xlfn.IFNA(VLOOKUP($A29,TRANSPOSE(#REF!),HK$2+2,FALSE),0)</f>
        <v>#REF!</v>
      </c>
      <c r="HL29" t="e" cm="1">
        <f t="array" ref="HL29">_xlfn.IFNA(VLOOKUP($A29,TRANSPOSE(#REF!),HL$2+2,FALSE),0)</f>
        <v>#REF!</v>
      </c>
      <c r="HM29" t="e" cm="1">
        <f t="array" ref="HM29">_xlfn.IFNA(VLOOKUP($A29,TRANSPOSE(#REF!),HM$2+2,FALSE),0)</f>
        <v>#REF!</v>
      </c>
      <c r="HN29" t="e" cm="1">
        <f t="array" ref="HN29">_xlfn.IFNA(VLOOKUP($A29,TRANSPOSE(#REF!),HN$2+2,FALSE),0)</f>
        <v>#REF!</v>
      </c>
      <c r="HO29" t="e" cm="1">
        <f t="array" ref="HO29">_xlfn.IFNA(VLOOKUP($A29,TRANSPOSE(#REF!),HO$2+2,FALSE),0)</f>
        <v>#REF!</v>
      </c>
      <c r="HP29" t="e" cm="1">
        <f t="array" ref="HP29">_xlfn.IFNA(VLOOKUP($A29,TRANSPOSE(#REF!),HP$2+2,FALSE),0)</f>
        <v>#REF!</v>
      </c>
      <c r="HQ29" t="e" cm="1">
        <f t="array" ref="HQ29">_xlfn.IFNA(VLOOKUP($A29,TRANSPOSE(#REF!),HQ$2+2,FALSE),0)</f>
        <v>#REF!</v>
      </c>
      <c r="HR29" t="e" cm="1">
        <f t="array" ref="HR29">_xlfn.IFNA(VLOOKUP($A29,TRANSPOSE(#REF!),HR$2+2,FALSE),0)</f>
        <v>#REF!</v>
      </c>
      <c r="HS29" t="e" cm="1">
        <f t="array" ref="HS29">_xlfn.IFNA(VLOOKUP($A29,TRANSPOSE(#REF!),HS$2+2,FALSE),0)</f>
        <v>#REF!</v>
      </c>
      <c r="HT29" t="e" cm="1">
        <f t="array" ref="HT29">_xlfn.IFNA(VLOOKUP($A29,TRANSPOSE(#REF!),HT$2+2,FALSE),0)</f>
        <v>#REF!</v>
      </c>
      <c r="HU29" t="e" cm="1">
        <f t="array" ref="HU29">_xlfn.IFNA(VLOOKUP($A29,TRANSPOSE(#REF!),HU$2+2,FALSE),0)</f>
        <v>#REF!</v>
      </c>
      <c r="HV29" t="e" cm="1">
        <f t="array" ref="HV29">_xlfn.IFNA(VLOOKUP($A29,TRANSPOSE(#REF!),HV$2+2,FALSE),0)</f>
        <v>#REF!</v>
      </c>
      <c r="HW29" t="e" cm="1">
        <f t="array" ref="HW29">_xlfn.IFNA(VLOOKUP($A29,TRANSPOSE(#REF!),HW$2+2,FALSE),0)</f>
        <v>#REF!</v>
      </c>
      <c r="HX29" t="e" cm="1">
        <f t="array" ref="HX29">_xlfn.IFNA(VLOOKUP($A29,TRANSPOSE(#REF!),HX$2+2,FALSE),0)</f>
        <v>#REF!</v>
      </c>
      <c r="HY29" t="e" cm="1">
        <f t="array" ref="HY29">_xlfn.IFNA(VLOOKUP($A29,TRANSPOSE(#REF!),HY$2+2,FALSE),0)</f>
        <v>#REF!</v>
      </c>
      <c r="HZ29" t="e" cm="1">
        <f t="array" ref="HZ29">_xlfn.IFNA(VLOOKUP($A29,TRANSPOSE(#REF!),HZ$2+2,FALSE),0)</f>
        <v>#REF!</v>
      </c>
      <c r="IA29" t="e" cm="1">
        <f t="array" ref="IA29">_xlfn.IFNA(VLOOKUP($A29,TRANSPOSE(#REF!),IA$2+2,FALSE),0)</f>
        <v>#REF!</v>
      </c>
      <c r="IB29" t="e" cm="1">
        <f t="array" ref="IB29">_xlfn.IFNA(VLOOKUP($A29,TRANSPOSE(#REF!),IB$2+2,FALSE),0)</f>
        <v>#REF!</v>
      </c>
      <c r="IC29" t="e" cm="1">
        <f t="array" ref="IC29">_xlfn.IFNA(VLOOKUP($A29,TRANSPOSE(#REF!),IC$2+2,FALSE),0)</f>
        <v>#REF!</v>
      </c>
      <c r="ID29" t="e" cm="1">
        <f t="array" ref="ID29">_xlfn.IFNA(VLOOKUP($A29,TRANSPOSE(#REF!),ID$2+2,FALSE),0)</f>
        <v>#REF!</v>
      </c>
      <c r="IE29" t="e" cm="1">
        <f t="array" ref="IE29">_xlfn.IFNA(VLOOKUP($A29,TRANSPOSE(#REF!),IE$2+2,FALSE),0)</f>
        <v>#REF!</v>
      </c>
      <c r="IF29" t="e" cm="1">
        <f t="array" ref="IF29">_xlfn.IFNA(VLOOKUP($A29,TRANSPOSE(#REF!),IF$2+2,FALSE),0)</f>
        <v>#REF!</v>
      </c>
      <c r="IG29" t="e" cm="1">
        <f t="array" ref="IG29">_xlfn.IFNA(VLOOKUP($A29,TRANSPOSE(#REF!),IG$2+2,FALSE),0)</f>
        <v>#REF!</v>
      </c>
      <c r="IH29" t="e" cm="1">
        <f t="array" ref="IH29">_xlfn.IFNA(VLOOKUP($A29,TRANSPOSE(#REF!),IH$2+2,FALSE),0)</f>
        <v>#REF!</v>
      </c>
      <c r="II29" t="e" cm="1">
        <f t="array" ref="II29">_xlfn.IFNA(VLOOKUP($A29,TRANSPOSE(#REF!),II$2+2,FALSE),0)</f>
        <v>#REF!</v>
      </c>
      <c r="IJ29" t="e" cm="1">
        <f t="array" ref="IJ29">_xlfn.IFNA(VLOOKUP($A29,TRANSPOSE(#REF!),IJ$2+2,FALSE),0)</f>
        <v>#REF!</v>
      </c>
      <c r="IK29" t="e" cm="1">
        <f t="array" ref="IK29">_xlfn.IFNA(VLOOKUP($A29,TRANSPOSE(#REF!),IK$2+2,FALSE),0)</f>
        <v>#REF!</v>
      </c>
      <c r="IL29" t="e" cm="1">
        <f t="array" ref="IL29">_xlfn.IFNA(VLOOKUP($A29,TRANSPOSE(#REF!),IL$2+2,FALSE),0)</f>
        <v>#REF!</v>
      </c>
      <c r="IM29" t="e" cm="1">
        <f t="array" ref="IM29">_xlfn.IFNA(VLOOKUP($A29,TRANSPOSE(#REF!),IM$2+2,FALSE),0)</f>
        <v>#REF!</v>
      </c>
      <c r="IN29" t="e" cm="1">
        <f t="array" ref="IN29">_xlfn.IFNA(VLOOKUP($A29,TRANSPOSE(#REF!),IN$2+2,FALSE),0)</f>
        <v>#REF!</v>
      </c>
      <c r="IO29" t="e" cm="1">
        <f t="array" ref="IO29">_xlfn.IFNA(VLOOKUP($A29,TRANSPOSE(#REF!),IO$2+2,FALSE),0)</f>
        <v>#REF!</v>
      </c>
      <c r="IP29" t="e" cm="1">
        <f t="array" ref="IP29">_xlfn.IFNA(VLOOKUP($A29,TRANSPOSE(#REF!),IP$2+2,FALSE),0)</f>
        <v>#REF!</v>
      </c>
      <c r="IQ29" t="e" cm="1">
        <f t="array" ref="IQ29">_xlfn.IFNA(VLOOKUP($A29,TRANSPOSE(#REF!),IQ$2+2,FALSE),0)</f>
        <v>#REF!</v>
      </c>
      <c r="IR29" t="e" cm="1">
        <f t="array" ref="IR29">_xlfn.IFNA(VLOOKUP($A29,TRANSPOSE(#REF!),IR$2+2,FALSE),0)</f>
        <v>#REF!</v>
      </c>
      <c r="IS29" t="e" cm="1">
        <f t="array" ref="IS29">_xlfn.IFNA(VLOOKUP($A29,TRANSPOSE(#REF!),IS$2+2,FALSE),0)</f>
        <v>#REF!</v>
      </c>
      <c r="IT29" t="e" cm="1">
        <f t="array" ref="IT29">_xlfn.IFNA(VLOOKUP($A29,TRANSPOSE(#REF!),IT$2+2,FALSE),0)</f>
        <v>#REF!</v>
      </c>
      <c r="IU29" t="e" cm="1">
        <f t="array" ref="IU29">_xlfn.IFNA(VLOOKUP($A29,TRANSPOSE(#REF!),IU$2+2,FALSE),0)</f>
        <v>#REF!</v>
      </c>
      <c r="IV29" t="e" cm="1">
        <f t="array" ref="IV29">_xlfn.IFNA(VLOOKUP($A29,TRANSPOSE(#REF!),IV$2+2,FALSE),0)</f>
        <v>#REF!</v>
      </c>
      <c r="IW29" t="e" cm="1">
        <f t="array" ref="IW29">_xlfn.IFNA(VLOOKUP($A29,TRANSPOSE(#REF!),IW$2+2,FALSE),0)</f>
        <v>#REF!</v>
      </c>
      <c r="IX29" t="e" cm="1">
        <f t="array" ref="IX29">_xlfn.IFNA(VLOOKUP($A29,TRANSPOSE(#REF!),IX$2+2,FALSE),0)</f>
        <v>#REF!</v>
      </c>
      <c r="IY29" t="e" cm="1">
        <f t="array" ref="IY29">_xlfn.IFNA(VLOOKUP($A29,TRANSPOSE(#REF!),IY$2+2,FALSE),0)</f>
        <v>#REF!</v>
      </c>
      <c r="IZ29" t="e" cm="1">
        <f t="array" ref="IZ29">_xlfn.IFNA(VLOOKUP($A29,TRANSPOSE(#REF!),IZ$2+2,FALSE),0)</f>
        <v>#REF!</v>
      </c>
      <c r="JA29" t="e" cm="1">
        <f t="array" ref="JA29">_xlfn.IFNA(VLOOKUP($A29,TRANSPOSE(#REF!),JA$2+2,FALSE),0)</f>
        <v>#REF!</v>
      </c>
      <c r="JB29" t="e" cm="1">
        <f t="array" ref="JB29">_xlfn.IFNA(VLOOKUP($A29,TRANSPOSE(#REF!),JB$2+2,FALSE),0)</f>
        <v>#REF!</v>
      </c>
      <c r="JC29" t="e" cm="1">
        <f t="array" ref="JC29">_xlfn.IFNA(VLOOKUP($A29,TRANSPOSE(#REF!),JC$2+2,FALSE),0)</f>
        <v>#REF!</v>
      </c>
      <c r="JD29" t="e" cm="1">
        <f t="array" ref="JD29">_xlfn.IFNA(VLOOKUP($A29,TRANSPOSE(#REF!),JD$2+2,FALSE),0)</f>
        <v>#REF!</v>
      </c>
      <c r="JE29" t="e" cm="1">
        <f t="array" ref="JE29">_xlfn.IFNA(VLOOKUP($A29,TRANSPOSE(#REF!),JE$2+2,FALSE),0)</f>
        <v>#REF!</v>
      </c>
      <c r="JF29" t="e" cm="1">
        <f t="array" ref="JF29">_xlfn.IFNA(VLOOKUP($A29,TRANSPOSE(#REF!),JF$2+2,FALSE),0)</f>
        <v>#REF!</v>
      </c>
      <c r="JG29" t="e" cm="1">
        <f t="array" ref="JG29">_xlfn.IFNA(VLOOKUP($A29,TRANSPOSE(#REF!),JG$2+2,FALSE),0)</f>
        <v>#REF!</v>
      </c>
      <c r="JH29" t="e" cm="1">
        <f t="array" ref="JH29">_xlfn.IFNA(VLOOKUP($A29,TRANSPOSE(#REF!),JH$2+2,FALSE),0)</f>
        <v>#REF!</v>
      </c>
      <c r="JI29" t="e" cm="1">
        <f t="array" ref="JI29">_xlfn.IFNA(VLOOKUP($A29,TRANSPOSE(#REF!),JI$2+2,FALSE),0)</f>
        <v>#REF!</v>
      </c>
      <c r="JJ29" t="e" cm="1">
        <f t="array" ref="JJ29">_xlfn.IFNA(VLOOKUP($A29,TRANSPOSE(#REF!),JJ$2+2,FALSE),0)</f>
        <v>#REF!</v>
      </c>
      <c r="JK29" t="e" cm="1">
        <f t="array" ref="JK29">_xlfn.IFNA(VLOOKUP($A29,TRANSPOSE(#REF!),JK$2+2,FALSE),0)</f>
        <v>#REF!</v>
      </c>
      <c r="JL29" t="e" cm="1">
        <f t="array" ref="JL29">_xlfn.IFNA(VLOOKUP($A29,TRANSPOSE(#REF!),JL$2+2,FALSE),0)</f>
        <v>#REF!</v>
      </c>
      <c r="JM29" t="e" cm="1">
        <f t="array" ref="JM29">_xlfn.IFNA(VLOOKUP($A29,TRANSPOSE(#REF!),JM$2+2,FALSE),0)</f>
        <v>#REF!</v>
      </c>
      <c r="JN29" t="e" cm="1">
        <f t="array" ref="JN29">_xlfn.IFNA(VLOOKUP($A29,TRANSPOSE(#REF!),JN$2+2,FALSE),0)</f>
        <v>#REF!</v>
      </c>
      <c r="JO29" t="e" cm="1">
        <f t="array" ref="JO29">_xlfn.IFNA(VLOOKUP($A29,TRANSPOSE(#REF!),JO$2+2,FALSE),0)</f>
        <v>#REF!</v>
      </c>
      <c r="JP29" t="e" cm="1">
        <f t="array" ref="JP29">_xlfn.IFNA(VLOOKUP($A29,TRANSPOSE(#REF!),JP$2+2,FALSE),0)</f>
        <v>#REF!</v>
      </c>
      <c r="JQ29" t="e" cm="1">
        <f t="array" ref="JQ29">_xlfn.IFNA(VLOOKUP($A29,TRANSPOSE(#REF!),JQ$2+2,FALSE),0)</f>
        <v>#REF!</v>
      </c>
      <c r="JR29" t="e" cm="1">
        <f t="array" ref="JR29">_xlfn.IFNA(VLOOKUP($A29,TRANSPOSE(#REF!),JR$2+2,FALSE),0)</f>
        <v>#REF!</v>
      </c>
      <c r="JS29" t="e" cm="1">
        <f t="array" ref="JS29">_xlfn.IFNA(VLOOKUP($A29,TRANSPOSE(#REF!),JS$2+2,FALSE),0)</f>
        <v>#REF!</v>
      </c>
      <c r="JT29" t="e" cm="1">
        <f t="array" ref="JT29">_xlfn.IFNA(VLOOKUP($A29,TRANSPOSE(#REF!),JT$2+2,FALSE),0)</f>
        <v>#REF!</v>
      </c>
      <c r="JU29" t="e" cm="1">
        <f t="array" ref="JU29">_xlfn.IFNA(VLOOKUP($A29,TRANSPOSE(#REF!),JU$2+2,FALSE),0)</f>
        <v>#REF!</v>
      </c>
      <c r="JV29" t="e" cm="1">
        <f t="array" ref="JV29">_xlfn.IFNA(VLOOKUP($A29,TRANSPOSE(#REF!),JV$2+2,FALSE),0)</f>
        <v>#REF!</v>
      </c>
      <c r="JW29" t="e" cm="1">
        <f t="array" ref="JW29">_xlfn.IFNA(VLOOKUP($A29,TRANSPOSE(#REF!),JW$2+2,FALSE),0)</f>
        <v>#REF!</v>
      </c>
      <c r="JX29" t="e" cm="1">
        <f t="array" ref="JX29">_xlfn.IFNA(VLOOKUP($A29,TRANSPOSE(#REF!),JX$2+2,FALSE),0)</f>
        <v>#REF!</v>
      </c>
      <c r="JY29" t="e" cm="1">
        <f t="array" ref="JY29">_xlfn.IFNA(VLOOKUP($A29,TRANSPOSE(#REF!),JY$2+2,FALSE),0)</f>
        <v>#REF!</v>
      </c>
      <c r="JZ29" t="e" cm="1">
        <f t="array" ref="JZ29">_xlfn.IFNA(VLOOKUP($A29,TRANSPOSE(#REF!),JZ$2+2,FALSE),0)</f>
        <v>#REF!</v>
      </c>
      <c r="KA29" t="e" cm="1">
        <f t="array" ref="KA29">_xlfn.IFNA(VLOOKUP($A29,TRANSPOSE(#REF!),KA$2+2,FALSE),0)</f>
        <v>#REF!</v>
      </c>
      <c r="KB29" t="e" cm="1">
        <f t="array" ref="KB29">_xlfn.IFNA(VLOOKUP($A29,TRANSPOSE(#REF!),KB$2+2,FALSE),0)</f>
        <v>#REF!</v>
      </c>
      <c r="KC29" t="e" cm="1">
        <f t="array" ref="KC29">_xlfn.IFNA(VLOOKUP($A29,TRANSPOSE(#REF!),KC$2+2,FALSE),0)</f>
        <v>#REF!</v>
      </c>
      <c r="KD29" t="e" cm="1">
        <f t="array" ref="KD29">_xlfn.IFNA(VLOOKUP($A29,TRANSPOSE(#REF!),KD$2+2,FALSE),0)</f>
        <v>#REF!</v>
      </c>
      <c r="KE29" t="e" cm="1">
        <f t="array" ref="KE29">_xlfn.IFNA(VLOOKUP($A29,TRANSPOSE(#REF!),KE$2+2,FALSE),0)</f>
        <v>#REF!</v>
      </c>
      <c r="KF29" t="e" cm="1">
        <f t="array" ref="KF29">_xlfn.IFNA(VLOOKUP($A29,TRANSPOSE(#REF!),KF$2+2,FALSE),0)</f>
        <v>#REF!</v>
      </c>
      <c r="KG29" t="e" cm="1">
        <f t="array" ref="KG29">_xlfn.IFNA(VLOOKUP($A29,TRANSPOSE(#REF!),KG$2+2,FALSE),0)</f>
        <v>#REF!</v>
      </c>
      <c r="KH29" t="e" cm="1">
        <f t="array" ref="KH29">_xlfn.IFNA(VLOOKUP($A29,TRANSPOSE(#REF!),KH$2+2,FALSE),0)</f>
        <v>#REF!</v>
      </c>
      <c r="KI29" t="e" cm="1">
        <f t="array" ref="KI29">_xlfn.IFNA(VLOOKUP($A29,TRANSPOSE(#REF!),KI$2+2,FALSE),0)</f>
        <v>#REF!</v>
      </c>
      <c r="KJ29" t="e" cm="1">
        <f t="array" ref="KJ29">_xlfn.IFNA(VLOOKUP($A29,TRANSPOSE(#REF!),KJ$2+2,FALSE),0)</f>
        <v>#REF!</v>
      </c>
      <c r="KK29" t="e" cm="1">
        <f t="array" ref="KK29">_xlfn.IFNA(VLOOKUP($A29,TRANSPOSE(#REF!),KK$2+2,FALSE),0)</f>
        <v>#REF!</v>
      </c>
      <c r="KL29" t="e" cm="1">
        <f t="array" ref="KL29">_xlfn.IFNA(VLOOKUP($A29,TRANSPOSE(#REF!),KL$2+2,FALSE),0)</f>
        <v>#REF!</v>
      </c>
      <c r="KM29" t="e" cm="1">
        <f t="array" ref="KM29">_xlfn.IFNA(VLOOKUP($A29,TRANSPOSE(#REF!),KM$2+2,FALSE),0)</f>
        <v>#REF!</v>
      </c>
      <c r="KN29" t="e" cm="1">
        <f t="array" ref="KN29">_xlfn.IFNA(VLOOKUP($A29,TRANSPOSE(#REF!),KN$2+2,FALSE),0)</f>
        <v>#REF!</v>
      </c>
      <c r="KO29" t="e" cm="1">
        <f t="array" ref="KO29">_xlfn.IFNA(VLOOKUP($A29,TRANSPOSE(#REF!),KO$2+2,FALSE),0)</f>
        <v>#REF!</v>
      </c>
      <c r="KP29" t="e" cm="1">
        <f t="array" ref="KP29">_xlfn.IFNA(VLOOKUP($A29,TRANSPOSE(#REF!),KP$2+2,FALSE),0)</f>
        <v>#REF!</v>
      </c>
      <c r="KQ29" t="e" cm="1">
        <f t="array" ref="KQ29">_xlfn.IFNA(VLOOKUP($A29,TRANSPOSE(#REF!),KQ$2+2,FALSE),0)</f>
        <v>#REF!</v>
      </c>
      <c r="KR29" t="e" cm="1">
        <f t="array" ref="KR29">_xlfn.IFNA(VLOOKUP($A29,TRANSPOSE(#REF!),KR$2+2,FALSE),0)</f>
        <v>#REF!</v>
      </c>
      <c r="KS29" t="e" cm="1">
        <f t="array" ref="KS29">_xlfn.IFNA(VLOOKUP($A29,TRANSPOSE(#REF!),KS$2+2,FALSE),0)</f>
        <v>#REF!</v>
      </c>
      <c r="KT29" t="e" cm="1">
        <f t="array" ref="KT29">_xlfn.IFNA(VLOOKUP($A29,TRANSPOSE(#REF!),KT$2+2,FALSE),0)</f>
        <v>#REF!</v>
      </c>
      <c r="KU29" t="e" cm="1">
        <f t="array" ref="KU29">_xlfn.IFNA(VLOOKUP($A29,TRANSPOSE(#REF!),KU$2+2,FALSE),0)</f>
        <v>#REF!</v>
      </c>
      <c r="KV29" t="e" cm="1">
        <f t="array" ref="KV29">_xlfn.IFNA(VLOOKUP($A29,TRANSPOSE(#REF!),KV$2+2,FALSE),0)</f>
        <v>#REF!</v>
      </c>
      <c r="KW29" t="e" cm="1">
        <f t="array" ref="KW29">_xlfn.IFNA(VLOOKUP($A29,TRANSPOSE(#REF!),KW$2+2,FALSE),0)</f>
        <v>#REF!</v>
      </c>
      <c r="KX29" t="e" cm="1">
        <f t="array" ref="KX29">_xlfn.IFNA(VLOOKUP($A29,TRANSPOSE(#REF!),KX$2+2,FALSE),0)</f>
        <v>#REF!</v>
      </c>
      <c r="KY29" t="e" cm="1">
        <f t="array" ref="KY29">_xlfn.IFNA(VLOOKUP($A29,TRANSPOSE(#REF!),KY$2+2,FALSE),0)</f>
        <v>#REF!</v>
      </c>
      <c r="KZ29" t="e" cm="1">
        <f t="array" ref="KZ29">_xlfn.IFNA(VLOOKUP($A29,TRANSPOSE(#REF!),KZ$2+2,FALSE),0)</f>
        <v>#REF!</v>
      </c>
      <c r="LA29" t="e" cm="1">
        <f t="array" ref="LA29">_xlfn.IFNA(VLOOKUP($A29,TRANSPOSE(#REF!),LA$2+2,FALSE),0)</f>
        <v>#REF!</v>
      </c>
      <c r="LB29" t="e" cm="1">
        <f t="array" ref="LB29">_xlfn.IFNA(VLOOKUP($A29,TRANSPOSE(#REF!),LB$2+2,FALSE),0)</f>
        <v>#REF!</v>
      </c>
      <c r="LC29" t="e" cm="1">
        <f t="array" ref="LC29">_xlfn.IFNA(VLOOKUP($A29,TRANSPOSE(#REF!),LC$2+2,FALSE),0)</f>
        <v>#REF!</v>
      </c>
      <c r="LD29" t="e" cm="1">
        <f t="array" ref="LD29">_xlfn.IFNA(VLOOKUP($A29,TRANSPOSE(#REF!),LD$2+2,FALSE),0)</f>
        <v>#REF!</v>
      </c>
      <c r="LE29" t="e" cm="1">
        <f t="array" ref="LE29">_xlfn.IFNA(VLOOKUP($A29,TRANSPOSE(#REF!),LE$2+2,FALSE),0)</f>
        <v>#REF!</v>
      </c>
      <c r="LF29" t="e" cm="1">
        <f t="array" ref="LF29">_xlfn.IFNA(VLOOKUP($A29,TRANSPOSE(#REF!),LF$2+2,FALSE),0)</f>
        <v>#REF!</v>
      </c>
      <c r="LG29" t="e" cm="1">
        <f t="array" ref="LG29">_xlfn.IFNA(VLOOKUP($A29,TRANSPOSE(#REF!),LG$2+2,FALSE),0)</f>
        <v>#REF!</v>
      </c>
      <c r="LH29" t="e" cm="1">
        <f t="array" ref="LH29">_xlfn.IFNA(VLOOKUP($A29,TRANSPOSE(#REF!),LH$2+2,FALSE),0)</f>
        <v>#REF!</v>
      </c>
      <c r="LI29" t="e" cm="1">
        <f t="array" ref="LI29">_xlfn.IFNA(VLOOKUP($A29,TRANSPOSE(#REF!),LI$2+2,FALSE),0)</f>
        <v>#REF!</v>
      </c>
      <c r="LJ29" t="e" cm="1">
        <f t="array" ref="LJ29">_xlfn.IFNA(VLOOKUP($A29,TRANSPOSE(#REF!),LJ$2+2,FALSE),0)</f>
        <v>#REF!</v>
      </c>
      <c r="LK29" t="e" cm="1">
        <f t="array" ref="LK29">_xlfn.IFNA(VLOOKUP($A29,TRANSPOSE(#REF!),LK$2+2,FALSE),0)</f>
        <v>#REF!</v>
      </c>
      <c r="LL29" t="e" cm="1">
        <f t="array" ref="LL29">_xlfn.IFNA(VLOOKUP($A29,TRANSPOSE(#REF!),LL$2+2,FALSE),0)</f>
        <v>#REF!</v>
      </c>
      <c r="LM29" t="e" cm="1">
        <f t="array" ref="LM29">_xlfn.IFNA(VLOOKUP($A29,TRANSPOSE(#REF!),LM$2+2,FALSE),0)</f>
        <v>#REF!</v>
      </c>
      <c r="LN29" t="e" cm="1">
        <f t="array" ref="LN29">_xlfn.IFNA(VLOOKUP($A29,TRANSPOSE(#REF!),LN$2+2,FALSE),0)</f>
        <v>#REF!</v>
      </c>
      <c r="LO29" t="e" cm="1">
        <f t="array" ref="LO29">_xlfn.IFNA(VLOOKUP($A29,TRANSPOSE(#REF!),LO$2+2,FALSE),0)</f>
        <v>#REF!</v>
      </c>
      <c r="LP29" t="e" cm="1">
        <f t="array" ref="LP29">_xlfn.IFNA(VLOOKUP($A29,TRANSPOSE(#REF!),LP$2+2,FALSE),0)</f>
        <v>#REF!</v>
      </c>
      <c r="LQ29" t="e" cm="1">
        <f t="array" ref="LQ29">_xlfn.IFNA(VLOOKUP($A29,TRANSPOSE(#REF!),LQ$2+2,FALSE),0)</f>
        <v>#REF!</v>
      </c>
      <c r="LR29" t="e" cm="1">
        <f t="array" ref="LR29">_xlfn.IFNA(VLOOKUP($A29,TRANSPOSE(#REF!),LR$2+2,FALSE),0)</f>
        <v>#REF!</v>
      </c>
      <c r="LS29" t="e" cm="1">
        <f t="array" ref="LS29">_xlfn.IFNA(VLOOKUP($A29,TRANSPOSE(#REF!),LS$2+2,FALSE),0)</f>
        <v>#REF!</v>
      </c>
      <c r="LT29" t="e" cm="1">
        <f t="array" ref="LT29">_xlfn.IFNA(VLOOKUP($A29,TRANSPOSE(#REF!),LT$2+2,FALSE),0)</f>
        <v>#REF!</v>
      </c>
      <c r="LU29" t="e" cm="1">
        <f t="array" ref="LU29">_xlfn.IFNA(VLOOKUP($A29,TRANSPOSE(#REF!),LU$2+2,FALSE),0)</f>
        <v>#REF!</v>
      </c>
      <c r="LV29" t="e" cm="1">
        <f t="array" ref="LV29">_xlfn.IFNA(VLOOKUP($A29,TRANSPOSE(#REF!),LV$2+2,FALSE),0)</f>
        <v>#REF!</v>
      </c>
      <c r="LW29" t="e" cm="1">
        <f t="array" ref="LW29">_xlfn.IFNA(VLOOKUP($A29,TRANSPOSE(#REF!),LW$2+2,FALSE),0)</f>
        <v>#REF!</v>
      </c>
      <c r="LX29" t="e" cm="1">
        <f t="array" ref="LX29">_xlfn.IFNA(VLOOKUP($A29,TRANSPOSE(#REF!),LX$2+2,FALSE),0)</f>
        <v>#REF!</v>
      </c>
      <c r="LY29" t="e" cm="1">
        <f t="array" ref="LY29">_xlfn.IFNA(VLOOKUP($A29,TRANSPOSE(#REF!),LY$2+2,FALSE),0)</f>
        <v>#REF!</v>
      </c>
      <c r="LZ29" t="e" cm="1">
        <f t="array" ref="LZ29">_xlfn.IFNA(VLOOKUP($A29,TRANSPOSE(#REF!),LZ$2+2,FALSE),0)</f>
        <v>#REF!</v>
      </c>
      <c r="MA29" t="e" cm="1">
        <f t="array" ref="MA29">_xlfn.IFNA(VLOOKUP($A29,TRANSPOSE(#REF!),MA$2+2,FALSE),0)</f>
        <v>#REF!</v>
      </c>
      <c r="MB29" t="e" cm="1">
        <f t="array" ref="MB29">_xlfn.IFNA(VLOOKUP($A29,TRANSPOSE(#REF!),MB$2+2,FALSE),0)</f>
        <v>#REF!</v>
      </c>
      <c r="MC29" t="e" cm="1">
        <f t="array" ref="MC29">_xlfn.IFNA(VLOOKUP($A29,TRANSPOSE(#REF!),MC$2+2,FALSE),0)</f>
        <v>#REF!</v>
      </c>
      <c r="MD29" t="e" cm="1">
        <f t="array" ref="MD29">_xlfn.IFNA(VLOOKUP($A29,TRANSPOSE(#REF!),MD$2+2,FALSE),0)</f>
        <v>#REF!</v>
      </c>
      <c r="ME29" t="e" cm="1">
        <f t="array" ref="ME29">_xlfn.IFNA(VLOOKUP($A29,TRANSPOSE(#REF!),ME$2+2,FALSE),0)</f>
        <v>#REF!</v>
      </c>
      <c r="MF29" t="e" cm="1">
        <f t="array" ref="MF29">_xlfn.IFNA(VLOOKUP($A29,TRANSPOSE(#REF!),MF$2+2,FALSE),0)</f>
        <v>#REF!</v>
      </c>
      <c r="MG29" t="e" cm="1">
        <f t="array" ref="MG29">_xlfn.IFNA(VLOOKUP($A29,TRANSPOSE(#REF!),MG$2+2,FALSE),0)</f>
        <v>#REF!</v>
      </c>
      <c r="MH29" t="e" cm="1">
        <f t="array" ref="MH29">_xlfn.IFNA(VLOOKUP($A29,TRANSPOSE(#REF!),MH$2+2,FALSE),0)</f>
        <v>#REF!</v>
      </c>
      <c r="MI29" t="e" cm="1">
        <f t="array" ref="MI29">_xlfn.IFNA(VLOOKUP($A29,TRANSPOSE(#REF!),MI$2+2,FALSE),0)</f>
        <v>#REF!</v>
      </c>
      <c r="MJ29" t="e" cm="1">
        <f t="array" ref="MJ29">_xlfn.IFNA(VLOOKUP($A29,TRANSPOSE(#REF!),MJ$2+2,FALSE),0)</f>
        <v>#REF!</v>
      </c>
      <c r="MK29" t="e" cm="1">
        <f t="array" ref="MK29">_xlfn.IFNA(VLOOKUP($A29,TRANSPOSE(#REF!),MK$2+2,FALSE),0)</f>
        <v>#REF!</v>
      </c>
      <c r="ML29" t="e" cm="1">
        <f t="array" ref="ML29">_xlfn.IFNA(VLOOKUP($A29,TRANSPOSE(#REF!),ML$2+2,FALSE),0)</f>
        <v>#REF!</v>
      </c>
      <c r="MM29" t="e" cm="1">
        <f t="array" ref="MM29">_xlfn.IFNA(VLOOKUP($A29,TRANSPOSE(#REF!),MM$2+2,FALSE),0)</f>
        <v>#REF!</v>
      </c>
      <c r="MN29" t="e" cm="1">
        <f t="array" ref="MN29">_xlfn.IFNA(VLOOKUP($A29,TRANSPOSE(#REF!),MN$2+2,FALSE),0)</f>
        <v>#REF!</v>
      </c>
      <c r="MO29" t="e" cm="1">
        <f t="array" ref="MO29">_xlfn.IFNA(VLOOKUP($A29,TRANSPOSE(#REF!),MO$2+2,FALSE),0)</f>
        <v>#REF!</v>
      </c>
      <c r="MP29" t="e" cm="1">
        <f t="array" ref="MP29">_xlfn.IFNA(VLOOKUP($A29,TRANSPOSE(#REF!),MP$2+2,FALSE),0)</f>
        <v>#REF!</v>
      </c>
      <c r="MQ29" t="e" cm="1">
        <f t="array" ref="MQ29">_xlfn.IFNA(VLOOKUP($A29,TRANSPOSE(#REF!),MQ$2+2,FALSE),0)</f>
        <v>#REF!</v>
      </c>
      <c r="MR29" t="e" cm="1">
        <f t="array" ref="MR29">_xlfn.IFNA(VLOOKUP($A29,TRANSPOSE(#REF!),MR$2+2,FALSE),0)</f>
        <v>#REF!</v>
      </c>
      <c r="MS29" t="e" cm="1">
        <f t="array" ref="MS29">_xlfn.IFNA(VLOOKUP($A29,TRANSPOSE(#REF!),MS$2+2,FALSE),0)</f>
        <v>#REF!</v>
      </c>
      <c r="MT29" t="e" cm="1">
        <f t="array" ref="MT29">_xlfn.IFNA(VLOOKUP($A29,TRANSPOSE(#REF!),MT$2+2,FALSE),0)</f>
        <v>#REF!</v>
      </c>
      <c r="MU29" t="e" cm="1">
        <f t="array" ref="MU29">_xlfn.IFNA(VLOOKUP($A29,TRANSPOSE(#REF!),MU$2+2,FALSE),0)</f>
        <v>#REF!</v>
      </c>
      <c r="MV29" t="e" cm="1">
        <f t="array" ref="MV29">_xlfn.IFNA(VLOOKUP($A29,TRANSPOSE(#REF!),MV$2+2,FALSE),0)</f>
        <v>#REF!</v>
      </c>
      <c r="MW29" t="e" cm="1">
        <f t="array" ref="MW29">_xlfn.IFNA(VLOOKUP($A29,TRANSPOSE(#REF!),MW$2+2,FALSE),0)</f>
        <v>#REF!</v>
      </c>
      <c r="MX29" t="e" cm="1">
        <f t="array" ref="MX29">_xlfn.IFNA(VLOOKUP($A29,TRANSPOSE(#REF!),MX$2+2,FALSE),0)</f>
        <v>#REF!</v>
      </c>
      <c r="MY29" t="e" cm="1">
        <f t="array" ref="MY29">_xlfn.IFNA(VLOOKUP($A29,TRANSPOSE(#REF!),MY$2+2,FALSE),0)</f>
        <v>#REF!</v>
      </c>
      <c r="MZ29" t="e" cm="1">
        <f t="array" ref="MZ29">_xlfn.IFNA(VLOOKUP($A29,TRANSPOSE(#REF!),MZ$2+2,FALSE),0)</f>
        <v>#REF!</v>
      </c>
      <c r="NA29" t="e" cm="1">
        <f t="array" ref="NA29">_xlfn.IFNA(VLOOKUP($A29,TRANSPOSE(#REF!),NA$2+2,FALSE),0)</f>
        <v>#REF!</v>
      </c>
      <c r="NB29" t="e" cm="1">
        <f t="array" ref="NB29">_xlfn.IFNA(VLOOKUP($A29,TRANSPOSE(#REF!),NB$2+2,FALSE),0)</f>
        <v>#REF!</v>
      </c>
      <c r="NC29" t="e" cm="1">
        <f t="array" ref="NC29">_xlfn.IFNA(VLOOKUP($A29,TRANSPOSE(#REF!),NC$2+2,FALSE),0)</f>
        <v>#REF!</v>
      </c>
      <c r="ND29" t="e" cm="1">
        <f t="array" ref="ND29">_xlfn.IFNA(VLOOKUP($A29,TRANSPOSE(#REF!),ND$2+2,FALSE),0)</f>
        <v>#REF!</v>
      </c>
      <c r="NE29" t="e" cm="1">
        <f t="array" ref="NE29">_xlfn.IFNA(VLOOKUP($A29,TRANSPOSE(#REF!),NE$2+2,FALSE),0)</f>
        <v>#REF!</v>
      </c>
      <c r="NF29" t="e" cm="1">
        <f t="array" ref="NF29">_xlfn.IFNA(VLOOKUP($A29,TRANSPOSE(#REF!),NF$2+2,FALSE),0)</f>
        <v>#REF!</v>
      </c>
      <c r="NG29" t="e" cm="1">
        <f t="array" ref="NG29">_xlfn.IFNA(VLOOKUP($A29,TRANSPOSE(#REF!),NG$2+2,FALSE),0)</f>
        <v>#REF!</v>
      </c>
      <c r="NH29" t="e" cm="1">
        <f t="array" ref="NH29">_xlfn.IFNA(VLOOKUP($A29,TRANSPOSE(#REF!),NH$2+2,FALSE),0)</f>
        <v>#REF!</v>
      </c>
      <c r="NI29" t="e" cm="1">
        <f t="array" ref="NI29">_xlfn.IFNA(VLOOKUP($A29,TRANSPOSE(#REF!),NI$2+2,FALSE),0)</f>
        <v>#REF!</v>
      </c>
      <c r="NJ29" t="e" cm="1">
        <f t="array" ref="NJ29">_xlfn.IFNA(VLOOKUP($A29,TRANSPOSE(#REF!),NJ$2+2,FALSE),0)</f>
        <v>#REF!</v>
      </c>
      <c r="NL29" t="e">
        <f t="shared" si="0"/>
        <v>#REF!</v>
      </c>
      <c r="NM29" t="e">
        <f t="shared" si="1"/>
        <v>#REF!</v>
      </c>
    </row>
    <row r="30" spans="1:377" x14ac:dyDescent="0.3">
      <c r="A30" t="str">
        <v>PNL01_18</v>
      </c>
      <c r="B30" t="str">
        <v>Gebouwde omgeving</v>
      </c>
      <c r="C30" t="str">
        <v>Conversion</v>
      </c>
      <c r="D30" t="str">
        <v>Power NL</v>
      </c>
      <c r="E30" t="str">
        <v>Generation</v>
      </c>
      <c r="F30" t="str">
        <v>Electricity NL - LV</v>
      </c>
      <c r="G30" t="str">
        <v>Solar PV - Services - Power NL</v>
      </c>
      <c r="H30" t="str">
        <v>[GW]</v>
      </c>
      <c r="I30">
        <f>_xlfn.IFNA(VLOOKUP(A30,'[1]PASTE Cap_Investment'!A:B,2,FALSE),0)</f>
        <v>36.630000000000003</v>
      </c>
      <c r="J30" t="e" cm="1">
        <f t="array" ref="J30">_xlfn.IFNA(VLOOKUP($A30,TRANSPOSE(#REF!),J$2+2,FALSE),0)</f>
        <v>#REF!</v>
      </c>
      <c r="K30" t="e" cm="1">
        <f t="array" ref="K30">_xlfn.IFNA(VLOOKUP($A30,TRANSPOSE(#REF!),K$2+2,FALSE),0)</f>
        <v>#REF!</v>
      </c>
      <c r="L30" t="e" cm="1">
        <f t="array" ref="L30">_xlfn.IFNA(VLOOKUP($A30,TRANSPOSE(#REF!),L$2+2,FALSE),0)</f>
        <v>#REF!</v>
      </c>
      <c r="M30" t="e" cm="1">
        <f t="array" ref="M30">_xlfn.IFNA(VLOOKUP($A30,TRANSPOSE(#REF!),M$2+2,FALSE),0)</f>
        <v>#REF!</v>
      </c>
      <c r="N30" t="e" cm="1">
        <f t="array" ref="N30">_xlfn.IFNA(VLOOKUP($A30,TRANSPOSE(#REF!),N$2+2,FALSE),0)</f>
        <v>#REF!</v>
      </c>
      <c r="O30" t="e" cm="1">
        <f t="array" ref="O30">_xlfn.IFNA(VLOOKUP($A30,TRANSPOSE(#REF!),O$2+2,FALSE),0)</f>
        <v>#REF!</v>
      </c>
      <c r="P30" t="e" cm="1">
        <f t="array" ref="P30">_xlfn.IFNA(VLOOKUP($A30,TRANSPOSE(#REF!),P$2+2,FALSE),0)</f>
        <v>#REF!</v>
      </c>
      <c r="Q30" t="e" cm="1">
        <f t="array" ref="Q30">_xlfn.IFNA(VLOOKUP($A30,TRANSPOSE(#REF!),Q$2+2,FALSE),0)</f>
        <v>#REF!</v>
      </c>
      <c r="R30" t="e" cm="1">
        <f t="array" ref="R30">_xlfn.IFNA(VLOOKUP($A30,TRANSPOSE(#REF!),R$2+2,FALSE),0)</f>
        <v>#REF!</v>
      </c>
      <c r="S30" t="e" cm="1">
        <f t="array" ref="S30">_xlfn.IFNA(VLOOKUP($A30,TRANSPOSE(#REF!),S$2+2,FALSE),0)</f>
        <v>#REF!</v>
      </c>
      <c r="T30" t="e" cm="1">
        <f t="array" ref="T30">_xlfn.IFNA(VLOOKUP($A30,TRANSPOSE(#REF!),T$2+2,FALSE),0)</f>
        <v>#REF!</v>
      </c>
      <c r="U30" t="e" cm="1">
        <f t="array" ref="U30">_xlfn.IFNA(VLOOKUP($A30,TRANSPOSE(#REF!),U$2+2,FALSE),0)</f>
        <v>#REF!</v>
      </c>
      <c r="V30" t="e" cm="1">
        <f t="array" ref="V30">_xlfn.IFNA(VLOOKUP($A30,TRANSPOSE(#REF!),V$2+2,FALSE),0)</f>
        <v>#REF!</v>
      </c>
      <c r="W30" t="e" cm="1">
        <f t="array" ref="W30">_xlfn.IFNA(VLOOKUP($A30,TRANSPOSE(#REF!),W$2+2,FALSE),0)</f>
        <v>#REF!</v>
      </c>
      <c r="X30" t="e" cm="1">
        <f t="array" ref="X30">_xlfn.IFNA(VLOOKUP($A30,TRANSPOSE(#REF!),X$2+2,FALSE),0)</f>
        <v>#REF!</v>
      </c>
      <c r="Y30" t="e" cm="1">
        <f t="array" ref="Y30">_xlfn.IFNA(VLOOKUP($A30,TRANSPOSE(#REF!),Y$2+2,FALSE),0)</f>
        <v>#REF!</v>
      </c>
      <c r="Z30" t="e" cm="1">
        <f t="array" ref="Z30">_xlfn.IFNA(VLOOKUP($A30,TRANSPOSE(#REF!),Z$2+2,FALSE),0)</f>
        <v>#REF!</v>
      </c>
      <c r="AA30" t="e" cm="1">
        <f t="array" ref="AA30">_xlfn.IFNA(VLOOKUP($A30,TRANSPOSE(#REF!),AA$2+2,FALSE),0)</f>
        <v>#REF!</v>
      </c>
      <c r="AB30" t="e" cm="1">
        <f t="array" ref="AB30">_xlfn.IFNA(VLOOKUP($A30,TRANSPOSE(#REF!),AB$2+2,FALSE),0)</f>
        <v>#REF!</v>
      </c>
      <c r="AC30" t="e" cm="1">
        <f t="array" ref="AC30">_xlfn.IFNA(VLOOKUP($A30,TRANSPOSE(#REF!),AC$2+2,FALSE),0)</f>
        <v>#REF!</v>
      </c>
      <c r="AD30" t="e" cm="1">
        <f t="array" ref="AD30">_xlfn.IFNA(VLOOKUP($A30,TRANSPOSE(#REF!),AD$2+2,FALSE),0)</f>
        <v>#REF!</v>
      </c>
      <c r="AE30" t="e" cm="1">
        <f t="array" ref="AE30">_xlfn.IFNA(VLOOKUP($A30,TRANSPOSE(#REF!),AE$2+2,FALSE),0)</f>
        <v>#REF!</v>
      </c>
      <c r="AF30" t="e" cm="1">
        <f t="array" ref="AF30">_xlfn.IFNA(VLOOKUP($A30,TRANSPOSE(#REF!),AF$2+2,FALSE),0)</f>
        <v>#REF!</v>
      </c>
      <c r="AG30" t="e" cm="1">
        <f t="array" ref="AG30">_xlfn.IFNA(VLOOKUP($A30,TRANSPOSE(#REF!),AG$2+2,FALSE),0)</f>
        <v>#REF!</v>
      </c>
      <c r="AH30" t="e" cm="1">
        <f t="array" ref="AH30">_xlfn.IFNA(VLOOKUP($A30,TRANSPOSE(#REF!),AH$2+2,FALSE),0)</f>
        <v>#REF!</v>
      </c>
      <c r="AI30" t="e" cm="1">
        <f t="array" ref="AI30">_xlfn.IFNA(VLOOKUP($A30,TRANSPOSE(#REF!),AI$2+2,FALSE),0)</f>
        <v>#REF!</v>
      </c>
      <c r="AJ30" t="e" cm="1">
        <f t="array" ref="AJ30">_xlfn.IFNA(VLOOKUP($A30,TRANSPOSE(#REF!),AJ$2+2,FALSE),0)</f>
        <v>#REF!</v>
      </c>
      <c r="AK30" t="e" cm="1">
        <f t="array" ref="AK30">_xlfn.IFNA(VLOOKUP($A30,TRANSPOSE(#REF!),AK$2+2,FALSE),0)</f>
        <v>#REF!</v>
      </c>
      <c r="AL30" t="e" cm="1">
        <f t="array" ref="AL30">_xlfn.IFNA(VLOOKUP($A30,TRANSPOSE(#REF!),AL$2+2,FALSE),0)</f>
        <v>#REF!</v>
      </c>
      <c r="AM30" t="e" cm="1">
        <f t="array" ref="AM30">_xlfn.IFNA(VLOOKUP($A30,TRANSPOSE(#REF!),AM$2+2,FALSE),0)</f>
        <v>#REF!</v>
      </c>
      <c r="AN30" t="e" cm="1">
        <f t="array" ref="AN30">_xlfn.IFNA(VLOOKUP($A30,TRANSPOSE(#REF!),AN$2+2,FALSE),0)</f>
        <v>#REF!</v>
      </c>
      <c r="AO30" t="e" cm="1">
        <f t="array" ref="AO30">_xlfn.IFNA(VLOOKUP($A30,TRANSPOSE(#REF!),AO$2+2,FALSE),0)</f>
        <v>#REF!</v>
      </c>
      <c r="AP30" t="e" cm="1">
        <f t="array" ref="AP30">_xlfn.IFNA(VLOOKUP($A30,TRANSPOSE(#REF!),AP$2+2,FALSE),0)</f>
        <v>#REF!</v>
      </c>
      <c r="AQ30" t="e" cm="1">
        <f t="array" ref="AQ30">_xlfn.IFNA(VLOOKUP($A30,TRANSPOSE(#REF!),AQ$2+2,FALSE),0)</f>
        <v>#REF!</v>
      </c>
      <c r="AR30" t="e" cm="1">
        <f t="array" ref="AR30">_xlfn.IFNA(VLOOKUP($A30,TRANSPOSE(#REF!),AR$2+2,FALSE),0)</f>
        <v>#REF!</v>
      </c>
      <c r="AS30" t="e" cm="1">
        <f t="array" ref="AS30">_xlfn.IFNA(VLOOKUP($A30,TRANSPOSE(#REF!),AS$2+2,FALSE),0)</f>
        <v>#REF!</v>
      </c>
      <c r="AT30" t="e" cm="1">
        <f t="array" ref="AT30">_xlfn.IFNA(VLOOKUP($A30,TRANSPOSE(#REF!),AT$2+2,FALSE),0)</f>
        <v>#REF!</v>
      </c>
      <c r="AU30" t="e" cm="1">
        <f t="array" ref="AU30">_xlfn.IFNA(VLOOKUP($A30,TRANSPOSE(#REF!),AU$2+2,FALSE),0)</f>
        <v>#REF!</v>
      </c>
      <c r="AV30" t="e" cm="1">
        <f t="array" ref="AV30">_xlfn.IFNA(VLOOKUP($A30,TRANSPOSE(#REF!),AV$2+2,FALSE),0)</f>
        <v>#REF!</v>
      </c>
      <c r="AW30" t="e" cm="1">
        <f t="array" ref="AW30">_xlfn.IFNA(VLOOKUP($A30,TRANSPOSE(#REF!),AW$2+2,FALSE),0)</f>
        <v>#REF!</v>
      </c>
      <c r="AX30" t="e" cm="1">
        <f t="array" ref="AX30">_xlfn.IFNA(VLOOKUP($A30,TRANSPOSE(#REF!),AX$2+2,FALSE),0)</f>
        <v>#REF!</v>
      </c>
      <c r="AY30" t="e" cm="1">
        <f t="array" ref="AY30">_xlfn.IFNA(VLOOKUP($A30,TRANSPOSE(#REF!),AY$2+2,FALSE),0)</f>
        <v>#REF!</v>
      </c>
      <c r="AZ30" t="e" cm="1">
        <f t="array" ref="AZ30">_xlfn.IFNA(VLOOKUP($A30,TRANSPOSE(#REF!),AZ$2+2,FALSE),0)</f>
        <v>#REF!</v>
      </c>
      <c r="BA30" t="e" cm="1">
        <f t="array" ref="BA30">_xlfn.IFNA(VLOOKUP($A30,TRANSPOSE(#REF!),BA$2+2,FALSE),0)</f>
        <v>#REF!</v>
      </c>
      <c r="BB30" t="e" cm="1">
        <f t="array" ref="BB30">_xlfn.IFNA(VLOOKUP($A30,TRANSPOSE(#REF!),BB$2+2,FALSE),0)</f>
        <v>#REF!</v>
      </c>
      <c r="BC30" t="e" cm="1">
        <f t="array" ref="BC30">_xlfn.IFNA(VLOOKUP($A30,TRANSPOSE(#REF!),BC$2+2,FALSE),0)</f>
        <v>#REF!</v>
      </c>
      <c r="BD30" t="e" cm="1">
        <f t="array" ref="BD30">_xlfn.IFNA(VLOOKUP($A30,TRANSPOSE(#REF!),BD$2+2,FALSE),0)</f>
        <v>#REF!</v>
      </c>
      <c r="BE30" t="e" cm="1">
        <f t="array" ref="BE30">_xlfn.IFNA(VLOOKUP($A30,TRANSPOSE(#REF!),BE$2+2,FALSE),0)</f>
        <v>#REF!</v>
      </c>
      <c r="BF30" t="e" cm="1">
        <f t="array" ref="BF30">_xlfn.IFNA(VLOOKUP($A30,TRANSPOSE(#REF!),BF$2+2,FALSE),0)</f>
        <v>#REF!</v>
      </c>
      <c r="BG30" t="e" cm="1">
        <f t="array" ref="BG30">_xlfn.IFNA(VLOOKUP($A30,TRANSPOSE(#REF!),BG$2+2,FALSE),0)</f>
        <v>#REF!</v>
      </c>
      <c r="BH30" t="e" cm="1">
        <f t="array" ref="BH30">_xlfn.IFNA(VLOOKUP($A30,TRANSPOSE(#REF!),BH$2+2,FALSE),0)</f>
        <v>#REF!</v>
      </c>
      <c r="BI30" t="e" cm="1">
        <f t="array" ref="BI30">_xlfn.IFNA(VLOOKUP($A30,TRANSPOSE(#REF!),BI$2+2,FALSE),0)</f>
        <v>#REF!</v>
      </c>
      <c r="BJ30" t="e" cm="1">
        <f t="array" ref="BJ30">_xlfn.IFNA(VLOOKUP($A30,TRANSPOSE(#REF!),BJ$2+2,FALSE),0)</f>
        <v>#REF!</v>
      </c>
      <c r="BK30" t="e" cm="1">
        <f t="array" ref="BK30">_xlfn.IFNA(VLOOKUP($A30,TRANSPOSE(#REF!),BK$2+2,FALSE),0)</f>
        <v>#REF!</v>
      </c>
      <c r="BL30" t="e" cm="1">
        <f t="array" ref="BL30">_xlfn.IFNA(VLOOKUP($A30,TRANSPOSE(#REF!),BL$2+2,FALSE),0)</f>
        <v>#REF!</v>
      </c>
      <c r="BM30" t="e" cm="1">
        <f t="array" ref="BM30">_xlfn.IFNA(VLOOKUP($A30,TRANSPOSE(#REF!),BM$2+2,FALSE),0)</f>
        <v>#REF!</v>
      </c>
      <c r="BN30" t="e" cm="1">
        <f t="array" ref="BN30">_xlfn.IFNA(VLOOKUP($A30,TRANSPOSE(#REF!),BN$2+2,FALSE),0)</f>
        <v>#REF!</v>
      </c>
      <c r="BO30" t="e" cm="1">
        <f t="array" ref="BO30">_xlfn.IFNA(VLOOKUP($A30,TRANSPOSE(#REF!),BO$2+2,FALSE),0)</f>
        <v>#REF!</v>
      </c>
      <c r="BP30" t="e" cm="1">
        <f t="array" ref="BP30">_xlfn.IFNA(VLOOKUP($A30,TRANSPOSE(#REF!),BP$2+2,FALSE),0)</f>
        <v>#REF!</v>
      </c>
      <c r="BQ30" t="e" cm="1">
        <f t="array" ref="BQ30">_xlfn.IFNA(VLOOKUP($A30,TRANSPOSE(#REF!),BQ$2+2,FALSE),0)</f>
        <v>#REF!</v>
      </c>
      <c r="BR30" t="e" cm="1">
        <f t="array" ref="BR30">_xlfn.IFNA(VLOOKUP($A30,TRANSPOSE(#REF!),BR$2+2,FALSE),0)</f>
        <v>#REF!</v>
      </c>
      <c r="BS30" t="e" cm="1">
        <f t="array" ref="BS30">_xlfn.IFNA(VLOOKUP($A30,TRANSPOSE(#REF!),BS$2+2,FALSE),0)</f>
        <v>#REF!</v>
      </c>
      <c r="BT30" t="e" cm="1">
        <f t="array" ref="BT30">_xlfn.IFNA(VLOOKUP($A30,TRANSPOSE(#REF!),BT$2+2,FALSE),0)</f>
        <v>#REF!</v>
      </c>
      <c r="BU30" t="e" cm="1">
        <f t="array" ref="BU30">_xlfn.IFNA(VLOOKUP($A30,TRANSPOSE(#REF!),BU$2+2,FALSE),0)</f>
        <v>#REF!</v>
      </c>
      <c r="BV30" t="e" cm="1">
        <f t="array" ref="BV30">_xlfn.IFNA(VLOOKUP($A30,TRANSPOSE(#REF!),BV$2+2,FALSE),0)</f>
        <v>#REF!</v>
      </c>
      <c r="BW30" t="e" cm="1">
        <f t="array" ref="BW30">_xlfn.IFNA(VLOOKUP($A30,TRANSPOSE(#REF!),BW$2+2,FALSE),0)</f>
        <v>#REF!</v>
      </c>
      <c r="BX30" t="e" cm="1">
        <f t="array" ref="BX30">_xlfn.IFNA(VLOOKUP($A30,TRANSPOSE(#REF!),BX$2+2,FALSE),0)</f>
        <v>#REF!</v>
      </c>
      <c r="BY30" t="e" cm="1">
        <f t="array" ref="BY30">_xlfn.IFNA(VLOOKUP($A30,TRANSPOSE(#REF!),BY$2+2,FALSE),0)</f>
        <v>#REF!</v>
      </c>
      <c r="BZ30" t="e" cm="1">
        <f t="array" ref="BZ30">_xlfn.IFNA(VLOOKUP($A30,TRANSPOSE(#REF!),BZ$2+2,FALSE),0)</f>
        <v>#REF!</v>
      </c>
      <c r="CA30" t="e" cm="1">
        <f t="array" ref="CA30">_xlfn.IFNA(VLOOKUP($A30,TRANSPOSE(#REF!),CA$2+2,FALSE),0)</f>
        <v>#REF!</v>
      </c>
      <c r="CB30" t="e" cm="1">
        <f t="array" ref="CB30">_xlfn.IFNA(VLOOKUP($A30,TRANSPOSE(#REF!),CB$2+2,FALSE),0)</f>
        <v>#REF!</v>
      </c>
      <c r="CC30" t="e" cm="1">
        <f t="array" ref="CC30">_xlfn.IFNA(VLOOKUP($A30,TRANSPOSE(#REF!),CC$2+2,FALSE),0)</f>
        <v>#REF!</v>
      </c>
      <c r="CD30" t="e" cm="1">
        <f t="array" ref="CD30">_xlfn.IFNA(VLOOKUP($A30,TRANSPOSE(#REF!),CD$2+2,FALSE),0)</f>
        <v>#REF!</v>
      </c>
      <c r="CE30" t="e" cm="1">
        <f t="array" ref="CE30">_xlfn.IFNA(VLOOKUP($A30,TRANSPOSE(#REF!),CE$2+2,FALSE),0)</f>
        <v>#REF!</v>
      </c>
      <c r="CF30" t="e" cm="1">
        <f t="array" ref="CF30">_xlfn.IFNA(VLOOKUP($A30,TRANSPOSE(#REF!),CF$2+2,FALSE),0)</f>
        <v>#REF!</v>
      </c>
      <c r="CG30" t="e" cm="1">
        <f t="array" ref="CG30">_xlfn.IFNA(VLOOKUP($A30,TRANSPOSE(#REF!),CG$2+2,FALSE),0)</f>
        <v>#REF!</v>
      </c>
      <c r="CH30" t="e" cm="1">
        <f t="array" ref="CH30">_xlfn.IFNA(VLOOKUP($A30,TRANSPOSE(#REF!),CH$2+2,FALSE),0)</f>
        <v>#REF!</v>
      </c>
      <c r="CI30" t="e" cm="1">
        <f t="array" ref="CI30">_xlfn.IFNA(VLOOKUP($A30,TRANSPOSE(#REF!),CI$2+2,FALSE),0)</f>
        <v>#REF!</v>
      </c>
      <c r="CJ30" t="e" cm="1">
        <f t="array" ref="CJ30">_xlfn.IFNA(VLOOKUP($A30,TRANSPOSE(#REF!),CJ$2+2,FALSE),0)</f>
        <v>#REF!</v>
      </c>
      <c r="CK30" t="e" cm="1">
        <f t="array" ref="CK30">_xlfn.IFNA(VLOOKUP($A30,TRANSPOSE(#REF!),CK$2+2,FALSE),0)</f>
        <v>#REF!</v>
      </c>
      <c r="CL30" t="e" cm="1">
        <f t="array" ref="CL30">_xlfn.IFNA(VLOOKUP($A30,TRANSPOSE(#REF!),CL$2+2,FALSE),0)</f>
        <v>#REF!</v>
      </c>
      <c r="CM30" t="e" cm="1">
        <f t="array" ref="CM30">_xlfn.IFNA(VLOOKUP($A30,TRANSPOSE(#REF!),CM$2+2,FALSE),0)</f>
        <v>#REF!</v>
      </c>
      <c r="CN30" t="e" cm="1">
        <f t="array" ref="CN30">_xlfn.IFNA(VLOOKUP($A30,TRANSPOSE(#REF!),CN$2+2,FALSE),0)</f>
        <v>#REF!</v>
      </c>
      <c r="CO30" t="e" cm="1">
        <f t="array" ref="CO30">_xlfn.IFNA(VLOOKUP($A30,TRANSPOSE(#REF!),CO$2+2,FALSE),0)</f>
        <v>#REF!</v>
      </c>
      <c r="CP30" t="e" cm="1">
        <f t="array" ref="CP30">_xlfn.IFNA(VLOOKUP($A30,TRANSPOSE(#REF!),CP$2+2,FALSE),0)</f>
        <v>#REF!</v>
      </c>
      <c r="CQ30" t="e" cm="1">
        <f t="array" ref="CQ30">_xlfn.IFNA(VLOOKUP($A30,TRANSPOSE(#REF!),CQ$2+2,FALSE),0)</f>
        <v>#REF!</v>
      </c>
      <c r="CR30" t="e" cm="1">
        <f t="array" ref="CR30">_xlfn.IFNA(VLOOKUP($A30,TRANSPOSE(#REF!),CR$2+2,FALSE),0)</f>
        <v>#REF!</v>
      </c>
      <c r="CS30" t="e" cm="1">
        <f t="array" ref="CS30">_xlfn.IFNA(VLOOKUP($A30,TRANSPOSE(#REF!),CS$2+2,FALSE),0)</f>
        <v>#REF!</v>
      </c>
      <c r="CT30" t="e" cm="1">
        <f t="array" ref="CT30">_xlfn.IFNA(VLOOKUP($A30,TRANSPOSE(#REF!),CT$2+2,FALSE),0)</f>
        <v>#REF!</v>
      </c>
      <c r="CU30" t="e" cm="1">
        <f t="array" ref="CU30">_xlfn.IFNA(VLOOKUP($A30,TRANSPOSE(#REF!),CU$2+2,FALSE),0)</f>
        <v>#REF!</v>
      </c>
      <c r="CV30" t="e" cm="1">
        <f t="array" ref="CV30">_xlfn.IFNA(VLOOKUP($A30,TRANSPOSE(#REF!),CV$2+2,FALSE),0)</f>
        <v>#REF!</v>
      </c>
      <c r="CW30" t="e" cm="1">
        <f t="array" ref="CW30">_xlfn.IFNA(VLOOKUP($A30,TRANSPOSE(#REF!),CW$2+2,FALSE),0)</f>
        <v>#REF!</v>
      </c>
      <c r="CX30" t="e" cm="1">
        <f t="array" ref="CX30">_xlfn.IFNA(VLOOKUP($A30,TRANSPOSE(#REF!),CX$2+2,FALSE),0)</f>
        <v>#REF!</v>
      </c>
      <c r="CY30" t="e" cm="1">
        <f t="array" ref="CY30">_xlfn.IFNA(VLOOKUP($A30,TRANSPOSE(#REF!),CY$2+2,FALSE),0)</f>
        <v>#REF!</v>
      </c>
      <c r="CZ30" t="e" cm="1">
        <f t="array" ref="CZ30">_xlfn.IFNA(VLOOKUP($A30,TRANSPOSE(#REF!),CZ$2+2,FALSE),0)</f>
        <v>#REF!</v>
      </c>
      <c r="DA30" t="e" cm="1">
        <f t="array" ref="DA30">_xlfn.IFNA(VLOOKUP($A30,TRANSPOSE(#REF!),DA$2+2,FALSE),0)</f>
        <v>#REF!</v>
      </c>
      <c r="DB30" t="e" cm="1">
        <f t="array" ref="DB30">_xlfn.IFNA(VLOOKUP($A30,TRANSPOSE(#REF!),DB$2+2,FALSE),0)</f>
        <v>#REF!</v>
      </c>
      <c r="DC30" t="e" cm="1">
        <f t="array" ref="DC30">_xlfn.IFNA(VLOOKUP($A30,TRANSPOSE(#REF!),DC$2+2,FALSE),0)</f>
        <v>#REF!</v>
      </c>
      <c r="DD30" t="e" cm="1">
        <f t="array" ref="DD30">_xlfn.IFNA(VLOOKUP($A30,TRANSPOSE(#REF!),DD$2+2,FALSE),0)</f>
        <v>#REF!</v>
      </c>
      <c r="DE30" t="e" cm="1">
        <f t="array" ref="DE30">_xlfn.IFNA(VLOOKUP($A30,TRANSPOSE(#REF!),DE$2+2,FALSE),0)</f>
        <v>#REF!</v>
      </c>
      <c r="DF30" t="e" cm="1">
        <f t="array" ref="DF30">_xlfn.IFNA(VLOOKUP($A30,TRANSPOSE(#REF!),DF$2+2,FALSE),0)</f>
        <v>#REF!</v>
      </c>
      <c r="DG30" t="e" cm="1">
        <f t="array" ref="DG30">_xlfn.IFNA(VLOOKUP($A30,TRANSPOSE(#REF!),DG$2+2,FALSE),0)</f>
        <v>#REF!</v>
      </c>
      <c r="DH30" t="e" cm="1">
        <f t="array" ref="DH30">_xlfn.IFNA(VLOOKUP($A30,TRANSPOSE(#REF!),DH$2+2,FALSE),0)</f>
        <v>#REF!</v>
      </c>
      <c r="DI30" t="e" cm="1">
        <f t="array" ref="DI30">_xlfn.IFNA(VLOOKUP($A30,TRANSPOSE(#REF!),DI$2+2,FALSE),0)</f>
        <v>#REF!</v>
      </c>
      <c r="DJ30" t="e" cm="1">
        <f t="array" ref="DJ30">_xlfn.IFNA(VLOOKUP($A30,TRANSPOSE(#REF!),DJ$2+2,FALSE),0)</f>
        <v>#REF!</v>
      </c>
      <c r="DK30" t="e" cm="1">
        <f t="array" ref="DK30">_xlfn.IFNA(VLOOKUP($A30,TRANSPOSE(#REF!),DK$2+2,FALSE),0)</f>
        <v>#REF!</v>
      </c>
      <c r="DL30" t="e" cm="1">
        <f t="array" ref="DL30">_xlfn.IFNA(VLOOKUP($A30,TRANSPOSE(#REF!),DL$2+2,FALSE),0)</f>
        <v>#REF!</v>
      </c>
      <c r="DM30" t="e" cm="1">
        <f t="array" ref="DM30">_xlfn.IFNA(VLOOKUP($A30,TRANSPOSE(#REF!),DM$2+2,FALSE),0)</f>
        <v>#REF!</v>
      </c>
      <c r="DN30" t="e" cm="1">
        <f t="array" ref="DN30">_xlfn.IFNA(VLOOKUP($A30,TRANSPOSE(#REF!),DN$2+2,FALSE),0)</f>
        <v>#REF!</v>
      </c>
      <c r="DO30" t="e" cm="1">
        <f t="array" ref="DO30">_xlfn.IFNA(VLOOKUP($A30,TRANSPOSE(#REF!),DO$2+2,FALSE),0)</f>
        <v>#REF!</v>
      </c>
      <c r="DP30" t="e" cm="1">
        <f t="array" ref="DP30">_xlfn.IFNA(VLOOKUP($A30,TRANSPOSE(#REF!),DP$2+2,FALSE),0)</f>
        <v>#REF!</v>
      </c>
      <c r="DQ30" t="e" cm="1">
        <f t="array" ref="DQ30">_xlfn.IFNA(VLOOKUP($A30,TRANSPOSE(#REF!),DQ$2+2,FALSE),0)</f>
        <v>#REF!</v>
      </c>
      <c r="DR30" t="e" cm="1">
        <f t="array" ref="DR30">_xlfn.IFNA(VLOOKUP($A30,TRANSPOSE(#REF!),DR$2+2,FALSE),0)</f>
        <v>#REF!</v>
      </c>
      <c r="DS30" t="e" cm="1">
        <f t="array" ref="DS30">_xlfn.IFNA(VLOOKUP($A30,TRANSPOSE(#REF!),DS$2+2,FALSE),0)</f>
        <v>#REF!</v>
      </c>
      <c r="DT30" t="e" cm="1">
        <f t="array" ref="DT30">_xlfn.IFNA(VLOOKUP($A30,TRANSPOSE(#REF!),DT$2+2,FALSE),0)</f>
        <v>#REF!</v>
      </c>
      <c r="DU30" t="e" cm="1">
        <f t="array" ref="DU30">_xlfn.IFNA(VLOOKUP($A30,TRANSPOSE(#REF!),DU$2+2,FALSE),0)</f>
        <v>#REF!</v>
      </c>
      <c r="DV30" t="e" cm="1">
        <f t="array" ref="DV30">_xlfn.IFNA(VLOOKUP($A30,TRANSPOSE(#REF!),DV$2+2,FALSE),0)</f>
        <v>#REF!</v>
      </c>
      <c r="DW30" t="e" cm="1">
        <f t="array" ref="DW30">_xlfn.IFNA(VLOOKUP($A30,TRANSPOSE(#REF!),DW$2+2,FALSE),0)</f>
        <v>#REF!</v>
      </c>
      <c r="DX30" t="e" cm="1">
        <f t="array" ref="DX30">_xlfn.IFNA(VLOOKUP($A30,TRANSPOSE(#REF!),DX$2+2,FALSE),0)</f>
        <v>#REF!</v>
      </c>
      <c r="DY30" t="e" cm="1">
        <f t="array" ref="DY30">_xlfn.IFNA(VLOOKUP($A30,TRANSPOSE(#REF!),DY$2+2,FALSE),0)</f>
        <v>#REF!</v>
      </c>
      <c r="DZ30" t="e" cm="1">
        <f t="array" ref="DZ30">_xlfn.IFNA(VLOOKUP($A30,TRANSPOSE(#REF!),DZ$2+2,FALSE),0)</f>
        <v>#REF!</v>
      </c>
      <c r="EA30" t="e" cm="1">
        <f t="array" ref="EA30">_xlfn.IFNA(VLOOKUP($A30,TRANSPOSE(#REF!),EA$2+2,FALSE),0)</f>
        <v>#REF!</v>
      </c>
      <c r="EB30" t="e" cm="1">
        <f t="array" ref="EB30">_xlfn.IFNA(VLOOKUP($A30,TRANSPOSE(#REF!),EB$2+2,FALSE),0)</f>
        <v>#REF!</v>
      </c>
      <c r="EC30" t="e" cm="1">
        <f t="array" ref="EC30">_xlfn.IFNA(VLOOKUP($A30,TRANSPOSE(#REF!),EC$2+2,FALSE),0)</f>
        <v>#REF!</v>
      </c>
      <c r="ED30" t="e" cm="1">
        <f t="array" ref="ED30">_xlfn.IFNA(VLOOKUP($A30,TRANSPOSE(#REF!),ED$2+2,FALSE),0)</f>
        <v>#REF!</v>
      </c>
      <c r="EE30" t="e" cm="1">
        <f t="array" ref="EE30">_xlfn.IFNA(VLOOKUP($A30,TRANSPOSE(#REF!),EE$2+2,FALSE),0)</f>
        <v>#REF!</v>
      </c>
      <c r="EF30" t="e" cm="1">
        <f t="array" ref="EF30">_xlfn.IFNA(VLOOKUP($A30,TRANSPOSE(#REF!),EF$2+2,FALSE),0)</f>
        <v>#REF!</v>
      </c>
      <c r="EG30" t="e" cm="1">
        <f t="array" ref="EG30">_xlfn.IFNA(VLOOKUP($A30,TRANSPOSE(#REF!),EG$2+2,FALSE),0)</f>
        <v>#REF!</v>
      </c>
      <c r="EH30" t="e" cm="1">
        <f t="array" ref="EH30">_xlfn.IFNA(VLOOKUP($A30,TRANSPOSE(#REF!),EH$2+2,FALSE),0)</f>
        <v>#REF!</v>
      </c>
      <c r="EI30" t="e" cm="1">
        <f t="array" ref="EI30">_xlfn.IFNA(VLOOKUP($A30,TRANSPOSE(#REF!),EI$2+2,FALSE),0)</f>
        <v>#REF!</v>
      </c>
      <c r="EJ30" t="e" cm="1">
        <f t="array" ref="EJ30">_xlfn.IFNA(VLOOKUP($A30,TRANSPOSE(#REF!),EJ$2+2,FALSE),0)</f>
        <v>#REF!</v>
      </c>
      <c r="EK30" t="e" cm="1">
        <f t="array" ref="EK30">_xlfn.IFNA(VLOOKUP($A30,TRANSPOSE(#REF!),EK$2+2,FALSE),0)</f>
        <v>#REF!</v>
      </c>
      <c r="EL30" t="e" cm="1">
        <f t="array" ref="EL30">_xlfn.IFNA(VLOOKUP($A30,TRANSPOSE(#REF!),EL$2+2,FALSE),0)</f>
        <v>#REF!</v>
      </c>
      <c r="EM30" t="e" cm="1">
        <f t="array" ref="EM30">_xlfn.IFNA(VLOOKUP($A30,TRANSPOSE(#REF!),EM$2+2,FALSE),0)</f>
        <v>#REF!</v>
      </c>
      <c r="EN30" t="e" cm="1">
        <f t="array" ref="EN30">_xlfn.IFNA(VLOOKUP($A30,TRANSPOSE(#REF!),EN$2+2,FALSE),0)</f>
        <v>#REF!</v>
      </c>
      <c r="EO30" t="e" cm="1">
        <f t="array" ref="EO30">_xlfn.IFNA(VLOOKUP($A30,TRANSPOSE(#REF!),EO$2+2,FALSE),0)</f>
        <v>#REF!</v>
      </c>
      <c r="EP30" t="e" cm="1">
        <f t="array" ref="EP30">_xlfn.IFNA(VLOOKUP($A30,TRANSPOSE(#REF!),EP$2+2,FALSE),0)</f>
        <v>#REF!</v>
      </c>
      <c r="EQ30" t="e" cm="1">
        <f t="array" ref="EQ30">_xlfn.IFNA(VLOOKUP($A30,TRANSPOSE(#REF!),EQ$2+2,FALSE),0)</f>
        <v>#REF!</v>
      </c>
      <c r="ER30" t="e" cm="1">
        <f t="array" ref="ER30">_xlfn.IFNA(VLOOKUP($A30,TRANSPOSE(#REF!),ER$2+2,FALSE),0)</f>
        <v>#REF!</v>
      </c>
      <c r="ES30" t="e" cm="1">
        <f t="array" ref="ES30">_xlfn.IFNA(VLOOKUP($A30,TRANSPOSE(#REF!),ES$2+2,FALSE),0)</f>
        <v>#REF!</v>
      </c>
      <c r="ET30" t="e" cm="1">
        <f t="array" ref="ET30">_xlfn.IFNA(VLOOKUP($A30,TRANSPOSE(#REF!),ET$2+2,FALSE),0)</f>
        <v>#REF!</v>
      </c>
      <c r="EU30" t="e" cm="1">
        <f t="array" ref="EU30">_xlfn.IFNA(VLOOKUP($A30,TRANSPOSE(#REF!),EU$2+2,FALSE),0)</f>
        <v>#REF!</v>
      </c>
      <c r="EV30" t="e" cm="1">
        <f t="array" ref="EV30">_xlfn.IFNA(VLOOKUP($A30,TRANSPOSE(#REF!),EV$2+2,FALSE),0)</f>
        <v>#REF!</v>
      </c>
      <c r="EW30" t="e" cm="1">
        <f t="array" ref="EW30">_xlfn.IFNA(VLOOKUP($A30,TRANSPOSE(#REF!),EW$2+2,FALSE),0)</f>
        <v>#REF!</v>
      </c>
      <c r="EX30" t="e" cm="1">
        <f t="array" ref="EX30">_xlfn.IFNA(VLOOKUP($A30,TRANSPOSE(#REF!),EX$2+2,FALSE),0)</f>
        <v>#REF!</v>
      </c>
      <c r="EY30" t="e" cm="1">
        <f t="array" ref="EY30">_xlfn.IFNA(VLOOKUP($A30,TRANSPOSE(#REF!),EY$2+2,FALSE),0)</f>
        <v>#REF!</v>
      </c>
      <c r="EZ30" t="e" cm="1">
        <f t="array" ref="EZ30">_xlfn.IFNA(VLOOKUP($A30,TRANSPOSE(#REF!),EZ$2+2,FALSE),0)</f>
        <v>#REF!</v>
      </c>
      <c r="FA30" t="e" cm="1">
        <f t="array" ref="FA30">_xlfn.IFNA(VLOOKUP($A30,TRANSPOSE(#REF!),FA$2+2,FALSE),0)</f>
        <v>#REF!</v>
      </c>
      <c r="FB30" t="e" cm="1">
        <f t="array" ref="FB30">_xlfn.IFNA(VLOOKUP($A30,TRANSPOSE(#REF!),FB$2+2,FALSE),0)</f>
        <v>#REF!</v>
      </c>
      <c r="FC30" t="e" cm="1">
        <f t="array" ref="FC30">_xlfn.IFNA(VLOOKUP($A30,TRANSPOSE(#REF!),FC$2+2,FALSE),0)</f>
        <v>#REF!</v>
      </c>
      <c r="FD30" t="e" cm="1">
        <f t="array" ref="FD30">_xlfn.IFNA(VLOOKUP($A30,TRANSPOSE(#REF!),FD$2+2,FALSE),0)</f>
        <v>#REF!</v>
      </c>
      <c r="FE30" t="e" cm="1">
        <f t="array" ref="FE30">_xlfn.IFNA(VLOOKUP($A30,TRANSPOSE(#REF!),FE$2+2,FALSE),0)</f>
        <v>#REF!</v>
      </c>
      <c r="FF30" t="e" cm="1">
        <f t="array" ref="FF30">_xlfn.IFNA(VLOOKUP($A30,TRANSPOSE(#REF!),FF$2+2,FALSE),0)</f>
        <v>#REF!</v>
      </c>
      <c r="FG30" t="e" cm="1">
        <f t="array" ref="FG30">_xlfn.IFNA(VLOOKUP($A30,TRANSPOSE(#REF!),FG$2+2,FALSE),0)</f>
        <v>#REF!</v>
      </c>
      <c r="FH30" t="e" cm="1">
        <f t="array" ref="FH30">_xlfn.IFNA(VLOOKUP($A30,TRANSPOSE(#REF!),FH$2+2,FALSE),0)</f>
        <v>#REF!</v>
      </c>
      <c r="FI30" t="e" cm="1">
        <f t="array" ref="FI30">_xlfn.IFNA(VLOOKUP($A30,TRANSPOSE(#REF!),FI$2+2,FALSE),0)</f>
        <v>#REF!</v>
      </c>
      <c r="FJ30" t="e" cm="1">
        <f t="array" ref="FJ30">_xlfn.IFNA(VLOOKUP($A30,TRANSPOSE(#REF!),FJ$2+2,FALSE),0)</f>
        <v>#REF!</v>
      </c>
      <c r="FK30" t="e" cm="1">
        <f t="array" ref="FK30">_xlfn.IFNA(VLOOKUP($A30,TRANSPOSE(#REF!),FK$2+2,FALSE),0)</f>
        <v>#REF!</v>
      </c>
      <c r="FL30" t="e" cm="1">
        <f t="array" ref="FL30">_xlfn.IFNA(VLOOKUP($A30,TRANSPOSE(#REF!),FL$2+2,FALSE),0)</f>
        <v>#REF!</v>
      </c>
      <c r="FM30" t="e" cm="1">
        <f t="array" ref="FM30">_xlfn.IFNA(VLOOKUP($A30,TRANSPOSE(#REF!),FM$2+2,FALSE),0)</f>
        <v>#REF!</v>
      </c>
      <c r="FN30" t="e" cm="1">
        <f t="array" ref="FN30">_xlfn.IFNA(VLOOKUP($A30,TRANSPOSE(#REF!),FN$2+2,FALSE),0)</f>
        <v>#REF!</v>
      </c>
      <c r="FO30" t="e" cm="1">
        <f t="array" ref="FO30">_xlfn.IFNA(VLOOKUP($A30,TRANSPOSE(#REF!),FO$2+2,FALSE),0)</f>
        <v>#REF!</v>
      </c>
      <c r="FP30" t="e" cm="1">
        <f t="array" ref="FP30">_xlfn.IFNA(VLOOKUP($A30,TRANSPOSE(#REF!),FP$2+2,FALSE),0)</f>
        <v>#REF!</v>
      </c>
      <c r="FQ30" t="e" cm="1">
        <f t="array" ref="FQ30">_xlfn.IFNA(VLOOKUP($A30,TRANSPOSE(#REF!),FQ$2+2,FALSE),0)</f>
        <v>#REF!</v>
      </c>
      <c r="FR30" t="e" cm="1">
        <f t="array" ref="FR30">_xlfn.IFNA(VLOOKUP($A30,TRANSPOSE(#REF!),FR$2+2,FALSE),0)</f>
        <v>#REF!</v>
      </c>
      <c r="FS30" t="e" cm="1">
        <f t="array" ref="FS30">_xlfn.IFNA(VLOOKUP($A30,TRANSPOSE(#REF!),FS$2+2,FALSE),0)</f>
        <v>#REF!</v>
      </c>
      <c r="FT30" t="e" cm="1">
        <f t="array" ref="FT30">_xlfn.IFNA(VLOOKUP($A30,TRANSPOSE(#REF!),FT$2+2,FALSE),0)</f>
        <v>#REF!</v>
      </c>
      <c r="FU30" t="e" cm="1">
        <f t="array" ref="FU30">_xlfn.IFNA(VLOOKUP($A30,TRANSPOSE(#REF!),FU$2+2,FALSE),0)</f>
        <v>#REF!</v>
      </c>
      <c r="FV30" t="e" cm="1">
        <f t="array" ref="FV30">_xlfn.IFNA(VLOOKUP($A30,TRANSPOSE(#REF!),FV$2+2,FALSE),0)</f>
        <v>#REF!</v>
      </c>
      <c r="FW30" t="e" cm="1">
        <f t="array" ref="FW30">_xlfn.IFNA(VLOOKUP($A30,TRANSPOSE(#REF!),FW$2+2,FALSE),0)</f>
        <v>#REF!</v>
      </c>
      <c r="FX30" t="e" cm="1">
        <f t="array" ref="FX30">_xlfn.IFNA(VLOOKUP($A30,TRANSPOSE(#REF!),FX$2+2,FALSE),0)</f>
        <v>#REF!</v>
      </c>
      <c r="FY30" t="e" cm="1">
        <f t="array" ref="FY30">_xlfn.IFNA(VLOOKUP($A30,TRANSPOSE(#REF!),FY$2+2,FALSE),0)</f>
        <v>#REF!</v>
      </c>
      <c r="FZ30" t="e" cm="1">
        <f t="array" ref="FZ30">_xlfn.IFNA(VLOOKUP($A30,TRANSPOSE(#REF!),FZ$2+2,FALSE),0)</f>
        <v>#REF!</v>
      </c>
      <c r="GA30" t="e" cm="1">
        <f t="array" ref="GA30">_xlfn.IFNA(VLOOKUP($A30,TRANSPOSE(#REF!),GA$2+2,FALSE),0)</f>
        <v>#REF!</v>
      </c>
      <c r="GB30" t="e" cm="1">
        <f t="array" ref="GB30">_xlfn.IFNA(VLOOKUP($A30,TRANSPOSE(#REF!),GB$2+2,FALSE),0)</f>
        <v>#REF!</v>
      </c>
      <c r="GC30" t="e" cm="1">
        <f t="array" ref="GC30">_xlfn.IFNA(VLOOKUP($A30,TRANSPOSE(#REF!),GC$2+2,FALSE),0)</f>
        <v>#REF!</v>
      </c>
      <c r="GD30" t="e" cm="1">
        <f t="array" ref="GD30">_xlfn.IFNA(VLOOKUP($A30,TRANSPOSE(#REF!),GD$2+2,FALSE),0)</f>
        <v>#REF!</v>
      </c>
      <c r="GE30" t="e" cm="1">
        <f t="array" ref="GE30">_xlfn.IFNA(VLOOKUP($A30,TRANSPOSE(#REF!),GE$2+2,FALSE),0)</f>
        <v>#REF!</v>
      </c>
      <c r="GF30" t="e" cm="1">
        <f t="array" ref="GF30">_xlfn.IFNA(VLOOKUP($A30,TRANSPOSE(#REF!),GF$2+2,FALSE),0)</f>
        <v>#REF!</v>
      </c>
      <c r="GG30" t="e" cm="1">
        <f t="array" ref="GG30">_xlfn.IFNA(VLOOKUP($A30,TRANSPOSE(#REF!),GG$2+2,FALSE),0)</f>
        <v>#REF!</v>
      </c>
      <c r="GH30" t="e" cm="1">
        <f t="array" ref="GH30">_xlfn.IFNA(VLOOKUP($A30,TRANSPOSE(#REF!),GH$2+2,FALSE),0)</f>
        <v>#REF!</v>
      </c>
      <c r="GI30" t="e" cm="1">
        <f t="array" ref="GI30">_xlfn.IFNA(VLOOKUP($A30,TRANSPOSE(#REF!),GI$2+2,FALSE),0)</f>
        <v>#REF!</v>
      </c>
      <c r="GJ30" t="e" cm="1">
        <f t="array" ref="GJ30">_xlfn.IFNA(VLOOKUP($A30,TRANSPOSE(#REF!),GJ$2+2,FALSE),0)</f>
        <v>#REF!</v>
      </c>
      <c r="GK30" t="e" cm="1">
        <f t="array" ref="GK30">_xlfn.IFNA(VLOOKUP($A30,TRANSPOSE(#REF!),GK$2+2,FALSE),0)</f>
        <v>#REF!</v>
      </c>
      <c r="GL30" t="e" cm="1">
        <f t="array" ref="GL30">_xlfn.IFNA(VLOOKUP($A30,TRANSPOSE(#REF!),GL$2+2,FALSE),0)</f>
        <v>#REF!</v>
      </c>
      <c r="GM30" t="e" cm="1">
        <f t="array" ref="GM30">_xlfn.IFNA(VLOOKUP($A30,TRANSPOSE(#REF!),GM$2+2,FALSE),0)</f>
        <v>#REF!</v>
      </c>
      <c r="GN30" t="e" cm="1">
        <f t="array" ref="GN30">_xlfn.IFNA(VLOOKUP($A30,TRANSPOSE(#REF!),GN$2+2,FALSE),0)</f>
        <v>#REF!</v>
      </c>
      <c r="GO30" t="e" cm="1">
        <f t="array" ref="GO30">_xlfn.IFNA(VLOOKUP($A30,TRANSPOSE(#REF!),GO$2+2,FALSE),0)</f>
        <v>#REF!</v>
      </c>
      <c r="GP30" t="e" cm="1">
        <f t="array" ref="GP30">_xlfn.IFNA(VLOOKUP($A30,TRANSPOSE(#REF!),GP$2+2,FALSE),0)</f>
        <v>#REF!</v>
      </c>
      <c r="GQ30" t="e" cm="1">
        <f t="array" ref="GQ30">_xlfn.IFNA(VLOOKUP($A30,TRANSPOSE(#REF!),GQ$2+2,FALSE),0)</f>
        <v>#REF!</v>
      </c>
      <c r="GR30" t="e" cm="1">
        <f t="array" ref="GR30">_xlfn.IFNA(VLOOKUP($A30,TRANSPOSE(#REF!),GR$2+2,FALSE),0)</f>
        <v>#REF!</v>
      </c>
      <c r="GS30" t="e" cm="1">
        <f t="array" ref="GS30">_xlfn.IFNA(VLOOKUP($A30,TRANSPOSE(#REF!),GS$2+2,FALSE),0)</f>
        <v>#REF!</v>
      </c>
      <c r="GT30" t="e" cm="1">
        <f t="array" ref="GT30">_xlfn.IFNA(VLOOKUP($A30,TRANSPOSE(#REF!),GT$2+2,FALSE),0)</f>
        <v>#REF!</v>
      </c>
      <c r="GU30" t="e" cm="1">
        <f t="array" ref="GU30">_xlfn.IFNA(VLOOKUP($A30,TRANSPOSE(#REF!),GU$2+2,FALSE),0)</f>
        <v>#REF!</v>
      </c>
      <c r="GV30" t="e" cm="1">
        <f t="array" ref="GV30">_xlfn.IFNA(VLOOKUP($A30,TRANSPOSE(#REF!),GV$2+2,FALSE),0)</f>
        <v>#REF!</v>
      </c>
      <c r="GW30" t="e" cm="1">
        <f t="array" ref="GW30">_xlfn.IFNA(VLOOKUP($A30,TRANSPOSE(#REF!),GW$2+2,FALSE),0)</f>
        <v>#REF!</v>
      </c>
      <c r="GX30" t="e" cm="1">
        <f t="array" ref="GX30">_xlfn.IFNA(VLOOKUP($A30,TRANSPOSE(#REF!),GX$2+2,FALSE),0)</f>
        <v>#REF!</v>
      </c>
      <c r="GY30" t="e" cm="1">
        <f t="array" ref="GY30">_xlfn.IFNA(VLOOKUP($A30,TRANSPOSE(#REF!),GY$2+2,FALSE),0)</f>
        <v>#REF!</v>
      </c>
      <c r="GZ30" t="e" cm="1">
        <f t="array" ref="GZ30">_xlfn.IFNA(VLOOKUP($A30,TRANSPOSE(#REF!),GZ$2+2,FALSE),0)</f>
        <v>#REF!</v>
      </c>
      <c r="HA30" t="e" cm="1">
        <f t="array" ref="HA30">_xlfn.IFNA(VLOOKUP($A30,TRANSPOSE(#REF!),HA$2+2,FALSE),0)</f>
        <v>#REF!</v>
      </c>
      <c r="HB30" t="e" cm="1">
        <f t="array" ref="HB30">_xlfn.IFNA(VLOOKUP($A30,TRANSPOSE(#REF!),HB$2+2,FALSE),0)</f>
        <v>#REF!</v>
      </c>
      <c r="HC30" t="e" cm="1">
        <f t="array" ref="HC30">_xlfn.IFNA(VLOOKUP($A30,TRANSPOSE(#REF!),HC$2+2,FALSE),0)</f>
        <v>#REF!</v>
      </c>
      <c r="HD30" t="e" cm="1">
        <f t="array" ref="HD30">_xlfn.IFNA(VLOOKUP($A30,TRANSPOSE(#REF!),HD$2+2,FALSE),0)</f>
        <v>#REF!</v>
      </c>
      <c r="HE30" t="e" cm="1">
        <f t="array" ref="HE30">_xlfn.IFNA(VLOOKUP($A30,TRANSPOSE(#REF!),HE$2+2,FALSE),0)</f>
        <v>#REF!</v>
      </c>
      <c r="HF30" t="e" cm="1">
        <f t="array" ref="HF30">_xlfn.IFNA(VLOOKUP($A30,TRANSPOSE(#REF!),HF$2+2,FALSE),0)</f>
        <v>#REF!</v>
      </c>
      <c r="HG30" t="e" cm="1">
        <f t="array" ref="HG30">_xlfn.IFNA(VLOOKUP($A30,TRANSPOSE(#REF!),HG$2+2,FALSE),0)</f>
        <v>#REF!</v>
      </c>
      <c r="HH30" t="e" cm="1">
        <f t="array" ref="HH30">_xlfn.IFNA(VLOOKUP($A30,TRANSPOSE(#REF!),HH$2+2,FALSE),0)</f>
        <v>#REF!</v>
      </c>
      <c r="HI30" t="e" cm="1">
        <f t="array" ref="HI30">_xlfn.IFNA(VLOOKUP($A30,TRANSPOSE(#REF!),HI$2+2,FALSE),0)</f>
        <v>#REF!</v>
      </c>
      <c r="HJ30" t="e" cm="1">
        <f t="array" ref="HJ30">_xlfn.IFNA(VLOOKUP($A30,TRANSPOSE(#REF!),HJ$2+2,FALSE),0)</f>
        <v>#REF!</v>
      </c>
      <c r="HK30" t="e" cm="1">
        <f t="array" ref="HK30">_xlfn.IFNA(VLOOKUP($A30,TRANSPOSE(#REF!),HK$2+2,FALSE),0)</f>
        <v>#REF!</v>
      </c>
      <c r="HL30" t="e" cm="1">
        <f t="array" ref="HL30">_xlfn.IFNA(VLOOKUP($A30,TRANSPOSE(#REF!),HL$2+2,FALSE),0)</f>
        <v>#REF!</v>
      </c>
      <c r="HM30" t="e" cm="1">
        <f t="array" ref="HM30">_xlfn.IFNA(VLOOKUP($A30,TRANSPOSE(#REF!),HM$2+2,FALSE),0)</f>
        <v>#REF!</v>
      </c>
      <c r="HN30" t="e" cm="1">
        <f t="array" ref="HN30">_xlfn.IFNA(VLOOKUP($A30,TRANSPOSE(#REF!),HN$2+2,FALSE),0)</f>
        <v>#REF!</v>
      </c>
      <c r="HO30" t="e" cm="1">
        <f t="array" ref="HO30">_xlfn.IFNA(VLOOKUP($A30,TRANSPOSE(#REF!),HO$2+2,FALSE),0)</f>
        <v>#REF!</v>
      </c>
      <c r="HP30" t="e" cm="1">
        <f t="array" ref="HP30">_xlfn.IFNA(VLOOKUP($A30,TRANSPOSE(#REF!),HP$2+2,FALSE),0)</f>
        <v>#REF!</v>
      </c>
      <c r="HQ30" t="e" cm="1">
        <f t="array" ref="HQ30">_xlfn.IFNA(VLOOKUP($A30,TRANSPOSE(#REF!),HQ$2+2,FALSE),0)</f>
        <v>#REF!</v>
      </c>
      <c r="HR30" t="e" cm="1">
        <f t="array" ref="HR30">_xlfn.IFNA(VLOOKUP($A30,TRANSPOSE(#REF!),HR$2+2,FALSE),0)</f>
        <v>#REF!</v>
      </c>
      <c r="HS30" t="e" cm="1">
        <f t="array" ref="HS30">_xlfn.IFNA(VLOOKUP($A30,TRANSPOSE(#REF!),HS$2+2,FALSE),0)</f>
        <v>#REF!</v>
      </c>
      <c r="HT30" t="e" cm="1">
        <f t="array" ref="HT30">_xlfn.IFNA(VLOOKUP($A30,TRANSPOSE(#REF!),HT$2+2,FALSE),0)</f>
        <v>#REF!</v>
      </c>
      <c r="HU30" t="e" cm="1">
        <f t="array" ref="HU30">_xlfn.IFNA(VLOOKUP($A30,TRANSPOSE(#REF!),HU$2+2,FALSE),0)</f>
        <v>#REF!</v>
      </c>
      <c r="HV30" t="e" cm="1">
        <f t="array" ref="HV30">_xlfn.IFNA(VLOOKUP($A30,TRANSPOSE(#REF!),HV$2+2,FALSE),0)</f>
        <v>#REF!</v>
      </c>
      <c r="HW30" t="e" cm="1">
        <f t="array" ref="HW30">_xlfn.IFNA(VLOOKUP($A30,TRANSPOSE(#REF!),HW$2+2,FALSE),0)</f>
        <v>#REF!</v>
      </c>
      <c r="HX30" t="e" cm="1">
        <f t="array" ref="HX30">_xlfn.IFNA(VLOOKUP($A30,TRANSPOSE(#REF!),HX$2+2,FALSE),0)</f>
        <v>#REF!</v>
      </c>
      <c r="HY30" t="e" cm="1">
        <f t="array" ref="HY30">_xlfn.IFNA(VLOOKUP($A30,TRANSPOSE(#REF!),HY$2+2,FALSE),0)</f>
        <v>#REF!</v>
      </c>
      <c r="HZ30" t="e" cm="1">
        <f t="array" ref="HZ30">_xlfn.IFNA(VLOOKUP($A30,TRANSPOSE(#REF!),HZ$2+2,FALSE),0)</f>
        <v>#REF!</v>
      </c>
      <c r="IA30" t="e" cm="1">
        <f t="array" ref="IA30">_xlfn.IFNA(VLOOKUP($A30,TRANSPOSE(#REF!),IA$2+2,FALSE),0)</f>
        <v>#REF!</v>
      </c>
      <c r="IB30" t="e" cm="1">
        <f t="array" ref="IB30">_xlfn.IFNA(VLOOKUP($A30,TRANSPOSE(#REF!),IB$2+2,FALSE),0)</f>
        <v>#REF!</v>
      </c>
      <c r="IC30" t="e" cm="1">
        <f t="array" ref="IC30">_xlfn.IFNA(VLOOKUP($A30,TRANSPOSE(#REF!),IC$2+2,FALSE),0)</f>
        <v>#REF!</v>
      </c>
      <c r="ID30" t="e" cm="1">
        <f t="array" ref="ID30">_xlfn.IFNA(VLOOKUP($A30,TRANSPOSE(#REF!),ID$2+2,FALSE),0)</f>
        <v>#REF!</v>
      </c>
      <c r="IE30" t="e" cm="1">
        <f t="array" ref="IE30">_xlfn.IFNA(VLOOKUP($A30,TRANSPOSE(#REF!),IE$2+2,FALSE),0)</f>
        <v>#REF!</v>
      </c>
      <c r="IF30" t="e" cm="1">
        <f t="array" ref="IF30">_xlfn.IFNA(VLOOKUP($A30,TRANSPOSE(#REF!),IF$2+2,FALSE),0)</f>
        <v>#REF!</v>
      </c>
      <c r="IG30" t="e" cm="1">
        <f t="array" ref="IG30">_xlfn.IFNA(VLOOKUP($A30,TRANSPOSE(#REF!),IG$2+2,FALSE),0)</f>
        <v>#REF!</v>
      </c>
      <c r="IH30" t="e" cm="1">
        <f t="array" ref="IH30">_xlfn.IFNA(VLOOKUP($A30,TRANSPOSE(#REF!),IH$2+2,FALSE),0)</f>
        <v>#REF!</v>
      </c>
      <c r="II30" t="e" cm="1">
        <f t="array" ref="II30">_xlfn.IFNA(VLOOKUP($A30,TRANSPOSE(#REF!),II$2+2,FALSE),0)</f>
        <v>#REF!</v>
      </c>
      <c r="IJ30" t="e" cm="1">
        <f t="array" ref="IJ30">_xlfn.IFNA(VLOOKUP($A30,TRANSPOSE(#REF!),IJ$2+2,FALSE),0)</f>
        <v>#REF!</v>
      </c>
      <c r="IK30" t="e" cm="1">
        <f t="array" ref="IK30">_xlfn.IFNA(VLOOKUP($A30,TRANSPOSE(#REF!),IK$2+2,FALSE),0)</f>
        <v>#REF!</v>
      </c>
      <c r="IL30" t="e" cm="1">
        <f t="array" ref="IL30">_xlfn.IFNA(VLOOKUP($A30,TRANSPOSE(#REF!),IL$2+2,FALSE),0)</f>
        <v>#REF!</v>
      </c>
      <c r="IM30" t="e" cm="1">
        <f t="array" ref="IM30">_xlfn.IFNA(VLOOKUP($A30,TRANSPOSE(#REF!),IM$2+2,FALSE),0)</f>
        <v>#REF!</v>
      </c>
      <c r="IN30" t="e" cm="1">
        <f t="array" ref="IN30">_xlfn.IFNA(VLOOKUP($A30,TRANSPOSE(#REF!),IN$2+2,FALSE),0)</f>
        <v>#REF!</v>
      </c>
      <c r="IO30" t="e" cm="1">
        <f t="array" ref="IO30">_xlfn.IFNA(VLOOKUP($A30,TRANSPOSE(#REF!),IO$2+2,FALSE),0)</f>
        <v>#REF!</v>
      </c>
      <c r="IP30" t="e" cm="1">
        <f t="array" ref="IP30">_xlfn.IFNA(VLOOKUP($A30,TRANSPOSE(#REF!),IP$2+2,FALSE),0)</f>
        <v>#REF!</v>
      </c>
      <c r="IQ30" t="e" cm="1">
        <f t="array" ref="IQ30">_xlfn.IFNA(VLOOKUP($A30,TRANSPOSE(#REF!),IQ$2+2,FALSE),0)</f>
        <v>#REF!</v>
      </c>
      <c r="IR30" t="e" cm="1">
        <f t="array" ref="IR30">_xlfn.IFNA(VLOOKUP($A30,TRANSPOSE(#REF!),IR$2+2,FALSE),0)</f>
        <v>#REF!</v>
      </c>
      <c r="IS30" t="e" cm="1">
        <f t="array" ref="IS30">_xlfn.IFNA(VLOOKUP($A30,TRANSPOSE(#REF!),IS$2+2,FALSE),0)</f>
        <v>#REF!</v>
      </c>
      <c r="IT30" t="e" cm="1">
        <f t="array" ref="IT30">_xlfn.IFNA(VLOOKUP($A30,TRANSPOSE(#REF!),IT$2+2,FALSE),0)</f>
        <v>#REF!</v>
      </c>
      <c r="IU30" t="e" cm="1">
        <f t="array" ref="IU30">_xlfn.IFNA(VLOOKUP($A30,TRANSPOSE(#REF!),IU$2+2,FALSE),0)</f>
        <v>#REF!</v>
      </c>
      <c r="IV30" t="e" cm="1">
        <f t="array" ref="IV30">_xlfn.IFNA(VLOOKUP($A30,TRANSPOSE(#REF!),IV$2+2,FALSE),0)</f>
        <v>#REF!</v>
      </c>
      <c r="IW30" t="e" cm="1">
        <f t="array" ref="IW30">_xlfn.IFNA(VLOOKUP($A30,TRANSPOSE(#REF!),IW$2+2,FALSE),0)</f>
        <v>#REF!</v>
      </c>
      <c r="IX30" t="e" cm="1">
        <f t="array" ref="IX30">_xlfn.IFNA(VLOOKUP($A30,TRANSPOSE(#REF!),IX$2+2,FALSE),0)</f>
        <v>#REF!</v>
      </c>
      <c r="IY30" t="e" cm="1">
        <f t="array" ref="IY30">_xlfn.IFNA(VLOOKUP($A30,TRANSPOSE(#REF!),IY$2+2,FALSE),0)</f>
        <v>#REF!</v>
      </c>
      <c r="IZ30" t="e" cm="1">
        <f t="array" ref="IZ30">_xlfn.IFNA(VLOOKUP($A30,TRANSPOSE(#REF!),IZ$2+2,FALSE),0)</f>
        <v>#REF!</v>
      </c>
      <c r="JA30" t="e" cm="1">
        <f t="array" ref="JA30">_xlfn.IFNA(VLOOKUP($A30,TRANSPOSE(#REF!),JA$2+2,FALSE),0)</f>
        <v>#REF!</v>
      </c>
      <c r="JB30" t="e" cm="1">
        <f t="array" ref="JB30">_xlfn.IFNA(VLOOKUP($A30,TRANSPOSE(#REF!),JB$2+2,FALSE),0)</f>
        <v>#REF!</v>
      </c>
      <c r="JC30" t="e" cm="1">
        <f t="array" ref="JC30">_xlfn.IFNA(VLOOKUP($A30,TRANSPOSE(#REF!),JC$2+2,FALSE),0)</f>
        <v>#REF!</v>
      </c>
      <c r="JD30" t="e" cm="1">
        <f t="array" ref="JD30">_xlfn.IFNA(VLOOKUP($A30,TRANSPOSE(#REF!),JD$2+2,FALSE),0)</f>
        <v>#REF!</v>
      </c>
      <c r="JE30" t="e" cm="1">
        <f t="array" ref="JE30">_xlfn.IFNA(VLOOKUP($A30,TRANSPOSE(#REF!),JE$2+2,FALSE),0)</f>
        <v>#REF!</v>
      </c>
      <c r="JF30" t="e" cm="1">
        <f t="array" ref="JF30">_xlfn.IFNA(VLOOKUP($A30,TRANSPOSE(#REF!),JF$2+2,FALSE),0)</f>
        <v>#REF!</v>
      </c>
      <c r="JG30" t="e" cm="1">
        <f t="array" ref="JG30">_xlfn.IFNA(VLOOKUP($A30,TRANSPOSE(#REF!),JG$2+2,FALSE),0)</f>
        <v>#REF!</v>
      </c>
      <c r="JH30" t="e" cm="1">
        <f t="array" ref="JH30">_xlfn.IFNA(VLOOKUP($A30,TRANSPOSE(#REF!),JH$2+2,FALSE),0)</f>
        <v>#REF!</v>
      </c>
      <c r="JI30" t="e" cm="1">
        <f t="array" ref="JI30">_xlfn.IFNA(VLOOKUP($A30,TRANSPOSE(#REF!),JI$2+2,FALSE),0)</f>
        <v>#REF!</v>
      </c>
      <c r="JJ30" t="e" cm="1">
        <f t="array" ref="JJ30">_xlfn.IFNA(VLOOKUP($A30,TRANSPOSE(#REF!),JJ$2+2,FALSE),0)</f>
        <v>#REF!</v>
      </c>
      <c r="JK30" t="e" cm="1">
        <f t="array" ref="JK30">_xlfn.IFNA(VLOOKUP($A30,TRANSPOSE(#REF!),JK$2+2,FALSE),0)</f>
        <v>#REF!</v>
      </c>
      <c r="JL30" t="e" cm="1">
        <f t="array" ref="JL30">_xlfn.IFNA(VLOOKUP($A30,TRANSPOSE(#REF!),JL$2+2,FALSE),0)</f>
        <v>#REF!</v>
      </c>
      <c r="JM30" t="e" cm="1">
        <f t="array" ref="JM30">_xlfn.IFNA(VLOOKUP($A30,TRANSPOSE(#REF!),JM$2+2,FALSE),0)</f>
        <v>#REF!</v>
      </c>
      <c r="JN30" t="e" cm="1">
        <f t="array" ref="JN30">_xlfn.IFNA(VLOOKUP($A30,TRANSPOSE(#REF!),JN$2+2,FALSE),0)</f>
        <v>#REF!</v>
      </c>
      <c r="JO30" t="e" cm="1">
        <f t="array" ref="JO30">_xlfn.IFNA(VLOOKUP($A30,TRANSPOSE(#REF!),JO$2+2,FALSE),0)</f>
        <v>#REF!</v>
      </c>
      <c r="JP30" t="e" cm="1">
        <f t="array" ref="JP30">_xlfn.IFNA(VLOOKUP($A30,TRANSPOSE(#REF!),JP$2+2,FALSE),0)</f>
        <v>#REF!</v>
      </c>
      <c r="JQ30" t="e" cm="1">
        <f t="array" ref="JQ30">_xlfn.IFNA(VLOOKUP($A30,TRANSPOSE(#REF!),JQ$2+2,FALSE),0)</f>
        <v>#REF!</v>
      </c>
      <c r="JR30" t="e" cm="1">
        <f t="array" ref="JR30">_xlfn.IFNA(VLOOKUP($A30,TRANSPOSE(#REF!),JR$2+2,FALSE),0)</f>
        <v>#REF!</v>
      </c>
      <c r="JS30" t="e" cm="1">
        <f t="array" ref="JS30">_xlfn.IFNA(VLOOKUP($A30,TRANSPOSE(#REF!),JS$2+2,FALSE),0)</f>
        <v>#REF!</v>
      </c>
      <c r="JT30" t="e" cm="1">
        <f t="array" ref="JT30">_xlfn.IFNA(VLOOKUP($A30,TRANSPOSE(#REF!),JT$2+2,FALSE),0)</f>
        <v>#REF!</v>
      </c>
      <c r="JU30" t="e" cm="1">
        <f t="array" ref="JU30">_xlfn.IFNA(VLOOKUP($A30,TRANSPOSE(#REF!),JU$2+2,FALSE),0)</f>
        <v>#REF!</v>
      </c>
      <c r="JV30" t="e" cm="1">
        <f t="array" ref="JV30">_xlfn.IFNA(VLOOKUP($A30,TRANSPOSE(#REF!),JV$2+2,FALSE),0)</f>
        <v>#REF!</v>
      </c>
      <c r="JW30" t="e" cm="1">
        <f t="array" ref="JW30">_xlfn.IFNA(VLOOKUP($A30,TRANSPOSE(#REF!),JW$2+2,FALSE),0)</f>
        <v>#REF!</v>
      </c>
      <c r="JX30" t="e" cm="1">
        <f t="array" ref="JX30">_xlfn.IFNA(VLOOKUP($A30,TRANSPOSE(#REF!),JX$2+2,FALSE),0)</f>
        <v>#REF!</v>
      </c>
      <c r="JY30" t="e" cm="1">
        <f t="array" ref="JY30">_xlfn.IFNA(VLOOKUP($A30,TRANSPOSE(#REF!),JY$2+2,FALSE),0)</f>
        <v>#REF!</v>
      </c>
      <c r="JZ30" t="e" cm="1">
        <f t="array" ref="JZ30">_xlfn.IFNA(VLOOKUP($A30,TRANSPOSE(#REF!),JZ$2+2,FALSE),0)</f>
        <v>#REF!</v>
      </c>
      <c r="KA30" t="e" cm="1">
        <f t="array" ref="KA30">_xlfn.IFNA(VLOOKUP($A30,TRANSPOSE(#REF!),KA$2+2,FALSE),0)</f>
        <v>#REF!</v>
      </c>
      <c r="KB30" t="e" cm="1">
        <f t="array" ref="KB30">_xlfn.IFNA(VLOOKUP($A30,TRANSPOSE(#REF!),KB$2+2,FALSE),0)</f>
        <v>#REF!</v>
      </c>
      <c r="KC30" t="e" cm="1">
        <f t="array" ref="KC30">_xlfn.IFNA(VLOOKUP($A30,TRANSPOSE(#REF!),KC$2+2,FALSE),0)</f>
        <v>#REF!</v>
      </c>
      <c r="KD30" t="e" cm="1">
        <f t="array" ref="KD30">_xlfn.IFNA(VLOOKUP($A30,TRANSPOSE(#REF!),KD$2+2,FALSE),0)</f>
        <v>#REF!</v>
      </c>
      <c r="KE30" t="e" cm="1">
        <f t="array" ref="KE30">_xlfn.IFNA(VLOOKUP($A30,TRANSPOSE(#REF!),KE$2+2,FALSE),0)</f>
        <v>#REF!</v>
      </c>
      <c r="KF30" t="e" cm="1">
        <f t="array" ref="KF30">_xlfn.IFNA(VLOOKUP($A30,TRANSPOSE(#REF!),KF$2+2,FALSE),0)</f>
        <v>#REF!</v>
      </c>
      <c r="KG30" t="e" cm="1">
        <f t="array" ref="KG30">_xlfn.IFNA(VLOOKUP($A30,TRANSPOSE(#REF!),KG$2+2,FALSE),0)</f>
        <v>#REF!</v>
      </c>
      <c r="KH30" t="e" cm="1">
        <f t="array" ref="KH30">_xlfn.IFNA(VLOOKUP($A30,TRANSPOSE(#REF!),KH$2+2,FALSE),0)</f>
        <v>#REF!</v>
      </c>
      <c r="KI30" t="e" cm="1">
        <f t="array" ref="KI30">_xlfn.IFNA(VLOOKUP($A30,TRANSPOSE(#REF!),KI$2+2,FALSE),0)</f>
        <v>#REF!</v>
      </c>
      <c r="KJ30" t="e" cm="1">
        <f t="array" ref="KJ30">_xlfn.IFNA(VLOOKUP($A30,TRANSPOSE(#REF!),KJ$2+2,FALSE),0)</f>
        <v>#REF!</v>
      </c>
      <c r="KK30" t="e" cm="1">
        <f t="array" ref="KK30">_xlfn.IFNA(VLOOKUP($A30,TRANSPOSE(#REF!),KK$2+2,FALSE),0)</f>
        <v>#REF!</v>
      </c>
      <c r="KL30" t="e" cm="1">
        <f t="array" ref="KL30">_xlfn.IFNA(VLOOKUP($A30,TRANSPOSE(#REF!),KL$2+2,FALSE),0)</f>
        <v>#REF!</v>
      </c>
      <c r="KM30" t="e" cm="1">
        <f t="array" ref="KM30">_xlfn.IFNA(VLOOKUP($A30,TRANSPOSE(#REF!),KM$2+2,FALSE),0)</f>
        <v>#REF!</v>
      </c>
      <c r="KN30" t="e" cm="1">
        <f t="array" ref="KN30">_xlfn.IFNA(VLOOKUP($A30,TRANSPOSE(#REF!),KN$2+2,FALSE),0)</f>
        <v>#REF!</v>
      </c>
      <c r="KO30" t="e" cm="1">
        <f t="array" ref="KO30">_xlfn.IFNA(VLOOKUP($A30,TRANSPOSE(#REF!),KO$2+2,FALSE),0)</f>
        <v>#REF!</v>
      </c>
      <c r="KP30" t="e" cm="1">
        <f t="array" ref="KP30">_xlfn.IFNA(VLOOKUP($A30,TRANSPOSE(#REF!),KP$2+2,FALSE),0)</f>
        <v>#REF!</v>
      </c>
      <c r="KQ30" t="e" cm="1">
        <f t="array" ref="KQ30">_xlfn.IFNA(VLOOKUP($A30,TRANSPOSE(#REF!),KQ$2+2,FALSE),0)</f>
        <v>#REF!</v>
      </c>
      <c r="KR30" t="e" cm="1">
        <f t="array" ref="KR30">_xlfn.IFNA(VLOOKUP($A30,TRANSPOSE(#REF!),KR$2+2,FALSE),0)</f>
        <v>#REF!</v>
      </c>
      <c r="KS30" t="e" cm="1">
        <f t="array" ref="KS30">_xlfn.IFNA(VLOOKUP($A30,TRANSPOSE(#REF!),KS$2+2,FALSE),0)</f>
        <v>#REF!</v>
      </c>
      <c r="KT30" t="e" cm="1">
        <f t="array" ref="KT30">_xlfn.IFNA(VLOOKUP($A30,TRANSPOSE(#REF!),KT$2+2,FALSE),0)</f>
        <v>#REF!</v>
      </c>
      <c r="KU30" t="e" cm="1">
        <f t="array" ref="KU30">_xlfn.IFNA(VLOOKUP($A30,TRANSPOSE(#REF!),KU$2+2,FALSE),0)</f>
        <v>#REF!</v>
      </c>
      <c r="KV30" t="e" cm="1">
        <f t="array" ref="KV30">_xlfn.IFNA(VLOOKUP($A30,TRANSPOSE(#REF!),KV$2+2,FALSE),0)</f>
        <v>#REF!</v>
      </c>
      <c r="KW30" t="e" cm="1">
        <f t="array" ref="KW30">_xlfn.IFNA(VLOOKUP($A30,TRANSPOSE(#REF!),KW$2+2,FALSE),0)</f>
        <v>#REF!</v>
      </c>
      <c r="KX30" t="e" cm="1">
        <f t="array" ref="KX30">_xlfn.IFNA(VLOOKUP($A30,TRANSPOSE(#REF!),KX$2+2,FALSE),0)</f>
        <v>#REF!</v>
      </c>
      <c r="KY30" t="e" cm="1">
        <f t="array" ref="KY30">_xlfn.IFNA(VLOOKUP($A30,TRANSPOSE(#REF!),KY$2+2,FALSE),0)</f>
        <v>#REF!</v>
      </c>
      <c r="KZ30" t="e" cm="1">
        <f t="array" ref="KZ30">_xlfn.IFNA(VLOOKUP($A30,TRANSPOSE(#REF!),KZ$2+2,FALSE),0)</f>
        <v>#REF!</v>
      </c>
      <c r="LA30" t="e" cm="1">
        <f t="array" ref="LA30">_xlfn.IFNA(VLOOKUP($A30,TRANSPOSE(#REF!),LA$2+2,FALSE),0)</f>
        <v>#REF!</v>
      </c>
      <c r="LB30" t="e" cm="1">
        <f t="array" ref="LB30">_xlfn.IFNA(VLOOKUP($A30,TRANSPOSE(#REF!),LB$2+2,FALSE),0)</f>
        <v>#REF!</v>
      </c>
      <c r="LC30" t="e" cm="1">
        <f t="array" ref="LC30">_xlfn.IFNA(VLOOKUP($A30,TRANSPOSE(#REF!),LC$2+2,FALSE),0)</f>
        <v>#REF!</v>
      </c>
      <c r="LD30" t="e" cm="1">
        <f t="array" ref="LD30">_xlfn.IFNA(VLOOKUP($A30,TRANSPOSE(#REF!),LD$2+2,FALSE),0)</f>
        <v>#REF!</v>
      </c>
      <c r="LE30" t="e" cm="1">
        <f t="array" ref="LE30">_xlfn.IFNA(VLOOKUP($A30,TRANSPOSE(#REF!),LE$2+2,FALSE),0)</f>
        <v>#REF!</v>
      </c>
      <c r="LF30" t="e" cm="1">
        <f t="array" ref="LF30">_xlfn.IFNA(VLOOKUP($A30,TRANSPOSE(#REF!),LF$2+2,FALSE),0)</f>
        <v>#REF!</v>
      </c>
      <c r="LG30" t="e" cm="1">
        <f t="array" ref="LG30">_xlfn.IFNA(VLOOKUP($A30,TRANSPOSE(#REF!),LG$2+2,FALSE),0)</f>
        <v>#REF!</v>
      </c>
      <c r="LH30" t="e" cm="1">
        <f t="array" ref="LH30">_xlfn.IFNA(VLOOKUP($A30,TRANSPOSE(#REF!),LH$2+2,FALSE),0)</f>
        <v>#REF!</v>
      </c>
      <c r="LI30" t="e" cm="1">
        <f t="array" ref="LI30">_xlfn.IFNA(VLOOKUP($A30,TRANSPOSE(#REF!),LI$2+2,FALSE),0)</f>
        <v>#REF!</v>
      </c>
      <c r="LJ30" t="e" cm="1">
        <f t="array" ref="LJ30">_xlfn.IFNA(VLOOKUP($A30,TRANSPOSE(#REF!),LJ$2+2,FALSE),0)</f>
        <v>#REF!</v>
      </c>
      <c r="LK30" t="e" cm="1">
        <f t="array" ref="LK30">_xlfn.IFNA(VLOOKUP($A30,TRANSPOSE(#REF!),LK$2+2,FALSE),0)</f>
        <v>#REF!</v>
      </c>
      <c r="LL30" t="e" cm="1">
        <f t="array" ref="LL30">_xlfn.IFNA(VLOOKUP($A30,TRANSPOSE(#REF!),LL$2+2,FALSE),0)</f>
        <v>#REF!</v>
      </c>
      <c r="LM30" t="e" cm="1">
        <f t="array" ref="LM30">_xlfn.IFNA(VLOOKUP($A30,TRANSPOSE(#REF!),LM$2+2,FALSE),0)</f>
        <v>#REF!</v>
      </c>
      <c r="LN30" t="e" cm="1">
        <f t="array" ref="LN30">_xlfn.IFNA(VLOOKUP($A30,TRANSPOSE(#REF!),LN$2+2,FALSE),0)</f>
        <v>#REF!</v>
      </c>
      <c r="LO30" t="e" cm="1">
        <f t="array" ref="LO30">_xlfn.IFNA(VLOOKUP($A30,TRANSPOSE(#REF!),LO$2+2,FALSE),0)</f>
        <v>#REF!</v>
      </c>
      <c r="LP30" t="e" cm="1">
        <f t="array" ref="LP30">_xlfn.IFNA(VLOOKUP($A30,TRANSPOSE(#REF!),LP$2+2,FALSE),0)</f>
        <v>#REF!</v>
      </c>
      <c r="LQ30" t="e" cm="1">
        <f t="array" ref="LQ30">_xlfn.IFNA(VLOOKUP($A30,TRANSPOSE(#REF!),LQ$2+2,FALSE),0)</f>
        <v>#REF!</v>
      </c>
      <c r="LR30" t="e" cm="1">
        <f t="array" ref="LR30">_xlfn.IFNA(VLOOKUP($A30,TRANSPOSE(#REF!),LR$2+2,FALSE),0)</f>
        <v>#REF!</v>
      </c>
      <c r="LS30" t="e" cm="1">
        <f t="array" ref="LS30">_xlfn.IFNA(VLOOKUP($A30,TRANSPOSE(#REF!),LS$2+2,FALSE),0)</f>
        <v>#REF!</v>
      </c>
      <c r="LT30" t="e" cm="1">
        <f t="array" ref="LT30">_xlfn.IFNA(VLOOKUP($A30,TRANSPOSE(#REF!),LT$2+2,FALSE),0)</f>
        <v>#REF!</v>
      </c>
      <c r="LU30" t="e" cm="1">
        <f t="array" ref="LU30">_xlfn.IFNA(VLOOKUP($A30,TRANSPOSE(#REF!),LU$2+2,FALSE),0)</f>
        <v>#REF!</v>
      </c>
      <c r="LV30" t="e" cm="1">
        <f t="array" ref="LV30">_xlfn.IFNA(VLOOKUP($A30,TRANSPOSE(#REF!),LV$2+2,FALSE),0)</f>
        <v>#REF!</v>
      </c>
      <c r="LW30" t="e" cm="1">
        <f t="array" ref="LW30">_xlfn.IFNA(VLOOKUP($A30,TRANSPOSE(#REF!),LW$2+2,FALSE),0)</f>
        <v>#REF!</v>
      </c>
      <c r="LX30" t="e" cm="1">
        <f t="array" ref="LX30">_xlfn.IFNA(VLOOKUP($A30,TRANSPOSE(#REF!),LX$2+2,FALSE),0)</f>
        <v>#REF!</v>
      </c>
      <c r="LY30" t="e" cm="1">
        <f t="array" ref="LY30">_xlfn.IFNA(VLOOKUP($A30,TRANSPOSE(#REF!),LY$2+2,FALSE),0)</f>
        <v>#REF!</v>
      </c>
      <c r="LZ30" t="e" cm="1">
        <f t="array" ref="LZ30">_xlfn.IFNA(VLOOKUP($A30,TRANSPOSE(#REF!),LZ$2+2,FALSE),0)</f>
        <v>#REF!</v>
      </c>
      <c r="MA30" t="e" cm="1">
        <f t="array" ref="MA30">_xlfn.IFNA(VLOOKUP($A30,TRANSPOSE(#REF!),MA$2+2,FALSE),0)</f>
        <v>#REF!</v>
      </c>
      <c r="MB30" t="e" cm="1">
        <f t="array" ref="MB30">_xlfn.IFNA(VLOOKUP($A30,TRANSPOSE(#REF!),MB$2+2,FALSE),0)</f>
        <v>#REF!</v>
      </c>
      <c r="MC30" t="e" cm="1">
        <f t="array" ref="MC30">_xlfn.IFNA(VLOOKUP($A30,TRANSPOSE(#REF!),MC$2+2,FALSE),0)</f>
        <v>#REF!</v>
      </c>
      <c r="MD30" t="e" cm="1">
        <f t="array" ref="MD30">_xlfn.IFNA(VLOOKUP($A30,TRANSPOSE(#REF!),MD$2+2,FALSE),0)</f>
        <v>#REF!</v>
      </c>
      <c r="ME30" t="e" cm="1">
        <f t="array" ref="ME30">_xlfn.IFNA(VLOOKUP($A30,TRANSPOSE(#REF!),ME$2+2,FALSE),0)</f>
        <v>#REF!</v>
      </c>
      <c r="MF30" t="e" cm="1">
        <f t="array" ref="MF30">_xlfn.IFNA(VLOOKUP($A30,TRANSPOSE(#REF!),MF$2+2,FALSE),0)</f>
        <v>#REF!</v>
      </c>
      <c r="MG30" t="e" cm="1">
        <f t="array" ref="MG30">_xlfn.IFNA(VLOOKUP($A30,TRANSPOSE(#REF!),MG$2+2,FALSE),0)</f>
        <v>#REF!</v>
      </c>
      <c r="MH30" t="e" cm="1">
        <f t="array" ref="MH30">_xlfn.IFNA(VLOOKUP($A30,TRANSPOSE(#REF!),MH$2+2,FALSE),0)</f>
        <v>#REF!</v>
      </c>
      <c r="MI30" t="e" cm="1">
        <f t="array" ref="MI30">_xlfn.IFNA(VLOOKUP($A30,TRANSPOSE(#REF!),MI$2+2,FALSE),0)</f>
        <v>#REF!</v>
      </c>
      <c r="MJ30" t="e" cm="1">
        <f t="array" ref="MJ30">_xlfn.IFNA(VLOOKUP($A30,TRANSPOSE(#REF!),MJ$2+2,FALSE),0)</f>
        <v>#REF!</v>
      </c>
      <c r="MK30" t="e" cm="1">
        <f t="array" ref="MK30">_xlfn.IFNA(VLOOKUP($A30,TRANSPOSE(#REF!),MK$2+2,FALSE),0)</f>
        <v>#REF!</v>
      </c>
      <c r="ML30" t="e" cm="1">
        <f t="array" ref="ML30">_xlfn.IFNA(VLOOKUP($A30,TRANSPOSE(#REF!),ML$2+2,FALSE),0)</f>
        <v>#REF!</v>
      </c>
      <c r="MM30" t="e" cm="1">
        <f t="array" ref="MM30">_xlfn.IFNA(VLOOKUP($A30,TRANSPOSE(#REF!),MM$2+2,FALSE),0)</f>
        <v>#REF!</v>
      </c>
      <c r="MN30" t="e" cm="1">
        <f t="array" ref="MN30">_xlfn.IFNA(VLOOKUP($A30,TRANSPOSE(#REF!),MN$2+2,FALSE),0)</f>
        <v>#REF!</v>
      </c>
      <c r="MO30" t="e" cm="1">
        <f t="array" ref="MO30">_xlfn.IFNA(VLOOKUP($A30,TRANSPOSE(#REF!),MO$2+2,FALSE),0)</f>
        <v>#REF!</v>
      </c>
      <c r="MP30" t="e" cm="1">
        <f t="array" ref="MP30">_xlfn.IFNA(VLOOKUP($A30,TRANSPOSE(#REF!),MP$2+2,FALSE),0)</f>
        <v>#REF!</v>
      </c>
      <c r="MQ30" t="e" cm="1">
        <f t="array" ref="MQ30">_xlfn.IFNA(VLOOKUP($A30,TRANSPOSE(#REF!),MQ$2+2,FALSE),0)</f>
        <v>#REF!</v>
      </c>
      <c r="MR30" t="e" cm="1">
        <f t="array" ref="MR30">_xlfn.IFNA(VLOOKUP($A30,TRANSPOSE(#REF!),MR$2+2,FALSE),0)</f>
        <v>#REF!</v>
      </c>
      <c r="MS30" t="e" cm="1">
        <f t="array" ref="MS30">_xlfn.IFNA(VLOOKUP($A30,TRANSPOSE(#REF!),MS$2+2,FALSE),0)</f>
        <v>#REF!</v>
      </c>
      <c r="MT30" t="e" cm="1">
        <f t="array" ref="MT30">_xlfn.IFNA(VLOOKUP($A30,TRANSPOSE(#REF!),MT$2+2,FALSE),0)</f>
        <v>#REF!</v>
      </c>
      <c r="MU30" t="e" cm="1">
        <f t="array" ref="MU30">_xlfn.IFNA(VLOOKUP($A30,TRANSPOSE(#REF!),MU$2+2,FALSE),0)</f>
        <v>#REF!</v>
      </c>
      <c r="MV30" t="e" cm="1">
        <f t="array" ref="MV30">_xlfn.IFNA(VLOOKUP($A30,TRANSPOSE(#REF!),MV$2+2,FALSE),0)</f>
        <v>#REF!</v>
      </c>
      <c r="MW30" t="e" cm="1">
        <f t="array" ref="MW30">_xlfn.IFNA(VLOOKUP($A30,TRANSPOSE(#REF!),MW$2+2,FALSE),0)</f>
        <v>#REF!</v>
      </c>
      <c r="MX30" t="e" cm="1">
        <f t="array" ref="MX30">_xlfn.IFNA(VLOOKUP($A30,TRANSPOSE(#REF!),MX$2+2,FALSE),0)</f>
        <v>#REF!</v>
      </c>
      <c r="MY30" t="e" cm="1">
        <f t="array" ref="MY30">_xlfn.IFNA(VLOOKUP($A30,TRANSPOSE(#REF!),MY$2+2,FALSE),0)</f>
        <v>#REF!</v>
      </c>
      <c r="MZ30" t="e" cm="1">
        <f t="array" ref="MZ30">_xlfn.IFNA(VLOOKUP($A30,TRANSPOSE(#REF!),MZ$2+2,FALSE),0)</f>
        <v>#REF!</v>
      </c>
      <c r="NA30" t="e" cm="1">
        <f t="array" ref="NA30">_xlfn.IFNA(VLOOKUP($A30,TRANSPOSE(#REF!),NA$2+2,FALSE),0)</f>
        <v>#REF!</v>
      </c>
      <c r="NB30" t="e" cm="1">
        <f t="array" ref="NB30">_xlfn.IFNA(VLOOKUP($A30,TRANSPOSE(#REF!),NB$2+2,FALSE),0)</f>
        <v>#REF!</v>
      </c>
      <c r="NC30" t="e" cm="1">
        <f t="array" ref="NC30">_xlfn.IFNA(VLOOKUP($A30,TRANSPOSE(#REF!),NC$2+2,FALSE),0)</f>
        <v>#REF!</v>
      </c>
      <c r="ND30" t="e" cm="1">
        <f t="array" ref="ND30">_xlfn.IFNA(VLOOKUP($A30,TRANSPOSE(#REF!),ND$2+2,FALSE),0)</f>
        <v>#REF!</v>
      </c>
      <c r="NE30" t="e" cm="1">
        <f t="array" ref="NE30">_xlfn.IFNA(VLOOKUP($A30,TRANSPOSE(#REF!),NE$2+2,FALSE),0)</f>
        <v>#REF!</v>
      </c>
      <c r="NF30" t="e" cm="1">
        <f t="array" ref="NF30">_xlfn.IFNA(VLOOKUP($A30,TRANSPOSE(#REF!),NF$2+2,FALSE),0)</f>
        <v>#REF!</v>
      </c>
      <c r="NG30" t="e" cm="1">
        <f t="array" ref="NG30">_xlfn.IFNA(VLOOKUP($A30,TRANSPOSE(#REF!),NG$2+2,FALSE),0)</f>
        <v>#REF!</v>
      </c>
      <c r="NH30" t="e" cm="1">
        <f t="array" ref="NH30">_xlfn.IFNA(VLOOKUP($A30,TRANSPOSE(#REF!),NH$2+2,FALSE),0)</f>
        <v>#REF!</v>
      </c>
      <c r="NI30" t="e" cm="1">
        <f t="array" ref="NI30">_xlfn.IFNA(VLOOKUP($A30,TRANSPOSE(#REF!),NI$2+2,FALSE),0)</f>
        <v>#REF!</v>
      </c>
      <c r="NJ30" t="e" cm="1">
        <f t="array" ref="NJ30">_xlfn.IFNA(VLOOKUP($A30,TRANSPOSE(#REF!),NJ$2+2,FALSE),0)</f>
        <v>#REF!</v>
      </c>
      <c r="NL30" t="e">
        <f t="shared" si="0"/>
        <v>#REF!</v>
      </c>
      <c r="NM30" t="e">
        <f t="shared" si="1"/>
        <v>#REF!</v>
      </c>
    </row>
    <row r="31" spans="1:377" x14ac:dyDescent="0.3">
      <c r="A31" t="str">
        <v>PNL01_19</v>
      </c>
      <c r="B31" t="str">
        <v>Landbouw</v>
      </c>
      <c r="C31" t="str">
        <v>Conversion</v>
      </c>
      <c r="D31" t="str">
        <v>Power NL</v>
      </c>
      <c r="E31" t="str">
        <v>Generation</v>
      </c>
      <c r="F31" t="str">
        <v>Electricity NL - LV</v>
      </c>
      <c r="G31" t="str">
        <v>Solar PV - Agriculture - Power NL</v>
      </c>
      <c r="H31" t="str">
        <v>[GW]</v>
      </c>
      <c r="I31">
        <f>_xlfn.IFNA(VLOOKUP(A31,'[1]PASTE Cap_Investment'!A:B,2,FALSE),0)</f>
        <v>21.671465319999999</v>
      </c>
      <c r="J31" t="e" cm="1">
        <f t="array" ref="J31">_xlfn.IFNA(VLOOKUP($A31,TRANSPOSE(#REF!),J$2+2,FALSE),0)</f>
        <v>#REF!</v>
      </c>
      <c r="K31" t="e" cm="1">
        <f t="array" ref="K31">_xlfn.IFNA(VLOOKUP($A31,TRANSPOSE(#REF!),K$2+2,FALSE),0)</f>
        <v>#REF!</v>
      </c>
      <c r="L31" t="e" cm="1">
        <f t="array" ref="L31">_xlfn.IFNA(VLOOKUP($A31,TRANSPOSE(#REF!),L$2+2,FALSE),0)</f>
        <v>#REF!</v>
      </c>
      <c r="M31" t="e" cm="1">
        <f t="array" ref="M31">_xlfn.IFNA(VLOOKUP($A31,TRANSPOSE(#REF!),M$2+2,FALSE),0)</f>
        <v>#REF!</v>
      </c>
      <c r="N31" t="e" cm="1">
        <f t="array" ref="N31">_xlfn.IFNA(VLOOKUP($A31,TRANSPOSE(#REF!),N$2+2,FALSE),0)</f>
        <v>#REF!</v>
      </c>
      <c r="O31" t="e" cm="1">
        <f t="array" ref="O31">_xlfn.IFNA(VLOOKUP($A31,TRANSPOSE(#REF!),O$2+2,FALSE),0)</f>
        <v>#REF!</v>
      </c>
      <c r="P31" t="e" cm="1">
        <f t="array" ref="P31">_xlfn.IFNA(VLOOKUP($A31,TRANSPOSE(#REF!),P$2+2,FALSE),0)</f>
        <v>#REF!</v>
      </c>
      <c r="Q31" t="e" cm="1">
        <f t="array" ref="Q31">_xlfn.IFNA(VLOOKUP($A31,TRANSPOSE(#REF!),Q$2+2,FALSE),0)</f>
        <v>#REF!</v>
      </c>
      <c r="R31" t="e" cm="1">
        <f t="array" ref="R31">_xlfn.IFNA(VLOOKUP($A31,TRANSPOSE(#REF!),R$2+2,FALSE),0)</f>
        <v>#REF!</v>
      </c>
      <c r="S31" t="e" cm="1">
        <f t="array" ref="S31">_xlfn.IFNA(VLOOKUP($A31,TRANSPOSE(#REF!),S$2+2,FALSE),0)</f>
        <v>#REF!</v>
      </c>
      <c r="T31" t="e" cm="1">
        <f t="array" ref="T31">_xlfn.IFNA(VLOOKUP($A31,TRANSPOSE(#REF!),T$2+2,FALSE),0)</f>
        <v>#REF!</v>
      </c>
      <c r="U31" t="e" cm="1">
        <f t="array" ref="U31">_xlfn.IFNA(VLOOKUP($A31,TRANSPOSE(#REF!),U$2+2,FALSE),0)</f>
        <v>#REF!</v>
      </c>
      <c r="V31" t="e" cm="1">
        <f t="array" ref="V31">_xlfn.IFNA(VLOOKUP($A31,TRANSPOSE(#REF!),V$2+2,FALSE),0)</f>
        <v>#REF!</v>
      </c>
      <c r="W31" t="e" cm="1">
        <f t="array" ref="W31">_xlfn.IFNA(VLOOKUP($A31,TRANSPOSE(#REF!),W$2+2,FALSE),0)</f>
        <v>#REF!</v>
      </c>
      <c r="X31" t="e" cm="1">
        <f t="array" ref="X31">_xlfn.IFNA(VLOOKUP($A31,TRANSPOSE(#REF!),X$2+2,FALSE),0)</f>
        <v>#REF!</v>
      </c>
      <c r="Y31" t="e" cm="1">
        <f t="array" ref="Y31">_xlfn.IFNA(VLOOKUP($A31,TRANSPOSE(#REF!),Y$2+2,FALSE),0)</f>
        <v>#REF!</v>
      </c>
      <c r="Z31" t="e" cm="1">
        <f t="array" ref="Z31">_xlfn.IFNA(VLOOKUP($A31,TRANSPOSE(#REF!),Z$2+2,FALSE),0)</f>
        <v>#REF!</v>
      </c>
      <c r="AA31" t="e" cm="1">
        <f t="array" ref="AA31">_xlfn.IFNA(VLOOKUP($A31,TRANSPOSE(#REF!),AA$2+2,FALSE),0)</f>
        <v>#REF!</v>
      </c>
      <c r="AB31" t="e" cm="1">
        <f t="array" ref="AB31">_xlfn.IFNA(VLOOKUP($A31,TRANSPOSE(#REF!),AB$2+2,FALSE),0)</f>
        <v>#REF!</v>
      </c>
      <c r="AC31" t="e" cm="1">
        <f t="array" ref="AC31">_xlfn.IFNA(VLOOKUP($A31,TRANSPOSE(#REF!),AC$2+2,FALSE),0)</f>
        <v>#REF!</v>
      </c>
      <c r="AD31" t="e" cm="1">
        <f t="array" ref="AD31">_xlfn.IFNA(VLOOKUP($A31,TRANSPOSE(#REF!),AD$2+2,FALSE),0)</f>
        <v>#REF!</v>
      </c>
      <c r="AE31" t="e" cm="1">
        <f t="array" ref="AE31">_xlfn.IFNA(VLOOKUP($A31,TRANSPOSE(#REF!),AE$2+2,FALSE),0)</f>
        <v>#REF!</v>
      </c>
      <c r="AF31" t="e" cm="1">
        <f t="array" ref="AF31">_xlfn.IFNA(VLOOKUP($A31,TRANSPOSE(#REF!),AF$2+2,FALSE),0)</f>
        <v>#REF!</v>
      </c>
      <c r="AG31" t="e" cm="1">
        <f t="array" ref="AG31">_xlfn.IFNA(VLOOKUP($A31,TRANSPOSE(#REF!),AG$2+2,FALSE),0)</f>
        <v>#REF!</v>
      </c>
      <c r="AH31" t="e" cm="1">
        <f t="array" ref="AH31">_xlfn.IFNA(VLOOKUP($A31,TRANSPOSE(#REF!),AH$2+2,FALSE),0)</f>
        <v>#REF!</v>
      </c>
      <c r="AI31" t="e" cm="1">
        <f t="array" ref="AI31">_xlfn.IFNA(VLOOKUP($A31,TRANSPOSE(#REF!),AI$2+2,FALSE),0)</f>
        <v>#REF!</v>
      </c>
      <c r="AJ31" t="e" cm="1">
        <f t="array" ref="AJ31">_xlfn.IFNA(VLOOKUP($A31,TRANSPOSE(#REF!),AJ$2+2,FALSE),0)</f>
        <v>#REF!</v>
      </c>
      <c r="AK31" t="e" cm="1">
        <f t="array" ref="AK31">_xlfn.IFNA(VLOOKUP($A31,TRANSPOSE(#REF!),AK$2+2,FALSE),0)</f>
        <v>#REF!</v>
      </c>
      <c r="AL31" t="e" cm="1">
        <f t="array" ref="AL31">_xlfn.IFNA(VLOOKUP($A31,TRANSPOSE(#REF!),AL$2+2,FALSE),0)</f>
        <v>#REF!</v>
      </c>
      <c r="AM31" t="e" cm="1">
        <f t="array" ref="AM31">_xlfn.IFNA(VLOOKUP($A31,TRANSPOSE(#REF!),AM$2+2,FALSE),0)</f>
        <v>#REF!</v>
      </c>
      <c r="AN31" t="e" cm="1">
        <f t="array" ref="AN31">_xlfn.IFNA(VLOOKUP($A31,TRANSPOSE(#REF!),AN$2+2,FALSE),0)</f>
        <v>#REF!</v>
      </c>
      <c r="AO31" t="e" cm="1">
        <f t="array" ref="AO31">_xlfn.IFNA(VLOOKUP($A31,TRANSPOSE(#REF!),AO$2+2,FALSE),0)</f>
        <v>#REF!</v>
      </c>
      <c r="AP31" t="e" cm="1">
        <f t="array" ref="AP31">_xlfn.IFNA(VLOOKUP($A31,TRANSPOSE(#REF!),AP$2+2,FALSE),0)</f>
        <v>#REF!</v>
      </c>
      <c r="AQ31" t="e" cm="1">
        <f t="array" ref="AQ31">_xlfn.IFNA(VLOOKUP($A31,TRANSPOSE(#REF!),AQ$2+2,FALSE),0)</f>
        <v>#REF!</v>
      </c>
      <c r="AR31" t="e" cm="1">
        <f t="array" ref="AR31">_xlfn.IFNA(VLOOKUP($A31,TRANSPOSE(#REF!),AR$2+2,FALSE),0)</f>
        <v>#REF!</v>
      </c>
      <c r="AS31" t="e" cm="1">
        <f t="array" ref="AS31">_xlfn.IFNA(VLOOKUP($A31,TRANSPOSE(#REF!),AS$2+2,FALSE),0)</f>
        <v>#REF!</v>
      </c>
      <c r="AT31" t="e" cm="1">
        <f t="array" ref="AT31">_xlfn.IFNA(VLOOKUP($A31,TRANSPOSE(#REF!),AT$2+2,FALSE),0)</f>
        <v>#REF!</v>
      </c>
      <c r="AU31" t="e" cm="1">
        <f t="array" ref="AU31">_xlfn.IFNA(VLOOKUP($A31,TRANSPOSE(#REF!),AU$2+2,FALSE),0)</f>
        <v>#REF!</v>
      </c>
      <c r="AV31" t="e" cm="1">
        <f t="array" ref="AV31">_xlfn.IFNA(VLOOKUP($A31,TRANSPOSE(#REF!),AV$2+2,FALSE),0)</f>
        <v>#REF!</v>
      </c>
      <c r="AW31" t="e" cm="1">
        <f t="array" ref="AW31">_xlfn.IFNA(VLOOKUP($A31,TRANSPOSE(#REF!),AW$2+2,FALSE),0)</f>
        <v>#REF!</v>
      </c>
      <c r="AX31" t="e" cm="1">
        <f t="array" ref="AX31">_xlfn.IFNA(VLOOKUP($A31,TRANSPOSE(#REF!),AX$2+2,FALSE),0)</f>
        <v>#REF!</v>
      </c>
      <c r="AY31" t="e" cm="1">
        <f t="array" ref="AY31">_xlfn.IFNA(VLOOKUP($A31,TRANSPOSE(#REF!),AY$2+2,FALSE),0)</f>
        <v>#REF!</v>
      </c>
      <c r="AZ31" t="e" cm="1">
        <f t="array" ref="AZ31">_xlfn.IFNA(VLOOKUP($A31,TRANSPOSE(#REF!),AZ$2+2,FALSE),0)</f>
        <v>#REF!</v>
      </c>
      <c r="BA31" t="e" cm="1">
        <f t="array" ref="BA31">_xlfn.IFNA(VLOOKUP($A31,TRANSPOSE(#REF!),BA$2+2,FALSE),0)</f>
        <v>#REF!</v>
      </c>
      <c r="BB31" t="e" cm="1">
        <f t="array" ref="BB31">_xlfn.IFNA(VLOOKUP($A31,TRANSPOSE(#REF!),BB$2+2,FALSE),0)</f>
        <v>#REF!</v>
      </c>
      <c r="BC31" t="e" cm="1">
        <f t="array" ref="BC31">_xlfn.IFNA(VLOOKUP($A31,TRANSPOSE(#REF!),BC$2+2,FALSE),0)</f>
        <v>#REF!</v>
      </c>
      <c r="BD31" t="e" cm="1">
        <f t="array" ref="BD31">_xlfn.IFNA(VLOOKUP($A31,TRANSPOSE(#REF!),BD$2+2,FALSE),0)</f>
        <v>#REF!</v>
      </c>
      <c r="BE31" t="e" cm="1">
        <f t="array" ref="BE31">_xlfn.IFNA(VLOOKUP($A31,TRANSPOSE(#REF!),BE$2+2,FALSE),0)</f>
        <v>#REF!</v>
      </c>
      <c r="BF31" t="e" cm="1">
        <f t="array" ref="BF31">_xlfn.IFNA(VLOOKUP($A31,TRANSPOSE(#REF!),BF$2+2,FALSE),0)</f>
        <v>#REF!</v>
      </c>
      <c r="BG31" t="e" cm="1">
        <f t="array" ref="BG31">_xlfn.IFNA(VLOOKUP($A31,TRANSPOSE(#REF!),BG$2+2,FALSE),0)</f>
        <v>#REF!</v>
      </c>
      <c r="BH31" t="e" cm="1">
        <f t="array" ref="BH31">_xlfn.IFNA(VLOOKUP($A31,TRANSPOSE(#REF!),BH$2+2,FALSE),0)</f>
        <v>#REF!</v>
      </c>
      <c r="BI31" t="e" cm="1">
        <f t="array" ref="BI31">_xlfn.IFNA(VLOOKUP($A31,TRANSPOSE(#REF!),BI$2+2,FALSE),0)</f>
        <v>#REF!</v>
      </c>
      <c r="BJ31" t="e" cm="1">
        <f t="array" ref="BJ31">_xlfn.IFNA(VLOOKUP($A31,TRANSPOSE(#REF!),BJ$2+2,FALSE),0)</f>
        <v>#REF!</v>
      </c>
      <c r="BK31" t="e" cm="1">
        <f t="array" ref="BK31">_xlfn.IFNA(VLOOKUP($A31,TRANSPOSE(#REF!),BK$2+2,FALSE),0)</f>
        <v>#REF!</v>
      </c>
      <c r="BL31" t="e" cm="1">
        <f t="array" ref="BL31">_xlfn.IFNA(VLOOKUP($A31,TRANSPOSE(#REF!),BL$2+2,FALSE),0)</f>
        <v>#REF!</v>
      </c>
      <c r="BM31" t="e" cm="1">
        <f t="array" ref="BM31">_xlfn.IFNA(VLOOKUP($A31,TRANSPOSE(#REF!),BM$2+2,FALSE),0)</f>
        <v>#REF!</v>
      </c>
      <c r="BN31" t="e" cm="1">
        <f t="array" ref="BN31">_xlfn.IFNA(VLOOKUP($A31,TRANSPOSE(#REF!),BN$2+2,FALSE),0)</f>
        <v>#REF!</v>
      </c>
      <c r="BO31" t="e" cm="1">
        <f t="array" ref="BO31">_xlfn.IFNA(VLOOKUP($A31,TRANSPOSE(#REF!),BO$2+2,FALSE),0)</f>
        <v>#REF!</v>
      </c>
      <c r="BP31" t="e" cm="1">
        <f t="array" ref="BP31">_xlfn.IFNA(VLOOKUP($A31,TRANSPOSE(#REF!),BP$2+2,FALSE),0)</f>
        <v>#REF!</v>
      </c>
      <c r="BQ31" t="e" cm="1">
        <f t="array" ref="BQ31">_xlfn.IFNA(VLOOKUP($A31,TRANSPOSE(#REF!),BQ$2+2,FALSE),0)</f>
        <v>#REF!</v>
      </c>
      <c r="BR31" t="e" cm="1">
        <f t="array" ref="BR31">_xlfn.IFNA(VLOOKUP($A31,TRANSPOSE(#REF!),BR$2+2,FALSE),0)</f>
        <v>#REF!</v>
      </c>
      <c r="BS31" t="e" cm="1">
        <f t="array" ref="BS31">_xlfn.IFNA(VLOOKUP($A31,TRANSPOSE(#REF!),BS$2+2,FALSE),0)</f>
        <v>#REF!</v>
      </c>
      <c r="BT31" t="e" cm="1">
        <f t="array" ref="BT31">_xlfn.IFNA(VLOOKUP($A31,TRANSPOSE(#REF!),BT$2+2,FALSE),0)</f>
        <v>#REF!</v>
      </c>
      <c r="BU31" t="e" cm="1">
        <f t="array" ref="BU31">_xlfn.IFNA(VLOOKUP($A31,TRANSPOSE(#REF!),BU$2+2,FALSE),0)</f>
        <v>#REF!</v>
      </c>
      <c r="BV31" t="e" cm="1">
        <f t="array" ref="BV31">_xlfn.IFNA(VLOOKUP($A31,TRANSPOSE(#REF!),BV$2+2,FALSE),0)</f>
        <v>#REF!</v>
      </c>
      <c r="BW31" t="e" cm="1">
        <f t="array" ref="BW31">_xlfn.IFNA(VLOOKUP($A31,TRANSPOSE(#REF!),BW$2+2,FALSE),0)</f>
        <v>#REF!</v>
      </c>
      <c r="BX31" t="e" cm="1">
        <f t="array" ref="BX31">_xlfn.IFNA(VLOOKUP($A31,TRANSPOSE(#REF!),BX$2+2,FALSE),0)</f>
        <v>#REF!</v>
      </c>
      <c r="BY31" t="e" cm="1">
        <f t="array" ref="BY31">_xlfn.IFNA(VLOOKUP($A31,TRANSPOSE(#REF!),BY$2+2,FALSE),0)</f>
        <v>#REF!</v>
      </c>
      <c r="BZ31" t="e" cm="1">
        <f t="array" ref="BZ31">_xlfn.IFNA(VLOOKUP($A31,TRANSPOSE(#REF!),BZ$2+2,FALSE),0)</f>
        <v>#REF!</v>
      </c>
      <c r="CA31" t="e" cm="1">
        <f t="array" ref="CA31">_xlfn.IFNA(VLOOKUP($A31,TRANSPOSE(#REF!),CA$2+2,FALSE),0)</f>
        <v>#REF!</v>
      </c>
      <c r="CB31" t="e" cm="1">
        <f t="array" ref="CB31">_xlfn.IFNA(VLOOKUP($A31,TRANSPOSE(#REF!),CB$2+2,FALSE),0)</f>
        <v>#REF!</v>
      </c>
      <c r="CC31" t="e" cm="1">
        <f t="array" ref="CC31">_xlfn.IFNA(VLOOKUP($A31,TRANSPOSE(#REF!),CC$2+2,FALSE),0)</f>
        <v>#REF!</v>
      </c>
      <c r="CD31" t="e" cm="1">
        <f t="array" ref="CD31">_xlfn.IFNA(VLOOKUP($A31,TRANSPOSE(#REF!),CD$2+2,FALSE),0)</f>
        <v>#REF!</v>
      </c>
      <c r="CE31" t="e" cm="1">
        <f t="array" ref="CE31">_xlfn.IFNA(VLOOKUP($A31,TRANSPOSE(#REF!),CE$2+2,FALSE),0)</f>
        <v>#REF!</v>
      </c>
      <c r="CF31" t="e" cm="1">
        <f t="array" ref="CF31">_xlfn.IFNA(VLOOKUP($A31,TRANSPOSE(#REF!),CF$2+2,FALSE),0)</f>
        <v>#REF!</v>
      </c>
      <c r="CG31" t="e" cm="1">
        <f t="array" ref="CG31">_xlfn.IFNA(VLOOKUP($A31,TRANSPOSE(#REF!),CG$2+2,FALSE),0)</f>
        <v>#REF!</v>
      </c>
      <c r="CH31" t="e" cm="1">
        <f t="array" ref="CH31">_xlfn.IFNA(VLOOKUP($A31,TRANSPOSE(#REF!),CH$2+2,FALSE),0)</f>
        <v>#REF!</v>
      </c>
      <c r="CI31" t="e" cm="1">
        <f t="array" ref="CI31">_xlfn.IFNA(VLOOKUP($A31,TRANSPOSE(#REF!),CI$2+2,FALSE),0)</f>
        <v>#REF!</v>
      </c>
      <c r="CJ31" t="e" cm="1">
        <f t="array" ref="CJ31">_xlfn.IFNA(VLOOKUP($A31,TRANSPOSE(#REF!),CJ$2+2,FALSE),0)</f>
        <v>#REF!</v>
      </c>
      <c r="CK31" t="e" cm="1">
        <f t="array" ref="CK31">_xlfn.IFNA(VLOOKUP($A31,TRANSPOSE(#REF!),CK$2+2,FALSE),0)</f>
        <v>#REF!</v>
      </c>
      <c r="CL31" t="e" cm="1">
        <f t="array" ref="CL31">_xlfn.IFNA(VLOOKUP($A31,TRANSPOSE(#REF!),CL$2+2,FALSE),0)</f>
        <v>#REF!</v>
      </c>
      <c r="CM31" t="e" cm="1">
        <f t="array" ref="CM31">_xlfn.IFNA(VLOOKUP($A31,TRANSPOSE(#REF!),CM$2+2,FALSE),0)</f>
        <v>#REF!</v>
      </c>
      <c r="CN31" t="e" cm="1">
        <f t="array" ref="CN31">_xlfn.IFNA(VLOOKUP($A31,TRANSPOSE(#REF!),CN$2+2,FALSE),0)</f>
        <v>#REF!</v>
      </c>
      <c r="CO31" t="e" cm="1">
        <f t="array" ref="CO31">_xlfn.IFNA(VLOOKUP($A31,TRANSPOSE(#REF!),CO$2+2,FALSE),0)</f>
        <v>#REF!</v>
      </c>
      <c r="CP31" t="e" cm="1">
        <f t="array" ref="CP31">_xlfn.IFNA(VLOOKUP($A31,TRANSPOSE(#REF!),CP$2+2,FALSE),0)</f>
        <v>#REF!</v>
      </c>
      <c r="CQ31" t="e" cm="1">
        <f t="array" ref="CQ31">_xlfn.IFNA(VLOOKUP($A31,TRANSPOSE(#REF!),CQ$2+2,FALSE),0)</f>
        <v>#REF!</v>
      </c>
      <c r="CR31" t="e" cm="1">
        <f t="array" ref="CR31">_xlfn.IFNA(VLOOKUP($A31,TRANSPOSE(#REF!),CR$2+2,FALSE),0)</f>
        <v>#REF!</v>
      </c>
      <c r="CS31" t="e" cm="1">
        <f t="array" ref="CS31">_xlfn.IFNA(VLOOKUP($A31,TRANSPOSE(#REF!),CS$2+2,FALSE),0)</f>
        <v>#REF!</v>
      </c>
      <c r="CT31" t="e" cm="1">
        <f t="array" ref="CT31">_xlfn.IFNA(VLOOKUP($A31,TRANSPOSE(#REF!),CT$2+2,FALSE),0)</f>
        <v>#REF!</v>
      </c>
      <c r="CU31" t="e" cm="1">
        <f t="array" ref="CU31">_xlfn.IFNA(VLOOKUP($A31,TRANSPOSE(#REF!),CU$2+2,FALSE),0)</f>
        <v>#REF!</v>
      </c>
      <c r="CV31" t="e" cm="1">
        <f t="array" ref="CV31">_xlfn.IFNA(VLOOKUP($A31,TRANSPOSE(#REF!),CV$2+2,FALSE),0)</f>
        <v>#REF!</v>
      </c>
      <c r="CW31" t="e" cm="1">
        <f t="array" ref="CW31">_xlfn.IFNA(VLOOKUP($A31,TRANSPOSE(#REF!),CW$2+2,FALSE),0)</f>
        <v>#REF!</v>
      </c>
      <c r="CX31" t="e" cm="1">
        <f t="array" ref="CX31">_xlfn.IFNA(VLOOKUP($A31,TRANSPOSE(#REF!),CX$2+2,FALSE),0)</f>
        <v>#REF!</v>
      </c>
      <c r="CY31" t="e" cm="1">
        <f t="array" ref="CY31">_xlfn.IFNA(VLOOKUP($A31,TRANSPOSE(#REF!),CY$2+2,FALSE),0)</f>
        <v>#REF!</v>
      </c>
      <c r="CZ31" t="e" cm="1">
        <f t="array" ref="CZ31">_xlfn.IFNA(VLOOKUP($A31,TRANSPOSE(#REF!),CZ$2+2,FALSE),0)</f>
        <v>#REF!</v>
      </c>
      <c r="DA31" t="e" cm="1">
        <f t="array" ref="DA31">_xlfn.IFNA(VLOOKUP($A31,TRANSPOSE(#REF!),DA$2+2,FALSE),0)</f>
        <v>#REF!</v>
      </c>
      <c r="DB31" t="e" cm="1">
        <f t="array" ref="DB31">_xlfn.IFNA(VLOOKUP($A31,TRANSPOSE(#REF!),DB$2+2,FALSE),0)</f>
        <v>#REF!</v>
      </c>
      <c r="DC31" t="e" cm="1">
        <f t="array" ref="DC31">_xlfn.IFNA(VLOOKUP($A31,TRANSPOSE(#REF!),DC$2+2,FALSE),0)</f>
        <v>#REF!</v>
      </c>
      <c r="DD31" t="e" cm="1">
        <f t="array" ref="DD31">_xlfn.IFNA(VLOOKUP($A31,TRANSPOSE(#REF!),DD$2+2,FALSE),0)</f>
        <v>#REF!</v>
      </c>
      <c r="DE31" t="e" cm="1">
        <f t="array" ref="DE31">_xlfn.IFNA(VLOOKUP($A31,TRANSPOSE(#REF!),DE$2+2,FALSE),0)</f>
        <v>#REF!</v>
      </c>
      <c r="DF31" t="e" cm="1">
        <f t="array" ref="DF31">_xlfn.IFNA(VLOOKUP($A31,TRANSPOSE(#REF!),DF$2+2,FALSE),0)</f>
        <v>#REF!</v>
      </c>
      <c r="DG31" t="e" cm="1">
        <f t="array" ref="DG31">_xlfn.IFNA(VLOOKUP($A31,TRANSPOSE(#REF!),DG$2+2,FALSE),0)</f>
        <v>#REF!</v>
      </c>
      <c r="DH31" t="e" cm="1">
        <f t="array" ref="DH31">_xlfn.IFNA(VLOOKUP($A31,TRANSPOSE(#REF!),DH$2+2,FALSE),0)</f>
        <v>#REF!</v>
      </c>
      <c r="DI31" t="e" cm="1">
        <f t="array" ref="DI31">_xlfn.IFNA(VLOOKUP($A31,TRANSPOSE(#REF!),DI$2+2,FALSE),0)</f>
        <v>#REF!</v>
      </c>
      <c r="DJ31" t="e" cm="1">
        <f t="array" ref="DJ31">_xlfn.IFNA(VLOOKUP($A31,TRANSPOSE(#REF!),DJ$2+2,FALSE),0)</f>
        <v>#REF!</v>
      </c>
      <c r="DK31" t="e" cm="1">
        <f t="array" ref="DK31">_xlfn.IFNA(VLOOKUP($A31,TRANSPOSE(#REF!),DK$2+2,FALSE),0)</f>
        <v>#REF!</v>
      </c>
      <c r="DL31" t="e" cm="1">
        <f t="array" ref="DL31">_xlfn.IFNA(VLOOKUP($A31,TRANSPOSE(#REF!),DL$2+2,FALSE),0)</f>
        <v>#REF!</v>
      </c>
      <c r="DM31" t="e" cm="1">
        <f t="array" ref="DM31">_xlfn.IFNA(VLOOKUP($A31,TRANSPOSE(#REF!),DM$2+2,FALSE),0)</f>
        <v>#REF!</v>
      </c>
      <c r="DN31" t="e" cm="1">
        <f t="array" ref="DN31">_xlfn.IFNA(VLOOKUP($A31,TRANSPOSE(#REF!),DN$2+2,FALSE),0)</f>
        <v>#REF!</v>
      </c>
      <c r="DO31" t="e" cm="1">
        <f t="array" ref="DO31">_xlfn.IFNA(VLOOKUP($A31,TRANSPOSE(#REF!),DO$2+2,FALSE),0)</f>
        <v>#REF!</v>
      </c>
      <c r="DP31" t="e" cm="1">
        <f t="array" ref="DP31">_xlfn.IFNA(VLOOKUP($A31,TRANSPOSE(#REF!),DP$2+2,FALSE),0)</f>
        <v>#REF!</v>
      </c>
      <c r="DQ31" t="e" cm="1">
        <f t="array" ref="DQ31">_xlfn.IFNA(VLOOKUP($A31,TRANSPOSE(#REF!),DQ$2+2,FALSE),0)</f>
        <v>#REF!</v>
      </c>
      <c r="DR31" t="e" cm="1">
        <f t="array" ref="DR31">_xlfn.IFNA(VLOOKUP($A31,TRANSPOSE(#REF!),DR$2+2,FALSE),0)</f>
        <v>#REF!</v>
      </c>
      <c r="DS31" t="e" cm="1">
        <f t="array" ref="DS31">_xlfn.IFNA(VLOOKUP($A31,TRANSPOSE(#REF!),DS$2+2,FALSE),0)</f>
        <v>#REF!</v>
      </c>
      <c r="DT31" t="e" cm="1">
        <f t="array" ref="DT31">_xlfn.IFNA(VLOOKUP($A31,TRANSPOSE(#REF!),DT$2+2,FALSE),0)</f>
        <v>#REF!</v>
      </c>
      <c r="DU31" t="e" cm="1">
        <f t="array" ref="DU31">_xlfn.IFNA(VLOOKUP($A31,TRANSPOSE(#REF!),DU$2+2,FALSE),0)</f>
        <v>#REF!</v>
      </c>
      <c r="DV31" t="e" cm="1">
        <f t="array" ref="DV31">_xlfn.IFNA(VLOOKUP($A31,TRANSPOSE(#REF!),DV$2+2,FALSE),0)</f>
        <v>#REF!</v>
      </c>
      <c r="DW31" t="e" cm="1">
        <f t="array" ref="DW31">_xlfn.IFNA(VLOOKUP($A31,TRANSPOSE(#REF!),DW$2+2,FALSE),0)</f>
        <v>#REF!</v>
      </c>
      <c r="DX31" t="e" cm="1">
        <f t="array" ref="DX31">_xlfn.IFNA(VLOOKUP($A31,TRANSPOSE(#REF!),DX$2+2,FALSE),0)</f>
        <v>#REF!</v>
      </c>
      <c r="DY31" t="e" cm="1">
        <f t="array" ref="DY31">_xlfn.IFNA(VLOOKUP($A31,TRANSPOSE(#REF!),DY$2+2,FALSE),0)</f>
        <v>#REF!</v>
      </c>
      <c r="DZ31" t="e" cm="1">
        <f t="array" ref="DZ31">_xlfn.IFNA(VLOOKUP($A31,TRANSPOSE(#REF!),DZ$2+2,FALSE),0)</f>
        <v>#REF!</v>
      </c>
      <c r="EA31" t="e" cm="1">
        <f t="array" ref="EA31">_xlfn.IFNA(VLOOKUP($A31,TRANSPOSE(#REF!),EA$2+2,FALSE),0)</f>
        <v>#REF!</v>
      </c>
      <c r="EB31" t="e" cm="1">
        <f t="array" ref="EB31">_xlfn.IFNA(VLOOKUP($A31,TRANSPOSE(#REF!),EB$2+2,FALSE),0)</f>
        <v>#REF!</v>
      </c>
      <c r="EC31" t="e" cm="1">
        <f t="array" ref="EC31">_xlfn.IFNA(VLOOKUP($A31,TRANSPOSE(#REF!),EC$2+2,FALSE),0)</f>
        <v>#REF!</v>
      </c>
      <c r="ED31" t="e" cm="1">
        <f t="array" ref="ED31">_xlfn.IFNA(VLOOKUP($A31,TRANSPOSE(#REF!),ED$2+2,FALSE),0)</f>
        <v>#REF!</v>
      </c>
      <c r="EE31" t="e" cm="1">
        <f t="array" ref="EE31">_xlfn.IFNA(VLOOKUP($A31,TRANSPOSE(#REF!),EE$2+2,FALSE),0)</f>
        <v>#REF!</v>
      </c>
      <c r="EF31" t="e" cm="1">
        <f t="array" ref="EF31">_xlfn.IFNA(VLOOKUP($A31,TRANSPOSE(#REF!),EF$2+2,FALSE),0)</f>
        <v>#REF!</v>
      </c>
      <c r="EG31" t="e" cm="1">
        <f t="array" ref="EG31">_xlfn.IFNA(VLOOKUP($A31,TRANSPOSE(#REF!),EG$2+2,FALSE),0)</f>
        <v>#REF!</v>
      </c>
      <c r="EH31" t="e" cm="1">
        <f t="array" ref="EH31">_xlfn.IFNA(VLOOKUP($A31,TRANSPOSE(#REF!),EH$2+2,FALSE),0)</f>
        <v>#REF!</v>
      </c>
      <c r="EI31" t="e" cm="1">
        <f t="array" ref="EI31">_xlfn.IFNA(VLOOKUP($A31,TRANSPOSE(#REF!),EI$2+2,FALSE),0)</f>
        <v>#REF!</v>
      </c>
      <c r="EJ31" t="e" cm="1">
        <f t="array" ref="EJ31">_xlfn.IFNA(VLOOKUP($A31,TRANSPOSE(#REF!),EJ$2+2,FALSE),0)</f>
        <v>#REF!</v>
      </c>
      <c r="EK31" t="e" cm="1">
        <f t="array" ref="EK31">_xlfn.IFNA(VLOOKUP($A31,TRANSPOSE(#REF!),EK$2+2,FALSE),0)</f>
        <v>#REF!</v>
      </c>
      <c r="EL31" t="e" cm="1">
        <f t="array" ref="EL31">_xlfn.IFNA(VLOOKUP($A31,TRANSPOSE(#REF!),EL$2+2,FALSE),0)</f>
        <v>#REF!</v>
      </c>
      <c r="EM31" t="e" cm="1">
        <f t="array" ref="EM31">_xlfn.IFNA(VLOOKUP($A31,TRANSPOSE(#REF!),EM$2+2,FALSE),0)</f>
        <v>#REF!</v>
      </c>
      <c r="EN31" t="e" cm="1">
        <f t="array" ref="EN31">_xlfn.IFNA(VLOOKUP($A31,TRANSPOSE(#REF!),EN$2+2,FALSE),0)</f>
        <v>#REF!</v>
      </c>
      <c r="EO31" t="e" cm="1">
        <f t="array" ref="EO31">_xlfn.IFNA(VLOOKUP($A31,TRANSPOSE(#REF!),EO$2+2,FALSE),0)</f>
        <v>#REF!</v>
      </c>
      <c r="EP31" t="e" cm="1">
        <f t="array" ref="EP31">_xlfn.IFNA(VLOOKUP($A31,TRANSPOSE(#REF!),EP$2+2,FALSE),0)</f>
        <v>#REF!</v>
      </c>
      <c r="EQ31" t="e" cm="1">
        <f t="array" ref="EQ31">_xlfn.IFNA(VLOOKUP($A31,TRANSPOSE(#REF!),EQ$2+2,FALSE),0)</f>
        <v>#REF!</v>
      </c>
      <c r="ER31" t="e" cm="1">
        <f t="array" ref="ER31">_xlfn.IFNA(VLOOKUP($A31,TRANSPOSE(#REF!),ER$2+2,FALSE),0)</f>
        <v>#REF!</v>
      </c>
      <c r="ES31" t="e" cm="1">
        <f t="array" ref="ES31">_xlfn.IFNA(VLOOKUP($A31,TRANSPOSE(#REF!),ES$2+2,FALSE),0)</f>
        <v>#REF!</v>
      </c>
      <c r="ET31" t="e" cm="1">
        <f t="array" ref="ET31">_xlfn.IFNA(VLOOKUP($A31,TRANSPOSE(#REF!),ET$2+2,FALSE),0)</f>
        <v>#REF!</v>
      </c>
      <c r="EU31" t="e" cm="1">
        <f t="array" ref="EU31">_xlfn.IFNA(VLOOKUP($A31,TRANSPOSE(#REF!),EU$2+2,FALSE),0)</f>
        <v>#REF!</v>
      </c>
      <c r="EV31" t="e" cm="1">
        <f t="array" ref="EV31">_xlfn.IFNA(VLOOKUP($A31,TRANSPOSE(#REF!),EV$2+2,FALSE),0)</f>
        <v>#REF!</v>
      </c>
      <c r="EW31" t="e" cm="1">
        <f t="array" ref="EW31">_xlfn.IFNA(VLOOKUP($A31,TRANSPOSE(#REF!),EW$2+2,FALSE),0)</f>
        <v>#REF!</v>
      </c>
      <c r="EX31" t="e" cm="1">
        <f t="array" ref="EX31">_xlfn.IFNA(VLOOKUP($A31,TRANSPOSE(#REF!),EX$2+2,FALSE),0)</f>
        <v>#REF!</v>
      </c>
      <c r="EY31" t="e" cm="1">
        <f t="array" ref="EY31">_xlfn.IFNA(VLOOKUP($A31,TRANSPOSE(#REF!),EY$2+2,FALSE),0)</f>
        <v>#REF!</v>
      </c>
      <c r="EZ31" t="e" cm="1">
        <f t="array" ref="EZ31">_xlfn.IFNA(VLOOKUP($A31,TRANSPOSE(#REF!),EZ$2+2,FALSE),0)</f>
        <v>#REF!</v>
      </c>
      <c r="FA31" t="e" cm="1">
        <f t="array" ref="FA31">_xlfn.IFNA(VLOOKUP($A31,TRANSPOSE(#REF!),FA$2+2,FALSE),0)</f>
        <v>#REF!</v>
      </c>
      <c r="FB31" t="e" cm="1">
        <f t="array" ref="FB31">_xlfn.IFNA(VLOOKUP($A31,TRANSPOSE(#REF!),FB$2+2,FALSE),0)</f>
        <v>#REF!</v>
      </c>
      <c r="FC31" t="e" cm="1">
        <f t="array" ref="FC31">_xlfn.IFNA(VLOOKUP($A31,TRANSPOSE(#REF!),FC$2+2,FALSE),0)</f>
        <v>#REF!</v>
      </c>
      <c r="FD31" t="e" cm="1">
        <f t="array" ref="FD31">_xlfn.IFNA(VLOOKUP($A31,TRANSPOSE(#REF!),FD$2+2,FALSE),0)</f>
        <v>#REF!</v>
      </c>
      <c r="FE31" t="e" cm="1">
        <f t="array" ref="FE31">_xlfn.IFNA(VLOOKUP($A31,TRANSPOSE(#REF!),FE$2+2,FALSE),0)</f>
        <v>#REF!</v>
      </c>
      <c r="FF31" t="e" cm="1">
        <f t="array" ref="FF31">_xlfn.IFNA(VLOOKUP($A31,TRANSPOSE(#REF!),FF$2+2,FALSE),0)</f>
        <v>#REF!</v>
      </c>
      <c r="FG31" t="e" cm="1">
        <f t="array" ref="FG31">_xlfn.IFNA(VLOOKUP($A31,TRANSPOSE(#REF!),FG$2+2,FALSE),0)</f>
        <v>#REF!</v>
      </c>
      <c r="FH31" t="e" cm="1">
        <f t="array" ref="FH31">_xlfn.IFNA(VLOOKUP($A31,TRANSPOSE(#REF!),FH$2+2,FALSE),0)</f>
        <v>#REF!</v>
      </c>
      <c r="FI31" t="e" cm="1">
        <f t="array" ref="FI31">_xlfn.IFNA(VLOOKUP($A31,TRANSPOSE(#REF!),FI$2+2,FALSE),0)</f>
        <v>#REF!</v>
      </c>
      <c r="FJ31" t="e" cm="1">
        <f t="array" ref="FJ31">_xlfn.IFNA(VLOOKUP($A31,TRANSPOSE(#REF!),FJ$2+2,FALSE),0)</f>
        <v>#REF!</v>
      </c>
      <c r="FK31" t="e" cm="1">
        <f t="array" ref="FK31">_xlfn.IFNA(VLOOKUP($A31,TRANSPOSE(#REF!),FK$2+2,FALSE),0)</f>
        <v>#REF!</v>
      </c>
      <c r="FL31" t="e" cm="1">
        <f t="array" ref="FL31">_xlfn.IFNA(VLOOKUP($A31,TRANSPOSE(#REF!),FL$2+2,FALSE),0)</f>
        <v>#REF!</v>
      </c>
      <c r="FM31" t="e" cm="1">
        <f t="array" ref="FM31">_xlfn.IFNA(VLOOKUP($A31,TRANSPOSE(#REF!),FM$2+2,FALSE),0)</f>
        <v>#REF!</v>
      </c>
      <c r="FN31" t="e" cm="1">
        <f t="array" ref="FN31">_xlfn.IFNA(VLOOKUP($A31,TRANSPOSE(#REF!),FN$2+2,FALSE),0)</f>
        <v>#REF!</v>
      </c>
      <c r="FO31" t="e" cm="1">
        <f t="array" ref="FO31">_xlfn.IFNA(VLOOKUP($A31,TRANSPOSE(#REF!),FO$2+2,FALSE),0)</f>
        <v>#REF!</v>
      </c>
      <c r="FP31" t="e" cm="1">
        <f t="array" ref="FP31">_xlfn.IFNA(VLOOKUP($A31,TRANSPOSE(#REF!),FP$2+2,FALSE),0)</f>
        <v>#REF!</v>
      </c>
      <c r="FQ31" t="e" cm="1">
        <f t="array" ref="FQ31">_xlfn.IFNA(VLOOKUP($A31,TRANSPOSE(#REF!),FQ$2+2,FALSE),0)</f>
        <v>#REF!</v>
      </c>
      <c r="FR31" t="e" cm="1">
        <f t="array" ref="FR31">_xlfn.IFNA(VLOOKUP($A31,TRANSPOSE(#REF!),FR$2+2,FALSE),0)</f>
        <v>#REF!</v>
      </c>
      <c r="FS31" t="e" cm="1">
        <f t="array" ref="FS31">_xlfn.IFNA(VLOOKUP($A31,TRANSPOSE(#REF!),FS$2+2,FALSE),0)</f>
        <v>#REF!</v>
      </c>
      <c r="FT31" t="e" cm="1">
        <f t="array" ref="FT31">_xlfn.IFNA(VLOOKUP($A31,TRANSPOSE(#REF!),FT$2+2,FALSE),0)</f>
        <v>#REF!</v>
      </c>
      <c r="FU31" t="e" cm="1">
        <f t="array" ref="FU31">_xlfn.IFNA(VLOOKUP($A31,TRANSPOSE(#REF!),FU$2+2,FALSE),0)</f>
        <v>#REF!</v>
      </c>
      <c r="FV31" t="e" cm="1">
        <f t="array" ref="FV31">_xlfn.IFNA(VLOOKUP($A31,TRANSPOSE(#REF!),FV$2+2,FALSE),0)</f>
        <v>#REF!</v>
      </c>
      <c r="FW31" t="e" cm="1">
        <f t="array" ref="FW31">_xlfn.IFNA(VLOOKUP($A31,TRANSPOSE(#REF!),FW$2+2,FALSE),0)</f>
        <v>#REF!</v>
      </c>
      <c r="FX31" t="e" cm="1">
        <f t="array" ref="FX31">_xlfn.IFNA(VLOOKUP($A31,TRANSPOSE(#REF!),FX$2+2,FALSE),0)</f>
        <v>#REF!</v>
      </c>
      <c r="FY31" t="e" cm="1">
        <f t="array" ref="FY31">_xlfn.IFNA(VLOOKUP($A31,TRANSPOSE(#REF!),FY$2+2,FALSE),0)</f>
        <v>#REF!</v>
      </c>
      <c r="FZ31" t="e" cm="1">
        <f t="array" ref="FZ31">_xlfn.IFNA(VLOOKUP($A31,TRANSPOSE(#REF!),FZ$2+2,FALSE),0)</f>
        <v>#REF!</v>
      </c>
      <c r="GA31" t="e" cm="1">
        <f t="array" ref="GA31">_xlfn.IFNA(VLOOKUP($A31,TRANSPOSE(#REF!),GA$2+2,FALSE),0)</f>
        <v>#REF!</v>
      </c>
      <c r="GB31" t="e" cm="1">
        <f t="array" ref="GB31">_xlfn.IFNA(VLOOKUP($A31,TRANSPOSE(#REF!),GB$2+2,FALSE),0)</f>
        <v>#REF!</v>
      </c>
      <c r="GC31" t="e" cm="1">
        <f t="array" ref="GC31">_xlfn.IFNA(VLOOKUP($A31,TRANSPOSE(#REF!),GC$2+2,FALSE),0)</f>
        <v>#REF!</v>
      </c>
      <c r="GD31" t="e" cm="1">
        <f t="array" ref="GD31">_xlfn.IFNA(VLOOKUP($A31,TRANSPOSE(#REF!),GD$2+2,FALSE),0)</f>
        <v>#REF!</v>
      </c>
      <c r="GE31" t="e" cm="1">
        <f t="array" ref="GE31">_xlfn.IFNA(VLOOKUP($A31,TRANSPOSE(#REF!),GE$2+2,FALSE),0)</f>
        <v>#REF!</v>
      </c>
      <c r="GF31" t="e" cm="1">
        <f t="array" ref="GF31">_xlfn.IFNA(VLOOKUP($A31,TRANSPOSE(#REF!),GF$2+2,FALSE),0)</f>
        <v>#REF!</v>
      </c>
      <c r="GG31" t="e" cm="1">
        <f t="array" ref="GG31">_xlfn.IFNA(VLOOKUP($A31,TRANSPOSE(#REF!),GG$2+2,FALSE),0)</f>
        <v>#REF!</v>
      </c>
      <c r="GH31" t="e" cm="1">
        <f t="array" ref="GH31">_xlfn.IFNA(VLOOKUP($A31,TRANSPOSE(#REF!),GH$2+2,FALSE),0)</f>
        <v>#REF!</v>
      </c>
      <c r="GI31" t="e" cm="1">
        <f t="array" ref="GI31">_xlfn.IFNA(VLOOKUP($A31,TRANSPOSE(#REF!),GI$2+2,FALSE),0)</f>
        <v>#REF!</v>
      </c>
      <c r="GJ31" t="e" cm="1">
        <f t="array" ref="GJ31">_xlfn.IFNA(VLOOKUP($A31,TRANSPOSE(#REF!),GJ$2+2,FALSE),0)</f>
        <v>#REF!</v>
      </c>
      <c r="GK31" t="e" cm="1">
        <f t="array" ref="GK31">_xlfn.IFNA(VLOOKUP($A31,TRANSPOSE(#REF!),GK$2+2,FALSE),0)</f>
        <v>#REF!</v>
      </c>
      <c r="GL31" t="e" cm="1">
        <f t="array" ref="GL31">_xlfn.IFNA(VLOOKUP($A31,TRANSPOSE(#REF!),GL$2+2,FALSE),0)</f>
        <v>#REF!</v>
      </c>
      <c r="GM31" t="e" cm="1">
        <f t="array" ref="GM31">_xlfn.IFNA(VLOOKUP($A31,TRANSPOSE(#REF!),GM$2+2,FALSE),0)</f>
        <v>#REF!</v>
      </c>
      <c r="GN31" t="e" cm="1">
        <f t="array" ref="GN31">_xlfn.IFNA(VLOOKUP($A31,TRANSPOSE(#REF!),GN$2+2,FALSE),0)</f>
        <v>#REF!</v>
      </c>
      <c r="GO31" t="e" cm="1">
        <f t="array" ref="GO31">_xlfn.IFNA(VLOOKUP($A31,TRANSPOSE(#REF!),GO$2+2,FALSE),0)</f>
        <v>#REF!</v>
      </c>
      <c r="GP31" t="e" cm="1">
        <f t="array" ref="GP31">_xlfn.IFNA(VLOOKUP($A31,TRANSPOSE(#REF!),GP$2+2,FALSE),0)</f>
        <v>#REF!</v>
      </c>
      <c r="GQ31" t="e" cm="1">
        <f t="array" ref="GQ31">_xlfn.IFNA(VLOOKUP($A31,TRANSPOSE(#REF!),GQ$2+2,FALSE),0)</f>
        <v>#REF!</v>
      </c>
      <c r="GR31" t="e" cm="1">
        <f t="array" ref="GR31">_xlfn.IFNA(VLOOKUP($A31,TRANSPOSE(#REF!),GR$2+2,FALSE),0)</f>
        <v>#REF!</v>
      </c>
      <c r="GS31" t="e" cm="1">
        <f t="array" ref="GS31">_xlfn.IFNA(VLOOKUP($A31,TRANSPOSE(#REF!),GS$2+2,FALSE),0)</f>
        <v>#REF!</v>
      </c>
      <c r="GT31" t="e" cm="1">
        <f t="array" ref="GT31">_xlfn.IFNA(VLOOKUP($A31,TRANSPOSE(#REF!),GT$2+2,FALSE),0)</f>
        <v>#REF!</v>
      </c>
      <c r="GU31" t="e" cm="1">
        <f t="array" ref="GU31">_xlfn.IFNA(VLOOKUP($A31,TRANSPOSE(#REF!),GU$2+2,FALSE),0)</f>
        <v>#REF!</v>
      </c>
      <c r="GV31" t="e" cm="1">
        <f t="array" ref="GV31">_xlfn.IFNA(VLOOKUP($A31,TRANSPOSE(#REF!),GV$2+2,FALSE),0)</f>
        <v>#REF!</v>
      </c>
      <c r="GW31" t="e" cm="1">
        <f t="array" ref="GW31">_xlfn.IFNA(VLOOKUP($A31,TRANSPOSE(#REF!),GW$2+2,FALSE),0)</f>
        <v>#REF!</v>
      </c>
      <c r="GX31" t="e" cm="1">
        <f t="array" ref="GX31">_xlfn.IFNA(VLOOKUP($A31,TRANSPOSE(#REF!),GX$2+2,FALSE),0)</f>
        <v>#REF!</v>
      </c>
      <c r="GY31" t="e" cm="1">
        <f t="array" ref="GY31">_xlfn.IFNA(VLOOKUP($A31,TRANSPOSE(#REF!),GY$2+2,FALSE),0)</f>
        <v>#REF!</v>
      </c>
      <c r="GZ31" t="e" cm="1">
        <f t="array" ref="GZ31">_xlfn.IFNA(VLOOKUP($A31,TRANSPOSE(#REF!),GZ$2+2,FALSE),0)</f>
        <v>#REF!</v>
      </c>
      <c r="HA31" t="e" cm="1">
        <f t="array" ref="HA31">_xlfn.IFNA(VLOOKUP($A31,TRANSPOSE(#REF!),HA$2+2,FALSE),0)</f>
        <v>#REF!</v>
      </c>
      <c r="HB31" t="e" cm="1">
        <f t="array" ref="HB31">_xlfn.IFNA(VLOOKUP($A31,TRANSPOSE(#REF!),HB$2+2,FALSE),0)</f>
        <v>#REF!</v>
      </c>
      <c r="HC31" t="e" cm="1">
        <f t="array" ref="HC31">_xlfn.IFNA(VLOOKUP($A31,TRANSPOSE(#REF!),HC$2+2,FALSE),0)</f>
        <v>#REF!</v>
      </c>
      <c r="HD31" t="e" cm="1">
        <f t="array" ref="HD31">_xlfn.IFNA(VLOOKUP($A31,TRANSPOSE(#REF!),HD$2+2,FALSE),0)</f>
        <v>#REF!</v>
      </c>
      <c r="HE31" t="e" cm="1">
        <f t="array" ref="HE31">_xlfn.IFNA(VLOOKUP($A31,TRANSPOSE(#REF!),HE$2+2,FALSE),0)</f>
        <v>#REF!</v>
      </c>
      <c r="HF31" t="e" cm="1">
        <f t="array" ref="HF31">_xlfn.IFNA(VLOOKUP($A31,TRANSPOSE(#REF!),HF$2+2,FALSE),0)</f>
        <v>#REF!</v>
      </c>
      <c r="HG31" t="e" cm="1">
        <f t="array" ref="HG31">_xlfn.IFNA(VLOOKUP($A31,TRANSPOSE(#REF!),HG$2+2,FALSE),0)</f>
        <v>#REF!</v>
      </c>
      <c r="HH31" t="e" cm="1">
        <f t="array" ref="HH31">_xlfn.IFNA(VLOOKUP($A31,TRANSPOSE(#REF!),HH$2+2,FALSE),0)</f>
        <v>#REF!</v>
      </c>
      <c r="HI31" t="e" cm="1">
        <f t="array" ref="HI31">_xlfn.IFNA(VLOOKUP($A31,TRANSPOSE(#REF!),HI$2+2,FALSE),0)</f>
        <v>#REF!</v>
      </c>
      <c r="HJ31" t="e" cm="1">
        <f t="array" ref="HJ31">_xlfn.IFNA(VLOOKUP($A31,TRANSPOSE(#REF!),HJ$2+2,FALSE),0)</f>
        <v>#REF!</v>
      </c>
      <c r="HK31" t="e" cm="1">
        <f t="array" ref="HK31">_xlfn.IFNA(VLOOKUP($A31,TRANSPOSE(#REF!),HK$2+2,FALSE),0)</f>
        <v>#REF!</v>
      </c>
      <c r="HL31" t="e" cm="1">
        <f t="array" ref="HL31">_xlfn.IFNA(VLOOKUP($A31,TRANSPOSE(#REF!),HL$2+2,FALSE),0)</f>
        <v>#REF!</v>
      </c>
      <c r="HM31" t="e" cm="1">
        <f t="array" ref="HM31">_xlfn.IFNA(VLOOKUP($A31,TRANSPOSE(#REF!),HM$2+2,FALSE),0)</f>
        <v>#REF!</v>
      </c>
      <c r="HN31" t="e" cm="1">
        <f t="array" ref="HN31">_xlfn.IFNA(VLOOKUP($A31,TRANSPOSE(#REF!),HN$2+2,FALSE),0)</f>
        <v>#REF!</v>
      </c>
      <c r="HO31" t="e" cm="1">
        <f t="array" ref="HO31">_xlfn.IFNA(VLOOKUP($A31,TRANSPOSE(#REF!),HO$2+2,FALSE),0)</f>
        <v>#REF!</v>
      </c>
      <c r="HP31" t="e" cm="1">
        <f t="array" ref="HP31">_xlfn.IFNA(VLOOKUP($A31,TRANSPOSE(#REF!),HP$2+2,FALSE),0)</f>
        <v>#REF!</v>
      </c>
      <c r="HQ31" t="e" cm="1">
        <f t="array" ref="HQ31">_xlfn.IFNA(VLOOKUP($A31,TRANSPOSE(#REF!),HQ$2+2,FALSE),0)</f>
        <v>#REF!</v>
      </c>
      <c r="HR31" t="e" cm="1">
        <f t="array" ref="HR31">_xlfn.IFNA(VLOOKUP($A31,TRANSPOSE(#REF!),HR$2+2,FALSE),0)</f>
        <v>#REF!</v>
      </c>
      <c r="HS31" t="e" cm="1">
        <f t="array" ref="HS31">_xlfn.IFNA(VLOOKUP($A31,TRANSPOSE(#REF!),HS$2+2,FALSE),0)</f>
        <v>#REF!</v>
      </c>
      <c r="HT31" t="e" cm="1">
        <f t="array" ref="HT31">_xlfn.IFNA(VLOOKUP($A31,TRANSPOSE(#REF!),HT$2+2,FALSE),0)</f>
        <v>#REF!</v>
      </c>
      <c r="HU31" t="e" cm="1">
        <f t="array" ref="HU31">_xlfn.IFNA(VLOOKUP($A31,TRANSPOSE(#REF!),HU$2+2,FALSE),0)</f>
        <v>#REF!</v>
      </c>
      <c r="HV31" t="e" cm="1">
        <f t="array" ref="HV31">_xlfn.IFNA(VLOOKUP($A31,TRANSPOSE(#REF!),HV$2+2,FALSE),0)</f>
        <v>#REF!</v>
      </c>
      <c r="HW31" t="e" cm="1">
        <f t="array" ref="HW31">_xlfn.IFNA(VLOOKUP($A31,TRANSPOSE(#REF!),HW$2+2,FALSE),0)</f>
        <v>#REF!</v>
      </c>
      <c r="HX31" t="e" cm="1">
        <f t="array" ref="HX31">_xlfn.IFNA(VLOOKUP($A31,TRANSPOSE(#REF!),HX$2+2,FALSE),0)</f>
        <v>#REF!</v>
      </c>
      <c r="HY31" t="e" cm="1">
        <f t="array" ref="HY31">_xlfn.IFNA(VLOOKUP($A31,TRANSPOSE(#REF!),HY$2+2,FALSE),0)</f>
        <v>#REF!</v>
      </c>
      <c r="HZ31" t="e" cm="1">
        <f t="array" ref="HZ31">_xlfn.IFNA(VLOOKUP($A31,TRANSPOSE(#REF!),HZ$2+2,FALSE),0)</f>
        <v>#REF!</v>
      </c>
      <c r="IA31" t="e" cm="1">
        <f t="array" ref="IA31">_xlfn.IFNA(VLOOKUP($A31,TRANSPOSE(#REF!),IA$2+2,FALSE),0)</f>
        <v>#REF!</v>
      </c>
      <c r="IB31" t="e" cm="1">
        <f t="array" ref="IB31">_xlfn.IFNA(VLOOKUP($A31,TRANSPOSE(#REF!),IB$2+2,FALSE),0)</f>
        <v>#REF!</v>
      </c>
      <c r="IC31" t="e" cm="1">
        <f t="array" ref="IC31">_xlfn.IFNA(VLOOKUP($A31,TRANSPOSE(#REF!),IC$2+2,FALSE),0)</f>
        <v>#REF!</v>
      </c>
      <c r="ID31" t="e" cm="1">
        <f t="array" ref="ID31">_xlfn.IFNA(VLOOKUP($A31,TRANSPOSE(#REF!),ID$2+2,FALSE),0)</f>
        <v>#REF!</v>
      </c>
      <c r="IE31" t="e" cm="1">
        <f t="array" ref="IE31">_xlfn.IFNA(VLOOKUP($A31,TRANSPOSE(#REF!),IE$2+2,FALSE),0)</f>
        <v>#REF!</v>
      </c>
      <c r="IF31" t="e" cm="1">
        <f t="array" ref="IF31">_xlfn.IFNA(VLOOKUP($A31,TRANSPOSE(#REF!),IF$2+2,FALSE),0)</f>
        <v>#REF!</v>
      </c>
      <c r="IG31" t="e" cm="1">
        <f t="array" ref="IG31">_xlfn.IFNA(VLOOKUP($A31,TRANSPOSE(#REF!),IG$2+2,FALSE),0)</f>
        <v>#REF!</v>
      </c>
      <c r="IH31" t="e" cm="1">
        <f t="array" ref="IH31">_xlfn.IFNA(VLOOKUP($A31,TRANSPOSE(#REF!),IH$2+2,FALSE),0)</f>
        <v>#REF!</v>
      </c>
      <c r="II31" t="e" cm="1">
        <f t="array" ref="II31">_xlfn.IFNA(VLOOKUP($A31,TRANSPOSE(#REF!),II$2+2,FALSE),0)</f>
        <v>#REF!</v>
      </c>
      <c r="IJ31" t="e" cm="1">
        <f t="array" ref="IJ31">_xlfn.IFNA(VLOOKUP($A31,TRANSPOSE(#REF!),IJ$2+2,FALSE),0)</f>
        <v>#REF!</v>
      </c>
      <c r="IK31" t="e" cm="1">
        <f t="array" ref="IK31">_xlfn.IFNA(VLOOKUP($A31,TRANSPOSE(#REF!),IK$2+2,FALSE),0)</f>
        <v>#REF!</v>
      </c>
      <c r="IL31" t="e" cm="1">
        <f t="array" ref="IL31">_xlfn.IFNA(VLOOKUP($A31,TRANSPOSE(#REF!),IL$2+2,FALSE),0)</f>
        <v>#REF!</v>
      </c>
      <c r="IM31" t="e" cm="1">
        <f t="array" ref="IM31">_xlfn.IFNA(VLOOKUP($A31,TRANSPOSE(#REF!),IM$2+2,FALSE),0)</f>
        <v>#REF!</v>
      </c>
      <c r="IN31" t="e" cm="1">
        <f t="array" ref="IN31">_xlfn.IFNA(VLOOKUP($A31,TRANSPOSE(#REF!),IN$2+2,FALSE),0)</f>
        <v>#REF!</v>
      </c>
      <c r="IO31" t="e" cm="1">
        <f t="array" ref="IO31">_xlfn.IFNA(VLOOKUP($A31,TRANSPOSE(#REF!),IO$2+2,FALSE),0)</f>
        <v>#REF!</v>
      </c>
      <c r="IP31" t="e" cm="1">
        <f t="array" ref="IP31">_xlfn.IFNA(VLOOKUP($A31,TRANSPOSE(#REF!),IP$2+2,FALSE),0)</f>
        <v>#REF!</v>
      </c>
      <c r="IQ31" t="e" cm="1">
        <f t="array" ref="IQ31">_xlfn.IFNA(VLOOKUP($A31,TRANSPOSE(#REF!),IQ$2+2,FALSE),0)</f>
        <v>#REF!</v>
      </c>
      <c r="IR31" t="e" cm="1">
        <f t="array" ref="IR31">_xlfn.IFNA(VLOOKUP($A31,TRANSPOSE(#REF!),IR$2+2,FALSE),0)</f>
        <v>#REF!</v>
      </c>
      <c r="IS31" t="e" cm="1">
        <f t="array" ref="IS31">_xlfn.IFNA(VLOOKUP($A31,TRANSPOSE(#REF!),IS$2+2,FALSE),0)</f>
        <v>#REF!</v>
      </c>
      <c r="IT31" t="e" cm="1">
        <f t="array" ref="IT31">_xlfn.IFNA(VLOOKUP($A31,TRANSPOSE(#REF!),IT$2+2,FALSE),0)</f>
        <v>#REF!</v>
      </c>
      <c r="IU31" t="e" cm="1">
        <f t="array" ref="IU31">_xlfn.IFNA(VLOOKUP($A31,TRANSPOSE(#REF!),IU$2+2,FALSE),0)</f>
        <v>#REF!</v>
      </c>
      <c r="IV31" t="e" cm="1">
        <f t="array" ref="IV31">_xlfn.IFNA(VLOOKUP($A31,TRANSPOSE(#REF!),IV$2+2,FALSE),0)</f>
        <v>#REF!</v>
      </c>
      <c r="IW31" t="e" cm="1">
        <f t="array" ref="IW31">_xlfn.IFNA(VLOOKUP($A31,TRANSPOSE(#REF!),IW$2+2,FALSE),0)</f>
        <v>#REF!</v>
      </c>
      <c r="IX31" t="e" cm="1">
        <f t="array" ref="IX31">_xlfn.IFNA(VLOOKUP($A31,TRANSPOSE(#REF!),IX$2+2,FALSE),0)</f>
        <v>#REF!</v>
      </c>
      <c r="IY31" t="e" cm="1">
        <f t="array" ref="IY31">_xlfn.IFNA(VLOOKUP($A31,TRANSPOSE(#REF!),IY$2+2,FALSE),0)</f>
        <v>#REF!</v>
      </c>
      <c r="IZ31" t="e" cm="1">
        <f t="array" ref="IZ31">_xlfn.IFNA(VLOOKUP($A31,TRANSPOSE(#REF!),IZ$2+2,FALSE),0)</f>
        <v>#REF!</v>
      </c>
      <c r="JA31" t="e" cm="1">
        <f t="array" ref="JA31">_xlfn.IFNA(VLOOKUP($A31,TRANSPOSE(#REF!),JA$2+2,FALSE),0)</f>
        <v>#REF!</v>
      </c>
      <c r="JB31" t="e" cm="1">
        <f t="array" ref="JB31">_xlfn.IFNA(VLOOKUP($A31,TRANSPOSE(#REF!),JB$2+2,FALSE),0)</f>
        <v>#REF!</v>
      </c>
      <c r="JC31" t="e" cm="1">
        <f t="array" ref="JC31">_xlfn.IFNA(VLOOKUP($A31,TRANSPOSE(#REF!),JC$2+2,FALSE),0)</f>
        <v>#REF!</v>
      </c>
      <c r="JD31" t="e" cm="1">
        <f t="array" ref="JD31">_xlfn.IFNA(VLOOKUP($A31,TRANSPOSE(#REF!),JD$2+2,FALSE),0)</f>
        <v>#REF!</v>
      </c>
      <c r="JE31" t="e" cm="1">
        <f t="array" ref="JE31">_xlfn.IFNA(VLOOKUP($A31,TRANSPOSE(#REF!),JE$2+2,FALSE),0)</f>
        <v>#REF!</v>
      </c>
      <c r="JF31" t="e" cm="1">
        <f t="array" ref="JF31">_xlfn.IFNA(VLOOKUP($A31,TRANSPOSE(#REF!),JF$2+2,FALSE),0)</f>
        <v>#REF!</v>
      </c>
      <c r="JG31" t="e" cm="1">
        <f t="array" ref="JG31">_xlfn.IFNA(VLOOKUP($A31,TRANSPOSE(#REF!),JG$2+2,FALSE),0)</f>
        <v>#REF!</v>
      </c>
      <c r="JH31" t="e" cm="1">
        <f t="array" ref="JH31">_xlfn.IFNA(VLOOKUP($A31,TRANSPOSE(#REF!),JH$2+2,FALSE),0)</f>
        <v>#REF!</v>
      </c>
      <c r="JI31" t="e" cm="1">
        <f t="array" ref="JI31">_xlfn.IFNA(VLOOKUP($A31,TRANSPOSE(#REF!),JI$2+2,FALSE),0)</f>
        <v>#REF!</v>
      </c>
      <c r="JJ31" t="e" cm="1">
        <f t="array" ref="JJ31">_xlfn.IFNA(VLOOKUP($A31,TRANSPOSE(#REF!),JJ$2+2,FALSE),0)</f>
        <v>#REF!</v>
      </c>
      <c r="JK31" t="e" cm="1">
        <f t="array" ref="JK31">_xlfn.IFNA(VLOOKUP($A31,TRANSPOSE(#REF!),JK$2+2,FALSE),0)</f>
        <v>#REF!</v>
      </c>
      <c r="JL31" t="e" cm="1">
        <f t="array" ref="JL31">_xlfn.IFNA(VLOOKUP($A31,TRANSPOSE(#REF!),JL$2+2,FALSE),0)</f>
        <v>#REF!</v>
      </c>
      <c r="JM31" t="e" cm="1">
        <f t="array" ref="JM31">_xlfn.IFNA(VLOOKUP($A31,TRANSPOSE(#REF!),JM$2+2,FALSE),0)</f>
        <v>#REF!</v>
      </c>
      <c r="JN31" t="e" cm="1">
        <f t="array" ref="JN31">_xlfn.IFNA(VLOOKUP($A31,TRANSPOSE(#REF!),JN$2+2,FALSE),0)</f>
        <v>#REF!</v>
      </c>
      <c r="JO31" t="e" cm="1">
        <f t="array" ref="JO31">_xlfn.IFNA(VLOOKUP($A31,TRANSPOSE(#REF!),JO$2+2,FALSE),0)</f>
        <v>#REF!</v>
      </c>
      <c r="JP31" t="e" cm="1">
        <f t="array" ref="JP31">_xlfn.IFNA(VLOOKUP($A31,TRANSPOSE(#REF!),JP$2+2,FALSE),0)</f>
        <v>#REF!</v>
      </c>
      <c r="JQ31" t="e" cm="1">
        <f t="array" ref="JQ31">_xlfn.IFNA(VLOOKUP($A31,TRANSPOSE(#REF!),JQ$2+2,FALSE),0)</f>
        <v>#REF!</v>
      </c>
      <c r="JR31" t="e" cm="1">
        <f t="array" ref="JR31">_xlfn.IFNA(VLOOKUP($A31,TRANSPOSE(#REF!),JR$2+2,FALSE),0)</f>
        <v>#REF!</v>
      </c>
      <c r="JS31" t="e" cm="1">
        <f t="array" ref="JS31">_xlfn.IFNA(VLOOKUP($A31,TRANSPOSE(#REF!),JS$2+2,FALSE),0)</f>
        <v>#REF!</v>
      </c>
      <c r="JT31" t="e" cm="1">
        <f t="array" ref="JT31">_xlfn.IFNA(VLOOKUP($A31,TRANSPOSE(#REF!),JT$2+2,FALSE),0)</f>
        <v>#REF!</v>
      </c>
      <c r="JU31" t="e" cm="1">
        <f t="array" ref="JU31">_xlfn.IFNA(VLOOKUP($A31,TRANSPOSE(#REF!),JU$2+2,FALSE),0)</f>
        <v>#REF!</v>
      </c>
      <c r="JV31" t="e" cm="1">
        <f t="array" ref="JV31">_xlfn.IFNA(VLOOKUP($A31,TRANSPOSE(#REF!),JV$2+2,FALSE),0)</f>
        <v>#REF!</v>
      </c>
      <c r="JW31" t="e" cm="1">
        <f t="array" ref="JW31">_xlfn.IFNA(VLOOKUP($A31,TRANSPOSE(#REF!),JW$2+2,FALSE),0)</f>
        <v>#REF!</v>
      </c>
      <c r="JX31" t="e" cm="1">
        <f t="array" ref="JX31">_xlfn.IFNA(VLOOKUP($A31,TRANSPOSE(#REF!),JX$2+2,FALSE),0)</f>
        <v>#REF!</v>
      </c>
      <c r="JY31" t="e" cm="1">
        <f t="array" ref="JY31">_xlfn.IFNA(VLOOKUP($A31,TRANSPOSE(#REF!),JY$2+2,FALSE),0)</f>
        <v>#REF!</v>
      </c>
      <c r="JZ31" t="e" cm="1">
        <f t="array" ref="JZ31">_xlfn.IFNA(VLOOKUP($A31,TRANSPOSE(#REF!),JZ$2+2,FALSE),0)</f>
        <v>#REF!</v>
      </c>
      <c r="KA31" t="e" cm="1">
        <f t="array" ref="KA31">_xlfn.IFNA(VLOOKUP($A31,TRANSPOSE(#REF!),KA$2+2,FALSE),0)</f>
        <v>#REF!</v>
      </c>
      <c r="KB31" t="e" cm="1">
        <f t="array" ref="KB31">_xlfn.IFNA(VLOOKUP($A31,TRANSPOSE(#REF!),KB$2+2,FALSE),0)</f>
        <v>#REF!</v>
      </c>
      <c r="KC31" t="e" cm="1">
        <f t="array" ref="KC31">_xlfn.IFNA(VLOOKUP($A31,TRANSPOSE(#REF!),KC$2+2,FALSE),0)</f>
        <v>#REF!</v>
      </c>
      <c r="KD31" t="e" cm="1">
        <f t="array" ref="KD31">_xlfn.IFNA(VLOOKUP($A31,TRANSPOSE(#REF!),KD$2+2,FALSE),0)</f>
        <v>#REF!</v>
      </c>
      <c r="KE31" t="e" cm="1">
        <f t="array" ref="KE31">_xlfn.IFNA(VLOOKUP($A31,TRANSPOSE(#REF!),KE$2+2,FALSE),0)</f>
        <v>#REF!</v>
      </c>
      <c r="KF31" t="e" cm="1">
        <f t="array" ref="KF31">_xlfn.IFNA(VLOOKUP($A31,TRANSPOSE(#REF!),KF$2+2,FALSE),0)</f>
        <v>#REF!</v>
      </c>
      <c r="KG31" t="e" cm="1">
        <f t="array" ref="KG31">_xlfn.IFNA(VLOOKUP($A31,TRANSPOSE(#REF!),KG$2+2,FALSE),0)</f>
        <v>#REF!</v>
      </c>
      <c r="KH31" t="e" cm="1">
        <f t="array" ref="KH31">_xlfn.IFNA(VLOOKUP($A31,TRANSPOSE(#REF!),KH$2+2,FALSE),0)</f>
        <v>#REF!</v>
      </c>
      <c r="KI31" t="e" cm="1">
        <f t="array" ref="KI31">_xlfn.IFNA(VLOOKUP($A31,TRANSPOSE(#REF!),KI$2+2,FALSE),0)</f>
        <v>#REF!</v>
      </c>
      <c r="KJ31" t="e" cm="1">
        <f t="array" ref="KJ31">_xlfn.IFNA(VLOOKUP($A31,TRANSPOSE(#REF!),KJ$2+2,FALSE),0)</f>
        <v>#REF!</v>
      </c>
      <c r="KK31" t="e" cm="1">
        <f t="array" ref="KK31">_xlfn.IFNA(VLOOKUP($A31,TRANSPOSE(#REF!),KK$2+2,FALSE),0)</f>
        <v>#REF!</v>
      </c>
      <c r="KL31" t="e" cm="1">
        <f t="array" ref="KL31">_xlfn.IFNA(VLOOKUP($A31,TRANSPOSE(#REF!),KL$2+2,FALSE),0)</f>
        <v>#REF!</v>
      </c>
      <c r="KM31" t="e" cm="1">
        <f t="array" ref="KM31">_xlfn.IFNA(VLOOKUP($A31,TRANSPOSE(#REF!),KM$2+2,FALSE),0)</f>
        <v>#REF!</v>
      </c>
      <c r="KN31" t="e" cm="1">
        <f t="array" ref="KN31">_xlfn.IFNA(VLOOKUP($A31,TRANSPOSE(#REF!),KN$2+2,FALSE),0)</f>
        <v>#REF!</v>
      </c>
      <c r="KO31" t="e" cm="1">
        <f t="array" ref="KO31">_xlfn.IFNA(VLOOKUP($A31,TRANSPOSE(#REF!),KO$2+2,FALSE),0)</f>
        <v>#REF!</v>
      </c>
      <c r="KP31" t="e" cm="1">
        <f t="array" ref="KP31">_xlfn.IFNA(VLOOKUP($A31,TRANSPOSE(#REF!),KP$2+2,FALSE),0)</f>
        <v>#REF!</v>
      </c>
      <c r="KQ31" t="e" cm="1">
        <f t="array" ref="KQ31">_xlfn.IFNA(VLOOKUP($A31,TRANSPOSE(#REF!),KQ$2+2,FALSE),0)</f>
        <v>#REF!</v>
      </c>
      <c r="KR31" t="e" cm="1">
        <f t="array" ref="KR31">_xlfn.IFNA(VLOOKUP($A31,TRANSPOSE(#REF!),KR$2+2,FALSE),0)</f>
        <v>#REF!</v>
      </c>
      <c r="KS31" t="e" cm="1">
        <f t="array" ref="KS31">_xlfn.IFNA(VLOOKUP($A31,TRANSPOSE(#REF!),KS$2+2,FALSE),0)</f>
        <v>#REF!</v>
      </c>
      <c r="KT31" t="e" cm="1">
        <f t="array" ref="KT31">_xlfn.IFNA(VLOOKUP($A31,TRANSPOSE(#REF!),KT$2+2,FALSE),0)</f>
        <v>#REF!</v>
      </c>
      <c r="KU31" t="e" cm="1">
        <f t="array" ref="KU31">_xlfn.IFNA(VLOOKUP($A31,TRANSPOSE(#REF!),KU$2+2,FALSE),0)</f>
        <v>#REF!</v>
      </c>
      <c r="KV31" t="e" cm="1">
        <f t="array" ref="KV31">_xlfn.IFNA(VLOOKUP($A31,TRANSPOSE(#REF!),KV$2+2,FALSE),0)</f>
        <v>#REF!</v>
      </c>
      <c r="KW31" t="e" cm="1">
        <f t="array" ref="KW31">_xlfn.IFNA(VLOOKUP($A31,TRANSPOSE(#REF!),KW$2+2,FALSE),0)</f>
        <v>#REF!</v>
      </c>
      <c r="KX31" t="e" cm="1">
        <f t="array" ref="KX31">_xlfn.IFNA(VLOOKUP($A31,TRANSPOSE(#REF!),KX$2+2,FALSE),0)</f>
        <v>#REF!</v>
      </c>
      <c r="KY31" t="e" cm="1">
        <f t="array" ref="KY31">_xlfn.IFNA(VLOOKUP($A31,TRANSPOSE(#REF!),KY$2+2,FALSE),0)</f>
        <v>#REF!</v>
      </c>
      <c r="KZ31" t="e" cm="1">
        <f t="array" ref="KZ31">_xlfn.IFNA(VLOOKUP($A31,TRANSPOSE(#REF!),KZ$2+2,FALSE),0)</f>
        <v>#REF!</v>
      </c>
      <c r="LA31" t="e" cm="1">
        <f t="array" ref="LA31">_xlfn.IFNA(VLOOKUP($A31,TRANSPOSE(#REF!),LA$2+2,FALSE),0)</f>
        <v>#REF!</v>
      </c>
      <c r="LB31" t="e" cm="1">
        <f t="array" ref="LB31">_xlfn.IFNA(VLOOKUP($A31,TRANSPOSE(#REF!),LB$2+2,FALSE),0)</f>
        <v>#REF!</v>
      </c>
      <c r="LC31" t="e" cm="1">
        <f t="array" ref="LC31">_xlfn.IFNA(VLOOKUP($A31,TRANSPOSE(#REF!),LC$2+2,FALSE),0)</f>
        <v>#REF!</v>
      </c>
      <c r="LD31" t="e" cm="1">
        <f t="array" ref="LD31">_xlfn.IFNA(VLOOKUP($A31,TRANSPOSE(#REF!),LD$2+2,FALSE),0)</f>
        <v>#REF!</v>
      </c>
      <c r="LE31" t="e" cm="1">
        <f t="array" ref="LE31">_xlfn.IFNA(VLOOKUP($A31,TRANSPOSE(#REF!),LE$2+2,FALSE),0)</f>
        <v>#REF!</v>
      </c>
      <c r="LF31" t="e" cm="1">
        <f t="array" ref="LF31">_xlfn.IFNA(VLOOKUP($A31,TRANSPOSE(#REF!),LF$2+2,FALSE),0)</f>
        <v>#REF!</v>
      </c>
      <c r="LG31" t="e" cm="1">
        <f t="array" ref="LG31">_xlfn.IFNA(VLOOKUP($A31,TRANSPOSE(#REF!),LG$2+2,FALSE),0)</f>
        <v>#REF!</v>
      </c>
      <c r="LH31" t="e" cm="1">
        <f t="array" ref="LH31">_xlfn.IFNA(VLOOKUP($A31,TRANSPOSE(#REF!),LH$2+2,FALSE),0)</f>
        <v>#REF!</v>
      </c>
      <c r="LI31" t="e" cm="1">
        <f t="array" ref="LI31">_xlfn.IFNA(VLOOKUP($A31,TRANSPOSE(#REF!),LI$2+2,FALSE),0)</f>
        <v>#REF!</v>
      </c>
      <c r="LJ31" t="e" cm="1">
        <f t="array" ref="LJ31">_xlfn.IFNA(VLOOKUP($A31,TRANSPOSE(#REF!),LJ$2+2,FALSE),0)</f>
        <v>#REF!</v>
      </c>
      <c r="LK31" t="e" cm="1">
        <f t="array" ref="LK31">_xlfn.IFNA(VLOOKUP($A31,TRANSPOSE(#REF!),LK$2+2,FALSE),0)</f>
        <v>#REF!</v>
      </c>
      <c r="LL31" t="e" cm="1">
        <f t="array" ref="LL31">_xlfn.IFNA(VLOOKUP($A31,TRANSPOSE(#REF!),LL$2+2,FALSE),0)</f>
        <v>#REF!</v>
      </c>
      <c r="LM31" t="e" cm="1">
        <f t="array" ref="LM31">_xlfn.IFNA(VLOOKUP($A31,TRANSPOSE(#REF!),LM$2+2,FALSE),0)</f>
        <v>#REF!</v>
      </c>
      <c r="LN31" t="e" cm="1">
        <f t="array" ref="LN31">_xlfn.IFNA(VLOOKUP($A31,TRANSPOSE(#REF!),LN$2+2,FALSE),0)</f>
        <v>#REF!</v>
      </c>
      <c r="LO31" t="e" cm="1">
        <f t="array" ref="LO31">_xlfn.IFNA(VLOOKUP($A31,TRANSPOSE(#REF!),LO$2+2,FALSE),0)</f>
        <v>#REF!</v>
      </c>
      <c r="LP31" t="e" cm="1">
        <f t="array" ref="LP31">_xlfn.IFNA(VLOOKUP($A31,TRANSPOSE(#REF!),LP$2+2,FALSE),0)</f>
        <v>#REF!</v>
      </c>
      <c r="LQ31" t="e" cm="1">
        <f t="array" ref="LQ31">_xlfn.IFNA(VLOOKUP($A31,TRANSPOSE(#REF!),LQ$2+2,FALSE),0)</f>
        <v>#REF!</v>
      </c>
      <c r="LR31" t="e" cm="1">
        <f t="array" ref="LR31">_xlfn.IFNA(VLOOKUP($A31,TRANSPOSE(#REF!),LR$2+2,FALSE),0)</f>
        <v>#REF!</v>
      </c>
      <c r="LS31" t="e" cm="1">
        <f t="array" ref="LS31">_xlfn.IFNA(VLOOKUP($A31,TRANSPOSE(#REF!),LS$2+2,FALSE),0)</f>
        <v>#REF!</v>
      </c>
      <c r="LT31" t="e" cm="1">
        <f t="array" ref="LT31">_xlfn.IFNA(VLOOKUP($A31,TRANSPOSE(#REF!),LT$2+2,FALSE),0)</f>
        <v>#REF!</v>
      </c>
      <c r="LU31" t="e" cm="1">
        <f t="array" ref="LU31">_xlfn.IFNA(VLOOKUP($A31,TRANSPOSE(#REF!),LU$2+2,FALSE),0)</f>
        <v>#REF!</v>
      </c>
      <c r="LV31" t="e" cm="1">
        <f t="array" ref="LV31">_xlfn.IFNA(VLOOKUP($A31,TRANSPOSE(#REF!),LV$2+2,FALSE),0)</f>
        <v>#REF!</v>
      </c>
      <c r="LW31" t="e" cm="1">
        <f t="array" ref="LW31">_xlfn.IFNA(VLOOKUP($A31,TRANSPOSE(#REF!),LW$2+2,FALSE),0)</f>
        <v>#REF!</v>
      </c>
      <c r="LX31" t="e" cm="1">
        <f t="array" ref="LX31">_xlfn.IFNA(VLOOKUP($A31,TRANSPOSE(#REF!),LX$2+2,FALSE),0)</f>
        <v>#REF!</v>
      </c>
      <c r="LY31" t="e" cm="1">
        <f t="array" ref="LY31">_xlfn.IFNA(VLOOKUP($A31,TRANSPOSE(#REF!),LY$2+2,FALSE),0)</f>
        <v>#REF!</v>
      </c>
      <c r="LZ31" t="e" cm="1">
        <f t="array" ref="LZ31">_xlfn.IFNA(VLOOKUP($A31,TRANSPOSE(#REF!),LZ$2+2,FALSE),0)</f>
        <v>#REF!</v>
      </c>
      <c r="MA31" t="e" cm="1">
        <f t="array" ref="MA31">_xlfn.IFNA(VLOOKUP($A31,TRANSPOSE(#REF!),MA$2+2,FALSE),0)</f>
        <v>#REF!</v>
      </c>
      <c r="MB31" t="e" cm="1">
        <f t="array" ref="MB31">_xlfn.IFNA(VLOOKUP($A31,TRANSPOSE(#REF!),MB$2+2,FALSE),0)</f>
        <v>#REF!</v>
      </c>
      <c r="MC31" t="e" cm="1">
        <f t="array" ref="MC31">_xlfn.IFNA(VLOOKUP($A31,TRANSPOSE(#REF!),MC$2+2,FALSE),0)</f>
        <v>#REF!</v>
      </c>
      <c r="MD31" t="e" cm="1">
        <f t="array" ref="MD31">_xlfn.IFNA(VLOOKUP($A31,TRANSPOSE(#REF!),MD$2+2,FALSE),0)</f>
        <v>#REF!</v>
      </c>
      <c r="ME31" t="e" cm="1">
        <f t="array" ref="ME31">_xlfn.IFNA(VLOOKUP($A31,TRANSPOSE(#REF!),ME$2+2,FALSE),0)</f>
        <v>#REF!</v>
      </c>
      <c r="MF31" t="e" cm="1">
        <f t="array" ref="MF31">_xlfn.IFNA(VLOOKUP($A31,TRANSPOSE(#REF!),MF$2+2,FALSE),0)</f>
        <v>#REF!</v>
      </c>
      <c r="MG31" t="e" cm="1">
        <f t="array" ref="MG31">_xlfn.IFNA(VLOOKUP($A31,TRANSPOSE(#REF!),MG$2+2,FALSE),0)</f>
        <v>#REF!</v>
      </c>
      <c r="MH31" t="e" cm="1">
        <f t="array" ref="MH31">_xlfn.IFNA(VLOOKUP($A31,TRANSPOSE(#REF!),MH$2+2,FALSE),0)</f>
        <v>#REF!</v>
      </c>
      <c r="MI31" t="e" cm="1">
        <f t="array" ref="MI31">_xlfn.IFNA(VLOOKUP($A31,TRANSPOSE(#REF!),MI$2+2,FALSE),0)</f>
        <v>#REF!</v>
      </c>
      <c r="MJ31" t="e" cm="1">
        <f t="array" ref="MJ31">_xlfn.IFNA(VLOOKUP($A31,TRANSPOSE(#REF!),MJ$2+2,FALSE),0)</f>
        <v>#REF!</v>
      </c>
      <c r="MK31" t="e" cm="1">
        <f t="array" ref="MK31">_xlfn.IFNA(VLOOKUP($A31,TRANSPOSE(#REF!),MK$2+2,FALSE),0)</f>
        <v>#REF!</v>
      </c>
      <c r="ML31" t="e" cm="1">
        <f t="array" ref="ML31">_xlfn.IFNA(VLOOKUP($A31,TRANSPOSE(#REF!),ML$2+2,FALSE),0)</f>
        <v>#REF!</v>
      </c>
      <c r="MM31" t="e" cm="1">
        <f t="array" ref="MM31">_xlfn.IFNA(VLOOKUP($A31,TRANSPOSE(#REF!),MM$2+2,FALSE),0)</f>
        <v>#REF!</v>
      </c>
      <c r="MN31" t="e" cm="1">
        <f t="array" ref="MN31">_xlfn.IFNA(VLOOKUP($A31,TRANSPOSE(#REF!),MN$2+2,FALSE),0)</f>
        <v>#REF!</v>
      </c>
      <c r="MO31" t="e" cm="1">
        <f t="array" ref="MO31">_xlfn.IFNA(VLOOKUP($A31,TRANSPOSE(#REF!),MO$2+2,FALSE),0)</f>
        <v>#REF!</v>
      </c>
      <c r="MP31" t="e" cm="1">
        <f t="array" ref="MP31">_xlfn.IFNA(VLOOKUP($A31,TRANSPOSE(#REF!),MP$2+2,FALSE),0)</f>
        <v>#REF!</v>
      </c>
      <c r="MQ31" t="e" cm="1">
        <f t="array" ref="MQ31">_xlfn.IFNA(VLOOKUP($A31,TRANSPOSE(#REF!),MQ$2+2,FALSE),0)</f>
        <v>#REF!</v>
      </c>
      <c r="MR31" t="e" cm="1">
        <f t="array" ref="MR31">_xlfn.IFNA(VLOOKUP($A31,TRANSPOSE(#REF!),MR$2+2,FALSE),0)</f>
        <v>#REF!</v>
      </c>
      <c r="MS31" t="e" cm="1">
        <f t="array" ref="MS31">_xlfn.IFNA(VLOOKUP($A31,TRANSPOSE(#REF!),MS$2+2,FALSE),0)</f>
        <v>#REF!</v>
      </c>
      <c r="MT31" t="e" cm="1">
        <f t="array" ref="MT31">_xlfn.IFNA(VLOOKUP($A31,TRANSPOSE(#REF!),MT$2+2,FALSE),0)</f>
        <v>#REF!</v>
      </c>
      <c r="MU31" t="e" cm="1">
        <f t="array" ref="MU31">_xlfn.IFNA(VLOOKUP($A31,TRANSPOSE(#REF!),MU$2+2,FALSE),0)</f>
        <v>#REF!</v>
      </c>
      <c r="MV31" t="e" cm="1">
        <f t="array" ref="MV31">_xlfn.IFNA(VLOOKUP($A31,TRANSPOSE(#REF!),MV$2+2,FALSE),0)</f>
        <v>#REF!</v>
      </c>
      <c r="MW31" t="e" cm="1">
        <f t="array" ref="MW31">_xlfn.IFNA(VLOOKUP($A31,TRANSPOSE(#REF!),MW$2+2,FALSE),0)</f>
        <v>#REF!</v>
      </c>
      <c r="MX31" t="e" cm="1">
        <f t="array" ref="MX31">_xlfn.IFNA(VLOOKUP($A31,TRANSPOSE(#REF!),MX$2+2,FALSE),0)</f>
        <v>#REF!</v>
      </c>
      <c r="MY31" t="e" cm="1">
        <f t="array" ref="MY31">_xlfn.IFNA(VLOOKUP($A31,TRANSPOSE(#REF!),MY$2+2,FALSE),0)</f>
        <v>#REF!</v>
      </c>
      <c r="MZ31" t="e" cm="1">
        <f t="array" ref="MZ31">_xlfn.IFNA(VLOOKUP($A31,TRANSPOSE(#REF!),MZ$2+2,FALSE),0)</f>
        <v>#REF!</v>
      </c>
      <c r="NA31" t="e" cm="1">
        <f t="array" ref="NA31">_xlfn.IFNA(VLOOKUP($A31,TRANSPOSE(#REF!),NA$2+2,FALSE),0)</f>
        <v>#REF!</v>
      </c>
      <c r="NB31" t="e" cm="1">
        <f t="array" ref="NB31">_xlfn.IFNA(VLOOKUP($A31,TRANSPOSE(#REF!),NB$2+2,FALSE),0)</f>
        <v>#REF!</v>
      </c>
      <c r="NC31" t="e" cm="1">
        <f t="array" ref="NC31">_xlfn.IFNA(VLOOKUP($A31,TRANSPOSE(#REF!),NC$2+2,FALSE),0)</f>
        <v>#REF!</v>
      </c>
      <c r="ND31" t="e" cm="1">
        <f t="array" ref="ND31">_xlfn.IFNA(VLOOKUP($A31,TRANSPOSE(#REF!),ND$2+2,FALSE),0)</f>
        <v>#REF!</v>
      </c>
      <c r="NE31" t="e" cm="1">
        <f t="array" ref="NE31">_xlfn.IFNA(VLOOKUP($A31,TRANSPOSE(#REF!),NE$2+2,FALSE),0)</f>
        <v>#REF!</v>
      </c>
      <c r="NF31" t="e" cm="1">
        <f t="array" ref="NF31">_xlfn.IFNA(VLOOKUP($A31,TRANSPOSE(#REF!),NF$2+2,FALSE),0)</f>
        <v>#REF!</v>
      </c>
      <c r="NG31" t="e" cm="1">
        <f t="array" ref="NG31">_xlfn.IFNA(VLOOKUP($A31,TRANSPOSE(#REF!),NG$2+2,FALSE),0)</f>
        <v>#REF!</v>
      </c>
      <c r="NH31" t="e" cm="1">
        <f t="array" ref="NH31">_xlfn.IFNA(VLOOKUP($A31,TRANSPOSE(#REF!),NH$2+2,FALSE),0)</f>
        <v>#REF!</v>
      </c>
      <c r="NI31" t="e" cm="1">
        <f t="array" ref="NI31">_xlfn.IFNA(VLOOKUP($A31,TRANSPOSE(#REF!),NI$2+2,FALSE),0)</f>
        <v>#REF!</v>
      </c>
      <c r="NJ31" t="e" cm="1">
        <f t="array" ref="NJ31">_xlfn.IFNA(VLOOKUP($A31,TRANSPOSE(#REF!),NJ$2+2,FALSE),0)</f>
        <v>#REF!</v>
      </c>
      <c r="NL31" t="e">
        <f t="shared" si="0"/>
        <v>#REF!</v>
      </c>
      <c r="NM31" t="e">
        <f t="shared" si="1"/>
        <v>#REF!</v>
      </c>
    </row>
    <row r="32" spans="1:377" x14ac:dyDescent="0.3">
      <c r="A32" t="str">
        <v>PNL01_20</v>
      </c>
      <c r="B32" t="str">
        <v>Industrie</v>
      </c>
      <c r="C32" t="str">
        <v>Conversion</v>
      </c>
      <c r="D32" t="str">
        <v>Power NL</v>
      </c>
      <c r="E32" t="str">
        <v>Generation</v>
      </c>
      <c r="F32" t="str">
        <v>Electricity NL - HV</v>
      </c>
      <c r="G32" t="str">
        <v>Solar PV - Industry - Power NL</v>
      </c>
      <c r="H32" t="str">
        <v>[GW]</v>
      </c>
      <c r="I32">
        <f>_xlfn.IFNA(VLOOKUP(A32,'[1]PASTE Cap_Investment'!A:B,2,FALSE),0)</f>
        <v>0</v>
      </c>
      <c r="J32" t="e" cm="1">
        <f t="array" ref="J32">_xlfn.IFNA(VLOOKUP($A32,TRANSPOSE(#REF!),J$2+2,FALSE),0)</f>
        <v>#REF!</v>
      </c>
      <c r="K32" t="e" cm="1">
        <f t="array" ref="K32">_xlfn.IFNA(VLOOKUP($A32,TRANSPOSE(#REF!),K$2+2,FALSE),0)</f>
        <v>#REF!</v>
      </c>
      <c r="L32" t="e" cm="1">
        <f t="array" ref="L32">_xlfn.IFNA(VLOOKUP($A32,TRANSPOSE(#REF!),L$2+2,FALSE),0)</f>
        <v>#REF!</v>
      </c>
      <c r="M32" t="e" cm="1">
        <f t="array" ref="M32">_xlfn.IFNA(VLOOKUP($A32,TRANSPOSE(#REF!),M$2+2,FALSE),0)</f>
        <v>#REF!</v>
      </c>
      <c r="N32" t="e" cm="1">
        <f t="array" ref="N32">_xlfn.IFNA(VLOOKUP($A32,TRANSPOSE(#REF!),N$2+2,FALSE),0)</f>
        <v>#REF!</v>
      </c>
      <c r="O32" t="e" cm="1">
        <f t="array" ref="O32">_xlfn.IFNA(VLOOKUP($A32,TRANSPOSE(#REF!),O$2+2,FALSE),0)</f>
        <v>#REF!</v>
      </c>
      <c r="P32" t="e" cm="1">
        <f t="array" ref="P32">_xlfn.IFNA(VLOOKUP($A32,TRANSPOSE(#REF!),P$2+2,FALSE),0)</f>
        <v>#REF!</v>
      </c>
      <c r="Q32" t="e" cm="1">
        <f t="array" ref="Q32">_xlfn.IFNA(VLOOKUP($A32,TRANSPOSE(#REF!),Q$2+2,FALSE),0)</f>
        <v>#REF!</v>
      </c>
      <c r="R32" t="e" cm="1">
        <f t="array" ref="R32">_xlfn.IFNA(VLOOKUP($A32,TRANSPOSE(#REF!),R$2+2,FALSE),0)</f>
        <v>#REF!</v>
      </c>
      <c r="S32" t="e" cm="1">
        <f t="array" ref="S32">_xlfn.IFNA(VLOOKUP($A32,TRANSPOSE(#REF!),S$2+2,FALSE),0)</f>
        <v>#REF!</v>
      </c>
      <c r="T32" t="e" cm="1">
        <f t="array" ref="T32">_xlfn.IFNA(VLOOKUP($A32,TRANSPOSE(#REF!),T$2+2,FALSE),0)</f>
        <v>#REF!</v>
      </c>
      <c r="U32" t="e" cm="1">
        <f t="array" ref="U32">_xlfn.IFNA(VLOOKUP($A32,TRANSPOSE(#REF!),U$2+2,FALSE),0)</f>
        <v>#REF!</v>
      </c>
      <c r="V32" t="e" cm="1">
        <f t="array" ref="V32">_xlfn.IFNA(VLOOKUP($A32,TRANSPOSE(#REF!),V$2+2,FALSE),0)</f>
        <v>#REF!</v>
      </c>
      <c r="W32" t="e" cm="1">
        <f t="array" ref="W32">_xlfn.IFNA(VLOOKUP($A32,TRANSPOSE(#REF!),W$2+2,FALSE),0)</f>
        <v>#REF!</v>
      </c>
      <c r="X32" t="e" cm="1">
        <f t="array" ref="X32">_xlfn.IFNA(VLOOKUP($A32,TRANSPOSE(#REF!),X$2+2,FALSE),0)</f>
        <v>#REF!</v>
      </c>
      <c r="Y32" t="e" cm="1">
        <f t="array" ref="Y32">_xlfn.IFNA(VLOOKUP($A32,TRANSPOSE(#REF!),Y$2+2,FALSE),0)</f>
        <v>#REF!</v>
      </c>
      <c r="Z32" t="e" cm="1">
        <f t="array" ref="Z32">_xlfn.IFNA(VLOOKUP($A32,TRANSPOSE(#REF!),Z$2+2,FALSE),0)</f>
        <v>#REF!</v>
      </c>
      <c r="AA32" t="e" cm="1">
        <f t="array" ref="AA32">_xlfn.IFNA(VLOOKUP($A32,TRANSPOSE(#REF!),AA$2+2,FALSE),0)</f>
        <v>#REF!</v>
      </c>
      <c r="AB32" t="e" cm="1">
        <f t="array" ref="AB32">_xlfn.IFNA(VLOOKUP($A32,TRANSPOSE(#REF!),AB$2+2,FALSE),0)</f>
        <v>#REF!</v>
      </c>
      <c r="AC32" t="e" cm="1">
        <f t="array" ref="AC32">_xlfn.IFNA(VLOOKUP($A32,TRANSPOSE(#REF!),AC$2+2,FALSE),0)</f>
        <v>#REF!</v>
      </c>
      <c r="AD32" t="e" cm="1">
        <f t="array" ref="AD32">_xlfn.IFNA(VLOOKUP($A32,TRANSPOSE(#REF!),AD$2+2,FALSE),0)</f>
        <v>#REF!</v>
      </c>
      <c r="AE32" t="e" cm="1">
        <f t="array" ref="AE32">_xlfn.IFNA(VLOOKUP($A32,TRANSPOSE(#REF!),AE$2+2,FALSE),0)</f>
        <v>#REF!</v>
      </c>
      <c r="AF32" t="e" cm="1">
        <f t="array" ref="AF32">_xlfn.IFNA(VLOOKUP($A32,TRANSPOSE(#REF!),AF$2+2,FALSE),0)</f>
        <v>#REF!</v>
      </c>
      <c r="AG32" t="e" cm="1">
        <f t="array" ref="AG32">_xlfn.IFNA(VLOOKUP($A32,TRANSPOSE(#REF!),AG$2+2,FALSE),0)</f>
        <v>#REF!</v>
      </c>
      <c r="AH32" t="e" cm="1">
        <f t="array" ref="AH32">_xlfn.IFNA(VLOOKUP($A32,TRANSPOSE(#REF!),AH$2+2,FALSE),0)</f>
        <v>#REF!</v>
      </c>
      <c r="AI32" t="e" cm="1">
        <f t="array" ref="AI32">_xlfn.IFNA(VLOOKUP($A32,TRANSPOSE(#REF!),AI$2+2,FALSE),0)</f>
        <v>#REF!</v>
      </c>
      <c r="AJ32" t="e" cm="1">
        <f t="array" ref="AJ32">_xlfn.IFNA(VLOOKUP($A32,TRANSPOSE(#REF!),AJ$2+2,FALSE),0)</f>
        <v>#REF!</v>
      </c>
      <c r="AK32" t="e" cm="1">
        <f t="array" ref="AK32">_xlfn.IFNA(VLOOKUP($A32,TRANSPOSE(#REF!),AK$2+2,FALSE),0)</f>
        <v>#REF!</v>
      </c>
      <c r="AL32" t="e" cm="1">
        <f t="array" ref="AL32">_xlfn.IFNA(VLOOKUP($A32,TRANSPOSE(#REF!),AL$2+2,FALSE),0)</f>
        <v>#REF!</v>
      </c>
      <c r="AM32" t="e" cm="1">
        <f t="array" ref="AM32">_xlfn.IFNA(VLOOKUP($A32,TRANSPOSE(#REF!),AM$2+2,FALSE),0)</f>
        <v>#REF!</v>
      </c>
      <c r="AN32" t="e" cm="1">
        <f t="array" ref="AN32">_xlfn.IFNA(VLOOKUP($A32,TRANSPOSE(#REF!),AN$2+2,FALSE),0)</f>
        <v>#REF!</v>
      </c>
      <c r="AO32" t="e" cm="1">
        <f t="array" ref="AO32">_xlfn.IFNA(VLOOKUP($A32,TRANSPOSE(#REF!),AO$2+2,FALSE),0)</f>
        <v>#REF!</v>
      </c>
      <c r="AP32" t="e" cm="1">
        <f t="array" ref="AP32">_xlfn.IFNA(VLOOKUP($A32,TRANSPOSE(#REF!),AP$2+2,FALSE),0)</f>
        <v>#REF!</v>
      </c>
      <c r="AQ32" t="e" cm="1">
        <f t="array" ref="AQ32">_xlfn.IFNA(VLOOKUP($A32,TRANSPOSE(#REF!),AQ$2+2,FALSE),0)</f>
        <v>#REF!</v>
      </c>
      <c r="AR32" t="e" cm="1">
        <f t="array" ref="AR32">_xlfn.IFNA(VLOOKUP($A32,TRANSPOSE(#REF!),AR$2+2,FALSE),0)</f>
        <v>#REF!</v>
      </c>
      <c r="AS32" t="e" cm="1">
        <f t="array" ref="AS32">_xlfn.IFNA(VLOOKUP($A32,TRANSPOSE(#REF!),AS$2+2,FALSE),0)</f>
        <v>#REF!</v>
      </c>
      <c r="AT32" t="e" cm="1">
        <f t="array" ref="AT32">_xlfn.IFNA(VLOOKUP($A32,TRANSPOSE(#REF!),AT$2+2,FALSE),0)</f>
        <v>#REF!</v>
      </c>
      <c r="AU32" t="e" cm="1">
        <f t="array" ref="AU32">_xlfn.IFNA(VLOOKUP($A32,TRANSPOSE(#REF!),AU$2+2,FALSE),0)</f>
        <v>#REF!</v>
      </c>
      <c r="AV32" t="e" cm="1">
        <f t="array" ref="AV32">_xlfn.IFNA(VLOOKUP($A32,TRANSPOSE(#REF!),AV$2+2,FALSE),0)</f>
        <v>#REF!</v>
      </c>
      <c r="AW32" t="e" cm="1">
        <f t="array" ref="AW32">_xlfn.IFNA(VLOOKUP($A32,TRANSPOSE(#REF!),AW$2+2,FALSE),0)</f>
        <v>#REF!</v>
      </c>
      <c r="AX32" t="e" cm="1">
        <f t="array" ref="AX32">_xlfn.IFNA(VLOOKUP($A32,TRANSPOSE(#REF!),AX$2+2,FALSE),0)</f>
        <v>#REF!</v>
      </c>
      <c r="AY32" t="e" cm="1">
        <f t="array" ref="AY32">_xlfn.IFNA(VLOOKUP($A32,TRANSPOSE(#REF!),AY$2+2,FALSE),0)</f>
        <v>#REF!</v>
      </c>
      <c r="AZ32" t="e" cm="1">
        <f t="array" ref="AZ32">_xlfn.IFNA(VLOOKUP($A32,TRANSPOSE(#REF!),AZ$2+2,FALSE),0)</f>
        <v>#REF!</v>
      </c>
      <c r="BA32" t="e" cm="1">
        <f t="array" ref="BA32">_xlfn.IFNA(VLOOKUP($A32,TRANSPOSE(#REF!),BA$2+2,FALSE),0)</f>
        <v>#REF!</v>
      </c>
      <c r="BB32" t="e" cm="1">
        <f t="array" ref="BB32">_xlfn.IFNA(VLOOKUP($A32,TRANSPOSE(#REF!),BB$2+2,FALSE),0)</f>
        <v>#REF!</v>
      </c>
      <c r="BC32" t="e" cm="1">
        <f t="array" ref="BC32">_xlfn.IFNA(VLOOKUP($A32,TRANSPOSE(#REF!),BC$2+2,FALSE),0)</f>
        <v>#REF!</v>
      </c>
      <c r="BD32" t="e" cm="1">
        <f t="array" ref="BD32">_xlfn.IFNA(VLOOKUP($A32,TRANSPOSE(#REF!),BD$2+2,FALSE),0)</f>
        <v>#REF!</v>
      </c>
      <c r="BE32" t="e" cm="1">
        <f t="array" ref="BE32">_xlfn.IFNA(VLOOKUP($A32,TRANSPOSE(#REF!),BE$2+2,FALSE),0)</f>
        <v>#REF!</v>
      </c>
      <c r="BF32" t="e" cm="1">
        <f t="array" ref="BF32">_xlfn.IFNA(VLOOKUP($A32,TRANSPOSE(#REF!),BF$2+2,FALSE),0)</f>
        <v>#REF!</v>
      </c>
      <c r="BG32" t="e" cm="1">
        <f t="array" ref="BG32">_xlfn.IFNA(VLOOKUP($A32,TRANSPOSE(#REF!),BG$2+2,FALSE),0)</f>
        <v>#REF!</v>
      </c>
      <c r="BH32" t="e" cm="1">
        <f t="array" ref="BH32">_xlfn.IFNA(VLOOKUP($A32,TRANSPOSE(#REF!),BH$2+2,FALSE),0)</f>
        <v>#REF!</v>
      </c>
      <c r="BI32" t="e" cm="1">
        <f t="array" ref="BI32">_xlfn.IFNA(VLOOKUP($A32,TRANSPOSE(#REF!),BI$2+2,FALSE),0)</f>
        <v>#REF!</v>
      </c>
      <c r="BJ32" t="e" cm="1">
        <f t="array" ref="BJ32">_xlfn.IFNA(VLOOKUP($A32,TRANSPOSE(#REF!),BJ$2+2,FALSE),0)</f>
        <v>#REF!</v>
      </c>
      <c r="BK32" t="e" cm="1">
        <f t="array" ref="BK32">_xlfn.IFNA(VLOOKUP($A32,TRANSPOSE(#REF!),BK$2+2,FALSE),0)</f>
        <v>#REF!</v>
      </c>
      <c r="BL32" t="e" cm="1">
        <f t="array" ref="BL32">_xlfn.IFNA(VLOOKUP($A32,TRANSPOSE(#REF!),BL$2+2,FALSE),0)</f>
        <v>#REF!</v>
      </c>
      <c r="BM32" t="e" cm="1">
        <f t="array" ref="BM32">_xlfn.IFNA(VLOOKUP($A32,TRANSPOSE(#REF!),BM$2+2,FALSE),0)</f>
        <v>#REF!</v>
      </c>
      <c r="BN32" t="e" cm="1">
        <f t="array" ref="BN32">_xlfn.IFNA(VLOOKUP($A32,TRANSPOSE(#REF!),BN$2+2,FALSE),0)</f>
        <v>#REF!</v>
      </c>
      <c r="BO32" t="e" cm="1">
        <f t="array" ref="BO32">_xlfn.IFNA(VLOOKUP($A32,TRANSPOSE(#REF!),BO$2+2,FALSE),0)</f>
        <v>#REF!</v>
      </c>
      <c r="BP32" t="e" cm="1">
        <f t="array" ref="BP32">_xlfn.IFNA(VLOOKUP($A32,TRANSPOSE(#REF!),BP$2+2,FALSE),0)</f>
        <v>#REF!</v>
      </c>
      <c r="BQ32" t="e" cm="1">
        <f t="array" ref="BQ32">_xlfn.IFNA(VLOOKUP($A32,TRANSPOSE(#REF!),BQ$2+2,FALSE),0)</f>
        <v>#REF!</v>
      </c>
      <c r="BR32" t="e" cm="1">
        <f t="array" ref="BR32">_xlfn.IFNA(VLOOKUP($A32,TRANSPOSE(#REF!),BR$2+2,FALSE),0)</f>
        <v>#REF!</v>
      </c>
      <c r="BS32" t="e" cm="1">
        <f t="array" ref="BS32">_xlfn.IFNA(VLOOKUP($A32,TRANSPOSE(#REF!),BS$2+2,FALSE),0)</f>
        <v>#REF!</v>
      </c>
      <c r="BT32" t="e" cm="1">
        <f t="array" ref="BT32">_xlfn.IFNA(VLOOKUP($A32,TRANSPOSE(#REF!),BT$2+2,FALSE),0)</f>
        <v>#REF!</v>
      </c>
      <c r="BU32" t="e" cm="1">
        <f t="array" ref="BU32">_xlfn.IFNA(VLOOKUP($A32,TRANSPOSE(#REF!),BU$2+2,FALSE),0)</f>
        <v>#REF!</v>
      </c>
      <c r="BV32" t="e" cm="1">
        <f t="array" ref="BV32">_xlfn.IFNA(VLOOKUP($A32,TRANSPOSE(#REF!),BV$2+2,FALSE),0)</f>
        <v>#REF!</v>
      </c>
      <c r="BW32" t="e" cm="1">
        <f t="array" ref="BW32">_xlfn.IFNA(VLOOKUP($A32,TRANSPOSE(#REF!),BW$2+2,FALSE),0)</f>
        <v>#REF!</v>
      </c>
      <c r="BX32" t="e" cm="1">
        <f t="array" ref="BX32">_xlfn.IFNA(VLOOKUP($A32,TRANSPOSE(#REF!),BX$2+2,FALSE),0)</f>
        <v>#REF!</v>
      </c>
      <c r="BY32" t="e" cm="1">
        <f t="array" ref="BY32">_xlfn.IFNA(VLOOKUP($A32,TRANSPOSE(#REF!),BY$2+2,FALSE),0)</f>
        <v>#REF!</v>
      </c>
      <c r="BZ32" t="e" cm="1">
        <f t="array" ref="BZ32">_xlfn.IFNA(VLOOKUP($A32,TRANSPOSE(#REF!),BZ$2+2,FALSE),0)</f>
        <v>#REF!</v>
      </c>
      <c r="CA32" t="e" cm="1">
        <f t="array" ref="CA32">_xlfn.IFNA(VLOOKUP($A32,TRANSPOSE(#REF!),CA$2+2,FALSE),0)</f>
        <v>#REF!</v>
      </c>
      <c r="CB32" t="e" cm="1">
        <f t="array" ref="CB32">_xlfn.IFNA(VLOOKUP($A32,TRANSPOSE(#REF!),CB$2+2,FALSE),0)</f>
        <v>#REF!</v>
      </c>
      <c r="CC32" t="e" cm="1">
        <f t="array" ref="CC32">_xlfn.IFNA(VLOOKUP($A32,TRANSPOSE(#REF!),CC$2+2,FALSE),0)</f>
        <v>#REF!</v>
      </c>
      <c r="CD32" t="e" cm="1">
        <f t="array" ref="CD32">_xlfn.IFNA(VLOOKUP($A32,TRANSPOSE(#REF!),CD$2+2,FALSE),0)</f>
        <v>#REF!</v>
      </c>
      <c r="CE32" t="e" cm="1">
        <f t="array" ref="CE32">_xlfn.IFNA(VLOOKUP($A32,TRANSPOSE(#REF!),CE$2+2,FALSE),0)</f>
        <v>#REF!</v>
      </c>
      <c r="CF32" t="e" cm="1">
        <f t="array" ref="CF32">_xlfn.IFNA(VLOOKUP($A32,TRANSPOSE(#REF!),CF$2+2,FALSE),0)</f>
        <v>#REF!</v>
      </c>
      <c r="CG32" t="e" cm="1">
        <f t="array" ref="CG32">_xlfn.IFNA(VLOOKUP($A32,TRANSPOSE(#REF!),CG$2+2,FALSE),0)</f>
        <v>#REF!</v>
      </c>
      <c r="CH32" t="e" cm="1">
        <f t="array" ref="CH32">_xlfn.IFNA(VLOOKUP($A32,TRANSPOSE(#REF!),CH$2+2,FALSE),0)</f>
        <v>#REF!</v>
      </c>
      <c r="CI32" t="e" cm="1">
        <f t="array" ref="CI32">_xlfn.IFNA(VLOOKUP($A32,TRANSPOSE(#REF!),CI$2+2,FALSE),0)</f>
        <v>#REF!</v>
      </c>
      <c r="CJ32" t="e" cm="1">
        <f t="array" ref="CJ32">_xlfn.IFNA(VLOOKUP($A32,TRANSPOSE(#REF!),CJ$2+2,FALSE),0)</f>
        <v>#REF!</v>
      </c>
      <c r="CK32" t="e" cm="1">
        <f t="array" ref="CK32">_xlfn.IFNA(VLOOKUP($A32,TRANSPOSE(#REF!),CK$2+2,FALSE),0)</f>
        <v>#REF!</v>
      </c>
      <c r="CL32" t="e" cm="1">
        <f t="array" ref="CL32">_xlfn.IFNA(VLOOKUP($A32,TRANSPOSE(#REF!),CL$2+2,FALSE),0)</f>
        <v>#REF!</v>
      </c>
      <c r="CM32" t="e" cm="1">
        <f t="array" ref="CM32">_xlfn.IFNA(VLOOKUP($A32,TRANSPOSE(#REF!),CM$2+2,FALSE),0)</f>
        <v>#REF!</v>
      </c>
      <c r="CN32" t="e" cm="1">
        <f t="array" ref="CN32">_xlfn.IFNA(VLOOKUP($A32,TRANSPOSE(#REF!),CN$2+2,FALSE),0)</f>
        <v>#REF!</v>
      </c>
      <c r="CO32" t="e" cm="1">
        <f t="array" ref="CO32">_xlfn.IFNA(VLOOKUP($A32,TRANSPOSE(#REF!),CO$2+2,FALSE),0)</f>
        <v>#REF!</v>
      </c>
      <c r="CP32" t="e" cm="1">
        <f t="array" ref="CP32">_xlfn.IFNA(VLOOKUP($A32,TRANSPOSE(#REF!),CP$2+2,FALSE),0)</f>
        <v>#REF!</v>
      </c>
      <c r="CQ32" t="e" cm="1">
        <f t="array" ref="CQ32">_xlfn.IFNA(VLOOKUP($A32,TRANSPOSE(#REF!),CQ$2+2,FALSE),0)</f>
        <v>#REF!</v>
      </c>
      <c r="CR32" t="e" cm="1">
        <f t="array" ref="CR32">_xlfn.IFNA(VLOOKUP($A32,TRANSPOSE(#REF!),CR$2+2,FALSE),0)</f>
        <v>#REF!</v>
      </c>
      <c r="CS32" t="e" cm="1">
        <f t="array" ref="CS32">_xlfn.IFNA(VLOOKUP($A32,TRANSPOSE(#REF!),CS$2+2,FALSE),0)</f>
        <v>#REF!</v>
      </c>
      <c r="CT32" t="e" cm="1">
        <f t="array" ref="CT32">_xlfn.IFNA(VLOOKUP($A32,TRANSPOSE(#REF!),CT$2+2,FALSE),0)</f>
        <v>#REF!</v>
      </c>
      <c r="CU32" t="e" cm="1">
        <f t="array" ref="CU32">_xlfn.IFNA(VLOOKUP($A32,TRANSPOSE(#REF!),CU$2+2,FALSE),0)</f>
        <v>#REF!</v>
      </c>
      <c r="CV32" t="e" cm="1">
        <f t="array" ref="CV32">_xlfn.IFNA(VLOOKUP($A32,TRANSPOSE(#REF!),CV$2+2,FALSE),0)</f>
        <v>#REF!</v>
      </c>
      <c r="CW32" t="e" cm="1">
        <f t="array" ref="CW32">_xlfn.IFNA(VLOOKUP($A32,TRANSPOSE(#REF!),CW$2+2,FALSE),0)</f>
        <v>#REF!</v>
      </c>
      <c r="CX32" t="e" cm="1">
        <f t="array" ref="CX32">_xlfn.IFNA(VLOOKUP($A32,TRANSPOSE(#REF!),CX$2+2,FALSE),0)</f>
        <v>#REF!</v>
      </c>
      <c r="CY32" t="e" cm="1">
        <f t="array" ref="CY32">_xlfn.IFNA(VLOOKUP($A32,TRANSPOSE(#REF!),CY$2+2,FALSE),0)</f>
        <v>#REF!</v>
      </c>
      <c r="CZ32" t="e" cm="1">
        <f t="array" ref="CZ32">_xlfn.IFNA(VLOOKUP($A32,TRANSPOSE(#REF!),CZ$2+2,FALSE),0)</f>
        <v>#REF!</v>
      </c>
      <c r="DA32" t="e" cm="1">
        <f t="array" ref="DA32">_xlfn.IFNA(VLOOKUP($A32,TRANSPOSE(#REF!),DA$2+2,FALSE),0)</f>
        <v>#REF!</v>
      </c>
      <c r="DB32" t="e" cm="1">
        <f t="array" ref="DB32">_xlfn.IFNA(VLOOKUP($A32,TRANSPOSE(#REF!),DB$2+2,FALSE),0)</f>
        <v>#REF!</v>
      </c>
      <c r="DC32" t="e" cm="1">
        <f t="array" ref="DC32">_xlfn.IFNA(VLOOKUP($A32,TRANSPOSE(#REF!),DC$2+2,FALSE),0)</f>
        <v>#REF!</v>
      </c>
      <c r="DD32" t="e" cm="1">
        <f t="array" ref="DD32">_xlfn.IFNA(VLOOKUP($A32,TRANSPOSE(#REF!),DD$2+2,FALSE),0)</f>
        <v>#REF!</v>
      </c>
      <c r="DE32" t="e" cm="1">
        <f t="array" ref="DE32">_xlfn.IFNA(VLOOKUP($A32,TRANSPOSE(#REF!),DE$2+2,FALSE),0)</f>
        <v>#REF!</v>
      </c>
      <c r="DF32" t="e" cm="1">
        <f t="array" ref="DF32">_xlfn.IFNA(VLOOKUP($A32,TRANSPOSE(#REF!),DF$2+2,FALSE),0)</f>
        <v>#REF!</v>
      </c>
      <c r="DG32" t="e" cm="1">
        <f t="array" ref="DG32">_xlfn.IFNA(VLOOKUP($A32,TRANSPOSE(#REF!),DG$2+2,FALSE),0)</f>
        <v>#REF!</v>
      </c>
      <c r="DH32" t="e" cm="1">
        <f t="array" ref="DH32">_xlfn.IFNA(VLOOKUP($A32,TRANSPOSE(#REF!),DH$2+2,FALSE),0)</f>
        <v>#REF!</v>
      </c>
      <c r="DI32" t="e" cm="1">
        <f t="array" ref="DI32">_xlfn.IFNA(VLOOKUP($A32,TRANSPOSE(#REF!),DI$2+2,FALSE),0)</f>
        <v>#REF!</v>
      </c>
      <c r="DJ32" t="e" cm="1">
        <f t="array" ref="DJ32">_xlfn.IFNA(VLOOKUP($A32,TRANSPOSE(#REF!),DJ$2+2,FALSE),0)</f>
        <v>#REF!</v>
      </c>
      <c r="DK32" t="e" cm="1">
        <f t="array" ref="DK32">_xlfn.IFNA(VLOOKUP($A32,TRANSPOSE(#REF!),DK$2+2,FALSE),0)</f>
        <v>#REF!</v>
      </c>
      <c r="DL32" t="e" cm="1">
        <f t="array" ref="DL32">_xlfn.IFNA(VLOOKUP($A32,TRANSPOSE(#REF!),DL$2+2,FALSE),0)</f>
        <v>#REF!</v>
      </c>
      <c r="DM32" t="e" cm="1">
        <f t="array" ref="DM32">_xlfn.IFNA(VLOOKUP($A32,TRANSPOSE(#REF!),DM$2+2,FALSE),0)</f>
        <v>#REF!</v>
      </c>
      <c r="DN32" t="e" cm="1">
        <f t="array" ref="DN32">_xlfn.IFNA(VLOOKUP($A32,TRANSPOSE(#REF!),DN$2+2,FALSE),0)</f>
        <v>#REF!</v>
      </c>
      <c r="DO32" t="e" cm="1">
        <f t="array" ref="DO32">_xlfn.IFNA(VLOOKUP($A32,TRANSPOSE(#REF!),DO$2+2,FALSE),0)</f>
        <v>#REF!</v>
      </c>
      <c r="DP32" t="e" cm="1">
        <f t="array" ref="DP32">_xlfn.IFNA(VLOOKUP($A32,TRANSPOSE(#REF!),DP$2+2,FALSE),0)</f>
        <v>#REF!</v>
      </c>
      <c r="DQ32" t="e" cm="1">
        <f t="array" ref="DQ32">_xlfn.IFNA(VLOOKUP($A32,TRANSPOSE(#REF!),DQ$2+2,FALSE),0)</f>
        <v>#REF!</v>
      </c>
      <c r="DR32" t="e" cm="1">
        <f t="array" ref="DR32">_xlfn.IFNA(VLOOKUP($A32,TRANSPOSE(#REF!),DR$2+2,FALSE),0)</f>
        <v>#REF!</v>
      </c>
      <c r="DS32" t="e" cm="1">
        <f t="array" ref="DS32">_xlfn.IFNA(VLOOKUP($A32,TRANSPOSE(#REF!),DS$2+2,FALSE),0)</f>
        <v>#REF!</v>
      </c>
      <c r="DT32" t="e" cm="1">
        <f t="array" ref="DT32">_xlfn.IFNA(VLOOKUP($A32,TRANSPOSE(#REF!),DT$2+2,FALSE),0)</f>
        <v>#REF!</v>
      </c>
      <c r="DU32" t="e" cm="1">
        <f t="array" ref="DU32">_xlfn.IFNA(VLOOKUP($A32,TRANSPOSE(#REF!),DU$2+2,FALSE),0)</f>
        <v>#REF!</v>
      </c>
      <c r="DV32" t="e" cm="1">
        <f t="array" ref="DV32">_xlfn.IFNA(VLOOKUP($A32,TRANSPOSE(#REF!),DV$2+2,FALSE),0)</f>
        <v>#REF!</v>
      </c>
      <c r="DW32" t="e" cm="1">
        <f t="array" ref="DW32">_xlfn.IFNA(VLOOKUP($A32,TRANSPOSE(#REF!),DW$2+2,FALSE),0)</f>
        <v>#REF!</v>
      </c>
      <c r="DX32" t="e" cm="1">
        <f t="array" ref="DX32">_xlfn.IFNA(VLOOKUP($A32,TRANSPOSE(#REF!),DX$2+2,FALSE),0)</f>
        <v>#REF!</v>
      </c>
      <c r="DY32" t="e" cm="1">
        <f t="array" ref="DY32">_xlfn.IFNA(VLOOKUP($A32,TRANSPOSE(#REF!),DY$2+2,FALSE),0)</f>
        <v>#REF!</v>
      </c>
      <c r="DZ32" t="e" cm="1">
        <f t="array" ref="DZ32">_xlfn.IFNA(VLOOKUP($A32,TRANSPOSE(#REF!),DZ$2+2,FALSE),0)</f>
        <v>#REF!</v>
      </c>
      <c r="EA32" t="e" cm="1">
        <f t="array" ref="EA32">_xlfn.IFNA(VLOOKUP($A32,TRANSPOSE(#REF!),EA$2+2,FALSE),0)</f>
        <v>#REF!</v>
      </c>
      <c r="EB32" t="e" cm="1">
        <f t="array" ref="EB32">_xlfn.IFNA(VLOOKUP($A32,TRANSPOSE(#REF!),EB$2+2,FALSE),0)</f>
        <v>#REF!</v>
      </c>
      <c r="EC32" t="e" cm="1">
        <f t="array" ref="EC32">_xlfn.IFNA(VLOOKUP($A32,TRANSPOSE(#REF!),EC$2+2,FALSE),0)</f>
        <v>#REF!</v>
      </c>
      <c r="ED32" t="e" cm="1">
        <f t="array" ref="ED32">_xlfn.IFNA(VLOOKUP($A32,TRANSPOSE(#REF!),ED$2+2,FALSE),0)</f>
        <v>#REF!</v>
      </c>
      <c r="EE32" t="e" cm="1">
        <f t="array" ref="EE32">_xlfn.IFNA(VLOOKUP($A32,TRANSPOSE(#REF!),EE$2+2,FALSE),0)</f>
        <v>#REF!</v>
      </c>
      <c r="EF32" t="e" cm="1">
        <f t="array" ref="EF32">_xlfn.IFNA(VLOOKUP($A32,TRANSPOSE(#REF!),EF$2+2,FALSE),0)</f>
        <v>#REF!</v>
      </c>
      <c r="EG32" t="e" cm="1">
        <f t="array" ref="EG32">_xlfn.IFNA(VLOOKUP($A32,TRANSPOSE(#REF!),EG$2+2,FALSE),0)</f>
        <v>#REF!</v>
      </c>
      <c r="EH32" t="e" cm="1">
        <f t="array" ref="EH32">_xlfn.IFNA(VLOOKUP($A32,TRANSPOSE(#REF!),EH$2+2,FALSE),0)</f>
        <v>#REF!</v>
      </c>
      <c r="EI32" t="e" cm="1">
        <f t="array" ref="EI32">_xlfn.IFNA(VLOOKUP($A32,TRANSPOSE(#REF!),EI$2+2,FALSE),0)</f>
        <v>#REF!</v>
      </c>
      <c r="EJ32" t="e" cm="1">
        <f t="array" ref="EJ32">_xlfn.IFNA(VLOOKUP($A32,TRANSPOSE(#REF!),EJ$2+2,FALSE),0)</f>
        <v>#REF!</v>
      </c>
      <c r="EK32" t="e" cm="1">
        <f t="array" ref="EK32">_xlfn.IFNA(VLOOKUP($A32,TRANSPOSE(#REF!),EK$2+2,FALSE),0)</f>
        <v>#REF!</v>
      </c>
      <c r="EL32" t="e" cm="1">
        <f t="array" ref="EL32">_xlfn.IFNA(VLOOKUP($A32,TRANSPOSE(#REF!),EL$2+2,FALSE),0)</f>
        <v>#REF!</v>
      </c>
      <c r="EM32" t="e" cm="1">
        <f t="array" ref="EM32">_xlfn.IFNA(VLOOKUP($A32,TRANSPOSE(#REF!),EM$2+2,FALSE),0)</f>
        <v>#REF!</v>
      </c>
      <c r="EN32" t="e" cm="1">
        <f t="array" ref="EN32">_xlfn.IFNA(VLOOKUP($A32,TRANSPOSE(#REF!),EN$2+2,FALSE),0)</f>
        <v>#REF!</v>
      </c>
      <c r="EO32" t="e" cm="1">
        <f t="array" ref="EO32">_xlfn.IFNA(VLOOKUP($A32,TRANSPOSE(#REF!),EO$2+2,FALSE),0)</f>
        <v>#REF!</v>
      </c>
      <c r="EP32" t="e" cm="1">
        <f t="array" ref="EP32">_xlfn.IFNA(VLOOKUP($A32,TRANSPOSE(#REF!),EP$2+2,FALSE),0)</f>
        <v>#REF!</v>
      </c>
      <c r="EQ32" t="e" cm="1">
        <f t="array" ref="EQ32">_xlfn.IFNA(VLOOKUP($A32,TRANSPOSE(#REF!),EQ$2+2,FALSE),0)</f>
        <v>#REF!</v>
      </c>
      <c r="ER32" t="e" cm="1">
        <f t="array" ref="ER32">_xlfn.IFNA(VLOOKUP($A32,TRANSPOSE(#REF!),ER$2+2,FALSE),0)</f>
        <v>#REF!</v>
      </c>
      <c r="ES32" t="e" cm="1">
        <f t="array" ref="ES32">_xlfn.IFNA(VLOOKUP($A32,TRANSPOSE(#REF!),ES$2+2,FALSE),0)</f>
        <v>#REF!</v>
      </c>
      <c r="ET32" t="e" cm="1">
        <f t="array" ref="ET32">_xlfn.IFNA(VLOOKUP($A32,TRANSPOSE(#REF!),ET$2+2,FALSE),0)</f>
        <v>#REF!</v>
      </c>
      <c r="EU32" t="e" cm="1">
        <f t="array" ref="EU32">_xlfn.IFNA(VLOOKUP($A32,TRANSPOSE(#REF!),EU$2+2,FALSE),0)</f>
        <v>#REF!</v>
      </c>
      <c r="EV32" t="e" cm="1">
        <f t="array" ref="EV32">_xlfn.IFNA(VLOOKUP($A32,TRANSPOSE(#REF!),EV$2+2,FALSE),0)</f>
        <v>#REF!</v>
      </c>
      <c r="EW32" t="e" cm="1">
        <f t="array" ref="EW32">_xlfn.IFNA(VLOOKUP($A32,TRANSPOSE(#REF!),EW$2+2,FALSE),0)</f>
        <v>#REF!</v>
      </c>
      <c r="EX32" t="e" cm="1">
        <f t="array" ref="EX32">_xlfn.IFNA(VLOOKUP($A32,TRANSPOSE(#REF!),EX$2+2,FALSE),0)</f>
        <v>#REF!</v>
      </c>
      <c r="EY32" t="e" cm="1">
        <f t="array" ref="EY32">_xlfn.IFNA(VLOOKUP($A32,TRANSPOSE(#REF!),EY$2+2,FALSE),0)</f>
        <v>#REF!</v>
      </c>
      <c r="EZ32" t="e" cm="1">
        <f t="array" ref="EZ32">_xlfn.IFNA(VLOOKUP($A32,TRANSPOSE(#REF!),EZ$2+2,FALSE),0)</f>
        <v>#REF!</v>
      </c>
      <c r="FA32" t="e" cm="1">
        <f t="array" ref="FA32">_xlfn.IFNA(VLOOKUP($A32,TRANSPOSE(#REF!),FA$2+2,FALSE),0)</f>
        <v>#REF!</v>
      </c>
      <c r="FB32" t="e" cm="1">
        <f t="array" ref="FB32">_xlfn.IFNA(VLOOKUP($A32,TRANSPOSE(#REF!),FB$2+2,FALSE),0)</f>
        <v>#REF!</v>
      </c>
      <c r="FC32" t="e" cm="1">
        <f t="array" ref="FC32">_xlfn.IFNA(VLOOKUP($A32,TRANSPOSE(#REF!),FC$2+2,FALSE),0)</f>
        <v>#REF!</v>
      </c>
      <c r="FD32" t="e" cm="1">
        <f t="array" ref="FD32">_xlfn.IFNA(VLOOKUP($A32,TRANSPOSE(#REF!),FD$2+2,FALSE),0)</f>
        <v>#REF!</v>
      </c>
      <c r="FE32" t="e" cm="1">
        <f t="array" ref="FE32">_xlfn.IFNA(VLOOKUP($A32,TRANSPOSE(#REF!),FE$2+2,FALSE),0)</f>
        <v>#REF!</v>
      </c>
      <c r="FF32" t="e" cm="1">
        <f t="array" ref="FF32">_xlfn.IFNA(VLOOKUP($A32,TRANSPOSE(#REF!),FF$2+2,FALSE),0)</f>
        <v>#REF!</v>
      </c>
      <c r="FG32" t="e" cm="1">
        <f t="array" ref="FG32">_xlfn.IFNA(VLOOKUP($A32,TRANSPOSE(#REF!),FG$2+2,FALSE),0)</f>
        <v>#REF!</v>
      </c>
      <c r="FH32" t="e" cm="1">
        <f t="array" ref="FH32">_xlfn.IFNA(VLOOKUP($A32,TRANSPOSE(#REF!),FH$2+2,FALSE),0)</f>
        <v>#REF!</v>
      </c>
      <c r="FI32" t="e" cm="1">
        <f t="array" ref="FI32">_xlfn.IFNA(VLOOKUP($A32,TRANSPOSE(#REF!),FI$2+2,FALSE),0)</f>
        <v>#REF!</v>
      </c>
      <c r="FJ32" t="e" cm="1">
        <f t="array" ref="FJ32">_xlfn.IFNA(VLOOKUP($A32,TRANSPOSE(#REF!),FJ$2+2,FALSE),0)</f>
        <v>#REF!</v>
      </c>
      <c r="FK32" t="e" cm="1">
        <f t="array" ref="FK32">_xlfn.IFNA(VLOOKUP($A32,TRANSPOSE(#REF!),FK$2+2,FALSE),0)</f>
        <v>#REF!</v>
      </c>
      <c r="FL32" t="e" cm="1">
        <f t="array" ref="FL32">_xlfn.IFNA(VLOOKUP($A32,TRANSPOSE(#REF!),FL$2+2,FALSE),0)</f>
        <v>#REF!</v>
      </c>
      <c r="FM32" t="e" cm="1">
        <f t="array" ref="FM32">_xlfn.IFNA(VLOOKUP($A32,TRANSPOSE(#REF!),FM$2+2,FALSE),0)</f>
        <v>#REF!</v>
      </c>
      <c r="FN32" t="e" cm="1">
        <f t="array" ref="FN32">_xlfn.IFNA(VLOOKUP($A32,TRANSPOSE(#REF!),FN$2+2,FALSE),0)</f>
        <v>#REF!</v>
      </c>
      <c r="FO32" t="e" cm="1">
        <f t="array" ref="FO32">_xlfn.IFNA(VLOOKUP($A32,TRANSPOSE(#REF!),FO$2+2,FALSE),0)</f>
        <v>#REF!</v>
      </c>
      <c r="FP32" t="e" cm="1">
        <f t="array" ref="FP32">_xlfn.IFNA(VLOOKUP($A32,TRANSPOSE(#REF!),FP$2+2,FALSE),0)</f>
        <v>#REF!</v>
      </c>
      <c r="FQ32" t="e" cm="1">
        <f t="array" ref="FQ32">_xlfn.IFNA(VLOOKUP($A32,TRANSPOSE(#REF!),FQ$2+2,FALSE),0)</f>
        <v>#REF!</v>
      </c>
      <c r="FR32" t="e" cm="1">
        <f t="array" ref="FR32">_xlfn.IFNA(VLOOKUP($A32,TRANSPOSE(#REF!),FR$2+2,FALSE),0)</f>
        <v>#REF!</v>
      </c>
      <c r="FS32" t="e" cm="1">
        <f t="array" ref="FS32">_xlfn.IFNA(VLOOKUP($A32,TRANSPOSE(#REF!),FS$2+2,FALSE),0)</f>
        <v>#REF!</v>
      </c>
      <c r="FT32" t="e" cm="1">
        <f t="array" ref="FT32">_xlfn.IFNA(VLOOKUP($A32,TRANSPOSE(#REF!),FT$2+2,FALSE),0)</f>
        <v>#REF!</v>
      </c>
      <c r="FU32" t="e" cm="1">
        <f t="array" ref="FU32">_xlfn.IFNA(VLOOKUP($A32,TRANSPOSE(#REF!),FU$2+2,FALSE),0)</f>
        <v>#REF!</v>
      </c>
      <c r="FV32" t="e" cm="1">
        <f t="array" ref="FV32">_xlfn.IFNA(VLOOKUP($A32,TRANSPOSE(#REF!),FV$2+2,FALSE),0)</f>
        <v>#REF!</v>
      </c>
      <c r="FW32" t="e" cm="1">
        <f t="array" ref="FW32">_xlfn.IFNA(VLOOKUP($A32,TRANSPOSE(#REF!),FW$2+2,FALSE),0)</f>
        <v>#REF!</v>
      </c>
      <c r="FX32" t="e" cm="1">
        <f t="array" ref="FX32">_xlfn.IFNA(VLOOKUP($A32,TRANSPOSE(#REF!),FX$2+2,FALSE),0)</f>
        <v>#REF!</v>
      </c>
      <c r="FY32" t="e" cm="1">
        <f t="array" ref="FY32">_xlfn.IFNA(VLOOKUP($A32,TRANSPOSE(#REF!),FY$2+2,FALSE),0)</f>
        <v>#REF!</v>
      </c>
      <c r="FZ32" t="e" cm="1">
        <f t="array" ref="FZ32">_xlfn.IFNA(VLOOKUP($A32,TRANSPOSE(#REF!),FZ$2+2,FALSE),0)</f>
        <v>#REF!</v>
      </c>
      <c r="GA32" t="e" cm="1">
        <f t="array" ref="GA32">_xlfn.IFNA(VLOOKUP($A32,TRANSPOSE(#REF!),GA$2+2,FALSE),0)</f>
        <v>#REF!</v>
      </c>
      <c r="GB32" t="e" cm="1">
        <f t="array" ref="GB32">_xlfn.IFNA(VLOOKUP($A32,TRANSPOSE(#REF!),GB$2+2,FALSE),0)</f>
        <v>#REF!</v>
      </c>
      <c r="GC32" t="e" cm="1">
        <f t="array" ref="GC32">_xlfn.IFNA(VLOOKUP($A32,TRANSPOSE(#REF!),GC$2+2,FALSE),0)</f>
        <v>#REF!</v>
      </c>
      <c r="GD32" t="e" cm="1">
        <f t="array" ref="GD32">_xlfn.IFNA(VLOOKUP($A32,TRANSPOSE(#REF!),GD$2+2,FALSE),0)</f>
        <v>#REF!</v>
      </c>
      <c r="GE32" t="e" cm="1">
        <f t="array" ref="GE32">_xlfn.IFNA(VLOOKUP($A32,TRANSPOSE(#REF!),GE$2+2,FALSE),0)</f>
        <v>#REF!</v>
      </c>
      <c r="GF32" t="e" cm="1">
        <f t="array" ref="GF32">_xlfn.IFNA(VLOOKUP($A32,TRANSPOSE(#REF!),GF$2+2,FALSE),0)</f>
        <v>#REF!</v>
      </c>
      <c r="GG32" t="e" cm="1">
        <f t="array" ref="GG32">_xlfn.IFNA(VLOOKUP($A32,TRANSPOSE(#REF!),GG$2+2,FALSE),0)</f>
        <v>#REF!</v>
      </c>
      <c r="GH32" t="e" cm="1">
        <f t="array" ref="GH32">_xlfn.IFNA(VLOOKUP($A32,TRANSPOSE(#REF!),GH$2+2,FALSE),0)</f>
        <v>#REF!</v>
      </c>
      <c r="GI32" t="e" cm="1">
        <f t="array" ref="GI32">_xlfn.IFNA(VLOOKUP($A32,TRANSPOSE(#REF!),GI$2+2,FALSE),0)</f>
        <v>#REF!</v>
      </c>
      <c r="GJ32" t="e" cm="1">
        <f t="array" ref="GJ32">_xlfn.IFNA(VLOOKUP($A32,TRANSPOSE(#REF!),GJ$2+2,FALSE),0)</f>
        <v>#REF!</v>
      </c>
      <c r="GK32" t="e" cm="1">
        <f t="array" ref="GK32">_xlfn.IFNA(VLOOKUP($A32,TRANSPOSE(#REF!),GK$2+2,FALSE),0)</f>
        <v>#REF!</v>
      </c>
      <c r="GL32" t="e" cm="1">
        <f t="array" ref="GL32">_xlfn.IFNA(VLOOKUP($A32,TRANSPOSE(#REF!),GL$2+2,FALSE),0)</f>
        <v>#REF!</v>
      </c>
      <c r="GM32" t="e" cm="1">
        <f t="array" ref="GM32">_xlfn.IFNA(VLOOKUP($A32,TRANSPOSE(#REF!),GM$2+2,FALSE),0)</f>
        <v>#REF!</v>
      </c>
      <c r="GN32" t="e" cm="1">
        <f t="array" ref="GN32">_xlfn.IFNA(VLOOKUP($A32,TRANSPOSE(#REF!),GN$2+2,FALSE),0)</f>
        <v>#REF!</v>
      </c>
      <c r="GO32" t="e" cm="1">
        <f t="array" ref="GO32">_xlfn.IFNA(VLOOKUP($A32,TRANSPOSE(#REF!),GO$2+2,FALSE),0)</f>
        <v>#REF!</v>
      </c>
      <c r="GP32" t="e" cm="1">
        <f t="array" ref="GP32">_xlfn.IFNA(VLOOKUP($A32,TRANSPOSE(#REF!),GP$2+2,FALSE),0)</f>
        <v>#REF!</v>
      </c>
      <c r="GQ32" t="e" cm="1">
        <f t="array" ref="GQ32">_xlfn.IFNA(VLOOKUP($A32,TRANSPOSE(#REF!),GQ$2+2,FALSE),0)</f>
        <v>#REF!</v>
      </c>
      <c r="GR32" t="e" cm="1">
        <f t="array" ref="GR32">_xlfn.IFNA(VLOOKUP($A32,TRANSPOSE(#REF!),GR$2+2,FALSE),0)</f>
        <v>#REF!</v>
      </c>
      <c r="GS32" t="e" cm="1">
        <f t="array" ref="GS32">_xlfn.IFNA(VLOOKUP($A32,TRANSPOSE(#REF!),GS$2+2,FALSE),0)</f>
        <v>#REF!</v>
      </c>
      <c r="GT32" t="e" cm="1">
        <f t="array" ref="GT32">_xlfn.IFNA(VLOOKUP($A32,TRANSPOSE(#REF!),GT$2+2,FALSE),0)</f>
        <v>#REF!</v>
      </c>
      <c r="GU32" t="e" cm="1">
        <f t="array" ref="GU32">_xlfn.IFNA(VLOOKUP($A32,TRANSPOSE(#REF!),GU$2+2,FALSE),0)</f>
        <v>#REF!</v>
      </c>
      <c r="GV32" t="e" cm="1">
        <f t="array" ref="GV32">_xlfn.IFNA(VLOOKUP($A32,TRANSPOSE(#REF!),GV$2+2,FALSE),0)</f>
        <v>#REF!</v>
      </c>
      <c r="GW32" t="e" cm="1">
        <f t="array" ref="GW32">_xlfn.IFNA(VLOOKUP($A32,TRANSPOSE(#REF!),GW$2+2,FALSE),0)</f>
        <v>#REF!</v>
      </c>
      <c r="GX32" t="e" cm="1">
        <f t="array" ref="GX32">_xlfn.IFNA(VLOOKUP($A32,TRANSPOSE(#REF!),GX$2+2,FALSE),0)</f>
        <v>#REF!</v>
      </c>
      <c r="GY32" t="e" cm="1">
        <f t="array" ref="GY32">_xlfn.IFNA(VLOOKUP($A32,TRANSPOSE(#REF!),GY$2+2,FALSE),0)</f>
        <v>#REF!</v>
      </c>
      <c r="GZ32" t="e" cm="1">
        <f t="array" ref="GZ32">_xlfn.IFNA(VLOOKUP($A32,TRANSPOSE(#REF!),GZ$2+2,FALSE),0)</f>
        <v>#REF!</v>
      </c>
      <c r="HA32" t="e" cm="1">
        <f t="array" ref="HA32">_xlfn.IFNA(VLOOKUP($A32,TRANSPOSE(#REF!),HA$2+2,FALSE),0)</f>
        <v>#REF!</v>
      </c>
      <c r="HB32" t="e" cm="1">
        <f t="array" ref="HB32">_xlfn.IFNA(VLOOKUP($A32,TRANSPOSE(#REF!),HB$2+2,FALSE),0)</f>
        <v>#REF!</v>
      </c>
      <c r="HC32" t="e" cm="1">
        <f t="array" ref="HC32">_xlfn.IFNA(VLOOKUP($A32,TRANSPOSE(#REF!),HC$2+2,FALSE),0)</f>
        <v>#REF!</v>
      </c>
      <c r="HD32" t="e" cm="1">
        <f t="array" ref="HD32">_xlfn.IFNA(VLOOKUP($A32,TRANSPOSE(#REF!),HD$2+2,FALSE),0)</f>
        <v>#REF!</v>
      </c>
      <c r="HE32" t="e" cm="1">
        <f t="array" ref="HE32">_xlfn.IFNA(VLOOKUP($A32,TRANSPOSE(#REF!),HE$2+2,FALSE),0)</f>
        <v>#REF!</v>
      </c>
      <c r="HF32" t="e" cm="1">
        <f t="array" ref="HF32">_xlfn.IFNA(VLOOKUP($A32,TRANSPOSE(#REF!),HF$2+2,FALSE),0)</f>
        <v>#REF!</v>
      </c>
      <c r="HG32" t="e" cm="1">
        <f t="array" ref="HG32">_xlfn.IFNA(VLOOKUP($A32,TRANSPOSE(#REF!),HG$2+2,FALSE),0)</f>
        <v>#REF!</v>
      </c>
      <c r="HH32" t="e" cm="1">
        <f t="array" ref="HH32">_xlfn.IFNA(VLOOKUP($A32,TRANSPOSE(#REF!),HH$2+2,FALSE),0)</f>
        <v>#REF!</v>
      </c>
      <c r="HI32" t="e" cm="1">
        <f t="array" ref="HI32">_xlfn.IFNA(VLOOKUP($A32,TRANSPOSE(#REF!),HI$2+2,FALSE),0)</f>
        <v>#REF!</v>
      </c>
      <c r="HJ32" t="e" cm="1">
        <f t="array" ref="HJ32">_xlfn.IFNA(VLOOKUP($A32,TRANSPOSE(#REF!),HJ$2+2,FALSE),0)</f>
        <v>#REF!</v>
      </c>
      <c r="HK32" t="e" cm="1">
        <f t="array" ref="HK32">_xlfn.IFNA(VLOOKUP($A32,TRANSPOSE(#REF!),HK$2+2,FALSE),0)</f>
        <v>#REF!</v>
      </c>
      <c r="HL32" t="e" cm="1">
        <f t="array" ref="HL32">_xlfn.IFNA(VLOOKUP($A32,TRANSPOSE(#REF!),HL$2+2,FALSE),0)</f>
        <v>#REF!</v>
      </c>
      <c r="HM32" t="e" cm="1">
        <f t="array" ref="HM32">_xlfn.IFNA(VLOOKUP($A32,TRANSPOSE(#REF!),HM$2+2,FALSE),0)</f>
        <v>#REF!</v>
      </c>
      <c r="HN32" t="e" cm="1">
        <f t="array" ref="HN32">_xlfn.IFNA(VLOOKUP($A32,TRANSPOSE(#REF!),HN$2+2,FALSE),0)</f>
        <v>#REF!</v>
      </c>
      <c r="HO32" t="e" cm="1">
        <f t="array" ref="HO32">_xlfn.IFNA(VLOOKUP($A32,TRANSPOSE(#REF!),HO$2+2,FALSE),0)</f>
        <v>#REF!</v>
      </c>
      <c r="HP32" t="e" cm="1">
        <f t="array" ref="HP32">_xlfn.IFNA(VLOOKUP($A32,TRANSPOSE(#REF!),HP$2+2,FALSE),0)</f>
        <v>#REF!</v>
      </c>
      <c r="HQ32" t="e" cm="1">
        <f t="array" ref="HQ32">_xlfn.IFNA(VLOOKUP($A32,TRANSPOSE(#REF!),HQ$2+2,FALSE),0)</f>
        <v>#REF!</v>
      </c>
      <c r="HR32" t="e" cm="1">
        <f t="array" ref="HR32">_xlfn.IFNA(VLOOKUP($A32,TRANSPOSE(#REF!),HR$2+2,FALSE),0)</f>
        <v>#REF!</v>
      </c>
      <c r="HS32" t="e" cm="1">
        <f t="array" ref="HS32">_xlfn.IFNA(VLOOKUP($A32,TRANSPOSE(#REF!),HS$2+2,FALSE),0)</f>
        <v>#REF!</v>
      </c>
      <c r="HT32" t="e" cm="1">
        <f t="array" ref="HT32">_xlfn.IFNA(VLOOKUP($A32,TRANSPOSE(#REF!),HT$2+2,FALSE),0)</f>
        <v>#REF!</v>
      </c>
      <c r="HU32" t="e" cm="1">
        <f t="array" ref="HU32">_xlfn.IFNA(VLOOKUP($A32,TRANSPOSE(#REF!),HU$2+2,FALSE),0)</f>
        <v>#REF!</v>
      </c>
      <c r="HV32" t="e" cm="1">
        <f t="array" ref="HV32">_xlfn.IFNA(VLOOKUP($A32,TRANSPOSE(#REF!),HV$2+2,FALSE),0)</f>
        <v>#REF!</v>
      </c>
      <c r="HW32" t="e" cm="1">
        <f t="array" ref="HW32">_xlfn.IFNA(VLOOKUP($A32,TRANSPOSE(#REF!),HW$2+2,FALSE),0)</f>
        <v>#REF!</v>
      </c>
      <c r="HX32" t="e" cm="1">
        <f t="array" ref="HX32">_xlfn.IFNA(VLOOKUP($A32,TRANSPOSE(#REF!),HX$2+2,FALSE),0)</f>
        <v>#REF!</v>
      </c>
      <c r="HY32" t="e" cm="1">
        <f t="array" ref="HY32">_xlfn.IFNA(VLOOKUP($A32,TRANSPOSE(#REF!),HY$2+2,FALSE),0)</f>
        <v>#REF!</v>
      </c>
      <c r="HZ32" t="e" cm="1">
        <f t="array" ref="HZ32">_xlfn.IFNA(VLOOKUP($A32,TRANSPOSE(#REF!),HZ$2+2,FALSE),0)</f>
        <v>#REF!</v>
      </c>
      <c r="IA32" t="e" cm="1">
        <f t="array" ref="IA32">_xlfn.IFNA(VLOOKUP($A32,TRANSPOSE(#REF!),IA$2+2,FALSE),0)</f>
        <v>#REF!</v>
      </c>
      <c r="IB32" t="e" cm="1">
        <f t="array" ref="IB32">_xlfn.IFNA(VLOOKUP($A32,TRANSPOSE(#REF!),IB$2+2,FALSE),0)</f>
        <v>#REF!</v>
      </c>
      <c r="IC32" t="e" cm="1">
        <f t="array" ref="IC32">_xlfn.IFNA(VLOOKUP($A32,TRANSPOSE(#REF!),IC$2+2,FALSE),0)</f>
        <v>#REF!</v>
      </c>
      <c r="ID32" t="e" cm="1">
        <f t="array" ref="ID32">_xlfn.IFNA(VLOOKUP($A32,TRANSPOSE(#REF!),ID$2+2,FALSE),0)</f>
        <v>#REF!</v>
      </c>
      <c r="IE32" t="e" cm="1">
        <f t="array" ref="IE32">_xlfn.IFNA(VLOOKUP($A32,TRANSPOSE(#REF!),IE$2+2,FALSE),0)</f>
        <v>#REF!</v>
      </c>
      <c r="IF32" t="e" cm="1">
        <f t="array" ref="IF32">_xlfn.IFNA(VLOOKUP($A32,TRANSPOSE(#REF!),IF$2+2,FALSE),0)</f>
        <v>#REF!</v>
      </c>
      <c r="IG32" t="e" cm="1">
        <f t="array" ref="IG32">_xlfn.IFNA(VLOOKUP($A32,TRANSPOSE(#REF!),IG$2+2,FALSE),0)</f>
        <v>#REF!</v>
      </c>
      <c r="IH32" t="e" cm="1">
        <f t="array" ref="IH32">_xlfn.IFNA(VLOOKUP($A32,TRANSPOSE(#REF!),IH$2+2,FALSE),0)</f>
        <v>#REF!</v>
      </c>
      <c r="II32" t="e" cm="1">
        <f t="array" ref="II32">_xlfn.IFNA(VLOOKUP($A32,TRANSPOSE(#REF!),II$2+2,FALSE),0)</f>
        <v>#REF!</v>
      </c>
      <c r="IJ32" t="e" cm="1">
        <f t="array" ref="IJ32">_xlfn.IFNA(VLOOKUP($A32,TRANSPOSE(#REF!),IJ$2+2,FALSE),0)</f>
        <v>#REF!</v>
      </c>
      <c r="IK32" t="e" cm="1">
        <f t="array" ref="IK32">_xlfn.IFNA(VLOOKUP($A32,TRANSPOSE(#REF!),IK$2+2,FALSE),0)</f>
        <v>#REF!</v>
      </c>
      <c r="IL32" t="e" cm="1">
        <f t="array" ref="IL32">_xlfn.IFNA(VLOOKUP($A32,TRANSPOSE(#REF!),IL$2+2,FALSE),0)</f>
        <v>#REF!</v>
      </c>
      <c r="IM32" t="e" cm="1">
        <f t="array" ref="IM32">_xlfn.IFNA(VLOOKUP($A32,TRANSPOSE(#REF!),IM$2+2,FALSE),0)</f>
        <v>#REF!</v>
      </c>
      <c r="IN32" t="e" cm="1">
        <f t="array" ref="IN32">_xlfn.IFNA(VLOOKUP($A32,TRANSPOSE(#REF!),IN$2+2,FALSE),0)</f>
        <v>#REF!</v>
      </c>
      <c r="IO32" t="e" cm="1">
        <f t="array" ref="IO32">_xlfn.IFNA(VLOOKUP($A32,TRANSPOSE(#REF!),IO$2+2,FALSE),0)</f>
        <v>#REF!</v>
      </c>
      <c r="IP32" t="e" cm="1">
        <f t="array" ref="IP32">_xlfn.IFNA(VLOOKUP($A32,TRANSPOSE(#REF!),IP$2+2,FALSE),0)</f>
        <v>#REF!</v>
      </c>
      <c r="IQ32" t="e" cm="1">
        <f t="array" ref="IQ32">_xlfn.IFNA(VLOOKUP($A32,TRANSPOSE(#REF!),IQ$2+2,FALSE),0)</f>
        <v>#REF!</v>
      </c>
      <c r="IR32" t="e" cm="1">
        <f t="array" ref="IR32">_xlfn.IFNA(VLOOKUP($A32,TRANSPOSE(#REF!),IR$2+2,FALSE),0)</f>
        <v>#REF!</v>
      </c>
      <c r="IS32" t="e" cm="1">
        <f t="array" ref="IS32">_xlfn.IFNA(VLOOKUP($A32,TRANSPOSE(#REF!),IS$2+2,FALSE),0)</f>
        <v>#REF!</v>
      </c>
      <c r="IT32" t="e" cm="1">
        <f t="array" ref="IT32">_xlfn.IFNA(VLOOKUP($A32,TRANSPOSE(#REF!),IT$2+2,FALSE),0)</f>
        <v>#REF!</v>
      </c>
      <c r="IU32" t="e" cm="1">
        <f t="array" ref="IU32">_xlfn.IFNA(VLOOKUP($A32,TRANSPOSE(#REF!),IU$2+2,FALSE),0)</f>
        <v>#REF!</v>
      </c>
      <c r="IV32" t="e" cm="1">
        <f t="array" ref="IV32">_xlfn.IFNA(VLOOKUP($A32,TRANSPOSE(#REF!),IV$2+2,FALSE),0)</f>
        <v>#REF!</v>
      </c>
      <c r="IW32" t="e" cm="1">
        <f t="array" ref="IW32">_xlfn.IFNA(VLOOKUP($A32,TRANSPOSE(#REF!),IW$2+2,FALSE),0)</f>
        <v>#REF!</v>
      </c>
      <c r="IX32" t="e" cm="1">
        <f t="array" ref="IX32">_xlfn.IFNA(VLOOKUP($A32,TRANSPOSE(#REF!),IX$2+2,FALSE),0)</f>
        <v>#REF!</v>
      </c>
      <c r="IY32" t="e" cm="1">
        <f t="array" ref="IY32">_xlfn.IFNA(VLOOKUP($A32,TRANSPOSE(#REF!),IY$2+2,FALSE),0)</f>
        <v>#REF!</v>
      </c>
      <c r="IZ32" t="e" cm="1">
        <f t="array" ref="IZ32">_xlfn.IFNA(VLOOKUP($A32,TRANSPOSE(#REF!),IZ$2+2,FALSE),0)</f>
        <v>#REF!</v>
      </c>
      <c r="JA32" t="e" cm="1">
        <f t="array" ref="JA32">_xlfn.IFNA(VLOOKUP($A32,TRANSPOSE(#REF!),JA$2+2,FALSE),0)</f>
        <v>#REF!</v>
      </c>
      <c r="JB32" t="e" cm="1">
        <f t="array" ref="JB32">_xlfn.IFNA(VLOOKUP($A32,TRANSPOSE(#REF!),JB$2+2,FALSE),0)</f>
        <v>#REF!</v>
      </c>
      <c r="JC32" t="e" cm="1">
        <f t="array" ref="JC32">_xlfn.IFNA(VLOOKUP($A32,TRANSPOSE(#REF!),JC$2+2,FALSE),0)</f>
        <v>#REF!</v>
      </c>
      <c r="JD32" t="e" cm="1">
        <f t="array" ref="JD32">_xlfn.IFNA(VLOOKUP($A32,TRANSPOSE(#REF!),JD$2+2,FALSE),0)</f>
        <v>#REF!</v>
      </c>
      <c r="JE32" t="e" cm="1">
        <f t="array" ref="JE32">_xlfn.IFNA(VLOOKUP($A32,TRANSPOSE(#REF!),JE$2+2,FALSE),0)</f>
        <v>#REF!</v>
      </c>
      <c r="JF32" t="e" cm="1">
        <f t="array" ref="JF32">_xlfn.IFNA(VLOOKUP($A32,TRANSPOSE(#REF!),JF$2+2,FALSE),0)</f>
        <v>#REF!</v>
      </c>
      <c r="JG32" t="e" cm="1">
        <f t="array" ref="JG32">_xlfn.IFNA(VLOOKUP($A32,TRANSPOSE(#REF!),JG$2+2,FALSE),0)</f>
        <v>#REF!</v>
      </c>
      <c r="JH32" t="e" cm="1">
        <f t="array" ref="JH32">_xlfn.IFNA(VLOOKUP($A32,TRANSPOSE(#REF!),JH$2+2,FALSE),0)</f>
        <v>#REF!</v>
      </c>
      <c r="JI32" t="e" cm="1">
        <f t="array" ref="JI32">_xlfn.IFNA(VLOOKUP($A32,TRANSPOSE(#REF!),JI$2+2,FALSE),0)</f>
        <v>#REF!</v>
      </c>
      <c r="JJ32" t="e" cm="1">
        <f t="array" ref="JJ32">_xlfn.IFNA(VLOOKUP($A32,TRANSPOSE(#REF!),JJ$2+2,FALSE),0)</f>
        <v>#REF!</v>
      </c>
      <c r="JK32" t="e" cm="1">
        <f t="array" ref="JK32">_xlfn.IFNA(VLOOKUP($A32,TRANSPOSE(#REF!),JK$2+2,FALSE),0)</f>
        <v>#REF!</v>
      </c>
      <c r="JL32" t="e" cm="1">
        <f t="array" ref="JL32">_xlfn.IFNA(VLOOKUP($A32,TRANSPOSE(#REF!),JL$2+2,FALSE),0)</f>
        <v>#REF!</v>
      </c>
      <c r="JM32" t="e" cm="1">
        <f t="array" ref="JM32">_xlfn.IFNA(VLOOKUP($A32,TRANSPOSE(#REF!),JM$2+2,FALSE),0)</f>
        <v>#REF!</v>
      </c>
      <c r="JN32" t="e" cm="1">
        <f t="array" ref="JN32">_xlfn.IFNA(VLOOKUP($A32,TRANSPOSE(#REF!),JN$2+2,FALSE),0)</f>
        <v>#REF!</v>
      </c>
      <c r="JO32" t="e" cm="1">
        <f t="array" ref="JO32">_xlfn.IFNA(VLOOKUP($A32,TRANSPOSE(#REF!),JO$2+2,FALSE),0)</f>
        <v>#REF!</v>
      </c>
      <c r="JP32" t="e" cm="1">
        <f t="array" ref="JP32">_xlfn.IFNA(VLOOKUP($A32,TRANSPOSE(#REF!),JP$2+2,FALSE),0)</f>
        <v>#REF!</v>
      </c>
      <c r="JQ32" t="e" cm="1">
        <f t="array" ref="JQ32">_xlfn.IFNA(VLOOKUP($A32,TRANSPOSE(#REF!),JQ$2+2,FALSE),0)</f>
        <v>#REF!</v>
      </c>
      <c r="JR32" t="e" cm="1">
        <f t="array" ref="JR32">_xlfn.IFNA(VLOOKUP($A32,TRANSPOSE(#REF!),JR$2+2,FALSE),0)</f>
        <v>#REF!</v>
      </c>
      <c r="JS32" t="e" cm="1">
        <f t="array" ref="JS32">_xlfn.IFNA(VLOOKUP($A32,TRANSPOSE(#REF!),JS$2+2,FALSE),0)</f>
        <v>#REF!</v>
      </c>
      <c r="JT32" t="e" cm="1">
        <f t="array" ref="JT32">_xlfn.IFNA(VLOOKUP($A32,TRANSPOSE(#REF!),JT$2+2,FALSE),0)</f>
        <v>#REF!</v>
      </c>
      <c r="JU32" t="e" cm="1">
        <f t="array" ref="JU32">_xlfn.IFNA(VLOOKUP($A32,TRANSPOSE(#REF!),JU$2+2,FALSE),0)</f>
        <v>#REF!</v>
      </c>
      <c r="JV32" t="e" cm="1">
        <f t="array" ref="JV32">_xlfn.IFNA(VLOOKUP($A32,TRANSPOSE(#REF!),JV$2+2,FALSE),0)</f>
        <v>#REF!</v>
      </c>
      <c r="JW32" t="e" cm="1">
        <f t="array" ref="JW32">_xlfn.IFNA(VLOOKUP($A32,TRANSPOSE(#REF!),JW$2+2,FALSE),0)</f>
        <v>#REF!</v>
      </c>
      <c r="JX32" t="e" cm="1">
        <f t="array" ref="JX32">_xlfn.IFNA(VLOOKUP($A32,TRANSPOSE(#REF!),JX$2+2,FALSE),0)</f>
        <v>#REF!</v>
      </c>
      <c r="JY32" t="e" cm="1">
        <f t="array" ref="JY32">_xlfn.IFNA(VLOOKUP($A32,TRANSPOSE(#REF!),JY$2+2,FALSE),0)</f>
        <v>#REF!</v>
      </c>
      <c r="JZ32" t="e" cm="1">
        <f t="array" ref="JZ32">_xlfn.IFNA(VLOOKUP($A32,TRANSPOSE(#REF!),JZ$2+2,FALSE),0)</f>
        <v>#REF!</v>
      </c>
      <c r="KA32" t="e" cm="1">
        <f t="array" ref="KA32">_xlfn.IFNA(VLOOKUP($A32,TRANSPOSE(#REF!),KA$2+2,FALSE),0)</f>
        <v>#REF!</v>
      </c>
      <c r="KB32" t="e" cm="1">
        <f t="array" ref="KB32">_xlfn.IFNA(VLOOKUP($A32,TRANSPOSE(#REF!),KB$2+2,FALSE),0)</f>
        <v>#REF!</v>
      </c>
      <c r="KC32" t="e" cm="1">
        <f t="array" ref="KC32">_xlfn.IFNA(VLOOKUP($A32,TRANSPOSE(#REF!),KC$2+2,FALSE),0)</f>
        <v>#REF!</v>
      </c>
      <c r="KD32" t="e" cm="1">
        <f t="array" ref="KD32">_xlfn.IFNA(VLOOKUP($A32,TRANSPOSE(#REF!),KD$2+2,FALSE),0)</f>
        <v>#REF!</v>
      </c>
      <c r="KE32" t="e" cm="1">
        <f t="array" ref="KE32">_xlfn.IFNA(VLOOKUP($A32,TRANSPOSE(#REF!),KE$2+2,FALSE),0)</f>
        <v>#REF!</v>
      </c>
      <c r="KF32" t="e" cm="1">
        <f t="array" ref="KF32">_xlfn.IFNA(VLOOKUP($A32,TRANSPOSE(#REF!),KF$2+2,FALSE),0)</f>
        <v>#REF!</v>
      </c>
      <c r="KG32" t="e" cm="1">
        <f t="array" ref="KG32">_xlfn.IFNA(VLOOKUP($A32,TRANSPOSE(#REF!),KG$2+2,FALSE),0)</f>
        <v>#REF!</v>
      </c>
      <c r="KH32" t="e" cm="1">
        <f t="array" ref="KH32">_xlfn.IFNA(VLOOKUP($A32,TRANSPOSE(#REF!),KH$2+2,FALSE),0)</f>
        <v>#REF!</v>
      </c>
      <c r="KI32" t="e" cm="1">
        <f t="array" ref="KI32">_xlfn.IFNA(VLOOKUP($A32,TRANSPOSE(#REF!),KI$2+2,FALSE),0)</f>
        <v>#REF!</v>
      </c>
      <c r="KJ32" t="e" cm="1">
        <f t="array" ref="KJ32">_xlfn.IFNA(VLOOKUP($A32,TRANSPOSE(#REF!),KJ$2+2,FALSE),0)</f>
        <v>#REF!</v>
      </c>
      <c r="KK32" t="e" cm="1">
        <f t="array" ref="KK32">_xlfn.IFNA(VLOOKUP($A32,TRANSPOSE(#REF!),KK$2+2,FALSE),0)</f>
        <v>#REF!</v>
      </c>
      <c r="KL32" t="e" cm="1">
        <f t="array" ref="KL32">_xlfn.IFNA(VLOOKUP($A32,TRANSPOSE(#REF!),KL$2+2,FALSE),0)</f>
        <v>#REF!</v>
      </c>
      <c r="KM32" t="e" cm="1">
        <f t="array" ref="KM32">_xlfn.IFNA(VLOOKUP($A32,TRANSPOSE(#REF!),KM$2+2,FALSE),0)</f>
        <v>#REF!</v>
      </c>
      <c r="KN32" t="e" cm="1">
        <f t="array" ref="KN32">_xlfn.IFNA(VLOOKUP($A32,TRANSPOSE(#REF!),KN$2+2,FALSE),0)</f>
        <v>#REF!</v>
      </c>
      <c r="KO32" t="e" cm="1">
        <f t="array" ref="KO32">_xlfn.IFNA(VLOOKUP($A32,TRANSPOSE(#REF!),KO$2+2,FALSE),0)</f>
        <v>#REF!</v>
      </c>
      <c r="KP32" t="e" cm="1">
        <f t="array" ref="KP32">_xlfn.IFNA(VLOOKUP($A32,TRANSPOSE(#REF!),KP$2+2,FALSE),0)</f>
        <v>#REF!</v>
      </c>
      <c r="KQ32" t="e" cm="1">
        <f t="array" ref="KQ32">_xlfn.IFNA(VLOOKUP($A32,TRANSPOSE(#REF!),KQ$2+2,FALSE),0)</f>
        <v>#REF!</v>
      </c>
      <c r="KR32" t="e" cm="1">
        <f t="array" ref="KR32">_xlfn.IFNA(VLOOKUP($A32,TRANSPOSE(#REF!),KR$2+2,FALSE),0)</f>
        <v>#REF!</v>
      </c>
      <c r="KS32" t="e" cm="1">
        <f t="array" ref="KS32">_xlfn.IFNA(VLOOKUP($A32,TRANSPOSE(#REF!),KS$2+2,FALSE),0)</f>
        <v>#REF!</v>
      </c>
      <c r="KT32" t="e" cm="1">
        <f t="array" ref="KT32">_xlfn.IFNA(VLOOKUP($A32,TRANSPOSE(#REF!),KT$2+2,FALSE),0)</f>
        <v>#REF!</v>
      </c>
      <c r="KU32" t="e" cm="1">
        <f t="array" ref="KU32">_xlfn.IFNA(VLOOKUP($A32,TRANSPOSE(#REF!),KU$2+2,FALSE),0)</f>
        <v>#REF!</v>
      </c>
      <c r="KV32" t="e" cm="1">
        <f t="array" ref="KV32">_xlfn.IFNA(VLOOKUP($A32,TRANSPOSE(#REF!),KV$2+2,FALSE),0)</f>
        <v>#REF!</v>
      </c>
      <c r="KW32" t="e" cm="1">
        <f t="array" ref="KW32">_xlfn.IFNA(VLOOKUP($A32,TRANSPOSE(#REF!),KW$2+2,FALSE),0)</f>
        <v>#REF!</v>
      </c>
      <c r="KX32" t="e" cm="1">
        <f t="array" ref="KX32">_xlfn.IFNA(VLOOKUP($A32,TRANSPOSE(#REF!),KX$2+2,FALSE),0)</f>
        <v>#REF!</v>
      </c>
      <c r="KY32" t="e" cm="1">
        <f t="array" ref="KY32">_xlfn.IFNA(VLOOKUP($A32,TRANSPOSE(#REF!),KY$2+2,FALSE),0)</f>
        <v>#REF!</v>
      </c>
      <c r="KZ32" t="e" cm="1">
        <f t="array" ref="KZ32">_xlfn.IFNA(VLOOKUP($A32,TRANSPOSE(#REF!),KZ$2+2,FALSE),0)</f>
        <v>#REF!</v>
      </c>
      <c r="LA32" t="e" cm="1">
        <f t="array" ref="LA32">_xlfn.IFNA(VLOOKUP($A32,TRANSPOSE(#REF!),LA$2+2,FALSE),0)</f>
        <v>#REF!</v>
      </c>
      <c r="LB32" t="e" cm="1">
        <f t="array" ref="LB32">_xlfn.IFNA(VLOOKUP($A32,TRANSPOSE(#REF!),LB$2+2,FALSE),0)</f>
        <v>#REF!</v>
      </c>
      <c r="LC32" t="e" cm="1">
        <f t="array" ref="LC32">_xlfn.IFNA(VLOOKUP($A32,TRANSPOSE(#REF!),LC$2+2,FALSE),0)</f>
        <v>#REF!</v>
      </c>
      <c r="LD32" t="e" cm="1">
        <f t="array" ref="LD32">_xlfn.IFNA(VLOOKUP($A32,TRANSPOSE(#REF!),LD$2+2,FALSE),0)</f>
        <v>#REF!</v>
      </c>
      <c r="LE32" t="e" cm="1">
        <f t="array" ref="LE32">_xlfn.IFNA(VLOOKUP($A32,TRANSPOSE(#REF!),LE$2+2,FALSE),0)</f>
        <v>#REF!</v>
      </c>
      <c r="LF32" t="e" cm="1">
        <f t="array" ref="LF32">_xlfn.IFNA(VLOOKUP($A32,TRANSPOSE(#REF!),LF$2+2,FALSE),0)</f>
        <v>#REF!</v>
      </c>
      <c r="LG32" t="e" cm="1">
        <f t="array" ref="LG32">_xlfn.IFNA(VLOOKUP($A32,TRANSPOSE(#REF!),LG$2+2,FALSE),0)</f>
        <v>#REF!</v>
      </c>
      <c r="LH32" t="e" cm="1">
        <f t="array" ref="LH32">_xlfn.IFNA(VLOOKUP($A32,TRANSPOSE(#REF!),LH$2+2,FALSE),0)</f>
        <v>#REF!</v>
      </c>
      <c r="LI32" t="e" cm="1">
        <f t="array" ref="LI32">_xlfn.IFNA(VLOOKUP($A32,TRANSPOSE(#REF!),LI$2+2,FALSE),0)</f>
        <v>#REF!</v>
      </c>
      <c r="LJ32" t="e" cm="1">
        <f t="array" ref="LJ32">_xlfn.IFNA(VLOOKUP($A32,TRANSPOSE(#REF!),LJ$2+2,FALSE),0)</f>
        <v>#REF!</v>
      </c>
      <c r="LK32" t="e" cm="1">
        <f t="array" ref="LK32">_xlfn.IFNA(VLOOKUP($A32,TRANSPOSE(#REF!),LK$2+2,FALSE),0)</f>
        <v>#REF!</v>
      </c>
      <c r="LL32" t="e" cm="1">
        <f t="array" ref="LL32">_xlfn.IFNA(VLOOKUP($A32,TRANSPOSE(#REF!),LL$2+2,FALSE),0)</f>
        <v>#REF!</v>
      </c>
      <c r="LM32" t="e" cm="1">
        <f t="array" ref="LM32">_xlfn.IFNA(VLOOKUP($A32,TRANSPOSE(#REF!),LM$2+2,FALSE),0)</f>
        <v>#REF!</v>
      </c>
      <c r="LN32" t="e" cm="1">
        <f t="array" ref="LN32">_xlfn.IFNA(VLOOKUP($A32,TRANSPOSE(#REF!),LN$2+2,FALSE),0)</f>
        <v>#REF!</v>
      </c>
      <c r="LO32" t="e" cm="1">
        <f t="array" ref="LO32">_xlfn.IFNA(VLOOKUP($A32,TRANSPOSE(#REF!),LO$2+2,FALSE),0)</f>
        <v>#REF!</v>
      </c>
      <c r="LP32" t="e" cm="1">
        <f t="array" ref="LP32">_xlfn.IFNA(VLOOKUP($A32,TRANSPOSE(#REF!),LP$2+2,FALSE),0)</f>
        <v>#REF!</v>
      </c>
      <c r="LQ32" t="e" cm="1">
        <f t="array" ref="LQ32">_xlfn.IFNA(VLOOKUP($A32,TRANSPOSE(#REF!),LQ$2+2,FALSE),0)</f>
        <v>#REF!</v>
      </c>
      <c r="LR32" t="e" cm="1">
        <f t="array" ref="LR32">_xlfn.IFNA(VLOOKUP($A32,TRANSPOSE(#REF!),LR$2+2,FALSE),0)</f>
        <v>#REF!</v>
      </c>
      <c r="LS32" t="e" cm="1">
        <f t="array" ref="LS32">_xlfn.IFNA(VLOOKUP($A32,TRANSPOSE(#REF!),LS$2+2,FALSE),0)</f>
        <v>#REF!</v>
      </c>
      <c r="LT32" t="e" cm="1">
        <f t="array" ref="LT32">_xlfn.IFNA(VLOOKUP($A32,TRANSPOSE(#REF!),LT$2+2,FALSE),0)</f>
        <v>#REF!</v>
      </c>
      <c r="LU32" t="e" cm="1">
        <f t="array" ref="LU32">_xlfn.IFNA(VLOOKUP($A32,TRANSPOSE(#REF!),LU$2+2,FALSE),0)</f>
        <v>#REF!</v>
      </c>
      <c r="LV32" t="e" cm="1">
        <f t="array" ref="LV32">_xlfn.IFNA(VLOOKUP($A32,TRANSPOSE(#REF!),LV$2+2,FALSE),0)</f>
        <v>#REF!</v>
      </c>
      <c r="LW32" t="e" cm="1">
        <f t="array" ref="LW32">_xlfn.IFNA(VLOOKUP($A32,TRANSPOSE(#REF!),LW$2+2,FALSE),0)</f>
        <v>#REF!</v>
      </c>
      <c r="LX32" t="e" cm="1">
        <f t="array" ref="LX32">_xlfn.IFNA(VLOOKUP($A32,TRANSPOSE(#REF!),LX$2+2,FALSE),0)</f>
        <v>#REF!</v>
      </c>
      <c r="LY32" t="e" cm="1">
        <f t="array" ref="LY32">_xlfn.IFNA(VLOOKUP($A32,TRANSPOSE(#REF!),LY$2+2,FALSE),0)</f>
        <v>#REF!</v>
      </c>
      <c r="LZ32" t="e" cm="1">
        <f t="array" ref="LZ32">_xlfn.IFNA(VLOOKUP($A32,TRANSPOSE(#REF!),LZ$2+2,FALSE),0)</f>
        <v>#REF!</v>
      </c>
      <c r="MA32" t="e" cm="1">
        <f t="array" ref="MA32">_xlfn.IFNA(VLOOKUP($A32,TRANSPOSE(#REF!),MA$2+2,FALSE),0)</f>
        <v>#REF!</v>
      </c>
      <c r="MB32" t="e" cm="1">
        <f t="array" ref="MB32">_xlfn.IFNA(VLOOKUP($A32,TRANSPOSE(#REF!),MB$2+2,FALSE),0)</f>
        <v>#REF!</v>
      </c>
      <c r="MC32" t="e" cm="1">
        <f t="array" ref="MC32">_xlfn.IFNA(VLOOKUP($A32,TRANSPOSE(#REF!),MC$2+2,FALSE),0)</f>
        <v>#REF!</v>
      </c>
      <c r="MD32" t="e" cm="1">
        <f t="array" ref="MD32">_xlfn.IFNA(VLOOKUP($A32,TRANSPOSE(#REF!),MD$2+2,FALSE),0)</f>
        <v>#REF!</v>
      </c>
      <c r="ME32" t="e" cm="1">
        <f t="array" ref="ME32">_xlfn.IFNA(VLOOKUP($A32,TRANSPOSE(#REF!),ME$2+2,FALSE),0)</f>
        <v>#REF!</v>
      </c>
      <c r="MF32" t="e" cm="1">
        <f t="array" ref="MF32">_xlfn.IFNA(VLOOKUP($A32,TRANSPOSE(#REF!),MF$2+2,FALSE),0)</f>
        <v>#REF!</v>
      </c>
      <c r="MG32" t="e" cm="1">
        <f t="array" ref="MG32">_xlfn.IFNA(VLOOKUP($A32,TRANSPOSE(#REF!),MG$2+2,FALSE),0)</f>
        <v>#REF!</v>
      </c>
      <c r="MH32" t="e" cm="1">
        <f t="array" ref="MH32">_xlfn.IFNA(VLOOKUP($A32,TRANSPOSE(#REF!),MH$2+2,FALSE),0)</f>
        <v>#REF!</v>
      </c>
      <c r="MI32" t="e" cm="1">
        <f t="array" ref="MI32">_xlfn.IFNA(VLOOKUP($A32,TRANSPOSE(#REF!),MI$2+2,FALSE),0)</f>
        <v>#REF!</v>
      </c>
      <c r="MJ32" t="e" cm="1">
        <f t="array" ref="MJ32">_xlfn.IFNA(VLOOKUP($A32,TRANSPOSE(#REF!),MJ$2+2,FALSE),0)</f>
        <v>#REF!</v>
      </c>
      <c r="MK32" t="e" cm="1">
        <f t="array" ref="MK32">_xlfn.IFNA(VLOOKUP($A32,TRANSPOSE(#REF!),MK$2+2,FALSE),0)</f>
        <v>#REF!</v>
      </c>
      <c r="ML32" t="e" cm="1">
        <f t="array" ref="ML32">_xlfn.IFNA(VLOOKUP($A32,TRANSPOSE(#REF!),ML$2+2,FALSE),0)</f>
        <v>#REF!</v>
      </c>
      <c r="MM32" t="e" cm="1">
        <f t="array" ref="MM32">_xlfn.IFNA(VLOOKUP($A32,TRANSPOSE(#REF!),MM$2+2,FALSE),0)</f>
        <v>#REF!</v>
      </c>
      <c r="MN32" t="e" cm="1">
        <f t="array" ref="MN32">_xlfn.IFNA(VLOOKUP($A32,TRANSPOSE(#REF!),MN$2+2,FALSE),0)</f>
        <v>#REF!</v>
      </c>
      <c r="MO32" t="e" cm="1">
        <f t="array" ref="MO32">_xlfn.IFNA(VLOOKUP($A32,TRANSPOSE(#REF!),MO$2+2,FALSE),0)</f>
        <v>#REF!</v>
      </c>
      <c r="MP32" t="e" cm="1">
        <f t="array" ref="MP32">_xlfn.IFNA(VLOOKUP($A32,TRANSPOSE(#REF!),MP$2+2,FALSE),0)</f>
        <v>#REF!</v>
      </c>
      <c r="MQ32" t="e" cm="1">
        <f t="array" ref="MQ32">_xlfn.IFNA(VLOOKUP($A32,TRANSPOSE(#REF!),MQ$2+2,FALSE),0)</f>
        <v>#REF!</v>
      </c>
      <c r="MR32" t="e" cm="1">
        <f t="array" ref="MR32">_xlfn.IFNA(VLOOKUP($A32,TRANSPOSE(#REF!),MR$2+2,FALSE),0)</f>
        <v>#REF!</v>
      </c>
      <c r="MS32" t="e" cm="1">
        <f t="array" ref="MS32">_xlfn.IFNA(VLOOKUP($A32,TRANSPOSE(#REF!),MS$2+2,FALSE),0)</f>
        <v>#REF!</v>
      </c>
      <c r="MT32" t="e" cm="1">
        <f t="array" ref="MT32">_xlfn.IFNA(VLOOKUP($A32,TRANSPOSE(#REF!),MT$2+2,FALSE),0)</f>
        <v>#REF!</v>
      </c>
      <c r="MU32" t="e" cm="1">
        <f t="array" ref="MU32">_xlfn.IFNA(VLOOKUP($A32,TRANSPOSE(#REF!),MU$2+2,FALSE),0)</f>
        <v>#REF!</v>
      </c>
      <c r="MV32" t="e" cm="1">
        <f t="array" ref="MV32">_xlfn.IFNA(VLOOKUP($A32,TRANSPOSE(#REF!),MV$2+2,FALSE),0)</f>
        <v>#REF!</v>
      </c>
      <c r="MW32" t="e" cm="1">
        <f t="array" ref="MW32">_xlfn.IFNA(VLOOKUP($A32,TRANSPOSE(#REF!),MW$2+2,FALSE),0)</f>
        <v>#REF!</v>
      </c>
      <c r="MX32" t="e" cm="1">
        <f t="array" ref="MX32">_xlfn.IFNA(VLOOKUP($A32,TRANSPOSE(#REF!),MX$2+2,FALSE),0)</f>
        <v>#REF!</v>
      </c>
      <c r="MY32" t="e" cm="1">
        <f t="array" ref="MY32">_xlfn.IFNA(VLOOKUP($A32,TRANSPOSE(#REF!),MY$2+2,FALSE),0)</f>
        <v>#REF!</v>
      </c>
      <c r="MZ32" t="e" cm="1">
        <f t="array" ref="MZ32">_xlfn.IFNA(VLOOKUP($A32,TRANSPOSE(#REF!),MZ$2+2,FALSE),0)</f>
        <v>#REF!</v>
      </c>
      <c r="NA32" t="e" cm="1">
        <f t="array" ref="NA32">_xlfn.IFNA(VLOOKUP($A32,TRANSPOSE(#REF!),NA$2+2,FALSE),0)</f>
        <v>#REF!</v>
      </c>
      <c r="NB32" t="e" cm="1">
        <f t="array" ref="NB32">_xlfn.IFNA(VLOOKUP($A32,TRANSPOSE(#REF!),NB$2+2,FALSE),0)</f>
        <v>#REF!</v>
      </c>
      <c r="NC32" t="e" cm="1">
        <f t="array" ref="NC32">_xlfn.IFNA(VLOOKUP($A32,TRANSPOSE(#REF!),NC$2+2,FALSE),0)</f>
        <v>#REF!</v>
      </c>
      <c r="ND32" t="e" cm="1">
        <f t="array" ref="ND32">_xlfn.IFNA(VLOOKUP($A32,TRANSPOSE(#REF!),ND$2+2,FALSE),0)</f>
        <v>#REF!</v>
      </c>
      <c r="NE32" t="e" cm="1">
        <f t="array" ref="NE32">_xlfn.IFNA(VLOOKUP($A32,TRANSPOSE(#REF!),NE$2+2,FALSE),0)</f>
        <v>#REF!</v>
      </c>
      <c r="NF32" t="e" cm="1">
        <f t="array" ref="NF32">_xlfn.IFNA(VLOOKUP($A32,TRANSPOSE(#REF!),NF$2+2,FALSE),0)</f>
        <v>#REF!</v>
      </c>
      <c r="NG32" t="e" cm="1">
        <f t="array" ref="NG32">_xlfn.IFNA(VLOOKUP($A32,TRANSPOSE(#REF!),NG$2+2,FALSE),0)</f>
        <v>#REF!</v>
      </c>
      <c r="NH32" t="e" cm="1">
        <f t="array" ref="NH32">_xlfn.IFNA(VLOOKUP($A32,TRANSPOSE(#REF!),NH$2+2,FALSE),0)</f>
        <v>#REF!</v>
      </c>
      <c r="NI32" t="e" cm="1">
        <f t="array" ref="NI32">_xlfn.IFNA(VLOOKUP($A32,TRANSPOSE(#REF!),NI$2+2,FALSE),0)</f>
        <v>#REF!</v>
      </c>
      <c r="NJ32" t="e" cm="1">
        <f t="array" ref="NJ32">_xlfn.IFNA(VLOOKUP($A32,TRANSPOSE(#REF!),NJ$2+2,FALSE),0)</f>
        <v>#REF!</v>
      </c>
      <c r="NL32" t="e">
        <f t="shared" si="0"/>
        <v>#REF!</v>
      </c>
      <c r="NM32" t="e">
        <f t="shared" si="1"/>
        <v>#REF!</v>
      </c>
    </row>
    <row r="33" spans="1:377" x14ac:dyDescent="0.3">
      <c r="A33" t="str">
        <v>PNL01_21</v>
      </c>
      <c r="B33" t="str">
        <v>Elektriciteit</v>
      </c>
      <c r="C33" t="str">
        <v>Conversion</v>
      </c>
      <c r="D33" t="str">
        <v>Power NL</v>
      </c>
      <c r="E33" t="str">
        <v>Generation</v>
      </c>
      <c r="F33" t="str">
        <v>Electricity NL - HV</v>
      </c>
      <c r="G33" t="str">
        <v>Solar PV - Floating - Power NL</v>
      </c>
      <c r="H33" t="str">
        <v>[GW]</v>
      </c>
      <c r="I33">
        <f>_xlfn.IFNA(VLOOKUP(A33,'[1]PASTE Cap_Investment'!A:B,2,FALSE),0)</f>
        <v>0</v>
      </c>
      <c r="J33" t="e" cm="1">
        <f t="array" ref="J33">_xlfn.IFNA(VLOOKUP($A33,TRANSPOSE(#REF!),J$2+2,FALSE),0)</f>
        <v>#REF!</v>
      </c>
      <c r="K33" t="e" cm="1">
        <f t="array" ref="K33">_xlfn.IFNA(VLOOKUP($A33,TRANSPOSE(#REF!),K$2+2,FALSE),0)</f>
        <v>#REF!</v>
      </c>
      <c r="L33" t="e" cm="1">
        <f t="array" ref="L33">_xlfn.IFNA(VLOOKUP($A33,TRANSPOSE(#REF!),L$2+2,FALSE),0)</f>
        <v>#REF!</v>
      </c>
      <c r="M33" t="e" cm="1">
        <f t="array" ref="M33">_xlfn.IFNA(VLOOKUP($A33,TRANSPOSE(#REF!),M$2+2,FALSE),0)</f>
        <v>#REF!</v>
      </c>
      <c r="N33" t="e" cm="1">
        <f t="array" ref="N33">_xlfn.IFNA(VLOOKUP($A33,TRANSPOSE(#REF!),N$2+2,FALSE),0)</f>
        <v>#REF!</v>
      </c>
      <c r="O33" t="e" cm="1">
        <f t="array" ref="O33">_xlfn.IFNA(VLOOKUP($A33,TRANSPOSE(#REF!),O$2+2,FALSE),0)</f>
        <v>#REF!</v>
      </c>
      <c r="P33" t="e" cm="1">
        <f t="array" ref="P33">_xlfn.IFNA(VLOOKUP($A33,TRANSPOSE(#REF!),P$2+2,FALSE),0)</f>
        <v>#REF!</v>
      </c>
      <c r="Q33" t="e" cm="1">
        <f t="array" ref="Q33">_xlfn.IFNA(VLOOKUP($A33,TRANSPOSE(#REF!),Q$2+2,FALSE),0)</f>
        <v>#REF!</v>
      </c>
      <c r="R33" t="e" cm="1">
        <f t="array" ref="R33">_xlfn.IFNA(VLOOKUP($A33,TRANSPOSE(#REF!),R$2+2,FALSE),0)</f>
        <v>#REF!</v>
      </c>
      <c r="S33" t="e" cm="1">
        <f t="array" ref="S33">_xlfn.IFNA(VLOOKUP($A33,TRANSPOSE(#REF!),S$2+2,FALSE),0)</f>
        <v>#REF!</v>
      </c>
      <c r="T33" t="e" cm="1">
        <f t="array" ref="T33">_xlfn.IFNA(VLOOKUP($A33,TRANSPOSE(#REF!),T$2+2,FALSE),0)</f>
        <v>#REF!</v>
      </c>
      <c r="U33" t="e" cm="1">
        <f t="array" ref="U33">_xlfn.IFNA(VLOOKUP($A33,TRANSPOSE(#REF!),U$2+2,FALSE),0)</f>
        <v>#REF!</v>
      </c>
      <c r="V33" t="e" cm="1">
        <f t="array" ref="V33">_xlfn.IFNA(VLOOKUP($A33,TRANSPOSE(#REF!),V$2+2,FALSE),0)</f>
        <v>#REF!</v>
      </c>
      <c r="W33" t="e" cm="1">
        <f t="array" ref="W33">_xlfn.IFNA(VLOOKUP($A33,TRANSPOSE(#REF!),W$2+2,FALSE),0)</f>
        <v>#REF!</v>
      </c>
      <c r="X33" t="e" cm="1">
        <f t="array" ref="X33">_xlfn.IFNA(VLOOKUP($A33,TRANSPOSE(#REF!),X$2+2,FALSE),0)</f>
        <v>#REF!</v>
      </c>
      <c r="Y33" t="e" cm="1">
        <f t="array" ref="Y33">_xlfn.IFNA(VLOOKUP($A33,TRANSPOSE(#REF!),Y$2+2,FALSE),0)</f>
        <v>#REF!</v>
      </c>
      <c r="Z33" t="e" cm="1">
        <f t="array" ref="Z33">_xlfn.IFNA(VLOOKUP($A33,TRANSPOSE(#REF!),Z$2+2,FALSE),0)</f>
        <v>#REF!</v>
      </c>
      <c r="AA33" t="e" cm="1">
        <f t="array" ref="AA33">_xlfn.IFNA(VLOOKUP($A33,TRANSPOSE(#REF!),AA$2+2,FALSE),0)</f>
        <v>#REF!</v>
      </c>
      <c r="AB33" t="e" cm="1">
        <f t="array" ref="AB33">_xlfn.IFNA(VLOOKUP($A33,TRANSPOSE(#REF!),AB$2+2,FALSE),0)</f>
        <v>#REF!</v>
      </c>
      <c r="AC33" t="e" cm="1">
        <f t="array" ref="AC33">_xlfn.IFNA(VLOOKUP($A33,TRANSPOSE(#REF!),AC$2+2,FALSE),0)</f>
        <v>#REF!</v>
      </c>
      <c r="AD33" t="e" cm="1">
        <f t="array" ref="AD33">_xlfn.IFNA(VLOOKUP($A33,TRANSPOSE(#REF!),AD$2+2,FALSE),0)</f>
        <v>#REF!</v>
      </c>
      <c r="AE33" t="e" cm="1">
        <f t="array" ref="AE33">_xlfn.IFNA(VLOOKUP($A33,TRANSPOSE(#REF!),AE$2+2,FALSE),0)</f>
        <v>#REF!</v>
      </c>
      <c r="AF33" t="e" cm="1">
        <f t="array" ref="AF33">_xlfn.IFNA(VLOOKUP($A33,TRANSPOSE(#REF!),AF$2+2,FALSE),0)</f>
        <v>#REF!</v>
      </c>
      <c r="AG33" t="e" cm="1">
        <f t="array" ref="AG33">_xlfn.IFNA(VLOOKUP($A33,TRANSPOSE(#REF!),AG$2+2,FALSE),0)</f>
        <v>#REF!</v>
      </c>
      <c r="AH33" t="e" cm="1">
        <f t="array" ref="AH33">_xlfn.IFNA(VLOOKUP($A33,TRANSPOSE(#REF!),AH$2+2,FALSE),0)</f>
        <v>#REF!</v>
      </c>
      <c r="AI33" t="e" cm="1">
        <f t="array" ref="AI33">_xlfn.IFNA(VLOOKUP($A33,TRANSPOSE(#REF!),AI$2+2,FALSE),0)</f>
        <v>#REF!</v>
      </c>
      <c r="AJ33" t="e" cm="1">
        <f t="array" ref="AJ33">_xlfn.IFNA(VLOOKUP($A33,TRANSPOSE(#REF!),AJ$2+2,FALSE),0)</f>
        <v>#REF!</v>
      </c>
      <c r="AK33" t="e" cm="1">
        <f t="array" ref="AK33">_xlfn.IFNA(VLOOKUP($A33,TRANSPOSE(#REF!),AK$2+2,FALSE),0)</f>
        <v>#REF!</v>
      </c>
      <c r="AL33" t="e" cm="1">
        <f t="array" ref="AL33">_xlfn.IFNA(VLOOKUP($A33,TRANSPOSE(#REF!),AL$2+2,FALSE),0)</f>
        <v>#REF!</v>
      </c>
      <c r="AM33" t="e" cm="1">
        <f t="array" ref="AM33">_xlfn.IFNA(VLOOKUP($A33,TRANSPOSE(#REF!),AM$2+2,FALSE),0)</f>
        <v>#REF!</v>
      </c>
      <c r="AN33" t="e" cm="1">
        <f t="array" ref="AN33">_xlfn.IFNA(VLOOKUP($A33,TRANSPOSE(#REF!),AN$2+2,FALSE),0)</f>
        <v>#REF!</v>
      </c>
      <c r="AO33" t="e" cm="1">
        <f t="array" ref="AO33">_xlfn.IFNA(VLOOKUP($A33,TRANSPOSE(#REF!),AO$2+2,FALSE),0)</f>
        <v>#REF!</v>
      </c>
      <c r="AP33" t="e" cm="1">
        <f t="array" ref="AP33">_xlfn.IFNA(VLOOKUP($A33,TRANSPOSE(#REF!),AP$2+2,FALSE),0)</f>
        <v>#REF!</v>
      </c>
      <c r="AQ33" t="e" cm="1">
        <f t="array" ref="AQ33">_xlfn.IFNA(VLOOKUP($A33,TRANSPOSE(#REF!),AQ$2+2,FALSE),0)</f>
        <v>#REF!</v>
      </c>
      <c r="AR33" t="e" cm="1">
        <f t="array" ref="AR33">_xlfn.IFNA(VLOOKUP($A33,TRANSPOSE(#REF!),AR$2+2,FALSE),0)</f>
        <v>#REF!</v>
      </c>
      <c r="AS33" t="e" cm="1">
        <f t="array" ref="AS33">_xlfn.IFNA(VLOOKUP($A33,TRANSPOSE(#REF!),AS$2+2,FALSE),0)</f>
        <v>#REF!</v>
      </c>
      <c r="AT33" t="e" cm="1">
        <f t="array" ref="AT33">_xlfn.IFNA(VLOOKUP($A33,TRANSPOSE(#REF!),AT$2+2,FALSE),0)</f>
        <v>#REF!</v>
      </c>
      <c r="AU33" t="e" cm="1">
        <f t="array" ref="AU33">_xlfn.IFNA(VLOOKUP($A33,TRANSPOSE(#REF!),AU$2+2,FALSE),0)</f>
        <v>#REF!</v>
      </c>
      <c r="AV33" t="e" cm="1">
        <f t="array" ref="AV33">_xlfn.IFNA(VLOOKUP($A33,TRANSPOSE(#REF!),AV$2+2,FALSE),0)</f>
        <v>#REF!</v>
      </c>
      <c r="AW33" t="e" cm="1">
        <f t="array" ref="AW33">_xlfn.IFNA(VLOOKUP($A33,TRANSPOSE(#REF!),AW$2+2,FALSE),0)</f>
        <v>#REF!</v>
      </c>
      <c r="AX33" t="e" cm="1">
        <f t="array" ref="AX33">_xlfn.IFNA(VLOOKUP($A33,TRANSPOSE(#REF!),AX$2+2,FALSE),0)</f>
        <v>#REF!</v>
      </c>
      <c r="AY33" t="e" cm="1">
        <f t="array" ref="AY33">_xlfn.IFNA(VLOOKUP($A33,TRANSPOSE(#REF!),AY$2+2,FALSE),0)</f>
        <v>#REF!</v>
      </c>
      <c r="AZ33" t="e" cm="1">
        <f t="array" ref="AZ33">_xlfn.IFNA(VLOOKUP($A33,TRANSPOSE(#REF!),AZ$2+2,FALSE),0)</f>
        <v>#REF!</v>
      </c>
      <c r="BA33" t="e" cm="1">
        <f t="array" ref="BA33">_xlfn.IFNA(VLOOKUP($A33,TRANSPOSE(#REF!),BA$2+2,FALSE),0)</f>
        <v>#REF!</v>
      </c>
      <c r="BB33" t="e" cm="1">
        <f t="array" ref="BB33">_xlfn.IFNA(VLOOKUP($A33,TRANSPOSE(#REF!),BB$2+2,FALSE),0)</f>
        <v>#REF!</v>
      </c>
      <c r="BC33" t="e" cm="1">
        <f t="array" ref="BC33">_xlfn.IFNA(VLOOKUP($A33,TRANSPOSE(#REF!),BC$2+2,FALSE),0)</f>
        <v>#REF!</v>
      </c>
      <c r="BD33" t="e" cm="1">
        <f t="array" ref="BD33">_xlfn.IFNA(VLOOKUP($A33,TRANSPOSE(#REF!),BD$2+2,FALSE),0)</f>
        <v>#REF!</v>
      </c>
      <c r="BE33" t="e" cm="1">
        <f t="array" ref="BE33">_xlfn.IFNA(VLOOKUP($A33,TRANSPOSE(#REF!),BE$2+2,FALSE),0)</f>
        <v>#REF!</v>
      </c>
      <c r="BF33" t="e" cm="1">
        <f t="array" ref="BF33">_xlfn.IFNA(VLOOKUP($A33,TRANSPOSE(#REF!),BF$2+2,FALSE),0)</f>
        <v>#REF!</v>
      </c>
      <c r="BG33" t="e" cm="1">
        <f t="array" ref="BG33">_xlfn.IFNA(VLOOKUP($A33,TRANSPOSE(#REF!),BG$2+2,FALSE),0)</f>
        <v>#REF!</v>
      </c>
      <c r="BH33" t="e" cm="1">
        <f t="array" ref="BH33">_xlfn.IFNA(VLOOKUP($A33,TRANSPOSE(#REF!),BH$2+2,FALSE),0)</f>
        <v>#REF!</v>
      </c>
      <c r="BI33" t="e" cm="1">
        <f t="array" ref="BI33">_xlfn.IFNA(VLOOKUP($A33,TRANSPOSE(#REF!),BI$2+2,FALSE),0)</f>
        <v>#REF!</v>
      </c>
      <c r="BJ33" t="e" cm="1">
        <f t="array" ref="BJ33">_xlfn.IFNA(VLOOKUP($A33,TRANSPOSE(#REF!),BJ$2+2,FALSE),0)</f>
        <v>#REF!</v>
      </c>
      <c r="BK33" t="e" cm="1">
        <f t="array" ref="BK33">_xlfn.IFNA(VLOOKUP($A33,TRANSPOSE(#REF!),BK$2+2,FALSE),0)</f>
        <v>#REF!</v>
      </c>
      <c r="BL33" t="e" cm="1">
        <f t="array" ref="BL33">_xlfn.IFNA(VLOOKUP($A33,TRANSPOSE(#REF!),BL$2+2,FALSE),0)</f>
        <v>#REF!</v>
      </c>
      <c r="BM33" t="e" cm="1">
        <f t="array" ref="BM33">_xlfn.IFNA(VLOOKUP($A33,TRANSPOSE(#REF!),BM$2+2,FALSE),0)</f>
        <v>#REF!</v>
      </c>
      <c r="BN33" t="e" cm="1">
        <f t="array" ref="BN33">_xlfn.IFNA(VLOOKUP($A33,TRANSPOSE(#REF!),BN$2+2,FALSE),0)</f>
        <v>#REF!</v>
      </c>
      <c r="BO33" t="e" cm="1">
        <f t="array" ref="BO33">_xlfn.IFNA(VLOOKUP($A33,TRANSPOSE(#REF!),BO$2+2,FALSE),0)</f>
        <v>#REF!</v>
      </c>
      <c r="BP33" t="e" cm="1">
        <f t="array" ref="BP33">_xlfn.IFNA(VLOOKUP($A33,TRANSPOSE(#REF!),BP$2+2,FALSE),0)</f>
        <v>#REF!</v>
      </c>
      <c r="BQ33" t="e" cm="1">
        <f t="array" ref="BQ33">_xlfn.IFNA(VLOOKUP($A33,TRANSPOSE(#REF!),BQ$2+2,FALSE),0)</f>
        <v>#REF!</v>
      </c>
      <c r="BR33" t="e" cm="1">
        <f t="array" ref="BR33">_xlfn.IFNA(VLOOKUP($A33,TRANSPOSE(#REF!),BR$2+2,FALSE),0)</f>
        <v>#REF!</v>
      </c>
      <c r="BS33" t="e" cm="1">
        <f t="array" ref="BS33">_xlfn.IFNA(VLOOKUP($A33,TRANSPOSE(#REF!),BS$2+2,FALSE),0)</f>
        <v>#REF!</v>
      </c>
      <c r="BT33" t="e" cm="1">
        <f t="array" ref="BT33">_xlfn.IFNA(VLOOKUP($A33,TRANSPOSE(#REF!),BT$2+2,FALSE),0)</f>
        <v>#REF!</v>
      </c>
      <c r="BU33" t="e" cm="1">
        <f t="array" ref="BU33">_xlfn.IFNA(VLOOKUP($A33,TRANSPOSE(#REF!),BU$2+2,FALSE),0)</f>
        <v>#REF!</v>
      </c>
      <c r="BV33" t="e" cm="1">
        <f t="array" ref="BV33">_xlfn.IFNA(VLOOKUP($A33,TRANSPOSE(#REF!),BV$2+2,FALSE),0)</f>
        <v>#REF!</v>
      </c>
      <c r="BW33" t="e" cm="1">
        <f t="array" ref="BW33">_xlfn.IFNA(VLOOKUP($A33,TRANSPOSE(#REF!),BW$2+2,FALSE),0)</f>
        <v>#REF!</v>
      </c>
      <c r="BX33" t="e" cm="1">
        <f t="array" ref="BX33">_xlfn.IFNA(VLOOKUP($A33,TRANSPOSE(#REF!),BX$2+2,FALSE),0)</f>
        <v>#REF!</v>
      </c>
      <c r="BY33" t="e" cm="1">
        <f t="array" ref="BY33">_xlfn.IFNA(VLOOKUP($A33,TRANSPOSE(#REF!),BY$2+2,FALSE),0)</f>
        <v>#REF!</v>
      </c>
      <c r="BZ33" t="e" cm="1">
        <f t="array" ref="BZ33">_xlfn.IFNA(VLOOKUP($A33,TRANSPOSE(#REF!),BZ$2+2,FALSE),0)</f>
        <v>#REF!</v>
      </c>
      <c r="CA33" t="e" cm="1">
        <f t="array" ref="CA33">_xlfn.IFNA(VLOOKUP($A33,TRANSPOSE(#REF!),CA$2+2,FALSE),0)</f>
        <v>#REF!</v>
      </c>
      <c r="CB33" t="e" cm="1">
        <f t="array" ref="CB33">_xlfn.IFNA(VLOOKUP($A33,TRANSPOSE(#REF!),CB$2+2,FALSE),0)</f>
        <v>#REF!</v>
      </c>
      <c r="CC33" t="e" cm="1">
        <f t="array" ref="CC33">_xlfn.IFNA(VLOOKUP($A33,TRANSPOSE(#REF!),CC$2+2,FALSE),0)</f>
        <v>#REF!</v>
      </c>
      <c r="CD33" t="e" cm="1">
        <f t="array" ref="CD33">_xlfn.IFNA(VLOOKUP($A33,TRANSPOSE(#REF!),CD$2+2,FALSE),0)</f>
        <v>#REF!</v>
      </c>
      <c r="CE33" t="e" cm="1">
        <f t="array" ref="CE33">_xlfn.IFNA(VLOOKUP($A33,TRANSPOSE(#REF!),CE$2+2,FALSE),0)</f>
        <v>#REF!</v>
      </c>
      <c r="CF33" t="e" cm="1">
        <f t="array" ref="CF33">_xlfn.IFNA(VLOOKUP($A33,TRANSPOSE(#REF!),CF$2+2,FALSE),0)</f>
        <v>#REF!</v>
      </c>
      <c r="CG33" t="e" cm="1">
        <f t="array" ref="CG33">_xlfn.IFNA(VLOOKUP($A33,TRANSPOSE(#REF!),CG$2+2,FALSE),0)</f>
        <v>#REF!</v>
      </c>
      <c r="CH33" t="e" cm="1">
        <f t="array" ref="CH33">_xlfn.IFNA(VLOOKUP($A33,TRANSPOSE(#REF!),CH$2+2,FALSE),0)</f>
        <v>#REF!</v>
      </c>
      <c r="CI33" t="e" cm="1">
        <f t="array" ref="CI33">_xlfn.IFNA(VLOOKUP($A33,TRANSPOSE(#REF!),CI$2+2,FALSE),0)</f>
        <v>#REF!</v>
      </c>
      <c r="CJ33" t="e" cm="1">
        <f t="array" ref="CJ33">_xlfn.IFNA(VLOOKUP($A33,TRANSPOSE(#REF!),CJ$2+2,FALSE),0)</f>
        <v>#REF!</v>
      </c>
      <c r="CK33" t="e" cm="1">
        <f t="array" ref="CK33">_xlfn.IFNA(VLOOKUP($A33,TRANSPOSE(#REF!),CK$2+2,FALSE),0)</f>
        <v>#REF!</v>
      </c>
      <c r="CL33" t="e" cm="1">
        <f t="array" ref="CL33">_xlfn.IFNA(VLOOKUP($A33,TRANSPOSE(#REF!),CL$2+2,FALSE),0)</f>
        <v>#REF!</v>
      </c>
      <c r="CM33" t="e" cm="1">
        <f t="array" ref="CM33">_xlfn.IFNA(VLOOKUP($A33,TRANSPOSE(#REF!),CM$2+2,FALSE),0)</f>
        <v>#REF!</v>
      </c>
      <c r="CN33" t="e" cm="1">
        <f t="array" ref="CN33">_xlfn.IFNA(VLOOKUP($A33,TRANSPOSE(#REF!),CN$2+2,FALSE),0)</f>
        <v>#REF!</v>
      </c>
      <c r="CO33" t="e" cm="1">
        <f t="array" ref="CO33">_xlfn.IFNA(VLOOKUP($A33,TRANSPOSE(#REF!),CO$2+2,FALSE),0)</f>
        <v>#REF!</v>
      </c>
      <c r="CP33" t="e" cm="1">
        <f t="array" ref="CP33">_xlfn.IFNA(VLOOKUP($A33,TRANSPOSE(#REF!),CP$2+2,FALSE),0)</f>
        <v>#REF!</v>
      </c>
      <c r="CQ33" t="e" cm="1">
        <f t="array" ref="CQ33">_xlfn.IFNA(VLOOKUP($A33,TRANSPOSE(#REF!),CQ$2+2,FALSE),0)</f>
        <v>#REF!</v>
      </c>
      <c r="CR33" t="e" cm="1">
        <f t="array" ref="CR33">_xlfn.IFNA(VLOOKUP($A33,TRANSPOSE(#REF!),CR$2+2,FALSE),0)</f>
        <v>#REF!</v>
      </c>
      <c r="CS33" t="e" cm="1">
        <f t="array" ref="CS33">_xlfn.IFNA(VLOOKUP($A33,TRANSPOSE(#REF!),CS$2+2,FALSE),0)</f>
        <v>#REF!</v>
      </c>
      <c r="CT33" t="e" cm="1">
        <f t="array" ref="CT33">_xlfn.IFNA(VLOOKUP($A33,TRANSPOSE(#REF!),CT$2+2,FALSE),0)</f>
        <v>#REF!</v>
      </c>
      <c r="CU33" t="e" cm="1">
        <f t="array" ref="CU33">_xlfn.IFNA(VLOOKUP($A33,TRANSPOSE(#REF!),CU$2+2,FALSE),0)</f>
        <v>#REF!</v>
      </c>
      <c r="CV33" t="e" cm="1">
        <f t="array" ref="CV33">_xlfn.IFNA(VLOOKUP($A33,TRANSPOSE(#REF!),CV$2+2,FALSE),0)</f>
        <v>#REF!</v>
      </c>
      <c r="CW33" t="e" cm="1">
        <f t="array" ref="CW33">_xlfn.IFNA(VLOOKUP($A33,TRANSPOSE(#REF!),CW$2+2,FALSE),0)</f>
        <v>#REF!</v>
      </c>
      <c r="CX33" t="e" cm="1">
        <f t="array" ref="CX33">_xlfn.IFNA(VLOOKUP($A33,TRANSPOSE(#REF!),CX$2+2,FALSE),0)</f>
        <v>#REF!</v>
      </c>
      <c r="CY33" t="e" cm="1">
        <f t="array" ref="CY33">_xlfn.IFNA(VLOOKUP($A33,TRANSPOSE(#REF!),CY$2+2,FALSE),0)</f>
        <v>#REF!</v>
      </c>
      <c r="CZ33" t="e" cm="1">
        <f t="array" ref="CZ33">_xlfn.IFNA(VLOOKUP($A33,TRANSPOSE(#REF!),CZ$2+2,FALSE),0)</f>
        <v>#REF!</v>
      </c>
      <c r="DA33" t="e" cm="1">
        <f t="array" ref="DA33">_xlfn.IFNA(VLOOKUP($A33,TRANSPOSE(#REF!),DA$2+2,FALSE),0)</f>
        <v>#REF!</v>
      </c>
      <c r="DB33" t="e" cm="1">
        <f t="array" ref="DB33">_xlfn.IFNA(VLOOKUP($A33,TRANSPOSE(#REF!),DB$2+2,FALSE),0)</f>
        <v>#REF!</v>
      </c>
      <c r="DC33" t="e" cm="1">
        <f t="array" ref="DC33">_xlfn.IFNA(VLOOKUP($A33,TRANSPOSE(#REF!),DC$2+2,FALSE),0)</f>
        <v>#REF!</v>
      </c>
      <c r="DD33" t="e" cm="1">
        <f t="array" ref="DD33">_xlfn.IFNA(VLOOKUP($A33,TRANSPOSE(#REF!),DD$2+2,FALSE),0)</f>
        <v>#REF!</v>
      </c>
      <c r="DE33" t="e" cm="1">
        <f t="array" ref="DE33">_xlfn.IFNA(VLOOKUP($A33,TRANSPOSE(#REF!),DE$2+2,FALSE),0)</f>
        <v>#REF!</v>
      </c>
      <c r="DF33" t="e" cm="1">
        <f t="array" ref="DF33">_xlfn.IFNA(VLOOKUP($A33,TRANSPOSE(#REF!),DF$2+2,FALSE),0)</f>
        <v>#REF!</v>
      </c>
      <c r="DG33" t="e" cm="1">
        <f t="array" ref="DG33">_xlfn.IFNA(VLOOKUP($A33,TRANSPOSE(#REF!),DG$2+2,FALSE),0)</f>
        <v>#REF!</v>
      </c>
      <c r="DH33" t="e" cm="1">
        <f t="array" ref="DH33">_xlfn.IFNA(VLOOKUP($A33,TRANSPOSE(#REF!),DH$2+2,FALSE),0)</f>
        <v>#REF!</v>
      </c>
      <c r="DI33" t="e" cm="1">
        <f t="array" ref="DI33">_xlfn.IFNA(VLOOKUP($A33,TRANSPOSE(#REF!),DI$2+2,FALSE),0)</f>
        <v>#REF!</v>
      </c>
      <c r="DJ33" t="e" cm="1">
        <f t="array" ref="DJ33">_xlfn.IFNA(VLOOKUP($A33,TRANSPOSE(#REF!),DJ$2+2,FALSE),0)</f>
        <v>#REF!</v>
      </c>
      <c r="DK33" t="e" cm="1">
        <f t="array" ref="DK33">_xlfn.IFNA(VLOOKUP($A33,TRANSPOSE(#REF!),DK$2+2,FALSE),0)</f>
        <v>#REF!</v>
      </c>
      <c r="DL33" t="e" cm="1">
        <f t="array" ref="DL33">_xlfn.IFNA(VLOOKUP($A33,TRANSPOSE(#REF!),DL$2+2,FALSE),0)</f>
        <v>#REF!</v>
      </c>
      <c r="DM33" t="e" cm="1">
        <f t="array" ref="DM33">_xlfn.IFNA(VLOOKUP($A33,TRANSPOSE(#REF!),DM$2+2,FALSE),0)</f>
        <v>#REF!</v>
      </c>
      <c r="DN33" t="e" cm="1">
        <f t="array" ref="DN33">_xlfn.IFNA(VLOOKUP($A33,TRANSPOSE(#REF!),DN$2+2,FALSE),0)</f>
        <v>#REF!</v>
      </c>
      <c r="DO33" t="e" cm="1">
        <f t="array" ref="DO33">_xlfn.IFNA(VLOOKUP($A33,TRANSPOSE(#REF!),DO$2+2,FALSE),0)</f>
        <v>#REF!</v>
      </c>
      <c r="DP33" t="e" cm="1">
        <f t="array" ref="DP33">_xlfn.IFNA(VLOOKUP($A33,TRANSPOSE(#REF!),DP$2+2,FALSE),0)</f>
        <v>#REF!</v>
      </c>
      <c r="DQ33" t="e" cm="1">
        <f t="array" ref="DQ33">_xlfn.IFNA(VLOOKUP($A33,TRANSPOSE(#REF!),DQ$2+2,FALSE),0)</f>
        <v>#REF!</v>
      </c>
      <c r="DR33" t="e" cm="1">
        <f t="array" ref="DR33">_xlfn.IFNA(VLOOKUP($A33,TRANSPOSE(#REF!),DR$2+2,FALSE),0)</f>
        <v>#REF!</v>
      </c>
      <c r="DS33" t="e" cm="1">
        <f t="array" ref="DS33">_xlfn.IFNA(VLOOKUP($A33,TRANSPOSE(#REF!),DS$2+2,FALSE),0)</f>
        <v>#REF!</v>
      </c>
      <c r="DT33" t="e" cm="1">
        <f t="array" ref="DT33">_xlfn.IFNA(VLOOKUP($A33,TRANSPOSE(#REF!),DT$2+2,FALSE),0)</f>
        <v>#REF!</v>
      </c>
      <c r="DU33" t="e" cm="1">
        <f t="array" ref="DU33">_xlfn.IFNA(VLOOKUP($A33,TRANSPOSE(#REF!),DU$2+2,FALSE),0)</f>
        <v>#REF!</v>
      </c>
      <c r="DV33" t="e" cm="1">
        <f t="array" ref="DV33">_xlfn.IFNA(VLOOKUP($A33,TRANSPOSE(#REF!),DV$2+2,FALSE),0)</f>
        <v>#REF!</v>
      </c>
      <c r="DW33" t="e" cm="1">
        <f t="array" ref="DW33">_xlfn.IFNA(VLOOKUP($A33,TRANSPOSE(#REF!),DW$2+2,FALSE),0)</f>
        <v>#REF!</v>
      </c>
      <c r="DX33" t="e" cm="1">
        <f t="array" ref="DX33">_xlfn.IFNA(VLOOKUP($A33,TRANSPOSE(#REF!),DX$2+2,FALSE),0)</f>
        <v>#REF!</v>
      </c>
      <c r="DY33" t="e" cm="1">
        <f t="array" ref="DY33">_xlfn.IFNA(VLOOKUP($A33,TRANSPOSE(#REF!),DY$2+2,FALSE),0)</f>
        <v>#REF!</v>
      </c>
      <c r="DZ33" t="e" cm="1">
        <f t="array" ref="DZ33">_xlfn.IFNA(VLOOKUP($A33,TRANSPOSE(#REF!),DZ$2+2,FALSE),0)</f>
        <v>#REF!</v>
      </c>
      <c r="EA33" t="e" cm="1">
        <f t="array" ref="EA33">_xlfn.IFNA(VLOOKUP($A33,TRANSPOSE(#REF!),EA$2+2,FALSE),0)</f>
        <v>#REF!</v>
      </c>
      <c r="EB33" t="e" cm="1">
        <f t="array" ref="EB33">_xlfn.IFNA(VLOOKUP($A33,TRANSPOSE(#REF!),EB$2+2,FALSE),0)</f>
        <v>#REF!</v>
      </c>
      <c r="EC33" t="e" cm="1">
        <f t="array" ref="EC33">_xlfn.IFNA(VLOOKUP($A33,TRANSPOSE(#REF!),EC$2+2,FALSE),0)</f>
        <v>#REF!</v>
      </c>
      <c r="ED33" t="e" cm="1">
        <f t="array" ref="ED33">_xlfn.IFNA(VLOOKUP($A33,TRANSPOSE(#REF!),ED$2+2,FALSE),0)</f>
        <v>#REF!</v>
      </c>
      <c r="EE33" t="e" cm="1">
        <f t="array" ref="EE33">_xlfn.IFNA(VLOOKUP($A33,TRANSPOSE(#REF!),EE$2+2,FALSE),0)</f>
        <v>#REF!</v>
      </c>
      <c r="EF33" t="e" cm="1">
        <f t="array" ref="EF33">_xlfn.IFNA(VLOOKUP($A33,TRANSPOSE(#REF!),EF$2+2,FALSE),0)</f>
        <v>#REF!</v>
      </c>
      <c r="EG33" t="e" cm="1">
        <f t="array" ref="EG33">_xlfn.IFNA(VLOOKUP($A33,TRANSPOSE(#REF!),EG$2+2,FALSE),0)</f>
        <v>#REF!</v>
      </c>
      <c r="EH33" t="e" cm="1">
        <f t="array" ref="EH33">_xlfn.IFNA(VLOOKUP($A33,TRANSPOSE(#REF!),EH$2+2,FALSE),0)</f>
        <v>#REF!</v>
      </c>
      <c r="EI33" t="e" cm="1">
        <f t="array" ref="EI33">_xlfn.IFNA(VLOOKUP($A33,TRANSPOSE(#REF!),EI$2+2,FALSE),0)</f>
        <v>#REF!</v>
      </c>
      <c r="EJ33" t="e" cm="1">
        <f t="array" ref="EJ33">_xlfn.IFNA(VLOOKUP($A33,TRANSPOSE(#REF!),EJ$2+2,FALSE),0)</f>
        <v>#REF!</v>
      </c>
      <c r="EK33" t="e" cm="1">
        <f t="array" ref="EK33">_xlfn.IFNA(VLOOKUP($A33,TRANSPOSE(#REF!),EK$2+2,FALSE),0)</f>
        <v>#REF!</v>
      </c>
      <c r="EL33" t="e" cm="1">
        <f t="array" ref="EL33">_xlfn.IFNA(VLOOKUP($A33,TRANSPOSE(#REF!),EL$2+2,FALSE),0)</f>
        <v>#REF!</v>
      </c>
      <c r="EM33" t="e" cm="1">
        <f t="array" ref="EM33">_xlfn.IFNA(VLOOKUP($A33,TRANSPOSE(#REF!),EM$2+2,FALSE),0)</f>
        <v>#REF!</v>
      </c>
      <c r="EN33" t="e" cm="1">
        <f t="array" ref="EN33">_xlfn.IFNA(VLOOKUP($A33,TRANSPOSE(#REF!),EN$2+2,FALSE),0)</f>
        <v>#REF!</v>
      </c>
      <c r="EO33" t="e" cm="1">
        <f t="array" ref="EO33">_xlfn.IFNA(VLOOKUP($A33,TRANSPOSE(#REF!),EO$2+2,FALSE),0)</f>
        <v>#REF!</v>
      </c>
      <c r="EP33" t="e" cm="1">
        <f t="array" ref="EP33">_xlfn.IFNA(VLOOKUP($A33,TRANSPOSE(#REF!),EP$2+2,FALSE),0)</f>
        <v>#REF!</v>
      </c>
      <c r="EQ33" t="e" cm="1">
        <f t="array" ref="EQ33">_xlfn.IFNA(VLOOKUP($A33,TRANSPOSE(#REF!),EQ$2+2,FALSE),0)</f>
        <v>#REF!</v>
      </c>
      <c r="ER33" t="e" cm="1">
        <f t="array" ref="ER33">_xlfn.IFNA(VLOOKUP($A33,TRANSPOSE(#REF!),ER$2+2,FALSE),0)</f>
        <v>#REF!</v>
      </c>
      <c r="ES33" t="e" cm="1">
        <f t="array" ref="ES33">_xlfn.IFNA(VLOOKUP($A33,TRANSPOSE(#REF!),ES$2+2,FALSE),0)</f>
        <v>#REF!</v>
      </c>
      <c r="ET33" t="e" cm="1">
        <f t="array" ref="ET33">_xlfn.IFNA(VLOOKUP($A33,TRANSPOSE(#REF!),ET$2+2,FALSE),0)</f>
        <v>#REF!</v>
      </c>
      <c r="EU33" t="e" cm="1">
        <f t="array" ref="EU33">_xlfn.IFNA(VLOOKUP($A33,TRANSPOSE(#REF!),EU$2+2,FALSE),0)</f>
        <v>#REF!</v>
      </c>
      <c r="EV33" t="e" cm="1">
        <f t="array" ref="EV33">_xlfn.IFNA(VLOOKUP($A33,TRANSPOSE(#REF!),EV$2+2,FALSE),0)</f>
        <v>#REF!</v>
      </c>
      <c r="EW33" t="e" cm="1">
        <f t="array" ref="EW33">_xlfn.IFNA(VLOOKUP($A33,TRANSPOSE(#REF!),EW$2+2,FALSE),0)</f>
        <v>#REF!</v>
      </c>
      <c r="EX33" t="e" cm="1">
        <f t="array" ref="EX33">_xlfn.IFNA(VLOOKUP($A33,TRANSPOSE(#REF!),EX$2+2,FALSE),0)</f>
        <v>#REF!</v>
      </c>
      <c r="EY33" t="e" cm="1">
        <f t="array" ref="EY33">_xlfn.IFNA(VLOOKUP($A33,TRANSPOSE(#REF!),EY$2+2,FALSE),0)</f>
        <v>#REF!</v>
      </c>
      <c r="EZ33" t="e" cm="1">
        <f t="array" ref="EZ33">_xlfn.IFNA(VLOOKUP($A33,TRANSPOSE(#REF!),EZ$2+2,FALSE),0)</f>
        <v>#REF!</v>
      </c>
      <c r="FA33" t="e" cm="1">
        <f t="array" ref="FA33">_xlfn.IFNA(VLOOKUP($A33,TRANSPOSE(#REF!),FA$2+2,FALSE),0)</f>
        <v>#REF!</v>
      </c>
      <c r="FB33" t="e" cm="1">
        <f t="array" ref="FB33">_xlfn.IFNA(VLOOKUP($A33,TRANSPOSE(#REF!),FB$2+2,FALSE),0)</f>
        <v>#REF!</v>
      </c>
      <c r="FC33" t="e" cm="1">
        <f t="array" ref="FC33">_xlfn.IFNA(VLOOKUP($A33,TRANSPOSE(#REF!),FC$2+2,FALSE),0)</f>
        <v>#REF!</v>
      </c>
      <c r="FD33" t="e" cm="1">
        <f t="array" ref="FD33">_xlfn.IFNA(VLOOKUP($A33,TRANSPOSE(#REF!),FD$2+2,FALSE),0)</f>
        <v>#REF!</v>
      </c>
      <c r="FE33" t="e" cm="1">
        <f t="array" ref="FE33">_xlfn.IFNA(VLOOKUP($A33,TRANSPOSE(#REF!),FE$2+2,FALSE),0)</f>
        <v>#REF!</v>
      </c>
      <c r="FF33" t="e" cm="1">
        <f t="array" ref="FF33">_xlfn.IFNA(VLOOKUP($A33,TRANSPOSE(#REF!),FF$2+2,FALSE),0)</f>
        <v>#REF!</v>
      </c>
      <c r="FG33" t="e" cm="1">
        <f t="array" ref="FG33">_xlfn.IFNA(VLOOKUP($A33,TRANSPOSE(#REF!),FG$2+2,FALSE),0)</f>
        <v>#REF!</v>
      </c>
      <c r="FH33" t="e" cm="1">
        <f t="array" ref="FH33">_xlfn.IFNA(VLOOKUP($A33,TRANSPOSE(#REF!),FH$2+2,FALSE),0)</f>
        <v>#REF!</v>
      </c>
      <c r="FI33" t="e" cm="1">
        <f t="array" ref="FI33">_xlfn.IFNA(VLOOKUP($A33,TRANSPOSE(#REF!),FI$2+2,FALSE),0)</f>
        <v>#REF!</v>
      </c>
      <c r="FJ33" t="e" cm="1">
        <f t="array" ref="FJ33">_xlfn.IFNA(VLOOKUP($A33,TRANSPOSE(#REF!),FJ$2+2,FALSE),0)</f>
        <v>#REF!</v>
      </c>
      <c r="FK33" t="e" cm="1">
        <f t="array" ref="FK33">_xlfn.IFNA(VLOOKUP($A33,TRANSPOSE(#REF!),FK$2+2,FALSE),0)</f>
        <v>#REF!</v>
      </c>
      <c r="FL33" t="e" cm="1">
        <f t="array" ref="FL33">_xlfn.IFNA(VLOOKUP($A33,TRANSPOSE(#REF!),FL$2+2,FALSE),0)</f>
        <v>#REF!</v>
      </c>
      <c r="FM33" t="e" cm="1">
        <f t="array" ref="FM33">_xlfn.IFNA(VLOOKUP($A33,TRANSPOSE(#REF!),FM$2+2,FALSE),0)</f>
        <v>#REF!</v>
      </c>
      <c r="FN33" t="e" cm="1">
        <f t="array" ref="FN33">_xlfn.IFNA(VLOOKUP($A33,TRANSPOSE(#REF!),FN$2+2,FALSE),0)</f>
        <v>#REF!</v>
      </c>
      <c r="FO33" t="e" cm="1">
        <f t="array" ref="FO33">_xlfn.IFNA(VLOOKUP($A33,TRANSPOSE(#REF!),FO$2+2,FALSE),0)</f>
        <v>#REF!</v>
      </c>
      <c r="FP33" t="e" cm="1">
        <f t="array" ref="FP33">_xlfn.IFNA(VLOOKUP($A33,TRANSPOSE(#REF!),FP$2+2,FALSE),0)</f>
        <v>#REF!</v>
      </c>
      <c r="FQ33" t="e" cm="1">
        <f t="array" ref="FQ33">_xlfn.IFNA(VLOOKUP($A33,TRANSPOSE(#REF!),FQ$2+2,FALSE),0)</f>
        <v>#REF!</v>
      </c>
      <c r="FR33" t="e" cm="1">
        <f t="array" ref="FR33">_xlfn.IFNA(VLOOKUP($A33,TRANSPOSE(#REF!),FR$2+2,FALSE),0)</f>
        <v>#REF!</v>
      </c>
      <c r="FS33" t="e" cm="1">
        <f t="array" ref="FS33">_xlfn.IFNA(VLOOKUP($A33,TRANSPOSE(#REF!),FS$2+2,FALSE),0)</f>
        <v>#REF!</v>
      </c>
      <c r="FT33" t="e" cm="1">
        <f t="array" ref="FT33">_xlfn.IFNA(VLOOKUP($A33,TRANSPOSE(#REF!),FT$2+2,FALSE),0)</f>
        <v>#REF!</v>
      </c>
      <c r="FU33" t="e" cm="1">
        <f t="array" ref="FU33">_xlfn.IFNA(VLOOKUP($A33,TRANSPOSE(#REF!),FU$2+2,FALSE),0)</f>
        <v>#REF!</v>
      </c>
      <c r="FV33" t="e" cm="1">
        <f t="array" ref="FV33">_xlfn.IFNA(VLOOKUP($A33,TRANSPOSE(#REF!),FV$2+2,FALSE),0)</f>
        <v>#REF!</v>
      </c>
      <c r="FW33" t="e" cm="1">
        <f t="array" ref="FW33">_xlfn.IFNA(VLOOKUP($A33,TRANSPOSE(#REF!),FW$2+2,FALSE),0)</f>
        <v>#REF!</v>
      </c>
      <c r="FX33" t="e" cm="1">
        <f t="array" ref="FX33">_xlfn.IFNA(VLOOKUP($A33,TRANSPOSE(#REF!),FX$2+2,FALSE),0)</f>
        <v>#REF!</v>
      </c>
      <c r="FY33" t="e" cm="1">
        <f t="array" ref="FY33">_xlfn.IFNA(VLOOKUP($A33,TRANSPOSE(#REF!),FY$2+2,FALSE),0)</f>
        <v>#REF!</v>
      </c>
      <c r="FZ33" t="e" cm="1">
        <f t="array" ref="FZ33">_xlfn.IFNA(VLOOKUP($A33,TRANSPOSE(#REF!),FZ$2+2,FALSE),0)</f>
        <v>#REF!</v>
      </c>
      <c r="GA33" t="e" cm="1">
        <f t="array" ref="GA33">_xlfn.IFNA(VLOOKUP($A33,TRANSPOSE(#REF!),GA$2+2,FALSE),0)</f>
        <v>#REF!</v>
      </c>
      <c r="GB33" t="e" cm="1">
        <f t="array" ref="GB33">_xlfn.IFNA(VLOOKUP($A33,TRANSPOSE(#REF!),GB$2+2,FALSE),0)</f>
        <v>#REF!</v>
      </c>
      <c r="GC33" t="e" cm="1">
        <f t="array" ref="GC33">_xlfn.IFNA(VLOOKUP($A33,TRANSPOSE(#REF!),GC$2+2,FALSE),0)</f>
        <v>#REF!</v>
      </c>
      <c r="GD33" t="e" cm="1">
        <f t="array" ref="GD33">_xlfn.IFNA(VLOOKUP($A33,TRANSPOSE(#REF!),GD$2+2,FALSE),0)</f>
        <v>#REF!</v>
      </c>
      <c r="GE33" t="e" cm="1">
        <f t="array" ref="GE33">_xlfn.IFNA(VLOOKUP($A33,TRANSPOSE(#REF!),GE$2+2,FALSE),0)</f>
        <v>#REF!</v>
      </c>
      <c r="GF33" t="e" cm="1">
        <f t="array" ref="GF33">_xlfn.IFNA(VLOOKUP($A33,TRANSPOSE(#REF!),GF$2+2,FALSE),0)</f>
        <v>#REF!</v>
      </c>
      <c r="GG33" t="e" cm="1">
        <f t="array" ref="GG33">_xlfn.IFNA(VLOOKUP($A33,TRANSPOSE(#REF!),GG$2+2,FALSE),0)</f>
        <v>#REF!</v>
      </c>
      <c r="GH33" t="e" cm="1">
        <f t="array" ref="GH33">_xlfn.IFNA(VLOOKUP($A33,TRANSPOSE(#REF!),GH$2+2,FALSE),0)</f>
        <v>#REF!</v>
      </c>
      <c r="GI33" t="e" cm="1">
        <f t="array" ref="GI33">_xlfn.IFNA(VLOOKUP($A33,TRANSPOSE(#REF!),GI$2+2,FALSE),0)</f>
        <v>#REF!</v>
      </c>
      <c r="GJ33" t="e" cm="1">
        <f t="array" ref="GJ33">_xlfn.IFNA(VLOOKUP($A33,TRANSPOSE(#REF!),GJ$2+2,FALSE),0)</f>
        <v>#REF!</v>
      </c>
      <c r="GK33" t="e" cm="1">
        <f t="array" ref="GK33">_xlfn.IFNA(VLOOKUP($A33,TRANSPOSE(#REF!),GK$2+2,FALSE),0)</f>
        <v>#REF!</v>
      </c>
      <c r="GL33" t="e" cm="1">
        <f t="array" ref="GL33">_xlfn.IFNA(VLOOKUP($A33,TRANSPOSE(#REF!),GL$2+2,FALSE),0)</f>
        <v>#REF!</v>
      </c>
      <c r="GM33" t="e" cm="1">
        <f t="array" ref="GM33">_xlfn.IFNA(VLOOKUP($A33,TRANSPOSE(#REF!),GM$2+2,FALSE),0)</f>
        <v>#REF!</v>
      </c>
      <c r="GN33" t="e" cm="1">
        <f t="array" ref="GN33">_xlfn.IFNA(VLOOKUP($A33,TRANSPOSE(#REF!),GN$2+2,FALSE),0)</f>
        <v>#REF!</v>
      </c>
      <c r="GO33" t="e" cm="1">
        <f t="array" ref="GO33">_xlfn.IFNA(VLOOKUP($A33,TRANSPOSE(#REF!),GO$2+2,FALSE),0)</f>
        <v>#REF!</v>
      </c>
      <c r="GP33" t="e" cm="1">
        <f t="array" ref="GP33">_xlfn.IFNA(VLOOKUP($A33,TRANSPOSE(#REF!),GP$2+2,FALSE),0)</f>
        <v>#REF!</v>
      </c>
      <c r="GQ33" t="e" cm="1">
        <f t="array" ref="GQ33">_xlfn.IFNA(VLOOKUP($A33,TRANSPOSE(#REF!),GQ$2+2,FALSE),0)</f>
        <v>#REF!</v>
      </c>
      <c r="GR33" t="e" cm="1">
        <f t="array" ref="GR33">_xlfn.IFNA(VLOOKUP($A33,TRANSPOSE(#REF!),GR$2+2,FALSE),0)</f>
        <v>#REF!</v>
      </c>
      <c r="GS33" t="e" cm="1">
        <f t="array" ref="GS33">_xlfn.IFNA(VLOOKUP($A33,TRANSPOSE(#REF!),GS$2+2,FALSE),0)</f>
        <v>#REF!</v>
      </c>
      <c r="GT33" t="e" cm="1">
        <f t="array" ref="GT33">_xlfn.IFNA(VLOOKUP($A33,TRANSPOSE(#REF!),GT$2+2,FALSE),0)</f>
        <v>#REF!</v>
      </c>
      <c r="GU33" t="e" cm="1">
        <f t="array" ref="GU33">_xlfn.IFNA(VLOOKUP($A33,TRANSPOSE(#REF!),GU$2+2,FALSE),0)</f>
        <v>#REF!</v>
      </c>
      <c r="GV33" t="e" cm="1">
        <f t="array" ref="GV33">_xlfn.IFNA(VLOOKUP($A33,TRANSPOSE(#REF!),GV$2+2,FALSE),0)</f>
        <v>#REF!</v>
      </c>
      <c r="GW33" t="e" cm="1">
        <f t="array" ref="GW33">_xlfn.IFNA(VLOOKUP($A33,TRANSPOSE(#REF!),GW$2+2,FALSE),0)</f>
        <v>#REF!</v>
      </c>
      <c r="GX33" t="e" cm="1">
        <f t="array" ref="GX33">_xlfn.IFNA(VLOOKUP($A33,TRANSPOSE(#REF!),GX$2+2,FALSE),0)</f>
        <v>#REF!</v>
      </c>
      <c r="GY33" t="e" cm="1">
        <f t="array" ref="GY33">_xlfn.IFNA(VLOOKUP($A33,TRANSPOSE(#REF!),GY$2+2,FALSE),0)</f>
        <v>#REF!</v>
      </c>
      <c r="GZ33" t="e" cm="1">
        <f t="array" ref="GZ33">_xlfn.IFNA(VLOOKUP($A33,TRANSPOSE(#REF!),GZ$2+2,FALSE),0)</f>
        <v>#REF!</v>
      </c>
      <c r="HA33" t="e" cm="1">
        <f t="array" ref="HA33">_xlfn.IFNA(VLOOKUP($A33,TRANSPOSE(#REF!),HA$2+2,FALSE),0)</f>
        <v>#REF!</v>
      </c>
      <c r="HB33" t="e" cm="1">
        <f t="array" ref="HB33">_xlfn.IFNA(VLOOKUP($A33,TRANSPOSE(#REF!),HB$2+2,FALSE),0)</f>
        <v>#REF!</v>
      </c>
      <c r="HC33" t="e" cm="1">
        <f t="array" ref="HC33">_xlfn.IFNA(VLOOKUP($A33,TRANSPOSE(#REF!),HC$2+2,FALSE),0)</f>
        <v>#REF!</v>
      </c>
      <c r="HD33" t="e" cm="1">
        <f t="array" ref="HD33">_xlfn.IFNA(VLOOKUP($A33,TRANSPOSE(#REF!),HD$2+2,FALSE),0)</f>
        <v>#REF!</v>
      </c>
      <c r="HE33" t="e" cm="1">
        <f t="array" ref="HE33">_xlfn.IFNA(VLOOKUP($A33,TRANSPOSE(#REF!),HE$2+2,FALSE),0)</f>
        <v>#REF!</v>
      </c>
      <c r="HF33" t="e" cm="1">
        <f t="array" ref="HF33">_xlfn.IFNA(VLOOKUP($A33,TRANSPOSE(#REF!),HF$2+2,FALSE),0)</f>
        <v>#REF!</v>
      </c>
      <c r="HG33" t="e" cm="1">
        <f t="array" ref="HG33">_xlfn.IFNA(VLOOKUP($A33,TRANSPOSE(#REF!),HG$2+2,FALSE),0)</f>
        <v>#REF!</v>
      </c>
      <c r="HH33" t="e" cm="1">
        <f t="array" ref="HH33">_xlfn.IFNA(VLOOKUP($A33,TRANSPOSE(#REF!),HH$2+2,FALSE),0)</f>
        <v>#REF!</v>
      </c>
      <c r="HI33" t="e" cm="1">
        <f t="array" ref="HI33">_xlfn.IFNA(VLOOKUP($A33,TRANSPOSE(#REF!),HI$2+2,FALSE),0)</f>
        <v>#REF!</v>
      </c>
      <c r="HJ33" t="e" cm="1">
        <f t="array" ref="HJ33">_xlfn.IFNA(VLOOKUP($A33,TRANSPOSE(#REF!),HJ$2+2,FALSE),0)</f>
        <v>#REF!</v>
      </c>
      <c r="HK33" t="e" cm="1">
        <f t="array" ref="HK33">_xlfn.IFNA(VLOOKUP($A33,TRANSPOSE(#REF!),HK$2+2,FALSE),0)</f>
        <v>#REF!</v>
      </c>
      <c r="HL33" t="e" cm="1">
        <f t="array" ref="HL33">_xlfn.IFNA(VLOOKUP($A33,TRANSPOSE(#REF!),HL$2+2,FALSE),0)</f>
        <v>#REF!</v>
      </c>
      <c r="HM33" t="e" cm="1">
        <f t="array" ref="HM33">_xlfn.IFNA(VLOOKUP($A33,TRANSPOSE(#REF!),HM$2+2,FALSE),0)</f>
        <v>#REF!</v>
      </c>
      <c r="HN33" t="e" cm="1">
        <f t="array" ref="HN33">_xlfn.IFNA(VLOOKUP($A33,TRANSPOSE(#REF!),HN$2+2,FALSE),0)</f>
        <v>#REF!</v>
      </c>
      <c r="HO33" t="e" cm="1">
        <f t="array" ref="HO33">_xlfn.IFNA(VLOOKUP($A33,TRANSPOSE(#REF!),HO$2+2,FALSE),0)</f>
        <v>#REF!</v>
      </c>
      <c r="HP33" t="e" cm="1">
        <f t="array" ref="HP33">_xlfn.IFNA(VLOOKUP($A33,TRANSPOSE(#REF!),HP$2+2,FALSE),0)</f>
        <v>#REF!</v>
      </c>
      <c r="HQ33" t="e" cm="1">
        <f t="array" ref="HQ33">_xlfn.IFNA(VLOOKUP($A33,TRANSPOSE(#REF!),HQ$2+2,FALSE),0)</f>
        <v>#REF!</v>
      </c>
      <c r="HR33" t="e" cm="1">
        <f t="array" ref="HR33">_xlfn.IFNA(VLOOKUP($A33,TRANSPOSE(#REF!),HR$2+2,FALSE),0)</f>
        <v>#REF!</v>
      </c>
      <c r="HS33" t="e" cm="1">
        <f t="array" ref="HS33">_xlfn.IFNA(VLOOKUP($A33,TRANSPOSE(#REF!),HS$2+2,FALSE),0)</f>
        <v>#REF!</v>
      </c>
      <c r="HT33" t="e" cm="1">
        <f t="array" ref="HT33">_xlfn.IFNA(VLOOKUP($A33,TRANSPOSE(#REF!),HT$2+2,FALSE),0)</f>
        <v>#REF!</v>
      </c>
      <c r="HU33" t="e" cm="1">
        <f t="array" ref="HU33">_xlfn.IFNA(VLOOKUP($A33,TRANSPOSE(#REF!),HU$2+2,FALSE),0)</f>
        <v>#REF!</v>
      </c>
      <c r="HV33" t="e" cm="1">
        <f t="array" ref="HV33">_xlfn.IFNA(VLOOKUP($A33,TRANSPOSE(#REF!),HV$2+2,FALSE),0)</f>
        <v>#REF!</v>
      </c>
      <c r="HW33" t="e" cm="1">
        <f t="array" ref="HW33">_xlfn.IFNA(VLOOKUP($A33,TRANSPOSE(#REF!),HW$2+2,FALSE),0)</f>
        <v>#REF!</v>
      </c>
      <c r="HX33" t="e" cm="1">
        <f t="array" ref="HX33">_xlfn.IFNA(VLOOKUP($A33,TRANSPOSE(#REF!),HX$2+2,FALSE),0)</f>
        <v>#REF!</v>
      </c>
      <c r="HY33" t="e" cm="1">
        <f t="array" ref="HY33">_xlfn.IFNA(VLOOKUP($A33,TRANSPOSE(#REF!),HY$2+2,FALSE),0)</f>
        <v>#REF!</v>
      </c>
      <c r="HZ33" t="e" cm="1">
        <f t="array" ref="HZ33">_xlfn.IFNA(VLOOKUP($A33,TRANSPOSE(#REF!),HZ$2+2,FALSE),0)</f>
        <v>#REF!</v>
      </c>
      <c r="IA33" t="e" cm="1">
        <f t="array" ref="IA33">_xlfn.IFNA(VLOOKUP($A33,TRANSPOSE(#REF!),IA$2+2,FALSE),0)</f>
        <v>#REF!</v>
      </c>
      <c r="IB33" t="e" cm="1">
        <f t="array" ref="IB33">_xlfn.IFNA(VLOOKUP($A33,TRANSPOSE(#REF!),IB$2+2,FALSE),0)</f>
        <v>#REF!</v>
      </c>
      <c r="IC33" t="e" cm="1">
        <f t="array" ref="IC33">_xlfn.IFNA(VLOOKUP($A33,TRANSPOSE(#REF!),IC$2+2,FALSE),0)</f>
        <v>#REF!</v>
      </c>
      <c r="ID33" t="e" cm="1">
        <f t="array" ref="ID33">_xlfn.IFNA(VLOOKUP($A33,TRANSPOSE(#REF!),ID$2+2,FALSE),0)</f>
        <v>#REF!</v>
      </c>
      <c r="IE33" t="e" cm="1">
        <f t="array" ref="IE33">_xlfn.IFNA(VLOOKUP($A33,TRANSPOSE(#REF!),IE$2+2,FALSE),0)</f>
        <v>#REF!</v>
      </c>
      <c r="IF33" t="e" cm="1">
        <f t="array" ref="IF33">_xlfn.IFNA(VLOOKUP($A33,TRANSPOSE(#REF!),IF$2+2,FALSE),0)</f>
        <v>#REF!</v>
      </c>
      <c r="IG33" t="e" cm="1">
        <f t="array" ref="IG33">_xlfn.IFNA(VLOOKUP($A33,TRANSPOSE(#REF!),IG$2+2,FALSE),0)</f>
        <v>#REF!</v>
      </c>
      <c r="IH33" t="e" cm="1">
        <f t="array" ref="IH33">_xlfn.IFNA(VLOOKUP($A33,TRANSPOSE(#REF!),IH$2+2,FALSE),0)</f>
        <v>#REF!</v>
      </c>
      <c r="II33" t="e" cm="1">
        <f t="array" ref="II33">_xlfn.IFNA(VLOOKUP($A33,TRANSPOSE(#REF!),II$2+2,FALSE),0)</f>
        <v>#REF!</v>
      </c>
      <c r="IJ33" t="e" cm="1">
        <f t="array" ref="IJ33">_xlfn.IFNA(VLOOKUP($A33,TRANSPOSE(#REF!),IJ$2+2,FALSE),0)</f>
        <v>#REF!</v>
      </c>
      <c r="IK33" t="e" cm="1">
        <f t="array" ref="IK33">_xlfn.IFNA(VLOOKUP($A33,TRANSPOSE(#REF!),IK$2+2,FALSE),0)</f>
        <v>#REF!</v>
      </c>
      <c r="IL33" t="e" cm="1">
        <f t="array" ref="IL33">_xlfn.IFNA(VLOOKUP($A33,TRANSPOSE(#REF!),IL$2+2,FALSE),0)</f>
        <v>#REF!</v>
      </c>
      <c r="IM33" t="e" cm="1">
        <f t="array" ref="IM33">_xlfn.IFNA(VLOOKUP($A33,TRANSPOSE(#REF!),IM$2+2,FALSE),0)</f>
        <v>#REF!</v>
      </c>
      <c r="IN33" t="e" cm="1">
        <f t="array" ref="IN33">_xlfn.IFNA(VLOOKUP($A33,TRANSPOSE(#REF!),IN$2+2,FALSE),0)</f>
        <v>#REF!</v>
      </c>
      <c r="IO33" t="e" cm="1">
        <f t="array" ref="IO33">_xlfn.IFNA(VLOOKUP($A33,TRANSPOSE(#REF!),IO$2+2,FALSE),0)</f>
        <v>#REF!</v>
      </c>
      <c r="IP33" t="e" cm="1">
        <f t="array" ref="IP33">_xlfn.IFNA(VLOOKUP($A33,TRANSPOSE(#REF!),IP$2+2,FALSE),0)</f>
        <v>#REF!</v>
      </c>
      <c r="IQ33" t="e" cm="1">
        <f t="array" ref="IQ33">_xlfn.IFNA(VLOOKUP($A33,TRANSPOSE(#REF!),IQ$2+2,FALSE),0)</f>
        <v>#REF!</v>
      </c>
      <c r="IR33" t="e" cm="1">
        <f t="array" ref="IR33">_xlfn.IFNA(VLOOKUP($A33,TRANSPOSE(#REF!),IR$2+2,FALSE),0)</f>
        <v>#REF!</v>
      </c>
      <c r="IS33" t="e" cm="1">
        <f t="array" ref="IS33">_xlfn.IFNA(VLOOKUP($A33,TRANSPOSE(#REF!),IS$2+2,FALSE),0)</f>
        <v>#REF!</v>
      </c>
      <c r="IT33" t="e" cm="1">
        <f t="array" ref="IT33">_xlfn.IFNA(VLOOKUP($A33,TRANSPOSE(#REF!),IT$2+2,FALSE),0)</f>
        <v>#REF!</v>
      </c>
      <c r="IU33" t="e" cm="1">
        <f t="array" ref="IU33">_xlfn.IFNA(VLOOKUP($A33,TRANSPOSE(#REF!),IU$2+2,FALSE),0)</f>
        <v>#REF!</v>
      </c>
      <c r="IV33" t="e" cm="1">
        <f t="array" ref="IV33">_xlfn.IFNA(VLOOKUP($A33,TRANSPOSE(#REF!),IV$2+2,FALSE),0)</f>
        <v>#REF!</v>
      </c>
      <c r="IW33" t="e" cm="1">
        <f t="array" ref="IW33">_xlfn.IFNA(VLOOKUP($A33,TRANSPOSE(#REF!),IW$2+2,FALSE),0)</f>
        <v>#REF!</v>
      </c>
      <c r="IX33" t="e" cm="1">
        <f t="array" ref="IX33">_xlfn.IFNA(VLOOKUP($A33,TRANSPOSE(#REF!),IX$2+2,FALSE),0)</f>
        <v>#REF!</v>
      </c>
      <c r="IY33" t="e" cm="1">
        <f t="array" ref="IY33">_xlfn.IFNA(VLOOKUP($A33,TRANSPOSE(#REF!),IY$2+2,FALSE),0)</f>
        <v>#REF!</v>
      </c>
      <c r="IZ33" t="e" cm="1">
        <f t="array" ref="IZ33">_xlfn.IFNA(VLOOKUP($A33,TRANSPOSE(#REF!),IZ$2+2,FALSE),0)</f>
        <v>#REF!</v>
      </c>
      <c r="JA33" t="e" cm="1">
        <f t="array" ref="JA33">_xlfn.IFNA(VLOOKUP($A33,TRANSPOSE(#REF!),JA$2+2,FALSE),0)</f>
        <v>#REF!</v>
      </c>
      <c r="JB33" t="e" cm="1">
        <f t="array" ref="JB33">_xlfn.IFNA(VLOOKUP($A33,TRANSPOSE(#REF!),JB$2+2,FALSE),0)</f>
        <v>#REF!</v>
      </c>
      <c r="JC33" t="e" cm="1">
        <f t="array" ref="JC33">_xlfn.IFNA(VLOOKUP($A33,TRANSPOSE(#REF!),JC$2+2,FALSE),0)</f>
        <v>#REF!</v>
      </c>
      <c r="JD33" t="e" cm="1">
        <f t="array" ref="JD33">_xlfn.IFNA(VLOOKUP($A33,TRANSPOSE(#REF!),JD$2+2,FALSE),0)</f>
        <v>#REF!</v>
      </c>
      <c r="JE33" t="e" cm="1">
        <f t="array" ref="JE33">_xlfn.IFNA(VLOOKUP($A33,TRANSPOSE(#REF!),JE$2+2,FALSE),0)</f>
        <v>#REF!</v>
      </c>
      <c r="JF33" t="e" cm="1">
        <f t="array" ref="JF33">_xlfn.IFNA(VLOOKUP($A33,TRANSPOSE(#REF!),JF$2+2,FALSE),0)</f>
        <v>#REF!</v>
      </c>
      <c r="JG33" t="e" cm="1">
        <f t="array" ref="JG33">_xlfn.IFNA(VLOOKUP($A33,TRANSPOSE(#REF!),JG$2+2,FALSE),0)</f>
        <v>#REF!</v>
      </c>
      <c r="JH33" t="e" cm="1">
        <f t="array" ref="JH33">_xlfn.IFNA(VLOOKUP($A33,TRANSPOSE(#REF!),JH$2+2,FALSE),0)</f>
        <v>#REF!</v>
      </c>
      <c r="JI33" t="e" cm="1">
        <f t="array" ref="JI33">_xlfn.IFNA(VLOOKUP($A33,TRANSPOSE(#REF!),JI$2+2,FALSE),0)</f>
        <v>#REF!</v>
      </c>
      <c r="JJ33" t="e" cm="1">
        <f t="array" ref="JJ33">_xlfn.IFNA(VLOOKUP($A33,TRANSPOSE(#REF!),JJ$2+2,FALSE),0)</f>
        <v>#REF!</v>
      </c>
      <c r="JK33" t="e" cm="1">
        <f t="array" ref="JK33">_xlfn.IFNA(VLOOKUP($A33,TRANSPOSE(#REF!),JK$2+2,FALSE),0)</f>
        <v>#REF!</v>
      </c>
      <c r="JL33" t="e" cm="1">
        <f t="array" ref="JL33">_xlfn.IFNA(VLOOKUP($A33,TRANSPOSE(#REF!),JL$2+2,FALSE),0)</f>
        <v>#REF!</v>
      </c>
      <c r="JM33" t="e" cm="1">
        <f t="array" ref="JM33">_xlfn.IFNA(VLOOKUP($A33,TRANSPOSE(#REF!),JM$2+2,FALSE),0)</f>
        <v>#REF!</v>
      </c>
      <c r="JN33" t="e" cm="1">
        <f t="array" ref="JN33">_xlfn.IFNA(VLOOKUP($A33,TRANSPOSE(#REF!),JN$2+2,FALSE),0)</f>
        <v>#REF!</v>
      </c>
      <c r="JO33" t="e" cm="1">
        <f t="array" ref="JO33">_xlfn.IFNA(VLOOKUP($A33,TRANSPOSE(#REF!),JO$2+2,FALSE),0)</f>
        <v>#REF!</v>
      </c>
      <c r="JP33" t="e" cm="1">
        <f t="array" ref="JP33">_xlfn.IFNA(VLOOKUP($A33,TRANSPOSE(#REF!),JP$2+2,FALSE),0)</f>
        <v>#REF!</v>
      </c>
      <c r="JQ33" t="e" cm="1">
        <f t="array" ref="JQ33">_xlfn.IFNA(VLOOKUP($A33,TRANSPOSE(#REF!),JQ$2+2,FALSE),0)</f>
        <v>#REF!</v>
      </c>
      <c r="JR33" t="e" cm="1">
        <f t="array" ref="JR33">_xlfn.IFNA(VLOOKUP($A33,TRANSPOSE(#REF!),JR$2+2,FALSE),0)</f>
        <v>#REF!</v>
      </c>
      <c r="JS33" t="e" cm="1">
        <f t="array" ref="JS33">_xlfn.IFNA(VLOOKUP($A33,TRANSPOSE(#REF!),JS$2+2,FALSE),0)</f>
        <v>#REF!</v>
      </c>
      <c r="JT33" t="e" cm="1">
        <f t="array" ref="JT33">_xlfn.IFNA(VLOOKUP($A33,TRANSPOSE(#REF!),JT$2+2,FALSE),0)</f>
        <v>#REF!</v>
      </c>
      <c r="JU33" t="e" cm="1">
        <f t="array" ref="JU33">_xlfn.IFNA(VLOOKUP($A33,TRANSPOSE(#REF!),JU$2+2,FALSE),0)</f>
        <v>#REF!</v>
      </c>
      <c r="JV33" t="e" cm="1">
        <f t="array" ref="JV33">_xlfn.IFNA(VLOOKUP($A33,TRANSPOSE(#REF!),JV$2+2,FALSE),0)</f>
        <v>#REF!</v>
      </c>
      <c r="JW33" t="e" cm="1">
        <f t="array" ref="JW33">_xlfn.IFNA(VLOOKUP($A33,TRANSPOSE(#REF!),JW$2+2,FALSE),0)</f>
        <v>#REF!</v>
      </c>
      <c r="JX33" t="e" cm="1">
        <f t="array" ref="JX33">_xlfn.IFNA(VLOOKUP($A33,TRANSPOSE(#REF!),JX$2+2,FALSE),0)</f>
        <v>#REF!</v>
      </c>
      <c r="JY33" t="e" cm="1">
        <f t="array" ref="JY33">_xlfn.IFNA(VLOOKUP($A33,TRANSPOSE(#REF!),JY$2+2,FALSE),0)</f>
        <v>#REF!</v>
      </c>
      <c r="JZ33" t="e" cm="1">
        <f t="array" ref="JZ33">_xlfn.IFNA(VLOOKUP($A33,TRANSPOSE(#REF!),JZ$2+2,FALSE),0)</f>
        <v>#REF!</v>
      </c>
      <c r="KA33" t="e" cm="1">
        <f t="array" ref="KA33">_xlfn.IFNA(VLOOKUP($A33,TRANSPOSE(#REF!),KA$2+2,FALSE),0)</f>
        <v>#REF!</v>
      </c>
      <c r="KB33" t="e" cm="1">
        <f t="array" ref="KB33">_xlfn.IFNA(VLOOKUP($A33,TRANSPOSE(#REF!),KB$2+2,FALSE),0)</f>
        <v>#REF!</v>
      </c>
      <c r="KC33" t="e" cm="1">
        <f t="array" ref="KC33">_xlfn.IFNA(VLOOKUP($A33,TRANSPOSE(#REF!),KC$2+2,FALSE),0)</f>
        <v>#REF!</v>
      </c>
      <c r="KD33" t="e" cm="1">
        <f t="array" ref="KD33">_xlfn.IFNA(VLOOKUP($A33,TRANSPOSE(#REF!),KD$2+2,FALSE),0)</f>
        <v>#REF!</v>
      </c>
      <c r="KE33" t="e" cm="1">
        <f t="array" ref="KE33">_xlfn.IFNA(VLOOKUP($A33,TRANSPOSE(#REF!),KE$2+2,FALSE),0)</f>
        <v>#REF!</v>
      </c>
      <c r="KF33" t="e" cm="1">
        <f t="array" ref="KF33">_xlfn.IFNA(VLOOKUP($A33,TRANSPOSE(#REF!),KF$2+2,FALSE),0)</f>
        <v>#REF!</v>
      </c>
      <c r="KG33" t="e" cm="1">
        <f t="array" ref="KG33">_xlfn.IFNA(VLOOKUP($A33,TRANSPOSE(#REF!),KG$2+2,FALSE),0)</f>
        <v>#REF!</v>
      </c>
      <c r="KH33" t="e" cm="1">
        <f t="array" ref="KH33">_xlfn.IFNA(VLOOKUP($A33,TRANSPOSE(#REF!),KH$2+2,FALSE),0)</f>
        <v>#REF!</v>
      </c>
      <c r="KI33" t="e" cm="1">
        <f t="array" ref="KI33">_xlfn.IFNA(VLOOKUP($A33,TRANSPOSE(#REF!),KI$2+2,FALSE),0)</f>
        <v>#REF!</v>
      </c>
      <c r="KJ33" t="e" cm="1">
        <f t="array" ref="KJ33">_xlfn.IFNA(VLOOKUP($A33,TRANSPOSE(#REF!),KJ$2+2,FALSE),0)</f>
        <v>#REF!</v>
      </c>
      <c r="KK33" t="e" cm="1">
        <f t="array" ref="KK33">_xlfn.IFNA(VLOOKUP($A33,TRANSPOSE(#REF!),KK$2+2,FALSE),0)</f>
        <v>#REF!</v>
      </c>
      <c r="KL33" t="e" cm="1">
        <f t="array" ref="KL33">_xlfn.IFNA(VLOOKUP($A33,TRANSPOSE(#REF!),KL$2+2,FALSE),0)</f>
        <v>#REF!</v>
      </c>
      <c r="KM33" t="e" cm="1">
        <f t="array" ref="KM33">_xlfn.IFNA(VLOOKUP($A33,TRANSPOSE(#REF!),KM$2+2,FALSE),0)</f>
        <v>#REF!</v>
      </c>
      <c r="KN33" t="e" cm="1">
        <f t="array" ref="KN33">_xlfn.IFNA(VLOOKUP($A33,TRANSPOSE(#REF!),KN$2+2,FALSE),0)</f>
        <v>#REF!</v>
      </c>
      <c r="KO33" t="e" cm="1">
        <f t="array" ref="KO33">_xlfn.IFNA(VLOOKUP($A33,TRANSPOSE(#REF!),KO$2+2,FALSE),0)</f>
        <v>#REF!</v>
      </c>
      <c r="KP33" t="e" cm="1">
        <f t="array" ref="KP33">_xlfn.IFNA(VLOOKUP($A33,TRANSPOSE(#REF!),KP$2+2,FALSE),0)</f>
        <v>#REF!</v>
      </c>
      <c r="KQ33" t="e" cm="1">
        <f t="array" ref="KQ33">_xlfn.IFNA(VLOOKUP($A33,TRANSPOSE(#REF!),KQ$2+2,FALSE),0)</f>
        <v>#REF!</v>
      </c>
      <c r="KR33" t="e" cm="1">
        <f t="array" ref="KR33">_xlfn.IFNA(VLOOKUP($A33,TRANSPOSE(#REF!),KR$2+2,FALSE),0)</f>
        <v>#REF!</v>
      </c>
      <c r="KS33" t="e" cm="1">
        <f t="array" ref="KS33">_xlfn.IFNA(VLOOKUP($A33,TRANSPOSE(#REF!),KS$2+2,FALSE),0)</f>
        <v>#REF!</v>
      </c>
      <c r="KT33" t="e" cm="1">
        <f t="array" ref="KT33">_xlfn.IFNA(VLOOKUP($A33,TRANSPOSE(#REF!),KT$2+2,FALSE),0)</f>
        <v>#REF!</v>
      </c>
      <c r="KU33" t="e" cm="1">
        <f t="array" ref="KU33">_xlfn.IFNA(VLOOKUP($A33,TRANSPOSE(#REF!),KU$2+2,FALSE),0)</f>
        <v>#REF!</v>
      </c>
      <c r="KV33" t="e" cm="1">
        <f t="array" ref="KV33">_xlfn.IFNA(VLOOKUP($A33,TRANSPOSE(#REF!),KV$2+2,FALSE),0)</f>
        <v>#REF!</v>
      </c>
      <c r="KW33" t="e" cm="1">
        <f t="array" ref="KW33">_xlfn.IFNA(VLOOKUP($A33,TRANSPOSE(#REF!),KW$2+2,FALSE),0)</f>
        <v>#REF!</v>
      </c>
      <c r="KX33" t="e" cm="1">
        <f t="array" ref="KX33">_xlfn.IFNA(VLOOKUP($A33,TRANSPOSE(#REF!),KX$2+2,FALSE),0)</f>
        <v>#REF!</v>
      </c>
      <c r="KY33" t="e" cm="1">
        <f t="array" ref="KY33">_xlfn.IFNA(VLOOKUP($A33,TRANSPOSE(#REF!),KY$2+2,FALSE),0)</f>
        <v>#REF!</v>
      </c>
      <c r="KZ33" t="e" cm="1">
        <f t="array" ref="KZ33">_xlfn.IFNA(VLOOKUP($A33,TRANSPOSE(#REF!),KZ$2+2,FALSE),0)</f>
        <v>#REF!</v>
      </c>
      <c r="LA33" t="e" cm="1">
        <f t="array" ref="LA33">_xlfn.IFNA(VLOOKUP($A33,TRANSPOSE(#REF!),LA$2+2,FALSE),0)</f>
        <v>#REF!</v>
      </c>
      <c r="LB33" t="e" cm="1">
        <f t="array" ref="LB33">_xlfn.IFNA(VLOOKUP($A33,TRANSPOSE(#REF!),LB$2+2,FALSE),0)</f>
        <v>#REF!</v>
      </c>
      <c r="LC33" t="e" cm="1">
        <f t="array" ref="LC33">_xlfn.IFNA(VLOOKUP($A33,TRANSPOSE(#REF!),LC$2+2,FALSE),0)</f>
        <v>#REF!</v>
      </c>
      <c r="LD33" t="e" cm="1">
        <f t="array" ref="LD33">_xlfn.IFNA(VLOOKUP($A33,TRANSPOSE(#REF!),LD$2+2,FALSE),0)</f>
        <v>#REF!</v>
      </c>
      <c r="LE33" t="e" cm="1">
        <f t="array" ref="LE33">_xlfn.IFNA(VLOOKUP($A33,TRANSPOSE(#REF!),LE$2+2,FALSE),0)</f>
        <v>#REF!</v>
      </c>
      <c r="LF33" t="e" cm="1">
        <f t="array" ref="LF33">_xlfn.IFNA(VLOOKUP($A33,TRANSPOSE(#REF!),LF$2+2,FALSE),0)</f>
        <v>#REF!</v>
      </c>
      <c r="LG33" t="e" cm="1">
        <f t="array" ref="LG33">_xlfn.IFNA(VLOOKUP($A33,TRANSPOSE(#REF!),LG$2+2,FALSE),0)</f>
        <v>#REF!</v>
      </c>
      <c r="LH33" t="e" cm="1">
        <f t="array" ref="LH33">_xlfn.IFNA(VLOOKUP($A33,TRANSPOSE(#REF!),LH$2+2,FALSE),0)</f>
        <v>#REF!</v>
      </c>
      <c r="LI33" t="e" cm="1">
        <f t="array" ref="LI33">_xlfn.IFNA(VLOOKUP($A33,TRANSPOSE(#REF!),LI$2+2,FALSE),0)</f>
        <v>#REF!</v>
      </c>
      <c r="LJ33" t="e" cm="1">
        <f t="array" ref="LJ33">_xlfn.IFNA(VLOOKUP($A33,TRANSPOSE(#REF!),LJ$2+2,FALSE),0)</f>
        <v>#REF!</v>
      </c>
      <c r="LK33" t="e" cm="1">
        <f t="array" ref="LK33">_xlfn.IFNA(VLOOKUP($A33,TRANSPOSE(#REF!),LK$2+2,FALSE),0)</f>
        <v>#REF!</v>
      </c>
      <c r="LL33" t="e" cm="1">
        <f t="array" ref="LL33">_xlfn.IFNA(VLOOKUP($A33,TRANSPOSE(#REF!),LL$2+2,FALSE),0)</f>
        <v>#REF!</v>
      </c>
      <c r="LM33" t="e" cm="1">
        <f t="array" ref="LM33">_xlfn.IFNA(VLOOKUP($A33,TRANSPOSE(#REF!),LM$2+2,FALSE),0)</f>
        <v>#REF!</v>
      </c>
      <c r="LN33" t="e" cm="1">
        <f t="array" ref="LN33">_xlfn.IFNA(VLOOKUP($A33,TRANSPOSE(#REF!),LN$2+2,FALSE),0)</f>
        <v>#REF!</v>
      </c>
      <c r="LO33" t="e" cm="1">
        <f t="array" ref="LO33">_xlfn.IFNA(VLOOKUP($A33,TRANSPOSE(#REF!),LO$2+2,FALSE),0)</f>
        <v>#REF!</v>
      </c>
      <c r="LP33" t="e" cm="1">
        <f t="array" ref="LP33">_xlfn.IFNA(VLOOKUP($A33,TRANSPOSE(#REF!),LP$2+2,FALSE),0)</f>
        <v>#REF!</v>
      </c>
      <c r="LQ33" t="e" cm="1">
        <f t="array" ref="LQ33">_xlfn.IFNA(VLOOKUP($A33,TRANSPOSE(#REF!),LQ$2+2,FALSE),0)</f>
        <v>#REF!</v>
      </c>
      <c r="LR33" t="e" cm="1">
        <f t="array" ref="LR33">_xlfn.IFNA(VLOOKUP($A33,TRANSPOSE(#REF!),LR$2+2,FALSE),0)</f>
        <v>#REF!</v>
      </c>
      <c r="LS33" t="e" cm="1">
        <f t="array" ref="LS33">_xlfn.IFNA(VLOOKUP($A33,TRANSPOSE(#REF!),LS$2+2,FALSE),0)</f>
        <v>#REF!</v>
      </c>
      <c r="LT33" t="e" cm="1">
        <f t="array" ref="LT33">_xlfn.IFNA(VLOOKUP($A33,TRANSPOSE(#REF!),LT$2+2,FALSE),0)</f>
        <v>#REF!</v>
      </c>
      <c r="LU33" t="e" cm="1">
        <f t="array" ref="LU33">_xlfn.IFNA(VLOOKUP($A33,TRANSPOSE(#REF!),LU$2+2,FALSE),0)</f>
        <v>#REF!</v>
      </c>
      <c r="LV33" t="e" cm="1">
        <f t="array" ref="LV33">_xlfn.IFNA(VLOOKUP($A33,TRANSPOSE(#REF!),LV$2+2,FALSE),0)</f>
        <v>#REF!</v>
      </c>
      <c r="LW33" t="e" cm="1">
        <f t="array" ref="LW33">_xlfn.IFNA(VLOOKUP($A33,TRANSPOSE(#REF!),LW$2+2,FALSE),0)</f>
        <v>#REF!</v>
      </c>
      <c r="LX33" t="e" cm="1">
        <f t="array" ref="LX33">_xlfn.IFNA(VLOOKUP($A33,TRANSPOSE(#REF!),LX$2+2,FALSE),0)</f>
        <v>#REF!</v>
      </c>
      <c r="LY33" t="e" cm="1">
        <f t="array" ref="LY33">_xlfn.IFNA(VLOOKUP($A33,TRANSPOSE(#REF!),LY$2+2,FALSE),0)</f>
        <v>#REF!</v>
      </c>
      <c r="LZ33" t="e" cm="1">
        <f t="array" ref="LZ33">_xlfn.IFNA(VLOOKUP($A33,TRANSPOSE(#REF!),LZ$2+2,FALSE),0)</f>
        <v>#REF!</v>
      </c>
      <c r="MA33" t="e" cm="1">
        <f t="array" ref="MA33">_xlfn.IFNA(VLOOKUP($A33,TRANSPOSE(#REF!),MA$2+2,FALSE),0)</f>
        <v>#REF!</v>
      </c>
      <c r="MB33" t="e" cm="1">
        <f t="array" ref="MB33">_xlfn.IFNA(VLOOKUP($A33,TRANSPOSE(#REF!),MB$2+2,FALSE),0)</f>
        <v>#REF!</v>
      </c>
      <c r="MC33" t="e" cm="1">
        <f t="array" ref="MC33">_xlfn.IFNA(VLOOKUP($A33,TRANSPOSE(#REF!),MC$2+2,FALSE),0)</f>
        <v>#REF!</v>
      </c>
      <c r="MD33" t="e" cm="1">
        <f t="array" ref="MD33">_xlfn.IFNA(VLOOKUP($A33,TRANSPOSE(#REF!),MD$2+2,FALSE),0)</f>
        <v>#REF!</v>
      </c>
      <c r="ME33" t="e" cm="1">
        <f t="array" ref="ME33">_xlfn.IFNA(VLOOKUP($A33,TRANSPOSE(#REF!),ME$2+2,FALSE),0)</f>
        <v>#REF!</v>
      </c>
      <c r="MF33" t="e" cm="1">
        <f t="array" ref="MF33">_xlfn.IFNA(VLOOKUP($A33,TRANSPOSE(#REF!),MF$2+2,FALSE),0)</f>
        <v>#REF!</v>
      </c>
      <c r="MG33" t="e" cm="1">
        <f t="array" ref="MG33">_xlfn.IFNA(VLOOKUP($A33,TRANSPOSE(#REF!),MG$2+2,FALSE),0)</f>
        <v>#REF!</v>
      </c>
      <c r="MH33" t="e" cm="1">
        <f t="array" ref="MH33">_xlfn.IFNA(VLOOKUP($A33,TRANSPOSE(#REF!),MH$2+2,FALSE),0)</f>
        <v>#REF!</v>
      </c>
      <c r="MI33" t="e" cm="1">
        <f t="array" ref="MI33">_xlfn.IFNA(VLOOKUP($A33,TRANSPOSE(#REF!),MI$2+2,FALSE),0)</f>
        <v>#REF!</v>
      </c>
      <c r="MJ33" t="e" cm="1">
        <f t="array" ref="MJ33">_xlfn.IFNA(VLOOKUP($A33,TRANSPOSE(#REF!),MJ$2+2,FALSE),0)</f>
        <v>#REF!</v>
      </c>
      <c r="MK33" t="e" cm="1">
        <f t="array" ref="MK33">_xlfn.IFNA(VLOOKUP($A33,TRANSPOSE(#REF!),MK$2+2,FALSE),0)</f>
        <v>#REF!</v>
      </c>
      <c r="ML33" t="e" cm="1">
        <f t="array" ref="ML33">_xlfn.IFNA(VLOOKUP($A33,TRANSPOSE(#REF!),ML$2+2,FALSE),0)</f>
        <v>#REF!</v>
      </c>
      <c r="MM33" t="e" cm="1">
        <f t="array" ref="MM33">_xlfn.IFNA(VLOOKUP($A33,TRANSPOSE(#REF!),MM$2+2,FALSE),0)</f>
        <v>#REF!</v>
      </c>
      <c r="MN33" t="e" cm="1">
        <f t="array" ref="MN33">_xlfn.IFNA(VLOOKUP($A33,TRANSPOSE(#REF!),MN$2+2,FALSE),0)</f>
        <v>#REF!</v>
      </c>
      <c r="MO33" t="e" cm="1">
        <f t="array" ref="MO33">_xlfn.IFNA(VLOOKUP($A33,TRANSPOSE(#REF!),MO$2+2,FALSE),0)</f>
        <v>#REF!</v>
      </c>
      <c r="MP33" t="e" cm="1">
        <f t="array" ref="MP33">_xlfn.IFNA(VLOOKUP($A33,TRANSPOSE(#REF!),MP$2+2,FALSE),0)</f>
        <v>#REF!</v>
      </c>
      <c r="MQ33" t="e" cm="1">
        <f t="array" ref="MQ33">_xlfn.IFNA(VLOOKUP($A33,TRANSPOSE(#REF!),MQ$2+2,FALSE),0)</f>
        <v>#REF!</v>
      </c>
      <c r="MR33" t="e" cm="1">
        <f t="array" ref="MR33">_xlfn.IFNA(VLOOKUP($A33,TRANSPOSE(#REF!),MR$2+2,FALSE),0)</f>
        <v>#REF!</v>
      </c>
      <c r="MS33" t="e" cm="1">
        <f t="array" ref="MS33">_xlfn.IFNA(VLOOKUP($A33,TRANSPOSE(#REF!),MS$2+2,FALSE),0)</f>
        <v>#REF!</v>
      </c>
      <c r="MT33" t="e" cm="1">
        <f t="array" ref="MT33">_xlfn.IFNA(VLOOKUP($A33,TRANSPOSE(#REF!),MT$2+2,FALSE),0)</f>
        <v>#REF!</v>
      </c>
      <c r="MU33" t="e" cm="1">
        <f t="array" ref="MU33">_xlfn.IFNA(VLOOKUP($A33,TRANSPOSE(#REF!),MU$2+2,FALSE),0)</f>
        <v>#REF!</v>
      </c>
      <c r="MV33" t="e" cm="1">
        <f t="array" ref="MV33">_xlfn.IFNA(VLOOKUP($A33,TRANSPOSE(#REF!),MV$2+2,FALSE),0)</f>
        <v>#REF!</v>
      </c>
      <c r="MW33" t="e" cm="1">
        <f t="array" ref="MW33">_xlfn.IFNA(VLOOKUP($A33,TRANSPOSE(#REF!),MW$2+2,FALSE),0)</f>
        <v>#REF!</v>
      </c>
      <c r="MX33" t="e" cm="1">
        <f t="array" ref="MX33">_xlfn.IFNA(VLOOKUP($A33,TRANSPOSE(#REF!),MX$2+2,FALSE),0)</f>
        <v>#REF!</v>
      </c>
      <c r="MY33" t="e" cm="1">
        <f t="array" ref="MY33">_xlfn.IFNA(VLOOKUP($A33,TRANSPOSE(#REF!),MY$2+2,FALSE),0)</f>
        <v>#REF!</v>
      </c>
      <c r="MZ33" t="e" cm="1">
        <f t="array" ref="MZ33">_xlfn.IFNA(VLOOKUP($A33,TRANSPOSE(#REF!),MZ$2+2,FALSE),0)</f>
        <v>#REF!</v>
      </c>
      <c r="NA33" t="e" cm="1">
        <f t="array" ref="NA33">_xlfn.IFNA(VLOOKUP($A33,TRANSPOSE(#REF!),NA$2+2,FALSE),0)</f>
        <v>#REF!</v>
      </c>
      <c r="NB33" t="e" cm="1">
        <f t="array" ref="NB33">_xlfn.IFNA(VLOOKUP($A33,TRANSPOSE(#REF!),NB$2+2,FALSE),0)</f>
        <v>#REF!</v>
      </c>
      <c r="NC33" t="e" cm="1">
        <f t="array" ref="NC33">_xlfn.IFNA(VLOOKUP($A33,TRANSPOSE(#REF!),NC$2+2,FALSE),0)</f>
        <v>#REF!</v>
      </c>
      <c r="ND33" t="e" cm="1">
        <f t="array" ref="ND33">_xlfn.IFNA(VLOOKUP($A33,TRANSPOSE(#REF!),ND$2+2,FALSE),0)</f>
        <v>#REF!</v>
      </c>
      <c r="NE33" t="e" cm="1">
        <f t="array" ref="NE33">_xlfn.IFNA(VLOOKUP($A33,TRANSPOSE(#REF!),NE$2+2,FALSE),0)</f>
        <v>#REF!</v>
      </c>
      <c r="NF33" t="e" cm="1">
        <f t="array" ref="NF33">_xlfn.IFNA(VLOOKUP($A33,TRANSPOSE(#REF!),NF$2+2,FALSE),0)</f>
        <v>#REF!</v>
      </c>
      <c r="NG33" t="e" cm="1">
        <f t="array" ref="NG33">_xlfn.IFNA(VLOOKUP($A33,TRANSPOSE(#REF!),NG$2+2,FALSE),0)</f>
        <v>#REF!</v>
      </c>
      <c r="NH33" t="e" cm="1">
        <f t="array" ref="NH33">_xlfn.IFNA(VLOOKUP($A33,TRANSPOSE(#REF!),NH$2+2,FALSE),0)</f>
        <v>#REF!</v>
      </c>
      <c r="NI33" t="e" cm="1">
        <f t="array" ref="NI33">_xlfn.IFNA(VLOOKUP($A33,TRANSPOSE(#REF!),NI$2+2,FALSE),0)</f>
        <v>#REF!</v>
      </c>
      <c r="NJ33" t="e" cm="1">
        <f t="array" ref="NJ33">_xlfn.IFNA(VLOOKUP($A33,TRANSPOSE(#REF!),NJ$2+2,FALSE),0)</f>
        <v>#REF!</v>
      </c>
      <c r="NL33" t="e">
        <f t="shared" si="0"/>
        <v>#REF!</v>
      </c>
      <c r="NM33" t="e">
        <f t="shared" si="1"/>
        <v>#REF!</v>
      </c>
    </row>
    <row r="34" spans="1:377" x14ac:dyDescent="0.3">
      <c r="A34" t="str">
        <v>PNL01_22</v>
      </c>
      <c r="B34" t="str">
        <v>Elektriciteit</v>
      </c>
      <c r="C34" t="str">
        <v>Conversion</v>
      </c>
      <c r="D34" t="str">
        <v>Power NL</v>
      </c>
      <c r="E34" t="str">
        <v>Generation</v>
      </c>
      <c r="F34" t="str">
        <v>Electricity NL - HV</v>
      </c>
      <c r="G34" t="str">
        <v>Solar PV - Energy sector - Power NL</v>
      </c>
      <c r="H34" t="str">
        <v>[GW]</v>
      </c>
      <c r="I34">
        <f>_xlfn.IFNA(VLOOKUP(A34,'[1]PASTE Cap_Investment'!A:B,2,FALSE),0)</f>
        <v>0</v>
      </c>
      <c r="J34" t="e" cm="1">
        <f t="array" ref="J34">_xlfn.IFNA(VLOOKUP($A34,TRANSPOSE(#REF!),J$2+2,FALSE),0)</f>
        <v>#REF!</v>
      </c>
      <c r="K34" t="e" cm="1">
        <f t="array" ref="K34">_xlfn.IFNA(VLOOKUP($A34,TRANSPOSE(#REF!),K$2+2,FALSE),0)</f>
        <v>#REF!</v>
      </c>
      <c r="L34" t="e" cm="1">
        <f t="array" ref="L34">_xlfn.IFNA(VLOOKUP($A34,TRANSPOSE(#REF!),L$2+2,FALSE),0)</f>
        <v>#REF!</v>
      </c>
      <c r="M34" t="e" cm="1">
        <f t="array" ref="M34">_xlfn.IFNA(VLOOKUP($A34,TRANSPOSE(#REF!),M$2+2,FALSE),0)</f>
        <v>#REF!</v>
      </c>
      <c r="N34" t="e" cm="1">
        <f t="array" ref="N34">_xlfn.IFNA(VLOOKUP($A34,TRANSPOSE(#REF!),N$2+2,FALSE),0)</f>
        <v>#REF!</v>
      </c>
      <c r="O34" t="e" cm="1">
        <f t="array" ref="O34">_xlfn.IFNA(VLOOKUP($A34,TRANSPOSE(#REF!),O$2+2,FALSE),0)</f>
        <v>#REF!</v>
      </c>
      <c r="P34" t="e" cm="1">
        <f t="array" ref="P34">_xlfn.IFNA(VLOOKUP($A34,TRANSPOSE(#REF!),P$2+2,FALSE),0)</f>
        <v>#REF!</v>
      </c>
      <c r="Q34" t="e" cm="1">
        <f t="array" ref="Q34">_xlfn.IFNA(VLOOKUP($A34,TRANSPOSE(#REF!),Q$2+2,FALSE),0)</f>
        <v>#REF!</v>
      </c>
      <c r="R34" t="e" cm="1">
        <f t="array" ref="R34">_xlfn.IFNA(VLOOKUP($A34,TRANSPOSE(#REF!),R$2+2,FALSE),0)</f>
        <v>#REF!</v>
      </c>
      <c r="S34" t="e" cm="1">
        <f t="array" ref="S34">_xlfn.IFNA(VLOOKUP($A34,TRANSPOSE(#REF!),S$2+2,FALSE),0)</f>
        <v>#REF!</v>
      </c>
      <c r="T34" t="e" cm="1">
        <f t="array" ref="T34">_xlfn.IFNA(VLOOKUP($A34,TRANSPOSE(#REF!),T$2+2,FALSE),0)</f>
        <v>#REF!</v>
      </c>
      <c r="U34" t="e" cm="1">
        <f t="array" ref="U34">_xlfn.IFNA(VLOOKUP($A34,TRANSPOSE(#REF!),U$2+2,FALSE),0)</f>
        <v>#REF!</v>
      </c>
      <c r="V34" t="e" cm="1">
        <f t="array" ref="V34">_xlfn.IFNA(VLOOKUP($A34,TRANSPOSE(#REF!),V$2+2,FALSE),0)</f>
        <v>#REF!</v>
      </c>
      <c r="W34" t="e" cm="1">
        <f t="array" ref="W34">_xlfn.IFNA(VLOOKUP($A34,TRANSPOSE(#REF!),W$2+2,FALSE),0)</f>
        <v>#REF!</v>
      </c>
      <c r="X34" t="e" cm="1">
        <f t="array" ref="X34">_xlfn.IFNA(VLOOKUP($A34,TRANSPOSE(#REF!),X$2+2,FALSE),0)</f>
        <v>#REF!</v>
      </c>
      <c r="Y34" t="e" cm="1">
        <f t="array" ref="Y34">_xlfn.IFNA(VLOOKUP($A34,TRANSPOSE(#REF!),Y$2+2,FALSE),0)</f>
        <v>#REF!</v>
      </c>
      <c r="Z34" t="e" cm="1">
        <f t="array" ref="Z34">_xlfn.IFNA(VLOOKUP($A34,TRANSPOSE(#REF!),Z$2+2,FALSE),0)</f>
        <v>#REF!</v>
      </c>
      <c r="AA34" t="e" cm="1">
        <f t="array" ref="AA34">_xlfn.IFNA(VLOOKUP($A34,TRANSPOSE(#REF!),AA$2+2,FALSE),0)</f>
        <v>#REF!</v>
      </c>
      <c r="AB34" t="e" cm="1">
        <f t="array" ref="AB34">_xlfn.IFNA(VLOOKUP($A34,TRANSPOSE(#REF!),AB$2+2,FALSE),0)</f>
        <v>#REF!</v>
      </c>
      <c r="AC34" t="e" cm="1">
        <f t="array" ref="AC34">_xlfn.IFNA(VLOOKUP($A34,TRANSPOSE(#REF!),AC$2+2,FALSE),0)</f>
        <v>#REF!</v>
      </c>
      <c r="AD34" t="e" cm="1">
        <f t="array" ref="AD34">_xlfn.IFNA(VLOOKUP($A34,TRANSPOSE(#REF!),AD$2+2,FALSE),0)</f>
        <v>#REF!</v>
      </c>
      <c r="AE34" t="e" cm="1">
        <f t="array" ref="AE34">_xlfn.IFNA(VLOOKUP($A34,TRANSPOSE(#REF!),AE$2+2,FALSE),0)</f>
        <v>#REF!</v>
      </c>
      <c r="AF34" t="e" cm="1">
        <f t="array" ref="AF34">_xlfn.IFNA(VLOOKUP($A34,TRANSPOSE(#REF!),AF$2+2,FALSE),0)</f>
        <v>#REF!</v>
      </c>
      <c r="AG34" t="e" cm="1">
        <f t="array" ref="AG34">_xlfn.IFNA(VLOOKUP($A34,TRANSPOSE(#REF!),AG$2+2,FALSE),0)</f>
        <v>#REF!</v>
      </c>
      <c r="AH34" t="e" cm="1">
        <f t="array" ref="AH34">_xlfn.IFNA(VLOOKUP($A34,TRANSPOSE(#REF!),AH$2+2,FALSE),0)</f>
        <v>#REF!</v>
      </c>
      <c r="AI34" t="e" cm="1">
        <f t="array" ref="AI34">_xlfn.IFNA(VLOOKUP($A34,TRANSPOSE(#REF!),AI$2+2,FALSE),0)</f>
        <v>#REF!</v>
      </c>
      <c r="AJ34" t="e" cm="1">
        <f t="array" ref="AJ34">_xlfn.IFNA(VLOOKUP($A34,TRANSPOSE(#REF!),AJ$2+2,FALSE),0)</f>
        <v>#REF!</v>
      </c>
      <c r="AK34" t="e" cm="1">
        <f t="array" ref="AK34">_xlfn.IFNA(VLOOKUP($A34,TRANSPOSE(#REF!),AK$2+2,FALSE),0)</f>
        <v>#REF!</v>
      </c>
      <c r="AL34" t="e" cm="1">
        <f t="array" ref="AL34">_xlfn.IFNA(VLOOKUP($A34,TRANSPOSE(#REF!),AL$2+2,FALSE),0)</f>
        <v>#REF!</v>
      </c>
      <c r="AM34" t="e" cm="1">
        <f t="array" ref="AM34">_xlfn.IFNA(VLOOKUP($A34,TRANSPOSE(#REF!),AM$2+2,FALSE),0)</f>
        <v>#REF!</v>
      </c>
      <c r="AN34" t="e" cm="1">
        <f t="array" ref="AN34">_xlfn.IFNA(VLOOKUP($A34,TRANSPOSE(#REF!),AN$2+2,FALSE),0)</f>
        <v>#REF!</v>
      </c>
      <c r="AO34" t="e" cm="1">
        <f t="array" ref="AO34">_xlfn.IFNA(VLOOKUP($A34,TRANSPOSE(#REF!),AO$2+2,FALSE),0)</f>
        <v>#REF!</v>
      </c>
      <c r="AP34" t="e" cm="1">
        <f t="array" ref="AP34">_xlfn.IFNA(VLOOKUP($A34,TRANSPOSE(#REF!),AP$2+2,FALSE),0)</f>
        <v>#REF!</v>
      </c>
      <c r="AQ34" t="e" cm="1">
        <f t="array" ref="AQ34">_xlfn.IFNA(VLOOKUP($A34,TRANSPOSE(#REF!),AQ$2+2,FALSE),0)</f>
        <v>#REF!</v>
      </c>
      <c r="AR34" t="e" cm="1">
        <f t="array" ref="AR34">_xlfn.IFNA(VLOOKUP($A34,TRANSPOSE(#REF!),AR$2+2,FALSE),0)</f>
        <v>#REF!</v>
      </c>
      <c r="AS34" t="e" cm="1">
        <f t="array" ref="AS34">_xlfn.IFNA(VLOOKUP($A34,TRANSPOSE(#REF!),AS$2+2,FALSE),0)</f>
        <v>#REF!</v>
      </c>
      <c r="AT34" t="e" cm="1">
        <f t="array" ref="AT34">_xlfn.IFNA(VLOOKUP($A34,TRANSPOSE(#REF!),AT$2+2,FALSE),0)</f>
        <v>#REF!</v>
      </c>
      <c r="AU34" t="e" cm="1">
        <f t="array" ref="AU34">_xlfn.IFNA(VLOOKUP($A34,TRANSPOSE(#REF!),AU$2+2,FALSE),0)</f>
        <v>#REF!</v>
      </c>
      <c r="AV34" t="e" cm="1">
        <f t="array" ref="AV34">_xlfn.IFNA(VLOOKUP($A34,TRANSPOSE(#REF!),AV$2+2,FALSE),0)</f>
        <v>#REF!</v>
      </c>
      <c r="AW34" t="e" cm="1">
        <f t="array" ref="AW34">_xlfn.IFNA(VLOOKUP($A34,TRANSPOSE(#REF!),AW$2+2,FALSE),0)</f>
        <v>#REF!</v>
      </c>
      <c r="AX34" t="e" cm="1">
        <f t="array" ref="AX34">_xlfn.IFNA(VLOOKUP($A34,TRANSPOSE(#REF!),AX$2+2,FALSE),0)</f>
        <v>#REF!</v>
      </c>
      <c r="AY34" t="e" cm="1">
        <f t="array" ref="AY34">_xlfn.IFNA(VLOOKUP($A34,TRANSPOSE(#REF!),AY$2+2,FALSE),0)</f>
        <v>#REF!</v>
      </c>
      <c r="AZ34" t="e" cm="1">
        <f t="array" ref="AZ34">_xlfn.IFNA(VLOOKUP($A34,TRANSPOSE(#REF!),AZ$2+2,FALSE),0)</f>
        <v>#REF!</v>
      </c>
      <c r="BA34" t="e" cm="1">
        <f t="array" ref="BA34">_xlfn.IFNA(VLOOKUP($A34,TRANSPOSE(#REF!),BA$2+2,FALSE),0)</f>
        <v>#REF!</v>
      </c>
      <c r="BB34" t="e" cm="1">
        <f t="array" ref="BB34">_xlfn.IFNA(VLOOKUP($A34,TRANSPOSE(#REF!),BB$2+2,FALSE),0)</f>
        <v>#REF!</v>
      </c>
      <c r="BC34" t="e" cm="1">
        <f t="array" ref="BC34">_xlfn.IFNA(VLOOKUP($A34,TRANSPOSE(#REF!),BC$2+2,FALSE),0)</f>
        <v>#REF!</v>
      </c>
      <c r="BD34" t="e" cm="1">
        <f t="array" ref="BD34">_xlfn.IFNA(VLOOKUP($A34,TRANSPOSE(#REF!),BD$2+2,FALSE),0)</f>
        <v>#REF!</v>
      </c>
      <c r="BE34" t="e" cm="1">
        <f t="array" ref="BE34">_xlfn.IFNA(VLOOKUP($A34,TRANSPOSE(#REF!),BE$2+2,FALSE),0)</f>
        <v>#REF!</v>
      </c>
      <c r="BF34" t="e" cm="1">
        <f t="array" ref="BF34">_xlfn.IFNA(VLOOKUP($A34,TRANSPOSE(#REF!),BF$2+2,FALSE),0)</f>
        <v>#REF!</v>
      </c>
      <c r="BG34" t="e" cm="1">
        <f t="array" ref="BG34">_xlfn.IFNA(VLOOKUP($A34,TRANSPOSE(#REF!),BG$2+2,FALSE),0)</f>
        <v>#REF!</v>
      </c>
      <c r="BH34" t="e" cm="1">
        <f t="array" ref="BH34">_xlfn.IFNA(VLOOKUP($A34,TRANSPOSE(#REF!),BH$2+2,FALSE),0)</f>
        <v>#REF!</v>
      </c>
      <c r="BI34" t="e" cm="1">
        <f t="array" ref="BI34">_xlfn.IFNA(VLOOKUP($A34,TRANSPOSE(#REF!),BI$2+2,FALSE),0)</f>
        <v>#REF!</v>
      </c>
      <c r="BJ34" t="e" cm="1">
        <f t="array" ref="BJ34">_xlfn.IFNA(VLOOKUP($A34,TRANSPOSE(#REF!),BJ$2+2,FALSE),0)</f>
        <v>#REF!</v>
      </c>
      <c r="BK34" t="e" cm="1">
        <f t="array" ref="BK34">_xlfn.IFNA(VLOOKUP($A34,TRANSPOSE(#REF!),BK$2+2,FALSE),0)</f>
        <v>#REF!</v>
      </c>
      <c r="BL34" t="e" cm="1">
        <f t="array" ref="BL34">_xlfn.IFNA(VLOOKUP($A34,TRANSPOSE(#REF!),BL$2+2,FALSE),0)</f>
        <v>#REF!</v>
      </c>
      <c r="BM34" t="e" cm="1">
        <f t="array" ref="BM34">_xlfn.IFNA(VLOOKUP($A34,TRANSPOSE(#REF!),BM$2+2,FALSE),0)</f>
        <v>#REF!</v>
      </c>
      <c r="BN34" t="e" cm="1">
        <f t="array" ref="BN34">_xlfn.IFNA(VLOOKUP($A34,TRANSPOSE(#REF!),BN$2+2,FALSE),0)</f>
        <v>#REF!</v>
      </c>
      <c r="BO34" t="e" cm="1">
        <f t="array" ref="BO34">_xlfn.IFNA(VLOOKUP($A34,TRANSPOSE(#REF!),BO$2+2,FALSE),0)</f>
        <v>#REF!</v>
      </c>
      <c r="BP34" t="e" cm="1">
        <f t="array" ref="BP34">_xlfn.IFNA(VLOOKUP($A34,TRANSPOSE(#REF!),BP$2+2,FALSE),0)</f>
        <v>#REF!</v>
      </c>
      <c r="BQ34" t="e" cm="1">
        <f t="array" ref="BQ34">_xlfn.IFNA(VLOOKUP($A34,TRANSPOSE(#REF!),BQ$2+2,FALSE),0)</f>
        <v>#REF!</v>
      </c>
      <c r="BR34" t="e" cm="1">
        <f t="array" ref="BR34">_xlfn.IFNA(VLOOKUP($A34,TRANSPOSE(#REF!),BR$2+2,FALSE),0)</f>
        <v>#REF!</v>
      </c>
      <c r="BS34" t="e" cm="1">
        <f t="array" ref="BS34">_xlfn.IFNA(VLOOKUP($A34,TRANSPOSE(#REF!),BS$2+2,FALSE),0)</f>
        <v>#REF!</v>
      </c>
      <c r="BT34" t="e" cm="1">
        <f t="array" ref="BT34">_xlfn.IFNA(VLOOKUP($A34,TRANSPOSE(#REF!),BT$2+2,FALSE),0)</f>
        <v>#REF!</v>
      </c>
      <c r="BU34" t="e" cm="1">
        <f t="array" ref="BU34">_xlfn.IFNA(VLOOKUP($A34,TRANSPOSE(#REF!),BU$2+2,FALSE),0)</f>
        <v>#REF!</v>
      </c>
      <c r="BV34" t="e" cm="1">
        <f t="array" ref="BV34">_xlfn.IFNA(VLOOKUP($A34,TRANSPOSE(#REF!),BV$2+2,FALSE),0)</f>
        <v>#REF!</v>
      </c>
      <c r="BW34" t="e" cm="1">
        <f t="array" ref="BW34">_xlfn.IFNA(VLOOKUP($A34,TRANSPOSE(#REF!),BW$2+2,FALSE),0)</f>
        <v>#REF!</v>
      </c>
      <c r="BX34" t="e" cm="1">
        <f t="array" ref="BX34">_xlfn.IFNA(VLOOKUP($A34,TRANSPOSE(#REF!),BX$2+2,FALSE),0)</f>
        <v>#REF!</v>
      </c>
      <c r="BY34" t="e" cm="1">
        <f t="array" ref="BY34">_xlfn.IFNA(VLOOKUP($A34,TRANSPOSE(#REF!),BY$2+2,FALSE),0)</f>
        <v>#REF!</v>
      </c>
      <c r="BZ34" t="e" cm="1">
        <f t="array" ref="BZ34">_xlfn.IFNA(VLOOKUP($A34,TRANSPOSE(#REF!),BZ$2+2,FALSE),0)</f>
        <v>#REF!</v>
      </c>
      <c r="CA34" t="e" cm="1">
        <f t="array" ref="CA34">_xlfn.IFNA(VLOOKUP($A34,TRANSPOSE(#REF!),CA$2+2,FALSE),0)</f>
        <v>#REF!</v>
      </c>
      <c r="CB34" t="e" cm="1">
        <f t="array" ref="CB34">_xlfn.IFNA(VLOOKUP($A34,TRANSPOSE(#REF!),CB$2+2,FALSE),0)</f>
        <v>#REF!</v>
      </c>
      <c r="CC34" t="e" cm="1">
        <f t="array" ref="CC34">_xlfn.IFNA(VLOOKUP($A34,TRANSPOSE(#REF!),CC$2+2,FALSE),0)</f>
        <v>#REF!</v>
      </c>
      <c r="CD34" t="e" cm="1">
        <f t="array" ref="CD34">_xlfn.IFNA(VLOOKUP($A34,TRANSPOSE(#REF!),CD$2+2,FALSE),0)</f>
        <v>#REF!</v>
      </c>
      <c r="CE34" t="e" cm="1">
        <f t="array" ref="CE34">_xlfn.IFNA(VLOOKUP($A34,TRANSPOSE(#REF!),CE$2+2,FALSE),0)</f>
        <v>#REF!</v>
      </c>
      <c r="CF34" t="e" cm="1">
        <f t="array" ref="CF34">_xlfn.IFNA(VLOOKUP($A34,TRANSPOSE(#REF!),CF$2+2,FALSE),0)</f>
        <v>#REF!</v>
      </c>
      <c r="CG34" t="e" cm="1">
        <f t="array" ref="CG34">_xlfn.IFNA(VLOOKUP($A34,TRANSPOSE(#REF!),CG$2+2,FALSE),0)</f>
        <v>#REF!</v>
      </c>
      <c r="CH34" t="e" cm="1">
        <f t="array" ref="CH34">_xlfn.IFNA(VLOOKUP($A34,TRANSPOSE(#REF!),CH$2+2,FALSE),0)</f>
        <v>#REF!</v>
      </c>
      <c r="CI34" t="e" cm="1">
        <f t="array" ref="CI34">_xlfn.IFNA(VLOOKUP($A34,TRANSPOSE(#REF!),CI$2+2,FALSE),0)</f>
        <v>#REF!</v>
      </c>
      <c r="CJ34" t="e" cm="1">
        <f t="array" ref="CJ34">_xlfn.IFNA(VLOOKUP($A34,TRANSPOSE(#REF!),CJ$2+2,FALSE),0)</f>
        <v>#REF!</v>
      </c>
      <c r="CK34" t="e" cm="1">
        <f t="array" ref="CK34">_xlfn.IFNA(VLOOKUP($A34,TRANSPOSE(#REF!),CK$2+2,FALSE),0)</f>
        <v>#REF!</v>
      </c>
      <c r="CL34" t="e" cm="1">
        <f t="array" ref="CL34">_xlfn.IFNA(VLOOKUP($A34,TRANSPOSE(#REF!),CL$2+2,FALSE),0)</f>
        <v>#REF!</v>
      </c>
      <c r="CM34" t="e" cm="1">
        <f t="array" ref="CM34">_xlfn.IFNA(VLOOKUP($A34,TRANSPOSE(#REF!),CM$2+2,FALSE),0)</f>
        <v>#REF!</v>
      </c>
      <c r="CN34" t="e" cm="1">
        <f t="array" ref="CN34">_xlfn.IFNA(VLOOKUP($A34,TRANSPOSE(#REF!),CN$2+2,FALSE),0)</f>
        <v>#REF!</v>
      </c>
      <c r="CO34" t="e" cm="1">
        <f t="array" ref="CO34">_xlfn.IFNA(VLOOKUP($A34,TRANSPOSE(#REF!),CO$2+2,FALSE),0)</f>
        <v>#REF!</v>
      </c>
      <c r="CP34" t="e" cm="1">
        <f t="array" ref="CP34">_xlfn.IFNA(VLOOKUP($A34,TRANSPOSE(#REF!),CP$2+2,FALSE),0)</f>
        <v>#REF!</v>
      </c>
      <c r="CQ34" t="e" cm="1">
        <f t="array" ref="CQ34">_xlfn.IFNA(VLOOKUP($A34,TRANSPOSE(#REF!),CQ$2+2,FALSE),0)</f>
        <v>#REF!</v>
      </c>
      <c r="CR34" t="e" cm="1">
        <f t="array" ref="CR34">_xlfn.IFNA(VLOOKUP($A34,TRANSPOSE(#REF!),CR$2+2,FALSE),0)</f>
        <v>#REF!</v>
      </c>
      <c r="CS34" t="e" cm="1">
        <f t="array" ref="CS34">_xlfn.IFNA(VLOOKUP($A34,TRANSPOSE(#REF!),CS$2+2,FALSE),0)</f>
        <v>#REF!</v>
      </c>
      <c r="CT34" t="e" cm="1">
        <f t="array" ref="CT34">_xlfn.IFNA(VLOOKUP($A34,TRANSPOSE(#REF!),CT$2+2,FALSE),0)</f>
        <v>#REF!</v>
      </c>
      <c r="CU34" t="e" cm="1">
        <f t="array" ref="CU34">_xlfn.IFNA(VLOOKUP($A34,TRANSPOSE(#REF!),CU$2+2,FALSE),0)</f>
        <v>#REF!</v>
      </c>
      <c r="CV34" t="e" cm="1">
        <f t="array" ref="CV34">_xlfn.IFNA(VLOOKUP($A34,TRANSPOSE(#REF!),CV$2+2,FALSE),0)</f>
        <v>#REF!</v>
      </c>
      <c r="CW34" t="e" cm="1">
        <f t="array" ref="CW34">_xlfn.IFNA(VLOOKUP($A34,TRANSPOSE(#REF!),CW$2+2,FALSE),0)</f>
        <v>#REF!</v>
      </c>
      <c r="CX34" t="e" cm="1">
        <f t="array" ref="CX34">_xlfn.IFNA(VLOOKUP($A34,TRANSPOSE(#REF!),CX$2+2,FALSE),0)</f>
        <v>#REF!</v>
      </c>
      <c r="CY34" t="e" cm="1">
        <f t="array" ref="CY34">_xlfn.IFNA(VLOOKUP($A34,TRANSPOSE(#REF!),CY$2+2,FALSE),0)</f>
        <v>#REF!</v>
      </c>
      <c r="CZ34" t="e" cm="1">
        <f t="array" ref="CZ34">_xlfn.IFNA(VLOOKUP($A34,TRANSPOSE(#REF!),CZ$2+2,FALSE),0)</f>
        <v>#REF!</v>
      </c>
      <c r="DA34" t="e" cm="1">
        <f t="array" ref="DA34">_xlfn.IFNA(VLOOKUP($A34,TRANSPOSE(#REF!),DA$2+2,FALSE),0)</f>
        <v>#REF!</v>
      </c>
      <c r="DB34" t="e" cm="1">
        <f t="array" ref="DB34">_xlfn.IFNA(VLOOKUP($A34,TRANSPOSE(#REF!),DB$2+2,FALSE),0)</f>
        <v>#REF!</v>
      </c>
      <c r="DC34" t="e" cm="1">
        <f t="array" ref="DC34">_xlfn.IFNA(VLOOKUP($A34,TRANSPOSE(#REF!),DC$2+2,FALSE),0)</f>
        <v>#REF!</v>
      </c>
      <c r="DD34" t="e" cm="1">
        <f t="array" ref="DD34">_xlfn.IFNA(VLOOKUP($A34,TRANSPOSE(#REF!),DD$2+2,FALSE),0)</f>
        <v>#REF!</v>
      </c>
      <c r="DE34" t="e" cm="1">
        <f t="array" ref="DE34">_xlfn.IFNA(VLOOKUP($A34,TRANSPOSE(#REF!),DE$2+2,FALSE),0)</f>
        <v>#REF!</v>
      </c>
      <c r="DF34" t="e" cm="1">
        <f t="array" ref="DF34">_xlfn.IFNA(VLOOKUP($A34,TRANSPOSE(#REF!),DF$2+2,FALSE),0)</f>
        <v>#REF!</v>
      </c>
      <c r="DG34" t="e" cm="1">
        <f t="array" ref="DG34">_xlfn.IFNA(VLOOKUP($A34,TRANSPOSE(#REF!),DG$2+2,FALSE),0)</f>
        <v>#REF!</v>
      </c>
      <c r="DH34" t="e" cm="1">
        <f t="array" ref="DH34">_xlfn.IFNA(VLOOKUP($A34,TRANSPOSE(#REF!),DH$2+2,FALSE),0)</f>
        <v>#REF!</v>
      </c>
      <c r="DI34" t="e" cm="1">
        <f t="array" ref="DI34">_xlfn.IFNA(VLOOKUP($A34,TRANSPOSE(#REF!),DI$2+2,FALSE),0)</f>
        <v>#REF!</v>
      </c>
      <c r="DJ34" t="e" cm="1">
        <f t="array" ref="DJ34">_xlfn.IFNA(VLOOKUP($A34,TRANSPOSE(#REF!),DJ$2+2,FALSE),0)</f>
        <v>#REF!</v>
      </c>
      <c r="DK34" t="e" cm="1">
        <f t="array" ref="DK34">_xlfn.IFNA(VLOOKUP($A34,TRANSPOSE(#REF!),DK$2+2,FALSE),0)</f>
        <v>#REF!</v>
      </c>
      <c r="DL34" t="e" cm="1">
        <f t="array" ref="DL34">_xlfn.IFNA(VLOOKUP($A34,TRANSPOSE(#REF!),DL$2+2,FALSE),0)</f>
        <v>#REF!</v>
      </c>
      <c r="DM34" t="e" cm="1">
        <f t="array" ref="DM34">_xlfn.IFNA(VLOOKUP($A34,TRANSPOSE(#REF!),DM$2+2,FALSE),0)</f>
        <v>#REF!</v>
      </c>
      <c r="DN34" t="e" cm="1">
        <f t="array" ref="DN34">_xlfn.IFNA(VLOOKUP($A34,TRANSPOSE(#REF!),DN$2+2,FALSE),0)</f>
        <v>#REF!</v>
      </c>
      <c r="DO34" t="e" cm="1">
        <f t="array" ref="DO34">_xlfn.IFNA(VLOOKUP($A34,TRANSPOSE(#REF!),DO$2+2,FALSE),0)</f>
        <v>#REF!</v>
      </c>
      <c r="DP34" t="e" cm="1">
        <f t="array" ref="DP34">_xlfn.IFNA(VLOOKUP($A34,TRANSPOSE(#REF!),DP$2+2,FALSE),0)</f>
        <v>#REF!</v>
      </c>
      <c r="DQ34" t="e" cm="1">
        <f t="array" ref="DQ34">_xlfn.IFNA(VLOOKUP($A34,TRANSPOSE(#REF!),DQ$2+2,FALSE),0)</f>
        <v>#REF!</v>
      </c>
      <c r="DR34" t="e" cm="1">
        <f t="array" ref="DR34">_xlfn.IFNA(VLOOKUP($A34,TRANSPOSE(#REF!),DR$2+2,FALSE),0)</f>
        <v>#REF!</v>
      </c>
      <c r="DS34" t="e" cm="1">
        <f t="array" ref="DS34">_xlfn.IFNA(VLOOKUP($A34,TRANSPOSE(#REF!),DS$2+2,FALSE),0)</f>
        <v>#REF!</v>
      </c>
      <c r="DT34" t="e" cm="1">
        <f t="array" ref="DT34">_xlfn.IFNA(VLOOKUP($A34,TRANSPOSE(#REF!),DT$2+2,FALSE),0)</f>
        <v>#REF!</v>
      </c>
      <c r="DU34" t="e" cm="1">
        <f t="array" ref="DU34">_xlfn.IFNA(VLOOKUP($A34,TRANSPOSE(#REF!),DU$2+2,FALSE),0)</f>
        <v>#REF!</v>
      </c>
      <c r="DV34" t="e" cm="1">
        <f t="array" ref="DV34">_xlfn.IFNA(VLOOKUP($A34,TRANSPOSE(#REF!),DV$2+2,FALSE),0)</f>
        <v>#REF!</v>
      </c>
      <c r="DW34" t="e" cm="1">
        <f t="array" ref="DW34">_xlfn.IFNA(VLOOKUP($A34,TRANSPOSE(#REF!),DW$2+2,FALSE),0)</f>
        <v>#REF!</v>
      </c>
      <c r="DX34" t="e" cm="1">
        <f t="array" ref="DX34">_xlfn.IFNA(VLOOKUP($A34,TRANSPOSE(#REF!),DX$2+2,FALSE),0)</f>
        <v>#REF!</v>
      </c>
      <c r="DY34" t="e" cm="1">
        <f t="array" ref="DY34">_xlfn.IFNA(VLOOKUP($A34,TRANSPOSE(#REF!),DY$2+2,FALSE),0)</f>
        <v>#REF!</v>
      </c>
      <c r="DZ34" t="e" cm="1">
        <f t="array" ref="DZ34">_xlfn.IFNA(VLOOKUP($A34,TRANSPOSE(#REF!),DZ$2+2,FALSE),0)</f>
        <v>#REF!</v>
      </c>
      <c r="EA34" t="e" cm="1">
        <f t="array" ref="EA34">_xlfn.IFNA(VLOOKUP($A34,TRANSPOSE(#REF!),EA$2+2,FALSE),0)</f>
        <v>#REF!</v>
      </c>
      <c r="EB34" t="e" cm="1">
        <f t="array" ref="EB34">_xlfn.IFNA(VLOOKUP($A34,TRANSPOSE(#REF!),EB$2+2,FALSE),0)</f>
        <v>#REF!</v>
      </c>
      <c r="EC34" t="e" cm="1">
        <f t="array" ref="EC34">_xlfn.IFNA(VLOOKUP($A34,TRANSPOSE(#REF!),EC$2+2,FALSE),0)</f>
        <v>#REF!</v>
      </c>
      <c r="ED34" t="e" cm="1">
        <f t="array" ref="ED34">_xlfn.IFNA(VLOOKUP($A34,TRANSPOSE(#REF!),ED$2+2,FALSE),0)</f>
        <v>#REF!</v>
      </c>
      <c r="EE34" t="e" cm="1">
        <f t="array" ref="EE34">_xlfn.IFNA(VLOOKUP($A34,TRANSPOSE(#REF!),EE$2+2,FALSE),0)</f>
        <v>#REF!</v>
      </c>
      <c r="EF34" t="e" cm="1">
        <f t="array" ref="EF34">_xlfn.IFNA(VLOOKUP($A34,TRANSPOSE(#REF!),EF$2+2,FALSE),0)</f>
        <v>#REF!</v>
      </c>
      <c r="EG34" t="e" cm="1">
        <f t="array" ref="EG34">_xlfn.IFNA(VLOOKUP($A34,TRANSPOSE(#REF!),EG$2+2,FALSE),0)</f>
        <v>#REF!</v>
      </c>
      <c r="EH34" t="e" cm="1">
        <f t="array" ref="EH34">_xlfn.IFNA(VLOOKUP($A34,TRANSPOSE(#REF!),EH$2+2,FALSE),0)</f>
        <v>#REF!</v>
      </c>
      <c r="EI34" t="e" cm="1">
        <f t="array" ref="EI34">_xlfn.IFNA(VLOOKUP($A34,TRANSPOSE(#REF!),EI$2+2,FALSE),0)</f>
        <v>#REF!</v>
      </c>
      <c r="EJ34" t="e" cm="1">
        <f t="array" ref="EJ34">_xlfn.IFNA(VLOOKUP($A34,TRANSPOSE(#REF!),EJ$2+2,FALSE),0)</f>
        <v>#REF!</v>
      </c>
      <c r="EK34" t="e" cm="1">
        <f t="array" ref="EK34">_xlfn.IFNA(VLOOKUP($A34,TRANSPOSE(#REF!),EK$2+2,FALSE),0)</f>
        <v>#REF!</v>
      </c>
      <c r="EL34" t="e" cm="1">
        <f t="array" ref="EL34">_xlfn.IFNA(VLOOKUP($A34,TRANSPOSE(#REF!),EL$2+2,FALSE),0)</f>
        <v>#REF!</v>
      </c>
      <c r="EM34" t="e" cm="1">
        <f t="array" ref="EM34">_xlfn.IFNA(VLOOKUP($A34,TRANSPOSE(#REF!),EM$2+2,FALSE),0)</f>
        <v>#REF!</v>
      </c>
      <c r="EN34" t="e" cm="1">
        <f t="array" ref="EN34">_xlfn.IFNA(VLOOKUP($A34,TRANSPOSE(#REF!),EN$2+2,FALSE),0)</f>
        <v>#REF!</v>
      </c>
      <c r="EO34" t="e" cm="1">
        <f t="array" ref="EO34">_xlfn.IFNA(VLOOKUP($A34,TRANSPOSE(#REF!),EO$2+2,FALSE),0)</f>
        <v>#REF!</v>
      </c>
      <c r="EP34" t="e" cm="1">
        <f t="array" ref="EP34">_xlfn.IFNA(VLOOKUP($A34,TRANSPOSE(#REF!),EP$2+2,FALSE),0)</f>
        <v>#REF!</v>
      </c>
      <c r="EQ34" t="e" cm="1">
        <f t="array" ref="EQ34">_xlfn.IFNA(VLOOKUP($A34,TRANSPOSE(#REF!),EQ$2+2,FALSE),0)</f>
        <v>#REF!</v>
      </c>
      <c r="ER34" t="e" cm="1">
        <f t="array" ref="ER34">_xlfn.IFNA(VLOOKUP($A34,TRANSPOSE(#REF!),ER$2+2,FALSE),0)</f>
        <v>#REF!</v>
      </c>
      <c r="ES34" t="e" cm="1">
        <f t="array" ref="ES34">_xlfn.IFNA(VLOOKUP($A34,TRANSPOSE(#REF!),ES$2+2,FALSE),0)</f>
        <v>#REF!</v>
      </c>
      <c r="ET34" t="e" cm="1">
        <f t="array" ref="ET34">_xlfn.IFNA(VLOOKUP($A34,TRANSPOSE(#REF!),ET$2+2,FALSE),0)</f>
        <v>#REF!</v>
      </c>
      <c r="EU34" t="e" cm="1">
        <f t="array" ref="EU34">_xlfn.IFNA(VLOOKUP($A34,TRANSPOSE(#REF!),EU$2+2,FALSE),0)</f>
        <v>#REF!</v>
      </c>
      <c r="EV34" t="e" cm="1">
        <f t="array" ref="EV34">_xlfn.IFNA(VLOOKUP($A34,TRANSPOSE(#REF!),EV$2+2,FALSE),0)</f>
        <v>#REF!</v>
      </c>
      <c r="EW34" t="e" cm="1">
        <f t="array" ref="EW34">_xlfn.IFNA(VLOOKUP($A34,TRANSPOSE(#REF!),EW$2+2,FALSE),0)</f>
        <v>#REF!</v>
      </c>
      <c r="EX34" t="e" cm="1">
        <f t="array" ref="EX34">_xlfn.IFNA(VLOOKUP($A34,TRANSPOSE(#REF!),EX$2+2,FALSE),0)</f>
        <v>#REF!</v>
      </c>
      <c r="EY34" t="e" cm="1">
        <f t="array" ref="EY34">_xlfn.IFNA(VLOOKUP($A34,TRANSPOSE(#REF!),EY$2+2,FALSE),0)</f>
        <v>#REF!</v>
      </c>
      <c r="EZ34" t="e" cm="1">
        <f t="array" ref="EZ34">_xlfn.IFNA(VLOOKUP($A34,TRANSPOSE(#REF!),EZ$2+2,FALSE),0)</f>
        <v>#REF!</v>
      </c>
      <c r="FA34" t="e" cm="1">
        <f t="array" ref="FA34">_xlfn.IFNA(VLOOKUP($A34,TRANSPOSE(#REF!),FA$2+2,FALSE),0)</f>
        <v>#REF!</v>
      </c>
      <c r="FB34" t="e" cm="1">
        <f t="array" ref="FB34">_xlfn.IFNA(VLOOKUP($A34,TRANSPOSE(#REF!),FB$2+2,FALSE),0)</f>
        <v>#REF!</v>
      </c>
      <c r="FC34" t="e" cm="1">
        <f t="array" ref="FC34">_xlfn.IFNA(VLOOKUP($A34,TRANSPOSE(#REF!),FC$2+2,FALSE),0)</f>
        <v>#REF!</v>
      </c>
      <c r="FD34" t="e" cm="1">
        <f t="array" ref="FD34">_xlfn.IFNA(VLOOKUP($A34,TRANSPOSE(#REF!),FD$2+2,FALSE),0)</f>
        <v>#REF!</v>
      </c>
      <c r="FE34" t="e" cm="1">
        <f t="array" ref="FE34">_xlfn.IFNA(VLOOKUP($A34,TRANSPOSE(#REF!),FE$2+2,FALSE),0)</f>
        <v>#REF!</v>
      </c>
      <c r="FF34" t="e" cm="1">
        <f t="array" ref="FF34">_xlfn.IFNA(VLOOKUP($A34,TRANSPOSE(#REF!),FF$2+2,FALSE),0)</f>
        <v>#REF!</v>
      </c>
      <c r="FG34" t="e" cm="1">
        <f t="array" ref="FG34">_xlfn.IFNA(VLOOKUP($A34,TRANSPOSE(#REF!),FG$2+2,FALSE),0)</f>
        <v>#REF!</v>
      </c>
      <c r="FH34" t="e" cm="1">
        <f t="array" ref="FH34">_xlfn.IFNA(VLOOKUP($A34,TRANSPOSE(#REF!),FH$2+2,FALSE),0)</f>
        <v>#REF!</v>
      </c>
      <c r="FI34" t="e" cm="1">
        <f t="array" ref="FI34">_xlfn.IFNA(VLOOKUP($A34,TRANSPOSE(#REF!),FI$2+2,FALSE),0)</f>
        <v>#REF!</v>
      </c>
      <c r="FJ34" t="e" cm="1">
        <f t="array" ref="FJ34">_xlfn.IFNA(VLOOKUP($A34,TRANSPOSE(#REF!),FJ$2+2,FALSE),0)</f>
        <v>#REF!</v>
      </c>
      <c r="FK34" t="e" cm="1">
        <f t="array" ref="FK34">_xlfn.IFNA(VLOOKUP($A34,TRANSPOSE(#REF!),FK$2+2,FALSE),0)</f>
        <v>#REF!</v>
      </c>
      <c r="FL34" t="e" cm="1">
        <f t="array" ref="FL34">_xlfn.IFNA(VLOOKUP($A34,TRANSPOSE(#REF!),FL$2+2,FALSE),0)</f>
        <v>#REF!</v>
      </c>
      <c r="FM34" t="e" cm="1">
        <f t="array" ref="FM34">_xlfn.IFNA(VLOOKUP($A34,TRANSPOSE(#REF!),FM$2+2,FALSE),0)</f>
        <v>#REF!</v>
      </c>
      <c r="FN34" t="e" cm="1">
        <f t="array" ref="FN34">_xlfn.IFNA(VLOOKUP($A34,TRANSPOSE(#REF!),FN$2+2,FALSE),0)</f>
        <v>#REF!</v>
      </c>
      <c r="FO34" t="e" cm="1">
        <f t="array" ref="FO34">_xlfn.IFNA(VLOOKUP($A34,TRANSPOSE(#REF!),FO$2+2,FALSE),0)</f>
        <v>#REF!</v>
      </c>
      <c r="FP34" t="e" cm="1">
        <f t="array" ref="FP34">_xlfn.IFNA(VLOOKUP($A34,TRANSPOSE(#REF!),FP$2+2,FALSE),0)</f>
        <v>#REF!</v>
      </c>
      <c r="FQ34" t="e" cm="1">
        <f t="array" ref="FQ34">_xlfn.IFNA(VLOOKUP($A34,TRANSPOSE(#REF!),FQ$2+2,FALSE),0)</f>
        <v>#REF!</v>
      </c>
      <c r="FR34" t="e" cm="1">
        <f t="array" ref="FR34">_xlfn.IFNA(VLOOKUP($A34,TRANSPOSE(#REF!),FR$2+2,FALSE),0)</f>
        <v>#REF!</v>
      </c>
      <c r="FS34" t="e" cm="1">
        <f t="array" ref="FS34">_xlfn.IFNA(VLOOKUP($A34,TRANSPOSE(#REF!),FS$2+2,FALSE),0)</f>
        <v>#REF!</v>
      </c>
      <c r="FT34" t="e" cm="1">
        <f t="array" ref="FT34">_xlfn.IFNA(VLOOKUP($A34,TRANSPOSE(#REF!),FT$2+2,FALSE),0)</f>
        <v>#REF!</v>
      </c>
      <c r="FU34" t="e" cm="1">
        <f t="array" ref="FU34">_xlfn.IFNA(VLOOKUP($A34,TRANSPOSE(#REF!),FU$2+2,FALSE),0)</f>
        <v>#REF!</v>
      </c>
      <c r="FV34" t="e" cm="1">
        <f t="array" ref="FV34">_xlfn.IFNA(VLOOKUP($A34,TRANSPOSE(#REF!),FV$2+2,FALSE),0)</f>
        <v>#REF!</v>
      </c>
      <c r="FW34" t="e" cm="1">
        <f t="array" ref="FW34">_xlfn.IFNA(VLOOKUP($A34,TRANSPOSE(#REF!),FW$2+2,FALSE),0)</f>
        <v>#REF!</v>
      </c>
      <c r="FX34" t="e" cm="1">
        <f t="array" ref="FX34">_xlfn.IFNA(VLOOKUP($A34,TRANSPOSE(#REF!),FX$2+2,FALSE),0)</f>
        <v>#REF!</v>
      </c>
      <c r="FY34" t="e" cm="1">
        <f t="array" ref="FY34">_xlfn.IFNA(VLOOKUP($A34,TRANSPOSE(#REF!),FY$2+2,FALSE),0)</f>
        <v>#REF!</v>
      </c>
      <c r="FZ34" t="e" cm="1">
        <f t="array" ref="FZ34">_xlfn.IFNA(VLOOKUP($A34,TRANSPOSE(#REF!),FZ$2+2,FALSE),0)</f>
        <v>#REF!</v>
      </c>
      <c r="GA34" t="e" cm="1">
        <f t="array" ref="GA34">_xlfn.IFNA(VLOOKUP($A34,TRANSPOSE(#REF!),GA$2+2,FALSE),0)</f>
        <v>#REF!</v>
      </c>
      <c r="GB34" t="e" cm="1">
        <f t="array" ref="GB34">_xlfn.IFNA(VLOOKUP($A34,TRANSPOSE(#REF!),GB$2+2,FALSE),0)</f>
        <v>#REF!</v>
      </c>
      <c r="GC34" t="e" cm="1">
        <f t="array" ref="GC34">_xlfn.IFNA(VLOOKUP($A34,TRANSPOSE(#REF!),GC$2+2,FALSE),0)</f>
        <v>#REF!</v>
      </c>
      <c r="GD34" t="e" cm="1">
        <f t="array" ref="GD34">_xlfn.IFNA(VLOOKUP($A34,TRANSPOSE(#REF!),GD$2+2,FALSE),0)</f>
        <v>#REF!</v>
      </c>
      <c r="GE34" t="e" cm="1">
        <f t="array" ref="GE34">_xlfn.IFNA(VLOOKUP($A34,TRANSPOSE(#REF!),GE$2+2,FALSE),0)</f>
        <v>#REF!</v>
      </c>
      <c r="GF34" t="e" cm="1">
        <f t="array" ref="GF34">_xlfn.IFNA(VLOOKUP($A34,TRANSPOSE(#REF!),GF$2+2,FALSE),0)</f>
        <v>#REF!</v>
      </c>
      <c r="GG34" t="e" cm="1">
        <f t="array" ref="GG34">_xlfn.IFNA(VLOOKUP($A34,TRANSPOSE(#REF!),GG$2+2,FALSE),0)</f>
        <v>#REF!</v>
      </c>
      <c r="GH34" t="e" cm="1">
        <f t="array" ref="GH34">_xlfn.IFNA(VLOOKUP($A34,TRANSPOSE(#REF!),GH$2+2,FALSE),0)</f>
        <v>#REF!</v>
      </c>
      <c r="GI34" t="e" cm="1">
        <f t="array" ref="GI34">_xlfn.IFNA(VLOOKUP($A34,TRANSPOSE(#REF!),GI$2+2,FALSE),0)</f>
        <v>#REF!</v>
      </c>
      <c r="GJ34" t="e" cm="1">
        <f t="array" ref="GJ34">_xlfn.IFNA(VLOOKUP($A34,TRANSPOSE(#REF!),GJ$2+2,FALSE),0)</f>
        <v>#REF!</v>
      </c>
      <c r="GK34" t="e" cm="1">
        <f t="array" ref="GK34">_xlfn.IFNA(VLOOKUP($A34,TRANSPOSE(#REF!),GK$2+2,FALSE),0)</f>
        <v>#REF!</v>
      </c>
      <c r="GL34" t="e" cm="1">
        <f t="array" ref="GL34">_xlfn.IFNA(VLOOKUP($A34,TRANSPOSE(#REF!),GL$2+2,FALSE),0)</f>
        <v>#REF!</v>
      </c>
      <c r="GM34" t="e" cm="1">
        <f t="array" ref="GM34">_xlfn.IFNA(VLOOKUP($A34,TRANSPOSE(#REF!),GM$2+2,FALSE),0)</f>
        <v>#REF!</v>
      </c>
      <c r="GN34" t="e" cm="1">
        <f t="array" ref="GN34">_xlfn.IFNA(VLOOKUP($A34,TRANSPOSE(#REF!),GN$2+2,FALSE),0)</f>
        <v>#REF!</v>
      </c>
      <c r="GO34" t="e" cm="1">
        <f t="array" ref="GO34">_xlfn.IFNA(VLOOKUP($A34,TRANSPOSE(#REF!),GO$2+2,FALSE),0)</f>
        <v>#REF!</v>
      </c>
      <c r="GP34" t="e" cm="1">
        <f t="array" ref="GP34">_xlfn.IFNA(VLOOKUP($A34,TRANSPOSE(#REF!),GP$2+2,FALSE),0)</f>
        <v>#REF!</v>
      </c>
      <c r="GQ34" t="e" cm="1">
        <f t="array" ref="GQ34">_xlfn.IFNA(VLOOKUP($A34,TRANSPOSE(#REF!),GQ$2+2,FALSE),0)</f>
        <v>#REF!</v>
      </c>
      <c r="GR34" t="e" cm="1">
        <f t="array" ref="GR34">_xlfn.IFNA(VLOOKUP($A34,TRANSPOSE(#REF!),GR$2+2,FALSE),0)</f>
        <v>#REF!</v>
      </c>
      <c r="GS34" t="e" cm="1">
        <f t="array" ref="GS34">_xlfn.IFNA(VLOOKUP($A34,TRANSPOSE(#REF!),GS$2+2,FALSE),0)</f>
        <v>#REF!</v>
      </c>
      <c r="GT34" t="e" cm="1">
        <f t="array" ref="GT34">_xlfn.IFNA(VLOOKUP($A34,TRANSPOSE(#REF!),GT$2+2,FALSE),0)</f>
        <v>#REF!</v>
      </c>
      <c r="GU34" t="e" cm="1">
        <f t="array" ref="GU34">_xlfn.IFNA(VLOOKUP($A34,TRANSPOSE(#REF!),GU$2+2,FALSE),0)</f>
        <v>#REF!</v>
      </c>
      <c r="GV34" t="e" cm="1">
        <f t="array" ref="GV34">_xlfn.IFNA(VLOOKUP($A34,TRANSPOSE(#REF!),GV$2+2,FALSE),0)</f>
        <v>#REF!</v>
      </c>
      <c r="GW34" t="e" cm="1">
        <f t="array" ref="GW34">_xlfn.IFNA(VLOOKUP($A34,TRANSPOSE(#REF!),GW$2+2,FALSE),0)</f>
        <v>#REF!</v>
      </c>
      <c r="GX34" t="e" cm="1">
        <f t="array" ref="GX34">_xlfn.IFNA(VLOOKUP($A34,TRANSPOSE(#REF!),GX$2+2,FALSE),0)</f>
        <v>#REF!</v>
      </c>
      <c r="GY34" t="e" cm="1">
        <f t="array" ref="GY34">_xlfn.IFNA(VLOOKUP($A34,TRANSPOSE(#REF!),GY$2+2,FALSE),0)</f>
        <v>#REF!</v>
      </c>
      <c r="GZ34" t="e" cm="1">
        <f t="array" ref="GZ34">_xlfn.IFNA(VLOOKUP($A34,TRANSPOSE(#REF!),GZ$2+2,FALSE),0)</f>
        <v>#REF!</v>
      </c>
      <c r="HA34" t="e" cm="1">
        <f t="array" ref="HA34">_xlfn.IFNA(VLOOKUP($A34,TRANSPOSE(#REF!),HA$2+2,FALSE),0)</f>
        <v>#REF!</v>
      </c>
      <c r="HB34" t="e" cm="1">
        <f t="array" ref="HB34">_xlfn.IFNA(VLOOKUP($A34,TRANSPOSE(#REF!),HB$2+2,FALSE),0)</f>
        <v>#REF!</v>
      </c>
      <c r="HC34" t="e" cm="1">
        <f t="array" ref="HC34">_xlfn.IFNA(VLOOKUP($A34,TRANSPOSE(#REF!),HC$2+2,FALSE),0)</f>
        <v>#REF!</v>
      </c>
      <c r="HD34" t="e" cm="1">
        <f t="array" ref="HD34">_xlfn.IFNA(VLOOKUP($A34,TRANSPOSE(#REF!),HD$2+2,FALSE),0)</f>
        <v>#REF!</v>
      </c>
      <c r="HE34" t="e" cm="1">
        <f t="array" ref="HE34">_xlfn.IFNA(VLOOKUP($A34,TRANSPOSE(#REF!),HE$2+2,FALSE),0)</f>
        <v>#REF!</v>
      </c>
      <c r="HF34" t="e" cm="1">
        <f t="array" ref="HF34">_xlfn.IFNA(VLOOKUP($A34,TRANSPOSE(#REF!),HF$2+2,FALSE),0)</f>
        <v>#REF!</v>
      </c>
      <c r="HG34" t="e" cm="1">
        <f t="array" ref="HG34">_xlfn.IFNA(VLOOKUP($A34,TRANSPOSE(#REF!),HG$2+2,FALSE),0)</f>
        <v>#REF!</v>
      </c>
      <c r="HH34" t="e" cm="1">
        <f t="array" ref="HH34">_xlfn.IFNA(VLOOKUP($A34,TRANSPOSE(#REF!),HH$2+2,FALSE),0)</f>
        <v>#REF!</v>
      </c>
      <c r="HI34" t="e" cm="1">
        <f t="array" ref="HI34">_xlfn.IFNA(VLOOKUP($A34,TRANSPOSE(#REF!),HI$2+2,FALSE),0)</f>
        <v>#REF!</v>
      </c>
      <c r="HJ34" t="e" cm="1">
        <f t="array" ref="HJ34">_xlfn.IFNA(VLOOKUP($A34,TRANSPOSE(#REF!),HJ$2+2,FALSE),0)</f>
        <v>#REF!</v>
      </c>
      <c r="HK34" t="e" cm="1">
        <f t="array" ref="HK34">_xlfn.IFNA(VLOOKUP($A34,TRANSPOSE(#REF!),HK$2+2,FALSE),0)</f>
        <v>#REF!</v>
      </c>
      <c r="HL34" t="e" cm="1">
        <f t="array" ref="HL34">_xlfn.IFNA(VLOOKUP($A34,TRANSPOSE(#REF!),HL$2+2,FALSE),0)</f>
        <v>#REF!</v>
      </c>
      <c r="HM34" t="e" cm="1">
        <f t="array" ref="HM34">_xlfn.IFNA(VLOOKUP($A34,TRANSPOSE(#REF!),HM$2+2,FALSE),0)</f>
        <v>#REF!</v>
      </c>
      <c r="HN34" t="e" cm="1">
        <f t="array" ref="HN34">_xlfn.IFNA(VLOOKUP($A34,TRANSPOSE(#REF!),HN$2+2,FALSE),0)</f>
        <v>#REF!</v>
      </c>
      <c r="HO34" t="e" cm="1">
        <f t="array" ref="HO34">_xlfn.IFNA(VLOOKUP($A34,TRANSPOSE(#REF!),HO$2+2,FALSE),0)</f>
        <v>#REF!</v>
      </c>
      <c r="HP34" t="e" cm="1">
        <f t="array" ref="HP34">_xlfn.IFNA(VLOOKUP($A34,TRANSPOSE(#REF!),HP$2+2,FALSE),0)</f>
        <v>#REF!</v>
      </c>
      <c r="HQ34" t="e" cm="1">
        <f t="array" ref="HQ34">_xlfn.IFNA(VLOOKUP($A34,TRANSPOSE(#REF!),HQ$2+2,FALSE),0)</f>
        <v>#REF!</v>
      </c>
      <c r="HR34" t="e" cm="1">
        <f t="array" ref="HR34">_xlfn.IFNA(VLOOKUP($A34,TRANSPOSE(#REF!),HR$2+2,FALSE),0)</f>
        <v>#REF!</v>
      </c>
      <c r="HS34" t="e" cm="1">
        <f t="array" ref="HS34">_xlfn.IFNA(VLOOKUP($A34,TRANSPOSE(#REF!),HS$2+2,FALSE),0)</f>
        <v>#REF!</v>
      </c>
      <c r="HT34" t="e" cm="1">
        <f t="array" ref="HT34">_xlfn.IFNA(VLOOKUP($A34,TRANSPOSE(#REF!),HT$2+2,FALSE),0)</f>
        <v>#REF!</v>
      </c>
      <c r="HU34" t="e" cm="1">
        <f t="array" ref="HU34">_xlfn.IFNA(VLOOKUP($A34,TRANSPOSE(#REF!),HU$2+2,FALSE),0)</f>
        <v>#REF!</v>
      </c>
      <c r="HV34" t="e" cm="1">
        <f t="array" ref="HV34">_xlfn.IFNA(VLOOKUP($A34,TRANSPOSE(#REF!),HV$2+2,FALSE),0)</f>
        <v>#REF!</v>
      </c>
      <c r="HW34" t="e" cm="1">
        <f t="array" ref="HW34">_xlfn.IFNA(VLOOKUP($A34,TRANSPOSE(#REF!),HW$2+2,FALSE),0)</f>
        <v>#REF!</v>
      </c>
      <c r="HX34" t="e" cm="1">
        <f t="array" ref="HX34">_xlfn.IFNA(VLOOKUP($A34,TRANSPOSE(#REF!),HX$2+2,FALSE),0)</f>
        <v>#REF!</v>
      </c>
      <c r="HY34" t="e" cm="1">
        <f t="array" ref="HY34">_xlfn.IFNA(VLOOKUP($A34,TRANSPOSE(#REF!),HY$2+2,FALSE),0)</f>
        <v>#REF!</v>
      </c>
      <c r="HZ34" t="e" cm="1">
        <f t="array" ref="HZ34">_xlfn.IFNA(VLOOKUP($A34,TRANSPOSE(#REF!),HZ$2+2,FALSE),0)</f>
        <v>#REF!</v>
      </c>
      <c r="IA34" t="e" cm="1">
        <f t="array" ref="IA34">_xlfn.IFNA(VLOOKUP($A34,TRANSPOSE(#REF!),IA$2+2,FALSE),0)</f>
        <v>#REF!</v>
      </c>
      <c r="IB34" t="e" cm="1">
        <f t="array" ref="IB34">_xlfn.IFNA(VLOOKUP($A34,TRANSPOSE(#REF!),IB$2+2,FALSE),0)</f>
        <v>#REF!</v>
      </c>
      <c r="IC34" t="e" cm="1">
        <f t="array" ref="IC34">_xlfn.IFNA(VLOOKUP($A34,TRANSPOSE(#REF!),IC$2+2,FALSE),0)</f>
        <v>#REF!</v>
      </c>
      <c r="ID34" t="e" cm="1">
        <f t="array" ref="ID34">_xlfn.IFNA(VLOOKUP($A34,TRANSPOSE(#REF!),ID$2+2,FALSE),0)</f>
        <v>#REF!</v>
      </c>
      <c r="IE34" t="e" cm="1">
        <f t="array" ref="IE34">_xlfn.IFNA(VLOOKUP($A34,TRANSPOSE(#REF!),IE$2+2,FALSE),0)</f>
        <v>#REF!</v>
      </c>
      <c r="IF34" t="e" cm="1">
        <f t="array" ref="IF34">_xlfn.IFNA(VLOOKUP($A34,TRANSPOSE(#REF!),IF$2+2,FALSE),0)</f>
        <v>#REF!</v>
      </c>
      <c r="IG34" t="e" cm="1">
        <f t="array" ref="IG34">_xlfn.IFNA(VLOOKUP($A34,TRANSPOSE(#REF!),IG$2+2,FALSE),0)</f>
        <v>#REF!</v>
      </c>
      <c r="IH34" t="e" cm="1">
        <f t="array" ref="IH34">_xlfn.IFNA(VLOOKUP($A34,TRANSPOSE(#REF!),IH$2+2,FALSE),0)</f>
        <v>#REF!</v>
      </c>
      <c r="II34" t="e" cm="1">
        <f t="array" ref="II34">_xlfn.IFNA(VLOOKUP($A34,TRANSPOSE(#REF!),II$2+2,FALSE),0)</f>
        <v>#REF!</v>
      </c>
      <c r="IJ34" t="e" cm="1">
        <f t="array" ref="IJ34">_xlfn.IFNA(VLOOKUP($A34,TRANSPOSE(#REF!),IJ$2+2,FALSE),0)</f>
        <v>#REF!</v>
      </c>
      <c r="IK34" t="e" cm="1">
        <f t="array" ref="IK34">_xlfn.IFNA(VLOOKUP($A34,TRANSPOSE(#REF!),IK$2+2,FALSE),0)</f>
        <v>#REF!</v>
      </c>
      <c r="IL34" t="e" cm="1">
        <f t="array" ref="IL34">_xlfn.IFNA(VLOOKUP($A34,TRANSPOSE(#REF!),IL$2+2,FALSE),0)</f>
        <v>#REF!</v>
      </c>
      <c r="IM34" t="e" cm="1">
        <f t="array" ref="IM34">_xlfn.IFNA(VLOOKUP($A34,TRANSPOSE(#REF!),IM$2+2,FALSE),0)</f>
        <v>#REF!</v>
      </c>
      <c r="IN34" t="e" cm="1">
        <f t="array" ref="IN34">_xlfn.IFNA(VLOOKUP($A34,TRANSPOSE(#REF!),IN$2+2,FALSE),0)</f>
        <v>#REF!</v>
      </c>
      <c r="IO34" t="e" cm="1">
        <f t="array" ref="IO34">_xlfn.IFNA(VLOOKUP($A34,TRANSPOSE(#REF!),IO$2+2,FALSE),0)</f>
        <v>#REF!</v>
      </c>
      <c r="IP34" t="e" cm="1">
        <f t="array" ref="IP34">_xlfn.IFNA(VLOOKUP($A34,TRANSPOSE(#REF!),IP$2+2,FALSE),0)</f>
        <v>#REF!</v>
      </c>
      <c r="IQ34" t="e" cm="1">
        <f t="array" ref="IQ34">_xlfn.IFNA(VLOOKUP($A34,TRANSPOSE(#REF!),IQ$2+2,FALSE),0)</f>
        <v>#REF!</v>
      </c>
      <c r="IR34" t="e" cm="1">
        <f t="array" ref="IR34">_xlfn.IFNA(VLOOKUP($A34,TRANSPOSE(#REF!),IR$2+2,FALSE),0)</f>
        <v>#REF!</v>
      </c>
      <c r="IS34" t="e" cm="1">
        <f t="array" ref="IS34">_xlfn.IFNA(VLOOKUP($A34,TRANSPOSE(#REF!),IS$2+2,FALSE),0)</f>
        <v>#REF!</v>
      </c>
      <c r="IT34" t="e" cm="1">
        <f t="array" ref="IT34">_xlfn.IFNA(VLOOKUP($A34,TRANSPOSE(#REF!),IT$2+2,FALSE),0)</f>
        <v>#REF!</v>
      </c>
      <c r="IU34" t="e" cm="1">
        <f t="array" ref="IU34">_xlfn.IFNA(VLOOKUP($A34,TRANSPOSE(#REF!),IU$2+2,FALSE),0)</f>
        <v>#REF!</v>
      </c>
      <c r="IV34" t="e" cm="1">
        <f t="array" ref="IV34">_xlfn.IFNA(VLOOKUP($A34,TRANSPOSE(#REF!),IV$2+2,FALSE),0)</f>
        <v>#REF!</v>
      </c>
      <c r="IW34" t="e" cm="1">
        <f t="array" ref="IW34">_xlfn.IFNA(VLOOKUP($A34,TRANSPOSE(#REF!),IW$2+2,FALSE),0)</f>
        <v>#REF!</v>
      </c>
      <c r="IX34" t="e" cm="1">
        <f t="array" ref="IX34">_xlfn.IFNA(VLOOKUP($A34,TRANSPOSE(#REF!),IX$2+2,FALSE),0)</f>
        <v>#REF!</v>
      </c>
      <c r="IY34" t="e" cm="1">
        <f t="array" ref="IY34">_xlfn.IFNA(VLOOKUP($A34,TRANSPOSE(#REF!),IY$2+2,FALSE),0)</f>
        <v>#REF!</v>
      </c>
      <c r="IZ34" t="e" cm="1">
        <f t="array" ref="IZ34">_xlfn.IFNA(VLOOKUP($A34,TRANSPOSE(#REF!),IZ$2+2,FALSE),0)</f>
        <v>#REF!</v>
      </c>
      <c r="JA34" t="e" cm="1">
        <f t="array" ref="JA34">_xlfn.IFNA(VLOOKUP($A34,TRANSPOSE(#REF!),JA$2+2,FALSE),0)</f>
        <v>#REF!</v>
      </c>
      <c r="JB34" t="e" cm="1">
        <f t="array" ref="JB34">_xlfn.IFNA(VLOOKUP($A34,TRANSPOSE(#REF!),JB$2+2,FALSE),0)</f>
        <v>#REF!</v>
      </c>
      <c r="JC34" t="e" cm="1">
        <f t="array" ref="JC34">_xlfn.IFNA(VLOOKUP($A34,TRANSPOSE(#REF!),JC$2+2,FALSE),0)</f>
        <v>#REF!</v>
      </c>
      <c r="JD34" t="e" cm="1">
        <f t="array" ref="JD34">_xlfn.IFNA(VLOOKUP($A34,TRANSPOSE(#REF!),JD$2+2,FALSE),0)</f>
        <v>#REF!</v>
      </c>
      <c r="JE34" t="e" cm="1">
        <f t="array" ref="JE34">_xlfn.IFNA(VLOOKUP($A34,TRANSPOSE(#REF!),JE$2+2,FALSE),0)</f>
        <v>#REF!</v>
      </c>
      <c r="JF34" t="e" cm="1">
        <f t="array" ref="JF34">_xlfn.IFNA(VLOOKUP($A34,TRANSPOSE(#REF!),JF$2+2,FALSE),0)</f>
        <v>#REF!</v>
      </c>
      <c r="JG34" t="e" cm="1">
        <f t="array" ref="JG34">_xlfn.IFNA(VLOOKUP($A34,TRANSPOSE(#REF!),JG$2+2,FALSE),0)</f>
        <v>#REF!</v>
      </c>
      <c r="JH34" t="e" cm="1">
        <f t="array" ref="JH34">_xlfn.IFNA(VLOOKUP($A34,TRANSPOSE(#REF!),JH$2+2,FALSE),0)</f>
        <v>#REF!</v>
      </c>
      <c r="JI34" t="e" cm="1">
        <f t="array" ref="JI34">_xlfn.IFNA(VLOOKUP($A34,TRANSPOSE(#REF!),JI$2+2,FALSE),0)</f>
        <v>#REF!</v>
      </c>
      <c r="JJ34" t="e" cm="1">
        <f t="array" ref="JJ34">_xlfn.IFNA(VLOOKUP($A34,TRANSPOSE(#REF!),JJ$2+2,FALSE),0)</f>
        <v>#REF!</v>
      </c>
      <c r="JK34" t="e" cm="1">
        <f t="array" ref="JK34">_xlfn.IFNA(VLOOKUP($A34,TRANSPOSE(#REF!),JK$2+2,FALSE),0)</f>
        <v>#REF!</v>
      </c>
      <c r="JL34" t="e" cm="1">
        <f t="array" ref="JL34">_xlfn.IFNA(VLOOKUP($A34,TRANSPOSE(#REF!),JL$2+2,FALSE),0)</f>
        <v>#REF!</v>
      </c>
      <c r="JM34" t="e" cm="1">
        <f t="array" ref="JM34">_xlfn.IFNA(VLOOKUP($A34,TRANSPOSE(#REF!),JM$2+2,FALSE),0)</f>
        <v>#REF!</v>
      </c>
      <c r="JN34" t="e" cm="1">
        <f t="array" ref="JN34">_xlfn.IFNA(VLOOKUP($A34,TRANSPOSE(#REF!),JN$2+2,FALSE),0)</f>
        <v>#REF!</v>
      </c>
      <c r="JO34" t="e" cm="1">
        <f t="array" ref="JO34">_xlfn.IFNA(VLOOKUP($A34,TRANSPOSE(#REF!),JO$2+2,FALSE),0)</f>
        <v>#REF!</v>
      </c>
      <c r="JP34" t="e" cm="1">
        <f t="array" ref="JP34">_xlfn.IFNA(VLOOKUP($A34,TRANSPOSE(#REF!),JP$2+2,FALSE),0)</f>
        <v>#REF!</v>
      </c>
      <c r="JQ34" t="e" cm="1">
        <f t="array" ref="JQ34">_xlfn.IFNA(VLOOKUP($A34,TRANSPOSE(#REF!),JQ$2+2,FALSE),0)</f>
        <v>#REF!</v>
      </c>
      <c r="JR34" t="e" cm="1">
        <f t="array" ref="JR34">_xlfn.IFNA(VLOOKUP($A34,TRANSPOSE(#REF!),JR$2+2,FALSE),0)</f>
        <v>#REF!</v>
      </c>
      <c r="JS34" t="e" cm="1">
        <f t="array" ref="JS34">_xlfn.IFNA(VLOOKUP($A34,TRANSPOSE(#REF!),JS$2+2,FALSE),0)</f>
        <v>#REF!</v>
      </c>
      <c r="JT34" t="e" cm="1">
        <f t="array" ref="JT34">_xlfn.IFNA(VLOOKUP($A34,TRANSPOSE(#REF!),JT$2+2,FALSE),0)</f>
        <v>#REF!</v>
      </c>
      <c r="JU34" t="e" cm="1">
        <f t="array" ref="JU34">_xlfn.IFNA(VLOOKUP($A34,TRANSPOSE(#REF!),JU$2+2,FALSE),0)</f>
        <v>#REF!</v>
      </c>
      <c r="JV34" t="e" cm="1">
        <f t="array" ref="JV34">_xlfn.IFNA(VLOOKUP($A34,TRANSPOSE(#REF!),JV$2+2,FALSE),0)</f>
        <v>#REF!</v>
      </c>
      <c r="JW34" t="e" cm="1">
        <f t="array" ref="JW34">_xlfn.IFNA(VLOOKUP($A34,TRANSPOSE(#REF!),JW$2+2,FALSE),0)</f>
        <v>#REF!</v>
      </c>
      <c r="JX34" t="e" cm="1">
        <f t="array" ref="JX34">_xlfn.IFNA(VLOOKUP($A34,TRANSPOSE(#REF!),JX$2+2,FALSE),0)</f>
        <v>#REF!</v>
      </c>
      <c r="JY34" t="e" cm="1">
        <f t="array" ref="JY34">_xlfn.IFNA(VLOOKUP($A34,TRANSPOSE(#REF!),JY$2+2,FALSE),0)</f>
        <v>#REF!</v>
      </c>
      <c r="JZ34" t="e" cm="1">
        <f t="array" ref="JZ34">_xlfn.IFNA(VLOOKUP($A34,TRANSPOSE(#REF!),JZ$2+2,FALSE),0)</f>
        <v>#REF!</v>
      </c>
      <c r="KA34" t="e" cm="1">
        <f t="array" ref="KA34">_xlfn.IFNA(VLOOKUP($A34,TRANSPOSE(#REF!),KA$2+2,FALSE),0)</f>
        <v>#REF!</v>
      </c>
      <c r="KB34" t="e" cm="1">
        <f t="array" ref="KB34">_xlfn.IFNA(VLOOKUP($A34,TRANSPOSE(#REF!),KB$2+2,FALSE),0)</f>
        <v>#REF!</v>
      </c>
      <c r="KC34" t="e" cm="1">
        <f t="array" ref="KC34">_xlfn.IFNA(VLOOKUP($A34,TRANSPOSE(#REF!),KC$2+2,FALSE),0)</f>
        <v>#REF!</v>
      </c>
      <c r="KD34" t="e" cm="1">
        <f t="array" ref="KD34">_xlfn.IFNA(VLOOKUP($A34,TRANSPOSE(#REF!),KD$2+2,FALSE),0)</f>
        <v>#REF!</v>
      </c>
      <c r="KE34" t="e" cm="1">
        <f t="array" ref="KE34">_xlfn.IFNA(VLOOKUP($A34,TRANSPOSE(#REF!),KE$2+2,FALSE),0)</f>
        <v>#REF!</v>
      </c>
      <c r="KF34" t="e" cm="1">
        <f t="array" ref="KF34">_xlfn.IFNA(VLOOKUP($A34,TRANSPOSE(#REF!),KF$2+2,FALSE),0)</f>
        <v>#REF!</v>
      </c>
      <c r="KG34" t="e" cm="1">
        <f t="array" ref="KG34">_xlfn.IFNA(VLOOKUP($A34,TRANSPOSE(#REF!),KG$2+2,FALSE),0)</f>
        <v>#REF!</v>
      </c>
      <c r="KH34" t="e" cm="1">
        <f t="array" ref="KH34">_xlfn.IFNA(VLOOKUP($A34,TRANSPOSE(#REF!),KH$2+2,FALSE),0)</f>
        <v>#REF!</v>
      </c>
      <c r="KI34" t="e" cm="1">
        <f t="array" ref="KI34">_xlfn.IFNA(VLOOKUP($A34,TRANSPOSE(#REF!),KI$2+2,FALSE),0)</f>
        <v>#REF!</v>
      </c>
      <c r="KJ34" t="e" cm="1">
        <f t="array" ref="KJ34">_xlfn.IFNA(VLOOKUP($A34,TRANSPOSE(#REF!),KJ$2+2,FALSE),0)</f>
        <v>#REF!</v>
      </c>
      <c r="KK34" t="e" cm="1">
        <f t="array" ref="KK34">_xlfn.IFNA(VLOOKUP($A34,TRANSPOSE(#REF!),KK$2+2,FALSE),0)</f>
        <v>#REF!</v>
      </c>
      <c r="KL34" t="e" cm="1">
        <f t="array" ref="KL34">_xlfn.IFNA(VLOOKUP($A34,TRANSPOSE(#REF!),KL$2+2,FALSE),0)</f>
        <v>#REF!</v>
      </c>
      <c r="KM34" t="e" cm="1">
        <f t="array" ref="KM34">_xlfn.IFNA(VLOOKUP($A34,TRANSPOSE(#REF!),KM$2+2,FALSE),0)</f>
        <v>#REF!</v>
      </c>
      <c r="KN34" t="e" cm="1">
        <f t="array" ref="KN34">_xlfn.IFNA(VLOOKUP($A34,TRANSPOSE(#REF!),KN$2+2,FALSE),0)</f>
        <v>#REF!</v>
      </c>
      <c r="KO34" t="e" cm="1">
        <f t="array" ref="KO34">_xlfn.IFNA(VLOOKUP($A34,TRANSPOSE(#REF!),KO$2+2,FALSE),0)</f>
        <v>#REF!</v>
      </c>
      <c r="KP34" t="e" cm="1">
        <f t="array" ref="KP34">_xlfn.IFNA(VLOOKUP($A34,TRANSPOSE(#REF!),KP$2+2,FALSE),0)</f>
        <v>#REF!</v>
      </c>
      <c r="KQ34" t="e" cm="1">
        <f t="array" ref="KQ34">_xlfn.IFNA(VLOOKUP($A34,TRANSPOSE(#REF!),KQ$2+2,FALSE),0)</f>
        <v>#REF!</v>
      </c>
      <c r="KR34" t="e" cm="1">
        <f t="array" ref="KR34">_xlfn.IFNA(VLOOKUP($A34,TRANSPOSE(#REF!),KR$2+2,FALSE),0)</f>
        <v>#REF!</v>
      </c>
      <c r="KS34" t="e" cm="1">
        <f t="array" ref="KS34">_xlfn.IFNA(VLOOKUP($A34,TRANSPOSE(#REF!),KS$2+2,FALSE),0)</f>
        <v>#REF!</v>
      </c>
      <c r="KT34" t="e" cm="1">
        <f t="array" ref="KT34">_xlfn.IFNA(VLOOKUP($A34,TRANSPOSE(#REF!),KT$2+2,FALSE),0)</f>
        <v>#REF!</v>
      </c>
      <c r="KU34" t="e" cm="1">
        <f t="array" ref="KU34">_xlfn.IFNA(VLOOKUP($A34,TRANSPOSE(#REF!),KU$2+2,FALSE),0)</f>
        <v>#REF!</v>
      </c>
      <c r="KV34" t="e" cm="1">
        <f t="array" ref="KV34">_xlfn.IFNA(VLOOKUP($A34,TRANSPOSE(#REF!),KV$2+2,FALSE),0)</f>
        <v>#REF!</v>
      </c>
      <c r="KW34" t="e" cm="1">
        <f t="array" ref="KW34">_xlfn.IFNA(VLOOKUP($A34,TRANSPOSE(#REF!),KW$2+2,FALSE),0)</f>
        <v>#REF!</v>
      </c>
      <c r="KX34" t="e" cm="1">
        <f t="array" ref="KX34">_xlfn.IFNA(VLOOKUP($A34,TRANSPOSE(#REF!),KX$2+2,FALSE),0)</f>
        <v>#REF!</v>
      </c>
      <c r="KY34" t="e" cm="1">
        <f t="array" ref="KY34">_xlfn.IFNA(VLOOKUP($A34,TRANSPOSE(#REF!),KY$2+2,FALSE),0)</f>
        <v>#REF!</v>
      </c>
      <c r="KZ34" t="e" cm="1">
        <f t="array" ref="KZ34">_xlfn.IFNA(VLOOKUP($A34,TRANSPOSE(#REF!),KZ$2+2,FALSE),0)</f>
        <v>#REF!</v>
      </c>
      <c r="LA34" t="e" cm="1">
        <f t="array" ref="LA34">_xlfn.IFNA(VLOOKUP($A34,TRANSPOSE(#REF!),LA$2+2,FALSE),0)</f>
        <v>#REF!</v>
      </c>
      <c r="LB34" t="e" cm="1">
        <f t="array" ref="LB34">_xlfn.IFNA(VLOOKUP($A34,TRANSPOSE(#REF!),LB$2+2,FALSE),0)</f>
        <v>#REF!</v>
      </c>
      <c r="LC34" t="e" cm="1">
        <f t="array" ref="LC34">_xlfn.IFNA(VLOOKUP($A34,TRANSPOSE(#REF!),LC$2+2,FALSE),0)</f>
        <v>#REF!</v>
      </c>
      <c r="LD34" t="e" cm="1">
        <f t="array" ref="LD34">_xlfn.IFNA(VLOOKUP($A34,TRANSPOSE(#REF!),LD$2+2,FALSE),0)</f>
        <v>#REF!</v>
      </c>
      <c r="LE34" t="e" cm="1">
        <f t="array" ref="LE34">_xlfn.IFNA(VLOOKUP($A34,TRANSPOSE(#REF!),LE$2+2,FALSE),0)</f>
        <v>#REF!</v>
      </c>
      <c r="LF34" t="e" cm="1">
        <f t="array" ref="LF34">_xlfn.IFNA(VLOOKUP($A34,TRANSPOSE(#REF!),LF$2+2,FALSE),0)</f>
        <v>#REF!</v>
      </c>
      <c r="LG34" t="e" cm="1">
        <f t="array" ref="LG34">_xlfn.IFNA(VLOOKUP($A34,TRANSPOSE(#REF!),LG$2+2,FALSE),0)</f>
        <v>#REF!</v>
      </c>
      <c r="LH34" t="e" cm="1">
        <f t="array" ref="LH34">_xlfn.IFNA(VLOOKUP($A34,TRANSPOSE(#REF!),LH$2+2,FALSE),0)</f>
        <v>#REF!</v>
      </c>
      <c r="LI34" t="e" cm="1">
        <f t="array" ref="LI34">_xlfn.IFNA(VLOOKUP($A34,TRANSPOSE(#REF!),LI$2+2,FALSE),0)</f>
        <v>#REF!</v>
      </c>
      <c r="LJ34" t="e" cm="1">
        <f t="array" ref="LJ34">_xlfn.IFNA(VLOOKUP($A34,TRANSPOSE(#REF!),LJ$2+2,FALSE),0)</f>
        <v>#REF!</v>
      </c>
      <c r="LK34" t="e" cm="1">
        <f t="array" ref="LK34">_xlfn.IFNA(VLOOKUP($A34,TRANSPOSE(#REF!),LK$2+2,FALSE),0)</f>
        <v>#REF!</v>
      </c>
      <c r="LL34" t="e" cm="1">
        <f t="array" ref="LL34">_xlfn.IFNA(VLOOKUP($A34,TRANSPOSE(#REF!),LL$2+2,FALSE),0)</f>
        <v>#REF!</v>
      </c>
      <c r="LM34" t="e" cm="1">
        <f t="array" ref="LM34">_xlfn.IFNA(VLOOKUP($A34,TRANSPOSE(#REF!),LM$2+2,FALSE),0)</f>
        <v>#REF!</v>
      </c>
      <c r="LN34" t="e" cm="1">
        <f t="array" ref="LN34">_xlfn.IFNA(VLOOKUP($A34,TRANSPOSE(#REF!),LN$2+2,FALSE),0)</f>
        <v>#REF!</v>
      </c>
      <c r="LO34" t="e" cm="1">
        <f t="array" ref="LO34">_xlfn.IFNA(VLOOKUP($A34,TRANSPOSE(#REF!),LO$2+2,FALSE),0)</f>
        <v>#REF!</v>
      </c>
      <c r="LP34" t="e" cm="1">
        <f t="array" ref="LP34">_xlfn.IFNA(VLOOKUP($A34,TRANSPOSE(#REF!),LP$2+2,FALSE),0)</f>
        <v>#REF!</v>
      </c>
      <c r="LQ34" t="e" cm="1">
        <f t="array" ref="LQ34">_xlfn.IFNA(VLOOKUP($A34,TRANSPOSE(#REF!),LQ$2+2,FALSE),0)</f>
        <v>#REF!</v>
      </c>
      <c r="LR34" t="e" cm="1">
        <f t="array" ref="LR34">_xlfn.IFNA(VLOOKUP($A34,TRANSPOSE(#REF!),LR$2+2,FALSE),0)</f>
        <v>#REF!</v>
      </c>
      <c r="LS34" t="e" cm="1">
        <f t="array" ref="LS34">_xlfn.IFNA(VLOOKUP($A34,TRANSPOSE(#REF!),LS$2+2,FALSE),0)</f>
        <v>#REF!</v>
      </c>
      <c r="LT34" t="e" cm="1">
        <f t="array" ref="LT34">_xlfn.IFNA(VLOOKUP($A34,TRANSPOSE(#REF!),LT$2+2,FALSE),0)</f>
        <v>#REF!</v>
      </c>
      <c r="LU34" t="e" cm="1">
        <f t="array" ref="LU34">_xlfn.IFNA(VLOOKUP($A34,TRANSPOSE(#REF!),LU$2+2,FALSE),0)</f>
        <v>#REF!</v>
      </c>
      <c r="LV34" t="e" cm="1">
        <f t="array" ref="LV34">_xlfn.IFNA(VLOOKUP($A34,TRANSPOSE(#REF!),LV$2+2,FALSE),0)</f>
        <v>#REF!</v>
      </c>
      <c r="LW34" t="e" cm="1">
        <f t="array" ref="LW34">_xlfn.IFNA(VLOOKUP($A34,TRANSPOSE(#REF!),LW$2+2,FALSE),0)</f>
        <v>#REF!</v>
      </c>
      <c r="LX34" t="e" cm="1">
        <f t="array" ref="LX34">_xlfn.IFNA(VLOOKUP($A34,TRANSPOSE(#REF!),LX$2+2,FALSE),0)</f>
        <v>#REF!</v>
      </c>
      <c r="LY34" t="e" cm="1">
        <f t="array" ref="LY34">_xlfn.IFNA(VLOOKUP($A34,TRANSPOSE(#REF!),LY$2+2,FALSE),0)</f>
        <v>#REF!</v>
      </c>
      <c r="LZ34" t="e" cm="1">
        <f t="array" ref="LZ34">_xlfn.IFNA(VLOOKUP($A34,TRANSPOSE(#REF!),LZ$2+2,FALSE),0)</f>
        <v>#REF!</v>
      </c>
      <c r="MA34" t="e" cm="1">
        <f t="array" ref="MA34">_xlfn.IFNA(VLOOKUP($A34,TRANSPOSE(#REF!),MA$2+2,FALSE),0)</f>
        <v>#REF!</v>
      </c>
      <c r="MB34" t="e" cm="1">
        <f t="array" ref="MB34">_xlfn.IFNA(VLOOKUP($A34,TRANSPOSE(#REF!),MB$2+2,FALSE),0)</f>
        <v>#REF!</v>
      </c>
      <c r="MC34" t="e" cm="1">
        <f t="array" ref="MC34">_xlfn.IFNA(VLOOKUP($A34,TRANSPOSE(#REF!),MC$2+2,FALSE),0)</f>
        <v>#REF!</v>
      </c>
      <c r="MD34" t="e" cm="1">
        <f t="array" ref="MD34">_xlfn.IFNA(VLOOKUP($A34,TRANSPOSE(#REF!),MD$2+2,FALSE),0)</f>
        <v>#REF!</v>
      </c>
      <c r="ME34" t="e" cm="1">
        <f t="array" ref="ME34">_xlfn.IFNA(VLOOKUP($A34,TRANSPOSE(#REF!),ME$2+2,FALSE),0)</f>
        <v>#REF!</v>
      </c>
      <c r="MF34" t="e" cm="1">
        <f t="array" ref="MF34">_xlfn.IFNA(VLOOKUP($A34,TRANSPOSE(#REF!),MF$2+2,FALSE),0)</f>
        <v>#REF!</v>
      </c>
      <c r="MG34" t="e" cm="1">
        <f t="array" ref="MG34">_xlfn.IFNA(VLOOKUP($A34,TRANSPOSE(#REF!),MG$2+2,FALSE),0)</f>
        <v>#REF!</v>
      </c>
      <c r="MH34" t="e" cm="1">
        <f t="array" ref="MH34">_xlfn.IFNA(VLOOKUP($A34,TRANSPOSE(#REF!),MH$2+2,FALSE),0)</f>
        <v>#REF!</v>
      </c>
      <c r="MI34" t="e" cm="1">
        <f t="array" ref="MI34">_xlfn.IFNA(VLOOKUP($A34,TRANSPOSE(#REF!),MI$2+2,FALSE),0)</f>
        <v>#REF!</v>
      </c>
      <c r="MJ34" t="e" cm="1">
        <f t="array" ref="MJ34">_xlfn.IFNA(VLOOKUP($A34,TRANSPOSE(#REF!),MJ$2+2,FALSE),0)</f>
        <v>#REF!</v>
      </c>
      <c r="MK34" t="e" cm="1">
        <f t="array" ref="MK34">_xlfn.IFNA(VLOOKUP($A34,TRANSPOSE(#REF!),MK$2+2,FALSE),0)</f>
        <v>#REF!</v>
      </c>
      <c r="ML34" t="e" cm="1">
        <f t="array" ref="ML34">_xlfn.IFNA(VLOOKUP($A34,TRANSPOSE(#REF!),ML$2+2,FALSE),0)</f>
        <v>#REF!</v>
      </c>
      <c r="MM34" t="e" cm="1">
        <f t="array" ref="MM34">_xlfn.IFNA(VLOOKUP($A34,TRANSPOSE(#REF!),MM$2+2,FALSE),0)</f>
        <v>#REF!</v>
      </c>
      <c r="MN34" t="e" cm="1">
        <f t="array" ref="MN34">_xlfn.IFNA(VLOOKUP($A34,TRANSPOSE(#REF!),MN$2+2,FALSE),0)</f>
        <v>#REF!</v>
      </c>
      <c r="MO34" t="e" cm="1">
        <f t="array" ref="MO34">_xlfn.IFNA(VLOOKUP($A34,TRANSPOSE(#REF!),MO$2+2,FALSE),0)</f>
        <v>#REF!</v>
      </c>
      <c r="MP34" t="e" cm="1">
        <f t="array" ref="MP34">_xlfn.IFNA(VLOOKUP($A34,TRANSPOSE(#REF!),MP$2+2,FALSE),0)</f>
        <v>#REF!</v>
      </c>
      <c r="MQ34" t="e" cm="1">
        <f t="array" ref="MQ34">_xlfn.IFNA(VLOOKUP($A34,TRANSPOSE(#REF!),MQ$2+2,FALSE),0)</f>
        <v>#REF!</v>
      </c>
      <c r="MR34" t="e" cm="1">
        <f t="array" ref="MR34">_xlfn.IFNA(VLOOKUP($A34,TRANSPOSE(#REF!),MR$2+2,FALSE),0)</f>
        <v>#REF!</v>
      </c>
      <c r="MS34" t="e" cm="1">
        <f t="array" ref="MS34">_xlfn.IFNA(VLOOKUP($A34,TRANSPOSE(#REF!),MS$2+2,FALSE),0)</f>
        <v>#REF!</v>
      </c>
      <c r="MT34" t="e" cm="1">
        <f t="array" ref="MT34">_xlfn.IFNA(VLOOKUP($A34,TRANSPOSE(#REF!),MT$2+2,FALSE),0)</f>
        <v>#REF!</v>
      </c>
      <c r="MU34" t="e" cm="1">
        <f t="array" ref="MU34">_xlfn.IFNA(VLOOKUP($A34,TRANSPOSE(#REF!),MU$2+2,FALSE),0)</f>
        <v>#REF!</v>
      </c>
      <c r="MV34" t="e" cm="1">
        <f t="array" ref="MV34">_xlfn.IFNA(VLOOKUP($A34,TRANSPOSE(#REF!),MV$2+2,FALSE),0)</f>
        <v>#REF!</v>
      </c>
      <c r="MW34" t="e" cm="1">
        <f t="array" ref="MW34">_xlfn.IFNA(VLOOKUP($A34,TRANSPOSE(#REF!),MW$2+2,FALSE),0)</f>
        <v>#REF!</v>
      </c>
      <c r="MX34" t="e" cm="1">
        <f t="array" ref="MX34">_xlfn.IFNA(VLOOKUP($A34,TRANSPOSE(#REF!),MX$2+2,FALSE),0)</f>
        <v>#REF!</v>
      </c>
      <c r="MY34" t="e" cm="1">
        <f t="array" ref="MY34">_xlfn.IFNA(VLOOKUP($A34,TRANSPOSE(#REF!),MY$2+2,FALSE),0)</f>
        <v>#REF!</v>
      </c>
      <c r="MZ34" t="e" cm="1">
        <f t="array" ref="MZ34">_xlfn.IFNA(VLOOKUP($A34,TRANSPOSE(#REF!),MZ$2+2,FALSE),0)</f>
        <v>#REF!</v>
      </c>
      <c r="NA34" t="e" cm="1">
        <f t="array" ref="NA34">_xlfn.IFNA(VLOOKUP($A34,TRANSPOSE(#REF!),NA$2+2,FALSE),0)</f>
        <v>#REF!</v>
      </c>
      <c r="NB34" t="e" cm="1">
        <f t="array" ref="NB34">_xlfn.IFNA(VLOOKUP($A34,TRANSPOSE(#REF!),NB$2+2,FALSE),0)</f>
        <v>#REF!</v>
      </c>
      <c r="NC34" t="e" cm="1">
        <f t="array" ref="NC34">_xlfn.IFNA(VLOOKUP($A34,TRANSPOSE(#REF!),NC$2+2,FALSE),0)</f>
        <v>#REF!</v>
      </c>
      <c r="ND34" t="e" cm="1">
        <f t="array" ref="ND34">_xlfn.IFNA(VLOOKUP($A34,TRANSPOSE(#REF!),ND$2+2,FALSE),0)</f>
        <v>#REF!</v>
      </c>
      <c r="NE34" t="e" cm="1">
        <f t="array" ref="NE34">_xlfn.IFNA(VLOOKUP($A34,TRANSPOSE(#REF!),NE$2+2,FALSE),0)</f>
        <v>#REF!</v>
      </c>
      <c r="NF34" t="e" cm="1">
        <f t="array" ref="NF34">_xlfn.IFNA(VLOOKUP($A34,TRANSPOSE(#REF!),NF$2+2,FALSE),0)</f>
        <v>#REF!</v>
      </c>
      <c r="NG34" t="e" cm="1">
        <f t="array" ref="NG34">_xlfn.IFNA(VLOOKUP($A34,TRANSPOSE(#REF!),NG$2+2,FALSE),0)</f>
        <v>#REF!</v>
      </c>
      <c r="NH34" t="e" cm="1">
        <f t="array" ref="NH34">_xlfn.IFNA(VLOOKUP($A34,TRANSPOSE(#REF!),NH$2+2,FALSE),0)</f>
        <v>#REF!</v>
      </c>
      <c r="NI34" t="e" cm="1">
        <f t="array" ref="NI34">_xlfn.IFNA(VLOOKUP($A34,TRANSPOSE(#REF!),NI$2+2,FALSE),0)</f>
        <v>#REF!</v>
      </c>
      <c r="NJ34" t="e" cm="1">
        <f t="array" ref="NJ34">_xlfn.IFNA(VLOOKUP($A34,TRANSPOSE(#REF!),NJ$2+2,FALSE),0)</f>
        <v>#REF!</v>
      </c>
      <c r="NL34" t="e">
        <f t="shared" si="0"/>
        <v>#REF!</v>
      </c>
      <c r="NM34" t="e">
        <f t="shared" si="1"/>
        <v>#REF!</v>
      </c>
    </row>
    <row r="35" spans="1:377" x14ac:dyDescent="0.3">
      <c r="A35" t="str">
        <v>PNL01_23</v>
      </c>
      <c r="B35" t="str">
        <v>Elektriciteit</v>
      </c>
      <c r="C35" t="str">
        <v>Conversion</v>
      </c>
      <c r="D35" t="str">
        <v>Power NL</v>
      </c>
      <c r="E35" t="str">
        <v>Generation</v>
      </c>
      <c r="F35" t="str">
        <v>Electricity NL - HV</v>
      </c>
      <c r="G35" t="str">
        <v>Electricity from Hydro - Power NL</v>
      </c>
      <c r="H35" t="str">
        <v>[GW]</v>
      </c>
      <c r="I35">
        <f>_xlfn.IFNA(VLOOKUP(A35,'[1]PASTE Cap_Investment'!A:B,2,FALSE),0)</f>
        <v>0</v>
      </c>
      <c r="J35" t="e" cm="1">
        <f t="array" ref="J35">_xlfn.IFNA(VLOOKUP($A35,TRANSPOSE(#REF!),J$2+2,FALSE),0)</f>
        <v>#REF!</v>
      </c>
      <c r="K35" t="e" cm="1">
        <f t="array" ref="K35">_xlfn.IFNA(VLOOKUP($A35,TRANSPOSE(#REF!),K$2+2,FALSE),0)</f>
        <v>#REF!</v>
      </c>
      <c r="L35" t="e" cm="1">
        <f t="array" ref="L35">_xlfn.IFNA(VLOOKUP($A35,TRANSPOSE(#REF!),L$2+2,FALSE),0)</f>
        <v>#REF!</v>
      </c>
      <c r="M35" t="e" cm="1">
        <f t="array" ref="M35">_xlfn.IFNA(VLOOKUP($A35,TRANSPOSE(#REF!),M$2+2,FALSE),0)</f>
        <v>#REF!</v>
      </c>
      <c r="N35" t="e" cm="1">
        <f t="array" ref="N35">_xlfn.IFNA(VLOOKUP($A35,TRANSPOSE(#REF!),N$2+2,FALSE),0)</f>
        <v>#REF!</v>
      </c>
      <c r="O35" t="e" cm="1">
        <f t="array" ref="O35">_xlfn.IFNA(VLOOKUP($A35,TRANSPOSE(#REF!),O$2+2,FALSE),0)</f>
        <v>#REF!</v>
      </c>
      <c r="P35" t="e" cm="1">
        <f t="array" ref="P35">_xlfn.IFNA(VLOOKUP($A35,TRANSPOSE(#REF!),P$2+2,FALSE),0)</f>
        <v>#REF!</v>
      </c>
      <c r="Q35" t="e" cm="1">
        <f t="array" ref="Q35">_xlfn.IFNA(VLOOKUP($A35,TRANSPOSE(#REF!),Q$2+2,FALSE),0)</f>
        <v>#REF!</v>
      </c>
      <c r="R35" t="e" cm="1">
        <f t="array" ref="R35">_xlfn.IFNA(VLOOKUP($A35,TRANSPOSE(#REF!),R$2+2,FALSE),0)</f>
        <v>#REF!</v>
      </c>
      <c r="S35" t="e" cm="1">
        <f t="array" ref="S35">_xlfn.IFNA(VLOOKUP($A35,TRANSPOSE(#REF!),S$2+2,FALSE),0)</f>
        <v>#REF!</v>
      </c>
      <c r="T35" t="e" cm="1">
        <f t="array" ref="T35">_xlfn.IFNA(VLOOKUP($A35,TRANSPOSE(#REF!),T$2+2,FALSE),0)</f>
        <v>#REF!</v>
      </c>
      <c r="U35" t="e" cm="1">
        <f t="array" ref="U35">_xlfn.IFNA(VLOOKUP($A35,TRANSPOSE(#REF!),U$2+2,FALSE),0)</f>
        <v>#REF!</v>
      </c>
      <c r="V35" t="e" cm="1">
        <f t="array" ref="V35">_xlfn.IFNA(VLOOKUP($A35,TRANSPOSE(#REF!),V$2+2,FALSE),0)</f>
        <v>#REF!</v>
      </c>
      <c r="W35" t="e" cm="1">
        <f t="array" ref="W35">_xlfn.IFNA(VLOOKUP($A35,TRANSPOSE(#REF!),W$2+2,FALSE),0)</f>
        <v>#REF!</v>
      </c>
      <c r="X35" t="e" cm="1">
        <f t="array" ref="X35">_xlfn.IFNA(VLOOKUP($A35,TRANSPOSE(#REF!),X$2+2,FALSE),0)</f>
        <v>#REF!</v>
      </c>
      <c r="Y35" t="e" cm="1">
        <f t="array" ref="Y35">_xlfn.IFNA(VLOOKUP($A35,TRANSPOSE(#REF!),Y$2+2,FALSE),0)</f>
        <v>#REF!</v>
      </c>
      <c r="Z35" t="e" cm="1">
        <f t="array" ref="Z35">_xlfn.IFNA(VLOOKUP($A35,TRANSPOSE(#REF!),Z$2+2,FALSE),0)</f>
        <v>#REF!</v>
      </c>
      <c r="AA35" t="e" cm="1">
        <f t="array" ref="AA35">_xlfn.IFNA(VLOOKUP($A35,TRANSPOSE(#REF!),AA$2+2,FALSE),0)</f>
        <v>#REF!</v>
      </c>
      <c r="AB35" t="e" cm="1">
        <f t="array" ref="AB35">_xlfn.IFNA(VLOOKUP($A35,TRANSPOSE(#REF!),AB$2+2,FALSE),0)</f>
        <v>#REF!</v>
      </c>
      <c r="AC35" t="e" cm="1">
        <f t="array" ref="AC35">_xlfn.IFNA(VLOOKUP($A35,TRANSPOSE(#REF!),AC$2+2,FALSE),0)</f>
        <v>#REF!</v>
      </c>
      <c r="AD35" t="e" cm="1">
        <f t="array" ref="AD35">_xlfn.IFNA(VLOOKUP($A35,TRANSPOSE(#REF!),AD$2+2,FALSE),0)</f>
        <v>#REF!</v>
      </c>
      <c r="AE35" t="e" cm="1">
        <f t="array" ref="AE35">_xlfn.IFNA(VLOOKUP($A35,TRANSPOSE(#REF!),AE$2+2,FALSE),0)</f>
        <v>#REF!</v>
      </c>
      <c r="AF35" t="e" cm="1">
        <f t="array" ref="AF35">_xlfn.IFNA(VLOOKUP($A35,TRANSPOSE(#REF!),AF$2+2,FALSE),0)</f>
        <v>#REF!</v>
      </c>
      <c r="AG35" t="e" cm="1">
        <f t="array" ref="AG35">_xlfn.IFNA(VLOOKUP($A35,TRANSPOSE(#REF!),AG$2+2,FALSE),0)</f>
        <v>#REF!</v>
      </c>
      <c r="AH35" t="e" cm="1">
        <f t="array" ref="AH35">_xlfn.IFNA(VLOOKUP($A35,TRANSPOSE(#REF!),AH$2+2,FALSE),0)</f>
        <v>#REF!</v>
      </c>
      <c r="AI35" t="e" cm="1">
        <f t="array" ref="AI35">_xlfn.IFNA(VLOOKUP($A35,TRANSPOSE(#REF!),AI$2+2,FALSE),0)</f>
        <v>#REF!</v>
      </c>
      <c r="AJ35" t="e" cm="1">
        <f t="array" ref="AJ35">_xlfn.IFNA(VLOOKUP($A35,TRANSPOSE(#REF!),AJ$2+2,FALSE),0)</f>
        <v>#REF!</v>
      </c>
      <c r="AK35" t="e" cm="1">
        <f t="array" ref="AK35">_xlfn.IFNA(VLOOKUP($A35,TRANSPOSE(#REF!),AK$2+2,FALSE),0)</f>
        <v>#REF!</v>
      </c>
      <c r="AL35" t="e" cm="1">
        <f t="array" ref="AL35">_xlfn.IFNA(VLOOKUP($A35,TRANSPOSE(#REF!),AL$2+2,FALSE),0)</f>
        <v>#REF!</v>
      </c>
      <c r="AM35" t="e" cm="1">
        <f t="array" ref="AM35">_xlfn.IFNA(VLOOKUP($A35,TRANSPOSE(#REF!),AM$2+2,FALSE),0)</f>
        <v>#REF!</v>
      </c>
      <c r="AN35" t="e" cm="1">
        <f t="array" ref="AN35">_xlfn.IFNA(VLOOKUP($A35,TRANSPOSE(#REF!),AN$2+2,FALSE),0)</f>
        <v>#REF!</v>
      </c>
      <c r="AO35" t="e" cm="1">
        <f t="array" ref="AO35">_xlfn.IFNA(VLOOKUP($A35,TRANSPOSE(#REF!),AO$2+2,FALSE),0)</f>
        <v>#REF!</v>
      </c>
      <c r="AP35" t="e" cm="1">
        <f t="array" ref="AP35">_xlfn.IFNA(VLOOKUP($A35,TRANSPOSE(#REF!),AP$2+2,FALSE),0)</f>
        <v>#REF!</v>
      </c>
      <c r="AQ35" t="e" cm="1">
        <f t="array" ref="AQ35">_xlfn.IFNA(VLOOKUP($A35,TRANSPOSE(#REF!),AQ$2+2,FALSE),0)</f>
        <v>#REF!</v>
      </c>
      <c r="AR35" t="e" cm="1">
        <f t="array" ref="AR35">_xlfn.IFNA(VLOOKUP($A35,TRANSPOSE(#REF!),AR$2+2,FALSE),0)</f>
        <v>#REF!</v>
      </c>
      <c r="AS35" t="e" cm="1">
        <f t="array" ref="AS35">_xlfn.IFNA(VLOOKUP($A35,TRANSPOSE(#REF!),AS$2+2,FALSE),0)</f>
        <v>#REF!</v>
      </c>
      <c r="AT35" t="e" cm="1">
        <f t="array" ref="AT35">_xlfn.IFNA(VLOOKUP($A35,TRANSPOSE(#REF!),AT$2+2,FALSE),0)</f>
        <v>#REF!</v>
      </c>
      <c r="AU35" t="e" cm="1">
        <f t="array" ref="AU35">_xlfn.IFNA(VLOOKUP($A35,TRANSPOSE(#REF!),AU$2+2,FALSE),0)</f>
        <v>#REF!</v>
      </c>
      <c r="AV35" t="e" cm="1">
        <f t="array" ref="AV35">_xlfn.IFNA(VLOOKUP($A35,TRANSPOSE(#REF!),AV$2+2,FALSE),0)</f>
        <v>#REF!</v>
      </c>
      <c r="AW35" t="e" cm="1">
        <f t="array" ref="AW35">_xlfn.IFNA(VLOOKUP($A35,TRANSPOSE(#REF!),AW$2+2,FALSE),0)</f>
        <v>#REF!</v>
      </c>
      <c r="AX35" t="e" cm="1">
        <f t="array" ref="AX35">_xlfn.IFNA(VLOOKUP($A35,TRANSPOSE(#REF!),AX$2+2,FALSE),0)</f>
        <v>#REF!</v>
      </c>
      <c r="AY35" t="e" cm="1">
        <f t="array" ref="AY35">_xlfn.IFNA(VLOOKUP($A35,TRANSPOSE(#REF!),AY$2+2,FALSE),0)</f>
        <v>#REF!</v>
      </c>
      <c r="AZ35" t="e" cm="1">
        <f t="array" ref="AZ35">_xlfn.IFNA(VLOOKUP($A35,TRANSPOSE(#REF!),AZ$2+2,FALSE),0)</f>
        <v>#REF!</v>
      </c>
      <c r="BA35" t="e" cm="1">
        <f t="array" ref="BA35">_xlfn.IFNA(VLOOKUP($A35,TRANSPOSE(#REF!),BA$2+2,FALSE),0)</f>
        <v>#REF!</v>
      </c>
      <c r="BB35" t="e" cm="1">
        <f t="array" ref="BB35">_xlfn.IFNA(VLOOKUP($A35,TRANSPOSE(#REF!),BB$2+2,FALSE),0)</f>
        <v>#REF!</v>
      </c>
      <c r="BC35" t="e" cm="1">
        <f t="array" ref="BC35">_xlfn.IFNA(VLOOKUP($A35,TRANSPOSE(#REF!),BC$2+2,FALSE),0)</f>
        <v>#REF!</v>
      </c>
      <c r="BD35" t="e" cm="1">
        <f t="array" ref="BD35">_xlfn.IFNA(VLOOKUP($A35,TRANSPOSE(#REF!),BD$2+2,FALSE),0)</f>
        <v>#REF!</v>
      </c>
      <c r="BE35" t="e" cm="1">
        <f t="array" ref="BE35">_xlfn.IFNA(VLOOKUP($A35,TRANSPOSE(#REF!),BE$2+2,FALSE),0)</f>
        <v>#REF!</v>
      </c>
      <c r="BF35" t="e" cm="1">
        <f t="array" ref="BF35">_xlfn.IFNA(VLOOKUP($A35,TRANSPOSE(#REF!),BF$2+2,FALSE),0)</f>
        <v>#REF!</v>
      </c>
      <c r="BG35" t="e" cm="1">
        <f t="array" ref="BG35">_xlfn.IFNA(VLOOKUP($A35,TRANSPOSE(#REF!),BG$2+2,FALSE),0)</f>
        <v>#REF!</v>
      </c>
      <c r="BH35" t="e" cm="1">
        <f t="array" ref="BH35">_xlfn.IFNA(VLOOKUP($A35,TRANSPOSE(#REF!),BH$2+2,FALSE),0)</f>
        <v>#REF!</v>
      </c>
      <c r="BI35" t="e" cm="1">
        <f t="array" ref="BI35">_xlfn.IFNA(VLOOKUP($A35,TRANSPOSE(#REF!),BI$2+2,FALSE),0)</f>
        <v>#REF!</v>
      </c>
      <c r="BJ35" t="e" cm="1">
        <f t="array" ref="BJ35">_xlfn.IFNA(VLOOKUP($A35,TRANSPOSE(#REF!),BJ$2+2,FALSE),0)</f>
        <v>#REF!</v>
      </c>
      <c r="BK35" t="e" cm="1">
        <f t="array" ref="BK35">_xlfn.IFNA(VLOOKUP($A35,TRANSPOSE(#REF!),BK$2+2,FALSE),0)</f>
        <v>#REF!</v>
      </c>
      <c r="BL35" t="e" cm="1">
        <f t="array" ref="BL35">_xlfn.IFNA(VLOOKUP($A35,TRANSPOSE(#REF!),BL$2+2,FALSE),0)</f>
        <v>#REF!</v>
      </c>
      <c r="BM35" t="e" cm="1">
        <f t="array" ref="BM35">_xlfn.IFNA(VLOOKUP($A35,TRANSPOSE(#REF!),BM$2+2,FALSE),0)</f>
        <v>#REF!</v>
      </c>
      <c r="BN35" t="e" cm="1">
        <f t="array" ref="BN35">_xlfn.IFNA(VLOOKUP($A35,TRANSPOSE(#REF!),BN$2+2,FALSE),0)</f>
        <v>#REF!</v>
      </c>
      <c r="BO35" t="e" cm="1">
        <f t="array" ref="BO35">_xlfn.IFNA(VLOOKUP($A35,TRANSPOSE(#REF!),BO$2+2,FALSE),0)</f>
        <v>#REF!</v>
      </c>
      <c r="BP35" t="e" cm="1">
        <f t="array" ref="BP35">_xlfn.IFNA(VLOOKUP($A35,TRANSPOSE(#REF!),BP$2+2,FALSE),0)</f>
        <v>#REF!</v>
      </c>
      <c r="BQ35" t="e" cm="1">
        <f t="array" ref="BQ35">_xlfn.IFNA(VLOOKUP($A35,TRANSPOSE(#REF!),BQ$2+2,FALSE),0)</f>
        <v>#REF!</v>
      </c>
      <c r="BR35" t="e" cm="1">
        <f t="array" ref="BR35">_xlfn.IFNA(VLOOKUP($A35,TRANSPOSE(#REF!),BR$2+2,FALSE),0)</f>
        <v>#REF!</v>
      </c>
      <c r="BS35" t="e" cm="1">
        <f t="array" ref="BS35">_xlfn.IFNA(VLOOKUP($A35,TRANSPOSE(#REF!),BS$2+2,FALSE),0)</f>
        <v>#REF!</v>
      </c>
      <c r="BT35" t="e" cm="1">
        <f t="array" ref="BT35">_xlfn.IFNA(VLOOKUP($A35,TRANSPOSE(#REF!),BT$2+2,FALSE),0)</f>
        <v>#REF!</v>
      </c>
      <c r="BU35" t="e" cm="1">
        <f t="array" ref="BU35">_xlfn.IFNA(VLOOKUP($A35,TRANSPOSE(#REF!),BU$2+2,FALSE),0)</f>
        <v>#REF!</v>
      </c>
      <c r="BV35" t="e" cm="1">
        <f t="array" ref="BV35">_xlfn.IFNA(VLOOKUP($A35,TRANSPOSE(#REF!),BV$2+2,FALSE),0)</f>
        <v>#REF!</v>
      </c>
      <c r="BW35" t="e" cm="1">
        <f t="array" ref="BW35">_xlfn.IFNA(VLOOKUP($A35,TRANSPOSE(#REF!),BW$2+2,FALSE),0)</f>
        <v>#REF!</v>
      </c>
      <c r="BX35" t="e" cm="1">
        <f t="array" ref="BX35">_xlfn.IFNA(VLOOKUP($A35,TRANSPOSE(#REF!),BX$2+2,FALSE),0)</f>
        <v>#REF!</v>
      </c>
      <c r="BY35" t="e" cm="1">
        <f t="array" ref="BY35">_xlfn.IFNA(VLOOKUP($A35,TRANSPOSE(#REF!),BY$2+2,FALSE),0)</f>
        <v>#REF!</v>
      </c>
      <c r="BZ35" t="e" cm="1">
        <f t="array" ref="BZ35">_xlfn.IFNA(VLOOKUP($A35,TRANSPOSE(#REF!),BZ$2+2,FALSE),0)</f>
        <v>#REF!</v>
      </c>
      <c r="CA35" t="e" cm="1">
        <f t="array" ref="CA35">_xlfn.IFNA(VLOOKUP($A35,TRANSPOSE(#REF!),CA$2+2,FALSE),0)</f>
        <v>#REF!</v>
      </c>
      <c r="CB35" t="e" cm="1">
        <f t="array" ref="CB35">_xlfn.IFNA(VLOOKUP($A35,TRANSPOSE(#REF!),CB$2+2,FALSE),0)</f>
        <v>#REF!</v>
      </c>
      <c r="CC35" t="e" cm="1">
        <f t="array" ref="CC35">_xlfn.IFNA(VLOOKUP($A35,TRANSPOSE(#REF!),CC$2+2,FALSE),0)</f>
        <v>#REF!</v>
      </c>
      <c r="CD35" t="e" cm="1">
        <f t="array" ref="CD35">_xlfn.IFNA(VLOOKUP($A35,TRANSPOSE(#REF!),CD$2+2,FALSE),0)</f>
        <v>#REF!</v>
      </c>
      <c r="CE35" t="e" cm="1">
        <f t="array" ref="CE35">_xlfn.IFNA(VLOOKUP($A35,TRANSPOSE(#REF!),CE$2+2,FALSE),0)</f>
        <v>#REF!</v>
      </c>
      <c r="CF35" t="e" cm="1">
        <f t="array" ref="CF35">_xlfn.IFNA(VLOOKUP($A35,TRANSPOSE(#REF!),CF$2+2,FALSE),0)</f>
        <v>#REF!</v>
      </c>
      <c r="CG35" t="e" cm="1">
        <f t="array" ref="CG35">_xlfn.IFNA(VLOOKUP($A35,TRANSPOSE(#REF!),CG$2+2,FALSE),0)</f>
        <v>#REF!</v>
      </c>
      <c r="CH35" t="e" cm="1">
        <f t="array" ref="CH35">_xlfn.IFNA(VLOOKUP($A35,TRANSPOSE(#REF!),CH$2+2,FALSE),0)</f>
        <v>#REF!</v>
      </c>
      <c r="CI35" t="e" cm="1">
        <f t="array" ref="CI35">_xlfn.IFNA(VLOOKUP($A35,TRANSPOSE(#REF!),CI$2+2,FALSE),0)</f>
        <v>#REF!</v>
      </c>
      <c r="CJ35" t="e" cm="1">
        <f t="array" ref="CJ35">_xlfn.IFNA(VLOOKUP($A35,TRANSPOSE(#REF!),CJ$2+2,FALSE),0)</f>
        <v>#REF!</v>
      </c>
      <c r="CK35" t="e" cm="1">
        <f t="array" ref="CK35">_xlfn.IFNA(VLOOKUP($A35,TRANSPOSE(#REF!),CK$2+2,FALSE),0)</f>
        <v>#REF!</v>
      </c>
      <c r="CL35" t="e" cm="1">
        <f t="array" ref="CL35">_xlfn.IFNA(VLOOKUP($A35,TRANSPOSE(#REF!),CL$2+2,FALSE),0)</f>
        <v>#REF!</v>
      </c>
      <c r="CM35" t="e" cm="1">
        <f t="array" ref="CM35">_xlfn.IFNA(VLOOKUP($A35,TRANSPOSE(#REF!),CM$2+2,FALSE),0)</f>
        <v>#REF!</v>
      </c>
      <c r="CN35" t="e" cm="1">
        <f t="array" ref="CN35">_xlfn.IFNA(VLOOKUP($A35,TRANSPOSE(#REF!),CN$2+2,FALSE),0)</f>
        <v>#REF!</v>
      </c>
      <c r="CO35" t="e" cm="1">
        <f t="array" ref="CO35">_xlfn.IFNA(VLOOKUP($A35,TRANSPOSE(#REF!),CO$2+2,FALSE),0)</f>
        <v>#REF!</v>
      </c>
      <c r="CP35" t="e" cm="1">
        <f t="array" ref="CP35">_xlfn.IFNA(VLOOKUP($A35,TRANSPOSE(#REF!),CP$2+2,FALSE),0)</f>
        <v>#REF!</v>
      </c>
      <c r="CQ35" t="e" cm="1">
        <f t="array" ref="CQ35">_xlfn.IFNA(VLOOKUP($A35,TRANSPOSE(#REF!),CQ$2+2,FALSE),0)</f>
        <v>#REF!</v>
      </c>
      <c r="CR35" t="e" cm="1">
        <f t="array" ref="CR35">_xlfn.IFNA(VLOOKUP($A35,TRANSPOSE(#REF!),CR$2+2,FALSE),0)</f>
        <v>#REF!</v>
      </c>
      <c r="CS35" t="e" cm="1">
        <f t="array" ref="CS35">_xlfn.IFNA(VLOOKUP($A35,TRANSPOSE(#REF!),CS$2+2,FALSE),0)</f>
        <v>#REF!</v>
      </c>
      <c r="CT35" t="e" cm="1">
        <f t="array" ref="CT35">_xlfn.IFNA(VLOOKUP($A35,TRANSPOSE(#REF!),CT$2+2,FALSE),0)</f>
        <v>#REF!</v>
      </c>
      <c r="CU35" t="e" cm="1">
        <f t="array" ref="CU35">_xlfn.IFNA(VLOOKUP($A35,TRANSPOSE(#REF!),CU$2+2,FALSE),0)</f>
        <v>#REF!</v>
      </c>
      <c r="CV35" t="e" cm="1">
        <f t="array" ref="CV35">_xlfn.IFNA(VLOOKUP($A35,TRANSPOSE(#REF!),CV$2+2,FALSE),0)</f>
        <v>#REF!</v>
      </c>
      <c r="CW35" t="e" cm="1">
        <f t="array" ref="CW35">_xlfn.IFNA(VLOOKUP($A35,TRANSPOSE(#REF!),CW$2+2,FALSE),0)</f>
        <v>#REF!</v>
      </c>
      <c r="CX35" t="e" cm="1">
        <f t="array" ref="CX35">_xlfn.IFNA(VLOOKUP($A35,TRANSPOSE(#REF!),CX$2+2,FALSE),0)</f>
        <v>#REF!</v>
      </c>
      <c r="CY35" t="e" cm="1">
        <f t="array" ref="CY35">_xlfn.IFNA(VLOOKUP($A35,TRANSPOSE(#REF!),CY$2+2,FALSE),0)</f>
        <v>#REF!</v>
      </c>
      <c r="CZ35" t="e" cm="1">
        <f t="array" ref="CZ35">_xlfn.IFNA(VLOOKUP($A35,TRANSPOSE(#REF!),CZ$2+2,FALSE),0)</f>
        <v>#REF!</v>
      </c>
      <c r="DA35" t="e" cm="1">
        <f t="array" ref="DA35">_xlfn.IFNA(VLOOKUP($A35,TRANSPOSE(#REF!),DA$2+2,FALSE),0)</f>
        <v>#REF!</v>
      </c>
      <c r="DB35" t="e" cm="1">
        <f t="array" ref="DB35">_xlfn.IFNA(VLOOKUP($A35,TRANSPOSE(#REF!),DB$2+2,FALSE),0)</f>
        <v>#REF!</v>
      </c>
      <c r="DC35" t="e" cm="1">
        <f t="array" ref="DC35">_xlfn.IFNA(VLOOKUP($A35,TRANSPOSE(#REF!),DC$2+2,FALSE),0)</f>
        <v>#REF!</v>
      </c>
      <c r="DD35" t="e" cm="1">
        <f t="array" ref="DD35">_xlfn.IFNA(VLOOKUP($A35,TRANSPOSE(#REF!),DD$2+2,FALSE),0)</f>
        <v>#REF!</v>
      </c>
      <c r="DE35" t="e" cm="1">
        <f t="array" ref="DE35">_xlfn.IFNA(VLOOKUP($A35,TRANSPOSE(#REF!),DE$2+2,FALSE),0)</f>
        <v>#REF!</v>
      </c>
      <c r="DF35" t="e" cm="1">
        <f t="array" ref="DF35">_xlfn.IFNA(VLOOKUP($A35,TRANSPOSE(#REF!),DF$2+2,FALSE),0)</f>
        <v>#REF!</v>
      </c>
      <c r="DG35" t="e" cm="1">
        <f t="array" ref="DG35">_xlfn.IFNA(VLOOKUP($A35,TRANSPOSE(#REF!),DG$2+2,FALSE),0)</f>
        <v>#REF!</v>
      </c>
      <c r="DH35" t="e" cm="1">
        <f t="array" ref="DH35">_xlfn.IFNA(VLOOKUP($A35,TRANSPOSE(#REF!),DH$2+2,FALSE),0)</f>
        <v>#REF!</v>
      </c>
      <c r="DI35" t="e" cm="1">
        <f t="array" ref="DI35">_xlfn.IFNA(VLOOKUP($A35,TRANSPOSE(#REF!),DI$2+2,FALSE),0)</f>
        <v>#REF!</v>
      </c>
      <c r="DJ35" t="e" cm="1">
        <f t="array" ref="DJ35">_xlfn.IFNA(VLOOKUP($A35,TRANSPOSE(#REF!),DJ$2+2,FALSE),0)</f>
        <v>#REF!</v>
      </c>
      <c r="DK35" t="e" cm="1">
        <f t="array" ref="DK35">_xlfn.IFNA(VLOOKUP($A35,TRANSPOSE(#REF!),DK$2+2,FALSE),0)</f>
        <v>#REF!</v>
      </c>
      <c r="DL35" t="e" cm="1">
        <f t="array" ref="DL35">_xlfn.IFNA(VLOOKUP($A35,TRANSPOSE(#REF!),DL$2+2,FALSE),0)</f>
        <v>#REF!</v>
      </c>
      <c r="DM35" t="e" cm="1">
        <f t="array" ref="DM35">_xlfn.IFNA(VLOOKUP($A35,TRANSPOSE(#REF!),DM$2+2,FALSE),0)</f>
        <v>#REF!</v>
      </c>
      <c r="DN35" t="e" cm="1">
        <f t="array" ref="DN35">_xlfn.IFNA(VLOOKUP($A35,TRANSPOSE(#REF!),DN$2+2,FALSE),0)</f>
        <v>#REF!</v>
      </c>
      <c r="DO35" t="e" cm="1">
        <f t="array" ref="DO35">_xlfn.IFNA(VLOOKUP($A35,TRANSPOSE(#REF!),DO$2+2,FALSE),0)</f>
        <v>#REF!</v>
      </c>
      <c r="DP35" t="e" cm="1">
        <f t="array" ref="DP35">_xlfn.IFNA(VLOOKUP($A35,TRANSPOSE(#REF!),DP$2+2,FALSE),0)</f>
        <v>#REF!</v>
      </c>
      <c r="DQ35" t="e" cm="1">
        <f t="array" ref="DQ35">_xlfn.IFNA(VLOOKUP($A35,TRANSPOSE(#REF!),DQ$2+2,FALSE),0)</f>
        <v>#REF!</v>
      </c>
      <c r="DR35" t="e" cm="1">
        <f t="array" ref="DR35">_xlfn.IFNA(VLOOKUP($A35,TRANSPOSE(#REF!),DR$2+2,FALSE),0)</f>
        <v>#REF!</v>
      </c>
      <c r="DS35" t="e" cm="1">
        <f t="array" ref="DS35">_xlfn.IFNA(VLOOKUP($A35,TRANSPOSE(#REF!),DS$2+2,FALSE),0)</f>
        <v>#REF!</v>
      </c>
      <c r="DT35" t="e" cm="1">
        <f t="array" ref="DT35">_xlfn.IFNA(VLOOKUP($A35,TRANSPOSE(#REF!),DT$2+2,FALSE),0)</f>
        <v>#REF!</v>
      </c>
      <c r="DU35" t="e" cm="1">
        <f t="array" ref="DU35">_xlfn.IFNA(VLOOKUP($A35,TRANSPOSE(#REF!),DU$2+2,FALSE),0)</f>
        <v>#REF!</v>
      </c>
      <c r="DV35" t="e" cm="1">
        <f t="array" ref="DV35">_xlfn.IFNA(VLOOKUP($A35,TRANSPOSE(#REF!),DV$2+2,FALSE),0)</f>
        <v>#REF!</v>
      </c>
      <c r="DW35" t="e" cm="1">
        <f t="array" ref="DW35">_xlfn.IFNA(VLOOKUP($A35,TRANSPOSE(#REF!),DW$2+2,FALSE),0)</f>
        <v>#REF!</v>
      </c>
      <c r="DX35" t="e" cm="1">
        <f t="array" ref="DX35">_xlfn.IFNA(VLOOKUP($A35,TRANSPOSE(#REF!),DX$2+2,FALSE),0)</f>
        <v>#REF!</v>
      </c>
      <c r="DY35" t="e" cm="1">
        <f t="array" ref="DY35">_xlfn.IFNA(VLOOKUP($A35,TRANSPOSE(#REF!),DY$2+2,FALSE),0)</f>
        <v>#REF!</v>
      </c>
      <c r="DZ35" t="e" cm="1">
        <f t="array" ref="DZ35">_xlfn.IFNA(VLOOKUP($A35,TRANSPOSE(#REF!),DZ$2+2,FALSE),0)</f>
        <v>#REF!</v>
      </c>
      <c r="EA35" t="e" cm="1">
        <f t="array" ref="EA35">_xlfn.IFNA(VLOOKUP($A35,TRANSPOSE(#REF!),EA$2+2,FALSE),0)</f>
        <v>#REF!</v>
      </c>
      <c r="EB35" t="e" cm="1">
        <f t="array" ref="EB35">_xlfn.IFNA(VLOOKUP($A35,TRANSPOSE(#REF!),EB$2+2,FALSE),0)</f>
        <v>#REF!</v>
      </c>
      <c r="EC35" t="e" cm="1">
        <f t="array" ref="EC35">_xlfn.IFNA(VLOOKUP($A35,TRANSPOSE(#REF!),EC$2+2,FALSE),0)</f>
        <v>#REF!</v>
      </c>
      <c r="ED35" t="e" cm="1">
        <f t="array" ref="ED35">_xlfn.IFNA(VLOOKUP($A35,TRANSPOSE(#REF!),ED$2+2,FALSE),0)</f>
        <v>#REF!</v>
      </c>
      <c r="EE35" t="e" cm="1">
        <f t="array" ref="EE35">_xlfn.IFNA(VLOOKUP($A35,TRANSPOSE(#REF!),EE$2+2,FALSE),0)</f>
        <v>#REF!</v>
      </c>
      <c r="EF35" t="e" cm="1">
        <f t="array" ref="EF35">_xlfn.IFNA(VLOOKUP($A35,TRANSPOSE(#REF!),EF$2+2,FALSE),0)</f>
        <v>#REF!</v>
      </c>
      <c r="EG35" t="e" cm="1">
        <f t="array" ref="EG35">_xlfn.IFNA(VLOOKUP($A35,TRANSPOSE(#REF!),EG$2+2,FALSE),0)</f>
        <v>#REF!</v>
      </c>
      <c r="EH35" t="e" cm="1">
        <f t="array" ref="EH35">_xlfn.IFNA(VLOOKUP($A35,TRANSPOSE(#REF!),EH$2+2,FALSE),0)</f>
        <v>#REF!</v>
      </c>
      <c r="EI35" t="e" cm="1">
        <f t="array" ref="EI35">_xlfn.IFNA(VLOOKUP($A35,TRANSPOSE(#REF!),EI$2+2,FALSE),0)</f>
        <v>#REF!</v>
      </c>
      <c r="EJ35" t="e" cm="1">
        <f t="array" ref="EJ35">_xlfn.IFNA(VLOOKUP($A35,TRANSPOSE(#REF!),EJ$2+2,FALSE),0)</f>
        <v>#REF!</v>
      </c>
      <c r="EK35" t="e" cm="1">
        <f t="array" ref="EK35">_xlfn.IFNA(VLOOKUP($A35,TRANSPOSE(#REF!),EK$2+2,FALSE),0)</f>
        <v>#REF!</v>
      </c>
      <c r="EL35" t="e" cm="1">
        <f t="array" ref="EL35">_xlfn.IFNA(VLOOKUP($A35,TRANSPOSE(#REF!),EL$2+2,FALSE),0)</f>
        <v>#REF!</v>
      </c>
      <c r="EM35" t="e" cm="1">
        <f t="array" ref="EM35">_xlfn.IFNA(VLOOKUP($A35,TRANSPOSE(#REF!),EM$2+2,FALSE),0)</f>
        <v>#REF!</v>
      </c>
      <c r="EN35" t="e" cm="1">
        <f t="array" ref="EN35">_xlfn.IFNA(VLOOKUP($A35,TRANSPOSE(#REF!),EN$2+2,FALSE),0)</f>
        <v>#REF!</v>
      </c>
      <c r="EO35" t="e" cm="1">
        <f t="array" ref="EO35">_xlfn.IFNA(VLOOKUP($A35,TRANSPOSE(#REF!),EO$2+2,FALSE),0)</f>
        <v>#REF!</v>
      </c>
      <c r="EP35" t="e" cm="1">
        <f t="array" ref="EP35">_xlfn.IFNA(VLOOKUP($A35,TRANSPOSE(#REF!),EP$2+2,FALSE),0)</f>
        <v>#REF!</v>
      </c>
      <c r="EQ35" t="e" cm="1">
        <f t="array" ref="EQ35">_xlfn.IFNA(VLOOKUP($A35,TRANSPOSE(#REF!),EQ$2+2,FALSE),0)</f>
        <v>#REF!</v>
      </c>
      <c r="ER35" t="e" cm="1">
        <f t="array" ref="ER35">_xlfn.IFNA(VLOOKUP($A35,TRANSPOSE(#REF!),ER$2+2,FALSE),0)</f>
        <v>#REF!</v>
      </c>
      <c r="ES35" t="e" cm="1">
        <f t="array" ref="ES35">_xlfn.IFNA(VLOOKUP($A35,TRANSPOSE(#REF!),ES$2+2,FALSE),0)</f>
        <v>#REF!</v>
      </c>
      <c r="ET35" t="e" cm="1">
        <f t="array" ref="ET35">_xlfn.IFNA(VLOOKUP($A35,TRANSPOSE(#REF!),ET$2+2,FALSE),0)</f>
        <v>#REF!</v>
      </c>
      <c r="EU35" t="e" cm="1">
        <f t="array" ref="EU35">_xlfn.IFNA(VLOOKUP($A35,TRANSPOSE(#REF!),EU$2+2,FALSE),0)</f>
        <v>#REF!</v>
      </c>
      <c r="EV35" t="e" cm="1">
        <f t="array" ref="EV35">_xlfn.IFNA(VLOOKUP($A35,TRANSPOSE(#REF!),EV$2+2,FALSE),0)</f>
        <v>#REF!</v>
      </c>
      <c r="EW35" t="e" cm="1">
        <f t="array" ref="EW35">_xlfn.IFNA(VLOOKUP($A35,TRANSPOSE(#REF!),EW$2+2,FALSE),0)</f>
        <v>#REF!</v>
      </c>
      <c r="EX35" t="e" cm="1">
        <f t="array" ref="EX35">_xlfn.IFNA(VLOOKUP($A35,TRANSPOSE(#REF!),EX$2+2,FALSE),0)</f>
        <v>#REF!</v>
      </c>
      <c r="EY35" t="e" cm="1">
        <f t="array" ref="EY35">_xlfn.IFNA(VLOOKUP($A35,TRANSPOSE(#REF!),EY$2+2,FALSE),0)</f>
        <v>#REF!</v>
      </c>
      <c r="EZ35" t="e" cm="1">
        <f t="array" ref="EZ35">_xlfn.IFNA(VLOOKUP($A35,TRANSPOSE(#REF!),EZ$2+2,FALSE),0)</f>
        <v>#REF!</v>
      </c>
      <c r="FA35" t="e" cm="1">
        <f t="array" ref="FA35">_xlfn.IFNA(VLOOKUP($A35,TRANSPOSE(#REF!),FA$2+2,FALSE),0)</f>
        <v>#REF!</v>
      </c>
      <c r="FB35" t="e" cm="1">
        <f t="array" ref="FB35">_xlfn.IFNA(VLOOKUP($A35,TRANSPOSE(#REF!),FB$2+2,FALSE),0)</f>
        <v>#REF!</v>
      </c>
      <c r="FC35" t="e" cm="1">
        <f t="array" ref="FC35">_xlfn.IFNA(VLOOKUP($A35,TRANSPOSE(#REF!),FC$2+2,FALSE),0)</f>
        <v>#REF!</v>
      </c>
      <c r="FD35" t="e" cm="1">
        <f t="array" ref="FD35">_xlfn.IFNA(VLOOKUP($A35,TRANSPOSE(#REF!),FD$2+2,FALSE),0)</f>
        <v>#REF!</v>
      </c>
      <c r="FE35" t="e" cm="1">
        <f t="array" ref="FE35">_xlfn.IFNA(VLOOKUP($A35,TRANSPOSE(#REF!),FE$2+2,FALSE),0)</f>
        <v>#REF!</v>
      </c>
      <c r="FF35" t="e" cm="1">
        <f t="array" ref="FF35">_xlfn.IFNA(VLOOKUP($A35,TRANSPOSE(#REF!),FF$2+2,FALSE),0)</f>
        <v>#REF!</v>
      </c>
      <c r="FG35" t="e" cm="1">
        <f t="array" ref="FG35">_xlfn.IFNA(VLOOKUP($A35,TRANSPOSE(#REF!),FG$2+2,FALSE),0)</f>
        <v>#REF!</v>
      </c>
      <c r="FH35" t="e" cm="1">
        <f t="array" ref="FH35">_xlfn.IFNA(VLOOKUP($A35,TRANSPOSE(#REF!),FH$2+2,FALSE),0)</f>
        <v>#REF!</v>
      </c>
      <c r="FI35" t="e" cm="1">
        <f t="array" ref="FI35">_xlfn.IFNA(VLOOKUP($A35,TRANSPOSE(#REF!),FI$2+2,FALSE),0)</f>
        <v>#REF!</v>
      </c>
      <c r="FJ35" t="e" cm="1">
        <f t="array" ref="FJ35">_xlfn.IFNA(VLOOKUP($A35,TRANSPOSE(#REF!),FJ$2+2,FALSE),0)</f>
        <v>#REF!</v>
      </c>
      <c r="FK35" t="e" cm="1">
        <f t="array" ref="FK35">_xlfn.IFNA(VLOOKUP($A35,TRANSPOSE(#REF!),FK$2+2,FALSE),0)</f>
        <v>#REF!</v>
      </c>
      <c r="FL35" t="e" cm="1">
        <f t="array" ref="FL35">_xlfn.IFNA(VLOOKUP($A35,TRANSPOSE(#REF!),FL$2+2,FALSE),0)</f>
        <v>#REF!</v>
      </c>
      <c r="FM35" t="e" cm="1">
        <f t="array" ref="FM35">_xlfn.IFNA(VLOOKUP($A35,TRANSPOSE(#REF!),FM$2+2,FALSE),0)</f>
        <v>#REF!</v>
      </c>
      <c r="FN35" t="e" cm="1">
        <f t="array" ref="FN35">_xlfn.IFNA(VLOOKUP($A35,TRANSPOSE(#REF!),FN$2+2,FALSE),0)</f>
        <v>#REF!</v>
      </c>
      <c r="FO35" t="e" cm="1">
        <f t="array" ref="FO35">_xlfn.IFNA(VLOOKUP($A35,TRANSPOSE(#REF!),FO$2+2,FALSE),0)</f>
        <v>#REF!</v>
      </c>
      <c r="FP35" t="e" cm="1">
        <f t="array" ref="FP35">_xlfn.IFNA(VLOOKUP($A35,TRANSPOSE(#REF!),FP$2+2,FALSE),0)</f>
        <v>#REF!</v>
      </c>
      <c r="FQ35" t="e" cm="1">
        <f t="array" ref="FQ35">_xlfn.IFNA(VLOOKUP($A35,TRANSPOSE(#REF!),FQ$2+2,FALSE),0)</f>
        <v>#REF!</v>
      </c>
      <c r="FR35" t="e" cm="1">
        <f t="array" ref="FR35">_xlfn.IFNA(VLOOKUP($A35,TRANSPOSE(#REF!),FR$2+2,FALSE),0)</f>
        <v>#REF!</v>
      </c>
      <c r="FS35" t="e" cm="1">
        <f t="array" ref="FS35">_xlfn.IFNA(VLOOKUP($A35,TRANSPOSE(#REF!),FS$2+2,FALSE),0)</f>
        <v>#REF!</v>
      </c>
      <c r="FT35" t="e" cm="1">
        <f t="array" ref="FT35">_xlfn.IFNA(VLOOKUP($A35,TRANSPOSE(#REF!),FT$2+2,FALSE),0)</f>
        <v>#REF!</v>
      </c>
      <c r="FU35" t="e" cm="1">
        <f t="array" ref="FU35">_xlfn.IFNA(VLOOKUP($A35,TRANSPOSE(#REF!),FU$2+2,FALSE),0)</f>
        <v>#REF!</v>
      </c>
      <c r="FV35" t="e" cm="1">
        <f t="array" ref="FV35">_xlfn.IFNA(VLOOKUP($A35,TRANSPOSE(#REF!),FV$2+2,FALSE),0)</f>
        <v>#REF!</v>
      </c>
      <c r="FW35" t="e" cm="1">
        <f t="array" ref="FW35">_xlfn.IFNA(VLOOKUP($A35,TRANSPOSE(#REF!),FW$2+2,FALSE),0)</f>
        <v>#REF!</v>
      </c>
      <c r="FX35" t="e" cm="1">
        <f t="array" ref="FX35">_xlfn.IFNA(VLOOKUP($A35,TRANSPOSE(#REF!),FX$2+2,FALSE),0)</f>
        <v>#REF!</v>
      </c>
      <c r="FY35" t="e" cm="1">
        <f t="array" ref="FY35">_xlfn.IFNA(VLOOKUP($A35,TRANSPOSE(#REF!),FY$2+2,FALSE),0)</f>
        <v>#REF!</v>
      </c>
      <c r="FZ35" t="e" cm="1">
        <f t="array" ref="FZ35">_xlfn.IFNA(VLOOKUP($A35,TRANSPOSE(#REF!),FZ$2+2,FALSE),0)</f>
        <v>#REF!</v>
      </c>
      <c r="GA35" t="e" cm="1">
        <f t="array" ref="GA35">_xlfn.IFNA(VLOOKUP($A35,TRANSPOSE(#REF!),GA$2+2,FALSE),0)</f>
        <v>#REF!</v>
      </c>
      <c r="GB35" t="e" cm="1">
        <f t="array" ref="GB35">_xlfn.IFNA(VLOOKUP($A35,TRANSPOSE(#REF!),GB$2+2,FALSE),0)</f>
        <v>#REF!</v>
      </c>
      <c r="GC35" t="e" cm="1">
        <f t="array" ref="GC35">_xlfn.IFNA(VLOOKUP($A35,TRANSPOSE(#REF!),GC$2+2,FALSE),0)</f>
        <v>#REF!</v>
      </c>
      <c r="GD35" t="e" cm="1">
        <f t="array" ref="GD35">_xlfn.IFNA(VLOOKUP($A35,TRANSPOSE(#REF!),GD$2+2,FALSE),0)</f>
        <v>#REF!</v>
      </c>
      <c r="GE35" t="e" cm="1">
        <f t="array" ref="GE35">_xlfn.IFNA(VLOOKUP($A35,TRANSPOSE(#REF!),GE$2+2,FALSE),0)</f>
        <v>#REF!</v>
      </c>
      <c r="GF35" t="e" cm="1">
        <f t="array" ref="GF35">_xlfn.IFNA(VLOOKUP($A35,TRANSPOSE(#REF!),GF$2+2,FALSE),0)</f>
        <v>#REF!</v>
      </c>
      <c r="GG35" t="e" cm="1">
        <f t="array" ref="GG35">_xlfn.IFNA(VLOOKUP($A35,TRANSPOSE(#REF!),GG$2+2,FALSE),0)</f>
        <v>#REF!</v>
      </c>
      <c r="GH35" t="e" cm="1">
        <f t="array" ref="GH35">_xlfn.IFNA(VLOOKUP($A35,TRANSPOSE(#REF!),GH$2+2,FALSE),0)</f>
        <v>#REF!</v>
      </c>
      <c r="GI35" t="e" cm="1">
        <f t="array" ref="GI35">_xlfn.IFNA(VLOOKUP($A35,TRANSPOSE(#REF!),GI$2+2,FALSE),0)</f>
        <v>#REF!</v>
      </c>
      <c r="GJ35" t="e" cm="1">
        <f t="array" ref="GJ35">_xlfn.IFNA(VLOOKUP($A35,TRANSPOSE(#REF!),GJ$2+2,FALSE),0)</f>
        <v>#REF!</v>
      </c>
      <c r="GK35" t="e" cm="1">
        <f t="array" ref="GK35">_xlfn.IFNA(VLOOKUP($A35,TRANSPOSE(#REF!),GK$2+2,FALSE),0)</f>
        <v>#REF!</v>
      </c>
      <c r="GL35" t="e" cm="1">
        <f t="array" ref="GL35">_xlfn.IFNA(VLOOKUP($A35,TRANSPOSE(#REF!),GL$2+2,FALSE),0)</f>
        <v>#REF!</v>
      </c>
      <c r="GM35" t="e" cm="1">
        <f t="array" ref="GM35">_xlfn.IFNA(VLOOKUP($A35,TRANSPOSE(#REF!),GM$2+2,FALSE),0)</f>
        <v>#REF!</v>
      </c>
      <c r="GN35" t="e" cm="1">
        <f t="array" ref="GN35">_xlfn.IFNA(VLOOKUP($A35,TRANSPOSE(#REF!),GN$2+2,FALSE),0)</f>
        <v>#REF!</v>
      </c>
      <c r="GO35" t="e" cm="1">
        <f t="array" ref="GO35">_xlfn.IFNA(VLOOKUP($A35,TRANSPOSE(#REF!),GO$2+2,FALSE),0)</f>
        <v>#REF!</v>
      </c>
      <c r="GP35" t="e" cm="1">
        <f t="array" ref="GP35">_xlfn.IFNA(VLOOKUP($A35,TRANSPOSE(#REF!),GP$2+2,FALSE),0)</f>
        <v>#REF!</v>
      </c>
      <c r="GQ35" t="e" cm="1">
        <f t="array" ref="GQ35">_xlfn.IFNA(VLOOKUP($A35,TRANSPOSE(#REF!),GQ$2+2,FALSE),0)</f>
        <v>#REF!</v>
      </c>
      <c r="GR35" t="e" cm="1">
        <f t="array" ref="GR35">_xlfn.IFNA(VLOOKUP($A35,TRANSPOSE(#REF!),GR$2+2,FALSE),0)</f>
        <v>#REF!</v>
      </c>
      <c r="GS35" t="e" cm="1">
        <f t="array" ref="GS35">_xlfn.IFNA(VLOOKUP($A35,TRANSPOSE(#REF!),GS$2+2,FALSE),0)</f>
        <v>#REF!</v>
      </c>
      <c r="GT35" t="e" cm="1">
        <f t="array" ref="GT35">_xlfn.IFNA(VLOOKUP($A35,TRANSPOSE(#REF!),GT$2+2,FALSE),0)</f>
        <v>#REF!</v>
      </c>
      <c r="GU35" t="e" cm="1">
        <f t="array" ref="GU35">_xlfn.IFNA(VLOOKUP($A35,TRANSPOSE(#REF!),GU$2+2,FALSE),0)</f>
        <v>#REF!</v>
      </c>
      <c r="GV35" t="e" cm="1">
        <f t="array" ref="GV35">_xlfn.IFNA(VLOOKUP($A35,TRANSPOSE(#REF!),GV$2+2,FALSE),0)</f>
        <v>#REF!</v>
      </c>
      <c r="GW35" t="e" cm="1">
        <f t="array" ref="GW35">_xlfn.IFNA(VLOOKUP($A35,TRANSPOSE(#REF!),GW$2+2,FALSE),0)</f>
        <v>#REF!</v>
      </c>
      <c r="GX35" t="e" cm="1">
        <f t="array" ref="GX35">_xlfn.IFNA(VLOOKUP($A35,TRANSPOSE(#REF!),GX$2+2,FALSE),0)</f>
        <v>#REF!</v>
      </c>
      <c r="GY35" t="e" cm="1">
        <f t="array" ref="GY35">_xlfn.IFNA(VLOOKUP($A35,TRANSPOSE(#REF!),GY$2+2,FALSE),0)</f>
        <v>#REF!</v>
      </c>
      <c r="GZ35" t="e" cm="1">
        <f t="array" ref="GZ35">_xlfn.IFNA(VLOOKUP($A35,TRANSPOSE(#REF!),GZ$2+2,FALSE),0)</f>
        <v>#REF!</v>
      </c>
      <c r="HA35" t="e" cm="1">
        <f t="array" ref="HA35">_xlfn.IFNA(VLOOKUP($A35,TRANSPOSE(#REF!),HA$2+2,FALSE),0)</f>
        <v>#REF!</v>
      </c>
      <c r="HB35" t="e" cm="1">
        <f t="array" ref="HB35">_xlfn.IFNA(VLOOKUP($A35,TRANSPOSE(#REF!),HB$2+2,FALSE),0)</f>
        <v>#REF!</v>
      </c>
      <c r="HC35" t="e" cm="1">
        <f t="array" ref="HC35">_xlfn.IFNA(VLOOKUP($A35,TRANSPOSE(#REF!),HC$2+2,FALSE),0)</f>
        <v>#REF!</v>
      </c>
      <c r="HD35" t="e" cm="1">
        <f t="array" ref="HD35">_xlfn.IFNA(VLOOKUP($A35,TRANSPOSE(#REF!),HD$2+2,FALSE),0)</f>
        <v>#REF!</v>
      </c>
      <c r="HE35" t="e" cm="1">
        <f t="array" ref="HE35">_xlfn.IFNA(VLOOKUP($A35,TRANSPOSE(#REF!),HE$2+2,FALSE),0)</f>
        <v>#REF!</v>
      </c>
      <c r="HF35" t="e" cm="1">
        <f t="array" ref="HF35">_xlfn.IFNA(VLOOKUP($A35,TRANSPOSE(#REF!),HF$2+2,FALSE),0)</f>
        <v>#REF!</v>
      </c>
      <c r="HG35" t="e" cm="1">
        <f t="array" ref="HG35">_xlfn.IFNA(VLOOKUP($A35,TRANSPOSE(#REF!),HG$2+2,FALSE),0)</f>
        <v>#REF!</v>
      </c>
      <c r="HH35" t="e" cm="1">
        <f t="array" ref="HH35">_xlfn.IFNA(VLOOKUP($A35,TRANSPOSE(#REF!),HH$2+2,FALSE),0)</f>
        <v>#REF!</v>
      </c>
      <c r="HI35" t="e" cm="1">
        <f t="array" ref="HI35">_xlfn.IFNA(VLOOKUP($A35,TRANSPOSE(#REF!),HI$2+2,FALSE),0)</f>
        <v>#REF!</v>
      </c>
      <c r="HJ35" t="e" cm="1">
        <f t="array" ref="HJ35">_xlfn.IFNA(VLOOKUP($A35,TRANSPOSE(#REF!),HJ$2+2,FALSE),0)</f>
        <v>#REF!</v>
      </c>
      <c r="HK35" t="e" cm="1">
        <f t="array" ref="HK35">_xlfn.IFNA(VLOOKUP($A35,TRANSPOSE(#REF!),HK$2+2,FALSE),0)</f>
        <v>#REF!</v>
      </c>
      <c r="HL35" t="e" cm="1">
        <f t="array" ref="HL35">_xlfn.IFNA(VLOOKUP($A35,TRANSPOSE(#REF!),HL$2+2,FALSE),0)</f>
        <v>#REF!</v>
      </c>
      <c r="HM35" t="e" cm="1">
        <f t="array" ref="HM35">_xlfn.IFNA(VLOOKUP($A35,TRANSPOSE(#REF!),HM$2+2,FALSE),0)</f>
        <v>#REF!</v>
      </c>
      <c r="HN35" t="e" cm="1">
        <f t="array" ref="HN35">_xlfn.IFNA(VLOOKUP($A35,TRANSPOSE(#REF!),HN$2+2,FALSE),0)</f>
        <v>#REF!</v>
      </c>
      <c r="HO35" t="e" cm="1">
        <f t="array" ref="HO35">_xlfn.IFNA(VLOOKUP($A35,TRANSPOSE(#REF!),HO$2+2,FALSE),0)</f>
        <v>#REF!</v>
      </c>
      <c r="HP35" t="e" cm="1">
        <f t="array" ref="HP35">_xlfn.IFNA(VLOOKUP($A35,TRANSPOSE(#REF!),HP$2+2,FALSE),0)</f>
        <v>#REF!</v>
      </c>
      <c r="HQ35" t="e" cm="1">
        <f t="array" ref="HQ35">_xlfn.IFNA(VLOOKUP($A35,TRANSPOSE(#REF!),HQ$2+2,FALSE),0)</f>
        <v>#REF!</v>
      </c>
      <c r="HR35" t="e" cm="1">
        <f t="array" ref="HR35">_xlfn.IFNA(VLOOKUP($A35,TRANSPOSE(#REF!),HR$2+2,FALSE),0)</f>
        <v>#REF!</v>
      </c>
      <c r="HS35" t="e" cm="1">
        <f t="array" ref="HS35">_xlfn.IFNA(VLOOKUP($A35,TRANSPOSE(#REF!),HS$2+2,FALSE),0)</f>
        <v>#REF!</v>
      </c>
      <c r="HT35" t="e" cm="1">
        <f t="array" ref="HT35">_xlfn.IFNA(VLOOKUP($A35,TRANSPOSE(#REF!),HT$2+2,FALSE),0)</f>
        <v>#REF!</v>
      </c>
      <c r="HU35" t="e" cm="1">
        <f t="array" ref="HU35">_xlfn.IFNA(VLOOKUP($A35,TRANSPOSE(#REF!),HU$2+2,FALSE),0)</f>
        <v>#REF!</v>
      </c>
      <c r="HV35" t="e" cm="1">
        <f t="array" ref="HV35">_xlfn.IFNA(VLOOKUP($A35,TRANSPOSE(#REF!),HV$2+2,FALSE),0)</f>
        <v>#REF!</v>
      </c>
      <c r="HW35" t="e" cm="1">
        <f t="array" ref="HW35">_xlfn.IFNA(VLOOKUP($A35,TRANSPOSE(#REF!),HW$2+2,FALSE),0)</f>
        <v>#REF!</v>
      </c>
      <c r="HX35" t="e" cm="1">
        <f t="array" ref="HX35">_xlfn.IFNA(VLOOKUP($A35,TRANSPOSE(#REF!),HX$2+2,FALSE),0)</f>
        <v>#REF!</v>
      </c>
      <c r="HY35" t="e" cm="1">
        <f t="array" ref="HY35">_xlfn.IFNA(VLOOKUP($A35,TRANSPOSE(#REF!),HY$2+2,FALSE),0)</f>
        <v>#REF!</v>
      </c>
      <c r="HZ35" t="e" cm="1">
        <f t="array" ref="HZ35">_xlfn.IFNA(VLOOKUP($A35,TRANSPOSE(#REF!),HZ$2+2,FALSE),0)</f>
        <v>#REF!</v>
      </c>
      <c r="IA35" t="e" cm="1">
        <f t="array" ref="IA35">_xlfn.IFNA(VLOOKUP($A35,TRANSPOSE(#REF!),IA$2+2,FALSE),0)</f>
        <v>#REF!</v>
      </c>
      <c r="IB35" t="e" cm="1">
        <f t="array" ref="IB35">_xlfn.IFNA(VLOOKUP($A35,TRANSPOSE(#REF!),IB$2+2,FALSE),0)</f>
        <v>#REF!</v>
      </c>
      <c r="IC35" t="e" cm="1">
        <f t="array" ref="IC35">_xlfn.IFNA(VLOOKUP($A35,TRANSPOSE(#REF!),IC$2+2,FALSE),0)</f>
        <v>#REF!</v>
      </c>
      <c r="ID35" t="e" cm="1">
        <f t="array" ref="ID35">_xlfn.IFNA(VLOOKUP($A35,TRANSPOSE(#REF!),ID$2+2,FALSE),0)</f>
        <v>#REF!</v>
      </c>
      <c r="IE35" t="e" cm="1">
        <f t="array" ref="IE35">_xlfn.IFNA(VLOOKUP($A35,TRANSPOSE(#REF!),IE$2+2,FALSE),0)</f>
        <v>#REF!</v>
      </c>
      <c r="IF35" t="e" cm="1">
        <f t="array" ref="IF35">_xlfn.IFNA(VLOOKUP($A35,TRANSPOSE(#REF!),IF$2+2,FALSE),0)</f>
        <v>#REF!</v>
      </c>
      <c r="IG35" t="e" cm="1">
        <f t="array" ref="IG35">_xlfn.IFNA(VLOOKUP($A35,TRANSPOSE(#REF!),IG$2+2,FALSE),0)</f>
        <v>#REF!</v>
      </c>
      <c r="IH35" t="e" cm="1">
        <f t="array" ref="IH35">_xlfn.IFNA(VLOOKUP($A35,TRANSPOSE(#REF!),IH$2+2,FALSE),0)</f>
        <v>#REF!</v>
      </c>
      <c r="II35" t="e" cm="1">
        <f t="array" ref="II35">_xlfn.IFNA(VLOOKUP($A35,TRANSPOSE(#REF!),II$2+2,FALSE),0)</f>
        <v>#REF!</v>
      </c>
      <c r="IJ35" t="e" cm="1">
        <f t="array" ref="IJ35">_xlfn.IFNA(VLOOKUP($A35,TRANSPOSE(#REF!),IJ$2+2,FALSE),0)</f>
        <v>#REF!</v>
      </c>
      <c r="IK35" t="e" cm="1">
        <f t="array" ref="IK35">_xlfn.IFNA(VLOOKUP($A35,TRANSPOSE(#REF!),IK$2+2,FALSE),0)</f>
        <v>#REF!</v>
      </c>
      <c r="IL35" t="e" cm="1">
        <f t="array" ref="IL35">_xlfn.IFNA(VLOOKUP($A35,TRANSPOSE(#REF!),IL$2+2,FALSE),0)</f>
        <v>#REF!</v>
      </c>
      <c r="IM35" t="e" cm="1">
        <f t="array" ref="IM35">_xlfn.IFNA(VLOOKUP($A35,TRANSPOSE(#REF!),IM$2+2,FALSE),0)</f>
        <v>#REF!</v>
      </c>
      <c r="IN35" t="e" cm="1">
        <f t="array" ref="IN35">_xlfn.IFNA(VLOOKUP($A35,TRANSPOSE(#REF!),IN$2+2,FALSE),0)</f>
        <v>#REF!</v>
      </c>
      <c r="IO35" t="e" cm="1">
        <f t="array" ref="IO35">_xlfn.IFNA(VLOOKUP($A35,TRANSPOSE(#REF!),IO$2+2,FALSE),0)</f>
        <v>#REF!</v>
      </c>
      <c r="IP35" t="e" cm="1">
        <f t="array" ref="IP35">_xlfn.IFNA(VLOOKUP($A35,TRANSPOSE(#REF!),IP$2+2,FALSE),0)</f>
        <v>#REF!</v>
      </c>
      <c r="IQ35" t="e" cm="1">
        <f t="array" ref="IQ35">_xlfn.IFNA(VLOOKUP($A35,TRANSPOSE(#REF!),IQ$2+2,FALSE),0)</f>
        <v>#REF!</v>
      </c>
      <c r="IR35" t="e" cm="1">
        <f t="array" ref="IR35">_xlfn.IFNA(VLOOKUP($A35,TRANSPOSE(#REF!),IR$2+2,FALSE),0)</f>
        <v>#REF!</v>
      </c>
      <c r="IS35" t="e" cm="1">
        <f t="array" ref="IS35">_xlfn.IFNA(VLOOKUP($A35,TRANSPOSE(#REF!),IS$2+2,FALSE),0)</f>
        <v>#REF!</v>
      </c>
      <c r="IT35" t="e" cm="1">
        <f t="array" ref="IT35">_xlfn.IFNA(VLOOKUP($A35,TRANSPOSE(#REF!),IT$2+2,FALSE),0)</f>
        <v>#REF!</v>
      </c>
      <c r="IU35" t="e" cm="1">
        <f t="array" ref="IU35">_xlfn.IFNA(VLOOKUP($A35,TRANSPOSE(#REF!),IU$2+2,FALSE),0)</f>
        <v>#REF!</v>
      </c>
      <c r="IV35" t="e" cm="1">
        <f t="array" ref="IV35">_xlfn.IFNA(VLOOKUP($A35,TRANSPOSE(#REF!),IV$2+2,FALSE),0)</f>
        <v>#REF!</v>
      </c>
      <c r="IW35" t="e" cm="1">
        <f t="array" ref="IW35">_xlfn.IFNA(VLOOKUP($A35,TRANSPOSE(#REF!),IW$2+2,FALSE),0)</f>
        <v>#REF!</v>
      </c>
      <c r="IX35" t="e" cm="1">
        <f t="array" ref="IX35">_xlfn.IFNA(VLOOKUP($A35,TRANSPOSE(#REF!),IX$2+2,FALSE),0)</f>
        <v>#REF!</v>
      </c>
      <c r="IY35" t="e" cm="1">
        <f t="array" ref="IY35">_xlfn.IFNA(VLOOKUP($A35,TRANSPOSE(#REF!),IY$2+2,FALSE),0)</f>
        <v>#REF!</v>
      </c>
      <c r="IZ35" t="e" cm="1">
        <f t="array" ref="IZ35">_xlfn.IFNA(VLOOKUP($A35,TRANSPOSE(#REF!),IZ$2+2,FALSE),0)</f>
        <v>#REF!</v>
      </c>
      <c r="JA35" t="e" cm="1">
        <f t="array" ref="JA35">_xlfn.IFNA(VLOOKUP($A35,TRANSPOSE(#REF!),JA$2+2,FALSE),0)</f>
        <v>#REF!</v>
      </c>
      <c r="JB35" t="e" cm="1">
        <f t="array" ref="JB35">_xlfn.IFNA(VLOOKUP($A35,TRANSPOSE(#REF!),JB$2+2,FALSE),0)</f>
        <v>#REF!</v>
      </c>
      <c r="JC35" t="e" cm="1">
        <f t="array" ref="JC35">_xlfn.IFNA(VLOOKUP($A35,TRANSPOSE(#REF!),JC$2+2,FALSE),0)</f>
        <v>#REF!</v>
      </c>
      <c r="JD35" t="e" cm="1">
        <f t="array" ref="JD35">_xlfn.IFNA(VLOOKUP($A35,TRANSPOSE(#REF!),JD$2+2,FALSE),0)</f>
        <v>#REF!</v>
      </c>
      <c r="JE35" t="e" cm="1">
        <f t="array" ref="JE35">_xlfn.IFNA(VLOOKUP($A35,TRANSPOSE(#REF!),JE$2+2,FALSE),0)</f>
        <v>#REF!</v>
      </c>
      <c r="JF35" t="e" cm="1">
        <f t="array" ref="JF35">_xlfn.IFNA(VLOOKUP($A35,TRANSPOSE(#REF!),JF$2+2,FALSE),0)</f>
        <v>#REF!</v>
      </c>
      <c r="JG35" t="e" cm="1">
        <f t="array" ref="JG35">_xlfn.IFNA(VLOOKUP($A35,TRANSPOSE(#REF!),JG$2+2,FALSE),0)</f>
        <v>#REF!</v>
      </c>
      <c r="JH35" t="e" cm="1">
        <f t="array" ref="JH35">_xlfn.IFNA(VLOOKUP($A35,TRANSPOSE(#REF!),JH$2+2,FALSE),0)</f>
        <v>#REF!</v>
      </c>
      <c r="JI35" t="e" cm="1">
        <f t="array" ref="JI35">_xlfn.IFNA(VLOOKUP($A35,TRANSPOSE(#REF!),JI$2+2,FALSE),0)</f>
        <v>#REF!</v>
      </c>
      <c r="JJ35" t="e" cm="1">
        <f t="array" ref="JJ35">_xlfn.IFNA(VLOOKUP($A35,TRANSPOSE(#REF!),JJ$2+2,FALSE),0)</f>
        <v>#REF!</v>
      </c>
      <c r="JK35" t="e" cm="1">
        <f t="array" ref="JK35">_xlfn.IFNA(VLOOKUP($A35,TRANSPOSE(#REF!),JK$2+2,FALSE),0)</f>
        <v>#REF!</v>
      </c>
      <c r="JL35" t="e" cm="1">
        <f t="array" ref="JL35">_xlfn.IFNA(VLOOKUP($A35,TRANSPOSE(#REF!),JL$2+2,FALSE),0)</f>
        <v>#REF!</v>
      </c>
      <c r="JM35" t="e" cm="1">
        <f t="array" ref="JM35">_xlfn.IFNA(VLOOKUP($A35,TRANSPOSE(#REF!),JM$2+2,FALSE),0)</f>
        <v>#REF!</v>
      </c>
      <c r="JN35" t="e" cm="1">
        <f t="array" ref="JN35">_xlfn.IFNA(VLOOKUP($A35,TRANSPOSE(#REF!),JN$2+2,FALSE),0)</f>
        <v>#REF!</v>
      </c>
      <c r="JO35" t="e" cm="1">
        <f t="array" ref="JO35">_xlfn.IFNA(VLOOKUP($A35,TRANSPOSE(#REF!),JO$2+2,FALSE),0)</f>
        <v>#REF!</v>
      </c>
      <c r="JP35" t="e" cm="1">
        <f t="array" ref="JP35">_xlfn.IFNA(VLOOKUP($A35,TRANSPOSE(#REF!),JP$2+2,FALSE),0)</f>
        <v>#REF!</v>
      </c>
      <c r="JQ35" t="e" cm="1">
        <f t="array" ref="JQ35">_xlfn.IFNA(VLOOKUP($A35,TRANSPOSE(#REF!),JQ$2+2,FALSE),0)</f>
        <v>#REF!</v>
      </c>
      <c r="JR35" t="e" cm="1">
        <f t="array" ref="JR35">_xlfn.IFNA(VLOOKUP($A35,TRANSPOSE(#REF!),JR$2+2,FALSE),0)</f>
        <v>#REF!</v>
      </c>
      <c r="JS35" t="e" cm="1">
        <f t="array" ref="JS35">_xlfn.IFNA(VLOOKUP($A35,TRANSPOSE(#REF!),JS$2+2,FALSE),0)</f>
        <v>#REF!</v>
      </c>
      <c r="JT35" t="e" cm="1">
        <f t="array" ref="JT35">_xlfn.IFNA(VLOOKUP($A35,TRANSPOSE(#REF!),JT$2+2,FALSE),0)</f>
        <v>#REF!</v>
      </c>
      <c r="JU35" t="e" cm="1">
        <f t="array" ref="JU35">_xlfn.IFNA(VLOOKUP($A35,TRANSPOSE(#REF!),JU$2+2,FALSE),0)</f>
        <v>#REF!</v>
      </c>
      <c r="JV35" t="e" cm="1">
        <f t="array" ref="JV35">_xlfn.IFNA(VLOOKUP($A35,TRANSPOSE(#REF!),JV$2+2,FALSE),0)</f>
        <v>#REF!</v>
      </c>
      <c r="JW35" t="e" cm="1">
        <f t="array" ref="JW35">_xlfn.IFNA(VLOOKUP($A35,TRANSPOSE(#REF!),JW$2+2,FALSE),0)</f>
        <v>#REF!</v>
      </c>
      <c r="JX35" t="e" cm="1">
        <f t="array" ref="JX35">_xlfn.IFNA(VLOOKUP($A35,TRANSPOSE(#REF!),JX$2+2,FALSE),0)</f>
        <v>#REF!</v>
      </c>
      <c r="JY35" t="e" cm="1">
        <f t="array" ref="JY35">_xlfn.IFNA(VLOOKUP($A35,TRANSPOSE(#REF!),JY$2+2,FALSE),0)</f>
        <v>#REF!</v>
      </c>
      <c r="JZ35" t="e" cm="1">
        <f t="array" ref="JZ35">_xlfn.IFNA(VLOOKUP($A35,TRANSPOSE(#REF!),JZ$2+2,FALSE),0)</f>
        <v>#REF!</v>
      </c>
      <c r="KA35" t="e" cm="1">
        <f t="array" ref="KA35">_xlfn.IFNA(VLOOKUP($A35,TRANSPOSE(#REF!),KA$2+2,FALSE),0)</f>
        <v>#REF!</v>
      </c>
      <c r="KB35" t="e" cm="1">
        <f t="array" ref="KB35">_xlfn.IFNA(VLOOKUP($A35,TRANSPOSE(#REF!),KB$2+2,FALSE),0)</f>
        <v>#REF!</v>
      </c>
      <c r="KC35" t="e" cm="1">
        <f t="array" ref="KC35">_xlfn.IFNA(VLOOKUP($A35,TRANSPOSE(#REF!),KC$2+2,FALSE),0)</f>
        <v>#REF!</v>
      </c>
      <c r="KD35" t="e" cm="1">
        <f t="array" ref="KD35">_xlfn.IFNA(VLOOKUP($A35,TRANSPOSE(#REF!),KD$2+2,FALSE),0)</f>
        <v>#REF!</v>
      </c>
      <c r="KE35" t="e" cm="1">
        <f t="array" ref="KE35">_xlfn.IFNA(VLOOKUP($A35,TRANSPOSE(#REF!),KE$2+2,FALSE),0)</f>
        <v>#REF!</v>
      </c>
      <c r="KF35" t="e" cm="1">
        <f t="array" ref="KF35">_xlfn.IFNA(VLOOKUP($A35,TRANSPOSE(#REF!),KF$2+2,FALSE),0)</f>
        <v>#REF!</v>
      </c>
      <c r="KG35" t="e" cm="1">
        <f t="array" ref="KG35">_xlfn.IFNA(VLOOKUP($A35,TRANSPOSE(#REF!),KG$2+2,FALSE),0)</f>
        <v>#REF!</v>
      </c>
      <c r="KH35" t="e" cm="1">
        <f t="array" ref="KH35">_xlfn.IFNA(VLOOKUP($A35,TRANSPOSE(#REF!),KH$2+2,FALSE),0)</f>
        <v>#REF!</v>
      </c>
      <c r="KI35" t="e" cm="1">
        <f t="array" ref="KI35">_xlfn.IFNA(VLOOKUP($A35,TRANSPOSE(#REF!),KI$2+2,FALSE),0)</f>
        <v>#REF!</v>
      </c>
      <c r="KJ35" t="e" cm="1">
        <f t="array" ref="KJ35">_xlfn.IFNA(VLOOKUP($A35,TRANSPOSE(#REF!),KJ$2+2,FALSE),0)</f>
        <v>#REF!</v>
      </c>
      <c r="KK35" t="e" cm="1">
        <f t="array" ref="KK35">_xlfn.IFNA(VLOOKUP($A35,TRANSPOSE(#REF!),KK$2+2,FALSE),0)</f>
        <v>#REF!</v>
      </c>
      <c r="KL35" t="e" cm="1">
        <f t="array" ref="KL35">_xlfn.IFNA(VLOOKUP($A35,TRANSPOSE(#REF!),KL$2+2,FALSE),0)</f>
        <v>#REF!</v>
      </c>
      <c r="KM35" t="e" cm="1">
        <f t="array" ref="KM35">_xlfn.IFNA(VLOOKUP($A35,TRANSPOSE(#REF!),KM$2+2,FALSE),0)</f>
        <v>#REF!</v>
      </c>
      <c r="KN35" t="e" cm="1">
        <f t="array" ref="KN35">_xlfn.IFNA(VLOOKUP($A35,TRANSPOSE(#REF!),KN$2+2,FALSE),0)</f>
        <v>#REF!</v>
      </c>
      <c r="KO35" t="e" cm="1">
        <f t="array" ref="KO35">_xlfn.IFNA(VLOOKUP($A35,TRANSPOSE(#REF!),KO$2+2,FALSE),0)</f>
        <v>#REF!</v>
      </c>
      <c r="KP35" t="e" cm="1">
        <f t="array" ref="KP35">_xlfn.IFNA(VLOOKUP($A35,TRANSPOSE(#REF!),KP$2+2,FALSE),0)</f>
        <v>#REF!</v>
      </c>
      <c r="KQ35" t="e" cm="1">
        <f t="array" ref="KQ35">_xlfn.IFNA(VLOOKUP($A35,TRANSPOSE(#REF!),KQ$2+2,FALSE),0)</f>
        <v>#REF!</v>
      </c>
      <c r="KR35" t="e" cm="1">
        <f t="array" ref="KR35">_xlfn.IFNA(VLOOKUP($A35,TRANSPOSE(#REF!),KR$2+2,FALSE),0)</f>
        <v>#REF!</v>
      </c>
      <c r="KS35" t="e" cm="1">
        <f t="array" ref="KS35">_xlfn.IFNA(VLOOKUP($A35,TRANSPOSE(#REF!),KS$2+2,FALSE),0)</f>
        <v>#REF!</v>
      </c>
      <c r="KT35" t="e" cm="1">
        <f t="array" ref="KT35">_xlfn.IFNA(VLOOKUP($A35,TRANSPOSE(#REF!),KT$2+2,FALSE),0)</f>
        <v>#REF!</v>
      </c>
      <c r="KU35" t="e" cm="1">
        <f t="array" ref="KU35">_xlfn.IFNA(VLOOKUP($A35,TRANSPOSE(#REF!),KU$2+2,FALSE),0)</f>
        <v>#REF!</v>
      </c>
      <c r="KV35" t="e" cm="1">
        <f t="array" ref="KV35">_xlfn.IFNA(VLOOKUP($A35,TRANSPOSE(#REF!),KV$2+2,FALSE),0)</f>
        <v>#REF!</v>
      </c>
      <c r="KW35" t="e" cm="1">
        <f t="array" ref="KW35">_xlfn.IFNA(VLOOKUP($A35,TRANSPOSE(#REF!),KW$2+2,FALSE),0)</f>
        <v>#REF!</v>
      </c>
      <c r="KX35" t="e" cm="1">
        <f t="array" ref="KX35">_xlfn.IFNA(VLOOKUP($A35,TRANSPOSE(#REF!),KX$2+2,FALSE),0)</f>
        <v>#REF!</v>
      </c>
      <c r="KY35" t="e" cm="1">
        <f t="array" ref="KY35">_xlfn.IFNA(VLOOKUP($A35,TRANSPOSE(#REF!),KY$2+2,FALSE),0)</f>
        <v>#REF!</v>
      </c>
      <c r="KZ35" t="e" cm="1">
        <f t="array" ref="KZ35">_xlfn.IFNA(VLOOKUP($A35,TRANSPOSE(#REF!),KZ$2+2,FALSE),0)</f>
        <v>#REF!</v>
      </c>
      <c r="LA35" t="e" cm="1">
        <f t="array" ref="LA35">_xlfn.IFNA(VLOOKUP($A35,TRANSPOSE(#REF!),LA$2+2,FALSE),0)</f>
        <v>#REF!</v>
      </c>
      <c r="LB35" t="e" cm="1">
        <f t="array" ref="LB35">_xlfn.IFNA(VLOOKUP($A35,TRANSPOSE(#REF!),LB$2+2,FALSE),0)</f>
        <v>#REF!</v>
      </c>
      <c r="LC35" t="e" cm="1">
        <f t="array" ref="LC35">_xlfn.IFNA(VLOOKUP($A35,TRANSPOSE(#REF!),LC$2+2,FALSE),0)</f>
        <v>#REF!</v>
      </c>
      <c r="LD35" t="e" cm="1">
        <f t="array" ref="LD35">_xlfn.IFNA(VLOOKUP($A35,TRANSPOSE(#REF!),LD$2+2,FALSE),0)</f>
        <v>#REF!</v>
      </c>
      <c r="LE35" t="e" cm="1">
        <f t="array" ref="LE35">_xlfn.IFNA(VLOOKUP($A35,TRANSPOSE(#REF!),LE$2+2,FALSE),0)</f>
        <v>#REF!</v>
      </c>
      <c r="LF35" t="e" cm="1">
        <f t="array" ref="LF35">_xlfn.IFNA(VLOOKUP($A35,TRANSPOSE(#REF!),LF$2+2,FALSE),0)</f>
        <v>#REF!</v>
      </c>
      <c r="LG35" t="e" cm="1">
        <f t="array" ref="LG35">_xlfn.IFNA(VLOOKUP($A35,TRANSPOSE(#REF!),LG$2+2,FALSE),0)</f>
        <v>#REF!</v>
      </c>
      <c r="LH35" t="e" cm="1">
        <f t="array" ref="LH35">_xlfn.IFNA(VLOOKUP($A35,TRANSPOSE(#REF!),LH$2+2,FALSE),0)</f>
        <v>#REF!</v>
      </c>
      <c r="LI35" t="e" cm="1">
        <f t="array" ref="LI35">_xlfn.IFNA(VLOOKUP($A35,TRANSPOSE(#REF!),LI$2+2,FALSE),0)</f>
        <v>#REF!</v>
      </c>
      <c r="LJ35" t="e" cm="1">
        <f t="array" ref="LJ35">_xlfn.IFNA(VLOOKUP($A35,TRANSPOSE(#REF!),LJ$2+2,FALSE),0)</f>
        <v>#REF!</v>
      </c>
      <c r="LK35" t="e" cm="1">
        <f t="array" ref="LK35">_xlfn.IFNA(VLOOKUP($A35,TRANSPOSE(#REF!),LK$2+2,FALSE),0)</f>
        <v>#REF!</v>
      </c>
      <c r="LL35" t="e" cm="1">
        <f t="array" ref="LL35">_xlfn.IFNA(VLOOKUP($A35,TRANSPOSE(#REF!),LL$2+2,FALSE),0)</f>
        <v>#REF!</v>
      </c>
      <c r="LM35" t="e" cm="1">
        <f t="array" ref="LM35">_xlfn.IFNA(VLOOKUP($A35,TRANSPOSE(#REF!),LM$2+2,FALSE),0)</f>
        <v>#REF!</v>
      </c>
      <c r="LN35" t="e" cm="1">
        <f t="array" ref="LN35">_xlfn.IFNA(VLOOKUP($A35,TRANSPOSE(#REF!),LN$2+2,FALSE),0)</f>
        <v>#REF!</v>
      </c>
      <c r="LO35" t="e" cm="1">
        <f t="array" ref="LO35">_xlfn.IFNA(VLOOKUP($A35,TRANSPOSE(#REF!),LO$2+2,FALSE),0)</f>
        <v>#REF!</v>
      </c>
      <c r="LP35" t="e" cm="1">
        <f t="array" ref="LP35">_xlfn.IFNA(VLOOKUP($A35,TRANSPOSE(#REF!),LP$2+2,FALSE),0)</f>
        <v>#REF!</v>
      </c>
      <c r="LQ35" t="e" cm="1">
        <f t="array" ref="LQ35">_xlfn.IFNA(VLOOKUP($A35,TRANSPOSE(#REF!),LQ$2+2,FALSE),0)</f>
        <v>#REF!</v>
      </c>
      <c r="LR35" t="e" cm="1">
        <f t="array" ref="LR35">_xlfn.IFNA(VLOOKUP($A35,TRANSPOSE(#REF!),LR$2+2,FALSE),0)</f>
        <v>#REF!</v>
      </c>
      <c r="LS35" t="e" cm="1">
        <f t="array" ref="LS35">_xlfn.IFNA(VLOOKUP($A35,TRANSPOSE(#REF!),LS$2+2,FALSE),0)</f>
        <v>#REF!</v>
      </c>
      <c r="LT35" t="e" cm="1">
        <f t="array" ref="LT35">_xlfn.IFNA(VLOOKUP($A35,TRANSPOSE(#REF!),LT$2+2,FALSE),0)</f>
        <v>#REF!</v>
      </c>
      <c r="LU35" t="e" cm="1">
        <f t="array" ref="LU35">_xlfn.IFNA(VLOOKUP($A35,TRANSPOSE(#REF!),LU$2+2,FALSE),0)</f>
        <v>#REF!</v>
      </c>
      <c r="LV35" t="e" cm="1">
        <f t="array" ref="LV35">_xlfn.IFNA(VLOOKUP($A35,TRANSPOSE(#REF!),LV$2+2,FALSE),0)</f>
        <v>#REF!</v>
      </c>
      <c r="LW35" t="e" cm="1">
        <f t="array" ref="LW35">_xlfn.IFNA(VLOOKUP($A35,TRANSPOSE(#REF!),LW$2+2,FALSE),0)</f>
        <v>#REF!</v>
      </c>
      <c r="LX35" t="e" cm="1">
        <f t="array" ref="LX35">_xlfn.IFNA(VLOOKUP($A35,TRANSPOSE(#REF!),LX$2+2,FALSE),0)</f>
        <v>#REF!</v>
      </c>
      <c r="LY35" t="e" cm="1">
        <f t="array" ref="LY35">_xlfn.IFNA(VLOOKUP($A35,TRANSPOSE(#REF!),LY$2+2,FALSE),0)</f>
        <v>#REF!</v>
      </c>
      <c r="LZ35" t="e" cm="1">
        <f t="array" ref="LZ35">_xlfn.IFNA(VLOOKUP($A35,TRANSPOSE(#REF!),LZ$2+2,FALSE),0)</f>
        <v>#REF!</v>
      </c>
      <c r="MA35" t="e" cm="1">
        <f t="array" ref="MA35">_xlfn.IFNA(VLOOKUP($A35,TRANSPOSE(#REF!),MA$2+2,FALSE),0)</f>
        <v>#REF!</v>
      </c>
      <c r="MB35" t="e" cm="1">
        <f t="array" ref="MB35">_xlfn.IFNA(VLOOKUP($A35,TRANSPOSE(#REF!),MB$2+2,FALSE),0)</f>
        <v>#REF!</v>
      </c>
      <c r="MC35" t="e" cm="1">
        <f t="array" ref="MC35">_xlfn.IFNA(VLOOKUP($A35,TRANSPOSE(#REF!),MC$2+2,FALSE),0)</f>
        <v>#REF!</v>
      </c>
      <c r="MD35" t="e" cm="1">
        <f t="array" ref="MD35">_xlfn.IFNA(VLOOKUP($A35,TRANSPOSE(#REF!),MD$2+2,FALSE),0)</f>
        <v>#REF!</v>
      </c>
      <c r="ME35" t="e" cm="1">
        <f t="array" ref="ME35">_xlfn.IFNA(VLOOKUP($A35,TRANSPOSE(#REF!),ME$2+2,FALSE),0)</f>
        <v>#REF!</v>
      </c>
      <c r="MF35" t="e" cm="1">
        <f t="array" ref="MF35">_xlfn.IFNA(VLOOKUP($A35,TRANSPOSE(#REF!),MF$2+2,FALSE),0)</f>
        <v>#REF!</v>
      </c>
      <c r="MG35" t="e" cm="1">
        <f t="array" ref="MG35">_xlfn.IFNA(VLOOKUP($A35,TRANSPOSE(#REF!),MG$2+2,FALSE),0)</f>
        <v>#REF!</v>
      </c>
      <c r="MH35" t="e" cm="1">
        <f t="array" ref="MH35">_xlfn.IFNA(VLOOKUP($A35,TRANSPOSE(#REF!),MH$2+2,FALSE),0)</f>
        <v>#REF!</v>
      </c>
      <c r="MI35" t="e" cm="1">
        <f t="array" ref="MI35">_xlfn.IFNA(VLOOKUP($A35,TRANSPOSE(#REF!),MI$2+2,FALSE),0)</f>
        <v>#REF!</v>
      </c>
      <c r="MJ35" t="e" cm="1">
        <f t="array" ref="MJ35">_xlfn.IFNA(VLOOKUP($A35,TRANSPOSE(#REF!),MJ$2+2,FALSE),0)</f>
        <v>#REF!</v>
      </c>
      <c r="MK35" t="e" cm="1">
        <f t="array" ref="MK35">_xlfn.IFNA(VLOOKUP($A35,TRANSPOSE(#REF!),MK$2+2,FALSE),0)</f>
        <v>#REF!</v>
      </c>
      <c r="ML35" t="e" cm="1">
        <f t="array" ref="ML35">_xlfn.IFNA(VLOOKUP($A35,TRANSPOSE(#REF!),ML$2+2,FALSE),0)</f>
        <v>#REF!</v>
      </c>
      <c r="MM35" t="e" cm="1">
        <f t="array" ref="MM35">_xlfn.IFNA(VLOOKUP($A35,TRANSPOSE(#REF!),MM$2+2,FALSE),0)</f>
        <v>#REF!</v>
      </c>
      <c r="MN35" t="e" cm="1">
        <f t="array" ref="MN35">_xlfn.IFNA(VLOOKUP($A35,TRANSPOSE(#REF!),MN$2+2,FALSE),0)</f>
        <v>#REF!</v>
      </c>
      <c r="MO35" t="e" cm="1">
        <f t="array" ref="MO35">_xlfn.IFNA(VLOOKUP($A35,TRANSPOSE(#REF!),MO$2+2,FALSE),0)</f>
        <v>#REF!</v>
      </c>
      <c r="MP35" t="e" cm="1">
        <f t="array" ref="MP35">_xlfn.IFNA(VLOOKUP($A35,TRANSPOSE(#REF!),MP$2+2,FALSE),0)</f>
        <v>#REF!</v>
      </c>
      <c r="MQ35" t="e" cm="1">
        <f t="array" ref="MQ35">_xlfn.IFNA(VLOOKUP($A35,TRANSPOSE(#REF!),MQ$2+2,FALSE),0)</f>
        <v>#REF!</v>
      </c>
      <c r="MR35" t="e" cm="1">
        <f t="array" ref="MR35">_xlfn.IFNA(VLOOKUP($A35,TRANSPOSE(#REF!),MR$2+2,FALSE),0)</f>
        <v>#REF!</v>
      </c>
      <c r="MS35" t="e" cm="1">
        <f t="array" ref="MS35">_xlfn.IFNA(VLOOKUP($A35,TRANSPOSE(#REF!),MS$2+2,FALSE),0)</f>
        <v>#REF!</v>
      </c>
      <c r="MT35" t="e" cm="1">
        <f t="array" ref="MT35">_xlfn.IFNA(VLOOKUP($A35,TRANSPOSE(#REF!),MT$2+2,FALSE),0)</f>
        <v>#REF!</v>
      </c>
      <c r="MU35" t="e" cm="1">
        <f t="array" ref="MU35">_xlfn.IFNA(VLOOKUP($A35,TRANSPOSE(#REF!),MU$2+2,FALSE),0)</f>
        <v>#REF!</v>
      </c>
      <c r="MV35" t="e" cm="1">
        <f t="array" ref="MV35">_xlfn.IFNA(VLOOKUP($A35,TRANSPOSE(#REF!),MV$2+2,FALSE),0)</f>
        <v>#REF!</v>
      </c>
      <c r="MW35" t="e" cm="1">
        <f t="array" ref="MW35">_xlfn.IFNA(VLOOKUP($A35,TRANSPOSE(#REF!),MW$2+2,FALSE),0)</f>
        <v>#REF!</v>
      </c>
      <c r="MX35" t="e" cm="1">
        <f t="array" ref="MX35">_xlfn.IFNA(VLOOKUP($A35,TRANSPOSE(#REF!),MX$2+2,FALSE),0)</f>
        <v>#REF!</v>
      </c>
      <c r="MY35" t="e" cm="1">
        <f t="array" ref="MY35">_xlfn.IFNA(VLOOKUP($A35,TRANSPOSE(#REF!),MY$2+2,FALSE),0)</f>
        <v>#REF!</v>
      </c>
      <c r="MZ35" t="e" cm="1">
        <f t="array" ref="MZ35">_xlfn.IFNA(VLOOKUP($A35,TRANSPOSE(#REF!),MZ$2+2,FALSE),0)</f>
        <v>#REF!</v>
      </c>
      <c r="NA35" t="e" cm="1">
        <f t="array" ref="NA35">_xlfn.IFNA(VLOOKUP($A35,TRANSPOSE(#REF!),NA$2+2,FALSE),0)</f>
        <v>#REF!</v>
      </c>
      <c r="NB35" t="e" cm="1">
        <f t="array" ref="NB35">_xlfn.IFNA(VLOOKUP($A35,TRANSPOSE(#REF!),NB$2+2,FALSE),0)</f>
        <v>#REF!</v>
      </c>
      <c r="NC35" t="e" cm="1">
        <f t="array" ref="NC35">_xlfn.IFNA(VLOOKUP($A35,TRANSPOSE(#REF!),NC$2+2,FALSE),0)</f>
        <v>#REF!</v>
      </c>
      <c r="ND35" t="e" cm="1">
        <f t="array" ref="ND35">_xlfn.IFNA(VLOOKUP($A35,TRANSPOSE(#REF!),ND$2+2,FALSE),0)</f>
        <v>#REF!</v>
      </c>
      <c r="NE35" t="e" cm="1">
        <f t="array" ref="NE35">_xlfn.IFNA(VLOOKUP($A35,TRANSPOSE(#REF!),NE$2+2,FALSE),0)</f>
        <v>#REF!</v>
      </c>
      <c r="NF35" t="e" cm="1">
        <f t="array" ref="NF35">_xlfn.IFNA(VLOOKUP($A35,TRANSPOSE(#REF!),NF$2+2,FALSE),0)</f>
        <v>#REF!</v>
      </c>
      <c r="NG35" t="e" cm="1">
        <f t="array" ref="NG35">_xlfn.IFNA(VLOOKUP($A35,TRANSPOSE(#REF!),NG$2+2,FALSE),0)</f>
        <v>#REF!</v>
      </c>
      <c r="NH35" t="e" cm="1">
        <f t="array" ref="NH35">_xlfn.IFNA(VLOOKUP($A35,TRANSPOSE(#REF!),NH$2+2,FALSE),0)</f>
        <v>#REF!</v>
      </c>
      <c r="NI35" t="e" cm="1">
        <f t="array" ref="NI35">_xlfn.IFNA(VLOOKUP($A35,TRANSPOSE(#REF!),NI$2+2,FALSE),0)</f>
        <v>#REF!</v>
      </c>
      <c r="NJ35" t="e" cm="1">
        <f t="array" ref="NJ35">_xlfn.IFNA(VLOOKUP($A35,TRANSPOSE(#REF!),NJ$2+2,FALSE),0)</f>
        <v>#REF!</v>
      </c>
      <c r="NL35" t="e">
        <f t="shared" si="0"/>
        <v>#REF!</v>
      </c>
      <c r="NM35" t="e">
        <f t="shared" si="1"/>
        <v>#REF!</v>
      </c>
    </row>
    <row r="36" spans="1:377" x14ac:dyDescent="0.3">
      <c r="A36" t="str">
        <v>PDE02_01</v>
      </c>
      <c r="B36" t="str">
        <v>Elektriciteit</v>
      </c>
      <c r="C36" t="str">
        <v>Conversion</v>
      </c>
      <c r="D36" t="str">
        <v>Power DE</v>
      </c>
      <c r="E36" t="str">
        <v>Generation</v>
      </c>
      <c r="F36" t="str">
        <v>Electricity DE</v>
      </c>
      <c r="G36" t="str">
        <v>Electricity from Coal old - Power DE</v>
      </c>
      <c r="H36" t="str">
        <v>[GW]</v>
      </c>
      <c r="I36">
        <f>_xlfn.IFNA(VLOOKUP(A36,'[1]PASTE Cap_Investment'!A:B,2,FALSE),0)</f>
        <v>0</v>
      </c>
      <c r="J36" t="e" cm="1">
        <f t="array" ref="J36">_xlfn.IFNA(VLOOKUP($A36,TRANSPOSE(#REF!),J$2+2,FALSE),0)</f>
        <v>#REF!</v>
      </c>
      <c r="K36" t="e" cm="1">
        <f t="array" ref="K36">_xlfn.IFNA(VLOOKUP($A36,TRANSPOSE(#REF!),K$2+2,FALSE),0)</f>
        <v>#REF!</v>
      </c>
      <c r="L36" t="e" cm="1">
        <f t="array" ref="L36">_xlfn.IFNA(VLOOKUP($A36,TRANSPOSE(#REF!),L$2+2,FALSE),0)</f>
        <v>#REF!</v>
      </c>
      <c r="M36" t="e" cm="1">
        <f t="array" ref="M36">_xlfn.IFNA(VLOOKUP($A36,TRANSPOSE(#REF!),M$2+2,FALSE),0)</f>
        <v>#REF!</v>
      </c>
      <c r="N36" t="e" cm="1">
        <f t="array" ref="N36">_xlfn.IFNA(VLOOKUP($A36,TRANSPOSE(#REF!),N$2+2,FALSE),0)</f>
        <v>#REF!</v>
      </c>
      <c r="O36" t="e" cm="1">
        <f t="array" ref="O36">_xlfn.IFNA(VLOOKUP($A36,TRANSPOSE(#REF!),O$2+2,FALSE),0)</f>
        <v>#REF!</v>
      </c>
      <c r="P36" t="e" cm="1">
        <f t="array" ref="P36">_xlfn.IFNA(VLOOKUP($A36,TRANSPOSE(#REF!),P$2+2,FALSE),0)</f>
        <v>#REF!</v>
      </c>
      <c r="Q36" t="e" cm="1">
        <f t="array" ref="Q36">_xlfn.IFNA(VLOOKUP($A36,TRANSPOSE(#REF!),Q$2+2,FALSE),0)</f>
        <v>#REF!</v>
      </c>
      <c r="R36" t="e" cm="1">
        <f t="array" ref="R36">_xlfn.IFNA(VLOOKUP($A36,TRANSPOSE(#REF!),R$2+2,FALSE),0)</f>
        <v>#REF!</v>
      </c>
      <c r="S36" t="e" cm="1">
        <f t="array" ref="S36">_xlfn.IFNA(VLOOKUP($A36,TRANSPOSE(#REF!),S$2+2,FALSE),0)</f>
        <v>#REF!</v>
      </c>
      <c r="T36" t="e" cm="1">
        <f t="array" ref="T36">_xlfn.IFNA(VLOOKUP($A36,TRANSPOSE(#REF!),T$2+2,FALSE),0)</f>
        <v>#REF!</v>
      </c>
      <c r="U36" t="e" cm="1">
        <f t="array" ref="U36">_xlfn.IFNA(VLOOKUP($A36,TRANSPOSE(#REF!),U$2+2,FALSE),0)</f>
        <v>#REF!</v>
      </c>
      <c r="V36" t="e" cm="1">
        <f t="array" ref="V36">_xlfn.IFNA(VLOOKUP($A36,TRANSPOSE(#REF!),V$2+2,FALSE),0)</f>
        <v>#REF!</v>
      </c>
      <c r="W36" t="e" cm="1">
        <f t="array" ref="W36">_xlfn.IFNA(VLOOKUP($A36,TRANSPOSE(#REF!),W$2+2,FALSE),0)</f>
        <v>#REF!</v>
      </c>
      <c r="X36" t="e" cm="1">
        <f t="array" ref="X36">_xlfn.IFNA(VLOOKUP($A36,TRANSPOSE(#REF!),X$2+2,FALSE),0)</f>
        <v>#REF!</v>
      </c>
      <c r="Y36" t="e" cm="1">
        <f t="array" ref="Y36">_xlfn.IFNA(VLOOKUP($A36,TRANSPOSE(#REF!),Y$2+2,FALSE),0)</f>
        <v>#REF!</v>
      </c>
      <c r="Z36" t="e" cm="1">
        <f t="array" ref="Z36">_xlfn.IFNA(VLOOKUP($A36,TRANSPOSE(#REF!),Z$2+2,FALSE),0)</f>
        <v>#REF!</v>
      </c>
      <c r="AA36" t="e" cm="1">
        <f t="array" ref="AA36">_xlfn.IFNA(VLOOKUP($A36,TRANSPOSE(#REF!),AA$2+2,FALSE),0)</f>
        <v>#REF!</v>
      </c>
      <c r="AB36" t="e" cm="1">
        <f t="array" ref="AB36">_xlfn.IFNA(VLOOKUP($A36,TRANSPOSE(#REF!),AB$2+2,FALSE),0)</f>
        <v>#REF!</v>
      </c>
      <c r="AC36" t="e" cm="1">
        <f t="array" ref="AC36">_xlfn.IFNA(VLOOKUP($A36,TRANSPOSE(#REF!),AC$2+2,FALSE),0)</f>
        <v>#REF!</v>
      </c>
      <c r="AD36" t="e" cm="1">
        <f t="array" ref="AD36">_xlfn.IFNA(VLOOKUP($A36,TRANSPOSE(#REF!),AD$2+2,FALSE),0)</f>
        <v>#REF!</v>
      </c>
      <c r="AE36" t="e" cm="1">
        <f t="array" ref="AE36">_xlfn.IFNA(VLOOKUP($A36,TRANSPOSE(#REF!),AE$2+2,FALSE),0)</f>
        <v>#REF!</v>
      </c>
      <c r="AF36" t="e" cm="1">
        <f t="array" ref="AF36">_xlfn.IFNA(VLOOKUP($A36,TRANSPOSE(#REF!),AF$2+2,FALSE),0)</f>
        <v>#REF!</v>
      </c>
      <c r="AG36" t="e" cm="1">
        <f t="array" ref="AG36">_xlfn.IFNA(VLOOKUP($A36,TRANSPOSE(#REF!),AG$2+2,FALSE),0)</f>
        <v>#REF!</v>
      </c>
      <c r="AH36" t="e" cm="1">
        <f t="array" ref="AH36">_xlfn.IFNA(VLOOKUP($A36,TRANSPOSE(#REF!),AH$2+2,FALSE),0)</f>
        <v>#REF!</v>
      </c>
      <c r="AI36" t="e" cm="1">
        <f t="array" ref="AI36">_xlfn.IFNA(VLOOKUP($A36,TRANSPOSE(#REF!),AI$2+2,FALSE),0)</f>
        <v>#REF!</v>
      </c>
      <c r="AJ36" t="e" cm="1">
        <f t="array" ref="AJ36">_xlfn.IFNA(VLOOKUP($A36,TRANSPOSE(#REF!),AJ$2+2,FALSE),0)</f>
        <v>#REF!</v>
      </c>
      <c r="AK36" t="e" cm="1">
        <f t="array" ref="AK36">_xlfn.IFNA(VLOOKUP($A36,TRANSPOSE(#REF!),AK$2+2,FALSE),0)</f>
        <v>#REF!</v>
      </c>
      <c r="AL36" t="e" cm="1">
        <f t="array" ref="AL36">_xlfn.IFNA(VLOOKUP($A36,TRANSPOSE(#REF!),AL$2+2,FALSE),0)</f>
        <v>#REF!</v>
      </c>
      <c r="AM36" t="e" cm="1">
        <f t="array" ref="AM36">_xlfn.IFNA(VLOOKUP($A36,TRANSPOSE(#REF!),AM$2+2,FALSE),0)</f>
        <v>#REF!</v>
      </c>
      <c r="AN36" t="e" cm="1">
        <f t="array" ref="AN36">_xlfn.IFNA(VLOOKUP($A36,TRANSPOSE(#REF!),AN$2+2,FALSE),0)</f>
        <v>#REF!</v>
      </c>
      <c r="AO36" t="e" cm="1">
        <f t="array" ref="AO36">_xlfn.IFNA(VLOOKUP($A36,TRANSPOSE(#REF!),AO$2+2,FALSE),0)</f>
        <v>#REF!</v>
      </c>
      <c r="AP36" t="e" cm="1">
        <f t="array" ref="AP36">_xlfn.IFNA(VLOOKUP($A36,TRANSPOSE(#REF!),AP$2+2,FALSE),0)</f>
        <v>#REF!</v>
      </c>
      <c r="AQ36" t="e" cm="1">
        <f t="array" ref="AQ36">_xlfn.IFNA(VLOOKUP($A36,TRANSPOSE(#REF!),AQ$2+2,FALSE),0)</f>
        <v>#REF!</v>
      </c>
      <c r="AR36" t="e" cm="1">
        <f t="array" ref="AR36">_xlfn.IFNA(VLOOKUP($A36,TRANSPOSE(#REF!),AR$2+2,FALSE),0)</f>
        <v>#REF!</v>
      </c>
      <c r="AS36" t="e" cm="1">
        <f t="array" ref="AS36">_xlfn.IFNA(VLOOKUP($A36,TRANSPOSE(#REF!),AS$2+2,FALSE),0)</f>
        <v>#REF!</v>
      </c>
      <c r="AT36" t="e" cm="1">
        <f t="array" ref="AT36">_xlfn.IFNA(VLOOKUP($A36,TRANSPOSE(#REF!),AT$2+2,FALSE),0)</f>
        <v>#REF!</v>
      </c>
      <c r="AU36" t="e" cm="1">
        <f t="array" ref="AU36">_xlfn.IFNA(VLOOKUP($A36,TRANSPOSE(#REF!),AU$2+2,FALSE),0)</f>
        <v>#REF!</v>
      </c>
      <c r="AV36" t="e" cm="1">
        <f t="array" ref="AV36">_xlfn.IFNA(VLOOKUP($A36,TRANSPOSE(#REF!),AV$2+2,FALSE),0)</f>
        <v>#REF!</v>
      </c>
      <c r="AW36" t="e" cm="1">
        <f t="array" ref="AW36">_xlfn.IFNA(VLOOKUP($A36,TRANSPOSE(#REF!),AW$2+2,FALSE),0)</f>
        <v>#REF!</v>
      </c>
      <c r="AX36" t="e" cm="1">
        <f t="array" ref="AX36">_xlfn.IFNA(VLOOKUP($A36,TRANSPOSE(#REF!),AX$2+2,FALSE),0)</f>
        <v>#REF!</v>
      </c>
      <c r="AY36" t="e" cm="1">
        <f t="array" ref="AY36">_xlfn.IFNA(VLOOKUP($A36,TRANSPOSE(#REF!),AY$2+2,FALSE),0)</f>
        <v>#REF!</v>
      </c>
      <c r="AZ36" t="e" cm="1">
        <f t="array" ref="AZ36">_xlfn.IFNA(VLOOKUP($A36,TRANSPOSE(#REF!),AZ$2+2,FALSE),0)</f>
        <v>#REF!</v>
      </c>
      <c r="BA36" t="e" cm="1">
        <f t="array" ref="BA36">_xlfn.IFNA(VLOOKUP($A36,TRANSPOSE(#REF!),BA$2+2,FALSE),0)</f>
        <v>#REF!</v>
      </c>
      <c r="BB36" t="e" cm="1">
        <f t="array" ref="BB36">_xlfn.IFNA(VLOOKUP($A36,TRANSPOSE(#REF!),BB$2+2,FALSE),0)</f>
        <v>#REF!</v>
      </c>
      <c r="BC36" t="e" cm="1">
        <f t="array" ref="BC36">_xlfn.IFNA(VLOOKUP($A36,TRANSPOSE(#REF!),BC$2+2,FALSE),0)</f>
        <v>#REF!</v>
      </c>
      <c r="BD36" t="e" cm="1">
        <f t="array" ref="BD36">_xlfn.IFNA(VLOOKUP($A36,TRANSPOSE(#REF!),BD$2+2,FALSE),0)</f>
        <v>#REF!</v>
      </c>
      <c r="BE36" t="e" cm="1">
        <f t="array" ref="BE36">_xlfn.IFNA(VLOOKUP($A36,TRANSPOSE(#REF!),BE$2+2,FALSE),0)</f>
        <v>#REF!</v>
      </c>
      <c r="BF36" t="e" cm="1">
        <f t="array" ref="BF36">_xlfn.IFNA(VLOOKUP($A36,TRANSPOSE(#REF!),BF$2+2,FALSE),0)</f>
        <v>#REF!</v>
      </c>
      <c r="BG36" t="e" cm="1">
        <f t="array" ref="BG36">_xlfn.IFNA(VLOOKUP($A36,TRANSPOSE(#REF!),BG$2+2,FALSE),0)</f>
        <v>#REF!</v>
      </c>
      <c r="BH36" t="e" cm="1">
        <f t="array" ref="BH36">_xlfn.IFNA(VLOOKUP($A36,TRANSPOSE(#REF!),BH$2+2,FALSE),0)</f>
        <v>#REF!</v>
      </c>
      <c r="BI36" t="e" cm="1">
        <f t="array" ref="BI36">_xlfn.IFNA(VLOOKUP($A36,TRANSPOSE(#REF!),BI$2+2,FALSE),0)</f>
        <v>#REF!</v>
      </c>
      <c r="BJ36" t="e" cm="1">
        <f t="array" ref="BJ36">_xlfn.IFNA(VLOOKUP($A36,TRANSPOSE(#REF!),BJ$2+2,FALSE),0)</f>
        <v>#REF!</v>
      </c>
      <c r="BK36" t="e" cm="1">
        <f t="array" ref="BK36">_xlfn.IFNA(VLOOKUP($A36,TRANSPOSE(#REF!),BK$2+2,FALSE),0)</f>
        <v>#REF!</v>
      </c>
      <c r="BL36" t="e" cm="1">
        <f t="array" ref="BL36">_xlfn.IFNA(VLOOKUP($A36,TRANSPOSE(#REF!),BL$2+2,FALSE),0)</f>
        <v>#REF!</v>
      </c>
      <c r="BM36" t="e" cm="1">
        <f t="array" ref="BM36">_xlfn.IFNA(VLOOKUP($A36,TRANSPOSE(#REF!),BM$2+2,FALSE),0)</f>
        <v>#REF!</v>
      </c>
      <c r="BN36" t="e" cm="1">
        <f t="array" ref="BN36">_xlfn.IFNA(VLOOKUP($A36,TRANSPOSE(#REF!),BN$2+2,FALSE),0)</f>
        <v>#REF!</v>
      </c>
      <c r="BO36" t="e" cm="1">
        <f t="array" ref="BO36">_xlfn.IFNA(VLOOKUP($A36,TRANSPOSE(#REF!),BO$2+2,FALSE),0)</f>
        <v>#REF!</v>
      </c>
      <c r="BP36" t="e" cm="1">
        <f t="array" ref="BP36">_xlfn.IFNA(VLOOKUP($A36,TRANSPOSE(#REF!),BP$2+2,FALSE),0)</f>
        <v>#REF!</v>
      </c>
      <c r="BQ36" t="e" cm="1">
        <f t="array" ref="BQ36">_xlfn.IFNA(VLOOKUP($A36,TRANSPOSE(#REF!),BQ$2+2,FALSE),0)</f>
        <v>#REF!</v>
      </c>
      <c r="BR36" t="e" cm="1">
        <f t="array" ref="BR36">_xlfn.IFNA(VLOOKUP($A36,TRANSPOSE(#REF!),BR$2+2,FALSE),0)</f>
        <v>#REF!</v>
      </c>
      <c r="BS36" t="e" cm="1">
        <f t="array" ref="BS36">_xlfn.IFNA(VLOOKUP($A36,TRANSPOSE(#REF!),BS$2+2,FALSE),0)</f>
        <v>#REF!</v>
      </c>
      <c r="BT36" t="e" cm="1">
        <f t="array" ref="BT36">_xlfn.IFNA(VLOOKUP($A36,TRANSPOSE(#REF!),BT$2+2,FALSE),0)</f>
        <v>#REF!</v>
      </c>
      <c r="BU36" t="e" cm="1">
        <f t="array" ref="BU36">_xlfn.IFNA(VLOOKUP($A36,TRANSPOSE(#REF!),BU$2+2,FALSE),0)</f>
        <v>#REF!</v>
      </c>
      <c r="BV36" t="e" cm="1">
        <f t="array" ref="BV36">_xlfn.IFNA(VLOOKUP($A36,TRANSPOSE(#REF!),BV$2+2,FALSE),0)</f>
        <v>#REF!</v>
      </c>
      <c r="BW36" t="e" cm="1">
        <f t="array" ref="BW36">_xlfn.IFNA(VLOOKUP($A36,TRANSPOSE(#REF!),BW$2+2,FALSE),0)</f>
        <v>#REF!</v>
      </c>
      <c r="BX36" t="e" cm="1">
        <f t="array" ref="BX36">_xlfn.IFNA(VLOOKUP($A36,TRANSPOSE(#REF!),BX$2+2,FALSE),0)</f>
        <v>#REF!</v>
      </c>
      <c r="BY36" t="e" cm="1">
        <f t="array" ref="BY36">_xlfn.IFNA(VLOOKUP($A36,TRANSPOSE(#REF!),BY$2+2,FALSE),0)</f>
        <v>#REF!</v>
      </c>
      <c r="BZ36" t="e" cm="1">
        <f t="array" ref="BZ36">_xlfn.IFNA(VLOOKUP($A36,TRANSPOSE(#REF!),BZ$2+2,FALSE),0)</f>
        <v>#REF!</v>
      </c>
      <c r="CA36" t="e" cm="1">
        <f t="array" ref="CA36">_xlfn.IFNA(VLOOKUP($A36,TRANSPOSE(#REF!),CA$2+2,FALSE),0)</f>
        <v>#REF!</v>
      </c>
      <c r="CB36" t="e" cm="1">
        <f t="array" ref="CB36">_xlfn.IFNA(VLOOKUP($A36,TRANSPOSE(#REF!),CB$2+2,FALSE),0)</f>
        <v>#REF!</v>
      </c>
      <c r="CC36" t="e" cm="1">
        <f t="array" ref="CC36">_xlfn.IFNA(VLOOKUP($A36,TRANSPOSE(#REF!),CC$2+2,FALSE),0)</f>
        <v>#REF!</v>
      </c>
      <c r="CD36" t="e" cm="1">
        <f t="array" ref="CD36">_xlfn.IFNA(VLOOKUP($A36,TRANSPOSE(#REF!),CD$2+2,FALSE),0)</f>
        <v>#REF!</v>
      </c>
      <c r="CE36" t="e" cm="1">
        <f t="array" ref="CE36">_xlfn.IFNA(VLOOKUP($A36,TRANSPOSE(#REF!),CE$2+2,FALSE),0)</f>
        <v>#REF!</v>
      </c>
      <c r="CF36" t="e" cm="1">
        <f t="array" ref="CF36">_xlfn.IFNA(VLOOKUP($A36,TRANSPOSE(#REF!),CF$2+2,FALSE),0)</f>
        <v>#REF!</v>
      </c>
      <c r="CG36" t="e" cm="1">
        <f t="array" ref="CG36">_xlfn.IFNA(VLOOKUP($A36,TRANSPOSE(#REF!),CG$2+2,FALSE),0)</f>
        <v>#REF!</v>
      </c>
      <c r="CH36" t="e" cm="1">
        <f t="array" ref="CH36">_xlfn.IFNA(VLOOKUP($A36,TRANSPOSE(#REF!),CH$2+2,FALSE),0)</f>
        <v>#REF!</v>
      </c>
      <c r="CI36" t="e" cm="1">
        <f t="array" ref="CI36">_xlfn.IFNA(VLOOKUP($A36,TRANSPOSE(#REF!),CI$2+2,FALSE),0)</f>
        <v>#REF!</v>
      </c>
      <c r="CJ36" t="e" cm="1">
        <f t="array" ref="CJ36">_xlfn.IFNA(VLOOKUP($A36,TRANSPOSE(#REF!),CJ$2+2,FALSE),0)</f>
        <v>#REF!</v>
      </c>
      <c r="CK36" t="e" cm="1">
        <f t="array" ref="CK36">_xlfn.IFNA(VLOOKUP($A36,TRANSPOSE(#REF!),CK$2+2,FALSE),0)</f>
        <v>#REF!</v>
      </c>
      <c r="CL36" t="e" cm="1">
        <f t="array" ref="CL36">_xlfn.IFNA(VLOOKUP($A36,TRANSPOSE(#REF!),CL$2+2,FALSE),0)</f>
        <v>#REF!</v>
      </c>
      <c r="CM36" t="e" cm="1">
        <f t="array" ref="CM36">_xlfn.IFNA(VLOOKUP($A36,TRANSPOSE(#REF!),CM$2+2,FALSE),0)</f>
        <v>#REF!</v>
      </c>
      <c r="CN36" t="e" cm="1">
        <f t="array" ref="CN36">_xlfn.IFNA(VLOOKUP($A36,TRANSPOSE(#REF!),CN$2+2,FALSE),0)</f>
        <v>#REF!</v>
      </c>
      <c r="CO36" t="e" cm="1">
        <f t="array" ref="CO36">_xlfn.IFNA(VLOOKUP($A36,TRANSPOSE(#REF!),CO$2+2,FALSE),0)</f>
        <v>#REF!</v>
      </c>
      <c r="CP36" t="e" cm="1">
        <f t="array" ref="CP36">_xlfn.IFNA(VLOOKUP($A36,TRANSPOSE(#REF!),CP$2+2,FALSE),0)</f>
        <v>#REF!</v>
      </c>
      <c r="CQ36" t="e" cm="1">
        <f t="array" ref="CQ36">_xlfn.IFNA(VLOOKUP($A36,TRANSPOSE(#REF!),CQ$2+2,FALSE),0)</f>
        <v>#REF!</v>
      </c>
      <c r="CR36" t="e" cm="1">
        <f t="array" ref="CR36">_xlfn.IFNA(VLOOKUP($A36,TRANSPOSE(#REF!),CR$2+2,FALSE),0)</f>
        <v>#REF!</v>
      </c>
      <c r="CS36" t="e" cm="1">
        <f t="array" ref="CS36">_xlfn.IFNA(VLOOKUP($A36,TRANSPOSE(#REF!),CS$2+2,FALSE),0)</f>
        <v>#REF!</v>
      </c>
      <c r="CT36" t="e" cm="1">
        <f t="array" ref="CT36">_xlfn.IFNA(VLOOKUP($A36,TRANSPOSE(#REF!),CT$2+2,FALSE),0)</f>
        <v>#REF!</v>
      </c>
      <c r="CU36" t="e" cm="1">
        <f t="array" ref="CU36">_xlfn.IFNA(VLOOKUP($A36,TRANSPOSE(#REF!),CU$2+2,FALSE),0)</f>
        <v>#REF!</v>
      </c>
      <c r="CV36" t="e" cm="1">
        <f t="array" ref="CV36">_xlfn.IFNA(VLOOKUP($A36,TRANSPOSE(#REF!),CV$2+2,FALSE),0)</f>
        <v>#REF!</v>
      </c>
      <c r="CW36" t="e" cm="1">
        <f t="array" ref="CW36">_xlfn.IFNA(VLOOKUP($A36,TRANSPOSE(#REF!),CW$2+2,FALSE),0)</f>
        <v>#REF!</v>
      </c>
      <c r="CX36" t="e" cm="1">
        <f t="array" ref="CX36">_xlfn.IFNA(VLOOKUP($A36,TRANSPOSE(#REF!),CX$2+2,FALSE),0)</f>
        <v>#REF!</v>
      </c>
      <c r="CY36" t="e" cm="1">
        <f t="array" ref="CY36">_xlfn.IFNA(VLOOKUP($A36,TRANSPOSE(#REF!),CY$2+2,FALSE),0)</f>
        <v>#REF!</v>
      </c>
      <c r="CZ36" t="e" cm="1">
        <f t="array" ref="CZ36">_xlfn.IFNA(VLOOKUP($A36,TRANSPOSE(#REF!),CZ$2+2,FALSE),0)</f>
        <v>#REF!</v>
      </c>
      <c r="DA36" t="e" cm="1">
        <f t="array" ref="DA36">_xlfn.IFNA(VLOOKUP($A36,TRANSPOSE(#REF!),DA$2+2,FALSE),0)</f>
        <v>#REF!</v>
      </c>
      <c r="DB36" t="e" cm="1">
        <f t="array" ref="DB36">_xlfn.IFNA(VLOOKUP($A36,TRANSPOSE(#REF!),DB$2+2,FALSE),0)</f>
        <v>#REF!</v>
      </c>
      <c r="DC36" t="e" cm="1">
        <f t="array" ref="DC36">_xlfn.IFNA(VLOOKUP($A36,TRANSPOSE(#REF!),DC$2+2,FALSE),0)</f>
        <v>#REF!</v>
      </c>
      <c r="DD36" t="e" cm="1">
        <f t="array" ref="DD36">_xlfn.IFNA(VLOOKUP($A36,TRANSPOSE(#REF!),DD$2+2,FALSE),0)</f>
        <v>#REF!</v>
      </c>
      <c r="DE36" t="e" cm="1">
        <f t="array" ref="DE36">_xlfn.IFNA(VLOOKUP($A36,TRANSPOSE(#REF!),DE$2+2,FALSE),0)</f>
        <v>#REF!</v>
      </c>
      <c r="DF36" t="e" cm="1">
        <f t="array" ref="DF36">_xlfn.IFNA(VLOOKUP($A36,TRANSPOSE(#REF!),DF$2+2,FALSE),0)</f>
        <v>#REF!</v>
      </c>
      <c r="DG36" t="e" cm="1">
        <f t="array" ref="DG36">_xlfn.IFNA(VLOOKUP($A36,TRANSPOSE(#REF!),DG$2+2,FALSE),0)</f>
        <v>#REF!</v>
      </c>
      <c r="DH36" t="e" cm="1">
        <f t="array" ref="DH36">_xlfn.IFNA(VLOOKUP($A36,TRANSPOSE(#REF!),DH$2+2,FALSE),0)</f>
        <v>#REF!</v>
      </c>
      <c r="DI36" t="e" cm="1">
        <f t="array" ref="DI36">_xlfn.IFNA(VLOOKUP($A36,TRANSPOSE(#REF!),DI$2+2,FALSE),0)</f>
        <v>#REF!</v>
      </c>
      <c r="DJ36" t="e" cm="1">
        <f t="array" ref="DJ36">_xlfn.IFNA(VLOOKUP($A36,TRANSPOSE(#REF!),DJ$2+2,FALSE),0)</f>
        <v>#REF!</v>
      </c>
      <c r="DK36" t="e" cm="1">
        <f t="array" ref="DK36">_xlfn.IFNA(VLOOKUP($A36,TRANSPOSE(#REF!),DK$2+2,FALSE),0)</f>
        <v>#REF!</v>
      </c>
      <c r="DL36" t="e" cm="1">
        <f t="array" ref="DL36">_xlfn.IFNA(VLOOKUP($A36,TRANSPOSE(#REF!),DL$2+2,FALSE),0)</f>
        <v>#REF!</v>
      </c>
      <c r="DM36" t="e" cm="1">
        <f t="array" ref="DM36">_xlfn.IFNA(VLOOKUP($A36,TRANSPOSE(#REF!),DM$2+2,FALSE),0)</f>
        <v>#REF!</v>
      </c>
      <c r="DN36" t="e" cm="1">
        <f t="array" ref="DN36">_xlfn.IFNA(VLOOKUP($A36,TRANSPOSE(#REF!),DN$2+2,FALSE),0)</f>
        <v>#REF!</v>
      </c>
      <c r="DO36" t="e" cm="1">
        <f t="array" ref="DO36">_xlfn.IFNA(VLOOKUP($A36,TRANSPOSE(#REF!),DO$2+2,FALSE),0)</f>
        <v>#REF!</v>
      </c>
      <c r="DP36" t="e" cm="1">
        <f t="array" ref="DP36">_xlfn.IFNA(VLOOKUP($A36,TRANSPOSE(#REF!),DP$2+2,FALSE),0)</f>
        <v>#REF!</v>
      </c>
      <c r="DQ36" t="e" cm="1">
        <f t="array" ref="DQ36">_xlfn.IFNA(VLOOKUP($A36,TRANSPOSE(#REF!),DQ$2+2,FALSE),0)</f>
        <v>#REF!</v>
      </c>
      <c r="DR36" t="e" cm="1">
        <f t="array" ref="DR36">_xlfn.IFNA(VLOOKUP($A36,TRANSPOSE(#REF!),DR$2+2,FALSE),0)</f>
        <v>#REF!</v>
      </c>
      <c r="DS36" t="e" cm="1">
        <f t="array" ref="DS36">_xlfn.IFNA(VLOOKUP($A36,TRANSPOSE(#REF!),DS$2+2,FALSE),0)</f>
        <v>#REF!</v>
      </c>
      <c r="DT36" t="e" cm="1">
        <f t="array" ref="DT36">_xlfn.IFNA(VLOOKUP($A36,TRANSPOSE(#REF!),DT$2+2,FALSE),0)</f>
        <v>#REF!</v>
      </c>
      <c r="DU36" t="e" cm="1">
        <f t="array" ref="DU36">_xlfn.IFNA(VLOOKUP($A36,TRANSPOSE(#REF!),DU$2+2,FALSE),0)</f>
        <v>#REF!</v>
      </c>
      <c r="DV36" t="e" cm="1">
        <f t="array" ref="DV36">_xlfn.IFNA(VLOOKUP($A36,TRANSPOSE(#REF!),DV$2+2,FALSE),0)</f>
        <v>#REF!</v>
      </c>
      <c r="DW36" t="e" cm="1">
        <f t="array" ref="DW36">_xlfn.IFNA(VLOOKUP($A36,TRANSPOSE(#REF!),DW$2+2,FALSE),0)</f>
        <v>#REF!</v>
      </c>
      <c r="DX36" t="e" cm="1">
        <f t="array" ref="DX36">_xlfn.IFNA(VLOOKUP($A36,TRANSPOSE(#REF!),DX$2+2,FALSE),0)</f>
        <v>#REF!</v>
      </c>
      <c r="DY36" t="e" cm="1">
        <f t="array" ref="DY36">_xlfn.IFNA(VLOOKUP($A36,TRANSPOSE(#REF!),DY$2+2,FALSE),0)</f>
        <v>#REF!</v>
      </c>
      <c r="DZ36" t="e" cm="1">
        <f t="array" ref="DZ36">_xlfn.IFNA(VLOOKUP($A36,TRANSPOSE(#REF!),DZ$2+2,FALSE),0)</f>
        <v>#REF!</v>
      </c>
      <c r="EA36" t="e" cm="1">
        <f t="array" ref="EA36">_xlfn.IFNA(VLOOKUP($A36,TRANSPOSE(#REF!),EA$2+2,FALSE),0)</f>
        <v>#REF!</v>
      </c>
      <c r="EB36" t="e" cm="1">
        <f t="array" ref="EB36">_xlfn.IFNA(VLOOKUP($A36,TRANSPOSE(#REF!),EB$2+2,FALSE),0)</f>
        <v>#REF!</v>
      </c>
      <c r="EC36" t="e" cm="1">
        <f t="array" ref="EC36">_xlfn.IFNA(VLOOKUP($A36,TRANSPOSE(#REF!),EC$2+2,FALSE),0)</f>
        <v>#REF!</v>
      </c>
      <c r="ED36" t="e" cm="1">
        <f t="array" ref="ED36">_xlfn.IFNA(VLOOKUP($A36,TRANSPOSE(#REF!),ED$2+2,FALSE),0)</f>
        <v>#REF!</v>
      </c>
      <c r="EE36" t="e" cm="1">
        <f t="array" ref="EE36">_xlfn.IFNA(VLOOKUP($A36,TRANSPOSE(#REF!),EE$2+2,FALSE),0)</f>
        <v>#REF!</v>
      </c>
      <c r="EF36" t="e" cm="1">
        <f t="array" ref="EF36">_xlfn.IFNA(VLOOKUP($A36,TRANSPOSE(#REF!),EF$2+2,FALSE),0)</f>
        <v>#REF!</v>
      </c>
      <c r="EG36" t="e" cm="1">
        <f t="array" ref="EG36">_xlfn.IFNA(VLOOKUP($A36,TRANSPOSE(#REF!),EG$2+2,FALSE),0)</f>
        <v>#REF!</v>
      </c>
      <c r="EH36" t="e" cm="1">
        <f t="array" ref="EH36">_xlfn.IFNA(VLOOKUP($A36,TRANSPOSE(#REF!),EH$2+2,FALSE),0)</f>
        <v>#REF!</v>
      </c>
      <c r="EI36" t="e" cm="1">
        <f t="array" ref="EI36">_xlfn.IFNA(VLOOKUP($A36,TRANSPOSE(#REF!),EI$2+2,FALSE),0)</f>
        <v>#REF!</v>
      </c>
      <c r="EJ36" t="e" cm="1">
        <f t="array" ref="EJ36">_xlfn.IFNA(VLOOKUP($A36,TRANSPOSE(#REF!),EJ$2+2,FALSE),0)</f>
        <v>#REF!</v>
      </c>
      <c r="EK36" t="e" cm="1">
        <f t="array" ref="EK36">_xlfn.IFNA(VLOOKUP($A36,TRANSPOSE(#REF!),EK$2+2,FALSE),0)</f>
        <v>#REF!</v>
      </c>
      <c r="EL36" t="e" cm="1">
        <f t="array" ref="EL36">_xlfn.IFNA(VLOOKUP($A36,TRANSPOSE(#REF!),EL$2+2,FALSE),0)</f>
        <v>#REF!</v>
      </c>
      <c r="EM36" t="e" cm="1">
        <f t="array" ref="EM36">_xlfn.IFNA(VLOOKUP($A36,TRANSPOSE(#REF!),EM$2+2,FALSE),0)</f>
        <v>#REF!</v>
      </c>
      <c r="EN36" t="e" cm="1">
        <f t="array" ref="EN36">_xlfn.IFNA(VLOOKUP($A36,TRANSPOSE(#REF!),EN$2+2,FALSE),0)</f>
        <v>#REF!</v>
      </c>
      <c r="EO36" t="e" cm="1">
        <f t="array" ref="EO36">_xlfn.IFNA(VLOOKUP($A36,TRANSPOSE(#REF!),EO$2+2,FALSE),0)</f>
        <v>#REF!</v>
      </c>
      <c r="EP36" t="e" cm="1">
        <f t="array" ref="EP36">_xlfn.IFNA(VLOOKUP($A36,TRANSPOSE(#REF!),EP$2+2,FALSE),0)</f>
        <v>#REF!</v>
      </c>
      <c r="EQ36" t="e" cm="1">
        <f t="array" ref="EQ36">_xlfn.IFNA(VLOOKUP($A36,TRANSPOSE(#REF!),EQ$2+2,FALSE),0)</f>
        <v>#REF!</v>
      </c>
      <c r="ER36" t="e" cm="1">
        <f t="array" ref="ER36">_xlfn.IFNA(VLOOKUP($A36,TRANSPOSE(#REF!),ER$2+2,FALSE),0)</f>
        <v>#REF!</v>
      </c>
      <c r="ES36" t="e" cm="1">
        <f t="array" ref="ES36">_xlfn.IFNA(VLOOKUP($A36,TRANSPOSE(#REF!),ES$2+2,FALSE),0)</f>
        <v>#REF!</v>
      </c>
      <c r="ET36" t="e" cm="1">
        <f t="array" ref="ET36">_xlfn.IFNA(VLOOKUP($A36,TRANSPOSE(#REF!),ET$2+2,FALSE),0)</f>
        <v>#REF!</v>
      </c>
      <c r="EU36" t="e" cm="1">
        <f t="array" ref="EU36">_xlfn.IFNA(VLOOKUP($A36,TRANSPOSE(#REF!),EU$2+2,FALSE),0)</f>
        <v>#REF!</v>
      </c>
      <c r="EV36" t="e" cm="1">
        <f t="array" ref="EV36">_xlfn.IFNA(VLOOKUP($A36,TRANSPOSE(#REF!),EV$2+2,FALSE),0)</f>
        <v>#REF!</v>
      </c>
      <c r="EW36" t="e" cm="1">
        <f t="array" ref="EW36">_xlfn.IFNA(VLOOKUP($A36,TRANSPOSE(#REF!),EW$2+2,FALSE),0)</f>
        <v>#REF!</v>
      </c>
      <c r="EX36" t="e" cm="1">
        <f t="array" ref="EX36">_xlfn.IFNA(VLOOKUP($A36,TRANSPOSE(#REF!),EX$2+2,FALSE),0)</f>
        <v>#REF!</v>
      </c>
      <c r="EY36" t="e" cm="1">
        <f t="array" ref="EY36">_xlfn.IFNA(VLOOKUP($A36,TRANSPOSE(#REF!),EY$2+2,FALSE),0)</f>
        <v>#REF!</v>
      </c>
      <c r="EZ36" t="e" cm="1">
        <f t="array" ref="EZ36">_xlfn.IFNA(VLOOKUP($A36,TRANSPOSE(#REF!),EZ$2+2,FALSE),0)</f>
        <v>#REF!</v>
      </c>
      <c r="FA36" t="e" cm="1">
        <f t="array" ref="FA36">_xlfn.IFNA(VLOOKUP($A36,TRANSPOSE(#REF!),FA$2+2,FALSE),0)</f>
        <v>#REF!</v>
      </c>
      <c r="FB36" t="e" cm="1">
        <f t="array" ref="FB36">_xlfn.IFNA(VLOOKUP($A36,TRANSPOSE(#REF!),FB$2+2,FALSE),0)</f>
        <v>#REF!</v>
      </c>
      <c r="FC36" t="e" cm="1">
        <f t="array" ref="FC36">_xlfn.IFNA(VLOOKUP($A36,TRANSPOSE(#REF!),FC$2+2,FALSE),0)</f>
        <v>#REF!</v>
      </c>
      <c r="FD36" t="e" cm="1">
        <f t="array" ref="FD36">_xlfn.IFNA(VLOOKUP($A36,TRANSPOSE(#REF!),FD$2+2,FALSE),0)</f>
        <v>#REF!</v>
      </c>
      <c r="FE36" t="e" cm="1">
        <f t="array" ref="FE36">_xlfn.IFNA(VLOOKUP($A36,TRANSPOSE(#REF!),FE$2+2,FALSE),0)</f>
        <v>#REF!</v>
      </c>
      <c r="FF36" t="e" cm="1">
        <f t="array" ref="FF36">_xlfn.IFNA(VLOOKUP($A36,TRANSPOSE(#REF!),FF$2+2,FALSE),0)</f>
        <v>#REF!</v>
      </c>
      <c r="FG36" t="e" cm="1">
        <f t="array" ref="FG36">_xlfn.IFNA(VLOOKUP($A36,TRANSPOSE(#REF!),FG$2+2,FALSE),0)</f>
        <v>#REF!</v>
      </c>
      <c r="FH36" t="e" cm="1">
        <f t="array" ref="FH36">_xlfn.IFNA(VLOOKUP($A36,TRANSPOSE(#REF!),FH$2+2,FALSE),0)</f>
        <v>#REF!</v>
      </c>
      <c r="FI36" t="e" cm="1">
        <f t="array" ref="FI36">_xlfn.IFNA(VLOOKUP($A36,TRANSPOSE(#REF!),FI$2+2,FALSE),0)</f>
        <v>#REF!</v>
      </c>
      <c r="FJ36" t="e" cm="1">
        <f t="array" ref="FJ36">_xlfn.IFNA(VLOOKUP($A36,TRANSPOSE(#REF!),FJ$2+2,FALSE),0)</f>
        <v>#REF!</v>
      </c>
      <c r="FK36" t="e" cm="1">
        <f t="array" ref="FK36">_xlfn.IFNA(VLOOKUP($A36,TRANSPOSE(#REF!),FK$2+2,FALSE),0)</f>
        <v>#REF!</v>
      </c>
      <c r="FL36" t="e" cm="1">
        <f t="array" ref="FL36">_xlfn.IFNA(VLOOKUP($A36,TRANSPOSE(#REF!),FL$2+2,FALSE),0)</f>
        <v>#REF!</v>
      </c>
      <c r="FM36" t="e" cm="1">
        <f t="array" ref="FM36">_xlfn.IFNA(VLOOKUP($A36,TRANSPOSE(#REF!),FM$2+2,FALSE),0)</f>
        <v>#REF!</v>
      </c>
      <c r="FN36" t="e" cm="1">
        <f t="array" ref="FN36">_xlfn.IFNA(VLOOKUP($A36,TRANSPOSE(#REF!),FN$2+2,FALSE),0)</f>
        <v>#REF!</v>
      </c>
      <c r="FO36" t="e" cm="1">
        <f t="array" ref="FO36">_xlfn.IFNA(VLOOKUP($A36,TRANSPOSE(#REF!),FO$2+2,FALSE),0)</f>
        <v>#REF!</v>
      </c>
      <c r="FP36" t="e" cm="1">
        <f t="array" ref="FP36">_xlfn.IFNA(VLOOKUP($A36,TRANSPOSE(#REF!),FP$2+2,FALSE),0)</f>
        <v>#REF!</v>
      </c>
      <c r="FQ36" t="e" cm="1">
        <f t="array" ref="FQ36">_xlfn.IFNA(VLOOKUP($A36,TRANSPOSE(#REF!),FQ$2+2,FALSE),0)</f>
        <v>#REF!</v>
      </c>
      <c r="FR36" t="e" cm="1">
        <f t="array" ref="FR36">_xlfn.IFNA(VLOOKUP($A36,TRANSPOSE(#REF!),FR$2+2,FALSE),0)</f>
        <v>#REF!</v>
      </c>
      <c r="FS36" t="e" cm="1">
        <f t="array" ref="FS36">_xlfn.IFNA(VLOOKUP($A36,TRANSPOSE(#REF!),FS$2+2,FALSE),0)</f>
        <v>#REF!</v>
      </c>
      <c r="FT36" t="e" cm="1">
        <f t="array" ref="FT36">_xlfn.IFNA(VLOOKUP($A36,TRANSPOSE(#REF!),FT$2+2,FALSE),0)</f>
        <v>#REF!</v>
      </c>
      <c r="FU36" t="e" cm="1">
        <f t="array" ref="FU36">_xlfn.IFNA(VLOOKUP($A36,TRANSPOSE(#REF!),FU$2+2,FALSE),0)</f>
        <v>#REF!</v>
      </c>
      <c r="FV36" t="e" cm="1">
        <f t="array" ref="FV36">_xlfn.IFNA(VLOOKUP($A36,TRANSPOSE(#REF!),FV$2+2,FALSE),0)</f>
        <v>#REF!</v>
      </c>
      <c r="FW36" t="e" cm="1">
        <f t="array" ref="FW36">_xlfn.IFNA(VLOOKUP($A36,TRANSPOSE(#REF!),FW$2+2,FALSE),0)</f>
        <v>#REF!</v>
      </c>
      <c r="FX36" t="e" cm="1">
        <f t="array" ref="FX36">_xlfn.IFNA(VLOOKUP($A36,TRANSPOSE(#REF!),FX$2+2,FALSE),0)</f>
        <v>#REF!</v>
      </c>
      <c r="FY36" t="e" cm="1">
        <f t="array" ref="FY36">_xlfn.IFNA(VLOOKUP($A36,TRANSPOSE(#REF!),FY$2+2,FALSE),0)</f>
        <v>#REF!</v>
      </c>
      <c r="FZ36" t="e" cm="1">
        <f t="array" ref="FZ36">_xlfn.IFNA(VLOOKUP($A36,TRANSPOSE(#REF!),FZ$2+2,FALSE),0)</f>
        <v>#REF!</v>
      </c>
      <c r="GA36" t="e" cm="1">
        <f t="array" ref="GA36">_xlfn.IFNA(VLOOKUP($A36,TRANSPOSE(#REF!),GA$2+2,FALSE),0)</f>
        <v>#REF!</v>
      </c>
      <c r="GB36" t="e" cm="1">
        <f t="array" ref="GB36">_xlfn.IFNA(VLOOKUP($A36,TRANSPOSE(#REF!),GB$2+2,FALSE),0)</f>
        <v>#REF!</v>
      </c>
      <c r="GC36" t="e" cm="1">
        <f t="array" ref="GC36">_xlfn.IFNA(VLOOKUP($A36,TRANSPOSE(#REF!),GC$2+2,FALSE),0)</f>
        <v>#REF!</v>
      </c>
      <c r="GD36" t="e" cm="1">
        <f t="array" ref="GD36">_xlfn.IFNA(VLOOKUP($A36,TRANSPOSE(#REF!),GD$2+2,FALSE),0)</f>
        <v>#REF!</v>
      </c>
      <c r="GE36" t="e" cm="1">
        <f t="array" ref="GE36">_xlfn.IFNA(VLOOKUP($A36,TRANSPOSE(#REF!),GE$2+2,FALSE),0)</f>
        <v>#REF!</v>
      </c>
      <c r="GF36" t="e" cm="1">
        <f t="array" ref="GF36">_xlfn.IFNA(VLOOKUP($A36,TRANSPOSE(#REF!),GF$2+2,FALSE),0)</f>
        <v>#REF!</v>
      </c>
      <c r="GG36" t="e" cm="1">
        <f t="array" ref="GG36">_xlfn.IFNA(VLOOKUP($A36,TRANSPOSE(#REF!),GG$2+2,FALSE),0)</f>
        <v>#REF!</v>
      </c>
      <c r="GH36" t="e" cm="1">
        <f t="array" ref="GH36">_xlfn.IFNA(VLOOKUP($A36,TRANSPOSE(#REF!),GH$2+2,FALSE),0)</f>
        <v>#REF!</v>
      </c>
      <c r="GI36" t="e" cm="1">
        <f t="array" ref="GI36">_xlfn.IFNA(VLOOKUP($A36,TRANSPOSE(#REF!),GI$2+2,FALSE),0)</f>
        <v>#REF!</v>
      </c>
      <c r="GJ36" t="e" cm="1">
        <f t="array" ref="GJ36">_xlfn.IFNA(VLOOKUP($A36,TRANSPOSE(#REF!),GJ$2+2,FALSE),0)</f>
        <v>#REF!</v>
      </c>
      <c r="GK36" t="e" cm="1">
        <f t="array" ref="GK36">_xlfn.IFNA(VLOOKUP($A36,TRANSPOSE(#REF!),GK$2+2,FALSE),0)</f>
        <v>#REF!</v>
      </c>
      <c r="GL36" t="e" cm="1">
        <f t="array" ref="GL36">_xlfn.IFNA(VLOOKUP($A36,TRANSPOSE(#REF!),GL$2+2,FALSE),0)</f>
        <v>#REF!</v>
      </c>
      <c r="GM36" t="e" cm="1">
        <f t="array" ref="GM36">_xlfn.IFNA(VLOOKUP($A36,TRANSPOSE(#REF!),GM$2+2,FALSE),0)</f>
        <v>#REF!</v>
      </c>
      <c r="GN36" t="e" cm="1">
        <f t="array" ref="GN36">_xlfn.IFNA(VLOOKUP($A36,TRANSPOSE(#REF!),GN$2+2,FALSE),0)</f>
        <v>#REF!</v>
      </c>
      <c r="GO36" t="e" cm="1">
        <f t="array" ref="GO36">_xlfn.IFNA(VLOOKUP($A36,TRANSPOSE(#REF!),GO$2+2,FALSE),0)</f>
        <v>#REF!</v>
      </c>
      <c r="GP36" t="e" cm="1">
        <f t="array" ref="GP36">_xlfn.IFNA(VLOOKUP($A36,TRANSPOSE(#REF!),GP$2+2,FALSE),0)</f>
        <v>#REF!</v>
      </c>
      <c r="GQ36" t="e" cm="1">
        <f t="array" ref="GQ36">_xlfn.IFNA(VLOOKUP($A36,TRANSPOSE(#REF!),GQ$2+2,FALSE),0)</f>
        <v>#REF!</v>
      </c>
      <c r="GR36" t="e" cm="1">
        <f t="array" ref="GR36">_xlfn.IFNA(VLOOKUP($A36,TRANSPOSE(#REF!),GR$2+2,FALSE),0)</f>
        <v>#REF!</v>
      </c>
      <c r="GS36" t="e" cm="1">
        <f t="array" ref="GS36">_xlfn.IFNA(VLOOKUP($A36,TRANSPOSE(#REF!),GS$2+2,FALSE),0)</f>
        <v>#REF!</v>
      </c>
      <c r="GT36" t="e" cm="1">
        <f t="array" ref="GT36">_xlfn.IFNA(VLOOKUP($A36,TRANSPOSE(#REF!),GT$2+2,FALSE),0)</f>
        <v>#REF!</v>
      </c>
      <c r="GU36" t="e" cm="1">
        <f t="array" ref="GU36">_xlfn.IFNA(VLOOKUP($A36,TRANSPOSE(#REF!),GU$2+2,FALSE),0)</f>
        <v>#REF!</v>
      </c>
      <c r="GV36" t="e" cm="1">
        <f t="array" ref="GV36">_xlfn.IFNA(VLOOKUP($A36,TRANSPOSE(#REF!),GV$2+2,FALSE),0)</f>
        <v>#REF!</v>
      </c>
      <c r="GW36" t="e" cm="1">
        <f t="array" ref="GW36">_xlfn.IFNA(VLOOKUP($A36,TRANSPOSE(#REF!),GW$2+2,FALSE),0)</f>
        <v>#REF!</v>
      </c>
      <c r="GX36" t="e" cm="1">
        <f t="array" ref="GX36">_xlfn.IFNA(VLOOKUP($A36,TRANSPOSE(#REF!),GX$2+2,FALSE),0)</f>
        <v>#REF!</v>
      </c>
      <c r="GY36" t="e" cm="1">
        <f t="array" ref="GY36">_xlfn.IFNA(VLOOKUP($A36,TRANSPOSE(#REF!),GY$2+2,FALSE),0)</f>
        <v>#REF!</v>
      </c>
      <c r="GZ36" t="e" cm="1">
        <f t="array" ref="GZ36">_xlfn.IFNA(VLOOKUP($A36,TRANSPOSE(#REF!),GZ$2+2,FALSE),0)</f>
        <v>#REF!</v>
      </c>
      <c r="HA36" t="e" cm="1">
        <f t="array" ref="HA36">_xlfn.IFNA(VLOOKUP($A36,TRANSPOSE(#REF!),HA$2+2,FALSE),0)</f>
        <v>#REF!</v>
      </c>
      <c r="HB36" t="e" cm="1">
        <f t="array" ref="HB36">_xlfn.IFNA(VLOOKUP($A36,TRANSPOSE(#REF!),HB$2+2,FALSE),0)</f>
        <v>#REF!</v>
      </c>
      <c r="HC36" t="e" cm="1">
        <f t="array" ref="HC36">_xlfn.IFNA(VLOOKUP($A36,TRANSPOSE(#REF!),HC$2+2,FALSE),0)</f>
        <v>#REF!</v>
      </c>
      <c r="HD36" t="e" cm="1">
        <f t="array" ref="HD36">_xlfn.IFNA(VLOOKUP($A36,TRANSPOSE(#REF!),HD$2+2,FALSE),0)</f>
        <v>#REF!</v>
      </c>
      <c r="HE36" t="e" cm="1">
        <f t="array" ref="HE36">_xlfn.IFNA(VLOOKUP($A36,TRANSPOSE(#REF!),HE$2+2,FALSE),0)</f>
        <v>#REF!</v>
      </c>
      <c r="HF36" t="e" cm="1">
        <f t="array" ref="HF36">_xlfn.IFNA(VLOOKUP($A36,TRANSPOSE(#REF!),HF$2+2,FALSE),0)</f>
        <v>#REF!</v>
      </c>
      <c r="HG36" t="e" cm="1">
        <f t="array" ref="HG36">_xlfn.IFNA(VLOOKUP($A36,TRANSPOSE(#REF!),HG$2+2,FALSE),0)</f>
        <v>#REF!</v>
      </c>
      <c r="HH36" t="e" cm="1">
        <f t="array" ref="HH36">_xlfn.IFNA(VLOOKUP($A36,TRANSPOSE(#REF!),HH$2+2,FALSE),0)</f>
        <v>#REF!</v>
      </c>
      <c r="HI36" t="e" cm="1">
        <f t="array" ref="HI36">_xlfn.IFNA(VLOOKUP($A36,TRANSPOSE(#REF!),HI$2+2,FALSE),0)</f>
        <v>#REF!</v>
      </c>
      <c r="HJ36" t="e" cm="1">
        <f t="array" ref="HJ36">_xlfn.IFNA(VLOOKUP($A36,TRANSPOSE(#REF!),HJ$2+2,FALSE),0)</f>
        <v>#REF!</v>
      </c>
      <c r="HK36" t="e" cm="1">
        <f t="array" ref="HK36">_xlfn.IFNA(VLOOKUP($A36,TRANSPOSE(#REF!),HK$2+2,FALSE),0)</f>
        <v>#REF!</v>
      </c>
      <c r="HL36" t="e" cm="1">
        <f t="array" ref="HL36">_xlfn.IFNA(VLOOKUP($A36,TRANSPOSE(#REF!),HL$2+2,FALSE),0)</f>
        <v>#REF!</v>
      </c>
      <c r="HM36" t="e" cm="1">
        <f t="array" ref="HM36">_xlfn.IFNA(VLOOKUP($A36,TRANSPOSE(#REF!),HM$2+2,FALSE),0)</f>
        <v>#REF!</v>
      </c>
      <c r="HN36" t="e" cm="1">
        <f t="array" ref="HN36">_xlfn.IFNA(VLOOKUP($A36,TRANSPOSE(#REF!),HN$2+2,FALSE),0)</f>
        <v>#REF!</v>
      </c>
      <c r="HO36" t="e" cm="1">
        <f t="array" ref="HO36">_xlfn.IFNA(VLOOKUP($A36,TRANSPOSE(#REF!),HO$2+2,FALSE),0)</f>
        <v>#REF!</v>
      </c>
      <c r="HP36" t="e" cm="1">
        <f t="array" ref="HP36">_xlfn.IFNA(VLOOKUP($A36,TRANSPOSE(#REF!),HP$2+2,FALSE),0)</f>
        <v>#REF!</v>
      </c>
      <c r="HQ36" t="e" cm="1">
        <f t="array" ref="HQ36">_xlfn.IFNA(VLOOKUP($A36,TRANSPOSE(#REF!),HQ$2+2,FALSE),0)</f>
        <v>#REF!</v>
      </c>
      <c r="HR36" t="e" cm="1">
        <f t="array" ref="HR36">_xlfn.IFNA(VLOOKUP($A36,TRANSPOSE(#REF!),HR$2+2,FALSE),0)</f>
        <v>#REF!</v>
      </c>
      <c r="HS36" t="e" cm="1">
        <f t="array" ref="HS36">_xlfn.IFNA(VLOOKUP($A36,TRANSPOSE(#REF!),HS$2+2,FALSE),0)</f>
        <v>#REF!</v>
      </c>
      <c r="HT36" t="e" cm="1">
        <f t="array" ref="HT36">_xlfn.IFNA(VLOOKUP($A36,TRANSPOSE(#REF!),HT$2+2,FALSE),0)</f>
        <v>#REF!</v>
      </c>
      <c r="HU36" t="e" cm="1">
        <f t="array" ref="HU36">_xlfn.IFNA(VLOOKUP($A36,TRANSPOSE(#REF!),HU$2+2,FALSE),0)</f>
        <v>#REF!</v>
      </c>
      <c r="HV36" t="e" cm="1">
        <f t="array" ref="HV36">_xlfn.IFNA(VLOOKUP($A36,TRANSPOSE(#REF!),HV$2+2,FALSE),0)</f>
        <v>#REF!</v>
      </c>
      <c r="HW36" t="e" cm="1">
        <f t="array" ref="HW36">_xlfn.IFNA(VLOOKUP($A36,TRANSPOSE(#REF!),HW$2+2,FALSE),0)</f>
        <v>#REF!</v>
      </c>
      <c r="HX36" t="e" cm="1">
        <f t="array" ref="HX36">_xlfn.IFNA(VLOOKUP($A36,TRANSPOSE(#REF!),HX$2+2,FALSE),0)</f>
        <v>#REF!</v>
      </c>
      <c r="HY36" t="e" cm="1">
        <f t="array" ref="HY36">_xlfn.IFNA(VLOOKUP($A36,TRANSPOSE(#REF!),HY$2+2,FALSE),0)</f>
        <v>#REF!</v>
      </c>
      <c r="HZ36" t="e" cm="1">
        <f t="array" ref="HZ36">_xlfn.IFNA(VLOOKUP($A36,TRANSPOSE(#REF!),HZ$2+2,FALSE),0)</f>
        <v>#REF!</v>
      </c>
      <c r="IA36" t="e" cm="1">
        <f t="array" ref="IA36">_xlfn.IFNA(VLOOKUP($A36,TRANSPOSE(#REF!),IA$2+2,FALSE),0)</f>
        <v>#REF!</v>
      </c>
      <c r="IB36" t="e" cm="1">
        <f t="array" ref="IB36">_xlfn.IFNA(VLOOKUP($A36,TRANSPOSE(#REF!),IB$2+2,FALSE),0)</f>
        <v>#REF!</v>
      </c>
      <c r="IC36" t="e" cm="1">
        <f t="array" ref="IC36">_xlfn.IFNA(VLOOKUP($A36,TRANSPOSE(#REF!),IC$2+2,FALSE),0)</f>
        <v>#REF!</v>
      </c>
      <c r="ID36" t="e" cm="1">
        <f t="array" ref="ID36">_xlfn.IFNA(VLOOKUP($A36,TRANSPOSE(#REF!),ID$2+2,FALSE),0)</f>
        <v>#REF!</v>
      </c>
      <c r="IE36" t="e" cm="1">
        <f t="array" ref="IE36">_xlfn.IFNA(VLOOKUP($A36,TRANSPOSE(#REF!),IE$2+2,FALSE),0)</f>
        <v>#REF!</v>
      </c>
      <c r="IF36" t="e" cm="1">
        <f t="array" ref="IF36">_xlfn.IFNA(VLOOKUP($A36,TRANSPOSE(#REF!),IF$2+2,FALSE),0)</f>
        <v>#REF!</v>
      </c>
      <c r="IG36" t="e" cm="1">
        <f t="array" ref="IG36">_xlfn.IFNA(VLOOKUP($A36,TRANSPOSE(#REF!),IG$2+2,FALSE),0)</f>
        <v>#REF!</v>
      </c>
      <c r="IH36" t="e" cm="1">
        <f t="array" ref="IH36">_xlfn.IFNA(VLOOKUP($A36,TRANSPOSE(#REF!),IH$2+2,FALSE),0)</f>
        <v>#REF!</v>
      </c>
      <c r="II36" t="e" cm="1">
        <f t="array" ref="II36">_xlfn.IFNA(VLOOKUP($A36,TRANSPOSE(#REF!),II$2+2,FALSE),0)</f>
        <v>#REF!</v>
      </c>
      <c r="IJ36" t="e" cm="1">
        <f t="array" ref="IJ36">_xlfn.IFNA(VLOOKUP($A36,TRANSPOSE(#REF!),IJ$2+2,FALSE),0)</f>
        <v>#REF!</v>
      </c>
      <c r="IK36" t="e" cm="1">
        <f t="array" ref="IK36">_xlfn.IFNA(VLOOKUP($A36,TRANSPOSE(#REF!),IK$2+2,FALSE),0)</f>
        <v>#REF!</v>
      </c>
      <c r="IL36" t="e" cm="1">
        <f t="array" ref="IL36">_xlfn.IFNA(VLOOKUP($A36,TRANSPOSE(#REF!),IL$2+2,FALSE),0)</f>
        <v>#REF!</v>
      </c>
      <c r="IM36" t="e" cm="1">
        <f t="array" ref="IM36">_xlfn.IFNA(VLOOKUP($A36,TRANSPOSE(#REF!),IM$2+2,FALSE),0)</f>
        <v>#REF!</v>
      </c>
      <c r="IN36" t="e" cm="1">
        <f t="array" ref="IN36">_xlfn.IFNA(VLOOKUP($A36,TRANSPOSE(#REF!),IN$2+2,FALSE),0)</f>
        <v>#REF!</v>
      </c>
      <c r="IO36" t="e" cm="1">
        <f t="array" ref="IO36">_xlfn.IFNA(VLOOKUP($A36,TRANSPOSE(#REF!),IO$2+2,FALSE),0)</f>
        <v>#REF!</v>
      </c>
      <c r="IP36" t="e" cm="1">
        <f t="array" ref="IP36">_xlfn.IFNA(VLOOKUP($A36,TRANSPOSE(#REF!),IP$2+2,FALSE),0)</f>
        <v>#REF!</v>
      </c>
      <c r="IQ36" t="e" cm="1">
        <f t="array" ref="IQ36">_xlfn.IFNA(VLOOKUP($A36,TRANSPOSE(#REF!),IQ$2+2,FALSE),0)</f>
        <v>#REF!</v>
      </c>
      <c r="IR36" t="e" cm="1">
        <f t="array" ref="IR36">_xlfn.IFNA(VLOOKUP($A36,TRANSPOSE(#REF!),IR$2+2,FALSE),0)</f>
        <v>#REF!</v>
      </c>
      <c r="IS36" t="e" cm="1">
        <f t="array" ref="IS36">_xlfn.IFNA(VLOOKUP($A36,TRANSPOSE(#REF!),IS$2+2,FALSE),0)</f>
        <v>#REF!</v>
      </c>
      <c r="IT36" t="e" cm="1">
        <f t="array" ref="IT36">_xlfn.IFNA(VLOOKUP($A36,TRANSPOSE(#REF!),IT$2+2,FALSE),0)</f>
        <v>#REF!</v>
      </c>
      <c r="IU36" t="e" cm="1">
        <f t="array" ref="IU36">_xlfn.IFNA(VLOOKUP($A36,TRANSPOSE(#REF!),IU$2+2,FALSE),0)</f>
        <v>#REF!</v>
      </c>
      <c r="IV36" t="e" cm="1">
        <f t="array" ref="IV36">_xlfn.IFNA(VLOOKUP($A36,TRANSPOSE(#REF!),IV$2+2,FALSE),0)</f>
        <v>#REF!</v>
      </c>
      <c r="IW36" t="e" cm="1">
        <f t="array" ref="IW36">_xlfn.IFNA(VLOOKUP($A36,TRANSPOSE(#REF!),IW$2+2,FALSE),0)</f>
        <v>#REF!</v>
      </c>
      <c r="IX36" t="e" cm="1">
        <f t="array" ref="IX36">_xlfn.IFNA(VLOOKUP($A36,TRANSPOSE(#REF!),IX$2+2,FALSE),0)</f>
        <v>#REF!</v>
      </c>
      <c r="IY36" t="e" cm="1">
        <f t="array" ref="IY36">_xlfn.IFNA(VLOOKUP($A36,TRANSPOSE(#REF!),IY$2+2,FALSE),0)</f>
        <v>#REF!</v>
      </c>
      <c r="IZ36" t="e" cm="1">
        <f t="array" ref="IZ36">_xlfn.IFNA(VLOOKUP($A36,TRANSPOSE(#REF!),IZ$2+2,FALSE),0)</f>
        <v>#REF!</v>
      </c>
      <c r="JA36" t="e" cm="1">
        <f t="array" ref="JA36">_xlfn.IFNA(VLOOKUP($A36,TRANSPOSE(#REF!),JA$2+2,FALSE),0)</f>
        <v>#REF!</v>
      </c>
      <c r="JB36" t="e" cm="1">
        <f t="array" ref="JB36">_xlfn.IFNA(VLOOKUP($A36,TRANSPOSE(#REF!),JB$2+2,FALSE),0)</f>
        <v>#REF!</v>
      </c>
      <c r="JC36" t="e" cm="1">
        <f t="array" ref="JC36">_xlfn.IFNA(VLOOKUP($A36,TRANSPOSE(#REF!),JC$2+2,FALSE),0)</f>
        <v>#REF!</v>
      </c>
      <c r="JD36" t="e" cm="1">
        <f t="array" ref="JD36">_xlfn.IFNA(VLOOKUP($A36,TRANSPOSE(#REF!),JD$2+2,FALSE),0)</f>
        <v>#REF!</v>
      </c>
      <c r="JE36" t="e" cm="1">
        <f t="array" ref="JE36">_xlfn.IFNA(VLOOKUP($A36,TRANSPOSE(#REF!),JE$2+2,FALSE),0)</f>
        <v>#REF!</v>
      </c>
      <c r="JF36" t="e" cm="1">
        <f t="array" ref="JF36">_xlfn.IFNA(VLOOKUP($A36,TRANSPOSE(#REF!),JF$2+2,FALSE),0)</f>
        <v>#REF!</v>
      </c>
      <c r="JG36" t="e" cm="1">
        <f t="array" ref="JG36">_xlfn.IFNA(VLOOKUP($A36,TRANSPOSE(#REF!),JG$2+2,FALSE),0)</f>
        <v>#REF!</v>
      </c>
      <c r="JH36" t="e" cm="1">
        <f t="array" ref="JH36">_xlfn.IFNA(VLOOKUP($A36,TRANSPOSE(#REF!),JH$2+2,FALSE),0)</f>
        <v>#REF!</v>
      </c>
      <c r="JI36" t="e" cm="1">
        <f t="array" ref="JI36">_xlfn.IFNA(VLOOKUP($A36,TRANSPOSE(#REF!),JI$2+2,FALSE),0)</f>
        <v>#REF!</v>
      </c>
      <c r="JJ36" t="e" cm="1">
        <f t="array" ref="JJ36">_xlfn.IFNA(VLOOKUP($A36,TRANSPOSE(#REF!),JJ$2+2,FALSE),0)</f>
        <v>#REF!</v>
      </c>
      <c r="JK36" t="e" cm="1">
        <f t="array" ref="JK36">_xlfn.IFNA(VLOOKUP($A36,TRANSPOSE(#REF!),JK$2+2,FALSE),0)</f>
        <v>#REF!</v>
      </c>
      <c r="JL36" t="e" cm="1">
        <f t="array" ref="JL36">_xlfn.IFNA(VLOOKUP($A36,TRANSPOSE(#REF!),JL$2+2,FALSE),0)</f>
        <v>#REF!</v>
      </c>
      <c r="JM36" t="e" cm="1">
        <f t="array" ref="JM36">_xlfn.IFNA(VLOOKUP($A36,TRANSPOSE(#REF!),JM$2+2,FALSE),0)</f>
        <v>#REF!</v>
      </c>
      <c r="JN36" t="e" cm="1">
        <f t="array" ref="JN36">_xlfn.IFNA(VLOOKUP($A36,TRANSPOSE(#REF!),JN$2+2,FALSE),0)</f>
        <v>#REF!</v>
      </c>
      <c r="JO36" t="e" cm="1">
        <f t="array" ref="JO36">_xlfn.IFNA(VLOOKUP($A36,TRANSPOSE(#REF!),JO$2+2,FALSE),0)</f>
        <v>#REF!</v>
      </c>
      <c r="JP36" t="e" cm="1">
        <f t="array" ref="JP36">_xlfn.IFNA(VLOOKUP($A36,TRANSPOSE(#REF!),JP$2+2,FALSE),0)</f>
        <v>#REF!</v>
      </c>
      <c r="JQ36" t="e" cm="1">
        <f t="array" ref="JQ36">_xlfn.IFNA(VLOOKUP($A36,TRANSPOSE(#REF!),JQ$2+2,FALSE),0)</f>
        <v>#REF!</v>
      </c>
      <c r="JR36" t="e" cm="1">
        <f t="array" ref="JR36">_xlfn.IFNA(VLOOKUP($A36,TRANSPOSE(#REF!),JR$2+2,FALSE),0)</f>
        <v>#REF!</v>
      </c>
      <c r="JS36" t="e" cm="1">
        <f t="array" ref="JS36">_xlfn.IFNA(VLOOKUP($A36,TRANSPOSE(#REF!),JS$2+2,FALSE),0)</f>
        <v>#REF!</v>
      </c>
      <c r="JT36" t="e" cm="1">
        <f t="array" ref="JT36">_xlfn.IFNA(VLOOKUP($A36,TRANSPOSE(#REF!),JT$2+2,FALSE),0)</f>
        <v>#REF!</v>
      </c>
      <c r="JU36" t="e" cm="1">
        <f t="array" ref="JU36">_xlfn.IFNA(VLOOKUP($A36,TRANSPOSE(#REF!),JU$2+2,FALSE),0)</f>
        <v>#REF!</v>
      </c>
      <c r="JV36" t="e" cm="1">
        <f t="array" ref="JV36">_xlfn.IFNA(VLOOKUP($A36,TRANSPOSE(#REF!),JV$2+2,FALSE),0)</f>
        <v>#REF!</v>
      </c>
      <c r="JW36" t="e" cm="1">
        <f t="array" ref="JW36">_xlfn.IFNA(VLOOKUP($A36,TRANSPOSE(#REF!),JW$2+2,FALSE),0)</f>
        <v>#REF!</v>
      </c>
      <c r="JX36" t="e" cm="1">
        <f t="array" ref="JX36">_xlfn.IFNA(VLOOKUP($A36,TRANSPOSE(#REF!),JX$2+2,FALSE),0)</f>
        <v>#REF!</v>
      </c>
      <c r="JY36" t="e" cm="1">
        <f t="array" ref="JY36">_xlfn.IFNA(VLOOKUP($A36,TRANSPOSE(#REF!),JY$2+2,FALSE),0)</f>
        <v>#REF!</v>
      </c>
      <c r="JZ36" t="e" cm="1">
        <f t="array" ref="JZ36">_xlfn.IFNA(VLOOKUP($A36,TRANSPOSE(#REF!),JZ$2+2,FALSE),0)</f>
        <v>#REF!</v>
      </c>
      <c r="KA36" t="e" cm="1">
        <f t="array" ref="KA36">_xlfn.IFNA(VLOOKUP($A36,TRANSPOSE(#REF!),KA$2+2,FALSE),0)</f>
        <v>#REF!</v>
      </c>
      <c r="KB36" t="e" cm="1">
        <f t="array" ref="KB36">_xlfn.IFNA(VLOOKUP($A36,TRANSPOSE(#REF!),KB$2+2,FALSE),0)</f>
        <v>#REF!</v>
      </c>
      <c r="KC36" t="e" cm="1">
        <f t="array" ref="KC36">_xlfn.IFNA(VLOOKUP($A36,TRANSPOSE(#REF!),KC$2+2,FALSE),0)</f>
        <v>#REF!</v>
      </c>
      <c r="KD36" t="e" cm="1">
        <f t="array" ref="KD36">_xlfn.IFNA(VLOOKUP($A36,TRANSPOSE(#REF!),KD$2+2,FALSE),0)</f>
        <v>#REF!</v>
      </c>
      <c r="KE36" t="e" cm="1">
        <f t="array" ref="KE36">_xlfn.IFNA(VLOOKUP($A36,TRANSPOSE(#REF!),KE$2+2,FALSE),0)</f>
        <v>#REF!</v>
      </c>
      <c r="KF36" t="e" cm="1">
        <f t="array" ref="KF36">_xlfn.IFNA(VLOOKUP($A36,TRANSPOSE(#REF!),KF$2+2,FALSE),0)</f>
        <v>#REF!</v>
      </c>
      <c r="KG36" t="e" cm="1">
        <f t="array" ref="KG36">_xlfn.IFNA(VLOOKUP($A36,TRANSPOSE(#REF!),KG$2+2,FALSE),0)</f>
        <v>#REF!</v>
      </c>
      <c r="KH36" t="e" cm="1">
        <f t="array" ref="KH36">_xlfn.IFNA(VLOOKUP($A36,TRANSPOSE(#REF!),KH$2+2,FALSE),0)</f>
        <v>#REF!</v>
      </c>
      <c r="KI36" t="e" cm="1">
        <f t="array" ref="KI36">_xlfn.IFNA(VLOOKUP($A36,TRANSPOSE(#REF!),KI$2+2,FALSE),0)</f>
        <v>#REF!</v>
      </c>
      <c r="KJ36" t="e" cm="1">
        <f t="array" ref="KJ36">_xlfn.IFNA(VLOOKUP($A36,TRANSPOSE(#REF!),KJ$2+2,FALSE),0)</f>
        <v>#REF!</v>
      </c>
      <c r="KK36" t="e" cm="1">
        <f t="array" ref="KK36">_xlfn.IFNA(VLOOKUP($A36,TRANSPOSE(#REF!),KK$2+2,FALSE),0)</f>
        <v>#REF!</v>
      </c>
      <c r="KL36" t="e" cm="1">
        <f t="array" ref="KL36">_xlfn.IFNA(VLOOKUP($A36,TRANSPOSE(#REF!),KL$2+2,FALSE),0)</f>
        <v>#REF!</v>
      </c>
      <c r="KM36" t="e" cm="1">
        <f t="array" ref="KM36">_xlfn.IFNA(VLOOKUP($A36,TRANSPOSE(#REF!),KM$2+2,FALSE),0)</f>
        <v>#REF!</v>
      </c>
      <c r="KN36" t="e" cm="1">
        <f t="array" ref="KN36">_xlfn.IFNA(VLOOKUP($A36,TRANSPOSE(#REF!),KN$2+2,FALSE),0)</f>
        <v>#REF!</v>
      </c>
      <c r="KO36" t="e" cm="1">
        <f t="array" ref="KO36">_xlfn.IFNA(VLOOKUP($A36,TRANSPOSE(#REF!),KO$2+2,FALSE),0)</f>
        <v>#REF!</v>
      </c>
      <c r="KP36" t="e" cm="1">
        <f t="array" ref="KP36">_xlfn.IFNA(VLOOKUP($A36,TRANSPOSE(#REF!),KP$2+2,FALSE),0)</f>
        <v>#REF!</v>
      </c>
      <c r="KQ36" t="e" cm="1">
        <f t="array" ref="KQ36">_xlfn.IFNA(VLOOKUP($A36,TRANSPOSE(#REF!),KQ$2+2,FALSE),0)</f>
        <v>#REF!</v>
      </c>
      <c r="KR36" t="e" cm="1">
        <f t="array" ref="KR36">_xlfn.IFNA(VLOOKUP($A36,TRANSPOSE(#REF!),KR$2+2,FALSE),0)</f>
        <v>#REF!</v>
      </c>
      <c r="KS36" t="e" cm="1">
        <f t="array" ref="KS36">_xlfn.IFNA(VLOOKUP($A36,TRANSPOSE(#REF!),KS$2+2,FALSE),0)</f>
        <v>#REF!</v>
      </c>
      <c r="KT36" t="e" cm="1">
        <f t="array" ref="KT36">_xlfn.IFNA(VLOOKUP($A36,TRANSPOSE(#REF!),KT$2+2,FALSE),0)</f>
        <v>#REF!</v>
      </c>
      <c r="KU36" t="e" cm="1">
        <f t="array" ref="KU36">_xlfn.IFNA(VLOOKUP($A36,TRANSPOSE(#REF!),KU$2+2,FALSE),0)</f>
        <v>#REF!</v>
      </c>
      <c r="KV36" t="e" cm="1">
        <f t="array" ref="KV36">_xlfn.IFNA(VLOOKUP($A36,TRANSPOSE(#REF!),KV$2+2,FALSE),0)</f>
        <v>#REF!</v>
      </c>
      <c r="KW36" t="e" cm="1">
        <f t="array" ref="KW36">_xlfn.IFNA(VLOOKUP($A36,TRANSPOSE(#REF!),KW$2+2,FALSE),0)</f>
        <v>#REF!</v>
      </c>
      <c r="KX36" t="e" cm="1">
        <f t="array" ref="KX36">_xlfn.IFNA(VLOOKUP($A36,TRANSPOSE(#REF!),KX$2+2,FALSE),0)</f>
        <v>#REF!</v>
      </c>
      <c r="KY36" t="e" cm="1">
        <f t="array" ref="KY36">_xlfn.IFNA(VLOOKUP($A36,TRANSPOSE(#REF!),KY$2+2,FALSE),0)</f>
        <v>#REF!</v>
      </c>
      <c r="KZ36" t="e" cm="1">
        <f t="array" ref="KZ36">_xlfn.IFNA(VLOOKUP($A36,TRANSPOSE(#REF!),KZ$2+2,FALSE),0)</f>
        <v>#REF!</v>
      </c>
      <c r="LA36" t="e" cm="1">
        <f t="array" ref="LA36">_xlfn.IFNA(VLOOKUP($A36,TRANSPOSE(#REF!),LA$2+2,FALSE),0)</f>
        <v>#REF!</v>
      </c>
      <c r="LB36" t="e" cm="1">
        <f t="array" ref="LB36">_xlfn.IFNA(VLOOKUP($A36,TRANSPOSE(#REF!),LB$2+2,FALSE),0)</f>
        <v>#REF!</v>
      </c>
      <c r="LC36" t="e" cm="1">
        <f t="array" ref="LC36">_xlfn.IFNA(VLOOKUP($A36,TRANSPOSE(#REF!),LC$2+2,FALSE),0)</f>
        <v>#REF!</v>
      </c>
      <c r="LD36" t="e" cm="1">
        <f t="array" ref="LD36">_xlfn.IFNA(VLOOKUP($A36,TRANSPOSE(#REF!),LD$2+2,FALSE),0)</f>
        <v>#REF!</v>
      </c>
      <c r="LE36" t="e" cm="1">
        <f t="array" ref="LE36">_xlfn.IFNA(VLOOKUP($A36,TRANSPOSE(#REF!),LE$2+2,FALSE),0)</f>
        <v>#REF!</v>
      </c>
      <c r="LF36" t="e" cm="1">
        <f t="array" ref="LF36">_xlfn.IFNA(VLOOKUP($A36,TRANSPOSE(#REF!),LF$2+2,FALSE),0)</f>
        <v>#REF!</v>
      </c>
      <c r="LG36" t="e" cm="1">
        <f t="array" ref="LG36">_xlfn.IFNA(VLOOKUP($A36,TRANSPOSE(#REF!),LG$2+2,FALSE),0)</f>
        <v>#REF!</v>
      </c>
      <c r="LH36" t="e" cm="1">
        <f t="array" ref="LH36">_xlfn.IFNA(VLOOKUP($A36,TRANSPOSE(#REF!),LH$2+2,FALSE),0)</f>
        <v>#REF!</v>
      </c>
      <c r="LI36" t="e" cm="1">
        <f t="array" ref="LI36">_xlfn.IFNA(VLOOKUP($A36,TRANSPOSE(#REF!),LI$2+2,FALSE),0)</f>
        <v>#REF!</v>
      </c>
      <c r="LJ36" t="e" cm="1">
        <f t="array" ref="LJ36">_xlfn.IFNA(VLOOKUP($A36,TRANSPOSE(#REF!),LJ$2+2,FALSE),0)</f>
        <v>#REF!</v>
      </c>
      <c r="LK36" t="e" cm="1">
        <f t="array" ref="LK36">_xlfn.IFNA(VLOOKUP($A36,TRANSPOSE(#REF!),LK$2+2,FALSE),0)</f>
        <v>#REF!</v>
      </c>
      <c r="LL36" t="e" cm="1">
        <f t="array" ref="LL36">_xlfn.IFNA(VLOOKUP($A36,TRANSPOSE(#REF!),LL$2+2,FALSE),0)</f>
        <v>#REF!</v>
      </c>
      <c r="LM36" t="e" cm="1">
        <f t="array" ref="LM36">_xlfn.IFNA(VLOOKUP($A36,TRANSPOSE(#REF!),LM$2+2,FALSE),0)</f>
        <v>#REF!</v>
      </c>
      <c r="LN36" t="e" cm="1">
        <f t="array" ref="LN36">_xlfn.IFNA(VLOOKUP($A36,TRANSPOSE(#REF!),LN$2+2,FALSE),0)</f>
        <v>#REF!</v>
      </c>
      <c r="LO36" t="e" cm="1">
        <f t="array" ref="LO36">_xlfn.IFNA(VLOOKUP($A36,TRANSPOSE(#REF!),LO$2+2,FALSE),0)</f>
        <v>#REF!</v>
      </c>
      <c r="LP36" t="e" cm="1">
        <f t="array" ref="LP36">_xlfn.IFNA(VLOOKUP($A36,TRANSPOSE(#REF!),LP$2+2,FALSE),0)</f>
        <v>#REF!</v>
      </c>
      <c r="LQ36" t="e" cm="1">
        <f t="array" ref="LQ36">_xlfn.IFNA(VLOOKUP($A36,TRANSPOSE(#REF!),LQ$2+2,FALSE),0)</f>
        <v>#REF!</v>
      </c>
      <c r="LR36" t="e" cm="1">
        <f t="array" ref="LR36">_xlfn.IFNA(VLOOKUP($A36,TRANSPOSE(#REF!),LR$2+2,FALSE),0)</f>
        <v>#REF!</v>
      </c>
      <c r="LS36" t="e" cm="1">
        <f t="array" ref="LS36">_xlfn.IFNA(VLOOKUP($A36,TRANSPOSE(#REF!),LS$2+2,FALSE),0)</f>
        <v>#REF!</v>
      </c>
      <c r="LT36" t="e" cm="1">
        <f t="array" ref="LT36">_xlfn.IFNA(VLOOKUP($A36,TRANSPOSE(#REF!),LT$2+2,FALSE),0)</f>
        <v>#REF!</v>
      </c>
      <c r="LU36" t="e" cm="1">
        <f t="array" ref="LU36">_xlfn.IFNA(VLOOKUP($A36,TRANSPOSE(#REF!),LU$2+2,FALSE),0)</f>
        <v>#REF!</v>
      </c>
      <c r="LV36" t="e" cm="1">
        <f t="array" ref="LV36">_xlfn.IFNA(VLOOKUP($A36,TRANSPOSE(#REF!),LV$2+2,FALSE),0)</f>
        <v>#REF!</v>
      </c>
      <c r="LW36" t="e" cm="1">
        <f t="array" ref="LW36">_xlfn.IFNA(VLOOKUP($A36,TRANSPOSE(#REF!),LW$2+2,FALSE),0)</f>
        <v>#REF!</v>
      </c>
      <c r="LX36" t="e" cm="1">
        <f t="array" ref="LX36">_xlfn.IFNA(VLOOKUP($A36,TRANSPOSE(#REF!),LX$2+2,FALSE),0)</f>
        <v>#REF!</v>
      </c>
      <c r="LY36" t="e" cm="1">
        <f t="array" ref="LY36">_xlfn.IFNA(VLOOKUP($A36,TRANSPOSE(#REF!),LY$2+2,FALSE),0)</f>
        <v>#REF!</v>
      </c>
      <c r="LZ36" t="e" cm="1">
        <f t="array" ref="LZ36">_xlfn.IFNA(VLOOKUP($A36,TRANSPOSE(#REF!),LZ$2+2,FALSE),0)</f>
        <v>#REF!</v>
      </c>
      <c r="MA36" t="e" cm="1">
        <f t="array" ref="MA36">_xlfn.IFNA(VLOOKUP($A36,TRANSPOSE(#REF!),MA$2+2,FALSE),0)</f>
        <v>#REF!</v>
      </c>
      <c r="MB36" t="e" cm="1">
        <f t="array" ref="MB36">_xlfn.IFNA(VLOOKUP($A36,TRANSPOSE(#REF!),MB$2+2,FALSE),0)</f>
        <v>#REF!</v>
      </c>
      <c r="MC36" t="e" cm="1">
        <f t="array" ref="MC36">_xlfn.IFNA(VLOOKUP($A36,TRANSPOSE(#REF!),MC$2+2,FALSE),0)</f>
        <v>#REF!</v>
      </c>
      <c r="MD36" t="e" cm="1">
        <f t="array" ref="MD36">_xlfn.IFNA(VLOOKUP($A36,TRANSPOSE(#REF!),MD$2+2,FALSE),0)</f>
        <v>#REF!</v>
      </c>
      <c r="ME36" t="e" cm="1">
        <f t="array" ref="ME36">_xlfn.IFNA(VLOOKUP($A36,TRANSPOSE(#REF!),ME$2+2,FALSE),0)</f>
        <v>#REF!</v>
      </c>
      <c r="MF36" t="e" cm="1">
        <f t="array" ref="MF36">_xlfn.IFNA(VLOOKUP($A36,TRANSPOSE(#REF!),MF$2+2,FALSE),0)</f>
        <v>#REF!</v>
      </c>
      <c r="MG36" t="e" cm="1">
        <f t="array" ref="MG36">_xlfn.IFNA(VLOOKUP($A36,TRANSPOSE(#REF!),MG$2+2,FALSE),0)</f>
        <v>#REF!</v>
      </c>
      <c r="MH36" t="e" cm="1">
        <f t="array" ref="MH36">_xlfn.IFNA(VLOOKUP($A36,TRANSPOSE(#REF!),MH$2+2,FALSE),0)</f>
        <v>#REF!</v>
      </c>
      <c r="MI36" t="e" cm="1">
        <f t="array" ref="MI36">_xlfn.IFNA(VLOOKUP($A36,TRANSPOSE(#REF!),MI$2+2,FALSE),0)</f>
        <v>#REF!</v>
      </c>
      <c r="MJ36" t="e" cm="1">
        <f t="array" ref="MJ36">_xlfn.IFNA(VLOOKUP($A36,TRANSPOSE(#REF!),MJ$2+2,FALSE),0)</f>
        <v>#REF!</v>
      </c>
      <c r="MK36" t="e" cm="1">
        <f t="array" ref="MK36">_xlfn.IFNA(VLOOKUP($A36,TRANSPOSE(#REF!),MK$2+2,FALSE),0)</f>
        <v>#REF!</v>
      </c>
      <c r="ML36" t="e" cm="1">
        <f t="array" ref="ML36">_xlfn.IFNA(VLOOKUP($A36,TRANSPOSE(#REF!),ML$2+2,FALSE),0)</f>
        <v>#REF!</v>
      </c>
      <c r="MM36" t="e" cm="1">
        <f t="array" ref="MM36">_xlfn.IFNA(VLOOKUP($A36,TRANSPOSE(#REF!),MM$2+2,FALSE),0)</f>
        <v>#REF!</v>
      </c>
      <c r="MN36" t="e" cm="1">
        <f t="array" ref="MN36">_xlfn.IFNA(VLOOKUP($A36,TRANSPOSE(#REF!),MN$2+2,FALSE),0)</f>
        <v>#REF!</v>
      </c>
      <c r="MO36" t="e" cm="1">
        <f t="array" ref="MO36">_xlfn.IFNA(VLOOKUP($A36,TRANSPOSE(#REF!),MO$2+2,FALSE),0)</f>
        <v>#REF!</v>
      </c>
      <c r="MP36" t="e" cm="1">
        <f t="array" ref="MP36">_xlfn.IFNA(VLOOKUP($A36,TRANSPOSE(#REF!),MP$2+2,FALSE),0)</f>
        <v>#REF!</v>
      </c>
      <c r="MQ36" t="e" cm="1">
        <f t="array" ref="MQ36">_xlfn.IFNA(VLOOKUP($A36,TRANSPOSE(#REF!),MQ$2+2,FALSE),0)</f>
        <v>#REF!</v>
      </c>
      <c r="MR36" t="e" cm="1">
        <f t="array" ref="MR36">_xlfn.IFNA(VLOOKUP($A36,TRANSPOSE(#REF!),MR$2+2,FALSE),0)</f>
        <v>#REF!</v>
      </c>
      <c r="MS36" t="e" cm="1">
        <f t="array" ref="MS36">_xlfn.IFNA(VLOOKUP($A36,TRANSPOSE(#REF!),MS$2+2,FALSE),0)</f>
        <v>#REF!</v>
      </c>
      <c r="MT36" t="e" cm="1">
        <f t="array" ref="MT36">_xlfn.IFNA(VLOOKUP($A36,TRANSPOSE(#REF!),MT$2+2,FALSE),0)</f>
        <v>#REF!</v>
      </c>
      <c r="MU36" t="e" cm="1">
        <f t="array" ref="MU36">_xlfn.IFNA(VLOOKUP($A36,TRANSPOSE(#REF!),MU$2+2,FALSE),0)</f>
        <v>#REF!</v>
      </c>
      <c r="MV36" t="e" cm="1">
        <f t="array" ref="MV36">_xlfn.IFNA(VLOOKUP($A36,TRANSPOSE(#REF!),MV$2+2,FALSE),0)</f>
        <v>#REF!</v>
      </c>
      <c r="MW36" t="e" cm="1">
        <f t="array" ref="MW36">_xlfn.IFNA(VLOOKUP($A36,TRANSPOSE(#REF!),MW$2+2,FALSE),0)</f>
        <v>#REF!</v>
      </c>
      <c r="MX36" t="e" cm="1">
        <f t="array" ref="MX36">_xlfn.IFNA(VLOOKUP($A36,TRANSPOSE(#REF!),MX$2+2,FALSE),0)</f>
        <v>#REF!</v>
      </c>
      <c r="MY36" t="e" cm="1">
        <f t="array" ref="MY36">_xlfn.IFNA(VLOOKUP($A36,TRANSPOSE(#REF!),MY$2+2,FALSE),0)</f>
        <v>#REF!</v>
      </c>
      <c r="MZ36" t="e" cm="1">
        <f t="array" ref="MZ36">_xlfn.IFNA(VLOOKUP($A36,TRANSPOSE(#REF!),MZ$2+2,FALSE),0)</f>
        <v>#REF!</v>
      </c>
      <c r="NA36" t="e" cm="1">
        <f t="array" ref="NA36">_xlfn.IFNA(VLOOKUP($A36,TRANSPOSE(#REF!),NA$2+2,FALSE),0)</f>
        <v>#REF!</v>
      </c>
      <c r="NB36" t="e" cm="1">
        <f t="array" ref="NB36">_xlfn.IFNA(VLOOKUP($A36,TRANSPOSE(#REF!),NB$2+2,FALSE),0)</f>
        <v>#REF!</v>
      </c>
      <c r="NC36" t="e" cm="1">
        <f t="array" ref="NC36">_xlfn.IFNA(VLOOKUP($A36,TRANSPOSE(#REF!),NC$2+2,FALSE),0)</f>
        <v>#REF!</v>
      </c>
      <c r="ND36" t="e" cm="1">
        <f t="array" ref="ND36">_xlfn.IFNA(VLOOKUP($A36,TRANSPOSE(#REF!),ND$2+2,FALSE),0)</f>
        <v>#REF!</v>
      </c>
      <c r="NE36" t="e" cm="1">
        <f t="array" ref="NE36">_xlfn.IFNA(VLOOKUP($A36,TRANSPOSE(#REF!),NE$2+2,FALSE),0)</f>
        <v>#REF!</v>
      </c>
      <c r="NF36" t="e" cm="1">
        <f t="array" ref="NF36">_xlfn.IFNA(VLOOKUP($A36,TRANSPOSE(#REF!),NF$2+2,FALSE),0)</f>
        <v>#REF!</v>
      </c>
      <c r="NG36" t="e" cm="1">
        <f t="array" ref="NG36">_xlfn.IFNA(VLOOKUP($A36,TRANSPOSE(#REF!),NG$2+2,FALSE),0)</f>
        <v>#REF!</v>
      </c>
      <c r="NH36" t="e" cm="1">
        <f t="array" ref="NH36">_xlfn.IFNA(VLOOKUP($A36,TRANSPOSE(#REF!),NH$2+2,FALSE),0)</f>
        <v>#REF!</v>
      </c>
      <c r="NI36" t="e" cm="1">
        <f t="array" ref="NI36">_xlfn.IFNA(VLOOKUP($A36,TRANSPOSE(#REF!),NI$2+2,FALSE),0)</f>
        <v>#REF!</v>
      </c>
      <c r="NJ36" t="e" cm="1">
        <f t="array" ref="NJ36">_xlfn.IFNA(VLOOKUP($A36,TRANSPOSE(#REF!),NJ$2+2,FALSE),0)</f>
        <v>#REF!</v>
      </c>
      <c r="NL36" t="e">
        <f t="shared" si="0"/>
        <v>#REF!</v>
      </c>
      <c r="NM36" t="e">
        <f t="shared" si="1"/>
        <v>#REF!</v>
      </c>
    </row>
    <row r="37" spans="1:377" x14ac:dyDescent="0.3">
      <c r="A37" t="str">
        <v>PDE02_02</v>
      </c>
      <c r="B37" t="str">
        <v>Elektriciteit</v>
      </c>
      <c r="C37" t="str">
        <v>Conversion</v>
      </c>
      <c r="D37" t="str">
        <v>Power DE</v>
      </c>
      <c r="E37" t="str">
        <v>Generation</v>
      </c>
      <c r="F37" t="str">
        <v>Electricity DE</v>
      </c>
      <c r="G37" t="str">
        <v>Electricity from Coal new - Power DE</v>
      </c>
      <c r="H37" t="str">
        <v>[GW]</v>
      </c>
      <c r="I37">
        <f>_xlfn.IFNA(VLOOKUP(A37,'[1]PASTE Cap_Investment'!A:B,2,FALSE),0)</f>
        <v>0</v>
      </c>
      <c r="J37" t="e" cm="1">
        <f t="array" ref="J37">_xlfn.IFNA(VLOOKUP($A37,TRANSPOSE(#REF!),J$2+2,FALSE),0)</f>
        <v>#REF!</v>
      </c>
      <c r="K37" t="e" cm="1">
        <f t="array" ref="K37">_xlfn.IFNA(VLOOKUP($A37,TRANSPOSE(#REF!),K$2+2,FALSE),0)</f>
        <v>#REF!</v>
      </c>
      <c r="L37" t="e" cm="1">
        <f t="array" ref="L37">_xlfn.IFNA(VLOOKUP($A37,TRANSPOSE(#REF!),L$2+2,FALSE),0)</f>
        <v>#REF!</v>
      </c>
      <c r="M37" t="e" cm="1">
        <f t="array" ref="M37">_xlfn.IFNA(VLOOKUP($A37,TRANSPOSE(#REF!),M$2+2,FALSE),0)</f>
        <v>#REF!</v>
      </c>
      <c r="N37" t="e" cm="1">
        <f t="array" ref="N37">_xlfn.IFNA(VLOOKUP($A37,TRANSPOSE(#REF!),N$2+2,FALSE),0)</f>
        <v>#REF!</v>
      </c>
      <c r="O37" t="e" cm="1">
        <f t="array" ref="O37">_xlfn.IFNA(VLOOKUP($A37,TRANSPOSE(#REF!),O$2+2,FALSE),0)</f>
        <v>#REF!</v>
      </c>
      <c r="P37" t="e" cm="1">
        <f t="array" ref="P37">_xlfn.IFNA(VLOOKUP($A37,TRANSPOSE(#REF!),P$2+2,FALSE),0)</f>
        <v>#REF!</v>
      </c>
      <c r="Q37" t="e" cm="1">
        <f t="array" ref="Q37">_xlfn.IFNA(VLOOKUP($A37,TRANSPOSE(#REF!),Q$2+2,FALSE),0)</f>
        <v>#REF!</v>
      </c>
      <c r="R37" t="e" cm="1">
        <f t="array" ref="R37">_xlfn.IFNA(VLOOKUP($A37,TRANSPOSE(#REF!),R$2+2,FALSE),0)</f>
        <v>#REF!</v>
      </c>
      <c r="S37" t="e" cm="1">
        <f t="array" ref="S37">_xlfn.IFNA(VLOOKUP($A37,TRANSPOSE(#REF!),S$2+2,FALSE),0)</f>
        <v>#REF!</v>
      </c>
      <c r="T37" t="e" cm="1">
        <f t="array" ref="T37">_xlfn.IFNA(VLOOKUP($A37,TRANSPOSE(#REF!),T$2+2,FALSE),0)</f>
        <v>#REF!</v>
      </c>
      <c r="U37" t="e" cm="1">
        <f t="array" ref="U37">_xlfn.IFNA(VLOOKUP($A37,TRANSPOSE(#REF!),U$2+2,FALSE),0)</f>
        <v>#REF!</v>
      </c>
      <c r="V37" t="e" cm="1">
        <f t="array" ref="V37">_xlfn.IFNA(VLOOKUP($A37,TRANSPOSE(#REF!),V$2+2,FALSE),0)</f>
        <v>#REF!</v>
      </c>
      <c r="W37" t="e" cm="1">
        <f t="array" ref="W37">_xlfn.IFNA(VLOOKUP($A37,TRANSPOSE(#REF!),W$2+2,FALSE),0)</f>
        <v>#REF!</v>
      </c>
      <c r="X37" t="e" cm="1">
        <f t="array" ref="X37">_xlfn.IFNA(VLOOKUP($A37,TRANSPOSE(#REF!),X$2+2,FALSE),0)</f>
        <v>#REF!</v>
      </c>
      <c r="Y37" t="e" cm="1">
        <f t="array" ref="Y37">_xlfn.IFNA(VLOOKUP($A37,TRANSPOSE(#REF!),Y$2+2,FALSE),0)</f>
        <v>#REF!</v>
      </c>
      <c r="Z37" t="e" cm="1">
        <f t="array" ref="Z37">_xlfn.IFNA(VLOOKUP($A37,TRANSPOSE(#REF!),Z$2+2,FALSE),0)</f>
        <v>#REF!</v>
      </c>
      <c r="AA37" t="e" cm="1">
        <f t="array" ref="AA37">_xlfn.IFNA(VLOOKUP($A37,TRANSPOSE(#REF!),AA$2+2,FALSE),0)</f>
        <v>#REF!</v>
      </c>
      <c r="AB37" t="e" cm="1">
        <f t="array" ref="AB37">_xlfn.IFNA(VLOOKUP($A37,TRANSPOSE(#REF!),AB$2+2,FALSE),0)</f>
        <v>#REF!</v>
      </c>
      <c r="AC37" t="e" cm="1">
        <f t="array" ref="AC37">_xlfn.IFNA(VLOOKUP($A37,TRANSPOSE(#REF!),AC$2+2,FALSE),0)</f>
        <v>#REF!</v>
      </c>
      <c r="AD37" t="e" cm="1">
        <f t="array" ref="AD37">_xlfn.IFNA(VLOOKUP($A37,TRANSPOSE(#REF!),AD$2+2,FALSE),0)</f>
        <v>#REF!</v>
      </c>
      <c r="AE37" t="e" cm="1">
        <f t="array" ref="AE37">_xlfn.IFNA(VLOOKUP($A37,TRANSPOSE(#REF!),AE$2+2,FALSE),0)</f>
        <v>#REF!</v>
      </c>
      <c r="AF37" t="e" cm="1">
        <f t="array" ref="AF37">_xlfn.IFNA(VLOOKUP($A37,TRANSPOSE(#REF!),AF$2+2,FALSE),0)</f>
        <v>#REF!</v>
      </c>
      <c r="AG37" t="e" cm="1">
        <f t="array" ref="AG37">_xlfn.IFNA(VLOOKUP($A37,TRANSPOSE(#REF!),AG$2+2,FALSE),0)</f>
        <v>#REF!</v>
      </c>
      <c r="AH37" t="e" cm="1">
        <f t="array" ref="AH37">_xlfn.IFNA(VLOOKUP($A37,TRANSPOSE(#REF!),AH$2+2,FALSE),0)</f>
        <v>#REF!</v>
      </c>
      <c r="AI37" t="e" cm="1">
        <f t="array" ref="AI37">_xlfn.IFNA(VLOOKUP($A37,TRANSPOSE(#REF!),AI$2+2,FALSE),0)</f>
        <v>#REF!</v>
      </c>
      <c r="AJ37" t="e" cm="1">
        <f t="array" ref="AJ37">_xlfn.IFNA(VLOOKUP($A37,TRANSPOSE(#REF!),AJ$2+2,FALSE),0)</f>
        <v>#REF!</v>
      </c>
      <c r="AK37" t="e" cm="1">
        <f t="array" ref="AK37">_xlfn.IFNA(VLOOKUP($A37,TRANSPOSE(#REF!),AK$2+2,FALSE),0)</f>
        <v>#REF!</v>
      </c>
      <c r="AL37" t="e" cm="1">
        <f t="array" ref="AL37">_xlfn.IFNA(VLOOKUP($A37,TRANSPOSE(#REF!),AL$2+2,FALSE),0)</f>
        <v>#REF!</v>
      </c>
      <c r="AM37" t="e" cm="1">
        <f t="array" ref="AM37">_xlfn.IFNA(VLOOKUP($A37,TRANSPOSE(#REF!),AM$2+2,FALSE),0)</f>
        <v>#REF!</v>
      </c>
      <c r="AN37" t="e" cm="1">
        <f t="array" ref="AN37">_xlfn.IFNA(VLOOKUP($A37,TRANSPOSE(#REF!),AN$2+2,FALSE),0)</f>
        <v>#REF!</v>
      </c>
      <c r="AO37" t="e" cm="1">
        <f t="array" ref="AO37">_xlfn.IFNA(VLOOKUP($A37,TRANSPOSE(#REF!),AO$2+2,FALSE),0)</f>
        <v>#REF!</v>
      </c>
      <c r="AP37" t="e" cm="1">
        <f t="array" ref="AP37">_xlfn.IFNA(VLOOKUP($A37,TRANSPOSE(#REF!),AP$2+2,FALSE),0)</f>
        <v>#REF!</v>
      </c>
      <c r="AQ37" t="e" cm="1">
        <f t="array" ref="AQ37">_xlfn.IFNA(VLOOKUP($A37,TRANSPOSE(#REF!),AQ$2+2,FALSE),0)</f>
        <v>#REF!</v>
      </c>
      <c r="AR37" t="e" cm="1">
        <f t="array" ref="AR37">_xlfn.IFNA(VLOOKUP($A37,TRANSPOSE(#REF!),AR$2+2,FALSE),0)</f>
        <v>#REF!</v>
      </c>
      <c r="AS37" t="e" cm="1">
        <f t="array" ref="AS37">_xlfn.IFNA(VLOOKUP($A37,TRANSPOSE(#REF!),AS$2+2,FALSE),0)</f>
        <v>#REF!</v>
      </c>
      <c r="AT37" t="e" cm="1">
        <f t="array" ref="AT37">_xlfn.IFNA(VLOOKUP($A37,TRANSPOSE(#REF!),AT$2+2,FALSE),0)</f>
        <v>#REF!</v>
      </c>
      <c r="AU37" t="e" cm="1">
        <f t="array" ref="AU37">_xlfn.IFNA(VLOOKUP($A37,TRANSPOSE(#REF!),AU$2+2,FALSE),0)</f>
        <v>#REF!</v>
      </c>
      <c r="AV37" t="e" cm="1">
        <f t="array" ref="AV37">_xlfn.IFNA(VLOOKUP($A37,TRANSPOSE(#REF!),AV$2+2,FALSE),0)</f>
        <v>#REF!</v>
      </c>
      <c r="AW37" t="e" cm="1">
        <f t="array" ref="AW37">_xlfn.IFNA(VLOOKUP($A37,TRANSPOSE(#REF!),AW$2+2,FALSE),0)</f>
        <v>#REF!</v>
      </c>
      <c r="AX37" t="e" cm="1">
        <f t="array" ref="AX37">_xlfn.IFNA(VLOOKUP($A37,TRANSPOSE(#REF!),AX$2+2,FALSE),0)</f>
        <v>#REF!</v>
      </c>
      <c r="AY37" t="e" cm="1">
        <f t="array" ref="AY37">_xlfn.IFNA(VLOOKUP($A37,TRANSPOSE(#REF!),AY$2+2,FALSE),0)</f>
        <v>#REF!</v>
      </c>
      <c r="AZ37" t="e" cm="1">
        <f t="array" ref="AZ37">_xlfn.IFNA(VLOOKUP($A37,TRANSPOSE(#REF!),AZ$2+2,FALSE),0)</f>
        <v>#REF!</v>
      </c>
      <c r="BA37" t="e" cm="1">
        <f t="array" ref="BA37">_xlfn.IFNA(VLOOKUP($A37,TRANSPOSE(#REF!),BA$2+2,FALSE),0)</f>
        <v>#REF!</v>
      </c>
      <c r="BB37" t="e" cm="1">
        <f t="array" ref="BB37">_xlfn.IFNA(VLOOKUP($A37,TRANSPOSE(#REF!),BB$2+2,FALSE),0)</f>
        <v>#REF!</v>
      </c>
      <c r="BC37" t="e" cm="1">
        <f t="array" ref="BC37">_xlfn.IFNA(VLOOKUP($A37,TRANSPOSE(#REF!),BC$2+2,FALSE),0)</f>
        <v>#REF!</v>
      </c>
      <c r="BD37" t="e" cm="1">
        <f t="array" ref="BD37">_xlfn.IFNA(VLOOKUP($A37,TRANSPOSE(#REF!),BD$2+2,FALSE),0)</f>
        <v>#REF!</v>
      </c>
      <c r="BE37" t="e" cm="1">
        <f t="array" ref="BE37">_xlfn.IFNA(VLOOKUP($A37,TRANSPOSE(#REF!),BE$2+2,FALSE),0)</f>
        <v>#REF!</v>
      </c>
      <c r="BF37" t="e" cm="1">
        <f t="array" ref="BF37">_xlfn.IFNA(VLOOKUP($A37,TRANSPOSE(#REF!),BF$2+2,FALSE),0)</f>
        <v>#REF!</v>
      </c>
      <c r="BG37" t="e" cm="1">
        <f t="array" ref="BG37">_xlfn.IFNA(VLOOKUP($A37,TRANSPOSE(#REF!),BG$2+2,FALSE),0)</f>
        <v>#REF!</v>
      </c>
      <c r="BH37" t="e" cm="1">
        <f t="array" ref="BH37">_xlfn.IFNA(VLOOKUP($A37,TRANSPOSE(#REF!),BH$2+2,FALSE),0)</f>
        <v>#REF!</v>
      </c>
      <c r="BI37" t="e" cm="1">
        <f t="array" ref="BI37">_xlfn.IFNA(VLOOKUP($A37,TRANSPOSE(#REF!),BI$2+2,FALSE),0)</f>
        <v>#REF!</v>
      </c>
      <c r="BJ37" t="e" cm="1">
        <f t="array" ref="BJ37">_xlfn.IFNA(VLOOKUP($A37,TRANSPOSE(#REF!),BJ$2+2,FALSE),0)</f>
        <v>#REF!</v>
      </c>
      <c r="BK37" t="e" cm="1">
        <f t="array" ref="BK37">_xlfn.IFNA(VLOOKUP($A37,TRANSPOSE(#REF!),BK$2+2,FALSE),0)</f>
        <v>#REF!</v>
      </c>
      <c r="BL37" t="e" cm="1">
        <f t="array" ref="BL37">_xlfn.IFNA(VLOOKUP($A37,TRANSPOSE(#REF!),BL$2+2,FALSE),0)</f>
        <v>#REF!</v>
      </c>
      <c r="BM37" t="e" cm="1">
        <f t="array" ref="BM37">_xlfn.IFNA(VLOOKUP($A37,TRANSPOSE(#REF!),BM$2+2,FALSE),0)</f>
        <v>#REF!</v>
      </c>
      <c r="BN37" t="e" cm="1">
        <f t="array" ref="BN37">_xlfn.IFNA(VLOOKUP($A37,TRANSPOSE(#REF!),BN$2+2,FALSE),0)</f>
        <v>#REF!</v>
      </c>
      <c r="BO37" t="e" cm="1">
        <f t="array" ref="BO37">_xlfn.IFNA(VLOOKUP($A37,TRANSPOSE(#REF!),BO$2+2,FALSE),0)</f>
        <v>#REF!</v>
      </c>
      <c r="BP37" t="e" cm="1">
        <f t="array" ref="BP37">_xlfn.IFNA(VLOOKUP($A37,TRANSPOSE(#REF!),BP$2+2,FALSE),0)</f>
        <v>#REF!</v>
      </c>
      <c r="BQ37" t="e" cm="1">
        <f t="array" ref="BQ37">_xlfn.IFNA(VLOOKUP($A37,TRANSPOSE(#REF!),BQ$2+2,FALSE),0)</f>
        <v>#REF!</v>
      </c>
      <c r="BR37" t="e" cm="1">
        <f t="array" ref="BR37">_xlfn.IFNA(VLOOKUP($A37,TRANSPOSE(#REF!),BR$2+2,FALSE),0)</f>
        <v>#REF!</v>
      </c>
      <c r="BS37" t="e" cm="1">
        <f t="array" ref="BS37">_xlfn.IFNA(VLOOKUP($A37,TRANSPOSE(#REF!),BS$2+2,FALSE),0)</f>
        <v>#REF!</v>
      </c>
      <c r="BT37" t="e" cm="1">
        <f t="array" ref="BT37">_xlfn.IFNA(VLOOKUP($A37,TRANSPOSE(#REF!),BT$2+2,FALSE),0)</f>
        <v>#REF!</v>
      </c>
      <c r="BU37" t="e" cm="1">
        <f t="array" ref="BU37">_xlfn.IFNA(VLOOKUP($A37,TRANSPOSE(#REF!),BU$2+2,FALSE),0)</f>
        <v>#REF!</v>
      </c>
      <c r="BV37" t="e" cm="1">
        <f t="array" ref="BV37">_xlfn.IFNA(VLOOKUP($A37,TRANSPOSE(#REF!),BV$2+2,FALSE),0)</f>
        <v>#REF!</v>
      </c>
      <c r="BW37" t="e" cm="1">
        <f t="array" ref="BW37">_xlfn.IFNA(VLOOKUP($A37,TRANSPOSE(#REF!),BW$2+2,FALSE),0)</f>
        <v>#REF!</v>
      </c>
      <c r="BX37" t="e" cm="1">
        <f t="array" ref="BX37">_xlfn.IFNA(VLOOKUP($A37,TRANSPOSE(#REF!),BX$2+2,FALSE),0)</f>
        <v>#REF!</v>
      </c>
      <c r="BY37" t="e" cm="1">
        <f t="array" ref="BY37">_xlfn.IFNA(VLOOKUP($A37,TRANSPOSE(#REF!),BY$2+2,FALSE),0)</f>
        <v>#REF!</v>
      </c>
      <c r="BZ37" t="e" cm="1">
        <f t="array" ref="BZ37">_xlfn.IFNA(VLOOKUP($A37,TRANSPOSE(#REF!),BZ$2+2,FALSE),0)</f>
        <v>#REF!</v>
      </c>
      <c r="CA37" t="e" cm="1">
        <f t="array" ref="CA37">_xlfn.IFNA(VLOOKUP($A37,TRANSPOSE(#REF!),CA$2+2,FALSE),0)</f>
        <v>#REF!</v>
      </c>
      <c r="CB37" t="e" cm="1">
        <f t="array" ref="CB37">_xlfn.IFNA(VLOOKUP($A37,TRANSPOSE(#REF!),CB$2+2,FALSE),0)</f>
        <v>#REF!</v>
      </c>
      <c r="CC37" t="e" cm="1">
        <f t="array" ref="CC37">_xlfn.IFNA(VLOOKUP($A37,TRANSPOSE(#REF!),CC$2+2,FALSE),0)</f>
        <v>#REF!</v>
      </c>
      <c r="CD37" t="e" cm="1">
        <f t="array" ref="CD37">_xlfn.IFNA(VLOOKUP($A37,TRANSPOSE(#REF!),CD$2+2,FALSE),0)</f>
        <v>#REF!</v>
      </c>
      <c r="CE37" t="e" cm="1">
        <f t="array" ref="CE37">_xlfn.IFNA(VLOOKUP($A37,TRANSPOSE(#REF!),CE$2+2,FALSE),0)</f>
        <v>#REF!</v>
      </c>
      <c r="CF37" t="e" cm="1">
        <f t="array" ref="CF37">_xlfn.IFNA(VLOOKUP($A37,TRANSPOSE(#REF!),CF$2+2,FALSE),0)</f>
        <v>#REF!</v>
      </c>
      <c r="CG37" t="e" cm="1">
        <f t="array" ref="CG37">_xlfn.IFNA(VLOOKUP($A37,TRANSPOSE(#REF!),CG$2+2,FALSE),0)</f>
        <v>#REF!</v>
      </c>
      <c r="CH37" t="e" cm="1">
        <f t="array" ref="CH37">_xlfn.IFNA(VLOOKUP($A37,TRANSPOSE(#REF!),CH$2+2,FALSE),0)</f>
        <v>#REF!</v>
      </c>
      <c r="CI37" t="e" cm="1">
        <f t="array" ref="CI37">_xlfn.IFNA(VLOOKUP($A37,TRANSPOSE(#REF!),CI$2+2,FALSE),0)</f>
        <v>#REF!</v>
      </c>
      <c r="CJ37" t="e" cm="1">
        <f t="array" ref="CJ37">_xlfn.IFNA(VLOOKUP($A37,TRANSPOSE(#REF!),CJ$2+2,FALSE),0)</f>
        <v>#REF!</v>
      </c>
      <c r="CK37" t="e" cm="1">
        <f t="array" ref="CK37">_xlfn.IFNA(VLOOKUP($A37,TRANSPOSE(#REF!),CK$2+2,FALSE),0)</f>
        <v>#REF!</v>
      </c>
      <c r="CL37" t="e" cm="1">
        <f t="array" ref="CL37">_xlfn.IFNA(VLOOKUP($A37,TRANSPOSE(#REF!),CL$2+2,FALSE),0)</f>
        <v>#REF!</v>
      </c>
      <c r="CM37" t="e" cm="1">
        <f t="array" ref="CM37">_xlfn.IFNA(VLOOKUP($A37,TRANSPOSE(#REF!),CM$2+2,FALSE),0)</f>
        <v>#REF!</v>
      </c>
      <c r="CN37" t="e" cm="1">
        <f t="array" ref="CN37">_xlfn.IFNA(VLOOKUP($A37,TRANSPOSE(#REF!),CN$2+2,FALSE),0)</f>
        <v>#REF!</v>
      </c>
      <c r="CO37" t="e" cm="1">
        <f t="array" ref="CO37">_xlfn.IFNA(VLOOKUP($A37,TRANSPOSE(#REF!),CO$2+2,FALSE),0)</f>
        <v>#REF!</v>
      </c>
      <c r="CP37" t="e" cm="1">
        <f t="array" ref="CP37">_xlfn.IFNA(VLOOKUP($A37,TRANSPOSE(#REF!),CP$2+2,FALSE),0)</f>
        <v>#REF!</v>
      </c>
      <c r="CQ37" t="e" cm="1">
        <f t="array" ref="CQ37">_xlfn.IFNA(VLOOKUP($A37,TRANSPOSE(#REF!),CQ$2+2,FALSE),0)</f>
        <v>#REF!</v>
      </c>
      <c r="CR37" t="e" cm="1">
        <f t="array" ref="CR37">_xlfn.IFNA(VLOOKUP($A37,TRANSPOSE(#REF!),CR$2+2,FALSE),0)</f>
        <v>#REF!</v>
      </c>
      <c r="CS37" t="e" cm="1">
        <f t="array" ref="CS37">_xlfn.IFNA(VLOOKUP($A37,TRANSPOSE(#REF!),CS$2+2,FALSE),0)</f>
        <v>#REF!</v>
      </c>
      <c r="CT37" t="e" cm="1">
        <f t="array" ref="CT37">_xlfn.IFNA(VLOOKUP($A37,TRANSPOSE(#REF!),CT$2+2,FALSE),0)</f>
        <v>#REF!</v>
      </c>
      <c r="CU37" t="e" cm="1">
        <f t="array" ref="CU37">_xlfn.IFNA(VLOOKUP($A37,TRANSPOSE(#REF!),CU$2+2,FALSE),0)</f>
        <v>#REF!</v>
      </c>
      <c r="CV37" t="e" cm="1">
        <f t="array" ref="CV37">_xlfn.IFNA(VLOOKUP($A37,TRANSPOSE(#REF!),CV$2+2,FALSE),0)</f>
        <v>#REF!</v>
      </c>
      <c r="CW37" t="e" cm="1">
        <f t="array" ref="CW37">_xlfn.IFNA(VLOOKUP($A37,TRANSPOSE(#REF!),CW$2+2,FALSE),0)</f>
        <v>#REF!</v>
      </c>
      <c r="CX37" t="e" cm="1">
        <f t="array" ref="CX37">_xlfn.IFNA(VLOOKUP($A37,TRANSPOSE(#REF!),CX$2+2,FALSE),0)</f>
        <v>#REF!</v>
      </c>
      <c r="CY37" t="e" cm="1">
        <f t="array" ref="CY37">_xlfn.IFNA(VLOOKUP($A37,TRANSPOSE(#REF!),CY$2+2,FALSE),0)</f>
        <v>#REF!</v>
      </c>
      <c r="CZ37" t="e" cm="1">
        <f t="array" ref="CZ37">_xlfn.IFNA(VLOOKUP($A37,TRANSPOSE(#REF!),CZ$2+2,FALSE),0)</f>
        <v>#REF!</v>
      </c>
      <c r="DA37" t="e" cm="1">
        <f t="array" ref="DA37">_xlfn.IFNA(VLOOKUP($A37,TRANSPOSE(#REF!),DA$2+2,FALSE),0)</f>
        <v>#REF!</v>
      </c>
      <c r="DB37" t="e" cm="1">
        <f t="array" ref="DB37">_xlfn.IFNA(VLOOKUP($A37,TRANSPOSE(#REF!),DB$2+2,FALSE),0)</f>
        <v>#REF!</v>
      </c>
      <c r="DC37" t="e" cm="1">
        <f t="array" ref="DC37">_xlfn.IFNA(VLOOKUP($A37,TRANSPOSE(#REF!),DC$2+2,FALSE),0)</f>
        <v>#REF!</v>
      </c>
      <c r="DD37" t="e" cm="1">
        <f t="array" ref="DD37">_xlfn.IFNA(VLOOKUP($A37,TRANSPOSE(#REF!),DD$2+2,FALSE),0)</f>
        <v>#REF!</v>
      </c>
      <c r="DE37" t="e" cm="1">
        <f t="array" ref="DE37">_xlfn.IFNA(VLOOKUP($A37,TRANSPOSE(#REF!),DE$2+2,FALSE),0)</f>
        <v>#REF!</v>
      </c>
      <c r="DF37" t="e" cm="1">
        <f t="array" ref="DF37">_xlfn.IFNA(VLOOKUP($A37,TRANSPOSE(#REF!),DF$2+2,FALSE),0)</f>
        <v>#REF!</v>
      </c>
      <c r="DG37" t="e" cm="1">
        <f t="array" ref="DG37">_xlfn.IFNA(VLOOKUP($A37,TRANSPOSE(#REF!),DG$2+2,FALSE),0)</f>
        <v>#REF!</v>
      </c>
      <c r="DH37" t="e" cm="1">
        <f t="array" ref="DH37">_xlfn.IFNA(VLOOKUP($A37,TRANSPOSE(#REF!),DH$2+2,FALSE),0)</f>
        <v>#REF!</v>
      </c>
      <c r="DI37" t="e" cm="1">
        <f t="array" ref="DI37">_xlfn.IFNA(VLOOKUP($A37,TRANSPOSE(#REF!),DI$2+2,FALSE),0)</f>
        <v>#REF!</v>
      </c>
      <c r="DJ37" t="e" cm="1">
        <f t="array" ref="DJ37">_xlfn.IFNA(VLOOKUP($A37,TRANSPOSE(#REF!),DJ$2+2,FALSE),0)</f>
        <v>#REF!</v>
      </c>
      <c r="DK37" t="e" cm="1">
        <f t="array" ref="DK37">_xlfn.IFNA(VLOOKUP($A37,TRANSPOSE(#REF!),DK$2+2,FALSE),0)</f>
        <v>#REF!</v>
      </c>
      <c r="DL37" t="e" cm="1">
        <f t="array" ref="DL37">_xlfn.IFNA(VLOOKUP($A37,TRANSPOSE(#REF!),DL$2+2,FALSE),0)</f>
        <v>#REF!</v>
      </c>
      <c r="DM37" t="e" cm="1">
        <f t="array" ref="DM37">_xlfn.IFNA(VLOOKUP($A37,TRANSPOSE(#REF!),DM$2+2,FALSE),0)</f>
        <v>#REF!</v>
      </c>
      <c r="DN37" t="e" cm="1">
        <f t="array" ref="DN37">_xlfn.IFNA(VLOOKUP($A37,TRANSPOSE(#REF!),DN$2+2,FALSE),0)</f>
        <v>#REF!</v>
      </c>
      <c r="DO37" t="e" cm="1">
        <f t="array" ref="DO37">_xlfn.IFNA(VLOOKUP($A37,TRANSPOSE(#REF!),DO$2+2,FALSE),0)</f>
        <v>#REF!</v>
      </c>
      <c r="DP37" t="e" cm="1">
        <f t="array" ref="DP37">_xlfn.IFNA(VLOOKUP($A37,TRANSPOSE(#REF!),DP$2+2,FALSE),0)</f>
        <v>#REF!</v>
      </c>
      <c r="DQ37" t="e" cm="1">
        <f t="array" ref="DQ37">_xlfn.IFNA(VLOOKUP($A37,TRANSPOSE(#REF!),DQ$2+2,FALSE),0)</f>
        <v>#REF!</v>
      </c>
      <c r="DR37" t="e" cm="1">
        <f t="array" ref="DR37">_xlfn.IFNA(VLOOKUP($A37,TRANSPOSE(#REF!),DR$2+2,FALSE),0)</f>
        <v>#REF!</v>
      </c>
      <c r="DS37" t="e" cm="1">
        <f t="array" ref="DS37">_xlfn.IFNA(VLOOKUP($A37,TRANSPOSE(#REF!),DS$2+2,FALSE),0)</f>
        <v>#REF!</v>
      </c>
      <c r="DT37" t="e" cm="1">
        <f t="array" ref="DT37">_xlfn.IFNA(VLOOKUP($A37,TRANSPOSE(#REF!),DT$2+2,FALSE),0)</f>
        <v>#REF!</v>
      </c>
      <c r="DU37" t="e" cm="1">
        <f t="array" ref="DU37">_xlfn.IFNA(VLOOKUP($A37,TRANSPOSE(#REF!),DU$2+2,FALSE),0)</f>
        <v>#REF!</v>
      </c>
      <c r="DV37" t="e" cm="1">
        <f t="array" ref="DV37">_xlfn.IFNA(VLOOKUP($A37,TRANSPOSE(#REF!),DV$2+2,FALSE),0)</f>
        <v>#REF!</v>
      </c>
      <c r="DW37" t="e" cm="1">
        <f t="array" ref="DW37">_xlfn.IFNA(VLOOKUP($A37,TRANSPOSE(#REF!),DW$2+2,FALSE),0)</f>
        <v>#REF!</v>
      </c>
      <c r="DX37" t="e" cm="1">
        <f t="array" ref="DX37">_xlfn.IFNA(VLOOKUP($A37,TRANSPOSE(#REF!),DX$2+2,FALSE),0)</f>
        <v>#REF!</v>
      </c>
      <c r="DY37" t="e" cm="1">
        <f t="array" ref="DY37">_xlfn.IFNA(VLOOKUP($A37,TRANSPOSE(#REF!),DY$2+2,FALSE),0)</f>
        <v>#REF!</v>
      </c>
      <c r="DZ37" t="e" cm="1">
        <f t="array" ref="DZ37">_xlfn.IFNA(VLOOKUP($A37,TRANSPOSE(#REF!),DZ$2+2,FALSE),0)</f>
        <v>#REF!</v>
      </c>
      <c r="EA37" t="e" cm="1">
        <f t="array" ref="EA37">_xlfn.IFNA(VLOOKUP($A37,TRANSPOSE(#REF!),EA$2+2,FALSE),0)</f>
        <v>#REF!</v>
      </c>
      <c r="EB37" t="e" cm="1">
        <f t="array" ref="EB37">_xlfn.IFNA(VLOOKUP($A37,TRANSPOSE(#REF!),EB$2+2,FALSE),0)</f>
        <v>#REF!</v>
      </c>
      <c r="EC37" t="e" cm="1">
        <f t="array" ref="EC37">_xlfn.IFNA(VLOOKUP($A37,TRANSPOSE(#REF!),EC$2+2,FALSE),0)</f>
        <v>#REF!</v>
      </c>
      <c r="ED37" t="e" cm="1">
        <f t="array" ref="ED37">_xlfn.IFNA(VLOOKUP($A37,TRANSPOSE(#REF!),ED$2+2,FALSE),0)</f>
        <v>#REF!</v>
      </c>
      <c r="EE37" t="e" cm="1">
        <f t="array" ref="EE37">_xlfn.IFNA(VLOOKUP($A37,TRANSPOSE(#REF!),EE$2+2,FALSE),0)</f>
        <v>#REF!</v>
      </c>
      <c r="EF37" t="e" cm="1">
        <f t="array" ref="EF37">_xlfn.IFNA(VLOOKUP($A37,TRANSPOSE(#REF!),EF$2+2,FALSE),0)</f>
        <v>#REF!</v>
      </c>
      <c r="EG37" t="e" cm="1">
        <f t="array" ref="EG37">_xlfn.IFNA(VLOOKUP($A37,TRANSPOSE(#REF!),EG$2+2,FALSE),0)</f>
        <v>#REF!</v>
      </c>
      <c r="EH37" t="e" cm="1">
        <f t="array" ref="EH37">_xlfn.IFNA(VLOOKUP($A37,TRANSPOSE(#REF!),EH$2+2,FALSE),0)</f>
        <v>#REF!</v>
      </c>
      <c r="EI37" t="e" cm="1">
        <f t="array" ref="EI37">_xlfn.IFNA(VLOOKUP($A37,TRANSPOSE(#REF!),EI$2+2,FALSE),0)</f>
        <v>#REF!</v>
      </c>
      <c r="EJ37" t="e" cm="1">
        <f t="array" ref="EJ37">_xlfn.IFNA(VLOOKUP($A37,TRANSPOSE(#REF!),EJ$2+2,FALSE),0)</f>
        <v>#REF!</v>
      </c>
      <c r="EK37" t="e" cm="1">
        <f t="array" ref="EK37">_xlfn.IFNA(VLOOKUP($A37,TRANSPOSE(#REF!),EK$2+2,FALSE),0)</f>
        <v>#REF!</v>
      </c>
      <c r="EL37" t="e" cm="1">
        <f t="array" ref="EL37">_xlfn.IFNA(VLOOKUP($A37,TRANSPOSE(#REF!),EL$2+2,FALSE),0)</f>
        <v>#REF!</v>
      </c>
      <c r="EM37" t="e" cm="1">
        <f t="array" ref="EM37">_xlfn.IFNA(VLOOKUP($A37,TRANSPOSE(#REF!),EM$2+2,FALSE),0)</f>
        <v>#REF!</v>
      </c>
      <c r="EN37" t="e" cm="1">
        <f t="array" ref="EN37">_xlfn.IFNA(VLOOKUP($A37,TRANSPOSE(#REF!),EN$2+2,FALSE),0)</f>
        <v>#REF!</v>
      </c>
      <c r="EO37" t="e" cm="1">
        <f t="array" ref="EO37">_xlfn.IFNA(VLOOKUP($A37,TRANSPOSE(#REF!),EO$2+2,FALSE),0)</f>
        <v>#REF!</v>
      </c>
      <c r="EP37" t="e" cm="1">
        <f t="array" ref="EP37">_xlfn.IFNA(VLOOKUP($A37,TRANSPOSE(#REF!),EP$2+2,FALSE),0)</f>
        <v>#REF!</v>
      </c>
      <c r="EQ37" t="e" cm="1">
        <f t="array" ref="EQ37">_xlfn.IFNA(VLOOKUP($A37,TRANSPOSE(#REF!),EQ$2+2,FALSE),0)</f>
        <v>#REF!</v>
      </c>
      <c r="ER37" t="e" cm="1">
        <f t="array" ref="ER37">_xlfn.IFNA(VLOOKUP($A37,TRANSPOSE(#REF!),ER$2+2,FALSE),0)</f>
        <v>#REF!</v>
      </c>
      <c r="ES37" t="e" cm="1">
        <f t="array" ref="ES37">_xlfn.IFNA(VLOOKUP($A37,TRANSPOSE(#REF!),ES$2+2,FALSE),0)</f>
        <v>#REF!</v>
      </c>
      <c r="ET37" t="e" cm="1">
        <f t="array" ref="ET37">_xlfn.IFNA(VLOOKUP($A37,TRANSPOSE(#REF!),ET$2+2,FALSE),0)</f>
        <v>#REF!</v>
      </c>
      <c r="EU37" t="e" cm="1">
        <f t="array" ref="EU37">_xlfn.IFNA(VLOOKUP($A37,TRANSPOSE(#REF!),EU$2+2,FALSE),0)</f>
        <v>#REF!</v>
      </c>
      <c r="EV37" t="e" cm="1">
        <f t="array" ref="EV37">_xlfn.IFNA(VLOOKUP($A37,TRANSPOSE(#REF!),EV$2+2,FALSE),0)</f>
        <v>#REF!</v>
      </c>
      <c r="EW37" t="e" cm="1">
        <f t="array" ref="EW37">_xlfn.IFNA(VLOOKUP($A37,TRANSPOSE(#REF!),EW$2+2,FALSE),0)</f>
        <v>#REF!</v>
      </c>
      <c r="EX37" t="e" cm="1">
        <f t="array" ref="EX37">_xlfn.IFNA(VLOOKUP($A37,TRANSPOSE(#REF!),EX$2+2,FALSE),0)</f>
        <v>#REF!</v>
      </c>
      <c r="EY37" t="e" cm="1">
        <f t="array" ref="EY37">_xlfn.IFNA(VLOOKUP($A37,TRANSPOSE(#REF!),EY$2+2,FALSE),0)</f>
        <v>#REF!</v>
      </c>
      <c r="EZ37" t="e" cm="1">
        <f t="array" ref="EZ37">_xlfn.IFNA(VLOOKUP($A37,TRANSPOSE(#REF!),EZ$2+2,FALSE),0)</f>
        <v>#REF!</v>
      </c>
      <c r="FA37" t="e" cm="1">
        <f t="array" ref="FA37">_xlfn.IFNA(VLOOKUP($A37,TRANSPOSE(#REF!),FA$2+2,FALSE),0)</f>
        <v>#REF!</v>
      </c>
      <c r="FB37" t="e" cm="1">
        <f t="array" ref="FB37">_xlfn.IFNA(VLOOKUP($A37,TRANSPOSE(#REF!),FB$2+2,FALSE),0)</f>
        <v>#REF!</v>
      </c>
      <c r="FC37" t="e" cm="1">
        <f t="array" ref="FC37">_xlfn.IFNA(VLOOKUP($A37,TRANSPOSE(#REF!),FC$2+2,FALSE),0)</f>
        <v>#REF!</v>
      </c>
      <c r="FD37" t="e" cm="1">
        <f t="array" ref="FD37">_xlfn.IFNA(VLOOKUP($A37,TRANSPOSE(#REF!),FD$2+2,FALSE),0)</f>
        <v>#REF!</v>
      </c>
      <c r="FE37" t="e" cm="1">
        <f t="array" ref="FE37">_xlfn.IFNA(VLOOKUP($A37,TRANSPOSE(#REF!),FE$2+2,FALSE),0)</f>
        <v>#REF!</v>
      </c>
      <c r="FF37" t="e" cm="1">
        <f t="array" ref="FF37">_xlfn.IFNA(VLOOKUP($A37,TRANSPOSE(#REF!),FF$2+2,FALSE),0)</f>
        <v>#REF!</v>
      </c>
      <c r="FG37" t="e" cm="1">
        <f t="array" ref="FG37">_xlfn.IFNA(VLOOKUP($A37,TRANSPOSE(#REF!),FG$2+2,FALSE),0)</f>
        <v>#REF!</v>
      </c>
      <c r="FH37" t="e" cm="1">
        <f t="array" ref="FH37">_xlfn.IFNA(VLOOKUP($A37,TRANSPOSE(#REF!),FH$2+2,FALSE),0)</f>
        <v>#REF!</v>
      </c>
      <c r="FI37" t="e" cm="1">
        <f t="array" ref="FI37">_xlfn.IFNA(VLOOKUP($A37,TRANSPOSE(#REF!),FI$2+2,FALSE),0)</f>
        <v>#REF!</v>
      </c>
      <c r="FJ37" t="e" cm="1">
        <f t="array" ref="FJ37">_xlfn.IFNA(VLOOKUP($A37,TRANSPOSE(#REF!),FJ$2+2,FALSE),0)</f>
        <v>#REF!</v>
      </c>
      <c r="FK37" t="e" cm="1">
        <f t="array" ref="FK37">_xlfn.IFNA(VLOOKUP($A37,TRANSPOSE(#REF!),FK$2+2,FALSE),0)</f>
        <v>#REF!</v>
      </c>
      <c r="FL37" t="e" cm="1">
        <f t="array" ref="FL37">_xlfn.IFNA(VLOOKUP($A37,TRANSPOSE(#REF!),FL$2+2,FALSE),0)</f>
        <v>#REF!</v>
      </c>
      <c r="FM37" t="e" cm="1">
        <f t="array" ref="FM37">_xlfn.IFNA(VLOOKUP($A37,TRANSPOSE(#REF!),FM$2+2,FALSE),0)</f>
        <v>#REF!</v>
      </c>
      <c r="FN37" t="e" cm="1">
        <f t="array" ref="FN37">_xlfn.IFNA(VLOOKUP($A37,TRANSPOSE(#REF!),FN$2+2,FALSE),0)</f>
        <v>#REF!</v>
      </c>
      <c r="FO37" t="e" cm="1">
        <f t="array" ref="FO37">_xlfn.IFNA(VLOOKUP($A37,TRANSPOSE(#REF!),FO$2+2,FALSE),0)</f>
        <v>#REF!</v>
      </c>
      <c r="FP37" t="e" cm="1">
        <f t="array" ref="FP37">_xlfn.IFNA(VLOOKUP($A37,TRANSPOSE(#REF!),FP$2+2,FALSE),0)</f>
        <v>#REF!</v>
      </c>
      <c r="FQ37" t="e" cm="1">
        <f t="array" ref="FQ37">_xlfn.IFNA(VLOOKUP($A37,TRANSPOSE(#REF!),FQ$2+2,FALSE),0)</f>
        <v>#REF!</v>
      </c>
      <c r="FR37" t="e" cm="1">
        <f t="array" ref="FR37">_xlfn.IFNA(VLOOKUP($A37,TRANSPOSE(#REF!),FR$2+2,FALSE),0)</f>
        <v>#REF!</v>
      </c>
      <c r="FS37" t="e" cm="1">
        <f t="array" ref="FS37">_xlfn.IFNA(VLOOKUP($A37,TRANSPOSE(#REF!),FS$2+2,FALSE),0)</f>
        <v>#REF!</v>
      </c>
      <c r="FT37" t="e" cm="1">
        <f t="array" ref="FT37">_xlfn.IFNA(VLOOKUP($A37,TRANSPOSE(#REF!),FT$2+2,FALSE),0)</f>
        <v>#REF!</v>
      </c>
      <c r="FU37" t="e" cm="1">
        <f t="array" ref="FU37">_xlfn.IFNA(VLOOKUP($A37,TRANSPOSE(#REF!),FU$2+2,FALSE),0)</f>
        <v>#REF!</v>
      </c>
      <c r="FV37" t="e" cm="1">
        <f t="array" ref="FV37">_xlfn.IFNA(VLOOKUP($A37,TRANSPOSE(#REF!),FV$2+2,FALSE),0)</f>
        <v>#REF!</v>
      </c>
      <c r="FW37" t="e" cm="1">
        <f t="array" ref="FW37">_xlfn.IFNA(VLOOKUP($A37,TRANSPOSE(#REF!),FW$2+2,FALSE),0)</f>
        <v>#REF!</v>
      </c>
      <c r="FX37" t="e" cm="1">
        <f t="array" ref="FX37">_xlfn.IFNA(VLOOKUP($A37,TRANSPOSE(#REF!),FX$2+2,FALSE),0)</f>
        <v>#REF!</v>
      </c>
      <c r="FY37" t="e" cm="1">
        <f t="array" ref="FY37">_xlfn.IFNA(VLOOKUP($A37,TRANSPOSE(#REF!),FY$2+2,FALSE),0)</f>
        <v>#REF!</v>
      </c>
      <c r="FZ37" t="e" cm="1">
        <f t="array" ref="FZ37">_xlfn.IFNA(VLOOKUP($A37,TRANSPOSE(#REF!),FZ$2+2,FALSE),0)</f>
        <v>#REF!</v>
      </c>
      <c r="GA37" t="e" cm="1">
        <f t="array" ref="GA37">_xlfn.IFNA(VLOOKUP($A37,TRANSPOSE(#REF!),GA$2+2,FALSE),0)</f>
        <v>#REF!</v>
      </c>
      <c r="GB37" t="e" cm="1">
        <f t="array" ref="GB37">_xlfn.IFNA(VLOOKUP($A37,TRANSPOSE(#REF!),GB$2+2,FALSE),0)</f>
        <v>#REF!</v>
      </c>
      <c r="GC37" t="e" cm="1">
        <f t="array" ref="GC37">_xlfn.IFNA(VLOOKUP($A37,TRANSPOSE(#REF!),GC$2+2,FALSE),0)</f>
        <v>#REF!</v>
      </c>
      <c r="GD37" t="e" cm="1">
        <f t="array" ref="GD37">_xlfn.IFNA(VLOOKUP($A37,TRANSPOSE(#REF!),GD$2+2,FALSE),0)</f>
        <v>#REF!</v>
      </c>
      <c r="GE37" t="e" cm="1">
        <f t="array" ref="GE37">_xlfn.IFNA(VLOOKUP($A37,TRANSPOSE(#REF!),GE$2+2,FALSE),0)</f>
        <v>#REF!</v>
      </c>
      <c r="GF37" t="e" cm="1">
        <f t="array" ref="GF37">_xlfn.IFNA(VLOOKUP($A37,TRANSPOSE(#REF!),GF$2+2,FALSE),0)</f>
        <v>#REF!</v>
      </c>
      <c r="GG37" t="e" cm="1">
        <f t="array" ref="GG37">_xlfn.IFNA(VLOOKUP($A37,TRANSPOSE(#REF!),GG$2+2,FALSE),0)</f>
        <v>#REF!</v>
      </c>
      <c r="GH37" t="e" cm="1">
        <f t="array" ref="GH37">_xlfn.IFNA(VLOOKUP($A37,TRANSPOSE(#REF!),GH$2+2,FALSE),0)</f>
        <v>#REF!</v>
      </c>
      <c r="GI37" t="e" cm="1">
        <f t="array" ref="GI37">_xlfn.IFNA(VLOOKUP($A37,TRANSPOSE(#REF!),GI$2+2,FALSE),0)</f>
        <v>#REF!</v>
      </c>
      <c r="GJ37" t="e" cm="1">
        <f t="array" ref="GJ37">_xlfn.IFNA(VLOOKUP($A37,TRANSPOSE(#REF!),GJ$2+2,FALSE),0)</f>
        <v>#REF!</v>
      </c>
      <c r="GK37" t="e" cm="1">
        <f t="array" ref="GK37">_xlfn.IFNA(VLOOKUP($A37,TRANSPOSE(#REF!),GK$2+2,FALSE),0)</f>
        <v>#REF!</v>
      </c>
      <c r="GL37" t="e" cm="1">
        <f t="array" ref="GL37">_xlfn.IFNA(VLOOKUP($A37,TRANSPOSE(#REF!),GL$2+2,FALSE),0)</f>
        <v>#REF!</v>
      </c>
      <c r="GM37" t="e" cm="1">
        <f t="array" ref="GM37">_xlfn.IFNA(VLOOKUP($A37,TRANSPOSE(#REF!),GM$2+2,FALSE),0)</f>
        <v>#REF!</v>
      </c>
      <c r="GN37" t="e" cm="1">
        <f t="array" ref="GN37">_xlfn.IFNA(VLOOKUP($A37,TRANSPOSE(#REF!),GN$2+2,FALSE),0)</f>
        <v>#REF!</v>
      </c>
      <c r="GO37" t="e" cm="1">
        <f t="array" ref="GO37">_xlfn.IFNA(VLOOKUP($A37,TRANSPOSE(#REF!),GO$2+2,FALSE),0)</f>
        <v>#REF!</v>
      </c>
      <c r="GP37" t="e" cm="1">
        <f t="array" ref="GP37">_xlfn.IFNA(VLOOKUP($A37,TRANSPOSE(#REF!),GP$2+2,FALSE),0)</f>
        <v>#REF!</v>
      </c>
      <c r="GQ37" t="e" cm="1">
        <f t="array" ref="GQ37">_xlfn.IFNA(VLOOKUP($A37,TRANSPOSE(#REF!),GQ$2+2,FALSE),0)</f>
        <v>#REF!</v>
      </c>
      <c r="GR37" t="e" cm="1">
        <f t="array" ref="GR37">_xlfn.IFNA(VLOOKUP($A37,TRANSPOSE(#REF!),GR$2+2,FALSE),0)</f>
        <v>#REF!</v>
      </c>
      <c r="GS37" t="e" cm="1">
        <f t="array" ref="GS37">_xlfn.IFNA(VLOOKUP($A37,TRANSPOSE(#REF!),GS$2+2,FALSE),0)</f>
        <v>#REF!</v>
      </c>
      <c r="GT37" t="e" cm="1">
        <f t="array" ref="GT37">_xlfn.IFNA(VLOOKUP($A37,TRANSPOSE(#REF!),GT$2+2,FALSE),0)</f>
        <v>#REF!</v>
      </c>
      <c r="GU37" t="e" cm="1">
        <f t="array" ref="GU37">_xlfn.IFNA(VLOOKUP($A37,TRANSPOSE(#REF!),GU$2+2,FALSE),0)</f>
        <v>#REF!</v>
      </c>
      <c r="GV37" t="e" cm="1">
        <f t="array" ref="GV37">_xlfn.IFNA(VLOOKUP($A37,TRANSPOSE(#REF!),GV$2+2,FALSE),0)</f>
        <v>#REF!</v>
      </c>
      <c r="GW37" t="e" cm="1">
        <f t="array" ref="GW37">_xlfn.IFNA(VLOOKUP($A37,TRANSPOSE(#REF!),GW$2+2,FALSE),0)</f>
        <v>#REF!</v>
      </c>
      <c r="GX37" t="e" cm="1">
        <f t="array" ref="GX37">_xlfn.IFNA(VLOOKUP($A37,TRANSPOSE(#REF!),GX$2+2,FALSE),0)</f>
        <v>#REF!</v>
      </c>
      <c r="GY37" t="e" cm="1">
        <f t="array" ref="GY37">_xlfn.IFNA(VLOOKUP($A37,TRANSPOSE(#REF!),GY$2+2,FALSE),0)</f>
        <v>#REF!</v>
      </c>
      <c r="GZ37" t="e" cm="1">
        <f t="array" ref="GZ37">_xlfn.IFNA(VLOOKUP($A37,TRANSPOSE(#REF!),GZ$2+2,FALSE),0)</f>
        <v>#REF!</v>
      </c>
      <c r="HA37" t="e" cm="1">
        <f t="array" ref="HA37">_xlfn.IFNA(VLOOKUP($A37,TRANSPOSE(#REF!),HA$2+2,FALSE),0)</f>
        <v>#REF!</v>
      </c>
      <c r="HB37" t="e" cm="1">
        <f t="array" ref="HB37">_xlfn.IFNA(VLOOKUP($A37,TRANSPOSE(#REF!),HB$2+2,FALSE),0)</f>
        <v>#REF!</v>
      </c>
      <c r="HC37" t="e" cm="1">
        <f t="array" ref="HC37">_xlfn.IFNA(VLOOKUP($A37,TRANSPOSE(#REF!),HC$2+2,FALSE),0)</f>
        <v>#REF!</v>
      </c>
      <c r="HD37" t="e" cm="1">
        <f t="array" ref="HD37">_xlfn.IFNA(VLOOKUP($A37,TRANSPOSE(#REF!),HD$2+2,FALSE),0)</f>
        <v>#REF!</v>
      </c>
      <c r="HE37" t="e" cm="1">
        <f t="array" ref="HE37">_xlfn.IFNA(VLOOKUP($A37,TRANSPOSE(#REF!),HE$2+2,FALSE),0)</f>
        <v>#REF!</v>
      </c>
      <c r="HF37" t="e" cm="1">
        <f t="array" ref="HF37">_xlfn.IFNA(VLOOKUP($A37,TRANSPOSE(#REF!),HF$2+2,FALSE),0)</f>
        <v>#REF!</v>
      </c>
      <c r="HG37" t="e" cm="1">
        <f t="array" ref="HG37">_xlfn.IFNA(VLOOKUP($A37,TRANSPOSE(#REF!),HG$2+2,FALSE),0)</f>
        <v>#REF!</v>
      </c>
      <c r="HH37" t="e" cm="1">
        <f t="array" ref="HH37">_xlfn.IFNA(VLOOKUP($A37,TRANSPOSE(#REF!),HH$2+2,FALSE),0)</f>
        <v>#REF!</v>
      </c>
      <c r="HI37" t="e" cm="1">
        <f t="array" ref="HI37">_xlfn.IFNA(VLOOKUP($A37,TRANSPOSE(#REF!),HI$2+2,FALSE),0)</f>
        <v>#REF!</v>
      </c>
      <c r="HJ37" t="e" cm="1">
        <f t="array" ref="HJ37">_xlfn.IFNA(VLOOKUP($A37,TRANSPOSE(#REF!),HJ$2+2,FALSE),0)</f>
        <v>#REF!</v>
      </c>
      <c r="HK37" t="e" cm="1">
        <f t="array" ref="HK37">_xlfn.IFNA(VLOOKUP($A37,TRANSPOSE(#REF!),HK$2+2,FALSE),0)</f>
        <v>#REF!</v>
      </c>
      <c r="HL37" t="e" cm="1">
        <f t="array" ref="HL37">_xlfn.IFNA(VLOOKUP($A37,TRANSPOSE(#REF!),HL$2+2,FALSE),0)</f>
        <v>#REF!</v>
      </c>
      <c r="HM37" t="e" cm="1">
        <f t="array" ref="HM37">_xlfn.IFNA(VLOOKUP($A37,TRANSPOSE(#REF!),HM$2+2,FALSE),0)</f>
        <v>#REF!</v>
      </c>
      <c r="HN37" t="e" cm="1">
        <f t="array" ref="HN37">_xlfn.IFNA(VLOOKUP($A37,TRANSPOSE(#REF!),HN$2+2,FALSE),0)</f>
        <v>#REF!</v>
      </c>
      <c r="HO37" t="e" cm="1">
        <f t="array" ref="HO37">_xlfn.IFNA(VLOOKUP($A37,TRANSPOSE(#REF!),HO$2+2,FALSE),0)</f>
        <v>#REF!</v>
      </c>
      <c r="HP37" t="e" cm="1">
        <f t="array" ref="HP37">_xlfn.IFNA(VLOOKUP($A37,TRANSPOSE(#REF!),HP$2+2,FALSE),0)</f>
        <v>#REF!</v>
      </c>
      <c r="HQ37" t="e" cm="1">
        <f t="array" ref="HQ37">_xlfn.IFNA(VLOOKUP($A37,TRANSPOSE(#REF!),HQ$2+2,FALSE),0)</f>
        <v>#REF!</v>
      </c>
      <c r="HR37" t="e" cm="1">
        <f t="array" ref="HR37">_xlfn.IFNA(VLOOKUP($A37,TRANSPOSE(#REF!),HR$2+2,FALSE),0)</f>
        <v>#REF!</v>
      </c>
      <c r="HS37" t="e" cm="1">
        <f t="array" ref="HS37">_xlfn.IFNA(VLOOKUP($A37,TRANSPOSE(#REF!),HS$2+2,FALSE),0)</f>
        <v>#REF!</v>
      </c>
      <c r="HT37" t="e" cm="1">
        <f t="array" ref="HT37">_xlfn.IFNA(VLOOKUP($A37,TRANSPOSE(#REF!),HT$2+2,FALSE),0)</f>
        <v>#REF!</v>
      </c>
      <c r="HU37" t="e" cm="1">
        <f t="array" ref="HU37">_xlfn.IFNA(VLOOKUP($A37,TRANSPOSE(#REF!),HU$2+2,FALSE),0)</f>
        <v>#REF!</v>
      </c>
      <c r="HV37" t="e" cm="1">
        <f t="array" ref="HV37">_xlfn.IFNA(VLOOKUP($A37,TRANSPOSE(#REF!),HV$2+2,FALSE),0)</f>
        <v>#REF!</v>
      </c>
      <c r="HW37" t="e" cm="1">
        <f t="array" ref="HW37">_xlfn.IFNA(VLOOKUP($A37,TRANSPOSE(#REF!),HW$2+2,FALSE),0)</f>
        <v>#REF!</v>
      </c>
      <c r="HX37" t="e" cm="1">
        <f t="array" ref="HX37">_xlfn.IFNA(VLOOKUP($A37,TRANSPOSE(#REF!),HX$2+2,FALSE),0)</f>
        <v>#REF!</v>
      </c>
      <c r="HY37" t="e" cm="1">
        <f t="array" ref="HY37">_xlfn.IFNA(VLOOKUP($A37,TRANSPOSE(#REF!),HY$2+2,FALSE),0)</f>
        <v>#REF!</v>
      </c>
      <c r="HZ37" t="e" cm="1">
        <f t="array" ref="HZ37">_xlfn.IFNA(VLOOKUP($A37,TRANSPOSE(#REF!),HZ$2+2,FALSE),0)</f>
        <v>#REF!</v>
      </c>
      <c r="IA37" t="e" cm="1">
        <f t="array" ref="IA37">_xlfn.IFNA(VLOOKUP($A37,TRANSPOSE(#REF!),IA$2+2,FALSE),0)</f>
        <v>#REF!</v>
      </c>
      <c r="IB37" t="e" cm="1">
        <f t="array" ref="IB37">_xlfn.IFNA(VLOOKUP($A37,TRANSPOSE(#REF!),IB$2+2,FALSE),0)</f>
        <v>#REF!</v>
      </c>
      <c r="IC37" t="e" cm="1">
        <f t="array" ref="IC37">_xlfn.IFNA(VLOOKUP($A37,TRANSPOSE(#REF!),IC$2+2,FALSE),0)</f>
        <v>#REF!</v>
      </c>
      <c r="ID37" t="e" cm="1">
        <f t="array" ref="ID37">_xlfn.IFNA(VLOOKUP($A37,TRANSPOSE(#REF!),ID$2+2,FALSE),0)</f>
        <v>#REF!</v>
      </c>
      <c r="IE37" t="e" cm="1">
        <f t="array" ref="IE37">_xlfn.IFNA(VLOOKUP($A37,TRANSPOSE(#REF!),IE$2+2,FALSE),0)</f>
        <v>#REF!</v>
      </c>
      <c r="IF37" t="e" cm="1">
        <f t="array" ref="IF37">_xlfn.IFNA(VLOOKUP($A37,TRANSPOSE(#REF!),IF$2+2,FALSE),0)</f>
        <v>#REF!</v>
      </c>
      <c r="IG37" t="e" cm="1">
        <f t="array" ref="IG37">_xlfn.IFNA(VLOOKUP($A37,TRANSPOSE(#REF!),IG$2+2,FALSE),0)</f>
        <v>#REF!</v>
      </c>
      <c r="IH37" t="e" cm="1">
        <f t="array" ref="IH37">_xlfn.IFNA(VLOOKUP($A37,TRANSPOSE(#REF!),IH$2+2,FALSE),0)</f>
        <v>#REF!</v>
      </c>
      <c r="II37" t="e" cm="1">
        <f t="array" ref="II37">_xlfn.IFNA(VLOOKUP($A37,TRANSPOSE(#REF!),II$2+2,FALSE),0)</f>
        <v>#REF!</v>
      </c>
      <c r="IJ37" t="e" cm="1">
        <f t="array" ref="IJ37">_xlfn.IFNA(VLOOKUP($A37,TRANSPOSE(#REF!),IJ$2+2,FALSE),0)</f>
        <v>#REF!</v>
      </c>
      <c r="IK37" t="e" cm="1">
        <f t="array" ref="IK37">_xlfn.IFNA(VLOOKUP($A37,TRANSPOSE(#REF!),IK$2+2,FALSE),0)</f>
        <v>#REF!</v>
      </c>
      <c r="IL37" t="e" cm="1">
        <f t="array" ref="IL37">_xlfn.IFNA(VLOOKUP($A37,TRANSPOSE(#REF!),IL$2+2,FALSE),0)</f>
        <v>#REF!</v>
      </c>
      <c r="IM37" t="e" cm="1">
        <f t="array" ref="IM37">_xlfn.IFNA(VLOOKUP($A37,TRANSPOSE(#REF!),IM$2+2,FALSE),0)</f>
        <v>#REF!</v>
      </c>
      <c r="IN37" t="e" cm="1">
        <f t="array" ref="IN37">_xlfn.IFNA(VLOOKUP($A37,TRANSPOSE(#REF!),IN$2+2,FALSE),0)</f>
        <v>#REF!</v>
      </c>
      <c r="IO37" t="e" cm="1">
        <f t="array" ref="IO37">_xlfn.IFNA(VLOOKUP($A37,TRANSPOSE(#REF!),IO$2+2,FALSE),0)</f>
        <v>#REF!</v>
      </c>
      <c r="IP37" t="e" cm="1">
        <f t="array" ref="IP37">_xlfn.IFNA(VLOOKUP($A37,TRANSPOSE(#REF!),IP$2+2,FALSE),0)</f>
        <v>#REF!</v>
      </c>
      <c r="IQ37" t="e" cm="1">
        <f t="array" ref="IQ37">_xlfn.IFNA(VLOOKUP($A37,TRANSPOSE(#REF!),IQ$2+2,FALSE),0)</f>
        <v>#REF!</v>
      </c>
      <c r="IR37" t="e" cm="1">
        <f t="array" ref="IR37">_xlfn.IFNA(VLOOKUP($A37,TRANSPOSE(#REF!),IR$2+2,FALSE),0)</f>
        <v>#REF!</v>
      </c>
      <c r="IS37" t="e" cm="1">
        <f t="array" ref="IS37">_xlfn.IFNA(VLOOKUP($A37,TRANSPOSE(#REF!),IS$2+2,FALSE),0)</f>
        <v>#REF!</v>
      </c>
      <c r="IT37" t="e" cm="1">
        <f t="array" ref="IT37">_xlfn.IFNA(VLOOKUP($A37,TRANSPOSE(#REF!),IT$2+2,FALSE),0)</f>
        <v>#REF!</v>
      </c>
      <c r="IU37" t="e" cm="1">
        <f t="array" ref="IU37">_xlfn.IFNA(VLOOKUP($A37,TRANSPOSE(#REF!),IU$2+2,FALSE),0)</f>
        <v>#REF!</v>
      </c>
      <c r="IV37" t="e" cm="1">
        <f t="array" ref="IV37">_xlfn.IFNA(VLOOKUP($A37,TRANSPOSE(#REF!),IV$2+2,FALSE),0)</f>
        <v>#REF!</v>
      </c>
      <c r="IW37" t="e" cm="1">
        <f t="array" ref="IW37">_xlfn.IFNA(VLOOKUP($A37,TRANSPOSE(#REF!),IW$2+2,FALSE),0)</f>
        <v>#REF!</v>
      </c>
      <c r="IX37" t="e" cm="1">
        <f t="array" ref="IX37">_xlfn.IFNA(VLOOKUP($A37,TRANSPOSE(#REF!),IX$2+2,FALSE),0)</f>
        <v>#REF!</v>
      </c>
      <c r="IY37" t="e" cm="1">
        <f t="array" ref="IY37">_xlfn.IFNA(VLOOKUP($A37,TRANSPOSE(#REF!),IY$2+2,FALSE),0)</f>
        <v>#REF!</v>
      </c>
      <c r="IZ37" t="e" cm="1">
        <f t="array" ref="IZ37">_xlfn.IFNA(VLOOKUP($A37,TRANSPOSE(#REF!),IZ$2+2,FALSE),0)</f>
        <v>#REF!</v>
      </c>
      <c r="JA37" t="e" cm="1">
        <f t="array" ref="JA37">_xlfn.IFNA(VLOOKUP($A37,TRANSPOSE(#REF!),JA$2+2,FALSE),0)</f>
        <v>#REF!</v>
      </c>
      <c r="JB37" t="e" cm="1">
        <f t="array" ref="JB37">_xlfn.IFNA(VLOOKUP($A37,TRANSPOSE(#REF!),JB$2+2,FALSE),0)</f>
        <v>#REF!</v>
      </c>
      <c r="JC37" t="e" cm="1">
        <f t="array" ref="JC37">_xlfn.IFNA(VLOOKUP($A37,TRANSPOSE(#REF!),JC$2+2,FALSE),0)</f>
        <v>#REF!</v>
      </c>
      <c r="JD37" t="e" cm="1">
        <f t="array" ref="JD37">_xlfn.IFNA(VLOOKUP($A37,TRANSPOSE(#REF!),JD$2+2,FALSE),0)</f>
        <v>#REF!</v>
      </c>
      <c r="JE37" t="e" cm="1">
        <f t="array" ref="JE37">_xlfn.IFNA(VLOOKUP($A37,TRANSPOSE(#REF!),JE$2+2,FALSE),0)</f>
        <v>#REF!</v>
      </c>
      <c r="JF37" t="e" cm="1">
        <f t="array" ref="JF37">_xlfn.IFNA(VLOOKUP($A37,TRANSPOSE(#REF!),JF$2+2,FALSE),0)</f>
        <v>#REF!</v>
      </c>
      <c r="JG37" t="e" cm="1">
        <f t="array" ref="JG37">_xlfn.IFNA(VLOOKUP($A37,TRANSPOSE(#REF!),JG$2+2,FALSE),0)</f>
        <v>#REF!</v>
      </c>
      <c r="JH37" t="e" cm="1">
        <f t="array" ref="JH37">_xlfn.IFNA(VLOOKUP($A37,TRANSPOSE(#REF!),JH$2+2,FALSE),0)</f>
        <v>#REF!</v>
      </c>
      <c r="JI37" t="e" cm="1">
        <f t="array" ref="JI37">_xlfn.IFNA(VLOOKUP($A37,TRANSPOSE(#REF!),JI$2+2,FALSE),0)</f>
        <v>#REF!</v>
      </c>
      <c r="JJ37" t="e" cm="1">
        <f t="array" ref="JJ37">_xlfn.IFNA(VLOOKUP($A37,TRANSPOSE(#REF!),JJ$2+2,FALSE),0)</f>
        <v>#REF!</v>
      </c>
      <c r="JK37" t="e" cm="1">
        <f t="array" ref="JK37">_xlfn.IFNA(VLOOKUP($A37,TRANSPOSE(#REF!),JK$2+2,FALSE),0)</f>
        <v>#REF!</v>
      </c>
      <c r="JL37" t="e" cm="1">
        <f t="array" ref="JL37">_xlfn.IFNA(VLOOKUP($A37,TRANSPOSE(#REF!),JL$2+2,FALSE),0)</f>
        <v>#REF!</v>
      </c>
      <c r="JM37" t="e" cm="1">
        <f t="array" ref="JM37">_xlfn.IFNA(VLOOKUP($A37,TRANSPOSE(#REF!),JM$2+2,FALSE),0)</f>
        <v>#REF!</v>
      </c>
      <c r="JN37" t="e" cm="1">
        <f t="array" ref="JN37">_xlfn.IFNA(VLOOKUP($A37,TRANSPOSE(#REF!),JN$2+2,FALSE),0)</f>
        <v>#REF!</v>
      </c>
      <c r="JO37" t="e" cm="1">
        <f t="array" ref="JO37">_xlfn.IFNA(VLOOKUP($A37,TRANSPOSE(#REF!),JO$2+2,FALSE),0)</f>
        <v>#REF!</v>
      </c>
      <c r="JP37" t="e" cm="1">
        <f t="array" ref="JP37">_xlfn.IFNA(VLOOKUP($A37,TRANSPOSE(#REF!),JP$2+2,FALSE),0)</f>
        <v>#REF!</v>
      </c>
      <c r="JQ37" t="e" cm="1">
        <f t="array" ref="JQ37">_xlfn.IFNA(VLOOKUP($A37,TRANSPOSE(#REF!),JQ$2+2,FALSE),0)</f>
        <v>#REF!</v>
      </c>
      <c r="JR37" t="e" cm="1">
        <f t="array" ref="JR37">_xlfn.IFNA(VLOOKUP($A37,TRANSPOSE(#REF!),JR$2+2,FALSE),0)</f>
        <v>#REF!</v>
      </c>
      <c r="JS37" t="e" cm="1">
        <f t="array" ref="JS37">_xlfn.IFNA(VLOOKUP($A37,TRANSPOSE(#REF!),JS$2+2,FALSE),0)</f>
        <v>#REF!</v>
      </c>
      <c r="JT37" t="e" cm="1">
        <f t="array" ref="JT37">_xlfn.IFNA(VLOOKUP($A37,TRANSPOSE(#REF!),JT$2+2,FALSE),0)</f>
        <v>#REF!</v>
      </c>
      <c r="JU37" t="e" cm="1">
        <f t="array" ref="JU37">_xlfn.IFNA(VLOOKUP($A37,TRANSPOSE(#REF!),JU$2+2,FALSE),0)</f>
        <v>#REF!</v>
      </c>
      <c r="JV37" t="e" cm="1">
        <f t="array" ref="JV37">_xlfn.IFNA(VLOOKUP($A37,TRANSPOSE(#REF!),JV$2+2,FALSE),0)</f>
        <v>#REF!</v>
      </c>
      <c r="JW37" t="e" cm="1">
        <f t="array" ref="JW37">_xlfn.IFNA(VLOOKUP($A37,TRANSPOSE(#REF!),JW$2+2,FALSE),0)</f>
        <v>#REF!</v>
      </c>
      <c r="JX37" t="e" cm="1">
        <f t="array" ref="JX37">_xlfn.IFNA(VLOOKUP($A37,TRANSPOSE(#REF!),JX$2+2,FALSE),0)</f>
        <v>#REF!</v>
      </c>
      <c r="JY37" t="e" cm="1">
        <f t="array" ref="JY37">_xlfn.IFNA(VLOOKUP($A37,TRANSPOSE(#REF!),JY$2+2,FALSE),0)</f>
        <v>#REF!</v>
      </c>
      <c r="JZ37" t="e" cm="1">
        <f t="array" ref="JZ37">_xlfn.IFNA(VLOOKUP($A37,TRANSPOSE(#REF!),JZ$2+2,FALSE),0)</f>
        <v>#REF!</v>
      </c>
      <c r="KA37" t="e" cm="1">
        <f t="array" ref="KA37">_xlfn.IFNA(VLOOKUP($A37,TRANSPOSE(#REF!),KA$2+2,FALSE),0)</f>
        <v>#REF!</v>
      </c>
      <c r="KB37" t="e" cm="1">
        <f t="array" ref="KB37">_xlfn.IFNA(VLOOKUP($A37,TRANSPOSE(#REF!),KB$2+2,FALSE),0)</f>
        <v>#REF!</v>
      </c>
      <c r="KC37" t="e" cm="1">
        <f t="array" ref="KC37">_xlfn.IFNA(VLOOKUP($A37,TRANSPOSE(#REF!),KC$2+2,FALSE),0)</f>
        <v>#REF!</v>
      </c>
      <c r="KD37" t="e" cm="1">
        <f t="array" ref="KD37">_xlfn.IFNA(VLOOKUP($A37,TRANSPOSE(#REF!),KD$2+2,FALSE),0)</f>
        <v>#REF!</v>
      </c>
      <c r="KE37" t="e" cm="1">
        <f t="array" ref="KE37">_xlfn.IFNA(VLOOKUP($A37,TRANSPOSE(#REF!),KE$2+2,FALSE),0)</f>
        <v>#REF!</v>
      </c>
      <c r="KF37" t="e" cm="1">
        <f t="array" ref="KF37">_xlfn.IFNA(VLOOKUP($A37,TRANSPOSE(#REF!),KF$2+2,FALSE),0)</f>
        <v>#REF!</v>
      </c>
      <c r="KG37" t="e" cm="1">
        <f t="array" ref="KG37">_xlfn.IFNA(VLOOKUP($A37,TRANSPOSE(#REF!),KG$2+2,FALSE),0)</f>
        <v>#REF!</v>
      </c>
      <c r="KH37" t="e" cm="1">
        <f t="array" ref="KH37">_xlfn.IFNA(VLOOKUP($A37,TRANSPOSE(#REF!),KH$2+2,FALSE),0)</f>
        <v>#REF!</v>
      </c>
      <c r="KI37" t="e" cm="1">
        <f t="array" ref="KI37">_xlfn.IFNA(VLOOKUP($A37,TRANSPOSE(#REF!),KI$2+2,FALSE),0)</f>
        <v>#REF!</v>
      </c>
      <c r="KJ37" t="e" cm="1">
        <f t="array" ref="KJ37">_xlfn.IFNA(VLOOKUP($A37,TRANSPOSE(#REF!),KJ$2+2,FALSE),0)</f>
        <v>#REF!</v>
      </c>
      <c r="KK37" t="e" cm="1">
        <f t="array" ref="KK37">_xlfn.IFNA(VLOOKUP($A37,TRANSPOSE(#REF!),KK$2+2,FALSE),0)</f>
        <v>#REF!</v>
      </c>
      <c r="KL37" t="e" cm="1">
        <f t="array" ref="KL37">_xlfn.IFNA(VLOOKUP($A37,TRANSPOSE(#REF!),KL$2+2,FALSE),0)</f>
        <v>#REF!</v>
      </c>
      <c r="KM37" t="e" cm="1">
        <f t="array" ref="KM37">_xlfn.IFNA(VLOOKUP($A37,TRANSPOSE(#REF!),KM$2+2,FALSE),0)</f>
        <v>#REF!</v>
      </c>
      <c r="KN37" t="e" cm="1">
        <f t="array" ref="KN37">_xlfn.IFNA(VLOOKUP($A37,TRANSPOSE(#REF!),KN$2+2,FALSE),0)</f>
        <v>#REF!</v>
      </c>
      <c r="KO37" t="e" cm="1">
        <f t="array" ref="KO37">_xlfn.IFNA(VLOOKUP($A37,TRANSPOSE(#REF!),KO$2+2,FALSE),0)</f>
        <v>#REF!</v>
      </c>
      <c r="KP37" t="e" cm="1">
        <f t="array" ref="KP37">_xlfn.IFNA(VLOOKUP($A37,TRANSPOSE(#REF!),KP$2+2,FALSE),0)</f>
        <v>#REF!</v>
      </c>
      <c r="KQ37" t="e" cm="1">
        <f t="array" ref="KQ37">_xlfn.IFNA(VLOOKUP($A37,TRANSPOSE(#REF!),KQ$2+2,FALSE),0)</f>
        <v>#REF!</v>
      </c>
      <c r="KR37" t="e" cm="1">
        <f t="array" ref="KR37">_xlfn.IFNA(VLOOKUP($A37,TRANSPOSE(#REF!),KR$2+2,FALSE),0)</f>
        <v>#REF!</v>
      </c>
      <c r="KS37" t="e" cm="1">
        <f t="array" ref="KS37">_xlfn.IFNA(VLOOKUP($A37,TRANSPOSE(#REF!),KS$2+2,FALSE),0)</f>
        <v>#REF!</v>
      </c>
      <c r="KT37" t="e" cm="1">
        <f t="array" ref="KT37">_xlfn.IFNA(VLOOKUP($A37,TRANSPOSE(#REF!),KT$2+2,FALSE),0)</f>
        <v>#REF!</v>
      </c>
      <c r="KU37" t="e" cm="1">
        <f t="array" ref="KU37">_xlfn.IFNA(VLOOKUP($A37,TRANSPOSE(#REF!),KU$2+2,FALSE),0)</f>
        <v>#REF!</v>
      </c>
      <c r="KV37" t="e" cm="1">
        <f t="array" ref="KV37">_xlfn.IFNA(VLOOKUP($A37,TRANSPOSE(#REF!),KV$2+2,FALSE),0)</f>
        <v>#REF!</v>
      </c>
      <c r="KW37" t="e" cm="1">
        <f t="array" ref="KW37">_xlfn.IFNA(VLOOKUP($A37,TRANSPOSE(#REF!),KW$2+2,FALSE),0)</f>
        <v>#REF!</v>
      </c>
      <c r="KX37" t="e" cm="1">
        <f t="array" ref="KX37">_xlfn.IFNA(VLOOKUP($A37,TRANSPOSE(#REF!),KX$2+2,FALSE),0)</f>
        <v>#REF!</v>
      </c>
      <c r="KY37" t="e" cm="1">
        <f t="array" ref="KY37">_xlfn.IFNA(VLOOKUP($A37,TRANSPOSE(#REF!),KY$2+2,FALSE),0)</f>
        <v>#REF!</v>
      </c>
      <c r="KZ37" t="e" cm="1">
        <f t="array" ref="KZ37">_xlfn.IFNA(VLOOKUP($A37,TRANSPOSE(#REF!),KZ$2+2,FALSE),0)</f>
        <v>#REF!</v>
      </c>
      <c r="LA37" t="e" cm="1">
        <f t="array" ref="LA37">_xlfn.IFNA(VLOOKUP($A37,TRANSPOSE(#REF!),LA$2+2,FALSE),0)</f>
        <v>#REF!</v>
      </c>
      <c r="LB37" t="e" cm="1">
        <f t="array" ref="LB37">_xlfn.IFNA(VLOOKUP($A37,TRANSPOSE(#REF!),LB$2+2,FALSE),0)</f>
        <v>#REF!</v>
      </c>
      <c r="LC37" t="e" cm="1">
        <f t="array" ref="LC37">_xlfn.IFNA(VLOOKUP($A37,TRANSPOSE(#REF!),LC$2+2,FALSE),0)</f>
        <v>#REF!</v>
      </c>
      <c r="LD37" t="e" cm="1">
        <f t="array" ref="LD37">_xlfn.IFNA(VLOOKUP($A37,TRANSPOSE(#REF!),LD$2+2,FALSE),0)</f>
        <v>#REF!</v>
      </c>
      <c r="LE37" t="e" cm="1">
        <f t="array" ref="LE37">_xlfn.IFNA(VLOOKUP($A37,TRANSPOSE(#REF!),LE$2+2,FALSE),0)</f>
        <v>#REF!</v>
      </c>
      <c r="LF37" t="e" cm="1">
        <f t="array" ref="LF37">_xlfn.IFNA(VLOOKUP($A37,TRANSPOSE(#REF!),LF$2+2,FALSE),0)</f>
        <v>#REF!</v>
      </c>
      <c r="LG37" t="e" cm="1">
        <f t="array" ref="LG37">_xlfn.IFNA(VLOOKUP($A37,TRANSPOSE(#REF!),LG$2+2,FALSE),0)</f>
        <v>#REF!</v>
      </c>
      <c r="LH37" t="e" cm="1">
        <f t="array" ref="LH37">_xlfn.IFNA(VLOOKUP($A37,TRANSPOSE(#REF!),LH$2+2,FALSE),0)</f>
        <v>#REF!</v>
      </c>
      <c r="LI37" t="e" cm="1">
        <f t="array" ref="LI37">_xlfn.IFNA(VLOOKUP($A37,TRANSPOSE(#REF!),LI$2+2,FALSE),0)</f>
        <v>#REF!</v>
      </c>
      <c r="LJ37" t="e" cm="1">
        <f t="array" ref="LJ37">_xlfn.IFNA(VLOOKUP($A37,TRANSPOSE(#REF!),LJ$2+2,FALSE),0)</f>
        <v>#REF!</v>
      </c>
      <c r="LK37" t="e" cm="1">
        <f t="array" ref="LK37">_xlfn.IFNA(VLOOKUP($A37,TRANSPOSE(#REF!),LK$2+2,FALSE),0)</f>
        <v>#REF!</v>
      </c>
      <c r="LL37" t="e" cm="1">
        <f t="array" ref="LL37">_xlfn.IFNA(VLOOKUP($A37,TRANSPOSE(#REF!),LL$2+2,FALSE),0)</f>
        <v>#REF!</v>
      </c>
      <c r="LM37" t="e" cm="1">
        <f t="array" ref="LM37">_xlfn.IFNA(VLOOKUP($A37,TRANSPOSE(#REF!),LM$2+2,FALSE),0)</f>
        <v>#REF!</v>
      </c>
      <c r="LN37" t="e" cm="1">
        <f t="array" ref="LN37">_xlfn.IFNA(VLOOKUP($A37,TRANSPOSE(#REF!),LN$2+2,FALSE),0)</f>
        <v>#REF!</v>
      </c>
      <c r="LO37" t="e" cm="1">
        <f t="array" ref="LO37">_xlfn.IFNA(VLOOKUP($A37,TRANSPOSE(#REF!),LO$2+2,FALSE),0)</f>
        <v>#REF!</v>
      </c>
      <c r="LP37" t="e" cm="1">
        <f t="array" ref="LP37">_xlfn.IFNA(VLOOKUP($A37,TRANSPOSE(#REF!),LP$2+2,FALSE),0)</f>
        <v>#REF!</v>
      </c>
      <c r="LQ37" t="e" cm="1">
        <f t="array" ref="LQ37">_xlfn.IFNA(VLOOKUP($A37,TRANSPOSE(#REF!),LQ$2+2,FALSE),0)</f>
        <v>#REF!</v>
      </c>
      <c r="LR37" t="e" cm="1">
        <f t="array" ref="LR37">_xlfn.IFNA(VLOOKUP($A37,TRANSPOSE(#REF!),LR$2+2,FALSE),0)</f>
        <v>#REF!</v>
      </c>
      <c r="LS37" t="e" cm="1">
        <f t="array" ref="LS37">_xlfn.IFNA(VLOOKUP($A37,TRANSPOSE(#REF!),LS$2+2,FALSE),0)</f>
        <v>#REF!</v>
      </c>
      <c r="LT37" t="e" cm="1">
        <f t="array" ref="LT37">_xlfn.IFNA(VLOOKUP($A37,TRANSPOSE(#REF!),LT$2+2,FALSE),0)</f>
        <v>#REF!</v>
      </c>
      <c r="LU37" t="e" cm="1">
        <f t="array" ref="LU37">_xlfn.IFNA(VLOOKUP($A37,TRANSPOSE(#REF!),LU$2+2,FALSE),0)</f>
        <v>#REF!</v>
      </c>
      <c r="LV37" t="e" cm="1">
        <f t="array" ref="LV37">_xlfn.IFNA(VLOOKUP($A37,TRANSPOSE(#REF!),LV$2+2,FALSE),0)</f>
        <v>#REF!</v>
      </c>
      <c r="LW37" t="e" cm="1">
        <f t="array" ref="LW37">_xlfn.IFNA(VLOOKUP($A37,TRANSPOSE(#REF!),LW$2+2,FALSE),0)</f>
        <v>#REF!</v>
      </c>
      <c r="LX37" t="e" cm="1">
        <f t="array" ref="LX37">_xlfn.IFNA(VLOOKUP($A37,TRANSPOSE(#REF!),LX$2+2,FALSE),0)</f>
        <v>#REF!</v>
      </c>
      <c r="LY37" t="e" cm="1">
        <f t="array" ref="LY37">_xlfn.IFNA(VLOOKUP($A37,TRANSPOSE(#REF!),LY$2+2,FALSE),0)</f>
        <v>#REF!</v>
      </c>
      <c r="LZ37" t="e" cm="1">
        <f t="array" ref="LZ37">_xlfn.IFNA(VLOOKUP($A37,TRANSPOSE(#REF!),LZ$2+2,FALSE),0)</f>
        <v>#REF!</v>
      </c>
      <c r="MA37" t="e" cm="1">
        <f t="array" ref="MA37">_xlfn.IFNA(VLOOKUP($A37,TRANSPOSE(#REF!),MA$2+2,FALSE),0)</f>
        <v>#REF!</v>
      </c>
      <c r="MB37" t="e" cm="1">
        <f t="array" ref="MB37">_xlfn.IFNA(VLOOKUP($A37,TRANSPOSE(#REF!),MB$2+2,FALSE),0)</f>
        <v>#REF!</v>
      </c>
      <c r="MC37" t="e" cm="1">
        <f t="array" ref="MC37">_xlfn.IFNA(VLOOKUP($A37,TRANSPOSE(#REF!),MC$2+2,FALSE),0)</f>
        <v>#REF!</v>
      </c>
      <c r="MD37" t="e" cm="1">
        <f t="array" ref="MD37">_xlfn.IFNA(VLOOKUP($A37,TRANSPOSE(#REF!),MD$2+2,FALSE),0)</f>
        <v>#REF!</v>
      </c>
      <c r="ME37" t="e" cm="1">
        <f t="array" ref="ME37">_xlfn.IFNA(VLOOKUP($A37,TRANSPOSE(#REF!),ME$2+2,FALSE),0)</f>
        <v>#REF!</v>
      </c>
      <c r="MF37" t="e" cm="1">
        <f t="array" ref="MF37">_xlfn.IFNA(VLOOKUP($A37,TRANSPOSE(#REF!),MF$2+2,FALSE),0)</f>
        <v>#REF!</v>
      </c>
      <c r="MG37" t="e" cm="1">
        <f t="array" ref="MG37">_xlfn.IFNA(VLOOKUP($A37,TRANSPOSE(#REF!),MG$2+2,FALSE),0)</f>
        <v>#REF!</v>
      </c>
      <c r="MH37" t="e" cm="1">
        <f t="array" ref="MH37">_xlfn.IFNA(VLOOKUP($A37,TRANSPOSE(#REF!),MH$2+2,FALSE),0)</f>
        <v>#REF!</v>
      </c>
      <c r="MI37" t="e" cm="1">
        <f t="array" ref="MI37">_xlfn.IFNA(VLOOKUP($A37,TRANSPOSE(#REF!),MI$2+2,FALSE),0)</f>
        <v>#REF!</v>
      </c>
      <c r="MJ37" t="e" cm="1">
        <f t="array" ref="MJ37">_xlfn.IFNA(VLOOKUP($A37,TRANSPOSE(#REF!),MJ$2+2,FALSE),0)</f>
        <v>#REF!</v>
      </c>
      <c r="MK37" t="e" cm="1">
        <f t="array" ref="MK37">_xlfn.IFNA(VLOOKUP($A37,TRANSPOSE(#REF!),MK$2+2,FALSE),0)</f>
        <v>#REF!</v>
      </c>
      <c r="ML37" t="e" cm="1">
        <f t="array" ref="ML37">_xlfn.IFNA(VLOOKUP($A37,TRANSPOSE(#REF!),ML$2+2,FALSE),0)</f>
        <v>#REF!</v>
      </c>
      <c r="MM37" t="e" cm="1">
        <f t="array" ref="MM37">_xlfn.IFNA(VLOOKUP($A37,TRANSPOSE(#REF!),MM$2+2,FALSE),0)</f>
        <v>#REF!</v>
      </c>
      <c r="MN37" t="e" cm="1">
        <f t="array" ref="MN37">_xlfn.IFNA(VLOOKUP($A37,TRANSPOSE(#REF!),MN$2+2,FALSE),0)</f>
        <v>#REF!</v>
      </c>
      <c r="MO37" t="e" cm="1">
        <f t="array" ref="MO37">_xlfn.IFNA(VLOOKUP($A37,TRANSPOSE(#REF!),MO$2+2,FALSE),0)</f>
        <v>#REF!</v>
      </c>
      <c r="MP37" t="e" cm="1">
        <f t="array" ref="MP37">_xlfn.IFNA(VLOOKUP($A37,TRANSPOSE(#REF!),MP$2+2,FALSE),0)</f>
        <v>#REF!</v>
      </c>
      <c r="MQ37" t="e" cm="1">
        <f t="array" ref="MQ37">_xlfn.IFNA(VLOOKUP($A37,TRANSPOSE(#REF!),MQ$2+2,FALSE),0)</f>
        <v>#REF!</v>
      </c>
      <c r="MR37" t="e" cm="1">
        <f t="array" ref="MR37">_xlfn.IFNA(VLOOKUP($A37,TRANSPOSE(#REF!),MR$2+2,FALSE),0)</f>
        <v>#REF!</v>
      </c>
      <c r="MS37" t="e" cm="1">
        <f t="array" ref="MS37">_xlfn.IFNA(VLOOKUP($A37,TRANSPOSE(#REF!),MS$2+2,FALSE),0)</f>
        <v>#REF!</v>
      </c>
      <c r="MT37" t="e" cm="1">
        <f t="array" ref="MT37">_xlfn.IFNA(VLOOKUP($A37,TRANSPOSE(#REF!),MT$2+2,FALSE),0)</f>
        <v>#REF!</v>
      </c>
      <c r="MU37" t="e" cm="1">
        <f t="array" ref="MU37">_xlfn.IFNA(VLOOKUP($A37,TRANSPOSE(#REF!),MU$2+2,FALSE),0)</f>
        <v>#REF!</v>
      </c>
      <c r="MV37" t="e" cm="1">
        <f t="array" ref="MV37">_xlfn.IFNA(VLOOKUP($A37,TRANSPOSE(#REF!),MV$2+2,FALSE),0)</f>
        <v>#REF!</v>
      </c>
      <c r="MW37" t="e" cm="1">
        <f t="array" ref="MW37">_xlfn.IFNA(VLOOKUP($A37,TRANSPOSE(#REF!),MW$2+2,FALSE),0)</f>
        <v>#REF!</v>
      </c>
      <c r="MX37" t="e" cm="1">
        <f t="array" ref="MX37">_xlfn.IFNA(VLOOKUP($A37,TRANSPOSE(#REF!),MX$2+2,FALSE),0)</f>
        <v>#REF!</v>
      </c>
      <c r="MY37" t="e" cm="1">
        <f t="array" ref="MY37">_xlfn.IFNA(VLOOKUP($A37,TRANSPOSE(#REF!),MY$2+2,FALSE),0)</f>
        <v>#REF!</v>
      </c>
      <c r="MZ37" t="e" cm="1">
        <f t="array" ref="MZ37">_xlfn.IFNA(VLOOKUP($A37,TRANSPOSE(#REF!),MZ$2+2,FALSE),0)</f>
        <v>#REF!</v>
      </c>
      <c r="NA37" t="e" cm="1">
        <f t="array" ref="NA37">_xlfn.IFNA(VLOOKUP($A37,TRANSPOSE(#REF!),NA$2+2,FALSE),0)</f>
        <v>#REF!</v>
      </c>
      <c r="NB37" t="e" cm="1">
        <f t="array" ref="NB37">_xlfn.IFNA(VLOOKUP($A37,TRANSPOSE(#REF!),NB$2+2,FALSE),0)</f>
        <v>#REF!</v>
      </c>
      <c r="NC37" t="e" cm="1">
        <f t="array" ref="NC37">_xlfn.IFNA(VLOOKUP($A37,TRANSPOSE(#REF!),NC$2+2,FALSE),0)</f>
        <v>#REF!</v>
      </c>
      <c r="ND37" t="e" cm="1">
        <f t="array" ref="ND37">_xlfn.IFNA(VLOOKUP($A37,TRANSPOSE(#REF!),ND$2+2,FALSE),0)</f>
        <v>#REF!</v>
      </c>
      <c r="NE37" t="e" cm="1">
        <f t="array" ref="NE37">_xlfn.IFNA(VLOOKUP($A37,TRANSPOSE(#REF!),NE$2+2,FALSE),0)</f>
        <v>#REF!</v>
      </c>
      <c r="NF37" t="e" cm="1">
        <f t="array" ref="NF37">_xlfn.IFNA(VLOOKUP($A37,TRANSPOSE(#REF!),NF$2+2,FALSE),0)</f>
        <v>#REF!</v>
      </c>
      <c r="NG37" t="e" cm="1">
        <f t="array" ref="NG37">_xlfn.IFNA(VLOOKUP($A37,TRANSPOSE(#REF!),NG$2+2,FALSE),0)</f>
        <v>#REF!</v>
      </c>
      <c r="NH37" t="e" cm="1">
        <f t="array" ref="NH37">_xlfn.IFNA(VLOOKUP($A37,TRANSPOSE(#REF!),NH$2+2,FALSE),0)</f>
        <v>#REF!</v>
      </c>
      <c r="NI37" t="e" cm="1">
        <f t="array" ref="NI37">_xlfn.IFNA(VLOOKUP($A37,TRANSPOSE(#REF!),NI$2+2,FALSE),0)</f>
        <v>#REF!</v>
      </c>
      <c r="NJ37" t="e" cm="1">
        <f t="array" ref="NJ37">_xlfn.IFNA(VLOOKUP($A37,TRANSPOSE(#REF!),NJ$2+2,FALSE),0)</f>
        <v>#REF!</v>
      </c>
      <c r="NL37" t="e">
        <f t="shared" si="0"/>
        <v>#REF!</v>
      </c>
      <c r="NM37" t="e">
        <f t="shared" si="1"/>
        <v>#REF!</v>
      </c>
    </row>
    <row r="38" spans="1:377" x14ac:dyDescent="0.3">
      <c r="A38" t="str">
        <v>PDE02_03</v>
      </c>
      <c r="B38" t="str">
        <v>Elektriciteit</v>
      </c>
      <c r="C38" t="str">
        <v>Conversion</v>
      </c>
      <c r="D38" t="str">
        <v>Power DE</v>
      </c>
      <c r="E38" t="str">
        <v>Generation</v>
      </c>
      <c r="F38" t="str">
        <v>Electricity DE</v>
      </c>
      <c r="G38" t="str">
        <v>Electricity from Coal with CCS - Power DE</v>
      </c>
      <c r="H38" t="str">
        <v>[GW]</v>
      </c>
      <c r="I38">
        <f>_xlfn.IFNA(VLOOKUP(A38,'[1]PASTE Cap_Investment'!A:B,2,FALSE),0)</f>
        <v>0</v>
      </c>
      <c r="J38" t="e" cm="1">
        <f t="array" ref="J38">_xlfn.IFNA(VLOOKUP($A38,TRANSPOSE(#REF!),J$2+2,FALSE),0)</f>
        <v>#REF!</v>
      </c>
      <c r="K38" t="e" cm="1">
        <f t="array" ref="K38">_xlfn.IFNA(VLOOKUP($A38,TRANSPOSE(#REF!),K$2+2,FALSE),0)</f>
        <v>#REF!</v>
      </c>
      <c r="L38" t="e" cm="1">
        <f t="array" ref="L38">_xlfn.IFNA(VLOOKUP($A38,TRANSPOSE(#REF!),L$2+2,FALSE),0)</f>
        <v>#REF!</v>
      </c>
      <c r="M38" t="e" cm="1">
        <f t="array" ref="M38">_xlfn.IFNA(VLOOKUP($A38,TRANSPOSE(#REF!),M$2+2,FALSE),0)</f>
        <v>#REF!</v>
      </c>
      <c r="N38" t="e" cm="1">
        <f t="array" ref="N38">_xlfn.IFNA(VLOOKUP($A38,TRANSPOSE(#REF!),N$2+2,FALSE),0)</f>
        <v>#REF!</v>
      </c>
      <c r="O38" t="e" cm="1">
        <f t="array" ref="O38">_xlfn.IFNA(VLOOKUP($A38,TRANSPOSE(#REF!),O$2+2,FALSE),0)</f>
        <v>#REF!</v>
      </c>
      <c r="P38" t="e" cm="1">
        <f t="array" ref="P38">_xlfn.IFNA(VLOOKUP($A38,TRANSPOSE(#REF!),P$2+2,FALSE),0)</f>
        <v>#REF!</v>
      </c>
      <c r="Q38" t="e" cm="1">
        <f t="array" ref="Q38">_xlfn.IFNA(VLOOKUP($A38,TRANSPOSE(#REF!),Q$2+2,FALSE),0)</f>
        <v>#REF!</v>
      </c>
      <c r="R38" t="e" cm="1">
        <f t="array" ref="R38">_xlfn.IFNA(VLOOKUP($A38,TRANSPOSE(#REF!),R$2+2,FALSE),0)</f>
        <v>#REF!</v>
      </c>
      <c r="S38" t="e" cm="1">
        <f t="array" ref="S38">_xlfn.IFNA(VLOOKUP($A38,TRANSPOSE(#REF!),S$2+2,FALSE),0)</f>
        <v>#REF!</v>
      </c>
      <c r="T38" t="e" cm="1">
        <f t="array" ref="T38">_xlfn.IFNA(VLOOKUP($A38,TRANSPOSE(#REF!),T$2+2,FALSE),0)</f>
        <v>#REF!</v>
      </c>
      <c r="U38" t="e" cm="1">
        <f t="array" ref="U38">_xlfn.IFNA(VLOOKUP($A38,TRANSPOSE(#REF!),U$2+2,FALSE),0)</f>
        <v>#REF!</v>
      </c>
      <c r="V38" t="e" cm="1">
        <f t="array" ref="V38">_xlfn.IFNA(VLOOKUP($A38,TRANSPOSE(#REF!),V$2+2,FALSE),0)</f>
        <v>#REF!</v>
      </c>
      <c r="W38" t="e" cm="1">
        <f t="array" ref="W38">_xlfn.IFNA(VLOOKUP($A38,TRANSPOSE(#REF!),W$2+2,FALSE),0)</f>
        <v>#REF!</v>
      </c>
      <c r="X38" t="e" cm="1">
        <f t="array" ref="X38">_xlfn.IFNA(VLOOKUP($A38,TRANSPOSE(#REF!),X$2+2,FALSE),0)</f>
        <v>#REF!</v>
      </c>
      <c r="Y38" t="e" cm="1">
        <f t="array" ref="Y38">_xlfn.IFNA(VLOOKUP($A38,TRANSPOSE(#REF!),Y$2+2,FALSE),0)</f>
        <v>#REF!</v>
      </c>
      <c r="Z38" t="e" cm="1">
        <f t="array" ref="Z38">_xlfn.IFNA(VLOOKUP($A38,TRANSPOSE(#REF!),Z$2+2,FALSE),0)</f>
        <v>#REF!</v>
      </c>
      <c r="AA38" t="e" cm="1">
        <f t="array" ref="AA38">_xlfn.IFNA(VLOOKUP($A38,TRANSPOSE(#REF!),AA$2+2,FALSE),0)</f>
        <v>#REF!</v>
      </c>
      <c r="AB38" t="e" cm="1">
        <f t="array" ref="AB38">_xlfn.IFNA(VLOOKUP($A38,TRANSPOSE(#REF!),AB$2+2,FALSE),0)</f>
        <v>#REF!</v>
      </c>
      <c r="AC38" t="e" cm="1">
        <f t="array" ref="AC38">_xlfn.IFNA(VLOOKUP($A38,TRANSPOSE(#REF!),AC$2+2,FALSE),0)</f>
        <v>#REF!</v>
      </c>
      <c r="AD38" t="e" cm="1">
        <f t="array" ref="AD38">_xlfn.IFNA(VLOOKUP($A38,TRANSPOSE(#REF!),AD$2+2,FALSE),0)</f>
        <v>#REF!</v>
      </c>
      <c r="AE38" t="e" cm="1">
        <f t="array" ref="AE38">_xlfn.IFNA(VLOOKUP($A38,TRANSPOSE(#REF!),AE$2+2,FALSE),0)</f>
        <v>#REF!</v>
      </c>
      <c r="AF38" t="e" cm="1">
        <f t="array" ref="AF38">_xlfn.IFNA(VLOOKUP($A38,TRANSPOSE(#REF!),AF$2+2,FALSE),0)</f>
        <v>#REF!</v>
      </c>
      <c r="AG38" t="e" cm="1">
        <f t="array" ref="AG38">_xlfn.IFNA(VLOOKUP($A38,TRANSPOSE(#REF!),AG$2+2,FALSE),0)</f>
        <v>#REF!</v>
      </c>
      <c r="AH38" t="e" cm="1">
        <f t="array" ref="AH38">_xlfn.IFNA(VLOOKUP($A38,TRANSPOSE(#REF!),AH$2+2,FALSE),0)</f>
        <v>#REF!</v>
      </c>
      <c r="AI38" t="e" cm="1">
        <f t="array" ref="AI38">_xlfn.IFNA(VLOOKUP($A38,TRANSPOSE(#REF!),AI$2+2,FALSE),0)</f>
        <v>#REF!</v>
      </c>
      <c r="AJ38" t="e" cm="1">
        <f t="array" ref="AJ38">_xlfn.IFNA(VLOOKUP($A38,TRANSPOSE(#REF!),AJ$2+2,FALSE),0)</f>
        <v>#REF!</v>
      </c>
      <c r="AK38" t="e" cm="1">
        <f t="array" ref="AK38">_xlfn.IFNA(VLOOKUP($A38,TRANSPOSE(#REF!),AK$2+2,FALSE),0)</f>
        <v>#REF!</v>
      </c>
      <c r="AL38" t="e" cm="1">
        <f t="array" ref="AL38">_xlfn.IFNA(VLOOKUP($A38,TRANSPOSE(#REF!),AL$2+2,FALSE),0)</f>
        <v>#REF!</v>
      </c>
      <c r="AM38" t="e" cm="1">
        <f t="array" ref="AM38">_xlfn.IFNA(VLOOKUP($A38,TRANSPOSE(#REF!),AM$2+2,FALSE),0)</f>
        <v>#REF!</v>
      </c>
      <c r="AN38" t="e" cm="1">
        <f t="array" ref="AN38">_xlfn.IFNA(VLOOKUP($A38,TRANSPOSE(#REF!),AN$2+2,FALSE),0)</f>
        <v>#REF!</v>
      </c>
      <c r="AO38" t="e" cm="1">
        <f t="array" ref="AO38">_xlfn.IFNA(VLOOKUP($A38,TRANSPOSE(#REF!),AO$2+2,FALSE),0)</f>
        <v>#REF!</v>
      </c>
      <c r="AP38" t="e" cm="1">
        <f t="array" ref="AP38">_xlfn.IFNA(VLOOKUP($A38,TRANSPOSE(#REF!),AP$2+2,FALSE),0)</f>
        <v>#REF!</v>
      </c>
      <c r="AQ38" t="e" cm="1">
        <f t="array" ref="AQ38">_xlfn.IFNA(VLOOKUP($A38,TRANSPOSE(#REF!),AQ$2+2,FALSE),0)</f>
        <v>#REF!</v>
      </c>
      <c r="AR38" t="e" cm="1">
        <f t="array" ref="AR38">_xlfn.IFNA(VLOOKUP($A38,TRANSPOSE(#REF!),AR$2+2,FALSE),0)</f>
        <v>#REF!</v>
      </c>
      <c r="AS38" t="e" cm="1">
        <f t="array" ref="AS38">_xlfn.IFNA(VLOOKUP($A38,TRANSPOSE(#REF!),AS$2+2,FALSE),0)</f>
        <v>#REF!</v>
      </c>
      <c r="AT38" t="e" cm="1">
        <f t="array" ref="AT38">_xlfn.IFNA(VLOOKUP($A38,TRANSPOSE(#REF!),AT$2+2,FALSE),0)</f>
        <v>#REF!</v>
      </c>
      <c r="AU38" t="e" cm="1">
        <f t="array" ref="AU38">_xlfn.IFNA(VLOOKUP($A38,TRANSPOSE(#REF!),AU$2+2,FALSE),0)</f>
        <v>#REF!</v>
      </c>
      <c r="AV38" t="e" cm="1">
        <f t="array" ref="AV38">_xlfn.IFNA(VLOOKUP($A38,TRANSPOSE(#REF!),AV$2+2,FALSE),0)</f>
        <v>#REF!</v>
      </c>
      <c r="AW38" t="e" cm="1">
        <f t="array" ref="AW38">_xlfn.IFNA(VLOOKUP($A38,TRANSPOSE(#REF!),AW$2+2,FALSE),0)</f>
        <v>#REF!</v>
      </c>
      <c r="AX38" t="e" cm="1">
        <f t="array" ref="AX38">_xlfn.IFNA(VLOOKUP($A38,TRANSPOSE(#REF!),AX$2+2,FALSE),0)</f>
        <v>#REF!</v>
      </c>
      <c r="AY38" t="e" cm="1">
        <f t="array" ref="AY38">_xlfn.IFNA(VLOOKUP($A38,TRANSPOSE(#REF!),AY$2+2,FALSE),0)</f>
        <v>#REF!</v>
      </c>
      <c r="AZ38" t="e" cm="1">
        <f t="array" ref="AZ38">_xlfn.IFNA(VLOOKUP($A38,TRANSPOSE(#REF!),AZ$2+2,FALSE),0)</f>
        <v>#REF!</v>
      </c>
      <c r="BA38" t="e" cm="1">
        <f t="array" ref="BA38">_xlfn.IFNA(VLOOKUP($A38,TRANSPOSE(#REF!),BA$2+2,FALSE),0)</f>
        <v>#REF!</v>
      </c>
      <c r="BB38" t="e" cm="1">
        <f t="array" ref="BB38">_xlfn.IFNA(VLOOKUP($A38,TRANSPOSE(#REF!),BB$2+2,FALSE),0)</f>
        <v>#REF!</v>
      </c>
      <c r="BC38" t="e" cm="1">
        <f t="array" ref="BC38">_xlfn.IFNA(VLOOKUP($A38,TRANSPOSE(#REF!),BC$2+2,FALSE),0)</f>
        <v>#REF!</v>
      </c>
      <c r="BD38" t="e" cm="1">
        <f t="array" ref="BD38">_xlfn.IFNA(VLOOKUP($A38,TRANSPOSE(#REF!),BD$2+2,FALSE),0)</f>
        <v>#REF!</v>
      </c>
      <c r="BE38" t="e" cm="1">
        <f t="array" ref="BE38">_xlfn.IFNA(VLOOKUP($A38,TRANSPOSE(#REF!),BE$2+2,FALSE),0)</f>
        <v>#REF!</v>
      </c>
      <c r="BF38" t="e" cm="1">
        <f t="array" ref="BF38">_xlfn.IFNA(VLOOKUP($A38,TRANSPOSE(#REF!),BF$2+2,FALSE),0)</f>
        <v>#REF!</v>
      </c>
      <c r="BG38" t="e" cm="1">
        <f t="array" ref="BG38">_xlfn.IFNA(VLOOKUP($A38,TRANSPOSE(#REF!),BG$2+2,FALSE),0)</f>
        <v>#REF!</v>
      </c>
      <c r="BH38" t="e" cm="1">
        <f t="array" ref="BH38">_xlfn.IFNA(VLOOKUP($A38,TRANSPOSE(#REF!),BH$2+2,FALSE),0)</f>
        <v>#REF!</v>
      </c>
      <c r="BI38" t="e" cm="1">
        <f t="array" ref="BI38">_xlfn.IFNA(VLOOKUP($A38,TRANSPOSE(#REF!),BI$2+2,FALSE),0)</f>
        <v>#REF!</v>
      </c>
      <c r="BJ38" t="e" cm="1">
        <f t="array" ref="BJ38">_xlfn.IFNA(VLOOKUP($A38,TRANSPOSE(#REF!),BJ$2+2,FALSE),0)</f>
        <v>#REF!</v>
      </c>
      <c r="BK38" t="e" cm="1">
        <f t="array" ref="BK38">_xlfn.IFNA(VLOOKUP($A38,TRANSPOSE(#REF!),BK$2+2,FALSE),0)</f>
        <v>#REF!</v>
      </c>
      <c r="BL38" t="e" cm="1">
        <f t="array" ref="BL38">_xlfn.IFNA(VLOOKUP($A38,TRANSPOSE(#REF!),BL$2+2,FALSE),0)</f>
        <v>#REF!</v>
      </c>
      <c r="BM38" t="e" cm="1">
        <f t="array" ref="BM38">_xlfn.IFNA(VLOOKUP($A38,TRANSPOSE(#REF!),BM$2+2,FALSE),0)</f>
        <v>#REF!</v>
      </c>
      <c r="BN38" t="e" cm="1">
        <f t="array" ref="BN38">_xlfn.IFNA(VLOOKUP($A38,TRANSPOSE(#REF!),BN$2+2,FALSE),0)</f>
        <v>#REF!</v>
      </c>
      <c r="BO38" t="e" cm="1">
        <f t="array" ref="BO38">_xlfn.IFNA(VLOOKUP($A38,TRANSPOSE(#REF!),BO$2+2,FALSE),0)</f>
        <v>#REF!</v>
      </c>
      <c r="BP38" t="e" cm="1">
        <f t="array" ref="BP38">_xlfn.IFNA(VLOOKUP($A38,TRANSPOSE(#REF!),BP$2+2,FALSE),0)</f>
        <v>#REF!</v>
      </c>
      <c r="BQ38" t="e" cm="1">
        <f t="array" ref="BQ38">_xlfn.IFNA(VLOOKUP($A38,TRANSPOSE(#REF!),BQ$2+2,FALSE),0)</f>
        <v>#REF!</v>
      </c>
      <c r="BR38" t="e" cm="1">
        <f t="array" ref="BR38">_xlfn.IFNA(VLOOKUP($A38,TRANSPOSE(#REF!),BR$2+2,FALSE),0)</f>
        <v>#REF!</v>
      </c>
      <c r="BS38" t="e" cm="1">
        <f t="array" ref="BS38">_xlfn.IFNA(VLOOKUP($A38,TRANSPOSE(#REF!),BS$2+2,FALSE),0)</f>
        <v>#REF!</v>
      </c>
      <c r="BT38" t="e" cm="1">
        <f t="array" ref="BT38">_xlfn.IFNA(VLOOKUP($A38,TRANSPOSE(#REF!),BT$2+2,FALSE),0)</f>
        <v>#REF!</v>
      </c>
      <c r="BU38" t="e" cm="1">
        <f t="array" ref="BU38">_xlfn.IFNA(VLOOKUP($A38,TRANSPOSE(#REF!),BU$2+2,FALSE),0)</f>
        <v>#REF!</v>
      </c>
      <c r="BV38" t="e" cm="1">
        <f t="array" ref="BV38">_xlfn.IFNA(VLOOKUP($A38,TRANSPOSE(#REF!),BV$2+2,FALSE),0)</f>
        <v>#REF!</v>
      </c>
      <c r="BW38" t="e" cm="1">
        <f t="array" ref="BW38">_xlfn.IFNA(VLOOKUP($A38,TRANSPOSE(#REF!),BW$2+2,FALSE),0)</f>
        <v>#REF!</v>
      </c>
      <c r="BX38" t="e" cm="1">
        <f t="array" ref="BX38">_xlfn.IFNA(VLOOKUP($A38,TRANSPOSE(#REF!),BX$2+2,FALSE),0)</f>
        <v>#REF!</v>
      </c>
      <c r="BY38" t="e" cm="1">
        <f t="array" ref="BY38">_xlfn.IFNA(VLOOKUP($A38,TRANSPOSE(#REF!),BY$2+2,FALSE),0)</f>
        <v>#REF!</v>
      </c>
      <c r="BZ38" t="e" cm="1">
        <f t="array" ref="BZ38">_xlfn.IFNA(VLOOKUP($A38,TRANSPOSE(#REF!),BZ$2+2,FALSE),0)</f>
        <v>#REF!</v>
      </c>
      <c r="CA38" t="e" cm="1">
        <f t="array" ref="CA38">_xlfn.IFNA(VLOOKUP($A38,TRANSPOSE(#REF!),CA$2+2,FALSE),0)</f>
        <v>#REF!</v>
      </c>
      <c r="CB38" t="e" cm="1">
        <f t="array" ref="CB38">_xlfn.IFNA(VLOOKUP($A38,TRANSPOSE(#REF!),CB$2+2,FALSE),0)</f>
        <v>#REF!</v>
      </c>
      <c r="CC38" t="e" cm="1">
        <f t="array" ref="CC38">_xlfn.IFNA(VLOOKUP($A38,TRANSPOSE(#REF!),CC$2+2,FALSE),0)</f>
        <v>#REF!</v>
      </c>
      <c r="CD38" t="e" cm="1">
        <f t="array" ref="CD38">_xlfn.IFNA(VLOOKUP($A38,TRANSPOSE(#REF!),CD$2+2,FALSE),0)</f>
        <v>#REF!</v>
      </c>
      <c r="CE38" t="e" cm="1">
        <f t="array" ref="CE38">_xlfn.IFNA(VLOOKUP($A38,TRANSPOSE(#REF!),CE$2+2,FALSE),0)</f>
        <v>#REF!</v>
      </c>
      <c r="CF38" t="e" cm="1">
        <f t="array" ref="CF38">_xlfn.IFNA(VLOOKUP($A38,TRANSPOSE(#REF!),CF$2+2,FALSE),0)</f>
        <v>#REF!</v>
      </c>
      <c r="CG38" t="e" cm="1">
        <f t="array" ref="CG38">_xlfn.IFNA(VLOOKUP($A38,TRANSPOSE(#REF!),CG$2+2,FALSE),0)</f>
        <v>#REF!</v>
      </c>
      <c r="CH38" t="e" cm="1">
        <f t="array" ref="CH38">_xlfn.IFNA(VLOOKUP($A38,TRANSPOSE(#REF!),CH$2+2,FALSE),0)</f>
        <v>#REF!</v>
      </c>
      <c r="CI38" t="e" cm="1">
        <f t="array" ref="CI38">_xlfn.IFNA(VLOOKUP($A38,TRANSPOSE(#REF!),CI$2+2,FALSE),0)</f>
        <v>#REF!</v>
      </c>
      <c r="CJ38" t="e" cm="1">
        <f t="array" ref="CJ38">_xlfn.IFNA(VLOOKUP($A38,TRANSPOSE(#REF!),CJ$2+2,FALSE),0)</f>
        <v>#REF!</v>
      </c>
      <c r="CK38" t="e" cm="1">
        <f t="array" ref="CK38">_xlfn.IFNA(VLOOKUP($A38,TRANSPOSE(#REF!),CK$2+2,FALSE),0)</f>
        <v>#REF!</v>
      </c>
      <c r="CL38" t="e" cm="1">
        <f t="array" ref="CL38">_xlfn.IFNA(VLOOKUP($A38,TRANSPOSE(#REF!),CL$2+2,FALSE),0)</f>
        <v>#REF!</v>
      </c>
      <c r="CM38" t="e" cm="1">
        <f t="array" ref="CM38">_xlfn.IFNA(VLOOKUP($A38,TRANSPOSE(#REF!),CM$2+2,FALSE),0)</f>
        <v>#REF!</v>
      </c>
      <c r="CN38" t="e" cm="1">
        <f t="array" ref="CN38">_xlfn.IFNA(VLOOKUP($A38,TRANSPOSE(#REF!),CN$2+2,FALSE),0)</f>
        <v>#REF!</v>
      </c>
      <c r="CO38" t="e" cm="1">
        <f t="array" ref="CO38">_xlfn.IFNA(VLOOKUP($A38,TRANSPOSE(#REF!),CO$2+2,FALSE),0)</f>
        <v>#REF!</v>
      </c>
      <c r="CP38" t="e" cm="1">
        <f t="array" ref="CP38">_xlfn.IFNA(VLOOKUP($A38,TRANSPOSE(#REF!),CP$2+2,FALSE),0)</f>
        <v>#REF!</v>
      </c>
      <c r="CQ38" t="e" cm="1">
        <f t="array" ref="CQ38">_xlfn.IFNA(VLOOKUP($A38,TRANSPOSE(#REF!),CQ$2+2,FALSE),0)</f>
        <v>#REF!</v>
      </c>
      <c r="CR38" t="e" cm="1">
        <f t="array" ref="CR38">_xlfn.IFNA(VLOOKUP($A38,TRANSPOSE(#REF!),CR$2+2,FALSE),0)</f>
        <v>#REF!</v>
      </c>
      <c r="CS38" t="e" cm="1">
        <f t="array" ref="CS38">_xlfn.IFNA(VLOOKUP($A38,TRANSPOSE(#REF!),CS$2+2,FALSE),0)</f>
        <v>#REF!</v>
      </c>
      <c r="CT38" t="e" cm="1">
        <f t="array" ref="CT38">_xlfn.IFNA(VLOOKUP($A38,TRANSPOSE(#REF!),CT$2+2,FALSE),0)</f>
        <v>#REF!</v>
      </c>
      <c r="CU38" t="e" cm="1">
        <f t="array" ref="CU38">_xlfn.IFNA(VLOOKUP($A38,TRANSPOSE(#REF!),CU$2+2,FALSE),0)</f>
        <v>#REF!</v>
      </c>
      <c r="CV38" t="e" cm="1">
        <f t="array" ref="CV38">_xlfn.IFNA(VLOOKUP($A38,TRANSPOSE(#REF!),CV$2+2,FALSE),0)</f>
        <v>#REF!</v>
      </c>
      <c r="CW38" t="e" cm="1">
        <f t="array" ref="CW38">_xlfn.IFNA(VLOOKUP($A38,TRANSPOSE(#REF!),CW$2+2,FALSE),0)</f>
        <v>#REF!</v>
      </c>
      <c r="CX38" t="e" cm="1">
        <f t="array" ref="CX38">_xlfn.IFNA(VLOOKUP($A38,TRANSPOSE(#REF!),CX$2+2,FALSE),0)</f>
        <v>#REF!</v>
      </c>
      <c r="CY38" t="e" cm="1">
        <f t="array" ref="CY38">_xlfn.IFNA(VLOOKUP($A38,TRANSPOSE(#REF!),CY$2+2,FALSE),0)</f>
        <v>#REF!</v>
      </c>
      <c r="CZ38" t="e" cm="1">
        <f t="array" ref="CZ38">_xlfn.IFNA(VLOOKUP($A38,TRANSPOSE(#REF!),CZ$2+2,FALSE),0)</f>
        <v>#REF!</v>
      </c>
      <c r="DA38" t="e" cm="1">
        <f t="array" ref="DA38">_xlfn.IFNA(VLOOKUP($A38,TRANSPOSE(#REF!),DA$2+2,FALSE),0)</f>
        <v>#REF!</v>
      </c>
      <c r="DB38" t="e" cm="1">
        <f t="array" ref="DB38">_xlfn.IFNA(VLOOKUP($A38,TRANSPOSE(#REF!),DB$2+2,FALSE),0)</f>
        <v>#REF!</v>
      </c>
      <c r="DC38" t="e" cm="1">
        <f t="array" ref="DC38">_xlfn.IFNA(VLOOKUP($A38,TRANSPOSE(#REF!),DC$2+2,FALSE),0)</f>
        <v>#REF!</v>
      </c>
      <c r="DD38" t="e" cm="1">
        <f t="array" ref="DD38">_xlfn.IFNA(VLOOKUP($A38,TRANSPOSE(#REF!),DD$2+2,FALSE),0)</f>
        <v>#REF!</v>
      </c>
      <c r="DE38" t="e" cm="1">
        <f t="array" ref="DE38">_xlfn.IFNA(VLOOKUP($A38,TRANSPOSE(#REF!),DE$2+2,FALSE),0)</f>
        <v>#REF!</v>
      </c>
      <c r="DF38" t="e" cm="1">
        <f t="array" ref="DF38">_xlfn.IFNA(VLOOKUP($A38,TRANSPOSE(#REF!),DF$2+2,FALSE),0)</f>
        <v>#REF!</v>
      </c>
      <c r="DG38" t="e" cm="1">
        <f t="array" ref="DG38">_xlfn.IFNA(VLOOKUP($A38,TRANSPOSE(#REF!),DG$2+2,FALSE),0)</f>
        <v>#REF!</v>
      </c>
      <c r="DH38" t="e" cm="1">
        <f t="array" ref="DH38">_xlfn.IFNA(VLOOKUP($A38,TRANSPOSE(#REF!),DH$2+2,FALSE),0)</f>
        <v>#REF!</v>
      </c>
      <c r="DI38" t="e" cm="1">
        <f t="array" ref="DI38">_xlfn.IFNA(VLOOKUP($A38,TRANSPOSE(#REF!),DI$2+2,FALSE),0)</f>
        <v>#REF!</v>
      </c>
      <c r="DJ38" t="e" cm="1">
        <f t="array" ref="DJ38">_xlfn.IFNA(VLOOKUP($A38,TRANSPOSE(#REF!),DJ$2+2,FALSE),0)</f>
        <v>#REF!</v>
      </c>
      <c r="DK38" t="e" cm="1">
        <f t="array" ref="DK38">_xlfn.IFNA(VLOOKUP($A38,TRANSPOSE(#REF!),DK$2+2,FALSE),0)</f>
        <v>#REF!</v>
      </c>
      <c r="DL38" t="e" cm="1">
        <f t="array" ref="DL38">_xlfn.IFNA(VLOOKUP($A38,TRANSPOSE(#REF!),DL$2+2,FALSE),0)</f>
        <v>#REF!</v>
      </c>
      <c r="DM38" t="e" cm="1">
        <f t="array" ref="DM38">_xlfn.IFNA(VLOOKUP($A38,TRANSPOSE(#REF!),DM$2+2,FALSE),0)</f>
        <v>#REF!</v>
      </c>
      <c r="DN38" t="e" cm="1">
        <f t="array" ref="DN38">_xlfn.IFNA(VLOOKUP($A38,TRANSPOSE(#REF!),DN$2+2,FALSE),0)</f>
        <v>#REF!</v>
      </c>
      <c r="DO38" t="e" cm="1">
        <f t="array" ref="DO38">_xlfn.IFNA(VLOOKUP($A38,TRANSPOSE(#REF!),DO$2+2,FALSE),0)</f>
        <v>#REF!</v>
      </c>
      <c r="DP38" t="e" cm="1">
        <f t="array" ref="DP38">_xlfn.IFNA(VLOOKUP($A38,TRANSPOSE(#REF!),DP$2+2,FALSE),0)</f>
        <v>#REF!</v>
      </c>
      <c r="DQ38" t="e" cm="1">
        <f t="array" ref="DQ38">_xlfn.IFNA(VLOOKUP($A38,TRANSPOSE(#REF!),DQ$2+2,FALSE),0)</f>
        <v>#REF!</v>
      </c>
      <c r="DR38" t="e" cm="1">
        <f t="array" ref="DR38">_xlfn.IFNA(VLOOKUP($A38,TRANSPOSE(#REF!),DR$2+2,FALSE),0)</f>
        <v>#REF!</v>
      </c>
      <c r="DS38" t="e" cm="1">
        <f t="array" ref="DS38">_xlfn.IFNA(VLOOKUP($A38,TRANSPOSE(#REF!),DS$2+2,FALSE),0)</f>
        <v>#REF!</v>
      </c>
      <c r="DT38" t="e" cm="1">
        <f t="array" ref="DT38">_xlfn.IFNA(VLOOKUP($A38,TRANSPOSE(#REF!),DT$2+2,FALSE),0)</f>
        <v>#REF!</v>
      </c>
      <c r="DU38" t="e" cm="1">
        <f t="array" ref="DU38">_xlfn.IFNA(VLOOKUP($A38,TRANSPOSE(#REF!),DU$2+2,FALSE),0)</f>
        <v>#REF!</v>
      </c>
      <c r="DV38" t="e" cm="1">
        <f t="array" ref="DV38">_xlfn.IFNA(VLOOKUP($A38,TRANSPOSE(#REF!),DV$2+2,FALSE),0)</f>
        <v>#REF!</v>
      </c>
      <c r="DW38" t="e" cm="1">
        <f t="array" ref="DW38">_xlfn.IFNA(VLOOKUP($A38,TRANSPOSE(#REF!),DW$2+2,FALSE),0)</f>
        <v>#REF!</v>
      </c>
      <c r="DX38" t="e" cm="1">
        <f t="array" ref="DX38">_xlfn.IFNA(VLOOKUP($A38,TRANSPOSE(#REF!),DX$2+2,FALSE),0)</f>
        <v>#REF!</v>
      </c>
      <c r="DY38" t="e" cm="1">
        <f t="array" ref="DY38">_xlfn.IFNA(VLOOKUP($A38,TRANSPOSE(#REF!),DY$2+2,FALSE),0)</f>
        <v>#REF!</v>
      </c>
      <c r="DZ38" t="e" cm="1">
        <f t="array" ref="DZ38">_xlfn.IFNA(VLOOKUP($A38,TRANSPOSE(#REF!),DZ$2+2,FALSE),0)</f>
        <v>#REF!</v>
      </c>
      <c r="EA38" t="e" cm="1">
        <f t="array" ref="EA38">_xlfn.IFNA(VLOOKUP($A38,TRANSPOSE(#REF!),EA$2+2,FALSE),0)</f>
        <v>#REF!</v>
      </c>
      <c r="EB38" t="e" cm="1">
        <f t="array" ref="EB38">_xlfn.IFNA(VLOOKUP($A38,TRANSPOSE(#REF!),EB$2+2,FALSE),0)</f>
        <v>#REF!</v>
      </c>
      <c r="EC38" t="e" cm="1">
        <f t="array" ref="EC38">_xlfn.IFNA(VLOOKUP($A38,TRANSPOSE(#REF!),EC$2+2,FALSE),0)</f>
        <v>#REF!</v>
      </c>
      <c r="ED38" t="e" cm="1">
        <f t="array" ref="ED38">_xlfn.IFNA(VLOOKUP($A38,TRANSPOSE(#REF!),ED$2+2,FALSE),0)</f>
        <v>#REF!</v>
      </c>
      <c r="EE38" t="e" cm="1">
        <f t="array" ref="EE38">_xlfn.IFNA(VLOOKUP($A38,TRANSPOSE(#REF!),EE$2+2,FALSE),0)</f>
        <v>#REF!</v>
      </c>
      <c r="EF38" t="e" cm="1">
        <f t="array" ref="EF38">_xlfn.IFNA(VLOOKUP($A38,TRANSPOSE(#REF!),EF$2+2,FALSE),0)</f>
        <v>#REF!</v>
      </c>
      <c r="EG38" t="e" cm="1">
        <f t="array" ref="EG38">_xlfn.IFNA(VLOOKUP($A38,TRANSPOSE(#REF!),EG$2+2,FALSE),0)</f>
        <v>#REF!</v>
      </c>
      <c r="EH38" t="e" cm="1">
        <f t="array" ref="EH38">_xlfn.IFNA(VLOOKUP($A38,TRANSPOSE(#REF!),EH$2+2,FALSE),0)</f>
        <v>#REF!</v>
      </c>
      <c r="EI38" t="e" cm="1">
        <f t="array" ref="EI38">_xlfn.IFNA(VLOOKUP($A38,TRANSPOSE(#REF!),EI$2+2,FALSE),0)</f>
        <v>#REF!</v>
      </c>
      <c r="EJ38" t="e" cm="1">
        <f t="array" ref="EJ38">_xlfn.IFNA(VLOOKUP($A38,TRANSPOSE(#REF!),EJ$2+2,FALSE),0)</f>
        <v>#REF!</v>
      </c>
      <c r="EK38" t="e" cm="1">
        <f t="array" ref="EK38">_xlfn.IFNA(VLOOKUP($A38,TRANSPOSE(#REF!),EK$2+2,FALSE),0)</f>
        <v>#REF!</v>
      </c>
      <c r="EL38" t="e" cm="1">
        <f t="array" ref="EL38">_xlfn.IFNA(VLOOKUP($A38,TRANSPOSE(#REF!),EL$2+2,FALSE),0)</f>
        <v>#REF!</v>
      </c>
      <c r="EM38" t="e" cm="1">
        <f t="array" ref="EM38">_xlfn.IFNA(VLOOKUP($A38,TRANSPOSE(#REF!),EM$2+2,FALSE),0)</f>
        <v>#REF!</v>
      </c>
      <c r="EN38" t="e" cm="1">
        <f t="array" ref="EN38">_xlfn.IFNA(VLOOKUP($A38,TRANSPOSE(#REF!),EN$2+2,FALSE),0)</f>
        <v>#REF!</v>
      </c>
      <c r="EO38" t="e" cm="1">
        <f t="array" ref="EO38">_xlfn.IFNA(VLOOKUP($A38,TRANSPOSE(#REF!),EO$2+2,FALSE),0)</f>
        <v>#REF!</v>
      </c>
      <c r="EP38" t="e" cm="1">
        <f t="array" ref="EP38">_xlfn.IFNA(VLOOKUP($A38,TRANSPOSE(#REF!),EP$2+2,FALSE),0)</f>
        <v>#REF!</v>
      </c>
      <c r="EQ38" t="e" cm="1">
        <f t="array" ref="EQ38">_xlfn.IFNA(VLOOKUP($A38,TRANSPOSE(#REF!),EQ$2+2,FALSE),0)</f>
        <v>#REF!</v>
      </c>
      <c r="ER38" t="e" cm="1">
        <f t="array" ref="ER38">_xlfn.IFNA(VLOOKUP($A38,TRANSPOSE(#REF!),ER$2+2,FALSE),0)</f>
        <v>#REF!</v>
      </c>
      <c r="ES38" t="e" cm="1">
        <f t="array" ref="ES38">_xlfn.IFNA(VLOOKUP($A38,TRANSPOSE(#REF!),ES$2+2,FALSE),0)</f>
        <v>#REF!</v>
      </c>
      <c r="ET38" t="e" cm="1">
        <f t="array" ref="ET38">_xlfn.IFNA(VLOOKUP($A38,TRANSPOSE(#REF!),ET$2+2,FALSE),0)</f>
        <v>#REF!</v>
      </c>
      <c r="EU38" t="e" cm="1">
        <f t="array" ref="EU38">_xlfn.IFNA(VLOOKUP($A38,TRANSPOSE(#REF!),EU$2+2,FALSE),0)</f>
        <v>#REF!</v>
      </c>
      <c r="EV38" t="e" cm="1">
        <f t="array" ref="EV38">_xlfn.IFNA(VLOOKUP($A38,TRANSPOSE(#REF!),EV$2+2,FALSE),0)</f>
        <v>#REF!</v>
      </c>
      <c r="EW38" t="e" cm="1">
        <f t="array" ref="EW38">_xlfn.IFNA(VLOOKUP($A38,TRANSPOSE(#REF!),EW$2+2,FALSE),0)</f>
        <v>#REF!</v>
      </c>
      <c r="EX38" t="e" cm="1">
        <f t="array" ref="EX38">_xlfn.IFNA(VLOOKUP($A38,TRANSPOSE(#REF!),EX$2+2,FALSE),0)</f>
        <v>#REF!</v>
      </c>
      <c r="EY38" t="e" cm="1">
        <f t="array" ref="EY38">_xlfn.IFNA(VLOOKUP($A38,TRANSPOSE(#REF!),EY$2+2,FALSE),0)</f>
        <v>#REF!</v>
      </c>
      <c r="EZ38" t="e" cm="1">
        <f t="array" ref="EZ38">_xlfn.IFNA(VLOOKUP($A38,TRANSPOSE(#REF!),EZ$2+2,FALSE),0)</f>
        <v>#REF!</v>
      </c>
      <c r="FA38" t="e" cm="1">
        <f t="array" ref="FA38">_xlfn.IFNA(VLOOKUP($A38,TRANSPOSE(#REF!),FA$2+2,FALSE),0)</f>
        <v>#REF!</v>
      </c>
      <c r="FB38" t="e" cm="1">
        <f t="array" ref="FB38">_xlfn.IFNA(VLOOKUP($A38,TRANSPOSE(#REF!),FB$2+2,FALSE),0)</f>
        <v>#REF!</v>
      </c>
      <c r="FC38" t="e" cm="1">
        <f t="array" ref="FC38">_xlfn.IFNA(VLOOKUP($A38,TRANSPOSE(#REF!),FC$2+2,FALSE),0)</f>
        <v>#REF!</v>
      </c>
      <c r="FD38" t="e" cm="1">
        <f t="array" ref="FD38">_xlfn.IFNA(VLOOKUP($A38,TRANSPOSE(#REF!),FD$2+2,FALSE),0)</f>
        <v>#REF!</v>
      </c>
      <c r="FE38" t="e" cm="1">
        <f t="array" ref="FE38">_xlfn.IFNA(VLOOKUP($A38,TRANSPOSE(#REF!),FE$2+2,FALSE),0)</f>
        <v>#REF!</v>
      </c>
      <c r="FF38" t="e" cm="1">
        <f t="array" ref="FF38">_xlfn.IFNA(VLOOKUP($A38,TRANSPOSE(#REF!),FF$2+2,FALSE),0)</f>
        <v>#REF!</v>
      </c>
      <c r="FG38" t="e" cm="1">
        <f t="array" ref="FG38">_xlfn.IFNA(VLOOKUP($A38,TRANSPOSE(#REF!),FG$2+2,FALSE),0)</f>
        <v>#REF!</v>
      </c>
      <c r="FH38" t="e" cm="1">
        <f t="array" ref="FH38">_xlfn.IFNA(VLOOKUP($A38,TRANSPOSE(#REF!),FH$2+2,FALSE),0)</f>
        <v>#REF!</v>
      </c>
      <c r="FI38" t="e" cm="1">
        <f t="array" ref="FI38">_xlfn.IFNA(VLOOKUP($A38,TRANSPOSE(#REF!),FI$2+2,FALSE),0)</f>
        <v>#REF!</v>
      </c>
      <c r="FJ38" t="e" cm="1">
        <f t="array" ref="FJ38">_xlfn.IFNA(VLOOKUP($A38,TRANSPOSE(#REF!),FJ$2+2,FALSE),0)</f>
        <v>#REF!</v>
      </c>
      <c r="FK38" t="e" cm="1">
        <f t="array" ref="FK38">_xlfn.IFNA(VLOOKUP($A38,TRANSPOSE(#REF!),FK$2+2,FALSE),0)</f>
        <v>#REF!</v>
      </c>
      <c r="FL38" t="e" cm="1">
        <f t="array" ref="FL38">_xlfn.IFNA(VLOOKUP($A38,TRANSPOSE(#REF!),FL$2+2,FALSE),0)</f>
        <v>#REF!</v>
      </c>
      <c r="FM38" t="e" cm="1">
        <f t="array" ref="FM38">_xlfn.IFNA(VLOOKUP($A38,TRANSPOSE(#REF!),FM$2+2,FALSE),0)</f>
        <v>#REF!</v>
      </c>
      <c r="FN38" t="e" cm="1">
        <f t="array" ref="FN38">_xlfn.IFNA(VLOOKUP($A38,TRANSPOSE(#REF!),FN$2+2,FALSE),0)</f>
        <v>#REF!</v>
      </c>
      <c r="FO38" t="e" cm="1">
        <f t="array" ref="FO38">_xlfn.IFNA(VLOOKUP($A38,TRANSPOSE(#REF!),FO$2+2,FALSE),0)</f>
        <v>#REF!</v>
      </c>
      <c r="FP38" t="e" cm="1">
        <f t="array" ref="FP38">_xlfn.IFNA(VLOOKUP($A38,TRANSPOSE(#REF!),FP$2+2,FALSE),0)</f>
        <v>#REF!</v>
      </c>
      <c r="FQ38" t="e" cm="1">
        <f t="array" ref="FQ38">_xlfn.IFNA(VLOOKUP($A38,TRANSPOSE(#REF!),FQ$2+2,FALSE),0)</f>
        <v>#REF!</v>
      </c>
      <c r="FR38" t="e" cm="1">
        <f t="array" ref="FR38">_xlfn.IFNA(VLOOKUP($A38,TRANSPOSE(#REF!),FR$2+2,FALSE),0)</f>
        <v>#REF!</v>
      </c>
      <c r="FS38" t="e" cm="1">
        <f t="array" ref="FS38">_xlfn.IFNA(VLOOKUP($A38,TRANSPOSE(#REF!),FS$2+2,FALSE),0)</f>
        <v>#REF!</v>
      </c>
      <c r="FT38" t="e" cm="1">
        <f t="array" ref="FT38">_xlfn.IFNA(VLOOKUP($A38,TRANSPOSE(#REF!),FT$2+2,FALSE),0)</f>
        <v>#REF!</v>
      </c>
      <c r="FU38" t="e" cm="1">
        <f t="array" ref="FU38">_xlfn.IFNA(VLOOKUP($A38,TRANSPOSE(#REF!),FU$2+2,FALSE),0)</f>
        <v>#REF!</v>
      </c>
      <c r="FV38" t="e" cm="1">
        <f t="array" ref="FV38">_xlfn.IFNA(VLOOKUP($A38,TRANSPOSE(#REF!),FV$2+2,FALSE),0)</f>
        <v>#REF!</v>
      </c>
      <c r="FW38" t="e" cm="1">
        <f t="array" ref="FW38">_xlfn.IFNA(VLOOKUP($A38,TRANSPOSE(#REF!),FW$2+2,FALSE),0)</f>
        <v>#REF!</v>
      </c>
      <c r="FX38" t="e" cm="1">
        <f t="array" ref="FX38">_xlfn.IFNA(VLOOKUP($A38,TRANSPOSE(#REF!),FX$2+2,FALSE),0)</f>
        <v>#REF!</v>
      </c>
      <c r="FY38" t="e" cm="1">
        <f t="array" ref="FY38">_xlfn.IFNA(VLOOKUP($A38,TRANSPOSE(#REF!),FY$2+2,FALSE),0)</f>
        <v>#REF!</v>
      </c>
      <c r="FZ38" t="e" cm="1">
        <f t="array" ref="FZ38">_xlfn.IFNA(VLOOKUP($A38,TRANSPOSE(#REF!),FZ$2+2,FALSE),0)</f>
        <v>#REF!</v>
      </c>
      <c r="GA38" t="e" cm="1">
        <f t="array" ref="GA38">_xlfn.IFNA(VLOOKUP($A38,TRANSPOSE(#REF!),GA$2+2,FALSE),0)</f>
        <v>#REF!</v>
      </c>
      <c r="GB38" t="e" cm="1">
        <f t="array" ref="GB38">_xlfn.IFNA(VLOOKUP($A38,TRANSPOSE(#REF!),GB$2+2,FALSE),0)</f>
        <v>#REF!</v>
      </c>
      <c r="GC38" t="e" cm="1">
        <f t="array" ref="GC38">_xlfn.IFNA(VLOOKUP($A38,TRANSPOSE(#REF!),GC$2+2,FALSE),0)</f>
        <v>#REF!</v>
      </c>
      <c r="GD38" t="e" cm="1">
        <f t="array" ref="GD38">_xlfn.IFNA(VLOOKUP($A38,TRANSPOSE(#REF!),GD$2+2,FALSE),0)</f>
        <v>#REF!</v>
      </c>
      <c r="GE38" t="e" cm="1">
        <f t="array" ref="GE38">_xlfn.IFNA(VLOOKUP($A38,TRANSPOSE(#REF!),GE$2+2,FALSE),0)</f>
        <v>#REF!</v>
      </c>
      <c r="GF38" t="e" cm="1">
        <f t="array" ref="GF38">_xlfn.IFNA(VLOOKUP($A38,TRANSPOSE(#REF!),GF$2+2,FALSE),0)</f>
        <v>#REF!</v>
      </c>
      <c r="GG38" t="e" cm="1">
        <f t="array" ref="GG38">_xlfn.IFNA(VLOOKUP($A38,TRANSPOSE(#REF!),GG$2+2,FALSE),0)</f>
        <v>#REF!</v>
      </c>
      <c r="GH38" t="e" cm="1">
        <f t="array" ref="GH38">_xlfn.IFNA(VLOOKUP($A38,TRANSPOSE(#REF!),GH$2+2,FALSE),0)</f>
        <v>#REF!</v>
      </c>
      <c r="GI38" t="e" cm="1">
        <f t="array" ref="GI38">_xlfn.IFNA(VLOOKUP($A38,TRANSPOSE(#REF!),GI$2+2,FALSE),0)</f>
        <v>#REF!</v>
      </c>
      <c r="GJ38" t="e" cm="1">
        <f t="array" ref="GJ38">_xlfn.IFNA(VLOOKUP($A38,TRANSPOSE(#REF!),GJ$2+2,FALSE),0)</f>
        <v>#REF!</v>
      </c>
      <c r="GK38" t="e" cm="1">
        <f t="array" ref="GK38">_xlfn.IFNA(VLOOKUP($A38,TRANSPOSE(#REF!),GK$2+2,FALSE),0)</f>
        <v>#REF!</v>
      </c>
      <c r="GL38" t="e" cm="1">
        <f t="array" ref="GL38">_xlfn.IFNA(VLOOKUP($A38,TRANSPOSE(#REF!),GL$2+2,FALSE),0)</f>
        <v>#REF!</v>
      </c>
      <c r="GM38" t="e" cm="1">
        <f t="array" ref="GM38">_xlfn.IFNA(VLOOKUP($A38,TRANSPOSE(#REF!),GM$2+2,FALSE),0)</f>
        <v>#REF!</v>
      </c>
      <c r="GN38" t="e" cm="1">
        <f t="array" ref="GN38">_xlfn.IFNA(VLOOKUP($A38,TRANSPOSE(#REF!),GN$2+2,FALSE),0)</f>
        <v>#REF!</v>
      </c>
      <c r="GO38" t="e" cm="1">
        <f t="array" ref="GO38">_xlfn.IFNA(VLOOKUP($A38,TRANSPOSE(#REF!),GO$2+2,FALSE),0)</f>
        <v>#REF!</v>
      </c>
      <c r="GP38" t="e" cm="1">
        <f t="array" ref="GP38">_xlfn.IFNA(VLOOKUP($A38,TRANSPOSE(#REF!),GP$2+2,FALSE),0)</f>
        <v>#REF!</v>
      </c>
      <c r="GQ38" t="e" cm="1">
        <f t="array" ref="GQ38">_xlfn.IFNA(VLOOKUP($A38,TRANSPOSE(#REF!),GQ$2+2,FALSE),0)</f>
        <v>#REF!</v>
      </c>
      <c r="GR38" t="e" cm="1">
        <f t="array" ref="GR38">_xlfn.IFNA(VLOOKUP($A38,TRANSPOSE(#REF!),GR$2+2,FALSE),0)</f>
        <v>#REF!</v>
      </c>
      <c r="GS38" t="e" cm="1">
        <f t="array" ref="GS38">_xlfn.IFNA(VLOOKUP($A38,TRANSPOSE(#REF!),GS$2+2,FALSE),0)</f>
        <v>#REF!</v>
      </c>
      <c r="GT38" t="e" cm="1">
        <f t="array" ref="GT38">_xlfn.IFNA(VLOOKUP($A38,TRANSPOSE(#REF!),GT$2+2,FALSE),0)</f>
        <v>#REF!</v>
      </c>
      <c r="GU38" t="e" cm="1">
        <f t="array" ref="GU38">_xlfn.IFNA(VLOOKUP($A38,TRANSPOSE(#REF!),GU$2+2,FALSE),0)</f>
        <v>#REF!</v>
      </c>
      <c r="GV38" t="e" cm="1">
        <f t="array" ref="GV38">_xlfn.IFNA(VLOOKUP($A38,TRANSPOSE(#REF!),GV$2+2,FALSE),0)</f>
        <v>#REF!</v>
      </c>
      <c r="GW38" t="e" cm="1">
        <f t="array" ref="GW38">_xlfn.IFNA(VLOOKUP($A38,TRANSPOSE(#REF!),GW$2+2,FALSE),0)</f>
        <v>#REF!</v>
      </c>
      <c r="GX38" t="e" cm="1">
        <f t="array" ref="GX38">_xlfn.IFNA(VLOOKUP($A38,TRANSPOSE(#REF!),GX$2+2,FALSE),0)</f>
        <v>#REF!</v>
      </c>
      <c r="GY38" t="e" cm="1">
        <f t="array" ref="GY38">_xlfn.IFNA(VLOOKUP($A38,TRANSPOSE(#REF!),GY$2+2,FALSE),0)</f>
        <v>#REF!</v>
      </c>
      <c r="GZ38" t="e" cm="1">
        <f t="array" ref="GZ38">_xlfn.IFNA(VLOOKUP($A38,TRANSPOSE(#REF!),GZ$2+2,FALSE),0)</f>
        <v>#REF!</v>
      </c>
      <c r="HA38" t="e" cm="1">
        <f t="array" ref="HA38">_xlfn.IFNA(VLOOKUP($A38,TRANSPOSE(#REF!),HA$2+2,FALSE),0)</f>
        <v>#REF!</v>
      </c>
      <c r="HB38" t="e" cm="1">
        <f t="array" ref="HB38">_xlfn.IFNA(VLOOKUP($A38,TRANSPOSE(#REF!),HB$2+2,FALSE),0)</f>
        <v>#REF!</v>
      </c>
      <c r="HC38" t="e" cm="1">
        <f t="array" ref="HC38">_xlfn.IFNA(VLOOKUP($A38,TRANSPOSE(#REF!),HC$2+2,FALSE),0)</f>
        <v>#REF!</v>
      </c>
      <c r="HD38" t="e" cm="1">
        <f t="array" ref="HD38">_xlfn.IFNA(VLOOKUP($A38,TRANSPOSE(#REF!),HD$2+2,FALSE),0)</f>
        <v>#REF!</v>
      </c>
      <c r="HE38" t="e" cm="1">
        <f t="array" ref="HE38">_xlfn.IFNA(VLOOKUP($A38,TRANSPOSE(#REF!),HE$2+2,FALSE),0)</f>
        <v>#REF!</v>
      </c>
      <c r="HF38" t="e" cm="1">
        <f t="array" ref="HF38">_xlfn.IFNA(VLOOKUP($A38,TRANSPOSE(#REF!),HF$2+2,FALSE),0)</f>
        <v>#REF!</v>
      </c>
      <c r="HG38" t="e" cm="1">
        <f t="array" ref="HG38">_xlfn.IFNA(VLOOKUP($A38,TRANSPOSE(#REF!),HG$2+2,FALSE),0)</f>
        <v>#REF!</v>
      </c>
      <c r="HH38" t="e" cm="1">
        <f t="array" ref="HH38">_xlfn.IFNA(VLOOKUP($A38,TRANSPOSE(#REF!),HH$2+2,FALSE),0)</f>
        <v>#REF!</v>
      </c>
      <c r="HI38" t="e" cm="1">
        <f t="array" ref="HI38">_xlfn.IFNA(VLOOKUP($A38,TRANSPOSE(#REF!),HI$2+2,FALSE),0)</f>
        <v>#REF!</v>
      </c>
      <c r="HJ38" t="e" cm="1">
        <f t="array" ref="HJ38">_xlfn.IFNA(VLOOKUP($A38,TRANSPOSE(#REF!),HJ$2+2,FALSE),0)</f>
        <v>#REF!</v>
      </c>
      <c r="HK38" t="e" cm="1">
        <f t="array" ref="HK38">_xlfn.IFNA(VLOOKUP($A38,TRANSPOSE(#REF!),HK$2+2,FALSE),0)</f>
        <v>#REF!</v>
      </c>
      <c r="HL38" t="e" cm="1">
        <f t="array" ref="HL38">_xlfn.IFNA(VLOOKUP($A38,TRANSPOSE(#REF!),HL$2+2,FALSE),0)</f>
        <v>#REF!</v>
      </c>
      <c r="HM38" t="e" cm="1">
        <f t="array" ref="HM38">_xlfn.IFNA(VLOOKUP($A38,TRANSPOSE(#REF!),HM$2+2,FALSE),0)</f>
        <v>#REF!</v>
      </c>
      <c r="HN38" t="e" cm="1">
        <f t="array" ref="HN38">_xlfn.IFNA(VLOOKUP($A38,TRANSPOSE(#REF!),HN$2+2,FALSE),0)</f>
        <v>#REF!</v>
      </c>
      <c r="HO38" t="e" cm="1">
        <f t="array" ref="HO38">_xlfn.IFNA(VLOOKUP($A38,TRANSPOSE(#REF!),HO$2+2,FALSE),0)</f>
        <v>#REF!</v>
      </c>
      <c r="HP38" t="e" cm="1">
        <f t="array" ref="HP38">_xlfn.IFNA(VLOOKUP($A38,TRANSPOSE(#REF!),HP$2+2,FALSE),0)</f>
        <v>#REF!</v>
      </c>
      <c r="HQ38" t="e" cm="1">
        <f t="array" ref="HQ38">_xlfn.IFNA(VLOOKUP($A38,TRANSPOSE(#REF!),HQ$2+2,FALSE),0)</f>
        <v>#REF!</v>
      </c>
      <c r="HR38" t="e" cm="1">
        <f t="array" ref="HR38">_xlfn.IFNA(VLOOKUP($A38,TRANSPOSE(#REF!),HR$2+2,FALSE),0)</f>
        <v>#REF!</v>
      </c>
      <c r="HS38" t="e" cm="1">
        <f t="array" ref="HS38">_xlfn.IFNA(VLOOKUP($A38,TRANSPOSE(#REF!),HS$2+2,FALSE),0)</f>
        <v>#REF!</v>
      </c>
      <c r="HT38" t="e" cm="1">
        <f t="array" ref="HT38">_xlfn.IFNA(VLOOKUP($A38,TRANSPOSE(#REF!),HT$2+2,FALSE),0)</f>
        <v>#REF!</v>
      </c>
      <c r="HU38" t="e" cm="1">
        <f t="array" ref="HU38">_xlfn.IFNA(VLOOKUP($A38,TRANSPOSE(#REF!),HU$2+2,FALSE),0)</f>
        <v>#REF!</v>
      </c>
      <c r="HV38" t="e" cm="1">
        <f t="array" ref="HV38">_xlfn.IFNA(VLOOKUP($A38,TRANSPOSE(#REF!),HV$2+2,FALSE),0)</f>
        <v>#REF!</v>
      </c>
      <c r="HW38" t="e" cm="1">
        <f t="array" ref="HW38">_xlfn.IFNA(VLOOKUP($A38,TRANSPOSE(#REF!),HW$2+2,FALSE),0)</f>
        <v>#REF!</v>
      </c>
      <c r="HX38" t="e" cm="1">
        <f t="array" ref="HX38">_xlfn.IFNA(VLOOKUP($A38,TRANSPOSE(#REF!),HX$2+2,FALSE),0)</f>
        <v>#REF!</v>
      </c>
      <c r="HY38" t="e" cm="1">
        <f t="array" ref="HY38">_xlfn.IFNA(VLOOKUP($A38,TRANSPOSE(#REF!),HY$2+2,FALSE),0)</f>
        <v>#REF!</v>
      </c>
      <c r="HZ38" t="e" cm="1">
        <f t="array" ref="HZ38">_xlfn.IFNA(VLOOKUP($A38,TRANSPOSE(#REF!),HZ$2+2,FALSE),0)</f>
        <v>#REF!</v>
      </c>
      <c r="IA38" t="e" cm="1">
        <f t="array" ref="IA38">_xlfn.IFNA(VLOOKUP($A38,TRANSPOSE(#REF!),IA$2+2,FALSE),0)</f>
        <v>#REF!</v>
      </c>
      <c r="IB38" t="e" cm="1">
        <f t="array" ref="IB38">_xlfn.IFNA(VLOOKUP($A38,TRANSPOSE(#REF!),IB$2+2,FALSE),0)</f>
        <v>#REF!</v>
      </c>
      <c r="IC38" t="e" cm="1">
        <f t="array" ref="IC38">_xlfn.IFNA(VLOOKUP($A38,TRANSPOSE(#REF!),IC$2+2,FALSE),0)</f>
        <v>#REF!</v>
      </c>
      <c r="ID38" t="e" cm="1">
        <f t="array" ref="ID38">_xlfn.IFNA(VLOOKUP($A38,TRANSPOSE(#REF!),ID$2+2,FALSE),0)</f>
        <v>#REF!</v>
      </c>
      <c r="IE38" t="e" cm="1">
        <f t="array" ref="IE38">_xlfn.IFNA(VLOOKUP($A38,TRANSPOSE(#REF!),IE$2+2,FALSE),0)</f>
        <v>#REF!</v>
      </c>
      <c r="IF38" t="e" cm="1">
        <f t="array" ref="IF38">_xlfn.IFNA(VLOOKUP($A38,TRANSPOSE(#REF!),IF$2+2,FALSE),0)</f>
        <v>#REF!</v>
      </c>
      <c r="IG38" t="e" cm="1">
        <f t="array" ref="IG38">_xlfn.IFNA(VLOOKUP($A38,TRANSPOSE(#REF!),IG$2+2,FALSE),0)</f>
        <v>#REF!</v>
      </c>
      <c r="IH38" t="e" cm="1">
        <f t="array" ref="IH38">_xlfn.IFNA(VLOOKUP($A38,TRANSPOSE(#REF!),IH$2+2,FALSE),0)</f>
        <v>#REF!</v>
      </c>
      <c r="II38" t="e" cm="1">
        <f t="array" ref="II38">_xlfn.IFNA(VLOOKUP($A38,TRANSPOSE(#REF!),II$2+2,FALSE),0)</f>
        <v>#REF!</v>
      </c>
      <c r="IJ38" t="e" cm="1">
        <f t="array" ref="IJ38">_xlfn.IFNA(VLOOKUP($A38,TRANSPOSE(#REF!),IJ$2+2,FALSE),0)</f>
        <v>#REF!</v>
      </c>
      <c r="IK38" t="e" cm="1">
        <f t="array" ref="IK38">_xlfn.IFNA(VLOOKUP($A38,TRANSPOSE(#REF!),IK$2+2,FALSE),0)</f>
        <v>#REF!</v>
      </c>
      <c r="IL38" t="e" cm="1">
        <f t="array" ref="IL38">_xlfn.IFNA(VLOOKUP($A38,TRANSPOSE(#REF!),IL$2+2,FALSE),0)</f>
        <v>#REF!</v>
      </c>
      <c r="IM38" t="e" cm="1">
        <f t="array" ref="IM38">_xlfn.IFNA(VLOOKUP($A38,TRANSPOSE(#REF!),IM$2+2,FALSE),0)</f>
        <v>#REF!</v>
      </c>
      <c r="IN38" t="e" cm="1">
        <f t="array" ref="IN38">_xlfn.IFNA(VLOOKUP($A38,TRANSPOSE(#REF!),IN$2+2,FALSE),0)</f>
        <v>#REF!</v>
      </c>
      <c r="IO38" t="e" cm="1">
        <f t="array" ref="IO38">_xlfn.IFNA(VLOOKUP($A38,TRANSPOSE(#REF!),IO$2+2,FALSE),0)</f>
        <v>#REF!</v>
      </c>
      <c r="IP38" t="e" cm="1">
        <f t="array" ref="IP38">_xlfn.IFNA(VLOOKUP($A38,TRANSPOSE(#REF!),IP$2+2,FALSE),0)</f>
        <v>#REF!</v>
      </c>
      <c r="IQ38" t="e" cm="1">
        <f t="array" ref="IQ38">_xlfn.IFNA(VLOOKUP($A38,TRANSPOSE(#REF!),IQ$2+2,FALSE),0)</f>
        <v>#REF!</v>
      </c>
      <c r="IR38" t="e" cm="1">
        <f t="array" ref="IR38">_xlfn.IFNA(VLOOKUP($A38,TRANSPOSE(#REF!),IR$2+2,FALSE),0)</f>
        <v>#REF!</v>
      </c>
      <c r="IS38" t="e" cm="1">
        <f t="array" ref="IS38">_xlfn.IFNA(VLOOKUP($A38,TRANSPOSE(#REF!),IS$2+2,FALSE),0)</f>
        <v>#REF!</v>
      </c>
      <c r="IT38" t="e" cm="1">
        <f t="array" ref="IT38">_xlfn.IFNA(VLOOKUP($A38,TRANSPOSE(#REF!),IT$2+2,FALSE),0)</f>
        <v>#REF!</v>
      </c>
      <c r="IU38" t="e" cm="1">
        <f t="array" ref="IU38">_xlfn.IFNA(VLOOKUP($A38,TRANSPOSE(#REF!),IU$2+2,FALSE),0)</f>
        <v>#REF!</v>
      </c>
      <c r="IV38" t="e" cm="1">
        <f t="array" ref="IV38">_xlfn.IFNA(VLOOKUP($A38,TRANSPOSE(#REF!),IV$2+2,FALSE),0)</f>
        <v>#REF!</v>
      </c>
      <c r="IW38" t="e" cm="1">
        <f t="array" ref="IW38">_xlfn.IFNA(VLOOKUP($A38,TRANSPOSE(#REF!),IW$2+2,FALSE),0)</f>
        <v>#REF!</v>
      </c>
      <c r="IX38" t="e" cm="1">
        <f t="array" ref="IX38">_xlfn.IFNA(VLOOKUP($A38,TRANSPOSE(#REF!),IX$2+2,FALSE),0)</f>
        <v>#REF!</v>
      </c>
      <c r="IY38" t="e" cm="1">
        <f t="array" ref="IY38">_xlfn.IFNA(VLOOKUP($A38,TRANSPOSE(#REF!),IY$2+2,FALSE),0)</f>
        <v>#REF!</v>
      </c>
      <c r="IZ38" t="e" cm="1">
        <f t="array" ref="IZ38">_xlfn.IFNA(VLOOKUP($A38,TRANSPOSE(#REF!),IZ$2+2,FALSE),0)</f>
        <v>#REF!</v>
      </c>
      <c r="JA38" t="e" cm="1">
        <f t="array" ref="JA38">_xlfn.IFNA(VLOOKUP($A38,TRANSPOSE(#REF!),JA$2+2,FALSE),0)</f>
        <v>#REF!</v>
      </c>
      <c r="JB38" t="e" cm="1">
        <f t="array" ref="JB38">_xlfn.IFNA(VLOOKUP($A38,TRANSPOSE(#REF!),JB$2+2,FALSE),0)</f>
        <v>#REF!</v>
      </c>
      <c r="JC38" t="e" cm="1">
        <f t="array" ref="JC38">_xlfn.IFNA(VLOOKUP($A38,TRANSPOSE(#REF!),JC$2+2,FALSE),0)</f>
        <v>#REF!</v>
      </c>
      <c r="JD38" t="e" cm="1">
        <f t="array" ref="JD38">_xlfn.IFNA(VLOOKUP($A38,TRANSPOSE(#REF!),JD$2+2,FALSE),0)</f>
        <v>#REF!</v>
      </c>
      <c r="JE38" t="e" cm="1">
        <f t="array" ref="JE38">_xlfn.IFNA(VLOOKUP($A38,TRANSPOSE(#REF!),JE$2+2,FALSE),0)</f>
        <v>#REF!</v>
      </c>
      <c r="JF38" t="e" cm="1">
        <f t="array" ref="JF38">_xlfn.IFNA(VLOOKUP($A38,TRANSPOSE(#REF!),JF$2+2,FALSE),0)</f>
        <v>#REF!</v>
      </c>
      <c r="JG38" t="e" cm="1">
        <f t="array" ref="JG38">_xlfn.IFNA(VLOOKUP($A38,TRANSPOSE(#REF!),JG$2+2,FALSE),0)</f>
        <v>#REF!</v>
      </c>
      <c r="JH38" t="e" cm="1">
        <f t="array" ref="JH38">_xlfn.IFNA(VLOOKUP($A38,TRANSPOSE(#REF!),JH$2+2,FALSE),0)</f>
        <v>#REF!</v>
      </c>
      <c r="JI38" t="e" cm="1">
        <f t="array" ref="JI38">_xlfn.IFNA(VLOOKUP($A38,TRANSPOSE(#REF!),JI$2+2,FALSE),0)</f>
        <v>#REF!</v>
      </c>
      <c r="JJ38" t="e" cm="1">
        <f t="array" ref="JJ38">_xlfn.IFNA(VLOOKUP($A38,TRANSPOSE(#REF!),JJ$2+2,FALSE),0)</f>
        <v>#REF!</v>
      </c>
      <c r="JK38" t="e" cm="1">
        <f t="array" ref="JK38">_xlfn.IFNA(VLOOKUP($A38,TRANSPOSE(#REF!),JK$2+2,FALSE),0)</f>
        <v>#REF!</v>
      </c>
      <c r="JL38" t="e" cm="1">
        <f t="array" ref="JL38">_xlfn.IFNA(VLOOKUP($A38,TRANSPOSE(#REF!),JL$2+2,FALSE),0)</f>
        <v>#REF!</v>
      </c>
      <c r="JM38" t="e" cm="1">
        <f t="array" ref="JM38">_xlfn.IFNA(VLOOKUP($A38,TRANSPOSE(#REF!),JM$2+2,FALSE),0)</f>
        <v>#REF!</v>
      </c>
      <c r="JN38" t="e" cm="1">
        <f t="array" ref="JN38">_xlfn.IFNA(VLOOKUP($A38,TRANSPOSE(#REF!),JN$2+2,FALSE),0)</f>
        <v>#REF!</v>
      </c>
      <c r="JO38" t="e" cm="1">
        <f t="array" ref="JO38">_xlfn.IFNA(VLOOKUP($A38,TRANSPOSE(#REF!),JO$2+2,FALSE),0)</f>
        <v>#REF!</v>
      </c>
      <c r="JP38" t="e" cm="1">
        <f t="array" ref="JP38">_xlfn.IFNA(VLOOKUP($A38,TRANSPOSE(#REF!),JP$2+2,FALSE),0)</f>
        <v>#REF!</v>
      </c>
      <c r="JQ38" t="e" cm="1">
        <f t="array" ref="JQ38">_xlfn.IFNA(VLOOKUP($A38,TRANSPOSE(#REF!),JQ$2+2,FALSE),0)</f>
        <v>#REF!</v>
      </c>
      <c r="JR38" t="e" cm="1">
        <f t="array" ref="JR38">_xlfn.IFNA(VLOOKUP($A38,TRANSPOSE(#REF!),JR$2+2,FALSE),0)</f>
        <v>#REF!</v>
      </c>
      <c r="JS38" t="e" cm="1">
        <f t="array" ref="JS38">_xlfn.IFNA(VLOOKUP($A38,TRANSPOSE(#REF!),JS$2+2,FALSE),0)</f>
        <v>#REF!</v>
      </c>
      <c r="JT38" t="e" cm="1">
        <f t="array" ref="JT38">_xlfn.IFNA(VLOOKUP($A38,TRANSPOSE(#REF!),JT$2+2,FALSE),0)</f>
        <v>#REF!</v>
      </c>
      <c r="JU38" t="e" cm="1">
        <f t="array" ref="JU38">_xlfn.IFNA(VLOOKUP($A38,TRANSPOSE(#REF!),JU$2+2,FALSE),0)</f>
        <v>#REF!</v>
      </c>
      <c r="JV38" t="e" cm="1">
        <f t="array" ref="JV38">_xlfn.IFNA(VLOOKUP($A38,TRANSPOSE(#REF!),JV$2+2,FALSE),0)</f>
        <v>#REF!</v>
      </c>
      <c r="JW38" t="e" cm="1">
        <f t="array" ref="JW38">_xlfn.IFNA(VLOOKUP($A38,TRANSPOSE(#REF!),JW$2+2,FALSE),0)</f>
        <v>#REF!</v>
      </c>
      <c r="JX38" t="e" cm="1">
        <f t="array" ref="JX38">_xlfn.IFNA(VLOOKUP($A38,TRANSPOSE(#REF!),JX$2+2,FALSE),0)</f>
        <v>#REF!</v>
      </c>
      <c r="JY38" t="e" cm="1">
        <f t="array" ref="JY38">_xlfn.IFNA(VLOOKUP($A38,TRANSPOSE(#REF!),JY$2+2,FALSE),0)</f>
        <v>#REF!</v>
      </c>
      <c r="JZ38" t="e" cm="1">
        <f t="array" ref="JZ38">_xlfn.IFNA(VLOOKUP($A38,TRANSPOSE(#REF!),JZ$2+2,FALSE),0)</f>
        <v>#REF!</v>
      </c>
      <c r="KA38" t="e" cm="1">
        <f t="array" ref="KA38">_xlfn.IFNA(VLOOKUP($A38,TRANSPOSE(#REF!),KA$2+2,FALSE),0)</f>
        <v>#REF!</v>
      </c>
      <c r="KB38" t="e" cm="1">
        <f t="array" ref="KB38">_xlfn.IFNA(VLOOKUP($A38,TRANSPOSE(#REF!),KB$2+2,FALSE),0)</f>
        <v>#REF!</v>
      </c>
      <c r="KC38" t="e" cm="1">
        <f t="array" ref="KC38">_xlfn.IFNA(VLOOKUP($A38,TRANSPOSE(#REF!),KC$2+2,FALSE),0)</f>
        <v>#REF!</v>
      </c>
      <c r="KD38" t="e" cm="1">
        <f t="array" ref="KD38">_xlfn.IFNA(VLOOKUP($A38,TRANSPOSE(#REF!),KD$2+2,FALSE),0)</f>
        <v>#REF!</v>
      </c>
      <c r="KE38" t="e" cm="1">
        <f t="array" ref="KE38">_xlfn.IFNA(VLOOKUP($A38,TRANSPOSE(#REF!),KE$2+2,FALSE),0)</f>
        <v>#REF!</v>
      </c>
      <c r="KF38" t="e" cm="1">
        <f t="array" ref="KF38">_xlfn.IFNA(VLOOKUP($A38,TRANSPOSE(#REF!),KF$2+2,FALSE),0)</f>
        <v>#REF!</v>
      </c>
      <c r="KG38" t="e" cm="1">
        <f t="array" ref="KG38">_xlfn.IFNA(VLOOKUP($A38,TRANSPOSE(#REF!),KG$2+2,FALSE),0)</f>
        <v>#REF!</v>
      </c>
      <c r="KH38" t="e" cm="1">
        <f t="array" ref="KH38">_xlfn.IFNA(VLOOKUP($A38,TRANSPOSE(#REF!),KH$2+2,FALSE),0)</f>
        <v>#REF!</v>
      </c>
      <c r="KI38" t="e" cm="1">
        <f t="array" ref="KI38">_xlfn.IFNA(VLOOKUP($A38,TRANSPOSE(#REF!),KI$2+2,FALSE),0)</f>
        <v>#REF!</v>
      </c>
      <c r="KJ38" t="e" cm="1">
        <f t="array" ref="KJ38">_xlfn.IFNA(VLOOKUP($A38,TRANSPOSE(#REF!),KJ$2+2,FALSE),0)</f>
        <v>#REF!</v>
      </c>
      <c r="KK38" t="e" cm="1">
        <f t="array" ref="KK38">_xlfn.IFNA(VLOOKUP($A38,TRANSPOSE(#REF!),KK$2+2,FALSE),0)</f>
        <v>#REF!</v>
      </c>
      <c r="KL38" t="e" cm="1">
        <f t="array" ref="KL38">_xlfn.IFNA(VLOOKUP($A38,TRANSPOSE(#REF!),KL$2+2,FALSE),0)</f>
        <v>#REF!</v>
      </c>
      <c r="KM38" t="e" cm="1">
        <f t="array" ref="KM38">_xlfn.IFNA(VLOOKUP($A38,TRANSPOSE(#REF!),KM$2+2,FALSE),0)</f>
        <v>#REF!</v>
      </c>
      <c r="KN38" t="e" cm="1">
        <f t="array" ref="KN38">_xlfn.IFNA(VLOOKUP($A38,TRANSPOSE(#REF!),KN$2+2,FALSE),0)</f>
        <v>#REF!</v>
      </c>
      <c r="KO38" t="e" cm="1">
        <f t="array" ref="KO38">_xlfn.IFNA(VLOOKUP($A38,TRANSPOSE(#REF!),KO$2+2,FALSE),0)</f>
        <v>#REF!</v>
      </c>
      <c r="KP38" t="e" cm="1">
        <f t="array" ref="KP38">_xlfn.IFNA(VLOOKUP($A38,TRANSPOSE(#REF!),KP$2+2,FALSE),0)</f>
        <v>#REF!</v>
      </c>
      <c r="KQ38" t="e" cm="1">
        <f t="array" ref="KQ38">_xlfn.IFNA(VLOOKUP($A38,TRANSPOSE(#REF!),KQ$2+2,FALSE),0)</f>
        <v>#REF!</v>
      </c>
      <c r="KR38" t="e" cm="1">
        <f t="array" ref="KR38">_xlfn.IFNA(VLOOKUP($A38,TRANSPOSE(#REF!),KR$2+2,FALSE),0)</f>
        <v>#REF!</v>
      </c>
      <c r="KS38" t="e" cm="1">
        <f t="array" ref="KS38">_xlfn.IFNA(VLOOKUP($A38,TRANSPOSE(#REF!),KS$2+2,FALSE),0)</f>
        <v>#REF!</v>
      </c>
      <c r="KT38" t="e" cm="1">
        <f t="array" ref="KT38">_xlfn.IFNA(VLOOKUP($A38,TRANSPOSE(#REF!),KT$2+2,FALSE),0)</f>
        <v>#REF!</v>
      </c>
      <c r="KU38" t="e" cm="1">
        <f t="array" ref="KU38">_xlfn.IFNA(VLOOKUP($A38,TRANSPOSE(#REF!),KU$2+2,FALSE),0)</f>
        <v>#REF!</v>
      </c>
      <c r="KV38" t="e" cm="1">
        <f t="array" ref="KV38">_xlfn.IFNA(VLOOKUP($A38,TRANSPOSE(#REF!),KV$2+2,FALSE),0)</f>
        <v>#REF!</v>
      </c>
      <c r="KW38" t="e" cm="1">
        <f t="array" ref="KW38">_xlfn.IFNA(VLOOKUP($A38,TRANSPOSE(#REF!),KW$2+2,FALSE),0)</f>
        <v>#REF!</v>
      </c>
      <c r="KX38" t="e" cm="1">
        <f t="array" ref="KX38">_xlfn.IFNA(VLOOKUP($A38,TRANSPOSE(#REF!),KX$2+2,FALSE),0)</f>
        <v>#REF!</v>
      </c>
      <c r="KY38" t="e" cm="1">
        <f t="array" ref="KY38">_xlfn.IFNA(VLOOKUP($A38,TRANSPOSE(#REF!),KY$2+2,FALSE),0)</f>
        <v>#REF!</v>
      </c>
      <c r="KZ38" t="e" cm="1">
        <f t="array" ref="KZ38">_xlfn.IFNA(VLOOKUP($A38,TRANSPOSE(#REF!),KZ$2+2,FALSE),0)</f>
        <v>#REF!</v>
      </c>
      <c r="LA38" t="e" cm="1">
        <f t="array" ref="LA38">_xlfn.IFNA(VLOOKUP($A38,TRANSPOSE(#REF!),LA$2+2,FALSE),0)</f>
        <v>#REF!</v>
      </c>
      <c r="LB38" t="e" cm="1">
        <f t="array" ref="LB38">_xlfn.IFNA(VLOOKUP($A38,TRANSPOSE(#REF!),LB$2+2,FALSE),0)</f>
        <v>#REF!</v>
      </c>
      <c r="LC38" t="e" cm="1">
        <f t="array" ref="LC38">_xlfn.IFNA(VLOOKUP($A38,TRANSPOSE(#REF!),LC$2+2,FALSE),0)</f>
        <v>#REF!</v>
      </c>
      <c r="LD38" t="e" cm="1">
        <f t="array" ref="LD38">_xlfn.IFNA(VLOOKUP($A38,TRANSPOSE(#REF!),LD$2+2,FALSE),0)</f>
        <v>#REF!</v>
      </c>
      <c r="LE38" t="e" cm="1">
        <f t="array" ref="LE38">_xlfn.IFNA(VLOOKUP($A38,TRANSPOSE(#REF!),LE$2+2,FALSE),0)</f>
        <v>#REF!</v>
      </c>
      <c r="LF38" t="e" cm="1">
        <f t="array" ref="LF38">_xlfn.IFNA(VLOOKUP($A38,TRANSPOSE(#REF!),LF$2+2,FALSE),0)</f>
        <v>#REF!</v>
      </c>
      <c r="LG38" t="e" cm="1">
        <f t="array" ref="LG38">_xlfn.IFNA(VLOOKUP($A38,TRANSPOSE(#REF!),LG$2+2,FALSE),0)</f>
        <v>#REF!</v>
      </c>
      <c r="LH38" t="e" cm="1">
        <f t="array" ref="LH38">_xlfn.IFNA(VLOOKUP($A38,TRANSPOSE(#REF!),LH$2+2,FALSE),0)</f>
        <v>#REF!</v>
      </c>
      <c r="LI38" t="e" cm="1">
        <f t="array" ref="LI38">_xlfn.IFNA(VLOOKUP($A38,TRANSPOSE(#REF!),LI$2+2,FALSE),0)</f>
        <v>#REF!</v>
      </c>
      <c r="LJ38" t="e" cm="1">
        <f t="array" ref="LJ38">_xlfn.IFNA(VLOOKUP($A38,TRANSPOSE(#REF!),LJ$2+2,FALSE),0)</f>
        <v>#REF!</v>
      </c>
      <c r="LK38" t="e" cm="1">
        <f t="array" ref="LK38">_xlfn.IFNA(VLOOKUP($A38,TRANSPOSE(#REF!),LK$2+2,FALSE),0)</f>
        <v>#REF!</v>
      </c>
      <c r="LL38" t="e" cm="1">
        <f t="array" ref="LL38">_xlfn.IFNA(VLOOKUP($A38,TRANSPOSE(#REF!),LL$2+2,FALSE),0)</f>
        <v>#REF!</v>
      </c>
      <c r="LM38" t="e" cm="1">
        <f t="array" ref="LM38">_xlfn.IFNA(VLOOKUP($A38,TRANSPOSE(#REF!),LM$2+2,FALSE),0)</f>
        <v>#REF!</v>
      </c>
      <c r="LN38" t="e" cm="1">
        <f t="array" ref="LN38">_xlfn.IFNA(VLOOKUP($A38,TRANSPOSE(#REF!),LN$2+2,FALSE),0)</f>
        <v>#REF!</v>
      </c>
      <c r="LO38" t="e" cm="1">
        <f t="array" ref="LO38">_xlfn.IFNA(VLOOKUP($A38,TRANSPOSE(#REF!),LO$2+2,FALSE),0)</f>
        <v>#REF!</v>
      </c>
      <c r="LP38" t="e" cm="1">
        <f t="array" ref="LP38">_xlfn.IFNA(VLOOKUP($A38,TRANSPOSE(#REF!),LP$2+2,FALSE),0)</f>
        <v>#REF!</v>
      </c>
      <c r="LQ38" t="e" cm="1">
        <f t="array" ref="LQ38">_xlfn.IFNA(VLOOKUP($A38,TRANSPOSE(#REF!),LQ$2+2,FALSE),0)</f>
        <v>#REF!</v>
      </c>
      <c r="LR38" t="e" cm="1">
        <f t="array" ref="LR38">_xlfn.IFNA(VLOOKUP($A38,TRANSPOSE(#REF!),LR$2+2,FALSE),0)</f>
        <v>#REF!</v>
      </c>
      <c r="LS38" t="e" cm="1">
        <f t="array" ref="LS38">_xlfn.IFNA(VLOOKUP($A38,TRANSPOSE(#REF!),LS$2+2,FALSE),0)</f>
        <v>#REF!</v>
      </c>
      <c r="LT38" t="e" cm="1">
        <f t="array" ref="LT38">_xlfn.IFNA(VLOOKUP($A38,TRANSPOSE(#REF!),LT$2+2,FALSE),0)</f>
        <v>#REF!</v>
      </c>
      <c r="LU38" t="e" cm="1">
        <f t="array" ref="LU38">_xlfn.IFNA(VLOOKUP($A38,TRANSPOSE(#REF!),LU$2+2,FALSE),0)</f>
        <v>#REF!</v>
      </c>
      <c r="LV38" t="e" cm="1">
        <f t="array" ref="LV38">_xlfn.IFNA(VLOOKUP($A38,TRANSPOSE(#REF!),LV$2+2,FALSE),0)</f>
        <v>#REF!</v>
      </c>
      <c r="LW38" t="e" cm="1">
        <f t="array" ref="LW38">_xlfn.IFNA(VLOOKUP($A38,TRANSPOSE(#REF!),LW$2+2,FALSE),0)</f>
        <v>#REF!</v>
      </c>
      <c r="LX38" t="e" cm="1">
        <f t="array" ref="LX38">_xlfn.IFNA(VLOOKUP($A38,TRANSPOSE(#REF!),LX$2+2,FALSE),0)</f>
        <v>#REF!</v>
      </c>
      <c r="LY38" t="e" cm="1">
        <f t="array" ref="LY38">_xlfn.IFNA(VLOOKUP($A38,TRANSPOSE(#REF!),LY$2+2,FALSE),0)</f>
        <v>#REF!</v>
      </c>
      <c r="LZ38" t="e" cm="1">
        <f t="array" ref="LZ38">_xlfn.IFNA(VLOOKUP($A38,TRANSPOSE(#REF!),LZ$2+2,FALSE),0)</f>
        <v>#REF!</v>
      </c>
      <c r="MA38" t="e" cm="1">
        <f t="array" ref="MA38">_xlfn.IFNA(VLOOKUP($A38,TRANSPOSE(#REF!),MA$2+2,FALSE),0)</f>
        <v>#REF!</v>
      </c>
      <c r="MB38" t="e" cm="1">
        <f t="array" ref="MB38">_xlfn.IFNA(VLOOKUP($A38,TRANSPOSE(#REF!),MB$2+2,FALSE),0)</f>
        <v>#REF!</v>
      </c>
      <c r="MC38" t="e" cm="1">
        <f t="array" ref="MC38">_xlfn.IFNA(VLOOKUP($A38,TRANSPOSE(#REF!),MC$2+2,FALSE),0)</f>
        <v>#REF!</v>
      </c>
      <c r="MD38" t="e" cm="1">
        <f t="array" ref="MD38">_xlfn.IFNA(VLOOKUP($A38,TRANSPOSE(#REF!),MD$2+2,FALSE),0)</f>
        <v>#REF!</v>
      </c>
      <c r="ME38" t="e" cm="1">
        <f t="array" ref="ME38">_xlfn.IFNA(VLOOKUP($A38,TRANSPOSE(#REF!),ME$2+2,FALSE),0)</f>
        <v>#REF!</v>
      </c>
      <c r="MF38" t="e" cm="1">
        <f t="array" ref="MF38">_xlfn.IFNA(VLOOKUP($A38,TRANSPOSE(#REF!),MF$2+2,FALSE),0)</f>
        <v>#REF!</v>
      </c>
      <c r="MG38" t="e" cm="1">
        <f t="array" ref="MG38">_xlfn.IFNA(VLOOKUP($A38,TRANSPOSE(#REF!),MG$2+2,FALSE),0)</f>
        <v>#REF!</v>
      </c>
      <c r="MH38" t="e" cm="1">
        <f t="array" ref="MH38">_xlfn.IFNA(VLOOKUP($A38,TRANSPOSE(#REF!),MH$2+2,FALSE),0)</f>
        <v>#REF!</v>
      </c>
      <c r="MI38" t="e" cm="1">
        <f t="array" ref="MI38">_xlfn.IFNA(VLOOKUP($A38,TRANSPOSE(#REF!),MI$2+2,FALSE),0)</f>
        <v>#REF!</v>
      </c>
      <c r="MJ38" t="e" cm="1">
        <f t="array" ref="MJ38">_xlfn.IFNA(VLOOKUP($A38,TRANSPOSE(#REF!),MJ$2+2,FALSE),0)</f>
        <v>#REF!</v>
      </c>
      <c r="MK38" t="e" cm="1">
        <f t="array" ref="MK38">_xlfn.IFNA(VLOOKUP($A38,TRANSPOSE(#REF!),MK$2+2,FALSE),0)</f>
        <v>#REF!</v>
      </c>
      <c r="ML38" t="e" cm="1">
        <f t="array" ref="ML38">_xlfn.IFNA(VLOOKUP($A38,TRANSPOSE(#REF!),ML$2+2,FALSE),0)</f>
        <v>#REF!</v>
      </c>
      <c r="MM38" t="e" cm="1">
        <f t="array" ref="MM38">_xlfn.IFNA(VLOOKUP($A38,TRANSPOSE(#REF!),MM$2+2,FALSE),0)</f>
        <v>#REF!</v>
      </c>
      <c r="MN38" t="e" cm="1">
        <f t="array" ref="MN38">_xlfn.IFNA(VLOOKUP($A38,TRANSPOSE(#REF!),MN$2+2,FALSE),0)</f>
        <v>#REF!</v>
      </c>
      <c r="MO38" t="e" cm="1">
        <f t="array" ref="MO38">_xlfn.IFNA(VLOOKUP($A38,TRANSPOSE(#REF!),MO$2+2,FALSE),0)</f>
        <v>#REF!</v>
      </c>
      <c r="MP38" t="e" cm="1">
        <f t="array" ref="MP38">_xlfn.IFNA(VLOOKUP($A38,TRANSPOSE(#REF!),MP$2+2,FALSE),0)</f>
        <v>#REF!</v>
      </c>
      <c r="MQ38" t="e" cm="1">
        <f t="array" ref="MQ38">_xlfn.IFNA(VLOOKUP($A38,TRANSPOSE(#REF!),MQ$2+2,FALSE),0)</f>
        <v>#REF!</v>
      </c>
      <c r="MR38" t="e" cm="1">
        <f t="array" ref="MR38">_xlfn.IFNA(VLOOKUP($A38,TRANSPOSE(#REF!),MR$2+2,FALSE),0)</f>
        <v>#REF!</v>
      </c>
      <c r="MS38" t="e" cm="1">
        <f t="array" ref="MS38">_xlfn.IFNA(VLOOKUP($A38,TRANSPOSE(#REF!),MS$2+2,FALSE),0)</f>
        <v>#REF!</v>
      </c>
      <c r="MT38" t="e" cm="1">
        <f t="array" ref="MT38">_xlfn.IFNA(VLOOKUP($A38,TRANSPOSE(#REF!),MT$2+2,FALSE),0)</f>
        <v>#REF!</v>
      </c>
      <c r="MU38" t="e" cm="1">
        <f t="array" ref="MU38">_xlfn.IFNA(VLOOKUP($A38,TRANSPOSE(#REF!),MU$2+2,FALSE),0)</f>
        <v>#REF!</v>
      </c>
      <c r="MV38" t="e" cm="1">
        <f t="array" ref="MV38">_xlfn.IFNA(VLOOKUP($A38,TRANSPOSE(#REF!),MV$2+2,FALSE),0)</f>
        <v>#REF!</v>
      </c>
      <c r="MW38" t="e" cm="1">
        <f t="array" ref="MW38">_xlfn.IFNA(VLOOKUP($A38,TRANSPOSE(#REF!),MW$2+2,FALSE),0)</f>
        <v>#REF!</v>
      </c>
      <c r="MX38" t="e" cm="1">
        <f t="array" ref="MX38">_xlfn.IFNA(VLOOKUP($A38,TRANSPOSE(#REF!),MX$2+2,FALSE),0)</f>
        <v>#REF!</v>
      </c>
      <c r="MY38" t="e" cm="1">
        <f t="array" ref="MY38">_xlfn.IFNA(VLOOKUP($A38,TRANSPOSE(#REF!),MY$2+2,FALSE),0)</f>
        <v>#REF!</v>
      </c>
      <c r="MZ38" t="e" cm="1">
        <f t="array" ref="MZ38">_xlfn.IFNA(VLOOKUP($A38,TRANSPOSE(#REF!),MZ$2+2,FALSE),0)</f>
        <v>#REF!</v>
      </c>
      <c r="NA38" t="e" cm="1">
        <f t="array" ref="NA38">_xlfn.IFNA(VLOOKUP($A38,TRANSPOSE(#REF!),NA$2+2,FALSE),0)</f>
        <v>#REF!</v>
      </c>
      <c r="NB38" t="e" cm="1">
        <f t="array" ref="NB38">_xlfn.IFNA(VLOOKUP($A38,TRANSPOSE(#REF!),NB$2+2,FALSE),0)</f>
        <v>#REF!</v>
      </c>
      <c r="NC38" t="e" cm="1">
        <f t="array" ref="NC38">_xlfn.IFNA(VLOOKUP($A38,TRANSPOSE(#REF!),NC$2+2,FALSE),0)</f>
        <v>#REF!</v>
      </c>
      <c r="ND38" t="e" cm="1">
        <f t="array" ref="ND38">_xlfn.IFNA(VLOOKUP($A38,TRANSPOSE(#REF!),ND$2+2,FALSE),0)</f>
        <v>#REF!</v>
      </c>
      <c r="NE38" t="e" cm="1">
        <f t="array" ref="NE38">_xlfn.IFNA(VLOOKUP($A38,TRANSPOSE(#REF!),NE$2+2,FALSE),0)</f>
        <v>#REF!</v>
      </c>
      <c r="NF38" t="e" cm="1">
        <f t="array" ref="NF38">_xlfn.IFNA(VLOOKUP($A38,TRANSPOSE(#REF!),NF$2+2,FALSE),0)</f>
        <v>#REF!</v>
      </c>
      <c r="NG38" t="e" cm="1">
        <f t="array" ref="NG38">_xlfn.IFNA(VLOOKUP($A38,TRANSPOSE(#REF!),NG$2+2,FALSE),0)</f>
        <v>#REF!</v>
      </c>
      <c r="NH38" t="e" cm="1">
        <f t="array" ref="NH38">_xlfn.IFNA(VLOOKUP($A38,TRANSPOSE(#REF!),NH$2+2,FALSE),0)</f>
        <v>#REF!</v>
      </c>
      <c r="NI38" t="e" cm="1">
        <f t="array" ref="NI38">_xlfn.IFNA(VLOOKUP($A38,TRANSPOSE(#REF!),NI$2+2,FALSE),0)</f>
        <v>#REF!</v>
      </c>
      <c r="NJ38" t="e" cm="1">
        <f t="array" ref="NJ38">_xlfn.IFNA(VLOOKUP($A38,TRANSPOSE(#REF!),NJ$2+2,FALSE),0)</f>
        <v>#REF!</v>
      </c>
      <c r="NL38" t="e">
        <f t="shared" si="0"/>
        <v>#REF!</v>
      </c>
      <c r="NM38" t="e">
        <f t="shared" si="1"/>
        <v>#REF!</v>
      </c>
    </row>
    <row r="39" spans="1:377" x14ac:dyDescent="0.3">
      <c r="A39" t="str">
        <v>PDE02_04</v>
      </c>
      <c r="B39" t="str">
        <v>Elektriciteit</v>
      </c>
      <c r="C39" t="str">
        <v>Conversion</v>
      </c>
      <c r="D39" t="str">
        <v>Power DE</v>
      </c>
      <c r="E39" t="str">
        <v>Generation</v>
      </c>
      <c r="F39" t="str">
        <v>Electricity DE</v>
      </c>
      <c r="G39" t="str">
        <v>Electricity from CCGT old - Power DE</v>
      </c>
      <c r="H39" t="str">
        <v>[GW]</v>
      </c>
      <c r="I39">
        <f>_xlfn.IFNA(VLOOKUP(A39,'[1]PASTE Cap_Investment'!A:B,2,FALSE),0)</f>
        <v>0</v>
      </c>
      <c r="J39" t="e" cm="1">
        <f t="array" ref="J39">_xlfn.IFNA(VLOOKUP($A39,TRANSPOSE(#REF!),J$2+2,FALSE),0)</f>
        <v>#REF!</v>
      </c>
      <c r="K39" t="e" cm="1">
        <f t="array" ref="K39">_xlfn.IFNA(VLOOKUP($A39,TRANSPOSE(#REF!),K$2+2,FALSE),0)</f>
        <v>#REF!</v>
      </c>
      <c r="L39" t="e" cm="1">
        <f t="array" ref="L39">_xlfn.IFNA(VLOOKUP($A39,TRANSPOSE(#REF!),L$2+2,FALSE),0)</f>
        <v>#REF!</v>
      </c>
      <c r="M39" t="e" cm="1">
        <f t="array" ref="M39">_xlfn.IFNA(VLOOKUP($A39,TRANSPOSE(#REF!),M$2+2,FALSE),0)</f>
        <v>#REF!</v>
      </c>
      <c r="N39" t="e" cm="1">
        <f t="array" ref="N39">_xlfn.IFNA(VLOOKUP($A39,TRANSPOSE(#REF!),N$2+2,FALSE),0)</f>
        <v>#REF!</v>
      </c>
      <c r="O39" t="e" cm="1">
        <f t="array" ref="O39">_xlfn.IFNA(VLOOKUP($A39,TRANSPOSE(#REF!),O$2+2,FALSE),0)</f>
        <v>#REF!</v>
      </c>
      <c r="P39" t="e" cm="1">
        <f t="array" ref="P39">_xlfn.IFNA(VLOOKUP($A39,TRANSPOSE(#REF!),P$2+2,FALSE),0)</f>
        <v>#REF!</v>
      </c>
      <c r="Q39" t="e" cm="1">
        <f t="array" ref="Q39">_xlfn.IFNA(VLOOKUP($A39,TRANSPOSE(#REF!),Q$2+2,FALSE),0)</f>
        <v>#REF!</v>
      </c>
      <c r="R39" t="e" cm="1">
        <f t="array" ref="R39">_xlfn.IFNA(VLOOKUP($A39,TRANSPOSE(#REF!),R$2+2,FALSE),0)</f>
        <v>#REF!</v>
      </c>
      <c r="S39" t="e" cm="1">
        <f t="array" ref="S39">_xlfn.IFNA(VLOOKUP($A39,TRANSPOSE(#REF!),S$2+2,FALSE),0)</f>
        <v>#REF!</v>
      </c>
      <c r="T39" t="e" cm="1">
        <f t="array" ref="T39">_xlfn.IFNA(VLOOKUP($A39,TRANSPOSE(#REF!),T$2+2,FALSE),0)</f>
        <v>#REF!</v>
      </c>
      <c r="U39" t="e" cm="1">
        <f t="array" ref="U39">_xlfn.IFNA(VLOOKUP($A39,TRANSPOSE(#REF!),U$2+2,FALSE),0)</f>
        <v>#REF!</v>
      </c>
      <c r="V39" t="e" cm="1">
        <f t="array" ref="V39">_xlfn.IFNA(VLOOKUP($A39,TRANSPOSE(#REF!),V$2+2,FALSE),0)</f>
        <v>#REF!</v>
      </c>
      <c r="W39" t="e" cm="1">
        <f t="array" ref="W39">_xlfn.IFNA(VLOOKUP($A39,TRANSPOSE(#REF!),W$2+2,FALSE),0)</f>
        <v>#REF!</v>
      </c>
      <c r="X39" t="e" cm="1">
        <f t="array" ref="X39">_xlfn.IFNA(VLOOKUP($A39,TRANSPOSE(#REF!),X$2+2,FALSE),0)</f>
        <v>#REF!</v>
      </c>
      <c r="Y39" t="e" cm="1">
        <f t="array" ref="Y39">_xlfn.IFNA(VLOOKUP($A39,TRANSPOSE(#REF!),Y$2+2,FALSE),0)</f>
        <v>#REF!</v>
      </c>
      <c r="Z39" t="e" cm="1">
        <f t="array" ref="Z39">_xlfn.IFNA(VLOOKUP($A39,TRANSPOSE(#REF!),Z$2+2,FALSE),0)</f>
        <v>#REF!</v>
      </c>
      <c r="AA39" t="e" cm="1">
        <f t="array" ref="AA39">_xlfn.IFNA(VLOOKUP($A39,TRANSPOSE(#REF!),AA$2+2,FALSE),0)</f>
        <v>#REF!</v>
      </c>
      <c r="AB39" t="e" cm="1">
        <f t="array" ref="AB39">_xlfn.IFNA(VLOOKUP($A39,TRANSPOSE(#REF!),AB$2+2,FALSE),0)</f>
        <v>#REF!</v>
      </c>
      <c r="AC39" t="e" cm="1">
        <f t="array" ref="AC39">_xlfn.IFNA(VLOOKUP($A39,TRANSPOSE(#REF!),AC$2+2,FALSE),0)</f>
        <v>#REF!</v>
      </c>
      <c r="AD39" t="e" cm="1">
        <f t="array" ref="AD39">_xlfn.IFNA(VLOOKUP($A39,TRANSPOSE(#REF!),AD$2+2,FALSE),0)</f>
        <v>#REF!</v>
      </c>
      <c r="AE39" t="e" cm="1">
        <f t="array" ref="AE39">_xlfn.IFNA(VLOOKUP($A39,TRANSPOSE(#REF!),AE$2+2,FALSE),0)</f>
        <v>#REF!</v>
      </c>
      <c r="AF39" t="e" cm="1">
        <f t="array" ref="AF39">_xlfn.IFNA(VLOOKUP($A39,TRANSPOSE(#REF!),AF$2+2,FALSE),0)</f>
        <v>#REF!</v>
      </c>
      <c r="AG39" t="e" cm="1">
        <f t="array" ref="AG39">_xlfn.IFNA(VLOOKUP($A39,TRANSPOSE(#REF!),AG$2+2,FALSE),0)</f>
        <v>#REF!</v>
      </c>
      <c r="AH39" t="e" cm="1">
        <f t="array" ref="AH39">_xlfn.IFNA(VLOOKUP($A39,TRANSPOSE(#REF!),AH$2+2,FALSE),0)</f>
        <v>#REF!</v>
      </c>
      <c r="AI39" t="e" cm="1">
        <f t="array" ref="AI39">_xlfn.IFNA(VLOOKUP($A39,TRANSPOSE(#REF!),AI$2+2,FALSE),0)</f>
        <v>#REF!</v>
      </c>
      <c r="AJ39" t="e" cm="1">
        <f t="array" ref="AJ39">_xlfn.IFNA(VLOOKUP($A39,TRANSPOSE(#REF!),AJ$2+2,FALSE),0)</f>
        <v>#REF!</v>
      </c>
      <c r="AK39" t="e" cm="1">
        <f t="array" ref="AK39">_xlfn.IFNA(VLOOKUP($A39,TRANSPOSE(#REF!),AK$2+2,FALSE),0)</f>
        <v>#REF!</v>
      </c>
      <c r="AL39" t="e" cm="1">
        <f t="array" ref="AL39">_xlfn.IFNA(VLOOKUP($A39,TRANSPOSE(#REF!),AL$2+2,FALSE),0)</f>
        <v>#REF!</v>
      </c>
      <c r="AM39" t="e" cm="1">
        <f t="array" ref="AM39">_xlfn.IFNA(VLOOKUP($A39,TRANSPOSE(#REF!),AM$2+2,FALSE),0)</f>
        <v>#REF!</v>
      </c>
      <c r="AN39" t="e" cm="1">
        <f t="array" ref="AN39">_xlfn.IFNA(VLOOKUP($A39,TRANSPOSE(#REF!),AN$2+2,FALSE),0)</f>
        <v>#REF!</v>
      </c>
      <c r="AO39" t="e" cm="1">
        <f t="array" ref="AO39">_xlfn.IFNA(VLOOKUP($A39,TRANSPOSE(#REF!),AO$2+2,FALSE),0)</f>
        <v>#REF!</v>
      </c>
      <c r="AP39" t="e" cm="1">
        <f t="array" ref="AP39">_xlfn.IFNA(VLOOKUP($A39,TRANSPOSE(#REF!),AP$2+2,FALSE),0)</f>
        <v>#REF!</v>
      </c>
      <c r="AQ39" t="e" cm="1">
        <f t="array" ref="AQ39">_xlfn.IFNA(VLOOKUP($A39,TRANSPOSE(#REF!),AQ$2+2,FALSE),0)</f>
        <v>#REF!</v>
      </c>
      <c r="AR39" t="e" cm="1">
        <f t="array" ref="AR39">_xlfn.IFNA(VLOOKUP($A39,TRANSPOSE(#REF!),AR$2+2,FALSE),0)</f>
        <v>#REF!</v>
      </c>
      <c r="AS39" t="e" cm="1">
        <f t="array" ref="AS39">_xlfn.IFNA(VLOOKUP($A39,TRANSPOSE(#REF!),AS$2+2,FALSE),0)</f>
        <v>#REF!</v>
      </c>
      <c r="AT39" t="e" cm="1">
        <f t="array" ref="AT39">_xlfn.IFNA(VLOOKUP($A39,TRANSPOSE(#REF!),AT$2+2,FALSE),0)</f>
        <v>#REF!</v>
      </c>
      <c r="AU39" t="e" cm="1">
        <f t="array" ref="AU39">_xlfn.IFNA(VLOOKUP($A39,TRANSPOSE(#REF!),AU$2+2,FALSE),0)</f>
        <v>#REF!</v>
      </c>
      <c r="AV39" t="e" cm="1">
        <f t="array" ref="AV39">_xlfn.IFNA(VLOOKUP($A39,TRANSPOSE(#REF!),AV$2+2,FALSE),0)</f>
        <v>#REF!</v>
      </c>
      <c r="AW39" t="e" cm="1">
        <f t="array" ref="AW39">_xlfn.IFNA(VLOOKUP($A39,TRANSPOSE(#REF!),AW$2+2,FALSE),0)</f>
        <v>#REF!</v>
      </c>
      <c r="AX39" t="e" cm="1">
        <f t="array" ref="AX39">_xlfn.IFNA(VLOOKUP($A39,TRANSPOSE(#REF!),AX$2+2,FALSE),0)</f>
        <v>#REF!</v>
      </c>
      <c r="AY39" t="e" cm="1">
        <f t="array" ref="AY39">_xlfn.IFNA(VLOOKUP($A39,TRANSPOSE(#REF!),AY$2+2,FALSE),0)</f>
        <v>#REF!</v>
      </c>
      <c r="AZ39" t="e" cm="1">
        <f t="array" ref="AZ39">_xlfn.IFNA(VLOOKUP($A39,TRANSPOSE(#REF!),AZ$2+2,FALSE),0)</f>
        <v>#REF!</v>
      </c>
      <c r="BA39" t="e" cm="1">
        <f t="array" ref="BA39">_xlfn.IFNA(VLOOKUP($A39,TRANSPOSE(#REF!),BA$2+2,FALSE),0)</f>
        <v>#REF!</v>
      </c>
      <c r="BB39" t="e" cm="1">
        <f t="array" ref="BB39">_xlfn.IFNA(VLOOKUP($A39,TRANSPOSE(#REF!),BB$2+2,FALSE),0)</f>
        <v>#REF!</v>
      </c>
      <c r="BC39" t="e" cm="1">
        <f t="array" ref="BC39">_xlfn.IFNA(VLOOKUP($A39,TRANSPOSE(#REF!),BC$2+2,FALSE),0)</f>
        <v>#REF!</v>
      </c>
      <c r="BD39" t="e" cm="1">
        <f t="array" ref="BD39">_xlfn.IFNA(VLOOKUP($A39,TRANSPOSE(#REF!),BD$2+2,FALSE),0)</f>
        <v>#REF!</v>
      </c>
      <c r="BE39" t="e" cm="1">
        <f t="array" ref="BE39">_xlfn.IFNA(VLOOKUP($A39,TRANSPOSE(#REF!),BE$2+2,FALSE),0)</f>
        <v>#REF!</v>
      </c>
      <c r="BF39" t="e" cm="1">
        <f t="array" ref="BF39">_xlfn.IFNA(VLOOKUP($A39,TRANSPOSE(#REF!),BF$2+2,FALSE),0)</f>
        <v>#REF!</v>
      </c>
      <c r="BG39" t="e" cm="1">
        <f t="array" ref="BG39">_xlfn.IFNA(VLOOKUP($A39,TRANSPOSE(#REF!),BG$2+2,FALSE),0)</f>
        <v>#REF!</v>
      </c>
      <c r="BH39" t="e" cm="1">
        <f t="array" ref="BH39">_xlfn.IFNA(VLOOKUP($A39,TRANSPOSE(#REF!),BH$2+2,FALSE),0)</f>
        <v>#REF!</v>
      </c>
      <c r="BI39" t="e" cm="1">
        <f t="array" ref="BI39">_xlfn.IFNA(VLOOKUP($A39,TRANSPOSE(#REF!),BI$2+2,FALSE),0)</f>
        <v>#REF!</v>
      </c>
      <c r="BJ39" t="e" cm="1">
        <f t="array" ref="BJ39">_xlfn.IFNA(VLOOKUP($A39,TRANSPOSE(#REF!),BJ$2+2,FALSE),0)</f>
        <v>#REF!</v>
      </c>
      <c r="BK39" t="e" cm="1">
        <f t="array" ref="BK39">_xlfn.IFNA(VLOOKUP($A39,TRANSPOSE(#REF!),BK$2+2,FALSE),0)</f>
        <v>#REF!</v>
      </c>
      <c r="BL39" t="e" cm="1">
        <f t="array" ref="BL39">_xlfn.IFNA(VLOOKUP($A39,TRANSPOSE(#REF!),BL$2+2,FALSE),0)</f>
        <v>#REF!</v>
      </c>
      <c r="BM39" t="e" cm="1">
        <f t="array" ref="BM39">_xlfn.IFNA(VLOOKUP($A39,TRANSPOSE(#REF!),BM$2+2,FALSE),0)</f>
        <v>#REF!</v>
      </c>
      <c r="BN39" t="e" cm="1">
        <f t="array" ref="BN39">_xlfn.IFNA(VLOOKUP($A39,TRANSPOSE(#REF!),BN$2+2,FALSE),0)</f>
        <v>#REF!</v>
      </c>
      <c r="BO39" t="e" cm="1">
        <f t="array" ref="BO39">_xlfn.IFNA(VLOOKUP($A39,TRANSPOSE(#REF!),BO$2+2,FALSE),0)</f>
        <v>#REF!</v>
      </c>
      <c r="BP39" t="e" cm="1">
        <f t="array" ref="BP39">_xlfn.IFNA(VLOOKUP($A39,TRANSPOSE(#REF!),BP$2+2,FALSE),0)</f>
        <v>#REF!</v>
      </c>
      <c r="BQ39" t="e" cm="1">
        <f t="array" ref="BQ39">_xlfn.IFNA(VLOOKUP($A39,TRANSPOSE(#REF!),BQ$2+2,FALSE),0)</f>
        <v>#REF!</v>
      </c>
      <c r="BR39" t="e" cm="1">
        <f t="array" ref="BR39">_xlfn.IFNA(VLOOKUP($A39,TRANSPOSE(#REF!),BR$2+2,FALSE),0)</f>
        <v>#REF!</v>
      </c>
      <c r="BS39" t="e" cm="1">
        <f t="array" ref="BS39">_xlfn.IFNA(VLOOKUP($A39,TRANSPOSE(#REF!),BS$2+2,FALSE),0)</f>
        <v>#REF!</v>
      </c>
      <c r="BT39" t="e" cm="1">
        <f t="array" ref="BT39">_xlfn.IFNA(VLOOKUP($A39,TRANSPOSE(#REF!),BT$2+2,FALSE),0)</f>
        <v>#REF!</v>
      </c>
      <c r="BU39" t="e" cm="1">
        <f t="array" ref="BU39">_xlfn.IFNA(VLOOKUP($A39,TRANSPOSE(#REF!),BU$2+2,FALSE),0)</f>
        <v>#REF!</v>
      </c>
      <c r="BV39" t="e" cm="1">
        <f t="array" ref="BV39">_xlfn.IFNA(VLOOKUP($A39,TRANSPOSE(#REF!),BV$2+2,FALSE),0)</f>
        <v>#REF!</v>
      </c>
      <c r="BW39" t="e" cm="1">
        <f t="array" ref="BW39">_xlfn.IFNA(VLOOKUP($A39,TRANSPOSE(#REF!),BW$2+2,FALSE),0)</f>
        <v>#REF!</v>
      </c>
      <c r="BX39" t="e" cm="1">
        <f t="array" ref="BX39">_xlfn.IFNA(VLOOKUP($A39,TRANSPOSE(#REF!),BX$2+2,FALSE),0)</f>
        <v>#REF!</v>
      </c>
      <c r="BY39" t="e" cm="1">
        <f t="array" ref="BY39">_xlfn.IFNA(VLOOKUP($A39,TRANSPOSE(#REF!),BY$2+2,FALSE),0)</f>
        <v>#REF!</v>
      </c>
      <c r="BZ39" t="e" cm="1">
        <f t="array" ref="BZ39">_xlfn.IFNA(VLOOKUP($A39,TRANSPOSE(#REF!),BZ$2+2,FALSE),0)</f>
        <v>#REF!</v>
      </c>
      <c r="CA39" t="e" cm="1">
        <f t="array" ref="CA39">_xlfn.IFNA(VLOOKUP($A39,TRANSPOSE(#REF!),CA$2+2,FALSE),0)</f>
        <v>#REF!</v>
      </c>
      <c r="CB39" t="e" cm="1">
        <f t="array" ref="CB39">_xlfn.IFNA(VLOOKUP($A39,TRANSPOSE(#REF!),CB$2+2,FALSE),0)</f>
        <v>#REF!</v>
      </c>
      <c r="CC39" t="e" cm="1">
        <f t="array" ref="CC39">_xlfn.IFNA(VLOOKUP($A39,TRANSPOSE(#REF!),CC$2+2,FALSE),0)</f>
        <v>#REF!</v>
      </c>
      <c r="CD39" t="e" cm="1">
        <f t="array" ref="CD39">_xlfn.IFNA(VLOOKUP($A39,TRANSPOSE(#REF!),CD$2+2,FALSE),0)</f>
        <v>#REF!</v>
      </c>
      <c r="CE39" t="e" cm="1">
        <f t="array" ref="CE39">_xlfn.IFNA(VLOOKUP($A39,TRANSPOSE(#REF!),CE$2+2,FALSE),0)</f>
        <v>#REF!</v>
      </c>
      <c r="CF39" t="e" cm="1">
        <f t="array" ref="CF39">_xlfn.IFNA(VLOOKUP($A39,TRANSPOSE(#REF!),CF$2+2,FALSE),0)</f>
        <v>#REF!</v>
      </c>
      <c r="CG39" t="e" cm="1">
        <f t="array" ref="CG39">_xlfn.IFNA(VLOOKUP($A39,TRANSPOSE(#REF!),CG$2+2,FALSE),0)</f>
        <v>#REF!</v>
      </c>
      <c r="CH39" t="e" cm="1">
        <f t="array" ref="CH39">_xlfn.IFNA(VLOOKUP($A39,TRANSPOSE(#REF!),CH$2+2,FALSE),0)</f>
        <v>#REF!</v>
      </c>
      <c r="CI39" t="e" cm="1">
        <f t="array" ref="CI39">_xlfn.IFNA(VLOOKUP($A39,TRANSPOSE(#REF!),CI$2+2,FALSE),0)</f>
        <v>#REF!</v>
      </c>
      <c r="CJ39" t="e" cm="1">
        <f t="array" ref="CJ39">_xlfn.IFNA(VLOOKUP($A39,TRANSPOSE(#REF!),CJ$2+2,FALSE),0)</f>
        <v>#REF!</v>
      </c>
      <c r="CK39" t="e" cm="1">
        <f t="array" ref="CK39">_xlfn.IFNA(VLOOKUP($A39,TRANSPOSE(#REF!),CK$2+2,FALSE),0)</f>
        <v>#REF!</v>
      </c>
      <c r="CL39" t="e" cm="1">
        <f t="array" ref="CL39">_xlfn.IFNA(VLOOKUP($A39,TRANSPOSE(#REF!),CL$2+2,FALSE),0)</f>
        <v>#REF!</v>
      </c>
      <c r="CM39" t="e" cm="1">
        <f t="array" ref="CM39">_xlfn.IFNA(VLOOKUP($A39,TRANSPOSE(#REF!),CM$2+2,FALSE),0)</f>
        <v>#REF!</v>
      </c>
      <c r="CN39" t="e" cm="1">
        <f t="array" ref="CN39">_xlfn.IFNA(VLOOKUP($A39,TRANSPOSE(#REF!),CN$2+2,FALSE),0)</f>
        <v>#REF!</v>
      </c>
      <c r="CO39" t="e" cm="1">
        <f t="array" ref="CO39">_xlfn.IFNA(VLOOKUP($A39,TRANSPOSE(#REF!),CO$2+2,FALSE),0)</f>
        <v>#REF!</v>
      </c>
      <c r="CP39" t="e" cm="1">
        <f t="array" ref="CP39">_xlfn.IFNA(VLOOKUP($A39,TRANSPOSE(#REF!),CP$2+2,FALSE),0)</f>
        <v>#REF!</v>
      </c>
      <c r="CQ39" t="e" cm="1">
        <f t="array" ref="CQ39">_xlfn.IFNA(VLOOKUP($A39,TRANSPOSE(#REF!),CQ$2+2,FALSE),0)</f>
        <v>#REF!</v>
      </c>
      <c r="CR39" t="e" cm="1">
        <f t="array" ref="CR39">_xlfn.IFNA(VLOOKUP($A39,TRANSPOSE(#REF!),CR$2+2,FALSE),0)</f>
        <v>#REF!</v>
      </c>
      <c r="CS39" t="e" cm="1">
        <f t="array" ref="CS39">_xlfn.IFNA(VLOOKUP($A39,TRANSPOSE(#REF!),CS$2+2,FALSE),0)</f>
        <v>#REF!</v>
      </c>
      <c r="CT39" t="e" cm="1">
        <f t="array" ref="CT39">_xlfn.IFNA(VLOOKUP($A39,TRANSPOSE(#REF!),CT$2+2,FALSE),0)</f>
        <v>#REF!</v>
      </c>
      <c r="CU39" t="e" cm="1">
        <f t="array" ref="CU39">_xlfn.IFNA(VLOOKUP($A39,TRANSPOSE(#REF!),CU$2+2,FALSE),0)</f>
        <v>#REF!</v>
      </c>
      <c r="CV39" t="e" cm="1">
        <f t="array" ref="CV39">_xlfn.IFNA(VLOOKUP($A39,TRANSPOSE(#REF!),CV$2+2,FALSE),0)</f>
        <v>#REF!</v>
      </c>
      <c r="CW39" t="e" cm="1">
        <f t="array" ref="CW39">_xlfn.IFNA(VLOOKUP($A39,TRANSPOSE(#REF!),CW$2+2,FALSE),0)</f>
        <v>#REF!</v>
      </c>
      <c r="CX39" t="e" cm="1">
        <f t="array" ref="CX39">_xlfn.IFNA(VLOOKUP($A39,TRANSPOSE(#REF!),CX$2+2,FALSE),0)</f>
        <v>#REF!</v>
      </c>
      <c r="CY39" t="e" cm="1">
        <f t="array" ref="CY39">_xlfn.IFNA(VLOOKUP($A39,TRANSPOSE(#REF!),CY$2+2,FALSE),0)</f>
        <v>#REF!</v>
      </c>
      <c r="CZ39" t="e" cm="1">
        <f t="array" ref="CZ39">_xlfn.IFNA(VLOOKUP($A39,TRANSPOSE(#REF!),CZ$2+2,FALSE),0)</f>
        <v>#REF!</v>
      </c>
      <c r="DA39" t="e" cm="1">
        <f t="array" ref="DA39">_xlfn.IFNA(VLOOKUP($A39,TRANSPOSE(#REF!),DA$2+2,FALSE),0)</f>
        <v>#REF!</v>
      </c>
      <c r="DB39" t="e" cm="1">
        <f t="array" ref="DB39">_xlfn.IFNA(VLOOKUP($A39,TRANSPOSE(#REF!),DB$2+2,FALSE),0)</f>
        <v>#REF!</v>
      </c>
      <c r="DC39" t="e" cm="1">
        <f t="array" ref="DC39">_xlfn.IFNA(VLOOKUP($A39,TRANSPOSE(#REF!),DC$2+2,FALSE),0)</f>
        <v>#REF!</v>
      </c>
      <c r="DD39" t="e" cm="1">
        <f t="array" ref="DD39">_xlfn.IFNA(VLOOKUP($A39,TRANSPOSE(#REF!),DD$2+2,FALSE),0)</f>
        <v>#REF!</v>
      </c>
      <c r="DE39" t="e" cm="1">
        <f t="array" ref="DE39">_xlfn.IFNA(VLOOKUP($A39,TRANSPOSE(#REF!),DE$2+2,FALSE),0)</f>
        <v>#REF!</v>
      </c>
      <c r="DF39" t="e" cm="1">
        <f t="array" ref="DF39">_xlfn.IFNA(VLOOKUP($A39,TRANSPOSE(#REF!),DF$2+2,FALSE),0)</f>
        <v>#REF!</v>
      </c>
      <c r="DG39" t="e" cm="1">
        <f t="array" ref="DG39">_xlfn.IFNA(VLOOKUP($A39,TRANSPOSE(#REF!),DG$2+2,FALSE),0)</f>
        <v>#REF!</v>
      </c>
      <c r="DH39" t="e" cm="1">
        <f t="array" ref="DH39">_xlfn.IFNA(VLOOKUP($A39,TRANSPOSE(#REF!),DH$2+2,FALSE),0)</f>
        <v>#REF!</v>
      </c>
      <c r="DI39" t="e" cm="1">
        <f t="array" ref="DI39">_xlfn.IFNA(VLOOKUP($A39,TRANSPOSE(#REF!),DI$2+2,FALSE),0)</f>
        <v>#REF!</v>
      </c>
      <c r="DJ39" t="e" cm="1">
        <f t="array" ref="DJ39">_xlfn.IFNA(VLOOKUP($A39,TRANSPOSE(#REF!),DJ$2+2,FALSE),0)</f>
        <v>#REF!</v>
      </c>
      <c r="DK39" t="e" cm="1">
        <f t="array" ref="DK39">_xlfn.IFNA(VLOOKUP($A39,TRANSPOSE(#REF!),DK$2+2,FALSE),0)</f>
        <v>#REF!</v>
      </c>
      <c r="DL39" t="e" cm="1">
        <f t="array" ref="DL39">_xlfn.IFNA(VLOOKUP($A39,TRANSPOSE(#REF!),DL$2+2,FALSE),0)</f>
        <v>#REF!</v>
      </c>
      <c r="DM39" t="e" cm="1">
        <f t="array" ref="DM39">_xlfn.IFNA(VLOOKUP($A39,TRANSPOSE(#REF!),DM$2+2,FALSE),0)</f>
        <v>#REF!</v>
      </c>
      <c r="DN39" t="e" cm="1">
        <f t="array" ref="DN39">_xlfn.IFNA(VLOOKUP($A39,TRANSPOSE(#REF!),DN$2+2,FALSE),0)</f>
        <v>#REF!</v>
      </c>
      <c r="DO39" t="e" cm="1">
        <f t="array" ref="DO39">_xlfn.IFNA(VLOOKUP($A39,TRANSPOSE(#REF!),DO$2+2,FALSE),0)</f>
        <v>#REF!</v>
      </c>
      <c r="DP39" t="e" cm="1">
        <f t="array" ref="DP39">_xlfn.IFNA(VLOOKUP($A39,TRANSPOSE(#REF!),DP$2+2,FALSE),0)</f>
        <v>#REF!</v>
      </c>
      <c r="DQ39" t="e" cm="1">
        <f t="array" ref="DQ39">_xlfn.IFNA(VLOOKUP($A39,TRANSPOSE(#REF!),DQ$2+2,FALSE),0)</f>
        <v>#REF!</v>
      </c>
      <c r="DR39" t="e" cm="1">
        <f t="array" ref="DR39">_xlfn.IFNA(VLOOKUP($A39,TRANSPOSE(#REF!),DR$2+2,FALSE),0)</f>
        <v>#REF!</v>
      </c>
      <c r="DS39" t="e" cm="1">
        <f t="array" ref="DS39">_xlfn.IFNA(VLOOKUP($A39,TRANSPOSE(#REF!),DS$2+2,FALSE),0)</f>
        <v>#REF!</v>
      </c>
      <c r="DT39" t="e" cm="1">
        <f t="array" ref="DT39">_xlfn.IFNA(VLOOKUP($A39,TRANSPOSE(#REF!),DT$2+2,FALSE),0)</f>
        <v>#REF!</v>
      </c>
      <c r="DU39" t="e" cm="1">
        <f t="array" ref="DU39">_xlfn.IFNA(VLOOKUP($A39,TRANSPOSE(#REF!),DU$2+2,FALSE),0)</f>
        <v>#REF!</v>
      </c>
      <c r="DV39" t="e" cm="1">
        <f t="array" ref="DV39">_xlfn.IFNA(VLOOKUP($A39,TRANSPOSE(#REF!),DV$2+2,FALSE),0)</f>
        <v>#REF!</v>
      </c>
      <c r="DW39" t="e" cm="1">
        <f t="array" ref="DW39">_xlfn.IFNA(VLOOKUP($A39,TRANSPOSE(#REF!),DW$2+2,FALSE),0)</f>
        <v>#REF!</v>
      </c>
      <c r="DX39" t="e" cm="1">
        <f t="array" ref="DX39">_xlfn.IFNA(VLOOKUP($A39,TRANSPOSE(#REF!),DX$2+2,FALSE),0)</f>
        <v>#REF!</v>
      </c>
      <c r="DY39" t="e" cm="1">
        <f t="array" ref="DY39">_xlfn.IFNA(VLOOKUP($A39,TRANSPOSE(#REF!),DY$2+2,FALSE),0)</f>
        <v>#REF!</v>
      </c>
      <c r="DZ39" t="e" cm="1">
        <f t="array" ref="DZ39">_xlfn.IFNA(VLOOKUP($A39,TRANSPOSE(#REF!),DZ$2+2,FALSE),0)</f>
        <v>#REF!</v>
      </c>
      <c r="EA39" t="e" cm="1">
        <f t="array" ref="EA39">_xlfn.IFNA(VLOOKUP($A39,TRANSPOSE(#REF!),EA$2+2,FALSE),0)</f>
        <v>#REF!</v>
      </c>
      <c r="EB39" t="e" cm="1">
        <f t="array" ref="EB39">_xlfn.IFNA(VLOOKUP($A39,TRANSPOSE(#REF!),EB$2+2,FALSE),0)</f>
        <v>#REF!</v>
      </c>
      <c r="EC39" t="e" cm="1">
        <f t="array" ref="EC39">_xlfn.IFNA(VLOOKUP($A39,TRANSPOSE(#REF!),EC$2+2,FALSE),0)</f>
        <v>#REF!</v>
      </c>
      <c r="ED39" t="e" cm="1">
        <f t="array" ref="ED39">_xlfn.IFNA(VLOOKUP($A39,TRANSPOSE(#REF!),ED$2+2,FALSE),0)</f>
        <v>#REF!</v>
      </c>
      <c r="EE39" t="e" cm="1">
        <f t="array" ref="EE39">_xlfn.IFNA(VLOOKUP($A39,TRANSPOSE(#REF!),EE$2+2,FALSE),0)</f>
        <v>#REF!</v>
      </c>
      <c r="EF39" t="e" cm="1">
        <f t="array" ref="EF39">_xlfn.IFNA(VLOOKUP($A39,TRANSPOSE(#REF!),EF$2+2,FALSE),0)</f>
        <v>#REF!</v>
      </c>
      <c r="EG39" t="e" cm="1">
        <f t="array" ref="EG39">_xlfn.IFNA(VLOOKUP($A39,TRANSPOSE(#REF!),EG$2+2,FALSE),0)</f>
        <v>#REF!</v>
      </c>
      <c r="EH39" t="e" cm="1">
        <f t="array" ref="EH39">_xlfn.IFNA(VLOOKUP($A39,TRANSPOSE(#REF!),EH$2+2,FALSE),0)</f>
        <v>#REF!</v>
      </c>
      <c r="EI39" t="e" cm="1">
        <f t="array" ref="EI39">_xlfn.IFNA(VLOOKUP($A39,TRANSPOSE(#REF!),EI$2+2,FALSE),0)</f>
        <v>#REF!</v>
      </c>
      <c r="EJ39" t="e" cm="1">
        <f t="array" ref="EJ39">_xlfn.IFNA(VLOOKUP($A39,TRANSPOSE(#REF!),EJ$2+2,FALSE),0)</f>
        <v>#REF!</v>
      </c>
      <c r="EK39" t="e" cm="1">
        <f t="array" ref="EK39">_xlfn.IFNA(VLOOKUP($A39,TRANSPOSE(#REF!),EK$2+2,FALSE),0)</f>
        <v>#REF!</v>
      </c>
      <c r="EL39" t="e" cm="1">
        <f t="array" ref="EL39">_xlfn.IFNA(VLOOKUP($A39,TRANSPOSE(#REF!),EL$2+2,FALSE),0)</f>
        <v>#REF!</v>
      </c>
      <c r="EM39" t="e" cm="1">
        <f t="array" ref="EM39">_xlfn.IFNA(VLOOKUP($A39,TRANSPOSE(#REF!),EM$2+2,FALSE),0)</f>
        <v>#REF!</v>
      </c>
      <c r="EN39" t="e" cm="1">
        <f t="array" ref="EN39">_xlfn.IFNA(VLOOKUP($A39,TRANSPOSE(#REF!),EN$2+2,FALSE),0)</f>
        <v>#REF!</v>
      </c>
      <c r="EO39" t="e" cm="1">
        <f t="array" ref="EO39">_xlfn.IFNA(VLOOKUP($A39,TRANSPOSE(#REF!),EO$2+2,FALSE),0)</f>
        <v>#REF!</v>
      </c>
      <c r="EP39" t="e" cm="1">
        <f t="array" ref="EP39">_xlfn.IFNA(VLOOKUP($A39,TRANSPOSE(#REF!),EP$2+2,FALSE),0)</f>
        <v>#REF!</v>
      </c>
      <c r="EQ39" t="e" cm="1">
        <f t="array" ref="EQ39">_xlfn.IFNA(VLOOKUP($A39,TRANSPOSE(#REF!),EQ$2+2,FALSE),0)</f>
        <v>#REF!</v>
      </c>
      <c r="ER39" t="e" cm="1">
        <f t="array" ref="ER39">_xlfn.IFNA(VLOOKUP($A39,TRANSPOSE(#REF!),ER$2+2,FALSE),0)</f>
        <v>#REF!</v>
      </c>
      <c r="ES39" t="e" cm="1">
        <f t="array" ref="ES39">_xlfn.IFNA(VLOOKUP($A39,TRANSPOSE(#REF!),ES$2+2,FALSE),0)</f>
        <v>#REF!</v>
      </c>
      <c r="ET39" t="e" cm="1">
        <f t="array" ref="ET39">_xlfn.IFNA(VLOOKUP($A39,TRANSPOSE(#REF!),ET$2+2,FALSE),0)</f>
        <v>#REF!</v>
      </c>
      <c r="EU39" t="e" cm="1">
        <f t="array" ref="EU39">_xlfn.IFNA(VLOOKUP($A39,TRANSPOSE(#REF!),EU$2+2,FALSE),0)</f>
        <v>#REF!</v>
      </c>
      <c r="EV39" t="e" cm="1">
        <f t="array" ref="EV39">_xlfn.IFNA(VLOOKUP($A39,TRANSPOSE(#REF!),EV$2+2,FALSE),0)</f>
        <v>#REF!</v>
      </c>
      <c r="EW39" t="e" cm="1">
        <f t="array" ref="EW39">_xlfn.IFNA(VLOOKUP($A39,TRANSPOSE(#REF!),EW$2+2,FALSE),0)</f>
        <v>#REF!</v>
      </c>
      <c r="EX39" t="e" cm="1">
        <f t="array" ref="EX39">_xlfn.IFNA(VLOOKUP($A39,TRANSPOSE(#REF!),EX$2+2,FALSE),0)</f>
        <v>#REF!</v>
      </c>
      <c r="EY39" t="e" cm="1">
        <f t="array" ref="EY39">_xlfn.IFNA(VLOOKUP($A39,TRANSPOSE(#REF!),EY$2+2,FALSE),0)</f>
        <v>#REF!</v>
      </c>
      <c r="EZ39" t="e" cm="1">
        <f t="array" ref="EZ39">_xlfn.IFNA(VLOOKUP($A39,TRANSPOSE(#REF!),EZ$2+2,FALSE),0)</f>
        <v>#REF!</v>
      </c>
      <c r="FA39" t="e" cm="1">
        <f t="array" ref="FA39">_xlfn.IFNA(VLOOKUP($A39,TRANSPOSE(#REF!),FA$2+2,FALSE),0)</f>
        <v>#REF!</v>
      </c>
      <c r="FB39" t="e" cm="1">
        <f t="array" ref="FB39">_xlfn.IFNA(VLOOKUP($A39,TRANSPOSE(#REF!),FB$2+2,FALSE),0)</f>
        <v>#REF!</v>
      </c>
      <c r="FC39" t="e" cm="1">
        <f t="array" ref="FC39">_xlfn.IFNA(VLOOKUP($A39,TRANSPOSE(#REF!),FC$2+2,FALSE),0)</f>
        <v>#REF!</v>
      </c>
      <c r="FD39" t="e" cm="1">
        <f t="array" ref="FD39">_xlfn.IFNA(VLOOKUP($A39,TRANSPOSE(#REF!),FD$2+2,FALSE),0)</f>
        <v>#REF!</v>
      </c>
      <c r="FE39" t="e" cm="1">
        <f t="array" ref="FE39">_xlfn.IFNA(VLOOKUP($A39,TRANSPOSE(#REF!),FE$2+2,FALSE),0)</f>
        <v>#REF!</v>
      </c>
      <c r="FF39" t="e" cm="1">
        <f t="array" ref="FF39">_xlfn.IFNA(VLOOKUP($A39,TRANSPOSE(#REF!),FF$2+2,FALSE),0)</f>
        <v>#REF!</v>
      </c>
      <c r="FG39" t="e" cm="1">
        <f t="array" ref="FG39">_xlfn.IFNA(VLOOKUP($A39,TRANSPOSE(#REF!),FG$2+2,FALSE),0)</f>
        <v>#REF!</v>
      </c>
      <c r="FH39" t="e" cm="1">
        <f t="array" ref="FH39">_xlfn.IFNA(VLOOKUP($A39,TRANSPOSE(#REF!),FH$2+2,FALSE),0)</f>
        <v>#REF!</v>
      </c>
      <c r="FI39" t="e" cm="1">
        <f t="array" ref="FI39">_xlfn.IFNA(VLOOKUP($A39,TRANSPOSE(#REF!),FI$2+2,FALSE),0)</f>
        <v>#REF!</v>
      </c>
      <c r="FJ39" t="e" cm="1">
        <f t="array" ref="FJ39">_xlfn.IFNA(VLOOKUP($A39,TRANSPOSE(#REF!),FJ$2+2,FALSE),0)</f>
        <v>#REF!</v>
      </c>
      <c r="FK39" t="e" cm="1">
        <f t="array" ref="FK39">_xlfn.IFNA(VLOOKUP($A39,TRANSPOSE(#REF!),FK$2+2,FALSE),0)</f>
        <v>#REF!</v>
      </c>
      <c r="FL39" t="e" cm="1">
        <f t="array" ref="FL39">_xlfn.IFNA(VLOOKUP($A39,TRANSPOSE(#REF!),FL$2+2,FALSE),0)</f>
        <v>#REF!</v>
      </c>
      <c r="FM39" t="e" cm="1">
        <f t="array" ref="FM39">_xlfn.IFNA(VLOOKUP($A39,TRANSPOSE(#REF!),FM$2+2,FALSE),0)</f>
        <v>#REF!</v>
      </c>
      <c r="FN39" t="e" cm="1">
        <f t="array" ref="FN39">_xlfn.IFNA(VLOOKUP($A39,TRANSPOSE(#REF!),FN$2+2,FALSE),0)</f>
        <v>#REF!</v>
      </c>
      <c r="FO39" t="e" cm="1">
        <f t="array" ref="FO39">_xlfn.IFNA(VLOOKUP($A39,TRANSPOSE(#REF!),FO$2+2,FALSE),0)</f>
        <v>#REF!</v>
      </c>
      <c r="FP39" t="e" cm="1">
        <f t="array" ref="FP39">_xlfn.IFNA(VLOOKUP($A39,TRANSPOSE(#REF!),FP$2+2,FALSE),0)</f>
        <v>#REF!</v>
      </c>
      <c r="FQ39" t="e" cm="1">
        <f t="array" ref="FQ39">_xlfn.IFNA(VLOOKUP($A39,TRANSPOSE(#REF!),FQ$2+2,FALSE),0)</f>
        <v>#REF!</v>
      </c>
      <c r="FR39" t="e" cm="1">
        <f t="array" ref="FR39">_xlfn.IFNA(VLOOKUP($A39,TRANSPOSE(#REF!),FR$2+2,FALSE),0)</f>
        <v>#REF!</v>
      </c>
      <c r="FS39" t="e" cm="1">
        <f t="array" ref="FS39">_xlfn.IFNA(VLOOKUP($A39,TRANSPOSE(#REF!),FS$2+2,FALSE),0)</f>
        <v>#REF!</v>
      </c>
      <c r="FT39" t="e" cm="1">
        <f t="array" ref="FT39">_xlfn.IFNA(VLOOKUP($A39,TRANSPOSE(#REF!),FT$2+2,FALSE),0)</f>
        <v>#REF!</v>
      </c>
      <c r="FU39" t="e" cm="1">
        <f t="array" ref="FU39">_xlfn.IFNA(VLOOKUP($A39,TRANSPOSE(#REF!),FU$2+2,FALSE),0)</f>
        <v>#REF!</v>
      </c>
      <c r="FV39" t="e" cm="1">
        <f t="array" ref="FV39">_xlfn.IFNA(VLOOKUP($A39,TRANSPOSE(#REF!),FV$2+2,FALSE),0)</f>
        <v>#REF!</v>
      </c>
      <c r="FW39" t="e" cm="1">
        <f t="array" ref="FW39">_xlfn.IFNA(VLOOKUP($A39,TRANSPOSE(#REF!),FW$2+2,FALSE),0)</f>
        <v>#REF!</v>
      </c>
      <c r="FX39" t="e" cm="1">
        <f t="array" ref="FX39">_xlfn.IFNA(VLOOKUP($A39,TRANSPOSE(#REF!),FX$2+2,FALSE),0)</f>
        <v>#REF!</v>
      </c>
      <c r="FY39" t="e" cm="1">
        <f t="array" ref="FY39">_xlfn.IFNA(VLOOKUP($A39,TRANSPOSE(#REF!),FY$2+2,FALSE),0)</f>
        <v>#REF!</v>
      </c>
      <c r="FZ39" t="e" cm="1">
        <f t="array" ref="FZ39">_xlfn.IFNA(VLOOKUP($A39,TRANSPOSE(#REF!),FZ$2+2,FALSE),0)</f>
        <v>#REF!</v>
      </c>
      <c r="GA39" t="e" cm="1">
        <f t="array" ref="GA39">_xlfn.IFNA(VLOOKUP($A39,TRANSPOSE(#REF!),GA$2+2,FALSE),0)</f>
        <v>#REF!</v>
      </c>
      <c r="GB39" t="e" cm="1">
        <f t="array" ref="GB39">_xlfn.IFNA(VLOOKUP($A39,TRANSPOSE(#REF!),GB$2+2,FALSE),0)</f>
        <v>#REF!</v>
      </c>
      <c r="GC39" t="e" cm="1">
        <f t="array" ref="GC39">_xlfn.IFNA(VLOOKUP($A39,TRANSPOSE(#REF!),GC$2+2,FALSE),0)</f>
        <v>#REF!</v>
      </c>
      <c r="GD39" t="e" cm="1">
        <f t="array" ref="GD39">_xlfn.IFNA(VLOOKUP($A39,TRANSPOSE(#REF!),GD$2+2,FALSE),0)</f>
        <v>#REF!</v>
      </c>
      <c r="GE39" t="e" cm="1">
        <f t="array" ref="GE39">_xlfn.IFNA(VLOOKUP($A39,TRANSPOSE(#REF!),GE$2+2,FALSE),0)</f>
        <v>#REF!</v>
      </c>
      <c r="GF39" t="e" cm="1">
        <f t="array" ref="GF39">_xlfn.IFNA(VLOOKUP($A39,TRANSPOSE(#REF!),GF$2+2,FALSE),0)</f>
        <v>#REF!</v>
      </c>
      <c r="GG39" t="e" cm="1">
        <f t="array" ref="GG39">_xlfn.IFNA(VLOOKUP($A39,TRANSPOSE(#REF!),GG$2+2,FALSE),0)</f>
        <v>#REF!</v>
      </c>
      <c r="GH39" t="e" cm="1">
        <f t="array" ref="GH39">_xlfn.IFNA(VLOOKUP($A39,TRANSPOSE(#REF!),GH$2+2,FALSE),0)</f>
        <v>#REF!</v>
      </c>
      <c r="GI39" t="e" cm="1">
        <f t="array" ref="GI39">_xlfn.IFNA(VLOOKUP($A39,TRANSPOSE(#REF!),GI$2+2,FALSE),0)</f>
        <v>#REF!</v>
      </c>
      <c r="GJ39" t="e" cm="1">
        <f t="array" ref="GJ39">_xlfn.IFNA(VLOOKUP($A39,TRANSPOSE(#REF!),GJ$2+2,FALSE),0)</f>
        <v>#REF!</v>
      </c>
      <c r="GK39" t="e" cm="1">
        <f t="array" ref="GK39">_xlfn.IFNA(VLOOKUP($A39,TRANSPOSE(#REF!),GK$2+2,FALSE),0)</f>
        <v>#REF!</v>
      </c>
      <c r="GL39" t="e" cm="1">
        <f t="array" ref="GL39">_xlfn.IFNA(VLOOKUP($A39,TRANSPOSE(#REF!),GL$2+2,FALSE),0)</f>
        <v>#REF!</v>
      </c>
      <c r="GM39" t="e" cm="1">
        <f t="array" ref="GM39">_xlfn.IFNA(VLOOKUP($A39,TRANSPOSE(#REF!),GM$2+2,FALSE),0)</f>
        <v>#REF!</v>
      </c>
      <c r="GN39" t="e" cm="1">
        <f t="array" ref="GN39">_xlfn.IFNA(VLOOKUP($A39,TRANSPOSE(#REF!),GN$2+2,FALSE),0)</f>
        <v>#REF!</v>
      </c>
      <c r="GO39" t="e" cm="1">
        <f t="array" ref="GO39">_xlfn.IFNA(VLOOKUP($A39,TRANSPOSE(#REF!),GO$2+2,FALSE),0)</f>
        <v>#REF!</v>
      </c>
      <c r="GP39" t="e" cm="1">
        <f t="array" ref="GP39">_xlfn.IFNA(VLOOKUP($A39,TRANSPOSE(#REF!),GP$2+2,FALSE),0)</f>
        <v>#REF!</v>
      </c>
      <c r="GQ39" t="e" cm="1">
        <f t="array" ref="GQ39">_xlfn.IFNA(VLOOKUP($A39,TRANSPOSE(#REF!),GQ$2+2,FALSE),0)</f>
        <v>#REF!</v>
      </c>
      <c r="GR39" t="e" cm="1">
        <f t="array" ref="GR39">_xlfn.IFNA(VLOOKUP($A39,TRANSPOSE(#REF!),GR$2+2,FALSE),0)</f>
        <v>#REF!</v>
      </c>
      <c r="GS39" t="e" cm="1">
        <f t="array" ref="GS39">_xlfn.IFNA(VLOOKUP($A39,TRANSPOSE(#REF!),GS$2+2,FALSE),0)</f>
        <v>#REF!</v>
      </c>
      <c r="GT39" t="e" cm="1">
        <f t="array" ref="GT39">_xlfn.IFNA(VLOOKUP($A39,TRANSPOSE(#REF!),GT$2+2,FALSE),0)</f>
        <v>#REF!</v>
      </c>
      <c r="GU39" t="e" cm="1">
        <f t="array" ref="GU39">_xlfn.IFNA(VLOOKUP($A39,TRANSPOSE(#REF!),GU$2+2,FALSE),0)</f>
        <v>#REF!</v>
      </c>
      <c r="GV39" t="e" cm="1">
        <f t="array" ref="GV39">_xlfn.IFNA(VLOOKUP($A39,TRANSPOSE(#REF!),GV$2+2,FALSE),0)</f>
        <v>#REF!</v>
      </c>
      <c r="GW39" t="e" cm="1">
        <f t="array" ref="GW39">_xlfn.IFNA(VLOOKUP($A39,TRANSPOSE(#REF!),GW$2+2,FALSE),0)</f>
        <v>#REF!</v>
      </c>
      <c r="GX39" t="e" cm="1">
        <f t="array" ref="GX39">_xlfn.IFNA(VLOOKUP($A39,TRANSPOSE(#REF!),GX$2+2,FALSE),0)</f>
        <v>#REF!</v>
      </c>
      <c r="GY39" t="e" cm="1">
        <f t="array" ref="GY39">_xlfn.IFNA(VLOOKUP($A39,TRANSPOSE(#REF!),GY$2+2,FALSE),0)</f>
        <v>#REF!</v>
      </c>
      <c r="GZ39" t="e" cm="1">
        <f t="array" ref="GZ39">_xlfn.IFNA(VLOOKUP($A39,TRANSPOSE(#REF!),GZ$2+2,FALSE),0)</f>
        <v>#REF!</v>
      </c>
      <c r="HA39" t="e" cm="1">
        <f t="array" ref="HA39">_xlfn.IFNA(VLOOKUP($A39,TRANSPOSE(#REF!),HA$2+2,FALSE),0)</f>
        <v>#REF!</v>
      </c>
      <c r="HB39" t="e" cm="1">
        <f t="array" ref="HB39">_xlfn.IFNA(VLOOKUP($A39,TRANSPOSE(#REF!),HB$2+2,FALSE),0)</f>
        <v>#REF!</v>
      </c>
      <c r="HC39" t="e" cm="1">
        <f t="array" ref="HC39">_xlfn.IFNA(VLOOKUP($A39,TRANSPOSE(#REF!),HC$2+2,FALSE),0)</f>
        <v>#REF!</v>
      </c>
      <c r="HD39" t="e" cm="1">
        <f t="array" ref="HD39">_xlfn.IFNA(VLOOKUP($A39,TRANSPOSE(#REF!),HD$2+2,FALSE),0)</f>
        <v>#REF!</v>
      </c>
      <c r="HE39" t="e" cm="1">
        <f t="array" ref="HE39">_xlfn.IFNA(VLOOKUP($A39,TRANSPOSE(#REF!),HE$2+2,FALSE),0)</f>
        <v>#REF!</v>
      </c>
      <c r="HF39" t="e" cm="1">
        <f t="array" ref="HF39">_xlfn.IFNA(VLOOKUP($A39,TRANSPOSE(#REF!),HF$2+2,FALSE),0)</f>
        <v>#REF!</v>
      </c>
      <c r="HG39" t="e" cm="1">
        <f t="array" ref="HG39">_xlfn.IFNA(VLOOKUP($A39,TRANSPOSE(#REF!),HG$2+2,FALSE),0)</f>
        <v>#REF!</v>
      </c>
      <c r="HH39" t="e" cm="1">
        <f t="array" ref="HH39">_xlfn.IFNA(VLOOKUP($A39,TRANSPOSE(#REF!),HH$2+2,FALSE),0)</f>
        <v>#REF!</v>
      </c>
      <c r="HI39" t="e" cm="1">
        <f t="array" ref="HI39">_xlfn.IFNA(VLOOKUP($A39,TRANSPOSE(#REF!),HI$2+2,FALSE),0)</f>
        <v>#REF!</v>
      </c>
      <c r="HJ39" t="e" cm="1">
        <f t="array" ref="HJ39">_xlfn.IFNA(VLOOKUP($A39,TRANSPOSE(#REF!),HJ$2+2,FALSE),0)</f>
        <v>#REF!</v>
      </c>
      <c r="HK39" t="e" cm="1">
        <f t="array" ref="HK39">_xlfn.IFNA(VLOOKUP($A39,TRANSPOSE(#REF!),HK$2+2,FALSE),0)</f>
        <v>#REF!</v>
      </c>
      <c r="HL39" t="e" cm="1">
        <f t="array" ref="HL39">_xlfn.IFNA(VLOOKUP($A39,TRANSPOSE(#REF!),HL$2+2,FALSE),0)</f>
        <v>#REF!</v>
      </c>
      <c r="HM39" t="e" cm="1">
        <f t="array" ref="HM39">_xlfn.IFNA(VLOOKUP($A39,TRANSPOSE(#REF!),HM$2+2,FALSE),0)</f>
        <v>#REF!</v>
      </c>
      <c r="HN39" t="e" cm="1">
        <f t="array" ref="HN39">_xlfn.IFNA(VLOOKUP($A39,TRANSPOSE(#REF!),HN$2+2,FALSE),0)</f>
        <v>#REF!</v>
      </c>
      <c r="HO39" t="e" cm="1">
        <f t="array" ref="HO39">_xlfn.IFNA(VLOOKUP($A39,TRANSPOSE(#REF!),HO$2+2,FALSE),0)</f>
        <v>#REF!</v>
      </c>
      <c r="HP39" t="e" cm="1">
        <f t="array" ref="HP39">_xlfn.IFNA(VLOOKUP($A39,TRANSPOSE(#REF!),HP$2+2,FALSE),0)</f>
        <v>#REF!</v>
      </c>
      <c r="HQ39" t="e" cm="1">
        <f t="array" ref="HQ39">_xlfn.IFNA(VLOOKUP($A39,TRANSPOSE(#REF!),HQ$2+2,FALSE),0)</f>
        <v>#REF!</v>
      </c>
      <c r="HR39" t="e" cm="1">
        <f t="array" ref="HR39">_xlfn.IFNA(VLOOKUP($A39,TRANSPOSE(#REF!),HR$2+2,FALSE),0)</f>
        <v>#REF!</v>
      </c>
      <c r="HS39" t="e" cm="1">
        <f t="array" ref="HS39">_xlfn.IFNA(VLOOKUP($A39,TRANSPOSE(#REF!),HS$2+2,FALSE),0)</f>
        <v>#REF!</v>
      </c>
      <c r="HT39" t="e" cm="1">
        <f t="array" ref="HT39">_xlfn.IFNA(VLOOKUP($A39,TRANSPOSE(#REF!),HT$2+2,FALSE),0)</f>
        <v>#REF!</v>
      </c>
      <c r="HU39" t="e" cm="1">
        <f t="array" ref="HU39">_xlfn.IFNA(VLOOKUP($A39,TRANSPOSE(#REF!),HU$2+2,FALSE),0)</f>
        <v>#REF!</v>
      </c>
      <c r="HV39" t="e" cm="1">
        <f t="array" ref="HV39">_xlfn.IFNA(VLOOKUP($A39,TRANSPOSE(#REF!),HV$2+2,FALSE),0)</f>
        <v>#REF!</v>
      </c>
      <c r="HW39" t="e" cm="1">
        <f t="array" ref="HW39">_xlfn.IFNA(VLOOKUP($A39,TRANSPOSE(#REF!),HW$2+2,FALSE),0)</f>
        <v>#REF!</v>
      </c>
      <c r="HX39" t="e" cm="1">
        <f t="array" ref="HX39">_xlfn.IFNA(VLOOKUP($A39,TRANSPOSE(#REF!),HX$2+2,FALSE),0)</f>
        <v>#REF!</v>
      </c>
      <c r="HY39" t="e" cm="1">
        <f t="array" ref="HY39">_xlfn.IFNA(VLOOKUP($A39,TRANSPOSE(#REF!),HY$2+2,FALSE),0)</f>
        <v>#REF!</v>
      </c>
      <c r="HZ39" t="e" cm="1">
        <f t="array" ref="HZ39">_xlfn.IFNA(VLOOKUP($A39,TRANSPOSE(#REF!),HZ$2+2,FALSE),0)</f>
        <v>#REF!</v>
      </c>
      <c r="IA39" t="e" cm="1">
        <f t="array" ref="IA39">_xlfn.IFNA(VLOOKUP($A39,TRANSPOSE(#REF!),IA$2+2,FALSE),0)</f>
        <v>#REF!</v>
      </c>
      <c r="IB39" t="e" cm="1">
        <f t="array" ref="IB39">_xlfn.IFNA(VLOOKUP($A39,TRANSPOSE(#REF!),IB$2+2,FALSE),0)</f>
        <v>#REF!</v>
      </c>
      <c r="IC39" t="e" cm="1">
        <f t="array" ref="IC39">_xlfn.IFNA(VLOOKUP($A39,TRANSPOSE(#REF!),IC$2+2,FALSE),0)</f>
        <v>#REF!</v>
      </c>
      <c r="ID39" t="e" cm="1">
        <f t="array" ref="ID39">_xlfn.IFNA(VLOOKUP($A39,TRANSPOSE(#REF!),ID$2+2,FALSE),0)</f>
        <v>#REF!</v>
      </c>
      <c r="IE39" t="e" cm="1">
        <f t="array" ref="IE39">_xlfn.IFNA(VLOOKUP($A39,TRANSPOSE(#REF!),IE$2+2,FALSE),0)</f>
        <v>#REF!</v>
      </c>
      <c r="IF39" t="e" cm="1">
        <f t="array" ref="IF39">_xlfn.IFNA(VLOOKUP($A39,TRANSPOSE(#REF!),IF$2+2,FALSE),0)</f>
        <v>#REF!</v>
      </c>
      <c r="IG39" t="e" cm="1">
        <f t="array" ref="IG39">_xlfn.IFNA(VLOOKUP($A39,TRANSPOSE(#REF!),IG$2+2,FALSE),0)</f>
        <v>#REF!</v>
      </c>
      <c r="IH39" t="e" cm="1">
        <f t="array" ref="IH39">_xlfn.IFNA(VLOOKUP($A39,TRANSPOSE(#REF!),IH$2+2,FALSE),0)</f>
        <v>#REF!</v>
      </c>
      <c r="II39" t="e" cm="1">
        <f t="array" ref="II39">_xlfn.IFNA(VLOOKUP($A39,TRANSPOSE(#REF!),II$2+2,FALSE),0)</f>
        <v>#REF!</v>
      </c>
      <c r="IJ39" t="e" cm="1">
        <f t="array" ref="IJ39">_xlfn.IFNA(VLOOKUP($A39,TRANSPOSE(#REF!),IJ$2+2,FALSE),0)</f>
        <v>#REF!</v>
      </c>
      <c r="IK39" t="e" cm="1">
        <f t="array" ref="IK39">_xlfn.IFNA(VLOOKUP($A39,TRANSPOSE(#REF!),IK$2+2,FALSE),0)</f>
        <v>#REF!</v>
      </c>
      <c r="IL39" t="e" cm="1">
        <f t="array" ref="IL39">_xlfn.IFNA(VLOOKUP($A39,TRANSPOSE(#REF!),IL$2+2,FALSE),0)</f>
        <v>#REF!</v>
      </c>
      <c r="IM39" t="e" cm="1">
        <f t="array" ref="IM39">_xlfn.IFNA(VLOOKUP($A39,TRANSPOSE(#REF!),IM$2+2,FALSE),0)</f>
        <v>#REF!</v>
      </c>
      <c r="IN39" t="e" cm="1">
        <f t="array" ref="IN39">_xlfn.IFNA(VLOOKUP($A39,TRANSPOSE(#REF!),IN$2+2,FALSE),0)</f>
        <v>#REF!</v>
      </c>
      <c r="IO39" t="e" cm="1">
        <f t="array" ref="IO39">_xlfn.IFNA(VLOOKUP($A39,TRANSPOSE(#REF!),IO$2+2,FALSE),0)</f>
        <v>#REF!</v>
      </c>
      <c r="IP39" t="e" cm="1">
        <f t="array" ref="IP39">_xlfn.IFNA(VLOOKUP($A39,TRANSPOSE(#REF!),IP$2+2,FALSE),0)</f>
        <v>#REF!</v>
      </c>
      <c r="IQ39" t="e" cm="1">
        <f t="array" ref="IQ39">_xlfn.IFNA(VLOOKUP($A39,TRANSPOSE(#REF!),IQ$2+2,FALSE),0)</f>
        <v>#REF!</v>
      </c>
      <c r="IR39" t="e" cm="1">
        <f t="array" ref="IR39">_xlfn.IFNA(VLOOKUP($A39,TRANSPOSE(#REF!),IR$2+2,FALSE),0)</f>
        <v>#REF!</v>
      </c>
      <c r="IS39" t="e" cm="1">
        <f t="array" ref="IS39">_xlfn.IFNA(VLOOKUP($A39,TRANSPOSE(#REF!),IS$2+2,FALSE),0)</f>
        <v>#REF!</v>
      </c>
      <c r="IT39" t="e" cm="1">
        <f t="array" ref="IT39">_xlfn.IFNA(VLOOKUP($A39,TRANSPOSE(#REF!),IT$2+2,FALSE),0)</f>
        <v>#REF!</v>
      </c>
      <c r="IU39" t="e" cm="1">
        <f t="array" ref="IU39">_xlfn.IFNA(VLOOKUP($A39,TRANSPOSE(#REF!),IU$2+2,FALSE),0)</f>
        <v>#REF!</v>
      </c>
      <c r="IV39" t="e" cm="1">
        <f t="array" ref="IV39">_xlfn.IFNA(VLOOKUP($A39,TRANSPOSE(#REF!),IV$2+2,FALSE),0)</f>
        <v>#REF!</v>
      </c>
      <c r="IW39" t="e" cm="1">
        <f t="array" ref="IW39">_xlfn.IFNA(VLOOKUP($A39,TRANSPOSE(#REF!),IW$2+2,FALSE),0)</f>
        <v>#REF!</v>
      </c>
      <c r="IX39" t="e" cm="1">
        <f t="array" ref="IX39">_xlfn.IFNA(VLOOKUP($A39,TRANSPOSE(#REF!),IX$2+2,FALSE),0)</f>
        <v>#REF!</v>
      </c>
      <c r="IY39" t="e" cm="1">
        <f t="array" ref="IY39">_xlfn.IFNA(VLOOKUP($A39,TRANSPOSE(#REF!),IY$2+2,FALSE),0)</f>
        <v>#REF!</v>
      </c>
      <c r="IZ39" t="e" cm="1">
        <f t="array" ref="IZ39">_xlfn.IFNA(VLOOKUP($A39,TRANSPOSE(#REF!),IZ$2+2,FALSE),0)</f>
        <v>#REF!</v>
      </c>
      <c r="JA39" t="e" cm="1">
        <f t="array" ref="JA39">_xlfn.IFNA(VLOOKUP($A39,TRANSPOSE(#REF!),JA$2+2,FALSE),0)</f>
        <v>#REF!</v>
      </c>
      <c r="JB39" t="e" cm="1">
        <f t="array" ref="JB39">_xlfn.IFNA(VLOOKUP($A39,TRANSPOSE(#REF!),JB$2+2,FALSE),0)</f>
        <v>#REF!</v>
      </c>
      <c r="JC39" t="e" cm="1">
        <f t="array" ref="JC39">_xlfn.IFNA(VLOOKUP($A39,TRANSPOSE(#REF!),JC$2+2,FALSE),0)</f>
        <v>#REF!</v>
      </c>
      <c r="JD39" t="e" cm="1">
        <f t="array" ref="JD39">_xlfn.IFNA(VLOOKUP($A39,TRANSPOSE(#REF!),JD$2+2,FALSE),0)</f>
        <v>#REF!</v>
      </c>
      <c r="JE39" t="e" cm="1">
        <f t="array" ref="JE39">_xlfn.IFNA(VLOOKUP($A39,TRANSPOSE(#REF!),JE$2+2,FALSE),0)</f>
        <v>#REF!</v>
      </c>
      <c r="JF39" t="e" cm="1">
        <f t="array" ref="JF39">_xlfn.IFNA(VLOOKUP($A39,TRANSPOSE(#REF!),JF$2+2,FALSE),0)</f>
        <v>#REF!</v>
      </c>
      <c r="JG39" t="e" cm="1">
        <f t="array" ref="JG39">_xlfn.IFNA(VLOOKUP($A39,TRANSPOSE(#REF!),JG$2+2,FALSE),0)</f>
        <v>#REF!</v>
      </c>
      <c r="JH39" t="e" cm="1">
        <f t="array" ref="JH39">_xlfn.IFNA(VLOOKUP($A39,TRANSPOSE(#REF!),JH$2+2,FALSE),0)</f>
        <v>#REF!</v>
      </c>
      <c r="JI39" t="e" cm="1">
        <f t="array" ref="JI39">_xlfn.IFNA(VLOOKUP($A39,TRANSPOSE(#REF!),JI$2+2,FALSE),0)</f>
        <v>#REF!</v>
      </c>
      <c r="JJ39" t="e" cm="1">
        <f t="array" ref="JJ39">_xlfn.IFNA(VLOOKUP($A39,TRANSPOSE(#REF!),JJ$2+2,FALSE),0)</f>
        <v>#REF!</v>
      </c>
      <c r="JK39" t="e" cm="1">
        <f t="array" ref="JK39">_xlfn.IFNA(VLOOKUP($A39,TRANSPOSE(#REF!),JK$2+2,FALSE),0)</f>
        <v>#REF!</v>
      </c>
      <c r="JL39" t="e" cm="1">
        <f t="array" ref="JL39">_xlfn.IFNA(VLOOKUP($A39,TRANSPOSE(#REF!),JL$2+2,FALSE),0)</f>
        <v>#REF!</v>
      </c>
      <c r="JM39" t="e" cm="1">
        <f t="array" ref="JM39">_xlfn.IFNA(VLOOKUP($A39,TRANSPOSE(#REF!),JM$2+2,FALSE),0)</f>
        <v>#REF!</v>
      </c>
      <c r="JN39" t="e" cm="1">
        <f t="array" ref="JN39">_xlfn.IFNA(VLOOKUP($A39,TRANSPOSE(#REF!),JN$2+2,FALSE),0)</f>
        <v>#REF!</v>
      </c>
      <c r="JO39" t="e" cm="1">
        <f t="array" ref="JO39">_xlfn.IFNA(VLOOKUP($A39,TRANSPOSE(#REF!),JO$2+2,FALSE),0)</f>
        <v>#REF!</v>
      </c>
      <c r="JP39" t="e" cm="1">
        <f t="array" ref="JP39">_xlfn.IFNA(VLOOKUP($A39,TRANSPOSE(#REF!),JP$2+2,FALSE),0)</f>
        <v>#REF!</v>
      </c>
      <c r="JQ39" t="e" cm="1">
        <f t="array" ref="JQ39">_xlfn.IFNA(VLOOKUP($A39,TRANSPOSE(#REF!),JQ$2+2,FALSE),0)</f>
        <v>#REF!</v>
      </c>
      <c r="JR39" t="e" cm="1">
        <f t="array" ref="JR39">_xlfn.IFNA(VLOOKUP($A39,TRANSPOSE(#REF!),JR$2+2,FALSE),0)</f>
        <v>#REF!</v>
      </c>
      <c r="JS39" t="e" cm="1">
        <f t="array" ref="JS39">_xlfn.IFNA(VLOOKUP($A39,TRANSPOSE(#REF!),JS$2+2,FALSE),0)</f>
        <v>#REF!</v>
      </c>
      <c r="JT39" t="e" cm="1">
        <f t="array" ref="JT39">_xlfn.IFNA(VLOOKUP($A39,TRANSPOSE(#REF!),JT$2+2,FALSE),0)</f>
        <v>#REF!</v>
      </c>
      <c r="JU39" t="e" cm="1">
        <f t="array" ref="JU39">_xlfn.IFNA(VLOOKUP($A39,TRANSPOSE(#REF!),JU$2+2,FALSE),0)</f>
        <v>#REF!</v>
      </c>
      <c r="JV39" t="e" cm="1">
        <f t="array" ref="JV39">_xlfn.IFNA(VLOOKUP($A39,TRANSPOSE(#REF!),JV$2+2,FALSE),0)</f>
        <v>#REF!</v>
      </c>
      <c r="JW39" t="e" cm="1">
        <f t="array" ref="JW39">_xlfn.IFNA(VLOOKUP($A39,TRANSPOSE(#REF!),JW$2+2,FALSE),0)</f>
        <v>#REF!</v>
      </c>
      <c r="JX39" t="e" cm="1">
        <f t="array" ref="JX39">_xlfn.IFNA(VLOOKUP($A39,TRANSPOSE(#REF!),JX$2+2,FALSE),0)</f>
        <v>#REF!</v>
      </c>
      <c r="JY39" t="e" cm="1">
        <f t="array" ref="JY39">_xlfn.IFNA(VLOOKUP($A39,TRANSPOSE(#REF!),JY$2+2,FALSE),0)</f>
        <v>#REF!</v>
      </c>
      <c r="JZ39" t="e" cm="1">
        <f t="array" ref="JZ39">_xlfn.IFNA(VLOOKUP($A39,TRANSPOSE(#REF!),JZ$2+2,FALSE),0)</f>
        <v>#REF!</v>
      </c>
      <c r="KA39" t="e" cm="1">
        <f t="array" ref="KA39">_xlfn.IFNA(VLOOKUP($A39,TRANSPOSE(#REF!),KA$2+2,FALSE),0)</f>
        <v>#REF!</v>
      </c>
      <c r="KB39" t="e" cm="1">
        <f t="array" ref="KB39">_xlfn.IFNA(VLOOKUP($A39,TRANSPOSE(#REF!),KB$2+2,FALSE),0)</f>
        <v>#REF!</v>
      </c>
      <c r="KC39" t="e" cm="1">
        <f t="array" ref="KC39">_xlfn.IFNA(VLOOKUP($A39,TRANSPOSE(#REF!),KC$2+2,FALSE),0)</f>
        <v>#REF!</v>
      </c>
      <c r="KD39" t="e" cm="1">
        <f t="array" ref="KD39">_xlfn.IFNA(VLOOKUP($A39,TRANSPOSE(#REF!),KD$2+2,FALSE),0)</f>
        <v>#REF!</v>
      </c>
      <c r="KE39" t="e" cm="1">
        <f t="array" ref="KE39">_xlfn.IFNA(VLOOKUP($A39,TRANSPOSE(#REF!),KE$2+2,FALSE),0)</f>
        <v>#REF!</v>
      </c>
      <c r="KF39" t="e" cm="1">
        <f t="array" ref="KF39">_xlfn.IFNA(VLOOKUP($A39,TRANSPOSE(#REF!),KF$2+2,FALSE),0)</f>
        <v>#REF!</v>
      </c>
      <c r="KG39" t="e" cm="1">
        <f t="array" ref="KG39">_xlfn.IFNA(VLOOKUP($A39,TRANSPOSE(#REF!),KG$2+2,FALSE),0)</f>
        <v>#REF!</v>
      </c>
      <c r="KH39" t="e" cm="1">
        <f t="array" ref="KH39">_xlfn.IFNA(VLOOKUP($A39,TRANSPOSE(#REF!),KH$2+2,FALSE),0)</f>
        <v>#REF!</v>
      </c>
      <c r="KI39" t="e" cm="1">
        <f t="array" ref="KI39">_xlfn.IFNA(VLOOKUP($A39,TRANSPOSE(#REF!),KI$2+2,FALSE),0)</f>
        <v>#REF!</v>
      </c>
      <c r="KJ39" t="e" cm="1">
        <f t="array" ref="KJ39">_xlfn.IFNA(VLOOKUP($A39,TRANSPOSE(#REF!),KJ$2+2,FALSE),0)</f>
        <v>#REF!</v>
      </c>
      <c r="KK39" t="e" cm="1">
        <f t="array" ref="KK39">_xlfn.IFNA(VLOOKUP($A39,TRANSPOSE(#REF!),KK$2+2,FALSE),0)</f>
        <v>#REF!</v>
      </c>
      <c r="KL39" t="e" cm="1">
        <f t="array" ref="KL39">_xlfn.IFNA(VLOOKUP($A39,TRANSPOSE(#REF!),KL$2+2,FALSE),0)</f>
        <v>#REF!</v>
      </c>
      <c r="KM39" t="e" cm="1">
        <f t="array" ref="KM39">_xlfn.IFNA(VLOOKUP($A39,TRANSPOSE(#REF!),KM$2+2,FALSE),0)</f>
        <v>#REF!</v>
      </c>
      <c r="KN39" t="e" cm="1">
        <f t="array" ref="KN39">_xlfn.IFNA(VLOOKUP($A39,TRANSPOSE(#REF!),KN$2+2,FALSE),0)</f>
        <v>#REF!</v>
      </c>
      <c r="KO39" t="e" cm="1">
        <f t="array" ref="KO39">_xlfn.IFNA(VLOOKUP($A39,TRANSPOSE(#REF!),KO$2+2,FALSE),0)</f>
        <v>#REF!</v>
      </c>
      <c r="KP39" t="e" cm="1">
        <f t="array" ref="KP39">_xlfn.IFNA(VLOOKUP($A39,TRANSPOSE(#REF!),KP$2+2,FALSE),0)</f>
        <v>#REF!</v>
      </c>
      <c r="KQ39" t="e" cm="1">
        <f t="array" ref="KQ39">_xlfn.IFNA(VLOOKUP($A39,TRANSPOSE(#REF!),KQ$2+2,FALSE),0)</f>
        <v>#REF!</v>
      </c>
      <c r="KR39" t="e" cm="1">
        <f t="array" ref="KR39">_xlfn.IFNA(VLOOKUP($A39,TRANSPOSE(#REF!),KR$2+2,FALSE),0)</f>
        <v>#REF!</v>
      </c>
      <c r="KS39" t="e" cm="1">
        <f t="array" ref="KS39">_xlfn.IFNA(VLOOKUP($A39,TRANSPOSE(#REF!),KS$2+2,FALSE),0)</f>
        <v>#REF!</v>
      </c>
      <c r="KT39" t="e" cm="1">
        <f t="array" ref="KT39">_xlfn.IFNA(VLOOKUP($A39,TRANSPOSE(#REF!),KT$2+2,FALSE),0)</f>
        <v>#REF!</v>
      </c>
      <c r="KU39" t="e" cm="1">
        <f t="array" ref="KU39">_xlfn.IFNA(VLOOKUP($A39,TRANSPOSE(#REF!),KU$2+2,FALSE),0)</f>
        <v>#REF!</v>
      </c>
      <c r="KV39" t="e" cm="1">
        <f t="array" ref="KV39">_xlfn.IFNA(VLOOKUP($A39,TRANSPOSE(#REF!),KV$2+2,FALSE),0)</f>
        <v>#REF!</v>
      </c>
      <c r="KW39" t="e" cm="1">
        <f t="array" ref="KW39">_xlfn.IFNA(VLOOKUP($A39,TRANSPOSE(#REF!),KW$2+2,FALSE),0)</f>
        <v>#REF!</v>
      </c>
      <c r="KX39" t="e" cm="1">
        <f t="array" ref="KX39">_xlfn.IFNA(VLOOKUP($A39,TRANSPOSE(#REF!),KX$2+2,FALSE),0)</f>
        <v>#REF!</v>
      </c>
      <c r="KY39" t="e" cm="1">
        <f t="array" ref="KY39">_xlfn.IFNA(VLOOKUP($A39,TRANSPOSE(#REF!),KY$2+2,FALSE),0)</f>
        <v>#REF!</v>
      </c>
      <c r="KZ39" t="e" cm="1">
        <f t="array" ref="KZ39">_xlfn.IFNA(VLOOKUP($A39,TRANSPOSE(#REF!),KZ$2+2,FALSE),0)</f>
        <v>#REF!</v>
      </c>
      <c r="LA39" t="e" cm="1">
        <f t="array" ref="LA39">_xlfn.IFNA(VLOOKUP($A39,TRANSPOSE(#REF!),LA$2+2,FALSE),0)</f>
        <v>#REF!</v>
      </c>
      <c r="LB39" t="e" cm="1">
        <f t="array" ref="LB39">_xlfn.IFNA(VLOOKUP($A39,TRANSPOSE(#REF!),LB$2+2,FALSE),0)</f>
        <v>#REF!</v>
      </c>
      <c r="LC39" t="e" cm="1">
        <f t="array" ref="LC39">_xlfn.IFNA(VLOOKUP($A39,TRANSPOSE(#REF!),LC$2+2,FALSE),0)</f>
        <v>#REF!</v>
      </c>
      <c r="LD39" t="e" cm="1">
        <f t="array" ref="LD39">_xlfn.IFNA(VLOOKUP($A39,TRANSPOSE(#REF!),LD$2+2,FALSE),0)</f>
        <v>#REF!</v>
      </c>
      <c r="LE39" t="e" cm="1">
        <f t="array" ref="LE39">_xlfn.IFNA(VLOOKUP($A39,TRANSPOSE(#REF!),LE$2+2,FALSE),0)</f>
        <v>#REF!</v>
      </c>
      <c r="LF39" t="e" cm="1">
        <f t="array" ref="LF39">_xlfn.IFNA(VLOOKUP($A39,TRANSPOSE(#REF!),LF$2+2,FALSE),0)</f>
        <v>#REF!</v>
      </c>
      <c r="LG39" t="e" cm="1">
        <f t="array" ref="LG39">_xlfn.IFNA(VLOOKUP($A39,TRANSPOSE(#REF!),LG$2+2,FALSE),0)</f>
        <v>#REF!</v>
      </c>
      <c r="LH39" t="e" cm="1">
        <f t="array" ref="LH39">_xlfn.IFNA(VLOOKUP($A39,TRANSPOSE(#REF!),LH$2+2,FALSE),0)</f>
        <v>#REF!</v>
      </c>
      <c r="LI39" t="e" cm="1">
        <f t="array" ref="LI39">_xlfn.IFNA(VLOOKUP($A39,TRANSPOSE(#REF!),LI$2+2,FALSE),0)</f>
        <v>#REF!</v>
      </c>
      <c r="LJ39" t="e" cm="1">
        <f t="array" ref="LJ39">_xlfn.IFNA(VLOOKUP($A39,TRANSPOSE(#REF!),LJ$2+2,FALSE),0)</f>
        <v>#REF!</v>
      </c>
      <c r="LK39" t="e" cm="1">
        <f t="array" ref="LK39">_xlfn.IFNA(VLOOKUP($A39,TRANSPOSE(#REF!),LK$2+2,FALSE),0)</f>
        <v>#REF!</v>
      </c>
      <c r="LL39" t="e" cm="1">
        <f t="array" ref="LL39">_xlfn.IFNA(VLOOKUP($A39,TRANSPOSE(#REF!),LL$2+2,FALSE),0)</f>
        <v>#REF!</v>
      </c>
      <c r="LM39" t="e" cm="1">
        <f t="array" ref="LM39">_xlfn.IFNA(VLOOKUP($A39,TRANSPOSE(#REF!),LM$2+2,FALSE),0)</f>
        <v>#REF!</v>
      </c>
      <c r="LN39" t="e" cm="1">
        <f t="array" ref="LN39">_xlfn.IFNA(VLOOKUP($A39,TRANSPOSE(#REF!),LN$2+2,FALSE),0)</f>
        <v>#REF!</v>
      </c>
      <c r="LO39" t="e" cm="1">
        <f t="array" ref="LO39">_xlfn.IFNA(VLOOKUP($A39,TRANSPOSE(#REF!),LO$2+2,FALSE),0)</f>
        <v>#REF!</v>
      </c>
      <c r="LP39" t="e" cm="1">
        <f t="array" ref="LP39">_xlfn.IFNA(VLOOKUP($A39,TRANSPOSE(#REF!),LP$2+2,FALSE),0)</f>
        <v>#REF!</v>
      </c>
      <c r="LQ39" t="e" cm="1">
        <f t="array" ref="LQ39">_xlfn.IFNA(VLOOKUP($A39,TRANSPOSE(#REF!),LQ$2+2,FALSE),0)</f>
        <v>#REF!</v>
      </c>
      <c r="LR39" t="e" cm="1">
        <f t="array" ref="LR39">_xlfn.IFNA(VLOOKUP($A39,TRANSPOSE(#REF!),LR$2+2,FALSE),0)</f>
        <v>#REF!</v>
      </c>
      <c r="LS39" t="e" cm="1">
        <f t="array" ref="LS39">_xlfn.IFNA(VLOOKUP($A39,TRANSPOSE(#REF!),LS$2+2,FALSE),0)</f>
        <v>#REF!</v>
      </c>
      <c r="LT39" t="e" cm="1">
        <f t="array" ref="LT39">_xlfn.IFNA(VLOOKUP($A39,TRANSPOSE(#REF!),LT$2+2,FALSE),0)</f>
        <v>#REF!</v>
      </c>
      <c r="LU39" t="e" cm="1">
        <f t="array" ref="LU39">_xlfn.IFNA(VLOOKUP($A39,TRANSPOSE(#REF!),LU$2+2,FALSE),0)</f>
        <v>#REF!</v>
      </c>
      <c r="LV39" t="e" cm="1">
        <f t="array" ref="LV39">_xlfn.IFNA(VLOOKUP($A39,TRANSPOSE(#REF!),LV$2+2,FALSE),0)</f>
        <v>#REF!</v>
      </c>
      <c r="LW39" t="e" cm="1">
        <f t="array" ref="LW39">_xlfn.IFNA(VLOOKUP($A39,TRANSPOSE(#REF!),LW$2+2,FALSE),0)</f>
        <v>#REF!</v>
      </c>
      <c r="LX39" t="e" cm="1">
        <f t="array" ref="LX39">_xlfn.IFNA(VLOOKUP($A39,TRANSPOSE(#REF!),LX$2+2,FALSE),0)</f>
        <v>#REF!</v>
      </c>
      <c r="LY39" t="e" cm="1">
        <f t="array" ref="LY39">_xlfn.IFNA(VLOOKUP($A39,TRANSPOSE(#REF!),LY$2+2,FALSE),0)</f>
        <v>#REF!</v>
      </c>
      <c r="LZ39" t="e" cm="1">
        <f t="array" ref="LZ39">_xlfn.IFNA(VLOOKUP($A39,TRANSPOSE(#REF!),LZ$2+2,FALSE),0)</f>
        <v>#REF!</v>
      </c>
      <c r="MA39" t="e" cm="1">
        <f t="array" ref="MA39">_xlfn.IFNA(VLOOKUP($A39,TRANSPOSE(#REF!),MA$2+2,FALSE),0)</f>
        <v>#REF!</v>
      </c>
      <c r="MB39" t="e" cm="1">
        <f t="array" ref="MB39">_xlfn.IFNA(VLOOKUP($A39,TRANSPOSE(#REF!),MB$2+2,FALSE),0)</f>
        <v>#REF!</v>
      </c>
      <c r="MC39" t="e" cm="1">
        <f t="array" ref="MC39">_xlfn.IFNA(VLOOKUP($A39,TRANSPOSE(#REF!),MC$2+2,FALSE),0)</f>
        <v>#REF!</v>
      </c>
      <c r="MD39" t="e" cm="1">
        <f t="array" ref="MD39">_xlfn.IFNA(VLOOKUP($A39,TRANSPOSE(#REF!),MD$2+2,FALSE),0)</f>
        <v>#REF!</v>
      </c>
      <c r="ME39" t="e" cm="1">
        <f t="array" ref="ME39">_xlfn.IFNA(VLOOKUP($A39,TRANSPOSE(#REF!),ME$2+2,FALSE),0)</f>
        <v>#REF!</v>
      </c>
      <c r="MF39" t="e" cm="1">
        <f t="array" ref="MF39">_xlfn.IFNA(VLOOKUP($A39,TRANSPOSE(#REF!),MF$2+2,FALSE),0)</f>
        <v>#REF!</v>
      </c>
      <c r="MG39" t="e" cm="1">
        <f t="array" ref="MG39">_xlfn.IFNA(VLOOKUP($A39,TRANSPOSE(#REF!),MG$2+2,FALSE),0)</f>
        <v>#REF!</v>
      </c>
      <c r="MH39" t="e" cm="1">
        <f t="array" ref="MH39">_xlfn.IFNA(VLOOKUP($A39,TRANSPOSE(#REF!),MH$2+2,FALSE),0)</f>
        <v>#REF!</v>
      </c>
      <c r="MI39" t="e" cm="1">
        <f t="array" ref="MI39">_xlfn.IFNA(VLOOKUP($A39,TRANSPOSE(#REF!),MI$2+2,FALSE),0)</f>
        <v>#REF!</v>
      </c>
      <c r="MJ39" t="e" cm="1">
        <f t="array" ref="MJ39">_xlfn.IFNA(VLOOKUP($A39,TRANSPOSE(#REF!),MJ$2+2,FALSE),0)</f>
        <v>#REF!</v>
      </c>
      <c r="MK39" t="e" cm="1">
        <f t="array" ref="MK39">_xlfn.IFNA(VLOOKUP($A39,TRANSPOSE(#REF!),MK$2+2,FALSE),0)</f>
        <v>#REF!</v>
      </c>
      <c r="ML39" t="e" cm="1">
        <f t="array" ref="ML39">_xlfn.IFNA(VLOOKUP($A39,TRANSPOSE(#REF!),ML$2+2,FALSE),0)</f>
        <v>#REF!</v>
      </c>
      <c r="MM39" t="e" cm="1">
        <f t="array" ref="MM39">_xlfn.IFNA(VLOOKUP($A39,TRANSPOSE(#REF!),MM$2+2,FALSE),0)</f>
        <v>#REF!</v>
      </c>
      <c r="MN39" t="e" cm="1">
        <f t="array" ref="MN39">_xlfn.IFNA(VLOOKUP($A39,TRANSPOSE(#REF!),MN$2+2,FALSE),0)</f>
        <v>#REF!</v>
      </c>
      <c r="MO39" t="e" cm="1">
        <f t="array" ref="MO39">_xlfn.IFNA(VLOOKUP($A39,TRANSPOSE(#REF!),MO$2+2,FALSE),0)</f>
        <v>#REF!</v>
      </c>
      <c r="MP39" t="e" cm="1">
        <f t="array" ref="MP39">_xlfn.IFNA(VLOOKUP($A39,TRANSPOSE(#REF!),MP$2+2,FALSE),0)</f>
        <v>#REF!</v>
      </c>
      <c r="MQ39" t="e" cm="1">
        <f t="array" ref="MQ39">_xlfn.IFNA(VLOOKUP($A39,TRANSPOSE(#REF!),MQ$2+2,FALSE),0)</f>
        <v>#REF!</v>
      </c>
      <c r="MR39" t="e" cm="1">
        <f t="array" ref="MR39">_xlfn.IFNA(VLOOKUP($A39,TRANSPOSE(#REF!),MR$2+2,FALSE),0)</f>
        <v>#REF!</v>
      </c>
      <c r="MS39" t="e" cm="1">
        <f t="array" ref="MS39">_xlfn.IFNA(VLOOKUP($A39,TRANSPOSE(#REF!),MS$2+2,FALSE),0)</f>
        <v>#REF!</v>
      </c>
      <c r="MT39" t="e" cm="1">
        <f t="array" ref="MT39">_xlfn.IFNA(VLOOKUP($A39,TRANSPOSE(#REF!),MT$2+2,FALSE),0)</f>
        <v>#REF!</v>
      </c>
      <c r="MU39" t="e" cm="1">
        <f t="array" ref="MU39">_xlfn.IFNA(VLOOKUP($A39,TRANSPOSE(#REF!),MU$2+2,FALSE),0)</f>
        <v>#REF!</v>
      </c>
      <c r="MV39" t="e" cm="1">
        <f t="array" ref="MV39">_xlfn.IFNA(VLOOKUP($A39,TRANSPOSE(#REF!),MV$2+2,FALSE),0)</f>
        <v>#REF!</v>
      </c>
      <c r="MW39" t="e" cm="1">
        <f t="array" ref="MW39">_xlfn.IFNA(VLOOKUP($A39,TRANSPOSE(#REF!),MW$2+2,FALSE),0)</f>
        <v>#REF!</v>
      </c>
      <c r="MX39" t="e" cm="1">
        <f t="array" ref="MX39">_xlfn.IFNA(VLOOKUP($A39,TRANSPOSE(#REF!),MX$2+2,FALSE),0)</f>
        <v>#REF!</v>
      </c>
      <c r="MY39" t="e" cm="1">
        <f t="array" ref="MY39">_xlfn.IFNA(VLOOKUP($A39,TRANSPOSE(#REF!),MY$2+2,FALSE),0)</f>
        <v>#REF!</v>
      </c>
      <c r="MZ39" t="e" cm="1">
        <f t="array" ref="MZ39">_xlfn.IFNA(VLOOKUP($A39,TRANSPOSE(#REF!),MZ$2+2,FALSE),0)</f>
        <v>#REF!</v>
      </c>
      <c r="NA39" t="e" cm="1">
        <f t="array" ref="NA39">_xlfn.IFNA(VLOOKUP($A39,TRANSPOSE(#REF!),NA$2+2,FALSE),0)</f>
        <v>#REF!</v>
      </c>
      <c r="NB39" t="e" cm="1">
        <f t="array" ref="NB39">_xlfn.IFNA(VLOOKUP($A39,TRANSPOSE(#REF!),NB$2+2,FALSE),0)</f>
        <v>#REF!</v>
      </c>
      <c r="NC39" t="e" cm="1">
        <f t="array" ref="NC39">_xlfn.IFNA(VLOOKUP($A39,TRANSPOSE(#REF!),NC$2+2,FALSE),0)</f>
        <v>#REF!</v>
      </c>
      <c r="ND39" t="e" cm="1">
        <f t="array" ref="ND39">_xlfn.IFNA(VLOOKUP($A39,TRANSPOSE(#REF!),ND$2+2,FALSE),0)</f>
        <v>#REF!</v>
      </c>
      <c r="NE39" t="e" cm="1">
        <f t="array" ref="NE39">_xlfn.IFNA(VLOOKUP($A39,TRANSPOSE(#REF!),NE$2+2,FALSE),0)</f>
        <v>#REF!</v>
      </c>
      <c r="NF39" t="e" cm="1">
        <f t="array" ref="NF39">_xlfn.IFNA(VLOOKUP($A39,TRANSPOSE(#REF!),NF$2+2,FALSE),0)</f>
        <v>#REF!</v>
      </c>
      <c r="NG39" t="e" cm="1">
        <f t="array" ref="NG39">_xlfn.IFNA(VLOOKUP($A39,TRANSPOSE(#REF!),NG$2+2,FALSE),0)</f>
        <v>#REF!</v>
      </c>
      <c r="NH39" t="e" cm="1">
        <f t="array" ref="NH39">_xlfn.IFNA(VLOOKUP($A39,TRANSPOSE(#REF!),NH$2+2,FALSE),0)</f>
        <v>#REF!</v>
      </c>
      <c r="NI39" t="e" cm="1">
        <f t="array" ref="NI39">_xlfn.IFNA(VLOOKUP($A39,TRANSPOSE(#REF!),NI$2+2,FALSE),0)</f>
        <v>#REF!</v>
      </c>
      <c r="NJ39" t="e" cm="1">
        <f t="array" ref="NJ39">_xlfn.IFNA(VLOOKUP($A39,TRANSPOSE(#REF!),NJ$2+2,FALSE),0)</f>
        <v>#REF!</v>
      </c>
      <c r="NL39" t="e">
        <f t="shared" si="0"/>
        <v>#REF!</v>
      </c>
      <c r="NM39" t="e">
        <f t="shared" si="1"/>
        <v>#REF!</v>
      </c>
    </row>
    <row r="40" spans="1:377" x14ac:dyDescent="0.3">
      <c r="A40" t="str">
        <v>PDE02_05</v>
      </c>
      <c r="B40" t="str">
        <v>Elektriciteit</v>
      </c>
      <c r="C40" t="str">
        <v>Conversion</v>
      </c>
      <c r="D40" t="str">
        <v>Power DE</v>
      </c>
      <c r="E40" t="str">
        <v>Generation</v>
      </c>
      <c r="F40" t="str">
        <v>Electricity DE</v>
      </c>
      <c r="G40" t="str">
        <v>Electricity from CCGT - Power DE</v>
      </c>
      <c r="H40" t="str">
        <v>[GW]</v>
      </c>
      <c r="I40">
        <f>_xlfn.IFNA(VLOOKUP(A40,'[1]PASTE Cap_Investment'!A:B,2,FALSE),0)</f>
        <v>0</v>
      </c>
      <c r="J40" t="e" cm="1">
        <f t="array" ref="J40">_xlfn.IFNA(VLOOKUP($A40,TRANSPOSE(#REF!),J$2+2,FALSE),0)</f>
        <v>#REF!</v>
      </c>
      <c r="K40" t="e" cm="1">
        <f t="array" ref="K40">_xlfn.IFNA(VLOOKUP($A40,TRANSPOSE(#REF!),K$2+2,FALSE),0)</f>
        <v>#REF!</v>
      </c>
      <c r="L40" t="e" cm="1">
        <f t="array" ref="L40">_xlfn.IFNA(VLOOKUP($A40,TRANSPOSE(#REF!),L$2+2,FALSE),0)</f>
        <v>#REF!</v>
      </c>
      <c r="M40" t="e" cm="1">
        <f t="array" ref="M40">_xlfn.IFNA(VLOOKUP($A40,TRANSPOSE(#REF!),M$2+2,FALSE),0)</f>
        <v>#REF!</v>
      </c>
      <c r="N40" t="e" cm="1">
        <f t="array" ref="N40">_xlfn.IFNA(VLOOKUP($A40,TRANSPOSE(#REF!),N$2+2,FALSE),0)</f>
        <v>#REF!</v>
      </c>
      <c r="O40" t="e" cm="1">
        <f t="array" ref="O40">_xlfn.IFNA(VLOOKUP($A40,TRANSPOSE(#REF!),O$2+2,FALSE),0)</f>
        <v>#REF!</v>
      </c>
      <c r="P40" t="e" cm="1">
        <f t="array" ref="P40">_xlfn.IFNA(VLOOKUP($A40,TRANSPOSE(#REF!),P$2+2,FALSE),0)</f>
        <v>#REF!</v>
      </c>
      <c r="Q40" t="e" cm="1">
        <f t="array" ref="Q40">_xlfn.IFNA(VLOOKUP($A40,TRANSPOSE(#REF!),Q$2+2,FALSE),0)</f>
        <v>#REF!</v>
      </c>
      <c r="R40" t="e" cm="1">
        <f t="array" ref="R40">_xlfn.IFNA(VLOOKUP($A40,TRANSPOSE(#REF!),R$2+2,FALSE),0)</f>
        <v>#REF!</v>
      </c>
      <c r="S40" t="e" cm="1">
        <f t="array" ref="S40">_xlfn.IFNA(VLOOKUP($A40,TRANSPOSE(#REF!),S$2+2,FALSE),0)</f>
        <v>#REF!</v>
      </c>
      <c r="T40" t="e" cm="1">
        <f t="array" ref="T40">_xlfn.IFNA(VLOOKUP($A40,TRANSPOSE(#REF!),T$2+2,FALSE),0)</f>
        <v>#REF!</v>
      </c>
      <c r="U40" t="e" cm="1">
        <f t="array" ref="U40">_xlfn.IFNA(VLOOKUP($A40,TRANSPOSE(#REF!),U$2+2,FALSE),0)</f>
        <v>#REF!</v>
      </c>
      <c r="V40" t="e" cm="1">
        <f t="array" ref="V40">_xlfn.IFNA(VLOOKUP($A40,TRANSPOSE(#REF!),V$2+2,FALSE),0)</f>
        <v>#REF!</v>
      </c>
      <c r="W40" t="e" cm="1">
        <f t="array" ref="W40">_xlfn.IFNA(VLOOKUP($A40,TRANSPOSE(#REF!),W$2+2,FALSE),0)</f>
        <v>#REF!</v>
      </c>
      <c r="X40" t="e" cm="1">
        <f t="array" ref="X40">_xlfn.IFNA(VLOOKUP($A40,TRANSPOSE(#REF!),X$2+2,FALSE),0)</f>
        <v>#REF!</v>
      </c>
      <c r="Y40" t="e" cm="1">
        <f t="array" ref="Y40">_xlfn.IFNA(VLOOKUP($A40,TRANSPOSE(#REF!),Y$2+2,FALSE),0)</f>
        <v>#REF!</v>
      </c>
      <c r="Z40" t="e" cm="1">
        <f t="array" ref="Z40">_xlfn.IFNA(VLOOKUP($A40,TRANSPOSE(#REF!),Z$2+2,FALSE),0)</f>
        <v>#REF!</v>
      </c>
      <c r="AA40" t="e" cm="1">
        <f t="array" ref="AA40">_xlfn.IFNA(VLOOKUP($A40,TRANSPOSE(#REF!),AA$2+2,FALSE),0)</f>
        <v>#REF!</v>
      </c>
      <c r="AB40" t="e" cm="1">
        <f t="array" ref="AB40">_xlfn.IFNA(VLOOKUP($A40,TRANSPOSE(#REF!),AB$2+2,FALSE),0)</f>
        <v>#REF!</v>
      </c>
      <c r="AC40" t="e" cm="1">
        <f t="array" ref="AC40">_xlfn.IFNA(VLOOKUP($A40,TRANSPOSE(#REF!),AC$2+2,FALSE),0)</f>
        <v>#REF!</v>
      </c>
      <c r="AD40" t="e" cm="1">
        <f t="array" ref="AD40">_xlfn.IFNA(VLOOKUP($A40,TRANSPOSE(#REF!),AD$2+2,FALSE),0)</f>
        <v>#REF!</v>
      </c>
      <c r="AE40" t="e" cm="1">
        <f t="array" ref="AE40">_xlfn.IFNA(VLOOKUP($A40,TRANSPOSE(#REF!),AE$2+2,FALSE),0)</f>
        <v>#REF!</v>
      </c>
      <c r="AF40" t="e" cm="1">
        <f t="array" ref="AF40">_xlfn.IFNA(VLOOKUP($A40,TRANSPOSE(#REF!),AF$2+2,FALSE),0)</f>
        <v>#REF!</v>
      </c>
      <c r="AG40" t="e" cm="1">
        <f t="array" ref="AG40">_xlfn.IFNA(VLOOKUP($A40,TRANSPOSE(#REF!),AG$2+2,FALSE),0)</f>
        <v>#REF!</v>
      </c>
      <c r="AH40" t="e" cm="1">
        <f t="array" ref="AH40">_xlfn.IFNA(VLOOKUP($A40,TRANSPOSE(#REF!),AH$2+2,FALSE),0)</f>
        <v>#REF!</v>
      </c>
      <c r="AI40" t="e" cm="1">
        <f t="array" ref="AI40">_xlfn.IFNA(VLOOKUP($A40,TRANSPOSE(#REF!),AI$2+2,FALSE),0)</f>
        <v>#REF!</v>
      </c>
      <c r="AJ40" t="e" cm="1">
        <f t="array" ref="AJ40">_xlfn.IFNA(VLOOKUP($A40,TRANSPOSE(#REF!),AJ$2+2,FALSE),0)</f>
        <v>#REF!</v>
      </c>
      <c r="AK40" t="e" cm="1">
        <f t="array" ref="AK40">_xlfn.IFNA(VLOOKUP($A40,TRANSPOSE(#REF!),AK$2+2,FALSE),0)</f>
        <v>#REF!</v>
      </c>
      <c r="AL40" t="e" cm="1">
        <f t="array" ref="AL40">_xlfn.IFNA(VLOOKUP($A40,TRANSPOSE(#REF!),AL$2+2,FALSE),0)</f>
        <v>#REF!</v>
      </c>
      <c r="AM40" t="e" cm="1">
        <f t="array" ref="AM40">_xlfn.IFNA(VLOOKUP($A40,TRANSPOSE(#REF!),AM$2+2,FALSE),0)</f>
        <v>#REF!</v>
      </c>
      <c r="AN40" t="e" cm="1">
        <f t="array" ref="AN40">_xlfn.IFNA(VLOOKUP($A40,TRANSPOSE(#REF!),AN$2+2,FALSE),0)</f>
        <v>#REF!</v>
      </c>
      <c r="AO40" t="e" cm="1">
        <f t="array" ref="AO40">_xlfn.IFNA(VLOOKUP($A40,TRANSPOSE(#REF!),AO$2+2,FALSE),0)</f>
        <v>#REF!</v>
      </c>
      <c r="AP40" t="e" cm="1">
        <f t="array" ref="AP40">_xlfn.IFNA(VLOOKUP($A40,TRANSPOSE(#REF!),AP$2+2,FALSE),0)</f>
        <v>#REF!</v>
      </c>
      <c r="AQ40" t="e" cm="1">
        <f t="array" ref="AQ40">_xlfn.IFNA(VLOOKUP($A40,TRANSPOSE(#REF!),AQ$2+2,FALSE),0)</f>
        <v>#REF!</v>
      </c>
      <c r="AR40" t="e" cm="1">
        <f t="array" ref="AR40">_xlfn.IFNA(VLOOKUP($A40,TRANSPOSE(#REF!),AR$2+2,FALSE),0)</f>
        <v>#REF!</v>
      </c>
      <c r="AS40" t="e" cm="1">
        <f t="array" ref="AS40">_xlfn.IFNA(VLOOKUP($A40,TRANSPOSE(#REF!),AS$2+2,FALSE),0)</f>
        <v>#REF!</v>
      </c>
      <c r="AT40" t="e" cm="1">
        <f t="array" ref="AT40">_xlfn.IFNA(VLOOKUP($A40,TRANSPOSE(#REF!),AT$2+2,FALSE),0)</f>
        <v>#REF!</v>
      </c>
      <c r="AU40" t="e" cm="1">
        <f t="array" ref="AU40">_xlfn.IFNA(VLOOKUP($A40,TRANSPOSE(#REF!),AU$2+2,FALSE),0)</f>
        <v>#REF!</v>
      </c>
      <c r="AV40" t="e" cm="1">
        <f t="array" ref="AV40">_xlfn.IFNA(VLOOKUP($A40,TRANSPOSE(#REF!),AV$2+2,FALSE),0)</f>
        <v>#REF!</v>
      </c>
      <c r="AW40" t="e" cm="1">
        <f t="array" ref="AW40">_xlfn.IFNA(VLOOKUP($A40,TRANSPOSE(#REF!),AW$2+2,FALSE),0)</f>
        <v>#REF!</v>
      </c>
      <c r="AX40" t="e" cm="1">
        <f t="array" ref="AX40">_xlfn.IFNA(VLOOKUP($A40,TRANSPOSE(#REF!),AX$2+2,FALSE),0)</f>
        <v>#REF!</v>
      </c>
      <c r="AY40" t="e" cm="1">
        <f t="array" ref="AY40">_xlfn.IFNA(VLOOKUP($A40,TRANSPOSE(#REF!),AY$2+2,FALSE),0)</f>
        <v>#REF!</v>
      </c>
      <c r="AZ40" t="e" cm="1">
        <f t="array" ref="AZ40">_xlfn.IFNA(VLOOKUP($A40,TRANSPOSE(#REF!),AZ$2+2,FALSE),0)</f>
        <v>#REF!</v>
      </c>
      <c r="BA40" t="e" cm="1">
        <f t="array" ref="BA40">_xlfn.IFNA(VLOOKUP($A40,TRANSPOSE(#REF!),BA$2+2,FALSE),0)</f>
        <v>#REF!</v>
      </c>
      <c r="BB40" t="e" cm="1">
        <f t="array" ref="BB40">_xlfn.IFNA(VLOOKUP($A40,TRANSPOSE(#REF!),BB$2+2,FALSE),0)</f>
        <v>#REF!</v>
      </c>
      <c r="BC40" t="e" cm="1">
        <f t="array" ref="BC40">_xlfn.IFNA(VLOOKUP($A40,TRANSPOSE(#REF!),BC$2+2,FALSE),0)</f>
        <v>#REF!</v>
      </c>
      <c r="BD40" t="e" cm="1">
        <f t="array" ref="BD40">_xlfn.IFNA(VLOOKUP($A40,TRANSPOSE(#REF!),BD$2+2,FALSE),0)</f>
        <v>#REF!</v>
      </c>
      <c r="BE40" t="e" cm="1">
        <f t="array" ref="BE40">_xlfn.IFNA(VLOOKUP($A40,TRANSPOSE(#REF!),BE$2+2,FALSE),0)</f>
        <v>#REF!</v>
      </c>
      <c r="BF40" t="e" cm="1">
        <f t="array" ref="BF40">_xlfn.IFNA(VLOOKUP($A40,TRANSPOSE(#REF!),BF$2+2,FALSE),0)</f>
        <v>#REF!</v>
      </c>
      <c r="BG40" t="e" cm="1">
        <f t="array" ref="BG40">_xlfn.IFNA(VLOOKUP($A40,TRANSPOSE(#REF!),BG$2+2,FALSE),0)</f>
        <v>#REF!</v>
      </c>
      <c r="BH40" t="e" cm="1">
        <f t="array" ref="BH40">_xlfn.IFNA(VLOOKUP($A40,TRANSPOSE(#REF!),BH$2+2,FALSE),0)</f>
        <v>#REF!</v>
      </c>
      <c r="BI40" t="e" cm="1">
        <f t="array" ref="BI40">_xlfn.IFNA(VLOOKUP($A40,TRANSPOSE(#REF!),BI$2+2,FALSE),0)</f>
        <v>#REF!</v>
      </c>
      <c r="BJ40" t="e" cm="1">
        <f t="array" ref="BJ40">_xlfn.IFNA(VLOOKUP($A40,TRANSPOSE(#REF!),BJ$2+2,FALSE),0)</f>
        <v>#REF!</v>
      </c>
      <c r="BK40" t="e" cm="1">
        <f t="array" ref="BK40">_xlfn.IFNA(VLOOKUP($A40,TRANSPOSE(#REF!),BK$2+2,FALSE),0)</f>
        <v>#REF!</v>
      </c>
      <c r="BL40" t="e" cm="1">
        <f t="array" ref="BL40">_xlfn.IFNA(VLOOKUP($A40,TRANSPOSE(#REF!),BL$2+2,FALSE),0)</f>
        <v>#REF!</v>
      </c>
      <c r="BM40" t="e" cm="1">
        <f t="array" ref="BM40">_xlfn.IFNA(VLOOKUP($A40,TRANSPOSE(#REF!),BM$2+2,FALSE),0)</f>
        <v>#REF!</v>
      </c>
      <c r="BN40" t="e" cm="1">
        <f t="array" ref="BN40">_xlfn.IFNA(VLOOKUP($A40,TRANSPOSE(#REF!),BN$2+2,FALSE),0)</f>
        <v>#REF!</v>
      </c>
      <c r="BO40" t="e" cm="1">
        <f t="array" ref="BO40">_xlfn.IFNA(VLOOKUP($A40,TRANSPOSE(#REF!),BO$2+2,FALSE),0)</f>
        <v>#REF!</v>
      </c>
      <c r="BP40" t="e" cm="1">
        <f t="array" ref="BP40">_xlfn.IFNA(VLOOKUP($A40,TRANSPOSE(#REF!),BP$2+2,FALSE),0)</f>
        <v>#REF!</v>
      </c>
      <c r="BQ40" t="e" cm="1">
        <f t="array" ref="BQ40">_xlfn.IFNA(VLOOKUP($A40,TRANSPOSE(#REF!),BQ$2+2,FALSE),0)</f>
        <v>#REF!</v>
      </c>
      <c r="BR40" t="e" cm="1">
        <f t="array" ref="BR40">_xlfn.IFNA(VLOOKUP($A40,TRANSPOSE(#REF!),BR$2+2,FALSE),0)</f>
        <v>#REF!</v>
      </c>
      <c r="BS40" t="e" cm="1">
        <f t="array" ref="BS40">_xlfn.IFNA(VLOOKUP($A40,TRANSPOSE(#REF!),BS$2+2,FALSE),0)</f>
        <v>#REF!</v>
      </c>
      <c r="BT40" t="e" cm="1">
        <f t="array" ref="BT40">_xlfn.IFNA(VLOOKUP($A40,TRANSPOSE(#REF!),BT$2+2,FALSE),0)</f>
        <v>#REF!</v>
      </c>
      <c r="BU40" t="e" cm="1">
        <f t="array" ref="BU40">_xlfn.IFNA(VLOOKUP($A40,TRANSPOSE(#REF!),BU$2+2,FALSE),0)</f>
        <v>#REF!</v>
      </c>
      <c r="BV40" t="e" cm="1">
        <f t="array" ref="BV40">_xlfn.IFNA(VLOOKUP($A40,TRANSPOSE(#REF!),BV$2+2,FALSE),0)</f>
        <v>#REF!</v>
      </c>
      <c r="BW40" t="e" cm="1">
        <f t="array" ref="BW40">_xlfn.IFNA(VLOOKUP($A40,TRANSPOSE(#REF!),BW$2+2,FALSE),0)</f>
        <v>#REF!</v>
      </c>
      <c r="BX40" t="e" cm="1">
        <f t="array" ref="BX40">_xlfn.IFNA(VLOOKUP($A40,TRANSPOSE(#REF!),BX$2+2,FALSE),0)</f>
        <v>#REF!</v>
      </c>
      <c r="BY40" t="e" cm="1">
        <f t="array" ref="BY40">_xlfn.IFNA(VLOOKUP($A40,TRANSPOSE(#REF!),BY$2+2,FALSE),0)</f>
        <v>#REF!</v>
      </c>
      <c r="BZ40" t="e" cm="1">
        <f t="array" ref="BZ40">_xlfn.IFNA(VLOOKUP($A40,TRANSPOSE(#REF!),BZ$2+2,FALSE),0)</f>
        <v>#REF!</v>
      </c>
      <c r="CA40" t="e" cm="1">
        <f t="array" ref="CA40">_xlfn.IFNA(VLOOKUP($A40,TRANSPOSE(#REF!),CA$2+2,FALSE),0)</f>
        <v>#REF!</v>
      </c>
      <c r="CB40" t="e" cm="1">
        <f t="array" ref="CB40">_xlfn.IFNA(VLOOKUP($A40,TRANSPOSE(#REF!),CB$2+2,FALSE),0)</f>
        <v>#REF!</v>
      </c>
      <c r="CC40" t="e" cm="1">
        <f t="array" ref="CC40">_xlfn.IFNA(VLOOKUP($A40,TRANSPOSE(#REF!),CC$2+2,FALSE),0)</f>
        <v>#REF!</v>
      </c>
      <c r="CD40" t="e" cm="1">
        <f t="array" ref="CD40">_xlfn.IFNA(VLOOKUP($A40,TRANSPOSE(#REF!),CD$2+2,FALSE),0)</f>
        <v>#REF!</v>
      </c>
      <c r="CE40" t="e" cm="1">
        <f t="array" ref="CE40">_xlfn.IFNA(VLOOKUP($A40,TRANSPOSE(#REF!),CE$2+2,FALSE),0)</f>
        <v>#REF!</v>
      </c>
      <c r="CF40" t="e" cm="1">
        <f t="array" ref="CF40">_xlfn.IFNA(VLOOKUP($A40,TRANSPOSE(#REF!),CF$2+2,FALSE),0)</f>
        <v>#REF!</v>
      </c>
      <c r="CG40" t="e" cm="1">
        <f t="array" ref="CG40">_xlfn.IFNA(VLOOKUP($A40,TRANSPOSE(#REF!),CG$2+2,FALSE),0)</f>
        <v>#REF!</v>
      </c>
      <c r="CH40" t="e" cm="1">
        <f t="array" ref="CH40">_xlfn.IFNA(VLOOKUP($A40,TRANSPOSE(#REF!),CH$2+2,FALSE),0)</f>
        <v>#REF!</v>
      </c>
      <c r="CI40" t="e" cm="1">
        <f t="array" ref="CI40">_xlfn.IFNA(VLOOKUP($A40,TRANSPOSE(#REF!),CI$2+2,FALSE),0)</f>
        <v>#REF!</v>
      </c>
      <c r="CJ40" t="e" cm="1">
        <f t="array" ref="CJ40">_xlfn.IFNA(VLOOKUP($A40,TRANSPOSE(#REF!),CJ$2+2,FALSE),0)</f>
        <v>#REF!</v>
      </c>
      <c r="CK40" t="e" cm="1">
        <f t="array" ref="CK40">_xlfn.IFNA(VLOOKUP($A40,TRANSPOSE(#REF!),CK$2+2,FALSE),0)</f>
        <v>#REF!</v>
      </c>
      <c r="CL40" t="e" cm="1">
        <f t="array" ref="CL40">_xlfn.IFNA(VLOOKUP($A40,TRANSPOSE(#REF!),CL$2+2,FALSE),0)</f>
        <v>#REF!</v>
      </c>
      <c r="CM40" t="e" cm="1">
        <f t="array" ref="CM40">_xlfn.IFNA(VLOOKUP($A40,TRANSPOSE(#REF!),CM$2+2,FALSE),0)</f>
        <v>#REF!</v>
      </c>
      <c r="CN40" t="e" cm="1">
        <f t="array" ref="CN40">_xlfn.IFNA(VLOOKUP($A40,TRANSPOSE(#REF!),CN$2+2,FALSE),0)</f>
        <v>#REF!</v>
      </c>
      <c r="CO40" t="e" cm="1">
        <f t="array" ref="CO40">_xlfn.IFNA(VLOOKUP($A40,TRANSPOSE(#REF!),CO$2+2,FALSE),0)</f>
        <v>#REF!</v>
      </c>
      <c r="CP40" t="e" cm="1">
        <f t="array" ref="CP40">_xlfn.IFNA(VLOOKUP($A40,TRANSPOSE(#REF!),CP$2+2,FALSE),0)</f>
        <v>#REF!</v>
      </c>
      <c r="CQ40" t="e" cm="1">
        <f t="array" ref="CQ40">_xlfn.IFNA(VLOOKUP($A40,TRANSPOSE(#REF!),CQ$2+2,FALSE),0)</f>
        <v>#REF!</v>
      </c>
      <c r="CR40" t="e" cm="1">
        <f t="array" ref="CR40">_xlfn.IFNA(VLOOKUP($A40,TRANSPOSE(#REF!),CR$2+2,FALSE),0)</f>
        <v>#REF!</v>
      </c>
      <c r="CS40" t="e" cm="1">
        <f t="array" ref="CS40">_xlfn.IFNA(VLOOKUP($A40,TRANSPOSE(#REF!),CS$2+2,FALSE),0)</f>
        <v>#REF!</v>
      </c>
      <c r="CT40" t="e" cm="1">
        <f t="array" ref="CT40">_xlfn.IFNA(VLOOKUP($A40,TRANSPOSE(#REF!),CT$2+2,FALSE),0)</f>
        <v>#REF!</v>
      </c>
      <c r="CU40" t="e" cm="1">
        <f t="array" ref="CU40">_xlfn.IFNA(VLOOKUP($A40,TRANSPOSE(#REF!),CU$2+2,FALSE),0)</f>
        <v>#REF!</v>
      </c>
      <c r="CV40" t="e" cm="1">
        <f t="array" ref="CV40">_xlfn.IFNA(VLOOKUP($A40,TRANSPOSE(#REF!),CV$2+2,FALSE),0)</f>
        <v>#REF!</v>
      </c>
      <c r="CW40" t="e" cm="1">
        <f t="array" ref="CW40">_xlfn.IFNA(VLOOKUP($A40,TRANSPOSE(#REF!),CW$2+2,FALSE),0)</f>
        <v>#REF!</v>
      </c>
      <c r="CX40" t="e" cm="1">
        <f t="array" ref="CX40">_xlfn.IFNA(VLOOKUP($A40,TRANSPOSE(#REF!),CX$2+2,FALSE),0)</f>
        <v>#REF!</v>
      </c>
      <c r="CY40" t="e" cm="1">
        <f t="array" ref="CY40">_xlfn.IFNA(VLOOKUP($A40,TRANSPOSE(#REF!),CY$2+2,FALSE),0)</f>
        <v>#REF!</v>
      </c>
      <c r="CZ40" t="e" cm="1">
        <f t="array" ref="CZ40">_xlfn.IFNA(VLOOKUP($A40,TRANSPOSE(#REF!),CZ$2+2,FALSE),0)</f>
        <v>#REF!</v>
      </c>
      <c r="DA40" t="e" cm="1">
        <f t="array" ref="DA40">_xlfn.IFNA(VLOOKUP($A40,TRANSPOSE(#REF!),DA$2+2,FALSE),0)</f>
        <v>#REF!</v>
      </c>
      <c r="DB40" t="e" cm="1">
        <f t="array" ref="DB40">_xlfn.IFNA(VLOOKUP($A40,TRANSPOSE(#REF!),DB$2+2,FALSE),0)</f>
        <v>#REF!</v>
      </c>
      <c r="DC40" t="e" cm="1">
        <f t="array" ref="DC40">_xlfn.IFNA(VLOOKUP($A40,TRANSPOSE(#REF!),DC$2+2,FALSE),0)</f>
        <v>#REF!</v>
      </c>
      <c r="DD40" t="e" cm="1">
        <f t="array" ref="DD40">_xlfn.IFNA(VLOOKUP($A40,TRANSPOSE(#REF!),DD$2+2,FALSE),0)</f>
        <v>#REF!</v>
      </c>
      <c r="DE40" t="e" cm="1">
        <f t="array" ref="DE40">_xlfn.IFNA(VLOOKUP($A40,TRANSPOSE(#REF!),DE$2+2,FALSE),0)</f>
        <v>#REF!</v>
      </c>
      <c r="DF40" t="e" cm="1">
        <f t="array" ref="DF40">_xlfn.IFNA(VLOOKUP($A40,TRANSPOSE(#REF!),DF$2+2,FALSE),0)</f>
        <v>#REF!</v>
      </c>
      <c r="DG40" t="e" cm="1">
        <f t="array" ref="DG40">_xlfn.IFNA(VLOOKUP($A40,TRANSPOSE(#REF!),DG$2+2,FALSE),0)</f>
        <v>#REF!</v>
      </c>
      <c r="DH40" t="e" cm="1">
        <f t="array" ref="DH40">_xlfn.IFNA(VLOOKUP($A40,TRANSPOSE(#REF!),DH$2+2,FALSE),0)</f>
        <v>#REF!</v>
      </c>
      <c r="DI40" t="e" cm="1">
        <f t="array" ref="DI40">_xlfn.IFNA(VLOOKUP($A40,TRANSPOSE(#REF!),DI$2+2,FALSE),0)</f>
        <v>#REF!</v>
      </c>
      <c r="DJ40" t="e" cm="1">
        <f t="array" ref="DJ40">_xlfn.IFNA(VLOOKUP($A40,TRANSPOSE(#REF!),DJ$2+2,FALSE),0)</f>
        <v>#REF!</v>
      </c>
      <c r="DK40" t="e" cm="1">
        <f t="array" ref="DK40">_xlfn.IFNA(VLOOKUP($A40,TRANSPOSE(#REF!),DK$2+2,FALSE),0)</f>
        <v>#REF!</v>
      </c>
      <c r="DL40" t="e" cm="1">
        <f t="array" ref="DL40">_xlfn.IFNA(VLOOKUP($A40,TRANSPOSE(#REF!),DL$2+2,FALSE),0)</f>
        <v>#REF!</v>
      </c>
      <c r="DM40" t="e" cm="1">
        <f t="array" ref="DM40">_xlfn.IFNA(VLOOKUP($A40,TRANSPOSE(#REF!),DM$2+2,FALSE),0)</f>
        <v>#REF!</v>
      </c>
      <c r="DN40" t="e" cm="1">
        <f t="array" ref="DN40">_xlfn.IFNA(VLOOKUP($A40,TRANSPOSE(#REF!),DN$2+2,FALSE),0)</f>
        <v>#REF!</v>
      </c>
      <c r="DO40" t="e" cm="1">
        <f t="array" ref="DO40">_xlfn.IFNA(VLOOKUP($A40,TRANSPOSE(#REF!),DO$2+2,FALSE),0)</f>
        <v>#REF!</v>
      </c>
      <c r="DP40" t="e" cm="1">
        <f t="array" ref="DP40">_xlfn.IFNA(VLOOKUP($A40,TRANSPOSE(#REF!),DP$2+2,FALSE),0)</f>
        <v>#REF!</v>
      </c>
      <c r="DQ40" t="e" cm="1">
        <f t="array" ref="DQ40">_xlfn.IFNA(VLOOKUP($A40,TRANSPOSE(#REF!),DQ$2+2,FALSE),0)</f>
        <v>#REF!</v>
      </c>
      <c r="DR40" t="e" cm="1">
        <f t="array" ref="DR40">_xlfn.IFNA(VLOOKUP($A40,TRANSPOSE(#REF!),DR$2+2,FALSE),0)</f>
        <v>#REF!</v>
      </c>
      <c r="DS40" t="e" cm="1">
        <f t="array" ref="DS40">_xlfn.IFNA(VLOOKUP($A40,TRANSPOSE(#REF!),DS$2+2,FALSE),0)</f>
        <v>#REF!</v>
      </c>
      <c r="DT40" t="e" cm="1">
        <f t="array" ref="DT40">_xlfn.IFNA(VLOOKUP($A40,TRANSPOSE(#REF!),DT$2+2,FALSE),0)</f>
        <v>#REF!</v>
      </c>
      <c r="DU40" t="e" cm="1">
        <f t="array" ref="DU40">_xlfn.IFNA(VLOOKUP($A40,TRANSPOSE(#REF!),DU$2+2,FALSE),0)</f>
        <v>#REF!</v>
      </c>
      <c r="DV40" t="e" cm="1">
        <f t="array" ref="DV40">_xlfn.IFNA(VLOOKUP($A40,TRANSPOSE(#REF!),DV$2+2,FALSE),0)</f>
        <v>#REF!</v>
      </c>
      <c r="DW40" t="e" cm="1">
        <f t="array" ref="DW40">_xlfn.IFNA(VLOOKUP($A40,TRANSPOSE(#REF!),DW$2+2,FALSE),0)</f>
        <v>#REF!</v>
      </c>
      <c r="DX40" t="e" cm="1">
        <f t="array" ref="DX40">_xlfn.IFNA(VLOOKUP($A40,TRANSPOSE(#REF!),DX$2+2,FALSE),0)</f>
        <v>#REF!</v>
      </c>
      <c r="DY40" t="e" cm="1">
        <f t="array" ref="DY40">_xlfn.IFNA(VLOOKUP($A40,TRANSPOSE(#REF!),DY$2+2,FALSE),0)</f>
        <v>#REF!</v>
      </c>
      <c r="DZ40" t="e" cm="1">
        <f t="array" ref="DZ40">_xlfn.IFNA(VLOOKUP($A40,TRANSPOSE(#REF!),DZ$2+2,FALSE),0)</f>
        <v>#REF!</v>
      </c>
      <c r="EA40" t="e" cm="1">
        <f t="array" ref="EA40">_xlfn.IFNA(VLOOKUP($A40,TRANSPOSE(#REF!),EA$2+2,FALSE),0)</f>
        <v>#REF!</v>
      </c>
      <c r="EB40" t="e" cm="1">
        <f t="array" ref="EB40">_xlfn.IFNA(VLOOKUP($A40,TRANSPOSE(#REF!),EB$2+2,FALSE),0)</f>
        <v>#REF!</v>
      </c>
      <c r="EC40" t="e" cm="1">
        <f t="array" ref="EC40">_xlfn.IFNA(VLOOKUP($A40,TRANSPOSE(#REF!),EC$2+2,FALSE),0)</f>
        <v>#REF!</v>
      </c>
      <c r="ED40" t="e" cm="1">
        <f t="array" ref="ED40">_xlfn.IFNA(VLOOKUP($A40,TRANSPOSE(#REF!),ED$2+2,FALSE),0)</f>
        <v>#REF!</v>
      </c>
      <c r="EE40" t="e" cm="1">
        <f t="array" ref="EE40">_xlfn.IFNA(VLOOKUP($A40,TRANSPOSE(#REF!),EE$2+2,FALSE),0)</f>
        <v>#REF!</v>
      </c>
      <c r="EF40" t="e" cm="1">
        <f t="array" ref="EF40">_xlfn.IFNA(VLOOKUP($A40,TRANSPOSE(#REF!),EF$2+2,FALSE),0)</f>
        <v>#REF!</v>
      </c>
      <c r="EG40" t="e" cm="1">
        <f t="array" ref="EG40">_xlfn.IFNA(VLOOKUP($A40,TRANSPOSE(#REF!),EG$2+2,FALSE),0)</f>
        <v>#REF!</v>
      </c>
      <c r="EH40" t="e" cm="1">
        <f t="array" ref="EH40">_xlfn.IFNA(VLOOKUP($A40,TRANSPOSE(#REF!),EH$2+2,FALSE),0)</f>
        <v>#REF!</v>
      </c>
      <c r="EI40" t="e" cm="1">
        <f t="array" ref="EI40">_xlfn.IFNA(VLOOKUP($A40,TRANSPOSE(#REF!),EI$2+2,FALSE),0)</f>
        <v>#REF!</v>
      </c>
      <c r="EJ40" t="e" cm="1">
        <f t="array" ref="EJ40">_xlfn.IFNA(VLOOKUP($A40,TRANSPOSE(#REF!),EJ$2+2,FALSE),0)</f>
        <v>#REF!</v>
      </c>
      <c r="EK40" t="e" cm="1">
        <f t="array" ref="EK40">_xlfn.IFNA(VLOOKUP($A40,TRANSPOSE(#REF!),EK$2+2,FALSE),0)</f>
        <v>#REF!</v>
      </c>
      <c r="EL40" t="e" cm="1">
        <f t="array" ref="EL40">_xlfn.IFNA(VLOOKUP($A40,TRANSPOSE(#REF!),EL$2+2,FALSE),0)</f>
        <v>#REF!</v>
      </c>
      <c r="EM40" t="e" cm="1">
        <f t="array" ref="EM40">_xlfn.IFNA(VLOOKUP($A40,TRANSPOSE(#REF!),EM$2+2,FALSE),0)</f>
        <v>#REF!</v>
      </c>
      <c r="EN40" t="e" cm="1">
        <f t="array" ref="EN40">_xlfn.IFNA(VLOOKUP($A40,TRANSPOSE(#REF!),EN$2+2,FALSE),0)</f>
        <v>#REF!</v>
      </c>
      <c r="EO40" t="e" cm="1">
        <f t="array" ref="EO40">_xlfn.IFNA(VLOOKUP($A40,TRANSPOSE(#REF!),EO$2+2,FALSE),0)</f>
        <v>#REF!</v>
      </c>
      <c r="EP40" t="e" cm="1">
        <f t="array" ref="EP40">_xlfn.IFNA(VLOOKUP($A40,TRANSPOSE(#REF!),EP$2+2,FALSE),0)</f>
        <v>#REF!</v>
      </c>
      <c r="EQ40" t="e" cm="1">
        <f t="array" ref="EQ40">_xlfn.IFNA(VLOOKUP($A40,TRANSPOSE(#REF!),EQ$2+2,FALSE),0)</f>
        <v>#REF!</v>
      </c>
      <c r="ER40" t="e" cm="1">
        <f t="array" ref="ER40">_xlfn.IFNA(VLOOKUP($A40,TRANSPOSE(#REF!),ER$2+2,FALSE),0)</f>
        <v>#REF!</v>
      </c>
      <c r="ES40" t="e" cm="1">
        <f t="array" ref="ES40">_xlfn.IFNA(VLOOKUP($A40,TRANSPOSE(#REF!),ES$2+2,FALSE),0)</f>
        <v>#REF!</v>
      </c>
      <c r="ET40" t="e" cm="1">
        <f t="array" ref="ET40">_xlfn.IFNA(VLOOKUP($A40,TRANSPOSE(#REF!),ET$2+2,FALSE),0)</f>
        <v>#REF!</v>
      </c>
      <c r="EU40" t="e" cm="1">
        <f t="array" ref="EU40">_xlfn.IFNA(VLOOKUP($A40,TRANSPOSE(#REF!),EU$2+2,FALSE),0)</f>
        <v>#REF!</v>
      </c>
      <c r="EV40" t="e" cm="1">
        <f t="array" ref="EV40">_xlfn.IFNA(VLOOKUP($A40,TRANSPOSE(#REF!),EV$2+2,FALSE),0)</f>
        <v>#REF!</v>
      </c>
      <c r="EW40" t="e" cm="1">
        <f t="array" ref="EW40">_xlfn.IFNA(VLOOKUP($A40,TRANSPOSE(#REF!),EW$2+2,FALSE),0)</f>
        <v>#REF!</v>
      </c>
      <c r="EX40" t="e" cm="1">
        <f t="array" ref="EX40">_xlfn.IFNA(VLOOKUP($A40,TRANSPOSE(#REF!),EX$2+2,FALSE),0)</f>
        <v>#REF!</v>
      </c>
      <c r="EY40" t="e" cm="1">
        <f t="array" ref="EY40">_xlfn.IFNA(VLOOKUP($A40,TRANSPOSE(#REF!),EY$2+2,FALSE),0)</f>
        <v>#REF!</v>
      </c>
      <c r="EZ40" t="e" cm="1">
        <f t="array" ref="EZ40">_xlfn.IFNA(VLOOKUP($A40,TRANSPOSE(#REF!),EZ$2+2,FALSE),0)</f>
        <v>#REF!</v>
      </c>
      <c r="FA40" t="e" cm="1">
        <f t="array" ref="FA40">_xlfn.IFNA(VLOOKUP($A40,TRANSPOSE(#REF!),FA$2+2,FALSE),0)</f>
        <v>#REF!</v>
      </c>
      <c r="FB40" t="e" cm="1">
        <f t="array" ref="FB40">_xlfn.IFNA(VLOOKUP($A40,TRANSPOSE(#REF!),FB$2+2,FALSE),0)</f>
        <v>#REF!</v>
      </c>
      <c r="FC40" t="e" cm="1">
        <f t="array" ref="FC40">_xlfn.IFNA(VLOOKUP($A40,TRANSPOSE(#REF!),FC$2+2,FALSE),0)</f>
        <v>#REF!</v>
      </c>
      <c r="FD40" t="e" cm="1">
        <f t="array" ref="FD40">_xlfn.IFNA(VLOOKUP($A40,TRANSPOSE(#REF!),FD$2+2,FALSE),0)</f>
        <v>#REF!</v>
      </c>
      <c r="FE40" t="e" cm="1">
        <f t="array" ref="FE40">_xlfn.IFNA(VLOOKUP($A40,TRANSPOSE(#REF!),FE$2+2,FALSE),0)</f>
        <v>#REF!</v>
      </c>
      <c r="FF40" t="e" cm="1">
        <f t="array" ref="FF40">_xlfn.IFNA(VLOOKUP($A40,TRANSPOSE(#REF!),FF$2+2,FALSE),0)</f>
        <v>#REF!</v>
      </c>
      <c r="FG40" t="e" cm="1">
        <f t="array" ref="FG40">_xlfn.IFNA(VLOOKUP($A40,TRANSPOSE(#REF!),FG$2+2,FALSE),0)</f>
        <v>#REF!</v>
      </c>
      <c r="FH40" t="e" cm="1">
        <f t="array" ref="FH40">_xlfn.IFNA(VLOOKUP($A40,TRANSPOSE(#REF!),FH$2+2,FALSE),0)</f>
        <v>#REF!</v>
      </c>
      <c r="FI40" t="e" cm="1">
        <f t="array" ref="FI40">_xlfn.IFNA(VLOOKUP($A40,TRANSPOSE(#REF!),FI$2+2,FALSE),0)</f>
        <v>#REF!</v>
      </c>
      <c r="FJ40" t="e" cm="1">
        <f t="array" ref="FJ40">_xlfn.IFNA(VLOOKUP($A40,TRANSPOSE(#REF!),FJ$2+2,FALSE),0)</f>
        <v>#REF!</v>
      </c>
      <c r="FK40" t="e" cm="1">
        <f t="array" ref="FK40">_xlfn.IFNA(VLOOKUP($A40,TRANSPOSE(#REF!),FK$2+2,FALSE),0)</f>
        <v>#REF!</v>
      </c>
      <c r="FL40" t="e" cm="1">
        <f t="array" ref="FL40">_xlfn.IFNA(VLOOKUP($A40,TRANSPOSE(#REF!),FL$2+2,FALSE),0)</f>
        <v>#REF!</v>
      </c>
      <c r="FM40" t="e" cm="1">
        <f t="array" ref="FM40">_xlfn.IFNA(VLOOKUP($A40,TRANSPOSE(#REF!),FM$2+2,FALSE),0)</f>
        <v>#REF!</v>
      </c>
      <c r="FN40" t="e" cm="1">
        <f t="array" ref="FN40">_xlfn.IFNA(VLOOKUP($A40,TRANSPOSE(#REF!),FN$2+2,FALSE),0)</f>
        <v>#REF!</v>
      </c>
      <c r="FO40" t="e" cm="1">
        <f t="array" ref="FO40">_xlfn.IFNA(VLOOKUP($A40,TRANSPOSE(#REF!),FO$2+2,FALSE),0)</f>
        <v>#REF!</v>
      </c>
      <c r="FP40" t="e" cm="1">
        <f t="array" ref="FP40">_xlfn.IFNA(VLOOKUP($A40,TRANSPOSE(#REF!),FP$2+2,FALSE),0)</f>
        <v>#REF!</v>
      </c>
      <c r="FQ40" t="e" cm="1">
        <f t="array" ref="FQ40">_xlfn.IFNA(VLOOKUP($A40,TRANSPOSE(#REF!),FQ$2+2,FALSE),0)</f>
        <v>#REF!</v>
      </c>
      <c r="FR40" t="e" cm="1">
        <f t="array" ref="FR40">_xlfn.IFNA(VLOOKUP($A40,TRANSPOSE(#REF!),FR$2+2,FALSE),0)</f>
        <v>#REF!</v>
      </c>
      <c r="FS40" t="e" cm="1">
        <f t="array" ref="FS40">_xlfn.IFNA(VLOOKUP($A40,TRANSPOSE(#REF!),FS$2+2,FALSE),0)</f>
        <v>#REF!</v>
      </c>
      <c r="FT40" t="e" cm="1">
        <f t="array" ref="FT40">_xlfn.IFNA(VLOOKUP($A40,TRANSPOSE(#REF!),FT$2+2,FALSE),0)</f>
        <v>#REF!</v>
      </c>
      <c r="FU40" t="e" cm="1">
        <f t="array" ref="FU40">_xlfn.IFNA(VLOOKUP($A40,TRANSPOSE(#REF!),FU$2+2,FALSE),0)</f>
        <v>#REF!</v>
      </c>
      <c r="FV40" t="e" cm="1">
        <f t="array" ref="FV40">_xlfn.IFNA(VLOOKUP($A40,TRANSPOSE(#REF!),FV$2+2,FALSE),0)</f>
        <v>#REF!</v>
      </c>
      <c r="FW40" t="e" cm="1">
        <f t="array" ref="FW40">_xlfn.IFNA(VLOOKUP($A40,TRANSPOSE(#REF!),FW$2+2,FALSE),0)</f>
        <v>#REF!</v>
      </c>
      <c r="FX40" t="e" cm="1">
        <f t="array" ref="FX40">_xlfn.IFNA(VLOOKUP($A40,TRANSPOSE(#REF!),FX$2+2,FALSE),0)</f>
        <v>#REF!</v>
      </c>
      <c r="FY40" t="e" cm="1">
        <f t="array" ref="FY40">_xlfn.IFNA(VLOOKUP($A40,TRANSPOSE(#REF!),FY$2+2,FALSE),0)</f>
        <v>#REF!</v>
      </c>
      <c r="FZ40" t="e" cm="1">
        <f t="array" ref="FZ40">_xlfn.IFNA(VLOOKUP($A40,TRANSPOSE(#REF!),FZ$2+2,FALSE),0)</f>
        <v>#REF!</v>
      </c>
      <c r="GA40" t="e" cm="1">
        <f t="array" ref="GA40">_xlfn.IFNA(VLOOKUP($A40,TRANSPOSE(#REF!),GA$2+2,FALSE),0)</f>
        <v>#REF!</v>
      </c>
      <c r="GB40" t="e" cm="1">
        <f t="array" ref="GB40">_xlfn.IFNA(VLOOKUP($A40,TRANSPOSE(#REF!),GB$2+2,FALSE),0)</f>
        <v>#REF!</v>
      </c>
      <c r="GC40" t="e" cm="1">
        <f t="array" ref="GC40">_xlfn.IFNA(VLOOKUP($A40,TRANSPOSE(#REF!),GC$2+2,FALSE),0)</f>
        <v>#REF!</v>
      </c>
      <c r="GD40" t="e" cm="1">
        <f t="array" ref="GD40">_xlfn.IFNA(VLOOKUP($A40,TRANSPOSE(#REF!),GD$2+2,FALSE),0)</f>
        <v>#REF!</v>
      </c>
      <c r="GE40" t="e" cm="1">
        <f t="array" ref="GE40">_xlfn.IFNA(VLOOKUP($A40,TRANSPOSE(#REF!),GE$2+2,FALSE),0)</f>
        <v>#REF!</v>
      </c>
      <c r="GF40" t="e" cm="1">
        <f t="array" ref="GF40">_xlfn.IFNA(VLOOKUP($A40,TRANSPOSE(#REF!),GF$2+2,FALSE),0)</f>
        <v>#REF!</v>
      </c>
      <c r="GG40" t="e" cm="1">
        <f t="array" ref="GG40">_xlfn.IFNA(VLOOKUP($A40,TRANSPOSE(#REF!),GG$2+2,FALSE),0)</f>
        <v>#REF!</v>
      </c>
      <c r="GH40" t="e" cm="1">
        <f t="array" ref="GH40">_xlfn.IFNA(VLOOKUP($A40,TRANSPOSE(#REF!),GH$2+2,FALSE),0)</f>
        <v>#REF!</v>
      </c>
      <c r="GI40" t="e" cm="1">
        <f t="array" ref="GI40">_xlfn.IFNA(VLOOKUP($A40,TRANSPOSE(#REF!),GI$2+2,FALSE),0)</f>
        <v>#REF!</v>
      </c>
      <c r="GJ40" t="e" cm="1">
        <f t="array" ref="GJ40">_xlfn.IFNA(VLOOKUP($A40,TRANSPOSE(#REF!),GJ$2+2,FALSE),0)</f>
        <v>#REF!</v>
      </c>
      <c r="GK40" t="e" cm="1">
        <f t="array" ref="GK40">_xlfn.IFNA(VLOOKUP($A40,TRANSPOSE(#REF!),GK$2+2,FALSE),0)</f>
        <v>#REF!</v>
      </c>
      <c r="GL40" t="e" cm="1">
        <f t="array" ref="GL40">_xlfn.IFNA(VLOOKUP($A40,TRANSPOSE(#REF!),GL$2+2,FALSE),0)</f>
        <v>#REF!</v>
      </c>
      <c r="GM40" t="e" cm="1">
        <f t="array" ref="GM40">_xlfn.IFNA(VLOOKUP($A40,TRANSPOSE(#REF!),GM$2+2,FALSE),0)</f>
        <v>#REF!</v>
      </c>
      <c r="GN40" t="e" cm="1">
        <f t="array" ref="GN40">_xlfn.IFNA(VLOOKUP($A40,TRANSPOSE(#REF!),GN$2+2,FALSE),0)</f>
        <v>#REF!</v>
      </c>
      <c r="GO40" t="e" cm="1">
        <f t="array" ref="GO40">_xlfn.IFNA(VLOOKUP($A40,TRANSPOSE(#REF!),GO$2+2,FALSE),0)</f>
        <v>#REF!</v>
      </c>
      <c r="GP40" t="e" cm="1">
        <f t="array" ref="GP40">_xlfn.IFNA(VLOOKUP($A40,TRANSPOSE(#REF!),GP$2+2,FALSE),0)</f>
        <v>#REF!</v>
      </c>
      <c r="GQ40" t="e" cm="1">
        <f t="array" ref="GQ40">_xlfn.IFNA(VLOOKUP($A40,TRANSPOSE(#REF!),GQ$2+2,FALSE),0)</f>
        <v>#REF!</v>
      </c>
      <c r="GR40" t="e" cm="1">
        <f t="array" ref="GR40">_xlfn.IFNA(VLOOKUP($A40,TRANSPOSE(#REF!),GR$2+2,FALSE),0)</f>
        <v>#REF!</v>
      </c>
      <c r="GS40" t="e" cm="1">
        <f t="array" ref="GS40">_xlfn.IFNA(VLOOKUP($A40,TRANSPOSE(#REF!),GS$2+2,FALSE),0)</f>
        <v>#REF!</v>
      </c>
      <c r="GT40" t="e" cm="1">
        <f t="array" ref="GT40">_xlfn.IFNA(VLOOKUP($A40,TRANSPOSE(#REF!),GT$2+2,FALSE),0)</f>
        <v>#REF!</v>
      </c>
      <c r="GU40" t="e" cm="1">
        <f t="array" ref="GU40">_xlfn.IFNA(VLOOKUP($A40,TRANSPOSE(#REF!),GU$2+2,FALSE),0)</f>
        <v>#REF!</v>
      </c>
      <c r="GV40" t="e" cm="1">
        <f t="array" ref="GV40">_xlfn.IFNA(VLOOKUP($A40,TRANSPOSE(#REF!),GV$2+2,FALSE),0)</f>
        <v>#REF!</v>
      </c>
      <c r="GW40" t="e" cm="1">
        <f t="array" ref="GW40">_xlfn.IFNA(VLOOKUP($A40,TRANSPOSE(#REF!),GW$2+2,FALSE),0)</f>
        <v>#REF!</v>
      </c>
      <c r="GX40" t="e" cm="1">
        <f t="array" ref="GX40">_xlfn.IFNA(VLOOKUP($A40,TRANSPOSE(#REF!),GX$2+2,FALSE),0)</f>
        <v>#REF!</v>
      </c>
      <c r="GY40" t="e" cm="1">
        <f t="array" ref="GY40">_xlfn.IFNA(VLOOKUP($A40,TRANSPOSE(#REF!),GY$2+2,FALSE),0)</f>
        <v>#REF!</v>
      </c>
      <c r="GZ40" t="e" cm="1">
        <f t="array" ref="GZ40">_xlfn.IFNA(VLOOKUP($A40,TRANSPOSE(#REF!),GZ$2+2,FALSE),0)</f>
        <v>#REF!</v>
      </c>
      <c r="HA40" t="e" cm="1">
        <f t="array" ref="HA40">_xlfn.IFNA(VLOOKUP($A40,TRANSPOSE(#REF!),HA$2+2,FALSE),0)</f>
        <v>#REF!</v>
      </c>
      <c r="HB40" t="e" cm="1">
        <f t="array" ref="HB40">_xlfn.IFNA(VLOOKUP($A40,TRANSPOSE(#REF!),HB$2+2,FALSE),0)</f>
        <v>#REF!</v>
      </c>
      <c r="HC40" t="e" cm="1">
        <f t="array" ref="HC40">_xlfn.IFNA(VLOOKUP($A40,TRANSPOSE(#REF!),HC$2+2,FALSE),0)</f>
        <v>#REF!</v>
      </c>
      <c r="HD40" t="e" cm="1">
        <f t="array" ref="HD40">_xlfn.IFNA(VLOOKUP($A40,TRANSPOSE(#REF!),HD$2+2,FALSE),0)</f>
        <v>#REF!</v>
      </c>
      <c r="HE40" t="e" cm="1">
        <f t="array" ref="HE40">_xlfn.IFNA(VLOOKUP($A40,TRANSPOSE(#REF!),HE$2+2,FALSE),0)</f>
        <v>#REF!</v>
      </c>
      <c r="HF40" t="e" cm="1">
        <f t="array" ref="HF40">_xlfn.IFNA(VLOOKUP($A40,TRANSPOSE(#REF!),HF$2+2,FALSE),0)</f>
        <v>#REF!</v>
      </c>
      <c r="HG40" t="e" cm="1">
        <f t="array" ref="HG40">_xlfn.IFNA(VLOOKUP($A40,TRANSPOSE(#REF!),HG$2+2,FALSE),0)</f>
        <v>#REF!</v>
      </c>
      <c r="HH40" t="e" cm="1">
        <f t="array" ref="HH40">_xlfn.IFNA(VLOOKUP($A40,TRANSPOSE(#REF!),HH$2+2,FALSE),0)</f>
        <v>#REF!</v>
      </c>
      <c r="HI40" t="e" cm="1">
        <f t="array" ref="HI40">_xlfn.IFNA(VLOOKUP($A40,TRANSPOSE(#REF!),HI$2+2,FALSE),0)</f>
        <v>#REF!</v>
      </c>
      <c r="HJ40" t="e" cm="1">
        <f t="array" ref="HJ40">_xlfn.IFNA(VLOOKUP($A40,TRANSPOSE(#REF!),HJ$2+2,FALSE),0)</f>
        <v>#REF!</v>
      </c>
      <c r="HK40" t="e" cm="1">
        <f t="array" ref="HK40">_xlfn.IFNA(VLOOKUP($A40,TRANSPOSE(#REF!),HK$2+2,FALSE),0)</f>
        <v>#REF!</v>
      </c>
      <c r="HL40" t="e" cm="1">
        <f t="array" ref="HL40">_xlfn.IFNA(VLOOKUP($A40,TRANSPOSE(#REF!),HL$2+2,FALSE),0)</f>
        <v>#REF!</v>
      </c>
      <c r="HM40" t="e" cm="1">
        <f t="array" ref="HM40">_xlfn.IFNA(VLOOKUP($A40,TRANSPOSE(#REF!),HM$2+2,FALSE),0)</f>
        <v>#REF!</v>
      </c>
      <c r="HN40" t="e" cm="1">
        <f t="array" ref="HN40">_xlfn.IFNA(VLOOKUP($A40,TRANSPOSE(#REF!),HN$2+2,FALSE),0)</f>
        <v>#REF!</v>
      </c>
      <c r="HO40" t="e" cm="1">
        <f t="array" ref="HO40">_xlfn.IFNA(VLOOKUP($A40,TRANSPOSE(#REF!),HO$2+2,FALSE),0)</f>
        <v>#REF!</v>
      </c>
      <c r="HP40" t="e" cm="1">
        <f t="array" ref="HP40">_xlfn.IFNA(VLOOKUP($A40,TRANSPOSE(#REF!),HP$2+2,FALSE),0)</f>
        <v>#REF!</v>
      </c>
      <c r="HQ40" t="e" cm="1">
        <f t="array" ref="HQ40">_xlfn.IFNA(VLOOKUP($A40,TRANSPOSE(#REF!),HQ$2+2,FALSE),0)</f>
        <v>#REF!</v>
      </c>
      <c r="HR40" t="e" cm="1">
        <f t="array" ref="HR40">_xlfn.IFNA(VLOOKUP($A40,TRANSPOSE(#REF!),HR$2+2,FALSE),0)</f>
        <v>#REF!</v>
      </c>
      <c r="HS40" t="e" cm="1">
        <f t="array" ref="HS40">_xlfn.IFNA(VLOOKUP($A40,TRANSPOSE(#REF!),HS$2+2,FALSE),0)</f>
        <v>#REF!</v>
      </c>
      <c r="HT40" t="e" cm="1">
        <f t="array" ref="HT40">_xlfn.IFNA(VLOOKUP($A40,TRANSPOSE(#REF!),HT$2+2,FALSE),0)</f>
        <v>#REF!</v>
      </c>
      <c r="HU40" t="e" cm="1">
        <f t="array" ref="HU40">_xlfn.IFNA(VLOOKUP($A40,TRANSPOSE(#REF!),HU$2+2,FALSE),0)</f>
        <v>#REF!</v>
      </c>
      <c r="HV40" t="e" cm="1">
        <f t="array" ref="HV40">_xlfn.IFNA(VLOOKUP($A40,TRANSPOSE(#REF!),HV$2+2,FALSE),0)</f>
        <v>#REF!</v>
      </c>
      <c r="HW40" t="e" cm="1">
        <f t="array" ref="HW40">_xlfn.IFNA(VLOOKUP($A40,TRANSPOSE(#REF!),HW$2+2,FALSE),0)</f>
        <v>#REF!</v>
      </c>
      <c r="HX40" t="e" cm="1">
        <f t="array" ref="HX40">_xlfn.IFNA(VLOOKUP($A40,TRANSPOSE(#REF!),HX$2+2,FALSE),0)</f>
        <v>#REF!</v>
      </c>
      <c r="HY40" t="e" cm="1">
        <f t="array" ref="HY40">_xlfn.IFNA(VLOOKUP($A40,TRANSPOSE(#REF!),HY$2+2,FALSE),0)</f>
        <v>#REF!</v>
      </c>
      <c r="HZ40" t="e" cm="1">
        <f t="array" ref="HZ40">_xlfn.IFNA(VLOOKUP($A40,TRANSPOSE(#REF!),HZ$2+2,FALSE),0)</f>
        <v>#REF!</v>
      </c>
      <c r="IA40" t="e" cm="1">
        <f t="array" ref="IA40">_xlfn.IFNA(VLOOKUP($A40,TRANSPOSE(#REF!),IA$2+2,FALSE),0)</f>
        <v>#REF!</v>
      </c>
      <c r="IB40" t="e" cm="1">
        <f t="array" ref="IB40">_xlfn.IFNA(VLOOKUP($A40,TRANSPOSE(#REF!),IB$2+2,FALSE),0)</f>
        <v>#REF!</v>
      </c>
      <c r="IC40" t="e" cm="1">
        <f t="array" ref="IC40">_xlfn.IFNA(VLOOKUP($A40,TRANSPOSE(#REF!),IC$2+2,FALSE),0)</f>
        <v>#REF!</v>
      </c>
      <c r="ID40" t="e" cm="1">
        <f t="array" ref="ID40">_xlfn.IFNA(VLOOKUP($A40,TRANSPOSE(#REF!),ID$2+2,FALSE),0)</f>
        <v>#REF!</v>
      </c>
      <c r="IE40" t="e" cm="1">
        <f t="array" ref="IE40">_xlfn.IFNA(VLOOKUP($A40,TRANSPOSE(#REF!),IE$2+2,FALSE),0)</f>
        <v>#REF!</v>
      </c>
      <c r="IF40" t="e" cm="1">
        <f t="array" ref="IF40">_xlfn.IFNA(VLOOKUP($A40,TRANSPOSE(#REF!),IF$2+2,FALSE),0)</f>
        <v>#REF!</v>
      </c>
      <c r="IG40" t="e" cm="1">
        <f t="array" ref="IG40">_xlfn.IFNA(VLOOKUP($A40,TRANSPOSE(#REF!),IG$2+2,FALSE),0)</f>
        <v>#REF!</v>
      </c>
      <c r="IH40" t="e" cm="1">
        <f t="array" ref="IH40">_xlfn.IFNA(VLOOKUP($A40,TRANSPOSE(#REF!),IH$2+2,FALSE),0)</f>
        <v>#REF!</v>
      </c>
      <c r="II40" t="e" cm="1">
        <f t="array" ref="II40">_xlfn.IFNA(VLOOKUP($A40,TRANSPOSE(#REF!),II$2+2,FALSE),0)</f>
        <v>#REF!</v>
      </c>
      <c r="IJ40" t="e" cm="1">
        <f t="array" ref="IJ40">_xlfn.IFNA(VLOOKUP($A40,TRANSPOSE(#REF!),IJ$2+2,FALSE),0)</f>
        <v>#REF!</v>
      </c>
      <c r="IK40" t="e" cm="1">
        <f t="array" ref="IK40">_xlfn.IFNA(VLOOKUP($A40,TRANSPOSE(#REF!),IK$2+2,FALSE),0)</f>
        <v>#REF!</v>
      </c>
      <c r="IL40" t="e" cm="1">
        <f t="array" ref="IL40">_xlfn.IFNA(VLOOKUP($A40,TRANSPOSE(#REF!),IL$2+2,FALSE),0)</f>
        <v>#REF!</v>
      </c>
      <c r="IM40" t="e" cm="1">
        <f t="array" ref="IM40">_xlfn.IFNA(VLOOKUP($A40,TRANSPOSE(#REF!),IM$2+2,FALSE),0)</f>
        <v>#REF!</v>
      </c>
      <c r="IN40" t="e" cm="1">
        <f t="array" ref="IN40">_xlfn.IFNA(VLOOKUP($A40,TRANSPOSE(#REF!),IN$2+2,FALSE),0)</f>
        <v>#REF!</v>
      </c>
      <c r="IO40" t="e" cm="1">
        <f t="array" ref="IO40">_xlfn.IFNA(VLOOKUP($A40,TRANSPOSE(#REF!),IO$2+2,FALSE),0)</f>
        <v>#REF!</v>
      </c>
      <c r="IP40" t="e" cm="1">
        <f t="array" ref="IP40">_xlfn.IFNA(VLOOKUP($A40,TRANSPOSE(#REF!),IP$2+2,FALSE),0)</f>
        <v>#REF!</v>
      </c>
      <c r="IQ40" t="e" cm="1">
        <f t="array" ref="IQ40">_xlfn.IFNA(VLOOKUP($A40,TRANSPOSE(#REF!),IQ$2+2,FALSE),0)</f>
        <v>#REF!</v>
      </c>
      <c r="IR40" t="e" cm="1">
        <f t="array" ref="IR40">_xlfn.IFNA(VLOOKUP($A40,TRANSPOSE(#REF!),IR$2+2,FALSE),0)</f>
        <v>#REF!</v>
      </c>
      <c r="IS40" t="e" cm="1">
        <f t="array" ref="IS40">_xlfn.IFNA(VLOOKUP($A40,TRANSPOSE(#REF!),IS$2+2,FALSE),0)</f>
        <v>#REF!</v>
      </c>
      <c r="IT40" t="e" cm="1">
        <f t="array" ref="IT40">_xlfn.IFNA(VLOOKUP($A40,TRANSPOSE(#REF!),IT$2+2,FALSE),0)</f>
        <v>#REF!</v>
      </c>
      <c r="IU40" t="e" cm="1">
        <f t="array" ref="IU40">_xlfn.IFNA(VLOOKUP($A40,TRANSPOSE(#REF!),IU$2+2,FALSE),0)</f>
        <v>#REF!</v>
      </c>
      <c r="IV40" t="e" cm="1">
        <f t="array" ref="IV40">_xlfn.IFNA(VLOOKUP($A40,TRANSPOSE(#REF!),IV$2+2,FALSE),0)</f>
        <v>#REF!</v>
      </c>
      <c r="IW40" t="e" cm="1">
        <f t="array" ref="IW40">_xlfn.IFNA(VLOOKUP($A40,TRANSPOSE(#REF!),IW$2+2,FALSE),0)</f>
        <v>#REF!</v>
      </c>
      <c r="IX40" t="e" cm="1">
        <f t="array" ref="IX40">_xlfn.IFNA(VLOOKUP($A40,TRANSPOSE(#REF!),IX$2+2,FALSE),0)</f>
        <v>#REF!</v>
      </c>
      <c r="IY40" t="e" cm="1">
        <f t="array" ref="IY40">_xlfn.IFNA(VLOOKUP($A40,TRANSPOSE(#REF!),IY$2+2,FALSE),0)</f>
        <v>#REF!</v>
      </c>
      <c r="IZ40" t="e" cm="1">
        <f t="array" ref="IZ40">_xlfn.IFNA(VLOOKUP($A40,TRANSPOSE(#REF!),IZ$2+2,FALSE),0)</f>
        <v>#REF!</v>
      </c>
      <c r="JA40" t="e" cm="1">
        <f t="array" ref="JA40">_xlfn.IFNA(VLOOKUP($A40,TRANSPOSE(#REF!),JA$2+2,FALSE),0)</f>
        <v>#REF!</v>
      </c>
      <c r="JB40" t="e" cm="1">
        <f t="array" ref="JB40">_xlfn.IFNA(VLOOKUP($A40,TRANSPOSE(#REF!),JB$2+2,FALSE),0)</f>
        <v>#REF!</v>
      </c>
      <c r="JC40" t="e" cm="1">
        <f t="array" ref="JC40">_xlfn.IFNA(VLOOKUP($A40,TRANSPOSE(#REF!),JC$2+2,FALSE),0)</f>
        <v>#REF!</v>
      </c>
      <c r="JD40" t="e" cm="1">
        <f t="array" ref="JD40">_xlfn.IFNA(VLOOKUP($A40,TRANSPOSE(#REF!),JD$2+2,FALSE),0)</f>
        <v>#REF!</v>
      </c>
      <c r="JE40" t="e" cm="1">
        <f t="array" ref="JE40">_xlfn.IFNA(VLOOKUP($A40,TRANSPOSE(#REF!),JE$2+2,FALSE),0)</f>
        <v>#REF!</v>
      </c>
      <c r="JF40" t="e" cm="1">
        <f t="array" ref="JF40">_xlfn.IFNA(VLOOKUP($A40,TRANSPOSE(#REF!),JF$2+2,FALSE),0)</f>
        <v>#REF!</v>
      </c>
      <c r="JG40" t="e" cm="1">
        <f t="array" ref="JG40">_xlfn.IFNA(VLOOKUP($A40,TRANSPOSE(#REF!),JG$2+2,FALSE),0)</f>
        <v>#REF!</v>
      </c>
      <c r="JH40" t="e" cm="1">
        <f t="array" ref="JH40">_xlfn.IFNA(VLOOKUP($A40,TRANSPOSE(#REF!),JH$2+2,FALSE),0)</f>
        <v>#REF!</v>
      </c>
      <c r="JI40" t="e" cm="1">
        <f t="array" ref="JI40">_xlfn.IFNA(VLOOKUP($A40,TRANSPOSE(#REF!),JI$2+2,FALSE),0)</f>
        <v>#REF!</v>
      </c>
      <c r="JJ40" t="e" cm="1">
        <f t="array" ref="JJ40">_xlfn.IFNA(VLOOKUP($A40,TRANSPOSE(#REF!),JJ$2+2,FALSE),0)</f>
        <v>#REF!</v>
      </c>
      <c r="JK40" t="e" cm="1">
        <f t="array" ref="JK40">_xlfn.IFNA(VLOOKUP($A40,TRANSPOSE(#REF!),JK$2+2,FALSE),0)</f>
        <v>#REF!</v>
      </c>
      <c r="JL40" t="e" cm="1">
        <f t="array" ref="JL40">_xlfn.IFNA(VLOOKUP($A40,TRANSPOSE(#REF!),JL$2+2,FALSE),0)</f>
        <v>#REF!</v>
      </c>
      <c r="JM40" t="e" cm="1">
        <f t="array" ref="JM40">_xlfn.IFNA(VLOOKUP($A40,TRANSPOSE(#REF!),JM$2+2,FALSE),0)</f>
        <v>#REF!</v>
      </c>
      <c r="JN40" t="e" cm="1">
        <f t="array" ref="JN40">_xlfn.IFNA(VLOOKUP($A40,TRANSPOSE(#REF!),JN$2+2,FALSE),0)</f>
        <v>#REF!</v>
      </c>
      <c r="JO40" t="e" cm="1">
        <f t="array" ref="JO40">_xlfn.IFNA(VLOOKUP($A40,TRANSPOSE(#REF!),JO$2+2,FALSE),0)</f>
        <v>#REF!</v>
      </c>
      <c r="JP40" t="e" cm="1">
        <f t="array" ref="JP40">_xlfn.IFNA(VLOOKUP($A40,TRANSPOSE(#REF!),JP$2+2,FALSE),0)</f>
        <v>#REF!</v>
      </c>
      <c r="JQ40" t="e" cm="1">
        <f t="array" ref="JQ40">_xlfn.IFNA(VLOOKUP($A40,TRANSPOSE(#REF!),JQ$2+2,FALSE),0)</f>
        <v>#REF!</v>
      </c>
      <c r="JR40" t="e" cm="1">
        <f t="array" ref="JR40">_xlfn.IFNA(VLOOKUP($A40,TRANSPOSE(#REF!),JR$2+2,FALSE),0)</f>
        <v>#REF!</v>
      </c>
      <c r="JS40" t="e" cm="1">
        <f t="array" ref="JS40">_xlfn.IFNA(VLOOKUP($A40,TRANSPOSE(#REF!),JS$2+2,FALSE),0)</f>
        <v>#REF!</v>
      </c>
      <c r="JT40" t="e" cm="1">
        <f t="array" ref="JT40">_xlfn.IFNA(VLOOKUP($A40,TRANSPOSE(#REF!),JT$2+2,FALSE),0)</f>
        <v>#REF!</v>
      </c>
      <c r="JU40" t="e" cm="1">
        <f t="array" ref="JU40">_xlfn.IFNA(VLOOKUP($A40,TRANSPOSE(#REF!),JU$2+2,FALSE),0)</f>
        <v>#REF!</v>
      </c>
      <c r="JV40" t="e" cm="1">
        <f t="array" ref="JV40">_xlfn.IFNA(VLOOKUP($A40,TRANSPOSE(#REF!),JV$2+2,FALSE),0)</f>
        <v>#REF!</v>
      </c>
      <c r="JW40" t="e" cm="1">
        <f t="array" ref="JW40">_xlfn.IFNA(VLOOKUP($A40,TRANSPOSE(#REF!),JW$2+2,FALSE),0)</f>
        <v>#REF!</v>
      </c>
      <c r="JX40" t="e" cm="1">
        <f t="array" ref="JX40">_xlfn.IFNA(VLOOKUP($A40,TRANSPOSE(#REF!),JX$2+2,FALSE),0)</f>
        <v>#REF!</v>
      </c>
      <c r="JY40" t="e" cm="1">
        <f t="array" ref="JY40">_xlfn.IFNA(VLOOKUP($A40,TRANSPOSE(#REF!),JY$2+2,FALSE),0)</f>
        <v>#REF!</v>
      </c>
      <c r="JZ40" t="e" cm="1">
        <f t="array" ref="JZ40">_xlfn.IFNA(VLOOKUP($A40,TRANSPOSE(#REF!),JZ$2+2,FALSE),0)</f>
        <v>#REF!</v>
      </c>
      <c r="KA40" t="e" cm="1">
        <f t="array" ref="KA40">_xlfn.IFNA(VLOOKUP($A40,TRANSPOSE(#REF!),KA$2+2,FALSE),0)</f>
        <v>#REF!</v>
      </c>
      <c r="KB40" t="e" cm="1">
        <f t="array" ref="KB40">_xlfn.IFNA(VLOOKUP($A40,TRANSPOSE(#REF!),KB$2+2,FALSE),0)</f>
        <v>#REF!</v>
      </c>
      <c r="KC40" t="e" cm="1">
        <f t="array" ref="KC40">_xlfn.IFNA(VLOOKUP($A40,TRANSPOSE(#REF!),KC$2+2,FALSE),0)</f>
        <v>#REF!</v>
      </c>
      <c r="KD40" t="e" cm="1">
        <f t="array" ref="KD40">_xlfn.IFNA(VLOOKUP($A40,TRANSPOSE(#REF!),KD$2+2,FALSE),0)</f>
        <v>#REF!</v>
      </c>
      <c r="KE40" t="e" cm="1">
        <f t="array" ref="KE40">_xlfn.IFNA(VLOOKUP($A40,TRANSPOSE(#REF!),KE$2+2,FALSE),0)</f>
        <v>#REF!</v>
      </c>
      <c r="KF40" t="e" cm="1">
        <f t="array" ref="KF40">_xlfn.IFNA(VLOOKUP($A40,TRANSPOSE(#REF!),KF$2+2,FALSE),0)</f>
        <v>#REF!</v>
      </c>
      <c r="KG40" t="e" cm="1">
        <f t="array" ref="KG40">_xlfn.IFNA(VLOOKUP($A40,TRANSPOSE(#REF!),KG$2+2,FALSE),0)</f>
        <v>#REF!</v>
      </c>
      <c r="KH40" t="e" cm="1">
        <f t="array" ref="KH40">_xlfn.IFNA(VLOOKUP($A40,TRANSPOSE(#REF!),KH$2+2,FALSE),0)</f>
        <v>#REF!</v>
      </c>
      <c r="KI40" t="e" cm="1">
        <f t="array" ref="KI40">_xlfn.IFNA(VLOOKUP($A40,TRANSPOSE(#REF!),KI$2+2,FALSE),0)</f>
        <v>#REF!</v>
      </c>
      <c r="KJ40" t="e" cm="1">
        <f t="array" ref="KJ40">_xlfn.IFNA(VLOOKUP($A40,TRANSPOSE(#REF!),KJ$2+2,FALSE),0)</f>
        <v>#REF!</v>
      </c>
      <c r="KK40" t="e" cm="1">
        <f t="array" ref="KK40">_xlfn.IFNA(VLOOKUP($A40,TRANSPOSE(#REF!),KK$2+2,FALSE),0)</f>
        <v>#REF!</v>
      </c>
      <c r="KL40" t="e" cm="1">
        <f t="array" ref="KL40">_xlfn.IFNA(VLOOKUP($A40,TRANSPOSE(#REF!),KL$2+2,FALSE),0)</f>
        <v>#REF!</v>
      </c>
      <c r="KM40" t="e" cm="1">
        <f t="array" ref="KM40">_xlfn.IFNA(VLOOKUP($A40,TRANSPOSE(#REF!),KM$2+2,FALSE),0)</f>
        <v>#REF!</v>
      </c>
      <c r="KN40" t="e" cm="1">
        <f t="array" ref="KN40">_xlfn.IFNA(VLOOKUP($A40,TRANSPOSE(#REF!),KN$2+2,FALSE),0)</f>
        <v>#REF!</v>
      </c>
      <c r="KO40" t="e" cm="1">
        <f t="array" ref="KO40">_xlfn.IFNA(VLOOKUP($A40,TRANSPOSE(#REF!),KO$2+2,FALSE),0)</f>
        <v>#REF!</v>
      </c>
      <c r="KP40" t="e" cm="1">
        <f t="array" ref="KP40">_xlfn.IFNA(VLOOKUP($A40,TRANSPOSE(#REF!),KP$2+2,FALSE),0)</f>
        <v>#REF!</v>
      </c>
      <c r="KQ40" t="e" cm="1">
        <f t="array" ref="KQ40">_xlfn.IFNA(VLOOKUP($A40,TRANSPOSE(#REF!),KQ$2+2,FALSE),0)</f>
        <v>#REF!</v>
      </c>
      <c r="KR40" t="e" cm="1">
        <f t="array" ref="KR40">_xlfn.IFNA(VLOOKUP($A40,TRANSPOSE(#REF!),KR$2+2,FALSE),0)</f>
        <v>#REF!</v>
      </c>
      <c r="KS40" t="e" cm="1">
        <f t="array" ref="KS40">_xlfn.IFNA(VLOOKUP($A40,TRANSPOSE(#REF!),KS$2+2,FALSE),0)</f>
        <v>#REF!</v>
      </c>
      <c r="KT40" t="e" cm="1">
        <f t="array" ref="KT40">_xlfn.IFNA(VLOOKUP($A40,TRANSPOSE(#REF!),KT$2+2,FALSE),0)</f>
        <v>#REF!</v>
      </c>
      <c r="KU40" t="e" cm="1">
        <f t="array" ref="KU40">_xlfn.IFNA(VLOOKUP($A40,TRANSPOSE(#REF!),KU$2+2,FALSE),0)</f>
        <v>#REF!</v>
      </c>
      <c r="KV40" t="e" cm="1">
        <f t="array" ref="KV40">_xlfn.IFNA(VLOOKUP($A40,TRANSPOSE(#REF!),KV$2+2,FALSE),0)</f>
        <v>#REF!</v>
      </c>
      <c r="KW40" t="e" cm="1">
        <f t="array" ref="KW40">_xlfn.IFNA(VLOOKUP($A40,TRANSPOSE(#REF!),KW$2+2,FALSE),0)</f>
        <v>#REF!</v>
      </c>
      <c r="KX40" t="e" cm="1">
        <f t="array" ref="KX40">_xlfn.IFNA(VLOOKUP($A40,TRANSPOSE(#REF!),KX$2+2,FALSE),0)</f>
        <v>#REF!</v>
      </c>
      <c r="KY40" t="e" cm="1">
        <f t="array" ref="KY40">_xlfn.IFNA(VLOOKUP($A40,TRANSPOSE(#REF!),KY$2+2,FALSE),0)</f>
        <v>#REF!</v>
      </c>
      <c r="KZ40" t="e" cm="1">
        <f t="array" ref="KZ40">_xlfn.IFNA(VLOOKUP($A40,TRANSPOSE(#REF!),KZ$2+2,FALSE),0)</f>
        <v>#REF!</v>
      </c>
      <c r="LA40" t="e" cm="1">
        <f t="array" ref="LA40">_xlfn.IFNA(VLOOKUP($A40,TRANSPOSE(#REF!),LA$2+2,FALSE),0)</f>
        <v>#REF!</v>
      </c>
      <c r="LB40" t="e" cm="1">
        <f t="array" ref="LB40">_xlfn.IFNA(VLOOKUP($A40,TRANSPOSE(#REF!),LB$2+2,FALSE),0)</f>
        <v>#REF!</v>
      </c>
      <c r="LC40" t="e" cm="1">
        <f t="array" ref="LC40">_xlfn.IFNA(VLOOKUP($A40,TRANSPOSE(#REF!),LC$2+2,FALSE),0)</f>
        <v>#REF!</v>
      </c>
      <c r="LD40" t="e" cm="1">
        <f t="array" ref="LD40">_xlfn.IFNA(VLOOKUP($A40,TRANSPOSE(#REF!),LD$2+2,FALSE),0)</f>
        <v>#REF!</v>
      </c>
      <c r="LE40" t="e" cm="1">
        <f t="array" ref="LE40">_xlfn.IFNA(VLOOKUP($A40,TRANSPOSE(#REF!),LE$2+2,FALSE),0)</f>
        <v>#REF!</v>
      </c>
      <c r="LF40" t="e" cm="1">
        <f t="array" ref="LF40">_xlfn.IFNA(VLOOKUP($A40,TRANSPOSE(#REF!),LF$2+2,FALSE),0)</f>
        <v>#REF!</v>
      </c>
      <c r="LG40" t="e" cm="1">
        <f t="array" ref="LG40">_xlfn.IFNA(VLOOKUP($A40,TRANSPOSE(#REF!),LG$2+2,FALSE),0)</f>
        <v>#REF!</v>
      </c>
      <c r="LH40" t="e" cm="1">
        <f t="array" ref="LH40">_xlfn.IFNA(VLOOKUP($A40,TRANSPOSE(#REF!),LH$2+2,FALSE),0)</f>
        <v>#REF!</v>
      </c>
      <c r="LI40" t="e" cm="1">
        <f t="array" ref="LI40">_xlfn.IFNA(VLOOKUP($A40,TRANSPOSE(#REF!),LI$2+2,FALSE),0)</f>
        <v>#REF!</v>
      </c>
      <c r="LJ40" t="e" cm="1">
        <f t="array" ref="LJ40">_xlfn.IFNA(VLOOKUP($A40,TRANSPOSE(#REF!),LJ$2+2,FALSE),0)</f>
        <v>#REF!</v>
      </c>
      <c r="LK40" t="e" cm="1">
        <f t="array" ref="LK40">_xlfn.IFNA(VLOOKUP($A40,TRANSPOSE(#REF!),LK$2+2,FALSE),0)</f>
        <v>#REF!</v>
      </c>
      <c r="LL40" t="e" cm="1">
        <f t="array" ref="LL40">_xlfn.IFNA(VLOOKUP($A40,TRANSPOSE(#REF!),LL$2+2,FALSE),0)</f>
        <v>#REF!</v>
      </c>
      <c r="LM40" t="e" cm="1">
        <f t="array" ref="LM40">_xlfn.IFNA(VLOOKUP($A40,TRANSPOSE(#REF!),LM$2+2,FALSE),0)</f>
        <v>#REF!</v>
      </c>
      <c r="LN40" t="e" cm="1">
        <f t="array" ref="LN40">_xlfn.IFNA(VLOOKUP($A40,TRANSPOSE(#REF!),LN$2+2,FALSE),0)</f>
        <v>#REF!</v>
      </c>
      <c r="LO40" t="e" cm="1">
        <f t="array" ref="LO40">_xlfn.IFNA(VLOOKUP($A40,TRANSPOSE(#REF!),LO$2+2,FALSE),0)</f>
        <v>#REF!</v>
      </c>
      <c r="LP40" t="e" cm="1">
        <f t="array" ref="LP40">_xlfn.IFNA(VLOOKUP($A40,TRANSPOSE(#REF!),LP$2+2,FALSE),0)</f>
        <v>#REF!</v>
      </c>
      <c r="LQ40" t="e" cm="1">
        <f t="array" ref="LQ40">_xlfn.IFNA(VLOOKUP($A40,TRANSPOSE(#REF!),LQ$2+2,FALSE),0)</f>
        <v>#REF!</v>
      </c>
      <c r="LR40" t="e" cm="1">
        <f t="array" ref="LR40">_xlfn.IFNA(VLOOKUP($A40,TRANSPOSE(#REF!),LR$2+2,FALSE),0)</f>
        <v>#REF!</v>
      </c>
      <c r="LS40" t="e" cm="1">
        <f t="array" ref="LS40">_xlfn.IFNA(VLOOKUP($A40,TRANSPOSE(#REF!),LS$2+2,FALSE),0)</f>
        <v>#REF!</v>
      </c>
      <c r="LT40" t="e" cm="1">
        <f t="array" ref="LT40">_xlfn.IFNA(VLOOKUP($A40,TRANSPOSE(#REF!),LT$2+2,FALSE),0)</f>
        <v>#REF!</v>
      </c>
      <c r="LU40" t="e" cm="1">
        <f t="array" ref="LU40">_xlfn.IFNA(VLOOKUP($A40,TRANSPOSE(#REF!),LU$2+2,FALSE),0)</f>
        <v>#REF!</v>
      </c>
      <c r="LV40" t="e" cm="1">
        <f t="array" ref="LV40">_xlfn.IFNA(VLOOKUP($A40,TRANSPOSE(#REF!),LV$2+2,FALSE),0)</f>
        <v>#REF!</v>
      </c>
      <c r="LW40" t="e" cm="1">
        <f t="array" ref="LW40">_xlfn.IFNA(VLOOKUP($A40,TRANSPOSE(#REF!),LW$2+2,FALSE),0)</f>
        <v>#REF!</v>
      </c>
      <c r="LX40" t="e" cm="1">
        <f t="array" ref="LX40">_xlfn.IFNA(VLOOKUP($A40,TRANSPOSE(#REF!),LX$2+2,FALSE),0)</f>
        <v>#REF!</v>
      </c>
      <c r="LY40" t="e" cm="1">
        <f t="array" ref="LY40">_xlfn.IFNA(VLOOKUP($A40,TRANSPOSE(#REF!),LY$2+2,FALSE),0)</f>
        <v>#REF!</v>
      </c>
      <c r="LZ40" t="e" cm="1">
        <f t="array" ref="LZ40">_xlfn.IFNA(VLOOKUP($A40,TRANSPOSE(#REF!),LZ$2+2,FALSE),0)</f>
        <v>#REF!</v>
      </c>
      <c r="MA40" t="e" cm="1">
        <f t="array" ref="MA40">_xlfn.IFNA(VLOOKUP($A40,TRANSPOSE(#REF!),MA$2+2,FALSE),0)</f>
        <v>#REF!</v>
      </c>
      <c r="MB40" t="e" cm="1">
        <f t="array" ref="MB40">_xlfn.IFNA(VLOOKUP($A40,TRANSPOSE(#REF!),MB$2+2,FALSE),0)</f>
        <v>#REF!</v>
      </c>
      <c r="MC40" t="e" cm="1">
        <f t="array" ref="MC40">_xlfn.IFNA(VLOOKUP($A40,TRANSPOSE(#REF!),MC$2+2,FALSE),0)</f>
        <v>#REF!</v>
      </c>
      <c r="MD40" t="e" cm="1">
        <f t="array" ref="MD40">_xlfn.IFNA(VLOOKUP($A40,TRANSPOSE(#REF!),MD$2+2,FALSE),0)</f>
        <v>#REF!</v>
      </c>
      <c r="ME40" t="e" cm="1">
        <f t="array" ref="ME40">_xlfn.IFNA(VLOOKUP($A40,TRANSPOSE(#REF!),ME$2+2,FALSE),0)</f>
        <v>#REF!</v>
      </c>
      <c r="MF40" t="e" cm="1">
        <f t="array" ref="MF40">_xlfn.IFNA(VLOOKUP($A40,TRANSPOSE(#REF!),MF$2+2,FALSE),0)</f>
        <v>#REF!</v>
      </c>
      <c r="MG40" t="e" cm="1">
        <f t="array" ref="MG40">_xlfn.IFNA(VLOOKUP($A40,TRANSPOSE(#REF!),MG$2+2,FALSE),0)</f>
        <v>#REF!</v>
      </c>
      <c r="MH40" t="e" cm="1">
        <f t="array" ref="MH40">_xlfn.IFNA(VLOOKUP($A40,TRANSPOSE(#REF!),MH$2+2,FALSE),0)</f>
        <v>#REF!</v>
      </c>
      <c r="MI40" t="e" cm="1">
        <f t="array" ref="MI40">_xlfn.IFNA(VLOOKUP($A40,TRANSPOSE(#REF!),MI$2+2,FALSE),0)</f>
        <v>#REF!</v>
      </c>
      <c r="MJ40" t="e" cm="1">
        <f t="array" ref="MJ40">_xlfn.IFNA(VLOOKUP($A40,TRANSPOSE(#REF!),MJ$2+2,FALSE),0)</f>
        <v>#REF!</v>
      </c>
      <c r="MK40" t="e" cm="1">
        <f t="array" ref="MK40">_xlfn.IFNA(VLOOKUP($A40,TRANSPOSE(#REF!),MK$2+2,FALSE),0)</f>
        <v>#REF!</v>
      </c>
      <c r="ML40" t="e" cm="1">
        <f t="array" ref="ML40">_xlfn.IFNA(VLOOKUP($A40,TRANSPOSE(#REF!),ML$2+2,FALSE),0)</f>
        <v>#REF!</v>
      </c>
      <c r="MM40" t="e" cm="1">
        <f t="array" ref="MM40">_xlfn.IFNA(VLOOKUP($A40,TRANSPOSE(#REF!),MM$2+2,FALSE),0)</f>
        <v>#REF!</v>
      </c>
      <c r="MN40" t="e" cm="1">
        <f t="array" ref="MN40">_xlfn.IFNA(VLOOKUP($A40,TRANSPOSE(#REF!),MN$2+2,FALSE),0)</f>
        <v>#REF!</v>
      </c>
      <c r="MO40" t="e" cm="1">
        <f t="array" ref="MO40">_xlfn.IFNA(VLOOKUP($A40,TRANSPOSE(#REF!),MO$2+2,FALSE),0)</f>
        <v>#REF!</v>
      </c>
      <c r="MP40" t="e" cm="1">
        <f t="array" ref="MP40">_xlfn.IFNA(VLOOKUP($A40,TRANSPOSE(#REF!),MP$2+2,FALSE),0)</f>
        <v>#REF!</v>
      </c>
      <c r="MQ40" t="e" cm="1">
        <f t="array" ref="MQ40">_xlfn.IFNA(VLOOKUP($A40,TRANSPOSE(#REF!),MQ$2+2,FALSE),0)</f>
        <v>#REF!</v>
      </c>
      <c r="MR40" t="e" cm="1">
        <f t="array" ref="MR40">_xlfn.IFNA(VLOOKUP($A40,TRANSPOSE(#REF!),MR$2+2,FALSE),0)</f>
        <v>#REF!</v>
      </c>
      <c r="MS40" t="e" cm="1">
        <f t="array" ref="MS40">_xlfn.IFNA(VLOOKUP($A40,TRANSPOSE(#REF!),MS$2+2,FALSE),0)</f>
        <v>#REF!</v>
      </c>
      <c r="MT40" t="e" cm="1">
        <f t="array" ref="MT40">_xlfn.IFNA(VLOOKUP($A40,TRANSPOSE(#REF!),MT$2+2,FALSE),0)</f>
        <v>#REF!</v>
      </c>
      <c r="MU40" t="e" cm="1">
        <f t="array" ref="MU40">_xlfn.IFNA(VLOOKUP($A40,TRANSPOSE(#REF!),MU$2+2,FALSE),0)</f>
        <v>#REF!</v>
      </c>
      <c r="MV40" t="e" cm="1">
        <f t="array" ref="MV40">_xlfn.IFNA(VLOOKUP($A40,TRANSPOSE(#REF!),MV$2+2,FALSE),0)</f>
        <v>#REF!</v>
      </c>
      <c r="MW40" t="e" cm="1">
        <f t="array" ref="MW40">_xlfn.IFNA(VLOOKUP($A40,TRANSPOSE(#REF!),MW$2+2,FALSE),0)</f>
        <v>#REF!</v>
      </c>
      <c r="MX40" t="e" cm="1">
        <f t="array" ref="MX40">_xlfn.IFNA(VLOOKUP($A40,TRANSPOSE(#REF!),MX$2+2,FALSE),0)</f>
        <v>#REF!</v>
      </c>
      <c r="MY40" t="e" cm="1">
        <f t="array" ref="MY40">_xlfn.IFNA(VLOOKUP($A40,TRANSPOSE(#REF!),MY$2+2,FALSE),0)</f>
        <v>#REF!</v>
      </c>
      <c r="MZ40" t="e" cm="1">
        <f t="array" ref="MZ40">_xlfn.IFNA(VLOOKUP($A40,TRANSPOSE(#REF!),MZ$2+2,FALSE),0)</f>
        <v>#REF!</v>
      </c>
      <c r="NA40" t="e" cm="1">
        <f t="array" ref="NA40">_xlfn.IFNA(VLOOKUP($A40,TRANSPOSE(#REF!),NA$2+2,FALSE),0)</f>
        <v>#REF!</v>
      </c>
      <c r="NB40" t="e" cm="1">
        <f t="array" ref="NB40">_xlfn.IFNA(VLOOKUP($A40,TRANSPOSE(#REF!),NB$2+2,FALSE),0)</f>
        <v>#REF!</v>
      </c>
      <c r="NC40" t="e" cm="1">
        <f t="array" ref="NC40">_xlfn.IFNA(VLOOKUP($A40,TRANSPOSE(#REF!),NC$2+2,FALSE),0)</f>
        <v>#REF!</v>
      </c>
      <c r="ND40" t="e" cm="1">
        <f t="array" ref="ND40">_xlfn.IFNA(VLOOKUP($A40,TRANSPOSE(#REF!),ND$2+2,FALSE),0)</f>
        <v>#REF!</v>
      </c>
      <c r="NE40" t="e" cm="1">
        <f t="array" ref="NE40">_xlfn.IFNA(VLOOKUP($A40,TRANSPOSE(#REF!),NE$2+2,FALSE),0)</f>
        <v>#REF!</v>
      </c>
      <c r="NF40" t="e" cm="1">
        <f t="array" ref="NF40">_xlfn.IFNA(VLOOKUP($A40,TRANSPOSE(#REF!),NF$2+2,FALSE),0)</f>
        <v>#REF!</v>
      </c>
      <c r="NG40" t="e" cm="1">
        <f t="array" ref="NG40">_xlfn.IFNA(VLOOKUP($A40,TRANSPOSE(#REF!),NG$2+2,FALSE),0)</f>
        <v>#REF!</v>
      </c>
      <c r="NH40" t="e" cm="1">
        <f t="array" ref="NH40">_xlfn.IFNA(VLOOKUP($A40,TRANSPOSE(#REF!),NH$2+2,FALSE),0)</f>
        <v>#REF!</v>
      </c>
      <c r="NI40" t="e" cm="1">
        <f t="array" ref="NI40">_xlfn.IFNA(VLOOKUP($A40,TRANSPOSE(#REF!),NI$2+2,FALSE),0)</f>
        <v>#REF!</v>
      </c>
      <c r="NJ40" t="e" cm="1">
        <f t="array" ref="NJ40">_xlfn.IFNA(VLOOKUP($A40,TRANSPOSE(#REF!),NJ$2+2,FALSE),0)</f>
        <v>#REF!</v>
      </c>
      <c r="NL40" t="e">
        <f t="shared" si="0"/>
        <v>#REF!</v>
      </c>
      <c r="NM40" t="e">
        <f t="shared" si="1"/>
        <v>#REF!</v>
      </c>
    </row>
    <row r="41" spans="1:377" x14ac:dyDescent="0.3">
      <c r="A41" t="str">
        <v>PDE02_06</v>
      </c>
      <c r="B41" t="str">
        <v>Elektriciteit</v>
      </c>
      <c r="C41" t="str">
        <v>Conversion</v>
      </c>
      <c r="D41" t="str">
        <v>Power DE</v>
      </c>
      <c r="E41" t="str">
        <v>Generation</v>
      </c>
      <c r="F41" t="str">
        <v>Electricity DE</v>
      </c>
      <c r="G41" t="str">
        <v>Electricity from GT - Power DE</v>
      </c>
      <c r="H41" t="str">
        <v>[GW]</v>
      </c>
      <c r="I41">
        <f>_xlfn.IFNA(VLOOKUP(A41,'[1]PASTE Cap_Investment'!A:B,2,FALSE),0)</f>
        <v>0</v>
      </c>
      <c r="J41" t="e" cm="1">
        <f t="array" ref="J41">_xlfn.IFNA(VLOOKUP($A41,TRANSPOSE(#REF!),J$2+2,FALSE),0)</f>
        <v>#REF!</v>
      </c>
      <c r="K41" t="e" cm="1">
        <f t="array" ref="K41">_xlfn.IFNA(VLOOKUP($A41,TRANSPOSE(#REF!),K$2+2,FALSE),0)</f>
        <v>#REF!</v>
      </c>
      <c r="L41" t="e" cm="1">
        <f t="array" ref="L41">_xlfn.IFNA(VLOOKUP($A41,TRANSPOSE(#REF!),L$2+2,FALSE),0)</f>
        <v>#REF!</v>
      </c>
      <c r="M41" t="e" cm="1">
        <f t="array" ref="M41">_xlfn.IFNA(VLOOKUP($A41,TRANSPOSE(#REF!),M$2+2,FALSE),0)</f>
        <v>#REF!</v>
      </c>
      <c r="N41" t="e" cm="1">
        <f t="array" ref="N41">_xlfn.IFNA(VLOOKUP($A41,TRANSPOSE(#REF!),N$2+2,FALSE),0)</f>
        <v>#REF!</v>
      </c>
      <c r="O41" t="e" cm="1">
        <f t="array" ref="O41">_xlfn.IFNA(VLOOKUP($A41,TRANSPOSE(#REF!),O$2+2,FALSE),0)</f>
        <v>#REF!</v>
      </c>
      <c r="P41" t="e" cm="1">
        <f t="array" ref="P41">_xlfn.IFNA(VLOOKUP($A41,TRANSPOSE(#REF!),P$2+2,FALSE),0)</f>
        <v>#REF!</v>
      </c>
      <c r="Q41" t="e" cm="1">
        <f t="array" ref="Q41">_xlfn.IFNA(VLOOKUP($A41,TRANSPOSE(#REF!),Q$2+2,FALSE),0)</f>
        <v>#REF!</v>
      </c>
      <c r="R41" t="e" cm="1">
        <f t="array" ref="R41">_xlfn.IFNA(VLOOKUP($A41,TRANSPOSE(#REF!),R$2+2,FALSE),0)</f>
        <v>#REF!</v>
      </c>
      <c r="S41" t="e" cm="1">
        <f t="array" ref="S41">_xlfn.IFNA(VLOOKUP($A41,TRANSPOSE(#REF!),S$2+2,FALSE),0)</f>
        <v>#REF!</v>
      </c>
      <c r="T41" t="e" cm="1">
        <f t="array" ref="T41">_xlfn.IFNA(VLOOKUP($A41,TRANSPOSE(#REF!),T$2+2,FALSE),0)</f>
        <v>#REF!</v>
      </c>
      <c r="U41" t="e" cm="1">
        <f t="array" ref="U41">_xlfn.IFNA(VLOOKUP($A41,TRANSPOSE(#REF!),U$2+2,FALSE),0)</f>
        <v>#REF!</v>
      </c>
      <c r="V41" t="e" cm="1">
        <f t="array" ref="V41">_xlfn.IFNA(VLOOKUP($A41,TRANSPOSE(#REF!),V$2+2,FALSE),0)</f>
        <v>#REF!</v>
      </c>
      <c r="W41" t="e" cm="1">
        <f t="array" ref="W41">_xlfn.IFNA(VLOOKUP($A41,TRANSPOSE(#REF!),W$2+2,FALSE),0)</f>
        <v>#REF!</v>
      </c>
      <c r="X41" t="e" cm="1">
        <f t="array" ref="X41">_xlfn.IFNA(VLOOKUP($A41,TRANSPOSE(#REF!),X$2+2,FALSE),0)</f>
        <v>#REF!</v>
      </c>
      <c r="Y41" t="e" cm="1">
        <f t="array" ref="Y41">_xlfn.IFNA(VLOOKUP($A41,TRANSPOSE(#REF!),Y$2+2,FALSE),0)</f>
        <v>#REF!</v>
      </c>
      <c r="Z41" t="e" cm="1">
        <f t="array" ref="Z41">_xlfn.IFNA(VLOOKUP($A41,TRANSPOSE(#REF!),Z$2+2,FALSE),0)</f>
        <v>#REF!</v>
      </c>
      <c r="AA41" t="e" cm="1">
        <f t="array" ref="AA41">_xlfn.IFNA(VLOOKUP($A41,TRANSPOSE(#REF!),AA$2+2,FALSE),0)</f>
        <v>#REF!</v>
      </c>
      <c r="AB41" t="e" cm="1">
        <f t="array" ref="AB41">_xlfn.IFNA(VLOOKUP($A41,TRANSPOSE(#REF!),AB$2+2,FALSE),0)</f>
        <v>#REF!</v>
      </c>
      <c r="AC41" t="e" cm="1">
        <f t="array" ref="AC41">_xlfn.IFNA(VLOOKUP($A41,TRANSPOSE(#REF!),AC$2+2,FALSE),0)</f>
        <v>#REF!</v>
      </c>
      <c r="AD41" t="e" cm="1">
        <f t="array" ref="AD41">_xlfn.IFNA(VLOOKUP($A41,TRANSPOSE(#REF!),AD$2+2,FALSE),0)</f>
        <v>#REF!</v>
      </c>
      <c r="AE41" t="e" cm="1">
        <f t="array" ref="AE41">_xlfn.IFNA(VLOOKUP($A41,TRANSPOSE(#REF!),AE$2+2,FALSE),0)</f>
        <v>#REF!</v>
      </c>
      <c r="AF41" t="e" cm="1">
        <f t="array" ref="AF41">_xlfn.IFNA(VLOOKUP($A41,TRANSPOSE(#REF!),AF$2+2,FALSE),0)</f>
        <v>#REF!</v>
      </c>
      <c r="AG41" t="e" cm="1">
        <f t="array" ref="AG41">_xlfn.IFNA(VLOOKUP($A41,TRANSPOSE(#REF!),AG$2+2,FALSE),0)</f>
        <v>#REF!</v>
      </c>
      <c r="AH41" t="e" cm="1">
        <f t="array" ref="AH41">_xlfn.IFNA(VLOOKUP($A41,TRANSPOSE(#REF!),AH$2+2,FALSE),0)</f>
        <v>#REF!</v>
      </c>
      <c r="AI41" t="e" cm="1">
        <f t="array" ref="AI41">_xlfn.IFNA(VLOOKUP($A41,TRANSPOSE(#REF!),AI$2+2,FALSE),0)</f>
        <v>#REF!</v>
      </c>
      <c r="AJ41" t="e" cm="1">
        <f t="array" ref="AJ41">_xlfn.IFNA(VLOOKUP($A41,TRANSPOSE(#REF!),AJ$2+2,FALSE),0)</f>
        <v>#REF!</v>
      </c>
      <c r="AK41" t="e" cm="1">
        <f t="array" ref="AK41">_xlfn.IFNA(VLOOKUP($A41,TRANSPOSE(#REF!),AK$2+2,FALSE),0)</f>
        <v>#REF!</v>
      </c>
      <c r="AL41" t="e" cm="1">
        <f t="array" ref="AL41">_xlfn.IFNA(VLOOKUP($A41,TRANSPOSE(#REF!),AL$2+2,FALSE),0)</f>
        <v>#REF!</v>
      </c>
      <c r="AM41" t="e" cm="1">
        <f t="array" ref="AM41">_xlfn.IFNA(VLOOKUP($A41,TRANSPOSE(#REF!),AM$2+2,FALSE),0)</f>
        <v>#REF!</v>
      </c>
      <c r="AN41" t="e" cm="1">
        <f t="array" ref="AN41">_xlfn.IFNA(VLOOKUP($A41,TRANSPOSE(#REF!),AN$2+2,FALSE),0)</f>
        <v>#REF!</v>
      </c>
      <c r="AO41" t="e" cm="1">
        <f t="array" ref="AO41">_xlfn.IFNA(VLOOKUP($A41,TRANSPOSE(#REF!),AO$2+2,FALSE),0)</f>
        <v>#REF!</v>
      </c>
      <c r="AP41" t="e" cm="1">
        <f t="array" ref="AP41">_xlfn.IFNA(VLOOKUP($A41,TRANSPOSE(#REF!),AP$2+2,FALSE),0)</f>
        <v>#REF!</v>
      </c>
      <c r="AQ41" t="e" cm="1">
        <f t="array" ref="AQ41">_xlfn.IFNA(VLOOKUP($A41,TRANSPOSE(#REF!),AQ$2+2,FALSE),0)</f>
        <v>#REF!</v>
      </c>
      <c r="AR41" t="e" cm="1">
        <f t="array" ref="AR41">_xlfn.IFNA(VLOOKUP($A41,TRANSPOSE(#REF!),AR$2+2,FALSE),0)</f>
        <v>#REF!</v>
      </c>
      <c r="AS41" t="e" cm="1">
        <f t="array" ref="AS41">_xlfn.IFNA(VLOOKUP($A41,TRANSPOSE(#REF!),AS$2+2,FALSE),0)</f>
        <v>#REF!</v>
      </c>
      <c r="AT41" t="e" cm="1">
        <f t="array" ref="AT41">_xlfn.IFNA(VLOOKUP($A41,TRANSPOSE(#REF!),AT$2+2,FALSE),0)</f>
        <v>#REF!</v>
      </c>
      <c r="AU41" t="e" cm="1">
        <f t="array" ref="AU41">_xlfn.IFNA(VLOOKUP($A41,TRANSPOSE(#REF!),AU$2+2,FALSE),0)</f>
        <v>#REF!</v>
      </c>
      <c r="AV41" t="e" cm="1">
        <f t="array" ref="AV41">_xlfn.IFNA(VLOOKUP($A41,TRANSPOSE(#REF!),AV$2+2,FALSE),0)</f>
        <v>#REF!</v>
      </c>
      <c r="AW41" t="e" cm="1">
        <f t="array" ref="AW41">_xlfn.IFNA(VLOOKUP($A41,TRANSPOSE(#REF!),AW$2+2,FALSE),0)</f>
        <v>#REF!</v>
      </c>
      <c r="AX41" t="e" cm="1">
        <f t="array" ref="AX41">_xlfn.IFNA(VLOOKUP($A41,TRANSPOSE(#REF!),AX$2+2,FALSE),0)</f>
        <v>#REF!</v>
      </c>
      <c r="AY41" t="e" cm="1">
        <f t="array" ref="AY41">_xlfn.IFNA(VLOOKUP($A41,TRANSPOSE(#REF!),AY$2+2,FALSE),0)</f>
        <v>#REF!</v>
      </c>
      <c r="AZ41" t="e" cm="1">
        <f t="array" ref="AZ41">_xlfn.IFNA(VLOOKUP($A41,TRANSPOSE(#REF!),AZ$2+2,FALSE),0)</f>
        <v>#REF!</v>
      </c>
      <c r="BA41" t="e" cm="1">
        <f t="array" ref="BA41">_xlfn.IFNA(VLOOKUP($A41,TRANSPOSE(#REF!),BA$2+2,FALSE),0)</f>
        <v>#REF!</v>
      </c>
      <c r="BB41" t="e" cm="1">
        <f t="array" ref="BB41">_xlfn.IFNA(VLOOKUP($A41,TRANSPOSE(#REF!),BB$2+2,FALSE),0)</f>
        <v>#REF!</v>
      </c>
      <c r="BC41" t="e" cm="1">
        <f t="array" ref="BC41">_xlfn.IFNA(VLOOKUP($A41,TRANSPOSE(#REF!),BC$2+2,FALSE),0)</f>
        <v>#REF!</v>
      </c>
      <c r="BD41" t="e" cm="1">
        <f t="array" ref="BD41">_xlfn.IFNA(VLOOKUP($A41,TRANSPOSE(#REF!),BD$2+2,FALSE),0)</f>
        <v>#REF!</v>
      </c>
      <c r="BE41" t="e" cm="1">
        <f t="array" ref="BE41">_xlfn.IFNA(VLOOKUP($A41,TRANSPOSE(#REF!),BE$2+2,FALSE),0)</f>
        <v>#REF!</v>
      </c>
      <c r="BF41" t="e" cm="1">
        <f t="array" ref="BF41">_xlfn.IFNA(VLOOKUP($A41,TRANSPOSE(#REF!),BF$2+2,FALSE),0)</f>
        <v>#REF!</v>
      </c>
      <c r="BG41" t="e" cm="1">
        <f t="array" ref="BG41">_xlfn.IFNA(VLOOKUP($A41,TRANSPOSE(#REF!),BG$2+2,FALSE),0)</f>
        <v>#REF!</v>
      </c>
      <c r="BH41" t="e" cm="1">
        <f t="array" ref="BH41">_xlfn.IFNA(VLOOKUP($A41,TRANSPOSE(#REF!),BH$2+2,FALSE),0)</f>
        <v>#REF!</v>
      </c>
      <c r="BI41" t="e" cm="1">
        <f t="array" ref="BI41">_xlfn.IFNA(VLOOKUP($A41,TRANSPOSE(#REF!),BI$2+2,FALSE),0)</f>
        <v>#REF!</v>
      </c>
      <c r="BJ41" t="e" cm="1">
        <f t="array" ref="BJ41">_xlfn.IFNA(VLOOKUP($A41,TRANSPOSE(#REF!),BJ$2+2,FALSE),0)</f>
        <v>#REF!</v>
      </c>
      <c r="BK41" t="e" cm="1">
        <f t="array" ref="BK41">_xlfn.IFNA(VLOOKUP($A41,TRANSPOSE(#REF!),BK$2+2,FALSE),0)</f>
        <v>#REF!</v>
      </c>
      <c r="BL41" t="e" cm="1">
        <f t="array" ref="BL41">_xlfn.IFNA(VLOOKUP($A41,TRANSPOSE(#REF!),BL$2+2,FALSE),0)</f>
        <v>#REF!</v>
      </c>
      <c r="BM41" t="e" cm="1">
        <f t="array" ref="BM41">_xlfn.IFNA(VLOOKUP($A41,TRANSPOSE(#REF!),BM$2+2,FALSE),0)</f>
        <v>#REF!</v>
      </c>
      <c r="BN41" t="e" cm="1">
        <f t="array" ref="BN41">_xlfn.IFNA(VLOOKUP($A41,TRANSPOSE(#REF!),BN$2+2,FALSE),0)</f>
        <v>#REF!</v>
      </c>
      <c r="BO41" t="e" cm="1">
        <f t="array" ref="BO41">_xlfn.IFNA(VLOOKUP($A41,TRANSPOSE(#REF!),BO$2+2,FALSE),0)</f>
        <v>#REF!</v>
      </c>
      <c r="BP41" t="e" cm="1">
        <f t="array" ref="BP41">_xlfn.IFNA(VLOOKUP($A41,TRANSPOSE(#REF!),BP$2+2,FALSE),0)</f>
        <v>#REF!</v>
      </c>
      <c r="BQ41" t="e" cm="1">
        <f t="array" ref="BQ41">_xlfn.IFNA(VLOOKUP($A41,TRANSPOSE(#REF!),BQ$2+2,FALSE),0)</f>
        <v>#REF!</v>
      </c>
      <c r="BR41" t="e" cm="1">
        <f t="array" ref="BR41">_xlfn.IFNA(VLOOKUP($A41,TRANSPOSE(#REF!),BR$2+2,FALSE),0)</f>
        <v>#REF!</v>
      </c>
      <c r="BS41" t="e" cm="1">
        <f t="array" ref="BS41">_xlfn.IFNA(VLOOKUP($A41,TRANSPOSE(#REF!),BS$2+2,FALSE),0)</f>
        <v>#REF!</v>
      </c>
      <c r="BT41" t="e" cm="1">
        <f t="array" ref="BT41">_xlfn.IFNA(VLOOKUP($A41,TRANSPOSE(#REF!),BT$2+2,FALSE),0)</f>
        <v>#REF!</v>
      </c>
      <c r="BU41" t="e" cm="1">
        <f t="array" ref="BU41">_xlfn.IFNA(VLOOKUP($A41,TRANSPOSE(#REF!),BU$2+2,FALSE),0)</f>
        <v>#REF!</v>
      </c>
      <c r="BV41" t="e" cm="1">
        <f t="array" ref="BV41">_xlfn.IFNA(VLOOKUP($A41,TRANSPOSE(#REF!),BV$2+2,FALSE),0)</f>
        <v>#REF!</v>
      </c>
      <c r="BW41" t="e" cm="1">
        <f t="array" ref="BW41">_xlfn.IFNA(VLOOKUP($A41,TRANSPOSE(#REF!),BW$2+2,FALSE),0)</f>
        <v>#REF!</v>
      </c>
      <c r="BX41" t="e" cm="1">
        <f t="array" ref="BX41">_xlfn.IFNA(VLOOKUP($A41,TRANSPOSE(#REF!),BX$2+2,FALSE),0)</f>
        <v>#REF!</v>
      </c>
      <c r="BY41" t="e" cm="1">
        <f t="array" ref="BY41">_xlfn.IFNA(VLOOKUP($A41,TRANSPOSE(#REF!),BY$2+2,FALSE),0)</f>
        <v>#REF!</v>
      </c>
      <c r="BZ41" t="e" cm="1">
        <f t="array" ref="BZ41">_xlfn.IFNA(VLOOKUP($A41,TRANSPOSE(#REF!),BZ$2+2,FALSE),0)</f>
        <v>#REF!</v>
      </c>
      <c r="CA41" t="e" cm="1">
        <f t="array" ref="CA41">_xlfn.IFNA(VLOOKUP($A41,TRANSPOSE(#REF!),CA$2+2,FALSE),0)</f>
        <v>#REF!</v>
      </c>
      <c r="CB41" t="e" cm="1">
        <f t="array" ref="CB41">_xlfn.IFNA(VLOOKUP($A41,TRANSPOSE(#REF!),CB$2+2,FALSE),0)</f>
        <v>#REF!</v>
      </c>
      <c r="CC41" t="e" cm="1">
        <f t="array" ref="CC41">_xlfn.IFNA(VLOOKUP($A41,TRANSPOSE(#REF!),CC$2+2,FALSE),0)</f>
        <v>#REF!</v>
      </c>
      <c r="CD41" t="e" cm="1">
        <f t="array" ref="CD41">_xlfn.IFNA(VLOOKUP($A41,TRANSPOSE(#REF!),CD$2+2,FALSE),0)</f>
        <v>#REF!</v>
      </c>
      <c r="CE41" t="e" cm="1">
        <f t="array" ref="CE41">_xlfn.IFNA(VLOOKUP($A41,TRANSPOSE(#REF!),CE$2+2,FALSE),0)</f>
        <v>#REF!</v>
      </c>
      <c r="CF41" t="e" cm="1">
        <f t="array" ref="CF41">_xlfn.IFNA(VLOOKUP($A41,TRANSPOSE(#REF!),CF$2+2,FALSE),0)</f>
        <v>#REF!</v>
      </c>
      <c r="CG41" t="e" cm="1">
        <f t="array" ref="CG41">_xlfn.IFNA(VLOOKUP($A41,TRANSPOSE(#REF!),CG$2+2,FALSE),0)</f>
        <v>#REF!</v>
      </c>
      <c r="CH41" t="e" cm="1">
        <f t="array" ref="CH41">_xlfn.IFNA(VLOOKUP($A41,TRANSPOSE(#REF!),CH$2+2,FALSE),0)</f>
        <v>#REF!</v>
      </c>
      <c r="CI41" t="e" cm="1">
        <f t="array" ref="CI41">_xlfn.IFNA(VLOOKUP($A41,TRANSPOSE(#REF!),CI$2+2,FALSE),0)</f>
        <v>#REF!</v>
      </c>
      <c r="CJ41" t="e" cm="1">
        <f t="array" ref="CJ41">_xlfn.IFNA(VLOOKUP($A41,TRANSPOSE(#REF!),CJ$2+2,FALSE),0)</f>
        <v>#REF!</v>
      </c>
      <c r="CK41" t="e" cm="1">
        <f t="array" ref="CK41">_xlfn.IFNA(VLOOKUP($A41,TRANSPOSE(#REF!),CK$2+2,FALSE),0)</f>
        <v>#REF!</v>
      </c>
      <c r="CL41" t="e" cm="1">
        <f t="array" ref="CL41">_xlfn.IFNA(VLOOKUP($A41,TRANSPOSE(#REF!),CL$2+2,FALSE),0)</f>
        <v>#REF!</v>
      </c>
      <c r="CM41" t="e" cm="1">
        <f t="array" ref="CM41">_xlfn.IFNA(VLOOKUP($A41,TRANSPOSE(#REF!),CM$2+2,FALSE),0)</f>
        <v>#REF!</v>
      </c>
      <c r="CN41" t="e" cm="1">
        <f t="array" ref="CN41">_xlfn.IFNA(VLOOKUP($A41,TRANSPOSE(#REF!),CN$2+2,FALSE),0)</f>
        <v>#REF!</v>
      </c>
      <c r="CO41" t="e" cm="1">
        <f t="array" ref="CO41">_xlfn.IFNA(VLOOKUP($A41,TRANSPOSE(#REF!),CO$2+2,FALSE),0)</f>
        <v>#REF!</v>
      </c>
      <c r="CP41" t="e" cm="1">
        <f t="array" ref="CP41">_xlfn.IFNA(VLOOKUP($A41,TRANSPOSE(#REF!),CP$2+2,FALSE),0)</f>
        <v>#REF!</v>
      </c>
      <c r="CQ41" t="e" cm="1">
        <f t="array" ref="CQ41">_xlfn.IFNA(VLOOKUP($A41,TRANSPOSE(#REF!),CQ$2+2,FALSE),0)</f>
        <v>#REF!</v>
      </c>
      <c r="CR41" t="e" cm="1">
        <f t="array" ref="CR41">_xlfn.IFNA(VLOOKUP($A41,TRANSPOSE(#REF!),CR$2+2,FALSE),0)</f>
        <v>#REF!</v>
      </c>
      <c r="CS41" t="e" cm="1">
        <f t="array" ref="CS41">_xlfn.IFNA(VLOOKUP($A41,TRANSPOSE(#REF!),CS$2+2,FALSE),0)</f>
        <v>#REF!</v>
      </c>
      <c r="CT41" t="e" cm="1">
        <f t="array" ref="CT41">_xlfn.IFNA(VLOOKUP($A41,TRANSPOSE(#REF!),CT$2+2,FALSE),0)</f>
        <v>#REF!</v>
      </c>
      <c r="CU41" t="e" cm="1">
        <f t="array" ref="CU41">_xlfn.IFNA(VLOOKUP($A41,TRANSPOSE(#REF!),CU$2+2,FALSE),0)</f>
        <v>#REF!</v>
      </c>
      <c r="CV41" t="e" cm="1">
        <f t="array" ref="CV41">_xlfn.IFNA(VLOOKUP($A41,TRANSPOSE(#REF!),CV$2+2,FALSE),0)</f>
        <v>#REF!</v>
      </c>
      <c r="CW41" t="e" cm="1">
        <f t="array" ref="CW41">_xlfn.IFNA(VLOOKUP($A41,TRANSPOSE(#REF!),CW$2+2,FALSE),0)</f>
        <v>#REF!</v>
      </c>
      <c r="CX41" t="e" cm="1">
        <f t="array" ref="CX41">_xlfn.IFNA(VLOOKUP($A41,TRANSPOSE(#REF!),CX$2+2,FALSE),0)</f>
        <v>#REF!</v>
      </c>
      <c r="CY41" t="e" cm="1">
        <f t="array" ref="CY41">_xlfn.IFNA(VLOOKUP($A41,TRANSPOSE(#REF!),CY$2+2,FALSE),0)</f>
        <v>#REF!</v>
      </c>
      <c r="CZ41" t="e" cm="1">
        <f t="array" ref="CZ41">_xlfn.IFNA(VLOOKUP($A41,TRANSPOSE(#REF!),CZ$2+2,FALSE),0)</f>
        <v>#REF!</v>
      </c>
      <c r="DA41" t="e" cm="1">
        <f t="array" ref="DA41">_xlfn.IFNA(VLOOKUP($A41,TRANSPOSE(#REF!),DA$2+2,FALSE),0)</f>
        <v>#REF!</v>
      </c>
      <c r="DB41" t="e" cm="1">
        <f t="array" ref="DB41">_xlfn.IFNA(VLOOKUP($A41,TRANSPOSE(#REF!),DB$2+2,FALSE),0)</f>
        <v>#REF!</v>
      </c>
      <c r="DC41" t="e" cm="1">
        <f t="array" ref="DC41">_xlfn.IFNA(VLOOKUP($A41,TRANSPOSE(#REF!),DC$2+2,FALSE),0)</f>
        <v>#REF!</v>
      </c>
      <c r="DD41" t="e" cm="1">
        <f t="array" ref="DD41">_xlfn.IFNA(VLOOKUP($A41,TRANSPOSE(#REF!),DD$2+2,FALSE),0)</f>
        <v>#REF!</v>
      </c>
      <c r="DE41" t="e" cm="1">
        <f t="array" ref="DE41">_xlfn.IFNA(VLOOKUP($A41,TRANSPOSE(#REF!),DE$2+2,FALSE),0)</f>
        <v>#REF!</v>
      </c>
      <c r="DF41" t="e" cm="1">
        <f t="array" ref="DF41">_xlfn.IFNA(VLOOKUP($A41,TRANSPOSE(#REF!),DF$2+2,FALSE),0)</f>
        <v>#REF!</v>
      </c>
      <c r="DG41" t="e" cm="1">
        <f t="array" ref="DG41">_xlfn.IFNA(VLOOKUP($A41,TRANSPOSE(#REF!),DG$2+2,FALSE),0)</f>
        <v>#REF!</v>
      </c>
      <c r="DH41" t="e" cm="1">
        <f t="array" ref="DH41">_xlfn.IFNA(VLOOKUP($A41,TRANSPOSE(#REF!),DH$2+2,FALSE),0)</f>
        <v>#REF!</v>
      </c>
      <c r="DI41" t="e" cm="1">
        <f t="array" ref="DI41">_xlfn.IFNA(VLOOKUP($A41,TRANSPOSE(#REF!),DI$2+2,FALSE),0)</f>
        <v>#REF!</v>
      </c>
      <c r="DJ41" t="e" cm="1">
        <f t="array" ref="DJ41">_xlfn.IFNA(VLOOKUP($A41,TRANSPOSE(#REF!),DJ$2+2,FALSE),0)</f>
        <v>#REF!</v>
      </c>
      <c r="DK41" t="e" cm="1">
        <f t="array" ref="DK41">_xlfn.IFNA(VLOOKUP($A41,TRANSPOSE(#REF!),DK$2+2,FALSE),0)</f>
        <v>#REF!</v>
      </c>
      <c r="DL41" t="e" cm="1">
        <f t="array" ref="DL41">_xlfn.IFNA(VLOOKUP($A41,TRANSPOSE(#REF!),DL$2+2,FALSE),0)</f>
        <v>#REF!</v>
      </c>
      <c r="DM41" t="e" cm="1">
        <f t="array" ref="DM41">_xlfn.IFNA(VLOOKUP($A41,TRANSPOSE(#REF!),DM$2+2,FALSE),0)</f>
        <v>#REF!</v>
      </c>
      <c r="DN41" t="e" cm="1">
        <f t="array" ref="DN41">_xlfn.IFNA(VLOOKUP($A41,TRANSPOSE(#REF!),DN$2+2,FALSE),0)</f>
        <v>#REF!</v>
      </c>
      <c r="DO41" t="e" cm="1">
        <f t="array" ref="DO41">_xlfn.IFNA(VLOOKUP($A41,TRANSPOSE(#REF!),DO$2+2,FALSE),0)</f>
        <v>#REF!</v>
      </c>
      <c r="DP41" t="e" cm="1">
        <f t="array" ref="DP41">_xlfn.IFNA(VLOOKUP($A41,TRANSPOSE(#REF!),DP$2+2,FALSE),0)</f>
        <v>#REF!</v>
      </c>
      <c r="DQ41" t="e" cm="1">
        <f t="array" ref="DQ41">_xlfn.IFNA(VLOOKUP($A41,TRANSPOSE(#REF!),DQ$2+2,FALSE),0)</f>
        <v>#REF!</v>
      </c>
      <c r="DR41" t="e" cm="1">
        <f t="array" ref="DR41">_xlfn.IFNA(VLOOKUP($A41,TRANSPOSE(#REF!),DR$2+2,FALSE),0)</f>
        <v>#REF!</v>
      </c>
      <c r="DS41" t="e" cm="1">
        <f t="array" ref="DS41">_xlfn.IFNA(VLOOKUP($A41,TRANSPOSE(#REF!),DS$2+2,FALSE),0)</f>
        <v>#REF!</v>
      </c>
      <c r="DT41" t="e" cm="1">
        <f t="array" ref="DT41">_xlfn.IFNA(VLOOKUP($A41,TRANSPOSE(#REF!),DT$2+2,FALSE),0)</f>
        <v>#REF!</v>
      </c>
      <c r="DU41" t="e" cm="1">
        <f t="array" ref="DU41">_xlfn.IFNA(VLOOKUP($A41,TRANSPOSE(#REF!),DU$2+2,FALSE),0)</f>
        <v>#REF!</v>
      </c>
      <c r="DV41" t="e" cm="1">
        <f t="array" ref="DV41">_xlfn.IFNA(VLOOKUP($A41,TRANSPOSE(#REF!),DV$2+2,FALSE),0)</f>
        <v>#REF!</v>
      </c>
      <c r="DW41" t="e" cm="1">
        <f t="array" ref="DW41">_xlfn.IFNA(VLOOKUP($A41,TRANSPOSE(#REF!),DW$2+2,FALSE),0)</f>
        <v>#REF!</v>
      </c>
      <c r="DX41" t="e" cm="1">
        <f t="array" ref="DX41">_xlfn.IFNA(VLOOKUP($A41,TRANSPOSE(#REF!),DX$2+2,FALSE),0)</f>
        <v>#REF!</v>
      </c>
      <c r="DY41" t="e" cm="1">
        <f t="array" ref="DY41">_xlfn.IFNA(VLOOKUP($A41,TRANSPOSE(#REF!),DY$2+2,FALSE),0)</f>
        <v>#REF!</v>
      </c>
      <c r="DZ41" t="e" cm="1">
        <f t="array" ref="DZ41">_xlfn.IFNA(VLOOKUP($A41,TRANSPOSE(#REF!),DZ$2+2,FALSE),0)</f>
        <v>#REF!</v>
      </c>
      <c r="EA41" t="e" cm="1">
        <f t="array" ref="EA41">_xlfn.IFNA(VLOOKUP($A41,TRANSPOSE(#REF!),EA$2+2,FALSE),0)</f>
        <v>#REF!</v>
      </c>
      <c r="EB41" t="e" cm="1">
        <f t="array" ref="EB41">_xlfn.IFNA(VLOOKUP($A41,TRANSPOSE(#REF!),EB$2+2,FALSE),0)</f>
        <v>#REF!</v>
      </c>
      <c r="EC41" t="e" cm="1">
        <f t="array" ref="EC41">_xlfn.IFNA(VLOOKUP($A41,TRANSPOSE(#REF!),EC$2+2,FALSE),0)</f>
        <v>#REF!</v>
      </c>
      <c r="ED41" t="e" cm="1">
        <f t="array" ref="ED41">_xlfn.IFNA(VLOOKUP($A41,TRANSPOSE(#REF!),ED$2+2,FALSE),0)</f>
        <v>#REF!</v>
      </c>
      <c r="EE41" t="e" cm="1">
        <f t="array" ref="EE41">_xlfn.IFNA(VLOOKUP($A41,TRANSPOSE(#REF!),EE$2+2,FALSE),0)</f>
        <v>#REF!</v>
      </c>
      <c r="EF41" t="e" cm="1">
        <f t="array" ref="EF41">_xlfn.IFNA(VLOOKUP($A41,TRANSPOSE(#REF!),EF$2+2,FALSE),0)</f>
        <v>#REF!</v>
      </c>
      <c r="EG41" t="e" cm="1">
        <f t="array" ref="EG41">_xlfn.IFNA(VLOOKUP($A41,TRANSPOSE(#REF!),EG$2+2,FALSE),0)</f>
        <v>#REF!</v>
      </c>
      <c r="EH41" t="e" cm="1">
        <f t="array" ref="EH41">_xlfn.IFNA(VLOOKUP($A41,TRANSPOSE(#REF!),EH$2+2,FALSE),0)</f>
        <v>#REF!</v>
      </c>
      <c r="EI41" t="e" cm="1">
        <f t="array" ref="EI41">_xlfn.IFNA(VLOOKUP($A41,TRANSPOSE(#REF!),EI$2+2,FALSE),0)</f>
        <v>#REF!</v>
      </c>
      <c r="EJ41" t="e" cm="1">
        <f t="array" ref="EJ41">_xlfn.IFNA(VLOOKUP($A41,TRANSPOSE(#REF!),EJ$2+2,FALSE),0)</f>
        <v>#REF!</v>
      </c>
      <c r="EK41" t="e" cm="1">
        <f t="array" ref="EK41">_xlfn.IFNA(VLOOKUP($A41,TRANSPOSE(#REF!),EK$2+2,FALSE),0)</f>
        <v>#REF!</v>
      </c>
      <c r="EL41" t="e" cm="1">
        <f t="array" ref="EL41">_xlfn.IFNA(VLOOKUP($A41,TRANSPOSE(#REF!),EL$2+2,FALSE),0)</f>
        <v>#REF!</v>
      </c>
      <c r="EM41" t="e" cm="1">
        <f t="array" ref="EM41">_xlfn.IFNA(VLOOKUP($A41,TRANSPOSE(#REF!),EM$2+2,FALSE),0)</f>
        <v>#REF!</v>
      </c>
      <c r="EN41" t="e" cm="1">
        <f t="array" ref="EN41">_xlfn.IFNA(VLOOKUP($A41,TRANSPOSE(#REF!),EN$2+2,FALSE),0)</f>
        <v>#REF!</v>
      </c>
      <c r="EO41" t="e" cm="1">
        <f t="array" ref="EO41">_xlfn.IFNA(VLOOKUP($A41,TRANSPOSE(#REF!),EO$2+2,FALSE),0)</f>
        <v>#REF!</v>
      </c>
      <c r="EP41" t="e" cm="1">
        <f t="array" ref="EP41">_xlfn.IFNA(VLOOKUP($A41,TRANSPOSE(#REF!),EP$2+2,FALSE),0)</f>
        <v>#REF!</v>
      </c>
      <c r="EQ41" t="e" cm="1">
        <f t="array" ref="EQ41">_xlfn.IFNA(VLOOKUP($A41,TRANSPOSE(#REF!),EQ$2+2,FALSE),0)</f>
        <v>#REF!</v>
      </c>
      <c r="ER41" t="e" cm="1">
        <f t="array" ref="ER41">_xlfn.IFNA(VLOOKUP($A41,TRANSPOSE(#REF!),ER$2+2,FALSE),0)</f>
        <v>#REF!</v>
      </c>
      <c r="ES41" t="e" cm="1">
        <f t="array" ref="ES41">_xlfn.IFNA(VLOOKUP($A41,TRANSPOSE(#REF!),ES$2+2,FALSE),0)</f>
        <v>#REF!</v>
      </c>
      <c r="ET41" t="e" cm="1">
        <f t="array" ref="ET41">_xlfn.IFNA(VLOOKUP($A41,TRANSPOSE(#REF!),ET$2+2,FALSE),0)</f>
        <v>#REF!</v>
      </c>
      <c r="EU41" t="e" cm="1">
        <f t="array" ref="EU41">_xlfn.IFNA(VLOOKUP($A41,TRANSPOSE(#REF!),EU$2+2,FALSE),0)</f>
        <v>#REF!</v>
      </c>
      <c r="EV41" t="e" cm="1">
        <f t="array" ref="EV41">_xlfn.IFNA(VLOOKUP($A41,TRANSPOSE(#REF!),EV$2+2,FALSE),0)</f>
        <v>#REF!</v>
      </c>
      <c r="EW41" t="e" cm="1">
        <f t="array" ref="EW41">_xlfn.IFNA(VLOOKUP($A41,TRANSPOSE(#REF!),EW$2+2,FALSE),0)</f>
        <v>#REF!</v>
      </c>
      <c r="EX41" t="e" cm="1">
        <f t="array" ref="EX41">_xlfn.IFNA(VLOOKUP($A41,TRANSPOSE(#REF!),EX$2+2,FALSE),0)</f>
        <v>#REF!</v>
      </c>
      <c r="EY41" t="e" cm="1">
        <f t="array" ref="EY41">_xlfn.IFNA(VLOOKUP($A41,TRANSPOSE(#REF!),EY$2+2,FALSE),0)</f>
        <v>#REF!</v>
      </c>
      <c r="EZ41" t="e" cm="1">
        <f t="array" ref="EZ41">_xlfn.IFNA(VLOOKUP($A41,TRANSPOSE(#REF!),EZ$2+2,FALSE),0)</f>
        <v>#REF!</v>
      </c>
      <c r="FA41" t="e" cm="1">
        <f t="array" ref="FA41">_xlfn.IFNA(VLOOKUP($A41,TRANSPOSE(#REF!),FA$2+2,FALSE),0)</f>
        <v>#REF!</v>
      </c>
      <c r="FB41" t="e" cm="1">
        <f t="array" ref="FB41">_xlfn.IFNA(VLOOKUP($A41,TRANSPOSE(#REF!),FB$2+2,FALSE),0)</f>
        <v>#REF!</v>
      </c>
      <c r="FC41" t="e" cm="1">
        <f t="array" ref="FC41">_xlfn.IFNA(VLOOKUP($A41,TRANSPOSE(#REF!),FC$2+2,FALSE),0)</f>
        <v>#REF!</v>
      </c>
      <c r="FD41" t="e" cm="1">
        <f t="array" ref="FD41">_xlfn.IFNA(VLOOKUP($A41,TRANSPOSE(#REF!),FD$2+2,FALSE),0)</f>
        <v>#REF!</v>
      </c>
      <c r="FE41" t="e" cm="1">
        <f t="array" ref="FE41">_xlfn.IFNA(VLOOKUP($A41,TRANSPOSE(#REF!),FE$2+2,FALSE),0)</f>
        <v>#REF!</v>
      </c>
      <c r="FF41" t="e" cm="1">
        <f t="array" ref="FF41">_xlfn.IFNA(VLOOKUP($A41,TRANSPOSE(#REF!),FF$2+2,FALSE),0)</f>
        <v>#REF!</v>
      </c>
      <c r="FG41" t="e" cm="1">
        <f t="array" ref="FG41">_xlfn.IFNA(VLOOKUP($A41,TRANSPOSE(#REF!),FG$2+2,FALSE),0)</f>
        <v>#REF!</v>
      </c>
      <c r="FH41" t="e" cm="1">
        <f t="array" ref="FH41">_xlfn.IFNA(VLOOKUP($A41,TRANSPOSE(#REF!),FH$2+2,FALSE),0)</f>
        <v>#REF!</v>
      </c>
      <c r="FI41" t="e" cm="1">
        <f t="array" ref="FI41">_xlfn.IFNA(VLOOKUP($A41,TRANSPOSE(#REF!),FI$2+2,FALSE),0)</f>
        <v>#REF!</v>
      </c>
      <c r="FJ41" t="e" cm="1">
        <f t="array" ref="FJ41">_xlfn.IFNA(VLOOKUP($A41,TRANSPOSE(#REF!),FJ$2+2,FALSE),0)</f>
        <v>#REF!</v>
      </c>
      <c r="FK41" t="e" cm="1">
        <f t="array" ref="FK41">_xlfn.IFNA(VLOOKUP($A41,TRANSPOSE(#REF!),FK$2+2,FALSE),0)</f>
        <v>#REF!</v>
      </c>
      <c r="FL41" t="e" cm="1">
        <f t="array" ref="FL41">_xlfn.IFNA(VLOOKUP($A41,TRANSPOSE(#REF!),FL$2+2,FALSE),0)</f>
        <v>#REF!</v>
      </c>
      <c r="FM41" t="e" cm="1">
        <f t="array" ref="FM41">_xlfn.IFNA(VLOOKUP($A41,TRANSPOSE(#REF!),FM$2+2,FALSE),0)</f>
        <v>#REF!</v>
      </c>
      <c r="FN41" t="e" cm="1">
        <f t="array" ref="FN41">_xlfn.IFNA(VLOOKUP($A41,TRANSPOSE(#REF!),FN$2+2,FALSE),0)</f>
        <v>#REF!</v>
      </c>
      <c r="FO41" t="e" cm="1">
        <f t="array" ref="FO41">_xlfn.IFNA(VLOOKUP($A41,TRANSPOSE(#REF!),FO$2+2,FALSE),0)</f>
        <v>#REF!</v>
      </c>
      <c r="FP41" t="e" cm="1">
        <f t="array" ref="FP41">_xlfn.IFNA(VLOOKUP($A41,TRANSPOSE(#REF!),FP$2+2,FALSE),0)</f>
        <v>#REF!</v>
      </c>
      <c r="FQ41" t="e" cm="1">
        <f t="array" ref="FQ41">_xlfn.IFNA(VLOOKUP($A41,TRANSPOSE(#REF!),FQ$2+2,FALSE),0)</f>
        <v>#REF!</v>
      </c>
      <c r="FR41" t="e" cm="1">
        <f t="array" ref="FR41">_xlfn.IFNA(VLOOKUP($A41,TRANSPOSE(#REF!),FR$2+2,FALSE),0)</f>
        <v>#REF!</v>
      </c>
      <c r="FS41" t="e" cm="1">
        <f t="array" ref="FS41">_xlfn.IFNA(VLOOKUP($A41,TRANSPOSE(#REF!),FS$2+2,FALSE),0)</f>
        <v>#REF!</v>
      </c>
      <c r="FT41" t="e" cm="1">
        <f t="array" ref="FT41">_xlfn.IFNA(VLOOKUP($A41,TRANSPOSE(#REF!),FT$2+2,FALSE),0)</f>
        <v>#REF!</v>
      </c>
      <c r="FU41" t="e" cm="1">
        <f t="array" ref="FU41">_xlfn.IFNA(VLOOKUP($A41,TRANSPOSE(#REF!),FU$2+2,FALSE),0)</f>
        <v>#REF!</v>
      </c>
      <c r="FV41" t="e" cm="1">
        <f t="array" ref="FV41">_xlfn.IFNA(VLOOKUP($A41,TRANSPOSE(#REF!),FV$2+2,FALSE),0)</f>
        <v>#REF!</v>
      </c>
      <c r="FW41" t="e" cm="1">
        <f t="array" ref="FW41">_xlfn.IFNA(VLOOKUP($A41,TRANSPOSE(#REF!),FW$2+2,FALSE),0)</f>
        <v>#REF!</v>
      </c>
      <c r="FX41" t="e" cm="1">
        <f t="array" ref="FX41">_xlfn.IFNA(VLOOKUP($A41,TRANSPOSE(#REF!),FX$2+2,FALSE),0)</f>
        <v>#REF!</v>
      </c>
      <c r="FY41" t="e" cm="1">
        <f t="array" ref="FY41">_xlfn.IFNA(VLOOKUP($A41,TRANSPOSE(#REF!),FY$2+2,FALSE),0)</f>
        <v>#REF!</v>
      </c>
      <c r="FZ41" t="e" cm="1">
        <f t="array" ref="FZ41">_xlfn.IFNA(VLOOKUP($A41,TRANSPOSE(#REF!),FZ$2+2,FALSE),0)</f>
        <v>#REF!</v>
      </c>
      <c r="GA41" t="e" cm="1">
        <f t="array" ref="GA41">_xlfn.IFNA(VLOOKUP($A41,TRANSPOSE(#REF!),GA$2+2,FALSE),0)</f>
        <v>#REF!</v>
      </c>
      <c r="GB41" t="e" cm="1">
        <f t="array" ref="GB41">_xlfn.IFNA(VLOOKUP($A41,TRANSPOSE(#REF!),GB$2+2,FALSE),0)</f>
        <v>#REF!</v>
      </c>
      <c r="GC41" t="e" cm="1">
        <f t="array" ref="GC41">_xlfn.IFNA(VLOOKUP($A41,TRANSPOSE(#REF!),GC$2+2,FALSE),0)</f>
        <v>#REF!</v>
      </c>
      <c r="GD41" t="e" cm="1">
        <f t="array" ref="GD41">_xlfn.IFNA(VLOOKUP($A41,TRANSPOSE(#REF!),GD$2+2,FALSE),0)</f>
        <v>#REF!</v>
      </c>
      <c r="GE41" t="e" cm="1">
        <f t="array" ref="GE41">_xlfn.IFNA(VLOOKUP($A41,TRANSPOSE(#REF!),GE$2+2,FALSE),0)</f>
        <v>#REF!</v>
      </c>
      <c r="GF41" t="e" cm="1">
        <f t="array" ref="GF41">_xlfn.IFNA(VLOOKUP($A41,TRANSPOSE(#REF!),GF$2+2,FALSE),0)</f>
        <v>#REF!</v>
      </c>
      <c r="GG41" t="e" cm="1">
        <f t="array" ref="GG41">_xlfn.IFNA(VLOOKUP($A41,TRANSPOSE(#REF!),GG$2+2,FALSE),0)</f>
        <v>#REF!</v>
      </c>
      <c r="GH41" t="e" cm="1">
        <f t="array" ref="GH41">_xlfn.IFNA(VLOOKUP($A41,TRANSPOSE(#REF!),GH$2+2,FALSE),0)</f>
        <v>#REF!</v>
      </c>
      <c r="GI41" t="e" cm="1">
        <f t="array" ref="GI41">_xlfn.IFNA(VLOOKUP($A41,TRANSPOSE(#REF!),GI$2+2,FALSE),0)</f>
        <v>#REF!</v>
      </c>
      <c r="GJ41" t="e" cm="1">
        <f t="array" ref="GJ41">_xlfn.IFNA(VLOOKUP($A41,TRANSPOSE(#REF!),GJ$2+2,FALSE),0)</f>
        <v>#REF!</v>
      </c>
      <c r="GK41" t="e" cm="1">
        <f t="array" ref="GK41">_xlfn.IFNA(VLOOKUP($A41,TRANSPOSE(#REF!),GK$2+2,FALSE),0)</f>
        <v>#REF!</v>
      </c>
      <c r="GL41" t="e" cm="1">
        <f t="array" ref="GL41">_xlfn.IFNA(VLOOKUP($A41,TRANSPOSE(#REF!),GL$2+2,FALSE),0)</f>
        <v>#REF!</v>
      </c>
      <c r="GM41" t="e" cm="1">
        <f t="array" ref="GM41">_xlfn.IFNA(VLOOKUP($A41,TRANSPOSE(#REF!),GM$2+2,FALSE),0)</f>
        <v>#REF!</v>
      </c>
      <c r="GN41" t="e" cm="1">
        <f t="array" ref="GN41">_xlfn.IFNA(VLOOKUP($A41,TRANSPOSE(#REF!),GN$2+2,FALSE),0)</f>
        <v>#REF!</v>
      </c>
      <c r="GO41" t="e" cm="1">
        <f t="array" ref="GO41">_xlfn.IFNA(VLOOKUP($A41,TRANSPOSE(#REF!),GO$2+2,FALSE),0)</f>
        <v>#REF!</v>
      </c>
      <c r="GP41" t="e" cm="1">
        <f t="array" ref="GP41">_xlfn.IFNA(VLOOKUP($A41,TRANSPOSE(#REF!),GP$2+2,FALSE),0)</f>
        <v>#REF!</v>
      </c>
      <c r="GQ41" t="e" cm="1">
        <f t="array" ref="GQ41">_xlfn.IFNA(VLOOKUP($A41,TRANSPOSE(#REF!),GQ$2+2,FALSE),0)</f>
        <v>#REF!</v>
      </c>
      <c r="GR41" t="e" cm="1">
        <f t="array" ref="GR41">_xlfn.IFNA(VLOOKUP($A41,TRANSPOSE(#REF!),GR$2+2,FALSE),0)</f>
        <v>#REF!</v>
      </c>
      <c r="GS41" t="e" cm="1">
        <f t="array" ref="GS41">_xlfn.IFNA(VLOOKUP($A41,TRANSPOSE(#REF!),GS$2+2,FALSE),0)</f>
        <v>#REF!</v>
      </c>
      <c r="GT41" t="e" cm="1">
        <f t="array" ref="GT41">_xlfn.IFNA(VLOOKUP($A41,TRANSPOSE(#REF!),GT$2+2,FALSE),0)</f>
        <v>#REF!</v>
      </c>
      <c r="GU41" t="e" cm="1">
        <f t="array" ref="GU41">_xlfn.IFNA(VLOOKUP($A41,TRANSPOSE(#REF!),GU$2+2,FALSE),0)</f>
        <v>#REF!</v>
      </c>
      <c r="GV41" t="e" cm="1">
        <f t="array" ref="GV41">_xlfn.IFNA(VLOOKUP($A41,TRANSPOSE(#REF!),GV$2+2,FALSE),0)</f>
        <v>#REF!</v>
      </c>
      <c r="GW41" t="e" cm="1">
        <f t="array" ref="GW41">_xlfn.IFNA(VLOOKUP($A41,TRANSPOSE(#REF!),GW$2+2,FALSE),0)</f>
        <v>#REF!</v>
      </c>
      <c r="GX41" t="e" cm="1">
        <f t="array" ref="GX41">_xlfn.IFNA(VLOOKUP($A41,TRANSPOSE(#REF!),GX$2+2,FALSE),0)</f>
        <v>#REF!</v>
      </c>
      <c r="GY41" t="e" cm="1">
        <f t="array" ref="GY41">_xlfn.IFNA(VLOOKUP($A41,TRANSPOSE(#REF!),GY$2+2,FALSE),0)</f>
        <v>#REF!</v>
      </c>
      <c r="GZ41" t="e" cm="1">
        <f t="array" ref="GZ41">_xlfn.IFNA(VLOOKUP($A41,TRANSPOSE(#REF!),GZ$2+2,FALSE),0)</f>
        <v>#REF!</v>
      </c>
      <c r="HA41" t="e" cm="1">
        <f t="array" ref="HA41">_xlfn.IFNA(VLOOKUP($A41,TRANSPOSE(#REF!),HA$2+2,FALSE),0)</f>
        <v>#REF!</v>
      </c>
      <c r="HB41" t="e" cm="1">
        <f t="array" ref="HB41">_xlfn.IFNA(VLOOKUP($A41,TRANSPOSE(#REF!),HB$2+2,FALSE),0)</f>
        <v>#REF!</v>
      </c>
      <c r="HC41" t="e" cm="1">
        <f t="array" ref="HC41">_xlfn.IFNA(VLOOKUP($A41,TRANSPOSE(#REF!),HC$2+2,FALSE),0)</f>
        <v>#REF!</v>
      </c>
      <c r="HD41" t="e" cm="1">
        <f t="array" ref="HD41">_xlfn.IFNA(VLOOKUP($A41,TRANSPOSE(#REF!),HD$2+2,FALSE),0)</f>
        <v>#REF!</v>
      </c>
      <c r="HE41" t="e" cm="1">
        <f t="array" ref="HE41">_xlfn.IFNA(VLOOKUP($A41,TRANSPOSE(#REF!),HE$2+2,FALSE),0)</f>
        <v>#REF!</v>
      </c>
      <c r="HF41" t="e" cm="1">
        <f t="array" ref="HF41">_xlfn.IFNA(VLOOKUP($A41,TRANSPOSE(#REF!),HF$2+2,FALSE),0)</f>
        <v>#REF!</v>
      </c>
      <c r="HG41" t="e" cm="1">
        <f t="array" ref="HG41">_xlfn.IFNA(VLOOKUP($A41,TRANSPOSE(#REF!),HG$2+2,FALSE),0)</f>
        <v>#REF!</v>
      </c>
      <c r="HH41" t="e" cm="1">
        <f t="array" ref="HH41">_xlfn.IFNA(VLOOKUP($A41,TRANSPOSE(#REF!),HH$2+2,FALSE),0)</f>
        <v>#REF!</v>
      </c>
      <c r="HI41" t="e" cm="1">
        <f t="array" ref="HI41">_xlfn.IFNA(VLOOKUP($A41,TRANSPOSE(#REF!),HI$2+2,FALSE),0)</f>
        <v>#REF!</v>
      </c>
      <c r="HJ41" t="e" cm="1">
        <f t="array" ref="HJ41">_xlfn.IFNA(VLOOKUP($A41,TRANSPOSE(#REF!),HJ$2+2,FALSE),0)</f>
        <v>#REF!</v>
      </c>
      <c r="HK41" t="e" cm="1">
        <f t="array" ref="HK41">_xlfn.IFNA(VLOOKUP($A41,TRANSPOSE(#REF!),HK$2+2,FALSE),0)</f>
        <v>#REF!</v>
      </c>
      <c r="HL41" t="e" cm="1">
        <f t="array" ref="HL41">_xlfn.IFNA(VLOOKUP($A41,TRANSPOSE(#REF!),HL$2+2,FALSE),0)</f>
        <v>#REF!</v>
      </c>
      <c r="HM41" t="e" cm="1">
        <f t="array" ref="HM41">_xlfn.IFNA(VLOOKUP($A41,TRANSPOSE(#REF!),HM$2+2,FALSE),0)</f>
        <v>#REF!</v>
      </c>
      <c r="HN41" t="e" cm="1">
        <f t="array" ref="HN41">_xlfn.IFNA(VLOOKUP($A41,TRANSPOSE(#REF!),HN$2+2,FALSE),0)</f>
        <v>#REF!</v>
      </c>
      <c r="HO41" t="e" cm="1">
        <f t="array" ref="HO41">_xlfn.IFNA(VLOOKUP($A41,TRANSPOSE(#REF!),HO$2+2,FALSE),0)</f>
        <v>#REF!</v>
      </c>
      <c r="HP41" t="e" cm="1">
        <f t="array" ref="HP41">_xlfn.IFNA(VLOOKUP($A41,TRANSPOSE(#REF!),HP$2+2,FALSE),0)</f>
        <v>#REF!</v>
      </c>
      <c r="HQ41" t="e" cm="1">
        <f t="array" ref="HQ41">_xlfn.IFNA(VLOOKUP($A41,TRANSPOSE(#REF!),HQ$2+2,FALSE),0)</f>
        <v>#REF!</v>
      </c>
      <c r="HR41" t="e" cm="1">
        <f t="array" ref="HR41">_xlfn.IFNA(VLOOKUP($A41,TRANSPOSE(#REF!),HR$2+2,FALSE),0)</f>
        <v>#REF!</v>
      </c>
      <c r="HS41" t="e" cm="1">
        <f t="array" ref="HS41">_xlfn.IFNA(VLOOKUP($A41,TRANSPOSE(#REF!),HS$2+2,FALSE),0)</f>
        <v>#REF!</v>
      </c>
      <c r="HT41" t="e" cm="1">
        <f t="array" ref="HT41">_xlfn.IFNA(VLOOKUP($A41,TRANSPOSE(#REF!),HT$2+2,FALSE),0)</f>
        <v>#REF!</v>
      </c>
      <c r="HU41" t="e" cm="1">
        <f t="array" ref="HU41">_xlfn.IFNA(VLOOKUP($A41,TRANSPOSE(#REF!),HU$2+2,FALSE),0)</f>
        <v>#REF!</v>
      </c>
      <c r="HV41" t="e" cm="1">
        <f t="array" ref="HV41">_xlfn.IFNA(VLOOKUP($A41,TRANSPOSE(#REF!),HV$2+2,FALSE),0)</f>
        <v>#REF!</v>
      </c>
      <c r="HW41" t="e" cm="1">
        <f t="array" ref="HW41">_xlfn.IFNA(VLOOKUP($A41,TRANSPOSE(#REF!),HW$2+2,FALSE),0)</f>
        <v>#REF!</v>
      </c>
      <c r="HX41" t="e" cm="1">
        <f t="array" ref="HX41">_xlfn.IFNA(VLOOKUP($A41,TRANSPOSE(#REF!),HX$2+2,FALSE),0)</f>
        <v>#REF!</v>
      </c>
      <c r="HY41" t="e" cm="1">
        <f t="array" ref="HY41">_xlfn.IFNA(VLOOKUP($A41,TRANSPOSE(#REF!),HY$2+2,FALSE),0)</f>
        <v>#REF!</v>
      </c>
      <c r="HZ41" t="e" cm="1">
        <f t="array" ref="HZ41">_xlfn.IFNA(VLOOKUP($A41,TRANSPOSE(#REF!),HZ$2+2,FALSE),0)</f>
        <v>#REF!</v>
      </c>
      <c r="IA41" t="e" cm="1">
        <f t="array" ref="IA41">_xlfn.IFNA(VLOOKUP($A41,TRANSPOSE(#REF!),IA$2+2,FALSE),0)</f>
        <v>#REF!</v>
      </c>
      <c r="IB41" t="e" cm="1">
        <f t="array" ref="IB41">_xlfn.IFNA(VLOOKUP($A41,TRANSPOSE(#REF!),IB$2+2,FALSE),0)</f>
        <v>#REF!</v>
      </c>
      <c r="IC41" t="e" cm="1">
        <f t="array" ref="IC41">_xlfn.IFNA(VLOOKUP($A41,TRANSPOSE(#REF!),IC$2+2,FALSE),0)</f>
        <v>#REF!</v>
      </c>
      <c r="ID41" t="e" cm="1">
        <f t="array" ref="ID41">_xlfn.IFNA(VLOOKUP($A41,TRANSPOSE(#REF!),ID$2+2,FALSE),0)</f>
        <v>#REF!</v>
      </c>
      <c r="IE41" t="e" cm="1">
        <f t="array" ref="IE41">_xlfn.IFNA(VLOOKUP($A41,TRANSPOSE(#REF!),IE$2+2,FALSE),0)</f>
        <v>#REF!</v>
      </c>
      <c r="IF41" t="e" cm="1">
        <f t="array" ref="IF41">_xlfn.IFNA(VLOOKUP($A41,TRANSPOSE(#REF!),IF$2+2,FALSE),0)</f>
        <v>#REF!</v>
      </c>
      <c r="IG41" t="e" cm="1">
        <f t="array" ref="IG41">_xlfn.IFNA(VLOOKUP($A41,TRANSPOSE(#REF!),IG$2+2,FALSE),0)</f>
        <v>#REF!</v>
      </c>
      <c r="IH41" t="e" cm="1">
        <f t="array" ref="IH41">_xlfn.IFNA(VLOOKUP($A41,TRANSPOSE(#REF!),IH$2+2,FALSE),0)</f>
        <v>#REF!</v>
      </c>
      <c r="II41" t="e" cm="1">
        <f t="array" ref="II41">_xlfn.IFNA(VLOOKUP($A41,TRANSPOSE(#REF!),II$2+2,FALSE),0)</f>
        <v>#REF!</v>
      </c>
      <c r="IJ41" t="e" cm="1">
        <f t="array" ref="IJ41">_xlfn.IFNA(VLOOKUP($A41,TRANSPOSE(#REF!),IJ$2+2,FALSE),0)</f>
        <v>#REF!</v>
      </c>
      <c r="IK41" t="e" cm="1">
        <f t="array" ref="IK41">_xlfn.IFNA(VLOOKUP($A41,TRANSPOSE(#REF!),IK$2+2,FALSE),0)</f>
        <v>#REF!</v>
      </c>
      <c r="IL41" t="e" cm="1">
        <f t="array" ref="IL41">_xlfn.IFNA(VLOOKUP($A41,TRANSPOSE(#REF!),IL$2+2,FALSE),0)</f>
        <v>#REF!</v>
      </c>
      <c r="IM41" t="e" cm="1">
        <f t="array" ref="IM41">_xlfn.IFNA(VLOOKUP($A41,TRANSPOSE(#REF!),IM$2+2,FALSE),0)</f>
        <v>#REF!</v>
      </c>
      <c r="IN41" t="e" cm="1">
        <f t="array" ref="IN41">_xlfn.IFNA(VLOOKUP($A41,TRANSPOSE(#REF!),IN$2+2,FALSE),0)</f>
        <v>#REF!</v>
      </c>
      <c r="IO41" t="e" cm="1">
        <f t="array" ref="IO41">_xlfn.IFNA(VLOOKUP($A41,TRANSPOSE(#REF!),IO$2+2,FALSE),0)</f>
        <v>#REF!</v>
      </c>
      <c r="IP41" t="e" cm="1">
        <f t="array" ref="IP41">_xlfn.IFNA(VLOOKUP($A41,TRANSPOSE(#REF!),IP$2+2,FALSE),0)</f>
        <v>#REF!</v>
      </c>
      <c r="IQ41" t="e" cm="1">
        <f t="array" ref="IQ41">_xlfn.IFNA(VLOOKUP($A41,TRANSPOSE(#REF!),IQ$2+2,FALSE),0)</f>
        <v>#REF!</v>
      </c>
      <c r="IR41" t="e" cm="1">
        <f t="array" ref="IR41">_xlfn.IFNA(VLOOKUP($A41,TRANSPOSE(#REF!),IR$2+2,FALSE),0)</f>
        <v>#REF!</v>
      </c>
      <c r="IS41" t="e" cm="1">
        <f t="array" ref="IS41">_xlfn.IFNA(VLOOKUP($A41,TRANSPOSE(#REF!),IS$2+2,FALSE),0)</f>
        <v>#REF!</v>
      </c>
      <c r="IT41" t="e" cm="1">
        <f t="array" ref="IT41">_xlfn.IFNA(VLOOKUP($A41,TRANSPOSE(#REF!),IT$2+2,FALSE),0)</f>
        <v>#REF!</v>
      </c>
      <c r="IU41" t="e" cm="1">
        <f t="array" ref="IU41">_xlfn.IFNA(VLOOKUP($A41,TRANSPOSE(#REF!),IU$2+2,FALSE),0)</f>
        <v>#REF!</v>
      </c>
      <c r="IV41" t="e" cm="1">
        <f t="array" ref="IV41">_xlfn.IFNA(VLOOKUP($A41,TRANSPOSE(#REF!),IV$2+2,FALSE),0)</f>
        <v>#REF!</v>
      </c>
      <c r="IW41" t="e" cm="1">
        <f t="array" ref="IW41">_xlfn.IFNA(VLOOKUP($A41,TRANSPOSE(#REF!),IW$2+2,FALSE),0)</f>
        <v>#REF!</v>
      </c>
      <c r="IX41" t="e" cm="1">
        <f t="array" ref="IX41">_xlfn.IFNA(VLOOKUP($A41,TRANSPOSE(#REF!),IX$2+2,FALSE),0)</f>
        <v>#REF!</v>
      </c>
      <c r="IY41" t="e" cm="1">
        <f t="array" ref="IY41">_xlfn.IFNA(VLOOKUP($A41,TRANSPOSE(#REF!),IY$2+2,FALSE),0)</f>
        <v>#REF!</v>
      </c>
      <c r="IZ41" t="e" cm="1">
        <f t="array" ref="IZ41">_xlfn.IFNA(VLOOKUP($A41,TRANSPOSE(#REF!),IZ$2+2,FALSE),0)</f>
        <v>#REF!</v>
      </c>
      <c r="JA41" t="e" cm="1">
        <f t="array" ref="JA41">_xlfn.IFNA(VLOOKUP($A41,TRANSPOSE(#REF!),JA$2+2,FALSE),0)</f>
        <v>#REF!</v>
      </c>
      <c r="JB41" t="e" cm="1">
        <f t="array" ref="JB41">_xlfn.IFNA(VLOOKUP($A41,TRANSPOSE(#REF!),JB$2+2,FALSE),0)</f>
        <v>#REF!</v>
      </c>
      <c r="JC41" t="e" cm="1">
        <f t="array" ref="JC41">_xlfn.IFNA(VLOOKUP($A41,TRANSPOSE(#REF!),JC$2+2,FALSE),0)</f>
        <v>#REF!</v>
      </c>
      <c r="JD41" t="e" cm="1">
        <f t="array" ref="JD41">_xlfn.IFNA(VLOOKUP($A41,TRANSPOSE(#REF!),JD$2+2,FALSE),0)</f>
        <v>#REF!</v>
      </c>
      <c r="JE41" t="e" cm="1">
        <f t="array" ref="JE41">_xlfn.IFNA(VLOOKUP($A41,TRANSPOSE(#REF!),JE$2+2,FALSE),0)</f>
        <v>#REF!</v>
      </c>
      <c r="JF41" t="e" cm="1">
        <f t="array" ref="JF41">_xlfn.IFNA(VLOOKUP($A41,TRANSPOSE(#REF!),JF$2+2,FALSE),0)</f>
        <v>#REF!</v>
      </c>
      <c r="JG41" t="e" cm="1">
        <f t="array" ref="JG41">_xlfn.IFNA(VLOOKUP($A41,TRANSPOSE(#REF!),JG$2+2,FALSE),0)</f>
        <v>#REF!</v>
      </c>
      <c r="JH41" t="e" cm="1">
        <f t="array" ref="JH41">_xlfn.IFNA(VLOOKUP($A41,TRANSPOSE(#REF!),JH$2+2,FALSE),0)</f>
        <v>#REF!</v>
      </c>
      <c r="JI41" t="e" cm="1">
        <f t="array" ref="JI41">_xlfn.IFNA(VLOOKUP($A41,TRANSPOSE(#REF!),JI$2+2,FALSE),0)</f>
        <v>#REF!</v>
      </c>
      <c r="JJ41" t="e" cm="1">
        <f t="array" ref="JJ41">_xlfn.IFNA(VLOOKUP($A41,TRANSPOSE(#REF!),JJ$2+2,FALSE),0)</f>
        <v>#REF!</v>
      </c>
      <c r="JK41" t="e" cm="1">
        <f t="array" ref="JK41">_xlfn.IFNA(VLOOKUP($A41,TRANSPOSE(#REF!),JK$2+2,FALSE),0)</f>
        <v>#REF!</v>
      </c>
      <c r="JL41" t="e" cm="1">
        <f t="array" ref="JL41">_xlfn.IFNA(VLOOKUP($A41,TRANSPOSE(#REF!),JL$2+2,FALSE),0)</f>
        <v>#REF!</v>
      </c>
      <c r="JM41" t="e" cm="1">
        <f t="array" ref="JM41">_xlfn.IFNA(VLOOKUP($A41,TRANSPOSE(#REF!),JM$2+2,FALSE),0)</f>
        <v>#REF!</v>
      </c>
      <c r="JN41" t="e" cm="1">
        <f t="array" ref="JN41">_xlfn.IFNA(VLOOKUP($A41,TRANSPOSE(#REF!),JN$2+2,FALSE),0)</f>
        <v>#REF!</v>
      </c>
      <c r="JO41" t="e" cm="1">
        <f t="array" ref="JO41">_xlfn.IFNA(VLOOKUP($A41,TRANSPOSE(#REF!),JO$2+2,FALSE),0)</f>
        <v>#REF!</v>
      </c>
      <c r="JP41" t="e" cm="1">
        <f t="array" ref="JP41">_xlfn.IFNA(VLOOKUP($A41,TRANSPOSE(#REF!),JP$2+2,FALSE),0)</f>
        <v>#REF!</v>
      </c>
      <c r="JQ41" t="e" cm="1">
        <f t="array" ref="JQ41">_xlfn.IFNA(VLOOKUP($A41,TRANSPOSE(#REF!),JQ$2+2,FALSE),0)</f>
        <v>#REF!</v>
      </c>
      <c r="JR41" t="e" cm="1">
        <f t="array" ref="JR41">_xlfn.IFNA(VLOOKUP($A41,TRANSPOSE(#REF!),JR$2+2,FALSE),0)</f>
        <v>#REF!</v>
      </c>
      <c r="JS41" t="e" cm="1">
        <f t="array" ref="JS41">_xlfn.IFNA(VLOOKUP($A41,TRANSPOSE(#REF!),JS$2+2,FALSE),0)</f>
        <v>#REF!</v>
      </c>
      <c r="JT41" t="e" cm="1">
        <f t="array" ref="JT41">_xlfn.IFNA(VLOOKUP($A41,TRANSPOSE(#REF!),JT$2+2,FALSE),0)</f>
        <v>#REF!</v>
      </c>
      <c r="JU41" t="e" cm="1">
        <f t="array" ref="JU41">_xlfn.IFNA(VLOOKUP($A41,TRANSPOSE(#REF!),JU$2+2,FALSE),0)</f>
        <v>#REF!</v>
      </c>
      <c r="JV41" t="e" cm="1">
        <f t="array" ref="JV41">_xlfn.IFNA(VLOOKUP($A41,TRANSPOSE(#REF!),JV$2+2,FALSE),0)</f>
        <v>#REF!</v>
      </c>
      <c r="JW41" t="e" cm="1">
        <f t="array" ref="JW41">_xlfn.IFNA(VLOOKUP($A41,TRANSPOSE(#REF!),JW$2+2,FALSE),0)</f>
        <v>#REF!</v>
      </c>
      <c r="JX41" t="e" cm="1">
        <f t="array" ref="JX41">_xlfn.IFNA(VLOOKUP($A41,TRANSPOSE(#REF!),JX$2+2,FALSE),0)</f>
        <v>#REF!</v>
      </c>
      <c r="JY41" t="e" cm="1">
        <f t="array" ref="JY41">_xlfn.IFNA(VLOOKUP($A41,TRANSPOSE(#REF!),JY$2+2,FALSE),0)</f>
        <v>#REF!</v>
      </c>
      <c r="JZ41" t="e" cm="1">
        <f t="array" ref="JZ41">_xlfn.IFNA(VLOOKUP($A41,TRANSPOSE(#REF!),JZ$2+2,FALSE),0)</f>
        <v>#REF!</v>
      </c>
      <c r="KA41" t="e" cm="1">
        <f t="array" ref="KA41">_xlfn.IFNA(VLOOKUP($A41,TRANSPOSE(#REF!),KA$2+2,FALSE),0)</f>
        <v>#REF!</v>
      </c>
      <c r="KB41" t="e" cm="1">
        <f t="array" ref="KB41">_xlfn.IFNA(VLOOKUP($A41,TRANSPOSE(#REF!),KB$2+2,FALSE),0)</f>
        <v>#REF!</v>
      </c>
      <c r="KC41" t="e" cm="1">
        <f t="array" ref="KC41">_xlfn.IFNA(VLOOKUP($A41,TRANSPOSE(#REF!),KC$2+2,FALSE),0)</f>
        <v>#REF!</v>
      </c>
      <c r="KD41" t="e" cm="1">
        <f t="array" ref="KD41">_xlfn.IFNA(VLOOKUP($A41,TRANSPOSE(#REF!),KD$2+2,FALSE),0)</f>
        <v>#REF!</v>
      </c>
      <c r="KE41" t="e" cm="1">
        <f t="array" ref="KE41">_xlfn.IFNA(VLOOKUP($A41,TRANSPOSE(#REF!),KE$2+2,FALSE),0)</f>
        <v>#REF!</v>
      </c>
      <c r="KF41" t="e" cm="1">
        <f t="array" ref="KF41">_xlfn.IFNA(VLOOKUP($A41,TRANSPOSE(#REF!),KF$2+2,FALSE),0)</f>
        <v>#REF!</v>
      </c>
      <c r="KG41" t="e" cm="1">
        <f t="array" ref="KG41">_xlfn.IFNA(VLOOKUP($A41,TRANSPOSE(#REF!),KG$2+2,FALSE),0)</f>
        <v>#REF!</v>
      </c>
      <c r="KH41" t="e" cm="1">
        <f t="array" ref="KH41">_xlfn.IFNA(VLOOKUP($A41,TRANSPOSE(#REF!),KH$2+2,FALSE),0)</f>
        <v>#REF!</v>
      </c>
      <c r="KI41" t="e" cm="1">
        <f t="array" ref="KI41">_xlfn.IFNA(VLOOKUP($A41,TRANSPOSE(#REF!),KI$2+2,FALSE),0)</f>
        <v>#REF!</v>
      </c>
      <c r="KJ41" t="e" cm="1">
        <f t="array" ref="KJ41">_xlfn.IFNA(VLOOKUP($A41,TRANSPOSE(#REF!),KJ$2+2,FALSE),0)</f>
        <v>#REF!</v>
      </c>
      <c r="KK41" t="e" cm="1">
        <f t="array" ref="KK41">_xlfn.IFNA(VLOOKUP($A41,TRANSPOSE(#REF!),KK$2+2,FALSE),0)</f>
        <v>#REF!</v>
      </c>
      <c r="KL41" t="e" cm="1">
        <f t="array" ref="KL41">_xlfn.IFNA(VLOOKUP($A41,TRANSPOSE(#REF!),KL$2+2,FALSE),0)</f>
        <v>#REF!</v>
      </c>
      <c r="KM41" t="e" cm="1">
        <f t="array" ref="KM41">_xlfn.IFNA(VLOOKUP($A41,TRANSPOSE(#REF!),KM$2+2,FALSE),0)</f>
        <v>#REF!</v>
      </c>
      <c r="KN41" t="e" cm="1">
        <f t="array" ref="KN41">_xlfn.IFNA(VLOOKUP($A41,TRANSPOSE(#REF!),KN$2+2,FALSE),0)</f>
        <v>#REF!</v>
      </c>
      <c r="KO41" t="e" cm="1">
        <f t="array" ref="KO41">_xlfn.IFNA(VLOOKUP($A41,TRANSPOSE(#REF!),KO$2+2,FALSE),0)</f>
        <v>#REF!</v>
      </c>
      <c r="KP41" t="e" cm="1">
        <f t="array" ref="KP41">_xlfn.IFNA(VLOOKUP($A41,TRANSPOSE(#REF!),KP$2+2,FALSE),0)</f>
        <v>#REF!</v>
      </c>
      <c r="KQ41" t="e" cm="1">
        <f t="array" ref="KQ41">_xlfn.IFNA(VLOOKUP($A41,TRANSPOSE(#REF!),KQ$2+2,FALSE),0)</f>
        <v>#REF!</v>
      </c>
      <c r="KR41" t="e" cm="1">
        <f t="array" ref="KR41">_xlfn.IFNA(VLOOKUP($A41,TRANSPOSE(#REF!),KR$2+2,FALSE),0)</f>
        <v>#REF!</v>
      </c>
      <c r="KS41" t="e" cm="1">
        <f t="array" ref="KS41">_xlfn.IFNA(VLOOKUP($A41,TRANSPOSE(#REF!),KS$2+2,FALSE),0)</f>
        <v>#REF!</v>
      </c>
      <c r="KT41" t="e" cm="1">
        <f t="array" ref="KT41">_xlfn.IFNA(VLOOKUP($A41,TRANSPOSE(#REF!),KT$2+2,FALSE),0)</f>
        <v>#REF!</v>
      </c>
      <c r="KU41" t="e" cm="1">
        <f t="array" ref="KU41">_xlfn.IFNA(VLOOKUP($A41,TRANSPOSE(#REF!),KU$2+2,FALSE),0)</f>
        <v>#REF!</v>
      </c>
      <c r="KV41" t="e" cm="1">
        <f t="array" ref="KV41">_xlfn.IFNA(VLOOKUP($A41,TRANSPOSE(#REF!),KV$2+2,FALSE),0)</f>
        <v>#REF!</v>
      </c>
      <c r="KW41" t="e" cm="1">
        <f t="array" ref="KW41">_xlfn.IFNA(VLOOKUP($A41,TRANSPOSE(#REF!),KW$2+2,FALSE),0)</f>
        <v>#REF!</v>
      </c>
      <c r="KX41" t="e" cm="1">
        <f t="array" ref="KX41">_xlfn.IFNA(VLOOKUP($A41,TRANSPOSE(#REF!),KX$2+2,FALSE),0)</f>
        <v>#REF!</v>
      </c>
      <c r="KY41" t="e" cm="1">
        <f t="array" ref="KY41">_xlfn.IFNA(VLOOKUP($A41,TRANSPOSE(#REF!),KY$2+2,FALSE),0)</f>
        <v>#REF!</v>
      </c>
      <c r="KZ41" t="e" cm="1">
        <f t="array" ref="KZ41">_xlfn.IFNA(VLOOKUP($A41,TRANSPOSE(#REF!),KZ$2+2,FALSE),0)</f>
        <v>#REF!</v>
      </c>
      <c r="LA41" t="e" cm="1">
        <f t="array" ref="LA41">_xlfn.IFNA(VLOOKUP($A41,TRANSPOSE(#REF!),LA$2+2,FALSE),0)</f>
        <v>#REF!</v>
      </c>
      <c r="LB41" t="e" cm="1">
        <f t="array" ref="LB41">_xlfn.IFNA(VLOOKUP($A41,TRANSPOSE(#REF!),LB$2+2,FALSE),0)</f>
        <v>#REF!</v>
      </c>
      <c r="LC41" t="e" cm="1">
        <f t="array" ref="LC41">_xlfn.IFNA(VLOOKUP($A41,TRANSPOSE(#REF!),LC$2+2,FALSE),0)</f>
        <v>#REF!</v>
      </c>
      <c r="LD41" t="e" cm="1">
        <f t="array" ref="LD41">_xlfn.IFNA(VLOOKUP($A41,TRANSPOSE(#REF!),LD$2+2,FALSE),0)</f>
        <v>#REF!</v>
      </c>
      <c r="LE41" t="e" cm="1">
        <f t="array" ref="LE41">_xlfn.IFNA(VLOOKUP($A41,TRANSPOSE(#REF!),LE$2+2,FALSE),0)</f>
        <v>#REF!</v>
      </c>
      <c r="LF41" t="e" cm="1">
        <f t="array" ref="LF41">_xlfn.IFNA(VLOOKUP($A41,TRANSPOSE(#REF!),LF$2+2,FALSE),0)</f>
        <v>#REF!</v>
      </c>
      <c r="LG41" t="e" cm="1">
        <f t="array" ref="LG41">_xlfn.IFNA(VLOOKUP($A41,TRANSPOSE(#REF!),LG$2+2,FALSE),0)</f>
        <v>#REF!</v>
      </c>
      <c r="LH41" t="e" cm="1">
        <f t="array" ref="LH41">_xlfn.IFNA(VLOOKUP($A41,TRANSPOSE(#REF!),LH$2+2,FALSE),0)</f>
        <v>#REF!</v>
      </c>
      <c r="LI41" t="e" cm="1">
        <f t="array" ref="LI41">_xlfn.IFNA(VLOOKUP($A41,TRANSPOSE(#REF!),LI$2+2,FALSE),0)</f>
        <v>#REF!</v>
      </c>
      <c r="LJ41" t="e" cm="1">
        <f t="array" ref="LJ41">_xlfn.IFNA(VLOOKUP($A41,TRANSPOSE(#REF!),LJ$2+2,FALSE),0)</f>
        <v>#REF!</v>
      </c>
      <c r="LK41" t="e" cm="1">
        <f t="array" ref="LK41">_xlfn.IFNA(VLOOKUP($A41,TRANSPOSE(#REF!),LK$2+2,FALSE),0)</f>
        <v>#REF!</v>
      </c>
      <c r="LL41" t="e" cm="1">
        <f t="array" ref="LL41">_xlfn.IFNA(VLOOKUP($A41,TRANSPOSE(#REF!),LL$2+2,FALSE),0)</f>
        <v>#REF!</v>
      </c>
      <c r="LM41" t="e" cm="1">
        <f t="array" ref="LM41">_xlfn.IFNA(VLOOKUP($A41,TRANSPOSE(#REF!),LM$2+2,FALSE),0)</f>
        <v>#REF!</v>
      </c>
      <c r="LN41" t="e" cm="1">
        <f t="array" ref="LN41">_xlfn.IFNA(VLOOKUP($A41,TRANSPOSE(#REF!),LN$2+2,FALSE),0)</f>
        <v>#REF!</v>
      </c>
      <c r="LO41" t="e" cm="1">
        <f t="array" ref="LO41">_xlfn.IFNA(VLOOKUP($A41,TRANSPOSE(#REF!),LO$2+2,FALSE),0)</f>
        <v>#REF!</v>
      </c>
      <c r="LP41" t="e" cm="1">
        <f t="array" ref="LP41">_xlfn.IFNA(VLOOKUP($A41,TRANSPOSE(#REF!),LP$2+2,FALSE),0)</f>
        <v>#REF!</v>
      </c>
      <c r="LQ41" t="e" cm="1">
        <f t="array" ref="LQ41">_xlfn.IFNA(VLOOKUP($A41,TRANSPOSE(#REF!),LQ$2+2,FALSE),0)</f>
        <v>#REF!</v>
      </c>
      <c r="LR41" t="e" cm="1">
        <f t="array" ref="LR41">_xlfn.IFNA(VLOOKUP($A41,TRANSPOSE(#REF!),LR$2+2,FALSE),0)</f>
        <v>#REF!</v>
      </c>
      <c r="LS41" t="e" cm="1">
        <f t="array" ref="LS41">_xlfn.IFNA(VLOOKUP($A41,TRANSPOSE(#REF!),LS$2+2,FALSE),0)</f>
        <v>#REF!</v>
      </c>
      <c r="LT41" t="e" cm="1">
        <f t="array" ref="LT41">_xlfn.IFNA(VLOOKUP($A41,TRANSPOSE(#REF!),LT$2+2,FALSE),0)</f>
        <v>#REF!</v>
      </c>
      <c r="LU41" t="e" cm="1">
        <f t="array" ref="LU41">_xlfn.IFNA(VLOOKUP($A41,TRANSPOSE(#REF!),LU$2+2,FALSE),0)</f>
        <v>#REF!</v>
      </c>
      <c r="LV41" t="e" cm="1">
        <f t="array" ref="LV41">_xlfn.IFNA(VLOOKUP($A41,TRANSPOSE(#REF!),LV$2+2,FALSE),0)</f>
        <v>#REF!</v>
      </c>
      <c r="LW41" t="e" cm="1">
        <f t="array" ref="LW41">_xlfn.IFNA(VLOOKUP($A41,TRANSPOSE(#REF!),LW$2+2,FALSE),0)</f>
        <v>#REF!</v>
      </c>
      <c r="LX41" t="e" cm="1">
        <f t="array" ref="LX41">_xlfn.IFNA(VLOOKUP($A41,TRANSPOSE(#REF!),LX$2+2,FALSE),0)</f>
        <v>#REF!</v>
      </c>
      <c r="LY41" t="e" cm="1">
        <f t="array" ref="LY41">_xlfn.IFNA(VLOOKUP($A41,TRANSPOSE(#REF!),LY$2+2,FALSE),0)</f>
        <v>#REF!</v>
      </c>
      <c r="LZ41" t="e" cm="1">
        <f t="array" ref="LZ41">_xlfn.IFNA(VLOOKUP($A41,TRANSPOSE(#REF!),LZ$2+2,FALSE),0)</f>
        <v>#REF!</v>
      </c>
      <c r="MA41" t="e" cm="1">
        <f t="array" ref="MA41">_xlfn.IFNA(VLOOKUP($A41,TRANSPOSE(#REF!),MA$2+2,FALSE),0)</f>
        <v>#REF!</v>
      </c>
      <c r="MB41" t="e" cm="1">
        <f t="array" ref="MB41">_xlfn.IFNA(VLOOKUP($A41,TRANSPOSE(#REF!),MB$2+2,FALSE),0)</f>
        <v>#REF!</v>
      </c>
      <c r="MC41" t="e" cm="1">
        <f t="array" ref="MC41">_xlfn.IFNA(VLOOKUP($A41,TRANSPOSE(#REF!),MC$2+2,FALSE),0)</f>
        <v>#REF!</v>
      </c>
      <c r="MD41" t="e" cm="1">
        <f t="array" ref="MD41">_xlfn.IFNA(VLOOKUP($A41,TRANSPOSE(#REF!),MD$2+2,FALSE),0)</f>
        <v>#REF!</v>
      </c>
      <c r="ME41" t="e" cm="1">
        <f t="array" ref="ME41">_xlfn.IFNA(VLOOKUP($A41,TRANSPOSE(#REF!),ME$2+2,FALSE),0)</f>
        <v>#REF!</v>
      </c>
      <c r="MF41" t="e" cm="1">
        <f t="array" ref="MF41">_xlfn.IFNA(VLOOKUP($A41,TRANSPOSE(#REF!),MF$2+2,FALSE),0)</f>
        <v>#REF!</v>
      </c>
      <c r="MG41" t="e" cm="1">
        <f t="array" ref="MG41">_xlfn.IFNA(VLOOKUP($A41,TRANSPOSE(#REF!),MG$2+2,FALSE),0)</f>
        <v>#REF!</v>
      </c>
      <c r="MH41" t="e" cm="1">
        <f t="array" ref="MH41">_xlfn.IFNA(VLOOKUP($A41,TRANSPOSE(#REF!),MH$2+2,FALSE),0)</f>
        <v>#REF!</v>
      </c>
      <c r="MI41" t="e" cm="1">
        <f t="array" ref="MI41">_xlfn.IFNA(VLOOKUP($A41,TRANSPOSE(#REF!),MI$2+2,FALSE),0)</f>
        <v>#REF!</v>
      </c>
      <c r="MJ41" t="e" cm="1">
        <f t="array" ref="MJ41">_xlfn.IFNA(VLOOKUP($A41,TRANSPOSE(#REF!),MJ$2+2,FALSE),0)</f>
        <v>#REF!</v>
      </c>
      <c r="MK41" t="e" cm="1">
        <f t="array" ref="MK41">_xlfn.IFNA(VLOOKUP($A41,TRANSPOSE(#REF!),MK$2+2,FALSE),0)</f>
        <v>#REF!</v>
      </c>
      <c r="ML41" t="e" cm="1">
        <f t="array" ref="ML41">_xlfn.IFNA(VLOOKUP($A41,TRANSPOSE(#REF!),ML$2+2,FALSE),0)</f>
        <v>#REF!</v>
      </c>
      <c r="MM41" t="e" cm="1">
        <f t="array" ref="MM41">_xlfn.IFNA(VLOOKUP($A41,TRANSPOSE(#REF!),MM$2+2,FALSE),0)</f>
        <v>#REF!</v>
      </c>
      <c r="MN41" t="e" cm="1">
        <f t="array" ref="MN41">_xlfn.IFNA(VLOOKUP($A41,TRANSPOSE(#REF!),MN$2+2,FALSE),0)</f>
        <v>#REF!</v>
      </c>
      <c r="MO41" t="e" cm="1">
        <f t="array" ref="MO41">_xlfn.IFNA(VLOOKUP($A41,TRANSPOSE(#REF!),MO$2+2,FALSE),0)</f>
        <v>#REF!</v>
      </c>
      <c r="MP41" t="e" cm="1">
        <f t="array" ref="MP41">_xlfn.IFNA(VLOOKUP($A41,TRANSPOSE(#REF!),MP$2+2,FALSE),0)</f>
        <v>#REF!</v>
      </c>
      <c r="MQ41" t="e" cm="1">
        <f t="array" ref="MQ41">_xlfn.IFNA(VLOOKUP($A41,TRANSPOSE(#REF!),MQ$2+2,FALSE),0)</f>
        <v>#REF!</v>
      </c>
      <c r="MR41" t="e" cm="1">
        <f t="array" ref="MR41">_xlfn.IFNA(VLOOKUP($A41,TRANSPOSE(#REF!),MR$2+2,FALSE),0)</f>
        <v>#REF!</v>
      </c>
      <c r="MS41" t="e" cm="1">
        <f t="array" ref="MS41">_xlfn.IFNA(VLOOKUP($A41,TRANSPOSE(#REF!),MS$2+2,FALSE),0)</f>
        <v>#REF!</v>
      </c>
      <c r="MT41" t="e" cm="1">
        <f t="array" ref="MT41">_xlfn.IFNA(VLOOKUP($A41,TRANSPOSE(#REF!),MT$2+2,FALSE),0)</f>
        <v>#REF!</v>
      </c>
      <c r="MU41" t="e" cm="1">
        <f t="array" ref="MU41">_xlfn.IFNA(VLOOKUP($A41,TRANSPOSE(#REF!),MU$2+2,FALSE),0)</f>
        <v>#REF!</v>
      </c>
      <c r="MV41" t="e" cm="1">
        <f t="array" ref="MV41">_xlfn.IFNA(VLOOKUP($A41,TRANSPOSE(#REF!),MV$2+2,FALSE),0)</f>
        <v>#REF!</v>
      </c>
      <c r="MW41" t="e" cm="1">
        <f t="array" ref="MW41">_xlfn.IFNA(VLOOKUP($A41,TRANSPOSE(#REF!),MW$2+2,FALSE),0)</f>
        <v>#REF!</v>
      </c>
      <c r="MX41" t="e" cm="1">
        <f t="array" ref="MX41">_xlfn.IFNA(VLOOKUP($A41,TRANSPOSE(#REF!),MX$2+2,FALSE),0)</f>
        <v>#REF!</v>
      </c>
      <c r="MY41" t="e" cm="1">
        <f t="array" ref="MY41">_xlfn.IFNA(VLOOKUP($A41,TRANSPOSE(#REF!),MY$2+2,FALSE),0)</f>
        <v>#REF!</v>
      </c>
      <c r="MZ41" t="e" cm="1">
        <f t="array" ref="MZ41">_xlfn.IFNA(VLOOKUP($A41,TRANSPOSE(#REF!),MZ$2+2,FALSE),0)</f>
        <v>#REF!</v>
      </c>
      <c r="NA41" t="e" cm="1">
        <f t="array" ref="NA41">_xlfn.IFNA(VLOOKUP($A41,TRANSPOSE(#REF!),NA$2+2,FALSE),0)</f>
        <v>#REF!</v>
      </c>
      <c r="NB41" t="e" cm="1">
        <f t="array" ref="NB41">_xlfn.IFNA(VLOOKUP($A41,TRANSPOSE(#REF!),NB$2+2,FALSE),0)</f>
        <v>#REF!</v>
      </c>
      <c r="NC41" t="e" cm="1">
        <f t="array" ref="NC41">_xlfn.IFNA(VLOOKUP($A41,TRANSPOSE(#REF!),NC$2+2,FALSE),0)</f>
        <v>#REF!</v>
      </c>
      <c r="ND41" t="e" cm="1">
        <f t="array" ref="ND41">_xlfn.IFNA(VLOOKUP($A41,TRANSPOSE(#REF!),ND$2+2,FALSE),0)</f>
        <v>#REF!</v>
      </c>
      <c r="NE41" t="e" cm="1">
        <f t="array" ref="NE41">_xlfn.IFNA(VLOOKUP($A41,TRANSPOSE(#REF!),NE$2+2,FALSE),0)</f>
        <v>#REF!</v>
      </c>
      <c r="NF41" t="e" cm="1">
        <f t="array" ref="NF41">_xlfn.IFNA(VLOOKUP($A41,TRANSPOSE(#REF!),NF$2+2,FALSE),0)</f>
        <v>#REF!</v>
      </c>
      <c r="NG41" t="e" cm="1">
        <f t="array" ref="NG41">_xlfn.IFNA(VLOOKUP($A41,TRANSPOSE(#REF!),NG$2+2,FALSE),0)</f>
        <v>#REF!</v>
      </c>
      <c r="NH41" t="e" cm="1">
        <f t="array" ref="NH41">_xlfn.IFNA(VLOOKUP($A41,TRANSPOSE(#REF!),NH$2+2,FALSE),0)</f>
        <v>#REF!</v>
      </c>
      <c r="NI41" t="e" cm="1">
        <f t="array" ref="NI41">_xlfn.IFNA(VLOOKUP($A41,TRANSPOSE(#REF!),NI$2+2,FALSE),0)</f>
        <v>#REF!</v>
      </c>
      <c r="NJ41" t="e" cm="1">
        <f t="array" ref="NJ41">_xlfn.IFNA(VLOOKUP($A41,TRANSPOSE(#REF!),NJ$2+2,FALSE),0)</f>
        <v>#REF!</v>
      </c>
      <c r="NL41" t="e">
        <f t="shared" si="0"/>
        <v>#REF!</v>
      </c>
      <c r="NM41" t="e">
        <f t="shared" si="1"/>
        <v>#REF!</v>
      </c>
    </row>
    <row r="42" spans="1:377" x14ac:dyDescent="0.3">
      <c r="A42" t="str">
        <v>PDE02_07</v>
      </c>
      <c r="B42" t="str">
        <v>Elektriciteit</v>
      </c>
      <c r="C42" t="str">
        <v>Conversion</v>
      </c>
      <c r="D42" t="str">
        <v>Power DE</v>
      </c>
      <c r="E42" t="str">
        <v>Generation</v>
      </c>
      <c r="F42" t="str">
        <v>Electricity DE</v>
      </c>
      <c r="G42" t="str">
        <v>Electricity from Gas + CCS - Power DE</v>
      </c>
      <c r="H42" t="str">
        <v>[GW]</v>
      </c>
      <c r="I42">
        <f>_xlfn.IFNA(VLOOKUP(A42,'[1]PASTE Cap_Investment'!A:B,2,FALSE),0)</f>
        <v>0</v>
      </c>
      <c r="J42" t="e" cm="1">
        <f t="array" ref="J42">_xlfn.IFNA(VLOOKUP($A42,TRANSPOSE(#REF!),J$2+2,FALSE),0)</f>
        <v>#REF!</v>
      </c>
      <c r="K42" t="e" cm="1">
        <f t="array" ref="K42">_xlfn.IFNA(VLOOKUP($A42,TRANSPOSE(#REF!),K$2+2,FALSE),0)</f>
        <v>#REF!</v>
      </c>
      <c r="L42" t="e" cm="1">
        <f t="array" ref="L42">_xlfn.IFNA(VLOOKUP($A42,TRANSPOSE(#REF!),L$2+2,FALSE),0)</f>
        <v>#REF!</v>
      </c>
      <c r="M42" t="e" cm="1">
        <f t="array" ref="M42">_xlfn.IFNA(VLOOKUP($A42,TRANSPOSE(#REF!),M$2+2,FALSE),0)</f>
        <v>#REF!</v>
      </c>
      <c r="N42" t="e" cm="1">
        <f t="array" ref="N42">_xlfn.IFNA(VLOOKUP($A42,TRANSPOSE(#REF!),N$2+2,FALSE),0)</f>
        <v>#REF!</v>
      </c>
      <c r="O42" t="e" cm="1">
        <f t="array" ref="O42">_xlfn.IFNA(VLOOKUP($A42,TRANSPOSE(#REF!),O$2+2,FALSE),0)</f>
        <v>#REF!</v>
      </c>
      <c r="P42" t="e" cm="1">
        <f t="array" ref="P42">_xlfn.IFNA(VLOOKUP($A42,TRANSPOSE(#REF!),P$2+2,FALSE),0)</f>
        <v>#REF!</v>
      </c>
      <c r="Q42" t="e" cm="1">
        <f t="array" ref="Q42">_xlfn.IFNA(VLOOKUP($A42,TRANSPOSE(#REF!),Q$2+2,FALSE),0)</f>
        <v>#REF!</v>
      </c>
      <c r="R42" t="e" cm="1">
        <f t="array" ref="R42">_xlfn.IFNA(VLOOKUP($A42,TRANSPOSE(#REF!),R$2+2,FALSE),0)</f>
        <v>#REF!</v>
      </c>
      <c r="S42" t="e" cm="1">
        <f t="array" ref="S42">_xlfn.IFNA(VLOOKUP($A42,TRANSPOSE(#REF!),S$2+2,FALSE),0)</f>
        <v>#REF!</v>
      </c>
      <c r="T42" t="e" cm="1">
        <f t="array" ref="T42">_xlfn.IFNA(VLOOKUP($A42,TRANSPOSE(#REF!),T$2+2,FALSE),0)</f>
        <v>#REF!</v>
      </c>
      <c r="U42" t="e" cm="1">
        <f t="array" ref="U42">_xlfn.IFNA(VLOOKUP($A42,TRANSPOSE(#REF!),U$2+2,FALSE),0)</f>
        <v>#REF!</v>
      </c>
      <c r="V42" t="e" cm="1">
        <f t="array" ref="V42">_xlfn.IFNA(VLOOKUP($A42,TRANSPOSE(#REF!),V$2+2,FALSE),0)</f>
        <v>#REF!</v>
      </c>
      <c r="W42" t="e" cm="1">
        <f t="array" ref="W42">_xlfn.IFNA(VLOOKUP($A42,TRANSPOSE(#REF!),W$2+2,FALSE),0)</f>
        <v>#REF!</v>
      </c>
      <c r="X42" t="e" cm="1">
        <f t="array" ref="X42">_xlfn.IFNA(VLOOKUP($A42,TRANSPOSE(#REF!),X$2+2,FALSE),0)</f>
        <v>#REF!</v>
      </c>
      <c r="Y42" t="e" cm="1">
        <f t="array" ref="Y42">_xlfn.IFNA(VLOOKUP($A42,TRANSPOSE(#REF!),Y$2+2,FALSE),0)</f>
        <v>#REF!</v>
      </c>
      <c r="Z42" t="e" cm="1">
        <f t="array" ref="Z42">_xlfn.IFNA(VLOOKUP($A42,TRANSPOSE(#REF!),Z$2+2,FALSE),0)</f>
        <v>#REF!</v>
      </c>
      <c r="AA42" t="e" cm="1">
        <f t="array" ref="AA42">_xlfn.IFNA(VLOOKUP($A42,TRANSPOSE(#REF!),AA$2+2,FALSE),0)</f>
        <v>#REF!</v>
      </c>
      <c r="AB42" t="e" cm="1">
        <f t="array" ref="AB42">_xlfn.IFNA(VLOOKUP($A42,TRANSPOSE(#REF!),AB$2+2,FALSE),0)</f>
        <v>#REF!</v>
      </c>
      <c r="AC42" t="e" cm="1">
        <f t="array" ref="AC42">_xlfn.IFNA(VLOOKUP($A42,TRANSPOSE(#REF!),AC$2+2,FALSE),0)</f>
        <v>#REF!</v>
      </c>
      <c r="AD42" t="e" cm="1">
        <f t="array" ref="AD42">_xlfn.IFNA(VLOOKUP($A42,TRANSPOSE(#REF!),AD$2+2,FALSE),0)</f>
        <v>#REF!</v>
      </c>
      <c r="AE42" t="e" cm="1">
        <f t="array" ref="AE42">_xlfn.IFNA(VLOOKUP($A42,TRANSPOSE(#REF!),AE$2+2,FALSE),0)</f>
        <v>#REF!</v>
      </c>
      <c r="AF42" t="e" cm="1">
        <f t="array" ref="AF42">_xlfn.IFNA(VLOOKUP($A42,TRANSPOSE(#REF!),AF$2+2,FALSE),0)</f>
        <v>#REF!</v>
      </c>
      <c r="AG42" t="e" cm="1">
        <f t="array" ref="AG42">_xlfn.IFNA(VLOOKUP($A42,TRANSPOSE(#REF!),AG$2+2,FALSE),0)</f>
        <v>#REF!</v>
      </c>
      <c r="AH42" t="e" cm="1">
        <f t="array" ref="AH42">_xlfn.IFNA(VLOOKUP($A42,TRANSPOSE(#REF!),AH$2+2,FALSE),0)</f>
        <v>#REF!</v>
      </c>
      <c r="AI42" t="e" cm="1">
        <f t="array" ref="AI42">_xlfn.IFNA(VLOOKUP($A42,TRANSPOSE(#REF!),AI$2+2,FALSE),0)</f>
        <v>#REF!</v>
      </c>
      <c r="AJ42" t="e" cm="1">
        <f t="array" ref="AJ42">_xlfn.IFNA(VLOOKUP($A42,TRANSPOSE(#REF!),AJ$2+2,FALSE),0)</f>
        <v>#REF!</v>
      </c>
      <c r="AK42" t="e" cm="1">
        <f t="array" ref="AK42">_xlfn.IFNA(VLOOKUP($A42,TRANSPOSE(#REF!),AK$2+2,FALSE),0)</f>
        <v>#REF!</v>
      </c>
      <c r="AL42" t="e" cm="1">
        <f t="array" ref="AL42">_xlfn.IFNA(VLOOKUP($A42,TRANSPOSE(#REF!),AL$2+2,FALSE),0)</f>
        <v>#REF!</v>
      </c>
      <c r="AM42" t="e" cm="1">
        <f t="array" ref="AM42">_xlfn.IFNA(VLOOKUP($A42,TRANSPOSE(#REF!),AM$2+2,FALSE),0)</f>
        <v>#REF!</v>
      </c>
      <c r="AN42" t="e" cm="1">
        <f t="array" ref="AN42">_xlfn.IFNA(VLOOKUP($A42,TRANSPOSE(#REF!),AN$2+2,FALSE),0)</f>
        <v>#REF!</v>
      </c>
      <c r="AO42" t="e" cm="1">
        <f t="array" ref="AO42">_xlfn.IFNA(VLOOKUP($A42,TRANSPOSE(#REF!),AO$2+2,FALSE),0)</f>
        <v>#REF!</v>
      </c>
      <c r="AP42" t="e" cm="1">
        <f t="array" ref="AP42">_xlfn.IFNA(VLOOKUP($A42,TRANSPOSE(#REF!),AP$2+2,FALSE),0)</f>
        <v>#REF!</v>
      </c>
      <c r="AQ42" t="e" cm="1">
        <f t="array" ref="AQ42">_xlfn.IFNA(VLOOKUP($A42,TRANSPOSE(#REF!),AQ$2+2,FALSE),0)</f>
        <v>#REF!</v>
      </c>
      <c r="AR42" t="e" cm="1">
        <f t="array" ref="AR42">_xlfn.IFNA(VLOOKUP($A42,TRANSPOSE(#REF!),AR$2+2,FALSE),0)</f>
        <v>#REF!</v>
      </c>
      <c r="AS42" t="e" cm="1">
        <f t="array" ref="AS42">_xlfn.IFNA(VLOOKUP($A42,TRANSPOSE(#REF!),AS$2+2,FALSE),0)</f>
        <v>#REF!</v>
      </c>
      <c r="AT42" t="e" cm="1">
        <f t="array" ref="AT42">_xlfn.IFNA(VLOOKUP($A42,TRANSPOSE(#REF!),AT$2+2,FALSE),0)</f>
        <v>#REF!</v>
      </c>
      <c r="AU42" t="e" cm="1">
        <f t="array" ref="AU42">_xlfn.IFNA(VLOOKUP($A42,TRANSPOSE(#REF!),AU$2+2,FALSE),0)</f>
        <v>#REF!</v>
      </c>
      <c r="AV42" t="e" cm="1">
        <f t="array" ref="AV42">_xlfn.IFNA(VLOOKUP($A42,TRANSPOSE(#REF!),AV$2+2,FALSE),0)</f>
        <v>#REF!</v>
      </c>
      <c r="AW42" t="e" cm="1">
        <f t="array" ref="AW42">_xlfn.IFNA(VLOOKUP($A42,TRANSPOSE(#REF!),AW$2+2,FALSE),0)</f>
        <v>#REF!</v>
      </c>
      <c r="AX42" t="e" cm="1">
        <f t="array" ref="AX42">_xlfn.IFNA(VLOOKUP($A42,TRANSPOSE(#REF!),AX$2+2,FALSE),0)</f>
        <v>#REF!</v>
      </c>
      <c r="AY42" t="e" cm="1">
        <f t="array" ref="AY42">_xlfn.IFNA(VLOOKUP($A42,TRANSPOSE(#REF!),AY$2+2,FALSE),0)</f>
        <v>#REF!</v>
      </c>
      <c r="AZ42" t="e" cm="1">
        <f t="array" ref="AZ42">_xlfn.IFNA(VLOOKUP($A42,TRANSPOSE(#REF!),AZ$2+2,FALSE),0)</f>
        <v>#REF!</v>
      </c>
      <c r="BA42" t="e" cm="1">
        <f t="array" ref="BA42">_xlfn.IFNA(VLOOKUP($A42,TRANSPOSE(#REF!),BA$2+2,FALSE),0)</f>
        <v>#REF!</v>
      </c>
      <c r="BB42" t="e" cm="1">
        <f t="array" ref="BB42">_xlfn.IFNA(VLOOKUP($A42,TRANSPOSE(#REF!),BB$2+2,FALSE),0)</f>
        <v>#REF!</v>
      </c>
      <c r="BC42" t="e" cm="1">
        <f t="array" ref="BC42">_xlfn.IFNA(VLOOKUP($A42,TRANSPOSE(#REF!),BC$2+2,FALSE),0)</f>
        <v>#REF!</v>
      </c>
      <c r="BD42" t="e" cm="1">
        <f t="array" ref="BD42">_xlfn.IFNA(VLOOKUP($A42,TRANSPOSE(#REF!),BD$2+2,FALSE),0)</f>
        <v>#REF!</v>
      </c>
      <c r="BE42" t="e" cm="1">
        <f t="array" ref="BE42">_xlfn.IFNA(VLOOKUP($A42,TRANSPOSE(#REF!),BE$2+2,FALSE),0)</f>
        <v>#REF!</v>
      </c>
      <c r="BF42" t="e" cm="1">
        <f t="array" ref="BF42">_xlfn.IFNA(VLOOKUP($A42,TRANSPOSE(#REF!),BF$2+2,FALSE),0)</f>
        <v>#REF!</v>
      </c>
      <c r="BG42" t="e" cm="1">
        <f t="array" ref="BG42">_xlfn.IFNA(VLOOKUP($A42,TRANSPOSE(#REF!),BG$2+2,FALSE),0)</f>
        <v>#REF!</v>
      </c>
      <c r="BH42" t="e" cm="1">
        <f t="array" ref="BH42">_xlfn.IFNA(VLOOKUP($A42,TRANSPOSE(#REF!),BH$2+2,FALSE),0)</f>
        <v>#REF!</v>
      </c>
      <c r="BI42" t="e" cm="1">
        <f t="array" ref="BI42">_xlfn.IFNA(VLOOKUP($A42,TRANSPOSE(#REF!),BI$2+2,FALSE),0)</f>
        <v>#REF!</v>
      </c>
      <c r="BJ42" t="e" cm="1">
        <f t="array" ref="BJ42">_xlfn.IFNA(VLOOKUP($A42,TRANSPOSE(#REF!),BJ$2+2,FALSE),0)</f>
        <v>#REF!</v>
      </c>
      <c r="BK42" t="e" cm="1">
        <f t="array" ref="BK42">_xlfn.IFNA(VLOOKUP($A42,TRANSPOSE(#REF!),BK$2+2,FALSE),0)</f>
        <v>#REF!</v>
      </c>
      <c r="BL42" t="e" cm="1">
        <f t="array" ref="BL42">_xlfn.IFNA(VLOOKUP($A42,TRANSPOSE(#REF!),BL$2+2,FALSE),0)</f>
        <v>#REF!</v>
      </c>
      <c r="BM42" t="e" cm="1">
        <f t="array" ref="BM42">_xlfn.IFNA(VLOOKUP($A42,TRANSPOSE(#REF!),BM$2+2,FALSE),0)</f>
        <v>#REF!</v>
      </c>
      <c r="BN42" t="e" cm="1">
        <f t="array" ref="BN42">_xlfn.IFNA(VLOOKUP($A42,TRANSPOSE(#REF!),BN$2+2,FALSE),0)</f>
        <v>#REF!</v>
      </c>
      <c r="BO42" t="e" cm="1">
        <f t="array" ref="BO42">_xlfn.IFNA(VLOOKUP($A42,TRANSPOSE(#REF!),BO$2+2,FALSE),0)</f>
        <v>#REF!</v>
      </c>
      <c r="BP42" t="e" cm="1">
        <f t="array" ref="BP42">_xlfn.IFNA(VLOOKUP($A42,TRANSPOSE(#REF!),BP$2+2,FALSE),0)</f>
        <v>#REF!</v>
      </c>
      <c r="BQ42" t="e" cm="1">
        <f t="array" ref="BQ42">_xlfn.IFNA(VLOOKUP($A42,TRANSPOSE(#REF!),BQ$2+2,FALSE),0)</f>
        <v>#REF!</v>
      </c>
      <c r="BR42" t="e" cm="1">
        <f t="array" ref="BR42">_xlfn.IFNA(VLOOKUP($A42,TRANSPOSE(#REF!),BR$2+2,FALSE),0)</f>
        <v>#REF!</v>
      </c>
      <c r="BS42" t="e" cm="1">
        <f t="array" ref="BS42">_xlfn.IFNA(VLOOKUP($A42,TRANSPOSE(#REF!),BS$2+2,FALSE),0)</f>
        <v>#REF!</v>
      </c>
      <c r="BT42" t="e" cm="1">
        <f t="array" ref="BT42">_xlfn.IFNA(VLOOKUP($A42,TRANSPOSE(#REF!),BT$2+2,FALSE),0)</f>
        <v>#REF!</v>
      </c>
      <c r="BU42" t="e" cm="1">
        <f t="array" ref="BU42">_xlfn.IFNA(VLOOKUP($A42,TRANSPOSE(#REF!),BU$2+2,FALSE),0)</f>
        <v>#REF!</v>
      </c>
      <c r="BV42" t="e" cm="1">
        <f t="array" ref="BV42">_xlfn.IFNA(VLOOKUP($A42,TRANSPOSE(#REF!),BV$2+2,FALSE),0)</f>
        <v>#REF!</v>
      </c>
      <c r="BW42" t="e" cm="1">
        <f t="array" ref="BW42">_xlfn.IFNA(VLOOKUP($A42,TRANSPOSE(#REF!),BW$2+2,FALSE),0)</f>
        <v>#REF!</v>
      </c>
      <c r="BX42" t="e" cm="1">
        <f t="array" ref="BX42">_xlfn.IFNA(VLOOKUP($A42,TRANSPOSE(#REF!),BX$2+2,FALSE),0)</f>
        <v>#REF!</v>
      </c>
      <c r="BY42" t="e" cm="1">
        <f t="array" ref="BY42">_xlfn.IFNA(VLOOKUP($A42,TRANSPOSE(#REF!),BY$2+2,FALSE),0)</f>
        <v>#REF!</v>
      </c>
      <c r="BZ42" t="e" cm="1">
        <f t="array" ref="BZ42">_xlfn.IFNA(VLOOKUP($A42,TRANSPOSE(#REF!),BZ$2+2,FALSE),0)</f>
        <v>#REF!</v>
      </c>
      <c r="CA42" t="e" cm="1">
        <f t="array" ref="CA42">_xlfn.IFNA(VLOOKUP($A42,TRANSPOSE(#REF!),CA$2+2,FALSE),0)</f>
        <v>#REF!</v>
      </c>
      <c r="CB42" t="e" cm="1">
        <f t="array" ref="CB42">_xlfn.IFNA(VLOOKUP($A42,TRANSPOSE(#REF!),CB$2+2,FALSE),0)</f>
        <v>#REF!</v>
      </c>
      <c r="CC42" t="e" cm="1">
        <f t="array" ref="CC42">_xlfn.IFNA(VLOOKUP($A42,TRANSPOSE(#REF!),CC$2+2,FALSE),0)</f>
        <v>#REF!</v>
      </c>
      <c r="CD42" t="e" cm="1">
        <f t="array" ref="CD42">_xlfn.IFNA(VLOOKUP($A42,TRANSPOSE(#REF!),CD$2+2,FALSE),0)</f>
        <v>#REF!</v>
      </c>
      <c r="CE42" t="e" cm="1">
        <f t="array" ref="CE42">_xlfn.IFNA(VLOOKUP($A42,TRANSPOSE(#REF!),CE$2+2,FALSE),0)</f>
        <v>#REF!</v>
      </c>
      <c r="CF42" t="e" cm="1">
        <f t="array" ref="CF42">_xlfn.IFNA(VLOOKUP($A42,TRANSPOSE(#REF!),CF$2+2,FALSE),0)</f>
        <v>#REF!</v>
      </c>
      <c r="CG42" t="e" cm="1">
        <f t="array" ref="CG42">_xlfn.IFNA(VLOOKUP($A42,TRANSPOSE(#REF!),CG$2+2,FALSE),0)</f>
        <v>#REF!</v>
      </c>
      <c r="CH42" t="e" cm="1">
        <f t="array" ref="CH42">_xlfn.IFNA(VLOOKUP($A42,TRANSPOSE(#REF!),CH$2+2,FALSE),0)</f>
        <v>#REF!</v>
      </c>
      <c r="CI42" t="e" cm="1">
        <f t="array" ref="CI42">_xlfn.IFNA(VLOOKUP($A42,TRANSPOSE(#REF!),CI$2+2,FALSE),0)</f>
        <v>#REF!</v>
      </c>
      <c r="CJ42" t="e" cm="1">
        <f t="array" ref="CJ42">_xlfn.IFNA(VLOOKUP($A42,TRANSPOSE(#REF!),CJ$2+2,FALSE),0)</f>
        <v>#REF!</v>
      </c>
      <c r="CK42" t="e" cm="1">
        <f t="array" ref="CK42">_xlfn.IFNA(VLOOKUP($A42,TRANSPOSE(#REF!),CK$2+2,FALSE),0)</f>
        <v>#REF!</v>
      </c>
      <c r="CL42" t="e" cm="1">
        <f t="array" ref="CL42">_xlfn.IFNA(VLOOKUP($A42,TRANSPOSE(#REF!),CL$2+2,FALSE),0)</f>
        <v>#REF!</v>
      </c>
      <c r="CM42" t="e" cm="1">
        <f t="array" ref="CM42">_xlfn.IFNA(VLOOKUP($A42,TRANSPOSE(#REF!),CM$2+2,FALSE),0)</f>
        <v>#REF!</v>
      </c>
      <c r="CN42" t="e" cm="1">
        <f t="array" ref="CN42">_xlfn.IFNA(VLOOKUP($A42,TRANSPOSE(#REF!),CN$2+2,FALSE),0)</f>
        <v>#REF!</v>
      </c>
      <c r="CO42" t="e" cm="1">
        <f t="array" ref="CO42">_xlfn.IFNA(VLOOKUP($A42,TRANSPOSE(#REF!),CO$2+2,FALSE),0)</f>
        <v>#REF!</v>
      </c>
      <c r="CP42" t="e" cm="1">
        <f t="array" ref="CP42">_xlfn.IFNA(VLOOKUP($A42,TRANSPOSE(#REF!),CP$2+2,FALSE),0)</f>
        <v>#REF!</v>
      </c>
      <c r="CQ42" t="e" cm="1">
        <f t="array" ref="CQ42">_xlfn.IFNA(VLOOKUP($A42,TRANSPOSE(#REF!),CQ$2+2,FALSE),0)</f>
        <v>#REF!</v>
      </c>
      <c r="CR42" t="e" cm="1">
        <f t="array" ref="CR42">_xlfn.IFNA(VLOOKUP($A42,TRANSPOSE(#REF!),CR$2+2,FALSE),0)</f>
        <v>#REF!</v>
      </c>
      <c r="CS42" t="e" cm="1">
        <f t="array" ref="CS42">_xlfn.IFNA(VLOOKUP($A42,TRANSPOSE(#REF!),CS$2+2,FALSE),0)</f>
        <v>#REF!</v>
      </c>
      <c r="CT42" t="e" cm="1">
        <f t="array" ref="CT42">_xlfn.IFNA(VLOOKUP($A42,TRANSPOSE(#REF!),CT$2+2,FALSE),0)</f>
        <v>#REF!</v>
      </c>
      <c r="CU42" t="e" cm="1">
        <f t="array" ref="CU42">_xlfn.IFNA(VLOOKUP($A42,TRANSPOSE(#REF!),CU$2+2,FALSE),0)</f>
        <v>#REF!</v>
      </c>
      <c r="CV42" t="e" cm="1">
        <f t="array" ref="CV42">_xlfn.IFNA(VLOOKUP($A42,TRANSPOSE(#REF!),CV$2+2,FALSE),0)</f>
        <v>#REF!</v>
      </c>
      <c r="CW42" t="e" cm="1">
        <f t="array" ref="CW42">_xlfn.IFNA(VLOOKUP($A42,TRANSPOSE(#REF!),CW$2+2,FALSE),0)</f>
        <v>#REF!</v>
      </c>
      <c r="CX42" t="e" cm="1">
        <f t="array" ref="CX42">_xlfn.IFNA(VLOOKUP($A42,TRANSPOSE(#REF!),CX$2+2,FALSE),0)</f>
        <v>#REF!</v>
      </c>
      <c r="CY42" t="e" cm="1">
        <f t="array" ref="CY42">_xlfn.IFNA(VLOOKUP($A42,TRANSPOSE(#REF!),CY$2+2,FALSE),0)</f>
        <v>#REF!</v>
      </c>
      <c r="CZ42" t="e" cm="1">
        <f t="array" ref="CZ42">_xlfn.IFNA(VLOOKUP($A42,TRANSPOSE(#REF!),CZ$2+2,FALSE),0)</f>
        <v>#REF!</v>
      </c>
      <c r="DA42" t="e" cm="1">
        <f t="array" ref="DA42">_xlfn.IFNA(VLOOKUP($A42,TRANSPOSE(#REF!),DA$2+2,FALSE),0)</f>
        <v>#REF!</v>
      </c>
      <c r="DB42" t="e" cm="1">
        <f t="array" ref="DB42">_xlfn.IFNA(VLOOKUP($A42,TRANSPOSE(#REF!),DB$2+2,FALSE),0)</f>
        <v>#REF!</v>
      </c>
      <c r="DC42" t="e" cm="1">
        <f t="array" ref="DC42">_xlfn.IFNA(VLOOKUP($A42,TRANSPOSE(#REF!),DC$2+2,FALSE),0)</f>
        <v>#REF!</v>
      </c>
      <c r="DD42" t="e" cm="1">
        <f t="array" ref="DD42">_xlfn.IFNA(VLOOKUP($A42,TRANSPOSE(#REF!),DD$2+2,FALSE),0)</f>
        <v>#REF!</v>
      </c>
      <c r="DE42" t="e" cm="1">
        <f t="array" ref="DE42">_xlfn.IFNA(VLOOKUP($A42,TRANSPOSE(#REF!),DE$2+2,FALSE),0)</f>
        <v>#REF!</v>
      </c>
      <c r="DF42" t="e" cm="1">
        <f t="array" ref="DF42">_xlfn.IFNA(VLOOKUP($A42,TRANSPOSE(#REF!),DF$2+2,FALSE),0)</f>
        <v>#REF!</v>
      </c>
      <c r="DG42" t="e" cm="1">
        <f t="array" ref="DG42">_xlfn.IFNA(VLOOKUP($A42,TRANSPOSE(#REF!),DG$2+2,FALSE),0)</f>
        <v>#REF!</v>
      </c>
      <c r="DH42" t="e" cm="1">
        <f t="array" ref="DH42">_xlfn.IFNA(VLOOKUP($A42,TRANSPOSE(#REF!),DH$2+2,FALSE),0)</f>
        <v>#REF!</v>
      </c>
      <c r="DI42" t="e" cm="1">
        <f t="array" ref="DI42">_xlfn.IFNA(VLOOKUP($A42,TRANSPOSE(#REF!),DI$2+2,FALSE),0)</f>
        <v>#REF!</v>
      </c>
      <c r="DJ42" t="e" cm="1">
        <f t="array" ref="DJ42">_xlfn.IFNA(VLOOKUP($A42,TRANSPOSE(#REF!),DJ$2+2,FALSE),0)</f>
        <v>#REF!</v>
      </c>
      <c r="DK42" t="e" cm="1">
        <f t="array" ref="DK42">_xlfn.IFNA(VLOOKUP($A42,TRANSPOSE(#REF!),DK$2+2,FALSE),0)</f>
        <v>#REF!</v>
      </c>
      <c r="DL42" t="e" cm="1">
        <f t="array" ref="DL42">_xlfn.IFNA(VLOOKUP($A42,TRANSPOSE(#REF!),DL$2+2,FALSE),0)</f>
        <v>#REF!</v>
      </c>
      <c r="DM42" t="e" cm="1">
        <f t="array" ref="DM42">_xlfn.IFNA(VLOOKUP($A42,TRANSPOSE(#REF!),DM$2+2,FALSE),0)</f>
        <v>#REF!</v>
      </c>
      <c r="DN42" t="e" cm="1">
        <f t="array" ref="DN42">_xlfn.IFNA(VLOOKUP($A42,TRANSPOSE(#REF!),DN$2+2,FALSE),0)</f>
        <v>#REF!</v>
      </c>
      <c r="DO42" t="e" cm="1">
        <f t="array" ref="DO42">_xlfn.IFNA(VLOOKUP($A42,TRANSPOSE(#REF!),DO$2+2,FALSE),0)</f>
        <v>#REF!</v>
      </c>
      <c r="DP42" t="e" cm="1">
        <f t="array" ref="DP42">_xlfn.IFNA(VLOOKUP($A42,TRANSPOSE(#REF!),DP$2+2,FALSE),0)</f>
        <v>#REF!</v>
      </c>
      <c r="DQ42" t="e" cm="1">
        <f t="array" ref="DQ42">_xlfn.IFNA(VLOOKUP($A42,TRANSPOSE(#REF!),DQ$2+2,FALSE),0)</f>
        <v>#REF!</v>
      </c>
      <c r="DR42" t="e" cm="1">
        <f t="array" ref="DR42">_xlfn.IFNA(VLOOKUP($A42,TRANSPOSE(#REF!),DR$2+2,FALSE),0)</f>
        <v>#REF!</v>
      </c>
      <c r="DS42" t="e" cm="1">
        <f t="array" ref="DS42">_xlfn.IFNA(VLOOKUP($A42,TRANSPOSE(#REF!),DS$2+2,FALSE),0)</f>
        <v>#REF!</v>
      </c>
      <c r="DT42" t="e" cm="1">
        <f t="array" ref="DT42">_xlfn.IFNA(VLOOKUP($A42,TRANSPOSE(#REF!),DT$2+2,FALSE),0)</f>
        <v>#REF!</v>
      </c>
      <c r="DU42" t="e" cm="1">
        <f t="array" ref="DU42">_xlfn.IFNA(VLOOKUP($A42,TRANSPOSE(#REF!),DU$2+2,FALSE),0)</f>
        <v>#REF!</v>
      </c>
      <c r="DV42" t="e" cm="1">
        <f t="array" ref="DV42">_xlfn.IFNA(VLOOKUP($A42,TRANSPOSE(#REF!),DV$2+2,FALSE),0)</f>
        <v>#REF!</v>
      </c>
      <c r="DW42" t="e" cm="1">
        <f t="array" ref="DW42">_xlfn.IFNA(VLOOKUP($A42,TRANSPOSE(#REF!),DW$2+2,FALSE),0)</f>
        <v>#REF!</v>
      </c>
      <c r="DX42" t="e" cm="1">
        <f t="array" ref="DX42">_xlfn.IFNA(VLOOKUP($A42,TRANSPOSE(#REF!),DX$2+2,FALSE),0)</f>
        <v>#REF!</v>
      </c>
      <c r="DY42" t="e" cm="1">
        <f t="array" ref="DY42">_xlfn.IFNA(VLOOKUP($A42,TRANSPOSE(#REF!),DY$2+2,FALSE),0)</f>
        <v>#REF!</v>
      </c>
      <c r="DZ42" t="e" cm="1">
        <f t="array" ref="DZ42">_xlfn.IFNA(VLOOKUP($A42,TRANSPOSE(#REF!),DZ$2+2,FALSE),0)</f>
        <v>#REF!</v>
      </c>
      <c r="EA42" t="e" cm="1">
        <f t="array" ref="EA42">_xlfn.IFNA(VLOOKUP($A42,TRANSPOSE(#REF!),EA$2+2,FALSE),0)</f>
        <v>#REF!</v>
      </c>
      <c r="EB42" t="e" cm="1">
        <f t="array" ref="EB42">_xlfn.IFNA(VLOOKUP($A42,TRANSPOSE(#REF!),EB$2+2,FALSE),0)</f>
        <v>#REF!</v>
      </c>
      <c r="EC42" t="e" cm="1">
        <f t="array" ref="EC42">_xlfn.IFNA(VLOOKUP($A42,TRANSPOSE(#REF!),EC$2+2,FALSE),0)</f>
        <v>#REF!</v>
      </c>
      <c r="ED42" t="e" cm="1">
        <f t="array" ref="ED42">_xlfn.IFNA(VLOOKUP($A42,TRANSPOSE(#REF!),ED$2+2,FALSE),0)</f>
        <v>#REF!</v>
      </c>
      <c r="EE42" t="e" cm="1">
        <f t="array" ref="EE42">_xlfn.IFNA(VLOOKUP($A42,TRANSPOSE(#REF!),EE$2+2,FALSE),0)</f>
        <v>#REF!</v>
      </c>
      <c r="EF42" t="e" cm="1">
        <f t="array" ref="EF42">_xlfn.IFNA(VLOOKUP($A42,TRANSPOSE(#REF!),EF$2+2,FALSE),0)</f>
        <v>#REF!</v>
      </c>
      <c r="EG42" t="e" cm="1">
        <f t="array" ref="EG42">_xlfn.IFNA(VLOOKUP($A42,TRANSPOSE(#REF!),EG$2+2,FALSE),0)</f>
        <v>#REF!</v>
      </c>
      <c r="EH42" t="e" cm="1">
        <f t="array" ref="EH42">_xlfn.IFNA(VLOOKUP($A42,TRANSPOSE(#REF!),EH$2+2,FALSE),0)</f>
        <v>#REF!</v>
      </c>
      <c r="EI42" t="e" cm="1">
        <f t="array" ref="EI42">_xlfn.IFNA(VLOOKUP($A42,TRANSPOSE(#REF!),EI$2+2,FALSE),0)</f>
        <v>#REF!</v>
      </c>
      <c r="EJ42" t="e" cm="1">
        <f t="array" ref="EJ42">_xlfn.IFNA(VLOOKUP($A42,TRANSPOSE(#REF!),EJ$2+2,FALSE),0)</f>
        <v>#REF!</v>
      </c>
      <c r="EK42" t="e" cm="1">
        <f t="array" ref="EK42">_xlfn.IFNA(VLOOKUP($A42,TRANSPOSE(#REF!),EK$2+2,FALSE),0)</f>
        <v>#REF!</v>
      </c>
      <c r="EL42" t="e" cm="1">
        <f t="array" ref="EL42">_xlfn.IFNA(VLOOKUP($A42,TRANSPOSE(#REF!),EL$2+2,FALSE),0)</f>
        <v>#REF!</v>
      </c>
      <c r="EM42" t="e" cm="1">
        <f t="array" ref="EM42">_xlfn.IFNA(VLOOKUP($A42,TRANSPOSE(#REF!),EM$2+2,FALSE),0)</f>
        <v>#REF!</v>
      </c>
      <c r="EN42" t="e" cm="1">
        <f t="array" ref="EN42">_xlfn.IFNA(VLOOKUP($A42,TRANSPOSE(#REF!),EN$2+2,FALSE),0)</f>
        <v>#REF!</v>
      </c>
      <c r="EO42" t="e" cm="1">
        <f t="array" ref="EO42">_xlfn.IFNA(VLOOKUP($A42,TRANSPOSE(#REF!),EO$2+2,FALSE),0)</f>
        <v>#REF!</v>
      </c>
      <c r="EP42" t="e" cm="1">
        <f t="array" ref="EP42">_xlfn.IFNA(VLOOKUP($A42,TRANSPOSE(#REF!),EP$2+2,FALSE),0)</f>
        <v>#REF!</v>
      </c>
      <c r="EQ42" t="e" cm="1">
        <f t="array" ref="EQ42">_xlfn.IFNA(VLOOKUP($A42,TRANSPOSE(#REF!),EQ$2+2,FALSE),0)</f>
        <v>#REF!</v>
      </c>
      <c r="ER42" t="e" cm="1">
        <f t="array" ref="ER42">_xlfn.IFNA(VLOOKUP($A42,TRANSPOSE(#REF!),ER$2+2,FALSE),0)</f>
        <v>#REF!</v>
      </c>
      <c r="ES42" t="e" cm="1">
        <f t="array" ref="ES42">_xlfn.IFNA(VLOOKUP($A42,TRANSPOSE(#REF!),ES$2+2,FALSE),0)</f>
        <v>#REF!</v>
      </c>
      <c r="ET42" t="e" cm="1">
        <f t="array" ref="ET42">_xlfn.IFNA(VLOOKUP($A42,TRANSPOSE(#REF!),ET$2+2,FALSE),0)</f>
        <v>#REF!</v>
      </c>
      <c r="EU42" t="e" cm="1">
        <f t="array" ref="EU42">_xlfn.IFNA(VLOOKUP($A42,TRANSPOSE(#REF!),EU$2+2,FALSE),0)</f>
        <v>#REF!</v>
      </c>
      <c r="EV42" t="e" cm="1">
        <f t="array" ref="EV42">_xlfn.IFNA(VLOOKUP($A42,TRANSPOSE(#REF!),EV$2+2,FALSE),0)</f>
        <v>#REF!</v>
      </c>
      <c r="EW42" t="e" cm="1">
        <f t="array" ref="EW42">_xlfn.IFNA(VLOOKUP($A42,TRANSPOSE(#REF!),EW$2+2,FALSE),0)</f>
        <v>#REF!</v>
      </c>
      <c r="EX42" t="e" cm="1">
        <f t="array" ref="EX42">_xlfn.IFNA(VLOOKUP($A42,TRANSPOSE(#REF!),EX$2+2,FALSE),0)</f>
        <v>#REF!</v>
      </c>
      <c r="EY42" t="e" cm="1">
        <f t="array" ref="EY42">_xlfn.IFNA(VLOOKUP($A42,TRANSPOSE(#REF!),EY$2+2,FALSE),0)</f>
        <v>#REF!</v>
      </c>
      <c r="EZ42" t="e" cm="1">
        <f t="array" ref="EZ42">_xlfn.IFNA(VLOOKUP($A42,TRANSPOSE(#REF!),EZ$2+2,FALSE),0)</f>
        <v>#REF!</v>
      </c>
      <c r="FA42" t="e" cm="1">
        <f t="array" ref="FA42">_xlfn.IFNA(VLOOKUP($A42,TRANSPOSE(#REF!),FA$2+2,FALSE),0)</f>
        <v>#REF!</v>
      </c>
      <c r="FB42" t="e" cm="1">
        <f t="array" ref="FB42">_xlfn.IFNA(VLOOKUP($A42,TRANSPOSE(#REF!),FB$2+2,FALSE),0)</f>
        <v>#REF!</v>
      </c>
      <c r="FC42" t="e" cm="1">
        <f t="array" ref="FC42">_xlfn.IFNA(VLOOKUP($A42,TRANSPOSE(#REF!),FC$2+2,FALSE),0)</f>
        <v>#REF!</v>
      </c>
      <c r="FD42" t="e" cm="1">
        <f t="array" ref="FD42">_xlfn.IFNA(VLOOKUP($A42,TRANSPOSE(#REF!),FD$2+2,FALSE),0)</f>
        <v>#REF!</v>
      </c>
      <c r="FE42" t="e" cm="1">
        <f t="array" ref="FE42">_xlfn.IFNA(VLOOKUP($A42,TRANSPOSE(#REF!),FE$2+2,FALSE),0)</f>
        <v>#REF!</v>
      </c>
      <c r="FF42" t="e" cm="1">
        <f t="array" ref="FF42">_xlfn.IFNA(VLOOKUP($A42,TRANSPOSE(#REF!),FF$2+2,FALSE),0)</f>
        <v>#REF!</v>
      </c>
      <c r="FG42" t="e" cm="1">
        <f t="array" ref="FG42">_xlfn.IFNA(VLOOKUP($A42,TRANSPOSE(#REF!),FG$2+2,FALSE),0)</f>
        <v>#REF!</v>
      </c>
      <c r="FH42" t="e" cm="1">
        <f t="array" ref="FH42">_xlfn.IFNA(VLOOKUP($A42,TRANSPOSE(#REF!),FH$2+2,FALSE),0)</f>
        <v>#REF!</v>
      </c>
      <c r="FI42" t="e" cm="1">
        <f t="array" ref="FI42">_xlfn.IFNA(VLOOKUP($A42,TRANSPOSE(#REF!),FI$2+2,FALSE),0)</f>
        <v>#REF!</v>
      </c>
      <c r="FJ42" t="e" cm="1">
        <f t="array" ref="FJ42">_xlfn.IFNA(VLOOKUP($A42,TRANSPOSE(#REF!),FJ$2+2,FALSE),0)</f>
        <v>#REF!</v>
      </c>
      <c r="FK42" t="e" cm="1">
        <f t="array" ref="FK42">_xlfn.IFNA(VLOOKUP($A42,TRANSPOSE(#REF!),FK$2+2,FALSE),0)</f>
        <v>#REF!</v>
      </c>
      <c r="FL42" t="e" cm="1">
        <f t="array" ref="FL42">_xlfn.IFNA(VLOOKUP($A42,TRANSPOSE(#REF!),FL$2+2,FALSE),0)</f>
        <v>#REF!</v>
      </c>
      <c r="FM42" t="e" cm="1">
        <f t="array" ref="FM42">_xlfn.IFNA(VLOOKUP($A42,TRANSPOSE(#REF!),FM$2+2,FALSE),0)</f>
        <v>#REF!</v>
      </c>
      <c r="FN42" t="e" cm="1">
        <f t="array" ref="FN42">_xlfn.IFNA(VLOOKUP($A42,TRANSPOSE(#REF!),FN$2+2,FALSE),0)</f>
        <v>#REF!</v>
      </c>
      <c r="FO42" t="e" cm="1">
        <f t="array" ref="FO42">_xlfn.IFNA(VLOOKUP($A42,TRANSPOSE(#REF!),FO$2+2,FALSE),0)</f>
        <v>#REF!</v>
      </c>
      <c r="FP42" t="e" cm="1">
        <f t="array" ref="FP42">_xlfn.IFNA(VLOOKUP($A42,TRANSPOSE(#REF!),FP$2+2,FALSE),0)</f>
        <v>#REF!</v>
      </c>
      <c r="FQ42" t="e" cm="1">
        <f t="array" ref="FQ42">_xlfn.IFNA(VLOOKUP($A42,TRANSPOSE(#REF!),FQ$2+2,FALSE),0)</f>
        <v>#REF!</v>
      </c>
      <c r="FR42" t="e" cm="1">
        <f t="array" ref="FR42">_xlfn.IFNA(VLOOKUP($A42,TRANSPOSE(#REF!),FR$2+2,FALSE),0)</f>
        <v>#REF!</v>
      </c>
      <c r="FS42" t="e" cm="1">
        <f t="array" ref="FS42">_xlfn.IFNA(VLOOKUP($A42,TRANSPOSE(#REF!),FS$2+2,FALSE),0)</f>
        <v>#REF!</v>
      </c>
      <c r="FT42" t="e" cm="1">
        <f t="array" ref="FT42">_xlfn.IFNA(VLOOKUP($A42,TRANSPOSE(#REF!),FT$2+2,FALSE),0)</f>
        <v>#REF!</v>
      </c>
      <c r="FU42" t="e" cm="1">
        <f t="array" ref="FU42">_xlfn.IFNA(VLOOKUP($A42,TRANSPOSE(#REF!),FU$2+2,FALSE),0)</f>
        <v>#REF!</v>
      </c>
      <c r="FV42" t="e" cm="1">
        <f t="array" ref="FV42">_xlfn.IFNA(VLOOKUP($A42,TRANSPOSE(#REF!),FV$2+2,FALSE),0)</f>
        <v>#REF!</v>
      </c>
      <c r="FW42" t="e" cm="1">
        <f t="array" ref="FW42">_xlfn.IFNA(VLOOKUP($A42,TRANSPOSE(#REF!),FW$2+2,FALSE),0)</f>
        <v>#REF!</v>
      </c>
      <c r="FX42" t="e" cm="1">
        <f t="array" ref="FX42">_xlfn.IFNA(VLOOKUP($A42,TRANSPOSE(#REF!),FX$2+2,FALSE),0)</f>
        <v>#REF!</v>
      </c>
      <c r="FY42" t="e" cm="1">
        <f t="array" ref="FY42">_xlfn.IFNA(VLOOKUP($A42,TRANSPOSE(#REF!),FY$2+2,FALSE),0)</f>
        <v>#REF!</v>
      </c>
      <c r="FZ42" t="e" cm="1">
        <f t="array" ref="FZ42">_xlfn.IFNA(VLOOKUP($A42,TRANSPOSE(#REF!),FZ$2+2,FALSE),0)</f>
        <v>#REF!</v>
      </c>
      <c r="GA42" t="e" cm="1">
        <f t="array" ref="GA42">_xlfn.IFNA(VLOOKUP($A42,TRANSPOSE(#REF!),GA$2+2,FALSE),0)</f>
        <v>#REF!</v>
      </c>
      <c r="GB42" t="e" cm="1">
        <f t="array" ref="GB42">_xlfn.IFNA(VLOOKUP($A42,TRANSPOSE(#REF!),GB$2+2,FALSE),0)</f>
        <v>#REF!</v>
      </c>
      <c r="GC42" t="e" cm="1">
        <f t="array" ref="GC42">_xlfn.IFNA(VLOOKUP($A42,TRANSPOSE(#REF!),GC$2+2,FALSE),0)</f>
        <v>#REF!</v>
      </c>
      <c r="GD42" t="e" cm="1">
        <f t="array" ref="GD42">_xlfn.IFNA(VLOOKUP($A42,TRANSPOSE(#REF!),GD$2+2,FALSE),0)</f>
        <v>#REF!</v>
      </c>
      <c r="GE42" t="e" cm="1">
        <f t="array" ref="GE42">_xlfn.IFNA(VLOOKUP($A42,TRANSPOSE(#REF!),GE$2+2,FALSE),0)</f>
        <v>#REF!</v>
      </c>
      <c r="GF42" t="e" cm="1">
        <f t="array" ref="GF42">_xlfn.IFNA(VLOOKUP($A42,TRANSPOSE(#REF!),GF$2+2,FALSE),0)</f>
        <v>#REF!</v>
      </c>
      <c r="GG42" t="e" cm="1">
        <f t="array" ref="GG42">_xlfn.IFNA(VLOOKUP($A42,TRANSPOSE(#REF!),GG$2+2,FALSE),0)</f>
        <v>#REF!</v>
      </c>
      <c r="GH42" t="e" cm="1">
        <f t="array" ref="GH42">_xlfn.IFNA(VLOOKUP($A42,TRANSPOSE(#REF!),GH$2+2,FALSE),0)</f>
        <v>#REF!</v>
      </c>
      <c r="GI42" t="e" cm="1">
        <f t="array" ref="GI42">_xlfn.IFNA(VLOOKUP($A42,TRANSPOSE(#REF!),GI$2+2,FALSE),0)</f>
        <v>#REF!</v>
      </c>
      <c r="GJ42" t="e" cm="1">
        <f t="array" ref="GJ42">_xlfn.IFNA(VLOOKUP($A42,TRANSPOSE(#REF!),GJ$2+2,FALSE),0)</f>
        <v>#REF!</v>
      </c>
      <c r="GK42" t="e" cm="1">
        <f t="array" ref="GK42">_xlfn.IFNA(VLOOKUP($A42,TRANSPOSE(#REF!),GK$2+2,FALSE),0)</f>
        <v>#REF!</v>
      </c>
      <c r="GL42" t="e" cm="1">
        <f t="array" ref="GL42">_xlfn.IFNA(VLOOKUP($A42,TRANSPOSE(#REF!),GL$2+2,FALSE),0)</f>
        <v>#REF!</v>
      </c>
      <c r="GM42" t="e" cm="1">
        <f t="array" ref="GM42">_xlfn.IFNA(VLOOKUP($A42,TRANSPOSE(#REF!),GM$2+2,FALSE),0)</f>
        <v>#REF!</v>
      </c>
      <c r="GN42" t="e" cm="1">
        <f t="array" ref="GN42">_xlfn.IFNA(VLOOKUP($A42,TRANSPOSE(#REF!),GN$2+2,FALSE),0)</f>
        <v>#REF!</v>
      </c>
      <c r="GO42" t="e" cm="1">
        <f t="array" ref="GO42">_xlfn.IFNA(VLOOKUP($A42,TRANSPOSE(#REF!),GO$2+2,FALSE),0)</f>
        <v>#REF!</v>
      </c>
      <c r="GP42" t="e" cm="1">
        <f t="array" ref="GP42">_xlfn.IFNA(VLOOKUP($A42,TRANSPOSE(#REF!),GP$2+2,FALSE),0)</f>
        <v>#REF!</v>
      </c>
      <c r="GQ42" t="e" cm="1">
        <f t="array" ref="GQ42">_xlfn.IFNA(VLOOKUP($A42,TRANSPOSE(#REF!),GQ$2+2,FALSE),0)</f>
        <v>#REF!</v>
      </c>
      <c r="GR42" t="e" cm="1">
        <f t="array" ref="GR42">_xlfn.IFNA(VLOOKUP($A42,TRANSPOSE(#REF!),GR$2+2,FALSE),0)</f>
        <v>#REF!</v>
      </c>
      <c r="GS42" t="e" cm="1">
        <f t="array" ref="GS42">_xlfn.IFNA(VLOOKUP($A42,TRANSPOSE(#REF!),GS$2+2,FALSE),0)</f>
        <v>#REF!</v>
      </c>
      <c r="GT42" t="e" cm="1">
        <f t="array" ref="GT42">_xlfn.IFNA(VLOOKUP($A42,TRANSPOSE(#REF!),GT$2+2,FALSE),0)</f>
        <v>#REF!</v>
      </c>
      <c r="GU42" t="e" cm="1">
        <f t="array" ref="GU42">_xlfn.IFNA(VLOOKUP($A42,TRANSPOSE(#REF!),GU$2+2,FALSE),0)</f>
        <v>#REF!</v>
      </c>
      <c r="GV42" t="e" cm="1">
        <f t="array" ref="GV42">_xlfn.IFNA(VLOOKUP($A42,TRANSPOSE(#REF!),GV$2+2,FALSE),0)</f>
        <v>#REF!</v>
      </c>
      <c r="GW42" t="e" cm="1">
        <f t="array" ref="GW42">_xlfn.IFNA(VLOOKUP($A42,TRANSPOSE(#REF!),GW$2+2,FALSE),0)</f>
        <v>#REF!</v>
      </c>
      <c r="GX42" t="e" cm="1">
        <f t="array" ref="GX42">_xlfn.IFNA(VLOOKUP($A42,TRANSPOSE(#REF!),GX$2+2,FALSE),0)</f>
        <v>#REF!</v>
      </c>
      <c r="GY42" t="e" cm="1">
        <f t="array" ref="GY42">_xlfn.IFNA(VLOOKUP($A42,TRANSPOSE(#REF!),GY$2+2,FALSE),0)</f>
        <v>#REF!</v>
      </c>
      <c r="GZ42" t="e" cm="1">
        <f t="array" ref="GZ42">_xlfn.IFNA(VLOOKUP($A42,TRANSPOSE(#REF!),GZ$2+2,FALSE),0)</f>
        <v>#REF!</v>
      </c>
      <c r="HA42" t="e" cm="1">
        <f t="array" ref="HA42">_xlfn.IFNA(VLOOKUP($A42,TRANSPOSE(#REF!),HA$2+2,FALSE),0)</f>
        <v>#REF!</v>
      </c>
      <c r="HB42" t="e" cm="1">
        <f t="array" ref="HB42">_xlfn.IFNA(VLOOKUP($A42,TRANSPOSE(#REF!),HB$2+2,FALSE),0)</f>
        <v>#REF!</v>
      </c>
      <c r="HC42" t="e" cm="1">
        <f t="array" ref="HC42">_xlfn.IFNA(VLOOKUP($A42,TRANSPOSE(#REF!),HC$2+2,FALSE),0)</f>
        <v>#REF!</v>
      </c>
      <c r="HD42" t="e" cm="1">
        <f t="array" ref="HD42">_xlfn.IFNA(VLOOKUP($A42,TRANSPOSE(#REF!),HD$2+2,FALSE),0)</f>
        <v>#REF!</v>
      </c>
      <c r="HE42" t="e" cm="1">
        <f t="array" ref="HE42">_xlfn.IFNA(VLOOKUP($A42,TRANSPOSE(#REF!),HE$2+2,FALSE),0)</f>
        <v>#REF!</v>
      </c>
      <c r="HF42" t="e" cm="1">
        <f t="array" ref="HF42">_xlfn.IFNA(VLOOKUP($A42,TRANSPOSE(#REF!),HF$2+2,FALSE),0)</f>
        <v>#REF!</v>
      </c>
      <c r="HG42" t="e" cm="1">
        <f t="array" ref="HG42">_xlfn.IFNA(VLOOKUP($A42,TRANSPOSE(#REF!),HG$2+2,FALSE),0)</f>
        <v>#REF!</v>
      </c>
      <c r="HH42" t="e" cm="1">
        <f t="array" ref="HH42">_xlfn.IFNA(VLOOKUP($A42,TRANSPOSE(#REF!),HH$2+2,FALSE),0)</f>
        <v>#REF!</v>
      </c>
      <c r="HI42" t="e" cm="1">
        <f t="array" ref="HI42">_xlfn.IFNA(VLOOKUP($A42,TRANSPOSE(#REF!),HI$2+2,FALSE),0)</f>
        <v>#REF!</v>
      </c>
      <c r="HJ42" t="e" cm="1">
        <f t="array" ref="HJ42">_xlfn.IFNA(VLOOKUP($A42,TRANSPOSE(#REF!),HJ$2+2,FALSE),0)</f>
        <v>#REF!</v>
      </c>
      <c r="HK42" t="e" cm="1">
        <f t="array" ref="HK42">_xlfn.IFNA(VLOOKUP($A42,TRANSPOSE(#REF!),HK$2+2,FALSE),0)</f>
        <v>#REF!</v>
      </c>
      <c r="HL42" t="e" cm="1">
        <f t="array" ref="HL42">_xlfn.IFNA(VLOOKUP($A42,TRANSPOSE(#REF!),HL$2+2,FALSE),0)</f>
        <v>#REF!</v>
      </c>
      <c r="HM42" t="e" cm="1">
        <f t="array" ref="HM42">_xlfn.IFNA(VLOOKUP($A42,TRANSPOSE(#REF!),HM$2+2,FALSE),0)</f>
        <v>#REF!</v>
      </c>
      <c r="HN42" t="e" cm="1">
        <f t="array" ref="HN42">_xlfn.IFNA(VLOOKUP($A42,TRANSPOSE(#REF!),HN$2+2,FALSE),0)</f>
        <v>#REF!</v>
      </c>
      <c r="HO42" t="e" cm="1">
        <f t="array" ref="HO42">_xlfn.IFNA(VLOOKUP($A42,TRANSPOSE(#REF!),HO$2+2,FALSE),0)</f>
        <v>#REF!</v>
      </c>
      <c r="HP42" t="e" cm="1">
        <f t="array" ref="HP42">_xlfn.IFNA(VLOOKUP($A42,TRANSPOSE(#REF!),HP$2+2,FALSE),0)</f>
        <v>#REF!</v>
      </c>
      <c r="HQ42" t="e" cm="1">
        <f t="array" ref="HQ42">_xlfn.IFNA(VLOOKUP($A42,TRANSPOSE(#REF!),HQ$2+2,FALSE),0)</f>
        <v>#REF!</v>
      </c>
      <c r="HR42" t="e" cm="1">
        <f t="array" ref="HR42">_xlfn.IFNA(VLOOKUP($A42,TRANSPOSE(#REF!),HR$2+2,FALSE),0)</f>
        <v>#REF!</v>
      </c>
      <c r="HS42" t="e" cm="1">
        <f t="array" ref="HS42">_xlfn.IFNA(VLOOKUP($A42,TRANSPOSE(#REF!),HS$2+2,FALSE),0)</f>
        <v>#REF!</v>
      </c>
      <c r="HT42" t="e" cm="1">
        <f t="array" ref="HT42">_xlfn.IFNA(VLOOKUP($A42,TRANSPOSE(#REF!),HT$2+2,FALSE),0)</f>
        <v>#REF!</v>
      </c>
      <c r="HU42" t="e" cm="1">
        <f t="array" ref="HU42">_xlfn.IFNA(VLOOKUP($A42,TRANSPOSE(#REF!),HU$2+2,FALSE),0)</f>
        <v>#REF!</v>
      </c>
      <c r="HV42" t="e" cm="1">
        <f t="array" ref="HV42">_xlfn.IFNA(VLOOKUP($A42,TRANSPOSE(#REF!),HV$2+2,FALSE),0)</f>
        <v>#REF!</v>
      </c>
      <c r="HW42" t="e" cm="1">
        <f t="array" ref="HW42">_xlfn.IFNA(VLOOKUP($A42,TRANSPOSE(#REF!),HW$2+2,FALSE),0)</f>
        <v>#REF!</v>
      </c>
      <c r="HX42" t="e" cm="1">
        <f t="array" ref="HX42">_xlfn.IFNA(VLOOKUP($A42,TRANSPOSE(#REF!),HX$2+2,FALSE),0)</f>
        <v>#REF!</v>
      </c>
      <c r="HY42" t="e" cm="1">
        <f t="array" ref="HY42">_xlfn.IFNA(VLOOKUP($A42,TRANSPOSE(#REF!),HY$2+2,FALSE),0)</f>
        <v>#REF!</v>
      </c>
      <c r="HZ42" t="e" cm="1">
        <f t="array" ref="HZ42">_xlfn.IFNA(VLOOKUP($A42,TRANSPOSE(#REF!),HZ$2+2,FALSE),0)</f>
        <v>#REF!</v>
      </c>
      <c r="IA42" t="e" cm="1">
        <f t="array" ref="IA42">_xlfn.IFNA(VLOOKUP($A42,TRANSPOSE(#REF!),IA$2+2,FALSE),0)</f>
        <v>#REF!</v>
      </c>
      <c r="IB42" t="e" cm="1">
        <f t="array" ref="IB42">_xlfn.IFNA(VLOOKUP($A42,TRANSPOSE(#REF!),IB$2+2,FALSE),0)</f>
        <v>#REF!</v>
      </c>
      <c r="IC42" t="e" cm="1">
        <f t="array" ref="IC42">_xlfn.IFNA(VLOOKUP($A42,TRANSPOSE(#REF!),IC$2+2,FALSE),0)</f>
        <v>#REF!</v>
      </c>
      <c r="ID42" t="e" cm="1">
        <f t="array" ref="ID42">_xlfn.IFNA(VLOOKUP($A42,TRANSPOSE(#REF!),ID$2+2,FALSE),0)</f>
        <v>#REF!</v>
      </c>
      <c r="IE42" t="e" cm="1">
        <f t="array" ref="IE42">_xlfn.IFNA(VLOOKUP($A42,TRANSPOSE(#REF!),IE$2+2,FALSE),0)</f>
        <v>#REF!</v>
      </c>
      <c r="IF42" t="e" cm="1">
        <f t="array" ref="IF42">_xlfn.IFNA(VLOOKUP($A42,TRANSPOSE(#REF!),IF$2+2,FALSE),0)</f>
        <v>#REF!</v>
      </c>
      <c r="IG42" t="e" cm="1">
        <f t="array" ref="IG42">_xlfn.IFNA(VLOOKUP($A42,TRANSPOSE(#REF!),IG$2+2,FALSE),0)</f>
        <v>#REF!</v>
      </c>
      <c r="IH42" t="e" cm="1">
        <f t="array" ref="IH42">_xlfn.IFNA(VLOOKUP($A42,TRANSPOSE(#REF!),IH$2+2,FALSE),0)</f>
        <v>#REF!</v>
      </c>
      <c r="II42" t="e" cm="1">
        <f t="array" ref="II42">_xlfn.IFNA(VLOOKUP($A42,TRANSPOSE(#REF!),II$2+2,FALSE),0)</f>
        <v>#REF!</v>
      </c>
      <c r="IJ42" t="e" cm="1">
        <f t="array" ref="IJ42">_xlfn.IFNA(VLOOKUP($A42,TRANSPOSE(#REF!),IJ$2+2,FALSE),0)</f>
        <v>#REF!</v>
      </c>
      <c r="IK42" t="e" cm="1">
        <f t="array" ref="IK42">_xlfn.IFNA(VLOOKUP($A42,TRANSPOSE(#REF!),IK$2+2,FALSE),0)</f>
        <v>#REF!</v>
      </c>
      <c r="IL42" t="e" cm="1">
        <f t="array" ref="IL42">_xlfn.IFNA(VLOOKUP($A42,TRANSPOSE(#REF!),IL$2+2,FALSE),0)</f>
        <v>#REF!</v>
      </c>
      <c r="IM42" t="e" cm="1">
        <f t="array" ref="IM42">_xlfn.IFNA(VLOOKUP($A42,TRANSPOSE(#REF!),IM$2+2,FALSE),0)</f>
        <v>#REF!</v>
      </c>
      <c r="IN42" t="e" cm="1">
        <f t="array" ref="IN42">_xlfn.IFNA(VLOOKUP($A42,TRANSPOSE(#REF!),IN$2+2,FALSE),0)</f>
        <v>#REF!</v>
      </c>
      <c r="IO42" t="e" cm="1">
        <f t="array" ref="IO42">_xlfn.IFNA(VLOOKUP($A42,TRANSPOSE(#REF!),IO$2+2,FALSE),0)</f>
        <v>#REF!</v>
      </c>
      <c r="IP42" t="e" cm="1">
        <f t="array" ref="IP42">_xlfn.IFNA(VLOOKUP($A42,TRANSPOSE(#REF!),IP$2+2,FALSE),0)</f>
        <v>#REF!</v>
      </c>
      <c r="IQ42" t="e" cm="1">
        <f t="array" ref="IQ42">_xlfn.IFNA(VLOOKUP($A42,TRANSPOSE(#REF!),IQ$2+2,FALSE),0)</f>
        <v>#REF!</v>
      </c>
      <c r="IR42" t="e" cm="1">
        <f t="array" ref="IR42">_xlfn.IFNA(VLOOKUP($A42,TRANSPOSE(#REF!),IR$2+2,FALSE),0)</f>
        <v>#REF!</v>
      </c>
      <c r="IS42" t="e" cm="1">
        <f t="array" ref="IS42">_xlfn.IFNA(VLOOKUP($A42,TRANSPOSE(#REF!),IS$2+2,FALSE),0)</f>
        <v>#REF!</v>
      </c>
      <c r="IT42" t="e" cm="1">
        <f t="array" ref="IT42">_xlfn.IFNA(VLOOKUP($A42,TRANSPOSE(#REF!),IT$2+2,FALSE),0)</f>
        <v>#REF!</v>
      </c>
      <c r="IU42" t="e" cm="1">
        <f t="array" ref="IU42">_xlfn.IFNA(VLOOKUP($A42,TRANSPOSE(#REF!),IU$2+2,FALSE),0)</f>
        <v>#REF!</v>
      </c>
      <c r="IV42" t="e" cm="1">
        <f t="array" ref="IV42">_xlfn.IFNA(VLOOKUP($A42,TRANSPOSE(#REF!),IV$2+2,FALSE),0)</f>
        <v>#REF!</v>
      </c>
      <c r="IW42" t="e" cm="1">
        <f t="array" ref="IW42">_xlfn.IFNA(VLOOKUP($A42,TRANSPOSE(#REF!),IW$2+2,FALSE),0)</f>
        <v>#REF!</v>
      </c>
      <c r="IX42" t="e" cm="1">
        <f t="array" ref="IX42">_xlfn.IFNA(VLOOKUP($A42,TRANSPOSE(#REF!),IX$2+2,FALSE),0)</f>
        <v>#REF!</v>
      </c>
      <c r="IY42" t="e" cm="1">
        <f t="array" ref="IY42">_xlfn.IFNA(VLOOKUP($A42,TRANSPOSE(#REF!),IY$2+2,FALSE),0)</f>
        <v>#REF!</v>
      </c>
      <c r="IZ42" t="e" cm="1">
        <f t="array" ref="IZ42">_xlfn.IFNA(VLOOKUP($A42,TRANSPOSE(#REF!),IZ$2+2,FALSE),0)</f>
        <v>#REF!</v>
      </c>
      <c r="JA42" t="e" cm="1">
        <f t="array" ref="JA42">_xlfn.IFNA(VLOOKUP($A42,TRANSPOSE(#REF!),JA$2+2,FALSE),0)</f>
        <v>#REF!</v>
      </c>
      <c r="JB42" t="e" cm="1">
        <f t="array" ref="JB42">_xlfn.IFNA(VLOOKUP($A42,TRANSPOSE(#REF!),JB$2+2,FALSE),0)</f>
        <v>#REF!</v>
      </c>
      <c r="JC42" t="e" cm="1">
        <f t="array" ref="JC42">_xlfn.IFNA(VLOOKUP($A42,TRANSPOSE(#REF!),JC$2+2,FALSE),0)</f>
        <v>#REF!</v>
      </c>
      <c r="JD42" t="e" cm="1">
        <f t="array" ref="JD42">_xlfn.IFNA(VLOOKUP($A42,TRANSPOSE(#REF!),JD$2+2,FALSE),0)</f>
        <v>#REF!</v>
      </c>
      <c r="JE42" t="e" cm="1">
        <f t="array" ref="JE42">_xlfn.IFNA(VLOOKUP($A42,TRANSPOSE(#REF!),JE$2+2,FALSE),0)</f>
        <v>#REF!</v>
      </c>
      <c r="JF42" t="e" cm="1">
        <f t="array" ref="JF42">_xlfn.IFNA(VLOOKUP($A42,TRANSPOSE(#REF!),JF$2+2,FALSE),0)</f>
        <v>#REF!</v>
      </c>
      <c r="JG42" t="e" cm="1">
        <f t="array" ref="JG42">_xlfn.IFNA(VLOOKUP($A42,TRANSPOSE(#REF!),JG$2+2,FALSE),0)</f>
        <v>#REF!</v>
      </c>
      <c r="JH42" t="e" cm="1">
        <f t="array" ref="JH42">_xlfn.IFNA(VLOOKUP($A42,TRANSPOSE(#REF!),JH$2+2,FALSE),0)</f>
        <v>#REF!</v>
      </c>
      <c r="JI42" t="e" cm="1">
        <f t="array" ref="JI42">_xlfn.IFNA(VLOOKUP($A42,TRANSPOSE(#REF!),JI$2+2,FALSE),0)</f>
        <v>#REF!</v>
      </c>
      <c r="JJ42" t="e" cm="1">
        <f t="array" ref="JJ42">_xlfn.IFNA(VLOOKUP($A42,TRANSPOSE(#REF!),JJ$2+2,FALSE),0)</f>
        <v>#REF!</v>
      </c>
      <c r="JK42" t="e" cm="1">
        <f t="array" ref="JK42">_xlfn.IFNA(VLOOKUP($A42,TRANSPOSE(#REF!),JK$2+2,FALSE),0)</f>
        <v>#REF!</v>
      </c>
      <c r="JL42" t="e" cm="1">
        <f t="array" ref="JL42">_xlfn.IFNA(VLOOKUP($A42,TRANSPOSE(#REF!),JL$2+2,FALSE),0)</f>
        <v>#REF!</v>
      </c>
      <c r="JM42" t="e" cm="1">
        <f t="array" ref="JM42">_xlfn.IFNA(VLOOKUP($A42,TRANSPOSE(#REF!),JM$2+2,FALSE),0)</f>
        <v>#REF!</v>
      </c>
      <c r="JN42" t="e" cm="1">
        <f t="array" ref="JN42">_xlfn.IFNA(VLOOKUP($A42,TRANSPOSE(#REF!),JN$2+2,FALSE),0)</f>
        <v>#REF!</v>
      </c>
      <c r="JO42" t="e" cm="1">
        <f t="array" ref="JO42">_xlfn.IFNA(VLOOKUP($A42,TRANSPOSE(#REF!),JO$2+2,FALSE),0)</f>
        <v>#REF!</v>
      </c>
      <c r="JP42" t="e" cm="1">
        <f t="array" ref="JP42">_xlfn.IFNA(VLOOKUP($A42,TRANSPOSE(#REF!),JP$2+2,FALSE),0)</f>
        <v>#REF!</v>
      </c>
      <c r="JQ42" t="e" cm="1">
        <f t="array" ref="JQ42">_xlfn.IFNA(VLOOKUP($A42,TRANSPOSE(#REF!),JQ$2+2,FALSE),0)</f>
        <v>#REF!</v>
      </c>
      <c r="JR42" t="e" cm="1">
        <f t="array" ref="JR42">_xlfn.IFNA(VLOOKUP($A42,TRANSPOSE(#REF!),JR$2+2,FALSE),0)</f>
        <v>#REF!</v>
      </c>
      <c r="JS42" t="e" cm="1">
        <f t="array" ref="JS42">_xlfn.IFNA(VLOOKUP($A42,TRANSPOSE(#REF!),JS$2+2,FALSE),0)</f>
        <v>#REF!</v>
      </c>
      <c r="JT42" t="e" cm="1">
        <f t="array" ref="JT42">_xlfn.IFNA(VLOOKUP($A42,TRANSPOSE(#REF!),JT$2+2,FALSE),0)</f>
        <v>#REF!</v>
      </c>
      <c r="JU42" t="e" cm="1">
        <f t="array" ref="JU42">_xlfn.IFNA(VLOOKUP($A42,TRANSPOSE(#REF!),JU$2+2,FALSE),0)</f>
        <v>#REF!</v>
      </c>
      <c r="JV42" t="e" cm="1">
        <f t="array" ref="JV42">_xlfn.IFNA(VLOOKUP($A42,TRANSPOSE(#REF!),JV$2+2,FALSE),0)</f>
        <v>#REF!</v>
      </c>
      <c r="JW42" t="e" cm="1">
        <f t="array" ref="JW42">_xlfn.IFNA(VLOOKUP($A42,TRANSPOSE(#REF!),JW$2+2,FALSE),0)</f>
        <v>#REF!</v>
      </c>
      <c r="JX42" t="e" cm="1">
        <f t="array" ref="JX42">_xlfn.IFNA(VLOOKUP($A42,TRANSPOSE(#REF!),JX$2+2,FALSE),0)</f>
        <v>#REF!</v>
      </c>
      <c r="JY42" t="e" cm="1">
        <f t="array" ref="JY42">_xlfn.IFNA(VLOOKUP($A42,TRANSPOSE(#REF!),JY$2+2,FALSE),0)</f>
        <v>#REF!</v>
      </c>
      <c r="JZ42" t="e" cm="1">
        <f t="array" ref="JZ42">_xlfn.IFNA(VLOOKUP($A42,TRANSPOSE(#REF!),JZ$2+2,FALSE),0)</f>
        <v>#REF!</v>
      </c>
      <c r="KA42" t="e" cm="1">
        <f t="array" ref="KA42">_xlfn.IFNA(VLOOKUP($A42,TRANSPOSE(#REF!),KA$2+2,FALSE),0)</f>
        <v>#REF!</v>
      </c>
      <c r="KB42" t="e" cm="1">
        <f t="array" ref="KB42">_xlfn.IFNA(VLOOKUP($A42,TRANSPOSE(#REF!),KB$2+2,FALSE),0)</f>
        <v>#REF!</v>
      </c>
      <c r="KC42" t="e" cm="1">
        <f t="array" ref="KC42">_xlfn.IFNA(VLOOKUP($A42,TRANSPOSE(#REF!),KC$2+2,FALSE),0)</f>
        <v>#REF!</v>
      </c>
      <c r="KD42" t="e" cm="1">
        <f t="array" ref="KD42">_xlfn.IFNA(VLOOKUP($A42,TRANSPOSE(#REF!),KD$2+2,FALSE),0)</f>
        <v>#REF!</v>
      </c>
      <c r="KE42" t="e" cm="1">
        <f t="array" ref="KE42">_xlfn.IFNA(VLOOKUP($A42,TRANSPOSE(#REF!),KE$2+2,FALSE),0)</f>
        <v>#REF!</v>
      </c>
      <c r="KF42" t="e" cm="1">
        <f t="array" ref="KF42">_xlfn.IFNA(VLOOKUP($A42,TRANSPOSE(#REF!),KF$2+2,FALSE),0)</f>
        <v>#REF!</v>
      </c>
      <c r="KG42" t="e" cm="1">
        <f t="array" ref="KG42">_xlfn.IFNA(VLOOKUP($A42,TRANSPOSE(#REF!),KG$2+2,FALSE),0)</f>
        <v>#REF!</v>
      </c>
      <c r="KH42" t="e" cm="1">
        <f t="array" ref="KH42">_xlfn.IFNA(VLOOKUP($A42,TRANSPOSE(#REF!),KH$2+2,FALSE),0)</f>
        <v>#REF!</v>
      </c>
      <c r="KI42" t="e" cm="1">
        <f t="array" ref="KI42">_xlfn.IFNA(VLOOKUP($A42,TRANSPOSE(#REF!),KI$2+2,FALSE),0)</f>
        <v>#REF!</v>
      </c>
      <c r="KJ42" t="e" cm="1">
        <f t="array" ref="KJ42">_xlfn.IFNA(VLOOKUP($A42,TRANSPOSE(#REF!),KJ$2+2,FALSE),0)</f>
        <v>#REF!</v>
      </c>
      <c r="KK42" t="e" cm="1">
        <f t="array" ref="KK42">_xlfn.IFNA(VLOOKUP($A42,TRANSPOSE(#REF!),KK$2+2,FALSE),0)</f>
        <v>#REF!</v>
      </c>
      <c r="KL42" t="e" cm="1">
        <f t="array" ref="KL42">_xlfn.IFNA(VLOOKUP($A42,TRANSPOSE(#REF!),KL$2+2,FALSE),0)</f>
        <v>#REF!</v>
      </c>
      <c r="KM42" t="e" cm="1">
        <f t="array" ref="KM42">_xlfn.IFNA(VLOOKUP($A42,TRANSPOSE(#REF!),KM$2+2,FALSE),0)</f>
        <v>#REF!</v>
      </c>
      <c r="KN42" t="e" cm="1">
        <f t="array" ref="KN42">_xlfn.IFNA(VLOOKUP($A42,TRANSPOSE(#REF!),KN$2+2,FALSE),0)</f>
        <v>#REF!</v>
      </c>
      <c r="KO42" t="e" cm="1">
        <f t="array" ref="KO42">_xlfn.IFNA(VLOOKUP($A42,TRANSPOSE(#REF!),KO$2+2,FALSE),0)</f>
        <v>#REF!</v>
      </c>
      <c r="KP42" t="e" cm="1">
        <f t="array" ref="KP42">_xlfn.IFNA(VLOOKUP($A42,TRANSPOSE(#REF!),KP$2+2,FALSE),0)</f>
        <v>#REF!</v>
      </c>
      <c r="KQ42" t="e" cm="1">
        <f t="array" ref="KQ42">_xlfn.IFNA(VLOOKUP($A42,TRANSPOSE(#REF!),KQ$2+2,FALSE),0)</f>
        <v>#REF!</v>
      </c>
      <c r="KR42" t="e" cm="1">
        <f t="array" ref="KR42">_xlfn.IFNA(VLOOKUP($A42,TRANSPOSE(#REF!),KR$2+2,FALSE),0)</f>
        <v>#REF!</v>
      </c>
      <c r="KS42" t="e" cm="1">
        <f t="array" ref="KS42">_xlfn.IFNA(VLOOKUP($A42,TRANSPOSE(#REF!),KS$2+2,FALSE),0)</f>
        <v>#REF!</v>
      </c>
      <c r="KT42" t="e" cm="1">
        <f t="array" ref="KT42">_xlfn.IFNA(VLOOKUP($A42,TRANSPOSE(#REF!),KT$2+2,FALSE),0)</f>
        <v>#REF!</v>
      </c>
      <c r="KU42" t="e" cm="1">
        <f t="array" ref="KU42">_xlfn.IFNA(VLOOKUP($A42,TRANSPOSE(#REF!),KU$2+2,FALSE),0)</f>
        <v>#REF!</v>
      </c>
      <c r="KV42" t="e" cm="1">
        <f t="array" ref="KV42">_xlfn.IFNA(VLOOKUP($A42,TRANSPOSE(#REF!),KV$2+2,FALSE),0)</f>
        <v>#REF!</v>
      </c>
      <c r="KW42" t="e" cm="1">
        <f t="array" ref="KW42">_xlfn.IFNA(VLOOKUP($A42,TRANSPOSE(#REF!),KW$2+2,FALSE),0)</f>
        <v>#REF!</v>
      </c>
      <c r="KX42" t="e" cm="1">
        <f t="array" ref="KX42">_xlfn.IFNA(VLOOKUP($A42,TRANSPOSE(#REF!),KX$2+2,FALSE),0)</f>
        <v>#REF!</v>
      </c>
      <c r="KY42" t="e" cm="1">
        <f t="array" ref="KY42">_xlfn.IFNA(VLOOKUP($A42,TRANSPOSE(#REF!),KY$2+2,FALSE),0)</f>
        <v>#REF!</v>
      </c>
      <c r="KZ42" t="e" cm="1">
        <f t="array" ref="KZ42">_xlfn.IFNA(VLOOKUP($A42,TRANSPOSE(#REF!),KZ$2+2,FALSE),0)</f>
        <v>#REF!</v>
      </c>
      <c r="LA42" t="e" cm="1">
        <f t="array" ref="LA42">_xlfn.IFNA(VLOOKUP($A42,TRANSPOSE(#REF!),LA$2+2,FALSE),0)</f>
        <v>#REF!</v>
      </c>
      <c r="LB42" t="e" cm="1">
        <f t="array" ref="LB42">_xlfn.IFNA(VLOOKUP($A42,TRANSPOSE(#REF!),LB$2+2,FALSE),0)</f>
        <v>#REF!</v>
      </c>
      <c r="LC42" t="e" cm="1">
        <f t="array" ref="LC42">_xlfn.IFNA(VLOOKUP($A42,TRANSPOSE(#REF!),LC$2+2,FALSE),0)</f>
        <v>#REF!</v>
      </c>
      <c r="LD42" t="e" cm="1">
        <f t="array" ref="LD42">_xlfn.IFNA(VLOOKUP($A42,TRANSPOSE(#REF!),LD$2+2,FALSE),0)</f>
        <v>#REF!</v>
      </c>
      <c r="LE42" t="e" cm="1">
        <f t="array" ref="LE42">_xlfn.IFNA(VLOOKUP($A42,TRANSPOSE(#REF!),LE$2+2,FALSE),0)</f>
        <v>#REF!</v>
      </c>
      <c r="LF42" t="e" cm="1">
        <f t="array" ref="LF42">_xlfn.IFNA(VLOOKUP($A42,TRANSPOSE(#REF!),LF$2+2,FALSE),0)</f>
        <v>#REF!</v>
      </c>
      <c r="LG42" t="e" cm="1">
        <f t="array" ref="LG42">_xlfn.IFNA(VLOOKUP($A42,TRANSPOSE(#REF!),LG$2+2,FALSE),0)</f>
        <v>#REF!</v>
      </c>
      <c r="LH42" t="e" cm="1">
        <f t="array" ref="LH42">_xlfn.IFNA(VLOOKUP($A42,TRANSPOSE(#REF!),LH$2+2,FALSE),0)</f>
        <v>#REF!</v>
      </c>
      <c r="LI42" t="e" cm="1">
        <f t="array" ref="LI42">_xlfn.IFNA(VLOOKUP($A42,TRANSPOSE(#REF!),LI$2+2,FALSE),0)</f>
        <v>#REF!</v>
      </c>
      <c r="LJ42" t="e" cm="1">
        <f t="array" ref="LJ42">_xlfn.IFNA(VLOOKUP($A42,TRANSPOSE(#REF!),LJ$2+2,FALSE),0)</f>
        <v>#REF!</v>
      </c>
      <c r="LK42" t="e" cm="1">
        <f t="array" ref="LK42">_xlfn.IFNA(VLOOKUP($A42,TRANSPOSE(#REF!),LK$2+2,FALSE),0)</f>
        <v>#REF!</v>
      </c>
      <c r="LL42" t="e" cm="1">
        <f t="array" ref="LL42">_xlfn.IFNA(VLOOKUP($A42,TRANSPOSE(#REF!),LL$2+2,FALSE),0)</f>
        <v>#REF!</v>
      </c>
      <c r="LM42" t="e" cm="1">
        <f t="array" ref="LM42">_xlfn.IFNA(VLOOKUP($A42,TRANSPOSE(#REF!),LM$2+2,FALSE),0)</f>
        <v>#REF!</v>
      </c>
      <c r="LN42" t="e" cm="1">
        <f t="array" ref="LN42">_xlfn.IFNA(VLOOKUP($A42,TRANSPOSE(#REF!),LN$2+2,FALSE),0)</f>
        <v>#REF!</v>
      </c>
      <c r="LO42" t="e" cm="1">
        <f t="array" ref="LO42">_xlfn.IFNA(VLOOKUP($A42,TRANSPOSE(#REF!),LO$2+2,FALSE),0)</f>
        <v>#REF!</v>
      </c>
      <c r="LP42" t="e" cm="1">
        <f t="array" ref="LP42">_xlfn.IFNA(VLOOKUP($A42,TRANSPOSE(#REF!),LP$2+2,FALSE),0)</f>
        <v>#REF!</v>
      </c>
      <c r="LQ42" t="e" cm="1">
        <f t="array" ref="LQ42">_xlfn.IFNA(VLOOKUP($A42,TRANSPOSE(#REF!),LQ$2+2,FALSE),0)</f>
        <v>#REF!</v>
      </c>
      <c r="LR42" t="e" cm="1">
        <f t="array" ref="LR42">_xlfn.IFNA(VLOOKUP($A42,TRANSPOSE(#REF!),LR$2+2,FALSE),0)</f>
        <v>#REF!</v>
      </c>
      <c r="LS42" t="e" cm="1">
        <f t="array" ref="LS42">_xlfn.IFNA(VLOOKUP($A42,TRANSPOSE(#REF!),LS$2+2,FALSE),0)</f>
        <v>#REF!</v>
      </c>
      <c r="LT42" t="e" cm="1">
        <f t="array" ref="LT42">_xlfn.IFNA(VLOOKUP($A42,TRANSPOSE(#REF!),LT$2+2,FALSE),0)</f>
        <v>#REF!</v>
      </c>
      <c r="LU42" t="e" cm="1">
        <f t="array" ref="LU42">_xlfn.IFNA(VLOOKUP($A42,TRANSPOSE(#REF!),LU$2+2,FALSE),0)</f>
        <v>#REF!</v>
      </c>
      <c r="LV42" t="e" cm="1">
        <f t="array" ref="LV42">_xlfn.IFNA(VLOOKUP($A42,TRANSPOSE(#REF!),LV$2+2,FALSE),0)</f>
        <v>#REF!</v>
      </c>
      <c r="LW42" t="e" cm="1">
        <f t="array" ref="LW42">_xlfn.IFNA(VLOOKUP($A42,TRANSPOSE(#REF!),LW$2+2,FALSE),0)</f>
        <v>#REF!</v>
      </c>
      <c r="LX42" t="e" cm="1">
        <f t="array" ref="LX42">_xlfn.IFNA(VLOOKUP($A42,TRANSPOSE(#REF!),LX$2+2,FALSE),0)</f>
        <v>#REF!</v>
      </c>
      <c r="LY42" t="e" cm="1">
        <f t="array" ref="LY42">_xlfn.IFNA(VLOOKUP($A42,TRANSPOSE(#REF!),LY$2+2,FALSE),0)</f>
        <v>#REF!</v>
      </c>
      <c r="LZ42" t="e" cm="1">
        <f t="array" ref="LZ42">_xlfn.IFNA(VLOOKUP($A42,TRANSPOSE(#REF!),LZ$2+2,FALSE),0)</f>
        <v>#REF!</v>
      </c>
      <c r="MA42" t="e" cm="1">
        <f t="array" ref="MA42">_xlfn.IFNA(VLOOKUP($A42,TRANSPOSE(#REF!),MA$2+2,FALSE),0)</f>
        <v>#REF!</v>
      </c>
      <c r="MB42" t="e" cm="1">
        <f t="array" ref="MB42">_xlfn.IFNA(VLOOKUP($A42,TRANSPOSE(#REF!),MB$2+2,FALSE),0)</f>
        <v>#REF!</v>
      </c>
      <c r="MC42" t="e" cm="1">
        <f t="array" ref="MC42">_xlfn.IFNA(VLOOKUP($A42,TRANSPOSE(#REF!),MC$2+2,FALSE),0)</f>
        <v>#REF!</v>
      </c>
      <c r="MD42" t="e" cm="1">
        <f t="array" ref="MD42">_xlfn.IFNA(VLOOKUP($A42,TRANSPOSE(#REF!),MD$2+2,FALSE),0)</f>
        <v>#REF!</v>
      </c>
      <c r="ME42" t="e" cm="1">
        <f t="array" ref="ME42">_xlfn.IFNA(VLOOKUP($A42,TRANSPOSE(#REF!),ME$2+2,FALSE),0)</f>
        <v>#REF!</v>
      </c>
      <c r="MF42" t="e" cm="1">
        <f t="array" ref="MF42">_xlfn.IFNA(VLOOKUP($A42,TRANSPOSE(#REF!),MF$2+2,FALSE),0)</f>
        <v>#REF!</v>
      </c>
      <c r="MG42" t="e" cm="1">
        <f t="array" ref="MG42">_xlfn.IFNA(VLOOKUP($A42,TRANSPOSE(#REF!),MG$2+2,FALSE),0)</f>
        <v>#REF!</v>
      </c>
      <c r="MH42" t="e" cm="1">
        <f t="array" ref="MH42">_xlfn.IFNA(VLOOKUP($A42,TRANSPOSE(#REF!),MH$2+2,FALSE),0)</f>
        <v>#REF!</v>
      </c>
      <c r="MI42" t="e" cm="1">
        <f t="array" ref="MI42">_xlfn.IFNA(VLOOKUP($A42,TRANSPOSE(#REF!),MI$2+2,FALSE),0)</f>
        <v>#REF!</v>
      </c>
      <c r="MJ42" t="e" cm="1">
        <f t="array" ref="MJ42">_xlfn.IFNA(VLOOKUP($A42,TRANSPOSE(#REF!),MJ$2+2,FALSE),0)</f>
        <v>#REF!</v>
      </c>
      <c r="MK42" t="e" cm="1">
        <f t="array" ref="MK42">_xlfn.IFNA(VLOOKUP($A42,TRANSPOSE(#REF!),MK$2+2,FALSE),0)</f>
        <v>#REF!</v>
      </c>
      <c r="ML42" t="e" cm="1">
        <f t="array" ref="ML42">_xlfn.IFNA(VLOOKUP($A42,TRANSPOSE(#REF!),ML$2+2,FALSE),0)</f>
        <v>#REF!</v>
      </c>
      <c r="MM42" t="e" cm="1">
        <f t="array" ref="MM42">_xlfn.IFNA(VLOOKUP($A42,TRANSPOSE(#REF!),MM$2+2,FALSE),0)</f>
        <v>#REF!</v>
      </c>
      <c r="MN42" t="e" cm="1">
        <f t="array" ref="MN42">_xlfn.IFNA(VLOOKUP($A42,TRANSPOSE(#REF!),MN$2+2,FALSE),0)</f>
        <v>#REF!</v>
      </c>
      <c r="MO42" t="e" cm="1">
        <f t="array" ref="MO42">_xlfn.IFNA(VLOOKUP($A42,TRANSPOSE(#REF!),MO$2+2,FALSE),0)</f>
        <v>#REF!</v>
      </c>
      <c r="MP42" t="e" cm="1">
        <f t="array" ref="MP42">_xlfn.IFNA(VLOOKUP($A42,TRANSPOSE(#REF!),MP$2+2,FALSE),0)</f>
        <v>#REF!</v>
      </c>
      <c r="MQ42" t="e" cm="1">
        <f t="array" ref="MQ42">_xlfn.IFNA(VLOOKUP($A42,TRANSPOSE(#REF!),MQ$2+2,FALSE),0)</f>
        <v>#REF!</v>
      </c>
      <c r="MR42" t="e" cm="1">
        <f t="array" ref="MR42">_xlfn.IFNA(VLOOKUP($A42,TRANSPOSE(#REF!),MR$2+2,FALSE),0)</f>
        <v>#REF!</v>
      </c>
      <c r="MS42" t="e" cm="1">
        <f t="array" ref="MS42">_xlfn.IFNA(VLOOKUP($A42,TRANSPOSE(#REF!),MS$2+2,FALSE),0)</f>
        <v>#REF!</v>
      </c>
      <c r="MT42" t="e" cm="1">
        <f t="array" ref="MT42">_xlfn.IFNA(VLOOKUP($A42,TRANSPOSE(#REF!),MT$2+2,FALSE),0)</f>
        <v>#REF!</v>
      </c>
      <c r="MU42" t="e" cm="1">
        <f t="array" ref="MU42">_xlfn.IFNA(VLOOKUP($A42,TRANSPOSE(#REF!),MU$2+2,FALSE),0)</f>
        <v>#REF!</v>
      </c>
      <c r="MV42" t="e" cm="1">
        <f t="array" ref="MV42">_xlfn.IFNA(VLOOKUP($A42,TRANSPOSE(#REF!),MV$2+2,FALSE),0)</f>
        <v>#REF!</v>
      </c>
      <c r="MW42" t="e" cm="1">
        <f t="array" ref="MW42">_xlfn.IFNA(VLOOKUP($A42,TRANSPOSE(#REF!),MW$2+2,FALSE),0)</f>
        <v>#REF!</v>
      </c>
      <c r="MX42" t="e" cm="1">
        <f t="array" ref="MX42">_xlfn.IFNA(VLOOKUP($A42,TRANSPOSE(#REF!),MX$2+2,FALSE),0)</f>
        <v>#REF!</v>
      </c>
      <c r="MY42" t="e" cm="1">
        <f t="array" ref="MY42">_xlfn.IFNA(VLOOKUP($A42,TRANSPOSE(#REF!),MY$2+2,FALSE),0)</f>
        <v>#REF!</v>
      </c>
      <c r="MZ42" t="e" cm="1">
        <f t="array" ref="MZ42">_xlfn.IFNA(VLOOKUP($A42,TRANSPOSE(#REF!),MZ$2+2,FALSE),0)</f>
        <v>#REF!</v>
      </c>
      <c r="NA42" t="e" cm="1">
        <f t="array" ref="NA42">_xlfn.IFNA(VLOOKUP($A42,TRANSPOSE(#REF!),NA$2+2,FALSE),0)</f>
        <v>#REF!</v>
      </c>
      <c r="NB42" t="e" cm="1">
        <f t="array" ref="NB42">_xlfn.IFNA(VLOOKUP($A42,TRANSPOSE(#REF!),NB$2+2,FALSE),0)</f>
        <v>#REF!</v>
      </c>
      <c r="NC42" t="e" cm="1">
        <f t="array" ref="NC42">_xlfn.IFNA(VLOOKUP($A42,TRANSPOSE(#REF!),NC$2+2,FALSE),0)</f>
        <v>#REF!</v>
      </c>
      <c r="ND42" t="e" cm="1">
        <f t="array" ref="ND42">_xlfn.IFNA(VLOOKUP($A42,TRANSPOSE(#REF!),ND$2+2,FALSE),0)</f>
        <v>#REF!</v>
      </c>
      <c r="NE42" t="e" cm="1">
        <f t="array" ref="NE42">_xlfn.IFNA(VLOOKUP($A42,TRANSPOSE(#REF!),NE$2+2,FALSE),0)</f>
        <v>#REF!</v>
      </c>
      <c r="NF42" t="e" cm="1">
        <f t="array" ref="NF42">_xlfn.IFNA(VLOOKUP($A42,TRANSPOSE(#REF!),NF$2+2,FALSE),0)</f>
        <v>#REF!</v>
      </c>
      <c r="NG42" t="e" cm="1">
        <f t="array" ref="NG42">_xlfn.IFNA(VLOOKUP($A42,TRANSPOSE(#REF!),NG$2+2,FALSE),0)</f>
        <v>#REF!</v>
      </c>
      <c r="NH42" t="e" cm="1">
        <f t="array" ref="NH42">_xlfn.IFNA(VLOOKUP($A42,TRANSPOSE(#REF!),NH$2+2,FALSE),0)</f>
        <v>#REF!</v>
      </c>
      <c r="NI42" t="e" cm="1">
        <f t="array" ref="NI42">_xlfn.IFNA(VLOOKUP($A42,TRANSPOSE(#REF!),NI$2+2,FALSE),0)</f>
        <v>#REF!</v>
      </c>
      <c r="NJ42" t="e" cm="1">
        <f t="array" ref="NJ42">_xlfn.IFNA(VLOOKUP($A42,TRANSPOSE(#REF!),NJ$2+2,FALSE),0)</f>
        <v>#REF!</v>
      </c>
      <c r="NL42" t="e">
        <f t="shared" si="0"/>
        <v>#REF!</v>
      </c>
      <c r="NM42" t="e">
        <f t="shared" si="1"/>
        <v>#REF!</v>
      </c>
    </row>
    <row r="43" spans="1:377" x14ac:dyDescent="0.3">
      <c r="A43" t="str">
        <v>PDE02_08</v>
      </c>
      <c r="B43" t="str">
        <v>Elektriciteit</v>
      </c>
      <c r="C43" t="str">
        <v>Conversion</v>
      </c>
      <c r="D43" t="str">
        <v>Power DE</v>
      </c>
      <c r="E43" t="str">
        <v>Generation</v>
      </c>
      <c r="F43" t="str">
        <v>Electricity DE</v>
      </c>
      <c r="G43" t="str">
        <v>Electricity from Oil - Power DE</v>
      </c>
      <c r="H43" t="str">
        <v>[GW]</v>
      </c>
      <c r="I43">
        <f>_xlfn.IFNA(VLOOKUP(A43,'[1]PASTE Cap_Investment'!A:B,2,FALSE),0)</f>
        <v>0</v>
      </c>
      <c r="J43" t="e" cm="1">
        <f t="array" ref="J43">_xlfn.IFNA(VLOOKUP($A43,TRANSPOSE(#REF!),J$2+2,FALSE),0)</f>
        <v>#REF!</v>
      </c>
      <c r="K43" t="e" cm="1">
        <f t="array" ref="K43">_xlfn.IFNA(VLOOKUP($A43,TRANSPOSE(#REF!),K$2+2,FALSE),0)</f>
        <v>#REF!</v>
      </c>
      <c r="L43" t="e" cm="1">
        <f t="array" ref="L43">_xlfn.IFNA(VLOOKUP($A43,TRANSPOSE(#REF!),L$2+2,FALSE),0)</f>
        <v>#REF!</v>
      </c>
      <c r="M43" t="e" cm="1">
        <f t="array" ref="M43">_xlfn.IFNA(VLOOKUP($A43,TRANSPOSE(#REF!),M$2+2,FALSE),0)</f>
        <v>#REF!</v>
      </c>
      <c r="N43" t="e" cm="1">
        <f t="array" ref="N43">_xlfn.IFNA(VLOOKUP($A43,TRANSPOSE(#REF!),N$2+2,FALSE),0)</f>
        <v>#REF!</v>
      </c>
      <c r="O43" t="e" cm="1">
        <f t="array" ref="O43">_xlfn.IFNA(VLOOKUP($A43,TRANSPOSE(#REF!),O$2+2,FALSE),0)</f>
        <v>#REF!</v>
      </c>
      <c r="P43" t="e" cm="1">
        <f t="array" ref="P43">_xlfn.IFNA(VLOOKUP($A43,TRANSPOSE(#REF!),P$2+2,FALSE),0)</f>
        <v>#REF!</v>
      </c>
      <c r="Q43" t="e" cm="1">
        <f t="array" ref="Q43">_xlfn.IFNA(VLOOKUP($A43,TRANSPOSE(#REF!),Q$2+2,FALSE),0)</f>
        <v>#REF!</v>
      </c>
      <c r="R43" t="e" cm="1">
        <f t="array" ref="R43">_xlfn.IFNA(VLOOKUP($A43,TRANSPOSE(#REF!),R$2+2,FALSE),0)</f>
        <v>#REF!</v>
      </c>
      <c r="S43" t="e" cm="1">
        <f t="array" ref="S43">_xlfn.IFNA(VLOOKUP($A43,TRANSPOSE(#REF!),S$2+2,FALSE),0)</f>
        <v>#REF!</v>
      </c>
      <c r="T43" t="e" cm="1">
        <f t="array" ref="T43">_xlfn.IFNA(VLOOKUP($A43,TRANSPOSE(#REF!),T$2+2,FALSE),0)</f>
        <v>#REF!</v>
      </c>
      <c r="U43" t="e" cm="1">
        <f t="array" ref="U43">_xlfn.IFNA(VLOOKUP($A43,TRANSPOSE(#REF!),U$2+2,FALSE),0)</f>
        <v>#REF!</v>
      </c>
      <c r="V43" t="e" cm="1">
        <f t="array" ref="V43">_xlfn.IFNA(VLOOKUP($A43,TRANSPOSE(#REF!),V$2+2,FALSE),0)</f>
        <v>#REF!</v>
      </c>
      <c r="W43" t="e" cm="1">
        <f t="array" ref="W43">_xlfn.IFNA(VLOOKUP($A43,TRANSPOSE(#REF!),W$2+2,FALSE),0)</f>
        <v>#REF!</v>
      </c>
      <c r="X43" t="e" cm="1">
        <f t="array" ref="X43">_xlfn.IFNA(VLOOKUP($A43,TRANSPOSE(#REF!),X$2+2,FALSE),0)</f>
        <v>#REF!</v>
      </c>
      <c r="Y43" t="e" cm="1">
        <f t="array" ref="Y43">_xlfn.IFNA(VLOOKUP($A43,TRANSPOSE(#REF!),Y$2+2,FALSE),0)</f>
        <v>#REF!</v>
      </c>
      <c r="Z43" t="e" cm="1">
        <f t="array" ref="Z43">_xlfn.IFNA(VLOOKUP($A43,TRANSPOSE(#REF!),Z$2+2,FALSE),0)</f>
        <v>#REF!</v>
      </c>
      <c r="AA43" t="e" cm="1">
        <f t="array" ref="AA43">_xlfn.IFNA(VLOOKUP($A43,TRANSPOSE(#REF!),AA$2+2,FALSE),0)</f>
        <v>#REF!</v>
      </c>
      <c r="AB43" t="e" cm="1">
        <f t="array" ref="AB43">_xlfn.IFNA(VLOOKUP($A43,TRANSPOSE(#REF!),AB$2+2,FALSE),0)</f>
        <v>#REF!</v>
      </c>
      <c r="AC43" t="e" cm="1">
        <f t="array" ref="AC43">_xlfn.IFNA(VLOOKUP($A43,TRANSPOSE(#REF!),AC$2+2,FALSE),0)</f>
        <v>#REF!</v>
      </c>
      <c r="AD43" t="e" cm="1">
        <f t="array" ref="AD43">_xlfn.IFNA(VLOOKUP($A43,TRANSPOSE(#REF!),AD$2+2,FALSE),0)</f>
        <v>#REF!</v>
      </c>
      <c r="AE43" t="e" cm="1">
        <f t="array" ref="AE43">_xlfn.IFNA(VLOOKUP($A43,TRANSPOSE(#REF!),AE$2+2,FALSE),0)</f>
        <v>#REF!</v>
      </c>
      <c r="AF43" t="e" cm="1">
        <f t="array" ref="AF43">_xlfn.IFNA(VLOOKUP($A43,TRANSPOSE(#REF!),AF$2+2,FALSE),0)</f>
        <v>#REF!</v>
      </c>
      <c r="AG43" t="e" cm="1">
        <f t="array" ref="AG43">_xlfn.IFNA(VLOOKUP($A43,TRANSPOSE(#REF!),AG$2+2,FALSE),0)</f>
        <v>#REF!</v>
      </c>
      <c r="AH43" t="e" cm="1">
        <f t="array" ref="AH43">_xlfn.IFNA(VLOOKUP($A43,TRANSPOSE(#REF!),AH$2+2,FALSE),0)</f>
        <v>#REF!</v>
      </c>
      <c r="AI43" t="e" cm="1">
        <f t="array" ref="AI43">_xlfn.IFNA(VLOOKUP($A43,TRANSPOSE(#REF!),AI$2+2,FALSE),0)</f>
        <v>#REF!</v>
      </c>
      <c r="AJ43" t="e" cm="1">
        <f t="array" ref="AJ43">_xlfn.IFNA(VLOOKUP($A43,TRANSPOSE(#REF!),AJ$2+2,FALSE),0)</f>
        <v>#REF!</v>
      </c>
      <c r="AK43" t="e" cm="1">
        <f t="array" ref="AK43">_xlfn.IFNA(VLOOKUP($A43,TRANSPOSE(#REF!),AK$2+2,FALSE),0)</f>
        <v>#REF!</v>
      </c>
      <c r="AL43" t="e" cm="1">
        <f t="array" ref="AL43">_xlfn.IFNA(VLOOKUP($A43,TRANSPOSE(#REF!),AL$2+2,FALSE),0)</f>
        <v>#REF!</v>
      </c>
      <c r="AM43" t="e" cm="1">
        <f t="array" ref="AM43">_xlfn.IFNA(VLOOKUP($A43,TRANSPOSE(#REF!),AM$2+2,FALSE),0)</f>
        <v>#REF!</v>
      </c>
      <c r="AN43" t="e" cm="1">
        <f t="array" ref="AN43">_xlfn.IFNA(VLOOKUP($A43,TRANSPOSE(#REF!),AN$2+2,FALSE),0)</f>
        <v>#REF!</v>
      </c>
      <c r="AO43" t="e" cm="1">
        <f t="array" ref="AO43">_xlfn.IFNA(VLOOKUP($A43,TRANSPOSE(#REF!),AO$2+2,FALSE),0)</f>
        <v>#REF!</v>
      </c>
      <c r="AP43" t="e" cm="1">
        <f t="array" ref="AP43">_xlfn.IFNA(VLOOKUP($A43,TRANSPOSE(#REF!),AP$2+2,FALSE),0)</f>
        <v>#REF!</v>
      </c>
      <c r="AQ43" t="e" cm="1">
        <f t="array" ref="AQ43">_xlfn.IFNA(VLOOKUP($A43,TRANSPOSE(#REF!),AQ$2+2,FALSE),0)</f>
        <v>#REF!</v>
      </c>
      <c r="AR43" t="e" cm="1">
        <f t="array" ref="AR43">_xlfn.IFNA(VLOOKUP($A43,TRANSPOSE(#REF!),AR$2+2,FALSE),0)</f>
        <v>#REF!</v>
      </c>
      <c r="AS43" t="e" cm="1">
        <f t="array" ref="AS43">_xlfn.IFNA(VLOOKUP($A43,TRANSPOSE(#REF!),AS$2+2,FALSE),0)</f>
        <v>#REF!</v>
      </c>
      <c r="AT43" t="e" cm="1">
        <f t="array" ref="AT43">_xlfn.IFNA(VLOOKUP($A43,TRANSPOSE(#REF!),AT$2+2,FALSE),0)</f>
        <v>#REF!</v>
      </c>
      <c r="AU43" t="e" cm="1">
        <f t="array" ref="AU43">_xlfn.IFNA(VLOOKUP($A43,TRANSPOSE(#REF!),AU$2+2,FALSE),0)</f>
        <v>#REF!</v>
      </c>
      <c r="AV43" t="e" cm="1">
        <f t="array" ref="AV43">_xlfn.IFNA(VLOOKUP($A43,TRANSPOSE(#REF!),AV$2+2,FALSE),0)</f>
        <v>#REF!</v>
      </c>
      <c r="AW43" t="e" cm="1">
        <f t="array" ref="AW43">_xlfn.IFNA(VLOOKUP($A43,TRANSPOSE(#REF!),AW$2+2,FALSE),0)</f>
        <v>#REF!</v>
      </c>
      <c r="AX43" t="e" cm="1">
        <f t="array" ref="AX43">_xlfn.IFNA(VLOOKUP($A43,TRANSPOSE(#REF!),AX$2+2,FALSE),0)</f>
        <v>#REF!</v>
      </c>
      <c r="AY43" t="e" cm="1">
        <f t="array" ref="AY43">_xlfn.IFNA(VLOOKUP($A43,TRANSPOSE(#REF!),AY$2+2,FALSE),0)</f>
        <v>#REF!</v>
      </c>
      <c r="AZ43" t="e" cm="1">
        <f t="array" ref="AZ43">_xlfn.IFNA(VLOOKUP($A43,TRANSPOSE(#REF!),AZ$2+2,FALSE),0)</f>
        <v>#REF!</v>
      </c>
      <c r="BA43" t="e" cm="1">
        <f t="array" ref="BA43">_xlfn.IFNA(VLOOKUP($A43,TRANSPOSE(#REF!),BA$2+2,FALSE),0)</f>
        <v>#REF!</v>
      </c>
      <c r="BB43" t="e" cm="1">
        <f t="array" ref="BB43">_xlfn.IFNA(VLOOKUP($A43,TRANSPOSE(#REF!),BB$2+2,FALSE),0)</f>
        <v>#REF!</v>
      </c>
      <c r="BC43" t="e" cm="1">
        <f t="array" ref="BC43">_xlfn.IFNA(VLOOKUP($A43,TRANSPOSE(#REF!),BC$2+2,FALSE),0)</f>
        <v>#REF!</v>
      </c>
      <c r="BD43" t="e" cm="1">
        <f t="array" ref="BD43">_xlfn.IFNA(VLOOKUP($A43,TRANSPOSE(#REF!),BD$2+2,FALSE),0)</f>
        <v>#REF!</v>
      </c>
      <c r="BE43" t="e" cm="1">
        <f t="array" ref="BE43">_xlfn.IFNA(VLOOKUP($A43,TRANSPOSE(#REF!),BE$2+2,FALSE),0)</f>
        <v>#REF!</v>
      </c>
      <c r="BF43" t="e" cm="1">
        <f t="array" ref="BF43">_xlfn.IFNA(VLOOKUP($A43,TRANSPOSE(#REF!),BF$2+2,FALSE),0)</f>
        <v>#REF!</v>
      </c>
      <c r="BG43" t="e" cm="1">
        <f t="array" ref="BG43">_xlfn.IFNA(VLOOKUP($A43,TRANSPOSE(#REF!),BG$2+2,FALSE),0)</f>
        <v>#REF!</v>
      </c>
      <c r="BH43" t="e" cm="1">
        <f t="array" ref="BH43">_xlfn.IFNA(VLOOKUP($A43,TRANSPOSE(#REF!),BH$2+2,FALSE),0)</f>
        <v>#REF!</v>
      </c>
      <c r="BI43" t="e" cm="1">
        <f t="array" ref="BI43">_xlfn.IFNA(VLOOKUP($A43,TRANSPOSE(#REF!),BI$2+2,FALSE),0)</f>
        <v>#REF!</v>
      </c>
      <c r="BJ43" t="e" cm="1">
        <f t="array" ref="BJ43">_xlfn.IFNA(VLOOKUP($A43,TRANSPOSE(#REF!),BJ$2+2,FALSE),0)</f>
        <v>#REF!</v>
      </c>
      <c r="BK43" t="e" cm="1">
        <f t="array" ref="BK43">_xlfn.IFNA(VLOOKUP($A43,TRANSPOSE(#REF!),BK$2+2,FALSE),0)</f>
        <v>#REF!</v>
      </c>
      <c r="BL43" t="e" cm="1">
        <f t="array" ref="BL43">_xlfn.IFNA(VLOOKUP($A43,TRANSPOSE(#REF!),BL$2+2,FALSE),0)</f>
        <v>#REF!</v>
      </c>
      <c r="BM43" t="e" cm="1">
        <f t="array" ref="BM43">_xlfn.IFNA(VLOOKUP($A43,TRANSPOSE(#REF!),BM$2+2,FALSE),0)</f>
        <v>#REF!</v>
      </c>
      <c r="BN43" t="e" cm="1">
        <f t="array" ref="BN43">_xlfn.IFNA(VLOOKUP($A43,TRANSPOSE(#REF!),BN$2+2,FALSE),0)</f>
        <v>#REF!</v>
      </c>
      <c r="BO43" t="e" cm="1">
        <f t="array" ref="BO43">_xlfn.IFNA(VLOOKUP($A43,TRANSPOSE(#REF!),BO$2+2,FALSE),0)</f>
        <v>#REF!</v>
      </c>
      <c r="BP43" t="e" cm="1">
        <f t="array" ref="BP43">_xlfn.IFNA(VLOOKUP($A43,TRANSPOSE(#REF!),BP$2+2,FALSE),0)</f>
        <v>#REF!</v>
      </c>
      <c r="BQ43" t="e" cm="1">
        <f t="array" ref="BQ43">_xlfn.IFNA(VLOOKUP($A43,TRANSPOSE(#REF!),BQ$2+2,FALSE),0)</f>
        <v>#REF!</v>
      </c>
      <c r="BR43" t="e" cm="1">
        <f t="array" ref="BR43">_xlfn.IFNA(VLOOKUP($A43,TRANSPOSE(#REF!),BR$2+2,FALSE),0)</f>
        <v>#REF!</v>
      </c>
      <c r="BS43" t="e" cm="1">
        <f t="array" ref="BS43">_xlfn.IFNA(VLOOKUP($A43,TRANSPOSE(#REF!),BS$2+2,FALSE),0)</f>
        <v>#REF!</v>
      </c>
      <c r="BT43" t="e" cm="1">
        <f t="array" ref="BT43">_xlfn.IFNA(VLOOKUP($A43,TRANSPOSE(#REF!),BT$2+2,FALSE),0)</f>
        <v>#REF!</v>
      </c>
      <c r="BU43" t="e" cm="1">
        <f t="array" ref="BU43">_xlfn.IFNA(VLOOKUP($A43,TRANSPOSE(#REF!),BU$2+2,FALSE),0)</f>
        <v>#REF!</v>
      </c>
      <c r="BV43" t="e" cm="1">
        <f t="array" ref="BV43">_xlfn.IFNA(VLOOKUP($A43,TRANSPOSE(#REF!),BV$2+2,FALSE),0)</f>
        <v>#REF!</v>
      </c>
      <c r="BW43" t="e" cm="1">
        <f t="array" ref="BW43">_xlfn.IFNA(VLOOKUP($A43,TRANSPOSE(#REF!),BW$2+2,FALSE),0)</f>
        <v>#REF!</v>
      </c>
      <c r="BX43" t="e" cm="1">
        <f t="array" ref="BX43">_xlfn.IFNA(VLOOKUP($A43,TRANSPOSE(#REF!),BX$2+2,FALSE),0)</f>
        <v>#REF!</v>
      </c>
      <c r="BY43" t="e" cm="1">
        <f t="array" ref="BY43">_xlfn.IFNA(VLOOKUP($A43,TRANSPOSE(#REF!),BY$2+2,FALSE),0)</f>
        <v>#REF!</v>
      </c>
      <c r="BZ43" t="e" cm="1">
        <f t="array" ref="BZ43">_xlfn.IFNA(VLOOKUP($A43,TRANSPOSE(#REF!),BZ$2+2,FALSE),0)</f>
        <v>#REF!</v>
      </c>
      <c r="CA43" t="e" cm="1">
        <f t="array" ref="CA43">_xlfn.IFNA(VLOOKUP($A43,TRANSPOSE(#REF!),CA$2+2,FALSE),0)</f>
        <v>#REF!</v>
      </c>
      <c r="CB43" t="e" cm="1">
        <f t="array" ref="CB43">_xlfn.IFNA(VLOOKUP($A43,TRANSPOSE(#REF!),CB$2+2,FALSE),0)</f>
        <v>#REF!</v>
      </c>
      <c r="CC43" t="e" cm="1">
        <f t="array" ref="CC43">_xlfn.IFNA(VLOOKUP($A43,TRANSPOSE(#REF!),CC$2+2,FALSE),0)</f>
        <v>#REF!</v>
      </c>
      <c r="CD43" t="e" cm="1">
        <f t="array" ref="CD43">_xlfn.IFNA(VLOOKUP($A43,TRANSPOSE(#REF!),CD$2+2,FALSE),0)</f>
        <v>#REF!</v>
      </c>
      <c r="CE43" t="e" cm="1">
        <f t="array" ref="CE43">_xlfn.IFNA(VLOOKUP($A43,TRANSPOSE(#REF!),CE$2+2,FALSE),0)</f>
        <v>#REF!</v>
      </c>
      <c r="CF43" t="e" cm="1">
        <f t="array" ref="CF43">_xlfn.IFNA(VLOOKUP($A43,TRANSPOSE(#REF!),CF$2+2,FALSE),0)</f>
        <v>#REF!</v>
      </c>
      <c r="CG43" t="e" cm="1">
        <f t="array" ref="CG43">_xlfn.IFNA(VLOOKUP($A43,TRANSPOSE(#REF!),CG$2+2,FALSE),0)</f>
        <v>#REF!</v>
      </c>
      <c r="CH43" t="e" cm="1">
        <f t="array" ref="CH43">_xlfn.IFNA(VLOOKUP($A43,TRANSPOSE(#REF!),CH$2+2,FALSE),0)</f>
        <v>#REF!</v>
      </c>
      <c r="CI43" t="e" cm="1">
        <f t="array" ref="CI43">_xlfn.IFNA(VLOOKUP($A43,TRANSPOSE(#REF!),CI$2+2,FALSE),0)</f>
        <v>#REF!</v>
      </c>
      <c r="CJ43" t="e" cm="1">
        <f t="array" ref="CJ43">_xlfn.IFNA(VLOOKUP($A43,TRANSPOSE(#REF!),CJ$2+2,FALSE),0)</f>
        <v>#REF!</v>
      </c>
      <c r="CK43" t="e" cm="1">
        <f t="array" ref="CK43">_xlfn.IFNA(VLOOKUP($A43,TRANSPOSE(#REF!),CK$2+2,FALSE),0)</f>
        <v>#REF!</v>
      </c>
      <c r="CL43" t="e" cm="1">
        <f t="array" ref="CL43">_xlfn.IFNA(VLOOKUP($A43,TRANSPOSE(#REF!),CL$2+2,FALSE),0)</f>
        <v>#REF!</v>
      </c>
      <c r="CM43" t="e" cm="1">
        <f t="array" ref="CM43">_xlfn.IFNA(VLOOKUP($A43,TRANSPOSE(#REF!),CM$2+2,FALSE),0)</f>
        <v>#REF!</v>
      </c>
      <c r="CN43" t="e" cm="1">
        <f t="array" ref="CN43">_xlfn.IFNA(VLOOKUP($A43,TRANSPOSE(#REF!),CN$2+2,FALSE),0)</f>
        <v>#REF!</v>
      </c>
      <c r="CO43" t="e" cm="1">
        <f t="array" ref="CO43">_xlfn.IFNA(VLOOKUP($A43,TRANSPOSE(#REF!),CO$2+2,FALSE),0)</f>
        <v>#REF!</v>
      </c>
      <c r="CP43" t="e" cm="1">
        <f t="array" ref="CP43">_xlfn.IFNA(VLOOKUP($A43,TRANSPOSE(#REF!),CP$2+2,FALSE),0)</f>
        <v>#REF!</v>
      </c>
      <c r="CQ43" t="e" cm="1">
        <f t="array" ref="CQ43">_xlfn.IFNA(VLOOKUP($A43,TRANSPOSE(#REF!),CQ$2+2,FALSE),0)</f>
        <v>#REF!</v>
      </c>
      <c r="CR43" t="e" cm="1">
        <f t="array" ref="CR43">_xlfn.IFNA(VLOOKUP($A43,TRANSPOSE(#REF!),CR$2+2,FALSE),0)</f>
        <v>#REF!</v>
      </c>
      <c r="CS43" t="e" cm="1">
        <f t="array" ref="CS43">_xlfn.IFNA(VLOOKUP($A43,TRANSPOSE(#REF!),CS$2+2,FALSE),0)</f>
        <v>#REF!</v>
      </c>
      <c r="CT43" t="e" cm="1">
        <f t="array" ref="CT43">_xlfn.IFNA(VLOOKUP($A43,TRANSPOSE(#REF!),CT$2+2,FALSE),0)</f>
        <v>#REF!</v>
      </c>
      <c r="CU43" t="e" cm="1">
        <f t="array" ref="CU43">_xlfn.IFNA(VLOOKUP($A43,TRANSPOSE(#REF!),CU$2+2,FALSE),0)</f>
        <v>#REF!</v>
      </c>
      <c r="CV43" t="e" cm="1">
        <f t="array" ref="CV43">_xlfn.IFNA(VLOOKUP($A43,TRANSPOSE(#REF!),CV$2+2,FALSE),0)</f>
        <v>#REF!</v>
      </c>
      <c r="CW43" t="e" cm="1">
        <f t="array" ref="CW43">_xlfn.IFNA(VLOOKUP($A43,TRANSPOSE(#REF!),CW$2+2,FALSE),0)</f>
        <v>#REF!</v>
      </c>
      <c r="CX43" t="e" cm="1">
        <f t="array" ref="CX43">_xlfn.IFNA(VLOOKUP($A43,TRANSPOSE(#REF!),CX$2+2,FALSE),0)</f>
        <v>#REF!</v>
      </c>
      <c r="CY43" t="e" cm="1">
        <f t="array" ref="CY43">_xlfn.IFNA(VLOOKUP($A43,TRANSPOSE(#REF!),CY$2+2,FALSE),0)</f>
        <v>#REF!</v>
      </c>
      <c r="CZ43" t="e" cm="1">
        <f t="array" ref="CZ43">_xlfn.IFNA(VLOOKUP($A43,TRANSPOSE(#REF!),CZ$2+2,FALSE),0)</f>
        <v>#REF!</v>
      </c>
      <c r="DA43" t="e" cm="1">
        <f t="array" ref="DA43">_xlfn.IFNA(VLOOKUP($A43,TRANSPOSE(#REF!),DA$2+2,FALSE),0)</f>
        <v>#REF!</v>
      </c>
      <c r="DB43" t="e" cm="1">
        <f t="array" ref="DB43">_xlfn.IFNA(VLOOKUP($A43,TRANSPOSE(#REF!),DB$2+2,FALSE),0)</f>
        <v>#REF!</v>
      </c>
      <c r="DC43" t="e" cm="1">
        <f t="array" ref="DC43">_xlfn.IFNA(VLOOKUP($A43,TRANSPOSE(#REF!),DC$2+2,FALSE),0)</f>
        <v>#REF!</v>
      </c>
      <c r="DD43" t="e" cm="1">
        <f t="array" ref="DD43">_xlfn.IFNA(VLOOKUP($A43,TRANSPOSE(#REF!),DD$2+2,FALSE),0)</f>
        <v>#REF!</v>
      </c>
      <c r="DE43" t="e" cm="1">
        <f t="array" ref="DE43">_xlfn.IFNA(VLOOKUP($A43,TRANSPOSE(#REF!),DE$2+2,FALSE),0)</f>
        <v>#REF!</v>
      </c>
      <c r="DF43" t="e" cm="1">
        <f t="array" ref="DF43">_xlfn.IFNA(VLOOKUP($A43,TRANSPOSE(#REF!),DF$2+2,FALSE),0)</f>
        <v>#REF!</v>
      </c>
      <c r="DG43" t="e" cm="1">
        <f t="array" ref="DG43">_xlfn.IFNA(VLOOKUP($A43,TRANSPOSE(#REF!),DG$2+2,FALSE),0)</f>
        <v>#REF!</v>
      </c>
      <c r="DH43" t="e" cm="1">
        <f t="array" ref="DH43">_xlfn.IFNA(VLOOKUP($A43,TRANSPOSE(#REF!),DH$2+2,FALSE),0)</f>
        <v>#REF!</v>
      </c>
      <c r="DI43" t="e" cm="1">
        <f t="array" ref="DI43">_xlfn.IFNA(VLOOKUP($A43,TRANSPOSE(#REF!),DI$2+2,FALSE),0)</f>
        <v>#REF!</v>
      </c>
      <c r="DJ43" t="e" cm="1">
        <f t="array" ref="DJ43">_xlfn.IFNA(VLOOKUP($A43,TRANSPOSE(#REF!),DJ$2+2,FALSE),0)</f>
        <v>#REF!</v>
      </c>
      <c r="DK43" t="e" cm="1">
        <f t="array" ref="DK43">_xlfn.IFNA(VLOOKUP($A43,TRANSPOSE(#REF!),DK$2+2,FALSE),0)</f>
        <v>#REF!</v>
      </c>
      <c r="DL43" t="e" cm="1">
        <f t="array" ref="DL43">_xlfn.IFNA(VLOOKUP($A43,TRANSPOSE(#REF!),DL$2+2,FALSE),0)</f>
        <v>#REF!</v>
      </c>
      <c r="DM43" t="e" cm="1">
        <f t="array" ref="DM43">_xlfn.IFNA(VLOOKUP($A43,TRANSPOSE(#REF!),DM$2+2,FALSE),0)</f>
        <v>#REF!</v>
      </c>
      <c r="DN43" t="e" cm="1">
        <f t="array" ref="DN43">_xlfn.IFNA(VLOOKUP($A43,TRANSPOSE(#REF!),DN$2+2,FALSE),0)</f>
        <v>#REF!</v>
      </c>
      <c r="DO43" t="e" cm="1">
        <f t="array" ref="DO43">_xlfn.IFNA(VLOOKUP($A43,TRANSPOSE(#REF!),DO$2+2,FALSE),0)</f>
        <v>#REF!</v>
      </c>
      <c r="DP43" t="e" cm="1">
        <f t="array" ref="DP43">_xlfn.IFNA(VLOOKUP($A43,TRANSPOSE(#REF!),DP$2+2,FALSE),0)</f>
        <v>#REF!</v>
      </c>
      <c r="DQ43" t="e" cm="1">
        <f t="array" ref="DQ43">_xlfn.IFNA(VLOOKUP($A43,TRANSPOSE(#REF!),DQ$2+2,FALSE),0)</f>
        <v>#REF!</v>
      </c>
      <c r="DR43" t="e" cm="1">
        <f t="array" ref="DR43">_xlfn.IFNA(VLOOKUP($A43,TRANSPOSE(#REF!),DR$2+2,FALSE),0)</f>
        <v>#REF!</v>
      </c>
      <c r="DS43" t="e" cm="1">
        <f t="array" ref="DS43">_xlfn.IFNA(VLOOKUP($A43,TRANSPOSE(#REF!),DS$2+2,FALSE),0)</f>
        <v>#REF!</v>
      </c>
      <c r="DT43" t="e" cm="1">
        <f t="array" ref="DT43">_xlfn.IFNA(VLOOKUP($A43,TRANSPOSE(#REF!),DT$2+2,FALSE),0)</f>
        <v>#REF!</v>
      </c>
      <c r="DU43" t="e" cm="1">
        <f t="array" ref="DU43">_xlfn.IFNA(VLOOKUP($A43,TRANSPOSE(#REF!),DU$2+2,FALSE),0)</f>
        <v>#REF!</v>
      </c>
      <c r="DV43" t="e" cm="1">
        <f t="array" ref="DV43">_xlfn.IFNA(VLOOKUP($A43,TRANSPOSE(#REF!),DV$2+2,FALSE),0)</f>
        <v>#REF!</v>
      </c>
      <c r="DW43" t="e" cm="1">
        <f t="array" ref="DW43">_xlfn.IFNA(VLOOKUP($A43,TRANSPOSE(#REF!),DW$2+2,FALSE),0)</f>
        <v>#REF!</v>
      </c>
      <c r="DX43" t="e" cm="1">
        <f t="array" ref="DX43">_xlfn.IFNA(VLOOKUP($A43,TRANSPOSE(#REF!),DX$2+2,FALSE),0)</f>
        <v>#REF!</v>
      </c>
      <c r="DY43" t="e" cm="1">
        <f t="array" ref="DY43">_xlfn.IFNA(VLOOKUP($A43,TRANSPOSE(#REF!),DY$2+2,FALSE),0)</f>
        <v>#REF!</v>
      </c>
      <c r="DZ43" t="e" cm="1">
        <f t="array" ref="DZ43">_xlfn.IFNA(VLOOKUP($A43,TRANSPOSE(#REF!),DZ$2+2,FALSE),0)</f>
        <v>#REF!</v>
      </c>
      <c r="EA43" t="e" cm="1">
        <f t="array" ref="EA43">_xlfn.IFNA(VLOOKUP($A43,TRANSPOSE(#REF!),EA$2+2,FALSE),0)</f>
        <v>#REF!</v>
      </c>
      <c r="EB43" t="e" cm="1">
        <f t="array" ref="EB43">_xlfn.IFNA(VLOOKUP($A43,TRANSPOSE(#REF!),EB$2+2,FALSE),0)</f>
        <v>#REF!</v>
      </c>
      <c r="EC43" t="e" cm="1">
        <f t="array" ref="EC43">_xlfn.IFNA(VLOOKUP($A43,TRANSPOSE(#REF!),EC$2+2,FALSE),0)</f>
        <v>#REF!</v>
      </c>
      <c r="ED43" t="e" cm="1">
        <f t="array" ref="ED43">_xlfn.IFNA(VLOOKUP($A43,TRANSPOSE(#REF!),ED$2+2,FALSE),0)</f>
        <v>#REF!</v>
      </c>
      <c r="EE43" t="e" cm="1">
        <f t="array" ref="EE43">_xlfn.IFNA(VLOOKUP($A43,TRANSPOSE(#REF!),EE$2+2,FALSE),0)</f>
        <v>#REF!</v>
      </c>
      <c r="EF43" t="e" cm="1">
        <f t="array" ref="EF43">_xlfn.IFNA(VLOOKUP($A43,TRANSPOSE(#REF!),EF$2+2,FALSE),0)</f>
        <v>#REF!</v>
      </c>
      <c r="EG43" t="e" cm="1">
        <f t="array" ref="EG43">_xlfn.IFNA(VLOOKUP($A43,TRANSPOSE(#REF!),EG$2+2,FALSE),0)</f>
        <v>#REF!</v>
      </c>
      <c r="EH43" t="e" cm="1">
        <f t="array" ref="EH43">_xlfn.IFNA(VLOOKUP($A43,TRANSPOSE(#REF!),EH$2+2,FALSE),0)</f>
        <v>#REF!</v>
      </c>
      <c r="EI43" t="e" cm="1">
        <f t="array" ref="EI43">_xlfn.IFNA(VLOOKUP($A43,TRANSPOSE(#REF!),EI$2+2,FALSE),0)</f>
        <v>#REF!</v>
      </c>
      <c r="EJ43" t="e" cm="1">
        <f t="array" ref="EJ43">_xlfn.IFNA(VLOOKUP($A43,TRANSPOSE(#REF!),EJ$2+2,FALSE),0)</f>
        <v>#REF!</v>
      </c>
      <c r="EK43" t="e" cm="1">
        <f t="array" ref="EK43">_xlfn.IFNA(VLOOKUP($A43,TRANSPOSE(#REF!),EK$2+2,FALSE),0)</f>
        <v>#REF!</v>
      </c>
      <c r="EL43" t="e" cm="1">
        <f t="array" ref="EL43">_xlfn.IFNA(VLOOKUP($A43,TRANSPOSE(#REF!),EL$2+2,FALSE),0)</f>
        <v>#REF!</v>
      </c>
      <c r="EM43" t="e" cm="1">
        <f t="array" ref="EM43">_xlfn.IFNA(VLOOKUP($A43,TRANSPOSE(#REF!),EM$2+2,FALSE),0)</f>
        <v>#REF!</v>
      </c>
      <c r="EN43" t="e" cm="1">
        <f t="array" ref="EN43">_xlfn.IFNA(VLOOKUP($A43,TRANSPOSE(#REF!),EN$2+2,FALSE),0)</f>
        <v>#REF!</v>
      </c>
      <c r="EO43" t="e" cm="1">
        <f t="array" ref="EO43">_xlfn.IFNA(VLOOKUP($A43,TRANSPOSE(#REF!),EO$2+2,FALSE),0)</f>
        <v>#REF!</v>
      </c>
      <c r="EP43" t="e" cm="1">
        <f t="array" ref="EP43">_xlfn.IFNA(VLOOKUP($A43,TRANSPOSE(#REF!),EP$2+2,FALSE),0)</f>
        <v>#REF!</v>
      </c>
      <c r="EQ43" t="e" cm="1">
        <f t="array" ref="EQ43">_xlfn.IFNA(VLOOKUP($A43,TRANSPOSE(#REF!),EQ$2+2,FALSE),0)</f>
        <v>#REF!</v>
      </c>
      <c r="ER43" t="e" cm="1">
        <f t="array" ref="ER43">_xlfn.IFNA(VLOOKUP($A43,TRANSPOSE(#REF!),ER$2+2,FALSE),0)</f>
        <v>#REF!</v>
      </c>
      <c r="ES43" t="e" cm="1">
        <f t="array" ref="ES43">_xlfn.IFNA(VLOOKUP($A43,TRANSPOSE(#REF!),ES$2+2,FALSE),0)</f>
        <v>#REF!</v>
      </c>
      <c r="ET43" t="e" cm="1">
        <f t="array" ref="ET43">_xlfn.IFNA(VLOOKUP($A43,TRANSPOSE(#REF!),ET$2+2,FALSE),0)</f>
        <v>#REF!</v>
      </c>
      <c r="EU43" t="e" cm="1">
        <f t="array" ref="EU43">_xlfn.IFNA(VLOOKUP($A43,TRANSPOSE(#REF!),EU$2+2,FALSE),0)</f>
        <v>#REF!</v>
      </c>
      <c r="EV43" t="e" cm="1">
        <f t="array" ref="EV43">_xlfn.IFNA(VLOOKUP($A43,TRANSPOSE(#REF!),EV$2+2,FALSE),0)</f>
        <v>#REF!</v>
      </c>
      <c r="EW43" t="e" cm="1">
        <f t="array" ref="EW43">_xlfn.IFNA(VLOOKUP($A43,TRANSPOSE(#REF!),EW$2+2,FALSE),0)</f>
        <v>#REF!</v>
      </c>
      <c r="EX43" t="e" cm="1">
        <f t="array" ref="EX43">_xlfn.IFNA(VLOOKUP($A43,TRANSPOSE(#REF!),EX$2+2,FALSE),0)</f>
        <v>#REF!</v>
      </c>
      <c r="EY43" t="e" cm="1">
        <f t="array" ref="EY43">_xlfn.IFNA(VLOOKUP($A43,TRANSPOSE(#REF!),EY$2+2,FALSE),0)</f>
        <v>#REF!</v>
      </c>
      <c r="EZ43" t="e" cm="1">
        <f t="array" ref="EZ43">_xlfn.IFNA(VLOOKUP($A43,TRANSPOSE(#REF!),EZ$2+2,FALSE),0)</f>
        <v>#REF!</v>
      </c>
      <c r="FA43" t="e" cm="1">
        <f t="array" ref="FA43">_xlfn.IFNA(VLOOKUP($A43,TRANSPOSE(#REF!),FA$2+2,FALSE),0)</f>
        <v>#REF!</v>
      </c>
      <c r="FB43" t="e" cm="1">
        <f t="array" ref="FB43">_xlfn.IFNA(VLOOKUP($A43,TRANSPOSE(#REF!),FB$2+2,FALSE),0)</f>
        <v>#REF!</v>
      </c>
      <c r="FC43" t="e" cm="1">
        <f t="array" ref="FC43">_xlfn.IFNA(VLOOKUP($A43,TRANSPOSE(#REF!),FC$2+2,FALSE),0)</f>
        <v>#REF!</v>
      </c>
      <c r="FD43" t="e" cm="1">
        <f t="array" ref="FD43">_xlfn.IFNA(VLOOKUP($A43,TRANSPOSE(#REF!),FD$2+2,FALSE),0)</f>
        <v>#REF!</v>
      </c>
      <c r="FE43" t="e" cm="1">
        <f t="array" ref="FE43">_xlfn.IFNA(VLOOKUP($A43,TRANSPOSE(#REF!),FE$2+2,FALSE),0)</f>
        <v>#REF!</v>
      </c>
      <c r="FF43" t="e" cm="1">
        <f t="array" ref="FF43">_xlfn.IFNA(VLOOKUP($A43,TRANSPOSE(#REF!),FF$2+2,FALSE),0)</f>
        <v>#REF!</v>
      </c>
      <c r="FG43" t="e" cm="1">
        <f t="array" ref="FG43">_xlfn.IFNA(VLOOKUP($A43,TRANSPOSE(#REF!),FG$2+2,FALSE),0)</f>
        <v>#REF!</v>
      </c>
      <c r="FH43" t="e" cm="1">
        <f t="array" ref="FH43">_xlfn.IFNA(VLOOKUP($A43,TRANSPOSE(#REF!),FH$2+2,FALSE),0)</f>
        <v>#REF!</v>
      </c>
      <c r="FI43" t="e" cm="1">
        <f t="array" ref="FI43">_xlfn.IFNA(VLOOKUP($A43,TRANSPOSE(#REF!),FI$2+2,FALSE),0)</f>
        <v>#REF!</v>
      </c>
      <c r="FJ43" t="e" cm="1">
        <f t="array" ref="FJ43">_xlfn.IFNA(VLOOKUP($A43,TRANSPOSE(#REF!),FJ$2+2,FALSE),0)</f>
        <v>#REF!</v>
      </c>
      <c r="FK43" t="e" cm="1">
        <f t="array" ref="FK43">_xlfn.IFNA(VLOOKUP($A43,TRANSPOSE(#REF!),FK$2+2,FALSE),0)</f>
        <v>#REF!</v>
      </c>
      <c r="FL43" t="e" cm="1">
        <f t="array" ref="FL43">_xlfn.IFNA(VLOOKUP($A43,TRANSPOSE(#REF!),FL$2+2,FALSE),0)</f>
        <v>#REF!</v>
      </c>
      <c r="FM43" t="e" cm="1">
        <f t="array" ref="FM43">_xlfn.IFNA(VLOOKUP($A43,TRANSPOSE(#REF!),FM$2+2,FALSE),0)</f>
        <v>#REF!</v>
      </c>
      <c r="FN43" t="e" cm="1">
        <f t="array" ref="FN43">_xlfn.IFNA(VLOOKUP($A43,TRANSPOSE(#REF!),FN$2+2,FALSE),0)</f>
        <v>#REF!</v>
      </c>
      <c r="FO43" t="e" cm="1">
        <f t="array" ref="FO43">_xlfn.IFNA(VLOOKUP($A43,TRANSPOSE(#REF!),FO$2+2,FALSE),0)</f>
        <v>#REF!</v>
      </c>
      <c r="FP43" t="e" cm="1">
        <f t="array" ref="FP43">_xlfn.IFNA(VLOOKUP($A43,TRANSPOSE(#REF!),FP$2+2,FALSE),0)</f>
        <v>#REF!</v>
      </c>
      <c r="FQ43" t="e" cm="1">
        <f t="array" ref="FQ43">_xlfn.IFNA(VLOOKUP($A43,TRANSPOSE(#REF!),FQ$2+2,FALSE),0)</f>
        <v>#REF!</v>
      </c>
      <c r="FR43" t="e" cm="1">
        <f t="array" ref="FR43">_xlfn.IFNA(VLOOKUP($A43,TRANSPOSE(#REF!),FR$2+2,FALSE),0)</f>
        <v>#REF!</v>
      </c>
      <c r="FS43" t="e" cm="1">
        <f t="array" ref="FS43">_xlfn.IFNA(VLOOKUP($A43,TRANSPOSE(#REF!),FS$2+2,FALSE),0)</f>
        <v>#REF!</v>
      </c>
      <c r="FT43" t="e" cm="1">
        <f t="array" ref="FT43">_xlfn.IFNA(VLOOKUP($A43,TRANSPOSE(#REF!),FT$2+2,FALSE),0)</f>
        <v>#REF!</v>
      </c>
      <c r="FU43" t="e" cm="1">
        <f t="array" ref="FU43">_xlfn.IFNA(VLOOKUP($A43,TRANSPOSE(#REF!),FU$2+2,FALSE),0)</f>
        <v>#REF!</v>
      </c>
      <c r="FV43" t="e" cm="1">
        <f t="array" ref="FV43">_xlfn.IFNA(VLOOKUP($A43,TRANSPOSE(#REF!),FV$2+2,FALSE),0)</f>
        <v>#REF!</v>
      </c>
      <c r="FW43" t="e" cm="1">
        <f t="array" ref="FW43">_xlfn.IFNA(VLOOKUP($A43,TRANSPOSE(#REF!),FW$2+2,FALSE),0)</f>
        <v>#REF!</v>
      </c>
      <c r="FX43" t="e" cm="1">
        <f t="array" ref="FX43">_xlfn.IFNA(VLOOKUP($A43,TRANSPOSE(#REF!),FX$2+2,FALSE),0)</f>
        <v>#REF!</v>
      </c>
      <c r="FY43" t="e" cm="1">
        <f t="array" ref="FY43">_xlfn.IFNA(VLOOKUP($A43,TRANSPOSE(#REF!),FY$2+2,FALSE),0)</f>
        <v>#REF!</v>
      </c>
      <c r="FZ43" t="e" cm="1">
        <f t="array" ref="FZ43">_xlfn.IFNA(VLOOKUP($A43,TRANSPOSE(#REF!),FZ$2+2,FALSE),0)</f>
        <v>#REF!</v>
      </c>
      <c r="GA43" t="e" cm="1">
        <f t="array" ref="GA43">_xlfn.IFNA(VLOOKUP($A43,TRANSPOSE(#REF!),GA$2+2,FALSE),0)</f>
        <v>#REF!</v>
      </c>
      <c r="GB43" t="e" cm="1">
        <f t="array" ref="GB43">_xlfn.IFNA(VLOOKUP($A43,TRANSPOSE(#REF!),GB$2+2,FALSE),0)</f>
        <v>#REF!</v>
      </c>
      <c r="GC43" t="e" cm="1">
        <f t="array" ref="GC43">_xlfn.IFNA(VLOOKUP($A43,TRANSPOSE(#REF!),GC$2+2,FALSE),0)</f>
        <v>#REF!</v>
      </c>
      <c r="GD43" t="e" cm="1">
        <f t="array" ref="GD43">_xlfn.IFNA(VLOOKUP($A43,TRANSPOSE(#REF!),GD$2+2,FALSE),0)</f>
        <v>#REF!</v>
      </c>
      <c r="GE43" t="e" cm="1">
        <f t="array" ref="GE43">_xlfn.IFNA(VLOOKUP($A43,TRANSPOSE(#REF!),GE$2+2,FALSE),0)</f>
        <v>#REF!</v>
      </c>
      <c r="GF43" t="e" cm="1">
        <f t="array" ref="GF43">_xlfn.IFNA(VLOOKUP($A43,TRANSPOSE(#REF!),GF$2+2,FALSE),0)</f>
        <v>#REF!</v>
      </c>
      <c r="GG43" t="e" cm="1">
        <f t="array" ref="GG43">_xlfn.IFNA(VLOOKUP($A43,TRANSPOSE(#REF!),GG$2+2,FALSE),0)</f>
        <v>#REF!</v>
      </c>
      <c r="GH43" t="e" cm="1">
        <f t="array" ref="GH43">_xlfn.IFNA(VLOOKUP($A43,TRANSPOSE(#REF!),GH$2+2,FALSE),0)</f>
        <v>#REF!</v>
      </c>
      <c r="GI43" t="e" cm="1">
        <f t="array" ref="GI43">_xlfn.IFNA(VLOOKUP($A43,TRANSPOSE(#REF!),GI$2+2,FALSE),0)</f>
        <v>#REF!</v>
      </c>
      <c r="GJ43" t="e" cm="1">
        <f t="array" ref="GJ43">_xlfn.IFNA(VLOOKUP($A43,TRANSPOSE(#REF!),GJ$2+2,FALSE),0)</f>
        <v>#REF!</v>
      </c>
      <c r="GK43" t="e" cm="1">
        <f t="array" ref="GK43">_xlfn.IFNA(VLOOKUP($A43,TRANSPOSE(#REF!),GK$2+2,FALSE),0)</f>
        <v>#REF!</v>
      </c>
      <c r="GL43" t="e" cm="1">
        <f t="array" ref="GL43">_xlfn.IFNA(VLOOKUP($A43,TRANSPOSE(#REF!),GL$2+2,FALSE),0)</f>
        <v>#REF!</v>
      </c>
      <c r="GM43" t="e" cm="1">
        <f t="array" ref="GM43">_xlfn.IFNA(VLOOKUP($A43,TRANSPOSE(#REF!),GM$2+2,FALSE),0)</f>
        <v>#REF!</v>
      </c>
      <c r="GN43" t="e" cm="1">
        <f t="array" ref="GN43">_xlfn.IFNA(VLOOKUP($A43,TRANSPOSE(#REF!),GN$2+2,FALSE),0)</f>
        <v>#REF!</v>
      </c>
      <c r="GO43" t="e" cm="1">
        <f t="array" ref="GO43">_xlfn.IFNA(VLOOKUP($A43,TRANSPOSE(#REF!),GO$2+2,FALSE),0)</f>
        <v>#REF!</v>
      </c>
      <c r="GP43" t="e" cm="1">
        <f t="array" ref="GP43">_xlfn.IFNA(VLOOKUP($A43,TRANSPOSE(#REF!),GP$2+2,FALSE),0)</f>
        <v>#REF!</v>
      </c>
      <c r="GQ43" t="e" cm="1">
        <f t="array" ref="GQ43">_xlfn.IFNA(VLOOKUP($A43,TRANSPOSE(#REF!),GQ$2+2,FALSE),0)</f>
        <v>#REF!</v>
      </c>
      <c r="GR43" t="e" cm="1">
        <f t="array" ref="GR43">_xlfn.IFNA(VLOOKUP($A43,TRANSPOSE(#REF!),GR$2+2,FALSE),0)</f>
        <v>#REF!</v>
      </c>
      <c r="GS43" t="e" cm="1">
        <f t="array" ref="GS43">_xlfn.IFNA(VLOOKUP($A43,TRANSPOSE(#REF!),GS$2+2,FALSE),0)</f>
        <v>#REF!</v>
      </c>
      <c r="GT43" t="e" cm="1">
        <f t="array" ref="GT43">_xlfn.IFNA(VLOOKUP($A43,TRANSPOSE(#REF!),GT$2+2,FALSE),0)</f>
        <v>#REF!</v>
      </c>
      <c r="GU43" t="e" cm="1">
        <f t="array" ref="GU43">_xlfn.IFNA(VLOOKUP($A43,TRANSPOSE(#REF!),GU$2+2,FALSE),0)</f>
        <v>#REF!</v>
      </c>
      <c r="GV43" t="e" cm="1">
        <f t="array" ref="GV43">_xlfn.IFNA(VLOOKUP($A43,TRANSPOSE(#REF!),GV$2+2,FALSE),0)</f>
        <v>#REF!</v>
      </c>
      <c r="GW43" t="e" cm="1">
        <f t="array" ref="GW43">_xlfn.IFNA(VLOOKUP($A43,TRANSPOSE(#REF!),GW$2+2,FALSE),0)</f>
        <v>#REF!</v>
      </c>
      <c r="GX43" t="e" cm="1">
        <f t="array" ref="GX43">_xlfn.IFNA(VLOOKUP($A43,TRANSPOSE(#REF!),GX$2+2,FALSE),0)</f>
        <v>#REF!</v>
      </c>
      <c r="GY43" t="e" cm="1">
        <f t="array" ref="GY43">_xlfn.IFNA(VLOOKUP($A43,TRANSPOSE(#REF!),GY$2+2,FALSE),0)</f>
        <v>#REF!</v>
      </c>
      <c r="GZ43" t="e" cm="1">
        <f t="array" ref="GZ43">_xlfn.IFNA(VLOOKUP($A43,TRANSPOSE(#REF!),GZ$2+2,FALSE),0)</f>
        <v>#REF!</v>
      </c>
      <c r="HA43" t="e" cm="1">
        <f t="array" ref="HA43">_xlfn.IFNA(VLOOKUP($A43,TRANSPOSE(#REF!),HA$2+2,FALSE),0)</f>
        <v>#REF!</v>
      </c>
      <c r="HB43" t="e" cm="1">
        <f t="array" ref="HB43">_xlfn.IFNA(VLOOKUP($A43,TRANSPOSE(#REF!),HB$2+2,FALSE),0)</f>
        <v>#REF!</v>
      </c>
      <c r="HC43" t="e" cm="1">
        <f t="array" ref="HC43">_xlfn.IFNA(VLOOKUP($A43,TRANSPOSE(#REF!),HC$2+2,FALSE),0)</f>
        <v>#REF!</v>
      </c>
      <c r="HD43" t="e" cm="1">
        <f t="array" ref="HD43">_xlfn.IFNA(VLOOKUP($A43,TRANSPOSE(#REF!),HD$2+2,FALSE),0)</f>
        <v>#REF!</v>
      </c>
      <c r="HE43" t="e" cm="1">
        <f t="array" ref="HE43">_xlfn.IFNA(VLOOKUP($A43,TRANSPOSE(#REF!),HE$2+2,FALSE),0)</f>
        <v>#REF!</v>
      </c>
      <c r="HF43" t="e" cm="1">
        <f t="array" ref="HF43">_xlfn.IFNA(VLOOKUP($A43,TRANSPOSE(#REF!),HF$2+2,FALSE),0)</f>
        <v>#REF!</v>
      </c>
      <c r="HG43" t="e" cm="1">
        <f t="array" ref="HG43">_xlfn.IFNA(VLOOKUP($A43,TRANSPOSE(#REF!),HG$2+2,FALSE),0)</f>
        <v>#REF!</v>
      </c>
      <c r="HH43" t="e" cm="1">
        <f t="array" ref="HH43">_xlfn.IFNA(VLOOKUP($A43,TRANSPOSE(#REF!),HH$2+2,FALSE),0)</f>
        <v>#REF!</v>
      </c>
      <c r="HI43" t="e" cm="1">
        <f t="array" ref="HI43">_xlfn.IFNA(VLOOKUP($A43,TRANSPOSE(#REF!),HI$2+2,FALSE),0)</f>
        <v>#REF!</v>
      </c>
      <c r="HJ43" t="e" cm="1">
        <f t="array" ref="HJ43">_xlfn.IFNA(VLOOKUP($A43,TRANSPOSE(#REF!),HJ$2+2,FALSE),0)</f>
        <v>#REF!</v>
      </c>
      <c r="HK43" t="e" cm="1">
        <f t="array" ref="HK43">_xlfn.IFNA(VLOOKUP($A43,TRANSPOSE(#REF!),HK$2+2,FALSE),0)</f>
        <v>#REF!</v>
      </c>
      <c r="HL43" t="e" cm="1">
        <f t="array" ref="HL43">_xlfn.IFNA(VLOOKUP($A43,TRANSPOSE(#REF!),HL$2+2,FALSE),0)</f>
        <v>#REF!</v>
      </c>
      <c r="HM43" t="e" cm="1">
        <f t="array" ref="HM43">_xlfn.IFNA(VLOOKUP($A43,TRANSPOSE(#REF!),HM$2+2,FALSE),0)</f>
        <v>#REF!</v>
      </c>
      <c r="HN43" t="e" cm="1">
        <f t="array" ref="HN43">_xlfn.IFNA(VLOOKUP($A43,TRANSPOSE(#REF!),HN$2+2,FALSE),0)</f>
        <v>#REF!</v>
      </c>
      <c r="HO43" t="e" cm="1">
        <f t="array" ref="HO43">_xlfn.IFNA(VLOOKUP($A43,TRANSPOSE(#REF!),HO$2+2,FALSE),0)</f>
        <v>#REF!</v>
      </c>
      <c r="HP43" t="e" cm="1">
        <f t="array" ref="HP43">_xlfn.IFNA(VLOOKUP($A43,TRANSPOSE(#REF!),HP$2+2,FALSE),0)</f>
        <v>#REF!</v>
      </c>
      <c r="HQ43" t="e" cm="1">
        <f t="array" ref="HQ43">_xlfn.IFNA(VLOOKUP($A43,TRANSPOSE(#REF!),HQ$2+2,FALSE),0)</f>
        <v>#REF!</v>
      </c>
      <c r="HR43" t="e" cm="1">
        <f t="array" ref="HR43">_xlfn.IFNA(VLOOKUP($A43,TRANSPOSE(#REF!),HR$2+2,FALSE),0)</f>
        <v>#REF!</v>
      </c>
      <c r="HS43" t="e" cm="1">
        <f t="array" ref="HS43">_xlfn.IFNA(VLOOKUP($A43,TRANSPOSE(#REF!),HS$2+2,FALSE),0)</f>
        <v>#REF!</v>
      </c>
      <c r="HT43" t="e" cm="1">
        <f t="array" ref="HT43">_xlfn.IFNA(VLOOKUP($A43,TRANSPOSE(#REF!),HT$2+2,FALSE),0)</f>
        <v>#REF!</v>
      </c>
      <c r="HU43" t="e" cm="1">
        <f t="array" ref="HU43">_xlfn.IFNA(VLOOKUP($A43,TRANSPOSE(#REF!),HU$2+2,FALSE),0)</f>
        <v>#REF!</v>
      </c>
      <c r="HV43" t="e" cm="1">
        <f t="array" ref="HV43">_xlfn.IFNA(VLOOKUP($A43,TRANSPOSE(#REF!),HV$2+2,FALSE),0)</f>
        <v>#REF!</v>
      </c>
      <c r="HW43" t="e" cm="1">
        <f t="array" ref="HW43">_xlfn.IFNA(VLOOKUP($A43,TRANSPOSE(#REF!),HW$2+2,FALSE),0)</f>
        <v>#REF!</v>
      </c>
      <c r="HX43" t="e" cm="1">
        <f t="array" ref="HX43">_xlfn.IFNA(VLOOKUP($A43,TRANSPOSE(#REF!),HX$2+2,FALSE),0)</f>
        <v>#REF!</v>
      </c>
      <c r="HY43" t="e" cm="1">
        <f t="array" ref="HY43">_xlfn.IFNA(VLOOKUP($A43,TRANSPOSE(#REF!),HY$2+2,FALSE),0)</f>
        <v>#REF!</v>
      </c>
      <c r="HZ43" t="e" cm="1">
        <f t="array" ref="HZ43">_xlfn.IFNA(VLOOKUP($A43,TRANSPOSE(#REF!),HZ$2+2,FALSE),0)</f>
        <v>#REF!</v>
      </c>
      <c r="IA43" t="e" cm="1">
        <f t="array" ref="IA43">_xlfn.IFNA(VLOOKUP($A43,TRANSPOSE(#REF!),IA$2+2,FALSE),0)</f>
        <v>#REF!</v>
      </c>
      <c r="IB43" t="e" cm="1">
        <f t="array" ref="IB43">_xlfn.IFNA(VLOOKUP($A43,TRANSPOSE(#REF!),IB$2+2,FALSE),0)</f>
        <v>#REF!</v>
      </c>
      <c r="IC43" t="e" cm="1">
        <f t="array" ref="IC43">_xlfn.IFNA(VLOOKUP($A43,TRANSPOSE(#REF!),IC$2+2,FALSE),0)</f>
        <v>#REF!</v>
      </c>
      <c r="ID43" t="e" cm="1">
        <f t="array" ref="ID43">_xlfn.IFNA(VLOOKUP($A43,TRANSPOSE(#REF!),ID$2+2,FALSE),0)</f>
        <v>#REF!</v>
      </c>
      <c r="IE43" t="e" cm="1">
        <f t="array" ref="IE43">_xlfn.IFNA(VLOOKUP($A43,TRANSPOSE(#REF!),IE$2+2,FALSE),0)</f>
        <v>#REF!</v>
      </c>
      <c r="IF43" t="e" cm="1">
        <f t="array" ref="IF43">_xlfn.IFNA(VLOOKUP($A43,TRANSPOSE(#REF!),IF$2+2,FALSE),0)</f>
        <v>#REF!</v>
      </c>
      <c r="IG43" t="e" cm="1">
        <f t="array" ref="IG43">_xlfn.IFNA(VLOOKUP($A43,TRANSPOSE(#REF!),IG$2+2,FALSE),0)</f>
        <v>#REF!</v>
      </c>
      <c r="IH43" t="e" cm="1">
        <f t="array" ref="IH43">_xlfn.IFNA(VLOOKUP($A43,TRANSPOSE(#REF!),IH$2+2,FALSE),0)</f>
        <v>#REF!</v>
      </c>
      <c r="II43" t="e" cm="1">
        <f t="array" ref="II43">_xlfn.IFNA(VLOOKUP($A43,TRANSPOSE(#REF!),II$2+2,FALSE),0)</f>
        <v>#REF!</v>
      </c>
      <c r="IJ43" t="e" cm="1">
        <f t="array" ref="IJ43">_xlfn.IFNA(VLOOKUP($A43,TRANSPOSE(#REF!),IJ$2+2,FALSE),0)</f>
        <v>#REF!</v>
      </c>
      <c r="IK43" t="e" cm="1">
        <f t="array" ref="IK43">_xlfn.IFNA(VLOOKUP($A43,TRANSPOSE(#REF!),IK$2+2,FALSE),0)</f>
        <v>#REF!</v>
      </c>
      <c r="IL43" t="e" cm="1">
        <f t="array" ref="IL43">_xlfn.IFNA(VLOOKUP($A43,TRANSPOSE(#REF!),IL$2+2,FALSE),0)</f>
        <v>#REF!</v>
      </c>
      <c r="IM43" t="e" cm="1">
        <f t="array" ref="IM43">_xlfn.IFNA(VLOOKUP($A43,TRANSPOSE(#REF!),IM$2+2,FALSE),0)</f>
        <v>#REF!</v>
      </c>
      <c r="IN43" t="e" cm="1">
        <f t="array" ref="IN43">_xlfn.IFNA(VLOOKUP($A43,TRANSPOSE(#REF!),IN$2+2,FALSE),0)</f>
        <v>#REF!</v>
      </c>
      <c r="IO43" t="e" cm="1">
        <f t="array" ref="IO43">_xlfn.IFNA(VLOOKUP($A43,TRANSPOSE(#REF!),IO$2+2,FALSE),0)</f>
        <v>#REF!</v>
      </c>
      <c r="IP43" t="e" cm="1">
        <f t="array" ref="IP43">_xlfn.IFNA(VLOOKUP($A43,TRANSPOSE(#REF!),IP$2+2,FALSE),0)</f>
        <v>#REF!</v>
      </c>
      <c r="IQ43" t="e" cm="1">
        <f t="array" ref="IQ43">_xlfn.IFNA(VLOOKUP($A43,TRANSPOSE(#REF!),IQ$2+2,FALSE),0)</f>
        <v>#REF!</v>
      </c>
      <c r="IR43" t="e" cm="1">
        <f t="array" ref="IR43">_xlfn.IFNA(VLOOKUP($A43,TRANSPOSE(#REF!),IR$2+2,FALSE),0)</f>
        <v>#REF!</v>
      </c>
      <c r="IS43" t="e" cm="1">
        <f t="array" ref="IS43">_xlfn.IFNA(VLOOKUP($A43,TRANSPOSE(#REF!),IS$2+2,FALSE),0)</f>
        <v>#REF!</v>
      </c>
      <c r="IT43" t="e" cm="1">
        <f t="array" ref="IT43">_xlfn.IFNA(VLOOKUP($A43,TRANSPOSE(#REF!),IT$2+2,FALSE),0)</f>
        <v>#REF!</v>
      </c>
      <c r="IU43" t="e" cm="1">
        <f t="array" ref="IU43">_xlfn.IFNA(VLOOKUP($A43,TRANSPOSE(#REF!),IU$2+2,FALSE),0)</f>
        <v>#REF!</v>
      </c>
      <c r="IV43" t="e" cm="1">
        <f t="array" ref="IV43">_xlfn.IFNA(VLOOKUP($A43,TRANSPOSE(#REF!),IV$2+2,FALSE),0)</f>
        <v>#REF!</v>
      </c>
      <c r="IW43" t="e" cm="1">
        <f t="array" ref="IW43">_xlfn.IFNA(VLOOKUP($A43,TRANSPOSE(#REF!),IW$2+2,FALSE),0)</f>
        <v>#REF!</v>
      </c>
      <c r="IX43" t="e" cm="1">
        <f t="array" ref="IX43">_xlfn.IFNA(VLOOKUP($A43,TRANSPOSE(#REF!),IX$2+2,FALSE),0)</f>
        <v>#REF!</v>
      </c>
      <c r="IY43" t="e" cm="1">
        <f t="array" ref="IY43">_xlfn.IFNA(VLOOKUP($A43,TRANSPOSE(#REF!),IY$2+2,FALSE),0)</f>
        <v>#REF!</v>
      </c>
      <c r="IZ43" t="e" cm="1">
        <f t="array" ref="IZ43">_xlfn.IFNA(VLOOKUP($A43,TRANSPOSE(#REF!),IZ$2+2,FALSE),0)</f>
        <v>#REF!</v>
      </c>
      <c r="JA43" t="e" cm="1">
        <f t="array" ref="JA43">_xlfn.IFNA(VLOOKUP($A43,TRANSPOSE(#REF!),JA$2+2,FALSE),0)</f>
        <v>#REF!</v>
      </c>
      <c r="JB43" t="e" cm="1">
        <f t="array" ref="JB43">_xlfn.IFNA(VLOOKUP($A43,TRANSPOSE(#REF!),JB$2+2,FALSE),0)</f>
        <v>#REF!</v>
      </c>
      <c r="JC43" t="e" cm="1">
        <f t="array" ref="JC43">_xlfn.IFNA(VLOOKUP($A43,TRANSPOSE(#REF!),JC$2+2,FALSE),0)</f>
        <v>#REF!</v>
      </c>
      <c r="JD43" t="e" cm="1">
        <f t="array" ref="JD43">_xlfn.IFNA(VLOOKUP($A43,TRANSPOSE(#REF!),JD$2+2,FALSE),0)</f>
        <v>#REF!</v>
      </c>
      <c r="JE43" t="e" cm="1">
        <f t="array" ref="JE43">_xlfn.IFNA(VLOOKUP($A43,TRANSPOSE(#REF!),JE$2+2,FALSE),0)</f>
        <v>#REF!</v>
      </c>
      <c r="JF43" t="e" cm="1">
        <f t="array" ref="JF43">_xlfn.IFNA(VLOOKUP($A43,TRANSPOSE(#REF!),JF$2+2,FALSE),0)</f>
        <v>#REF!</v>
      </c>
      <c r="JG43" t="e" cm="1">
        <f t="array" ref="JG43">_xlfn.IFNA(VLOOKUP($A43,TRANSPOSE(#REF!),JG$2+2,FALSE),0)</f>
        <v>#REF!</v>
      </c>
      <c r="JH43" t="e" cm="1">
        <f t="array" ref="JH43">_xlfn.IFNA(VLOOKUP($A43,TRANSPOSE(#REF!),JH$2+2,FALSE),0)</f>
        <v>#REF!</v>
      </c>
      <c r="JI43" t="e" cm="1">
        <f t="array" ref="JI43">_xlfn.IFNA(VLOOKUP($A43,TRANSPOSE(#REF!),JI$2+2,FALSE),0)</f>
        <v>#REF!</v>
      </c>
      <c r="JJ43" t="e" cm="1">
        <f t="array" ref="JJ43">_xlfn.IFNA(VLOOKUP($A43,TRANSPOSE(#REF!),JJ$2+2,FALSE),0)</f>
        <v>#REF!</v>
      </c>
      <c r="JK43" t="e" cm="1">
        <f t="array" ref="JK43">_xlfn.IFNA(VLOOKUP($A43,TRANSPOSE(#REF!),JK$2+2,FALSE),0)</f>
        <v>#REF!</v>
      </c>
      <c r="JL43" t="e" cm="1">
        <f t="array" ref="JL43">_xlfn.IFNA(VLOOKUP($A43,TRANSPOSE(#REF!),JL$2+2,FALSE),0)</f>
        <v>#REF!</v>
      </c>
      <c r="JM43" t="e" cm="1">
        <f t="array" ref="JM43">_xlfn.IFNA(VLOOKUP($A43,TRANSPOSE(#REF!),JM$2+2,FALSE),0)</f>
        <v>#REF!</v>
      </c>
      <c r="JN43" t="e" cm="1">
        <f t="array" ref="JN43">_xlfn.IFNA(VLOOKUP($A43,TRANSPOSE(#REF!),JN$2+2,FALSE),0)</f>
        <v>#REF!</v>
      </c>
      <c r="JO43" t="e" cm="1">
        <f t="array" ref="JO43">_xlfn.IFNA(VLOOKUP($A43,TRANSPOSE(#REF!),JO$2+2,FALSE),0)</f>
        <v>#REF!</v>
      </c>
      <c r="JP43" t="e" cm="1">
        <f t="array" ref="JP43">_xlfn.IFNA(VLOOKUP($A43,TRANSPOSE(#REF!),JP$2+2,FALSE),0)</f>
        <v>#REF!</v>
      </c>
      <c r="JQ43" t="e" cm="1">
        <f t="array" ref="JQ43">_xlfn.IFNA(VLOOKUP($A43,TRANSPOSE(#REF!),JQ$2+2,FALSE),0)</f>
        <v>#REF!</v>
      </c>
      <c r="JR43" t="e" cm="1">
        <f t="array" ref="JR43">_xlfn.IFNA(VLOOKUP($A43,TRANSPOSE(#REF!),JR$2+2,FALSE),0)</f>
        <v>#REF!</v>
      </c>
      <c r="JS43" t="e" cm="1">
        <f t="array" ref="JS43">_xlfn.IFNA(VLOOKUP($A43,TRANSPOSE(#REF!),JS$2+2,FALSE),0)</f>
        <v>#REF!</v>
      </c>
      <c r="JT43" t="e" cm="1">
        <f t="array" ref="JT43">_xlfn.IFNA(VLOOKUP($A43,TRANSPOSE(#REF!),JT$2+2,FALSE),0)</f>
        <v>#REF!</v>
      </c>
      <c r="JU43" t="e" cm="1">
        <f t="array" ref="JU43">_xlfn.IFNA(VLOOKUP($A43,TRANSPOSE(#REF!),JU$2+2,FALSE),0)</f>
        <v>#REF!</v>
      </c>
      <c r="JV43" t="e" cm="1">
        <f t="array" ref="JV43">_xlfn.IFNA(VLOOKUP($A43,TRANSPOSE(#REF!),JV$2+2,FALSE),0)</f>
        <v>#REF!</v>
      </c>
      <c r="JW43" t="e" cm="1">
        <f t="array" ref="JW43">_xlfn.IFNA(VLOOKUP($A43,TRANSPOSE(#REF!),JW$2+2,FALSE),0)</f>
        <v>#REF!</v>
      </c>
      <c r="JX43" t="e" cm="1">
        <f t="array" ref="JX43">_xlfn.IFNA(VLOOKUP($A43,TRANSPOSE(#REF!),JX$2+2,FALSE),0)</f>
        <v>#REF!</v>
      </c>
      <c r="JY43" t="e" cm="1">
        <f t="array" ref="JY43">_xlfn.IFNA(VLOOKUP($A43,TRANSPOSE(#REF!),JY$2+2,FALSE),0)</f>
        <v>#REF!</v>
      </c>
      <c r="JZ43" t="e" cm="1">
        <f t="array" ref="JZ43">_xlfn.IFNA(VLOOKUP($A43,TRANSPOSE(#REF!),JZ$2+2,FALSE),0)</f>
        <v>#REF!</v>
      </c>
      <c r="KA43" t="e" cm="1">
        <f t="array" ref="KA43">_xlfn.IFNA(VLOOKUP($A43,TRANSPOSE(#REF!),KA$2+2,FALSE),0)</f>
        <v>#REF!</v>
      </c>
      <c r="KB43" t="e" cm="1">
        <f t="array" ref="KB43">_xlfn.IFNA(VLOOKUP($A43,TRANSPOSE(#REF!),KB$2+2,FALSE),0)</f>
        <v>#REF!</v>
      </c>
      <c r="KC43" t="e" cm="1">
        <f t="array" ref="KC43">_xlfn.IFNA(VLOOKUP($A43,TRANSPOSE(#REF!),KC$2+2,FALSE),0)</f>
        <v>#REF!</v>
      </c>
      <c r="KD43" t="e" cm="1">
        <f t="array" ref="KD43">_xlfn.IFNA(VLOOKUP($A43,TRANSPOSE(#REF!),KD$2+2,FALSE),0)</f>
        <v>#REF!</v>
      </c>
      <c r="KE43" t="e" cm="1">
        <f t="array" ref="KE43">_xlfn.IFNA(VLOOKUP($A43,TRANSPOSE(#REF!),KE$2+2,FALSE),0)</f>
        <v>#REF!</v>
      </c>
      <c r="KF43" t="e" cm="1">
        <f t="array" ref="KF43">_xlfn.IFNA(VLOOKUP($A43,TRANSPOSE(#REF!),KF$2+2,FALSE),0)</f>
        <v>#REF!</v>
      </c>
      <c r="KG43" t="e" cm="1">
        <f t="array" ref="KG43">_xlfn.IFNA(VLOOKUP($A43,TRANSPOSE(#REF!),KG$2+2,FALSE),0)</f>
        <v>#REF!</v>
      </c>
      <c r="KH43" t="e" cm="1">
        <f t="array" ref="KH43">_xlfn.IFNA(VLOOKUP($A43,TRANSPOSE(#REF!),KH$2+2,FALSE),0)</f>
        <v>#REF!</v>
      </c>
      <c r="KI43" t="e" cm="1">
        <f t="array" ref="KI43">_xlfn.IFNA(VLOOKUP($A43,TRANSPOSE(#REF!),KI$2+2,FALSE),0)</f>
        <v>#REF!</v>
      </c>
      <c r="KJ43" t="e" cm="1">
        <f t="array" ref="KJ43">_xlfn.IFNA(VLOOKUP($A43,TRANSPOSE(#REF!),KJ$2+2,FALSE),0)</f>
        <v>#REF!</v>
      </c>
      <c r="KK43" t="e" cm="1">
        <f t="array" ref="KK43">_xlfn.IFNA(VLOOKUP($A43,TRANSPOSE(#REF!),KK$2+2,FALSE),0)</f>
        <v>#REF!</v>
      </c>
      <c r="KL43" t="e" cm="1">
        <f t="array" ref="KL43">_xlfn.IFNA(VLOOKUP($A43,TRANSPOSE(#REF!),KL$2+2,FALSE),0)</f>
        <v>#REF!</v>
      </c>
      <c r="KM43" t="e" cm="1">
        <f t="array" ref="KM43">_xlfn.IFNA(VLOOKUP($A43,TRANSPOSE(#REF!),KM$2+2,FALSE),0)</f>
        <v>#REF!</v>
      </c>
      <c r="KN43" t="e" cm="1">
        <f t="array" ref="KN43">_xlfn.IFNA(VLOOKUP($A43,TRANSPOSE(#REF!),KN$2+2,FALSE),0)</f>
        <v>#REF!</v>
      </c>
      <c r="KO43" t="e" cm="1">
        <f t="array" ref="KO43">_xlfn.IFNA(VLOOKUP($A43,TRANSPOSE(#REF!),KO$2+2,FALSE),0)</f>
        <v>#REF!</v>
      </c>
      <c r="KP43" t="e" cm="1">
        <f t="array" ref="KP43">_xlfn.IFNA(VLOOKUP($A43,TRANSPOSE(#REF!),KP$2+2,FALSE),0)</f>
        <v>#REF!</v>
      </c>
      <c r="KQ43" t="e" cm="1">
        <f t="array" ref="KQ43">_xlfn.IFNA(VLOOKUP($A43,TRANSPOSE(#REF!),KQ$2+2,FALSE),0)</f>
        <v>#REF!</v>
      </c>
      <c r="KR43" t="e" cm="1">
        <f t="array" ref="KR43">_xlfn.IFNA(VLOOKUP($A43,TRANSPOSE(#REF!),KR$2+2,FALSE),0)</f>
        <v>#REF!</v>
      </c>
      <c r="KS43" t="e" cm="1">
        <f t="array" ref="KS43">_xlfn.IFNA(VLOOKUP($A43,TRANSPOSE(#REF!),KS$2+2,FALSE),0)</f>
        <v>#REF!</v>
      </c>
      <c r="KT43" t="e" cm="1">
        <f t="array" ref="KT43">_xlfn.IFNA(VLOOKUP($A43,TRANSPOSE(#REF!),KT$2+2,FALSE),0)</f>
        <v>#REF!</v>
      </c>
      <c r="KU43" t="e" cm="1">
        <f t="array" ref="KU43">_xlfn.IFNA(VLOOKUP($A43,TRANSPOSE(#REF!),KU$2+2,FALSE),0)</f>
        <v>#REF!</v>
      </c>
      <c r="KV43" t="e" cm="1">
        <f t="array" ref="KV43">_xlfn.IFNA(VLOOKUP($A43,TRANSPOSE(#REF!),KV$2+2,FALSE),0)</f>
        <v>#REF!</v>
      </c>
      <c r="KW43" t="e" cm="1">
        <f t="array" ref="KW43">_xlfn.IFNA(VLOOKUP($A43,TRANSPOSE(#REF!),KW$2+2,FALSE),0)</f>
        <v>#REF!</v>
      </c>
      <c r="KX43" t="e" cm="1">
        <f t="array" ref="KX43">_xlfn.IFNA(VLOOKUP($A43,TRANSPOSE(#REF!),KX$2+2,FALSE),0)</f>
        <v>#REF!</v>
      </c>
      <c r="KY43" t="e" cm="1">
        <f t="array" ref="KY43">_xlfn.IFNA(VLOOKUP($A43,TRANSPOSE(#REF!),KY$2+2,FALSE),0)</f>
        <v>#REF!</v>
      </c>
      <c r="KZ43" t="e" cm="1">
        <f t="array" ref="KZ43">_xlfn.IFNA(VLOOKUP($A43,TRANSPOSE(#REF!),KZ$2+2,FALSE),0)</f>
        <v>#REF!</v>
      </c>
      <c r="LA43" t="e" cm="1">
        <f t="array" ref="LA43">_xlfn.IFNA(VLOOKUP($A43,TRANSPOSE(#REF!),LA$2+2,FALSE),0)</f>
        <v>#REF!</v>
      </c>
      <c r="LB43" t="e" cm="1">
        <f t="array" ref="LB43">_xlfn.IFNA(VLOOKUP($A43,TRANSPOSE(#REF!),LB$2+2,FALSE),0)</f>
        <v>#REF!</v>
      </c>
      <c r="LC43" t="e" cm="1">
        <f t="array" ref="LC43">_xlfn.IFNA(VLOOKUP($A43,TRANSPOSE(#REF!),LC$2+2,FALSE),0)</f>
        <v>#REF!</v>
      </c>
      <c r="LD43" t="e" cm="1">
        <f t="array" ref="LD43">_xlfn.IFNA(VLOOKUP($A43,TRANSPOSE(#REF!),LD$2+2,FALSE),0)</f>
        <v>#REF!</v>
      </c>
      <c r="LE43" t="e" cm="1">
        <f t="array" ref="LE43">_xlfn.IFNA(VLOOKUP($A43,TRANSPOSE(#REF!),LE$2+2,FALSE),0)</f>
        <v>#REF!</v>
      </c>
      <c r="LF43" t="e" cm="1">
        <f t="array" ref="LF43">_xlfn.IFNA(VLOOKUP($A43,TRANSPOSE(#REF!),LF$2+2,FALSE),0)</f>
        <v>#REF!</v>
      </c>
      <c r="LG43" t="e" cm="1">
        <f t="array" ref="LG43">_xlfn.IFNA(VLOOKUP($A43,TRANSPOSE(#REF!),LG$2+2,FALSE),0)</f>
        <v>#REF!</v>
      </c>
      <c r="LH43" t="e" cm="1">
        <f t="array" ref="LH43">_xlfn.IFNA(VLOOKUP($A43,TRANSPOSE(#REF!),LH$2+2,FALSE),0)</f>
        <v>#REF!</v>
      </c>
      <c r="LI43" t="e" cm="1">
        <f t="array" ref="LI43">_xlfn.IFNA(VLOOKUP($A43,TRANSPOSE(#REF!),LI$2+2,FALSE),0)</f>
        <v>#REF!</v>
      </c>
      <c r="LJ43" t="e" cm="1">
        <f t="array" ref="LJ43">_xlfn.IFNA(VLOOKUP($A43,TRANSPOSE(#REF!),LJ$2+2,FALSE),0)</f>
        <v>#REF!</v>
      </c>
      <c r="LK43" t="e" cm="1">
        <f t="array" ref="LK43">_xlfn.IFNA(VLOOKUP($A43,TRANSPOSE(#REF!),LK$2+2,FALSE),0)</f>
        <v>#REF!</v>
      </c>
      <c r="LL43" t="e" cm="1">
        <f t="array" ref="LL43">_xlfn.IFNA(VLOOKUP($A43,TRANSPOSE(#REF!),LL$2+2,FALSE),0)</f>
        <v>#REF!</v>
      </c>
      <c r="LM43" t="e" cm="1">
        <f t="array" ref="LM43">_xlfn.IFNA(VLOOKUP($A43,TRANSPOSE(#REF!),LM$2+2,FALSE),0)</f>
        <v>#REF!</v>
      </c>
      <c r="LN43" t="e" cm="1">
        <f t="array" ref="LN43">_xlfn.IFNA(VLOOKUP($A43,TRANSPOSE(#REF!),LN$2+2,FALSE),0)</f>
        <v>#REF!</v>
      </c>
      <c r="LO43" t="e" cm="1">
        <f t="array" ref="LO43">_xlfn.IFNA(VLOOKUP($A43,TRANSPOSE(#REF!),LO$2+2,FALSE),0)</f>
        <v>#REF!</v>
      </c>
      <c r="LP43" t="e" cm="1">
        <f t="array" ref="LP43">_xlfn.IFNA(VLOOKUP($A43,TRANSPOSE(#REF!),LP$2+2,FALSE),0)</f>
        <v>#REF!</v>
      </c>
      <c r="LQ43" t="e" cm="1">
        <f t="array" ref="LQ43">_xlfn.IFNA(VLOOKUP($A43,TRANSPOSE(#REF!),LQ$2+2,FALSE),0)</f>
        <v>#REF!</v>
      </c>
      <c r="LR43" t="e" cm="1">
        <f t="array" ref="LR43">_xlfn.IFNA(VLOOKUP($A43,TRANSPOSE(#REF!),LR$2+2,FALSE),0)</f>
        <v>#REF!</v>
      </c>
      <c r="LS43" t="e" cm="1">
        <f t="array" ref="LS43">_xlfn.IFNA(VLOOKUP($A43,TRANSPOSE(#REF!),LS$2+2,FALSE),0)</f>
        <v>#REF!</v>
      </c>
      <c r="LT43" t="e" cm="1">
        <f t="array" ref="LT43">_xlfn.IFNA(VLOOKUP($A43,TRANSPOSE(#REF!),LT$2+2,FALSE),0)</f>
        <v>#REF!</v>
      </c>
      <c r="LU43" t="e" cm="1">
        <f t="array" ref="LU43">_xlfn.IFNA(VLOOKUP($A43,TRANSPOSE(#REF!),LU$2+2,FALSE),0)</f>
        <v>#REF!</v>
      </c>
      <c r="LV43" t="e" cm="1">
        <f t="array" ref="LV43">_xlfn.IFNA(VLOOKUP($A43,TRANSPOSE(#REF!),LV$2+2,FALSE),0)</f>
        <v>#REF!</v>
      </c>
      <c r="LW43" t="e" cm="1">
        <f t="array" ref="LW43">_xlfn.IFNA(VLOOKUP($A43,TRANSPOSE(#REF!),LW$2+2,FALSE),0)</f>
        <v>#REF!</v>
      </c>
      <c r="LX43" t="e" cm="1">
        <f t="array" ref="LX43">_xlfn.IFNA(VLOOKUP($A43,TRANSPOSE(#REF!),LX$2+2,FALSE),0)</f>
        <v>#REF!</v>
      </c>
      <c r="LY43" t="e" cm="1">
        <f t="array" ref="LY43">_xlfn.IFNA(VLOOKUP($A43,TRANSPOSE(#REF!),LY$2+2,FALSE),0)</f>
        <v>#REF!</v>
      </c>
      <c r="LZ43" t="e" cm="1">
        <f t="array" ref="LZ43">_xlfn.IFNA(VLOOKUP($A43,TRANSPOSE(#REF!),LZ$2+2,FALSE),0)</f>
        <v>#REF!</v>
      </c>
      <c r="MA43" t="e" cm="1">
        <f t="array" ref="MA43">_xlfn.IFNA(VLOOKUP($A43,TRANSPOSE(#REF!),MA$2+2,FALSE),0)</f>
        <v>#REF!</v>
      </c>
      <c r="MB43" t="e" cm="1">
        <f t="array" ref="MB43">_xlfn.IFNA(VLOOKUP($A43,TRANSPOSE(#REF!),MB$2+2,FALSE),0)</f>
        <v>#REF!</v>
      </c>
      <c r="MC43" t="e" cm="1">
        <f t="array" ref="MC43">_xlfn.IFNA(VLOOKUP($A43,TRANSPOSE(#REF!),MC$2+2,FALSE),0)</f>
        <v>#REF!</v>
      </c>
      <c r="MD43" t="e" cm="1">
        <f t="array" ref="MD43">_xlfn.IFNA(VLOOKUP($A43,TRANSPOSE(#REF!),MD$2+2,FALSE),0)</f>
        <v>#REF!</v>
      </c>
      <c r="ME43" t="e" cm="1">
        <f t="array" ref="ME43">_xlfn.IFNA(VLOOKUP($A43,TRANSPOSE(#REF!),ME$2+2,FALSE),0)</f>
        <v>#REF!</v>
      </c>
      <c r="MF43" t="e" cm="1">
        <f t="array" ref="MF43">_xlfn.IFNA(VLOOKUP($A43,TRANSPOSE(#REF!),MF$2+2,FALSE),0)</f>
        <v>#REF!</v>
      </c>
      <c r="MG43" t="e" cm="1">
        <f t="array" ref="MG43">_xlfn.IFNA(VLOOKUP($A43,TRANSPOSE(#REF!),MG$2+2,FALSE),0)</f>
        <v>#REF!</v>
      </c>
      <c r="MH43" t="e" cm="1">
        <f t="array" ref="MH43">_xlfn.IFNA(VLOOKUP($A43,TRANSPOSE(#REF!),MH$2+2,FALSE),0)</f>
        <v>#REF!</v>
      </c>
      <c r="MI43" t="e" cm="1">
        <f t="array" ref="MI43">_xlfn.IFNA(VLOOKUP($A43,TRANSPOSE(#REF!),MI$2+2,FALSE),0)</f>
        <v>#REF!</v>
      </c>
      <c r="MJ43" t="e" cm="1">
        <f t="array" ref="MJ43">_xlfn.IFNA(VLOOKUP($A43,TRANSPOSE(#REF!),MJ$2+2,FALSE),0)</f>
        <v>#REF!</v>
      </c>
      <c r="MK43" t="e" cm="1">
        <f t="array" ref="MK43">_xlfn.IFNA(VLOOKUP($A43,TRANSPOSE(#REF!),MK$2+2,FALSE),0)</f>
        <v>#REF!</v>
      </c>
      <c r="ML43" t="e" cm="1">
        <f t="array" ref="ML43">_xlfn.IFNA(VLOOKUP($A43,TRANSPOSE(#REF!),ML$2+2,FALSE),0)</f>
        <v>#REF!</v>
      </c>
      <c r="MM43" t="e" cm="1">
        <f t="array" ref="MM43">_xlfn.IFNA(VLOOKUP($A43,TRANSPOSE(#REF!),MM$2+2,FALSE),0)</f>
        <v>#REF!</v>
      </c>
      <c r="MN43" t="e" cm="1">
        <f t="array" ref="MN43">_xlfn.IFNA(VLOOKUP($A43,TRANSPOSE(#REF!),MN$2+2,FALSE),0)</f>
        <v>#REF!</v>
      </c>
      <c r="MO43" t="e" cm="1">
        <f t="array" ref="MO43">_xlfn.IFNA(VLOOKUP($A43,TRANSPOSE(#REF!),MO$2+2,FALSE),0)</f>
        <v>#REF!</v>
      </c>
      <c r="MP43" t="e" cm="1">
        <f t="array" ref="MP43">_xlfn.IFNA(VLOOKUP($A43,TRANSPOSE(#REF!),MP$2+2,FALSE),0)</f>
        <v>#REF!</v>
      </c>
      <c r="MQ43" t="e" cm="1">
        <f t="array" ref="MQ43">_xlfn.IFNA(VLOOKUP($A43,TRANSPOSE(#REF!),MQ$2+2,FALSE),0)</f>
        <v>#REF!</v>
      </c>
      <c r="MR43" t="e" cm="1">
        <f t="array" ref="MR43">_xlfn.IFNA(VLOOKUP($A43,TRANSPOSE(#REF!),MR$2+2,FALSE),0)</f>
        <v>#REF!</v>
      </c>
      <c r="MS43" t="e" cm="1">
        <f t="array" ref="MS43">_xlfn.IFNA(VLOOKUP($A43,TRANSPOSE(#REF!),MS$2+2,FALSE),0)</f>
        <v>#REF!</v>
      </c>
      <c r="MT43" t="e" cm="1">
        <f t="array" ref="MT43">_xlfn.IFNA(VLOOKUP($A43,TRANSPOSE(#REF!),MT$2+2,FALSE),0)</f>
        <v>#REF!</v>
      </c>
      <c r="MU43" t="e" cm="1">
        <f t="array" ref="MU43">_xlfn.IFNA(VLOOKUP($A43,TRANSPOSE(#REF!),MU$2+2,FALSE),0)</f>
        <v>#REF!</v>
      </c>
      <c r="MV43" t="e" cm="1">
        <f t="array" ref="MV43">_xlfn.IFNA(VLOOKUP($A43,TRANSPOSE(#REF!),MV$2+2,FALSE),0)</f>
        <v>#REF!</v>
      </c>
      <c r="MW43" t="e" cm="1">
        <f t="array" ref="MW43">_xlfn.IFNA(VLOOKUP($A43,TRANSPOSE(#REF!),MW$2+2,FALSE),0)</f>
        <v>#REF!</v>
      </c>
      <c r="MX43" t="e" cm="1">
        <f t="array" ref="MX43">_xlfn.IFNA(VLOOKUP($A43,TRANSPOSE(#REF!),MX$2+2,FALSE),0)</f>
        <v>#REF!</v>
      </c>
      <c r="MY43" t="e" cm="1">
        <f t="array" ref="MY43">_xlfn.IFNA(VLOOKUP($A43,TRANSPOSE(#REF!),MY$2+2,FALSE),0)</f>
        <v>#REF!</v>
      </c>
      <c r="MZ43" t="e" cm="1">
        <f t="array" ref="MZ43">_xlfn.IFNA(VLOOKUP($A43,TRANSPOSE(#REF!),MZ$2+2,FALSE),0)</f>
        <v>#REF!</v>
      </c>
      <c r="NA43" t="e" cm="1">
        <f t="array" ref="NA43">_xlfn.IFNA(VLOOKUP($A43,TRANSPOSE(#REF!),NA$2+2,FALSE),0)</f>
        <v>#REF!</v>
      </c>
      <c r="NB43" t="e" cm="1">
        <f t="array" ref="NB43">_xlfn.IFNA(VLOOKUP($A43,TRANSPOSE(#REF!),NB$2+2,FALSE),0)</f>
        <v>#REF!</v>
      </c>
      <c r="NC43" t="e" cm="1">
        <f t="array" ref="NC43">_xlfn.IFNA(VLOOKUP($A43,TRANSPOSE(#REF!),NC$2+2,FALSE),0)</f>
        <v>#REF!</v>
      </c>
      <c r="ND43" t="e" cm="1">
        <f t="array" ref="ND43">_xlfn.IFNA(VLOOKUP($A43,TRANSPOSE(#REF!),ND$2+2,FALSE),0)</f>
        <v>#REF!</v>
      </c>
      <c r="NE43" t="e" cm="1">
        <f t="array" ref="NE43">_xlfn.IFNA(VLOOKUP($A43,TRANSPOSE(#REF!),NE$2+2,FALSE),0)</f>
        <v>#REF!</v>
      </c>
      <c r="NF43" t="e" cm="1">
        <f t="array" ref="NF43">_xlfn.IFNA(VLOOKUP($A43,TRANSPOSE(#REF!),NF$2+2,FALSE),0)</f>
        <v>#REF!</v>
      </c>
      <c r="NG43" t="e" cm="1">
        <f t="array" ref="NG43">_xlfn.IFNA(VLOOKUP($A43,TRANSPOSE(#REF!),NG$2+2,FALSE),0)</f>
        <v>#REF!</v>
      </c>
      <c r="NH43" t="e" cm="1">
        <f t="array" ref="NH43">_xlfn.IFNA(VLOOKUP($A43,TRANSPOSE(#REF!),NH$2+2,FALSE),0)</f>
        <v>#REF!</v>
      </c>
      <c r="NI43" t="e" cm="1">
        <f t="array" ref="NI43">_xlfn.IFNA(VLOOKUP($A43,TRANSPOSE(#REF!),NI$2+2,FALSE),0)</f>
        <v>#REF!</v>
      </c>
      <c r="NJ43" t="e" cm="1">
        <f t="array" ref="NJ43">_xlfn.IFNA(VLOOKUP($A43,TRANSPOSE(#REF!),NJ$2+2,FALSE),0)</f>
        <v>#REF!</v>
      </c>
      <c r="NL43" t="e">
        <f t="shared" si="0"/>
        <v>#REF!</v>
      </c>
      <c r="NM43" t="e">
        <f t="shared" si="1"/>
        <v>#REF!</v>
      </c>
    </row>
    <row r="44" spans="1:377" x14ac:dyDescent="0.3">
      <c r="A44" t="str">
        <v>PDE02_09</v>
      </c>
      <c r="B44" t="str">
        <v>Elektriciteit</v>
      </c>
      <c r="C44" t="str">
        <v>Conversion</v>
      </c>
      <c r="D44" t="str">
        <v>Power DE</v>
      </c>
      <c r="E44" t="str">
        <v>Generation</v>
      </c>
      <c r="F44" t="str">
        <v>Electricity DE</v>
      </c>
      <c r="G44" t="str">
        <v>Electricity from Waste- Power DE</v>
      </c>
      <c r="H44" t="str">
        <v>[GW]</v>
      </c>
      <c r="I44">
        <f>_xlfn.IFNA(VLOOKUP(A44,'[1]PASTE Cap_Investment'!A:B,2,FALSE),0)</f>
        <v>0</v>
      </c>
      <c r="J44" t="e" cm="1">
        <f t="array" ref="J44">_xlfn.IFNA(VLOOKUP($A44,TRANSPOSE(#REF!),J$2+2,FALSE),0)</f>
        <v>#REF!</v>
      </c>
      <c r="K44" t="e" cm="1">
        <f t="array" ref="K44">_xlfn.IFNA(VLOOKUP($A44,TRANSPOSE(#REF!),K$2+2,FALSE),0)</f>
        <v>#REF!</v>
      </c>
      <c r="L44" t="e" cm="1">
        <f t="array" ref="L44">_xlfn.IFNA(VLOOKUP($A44,TRANSPOSE(#REF!),L$2+2,FALSE),0)</f>
        <v>#REF!</v>
      </c>
      <c r="M44" t="e" cm="1">
        <f t="array" ref="M44">_xlfn.IFNA(VLOOKUP($A44,TRANSPOSE(#REF!),M$2+2,FALSE),0)</f>
        <v>#REF!</v>
      </c>
      <c r="N44" t="e" cm="1">
        <f t="array" ref="N44">_xlfn.IFNA(VLOOKUP($A44,TRANSPOSE(#REF!),N$2+2,FALSE),0)</f>
        <v>#REF!</v>
      </c>
      <c r="O44" t="e" cm="1">
        <f t="array" ref="O44">_xlfn.IFNA(VLOOKUP($A44,TRANSPOSE(#REF!),O$2+2,FALSE),0)</f>
        <v>#REF!</v>
      </c>
      <c r="P44" t="e" cm="1">
        <f t="array" ref="P44">_xlfn.IFNA(VLOOKUP($A44,TRANSPOSE(#REF!),P$2+2,FALSE),0)</f>
        <v>#REF!</v>
      </c>
      <c r="Q44" t="e" cm="1">
        <f t="array" ref="Q44">_xlfn.IFNA(VLOOKUP($A44,TRANSPOSE(#REF!),Q$2+2,FALSE),0)</f>
        <v>#REF!</v>
      </c>
      <c r="R44" t="e" cm="1">
        <f t="array" ref="R44">_xlfn.IFNA(VLOOKUP($A44,TRANSPOSE(#REF!),R$2+2,FALSE),0)</f>
        <v>#REF!</v>
      </c>
      <c r="S44" t="e" cm="1">
        <f t="array" ref="S44">_xlfn.IFNA(VLOOKUP($A44,TRANSPOSE(#REF!),S$2+2,FALSE),0)</f>
        <v>#REF!</v>
      </c>
      <c r="T44" t="e" cm="1">
        <f t="array" ref="T44">_xlfn.IFNA(VLOOKUP($A44,TRANSPOSE(#REF!),T$2+2,FALSE),0)</f>
        <v>#REF!</v>
      </c>
      <c r="U44" t="e" cm="1">
        <f t="array" ref="U44">_xlfn.IFNA(VLOOKUP($A44,TRANSPOSE(#REF!),U$2+2,FALSE),0)</f>
        <v>#REF!</v>
      </c>
      <c r="V44" t="e" cm="1">
        <f t="array" ref="V44">_xlfn.IFNA(VLOOKUP($A44,TRANSPOSE(#REF!),V$2+2,FALSE),0)</f>
        <v>#REF!</v>
      </c>
      <c r="W44" t="e" cm="1">
        <f t="array" ref="W44">_xlfn.IFNA(VLOOKUP($A44,TRANSPOSE(#REF!),W$2+2,FALSE),0)</f>
        <v>#REF!</v>
      </c>
      <c r="X44" t="e" cm="1">
        <f t="array" ref="X44">_xlfn.IFNA(VLOOKUP($A44,TRANSPOSE(#REF!),X$2+2,FALSE),0)</f>
        <v>#REF!</v>
      </c>
      <c r="Y44" t="e" cm="1">
        <f t="array" ref="Y44">_xlfn.IFNA(VLOOKUP($A44,TRANSPOSE(#REF!),Y$2+2,FALSE),0)</f>
        <v>#REF!</v>
      </c>
      <c r="Z44" t="e" cm="1">
        <f t="array" ref="Z44">_xlfn.IFNA(VLOOKUP($A44,TRANSPOSE(#REF!),Z$2+2,FALSE),0)</f>
        <v>#REF!</v>
      </c>
      <c r="AA44" t="e" cm="1">
        <f t="array" ref="AA44">_xlfn.IFNA(VLOOKUP($A44,TRANSPOSE(#REF!),AA$2+2,FALSE),0)</f>
        <v>#REF!</v>
      </c>
      <c r="AB44" t="e" cm="1">
        <f t="array" ref="AB44">_xlfn.IFNA(VLOOKUP($A44,TRANSPOSE(#REF!),AB$2+2,FALSE),0)</f>
        <v>#REF!</v>
      </c>
      <c r="AC44" t="e" cm="1">
        <f t="array" ref="AC44">_xlfn.IFNA(VLOOKUP($A44,TRANSPOSE(#REF!),AC$2+2,FALSE),0)</f>
        <v>#REF!</v>
      </c>
      <c r="AD44" t="e" cm="1">
        <f t="array" ref="AD44">_xlfn.IFNA(VLOOKUP($A44,TRANSPOSE(#REF!),AD$2+2,FALSE),0)</f>
        <v>#REF!</v>
      </c>
      <c r="AE44" t="e" cm="1">
        <f t="array" ref="AE44">_xlfn.IFNA(VLOOKUP($A44,TRANSPOSE(#REF!),AE$2+2,FALSE),0)</f>
        <v>#REF!</v>
      </c>
      <c r="AF44" t="e" cm="1">
        <f t="array" ref="AF44">_xlfn.IFNA(VLOOKUP($A44,TRANSPOSE(#REF!),AF$2+2,FALSE),0)</f>
        <v>#REF!</v>
      </c>
      <c r="AG44" t="e" cm="1">
        <f t="array" ref="AG44">_xlfn.IFNA(VLOOKUP($A44,TRANSPOSE(#REF!),AG$2+2,FALSE),0)</f>
        <v>#REF!</v>
      </c>
      <c r="AH44" t="e" cm="1">
        <f t="array" ref="AH44">_xlfn.IFNA(VLOOKUP($A44,TRANSPOSE(#REF!),AH$2+2,FALSE),0)</f>
        <v>#REF!</v>
      </c>
      <c r="AI44" t="e" cm="1">
        <f t="array" ref="AI44">_xlfn.IFNA(VLOOKUP($A44,TRANSPOSE(#REF!),AI$2+2,FALSE),0)</f>
        <v>#REF!</v>
      </c>
      <c r="AJ44" t="e" cm="1">
        <f t="array" ref="AJ44">_xlfn.IFNA(VLOOKUP($A44,TRANSPOSE(#REF!),AJ$2+2,FALSE),0)</f>
        <v>#REF!</v>
      </c>
      <c r="AK44" t="e" cm="1">
        <f t="array" ref="AK44">_xlfn.IFNA(VLOOKUP($A44,TRANSPOSE(#REF!),AK$2+2,FALSE),0)</f>
        <v>#REF!</v>
      </c>
      <c r="AL44" t="e" cm="1">
        <f t="array" ref="AL44">_xlfn.IFNA(VLOOKUP($A44,TRANSPOSE(#REF!),AL$2+2,FALSE),0)</f>
        <v>#REF!</v>
      </c>
      <c r="AM44" t="e" cm="1">
        <f t="array" ref="AM44">_xlfn.IFNA(VLOOKUP($A44,TRANSPOSE(#REF!),AM$2+2,FALSE),0)</f>
        <v>#REF!</v>
      </c>
      <c r="AN44" t="e" cm="1">
        <f t="array" ref="AN44">_xlfn.IFNA(VLOOKUP($A44,TRANSPOSE(#REF!),AN$2+2,FALSE),0)</f>
        <v>#REF!</v>
      </c>
      <c r="AO44" t="e" cm="1">
        <f t="array" ref="AO44">_xlfn.IFNA(VLOOKUP($A44,TRANSPOSE(#REF!),AO$2+2,FALSE),0)</f>
        <v>#REF!</v>
      </c>
      <c r="AP44" t="e" cm="1">
        <f t="array" ref="AP44">_xlfn.IFNA(VLOOKUP($A44,TRANSPOSE(#REF!),AP$2+2,FALSE),0)</f>
        <v>#REF!</v>
      </c>
      <c r="AQ44" t="e" cm="1">
        <f t="array" ref="AQ44">_xlfn.IFNA(VLOOKUP($A44,TRANSPOSE(#REF!),AQ$2+2,FALSE),0)</f>
        <v>#REF!</v>
      </c>
      <c r="AR44" t="e" cm="1">
        <f t="array" ref="AR44">_xlfn.IFNA(VLOOKUP($A44,TRANSPOSE(#REF!),AR$2+2,FALSE),0)</f>
        <v>#REF!</v>
      </c>
      <c r="AS44" t="e" cm="1">
        <f t="array" ref="AS44">_xlfn.IFNA(VLOOKUP($A44,TRANSPOSE(#REF!),AS$2+2,FALSE),0)</f>
        <v>#REF!</v>
      </c>
      <c r="AT44" t="e" cm="1">
        <f t="array" ref="AT44">_xlfn.IFNA(VLOOKUP($A44,TRANSPOSE(#REF!),AT$2+2,FALSE),0)</f>
        <v>#REF!</v>
      </c>
      <c r="AU44" t="e" cm="1">
        <f t="array" ref="AU44">_xlfn.IFNA(VLOOKUP($A44,TRANSPOSE(#REF!),AU$2+2,FALSE),0)</f>
        <v>#REF!</v>
      </c>
      <c r="AV44" t="e" cm="1">
        <f t="array" ref="AV44">_xlfn.IFNA(VLOOKUP($A44,TRANSPOSE(#REF!),AV$2+2,FALSE),0)</f>
        <v>#REF!</v>
      </c>
      <c r="AW44" t="e" cm="1">
        <f t="array" ref="AW44">_xlfn.IFNA(VLOOKUP($A44,TRANSPOSE(#REF!),AW$2+2,FALSE),0)</f>
        <v>#REF!</v>
      </c>
      <c r="AX44" t="e" cm="1">
        <f t="array" ref="AX44">_xlfn.IFNA(VLOOKUP($A44,TRANSPOSE(#REF!),AX$2+2,FALSE),0)</f>
        <v>#REF!</v>
      </c>
      <c r="AY44" t="e" cm="1">
        <f t="array" ref="AY44">_xlfn.IFNA(VLOOKUP($A44,TRANSPOSE(#REF!),AY$2+2,FALSE),0)</f>
        <v>#REF!</v>
      </c>
      <c r="AZ44" t="e" cm="1">
        <f t="array" ref="AZ44">_xlfn.IFNA(VLOOKUP($A44,TRANSPOSE(#REF!),AZ$2+2,FALSE),0)</f>
        <v>#REF!</v>
      </c>
      <c r="BA44" t="e" cm="1">
        <f t="array" ref="BA44">_xlfn.IFNA(VLOOKUP($A44,TRANSPOSE(#REF!),BA$2+2,FALSE),0)</f>
        <v>#REF!</v>
      </c>
      <c r="BB44" t="e" cm="1">
        <f t="array" ref="BB44">_xlfn.IFNA(VLOOKUP($A44,TRANSPOSE(#REF!),BB$2+2,FALSE),0)</f>
        <v>#REF!</v>
      </c>
      <c r="BC44" t="e" cm="1">
        <f t="array" ref="BC44">_xlfn.IFNA(VLOOKUP($A44,TRANSPOSE(#REF!),BC$2+2,FALSE),0)</f>
        <v>#REF!</v>
      </c>
      <c r="BD44" t="e" cm="1">
        <f t="array" ref="BD44">_xlfn.IFNA(VLOOKUP($A44,TRANSPOSE(#REF!),BD$2+2,FALSE),0)</f>
        <v>#REF!</v>
      </c>
      <c r="BE44" t="e" cm="1">
        <f t="array" ref="BE44">_xlfn.IFNA(VLOOKUP($A44,TRANSPOSE(#REF!),BE$2+2,FALSE),0)</f>
        <v>#REF!</v>
      </c>
      <c r="BF44" t="e" cm="1">
        <f t="array" ref="BF44">_xlfn.IFNA(VLOOKUP($A44,TRANSPOSE(#REF!),BF$2+2,FALSE),0)</f>
        <v>#REF!</v>
      </c>
      <c r="BG44" t="e" cm="1">
        <f t="array" ref="BG44">_xlfn.IFNA(VLOOKUP($A44,TRANSPOSE(#REF!),BG$2+2,FALSE),0)</f>
        <v>#REF!</v>
      </c>
      <c r="BH44" t="e" cm="1">
        <f t="array" ref="BH44">_xlfn.IFNA(VLOOKUP($A44,TRANSPOSE(#REF!),BH$2+2,FALSE),0)</f>
        <v>#REF!</v>
      </c>
      <c r="BI44" t="e" cm="1">
        <f t="array" ref="BI44">_xlfn.IFNA(VLOOKUP($A44,TRANSPOSE(#REF!),BI$2+2,FALSE),0)</f>
        <v>#REF!</v>
      </c>
      <c r="BJ44" t="e" cm="1">
        <f t="array" ref="BJ44">_xlfn.IFNA(VLOOKUP($A44,TRANSPOSE(#REF!),BJ$2+2,FALSE),0)</f>
        <v>#REF!</v>
      </c>
      <c r="BK44" t="e" cm="1">
        <f t="array" ref="BK44">_xlfn.IFNA(VLOOKUP($A44,TRANSPOSE(#REF!),BK$2+2,FALSE),0)</f>
        <v>#REF!</v>
      </c>
      <c r="BL44" t="e" cm="1">
        <f t="array" ref="BL44">_xlfn.IFNA(VLOOKUP($A44,TRANSPOSE(#REF!),BL$2+2,FALSE),0)</f>
        <v>#REF!</v>
      </c>
      <c r="BM44" t="e" cm="1">
        <f t="array" ref="BM44">_xlfn.IFNA(VLOOKUP($A44,TRANSPOSE(#REF!),BM$2+2,FALSE),0)</f>
        <v>#REF!</v>
      </c>
      <c r="BN44" t="e" cm="1">
        <f t="array" ref="BN44">_xlfn.IFNA(VLOOKUP($A44,TRANSPOSE(#REF!),BN$2+2,FALSE),0)</f>
        <v>#REF!</v>
      </c>
      <c r="BO44" t="e" cm="1">
        <f t="array" ref="BO44">_xlfn.IFNA(VLOOKUP($A44,TRANSPOSE(#REF!),BO$2+2,FALSE),0)</f>
        <v>#REF!</v>
      </c>
      <c r="BP44" t="e" cm="1">
        <f t="array" ref="BP44">_xlfn.IFNA(VLOOKUP($A44,TRANSPOSE(#REF!),BP$2+2,FALSE),0)</f>
        <v>#REF!</v>
      </c>
      <c r="BQ44" t="e" cm="1">
        <f t="array" ref="BQ44">_xlfn.IFNA(VLOOKUP($A44,TRANSPOSE(#REF!),BQ$2+2,FALSE),0)</f>
        <v>#REF!</v>
      </c>
      <c r="BR44" t="e" cm="1">
        <f t="array" ref="BR44">_xlfn.IFNA(VLOOKUP($A44,TRANSPOSE(#REF!),BR$2+2,FALSE),0)</f>
        <v>#REF!</v>
      </c>
      <c r="BS44" t="e" cm="1">
        <f t="array" ref="BS44">_xlfn.IFNA(VLOOKUP($A44,TRANSPOSE(#REF!),BS$2+2,FALSE),0)</f>
        <v>#REF!</v>
      </c>
      <c r="BT44" t="e" cm="1">
        <f t="array" ref="BT44">_xlfn.IFNA(VLOOKUP($A44,TRANSPOSE(#REF!),BT$2+2,FALSE),0)</f>
        <v>#REF!</v>
      </c>
      <c r="BU44" t="e" cm="1">
        <f t="array" ref="BU44">_xlfn.IFNA(VLOOKUP($A44,TRANSPOSE(#REF!),BU$2+2,FALSE),0)</f>
        <v>#REF!</v>
      </c>
      <c r="BV44" t="e" cm="1">
        <f t="array" ref="BV44">_xlfn.IFNA(VLOOKUP($A44,TRANSPOSE(#REF!),BV$2+2,FALSE),0)</f>
        <v>#REF!</v>
      </c>
      <c r="BW44" t="e" cm="1">
        <f t="array" ref="BW44">_xlfn.IFNA(VLOOKUP($A44,TRANSPOSE(#REF!),BW$2+2,FALSE),0)</f>
        <v>#REF!</v>
      </c>
      <c r="BX44" t="e" cm="1">
        <f t="array" ref="BX44">_xlfn.IFNA(VLOOKUP($A44,TRANSPOSE(#REF!),BX$2+2,FALSE),0)</f>
        <v>#REF!</v>
      </c>
      <c r="BY44" t="e" cm="1">
        <f t="array" ref="BY44">_xlfn.IFNA(VLOOKUP($A44,TRANSPOSE(#REF!),BY$2+2,FALSE),0)</f>
        <v>#REF!</v>
      </c>
      <c r="BZ44" t="e" cm="1">
        <f t="array" ref="BZ44">_xlfn.IFNA(VLOOKUP($A44,TRANSPOSE(#REF!),BZ$2+2,FALSE),0)</f>
        <v>#REF!</v>
      </c>
      <c r="CA44" t="e" cm="1">
        <f t="array" ref="CA44">_xlfn.IFNA(VLOOKUP($A44,TRANSPOSE(#REF!),CA$2+2,FALSE),0)</f>
        <v>#REF!</v>
      </c>
      <c r="CB44" t="e" cm="1">
        <f t="array" ref="CB44">_xlfn.IFNA(VLOOKUP($A44,TRANSPOSE(#REF!),CB$2+2,FALSE),0)</f>
        <v>#REF!</v>
      </c>
      <c r="CC44" t="e" cm="1">
        <f t="array" ref="CC44">_xlfn.IFNA(VLOOKUP($A44,TRANSPOSE(#REF!),CC$2+2,FALSE),0)</f>
        <v>#REF!</v>
      </c>
      <c r="CD44" t="e" cm="1">
        <f t="array" ref="CD44">_xlfn.IFNA(VLOOKUP($A44,TRANSPOSE(#REF!),CD$2+2,FALSE),0)</f>
        <v>#REF!</v>
      </c>
      <c r="CE44" t="e" cm="1">
        <f t="array" ref="CE44">_xlfn.IFNA(VLOOKUP($A44,TRANSPOSE(#REF!),CE$2+2,FALSE),0)</f>
        <v>#REF!</v>
      </c>
      <c r="CF44" t="e" cm="1">
        <f t="array" ref="CF44">_xlfn.IFNA(VLOOKUP($A44,TRANSPOSE(#REF!),CF$2+2,FALSE),0)</f>
        <v>#REF!</v>
      </c>
      <c r="CG44" t="e" cm="1">
        <f t="array" ref="CG44">_xlfn.IFNA(VLOOKUP($A44,TRANSPOSE(#REF!),CG$2+2,FALSE),0)</f>
        <v>#REF!</v>
      </c>
      <c r="CH44" t="e" cm="1">
        <f t="array" ref="CH44">_xlfn.IFNA(VLOOKUP($A44,TRANSPOSE(#REF!),CH$2+2,FALSE),0)</f>
        <v>#REF!</v>
      </c>
      <c r="CI44" t="e" cm="1">
        <f t="array" ref="CI44">_xlfn.IFNA(VLOOKUP($A44,TRANSPOSE(#REF!),CI$2+2,FALSE),0)</f>
        <v>#REF!</v>
      </c>
      <c r="CJ44" t="e" cm="1">
        <f t="array" ref="CJ44">_xlfn.IFNA(VLOOKUP($A44,TRANSPOSE(#REF!),CJ$2+2,FALSE),0)</f>
        <v>#REF!</v>
      </c>
      <c r="CK44" t="e" cm="1">
        <f t="array" ref="CK44">_xlfn.IFNA(VLOOKUP($A44,TRANSPOSE(#REF!),CK$2+2,FALSE),0)</f>
        <v>#REF!</v>
      </c>
      <c r="CL44" t="e" cm="1">
        <f t="array" ref="CL44">_xlfn.IFNA(VLOOKUP($A44,TRANSPOSE(#REF!),CL$2+2,FALSE),0)</f>
        <v>#REF!</v>
      </c>
      <c r="CM44" t="e" cm="1">
        <f t="array" ref="CM44">_xlfn.IFNA(VLOOKUP($A44,TRANSPOSE(#REF!),CM$2+2,FALSE),0)</f>
        <v>#REF!</v>
      </c>
      <c r="CN44" t="e" cm="1">
        <f t="array" ref="CN44">_xlfn.IFNA(VLOOKUP($A44,TRANSPOSE(#REF!),CN$2+2,FALSE),0)</f>
        <v>#REF!</v>
      </c>
      <c r="CO44" t="e" cm="1">
        <f t="array" ref="CO44">_xlfn.IFNA(VLOOKUP($A44,TRANSPOSE(#REF!),CO$2+2,FALSE),0)</f>
        <v>#REF!</v>
      </c>
      <c r="CP44" t="e" cm="1">
        <f t="array" ref="CP44">_xlfn.IFNA(VLOOKUP($A44,TRANSPOSE(#REF!),CP$2+2,FALSE),0)</f>
        <v>#REF!</v>
      </c>
      <c r="CQ44" t="e" cm="1">
        <f t="array" ref="CQ44">_xlfn.IFNA(VLOOKUP($A44,TRANSPOSE(#REF!),CQ$2+2,FALSE),0)</f>
        <v>#REF!</v>
      </c>
      <c r="CR44" t="e" cm="1">
        <f t="array" ref="CR44">_xlfn.IFNA(VLOOKUP($A44,TRANSPOSE(#REF!),CR$2+2,FALSE),0)</f>
        <v>#REF!</v>
      </c>
      <c r="CS44" t="e" cm="1">
        <f t="array" ref="CS44">_xlfn.IFNA(VLOOKUP($A44,TRANSPOSE(#REF!),CS$2+2,FALSE),0)</f>
        <v>#REF!</v>
      </c>
      <c r="CT44" t="e" cm="1">
        <f t="array" ref="CT44">_xlfn.IFNA(VLOOKUP($A44,TRANSPOSE(#REF!),CT$2+2,FALSE),0)</f>
        <v>#REF!</v>
      </c>
      <c r="CU44" t="e" cm="1">
        <f t="array" ref="CU44">_xlfn.IFNA(VLOOKUP($A44,TRANSPOSE(#REF!),CU$2+2,FALSE),0)</f>
        <v>#REF!</v>
      </c>
      <c r="CV44" t="e" cm="1">
        <f t="array" ref="CV44">_xlfn.IFNA(VLOOKUP($A44,TRANSPOSE(#REF!),CV$2+2,FALSE),0)</f>
        <v>#REF!</v>
      </c>
      <c r="CW44" t="e" cm="1">
        <f t="array" ref="CW44">_xlfn.IFNA(VLOOKUP($A44,TRANSPOSE(#REF!),CW$2+2,FALSE),0)</f>
        <v>#REF!</v>
      </c>
      <c r="CX44" t="e" cm="1">
        <f t="array" ref="CX44">_xlfn.IFNA(VLOOKUP($A44,TRANSPOSE(#REF!),CX$2+2,FALSE),0)</f>
        <v>#REF!</v>
      </c>
      <c r="CY44" t="e" cm="1">
        <f t="array" ref="CY44">_xlfn.IFNA(VLOOKUP($A44,TRANSPOSE(#REF!),CY$2+2,FALSE),0)</f>
        <v>#REF!</v>
      </c>
      <c r="CZ44" t="e" cm="1">
        <f t="array" ref="CZ44">_xlfn.IFNA(VLOOKUP($A44,TRANSPOSE(#REF!),CZ$2+2,FALSE),0)</f>
        <v>#REF!</v>
      </c>
      <c r="DA44" t="e" cm="1">
        <f t="array" ref="DA44">_xlfn.IFNA(VLOOKUP($A44,TRANSPOSE(#REF!),DA$2+2,FALSE),0)</f>
        <v>#REF!</v>
      </c>
      <c r="DB44" t="e" cm="1">
        <f t="array" ref="DB44">_xlfn.IFNA(VLOOKUP($A44,TRANSPOSE(#REF!),DB$2+2,FALSE),0)</f>
        <v>#REF!</v>
      </c>
      <c r="DC44" t="e" cm="1">
        <f t="array" ref="DC44">_xlfn.IFNA(VLOOKUP($A44,TRANSPOSE(#REF!),DC$2+2,FALSE),0)</f>
        <v>#REF!</v>
      </c>
      <c r="DD44" t="e" cm="1">
        <f t="array" ref="DD44">_xlfn.IFNA(VLOOKUP($A44,TRANSPOSE(#REF!),DD$2+2,FALSE),0)</f>
        <v>#REF!</v>
      </c>
      <c r="DE44" t="e" cm="1">
        <f t="array" ref="DE44">_xlfn.IFNA(VLOOKUP($A44,TRANSPOSE(#REF!),DE$2+2,FALSE),0)</f>
        <v>#REF!</v>
      </c>
      <c r="DF44" t="e" cm="1">
        <f t="array" ref="DF44">_xlfn.IFNA(VLOOKUP($A44,TRANSPOSE(#REF!),DF$2+2,FALSE),0)</f>
        <v>#REF!</v>
      </c>
      <c r="DG44" t="e" cm="1">
        <f t="array" ref="DG44">_xlfn.IFNA(VLOOKUP($A44,TRANSPOSE(#REF!),DG$2+2,FALSE),0)</f>
        <v>#REF!</v>
      </c>
      <c r="DH44" t="e" cm="1">
        <f t="array" ref="DH44">_xlfn.IFNA(VLOOKUP($A44,TRANSPOSE(#REF!),DH$2+2,FALSE),0)</f>
        <v>#REF!</v>
      </c>
      <c r="DI44" t="e" cm="1">
        <f t="array" ref="DI44">_xlfn.IFNA(VLOOKUP($A44,TRANSPOSE(#REF!),DI$2+2,FALSE),0)</f>
        <v>#REF!</v>
      </c>
      <c r="DJ44" t="e" cm="1">
        <f t="array" ref="DJ44">_xlfn.IFNA(VLOOKUP($A44,TRANSPOSE(#REF!),DJ$2+2,FALSE),0)</f>
        <v>#REF!</v>
      </c>
      <c r="DK44" t="e" cm="1">
        <f t="array" ref="DK44">_xlfn.IFNA(VLOOKUP($A44,TRANSPOSE(#REF!),DK$2+2,FALSE),0)</f>
        <v>#REF!</v>
      </c>
      <c r="DL44" t="e" cm="1">
        <f t="array" ref="DL44">_xlfn.IFNA(VLOOKUP($A44,TRANSPOSE(#REF!),DL$2+2,FALSE),0)</f>
        <v>#REF!</v>
      </c>
      <c r="DM44" t="e" cm="1">
        <f t="array" ref="DM44">_xlfn.IFNA(VLOOKUP($A44,TRANSPOSE(#REF!),DM$2+2,FALSE),0)</f>
        <v>#REF!</v>
      </c>
      <c r="DN44" t="e" cm="1">
        <f t="array" ref="DN44">_xlfn.IFNA(VLOOKUP($A44,TRANSPOSE(#REF!),DN$2+2,FALSE),0)</f>
        <v>#REF!</v>
      </c>
      <c r="DO44" t="e" cm="1">
        <f t="array" ref="DO44">_xlfn.IFNA(VLOOKUP($A44,TRANSPOSE(#REF!),DO$2+2,FALSE),0)</f>
        <v>#REF!</v>
      </c>
      <c r="DP44" t="e" cm="1">
        <f t="array" ref="DP44">_xlfn.IFNA(VLOOKUP($A44,TRANSPOSE(#REF!),DP$2+2,FALSE),0)</f>
        <v>#REF!</v>
      </c>
      <c r="DQ44" t="e" cm="1">
        <f t="array" ref="DQ44">_xlfn.IFNA(VLOOKUP($A44,TRANSPOSE(#REF!),DQ$2+2,FALSE),0)</f>
        <v>#REF!</v>
      </c>
      <c r="DR44" t="e" cm="1">
        <f t="array" ref="DR44">_xlfn.IFNA(VLOOKUP($A44,TRANSPOSE(#REF!),DR$2+2,FALSE),0)</f>
        <v>#REF!</v>
      </c>
      <c r="DS44" t="e" cm="1">
        <f t="array" ref="DS44">_xlfn.IFNA(VLOOKUP($A44,TRANSPOSE(#REF!),DS$2+2,FALSE),0)</f>
        <v>#REF!</v>
      </c>
      <c r="DT44" t="e" cm="1">
        <f t="array" ref="DT44">_xlfn.IFNA(VLOOKUP($A44,TRANSPOSE(#REF!),DT$2+2,FALSE),0)</f>
        <v>#REF!</v>
      </c>
      <c r="DU44" t="e" cm="1">
        <f t="array" ref="DU44">_xlfn.IFNA(VLOOKUP($A44,TRANSPOSE(#REF!),DU$2+2,FALSE),0)</f>
        <v>#REF!</v>
      </c>
      <c r="DV44" t="e" cm="1">
        <f t="array" ref="DV44">_xlfn.IFNA(VLOOKUP($A44,TRANSPOSE(#REF!),DV$2+2,FALSE),0)</f>
        <v>#REF!</v>
      </c>
      <c r="DW44" t="e" cm="1">
        <f t="array" ref="DW44">_xlfn.IFNA(VLOOKUP($A44,TRANSPOSE(#REF!),DW$2+2,FALSE),0)</f>
        <v>#REF!</v>
      </c>
      <c r="DX44" t="e" cm="1">
        <f t="array" ref="DX44">_xlfn.IFNA(VLOOKUP($A44,TRANSPOSE(#REF!),DX$2+2,FALSE),0)</f>
        <v>#REF!</v>
      </c>
      <c r="DY44" t="e" cm="1">
        <f t="array" ref="DY44">_xlfn.IFNA(VLOOKUP($A44,TRANSPOSE(#REF!),DY$2+2,FALSE),0)</f>
        <v>#REF!</v>
      </c>
      <c r="DZ44" t="e" cm="1">
        <f t="array" ref="DZ44">_xlfn.IFNA(VLOOKUP($A44,TRANSPOSE(#REF!),DZ$2+2,FALSE),0)</f>
        <v>#REF!</v>
      </c>
      <c r="EA44" t="e" cm="1">
        <f t="array" ref="EA44">_xlfn.IFNA(VLOOKUP($A44,TRANSPOSE(#REF!),EA$2+2,FALSE),0)</f>
        <v>#REF!</v>
      </c>
      <c r="EB44" t="e" cm="1">
        <f t="array" ref="EB44">_xlfn.IFNA(VLOOKUP($A44,TRANSPOSE(#REF!),EB$2+2,FALSE),0)</f>
        <v>#REF!</v>
      </c>
      <c r="EC44" t="e" cm="1">
        <f t="array" ref="EC44">_xlfn.IFNA(VLOOKUP($A44,TRANSPOSE(#REF!),EC$2+2,FALSE),0)</f>
        <v>#REF!</v>
      </c>
      <c r="ED44" t="e" cm="1">
        <f t="array" ref="ED44">_xlfn.IFNA(VLOOKUP($A44,TRANSPOSE(#REF!),ED$2+2,FALSE),0)</f>
        <v>#REF!</v>
      </c>
      <c r="EE44" t="e" cm="1">
        <f t="array" ref="EE44">_xlfn.IFNA(VLOOKUP($A44,TRANSPOSE(#REF!),EE$2+2,FALSE),0)</f>
        <v>#REF!</v>
      </c>
      <c r="EF44" t="e" cm="1">
        <f t="array" ref="EF44">_xlfn.IFNA(VLOOKUP($A44,TRANSPOSE(#REF!),EF$2+2,FALSE),0)</f>
        <v>#REF!</v>
      </c>
      <c r="EG44" t="e" cm="1">
        <f t="array" ref="EG44">_xlfn.IFNA(VLOOKUP($A44,TRANSPOSE(#REF!),EG$2+2,FALSE),0)</f>
        <v>#REF!</v>
      </c>
      <c r="EH44" t="e" cm="1">
        <f t="array" ref="EH44">_xlfn.IFNA(VLOOKUP($A44,TRANSPOSE(#REF!),EH$2+2,FALSE),0)</f>
        <v>#REF!</v>
      </c>
      <c r="EI44" t="e" cm="1">
        <f t="array" ref="EI44">_xlfn.IFNA(VLOOKUP($A44,TRANSPOSE(#REF!),EI$2+2,FALSE),0)</f>
        <v>#REF!</v>
      </c>
      <c r="EJ44" t="e" cm="1">
        <f t="array" ref="EJ44">_xlfn.IFNA(VLOOKUP($A44,TRANSPOSE(#REF!),EJ$2+2,FALSE),0)</f>
        <v>#REF!</v>
      </c>
      <c r="EK44" t="e" cm="1">
        <f t="array" ref="EK44">_xlfn.IFNA(VLOOKUP($A44,TRANSPOSE(#REF!),EK$2+2,FALSE),0)</f>
        <v>#REF!</v>
      </c>
      <c r="EL44" t="e" cm="1">
        <f t="array" ref="EL44">_xlfn.IFNA(VLOOKUP($A44,TRANSPOSE(#REF!),EL$2+2,FALSE),0)</f>
        <v>#REF!</v>
      </c>
      <c r="EM44" t="e" cm="1">
        <f t="array" ref="EM44">_xlfn.IFNA(VLOOKUP($A44,TRANSPOSE(#REF!),EM$2+2,FALSE),0)</f>
        <v>#REF!</v>
      </c>
      <c r="EN44" t="e" cm="1">
        <f t="array" ref="EN44">_xlfn.IFNA(VLOOKUP($A44,TRANSPOSE(#REF!),EN$2+2,FALSE),0)</f>
        <v>#REF!</v>
      </c>
      <c r="EO44" t="e" cm="1">
        <f t="array" ref="EO44">_xlfn.IFNA(VLOOKUP($A44,TRANSPOSE(#REF!),EO$2+2,FALSE),0)</f>
        <v>#REF!</v>
      </c>
      <c r="EP44" t="e" cm="1">
        <f t="array" ref="EP44">_xlfn.IFNA(VLOOKUP($A44,TRANSPOSE(#REF!),EP$2+2,FALSE),0)</f>
        <v>#REF!</v>
      </c>
      <c r="EQ44" t="e" cm="1">
        <f t="array" ref="EQ44">_xlfn.IFNA(VLOOKUP($A44,TRANSPOSE(#REF!),EQ$2+2,FALSE),0)</f>
        <v>#REF!</v>
      </c>
      <c r="ER44" t="e" cm="1">
        <f t="array" ref="ER44">_xlfn.IFNA(VLOOKUP($A44,TRANSPOSE(#REF!),ER$2+2,FALSE),0)</f>
        <v>#REF!</v>
      </c>
      <c r="ES44" t="e" cm="1">
        <f t="array" ref="ES44">_xlfn.IFNA(VLOOKUP($A44,TRANSPOSE(#REF!),ES$2+2,FALSE),0)</f>
        <v>#REF!</v>
      </c>
      <c r="ET44" t="e" cm="1">
        <f t="array" ref="ET44">_xlfn.IFNA(VLOOKUP($A44,TRANSPOSE(#REF!),ET$2+2,FALSE),0)</f>
        <v>#REF!</v>
      </c>
      <c r="EU44" t="e" cm="1">
        <f t="array" ref="EU44">_xlfn.IFNA(VLOOKUP($A44,TRANSPOSE(#REF!),EU$2+2,FALSE),0)</f>
        <v>#REF!</v>
      </c>
      <c r="EV44" t="e" cm="1">
        <f t="array" ref="EV44">_xlfn.IFNA(VLOOKUP($A44,TRANSPOSE(#REF!),EV$2+2,FALSE),0)</f>
        <v>#REF!</v>
      </c>
      <c r="EW44" t="e" cm="1">
        <f t="array" ref="EW44">_xlfn.IFNA(VLOOKUP($A44,TRANSPOSE(#REF!),EW$2+2,FALSE),0)</f>
        <v>#REF!</v>
      </c>
      <c r="EX44" t="e" cm="1">
        <f t="array" ref="EX44">_xlfn.IFNA(VLOOKUP($A44,TRANSPOSE(#REF!),EX$2+2,FALSE),0)</f>
        <v>#REF!</v>
      </c>
      <c r="EY44" t="e" cm="1">
        <f t="array" ref="EY44">_xlfn.IFNA(VLOOKUP($A44,TRANSPOSE(#REF!),EY$2+2,FALSE),0)</f>
        <v>#REF!</v>
      </c>
      <c r="EZ44" t="e" cm="1">
        <f t="array" ref="EZ44">_xlfn.IFNA(VLOOKUP($A44,TRANSPOSE(#REF!),EZ$2+2,FALSE),0)</f>
        <v>#REF!</v>
      </c>
      <c r="FA44" t="e" cm="1">
        <f t="array" ref="FA44">_xlfn.IFNA(VLOOKUP($A44,TRANSPOSE(#REF!),FA$2+2,FALSE),0)</f>
        <v>#REF!</v>
      </c>
      <c r="FB44" t="e" cm="1">
        <f t="array" ref="FB44">_xlfn.IFNA(VLOOKUP($A44,TRANSPOSE(#REF!),FB$2+2,FALSE),0)</f>
        <v>#REF!</v>
      </c>
      <c r="FC44" t="e" cm="1">
        <f t="array" ref="FC44">_xlfn.IFNA(VLOOKUP($A44,TRANSPOSE(#REF!),FC$2+2,FALSE),0)</f>
        <v>#REF!</v>
      </c>
      <c r="FD44" t="e" cm="1">
        <f t="array" ref="FD44">_xlfn.IFNA(VLOOKUP($A44,TRANSPOSE(#REF!),FD$2+2,FALSE),0)</f>
        <v>#REF!</v>
      </c>
      <c r="FE44" t="e" cm="1">
        <f t="array" ref="FE44">_xlfn.IFNA(VLOOKUP($A44,TRANSPOSE(#REF!),FE$2+2,FALSE),0)</f>
        <v>#REF!</v>
      </c>
      <c r="FF44" t="e" cm="1">
        <f t="array" ref="FF44">_xlfn.IFNA(VLOOKUP($A44,TRANSPOSE(#REF!),FF$2+2,FALSE),0)</f>
        <v>#REF!</v>
      </c>
      <c r="FG44" t="e" cm="1">
        <f t="array" ref="FG44">_xlfn.IFNA(VLOOKUP($A44,TRANSPOSE(#REF!),FG$2+2,FALSE),0)</f>
        <v>#REF!</v>
      </c>
      <c r="FH44" t="e" cm="1">
        <f t="array" ref="FH44">_xlfn.IFNA(VLOOKUP($A44,TRANSPOSE(#REF!),FH$2+2,FALSE),0)</f>
        <v>#REF!</v>
      </c>
      <c r="FI44" t="e" cm="1">
        <f t="array" ref="FI44">_xlfn.IFNA(VLOOKUP($A44,TRANSPOSE(#REF!),FI$2+2,FALSE),0)</f>
        <v>#REF!</v>
      </c>
      <c r="FJ44" t="e" cm="1">
        <f t="array" ref="FJ44">_xlfn.IFNA(VLOOKUP($A44,TRANSPOSE(#REF!),FJ$2+2,FALSE),0)</f>
        <v>#REF!</v>
      </c>
      <c r="FK44" t="e" cm="1">
        <f t="array" ref="FK44">_xlfn.IFNA(VLOOKUP($A44,TRANSPOSE(#REF!),FK$2+2,FALSE),0)</f>
        <v>#REF!</v>
      </c>
      <c r="FL44" t="e" cm="1">
        <f t="array" ref="FL44">_xlfn.IFNA(VLOOKUP($A44,TRANSPOSE(#REF!),FL$2+2,FALSE),0)</f>
        <v>#REF!</v>
      </c>
      <c r="FM44" t="e" cm="1">
        <f t="array" ref="FM44">_xlfn.IFNA(VLOOKUP($A44,TRANSPOSE(#REF!),FM$2+2,FALSE),0)</f>
        <v>#REF!</v>
      </c>
      <c r="FN44" t="e" cm="1">
        <f t="array" ref="FN44">_xlfn.IFNA(VLOOKUP($A44,TRANSPOSE(#REF!),FN$2+2,FALSE),0)</f>
        <v>#REF!</v>
      </c>
      <c r="FO44" t="e" cm="1">
        <f t="array" ref="FO44">_xlfn.IFNA(VLOOKUP($A44,TRANSPOSE(#REF!),FO$2+2,FALSE),0)</f>
        <v>#REF!</v>
      </c>
      <c r="FP44" t="e" cm="1">
        <f t="array" ref="FP44">_xlfn.IFNA(VLOOKUP($A44,TRANSPOSE(#REF!),FP$2+2,FALSE),0)</f>
        <v>#REF!</v>
      </c>
      <c r="FQ44" t="e" cm="1">
        <f t="array" ref="FQ44">_xlfn.IFNA(VLOOKUP($A44,TRANSPOSE(#REF!),FQ$2+2,FALSE),0)</f>
        <v>#REF!</v>
      </c>
      <c r="FR44" t="e" cm="1">
        <f t="array" ref="FR44">_xlfn.IFNA(VLOOKUP($A44,TRANSPOSE(#REF!),FR$2+2,FALSE),0)</f>
        <v>#REF!</v>
      </c>
      <c r="FS44" t="e" cm="1">
        <f t="array" ref="FS44">_xlfn.IFNA(VLOOKUP($A44,TRANSPOSE(#REF!),FS$2+2,FALSE),0)</f>
        <v>#REF!</v>
      </c>
      <c r="FT44" t="e" cm="1">
        <f t="array" ref="FT44">_xlfn.IFNA(VLOOKUP($A44,TRANSPOSE(#REF!),FT$2+2,FALSE),0)</f>
        <v>#REF!</v>
      </c>
      <c r="FU44" t="e" cm="1">
        <f t="array" ref="FU44">_xlfn.IFNA(VLOOKUP($A44,TRANSPOSE(#REF!),FU$2+2,FALSE),0)</f>
        <v>#REF!</v>
      </c>
      <c r="FV44" t="e" cm="1">
        <f t="array" ref="FV44">_xlfn.IFNA(VLOOKUP($A44,TRANSPOSE(#REF!),FV$2+2,FALSE),0)</f>
        <v>#REF!</v>
      </c>
      <c r="FW44" t="e" cm="1">
        <f t="array" ref="FW44">_xlfn.IFNA(VLOOKUP($A44,TRANSPOSE(#REF!),FW$2+2,FALSE),0)</f>
        <v>#REF!</v>
      </c>
      <c r="FX44" t="e" cm="1">
        <f t="array" ref="FX44">_xlfn.IFNA(VLOOKUP($A44,TRANSPOSE(#REF!),FX$2+2,FALSE),0)</f>
        <v>#REF!</v>
      </c>
      <c r="FY44" t="e" cm="1">
        <f t="array" ref="FY44">_xlfn.IFNA(VLOOKUP($A44,TRANSPOSE(#REF!),FY$2+2,FALSE),0)</f>
        <v>#REF!</v>
      </c>
      <c r="FZ44" t="e" cm="1">
        <f t="array" ref="FZ44">_xlfn.IFNA(VLOOKUP($A44,TRANSPOSE(#REF!),FZ$2+2,FALSE),0)</f>
        <v>#REF!</v>
      </c>
      <c r="GA44" t="e" cm="1">
        <f t="array" ref="GA44">_xlfn.IFNA(VLOOKUP($A44,TRANSPOSE(#REF!),GA$2+2,FALSE),0)</f>
        <v>#REF!</v>
      </c>
      <c r="GB44" t="e" cm="1">
        <f t="array" ref="GB44">_xlfn.IFNA(VLOOKUP($A44,TRANSPOSE(#REF!),GB$2+2,FALSE),0)</f>
        <v>#REF!</v>
      </c>
      <c r="GC44" t="e" cm="1">
        <f t="array" ref="GC44">_xlfn.IFNA(VLOOKUP($A44,TRANSPOSE(#REF!),GC$2+2,FALSE),0)</f>
        <v>#REF!</v>
      </c>
      <c r="GD44" t="e" cm="1">
        <f t="array" ref="GD44">_xlfn.IFNA(VLOOKUP($A44,TRANSPOSE(#REF!),GD$2+2,FALSE),0)</f>
        <v>#REF!</v>
      </c>
      <c r="GE44" t="e" cm="1">
        <f t="array" ref="GE44">_xlfn.IFNA(VLOOKUP($A44,TRANSPOSE(#REF!),GE$2+2,FALSE),0)</f>
        <v>#REF!</v>
      </c>
      <c r="GF44" t="e" cm="1">
        <f t="array" ref="GF44">_xlfn.IFNA(VLOOKUP($A44,TRANSPOSE(#REF!),GF$2+2,FALSE),0)</f>
        <v>#REF!</v>
      </c>
      <c r="GG44" t="e" cm="1">
        <f t="array" ref="GG44">_xlfn.IFNA(VLOOKUP($A44,TRANSPOSE(#REF!),GG$2+2,FALSE),0)</f>
        <v>#REF!</v>
      </c>
      <c r="GH44" t="e" cm="1">
        <f t="array" ref="GH44">_xlfn.IFNA(VLOOKUP($A44,TRANSPOSE(#REF!),GH$2+2,FALSE),0)</f>
        <v>#REF!</v>
      </c>
      <c r="GI44" t="e" cm="1">
        <f t="array" ref="GI44">_xlfn.IFNA(VLOOKUP($A44,TRANSPOSE(#REF!),GI$2+2,FALSE),0)</f>
        <v>#REF!</v>
      </c>
      <c r="GJ44" t="e" cm="1">
        <f t="array" ref="GJ44">_xlfn.IFNA(VLOOKUP($A44,TRANSPOSE(#REF!),GJ$2+2,FALSE),0)</f>
        <v>#REF!</v>
      </c>
      <c r="GK44" t="e" cm="1">
        <f t="array" ref="GK44">_xlfn.IFNA(VLOOKUP($A44,TRANSPOSE(#REF!),GK$2+2,FALSE),0)</f>
        <v>#REF!</v>
      </c>
      <c r="GL44" t="e" cm="1">
        <f t="array" ref="GL44">_xlfn.IFNA(VLOOKUP($A44,TRANSPOSE(#REF!),GL$2+2,FALSE),0)</f>
        <v>#REF!</v>
      </c>
      <c r="GM44" t="e" cm="1">
        <f t="array" ref="GM44">_xlfn.IFNA(VLOOKUP($A44,TRANSPOSE(#REF!),GM$2+2,FALSE),0)</f>
        <v>#REF!</v>
      </c>
      <c r="GN44" t="e" cm="1">
        <f t="array" ref="GN44">_xlfn.IFNA(VLOOKUP($A44,TRANSPOSE(#REF!),GN$2+2,FALSE),0)</f>
        <v>#REF!</v>
      </c>
      <c r="GO44" t="e" cm="1">
        <f t="array" ref="GO44">_xlfn.IFNA(VLOOKUP($A44,TRANSPOSE(#REF!),GO$2+2,FALSE),0)</f>
        <v>#REF!</v>
      </c>
      <c r="GP44" t="e" cm="1">
        <f t="array" ref="GP44">_xlfn.IFNA(VLOOKUP($A44,TRANSPOSE(#REF!),GP$2+2,FALSE),0)</f>
        <v>#REF!</v>
      </c>
      <c r="GQ44" t="e" cm="1">
        <f t="array" ref="GQ44">_xlfn.IFNA(VLOOKUP($A44,TRANSPOSE(#REF!),GQ$2+2,FALSE),0)</f>
        <v>#REF!</v>
      </c>
      <c r="GR44" t="e" cm="1">
        <f t="array" ref="GR44">_xlfn.IFNA(VLOOKUP($A44,TRANSPOSE(#REF!),GR$2+2,FALSE),0)</f>
        <v>#REF!</v>
      </c>
      <c r="GS44" t="e" cm="1">
        <f t="array" ref="GS44">_xlfn.IFNA(VLOOKUP($A44,TRANSPOSE(#REF!),GS$2+2,FALSE),0)</f>
        <v>#REF!</v>
      </c>
      <c r="GT44" t="e" cm="1">
        <f t="array" ref="GT44">_xlfn.IFNA(VLOOKUP($A44,TRANSPOSE(#REF!),GT$2+2,FALSE),0)</f>
        <v>#REF!</v>
      </c>
      <c r="GU44" t="e" cm="1">
        <f t="array" ref="GU44">_xlfn.IFNA(VLOOKUP($A44,TRANSPOSE(#REF!),GU$2+2,FALSE),0)</f>
        <v>#REF!</v>
      </c>
      <c r="GV44" t="e" cm="1">
        <f t="array" ref="GV44">_xlfn.IFNA(VLOOKUP($A44,TRANSPOSE(#REF!),GV$2+2,FALSE),0)</f>
        <v>#REF!</v>
      </c>
      <c r="GW44" t="e" cm="1">
        <f t="array" ref="GW44">_xlfn.IFNA(VLOOKUP($A44,TRANSPOSE(#REF!),GW$2+2,FALSE),0)</f>
        <v>#REF!</v>
      </c>
      <c r="GX44" t="e" cm="1">
        <f t="array" ref="GX44">_xlfn.IFNA(VLOOKUP($A44,TRANSPOSE(#REF!),GX$2+2,FALSE),0)</f>
        <v>#REF!</v>
      </c>
      <c r="GY44" t="e" cm="1">
        <f t="array" ref="GY44">_xlfn.IFNA(VLOOKUP($A44,TRANSPOSE(#REF!),GY$2+2,FALSE),0)</f>
        <v>#REF!</v>
      </c>
      <c r="GZ44" t="e" cm="1">
        <f t="array" ref="GZ44">_xlfn.IFNA(VLOOKUP($A44,TRANSPOSE(#REF!),GZ$2+2,FALSE),0)</f>
        <v>#REF!</v>
      </c>
      <c r="HA44" t="e" cm="1">
        <f t="array" ref="HA44">_xlfn.IFNA(VLOOKUP($A44,TRANSPOSE(#REF!),HA$2+2,FALSE),0)</f>
        <v>#REF!</v>
      </c>
      <c r="HB44" t="e" cm="1">
        <f t="array" ref="HB44">_xlfn.IFNA(VLOOKUP($A44,TRANSPOSE(#REF!),HB$2+2,FALSE),0)</f>
        <v>#REF!</v>
      </c>
      <c r="HC44" t="e" cm="1">
        <f t="array" ref="HC44">_xlfn.IFNA(VLOOKUP($A44,TRANSPOSE(#REF!),HC$2+2,FALSE),0)</f>
        <v>#REF!</v>
      </c>
      <c r="HD44" t="e" cm="1">
        <f t="array" ref="HD44">_xlfn.IFNA(VLOOKUP($A44,TRANSPOSE(#REF!),HD$2+2,FALSE),0)</f>
        <v>#REF!</v>
      </c>
      <c r="HE44" t="e" cm="1">
        <f t="array" ref="HE44">_xlfn.IFNA(VLOOKUP($A44,TRANSPOSE(#REF!),HE$2+2,FALSE),0)</f>
        <v>#REF!</v>
      </c>
      <c r="HF44" t="e" cm="1">
        <f t="array" ref="HF44">_xlfn.IFNA(VLOOKUP($A44,TRANSPOSE(#REF!),HF$2+2,FALSE),0)</f>
        <v>#REF!</v>
      </c>
      <c r="HG44" t="e" cm="1">
        <f t="array" ref="HG44">_xlfn.IFNA(VLOOKUP($A44,TRANSPOSE(#REF!),HG$2+2,FALSE),0)</f>
        <v>#REF!</v>
      </c>
      <c r="HH44" t="e" cm="1">
        <f t="array" ref="HH44">_xlfn.IFNA(VLOOKUP($A44,TRANSPOSE(#REF!),HH$2+2,FALSE),0)</f>
        <v>#REF!</v>
      </c>
      <c r="HI44" t="e" cm="1">
        <f t="array" ref="HI44">_xlfn.IFNA(VLOOKUP($A44,TRANSPOSE(#REF!),HI$2+2,FALSE),0)</f>
        <v>#REF!</v>
      </c>
      <c r="HJ44" t="e" cm="1">
        <f t="array" ref="HJ44">_xlfn.IFNA(VLOOKUP($A44,TRANSPOSE(#REF!),HJ$2+2,FALSE),0)</f>
        <v>#REF!</v>
      </c>
      <c r="HK44" t="e" cm="1">
        <f t="array" ref="HK44">_xlfn.IFNA(VLOOKUP($A44,TRANSPOSE(#REF!),HK$2+2,FALSE),0)</f>
        <v>#REF!</v>
      </c>
      <c r="HL44" t="e" cm="1">
        <f t="array" ref="HL44">_xlfn.IFNA(VLOOKUP($A44,TRANSPOSE(#REF!),HL$2+2,FALSE),0)</f>
        <v>#REF!</v>
      </c>
      <c r="HM44" t="e" cm="1">
        <f t="array" ref="HM44">_xlfn.IFNA(VLOOKUP($A44,TRANSPOSE(#REF!),HM$2+2,FALSE),0)</f>
        <v>#REF!</v>
      </c>
      <c r="HN44" t="e" cm="1">
        <f t="array" ref="HN44">_xlfn.IFNA(VLOOKUP($A44,TRANSPOSE(#REF!),HN$2+2,FALSE),0)</f>
        <v>#REF!</v>
      </c>
      <c r="HO44" t="e" cm="1">
        <f t="array" ref="HO44">_xlfn.IFNA(VLOOKUP($A44,TRANSPOSE(#REF!),HO$2+2,FALSE),0)</f>
        <v>#REF!</v>
      </c>
      <c r="HP44" t="e" cm="1">
        <f t="array" ref="HP44">_xlfn.IFNA(VLOOKUP($A44,TRANSPOSE(#REF!),HP$2+2,FALSE),0)</f>
        <v>#REF!</v>
      </c>
      <c r="HQ44" t="e" cm="1">
        <f t="array" ref="HQ44">_xlfn.IFNA(VLOOKUP($A44,TRANSPOSE(#REF!),HQ$2+2,FALSE),0)</f>
        <v>#REF!</v>
      </c>
      <c r="HR44" t="e" cm="1">
        <f t="array" ref="HR44">_xlfn.IFNA(VLOOKUP($A44,TRANSPOSE(#REF!),HR$2+2,FALSE),0)</f>
        <v>#REF!</v>
      </c>
      <c r="HS44" t="e" cm="1">
        <f t="array" ref="HS44">_xlfn.IFNA(VLOOKUP($A44,TRANSPOSE(#REF!),HS$2+2,FALSE),0)</f>
        <v>#REF!</v>
      </c>
      <c r="HT44" t="e" cm="1">
        <f t="array" ref="HT44">_xlfn.IFNA(VLOOKUP($A44,TRANSPOSE(#REF!),HT$2+2,FALSE),0)</f>
        <v>#REF!</v>
      </c>
      <c r="HU44" t="e" cm="1">
        <f t="array" ref="HU44">_xlfn.IFNA(VLOOKUP($A44,TRANSPOSE(#REF!),HU$2+2,FALSE),0)</f>
        <v>#REF!</v>
      </c>
      <c r="HV44" t="e" cm="1">
        <f t="array" ref="HV44">_xlfn.IFNA(VLOOKUP($A44,TRANSPOSE(#REF!),HV$2+2,FALSE),0)</f>
        <v>#REF!</v>
      </c>
      <c r="HW44" t="e" cm="1">
        <f t="array" ref="HW44">_xlfn.IFNA(VLOOKUP($A44,TRANSPOSE(#REF!),HW$2+2,FALSE),0)</f>
        <v>#REF!</v>
      </c>
      <c r="HX44" t="e" cm="1">
        <f t="array" ref="HX44">_xlfn.IFNA(VLOOKUP($A44,TRANSPOSE(#REF!),HX$2+2,FALSE),0)</f>
        <v>#REF!</v>
      </c>
      <c r="HY44" t="e" cm="1">
        <f t="array" ref="HY44">_xlfn.IFNA(VLOOKUP($A44,TRANSPOSE(#REF!),HY$2+2,FALSE),0)</f>
        <v>#REF!</v>
      </c>
      <c r="HZ44" t="e" cm="1">
        <f t="array" ref="HZ44">_xlfn.IFNA(VLOOKUP($A44,TRANSPOSE(#REF!),HZ$2+2,FALSE),0)</f>
        <v>#REF!</v>
      </c>
      <c r="IA44" t="e" cm="1">
        <f t="array" ref="IA44">_xlfn.IFNA(VLOOKUP($A44,TRANSPOSE(#REF!),IA$2+2,FALSE),0)</f>
        <v>#REF!</v>
      </c>
      <c r="IB44" t="e" cm="1">
        <f t="array" ref="IB44">_xlfn.IFNA(VLOOKUP($A44,TRANSPOSE(#REF!),IB$2+2,FALSE),0)</f>
        <v>#REF!</v>
      </c>
      <c r="IC44" t="e" cm="1">
        <f t="array" ref="IC44">_xlfn.IFNA(VLOOKUP($A44,TRANSPOSE(#REF!),IC$2+2,FALSE),0)</f>
        <v>#REF!</v>
      </c>
      <c r="ID44" t="e" cm="1">
        <f t="array" ref="ID44">_xlfn.IFNA(VLOOKUP($A44,TRANSPOSE(#REF!),ID$2+2,FALSE),0)</f>
        <v>#REF!</v>
      </c>
      <c r="IE44" t="e" cm="1">
        <f t="array" ref="IE44">_xlfn.IFNA(VLOOKUP($A44,TRANSPOSE(#REF!),IE$2+2,FALSE),0)</f>
        <v>#REF!</v>
      </c>
      <c r="IF44" t="e" cm="1">
        <f t="array" ref="IF44">_xlfn.IFNA(VLOOKUP($A44,TRANSPOSE(#REF!),IF$2+2,FALSE),0)</f>
        <v>#REF!</v>
      </c>
      <c r="IG44" t="e" cm="1">
        <f t="array" ref="IG44">_xlfn.IFNA(VLOOKUP($A44,TRANSPOSE(#REF!),IG$2+2,FALSE),0)</f>
        <v>#REF!</v>
      </c>
      <c r="IH44" t="e" cm="1">
        <f t="array" ref="IH44">_xlfn.IFNA(VLOOKUP($A44,TRANSPOSE(#REF!),IH$2+2,FALSE),0)</f>
        <v>#REF!</v>
      </c>
      <c r="II44" t="e" cm="1">
        <f t="array" ref="II44">_xlfn.IFNA(VLOOKUP($A44,TRANSPOSE(#REF!),II$2+2,FALSE),0)</f>
        <v>#REF!</v>
      </c>
      <c r="IJ44" t="e" cm="1">
        <f t="array" ref="IJ44">_xlfn.IFNA(VLOOKUP($A44,TRANSPOSE(#REF!),IJ$2+2,FALSE),0)</f>
        <v>#REF!</v>
      </c>
      <c r="IK44" t="e" cm="1">
        <f t="array" ref="IK44">_xlfn.IFNA(VLOOKUP($A44,TRANSPOSE(#REF!),IK$2+2,FALSE),0)</f>
        <v>#REF!</v>
      </c>
      <c r="IL44" t="e" cm="1">
        <f t="array" ref="IL44">_xlfn.IFNA(VLOOKUP($A44,TRANSPOSE(#REF!),IL$2+2,FALSE),0)</f>
        <v>#REF!</v>
      </c>
      <c r="IM44" t="e" cm="1">
        <f t="array" ref="IM44">_xlfn.IFNA(VLOOKUP($A44,TRANSPOSE(#REF!),IM$2+2,FALSE),0)</f>
        <v>#REF!</v>
      </c>
      <c r="IN44" t="e" cm="1">
        <f t="array" ref="IN44">_xlfn.IFNA(VLOOKUP($A44,TRANSPOSE(#REF!),IN$2+2,FALSE),0)</f>
        <v>#REF!</v>
      </c>
      <c r="IO44" t="e" cm="1">
        <f t="array" ref="IO44">_xlfn.IFNA(VLOOKUP($A44,TRANSPOSE(#REF!),IO$2+2,FALSE),0)</f>
        <v>#REF!</v>
      </c>
      <c r="IP44" t="e" cm="1">
        <f t="array" ref="IP44">_xlfn.IFNA(VLOOKUP($A44,TRANSPOSE(#REF!),IP$2+2,FALSE),0)</f>
        <v>#REF!</v>
      </c>
      <c r="IQ44" t="e" cm="1">
        <f t="array" ref="IQ44">_xlfn.IFNA(VLOOKUP($A44,TRANSPOSE(#REF!),IQ$2+2,FALSE),0)</f>
        <v>#REF!</v>
      </c>
      <c r="IR44" t="e" cm="1">
        <f t="array" ref="IR44">_xlfn.IFNA(VLOOKUP($A44,TRANSPOSE(#REF!),IR$2+2,FALSE),0)</f>
        <v>#REF!</v>
      </c>
      <c r="IS44" t="e" cm="1">
        <f t="array" ref="IS44">_xlfn.IFNA(VLOOKUP($A44,TRANSPOSE(#REF!),IS$2+2,FALSE),0)</f>
        <v>#REF!</v>
      </c>
      <c r="IT44" t="e" cm="1">
        <f t="array" ref="IT44">_xlfn.IFNA(VLOOKUP($A44,TRANSPOSE(#REF!),IT$2+2,FALSE),0)</f>
        <v>#REF!</v>
      </c>
      <c r="IU44" t="e" cm="1">
        <f t="array" ref="IU44">_xlfn.IFNA(VLOOKUP($A44,TRANSPOSE(#REF!),IU$2+2,FALSE),0)</f>
        <v>#REF!</v>
      </c>
      <c r="IV44" t="e" cm="1">
        <f t="array" ref="IV44">_xlfn.IFNA(VLOOKUP($A44,TRANSPOSE(#REF!),IV$2+2,FALSE),0)</f>
        <v>#REF!</v>
      </c>
      <c r="IW44" t="e" cm="1">
        <f t="array" ref="IW44">_xlfn.IFNA(VLOOKUP($A44,TRANSPOSE(#REF!),IW$2+2,FALSE),0)</f>
        <v>#REF!</v>
      </c>
      <c r="IX44" t="e" cm="1">
        <f t="array" ref="IX44">_xlfn.IFNA(VLOOKUP($A44,TRANSPOSE(#REF!),IX$2+2,FALSE),0)</f>
        <v>#REF!</v>
      </c>
      <c r="IY44" t="e" cm="1">
        <f t="array" ref="IY44">_xlfn.IFNA(VLOOKUP($A44,TRANSPOSE(#REF!),IY$2+2,FALSE),0)</f>
        <v>#REF!</v>
      </c>
      <c r="IZ44" t="e" cm="1">
        <f t="array" ref="IZ44">_xlfn.IFNA(VLOOKUP($A44,TRANSPOSE(#REF!),IZ$2+2,FALSE),0)</f>
        <v>#REF!</v>
      </c>
      <c r="JA44" t="e" cm="1">
        <f t="array" ref="JA44">_xlfn.IFNA(VLOOKUP($A44,TRANSPOSE(#REF!),JA$2+2,FALSE),0)</f>
        <v>#REF!</v>
      </c>
      <c r="JB44" t="e" cm="1">
        <f t="array" ref="JB44">_xlfn.IFNA(VLOOKUP($A44,TRANSPOSE(#REF!),JB$2+2,FALSE),0)</f>
        <v>#REF!</v>
      </c>
      <c r="JC44" t="e" cm="1">
        <f t="array" ref="JC44">_xlfn.IFNA(VLOOKUP($A44,TRANSPOSE(#REF!),JC$2+2,FALSE),0)</f>
        <v>#REF!</v>
      </c>
      <c r="JD44" t="e" cm="1">
        <f t="array" ref="JD44">_xlfn.IFNA(VLOOKUP($A44,TRANSPOSE(#REF!),JD$2+2,FALSE),0)</f>
        <v>#REF!</v>
      </c>
      <c r="JE44" t="e" cm="1">
        <f t="array" ref="JE44">_xlfn.IFNA(VLOOKUP($A44,TRANSPOSE(#REF!),JE$2+2,FALSE),0)</f>
        <v>#REF!</v>
      </c>
      <c r="JF44" t="e" cm="1">
        <f t="array" ref="JF44">_xlfn.IFNA(VLOOKUP($A44,TRANSPOSE(#REF!),JF$2+2,FALSE),0)</f>
        <v>#REF!</v>
      </c>
      <c r="JG44" t="e" cm="1">
        <f t="array" ref="JG44">_xlfn.IFNA(VLOOKUP($A44,TRANSPOSE(#REF!),JG$2+2,FALSE),0)</f>
        <v>#REF!</v>
      </c>
      <c r="JH44" t="e" cm="1">
        <f t="array" ref="JH44">_xlfn.IFNA(VLOOKUP($A44,TRANSPOSE(#REF!),JH$2+2,FALSE),0)</f>
        <v>#REF!</v>
      </c>
      <c r="JI44" t="e" cm="1">
        <f t="array" ref="JI44">_xlfn.IFNA(VLOOKUP($A44,TRANSPOSE(#REF!),JI$2+2,FALSE),0)</f>
        <v>#REF!</v>
      </c>
      <c r="JJ44" t="e" cm="1">
        <f t="array" ref="JJ44">_xlfn.IFNA(VLOOKUP($A44,TRANSPOSE(#REF!),JJ$2+2,FALSE),0)</f>
        <v>#REF!</v>
      </c>
      <c r="JK44" t="e" cm="1">
        <f t="array" ref="JK44">_xlfn.IFNA(VLOOKUP($A44,TRANSPOSE(#REF!),JK$2+2,FALSE),0)</f>
        <v>#REF!</v>
      </c>
      <c r="JL44" t="e" cm="1">
        <f t="array" ref="JL44">_xlfn.IFNA(VLOOKUP($A44,TRANSPOSE(#REF!),JL$2+2,FALSE),0)</f>
        <v>#REF!</v>
      </c>
      <c r="JM44" t="e" cm="1">
        <f t="array" ref="JM44">_xlfn.IFNA(VLOOKUP($A44,TRANSPOSE(#REF!),JM$2+2,FALSE),0)</f>
        <v>#REF!</v>
      </c>
      <c r="JN44" t="e" cm="1">
        <f t="array" ref="JN44">_xlfn.IFNA(VLOOKUP($A44,TRANSPOSE(#REF!),JN$2+2,FALSE),0)</f>
        <v>#REF!</v>
      </c>
      <c r="JO44" t="e" cm="1">
        <f t="array" ref="JO44">_xlfn.IFNA(VLOOKUP($A44,TRANSPOSE(#REF!),JO$2+2,FALSE),0)</f>
        <v>#REF!</v>
      </c>
      <c r="JP44" t="e" cm="1">
        <f t="array" ref="JP44">_xlfn.IFNA(VLOOKUP($A44,TRANSPOSE(#REF!),JP$2+2,FALSE),0)</f>
        <v>#REF!</v>
      </c>
      <c r="JQ44" t="e" cm="1">
        <f t="array" ref="JQ44">_xlfn.IFNA(VLOOKUP($A44,TRANSPOSE(#REF!),JQ$2+2,FALSE),0)</f>
        <v>#REF!</v>
      </c>
      <c r="JR44" t="e" cm="1">
        <f t="array" ref="JR44">_xlfn.IFNA(VLOOKUP($A44,TRANSPOSE(#REF!),JR$2+2,FALSE),0)</f>
        <v>#REF!</v>
      </c>
      <c r="JS44" t="e" cm="1">
        <f t="array" ref="JS44">_xlfn.IFNA(VLOOKUP($A44,TRANSPOSE(#REF!),JS$2+2,FALSE),0)</f>
        <v>#REF!</v>
      </c>
      <c r="JT44" t="e" cm="1">
        <f t="array" ref="JT44">_xlfn.IFNA(VLOOKUP($A44,TRANSPOSE(#REF!),JT$2+2,FALSE),0)</f>
        <v>#REF!</v>
      </c>
      <c r="JU44" t="e" cm="1">
        <f t="array" ref="JU44">_xlfn.IFNA(VLOOKUP($A44,TRANSPOSE(#REF!),JU$2+2,FALSE),0)</f>
        <v>#REF!</v>
      </c>
      <c r="JV44" t="e" cm="1">
        <f t="array" ref="JV44">_xlfn.IFNA(VLOOKUP($A44,TRANSPOSE(#REF!),JV$2+2,FALSE),0)</f>
        <v>#REF!</v>
      </c>
      <c r="JW44" t="e" cm="1">
        <f t="array" ref="JW44">_xlfn.IFNA(VLOOKUP($A44,TRANSPOSE(#REF!),JW$2+2,FALSE),0)</f>
        <v>#REF!</v>
      </c>
      <c r="JX44" t="e" cm="1">
        <f t="array" ref="JX44">_xlfn.IFNA(VLOOKUP($A44,TRANSPOSE(#REF!),JX$2+2,FALSE),0)</f>
        <v>#REF!</v>
      </c>
      <c r="JY44" t="e" cm="1">
        <f t="array" ref="JY44">_xlfn.IFNA(VLOOKUP($A44,TRANSPOSE(#REF!),JY$2+2,FALSE),0)</f>
        <v>#REF!</v>
      </c>
      <c r="JZ44" t="e" cm="1">
        <f t="array" ref="JZ44">_xlfn.IFNA(VLOOKUP($A44,TRANSPOSE(#REF!),JZ$2+2,FALSE),0)</f>
        <v>#REF!</v>
      </c>
      <c r="KA44" t="e" cm="1">
        <f t="array" ref="KA44">_xlfn.IFNA(VLOOKUP($A44,TRANSPOSE(#REF!),KA$2+2,FALSE),0)</f>
        <v>#REF!</v>
      </c>
      <c r="KB44" t="e" cm="1">
        <f t="array" ref="KB44">_xlfn.IFNA(VLOOKUP($A44,TRANSPOSE(#REF!),KB$2+2,FALSE),0)</f>
        <v>#REF!</v>
      </c>
      <c r="KC44" t="e" cm="1">
        <f t="array" ref="KC44">_xlfn.IFNA(VLOOKUP($A44,TRANSPOSE(#REF!),KC$2+2,FALSE),0)</f>
        <v>#REF!</v>
      </c>
      <c r="KD44" t="e" cm="1">
        <f t="array" ref="KD44">_xlfn.IFNA(VLOOKUP($A44,TRANSPOSE(#REF!),KD$2+2,FALSE),0)</f>
        <v>#REF!</v>
      </c>
      <c r="KE44" t="e" cm="1">
        <f t="array" ref="KE44">_xlfn.IFNA(VLOOKUP($A44,TRANSPOSE(#REF!),KE$2+2,FALSE),0)</f>
        <v>#REF!</v>
      </c>
      <c r="KF44" t="e" cm="1">
        <f t="array" ref="KF44">_xlfn.IFNA(VLOOKUP($A44,TRANSPOSE(#REF!),KF$2+2,FALSE),0)</f>
        <v>#REF!</v>
      </c>
      <c r="KG44" t="e" cm="1">
        <f t="array" ref="KG44">_xlfn.IFNA(VLOOKUP($A44,TRANSPOSE(#REF!),KG$2+2,FALSE),0)</f>
        <v>#REF!</v>
      </c>
      <c r="KH44" t="e" cm="1">
        <f t="array" ref="KH44">_xlfn.IFNA(VLOOKUP($A44,TRANSPOSE(#REF!),KH$2+2,FALSE),0)</f>
        <v>#REF!</v>
      </c>
      <c r="KI44" t="e" cm="1">
        <f t="array" ref="KI44">_xlfn.IFNA(VLOOKUP($A44,TRANSPOSE(#REF!),KI$2+2,FALSE),0)</f>
        <v>#REF!</v>
      </c>
      <c r="KJ44" t="e" cm="1">
        <f t="array" ref="KJ44">_xlfn.IFNA(VLOOKUP($A44,TRANSPOSE(#REF!),KJ$2+2,FALSE),0)</f>
        <v>#REF!</v>
      </c>
      <c r="KK44" t="e" cm="1">
        <f t="array" ref="KK44">_xlfn.IFNA(VLOOKUP($A44,TRANSPOSE(#REF!),KK$2+2,FALSE),0)</f>
        <v>#REF!</v>
      </c>
      <c r="KL44" t="e" cm="1">
        <f t="array" ref="KL44">_xlfn.IFNA(VLOOKUP($A44,TRANSPOSE(#REF!),KL$2+2,FALSE),0)</f>
        <v>#REF!</v>
      </c>
      <c r="KM44" t="e" cm="1">
        <f t="array" ref="KM44">_xlfn.IFNA(VLOOKUP($A44,TRANSPOSE(#REF!),KM$2+2,FALSE),0)</f>
        <v>#REF!</v>
      </c>
      <c r="KN44" t="e" cm="1">
        <f t="array" ref="KN44">_xlfn.IFNA(VLOOKUP($A44,TRANSPOSE(#REF!),KN$2+2,FALSE),0)</f>
        <v>#REF!</v>
      </c>
      <c r="KO44" t="e" cm="1">
        <f t="array" ref="KO44">_xlfn.IFNA(VLOOKUP($A44,TRANSPOSE(#REF!),KO$2+2,FALSE),0)</f>
        <v>#REF!</v>
      </c>
      <c r="KP44" t="e" cm="1">
        <f t="array" ref="KP44">_xlfn.IFNA(VLOOKUP($A44,TRANSPOSE(#REF!),KP$2+2,FALSE),0)</f>
        <v>#REF!</v>
      </c>
      <c r="KQ44" t="e" cm="1">
        <f t="array" ref="KQ44">_xlfn.IFNA(VLOOKUP($A44,TRANSPOSE(#REF!),KQ$2+2,FALSE),0)</f>
        <v>#REF!</v>
      </c>
      <c r="KR44" t="e" cm="1">
        <f t="array" ref="KR44">_xlfn.IFNA(VLOOKUP($A44,TRANSPOSE(#REF!),KR$2+2,FALSE),0)</f>
        <v>#REF!</v>
      </c>
      <c r="KS44" t="e" cm="1">
        <f t="array" ref="KS44">_xlfn.IFNA(VLOOKUP($A44,TRANSPOSE(#REF!),KS$2+2,FALSE),0)</f>
        <v>#REF!</v>
      </c>
      <c r="KT44" t="e" cm="1">
        <f t="array" ref="KT44">_xlfn.IFNA(VLOOKUP($A44,TRANSPOSE(#REF!),KT$2+2,FALSE),0)</f>
        <v>#REF!</v>
      </c>
      <c r="KU44" t="e" cm="1">
        <f t="array" ref="KU44">_xlfn.IFNA(VLOOKUP($A44,TRANSPOSE(#REF!),KU$2+2,FALSE),0)</f>
        <v>#REF!</v>
      </c>
      <c r="KV44" t="e" cm="1">
        <f t="array" ref="KV44">_xlfn.IFNA(VLOOKUP($A44,TRANSPOSE(#REF!),KV$2+2,FALSE),0)</f>
        <v>#REF!</v>
      </c>
      <c r="KW44" t="e" cm="1">
        <f t="array" ref="KW44">_xlfn.IFNA(VLOOKUP($A44,TRANSPOSE(#REF!),KW$2+2,FALSE),0)</f>
        <v>#REF!</v>
      </c>
      <c r="KX44" t="e" cm="1">
        <f t="array" ref="KX44">_xlfn.IFNA(VLOOKUP($A44,TRANSPOSE(#REF!),KX$2+2,FALSE),0)</f>
        <v>#REF!</v>
      </c>
      <c r="KY44" t="e" cm="1">
        <f t="array" ref="KY44">_xlfn.IFNA(VLOOKUP($A44,TRANSPOSE(#REF!),KY$2+2,FALSE),0)</f>
        <v>#REF!</v>
      </c>
      <c r="KZ44" t="e" cm="1">
        <f t="array" ref="KZ44">_xlfn.IFNA(VLOOKUP($A44,TRANSPOSE(#REF!),KZ$2+2,FALSE),0)</f>
        <v>#REF!</v>
      </c>
      <c r="LA44" t="e" cm="1">
        <f t="array" ref="LA44">_xlfn.IFNA(VLOOKUP($A44,TRANSPOSE(#REF!),LA$2+2,FALSE),0)</f>
        <v>#REF!</v>
      </c>
      <c r="LB44" t="e" cm="1">
        <f t="array" ref="LB44">_xlfn.IFNA(VLOOKUP($A44,TRANSPOSE(#REF!),LB$2+2,FALSE),0)</f>
        <v>#REF!</v>
      </c>
      <c r="LC44" t="e" cm="1">
        <f t="array" ref="LC44">_xlfn.IFNA(VLOOKUP($A44,TRANSPOSE(#REF!),LC$2+2,FALSE),0)</f>
        <v>#REF!</v>
      </c>
      <c r="LD44" t="e" cm="1">
        <f t="array" ref="LD44">_xlfn.IFNA(VLOOKUP($A44,TRANSPOSE(#REF!),LD$2+2,FALSE),0)</f>
        <v>#REF!</v>
      </c>
      <c r="LE44" t="e" cm="1">
        <f t="array" ref="LE44">_xlfn.IFNA(VLOOKUP($A44,TRANSPOSE(#REF!),LE$2+2,FALSE),0)</f>
        <v>#REF!</v>
      </c>
      <c r="LF44" t="e" cm="1">
        <f t="array" ref="LF44">_xlfn.IFNA(VLOOKUP($A44,TRANSPOSE(#REF!),LF$2+2,FALSE),0)</f>
        <v>#REF!</v>
      </c>
      <c r="LG44" t="e" cm="1">
        <f t="array" ref="LG44">_xlfn.IFNA(VLOOKUP($A44,TRANSPOSE(#REF!),LG$2+2,FALSE),0)</f>
        <v>#REF!</v>
      </c>
      <c r="LH44" t="e" cm="1">
        <f t="array" ref="LH44">_xlfn.IFNA(VLOOKUP($A44,TRANSPOSE(#REF!),LH$2+2,FALSE),0)</f>
        <v>#REF!</v>
      </c>
      <c r="LI44" t="e" cm="1">
        <f t="array" ref="LI44">_xlfn.IFNA(VLOOKUP($A44,TRANSPOSE(#REF!),LI$2+2,FALSE),0)</f>
        <v>#REF!</v>
      </c>
      <c r="LJ44" t="e" cm="1">
        <f t="array" ref="LJ44">_xlfn.IFNA(VLOOKUP($A44,TRANSPOSE(#REF!),LJ$2+2,FALSE),0)</f>
        <v>#REF!</v>
      </c>
      <c r="LK44" t="e" cm="1">
        <f t="array" ref="LK44">_xlfn.IFNA(VLOOKUP($A44,TRANSPOSE(#REF!),LK$2+2,FALSE),0)</f>
        <v>#REF!</v>
      </c>
      <c r="LL44" t="e" cm="1">
        <f t="array" ref="LL44">_xlfn.IFNA(VLOOKUP($A44,TRANSPOSE(#REF!),LL$2+2,FALSE),0)</f>
        <v>#REF!</v>
      </c>
      <c r="LM44" t="e" cm="1">
        <f t="array" ref="LM44">_xlfn.IFNA(VLOOKUP($A44,TRANSPOSE(#REF!),LM$2+2,FALSE),0)</f>
        <v>#REF!</v>
      </c>
      <c r="LN44" t="e" cm="1">
        <f t="array" ref="LN44">_xlfn.IFNA(VLOOKUP($A44,TRANSPOSE(#REF!),LN$2+2,FALSE),0)</f>
        <v>#REF!</v>
      </c>
      <c r="LO44" t="e" cm="1">
        <f t="array" ref="LO44">_xlfn.IFNA(VLOOKUP($A44,TRANSPOSE(#REF!),LO$2+2,FALSE),0)</f>
        <v>#REF!</v>
      </c>
      <c r="LP44" t="e" cm="1">
        <f t="array" ref="LP44">_xlfn.IFNA(VLOOKUP($A44,TRANSPOSE(#REF!),LP$2+2,FALSE),0)</f>
        <v>#REF!</v>
      </c>
      <c r="LQ44" t="e" cm="1">
        <f t="array" ref="LQ44">_xlfn.IFNA(VLOOKUP($A44,TRANSPOSE(#REF!),LQ$2+2,FALSE),0)</f>
        <v>#REF!</v>
      </c>
      <c r="LR44" t="e" cm="1">
        <f t="array" ref="LR44">_xlfn.IFNA(VLOOKUP($A44,TRANSPOSE(#REF!),LR$2+2,FALSE),0)</f>
        <v>#REF!</v>
      </c>
      <c r="LS44" t="e" cm="1">
        <f t="array" ref="LS44">_xlfn.IFNA(VLOOKUP($A44,TRANSPOSE(#REF!),LS$2+2,FALSE),0)</f>
        <v>#REF!</v>
      </c>
      <c r="LT44" t="e" cm="1">
        <f t="array" ref="LT44">_xlfn.IFNA(VLOOKUP($A44,TRANSPOSE(#REF!),LT$2+2,FALSE),0)</f>
        <v>#REF!</v>
      </c>
      <c r="LU44" t="e" cm="1">
        <f t="array" ref="LU44">_xlfn.IFNA(VLOOKUP($A44,TRANSPOSE(#REF!),LU$2+2,FALSE),0)</f>
        <v>#REF!</v>
      </c>
      <c r="LV44" t="e" cm="1">
        <f t="array" ref="LV44">_xlfn.IFNA(VLOOKUP($A44,TRANSPOSE(#REF!),LV$2+2,FALSE),0)</f>
        <v>#REF!</v>
      </c>
      <c r="LW44" t="e" cm="1">
        <f t="array" ref="LW44">_xlfn.IFNA(VLOOKUP($A44,TRANSPOSE(#REF!),LW$2+2,FALSE),0)</f>
        <v>#REF!</v>
      </c>
      <c r="LX44" t="e" cm="1">
        <f t="array" ref="LX44">_xlfn.IFNA(VLOOKUP($A44,TRANSPOSE(#REF!),LX$2+2,FALSE),0)</f>
        <v>#REF!</v>
      </c>
      <c r="LY44" t="e" cm="1">
        <f t="array" ref="LY44">_xlfn.IFNA(VLOOKUP($A44,TRANSPOSE(#REF!),LY$2+2,FALSE),0)</f>
        <v>#REF!</v>
      </c>
      <c r="LZ44" t="e" cm="1">
        <f t="array" ref="LZ44">_xlfn.IFNA(VLOOKUP($A44,TRANSPOSE(#REF!),LZ$2+2,FALSE),0)</f>
        <v>#REF!</v>
      </c>
      <c r="MA44" t="e" cm="1">
        <f t="array" ref="MA44">_xlfn.IFNA(VLOOKUP($A44,TRANSPOSE(#REF!),MA$2+2,FALSE),0)</f>
        <v>#REF!</v>
      </c>
      <c r="MB44" t="e" cm="1">
        <f t="array" ref="MB44">_xlfn.IFNA(VLOOKUP($A44,TRANSPOSE(#REF!),MB$2+2,FALSE),0)</f>
        <v>#REF!</v>
      </c>
      <c r="MC44" t="e" cm="1">
        <f t="array" ref="MC44">_xlfn.IFNA(VLOOKUP($A44,TRANSPOSE(#REF!),MC$2+2,FALSE),0)</f>
        <v>#REF!</v>
      </c>
      <c r="MD44" t="e" cm="1">
        <f t="array" ref="MD44">_xlfn.IFNA(VLOOKUP($A44,TRANSPOSE(#REF!),MD$2+2,FALSE),0)</f>
        <v>#REF!</v>
      </c>
      <c r="ME44" t="e" cm="1">
        <f t="array" ref="ME44">_xlfn.IFNA(VLOOKUP($A44,TRANSPOSE(#REF!),ME$2+2,FALSE),0)</f>
        <v>#REF!</v>
      </c>
      <c r="MF44" t="e" cm="1">
        <f t="array" ref="MF44">_xlfn.IFNA(VLOOKUP($A44,TRANSPOSE(#REF!),MF$2+2,FALSE),0)</f>
        <v>#REF!</v>
      </c>
      <c r="MG44" t="e" cm="1">
        <f t="array" ref="MG44">_xlfn.IFNA(VLOOKUP($A44,TRANSPOSE(#REF!),MG$2+2,FALSE),0)</f>
        <v>#REF!</v>
      </c>
      <c r="MH44" t="e" cm="1">
        <f t="array" ref="MH44">_xlfn.IFNA(VLOOKUP($A44,TRANSPOSE(#REF!),MH$2+2,FALSE),0)</f>
        <v>#REF!</v>
      </c>
      <c r="MI44" t="e" cm="1">
        <f t="array" ref="MI44">_xlfn.IFNA(VLOOKUP($A44,TRANSPOSE(#REF!),MI$2+2,FALSE),0)</f>
        <v>#REF!</v>
      </c>
      <c r="MJ44" t="e" cm="1">
        <f t="array" ref="MJ44">_xlfn.IFNA(VLOOKUP($A44,TRANSPOSE(#REF!),MJ$2+2,FALSE),0)</f>
        <v>#REF!</v>
      </c>
      <c r="MK44" t="e" cm="1">
        <f t="array" ref="MK44">_xlfn.IFNA(VLOOKUP($A44,TRANSPOSE(#REF!),MK$2+2,FALSE),0)</f>
        <v>#REF!</v>
      </c>
      <c r="ML44" t="e" cm="1">
        <f t="array" ref="ML44">_xlfn.IFNA(VLOOKUP($A44,TRANSPOSE(#REF!),ML$2+2,FALSE),0)</f>
        <v>#REF!</v>
      </c>
      <c r="MM44" t="e" cm="1">
        <f t="array" ref="MM44">_xlfn.IFNA(VLOOKUP($A44,TRANSPOSE(#REF!),MM$2+2,FALSE),0)</f>
        <v>#REF!</v>
      </c>
      <c r="MN44" t="e" cm="1">
        <f t="array" ref="MN44">_xlfn.IFNA(VLOOKUP($A44,TRANSPOSE(#REF!),MN$2+2,FALSE),0)</f>
        <v>#REF!</v>
      </c>
      <c r="MO44" t="e" cm="1">
        <f t="array" ref="MO44">_xlfn.IFNA(VLOOKUP($A44,TRANSPOSE(#REF!),MO$2+2,FALSE),0)</f>
        <v>#REF!</v>
      </c>
      <c r="MP44" t="e" cm="1">
        <f t="array" ref="MP44">_xlfn.IFNA(VLOOKUP($A44,TRANSPOSE(#REF!),MP$2+2,FALSE),0)</f>
        <v>#REF!</v>
      </c>
      <c r="MQ44" t="e" cm="1">
        <f t="array" ref="MQ44">_xlfn.IFNA(VLOOKUP($A44,TRANSPOSE(#REF!),MQ$2+2,FALSE),0)</f>
        <v>#REF!</v>
      </c>
      <c r="MR44" t="e" cm="1">
        <f t="array" ref="MR44">_xlfn.IFNA(VLOOKUP($A44,TRANSPOSE(#REF!),MR$2+2,FALSE),0)</f>
        <v>#REF!</v>
      </c>
      <c r="MS44" t="e" cm="1">
        <f t="array" ref="MS44">_xlfn.IFNA(VLOOKUP($A44,TRANSPOSE(#REF!),MS$2+2,FALSE),0)</f>
        <v>#REF!</v>
      </c>
      <c r="MT44" t="e" cm="1">
        <f t="array" ref="MT44">_xlfn.IFNA(VLOOKUP($A44,TRANSPOSE(#REF!),MT$2+2,FALSE),0)</f>
        <v>#REF!</v>
      </c>
      <c r="MU44" t="e" cm="1">
        <f t="array" ref="MU44">_xlfn.IFNA(VLOOKUP($A44,TRANSPOSE(#REF!),MU$2+2,FALSE),0)</f>
        <v>#REF!</v>
      </c>
      <c r="MV44" t="e" cm="1">
        <f t="array" ref="MV44">_xlfn.IFNA(VLOOKUP($A44,TRANSPOSE(#REF!),MV$2+2,FALSE),0)</f>
        <v>#REF!</v>
      </c>
      <c r="MW44" t="e" cm="1">
        <f t="array" ref="MW44">_xlfn.IFNA(VLOOKUP($A44,TRANSPOSE(#REF!),MW$2+2,FALSE),0)</f>
        <v>#REF!</v>
      </c>
      <c r="MX44" t="e" cm="1">
        <f t="array" ref="MX44">_xlfn.IFNA(VLOOKUP($A44,TRANSPOSE(#REF!),MX$2+2,FALSE),0)</f>
        <v>#REF!</v>
      </c>
      <c r="MY44" t="e" cm="1">
        <f t="array" ref="MY44">_xlfn.IFNA(VLOOKUP($A44,TRANSPOSE(#REF!),MY$2+2,FALSE),0)</f>
        <v>#REF!</v>
      </c>
      <c r="MZ44" t="e" cm="1">
        <f t="array" ref="MZ44">_xlfn.IFNA(VLOOKUP($A44,TRANSPOSE(#REF!),MZ$2+2,FALSE),0)</f>
        <v>#REF!</v>
      </c>
      <c r="NA44" t="e" cm="1">
        <f t="array" ref="NA44">_xlfn.IFNA(VLOOKUP($A44,TRANSPOSE(#REF!),NA$2+2,FALSE),0)</f>
        <v>#REF!</v>
      </c>
      <c r="NB44" t="e" cm="1">
        <f t="array" ref="NB44">_xlfn.IFNA(VLOOKUP($A44,TRANSPOSE(#REF!),NB$2+2,FALSE),0)</f>
        <v>#REF!</v>
      </c>
      <c r="NC44" t="e" cm="1">
        <f t="array" ref="NC44">_xlfn.IFNA(VLOOKUP($A44,TRANSPOSE(#REF!),NC$2+2,FALSE),0)</f>
        <v>#REF!</v>
      </c>
      <c r="ND44" t="e" cm="1">
        <f t="array" ref="ND44">_xlfn.IFNA(VLOOKUP($A44,TRANSPOSE(#REF!),ND$2+2,FALSE),0)</f>
        <v>#REF!</v>
      </c>
      <c r="NE44" t="e" cm="1">
        <f t="array" ref="NE44">_xlfn.IFNA(VLOOKUP($A44,TRANSPOSE(#REF!),NE$2+2,FALSE),0)</f>
        <v>#REF!</v>
      </c>
      <c r="NF44" t="e" cm="1">
        <f t="array" ref="NF44">_xlfn.IFNA(VLOOKUP($A44,TRANSPOSE(#REF!),NF$2+2,FALSE),0)</f>
        <v>#REF!</v>
      </c>
      <c r="NG44" t="e" cm="1">
        <f t="array" ref="NG44">_xlfn.IFNA(VLOOKUP($A44,TRANSPOSE(#REF!),NG$2+2,FALSE),0)</f>
        <v>#REF!</v>
      </c>
      <c r="NH44" t="e" cm="1">
        <f t="array" ref="NH44">_xlfn.IFNA(VLOOKUP($A44,TRANSPOSE(#REF!),NH$2+2,FALSE),0)</f>
        <v>#REF!</v>
      </c>
      <c r="NI44" t="e" cm="1">
        <f t="array" ref="NI44">_xlfn.IFNA(VLOOKUP($A44,TRANSPOSE(#REF!),NI$2+2,FALSE),0)</f>
        <v>#REF!</v>
      </c>
      <c r="NJ44" t="e" cm="1">
        <f t="array" ref="NJ44">_xlfn.IFNA(VLOOKUP($A44,TRANSPOSE(#REF!),NJ$2+2,FALSE),0)</f>
        <v>#REF!</v>
      </c>
      <c r="NL44" t="e">
        <f t="shared" si="0"/>
        <v>#REF!</v>
      </c>
      <c r="NM44" t="e">
        <f t="shared" si="1"/>
        <v>#REF!</v>
      </c>
    </row>
    <row r="45" spans="1:377" x14ac:dyDescent="0.3">
      <c r="A45" t="str">
        <v>PDE02_10</v>
      </c>
      <c r="B45" t="str">
        <v>Elektriciteit</v>
      </c>
      <c r="C45" t="str">
        <v>Conversion</v>
      </c>
      <c r="D45" t="str">
        <v>Power DE</v>
      </c>
      <c r="E45" t="str">
        <v>Generation</v>
      </c>
      <c r="F45" t="str">
        <v>Electricity DE</v>
      </c>
      <c r="G45" t="str">
        <v>Electricity from Biomass - Power DE</v>
      </c>
      <c r="H45" t="str">
        <v>[GW]</v>
      </c>
      <c r="I45">
        <f>_xlfn.IFNA(VLOOKUP(A45,'[1]PASTE Cap_Investment'!A:B,2,FALSE),0)</f>
        <v>0.72326191920000005</v>
      </c>
      <c r="J45" t="e" cm="1">
        <f t="array" ref="J45">_xlfn.IFNA(VLOOKUP($A45,TRANSPOSE(#REF!),J$2+2,FALSE),0)</f>
        <v>#REF!</v>
      </c>
      <c r="K45" t="e" cm="1">
        <f t="array" ref="K45">_xlfn.IFNA(VLOOKUP($A45,TRANSPOSE(#REF!),K$2+2,FALSE),0)</f>
        <v>#REF!</v>
      </c>
      <c r="L45" t="e" cm="1">
        <f t="array" ref="L45">_xlfn.IFNA(VLOOKUP($A45,TRANSPOSE(#REF!),L$2+2,FALSE),0)</f>
        <v>#REF!</v>
      </c>
      <c r="M45" t="e" cm="1">
        <f t="array" ref="M45">_xlfn.IFNA(VLOOKUP($A45,TRANSPOSE(#REF!),M$2+2,FALSE),0)</f>
        <v>#REF!</v>
      </c>
      <c r="N45" t="e" cm="1">
        <f t="array" ref="N45">_xlfn.IFNA(VLOOKUP($A45,TRANSPOSE(#REF!),N$2+2,FALSE),0)</f>
        <v>#REF!</v>
      </c>
      <c r="O45" t="e" cm="1">
        <f t="array" ref="O45">_xlfn.IFNA(VLOOKUP($A45,TRANSPOSE(#REF!),O$2+2,FALSE),0)</f>
        <v>#REF!</v>
      </c>
      <c r="P45" t="e" cm="1">
        <f t="array" ref="P45">_xlfn.IFNA(VLOOKUP($A45,TRANSPOSE(#REF!),P$2+2,FALSE),0)</f>
        <v>#REF!</v>
      </c>
      <c r="Q45" t="e" cm="1">
        <f t="array" ref="Q45">_xlfn.IFNA(VLOOKUP($A45,TRANSPOSE(#REF!),Q$2+2,FALSE),0)</f>
        <v>#REF!</v>
      </c>
      <c r="R45" t="e" cm="1">
        <f t="array" ref="R45">_xlfn.IFNA(VLOOKUP($A45,TRANSPOSE(#REF!),R$2+2,FALSE),0)</f>
        <v>#REF!</v>
      </c>
      <c r="S45" t="e" cm="1">
        <f t="array" ref="S45">_xlfn.IFNA(VLOOKUP($A45,TRANSPOSE(#REF!),S$2+2,FALSE),0)</f>
        <v>#REF!</v>
      </c>
      <c r="T45" t="e" cm="1">
        <f t="array" ref="T45">_xlfn.IFNA(VLOOKUP($A45,TRANSPOSE(#REF!),T$2+2,FALSE),0)</f>
        <v>#REF!</v>
      </c>
      <c r="U45" t="e" cm="1">
        <f t="array" ref="U45">_xlfn.IFNA(VLOOKUP($A45,TRANSPOSE(#REF!),U$2+2,FALSE),0)</f>
        <v>#REF!</v>
      </c>
      <c r="V45" t="e" cm="1">
        <f t="array" ref="V45">_xlfn.IFNA(VLOOKUP($A45,TRANSPOSE(#REF!),V$2+2,FALSE),0)</f>
        <v>#REF!</v>
      </c>
      <c r="W45" t="e" cm="1">
        <f t="array" ref="W45">_xlfn.IFNA(VLOOKUP($A45,TRANSPOSE(#REF!),W$2+2,FALSE),0)</f>
        <v>#REF!</v>
      </c>
      <c r="X45" t="e" cm="1">
        <f t="array" ref="X45">_xlfn.IFNA(VLOOKUP($A45,TRANSPOSE(#REF!),X$2+2,FALSE),0)</f>
        <v>#REF!</v>
      </c>
      <c r="Y45" t="e" cm="1">
        <f t="array" ref="Y45">_xlfn.IFNA(VLOOKUP($A45,TRANSPOSE(#REF!),Y$2+2,FALSE),0)</f>
        <v>#REF!</v>
      </c>
      <c r="Z45" t="e" cm="1">
        <f t="array" ref="Z45">_xlfn.IFNA(VLOOKUP($A45,TRANSPOSE(#REF!),Z$2+2,FALSE),0)</f>
        <v>#REF!</v>
      </c>
      <c r="AA45" t="e" cm="1">
        <f t="array" ref="AA45">_xlfn.IFNA(VLOOKUP($A45,TRANSPOSE(#REF!),AA$2+2,FALSE),0)</f>
        <v>#REF!</v>
      </c>
      <c r="AB45" t="e" cm="1">
        <f t="array" ref="AB45">_xlfn.IFNA(VLOOKUP($A45,TRANSPOSE(#REF!),AB$2+2,FALSE),0)</f>
        <v>#REF!</v>
      </c>
      <c r="AC45" t="e" cm="1">
        <f t="array" ref="AC45">_xlfn.IFNA(VLOOKUP($A45,TRANSPOSE(#REF!),AC$2+2,FALSE),0)</f>
        <v>#REF!</v>
      </c>
      <c r="AD45" t="e" cm="1">
        <f t="array" ref="AD45">_xlfn.IFNA(VLOOKUP($A45,TRANSPOSE(#REF!),AD$2+2,FALSE),0)</f>
        <v>#REF!</v>
      </c>
      <c r="AE45" t="e" cm="1">
        <f t="array" ref="AE45">_xlfn.IFNA(VLOOKUP($A45,TRANSPOSE(#REF!),AE$2+2,FALSE),0)</f>
        <v>#REF!</v>
      </c>
      <c r="AF45" t="e" cm="1">
        <f t="array" ref="AF45">_xlfn.IFNA(VLOOKUP($A45,TRANSPOSE(#REF!),AF$2+2,FALSE),0)</f>
        <v>#REF!</v>
      </c>
      <c r="AG45" t="e" cm="1">
        <f t="array" ref="AG45">_xlfn.IFNA(VLOOKUP($A45,TRANSPOSE(#REF!),AG$2+2,FALSE),0)</f>
        <v>#REF!</v>
      </c>
      <c r="AH45" t="e" cm="1">
        <f t="array" ref="AH45">_xlfn.IFNA(VLOOKUP($A45,TRANSPOSE(#REF!),AH$2+2,FALSE),0)</f>
        <v>#REF!</v>
      </c>
      <c r="AI45" t="e" cm="1">
        <f t="array" ref="AI45">_xlfn.IFNA(VLOOKUP($A45,TRANSPOSE(#REF!),AI$2+2,FALSE),0)</f>
        <v>#REF!</v>
      </c>
      <c r="AJ45" t="e" cm="1">
        <f t="array" ref="AJ45">_xlfn.IFNA(VLOOKUP($A45,TRANSPOSE(#REF!),AJ$2+2,FALSE),0)</f>
        <v>#REF!</v>
      </c>
      <c r="AK45" t="e" cm="1">
        <f t="array" ref="AK45">_xlfn.IFNA(VLOOKUP($A45,TRANSPOSE(#REF!),AK$2+2,FALSE),0)</f>
        <v>#REF!</v>
      </c>
      <c r="AL45" t="e" cm="1">
        <f t="array" ref="AL45">_xlfn.IFNA(VLOOKUP($A45,TRANSPOSE(#REF!),AL$2+2,FALSE),0)</f>
        <v>#REF!</v>
      </c>
      <c r="AM45" t="e" cm="1">
        <f t="array" ref="AM45">_xlfn.IFNA(VLOOKUP($A45,TRANSPOSE(#REF!),AM$2+2,FALSE),0)</f>
        <v>#REF!</v>
      </c>
      <c r="AN45" t="e" cm="1">
        <f t="array" ref="AN45">_xlfn.IFNA(VLOOKUP($A45,TRANSPOSE(#REF!),AN$2+2,FALSE),0)</f>
        <v>#REF!</v>
      </c>
      <c r="AO45" t="e" cm="1">
        <f t="array" ref="AO45">_xlfn.IFNA(VLOOKUP($A45,TRANSPOSE(#REF!),AO$2+2,FALSE),0)</f>
        <v>#REF!</v>
      </c>
      <c r="AP45" t="e" cm="1">
        <f t="array" ref="AP45">_xlfn.IFNA(VLOOKUP($A45,TRANSPOSE(#REF!),AP$2+2,FALSE),0)</f>
        <v>#REF!</v>
      </c>
      <c r="AQ45" t="e" cm="1">
        <f t="array" ref="AQ45">_xlfn.IFNA(VLOOKUP($A45,TRANSPOSE(#REF!),AQ$2+2,FALSE),0)</f>
        <v>#REF!</v>
      </c>
      <c r="AR45" t="e" cm="1">
        <f t="array" ref="AR45">_xlfn.IFNA(VLOOKUP($A45,TRANSPOSE(#REF!),AR$2+2,FALSE),0)</f>
        <v>#REF!</v>
      </c>
      <c r="AS45" t="e" cm="1">
        <f t="array" ref="AS45">_xlfn.IFNA(VLOOKUP($A45,TRANSPOSE(#REF!),AS$2+2,FALSE),0)</f>
        <v>#REF!</v>
      </c>
      <c r="AT45" t="e" cm="1">
        <f t="array" ref="AT45">_xlfn.IFNA(VLOOKUP($A45,TRANSPOSE(#REF!),AT$2+2,FALSE),0)</f>
        <v>#REF!</v>
      </c>
      <c r="AU45" t="e" cm="1">
        <f t="array" ref="AU45">_xlfn.IFNA(VLOOKUP($A45,TRANSPOSE(#REF!),AU$2+2,FALSE),0)</f>
        <v>#REF!</v>
      </c>
      <c r="AV45" t="e" cm="1">
        <f t="array" ref="AV45">_xlfn.IFNA(VLOOKUP($A45,TRANSPOSE(#REF!),AV$2+2,FALSE),0)</f>
        <v>#REF!</v>
      </c>
      <c r="AW45" t="e" cm="1">
        <f t="array" ref="AW45">_xlfn.IFNA(VLOOKUP($A45,TRANSPOSE(#REF!),AW$2+2,FALSE),0)</f>
        <v>#REF!</v>
      </c>
      <c r="AX45" t="e" cm="1">
        <f t="array" ref="AX45">_xlfn.IFNA(VLOOKUP($A45,TRANSPOSE(#REF!),AX$2+2,FALSE),0)</f>
        <v>#REF!</v>
      </c>
      <c r="AY45" t="e" cm="1">
        <f t="array" ref="AY45">_xlfn.IFNA(VLOOKUP($A45,TRANSPOSE(#REF!),AY$2+2,FALSE),0)</f>
        <v>#REF!</v>
      </c>
      <c r="AZ45" t="e" cm="1">
        <f t="array" ref="AZ45">_xlfn.IFNA(VLOOKUP($A45,TRANSPOSE(#REF!),AZ$2+2,FALSE),0)</f>
        <v>#REF!</v>
      </c>
      <c r="BA45" t="e" cm="1">
        <f t="array" ref="BA45">_xlfn.IFNA(VLOOKUP($A45,TRANSPOSE(#REF!),BA$2+2,FALSE),0)</f>
        <v>#REF!</v>
      </c>
      <c r="BB45" t="e" cm="1">
        <f t="array" ref="BB45">_xlfn.IFNA(VLOOKUP($A45,TRANSPOSE(#REF!),BB$2+2,FALSE),0)</f>
        <v>#REF!</v>
      </c>
      <c r="BC45" t="e" cm="1">
        <f t="array" ref="BC45">_xlfn.IFNA(VLOOKUP($A45,TRANSPOSE(#REF!),BC$2+2,FALSE),0)</f>
        <v>#REF!</v>
      </c>
      <c r="BD45" t="e" cm="1">
        <f t="array" ref="BD45">_xlfn.IFNA(VLOOKUP($A45,TRANSPOSE(#REF!),BD$2+2,FALSE),0)</f>
        <v>#REF!</v>
      </c>
      <c r="BE45" t="e" cm="1">
        <f t="array" ref="BE45">_xlfn.IFNA(VLOOKUP($A45,TRANSPOSE(#REF!),BE$2+2,FALSE),0)</f>
        <v>#REF!</v>
      </c>
      <c r="BF45" t="e" cm="1">
        <f t="array" ref="BF45">_xlfn.IFNA(VLOOKUP($A45,TRANSPOSE(#REF!),BF$2+2,FALSE),0)</f>
        <v>#REF!</v>
      </c>
      <c r="BG45" t="e" cm="1">
        <f t="array" ref="BG45">_xlfn.IFNA(VLOOKUP($A45,TRANSPOSE(#REF!),BG$2+2,FALSE),0)</f>
        <v>#REF!</v>
      </c>
      <c r="BH45" t="e" cm="1">
        <f t="array" ref="BH45">_xlfn.IFNA(VLOOKUP($A45,TRANSPOSE(#REF!),BH$2+2,FALSE),0)</f>
        <v>#REF!</v>
      </c>
      <c r="BI45" t="e" cm="1">
        <f t="array" ref="BI45">_xlfn.IFNA(VLOOKUP($A45,TRANSPOSE(#REF!),BI$2+2,FALSE),0)</f>
        <v>#REF!</v>
      </c>
      <c r="BJ45" t="e" cm="1">
        <f t="array" ref="BJ45">_xlfn.IFNA(VLOOKUP($A45,TRANSPOSE(#REF!),BJ$2+2,FALSE),0)</f>
        <v>#REF!</v>
      </c>
      <c r="BK45" t="e" cm="1">
        <f t="array" ref="BK45">_xlfn.IFNA(VLOOKUP($A45,TRANSPOSE(#REF!),BK$2+2,FALSE),0)</f>
        <v>#REF!</v>
      </c>
      <c r="BL45" t="e" cm="1">
        <f t="array" ref="BL45">_xlfn.IFNA(VLOOKUP($A45,TRANSPOSE(#REF!),BL$2+2,FALSE),0)</f>
        <v>#REF!</v>
      </c>
      <c r="BM45" t="e" cm="1">
        <f t="array" ref="BM45">_xlfn.IFNA(VLOOKUP($A45,TRANSPOSE(#REF!),BM$2+2,FALSE),0)</f>
        <v>#REF!</v>
      </c>
      <c r="BN45" t="e" cm="1">
        <f t="array" ref="BN45">_xlfn.IFNA(VLOOKUP($A45,TRANSPOSE(#REF!),BN$2+2,FALSE),0)</f>
        <v>#REF!</v>
      </c>
      <c r="BO45" t="e" cm="1">
        <f t="array" ref="BO45">_xlfn.IFNA(VLOOKUP($A45,TRANSPOSE(#REF!),BO$2+2,FALSE),0)</f>
        <v>#REF!</v>
      </c>
      <c r="BP45" t="e" cm="1">
        <f t="array" ref="BP45">_xlfn.IFNA(VLOOKUP($A45,TRANSPOSE(#REF!),BP$2+2,FALSE),0)</f>
        <v>#REF!</v>
      </c>
      <c r="BQ45" t="e" cm="1">
        <f t="array" ref="BQ45">_xlfn.IFNA(VLOOKUP($A45,TRANSPOSE(#REF!),BQ$2+2,FALSE),0)</f>
        <v>#REF!</v>
      </c>
      <c r="BR45" t="e" cm="1">
        <f t="array" ref="BR45">_xlfn.IFNA(VLOOKUP($A45,TRANSPOSE(#REF!),BR$2+2,FALSE),0)</f>
        <v>#REF!</v>
      </c>
      <c r="BS45" t="e" cm="1">
        <f t="array" ref="BS45">_xlfn.IFNA(VLOOKUP($A45,TRANSPOSE(#REF!),BS$2+2,FALSE),0)</f>
        <v>#REF!</v>
      </c>
      <c r="BT45" t="e" cm="1">
        <f t="array" ref="BT45">_xlfn.IFNA(VLOOKUP($A45,TRANSPOSE(#REF!),BT$2+2,FALSE),0)</f>
        <v>#REF!</v>
      </c>
      <c r="BU45" t="e" cm="1">
        <f t="array" ref="BU45">_xlfn.IFNA(VLOOKUP($A45,TRANSPOSE(#REF!),BU$2+2,FALSE),0)</f>
        <v>#REF!</v>
      </c>
      <c r="BV45" t="e" cm="1">
        <f t="array" ref="BV45">_xlfn.IFNA(VLOOKUP($A45,TRANSPOSE(#REF!),BV$2+2,FALSE),0)</f>
        <v>#REF!</v>
      </c>
      <c r="BW45" t="e" cm="1">
        <f t="array" ref="BW45">_xlfn.IFNA(VLOOKUP($A45,TRANSPOSE(#REF!),BW$2+2,FALSE),0)</f>
        <v>#REF!</v>
      </c>
      <c r="BX45" t="e" cm="1">
        <f t="array" ref="BX45">_xlfn.IFNA(VLOOKUP($A45,TRANSPOSE(#REF!),BX$2+2,FALSE),0)</f>
        <v>#REF!</v>
      </c>
      <c r="BY45" t="e" cm="1">
        <f t="array" ref="BY45">_xlfn.IFNA(VLOOKUP($A45,TRANSPOSE(#REF!),BY$2+2,FALSE),0)</f>
        <v>#REF!</v>
      </c>
      <c r="BZ45" t="e" cm="1">
        <f t="array" ref="BZ45">_xlfn.IFNA(VLOOKUP($A45,TRANSPOSE(#REF!),BZ$2+2,FALSE),0)</f>
        <v>#REF!</v>
      </c>
      <c r="CA45" t="e" cm="1">
        <f t="array" ref="CA45">_xlfn.IFNA(VLOOKUP($A45,TRANSPOSE(#REF!),CA$2+2,FALSE),0)</f>
        <v>#REF!</v>
      </c>
      <c r="CB45" t="e" cm="1">
        <f t="array" ref="CB45">_xlfn.IFNA(VLOOKUP($A45,TRANSPOSE(#REF!),CB$2+2,FALSE),0)</f>
        <v>#REF!</v>
      </c>
      <c r="CC45" t="e" cm="1">
        <f t="array" ref="CC45">_xlfn.IFNA(VLOOKUP($A45,TRANSPOSE(#REF!),CC$2+2,FALSE),0)</f>
        <v>#REF!</v>
      </c>
      <c r="CD45" t="e" cm="1">
        <f t="array" ref="CD45">_xlfn.IFNA(VLOOKUP($A45,TRANSPOSE(#REF!),CD$2+2,FALSE),0)</f>
        <v>#REF!</v>
      </c>
      <c r="CE45" t="e" cm="1">
        <f t="array" ref="CE45">_xlfn.IFNA(VLOOKUP($A45,TRANSPOSE(#REF!),CE$2+2,FALSE),0)</f>
        <v>#REF!</v>
      </c>
      <c r="CF45" t="e" cm="1">
        <f t="array" ref="CF45">_xlfn.IFNA(VLOOKUP($A45,TRANSPOSE(#REF!),CF$2+2,FALSE),0)</f>
        <v>#REF!</v>
      </c>
      <c r="CG45" t="e" cm="1">
        <f t="array" ref="CG45">_xlfn.IFNA(VLOOKUP($A45,TRANSPOSE(#REF!),CG$2+2,FALSE),0)</f>
        <v>#REF!</v>
      </c>
      <c r="CH45" t="e" cm="1">
        <f t="array" ref="CH45">_xlfn.IFNA(VLOOKUP($A45,TRANSPOSE(#REF!),CH$2+2,FALSE),0)</f>
        <v>#REF!</v>
      </c>
      <c r="CI45" t="e" cm="1">
        <f t="array" ref="CI45">_xlfn.IFNA(VLOOKUP($A45,TRANSPOSE(#REF!),CI$2+2,FALSE),0)</f>
        <v>#REF!</v>
      </c>
      <c r="CJ45" t="e" cm="1">
        <f t="array" ref="CJ45">_xlfn.IFNA(VLOOKUP($A45,TRANSPOSE(#REF!),CJ$2+2,FALSE),0)</f>
        <v>#REF!</v>
      </c>
      <c r="CK45" t="e" cm="1">
        <f t="array" ref="CK45">_xlfn.IFNA(VLOOKUP($A45,TRANSPOSE(#REF!),CK$2+2,FALSE),0)</f>
        <v>#REF!</v>
      </c>
      <c r="CL45" t="e" cm="1">
        <f t="array" ref="CL45">_xlfn.IFNA(VLOOKUP($A45,TRANSPOSE(#REF!),CL$2+2,FALSE),0)</f>
        <v>#REF!</v>
      </c>
      <c r="CM45" t="e" cm="1">
        <f t="array" ref="CM45">_xlfn.IFNA(VLOOKUP($A45,TRANSPOSE(#REF!),CM$2+2,FALSE),0)</f>
        <v>#REF!</v>
      </c>
      <c r="CN45" t="e" cm="1">
        <f t="array" ref="CN45">_xlfn.IFNA(VLOOKUP($A45,TRANSPOSE(#REF!),CN$2+2,FALSE),0)</f>
        <v>#REF!</v>
      </c>
      <c r="CO45" t="e" cm="1">
        <f t="array" ref="CO45">_xlfn.IFNA(VLOOKUP($A45,TRANSPOSE(#REF!),CO$2+2,FALSE),0)</f>
        <v>#REF!</v>
      </c>
      <c r="CP45" t="e" cm="1">
        <f t="array" ref="CP45">_xlfn.IFNA(VLOOKUP($A45,TRANSPOSE(#REF!),CP$2+2,FALSE),0)</f>
        <v>#REF!</v>
      </c>
      <c r="CQ45" t="e" cm="1">
        <f t="array" ref="CQ45">_xlfn.IFNA(VLOOKUP($A45,TRANSPOSE(#REF!),CQ$2+2,FALSE),0)</f>
        <v>#REF!</v>
      </c>
      <c r="CR45" t="e" cm="1">
        <f t="array" ref="CR45">_xlfn.IFNA(VLOOKUP($A45,TRANSPOSE(#REF!),CR$2+2,FALSE),0)</f>
        <v>#REF!</v>
      </c>
      <c r="CS45" t="e" cm="1">
        <f t="array" ref="CS45">_xlfn.IFNA(VLOOKUP($A45,TRANSPOSE(#REF!),CS$2+2,FALSE),0)</f>
        <v>#REF!</v>
      </c>
      <c r="CT45" t="e" cm="1">
        <f t="array" ref="CT45">_xlfn.IFNA(VLOOKUP($A45,TRANSPOSE(#REF!),CT$2+2,FALSE),0)</f>
        <v>#REF!</v>
      </c>
      <c r="CU45" t="e" cm="1">
        <f t="array" ref="CU45">_xlfn.IFNA(VLOOKUP($A45,TRANSPOSE(#REF!),CU$2+2,FALSE),0)</f>
        <v>#REF!</v>
      </c>
      <c r="CV45" t="e" cm="1">
        <f t="array" ref="CV45">_xlfn.IFNA(VLOOKUP($A45,TRANSPOSE(#REF!),CV$2+2,FALSE),0)</f>
        <v>#REF!</v>
      </c>
      <c r="CW45" t="e" cm="1">
        <f t="array" ref="CW45">_xlfn.IFNA(VLOOKUP($A45,TRANSPOSE(#REF!),CW$2+2,FALSE),0)</f>
        <v>#REF!</v>
      </c>
      <c r="CX45" t="e" cm="1">
        <f t="array" ref="CX45">_xlfn.IFNA(VLOOKUP($A45,TRANSPOSE(#REF!),CX$2+2,FALSE),0)</f>
        <v>#REF!</v>
      </c>
      <c r="CY45" t="e" cm="1">
        <f t="array" ref="CY45">_xlfn.IFNA(VLOOKUP($A45,TRANSPOSE(#REF!),CY$2+2,FALSE),0)</f>
        <v>#REF!</v>
      </c>
      <c r="CZ45" t="e" cm="1">
        <f t="array" ref="CZ45">_xlfn.IFNA(VLOOKUP($A45,TRANSPOSE(#REF!),CZ$2+2,FALSE),0)</f>
        <v>#REF!</v>
      </c>
      <c r="DA45" t="e" cm="1">
        <f t="array" ref="DA45">_xlfn.IFNA(VLOOKUP($A45,TRANSPOSE(#REF!),DA$2+2,FALSE),0)</f>
        <v>#REF!</v>
      </c>
      <c r="DB45" t="e" cm="1">
        <f t="array" ref="DB45">_xlfn.IFNA(VLOOKUP($A45,TRANSPOSE(#REF!),DB$2+2,FALSE),0)</f>
        <v>#REF!</v>
      </c>
      <c r="DC45" t="e" cm="1">
        <f t="array" ref="DC45">_xlfn.IFNA(VLOOKUP($A45,TRANSPOSE(#REF!),DC$2+2,FALSE),0)</f>
        <v>#REF!</v>
      </c>
      <c r="DD45" t="e" cm="1">
        <f t="array" ref="DD45">_xlfn.IFNA(VLOOKUP($A45,TRANSPOSE(#REF!),DD$2+2,FALSE),0)</f>
        <v>#REF!</v>
      </c>
      <c r="DE45" t="e" cm="1">
        <f t="array" ref="DE45">_xlfn.IFNA(VLOOKUP($A45,TRANSPOSE(#REF!),DE$2+2,FALSE),0)</f>
        <v>#REF!</v>
      </c>
      <c r="DF45" t="e" cm="1">
        <f t="array" ref="DF45">_xlfn.IFNA(VLOOKUP($A45,TRANSPOSE(#REF!),DF$2+2,FALSE),0)</f>
        <v>#REF!</v>
      </c>
      <c r="DG45" t="e" cm="1">
        <f t="array" ref="DG45">_xlfn.IFNA(VLOOKUP($A45,TRANSPOSE(#REF!),DG$2+2,FALSE),0)</f>
        <v>#REF!</v>
      </c>
      <c r="DH45" t="e" cm="1">
        <f t="array" ref="DH45">_xlfn.IFNA(VLOOKUP($A45,TRANSPOSE(#REF!),DH$2+2,FALSE),0)</f>
        <v>#REF!</v>
      </c>
      <c r="DI45" t="e" cm="1">
        <f t="array" ref="DI45">_xlfn.IFNA(VLOOKUP($A45,TRANSPOSE(#REF!),DI$2+2,FALSE),0)</f>
        <v>#REF!</v>
      </c>
      <c r="DJ45" t="e" cm="1">
        <f t="array" ref="DJ45">_xlfn.IFNA(VLOOKUP($A45,TRANSPOSE(#REF!),DJ$2+2,FALSE),0)</f>
        <v>#REF!</v>
      </c>
      <c r="DK45" t="e" cm="1">
        <f t="array" ref="DK45">_xlfn.IFNA(VLOOKUP($A45,TRANSPOSE(#REF!),DK$2+2,FALSE),0)</f>
        <v>#REF!</v>
      </c>
      <c r="DL45" t="e" cm="1">
        <f t="array" ref="DL45">_xlfn.IFNA(VLOOKUP($A45,TRANSPOSE(#REF!),DL$2+2,FALSE),0)</f>
        <v>#REF!</v>
      </c>
      <c r="DM45" t="e" cm="1">
        <f t="array" ref="DM45">_xlfn.IFNA(VLOOKUP($A45,TRANSPOSE(#REF!),DM$2+2,FALSE),0)</f>
        <v>#REF!</v>
      </c>
      <c r="DN45" t="e" cm="1">
        <f t="array" ref="DN45">_xlfn.IFNA(VLOOKUP($A45,TRANSPOSE(#REF!),DN$2+2,FALSE),0)</f>
        <v>#REF!</v>
      </c>
      <c r="DO45" t="e" cm="1">
        <f t="array" ref="DO45">_xlfn.IFNA(VLOOKUP($A45,TRANSPOSE(#REF!),DO$2+2,FALSE),0)</f>
        <v>#REF!</v>
      </c>
      <c r="DP45" t="e" cm="1">
        <f t="array" ref="DP45">_xlfn.IFNA(VLOOKUP($A45,TRANSPOSE(#REF!),DP$2+2,FALSE),0)</f>
        <v>#REF!</v>
      </c>
      <c r="DQ45" t="e" cm="1">
        <f t="array" ref="DQ45">_xlfn.IFNA(VLOOKUP($A45,TRANSPOSE(#REF!),DQ$2+2,FALSE),0)</f>
        <v>#REF!</v>
      </c>
      <c r="DR45" t="e" cm="1">
        <f t="array" ref="DR45">_xlfn.IFNA(VLOOKUP($A45,TRANSPOSE(#REF!),DR$2+2,FALSE),0)</f>
        <v>#REF!</v>
      </c>
      <c r="DS45" t="e" cm="1">
        <f t="array" ref="DS45">_xlfn.IFNA(VLOOKUP($A45,TRANSPOSE(#REF!),DS$2+2,FALSE),0)</f>
        <v>#REF!</v>
      </c>
      <c r="DT45" t="e" cm="1">
        <f t="array" ref="DT45">_xlfn.IFNA(VLOOKUP($A45,TRANSPOSE(#REF!),DT$2+2,FALSE),0)</f>
        <v>#REF!</v>
      </c>
      <c r="DU45" t="e" cm="1">
        <f t="array" ref="DU45">_xlfn.IFNA(VLOOKUP($A45,TRANSPOSE(#REF!),DU$2+2,FALSE),0)</f>
        <v>#REF!</v>
      </c>
      <c r="DV45" t="e" cm="1">
        <f t="array" ref="DV45">_xlfn.IFNA(VLOOKUP($A45,TRANSPOSE(#REF!),DV$2+2,FALSE),0)</f>
        <v>#REF!</v>
      </c>
      <c r="DW45" t="e" cm="1">
        <f t="array" ref="DW45">_xlfn.IFNA(VLOOKUP($A45,TRANSPOSE(#REF!),DW$2+2,FALSE),0)</f>
        <v>#REF!</v>
      </c>
      <c r="DX45" t="e" cm="1">
        <f t="array" ref="DX45">_xlfn.IFNA(VLOOKUP($A45,TRANSPOSE(#REF!),DX$2+2,FALSE),0)</f>
        <v>#REF!</v>
      </c>
      <c r="DY45" t="e" cm="1">
        <f t="array" ref="DY45">_xlfn.IFNA(VLOOKUP($A45,TRANSPOSE(#REF!),DY$2+2,FALSE),0)</f>
        <v>#REF!</v>
      </c>
      <c r="DZ45" t="e" cm="1">
        <f t="array" ref="DZ45">_xlfn.IFNA(VLOOKUP($A45,TRANSPOSE(#REF!),DZ$2+2,FALSE),0)</f>
        <v>#REF!</v>
      </c>
      <c r="EA45" t="e" cm="1">
        <f t="array" ref="EA45">_xlfn.IFNA(VLOOKUP($A45,TRANSPOSE(#REF!),EA$2+2,FALSE),0)</f>
        <v>#REF!</v>
      </c>
      <c r="EB45" t="e" cm="1">
        <f t="array" ref="EB45">_xlfn.IFNA(VLOOKUP($A45,TRANSPOSE(#REF!),EB$2+2,FALSE),0)</f>
        <v>#REF!</v>
      </c>
      <c r="EC45" t="e" cm="1">
        <f t="array" ref="EC45">_xlfn.IFNA(VLOOKUP($A45,TRANSPOSE(#REF!),EC$2+2,FALSE),0)</f>
        <v>#REF!</v>
      </c>
      <c r="ED45" t="e" cm="1">
        <f t="array" ref="ED45">_xlfn.IFNA(VLOOKUP($A45,TRANSPOSE(#REF!),ED$2+2,FALSE),0)</f>
        <v>#REF!</v>
      </c>
      <c r="EE45" t="e" cm="1">
        <f t="array" ref="EE45">_xlfn.IFNA(VLOOKUP($A45,TRANSPOSE(#REF!),EE$2+2,FALSE),0)</f>
        <v>#REF!</v>
      </c>
      <c r="EF45" t="e" cm="1">
        <f t="array" ref="EF45">_xlfn.IFNA(VLOOKUP($A45,TRANSPOSE(#REF!),EF$2+2,FALSE),0)</f>
        <v>#REF!</v>
      </c>
      <c r="EG45" t="e" cm="1">
        <f t="array" ref="EG45">_xlfn.IFNA(VLOOKUP($A45,TRANSPOSE(#REF!),EG$2+2,FALSE),0)</f>
        <v>#REF!</v>
      </c>
      <c r="EH45" t="e" cm="1">
        <f t="array" ref="EH45">_xlfn.IFNA(VLOOKUP($A45,TRANSPOSE(#REF!),EH$2+2,FALSE),0)</f>
        <v>#REF!</v>
      </c>
      <c r="EI45" t="e" cm="1">
        <f t="array" ref="EI45">_xlfn.IFNA(VLOOKUP($A45,TRANSPOSE(#REF!),EI$2+2,FALSE),0)</f>
        <v>#REF!</v>
      </c>
      <c r="EJ45" t="e" cm="1">
        <f t="array" ref="EJ45">_xlfn.IFNA(VLOOKUP($A45,TRANSPOSE(#REF!),EJ$2+2,FALSE),0)</f>
        <v>#REF!</v>
      </c>
      <c r="EK45" t="e" cm="1">
        <f t="array" ref="EK45">_xlfn.IFNA(VLOOKUP($A45,TRANSPOSE(#REF!),EK$2+2,FALSE),0)</f>
        <v>#REF!</v>
      </c>
      <c r="EL45" t="e" cm="1">
        <f t="array" ref="EL45">_xlfn.IFNA(VLOOKUP($A45,TRANSPOSE(#REF!),EL$2+2,FALSE),0)</f>
        <v>#REF!</v>
      </c>
      <c r="EM45" t="e" cm="1">
        <f t="array" ref="EM45">_xlfn.IFNA(VLOOKUP($A45,TRANSPOSE(#REF!),EM$2+2,FALSE),0)</f>
        <v>#REF!</v>
      </c>
      <c r="EN45" t="e" cm="1">
        <f t="array" ref="EN45">_xlfn.IFNA(VLOOKUP($A45,TRANSPOSE(#REF!),EN$2+2,FALSE),0)</f>
        <v>#REF!</v>
      </c>
      <c r="EO45" t="e" cm="1">
        <f t="array" ref="EO45">_xlfn.IFNA(VLOOKUP($A45,TRANSPOSE(#REF!),EO$2+2,FALSE),0)</f>
        <v>#REF!</v>
      </c>
      <c r="EP45" t="e" cm="1">
        <f t="array" ref="EP45">_xlfn.IFNA(VLOOKUP($A45,TRANSPOSE(#REF!),EP$2+2,FALSE),0)</f>
        <v>#REF!</v>
      </c>
      <c r="EQ45" t="e" cm="1">
        <f t="array" ref="EQ45">_xlfn.IFNA(VLOOKUP($A45,TRANSPOSE(#REF!),EQ$2+2,FALSE),0)</f>
        <v>#REF!</v>
      </c>
      <c r="ER45" t="e" cm="1">
        <f t="array" ref="ER45">_xlfn.IFNA(VLOOKUP($A45,TRANSPOSE(#REF!),ER$2+2,FALSE),0)</f>
        <v>#REF!</v>
      </c>
      <c r="ES45" t="e" cm="1">
        <f t="array" ref="ES45">_xlfn.IFNA(VLOOKUP($A45,TRANSPOSE(#REF!),ES$2+2,FALSE),0)</f>
        <v>#REF!</v>
      </c>
      <c r="ET45" t="e" cm="1">
        <f t="array" ref="ET45">_xlfn.IFNA(VLOOKUP($A45,TRANSPOSE(#REF!),ET$2+2,FALSE),0)</f>
        <v>#REF!</v>
      </c>
      <c r="EU45" t="e" cm="1">
        <f t="array" ref="EU45">_xlfn.IFNA(VLOOKUP($A45,TRANSPOSE(#REF!),EU$2+2,FALSE),0)</f>
        <v>#REF!</v>
      </c>
      <c r="EV45" t="e" cm="1">
        <f t="array" ref="EV45">_xlfn.IFNA(VLOOKUP($A45,TRANSPOSE(#REF!),EV$2+2,FALSE),0)</f>
        <v>#REF!</v>
      </c>
      <c r="EW45" t="e" cm="1">
        <f t="array" ref="EW45">_xlfn.IFNA(VLOOKUP($A45,TRANSPOSE(#REF!),EW$2+2,FALSE),0)</f>
        <v>#REF!</v>
      </c>
      <c r="EX45" t="e" cm="1">
        <f t="array" ref="EX45">_xlfn.IFNA(VLOOKUP($A45,TRANSPOSE(#REF!),EX$2+2,FALSE),0)</f>
        <v>#REF!</v>
      </c>
      <c r="EY45" t="e" cm="1">
        <f t="array" ref="EY45">_xlfn.IFNA(VLOOKUP($A45,TRANSPOSE(#REF!),EY$2+2,FALSE),0)</f>
        <v>#REF!</v>
      </c>
      <c r="EZ45" t="e" cm="1">
        <f t="array" ref="EZ45">_xlfn.IFNA(VLOOKUP($A45,TRANSPOSE(#REF!),EZ$2+2,FALSE),0)</f>
        <v>#REF!</v>
      </c>
      <c r="FA45" t="e" cm="1">
        <f t="array" ref="FA45">_xlfn.IFNA(VLOOKUP($A45,TRANSPOSE(#REF!),FA$2+2,FALSE),0)</f>
        <v>#REF!</v>
      </c>
      <c r="FB45" t="e" cm="1">
        <f t="array" ref="FB45">_xlfn.IFNA(VLOOKUP($A45,TRANSPOSE(#REF!),FB$2+2,FALSE),0)</f>
        <v>#REF!</v>
      </c>
      <c r="FC45" t="e" cm="1">
        <f t="array" ref="FC45">_xlfn.IFNA(VLOOKUP($A45,TRANSPOSE(#REF!),FC$2+2,FALSE),0)</f>
        <v>#REF!</v>
      </c>
      <c r="FD45" t="e" cm="1">
        <f t="array" ref="FD45">_xlfn.IFNA(VLOOKUP($A45,TRANSPOSE(#REF!),FD$2+2,FALSE),0)</f>
        <v>#REF!</v>
      </c>
      <c r="FE45" t="e" cm="1">
        <f t="array" ref="FE45">_xlfn.IFNA(VLOOKUP($A45,TRANSPOSE(#REF!),FE$2+2,FALSE),0)</f>
        <v>#REF!</v>
      </c>
      <c r="FF45" t="e" cm="1">
        <f t="array" ref="FF45">_xlfn.IFNA(VLOOKUP($A45,TRANSPOSE(#REF!),FF$2+2,FALSE),0)</f>
        <v>#REF!</v>
      </c>
      <c r="FG45" t="e" cm="1">
        <f t="array" ref="FG45">_xlfn.IFNA(VLOOKUP($A45,TRANSPOSE(#REF!),FG$2+2,FALSE),0)</f>
        <v>#REF!</v>
      </c>
      <c r="FH45" t="e" cm="1">
        <f t="array" ref="FH45">_xlfn.IFNA(VLOOKUP($A45,TRANSPOSE(#REF!),FH$2+2,FALSE),0)</f>
        <v>#REF!</v>
      </c>
      <c r="FI45" t="e" cm="1">
        <f t="array" ref="FI45">_xlfn.IFNA(VLOOKUP($A45,TRANSPOSE(#REF!),FI$2+2,FALSE),0)</f>
        <v>#REF!</v>
      </c>
      <c r="FJ45" t="e" cm="1">
        <f t="array" ref="FJ45">_xlfn.IFNA(VLOOKUP($A45,TRANSPOSE(#REF!),FJ$2+2,FALSE),0)</f>
        <v>#REF!</v>
      </c>
      <c r="FK45" t="e" cm="1">
        <f t="array" ref="FK45">_xlfn.IFNA(VLOOKUP($A45,TRANSPOSE(#REF!),FK$2+2,FALSE),0)</f>
        <v>#REF!</v>
      </c>
      <c r="FL45" t="e" cm="1">
        <f t="array" ref="FL45">_xlfn.IFNA(VLOOKUP($A45,TRANSPOSE(#REF!),FL$2+2,FALSE),0)</f>
        <v>#REF!</v>
      </c>
      <c r="FM45" t="e" cm="1">
        <f t="array" ref="FM45">_xlfn.IFNA(VLOOKUP($A45,TRANSPOSE(#REF!),FM$2+2,FALSE),0)</f>
        <v>#REF!</v>
      </c>
      <c r="FN45" t="e" cm="1">
        <f t="array" ref="FN45">_xlfn.IFNA(VLOOKUP($A45,TRANSPOSE(#REF!),FN$2+2,FALSE),0)</f>
        <v>#REF!</v>
      </c>
      <c r="FO45" t="e" cm="1">
        <f t="array" ref="FO45">_xlfn.IFNA(VLOOKUP($A45,TRANSPOSE(#REF!),FO$2+2,FALSE),0)</f>
        <v>#REF!</v>
      </c>
      <c r="FP45" t="e" cm="1">
        <f t="array" ref="FP45">_xlfn.IFNA(VLOOKUP($A45,TRANSPOSE(#REF!),FP$2+2,FALSE),0)</f>
        <v>#REF!</v>
      </c>
      <c r="FQ45" t="e" cm="1">
        <f t="array" ref="FQ45">_xlfn.IFNA(VLOOKUP($A45,TRANSPOSE(#REF!),FQ$2+2,FALSE),0)</f>
        <v>#REF!</v>
      </c>
      <c r="FR45" t="e" cm="1">
        <f t="array" ref="FR45">_xlfn.IFNA(VLOOKUP($A45,TRANSPOSE(#REF!),FR$2+2,FALSE),0)</f>
        <v>#REF!</v>
      </c>
      <c r="FS45" t="e" cm="1">
        <f t="array" ref="FS45">_xlfn.IFNA(VLOOKUP($A45,TRANSPOSE(#REF!),FS$2+2,FALSE),0)</f>
        <v>#REF!</v>
      </c>
      <c r="FT45" t="e" cm="1">
        <f t="array" ref="FT45">_xlfn.IFNA(VLOOKUP($A45,TRANSPOSE(#REF!),FT$2+2,FALSE),0)</f>
        <v>#REF!</v>
      </c>
      <c r="FU45" t="e" cm="1">
        <f t="array" ref="FU45">_xlfn.IFNA(VLOOKUP($A45,TRANSPOSE(#REF!),FU$2+2,FALSE),0)</f>
        <v>#REF!</v>
      </c>
      <c r="FV45" t="e" cm="1">
        <f t="array" ref="FV45">_xlfn.IFNA(VLOOKUP($A45,TRANSPOSE(#REF!),FV$2+2,FALSE),0)</f>
        <v>#REF!</v>
      </c>
      <c r="FW45" t="e" cm="1">
        <f t="array" ref="FW45">_xlfn.IFNA(VLOOKUP($A45,TRANSPOSE(#REF!),FW$2+2,FALSE),0)</f>
        <v>#REF!</v>
      </c>
      <c r="FX45" t="e" cm="1">
        <f t="array" ref="FX45">_xlfn.IFNA(VLOOKUP($A45,TRANSPOSE(#REF!),FX$2+2,FALSE),0)</f>
        <v>#REF!</v>
      </c>
      <c r="FY45" t="e" cm="1">
        <f t="array" ref="FY45">_xlfn.IFNA(VLOOKUP($A45,TRANSPOSE(#REF!),FY$2+2,FALSE),0)</f>
        <v>#REF!</v>
      </c>
      <c r="FZ45" t="e" cm="1">
        <f t="array" ref="FZ45">_xlfn.IFNA(VLOOKUP($A45,TRANSPOSE(#REF!),FZ$2+2,FALSE),0)</f>
        <v>#REF!</v>
      </c>
      <c r="GA45" t="e" cm="1">
        <f t="array" ref="GA45">_xlfn.IFNA(VLOOKUP($A45,TRANSPOSE(#REF!),GA$2+2,FALSE),0)</f>
        <v>#REF!</v>
      </c>
      <c r="GB45" t="e" cm="1">
        <f t="array" ref="GB45">_xlfn.IFNA(VLOOKUP($A45,TRANSPOSE(#REF!),GB$2+2,FALSE),0)</f>
        <v>#REF!</v>
      </c>
      <c r="GC45" t="e" cm="1">
        <f t="array" ref="GC45">_xlfn.IFNA(VLOOKUP($A45,TRANSPOSE(#REF!),GC$2+2,FALSE),0)</f>
        <v>#REF!</v>
      </c>
      <c r="GD45" t="e" cm="1">
        <f t="array" ref="GD45">_xlfn.IFNA(VLOOKUP($A45,TRANSPOSE(#REF!),GD$2+2,FALSE),0)</f>
        <v>#REF!</v>
      </c>
      <c r="GE45" t="e" cm="1">
        <f t="array" ref="GE45">_xlfn.IFNA(VLOOKUP($A45,TRANSPOSE(#REF!),GE$2+2,FALSE),0)</f>
        <v>#REF!</v>
      </c>
      <c r="GF45" t="e" cm="1">
        <f t="array" ref="GF45">_xlfn.IFNA(VLOOKUP($A45,TRANSPOSE(#REF!),GF$2+2,FALSE),0)</f>
        <v>#REF!</v>
      </c>
      <c r="GG45" t="e" cm="1">
        <f t="array" ref="GG45">_xlfn.IFNA(VLOOKUP($A45,TRANSPOSE(#REF!),GG$2+2,FALSE),0)</f>
        <v>#REF!</v>
      </c>
      <c r="GH45" t="e" cm="1">
        <f t="array" ref="GH45">_xlfn.IFNA(VLOOKUP($A45,TRANSPOSE(#REF!),GH$2+2,FALSE),0)</f>
        <v>#REF!</v>
      </c>
      <c r="GI45" t="e" cm="1">
        <f t="array" ref="GI45">_xlfn.IFNA(VLOOKUP($A45,TRANSPOSE(#REF!),GI$2+2,FALSE),0)</f>
        <v>#REF!</v>
      </c>
      <c r="GJ45" t="e" cm="1">
        <f t="array" ref="GJ45">_xlfn.IFNA(VLOOKUP($A45,TRANSPOSE(#REF!),GJ$2+2,FALSE),0)</f>
        <v>#REF!</v>
      </c>
      <c r="GK45" t="e" cm="1">
        <f t="array" ref="GK45">_xlfn.IFNA(VLOOKUP($A45,TRANSPOSE(#REF!),GK$2+2,FALSE),0)</f>
        <v>#REF!</v>
      </c>
      <c r="GL45" t="e" cm="1">
        <f t="array" ref="GL45">_xlfn.IFNA(VLOOKUP($A45,TRANSPOSE(#REF!),GL$2+2,FALSE),0)</f>
        <v>#REF!</v>
      </c>
      <c r="GM45" t="e" cm="1">
        <f t="array" ref="GM45">_xlfn.IFNA(VLOOKUP($A45,TRANSPOSE(#REF!),GM$2+2,FALSE),0)</f>
        <v>#REF!</v>
      </c>
      <c r="GN45" t="e" cm="1">
        <f t="array" ref="GN45">_xlfn.IFNA(VLOOKUP($A45,TRANSPOSE(#REF!),GN$2+2,FALSE),0)</f>
        <v>#REF!</v>
      </c>
      <c r="GO45" t="e" cm="1">
        <f t="array" ref="GO45">_xlfn.IFNA(VLOOKUP($A45,TRANSPOSE(#REF!),GO$2+2,FALSE),0)</f>
        <v>#REF!</v>
      </c>
      <c r="GP45" t="e" cm="1">
        <f t="array" ref="GP45">_xlfn.IFNA(VLOOKUP($A45,TRANSPOSE(#REF!),GP$2+2,FALSE),0)</f>
        <v>#REF!</v>
      </c>
      <c r="GQ45" t="e" cm="1">
        <f t="array" ref="GQ45">_xlfn.IFNA(VLOOKUP($A45,TRANSPOSE(#REF!),GQ$2+2,FALSE),0)</f>
        <v>#REF!</v>
      </c>
      <c r="GR45" t="e" cm="1">
        <f t="array" ref="GR45">_xlfn.IFNA(VLOOKUP($A45,TRANSPOSE(#REF!),GR$2+2,FALSE),0)</f>
        <v>#REF!</v>
      </c>
      <c r="GS45" t="e" cm="1">
        <f t="array" ref="GS45">_xlfn.IFNA(VLOOKUP($A45,TRANSPOSE(#REF!),GS$2+2,FALSE),0)</f>
        <v>#REF!</v>
      </c>
      <c r="GT45" t="e" cm="1">
        <f t="array" ref="GT45">_xlfn.IFNA(VLOOKUP($A45,TRANSPOSE(#REF!),GT$2+2,FALSE),0)</f>
        <v>#REF!</v>
      </c>
      <c r="GU45" t="e" cm="1">
        <f t="array" ref="GU45">_xlfn.IFNA(VLOOKUP($A45,TRANSPOSE(#REF!),GU$2+2,FALSE),0)</f>
        <v>#REF!</v>
      </c>
      <c r="GV45" t="e" cm="1">
        <f t="array" ref="GV45">_xlfn.IFNA(VLOOKUP($A45,TRANSPOSE(#REF!),GV$2+2,FALSE),0)</f>
        <v>#REF!</v>
      </c>
      <c r="GW45" t="e" cm="1">
        <f t="array" ref="GW45">_xlfn.IFNA(VLOOKUP($A45,TRANSPOSE(#REF!),GW$2+2,FALSE),0)</f>
        <v>#REF!</v>
      </c>
      <c r="GX45" t="e" cm="1">
        <f t="array" ref="GX45">_xlfn.IFNA(VLOOKUP($A45,TRANSPOSE(#REF!),GX$2+2,FALSE),0)</f>
        <v>#REF!</v>
      </c>
      <c r="GY45" t="e" cm="1">
        <f t="array" ref="GY45">_xlfn.IFNA(VLOOKUP($A45,TRANSPOSE(#REF!),GY$2+2,FALSE),0)</f>
        <v>#REF!</v>
      </c>
      <c r="GZ45" t="e" cm="1">
        <f t="array" ref="GZ45">_xlfn.IFNA(VLOOKUP($A45,TRANSPOSE(#REF!),GZ$2+2,FALSE),0)</f>
        <v>#REF!</v>
      </c>
      <c r="HA45" t="e" cm="1">
        <f t="array" ref="HA45">_xlfn.IFNA(VLOOKUP($A45,TRANSPOSE(#REF!),HA$2+2,FALSE),0)</f>
        <v>#REF!</v>
      </c>
      <c r="HB45" t="e" cm="1">
        <f t="array" ref="HB45">_xlfn.IFNA(VLOOKUP($A45,TRANSPOSE(#REF!),HB$2+2,FALSE),0)</f>
        <v>#REF!</v>
      </c>
      <c r="HC45" t="e" cm="1">
        <f t="array" ref="HC45">_xlfn.IFNA(VLOOKUP($A45,TRANSPOSE(#REF!),HC$2+2,FALSE),0)</f>
        <v>#REF!</v>
      </c>
      <c r="HD45" t="e" cm="1">
        <f t="array" ref="HD45">_xlfn.IFNA(VLOOKUP($A45,TRANSPOSE(#REF!),HD$2+2,FALSE),0)</f>
        <v>#REF!</v>
      </c>
      <c r="HE45" t="e" cm="1">
        <f t="array" ref="HE45">_xlfn.IFNA(VLOOKUP($A45,TRANSPOSE(#REF!),HE$2+2,FALSE),0)</f>
        <v>#REF!</v>
      </c>
      <c r="HF45" t="e" cm="1">
        <f t="array" ref="HF45">_xlfn.IFNA(VLOOKUP($A45,TRANSPOSE(#REF!),HF$2+2,FALSE),0)</f>
        <v>#REF!</v>
      </c>
      <c r="HG45" t="e" cm="1">
        <f t="array" ref="HG45">_xlfn.IFNA(VLOOKUP($A45,TRANSPOSE(#REF!),HG$2+2,FALSE),0)</f>
        <v>#REF!</v>
      </c>
      <c r="HH45" t="e" cm="1">
        <f t="array" ref="HH45">_xlfn.IFNA(VLOOKUP($A45,TRANSPOSE(#REF!),HH$2+2,FALSE),0)</f>
        <v>#REF!</v>
      </c>
      <c r="HI45" t="e" cm="1">
        <f t="array" ref="HI45">_xlfn.IFNA(VLOOKUP($A45,TRANSPOSE(#REF!),HI$2+2,FALSE),0)</f>
        <v>#REF!</v>
      </c>
      <c r="HJ45" t="e" cm="1">
        <f t="array" ref="HJ45">_xlfn.IFNA(VLOOKUP($A45,TRANSPOSE(#REF!),HJ$2+2,FALSE),0)</f>
        <v>#REF!</v>
      </c>
      <c r="HK45" t="e" cm="1">
        <f t="array" ref="HK45">_xlfn.IFNA(VLOOKUP($A45,TRANSPOSE(#REF!),HK$2+2,FALSE),0)</f>
        <v>#REF!</v>
      </c>
      <c r="HL45" t="e" cm="1">
        <f t="array" ref="HL45">_xlfn.IFNA(VLOOKUP($A45,TRANSPOSE(#REF!),HL$2+2,FALSE),0)</f>
        <v>#REF!</v>
      </c>
      <c r="HM45" t="e" cm="1">
        <f t="array" ref="HM45">_xlfn.IFNA(VLOOKUP($A45,TRANSPOSE(#REF!),HM$2+2,FALSE),0)</f>
        <v>#REF!</v>
      </c>
      <c r="HN45" t="e" cm="1">
        <f t="array" ref="HN45">_xlfn.IFNA(VLOOKUP($A45,TRANSPOSE(#REF!),HN$2+2,FALSE),0)</f>
        <v>#REF!</v>
      </c>
      <c r="HO45" t="e" cm="1">
        <f t="array" ref="HO45">_xlfn.IFNA(VLOOKUP($A45,TRANSPOSE(#REF!),HO$2+2,FALSE),0)</f>
        <v>#REF!</v>
      </c>
      <c r="HP45" t="e" cm="1">
        <f t="array" ref="HP45">_xlfn.IFNA(VLOOKUP($A45,TRANSPOSE(#REF!),HP$2+2,FALSE),0)</f>
        <v>#REF!</v>
      </c>
      <c r="HQ45" t="e" cm="1">
        <f t="array" ref="HQ45">_xlfn.IFNA(VLOOKUP($A45,TRANSPOSE(#REF!),HQ$2+2,FALSE),0)</f>
        <v>#REF!</v>
      </c>
      <c r="HR45" t="e" cm="1">
        <f t="array" ref="HR45">_xlfn.IFNA(VLOOKUP($A45,TRANSPOSE(#REF!),HR$2+2,FALSE),0)</f>
        <v>#REF!</v>
      </c>
      <c r="HS45" t="e" cm="1">
        <f t="array" ref="HS45">_xlfn.IFNA(VLOOKUP($A45,TRANSPOSE(#REF!),HS$2+2,FALSE),0)</f>
        <v>#REF!</v>
      </c>
      <c r="HT45" t="e" cm="1">
        <f t="array" ref="HT45">_xlfn.IFNA(VLOOKUP($A45,TRANSPOSE(#REF!),HT$2+2,FALSE),0)</f>
        <v>#REF!</v>
      </c>
      <c r="HU45" t="e" cm="1">
        <f t="array" ref="HU45">_xlfn.IFNA(VLOOKUP($A45,TRANSPOSE(#REF!),HU$2+2,FALSE),0)</f>
        <v>#REF!</v>
      </c>
      <c r="HV45" t="e" cm="1">
        <f t="array" ref="HV45">_xlfn.IFNA(VLOOKUP($A45,TRANSPOSE(#REF!),HV$2+2,FALSE),0)</f>
        <v>#REF!</v>
      </c>
      <c r="HW45" t="e" cm="1">
        <f t="array" ref="HW45">_xlfn.IFNA(VLOOKUP($A45,TRANSPOSE(#REF!),HW$2+2,FALSE),0)</f>
        <v>#REF!</v>
      </c>
      <c r="HX45" t="e" cm="1">
        <f t="array" ref="HX45">_xlfn.IFNA(VLOOKUP($A45,TRANSPOSE(#REF!),HX$2+2,FALSE),0)</f>
        <v>#REF!</v>
      </c>
      <c r="HY45" t="e" cm="1">
        <f t="array" ref="HY45">_xlfn.IFNA(VLOOKUP($A45,TRANSPOSE(#REF!),HY$2+2,FALSE),0)</f>
        <v>#REF!</v>
      </c>
      <c r="HZ45" t="e" cm="1">
        <f t="array" ref="HZ45">_xlfn.IFNA(VLOOKUP($A45,TRANSPOSE(#REF!),HZ$2+2,FALSE),0)</f>
        <v>#REF!</v>
      </c>
      <c r="IA45" t="e" cm="1">
        <f t="array" ref="IA45">_xlfn.IFNA(VLOOKUP($A45,TRANSPOSE(#REF!),IA$2+2,FALSE),0)</f>
        <v>#REF!</v>
      </c>
      <c r="IB45" t="e" cm="1">
        <f t="array" ref="IB45">_xlfn.IFNA(VLOOKUP($A45,TRANSPOSE(#REF!),IB$2+2,FALSE),0)</f>
        <v>#REF!</v>
      </c>
      <c r="IC45" t="e" cm="1">
        <f t="array" ref="IC45">_xlfn.IFNA(VLOOKUP($A45,TRANSPOSE(#REF!),IC$2+2,FALSE),0)</f>
        <v>#REF!</v>
      </c>
      <c r="ID45" t="e" cm="1">
        <f t="array" ref="ID45">_xlfn.IFNA(VLOOKUP($A45,TRANSPOSE(#REF!),ID$2+2,FALSE),0)</f>
        <v>#REF!</v>
      </c>
      <c r="IE45" t="e" cm="1">
        <f t="array" ref="IE45">_xlfn.IFNA(VLOOKUP($A45,TRANSPOSE(#REF!),IE$2+2,FALSE),0)</f>
        <v>#REF!</v>
      </c>
      <c r="IF45" t="e" cm="1">
        <f t="array" ref="IF45">_xlfn.IFNA(VLOOKUP($A45,TRANSPOSE(#REF!),IF$2+2,FALSE),0)</f>
        <v>#REF!</v>
      </c>
      <c r="IG45" t="e" cm="1">
        <f t="array" ref="IG45">_xlfn.IFNA(VLOOKUP($A45,TRANSPOSE(#REF!),IG$2+2,FALSE),0)</f>
        <v>#REF!</v>
      </c>
      <c r="IH45" t="e" cm="1">
        <f t="array" ref="IH45">_xlfn.IFNA(VLOOKUP($A45,TRANSPOSE(#REF!),IH$2+2,FALSE),0)</f>
        <v>#REF!</v>
      </c>
      <c r="II45" t="e" cm="1">
        <f t="array" ref="II45">_xlfn.IFNA(VLOOKUP($A45,TRANSPOSE(#REF!),II$2+2,FALSE),0)</f>
        <v>#REF!</v>
      </c>
      <c r="IJ45" t="e" cm="1">
        <f t="array" ref="IJ45">_xlfn.IFNA(VLOOKUP($A45,TRANSPOSE(#REF!),IJ$2+2,FALSE),0)</f>
        <v>#REF!</v>
      </c>
      <c r="IK45" t="e" cm="1">
        <f t="array" ref="IK45">_xlfn.IFNA(VLOOKUP($A45,TRANSPOSE(#REF!),IK$2+2,FALSE),0)</f>
        <v>#REF!</v>
      </c>
      <c r="IL45" t="e" cm="1">
        <f t="array" ref="IL45">_xlfn.IFNA(VLOOKUP($A45,TRANSPOSE(#REF!),IL$2+2,FALSE),0)</f>
        <v>#REF!</v>
      </c>
      <c r="IM45" t="e" cm="1">
        <f t="array" ref="IM45">_xlfn.IFNA(VLOOKUP($A45,TRANSPOSE(#REF!),IM$2+2,FALSE),0)</f>
        <v>#REF!</v>
      </c>
      <c r="IN45" t="e" cm="1">
        <f t="array" ref="IN45">_xlfn.IFNA(VLOOKUP($A45,TRANSPOSE(#REF!),IN$2+2,FALSE),0)</f>
        <v>#REF!</v>
      </c>
      <c r="IO45" t="e" cm="1">
        <f t="array" ref="IO45">_xlfn.IFNA(VLOOKUP($A45,TRANSPOSE(#REF!),IO$2+2,FALSE),0)</f>
        <v>#REF!</v>
      </c>
      <c r="IP45" t="e" cm="1">
        <f t="array" ref="IP45">_xlfn.IFNA(VLOOKUP($A45,TRANSPOSE(#REF!),IP$2+2,FALSE),0)</f>
        <v>#REF!</v>
      </c>
      <c r="IQ45" t="e" cm="1">
        <f t="array" ref="IQ45">_xlfn.IFNA(VLOOKUP($A45,TRANSPOSE(#REF!),IQ$2+2,FALSE),0)</f>
        <v>#REF!</v>
      </c>
      <c r="IR45" t="e" cm="1">
        <f t="array" ref="IR45">_xlfn.IFNA(VLOOKUP($A45,TRANSPOSE(#REF!),IR$2+2,FALSE),0)</f>
        <v>#REF!</v>
      </c>
      <c r="IS45" t="e" cm="1">
        <f t="array" ref="IS45">_xlfn.IFNA(VLOOKUP($A45,TRANSPOSE(#REF!),IS$2+2,FALSE),0)</f>
        <v>#REF!</v>
      </c>
      <c r="IT45" t="e" cm="1">
        <f t="array" ref="IT45">_xlfn.IFNA(VLOOKUP($A45,TRANSPOSE(#REF!),IT$2+2,FALSE),0)</f>
        <v>#REF!</v>
      </c>
      <c r="IU45" t="e" cm="1">
        <f t="array" ref="IU45">_xlfn.IFNA(VLOOKUP($A45,TRANSPOSE(#REF!),IU$2+2,FALSE),0)</f>
        <v>#REF!</v>
      </c>
      <c r="IV45" t="e" cm="1">
        <f t="array" ref="IV45">_xlfn.IFNA(VLOOKUP($A45,TRANSPOSE(#REF!),IV$2+2,FALSE),0)</f>
        <v>#REF!</v>
      </c>
      <c r="IW45" t="e" cm="1">
        <f t="array" ref="IW45">_xlfn.IFNA(VLOOKUP($A45,TRANSPOSE(#REF!),IW$2+2,FALSE),0)</f>
        <v>#REF!</v>
      </c>
      <c r="IX45" t="e" cm="1">
        <f t="array" ref="IX45">_xlfn.IFNA(VLOOKUP($A45,TRANSPOSE(#REF!),IX$2+2,FALSE),0)</f>
        <v>#REF!</v>
      </c>
      <c r="IY45" t="e" cm="1">
        <f t="array" ref="IY45">_xlfn.IFNA(VLOOKUP($A45,TRANSPOSE(#REF!),IY$2+2,FALSE),0)</f>
        <v>#REF!</v>
      </c>
      <c r="IZ45" t="e" cm="1">
        <f t="array" ref="IZ45">_xlfn.IFNA(VLOOKUP($A45,TRANSPOSE(#REF!),IZ$2+2,FALSE),0)</f>
        <v>#REF!</v>
      </c>
      <c r="JA45" t="e" cm="1">
        <f t="array" ref="JA45">_xlfn.IFNA(VLOOKUP($A45,TRANSPOSE(#REF!),JA$2+2,FALSE),0)</f>
        <v>#REF!</v>
      </c>
      <c r="JB45" t="e" cm="1">
        <f t="array" ref="JB45">_xlfn.IFNA(VLOOKUP($A45,TRANSPOSE(#REF!),JB$2+2,FALSE),0)</f>
        <v>#REF!</v>
      </c>
      <c r="JC45" t="e" cm="1">
        <f t="array" ref="JC45">_xlfn.IFNA(VLOOKUP($A45,TRANSPOSE(#REF!),JC$2+2,FALSE),0)</f>
        <v>#REF!</v>
      </c>
      <c r="JD45" t="e" cm="1">
        <f t="array" ref="JD45">_xlfn.IFNA(VLOOKUP($A45,TRANSPOSE(#REF!),JD$2+2,FALSE),0)</f>
        <v>#REF!</v>
      </c>
      <c r="JE45" t="e" cm="1">
        <f t="array" ref="JE45">_xlfn.IFNA(VLOOKUP($A45,TRANSPOSE(#REF!),JE$2+2,FALSE),0)</f>
        <v>#REF!</v>
      </c>
      <c r="JF45" t="e" cm="1">
        <f t="array" ref="JF45">_xlfn.IFNA(VLOOKUP($A45,TRANSPOSE(#REF!),JF$2+2,FALSE),0)</f>
        <v>#REF!</v>
      </c>
      <c r="JG45" t="e" cm="1">
        <f t="array" ref="JG45">_xlfn.IFNA(VLOOKUP($A45,TRANSPOSE(#REF!),JG$2+2,FALSE),0)</f>
        <v>#REF!</v>
      </c>
      <c r="JH45" t="e" cm="1">
        <f t="array" ref="JH45">_xlfn.IFNA(VLOOKUP($A45,TRANSPOSE(#REF!),JH$2+2,FALSE),0)</f>
        <v>#REF!</v>
      </c>
      <c r="JI45" t="e" cm="1">
        <f t="array" ref="JI45">_xlfn.IFNA(VLOOKUP($A45,TRANSPOSE(#REF!),JI$2+2,FALSE),0)</f>
        <v>#REF!</v>
      </c>
      <c r="JJ45" t="e" cm="1">
        <f t="array" ref="JJ45">_xlfn.IFNA(VLOOKUP($A45,TRANSPOSE(#REF!),JJ$2+2,FALSE),0)</f>
        <v>#REF!</v>
      </c>
      <c r="JK45" t="e" cm="1">
        <f t="array" ref="JK45">_xlfn.IFNA(VLOOKUP($A45,TRANSPOSE(#REF!),JK$2+2,FALSE),0)</f>
        <v>#REF!</v>
      </c>
      <c r="JL45" t="e" cm="1">
        <f t="array" ref="JL45">_xlfn.IFNA(VLOOKUP($A45,TRANSPOSE(#REF!),JL$2+2,FALSE),0)</f>
        <v>#REF!</v>
      </c>
      <c r="JM45" t="e" cm="1">
        <f t="array" ref="JM45">_xlfn.IFNA(VLOOKUP($A45,TRANSPOSE(#REF!),JM$2+2,FALSE),0)</f>
        <v>#REF!</v>
      </c>
      <c r="JN45" t="e" cm="1">
        <f t="array" ref="JN45">_xlfn.IFNA(VLOOKUP($A45,TRANSPOSE(#REF!),JN$2+2,FALSE),0)</f>
        <v>#REF!</v>
      </c>
      <c r="JO45" t="e" cm="1">
        <f t="array" ref="JO45">_xlfn.IFNA(VLOOKUP($A45,TRANSPOSE(#REF!),JO$2+2,FALSE),0)</f>
        <v>#REF!</v>
      </c>
      <c r="JP45" t="e" cm="1">
        <f t="array" ref="JP45">_xlfn.IFNA(VLOOKUP($A45,TRANSPOSE(#REF!),JP$2+2,FALSE),0)</f>
        <v>#REF!</v>
      </c>
      <c r="JQ45" t="e" cm="1">
        <f t="array" ref="JQ45">_xlfn.IFNA(VLOOKUP($A45,TRANSPOSE(#REF!),JQ$2+2,FALSE),0)</f>
        <v>#REF!</v>
      </c>
      <c r="JR45" t="e" cm="1">
        <f t="array" ref="JR45">_xlfn.IFNA(VLOOKUP($A45,TRANSPOSE(#REF!),JR$2+2,FALSE),0)</f>
        <v>#REF!</v>
      </c>
      <c r="JS45" t="e" cm="1">
        <f t="array" ref="JS45">_xlfn.IFNA(VLOOKUP($A45,TRANSPOSE(#REF!),JS$2+2,FALSE),0)</f>
        <v>#REF!</v>
      </c>
      <c r="JT45" t="e" cm="1">
        <f t="array" ref="JT45">_xlfn.IFNA(VLOOKUP($A45,TRANSPOSE(#REF!),JT$2+2,FALSE),0)</f>
        <v>#REF!</v>
      </c>
      <c r="JU45" t="e" cm="1">
        <f t="array" ref="JU45">_xlfn.IFNA(VLOOKUP($A45,TRANSPOSE(#REF!),JU$2+2,FALSE),0)</f>
        <v>#REF!</v>
      </c>
      <c r="JV45" t="e" cm="1">
        <f t="array" ref="JV45">_xlfn.IFNA(VLOOKUP($A45,TRANSPOSE(#REF!),JV$2+2,FALSE),0)</f>
        <v>#REF!</v>
      </c>
      <c r="JW45" t="e" cm="1">
        <f t="array" ref="JW45">_xlfn.IFNA(VLOOKUP($A45,TRANSPOSE(#REF!),JW$2+2,FALSE),0)</f>
        <v>#REF!</v>
      </c>
      <c r="JX45" t="e" cm="1">
        <f t="array" ref="JX45">_xlfn.IFNA(VLOOKUP($A45,TRANSPOSE(#REF!),JX$2+2,FALSE),0)</f>
        <v>#REF!</v>
      </c>
      <c r="JY45" t="e" cm="1">
        <f t="array" ref="JY45">_xlfn.IFNA(VLOOKUP($A45,TRANSPOSE(#REF!),JY$2+2,FALSE),0)</f>
        <v>#REF!</v>
      </c>
      <c r="JZ45" t="e" cm="1">
        <f t="array" ref="JZ45">_xlfn.IFNA(VLOOKUP($A45,TRANSPOSE(#REF!),JZ$2+2,FALSE),0)</f>
        <v>#REF!</v>
      </c>
      <c r="KA45" t="e" cm="1">
        <f t="array" ref="KA45">_xlfn.IFNA(VLOOKUP($A45,TRANSPOSE(#REF!),KA$2+2,FALSE),0)</f>
        <v>#REF!</v>
      </c>
      <c r="KB45" t="e" cm="1">
        <f t="array" ref="KB45">_xlfn.IFNA(VLOOKUP($A45,TRANSPOSE(#REF!),KB$2+2,FALSE),0)</f>
        <v>#REF!</v>
      </c>
      <c r="KC45" t="e" cm="1">
        <f t="array" ref="KC45">_xlfn.IFNA(VLOOKUP($A45,TRANSPOSE(#REF!),KC$2+2,FALSE),0)</f>
        <v>#REF!</v>
      </c>
      <c r="KD45" t="e" cm="1">
        <f t="array" ref="KD45">_xlfn.IFNA(VLOOKUP($A45,TRANSPOSE(#REF!),KD$2+2,FALSE),0)</f>
        <v>#REF!</v>
      </c>
      <c r="KE45" t="e" cm="1">
        <f t="array" ref="KE45">_xlfn.IFNA(VLOOKUP($A45,TRANSPOSE(#REF!),KE$2+2,FALSE),0)</f>
        <v>#REF!</v>
      </c>
      <c r="KF45" t="e" cm="1">
        <f t="array" ref="KF45">_xlfn.IFNA(VLOOKUP($A45,TRANSPOSE(#REF!),KF$2+2,FALSE),0)</f>
        <v>#REF!</v>
      </c>
      <c r="KG45" t="e" cm="1">
        <f t="array" ref="KG45">_xlfn.IFNA(VLOOKUP($A45,TRANSPOSE(#REF!),KG$2+2,FALSE),0)</f>
        <v>#REF!</v>
      </c>
      <c r="KH45" t="e" cm="1">
        <f t="array" ref="KH45">_xlfn.IFNA(VLOOKUP($A45,TRANSPOSE(#REF!),KH$2+2,FALSE),0)</f>
        <v>#REF!</v>
      </c>
      <c r="KI45" t="e" cm="1">
        <f t="array" ref="KI45">_xlfn.IFNA(VLOOKUP($A45,TRANSPOSE(#REF!),KI$2+2,FALSE),0)</f>
        <v>#REF!</v>
      </c>
      <c r="KJ45" t="e" cm="1">
        <f t="array" ref="KJ45">_xlfn.IFNA(VLOOKUP($A45,TRANSPOSE(#REF!),KJ$2+2,FALSE),0)</f>
        <v>#REF!</v>
      </c>
      <c r="KK45" t="e" cm="1">
        <f t="array" ref="KK45">_xlfn.IFNA(VLOOKUP($A45,TRANSPOSE(#REF!),KK$2+2,FALSE),0)</f>
        <v>#REF!</v>
      </c>
      <c r="KL45" t="e" cm="1">
        <f t="array" ref="KL45">_xlfn.IFNA(VLOOKUP($A45,TRANSPOSE(#REF!),KL$2+2,FALSE),0)</f>
        <v>#REF!</v>
      </c>
      <c r="KM45" t="e" cm="1">
        <f t="array" ref="KM45">_xlfn.IFNA(VLOOKUP($A45,TRANSPOSE(#REF!),KM$2+2,FALSE),0)</f>
        <v>#REF!</v>
      </c>
      <c r="KN45" t="e" cm="1">
        <f t="array" ref="KN45">_xlfn.IFNA(VLOOKUP($A45,TRANSPOSE(#REF!),KN$2+2,FALSE),0)</f>
        <v>#REF!</v>
      </c>
      <c r="KO45" t="e" cm="1">
        <f t="array" ref="KO45">_xlfn.IFNA(VLOOKUP($A45,TRANSPOSE(#REF!),KO$2+2,FALSE),0)</f>
        <v>#REF!</v>
      </c>
      <c r="KP45" t="e" cm="1">
        <f t="array" ref="KP45">_xlfn.IFNA(VLOOKUP($A45,TRANSPOSE(#REF!),KP$2+2,FALSE),0)</f>
        <v>#REF!</v>
      </c>
      <c r="KQ45" t="e" cm="1">
        <f t="array" ref="KQ45">_xlfn.IFNA(VLOOKUP($A45,TRANSPOSE(#REF!),KQ$2+2,FALSE),0)</f>
        <v>#REF!</v>
      </c>
      <c r="KR45" t="e" cm="1">
        <f t="array" ref="KR45">_xlfn.IFNA(VLOOKUP($A45,TRANSPOSE(#REF!),KR$2+2,FALSE),0)</f>
        <v>#REF!</v>
      </c>
      <c r="KS45" t="e" cm="1">
        <f t="array" ref="KS45">_xlfn.IFNA(VLOOKUP($A45,TRANSPOSE(#REF!),KS$2+2,FALSE),0)</f>
        <v>#REF!</v>
      </c>
      <c r="KT45" t="e" cm="1">
        <f t="array" ref="KT45">_xlfn.IFNA(VLOOKUP($A45,TRANSPOSE(#REF!),KT$2+2,FALSE),0)</f>
        <v>#REF!</v>
      </c>
      <c r="KU45" t="e" cm="1">
        <f t="array" ref="KU45">_xlfn.IFNA(VLOOKUP($A45,TRANSPOSE(#REF!),KU$2+2,FALSE),0)</f>
        <v>#REF!</v>
      </c>
      <c r="KV45" t="e" cm="1">
        <f t="array" ref="KV45">_xlfn.IFNA(VLOOKUP($A45,TRANSPOSE(#REF!),KV$2+2,FALSE),0)</f>
        <v>#REF!</v>
      </c>
      <c r="KW45" t="e" cm="1">
        <f t="array" ref="KW45">_xlfn.IFNA(VLOOKUP($A45,TRANSPOSE(#REF!),KW$2+2,FALSE),0)</f>
        <v>#REF!</v>
      </c>
      <c r="KX45" t="e" cm="1">
        <f t="array" ref="KX45">_xlfn.IFNA(VLOOKUP($A45,TRANSPOSE(#REF!),KX$2+2,FALSE),0)</f>
        <v>#REF!</v>
      </c>
      <c r="KY45" t="e" cm="1">
        <f t="array" ref="KY45">_xlfn.IFNA(VLOOKUP($A45,TRANSPOSE(#REF!),KY$2+2,FALSE),0)</f>
        <v>#REF!</v>
      </c>
      <c r="KZ45" t="e" cm="1">
        <f t="array" ref="KZ45">_xlfn.IFNA(VLOOKUP($A45,TRANSPOSE(#REF!),KZ$2+2,FALSE),0)</f>
        <v>#REF!</v>
      </c>
      <c r="LA45" t="e" cm="1">
        <f t="array" ref="LA45">_xlfn.IFNA(VLOOKUP($A45,TRANSPOSE(#REF!),LA$2+2,FALSE),0)</f>
        <v>#REF!</v>
      </c>
      <c r="LB45" t="e" cm="1">
        <f t="array" ref="LB45">_xlfn.IFNA(VLOOKUP($A45,TRANSPOSE(#REF!),LB$2+2,FALSE),0)</f>
        <v>#REF!</v>
      </c>
      <c r="LC45" t="e" cm="1">
        <f t="array" ref="LC45">_xlfn.IFNA(VLOOKUP($A45,TRANSPOSE(#REF!),LC$2+2,FALSE),0)</f>
        <v>#REF!</v>
      </c>
      <c r="LD45" t="e" cm="1">
        <f t="array" ref="LD45">_xlfn.IFNA(VLOOKUP($A45,TRANSPOSE(#REF!),LD$2+2,FALSE),0)</f>
        <v>#REF!</v>
      </c>
      <c r="LE45" t="e" cm="1">
        <f t="array" ref="LE45">_xlfn.IFNA(VLOOKUP($A45,TRANSPOSE(#REF!),LE$2+2,FALSE),0)</f>
        <v>#REF!</v>
      </c>
      <c r="LF45" t="e" cm="1">
        <f t="array" ref="LF45">_xlfn.IFNA(VLOOKUP($A45,TRANSPOSE(#REF!),LF$2+2,FALSE),0)</f>
        <v>#REF!</v>
      </c>
      <c r="LG45" t="e" cm="1">
        <f t="array" ref="LG45">_xlfn.IFNA(VLOOKUP($A45,TRANSPOSE(#REF!),LG$2+2,FALSE),0)</f>
        <v>#REF!</v>
      </c>
      <c r="LH45" t="e" cm="1">
        <f t="array" ref="LH45">_xlfn.IFNA(VLOOKUP($A45,TRANSPOSE(#REF!),LH$2+2,FALSE),0)</f>
        <v>#REF!</v>
      </c>
      <c r="LI45" t="e" cm="1">
        <f t="array" ref="LI45">_xlfn.IFNA(VLOOKUP($A45,TRANSPOSE(#REF!),LI$2+2,FALSE),0)</f>
        <v>#REF!</v>
      </c>
      <c r="LJ45" t="e" cm="1">
        <f t="array" ref="LJ45">_xlfn.IFNA(VLOOKUP($A45,TRANSPOSE(#REF!),LJ$2+2,FALSE),0)</f>
        <v>#REF!</v>
      </c>
      <c r="LK45" t="e" cm="1">
        <f t="array" ref="LK45">_xlfn.IFNA(VLOOKUP($A45,TRANSPOSE(#REF!),LK$2+2,FALSE),0)</f>
        <v>#REF!</v>
      </c>
      <c r="LL45" t="e" cm="1">
        <f t="array" ref="LL45">_xlfn.IFNA(VLOOKUP($A45,TRANSPOSE(#REF!),LL$2+2,FALSE),0)</f>
        <v>#REF!</v>
      </c>
      <c r="LM45" t="e" cm="1">
        <f t="array" ref="LM45">_xlfn.IFNA(VLOOKUP($A45,TRANSPOSE(#REF!),LM$2+2,FALSE),0)</f>
        <v>#REF!</v>
      </c>
      <c r="LN45" t="e" cm="1">
        <f t="array" ref="LN45">_xlfn.IFNA(VLOOKUP($A45,TRANSPOSE(#REF!),LN$2+2,FALSE),0)</f>
        <v>#REF!</v>
      </c>
      <c r="LO45" t="e" cm="1">
        <f t="array" ref="LO45">_xlfn.IFNA(VLOOKUP($A45,TRANSPOSE(#REF!),LO$2+2,FALSE),0)</f>
        <v>#REF!</v>
      </c>
      <c r="LP45" t="e" cm="1">
        <f t="array" ref="LP45">_xlfn.IFNA(VLOOKUP($A45,TRANSPOSE(#REF!),LP$2+2,FALSE),0)</f>
        <v>#REF!</v>
      </c>
      <c r="LQ45" t="e" cm="1">
        <f t="array" ref="LQ45">_xlfn.IFNA(VLOOKUP($A45,TRANSPOSE(#REF!),LQ$2+2,FALSE),0)</f>
        <v>#REF!</v>
      </c>
      <c r="LR45" t="e" cm="1">
        <f t="array" ref="LR45">_xlfn.IFNA(VLOOKUP($A45,TRANSPOSE(#REF!),LR$2+2,FALSE),0)</f>
        <v>#REF!</v>
      </c>
      <c r="LS45" t="e" cm="1">
        <f t="array" ref="LS45">_xlfn.IFNA(VLOOKUP($A45,TRANSPOSE(#REF!),LS$2+2,FALSE),0)</f>
        <v>#REF!</v>
      </c>
      <c r="LT45" t="e" cm="1">
        <f t="array" ref="LT45">_xlfn.IFNA(VLOOKUP($A45,TRANSPOSE(#REF!),LT$2+2,FALSE),0)</f>
        <v>#REF!</v>
      </c>
      <c r="LU45" t="e" cm="1">
        <f t="array" ref="LU45">_xlfn.IFNA(VLOOKUP($A45,TRANSPOSE(#REF!),LU$2+2,FALSE),0)</f>
        <v>#REF!</v>
      </c>
      <c r="LV45" t="e" cm="1">
        <f t="array" ref="LV45">_xlfn.IFNA(VLOOKUP($A45,TRANSPOSE(#REF!),LV$2+2,FALSE),0)</f>
        <v>#REF!</v>
      </c>
      <c r="LW45" t="e" cm="1">
        <f t="array" ref="LW45">_xlfn.IFNA(VLOOKUP($A45,TRANSPOSE(#REF!),LW$2+2,FALSE),0)</f>
        <v>#REF!</v>
      </c>
      <c r="LX45" t="e" cm="1">
        <f t="array" ref="LX45">_xlfn.IFNA(VLOOKUP($A45,TRANSPOSE(#REF!),LX$2+2,FALSE),0)</f>
        <v>#REF!</v>
      </c>
      <c r="LY45" t="e" cm="1">
        <f t="array" ref="LY45">_xlfn.IFNA(VLOOKUP($A45,TRANSPOSE(#REF!),LY$2+2,FALSE),0)</f>
        <v>#REF!</v>
      </c>
      <c r="LZ45" t="e" cm="1">
        <f t="array" ref="LZ45">_xlfn.IFNA(VLOOKUP($A45,TRANSPOSE(#REF!),LZ$2+2,FALSE),0)</f>
        <v>#REF!</v>
      </c>
      <c r="MA45" t="e" cm="1">
        <f t="array" ref="MA45">_xlfn.IFNA(VLOOKUP($A45,TRANSPOSE(#REF!),MA$2+2,FALSE),0)</f>
        <v>#REF!</v>
      </c>
      <c r="MB45" t="e" cm="1">
        <f t="array" ref="MB45">_xlfn.IFNA(VLOOKUP($A45,TRANSPOSE(#REF!),MB$2+2,FALSE),0)</f>
        <v>#REF!</v>
      </c>
      <c r="MC45" t="e" cm="1">
        <f t="array" ref="MC45">_xlfn.IFNA(VLOOKUP($A45,TRANSPOSE(#REF!),MC$2+2,FALSE),0)</f>
        <v>#REF!</v>
      </c>
      <c r="MD45" t="e" cm="1">
        <f t="array" ref="MD45">_xlfn.IFNA(VLOOKUP($A45,TRANSPOSE(#REF!),MD$2+2,FALSE),0)</f>
        <v>#REF!</v>
      </c>
      <c r="ME45" t="e" cm="1">
        <f t="array" ref="ME45">_xlfn.IFNA(VLOOKUP($A45,TRANSPOSE(#REF!),ME$2+2,FALSE),0)</f>
        <v>#REF!</v>
      </c>
      <c r="MF45" t="e" cm="1">
        <f t="array" ref="MF45">_xlfn.IFNA(VLOOKUP($A45,TRANSPOSE(#REF!),MF$2+2,FALSE),0)</f>
        <v>#REF!</v>
      </c>
      <c r="MG45" t="e" cm="1">
        <f t="array" ref="MG45">_xlfn.IFNA(VLOOKUP($A45,TRANSPOSE(#REF!),MG$2+2,FALSE),0)</f>
        <v>#REF!</v>
      </c>
      <c r="MH45" t="e" cm="1">
        <f t="array" ref="MH45">_xlfn.IFNA(VLOOKUP($A45,TRANSPOSE(#REF!),MH$2+2,FALSE),0)</f>
        <v>#REF!</v>
      </c>
      <c r="MI45" t="e" cm="1">
        <f t="array" ref="MI45">_xlfn.IFNA(VLOOKUP($A45,TRANSPOSE(#REF!),MI$2+2,FALSE),0)</f>
        <v>#REF!</v>
      </c>
      <c r="MJ45" t="e" cm="1">
        <f t="array" ref="MJ45">_xlfn.IFNA(VLOOKUP($A45,TRANSPOSE(#REF!),MJ$2+2,FALSE),0)</f>
        <v>#REF!</v>
      </c>
      <c r="MK45" t="e" cm="1">
        <f t="array" ref="MK45">_xlfn.IFNA(VLOOKUP($A45,TRANSPOSE(#REF!),MK$2+2,FALSE),0)</f>
        <v>#REF!</v>
      </c>
      <c r="ML45" t="e" cm="1">
        <f t="array" ref="ML45">_xlfn.IFNA(VLOOKUP($A45,TRANSPOSE(#REF!),ML$2+2,FALSE),0)</f>
        <v>#REF!</v>
      </c>
      <c r="MM45" t="e" cm="1">
        <f t="array" ref="MM45">_xlfn.IFNA(VLOOKUP($A45,TRANSPOSE(#REF!),MM$2+2,FALSE),0)</f>
        <v>#REF!</v>
      </c>
      <c r="MN45" t="e" cm="1">
        <f t="array" ref="MN45">_xlfn.IFNA(VLOOKUP($A45,TRANSPOSE(#REF!),MN$2+2,FALSE),0)</f>
        <v>#REF!</v>
      </c>
      <c r="MO45" t="e" cm="1">
        <f t="array" ref="MO45">_xlfn.IFNA(VLOOKUP($A45,TRANSPOSE(#REF!),MO$2+2,FALSE),0)</f>
        <v>#REF!</v>
      </c>
      <c r="MP45" t="e" cm="1">
        <f t="array" ref="MP45">_xlfn.IFNA(VLOOKUP($A45,TRANSPOSE(#REF!),MP$2+2,FALSE),0)</f>
        <v>#REF!</v>
      </c>
      <c r="MQ45" t="e" cm="1">
        <f t="array" ref="MQ45">_xlfn.IFNA(VLOOKUP($A45,TRANSPOSE(#REF!),MQ$2+2,FALSE),0)</f>
        <v>#REF!</v>
      </c>
      <c r="MR45" t="e" cm="1">
        <f t="array" ref="MR45">_xlfn.IFNA(VLOOKUP($A45,TRANSPOSE(#REF!),MR$2+2,FALSE),0)</f>
        <v>#REF!</v>
      </c>
      <c r="MS45" t="e" cm="1">
        <f t="array" ref="MS45">_xlfn.IFNA(VLOOKUP($A45,TRANSPOSE(#REF!),MS$2+2,FALSE),0)</f>
        <v>#REF!</v>
      </c>
      <c r="MT45" t="e" cm="1">
        <f t="array" ref="MT45">_xlfn.IFNA(VLOOKUP($A45,TRANSPOSE(#REF!),MT$2+2,FALSE),0)</f>
        <v>#REF!</v>
      </c>
      <c r="MU45" t="e" cm="1">
        <f t="array" ref="MU45">_xlfn.IFNA(VLOOKUP($A45,TRANSPOSE(#REF!),MU$2+2,FALSE),0)</f>
        <v>#REF!</v>
      </c>
      <c r="MV45" t="e" cm="1">
        <f t="array" ref="MV45">_xlfn.IFNA(VLOOKUP($A45,TRANSPOSE(#REF!),MV$2+2,FALSE),0)</f>
        <v>#REF!</v>
      </c>
      <c r="MW45" t="e" cm="1">
        <f t="array" ref="MW45">_xlfn.IFNA(VLOOKUP($A45,TRANSPOSE(#REF!),MW$2+2,FALSE),0)</f>
        <v>#REF!</v>
      </c>
      <c r="MX45" t="e" cm="1">
        <f t="array" ref="MX45">_xlfn.IFNA(VLOOKUP($A45,TRANSPOSE(#REF!),MX$2+2,FALSE),0)</f>
        <v>#REF!</v>
      </c>
      <c r="MY45" t="e" cm="1">
        <f t="array" ref="MY45">_xlfn.IFNA(VLOOKUP($A45,TRANSPOSE(#REF!),MY$2+2,FALSE),0)</f>
        <v>#REF!</v>
      </c>
      <c r="MZ45" t="e" cm="1">
        <f t="array" ref="MZ45">_xlfn.IFNA(VLOOKUP($A45,TRANSPOSE(#REF!),MZ$2+2,FALSE),0)</f>
        <v>#REF!</v>
      </c>
      <c r="NA45" t="e" cm="1">
        <f t="array" ref="NA45">_xlfn.IFNA(VLOOKUP($A45,TRANSPOSE(#REF!),NA$2+2,FALSE),0)</f>
        <v>#REF!</v>
      </c>
      <c r="NB45" t="e" cm="1">
        <f t="array" ref="NB45">_xlfn.IFNA(VLOOKUP($A45,TRANSPOSE(#REF!),NB$2+2,FALSE),0)</f>
        <v>#REF!</v>
      </c>
      <c r="NC45" t="e" cm="1">
        <f t="array" ref="NC45">_xlfn.IFNA(VLOOKUP($A45,TRANSPOSE(#REF!),NC$2+2,FALSE),0)</f>
        <v>#REF!</v>
      </c>
      <c r="ND45" t="e" cm="1">
        <f t="array" ref="ND45">_xlfn.IFNA(VLOOKUP($A45,TRANSPOSE(#REF!),ND$2+2,FALSE),0)</f>
        <v>#REF!</v>
      </c>
      <c r="NE45" t="e" cm="1">
        <f t="array" ref="NE45">_xlfn.IFNA(VLOOKUP($A45,TRANSPOSE(#REF!),NE$2+2,FALSE),0)</f>
        <v>#REF!</v>
      </c>
      <c r="NF45" t="e" cm="1">
        <f t="array" ref="NF45">_xlfn.IFNA(VLOOKUP($A45,TRANSPOSE(#REF!),NF$2+2,FALSE),0)</f>
        <v>#REF!</v>
      </c>
      <c r="NG45" t="e" cm="1">
        <f t="array" ref="NG45">_xlfn.IFNA(VLOOKUP($A45,TRANSPOSE(#REF!),NG$2+2,FALSE),0)</f>
        <v>#REF!</v>
      </c>
      <c r="NH45" t="e" cm="1">
        <f t="array" ref="NH45">_xlfn.IFNA(VLOOKUP($A45,TRANSPOSE(#REF!),NH$2+2,FALSE),0)</f>
        <v>#REF!</v>
      </c>
      <c r="NI45" t="e" cm="1">
        <f t="array" ref="NI45">_xlfn.IFNA(VLOOKUP($A45,TRANSPOSE(#REF!),NI$2+2,FALSE),0)</f>
        <v>#REF!</v>
      </c>
      <c r="NJ45" t="e" cm="1">
        <f t="array" ref="NJ45">_xlfn.IFNA(VLOOKUP($A45,TRANSPOSE(#REF!),NJ$2+2,FALSE),0)</f>
        <v>#REF!</v>
      </c>
      <c r="NL45" t="e">
        <f t="shared" si="0"/>
        <v>#REF!</v>
      </c>
      <c r="NM45" t="e">
        <f t="shared" si="1"/>
        <v>#REF!</v>
      </c>
    </row>
    <row r="46" spans="1:377" x14ac:dyDescent="0.3">
      <c r="A46" t="str">
        <v>PDE02_11</v>
      </c>
      <c r="B46" t="str">
        <v>Elektriciteit</v>
      </c>
      <c r="C46" t="str">
        <v>Conversion</v>
      </c>
      <c r="D46" t="str">
        <v>Power DE</v>
      </c>
      <c r="E46" t="str">
        <v>Generation</v>
      </c>
      <c r="F46" t="str">
        <v>Electricity DE</v>
      </c>
      <c r="G46" t="str">
        <v>Electricity from Biomass + CCS - Power DE</v>
      </c>
      <c r="H46" t="str">
        <v>[GW]</v>
      </c>
      <c r="I46">
        <f>_xlfn.IFNA(VLOOKUP(A46,'[1]PASTE Cap_Investment'!A:B,2,FALSE),0)</f>
        <v>0</v>
      </c>
      <c r="J46" t="e" cm="1">
        <f t="array" ref="J46">_xlfn.IFNA(VLOOKUP($A46,TRANSPOSE(#REF!),J$2+2,FALSE),0)</f>
        <v>#REF!</v>
      </c>
      <c r="K46" t="e" cm="1">
        <f t="array" ref="K46">_xlfn.IFNA(VLOOKUP($A46,TRANSPOSE(#REF!),K$2+2,FALSE),0)</f>
        <v>#REF!</v>
      </c>
      <c r="L46" t="e" cm="1">
        <f t="array" ref="L46">_xlfn.IFNA(VLOOKUP($A46,TRANSPOSE(#REF!),L$2+2,FALSE),0)</f>
        <v>#REF!</v>
      </c>
      <c r="M46" t="e" cm="1">
        <f t="array" ref="M46">_xlfn.IFNA(VLOOKUP($A46,TRANSPOSE(#REF!),M$2+2,FALSE),0)</f>
        <v>#REF!</v>
      </c>
      <c r="N46" t="e" cm="1">
        <f t="array" ref="N46">_xlfn.IFNA(VLOOKUP($A46,TRANSPOSE(#REF!),N$2+2,FALSE),0)</f>
        <v>#REF!</v>
      </c>
      <c r="O46" t="e" cm="1">
        <f t="array" ref="O46">_xlfn.IFNA(VLOOKUP($A46,TRANSPOSE(#REF!),O$2+2,FALSE),0)</f>
        <v>#REF!</v>
      </c>
      <c r="P46" t="e" cm="1">
        <f t="array" ref="P46">_xlfn.IFNA(VLOOKUP($A46,TRANSPOSE(#REF!),P$2+2,FALSE),0)</f>
        <v>#REF!</v>
      </c>
      <c r="Q46" t="e" cm="1">
        <f t="array" ref="Q46">_xlfn.IFNA(VLOOKUP($A46,TRANSPOSE(#REF!),Q$2+2,FALSE),0)</f>
        <v>#REF!</v>
      </c>
      <c r="R46" t="e" cm="1">
        <f t="array" ref="R46">_xlfn.IFNA(VLOOKUP($A46,TRANSPOSE(#REF!),R$2+2,FALSE),0)</f>
        <v>#REF!</v>
      </c>
      <c r="S46" t="e" cm="1">
        <f t="array" ref="S46">_xlfn.IFNA(VLOOKUP($A46,TRANSPOSE(#REF!),S$2+2,FALSE),0)</f>
        <v>#REF!</v>
      </c>
      <c r="T46" t="e" cm="1">
        <f t="array" ref="T46">_xlfn.IFNA(VLOOKUP($A46,TRANSPOSE(#REF!),T$2+2,FALSE),0)</f>
        <v>#REF!</v>
      </c>
      <c r="U46" t="e" cm="1">
        <f t="array" ref="U46">_xlfn.IFNA(VLOOKUP($A46,TRANSPOSE(#REF!),U$2+2,FALSE),0)</f>
        <v>#REF!</v>
      </c>
      <c r="V46" t="e" cm="1">
        <f t="array" ref="V46">_xlfn.IFNA(VLOOKUP($A46,TRANSPOSE(#REF!),V$2+2,FALSE),0)</f>
        <v>#REF!</v>
      </c>
      <c r="W46" t="e" cm="1">
        <f t="array" ref="W46">_xlfn.IFNA(VLOOKUP($A46,TRANSPOSE(#REF!),W$2+2,FALSE),0)</f>
        <v>#REF!</v>
      </c>
      <c r="X46" t="e" cm="1">
        <f t="array" ref="X46">_xlfn.IFNA(VLOOKUP($A46,TRANSPOSE(#REF!),X$2+2,FALSE),0)</f>
        <v>#REF!</v>
      </c>
      <c r="Y46" t="e" cm="1">
        <f t="array" ref="Y46">_xlfn.IFNA(VLOOKUP($A46,TRANSPOSE(#REF!),Y$2+2,FALSE),0)</f>
        <v>#REF!</v>
      </c>
      <c r="Z46" t="e" cm="1">
        <f t="array" ref="Z46">_xlfn.IFNA(VLOOKUP($A46,TRANSPOSE(#REF!),Z$2+2,FALSE),0)</f>
        <v>#REF!</v>
      </c>
      <c r="AA46" t="e" cm="1">
        <f t="array" ref="AA46">_xlfn.IFNA(VLOOKUP($A46,TRANSPOSE(#REF!),AA$2+2,FALSE),0)</f>
        <v>#REF!</v>
      </c>
      <c r="AB46" t="e" cm="1">
        <f t="array" ref="AB46">_xlfn.IFNA(VLOOKUP($A46,TRANSPOSE(#REF!),AB$2+2,FALSE),0)</f>
        <v>#REF!</v>
      </c>
      <c r="AC46" t="e" cm="1">
        <f t="array" ref="AC46">_xlfn.IFNA(VLOOKUP($A46,TRANSPOSE(#REF!),AC$2+2,FALSE),0)</f>
        <v>#REF!</v>
      </c>
      <c r="AD46" t="e" cm="1">
        <f t="array" ref="AD46">_xlfn.IFNA(VLOOKUP($A46,TRANSPOSE(#REF!),AD$2+2,FALSE),0)</f>
        <v>#REF!</v>
      </c>
      <c r="AE46" t="e" cm="1">
        <f t="array" ref="AE46">_xlfn.IFNA(VLOOKUP($A46,TRANSPOSE(#REF!),AE$2+2,FALSE),0)</f>
        <v>#REF!</v>
      </c>
      <c r="AF46" t="e" cm="1">
        <f t="array" ref="AF46">_xlfn.IFNA(VLOOKUP($A46,TRANSPOSE(#REF!),AF$2+2,FALSE),0)</f>
        <v>#REF!</v>
      </c>
      <c r="AG46" t="e" cm="1">
        <f t="array" ref="AG46">_xlfn.IFNA(VLOOKUP($A46,TRANSPOSE(#REF!),AG$2+2,FALSE),0)</f>
        <v>#REF!</v>
      </c>
      <c r="AH46" t="e" cm="1">
        <f t="array" ref="AH46">_xlfn.IFNA(VLOOKUP($A46,TRANSPOSE(#REF!),AH$2+2,FALSE),0)</f>
        <v>#REF!</v>
      </c>
      <c r="AI46" t="e" cm="1">
        <f t="array" ref="AI46">_xlfn.IFNA(VLOOKUP($A46,TRANSPOSE(#REF!),AI$2+2,FALSE),0)</f>
        <v>#REF!</v>
      </c>
      <c r="AJ46" t="e" cm="1">
        <f t="array" ref="AJ46">_xlfn.IFNA(VLOOKUP($A46,TRANSPOSE(#REF!),AJ$2+2,FALSE),0)</f>
        <v>#REF!</v>
      </c>
      <c r="AK46" t="e" cm="1">
        <f t="array" ref="AK46">_xlfn.IFNA(VLOOKUP($A46,TRANSPOSE(#REF!),AK$2+2,FALSE),0)</f>
        <v>#REF!</v>
      </c>
      <c r="AL46" t="e" cm="1">
        <f t="array" ref="AL46">_xlfn.IFNA(VLOOKUP($A46,TRANSPOSE(#REF!),AL$2+2,FALSE),0)</f>
        <v>#REF!</v>
      </c>
      <c r="AM46" t="e" cm="1">
        <f t="array" ref="AM46">_xlfn.IFNA(VLOOKUP($A46,TRANSPOSE(#REF!),AM$2+2,FALSE),0)</f>
        <v>#REF!</v>
      </c>
      <c r="AN46" t="e" cm="1">
        <f t="array" ref="AN46">_xlfn.IFNA(VLOOKUP($A46,TRANSPOSE(#REF!),AN$2+2,FALSE),0)</f>
        <v>#REF!</v>
      </c>
      <c r="AO46" t="e" cm="1">
        <f t="array" ref="AO46">_xlfn.IFNA(VLOOKUP($A46,TRANSPOSE(#REF!),AO$2+2,FALSE),0)</f>
        <v>#REF!</v>
      </c>
      <c r="AP46" t="e" cm="1">
        <f t="array" ref="AP46">_xlfn.IFNA(VLOOKUP($A46,TRANSPOSE(#REF!),AP$2+2,FALSE),0)</f>
        <v>#REF!</v>
      </c>
      <c r="AQ46" t="e" cm="1">
        <f t="array" ref="AQ46">_xlfn.IFNA(VLOOKUP($A46,TRANSPOSE(#REF!),AQ$2+2,FALSE),0)</f>
        <v>#REF!</v>
      </c>
      <c r="AR46" t="e" cm="1">
        <f t="array" ref="AR46">_xlfn.IFNA(VLOOKUP($A46,TRANSPOSE(#REF!),AR$2+2,FALSE),0)</f>
        <v>#REF!</v>
      </c>
      <c r="AS46" t="e" cm="1">
        <f t="array" ref="AS46">_xlfn.IFNA(VLOOKUP($A46,TRANSPOSE(#REF!),AS$2+2,FALSE),0)</f>
        <v>#REF!</v>
      </c>
      <c r="AT46" t="e" cm="1">
        <f t="array" ref="AT46">_xlfn.IFNA(VLOOKUP($A46,TRANSPOSE(#REF!),AT$2+2,FALSE),0)</f>
        <v>#REF!</v>
      </c>
      <c r="AU46" t="e" cm="1">
        <f t="array" ref="AU46">_xlfn.IFNA(VLOOKUP($A46,TRANSPOSE(#REF!),AU$2+2,FALSE),0)</f>
        <v>#REF!</v>
      </c>
      <c r="AV46" t="e" cm="1">
        <f t="array" ref="AV46">_xlfn.IFNA(VLOOKUP($A46,TRANSPOSE(#REF!),AV$2+2,FALSE),0)</f>
        <v>#REF!</v>
      </c>
      <c r="AW46" t="e" cm="1">
        <f t="array" ref="AW46">_xlfn.IFNA(VLOOKUP($A46,TRANSPOSE(#REF!),AW$2+2,FALSE),0)</f>
        <v>#REF!</v>
      </c>
      <c r="AX46" t="e" cm="1">
        <f t="array" ref="AX46">_xlfn.IFNA(VLOOKUP($A46,TRANSPOSE(#REF!),AX$2+2,FALSE),0)</f>
        <v>#REF!</v>
      </c>
      <c r="AY46" t="e" cm="1">
        <f t="array" ref="AY46">_xlfn.IFNA(VLOOKUP($A46,TRANSPOSE(#REF!),AY$2+2,FALSE),0)</f>
        <v>#REF!</v>
      </c>
      <c r="AZ46" t="e" cm="1">
        <f t="array" ref="AZ46">_xlfn.IFNA(VLOOKUP($A46,TRANSPOSE(#REF!),AZ$2+2,FALSE),0)</f>
        <v>#REF!</v>
      </c>
      <c r="BA46" t="e" cm="1">
        <f t="array" ref="BA46">_xlfn.IFNA(VLOOKUP($A46,TRANSPOSE(#REF!),BA$2+2,FALSE),0)</f>
        <v>#REF!</v>
      </c>
      <c r="BB46" t="e" cm="1">
        <f t="array" ref="BB46">_xlfn.IFNA(VLOOKUP($A46,TRANSPOSE(#REF!),BB$2+2,FALSE),0)</f>
        <v>#REF!</v>
      </c>
      <c r="BC46" t="e" cm="1">
        <f t="array" ref="BC46">_xlfn.IFNA(VLOOKUP($A46,TRANSPOSE(#REF!),BC$2+2,FALSE),0)</f>
        <v>#REF!</v>
      </c>
      <c r="BD46" t="e" cm="1">
        <f t="array" ref="BD46">_xlfn.IFNA(VLOOKUP($A46,TRANSPOSE(#REF!),BD$2+2,FALSE),0)</f>
        <v>#REF!</v>
      </c>
      <c r="BE46" t="e" cm="1">
        <f t="array" ref="BE46">_xlfn.IFNA(VLOOKUP($A46,TRANSPOSE(#REF!),BE$2+2,FALSE),0)</f>
        <v>#REF!</v>
      </c>
      <c r="BF46" t="e" cm="1">
        <f t="array" ref="BF46">_xlfn.IFNA(VLOOKUP($A46,TRANSPOSE(#REF!),BF$2+2,FALSE),0)</f>
        <v>#REF!</v>
      </c>
      <c r="BG46" t="e" cm="1">
        <f t="array" ref="BG46">_xlfn.IFNA(VLOOKUP($A46,TRANSPOSE(#REF!),BG$2+2,FALSE),0)</f>
        <v>#REF!</v>
      </c>
      <c r="BH46" t="e" cm="1">
        <f t="array" ref="BH46">_xlfn.IFNA(VLOOKUP($A46,TRANSPOSE(#REF!),BH$2+2,FALSE),0)</f>
        <v>#REF!</v>
      </c>
      <c r="BI46" t="e" cm="1">
        <f t="array" ref="BI46">_xlfn.IFNA(VLOOKUP($A46,TRANSPOSE(#REF!),BI$2+2,FALSE),0)</f>
        <v>#REF!</v>
      </c>
      <c r="BJ46" t="e" cm="1">
        <f t="array" ref="BJ46">_xlfn.IFNA(VLOOKUP($A46,TRANSPOSE(#REF!),BJ$2+2,FALSE),0)</f>
        <v>#REF!</v>
      </c>
      <c r="BK46" t="e" cm="1">
        <f t="array" ref="BK46">_xlfn.IFNA(VLOOKUP($A46,TRANSPOSE(#REF!),BK$2+2,FALSE),0)</f>
        <v>#REF!</v>
      </c>
      <c r="BL46" t="e" cm="1">
        <f t="array" ref="BL46">_xlfn.IFNA(VLOOKUP($A46,TRANSPOSE(#REF!),BL$2+2,FALSE),0)</f>
        <v>#REF!</v>
      </c>
      <c r="BM46" t="e" cm="1">
        <f t="array" ref="BM46">_xlfn.IFNA(VLOOKUP($A46,TRANSPOSE(#REF!),BM$2+2,FALSE),0)</f>
        <v>#REF!</v>
      </c>
      <c r="BN46" t="e" cm="1">
        <f t="array" ref="BN46">_xlfn.IFNA(VLOOKUP($A46,TRANSPOSE(#REF!),BN$2+2,FALSE),0)</f>
        <v>#REF!</v>
      </c>
      <c r="BO46" t="e" cm="1">
        <f t="array" ref="BO46">_xlfn.IFNA(VLOOKUP($A46,TRANSPOSE(#REF!),BO$2+2,FALSE),0)</f>
        <v>#REF!</v>
      </c>
      <c r="BP46" t="e" cm="1">
        <f t="array" ref="BP46">_xlfn.IFNA(VLOOKUP($A46,TRANSPOSE(#REF!),BP$2+2,FALSE),0)</f>
        <v>#REF!</v>
      </c>
      <c r="BQ46" t="e" cm="1">
        <f t="array" ref="BQ46">_xlfn.IFNA(VLOOKUP($A46,TRANSPOSE(#REF!),BQ$2+2,FALSE),0)</f>
        <v>#REF!</v>
      </c>
      <c r="BR46" t="e" cm="1">
        <f t="array" ref="BR46">_xlfn.IFNA(VLOOKUP($A46,TRANSPOSE(#REF!),BR$2+2,FALSE),0)</f>
        <v>#REF!</v>
      </c>
      <c r="BS46" t="e" cm="1">
        <f t="array" ref="BS46">_xlfn.IFNA(VLOOKUP($A46,TRANSPOSE(#REF!),BS$2+2,FALSE),0)</f>
        <v>#REF!</v>
      </c>
      <c r="BT46" t="e" cm="1">
        <f t="array" ref="BT46">_xlfn.IFNA(VLOOKUP($A46,TRANSPOSE(#REF!),BT$2+2,FALSE),0)</f>
        <v>#REF!</v>
      </c>
      <c r="BU46" t="e" cm="1">
        <f t="array" ref="BU46">_xlfn.IFNA(VLOOKUP($A46,TRANSPOSE(#REF!),BU$2+2,FALSE),0)</f>
        <v>#REF!</v>
      </c>
      <c r="BV46" t="e" cm="1">
        <f t="array" ref="BV46">_xlfn.IFNA(VLOOKUP($A46,TRANSPOSE(#REF!),BV$2+2,FALSE),0)</f>
        <v>#REF!</v>
      </c>
      <c r="BW46" t="e" cm="1">
        <f t="array" ref="BW46">_xlfn.IFNA(VLOOKUP($A46,TRANSPOSE(#REF!),BW$2+2,FALSE),0)</f>
        <v>#REF!</v>
      </c>
      <c r="BX46" t="e" cm="1">
        <f t="array" ref="BX46">_xlfn.IFNA(VLOOKUP($A46,TRANSPOSE(#REF!),BX$2+2,FALSE),0)</f>
        <v>#REF!</v>
      </c>
      <c r="BY46" t="e" cm="1">
        <f t="array" ref="BY46">_xlfn.IFNA(VLOOKUP($A46,TRANSPOSE(#REF!),BY$2+2,FALSE),0)</f>
        <v>#REF!</v>
      </c>
      <c r="BZ46" t="e" cm="1">
        <f t="array" ref="BZ46">_xlfn.IFNA(VLOOKUP($A46,TRANSPOSE(#REF!),BZ$2+2,FALSE),0)</f>
        <v>#REF!</v>
      </c>
      <c r="CA46" t="e" cm="1">
        <f t="array" ref="CA46">_xlfn.IFNA(VLOOKUP($A46,TRANSPOSE(#REF!),CA$2+2,FALSE),0)</f>
        <v>#REF!</v>
      </c>
      <c r="CB46" t="e" cm="1">
        <f t="array" ref="CB46">_xlfn.IFNA(VLOOKUP($A46,TRANSPOSE(#REF!),CB$2+2,FALSE),0)</f>
        <v>#REF!</v>
      </c>
      <c r="CC46" t="e" cm="1">
        <f t="array" ref="CC46">_xlfn.IFNA(VLOOKUP($A46,TRANSPOSE(#REF!),CC$2+2,FALSE),0)</f>
        <v>#REF!</v>
      </c>
      <c r="CD46" t="e" cm="1">
        <f t="array" ref="CD46">_xlfn.IFNA(VLOOKUP($A46,TRANSPOSE(#REF!),CD$2+2,FALSE),0)</f>
        <v>#REF!</v>
      </c>
      <c r="CE46" t="e" cm="1">
        <f t="array" ref="CE46">_xlfn.IFNA(VLOOKUP($A46,TRANSPOSE(#REF!),CE$2+2,FALSE),0)</f>
        <v>#REF!</v>
      </c>
      <c r="CF46" t="e" cm="1">
        <f t="array" ref="CF46">_xlfn.IFNA(VLOOKUP($A46,TRANSPOSE(#REF!),CF$2+2,FALSE),0)</f>
        <v>#REF!</v>
      </c>
      <c r="CG46" t="e" cm="1">
        <f t="array" ref="CG46">_xlfn.IFNA(VLOOKUP($A46,TRANSPOSE(#REF!),CG$2+2,FALSE),0)</f>
        <v>#REF!</v>
      </c>
      <c r="CH46" t="e" cm="1">
        <f t="array" ref="CH46">_xlfn.IFNA(VLOOKUP($A46,TRANSPOSE(#REF!),CH$2+2,FALSE),0)</f>
        <v>#REF!</v>
      </c>
      <c r="CI46" t="e" cm="1">
        <f t="array" ref="CI46">_xlfn.IFNA(VLOOKUP($A46,TRANSPOSE(#REF!),CI$2+2,FALSE),0)</f>
        <v>#REF!</v>
      </c>
      <c r="CJ46" t="e" cm="1">
        <f t="array" ref="CJ46">_xlfn.IFNA(VLOOKUP($A46,TRANSPOSE(#REF!),CJ$2+2,FALSE),0)</f>
        <v>#REF!</v>
      </c>
      <c r="CK46" t="e" cm="1">
        <f t="array" ref="CK46">_xlfn.IFNA(VLOOKUP($A46,TRANSPOSE(#REF!),CK$2+2,FALSE),0)</f>
        <v>#REF!</v>
      </c>
      <c r="CL46" t="e" cm="1">
        <f t="array" ref="CL46">_xlfn.IFNA(VLOOKUP($A46,TRANSPOSE(#REF!),CL$2+2,FALSE),0)</f>
        <v>#REF!</v>
      </c>
      <c r="CM46" t="e" cm="1">
        <f t="array" ref="CM46">_xlfn.IFNA(VLOOKUP($A46,TRANSPOSE(#REF!),CM$2+2,FALSE),0)</f>
        <v>#REF!</v>
      </c>
      <c r="CN46" t="e" cm="1">
        <f t="array" ref="CN46">_xlfn.IFNA(VLOOKUP($A46,TRANSPOSE(#REF!),CN$2+2,FALSE),0)</f>
        <v>#REF!</v>
      </c>
      <c r="CO46" t="e" cm="1">
        <f t="array" ref="CO46">_xlfn.IFNA(VLOOKUP($A46,TRANSPOSE(#REF!),CO$2+2,FALSE),0)</f>
        <v>#REF!</v>
      </c>
      <c r="CP46" t="e" cm="1">
        <f t="array" ref="CP46">_xlfn.IFNA(VLOOKUP($A46,TRANSPOSE(#REF!),CP$2+2,FALSE),0)</f>
        <v>#REF!</v>
      </c>
      <c r="CQ46" t="e" cm="1">
        <f t="array" ref="CQ46">_xlfn.IFNA(VLOOKUP($A46,TRANSPOSE(#REF!),CQ$2+2,FALSE),0)</f>
        <v>#REF!</v>
      </c>
      <c r="CR46" t="e" cm="1">
        <f t="array" ref="CR46">_xlfn.IFNA(VLOOKUP($A46,TRANSPOSE(#REF!),CR$2+2,FALSE),0)</f>
        <v>#REF!</v>
      </c>
      <c r="CS46" t="e" cm="1">
        <f t="array" ref="CS46">_xlfn.IFNA(VLOOKUP($A46,TRANSPOSE(#REF!),CS$2+2,FALSE),0)</f>
        <v>#REF!</v>
      </c>
      <c r="CT46" t="e" cm="1">
        <f t="array" ref="CT46">_xlfn.IFNA(VLOOKUP($A46,TRANSPOSE(#REF!),CT$2+2,FALSE),0)</f>
        <v>#REF!</v>
      </c>
      <c r="CU46" t="e" cm="1">
        <f t="array" ref="CU46">_xlfn.IFNA(VLOOKUP($A46,TRANSPOSE(#REF!),CU$2+2,FALSE),0)</f>
        <v>#REF!</v>
      </c>
      <c r="CV46" t="e" cm="1">
        <f t="array" ref="CV46">_xlfn.IFNA(VLOOKUP($A46,TRANSPOSE(#REF!),CV$2+2,FALSE),0)</f>
        <v>#REF!</v>
      </c>
      <c r="CW46" t="e" cm="1">
        <f t="array" ref="CW46">_xlfn.IFNA(VLOOKUP($A46,TRANSPOSE(#REF!),CW$2+2,FALSE),0)</f>
        <v>#REF!</v>
      </c>
      <c r="CX46" t="e" cm="1">
        <f t="array" ref="CX46">_xlfn.IFNA(VLOOKUP($A46,TRANSPOSE(#REF!),CX$2+2,FALSE),0)</f>
        <v>#REF!</v>
      </c>
      <c r="CY46" t="e" cm="1">
        <f t="array" ref="CY46">_xlfn.IFNA(VLOOKUP($A46,TRANSPOSE(#REF!),CY$2+2,FALSE),0)</f>
        <v>#REF!</v>
      </c>
      <c r="CZ46" t="e" cm="1">
        <f t="array" ref="CZ46">_xlfn.IFNA(VLOOKUP($A46,TRANSPOSE(#REF!),CZ$2+2,FALSE),0)</f>
        <v>#REF!</v>
      </c>
      <c r="DA46" t="e" cm="1">
        <f t="array" ref="DA46">_xlfn.IFNA(VLOOKUP($A46,TRANSPOSE(#REF!),DA$2+2,FALSE),0)</f>
        <v>#REF!</v>
      </c>
      <c r="DB46" t="e" cm="1">
        <f t="array" ref="DB46">_xlfn.IFNA(VLOOKUP($A46,TRANSPOSE(#REF!),DB$2+2,FALSE),0)</f>
        <v>#REF!</v>
      </c>
      <c r="DC46" t="e" cm="1">
        <f t="array" ref="DC46">_xlfn.IFNA(VLOOKUP($A46,TRANSPOSE(#REF!),DC$2+2,FALSE),0)</f>
        <v>#REF!</v>
      </c>
      <c r="DD46" t="e" cm="1">
        <f t="array" ref="DD46">_xlfn.IFNA(VLOOKUP($A46,TRANSPOSE(#REF!),DD$2+2,FALSE),0)</f>
        <v>#REF!</v>
      </c>
      <c r="DE46" t="e" cm="1">
        <f t="array" ref="DE46">_xlfn.IFNA(VLOOKUP($A46,TRANSPOSE(#REF!),DE$2+2,FALSE),0)</f>
        <v>#REF!</v>
      </c>
      <c r="DF46" t="e" cm="1">
        <f t="array" ref="DF46">_xlfn.IFNA(VLOOKUP($A46,TRANSPOSE(#REF!),DF$2+2,FALSE),0)</f>
        <v>#REF!</v>
      </c>
      <c r="DG46" t="e" cm="1">
        <f t="array" ref="DG46">_xlfn.IFNA(VLOOKUP($A46,TRANSPOSE(#REF!),DG$2+2,FALSE),0)</f>
        <v>#REF!</v>
      </c>
      <c r="DH46" t="e" cm="1">
        <f t="array" ref="DH46">_xlfn.IFNA(VLOOKUP($A46,TRANSPOSE(#REF!),DH$2+2,FALSE),0)</f>
        <v>#REF!</v>
      </c>
      <c r="DI46" t="e" cm="1">
        <f t="array" ref="DI46">_xlfn.IFNA(VLOOKUP($A46,TRANSPOSE(#REF!),DI$2+2,FALSE),0)</f>
        <v>#REF!</v>
      </c>
      <c r="DJ46" t="e" cm="1">
        <f t="array" ref="DJ46">_xlfn.IFNA(VLOOKUP($A46,TRANSPOSE(#REF!),DJ$2+2,FALSE),0)</f>
        <v>#REF!</v>
      </c>
      <c r="DK46" t="e" cm="1">
        <f t="array" ref="DK46">_xlfn.IFNA(VLOOKUP($A46,TRANSPOSE(#REF!),DK$2+2,FALSE),0)</f>
        <v>#REF!</v>
      </c>
      <c r="DL46" t="e" cm="1">
        <f t="array" ref="DL46">_xlfn.IFNA(VLOOKUP($A46,TRANSPOSE(#REF!),DL$2+2,FALSE),0)</f>
        <v>#REF!</v>
      </c>
      <c r="DM46" t="e" cm="1">
        <f t="array" ref="DM46">_xlfn.IFNA(VLOOKUP($A46,TRANSPOSE(#REF!),DM$2+2,FALSE),0)</f>
        <v>#REF!</v>
      </c>
      <c r="DN46" t="e" cm="1">
        <f t="array" ref="DN46">_xlfn.IFNA(VLOOKUP($A46,TRANSPOSE(#REF!),DN$2+2,FALSE),0)</f>
        <v>#REF!</v>
      </c>
      <c r="DO46" t="e" cm="1">
        <f t="array" ref="DO46">_xlfn.IFNA(VLOOKUP($A46,TRANSPOSE(#REF!),DO$2+2,FALSE),0)</f>
        <v>#REF!</v>
      </c>
      <c r="DP46" t="e" cm="1">
        <f t="array" ref="DP46">_xlfn.IFNA(VLOOKUP($A46,TRANSPOSE(#REF!),DP$2+2,FALSE),0)</f>
        <v>#REF!</v>
      </c>
      <c r="DQ46" t="e" cm="1">
        <f t="array" ref="DQ46">_xlfn.IFNA(VLOOKUP($A46,TRANSPOSE(#REF!),DQ$2+2,FALSE),0)</f>
        <v>#REF!</v>
      </c>
      <c r="DR46" t="e" cm="1">
        <f t="array" ref="DR46">_xlfn.IFNA(VLOOKUP($A46,TRANSPOSE(#REF!),DR$2+2,FALSE),0)</f>
        <v>#REF!</v>
      </c>
      <c r="DS46" t="e" cm="1">
        <f t="array" ref="DS46">_xlfn.IFNA(VLOOKUP($A46,TRANSPOSE(#REF!),DS$2+2,FALSE),0)</f>
        <v>#REF!</v>
      </c>
      <c r="DT46" t="e" cm="1">
        <f t="array" ref="DT46">_xlfn.IFNA(VLOOKUP($A46,TRANSPOSE(#REF!),DT$2+2,FALSE),0)</f>
        <v>#REF!</v>
      </c>
      <c r="DU46" t="e" cm="1">
        <f t="array" ref="DU46">_xlfn.IFNA(VLOOKUP($A46,TRANSPOSE(#REF!),DU$2+2,FALSE),0)</f>
        <v>#REF!</v>
      </c>
      <c r="DV46" t="e" cm="1">
        <f t="array" ref="DV46">_xlfn.IFNA(VLOOKUP($A46,TRANSPOSE(#REF!),DV$2+2,FALSE),0)</f>
        <v>#REF!</v>
      </c>
      <c r="DW46" t="e" cm="1">
        <f t="array" ref="DW46">_xlfn.IFNA(VLOOKUP($A46,TRANSPOSE(#REF!),DW$2+2,FALSE),0)</f>
        <v>#REF!</v>
      </c>
      <c r="DX46" t="e" cm="1">
        <f t="array" ref="DX46">_xlfn.IFNA(VLOOKUP($A46,TRANSPOSE(#REF!),DX$2+2,FALSE),0)</f>
        <v>#REF!</v>
      </c>
      <c r="DY46" t="e" cm="1">
        <f t="array" ref="DY46">_xlfn.IFNA(VLOOKUP($A46,TRANSPOSE(#REF!),DY$2+2,FALSE),0)</f>
        <v>#REF!</v>
      </c>
      <c r="DZ46" t="e" cm="1">
        <f t="array" ref="DZ46">_xlfn.IFNA(VLOOKUP($A46,TRANSPOSE(#REF!),DZ$2+2,FALSE),0)</f>
        <v>#REF!</v>
      </c>
      <c r="EA46" t="e" cm="1">
        <f t="array" ref="EA46">_xlfn.IFNA(VLOOKUP($A46,TRANSPOSE(#REF!),EA$2+2,FALSE),0)</f>
        <v>#REF!</v>
      </c>
      <c r="EB46" t="e" cm="1">
        <f t="array" ref="EB46">_xlfn.IFNA(VLOOKUP($A46,TRANSPOSE(#REF!),EB$2+2,FALSE),0)</f>
        <v>#REF!</v>
      </c>
      <c r="EC46" t="e" cm="1">
        <f t="array" ref="EC46">_xlfn.IFNA(VLOOKUP($A46,TRANSPOSE(#REF!),EC$2+2,FALSE),0)</f>
        <v>#REF!</v>
      </c>
      <c r="ED46" t="e" cm="1">
        <f t="array" ref="ED46">_xlfn.IFNA(VLOOKUP($A46,TRANSPOSE(#REF!),ED$2+2,FALSE),0)</f>
        <v>#REF!</v>
      </c>
      <c r="EE46" t="e" cm="1">
        <f t="array" ref="EE46">_xlfn.IFNA(VLOOKUP($A46,TRANSPOSE(#REF!),EE$2+2,FALSE),0)</f>
        <v>#REF!</v>
      </c>
      <c r="EF46" t="e" cm="1">
        <f t="array" ref="EF46">_xlfn.IFNA(VLOOKUP($A46,TRANSPOSE(#REF!),EF$2+2,FALSE),0)</f>
        <v>#REF!</v>
      </c>
      <c r="EG46" t="e" cm="1">
        <f t="array" ref="EG46">_xlfn.IFNA(VLOOKUP($A46,TRANSPOSE(#REF!),EG$2+2,FALSE),0)</f>
        <v>#REF!</v>
      </c>
      <c r="EH46" t="e" cm="1">
        <f t="array" ref="EH46">_xlfn.IFNA(VLOOKUP($A46,TRANSPOSE(#REF!),EH$2+2,FALSE),0)</f>
        <v>#REF!</v>
      </c>
      <c r="EI46" t="e" cm="1">
        <f t="array" ref="EI46">_xlfn.IFNA(VLOOKUP($A46,TRANSPOSE(#REF!),EI$2+2,FALSE),0)</f>
        <v>#REF!</v>
      </c>
      <c r="EJ46" t="e" cm="1">
        <f t="array" ref="EJ46">_xlfn.IFNA(VLOOKUP($A46,TRANSPOSE(#REF!),EJ$2+2,FALSE),0)</f>
        <v>#REF!</v>
      </c>
      <c r="EK46" t="e" cm="1">
        <f t="array" ref="EK46">_xlfn.IFNA(VLOOKUP($A46,TRANSPOSE(#REF!),EK$2+2,FALSE),0)</f>
        <v>#REF!</v>
      </c>
      <c r="EL46" t="e" cm="1">
        <f t="array" ref="EL46">_xlfn.IFNA(VLOOKUP($A46,TRANSPOSE(#REF!),EL$2+2,FALSE),0)</f>
        <v>#REF!</v>
      </c>
      <c r="EM46" t="e" cm="1">
        <f t="array" ref="EM46">_xlfn.IFNA(VLOOKUP($A46,TRANSPOSE(#REF!),EM$2+2,FALSE),0)</f>
        <v>#REF!</v>
      </c>
      <c r="EN46" t="e" cm="1">
        <f t="array" ref="EN46">_xlfn.IFNA(VLOOKUP($A46,TRANSPOSE(#REF!),EN$2+2,FALSE),0)</f>
        <v>#REF!</v>
      </c>
      <c r="EO46" t="e" cm="1">
        <f t="array" ref="EO46">_xlfn.IFNA(VLOOKUP($A46,TRANSPOSE(#REF!),EO$2+2,FALSE),0)</f>
        <v>#REF!</v>
      </c>
      <c r="EP46" t="e" cm="1">
        <f t="array" ref="EP46">_xlfn.IFNA(VLOOKUP($A46,TRANSPOSE(#REF!),EP$2+2,FALSE),0)</f>
        <v>#REF!</v>
      </c>
      <c r="EQ46" t="e" cm="1">
        <f t="array" ref="EQ46">_xlfn.IFNA(VLOOKUP($A46,TRANSPOSE(#REF!),EQ$2+2,FALSE),0)</f>
        <v>#REF!</v>
      </c>
      <c r="ER46" t="e" cm="1">
        <f t="array" ref="ER46">_xlfn.IFNA(VLOOKUP($A46,TRANSPOSE(#REF!),ER$2+2,FALSE),0)</f>
        <v>#REF!</v>
      </c>
      <c r="ES46" t="e" cm="1">
        <f t="array" ref="ES46">_xlfn.IFNA(VLOOKUP($A46,TRANSPOSE(#REF!),ES$2+2,FALSE),0)</f>
        <v>#REF!</v>
      </c>
      <c r="ET46" t="e" cm="1">
        <f t="array" ref="ET46">_xlfn.IFNA(VLOOKUP($A46,TRANSPOSE(#REF!),ET$2+2,FALSE),0)</f>
        <v>#REF!</v>
      </c>
      <c r="EU46" t="e" cm="1">
        <f t="array" ref="EU46">_xlfn.IFNA(VLOOKUP($A46,TRANSPOSE(#REF!),EU$2+2,FALSE),0)</f>
        <v>#REF!</v>
      </c>
      <c r="EV46" t="e" cm="1">
        <f t="array" ref="EV46">_xlfn.IFNA(VLOOKUP($A46,TRANSPOSE(#REF!),EV$2+2,FALSE),0)</f>
        <v>#REF!</v>
      </c>
      <c r="EW46" t="e" cm="1">
        <f t="array" ref="EW46">_xlfn.IFNA(VLOOKUP($A46,TRANSPOSE(#REF!),EW$2+2,FALSE),0)</f>
        <v>#REF!</v>
      </c>
      <c r="EX46" t="e" cm="1">
        <f t="array" ref="EX46">_xlfn.IFNA(VLOOKUP($A46,TRANSPOSE(#REF!),EX$2+2,FALSE),0)</f>
        <v>#REF!</v>
      </c>
      <c r="EY46" t="e" cm="1">
        <f t="array" ref="EY46">_xlfn.IFNA(VLOOKUP($A46,TRANSPOSE(#REF!),EY$2+2,FALSE),0)</f>
        <v>#REF!</v>
      </c>
      <c r="EZ46" t="e" cm="1">
        <f t="array" ref="EZ46">_xlfn.IFNA(VLOOKUP($A46,TRANSPOSE(#REF!),EZ$2+2,FALSE),0)</f>
        <v>#REF!</v>
      </c>
      <c r="FA46" t="e" cm="1">
        <f t="array" ref="FA46">_xlfn.IFNA(VLOOKUP($A46,TRANSPOSE(#REF!),FA$2+2,FALSE),0)</f>
        <v>#REF!</v>
      </c>
      <c r="FB46" t="e" cm="1">
        <f t="array" ref="FB46">_xlfn.IFNA(VLOOKUP($A46,TRANSPOSE(#REF!),FB$2+2,FALSE),0)</f>
        <v>#REF!</v>
      </c>
      <c r="FC46" t="e" cm="1">
        <f t="array" ref="FC46">_xlfn.IFNA(VLOOKUP($A46,TRANSPOSE(#REF!),FC$2+2,FALSE),0)</f>
        <v>#REF!</v>
      </c>
      <c r="FD46" t="e" cm="1">
        <f t="array" ref="FD46">_xlfn.IFNA(VLOOKUP($A46,TRANSPOSE(#REF!),FD$2+2,FALSE),0)</f>
        <v>#REF!</v>
      </c>
      <c r="FE46" t="e" cm="1">
        <f t="array" ref="FE46">_xlfn.IFNA(VLOOKUP($A46,TRANSPOSE(#REF!),FE$2+2,FALSE),0)</f>
        <v>#REF!</v>
      </c>
      <c r="FF46" t="e" cm="1">
        <f t="array" ref="FF46">_xlfn.IFNA(VLOOKUP($A46,TRANSPOSE(#REF!),FF$2+2,FALSE),0)</f>
        <v>#REF!</v>
      </c>
      <c r="FG46" t="e" cm="1">
        <f t="array" ref="FG46">_xlfn.IFNA(VLOOKUP($A46,TRANSPOSE(#REF!),FG$2+2,FALSE),0)</f>
        <v>#REF!</v>
      </c>
      <c r="FH46" t="e" cm="1">
        <f t="array" ref="FH46">_xlfn.IFNA(VLOOKUP($A46,TRANSPOSE(#REF!),FH$2+2,FALSE),0)</f>
        <v>#REF!</v>
      </c>
      <c r="FI46" t="e" cm="1">
        <f t="array" ref="FI46">_xlfn.IFNA(VLOOKUP($A46,TRANSPOSE(#REF!),FI$2+2,FALSE),0)</f>
        <v>#REF!</v>
      </c>
      <c r="FJ46" t="e" cm="1">
        <f t="array" ref="FJ46">_xlfn.IFNA(VLOOKUP($A46,TRANSPOSE(#REF!),FJ$2+2,FALSE),0)</f>
        <v>#REF!</v>
      </c>
      <c r="FK46" t="e" cm="1">
        <f t="array" ref="FK46">_xlfn.IFNA(VLOOKUP($A46,TRANSPOSE(#REF!),FK$2+2,FALSE),0)</f>
        <v>#REF!</v>
      </c>
      <c r="FL46" t="e" cm="1">
        <f t="array" ref="FL46">_xlfn.IFNA(VLOOKUP($A46,TRANSPOSE(#REF!),FL$2+2,FALSE),0)</f>
        <v>#REF!</v>
      </c>
      <c r="FM46" t="e" cm="1">
        <f t="array" ref="FM46">_xlfn.IFNA(VLOOKUP($A46,TRANSPOSE(#REF!),FM$2+2,FALSE),0)</f>
        <v>#REF!</v>
      </c>
      <c r="FN46" t="e" cm="1">
        <f t="array" ref="FN46">_xlfn.IFNA(VLOOKUP($A46,TRANSPOSE(#REF!),FN$2+2,FALSE),0)</f>
        <v>#REF!</v>
      </c>
      <c r="FO46" t="e" cm="1">
        <f t="array" ref="FO46">_xlfn.IFNA(VLOOKUP($A46,TRANSPOSE(#REF!),FO$2+2,FALSE),0)</f>
        <v>#REF!</v>
      </c>
      <c r="FP46" t="e" cm="1">
        <f t="array" ref="FP46">_xlfn.IFNA(VLOOKUP($A46,TRANSPOSE(#REF!),FP$2+2,FALSE),0)</f>
        <v>#REF!</v>
      </c>
      <c r="FQ46" t="e" cm="1">
        <f t="array" ref="FQ46">_xlfn.IFNA(VLOOKUP($A46,TRANSPOSE(#REF!),FQ$2+2,FALSE),0)</f>
        <v>#REF!</v>
      </c>
      <c r="FR46" t="e" cm="1">
        <f t="array" ref="FR46">_xlfn.IFNA(VLOOKUP($A46,TRANSPOSE(#REF!),FR$2+2,FALSE),0)</f>
        <v>#REF!</v>
      </c>
      <c r="FS46" t="e" cm="1">
        <f t="array" ref="FS46">_xlfn.IFNA(VLOOKUP($A46,TRANSPOSE(#REF!),FS$2+2,FALSE),0)</f>
        <v>#REF!</v>
      </c>
      <c r="FT46" t="e" cm="1">
        <f t="array" ref="FT46">_xlfn.IFNA(VLOOKUP($A46,TRANSPOSE(#REF!),FT$2+2,FALSE),0)</f>
        <v>#REF!</v>
      </c>
      <c r="FU46" t="e" cm="1">
        <f t="array" ref="FU46">_xlfn.IFNA(VLOOKUP($A46,TRANSPOSE(#REF!),FU$2+2,FALSE),0)</f>
        <v>#REF!</v>
      </c>
      <c r="FV46" t="e" cm="1">
        <f t="array" ref="FV46">_xlfn.IFNA(VLOOKUP($A46,TRANSPOSE(#REF!),FV$2+2,FALSE),0)</f>
        <v>#REF!</v>
      </c>
      <c r="FW46" t="e" cm="1">
        <f t="array" ref="FW46">_xlfn.IFNA(VLOOKUP($A46,TRANSPOSE(#REF!),FW$2+2,FALSE),0)</f>
        <v>#REF!</v>
      </c>
      <c r="FX46" t="e" cm="1">
        <f t="array" ref="FX46">_xlfn.IFNA(VLOOKUP($A46,TRANSPOSE(#REF!),FX$2+2,FALSE),0)</f>
        <v>#REF!</v>
      </c>
      <c r="FY46" t="e" cm="1">
        <f t="array" ref="FY46">_xlfn.IFNA(VLOOKUP($A46,TRANSPOSE(#REF!),FY$2+2,FALSE),0)</f>
        <v>#REF!</v>
      </c>
      <c r="FZ46" t="e" cm="1">
        <f t="array" ref="FZ46">_xlfn.IFNA(VLOOKUP($A46,TRANSPOSE(#REF!),FZ$2+2,FALSE),0)</f>
        <v>#REF!</v>
      </c>
      <c r="GA46" t="e" cm="1">
        <f t="array" ref="GA46">_xlfn.IFNA(VLOOKUP($A46,TRANSPOSE(#REF!),GA$2+2,FALSE),0)</f>
        <v>#REF!</v>
      </c>
      <c r="GB46" t="e" cm="1">
        <f t="array" ref="GB46">_xlfn.IFNA(VLOOKUP($A46,TRANSPOSE(#REF!),GB$2+2,FALSE),0)</f>
        <v>#REF!</v>
      </c>
      <c r="GC46" t="e" cm="1">
        <f t="array" ref="GC46">_xlfn.IFNA(VLOOKUP($A46,TRANSPOSE(#REF!),GC$2+2,FALSE),0)</f>
        <v>#REF!</v>
      </c>
      <c r="GD46" t="e" cm="1">
        <f t="array" ref="GD46">_xlfn.IFNA(VLOOKUP($A46,TRANSPOSE(#REF!),GD$2+2,FALSE),0)</f>
        <v>#REF!</v>
      </c>
      <c r="GE46" t="e" cm="1">
        <f t="array" ref="GE46">_xlfn.IFNA(VLOOKUP($A46,TRANSPOSE(#REF!),GE$2+2,FALSE),0)</f>
        <v>#REF!</v>
      </c>
      <c r="GF46" t="e" cm="1">
        <f t="array" ref="GF46">_xlfn.IFNA(VLOOKUP($A46,TRANSPOSE(#REF!),GF$2+2,FALSE),0)</f>
        <v>#REF!</v>
      </c>
      <c r="GG46" t="e" cm="1">
        <f t="array" ref="GG46">_xlfn.IFNA(VLOOKUP($A46,TRANSPOSE(#REF!),GG$2+2,FALSE),0)</f>
        <v>#REF!</v>
      </c>
      <c r="GH46" t="e" cm="1">
        <f t="array" ref="GH46">_xlfn.IFNA(VLOOKUP($A46,TRANSPOSE(#REF!),GH$2+2,FALSE),0)</f>
        <v>#REF!</v>
      </c>
      <c r="GI46" t="e" cm="1">
        <f t="array" ref="GI46">_xlfn.IFNA(VLOOKUP($A46,TRANSPOSE(#REF!),GI$2+2,FALSE),0)</f>
        <v>#REF!</v>
      </c>
      <c r="GJ46" t="e" cm="1">
        <f t="array" ref="GJ46">_xlfn.IFNA(VLOOKUP($A46,TRANSPOSE(#REF!),GJ$2+2,FALSE),0)</f>
        <v>#REF!</v>
      </c>
      <c r="GK46" t="e" cm="1">
        <f t="array" ref="GK46">_xlfn.IFNA(VLOOKUP($A46,TRANSPOSE(#REF!),GK$2+2,FALSE),0)</f>
        <v>#REF!</v>
      </c>
      <c r="GL46" t="e" cm="1">
        <f t="array" ref="GL46">_xlfn.IFNA(VLOOKUP($A46,TRANSPOSE(#REF!),GL$2+2,FALSE),0)</f>
        <v>#REF!</v>
      </c>
      <c r="GM46" t="e" cm="1">
        <f t="array" ref="GM46">_xlfn.IFNA(VLOOKUP($A46,TRANSPOSE(#REF!),GM$2+2,FALSE),0)</f>
        <v>#REF!</v>
      </c>
      <c r="GN46" t="e" cm="1">
        <f t="array" ref="GN46">_xlfn.IFNA(VLOOKUP($A46,TRANSPOSE(#REF!),GN$2+2,FALSE),0)</f>
        <v>#REF!</v>
      </c>
      <c r="GO46" t="e" cm="1">
        <f t="array" ref="GO46">_xlfn.IFNA(VLOOKUP($A46,TRANSPOSE(#REF!),GO$2+2,FALSE),0)</f>
        <v>#REF!</v>
      </c>
      <c r="GP46" t="e" cm="1">
        <f t="array" ref="GP46">_xlfn.IFNA(VLOOKUP($A46,TRANSPOSE(#REF!),GP$2+2,FALSE),0)</f>
        <v>#REF!</v>
      </c>
      <c r="GQ46" t="e" cm="1">
        <f t="array" ref="GQ46">_xlfn.IFNA(VLOOKUP($A46,TRANSPOSE(#REF!),GQ$2+2,FALSE),0)</f>
        <v>#REF!</v>
      </c>
      <c r="GR46" t="e" cm="1">
        <f t="array" ref="GR46">_xlfn.IFNA(VLOOKUP($A46,TRANSPOSE(#REF!),GR$2+2,FALSE),0)</f>
        <v>#REF!</v>
      </c>
      <c r="GS46" t="e" cm="1">
        <f t="array" ref="GS46">_xlfn.IFNA(VLOOKUP($A46,TRANSPOSE(#REF!),GS$2+2,FALSE),0)</f>
        <v>#REF!</v>
      </c>
      <c r="GT46" t="e" cm="1">
        <f t="array" ref="GT46">_xlfn.IFNA(VLOOKUP($A46,TRANSPOSE(#REF!),GT$2+2,FALSE),0)</f>
        <v>#REF!</v>
      </c>
      <c r="GU46" t="e" cm="1">
        <f t="array" ref="GU46">_xlfn.IFNA(VLOOKUP($A46,TRANSPOSE(#REF!),GU$2+2,FALSE),0)</f>
        <v>#REF!</v>
      </c>
      <c r="GV46" t="e" cm="1">
        <f t="array" ref="GV46">_xlfn.IFNA(VLOOKUP($A46,TRANSPOSE(#REF!),GV$2+2,FALSE),0)</f>
        <v>#REF!</v>
      </c>
      <c r="GW46" t="e" cm="1">
        <f t="array" ref="GW46">_xlfn.IFNA(VLOOKUP($A46,TRANSPOSE(#REF!),GW$2+2,FALSE),0)</f>
        <v>#REF!</v>
      </c>
      <c r="GX46" t="e" cm="1">
        <f t="array" ref="GX46">_xlfn.IFNA(VLOOKUP($A46,TRANSPOSE(#REF!),GX$2+2,FALSE),0)</f>
        <v>#REF!</v>
      </c>
      <c r="GY46" t="e" cm="1">
        <f t="array" ref="GY46">_xlfn.IFNA(VLOOKUP($A46,TRANSPOSE(#REF!),GY$2+2,FALSE),0)</f>
        <v>#REF!</v>
      </c>
      <c r="GZ46" t="e" cm="1">
        <f t="array" ref="GZ46">_xlfn.IFNA(VLOOKUP($A46,TRANSPOSE(#REF!),GZ$2+2,FALSE),0)</f>
        <v>#REF!</v>
      </c>
      <c r="HA46" t="e" cm="1">
        <f t="array" ref="HA46">_xlfn.IFNA(VLOOKUP($A46,TRANSPOSE(#REF!),HA$2+2,FALSE),0)</f>
        <v>#REF!</v>
      </c>
      <c r="HB46" t="e" cm="1">
        <f t="array" ref="HB46">_xlfn.IFNA(VLOOKUP($A46,TRANSPOSE(#REF!),HB$2+2,FALSE),0)</f>
        <v>#REF!</v>
      </c>
      <c r="HC46" t="e" cm="1">
        <f t="array" ref="HC46">_xlfn.IFNA(VLOOKUP($A46,TRANSPOSE(#REF!),HC$2+2,FALSE),0)</f>
        <v>#REF!</v>
      </c>
      <c r="HD46" t="e" cm="1">
        <f t="array" ref="HD46">_xlfn.IFNA(VLOOKUP($A46,TRANSPOSE(#REF!),HD$2+2,FALSE),0)</f>
        <v>#REF!</v>
      </c>
      <c r="HE46" t="e" cm="1">
        <f t="array" ref="HE46">_xlfn.IFNA(VLOOKUP($A46,TRANSPOSE(#REF!),HE$2+2,FALSE),0)</f>
        <v>#REF!</v>
      </c>
      <c r="HF46" t="e" cm="1">
        <f t="array" ref="HF46">_xlfn.IFNA(VLOOKUP($A46,TRANSPOSE(#REF!),HF$2+2,FALSE),0)</f>
        <v>#REF!</v>
      </c>
      <c r="HG46" t="e" cm="1">
        <f t="array" ref="HG46">_xlfn.IFNA(VLOOKUP($A46,TRANSPOSE(#REF!),HG$2+2,FALSE),0)</f>
        <v>#REF!</v>
      </c>
      <c r="HH46" t="e" cm="1">
        <f t="array" ref="HH46">_xlfn.IFNA(VLOOKUP($A46,TRANSPOSE(#REF!),HH$2+2,FALSE),0)</f>
        <v>#REF!</v>
      </c>
      <c r="HI46" t="e" cm="1">
        <f t="array" ref="HI46">_xlfn.IFNA(VLOOKUP($A46,TRANSPOSE(#REF!),HI$2+2,FALSE),0)</f>
        <v>#REF!</v>
      </c>
      <c r="HJ46" t="e" cm="1">
        <f t="array" ref="HJ46">_xlfn.IFNA(VLOOKUP($A46,TRANSPOSE(#REF!),HJ$2+2,FALSE),0)</f>
        <v>#REF!</v>
      </c>
      <c r="HK46" t="e" cm="1">
        <f t="array" ref="HK46">_xlfn.IFNA(VLOOKUP($A46,TRANSPOSE(#REF!),HK$2+2,FALSE),0)</f>
        <v>#REF!</v>
      </c>
      <c r="HL46" t="e" cm="1">
        <f t="array" ref="HL46">_xlfn.IFNA(VLOOKUP($A46,TRANSPOSE(#REF!),HL$2+2,FALSE),0)</f>
        <v>#REF!</v>
      </c>
      <c r="HM46" t="e" cm="1">
        <f t="array" ref="HM46">_xlfn.IFNA(VLOOKUP($A46,TRANSPOSE(#REF!),HM$2+2,FALSE),0)</f>
        <v>#REF!</v>
      </c>
      <c r="HN46" t="e" cm="1">
        <f t="array" ref="HN46">_xlfn.IFNA(VLOOKUP($A46,TRANSPOSE(#REF!),HN$2+2,FALSE),0)</f>
        <v>#REF!</v>
      </c>
      <c r="HO46" t="e" cm="1">
        <f t="array" ref="HO46">_xlfn.IFNA(VLOOKUP($A46,TRANSPOSE(#REF!),HO$2+2,FALSE),0)</f>
        <v>#REF!</v>
      </c>
      <c r="HP46" t="e" cm="1">
        <f t="array" ref="HP46">_xlfn.IFNA(VLOOKUP($A46,TRANSPOSE(#REF!),HP$2+2,FALSE),0)</f>
        <v>#REF!</v>
      </c>
      <c r="HQ46" t="e" cm="1">
        <f t="array" ref="HQ46">_xlfn.IFNA(VLOOKUP($A46,TRANSPOSE(#REF!),HQ$2+2,FALSE),0)</f>
        <v>#REF!</v>
      </c>
      <c r="HR46" t="e" cm="1">
        <f t="array" ref="HR46">_xlfn.IFNA(VLOOKUP($A46,TRANSPOSE(#REF!),HR$2+2,FALSE),0)</f>
        <v>#REF!</v>
      </c>
      <c r="HS46" t="e" cm="1">
        <f t="array" ref="HS46">_xlfn.IFNA(VLOOKUP($A46,TRANSPOSE(#REF!),HS$2+2,FALSE),0)</f>
        <v>#REF!</v>
      </c>
      <c r="HT46" t="e" cm="1">
        <f t="array" ref="HT46">_xlfn.IFNA(VLOOKUP($A46,TRANSPOSE(#REF!),HT$2+2,FALSE),0)</f>
        <v>#REF!</v>
      </c>
      <c r="HU46" t="e" cm="1">
        <f t="array" ref="HU46">_xlfn.IFNA(VLOOKUP($A46,TRANSPOSE(#REF!),HU$2+2,FALSE),0)</f>
        <v>#REF!</v>
      </c>
      <c r="HV46" t="e" cm="1">
        <f t="array" ref="HV46">_xlfn.IFNA(VLOOKUP($A46,TRANSPOSE(#REF!),HV$2+2,FALSE),0)</f>
        <v>#REF!</v>
      </c>
      <c r="HW46" t="e" cm="1">
        <f t="array" ref="HW46">_xlfn.IFNA(VLOOKUP($A46,TRANSPOSE(#REF!),HW$2+2,FALSE),0)</f>
        <v>#REF!</v>
      </c>
      <c r="HX46" t="e" cm="1">
        <f t="array" ref="HX46">_xlfn.IFNA(VLOOKUP($A46,TRANSPOSE(#REF!),HX$2+2,FALSE),0)</f>
        <v>#REF!</v>
      </c>
      <c r="HY46" t="e" cm="1">
        <f t="array" ref="HY46">_xlfn.IFNA(VLOOKUP($A46,TRANSPOSE(#REF!),HY$2+2,FALSE),0)</f>
        <v>#REF!</v>
      </c>
      <c r="HZ46" t="e" cm="1">
        <f t="array" ref="HZ46">_xlfn.IFNA(VLOOKUP($A46,TRANSPOSE(#REF!),HZ$2+2,FALSE),0)</f>
        <v>#REF!</v>
      </c>
      <c r="IA46" t="e" cm="1">
        <f t="array" ref="IA46">_xlfn.IFNA(VLOOKUP($A46,TRANSPOSE(#REF!),IA$2+2,FALSE),0)</f>
        <v>#REF!</v>
      </c>
      <c r="IB46" t="e" cm="1">
        <f t="array" ref="IB46">_xlfn.IFNA(VLOOKUP($A46,TRANSPOSE(#REF!),IB$2+2,FALSE),0)</f>
        <v>#REF!</v>
      </c>
      <c r="IC46" t="e" cm="1">
        <f t="array" ref="IC46">_xlfn.IFNA(VLOOKUP($A46,TRANSPOSE(#REF!),IC$2+2,FALSE),0)</f>
        <v>#REF!</v>
      </c>
      <c r="ID46" t="e" cm="1">
        <f t="array" ref="ID46">_xlfn.IFNA(VLOOKUP($A46,TRANSPOSE(#REF!),ID$2+2,FALSE),0)</f>
        <v>#REF!</v>
      </c>
      <c r="IE46" t="e" cm="1">
        <f t="array" ref="IE46">_xlfn.IFNA(VLOOKUP($A46,TRANSPOSE(#REF!),IE$2+2,FALSE),0)</f>
        <v>#REF!</v>
      </c>
      <c r="IF46" t="e" cm="1">
        <f t="array" ref="IF46">_xlfn.IFNA(VLOOKUP($A46,TRANSPOSE(#REF!),IF$2+2,FALSE),0)</f>
        <v>#REF!</v>
      </c>
      <c r="IG46" t="e" cm="1">
        <f t="array" ref="IG46">_xlfn.IFNA(VLOOKUP($A46,TRANSPOSE(#REF!),IG$2+2,FALSE),0)</f>
        <v>#REF!</v>
      </c>
      <c r="IH46" t="e" cm="1">
        <f t="array" ref="IH46">_xlfn.IFNA(VLOOKUP($A46,TRANSPOSE(#REF!),IH$2+2,FALSE),0)</f>
        <v>#REF!</v>
      </c>
      <c r="II46" t="e" cm="1">
        <f t="array" ref="II46">_xlfn.IFNA(VLOOKUP($A46,TRANSPOSE(#REF!),II$2+2,FALSE),0)</f>
        <v>#REF!</v>
      </c>
      <c r="IJ46" t="e" cm="1">
        <f t="array" ref="IJ46">_xlfn.IFNA(VLOOKUP($A46,TRANSPOSE(#REF!),IJ$2+2,FALSE),0)</f>
        <v>#REF!</v>
      </c>
      <c r="IK46" t="e" cm="1">
        <f t="array" ref="IK46">_xlfn.IFNA(VLOOKUP($A46,TRANSPOSE(#REF!),IK$2+2,FALSE),0)</f>
        <v>#REF!</v>
      </c>
      <c r="IL46" t="e" cm="1">
        <f t="array" ref="IL46">_xlfn.IFNA(VLOOKUP($A46,TRANSPOSE(#REF!),IL$2+2,FALSE),0)</f>
        <v>#REF!</v>
      </c>
      <c r="IM46" t="e" cm="1">
        <f t="array" ref="IM46">_xlfn.IFNA(VLOOKUP($A46,TRANSPOSE(#REF!),IM$2+2,FALSE),0)</f>
        <v>#REF!</v>
      </c>
      <c r="IN46" t="e" cm="1">
        <f t="array" ref="IN46">_xlfn.IFNA(VLOOKUP($A46,TRANSPOSE(#REF!),IN$2+2,FALSE),0)</f>
        <v>#REF!</v>
      </c>
      <c r="IO46" t="e" cm="1">
        <f t="array" ref="IO46">_xlfn.IFNA(VLOOKUP($A46,TRANSPOSE(#REF!),IO$2+2,FALSE),0)</f>
        <v>#REF!</v>
      </c>
      <c r="IP46" t="e" cm="1">
        <f t="array" ref="IP46">_xlfn.IFNA(VLOOKUP($A46,TRANSPOSE(#REF!),IP$2+2,FALSE),0)</f>
        <v>#REF!</v>
      </c>
      <c r="IQ46" t="e" cm="1">
        <f t="array" ref="IQ46">_xlfn.IFNA(VLOOKUP($A46,TRANSPOSE(#REF!),IQ$2+2,FALSE),0)</f>
        <v>#REF!</v>
      </c>
      <c r="IR46" t="e" cm="1">
        <f t="array" ref="IR46">_xlfn.IFNA(VLOOKUP($A46,TRANSPOSE(#REF!),IR$2+2,FALSE),0)</f>
        <v>#REF!</v>
      </c>
      <c r="IS46" t="e" cm="1">
        <f t="array" ref="IS46">_xlfn.IFNA(VLOOKUP($A46,TRANSPOSE(#REF!),IS$2+2,FALSE),0)</f>
        <v>#REF!</v>
      </c>
      <c r="IT46" t="e" cm="1">
        <f t="array" ref="IT46">_xlfn.IFNA(VLOOKUP($A46,TRANSPOSE(#REF!),IT$2+2,FALSE),0)</f>
        <v>#REF!</v>
      </c>
      <c r="IU46" t="e" cm="1">
        <f t="array" ref="IU46">_xlfn.IFNA(VLOOKUP($A46,TRANSPOSE(#REF!),IU$2+2,FALSE),0)</f>
        <v>#REF!</v>
      </c>
      <c r="IV46" t="e" cm="1">
        <f t="array" ref="IV46">_xlfn.IFNA(VLOOKUP($A46,TRANSPOSE(#REF!),IV$2+2,FALSE),0)</f>
        <v>#REF!</v>
      </c>
      <c r="IW46" t="e" cm="1">
        <f t="array" ref="IW46">_xlfn.IFNA(VLOOKUP($A46,TRANSPOSE(#REF!),IW$2+2,FALSE),0)</f>
        <v>#REF!</v>
      </c>
      <c r="IX46" t="e" cm="1">
        <f t="array" ref="IX46">_xlfn.IFNA(VLOOKUP($A46,TRANSPOSE(#REF!),IX$2+2,FALSE),0)</f>
        <v>#REF!</v>
      </c>
      <c r="IY46" t="e" cm="1">
        <f t="array" ref="IY46">_xlfn.IFNA(VLOOKUP($A46,TRANSPOSE(#REF!),IY$2+2,FALSE),0)</f>
        <v>#REF!</v>
      </c>
      <c r="IZ46" t="e" cm="1">
        <f t="array" ref="IZ46">_xlfn.IFNA(VLOOKUP($A46,TRANSPOSE(#REF!),IZ$2+2,FALSE),0)</f>
        <v>#REF!</v>
      </c>
      <c r="JA46" t="e" cm="1">
        <f t="array" ref="JA46">_xlfn.IFNA(VLOOKUP($A46,TRANSPOSE(#REF!),JA$2+2,FALSE),0)</f>
        <v>#REF!</v>
      </c>
      <c r="JB46" t="e" cm="1">
        <f t="array" ref="JB46">_xlfn.IFNA(VLOOKUP($A46,TRANSPOSE(#REF!),JB$2+2,FALSE),0)</f>
        <v>#REF!</v>
      </c>
      <c r="JC46" t="e" cm="1">
        <f t="array" ref="JC46">_xlfn.IFNA(VLOOKUP($A46,TRANSPOSE(#REF!),JC$2+2,FALSE),0)</f>
        <v>#REF!</v>
      </c>
      <c r="JD46" t="e" cm="1">
        <f t="array" ref="JD46">_xlfn.IFNA(VLOOKUP($A46,TRANSPOSE(#REF!),JD$2+2,FALSE),0)</f>
        <v>#REF!</v>
      </c>
      <c r="JE46" t="e" cm="1">
        <f t="array" ref="JE46">_xlfn.IFNA(VLOOKUP($A46,TRANSPOSE(#REF!),JE$2+2,FALSE),0)</f>
        <v>#REF!</v>
      </c>
      <c r="JF46" t="e" cm="1">
        <f t="array" ref="JF46">_xlfn.IFNA(VLOOKUP($A46,TRANSPOSE(#REF!),JF$2+2,FALSE),0)</f>
        <v>#REF!</v>
      </c>
      <c r="JG46" t="e" cm="1">
        <f t="array" ref="JG46">_xlfn.IFNA(VLOOKUP($A46,TRANSPOSE(#REF!),JG$2+2,FALSE),0)</f>
        <v>#REF!</v>
      </c>
      <c r="JH46" t="e" cm="1">
        <f t="array" ref="JH46">_xlfn.IFNA(VLOOKUP($A46,TRANSPOSE(#REF!),JH$2+2,FALSE),0)</f>
        <v>#REF!</v>
      </c>
      <c r="JI46" t="e" cm="1">
        <f t="array" ref="JI46">_xlfn.IFNA(VLOOKUP($A46,TRANSPOSE(#REF!),JI$2+2,FALSE),0)</f>
        <v>#REF!</v>
      </c>
      <c r="JJ46" t="e" cm="1">
        <f t="array" ref="JJ46">_xlfn.IFNA(VLOOKUP($A46,TRANSPOSE(#REF!),JJ$2+2,FALSE),0)</f>
        <v>#REF!</v>
      </c>
      <c r="JK46" t="e" cm="1">
        <f t="array" ref="JK46">_xlfn.IFNA(VLOOKUP($A46,TRANSPOSE(#REF!),JK$2+2,FALSE),0)</f>
        <v>#REF!</v>
      </c>
      <c r="JL46" t="e" cm="1">
        <f t="array" ref="JL46">_xlfn.IFNA(VLOOKUP($A46,TRANSPOSE(#REF!),JL$2+2,FALSE),0)</f>
        <v>#REF!</v>
      </c>
      <c r="JM46" t="e" cm="1">
        <f t="array" ref="JM46">_xlfn.IFNA(VLOOKUP($A46,TRANSPOSE(#REF!),JM$2+2,FALSE),0)</f>
        <v>#REF!</v>
      </c>
      <c r="JN46" t="e" cm="1">
        <f t="array" ref="JN46">_xlfn.IFNA(VLOOKUP($A46,TRANSPOSE(#REF!),JN$2+2,FALSE),0)</f>
        <v>#REF!</v>
      </c>
      <c r="JO46" t="e" cm="1">
        <f t="array" ref="JO46">_xlfn.IFNA(VLOOKUP($A46,TRANSPOSE(#REF!),JO$2+2,FALSE),0)</f>
        <v>#REF!</v>
      </c>
      <c r="JP46" t="e" cm="1">
        <f t="array" ref="JP46">_xlfn.IFNA(VLOOKUP($A46,TRANSPOSE(#REF!),JP$2+2,FALSE),0)</f>
        <v>#REF!</v>
      </c>
      <c r="JQ46" t="e" cm="1">
        <f t="array" ref="JQ46">_xlfn.IFNA(VLOOKUP($A46,TRANSPOSE(#REF!),JQ$2+2,FALSE),0)</f>
        <v>#REF!</v>
      </c>
      <c r="JR46" t="e" cm="1">
        <f t="array" ref="JR46">_xlfn.IFNA(VLOOKUP($A46,TRANSPOSE(#REF!),JR$2+2,FALSE),0)</f>
        <v>#REF!</v>
      </c>
      <c r="JS46" t="e" cm="1">
        <f t="array" ref="JS46">_xlfn.IFNA(VLOOKUP($A46,TRANSPOSE(#REF!),JS$2+2,FALSE),0)</f>
        <v>#REF!</v>
      </c>
      <c r="JT46" t="e" cm="1">
        <f t="array" ref="JT46">_xlfn.IFNA(VLOOKUP($A46,TRANSPOSE(#REF!),JT$2+2,FALSE),0)</f>
        <v>#REF!</v>
      </c>
      <c r="JU46" t="e" cm="1">
        <f t="array" ref="JU46">_xlfn.IFNA(VLOOKUP($A46,TRANSPOSE(#REF!),JU$2+2,FALSE),0)</f>
        <v>#REF!</v>
      </c>
      <c r="JV46" t="e" cm="1">
        <f t="array" ref="JV46">_xlfn.IFNA(VLOOKUP($A46,TRANSPOSE(#REF!),JV$2+2,FALSE),0)</f>
        <v>#REF!</v>
      </c>
      <c r="JW46" t="e" cm="1">
        <f t="array" ref="JW46">_xlfn.IFNA(VLOOKUP($A46,TRANSPOSE(#REF!),JW$2+2,FALSE),0)</f>
        <v>#REF!</v>
      </c>
      <c r="JX46" t="e" cm="1">
        <f t="array" ref="JX46">_xlfn.IFNA(VLOOKUP($A46,TRANSPOSE(#REF!),JX$2+2,FALSE),0)</f>
        <v>#REF!</v>
      </c>
      <c r="JY46" t="e" cm="1">
        <f t="array" ref="JY46">_xlfn.IFNA(VLOOKUP($A46,TRANSPOSE(#REF!),JY$2+2,FALSE),0)</f>
        <v>#REF!</v>
      </c>
      <c r="JZ46" t="e" cm="1">
        <f t="array" ref="JZ46">_xlfn.IFNA(VLOOKUP($A46,TRANSPOSE(#REF!),JZ$2+2,FALSE),0)</f>
        <v>#REF!</v>
      </c>
      <c r="KA46" t="e" cm="1">
        <f t="array" ref="KA46">_xlfn.IFNA(VLOOKUP($A46,TRANSPOSE(#REF!),KA$2+2,FALSE),0)</f>
        <v>#REF!</v>
      </c>
      <c r="KB46" t="e" cm="1">
        <f t="array" ref="KB46">_xlfn.IFNA(VLOOKUP($A46,TRANSPOSE(#REF!),KB$2+2,FALSE),0)</f>
        <v>#REF!</v>
      </c>
      <c r="KC46" t="e" cm="1">
        <f t="array" ref="KC46">_xlfn.IFNA(VLOOKUP($A46,TRANSPOSE(#REF!),KC$2+2,FALSE),0)</f>
        <v>#REF!</v>
      </c>
      <c r="KD46" t="e" cm="1">
        <f t="array" ref="KD46">_xlfn.IFNA(VLOOKUP($A46,TRANSPOSE(#REF!),KD$2+2,FALSE),0)</f>
        <v>#REF!</v>
      </c>
      <c r="KE46" t="e" cm="1">
        <f t="array" ref="KE46">_xlfn.IFNA(VLOOKUP($A46,TRANSPOSE(#REF!),KE$2+2,FALSE),0)</f>
        <v>#REF!</v>
      </c>
      <c r="KF46" t="e" cm="1">
        <f t="array" ref="KF46">_xlfn.IFNA(VLOOKUP($A46,TRANSPOSE(#REF!),KF$2+2,FALSE),0)</f>
        <v>#REF!</v>
      </c>
      <c r="KG46" t="e" cm="1">
        <f t="array" ref="KG46">_xlfn.IFNA(VLOOKUP($A46,TRANSPOSE(#REF!),KG$2+2,FALSE),0)</f>
        <v>#REF!</v>
      </c>
      <c r="KH46" t="e" cm="1">
        <f t="array" ref="KH46">_xlfn.IFNA(VLOOKUP($A46,TRANSPOSE(#REF!),KH$2+2,FALSE),0)</f>
        <v>#REF!</v>
      </c>
      <c r="KI46" t="e" cm="1">
        <f t="array" ref="KI46">_xlfn.IFNA(VLOOKUP($A46,TRANSPOSE(#REF!),KI$2+2,FALSE),0)</f>
        <v>#REF!</v>
      </c>
      <c r="KJ46" t="e" cm="1">
        <f t="array" ref="KJ46">_xlfn.IFNA(VLOOKUP($A46,TRANSPOSE(#REF!),KJ$2+2,FALSE),0)</f>
        <v>#REF!</v>
      </c>
      <c r="KK46" t="e" cm="1">
        <f t="array" ref="KK46">_xlfn.IFNA(VLOOKUP($A46,TRANSPOSE(#REF!),KK$2+2,FALSE),0)</f>
        <v>#REF!</v>
      </c>
      <c r="KL46" t="e" cm="1">
        <f t="array" ref="KL46">_xlfn.IFNA(VLOOKUP($A46,TRANSPOSE(#REF!),KL$2+2,FALSE),0)</f>
        <v>#REF!</v>
      </c>
      <c r="KM46" t="e" cm="1">
        <f t="array" ref="KM46">_xlfn.IFNA(VLOOKUP($A46,TRANSPOSE(#REF!),KM$2+2,FALSE),0)</f>
        <v>#REF!</v>
      </c>
      <c r="KN46" t="e" cm="1">
        <f t="array" ref="KN46">_xlfn.IFNA(VLOOKUP($A46,TRANSPOSE(#REF!),KN$2+2,FALSE),0)</f>
        <v>#REF!</v>
      </c>
      <c r="KO46" t="e" cm="1">
        <f t="array" ref="KO46">_xlfn.IFNA(VLOOKUP($A46,TRANSPOSE(#REF!),KO$2+2,FALSE),0)</f>
        <v>#REF!</v>
      </c>
      <c r="KP46" t="e" cm="1">
        <f t="array" ref="KP46">_xlfn.IFNA(VLOOKUP($A46,TRANSPOSE(#REF!),KP$2+2,FALSE),0)</f>
        <v>#REF!</v>
      </c>
      <c r="KQ46" t="e" cm="1">
        <f t="array" ref="KQ46">_xlfn.IFNA(VLOOKUP($A46,TRANSPOSE(#REF!),KQ$2+2,FALSE),0)</f>
        <v>#REF!</v>
      </c>
      <c r="KR46" t="e" cm="1">
        <f t="array" ref="KR46">_xlfn.IFNA(VLOOKUP($A46,TRANSPOSE(#REF!),KR$2+2,FALSE),0)</f>
        <v>#REF!</v>
      </c>
      <c r="KS46" t="e" cm="1">
        <f t="array" ref="KS46">_xlfn.IFNA(VLOOKUP($A46,TRANSPOSE(#REF!),KS$2+2,FALSE),0)</f>
        <v>#REF!</v>
      </c>
      <c r="KT46" t="e" cm="1">
        <f t="array" ref="KT46">_xlfn.IFNA(VLOOKUP($A46,TRANSPOSE(#REF!),KT$2+2,FALSE),0)</f>
        <v>#REF!</v>
      </c>
      <c r="KU46" t="e" cm="1">
        <f t="array" ref="KU46">_xlfn.IFNA(VLOOKUP($A46,TRANSPOSE(#REF!),KU$2+2,FALSE),0)</f>
        <v>#REF!</v>
      </c>
      <c r="KV46" t="e" cm="1">
        <f t="array" ref="KV46">_xlfn.IFNA(VLOOKUP($A46,TRANSPOSE(#REF!),KV$2+2,FALSE),0)</f>
        <v>#REF!</v>
      </c>
      <c r="KW46" t="e" cm="1">
        <f t="array" ref="KW46">_xlfn.IFNA(VLOOKUP($A46,TRANSPOSE(#REF!),KW$2+2,FALSE),0)</f>
        <v>#REF!</v>
      </c>
      <c r="KX46" t="e" cm="1">
        <f t="array" ref="KX46">_xlfn.IFNA(VLOOKUP($A46,TRANSPOSE(#REF!),KX$2+2,FALSE),0)</f>
        <v>#REF!</v>
      </c>
      <c r="KY46" t="e" cm="1">
        <f t="array" ref="KY46">_xlfn.IFNA(VLOOKUP($A46,TRANSPOSE(#REF!),KY$2+2,FALSE),0)</f>
        <v>#REF!</v>
      </c>
      <c r="KZ46" t="e" cm="1">
        <f t="array" ref="KZ46">_xlfn.IFNA(VLOOKUP($A46,TRANSPOSE(#REF!),KZ$2+2,FALSE),0)</f>
        <v>#REF!</v>
      </c>
      <c r="LA46" t="e" cm="1">
        <f t="array" ref="LA46">_xlfn.IFNA(VLOOKUP($A46,TRANSPOSE(#REF!),LA$2+2,FALSE),0)</f>
        <v>#REF!</v>
      </c>
      <c r="LB46" t="e" cm="1">
        <f t="array" ref="LB46">_xlfn.IFNA(VLOOKUP($A46,TRANSPOSE(#REF!),LB$2+2,FALSE),0)</f>
        <v>#REF!</v>
      </c>
      <c r="LC46" t="e" cm="1">
        <f t="array" ref="LC46">_xlfn.IFNA(VLOOKUP($A46,TRANSPOSE(#REF!),LC$2+2,FALSE),0)</f>
        <v>#REF!</v>
      </c>
      <c r="LD46" t="e" cm="1">
        <f t="array" ref="LD46">_xlfn.IFNA(VLOOKUP($A46,TRANSPOSE(#REF!),LD$2+2,FALSE),0)</f>
        <v>#REF!</v>
      </c>
      <c r="LE46" t="e" cm="1">
        <f t="array" ref="LE46">_xlfn.IFNA(VLOOKUP($A46,TRANSPOSE(#REF!),LE$2+2,FALSE),0)</f>
        <v>#REF!</v>
      </c>
      <c r="LF46" t="e" cm="1">
        <f t="array" ref="LF46">_xlfn.IFNA(VLOOKUP($A46,TRANSPOSE(#REF!),LF$2+2,FALSE),0)</f>
        <v>#REF!</v>
      </c>
      <c r="LG46" t="e" cm="1">
        <f t="array" ref="LG46">_xlfn.IFNA(VLOOKUP($A46,TRANSPOSE(#REF!),LG$2+2,FALSE),0)</f>
        <v>#REF!</v>
      </c>
      <c r="LH46" t="e" cm="1">
        <f t="array" ref="LH46">_xlfn.IFNA(VLOOKUP($A46,TRANSPOSE(#REF!),LH$2+2,FALSE),0)</f>
        <v>#REF!</v>
      </c>
      <c r="LI46" t="e" cm="1">
        <f t="array" ref="LI46">_xlfn.IFNA(VLOOKUP($A46,TRANSPOSE(#REF!),LI$2+2,FALSE),0)</f>
        <v>#REF!</v>
      </c>
      <c r="LJ46" t="e" cm="1">
        <f t="array" ref="LJ46">_xlfn.IFNA(VLOOKUP($A46,TRANSPOSE(#REF!),LJ$2+2,FALSE),0)</f>
        <v>#REF!</v>
      </c>
      <c r="LK46" t="e" cm="1">
        <f t="array" ref="LK46">_xlfn.IFNA(VLOOKUP($A46,TRANSPOSE(#REF!),LK$2+2,FALSE),0)</f>
        <v>#REF!</v>
      </c>
      <c r="LL46" t="e" cm="1">
        <f t="array" ref="LL46">_xlfn.IFNA(VLOOKUP($A46,TRANSPOSE(#REF!),LL$2+2,FALSE),0)</f>
        <v>#REF!</v>
      </c>
      <c r="LM46" t="e" cm="1">
        <f t="array" ref="LM46">_xlfn.IFNA(VLOOKUP($A46,TRANSPOSE(#REF!),LM$2+2,FALSE),0)</f>
        <v>#REF!</v>
      </c>
      <c r="LN46" t="e" cm="1">
        <f t="array" ref="LN46">_xlfn.IFNA(VLOOKUP($A46,TRANSPOSE(#REF!),LN$2+2,FALSE),0)</f>
        <v>#REF!</v>
      </c>
      <c r="LO46" t="e" cm="1">
        <f t="array" ref="LO46">_xlfn.IFNA(VLOOKUP($A46,TRANSPOSE(#REF!),LO$2+2,FALSE),0)</f>
        <v>#REF!</v>
      </c>
      <c r="LP46" t="e" cm="1">
        <f t="array" ref="LP46">_xlfn.IFNA(VLOOKUP($A46,TRANSPOSE(#REF!),LP$2+2,FALSE),0)</f>
        <v>#REF!</v>
      </c>
      <c r="LQ46" t="e" cm="1">
        <f t="array" ref="LQ46">_xlfn.IFNA(VLOOKUP($A46,TRANSPOSE(#REF!),LQ$2+2,FALSE),0)</f>
        <v>#REF!</v>
      </c>
      <c r="LR46" t="e" cm="1">
        <f t="array" ref="LR46">_xlfn.IFNA(VLOOKUP($A46,TRANSPOSE(#REF!),LR$2+2,FALSE),0)</f>
        <v>#REF!</v>
      </c>
      <c r="LS46" t="e" cm="1">
        <f t="array" ref="LS46">_xlfn.IFNA(VLOOKUP($A46,TRANSPOSE(#REF!),LS$2+2,FALSE),0)</f>
        <v>#REF!</v>
      </c>
      <c r="LT46" t="e" cm="1">
        <f t="array" ref="LT46">_xlfn.IFNA(VLOOKUP($A46,TRANSPOSE(#REF!),LT$2+2,FALSE),0)</f>
        <v>#REF!</v>
      </c>
      <c r="LU46" t="e" cm="1">
        <f t="array" ref="LU46">_xlfn.IFNA(VLOOKUP($A46,TRANSPOSE(#REF!),LU$2+2,FALSE),0)</f>
        <v>#REF!</v>
      </c>
      <c r="LV46" t="e" cm="1">
        <f t="array" ref="LV46">_xlfn.IFNA(VLOOKUP($A46,TRANSPOSE(#REF!),LV$2+2,FALSE),0)</f>
        <v>#REF!</v>
      </c>
      <c r="LW46" t="e" cm="1">
        <f t="array" ref="LW46">_xlfn.IFNA(VLOOKUP($A46,TRANSPOSE(#REF!),LW$2+2,FALSE),0)</f>
        <v>#REF!</v>
      </c>
      <c r="LX46" t="e" cm="1">
        <f t="array" ref="LX46">_xlfn.IFNA(VLOOKUP($A46,TRANSPOSE(#REF!),LX$2+2,FALSE),0)</f>
        <v>#REF!</v>
      </c>
      <c r="LY46" t="e" cm="1">
        <f t="array" ref="LY46">_xlfn.IFNA(VLOOKUP($A46,TRANSPOSE(#REF!),LY$2+2,FALSE),0)</f>
        <v>#REF!</v>
      </c>
      <c r="LZ46" t="e" cm="1">
        <f t="array" ref="LZ46">_xlfn.IFNA(VLOOKUP($A46,TRANSPOSE(#REF!),LZ$2+2,FALSE),0)</f>
        <v>#REF!</v>
      </c>
      <c r="MA46" t="e" cm="1">
        <f t="array" ref="MA46">_xlfn.IFNA(VLOOKUP($A46,TRANSPOSE(#REF!),MA$2+2,FALSE),0)</f>
        <v>#REF!</v>
      </c>
      <c r="MB46" t="e" cm="1">
        <f t="array" ref="MB46">_xlfn.IFNA(VLOOKUP($A46,TRANSPOSE(#REF!),MB$2+2,FALSE),0)</f>
        <v>#REF!</v>
      </c>
      <c r="MC46" t="e" cm="1">
        <f t="array" ref="MC46">_xlfn.IFNA(VLOOKUP($A46,TRANSPOSE(#REF!),MC$2+2,FALSE),0)</f>
        <v>#REF!</v>
      </c>
      <c r="MD46" t="e" cm="1">
        <f t="array" ref="MD46">_xlfn.IFNA(VLOOKUP($A46,TRANSPOSE(#REF!),MD$2+2,FALSE),0)</f>
        <v>#REF!</v>
      </c>
      <c r="ME46" t="e" cm="1">
        <f t="array" ref="ME46">_xlfn.IFNA(VLOOKUP($A46,TRANSPOSE(#REF!),ME$2+2,FALSE),0)</f>
        <v>#REF!</v>
      </c>
      <c r="MF46" t="e" cm="1">
        <f t="array" ref="MF46">_xlfn.IFNA(VLOOKUP($A46,TRANSPOSE(#REF!),MF$2+2,FALSE),0)</f>
        <v>#REF!</v>
      </c>
      <c r="MG46" t="e" cm="1">
        <f t="array" ref="MG46">_xlfn.IFNA(VLOOKUP($A46,TRANSPOSE(#REF!),MG$2+2,FALSE),0)</f>
        <v>#REF!</v>
      </c>
      <c r="MH46" t="e" cm="1">
        <f t="array" ref="MH46">_xlfn.IFNA(VLOOKUP($A46,TRANSPOSE(#REF!),MH$2+2,FALSE),0)</f>
        <v>#REF!</v>
      </c>
      <c r="MI46" t="e" cm="1">
        <f t="array" ref="MI46">_xlfn.IFNA(VLOOKUP($A46,TRANSPOSE(#REF!),MI$2+2,FALSE),0)</f>
        <v>#REF!</v>
      </c>
      <c r="MJ46" t="e" cm="1">
        <f t="array" ref="MJ46">_xlfn.IFNA(VLOOKUP($A46,TRANSPOSE(#REF!),MJ$2+2,FALSE),0)</f>
        <v>#REF!</v>
      </c>
      <c r="MK46" t="e" cm="1">
        <f t="array" ref="MK46">_xlfn.IFNA(VLOOKUP($A46,TRANSPOSE(#REF!),MK$2+2,FALSE),0)</f>
        <v>#REF!</v>
      </c>
      <c r="ML46" t="e" cm="1">
        <f t="array" ref="ML46">_xlfn.IFNA(VLOOKUP($A46,TRANSPOSE(#REF!),ML$2+2,FALSE),0)</f>
        <v>#REF!</v>
      </c>
      <c r="MM46" t="e" cm="1">
        <f t="array" ref="MM46">_xlfn.IFNA(VLOOKUP($A46,TRANSPOSE(#REF!),MM$2+2,FALSE),0)</f>
        <v>#REF!</v>
      </c>
      <c r="MN46" t="e" cm="1">
        <f t="array" ref="MN46">_xlfn.IFNA(VLOOKUP($A46,TRANSPOSE(#REF!),MN$2+2,FALSE),0)</f>
        <v>#REF!</v>
      </c>
      <c r="MO46" t="e" cm="1">
        <f t="array" ref="MO46">_xlfn.IFNA(VLOOKUP($A46,TRANSPOSE(#REF!),MO$2+2,FALSE),0)</f>
        <v>#REF!</v>
      </c>
      <c r="MP46" t="e" cm="1">
        <f t="array" ref="MP46">_xlfn.IFNA(VLOOKUP($A46,TRANSPOSE(#REF!),MP$2+2,FALSE),0)</f>
        <v>#REF!</v>
      </c>
      <c r="MQ46" t="e" cm="1">
        <f t="array" ref="MQ46">_xlfn.IFNA(VLOOKUP($A46,TRANSPOSE(#REF!),MQ$2+2,FALSE),0)</f>
        <v>#REF!</v>
      </c>
      <c r="MR46" t="e" cm="1">
        <f t="array" ref="MR46">_xlfn.IFNA(VLOOKUP($A46,TRANSPOSE(#REF!),MR$2+2,FALSE),0)</f>
        <v>#REF!</v>
      </c>
      <c r="MS46" t="e" cm="1">
        <f t="array" ref="MS46">_xlfn.IFNA(VLOOKUP($A46,TRANSPOSE(#REF!),MS$2+2,FALSE),0)</f>
        <v>#REF!</v>
      </c>
      <c r="MT46" t="e" cm="1">
        <f t="array" ref="MT46">_xlfn.IFNA(VLOOKUP($A46,TRANSPOSE(#REF!),MT$2+2,FALSE),0)</f>
        <v>#REF!</v>
      </c>
      <c r="MU46" t="e" cm="1">
        <f t="array" ref="MU46">_xlfn.IFNA(VLOOKUP($A46,TRANSPOSE(#REF!),MU$2+2,FALSE),0)</f>
        <v>#REF!</v>
      </c>
      <c r="MV46" t="e" cm="1">
        <f t="array" ref="MV46">_xlfn.IFNA(VLOOKUP($A46,TRANSPOSE(#REF!),MV$2+2,FALSE),0)</f>
        <v>#REF!</v>
      </c>
      <c r="MW46" t="e" cm="1">
        <f t="array" ref="MW46">_xlfn.IFNA(VLOOKUP($A46,TRANSPOSE(#REF!),MW$2+2,FALSE),0)</f>
        <v>#REF!</v>
      </c>
      <c r="MX46" t="e" cm="1">
        <f t="array" ref="MX46">_xlfn.IFNA(VLOOKUP($A46,TRANSPOSE(#REF!),MX$2+2,FALSE),0)</f>
        <v>#REF!</v>
      </c>
      <c r="MY46" t="e" cm="1">
        <f t="array" ref="MY46">_xlfn.IFNA(VLOOKUP($A46,TRANSPOSE(#REF!),MY$2+2,FALSE),0)</f>
        <v>#REF!</v>
      </c>
      <c r="MZ46" t="e" cm="1">
        <f t="array" ref="MZ46">_xlfn.IFNA(VLOOKUP($A46,TRANSPOSE(#REF!),MZ$2+2,FALSE),0)</f>
        <v>#REF!</v>
      </c>
      <c r="NA46" t="e" cm="1">
        <f t="array" ref="NA46">_xlfn.IFNA(VLOOKUP($A46,TRANSPOSE(#REF!),NA$2+2,FALSE),0)</f>
        <v>#REF!</v>
      </c>
      <c r="NB46" t="e" cm="1">
        <f t="array" ref="NB46">_xlfn.IFNA(VLOOKUP($A46,TRANSPOSE(#REF!),NB$2+2,FALSE),0)</f>
        <v>#REF!</v>
      </c>
      <c r="NC46" t="e" cm="1">
        <f t="array" ref="NC46">_xlfn.IFNA(VLOOKUP($A46,TRANSPOSE(#REF!),NC$2+2,FALSE),0)</f>
        <v>#REF!</v>
      </c>
      <c r="ND46" t="e" cm="1">
        <f t="array" ref="ND46">_xlfn.IFNA(VLOOKUP($A46,TRANSPOSE(#REF!),ND$2+2,FALSE),0)</f>
        <v>#REF!</v>
      </c>
      <c r="NE46" t="e" cm="1">
        <f t="array" ref="NE46">_xlfn.IFNA(VLOOKUP($A46,TRANSPOSE(#REF!),NE$2+2,FALSE),0)</f>
        <v>#REF!</v>
      </c>
      <c r="NF46" t="e" cm="1">
        <f t="array" ref="NF46">_xlfn.IFNA(VLOOKUP($A46,TRANSPOSE(#REF!),NF$2+2,FALSE),0)</f>
        <v>#REF!</v>
      </c>
      <c r="NG46" t="e" cm="1">
        <f t="array" ref="NG46">_xlfn.IFNA(VLOOKUP($A46,TRANSPOSE(#REF!),NG$2+2,FALSE),0)</f>
        <v>#REF!</v>
      </c>
      <c r="NH46" t="e" cm="1">
        <f t="array" ref="NH46">_xlfn.IFNA(VLOOKUP($A46,TRANSPOSE(#REF!),NH$2+2,FALSE),0)</f>
        <v>#REF!</v>
      </c>
      <c r="NI46" t="e" cm="1">
        <f t="array" ref="NI46">_xlfn.IFNA(VLOOKUP($A46,TRANSPOSE(#REF!),NI$2+2,FALSE),0)</f>
        <v>#REF!</v>
      </c>
      <c r="NJ46" t="e" cm="1">
        <f t="array" ref="NJ46">_xlfn.IFNA(VLOOKUP($A46,TRANSPOSE(#REF!),NJ$2+2,FALSE),0)</f>
        <v>#REF!</v>
      </c>
      <c r="NL46" t="e">
        <f t="shared" si="0"/>
        <v>#REF!</v>
      </c>
      <c r="NM46" t="e">
        <f t="shared" si="1"/>
        <v>#REF!</v>
      </c>
    </row>
    <row r="47" spans="1:377" x14ac:dyDescent="0.3">
      <c r="A47" t="str">
        <v>PDE02_12</v>
      </c>
      <c r="B47" t="str">
        <v>Elektriciteit</v>
      </c>
      <c r="C47" t="str">
        <v>Conversion</v>
      </c>
      <c r="D47" t="str">
        <v>Power DE</v>
      </c>
      <c r="E47" t="str">
        <v>Generation</v>
      </c>
      <c r="F47" t="str">
        <v>Electricity DE</v>
      </c>
      <c r="G47" t="str">
        <v>Electricity from Nuclear - Power DE</v>
      </c>
      <c r="H47" t="str">
        <v>[GW]</v>
      </c>
      <c r="I47">
        <f>_xlfn.IFNA(VLOOKUP(A47,'[1]PASTE Cap_Investment'!A:B,2,FALSE),0)</f>
        <v>40.300701719999999</v>
      </c>
      <c r="J47" t="e" cm="1">
        <f t="array" ref="J47">_xlfn.IFNA(VLOOKUP($A47,TRANSPOSE(#REF!),J$2+2,FALSE),0)</f>
        <v>#REF!</v>
      </c>
      <c r="K47" t="e" cm="1">
        <f t="array" ref="K47">_xlfn.IFNA(VLOOKUP($A47,TRANSPOSE(#REF!),K$2+2,FALSE),0)</f>
        <v>#REF!</v>
      </c>
      <c r="L47" t="e" cm="1">
        <f t="array" ref="L47">_xlfn.IFNA(VLOOKUP($A47,TRANSPOSE(#REF!),L$2+2,FALSE),0)</f>
        <v>#REF!</v>
      </c>
      <c r="M47" t="e" cm="1">
        <f t="array" ref="M47">_xlfn.IFNA(VLOOKUP($A47,TRANSPOSE(#REF!),M$2+2,FALSE),0)</f>
        <v>#REF!</v>
      </c>
      <c r="N47" t="e" cm="1">
        <f t="array" ref="N47">_xlfn.IFNA(VLOOKUP($A47,TRANSPOSE(#REF!),N$2+2,FALSE),0)</f>
        <v>#REF!</v>
      </c>
      <c r="O47" t="e" cm="1">
        <f t="array" ref="O47">_xlfn.IFNA(VLOOKUP($A47,TRANSPOSE(#REF!),O$2+2,FALSE),0)</f>
        <v>#REF!</v>
      </c>
      <c r="P47" t="e" cm="1">
        <f t="array" ref="P47">_xlfn.IFNA(VLOOKUP($A47,TRANSPOSE(#REF!),P$2+2,FALSE),0)</f>
        <v>#REF!</v>
      </c>
      <c r="Q47" t="e" cm="1">
        <f t="array" ref="Q47">_xlfn.IFNA(VLOOKUP($A47,TRANSPOSE(#REF!),Q$2+2,FALSE),0)</f>
        <v>#REF!</v>
      </c>
      <c r="R47" t="e" cm="1">
        <f t="array" ref="R47">_xlfn.IFNA(VLOOKUP($A47,TRANSPOSE(#REF!),R$2+2,FALSE),0)</f>
        <v>#REF!</v>
      </c>
      <c r="S47" t="e" cm="1">
        <f t="array" ref="S47">_xlfn.IFNA(VLOOKUP($A47,TRANSPOSE(#REF!),S$2+2,FALSE),0)</f>
        <v>#REF!</v>
      </c>
      <c r="T47" t="e" cm="1">
        <f t="array" ref="T47">_xlfn.IFNA(VLOOKUP($A47,TRANSPOSE(#REF!),T$2+2,FALSE),0)</f>
        <v>#REF!</v>
      </c>
      <c r="U47" t="e" cm="1">
        <f t="array" ref="U47">_xlfn.IFNA(VLOOKUP($A47,TRANSPOSE(#REF!),U$2+2,FALSE),0)</f>
        <v>#REF!</v>
      </c>
      <c r="V47" t="e" cm="1">
        <f t="array" ref="V47">_xlfn.IFNA(VLOOKUP($A47,TRANSPOSE(#REF!),V$2+2,FALSE),0)</f>
        <v>#REF!</v>
      </c>
      <c r="W47" t="e" cm="1">
        <f t="array" ref="W47">_xlfn.IFNA(VLOOKUP($A47,TRANSPOSE(#REF!),W$2+2,FALSE),0)</f>
        <v>#REF!</v>
      </c>
      <c r="X47" t="e" cm="1">
        <f t="array" ref="X47">_xlfn.IFNA(VLOOKUP($A47,TRANSPOSE(#REF!),X$2+2,FALSE),0)</f>
        <v>#REF!</v>
      </c>
      <c r="Y47" t="e" cm="1">
        <f t="array" ref="Y47">_xlfn.IFNA(VLOOKUP($A47,TRANSPOSE(#REF!),Y$2+2,FALSE),0)</f>
        <v>#REF!</v>
      </c>
      <c r="Z47" t="e" cm="1">
        <f t="array" ref="Z47">_xlfn.IFNA(VLOOKUP($A47,TRANSPOSE(#REF!),Z$2+2,FALSE),0)</f>
        <v>#REF!</v>
      </c>
      <c r="AA47" t="e" cm="1">
        <f t="array" ref="AA47">_xlfn.IFNA(VLOOKUP($A47,TRANSPOSE(#REF!),AA$2+2,FALSE),0)</f>
        <v>#REF!</v>
      </c>
      <c r="AB47" t="e" cm="1">
        <f t="array" ref="AB47">_xlfn.IFNA(VLOOKUP($A47,TRANSPOSE(#REF!),AB$2+2,FALSE),0)</f>
        <v>#REF!</v>
      </c>
      <c r="AC47" t="e" cm="1">
        <f t="array" ref="AC47">_xlfn.IFNA(VLOOKUP($A47,TRANSPOSE(#REF!),AC$2+2,FALSE),0)</f>
        <v>#REF!</v>
      </c>
      <c r="AD47" t="e" cm="1">
        <f t="array" ref="AD47">_xlfn.IFNA(VLOOKUP($A47,TRANSPOSE(#REF!),AD$2+2,FALSE),0)</f>
        <v>#REF!</v>
      </c>
      <c r="AE47" t="e" cm="1">
        <f t="array" ref="AE47">_xlfn.IFNA(VLOOKUP($A47,TRANSPOSE(#REF!),AE$2+2,FALSE),0)</f>
        <v>#REF!</v>
      </c>
      <c r="AF47" t="e" cm="1">
        <f t="array" ref="AF47">_xlfn.IFNA(VLOOKUP($A47,TRANSPOSE(#REF!),AF$2+2,FALSE),0)</f>
        <v>#REF!</v>
      </c>
      <c r="AG47" t="e" cm="1">
        <f t="array" ref="AG47">_xlfn.IFNA(VLOOKUP($A47,TRANSPOSE(#REF!),AG$2+2,FALSE),0)</f>
        <v>#REF!</v>
      </c>
      <c r="AH47" t="e" cm="1">
        <f t="array" ref="AH47">_xlfn.IFNA(VLOOKUP($A47,TRANSPOSE(#REF!),AH$2+2,FALSE),0)</f>
        <v>#REF!</v>
      </c>
      <c r="AI47" t="e" cm="1">
        <f t="array" ref="AI47">_xlfn.IFNA(VLOOKUP($A47,TRANSPOSE(#REF!),AI$2+2,FALSE),0)</f>
        <v>#REF!</v>
      </c>
      <c r="AJ47" t="e" cm="1">
        <f t="array" ref="AJ47">_xlfn.IFNA(VLOOKUP($A47,TRANSPOSE(#REF!),AJ$2+2,FALSE),0)</f>
        <v>#REF!</v>
      </c>
      <c r="AK47" t="e" cm="1">
        <f t="array" ref="AK47">_xlfn.IFNA(VLOOKUP($A47,TRANSPOSE(#REF!),AK$2+2,FALSE),0)</f>
        <v>#REF!</v>
      </c>
      <c r="AL47" t="e" cm="1">
        <f t="array" ref="AL47">_xlfn.IFNA(VLOOKUP($A47,TRANSPOSE(#REF!),AL$2+2,FALSE),0)</f>
        <v>#REF!</v>
      </c>
      <c r="AM47" t="e" cm="1">
        <f t="array" ref="AM47">_xlfn.IFNA(VLOOKUP($A47,TRANSPOSE(#REF!),AM$2+2,FALSE),0)</f>
        <v>#REF!</v>
      </c>
      <c r="AN47" t="e" cm="1">
        <f t="array" ref="AN47">_xlfn.IFNA(VLOOKUP($A47,TRANSPOSE(#REF!),AN$2+2,FALSE),0)</f>
        <v>#REF!</v>
      </c>
      <c r="AO47" t="e" cm="1">
        <f t="array" ref="AO47">_xlfn.IFNA(VLOOKUP($A47,TRANSPOSE(#REF!),AO$2+2,FALSE),0)</f>
        <v>#REF!</v>
      </c>
      <c r="AP47" t="e" cm="1">
        <f t="array" ref="AP47">_xlfn.IFNA(VLOOKUP($A47,TRANSPOSE(#REF!),AP$2+2,FALSE),0)</f>
        <v>#REF!</v>
      </c>
      <c r="AQ47" t="e" cm="1">
        <f t="array" ref="AQ47">_xlfn.IFNA(VLOOKUP($A47,TRANSPOSE(#REF!),AQ$2+2,FALSE),0)</f>
        <v>#REF!</v>
      </c>
      <c r="AR47" t="e" cm="1">
        <f t="array" ref="AR47">_xlfn.IFNA(VLOOKUP($A47,TRANSPOSE(#REF!),AR$2+2,FALSE),0)</f>
        <v>#REF!</v>
      </c>
      <c r="AS47" t="e" cm="1">
        <f t="array" ref="AS47">_xlfn.IFNA(VLOOKUP($A47,TRANSPOSE(#REF!),AS$2+2,FALSE),0)</f>
        <v>#REF!</v>
      </c>
      <c r="AT47" t="e" cm="1">
        <f t="array" ref="AT47">_xlfn.IFNA(VLOOKUP($A47,TRANSPOSE(#REF!),AT$2+2,FALSE),0)</f>
        <v>#REF!</v>
      </c>
      <c r="AU47" t="e" cm="1">
        <f t="array" ref="AU47">_xlfn.IFNA(VLOOKUP($A47,TRANSPOSE(#REF!),AU$2+2,FALSE),0)</f>
        <v>#REF!</v>
      </c>
      <c r="AV47" t="e" cm="1">
        <f t="array" ref="AV47">_xlfn.IFNA(VLOOKUP($A47,TRANSPOSE(#REF!),AV$2+2,FALSE),0)</f>
        <v>#REF!</v>
      </c>
      <c r="AW47" t="e" cm="1">
        <f t="array" ref="AW47">_xlfn.IFNA(VLOOKUP($A47,TRANSPOSE(#REF!),AW$2+2,FALSE),0)</f>
        <v>#REF!</v>
      </c>
      <c r="AX47" t="e" cm="1">
        <f t="array" ref="AX47">_xlfn.IFNA(VLOOKUP($A47,TRANSPOSE(#REF!),AX$2+2,FALSE),0)</f>
        <v>#REF!</v>
      </c>
      <c r="AY47" t="e" cm="1">
        <f t="array" ref="AY47">_xlfn.IFNA(VLOOKUP($A47,TRANSPOSE(#REF!),AY$2+2,FALSE),0)</f>
        <v>#REF!</v>
      </c>
      <c r="AZ47" t="e" cm="1">
        <f t="array" ref="AZ47">_xlfn.IFNA(VLOOKUP($A47,TRANSPOSE(#REF!),AZ$2+2,FALSE),0)</f>
        <v>#REF!</v>
      </c>
      <c r="BA47" t="e" cm="1">
        <f t="array" ref="BA47">_xlfn.IFNA(VLOOKUP($A47,TRANSPOSE(#REF!),BA$2+2,FALSE),0)</f>
        <v>#REF!</v>
      </c>
      <c r="BB47" t="e" cm="1">
        <f t="array" ref="BB47">_xlfn.IFNA(VLOOKUP($A47,TRANSPOSE(#REF!),BB$2+2,FALSE),0)</f>
        <v>#REF!</v>
      </c>
      <c r="BC47" t="e" cm="1">
        <f t="array" ref="BC47">_xlfn.IFNA(VLOOKUP($A47,TRANSPOSE(#REF!),BC$2+2,FALSE),0)</f>
        <v>#REF!</v>
      </c>
      <c r="BD47" t="e" cm="1">
        <f t="array" ref="BD47">_xlfn.IFNA(VLOOKUP($A47,TRANSPOSE(#REF!),BD$2+2,FALSE),0)</f>
        <v>#REF!</v>
      </c>
      <c r="BE47" t="e" cm="1">
        <f t="array" ref="BE47">_xlfn.IFNA(VLOOKUP($A47,TRANSPOSE(#REF!),BE$2+2,FALSE),0)</f>
        <v>#REF!</v>
      </c>
      <c r="BF47" t="e" cm="1">
        <f t="array" ref="BF47">_xlfn.IFNA(VLOOKUP($A47,TRANSPOSE(#REF!),BF$2+2,FALSE),0)</f>
        <v>#REF!</v>
      </c>
      <c r="BG47" t="e" cm="1">
        <f t="array" ref="BG47">_xlfn.IFNA(VLOOKUP($A47,TRANSPOSE(#REF!),BG$2+2,FALSE),0)</f>
        <v>#REF!</v>
      </c>
      <c r="BH47" t="e" cm="1">
        <f t="array" ref="BH47">_xlfn.IFNA(VLOOKUP($A47,TRANSPOSE(#REF!),BH$2+2,FALSE),0)</f>
        <v>#REF!</v>
      </c>
      <c r="BI47" t="e" cm="1">
        <f t="array" ref="BI47">_xlfn.IFNA(VLOOKUP($A47,TRANSPOSE(#REF!),BI$2+2,FALSE),0)</f>
        <v>#REF!</v>
      </c>
      <c r="BJ47" t="e" cm="1">
        <f t="array" ref="BJ47">_xlfn.IFNA(VLOOKUP($A47,TRANSPOSE(#REF!),BJ$2+2,FALSE),0)</f>
        <v>#REF!</v>
      </c>
      <c r="BK47" t="e" cm="1">
        <f t="array" ref="BK47">_xlfn.IFNA(VLOOKUP($A47,TRANSPOSE(#REF!),BK$2+2,FALSE),0)</f>
        <v>#REF!</v>
      </c>
      <c r="BL47" t="e" cm="1">
        <f t="array" ref="BL47">_xlfn.IFNA(VLOOKUP($A47,TRANSPOSE(#REF!),BL$2+2,FALSE),0)</f>
        <v>#REF!</v>
      </c>
      <c r="BM47" t="e" cm="1">
        <f t="array" ref="BM47">_xlfn.IFNA(VLOOKUP($A47,TRANSPOSE(#REF!),BM$2+2,FALSE),0)</f>
        <v>#REF!</v>
      </c>
      <c r="BN47" t="e" cm="1">
        <f t="array" ref="BN47">_xlfn.IFNA(VLOOKUP($A47,TRANSPOSE(#REF!),BN$2+2,FALSE),0)</f>
        <v>#REF!</v>
      </c>
      <c r="BO47" t="e" cm="1">
        <f t="array" ref="BO47">_xlfn.IFNA(VLOOKUP($A47,TRANSPOSE(#REF!),BO$2+2,FALSE),0)</f>
        <v>#REF!</v>
      </c>
      <c r="BP47" t="e" cm="1">
        <f t="array" ref="BP47">_xlfn.IFNA(VLOOKUP($A47,TRANSPOSE(#REF!),BP$2+2,FALSE),0)</f>
        <v>#REF!</v>
      </c>
      <c r="BQ47" t="e" cm="1">
        <f t="array" ref="BQ47">_xlfn.IFNA(VLOOKUP($A47,TRANSPOSE(#REF!),BQ$2+2,FALSE),0)</f>
        <v>#REF!</v>
      </c>
      <c r="BR47" t="e" cm="1">
        <f t="array" ref="BR47">_xlfn.IFNA(VLOOKUP($A47,TRANSPOSE(#REF!),BR$2+2,FALSE),0)</f>
        <v>#REF!</v>
      </c>
      <c r="BS47" t="e" cm="1">
        <f t="array" ref="BS47">_xlfn.IFNA(VLOOKUP($A47,TRANSPOSE(#REF!),BS$2+2,FALSE),0)</f>
        <v>#REF!</v>
      </c>
      <c r="BT47" t="e" cm="1">
        <f t="array" ref="BT47">_xlfn.IFNA(VLOOKUP($A47,TRANSPOSE(#REF!),BT$2+2,FALSE),0)</f>
        <v>#REF!</v>
      </c>
      <c r="BU47" t="e" cm="1">
        <f t="array" ref="BU47">_xlfn.IFNA(VLOOKUP($A47,TRANSPOSE(#REF!),BU$2+2,FALSE),0)</f>
        <v>#REF!</v>
      </c>
      <c r="BV47" t="e" cm="1">
        <f t="array" ref="BV47">_xlfn.IFNA(VLOOKUP($A47,TRANSPOSE(#REF!),BV$2+2,FALSE),0)</f>
        <v>#REF!</v>
      </c>
      <c r="BW47" t="e" cm="1">
        <f t="array" ref="BW47">_xlfn.IFNA(VLOOKUP($A47,TRANSPOSE(#REF!),BW$2+2,FALSE),0)</f>
        <v>#REF!</v>
      </c>
      <c r="BX47" t="e" cm="1">
        <f t="array" ref="BX47">_xlfn.IFNA(VLOOKUP($A47,TRANSPOSE(#REF!),BX$2+2,FALSE),0)</f>
        <v>#REF!</v>
      </c>
      <c r="BY47" t="e" cm="1">
        <f t="array" ref="BY47">_xlfn.IFNA(VLOOKUP($A47,TRANSPOSE(#REF!),BY$2+2,FALSE),0)</f>
        <v>#REF!</v>
      </c>
      <c r="BZ47" t="e" cm="1">
        <f t="array" ref="BZ47">_xlfn.IFNA(VLOOKUP($A47,TRANSPOSE(#REF!),BZ$2+2,FALSE),0)</f>
        <v>#REF!</v>
      </c>
      <c r="CA47" t="e" cm="1">
        <f t="array" ref="CA47">_xlfn.IFNA(VLOOKUP($A47,TRANSPOSE(#REF!),CA$2+2,FALSE),0)</f>
        <v>#REF!</v>
      </c>
      <c r="CB47" t="e" cm="1">
        <f t="array" ref="CB47">_xlfn.IFNA(VLOOKUP($A47,TRANSPOSE(#REF!),CB$2+2,FALSE),0)</f>
        <v>#REF!</v>
      </c>
      <c r="CC47" t="e" cm="1">
        <f t="array" ref="CC47">_xlfn.IFNA(VLOOKUP($A47,TRANSPOSE(#REF!),CC$2+2,FALSE),0)</f>
        <v>#REF!</v>
      </c>
      <c r="CD47" t="e" cm="1">
        <f t="array" ref="CD47">_xlfn.IFNA(VLOOKUP($A47,TRANSPOSE(#REF!),CD$2+2,FALSE),0)</f>
        <v>#REF!</v>
      </c>
      <c r="CE47" t="e" cm="1">
        <f t="array" ref="CE47">_xlfn.IFNA(VLOOKUP($A47,TRANSPOSE(#REF!),CE$2+2,FALSE),0)</f>
        <v>#REF!</v>
      </c>
      <c r="CF47" t="e" cm="1">
        <f t="array" ref="CF47">_xlfn.IFNA(VLOOKUP($A47,TRANSPOSE(#REF!),CF$2+2,FALSE),0)</f>
        <v>#REF!</v>
      </c>
      <c r="CG47" t="e" cm="1">
        <f t="array" ref="CG47">_xlfn.IFNA(VLOOKUP($A47,TRANSPOSE(#REF!),CG$2+2,FALSE),0)</f>
        <v>#REF!</v>
      </c>
      <c r="CH47" t="e" cm="1">
        <f t="array" ref="CH47">_xlfn.IFNA(VLOOKUP($A47,TRANSPOSE(#REF!),CH$2+2,FALSE),0)</f>
        <v>#REF!</v>
      </c>
      <c r="CI47" t="e" cm="1">
        <f t="array" ref="CI47">_xlfn.IFNA(VLOOKUP($A47,TRANSPOSE(#REF!),CI$2+2,FALSE),0)</f>
        <v>#REF!</v>
      </c>
      <c r="CJ47" t="e" cm="1">
        <f t="array" ref="CJ47">_xlfn.IFNA(VLOOKUP($A47,TRANSPOSE(#REF!),CJ$2+2,FALSE),0)</f>
        <v>#REF!</v>
      </c>
      <c r="CK47" t="e" cm="1">
        <f t="array" ref="CK47">_xlfn.IFNA(VLOOKUP($A47,TRANSPOSE(#REF!),CK$2+2,FALSE),0)</f>
        <v>#REF!</v>
      </c>
      <c r="CL47" t="e" cm="1">
        <f t="array" ref="CL47">_xlfn.IFNA(VLOOKUP($A47,TRANSPOSE(#REF!),CL$2+2,FALSE),0)</f>
        <v>#REF!</v>
      </c>
      <c r="CM47" t="e" cm="1">
        <f t="array" ref="CM47">_xlfn.IFNA(VLOOKUP($A47,TRANSPOSE(#REF!),CM$2+2,FALSE),0)</f>
        <v>#REF!</v>
      </c>
      <c r="CN47" t="e" cm="1">
        <f t="array" ref="CN47">_xlfn.IFNA(VLOOKUP($A47,TRANSPOSE(#REF!),CN$2+2,FALSE),0)</f>
        <v>#REF!</v>
      </c>
      <c r="CO47" t="e" cm="1">
        <f t="array" ref="CO47">_xlfn.IFNA(VLOOKUP($A47,TRANSPOSE(#REF!),CO$2+2,FALSE),0)</f>
        <v>#REF!</v>
      </c>
      <c r="CP47" t="e" cm="1">
        <f t="array" ref="CP47">_xlfn.IFNA(VLOOKUP($A47,TRANSPOSE(#REF!),CP$2+2,FALSE),0)</f>
        <v>#REF!</v>
      </c>
      <c r="CQ47" t="e" cm="1">
        <f t="array" ref="CQ47">_xlfn.IFNA(VLOOKUP($A47,TRANSPOSE(#REF!),CQ$2+2,FALSE),0)</f>
        <v>#REF!</v>
      </c>
      <c r="CR47" t="e" cm="1">
        <f t="array" ref="CR47">_xlfn.IFNA(VLOOKUP($A47,TRANSPOSE(#REF!),CR$2+2,FALSE),0)</f>
        <v>#REF!</v>
      </c>
      <c r="CS47" t="e" cm="1">
        <f t="array" ref="CS47">_xlfn.IFNA(VLOOKUP($A47,TRANSPOSE(#REF!),CS$2+2,FALSE),0)</f>
        <v>#REF!</v>
      </c>
      <c r="CT47" t="e" cm="1">
        <f t="array" ref="CT47">_xlfn.IFNA(VLOOKUP($A47,TRANSPOSE(#REF!),CT$2+2,FALSE),0)</f>
        <v>#REF!</v>
      </c>
      <c r="CU47" t="e" cm="1">
        <f t="array" ref="CU47">_xlfn.IFNA(VLOOKUP($A47,TRANSPOSE(#REF!),CU$2+2,FALSE),0)</f>
        <v>#REF!</v>
      </c>
      <c r="CV47" t="e" cm="1">
        <f t="array" ref="CV47">_xlfn.IFNA(VLOOKUP($A47,TRANSPOSE(#REF!),CV$2+2,FALSE),0)</f>
        <v>#REF!</v>
      </c>
      <c r="CW47" t="e" cm="1">
        <f t="array" ref="CW47">_xlfn.IFNA(VLOOKUP($A47,TRANSPOSE(#REF!),CW$2+2,FALSE),0)</f>
        <v>#REF!</v>
      </c>
      <c r="CX47" t="e" cm="1">
        <f t="array" ref="CX47">_xlfn.IFNA(VLOOKUP($A47,TRANSPOSE(#REF!),CX$2+2,FALSE),0)</f>
        <v>#REF!</v>
      </c>
      <c r="CY47" t="e" cm="1">
        <f t="array" ref="CY47">_xlfn.IFNA(VLOOKUP($A47,TRANSPOSE(#REF!),CY$2+2,FALSE),0)</f>
        <v>#REF!</v>
      </c>
      <c r="CZ47" t="e" cm="1">
        <f t="array" ref="CZ47">_xlfn.IFNA(VLOOKUP($A47,TRANSPOSE(#REF!),CZ$2+2,FALSE),0)</f>
        <v>#REF!</v>
      </c>
      <c r="DA47" t="e" cm="1">
        <f t="array" ref="DA47">_xlfn.IFNA(VLOOKUP($A47,TRANSPOSE(#REF!),DA$2+2,FALSE),0)</f>
        <v>#REF!</v>
      </c>
      <c r="DB47" t="e" cm="1">
        <f t="array" ref="DB47">_xlfn.IFNA(VLOOKUP($A47,TRANSPOSE(#REF!),DB$2+2,FALSE),0)</f>
        <v>#REF!</v>
      </c>
      <c r="DC47" t="e" cm="1">
        <f t="array" ref="DC47">_xlfn.IFNA(VLOOKUP($A47,TRANSPOSE(#REF!),DC$2+2,FALSE),0)</f>
        <v>#REF!</v>
      </c>
      <c r="DD47" t="e" cm="1">
        <f t="array" ref="DD47">_xlfn.IFNA(VLOOKUP($A47,TRANSPOSE(#REF!),DD$2+2,FALSE),0)</f>
        <v>#REF!</v>
      </c>
      <c r="DE47" t="e" cm="1">
        <f t="array" ref="DE47">_xlfn.IFNA(VLOOKUP($A47,TRANSPOSE(#REF!),DE$2+2,FALSE),0)</f>
        <v>#REF!</v>
      </c>
      <c r="DF47" t="e" cm="1">
        <f t="array" ref="DF47">_xlfn.IFNA(VLOOKUP($A47,TRANSPOSE(#REF!),DF$2+2,FALSE),0)</f>
        <v>#REF!</v>
      </c>
      <c r="DG47" t="e" cm="1">
        <f t="array" ref="DG47">_xlfn.IFNA(VLOOKUP($A47,TRANSPOSE(#REF!),DG$2+2,FALSE),0)</f>
        <v>#REF!</v>
      </c>
      <c r="DH47" t="e" cm="1">
        <f t="array" ref="DH47">_xlfn.IFNA(VLOOKUP($A47,TRANSPOSE(#REF!),DH$2+2,FALSE),0)</f>
        <v>#REF!</v>
      </c>
      <c r="DI47" t="e" cm="1">
        <f t="array" ref="DI47">_xlfn.IFNA(VLOOKUP($A47,TRANSPOSE(#REF!),DI$2+2,FALSE),0)</f>
        <v>#REF!</v>
      </c>
      <c r="DJ47" t="e" cm="1">
        <f t="array" ref="DJ47">_xlfn.IFNA(VLOOKUP($A47,TRANSPOSE(#REF!),DJ$2+2,FALSE),0)</f>
        <v>#REF!</v>
      </c>
      <c r="DK47" t="e" cm="1">
        <f t="array" ref="DK47">_xlfn.IFNA(VLOOKUP($A47,TRANSPOSE(#REF!),DK$2+2,FALSE),0)</f>
        <v>#REF!</v>
      </c>
      <c r="DL47" t="e" cm="1">
        <f t="array" ref="DL47">_xlfn.IFNA(VLOOKUP($A47,TRANSPOSE(#REF!),DL$2+2,FALSE),0)</f>
        <v>#REF!</v>
      </c>
      <c r="DM47" t="e" cm="1">
        <f t="array" ref="DM47">_xlfn.IFNA(VLOOKUP($A47,TRANSPOSE(#REF!),DM$2+2,FALSE),0)</f>
        <v>#REF!</v>
      </c>
      <c r="DN47" t="e" cm="1">
        <f t="array" ref="DN47">_xlfn.IFNA(VLOOKUP($A47,TRANSPOSE(#REF!),DN$2+2,FALSE),0)</f>
        <v>#REF!</v>
      </c>
      <c r="DO47" t="e" cm="1">
        <f t="array" ref="DO47">_xlfn.IFNA(VLOOKUP($A47,TRANSPOSE(#REF!),DO$2+2,FALSE),0)</f>
        <v>#REF!</v>
      </c>
      <c r="DP47" t="e" cm="1">
        <f t="array" ref="DP47">_xlfn.IFNA(VLOOKUP($A47,TRANSPOSE(#REF!),DP$2+2,FALSE),0)</f>
        <v>#REF!</v>
      </c>
      <c r="DQ47" t="e" cm="1">
        <f t="array" ref="DQ47">_xlfn.IFNA(VLOOKUP($A47,TRANSPOSE(#REF!),DQ$2+2,FALSE),0)</f>
        <v>#REF!</v>
      </c>
      <c r="DR47" t="e" cm="1">
        <f t="array" ref="DR47">_xlfn.IFNA(VLOOKUP($A47,TRANSPOSE(#REF!),DR$2+2,FALSE),0)</f>
        <v>#REF!</v>
      </c>
      <c r="DS47" t="e" cm="1">
        <f t="array" ref="DS47">_xlfn.IFNA(VLOOKUP($A47,TRANSPOSE(#REF!),DS$2+2,FALSE),0)</f>
        <v>#REF!</v>
      </c>
      <c r="DT47" t="e" cm="1">
        <f t="array" ref="DT47">_xlfn.IFNA(VLOOKUP($A47,TRANSPOSE(#REF!),DT$2+2,FALSE),0)</f>
        <v>#REF!</v>
      </c>
      <c r="DU47" t="e" cm="1">
        <f t="array" ref="DU47">_xlfn.IFNA(VLOOKUP($A47,TRANSPOSE(#REF!),DU$2+2,FALSE),0)</f>
        <v>#REF!</v>
      </c>
      <c r="DV47" t="e" cm="1">
        <f t="array" ref="DV47">_xlfn.IFNA(VLOOKUP($A47,TRANSPOSE(#REF!),DV$2+2,FALSE),0)</f>
        <v>#REF!</v>
      </c>
      <c r="DW47" t="e" cm="1">
        <f t="array" ref="DW47">_xlfn.IFNA(VLOOKUP($A47,TRANSPOSE(#REF!),DW$2+2,FALSE),0)</f>
        <v>#REF!</v>
      </c>
      <c r="DX47" t="e" cm="1">
        <f t="array" ref="DX47">_xlfn.IFNA(VLOOKUP($A47,TRANSPOSE(#REF!),DX$2+2,FALSE),0)</f>
        <v>#REF!</v>
      </c>
      <c r="DY47" t="e" cm="1">
        <f t="array" ref="DY47">_xlfn.IFNA(VLOOKUP($A47,TRANSPOSE(#REF!),DY$2+2,FALSE),0)</f>
        <v>#REF!</v>
      </c>
      <c r="DZ47" t="e" cm="1">
        <f t="array" ref="DZ47">_xlfn.IFNA(VLOOKUP($A47,TRANSPOSE(#REF!),DZ$2+2,FALSE),0)</f>
        <v>#REF!</v>
      </c>
      <c r="EA47" t="e" cm="1">
        <f t="array" ref="EA47">_xlfn.IFNA(VLOOKUP($A47,TRANSPOSE(#REF!),EA$2+2,FALSE),0)</f>
        <v>#REF!</v>
      </c>
      <c r="EB47" t="e" cm="1">
        <f t="array" ref="EB47">_xlfn.IFNA(VLOOKUP($A47,TRANSPOSE(#REF!),EB$2+2,FALSE),0)</f>
        <v>#REF!</v>
      </c>
      <c r="EC47" t="e" cm="1">
        <f t="array" ref="EC47">_xlfn.IFNA(VLOOKUP($A47,TRANSPOSE(#REF!),EC$2+2,FALSE),0)</f>
        <v>#REF!</v>
      </c>
      <c r="ED47" t="e" cm="1">
        <f t="array" ref="ED47">_xlfn.IFNA(VLOOKUP($A47,TRANSPOSE(#REF!),ED$2+2,FALSE),0)</f>
        <v>#REF!</v>
      </c>
      <c r="EE47" t="e" cm="1">
        <f t="array" ref="EE47">_xlfn.IFNA(VLOOKUP($A47,TRANSPOSE(#REF!),EE$2+2,FALSE),0)</f>
        <v>#REF!</v>
      </c>
      <c r="EF47" t="e" cm="1">
        <f t="array" ref="EF47">_xlfn.IFNA(VLOOKUP($A47,TRANSPOSE(#REF!),EF$2+2,FALSE),0)</f>
        <v>#REF!</v>
      </c>
      <c r="EG47" t="e" cm="1">
        <f t="array" ref="EG47">_xlfn.IFNA(VLOOKUP($A47,TRANSPOSE(#REF!),EG$2+2,FALSE),0)</f>
        <v>#REF!</v>
      </c>
      <c r="EH47" t="e" cm="1">
        <f t="array" ref="EH47">_xlfn.IFNA(VLOOKUP($A47,TRANSPOSE(#REF!),EH$2+2,FALSE),0)</f>
        <v>#REF!</v>
      </c>
      <c r="EI47" t="e" cm="1">
        <f t="array" ref="EI47">_xlfn.IFNA(VLOOKUP($A47,TRANSPOSE(#REF!),EI$2+2,FALSE),0)</f>
        <v>#REF!</v>
      </c>
      <c r="EJ47" t="e" cm="1">
        <f t="array" ref="EJ47">_xlfn.IFNA(VLOOKUP($A47,TRANSPOSE(#REF!),EJ$2+2,FALSE),0)</f>
        <v>#REF!</v>
      </c>
      <c r="EK47" t="e" cm="1">
        <f t="array" ref="EK47">_xlfn.IFNA(VLOOKUP($A47,TRANSPOSE(#REF!),EK$2+2,FALSE),0)</f>
        <v>#REF!</v>
      </c>
      <c r="EL47" t="e" cm="1">
        <f t="array" ref="EL47">_xlfn.IFNA(VLOOKUP($A47,TRANSPOSE(#REF!),EL$2+2,FALSE),0)</f>
        <v>#REF!</v>
      </c>
      <c r="EM47" t="e" cm="1">
        <f t="array" ref="EM47">_xlfn.IFNA(VLOOKUP($A47,TRANSPOSE(#REF!),EM$2+2,FALSE),0)</f>
        <v>#REF!</v>
      </c>
      <c r="EN47" t="e" cm="1">
        <f t="array" ref="EN47">_xlfn.IFNA(VLOOKUP($A47,TRANSPOSE(#REF!),EN$2+2,FALSE),0)</f>
        <v>#REF!</v>
      </c>
      <c r="EO47" t="e" cm="1">
        <f t="array" ref="EO47">_xlfn.IFNA(VLOOKUP($A47,TRANSPOSE(#REF!),EO$2+2,FALSE),0)</f>
        <v>#REF!</v>
      </c>
      <c r="EP47" t="e" cm="1">
        <f t="array" ref="EP47">_xlfn.IFNA(VLOOKUP($A47,TRANSPOSE(#REF!),EP$2+2,FALSE),0)</f>
        <v>#REF!</v>
      </c>
      <c r="EQ47" t="e" cm="1">
        <f t="array" ref="EQ47">_xlfn.IFNA(VLOOKUP($A47,TRANSPOSE(#REF!),EQ$2+2,FALSE),0)</f>
        <v>#REF!</v>
      </c>
      <c r="ER47" t="e" cm="1">
        <f t="array" ref="ER47">_xlfn.IFNA(VLOOKUP($A47,TRANSPOSE(#REF!),ER$2+2,FALSE),0)</f>
        <v>#REF!</v>
      </c>
      <c r="ES47" t="e" cm="1">
        <f t="array" ref="ES47">_xlfn.IFNA(VLOOKUP($A47,TRANSPOSE(#REF!),ES$2+2,FALSE),0)</f>
        <v>#REF!</v>
      </c>
      <c r="ET47" t="e" cm="1">
        <f t="array" ref="ET47">_xlfn.IFNA(VLOOKUP($A47,TRANSPOSE(#REF!),ET$2+2,FALSE),0)</f>
        <v>#REF!</v>
      </c>
      <c r="EU47" t="e" cm="1">
        <f t="array" ref="EU47">_xlfn.IFNA(VLOOKUP($A47,TRANSPOSE(#REF!),EU$2+2,FALSE),0)</f>
        <v>#REF!</v>
      </c>
      <c r="EV47" t="e" cm="1">
        <f t="array" ref="EV47">_xlfn.IFNA(VLOOKUP($A47,TRANSPOSE(#REF!),EV$2+2,FALSE),0)</f>
        <v>#REF!</v>
      </c>
      <c r="EW47" t="e" cm="1">
        <f t="array" ref="EW47">_xlfn.IFNA(VLOOKUP($A47,TRANSPOSE(#REF!),EW$2+2,FALSE),0)</f>
        <v>#REF!</v>
      </c>
      <c r="EX47" t="e" cm="1">
        <f t="array" ref="EX47">_xlfn.IFNA(VLOOKUP($A47,TRANSPOSE(#REF!),EX$2+2,FALSE),0)</f>
        <v>#REF!</v>
      </c>
      <c r="EY47" t="e" cm="1">
        <f t="array" ref="EY47">_xlfn.IFNA(VLOOKUP($A47,TRANSPOSE(#REF!),EY$2+2,FALSE),0)</f>
        <v>#REF!</v>
      </c>
      <c r="EZ47" t="e" cm="1">
        <f t="array" ref="EZ47">_xlfn.IFNA(VLOOKUP($A47,TRANSPOSE(#REF!),EZ$2+2,FALSE),0)</f>
        <v>#REF!</v>
      </c>
      <c r="FA47" t="e" cm="1">
        <f t="array" ref="FA47">_xlfn.IFNA(VLOOKUP($A47,TRANSPOSE(#REF!),FA$2+2,FALSE),0)</f>
        <v>#REF!</v>
      </c>
      <c r="FB47" t="e" cm="1">
        <f t="array" ref="FB47">_xlfn.IFNA(VLOOKUP($A47,TRANSPOSE(#REF!),FB$2+2,FALSE),0)</f>
        <v>#REF!</v>
      </c>
      <c r="FC47" t="e" cm="1">
        <f t="array" ref="FC47">_xlfn.IFNA(VLOOKUP($A47,TRANSPOSE(#REF!),FC$2+2,FALSE),0)</f>
        <v>#REF!</v>
      </c>
      <c r="FD47" t="e" cm="1">
        <f t="array" ref="FD47">_xlfn.IFNA(VLOOKUP($A47,TRANSPOSE(#REF!),FD$2+2,FALSE),0)</f>
        <v>#REF!</v>
      </c>
      <c r="FE47" t="e" cm="1">
        <f t="array" ref="FE47">_xlfn.IFNA(VLOOKUP($A47,TRANSPOSE(#REF!),FE$2+2,FALSE),0)</f>
        <v>#REF!</v>
      </c>
      <c r="FF47" t="e" cm="1">
        <f t="array" ref="FF47">_xlfn.IFNA(VLOOKUP($A47,TRANSPOSE(#REF!),FF$2+2,FALSE),0)</f>
        <v>#REF!</v>
      </c>
      <c r="FG47" t="e" cm="1">
        <f t="array" ref="FG47">_xlfn.IFNA(VLOOKUP($A47,TRANSPOSE(#REF!),FG$2+2,FALSE),0)</f>
        <v>#REF!</v>
      </c>
      <c r="FH47" t="e" cm="1">
        <f t="array" ref="FH47">_xlfn.IFNA(VLOOKUP($A47,TRANSPOSE(#REF!),FH$2+2,FALSE),0)</f>
        <v>#REF!</v>
      </c>
      <c r="FI47" t="e" cm="1">
        <f t="array" ref="FI47">_xlfn.IFNA(VLOOKUP($A47,TRANSPOSE(#REF!),FI$2+2,FALSE),0)</f>
        <v>#REF!</v>
      </c>
      <c r="FJ47" t="e" cm="1">
        <f t="array" ref="FJ47">_xlfn.IFNA(VLOOKUP($A47,TRANSPOSE(#REF!),FJ$2+2,FALSE),0)</f>
        <v>#REF!</v>
      </c>
      <c r="FK47" t="e" cm="1">
        <f t="array" ref="FK47">_xlfn.IFNA(VLOOKUP($A47,TRANSPOSE(#REF!),FK$2+2,FALSE),0)</f>
        <v>#REF!</v>
      </c>
      <c r="FL47" t="e" cm="1">
        <f t="array" ref="FL47">_xlfn.IFNA(VLOOKUP($A47,TRANSPOSE(#REF!),FL$2+2,FALSE),0)</f>
        <v>#REF!</v>
      </c>
      <c r="FM47" t="e" cm="1">
        <f t="array" ref="FM47">_xlfn.IFNA(VLOOKUP($A47,TRANSPOSE(#REF!),FM$2+2,FALSE),0)</f>
        <v>#REF!</v>
      </c>
      <c r="FN47" t="e" cm="1">
        <f t="array" ref="FN47">_xlfn.IFNA(VLOOKUP($A47,TRANSPOSE(#REF!),FN$2+2,FALSE),0)</f>
        <v>#REF!</v>
      </c>
      <c r="FO47" t="e" cm="1">
        <f t="array" ref="FO47">_xlfn.IFNA(VLOOKUP($A47,TRANSPOSE(#REF!),FO$2+2,FALSE),0)</f>
        <v>#REF!</v>
      </c>
      <c r="FP47" t="e" cm="1">
        <f t="array" ref="FP47">_xlfn.IFNA(VLOOKUP($A47,TRANSPOSE(#REF!),FP$2+2,FALSE),0)</f>
        <v>#REF!</v>
      </c>
      <c r="FQ47" t="e" cm="1">
        <f t="array" ref="FQ47">_xlfn.IFNA(VLOOKUP($A47,TRANSPOSE(#REF!),FQ$2+2,FALSE),0)</f>
        <v>#REF!</v>
      </c>
      <c r="FR47" t="e" cm="1">
        <f t="array" ref="FR47">_xlfn.IFNA(VLOOKUP($A47,TRANSPOSE(#REF!),FR$2+2,FALSE),0)</f>
        <v>#REF!</v>
      </c>
      <c r="FS47" t="e" cm="1">
        <f t="array" ref="FS47">_xlfn.IFNA(VLOOKUP($A47,TRANSPOSE(#REF!),FS$2+2,FALSE),0)</f>
        <v>#REF!</v>
      </c>
      <c r="FT47" t="e" cm="1">
        <f t="array" ref="FT47">_xlfn.IFNA(VLOOKUP($A47,TRANSPOSE(#REF!),FT$2+2,FALSE),0)</f>
        <v>#REF!</v>
      </c>
      <c r="FU47" t="e" cm="1">
        <f t="array" ref="FU47">_xlfn.IFNA(VLOOKUP($A47,TRANSPOSE(#REF!),FU$2+2,FALSE),0)</f>
        <v>#REF!</v>
      </c>
      <c r="FV47" t="e" cm="1">
        <f t="array" ref="FV47">_xlfn.IFNA(VLOOKUP($A47,TRANSPOSE(#REF!),FV$2+2,FALSE),0)</f>
        <v>#REF!</v>
      </c>
      <c r="FW47" t="e" cm="1">
        <f t="array" ref="FW47">_xlfn.IFNA(VLOOKUP($A47,TRANSPOSE(#REF!),FW$2+2,FALSE),0)</f>
        <v>#REF!</v>
      </c>
      <c r="FX47" t="e" cm="1">
        <f t="array" ref="FX47">_xlfn.IFNA(VLOOKUP($A47,TRANSPOSE(#REF!),FX$2+2,FALSE),0)</f>
        <v>#REF!</v>
      </c>
      <c r="FY47" t="e" cm="1">
        <f t="array" ref="FY47">_xlfn.IFNA(VLOOKUP($A47,TRANSPOSE(#REF!),FY$2+2,FALSE),0)</f>
        <v>#REF!</v>
      </c>
      <c r="FZ47" t="e" cm="1">
        <f t="array" ref="FZ47">_xlfn.IFNA(VLOOKUP($A47,TRANSPOSE(#REF!),FZ$2+2,FALSE),0)</f>
        <v>#REF!</v>
      </c>
      <c r="GA47" t="e" cm="1">
        <f t="array" ref="GA47">_xlfn.IFNA(VLOOKUP($A47,TRANSPOSE(#REF!),GA$2+2,FALSE),0)</f>
        <v>#REF!</v>
      </c>
      <c r="GB47" t="e" cm="1">
        <f t="array" ref="GB47">_xlfn.IFNA(VLOOKUP($A47,TRANSPOSE(#REF!),GB$2+2,FALSE),0)</f>
        <v>#REF!</v>
      </c>
      <c r="GC47" t="e" cm="1">
        <f t="array" ref="GC47">_xlfn.IFNA(VLOOKUP($A47,TRANSPOSE(#REF!),GC$2+2,FALSE),0)</f>
        <v>#REF!</v>
      </c>
      <c r="GD47" t="e" cm="1">
        <f t="array" ref="GD47">_xlfn.IFNA(VLOOKUP($A47,TRANSPOSE(#REF!),GD$2+2,FALSE),0)</f>
        <v>#REF!</v>
      </c>
      <c r="GE47" t="e" cm="1">
        <f t="array" ref="GE47">_xlfn.IFNA(VLOOKUP($A47,TRANSPOSE(#REF!),GE$2+2,FALSE),0)</f>
        <v>#REF!</v>
      </c>
      <c r="GF47" t="e" cm="1">
        <f t="array" ref="GF47">_xlfn.IFNA(VLOOKUP($A47,TRANSPOSE(#REF!),GF$2+2,FALSE),0)</f>
        <v>#REF!</v>
      </c>
      <c r="GG47" t="e" cm="1">
        <f t="array" ref="GG47">_xlfn.IFNA(VLOOKUP($A47,TRANSPOSE(#REF!),GG$2+2,FALSE),0)</f>
        <v>#REF!</v>
      </c>
      <c r="GH47" t="e" cm="1">
        <f t="array" ref="GH47">_xlfn.IFNA(VLOOKUP($A47,TRANSPOSE(#REF!),GH$2+2,FALSE),0)</f>
        <v>#REF!</v>
      </c>
      <c r="GI47" t="e" cm="1">
        <f t="array" ref="GI47">_xlfn.IFNA(VLOOKUP($A47,TRANSPOSE(#REF!),GI$2+2,FALSE),0)</f>
        <v>#REF!</v>
      </c>
      <c r="GJ47" t="e" cm="1">
        <f t="array" ref="GJ47">_xlfn.IFNA(VLOOKUP($A47,TRANSPOSE(#REF!),GJ$2+2,FALSE),0)</f>
        <v>#REF!</v>
      </c>
      <c r="GK47" t="e" cm="1">
        <f t="array" ref="GK47">_xlfn.IFNA(VLOOKUP($A47,TRANSPOSE(#REF!),GK$2+2,FALSE),0)</f>
        <v>#REF!</v>
      </c>
      <c r="GL47" t="e" cm="1">
        <f t="array" ref="GL47">_xlfn.IFNA(VLOOKUP($A47,TRANSPOSE(#REF!),GL$2+2,FALSE),0)</f>
        <v>#REF!</v>
      </c>
      <c r="GM47" t="e" cm="1">
        <f t="array" ref="GM47">_xlfn.IFNA(VLOOKUP($A47,TRANSPOSE(#REF!),GM$2+2,FALSE),0)</f>
        <v>#REF!</v>
      </c>
      <c r="GN47" t="e" cm="1">
        <f t="array" ref="GN47">_xlfn.IFNA(VLOOKUP($A47,TRANSPOSE(#REF!),GN$2+2,FALSE),0)</f>
        <v>#REF!</v>
      </c>
      <c r="GO47" t="e" cm="1">
        <f t="array" ref="GO47">_xlfn.IFNA(VLOOKUP($A47,TRANSPOSE(#REF!),GO$2+2,FALSE),0)</f>
        <v>#REF!</v>
      </c>
      <c r="GP47" t="e" cm="1">
        <f t="array" ref="GP47">_xlfn.IFNA(VLOOKUP($A47,TRANSPOSE(#REF!),GP$2+2,FALSE),0)</f>
        <v>#REF!</v>
      </c>
      <c r="GQ47" t="e" cm="1">
        <f t="array" ref="GQ47">_xlfn.IFNA(VLOOKUP($A47,TRANSPOSE(#REF!),GQ$2+2,FALSE),0)</f>
        <v>#REF!</v>
      </c>
      <c r="GR47" t="e" cm="1">
        <f t="array" ref="GR47">_xlfn.IFNA(VLOOKUP($A47,TRANSPOSE(#REF!),GR$2+2,FALSE),0)</f>
        <v>#REF!</v>
      </c>
      <c r="GS47" t="e" cm="1">
        <f t="array" ref="GS47">_xlfn.IFNA(VLOOKUP($A47,TRANSPOSE(#REF!),GS$2+2,FALSE),0)</f>
        <v>#REF!</v>
      </c>
      <c r="GT47" t="e" cm="1">
        <f t="array" ref="GT47">_xlfn.IFNA(VLOOKUP($A47,TRANSPOSE(#REF!),GT$2+2,FALSE),0)</f>
        <v>#REF!</v>
      </c>
      <c r="GU47" t="e" cm="1">
        <f t="array" ref="GU47">_xlfn.IFNA(VLOOKUP($A47,TRANSPOSE(#REF!),GU$2+2,FALSE),0)</f>
        <v>#REF!</v>
      </c>
      <c r="GV47" t="e" cm="1">
        <f t="array" ref="GV47">_xlfn.IFNA(VLOOKUP($A47,TRANSPOSE(#REF!),GV$2+2,FALSE),0)</f>
        <v>#REF!</v>
      </c>
      <c r="GW47" t="e" cm="1">
        <f t="array" ref="GW47">_xlfn.IFNA(VLOOKUP($A47,TRANSPOSE(#REF!),GW$2+2,FALSE),0)</f>
        <v>#REF!</v>
      </c>
      <c r="GX47" t="e" cm="1">
        <f t="array" ref="GX47">_xlfn.IFNA(VLOOKUP($A47,TRANSPOSE(#REF!),GX$2+2,FALSE),0)</f>
        <v>#REF!</v>
      </c>
      <c r="GY47" t="e" cm="1">
        <f t="array" ref="GY47">_xlfn.IFNA(VLOOKUP($A47,TRANSPOSE(#REF!),GY$2+2,FALSE),0)</f>
        <v>#REF!</v>
      </c>
      <c r="GZ47" t="e" cm="1">
        <f t="array" ref="GZ47">_xlfn.IFNA(VLOOKUP($A47,TRANSPOSE(#REF!),GZ$2+2,FALSE),0)</f>
        <v>#REF!</v>
      </c>
      <c r="HA47" t="e" cm="1">
        <f t="array" ref="HA47">_xlfn.IFNA(VLOOKUP($A47,TRANSPOSE(#REF!),HA$2+2,FALSE),0)</f>
        <v>#REF!</v>
      </c>
      <c r="HB47" t="e" cm="1">
        <f t="array" ref="HB47">_xlfn.IFNA(VLOOKUP($A47,TRANSPOSE(#REF!),HB$2+2,FALSE),0)</f>
        <v>#REF!</v>
      </c>
      <c r="HC47" t="e" cm="1">
        <f t="array" ref="HC47">_xlfn.IFNA(VLOOKUP($A47,TRANSPOSE(#REF!),HC$2+2,FALSE),0)</f>
        <v>#REF!</v>
      </c>
      <c r="HD47" t="e" cm="1">
        <f t="array" ref="HD47">_xlfn.IFNA(VLOOKUP($A47,TRANSPOSE(#REF!),HD$2+2,FALSE),0)</f>
        <v>#REF!</v>
      </c>
      <c r="HE47" t="e" cm="1">
        <f t="array" ref="HE47">_xlfn.IFNA(VLOOKUP($A47,TRANSPOSE(#REF!),HE$2+2,FALSE),0)</f>
        <v>#REF!</v>
      </c>
      <c r="HF47" t="e" cm="1">
        <f t="array" ref="HF47">_xlfn.IFNA(VLOOKUP($A47,TRANSPOSE(#REF!),HF$2+2,FALSE),0)</f>
        <v>#REF!</v>
      </c>
      <c r="HG47" t="e" cm="1">
        <f t="array" ref="HG47">_xlfn.IFNA(VLOOKUP($A47,TRANSPOSE(#REF!),HG$2+2,FALSE),0)</f>
        <v>#REF!</v>
      </c>
      <c r="HH47" t="e" cm="1">
        <f t="array" ref="HH47">_xlfn.IFNA(VLOOKUP($A47,TRANSPOSE(#REF!),HH$2+2,FALSE),0)</f>
        <v>#REF!</v>
      </c>
      <c r="HI47" t="e" cm="1">
        <f t="array" ref="HI47">_xlfn.IFNA(VLOOKUP($A47,TRANSPOSE(#REF!),HI$2+2,FALSE),0)</f>
        <v>#REF!</v>
      </c>
      <c r="HJ47" t="e" cm="1">
        <f t="array" ref="HJ47">_xlfn.IFNA(VLOOKUP($A47,TRANSPOSE(#REF!),HJ$2+2,FALSE),0)</f>
        <v>#REF!</v>
      </c>
      <c r="HK47" t="e" cm="1">
        <f t="array" ref="HK47">_xlfn.IFNA(VLOOKUP($A47,TRANSPOSE(#REF!),HK$2+2,FALSE),0)</f>
        <v>#REF!</v>
      </c>
      <c r="HL47" t="e" cm="1">
        <f t="array" ref="HL47">_xlfn.IFNA(VLOOKUP($A47,TRANSPOSE(#REF!),HL$2+2,FALSE),0)</f>
        <v>#REF!</v>
      </c>
      <c r="HM47" t="e" cm="1">
        <f t="array" ref="HM47">_xlfn.IFNA(VLOOKUP($A47,TRANSPOSE(#REF!),HM$2+2,FALSE),0)</f>
        <v>#REF!</v>
      </c>
      <c r="HN47" t="e" cm="1">
        <f t="array" ref="HN47">_xlfn.IFNA(VLOOKUP($A47,TRANSPOSE(#REF!),HN$2+2,FALSE),0)</f>
        <v>#REF!</v>
      </c>
      <c r="HO47" t="e" cm="1">
        <f t="array" ref="HO47">_xlfn.IFNA(VLOOKUP($A47,TRANSPOSE(#REF!),HO$2+2,FALSE),0)</f>
        <v>#REF!</v>
      </c>
      <c r="HP47" t="e" cm="1">
        <f t="array" ref="HP47">_xlfn.IFNA(VLOOKUP($A47,TRANSPOSE(#REF!),HP$2+2,FALSE),0)</f>
        <v>#REF!</v>
      </c>
      <c r="HQ47" t="e" cm="1">
        <f t="array" ref="HQ47">_xlfn.IFNA(VLOOKUP($A47,TRANSPOSE(#REF!),HQ$2+2,FALSE),0)</f>
        <v>#REF!</v>
      </c>
      <c r="HR47" t="e" cm="1">
        <f t="array" ref="HR47">_xlfn.IFNA(VLOOKUP($A47,TRANSPOSE(#REF!),HR$2+2,FALSE),0)</f>
        <v>#REF!</v>
      </c>
      <c r="HS47" t="e" cm="1">
        <f t="array" ref="HS47">_xlfn.IFNA(VLOOKUP($A47,TRANSPOSE(#REF!),HS$2+2,FALSE),0)</f>
        <v>#REF!</v>
      </c>
      <c r="HT47" t="e" cm="1">
        <f t="array" ref="HT47">_xlfn.IFNA(VLOOKUP($A47,TRANSPOSE(#REF!),HT$2+2,FALSE),0)</f>
        <v>#REF!</v>
      </c>
      <c r="HU47" t="e" cm="1">
        <f t="array" ref="HU47">_xlfn.IFNA(VLOOKUP($A47,TRANSPOSE(#REF!),HU$2+2,FALSE),0)</f>
        <v>#REF!</v>
      </c>
      <c r="HV47" t="e" cm="1">
        <f t="array" ref="HV47">_xlfn.IFNA(VLOOKUP($A47,TRANSPOSE(#REF!),HV$2+2,FALSE),0)</f>
        <v>#REF!</v>
      </c>
      <c r="HW47" t="e" cm="1">
        <f t="array" ref="HW47">_xlfn.IFNA(VLOOKUP($A47,TRANSPOSE(#REF!),HW$2+2,FALSE),0)</f>
        <v>#REF!</v>
      </c>
      <c r="HX47" t="e" cm="1">
        <f t="array" ref="HX47">_xlfn.IFNA(VLOOKUP($A47,TRANSPOSE(#REF!),HX$2+2,FALSE),0)</f>
        <v>#REF!</v>
      </c>
      <c r="HY47" t="e" cm="1">
        <f t="array" ref="HY47">_xlfn.IFNA(VLOOKUP($A47,TRANSPOSE(#REF!),HY$2+2,FALSE),0)</f>
        <v>#REF!</v>
      </c>
      <c r="HZ47" t="e" cm="1">
        <f t="array" ref="HZ47">_xlfn.IFNA(VLOOKUP($A47,TRANSPOSE(#REF!),HZ$2+2,FALSE),0)</f>
        <v>#REF!</v>
      </c>
      <c r="IA47" t="e" cm="1">
        <f t="array" ref="IA47">_xlfn.IFNA(VLOOKUP($A47,TRANSPOSE(#REF!),IA$2+2,FALSE),0)</f>
        <v>#REF!</v>
      </c>
      <c r="IB47" t="e" cm="1">
        <f t="array" ref="IB47">_xlfn.IFNA(VLOOKUP($A47,TRANSPOSE(#REF!),IB$2+2,FALSE),0)</f>
        <v>#REF!</v>
      </c>
      <c r="IC47" t="e" cm="1">
        <f t="array" ref="IC47">_xlfn.IFNA(VLOOKUP($A47,TRANSPOSE(#REF!),IC$2+2,FALSE),0)</f>
        <v>#REF!</v>
      </c>
      <c r="ID47" t="e" cm="1">
        <f t="array" ref="ID47">_xlfn.IFNA(VLOOKUP($A47,TRANSPOSE(#REF!),ID$2+2,FALSE),0)</f>
        <v>#REF!</v>
      </c>
      <c r="IE47" t="e" cm="1">
        <f t="array" ref="IE47">_xlfn.IFNA(VLOOKUP($A47,TRANSPOSE(#REF!),IE$2+2,FALSE),0)</f>
        <v>#REF!</v>
      </c>
      <c r="IF47" t="e" cm="1">
        <f t="array" ref="IF47">_xlfn.IFNA(VLOOKUP($A47,TRANSPOSE(#REF!),IF$2+2,FALSE),0)</f>
        <v>#REF!</v>
      </c>
      <c r="IG47" t="e" cm="1">
        <f t="array" ref="IG47">_xlfn.IFNA(VLOOKUP($A47,TRANSPOSE(#REF!),IG$2+2,FALSE),0)</f>
        <v>#REF!</v>
      </c>
      <c r="IH47" t="e" cm="1">
        <f t="array" ref="IH47">_xlfn.IFNA(VLOOKUP($A47,TRANSPOSE(#REF!),IH$2+2,FALSE),0)</f>
        <v>#REF!</v>
      </c>
      <c r="II47" t="e" cm="1">
        <f t="array" ref="II47">_xlfn.IFNA(VLOOKUP($A47,TRANSPOSE(#REF!),II$2+2,FALSE),0)</f>
        <v>#REF!</v>
      </c>
      <c r="IJ47" t="e" cm="1">
        <f t="array" ref="IJ47">_xlfn.IFNA(VLOOKUP($A47,TRANSPOSE(#REF!),IJ$2+2,FALSE),0)</f>
        <v>#REF!</v>
      </c>
      <c r="IK47" t="e" cm="1">
        <f t="array" ref="IK47">_xlfn.IFNA(VLOOKUP($A47,TRANSPOSE(#REF!),IK$2+2,FALSE),0)</f>
        <v>#REF!</v>
      </c>
      <c r="IL47" t="e" cm="1">
        <f t="array" ref="IL47">_xlfn.IFNA(VLOOKUP($A47,TRANSPOSE(#REF!),IL$2+2,FALSE),0)</f>
        <v>#REF!</v>
      </c>
      <c r="IM47" t="e" cm="1">
        <f t="array" ref="IM47">_xlfn.IFNA(VLOOKUP($A47,TRANSPOSE(#REF!),IM$2+2,FALSE),0)</f>
        <v>#REF!</v>
      </c>
      <c r="IN47" t="e" cm="1">
        <f t="array" ref="IN47">_xlfn.IFNA(VLOOKUP($A47,TRANSPOSE(#REF!),IN$2+2,FALSE),0)</f>
        <v>#REF!</v>
      </c>
      <c r="IO47" t="e" cm="1">
        <f t="array" ref="IO47">_xlfn.IFNA(VLOOKUP($A47,TRANSPOSE(#REF!),IO$2+2,FALSE),0)</f>
        <v>#REF!</v>
      </c>
      <c r="IP47" t="e" cm="1">
        <f t="array" ref="IP47">_xlfn.IFNA(VLOOKUP($A47,TRANSPOSE(#REF!),IP$2+2,FALSE),0)</f>
        <v>#REF!</v>
      </c>
      <c r="IQ47" t="e" cm="1">
        <f t="array" ref="IQ47">_xlfn.IFNA(VLOOKUP($A47,TRANSPOSE(#REF!),IQ$2+2,FALSE),0)</f>
        <v>#REF!</v>
      </c>
      <c r="IR47" t="e" cm="1">
        <f t="array" ref="IR47">_xlfn.IFNA(VLOOKUP($A47,TRANSPOSE(#REF!),IR$2+2,FALSE),0)</f>
        <v>#REF!</v>
      </c>
      <c r="IS47" t="e" cm="1">
        <f t="array" ref="IS47">_xlfn.IFNA(VLOOKUP($A47,TRANSPOSE(#REF!),IS$2+2,FALSE),0)</f>
        <v>#REF!</v>
      </c>
      <c r="IT47" t="e" cm="1">
        <f t="array" ref="IT47">_xlfn.IFNA(VLOOKUP($A47,TRANSPOSE(#REF!),IT$2+2,FALSE),0)</f>
        <v>#REF!</v>
      </c>
      <c r="IU47" t="e" cm="1">
        <f t="array" ref="IU47">_xlfn.IFNA(VLOOKUP($A47,TRANSPOSE(#REF!),IU$2+2,FALSE),0)</f>
        <v>#REF!</v>
      </c>
      <c r="IV47" t="e" cm="1">
        <f t="array" ref="IV47">_xlfn.IFNA(VLOOKUP($A47,TRANSPOSE(#REF!),IV$2+2,FALSE),0)</f>
        <v>#REF!</v>
      </c>
      <c r="IW47" t="e" cm="1">
        <f t="array" ref="IW47">_xlfn.IFNA(VLOOKUP($A47,TRANSPOSE(#REF!),IW$2+2,FALSE),0)</f>
        <v>#REF!</v>
      </c>
      <c r="IX47" t="e" cm="1">
        <f t="array" ref="IX47">_xlfn.IFNA(VLOOKUP($A47,TRANSPOSE(#REF!),IX$2+2,FALSE),0)</f>
        <v>#REF!</v>
      </c>
      <c r="IY47" t="e" cm="1">
        <f t="array" ref="IY47">_xlfn.IFNA(VLOOKUP($A47,TRANSPOSE(#REF!),IY$2+2,FALSE),0)</f>
        <v>#REF!</v>
      </c>
      <c r="IZ47" t="e" cm="1">
        <f t="array" ref="IZ47">_xlfn.IFNA(VLOOKUP($A47,TRANSPOSE(#REF!),IZ$2+2,FALSE),0)</f>
        <v>#REF!</v>
      </c>
      <c r="JA47" t="e" cm="1">
        <f t="array" ref="JA47">_xlfn.IFNA(VLOOKUP($A47,TRANSPOSE(#REF!),JA$2+2,FALSE),0)</f>
        <v>#REF!</v>
      </c>
      <c r="JB47" t="e" cm="1">
        <f t="array" ref="JB47">_xlfn.IFNA(VLOOKUP($A47,TRANSPOSE(#REF!),JB$2+2,FALSE),0)</f>
        <v>#REF!</v>
      </c>
      <c r="JC47" t="e" cm="1">
        <f t="array" ref="JC47">_xlfn.IFNA(VLOOKUP($A47,TRANSPOSE(#REF!),JC$2+2,FALSE),0)</f>
        <v>#REF!</v>
      </c>
      <c r="JD47" t="e" cm="1">
        <f t="array" ref="JD47">_xlfn.IFNA(VLOOKUP($A47,TRANSPOSE(#REF!),JD$2+2,FALSE),0)</f>
        <v>#REF!</v>
      </c>
      <c r="JE47" t="e" cm="1">
        <f t="array" ref="JE47">_xlfn.IFNA(VLOOKUP($A47,TRANSPOSE(#REF!),JE$2+2,FALSE),0)</f>
        <v>#REF!</v>
      </c>
      <c r="JF47" t="e" cm="1">
        <f t="array" ref="JF47">_xlfn.IFNA(VLOOKUP($A47,TRANSPOSE(#REF!),JF$2+2,FALSE),0)</f>
        <v>#REF!</v>
      </c>
      <c r="JG47" t="e" cm="1">
        <f t="array" ref="JG47">_xlfn.IFNA(VLOOKUP($A47,TRANSPOSE(#REF!),JG$2+2,FALSE),0)</f>
        <v>#REF!</v>
      </c>
      <c r="JH47" t="e" cm="1">
        <f t="array" ref="JH47">_xlfn.IFNA(VLOOKUP($A47,TRANSPOSE(#REF!),JH$2+2,FALSE),0)</f>
        <v>#REF!</v>
      </c>
      <c r="JI47" t="e" cm="1">
        <f t="array" ref="JI47">_xlfn.IFNA(VLOOKUP($A47,TRANSPOSE(#REF!),JI$2+2,FALSE),0)</f>
        <v>#REF!</v>
      </c>
      <c r="JJ47" t="e" cm="1">
        <f t="array" ref="JJ47">_xlfn.IFNA(VLOOKUP($A47,TRANSPOSE(#REF!),JJ$2+2,FALSE),0)</f>
        <v>#REF!</v>
      </c>
      <c r="JK47" t="e" cm="1">
        <f t="array" ref="JK47">_xlfn.IFNA(VLOOKUP($A47,TRANSPOSE(#REF!),JK$2+2,FALSE),0)</f>
        <v>#REF!</v>
      </c>
      <c r="JL47" t="e" cm="1">
        <f t="array" ref="JL47">_xlfn.IFNA(VLOOKUP($A47,TRANSPOSE(#REF!),JL$2+2,FALSE),0)</f>
        <v>#REF!</v>
      </c>
      <c r="JM47" t="e" cm="1">
        <f t="array" ref="JM47">_xlfn.IFNA(VLOOKUP($A47,TRANSPOSE(#REF!),JM$2+2,FALSE),0)</f>
        <v>#REF!</v>
      </c>
      <c r="JN47" t="e" cm="1">
        <f t="array" ref="JN47">_xlfn.IFNA(VLOOKUP($A47,TRANSPOSE(#REF!),JN$2+2,FALSE),0)</f>
        <v>#REF!</v>
      </c>
      <c r="JO47" t="e" cm="1">
        <f t="array" ref="JO47">_xlfn.IFNA(VLOOKUP($A47,TRANSPOSE(#REF!),JO$2+2,FALSE),0)</f>
        <v>#REF!</v>
      </c>
      <c r="JP47" t="e" cm="1">
        <f t="array" ref="JP47">_xlfn.IFNA(VLOOKUP($A47,TRANSPOSE(#REF!),JP$2+2,FALSE),0)</f>
        <v>#REF!</v>
      </c>
      <c r="JQ47" t="e" cm="1">
        <f t="array" ref="JQ47">_xlfn.IFNA(VLOOKUP($A47,TRANSPOSE(#REF!),JQ$2+2,FALSE),0)</f>
        <v>#REF!</v>
      </c>
      <c r="JR47" t="e" cm="1">
        <f t="array" ref="JR47">_xlfn.IFNA(VLOOKUP($A47,TRANSPOSE(#REF!),JR$2+2,FALSE),0)</f>
        <v>#REF!</v>
      </c>
      <c r="JS47" t="e" cm="1">
        <f t="array" ref="JS47">_xlfn.IFNA(VLOOKUP($A47,TRANSPOSE(#REF!),JS$2+2,FALSE),0)</f>
        <v>#REF!</v>
      </c>
      <c r="JT47" t="e" cm="1">
        <f t="array" ref="JT47">_xlfn.IFNA(VLOOKUP($A47,TRANSPOSE(#REF!),JT$2+2,FALSE),0)</f>
        <v>#REF!</v>
      </c>
      <c r="JU47" t="e" cm="1">
        <f t="array" ref="JU47">_xlfn.IFNA(VLOOKUP($A47,TRANSPOSE(#REF!),JU$2+2,FALSE),0)</f>
        <v>#REF!</v>
      </c>
      <c r="JV47" t="e" cm="1">
        <f t="array" ref="JV47">_xlfn.IFNA(VLOOKUP($A47,TRANSPOSE(#REF!),JV$2+2,FALSE),0)</f>
        <v>#REF!</v>
      </c>
      <c r="JW47" t="e" cm="1">
        <f t="array" ref="JW47">_xlfn.IFNA(VLOOKUP($A47,TRANSPOSE(#REF!),JW$2+2,FALSE),0)</f>
        <v>#REF!</v>
      </c>
      <c r="JX47" t="e" cm="1">
        <f t="array" ref="JX47">_xlfn.IFNA(VLOOKUP($A47,TRANSPOSE(#REF!),JX$2+2,FALSE),0)</f>
        <v>#REF!</v>
      </c>
      <c r="JY47" t="e" cm="1">
        <f t="array" ref="JY47">_xlfn.IFNA(VLOOKUP($A47,TRANSPOSE(#REF!),JY$2+2,FALSE),0)</f>
        <v>#REF!</v>
      </c>
      <c r="JZ47" t="e" cm="1">
        <f t="array" ref="JZ47">_xlfn.IFNA(VLOOKUP($A47,TRANSPOSE(#REF!),JZ$2+2,FALSE),0)</f>
        <v>#REF!</v>
      </c>
      <c r="KA47" t="e" cm="1">
        <f t="array" ref="KA47">_xlfn.IFNA(VLOOKUP($A47,TRANSPOSE(#REF!),KA$2+2,FALSE),0)</f>
        <v>#REF!</v>
      </c>
      <c r="KB47" t="e" cm="1">
        <f t="array" ref="KB47">_xlfn.IFNA(VLOOKUP($A47,TRANSPOSE(#REF!),KB$2+2,FALSE),0)</f>
        <v>#REF!</v>
      </c>
      <c r="KC47" t="e" cm="1">
        <f t="array" ref="KC47">_xlfn.IFNA(VLOOKUP($A47,TRANSPOSE(#REF!),KC$2+2,FALSE),0)</f>
        <v>#REF!</v>
      </c>
      <c r="KD47" t="e" cm="1">
        <f t="array" ref="KD47">_xlfn.IFNA(VLOOKUP($A47,TRANSPOSE(#REF!),KD$2+2,FALSE),0)</f>
        <v>#REF!</v>
      </c>
      <c r="KE47" t="e" cm="1">
        <f t="array" ref="KE47">_xlfn.IFNA(VLOOKUP($A47,TRANSPOSE(#REF!),KE$2+2,FALSE),0)</f>
        <v>#REF!</v>
      </c>
      <c r="KF47" t="e" cm="1">
        <f t="array" ref="KF47">_xlfn.IFNA(VLOOKUP($A47,TRANSPOSE(#REF!),KF$2+2,FALSE),0)</f>
        <v>#REF!</v>
      </c>
      <c r="KG47" t="e" cm="1">
        <f t="array" ref="KG47">_xlfn.IFNA(VLOOKUP($A47,TRANSPOSE(#REF!),KG$2+2,FALSE),0)</f>
        <v>#REF!</v>
      </c>
      <c r="KH47" t="e" cm="1">
        <f t="array" ref="KH47">_xlfn.IFNA(VLOOKUP($A47,TRANSPOSE(#REF!),KH$2+2,FALSE),0)</f>
        <v>#REF!</v>
      </c>
      <c r="KI47" t="e" cm="1">
        <f t="array" ref="KI47">_xlfn.IFNA(VLOOKUP($A47,TRANSPOSE(#REF!),KI$2+2,FALSE),0)</f>
        <v>#REF!</v>
      </c>
      <c r="KJ47" t="e" cm="1">
        <f t="array" ref="KJ47">_xlfn.IFNA(VLOOKUP($A47,TRANSPOSE(#REF!),KJ$2+2,FALSE),0)</f>
        <v>#REF!</v>
      </c>
      <c r="KK47" t="e" cm="1">
        <f t="array" ref="KK47">_xlfn.IFNA(VLOOKUP($A47,TRANSPOSE(#REF!),KK$2+2,FALSE),0)</f>
        <v>#REF!</v>
      </c>
      <c r="KL47" t="e" cm="1">
        <f t="array" ref="KL47">_xlfn.IFNA(VLOOKUP($A47,TRANSPOSE(#REF!),KL$2+2,FALSE),0)</f>
        <v>#REF!</v>
      </c>
      <c r="KM47" t="e" cm="1">
        <f t="array" ref="KM47">_xlfn.IFNA(VLOOKUP($A47,TRANSPOSE(#REF!),KM$2+2,FALSE),0)</f>
        <v>#REF!</v>
      </c>
      <c r="KN47" t="e" cm="1">
        <f t="array" ref="KN47">_xlfn.IFNA(VLOOKUP($A47,TRANSPOSE(#REF!),KN$2+2,FALSE),0)</f>
        <v>#REF!</v>
      </c>
      <c r="KO47" t="e" cm="1">
        <f t="array" ref="KO47">_xlfn.IFNA(VLOOKUP($A47,TRANSPOSE(#REF!),KO$2+2,FALSE),0)</f>
        <v>#REF!</v>
      </c>
      <c r="KP47" t="e" cm="1">
        <f t="array" ref="KP47">_xlfn.IFNA(VLOOKUP($A47,TRANSPOSE(#REF!),KP$2+2,FALSE),0)</f>
        <v>#REF!</v>
      </c>
      <c r="KQ47" t="e" cm="1">
        <f t="array" ref="KQ47">_xlfn.IFNA(VLOOKUP($A47,TRANSPOSE(#REF!),KQ$2+2,FALSE),0)</f>
        <v>#REF!</v>
      </c>
      <c r="KR47" t="e" cm="1">
        <f t="array" ref="KR47">_xlfn.IFNA(VLOOKUP($A47,TRANSPOSE(#REF!),KR$2+2,FALSE),0)</f>
        <v>#REF!</v>
      </c>
      <c r="KS47" t="e" cm="1">
        <f t="array" ref="KS47">_xlfn.IFNA(VLOOKUP($A47,TRANSPOSE(#REF!),KS$2+2,FALSE),0)</f>
        <v>#REF!</v>
      </c>
      <c r="KT47" t="e" cm="1">
        <f t="array" ref="KT47">_xlfn.IFNA(VLOOKUP($A47,TRANSPOSE(#REF!),KT$2+2,FALSE),0)</f>
        <v>#REF!</v>
      </c>
      <c r="KU47" t="e" cm="1">
        <f t="array" ref="KU47">_xlfn.IFNA(VLOOKUP($A47,TRANSPOSE(#REF!),KU$2+2,FALSE),0)</f>
        <v>#REF!</v>
      </c>
      <c r="KV47" t="e" cm="1">
        <f t="array" ref="KV47">_xlfn.IFNA(VLOOKUP($A47,TRANSPOSE(#REF!),KV$2+2,FALSE),0)</f>
        <v>#REF!</v>
      </c>
      <c r="KW47" t="e" cm="1">
        <f t="array" ref="KW47">_xlfn.IFNA(VLOOKUP($A47,TRANSPOSE(#REF!),KW$2+2,FALSE),0)</f>
        <v>#REF!</v>
      </c>
      <c r="KX47" t="e" cm="1">
        <f t="array" ref="KX47">_xlfn.IFNA(VLOOKUP($A47,TRANSPOSE(#REF!),KX$2+2,FALSE),0)</f>
        <v>#REF!</v>
      </c>
      <c r="KY47" t="e" cm="1">
        <f t="array" ref="KY47">_xlfn.IFNA(VLOOKUP($A47,TRANSPOSE(#REF!),KY$2+2,FALSE),0)</f>
        <v>#REF!</v>
      </c>
      <c r="KZ47" t="e" cm="1">
        <f t="array" ref="KZ47">_xlfn.IFNA(VLOOKUP($A47,TRANSPOSE(#REF!),KZ$2+2,FALSE),0)</f>
        <v>#REF!</v>
      </c>
      <c r="LA47" t="e" cm="1">
        <f t="array" ref="LA47">_xlfn.IFNA(VLOOKUP($A47,TRANSPOSE(#REF!),LA$2+2,FALSE),0)</f>
        <v>#REF!</v>
      </c>
      <c r="LB47" t="e" cm="1">
        <f t="array" ref="LB47">_xlfn.IFNA(VLOOKUP($A47,TRANSPOSE(#REF!),LB$2+2,FALSE),0)</f>
        <v>#REF!</v>
      </c>
      <c r="LC47" t="e" cm="1">
        <f t="array" ref="LC47">_xlfn.IFNA(VLOOKUP($A47,TRANSPOSE(#REF!),LC$2+2,FALSE),0)</f>
        <v>#REF!</v>
      </c>
      <c r="LD47" t="e" cm="1">
        <f t="array" ref="LD47">_xlfn.IFNA(VLOOKUP($A47,TRANSPOSE(#REF!),LD$2+2,FALSE),0)</f>
        <v>#REF!</v>
      </c>
      <c r="LE47" t="e" cm="1">
        <f t="array" ref="LE47">_xlfn.IFNA(VLOOKUP($A47,TRANSPOSE(#REF!),LE$2+2,FALSE),0)</f>
        <v>#REF!</v>
      </c>
      <c r="LF47" t="e" cm="1">
        <f t="array" ref="LF47">_xlfn.IFNA(VLOOKUP($A47,TRANSPOSE(#REF!),LF$2+2,FALSE),0)</f>
        <v>#REF!</v>
      </c>
      <c r="LG47" t="e" cm="1">
        <f t="array" ref="LG47">_xlfn.IFNA(VLOOKUP($A47,TRANSPOSE(#REF!),LG$2+2,FALSE),0)</f>
        <v>#REF!</v>
      </c>
      <c r="LH47" t="e" cm="1">
        <f t="array" ref="LH47">_xlfn.IFNA(VLOOKUP($A47,TRANSPOSE(#REF!),LH$2+2,FALSE),0)</f>
        <v>#REF!</v>
      </c>
      <c r="LI47" t="e" cm="1">
        <f t="array" ref="LI47">_xlfn.IFNA(VLOOKUP($A47,TRANSPOSE(#REF!),LI$2+2,FALSE),0)</f>
        <v>#REF!</v>
      </c>
      <c r="LJ47" t="e" cm="1">
        <f t="array" ref="LJ47">_xlfn.IFNA(VLOOKUP($A47,TRANSPOSE(#REF!),LJ$2+2,FALSE),0)</f>
        <v>#REF!</v>
      </c>
      <c r="LK47" t="e" cm="1">
        <f t="array" ref="LK47">_xlfn.IFNA(VLOOKUP($A47,TRANSPOSE(#REF!),LK$2+2,FALSE),0)</f>
        <v>#REF!</v>
      </c>
      <c r="LL47" t="e" cm="1">
        <f t="array" ref="LL47">_xlfn.IFNA(VLOOKUP($A47,TRANSPOSE(#REF!),LL$2+2,FALSE),0)</f>
        <v>#REF!</v>
      </c>
      <c r="LM47" t="e" cm="1">
        <f t="array" ref="LM47">_xlfn.IFNA(VLOOKUP($A47,TRANSPOSE(#REF!),LM$2+2,FALSE),0)</f>
        <v>#REF!</v>
      </c>
      <c r="LN47" t="e" cm="1">
        <f t="array" ref="LN47">_xlfn.IFNA(VLOOKUP($A47,TRANSPOSE(#REF!),LN$2+2,FALSE),0)</f>
        <v>#REF!</v>
      </c>
      <c r="LO47" t="e" cm="1">
        <f t="array" ref="LO47">_xlfn.IFNA(VLOOKUP($A47,TRANSPOSE(#REF!),LO$2+2,FALSE),0)</f>
        <v>#REF!</v>
      </c>
      <c r="LP47" t="e" cm="1">
        <f t="array" ref="LP47">_xlfn.IFNA(VLOOKUP($A47,TRANSPOSE(#REF!),LP$2+2,FALSE),0)</f>
        <v>#REF!</v>
      </c>
      <c r="LQ47" t="e" cm="1">
        <f t="array" ref="LQ47">_xlfn.IFNA(VLOOKUP($A47,TRANSPOSE(#REF!),LQ$2+2,FALSE),0)</f>
        <v>#REF!</v>
      </c>
      <c r="LR47" t="e" cm="1">
        <f t="array" ref="LR47">_xlfn.IFNA(VLOOKUP($A47,TRANSPOSE(#REF!),LR$2+2,FALSE),0)</f>
        <v>#REF!</v>
      </c>
      <c r="LS47" t="e" cm="1">
        <f t="array" ref="LS47">_xlfn.IFNA(VLOOKUP($A47,TRANSPOSE(#REF!),LS$2+2,FALSE),0)</f>
        <v>#REF!</v>
      </c>
      <c r="LT47" t="e" cm="1">
        <f t="array" ref="LT47">_xlfn.IFNA(VLOOKUP($A47,TRANSPOSE(#REF!),LT$2+2,FALSE),0)</f>
        <v>#REF!</v>
      </c>
      <c r="LU47" t="e" cm="1">
        <f t="array" ref="LU47">_xlfn.IFNA(VLOOKUP($A47,TRANSPOSE(#REF!),LU$2+2,FALSE),0)</f>
        <v>#REF!</v>
      </c>
      <c r="LV47" t="e" cm="1">
        <f t="array" ref="LV47">_xlfn.IFNA(VLOOKUP($A47,TRANSPOSE(#REF!),LV$2+2,FALSE),0)</f>
        <v>#REF!</v>
      </c>
      <c r="LW47" t="e" cm="1">
        <f t="array" ref="LW47">_xlfn.IFNA(VLOOKUP($A47,TRANSPOSE(#REF!),LW$2+2,FALSE),0)</f>
        <v>#REF!</v>
      </c>
      <c r="LX47" t="e" cm="1">
        <f t="array" ref="LX47">_xlfn.IFNA(VLOOKUP($A47,TRANSPOSE(#REF!),LX$2+2,FALSE),0)</f>
        <v>#REF!</v>
      </c>
      <c r="LY47" t="e" cm="1">
        <f t="array" ref="LY47">_xlfn.IFNA(VLOOKUP($A47,TRANSPOSE(#REF!),LY$2+2,FALSE),0)</f>
        <v>#REF!</v>
      </c>
      <c r="LZ47" t="e" cm="1">
        <f t="array" ref="LZ47">_xlfn.IFNA(VLOOKUP($A47,TRANSPOSE(#REF!),LZ$2+2,FALSE),0)</f>
        <v>#REF!</v>
      </c>
      <c r="MA47" t="e" cm="1">
        <f t="array" ref="MA47">_xlfn.IFNA(VLOOKUP($A47,TRANSPOSE(#REF!),MA$2+2,FALSE),0)</f>
        <v>#REF!</v>
      </c>
      <c r="MB47" t="e" cm="1">
        <f t="array" ref="MB47">_xlfn.IFNA(VLOOKUP($A47,TRANSPOSE(#REF!),MB$2+2,FALSE),0)</f>
        <v>#REF!</v>
      </c>
      <c r="MC47" t="e" cm="1">
        <f t="array" ref="MC47">_xlfn.IFNA(VLOOKUP($A47,TRANSPOSE(#REF!),MC$2+2,FALSE),0)</f>
        <v>#REF!</v>
      </c>
      <c r="MD47" t="e" cm="1">
        <f t="array" ref="MD47">_xlfn.IFNA(VLOOKUP($A47,TRANSPOSE(#REF!),MD$2+2,FALSE),0)</f>
        <v>#REF!</v>
      </c>
      <c r="ME47" t="e" cm="1">
        <f t="array" ref="ME47">_xlfn.IFNA(VLOOKUP($A47,TRANSPOSE(#REF!),ME$2+2,FALSE),0)</f>
        <v>#REF!</v>
      </c>
      <c r="MF47" t="e" cm="1">
        <f t="array" ref="MF47">_xlfn.IFNA(VLOOKUP($A47,TRANSPOSE(#REF!),MF$2+2,FALSE),0)</f>
        <v>#REF!</v>
      </c>
      <c r="MG47" t="e" cm="1">
        <f t="array" ref="MG47">_xlfn.IFNA(VLOOKUP($A47,TRANSPOSE(#REF!),MG$2+2,FALSE),0)</f>
        <v>#REF!</v>
      </c>
      <c r="MH47" t="e" cm="1">
        <f t="array" ref="MH47">_xlfn.IFNA(VLOOKUP($A47,TRANSPOSE(#REF!),MH$2+2,FALSE),0)</f>
        <v>#REF!</v>
      </c>
      <c r="MI47" t="e" cm="1">
        <f t="array" ref="MI47">_xlfn.IFNA(VLOOKUP($A47,TRANSPOSE(#REF!),MI$2+2,FALSE),0)</f>
        <v>#REF!</v>
      </c>
      <c r="MJ47" t="e" cm="1">
        <f t="array" ref="MJ47">_xlfn.IFNA(VLOOKUP($A47,TRANSPOSE(#REF!),MJ$2+2,FALSE),0)</f>
        <v>#REF!</v>
      </c>
      <c r="MK47" t="e" cm="1">
        <f t="array" ref="MK47">_xlfn.IFNA(VLOOKUP($A47,TRANSPOSE(#REF!),MK$2+2,FALSE),0)</f>
        <v>#REF!</v>
      </c>
      <c r="ML47" t="e" cm="1">
        <f t="array" ref="ML47">_xlfn.IFNA(VLOOKUP($A47,TRANSPOSE(#REF!),ML$2+2,FALSE),0)</f>
        <v>#REF!</v>
      </c>
      <c r="MM47" t="e" cm="1">
        <f t="array" ref="MM47">_xlfn.IFNA(VLOOKUP($A47,TRANSPOSE(#REF!),MM$2+2,FALSE),0)</f>
        <v>#REF!</v>
      </c>
      <c r="MN47" t="e" cm="1">
        <f t="array" ref="MN47">_xlfn.IFNA(VLOOKUP($A47,TRANSPOSE(#REF!),MN$2+2,FALSE),0)</f>
        <v>#REF!</v>
      </c>
      <c r="MO47" t="e" cm="1">
        <f t="array" ref="MO47">_xlfn.IFNA(VLOOKUP($A47,TRANSPOSE(#REF!),MO$2+2,FALSE),0)</f>
        <v>#REF!</v>
      </c>
      <c r="MP47" t="e" cm="1">
        <f t="array" ref="MP47">_xlfn.IFNA(VLOOKUP($A47,TRANSPOSE(#REF!),MP$2+2,FALSE),0)</f>
        <v>#REF!</v>
      </c>
      <c r="MQ47" t="e" cm="1">
        <f t="array" ref="MQ47">_xlfn.IFNA(VLOOKUP($A47,TRANSPOSE(#REF!),MQ$2+2,FALSE),0)</f>
        <v>#REF!</v>
      </c>
      <c r="MR47" t="e" cm="1">
        <f t="array" ref="MR47">_xlfn.IFNA(VLOOKUP($A47,TRANSPOSE(#REF!),MR$2+2,FALSE),0)</f>
        <v>#REF!</v>
      </c>
      <c r="MS47" t="e" cm="1">
        <f t="array" ref="MS47">_xlfn.IFNA(VLOOKUP($A47,TRANSPOSE(#REF!),MS$2+2,FALSE),0)</f>
        <v>#REF!</v>
      </c>
      <c r="MT47" t="e" cm="1">
        <f t="array" ref="MT47">_xlfn.IFNA(VLOOKUP($A47,TRANSPOSE(#REF!),MT$2+2,FALSE),0)</f>
        <v>#REF!</v>
      </c>
      <c r="MU47" t="e" cm="1">
        <f t="array" ref="MU47">_xlfn.IFNA(VLOOKUP($A47,TRANSPOSE(#REF!),MU$2+2,FALSE),0)</f>
        <v>#REF!</v>
      </c>
      <c r="MV47" t="e" cm="1">
        <f t="array" ref="MV47">_xlfn.IFNA(VLOOKUP($A47,TRANSPOSE(#REF!),MV$2+2,FALSE),0)</f>
        <v>#REF!</v>
      </c>
      <c r="MW47" t="e" cm="1">
        <f t="array" ref="MW47">_xlfn.IFNA(VLOOKUP($A47,TRANSPOSE(#REF!),MW$2+2,FALSE),0)</f>
        <v>#REF!</v>
      </c>
      <c r="MX47" t="e" cm="1">
        <f t="array" ref="MX47">_xlfn.IFNA(VLOOKUP($A47,TRANSPOSE(#REF!),MX$2+2,FALSE),0)</f>
        <v>#REF!</v>
      </c>
      <c r="MY47" t="e" cm="1">
        <f t="array" ref="MY47">_xlfn.IFNA(VLOOKUP($A47,TRANSPOSE(#REF!),MY$2+2,FALSE),0)</f>
        <v>#REF!</v>
      </c>
      <c r="MZ47" t="e" cm="1">
        <f t="array" ref="MZ47">_xlfn.IFNA(VLOOKUP($A47,TRANSPOSE(#REF!),MZ$2+2,FALSE),0)</f>
        <v>#REF!</v>
      </c>
      <c r="NA47" t="e" cm="1">
        <f t="array" ref="NA47">_xlfn.IFNA(VLOOKUP($A47,TRANSPOSE(#REF!),NA$2+2,FALSE),0)</f>
        <v>#REF!</v>
      </c>
      <c r="NB47" t="e" cm="1">
        <f t="array" ref="NB47">_xlfn.IFNA(VLOOKUP($A47,TRANSPOSE(#REF!),NB$2+2,FALSE),0)</f>
        <v>#REF!</v>
      </c>
      <c r="NC47" t="e" cm="1">
        <f t="array" ref="NC47">_xlfn.IFNA(VLOOKUP($A47,TRANSPOSE(#REF!),NC$2+2,FALSE),0)</f>
        <v>#REF!</v>
      </c>
      <c r="ND47" t="e" cm="1">
        <f t="array" ref="ND47">_xlfn.IFNA(VLOOKUP($A47,TRANSPOSE(#REF!),ND$2+2,FALSE),0)</f>
        <v>#REF!</v>
      </c>
      <c r="NE47" t="e" cm="1">
        <f t="array" ref="NE47">_xlfn.IFNA(VLOOKUP($A47,TRANSPOSE(#REF!),NE$2+2,FALSE),0)</f>
        <v>#REF!</v>
      </c>
      <c r="NF47" t="e" cm="1">
        <f t="array" ref="NF47">_xlfn.IFNA(VLOOKUP($A47,TRANSPOSE(#REF!),NF$2+2,FALSE),0)</f>
        <v>#REF!</v>
      </c>
      <c r="NG47" t="e" cm="1">
        <f t="array" ref="NG47">_xlfn.IFNA(VLOOKUP($A47,TRANSPOSE(#REF!),NG$2+2,FALSE),0)</f>
        <v>#REF!</v>
      </c>
      <c r="NH47" t="e" cm="1">
        <f t="array" ref="NH47">_xlfn.IFNA(VLOOKUP($A47,TRANSPOSE(#REF!),NH$2+2,FALSE),0)</f>
        <v>#REF!</v>
      </c>
      <c r="NI47" t="e" cm="1">
        <f t="array" ref="NI47">_xlfn.IFNA(VLOOKUP($A47,TRANSPOSE(#REF!),NI$2+2,FALSE),0)</f>
        <v>#REF!</v>
      </c>
      <c r="NJ47" t="e" cm="1">
        <f t="array" ref="NJ47">_xlfn.IFNA(VLOOKUP($A47,TRANSPOSE(#REF!),NJ$2+2,FALSE),0)</f>
        <v>#REF!</v>
      </c>
      <c r="NL47" t="e">
        <f t="shared" si="0"/>
        <v>#REF!</v>
      </c>
      <c r="NM47" t="e">
        <f t="shared" si="1"/>
        <v>#REF!</v>
      </c>
    </row>
    <row r="48" spans="1:377" x14ac:dyDescent="0.3">
      <c r="A48" t="str">
        <v>PDE02_13</v>
      </c>
      <c r="B48" t="str">
        <v>Elektriciteit</v>
      </c>
      <c r="C48" t="str">
        <v>Conversion</v>
      </c>
      <c r="D48" t="str">
        <v>Power DE</v>
      </c>
      <c r="E48" t="str">
        <v>Generation</v>
      </c>
      <c r="F48" t="str">
        <v>Electricity DE</v>
      </c>
      <c r="G48" t="str">
        <v>Electricity from Geothermal - Power DE</v>
      </c>
      <c r="H48" t="str">
        <v>[GW]</v>
      </c>
      <c r="I48">
        <f>_xlfn.IFNA(VLOOKUP(A48,'[1]PASTE Cap_Investment'!A:B,2,FALSE),0)</f>
        <v>0</v>
      </c>
      <c r="J48" t="e" cm="1">
        <f t="array" ref="J48">_xlfn.IFNA(VLOOKUP($A48,TRANSPOSE(#REF!),J$2+2,FALSE),0)</f>
        <v>#REF!</v>
      </c>
      <c r="K48" t="e" cm="1">
        <f t="array" ref="K48">_xlfn.IFNA(VLOOKUP($A48,TRANSPOSE(#REF!),K$2+2,FALSE),0)</f>
        <v>#REF!</v>
      </c>
      <c r="L48" t="e" cm="1">
        <f t="array" ref="L48">_xlfn.IFNA(VLOOKUP($A48,TRANSPOSE(#REF!),L$2+2,FALSE),0)</f>
        <v>#REF!</v>
      </c>
      <c r="M48" t="e" cm="1">
        <f t="array" ref="M48">_xlfn.IFNA(VLOOKUP($A48,TRANSPOSE(#REF!),M$2+2,FALSE),0)</f>
        <v>#REF!</v>
      </c>
      <c r="N48" t="e" cm="1">
        <f t="array" ref="N48">_xlfn.IFNA(VLOOKUP($A48,TRANSPOSE(#REF!),N$2+2,FALSE),0)</f>
        <v>#REF!</v>
      </c>
      <c r="O48" t="e" cm="1">
        <f t="array" ref="O48">_xlfn.IFNA(VLOOKUP($A48,TRANSPOSE(#REF!),O$2+2,FALSE),0)</f>
        <v>#REF!</v>
      </c>
      <c r="P48" t="e" cm="1">
        <f t="array" ref="P48">_xlfn.IFNA(VLOOKUP($A48,TRANSPOSE(#REF!),P$2+2,FALSE),0)</f>
        <v>#REF!</v>
      </c>
      <c r="Q48" t="e" cm="1">
        <f t="array" ref="Q48">_xlfn.IFNA(VLOOKUP($A48,TRANSPOSE(#REF!),Q$2+2,FALSE),0)</f>
        <v>#REF!</v>
      </c>
      <c r="R48" t="e" cm="1">
        <f t="array" ref="R48">_xlfn.IFNA(VLOOKUP($A48,TRANSPOSE(#REF!),R$2+2,FALSE),0)</f>
        <v>#REF!</v>
      </c>
      <c r="S48" t="e" cm="1">
        <f t="array" ref="S48">_xlfn.IFNA(VLOOKUP($A48,TRANSPOSE(#REF!),S$2+2,FALSE),0)</f>
        <v>#REF!</v>
      </c>
      <c r="T48" t="e" cm="1">
        <f t="array" ref="T48">_xlfn.IFNA(VLOOKUP($A48,TRANSPOSE(#REF!),T$2+2,FALSE),0)</f>
        <v>#REF!</v>
      </c>
      <c r="U48" t="e" cm="1">
        <f t="array" ref="U48">_xlfn.IFNA(VLOOKUP($A48,TRANSPOSE(#REF!),U$2+2,FALSE),0)</f>
        <v>#REF!</v>
      </c>
      <c r="V48" t="e" cm="1">
        <f t="array" ref="V48">_xlfn.IFNA(VLOOKUP($A48,TRANSPOSE(#REF!),V$2+2,FALSE),0)</f>
        <v>#REF!</v>
      </c>
      <c r="W48" t="e" cm="1">
        <f t="array" ref="W48">_xlfn.IFNA(VLOOKUP($A48,TRANSPOSE(#REF!),W$2+2,FALSE),0)</f>
        <v>#REF!</v>
      </c>
      <c r="X48" t="e" cm="1">
        <f t="array" ref="X48">_xlfn.IFNA(VLOOKUP($A48,TRANSPOSE(#REF!),X$2+2,FALSE),0)</f>
        <v>#REF!</v>
      </c>
      <c r="Y48" t="e" cm="1">
        <f t="array" ref="Y48">_xlfn.IFNA(VLOOKUP($A48,TRANSPOSE(#REF!),Y$2+2,FALSE),0)</f>
        <v>#REF!</v>
      </c>
      <c r="Z48" t="e" cm="1">
        <f t="array" ref="Z48">_xlfn.IFNA(VLOOKUP($A48,TRANSPOSE(#REF!),Z$2+2,FALSE),0)</f>
        <v>#REF!</v>
      </c>
      <c r="AA48" t="e" cm="1">
        <f t="array" ref="AA48">_xlfn.IFNA(VLOOKUP($A48,TRANSPOSE(#REF!),AA$2+2,FALSE),0)</f>
        <v>#REF!</v>
      </c>
      <c r="AB48" t="e" cm="1">
        <f t="array" ref="AB48">_xlfn.IFNA(VLOOKUP($A48,TRANSPOSE(#REF!),AB$2+2,FALSE),0)</f>
        <v>#REF!</v>
      </c>
      <c r="AC48" t="e" cm="1">
        <f t="array" ref="AC48">_xlfn.IFNA(VLOOKUP($A48,TRANSPOSE(#REF!),AC$2+2,FALSE),0)</f>
        <v>#REF!</v>
      </c>
      <c r="AD48" t="e" cm="1">
        <f t="array" ref="AD48">_xlfn.IFNA(VLOOKUP($A48,TRANSPOSE(#REF!),AD$2+2,FALSE),0)</f>
        <v>#REF!</v>
      </c>
      <c r="AE48" t="e" cm="1">
        <f t="array" ref="AE48">_xlfn.IFNA(VLOOKUP($A48,TRANSPOSE(#REF!),AE$2+2,FALSE),0)</f>
        <v>#REF!</v>
      </c>
      <c r="AF48" t="e" cm="1">
        <f t="array" ref="AF48">_xlfn.IFNA(VLOOKUP($A48,TRANSPOSE(#REF!),AF$2+2,FALSE),0)</f>
        <v>#REF!</v>
      </c>
      <c r="AG48" t="e" cm="1">
        <f t="array" ref="AG48">_xlfn.IFNA(VLOOKUP($A48,TRANSPOSE(#REF!),AG$2+2,FALSE),0)</f>
        <v>#REF!</v>
      </c>
      <c r="AH48" t="e" cm="1">
        <f t="array" ref="AH48">_xlfn.IFNA(VLOOKUP($A48,TRANSPOSE(#REF!),AH$2+2,FALSE),0)</f>
        <v>#REF!</v>
      </c>
      <c r="AI48" t="e" cm="1">
        <f t="array" ref="AI48">_xlfn.IFNA(VLOOKUP($A48,TRANSPOSE(#REF!),AI$2+2,FALSE),0)</f>
        <v>#REF!</v>
      </c>
      <c r="AJ48" t="e" cm="1">
        <f t="array" ref="AJ48">_xlfn.IFNA(VLOOKUP($A48,TRANSPOSE(#REF!),AJ$2+2,FALSE),0)</f>
        <v>#REF!</v>
      </c>
      <c r="AK48" t="e" cm="1">
        <f t="array" ref="AK48">_xlfn.IFNA(VLOOKUP($A48,TRANSPOSE(#REF!),AK$2+2,FALSE),0)</f>
        <v>#REF!</v>
      </c>
      <c r="AL48" t="e" cm="1">
        <f t="array" ref="AL48">_xlfn.IFNA(VLOOKUP($A48,TRANSPOSE(#REF!),AL$2+2,FALSE),0)</f>
        <v>#REF!</v>
      </c>
      <c r="AM48" t="e" cm="1">
        <f t="array" ref="AM48">_xlfn.IFNA(VLOOKUP($A48,TRANSPOSE(#REF!),AM$2+2,FALSE),0)</f>
        <v>#REF!</v>
      </c>
      <c r="AN48" t="e" cm="1">
        <f t="array" ref="AN48">_xlfn.IFNA(VLOOKUP($A48,TRANSPOSE(#REF!),AN$2+2,FALSE),0)</f>
        <v>#REF!</v>
      </c>
      <c r="AO48" t="e" cm="1">
        <f t="array" ref="AO48">_xlfn.IFNA(VLOOKUP($A48,TRANSPOSE(#REF!),AO$2+2,FALSE),0)</f>
        <v>#REF!</v>
      </c>
      <c r="AP48" t="e" cm="1">
        <f t="array" ref="AP48">_xlfn.IFNA(VLOOKUP($A48,TRANSPOSE(#REF!),AP$2+2,FALSE),0)</f>
        <v>#REF!</v>
      </c>
      <c r="AQ48" t="e" cm="1">
        <f t="array" ref="AQ48">_xlfn.IFNA(VLOOKUP($A48,TRANSPOSE(#REF!),AQ$2+2,FALSE),0)</f>
        <v>#REF!</v>
      </c>
      <c r="AR48" t="e" cm="1">
        <f t="array" ref="AR48">_xlfn.IFNA(VLOOKUP($A48,TRANSPOSE(#REF!),AR$2+2,FALSE),0)</f>
        <v>#REF!</v>
      </c>
      <c r="AS48" t="e" cm="1">
        <f t="array" ref="AS48">_xlfn.IFNA(VLOOKUP($A48,TRANSPOSE(#REF!),AS$2+2,FALSE),0)</f>
        <v>#REF!</v>
      </c>
      <c r="AT48" t="e" cm="1">
        <f t="array" ref="AT48">_xlfn.IFNA(VLOOKUP($A48,TRANSPOSE(#REF!),AT$2+2,FALSE),0)</f>
        <v>#REF!</v>
      </c>
      <c r="AU48" t="e" cm="1">
        <f t="array" ref="AU48">_xlfn.IFNA(VLOOKUP($A48,TRANSPOSE(#REF!),AU$2+2,FALSE),0)</f>
        <v>#REF!</v>
      </c>
      <c r="AV48" t="e" cm="1">
        <f t="array" ref="AV48">_xlfn.IFNA(VLOOKUP($A48,TRANSPOSE(#REF!),AV$2+2,FALSE),0)</f>
        <v>#REF!</v>
      </c>
      <c r="AW48" t="e" cm="1">
        <f t="array" ref="AW48">_xlfn.IFNA(VLOOKUP($A48,TRANSPOSE(#REF!),AW$2+2,FALSE),0)</f>
        <v>#REF!</v>
      </c>
      <c r="AX48" t="e" cm="1">
        <f t="array" ref="AX48">_xlfn.IFNA(VLOOKUP($A48,TRANSPOSE(#REF!),AX$2+2,FALSE),0)</f>
        <v>#REF!</v>
      </c>
      <c r="AY48" t="e" cm="1">
        <f t="array" ref="AY48">_xlfn.IFNA(VLOOKUP($A48,TRANSPOSE(#REF!),AY$2+2,FALSE),0)</f>
        <v>#REF!</v>
      </c>
      <c r="AZ48" t="e" cm="1">
        <f t="array" ref="AZ48">_xlfn.IFNA(VLOOKUP($A48,TRANSPOSE(#REF!),AZ$2+2,FALSE),0)</f>
        <v>#REF!</v>
      </c>
      <c r="BA48" t="e" cm="1">
        <f t="array" ref="BA48">_xlfn.IFNA(VLOOKUP($A48,TRANSPOSE(#REF!),BA$2+2,FALSE),0)</f>
        <v>#REF!</v>
      </c>
      <c r="BB48" t="e" cm="1">
        <f t="array" ref="BB48">_xlfn.IFNA(VLOOKUP($A48,TRANSPOSE(#REF!),BB$2+2,FALSE),0)</f>
        <v>#REF!</v>
      </c>
      <c r="BC48" t="e" cm="1">
        <f t="array" ref="BC48">_xlfn.IFNA(VLOOKUP($A48,TRANSPOSE(#REF!),BC$2+2,FALSE),0)</f>
        <v>#REF!</v>
      </c>
      <c r="BD48" t="e" cm="1">
        <f t="array" ref="BD48">_xlfn.IFNA(VLOOKUP($A48,TRANSPOSE(#REF!),BD$2+2,FALSE),0)</f>
        <v>#REF!</v>
      </c>
      <c r="BE48" t="e" cm="1">
        <f t="array" ref="BE48">_xlfn.IFNA(VLOOKUP($A48,TRANSPOSE(#REF!),BE$2+2,FALSE),0)</f>
        <v>#REF!</v>
      </c>
      <c r="BF48" t="e" cm="1">
        <f t="array" ref="BF48">_xlfn.IFNA(VLOOKUP($A48,TRANSPOSE(#REF!),BF$2+2,FALSE),0)</f>
        <v>#REF!</v>
      </c>
      <c r="BG48" t="e" cm="1">
        <f t="array" ref="BG48">_xlfn.IFNA(VLOOKUP($A48,TRANSPOSE(#REF!),BG$2+2,FALSE),0)</f>
        <v>#REF!</v>
      </c>
      <c r="BH48" t="e" cm="1">
        <f t="array" ref="BH48">_xlfn.IFNA(VLOOKUP($A48,TRANSPOSE(#REF!),BH$2+2,FALSE),0)</f>
        <v>#REF!</v>
      </c>
      <c r="BI48" t="e" cm="1">
        <f t="array" ref="BI48">_xlfn.IFNA(VLOOKUP($A48,TRANSPOSE(#REF!),BI$2+2,FALSE),0)</f>
        <v>#REF!</v>
      </c>
      <c r="BJ48" t="e" cm="1">
        <f t="array" ref="BJ48">_xlfn.IFNA(VLOOKUP($A48,TRANSPOSE(#REF!),BJ$2+2,FALSE),0)</f>
        <v>#REF!</v>
      </c>
      <c r="BK48" t="e" cm="1">
        <f t="array" ref="BK48">_xlfn.IFNA(VLOOKUP($A48,TRANSPOSE(#REF!),BK$2+2,FALSE),0)</f>
        <v>#REF!</v>
      </c>
      <c r="BL48" t="e" cm="1">
        <f t="array" ref="BL48">_xlfn.IFNA(VLOOKUP($A48,TRANSPOSE(#REF!),BL$2+2,FALSE),0)</f>
        <v>#REF!</v>
      </c>
      <c r="BM48" t="e" cm="1">
        <f t="array" ref="BM48">_xlfn.IFNA(VLOOKUP($A48,TRANSPOSE(#REF!),BM$2+2,FALSE),0)</f>
        <v>#REF!</v>
      </c>
      <c r="BN48" t="e" cm="1">
        <f t="array" ref="BN48">_xlfn.IFNA(VLOOKUP($A48,TRANSPOSE(#REF!),BN$2+2,FALSE),0)</f>
        <v>#REF!</v>
      </c>
      <c r="BO48" t="e" cm="1">
        <f t="array" ref="BO48">_xlfn.IFNA(VLOOKUP($A48,TRANSPOSE(#REF!),BO$2+2,FALSE),0)</f>
        <v>#REF!</v>
      </c>
      <c r="BP48" t="e" cm="1">
        <f t="array" ref="BP48">_xlfn.IFNA(VLOOKUP($A48,TRANSPOSE(#REF!),BP$2+2,FALSE),0)</f>
        <v>#REF!</v>
      </c>
      <c r="BQ48" t="e" cm="1">
        <f t="array" ref="BQ48">_xlfn.IFNA(VLOOKUP($A48,TRANSPOSE(#REF!),BQ$2+2,FALSE),0)</f>
        <v>#REF!</v>
      </c>
      <c r="BR48" t="e" cm="1">
        <f t="array" ref="BR48">_xlfn.IFNA(VLOOKUP($A48,TRANSPOSE(#REF!),BR$2+2,FALSE),0)</f>
        <v>#REF!</v>
      </c>
      <c r="BS48" t="e" cm="1">
        <f t="array" ref="BS48">_xlfn.IFNA(VLOOKUP($A48,TRANSPOSE(#REF!),BS$2+2,FALSE),0)</f>
        <v>#REF!</v>
      </c>
      <c r="BT48" t="e" cm="1">
        <f t="array" ref="BT48">_xlfn.IFNA(VLOOKUP($A48,TRANSPOSE(#REF!),BT$2+2,FALSE),0)</f>
        <v>#REF!</v>
      </c>
      <c r="BU48" t="e" cm="1">
        <f t="array" ref="BU48">_xlfn.IFNA(VLOOKUP($A48,TRANSPOSE(#REF!),BU$2+2,FALSE),0)</f>
        <v>#REF!</v>
      </c>
      <c r="BV48" t="e" cm="1">
        <f t="array" ref="BV48">_xlfn.IFNA(VLOOKUP($A48,TRANSPOSE(#REF!),BV$2+2,FALSE),0)</f>
        <v>#REF!</v>
      </c>
      <c r="BW48" t="e" cm="1">
        <f t="array" ref="BW48">_xlfn.IFNA(VLOOKUP($A48,TRANSPOSE(#REF!),BW$2+2,FALSE),0)</f>
        <v>#REF!</v>
      </c>
      <c r="BX48" t="e" cm="1">
        <f t="array" ref="BX48">_xlfn.IFNA(VLOOKUP($A48,TRANSPOSE(#REF!),BX$2+2,FALSE),0)</f>
        <v>#REF!</v>
      </c>
      <c r="BY48" t="e" cm="1">
        <f t="array" ref="BY48">_xlfn.IFNA(VLOOKUP($A48,TRANSPOSE(#REF!),BY$2+2,FALSE),0)</f>
        <v>#REF!</v>
      </c>
      <c r="BZ48" t="e" cm="1">
        <f t="array" ref="BZ48">_xlfn.IFNA(VLOOKUP($A48,TRANSPOSE(#REF!),BZ$2+2,FALSE),0)</f>
        <v>#REF!</v>
      </c>
      <c r="CA48" t="e" cm="1">
        <f t="array" ref="CA48">_xlfn.IFNA(VLOOKUP($A48,TRANSPOSE(#REF!),CA$2+2,FALSE),0)</f>
        <v>#REF!</v>
      </c>
      <c r="CB48" t="e" cm="1">
        <f t="array" ref="CB48">_xlfn.IFNA(VLOOKUP($A48,TRANSPOSE(#REF!),CB$2+2,FALSE),0)</f>
        <v>#REF!</v>
      </c>
      <c r="CC48" t="e" cm="1">
        <f t="array" ref="CC48">_xlfn.IFNA(VLOOKUP($A48,TRANSPOSE(#REF!),CC$2+2,FALSE),0)</f>
        <v>#REF!</v>
      </c>
      <c r="CD48" t="e" cm="1">
        <f t="array" ref="CD48">_xlfn.IFNA(VLOOKUP($A48,TRANSPOSE(#REF!),CD$2+2,FALSE),0)</f>
        <v>#REF!</v>
      </c>
      <c r="CE48" t="e" cm="1">
        <f t="array" ref="CE48">_xlfn.IFNA(VLOOKUP($A48,TRANSPOSE(#REF!),CE$2+2,FALSE),0)</f>
        <v>#REF!</v>
      </c>
      <c r="CF48" t="e" cm="1">
        <f t="array" ref="CF48">_xlfn.IFNA(VLOOKUP($A48,TRANSPOSE(#REF!),CF$2+2,FALSE),0)</f>
        <v>#REF!</v>
      </c>
      <c r="CG48" t="e" cm="1">
        <f t="array" ref="CG48">_xlfn.IFNA(VLOOKUP($A48,TRANSPOSE(#REF!),CG$2+2,FALSE),0)</f>
        <v>#REF!</v>
      </c>
      <c r="CH48" t="e" cm="1">
        <f t="array" ref="CH48">_xlfn.IFNA(VLOOKUP($A48,TRANSPOSE(#REF!),CH$2+2,FALSE),0)</f>
        <v>#REF!</v>
      </c>
      <c r="CI48" t="e" cm="1">
        <f t="array" ref="CI48">_xlfn.IFNA(VLOOKUP($A48,TRANSPOSE(#REF!),CI$2+2,FALSE),0)</f>
        <v>#REF!</v>
      </c>
      <c r="CJ48" t="e" cm="1">
        <f t="array" ref="CJ48">_xlfn.IFNA(VLOOKUP($A48,TRANSPOSE(#REF!),CJ$2+2,FALSE),0)</f>
        <v>#REF!</v>
      </c>
      <c r="CK48" t="e" cm="1">
        <f t="array" ref="CK48">_xlfn.IFNA(VLOOKUP($A48,TRANSPOSE(#REF!),CK$2+2,FALSE),0)</f>
        <v>#REF!</v>
      </c>
      <c r="CL48" t="e" cm="1">
        <f t="array" ref="CL48">_xlfn.IFNA(VLOOKUP($A48,TRANSPOSE(#REF!),CL$2+2,FALSE),0)</f>
        <v>#REF!</v>
      </c>
      <c r="CM48" t="e" cm="1">
        <f t="array" ref="CM48">_xlfn.IFNA(VLOOKUP($A48,TRANSPOSE(#REF!),CM$2+2,FALSE),0)</f>
        <v>#REF!</v>
      </c>
      <c r="CN48" t="e" cm="1">
        <f t="array" ref="CN48">_xlfn.IFNA(VLOOKUP($A48,TRANSPOSE(#REF!),CN$2+2,FALSE),0)</f>
        <v>#REF!</v>
      </c>
      <c r="CO48" t="e" cm="1">
        <f t="array" ref="CO48">_xlfn.IFNA(VLOOKUP($A48,TRANSPOSE(#REF!),CO$2+2,FALSE),0)</f>
        <v>#REF!</v>
      </c>
      <c r="CP48" t="e" cm="1">
        <f t="array" ref="CP48">_xlfn.IFNA(VLOOKUP($A48,TRANSPOSE(#REF!),CP$2+2,FALSE),0)</f>
        <v>#REF!</v>
      </c>
      <c r="CQ48" t="e" cm="1">
        <f t="array" ref="CQ48">_xlfn.IFNA(VLOOKUP($A48,TRANSPOSE(#REF!),CQ$2+2,FALSE),0)</f>
        <v>#REF!</v>
      </c>
      <c r="CR48" t="e" cm="1">
        <f t="array" ref="CR48">_xlfn.IFNA(VLOOKUP($A48,TRANSPOSE(#REF!),CR$2+2,FALSE),0)</f>
        <v>#REF!</v>
      </c>
      <c r="CS48" t="e" cm="1">
        <f t="array" ref="CS48">_xlfn.IFNA(VLOOKUP($A48,TRANSPOSE(#REF!),CS$2+2,FALSE),0)</f>
        <v>#REF!</v>
      </c>
      <c r="CT48" t="e" cm="1">
        <f t="array" ref="CT48">_xlfn.IFNA(VLOOKUP($A48,TRANSPOSE(#REF!),CT$2+2,FALSE),0)</f>
        <v>#REF!</v>
      </c>
      <c r="CU48" t="e" cm="1">
        <f t="array" ref="CU48">_xlfn.IFNA(VLOOKUP($A48,TRANSPOSE(#REF!),CU$2+2,FALSE),0)</f>
        <v>#REF!</v>
      </c>
      <c r="CV48" t="e" cm="1">
        <f t="array" ref="CV48">_xlfn.IFNA(VLOOKUP($A48,TRANSPOSE(#REF!),CV$2+2,FALSE),0)</f>
        <v>#REF!</v>
      </c>
      <c r="CW48" t="e" cm="1">
        <f t="array" ref="CW48">_xlfn.IFNA(VLOOKUP($A48,TRANSPOSE(#REF!),CW$2+2,FALSE),0)</f>
        <v>#REF!</v>
      </c>
      <c r="CX48" t="e" cm="1">
        <f t="array" ref="CX48">_xlfn.IFNA(VLOOKUP($A48,TRANSPOSE(#REF!),CX$2+2,FALSE),0)</f>
        <v>#REF!</v>
      </c>
      <c r="CY48" t="e" cm="1">
        <f t="array" ref="CY48">_xlfn.IFNA(VLOOKUP($A48,TRANSPOSE(#REF!),CY$2+2,FALSE),0)</f>
        <v>#REF!</v>
      </c>
      <c r="CZ48" t="e" cm="1">
        <f t="array" ref="CZ48">_xlfn.IFNA(VLOOKUP($A48,TRANSPOSE(#REF!),CZ$2+2,FALSE),0)</f>
        <v>#REF!</v>
      </c>
      <c r="DA48" t="e" cm="1">
        <f t="array" ref="DA48">_xlfn.IFNA(VLOOKUP($A48,TRANSPOSE(#REF!),DA$2+2,FALSE),0)</f>
        <v>#REF!</v>
      </c>
      <c r="DB48" t="e" cm="1">
        <f t="array" ref="DB48">_xlfn.IFNA(VLOOKUP($A48,TRANSPOSE(#REF!),DB$2+2,FALSE),0)</f>
        <v>#REF!</v>
      </c>
      <c r="DC48" t="e" cm="1">
        <f t="array" ref="DC48">_xlfn.IFNA(VLOOKUP($A48,TRANSPOSE(#REF!),DC$2+2,FALSE),0)</f>
        <v>#REF!</v>
      </c>
      <c r="DD48" t="e" cm="1">
        <f t="array" ref="DD48">_xlfn.IFNA(VLOOKUP($A48,TRANSPOSE(#REF!),DD$2+2,FALSE),0)</f>
        <v>#REF!</v>
      </c>
      <c r="DE48" t="e" cm="1">
        <f t="array" ref="DE48">_xlfn.IFNA(VLOOKUP($A48,TRANSPOSE(#REF!),DE$2+2,FALSE),0)</f>
        <v>#REF!</v>
      </c>
      <c r="DF48" t="e" cm="1">
        <f t="array" ref="DF48">_xlfn.IFNA(VLOOKUP($A48,TRANSPOSE(#REF!),DF$2+2,FALSE),0)</f>
        <v>#REF!</v>
      </c>
      <c r="DG48" t="e" cm="1">
        <f t="array" ref="DG48">_xlfn.IFNA(VLOOKUP($A48,TRANSPOSE(#REF!),DG$2+2,FALSE),0)</f>
        <v>#REF!</v>
      </c>
      <c r="DH48" t="e" cm="1">
        <f t="array" ref="DH48">_xlfn.IFNA(VLOOKUP($A48,TRANSPOSE(#REF!),DH$2+2,FALSE),0)</f>
        <v>#REF!</v>
      </c>
      <c r="DI48" t="e" cm="1">
        <f t="array" ref="DI48">_xlfn.IFNA(VLOOKUP($A48,TRANSPOSE(#REF!),DI$2+2,FALSE),0)</f>
        <v>#REF!</v>
      </c>
      <c r="DJ48" t="e" cm="1">
        <f t="array" ref="DJ48">_xlfn.IFNA(VLOOKUP($A48,TRANSPOSE(#REF!),DJ$2+2,FALSE),0)</f>
        <v>#REF!</v>
      </c>
      <c r="DK48" t="e" cm="1">
        <f t="array" ref="DK48">_xlfn.IFNA(VLOOKUP($A48,TRANSPOSE(#REF!),DK$2+2,FALSE),0)</f>
        <v>#REF!</v>
      </c>
      <c r="DL48" t="e" cm="1">
        <f t="array" ref="DL48">_xlfn.IFNA(VLOOKUP($A48,TRANSPOSE(#REF!),DL$2+2,FALSE),0)</f>
        <v>#REF!</v>
      </c>
      <c r="DM48" t="e" cm="1">
        <f t="array" ref="DM48">_xlfn.IFNA(VLOOKUP($A48,TRANSPOSE(#REF!),DM$2+2,FALSE),0)</f>
        <v>#REF!</v>
      </c>
      <c r="DN48" t="e" cm="1">
        <f t="array" ref="DN48">_xlfn.IFNA(VLOOKUP($A48,TRANSPOSE(#REF!),DN$2+2,FALSE),0)</f>
        <v>#REF!</v>
      </c>
      <c r="DO48" t="e" cm="1">
        <f t="array" ref="DO48">_xlfn.IFNA(VLOOKUP($A48,TRANSPOSE(#REF!),DO$2+2,FALSE),0)</f>
        <v>#REF!</v>
      </c>
      <c r="DP48" t="e" cm="1">
        <f t="array" ref="DP48">_xlfn.IFNA(VLOOKUP($A48,TRANSPOSE(#REF!),DP$2+2,FALSE),0)</f>
        <v>#REF!</v>
      </c>
      <c r="DQ48" t="e" cm="1">
        <f t="array" ref="DQ48">_xlfn.IFNA(VLOOKUP($A48,TRANSPOSE(#REF!),DQ$2+2,FALSE),0)</f>
        <v>#REF!</v>
      </c>
      <c r="DR48" t="e" cm="1">
        <f t="array" ref="DR48">_xlfn.IFNA(VLOOKUP($A48,TRANSPOSE(#REF!),DR$2+2,FALSE),0)</f>
        <v>#REF!</v>
      </c>
      <c r="DS48" t="e" cm="1">
        <f t="array" ref="DS48">_xlfn.IFNA(VLOOKUP($A48,TRANSPOSE(#REF!),DS$2+2,FALSE),0)</f>
        <v>#REF!</v>
      </c>
      <c r="DT48" t="e" cm="1">
        <f t="array" ref="DT48">_xlfn.IFNA(VLOOKUP($A48,TRANSPOSE(#REF!),DT$2+2,FALSE),0)</f>
        <v>#REF!</v>
      </c>
      <c r="DU48" t="e" cm="1">
        <f t="array" ref="DU48">_xlfn.IFNA(VLOOKUP($A48,TRANSPOSE(#REF!),DU$2+2,FALSE),0)</f>
        <v>#REF!</v>
      </c>
      <c r="DV48" t="e" cm="1">
        <f t="array" ref="DV48">_xlfn.IFNA(VLOOKUP($A48,TRANSPOSE(#REF!),DV$2+2,FALSE),0)</f>
        <v>#REF!</v>
      </c>
      <c r="DW48" t="e" cm="1">
        <f t="array" ref="DW48">_xlfn.IFNA(VLOOKUP($A48,TRANSPOSE(#REF!),DW$2+2,FALSE),0)</f>
        <v>#REF!</v>
      </c>
      <c r="DX48" t="e" cm="1">
        <f t="array" ref="DX48">_xlfn.IFNA(VLOOKUP($A48,TRANSPOSE(#REF!),DX$2+2,FALSE),0)</f>
        <v>#REF!</v>
      </c>
      <c r="DY48" t="e" cm="1">
        <f t="array" ref="DY48">_xlfn.IFNA(VLOOKUP($A48,TRANSPOSE(#REF!),DY$2+2,FALSE),0)</f>
        <v>#REF!</v>
      </c>
      <c r="DZ48" t="e" cm="1">
        <f t="array" ref="DZ48">_xlfn.IFNA(VLOOKUP($A48,TRANSPOSE(#REF!),DZ$2+2,FALSE),0)</f>
        <v>#REF!</v>
      </c>
      <c r="EA48" t="e" cm="1">
        <f t="array" ref="EA48">_xlfn.IFNA(VLOOKUP($A48,TRANSPOSE(#REF!),EA$2+2,FALSE),0)</f>
        <v>#REF!</v>
      </c>
      <c r="EB48" t="e" cm="1">
        <f t="array" ref="EB48">_xlfn.IFNA(VLOOKUP($A48,TRANSPOSE(#REF!),EB$2+2,FALSE),0)</f>
        <v>#REF!</v>
      </c>
      <c r="EC48" t="e" cm="1">
        <f t="array" ref="EC48">_xlfn.IFNA(VLOOKUP($A48,TRANSPOSE(#REF!),EC$2+2,FALSE),0)</f>
        <v>#REF!</v>
      </c>
      <c r="ED48" t="e" cm="1">
        <f t="array" ref="ED48">_xlfn.IFNA(VLOOKUP($A48,TRANSPOSE(#REF!),ED$2+2,FALSE),0)</f>
        <v>#REF!</v>
      </c>
      <c r="EE48" t="e" cm="1">
        <f t="array" ref="EE48">_xlfn.IFNA(VLOOKUP($A48,TRANSPOSE(#REF!),EE$2+2,FALSE),0)</f>
        <v>#REF!</v>
      </c>
      <c r="EF48" t="e" cm="1">
        <f t="array" ref="EF48">_xlfn.IFNA(VLOOKUP($A48,TRANSPOSE(#REF!),EF$2+2,FALSE),0)</f>
        <v>#REF!</v>
      </c>
      <c r="EG48" t="e" cm="1">
        <f t="array" ref="EG48">_xlfn.IFNA(VLOOKUP($A48,TRANSPOSE(#REF!),EG$2+2,FALSE),0)</f>
        <v>#REF!</v>
      </c>
      <c r="EH48" t="e" cm="1">
        <f t="array" ref="EH48">_xlfn.IFNA(VLOOKUP($A48,TRANSPOSE(#REF!),EH$2+2,FALSE),0)</f>
        <v>#REF!</v>
      </c>
      <c r="EI48" t="e" cm="1">
        <f t="array" ref="EI48">_xlfn.IFNA(VLOOKUP($A48,TRANSPOSE(#REF!),EI$2+2,FALSE),0)</f>
        <v>#REF!</v>
      </c>
      <c r="EJ48" t="e" cm="1">
        <f t="array" ref="EJ48">_xlfn.IFNA(VLOOKUP($A48,TRANSPOSE(#REF!),EJ$2+2,FALSE),0)</f>
        <v>#REF!</v>
      </c>
      <c r="EK48" t="e" cm="1">
        <f t="array" ref="EK48">_xlfn.IFNA(VLOOKUP($A48,TRANSPOSE(#REF!),EK$2+2,FALSE),0)</f>
        <v>#REF!</v>
      </c>
      <c r="EL48" t="e" cm="1">
        <f t="array" ref="EL48">_xlfn.IFNA(VLOOKUP($A48,TRANSPOSE(#REF!),EL$2+2,FALSE),0)</f>
        <v>#REF!</v>
      </c>
      <c r="EM48" t="e" cm="1">
        <f t="array" ref="EM48">_xlfn.IFNA(VLOOKUP($A48,TRANSPOSE(#REF!),EM$2+2,FALSE),0)</f>
        <v>#REF!</v>
      </c>
      <c r="EN48" t="e" cm="1">
        <f t="array" ref="EN48">_xlfn.IFNA(VLOOKUP($A48,TRANSPOSE(#REF!),EN$2+2,FALSE),0)</f>
        <v>#REF!</v>
      </c>
      <c r="EO48" t="e" cm="1">
        <f t="array" ref="EO48">_xlfn.IFNA(VLOOKUP($A48,TRANSPOSE(#REF!),EO$2+2,FALSE),0)</f>
        <v>#REF!</v>
      </c>
      <c r="EP48" t="e" cm="1">
        <f t="array" ref="EP48">_xlfn.IFNA(VLOOKUP($A48,TRANSPOSE(#REF!),EP$2+2,FALSE),0)</f>
        <v>#REF!</v>
      </c>
      <c r="EQ48" t="e" cm="1">
        <f t="array" ref="EQ48">_xlfn.IFNA(VLOOKUP($A48,TRANSPOSE(#REF!),EQ$2+2,FALSE),0)</f>
        <v>#REF!</v>
      </c>
      <c r="ER48" t="e" cm="1">
        <f t="array" ref="ER48">_xlfn.IFNA(VLOOKUP($A48,TRANSPOSE(#REF!),ER$2+2,FALSE),0)</f>
        <v>#REF!</v>
      </c>
      <c r="ES48" t="e" cm="1">
        <f t="array" ref="ES48">_xlfn.IFNA(VLOOKUP($A48,TRANSPOSE(#REF!),ES$2+2,FALSE),0)</f>
        <v>#REF!</v>
      </c>
      <c r="ET48" t="e" cm="1">
        <f t="array" ref="ET48">_xlfn.IFNA(VLOOKUP($A48,TRANSPOSE(#REF!),ET$2+2,FALSE),0)</f>
        <v>#REF!</v>
      </c>
      <c r="EU48" t="e" cm="1">
        <f t="array" ref="EU48">_xlfn.IFNA(VLOOKUP($A48,TRANSPOSE(#REF!),EU$2+2,FALSE),0)</f>
        <v>#REF!</v>
      </c>
      <c r="EV48" t="e" cm="1">
        <f t="array" ref="EV48">_xlfn.IFNA(VLOOKUP($A48,TRANSPOSE(#REF!),EV$2+2,FALSE),0)</f>
        <v>#REF!</v>
      </c>
      <c r="EW48" t="e" cm="1">
        <f t="array" ref="EW48">_xlfn.IFNA(VLOOKUP($A48,TRANSPOSE(#REF!),EW$2+2,FALSE),0)</f>
        <v>#REF!</v>
      </c>
      <c r="EX48" t="e" cm="1">
        <f t="array" ref="EX48">_xlfn.IFNA(VLOOKUP($A48,TRANSPOSE(#REF!),EX$2+2,FALSE),0)</f>
        <v>#REF!</v>
      </c>
      <c r="EY48" t="e" cm="1">
        <f t="array" ref="EY48">_xlfn.IFNA(VLOOKUP($A48,TRANSPOSE(#REF!),EY$2+2,FALSE),0)</f>
        <v>#REF!</v>
      </c>
      <c r="EZ48" t="e" cm="1">
        <f t="array" ref="EZ48">_xlfn.IFNA(VLOOKUP($A48,TRANSPOSE(#REF!),EZ$2+2,FALSE),0)</f>
        <v>#REF!</v>
      </c>
      <c r="FA48" t="e" cm="1">
        <f t="array" ref="FA48">_xlfn.IFNA(VLOOKUP($A48,TRANSPOSE(#REF!),FA$2+2,FALSE),0)</f>
        <v>#REF!</v>
      </c>
      <c r="FB48" t="e" cm="1">
        <f t="array" ref="FB48">_xlfn.IFNA(VLOOKUP($A48,TRANSPOSE(#REF!),FB$2+2,FALSE),0)</f>
        <v>#REF!</v>
      </c>
      <c r="FC48" t="e" cm="1">
        <f t="array" ref="FC48">_xlfn.IFNA(VLOOKUP($A48,TRANSPOSE(#REF!),FC$2+2,FALSE),0)</f>
        <v>#REF!</v>
      </c>
      <c r="FD48" t="e" cm="1">
        <f t="array" ref="FD48">_xlfn.IFNA(VLOOKUP($A48,TRANSPOSE(#REF!),FD$2+2,FALSE),0)</f>
        <v>#REF!</v>
      </c>
      <c r="FE48" t="e" cm="1">
        <f t="array" ref="FE48">_xlfn.IFNA(VLOOKUP($A48,TRANSPOSE(#REF!),FE$2+2,FALSE),0)</f>
        <v>#REF!</v>
      </c>
      <c r="FF48" t="e" cm="1">
        <f t="array" ref="FF48">_xlfn.IFNA(VLOOKUP($A48,TRANSPOSE(#REF!),FF$2+2,FALSE),0)</f>
        <v>#REF!</v>
      </c>
      <c r="FG48" t="e" cm="1">
        <f t="array" ref="FG48">_xlfn.IFNA(VLOOKUP($A48,TRANSPOSE(#REF!),FG$2+2,FALSE),0)</f>
        <v>#REF!</v>
      </c>
      <c r="FH48" t="e" cm="1">
        <f t="array" ref="FH48">_xlfn.IFNA(VLOOKUP($A48,TRANSPOSE(#REF!),FH$2+2,FALSE),0)</f>
        <v>#REF!</v>
      </c>
      <c r="FI48" t="e" cm="1">
        <f t="array" ref="FI48">_xlfn.IFNA(VLOOKUP($A48,TRANSPOSE(#REF!),FI$2+2,FALSE),0)</f>
        <v>#REF!</v>
      </c>
      <c r="FJ48" t="e" cm="1">
        <f t="array" ref="FJ48">_xlfn.IFNA(VLOOKUP($A48,TRANSPOSE(#REF!),FJ$2+2,FALSE),0)</f>
        <v>#REF!</v>
      </c>
      <c r="FK48" t="e" cm="1">
        <f t="array" ref="FK48">_xlfn.IFNA(VLOOKUP($A48,TRANSPOSE(#REF!),FK$2+2,FALSE),0)</f>
        <v>#REF!</v>
      </c>
      <c r="FL48" t="e" cm="1">
        <f t="array" ref="FL48">_xlfn.IFNA(VLOOKUP($A48,TRANSPOSE(#REF!),FL$2+2,FALSE),0)</f>
        <v>#REF!</v>
      </c>
      <c r="FM48" t="e" cm="1">
        <f t="array" ref="FM48">_xlfn.IFNA(VLOOKUP($A48,TRANSPOSE(#REF!),FM$2+2,FALSE),0)</f>
        <v>#REF!</v>
      </c>
      <c r="FN48" t="e" cm="1">
        <f t="array" ref="FN48">_xlfn.IFNA(VLOOKUP($A48,TRANSPOSE(#REF!),FN$2+2,FALSE),0)</f>
        <v>#REF!</v>
      </c>
      <c r="FO48" t="e" cm="1">
        <f t="array" ref="FO48">_xlfn.IFNA(VLOOKUP($A48,TRANSPOSE(#REF!),FO$2+2,FALSE),0)</f>
        <v>#REF!</v>
      </c>
      <c r="FP48" t="e" cm="1">
        <f t="array" ref="FP48">_xlfn.IFNA(VLOOKUP($A48,TRANSPOSE(#REF!),FP$2+2,FALSE),0)</f>
        <v>#REF!</v>
      </c>
      <c r="FQ48" t="e" cm="1">
        <f t="array" ref="FQ48">_xlfn.IFNA(VLOOKUP($A48,TRANSPOSE(#REF!),FQ$2+2,FALSE),0)</f>
        <v>#REF!</v>
      </c>
      <c r="FR48" t="e" cm="1">
        <f t="array" ref="FR48">_xlfn.IFNA(VLOOKUP($A48,TRANSPOSE(#REF!),FR$2+2,FALSE),0)</f>
        <v>#REF!</v>
      </c>
      <c r="FS48" t="e" cm="1">
        <f t="array" ref="FS48">_xlfn.IFNA(VLOOKUP($A48,TRANSPOSE(#REF!),FS$2+2,FALSE),0)</f>
        <v>#REF!</v>
      </c>
      <c r="FT48" t="e" cm="1">
        <f t="array" ref="FT48">_xlfn.IFNA(VLOOKUP($A48,TRANSPOSE(#REF!),FT$2+2,FALSE),0)</f>
        <v>#REF!</v>
      </c>
      <c r="FU48" t="e" cm="1">
        <f t="array" ref="FU48">_xlfn.IFNA(VLOOKUP($A48,TRANSPOSE(#REF!),FU$2+2,FALSE),0)</f>
        <v>#REF!</v>
      </c>
      <c r="FV48" t="e" cm="1">
        <f t="array" ref="FV48">_xlfn.IFNA(VLOOKUP($A48,TRANSPOSE(#REF!),FV$2+2,FALSE),0)</f>
        <v>#REF!</v>
      </c>
      <c r="FW48" t="e" cm="1">
        <f t="array" ref="FW48">_xlfn.IFNA(VLOOKUP($A48,TRANSPOSE(#REF!),FW$2+2,FALSE),0)</f>
        <v>#REF!</v>
      </c>
      <c r="FX48" t="e" cm="1">
        <f t="array" ref="FX48">_xlfn.IFNA(VLOOKUP($A48,TRANSPOSE(#REF!),FX$2+2,FALSE),0)</f>
        <v>#REF!</v>
      </c>
      <c r="FY48" t="e" cm="1">
        <f t="array" ref="FY48">_xlfn.IFNA(VLOOKUP($A48,TRANSPOSE(#REF!),FY$2+2,FALSE),0)</f>
        <v>#REF!</v>
      </c>
      <c r="FZ48" t="e" cm="1">
        <f t="array" ref="FZ48">_xlfn.IFNA(VLOOKUP($A48,TRANSPOSE(#REF!),FZ$2+2,FALSE),0)</f>
        <v>#REF!</v>
      </c>
      <c r="GA48" t="e" cm="1">
        <f t="array" ref="GA48">_xlfn.IFNA(VLOOKUP($A48,TRANSPOSE(#REF!),GA$2+2,FALSE),0)</f>
        <v>#REF!</v>
      </c>
      <c r="GB48" t="e" cm="1">
        <f t="array" ref="GB48">_xlfn.IFNA(VLOOKUP($A48,TRANSPOSE(#REF!),GB$2+2,FALSE),0)</f>
        <v>#REF!</v>
      </c>
      <c r="GC48" t="e" cm="1">
        <f t="array" ref="GC48">_xlfn.IFNA(VLOOKUP($A48,TRANSPOSE(#REF!),GC$2+2,FALSE),0)</f>
        <v>#REF!</v>
      </c>
      <c r="GD48" t="e" cm="1">
        <f t="array" ref="GD48">_xlfn.IFNA(VLOOKUP($A48,TRANSPOSE(#REF!),GD$2+2,FALSE),0)</f>
        <v>#REF!</v>
      </c>
      <c r="GE48" t="e" cm="1">
        <f t="array" ref="GE48">_xlfn.IFNA(VLOOKUP($A48,TRANSPOSE(#REF!),GE$2+2,FALSE),0)</f>
        <v>#REF!</v>
      </c>
      <c r="GF48" t="e" cm="1">
        <f t="array" ref="GF48">_xlfn.IFNA(VLOOKUP($A48,TRANSPOSE(#REF!),GF$2+2,FALSE),0)</f>
        <v>#REF!</v>
      </c>
      <c r="GG48" t="e" cm="1">
        <f t="array" ref="GG48">_xlfn.IFNA(VLOOKUP($A48,TRANSPOSE(#REF!),GG$2+2,FALSE),0)</f>
        <v>#REF!</v>
      </c>
      <c r="GH48" t="e" cm="1">
        <f t="array" ref="GH48">_xlfn.IFNA(VLOOKUP($A48,TRANSPOSE(#REF!),GH$2+2,FALSE),0)</f>
        <v>#REF!</v>
      </c>
      <c r="GI48" t="e" cm="1">
        <f t="array" ref="GI48">_xlfn.IFNA(VLOOKUP($A48,TRANSPOSE(#REF!),GI$2+2,FALSE),0)</f>
        <v>#REF!</v>
      </c>
      <c r="GJ48" t="e" cm="1">
        <f t="array" ref="GJ48">_xlfn.IFNA(VLOOKUP($A48,TRANSPOSE(#REF!),GJ$2+2,FALSE),0)</f>
        <v>#REF!</v>
      </c>
      <c r="GK48" t="e" cm="1">
        <f t="array" ref="GK48">_xlfn.IFNA(VLOOKUP($A48,TRANSPOSE(#REF!),GK$2+2,FALSE),0)</f>
        <v>#REF!</v>
      </c>
      <c r="GL48" t="e" cm="1">
        <f t="array" ref="GL48">_xlfn.IFNA(VLOOKUP($A48,TRANSPOSE(#REF!),GL$2+2,FALSE),0)</f>
        <v>#REF!</v>
      </c>
      <c r="GM48" t="e" cm="1">
        <f t="array" ref="GM48">_xlfn.IFNA(VLOOKUP($A48,TRANSPOSE(#REF!),GM$2+2,FALSE),0)</f>
        <v>#REF!</v>
      </c>
      <c r="GN48" t="e" cm="1">
        <f t="array" ref="GN48">_xlfn.IFNA(VLOOKUP($A48,TRANSPOSE(#REF!),GN$2+2,FALSE),0)</f>
        <v>#REF!</v>
      </c>
      <c r="GO48" t="e" cm="1">
        <f t="array" ref="GO48">_xlfn.IFNA(VLOOKUP($A48,TRANSPOSE(#REF!),GO$2+2,FALSE),0)</f>
        <v>#REF!</v>
      </c>
      <c r="GP48" t="e" cm="1">
        <f t="array" ref="GP48">_xlfn.IFNA(VLOOKUP($A48,TRANSPOSE(#REF!),GP$2+2,FALSE),0)</f>
        <v>#REF!</v>
      </c>
      <c r="GQ48" t="e" cm="1">
        <f t="array" ref="GQ48">_xlfn.IFNA(VLOOKUP($A48,TRANSPOSE(#REF!),GQ$2+2,FALSE),0)</f>
        <v>#REF!</v>
      </c>
      <c r="GR48" t="e" cm="1">
        <f t="array" ref="GR48">_xlfn.IFNA(VLOOKUP($A48,TRANSPOSE(#REF!),GR$2+2,FALSE),0)</f>
        <v>#REF!</v>
      </c>
      <c r="GS48" t="e" cm="1">
        <f t="array" ref="GS48">_xlfn.IFNA(VLOOKUP($A48,TRANSPOSE(#REF!),GS$2+2,FALSE),0)</f>
        <v>#REF!</v>
      </c>
      <c r="GT48" t="e" cm="1">
        <f t="array" ref="GT48">_xlfn.IFNA(VLOOKUP($A48,TRANSPOSE(#REF!),GT$2+2,FALSE),0)</f>
        <v>#REF!</v>
      </c>
      <c r="GU48" t="e" cm="1">
        <f t="array" ref="GU48">_xlfn.IFNA(VLOOKUP($A48,TRANSPOSE(#REF!),GU$2+2,FALSE),0)</f>
        <v>#REF!</v>
      </c>
      <c r="GV48" t="e" cm="1">
        <f t="array" ref="GV48">_xlfn.IFNA(VLOOKUP($A48,TRANSPOSE(#REF!),GV$2+2,FALSE),0)</f>
        <v>#REF!</v>
      </c>
      <c r="GW48" t="e" cm="1">
        <f t="array" ref="GW48">_xlfn.IFNA(VLOOKUP($A48,TRANSPOSE(#REF!),GW$2+2,FALSE),0)</f>
        <v>#REF!</v>
      </c>
      <c r="GX48" t="e" cm="1">
        <f t="array" ref="GX48">_xlfn.IFNA(VLOOKUP($A48,TRANSPOSE(#REF!),GX$2+2,FALSE),0)</f>
        <v>#REF!</v>
      </c>
      <c r="GY48" t="e" cm="1">
        <f t="array" ref="GY48">_xlfn.IFNA(VLOOKUP($A48,TRANSPOSE(#REF!),GY$2+2,FALSE),0)</f>
        <v>#REF!</v>
      </c>
      <c r="GZ48" t="e" cm="1">
        <f t="array" ref="GZ48">_xlfn.IFNA(VLOOKUP($A48,TRANSPOSE(#REF!),GZ$2+2,FALSE),0)</f>
        <v>#REF!</v>
      </c>
      <c r="HA48" t="e" cm="1">
        <f t="array" ref="HA48">_xlfn.IFNA(VLOOKUP($A48,TRANSPOSE(#REF!),HA$2+2,FALSE),0)</f>
        <v>#REF!</v>
      </c>
      <c r="HB48" t="e" cm="1">
        <f t="array" ref="HB48">_xlfn.IFNA(VLOOKUP($A48,TRANSPOSE(#REF!),HB$2+2,FALSE),0)</f>
        <v>#REF!</v>
      </c>
      <c r="HC48" t="e" cm="1">
        <f t="array" ref="HC48">_xlfn.IFNA(VLOOKUP($A48,TRANSPOSE(#REF!),HC$2+2,FALSE),0)</f>
        <v>#REF!</v>
      </c>
      <c r="HD48" t="e" cm="1">
        <f t="array" ref="HD48">_xlfn.IFNA(VLOOKUP($A48,TRANSPOSE(#REF!),HD$2+2,FALSE),0)</f>
        <v>#REF!</v>
      </c>
      <c r="HE48" t="e" cm="1">
        <f t="array" ref="HE48">_xlfn.IFNA(VLOOKUP($A48,TRANSPOSE(#REF!),HE$2+2,FALSE),0)</f>
        <v>#REF!</v>
      </c>
      <c r="HF48" t="e" cm="1">
        <f t="array" ref="HF48">_xlfn.IFNA(VLOOKUP($A48,TRANSPOSE(#REF!),HF$2+2,FALSE),0)</f>
        <v>#REF!</v>
      </c>
      <c r="HG48" t="e" cm="1">
        <f t="array" ref="HG48">_xlfn.IFNA(VLOOKUP($A48,TRANSPOSE(#REF!),HG$2+2,FALSE),0)</f>
        <v>#REF!</v>
      </c>
      <c r="HH48" t="e" cm="1">
        <f t="array" ref="HH48">_xlfn.IFNA(VLOOKUP($A48,TRANSPOSE(#REF!),HH$2+2,FALSE),0)</f>
        <v>#REF!</v>
      </c>
      <c r="HI48" t="e" cm="1">
        <f t="array" ref="HI48">_xlfn.IFNA(VLOOKUP($A48,TRANSPOSE(#REF!),HI$2+2,FALSE),0)</f>
        <v>#REF!</v>
      </c>
      <c r="HJ48" t="e" cm="1">
        <f t="array" ref="HJ48">_xlfn.IFNA(VLOOKUP($A48,TRANSPOSE(#REF!),HJ$2+2,FALSE),0)</f>
        <v>#REF!</v>
      </c>
      <c r="HK48" t="e" cm="1">
        <f t="array" ref="HK48">_xlfn.IFNA(VLOOKUP($A48,TRANSPOSE(#REF!),HK$2+2,FALSE),0)</f>
        <v>#REF!</v>
      </c>
      <c r="HL48" t="e" cm="1">
        <f t="array" ref="HL48">_xlfn.IFNA(VLOOKUP($A48,TRANSPOSE(#REF!),HL$2+2,FALSE),0)</f>
        <v>#REF!</v>
      </c>
      <c r="HM48" t="e" cm="1">
        <f t="array" ref="HM48">_xlfn.IFNA(VLOOKUP($A48,TRANSPOSE(#REF!),HM$2+2,FALSE),0)</f>
        <v>#REF!</v>
      </c>
      <c r="HN48" t="e" cm="1">
        <f t="array" ref="HN48">_xlfn.IFNA(VLOOKUP($A48,TRANSPOSE(#REF!),HN$2+2,FALSE),0)</f>
        <v>#REF!</v>
      </c>
      <c r="HO48" t="e" cm="1">
        <f t="array" ref="HO48">_xlfn.IFNA(VLOOKUP($A48,TRANSPOSE(#REF!),HO$2+2,FALSE),0)</f>
        <v>#REF!</v>
      </c>
      <c r="HP48" t="e" cm="1">
        <f t="array" ref="HP48">_xlfn.IFNA(VLOOKUP($A48,TRANSPOSE(#REF!),HP$2+2,FALSE),0)</f>
        <v>#REF!</v>
      </c>
      <c r="HQ48" t="e" cm="1">
        <f t="array" ref="HQ48">_xlfn.IFNA(VLOOKUP($A48,TRANSPOSE(#REF!),HQ$2+2,FALSE),0)</f>
        <v>#REF!</v>
      </c>
      <c r="HR48" t="e" cm="1">
        <f t="array" ref="HR48">_xlfn.IFNA(VLOOKUP($A48,TRANSPOSE(#REF!),HR$2+2,FALSE),0)</f>
        <v>#REF!</v>
      </c>
      <c r="HS48" t="e" cm="1">
        <f t="array" ref="HS48">_xlfn.IFNA(VLOOKUP($A48,TRANSPOSE(#REF!),HS$2+2,FALSE),0)</f>
        <v>#REF!</v>
      </c>
      <c r="HT48" t="e" cm="1">
        <f t="array" ref="HT48">_xlfn.IFNA(VLOOKUP($A48,TRANSPOSE(#REF!),HT$2+2,FALSE),0)</f>
        <v>#REF!</v>
      </c>
      <c r="HU48" t="e" cm="1">
        <f t="array" ref="HU48">_xlfn.IFNA(VLOOKUP($A48,TRANSPOSE(#REF!),HU$2+2,FALSE),0)</f>
        <v>#REF!</v>
      </c>
      <c r="HV48" t="e" cm="1">
        <f t="array" ref="HV48">_xlfn.IFNA(VLOOKUP($A48,TRANSPOSE(#REF!),HV$2+2,FALSE),0)</f>
        <v>#REF!</v>
      </c>
      <c r="HW48" t="e" cm="1">
        <f t="array" ref="HW48">_xlfn.IFNA(VLOOKUP($A48,TRANSPOSE(#REF!),HW$2+2,FALSE),0)</f>
        <v>#REF!</v>
      </c>
      <c r="HX48" t="e" cm="1">
        <f t="array" ref="HX48">_xlfn.IFNA(VLOOKUP($A48,TRANSPOSE(#REF!),HX$2+2,FALSE),0)</f>
        <v>#REF!</v>
      </c>
      <c r="HY48" t="e" cm="1">
        <f t="array" ref="HY48">_xlfn.IFNA(VLOOKUP($A48,TRANSPOSE(#REF!),HY$2+2,FALSE),0)</f>
        <v>#REF!</v>
      </c>
      <c r="HZ48" t="e" cm="1">
        <f t="array" ref="HZ48">_xlfn.IFNA(VLOOKUP($A48,TRANSPOSE(#REF!),HZ$2+2,FALSE),0)</f>
        <v>#REF!</v>
      </c>
      <c r="IA48" t="e" cm="1">
        <f t="array" ref="IA48">_xlfn.IFNA(VLOOKUP($A48,TRANSPOSE(#REF!),IA$2+2,FALSE),0)</f>
        <v>#REF!</v>
      </c>
      <c r="IB48" t="e" cm="1">
        <f t="array" ref="IB48">_xlfn.IFNA(VLOOKUP($A48,TRANSPOSE(#REF!),IB$2+2,FALSE),0)</f>
        <v>#REF!</v>
      </c>
      <c r="IC48" t="e" cm="1">
        <f t="array" ref="IC48">_xlfn.IFNA(VLOOKUP($A48,TRANSPOSE(#REF!),IC$2+2,FALSE),0)</f>
        <v>#REF!</v>
      </c>
      <c r="ID48" t="e" cm="1">
        <f t="array" ref="ID48">_xlfn.IFNA(VLOOKUP($A48,TRANSPOSE(#REF!),ID$2+2,FALSE),0)</f>
        <v>#REF!</v>
      </c>
      <c r="IE48" t="e" cm="1">
        <f t="array" ref="IE48">_xlfn.IFNA(VLOOKUP($A48,TRANSPOSE(#REF!),IE$2+2,FALSE),0)</f>
        <v>#REF!</v>
      </c>
      <c r="IF48" t="e" cm="1">
        <f t="array" ref="IF48">_xlfn.IFNA(VLOOKUP($A48,TRANSPOSE(#REF!),IF$2+2,FALSE),0)</f>
        <v>#REF!</v>
      </c>
      <c r="IG48" t="e" cm="1">
        <f t="array" ref="IG48">_xlfn.IFNA(VLOOKUP($A48,TRANSPOSE(#REF!),IG$2+2,FALSE),0)</f>
        <v>#REF!</v>
      </c>
      <c r="IH48" t="e" cm="1">
        <f t="array" ref="IH48">_xlfn.IFNA(VLOOKUP($A48,TRANSPOSE(#REF!),IH$2+2,FALSE),0)</f>
        <v>#REF!</v>
      </c>
      <c r="II48" t="e" cm="1">
        <f t="array" ref="II48">_xlfn.IFNA(VLOOKUP($A48,TRANSPOSE(#REF!),II$2+2,FALSE),0)</f>
        <v>#REF!</v>
      </c>
      <c r="IJ48" t="e" cm="1">
        <f t="array" ref="IJ48">_xlfn.IFNA(VLOOKUP($A48,TRANSPOSE(#REF!),IJ$2+2,FALSE),0)</f>
        <v>#REF!</v>
      </c>
      <c r="IK48" t="e" cm="1">
        <f t="array" ref="IK48">_xlfn.IFNA(VLOOKUP($A48,TRANSPOSE(#REF!),IK$2+2,FALSE),0)</f>
        <v>#REF!</v>
      </c>
      <c r="IL48" t="e" cm="1">
        <f t="array" ref="IL48">_xlfn.IFNA(VLOOKUP($A48,TRANSPOSE(#REF!),IL$2+2,FALSE),0)</f>
        <v>#REF!</v>
      </c>
      <c r="IM48" t="e" cm="1">
        <f t="array" ref="IM48">_xlfn.IFNA(VLOOKUP($A48,TRANSPOSE(#REF!),IM$2+2,FALSE),0)</f>
        <v>#REF!</v>
      </c>
      <c r="IN48" t="e" cm="1">
        <f t="array" ref="IN48">_xlfn.IFNA(VLOOKUP($A48,TRANSPOSE(#REF!),IN$2+2,FALSE),0)</f>
        <v>#REF!</v>
      </c>
      <c r="IO48" t="e" cm="1">
        <f t="array" ref="IO48">_xlfn.IFNA(VLOOKUP($A48,TRANSPOSE(#REF!),IO$2+2,FALSE),0)</f>
        <v>#REF!</v>
      </c>
      <c r="IP48" t="e" cm="1">
        <f t="array" ref="IP48">_xlfn.IFNA(VLOOKUP($A48,TRANSPOSE(#REF!),IP$2+2,FALSE),0)</f>
        <v>#REF!</v>
      </c>
      <c r="IQ48" t="e" cm="1">
        <f t="array" ref="IQ48">_xlfn.IFNA(VLOOKUP($A48,TRANSPOSE(#REF!),IQ$2+2,FALSE),0)</f>
        <v>#REF!</v>
      </c>
      <c r="IR48" t="e" cm="1">
        <f t="array" ref="IR48">_xlfn.IFNA(VLOOKUP($A48,TRANSPOSE(#REF!),IR$2+2,FALSE),0)</f>
        <v>#REF!</v>
      </c>
      <c r="IS48" t="e" cm="1">
        <f t="array" ref="IS48">_xlfn.IFNA(VLOOKUP($A48,TRANSPOSE(#REF!),IS$2+2,FALSE),0)</f>
        <v>#REF!</v>
      </c>
      <c r="IT48" t="e" cm="1">
        <f t="array" ref="IT48">_xlfn.IFNA(VLOOKUP($A48,TRANSPOSE(#REF!),IT$2+2,FALSE),0)</f>
        <v>#REF!</v>
      </c>
      <c r="IU48" t="e" cm="1">
        <f t="array" ref="IU48">_xlfn.IFNA(VLOOKUP($A48,TRANSPOSE(#REF!),IU$2+2,FALSE),0)</f>
        <v>#REF!</v>
      </c>
      <c r="IV48" t="e" cm="1">
        <f t="array" ref="IV48">_xlfn.IFNA(VLOOKUP($A48,TRANSPOSE(#REF!),IV$2+2,FALSE),0)</f>
        <v>#REF!</v>
      </c>
      <c r="IW48" t="e" cm="1">
        <f t="array" ref="IW48">_xlfn.IFNA(VLOOKUP($A48,TRANSPOSE(#REF!),IW$2+2,FALSE),0)</f>
        <v>#REF!</v>
      </c>
      <c r="IX48" t="e" cm="1">
        <f t="array" ref="IX48">_xlfn.IFNA(VLOOKUP($A48,TRANSPOSE(#REF!),IX$2+2,FALSE),0)</f>
        <v>#REF!</v>
      </c>
      <c r="IY48" t="e" cm="1">
        <f t="array" ref="IY48">_xlfn.IFNA(VLOOKUP($A48,TRANSPOSE(#REF!),IY$2+2,FALSE),0)</f>
        <v>#REF!</v>
      </c>
      <c r="IZ48" t="e" cm="1">
        <f t="array" ref="IZ48">_xlfn.IFNA(VLOOKUP($A48,TRANSPOSE(#REF!),IZ$2+2,FALSE),0)</f>
        <v>#REF!</v>
      </c>
      <c r="JA48" t="e" cm="1">
        <f t="array" ref="JA48">_xlfn.IFNA(VLOOKUP($A48,TRANSPOSE(#REF!),JA$2+2,FALSE),0)</f>
        <v>#REF!</v>
      </c>
      <c r="JB48" t="e" cm="1">
        <f t="array" ref="JB48">_xlfn.IFNA(VLOOKUP($A48,TRANSPOSE(#REF!),JB$2+2,FALSE),0)</f>
        <v>#REF!</v>
      </c>
      <c r="JC48" t="e" cm="1">
        <f t="array" ref="JC48">_xlfn.IFNA(VLOOKUP($A48,TRANSPOSE(#REF!),JC$2+2,FALSE),0)</f>
        <v>#REF!</v>
      </c>
      <c r="JD48" t="e" cm="1">
        <f t="array" ref="JD48">_xlfn.IFNA(VLOOKUP($A48,TRANSPOSE(#REF!),JD$2+2,FALSE),0)</f>
        <v>#REF!</v>
      </c>
      <c r="JE48" t="e" cm="1">
        <f t="array" ref="JE48">_xlfn.IFNA(VLOOKUP($A48,TRANSPOSE(#REF!),JE$2+2,FALSE),0)</f>
        <v>#REF!</v>
      </c>
      <c r="JF48" t="e" cm="1">
        <f t="array" ref="JF48">_xlfn.IFNA(VLOOKUP($A48,TRANSPOSE(#REF!),JF$2+2,FALSE),0)</f>
        <v>#REF!</v>
      </c>
      <c r="JG48" t="e" cm="1">
        <f t="array" ref="JG48">_xlfn.IFNA(VLOOKUP($A48,TRANSPOSE(#REF!),JG$2+2,FALSE),0)</f>
        <v>#REF!</v>
      </c>
      <c r="JH48" t="e" cm="1">
        <f t="array" ref="JH48">_xlfn.IFNA(VLOOKUP($A48,TRANSPOSE(#REF!),JH$2+2,FALSE),0)</f>
        <v>#REF!</v>
      </c>
      <c r="JI48" t="e" cm="1">
        <f t="array" ref="JI48">_xlfn.IFNA(VLOOKUP($A48,TRANSPOSE(#REF!),JI$2+2,FALSE),0)</f>
        <v>#REF!</v>
      </c>
      <c r="JJ48" t="e" cm="1">
        <f t="array" ref="JJ48">_xlfn.IFNA(VLOOKUP($A48,TRANSPOSE(#REF!),JJ$2+2,FALSE),0)</f>
        <v>#REF!</v>
      </c>
      <c r="JK48" t="e" cm="1">
        <f t="array" ref="JK48">_xlfn.IFNA(VLOOKUP($A48,TRANSPOSE(#REF!),JK$2+2,FALSE),0)</f>
        <v>#REF!</v>
      </c>
      <c r="JL48" t="e" cm="1">
        <f t="array" ref="JL48">_xlfn.IFNA(VLOOKUP($A48,TRANSPOSE(#REF!),JL$2+2,FALSE),0)</f>
        <v>#REF!</v>
      </c>
      <c r="JM48" t="e" cm="1">
        <f t="array" ref="JM48">_xlfn.IFNA(VLOOKUP($A48,TRANSPOSE(#REF!),JM$2+2,FALSE),0)</f>
        <v>#REF!</v>
      </c>
      <c r="JN48" t="e" cm="1">
        <f t="array" ref="JN48">_xlfn.IFNA(VLOOKUP($A48,TRANSPOSE(#REF!),JN$2+2,FALSE),0)</f>
        <v>#REF!</v>
      </c>
      <c r="JO48" t="e" cm="1">
        <f t="array" ref="JO48">_xlfn.IFNA(VLOOKUP($A48,TRANSPOSE(#REF!),JO$2+2,FALSE),0)</f>
        <v>#REF!</v>
      </c>
      <c r="JP48" t="e" cm="1">
        <f t="array" ref="JP48">_xlfn.IFNA(VLOOKUP($A48,TRANSPOSE(#REF!),JP$2+2,FALSE),0)</f>
        <v>#REF!</v>
      </c>
      <c r="JQ48" t="e" cm="1">
        <f t="array" ref="JQ48">_xlfn.IFNA(VLOOKUP($A48,TRANSPOSE(#REF!),JQ$2+2,FALSE),0)</f>
        <v>#REF!</v>
      </c>
      <c r="JR48" t="e" cm="1">
        <f t="array" ref="JR48">_xlfn.IFNA(VLOOKUP($A48,TRANSPOSE(#REF!),JR$2+2,FALSE),0)</f>
        <v>#REF!</v>
      </c>
      <c r="JS48" t="e" cm="1">
        <f t="array" ref="JS48">_xlfn.IFNA(VLOOKUP($A48,TRANSPOSE(#REF!),JS$2+2,FALSE),0)</f>
        <v>#REF!</v>
      </c>
      <c r="JT48" t="e" cm="1">
        <f t="array" ref="JT48">_xlfn.IFNA(VLOOKUP($A48,TRANSPOSE(#REF!),JT$2+2,FALSE),0)</f>
        <v>#REF!</v>
      </c>
      <c r="JU48" t="e" cm="1">
        <f t="array" ref="JU48">_xlfn.IFNA(VLOOKUP($A48,TRANSPOSE(#REF!),JU$2+2,FALSE),0)</f>
        <v>#REF!</v>
      </c>
      <c r="JV48" t="e" cm="1">
        <f t="array" ref="JV48">_xlfn.IFNA(VLOOKUP($A48,TRANSPOSE(#REF!),JV$2+2,FALSE),0)</f>
        <v>#REF!</v>
      </c>
      <c r="JW48" t="e" cm="1">
        <f t="array" ref="JW48">_xlfn.IFNA(VLOOKUP($A48,TRANSPOSE(#REF!),JW$2+2,FALSE),0)</f>
        <v>#REF!</v>
      </c>
      <c r="JX48" t="e" cm="1">
        <f t="array" ref="JX48">_xlfn.IFNA(VLOOKUP($A48,TRANSPOSE(#REF!),JX$2+2,FALSE),0)</f>
        <v>#REF!</v>
      </c>
      <c r="JY48" t="e" cm="1">
        <f t="array" ref="JY48">_xlfn.IFNA(VLOOKUP($A48,TRANSPOSE(#REF!),JY$2+2,FALSE),0)</f>
        <v>#REF!</v>
      </c>
      <c r="JZ48" t="e" cm="1">
        <f t="array" ref="JZ48">_xlfn.IFNA(VLOOKUP($A48,TRANSPOSE(#REF!),JZ$2+2,FALSE),0)</f>
        <v>#REF!</v>
      </c>
      <c r="KA48" t="e" cm="1">
        <f t="array" ref="KA48">_xlfn.IFNA(VLOOKUP($A48,TRANSPOSE(#REF!),KA$2+2,FALSE),0)</f>
        <v>#REF!</v>
      </c>
      <c r="KB48" t="e" cm="1">
        <f t="array" ref="KB48">_xlfn.IFNA(VLOOKUP($A48,TRANSPOSE(#REF!),KB$2+2,FALSE),0)</f>
        <v>#REF!</v>
      </c>
      <c r="KC48" t="e" cm="1">
        <f t="array" ref="KC48">_xlfn.IFNA(VLOOKUP($A48,TRANSPOSE(#REF!),KC$2+2,FALSE),0)</f>
        <v>#REF!</v>
      </c>
      <c r="KD48" t="e" cm="1">
        <f t="array" ref="KD48">_xlfn.IFNA(VLOOKUP($A48,TRANSPOSE(#REF!),KD$2+2,FALSE),0)</f>
        <v>#REF!</v>
      </c>
      <c r="KE48" t="e" cm="1">
        <f t="array" ref="KE48">_xlfn.IFNA(VLOOKUP($A48,TRANSPOSE(#REF!),KE$2+2,FALSE),0)</f>
        <v>#REF!</v>
      </c>
      <c r="KF48" t="e" cm="1">
        <f t="array" ref="KF48">_xlfn.IFNA(VLOOKUP($A48,TRANSPOSE(#REF!),KF$2+2,FALSE),0)</f>
        <v>#REF!</v>
      </c>
      <c r="KG48" t="e" cm="1">
        <f t="array" ref="KG48">_xlfn.IFNA(VLOOKUP($A48,TRANSPOSE(#REF!),KG$2+2,FALSE),0)</f>
        <v>#REF!</v>
      </c>
      <c r="KH48" t="e" cm="1">
        <f t="array" ref="KH48">_xlfn.IFNA(VLOOKUP($A48,TRANSPOSE(#REF!),KH$2+2,FALSE),0)</f>
        <v>#REF!</v>
      </c>
      <c r="KI48" t="e" cm="1">
        <f t="array" ref="KI48">_xlfn.IFNA(VLOOKUP($A48,TRANSPOSE(#REF!),KI$2+2,FALSE),0)</f>
        <v>#REF!</v>
      </c>
      <c r="KJ48" t="e" cm="1">
        <f t="array" ref="KJ48">_xlfn.IFNA(VLOOKUP($A48,TRANSPOSE(#REF!),KJ$2+2,FALSE),0)</f>
        <v>#REF!</v>
      </c>
      <c r="KK48" t="e" cm="1">
        <f t="array" ref="KK48">_xlfn.IFNA(VLOOKUP($A48,TRANSPOSE(#REF!),KK$2+2,FALSE),0)</f>
        <v>#REF!</v>
      </c>
      <c r="KL48" t="e" cm="1">
        <f t="array" ref="KL48">_xlfn.IFNA(VLOOKUP($A48,TRANSPOSE(#REF!),KL$2+2,FALSE),0)</f>
        <v>#REF!</v>
      </c>
      <c r="KM48" t="e" cm="1">
        <f t="array" ref="KM48">_xlfn.IFNA(VLOOKUP($A48,TRANSPOSE(#REF!),KM$2+2,FALSE),0)</f>
        <v>#REF!</v>
      </c>
      <c r="KN48" t="e" cm="1">
        <f t="array" ref="KN48">_xlfn.IFNA(VLOOKUP($A48,TRANSPOSE(#REF!),KN$2+2,FALSE),0)</f>
        <v>#REF!</v>
      </c>
      <c r="KO48" t="e" cm="1">
        <f t="array" ref="KO48">_xlfn.IFNA(VLOOKUP($A48,TRANSPOSE(#REF!),KO$2+2,FALSE),0)</f>
        <v>#REF!</v>
      </c>
      <c r="KP48" t="e" cm="1">
        <f t="array" ref="KP48">_xlfn.IFNA(VLOOKUP($A48,TRANSPOSE(#REF!),KP$2+2,FALSE),0)</f>
        <v>#REF!</v>
      </c>
      <c r="KQ48" t="e" cm="1">
        <f t="array" ref="KQ48">_xlfn.IFNA(VLOOKUP($A48,TRANSPOSE(#REF!),KQ$2+2,FALSE),0)</f>
        <v>#REF!</v>
      </c>
      <c r="KR48" t="e" cm="1">
        <f t="array" ref="KR48">_xlfn.IFNA(VLOOKUP($A48,TRANSPOSE(#REF!),KR$2+2,FALSE),0)</f>
        <v>#REF!</v>
      </c>
      <c r="KS48" t="e" cm="1">
        <f t="array" ref="KS48">_xlfn.IFNA(VLOOKUP($A48,TRANSPOSE(#REF!),KS$2+2,FALSE),0)</f>
        <v>#REF!</v>
      </c>
      <c r="KT48" t="e" cm="1">
        <f t="array" ref="KT48">_xlfn.IFNA(VLOOKUP($A48,TRANSPOSE(#REF!),KT$2+2,FALSE),0)</f>
        <v>#REF!</v>
      </c>
      <c r="KU48" t="e" cm="1">
        <f t="array" ref="KU48">_xlfn.IFNA(VLOOKUP($A48,TRANSPOSE(#REF!),KU$2+2,FALSE),0)</f>
        <v>#REF!</v>
      </c>
      <c r="KV48" t="e" cm="1">
        <f t="array" ref="KV48">_xlfn.IFNA(VLOOKUP($A48,TRANSPOSE(#REF!),KV$2+2,FALSE),0)</f>
        <v>#REF!</v>
      </c>
      <c r="KW48" t="e" cm="1">
        <f t="array" ref="KW48">_xlfn.IFNA(VLOOKUP($A48,TRANSPOSE(#REF!),KW$2+2,FALSE),0)</f>
        <v>#REF!</v>
      </c>
      <c r="KX48" t="e" cm="1">
        <f t="array" ref="KX48">_xlfn.IFNA(VLOOKUP($A48,TRANSPOSE(#REF!),KX$2+2,FALSE),0)</f>
        <v>#REF!</v>
      </c>
      <c r="KY48" t="e" cm="1">
        <f t="array" ref="KY48">_xlfn.IFNA(VLOOKUP($A48,TRANSPOSE(#REF!),KY$2+2,FALSE),0)</f>
        <v>#REF!</v>
      </c>
      <c r="KZ48" t="e" cm="1">
        <f t="array" ref="KZ48">_xlfn.IFNA(VLOOKUP($A48,TRANSPOSE(#REF!),KZ$2+2,FALSE),0)</f>
        <v>#REF!</v>
      </c>
      <c r="LA48" t="e" cm="1">
        <f t="array" ref="LA48">_xlfn.IFNA(VLOOKUP($A48,TRANSPOSE(#REF!),LA$2+2,FALSE),0)</f>
        <v>#REF!</v>
      </c>
      <c r="LB48" t="e" cm="1">
        <f t="array" ref="LB48">_xlfn.IFNA(VLOOKUP($A48,TRANSPOSE(#REF!),LB$2+2,FALSE),0)</f>
        <v>#REF!</v>
      </c>
      <c r="LC48" t="e" cm="1">
        <f t="array" ref="LC48">_xlfn.IFNA(VLOOKUP($A48,TRANSPOSE(#REF!),LC$2+2,FALSE),0)</f>
        <v>#REF!</v>
      </c>
      <c r="LD48" t="e" cm="1">
        <f t="array" ref="LD48">_xlfn.IFNA(VLOOKUP($A48,TRANSPOSE(#REF!),LD$2+2,FALSE),0)</f>
        <v>#REF!</v>
      </c>
      <c r="LE48" t="e" cm="1">
        <f t="array" ref="LE48">_xlfn.IFNA(VLOOKUP($A48,TRANSPOSE(#REF!),LE$2+2,FALSE),0)</f>
        <v>#REF!</v>
      </c>
      <c r="LF48" t="e" cm="1">
        <f t="array" ref="LF48">_xlfn.IFNA(VLOOKUP($A48,TRANSPOSE(#REF!),LF$2+2,FALSE),0)</f>
        <v>#REF!</v>
      </c>
      <c r="LG48" t="e" cm="1">
        <f t="array" ref="LG48">_xlfn.IFNA(VLOOKUP($A48,TRANSPOSE(#REF!),LG$2+2,FALSE),0)</f>
        <v>#REF!</v>
      </c>
      <c r="LH48" t="e" cm="1">
        <f t="array" ref="LH48">_xlfn.IFNA(VLOOKUP($A48,TRANSPOSE(#REF!),LH$2+2,FALSE),0)</f>
        <v>#REF!</v>
      </c>
      <c r="LI48" t="e" cm="1">
        <f t="array" ref="LI48">_xlfn.IFNA(VLOOKUP($A48,TRANSPOSE(#REF!),LI$2+2,FALSE),0)</f>
        <v>#REF!</v>
      </c>
      <c r="LJ48" t="e" cm="1">
        <f t="array" ref="LJ48">_xlfn.IFNA(VLOOKUP($A48,TRANSPOSE(#REF!),LJ$2+2,FALSE),0)</f>
        <v>#REF!</v>
      </c>
      <c r="LK48" t="e" cm="1">
        <f t="array" ref="LK48">_xlfn.IFNA(VLOOKUP($A48,TRANSPOSE(#REF!),LK$2+2,FALSE),0)</f>
        <v>#REF!</v>
      </c>
      <c r="LL48" t="e" cm="1">
        <f t="array" ref="LL48">_xlfn.IFNA(VLOOKUP($A48,TRANSPOSE(#REF!),LL$2+2,FALSE),0)</f>
        <v>#REF!</v>
      </c>
      <c r="LM48" t="e" cm="1">
        <f t="array" ref="LM48">_xlfn.IFNA(VLOOKUP($A48,TRANSPOSE(#REF!),LM$2+2,FALSE),0)</f>
        <v>#REF!</v>
      </c>
      <c r="LN48" t="e" cm="1">
        <f t="array" ref="LN48">_xlfn.IFNA(VLOOKUP($A48,TRANSPOSE(#REF!),LN$2+2,FALSE),0)</f>
        <v>#REF!</v>
      </c>
      <c r="LO48" t="e" cm="1">
        <f t="array" ref="LO48">_xlfn.IFNA(VLOOKUP($A48,TRANSPOSE(#REF!),LO$2+2,FALSE),0)</f>
        <v>#REF!</v>
      </c>
      <c r="LP48" t="e" cm="1">
        <f t="array" ref="LP48">_xlfn.IFNA(VLOOKUP($A48,TRANSPOSE(#REF!),LP$2+2,FALSE),0)</f>
        <v>#REF!</v>
      </c>
      <c r="LQ48" t="e" cm="1">
        <f t="array" ref="LQ48">_xlfn.IFNA(VLOOKUP($A48,TRANSPOSE(#REF!),LQ$2+2,FALSE),0)</f>
        <v>#REF!</v>
      </c>
      <c r="LR48" t="e" cm="1">
        <f t="array" ref="LR48">_xlfn.IFNA(VLOOKUP($A48,TRANSPOSE(#REF!),LR$2+2,FALSE),0)</f>
        <v>#REF!</v>
      </c>
      <c r="LS48" t="e" cm="1">
        <f t="array" ref="LS48">_xlfn.IFNA(VLOOKUP($A48,TRANSPOSE(#REF!),LS$2+2,FALSE),0)</f>
        <v>#REF!</v>
      </c>
      <c r="LT48" t="e" cm="1">
        <f t="array" ref="LT48">_xlfn.IFNA(VLOOKUP($A48,TRANSPOSE(#REF!),LT$2+2,FALSE),0)</f>
        <v>#REF!</v>
      </c>
      <c r="LU48" t="e" cm="1">
        <f t="array" ref="LU48">_xlfn.IFNA(VLOOKUP($A48,TRANSPOSE(#REF!),LU$2+2,FALSE),0)</f>
        <v>#REF!</v>
      </c>
      <c r="LV48" t="e" cm="1">
        <f t="array" ref="LV48">_xlfn.IFNA(VLOOKUP($A48,TRANSPOSE(#REF!),LV$2+2,FALSE),0)</f>
        <v>#REF!</v>
      </c>
      <c r="LW48" t="e" cm="1">
        <f t="array" ref="LW48">_xlfn.IFNA(VLOOKUP($A48,TRANSPOSE(#REF!),LW$2+2,FALSE),0)</f>
        <v>#REF!</v>
      </c>
      <c r="LX48" t="e" cm="1">
        <f t="array" ref="LX48">_xlfn.IFNA(VLOOKUP($A48,TRANSPOSE(#REF!),LX$2+2,FALSE),0)</f>
        <v>#REF!</v>
      </c>
      <c r="LY48" t="e" cm="1">
        <f t="array" ref="LY48">_xlfn.IFNA(VLOOKUP($A48,TRANSPOSE(#REF!),LY$2+2,FALSE),0)</f>
        <v>#REF!</v>
      </c>
      <c r="LZ48" t="e" cm="1">
        <f t="array" ref="LZ48">_xlfn.IFNA(VLOOKUP($A48,TRANSPOSE(#REF!),LZ$2+2,FALSE),0)</f>
        <v>#REF!</v>
      </c>
      <c r="MA48" t="e" cm="1">
        <f t="array" ref="MA48">_xlfn.IFNA(VLOOKUP($A48,TRANSPOSE(#REF!),MA$2+2,FALSE),0)</f>
        <v>#REF!</v>
      </c>
      <c r="MB48" t="e" cm="1">
        <f t="array" ref="MB48">_xlfn.IFNA(VLOOKUP($A48,TRANSPOSE(#REF!),MB$2+2,FALSE),0)</f>
        <v>#REF!</v>
      </c>
      <c r="MC48" t="e" cm="1">
        <f t="array" ref="MC48">_xlfn.IFNA(VLOOKUP($A48,TRANSPOSE(#REF!),MC$2+2,FALSE),0)</f>
        <v>#REF!</v>
      </c>
      <c r="MD48" t="e" cm="1">
        <f t="array" ref="MD48">_xlfn.IFNA(VLOOKUP($A48,TRANSPOSE(#REF!),MD$2+2,FALSE),0)</f>
        <v>#REF!</v>
      </c>
      <c r="ME48" t="e" cm="1">
        <f t="array" ref="ME48">_xlfn.IFNA(VLOOKUP($A48,TRANSPOSE(#REF!),ME$2+2,FALSE),0)</f>
        <v>#REF!</v>
      </c>
      <c r="MF48" t="e" cm="1">
        <f t="array" ref="MF48">_xlfn.IFNA(VLOOKUP($A48,TRANSPOSE(#REF!),MF$2+2,FALSE),0)</f>
        <v>#REF!</v>
      </c>
      <c r="MG48" t="e" cm="1">
        <f t="array" ref="MG48">_xlfn.IFNA(VLOOKUP($A48,TRANSPOSE(#REF!),MG$2+2,FALSE),0)</f>
        <v>#REF!</v>
      </c>
      <c r="MH48" t="e" cm="1">
        <f t="array" ref="MH48">_xlfn.IFNA(VLOOKUP($A48,TRANSPOSE(#REF!),MH$2+2,FALSE),0)</f>
        <v>#REF!</v>
      </c>
      <c r="MI48" t="e" cm="1">
        <f t="array" ref="MI48">_xlfn.IFNA(VLOOKUP($A48,TRANSPOSE(#REF!),MI$2+2,FALSE),0)</f>
        <v>#REF!</v>
      </c>
      <c r="MJ48" t="e" cm="1">
        <f t="array" ref="MJ48">_xlfn.IFNA(VLOOKUP($A48,TRANSPOSE(#REF!),MJ$2+2,FALSE),0)</f>
        <v>#REF!</v>
      </c>
      <c r="MK48" t="e" cm="1">
        <f t="array" ref="MK48">_xlfn.IFNA(VLOOKUP($A48,TRANSPOSE(#REF!),MK$2+2,FALSE),0)</f>
        <v>#REF!</v>
      </c>
      <c r="ML48" t="e" cm="1">
        <f t="array" ref="ML48">_xlfn.IFNA(VLOOKUP($A48,TRANSPOSE(#REF!),ML$2+2,FALSE),0)</f>
        <v>#REF!</v>
      </c>
      <c r="MM48" t="e" cm="1">
        <f t="array" ref="MM48">_xlfn.IFNA(VLOOKUP($A48,TRANSPOSE(#REF!),MM$2+2,FALSE),0)</f>
        <v>#REF!</v>
      </c>
      <c r="MN48" t="e" cm="1">
        <f t="array" ref="MN48">_xlfn.IFNA(VLOOKUP($A48,TRANSPOSE(#REF!),MN$2+2,FALSE),0)</f>
        <v>#REF!</v>
      </c>
      <c r="MO48" t="e" cm="1">
        <f t="array" ref="MO48">_xlfn.IFNA(VLOOKUP($A48,TRANSPOSE(#REF!),MO$2+2,FALSE),0)</f>
        <v>#REF!</v>
      </c>
      <c r="MP48" t="e" cm="1">
        <f t="array" ref="MP48">_xlfn.IFNA(VLOOKUP($A48,TRANSPOSE(#REF!),MP$2+2,FALSE),0)</f>
        <v>#REF!</v>
      </c>
      <c r="MQ48" t="e" cm="1">
        <f t="array" ref="MQ48">_xlfn.IFNA(VLOOKUP($A48,TRANSPOSE(#REF!),MQ$2+2,FALSE),0)</f>
        <v>#REF!</v>
      </c>
      <c r="MR48" t="e" cm="1">
        <f t="array" ref="MR48">_xlfn.IFNA(VLOOKUP($A48,TRANSPOSE(#REF!),MR$2+2,FALSE),0)</f>
        <v>#REF!</v>
      </c>
      <c r="MS48" t="e" cm="1">
        <f t="array" ref="MS48">_xlfn.IFNA(VLOOKUP($A48,TRANSPOSE(#REF!),MS$2+2,FALSE),0)</f>
        <v>#REF!</v>
      </c>
      <c r="MT48" t="e" cm="1">
        <f t="array" ref="MT48">_xlfn.IFNA(VLOOKUP($A48,TRANSPOSE(#REF!),MT$2+2,FALSE),0)</f>
        <v>#REF!</v>
      </c>
      <c r="MU48" t="e" cm="1">
        <f t="array" ref="MU48">_xlfn.IFNA(VLOOKUP($A48,TRANSPOSE(#REF!),MU$2+2,FALSE),0)</f>
        <v>#REF!</v>
      </c>
      <c r="MV48" t="e" cm="1">
        <f t="array" ref="MV48">_xlfn.IFNA(VLOOKUP($A48,TRANSPOSE(#REF!),MV$2+2,FALSE),0)</f>
        <v>#REF!</v>
      </c>
      <c r="MW48" t="e" cm="1">
        <f t="array" ref="MW48">_xlfn.IFNA(VLOOKUP($A48,TRANSPOSE(#REF!),MW$2+2,FALSE),0)</f>
        <v>#REF!</v>
      </c>
      <c r="MX48" t="e" cm="1">
        <f t="array" ref="MX48">_xlfn.IFNA(VLOOKUP($A48,TRANSPOSE(#REF!),MX$2+2,FALSE),0)</f>
        <v>#REF!</v>
      </c>
      <c r="MY48" t="e" cm="1">
        <f t="array" ref="MY48">_xlfn.IFNA(VLOOKUP($A48,TRANSPOSE(#REF!),MY$2+2,FALSE),0)</f>
        <v>#REF!</v>
      </c>
      <c r="MZ48" t="e" cm="1">
        <f t="array" ref="MZ48">_xlfn.IFNA(VLOOKUP($A48,TRANSPOSE(#REF!),MZ$2+2,FALSE),0)</f>
        <v>#REF!</v>
      </c>
      <c r="NA48" t="e" cm="1">
        <f t="array" ref="NA48">_xlfn.IFNA(VLOOKUP($A48,TRANSPOSE(#REF!),NA$2+2,FALSE),0)</f>
        <v>#REF!</v>
      </c>
      <c r="NB48" t="e" cm="1">
        <f t="array" ref="NB48">_xlfn.IFNA(VLOOKUP($A48,TRANSPOSE(#REF!),NB$2+2,FALSE),0)</f>
        <v>#REF!</v>
      </c>
      <c r="NC48" t="e" cm="1">
        <f t="array" ref="NC48">_xlfn.IFNA(VLOOKUP($A48,TRANSPOSE(#REF!),NC$2+2,FALSE),0)</f>
        <v>#REF!</v>
      </c>
      <c r="ND48" t="e" cm="1">
        <f t="array" ref="ND48">_xlfn.IFNA(VLOOKUP($A48,TRANSPOSE(#REF!),ND$2+2,FALSE),0)</f>
        <v>#REF!</v>
      </c>
      <c r="NE48" t="e" cm="1">
        <f t="array" ref="NE48">_xlfn.IFNA(VLOOKUP($A48,TRANSPOSE(#REF!),NE$2+2,FALSE),0)</f>
        <v>#REF!</v>
      </c>
      <c r="NF48" t="e" cm="1">
        <f t="array" ref="NF48">_xlfn.IFNA(VLOOKUP($A48,TRANSPOSE(#REF!),NF$2+2,FALSE),0)</f>
        <v>#REF!</v>
      </c>
      <c r="NG48" t="e" cm="1">
        <f t="array" ref="NG48">_xlfn.IFNA(VLOOKUP($A48,TRANSPOSE(#REF!),NG$2+2,FALSE),0)</f>
        <v>#REF!</v>
      </c>
      <c r="NH48" t="e" cm="1">
        <f t="array" ref="NH48">_xlfn.IFNA(VLOOKUP($A48,TRANSPOSE(#REF!),NH$2+2,FALSE),0)</f>
        <v>#REF!</v>
      </c>
      <c r="NI48" t="e" cm="1">
        <f t="array" ref="NI48">_xlfn.IFNA(VLOOKUP($A48,TRANSPOSE(#REF!),NI$2+2,FALSE),0)</f>
        <v>#REF!</v>
      </c>
      <c r="NJ48" t="e" cm="1">
        <f t="array" ref="NJ48">_xlfn.IFNA(VLOOKUP($A48,TRANSPOSE(#REF!),NJ$2+2,FALSE),0)</f>
        <v>#REF!</v>
      </c>
      <c r="NL48" t="e">
        <f t="shared" si="0"/>
        <v>#REF!</v>
      </c>
      <c r="NM48" t="e">
        <f t="shared" si="1"/>
        <v>#REF!</v>
      </c>
    </row>
    <row r="49" spans="1:377" x14ac:dyDescent="0.3">
      <c r="A49" t="str">
        <v>PDE02_14</v>
      </c>
      <c r="B49" t="str">
        <v>Elektriciteit</v>
      </c>
      <c r="C49" t="str">
        <v>Conversion</v>
      </c>
      <c r="D49" t="str">
        <v>Power DE</v>
      </c>
      <c r="E49" t="str">
        <v>Generation</v>
      </c>
      <c r="F49" t="str">
        <v>Electricity DE</v>
      </c>
      <c r="G49" t="str">
        <v>Electricity from Hydro RoR - Power DE</v>
      </c>
      <c r="H49" t="str">
        <v>[GW]</v>
      </c>
      <c r="I49">
        <f>_xlfn.IFNA(VLOOKUP(A49,'[1]PASTE Cap_Investment'!A:B,2,FALSE),0)</f>
        <v>0</v>
      </c>
      <c r="J49" t="e" cm="1">
        <f t="array" ref="J49">_xlfn.IFNA(VLOOKUP($A49,TRANSPOSE(#REF!),J$2+2,FALSE),0)</f>
        <v>#REF!</v>
      </c>
      <c r="K49" t="e" cm="1">
        <f t="array" ref="K49">_xlfn.IFNA(VLOOKUP($A49,TRANSPOSE(#REF!),K$2+2,FALSE),0)</f>
        <v>#REF!</v>
      </c>
      <c r="L49" t="e" cm="1">
        <f t="array" ref="L49">_xlfn.IFNA(VLOOKUP($A49,TRANSPOSE(#REF!),L$2+2,FALSE),0)</f>
        <v>#REF!</v>
      </c>
      <c r="M49" t="e" cm="1">
        <f t="array" ref="M49">_xlfn.IFNA(VLOOKUP($A49,TRANSPOSE(#REF!),M$2+2,FALSE),0)</f>
        <v>#REF!</v>
      </c>
      <c r="N49" t="e" cm="1">
        <f t="array" ref="N49">_xlfn.IFNA(VLOOKUP($A49,TRANSPOSE(#REF!),N$2+2,FALSE),0)</f>
        <v>#REF!</v>
      </c>
      <c r="O49" t="e" cm="1">
        <f t="array" ref="O49">_xlfn.IFNA(VLOOKUP($A49,TRANSPOSE(#REF!),O$2+2,FALSE),0)</f>
        <v>#REF!</v>
      </c>
      <c r="P49" t="e" cm="1">
        <f t="array" ref="P49">_xlfn.IFNA(VLOOKUP($A49,TRANSPOSE(#REF!),P$2+2,FALSE),0)</f>
        <v>#REF!</v>
      </c>
      <c r="Q49" t="e" cm="1">
        <f t="array" ref="Q49">_xlfn.IFNA(VLOOKUP($A49,TRANSPOSE(#REF!),Q$2+2,FALSE),0)</f>
        <v>#REF!</v>
      </c>
      <c r="R49" t="e" cm="1">
        <f t="array" ref="R49">_xlfn.IFNA(VLOOKUP($A49,TRANSPOSE(#REF!),R$2+2,FALSE),0)</f>
        <v>#REF!</v>
      </c>
      <c r="S49" t="e" cm="1">
        <f t="array" ref="S49">_xlfn.IFNA(VLOOKUP($A49,TRANSPOSE(#REF!),S$2+2,FALSE),0)</f>
        <v>#REF!</v>
      </c>
      <c r="T49" t="e" cm="1">
        <f t="array" ref="T49">_xlfn.IFNA(VLOOKUP($A49,TRANSPOSE(#REF!),T$2+2,FALSE),0)</f>
        <v>#REF!</v>
      </c>
      <c r="U49" t="e" cm="1">
        <f t="array" ref="U49">_xlfn.IFNA(VLOOKUP($A49,TRANSPOSE(#REF!),U$2+2,FALSE),0)</f>
        <v>#REF!</v>
      </c>
      <c r="V49" t="e" cm="1">
        <f t="array" ref="V49">_xlfn.IFNA(VLOOKUP($A49,TRANSPOSE(#REF!),V$2+2,FALSE),0)</f>
        <v>#REF!</v>
      </c>
      <c r="W49" t="e" cm="1">
        <f t="array" ref="W49">_xlfn.IFNA(VLOOKUP($A49,TRANSPOSE(#REF!),W$2+2,FALSE),0)</f>
        <v>#REF!</v>
      </c>
      <c r="X49" t="e" cm="1">
        <f t="array" ref="X49">_xlfn.IFNA(VLOOKUP($A49,TRANSPOSE(#REF!),X$2+2,FALSE),0)</f>
        <v>#REF!</v>
      </c>
      <c r="Y49" t="e" cm="1">
        <f t="array" ref="Y49">_xlfn.IFNA(VLOOKUP($A49,TRANSPOSE(#REF!),Y$2+2,FALSE),0)</f>
        <v>#REF!</v>
      </c>
      <c r="Z49" t="e" cm="1">
        <f t="array" ref="Z49">_xlfn.IFNA(VLOOKUP($A49,TRANSPOSE(#REF!),Z$2+2,FALSE),0)</f>
        <v>#REF!</v>
      </c>
      <c r="AA49" t="e" cm="1">
        <f t="array" ref="AA49">_xlfn.IFNA(VLOOKUP($A49,TRANSPOSE(#REF!),AA$2+2,FALSE),0)</f>
        <v>#REF!</v>
      </c>
      <c r="AB49" t="e" cm="1">
        <f t="array" ref="AB49">_xlfn.IFNA(VLOOKUP($A49,TRANSPOSE(#REF!),AB$2+2,FALSE),0)</f>
        <v>#REF!</v>
      </c>
      <c r="AC49" t="e" cm="1">
        <f t="array" ref="AC49">_xlfn.IFNA(VLOOKUP($A49,TRANSPOSE(#REF!),AC$2+2,FALSE),0)</f>
        <v>#REF!</v>
      </c>
      <c r="AD49" t="e" cm="1">
        <f t="array" ref="AD49">_xlfn.IFNA(VLOOKUP($A49,TRANSPOSE(#REF!),AD$2+2,FALSE),0)</f>
        <v>#REF!</v>
      </c>
      <c r="AE49" t="e" cm="1">
        <f t="array" ref="AE49">_xlfn.IFNA(VLOOKUP($A49,TRANSPOSE(#REF!),AE$2+2,FALSE),0)</f>
        <v>#REF!</v>
      </c>
      <c r="AF49" t="e" cm="1">
        <f t="array" ref="AF49">_xlfn.IFNA(VLOOKUP($A49,TRANSPOSE(#REF!),AF$2+2,FALSE),0)</f>
        <v>#REF!</v>
      </c>
      <c r="AG49" t="e" cm="1">
        <f t="array" ref="AG49">_xlfn.IFNA(VLOOKUP($A49,TRANSPOSE(#REF!),AG$2+2,FALSE),0)</f>
        <v>#REF!</v>
      </c>
      <c r="AH49" t="e" cm="1">
        <f t="array" ref="AH49">_xlfn.IFNA(VLOOKUP($A49,TRANSPOSE(#REF!),AH$2+2,FALSE),0)</f>
        <v>#REF!</v>
      </c>
      <c r="AI49" t="e" cm="1">
        <f t="array" ref="AI49">_xlfn.IFNA(VLOOKUP($A49,TRANSPOSE(#REF!),AI$2+2,FALSE),0)</f>
        <v>#REF!</v>
      </c>
      <c r="AJ49" t="e" cm="1">
        <f t="array" ref="AJ49">_xlfn.IFNA(VLOOKUP($A49,TRANSPOSE(#REF!),AJ$2+2,FALSE),0)</f>
        <v>#REF!</v>
      </c>
      <c r="AK49" t="e" cm="1">
        <f t="array" ref="AK49">_xlfn.IFNA(VLOOKUP($A49,TRANSPOSE(#REF!),AK$2+2,FALSE),0)</f>
        <v>#REF!</v>
      </c>
      <c r="AL49" t="e" cm="1">
        <f t="array" ref="AL49">_xlfn.IFNA(VLOOKUP($A49,TRANSPOSE(#REF!),AL$2+2,FALSE),0)</f>
        <v>#REF!</v>
      </c>
      <c r="AM49" t="e" cm="1">
        <f t="array" ref="AM49">_xlfn.IFNA(VLOOKUP($A49,TRANSPOSE(#REF!),AM$2+2,FALSE),0)</f>
        <v>#REF!</v>
      </c>
      <c r="AN49" t="e" cm="1">
        <f t="array" ref="AN49">_xlfn.IFNA(VLOOKUP($A49,TRANSPOSE(#REF!),AN$2+2,FALSE),0)</f>
        <v>#REF!</v>
      </c>
      <c r="AO49" t="e" cm="1">
        <f t="array" ref="AO49">_xlfn.IFNA(VLOOKUP($A49,TRANSPOSE(#REF!),AO$2+2,FALSE),0)</f>
        <v>#REF!</v>
      </c>
      <c r="AP49" t="e" cm="1">
        <f t="array" ref="AP49">_xlfn.IFNA(VLOOKUP($A49,TRANSPOSE(#REF!),AP$2+2,FALSE),0)</f>
        <v>#REF!</v>
      </c>
      <c r="AQ49" t="e" cm="1">
        <f t="array" ref="AQ49">_xlfn.IFNA(VLOOKUP($A49,TRANSPOSE(#REF!),AQ$2+2,FALSE),0)</f>
        <v>#REF!</v>
      </c>
      <c r="AR49" t="e" cm="1">
        <f t="array" ref="AR49">_xlfn.IFNA(VLOOKUP($A49,TRANSPOSE(#REF!),AR$2+2,FALSE),0)</f>
        <v>#REF!</v>
      </c>
      <c r="AS49" t="e" cm="1">
        <f t="array" ref="AS49">_xlfn.IFNA(VLOOKUP($A49,TRANSPOSE(#REF!),AS$2+2,FALSE),0)</f>
        <v>#REF!</v>
      </c>
      <c r="AT49" t="e" cm="1">
        <f t="array" ref="AT49">_xlfn.IFNA(VLOOKUP($A49,TRANSPOSE(#REF!),AT$2+2,FALSE),0)</f>
        <v>#REF!</v>
      </c>
      <c r="AU49" t="e" cm="1">
        <f t="array" ref="AU49">_xlfn.IFNA(VLOOKUP($A49,TRANSPOSE(#REF!),AU$2+2,FALSE),0)</f>
        <v>#REF!</v>
      </c>
      <c r="AV49" t="e" cm="1">
        <f t="array" ref="AV49">_xlfn.IFNA(VLOOKUP($A49,TRANSPOSE(#REF!),AV$2+2,FALSE),0)</f>
        <v>#REF!</v>
      </c>
      <c r="AW49" t="e" cm="1">
        <f t="array" ref="AW49">_xlfn.IFNA(VLOOKUP($A49,TRANSPOSE(#REF!),AW$2+2,FALSE),0)</f>
        <v>#REF!</v>
      </c>
      <c r="AX49" t="e" cm="1">
        <f t="array" ref="AX49">_xlfn.IFNA(VLOOKUP($A49,TRANSPOSE(#REF!),AX$2+2,FALSE),0)</f>
        <v>#REF!</v>
      </c>
      <c r="AY49" t="e" cm="1">
        <f t="array" ref="AY49">_xlfn.IFNA(VLOOKUP($A49,TRANSPOSE(#REF!),AY$2+2,FALSE),0)</f>
        <v>#REF!</v>
      </c>
      <c r="AZ49" t="e" cm="1">
        <f t="array" ref="AZ49">_xlfn.IFNA(VLOOKUP($A49,TRANSPOSE(#REF!),AZ$2+2,FALSE),0)</f>
        <v>#REF!</v>
      </c>
      <c r="BA49" t="e" cm="1">
        <f t="array" ref="BA49">_xlfn.IFNA(VLOOKUP($A49,TRANSPOSE(#REF!),BA$2+2,FALSE),0)</f>
        <v>#REF!</v>
      </c>
      <c r="BB49" t="e" cm="1">
        <f t="array" ref="BB49">_xlfn.IFNA(VLOOKUP($A49,TRANSPOSE(#REF!),BB$2+2,FALSE),0)</f>
        <v>#REF!</v>
      </c>
      <c r="BC49" t="e" cm="1">
        <f t="array" ref="BC49">_xlfn.IFNA(VLOOKUP($A49,TRANSPOSE(#REF!),BC$2+2,FALSE),0)</f>
        <v>#REF!</v>
      </c>
      <c r="BD49" t="e" cm="1">
        <f t="array" ref="BD49">_xlfn.IFNA(VLOOKUP($A49,TRANSPOSE(#REF!),BD$2+2,FALSE),0)</f>
        <v>#REF!</v>
      </c>
      <c r="BE49" t="e" cm="1">
        <f t="array" ref="BE49">_xlfn.IFNA(VLOOKUP($A49,TRANSPOSE(#REF!),BE$2+2,FALSE),0)</f>
        <v>#REF!</v>
      </c>
      <c r="BF49" t="e" cm="1">
        <f t="array" ref="BF49">_xlfn.IFNA(VLOOKUP($A49,TRANSPOSE(#REF!),BF$2+2,FALSE),0)</f>
        <v>#REF!</v>
      </c>
      <c r="BG49" t="e" cm="1">
        <f t="array" ref="BG49">_xlfn.IFNA(VLOOKUP($A49,TRANSPOSE(#REF!),BG$2+2,FALSE),0)</f>
        <v>#REF!</v>
      </c>
      <c r="BH49" t="e" cm="1">
        <f t="array" ref="BH49">_xlfn.IFNA(VLOOKUP($A49,TRANSPOSE(#REF!),BH$2+2,FALSE),0)</f>
        <v>#REF!</v>
      </c>
      <c r="BI49" t="e" cm="1">
        <f t="array" ref="BI49">_xlfn.IFNA(VLOOKUP($A49,TRANSPOSE(#REF!),BI$2+2,FALSE),0)</f>
        <v>#REF!</v>
      </c>
      <c r="BJ49" t="e" cm="1">
        <f t="array" ref="BJ49">_xlfn.IFNA(VLOOKUP($A49,TRANSPOSE(#REF!),BJ$2+2,FALSE),0)</f>
        <v>#REF!</v>
      </c>
      <c r="BK49" t="e" cm="1">
        <f t="array" ref="BK49">_xlfn.IFNA(VLOOKUP($A49,TRANSPOSE(#REF!),BK$2+2,FALSE),0)</f>
        <v>#REF!</v>
      </c>
      <c r="BL49" t="e" cm="1">
        <f t="array" ref="BL49">_xlfn.IFNA(VLOOKUP($A49,TRANSPOSE(#REF!),BL$2+2,FALSE),0)</f>
        <v>#REF!</v>
      </c>
      <c r="BM49" t="e" cm="1">
        <f t="array" ref="BM49">_xlfn.IFNA(VLOOKUP($A49,TRANSPOSE(#REF!),BM$2+2,FALSE),0)</f>
        <v>#REF!</v>
      </c>
      <c r="BN49" t="e" cm="1">
        <f t="array" ref="BN49">_xlfn.IFNA(VLOOKUP($A49,TRANSPOSE(#REF!),BN$2+2,FALSE),0)</f>
        <v>#REF!</v>
      </c>
      <c r="BO49" t="e" cm="1">
        <f t="array" ref="BO49">_xlfn.IFNA(VLOOKUP($A49,TRANSPOSE(#REF!),BO$2+2,FALSE),0)</f>
        <v>#REF!</v>
      </c>
      <c r="BP49" t="e" cm="1">
        <f t="array" ref="BP49">_xlfn.IFNA(VLOOKUP($A49,TRANSPOSE(#REF!),BP$2+2,FALSE),0)</f>
        <v>#REF!</v>
      </c>
      <c r="BQ49" t="e" cm="1">
        <f t="array" ref="BQ49">_xlfn.IFNA(VLOOKUP($A49,TRANSPOSE(#REF!),BQ$2+2,FALSE),0)</f>
        <v>#REF!</v>
      </c>
      <c r="BR49" t="e" cm="1">
        <f t="array" ref="BR49">_xlfn.IFNA(VLOOKUP($A49,TRANSPOSE(#REF!),BR$2+2,FALSE),0)</f>
        <v>#REF!</v>
      </c>
      <c r="BS49" t="e" cm="1">
        <f t="array" ref="BS49">_xlfn.IFNA(VLOOKUP($A49,TRANSPOSE(#REF!),BS$2+2,FALSE),0)</f>
        <v>#REF!</v>
      </c>
      <c r="BT49" t="e" cm="1">
        <f t="array" ref="BT49">_xlfn.IFNA(VLOOKUP($A49,TRANSPOSE(#REF!),BT$2+2,FALSE),0)</f>
        <v>#REF!</v>
      </c>
      <c r="BU49" t="e" cm="1">
        <f t="array" ref="BU49">_xlfn.IFNA(VLOOKUP($A49,TRANSPOSE(#REF!),BU$2+2,FALSE),0)</f>
        <v>#REF!</v>
      </c>
      <c r="BV49" t="e" cm="1">
        <f t="array" ref="BV49">_xlfn.IFNA(VLOOKUP($A49,TRANSPOSE(#REF!),BV$2+2,FALSE),0)</f>
        <v>#REF!</v>
      </c>
      <c r="BW49" t="e" cm="1">
        <f t="array" ref="BW49">_xlfn.IFNA(VLOOKUP($A49,TRANSPOSE(#REF!),BW$2+2,FALSE),0)</f>
        <v>#REF!</v>
      </c>
      <c r="BX49" t="e" cm="1">
        <f t="array" ref="BX49">_xlfn.IFNA(VLOOKUP($A49,TRANSPOSE(#REF!),BX$2+2,FALSE),0)</f>
        <v>#REF!</v>
      </c>
      <c r="BY49" t="e" cm="1">
        <f t="array" ref="BY49">_xlfn.IFNA(VLOOKUP($A49,TRANSPOSE(#REF!),BY$2+2,FALSE),0)</f>
        <v>#REF!</v>
      </c>
      <c r="BZ49" t="e" cm="1">
        <f t="array" ref="BZ49">_xlfn.IFNA(VLOOKUP($A49,TRANSPOSE(#REF!),BZ$2+2,FALSE),0)</f>
        <v>#REF!</v>
      </c>
      <c r="CA49" t="e" cm="1">
        <f t="array" ref="CA49">_xlfn.IFNA(VLOOKUP($A49,TRANSPOSE(#REF!),CA$2+2,FALSE),0)</f>
        <v>#REF!</v>
      </c>
      <c r="CB49" t="e" cm="1">
        <f t="array" ref="CB49">_xlfn.IFNA(VLOOKUP($A49,TRANSPOSE(#REF!),CB$2+2,FALSE),0)</f>
        <v>#REF!</v>
      </c>
      <c r="CC49" t="e" cm="1">
        <f t="array" ref="CC49">_xlfn.IFNA(VLOOKUP($A49,TRANSPOSE(#REF!),CC$2+2,FALSE),0)</f>
        <v>#REF!</v>
      </c>
      <c r="CD49" t="e" cm="1">
        <f t="array" ref="CD49">_xlfn.IFNA(VLOOKUP($A49,TRANSPOSE(#REF!),CD$2+2,FALSE),0)</f>
        <v>#REF!</v>
      </c>
      <c r="CE49" t="e" cm="1">
        <f t="array" ref="CE49">_xlfn.IFNA(VLOOKUP($A49,TRANSPOSE(#REF!),CE$2+2,FALSE),0)</f>
        <v>#REF!</v>
      </c>
      <c r="CF49" t="e" cm="1">
        <f t="array" ref="CF49">_xlfn.IFNA(VLOOKUP($A49,TRANSPOSE(#REF!),CF$2+2,FALSE),0)</f>
        <v>#REF!</v>
      </c>
      <c r="CG49" t="e" cm="1">
        <f t="array" ref="CG49">_xlfn.IFNA(VLOOKUP($A49,TRANSPOSE(#REF!),CG$2+2,FALSE),0)</f>
        <v>#REF!</v>
      </c>
      <c r="CH49" t="e" cm="1">
        <f t="array" ref="CH49">_xlfn.IFNA(VLOOKUP($A49,TRANSPOSE(#REF!),CH$2+2,FALSE),0)</f>
        <v>#REF!</v>
      </c>
      <c r="CI49" t="e" cm="1">
        <f t="array" ref="CI49">_xlfn.IFNA(VLOOKUP($A49,TRANSPOSE(#REF!),CI$2+2,FALSE),0)</f>
        <v>#REF!</v>
      </c>
      <c r="CJ49" t="e" cm="1">
        <f t="array" ref="CJ49">_xlfn.IFNA(VLOOKUP($A49,TRANSPOSE(#REF!),CJ$2+2,FALSE),0)</f>
        <v>#REF!</v>
      </c>
      <c r="CK49" t="e" cm="1">
        <f t="array" ref="CK49">_xlfn.IFNA(VLOOKUP($A49,TRANSPOSE(#REF!),CK$2+2,FALSE),0)</f>
        <v>#REF!</v>
      </c>
      <c r="CL49" t="e" cm="1">
        <f t="array" ref="CL49">_xlfn.IFNA(VLOOKUP($A49,TRANSPOSE(#REF!),CL$2+2,FALSE),0)</f>
        <v>#REF!</v>
      </c>
      <c r="CM49" t="e" cm="1">
        <f t="array" ref="CM49">_xlfn.IFNA(VLOOKUP($A49,TRANSPOSE(#REF!),CM$2+2,FALSE),0)</f>
        <v>#REF!</v>
      </c>
      <c r="CN49" t="e" cm="1">
        <f t="array" ref="CN49">_xlfn.IFNA(VLOOKUP($A49,TRANSPOSE(#REF!),CN$2+2,FALSE),0)</f>
        <v>#REF!</v>
      </c>
      <c r="CO49" t="e" cm="1">
        <f t="array" ref="CO49">_xlfn.IFNA(VLOOKUP($A49,TRANSPOSE(#REF!),CO$2+2,FALSE),0)</f>
        <v>#REF!</v>
      </c>
      <c r="CP49" t="e" cm="1">
        <f t="array" ref="CP49">_xlfn.IFNA(VLOOKUP($A49,TRANSPOSE(#REF!),CP$2+2,FALSE),0)</f>
        <v>#REF!</v>
      </c>
      <c r="CQ49" t="e" cm="1">
        <f t="array" ref="CQ49">_xlfn.IFNA(VLOOKUP($A49,TRANSPOSE(#REF!),CQ$2+2,FALSE),0)</f>
        <v>#REF!</v>
      </c>
      <c r="CR49" t="e" cm="1">
        <f t="array" ref="CR49">_xlfn.IFNA(VLOOKUP($A49,TRANSPOSE(#REF!),CR$2+2,FALSE),0)</f>
        <v>#REF!</v>
      </c>
      <c r="CS49" t="e" cm="1">
        <f t="array" ref="CS49">_xlfn.IFNA(VLOOKUP($A49,TRANSPOSE(#REF!),CS$2+2,FALSE),0)</f>
        <v>#REF!</v>
      </c>
      <c r="CT49" t="e" cm="1">
        <f t="array" ref="CT49">_xlfn.IFNA(VLOOKUP($A49,TRANSPOSE(#REF!),CT$2+2,FALSE),0)</f>
        <v>#REF!</v>
      </c>
      <c r="CU49" t="e" cm="1">
        <f t="array" ref="CU49">_xlfn.IFNA(VLOOKUP($A49,TRANSPOSE(#REF!),CU$2+2,FALSE),0)</f>
        <v>#REF!</v>
      </c>
      <c r="CV49" t="e" cm="1">
        <f t="array" ref="CV49">_xlfn.IFNA(VLOOKUP($A49,TRANSPOSE(#REF!),CV$2+2,FALSE),0)</f>
        <v>#REF!</v>
      </c>
      <c r="CW49" t="e" cm="1">
        <f t="array" ref="CW49">_xlfn.IFNA(VLOOKUP($A49,TRANSPOSE(#REF!),CW$2+2,FALSE),0)</f>
        <v>#REF!</v>
      </c>
      <c r="CX49" t="e" cm="1">
        <f t="array" ref="CX49">_xlfn.IFNA(VLOOKUP($A49,TRANSPOSE(#REF!),CX$2+2,FALSE),0)</f>
        <v>#REF!</v>
      </c>
      <c r="CY49" t="e" cm="1">
        <f t="array" ref="CY49">_xlfn.IFNA(VLOOKUP($A49,TRANSPOSE(#REF!),CY$2+2,FALSE),0)</f>
        <v>#REF!</v>
      </c>
      <c r="CZ49" t="e" cm="1">
        <f t="array" ref="CZ49">_xlfn.IFNA(VLOOKUP($A49,TRANSPOSE(#REF!),CZ$2+2,FALSE),0)</f>
        <v>#REF!</v>
      </c>
      <c r="DA49" t="e" cm="1">
        <f t="array" ref="DA49">_xlfn.IFNA(VLOOKUP($A49,TRANSPOSE(#REF!),DA$2+2,FALSE),0)</f>
        <v>#REF!</v>
      </c>
      <c r="DB49" t="e" cm="1">
        <f t="array" ref="DB49">_xlfn.IFNA(VLOOKUP($A49,TRANSPOSE(#REF!),DB$2+2,FALSE),0)</f>
        <v>#REF!</v>
      </c>
      <c r="DC49" t="e" cm="1">
        <f t="array" ref="DC49">_xlfn.IFNA(VLOOKUP($A49,TRANSPOSE(#REF!),DC$2+2,FALSE),0)</f>
        <v>#REF!</v>
      </c>
      <c r="DD49" t="e" cm="1">
        <f t="array" ref="DD49">_xlfn.IFNA(VLOOKUP($A49,TRANSPOSE(#REF!),DD$2+2,FALSE),0)</f>
        <v>#REF!</v>
      </c>
      <c r="DE49" t="e" cm="1">
        <f t="array" ref="DE49">_xlfn.IFNA(VLOOKUP($A49,TRANSPOSE(#REF!),DE$2+2,FALSE),0)</f>
        <v>#REF!</v>
      </c>
      <c r="DF49" t="e" cm="1">
        <f t="array" ref="DF49">_xlfn.IFNA(VLOOKUP($A49,TRANSPOSE(#REF!),DF$2+2,FALSE),0)</f>
        <v>#REF!</v>
      </c>
      <c r="DG49" t="e" cm="1">
        <f t="array" ref="DG49">_xlfn.IFNA(VLOOKUP($A49,TRANSPOSE(#REF!),DG$2+2,FALSE),0)</f>
        <v>#REF!</v>
      </c>
      <c r="DH49" t="e" cm="1">
        <f t="array" ref="DH49">_xlfn.IFNA(VLOOKUP($A49,TRANSPOSE(#REF!),DH$2+2,FALSE),0)</f>
        <v>#REF!</v>
      </c>
      <c r="DI49" t="e" cm="1">
        <f t="array" ref="DI49">_xlfn.IFNA(VLOOKUP($A49,TRANSPOSE(#REF!),DI$2+2,FALSE),0)</f>
        <v>#REF!</v>
      </c>
      <c r="DJ49" t="e" cm="1">
        <f t="array" ref="DJ49">_xlfn.IFNA(VLOOKUP($A49,TRANSPOSE(#REF!),DJ$2+2,FALSE),0)</f>
        <v>#REF!</v>
      </c>
      <c r="DK49" t="e" cm="1">
        <f t="array" ref="DK49">_xlfn.IFNA(VLOOKUP($A49,TRANSPOSE(#REF!),DK$2+2,FALSE),0)</f>
        <v>#REF!</v>
      </c>
      <c r="DL49" t="e" cm="1">
        <f t="array" ref="DL49">_xlfn.IFNA(VLOOKUP($A49,TRANSPOSE(#REF!),DL$2+2,FALSE),0)</f>
        <v>#REF!</v>
      </c>
      <c r="DM49" t="e" cm="1">
        <f t="array" ref="DM49">_xlfn.IFNA(VLOOKUP($A49,TRANSPOSE(#REF!),DM$2+2,FALSE),0)</f>
        <v>#REF!</v>
      </c>
      <c r="DN49" t="e" cm="1">
        <f t="array" ref="DN49">_xlfn.IFNA(VLOOKUP($A49,TRANSPOSE(#REF!),DN$2+2,FALSE),0)</f>
        <v>#REF!</v>
      </c>
      <c r="DO49" t="e" cm="1">
        <f t="array" ref="DO49">_xlfn.IFNA(VLOOKUP($A49,TRANSPOSE(#REF!),DO$2+2,FALSE),0)</f>
        <v>#REF!</v>
      </c>
      <c r="DP49" t="e" cm="1">
        <f t="array" ref="DP49">_xlfn.IFNA(VLOOKUP($A49,TRANSPOSE(#REF!),DP$2+2,FALSE),0)</f>
        <v>#REF!</v>
      </c>
      <c r="DQ49" t="e" cm="1">
        <f t="array" ref="DQ49">_xlfn.IFNA(VLOOKUP($A49,TRANSPOSE(#REF!),DQ$2+2,FALSE),0)</f>
        <v>#REF!</v>
      </c>
      <c r="DR49" t="e" cm="1">
        <f t="array" ref="DR49">_xlfn.IFNA(VLOOKUP($A49,TRANSPOSE(#REF!),DR$2+2,FALSE),0)</f>
        <v>#REF!</v>
      </c>
      <c r="DS49" t="e" cm="1">
        <f t="array" ref="DS49">_xlfn.IFNA(VLOOKUP($A49,TRANSPOSE(#REF!),DS$2+2,FALSE),0)</f>
        <v>#REF!</v>
      </c>
      <c r="DT49" t="e" cm="1">
        <f t="array" ref="DT49">_xlfn.IFNA(VLOOKUP($A49,TRANSPOSE(#REF!),DT$2+2,FALSE),0)</f>
        <v>#REF!</v>
      </c>
      <c r="DU49" t="e" cm="1">
        <f t="array" ref="DU49">_xlfn.IFNA(VLOOKUP($A49,TRANSPOSE(#REF!),DU$2+2,FALSE),0)</f>
        <v>#REF!</v>
      </c>
      <c r="DV49" t="e" cm="1">
        <f t="array" ref="DV49">_xlfn.IFNA(VLOOKUP($A49,TRANSPOSE(#REF!),DV$2+2,FALSE),0)</f>
        <v>#REF!</v>
      </c>
      <c r="DW49" t="e" cm="1">
        <f t="array" ref="DW49">_xlfn.IFNA(VLOOKUP($A49,TRANSPOSE(#REF!),DW$2+2,FALSE),0)</f>
        <v>#REF!</v>
      </c>
      <c r="DX49" t="e" cm="1">
        <f t="array" ref="DX49">_xlfn.IFNA(VLOOKUP($A49,TRANSPOSE(#REF!),DX$2+2,FALSE),0)</f>
        <v>#REF!</v>
      </c>
      <c r="DY49" t="e" cm="1">
        <f t="array" ref="DY49">_xlfn.IFNA(VLOOKUP($A49,TRANSPOSE(#REF!),DY$2+2,FALSE),0)</f>
        <v>#REF!</v>
      </c>
      <c r="DZ49" t="e" cm="1">
        <f t="array" ref="DZ49">_xlfn.IFNA(VLOOKUP($A49,TRANSPOSE(#REF!),DZ$2+2,FALSE),0)</f>
        <v>#REF!</v>
      </c>
      <c r="EA49" t="e" cm="1">
        <f t="array" ref="EA49">_xlfn.IFNA(VLOOKUP($A49,TRANSPOSE(#REF!),EA$2+2,FALSE),0)</f>
        <v>#REF!</v>
      </c>
      <c r="EB49" t="e" cm="1">
        <f t="array" ref="EB49">_xlfn.IFNA(VLOOKUP($A49,TRANSPOSE(#REF!),EB$2+2,FALSE),0)</f>
        <v>#REF!</v>
      </c>
      <c r="EC49" t="e" cm="1">
        <f t="array" ref="EC49">_xlfn.IFNA(VLOOKUP($A49,TRANSPOSE(#REF!),EC$2+2,FALSE),0)</f>
        <v>#REF!</v>
      </c>
      <c r="ED49" t="e" cm="1">
        <f t="array" ref="ED49">_xlfn.IFNA(VLOOKUP($A49,TRANSPOSE(#REF!),ED$2+2,FALSE),0)</f>
        <v>#REF!</v>
      </c>
      <c r="EE49" t="e" cm="1">
        <f t="array" ref="EE49">_xlfn.IFNA(VLOOKUP($A49,TRANSPOSE(#REF!),EE$2+2,FALSE),0)</f>
        <v>#REF!</v>
      </c>
      <c r="EF49" t="e" cm="1">
        <f t="array" ref="EF49">_xlfn.IFNA(VLOOKUP($A49,TRANSPOSE(#REF!),EF$2+2,FALSE),0)</f>
        <v>#REF!</v>
      </c>
      <c r="EG49" t="e" cm="1">
        <f t="array" ref="EG49">_xlfn.IFNA(VLOOKUP($A49,TRANSPOSE(#REF!),EG$2+2,FALSE),0)</f>
        <v>#REF!</v>
      </c>
      <c r="EH49" t="e" cm="1">
        <f t="array" ref="EH49">_xlfn.IFNA(VLOOKUP($A49,TRANSPOSE(#REF!),EH$2+2,FALSE),0)</f>
        <v>#REF!</v>
      </c>
      <c r="EI49" t="e" cm="1">
        <f t="array" ref="EI49">_xlfn.IFNA(VLOOKUP($A49,TRANSPOSE(#REF!),EI$2+2,FALSE),0)</f>
        <v>#REF!</v>
      </c>
      <c r="EJ49" t="e" cm="1">
        <f t="array" ref="EJ49">_xlfn.IFNA(VLOOKUP($A49,TRANSPOSE(#REF!),EJ$2+2,FALSE),0)</f>
        <v>#REF!</v>
      </c>
      <c r="EK49" t="e" cm="1">
        <f t="array" ref="EK49">_xlfn.IFNA(VLOOKUP($A49,TRANSPOSE(#REF!),EK$2+2,FALSE),0)</f>
        <v>#REF!</v>
      </c>
      <c r="EL49" t="e" cm="1">
        <f t="array" ref="EL49">_xlfn.IFNA(VLOOKUP($A49,TRANSPOSE(#REF!),EL$2+2,FALSE),0)</f>
        <v>#REF!</v>
      </c>
      <c r="EM49" t="e" cm="1">
        <f t="array" ref="EM49">_xlfn.IFNA(VLOOKUP($A49,TRANSPOSE(#REF!),EM$2+2,FALSE),0)</f>
        <v>#REF!</v>
      </c>
      <c r="EN49" t="e" cm="1">
        <f t="array" ref="EN49">_xlfn.IFNA(VLOOKUP($A49,TRANSPOSE(#REF!),EN$2+2,FALSE),0)</f>
        <v>#REF!</v>
      </c>
      <c r="EO49" t="e" cm="1">
        <f t="array" ref="EO49">_xlfn.IFNA(VLOOKUP($A49,TRANSPOSE(#REF!),EO$2+2,FALSE),0)</f>
        <v>#REF!</v>
      </c>
      <c r="EP49" t="e" cm="1">
        <f t="array" ref="EP49">_xlfn.IFNA(VLOOKUP($A49,TRANSPOSE(#REF!),EP$2+2,FALSE),0)</f>
        <v>#REF!</v>
      </c>
      <c r="EQ49" t="e" cm="1">
        <f t="array" ref="EQ49">_xlfn.IFNA(VLOOKUP($A49,TRANSPOSE(#REF!),EQ$2+2,FALSE),0)</f>
        <v>#REF!</v>
      </c>
      <c r="ER49" t="e" cm="1">
        <f t="array" ref="ER49">_xlfn.IFNA(VLOOKUP($A49,TRANSPOSE(#REF!),ER$2+2,FALSE),0)</f>
        <v>#REF!</v>
      </c>
      <c r="ES49" t="e" cm="1">
        <f t="array" ref="ES49">_xlfn.IFNA(VLOOKUP($A49,TRANSPOSE(#REF!),ES$2+2,FALSE),0)</f>
        <v>#REF!</v>
      </c>
      <c r="ET49" t="e" cm="1">
        <f t="array" ref="ET49">_xlfn.IFNA(VLOOKUP($A49,TRANSPOSE(#REF!),ET$2+2,FALSE),0)</f>
        <v>#REF!</v>
      </c>
      <c r="EU49" t="e" cm="1">
        <f t="array" ref="EU49">_xlfn.IFNA(VLOOKUP($A49,TRANSPOSE(#REF!),EU$2+2,FALSE),0)</f>
        <v>#REF!</v>
      </c>
      <c r="EV49" t="e" cm="1">
        <f t="array" ref="EV49">_xlfn.IFNA(VLOOKUP($A49,TRANSPOSE(#REF!),EV$2+2,FALSE),0)</f>
        <v>#REF!</v>
      </c>
      <c r="EW49" t="e" cm="1">
        <f t="array" ref="EW49">_xlfn.IFNA(VLOOKUP($A49,TRANSPOSE(#REF!),EW$2+2,FALSE),0)</f>
        <v>#REF!</v>
      </c>
      <c r="EX49" t="e" cm="1">
        <f t="array" ref="EX49">_xlfn.IFNA(VLOOKUP($A49,TRANSPOSE(#REF!),EX$2+2,FALSE),0)</f>
        <v>#REF!</v>
      </c>
      <c r="EY49" t="e" cm="1">
        <f t="array" ref="EY49">_xlfn.IFNA(VLOOKUP($A49,TRANSPOSE(#REF!),EY$2+2,FALSE),0)</f>
        <v>#REF!</v>
      </c>
      <c r="EZ49" t="e" cm="1">
        <f t="array" ref="EZ49">_xlfn.IFNA(VLOOKUP($A49,TRANSPOSE(#REF!),EZ$2+2,FALSE),0)</f>
        <v>#REF!</v>
      </c>
      <c r="FA49" t="e" cm="1">
        <f t="array" ref="FA49">_xlfn.IFNA(VLOOKUP($A49,TRANSPOSE(#REF!),FA$2+2,FALSE),0)</f>
        <v>#REF!</v>
      </c>
      <c r="FB49" t="e" cm="1">
        <f t="array" ref="FB49">_xlfn.IFNA(VLOOKUP($A49,TRANSPOSE(#REF!),FB$2+2,FALSE),0)</f>
        <v>#REF!</v>
      </c>
      <c r="FC49" t="e" cm="1">
        <f t="array" ref="FC49">_xlfn.IFNA(VLOOKUP($A49,TRANSPOSE(#REF!),FC$2+2,FALSE),0)</f>
        <v>#REF!</v>
      </c>
      <c r="FD49" t="e" cm="1">
        <f t="array" ref="FD49">_xlfn.IFNA(VLOOKUP($A49,TRANSPOSE(#REF!),FD$2+2,FALSE),0)</f>
        <v>#REF!</v>
      </c>
      <c r="FE49" t="e" cm="1">
        <f t="array" ref="FE49">_xlfn.IFNA(VLOOKUP($A49,TRANSPOSE(#REF!),FE$2+2,FALSE),0)</f>
        <v>#REF!</v>
      </c>
      <c r="FF49" t="e" cm="1">
        <f t="array" ref="FF49">_xlfn.IFNA(VLOOKUP($A49,TRANSPOSE(#REF!),FF$2+2,FALSE),0)</f>
        <v>#REF!</v>
      </c>
      <c r="FG49" t="e" cm="1">
        <f t="array" ref="FG49">_xlfn.IFNA(VLOOKUP($A49,TRANSPOSE(#REF!),FG$2+2,FALSE),0)</f>
        <v>#REF!</v>
      </c>
      <c r="FH49" t="e" cm="1">
        <f t="array" ref="FH49">_xlfn.IFNA(VLOOKUP($A49,TRANSPOSE(#REF!),FH$2+2,FALSE),0)</f>
        <v>#REF!</v>
      </c>
      <c r="FI49" t="e" cm="1">
        <f t="array" ref="FI49">_xlfn.IFNA(VLOOKUP($A49,TRANSPOSE(#REF!),FI$2+2,FALSE),0)</f>
        <v>#REF!</v>
      </c>
      <c r="FJ49" t="e" cm="1">
        <f t="array" ref="FJ49">_xlfn.IFNA(VLOOKUP($A49,TRANSPOSE(#REF!),FJ$2+2,FALSE),0)</f>
        <v>#REF!</v>
      </c>
      <c r="FK49" t="e" cm="1">
        <f t="array" ref="FK49">_xlfn.IFNA(VLOOKUP($A49,TRANSPOSE(#REF!),FK$2+2,FALSE),0)</f>
        <v>#REF!</v>
      </c>
      <c r="FL49" t="e" cm="1">
        <f t="array" ref="FL49">_xlfn.IFNA(VLOOKUP($A49,TRANSPOSE(#REF!),FL$2+2,FALSE),0)</f>
        <v>#REF!</v>
      </c>
      <c r="FM49" t="e" cm="1">
        <f t="array" ref="FM49">_xlfn.IFNA(VLOOKUP($A49,TRANSPOSE(#REF!),FM$2+2,FALSE),0)</f>
        <v>#REF!</v>
      </c>
      <c r="FN49" t="e" cm="1">
        <f t="array" ref="FN49">_xlfn.IFNA(VLOOKUP($A49,TRANSPOSE(#REF!),FN$2+2,FALSE),0)</f>
        <v>#REF!</v>
      </c>
      <c r="FO49" t="e" cm="1">
        <f t="array" ref="FO49">_xlfn.IFNA(VLOOKUP($A49,TRANSPOSE(#REF!),FO$2+2,FALSE),0)</f>
        <v>#REF!</v>
      </c>
      <c r="FP49" t="e" cm="1">
        <f t="array" ref="FP49">_xlfn.IFNA(VLOOKUP($A49,TRANSPOSE(#REF!),FP$2+2,FALSE),0)</f>
        <v>#REF!</v>
      </c>
      <c r="FQ49" t="e" cm="1">
        <f t="array" ref="FQ49">_xlfn.IFNA(VLOOKUP($A49,TRANSPOSE(#REF!),FQ$2+2,FALSE),0)</f>
        <v>#REF!</v>
      </c>
      <c r="FR49" t="e" cm="1">
        <f t="array" ref="FR49">_xlfn.IFNA(VLOOKUP($A49,TRANSPOSE(#REF!),FR$2+2,FALSE),0)</f>
        <v>#REF!</v>
      </c>
      <c r="FS49" t="e" cm="1">
        <f t="array" ref="FS49">_xlfn.IFNA(VLOOKUP($A49,TRANSPOSE(#REF!),FS$2+2,FALSE),0)</f>
        <v>#REF!</v>
      </c>
      <c r="FT49" t="e" cm="1">
        <f t="array" ref="FT49">_xlfn.IFNA(VLOOKUP($A49,TRANSPOSE(#REF!),FT$2+2,FALSE),0)</f>
        <v>#REF!</v>
      </c>
      <c r="FU49" t="e" cm="1">
        <f t="array" ref="FU49">_xlfn.IFNA(VLOOKUP($A49,TRANSPOSE(#REF!),FU$2+2,FALSE),0)</f>
        <v>#REF!</v>
      </c>
      <c r="FV49" t="e" cm="1">
        <f t="array" ref="FV49">_xlfn.IFNA(VLOOKUP($A49,TRANSPOSE(#REF!),FV$2+2,FALSE),0)</f>
        <v>#REF!</v>
      </c>
      <c r="FW49" t="e" cm="1">
        <f t="array" ref="FW49">_xlfn.IFNA(VLOOKUP($A49,TRANSPOSE(#REF!),FW$2+2,FALSE),0)</f>
        <v>#REF!</v>
      </c>
      <c r="FX49" t="e" cm="1">
        <f t="array" ref="FX49">_xlfn.IFNA(VLOOKUP($A49,TRANSPOSE(#REF!),FX$2+2,FALSE),0)</f>
        <v>#REF!</v>
      </c>
      <c r="FY49" t="e" cm="1">
        <f t="array" ref="FY49">_xlfn.IFNA(VLOOKUP($A49,TRANSPOSE(#REF!),FY$2+2,FALSE),0)</f>
        <v>#REF!</v>
      </c>
      <c r="FZ49" t="e" cm="1">
        <f t="array" ref="FZ49">_xlfn.IFNA(VLOOKUP($A49,TRANSPOSE(#REF!),FZ$2+2,FALSE),0)</f>
        <v>#REF!</v>
      </c>
      <c r="GA49" t="e" cm="1">
        <f t="array" ref="GA49">_xlfn.IFNA(VLOOKUP($A49,TRANSPOSE(#REF!),GA$2+2,FALSE),0)</f>
        <v>#REF!</v>
      </c>
      <c r="GB49" t="e" cm="1">
        <f t="array" ref="GB49">_xlfn.IFNA(VLOOKUP($A49,TRANSPOSE(#REF!),GB$2+2,FALSE),0)</f>
        <v>#REF!</v>
      </c>
      <c r="GC49" t="e" cm="1">
        <f t="array" ref="GC49">_xlfn.IFNA(VLOOKUP($A49,TRANSPOSE(#REF!),GC$2+2,FALSE),0)</f>
        <v>#REF!</v>
      </c>
      <c r="GD49" t="e" cm="1">
        <f t="array" ref="GD49">_xlfn.IFNA(VLOOKUP($A49,TRANSPOSE(#REF!),GD$2+2,FALSE),0)</f>
        <v>#REF!</v>
      </c>
      <c r="GE49" t="e" cm="1">
        <f t="array" ref="GE49">_xlfn.IFNA(VLOOKUP($A49,TRANSPOSE(#REF!),GE$2+2,FALSE),0)</f>
        <v>#REF!</v>
      </c>
      <c r="GF49" t="e" cm="1">
        <f t="array" ref="GF49">_xlfn.IFNA(VLOOKUP($A49,TRANSPOSE(#REF!),GF$2+2,FALSE),0)</f>
        <v>#REF!</v>
      </c>
      <c r="GG49" t="e" cm="1">
        <f t="array" ref="GG49">_xlfn.IFNA(VLOOKUP($A49,TRANSPOSE(#REF!),GG$2+2,FALSE),0)</f>
        <v>#REF!</v>
      </c>
      <c r="GH49" t="e" cm="1">
        <f t="array" ref="GH49">_xlfn.IFNA(VLOOKUP($A49,TRANSPOSE(#REF!),GH$2+2,FALSE),0)</f>
        <v>#REF!</v>
      </c>
      <c r="GI49" t="e" cm="1">
        <f t="array" ref="GI49">_xlfn.IFNA(VLOOKUP($A49,TRANSPOSE(#REF!),GI$2+2,FALSE),0)</f>
        <v>#REF!</v>
      </c>
      <c r="GJ49" t="e" cm="1">
        <f t="array" ref="GJ49">_xlfn.IFNA(VLOOKUP($A49,TRANSPOSE(#REF!),GJ$2+2,FALSE),0)</f>
        <v>#REF!</v>
      </c>
      <c r="GK49" t="e" cm="1">
        <f t="array" ref="GK49">_xlfn.IFNA(VLOOKUP($A49,TRANSPOSE(#REF!),GK$2+2,FALSE),0)</f>
        <v>#REF!</v>
      </c>
      <c r="GL49" t="e" cm="1">
        <f t="array" ref="GL49">_xlfn.IFNA(VLOOKUP($A49,TRANSPOSE(#REF!),GL$2+2,FALSE),0)</f>
        <v>#REF!</v>
      </c>
      <c r="GM49" t="e" cm="1">
        <f t="array" ref="GM49">_xlfn.IFNA(VLOOKUP($A49,TRANSPOSE(#REF!),GM$2+2,FALSE),0)</f>
        <v>#REF!</v>
      </c>
      <c r="GN49" t="e" cm="1">
        <f t="array" ref="GN49">_xlfn.IFNA(VLOOKUP($A49,TRANSPOSE(#REF!),GN$2+2,FALSE),0)</f>
        <v>#REF!</v>
      </c>
      <c r="GO49" t="e" cm="1">
        <f t="array" ref="GO49">_xlfn.IFNA(VLOOKUP($A49,TRANSPOSE(#REF!),GO$2+2,FALSE),0)</f>
        <v>#REF!</v>
      </c>
      <c r="GP49" t="e" cm="1">
        <f t="array" ref="GP49">_xlfn.IFNA(VLOOKUP($A49,TRANSPOSE(#REF!),GP$2+2,FALSE),0)</f>
        <v>#REF!</v>
      </c>
      <c r="GQ49" t="e" cm="1">
        <f t="array" ref="GQ49">_xlfn.IFNA(VLOOKUP($A49,TRANSPOSE(#REF!),GQ$2+2,FALSE),0)</f>
        <v>#REF!</v>
      </c>
      <c r="GR49" t="e" cm="1">
        <f t="array" ref="GR49">_xlfn.IFNA(VLOOKUP($A49,TRANSPOSE(#REF!),GR$2+2,FALSE),0)</f>
        <v>#REF!</v>
      </c>
      <c r="GS49" t="e" cm="1">
        <f t="array" ref="GS49">_xlfn.IFNA(VLOOKUP($A49,TRANSPOSE(#REF!),GS$2+2,FALSE),0)</f>
        <v>#REF!</v>
      </c>
      <c r="GT49" t="e" cm="1">
        <f t="array" ref="GT49">_xlfn.IFNA(VLOOKUP($A49,TRANSPOSE(#REF!),GT$2+2,FALSE),0)</f>
        <v>#REF!</v>
      </c>
      <c r="GU49" t="e" cm="1">
        <f t="array" ref="GU49">_xlfn.IFNA(VLOOKUP($A49,TRANSPOSE(#REF!),GU$2+2,FALSE),0)</f>
        <v>#REF!</v>
      </c>
      <c r="GV49" t="e" cm="1">
        <f t="array" ref="GV49">_xlfn.IFNA(VLOOKUP($A49,TRANSPOSE(#REF!),GV$2+2,FALSE),0)</f>
        <v>#REF!</v>
      </c>
      <c r="GW49" t="e" cm="1">
        <f t="array" ref="GW49">_xlfn.IFNA(VLOOKUP($A49,TRANSPOSE(#REF!),GW$2+2,FALSE),0)</f>
        <v>#REF!</v>
      </c>
      <c r="GX49" t="e" cm="1">
        <f t="array" ref="GX49">_xlfn.IFNA(VLOOKUP($A49,TRANSPOSE(#REF!),GX$2+2,FALSE),0)</f>
        <v>#REF!</v>
      </c>
      <c r="GY49" t="e" cm="1">
        <f t="array" ref="GY49">_xlfn.IFNA(VLOOKUP($A49,TRANSPOSE(#REF!),GY$2+2,FALSE),0)</f>
        <v>#REF!</v>
      </c>
      <c r="GZ49" t="e" cm="1">
        <f t="array" ref="GZ49">_xlfn.IFNA(VLOOKUP($A49,TRANSPOSE(#REF!),GZ$2+2,FALSE),0)</f>
        <v>#REF!</v>
      </c>
      <c r="HA49" t="e" cm="1">
        <f t="array" ref="HA49">_xlfn.IFNA(VLOOKUP($A49,TRANSPOSE(#REF!),HA$2+2,FALSE),0)</f>
        <v>#REF!</v>
      </c>
      <c r="HB49" t="e" cm="1">
        <f t="array" ref="HB49">_xlfn.IFNA(VLOOKUP($A49,TRANSPOSE(#REF!),HB$2+2,FALSE),0)</f>
        <v>#REF!</v>
      </c>
      <c r="HC49" t="e" cm="1">
        <f t="array" ref="HC49">_xlfn.IFNA(VLOOKUP($A49,TRANSPOSE(#REF!),HC$2+2,FALSE),0)</f>
        <v>#REF!</v>
      </c>
      <c r="HD49" t="e" cm="1">
        <f t="array" ref="HD49">_xlfn.IFNA(VLOOKUP($A49,TRANSPOSE(#REF!),HD$2+2,FALSE),0)</f>
        <v>#REF!</v>
      </c>
      <c r="HE49" t="e" cm="1">
        <f t="array" ref="HE49">_xlfn.IFNA(VLOOKUP($A49,TRANSPOSE(#REF!),HE$2+2,FALSE),0)</f>
        <v>#REF!</v>
      </c>
      <c r="HF49" t="e" cm="1">
        <f t="array" ref="HF49">_xlfn.IFNA(VLOOKUP($A49,TRANSPOSE(#REF!),HF$2+2,FALSE),0)</f>
        <v>#REF!</v>
      </c>
      <c r="HG49" t="e" cm="1">
        <f t="array" ref="HG49">_xlfn.IFNA(VLOOKUP($A49,TRANSPOSE(#REF!),HG$2+2,FALSE),0)</f>
        <v>#REF!</v>
      </c>
      <c r="HH49" t="e" cm="1">
        <f t="array" ref="HH49">_xlfn.IFNA(VLOOKUP($A49,TRANSPOSE(#REF!),HH$2+2,FALSE),0)</f>
        <v>#REF!</v>
      </c>
      <c r="HI49" t="e" cm="1">
        <f t="array" ref="HI49">_xlfn.IFNA(VLOOKUP($A49,TRANSPOSE(#REF!),HI$2+2,FALSE),0)</f>
        <v>#REF!</v>
      </c>
      <c r="HJ49" t="e" cm="1">
        <f t="array" ref="HJ49">_xlfn.IFNA(VLOOKUP($A49,TRANSPOSE(#REF!),HJ$2+2,FALSE),0)</f>
        <v>#REF!</v>
      </c>
      <c r="HK49" t="e" cm="1">
        <f t="array" ref="HK49">_xlfn.IFNA(VLOOKUP($A49,TRANSPOSE(#REF!),HK$2+2,FALSE),0)</f>
        <v>#REF!</v>
      </c>
      <c r="HL49" t="e" cm="1">
        <f t="array" ref="HL49">_xlfn.IFNA(VLOOKUP($A49,TRANSPOSE(#REF!),HL$2+2,FALSE),0)</f>
        <v>#REF!</v>
      </c>
      <c r="HM49" t="e" cm="1">
        <f t="array" ref="HM49">_xlfn.IFNA(VLOOKUP($A49,TRANSPOSE(#REF!),HM$2+2,FALSE),0)</f>
        <v>#REF!</v>
      </c>
      <c r="HN49" t="e" cm="1">
        <f t="array" ref="HN49">_xlfn.IFNA(VLOOKUP($A49,TRANSPOSE(#REF!),HN$2+2,FALSE),0)</f>
        <v>#REF!</v>
      </c>
      <c r="HO49" t="e" cm="1">
        <f t="array" ref="HO49">_xlfn.IFNA(VLOOKUP($A49,TRANSPOSE(#REF!),HO$2+2,FALSE),0)</f>
        <v>#REF!</v>
      </c>
      <c r="HP49" t="e" cm="1">
        <f t="array" ref="HP49">_xlfn.IFNA(VLOOKUP($A49,TRANSPOSE(#REF!),HP$2+2,FALSE),0)</f>
        <v>#REF!</v>
      </c>
      <c r="HQ49" t="e" cm="1">
        <f t="array" ref="HQ49">_xlfn.IFNA(VLOOKUP($A49,TRANSPOSE(#REF!),HQ$2+2,FALSE),0)</f>
        <v>#REF!</v>
      </c>
      <c r="HR49" t="e" cm="1">
        <f t="array" ref="HR49">_xlfn.IFNA(VLOOKUP($A49,TRANSPOSE(#REF!),HR$2+2,FALSE),0)</f>
        <v>#REF!</v>
      </c>
      <c r="HS49" t="e" cm="1">
        <f t="array" ref="HS49">_xlfn.IFNA(VLOOKUP($A49,TRANSPOSE(#REF!),HS$2+2,FALSE),0)</f>
        <v>#REF!</v>
      </c>
      <c r="HT49" t="e" cm="1">
        <f t="array" ref="HT49">_xlfn.IFNA(VLOOKUP($A49,TRANSPOSE(#REF!),HT$2+2,FALSE),0)</f>
        <v>#REF!</v>
      </c>
      <c r="HU49" t="e" cm="1">
        <f t="array" ref="HU49">_xlfn.IFNA(VLOOKUP($A49,TRANSPOSE(#REF!),HU$2+2,FALSE),0)</f>
        <v>#REF!</v>
      </c>
      <c r="HV49" t="e" cm="1">
        <f t="array" ref="HV49">_xlfn.IFNA(VLOOKUP($A49,TRANSPOSE(#REF!),HV$2+2,FALSE),0)</f>
        <v>#REF!</v>
      </c>
      <c r="HW49" t="e" cm="1">
        <f t="array" ref="HW49">_xlfn.IFNA(VLOOKUP($A49,TRANSPOSE(#REF!),HW$2+2,FALSE),0)</f>
        <v>#REF!</v>
      </c>
      <c r="HX49" t="e" cm="1">
        <f t="array" ref="HX49">_xlfn.IFNA(VLOOKUP($A49,TRANSPOSE(#REF!),HX$2+2,FALSE),0)</f>
        <v>#REF!</v>
      </c>
      <c r="HY49" t="e" cm="1">
        <f t="array" ref="HY49">_xlfn.IFNA(VLOOKUP($A49,TRANSPOSE(#REF!),HY$2+2,FALSE),0)</f>
        <v>#REF!</v>
      </c>
      <c r="HZ49" t="e" cm="1">
        <f t="array" ref="HZ49">_xlfn.IFNA(VLOOKUP($A49,TRANSPOSE(#REF!),HZ$2+2,FALSE),0)</f>
        <v>#REF!</v>
      </c>
      <c r="IA49" t="e" cm="1">
        <f t="array" ref="IA49">_xlfn.IFNA(VLOOKUP($A49,TRANSPOSE(#REF!),IA$2+2,FALSE),0)</f>
        <v>#REF!</v>
      </c>
      <c r="IB49" t="e" cm="1">
        <f t="array" ref="IB49">_xlfn.IFNA(VLOOKUP($A49,TRANSPOSE(#REF!),IB$2+2,FALSE),0)</f>
        <v>#REF!</v>
      </c>
      <c r="IC49" t="e" cm="1">
        <f t="array" ref="IC49">_xlfn.IFNA(VLOOKUP($A49,TRANSPOSE(#REF!),IC$2+2,FALSE),0)</f>
        <v>#REF!</v>
      </c>
      <c r="ID49" t="e" cm="1">
        <f t="array" ref="ID49">_xlfn.IFNA(VLOOKUP($A49,TRANSPOSE(#REF!),ID$2+2,FALSE),0)</f>
        <v>#REF!</v>
      </c>
      <c r="IE49" t="e" cm="1">
        <f t="array" ref="IE49">_xlfn.IFNA(VLOOKUP($A49,TRANSPOSE(#REF!),IE$2+2,FALSE),0)</f>
        <v>#REF!</v>
      </c>
      <c r="IF49" t="e" cm="1">
        <f t="array" ref="IF49">_xlfn.IFNA(VLOOKUP($A49,TRANSPOSE(#REF!),IF$2+2,FALSE),0)</f>
        <v>#REF!</v>
      </c>
      <c r="IG49" t="e" cm="1">
        <f t="array" ref="IG49">_xlfn.IFNA(VLOOKUP($A49,TRANSPOSE(#REF!),IG$2+2,FALSE),0)</f>
        <v>#REF!</v>
      </c>
      <c r="IH49" t="e" cm="1">
        <f t="array" ref="IH49">_xlfn.IFNA(VLOOKUP($A49,TRANSPOSE(#REF!),IH$2+2,FALSE),0)</f>
        <v>#REF!</v>
      </c>
      <c r="II49" t="e" cm="1">
        <f t="array" ref="II49">_xlfn.IFNA(VLOOKUP($A49,TRANSPOSE(#REF!),II$2+2,FALSE),0)</f>
        <v>#REF!</v>
      </c>
      <c r="IJ49" t="e" cm="1">
        <f t="array" ref="IJ49">_xlfn.IFNA(VLOOKUP($A49,TRANSPOSE(#REF!),IJ$2+2,FALSE),0)</f>
        <v>#REF!</v>
      </c>
      <c r="IK49" t="e" cm="1">
        <f t="array" ref="IK49">_xlfn.IFNA(VLOOKUP($A49,TRANSPOSE(#REF!),IK$2+2,FALSE),0)</f>
        <v>#REF!</v>
      </c>
      <c r="IL49" t="e" cm="1">
        <f t="array" ref="IL49">_xlfn.IFNA(VLOOKUP($A49,TRANSPOSE(#REF!),IL$2+2,FALSE),0)</f>
        <v>#REF!</v>
      </c>
      <c r="IM49" t="e" cm="1">
        <f t="array" ref="IM49">_xlfn.IFNA(VLOOKUP($A49,TRANSPOSE(#REF!),IM$2+2,FALSE),0)</f>
        <v>#REF!</v>
      </c>
      <c r="IN49" t="e" cm="1">
        <f t="array" ref="IN49">_xlfn.IFNA(VLOOKUP($A49,TRANSPOSE(#REF!),IN$2+2,FALSE),0)</f>
        <v>#REF!</v>
      </c>
      <c r="IO49" t="e" cm="1">
        <f t="array" ref="IO49">_xlfn.IFNA(VLOOKUP($A49,TRANSPOSE(#REF!),IO$2+2,FALSE),0)</f>
        <v>#REF!</v>
      </c>
      <c r="IP49" t="e" cm="1">
        <f t="array" ref="IP49">_xlfn.IFNA(VLOOKUP($A49,TRANSPOSE(#REF!),IP$2+2,FALSE),0)</f>
        <v>#REF!</v>
      </c>
      <c r="IQ49" t="e" cm="1">
        <f t="array" ref="IQ49">_xlfn.IFNA(VLOOKUP($A49,TRANSPOSE(#REF!),IQ$2+2,FALSE),0)</f>
        <v>#REF!</v>
      </c>
      <c r="IR49" t="e" cm="1">
        <f t="array" ref="IR49">_xlfn.IFNA(VLOOKUP($A49,TRANSPOSE(#REF!),IR$2+2,FALSE),0)</f>
        <v>#REF!</v>
      </c>
      <c r="IS49" t="e" cm="1">
        <f t="array" ref="IS49">_xlfn.IFNA(VLOOKUP($A49,TRANSPOSE(#REF!),IS$2+2,FALSE),0)</f>
        <v>#REF!</v>
      </c>
      <c r="IT49" t="e" cm="1">
        <f t="array" ref="IT49">_xlfn.IFNA(VLOOKUP($A49,TRANSPOSE(#REF!),IT$2+2,FALSE),0)</f>
        <v>#REF!</v>
      </c>
      <c r="IU49" t="e" cm="1">
        <f t="array" ref="IU49">_xlfn.IFNA(VLOOKUP($A49,TRANSPOSE(#REF!),IU$2+2,FALSE),0)</f>
        <v>#REF!</v>
      </c>
      <c r="IV49" t="e" cm="1">
        <f t="array" ref="IV49">_xlfn.IFNA(VLOOKUP($A49,TRANSPOSE(#REF!),IV$2+2,FALSE),0)</f>
        <v>#REF!</v>
      </c>
      <c r="IW49" t="e" cm="1">
        <f t="array" ref="IW49">_xlfn.IFNA(VLOOKUP($A49,TRANSPOSE(#REF!),IW$2+2,FALSE),0)</f>
        <v>#REF!</v>
      </c>
      <c r="IX49" t="e" cm="1">
        <f t="array" ref="IX49">_xlfn.IFNA(VLOOKUP($A49,TRANSPOSE(#REF!),IX$2+2,FALSE),0)</f>
        <v>#REF!</v>
      </c>
      <c r="IY49" t="e" cm="1">
        <f t="array" ref="IY49">_xlfn.IFNA(VLOOKUP($A49,TRANSPOSE(#REF!),IY$2+2,FALSE),0)</f>
        <v>#REF!</v>
      </c>
      <c r="IZ49" t="e" cm="1">
        <f t="array" ref="IZ49">_xlfn.IFNA(VLOOKUP($A49,TRANSPOSE(#REF!),IZ$2+2,FALSE),0)</f>
        <v>#REF!</v>
      </c>
      <c r="JA49" t="e" cm="1">
        <f t="array" ref="JA49">_xlfn.IFNA(VLOOKUP($A49,TRANSPOSE(#REF!),JA$2+2,FALSE),0)</f>
        <v>#REF!</v>
      </c>
      <c r="JB49" t="e" cm="1">
        <f t="array" ref="JB49">_xlfn.IFNA(VLOOKUP($A49,TRANSPOSE(#REF!),JB$2+2,FALSE),0)</f>
        <v>#REF!</v>
      </c>
      <c r="JC49" t="e" cm="1">
        <f t="array" ref="JC49">_xlfn.IFNA(VLOOKUP($A49,TRANSPOSE(#REF!),JC$2+2,FALSE),0)</f>
        <v>#REF!</v>
      </c>
      <c r="JD49" t="e" cm="1">
        <f t="array" ref="JD49">_xlfn.IFNA(VLOOKUP($A49,TRANSPOSE(#REF!),JD$2+2,FALSE),0)</f>
        <v>#REF!</v>
      </c>
      <c r="JE49" t="e" cm="1">
        <f t="array" ref="JE49">_xlfn.IFNA(VLOOKUP($A49,TRANSPOSE(#REF!),JE$2+2,FALSE),0)</f>
        <v>#REF!</v>
      </c>
      <c r="JF49" t="e" cm="1">
        <f t="array" ref="JF49">_xlfn.IFNA(VLOOKUP($A49,TRANSPOSE(#REF!),JF$2+2,FALSE),0)</f>
        <v>#REF!</v>
      </c>
      <c r="JG49" t="e" cm="1">
        <f t="array" ref="JG49">_xlfn.IFNA(VLOOKUP($A49,TRANSPOSE(#REF!),JG$2+2,FALSE),0)</f>
        <v>#REF!</v>
      </c>
      <c r="JH49" t="e" cm="1">
        <f t="array" ref="JH49">_xlfn.IFNA(VLOOKUP($A49,TRANSPOSE(#REF!),JH$2+2,FALSE),0)</f>
        <v>#REF!</v>
      </c>
      <c r="JI49" t="e" cm="1">
        <f t="array" ref="JI49">_xlfn.IFNA(VLOOKUP($A49,TRANSPOSE(#REF!),JI$2+2,FALSE),0)</f>
        <v>#REF!</v>
      </c>
      <c r="JJ49" t="e" cm="1">
        <f t="array" ref="JJ49">_xlfn.IFNA(VLOOKUP($A49,TRANSPOSE(#REF!),JJ$2+2,FALSE),0)</f>
        <v>#REF!</v>
      </c>
      <c r="JK49" t="e" cm="1">
        <f t="array" ref="JK49">_xlfn.IFNA(VLOOKUP($A49,TRANSPOSE(#REF!),JK$2+2,FALSE),0)</f>
        <v>#REF!</v>
      </c>
      <c r="JL49" t="e" cm="1">
        <f t="array" ref="JL49">_xlfn.IFNA(VLOOKUP($A49,TRANSPOSE(#REF!),JL$2+2,FALSE),0)</f>
        <v>#REF!</v>
      </c>
      <c r="JM49" t="e" cm="1">
        <f t="array" ref="JM49">_xlfn.IFNA(VLOOKUP($A49,TRANSPOSE(#REF!),JM$2+2,FALSE),0)</f>
        <v>#REF!</v>
      </c>
      <c r="JN49" t="e" cm="1">
        <f t="array" ref="JN49">_xlfn.IFNA(VLOOKUP($A49,TRANSPOSE(#REF!),JN$2+2,FALSE),0)</f>
        <v>#REF!</v>
      </c>
      <c r="JO49" t="e" cm="1">
        <f t="array" ref="JO49">_xlfn.IFNA(VLOOKUP($A49,TRANSPOSE(#REF!),JO$2+2,FALSE),0)</f>
        <v>#REF!</v>
      </c>
      <c r="JP49" t="e" cm="1">
        <f t="array" ref="JP49">_xlfn.IFNA(VLOOKUP($A49,TRANSPOSE(#REF!),JP$2+2,FALSE),0)</f>
        <v>#REF!</v>
      </c>
      <c r="JQ49" t="e" cm="1">
        <f t="array" ref="JQ49">_xlfn.IFNA(VLOOKUP($A49,TRANSPOSE(#REF!),JQ$2+2,FALSE),0)</f>
        <v>#REF!</v>
      </c>
      <c r="JR49" t="e" cm="1">
        <f t="array" ref="JR49">_xlfn.IFNA(VLOOKUP($A49,TRANSPOSE(#REF!),JR$2+2,FALSE),0)</f>
        <v>#REF!</v>
      </c>
      <c r="JS49" t="e" cm="1">
        <f t="array" ref="JS49">_xlfn.IFNA(VLOOKUP($A49,TRANSPOSE(#REF!),JS$2+2,FALSE),0)</f>
        <v>#REF!</v>
      </c>
      <c r="JT49" t="e" cm="1">
        <f t="array" ref="JT49">_xlfn.IFNA(VLOOKUP($A49,TRANSPOSE(#REF!),JT$2+2,FALSE),0)</f>
        <v>#REF!</v>
      </c>
      <c r="JU49" t="e" cm="1">
        <f t="array" ref="JU49">_xlfn.IFNA(VLOOKUP($A49,TRANSPOSE(#REF!),JU$2+2,FALSE),0)</f>
        <v>#REF!</v>
      </c>
      <c r="JV49" t="e" cm="1">
        <f t="array" ref="JV49">_xlfn.IFNA(VLOOKUP($A49,TRANSPOSE(#REF!),JV$2+2,FALSE),0)</f>
        <v>#REF!</v>
      </c>
      <c r="JW49" t="e" cm="1">
        <f t="array" ref="JW49">_xlfn.IFNA(VLOOKUP($A49,TRANSPOSE(#REF!),JW$2+2,FALSE),0)</f>
        <v>#REF!</v>
      </c>
      <c r="JX49" t="e" cm="1">
        <f t="array" ref="JX49">_xlfn.IFNA(VLOOKUP($A49,TRANSPOSE(#REF!),JX$2+2,FALSE),0)</f>
        <v>#REF!</v>
      </c>
      <c r="JY49" t="e" cm="1">
        <f t="array" ref="JY49">_xlfn.IFNA(VLOOKUP($A49,TRANSPOSE(#REF!),JY$2+2,FALSE),0)</f>
        <v>#REF!</v>
      </c>
      <c r="JZ49" t="e" cm="1">
        <f t="array" ref="JZ49">_xlfn.IFNA(VLOOKUP($A49,TRANSPOSE(#REF!),JZ$2+2,FALSE),0)</f>
        <v>#REF!</v>
      </c>
      <c r="KA49" t="e" cm="1">
        <f t="array" ref="KA49">_xlfn.IFNA(VLOOKUP($A49,TRANSPOSE(#REF!),KA$2+2,FALSE),0)</f>
        <v>#REF!</v>
      </c>
      <c r="KB49" t="e" cm="1">
        <f t="array" ref="KB49">_xlfn.IFNA(VLOOKUP($A49,TRANSPOSE(#REF!),KB$2+2,FALSE),0)</f>
        <v>#REF!</v>
      </c>
      <c r="KC49" t="e" cm="1">
        <f t="array" ref="KC49">_xlfn.IFNA(VLOOKUP($A49,TRANSPOSE(#REF!),KC$2+2,FALSE),0)</f>
        <v>#REF!</v>
      </c>
      <c r="KD49" t="e" cm="1">
        <f t="array" ref="KD49">_xlfn.IFNA(VLOOKUP($A49,TRANSPOSE(#REF!),KD$2+2,FALSE),0)</f>
        <v>#REF!</v>
      </c>
      <c r="KE49" t="e" cm="1">
        <f t="array" ref="KE49">_xlfn.IFNA(VLOOKUP($A49,TRANSPOSE(#REF!),KE$2+2,FALSE),0)</f>
        <v>#REF!</v>
      </c>
      <c r="KF49" t="e" cm="1">
        <f t="array" ref="KF49">_xlfn.IFNA(VLOOKUP($A49,TRANSPOSE(#REF!),KF$2+2,FALSE),0)</f>
        <v>#REF!</v>
      </c>
      <c r="KG49" t="e" cm="1">
        <f t="array" ref="KG49">_xlfn.IFNA(VLOOKUP($A49,TRANSPOSE(#REF!),KG$2+2,FALSE),0)</f>
        <v>#REF!</v>
      </c>
      <c r="KH49" t="e" cm="1">
        <f t="array" ref="KH49">_xlfn.IFNA(VLOOKUP($A49,TRANSPOSE(#REF!),KH$2+2,FALSE),0)</f>
        <v>#REF!</v>
      </c>
      <c r="KI49" t="e" cm="1">
        <f t="array" ref="KI49">_xlfn.IFNA(VLOOKUP($A49,TRANSPOSE(#REF!),KI$2+2,FALSE),0)</f>
        <v>#REF!</v>
      </c>
      <c r="KJ49" t="e" cm="1">
        <f t="array" ref="KJ49">_xlfn.IFNA(VLOOKUP($A49,TRANSPOSE(#REF!),KJ$2+2,FALSE),0)</f>
        <v>#REF!</v>
      </c>
      <c r="KK49" t="e" cm="1">
        <f t="array" ref="KK49">_xlfn.IFNA(VLOOKUP($A49,TRANSPOSE(#REF!),KK$2+2,FALSE),0)</f>
        <v>#REF!</v>
      </c>
      <c r="KL49" t="e" cm="1">
        <f t="array" ref="KL49">_xlfn.IFNA(VLOOKUP($A49,TRANSPOSE(#REF!),KL$2+2,FALSE),0)</f>
        <v>#REF!</v>
      </c>
      <c r="KM49" t="e" cm="1">
        <f t="array" ref="KM49">_xlfn.IFNA(VLOOKUP($A49,TRANSPOSE(#REF!),KM$2+2,FALSE),0)</f>
        <v>#REF!</v>
      </c>
      <c r="KN49" t="e" cm="1">
        <f t="array" ref="KN49">_xlfn.IFNA(VLOOKUP($A49,TRANSPOSE(#REF!),KN$2+2,FALSE),0)</f>
        <v>#REF!</v>
      </c>
      <c r="KO49" t="e" cm="1">
        <f t="array" ref="KO49">_xlfn.IFNA(VLOOKUP($A49,TRANSPOSE(#REF!),KO$2+2,FALSE),0)</f>
        <v>#REF!</v>
      </c>
      <c r="KP49" t="e" cm="1">
        <f t="array" ref="KP49">_xlfn.IFNA(VLOOKUP($A49,TRANSPOSE(#REF!),KP$2+2,FALSE),0)</f>
        <v>#REF!</v>
      </c>
      <c r="KQ49" t="e" cm="1">
        <f t="array" ref="KQ49">_xlfn.IFNA(VLOOKUP($A49,TRANSPOSE(#REF!),KQ$2+2,FALSE),0)</f>
        <v>#REF!</v>
      </c>
      <c r="KR49" t="e" cm="1">
        <f t="array" ref="KR49">_xlfn.IFNA(VLOOKUP($A49,TRANSPOSE(#REF!),KR$2+2,FALSE),0)</f>
        <v>#REF!</v>
      </c>
      <c r="KS49" t="e" cm="1">
        <f t="array" ref="KS49">_xlfn.IFNA(VLOOKUP($A49,TRANSPOSE(#REF!),KS$2+2,FALSE),0)</f>
        <v>#REF!</v>
      </c>
      <c r="KT49" t="e" cm="1">
        <f t="array" ref="KT49">_xlfn.IFNA(VLOOKUP($A49,TRANSPOSE(#REF!),KT$2+2,FALSE),0)</f>
        <v>#REF!</v>
      </c>
      <c r="KU49" t="e" cm="1">
        <f t="array" ref="KU49">_xlfn.IFNA(VLOOKUP($A49,TRANSPOSE(#REF!),KU$2+2,FALSE),0)</f>
        <v>#REF!</v>
      </c>
      <c r="KV49" t="e" cm="1">
        <f t="array" ref="KV49">_xlfn.IFNA(VLOOKUP($A49,TRANSPOSE(#REF!),KV$2+2,FALSE),0)</f>
        <v>#REF!</v>
      </c>
      <c r="KW49" t="e" cm="1">
        <f t="array" ref="KW49">_xlfn.IFNA(VLOOKUP($A49,TRANSPOSE(#REF!),KW$2+2,FALSE),0)</f>
        <v>#REF!</v>
      </c>
      <c r="KX49" t="e" cm="1">
        <f t="array" ref="KX49">_xlfn.IFNA(VLOOKUP($A49,TRANSPOSE(#REF!),KX$2+2,FALSE),0)</f>
        <v>#REF!</v>
      </c>
      <c r="KY49" t="e" cm="1">
        <f t="array" ref="KY49">_xlfn.IFNA(VLOOKUP($A49,TRANSPOSE(#REF!),KY$2+2,FALSE),0)</f>
        <v>#REF!</v>
      </c>
      <c r="KZ49" t="e" cm="1">
        <f t="array" ref="KZ49">_xlfn.IFNA(VLOOKUP($A49,TRANSPOSE(#REF!),KZ$2+2,FALSE),0)</f>
        <v>#REF!</v>
      </c>
      <c r="LA49" t="e" cm="1">
        <f t="array" ref="LA49">_xlfn.IFNA(VLOOKUP($A49,TRANSPOSE(#REF!),LA$2+2,FALSE),0)</f>
        <v>#REF!</v>
      </c>
      <c r="LB49" t="e" cm="1">
        <f t="array" ref="LB49">_xlfn.IFNA(VLOOKUP($A49,TRANSPOSE(#REF!),LB$2+2,FALSE),0)</f>
        <v>#REF!</v>
      </c>
      <c r="LC49" t="e" cm="1">
        <f t="array" ref="LC49">_xlfn.IFNA(VLOOKUP($A49,TRANSPOSE(#REF!),LC$2+2,FALSE),0)</f>
        <v>#REF!</v>
      </c>
      <c r="LD49" t="e" cm="1">
        <f t="array" ref="LD49">_xlfn.IFNA(VLOOKUP($A49,TRANSPOSE(#REF!),LD$2+2,FALSE),0)</f>
        <v>#REF!</v>
      </c>
      <c r="LE49" t="e" cm="1">
        <f t="array" ref="LE49">_xlfn.IFNA(VLOOKUP($A49,TRANSPOSE(#REF!),LE$2+2,FALSE),0)</f>
        <v>#REF!</v>
      </c>
      <c r="LF49" t="e" cm="1">
        <f t="array" ref="LF49">_xlfn.IFNA(VLOOKUP($A49,TRANSPOSE(#REF!),LF$2+2,FALSE),0)</f>
        <v>#REF!</v>
      </c>
      <c r="LG49" t="e" cm="1">
        <f t="array" ref="LG49">_xlfn.IFNA(VLOOKUP($A49,TRANSPOSE(#REF!),LG$2+2,FALSE),0)</f>
        <v>#REF!</v>
      </c>
      <c r="LH49" t="e" cm="1">
        <f t="array" ref="LH49">_xlfn.IFNA(VLOOKUP($A49,TRANSPOSE(#REF!),LH$2+2,FALSE),0)</f>
        <v>#REF!</v>
      </c>
      <c r="LI49" t="e" cm="1">
        <f t="array" ref="LI49">_xlfn.IFNA(VLOOKUP($A49,TRANSPOSE(#REF!),LI$2+2,FALSE),0)</f>
        <v>#REF!</v>
      </c>
      <c r="LJ49" t="e" cm="1">
        <f t="array" ref="LJ49">_xlfn.IFNA(VLOOKUP($A49,TRANSPOSE(#REF!),LJ$2+2,FALSE),0)</f>
        <v>#REF!</v>
      </c>
      <c r="LK49" t="e" cm="1">
        <f t="array" ref="LK49">_xlfn.IFNA(VLOOKUP($A49,TRANSPOSE(#REF!),LK$2+2,FALSE),0)</f>
        <v>#REF!</v>
      </c>
      <c r="LL49" t="e" cm="1">
        <f t="array" ref="LL49">_xlfn.IFNA(VLOOKUP($A49,TRANSPOSE(#REF!),LL$2+2,FALSE),0)</f>
        <v>#REF!</v>
      </c>
      <c r="LM49" t="e" cm="1">
        <f t="array" ref="LM49">_xlfn.IFNA(VLOOKUP($A49,TRANSPOSE(#REF!),LM$2+2,FALSE),0)</f>
        <v>#REF!</v>
      </c>
      <c r="LN49" t="e" cm="1">
        <f t="array" ref="LN49">_xlfn.IFNA(VLOOKUP($A49,TRANSPOSE(#REF!),LN$2+2,FALSE),0)</f>
        <v>#REF!</v>
      </c>
      <c r="LO49" t="e" cm="1">
        <f t="array" ref="LO49">_xlfn.IFNA(VLOOKUP($A49,TRANSPOSE(#REF!),LO$2+2,FALSE),0)</f>
        <v>#REF!</v>
      </c>
      <c r="LP49" t="e" cm="1">
        <f t="array" ref="LP49">_xlfn.IFNA(VLOOKUP($A49,TRANSPOSE(#REF!),LP$2+2,FALSE),0)</f>
        <v>#REF!</v>
      </c>
      <c r="LQ49" t="e" cm="1">
        <f t="array" ref="LQ49">_xlfn.IFNA(VLOOKUP($A49,TRANSPOSE(#REF!),LQ$2+2,FALSE),0)</f>
        <v>#REF!</v>
      </c>
      <c r="LR49" t="e" cm="1">
        <f t="array" ref="LR49">_xlfn.IFNA(VLOOKUP($A49,TRANSPOSE(#REF!),LR$2+2,FALSE),0)</f>
        <v>#REF!</v>
      </c>
      <c r="LS49" t="e" cm="1">
        <f t="array" ref="LS49">_xlfn.IFNA(VLOOKUP($A49,TRANSPOSE(#REF!),LS$2+2,FALSE),0)</f>
        <v>#REF!</v>
      </c>
      <c r="LT49" t="e" cm="1">
        <f t="array" ref="LT49">_xlfn.IFNA(VLOOKUP($A49,TRANSPOSE(#REF!),LT$2+2,FALSE),0)</f>
        <v>#REF!</v>
      </c>
      <c r="LU49" t="e" cm="1">
        <f t="array" ref="LU49">_xlfn.IFNA(VLOOKUP($A49,TRANSPOSE(#REF!),LU$2+2,FALSE),0)</f>
        <v>#REF!</v>
      </c>
      <c r="LV49" t="e" cm="1">
        <f t="array" ref="LV49">_xlfn.IFNA(VLOOKUP($A49,TRANSPOSE(#REF!),LV$2+2,FALSE),0)</f>
        <v>#REF!</v>
      </c>
      <c r="LW49" t="e" cm="1">
        <f t="array" ref="LW49">_xlfn.IFNA(VLOOKUP($A49,TRANSPOSE(#REF!),LW$2+2,FALSE),0)</f>
        <v>#REF!</v>
      </c>
      <c r="LX49" t="e" cm="1">
        <f t="array" ref="LX49">_xlfn.IFNA(VLOOKUP($A49,TRANSPOSE(#REF!),LX$2+2,FALSE),0)</f>
        <v>#REF!</v>
      </c>
      <c r="LY49" t="e" cm="1">
        <f t="array" ref="LY49">_xlfn.IFNA(VLOOKUP($A49,TRANSPOSE(#REF!),LY$2+2,FALSE),0)</f>
        <v>#REF!</v>
      </c>
      <c r="LZ49" t="e" cm="1">
        <f t="array" ref="LZ49">_xlfn.IFNA(VLOOKUP($A49,TRANSPOSE(#REF!),LZ$2+2,FALSE),0)</f>
        <v>#REF!</v>
      </c>
      <c r="MA49" t="e" cm="1">
        <f t="array" ref="MA49">_xlfn.IFNA(VLOOKUP($A49,TRANSPOSE(#REF!),MA$2+2,FALSE),0)</f>
        <v>#REF!</v>
      </c>
      <c r="MB49" t="e" cm="1">
        <f t="array" ref="MB49">_xlfn.IFNA(VLOOKUP($A49,TRANSPOSE(#REF!),MB$2+2,FALSE),0)</f>
        <v>#REF!</v>
      </c>
      <c r="MC49" t="e" cm="1">
        <f t="array" ref="MC49">_xlfn.IFNA(VLOOKUP($A49,TRANSPOSE(#REF!),MC$2+2,FALSE),0)</f>
        <v>#REF!</v>
      </c>
      <c r="MD49" t="e" cm="1">
        <f t="array" ref="MD49">_xlfn.IFNA(VLOOKUP($A49,TRANSPOSE(#REF!),MD$2+2,FALSE),0)</f>
        <v>#REF!</v>
      </c>
      <c r="ME49" t="e" cm="1">
        <f t="array" ref="ME49">_xlfn.IFNA(VLOOKUP($A49,TRANSPOSE(#REF!),ME$2+2,FALSE),0)</f>
        <v>#REF!</v>
      </c>
      <c r="MF49" t="e" cm="1">
        <f t="array" ref="MF49">_xlfn.IFNA(VLOOKUP($A49,TRANSPOSE(#REF!),MF$2+2,FALSE),0)</f>
        <v>#REF!</v>
      </c>
      <c r="MG49" t="e" cm="1">
        <f t="array" ref="MG49">_xlfn.IFNA(VLOOKUP($A49,TRANSPOSE(#REF!),MG$2+2,FALSE),0)</f>
        <v>#REF!</v>
      </c>
      <c r="MH49" t="e" cm="1">
        <f t="array" ref="MH49">_xlfn.IFNA(VLOOKUP($A49,TRANSPOSE(#REF!),MH$2+2,FALSE),0)</f>
        <v>#REF!</v>
      </c>
      <c r="MI49" t="e" cm="1">
        <f t="array" ref="MI49">_xlfn.IFNA(VLOOKUP($A49,TRANSPOSE(#REF!),MI$2+2,FALSE),0)</f>
        <v>#REF!</v>
      </c>
      <c r="MJ49" t="e" cm="1">
        <f t="array" ref="MJ49">_xlfn.IFNA(VLOOKUP($A49,TRANSPOSE(#REF!),MJ$2+2,FALSE),0)</f>
        <v>#REF!</v>
      </c>
      <c r="MK49" t="e" cm="1">
        <f t="array" ref="MK49">_xlfn.IFNA(VLOOKUP($A49,TRANSPOSE(#REF!),MK$2+2,FALSE),0)</f>
        <v>#REF!</v>
      </c>
      <c r="ML49" t="e" cm="1">
        <f t="array" ref="ML49">_xlfn.IFNA(VLOOKUP($A49,TRANSPOSE(#REF!),ML$2+2,FALSE),0)</f>
        <v>#REF!</v>
      </c>
      <c r="MM49" t="e" cm="1">
        <f t="array" ref="MM49">_xlfn.IFNA(VLOOKUP($A49,TRANSPOSE(#REF!),MM$2+2,FALSE),0)</f>
        <v>#REF!</v>
      </c>
      <c r="MN49" t="e" cm="1">
        <f t="array" ref="MN49">_xlfn.IFNA(VLOOKUP($A49,TRANSPOSE(#REF!),MN$2+2,FALSE),0)</f>
        <v>#REF!</v>
      </c>
      <c r="MO49" t="e" cm="1">
        <f t="array" ref="MO49">_xlfn.IFNA(VLOOKUP($A49,TRANSPOSE(#REF!),MO$2+2,FALSE),0)</f>
        <v>#REF!</v>
      </c>
      <c r="MP49" t="e" cm="1">
        <f t="array" ref="MP49">_xlfn.IFNA(VLOOKUP($A49,TRANSPOSE(#REF!),MP$2+2,FALSE),0)</f>
        <v>#REF!</v>
      </c>
      <c r="MQ49" t="e" cm="1">
        <f t="array" ref="MQ49">_xlfn.IFNA(VLOOKUP($A49,TRANSPOSE(#REF!),MQ$2+2,FALSE),0)</f>
        <v>#REF!</v>
      </c>
      <c r="MR49" t="e" cm="1">
        <f t="array" ref="MR49">_xlfn.IFNA(VLOOKUP($A49,TRANSPOSE(#REF!),MR$2+2,FALSE),0)</f>
        <v>#REF!</v>
      </c>
      <c r="MS49" t="e" cm="1">
        <f t="array" ref="MS49">_xlfn.IFNA(VLOOKUP($A49,TRANSPOSE(#REF!),MS$2+2,FALSE),0)</f>
        <v>#REF!</v>
      </c>
      <c r="MT49" t="e" cm="1">
        <f t="array" ref="MT49">_xlfn.IFNA(VLOOKUP($A49,TRANSPOSE(#REF!),MT$2+2,FALSE),0)</f>
        <v>#REF!</v>
      </c>
      <c r="MU49" t="e" cm="1">
        <f t="array" ref="MU49">_xlfn.IFNA(VLOOKUP($A49,TRANSPOSE(#REF!),MU$2+2,FALSE),0)</f>
        <v>#REF!</v>
      </c>
      <c r="MV49" t="e" cm="1">
        <f t="array" ref="MV49">_xlfn.IFNA(VLOOKUP($A49,TRANSPOSE(#REF!),MV$2+2,FALSE),0)</f>
        <v>#REF!</v>
      </c>
      <c r="MW49" t="e" cm="1">
        <f t="array" ref="MW49">_xlfn.IFNA(VLOOKUP($A49,TRANSPOSE(#REF!),MW$2+2,FALSE),0)</f>
        <v>#REF!</v>
      </c>
      <c r="MX49" t="e" cm="1">
        <f t="array" ref="MX49">_xlfn.IFNA(VLOOKUP($A49,TRANSPOSE(#REF!),MX$2+2,FALSE),0)</f>
        <v>#REF!</v>
      </c>
      <c r="MY49" t="e" cm="1">
        <f t="array" ref="MY49">_xlfn.IFNA(VLOOKUP($A49,TRANSPOSE(#REF!),MY$2+2,FALSE),0)</f>
        <v>#REF!</v>
      </c>
      <c r="MZ49" t="e" cm="1">
        <f t="array" ref="MZ49">_xlfn.IFNA(VLOOKUP($A49,TRANSPOSE(#REF!),MZ$2+2,FALSE),0)</f>
        <v>#REF!</v>
      </c>
      <c r="NA49" t="e" cm="1">
        <f t="array" ref="NA49">_xlfn.IFNA(VLOOKUP($A49,TRANSPOSE(#REF!),NA$2+2,FALSE),0)</f>
        <v>#REF!</v>
      </c>
      <c r="NB49" t="e" cm="1">
        <f t="array" ref="NB49">_xlfn.IFNA(VLOOKUP($A49,TRANSPOSE(#REF!),NB$2+2,FALSE),0)</f>
        <v>#REF!</v>
      </c>
      <c r="NC49" t="e" cm="1">
        <f t="array" ref="NC49">_xlfn.IFNA(VLOOKUP($A49,TRANSPOSE(#REF!),NC$2+2,FALSE),0)</f>
        <v>#REF!</v>
      </c>
      <c r="ND49" t="e" cm="1">
        <f t="array" ref="ND49">_xlfn.IFNA(VLOOKUP($A49,TRANSPOSE(#REF!),ND$2+2,FALSE),0)</f>
        <v>#REF!</v>
      </c>
      <c r="NE49" t="e" cm="1">
        <f t="array" ref="NE49">_xlfn.IFNA(VLOOKUP($A49,TRANSPOSE(#REF!),NE$2+2,FALSE),0)</f>
        <v>#REF!</v>
      </c>
      <c r="NF49" t="e" cm="1">
        <f t="array" ref="NF49">_xlfn.IFNA(VLOOKUP($A49,TRANSPOSE(#REF!),NF$2+2,FALSE),0)</f>
        <v>#REF!</v>
      </c>
      <c r="NG49" t="e" cm="1">
        <f t="array" ref="NG49">_xlfn.IFNA(VLOOKUP($A49,TRANSPOSE(#REF!),NG$2+2,FALSE),0)</f>
        <v>#REF!</v>
      </c>
      <c r="NH49" t="e" cm="1">
        <f t="array" ref="NH49">_xlfn.IFNA(VLOOKUP($A49,TRANSPOSE(#REF!),NH$2+2,FALSE),0)</f>
        <v>#REF!</v>
      </c>
      <c r="NI49" t="e" cm="1">
        <f t="array" ref="NI49">_xlfn.IFNA(VLOOKUP($A49,TRANSPOSE(#REF!),NI$2+2,FALSE),0)</f>
        <v>#REF!</v>
      </c>
      <c r="NJ49" t="e" cm="1">
        <f t="array" ref="NJ49">_xlfn.IFNA(VLOOKUP($A49,TRANSPOSE(#REF!),NJ$2+2,FALSE),0)</f>
        <v>#REF!</v>
      </c>
      <c r="NL49" t="e">
        <f t="shared" si="0"/>
        <v>#REF!</v>
      </c>
      <c r="NM49" t="e">
        <f t="shared" si="1"/>
        <v>#REF!</v>
      </c>
    </row>
    <row r="50" spans="1:377" x14ac:dyDescent="0.3">
      <c r="A50" t="str">
        <v>PDE02_15</v>
      </c>
      <c r="B50" t="str">
        <v>Elektriciteit</v>
      </c>
      <c r="C50" t="str">
        <v>Conversion</v>
      </c>
      <c r="D50" t="str">
        <v>Power DE</v>
      </c>
      <c r="E50" t="str">
        <v>Generation</v>
      </c>
      <c r="F50" t="str">
        <v>Electricity DE</v>
      </c>
      <c r="G50" t="str">
        <v>Electricity from Hydro Reservoirs - Power DE</v>
      </c>
      <c r="H50" t="str">
        <v>[GW]</v>
      </c>
      <c r="I50">
        <f>_xlfn.IFNA(VLOOKUP(A50,'[1]PASTE Cap_Investment'!A:B,2,FALSE),0)</f>
        <v>0</v>
      </c>
      <c r="J50" t="e" cm="1">
        <f t="array" ref="J50">_xlfn.IFNA(VLOOKUP($A50,TRANSPOSE(#REF!),J$2+2,FALSE),0)</f>
        <v>#REF!</v>
      </c>
      <c r="K50" t="e" cm="1">
        <f t="array" ref="K50">_xlfn.IFNA(VLOOKUP($A50,TRANSPOSE(#REF!),K$2+2,FALSE),0)</f>
        <v>#REF!</v>
      </c>
      <c r="L50" t="e" cm="1">
        <f t="array" ref="L50">_xlfn.IFNA(VLOOKUP($A50,TRANSPOSE(#REF!),L$2+2,FALSE),0)</f>
        <v>#REF!</v>
      </c>
      <c r="M50" t="e" cm="1">
        <f t="array" ref="M50">_xlfn.IFNA(VLOOKUP($A50,TRANSPOSE(#REF!),M$2+2,FALSE),0)</f>
        <v>#REF!</v>
      </c>
      <c r="N50" t="e" cm="1">
        <f t="array" ref="N50">_xlfn.IFNA(VLOOKUP($A50,TRANSPOSE(#REF!),N$2+2,FALSE),0)</f>
        <v>#REF!</v>
      </c>
      <c r="O50" t="e" cm="1">
        <f t="array" ref="O50">_xlfn.IFNA(VLOOKUP($A50,TRANSPOSE(#REF!),O$2+2,FALSE),0)</f>
        <v>#REF!</v>
      </c>
      <c r="P50" t="e" cm="1">
        <f t="array" ref="P50">_xlfn.IFNA(VLOOKUP($A50,TRANSPOSE(#REF!),P$2+2,FALSE),0)</f>
        <v>#REF!</v>
      </c>
      <c r="Q50" t="e" cm="1">
        <f t="array" ref="Q50">_xlfn.IFNA(VLOOKUP($A50,TRANSPOSE(#REF!),Q$2+2,FALSE),0)</f>
        <v>#REF!</v>
      </c>
      <c r="R50" t="e" cm="1">
        <f t="array" ref="R50">_xlfn.IFNA(VLOOKUP($A50,TRANSPOSE(#REF!),R$2+2,FALSE),0)</f>
        <v>#REF!</v>
      </c>
      <c r="S50" t="e" cm="1">
        <f t="array" ref="S50">_xlfn.IFNA(VLOOKUP($A50,TRANSPOSE(#REF!),S$2+2,FALSE),0)</f>
        <v>#REF!</v>
      </c>
      <c r="T50" t="e" cm="1">
        <f t="array" ref="T50">_xlfn.IFNA(VLOOKUP($A50,TRANSPOSE(#REF!),T$2+2,FALSE),0)</f>
        <v>#REF!</v>
      </c>
      <c r="U50" t="e" cm="1">
        <f t="array" ref="U50">_xlfn.IFNA(VLOOKUP($A50,TRANSPOSE(#REF!),U$2+2,FALSE),0)</f>
        <v>#REF!</v>
      </c>
      <c r="V50" t="e" cm="1">
        <f t="array" ref="V50">_xlfn.IFNA(VLOOKUP($A50,TRANSPOSE(#REF!),V$2+2,FALSE),0)</f>
        <v>#REF!</v>
      </c>
      <c r="W50" t="e" cm="1">
        <f t="array" ref="W50">_xlfn.IFNA(VLOOKUP($A50,TRANSPOSE(#REF!),W$2+2,FALSE),0)</f>
        <v>#REF!</v>
      </c>
      <c r="X50" t="e" cm="1">
        <f t="array" ref="X50">_xlfn.IFNA(VLOOKUP($A50,TRANSPOSE(#REF!),X$2+2,FALSE),0)</f>
        <v>#REF!</v>
      </c>
      <c r="Y50" t="e" cm="1">
        <f t="array" ref="Y50">_xlfn.IFNA(VLOOKUP($A50,TRANSPOSE(#REF!),Y$2+2,FALSE),0)</f>
        <v>#REF!</v>
      </c>
      <c r="Z50" t="e" cm="1">
        <f t="array" ref="Z50">_xlfn.IFNA(VLOOKUP($A50,TRANSPOSE(#REF!),Z$2+2,FALSE),0)</f>
        <v>#REF!</v>
      </c>
      <c r="AA50" t="e" cm="1">
        <f t="array" ref="AA50">_xlfn.IFNA(VLOOKUP($A50,TRANSPOSE(#REF!),AA$2+2,FALSE),0)</f>
        <v>#REF!</v>
      </c>
      <c r="AB50" t="e" cm="1">
        <f t="array" ref="AB50">_xlfn.IFNA(VLOOKUP($A50,TRANSPOSE(#REF!),AB$2+2,FALSE),0)</f>
        <v>#REF!</v>
      </c>
      <c r="AC50" t="e" cm="1">
        <f t="array" ref="AC50">_xlfn.IFNA(VLOOKUP($A50,TRANSPOSE(#REF!),AC$2+2,FALSE),0)</f>
        <v>#REF!</v>
      </c>
      <c r="AD50" t="e" cm="1">
        <f t="array" ref="AD50">_xlfn.IFNA(VLOOKUP($A50,TRANSPOSE(#REF!),AD$2+2,FALSE),0)</f>
        <v>#REF!</v>
      </c>
      <c r="AE50" t="e" cm="1">
        <f t="array" ref="AE50">_xlfn.IFNA(VLOOKUP($A50,TRANSPOSE(#REF!),AE$2+2,FALSE),0)</f>
        <v>#REF!</v>
      </c>
      <c r="AF50" t="e" cm="1">
        <f t="array" ref="AF50">_xlfn.IFNA(VLOOKUP($A50,TRANSPOSE(#REF!),AF$2+2,FALSE),0)</f>
        <v>#REF!</v>
      </c>
      <c r="AG50" t="e" cm="1">
        <f t="array" ref="AG50">_xlfn.IFNA(VLOOKUP($A50,TRANSPOSE(#REF!),AG$2+2,FALSE),0)</f>
        <v>#REF!</v>
      </c>
      <c r="AH50" t="e" cm="1">
        <f t="array" ref="AH50">_xlfn.IFNA(VLOOKUP($A50,TRANSPOSE(#REF!),AH$2+2,FALSE),0)</f>
        <v>#REF!</v>
      </c>
      <c r="AI50" t="e" cm="1">
        <f t="array" ref="AI50">_xlfn.IFNA(VLOOKUP($A50,TRANSPOSE(#REF!),AI$2+2,FALSE),0)</f>
        <v>#REF!</v>
      </c>
      <c r="AJ50" t="e" cm="1">
        <f t="array" ref="AJ50">_xlfn.IFNA(VLOOKUP($A50,TRANSPOSE(#REF!),AJ$2+2,FALSE),0)</f>
        <v>#REF!</v>
      </c>
      <c r="AK50" t="e" cm="1">
        <f t="array" ref="AK50">_xlfn.IFNA(VLOOKUP($A50,TRANSPOSE(#REF!),AK$2+2,FALSE),0)</f>
        <v>#REF!</v>
      </c>
      <c r="AL50" t="e" cm="1">
        <f t="array" ref="AL50">_xlfn.IFNA(VLOOKUP($A50,TRANSPOSE(#REF!),AL$2+2,FALSE),0)</f>
        <v>#REF!</v>
      </c>
      <c r="AM50" t="e" cm="1">
        <f t="array" ref="AM50">_xlfn.IFNA(VLOOKUP($A50,TRANSPOSE(#REF!),AM$2+2,FALSE),0)</f>
        <v>#REF!</v>
      </c>
      <c r="AN50" t="e" cm="1">
        <f t="array" ref="AN50">_xlfn.IFNA(VLOOKUP($A50,TRANSPOSE(#REF!),AN$2+2,FALSE),0)</f>
        <v>#REF!</v>
      </c>
      <c r="AO50" t="e" cm="1">
        <f t="array" ref="AO50">_xlfn.IFNA(VLOOKUP($A50,TRANSPOSE(#REF!),AO$2+2,FALSE),0)</f>
        <v>#REF!</v>
      </c>
      <c r="AP50" t="e" cm="1">
        <f t="array" ref="AP50">_xlfn.IFNA(VLOOKUP($A50,TRANSPOSE(#REF!),AP$2+2,FALSE),0)</f>
        <v>#REF!</v>
      </c>
      <c r="AQ50" t="e" cm="1">
        <f t="array" ref="AQ50">_xlfn.IFNA(VLOOKUP($A50,TRANSPOSE(#REF!),AQ$2+2,FALSE),0)</f>
        <v>#REF!</v>
      </c>
      <c r="AR50" t="e" cm="1">
        <f t="array" ref="AR50">_xlfn.IFNA(VLOOKUP($A50,TRANSPOSE(#REF!),AR$2+2,FALSE),0)</f>
        <v>#REF!</v>
      </c>
      <c r="AS50" t="e" cm="1">
        <f t="array" ref="AS50">_xlfn.IFNA(VLOOKUP($A50,TRANSPOSE(#REF!),AS$2+2,FALSE),0)</f>
        <v>#REF!</v>
      </c>
      <c r="AT50" t="e" cm="1">
        <f t="array" ref="AT50">_xlfn.IFNA(VLOOKUP($A50,TRANSPOSE(#REF!),AT$2+2,FALSE),0)</f>
        <v>#REF!</v>
      </c>
      <c r="AU50" t="e" cm="1">
        <f t="array" ref="AU50">_xlfn.IFNA(VLOOKUP($A50,TRANSPOSE(#REF!),AU$2+2,FALSE),0)</f>
        <v>#REF!</v>
      </c>
      <c r="AV50" t="e" cm="1">
        <f t="array" ref="AV50">_xlfn.IFNA(VLOOKUP($A50,TRANSPOSE(#REF!),AV$2+2,FALSE),0)</f>
        <v>#REF!</v>
      </c>
      <c r="AW50" t="e" cm="1">
        <f t="array" ref="AW50">_xlfn.IFNA(VLOOKUP($A50,TRANSPOSE(#REF!),AW$2+2,FALSE),0)</f>
        <v>#REF!</v>
      </c>
      <c r="AX50" t="e" cm="1">
        <f t="array" ref="AX50">_xlfn.IFNA(VLOOKUP($A50,TRANSPOSE(#REF!),AX$2+2,FALSE),0)</f>
        <v>#REF!</v>
      </c>
      <c r="AY50" t="e" cm="1">
        <f t="array" ref="AY50">_xlfn.IFNA(VLOOKUP($A50,TRANSPOSE(#REF!),AY$2+2,FALSE),0)</f>
        <v>#REF!</v>
      </c>
      <c r="AZ50" t="e" cm="1">
        <f t="array" ref="AZ50">_xlfn.IFNA(VLOOKUP($A50,TRANSPOSE(#REF!),AZ$2+2,FALSE),0)</f>
        <v>#REF!</v>
      </c>
      <c r="BA50" t="e" cm="1">
        <f t="array" ref="BA50">_xlfn.IFNA(VLOOKUP($A50,TRANSPOSE(#REF!),BA$2+2,FALSE),0)</f>
        <v>#REF!</v>
      </c>
      <c r="BB50" t="e" cm="1">
        <f t="array" ref="BB50">_xlfn.IFNA(VLOOKUP($A50,TRANSPOSE(#REF!),BB$2+2,FALSE),0)</f>
        <v>#REF!</v>
      </c>
      <c r="BC50" t="e" cm="1">
        <f t="array" ref="BC50">_xlfn.IFNA(VLOOKUP($A50,TRANSPOSE(#REF!),BC$2+2,FALSE),0)</f>
        <v>#REF!</v>
      </c>
      <c r="BD50" t="e" cm="1">
        <f t="array" ref="BD50">_xlfn.IFNA(VLOOKUP($A50,TRANSPOSE(#REF!),BD$2+2,FALSE),0)</f>
        <v>#REF!</v>
      </c>
      <c r="BE50" t="e" cm="1">
        <f t="array" ref="BE50">_xlfn.IFNA(VLOOKUP($A50,TRANSPOSE(#REF!),BE$2+2,FALSE),0)</f>
        <v>#REF!</v>
      </c>
      <c r="BF50" t="e" cm="1">
        <f t="array" ref="BF50">_xlfn.IFNA(VLOOKUP($A50,TRANSPOSE(#REF!),BF$2+2,FALSE),0)</f>
        <v>#REF!</v>
      </c>
      <c r="BG50" t="e" cm="1">
        <f t="array" ref="BG50">_xlfn.IFNA(VLOOKUP($A50,TRANSPOSE(#REF!),BG$2+2,FALSE),0)</f>
        <v>#REF!</v>
      </c>
      <c r="BH50" t="e" cm="1">
        <f t="array" ref="BH50">_xlfn.IFNA(VLOOKUP($A50,TRANSPOSE(#REF!),BH$2+2,FALSE),0)</f>
        <v>#REF!</v>
      </c>
      <c r="BI50" t="e" cm="1">
        <f t="array" ref="BI50">_xlfn.IFNA(VLOOKUP($A50,TRANSPOSE(#REF!),BI$2+2,FALSE),0)</f>
        <v>#REF!</v>
      </c>
      <c r="BJ50" t="e" cm="1">
        <f t="array" ref="BJ50">_xlfn.IFNA(VLOOKUP($A50,TRANSPOSE(#REF!),BJ$2+2,FALSE),0)</f>
        <v>#REF!</v>
      </c>
      <c r="BK50" t="e" cm="1">
        <f t="array" ref="BK50">_xlfn.IFNA(VLOOKUP($A50,TRANSPOSE(#REF!),BK$2+2,FALSE),0)</f>
        <v>#REF!</v>
      </c>
      <c r="BL50" t="e" cm="1">
        <f t="array" ref="BL50">_xlfn.IFNA(VLOOKUP($A50,TRANSPOSE(#REF!),BL$2+2,FALSE),0)</f>
        <v>#REF!</v>
      </c>
      <c r="BM50" t="e" cm="1">
        <f t="array" ref="BM50">_xlfn.IFNA(VLOOKUP($A50,TRANSPOSE(#REF!),BM$2+2,FALSE),0)</f>
        <v>#REF!</v>
      </c>
      <c r="BN50" t="e" cm="1">
        <f t="array" ref="BN50">_xlfn.IFNA(VLOOKUP($A50,TRANSPOSE(#REF!),BN$2+2,FALSE),0)</f>
        <v>#REF!</v>
      </c>
      <c r="BO50" t="e" cm="1">
        <f t="array" ref="BO50">_xlfn.IFNA(VLOOKUP($A50,TRANSPOSE(#REF!),BO$2+2,FALSE),0)</f>
        <v>#REF!</v>
      </c>
      <c r="BP50" t="e" cm="1">
        <f t="array" ref="BP50">_xlfn.IFNA(VLOOKUP($A50,TRANSPOSE(#REF!),BP$2+2,FALSE),0)</f>
        <v>#REF!</v>
      </c>
      <c r="BQ50" t="e" cm="1">
        <f t="array" ref="BQ50">_xlfn.IFNA(VLOOKUP($A50,TRANSPOSE(#REF!),BQ$2+2,FALSE),0)</f>
        <v>#REF!</v>
      </c>
      <c r="BR50" t="e" cm="1">
        <f t="array" ref="BR50">_xlfn.IFNA(VLOOKUP($A50,TRANSPOSE(#REF!),BR$2+2,FALSE),0)</f>
        <v>#REF!</v>
      </c>
      <c r="BS50" t="e" cm="1">
        <f t="array" ref="BS50">_xlfn.IFNA(VLOOKUP($A50,TRANSPOSE(#REF!),BS$2+2,FALSE),0)</f>
        <v>#REF!</v>
      </c>
      <c r="BT50" t="e" cm="1">
        <f t="array" ref="BT50">_xlfn.IFNA(VLOOKUP($A50,TRANSPOSE(#REF!),BT$2+2,FALSE),0)</f>
        <v>#REF!</v>
      </c>
      <c r="BU50" t="e" cm="1">
        <f t="array" ref="BU50">_xlfn.IFNA(VLOOKUP($A50,TRANSPOSE(#REF!),BU$2+2,FALSE),0)</f>
        <v>#REF!</v>
      </c>
      <c r="BV50" t="e" cm="1">
        <f t="array" ref="BV50">_xlfn.IFNA(VLOOKUP($A50,TRANSPOSE(#REF!),BV$2+2,FALSE),0)</f>
        <v>#REF!</v>
      </c>
      <c r="BW50" t="e" cm="1">
        <f t="array" ref="BW50">_xlfn.IFNA(VLOOKUP($A50,TRANSPOSE(#REF!),BW$2+2,FALSE),0)</f>
        <v>#REF!</v>
      </c>
      <c r="BX50" t="e" cm="1">
        <f t="array" ref="BX50">_xlfn.IFNA(VLOOKUP($A50,TRANSPOSE(#REF!),BX$2+2,FALSE),0)</f>
        <v>#REF!</v>
      </c>
      <c r="BY50" t="e" cm="1">
        <f t="array" ref="BY50">_xlfn.IFNA(VLOOKUP($A50,TRANSPOSE(#REF!),BY$2+2,FALSE),0)</f>
        <v>#REF!</v>
      </c>
      <c r="BZ50" t="e" cm="1">
        <f t="array" ref="BZ50">_xlfn.IFNA(VLOOKUP($A50,TRANSPOSE(#REF!),BZ$2+2,FALSE),0)</f>
        <v>#REF!</v>
      </c>
      <c r="CA50" t="e" cm="1">
        <f t="array" ref="CA50">_xlfn.IFNA(VLOOKUP($A50,TRANSPOSE(#REF!),CA$2+2,FALSE),0)</f>
        <v>#REF!</v>
      </c>
      <c r="CB50" t="e" cm="1">
        <f t="array" ref="CB50">_xlfn.IFNA(VLOOKUP($A50,TRANSPOSE(#REF!),CB$2+2,FALSE),0)</f>
        <v>#REF!</v>
      </c>
      <c r="CC50" t="e" cm="1">
        <f t="array" ref="CC50">_xlfn.IFNA(VLOOKUP($A50,TRANSPOSE(#REF!),CC$2+2,FALSE),0)</f>
        <v>#REF!</v>
      </c>
      <c r="CD50" t="e" cm="1">
        <f t="array" ref="CD50">_xlfn.IFNA(VLOOKUP($A50,TRANSPOSE(#REF!),CD$2+2,FALSE),0)</f>
        <v>#REF!</v>
      </c>
      <c r="CE50" t="e" cm="1">
        <f t="array" ref="CE50">_xlfn.IFNA(VLOOKUP($A50,TRANSPOSE(#REF!),CE$2+2,FALSE),0)</f>
        <v>#REF!</v>
      </c>
      <c r="CF50" t="e" cm="1">
        <f t="array" ref="CF50">_xlfn.IFNA(VLOOKUP($A50,TRANSPOSE(#REF!),CF$2+2,FALSE),0)</f>
        <v>#REF!</v>
      </c>
      <c r="CG50" t="e" cm="1">
        <f t="array" ref="CG50">_xlfn.IFNA(VLOOKUP($A50,TRANSPOSE(#REF!),CG$2+2,FALSE),0)</f>
        <v>#REF!</v>
      </c>
      <c r="CH50" t="e" cm="1">
        <f t="array" ref="CH50">_xlfn.IFNA(VLOOKUP($A50,TRANSPOSE(#REF!),CH$2+2,FALSE),0)</f>
        <v>#REF!</v>
      </c>
      <c r="CI50" t="e" cm="1">
        <f t="array" ref="CI50">_xlfn.IFNA(VLOOKUP($A50,TRANSPOSE(#REF!),CI$2+2,FALSE),0)</f>
        <v>#REF!</v>
      </c>
      <c r="CJ50" t="e" cm="1">
        <f t="array" ref="CJ50">_xlfn.IFNA(VLOOKUP($A50,TRANSPOSE(#REF!),CJ$2+2,FALSE),0)</f>
        <v>#REF!</v>
      </c>
      <c r="CK50" t="e" cm="1">
        <f t="array" ref="CK50">_xlfn.IFNA(VLOOKUP($A50,TRANSPOSE(#REF!),CK$2+2,FALSE),0)</f>
        <v>#REF!</v>
      </c>
      <c r="CL50" t="e" cm="1">
        <f t="array" ref="CL50">_xlfn.IFNA(VLOOKUP($A50,TRANSPOSE(#REF!),CL$2+2,FALSE),0)</f>
        <v>#REF!</v>
      </c>
      <c r="CM50" t="e" cm="1">
        <f t="array" ref="CM50">_xlfn.IFNA(VLOOKUP($A50,TRANSPOSE(#REF!),CM$2+2,FALSE),0)</f>
        <v>#REF!</v>
      </c>
      <c r="CN50" t="e" cm="1">
        <f t="array" ref="CN50">_xlfn.IFNA(VLOOKUP($A50,TRANSPOSE(#REF!),CN$2+2,FALSE),0)</f>
        <v>#REF!</v>
      </c>
      <c r="CO50" t="e" cm="1">
        <f t="array" ref="CO50">_xlfn.IFNA(VLOOKUP($A50,TRANSPOSE(#REF!),CO$2+2,FALSE),0)</f>
        <v>#REF!</v>
      </c>
      <c r="CP50" t="e" cm="1">
        <f t="array" ref="CP50">_xlfn.IFNA(VLOOKUP($A50,TRANSPOSE(#REF!),CP$2+2,FALSE),0)</f>
        <v>#REF!</v>
      </c>
      <c r="CQ50" t="e" cm="1">
        <f t="array" ref="CQ50">_xlfn.IFNA(VLOOKUP($A50,TRANSPOSE(#REF!),CQ$2+2,FALSE),0)</f>
        <v>#REF!</v>
      </c>
      <c r="CR50" t="e" cm="1">
        <f t="array" ref="CR50">_xlfn.IFNA(VLOOKUP($A50,TRANSPOSE(#REF!),CR$2+2,FALSE),0)</f>
        <v>#REF!</v>
      </c>
      <c r="CS50" t="e" cm="1">
        <f t="array" ref="CS50">_xlfn.IFNA(VLOOKUP($A50,TRANSPOSE(#REF!),CS$2+2,FALSE),0)</f>
        <v>#REF!</v>
      </c>
      <c r="CT50" t="e" cm="1">
        <f t="array" ref="CT50">_xlfn.IFNA(VLOOKUP($A50,TRANSPOSE(#REF!),CT$2+2,FALSE),0)</f>
        <v>#REF!</v>
      </c>
      <c r="CU50" t="e" cm="1">
        <f t="array" ref="CU50">_xlfn.IFNA(VLOOKUP($A50,TRANSPOSE(#REF!),CU$2+2,FALSE),0)</f>
        <v>#REF!</v>
      </c>
      <c r="CV50" t="e" cm="1">
        <f t="array" ref="CV50">_xlfn.IFNA(VLOOKUP($A50,TRANSPOSE(#REF!),CV$2+2,FALSE),0)</f>
        <v>#REF!</v>
      </c>
      <c r="CW50" t="e" cm="1">
        <f t="array" ref="CW50">_xlfn.IFNA(VLOOKUP($A50,TRANSPOSE(#REF!),CW$2+2,FALSE),0)</f>
        <v>#REF!</v>
      </c>
      <c r="CX50" t="e" cm="1">
        <f t="array" ref="CX50">_xlfn.IFNA(VLOOKUP($A50,TRANSPOSE(#REF!),CX$2+2,FALSE),0)</f>
        <v>#REF!</v>
      </c>
      <c r="CY50" t="e" cm="1">
        <f t="array" ref="CY50">_xlfn.IFNA(VLOOKUP($A50,TRANSPOSE(#REF!),CY$2+2,FALSE),0)</f>
        <v>#REF!</v>
      </c>
      <c r="CZ50" t="e" cm="1">
        <f t="array" ref="CZ50">_xlfn.IFNA(VLOOKUP($A50,TRANSPOSE(#REF!),CZ$2+2,FALSE),0)</f>
        <v>#REF!</v>
      </c>
      <c r="DA50" t="e" cm="1">
        <f t="array" ref="DA50">_xlfn.IFNA(VLOOKUP($A50,TRANSPOSE(#REF!),DA$2+2,FALSE),0)</f>
        <v>#REF!</v>
      </c>
      <c r="DB50" t="e" cm="1">
        <f t="array" ref="DB50">_xlfn.IFNA(VLOOKUP($A50,TRANSPOSE(#REF!),DB$2+2,FALSE),0)</f>
        <v>#REF!</v>
      </c>
      <c r="DC50" t="e" cm="1">
        <f t="array" ref="DC50">_xlfn.IFNA(VLOOKUP($A50,TRANSPOSE(#REF!),DC$2+2,FALSE),0)</f>
        <v>#REF!</v>
      </c>
      <c r="DD50" t="e" cm="1">
        <f t="array" ref="DD50">_xlfn.IFNA(VLOOKUP($A50,TRANSPOSE(#REF!),DD$2+2,FALSE),0)</f>
        <v>#REF!</v>
      </c>
      <c r="DE50" t="e" cm="1">
        <f t="array" ref="DE50">_xlfn.IFNA(VLOOKUP($A50,TRANSPOSE(#REF!),DE$2+2,FALSE),0)</f>
        <v>#REF!</v>
      </c>
      <c r="DF50" t="e" cm="1">
        <f t="array" ref="DF50">_xlfn.IFNA(VLOOKUP($A50,TRANSPOSE(#REF!),DF$2+2,FALSE),0)</f>
        <v>#REF!</v>
      </c>
      <c r="DG50" t="e" cm="1">
        <f t="array" ref="DG50">_xlfn.IFNA(VLOOKUP($A50,TRANSPOSE(#REF!),DG$2+2,FALSE),0)</f>
        <v>#REF!</v>
      </c>
      <c r="DH50" t="e" cm="1">
        <f t="array" ref="DH50">_xlfn.IFNA(VLOOKUP($A50,TRANSPOSE(#REF!),DH$2+2,FALSE),0)</f>
        <v>#REF!</v>
      </c>
      <c r="DI50" t="e" cm="1">
        <f t="array" ref="DI50">_xlfn.IFNA(VLOOKUP($A50,TRANSPOSE(#REF!),DI$2+2,FALSE),0)</f>
        <v>#REF!</v>
      </c>
      <c r="DJ50" t="e" cm="1">
        <f t="array" ref="DJ50">_xlfn.IFNA(VLOOKUP($A50,TRANSPOSE(#REF!),DJ$2+2,FALSE),0)</f>
        <v>#REF!</v>
      </c>
      <c r="DK50" t="e" cm="1">
        <f t="array" ref="DK50">_xlfn.IFNA(VLOOKUP($A50,TRANSPOSE(#REF!),DK$2+2,FALSE),0)</f>
        <v>#REF!</v>
      </c>
      <c r="DL50" t="e" cm="1">
        <f t="array" ref="DL50">_xlfn.IFNA(VLOOKUP($A50,TRANSPOSE(#REF!),DL$2+2,FALSE),0)</f>
        <v>#REF!</v>
      </c>
      <c r="DM50" t="e" cm="1">
        <f t="array" ref="DM50">_xlfn.IFNA(VLOOKUP($A50,TRANSPOSE(#REF!),DM$2+2,FALSE),0)</f>
        <v>#REF!</v>
      </c>
      <c r="DN50" t="e" cm="1">
        <f t="array" ref="DN50">_xlfn.IFNA(VLOOKUP($A50,TRANSPOSE(#REF!),DN$2+2,FALSE),0)</f>
        <v>#REF!</v>
      </c>
      <c r="DO50" t="e" cm="1">
        <f t="array" ref="DO50">_xlfn.IFNA(VLOOKUP($A50,TRANSPOSE(#REF!),DO$2+2,FALSE),0)</f>
        <v>#REF!</v>
      </c>
      <c r="DP50" t="e" cm="1">
        <f t="array" ref="DP50">_xlfn.IFNA(VLOOKUP($A50,TRANSPOSE(#REF!),DP$2+2,FALSE),0)</f>
        <v>#REF!</v>
      </c>
      <c r="DQ50" t="e" cm="1">
        <f t="array" ref="DQ50">_xlfn.IFNA(VLOOKUP($A50,TRANSPOSE(#REF!),DQ$2+2,FALSE),0)</f>
        <v>#REF!</v>
      </c>
      <c r="DR50" t="e" cm="1">
        <f t="array" ref="DR50">_xlfn.IFNA(VLOOKUP($A50,TRANSPOSE(#REF!),DR$2+2,FALSE),0)</f>
        <v>#REF!</v>
      </c>
      <c r="DS50" t="e" cm="1">
        <f t="array" ref="DS50">_xlfn.IFNA(VLOOKUP($A50,TRANSPOSE(#REF!),DS$2+2,FALSE),0)</f>
        <v>#REF!</v>
      </c>
      <c r="DT50" t="e" cm="1">
        <f t="array" ref="DT50">_xlfn.IFNA(VLOOKUP($A50,TRANSPOSE(#REF!),DT$2+2,FALSE),0)</f>
        <v>#REF!</v>
      </c>
      <c r="DU50" t="e" cm="1">
        <f t="array" ref="DU50">_xlfn.IFNA(VLOOKUP($A50,TRANSPOSE(#REF!),DU$2+2,FALSE),0)</f>
        <v>#REF!</v>
      </c>
      <c r="DV50" t="e" cm="1">
        <f t="array" ref="DV50">_xlfn.IFNA(VLOOKUP($A50,TRANSPOSE(#REF!),DV$2+2,FALSE),0)</f>
        <v>#REF!</v>
      </c>
      <c r="DW50" t="e" cm="1">
        <f t="array" ref="DW50">_xlfn.IFNA(VLOOKUP($A50,TRANSPOSE(#REF!),DW$2+2,FALSE),0)</f>
        <v>#REF!</v>
      </c>
      <c r="DX50" t="e" cm="1">
        <f t="array" ref="DX50">_xlfn.IFNA(VLOOKUP($A50,TRANSPOSE(#REF!),DX$2+2,FALSE),0)</f>
        <v>#REF!</v>
      </c>
      <c r="DY50" t="e" cm="1">
        <f t="array" ref="DY50">_xlfn.IFNA(VLOOKUP($A50,TRANSPOSE(#REF!),DY$2+2,FALSE),0)</f>
        <v>#REF!</v>
      </c>
      <c r="DZ50" t="e" cm="1">
        <f t="array" ref="DZ50">_xlfn.IFNA(VLOOKUP($A50,TRANSPOSE(#REF!),DZ$2+2,FALSE),0)</f>
        <v>#REF!</v>
      </c>
      <c r="EA50" t="e" cm="1">
        <f t="array" ref="EA50">_xlfn.IFNA(VLOOKUP($A50,TRANSPOSE(#REF!),EA$2+2,FALSE),0)</f>
        <v>#REF!</v>
      </c>
      <c r="EB50" t="e" cm="1">
        <f t="array" ref="EB50">_xlfn.IFNA(VLOOKUP($A50,TRANSPOSE(#REF!),EB$2+2,FALSE),0)</f>
        <v>#REF!</v>
      </c>
      <c r="EC50" t="e" cm="1">
        <f t="array" ref="EC50">_xlfn.IFNA(VLOOKUP($A50,TRANSPOSE(#REF!),EC$2+2,FALSE),0)</f>
        <v>#REF!</v>
      </c>
      <c r="ED50" t="e" cm="1">
        <f t="array" ref="ED50">_xlfn.IFNA(VLOOKUP($A50,TRANSPOSE(#REF!),ED$2+2,FALSE),0)</f>
        <v>#REF!</v>
      </c>
      <c r="EE50" t="e" cm="1">
        <f t="array" ref="EE50">_xlfn.IFNA(VLOOKUP($A50,TRANSPOSE(#REF!),EE$2+2,FALSE),0)</f>
        <v>#REF!</v>
      </c>
      <c r="EF50" t="e" cm="1">
        <f t="array" ref="EF50">_xlfn.IFNA(VLOOKUP($A50,TRANSPOSE(#REF!),EF$2+2,FALSE),0)</f>
        <v>#REF!</v>
      </c>
      <c r="EG50" t="e" cm="1">
        <f t="array" ref="EG50">_xlfn.IFNA(VLOOKUP($A50,TRANSPOSE(#REF!),EG$2+2,FALSE),0)</f>
        <v>#REF!</v>
      </c>
      <c r="EH50" t="e" cm="1">
        <f t="array" ref="EH50">_xlfn.IFNA(VLOOKUP($A50,TRANSPOSE(#REF!),EH$2+2,FALSE),0)</f>
        <v>#REF!</v>
      </c>
      <c r="EI50" t="e" cm="1">
        <f t="array" ref="EI50">_xlfn.IFNA(VLOOKUP($A50,TRANSPOSE(#REF!),EI$2+2,FALSE),0)</f>
        <v>#REF!</v>
      </c>
      <c r="EJ50" t="e" cm="1">
        <f t="array" ref="EJ50">_xlfn.IFNA(VLOOKUP($A50,TRANSPOSE(#REF!),EJ$2+2,FALSE),0)</f>
        <v>#REF!</v>
      </c>
      <c r="EK50" t="e" cm="1">
        <f t="array" ref="EK50">_xlfn.IFNA(VLOOKUP($A50,TRANSPOSE(#REF!),EK$2+2,FALSE),0)</f>
        <v>#REF!</v>
      </c>
      <c r="EL50" t="e" cm="1">
        <f t="array" ref="EL50">_xlfn.IFNA(VLOOKUP($A50,TRANSPOSE(#REF!),EL$2+2,FALSE),0)</f>
        <v>#REF!</v>
      </c>
      <c r="EM50" t="e" cm="1">
        <f t="array" ref="EM50">_xlfn.IFNA(VLOOKUP($A50,TRANSPOSE(#REF!),EM$2+2,FALSE),0)</f>
        <v>#REF!</v>
      </c>
      <c r="EN50" t="e" cm="1">
        <f t="array" ref="EN50">_xlfn.IFNA(VLOOKUP($A50,TRANSPOSE(#REF!),EN$2+2,FALSE),0)</f>
        <v>#REF!</v>
      </c>
      <c r="EO50" t="e" cm="1">
        <f t="array" ref="EO50">_xlfn.IFNA(VLOOKUP($A50,TRANSPOSE(#REF!),EO$2+2,FALSE),0)</f>
        <v>#REF!</v>
      </c>
      <c r="EP50" t="e" cm="1">
        <f t="array" ref="EP50">_xlfn.IFNA(VLOOKUP($A50,TRANSPOSE(#REF!),EP$2+2,FALSE),0)</f>
        <v>#REF!</v>
      </c>
      <c r="EQ50" t="e" cm="1">
        <f t="array" ref="EQ50">_xlfn.IFNA(VLOOKUP($A50,TRANSPOSE(#REF!),EQ$2+2,FALSE),0)</f>
        <v>#REF!</v>
      </c>
      <c r="ER50" t="e" cm="1">
        <f t="array" ref="ER50">_xlfn.IFNA(VLOOKUP($A50,TRANSPOSE(#REF!),ER$2+2,FALSE),0)</f>
        <v>#REF!</v>
      </c>
      <c r="ES50" t="e" cm="1">
        <f t="array" ref="ES50">_xlfn.IFNA(VLOOKUP($A50,TRANSPOSE(#REF!),ES$2+2,FALSE),0)</f>
        <v>#REF!</v>
      </c>
      <c r="ET50" t="e" cm="1">
        <f t="array" ref="ET50">_xlfn.IFNA(VLOOKUP($A50,TRANSPOSE(#REF!),ET$2+2,FALSE),0)</f>
        <v>#REF!</v>
      </c>
      <c r="EU50" t="e" cm="1">
        <f t="array" ref="EU50">_xlfn.IFNA(VLOOKUP($A50,TRANSPOSE(#REF!),EU$2+2,FALSE),0)</f>
        <v>#REF!</v>
      </c>
      <c r="EV50" t="e" cm="1">
        <f t="array" ref="EV50">_xlfn.IFNA(VLOOKUP($A50,TRANSPOSE(#REF!),EV$2+2,FALSE),0)</f>
        <v>#REF!</v>
      </c>
      <c r="EW50" t="e" cm="1">
        <f t="array" ref="EW50">_xlfn.IFNA(VLOOKUP($A50,TRANSPOSE(#REF!),EW$2+2,FALSE),0)</f>
        <v>#REF!</v>
      </c>
      <c r="EX50" t="e" cm="1">
        <f t="array" ref="EX50">_xlfn.IFNA(VLOOKUP($A50,TRANSPOSE(#REF!),EX$2+2,FALSE),0)</f>
        <v>#REF!</v>
      </c>
      <c r="EY50" t="e" cm="1">
        <f t="array" ref="EY50">_xlfn.IFNA(VLOOKUP($A50,TRANSPOSE(#REF!),EY$2+2,FALSE),0)</f>
        <v>#REF!</v>
      </c>
      <c r="EZ50" t="e" cm="1">
        <f t="array" ref="EZ50">_xlfn.IFNA(VLOOKUP($A50,TRANSPOSE(#REF!),EZ$2+2,FALSE),0)</f>
        <v>#REF!</v>
      </c>
      <c r="FA50" t="e" cm="1">
        <f t="array" ref="FA50">_xlfn.IFNA(VLOOKUP($A50,TRANSPOSE(#REF!),FA$2+2,FALSE),0)</f>
        <v>#REF!</v>
      </c>
      <c r="FB50" t="e" cm="1">
        <f t="array" ref="FB50">_xlfn.IFNA(VLOOKUP($A50,TRANSPOSE(#REF!),FB$2+2,FALSE),0)</f>
        <v>#REF!</v>
      </c>
      <c r="FC50" t="e" cm="1">
        <f t="array" ref="FC50">_xlfn.IFNA(VLOOKUP($A50,TRANSPOSE(#REF!),FC$2+2,FALSE),0)</f>
        <v>#REF!</v>
      </c>
      <c r="FD50" t="e" cm="1">
        <f t="array" ref="FD50">_xlfn.IFNA(VLOOKUP($A50,TRANSPOSE(#REF!),FD$2+2,FALSE),0)</f>
        <v>#REF!</v>
      </c>
      <c r="FE50" t="e" cm="1">
        <f t="array" ref="FE50">_xlfn.IFNA(VLOOKUP($A50,TRANSPOSE(#REF!),FE$2+2,FALSE),0)</f>
        <v>#REF!</v>
      </c>
      <c r="FF50" t="e" cm="1">
        <f t="array" ref="FF50">_xlfn.IFNA(VLOOKUP($A50,TRANSPOSE(#REF!),FF$2+2,FALSE),0)</f>
        <v>#REF!</v>
      </c>
      <c r="FG50" t="e" cm="1">
        <f t="array" ref="FG50">_xlfn.IFNA(VLOOKUP($A50,TRANSPOSE(#REF!),FG$2+2,FALSE),0)</f>
        <v>#REF!</v>
      </c>
      <c r="FH50" t="e" cm="1">
        <f t="array" ref="FH50">_xlfn.IFNA(VLOOKUP($A50,TRANSPOSE(#REF!),FH$2+2,FALSE),0)</f>
        <v>#REF!</v>
      </c>
      <c r="FI50" t="e" cm="1">
        <f t="array" ref="FI50">_xlfn.IFNA(VLOOKUP($A50,TRANSPOSE(#REF!),FI$2+2,FALSE),0)</f>
        <v>#REF!</v>
      </c>
      <c r="FJ50" t="e" cm="1">
        <f t="array" ref="FJ50">_xlfn.IFNA(VLOOKUP($A50,TRANSPOSE(#REF!),FJ$2+2,FALSE),0)</f>
        <v>#REF!</v>
      </c>
      <c r="FK50" t="e" cm="1">
        <f t="array" ref="FK50">_xlfn.IFNA(VLOOKUP($A50,TRANSPOSE(#REF!),FK$2+2,FALSE),0)</f>
        <v>#REF!</v>
      </c>
      <c r="FL50" t="e" cm="1">
        <f t="array" ref="FL50">_xlfn.IFNA(VLOOKUP($A50,TRANSPOSE(#REF!),FL$2+2,FALSE),0)</f>
        <v>#REF!</v>
      </c>
      <c r="FM50" t="e" cm="1">
        <f t="array" ref="FM50">_xlfn.IFNA(VLOOKUP($A50,TRANSPOSE(#REF!),FM$2+2,FALSE),0)</f>
        <v>#REF!</v>
      </c>
      <c r="FN50" t="e" cm="1">
        <f t="array" ref="FN50">_xlfn.IFNA(VLOOKUP($A50,TRANSPOSE(#REF!),FN$2+2,FALSE),0)</f>
        <v>#REF!</v>
      </c>
      <c r="FO50" t="e" cm="1">
        <f t="array" ref="FO50">_xlfn.IFNA(VLOOKUP($A50,TRANSPOSE(#REF!),FO$2+2,FALSE),0)</f>
        <v>#REF!</v>
      </c>
      <c r="FP50" t="e" cm="1">
        <f t="array" ref="FP50">_xlfn.IFNA(VLOOKUP($A50,TRANSPOSE(#REF!),FP$2+2,FALSE),0)</f>
        <v>#REF!</v>
      </c>
      <c r="FQ50" t="e" cm="1">
        <f t="array" ref="FQ50">_xlfn.IFNA(VLOOKUP($A50,TRANSPOSE(#REF!),FQ$2+2,FALSE),0)</f>
        <v>#REF!</v>
      </c>
      <c r="FR50" t="e" cm="1">
        <f t="array" ref="FR50">_xlfn.IFNA(VLOOKUP($A50,TRANSPOSE(#REF!),FR$2+2,FALSE),0)</f>
        <v>#REF!</v>
      </c>
      <c r="FS50" t="e" cm="1">
        <f t="array" ref="FS50">_xlfn.IFNA(VLOOKUP($A50,TRANSPOSE(#REF!),FS$2+2,FALSE),0)</f>
        <v>#REF!</v>
      </c>
      <c r="FT50" t="e" cm="1">
        <f t="array" ref="FT50">_xlfn.IFNA(VLOOKUP($A50,TRANSPOSE(#REF!),FT$2+2,FALSE),0)</f>
        <v>#REF!</v>
      </c>
      <c r="FU50" t="e" cm="1">
        <f t="array" ref="FU50">_xlfn.IFNA(VLOOKUP($A50,TRANSPOSE(#REF!),FU$2+2,FALSE),0)</f>
        <v>#REF!</v>
      </c>
      <c r="FV50" t="e" cm="1">
        <f t="array" ref="FV50">_xlfn.IFNA(VLOOKUP($A50,TRANSPOSE(#REF!),FV$2+2,FALSE),0)</f>
        <v>#REF!</v>
      </c>
      <c r="FW50" t="e" cm="1">
        <f t="array" ref="FW50">_xlfn.IFNA(VLOOKUP($A50,TRANSPOSE(#REF!),FW$2+2,FALSE),0)</f>
        <v>#REF!</v>
      </c>
      <c r="FX50" t="e" cm="1">
        <f t="array" ref="FX50">_xlfn.IFNA(VLOOKUP($A50,TRANSPOSE(#REF!),FX$2+2,FALSE),0)</f>
        <v>#REF!</v>
      </c>
      <c r="FY50" t="e" cm="1">
        <f t="array" ref="FY50">_xlfn.IFNA(VLOOKUP($A50,TRANSPOSE(#REF!),FY$2+2,FALSE),0)</f>
        <v>#REF!</v>
      </c>
      <c r="FZ50" t="e" cm="1">
        <f t="array" ref="FZ50">_xlfn.IFNA(VLOOKUP($A50,TRANSPOSE(#REF!),FZ$2+2,FALSE),0)</f>
        <v>#REF!</v>
      </c>
      <c r="GA50" t="e" cm="1">
        <f t="array" ref="GA50">_xlfn.IFNA(VLOOKUP($A50,TRANSPOSE(#REF!),GA$2+2,FALSE),0)</f>
        <v>#REF!</v>
      </c>
      <c r="GB50" t="e" cm="1">
        <f t="array" ref="GB50">_xlfn.IFNA(VLOOKUP($A50,TRANSPOSE(#REF!),GB$2+2,FALSE),0)</f>
        <v>#REF!</v>
      </c>
      <c r="GC50" t="e" cm="1">
        <f t="array" ref="GC50">_xlfn.IFNA(VLOOKUP($A50,TRANSPOSE(#REF!),GC$2+2,FALSE),0)</f>
        <v>#REF!</v>
      </c>
      <c r="GD50" t="e" cm="1">
        <f t="array" ref="GD50">_xlfn.IFNA(VLOOKUP($A50,TRANSPOSE(#REF!),GD$2+2,FALSE),0)</f>
        <v>#REF!</v>
      </c>
      <c r="GE50" t="e" cm="1">
        <f t="array" ref="GE50">_xlfn.IFNA(VLOOKUP($A50,TRANSPOSE(#REF!),GE$2+2,FALSE),0)</f>
        <v>#REF!</v>
      </c>
      <c r="GF50" t="e" cm="1">
        <f t="array" ref="GF50">_xlfn.IFNA(VLOOKUP($A50,TRANSPOSE(#REF!),GF$2+2,FALSE),0)</f>
        <v>#REF!</v>
      </c>
      <c r="GG50" t="e" cm="1">
        <f t="array" ref="GG50">_xlfn.IFNA(VLOOKUP($A50,TRANSPOSE(#REF!),GG$2+2,FALSE),0)</f>
        <v>#REF!</v>
      </c>
      <c r="GH50" t="e" cm="1">
        <f t="array" ref="GH50">_xlfn.IFNA(VLOOKUP($A50,TRANSPOSE(#REF!),GH$2+2,FALSE),0)</f>
        <v>#REF!</v>
      </c>
      <c r="GI50" t="e" cm="1">
        <f t="array" ref="GI50">_xlfn.IFNA(VLOOKUP($A50,TRANSPOSE(#REF!),GI$2+2,FALSE),0)</f>
        <v>#REF!</v>
      </c>
      <c r="GJ50" t="e" cm="1">
        <f t="array" ref="GJ50">_xlfn.IFNA(VLOOKUP($A50,TRANSPOSE(#REF!),GJ$2+2,FALSE),0)</f>
        <v>#REF!</v>
      </c>
      <c r="GK50" t="e" cm="1">
        <f t="array" ref="GK50">_xlfn.IFNA(VLOOKUP($A50,TRANSPOSE(#REF!),GK$2+2,FALSE),0)</f>
        <v>#REF!</v>
      </c>
      <c r="GL50" t="e" cm="1">
        <f t="array" ref="GL50">_xlfn.IFNA(VLOOKUP($A50,TRANSPOSE(#REF!),GL$2+2,FALSE),0)</f>
        <v>#REF!</v>
      </c>
      <c r="GM50" t="e" cm="1">
        <f t="array" ref="GM50">_xlfn.IFNA(VLOOKUP($A50,TRANSPOSE(#REF!),GM$2+2,FALSE),0)</f>
        <v>#REF!</v>
      </c>
      <c r="GN50" t="e" cm="1">
        <f t="array" ref="GN50">_xlfn.IFNA(VLOOKUP($A50,TRANSPOSE(#REF!),GN$2+2,FALSE),0)</f>
        <v>#REF!</v>
      </c>
      <c r="GO50" t="e" cm="1">
        <f t="array" ref="GO50">_xlfn.IFNA(VLOOKUP($A50,TRANSPOSE(#REF!),GO$2+2,FALSE),0)</f>
        <v>#REF!</v>
      </c>
      <c r="GP50" t="e" cm="1">
        <f t="array" ref="GP50">_xlfn.IFNA(VLOOKUP($A50,TRANSPOSE(#REF!),GP$2+2,FALSE),0)</f>
        <v>#REF!</v>
      </c>
      <c r="GQ50" t="e" cm="1">
        <f t="array" ref="GQ50">_xlfn.IFNA(VLOOKUP($A50,TRANSPOSE(#REF!),GQ$2+2,FALSE),0)</f>
        <v>#REF!</v>
      </c>
      <c r="GR50" t="e" cm="1">
        <f t="array" ref="GR50">_xlfn.IFNA(VLOOKUP($A50,TRANSPOSE(#REF!),GR$2+2,FALSE),0)</f>
        <v>#REF!</v>
      </c>
      <c r="GS50" t="e" cm="1">
        <f t="array" ref="GS50">_xlfn.IFNA(VLOOKUP($A50,TRANSPOSE(#REF!),GS$2+2,FALSE),0)</f>
        <v>#REF!</v>
      </c>
      <c r="GT50" t="e" cm="1">
        <f t="array" ref="GT50">_xlfn.IFNA(VLOOKUP($A50,TRANSPOSE(#REF!),GT$2+2,FALSE),0)</f>
        <v>#REF!</v>
      </c>
      <c r="GU50" t="e" cm="1">
        <f t="array" ref="GU50">_xlfn.IFNA(VLOOKUP($A50,TRANSPOSE(#REF!),GU$2+2,FALSE),0)</f>
        <v>#REF!</v>
      </c>
      <c r="GV50" t="e" cm="1">
        <f t="array" ref="GV50">_xlfn.IFNA(VLOOKUP($A50,TRANSPOSE(#REF!),GV$2+2,FALSE),0)</f>
        <v>#REF!</v>
      </c>
      <c r="GW50" t="e" cm="1">
        <f t="array" ref="GW50">_xlfn.IFNA(VLOOKUP($A50,TRANSPOSE(#REF!),GW$2+2,FALSE),0)</f>
        <v>#REF!</v>
      </c>
      <c r="GX50" t="e" cm="1">
        <f t="array" ref="GX50">_xlfn.IFNA(VLOOKUP($A50,TRANSPOSE(#REF!),GX$2+2,FALSE),0)</f>
        <v>#REF!</v>
      </c>
      <c r="GY50" t="e" cm="1">
        <f t="array" ref="GY50">_xlfn.IFNA(VLOOKUP($A50,TRANSPOSE(#REF!),GY$2+2,FALSE),0)</f>
        <v>#REF!</v>
      </c>
      <c r="GZ50" t="e" cm="1">
        <f t="array" ref="GZ50">_xlfn.IFNA(VLOOKUP($A50,TRANSPOSE(#REF!),GZ$2+2,FALSE),0)</f>
        <v>#REF!</v>
      </c>
      <c r="HA50" t="e" cm="1">
        <f t="array" ref="HA50">_xlfn.IFNA(VLOOKUP($A50,TRANSPOSE(#REF!),HA$2+2,FALSE),0)</f>
        <v>#REF!</v>
      </c>
      <c r="HB50" t="e" cm="1">
        <f t="array" ref="HB50">_xlfn.IFNA(VLOOKUP($A50,TRANSPOSE(#REF!),HB$2+2,FALSE),0)</f>
        <v>#REF!</v>
      </c>
      <c r="HC50" t="e" cm="1">
        <f t="array" ref="HC50">_xlfn.IFNA(VLOOKUP($A50,TRANSPOSE(#REF!),HC$2+2,FALSE),0)</f>
        <v>#REF!</v>
      </c>
      <c r="HD50" t="e" cm="1">
        <f t="array" ref="HD50">_xlfn.IFNA(VLOOKUP($A50,TRANSPOSE(#REF!),HD$2+2,FALSE),0)</f>
        <v>#REF!</v>
      </c>
      <c r="HE50" t="e" cm="1">
        <f t="array" ref="HE50">_xlfn.IFNA(VLOOKUP($A50,TRANSPOSE(#REF!),HE$2+2,FALSE),0)</f>
        <v>#REF!</v>
      </c>
      <c r="HF50" t="e" cm="1">
        <f t="array" ref="HF50">_xlfn.IFNA(VLOOKUP($A50,TRANSPOSE(#REF!),HF$2+2,FALSE),0)</f>
        <v>#REF!</v>
      </c>
      <c r="HG50" t="e" cm="1">
        <f t="array" ref="HG50">_xlfn.IFNA(VLOOKUP($A50,TRANSPOSE(#REF!),HG$2+2,FALSE),0)</f>
        <v>#REF!</v>
      </c>
      <c r="HH50" t="e" cm="1">
        <f t="array" ref="HH50">_xlfn.IFNA(VLOOKUP($A50,TRANSPOSE(#REF!),HH$2+2,FALSE),0)</f>
        <v>#REF!</v>
      </c>
      <c r="HI50" t="e" cm="1">
        <f t="array" ref="HI50">_xlfn.IFNA(VLOOKUP($A50,TRANSPOSE(#REF!),HI$2+2,FALSE),0)</f>
        <v>#REF!</v>
      </c>
      <c r="HJ50" t="e" cm="1">
        <f t="array" ref="HJ50">_xlfn.IFNA(VLOOKUP($A50,TRANSPOSE(#REF!),HJ$2+2,FALSE),0)</f>
        <v>#REF!</v>
      </c>
      <c r="HK50" t="e" cm="1">
        <f t="array" ref="HK50">_xlfn.IFNA(VLOOKUP($A50,TRANSPOSE(#REF!),HK$2+2,FALSE),0)</f>
        <v>#REF!</v>
      </c>
      <c r="HL50" t="e" cm="1">
        <f t="array" ref="HL50">_xlfn.IFNA(VLOOKUP($A50,TRANSPOSE(#REF!),HL$2+2,FALSE),0)</f>
        <v>#REF!</v>
      </c>
      <c r="HM50" t="e" cm="1">
        <f t="array" ref="HM50">_xlfn.IFNA(VLOOKUP($A50,TRANSPOSE(#REF!),HM$2+2,FALSE),0)</f>
        <v>#REF!</v>
      </c>
      <c r="HN50" t="e" cm="1">
        <f t="array" ref="HN50">_xlfn.IFNA(VLOOKUP($A50,TRANSPOSE(#REF!),HN$2+2,FALSE),0)</f>
        <v>#REF!</v>
      </c>
      <c r="HO50" t="e" cm="1">
        <f t="array" ref="HO50">_xlfn.IFNA(VLOOKUP($A50,TRANSPOSE(#REF!),HO$2+2,FALSE),0)</f>
        <v>#REF!</v>
      </c>
      <c r="HP50" t="e" cm="1">
        <f t="array" ref="HP50">_xlfn.IFNA(VLOOKUP($A50,TRANSPOSE(#REF!),HP$2+2,FALSE),0)</f>
        <v>#REF!</v>
      </c>
      <c r="HQ50" t="e" cm="1">
        <f t="array" ref="HQ50">_xlfn.IFNA(VLOOKUP($A50,TRANSPOSE(#REF!),HQ$2+2,FALSE),0)</f>
        <v>#REF!</v>
      </c>
      <c r="HR50" t="e" cm="1">
        <f t="array" ref="HR50">_xlfn.IFNA(VLOOKUP($A50,TRANSPOSE(#REF!),HR$2+2,FALSE),0)</f>
        <v>#REF!</v>
      </c>
      <c r="HS50" t="e" cm="1">
        <f t="array" ref="HS50">_xlfn.IFNA(VLOOKUP($A50,TRANSPOSE(#REF!),HS$2+2,FALSE),0)</f>
        <v>#REF!</v>
      </c>
      <c r="HT50" t="e" cm="1">
        <f t="array" ref="HT50">_xlfn.IFNA(VLOOKUP($A50,TRANSPOSE(#REF!),HT$2+2,FALSE),0)</f>
        <v>#REF!</v>
      </c>
      <c r="HU50" t="e" cm="1">
        <f t="array" ref="HU50">_xlfn.IFNA(VLOOKUP($A50,TRANSPOSE(#REF!),HU$2+2,FALSE),0)</f>
        <v>#REF!</v>
      </c>
      <c r="HV50" t="e" cm="1">
        <f t="array" ref="HV50">_xlfn.IFNA(VLOOKUP($A50,TRANSPOSE(#REF!),HV$2+2,FALSE),0)</f>
        <v>#REF!</v>
      </c>
      <c r="HW50" t="e" cm="1">
        <f t="array" ref="HW50">_xlfn.IFNA(VLOOKUP($A50,TRANSPOSE(#REF!),HW$2+2,FALSE),0)</f>
        <v>#REF!</v>
      </c>
      <c r="HX50" t="e" cm="1">
        <f t="array" ref="HX50">_xlfn.IFNA(VLOOKUP($A50,TRANSPOSE(#REF!),HX$2+2,FALSE),0)</f>
        <v>#REF!</v>
      </c>
      <c r="HY50" t="e" cm="1">
        <f t="array" ref="HY50">_xlfn.IFNA(VLOOKUP($A50,TRANSPOSE(#REF!),HY$2+2,FALSE),0)</f>
        <v>#REF!</v>
      </c>
      <c r="HZ50" t="e" cm="1">
        <f t="array" ref="HZ50">_xlfn.IFNA(VLOOKUP($A50,TRANSPOSE(#REF!),HZ$2+2,FALSE),0)</f>
        <v>#REF!</v>
      </c>
      <c r="IA50" t="e" cm="1">
        <f t="array" ref="IA50">_xlfn.IFNA(VLOOKUP($A50,TRANSPOSE(#REF!),IA$2+2,FALSE),0)</f>
        <v>#REF!</v>
      </c>
      <c r="IB50" t="e" cm="1">
        <f t="array" ref="IB50">_xlfn.IFNA(VLOOKUP($A50,TRANSPOSE(#REF!),IB$2+2,FALSE),0)</f>
        <v>#REF!</v>
      </c>
      <c r="IC50" t="e" cm="1">
        <f t="array" ref="IC50">_xlfn.IFNA(VLOOKUP($A50,TRANSPOSE(#REF!),IC$2+2,FALSE),0)</f>
        <v>#REF!</v>
      </c>
      <c r="ID50" t="e" cm="1">
        <f t="array" ref="ID50">_xlfn.IFNA(VLOOKUP($A50,TRANSPOSE(#REF!),ID$2+2,FALSE),0)</f>
        <v>#REF!</v>
      </c>
      <c r="IE50" t="e" cm="1">
        <f t="array" ref="IE50">_xlfn.IFNA(VLOOKUP($A50,TRANSPOSE(#REF!),IE$2+2,FALSE),0)</f>
        <v>#REF!</v>
      </c>
      <c r="IF50" t="e" cm="1">
        <f t="array" ref="IF50">_xlfn.IFNA(VLOOKUP($A50,TRANSPOSE(#REF!),IF$2+2,FALSE),0)</f>
        <v>#REF!</v>
      </c>
      <c r="IG50" t="e" cm="1">
        <f t="array" ref="IG50">_xlfn.IFNA(VLOOKUP($A50,TRANSPOSE(#REF!),IG$2+2,FALSE),0)</f>
        <v>#REF!</v>
      </c>
      <c r="IH50" t="e" cm="1">
        <f t="array" ref="IH50">_xlfn.IFNA(VLOOKUP($A50,TRANSPOSE(#REF!),IH$2+2,FALSE),0)</f>
        <v>#REF!</v>
      </c>
      <c r="II50" t="e" cm="1">
        <f t="array" ref="II50">_xlfn.IFNA(VLOOKUP($A50,TRANSPOSE(#REF!),II$2+2,FALSE),0)</f>
        <v>#REF!</v>
      </c>
      <c r="IJ50" t="e" cm="1">
        <f t="array" ref="IJ50">_xlfn.IFNA(VLOOKUP($A50,TRANSPOSE(#REF!),IJ$2+2,FALSE),0)</f>
        <v>#REF!</v>
      </c>
      <c r="IK50" t="e" cm="1">
        <f t="array" ref="IK50">_xlfn.IFNA(VLOOKUP($A50,TRANSPOSE(#REF!),IK$2+2,FALSE),0)</f>
        <v>#REF!</v>
      </c>
      <c r="IL50" t="e" cm="1">
        <f t="array" ref="IL50">_xlfn.IFNA(VLOOKUP($A50,TRANSPOSE(#REF!),IL$2+2,FALSE),0)</f>
        <v>#REF!</v>
      </c>
      <c r="IM50" t="e" cm="1">
        <f t="array" ref="IM50">_xlfn.IFNA(VLOOKUP($A50,TRANSPOSE(#REF!),IM$2+2,FALSE),0)</f>
        <v>#REF!</v>
      </c>
      <c r="IN50" t="e" cm="1">
        <f t="array" ref="IN50">_xlfn.IFNA(VLOOKUP($A50,TRANSPOSE(#REF!),IN$2+2,FALSE),0)</f>
        <v>#REF!</v>
      </c>
      <c r="IO50" t="e" cm="1">
        <f t="array" ref="IO50">_xlfn.IFNA(VLOOKUP($A50,TRANSPOSE(#REF!),IO$2+2,FALSE),0)</f>
        <v>#REF!</v>
      </c>
      <c r="IP50" t="e" cm="1">
        <f t="array" ref="IP50">_xlfn.IFNA(VLOOKUP($A50,TRANSPOSE(#REF!),IP$2+2,FALSE),0)</f>
        <v>#REF!</v>
      </c>
      <c r="IQ50" t="e" cm="1">
        <f t="array" ref="IQ50">_xlfn.IFNA(VLOOKUP($A50,TRANSPOSE(#REF!),IQ$2+2,FALSE),0)</f>
        <v>#REF!</v>
      </c>
      <c r="IR50" t="e" cm="1">
        <f t="array" ref="IR50">_xlfn.IFNA(VLOOKUP($A50,TRANSPOSE(#REF!),IR$2+2,FALSE),0)</f>
        <v>#REF!</v>
      </c>
      <c r="IS50" t="e" cm="1">
        <f t="array" ref="IS50">_xlfn.IFNA(VLOOKUP($A50,TRANSPOSE(#REF!),IS$2+2,FALSE),0)</f>
        <v>#REF!</v>
      </c>
      <c r="IT50" t="e" cm="1">
        <f t="array" ref="IT50">_xlfn.IFNA(VLOOKUP($A50,TRANSPOSE(#REF!),IT$2+2,FALSE),0)</f>
        <v>#REF!</v>
      </c>
      <c r="IU50" t="e" cm="1">
        <f t="array" ref="IU50">_xlfn.IFNA(VLOOKUP($A50,TRANSPOSE(#REF!),IU$2+2,FALSE),0)</f>
        <v>#REF!</v>
      </c>
      <c r="IV50" t="e" cm="1">
        <f t="array" ref="IV50">_xlfn.IFNA(VLOOKUP($A50,TRANSPOSE(#REF!),IV$2+2,FALSE),0)</f>
        <v>#REF!</v>
      </c>
      <c r="IW50" t="e" cm="1">
        <f t="array" ref="IW50">_xlfn.IFNA(VLOOKUP($A50,TRANSPOSE(#REF!),IW$2+2,FALSE),0)</f>
        <v>#REF!</v>
      </c>
      <c r="IX50" t="e" cm="1">
        <f t="array" ref="IX50">_xlfn.IFNA(VLOOKUP($A50,TRANSPOSE(#REF!),IX$2+2,FALSE),0)</f>
        <v>#REF!</v>
      </c>
      <c r="IY50" t="e" cm="1">
        <f t="array" ref="IY50">_xlfn.IFNA(VLOOKUP($A50,TRANSPOSE(#REF!),IY$2+2,FALSE),0)</f>
        <v>#REF!</v>
      </c>
      <c r="IZ50" t="e" cm="1">
        <f t="array" ref="IZ50">_xlfn.IFNA(VLOOKUP($A50,TRANSPOSE(#REF!),IZ$2+2,FALSE),0)</f>
        <v>#REF!</v>
      </c>
      <c r="JA50" t="e" cm="1">
        <f t="array" ref="JA50">_xlfn.IFNA(VLOOKUP($A50,TRANSPOSE(#REF!),JA$2+2,FALSE),0)</f>
        <v>#REF!</v>
      </c>
      <c r="JB50" t="e" cm="1">
        <f t="array" ref="JB50">_xlfn.IFNA(VLOOKUP($A50,TRANSPOSE(#REF!),JB$2+2,FALSE),0)</f>
        <v>#REF!</v>
      </c>
      <c r="JC50" t="e" cm="1">
        <f t="array" ref="JC50">_xlfn.IFNA(VLOOKUP($A50,TRANSPOSE(#REF!),JC$2+2,FALSE),0)</f>
        <v>#REF!</v>
      </c>
      <c r="JD50" t="e" cm="1">
        <f t="array" ref="JD50">_xlfn.IFNA(VLOOKUP($A50,TRANSPOSE(#REF!),JD$2+2,FALSE),0)</f>
        <v>#REF!</v>
      </c>
      <c r="JE50" t="e" cm="1">
        <f t="array" ref="JE50">_xlfn.IFNA(VLOOKUP($A50,TRANSPOSE(#REF!),JE$2+2,FALSE),0)</f>
        <v>#REF!</v>
      </c>
      <c r="JF50" t="e" cm="1">
        <f t="array" ref="JF50">_xlfn.IFNA(VLOOKUP($A50,TRANSPOSE(#REF!),JF$2+2,FALSE),0)</f>
        <v>#REF!</v>
      </c>
      <c r="JG50" t="e" cm="1">
        <f t="array" ref="JG50">_xlfn.IFNA(VLOOKUP($A50,TRANSPOSE(#REF!),JG$2+2,FALSE),0)</f>
        <v>#REF!</v>
      </c>
      <c r="JH50" t="e" cm="1">
        <f t="array" ref="JH50">_xlfn.IFNA(VLOOKUP($A50,TRANSPOSE(#REF!),JH$2+2,FALSE),0)</f>
        <v>#REF!</v>
      </c>
      <c r="JI50" t="e" cm="1">
        <f t="array" ref="JI50">_xlfn.IFNA(VLOOKUP($A50,TRANSPOSE(#REF!),JI$2+2,FALSE),0)</f>
        <v>#REF!</v>
      </c>
      <c r="JJ50" t="e" cm="1">
        <f t="array" ref="JJ50">_xlfn.IFNA(VLOOKUP($A50,TRANSPOSE(#REF!),JJ$2+2,FALSE),0)</f>
        <v>#REF!</v>
      </c>
      <c r="JK50" t="e" cm="1">
        <f t="array" ref="JK50">_xlfn.IFNA(VLOOKUP($A50,TRANSPOSE(#REF!),JK$2+2,FALSE),0)</f>
        <v>#REF!</v>
      </c>
      <c r="JL50" t="e" cm="1">
        <f t="array" ref="JL50">_xlfn.IFNA(VLOOKUP($A50,TRANSPOSE(#REF!),JL$2+2,FALSE),0)</f>
        <v>#REF!</v>
      </c>
      <c r="JM50" t="e" cm="1">
        <f t="array" ref="JM50">_xlfn.IFNA(VLOOKUP($A50,TRANSPOSE(#REF!),JM$2+2,FALSE),0)</f>
        <v>#REF!</v>
      </c>
      <c r="JN50" t="e" cm="1">
        <f t="array" ref="JN50">_xlfn.IFNA(VLOOKUP($A50,TRANSPOSE(#REF!),JN$2+2,FALSE),0)</f>
        <v>#REF!</v>
      </c>
      <c r="JO50" t="e" cm="1">
        <f t="array" ref="JO50">_xlfn.IFNA(VLOOKUP($A50,TRANSPOSE(#REF!),JO$2+2,FALSE),0)</f>
        <v>#REF!</v>
      </c>
      <c r="JP50" t="e" cm="1">
        <f t="array" ref="JP50">_xlfn.IFNA(VLOOKUP($A50,TRANSPOSE(#REF!),JP$2+2,FALSE),0)</f>
        <v>#REF!</v>
      </c>
      <c r="JQ50" t="e" cm="1">
        <f t="array" ref="JQ50">_xlfn.IFNA(VLOOKUP($A50,TRANSPOSE(#REF!),JQ$2+2,FALSE),0)</f>
        <v>#REF!</v>
      </c>
      <c r="JR50" t="e" cm="1">
        <f t="array" ref="JR50">_xlfn.IFNA(VLOOKUP($A50,TRANSPOSE(#REF!),JR$2+2,FALSE),0)</f>
        <v>#REF!</v>
      </c>
      <c r="JS50" t="e" cm="1">
        <f t="array" ref="JS50">_xlfn.IFNA(VLOOKUP($A50,TRANSPOSE(#REF!),JS$2+2,FALSE),0)</f>
        <v>#REF!</v>
      </c>
      <c r="JT50" t="e" cm="1">
        <f t="array" ref="JT50">_xlfn.IFNA(VLOOKUP($A50,TRANSPOSE(#REF!),JT$2+2,FALSE),0)</f>
        <v>#REF!</v>
      </c>
      <c r="JU50" t="e" cm="1">
        <f t="array" ref="JU50">_xlfn.IFNA(VLOOKUP($A50,TRANSPOSE(#REF!),JU$2+2,FALSE),0)</f>
        <v>#REF!</v>
      </c>
      <c r="JV50" t="e" cm="1">
        <f t="array" ref="JV50">_xlfn.IFNA(VLOOKUP($A50,TRANSPOSE(#REF!),JV$2+2,FALSE),0)</f>
        <v>#REF!</v>
      </c>
      <c r="JW50" t="e" cm="1">
        <f t="array" ref="JW50">_xlfn.IFNA(VLOOKUP($A50,TRANSPOSE(#REF!),JW$2+2,FALSE),0)</f>
        <v>#REF!</v>
      </c>
      <c r="JX50" t="e" cm="1">
        <f t="array" ref="JX50">_xlfn.IFNA(VLOOKUP($A50,TRANSPOSE(#REF!),JX$2+2,FALSE),0)</f>
        <v>#REF!</v>
      </c>
      <c r="JY50" t="e" cm="1">
        <f t="array" ref="JY50">_xlfn.IFNA(VLOOKUP($A50,TRANSPOSE(#REF!),JY$2+2,FALSE),0)</f>
        <v>#REF!</v>
      </c>
      <c r="JZ50" t="e" cm="1">
        <f t="array" ref="JZ50">_xlfn.IFNA(VLOOKUP($A50,TRANSPOSE(#REF!),JZ$2+2,FALSE),0)</f>
        <v>#REF!</v>
      </c>
      <c r="KA50" t="e" cm="1">
        <f t="array" ref="KA50">_xlfn.IFNA(VLOOKUP($A50,TRANSPOSE(#REF!),KA$2+2,FALSE),0)</f>
        <v>#REF!</v>
      </c>
      <c r="KB50" t="e" cm="1">
        <f t="array" ref="KB50">_xlfn.IFNA(VLOOKUP($A50,TRANSPOSE(#REF!),KB$2+2,FALSE),0)</f>
        <v>#REF!</v>
      </c>
      <c r="KC50" t="e" cm="1">
        <f t="array" ref="KC50">_xlfn.IFNA(VLOOKUP($A50,TRANSPOSE(#REF!),KC$2+2,FALSE),0)</f>
        <v>#REF!</v>
      </c>
      <c r="KD50" t="e" cm="1">
        <f t="array" ref="KD50">_xlfn.IFNA(VLOOKUP($A50,TRANSPOSE(#REF!),KD$2+2,FALSE),0)</f>
        <v>#REF!</v>
      </c>
      <c r="KE50" t="e" cm="1">
        <f t="array" ref="KE50">_xlfn.IFNA(VLOOKUP($A50,TRANSPOSE(#REF!),KE$2+2,FALSE),0)</f>
        <v>#REF!</v>
      </c>
      <c r="KF50" t="e" cm="1">
        <f t="array" ref="KF50">_xlfn.IFNA(VLOOKUP($A50,TRANSPOSE(#REF!),KF$2+2,FALSE),0)</f>
        <v>#REF!</v>
      </c>
      <c r="KG50" t="e" cm="1">
        <f t="array" ref="KG50">_xlfn.IFNA(VLOOKUP($A50,TRANSPOSE(#REF!),KG$2+2,FALSE),0)</f>
        <v>#REF!</v>
      </c>
      <c r="KH50" t="e" cm="1">
        <f t="array" ref="KH50">_xlfn.IFNA(VLOOKUP($A50,TRANSPOSE(#REF!),KH$2+2,FALSE),0)</f>
        <v>#REF!</v>
      </c>
      <c r="KI50" t="e" cm="1">
        <f t="array" ref="KI50">_xlfn.IFNA(VLOOKUP($A50,TRANSPOSE(#REF!),KI$2+2,FALSE),0)</f>
        <v>#REF!</v>
      </c>
      <c r="KJ50" t="e" cm="1">
        <f t="array" ref="KJ50">_xlfn.IFNA(VLOOKUP($A50,TRANSPOSE(#REF!),KJ$2+2,FALSE),0)</f>
        <v>#REF!</v>
      </c>
      <c r="KK50" t="e" cm="1">
        <f t="array" ref="KK50">_xlfn.IFNA(VLOOKUP($A50,TRANSPOSE(#REF!),KK$2+2,FALSE),0)</f>
        <v>#REF!</v>
      </c>
      <c r="KL50" t="e" cm="1">
        <f t="array" ref="KL50">_xlfn.IFNA(VLOOKUP($A50,TRANSPOSE(#REF!),KL$2+2,FALSE),0)</f>
        <v>#REF!</v>
      </c>
      <c r="KM50" t="e" cm="1">
        <f t="array" ref="KM50">_xlfn.IFNA(VLOOKUP($A50,TRANSPOSE(#REF!),KM$2+2,FALSE),0)</f>
        <v>#REF!</v>
      </c>
      <c r="KN50" t="e" cm="1">
        <f t="array" ref="KN50">_xlfn.IFNA(VLOOKUP($A50,TRANSPOSE(#REF!),KN$2+2,FALSE),0)</f>
        <v>#REF!</v>
      </c>
      <c r="KO50" t="e" cm="1">
        <f t="array" ref="KO50">_xlfn.IFNA(VLOOKUP($A50,TRANSPOSE(#REF!),KO$2+2,FALSE),0)</f>
        <v>#REF!</v>
      </c>
      <c r="KP50" t="e" cm="1">
        <f t="array" ref="KP50">_xlfn.IFNA(VLOOKUP($A50,TRANSPOSE(#REF!),KP$2+2,FALSE),0)</f>
        <v>#REF!</v>
      </c>
      <c r="KQ50" t="e" cm="1">
        <f t="array" ref="KQ50">_xlfn.IFNA(VLOOKUP($A50,TRANSPOSE(#REF!),KQ$2+2,FALSE),0)</f>
        <v>#REF!</v>
      </c>
      <c r="KR50" t="e" cm="1">
        <f t="array" ref="KR50">_xlfn.IFNA(VLOOKUP($A50,TRANSPOSE(#REF!),KR$2+2,FALSE),0)</f>
        <v>#REF!</v>
      </c>
      <c r="KS50" t="e" cm="1">
        <f t="array" ref="KS50">_xlfn.IFNA(VLOOKUP($A50,TRANSPOSE(#REF!),KS$2+2,FALSE),0)</f>
        <v>#REF!</v>
      </c>
      <c r="KT50" t="e" cm="1">
        <f t="array" ref="KT50">_xlfn.IFNA(VLOOKUP($A50,TRANSPOSE(#REF!),KT$2+2,FALSE),0)</f>
        <v>#REF!</v>
      </c>
      <c r="KU50" t="e" cm="1">
        <f t="array" ref="KU50">_xlfn.IFNA(VLOOKUP($A50,TRANSPOSE(#REF!),KU$2+2,FALSE),0)</f>
        <v>#REF!</v>
      </c>
      <c r="KV50" t="e" cm="1">
        <f t="array" ref="KV50">_xlfn.IFNA(VLOOKUP($A50,TRANSPOSE(#REF!),KV$2+2,FALSE),0)</f>
        <v>#REF!</v>
      </c>
      <c r="KW50" t="e" cm="1">
        <f t="array" ref="KW50">_xlfn.IFNA(VLOOKUP($A50,TRANSPOSE(#REF!),KW$2+2,FALSE),0)</f>
        <v>#REF!</v>
      </c>
      <c r="KX50" t="e" cm="1">
        <f t="array" ref="KX50">_xlfn.IFNA(VLOOKUP($A50,TRANSPOSE(#REF!),KX$2+2,FALSE),0)</f>
        <v>#REF!</v>
      </c>
      <c r="KY50" t="e" cm="1">
        <f t="array" ref="KY50">_xlfn.IFNA(VLOOKUP($A50,TRANSPOSE(#REF!),KY$2+2,FALSE),0)</f>
        <v>#REF!</v>
      </c>
      <c r="KZ50" t="e" cm="1">
        <f t="array" ref="KZ50">_xlfn.IFNA(VLOOKUP($A50,TRANSPOSE(#REF!),KZ$2+2,FALSE),0)</f>
        <v>#REF!</v>
      </c>
      <c r="LA50" t="e" cm="1">
        <f t="array" ref="LA50">_xlfn.IFNA(VLOOKUP($A50,TRANSPOSE(#REF!),LA$2+2,FALSE),0)</f>
        <v>#REF!</v>
      </c>
      <c r="LB50" t="e" cm="1">
        <f t="array" ref="LB50">_xlfn.IFNA(VLOOKUP($A50,TRANSPOSE(#REF!),LB$2+2,FALSE),0)</f>
        <v>#REF!</v>
      </c>
      <c r="LC50" t="e" cm="1">
        <f t="array" ref="LC50">_xlfn.IFNA(VLOOKUP($A50,TRANSPOSE(#REF!),LC$2+2,FALSE),0)</f>
        <v>#REF!</v>
      </c>
      <c r="LD50" t="e" cm="1">
        <f t="array" ref="LD50">_xlfn.IFNA(VLOOKUP($A50,TRANSPOSE(#REF!),LD$2+2,FALSE),0)</f>
        <v>#REF!</v>
      </c>
      <c r="LE50" t="e" cm="1">
        <f t="array" ref="LE50">_xlfn.IFNA(VLOOKUP($A50,TRANSPOSE(#REF!),LE$2+2,FALSE),0)</f>
        <v>#REF!</v>
      </c>
      <c r="LF50" t="e" cm="1">
        <f t="array" ref="LF50">_xlfn.IFNA(VLOOKUP($A50,TRANSPOSE(#REF!),LF$2+2,FALSE),0)</f>
        <v>#REF!</v>
      </c>
      <c r="LG50" t="e" cm="1">
        <f t="array" ref="LG50">_xlfn.IFNA(VLOOKUP($A50,TRANSPOSE(#REF!),LG$2+2,FALSE),0)</f>
        <v>#REF!</v>
      </c>
      <c r="LH50" t="e" cm="1">
        <f t="array" ref="LH50">_xlfn.IFNA(VLOOKUP($A50,TRANSPOSE(#REF!),LH$2+2,FALSE),0)</f>
        <v>#REF!</v>
      </c>
      <c r="LI50" t="e" cm="1">
        <f t="array" ref="LI50">_xlfn.IFNA(VLOOKUP($A50,TRANSPOSE(#REF!),LI$2+2,FALSE),0)</f>
        <v>#REF!</v>
      </c>
      <c r="LJ50" t="e" cm="1">
        <f t="array" ref="LJ50">_xlfn.IFNA(VLOOKUP($A50,TRANSPOSE(#REF!),LJ$2+2,FALSE),0)</f>
        <v>#REF!</v>
      </c>
      <c r="LK50" t="e" cm="1">
        <f t="array" ref="LK50">_xlfn.IFNA(VLOOKUP($A50,TRANSPOSE(#REF!),LK$2+2,FALSE),0)</f>
        <v>#REF!</v>
      </c>
      <c r="LL50" t="e" cm="1">
        <f t="array" ref="LL50">_xlfn.IFNA(VLOOKUP($A50,TRANSPOSE(#REF!),LL$2+2,FALSE),0)</f>
        <v>#REF!</v>
      </c>
      <c r="LM50" t="e" cm="1">
        <f t="array" ref="LM50">_xlfn.IFNA(VLOOKUP($A50,TRANSPOSE(#REF!),LM$2+2,FALSE),0)</f>
        <v>#REF!</v>
      </c>
      <c r="LN50" t="e" cm="1">
        <f t="array" ref="LN50">_xlfn.IFNA(VLOOKUP($A50,TRANSPOSE(#REF!),LN$2+2,FALSE),0)</f>
        <v>#REF!</v>
      </c>
      <c r="LO50" t="e" cm="1">
        <f t="array" ref="LO50">_xlfn.IFNA(VLOOKUP($A50,TRANSPOSE(#REF!),LO$2+2,FALSE),0)</f>
        <v>#REF!</v>
      </c>
      <c r="LP50" t="e" cm="1">
        <f t="array" ref="LP50">_xlfn.IFNA(VLOOKUP($A50,TRANSPOSE(#REF!),LP$2+2,FALSE),0)</f>
        <v>#REF!</v>
      </c>
      <c r="LQ50" t="e" cm="1">
        <f t="array" ref="LQ50">_xlfn.IFNA(VLOOKUP($A50,TRANSPOSE(#REF!),LQ$2+2,FALSE),0)</f>
        <v>#REF!</v>
      </c>
      <c r="LR50" t="e" cm="1">
        <f t="array" ref="LR50">_xlfn.IFNA(VLOOKUP($A50,TRANSPOSE(#REF!),LR$2+2,FALSE),0)</f>
        <v>#REF!</v>
      </c>
      <c r="LS50" t="e" cm="1">
        <f t="array" ref="LS50">_xlfn.IFNA(VLOOKUP($A50,TRANSPOSE(#REF!),LS$2+2,FALSE),0)</f>
        <v>#REF!</v>
      </c>
      <c r="LT50" t="e" cm="1">
        <f t="array" ref="LT50">_xlfn.IFNA(VLOOKUP($A50,TRANSPOSE(#REF!),LT$2+2,FALSE),0)</f>
        <v>#REF!</v>
      </c>
      <c r="LU50" t="e" cm="1">
        <f t="array" ref="LU50">_xlfn.IFNA(VLOOKUP($A50,TRANSPOSE(#REF!),LU$2+2,FALSE),0)</f>
        <v>#REF!</v>
      </c>
      <c r="LV50" t="e" cm="1">
        <f t="array" ref="LV50">_xlfn.IFNA(VLOOKUP($A50,TRANSPOSE(#REF!),LV$2+2,FALSE),0)</f>
        <v>#REF!</v>
      </c>
      <c r="LW50" t="e" cm="1">
        <f t="array" ref="LW50">_xlfn.IFNA(VLOOKUP($A50,TRANSPOSE(#REF!),LW$2+2,FALSE),0)</f>
        <v>#REF!</v>
      </c>
      <c r="LX50" t="e" cm="1">
        <f t="array" ref="LX50">_xlfn.IFNA(VLOOKUP($A50,TRANSPOSE(#REF!),LX$2+2,FALSE),0)</f>
        <v>#REF!</v>
      </c>
      <c r="LY50" t="e" cm="1">
        <f t="array" ref="LY50">_xlfn.IFNA(VLOOKUP($A50,TRANSPOSE(#REF!),LY$2+2,FALSE),0)</f>
        <v>#REF!</v>
      </c>
      <c r="LZ50" t="e" cm="1">
        <f t="array" ref="LZ50">_xlfn.IFNA(VLOOKUP($A50,TRANSPOSE(#REF!),LZ$2+2,FALSE),0)</f>
        <v>#REF!</v>
      </c>
      <c r="MA50" t="e" cm="1">
        <f t="array" ref="MA50">_xlfn.IFNA(VLOOKUP($A50,TRANSPOSE(#REF!),MA$2+2,FALSE),0)</f>
        <v>#REF!</v>
      </c>
      <c r="MB50" t="e" cm="1">
        <f t="array" ref="MB50">_xlfn.IFNA(VLOOKUP($A50,TRANSPOSE(#REF!),MB$2+2,FALSE),0)</f>
        <v>#REF!</v>
      </c>
      <c r="MC50" t="e" cm="1">
        <f t="array" ref="MC50">_xlfn.IFNA(VLOOKUP($A50,TRANSPOSE(#REF!),MC$2+2,FALSE),0)</f>
        <v>#REF!</v>
      </c>
      <c r="MD50" t="e" cm="1">
        <f t="array" ref="MD50">_xlfn.IFNA(VLOOKUP($A50,TRANSPOSE(#REF!),MD$2+2,FALSE),0)</f>
        <v>#REF!</v>
      </c>
      <c r="ME50" t="e" cm="1">
        <f t="array" ref="ME50">_xlfn.IFNA(VLOOKUP($A50,TRANSPOSE(#REF!),ME$2+2,FALSE),0)</f>
        <v>#REF!</v>
      </c>
      <c r="MF50" t="e" cm="1">
        <f t="array" ref="MF50">_xlfn.IFNA(VLOOKUP($A50,TRANSPOSE(#REF!),MF$2+2,FALSE),0)</f>
        <v>#REF!</v>
      </c>
      <c r="MG50" t="e" cm="1">
        <f t="array" ref="MG50">_xlfn.IFNA(VLOOKUP($A50,TRANSPOSE(#REF!),MG$2+2,FALSE),0)</f>
        <v>#REF!</v>
      </c>
      <c r="MH50" t="e" cm="1">
        <f t="array" ref="MH50">_xlfn.IFNA(VLOOKUP($A50,TRANSPOSE(#REF!),MH$2+2,FALSE),0)</f>
        <v>#REF!</v>
      </c>
      <c r="MI50" t="e" cm="1">
        <f t="array" ref="MI50">_xlfn.IFNA(VLOOKUP($A50,TRANSPOSE(#REF!),MI$2+2,FALSE),0)</f>
        <v>#REF!</v>
      </c>
      <c r="MJ50" t="e" cm="1">
        <f t="array" ref="MJ50">_xlfn.IFNA(VLOOKUP($A50,TRANSPOSE(#REF!),MJ$2+2,FALSE),0)</f>
        <v>#REF!</v>
      </c>
      <c r="MK50" t="e" cm="1">
        <f t="array" ref="MK50">_xlfn.IFNA(VLOOKUP($A50,TRANSPOSE(#REF!),MK$2+2,FALSE),0)</f>
        <v>#REF!</v>
      </c>
      <c r="ML50" t="e" cm="1">
        <f t="array" ref="ML50">_xlfn.IFNA(VLOOKUP($A50,TRANSPOSE(#REF!),ML$2+2,FALSE),0)</f>
        <v>#REF!</v>
      </c>
      <c r="MM50" t="e" cm="1">
        <f t="array" ref="MM50">_xlfn.IFNA(VLOOKUP($A50,TRANSPOSE(#REF!),MM$2+2,FALSE),0)</f>
        <v>#REF!</v>
      </c>
      <c r="MN50" t="e" cm="1">
        <f t="array" ref="MN50">_xlfn.IFNA(VLOOKUP($A50,TRANSPOSE(#REF!),MN$2+2,FALSE),0)</f>
        <v>#REF!</v>
      </c>
      <c r="MO50" t="e" cm="1">
        <f t="array" ref="MO50">_xlfn.IFNA(VLOOKUP($A50,TRANSPOSE(#REF!),MO$2+2,FALSE),0)</f>
        <v>#REF!</v>
      </c>
      <c r="MP50" t="e" cm="1">
        <f t="array" ref="MP50">_xlfn.IFNA(VLOOKUP($A50,TRANSPOSE(#REF!),MP$2+2,FALSE),0)</f>
        <v>#REF!</v>
      </c>
      <c r="MQ50" t="e" cm="1">
        <f t="array" ref="MQ50">_xlfn.IFNA(VLOOKUP($A50,TRANSPOSE(#REF!),MQ$2+2,FALSE),0)</f>
        <v>#REF!</v>
      </c>
      <c r="MR50" t="e" cm="1">
        <f t="array" ref="MR50">_xlfn.IFNA(VLOOKUP($A50,TRANSPOSE(#REF!),MR$2+2,FALSE),0)</f>
        <v>#REF!</v>
      </c>
      <c r="MS50" t="e" cm="1">
        <f t="array" ref="MS50">_xlfn.IFNA(VLOOKUP($A50,TRANSPOSE(#REF!),MS$2+2,FALSE),0)</f>
        <v>#REF!</v>
      </c>
      <c r="MT50" t="e" cm="1">
        <f t="array" ref="MT50">_xlfn.IFNA(VLOOKUP($A50,TRANSPOSE(#REF!),MT$2+2,FALSE),0)</f>
        <v>#REF!</v>
      </c>
      <c r="MU50" t="e" cm="1">
        <f t="array" ref="MU50">_xlfn.IFNA(VLOOKUP($A50,TRANSPOSE(#REF!),MU$2+2,FALSE),0)</f>
        <v>#REF!</v>
      </c>
      <c r="MV50" t="e" cm="1">
        <f t="array" ref="MV50">_xlfn.IFNA(VLOOKUP($A50,TRANSPOSE(#REF!),MV$2+2,FALSE),0)</f>
        <v>#REF!</v>
      </c>
      <c r="MW50" t="e" cm="1">
        <f t="array" ref="MW50">_xlfn.IFNA(VLOOKUP($A50,TRANSPOSE(#REF!),MW$2+2,FALSE),0)</f>
        <v>#REF!</v>
      </c>
      <c r="MX50" t="e" cm="1">
        <f t="array" ref="MX50">_xlfn.IFNA(VLOOKUP($A50,TRANSPOSE(#REF!),MX$2+2,FALSE),0)</f>
        <v>#REF!</v>
      </c>
      <c r="MY50" t="e" cm="1">
        <f t="array" ref="MY50">_xlfn.IFNA(VLOOKUP($A50,TRANSPOSE(#REF!),MY$2+2,FALSE),0)</f>
        <v>#REF!</v>
      </c>
      <c r="MZ50" t="e" cm="1">
        <f t="array" ref="MZ50">_xlfn.IFNA(VLOOKUP($A50,TRANSPOSE(#REF!),MZ$2+2,FALSE),0)</f>
        <v>#REF!</v>
      </c>
      <c r="NA50" t="e" cm="1">
        <f t="array" ref="NA50">_xlfn.IFNA(VLOOKUP($A50,TRANSPOSE(#REF!),NA$2+2,FALSE),0)</f>
        <v>#REF!</v>
      </c>
      <c r="NB50" t="e" cm="1">
        <f t="array" ref="NB50">_xlfn.IFNA(VLOOKUP($A50,TRANSPOSE(#REF!),NB$2+2,FALSE),0)</f>
        <v>#REF!</v>
      </c>
      <c r="NC50" t="e" cm="1">
        <f t="array" ref="NC50">_xlfn.IFNA(VLOOKUP($A50,TRANSPOSE(#REF!),NC$2+2,FALSE),0)</f>
        <v>#REF!</v>
      </c>
      <c r="ND50" t="e" cm="1">
        <f t="array" ref="ND50">_xlfn.IFNA(VLOOKUP($A50,TRANSPOSE(#REF!),ND$2+2,FALSE),0)</f>
        <v>#REF!</v>
      </c>
      <c r="NE50" t="e" cm="1">
        <f t="array" ref="NE50">_xlfn.IFNA(VLOOKUP($A50,TRANSPOSE(#REF!),NE$2+2,FALSE),0)</f>
        <v>#REF!</v>
      </c>
      <c r="NF50" t="e" cm="1">
        <f t="array" ref="NF50">_xlfn.IFNA(VLOOKUP($A50,TRANSPOSE(#REF!),NF$2+2,FALSE),0)</f>
        <v>#REF!</v>
      </c>
      <c r="NG50" t="e" cm="1">
        <f t="array" ref="NG50">_xlfn.IFNA(VLOOKUP($A50,TRANSPOSE(#REF!),NG$2+2,FALSE),0)</f>
        <v>#REF!</v>
      </c>
      <c r="NH50" t="e" cm="1">
        <f t="array" ref="NH50">_xlfn.IFNA(VLOOKUP($A50,TRANSPOSE(#REF!),NH$2+2,FALSE),0)</f>
        <v>#REF!</v>
      </c>
      <c r="NI50" t="e" cm="1">
        <f t="array" ref="NI50">_xlfn.IFNA(VLOOKUP($A50,TRANSPOSE(#REF!),NI$2+2,FALSE),0)</f>
        <v>#REF!</v>
      </c>
      <c r="NJ50" t="e" cm="1">
        <f t="array" ref="NJ50">_xlfn.IFNA(VLOOKUP($A50,TRANSPOSE(#REF!),NJ$2+2,FALSE),0)</f>
        <v>#REF!</v>
      </c>
      <c r="NL50" t="e">
        <f t="shared" si="0"/>
        <v>#REF!</v>
      </c>
      <c r="NM50" t="e">
        <f t="shared" si="1"/>
        <v>#REF!</v>
      </c>
    </row>
    <row r="51" spans="1:377" x14ac:dyDescent="0.3">
      <c r="A51" t="str">
        <v>PDE02_16</v>
      </c>
      <c r="B51" t="str">
        <v>Elektriciteit</v>
      </c>
      <c r="C51" t="str">
        <v>Conversion</v>
      </c>
      <c r="D51" t="str">
        <v>Power DE</v>
      </c>
      <c r="E51" t="str">
        <v>Generation</v>
      </c>
      <c r="F51" t="str">
        <v>Electricity DE</v>
      </c>
      <c r="G51" t="str">
        <v>Electricity from Tide, Waves &amp; Ocean - Power DE</v>
      </c>
      <c r="H51" t="str">
        <v>[GW]</v>
      </c>
      <c r="I51">
        <f>_xlfn.IFNA(VLOOKUP(A51,'[1]PASTE Cap_Investment'!A:B,2,FALSE),0)</f>
        <v>0</v>
      </c>
      <c r="J51" t="e" cm="1">
        <f t="array" ref="J51">_xlfn.IFNA(VLOOKUP($A51,TRANSPOSE(#REF!),J$2+2,FALSE),0)</f>
        <v>#REF!</v>
      </c>
      <c r="K51" t="e" cm="1">
        <f t="array" ref="K51">_xlfn.IFNA(VLOOKUP($A51,TRANSPOSE(#REF!),K$2+2,FALSE),0)</f>
        <v>#REF!</v>
      </c>
      <c r="L51" t="e" cm="1">
        <f t="array" ref="L51">_xlfn.IFNA(VLOOKUP($A51,TRANSPOSE(#REF!),L$2+2,FALSE),0)</f>
        <v>#REF!</v>
      </c>
      <c r="M51" t="e" cm="1">
        <f t="array" ref="M51">_xlfn.IFNA(VLOOKUP($A51,TRANSPOSE(#REF!),M$2+2,FALSE),0)</f>
        <v>#REF!</v>
      </c>
      <c r="N51" t="e" cm="1">
        <f t="array" ref="N51">_xlfn.IFNA(VLOOKUP($A51,TRANSPOSE(#REF!),N$2+2,FALSE),0)</f>
        <v>#REF!</v>
      </c>
      <c r="O51" t="e" cm="1">
        <f t="array" ref="O51">_xlfn.IFNA(VLOOKUP($A51,TRANSPOSE(#REF!),O$2+2,FALSE),0)</f>
        <v>#REF!</v>
      </c>
      <c r="P51" t="e" cm="1">
        <f t="array" ref="P51">_xlfn.IFNA(VLOOKUP($A51,TRANSPOSE(#REF!),P$2+2,FALSE),0)</f>
        <v>#REF!</v>
      </c>
      <c r="Q51" t="e" cm="1">
        <f t="array" ref="Q51">_xlfn.IFNA(VLOOKUP($A51,TRANSPOSE(#REF!),Q$2+2,FALSE),0)</f>
        <v>#REF!</v>
      </c>
      <c r="R51" t="e" cm="1">
        <f t="array" ref="R51">_xlfn.IFNA(VLOOKUP($A51,TRANSPOSE(#REF!),R$2+2,FALSE),0)</f>
        <v>#REF!</v>
      </c>
      <c r="S51" t="e" cm="1">
        <f t="array" ref="S51">_xlfn.IFNA(VLOOKUP($A51,TRANSPOSE(#REF!),S$2+2,FALSE),0)</f>
        <v>#REF!</v>
      </c>
      <c r="T51" t="e" cm="1">
        <f t="array" ref="T51">_xlfn.IFNA(VLOOKUP($A51,TRANSPOSE(#REF!),T$2+2,FALSE),0)</f>
        <v>#REF!</v>
      </c>
      <c r="U51" t="e" cm="1">
        <f t="array" ref="U51">_xlfn.IFNA(VLOOKUP($A51,TRANSPOSE(#REF!),U$2+2,FALSE),0)</f>
        <v>#REF!</v>
      </c>
      <c r="V51" t="e" cm="1">
        <f t="array" ref="V51">_xlfn.IFNA(VLOOKUP($A51,TRANSPOSE(#REF!),V$2+2,FALSE),0)</f>
        <v>#REF!</v>
      </c>
      <c r="W51" t="e" cm="1">
        <f t="array" ref="W51">_xlfn.IFNA(VLOOKUP($A51,TRANSPOSE(#REF!),W$2+2,FALSE),0)</f>
        <v>#REF!</v>
      </c>
      <c r="X51" t="e" cm="1">
        <f t="array" ref="X51">_xlfn.IFNA(VLOOKUP($A51,TRANSPOSE(#REF!),X$2+2,FALSE),0)</f>
        <v>#REF!</v>
      </c>
      <c r="Y51" t="e" cm="1">
        <f t="array" ref="Y51">_xlfn.IFNA(VLOOKUP($A51,TRANSPOSE(#REF!),Y$2+2,FALSE),0)</f>
        <v>#REF!</v>
      </c>
      <c r="Z51" t="e" cm="1">
        <f t="array" ref="Z51">_xlfn.IFNA(VLOOKUP($A51,TRANSPOSE(#REF!),Z$2+2,FALSE),0)</f>
        <v>#REF!</v>
      </c>
      <c r="AA51" t="e" cm="1">
        <f t="array" ref="AA51">_xlfn.IFNA(VLOOKUP($A51,TRANSPOSE(#REF!),AA$2+2,FALSE),0)</f>
        <v>#REF!</v>
      </c>
      <c r="AB51" t="e" cm="1">
        <f t="array" ref="AB51">_xlfn.IFNA(VLOOKUP($A51,TRANSPOSE(#REF!),AB$2+2,FALSE),0)</f>
        <v>#REF!</v>
      </c>
      <c r="AC51" t="e" cm="1">
        <f t="array" ref="AC51">_xlfn.IFNA(VLOOKUP($A51,TRANSPOSE(#REF!),AC$2+2,FALSE),0)</f>
        <v>#REF!</v>
      </c>
      <c r="AD51" t="e" cm="1">
        <f t="array" ref="AD51">_xlfn.IFNA(VLOOKUP($A51,TRANSPOSE(#REF!),AD$2+2,FALSE),0)</f>
        <v>#REF!</v>
      </c>
      <c r="AE51" t="e" cm="1">
        <f t="array" ref="AE51">_xlfn.IFNA(VLOOKUP($A51,TRANSPOSE(#REF!),AE$2+2,FALSE),0)</f>
        <v>#REF!</v>
      </c>
      <c r="AF51" t="e" cm="1">
        <f t="array" ref="AF51">_xlfn.IFNA(VLOOKUP($A51,TRANSPOSE(#REF!),AF$2+2,FALSE),0)</f>
        <v>#REF!</v>
      </c>
      <c r="AG51" t="e" cm="1">
        <f t="array" ref="AG51">_xlfn.IFNA(VLOOKUP($A51,TRANSPOSE(#REF!),AG$2+2,FALSE),0)</f>
        <v>#REF!</v>
      </c>
      <c r="AH51" t="e" cm="1">
        <f t="array" ref="AH51">_xlfn.IFNA(VLOOKUP($A51,TRANSPOSE(#REF!),AH$2+2,FALSE),0)</f>
        <v>#REF!</v>
      </c>
      <c r="AI51" t="e" cm="1">
        <f t="array" ref="AI51">_xlfn.IFNA(VLOOKUP($A51,TRANSPOSE(#REF!),AI$2+2,FALSE),0)</f>
        <v>#REF!</v>
      </c>
      <c r="AJ51" t="e" cm="1">
        <f t="array" ref="AJ51">_xlfn.IFNA(VLOOKUP($A51,TRANSPOSE(#REF!),AJ$2+2,FALSE),0)</f>
        <v>#REF!</v>
      </c>
      <c r="AK51" t="e" cm="1">
        <f t="array" ref="AK51">_xlfn.IFNA(VLOOKUP($A51,TRANSPOSE(#REF!),AK$2+2,FALSE),0)</f>
        <v>#REF!</v>
      </c>
      <c r="AL51" t="e" cm="1">
        <f t="array" ref="AL51">_xlfn.IFNA(VLOOKUP($A51,TRANSPOSE(#REF!),AL$2+2,FALSE),0)</f>
        <v>#REF!</v>
      </c>
      <c r="AM51" t="e" cm="1">
        <f t="array" ref="AM51">_xlfn.IFNA(VLOOKUP($A51,TRANSPOSE(#REF!),AM$2+2,FALSE),0)</f>
        <v>#REF!</v>
      </c>
      <c r="AN51" t="e" cm="1">
        <f t="array" ref="AN51">_xlfn.IFNA(VLOOKUP($A51,TRANSPOSE(#REF!),AN$2+2,FALSE),0)</f>
        <v>#REF!</v>
      </c>
      <c r="AO51" t="e" cm="1">
        <f t="array" ref="AO51">_xlfn.IFNA(VLOOKUP($A51,TRANSPOSE(#REF!),AO$2+2,FALSE),0)</f>
        <v>#REF!</v>
      </c>
      <c r="AP51" t="e" cm="1">
        <f t="array" ref="AP51">_xlfn.IFNA(VLOOKUP($A51,TRANSPOSE(#REF!),AP$2+2,FALSE),0)</f>
        <v>#REF!</v>
      </c>
      <c r="AQ51" t="e" cm="1">
        <f t="array" ref="AQ51">_xlfn.IFNA(VLOOKUP($A51,TRANSPOSE(#REF!),AQ$2+2,FALSE),0)</f>
        <v>#REF!</v>
      </c>
      <c r="AR51" t="e" cm="1">
        <f t="array" ref="AR51">_xlfn.IFNA(VLOOKUP($A51,TRANSPOSE(#REF!),AR$2+2,FALSE),0)</f>
        <v>#REF!</v>
      </c>
      <c r="AS51" t="e" cm="1">
        <f t="array" ref="AS51">_xlfn.IFNA(VLOOKUP($A51,TRANSPOSE(#REF!),AS$2+2,FALSE),0)</f>
        <v>#REF!</v>
      </c>
      <c r="AT51" t="e" cm="1">
        <f t="array" ref="AT51">_xlfn.IFNA(VLOOKUP($A51,TRANSPOSE(#REF!),AT$2+2,FALSE),0)</f>
        <v>#REF!</v>
      </c>
      <c r="AU51" t="e" cm="1">
        <f t="array" ref="AU51">_xlfn.IFNA(VLOOKUP($A51,TRANSPOSE(#REF!),AU$2+2,FALSE),0)</f>
        <v>#REF!</v>
      </c>
      <c r="AV51" t="e" cm="1">
        <f t="array" ref="AV51">_xlfn.IFNA(VLOOKUP($A51,TRANSPOSE(#REF!),AV$2+2,FALSE),0)</f>
        <v>#REF!</v>
      </c>
      <c r="AW51" t="e" cm="1">
        <f t="array" ref="AW51">_xlfn.IFNA(VLOOKUP($A51,TRANSPOSE(#REF!),AW$2+2,FALSE),0)</f>
        <v>#REF!</v>
      </c>
      <c r="AX51" t="e" cm="1">
        <f t="array" ref="AX51">_xlfn.IFNA(VLOOKUP($A51,TRANSPOSE(#REF!),AX$2+2,FALSE),0)</f>
        <v>#REF!</v>
      </c>
      <c r="AY51" t="e" cm="1">
        <f t="array" ref="AY51">_xlfn.IFNA(VLOOKUP($A51,TRANSPOSE(#REF!),AY$2+2,FALSE),0)</f>
        <v>#REF!</v>
      </c>
      <c r="AZ51" t="e" cm="1">
        <f t="array" ref="AZ51">_xlfn.IFNA(VLOOKUP($A51,TRANSPOSE(#REF!),AZ$2+2,FALSE),0)</f>
        <v>#REF!</v>
      </c>
      <c r="BA51" t="e" cm="1">
        <f t="array" ref="BA51">_xlfn.IFNA(VLOOKUP($A51,TRANSPOSE(#REF!),BA$2+2,FALSE),0)</f>
        <v>#REF!</v>
      </c>
      <c r="BB51" t="e" cm="1">
        <f t="array" ref="BB51">_xlfn.IFNA(VLOOKUP($A51,TRANSPOSE(#REF!),BB$2+2,FALSE),0)</f>
        <v>#REF!</v>
      </c>
      <c r="BC51" t="e" cm="1">
        <f t="array" ref="BC51">_xlfn.IFNA(VLOOKUP($A51,TRANSPOSE(#REF!),BC$2+2,FALSE),0)</f>
        <v>#REF!</v>
      </c>
      <c r="BD51" t="e" cm="1">
        <f t="array" ref="BD51">_xlfn.IFNA(VLOOKUP($A51,TRANSPOSE(#REF!),BD$2+2,FALSE),0)</f>
        <v>#REF!</v>
      </c>
      <c r="BE51" t="e" cm="1">
        <f t="array" ref="BE51">_xlfn.IFNA(VLOOKUP($A51,TRANSPOSE(#REF!),BE$2+2,FALSE),0)</f>
        <v>#REF!</v>
      </c>
      <c r="BF51" t="e" cm="1">
        <f t="array" ref="BF51">_xlfn.IFNA(VLOOKUP($A51,TRANSPOSE(#REF!),BF$2+2,FALSE),0)</f>
        <v>#REF!</v>
      </c>
      <c r="BG51" t="e" cm="1">
        <f t="array" ref="BG51">_xlfn.IFNA(VLOOKUP($A51,TRANSPOSE(#REF!),BG$2+2,FALSE),0)</f>
        <v>#REF!</v>
      </c>
      <c r="BH51" t="e" cm="1">
        <f t="array" ref="BH51">_xlfn.IFNA(VLOOKUP($A51,TRANSPOSE(#REF!),BH$2+2,FALSE),0)</f>
        <v>#REF!</v>
      </c>
      <c r="BI51" t="e" cm="1">
        <f t="array" ref="BI51">_xlfn.IFNA(VLOOKUP($A51,TRANSPOSE(#REF!),BI$2+2,FALSE),0)</f>
        <v>#REF!</v>
      </c>
      <c r="BJ51" t="e" cm="1">
        <f t="array" ref="BJ51">_xlfn.IFNA(VLOOKUP($A51,TRANSPOSE(#REF!),BJ$2+2,FALSE),0)</f>
        <v>#REF!</v>
      </c>
      <c r="BK51" t="e" cm="1">
        <f t="array" ref="BK51">_xlfn.IFNA(VLOOKUP($A51,TRANSPOSE(#REF!),BK$2+2,FALSE),0)</f>
        <v>#REF!</v>
      </c>
      <c r="BL51" t="e" cm="1">
        <f t="array" ref="BL51">_xlfn.IFNA(VLOOKUP($A51,TRANSPOSE(#REF!),BL$2+2,FALSE),0)</f>
        <v>#REF!</v>
      </c>
      <c r="BM51" t="e" cm="1">
        <f t="array" ref="BM51">_xlfn.IFNA(VLOOKUP($A51,TRANSPOSE(#REF!),BM$2+2,FALSE),0)</f>
        <v>#REF!</v>
      </c>
      <c r="BN51" t="e" cm="1">
        <f t="array" ref="BN51">_xlfn.IFNA(VLOOKUP($A51,TRANSPOSE(#REF!),BN$2+2,FALSE),0)</f>
        <v>#REF!</v>
      </c>
      <c r="BO51" t="e" cm="1">
        <f t="array" ref="BO51">_xlfn.IFNA(VLOOKUP($A51,TRANSPOSE(#REF!),BO$2+2,FALSE),0)</f>
        <v>#REF!</v>
      </c>
      <c r="BP51" t="e" cm="1">
        <f t="array" ref="BP51">_xlfn.IFNA(VLOOKUP($A51,TRANSPOSE(#REF!),BP$2+2,FALSE),0)</f>
        <v>#REF!</v>
      </c>
      <c r="BQ51" t="e" cm="1">
        <f t="array" ref="BQ51">_xlfn.IFNA(VLOOKUP($A51,TRANSPOSE(#REF!),BQ$2+2,FALSE),0)</f>
        <v>#REF!</v>
      </c>
      <c r="BR51" t="e" cm="1">
        <f t="array" ref="BR51">_xlfn.IFNA(VLOOKUP($A51,TRANSPOSE(#REF!),BR$2+2,FALSE),0)</f>
        <v>#REF!</v>
      </c>
      <c r="BS51" t="e" cm="1">
        <f t="array" ref="BS51">_xlfn.IFNA(VLOOKUP($A51,TRANSPOSE(#REF!),BS$2+2,FALSE),0)</f>
        <v>#REF!</v>
      </c>
      <c r="BT51" t="e" cm="1">
        <f t="array" ref="BT51">_xlfn.IFNA(VLOOKUP($A51,TRANSPOSE(#REF!),BT$2+2,FALSE),0)</f>
        <v>#REF!</v>
      </c>
      <c r="BU51" t="e" cm="1">
        <f t="array" ref="BU51">_xlfn.IFNA(VLOOKUP($A51,TRANSPOSE(#REF!),BU$2+2,FALSE),0)</f>
        <v>#REF!</v>
      </c>
      <c r="BV51" t="e" cm="1">
        <f t="array" ref="BV51">_xlfn.IFNA(VLOOKUP($A51,TRANSPOSE(#REF!),BV$2+2,FALSE),0)</f>
        <v>#REF!</v>
      </c>
      <c r="BW51" t="e" cm="1">
        <f t="array" ref="BW51">_xlfn.IFNA(VLOOKUP($A51,TRANSPOSE(#REF!),BW$2+2,FALSE),0)</f>
        <v>#REF!</v>
      </c>
      <c r="BX51" t="e" cm="1">
        <f t="array" ref="BX51">_xlfn.IFNA(VLOOKUP($A51,TRANSPOSE(#REF!),BX$2+2,FALSE),0)</f>
        <v>#REF!</v>
      </c>
      <c r="BY51" t="e" cm="1">
        <f t="array" ref="BY51">_xlfn.IFNA(VLOOKUP($A51,TRANSPOSE(#REF!),BY$2+2,FALSE),0)</f>
        <v>#REF!</v>
      </c>
      <c r="BZ51" t="e" cm="1">
        <f t="array" ref="BZ51">_xlfn.IFNA(VLOOKUP($A51,TRANSPOSE(#REF!),BZ$2+2,FALSE),0)</f>
        <v>#REF!</v>
      </c>
      <c r="CA51" t="e" cm="1">
        <f t="array" ref="CA51">_xlfn.IFNA(VLOOKUP($A51,TRANSPOSE(#REF!),CA$2+2,FALSE),0)</f>
        <v>#REF!</v>
      </c>
      <c r="CB51" t="e" cm="1">
        <f t="array" ref="CB51">_xlfn.IFNA(VLOOKUP($A51,TRANSPOSE(#REF!),CB$2+2,FALSE),0)</f>
        <v>#REF!</v>
      </c>
      <c r="CC51" t="e" cm="1">
        <f t="array" ref="CC51">_xlfn.IFNA(VLOOKUP($A51,TRANSPOSE(#REF!),CC$2+2,FALSE),0)</f>
        <v>#REF!</v>
      </c>
      <c r="CD51" t="e" cm="1">
        <f t="array" ref="CD51">_xlfn.IFNA(VLOOKUP($A51,TRANSPOSE(#REF!),CD$2+2,FALSE),0)</f>
        <v>#REF!</v>
      </c>
      <c r="CE51" t="e" cm="1">
        <f t="array" ref="CE51">_xlfn.IFNA(VLOOKUP($A51,TRANSPOSE(#REF!),CE$2+2,FALSE),0)</f>
        <v>#REF!</v>
      </c>
      <c r="CF51" t="e" cm="1">
        <f t="array" ref="CF51">_xlfn.IFNA(VLOOKUP($A51,TRANSPOSE(#REF!),CF$2+2,FALSE),0)</f>
        <v>#REF!</v>
      </c>
      <c r="CG51" t="e" cm="1">
        <f t="array" ref="CG51">_xlfn.IFNA(VLOOKUP($A51,TRANSPOSE(#REF!),CG$2+2,FALSE),0)</f>
        <v>#REF!</v>
      </c>
      <c r="CH51" t="e" cm="1">
        <f t="array" ref="CH51">_xlfn.IFNA(VLOOKUP($A51,TRANSPOSE(#REF!),CH$2+2,FALSE),0)</f>
        <v>#REF!</v>
      </c>
      <c r="CI51" t="e" cm="1">
        <f t="array" ref="CI51">_xlfn.IFNA(VLOOKUP($A51,TRANSPOSE(#REF!),CI$2+2,FALSE),0)</f>
        <v>#REF!</v>
      </c>
      <c r="CJ51" t="e" cm="1">
        <f t="array" ref="CJ51">_xlfn.IFNA(VLOOKUP($A51,TRANSPOSE(#REF!),CJ$2+2,FALSE),0)</f>
        <v>#REF!</v>
      </c>
      <c r="CK51" t="e" cm="1">
        <f t="array" ref="CK51">_xlfn.IFNA(VLOOKUP($A51,TRANSPOSE(#REF!),CK$2+2,FALSE),0)</f>
        <v>#REF!</v>
      </c>
      <c r="CL51" t="e" cm="1">
        <f t="array" ref="CL51">_xlfn.IFNA(VLOOKUP($A51,TRANSPOSE(#REF!),CL$2+2,FALSE),0)</f>
        <v>#REF!</v>
      </c>
      <c r="CM51" t="e" cm="1">
        <f t="array" ref="CM51">_xlfn.IFNA(VLOOKUP($A51,TRANSPOSE(#REF!),CM$2+2,FALSE),0)</f>
        <v>#REF!</v>
      </c>
      <c r="CN51" t="e" cm="1">
        <f t="array" ref="CN51">_xlfn.IFNA(VLOOKUP($A51,TRANSPOSE(#REF!),CN$2+2,FALSE),0)</f>
        <v>#REF!</v>
      </c>
      <c r="CO51" t="e" cm="1">
        <f t="array" ref="CO51">_xlfn.IFNA(VLOOKUP($A51,TRANSPOSE(#REF!),CO$2+2,FALSE),0)</f>
        <v>#REF!</v>
      </c>
      <c r="CP51" t="e" cm="1">
        <f t="array" ref="CP51">_xlfn.IFNA(VLOOKUP($A51,TRANSPOSE(#REF!),CP$2+2,FALSE),0)</f>
        <v>#REF!</v>
      </c>
      <c r="CQ51" t="e" cm="1">
        <f t="array" ref="CQ51">_xlfn.IFNA(VLOOKUP($A51,TRANSPOSE(#REF!),CQ$2+2,FALSE),0)</f>
        <v>#REF!</v>
      </c>
      <c r="CR51" t="e" cm="1">
        <f t="array" ref="CR51">_xlfn.IFNA(VLOOKUP($A51,TRANSPOSE(#REF!),CR$2+2,FALSE),0)</f>
        <v>#REF!</v>
      </c>
      <c r="CS51" t="e" cm="1">
        <f t="array" ref="CS51">_xlfn.IFNA(VLOOKUP($A51,TRANSPOSE(#REF!),CS$2+2,FALSE),0)</f>
        <v>#REF!</v>
      </c>
      <c r="CT51" t="e" cm="1">
        <f t="array" ref="CT51">_xlfn.IFNA(VLOOKUP($A51,TRANSPOSE(#REF!),CT$2+2,FALSE),0)</f>
        <v>#REF!</v>
      </c>
      <c r="CU51" t="e" cm="1">
        <f t="array" ref="CU51">_xlfn.IFNA(VLOOKUP($A51,TRANSPOSE(#REF!),CU$2+2,FALSE),0)</f>
        <v>#REF!</v>
      </c>
      <c r="CV51" t="e" cm="1">
        <f t="array" ref="CV51">_xlfn.IFNA(VLOOKUP($A51,TRANSPOSE(#REF!),CV$2+2,FALSE),0)</f>
        <v>#REF!</v>
      </c>
      <c r="CW51" t="e" cm="1">
        <f t="array" ref="CW51">_xlfn.IFNA(VLOOKUP($A51,TRANSPOSE(#REF!),CW$2+2,FALSE),0)</f>
        <v>#REF!</v>
      </c>
      <c r="CX51" t="e" cm="1">
        <f t="array" ref="CX51">_xlfn.IFNA(VLOOKUP($A51,TRANSPOSE(#REF!),CX$2+2,FALSE),0)</f>
        <v>#REF!</v>
      </c>
      <c r="CY51" t="e" cm="1">
        <f t="array" ref="CY51">_xlfn.IFNA(VLOOKUP($A51,TRANSPOSE(#REF!),CY$2+2,FALSE),0)</f>
        <v>#REF!</v>
      </c>
      <c r="CZ51" t="e" cm="1">
        <f t="array" ref="CZ51">_xlfn.IFNA(VLOOKUP($A51,TRANSPOSE(#REF!),CZ$2+2,FALSE),0)</f>
        <v>#REF!</v>
      </c>
      <c r="DA51" t="e" cm="1">
        <f t="array" ref="DA51">_xlfn.IFNA(VLOOKUP($A51,TRANSPOSE(#REF!),DA$2+2,FALSE),0)</f>
        <v>#REF!</v>
      </c>
      <c r="DB51" t="e" cm="1">
        <f t="array" ref="DB51">_xlfn.IFNA(VLOOKUP($A51,TRANSPOSE(#REF!),DB$2+2,FALSE),0)</f>
        <v>#REF!</v>
      </c>
      <c r="DC51" t="e" cm="1">
        <f t="array" ref="DC51">_xlfn.IFNA(VLOOKUP($A51,TRANSPOSE(#REF!),DC$2+2,FALSE),0)</f>
        <v>#REF!</v>
      </c>
      <c r="DD51" t="e" cm="1">
        <f t="array" ref="DD51">_xlfn.IFNA(VLOOKUP($A51,TRANSPOSE(#REF!),DD$2+2,FALSE),0)</f>
        <v>#REF!</v>
      </c>
      <c r="DE51" t="e" cm="1">
        <f t="array" ref="DE51">_xlfn.IFNA(VLOOKUP($A51,TRANSPOSE(#REF!),DE$2+2,FALSE),0)</f>
        <v>#REF!</v>
      </c>
      <c r="DF51" t="e" cm="1">
        <f t="array" ref="DF51">_xlfn.IFNA(VLOOKUP($A51,TRANSPOSE(#REF!),DF$2+2,FALSE),0)</f>
        <v>#REF!</v>
      </c>
      <c r="DG51" t="e" cm="1">
        <f t="array" ref="DG51">_xlfn.IFNA(VLOOKUP($A51,TRANSPOSE(#REF!),DG$2+2,FALSE),0)</f>
        <v>#REF!</v>
      </c>
      <c r="DH51" t="e" cm="1">
        <f t="array" ref="DH51">_xlfn.IFNA(VLOOKUP($A51,TRANSPOSE(#REF!),DH$2+2,FALSE),0)</f>
        <v>#REF!</v>
      </c>
      <c r="DI51" t="e" cm="1">
        <f t="array" ref="DI51">_xlfn.IFNA(VLOOKUP($A51,TRANSPOSE(#REF!),DI$2+2,FALSE),0)</f>
        <v>#REF!</v>
      </c>
      <c r="DJ51" t="e" cm="1">
        <f t="array" ref="DJ51">_xlfn.IFNA(VLOOKUP($A51,TRANSPOSE(#REF!),DJ$2+2,FALSE),0)</f>
        <v>#REF!</v>
      </c>
      <c r="DK51" t="e" cm="1">
        <f t="array" ref="DK51">_xlfn.IFNA(VLOOKUP($A51,TRANSPOSE(#REF!),DK$2+2,FALSE),0)</f>
        <v>#REF!</v>
      </c>
      <c r="DL51" t="e" cm="1">
        <f t="array" ref="DL51">_xlfn.IFNA(VLOOKUP($A51,TRANSPOSE(#REF!),DL$2+2,FALSE),0)</f>
        <v>#REF!</v>
      </c>
      <c r="DM51" t="e" cm="1">
        <f t="array" ref="DM51">_xlfn.IFNA(VLOOKUP($A51,TRANSPOSE(#REF!),DM$2+2,FALSE),0)</f>
        <v>#REF!</v>
      </c>
      <c r="DN51" t="e" cm="1">
        <f t="array" ref="DN51">_xlfn.IFNA(VLOOKUP($A51,TRANSPOSE(#REF!),DN$2+2,FALSE),0)</f>
        <v>#REF!</v>
      </c>
      <c r="DO51" t="e" cm="1">
        <f t="array" ref="DO51">_xlfn.IFNA(VLOOKUP($A51,TRANSPOSE(#REF!),DO$2+2,FALSE),0)</f>
        <v>#REF!</v>
      </c>
      <c r="DP51" t="e" cm="1">
        <f t="array" ref="DP51">_xlfn.IFNA(VLOOKUP($A51,TRANSPOSE(#REF!),DP$2+2,FALSE),0)</f>
        <v>#REF!</v>
      </c>
      <c r="DQ51" t="e" cm="1">
        <f t="array" ref="DQ51">_xlfn.IFNA(VLOOKUP($A51,TRANSPOSE(#REF!),DQ$2+2,FALSE),0)</f>
        <v>#REF!</v>
      </c>
      <c r="DR51" t="e" cm="1">
        <f t="array" ref="DR51">_xlfn.IFNA(VLOOKUP($A51,TRANSPOSE(#REF!),DR$2+2,FALSE),0)</f>
        <v>#REF!</v>
      </c>
      <c r="DS51" t="e" cm="1">
        <f t="array" ref="DS51">_xlfn.IFNA(VLOOKUP($A51,TRANSPOSE(#REF!),DS$2+2,FALSE),0)</f>
        <v>#REF!</v>
      </c>
      <c r="DT51" t="e" cm="1">
        <f t="array" ref="DT51">_xlfn.IFNA(VLOOKUP($A51,TRANSPOSE(#REF!),DT$2+2,FALSE),0)</f>
        <v>#REF!</v>
      </c>
      <c r="DU51" t="e" cm="1">
        <f t="array" ref="DU51">_xlfn.IFNA(VLOOKUP($A51,TRANSPOSE(#REF!),DU$2+2,FALSE),0)</f>
        <v>#REF!</v>
      </c>
      <c r="DV51" t="e" cm="1">
        <f t="array" ref="DV51">_xlfn.IFNA(VLOOKUP($A51,TRANSPOSE(#REF!),DV$2+2,FALSE),0)</f>
        <v>#REF!</v>
      </c>
      <c r="DW51" t="e" cm="1">
        <f t="array" ref="DW51">_xlfn.IFNA(VLOOKUP($A51,TRANSPOSE(#REF!),DW$2+2,FALSE),0)</f>
        <v>#REF!</v>
      </c>
      <c r="DX51" t="e" cm="1">
        <f t="array" ref="DX51">_xlfn.IFNA(VLOOKUP($A51,TRANSPOSE(#REF!),DX$2+2,FALSE),0)</f>
        <v>#REF!</v>
      </c>
      <c r="DY51" t="e" cm="1">
        <f t="array" ref="DY51">_xlfn.IFNA(VLOOKUP($A51,TRANSPOSE(#REF!),DY$2+2,FALSE),0)</f>
        <v>#REF!</v>
      </c>
      <c r="DZ51" t="e" cm="1">
        <f t="array" ref="DZ51">_xlfn.IFNA(VLOOKUP($A51,TRANSPOSE(#REF!),DZ$2+2,FALSE),0)</f>
        <v>#REF!</v>
      </c>
      <c r="EA51" t="e" cm="1">
        <f t="array" ref="EA51">_xlfn.IFNA(VLOOKUP($A51,TRANSPOSE(#REF!),EA$2+2,FALSE),0)</f>
        <v>#REF!</v>
      </c>
      <c r="EB51" t="e" cm="1">
        <f t="array" ref="EB51">_xlfn.IFNA(VLOOKUP($A51,TRANSPOSE(#REF!),EB$2+2,FALSE),0)</f>
        <v>#REF!</v>
      </c>
      <c r="EC51" t="e" cm="1">
        <f t="array" ref="EC51">_xlfn.IFNA(VLOOKUP($A51,TRANSPOSE(#REF!),EC$2+2,FALSE),0)</f>
        <v>#REF!</v>
      </c>
      <c r="ED51" t="e" cm="1">
        <f t="array" ref="ED51">_xlfn.IFNA(VLOOKUP($A51,TRANSPOSE(#REF!),ED$2+2,FALSE),0)</f>
        <v>#REF!</v>
      </c>
      <c r="EE51" t="e" cm="1">
        <f t="array" ref="EE51">_xlfn.IFNA(VLOOKUP($A51,TRANSPOSE(#REF!),EE$2+2,FALSE),0)</f>
        <v>#REF!</v>
      </c>
      <c r="EF51" t="e" cm="1">
        <f t="array" ref="EF51">_xlfn.IFNA(VLOOKUP($A51,TRANSPOSE(#REF!),EF$2+2,FALSE),0)</f>
        <v>#REF!</v>
      </c>
      <c r="EG51" t="e" cm="1">
        <f t="array" ref="EG51">_xlfn.IFNA(VLOOKUP($A51,TRANSPOSE(#REF!),EG$2+2,FALSE),0)</f>
        <v>#REF!</v>
      </c>
      <c r="EH51" t="e" cm="1">
        <f t="array" ref="EH51">_xlfn.IFNA(VLOOKUP($A51,TRANSPOSE(#REF!),EH$2+2,FALSE),0)</f>
        <v>#REF!</v>
      </c>
      <c r="EI51" t="e" cm="1">
        <f t="array" ref="EI51">_xlfn.IFNA(VLOOKUP($A51,TRANSPOSE(#REF!),EI$2+2,FALSE),0)</f>
        <v>#REF!</v>
      </c>
      <c r="EJ51" t="e" cm="1">
        <f t="array" ref="EJ51">_xlfn.IFNA(VLOOKUP($A51,TRANSPOSE(#REF!),EJ$2+2,FALSE),0)</f>
        <v>#REF!</v>
      </c>
      <c r="EK51" t="e" cm="1">
        <f t="array" ref="EK51">_xlfn.IFNA(VLOOKUP($A51,TRANSPOSE(#REF!),EK$2+2,FALSE),0)</f>
        <v>#REF!</v>
      </c>
      <c r="EL51" t="e" cm="1">
        <f t="array" ref="EL51">_xlfn.IFNA(VLOOKUP($A51,TRANSPOSE(#REF!),EL$2+2,FALSE),0)</f>
        <v>#REF!</v>
      </c>
      <c r="EM51" t="e" cm="1">
        <f t="array" ref="EM51">_xlfn.IFNA(VLOOKUP($A51,TRANSPOSE(#REF!),EM$2+2,FALSE),0)</f>
        <v>#REF!</v>
      </c>
      <c r="EN51" t="e" cm="1">
        <f t="array" ref="EN51">_xlfn.IFNA(VLOOKUP($A51,TRANSPOSE(#REF!),EN$2+2,FALSE),0)</f>
        <v>#REF!</v>
      </c>
      <c r="EO51" t="e" cm="1">
        <f t="array" ref="EO51">_xlfn.IFNA(VLOOKUP($A51,TRANSPOSE(#REF!),EO$2+2,FALSE),0)</f>
        <v>#REF!</v>
      </c>
      <c r="EP51" t="e" cm="1">
        <f t="array" ref="EP51">_xlfn.IFNA(VLOOKUP($A51,TRANSPOSE(#REF!),EP$2+2,FALSE),0)</f>
        <v>#REF!</v>
      </c>
      <c r="EQ51" t="e" cm="1">
        <f t="array" ref="EQ51">_xlfn.IFNA(VLOOKUP($A51,TRANSPOSE(#REF!),EQ$2+2,FALSE),0)</f>
        <v>#REF!</v>
      </c>
      <c r="ER51" t="e" cm="1">
        <f t="array" ref="ER51">_xlfn.IFNA(VLOOKUP($A51,TRANSPOSE(#REF!),ER$2+2,FALSE),0)</f>
        <v>#REF!</v>
      </c>
      <c r="ES51" t="e" cm="1">
        <f t="array" ref="ES51">_xlfn.IFNA(VLOOKUP($A51,TRANSPOSE(#REF!),ES$2+2,FALSE),0)</f>
        <v>#REF!</v>
      </c>
      <c r="ET51" t="e" cm="1">
        <f t="array" ref="ET51">_xlfn.IFNA(VLOOKUP($A51,TRANSPOSE(#REF!),ET$2+2,FALSE),0)</f>
        <v>#REF!</v>
      </c>
      <c r="EU51" t="e" cm="1">
        <f t="array" ref="EU51">_xlfn.IFNA(VLOOKUP($A51,TRANSPOSE(#REF!),EU$2+2,FALSE),0)</f>
        <v>#REF!</v>
      </c>
      <c r="EV51" t="e" cm="1">
        <f t="array" ref="EV51">_xlfn.IFNA(VLOOKUP($A51,TRANSPOSE(#REF!),EV$2+2,FALSE),0)</f>
        <v>#REF!</v>
      </c>
      <c r="EW51" t="e" cm="1">
        <f t="array" ref="EW51">_xlfn.IFNA(VLOOKUP($A51,TRANSPOSE(#REF!),EW$2+2,FALSE),0)</f>
        <v>#REF!</v>
      </c>
      <c r="EX51" t="e" cm="1">
        <f t="array" ref="EX51">_xlfn.IFNA(VLOOKUP($A51,TRANSPOSE(#REF!),EX$2+2,FALSE),0)</f>
        <v>#REF!</v>
      </c>
      <c r="EY51" t="e" cm="1">
        <f t="array" ref="EY51">_xlfn.IFNA(VLOOKUP($A51,TRANSPOSE(#REF!),EY$2+2,FALSE),0)</f>
        <v>#REF!</v>
      </c>
      <c r="EZ51" t="e" cm="1">
        <f t="array" ref="EZ51">_xlfn.IFNA(VLOOKUP($A51,TRANSPOSE(#REF!),EZ$2+2,FALSE),0)</f>
        <v>#REF!</v>
      </c>
      <c r="FA51" t="e" cm="1">
        <f t="array" ref="FA51">_xlfn.IFNA(VLOOKUP($A51,TRANSPOSE(#REF!),FA$2+2,FALSE),0)</f>
        <v>#REF!</v>
      </c>
      <c r="FB51" t="e" cm="1">
        <f t="array" ref="FB51">_xlfn.IFNA(VLOOKUP($A51,TRANSPOSE(#REF!),FB$2+2,FALSE),0)</f>
        <v>#REF!</v>
      </c>
      <c r="FC51" t="e" cm="1">
        <f t="array" ref="FC51">_xlfn.IFNA(VLOOKUP($A51,TRANSPOSE(#REF!),FC$2+2,FALSE),0)</f>
        <v>#REF!</v>
      </c>
      <c r="FD51" t="e" cm="1">
        <f t="array" ref="FD51">_xlfn.IFNA(VLOOKUP($A51,TRANSPOSE(#REF!),FD$2+2,FALSE),0)</f>
        <v>#REF!</v>
      </c>
      <c r="FE51" t="e" cm="1">
        <f t="array" ref="FE51">_xlfn.IFNA(VLOOKUP($A51,TRANSPOSE(#REF!),FE$2+2,FALSE),0)</f>
        <v>#REF!</v>
      </c>
      <c r="FF51" t="e" cm="1">
        <f t="array" ref="FF51">_xlfn.IFNA(VLOOKUP($A51,TRANSPOSE(#REF!),FF$2+2,FALSE),0)</f>
        <v>#REF!</v>
      </c>
      <c r="FG51" t="e" cm="1">
        <f t="array" ref="FG51">_xlfn.IFNA(VLOOKUP($A51,TRANSPOSE(#REF!),FG$2+2,FALSE),0)</f>
        <v>#REF!</v>
      </c>
      <c r="FH51" t="e" cm="1">
        <f t="array" ref="FH51">_xlfn.IFNA(VLOOKUP($A51,TRANSPOSE(#REF!),FH$2+2,FALSE),0)</f>
        <v>#REF!</v>
      </c>
      <c r="FI51" t="e" cm="1">
        <f t="array" ref="FI51">_xlfn.IFNA(VLOOKUP($A51,TRANSPOSE(#REF!),FI$2+2,FALSE),0)</f>
        <v>#REF!</v>
      </c>
      <c r="FJ51" t="e" cm="1">
        <f t="array" ref="FJ51">_xlfn.IFNA(VLOOKUP($A51,TRANSPOSE(#REF!),FJ$2+2,FALSE),0)</f>
        <v>#REF!</v>
      </c>
      <c r="FK51" t="e" cm="1">
        <f t="array" ref="FK51">_xlfn.IFNA(VLOOKUP($A51,TRANSPOSE(#REF!),FK$2+2,FALSE),0)</f>
        <v>#REF!</v>
      </c>
      <c r="FL51" t="e" cm="1">
        <f t="array" ref="FL51">_xlfn.IFNA(VLOOKUP($A51,TRANSPOSE(#REF!),FL$2+2,FALSE),0)</f>
        <v>#REF!</v>
      </c>
      <c r="FM51" t="e" cm="1">
        <f t="array" ref="FM51">_xlfn.IFNA(VLOOKUP($A51,TRANSPOSE(#REF!),FM$2+2,FALSE),0)</f>
        <v>#REF!</v>
      </c>
      <c r="FN51" t="e" cm="1">
        <f t="array" ref="FN51">_xlfn.IFNA(VLOOKUP($A51,TRANSPOSE(#REF!),FN$2+2,FALSE),0)</f>
        <v>#REF!</v>
      </c>
      <c r="FO51" t="e" cm="1">
        <f t="array" ref="FO51">_xlfn.IFNA(VLOOKUP($A51,TRANSPOSE(#REF!),FO$2+2,FALSE),0)</f>
        <v>#REF!</v>
      </c>
      <c r="FP51" t="e" cm="1">
        <f t="array" ref="FP51">_xlfn.IFNA(VLOOKUP($A51,TRANSPOSE(#REF!),FP$2+2,FALSE),0)</f>
        <v>#REF!</v>
      </c>
      <c r="FQ51" t="e" cm="1">
        <f t="array" ref="FQ51">_xlfn.IFNA(VLOOKUP($A51,TRANSPOSE(#REF!),FQ$2+2,FALSE),0)</f>
        <v>#REF!</v>
      </c>
      <c r="FR51" t="e" cm="1">
        <f t="array" ref="FR51">_xlfn.IFNA(VLOOKUP($A51,TRANSPOSE(#REF!),FR$2+2,FALSE),0)</f>
        <v>#REF!</v>
      </c>
      <c r="FS51" t="e" cm="1">
        <f t="array" ref="FS51">_xlfn.IFNA(VLOOKUP($A51,TRANSPOSE(#REF!),FS$2+2,FALSE),0)</f>
        <v>#REF!</v>
      </c>
      <c r="FT51" t="e" cm="1">
        <f t="array" ref="FT51">_xlfn.IFNA(VLOOKUP($A51,TRANSPOSE(#REF!),FT$2+2,FALSE),0)</f>
        <v>#REF!</v>
      </c>
      <c r="FU51" t="e" cm="1">
        <f t="array" ref="FU51">_xlfn.IFNA(VLOOKUP($A51,TRANSPOSE(#REF!),FU$2+2,FALSE),0)</f>
        <v>#REF!</v>
      </c>
      <c r="FV51" t="e" cm="1">
        <f t="array" ref="FV51">_xlfn.IFNA(VLOOKUP($A51,TRANSPOSE(#REF!),FV$2+2,FALSE),0)</f>
        <v>#REF!</v>
      </c>
      <c r="FW51" t="e" cm="1">
        <f t="array" ref="FW51">_xlfn.IFNA(VLOOKUP($A51,TRANSPOSE(#REF!),FW$2+2,FALSE),0)</f>
        <v>#REF!</v>
      </c>
      <c r="FX51" t="e" cm="1">
        <f t="array" ref="FX51">_xlfn.IFNA(VLOOKUP($A51,TRANSPOSE(#REF!),FX$2+2,FALSE),0)</f>
        <v>#REF!</v>
      </c>
      <c r="FY51" t="e" cm="1">
        <f t="array" ref="FY51">_xlfn.IFNA(VLOOKUP($A51,TRANSPOSE(#REF!),FY$2+2,FALSE),0)</f>
        <v>#REF!</v>
      </c>
      <c r="FZ51" t="e" cm="1">
        <f t="array" ref="FZ51">_xlfn.IFNA(VLOOKUP($A51,TRANSPOSE(#REF!),FZ$2+2,FALSE),0)</f>
        <v>#REF!</v>
      </c>
      <c r="GA51" t="e" cm="1">
        <f t="array" ref="GA51">_xlfn.IFNA(VLOOKUP($A51,TRANSPOSE(#REF!),GA$2+2,FALSE),0)</f>
        <v>#REF!</v>
      </c>
      <c r="GB51" t="e" cm="1">
        <f t="array" ref="GB51">_xlfn.IFNA(VLOOKUP($A51,TRANSPOSE(#REF!),GB$2+2,FALSE),0)</f>
        <v>#REF!</v>
      </c>
      <c r="GC51" t="e" cm="1">
        <f t="array" ref="GC51">_xlfn.IFNA(VLOOKUP($A51,TRANSPOSE(#REF!),GC$2+2,FALSE),0)</f>
        <v>#REF!</v>
      </c>
      <c r="GD51" t="e" cm="1">
        <f t="array" ref="GD51">_xlfn.IFNA(VLOOKUP($A51,TRANSPOSE(#REF!),GD$2+2,FALSE),0)</f>
        <v>#REF!</v>
      </c>
      <c r="GE51" t="e" cm="1">
        <f t="array" ref="GE51">_xlfn.IFNA(VLOOKUP($A51,TRANSPOSE(#REF!),GE$2+2,FALSE),0)</f>
        <v>#REF!</v>
      </c>
      <c r="GF51" t="e" cm="1">
        <f t="array" ref="GF51">_xlfn.IFNA(VLOOKUP($A51,TRANSPOSE(#REF!),GF$2+2,FALSE),0)</f>
        <v>#REF!</v>
      </c>
      <c r="GG51" t="e" cm="1">
        <f t="array" ref="GG51">_xlfn.IFNA(VLOOKUP($A51,TRANSPOSE(#REF!),GG$2+2,FALSE),0)</f>
        <v>#REF!</v>
      </c>
      <c r="GH51" t="e" cm="1">
        <f t="array" ref="GH51">_xlfn.IFNA(VLOOKUP($A51,TRANSPOSE(#REF!),GH$2+2,FALSE),0)</f>
        <v>#REF!</v>
      </c>
      <c r="GI51" t="e" cm="1">
        <f t="array" ref="GI51">_xlfn.IFNA(VLOOKUP($A51,TRANSPOSE(#REF!),GI$2+2,FALSE),0)</f>
        <v>#REF!</v>
      </c>
      <c r="GJ51" t="e" cm="1">
        <f t="array" ref="GJ51">_xlfn.IFNA(VLOOKUP($A51,TRANSPOSE(#REF!),GJ$2+2,FALSE),0)</f>
        <v>#REF!</v>
      </c>
      <c r="GK51" t="e" cm="1">
        <f t="array" ref="GK51">_xlfn.IFNA(VLOOKUP($A51,TRANSPOSE(#REF!),GK$2+2,FALSE),0)</f>
        <v>#REF!</v>
      </c>
      <c r="GL51" t="e" cm="1">
        <f t="array" ref="GL51">_xlfn.IFNA(VLOOKUP($A51,TRANSPOSE(#REF!),GL$2+2,FALSE),0)</f>
        <v>#REF!</v>
      </c>
      <c r="GM51" t="e" cm="1">
        <f t="array" ref="GM51">_xlfn.IFNA(VLOOKUP($A51,TRANSPOSE(#REF!),GM$2+2,FALSE),0)</f>
        <v>#REF!</v>
      </c>
      <c r="GN51" t="e" cm="1">
        <f t="array" ref="GN51">_xlfn.IFNA(VLOOKUP($A51,TRANSPOSE(#REF!),GN$2+2,FALSE),0)</f>
        <v>#REF!</v>
      </c>
      <c r="GO51" t="e" cm="1">
        <f t="array" ref="GO51">_xlfn.IFNA(VLOOKUP($A51,TRANSPOSE(#REF!),GO$2+2,FALSE),0)</f>
        <v>#REF!</v>
      </c>
      <c r="GP51" t="e" cm="1">
        <f t="array" ref="GP51">_xlfn.IFNA(VLOOKUP($A51,TRANSPOSE(#REF!),GP$2+2,FALSE),0)</f>
        <v>#REF!</v>
      </c>
      <c r="GQ51" t="e" cm="1">
        <f t="array" ref="GQ51">_xlfn.IFNA(VLOOKUP($A51,TRANSPOSE(#REF!),GQ$2+2,FALSE),0)</f>
        <v>#REF!</v>
      </c>
      <c r="GR51" t="e" cm="1">
        <f t="array" ref="GR51">_xlfn.IFNA(VLOOKUP($A51,TRANSPOSE(#REF!),GR$2+2,FALSE),0)</f>
        <v>#REF!</v>
      </c>
      <c r="GS51" t="e" cm="1">
        <f t="array" ref="GS51">_xlfn.IFNA(VLOOKUP($A51,TRANSPOSE(#REF!),GS$2+2,FALSE),0)</f>
        <v>#REF!</v>
      </c>
      <c r="GT51" t="e" cm="1">
        <f t="array" ref="GT51">_xlfn.IFNA(VLOOKUP($A51,TRANSPOSE(#REF!),GT$2+2,FALSE),0)</f>
        <v>#REF!</v>
      </c>
      <c r="GU51" t="e" cm="1">
        <f t="array" ref="GU51">_xlfn.IFNA(VLOOKUP($A51,TRANSPOSE(#REF!),GU$2+2,FALSE),0)</f>
        <v>#REF!</v>
      </c>
      <c r="GV51" t="e" cm="1">
        <f t="array" ref="GV51">_xlfn.IFNA(VLOOKUP($A51,TRANSPOSE(#REF!),GV$2+2,FALSE),0)</f>
        <v>#REF!</v>
      </c>
      <c r="GW51" t="e" cm="1">
        <f t="array" ref="GW51">_xlfn.IFNA(VLOOKUP($A51,TRANSPOSE(#REF!),GW$2+2,FALSE),0)</f>
        <v>#REF!</v>
      </c>
      <c r="GX51" t="e" cm="1">
        <f t="array" ref="GX51">_xlfn.IFNA(VLOOKUP($A51,TRANSPOSE(#REF!),GX$2+2,FALSE),0)</f>
        <v>#REF!</v>
      </c>
      <c r="GY51" t="e" cm="1">
        <f t="array" ref="GY51">_xlfn.IFNA(VLOOKUP($A51,TRANSPOSE(#REF!),GY$2+2,FALSE),0)</f>
        <v>#REF!</v>
      </c>
      <c r="GZ51" t="e" cm="1">
        <f t="array" ref="GZ51">_xlfn.IFNA(VLOOKUP($A51,TRANSPOSE(#REF!),GZ$2+2,FALSE),0)</f>
        <v>#REF!</v>
      </c>
      <c r="HA51" t="e" cm="1">
        <f t="array" ref="HA51">_xlfn.IFNA(VLOOKUP($A51,TRANSPOSE(#REF!),HA$2+2,FALSE),0)</f>
        <v>#REF!</v>
      </c>
      <c r="HB51" t="e" cm="1">
        <f t="array" ref="HB51">_xlfn.IFNA(VLOOKUP($A51,TRANSPOSE(#REF!),HB$2+2,FALSE),0)</f>
        <v>#REF!</v>
      </c>
      <c r="HC51" t="e" cm="1">
        <f t="array" ref="HC51">_xlfn.IFNA(VLOOKUP($A51,TRANSPOSE(#REF!),HC$2+2,FALSE),0)</f>
        <v>#REF!</v>
      </c>
      <c r="HD51" t="e" cm="1">
        <f t="array" ref="HD51">_xlfn.IFNA(VLOOKUP($A51,TRANSPOSE(#REF!),HD$2+2,FALSE),0)</f>
        <v>#REF!</v>
      </c>
      <c r="HE51" t="e" cm="1">
        <f t="array" ref="HE51">_xlfn.IFNA(VLOOKUP($A51,TRANSPOSE(#REF!),HE$2+2,FALSE),0)</f>
        <v>#REF!</v>
      </c>
      <c r="HF51" t="e" cm="1">
        <f t="array" ref="HF51">_xlfn.IFNA(VLOOKUP($A51,TRANSPOSE(#REF!),HF$2+2,FALSE),0)</f>
        <v>#REF!</v>
      </c>
      <c r="HG51" t="e" cm="1">
        <f t="array" ref="HG51">_xlfn.IFNA(VLOOKUP($A51,TRANSPOSE(#REF!),HG$2+2,FALSE),0)</f>
        <v>#REF!</v>
      </c>
      <c r="HH51" t="e" cm="1">
        <f t="array" ref="HH51">_xlfn.IFNA(VLOOKUP($A51,TRANSPOSE(#REF!),HH$2+2,FALSE),0)</f>
        <v>#REF!</v>
      </c>
      <c r="HI51" t="e" cm="1">
        <f t="array" ref="HI51">_xlfn.IFNA(VLOOKUP($A51,TRANSPOSE(#REF!),HI$2+2,FALSE),0)</f>
        <v>#REF!</v>
      </c>
      <c r="HJ51" t="e" cm="1">
        <f t="array" ref="HJ51">_xlfn.IFNA(VLOOKUP($A51,TRANSPOSE(#REF!),HJ$2+2,FALSE),0)</f>
        <v>#REF!</v>
      </c>
      <c r="HK51" t="e" cm="1">
        <f t="array" ref="HK51">_xlfn.IFNA(VLOOKUP($A51,TRANSPOSE(#REF!),HK$2+2,FALSE),0)</f>
        <v>#REF!</v>
      </c>
      <c r="HL51" t="e" cm="1">
        <f t="array" ref="HL51">_xlfn.IFNA(VLOOKUP($A51,TRANSPOSE(#REF!),HL$2+2,FALSE),0)</f>
        <v>#REF!</v>
      </c>
      <c r="HM51" t="e" cm="1">
        <f t="array" ref="HM51">_xlfn.IFNA(VLOOKUP($A51,TRANSPOSE(#REF!),HM$2+2,FALSE),0)</f>
        <v>#REF!</v>
      </c>
      <c r="HN51" t="e" cm="1">
        <f t="array" ref="HN51">_xlfn.IFNA(VLOOKUP($A51,TRANSPOSE(#REF!),HN$2+2,FALSE),0)</f>
        <v>#REF!</v>
      </c>
      <c r="HO51" t="e" cm="1">
        <f t="array" ref="HO51">_xlfn.IFNA(VLOOKUP($A51,TRANSPOSE(#REF!),HO$2+2,FALSE),0)</f>
        <v>#REF!</v>
      </c>
      <c r="HP51" t="e" cm="1">
        <f t="array" ref="HP51">_xlfn.IFNA(VLOOKUP($A51,TRANSPOSE(#REF!),HP$2+2,FALSE),0)</f>
        <v>#REF!</v>
      </c>
      <c r="HQ51" t="e" cm="1">
        <f t="array" ref="HQ51">_xlfn.IFNA(VLOOKUP($A51,TRANSPOSE(#REF!),HQ$2+2,FALSE),0)</f>
        <v>#REF!</v>
      </c>
      <c r="HR51" t="e" cm="1">
        <f t="array" ref="HR51">_xlfn.IFNA(VLOOKUP($A51,TRANSPOSE(#REF!),HR$2+2,FALSE),0)</f>
        <v>#REF!</v>
      </c>
      <c r="HS51" t="e" cm="1">
        <f t="array" ref="HS51">_xlfn.IFNA(VLOOKUP($A51,TRANSPOSE(#REF!),HS$2+2,FALSE),0)</f>
        <v>#REF!</v>
      </c>
      <c r="HT51" t="e" cm="1">
        <f t="array" ref="HT51">_xlfn.IFNA(VLOOKUP($A51,TRANSPOSE(#REF!),HT$2+2,FALSE),0)</f>
        <v>#REF!</v>
      </c>
      <c r="HU51" t="e" cm="1">
        <f t="array" ref="HU51">_xlfn.IFNA(VLOOKUP($A51,TRANSPOSE(#REF!),HU$2+2,FALSE),0)</f>
        <v>#REF!</v>
      </c>
      <c r="HV51" t="e" cm="1">
        <f t="array" ref="HV51">_xlfn.IFNA(VLOOKUP($A51,TRANSPOSE(#REF!),HV$2+2,FALSE),0)</f>
        <v>#REF!</v>
      </c>
      <c r="HW51" t="e" cm="1">
        <f t="array" ref="HW51">_xlfn.IFNA(VLOOKUP($A51,TRANSPOSE(#REF!),HW$2+2,FALSE),0)</f>
        <v>#REF!</v>
      </c>
      <c r="HX51" t="e" cm="1">
        <f t="array" ref="HX51">_xlfn.IFNA(VLOOKUP($A51,TRANSPOSE(#REF!),HX$2+2,FALSE),0)</f>
        <v>#REF!</v>
      </c>
      <c r="HY51" t="e" cm="1">
        <f t="array" ref="HY51">_xlfn.IFNA(VLOOKUP($A51,TRANSPOSE(#REF!),HY$2+2,FALSE),0)</f>
        <v>#REF!</v>
      </c>
      <c r="HZ51" t="e" cm="1">
        <f t="array" ref="HZ51">_xlfn.IFNA(VLOOKUP($A51,TRANSPOSE(#REF!),HZ$2+2,FALSE),0)</f>
        <v>#REF!</v>
      </c>
      <c r="IA51" t="e" cm="1">
        <f t="array" ref="IA51">_xlfn.IFNA(VLOOKUP($A51,TRANSPOSE(#REF!),IA$2+2,FALSE),0)</f>
        <v>#REF!</v>
      </c>
      <c r="IB51" t="e" cm="1">
        <f t="array" ref="IB51">_xlfn.IFNA(VLOOKUP($A51,TRANSPOSE(#REF!),IB$2+2,FALSE),0)</f>
        <v>#REF!</v>
      </c>
      <c r="IC51" t="e" cm="1">
        <f t="array" ref="IC51">_xlfn.IFNA(VLOOKUP($A51,TRANSPOSE(#REF!),IC$2+2,FALSE),0)</f>
        <v>#REF!</v>
      </c>
      <c r="ID51" t="e" cm="1">
        <f t="array" ref="ID51">_xlfn.IFNA(VLOOKUP($A51,TRANSPOSE(#REF!),ID$2+2,FALSE),0)</f>
        <v>#REF!</v>
      </c>
      <c r="IE51" t="e" cm="1">
        <f t="array" ref="IE51">_xlfn.IFNA(VLOOKUP($A51,TRANSPOSE(#REF!),IE$2+2,FALSE),0)</f>
        <v>#REF!</v>
      </c>
      <c r="IF51" t="e" cm="1">
        <f t="array" ref="IF51">_xlfn.IFNA(VLOOKUP($A51,TRANSPOSE(#REF!),IF$2+2,FALSE),0)</f>
        <v>#REF!</v>
      </c>
      <c r="IG51" t="e" cm="1">
        <f t="array" ref="IG51">_xlfn.IFNA(VLOOKUP($A51,TRANSPOSE(#REF!),IG$2+2,FALSE),0)</f>
        <v>#REF!</v>
      </c>
      <c r="IH51" t="e" cm="1">
        <f t="array" ref="IH51">_xlfn.IFNA(VLOOKUP($A51,TRANSPOSE(#REF!),IH$2+2,FALSE),0)</f>
        <v>#REF!</v>
      </c>
      <c r="II51" t="e" cm="1">
        <f t="array" ref="II51">_xlfn.IFNA(VLOOKUP($A51,TRANSPOSE(#REF!),II$2+2,FALSE),0)</f>
        <v>#REF!</v>
      </c>
      <c r="IJ51" t="e" cm="1">
        <f t="array" ref="IJ51">_xlfn.IFNA(VLOOKUP($A51,TRANSPOSE(#REF!),IJ$2+2,FALSE),0)</f>
        <v>#REF!</v>
      </c>
      <c r="IK51" t="e" cm="1">
        <f t="array" ref="IK51">_xlfn.IFNA(VLOOKUP($A51,TRANSPOSE(#REF!),IK$2+2,FALSE),0)</f>
        <v>#REF!</v>
      </c>
      <c r="IL51" t="e" cm="1">
        <f t="array" ref="IL51">_xlfn.IFNA(VLOOKUP($A51,TRANSPOSE(#REF!),IL$2+2,FALSE),0)</f>
        <v>#REF!</v>
      </c>
      <c r="IM51" t="e" cm="1">
        <f t="array" ref="IM51">_xlfn.IFNA(VLOOKUP($A51,TRANSPOSE(#REF!),IM$2+2,FALSE),0)</f>
        <v>#REF!</v>
      </c>
      <c r="IN51" t="e" cm="1">
        <f t="array" ref="IN51">_xlfn.IFNA(VLOOKUP($A51,TRANSPOSE(#REF!),IN$2+2,FALSE),0)</f>
        <v>#REF!</v>
      </c>
      <c r="IO51" t="e" cm="1">
        <f t="array" ref="IO51">_xlfn.IFNA(VLOOKUP($A51,TRANSPOSE(#REF!),IO$2+2,FALSE),0)</f>
        <v>#REF!</v>
      </c>
      <c r="IP51" t="e" cm="1">
        <f t="array" ref="IP51">_xlfn.IFNA(VLOOKUP($A51,TRANSPOSE(#REF!),IP$2+2,FALSE),0)</f>
        <v>#REF!</v>
      </c>
      <c r="IQ51" t="e" cm="1">
        <f t="array" ref="IQ51">_xlfn.IFNA(VLOOKUP($A51,TRANSPOSE(#REF!),IQ$2+2,FALSE),0)</f>
        <v>#REF!</v>
      </c>
      <c r="IR51" t="e" cm="1">
        <f t="array" ref="IR51">_xlfn.IFNA(VLOOKUP($A51,TRANSPOSE(#REF!),IR$2+2,FALSE),0)</f>
        <v>#REF!</v>
      </c>
      <c r="IS51" t="e" cm="1">
        <f t="array" ref="IS51">_xlfn.IFNA(VLOOKUP($A51,TRANSPOSE(#REF!),IS$2+2,FALSE),0)</f>
        <v>#REF!</v>
      </c>
      <c r="IT51" t="e" cm="1">
        <f t="array" ref="IT51">_xlfn.IFNA(VLOOKUP($A51,TRANSPOSE(#REF!),IT$2+2,FALSE),0)</f>
        <v>#REF!</v>
      </c>
      <c r="IU51" t="e" cm="1">
        <f t="array" ref="IU51">_xlfn.IFNA(VLOOKUP($A51,TRANSPOSE(#REF!),IU$2+2,FALSE),0)</f>
        <v>#REF!</v>
      </c>
      <c r="IV51" t="e" cm="1">
        <f t="array" ref="IV51">_xlfn.IFNA(VLOOKUP($A51,TRANSPOSE(#REF!),IV$2+2,FALSE),0)</f>
        <v>#REF!</v>
      </c>
      <c r="IW51" t="e" cm="1">
        <f t="array" ref="IW51">_xlfn.IFNA(VLOOKUP($A51,TRANSPOSE(#REF!),IW$2+2,FALSE),0)</f>
        <v>#REF!</v>
      </c>
      <c r="IX51" t="e" cm="1">
        <f t="array" ref="IX51">_xlfn.IFNA(VLOOKUP($A51,TRANSPOSE(#REF!),IX$2+2,FALSE),0)</f>
        <v>#REF!</v>
      </c>
      <c r="IY51" t="e" cm="1">
        <f t="array" ref="IY51">_xlfn.IFNA(VLOOKUP($A51,TRANSPOSE(#REF!),IY$2+2,FALSE),0)</f>
        <v>#REF!</v>
      </c>
      <c r="IZ51" t="e" cm="1">
        <f t="array" ref="IZ51">_xlfn.IFNA(VLOOKUP($A51,TRANSPOSE(#REF!),IZ$2+2,FALSE),0)</f>
        <v>#REF!</v>
      </c>
      <c r="JA51" t="e" cm="1">
        <f t="array" ref="JA51">_xlfn.IFNA(VLOOKUP($A51,TRANSPOSE(#REF!),JA$2+2,FALSE),0)</f>
        <v>#REF!</v>
      </c>
      <c r="JB51" t="e" cm="1">
        <f t="array" ref="JB51">_xlfn.IFNA(VLOOKUP($A51,TRANSPOSE(#REF!),JB$2+2,FALSE),0)</f>
        <v>#REF!</v>
      </c>
      <c r="JC51" t="e" cm="1">
        <f t="array" ref="JC51">_xlfn.IFNA(VLOOKUP($A51,TRANSPOSE(#REF!),JC$2+2,FALSE),0)</f>
        <v>#REF!</v>
      </c>
      <c r="JD51" t="e" cm="1">
        <f t="array" ref="JD51">_xlfn.IFNA(VLOOKUP($A51,TRANSPOSE(#REF!),JD$2+2,FALSE),0)</f>
        <v>#REF!</v>
      </c>
      <c r="JE51" t="e" cm="1">
        <f t="array" ref="JE51">_xlfn.IFNA(VLOOKUP($A51,TRANSPOSE(#REF!),JE$2+2,FALSE),0)</f>
        <v>#REF!</v>
      </c>
      <c r="JF51" t="e" cm="1">
        <f t="array" ref="JF51">_xlfn.IFNA(VLOOKUP($A51,TRANSPOSE(#REF!),JF$2+2,FALSE),0)</f>
        <v>#REF!</v>
      </c>
      <c r="JG51" t="e" cm="1">
        <f t="array" ref="JG51">_xlfn.IFNA(VLOOKUP($A51,TRANSPOSE(#REF!),JG$2+2,FALSE),0)</f>
        <v>#REF!</v>
      </c>
      <c r="JH51" t="e" cm="1">
        <f t="array" ref="JH51">_xlfn.IFNA(VLOOKUP($A51,TRANSPOSE(#REF!),JH$2+2,FALSE),0)</f>
        <v>#REF!</v>
      </c>
      <c r="JI51" t="e" cm="1">
        <f t="array" ref="JI51">_xlfn.IFNA(VLOOKUP($A51,TRANSPOSE(#REF!),JI$2+2,FALSE),0)</f>
        <v>#REF!</v>
      </c>
      <c r="JJ51" t="e" cm="1">
        <f t="array" ref="JJ51">_xlfn.IFNA(VLOOKUP($A51,TRANSPOSE(#REF!),JJ$2+2,FALSE),0)</f>
        <v>#REF!</v>
      </c>
      <c r="JK51" t="e" cm="1">
        <f t="array" ref="JK51">_xlfn.IFNA(VLOOKUP($A51,TRANSPOSE(#REF!),JK$2+2,FALSE),0)</f>
        <v>#REF!</v>
      </c>
      <c r="JL51" t="e" cm="1">
        <f t="array" ref="JL51">_xlfn.IFNA(VLOOKUP($A51,TRANSPOSE(#REF!),JL$2+2,FALSE),0)</f>
        <v>#REF!</v>
      </c>
      <c r="JM51" t="e" cm="1">
        <f t="array" ref="JM51">_xlfn.IFNA(VLOOKUP($A51,TRANSPOSE(#REF!),JM$2+2,FALSE),0)</f>
        <v>#REF!</v>
      </c>
      <c r="JN51" t="e" cm="1">
        <f t="array" ref="JN51">_xlfn.IFNA(VLOOKUP($A51,TRANSPOSE(#REF!),JN$2+2,FALSE),0)</f>
        <v>#REF!</v>
      </c>
      <c r="JO51" t="e" cm="1">
        <f t="array" ref="JO51">_xlfn.IFNA(VLOOKUP($A51,TRANSPOSE(#REF!),JO$2+2,FALSE),0)</f>
        <v>#REF!</v>
      </c>
      <c r="JP51" t="e" cm="1">
        <f t="array" ref="JP51">_xlfn.IFNA(VLOOKUP($A51,TRANSPOSE(#REF!),JP$2+2,FALSE),0)</f>
        <v>#REF!</v>
      </c>
      <c r="JQ51" t="e" cm="1">
        <f t="array" ref="JQ51">_xlfn.IFNA(VLOOKUP($A51,TRANSPOSE(#REF!),JQ$2+2,FALSE),0)</f>
        <v>#REF!</v>
      </c>
      <c r="JR51" t="e" cm="1">
        <f t="array" ref="JR51">_xlfn.IFNA(VLOOKUP($A51,TRANSPOSE(#REF!),JR$2+2,FALSE),0)</f>
        <v>#REF!</v>
      </c>
      <c r="JS51" t="e" cm="1">
        <f t="array" ref="JS51">_xlfn.IFNA(VLOOKUP($A51,TRANSPOSE(#REF!),JS$2+2,FALSE),0)</f>
        <v>#REF!</v>
      </c>
      <c r="JT51" t="e" cm="1">
        <f t="array" ref="JT51">_xlfn.IFNA(VLOOKUP($A51,TRANSPOSE(#REF!),JT$2+2,FALSE),0)</f>
        <v>#REF!</v>
      </c>
      <c r="JU51" t="e" cm="1">
        <f t="array" ref="JU51">_xlfn.IFNA(VLOOKUP($A51,TRANSPOSE(#REF!),JU$2+2,FALSE),0)</f>
        <v>#REF!</v>
      </c>
      <c r="JV51" t="e" cm="1">
        <f t="array" ref="JV51">_xlfn.IFNA(VLOOKUP($A51,TRANSPOSE(#REF!),JV$2+2,FALSE),0)</f>
        <v>#REF!</v>
      </c>
      <c r="JW51" t="e" cm="1">
        <f t="array" ref="JW51">_xlfn.IFNA(VLOOKUP($A51,TRANSPOSE(#REF!),JW$2+2,FALSE),0)</f>
        <v>#REF!</v>
      </c>
      <c r="JX51" t="e" cm="1">
        <f t="array" ref="JX51">_xlfn.IFNA(VLOOKUP($A51,TRANSPOSE(#REF!),JX$2+2,FALSE),0)</f>
        <v>#REF!</v>
      </c>
      <c r="JY51" t="e" cm="1">
        <f t="array" ref="JY51">_xlfn.IFNA(VLOOKUP($A51,TRANSPOSE(#REF!),JY$2+2,FALSE),0)</f>
        <v>#REF!</v>
      </c>
      <c r="JZ51" t="e" cm="1">
        <f t="array" ref="JZ51">_xlfn.IFNA(VLOOKUP($A51,TRANSPOSE(#REF!),JZ$2+2,FALSE),0)</f>
        <v>#REF!</v>
      </c>
      <c r="KA51" t="e" cm="1">
        <f t="array" ref="KA51">_xlfn.IFNA(VLOOKUP($A51,TRANSPOSE(#REF!),KA$2+2,FALSE),0)</f>
        <v>#REF!</v>
      </c>
      <c r="KB51" t="e" cm="1">
        <f t="array" ref="KB51">_xlfn.IFNA(VLOOKUP($A51,TRANSPOSE(#REF!),KB$2+2,FALSE),0)</f>
        <v>#REF!</v>
      </c>
      <c r="KC51" t="e" cm="1">
        <f t="array" ref="KC51">_xlfn.IFNA(VLOOKUP($A51,TRANSPOSE(#REF!),KC$2+2,FALSE),0)</f>
        <v>#REF!</v>
      </c>
      <c r="KD51" t="e" cm="1">
        <f t="array" ref="KD51">_xlfn.IFNA(VLOOKUP($A51,TRANSPOSE(#REF!),KD$2+2,FALSE),0)</f>
        <v>#REF!</v>
      </c>
      <c r="KE51" t="e" cm="1">
        <f t="array" ref="KE51">_xlfn.IFNA(VLOOKUP($A51,TRANSPOSE(#REF!),KE$2+2,FALSE),0)</f>
        <v>#REF!</v>
      </c>
      <c r="KF51" t="e" cm="1">
        <f t="array" ref="KF51">_xlfn.IFNA(VLOOKUP($A51,TRANSPOSE(#REF!),KF$2+2,FALSE),0)</f>
        <v>#REF!</v>
      </c>
      <c r="KG51" t="e" cm="1">
        <f t="array" ref="KG51">_xlfn.IFNA(VLOOKUP($A51,TRANSPOSE(#REF!),KG$2+2,FALSE),0)</f>
        <v>#REF!</v>
      </c>
      <c r="KH51" t="e" cm="1">
        <f t="array" ref="KH51">_xlfn.IFNA(VLOOKUP($A51,TRANSPOSE(#REF!),KH$2+2,FALSE),0)</f>
        <v>#REF!</v>
      </c>
      <c r="KI51" t="e" cm="1">
        <f t="array" ref="KI51">_xlfn.IFNA(VLOOKUP($A51,TRANSPOSE(#REF!),KI$2+2,FALSE),0)</f>
        <v>#REF!</v>
      </c>
      <c r="KJ51" t="e" cm="1">
        <f t="array" ref="KJ51">_xlfn.IFNA(VLOOKUP($A51,TRANSPOSE(#REF!),KJ$2+2,FALSE),0)</f>
        <v>#REF!</v>
      </c>
      <c r="KK51" t="e" cm="1">
        <f t="array" ref="KK51">_xlfn.IFNA(VLOOKUP($A51,TRANSPOSE(#REF!),KK$2+2,FALSE),0)</f>
        <v>#REF!</v>
      </c>
      <c r="KL51" t="e" cm="1">
        <f t="array" ref="KL51">_xlfn.IFNA(VLOOKUP($A51,TRANSPOSE(#REF!),KL$2+2,FALSE),0)</f>
        <v>#REF!</v>
      </c>
      <c r="KM51" t="e" cm="1">
        <f t="array" ref="KM51">_xlfn.IFNA(VLOOKUP($A51,TRANSPOSE(#REF!),KM$2+2,FALSE),0)</f>
        <v>#REF!</v>
      </c>
      <c r="KN51" t="e" cm="1">
        <f t="array" ref="KN51">_xlfn.IFNA(VLOOKUP($A51,TRANSPOSE(#REF!),KN$2+2,FALSE),0)</f>
        <v>#REF!</v>
      </c>
      <c r="KO51" t="e" cm="1">
        <f t="array" ref="KO51">_xlfn.IFNA(VLOOKUP($A51,TRANSPOSE(#REF!),KO$2+2,FALSE),0)</f>
        <v>#REF!</v>
      </c>
      <c r="KP51" t="e" cm="1">
        <f t="array" ref="KP51">_xlfn.IFNA(VLOOKUP($A51,TRANSPOSE(#REF!),KP$2+2,FALSE),0)</f>
        <v>#REF!</v>
      </c>
      <c r="KQ51" t="e" cm="1">
        <f t="array" ref="KQ51">_xlfn.IFNA(VLOOKUP($A51,TRANSPOSE(#REF!),KQ$2+2,FALSE),0)</f>
        <v>#REF!</v>
      </c>
      <c r="KR51" t="e" cm="1">
        <f t="array" ref="KR51">_xlfn.IFNA(VLOOKUP($A51,TRANSPOSE(#REF!),KR$2+2,FALSE),0)</f>
        <v>#REF!</v>
      </c>
      <c r="KS51" t="e" cm="1">
        <f t="array" ref="KS51">_xlfn.IFNA(VLOOKUP($A51,TRANSPOSE(#REF!),KS$2+2,FALSE),0)</f>
        <v>#REF!</v>
      </c>
      <c r="KT51" t="e" cm="1">
        <f t="array" ref="KT51">_xlfn.IFNA(VLOOKUP($A51,TRANSPOSE(#REF!),KT$2+2,FALSE),0)</f>
        <v>#REF!</v>
      </c>
      <c r="KU51" t="e" cm="1">
        <f t="array" ref="KU51">_xlfn.IFNA(VLOOKUP($A51,TRANSPOSE(#REF!),KU$2+2,FALSE),0)</f>
        <v>#REF!</v>
      </c>
      <c r="KV51" t="e" cm="1">
        <f t="array" ref="KV51">_xlfn.IFNA(VLOOKUP($A51,TRANSPOSE(#REF!),KV$2+2,FALSE),0)</f>
        <v>#REF!</v>
      </c>
      <c r="KW51" t="e" cm="1">
        <f t="array" ref="KW51">_xlfn.IFNA(VLOOKUP($A51,TRANSPOSE(#REF!),KW$2+2,FALSE),0)</f>
        <v>#REF!</v>
      </c>
      <c r="KX51" t="e" cm="1">
        <f t="array" ref="KX51">_xlfn.IFNA(VLOOKUP($A51,TRANSPOSE(#REF!),KX$2+2,FALSE),0)</f>
        <v>#REF!</v>
      </c>
      <c r="KY51" t="e" cm="1">
        <f t="array" ref="KY51">_xlfn.IFNA(VLOOKUP($A51,TRANSPOSE(#REF!),KY$2+2,FALSE),0)</f>
        <v>#REF!</v>
      </c>
      <c r="KZ51" t="e" cm="1">
        <f t="array" ref="KZ51">_xlfn.IFNA(VLOOKUP($A51,TRANSPOSE(#REF!),KZ$2+2,FALSE),0)</f>
        <v>#REF!</v>
      </c>
      <c r="LA51" t="e" cm="1">
        <f t="array" ref="LA51">_xlfn.IFNA(VLOOKUP($A51,TRANSPOSE(#REF!),LA$2+2,FALSE),0)</f>
        <v>#REF!</v>
      </c>
      <c r="LB51" t="e" cm="1">
        <f t="array" ref="LB51">_xlfn.IFNA(VLOOKUP($A51,TRANSPOSE(#REF!),LB$2+2,FALSE),0)</f>
        <v>#REF!</v>
      </c>
      <c r="LC51" t="e" cm="1">
        <f t="array" ref="LC51">_xlfn.IFNA(VLOOKUP($A51,TRANSPOSE(#REF!),LC$2+2,FALSE),0)</f>
        <v>#REF!</v>
      </c>
      <c r="LD51" t="e" cm="1">
        <f t="array" ref="LD51">_xlfn.IFNA(VLOOKUP($A51,TRANSPOSE(#REF!),LD$2+2,FALSE),0)</f>
        <v>#REF!</v>
      </c>
      <c r="LE51" t="e" cm="1">
        <f t="array" ref="LE51">_xlfn.IFNA(VLOOKUP($A51,TRANSPOSE(#REF!),LE$2+2,FALSE),0)</f>
        <v>#REF!</v>
      </c>
      <c r="LF51" t="e" cm="1">
        <f t="array" ref="LF51">_xlfn.IFNA(VLOOKUP($A51,TRANSPOSE(#REF!),LF$2+2,FALSE),0)</f>
        <v>#REF!</v>
      </c>
      <c r="LG51" t="e" cm="1">
        <f t="array" ref="LG51">_xlfn.IFNA(VLOOKUP($A51,TRANSPOSE(#REF!),LG$2+2,FALSE),0)</f>
        <v>#REF!</v>
      </c>
      <c r="LH51" t="e" cm="1">
        <f t="array" ref="LH51">_xlfn.IFNA(VLOOKUP($A51,TRANSPOSE(#REF!),LH$2+2,FALSE),0)</f>
        <v>#REF!</v>
      </c>
      <c r="LI51" t="e" cm="1">
        <f t="array" ref="LI51">_xlfn.IFNA(VLOOKUP($A51,TRANSPOSE(#REF!),LI$2+2,FALSE),0)</f>
        <v>#REF!</v>
      </c>
      <c r="LJ51" t="e" cm="1">
        <f t="array" ref="LJ51">_xlfn.IFNA(VLOOKUP($A51,TRANSPOSE(#REF!),LJ$2+2,FALSE),0)</f>
        <v>#REF!</v>
      </c>
      <c r="LK51" t="e" cm="1">
        <f t="array" ref="LK51">_xlfn.IFNA(VLOOKUP($A51,TRANSPOSE(#REF!),LK$2+2,FALSE),0)</f>
        <v>#REF!</v>
      </c>
      <c r="LL51" t="e" cm="1">
        <f t="array" ref="LL51">_xlfn.IFNA(VLOOKUP($A51,TRANSPOSE(#REF!),LL$2+2,FALSE),0)</f>
        <v>#REF!</v>
      </c>
      <c r="LM51" t="e" cm="1">
        <f t="array" ref="LM51">_xlfn.IFNA(VLOOKUP($A51,TRANSPOSE(#REF!),LM$2+2,FALSE),0)</f>
        <v>#REF!</v>
      </c>
      <c r="LN51" t="e" cm="1">
        <f t="array" ref="LN51">_xlfn.IFNA(VLOOKUP($A51,TRANSPOSE(#REF!),LN$2+2,FALSE),0)</f>
        <v>#REF!</v>
      </c>
      <c r="LO51" t="e" cm="1">
        <f t="array" ref="LO51">_xlfn.IFNA(VLOOKUP($A51,TRANSPOSE(#REF!),LO$2+2,FALSE),0)</f>
        <v>#REF!</v>
      </c>
      <c r="LP51" t="e" cm="1">
        <f t="array" ref="LP51">_xlfn.IFNA(VLOOKUP($A51,TRANSPOSE(#REF!),LP$2+2,FALSE),0)</f>
        <v>#REF!</v>
      </c>
      <c r="LQ51" t="e" cm="1">
        <f t="array" ref="LQ51">_xlfn.IFNA(VLOOKUP($A51,TRANSPOSE(#REF!),LQ$2+2,FALSE),0)</f>
        <v>#REF!</v>
      </c>
      <c r="LR51" t="e" cm="1">
        <f t="array" ref="LR51">_xlfn.IFNA(VLOOKUP($A51,TRANSPOSE(#REF!),LR$2+2,FALSE),0)</f>
        <v>#REF!</v>
      </c>
      <c r="LS51" t="e" cm="1">
        <f t="array" ref="LS51">_xlfn.IFNA(VLOOKUP($A51,TRANSPOSE(#REF!),LS$2+2,FALSE),0)</f>
        <v>#REF!</v>
      </c>
      <c r="LT51" t="e" cm="1">
        <f t="array" ref="LT51">_xlfn.IFNA(VLOOKUP($A51,TRANSPOSE(#REF!),LT$2+2,FALSE),0)</f>
        <v>#REF!</v>
      </c>
      <c r="LU51" t="e" cm="1">
        <f t="array" ref="LU51">_xlfn.IFNA(VLOOKUP($A51,TRANSPOSE(#REF!),LU$2+2,FALSE),0)</f>
        <v>#REF!</v>
      </c>
      <c r="LV51" t="e" cm="1">
        <f t="array" ref="LV51">_xlfn.IFNA(VLOOKUP($A51,TRANSPOSE(#REF!),LV$2+2,FALSE),0)</f>
        <v>#REF!</v>
      </c>
      <c r="LW51" t="e" cm="1">
        <f t="array" ref="LW51">_xlfn.IFNA(VLOOKUP($A51,TRANSPOSE(#REF!),LW$2+2,FALSE),0)</f>
        <v>#REF!</v>
      </c>
      <c r="LX51" t="e" cm="1">
        <f t="array" ref="LX51">_xlfn.IFNA(VLOOKUP($A51,TRANSPOSE(#REF!),LX$2+2,FALSE),0)</f>
        <v>#REF!</v>
      </c>
      <c r="LY51" t="e" cm="1">
        <f t="array" ref="LY51">_xlfn.IFNA(VLOOKUP($A51,TRANSPOSE(#REF!),LY$2+2,FALSE),0)</f>
        <v>#REF!</v>
      </c>
      <c r="LZ51" t="e" cm="1">
        <f t="array" ref="LZ51">_xlfn.IFNA(VLOOKUP($A51,TRANSPOSE(#REF!),LZ$2+2,FALSE),0)</f>
        <v>#REF!</v>
      </c>
      <c r="MA51" t="e" cm="1">
        <f t="array" ref="MA51">_xlfn.IFNA(VLOOKUP($A51,TRANSPOSE(#REF!),MA$2+2,FALSE),0)</f>
        <v>#REF!</v>
      </c>
      <c r="MB51" t="e" cm="1">
        <f t="array" ref="MB51">_xlfn.IFNA(VLOOKUP($A51,TRANSPOSE(#REF!),MB$2+2,FALSE),0)</f>
        <v>#REF!</v>
      </c>
      <c r="MC51" t="e" cm="1">
        <f t="array" ref="MC51">_xlfn.IFNA(VLOOKUP($A51,TRANSPOSE(#REF!),MC$2+2,FALSE),0)</f>
        <v>#REF!</v>
      </c>
      <c r="MD51" t="e" cm="1">
        <f t="array" ref="MD51">_xlfn.IFNA(VLOOKUP($A51,TRANSPOSE(#REF!),MD$2+2,FALSE),0)</f>
        <v>#REF!</v>
      </c>
      <c r="ME51" t="e" cm="1">
        <f t="array" ref="ME51">_xlfn.IFNA(VLOOKUP($A51,TRANSPOSE(#REF!),ME$2+2,FALSE),0)</f>
        <v>#REF!</v>
      </c>
      <c r="MF51" t="e" cm="1">
        <f t="array" ref="MF51">_xlfn.IFNA(VLOOKUP($A51,TRANSPOSE(#REF!),MF$2+2,FALSE),0)</f>
        <v>#REF!</v>
      </c>
      <c r="MG51" t="e" cm="1">
        <f t="array" ref="MG51">_xlfn.IFNA(VLOOKUP($A51,TRANSPOSE(#REF!),MG$2+2,FALSE),0)</f>
        <v>#REF!</v>
      </c>
      <c r="MH51" t="e" cm="1">
        <f t="array" ref="MH51">_xlfn.IFNA(VLOOKUP($A51,TRANSPOSE(#REF!),MH$2+2,FALSE),0)</f>
        <v>#REF!</v>
      </c>
      <c r="MI51" t="e" cm="1">
        <f t="array" ref="MI51">_xlfn.IFNA(VLOOKUP($A51,TRANSPOSE(#REF!),MI$2+2,FALSE),0)</f>
        <v>#REF!</v>
      </c>
      <c r="MJ51" t="e" cm="1">
        <f t="array" ref="MJ51">_xlfn.IFNA(VLOOKUP($A51,TRANSPOSE(#REF!),MJ$2+2,FALSE),0)</f>
        <v>#REF!</v>
      </c>
      <c r="MK51" t="e" cm="1">
        <f t="array" ref="MK51">_xlfn.IFNA(VLOOKUP($A51,TRANSPOSE(#REF!),MK$2+2,FALSE),0)</f>
        <v>#REF!</v>
      </c>
      <c r="ML51" t="e" cm="1">
        <f t="array" ref="ML51">_xlfn.IFNA(VLOOKUP($A51,TRANSPOSE(#REF!),ML$2+2,FALSE),0)</f>
        <v>#REF!</v>
      </c>
      <c r="MM51" t="e" cm="1">
        <f t="array" ref="MM51">_xlfn.IFNA(VLOOKUP($A51,TRANSPOSE(#REF!),MM$2+2,FALSE),0)</f>
        <v>#REF!</v>
      </c>
      <c r="MN51" t="e" cm="1">
        <f t="array" ref="MN51">_xlfn.IFNA(VLOOKUP($A51,TRANSPOSE(#REF!),MN$2+2,FALSE),0)</f>
        <v>#REF!</v>
      </c>
      <c r="MO51" t="e" cm="1">
        <f t="array" ref="MO51">_xlfn.IFNA(VLOOKUP($A51,TRANSPOSE(#REF!),MO$2+2,FALSE),0)</f>
        <v>#REF!</v>
      </c>
      <c r="MP51" t="e" cm="1">
        <f t="array" ref="MP51">_xlfn.IFNA(VLOOKUP($A51,TRANSPOSE(#REF!),MP$2+2,FALSE),0)</f>
        <v>#REF!</v>
      </c>
      <c r="MQ51" t="e" cm="1">
        <f t="array" ref="MQ51">_xlfn.IFNA(VLOOKUP($A51,TRANSPOSE(#REF!),MQ$2+2,FALSE),0)</f>
        <v>#REF!</v>
      </c>
      <c r="MR51" t="e" cm="1">
        <f t="array" ref="MR51">_xlfn.IFNA(VLOOKUP($A51,TRANSPOSE(#REF!),MR$2+2,FALSE),0)</f>
        <v>#REF!</v>
      </c>
      <c r="MS51" t="e" cm="1">
        <f t="array" ref="MS51">_xlfn.IFNA(VLOOKUP($A51,TRANSPOSE(#REF!),MS$2+2,FALSE),0)</f>
        <v>#REF!</v>
      </c>
      <c r="MT51" t="e" cm="1">
        <f t="array" ref="MT51">_xlfn.IFNA(VLOOKUP($A51,TRANSPOSE(#REF!),MT$2+2,FALSE),0)</f>
        <v>#REF!</v>
      </c>
      <c r="MU51" t="e" cm="1">
        <f t="array" ref="MU51">_xlfn.IFNA(VLOOKUP($A51,TRANSPOSE(#REF!),MU$2+2,FALSE),0)</f>
        <v>#REF!</v>
      </c>
      <c r="MV51" t="e" cm="1">
        <f t="array" ref="MV51">_xlfn.IFNA(VLOOKUP($A51,TRANSPOSE(#REF!),MV$2+2,FALSE),0)</f>
        <v>#REF!</v>
      </c>
      <c r="MW51" t="e" cm="1">
        <f t="array" ref="MW51">_xlfn.IFNA(VLOOKUP($A51,TRANSPOSE(#REF!),MW$2+2,FALSE),0)</f>
        <v>#REF!</v>
      </c>
      <c r="MX51" t="e" cm="1">
        <f t="array" ref="MX51">_xlfn.IFNA(VLOOKUP($A51,TRANSPOSE(#REF!),MX$2+2,FALSE),0)</f>
        <v>#REF!</v>
      </c>
      <c r="MY51" t="e" cm="1">
        <f t="array" ref="MY51">_xlfn.IFNA(VLOOKUP($A51,TRANSPOSE(#REF!),MY$2+2,FALSE),0)</f>
        <v>#REF!</v>
      </c>
      <c r="MZ51" t="e" cm="1">
        <f t="array" ref="MZ51">_xlfn.IFNA(VLOOKUP($A51,TRANSPOSE(#REF!),MZ$2+2,FALSE),0)</f>
        <v>#REF!</v>
      </c>
      <c r="NA51" t="e" cm="1">
        <f t="array" ref="NA51">_xlfn.IFNA(VLOOKUP($A51,TRANSPOSE(#REF!),NA$2+2,FALSE),0)</f>
        <v>#REF!</v>
      </c>
      <c r="NB51" t="e" cm="1">
        <f t="array" ref="NB51">_xlfn.IFNA(VLOOKUP($A51,TRANSPOSE(#REF!),NB$2+2,FALSE),0)</f>
        <v>#REF!</v>
      </c>
      <c r="NC51" t="e" cm="1">
        <f t="array" ref="NC51">_xlfn.IFNA(VLOOKUP($A51,TRANSPOSE(#REF!),NC$2+2,FALSE),0)</f>
        <v>#REF!</v>
      </c>
      <c r="ND51" t="e" cm="1">
        <f t="array" ref="ND51">_xlfn.IFNA(VLOOKUP($A51,TRANSPOSE(#REF!),ND$2+2,FALSE),0)</f>
        <v>#REF!</v>
      </c>
      <c r="NE51" t="e" cm="1">
        <f t="array" ref="NE51">_xlfn.IFNA(VLOOKUP($A51,TRANSPOSE(#REF!),NE$2+2,FALSE),0)</f>
        <v>#REF!</v>
      </c>
      <c r="NF51" t="e" cm="1">
        <f t="array" ref="NF51">_xlfn.IFNA(VLOOKUP($A51,TRANSPOSE(#REF!),NF$2+2,FALSE),0)</f>
        <v>#REF!</v>
      </c>
      <c r="NG51" t="e" cm="1">
        <f t="array" ref="NG51">_xlfn.IFNA(VLOOKUP($A51,TRANSPOSE(#REF!),NG$2+2,FALSE),0)</f>
        <v>#REF!</v>
      </c>
      <c r="NH51" t="e" cm="1">
        <f t="array" ref="NH51">_xlfn.IFNA(VLOOKUP($A51,TRANSPOSE(#REF!),NH$2+2,FALSE),0)</f>
        <v>#REF!</v>
      </c>
      <c r="NI51" t="e" cm="1">
        <f t="array" ref="NI51">_xlfn.IFNA(VLOOKUP($A51,TRANSPOSE(#REF!),NI$2+2,FALSE),0)</f>
        <v>#REF!</v>
      </c>
      <c r="NJ51" t="e" cm="1">
        <f t="array" ref="NJ51">_xlfn.IFNA(VLOOKUP($A51,TRANSPOSE(#REF!),NJ$2+2,FALSE),0)</f>
        <v>#REF!</v>
      </c>
      <c r="NL51" t="e">
        <f t="shared" si="0"/>
        <v>#REF!</v>
      </c>
      <c r="NM51" t="e">
        <f t="shared" si="1"/>
        <v>#REF!</v>
      </c>
    </row>
    <row r="52" spans="1:377" x14ac:dyDescent="0.3">
      <c r="A52" t="str">
        <v>PDE02_17</v>
      </c>
      <c r="B52" t="str">
        <v>Elektriciteit</v>
      </c>
      <c r="C52" t="str">
        <v>Conversion</v>
      </c>
      <c r="D52" t="str">
        <v>Power DE</v>
      </c>
      <c r="E52" t="str">
        <v>Generation</v>
      </c>
      <c r="F52" t="str">
        <v>Electricity DE</v>
      </c>
      <c r="G52" t="str">
        <v>Electricity from Onshore wind - Power DE</v>
      </c>
      <c r="H52" t="str">
        <v>[GW]</v>
      </c>
      <c r="I52">
        <f>_xlfn.IFNA(VLOOKUP(A52,'[1]PASTE Cap_Investment'!A:B,2,FALSE),0)</f>
        <v>126.5258029</v>
      </c>
      <c r="J52" t="e" cm="1">
        <f t="array" ref="J52">_xlfn.IFNA(VLOOKUP($A52,TRANSPOSE(#REF!),J$2+2,FALSE),0)</f>
        <v>#REF!</v>
      </c>
      <c r="K52" t="e" cm="1">
        <f t="array" ref="K52">_xlfn.IFNA(VLOOKUP($A52,TRANSPOSE(#REF!),K$2+2,FALSE),0)</f>
        <v>#REF!</v>
      </c>
      <c r="L52" t="e" cm="1">
        <f t="array" ref="L52">_xlfn.IFNA(VLOOKUP($A52,TRANSPOSE(#REF!),L$2+2,FALSE),0)</f>
        <v>#REF!</v>
      </c>
      <c r="M52" t="e" cm="1">
        <f t="array" ref="M52">_xlfn.IFNA(VLOOKUP($A52,TRANSPOSE(#REF!),M$2+2,FALSE),0)</f>
        <v>#REF!</v>
      </c>
      <c r="N52" t="e" cm="1">
        <f t="array" ref="N52">_xlfn.IFNA(VLOOKUP($A52,TRANSPOSE(#REF!),N$2+2,FALSE),0)</f>
        <v>#REF!</v>
      </c>
      <c r="O52" t="e" cm="1">
        <f t="array" ref="O52">_xlfn.IFNA(VLOOKUP($A52,TRANSPOSE(#REF!),O$2+2,FALSE),0)</f>
        <v>#REF!</v>
      </c>
      <c r="P52" t="e" cm="1">
        <f t="array" ref="P52">_xlfn.IFNA(VLOOKUP($A52,TRANSPOSE(#REF!),P$2+2,FALSE),0)</f>
        <v>#REF!</v>
      </c>
      <c r="Q52" t="e" cm="1">
        <f t="array" ref="Q52">_xlfn.IFNA(VLOOKUP($A52,TRANSPOSE(#REF!),Q$2+2,FALSE),0)</f>
        <v>#REF!</v>
      </c>
      <c r="R52" t="e" cm="1">
        <f t="array" ref="R52">_xlfn.IFNA(VLOOKUP($A52,TRANSPOSE(#REF!),R$2+2,FALSE),0)</f>
        <v>#REF!</v>
      </c>
      <c r="S52" t="e" cm="1">
        <f t="array" ref="S52">_xlfn.IFNA(VLOOKUP($A52,TRANSPOSE(#REF!),S$2+2,FALSE),0)</f>
        <v>#REF!</v>
      </c>
      <c r="T52" t="e" cm="1">
        <f t="array" ref="T52">_xlfn.IFNA(VLOOKUP($A52,TRANSPOSE(#REF!),T$2+2,FALSE),0)</f>
        <v>#REF!</v>
      </c>
      <c r="U52" t="e" cm="1">
        <f t="array" ref="U52">_xlfn.IFNA(VLOOKUP($A52,TRANSPOSE(#REF!),U$2+2,FALSE),0)</f>
        <v>#REF!</v>
      </c>
      <c r="V52" t="e" cm="1">
        <f t="array" ref="V52">_xlfn.IFNA(VLOOKUP($A52,TRANSPOSE(#REF!),V$2+2,FALSE),0)</f>
        <v>#REF!</v>
      </c>
      <c r="W52" t="e" cm="1">
        <f t="array" ref="W52">_xlfn.IFNA(VLOOKUP($A52,TRANSPOSE(#REF!),W$2+2,FALSE),0)</f>
        <v>#REF!</v>
      </c>
      <c r="X52" t="e" cm="1">
        <f t="array" ref="X52">_xlfn.IFNA(VLOOKUP($A52,TRANSPOSE(#REF!),X$2+2,FALSE),0)</f>
        <v>#REF!</v>
      </c>
      <c r="Y52" t="e" cm="1">
        <f t="array" ref="Y52">_xlfn.IFNA(VLOOKUP($A52,TRANSPOSE(#REF!),Y$2+2,FALSE),0)</f>
        <v>#REF!</v>
      </c>
      <c r="Z52" t="e" cm="1">
        <f t="array" ref="Z52">_xlfn.IFNA(VLOOKUP($A52,TRANSPOSE(#REF!),Z$2+2,FALSE),0)</f>
        <v>#REF!</v>
      </c>
      <c r="AA52" t="e" cm="1">
        <f t="array" ref="AA52">_xlfn.IFNA(VLOOKUP($A52,TRANSPOSE(#REF!),AA$2+2,FALSE),0)</f>
        <v>#REF!</v>
      </c>
      <c r="AB52" t="e" cm="1">
        <f t="array" ref="AB52">_xlfn.IFNA(VLOOKUP($A52,TRANSPOSE(#REF!),AB$2+2,FALSE),0)</f>
        <v>#REF!</v>
      </c>
      <c r="AC52" t="e" cm="1">
        <f t="array" ref="AC52">_xlfn.IFNA(VLOOKUP($A52,TRANSPOSE(#REF!),AC$2+2,FALSE),0)</f>
        <v>#REF!</v>
      </c>
      <c r="AD52" t="e" cm="1">
        <f t="array" ref="AD52">_xlfn.IFNA(VLOOKUP($A52,TRANSPOSE(#REF!),AD$2+2,FALSE),0)</f>
        <v>#REF!</v>
      </c>
      <c r="AE52" t="e" cm="1">
        <f t="array" ref="AE52">_xlfn.IFNA(VLOOKUP($A52,TRANSPOSE(#REF!),AE$2+2,FALSE),0)</f>
        <v>#REF!</v>
      </c>
      <c r="AF52" t="e" cm="1">
        <f t="array" ref="AF52">_xlfn.IFNA(VLOOKUP($A52,TRANSPOSE(#REF!),AF$2+2,FALSE),0)</f>
        <v>#REF!</v>
      </c>
      <c r="AG52" t="e" cm="1">
        <f t="array" ref="AG52">_xlfn.IFNA(VLOOKUP($A52,TRANSPOSE(#REF!),AG$2+2,FALSE),0)</f>
        <v>#REF!</v>
      </c>
      <c r="AH52" t="e" cm="1">
        <f t="array" ref="AH52">_xlfn.IFNA(VLOOKUP($A52,TRANSPOSE(#REF!),AH$2+2,FALSE),0)</f>
        <v>#REF!</v>
      </c>
      <c r="AI52" t="e" cm="1">
        <f t="array" ref="AI52">_xlfn.IFNA(VLOOKUP($A52,TRANSPOSE(#REF!),AI$2+2,FALSE),0)</f>
        <v>#REF!</v>
      </c>
      <c r="AJ52" t="e" cm="1">
        <f t="array" ref="AJ52">_xlfn.IFNA(VLOOKUP($A52,TRANSPOSE(#REF!),AJ$2+2,FALSE),0)</f>
        <v>#REF!</v>
      </c>
      <c r="AK52" t="e" cm="1">
        <f t="array" ref="AK52">_xlfn.IFNA(VLOOKUP($A52,TRANSPOSE(#REF!),AK$2+2,FALSE),0)</f>
        <v>#REF!</v>
      </c>
      <c r="AL52" t="e" cm="1">
        <f t="array" ref="AL52">_xlfn.IFNA(VLOOKUP($A52,TRANSPOSE(#REF!),AL$2+2,FALSE),0)</f>
        <v>#REF!</v>
      </c>
      <c r="AM52" t="e" cm="1">
        <f t="array" ref="AM52">_xlfn.IFNA(VLOOKUP($A52,TRANSPOSE(#REF!),AM$2+2,FALSE),0)</f>
        <v>#REF!</v>
      </c>
      <c r="AN52" t="e" cm="1">
        <f t="array" ref="AN52">_xlfn.IFNA(VLOOKUP($A52,TRANSPOSE(#REF!),AN$2+2,FALSE),0)</f>
        <v>#REF!</v>
      </c>
      <c r="AO52" t="e" cm="1">
        <f t="array" ref="AO52">_xlfn.IFNA(VLOOKUP($A52,TRANSPOSE(#REF!),AO$2+2,FALSE),0)</f>
        <v>#REF!</v>
      </c>
      <c r="AP52" t="e" cm="1">
        <f t="array" ref="AP52">_xlfn.IFNA(VLOOKUP($A52,TRANSPOSE(#REF!),AP$2+2,FALSE),0)</f>
        <v>#REF!</v>
      </c>
      <c r="AQ52" t="e" cm="1">
        <f t="array" ref="AQ52">_xlfn.IFNA(VLOOKUP($A52,TRANSPOSE(#REF!),AQ$2+2,FALSE),0)</f>
        <v>#REF!</v>
      </c>
      <c r="AR52" t="e" cm="1">
        <f t="array" ref="AR52">_xlfn.IFNA(VLOOKUP($A52,TRANSPOSE(#REF!),AR$2+2,FALSE),0)</f>
        <v>#REF!</v>
      </c>
      <c r="AS52" t="e" cm="1">
        <f t="array" ref="AS52">_xlfn.IFNA(VLOOKUP($A52,TRANSPOSE(#REF!),AS$2+2,FALSE),0)</f>
        <v>#REF!</v>
      </c>
      <c r="AT52" t="e" cm="1">
        <f t="array" ref="AT52">_xlfn.IFNA(VLOOKUP($A52,TRANSPOSE(#REF!),AT$2+2,FALSE),0)</f>
        <v>#REF!</v>
      </c>
      <c r="AU52" t="e" cm="1">
        <f t="array" ref="AU52">_xlfn.IFNA(VLOOKUP($A52,TRANSPOSE(#REF!),AU$2+2,FALSE),0)</f>
        <v>#REF!</v>
      </c>
      <c r="AV52" t="e" cm="1">
        <f t="array" ref="AV52">_xlfn.IFNA(VLOOKUP($A52,TRANSPOSE(#REF!),AV$2+2,FALSE),0)</f>
        <v>#REF!</v>
      </c>
      <c r="AW52" t="e" cm="1">
        <f t="array" ref="AW52">_xlfn.IFNA(VLOOKUP($A52,TRANSPOSE(#REF!),AW$2+2,FALSE),0)</f>
        <v>#REF!</v>
      </c>
      <c r="AX52" t="e" cm="1">
        <f t="array" ref="AX52">_xlfn.IFNA(VLOOKUP($A52,TRANSPOSE(#REF!),AX$2+2,FALSE),0)</f>
        <v>#REF!</v>
      </c>
      <c r="AY52" t="e" cm="1">
        <f t="array" ref="AY52">_xlfn.IFNA(VLOOKUP($A52,TRANSPOSE(#REF!),AY$2+2,FALSE),0)</f>
        <v>#REF!</v>
      </c>
      <c r="AZ52" t="e" cm="1">
        <f t="array" ref="AZ52">_xlfn.IFNA(VLOOKUP($A52,TRANSPOSE(#REF!),AZ$2+2,FALSE),0)</f>
        <v>#REF!</v>
      </c>
      <c r="BA52" t="e" cm="1">
        <f t="array" ref="BA52">_xlfn.IFNA(VLOOKUP($A52,TRANSPOSE(#REF!),BA$2+2,FALSE),0)</f>
        <v>#REF!</v>
      </c>
      <c r="BB52" t="e" cm="1">
        <f t="array" ref="BB52">_xlfn.IFNA(VLOOKUP($A52,TRANSPOSE(#REF!),BB$2+2,FALSE),0)</f>
        <v>#REF!</v>
      </c>
      <c r="BC52" t="e" cm="1">
        <f t="array" ref="BC52">_xlfn.IFNA(VLOOKUP($A52,TRANSPOSE(#REF!),BC$2+2,FALSE),0)</f>
        <v>#REF!</v>
      </c>
      <c r="BD52" t="e" cm="1">
        <f t="array" ref="BD52">_xlfn.IFNA(VLOOKUP($A52,TRANSPOSE(#REF!),BD$2+2,FALSE),0)</f>
        <v>#REF!</v>
      </c>
      <c r="BE52" t="e" cm="1">
        <f t="array" ref="BE52">_xlfn.IFNA(VLOOKUP($A52,TRANSPOSE(#REF!),BE$2+2,FALSE),0)</f>
        <v>#REF!</v>
      </c>
      <c r="BF52" t="e" cm="1">
        <f t="array" ref="BF52">_xlfn.IFNA(VLOOKUP($A52,TRANSPOSE(#REF!),BF$2+2,FALSE),0)</f>
        <v>#REF!</v>
      </c>
      <c r="BG52" t="e" cm="1">
        <f t="array" ref="BG52">_xlfn.IFNA(VLOOKUP($A52,TRANSPOSE(#REF!),BG$2+2,FALSE),0)</f>
        <v>#REF!</v>
      </c>
      <c r="BH52" t="e" cm="1">
        <f t="array" ref="BH52">_xlfn.IFNA(VLOOKUP($A52,TRANSPOSE(#REF!),BH$2+2,FALSE),0)</f>
        <v>#REF!</v>
      </c>
      <c r="BI52" t="e" cm="1">
        <f t="array" ref="BI52">_xlfn.IFNA(VLOOKUP($A52,TRANSPOSE(#REF!),BI$2+2,FALSE),0)</f>
        <v>#REF!</v>
      </c>
      <c r="BJ52" t="e" cm="1">
        <f t="array" ref="BJ52">_xlfn.IFNA(VLOOKUP($A52,TRANSPOSE(#REF!),BJ$2+2,FALSE),0)</f>
        <v>#REF!</v>
      </c>
      <c r="BK52" t="e" cm="1">
        <f t="array" ref="BK52">_xlfn.IFNA(VLOOKUP($A52,TRANSPOSE(#REF!),BK$2+2,FALSE),0)</f>
        <v>#REF!</v>
      </c>
      <c r="BL52" t="e" cm="1">
        <f t="array" ref="BL52">_xlfn.IFNA(VLOOKUP($A52,TRANSPOSE(#REF!),BL$2+2,FALSE),0)</f>
        <v>#REF!</v>
      </c>
      <c r="BM52" t="e" cm="1">
        <f t="array" ref="BM52">_xlfn.IFNA(VLOOKUP($A52,TRANSPOSE(#REF!),BM$2+2,FALSE),0)</f>
        <v>#REF!</v>
      </c>
      <c r="BN52" t="e" cm="1">
        <f t="array" ref="BN52">_xlfn.IFNA(VLOOKUP($A52,TRANSPOSE(#REF!),BN$2+2,FALSE),0)</f>
        <v>#REF!</v>
      </c>
      <c r="BO52" t="e" cm="1">
        <f t="array" ref="BO52">_xlfn.IFNA(VLOOKUP($A52,TRANSPOSE(#REF!),BO$2+2,FALSE),0)</f>
        <v>#REF!</v>
      </c>
      <c r="BP52" t="e" cm="1">
        <f t="array" ref="BP52">_xlfn.IFNA(VLOOKUP($A52,TRANSPOSE(#REF!),BP$2+2,FALSE),0)</f>
        <v>#REF!</v>
      </c>
      <c r="BQ52" t="e" cm="1">
        <f t="array" ref="BQ52">_xlfn.IFNA(VLOOKUP($A52,TRANSPOSE(#REF!),BQ$2+2,FALSE),0)</f>
        <v>#REF!</v>
      </c>
      <c r="BR52" t="e" cm="1">
        <f t="array" ref="BR52">_xlfn.IFNA(VLOOKUP($A52,TRANSPOSE(#REF!),BR$2+2,FALSE),0)</f>
        <v>#REF!</v>
      </c>
      <c r="BS52" t="e" cm="1">
        <f t="array" ref="BS52">_xlfn.IFNA(VLOOKUP($A52,TRANSPOSE(#REF!),BS$2+2,FALSE),0)</f>
        <v>#REF!</v>
      </c>
      <c r="BT52" t="e" cm="1">
        <f t="array" ref="BT52">_xlfn.IFNA(VLOOKUP($A52,TRANSPOSE(#REF!),BT$2+2,FALSE),0)</f>
        <v>#REF!</v>
      </c>
      <c r="BU52" t="e" cm="1">
        <f t="array" ref="BU52">_xlfn.IFNA(VLOOKUP($A52,TRANSPOSE(#REF!),BU$2+2,FALSE),0)</f>
        <v>#REF!</v>
      </c>
      <c r="BV52" t="e" cm="1">
        <f t="array" ref="BV52">_xlfn.IFNA(VLOOKUP($A52,TRANSPOSE(#REF!),BV$2+2,FALSE),0)</f>
        <v>#REF!</v>
      </c>
      <c r="BW52" t="e" cm="1">
        <f t="array" ref="BW52">_xlfn.IFNA(VLOOKUP($A52,TRANSPOSE(#REF!),BW$2+2,FALSE),0)</f>
        <v>#REF!</v>
      </c>
      <c r="BX52" t="e" cm="1">
        <f t="array" ref="BX52">_xlfn.IFNA(VLOOKUP($A52,TRANSPOSE(#REF!),BX$2+2,FALSE),0)</f>
        <v>#REF!</v>
      </c>
      <c r="BY52" t="e" cm="1">
        <f t="array" ref="BY52">_xlfn.IFNA(VLOOKUP($A52,TRANSPOSE(#REF!),BY$2+2,FALSE),0)</f>
        <v>#REF!</v>
      </c>
      <c r="BZ52" t="e" cm="1">
        <f t="array" ref="BZ52">_xlfn.IFNA(VLOOKUP($A52,TRANSPOSE(#REF!),BZ$2+2,FALSE),0)</f>
        <v>#REF!</v>
      </c>
      <c r="CA52" t="e" cm="1">
        <f t="array" ref="CA52">_xlfn.IFNA(VLOOKUP($A52,TRANSPOSE(#REF!),CA$2+2,FALSE),0)</f>
        <v>#REF!</v>
      </c>
      <c r="CB52" t="e" cm="1">
        <f t="array" ref="CB52">_xlfn.IFNA(VLOOKUP($A52,TRANSPOSE(#REF!),CB$2+2,FALSE),0)</f>
        <v>#REF!</v>
      </c>
      <c r="CC52" t="e" cm="1">
        <f t="array" ref="CC52">_xlfn.IFNA(VLOOKUP($A52,TRANSPOSE(#REF!),CC$2+2,FALSE),0)</f>
        <v>#REF!</v>
      </c>
      <c r="CD52" t="e" cm="1">
        <f t="array" ref="CD52">_xlfn.IFNA(VLOOKUP($A52,TRANSPOSE(#REF!),CD$2+2,FALSE),0)</f>
        <v>#REF!</v>
      </c>
      <c r="CE52" t="e" cm="1">
        <f t="array" ref="CE52">_xlfn.IFNA(VLOOKUP($A52,TRANSPOSE(#REF!),CE$2+2,FALSE),0)</f>
        <v>#REF!</v>
      </c>
      <c r="CF52" t="e" cm="1">
        <f t="array" ref="CF52">_xlfn.IFNA(VLOOKUP($A52,TRANSPOSE(#REF!),CF$2+2,FALSE),0)</f>
        <v>#REF!</v>
      </c>
      <c r="CG52" t="e" cm="1">
        <f t="array" ref="CG52">_xlfn.IFNA(VLOOKUP($A52,TRANSPOSE(#REF!),CG$2+2,FALSE),0)</f>
        <v>#REF!</v>
      </c>
      <c r="CH52" t="e" cm="1">
        <f t="array" ref="CH52">_xlfn.IFNA(VLOOKUP($A52,TRANSPOSE(#REF!),CH$2+2,FALSE),0)</f>
        <v>#REF!</v>
      </c>
      <c r="CI52" t="e" cm="1">
        <f t="array" ref="CI52">_xlfn.IFNA(VLOOKUP($A52,TRANSPOSE(#REF!),CI$2+2,FALSE),0)</f>
        <v>#REF!</v>
      </c>
      <c r="CJ52" t="e" cm="1">
        <f t="array" ref="CJ52">_xlfn.IFNA(VLOOKUP($A52,TRANSPOSE(#REF!),CJ$2+2,FALSE),0)</f>
        <v>#REF!</v>
      </c>
      <c r="CK52" t="e" cm="1">
        <f t="array" ref="CK52">_xlfn.IFNA(VLOOKUP($A52,TRANSPOSE(#REF!),CK$2+2,FALSE),0)</f>
        <v>#REF!</v>
      </c>
      <c r="CL52" t="e" cm="1">
        <f t="array" ref="CL52">_xlfn.IFNA(VLOOKUP($A52,TRANSPOSE(#REF!),CL$2+2,FALSE),0)</f>
        <v>#REF!</v>
      </c>
      <c r="CM52" t="e" cm="1">
        <f t="array" ref="CM52">_xlfn.IFNA(VLOOKUP($A52,TRANSPOSE(#REF!),CM$2+2,FALSE),0)</f>
        <v>#REF!</v>
      </c>
      <c r="CN52" t="e" cm="1">
        <f t="array" ref="CN52">_xlfn.IFNA(VLOOKUP($A52,TRANSPOSE(#REF!),CN$2+2,FALSE),0)</f>
        <v>#REF!</v>
      </c>
      <c r="CO52" t="e" cm="1">
        <f t="array" ref="CO52">_xlfn.IFNA(VLOOKUP($A52,TRANSPOSE(#REF!),CO$2+2,FALSE),0)</f>
        <v>#REF!</v>
      </c>
      <c r="CP52" t="e" cm="1">
        <f t="array" ref="CP52">_xlfn.IFNA(VLOOKUP($A52,TRANSPOSE(#REF!),CP$2+2,FALSE),0)</f>
        <v>#REF!</v>
      </c>
      <c r="CQ52" t="e" cm="1">
        <f t="array" ref="CQ52">_xlfn.IFNA(VLOOKUP($A52,TRANSPOSE(#REF!),CQ$2+2,FALSE),0)</f>
        <v>#REF!</v>
      </c>
      <c r="CR52" t="e" cm="1">
        <f t="array" ref="CR52">_xlfn.IFNA(VLOOKUP($A52,TRANSPOSE(#REF!),CR$2+2,FALSE),0)</f>
        <v>#REF!</v>
      </c>
      <c r="CS52" t="e" cm="1">
        <f t="array" ref="CS52">_xlfn.IFNA(VLOOKUP($A52,TRANSPOSE(#REF!),CS$2+2,FALSE),0)</f>
        <v>#REF!</v>
      </c>
      <c r="CT52" t="e" cm="1">
        <f t="array" ref="CT52">_xlfn.IFNA(VLOOKUP($A52,TRANSPOSE(#REF!),CT$2+2,FALSE),0)</f>
        <v>#REF!</v>
      </c>
      <c r="CU52" t="e" cm="1">
        <f t="array" ref="CU52">_xlfn.IFNA(VLOOKUP($A52,TRANSPOSE(#REF!),CU$2+2,FALSE),0)</f>
        <v>#REF!</v>
      </c>
      <c r="CV52" t="e" cm="1">
        <f t="array" ref="CV52">_xlfn.IFNA(VLOOKUP($A52,TRANSPOSE(#REF!),CV$2+2,FALSE),0)</f>
        <v>#REF!</v>
      </c>
      <c r="CW52" t="e" cm="1">
        <f t="array" ref="CW52">_xlfn.IFNA(VLOOKUP($A52,TRANSPOSE(#REF!),CW$2+2,FALSE),0)</f>
        <v>#REF!</v>
      </c>
      <c r="CX52" t="e" cm="1">
        <f t="array" ref="CX52">_xlfn.IFNA(VLOOKUP($A52,TRANSPOSE(#REF!),CX$2+2,FALSE),0)</f>
        <v>#REF!</v>
      </c>
      <c r="CY52" t="e" cm="1">
        <f t="array" ref="CY52">_xlfn.IFNA(VLOOKUP($A52,TRANSPOSE(#REF!),CY$2+2,FALSE),0)</f>
        <v>#REF!</v>
      </c>
      <c r="CZ52" t="e" cm="1">
        <f t="array" ref="CZ52">_xlfn.IFNA(VLOOKUP($A52,TRANSPOSE(#REF!),CZ$2+2,FALSE),0)</f>
        <v>#REF!</v>
      </c>
      <c r="DA52" t="e" cm="1">
        <f t="array" ref="DA52">_xlfn.IFNA(VLOOKUP($A52,TRANSPOSE(#REF!),DA$2+2,FALSE),0)</f>
        <v>#REF!</v>
      </c>
      <c r="DB52" t="e" cm="1">
        <f t="array" ref="DB52">_xlfn.IFNA(VLOOKUP($A52,TRANSPOSE(#REF!),DB$2+2,FALSE),0)</f>
        <v>#REF!</v>
      </c>
      <c r="DC52" t="e" cm="1">
        <f t="array" ref="DC52">_xlfn.IFNA(VLOOKUP($A52,TRANSPOSE(#REF!),DC$2+2,FALSE),0)</f>
        <v>#REF!</v>
      </c>
      <c r="DD52" t="e" cm="1">
        <f t="array" ref="DD52">_xlfn.IFNA(VLOOKUP($A52,TRANSPOSE(#REF!),DD$2+2,FALSE),0)</f>
        <v>#REF!</v>
      </c>
      <c r="DE52" t="e" cm="1">
        <f t="array" ref="DE52">_xlfn.IFNA(VLOOKUP($A52,TRANSPOSE(#REF!),DE$2+2,FALSE),0)</f>
        <v>#REF!</v>
      </c>
      <c r="DF52" t="e" cm="1">
        <f t="array" ref="DF52">_xlfn.IFNA(VLOOKUP($A52,TRANSPOSE(#REF!),DF$2+2,FALSE),0)</f>
        <v>#REF!</v>
      </c>
      <c r="DG52" t="e" cm="1">
        <f t="array" ref="DG52">_xlfn.IFNA(VLOOKUP($A52,TRANSPOSE(#REF!),DG$2+2,FALSE),0)</f>
        <v>#REF!</v>
      </c>
      <c r="DH52" t="e" cm="1">
        <f t="array" ref="DH52">_xlfn.IFNA(VLOOKUP($A52,TRANSPOSE(#REF!),DH$2+2,FALSE),0)</f>
        <v>#REF!</v>
      </c>
      <c r="DI52" t="e" cm="1">
        <f t="array" ref="DI52">_xlfn.IFNA(VLOOKUP($A52,TRANSPOSE(#REF!),DI$2+2,FALSE),0)</f>
        <v>#REF!</v>
      </c>
      <c r="DJ52" t="e" cm="1">
        <f t="array" ref="DJ52">_xlfn.IFNA(VLOOKUP($A52,TRANSPOSE(#REF!),DJ$2+2,FALSE),0)</f>
        <v>#REF!</v>
      </c>
      <c r="DK52" t="e" cm="1">
        <f t="array" ref="DK52">_xlfn.IFNA(VLOOKUP($A52,TRANSPOSE(#REF!),DK$2+2,FALSE),0)</f>
        <v>#REF!</v>
      </c>
      <c r="DL52" t="e" cm="1">
        <f t="array" ref="DL52">_xlfn.IFNA(VLOOKUP($A52,TRANSPOSE(#REF!),DL$2+2,FALSE),0)</f>
        <v>#REF!</v>
      </c>
      <c r="DM52" t="e" cm="1">
        <f t="array" ref="DM52">_xlfn.IFNA(VLOOKUP($A52,TRANSPOSE(#REF!),DM$2+2,FALSE),0)</f>
        <v>#REF!</v>
      </c>
      <c r="DN52" t="e" cm="1">
        <f t="array" ref="DN52">_xlfn.IFNA(VLOOKUP($A52,TRANSPOSE(#REF!),DN$2+2,FALSE),0)</f>
        <v>#REF!</v>
      </c>
      <c r="DO52" t="e" cm="1">
        <f t="array" ref="DO52">_xlfn.IFNA(VLOOKUP($A52,TRANSPOSE(#REF!),DO$2+2,FALSE),0)</f>
        <v>#REF!</v>
      </c>
      <c r="DP52" t="e" cm="1">
        <f t="array" ref="DP52">_xlfn.IFNA(VLOOKUP($A52,TRANSPOSE(#REF!),DP$2+2,FALSE),0)</f>
        <v>#REF!</v>
      </c>
      <c r="DQ52" t="e" cm="1">
        <f t="array" ref="DQ52">_xlfn.IFNA(VLOOKUP($A52,TRANSPOSE(#REF!),DQ$2+2,FALSE),0)</f>
        <v>#REF!</v>
      </c>
      <c r="DR52" t="e" cm="1">
        <f t="array" ref="DR52">_xlfn.IFNA(VLOOKUP($A52,TRANSPOSE(#REF!),DR$2+2,FALSE),0)</f>
        <v>#REF!</v>
      </c>
      <c r="DS52" t="e" cm="1">
        <f t="array" ref="DS52">_xlfn.IFNA(VLOOKUP($A52,TRANSPOSE(#REF!),DS$2+2,FALSE),0)</f>
        <v>#REF!</v>
      </c>
      <c r="DT52" t="e" cm="1">
        <f t="array" ref="DT52">_xlfn.IFNA(VLOOKUP($A52,TRANSPOSE(#REF!),DT$2+2,FALSE),0)</f>
        <v>#REF!</v>
      </c>
      <c r="DU52" t="e" cm="1">
        <f t="array" ref="DU52">_xlfn.IFNA(VLOOKUP($A52,TRANSPOSE(#REF!),DU$2+2,FALSE),0)</f>
        <v>#REF!</v>
      </c>
      <c r="DV52" t="e" cm="1">
        <f t="array" ref="DV52">_xlfn.IFNA(VLOOKUP($A52,TRANSPOSE(#REF!),DV$2+2,FALSE),0)</f>
        <v>#REF!</v>
      </c>
      <c r="DW52" t="e" cm="1">
        <f t="array" ref="DW52">_xlfn.IFNA(VLOOKUP($A52,TRANSPOSE(#REF!),DW$2+2,FALSE),0)</f>
        <v>#REF!</v>
      </c>
      <c r="DX52" t="e" cm="1">
        <f t="array" ref="DX52">_xlfn.IFNA(VLOOKUP($A52,TRANSPOSE(#REF!),DX$2+2,FALSE),0)</f>
        <v>#REF!</v>
      </c>
      <c r="DY52" t="e" cm="1">
        <f t="array" ref="DY52">_xlfn.IFNA(VLOOKUP($A52,TRANSPOSE(#REF!),DY$2+2,FALSE),0)</f>
        <v>#REF!</v>
      </c>
      <c r="DZ52" t="e" cm="1">
        <f t="array" ref="DZ52">_xlfn.IFNA(VLOOKUP($A52,TRANSPOSE(#REF!),DZ$2+2,FALSE),0)</f>
        <v>#REF!</v>
      </c>
      <c r="EA52" t="e" cm="1">
        <f t="array" ref="EA52">_xlfn.IFNA(VLOOKUP($A52,TRANSPOSE(#REF!),EA$2+2,FALSE),0)</f>
        <v>#REF!</v>
      </c>
      <c r="EB52" t="e" cm="1">
        <f t="array" ref="EB52">_xlfn.IFNA(VLOOKUP($A52,TRANSPOSE(#REF!),EB$2+2,FALSE),0)</f>
        <v>#REF!</v>
      </c>
      <c r="EC52" t="e" cm="1">
        <f t="array" ref="EC52">_xlfn.IFNA(VLOOKUP($A52,TRANSPOSE(#REF!),EC$2+2,FALSE),0)</f>
        <v>#REF!</v>
      </c>
      <c r="ED52" t="e" cm="1">
        <f t="array" ref="ED52">_xlfn.IFNA(VLOOKUP($A52,TRANSPOSE(#REF!),ED$2+2,FALSE),0)</f>
        <v>#REF!</v>
      </c>
      <c r="EE52" t="e" cm="1">
        <f t="array" ref="EE52">_xlfn.IFNA(VLOOKUP($A52,TRANSPOSE(#REF!),EE$2+2,FALSE),0)</f>
        <v>#REF!</v>
      </c>
      <c r="EF52" t="e" cm="1">
        <f t="array" ref="EF52">_xlfn.IFNA(VLOOKUP($A52,TRANSPOSE(#REF!),EF$2+2,FALSE),0)</f>
        <v>#REF!</v>
      </c>
      <c r="EG52" t="e" cm="1">
        <f t="array" ref="EG52">_xlfn.IFNA(VLOOKUP($A52,TRANSPOSE(#REF!),EG$2+2,FALSE),0)</f>
        <v>#REF!</v>
      </c>
      <c r="EH52" t="e" cm="1">
        <f t="array" ref="EH52">_xlfn.IFNA(VLOOKUP($A52,TRANSPOSE(#REF!),EH$2+2,FALSE),0)</f>
        <v>#REF!</v>
      </c>
      <c r="EI52" t="e" cm="1">
        <f t="array" ref="EI52">_xlfn.IFNA(VLOOKUP($A52,TRANSPOSE(#REF!),EI$2+2,FALSE),0)</f>
        <v>#REF!</v>
      </c>
      <c r="EJ52" t="e" cm="1">
        <f t="array" ref="EJ52">_xlfn.IFNA(VLOOKUP($A52,TRANSPOSE(#REF!),EJ$2+2,FALSE),0)</f>
        <v>#REF!</v>
      </c>
      <c r="EK52" t="e" cm="1">
        <f t="array" ref="EK52">_xlfn.IFNA(VLOOKUP($A52,TRANSPOSE(#REF!),EK$2+2,FALSE),0)</f>
        <v>#REF!</v>
      </c>
      <c r="EL52" t="e" cm="1">
        <f t="array" ref="EL52">_xlfn.IFNA(VLOOKUP($A52,TRANSPOSE(#REF!),EL$2+2,FALSE),0)</f>
        <v>#REF!</v>
      </c>
      <c r="EM52" t="e" cm="1">
        <f t="array" ref="EM52">_xlfn.IFNA(VLOOKUP($A52,TRANSPOSE(#REF!),EM$2+2,FALSE),0)</f>
        <v>#REF!</v>
      </c>
      <c r="EN52" t="e" cm="1">
        <f t="array" ref="EN52">_xlfn.IFNA(VLOOKUP($A52,TRANSPOSE(#REF!),EN$2+2,FALSE),0)</f>
        <v>#REF!</v>
      </c>
      <c r="EO52" t="e" cm="1">
        <f t="array" ref="EO52">_xlfn.IFNA(VLOOKUP($A52,TRANSPOSE(#REF!),EO$2+2,FALSE),0)</f>
        <v>#REF!</v>
      </c>
      <c r="EP52" t="e" cm="1">
        <f t="array" ref="EP52">_xlfn.IFNA(VLOOKUP($A52,TRANSPOSE(#REF!),EP$2+2,FALSE),0)</f>
        <v>#REF!</v>
      </c>
      <c r="EQ52" t="e" cm="1">
        <f t="array" ref="EQ52">_xlfn.IFNA(VLOOKUP($A52,TRANSPOSE(#REF!),EQ$2+2,FALSE),0)</f>
        <v>#REF!</v>
      </c>
      <c r="ER52" t="e" cm="1">
        <f t="array" ref="ER52">_xlfn.IFNA(VLOOKUP($A52,TRANSPOSE(#REF!),ER$2+2,FALSE),0)</f>
        <v>#REF!</v>
      </c>
      <c r="ES52" t="e" cm="1">
        <f t="array" ref="ES52">_xlfn.IFNA(VLOOKUP($A52,TRANSPOSE(#REF!),ES$2+2,FALSE),0)</f>
        <v>#REF!</v>
      </c>
      <c r="ET52" t="e" cm="1">
        <f t="array" ref="ET52">_xlfn.IFNA(VLOOKUP($A52,TRANSPOSE(#REF!),ET$2+2,FALSE),0)</f>
        <v>#REF!</v>
      </c>
      <c r="EU52" t="e" cm="1">
        <f t="array" ref="EU52">_xlfn.IFNA(VLOOKUP($A52,TRANSPOSE(#REF!),EU$2+2,FALSE),0)</f>
        <v>#REF!</v>
      </c>
      <c r="EV52" t="e" cm="1">
        <f t="array" ref="EV52">_xlfn.IFNA(VLOOKUP($A52,TRANSPOSE(#REF!),EV$2+2,FALSE),0)</f>
        <v>#REF!</v>
      </c>
      <c r="EW52" t="e" cm="1">
        <f t="array" ref="EW52">_xlfn.IFNA(VLOOKUP($A52,TRANSPOSE(#REF!),EW$2+2,FALSE),0)</f>
        <v>#REF!</v>
      </c>
      <c r="EX52" t="e" cm="1">
        <f t="array" ref="EX52">_xlfn.IFNA(VLOOKUP($A52,TRANSPOSE(#REF!),EX$2+2,FALSE),0)</f>
        <v>#REF!</v>
      </c>
      <c r="EY52" t="e" cm="1">
        <f t="array" ref="EY52">_xlfn.IFNA(VLOOKUP($A52,TRANSPOSE(#REF!),EY$2+2,FALSE),0)</f>
        <v>#REF!</v>
      </c>
      <c r="EZ52" t="e" cm="1">
        <f t="array" ref="EZ52">_xlfn.IFNA(VLOOKUP($A52,TRANSPOSE(#REF!),EZ$2+2,FALSE),0)</f>
        <v>#REF!</v>
      </c>
      <c r="FA52" t="e" cm="1">
        <f t="array" ref="FA52">_xlfn.IFNA(VLOOKUP($A52,TRANSPOSE(#REF!),FA$2+2,FALSE),0)</f>
        <v>#REF!</v>
      </c>
      <c r="FB52" t="e" cm="1">
        <f t="array" ref="FB52">_xlfn.IFNA(VLOOKUP($A52,TRANSPOSE(#REF!),FB$2+2,FALSE),0)</f>
        <v>#REF!</v>
      </c>
      <c r="FC52" t="e" cm="1">
        <f t="array" ref="FC52">_xlfn.IFNA(VLOOKUP($A52,TRANSPOSE(#REF!),FC$2+2,FALSE),0)</f>
        <v>#REF!</v>
      </c>
      <c r="FD52" t="e" cm="1">
        <f t="array" ref="FD52">_xlfn.IFNA(VLOOKUP($A52,TRANSPOSE(#REF!),FD$2+2,FALSE),0)</f>
        <v>#REF!</v>
      </c>
      <c r="FE52" t="e" cm="1">
        <f t="array" ref="FE52">_xlfn.IFNA(VLOOKUP($A52,TRANSPOSE(#REF!),FE$2+2,FALSE),0)</f>
        <v>#REF!</v>
      </c>
      <c r="FF52" t="e" cm="1">
        <f t="array" ref="FF52">_xlfn.IFNA(VLOOKUP($A52,TRANSPOSE(#REF!),FF$2+2,FALSE),0)</f>
        <v>#REF!</v>
      </c>
      <c r="FG52" t="e" cm="1">
        <f t="array" ref="FG52">_xlfn.IFNA(VLOOKUP($A52,TRANSPOSE(#REF!),FG$2+2,FALSE),0)</f>
        <v>#REF!</v>
      </c>
      <c r="FH52" t="e" cm="1">
        <f t="array" ref="FH52">_xlfn.IFNA(VLOOKUP($A52,TRANSPOSE(#REF!),FH$2+2,FALSE),0)</f>
        <v>#REF!</v>
      </c>
      <c r="FI52" t="e" cm="1">
        <f t="array" ref="FI52">_xlfn.IFNA(VLOOKUP($A52,TRANSPOSE(#REF!),FI$2+2,FALSE),0)</f>
        <v>#REF!</v>
      </c>
      <c r="FJ52" t="e" cm="1">
        <f t="array" ref="FJ52">_xlfn.IFNA(VLOOKUP($A52,TRANSPOSE(#REF!),FJ$2+2,FALSE),0)</f>
        <v>#REF!</v>
      </c>
      <c r="FK52" t="e" cm="1">
        <f t="array" ref="FK52">_xlfn.IFNA(VLOOKUP($A52,TRANSPOSE(#REF!),FK$2+2,FALSE),0)</f>
        <v>#REF!</v>
      </c>
      <c r="FL52" t="e" cm="1">
        <f t="array" ref="FL52">_xlfn.IFNA(VLOOKUP($A52,TRANSPOSE(#REF!),FL$2+2,FALSE),0)</f>
        <v>#REF!</v>
      </c>
      <c r="FM52" t="e" cm="1">
        <f t="array" ref="FM52">_xlfn.IFNA(VLOOKUP($A52,TRANSPOSE(#REF!),FM$2+2,FALSE),0)</f>
        <v>#REF!</v>
      </c>
      <c r="FN52" t="e" cm="1">
        <f t="array" ref="FN52">_xlfn.IFNA(VLOOKUP($A52,TRANSPOSE(#REF!),FN$2+2,FALSE),0)</f>
        <v>#REF!</v>
      </c>
      <c r="FO52" t="e" cm="1">
        <f t="array" ref="FO52">_xlfn.IFNA(VLOOKUP($A52,TRANSPOSE(#REF!),FO$2+2,FALSE),0)</f>
        <v>#REF!</v>
      </c>
      <c r="FP52" t="e" cm="1">
        <f t="array" ref="FP52">_xlfn.IFNA(VLOOKUP($A52,TRANSPOSE(#REF!),FP$2+2,FALSE),0)</f>
        <v>#REF!</v>
      </c>
      <c r="FQ52" t="e" cm="1">
        <f t="array" ref="FQ52">_xlfn.IFNA(VLOOKUP($A52,TRANSPOSE(#REF!),FQ$2+2,FALSE),0)</f>
        <v>#REF!</v>
      </c>
      <c r="FR52" t="e" cm="1">
        <f t="array" ref="FR52">_xlfn.IFNA(VLOOKUP($A52,TRANSPOSE(#REF!),FR$2+2,FALSE),0)</f>
        <v>#REF!</v>
      </c>
      <c r="FS52" t="e" cm="1">
        <f t="array" ref="FS52">_xlfn.IFNA(VLOOKUP($A52,TRANSPOSE(#REF!),FS$2+2,FALSE),0)</f>
        <v>#REF!</v>
      </c>
      <c r="FT52" t="e" cm="1">
        <f t="array" ref="FT52">_xlfn.IFNA(VLOOKUP($A52,TRANSPOSE(#REF!),FT$2+2,FALSE),0)</f>
        <v>#REF!</v>
      </c>
      <c r="FU52" t="e" cm="1">
        <f t="array" ref="FU52">_xlfn.IFNA(VLOOKUP($A52,TRANSPOSE(#REF!),FU$2+2,FALSE),0)</f>
        <v>#REF!</v>
      </c>
      <c r="FV52" t="e" cm="1">
        <f t="array" ref="FV52">_xlfn.IFNA(VLOOKUP($A52,TRANSPOSE(#REF!),FV$2+2,FALSE),0)</f>
        <v>#REF!</v>
      </c>
      <c r="FW52" t="e" cm="1">
        <f t="array" ref="FW52">_xlfn.IFNA(VLOOKUP($A52,TRANSPOSE(#REF!),FW$2+2,FALSE),0)</f>
        <v>#REF!</v>
      </c>
      <c r="FX52" t="e" cm="1">
        <f t="array" ref="FX52">_xlfn.IFNA(VLOOKUP($A52,TRANSPOSE(#REF!),FX$2+2,FALSE),0)</f>
        <v>#REF!</v>
      </c>
      <c r="FY52" t="e" cm="1">
        <f t="array" ref="FY52">_xlfn.IFNA(VLOOKUP($A52,TRANSPOSE(#REF!),FY$2+2,FALSE),0)</f>
        <v>#REF!</v>
      </c>
      <c r="FZ52" t="e" cm="1">
        <f t="array" ref="FZ52">_xlfn.IFNA(VLOOKUP($A52,TRANSPOSE(#REF!),FZ$2+2,FALSE),0)</f>
        <v>#REF!</v>
      </c>
      <c r="GA52" t="e" cm="1">
        <f t="array" ref="GA52">_xlfn.IFNA(VLOOKUP($A52,TRANSPOSE(#REF!),GA$2+2,FALSE),0)</f>
        <v>#REF!</v>
      </c>
      <c r="GB52" t="e" cm="1">
        <f t="array" ref="GB52">_xlfn.IFNA(VLOOKUP($A52,TRANSPOSE(#REF!),GB$2+2,FALSE),0)</f>
        <v>#REF!</v>
      </c>
      <c r="GC52" t="e" cm="1">
        <f t="array" ref="GC52">_xlfn.IFNA(VLOOKUP($A52,TRANSPOSE(#REF!),GC$2+2,FALSE),0)</f>
        <v>#REF!</v>
      </c>
      <c r="GD52" t="e" cm="1">
        <f t="array" ref="GD52">_xlfn.IFNA(VLOOKUP($A52,TRANSPOSE(#REF!),GD$2+2,FALSE),0)</f>
        <v>#REF!</v>
      </c>
      <c r="GE52" t="e" cm="1">
        <f t="array" ref="GE52">_xlfn.IFNA(VLOOKUP($A52,TRANSPOSE(#REF!),GE$2+2,FALSE),0)</f>
        <v>#REF!</v>
      </c>
      <c r="GF52" t="e" cm="1">
        <f t="array" ref="GF52">_xlfn.IFNA(VLOOKUP($A52,TRANSPOSE(#REF!),GF$2+2,FALSE),0)</f>
        <v>#REF!</v>
      </c>
      <c r="GG52" t="e" cm="1">
        <f t="array" ref="GG52">_xlfn.IFNA(VLOOKUP($A52,TRANSPOSE(#REF!),GG$2+2,FALSE),0)</f>
        <v>#REF!</v>
      </c>
      <c r="GH52" t="e" cm="1">
        <f t="array" ref="GH52">_xlfn.IFNA(VLOOKUP($A52,TRANSPOSE(#REF!),GH$2+2,FALSE),0)</f>
        <v>#REF!</v>
      </c>
      <c r="GI52" t="e" cm="1">
        <f t="array" ref="GI52">_xlfn.IFNA(VLOOKUP($A52,TRANSPOSE(#REF!),GI$2+2,FALSE),0)</f>
        <v>#REF!</v>
      </c>
      <c r="GJ52" t="e" cm="1">
        <f t="array" ref="GJ52">_xlfn.IFNA(VLOOKUP($A52,TRANSPOSE(#REF!),GJ$2+2,FALSE),0)</f>
        <v>#REF!</v>
      </c>
      <c r="GK52" t="e" cm="1">
        <f t="array" ref="GK52">_xlfn.IFNA(VLOOKUP($A52,TRANSPOSE(#REF!),GK$2+2,FALSE),0)</f>
        <v>#REF!</v>
      </c>
      <c r="GL52" t="e" cm="1">
        <f t="array" ref="GL52">_xlfn.IFNA(VLOOKUP($A52,TRANSPOSE(#REF!),GL$2+2,FALSE),0)</f>
        <v>#REF!</v>
      </c>
      <c r="GM52" t="e" cm="1">
        <f t="array" ref="GM52">_xlfn.IFNA(VLOOKUP($A52,TRANSPOSE(#REF!),GM$2+2,FALSE),0)</f>
        <v>#REF!</v>
      </c>
      <c r="GN52" t="e" cm="1">
        <f t="array" ref="GN52">_xlfn.IFNA(VLOOKUP($A52,TRANSPOSE(#REF!),GN$2+2,FALSE),0)</f>
        <v>#REF!</v>
      </c>
      <c r="GO52" t="e" cm="1">
        <f t="array" ref="GO52">_xlfn.IFNA(VLOOKUP($A52,TRANSPOSE(#REF!),GO$2+2,FALSE),0)</f>
        <v>#REF!</v>
      </c>
      <c r="GP52" t="e" cm="1">
        <f t="array" ref="GP52">_xlfn.IFNA(VLOOKUP($A52,TRANSPOSE(#REF!),GP$2+2,FALSE),0)</f>
        <v>#REF!</v>
      </c>
      <c r="GQ52" t="e" cm="1">
        <f t="array" ref="GQ52">_xlfn.IFNA(VLOOKUP($A52,TRANSPOSE(#REF!),GQ$2+2,FALSE),0)</f>
        <v>#REF!</v>
      </c>
      <c r="GR52" t="e" cm="1">
        <f t="array" ref="GR52">_xlfn.IFNA(VLOOKUP($A52,TRANSPOSE(#REF!),GR$2+2,FALSE),0)</f>
        <v>#REF!</v>
      </c>
      <c r="GS52" t="e" cm="1">
        <f t="array" ref="GS52">_xlfn.IFNA(VLOOKUP($A52,TRANSPOSE(#REF!),GS$2+2,FALSE),0)</f>
        <v>#REF!</v>
      </c>
      <c r="GT52" t="e" cm="1">
        <f t="array" ref="GT52">_xlfn.IFNA(VLOOKUP($A52,TRANSPOSE(#REF!),GT$2+2,FALSE),0)</f>
        <v>#REF!</v>
      </c>
      <c r="GU52" t="e" cm="1">
        <f t="array" ref="GU52">_xlfn.IFNA(VLOOKUP($A52,TRANSPOSE(#REF!),GU$2+2,FALSE),0)</f>
        <v>#REF!</v>
      </c>
      <c r="GV52" t="e" cm="1">
        <f t="array" ref="GV52">_xlfn.IFNA(VLOOKUP($A52,TRANSPOSE(#REF!),GV$2+2,FALSE),0)</f>
        <v>#REF!</v>
      </c>
      <c r="GW52" t="e" cm="1">
        <f t="array" ref="GW52">_xlfn.IFNA(VLOOKUP($A52,TRANSPOSE(#REF!),GW$2+2,FALSE),0)</f>
        <v>#REF!</v>
      </c>
      <c r="GX52" t="e" cm="1">
        <f t="array" ref="GX52">_xlfn.IFNA(VLOOKUP($A52,TRANSPOSE(#REF!),GX$2+2,FALSE),0)</f>
        <v>#REF!</v>
      </c>
      <c r="GY52" t="e" cm="1">
        <f t="array" ref="GY52">_xlfn.IFNA(VLOOKUP($A52,TRANSPOSE(#REF!),GY$2+2,FALSE),0)</f>
        <v>#REF!</v>
      </c>
      <c r="GZ52" t="e" cm="1">
        <f t="array" ref="GZ52">_xlfn.IFNA(VLOOKUP($A52,TRANSPOSE(#REF!),GZ$2+2,FALSE),0)</f>
        <v>#REF!</v>
      </c>
      <c r="HA52" t="e" cm="1">
        <f t="array" ref="HA52">_xlfn.IFNA(VLOOKUP($A52,TRANSPOSE(#REF!),HA$2+2,FALSE),0)</f>
        <v>#REF!</v>
      </c>
      <c r="HB52" t="e" cm="1">
        <f t="array" ref="HB52">_xlfn.IFNA(VLOOKUP($A52,TRANSPOSE(#REF!),HB$2+2,FALSE),0)</f>
        <v>#REF!</v>
      </c>
      <c r="HC52" t="e" cm="1">
        <f t="array" ref="HC52">_xlfn.IFNA(VLOOKUP($A52,TRANSPOSE(#REF!),HC$2+2,FALSE),0)</f>
        <v>#REF!</v>
      </c>
      <c r="HD52" t="e" cm="1">
        <f t="array" ref="HD52">_xlfn.IFNA(VLOOKUP($A52,TRANSPOSE(#REF!),HD$2+2,FALSE),0)</f>
        <v>#REF!</v>
      </c>
      <c r="HE52" t="e" cm="1">
        <f t="array" ref="HE52">_xlfn.IFNA(VLOOKUP($A52,TRANSPOSE(#REF!),HE$2+2,FALSE),0)</f>
        <v>#REF!</v>
      </c>
      <c r="HF52" t="e" cm="1">
        <f t="array" ref="HF52">_xlfn.IFNA(VLOOKUP($A52,TRANSPOSE(#REF!),HF$2+2,FALSE),0)</f>
        <v>#REF!</v>
      </c>
      <c r="HG52" t="e" cm="1">
        <f t="array" ref="HG52">_xlfn.IFNA(VLOOKUP($A52,TRANSPOSE(#REF!),HG$2+2,FALSE),0)</f>
        <v>#REF!</v>
      </c>
      <c r="HH52" t="e" cm="1">
        <f t="array" ref="HH52">_xlfn.IFNA(VLOOKUP($A52,TRANSPOSE(#REF!),HH$2+2,FALSE),0)</f>
        <v>#REF!</v>
      </c>
      <c r="HI52" t="e" cm="1">
        <f t="array" ref="HI52">_xlfn.IFNA(VLOOKUP($A52,TRANSPOSE(#REF!),HI$2+2,FALSE),0)</f>
        <v>#REF!</v>
      </c>
      <c r="HJ52" t="e" cm="1">
        <f t="array" ref="HJ52">_xlfn.IFNA(VLOOKUP($A52,TRANSPOSE(#REF!),HJ$2+2,FALSE),0)</f>
        <v>#REF!</v>
      </c>
      <c r="HK52" t="e" cm="1">
        <f t="array" ref="HK52">_xlfn.IFNA(VLOOKUP($A52,TRANSPOSE(#REF!),HK$2+2,FALSE),0)</f>
        <v>#REF!</v>
      </c>
      <c r="HL52" t="e" cm="1">
        <f t="array" ref="HL52">_xlfn.IFNA(VLOOKUP($A52,TRANSPOSE(#REF!),HL$2+2,FALSE),0)</f>
        <v>#REF!</v>
      </c>
      <c r="HM52" t="e" cm="1">
        <f t="array" ref="HM52">_xlfn.IFNA(VLOOKUP($A52,TRANSPOSE(#REF!),HM$2+2,FALSE),0)</f>
        <v>#REF!</v>
      </c>
      <c r="HN52" t="e" cm="1">
        <f t="array" ref="HN52">_xlfn.IFNA(VLOOKUP($A52,TRANSPOSE(#REF!),HN$2+2,FALSE),0)</f>
        <v>#REF!</v>
      </c>
      <c r="HO52" t="e" cm="1">
        <f t="array" ref="HO52">_xlfn.IFNA(VLOOKUP($A52,TRANSPOSE(#REF!),HO$2+2,FALSE),0)</f>
        <v>#REF!</v>
      </c>
      <c r="HP52" t="e" cm="1">
        <f t="array" ref="HP52">_xlfn.IFNA(VLOOKUP($A52,TRANSPOSE(#REF!),HP$2+2,FALSE),0)</f>
        <v>#REF!</v>
      </c>
      <c r="HQ52" t="e" cm="1">
        <f t="array" ref="HQ52">_xlfn.IFNA(VLOOKUP($A52,TRANSPOSE(#REF!),HQ$2+2,FALSE),0)</f>
        <v>#REF!</v>
      </c>
      <c r="HR52" t="e" cm="1">
        <f t="array" ref="HR52">_xlfn.IFNA(VLOOKUP($A52,TRANSPOSE(#REF!),HR$2+2,FALSE),0)</f>
        <v>#REF!</v>
      </c>
      <c r="HS52" t="e" cm="1">
        <f t="array" ref="HS52">_xlfn.IFNA(VLOOKUP($A52,TRANSPOSE(#REF!),HS$2+2,FALSE),0)</f>
        <v>#REF!</v>
      </c>
      <c r="HT52" t="e" cm="1">
        <f t="array" ref="HT52">_xlfn.IFNA(VLOOKUP($A52,TRANSPOSE(#REF!),HT$2+2,FALSE),0)</f>
        <v>#REF!</v>
      </c>
      <c r="HU52" t="e" cm="1">
        <f t="array" ref="HU52">_xlfn.IFNA(VLOOKUP($A52,TRANSPOSE(#REF!),HU$2+2,FALSE),0)</f>
        <v>#REF!</v>
      </c>
      <c r="HV52" t="e" cm="1">
        <f t="array" ref="HV52">_xlfn.IFNA(VLOOKUP($A52,TRANSPOSE(#REF!),HV$2+2,FALSE),0)</f>
        <v>#REF!</v>
      </c>
      <c r="HW52" t="e" cm="1">
        <f t="array" ref="HW52">_xlfn.IFNA(VLOOKUP($A52,TRANSPOSE(#REF!),HW$2+2,FALSE),0)</f>
        <v>#REF!</v>
      </c>
      <c r="HX52" t="e" cm="1">
        <f t="array" ref="HX52">_xlfn.IFNA(VLOOKUP($A52,TRANSPOSE(#REF!),HX$2+2,FALSE),0)</f>
        <v>#REF!</v>
      </c>
      <c r="HY52" t="e" cm="1">
        <f t="array" ref="HY52">_xlfn.IFNA(VLOOKUP($A52,TRANSPOSE(#REF!),HY$2+2,FALSE),0)</f>
        <v>#REF!</v>
      </c>
      <c r="HZ52" t="e" cm="1">
        <f t="array" ref="HZ52">_xlfn.IFNA(VLOOKUP($A52,TRANSPOSE(#REF!),HZ$2+2,FALSE),0)</f>
        <v>#REF!</v>
      </c>
      <c r="IA52" t="e" cm="1">
        <f t="array" ref="IA52">_xlfn.IFNA(VLOOKUP($A52,TRANSPOSE(#REF!),IA$2+2,FALSE),0)</f>
        <v>#REF!</v>
      </c>
      <c r="IB52" t="e" cm="1">
        <f t="array" ref="IB52">_xlfn.IFNA(VLOOKUP($A52,TRANSPOSE(#REF!),IB$2+2,FALSE),0)</f>
        <v>#REF!</v>
      </c>
      <c r="IC52" t="e" cm="1">
        <f t="array" ref="IC52">_xlfn.IFNA(VLOOKUP($A52,TRANSPOSE(#REF!),IC$2+2,FALSE),0)</f>
        <v>#REF!</v>
      </c>
      <c r="ID52" t="e" cm="1">
        <f t="array" ref="ID52">_xlfn.IFNA(VLOOKUP($A52,TRANSPOSE(#REF!),ID$2+2,FALSE),0)</f>
        <v>#REF!</v>
      </c>
      <c r="IE52" t="e" cm="1">
        <f t="array" ref="IE52">_xlfn.IFNA(VLOOKUP($A52,TRANSPOSE(#REF!),IE$2+2,FALSE),0)</f>
        <v>#REF!</v>
      </c>
      <c r="IF52" t="e" cm="1">
        <f t="array" ref="IF52">_xlfn.IFNA(VLOOKUP($A52,TRANSPOSE(#REF!),IF$2+2,FALSE),0)</f>
        <v>#REF!</v>
      </c>
      <c r="IG52" t="e" cm="1">
        <f t="array" ref="IG52">_xlfn.IFNA(VLOOKUP($A52,TRANSPOSE(#REF!),IG$2+2,FALSE),0)</f>
        <v>#REF!</v>
      </c>
      <c r="IH52" t="e" cm="1">
        <f t="array" ref="IH52">_xlfn.IFNA(VLOOKUP($A52,TRANSPOSE(#REF!),IH$2+2,FALSE),0)</f>
        <v>#REF!</v>
      </c>
      <c r="II52" t="e" cm="1">
        <f t="array" ref="II52">_xlfn.IFNA(VLOOKUP($A52,TRANSPOSE(#REF!),II$2+2,FALSE),0)</f>
        <v>#REF!</v>
      </c>
      <c r="IJ52" t="e" cm="1">
        <f t="array" ref="IJ52">_xlfn.IFNA(VLOOKUP($A52,TRANSPOSE(#REF!),IJ$2+2,FALSE),0)</f>
        <v>#REF!</v>
      </c>
      <c r="IK52" t="e" cm="1">
        <f t="array" ref="IK52">_xlfn.IFNA(VLOOKUP($A52,TRANSPOSE(#REF!),IK$2+2,FALSE),0)</f>
        <v>#REF!</v>
      </c>
      <c r="IL52" t="e" cm="1">
        <f t="array" ref="IL52">_xlfn.IFNA(VLOOKUP($A52,TRANSPOSE(#REF!),IL$2+2,FALSE),0)</f>
        <v>#REF!</v>
      </c>
      <c r="IM52" t="e" cm="1">
        <f t="array" ref="IM52">_xlfn.IFNA(VLOOKUP($A52,TRANSPOSE(#REF!),IM$2+2,FALSE),0)</f>
        <v>#REF!</v>
      </c>
      <c r="IN52" t="e" cm="1">
        <f t="array" ref="IN52">_xlfn.IFNA(VLOOKUP($A52,TRANSPOSE(#REF!),IN$2+2,FALSE),0)</f>
        <v>#REF!</v>
      </c>
      <c r="IO52" t="e" cm="1">
        <f t="array" ref="IO52">_xlfn.IFNA(VLOOKUP($A52,TRANSPOSE(#REF!),IO$2+2,FALSE),0)</f>
        <v>#REF!</v>
      </c>
      <c r="IP52" t="e" cm="1">
        <f t="array" ref="IP52">_xlfn.IFNA(VLOOKUP($A52,TRANSPOSE(#REF!),IP$2+2,FALSE),0)</f>
        <v>#REF!</v>
      </c>
      <c r="IQ52" t="e" cm="1">
        <f t="array" ref="IQ52">_xlfn.IFNA(VLOOKUP($A52,TRANSPOSE(#REF!),IQ$2+2,FALSE),0)</f>
        <v>#REF!</v>
      </c>
      <c r="IR52" t="e" cm="1">
        <f t="array" ref="IR52">_xlfn.IFNA(VLOOKUP($A52,TRANSPOSE(#REF!),IR$2+2,FALSE),0)</f>
        <v>#REF!</v>
      </c>
      <c r="IS52" t="e" cm="1">
        <f t="array" ref="IS52">_xlfn.IFNA(VLOOKUP($A52,TRANSPOSE(#REF!),IS$2+2,FALSE),0)</f>
        <v>#REF!</v>
      </c>
      <c r="IT52" t="e" cm="1">
        <f t="array" ref="IT52">_xlfn.IFNA(VLOOKUP($A52,TRANSPOSE(#REF!),IT$2+2,FALSE),0)</f>
        <v>#REF!</v>
      </c>
      <c r="IU52" t="e" cm="1">
        <f t="array" ref="IU52">_xlfn.IFNA(VLOOKUP($A52,TRANSPOSE(#REF!),IU$2+2,FALSE),0)</f>
        <v>#REF!</v>
      </c>
      <c r="IV52" t="e" cm="1">
        <f t="array" ref="IV52">_xlfn.IFNA(VLOOKUP($A52,TRANSPOSE(#REF!),IV$2+2,FALSE),0)</f>
        <v>#REF!</v>
      </c>
      <c r="IW52" t="e" cm="1">
        <f t="array" ref="IW52">_xlfn.IFNA(VLOOKUP($A52,TRANSPOSE(#REF!),IW$2+2,FALSE),0)</f>
        <v>#REF!</v>
      </c>
      <c r="IX52" t="e" cm="1">
        <f t="array" ref="IX52">_xlfn.IFNA(VLOOKUP($A52,TRANSPOSE(#REF!),IX$2+2,FALSE),0)</f>
        <v>#REF!</v>
      </c>
      <c r="IY52" t="e" cm="1">
        <f t="array" ref="IY52">_xlfn.IFNA(VLOOKUP($A52,TRANSPOSE(#REF!),IY$2+2,FALSE),0)</f>
        <v>#REF!</v>
      </c>
      <c r="IZ52" t="e" cm="1">
        <f t="array" ref="IZ52">_xlfn.IFNA(VLOOKUP($A52,TRANSPOSE(#REF!),IZ$2+2,FALSE),0)</f>
        <v>#REF!</v>
      </c>
      <c r="JA52" t="e" cm="1">
        <f t="array" ref="JA52">_xlfn.IFNA(VLOOKUP($A52,TRANSPOSE(#REF!),JA$2+2,FALSE),0)</f>
        <v>#REF!</v>
      </c>
      <c r="JB52" t="e" cm="1">
        <f t="array" ref="JB52">_xlfn.IFNA(VLOOKUP($A52,TRANSPOSE(#REF!),JB$2+2,FALSE),0)</f>
        <v>#REF!</v>
      </c>
      <c r="JC52" t="e" cm="1">
        <f t="array" ref="JC52">_xlfn.IFNA(VLOOKUP($A52,TRANSPOSE(#REF!),JC$2+2,FALSE),0)</f>
        <v>#REF!</v>
      </c>
      <c r="JD52" t="e" cm="1">
        <f t="array" ref="JD52">_xlfn.IFNA(VLOOKUP($A52,TRANSPOSE(#REF!),JD$2+2,FALSE),0)</f>
        <v>#REF!</v>
      </c>
      <c r="JE52" t="e" cm="1">
        <f t="array" ref="JE52">_xlfn.IFNA(VLOOKUP($A52,TRANSPOSE(#REF!),JE$2+2,FALSE),0)</f>
        <v>#REF!</v>
      </c>
      <c r="JF52" t="e" cm="1">
        <f t="array" ref="JF52">_xlfn.IFNA(VLOOKUP($A52,TRANSPOSE(#REF!),JF$2+2,FALSE),0)</f>
        <v>#REF!</v>
      </c>
      <c r="JG52" t="e" cm="1">
        <f t="array" ref="JG52">_xlfn.IFNA(VLOOKUP($A52,TRANSPOSE(#REF!),JG$2+2,FALSE),0)</f>
        <v>#REF!</v>
      </c>
      <c r="JH52" t="e" cm="1">
        <f t="array" ref="JH52">_xlfn.IFNA(VLOOKUP($A52,TRANSPOSE(#REF!),JH$2+2,FALSE),0)</f>
        <v>#REF!</v>
      </c>
      <c r="JI52" t="e" cm="1">
        <f t="array" ref="JI52">_xlfn.IFNA(VLOOKUP($A52,TRANSPOSE(#REF!),JI$2+2,FALSE),0)</f>
        <v>#REF!</v>
      </c>
      <c r="JJ52" t="e" cm="1">
        <f t="array" ref="JJ52">_xlfn.IFNA(VLOOKUP($A52,TRANSPOSE(#REF!),JJ$2+2,FALSE),0)</f>
        <v>#REF!</v>
      </c>
      <c r="JK52" t="e" cm="1">
        <f t="array" ref="JK52">_xlfn.IFNA(VLOOKUP($A52,TRANSPOSE(#REF!),JK$2+2,FALSE),0)</f>
        <v>#REF!</v>
      </c>
      <c r="JL52" t="e" cm="1">
        <f t="array" ref="JL52">_xlfn.IFNA(VLOOKUP($A52,TRANSPOSE(#REF!),JL$2+2,FALSE),0)</f>
        <v>#REF!</v>
      </c>
      <c r="JM52" t="e" cm="1">
        <f t="array" ref="JM52">_xlfn.IFNA(VLOOKUP($A52,TRANSPOSE(#REF!),JM$2+2,FALSE),0)</f>
        <v>#REF!</v>
      </c>
      <c r="JN52" t="e" cm="1">
        <f t="array" ref="JN52">_xlfn.IFNA(VLOOKUP($A52,TRANSPOSE(#REF!),JN$2+2,FALSE),0)</f>
        <v>#REF!</v>
      </c>
      <c r="JO52" t="e" cm="1">
        <f t="array" ref="JO52">_xlfn.IFNA(VLOOKUP($A52,TRANSPOSE(#REF!),JO$2+2,FALSE),0)</f>
        <v>#REF!</v>
      </c>
      <c r="JP52" t="e" cm="1">
        <f t="array" ref="JP52">_xlfn.IFNA(VLOOKUP($A52,TRANSPOSE(#REF!),JP$2+2,FALSE),0)</f>
        <v>#REF!</v>
      </c>
      <c r="JQ52" t="e" cm="1">
        <f t="array" ref="JQ52">_xlfn.IFNA(VLOOKUP($A52,TRANSPOSE(#REF!),JQ$2+2,FALSE),0)</f>
        <v>#REF!</v>
      </c>
      <c r="JR52" t="e" cm="1">
        <f t="array" ref="JR52">_xlfn.IFNA(VLOOKUP($A52,TRANSPOSE(#REF!),JR$2+2,FALSE),0)</f>
        <v>#REF!</v>
      </c>
      <c r="JS52" t="e" cm="1">
        <f t="array" ref="JS52">_xlfn.IFNA(VLOOKUP($A52,TRANSPOSE(#REF!),JS$2+2,FALSE),0)</f>
        <v>#REF!</v>
      </c>
      <c r="JT52" t="e" cm="1">
        <f t="array" ref="JT52">_xlfn.IFNA(VLOOKUP($A52,TRANSPOSE(#REF!),JT$2+2,FALSE),0)</f>
        <v>#REF!</v>
      </c>
      <c r="JU52" t="e" cm="1">
        <f t="array" ref="JU52">_xlfn.IFNA(VLOOKUP($A52,TRANSPOSE(#REF!),JU$2+2,FALSE),0)</f>
        <v>#REF!</v>
      </c>
      <c r="JV52" t="e" cm="1">
        <f t="array" ref="JV52">_xlfn.IFNA(VLOOKUP($A52,TRANSPOSE(#REF!),JV$2+2,FALSE),0)</f>
        <v>#REF!</v>
      </c>
      <c r="JW52" t="e" cm="1">
        <f t="array" ref="JW52">_xlfn.IFNA(VLOOKUP($A52,TRANSPOSE(#REF!),JW$2+2,FALSE),0)</f>
        <v>#REF!</v>
      </c>
      <c r="JX52" t="e" cm="1">
        <f t="array" ref="JX52">_xlfn.IFNA(VLOOKUP($A52,TRANSPOSE(#REF!),JX$2+2,FALSE),0)</f>
        <v>#REF!</v>
      </c>
      <c r="JY52" t="e" cm="1">
        <f t="array" ref="JY52">_xlfn.IFNA(VLOOKUP($A52,TRANSPOSE(#REF!),JY$2+2,FALSE),0)</f>
        <v>#REF!</v>
      </c>
      <c r="JZ52" t="e" cm="1">
        <f t="array" ref="JZ52">_xlfn.IFNA(VLOOKUP($A52,TRANSPOSE(#REF!),JZ$2+2,FALSE),0)</f>
        <v>#REF!</v>
      </c>
      <c r="KA52" t="e" cm="1">
        <f t="array" ref="KA52">_xlfn.IFNA(VLOOKUP($A52,TRANSPOSE(#REF!),KA$2+2,FALSE),0)</f>
        <v>#REF!</v>
      </c>
      <c r="KB52" t="e" cm="1">
        <f t="array" ref="KB52">_xlfn.IFNA(VLOOKUP($A52,TRANSPOSE(#REF!),KB$2+2,FALSE),0)</f>
        <v>#REF!</v>
      </c>
      <c r="KC52" t="e" cm="1">
        <f t="array" ref="KC52">_xlfn.IFNA(VLOOKUP($A52,TRANSPOSE(#REF!),KC$2+2,FALSE),0)</f>
        <v>#REF!</v>
      </c>
      <c r="KD52" t="e" cm="1">
        <f t="array" ref="KD52">_xlfn.IFNA(VLOOKUP($A52,TRANSPOSE(#REF!),KD$2+2,FALSE),0)</f>
        <v>#REF!</v>
      </c>
      <c r="KE52" t="e" cm="1">
        <f t="array" ref="KE52">_xlfn.IFNA(VLOOKUP($A52,TRANSPOSE(#REF!),KE$2+2,FALSE),0)</f>
        <v>#REF!</v>
      </c>
      <c r="KF52" t="e" cm="1">
        <f t="array" ref="KF52">_xlfn.IFNA(VLOOKUP($A52,TRANSPOSE(#REF!),KF$2+2,FALSE),0)</f>
        <v>#REF!</v>
      </c>
      <c r="KG52" t="e" cm="1">
        <f t="array" ref="KG52">_xlfn.IFNA(VLOOKUP($A52,TRANSPOSE(#REF!),KG$2+2,FALSE),0)</f>
        <v>#REF!</v>
      </c>
      <c r="KH52" t="e" cm="1">
        <f t="array" ref="KH52">_xlfn.IFNA(VLOOKUP($A52,TRANSPOSE(#REF!),KH$2+2,FALSE),0)</f>
        <v>#REF!</v>
      </c>
      <c r="KI52" t="e" cm="1">
        <f t="array" ref="KI52">_xlfn.IFNA(VLOOKUP($A52,TRANSPOSE(#REF!),KI$2+2,FALSE),0)</f>
        <v>#REF!</v>
      </c>
      <c r="KJ52" t="e" cm="1">
        <f t="array" ref="KJ52">_xlfn.IFNA(VLOOKUP($A52,TRANSPOSE(#REF!),KJ$2+2,FALSE),0)</f>
        <v>#REF!</v>
      </c>
      <c r="KK52" t="e" cm="1">
        <f t="array" ref="KK52">_xlfn.IFNA(VLOOKUP($A52,TRANSPOSE(#REF!),KK$2+2,FALSE),0)</f>
        <v>#REF!</v>
      </c>
      <c r="KL52" t="e" cm="1">
        <f t="array" ref="KL52">_xlfn.IFNA(VLOOKUP($A52,TRANSPOSE(#REF!),KL$2+2,FALSE),0)</f>
        <v>#REF!</v>
      </c>
      <c r="KM52" t="e" cm="1">
        <f t="array" ref="KM52">_xlfn.IFNA(VLOOKUP($A52,TRANSPOSE(#REF!),KM$2+2,FALSE),0)</f>
        <v>#REF!</v>
      </c>
      <c r="KN52" t="e" cm="1">
        <f t="array" ref="KN52">_xlfn.IFNA(VLOOKUP($A52,TRANSPOSE(#REF!),KN$2+2,FALSE),0)</f>
        <v>#REF!</v>
      </c>
      <c r="KO52" t="e" cm="1">
        <f t="array" ref="KO52">_xlfn.IFNA(VLOOKUP($A52,TRANSPOSE(#REF!),KO$2+2,FALSE),0)</f>
        <v>#REF!</v>
      </c>
      <c r="KP52" t="e" cm="1">
        <f t="array" ref="KP52">_xlfn.IFNA(VLOOKUP($A52,TRANSPOSE(#REF!),KP$2+2,FALSE),0)</f>
        <v>#REF!</v>
      </c>
      <c r="KQ52" t="e" cm="1">
        <f t="array" ref="KQ52">_xlfn.IFNA(VLOOKUP($A52,TRANSPOSE(#REF!),KQ$2+2,FALSE),0)</f>
        <v>#REF!</v>
      </c>
      <c r="KR52" t="e" cm="1">
        <f t="array" ref="KR52">_xlfn.IFNA(VLOOKUP($A52,TRANSPOSE(#REF!),KR$2+2,FALSE),0)</f>
        <v>#REF!</v>
      </c>
      <c r="KS52" t="e" cm="1">
        <f t="array" ref="KS52">_xlfn.IFNA(VLOOKUP($A52,TRANSPOSE(#REF!),KS$2+2,FALSE),0)</f>
        <v>#REF!</v>
      </c>
      <c r="KT52" t="e" cm="1">
        <f t="array" ref="KT52">_xlfn.IFNA(VLOOKUP($A52,TRANSPOSE(#REF!),KT$2+2,FALSE),0)</f>
        <v>#REF!</v>
      </c>
      <c r="KU52" t="e" cm="1">
        <f t="array" ref="KU52">_xlfn.IFNA(VLOOKUP($A52,TRANSPOSE(#REF!),KU$2+2,FALSE),0)</f>
        <v>#REF!</v>
      </c>
      <c r="KV52" t="e" cm="1">
        <f t="array" ref="KV52">_xlfn.IFNA(VLOOKUP($A52,TRANSPOSE(#REF!),KV$2+2,FALSE),0)</f>
        <v>#REF!</v>
      </c>
      <c r="KW52" t="e" cm="1">
        <f t="array" ref="KW52">_xlfn.IFNA(VLOOKUP($A52,TRANSPOSE(#REF!),KW$2+2,FALSE),0)</f>
        <v>#REF!</v>
      </c>
      <c r="KX52" t="e" cm="1">
        <f t="array" ref="KX52">_xlfn.IFNA(VLOOKUP($A52,TRANSPOSE(#REF!),KX$2+2,FALSE),0)</f>
        <v>#REF!</v>
      </c>
      <c r="KY52" t="e" cm="1">
        <f t="array" ref="KY52">_xlfn.IFNA(VLOOKUP($A52,TRANSPOSE(#REF!),KY$2+2,FALSE),0)</f>
        <v>#REF!</v>
      </c>
      <c r="KZ52" t="e" cm="1">
        <f t="array" ref="KZ52">_xlfn.IFNA(VLOOKUP($A52,TRANSPOSE(#REF!),KZ$2+2,FALSE),0)</f>
        <v>#REF!</v>
      </c>
      <c r="LA52" t="e" cm="1">
        <f t="array" ref="LA52">_xlfn.IFNA(VLOOKUP($A52,TRANSPOSE(#REF!),LA$2+2,FALSE),0)</f>
        <v>#REF!</v>
      </c>
      <c r="LB52" t="e" cm="1">
        <f t="array" ref="LB52">_xlfn.IFNA(VLOOKUP($A52,TRANSPOSE(#REF!),LB$2+2,FALSE),0)</f>
        <v>#REF!</v>
      </c>
      <c r="LC52" t="e" cm="1">
        <f t="array" ref="LC52">_xlfn.IFNA(VLOOKUP($A52,TRANSPOSE(#REF!),LC$2+2,FALSE),0)</f>
        <v>#REF!</v>
      </c>
      <c r="LD52" t="e" cm="1">
        <f t="array" ref="LD52">_xlfn.IFNA(VLOOKUP($A52,TRANSPOSE(#REF!),LD$2+2,FALSE),0)</f>
        <v>#REF!</v>
      </c>
      <c r="LE52" t="e" cm="1">
        <f t="array" ref="LE52">_xlfn.IFNA(VLOOKUP($A52,TRANSPOSE(#REF!),LE$2+2,FALSE),0)</f>
        <v>#REF!</v>
      </c>
      <c r="LF52" t="e" cm="1">
        <f t="array" ref="LF52">_xlfn.IFNA(VLOOKUP($A52,TRANSPOSE(#REF!),LF$2+2,FALSE),0)</f>
        <v>#REF!</v>
      </c>
      <c r="LG52" t="e" cm="1">
        <f t="array" ref="LG52">_xlfn.IFNA(VLOOKUP($A52,TRANSPOSE(#REF!),LG$2+2,FALSE),0)</f>
        <v>#REF!</v>
      </c>
      <c r="LH52" t="e" cm="1">
        <f t="array" ref="LH52">_xlfn.IFNA(VLOOKUP($A52,TRANSPOSE(#REF!),LH$2+2,FALSE),0)</f>
        <v>#REF!</v>
      </c>
      <c r="LI52" t="e" cm="1">
        <f t="array" ref="LI52">_xlfn.IFNA(VLOOKUP($A52,TRANSPOSE(#REF!),LI$2+2,FALSE),0)</f>
        <v>#REF!</v>
      </c>
      <c r="LJ52" t="e" cm="1">
        <f t="array" ref="LJ52">_xlfn.IFNA(VLOOKUP($A52,TRANSPOSE(#REF!),LJ$2+2,FALSE),0)</f>
        <v>#REF!</v>
      </c>
      <c r="LK52" t="e" cm="1">
        <f t="array" ref="LK52">_xlfn.IFNA(VLOOKUP($A52,TRANSPOSE(#REF!),LK$2+2,FALSE),0)</f>
        <v>#REF!</v>
      </c>
      <c r="LL52" t="e" cm="1">
        <f t="array" ref="LL52">_xlfn.IFNA(VLOOKUP($A52,TRANSPOSE(#REF!),LL$2+2,FALSE),0)</f>
        <v>#REF!</v>
      </c>
      <c r="LM52" t="e" cm="1">
        <f t="array" ref="LM52">_xlfn.IFNA(VLOOKUP($A52,TRANSPOSE(#REF!),LM$2+2,FALSE),0)</f>
        <v>#REF!</v>
      </c>
      <c r="LN52" t="e" cm="1">
        <f t="array" ref="LN52">_xlfn.IFNA(VLOOKUP($A52,TRANSPOSE(#REF!),LN$2+2,FALSE),0)</f>
        <v>#REF!</v>
      </c>
      <c r="LO52" t="e" cm="1">
        <f t="array" ref="LO52">_xlfn.IFNA(VLOOKUP($A52,TRANSPOSE(#REF!),LO$2+2,FALSE),0)</f>
        <v>#REF!</v>
      </c>
      <c r="LP52" t="e" cm="1">
        <f t="array" ref="LP52">_xlfn.IFNA(VLOOKUP($A52,TRANSPOSE(#REF!),LP$2+2,FALSE),0)</f>
        <v>#REF!</v>
      </c>
      <c r="LQ52" t="e" cm="1">
        <f t="array" ref="LQ52">_xlfn.IFNA(VLOOKUP($A52,TRANSPOSE(#REF!),LQ$2+2,FALSE),0)</f>
        <v>#REF!</v>
      </c>
      <c r="LR52" t="e" cm="1">
        <f t="array" ref="LR52">_xlfn.IFNA(VLOOKUP($A52,TRANSPOSE(#REF!),LR$2+2,FALSE),0)</f>
        <v>#REF!</v>
      </c>
      <c r="LS52" t="e" cm="1">
        <f t="array" ref="LS52">_xlfn.IFNA(VLOOKUP($A52,TRANSPOSE(#REF!),LS$2+2,FALSE),0)</f>
        <v>#REF!</v>
      </c>
      <c r="LT52" t="e" cm="1">
        <f t="array" ref="LT52">_xlfn.IFNA(VLOOKUP($A52,TRANSPOSE(#REF!),LT$2+2,FALSE),0)</f>
        <v>#REF!</v>
      </c>
      <c r="LU52" t="e" cm="1">
        <f t="array" ref="LU52">_xlfn.IFNA(VLOOKUP($A52,TRANSPOSE(#REF!),LU$2+2,FALSE),0)</f>
        <v>#REF!</v>
      </c>
      <c r="LV52" t="e" cm="1">
        <f t="array" ref="LV52">_xlfn.IFNA(VLOOKUP($A52,TRANSPOSE(#REF!),LV$2+2,FALSE),0)</f>
        <v>#REF!</v>
      </c>
      <c r="LW52" t="e" cm="1">
        <f t="array" ref="LW52">_xlfn.IFNA(VLOOKUP($A52,TRANSPOSE(#REF!),LW$2+2,FALSE),0)</f>
        <v>#REF!</v>
      </c>
      <c r="LX52" t="e" cm="1">
        <f t="array" ref="LX52">_xlfn.IFNA(VLOOKUP($A52,TRANSPOSE(#REF!),LX$2+2,FALSE),0)</f>
        <v>#REF!</v>
      </c>
      <c r="LY52" t="e" cm="1">
        <f t="array" ref="LY52">_xlfn.IFNA(VLOOKUP($A52,TRANSPOSE(#REF!),LY$2+2,FALSE),0)</f>
        <v>#REF!</v>
      </c>
      <c r="LZ52" t="e" cm="1">
        <f t="array" ref="LZ52">_xlfn.IFNA(VLOOKUP($A52,TRANSPOSE(#REF!),LZ$2+2,FALSE),0)</f>
        <v>#REF!</v>
      </c>
      <c r="MA52" t="e" cm="1">
        <f t="array" ref="MA52">_xlfn.IFNA(VLOOKUP($A52,TRANSPOSE(#REF!),MA$2+2,FALSE),0)</f>
        <v>#REF!</v>
      </c>
      <c r="MB52" t="e" cm="1">
        <f t="array" ref="MB52">_xlfn.IFNA(VLOOKUP($A52,TRANSPOSE(#REF!),MB$2+2,FALSE),0)</f>
        <v>#REF!</v>
      </c>
      <c r="MC52" t="e" cm="1">
        <f t="array" ref="MC52">_xlfn.IFNA(VLOOKUP($A52,TRANSPOSE(#REF!),MC$2+2,FALSE),0)</f>
        <v>#REF!</v>
      </c>
      <c r="MD52" t="e" cm="1">
        <f t="array" ref="MD52">_xlfn.IFNA(VLOOKUP($A52,TRANSPOSE(#REF!),MD$2+2,FALSE),0)</f>
        <v>#REF!</v>
      </c>
      <c r="ME52" t="e" cm="1">
        <f t="array" ref="ME52">_xlfn.IFNA(VLOOKUP($A52,TRANSPOSE(#REF!),ME$2+2,FALSE),0)</f>
        <v>#REF!</v>
      </c>
      <c r="MF52" t="e" cm="1">
        <f t="array" ref="MF52">_xlfn.IFNA(VLOOKUP($A52,TRANSPOSE(#REF!),MF$2+2,FALSE),0)</f>
        <v>#REF!</v>
      </c>
      <c r="MG52" t="e" cm="1">
        <f t="array" ref="MG52">_xlfn.IFNA(VLOOKUP($A52,TRANSPOSE(#REF!),MG$2+2,FALSE),0)</f>
        <v>#REF!</v>
      </c>
      <c r="MH52" t="e" cm="1">
        <f t="array" ref="MH52">_xlfn.IFNA(VLOOKUP($A52,TRANSPOSE(#REF!),MH$2+2,FALSE),0)</f>
        <v>#REF!</v>
      </c>
      <c r="MI52" t="e" cm="1">
        <f t="array" ref="MI52">_xlfn.IFNA(VLOOKUP($A52,TRANSPOSE(#REF!),MI$2+2,FALSE),0)</f>
        <v>#REF!</v>
      </c>
      <c r="MJ52" t="e" cm="1">
        <f t="array" ref="MJ52">_xlfn.IFNA(VLOOKUP($A52,TRANSPOSE(#REF!),MJ$2+2,FALSE),0)</f>
        <v>#REF!</v>
      </c>
      <c r="MK52" t="e" cm="1">
        <f t="array" ref="MK52">_xlfn.IFNA(VLOOKUP($A52,TRANSPOSE(#REF!),MK$2+2,FALSE),0)</f>
        <v>#REF!</v>
      </c>
      <c r="ML52" t="e" cm="1">
        <f t="array" ref="ML52">_xlfn.IFNA(VLOOKUP($A52,TRANSPOSE(#REF!),ML$2+2,FALSE),0)</f>
        <v>#REF!</v>
      </c>
      <c r="MM52" t="e" cm="1">
        <f t="array" ref="MM52">_xlfn.IFNA(VLOOKUP($A52,TRANSPOSE(#REF!),MM$2+2,FALSE),0)</f>
        <v>#REF!</v>
      </c>
      <c r="MN52" t="e" cm="1">
        <f t="array" ref="MN52">_xlfn.IFNA(VLOOKUP($A52,TRANSPOSE(#REF!),MN$2+2,FALSE),0)</f>
        <v>#REF!</v>
      </c>
      <c r="MO52" t="e" cm="1">
        <f t="array" ref="MO52">_xlfn.IFNA(VLOOKUP($A52,TRANSPOSE(#REF!),MO$2+2,FALSE),0)</f>
        <v>#REF!</v>
      </c>
      <c r="MP52" t="e" cm="1">
        <f t="array" ref="MP52">_xlfn.IFNA(VLOOKUP($A52,TRANSPOSE(#REF!),MP$2+2,FALSE),0)</f>
        <v>#REF!</v>
      </c>
      <c r="MQ52" t="e" cm="1">
        <f t="array" ref="MQ52">_xlfn.IFNA(VLOOKUP($A52,TRANSPOSE(#REF!),MQ$2+2,FALSE),0)</f>
        <v>#REF!</v>
      </c>
      <c r="MR52" t="e" cm="1">
        <f t="array" ref="MR52">_xlfn.IFNA(VLOOKUP($A52,TRANSPOSE(#REF!),MR$2+2,FALSE),0)</f>
        <v>#REF!</v>
      </c>
      <c r="MS52" t="e" cm="1">
        <f t="array" ref="MS52">_xlfn.IFNA(VLOOKUP($A52,TRANSPOSE(#REF!),MS$2+2,FALSE),0)</f>
        <v>#REF!</v>
      </c>
      <c r="MT52" t="e" cm="1">
        <f t="array" ref="MT52">_xlfn.IFNA(VLOOKUP($A52,TRANSPOSE(#REF!),MT$2+2,FALSE),0)</f>
        <v>#REF!</v>
      </c>
      <c r="MU52" t="e" cm="1">
        <f t="array" ref="MU52">_xlfn.IFNA(VLOOKUP($A52,TRANSPOSE(#REF!),MU$2+2,FALSE),0)</f>
        <v>#REF!</v>
      </c>
      <c r="MV52" t="e" cm="1">
        <f t="array" ref="MV52">_xlfn.IFNA(VLOOKUP($A52,TRANSPOSE(#REF!),MV$2+2,FALSE),0)</f>
        <v>#REF!</v>
      </c>
      <c r="MW52" t="e" cm="1">
        <f t="array" ref="MW52">_xlfn.IFNA(VLOOKUP($A52,TRANSPOSE(#REF!),MW$2+2,FALSE),0)</f>
        <v>#REF!</v>
      </c>
      <c r="MX52" t="e" cm="1">
        <f t="array" ref="MX52">_xlfn.IFNA(VLOOKUP($A52,TRANSPOSE(#REF!),MX$2+2,FALSE),0)</f>
        <v>#REF!</v>
      </c>
      <c r="MY52" t="e" cm="1">
        <f t="array" ref="MY52">_xlfn.IFNA(VLOOKUP($A52,TRANSPOSE(#REF!),MY$2+2,FALSE),0)</f>
        <v>#REF!</v>
      </c>
      <c r="MZ52" t="e" cm="1">
        <f t="array" ref="MZ52">_xlfn.IFNA(VLOOKUP($A52,TRANSPOSE(#REF!),MZ$2+2,FALSE),0)</f>
        <v>#REF!</v>
      </c>
      <c r="NA52" t="e" cm="1">
        <f t="array" ref="NA52">_xlfn.IFNA(VLOOKUP($A52,TRANSPOSE(#REF!),NA$2+2,FALSE),0)</f>
        <v>#REF!</v>
      </c>
      <c r="NB52" t="e" cm="1">
        <f t="array" ref="NB52">_xlfn.IFNA(VLOOKUP($A52,TRANSPOSE(#REF!),NB$2+2,FALSE),0)</f>
        <v>#REF!</v>
      </c>
      <c r="NC52" t="e" cm="1">
        <f t="array" ref="NC52">_xlfn.IFNA(VLOOKUP($A52,TRANSPOSE(#REF!),NC$2+2,FALSE),0)</f>
        <v>#REF!</v>
      </c>
      <c r="ND52" t="e" cm="1">
        <f t="array" ref="ND52">_xlfn.IFNA(VLOOKUP($A52,TRANSPOSE(#REF!),ND$2+2,FALSE),0)</f>
        <v>#REF!</v>
      </c>
      <c r="NE52" t="e" cm="1">
        <f t="array" ref="NE52">_xlfn.IFNA(VLOOKUP($A52,TRANSPOSE(#REF!),NE$2+2,FALSE),0)</f>
        <v>#REF!</v>
      </c>
      <c r="NF52" t="e" cm="1">
        <f t="array" ref="NF52">_xlfn.IFNA(VLOOKUP($A52,TRANSPOSE(#REF!),NF$2+2,FALSE),0)</f>
        <v>#REF!</v>
      </c>
      <c r="NG52" t="e" cm="1">
        <f t="array" ref="NG52">_xlfn.IFNA(VLOOKUP($A52,TRANSPOSE(#REF!),NG$2+2,FALSE),0)</f>
        <v>#REF!</v>
      </c>
      <c r="NH52" t="e" cm="1">
        <f t="array" ref="NH52">_xlfn.IFNA(VLOOKUP($A52,TRANSPOSE(#REF!),NH$2+2,FALSE),0)</f>
        <v>#REF!</v>
      </c>
      <c r="NI52" t="e" cm="1">
        <f t="array" ref="NI52">_xlfn.IFNA(VLOOKUP($A52,TRANSPOSE(#REF!),NI$2+2,FALSE),0)</f>
        <v>#REF!</v>
      </c>
      <c r="NJ52" t="e" cm="1">
        <f t="array" ref="NJ52">_xlfn.IFNA(VLOOKUP($A52,TRANSPOSE(#REF!),NJ$2+2,FALSE),0)</f>
        <v>#REF!</v>
      </c>
      <c r="NL52" t="e">
        <f t="shared" si="0"/>
        <v>#REF!</v>
      </c>
      <c r="NM52" t="e">
        <f t="shared" si="1"/>
        <v>#REF!</v>
      </c>
    </row>
    <row r="53" spans="1:377" x14ac:dyDescent="0.3">
      <c r="A53" t="str">
        <v>PDE02_18</v>
      </c>
      <c r="B53" t="str">
        <v>Elektriciteit</v>
      </c>
      <c r="C53" t="str">
        <v>Conversion</v>
      </c>
      <c r="D53" t="str">
        <v>Power DE</v>
      </c>
      <c r="E53" t="str">
        <v>Generation</v>
      </c>
      <c r="F53" t="str">
        <v>Electricity DE</v>
      </c>
      <c r="G53" t="str">
        <v>Electricity from Solar - Power DE</v>
      </c>
      <c r="H53" t="str">
        <v>[GW]</v>
      </c>
      <c r="I53">
        <f>_xlfn.IFNA(VLOOKUP(A53,'[1]PASTE Cap_Investment'!A:B,2,FALSE),0)</f>
        <v>516</v>
      </c>
      <c r="J53" t="e" cm="1">
        <f t="array" ref="J53">_xlfn.IFNA(VLOOKUP($A53,TRANSPOSE(#REF!),J$2+2,FALSE),0)</f>
        <v>#REF!</v>
      </c>
      <c r="K53" t="e" cm="1">
        <f t="array" ref="K53">_xlfn.IFNA(VLOOKUP($A53,TRANSPOSE(#REF!),K$2+2,FALSE),0)</f>
        <v>#REF!</v>
      </c>
      <c r="L53" t="e" cm="1">
        <f t="array" ref="L53">_xlfn.IFNA(VLOOKUP($A53,TRANSPOSE(#REF!),L$2+2,FALSE),0)</f>
        <v>#REF!</v>
      </c>
      <c r="M53" t="e" cm="1">
        <f t="array" ref="M53">_xlfn.IFNA(VLOOKUP($A53,TRANSPOSE(#REF!),M$2+2,FALSE),0)</f>
        <v>#REF!</v>
      </c>
      <c r="N53" t="e" cm="1">
        <f t="array" ref="N53">_xlfn.IFNA(VLOOKUP($A53,TRANSPOSE(#REF!),N$2+2,FALSE),0)</f>
        <v>#REF!</v>
      </c>
      <c r="O53" t="e" cm="1">
        <f t="array" ref="O53">_xlfn.IFNA(VLOOKUP($A53,TRANSPOSE(#REF!),O$2+2,FALSE),0)</f>
        <v>#REF!</v>
      </c>
      <c r="P53" t="e" cm="1">
        <f t="array" ref="P53">_xlfn.IFNA(VLOOKUP($A53,TRANSPOSE(#REF!),P$2+2,FALSE),0)</f>
        <v>#REF!</v>
      </c>
      <c r="Q53" t="e" cm="1">
        <f t="array" ref="Q53">_xlfn.IFNA(VLOOKUP($A53,TRANSPOSE(#REF!),Q$2+2,FALSE),0)</f>
        <v>#REF!</v>
      </c>
      <c r="R53" t="e" cm="1">
        <f t="array" ref="R53">_xlfn.IFNA(VLOOKUP($A53,TRANSPOSE(#REF!),R$2+2,FALSE),0)</f>
        <v>#REF!</v>
      </c>
      <c r="S53" t="e" cm="1">
        <f t="array" ref="S53">_xlfn.IFNA(VLOOKUP($A53,TRANSPOSE(#REF!),S$2+2,FALSE),0)</f>
        <v>#REF!</v>
      </c>
      <c r="T53" t="e" cm="1">
        <f t="array" ref="T53">_xlfn.IFNA(VLOOKUP($A53,TRANSPOSE(#REF!),T$2+2,FALSE),0)</f>
        <v>#REF!</v>
      </c>
      <c r="U53" t="e" cm="1">
        <f t="array" ref="U53">_xlfn.IFNA(VLOOKUP($A53,TRANSPOSE(#REF!),U$2+2,FALSE),0)</f>
        <v>#REF!</v>
      </c>
      <c r="V53" t="e" cm="1">
        <f t="array" ref="V53">_xlfn.IFNA(VLOOKUP($A53,TRANSPOSE(#REF!),V$2+2,FALSE),0)</f>
        <v>#REF!</v>
      </c>
      <c r="W53" t="e" cm="1">
        <f t="array" ref="W53">_xlfn.IFNA(VLOOKUP($A53,TRANSPOSE(#REF!),W$2+2,FALSE),0)</f>
        <v>#REF!</v>
      </c>
      <c r="X53" t="e" cm="1">
        <f t="array" ref="X53">_xlfn.IFNA(VLOOKUP($A53,TRANSPOSE(#REF!),X$2+2,FALSE),0)</f>
        <v>#REF!</v>
      </c>
      <c r="Y53" t="e" cm="1">
        <f t="array" ref="Y53">_xlfn.IFNA(VLOOKUP($A53,TRANSPOSE(#REF!),Y$2+2,FALSE),0)</f>
        <v>#REF!</v>
      </c>
      <c r="Z53" t="e" cm="1">
        <f t="array" ref="Z53">_xlfn.IFNA(VLOOKUP($A53,TRANSPOSE(#REF!),Z$2+2,FALSE),0)</f>
        <v>#REF!</v>
      </c>
      <c r="AA53" t="e" cm="1">
        <f t="array" ref="AA53">_xlfn.IFNA(VLOOKUP($A53,TRANSPOSE(#REF!),AA$2+2,FALSE),0)</f>
        <v>#REF!</v>
      </c>
      <c r="AB53" t="e" cm="1">
        <f t="array" ref="AB53">_xlfn.IFNA(VLOOKUP($A53,TRANSPOSE(#REF!),AB$2+2,FALSE),0)</f>
        <v>#REF!</v>
      </c>
      <c r="AC53" t="e" cm="1">
        <f t="array" ref="AC53">_xlfn.IFNA(VLOOKUP($A53,TRANSPOSE(#REF!),AC$2+2,FALSE),0)</f>
        <v>#REF!</v>
      </c>
      <c r="AD53" t="e" cm="1">
        <f t="array" ref="AD53">_xlfn.IFNA(VLOOKUP($A53,TRANSPOSE(#REF!),AD$2+2,FALSE),0)</f>
        <v>#REF!</v>
      </c>
      <c r="AE53" t="e" cm="1">
        <f t="array" ref="AE53">_xlfn.IFNA(VLOOKUP($A53,TRANSPOSE(#REF!),AE$2+2,FALSE),0)</f>
        <v>#REF!</v>
      </c>
      <c r="AF53" t="e" cm="1">
        <f t="array" ref="AF53">_xlfn.IFNA(VLOOKUP($A53,TRANSPOSE(#REF!),AF$2+2,FALSE),0)</f>
        <v>#REF!</v>
      </c>
      <c r="AG53" t="e" cm="1">
        <f t="array" ref="AG53">_xlfn.IFNA(VLOOKUP($A53,TRANSPOSE(#REF!),AG$2+2,FALSE),0)</f>
        <v>#REF!</v>
      </c>
      <c r="AH53" t="e" cm="1">
        <f t="array" ref="AH53">_xlfn.IFNA(VLOOKUP($A53,TRANSPOSE(#REF!),AH$2+2,FALSE),0)</f>
        <v>#REF!</v>
      </c>
      <c r="AI53" t="e" cm="1">
        <f t="array" ref="AI53">_xlfn.IFNA(VLOOKUP($A53,TRANSPOSE(#REF!),AI$2+2,FALSE),0)</f>
        <v>#REF!</v>
      </c>
      <c r="AJ53" t="e" cm="1">
        <f t="array" ref="AJ53">_xlfn.IFNA(VLOOKUP($A53,TRANSPOSE(#REF!),AJ$2+2,FALSE),0)</f>
        <v>#REF!</v>
      </c>
      <c r="AK53" t="e" cm="1">
        <f t="array" ref="AK53">_xlfn.IFNA(VLOOKUP($A53,TRANSPOSE(#REF!),AK$2+2,FALSE),0)</f>
        <v>#REF!</v>
      </c>
      <c r="AL53" t="e" cm="1">
        <f t="array" ref="AL53">_xlfn.IFNA(VLOOKUP($A53,TRANSPOSE(#REF!),AL$2+2,FALSE),0)</f>
        <v>#REF!</v>
      </c>
      <c r="AM53" t="e" cm="1">
        <f t="array" ref="AM53">_xlfn.IFNA(VLOOKUP($A53,TRANSPOSE(#REF!),AM$2+2,FALSE),0)</f>
        <v>#REF!</v>
      </c>
      <c r="AN53" t="e" cm="1">
        <f t="array" ref="AN53">_xlfn.IFNA(VLOOKUP($A53,TRANSPOSE(#REF!),AN$2+2,FALSE),0)</f>
        <v>#REF!</v>
      </c>
      <c r="AO53" t="e" cm="1">
        <f t="array" ref="AO53">_xlfn.IFNA(VLOOKUP($A53,TRANSPOSE(#REF!),AO$2+2,FALSE),0)</f>
        <v>#REF!</v>
      </c>
      <c r="AP53" t="e" cm="1">
        <f t="array" ref="AP53">_xlfn.IFNA(VLOOKUP($A53,TRANSPOSE(#REF!),AP$2+2,FALSE),0)</f>
        <v>#REF!</v>
      </c>
      <c r="AQ53" t="e" cm="1">
        <f t="array" ref="AQ53">_xlfn.IFNA(VLOOKUP($A53,TRANSPOSE(#REF!),AQ$2+2,FALSE),0)</f>
        <v>#REF!</v>
      </c>
      <c r="AR53" t="e" cm="1">
        <f t="array" ref="AR53">_xlfn.IFNA(VLOOKUP($A53,TRANSPOSE(#REF!),AR$2+2,FALSE),0)</f>
        <v>#REF!</v>
      </c>
      <c r="AS53" t="e" cm="1">
        <f t="array" ref="AS53">_xlfn.IFNA(VLOOKUP($A53,TRANSPOSE(#REF!),AS$2+2,FALSE),0)</f>
        <v>#REF!</v>
      </c>
      <c r="AT53" t="e" cm="1">
        <f t="array" ref="AT53">_xlfn.IFNA(VLOOKUP($A53,TRANSPOSE(#REF!),AT$2+2,FALSE),0)</f>
        <v>#REF!</v>
      </c>
      <c r="AU53" t="e" cm="1">
        <f t="array" ref="AU53">_xlfn.IFNA(VLOOKUP($A53,TRANSPOSE(#REF!),AU$2+2,FALSE),0)</f>
        <v>#REF!</v>
      </c>
      <c r="AV53" t="e" cm="1">
        <f t="array" ref="AV53">_xlfn.IFNA(VLOOKUP($A53,TRANSPOSE(#REF!),AV$2+2,FALSE),0)</f>
        <v>#REF!</v>
      </c>
      <c r="AW53" t="e" cm="1">
        <f t="array" ref="AW53">_xlfn.IFNA(VLOOKUP($A53,TRANSPOSE(#REF!),AW$2+2,FALSE),0)</f>
        <v>#REF!</v>
      </c>
      <c r="AX53" t="e" cm="1">
        <f t="array" ref="AX53">_xlfn.IFNA(VLOOKUP($A53,TRANSPOSE(#REF!),AX$2+2,FALSE),0)</f>
        <v>#REF!</v>
      </c>
      <c r="AY53" t="e" cm="1">
        <f t="array" ref="AY53">_xlfn.IFNA(VLOOKUP($A53,TRANSPOSE(#REF!),AY$2+2,FALSE),0)</f>
        <v>#REF!</v>
      </c>
      <c r="AZ53" t="e" cm="1">
        <f t="array" ref="AZ53">_xlfn.IFNA(VLOOKUP($A53,TRANSPOSE(#REF!),AZ$2+2,FALSE),0)</f>
        <v>#REF!</v>
      </c>
      <c r="BA53" t="e" cm="1">
        <f t="array" ref="BA53">_xlfn.IFNA(VLOOKUP($A53,TRANSPOSE(#REF!),BA$2+2,FALSE),0)</f>
        <v>#REF!</v>
      </c>
      <c r="BB53" t="e" cm="1">
        <f t="array" ref="BB53">_xlfn.IFNA(VLOOKUP($A53,TRANSPOSE(#REF!),BB$2+2,FALSE),0)</f>
        <v>#REF!</v>
      </c>
      <c r="BC53" t="e" cm="1">
        <f t="array" ref="BC53">_xlfn.IFNA(VLOOKUP($A53,TRANSPOSE(#REF!),BC$2+2,FALSE),0)</f>
        <v>#REF!</v>
      </c>
      <c r="BD53" t="e" cm="1">
        <f t="array" ref="BD53">_xlfn.IFNA(VLOOKUP($A53,TRANSPOSE(#REF!),BD$2+2,FALSE),0)</f>
        <v>#REF!</v>
      </c>
      <c r="BE53" t="e" cm="1">
        <f t="array" ref="BE53">_xlfn.IFNA(VLOOKUP($A53,TRANSPOSE(#REF!),BE$2+2,FALSE),0)</f>
        <v>#REF!</v>
      </c>
      <c r="BF53" t="e" cm="1">
        <f t="array" ref="BF53">_xlfn.IFNA(VLOOKUP($A53,TRANSPOSE(#REF!),BF$2+2,FALSE),0)</f>
        <v>#REF!</v>
      </c>
      <c r="BG53" t="e" cm="1">
        <f t="array" ref="BG53">_xlfn.IFNA(VLOOKUP($A53,TRANSPOSE(#REF!),BG$2+2,FALSE),0)</f>
        <v>#REF!</v>
      </c>
      <c r="BH53" t="e" cm="1">
        <f t="array" ref="BH53">_xlfn.IFNA(VLOOKUP($A53,TRANSPOSE(#REF!),BH$2+2,FALSE),0)</f>
        <v>#REF!</v>
      </c>
      <c r="BI53" t="e" cm="1">
        <f t="array" ref="BI53">_xlfn.IFNA(VLOOKUP($A53,TRANSPOSE(#REF!),BI$2+2,FALSE),0)</f>
        <v>#REF!</v>
      </c>
      <c r="BJ53" t="e" cm="1">
        <f t="array" ref="BJ53">_xlfn.IFNA(VLOOKUP($A53,TRANSPOSE(#REF!),BJ$2+2,FALSE),0)</f>
        <v>#REF!</v>
      </c>
      <c r="BK53" t="e" cm="1">
        <f t="array" ref="BK53">_xlfn.IFNA(VLOOKUP($A53,TRANSPOSE(#REF!),BK$2+2,FALSE),0)</f>
        <v>#REF!</v>
      </c>
      <c r="BL53" t="e" cm="1">
        <f t="array" ref="BL53">_xlfn.IFNA(VLOOKUP($A53,TRANSPOSE(#REF!),BL$2+2,FALSE),0)</f>
        <v>#REF!</v>
      </c>
      <c r="BM53" t="e" cm="1">
        <f t="array" ref="BM53">_xlfn.IFNA(VLOOKUP($A53,TRANSPOSE(#REF!),BM$2+2,FALSE),0)</f>
        <v>#REF!</v>
      </c>
      <c r="BN53" t="e" cm="1">
        <f t="array" ref="BN53">_xlfn.IFNA(VLOOKUP($A53,TRANSPOSE(#REF!),BN$2+2,FALSE),0)</f>
        <v>#REF!</v>
      </c>
      <c r="BO53" t="e" cm="1">
        <f t="array" ref="BO53">_xlfn.IFNA(VLOOKUP($A53,TRANSPOSE(#REF!),BO$2+2,FALSE),0)</f>
        <v>#REF!</v>
      </c>
      <c r="BP53" t="e" cm="1">
        <f t="array" ref="BP53">_xlfn.IFNA(VLOOKUP($A53,TRANSPOSE(#REF!),BP$2+2,FALSE),0)</f>
        <v>#REF!</v>
      </c>
      <c r="BQ53" t="e" cm="1">
        <f t="array" ref="BQ53">_xlfn.IFNA(VLOOKUP($A53,TRANSPOSE(#REF!),BQ$2+2,FALSE),0)</f>
        <v>#REF!</v>
      </c>
      <c r="BR53" t="e" cm="1">
        <f t="array" ref="BR53">_xlfn.IFNA(VLOOKUP($A53,TRANSPOSE(#REF!),BR$2+2,FALSE),0)</f>
        <v>#REF!</v>
      </c>
      <c r="BS53" t="e" cm="1">
        <f t="array" ref="BS53">_xlfn.IFNA(VLOOKUP($A53,TRANSPOSE(#REF!),BS$2+2,FALSE),0)</f>
        <v>#REF!</v>
      </c>
      <c r="BT53" t="e" cm="1">
        <f t="array" ref="BT53">_xlfn.IFNA(VLOOKUP($A53,TRANSPOSE(#REF!),BT$2+2,FALSE),0)</f>
        <v>#REF!</v>
      </c>
      <c r="BU53" t="e" cm="1">
        <f t="array" ref="BU53">_xlfn.IFNA(VLOOKUP($A53,TRANSPOSE(#REF!),BU$2+2,FALSE),0)</f>
        <v>#REF!</v>
      </c>
      <c r="BV53" t="e" cm="1">
        <f t="array" ref="BV53">_xlfn.IFNA(VLOOKUP($A53,TRANSPOSE(#REF!),BV$2+2,FALSE),0)</f>
        <v>#REF!</v>
      </c>
      <c r="BW53" t="e" cm="1">
        <f t="array" ref="BW53">_xlfn.IFNA(VLOOKUP($A53,TRANSPOSE(#REF!),BW$2+2,FALSE),0)</f>
        <v>#REF!</v>
      </c>
      <c r="BX53" t="e" cm="1">
        <f t="array" ref="BX53">_xlfn.IFNA(VLOOKUP($A53,TRANSPOSE(#REF!),BX$2+2,FALSE),0)</f>
        <v>#REF!</v>
      </c>
      <c r="BY53" t="e" cm="1">
        <f t="array" ref="BY53">_xlfn.IFNA(VLOOKUP($A53,TRANSPOSE(#REF!),BY$2+2,FALSE),0)</f>
        <v>#REF!</v>
      </c>
      <c r="BZ53" t="e" cm="1">
        <f t="array" ref="BZ53">_xlfn.IFNA(VLOOKUP($A53,TRANSPOSE(#REF!),BZ$2+2,FALSE),0)</f>
        <v>#REF!</v>
      </c>
      <c r="CA53" t="e" cm="1">
        <f t="array" ref="CA53">_xlfn.IFNA(VLOOKUP($A53,TRANSPOSE(#REF!),CA$2+2,FALSE),0)</f>
        <v>#REF!</v>
      </c>
      <c r="CB53" t="e" cm="1">
        <f t="array" ref="CB53">_xlfn.IFNA(VLOOKUP($A53,TRANSPOSE(#REF!),CB$2+2,FALSE),0)</f>
        <v>#REF!</v>
      </c>
      <c r="CC53" t="e" cm="1">
        <f t="array" ref="CC53">_xlfn.IFNA(VLOOKUP($A53,TRANSPOSE(#REF!),CC$2+2,FALSE),0)</f>
        <v>#REF!</v>
      </c>
      <c r="CD53" t="e" cm="1">
        <f t="array" ref="CD53">_xlfn.IFNA(VLOOKUP($A53,TRANSPOSE(#REF!),CD$2+2,FALSE),0)</f>
        <v>#REF!</v>
      </c>
      <c r="CE53" t="e" cm="1">
        <f t="array" ref="CE53">_xlfn.IFNA(VLOOKUP($A53,TRANSPOSE(#REF!),CE$2+2,FALSE),0)</f>
        <v>#REF!</v>
      </c>
      <c r="CF53" t="e" cm="1">
        <f t="array" ref="CF53">_xlfn.IFNA(VLOOKUP($A53,TRANSPOSE(#REF!),CF$2+2,FALSE),0)</f>
        <v>#REF!</v>
      </c>
      <c r="CG53" t="e" cm="1">
        <f t="array" ref="CG53">_xlfn.IFNA(VLOOKUP($A53,TRANSPOSE(#REF!),CG$2+2,FALSE),0)</f>
        <v>#REF!</v>
      </c>
      <c r="CH53" t="e" cm="1">
        <f t="array" ref="CH53">_xlfn.IFNA(VLOOKUP($A53,TRANSPOSE(#REF!),CH$2+2,FALSE),0)</f>
        <v>#REF!</v>
      </c>
      <c r="CI53" t="e" cm="1">
        <f t="array" ref="CI53">_xlfn.IFNA(VLOOKUP($A53,TRANSPOSE(#REF!),CI$2+2,FALSE),0)</f>
        <v>#REF!</v>
      </c>
      <c r="CJ53" t="e" cm="1">
        <f t="array" ref="CJ53">_xlfn.IFNA(VLOOKUP($A53,TRANSPOSE(#REF!),CJ$2+2,FALSE),0)</f>
        <v>#REF!</v>
      </c>
      <c r="CK53" t="e" cm="1">
        <f t="array" ref="CK53">_xlfn.IFNA(VLOOKUP($A53,TRANSPOSE(#REF!),CK$2+2,FALSE),0)</f>
        <v>#REF!</v>
      </c>
      <c r="CL53" t="e" cm="1">
        <f t="array" ref="CL53">_xlfn.IFNA(VLOOKUP($A53,TRANSPOSE(#REF!),CL$2+2,FALSE),0)</f>
        <v>#REF!</v>
      </c>
      <c r="CM53" t="e" cm="1">
        <f t="array" ref="CM53">_xlfn.IFNA(VLOOKUP($A53,TRANSPOSE(#REF!),CM$2+2,FALSE),0)</f>
        <v>#REF!</v>
      </c>
      <c r="CN53" t="e" cm="1">
        <f t="array" ref="CN53">_xlfn.IFNA(VLOOKUP($A53,TRANSPOSE(#REF!),CN$2+2,FALSE),0)</f>
        <v>#REF!</v>
      </c>
      <c r="CO53" t="e" cm="1">
        <f t="array" ref="CO53">_xlfn.IFNA(VLOOKUP($A53,TRANSPOSE(#REF!),CO$2+2,FALSE),0)</f>
        <v>#REF!</v>
      </c>
      <c r="CP53" t="e" cm="1">
        <f t="array" ref="CP53">_xlfn.IFNA(VLOOKUP($A53,TRANSPOSE(#REF!),CP$2+2,FALSE),0)</f>
        <v>#REF!</v>
      </c>
      <c r="CQ53" t="e" cm="1">
        <f t="array" ref="CQ53">_xlfn.IFNA(VLOOKUP($A53,TRANSPOSE(#REF!),CQ$2+2,FALSE),0)</f>
        <v>#REF!</v>
      </c>
      <c r="CR53" t="e" cm="1">
        <f t="array" ref="CR53">_xlfn.IFNA(VLOOKUP($A53,TRANSPOSE(#REF!),CR$2+2,FALSE),0)</f>
        <v>#REF!</v>
      </c>
      <c r="CS53" t="e" cm="1">
        <f t="array" ref="CS53">_xlfn.IFNA(VLOOKUP($A53,TRANSPOSE(#REF!),CS$2+2,FALSE),0)</f>
        <v>#REF!</v>
      </c>
      <c r="CT53" t="e" cm="1">
        <f t="array" ref="CT53">_xlfn.IFNA(VLOOKUP($A53,TRANSPOSE(#REF!),CT$2+2,FALSE),0)</f>
        <v>#REF!</v>
      </c>
      <c r="CU53" t="e" cm="1">
        <f t="array" ref="CU53">_xlfn.IFNA(VLOOKUP($A53,TRANSPOSE(#REF!),CU$2+2,FALSE),0)</f>
        <v>#REF!</v>
      </c>
      <c r="CV53" t="e" cm="1">
        <f t="array" ref="CV53">_xlfn.IFNA(VLOOKUP($A53,TRANSPOSE(#REF!),CV$2+2,FALSE),0)</f>
        <v>#REF!</v>
      </c>
      <c r="CW53" t="e" cm="1">
        <f t="array" ref="CW53">_xlfn.IFNA(VLOOKUP($A53,TRANSPOSE(#REF!),CW$2+2,FALSE),0)</f>
        <v>#REF!</v>
      </c>
      <c r="CX53" t="e" cm="1">
        <f t="array" ref="CX53">_xlfn.IFNA(VLOOKUP($A53,TRANSPOSE(#REF!),CX$2+2,FALSE),0)</f>
        <v>#REF!</v>
      </c>
      <c r="CY53" t="e" cm="1">
        <f t="array" ref="CY53">_xlfn.IFNA(VLOOKUP($A53,TRANSPOSE(#REF!),CY$2+2,FALSE),0)</f>
        <v>#REF!</v>
      </c>
      <c r="CZ53" t="e" cm="1">
        <f t="array" ref="CZ53">_xlfn.IFNA(VLOOKUP($A53,TRANSPOSE(#REF!),CZ$2+2,FALSE),0)</f>
        <v>#REF!</v>
      </c>
      <c r="DA53" t="e" cm="1">
        <f t="array" ref="DA53">_xlfn.IFNA(VLOOKUP($A53,TRANSPOSE(#REF!),DA$2+2,FALSE),0)</f>
        <v>#REF!</v>
      </c>
      <c r="DB53" t="e" cm="1">
        <f t="array" ref="DB53">_xlfn.IFNA(VLOOKUP($A53,TRANSPOSE(#REF!),DB$2+2,FALSE),0)</f>
        <v>#REF!</v>
      </c>
      <c r="DC53" t="e" cm="1">
        <f t="array" ref="DC53">_xlfn.IFNA(VLOOKUP($A53,TRANSPOSE(#REF!),DC$2+2,FALSE),0)</f>
        <v>#REF!</v>
      </c>
      <c r="DD53" t="e" cm="1">
        <f t="array" ref="DD53">_xlfn.IFNA(VLOOKUP($A53,TRANSPOSE(#REF!),DD$2+2,FALSE),0)</f>
        <v>#REF!</v>
      </c>
      <c r="DE53" t="e" cm="1">
        <f t="array" ref="DE53">_xlfn.IFNA(VLOOKUP($A53,TRANSPOSE(#REF!),DE$2+2,FALSE),0)</f>
        <v>#REF!</v>
      </c>
      <c r="DF53" t="e" cm="1">
        <f t="array" ref="DF53">_xlfn.IFNA(VLOOKUP($A53,TRANSPOSE(#REF!),DF$2+2,FALSE),0)</f>
        <v>#REF!</v>
      </c>
      <c r="DG53" t="e" cm="1">
        <f t="array" ref="DG53">_xlfn.IFNA(VLOOKUP($A53,TRANSPOSE(#REF!),DG$2+2,FALSE),0)</f>
        <v>#REF!</v>
      </c>
      <c r="DH53" t="e" cm="1">
        <f t="array" ref="DH53">_xlfn.IFNA(VLOOKUP($A53,TRANSPOSE(#REF!),DH$2+2,FALSE),0)</f>
        <v>#REF!</v>
      </c>
      <c r="DI53" t="e" cm="1">
        <f t="array" ref="DI53">_xlfn.IFNA(VLOOKUP($A53,TRANSPOSE(#REF!),DI$2+2,FALSE),0)</f>
        <v>#REF!</v>
      </c>
      <c r="DJ53" t="e" cm="1">
        <f t="array" ref="DJ53">_xlfn.IFNA(VLOOKUP($A53,TRANSPOSE(#REF!),DJ$2+2,FALSE),0)</f>
        <v>#REF!</v>
      </c>
      <c r="DK53" t="e" cm="1">
        <f t="array" ref="DK53">_xlfn.IFNA(VLOOKUP($A53,TRANSPOSE(#REF!),DK$2+2,FALSE),0)</f>
        <v>#REF!</v>
      </c>
      <c r="DL53" t="e" cm="1">
        <f t="array" ref="DL53">_xlfn.IFNA(VLOOKUP($A53,TRANSPOSE(#REF!),DL$2+2,FALSE),0)</f>
        <v>#REF!</v>
      </c>
      <c r="DM53" t="e" cm="1">
        <f t="array" ref="DM53">_xlfn.IFNA(VLOOKUP($A53,TRANSPOSE(#REF!),DM$2+2,FALSE),0)</f>
        <v>#REF!</v>
      </c>
      <c r="DN53" t="e" cm="1">
        <f t="array" ref="DN53">_xlfn.IFNA(VLOOKUP($A53,TRANSPOSE(#REF!),DN$2+2,FALSE),0)</f>
        <v>#REF!</v>
      </c>
      <c r="DO53" t="e" cm="1">
        <f t="array" ref="DO53">_xlfn.IFNA(VLOOKUP($A53,TRANSPOSE(#REF!),DO$2+2,FALSE),0)</f>
        <v>#REF!</v>
      </c>
      <c r="DP53" t="e" cm="1">
        <f t="array" ref="DP53">_xlfn.IFNA(VLOOKUP($A53,TRANSPOSE(#REF!),DP$2+2,FALSE),0)</f>
        <v>#REF!</v>
      </c>
      <c r="DQ53" t="e" cm="1">
        <f t="array" ref="DQ53">_xlfn.IFNA(VLOOKUP($A53,TRANSPOSE(#REF!),DQ$2+2,FALSE),0)</f>
        <v>#REF!</v>
      </c>
      <c r="DR53" t="e" cm="1">
        <f t="array" ref="DR53">_xlfn.IFNA(VLOOKUP($A53,TRANSPOSE(#REF!),DR$2+2,FALSE),0)</f>
        <v>#REF!</v>
      </c>
      <c r="DS53" t="e" cm="1">
        <f t="array" ref="DS53">_xlfn.IFNA(VLOOKUP($A53,TRANSPOSE(#REF!),DS$2+2,FALSE),0)</f>
        <v>#REF!</v>
      </c>
      <c r="DT53" t="e" cm="1">
        <f t="array" ref="DT53">_xlfn.IFNA(VLOOKUP($A53,TRANSPOSE(#REF!),DT$2+2,FALSE),0)</f>
        <v>#REF!</v>
      </c>
      <c r="DU53" t="e" cm="1">
        <f t="array" ref="DU53">_xlfn.IFNA(VLOOKUP($A53,TRANSPOSE(#REF!),DU$2+2,FALSE),0)</f>
        <v>#REF!</v>
      </c>
      <c r="DV53" t="e" cm="1">
        <f t="array" ref="DV53">_xlfn.IFNA(VLOOKUP($A53,TRANSPOSE(#REF!),DV$2+2,FALSE),0)</f>
        <v>#REF!</v>
      </c>
      <c r="DW53" t="e" cm="1">
        <f t="array" ref="DW53">_xlfn.IFNA(VLOOKUP($A53,TRANSPOSE(#REF!),DW$2+2,FALSE),0)</f>
        <v>#REF!</v>
      </c>
      <c r="DX53" t="e" cm="1">
        <f t="array" ref="DX53">_xlfn.IFNA(VLOOKUP($A53,TRANSPOSE(#REF!),DX$2+2,FALSE),0)</f>
        <v>#REF!</v>
      </c>
      <c r="DY53" t="e" cm="1">
        <f t="array" ref="DY53">_xlfn.IFNA(VLOOKUP($A53,TRANSPOSE(#REF!),DY$2+2,FALSE),0)</f>
        <v>#REF!</v>
      </c>
      <c r="DZ53" t="e" cm="1">
        <f t="array" ref="DZ53">_xlfn.IFNA(VLOOKUP($A53,TRANSPOSE(#REF!),DZ$2+2,FALSE),0)</f>
        <v>#REF!</v>
      </c>
      <c r="EA53" t="e" cm="1">
        <f t="array" ref="EA53">_xlfn.IFNA(VLOOKUP($A53,TRANSPOSE(#REF!),EA$2+2,FALSE),0)</f>
        <v>#REF!</v>
      </c>
      <c r="EB53" t="e" cm="1">
        <f t="array" ref="EB53">_xlfn.IFNA(VLOOKUP($A53,TRANSPOSE(#REF!),EB$2+2,FALSE),0)</f>
        <v>#REF!</v>
      </c>
      <c r="EC53" t="e" cm="1">
        <f t="array" ref="EC53">_xlfn.IFNA(VLOOKUP($A53,TRANSPOSE(#REF!),EC$2+2,FALSE),0)</f>
        <v>#REF!</v>
      </c>
      <c r="ED53" t="e" cm="1">
        <f t="array" ref="ED53">_xlfn.IFNA(VLOOKUP($A53,TRANSPOSE(#REF!),ED$2+2,FALSE),0)</f>
        <v>#REF!</v>
      </c>
      <c r="EE53" t="e" cm="1">
        <f t="array" ref="EE53">_xlfn.IFNA(VLOOKUP($A53,TRANSPOSE(#REF!),EE$2+2,FALSE),0)</f>
        <v>#REF!</v>
      </c>
      <c r="EF53" t="e" cm="1">
        <f t="array" ref="EF53">_xlfn.IFNA(VLOOKUP($A53,TRANSPOSE(#REF!),EF$2+2,FALSE),0)</f>
        <v>#REF!</v>
      </c>
      <c r="EG53" t="e" cm="1">
        <f t="array" ref="EG53">_xlfn.IFNA(VLOOKUP($A53,TRANSPOSE(#REF!),EG$2+2,FALSE),0)</f>
        <v>#REF!</v>
      </c>
      <c r="EH53" t="e" cm="1">
        <f t="array" ref="EH53">_xlfn.IFNA(VLOOKUP($A53,TRANSPOSE(#REF!),EH$2+2,FALSE),0)</f>
        <v>#REF!</v>
      </c>
      <c r="EI53" t="e" cm="1">
        <f t="array" ref="EI53">_xlfn.IFNA(VLOOKUP($A53,TRANSPOSE(#REF!),EI$2+2,FALSE),0)</f>
        <v>#REF!</v>
      </c>
      <c r="EJ53" t="e" cm="1">
        <f t="array" ref="EJ53">_xlfn.IFNA(VLOOKUP($A53,TRANSPOSE(#REF!),EJ$2+2,FALSE),0)</f>
        <v>#REF!</v>
      </c>
      <c r="EK53" t="e" cm="1">
        <f t="array" ref="EK53">_xlfn.IFNA(VLOOKUP($A53,TRANSPOSE(#REF!),EK$2+2,FALSE),0)</f>
        <v>#REF!</v>
      </c>
      <c r="EL53" t="e" cm="1">
        <f t="array" ref="EL53">_xlfn.IFNA(VLOOKUP($A53,TRANSPOSE(#REF!),EL$2+2,FALSE),0)</f>
        <v>#REF!</v>
      </c>
      <c r="EM53" t="e" cm="1">
        <f t="array" ref="EM53">_xlfn.IFNA(VLOOKUP($A53,TRANSPOSE(#REF!),EM$2+2,FALSE),0)</f>
        <v>#REF!</v>
      </c>
      <c r="EN53" t="e" cm="1">
        <f t="array" ref="EN53">_xlfn.IFNA(VLOOKUP($A53,TRANSPOSE(#REF!),EN$2+2,FALSE),0)</f>
        <v>#REF!</v>
      </c>
      <c r="EO53" t="e" cm="1">
        <f t="array" ref="EO53">_xlfn.IFNA(VLOOKUP($A53,TRANSPOSE(#REF!),EO$2+2,FALSE),0)</f>
        <v>#REF!</v>
      </c>
      <c r="EP53" t="e" cm="1">
        <f t="array" ref="EP53">_xlfn.IFNA(VLOOKUP($A53,TRANSPOSE(#REF!),EP$2+2,FALSE),0)</f>
        <v>#REF!</v>
      </c>
      <c r="EQ53" t="e" cm="1">
        <f t="array" ref="EQ53">_xlfn.IFNA(VLOOKUP($A53,TRANSPOSE(#REF!),EQ$2+2,FALSE),0)</f>
        <v>#REF!</v>
      </c>
      <c r="ER53" t="e" cm="1">
        <f t="array" ref="ER53">_xlfn.IFNA(VLOOKUP($A53,TRANSPOSE(#REF!),ER$2+2,FALSE),0)</f>
        <v>#REF!</v>
      </c>
      <c r="ES53" t="e" cm="1">
        <f t="array" ref="ES53">_xlfn.IFNA(VLOOKUP($A53,TRANSPOSE(#REF!),ES$2+2,FALSE),0)</f>
        <v>#REF!</v>
      </c>
      <c r="ET53" t="e" cm="1">
        <f t="array" ref="ET53">_xlfn.IFNA(VLOOKUP($A53,TRANSPOSE(#REF!),ET$2+2,FALSE),0)</f>
        <v>#REF!</v>
      </c>
      <c r="EU53" t="e" cm="1">
        <f t="array" ref="EU53">_xlfn.IFNA(VLOOKUP($A53,TRANSPOSE(#REF!),EU$2+2,FALSE),0)</f>
        <v>#REF!</v>
      </c>
      <c r="EV53" t="e" cm="1">
        <f t="array" ref="EV53">_xlfn.IFNA(VLOOKUP($A53,TRANSPOSE(#REF!),EV$2+2,FALSE),0)</f>
        <v>#REF!</v>
      </c>
      <c r="EW53" t="e" cm="1">
        <f t="array" ref="EW53">_xlfn.IFNA(VLOOKUP($A53,TRANSPOSE(#REF!),EW$2+2,FALSE),0)</f>
        <v>#REF!</v>
      </c>
      <c r="EX53" t="e" cm="1">
        <f t="array" ref="EX53">_xlfn.IFNA(VLOOKUP($A53,TRANSPOSE(#REF!),EX$2+2,FALSE),0)</f>
        <v>#REF!</v>
      </c>
      <c r="EY53" t="e" cm="1">
        <f t="array" ref="EY53">_xlfn.IFNA(VLOOKUP($A53,TRANSPOSE(#REF!),EY$2+2,FALSE),0)</f>
        <v>#REF!</v>
      </c>
      <c r="EZ53" t="e" cm="1">
        <f t="array" ref="EZ53">_xlfn.IFNA(VLOOKUP($A53,TRANSPOSE(#REF!),EZ$2+2,FALSE),0)</f>
        <v>#REF!</v>
      </c>
      <c r="FA53" t="e" cm="1">
        <f t="array" ref="FA53">_xlfn.IFNA(VLOOKUP($A53,TRANSPOSE(#REF!),FA$2+2,FALSE),0)</f>
        <v>#REF!</v>
      </c>
      <c r="FB53" t="e" cm="1">
        <f t="array" ref="FB53">_xlfn.IFNA(VLOOKUP($A53,TRANSPOSE(#REF!),FB$2+2,FALSE),0)</f>
        <v>#REF!</v>
      </c>
      <c r="FC53" t="e" cm="1">
        <f t="array" ref="FC53">_xlfn.IFNA(VLOOKUP($A53,TRANSPOSE(#REF!),FC$2+2,FALSE),0)</f>
        <v>#REF!</v>
      </c>
      <c r="FD53" t="e" cm="1">
        <f t="array" ref="FD53">_xlfn.IFNA(VLOOKUP($A53,TRANSPOSE(#REF!),FD$2+2,FALSE),0)</f>
        <v>#REF!</v>
      </c>
      <c r="FE53" t="e" cm="1">
        <f t="array" ref="FE53">_xlfn.IFNA(VLOOKUP($A53,TRANSPOSE(#REF!),FE$2+2,FALSE),0)</f>
        <v>#REF!</v>
      </c>
      <c r="FF53" t="e" cm="1">
        <f t="array" ref="FF53">_xlfn.IFNA(VLOOKUP($A53,TRANSPOSE(#REF!),FF$2+2,FALSE),0)</f>
        <v>#REF!</v>
      </c>
      <c r="FG53" t="e" cm="1">
        <f t="array" ref="FG53">_xlfn.IFNA(VLOOKUP($A53,TRANSPOSE(#REF!),FG$2+2,FALSE),0)</f>
        <v>#REF!</v>
      </c>
      <c r="FH53" t="e" cm="1">
        <f t="array" ref="FH53">_xlfn.IFNA(VLOOKUP($A53,TRANSPOSE(#REF!),FH$2+2,FALSE),0)</f>
        <v>#REF!</v>
      </c>
      <c r="FI53" t="e" cm="1">
        <f t="array" ref="FI53">_xlfn.IFNA(VLOOKUP($A53,TRANSPOSE(#REF!),FI$2+2,FALSE),0)</f>
        <v>#REF!</v>
      </c>
      <c r="FJ53" t="e" cm="1">
        <f t="array" ref="FJ53">_xlfn.IFNA(VLOOKUP($A53,TRANSPOSE(#REF!),FJ$2+2,FALSE),0)</f>
        <v>#REF!</v>
      </c>
      <c r="FK53" t="e" cm="1">
        <f t="array" ref="FK53">_xlfn.IFNA(VLOOKUP($A53,TRANSPOSE(#REF!),FK$2+2,FALSE),0)</f>
        <v>#REF!</v>
      </c>
      <c r="FL53" t="e" cm="1">
        <f t="array" ref="FL53">_xlfn.IFNA(VLOOKUP($A53,TRANSPOSE(#REF!),FL$2+2,FALSE),0)</f>
        <v>#REF!</v>
      </c>
      <c r="FM53" t="e" cm="1">
        <f t="array" ref="FM53">_xlfn.IFNA(VLOOKUP($A53,TRANSPOSE(#REF!),FM$2+2,FALSE),0)</f>
        <v>#REF!</v>
      </c>
      <c r="FN53" t="e" cm="1">
        <f t="array" ref="FN53">_xlfn.IFNA(VLOOKUP($A53,TRANSPOSE(#REF!),FN$2+2,FALSE),0)</f>
        <v>#REF!</v>
      </c>
      <c r="FO53" t="e" cm="1">
        <f t="array" ref="FO53">_xlfn.IFNA(VLOOKUP($A53,TRANSPOSE(#REF!),FO$2+2,FALSE),0)</f>
        <v>#REF!</v>
      </c>
      <c r="FP53" t="e" cm="1">
        <f t="array" ref="FP53">_xlfn.IFNA(VLOOKUP($A53,TRANSPOSE(#REF!),FP$2+2,FALSE),0)</f>
        <v>#REF!</v>
      </c>
      <c r="FQ53" t="e" cm="1">
        <f t="array" ref="FQ53">_xlfn.IFNA(VLOOKUP($A53,TRANSPOSE(#REF!),FQ$2+2,FALSE),0)</f>
        <v>#REF!</v>
      </c>
      <c r="FR53" t="e" cm="1">
        <f t="array" ref="FR53">_xlfn.IFNA(VLOOKUP($A53,TRANSPOSE(#REF!),FR$2+2,FALSE),0)</f>
        <v>#REF!</v>
      </c>
      <c r="FS53" t="e" cm="1">
        <f t="array" ref="FS53">_xlfn.IFNA(VLOOKUP($A53,TRANSPOSE(#REF!),FS$2+2,FALSE),0)</f>
        <v>#REF!</v>
      </c>
      <c r="FT53" t="e" cm="1">
        <f t="array" ref="FT53">_xlfn.IFNA(VLOOKUP($A53,TRANSPOSE(#REF!),FT$2+2,FALSE),0)</f>
        <v>#REF!</v>
      </c>
      <c r="FU53" t="e" cm="1">
        <f t="array" ref="FU53">_xlfn.IFNA(VLOOKUP($A53,TRANSPOSE(#REF!),FU$2+2,FALSE),0)</f>
        <v>#REF!</v>
      </c>
      <c r="FV53" t="e" cm="1">
        <f t="array" ref="FV53">_xlfn.IFNA(VLOOKUP($A53,TRANSPOSE(#REF!),FV$2+2,FALSE),0)</f>
        <v>#REF!</v>
      </c>
      <c r="FW53" t="e" cm="1">
        <f t="array" ref="FW53">_xlfn.IFNA(VLOOKUP($A53,TRANSPOSE(#REF!),FW$2+2,FALSE),0)</f>
        <v>#REF!</v>
      </c>
      <c r="FX53" t="e" cm="1">
        <f t="array" ref="FX53">_xlfn.IFNA(VLOOKUP($A53,TRANSPOSE(#REF!),FX$2+2,FALSE),0)</f>
        <v>#REF!</v>
      </c>
      <c r="FY53" t="e" cm="1">
        <f t="array" ref="FY53">_xlfn.IFNA(VLOOKUP($A53,TRANSPOSE(#REF!),FY$2+2,FALSE),0)</f>
        <v>#REF!</v>
      </c>
      <c r="FZ53" t="e" cm="1">
        <f t="array" ref="FZ53">_xlfn.IFNA(VLOOKUP($A53,TRANSPOSE(#REF!),FZ$2+2,FALSE),0)</f>
        <v>#REF!</v>
      </c>
      <c r="GA53" t="e" cm="1">
        <f t="array" ref="GA53">_xlfn.IFNA(VLOOKUP($A53,TRANSPOSE(#REF!),GA$2+2,FALSE),0)</f>
        <v>#REF!</v>
      </c>
      <c r="GB53" t="e" cm="1">
        <f t="array" ref="GB53">_xlfn.IFNA(VLOOKUP($A53,TRANSPOSE(#REF!),GB$2+2,FALSE),0)</f>
        <v>#REF!</v>
      </c>
      <c r="GC53" t="e" cm="1">
        <f t="array" ref="GC53">_xlfn.IFNA(VLOOKUP($A53,TRANSPOSE(#REF!),GC$2+2,FALSE),0)</f>
        <v>#REF!</v>
      </c>
      <c r="GD53" t="e" cm="1">
        <f t="array" ref="GD53">_xlfn.IFNA(VLOOKUP($A53,TRANSPOSE(#REF!),GD$2+2,FALSE),0)</f>
        <v>#REF!</v>
      </c>
      <c r="GE53" t="e" cm="1">
        <f t="array" ref="GE53">_xlfn.IFNA(VLOOKUP($A53,TRANSPOSE(#REF!),GE$2+2,FALSE),0)</f>
        <v>#REF!</v>
      </c>
      <c r="GF53" t="e" cm="1">
        <f t="array" ref="GF53">_xlfn.IFNA(VLOOKUP($A53,TRANSPOSE(#REF!),GF$2+2,FALSE),0)</f>
        <v>#REF!</v>
      </c>
      <c r="GG53" t="e" cm="1">
        <f t="array" ref="GG53">_xlfn.IFNA(VLOOKUP($A53,TRANSPOSE(#REF!),GG$2+2,FALSE),0)</f>
        <v>#REF!</v>
      </c>
      <c r="GH53" t="e" cm="1">
        <f t="array" ref="GH53">_xlfn.IFNA(VLOOKUP($A53,TRANSPOSE(#REF!),GH$2+2,FALSE),0)</f>
        <v>#REF!</v>
      </c>
      <c r="GI53" t="e" cm="1">
        <f t="array" ref="GI53">_xlfn.IFNA(VLOOKUP($A53,TRANSPOSE(#REF!),GI$2+2,FALSE),0)</f>
        <v>#REF!</v>
      </c>
      <c r="GJ53" t="e" cm="1">
        <f t="array" ref="GJ53">_xlfn.IFNA(VLOOKUP($A53,TRANSPOSE(#REF!),GJ$2+2,FALSE),0)</f>
        <v>#REF!</v>
      </c>
      <c r="GK53" t="e" cm="1">
        <f t="array" ref="GK53">_xlfn.IFNA(VLOOKUP($A53,TRANSPOSE(#REF!),GK$2+2,FALSE),0)</f>
        <v>#REF!</v>
      </c>
      <c r="GL53" t="e" cm="1">
        <f t="array" ref="GL53">_xlfn.IFNA(VLOOKUP($A53,TRANSPOSE(#REF!),GL$2+2,FALSE),0)</f>
        <v>#REF!</v>
      </c>
      <c r="GM53" t="e" cm="1">
        <f t="array" ref="GM53">_xlfn.IFNA(VLOOKUP($A53,TRANSPOSE(#REF!),GM$2+2,FALSE),0)</f>
        <v>#REF!</v>
      </c>
      <c r="GN53" t="e" cm="1">
        <f t="array" ref="GN53">_xlfn.IFNA(VLOOKUP($A53,TRANSPOSE(#REF!),GN$2+2,FALSE),0)</f>
        <v>#REF!</v>
      </c>
      <c r="GO53" t="e" cm="1">
        <f t="array" ref="GO53">_xlfn.IFNA(VLOOKUP($A53,TRANSPOSE(#REF!),GO$2+2,FALSE),0)</f>
        <v>#REF!</v>
      </c>
      <c r="GP53" t="e" cm="1">
        <f t="array" ref="GP53">_xlfn.IFNA(VLOOKUP($A53,TRANSPOSE(#REF!),GP$2+2,FALSE),0)</f>
        <v>#REF!</v>
      </c>
      <c r="GQ53" t="e" cm="1">
        <f t="array" ref="GQ53">_xlfn.IFNA(VLOOKUP($A53,TRANSPOSE(#REF!),GQ$2+2,FALSE),0)</f>
        <v>#REF!</v>
      </c>
      <c r="GR53" t="e" cm="1">
        <f t="array" ref="GR53">_xlfn.IFNA(VLOOKUP($A53,TRANSPOSE(#REF!),GR$2+2,FALSE),0)</f>
        <v>#REF!</v>
      </c>
      <c r="GS53" t="e" cm="1">
        <f t="array" ref="GS53">_xlfn.IFNA(VLOOKUP($A53,TRANSPOSE(#REF!),GS$2+2,FALSE),0)</f>
        <v>#REF!</v>
      </c>
      <c r="GT53" t="e" cm="1">
        <f t="array" ref="GT53">_xlfn.IFNA(VLOOKUP($A53,TRANSPOSE(#REF!),GT$2+2,FALSE),0)</f>
        <v>#REF!</v>
      </c>
      <c r="GU53" t="e" cm="1">
        <f t="array" ref="GU53">_xlfn.IFNA(VLOOKUP($A53,TRANSPOSE(#REF!),GU$2+2,FALSE),0)</f>
        <v>#REF!</v>
      </c>
      <c r="GV53" t="e" cm="1">
        <f t="array" ref="GV53">_xlfn.IFNA(VLOOKUP($A53,TRANSPOSE(#REF!),GV$2+2,FALSE),0)</f>
        <v>#REF!</v>
      </c>
      <c r="GW53" t="e" cm="1">
        <f t="array" ref="GW53">_xlfn.IFNA(VLOOKUP($A53,TRANSPOSE(#REF!),GW$2+2,FALSE),0)</f>
        <v>#REF!</v>
      </c>
      <c r="GX53" t="e" cm="1">
        <f t="array" ref="GX53">_xlfn.IFNA(VLOOKUP($A53,TRANSPOSE(#REF!),GX$2+2,FALSE),0)</f>
        <v>#REF!</v>
      </c>
      <c r="GY53" t="e" cm="1">
        <f t="array" ref="GY53">_xlfn.IFNA(VLOOKUP($A53,TRANSPOSE(#REF!),GY$2+2,FALSE),0)</f>
        <v>#REF!</v>
      </c>
      <c r="GZ53" t="e" cm="1">
        <f t="array" ref="GZ53">_xlfn.IFNA(VLOOKUP($A53,TRANSPOSE(#REF!),GZ$2+2,FALSE),0)</f>
        <v>#REF!</v>
      </c>
      <c r="HA53" t="e" cm="1">
        <f t="array" ref="HA53">_xlfn.IFNA(VLOOKUP($A53,TRANSPOSE(#REF!),HA$2+2,FALSE),0)</f>
        <v>#REF!</v>
      </c>
      <c r="HB53" t="e" cm="1">
        <f t="array" ref="HB53">_xlfn.IFNA(VLOOKUP($A53,TRANSPOSE(#REF!),HB$2+2,FALSE),0)</f>
        <v>#REF!</v>
      </c>
      <c r="HC53" t="e" cm="1">
        <f t="array" ref="HC53">_xlfn.IFNA(VLOOKUP($A53,TRANSPOSE(#REF!),HC$2+2,FALSE),0)</f>
        <v>#REF!</v>
      </c>
      <c r="HD53" t="e" cm="1">
        <f t="array" ref="HD53">_xlfn.IFNA(VLOOKUP($A53,TRANSPOSE(#REF!),HD$2+2,FALSE),0)</f>
        <v>#REF!</v>
      </c>
      <c r="HE53" t="e" cm="1">
        <f t="array" ref="HE53">_xlfn.IFNA(VLOOKUP($A53,TRANSPOSE(#REF!),HE$2+2,FALSE),0)</f>
        <v>#REF!</v>
      </c>
      <c r="HF53" t="e" cm="1">
        <f t="array" ref="HF53">_xlfn.IFNA(VLOOKUP($A53,TRANSPOSE(#REF!),HF$2+2,FALSE),0)</f>
        <v>#REF!</v>
      </c>
      <c r="HG53" t="e" cm="1">
        <f t="array" ref="HG53">_xlfn.IFNA(VLOOKUP($A53,TRANSPOSE(#REF!),HG$2+2,FALSE),0)</f>
        <v>#REF!</v>
      </c>
      <c r="HH53" t="e" cm="1">
        <f t="array" ref="HH53">_xlfn.IFNA(VLOOKUP($A53,TRANSPOSE(#REF!),HH$2+2,FALSE),0)</f>
        <v>#REF!</v>
      </c>
      <c r="HI53" t="e" cm="1">
        <f t="array" ref="HI53">_xlfn.IFNA(VLOOKUP($A53,TRANSPOSE(#REF!),HI$2+2,FALSE),0)</f>
        <v>#REF!</v>
      </c>
      <c r="HJ53" t="e" cm="1">
        <f t="array" ref="HJ53">_xlfn.IFNA(VLOOKUP($A53,TRANSPOSE(#REF!),HJ$2+2,FALSE),0)</f>
        <v>#REF!</v>
      </c>
      <c r="HK53" t="e" cm="1">
        <f t="array" ref="HK53">_xlfn.IFNA(VLOOKUP($A53,TRANSPOSE(#REF!),HK$2+2,FALSE),0)</f>
        <v>#REF!</v>
      </c>
      <c r="HL53" t="e" cm="1">
        <f t="array" ref="HL53">_xlfn.IFNA(VLOOKUP($A53,TRANSPOSE(#REF!),HL$2+2,FALSE),0)</f>
        <v>#REF!</v>
      </c>
      <c r="HM53" t="e" cm="1">
        <f t="array" ref="HM53">_xlfn.IFNA(VLOOKUP($A53,TRANSPOSE(#REF!),HM$2+2,FALSE),0)</f>
        <v>#REF!</v>
      </c>
      <c r="HN53" t="e" cm="1">
        <f t="array" ref="HN53">_xlfn.IFNA(VLOOKUP($A53,TRANSPOSE(#REF!),HN$2+2,FALSE),0)</f>
        <v>#REF!</v>
      </c>
      <c r="HO53" t="e" cm="1">
        <f t="array" ref="HO53">_xlfn.IFNA(VLOOKUP($A53,TRANSPOSE(#REF!),HO$2+2,FALSE),0)</f>
        <v>#REF!</v>
      </c>
      <c r="HP53" t="e" cm="1">
        <f t="array" ref="HP53">_xlfn.IFNA(VLOOKUP($A53,TRANSPOSE(#REF!),HP$2+2,FALSE),0)</f>
        <v>#REF!</v>
      </c>
      <c r="HQ53" t="e" cm="1">
        <f t="array" ref="HQ53">_xlfn.IFNA(VLOOKUP($A53,TRANSPOSE(#REF!),HQ$2+2,FALSE),0)</f>
        <v>#REF!</v>
      </c>
      <c r="HR53" t="e" cm="1">
        <f t="array" ref="HR53">_xlfn.IFNA(VLOOKUP($A53,TRANSPOSE(#REF!),HR$2+2,FALSE),0)</f>
        <v>#REF!</v>
      </c>
      <c r="HS53" t="e" cm="1">
        <f t="array" ref="HS53">_xlfn.IFNA(VLOOKUP($A53,TRANSPOSE(#REF!),HS$2+2,FALSE),0)</f>
        <v>#REF!</v>
      </c>
      <c r="HT53" t="e" cm="1">
        <f t="array" ref="HT53">_xlfn.IFNA(VLOOKUP($A53,TRANSPOSE(#REF!),HT$2+2,FALSE),0)</f>
        <v>#REF!</v>
      </c>
      <c r="HU53" t="e" cm="1">
        <f t="array" ref="HU53">_xlfn.IFNA(VLOOKUP($A53,TRANSPOSE(#REF!),HU$2+2,FALSE),0)</f>
        <v>#REF!</v>
      </c>
      <c r="HV53" t="e" cm="1">
        <f t="array" ref="HV53">_xlfn.IFNA(VLOOKUP($A53,TRANSPOSE(#REF!),HV$2+2,FALSE),0)</f>
        <v>#REF!</v>
      </c>
      <c r="HW53" t="e" cm="1">
        <f t="array" ref="HW53">_xlfn.IFNA(VLOOKUP($A53,TRANSPOSE(#REF!),HW$2+2,FALSE),0)</f>
        <v>#REF!</v>
      </c>
      <c r="HX53" t="e" cm="1">
        <f t="array" ref="HX53">_xlfn.IFNA(VLOOKUP($A53,TRANSPOSE(#REF!),HX$2+2,FALSE),0)</f>
        <v>#REF!</v>
      </c>
      <c r="HY53" t="e" cm="1">
        <f t="array" ref="HY53">_xlfn.IFNA(VLOOKUP($A53,TRANSPOSE(#REF!),HY$2+2,FALSE),0)</f>
        <v>#REF!</v>
      </c>
      <c r="HZ53" t="e" cm="1">
        <f t="array" ref="HZ53">_xlfn.IFNA(VLOOKUP($A53,TRANSPOSE(#REF!),HZ$2+2,FALSE),0)</f>
        <v>#REF!</v>
      </c>
      <c r="IA53" t="e" cm="1">
        <f t="array" ref="IA53">_xlfn.IFNA(VLOOKUP($A53,TRANSPOSE(#REF!),IA$2+2,FALSE),0)</f>
        <v>#REF!</v>
      </c>
      <c r="IB53" t="e" cm="1">
        <f t="array" ref="IB53">_xlfn.IFNA(VLOOKUP($A53,TRANSPOSE(#REF!),IB$2+2,FALSE),0)</f>
        <v>#REF!</v>
      </c>
      <c r="IC53" t="e" cm="1">
        <f t="array" ref="IC53">_xlfn.IFNA(VLOOKUP($A53,TRANSPOSE(#REF!),IC$2+2,FALSE),0)</f>
        <v>#REF!</v>
      </c>
      <c r="ID53" t="e" cm="1">
        <f t="array" ref="ID53">_xlfn.IFNA(VLOOKUP($A53,TRANSPOSE(#REF!),ID$2+2,FALSE),0)</f>
        <v>#REF!</v>
      </c>
      <c r="IE53" t="e" cm="1">
        <f t="array" ref="IE53">_xlfn.IFNA(VLOOKUP($A53,TRANSPOSE(#REF!),IE$2+2,FALSE),0)</f>
        <v>#REF!</v>
      </c>
      <c r="IF53" t="e" cm="1">
        <f t="array" ref="IF53">_xlfn.IFNA(VLOOKUP($A53,TRANSPOSE(#REF!),IF$2+2,FALSE),0)</f>
        <v>#REF!</v>
      </c>
      <c r="IG53" t="e" cm="1">
        <f t="array" ref="IG53">_xlfn.IFNA(VLOOKUP($A53,TRANSPOSE(#REF!),IG$2+2,FALSE),0)</f>
        <v>#REF!</v>
      </c>
      <c r="IH53" t="e" cm="1">
        <f t="array" ref="IH53">_xlfn.IFNA(VLOOKUP($A53,TRANSPOSE(#REF!),IH$2+2,FALSE),0)</f>
        <v>#REF!</v>
      </c>
      <c r="II53" t="e" cm="1">
        <f t="array" ref="II53">_xlfn.IFNA(VLOOKUP($A53,TRANSPOSE(#REF!),II$2+2,FALSE),0)</f>
        <v>#REF!</v>
      </c>
      <c r="IJ53" t="e" cm="1">
        <f t="array" ref="IJ53">_xlfn.IFNA(VLOOKUP($A53,TRANSPOSE(#REF!),IJ$2+2,FALSE),0)</f>
        <v>#REF!</v>
      </c>
      <c r="IK53" t="e" cm="1">
        <f t="array" ref="IK53">_xlfn.IFNA(VLOOKUP($A53,TRANSPOSE(#REF!),IK$2+2,FALSE),0)</f>
        <v>#REF!</v>
      </c>
      <c r="IL53" t="e" cm="1">
        <f t="array" ref="IL53">_xlfn.IFNA(VLOOKUP($A53,TRANSPOSE(#REF!),IL$2+2,FALSE),0)</f>
        <v>#REF!</v>
      </c>
      <c r="IM53" t="e" cm="1">
        <f t="array" ref="IM53">_xlfn.IFNA(VLOOKUP($A53,TRANSPOSE(#REF!),IM$2+2,FALSE),0)</f>
        <v>#REF!</v>
      </c>
      <c r="IN53" t="e" cm="1">
        <f t="array" ref="IN53">_xlfn.IFNA(VLOOKUP($A53,TRANSPOSE(#REF!),IN$2+2,FALSE),0)</f>
        <v>#REF!</v>
      </c>
      <c r="IO53" t="e" cm="1">
        <f t="array" ref="IO53">_xlfn.IFNA(VLOOKUP($A53,TRANSPOSE(#REF!),IO$2+2,FALSE),0)</f>
        <v>#REF!</v>
      </c>
      <c r="IP53" t="e" cm="1">
        <f t="array" ref="IP53">_xlfn.IFNA(VLOOKUP($A53,TRANSPOSE(#REF!),IP$2+2,FALSE),0)</f>
        <v>#REF!</v>
      </c>
      <c r="IQ53" t="e" cm="1">
        <f t="array" ref="IQ53">_xlfn.IFNA(VLOOKUP($A53,TRANSPOSE(#REF!),IQ$2+2,FALSE),0)</f>
        <v>#REF!</v>
      </c>
      <c r="IR53" t="e" cm="1">
        <f t="array" ref="IR53">_xlfn.IFNA(VLOOKUP($A53,TRANSPOSE(#REF!),IR$2+2,FALSE),0)</f>
        <v>#REF!</v>
      </c>
      <c r="IS53" t="e" cm="1">
        <f t="array" ref="IS53">_xlfn.IFNA(VLOOKUP($A53,TRANSPOSE(#REF!),IS$2+2,FALSE),0)</f>
        <v>#REF!</v>
      </c>
      <c r="IT53" t="e" cm="1">
        <f t="array" ref="IT53">_xlfn.IFNA(VLOOKUP($A53,TRANSPOSE(#REF!),IT$2+2,FALSE),0)</f>
        <v>#REF!</v>
      </c>
      <c r="IU53" t="e" cm="1">
        <f t="array" ref="IU53">_xlfn.IFNA(VLOOKUP($A53,TRANSPOSE(#REF!),IU$2+2,FALSE),0)</f>
        <v>#REF!</v>
      </c>
      <c r="IV53" t="e" cm="1">
        <f t="array" ref="IV53">_xlfn.IFNA(VLOOKUP($A53,TRANSPOSE(#REF!),IV$2+2,FALSE),0)</f>
        <v>#REF!</v>
      </c>
      <c r="IW53" t="e" cm="1">
        <f t="array" ref="IW53">_xlfn.IFNA(VLOOKUP($A53,TRANSPOSE(#REF!),IW$2+2,FALSE),0)</f>
        <v>#REF!</v>
      </c>
      <c r="IX53" t="e" cm="1">
        <f t="array" ref="IX53">_xlfn.IFNA(VLOOKUP($A53,TRANSPOSE(#REF!),IX$2+2,FALSE),0)</f>
        <v>#REF!</v>
      </c>
      <c r="IY53" t="e" cm="1">
        <f t="array" ref="IY53">_xlfn.IFNA(VLOOKUP($A53,TRANSPOSE(#REF!),IY$2+2,FALSE),0)</f>
        <v>#REF!</v>
      </c>
      <c r="IZ53" t="e" cm="1">
        <f t="array" ref="IZ53">_xlfn.IFNA(VLOOKUP($A53,TRANSPOSE(#REF!),IZ$2+2,FALSE),0)</f>
        <v>#REF!</v>
      </c>
      <c r="JA53" t="e" cm="1">
        <f t="array" ref="JA53">_xlfn.IFNA(VLOOKUP($A53,TRANSPOSE(#REF!),JA$2+2,FALSE),0)</f>
        <v>#REF!</v>
      </c>
      <c r="JB53" t="e" cm="1">
        <f t="array" ref="JB53">_xlfn.IFNA(VLOOKUP($A53,TRANSPOSE(#REF!),JB$2+2,FALSE),0)</f>
        <v>#REF!</v>
      </c>
      <c r="JC53" t="e" cm="1">
        <f t="array" ref="JC53">_xlfn.IFNA(VLOOKUP($A53,TRANSPOSE(#REF!),JC$2+2,FALSE),0)</f>
        <v>#REF!</v>
      </c>
      <c r="JD53" t="e" cm="1">
        <f t="array" ref="JD53">_xlfn.IFNA(VLOOKUP($A53,TRANSPOSE(#REF!),JD$2+2,FALSE),0)</f>
        <v>#REF!</v>
      </c>
      <c r="JE53" t="e" cm="1">
        <f t="array" ref="JE53">_xlfn.IFNA(VLOOKUP($A53,TRANSPOSE(#REF!),JE$2+2,FALSE),0)</f>
        <v>#REF!</v>
      </c>
      <c r="JF53" t="e" cm="1">
        <f t="array" ref="JF53">_xlfn.IFNA(VLOOKUP($A53,TRANSPOSE(#REF!),JF$2+2,FALSE),0)</f>
        <v>#REF!</v>
      </c>
      <c r="JG53" t="e" cm="1">
        <f t="array" ref="JG53">_xlfn.IFNA(VLOOKUP($A53,TRANSPOSE(#REF!),JG$2+2,FALSE),0)</f>
        <v>#REF!</v>
      </c>
      <c r="JH53" t="e" cm="1">
        <f t="array" ref="JH53">_xlfn.IFNA(VLOOKUP($A53,TRANSPOSE(#REF!),JH$2+2,FALSE),0)</f>
        <v>#REF!</v>
      </c>
      <c r="JI53" t="e" cm="1">
        <f t="array" ref="JI53">_xlfn.IFNA(VLOOKUP($A53,TRANSPOSE(#REF!),JI$2+2,FALSE),0)</f>
        <v>#REF!</v>
      </c>
      <c r="JJ53" t="e" cm="1">
        <f t="array" ref="JJ53">_xlfn.IFNA(VLOOKUP($A53,TRANSPOSE(#REF!),JJ$2+2,FALSE),0)</f>
        <v>#REF!</v>
      </c>
      <c r="JK53" t="e" cm="1">
        <f t="array" ref="JK53">_xlfn.IFNA(VLOOKUP($A53,TRANSPOSE(#REF!),JK$2+2,FALSE),0)</f>
        <v>#REF!</v>
      </c>
      <c r="JL53" t="e" cm="1">
        <f t="array" ref="JL53">_xlfn.IFNA(VLOOKUP($A53,TRANSPOSE(#REF!),JL$2+2,FALSE),0)</f>
        <v>#REF!</v>
      </c>
      <c r="JM53" t="e" cm="1">
        <f t="array" ref="JM53">_xlfn.IFNA(VLOOKUP($A53,TRANSPOSE(#REF!),JM$2+2,FALSE),0)</f>
        <v>#REF!</v>
      </c>
      <c r="JN53" t="e" cm="1">
        <f t="array" ref="JN53">_xlfn.IFNA(VLOOKUP($A53,TRANSPOSE(#REF!),JN$2+2,FALSE),0)</f>
        <v>#REF!</v>
      </c>
      <c r="JO53" t="e" cm="1">
        <f t="array" ref="JO53">_xlfn.IFNA(VLOOKUP($A53,TRANSPOSE(#REF!),JO$2+2,FALSE),0)</f>
        <v>#REF!</v>
      </c>
      <c r="JP53" t="e" cm="1">
        <f t="array" ref="JP53">_xlfn.IFNA(VLOOKUP($A53,TRANSPOSE(#REF!),JP$2+2,FALSE),0)</f>
        <v>#REF!</v>
      </c>
      <c r="JQ53" t="e" cm="1">
        <f t="array" ref="JQ53">_xlfn.IFNA(VLOOKUP($A53,TRANSPOSE(#REF!),JQ$2+2,FALSE),0)</f>
        <v>#REF!</v>
      </c>
      <c r="JR53" t="e" cm="1">
        <f t="array" ref="JR53">_xlfn.IFNA(VLOOKUP($A53,TRANSPOSE(#REF!),JR$2+2,FALSE),0)</f>
        <v>#REF!</v>
      </c>
      <c r="JS53" t="e" cm="1">
        <f t="array" ref="JS53">_xlfn.IFNA(VLOOKUP($A53,TRANSPOSE(#REF!),JS$2+2,FALSE),0)</f>
        <v>#REF!</v>
      </c>
      <c r="JT53" t="e" cm="1">
        <f t="array" ref="JT53">_xlfn.IFNA(VLOOKUP($A53,TRANSPOSE(#REF!),JT$2+2,FALSE),0)</f>
        <v>#REF!</v>
      </c>
      <c r="JU53" t="e" cm="1">
        <f t="array" ref="JU53">_xlfn.IFNA(VLOOKUP($A53,TRANSPOSE(#REF!),JU$2+2,FALSE),0)</f>
        <v>#REF!</v>
      </c>
      <c r="JV53" t="e" cm="1">
        <f t="array" ref="JV53">_xlfn.IFNA(VLOOKUP($A53,TRANSPOSE(#REF!),JV$2+2,FALSE),0)</f>
        <v>#REF!</v>
      </c>
      <c r="JW53" t="e" cm="1">
        <f t="array" ref="JW53">_xlfn.IFNA(VLOOKUP($A53,TRANSPOSE(#REF!),JW$2+2,FALSE),0)</f>
        <v>#REF!</v>
      </c>
      <c r="JX53" t="e" cm="1">
        <f t="array" ref="JX53">_xlfn.IFNA(VLOOKUP($A53,TRANSPOSE(#REF!),JX$2+2,FALSE),0)</f>
        <v>#REF!</v>
      </c>
      <c r="JY53" t="e" cm="1">
        <f t="array" ref="JY53">_xlfn.IFNA(VLOOKUP($A53,TRANSPOSE(#REF!),JY$2+2,FALSE),0)</f>
        <v>#REF!</v>
      </c>
      <c r="JZ53" t="e" cm="1">
        <f t="array" ref="JZ53">_xlfn.IFNA(VLOOKUP($A53,TRANSPOSE(#REF!),JZ$2+2,FALSE),0)</f>
        <v>#REF!</v>
      </c>
      <c r="KA53" t="e" cm="1">
        <f t="array" ref="KA53">_xlfn.IFNA(VLOOKUP($A53,TRANSPOSE(#REF!),KA$2+2,FALSE),0)</f>
        <v>#REF!</v>
      </c>
      <c r="KB53" t="e" cm="1">
        <f t="array" ref="KB53">_xlfn.IFNA(VLOOKUP($A53,TRANSPOSE(#REF!),KB$2+2,FALSE),0)</f>
        <v>#REF!</v>
      </c>
      <c r="KC53" t="e" cm="1">
        <f t="array" ref="KC53">_xlfn.IFNA(VLOOKUP($A53,TRANSPOSE(#REF!),KC$2+2,FALSE),0)</f>
        <v>#REF!</v>
      </c>
      <c r="KD53" t="e" cm="1">
        <f t="array" ref="KD53">_xlfn.IFNA(VLOOKUP($A53,TRANSPOSE(#REF!),KD$2+2,FALSE),0)</f>
        <v>#REF!</v>
      </c>
      <c r="KE53" t="e" cm="1">
        <f t="array" ref="KE53">_xlfn.IFNA(VLOOKUP($A53,TRANSPOSE(#REF!),KE$2+2,FALSE),0)</f>
        <v>#REF!</v>
      </c>
      <c r="KF53" t="e" cm="1">
        <f t="array" ref="KF53">_xlfn.IFNA(VLOOKUP($A53,TRANSPOSE(#REF!),KF$2+2,FALSE),0)</f>
        <v>#REF!</v>
      </c>
      <c r="KG53" t="e" cm="1">
        <f t="array" ref="KG53">_xlfn.IFNA(VLOOKUP($A53,TRANSPOSE(#REF!),KG$2+2,FALSE),0)</f>
        <v>#REF!</v>
      </c>
      <c r="KH53" t="e" cm="1">
        <f t="array" ref="KH53">_xlfn.IFNA(VLOOKUP($A53,TRANSPOSE(#REF!),KH$2+2,FALSE),0)</f>
        <v>#REF!</v>
      </c>
      <c r="KI53" t="e" cm="1">
        <f t="array" ref="KI53">_xlfn.IFNA(VLOOKUP($A53,TRANSPOSE(#REF!),KI$2+2,FALSE),0)</f>
        <v>#REF!</v>
      </c>
      <c r="KJ53" t="e" cm="1">
        <f t="array" ref="KJ53">_xlfn.IFNA(VLOOKUP($A53,TRANSPOSE(#REF!),KJ$2+2,FALSE),0)</f>
        <v>#REF!</v>
      </c>
      <c r="KK53" t="e" cm="1">
        <f t="array" ref="KK53">_xlfn.IFNA(VLOOKUP($A53,TRANSPOSE(#REF!),KK$2+2,FALSE),0)</f>
        <v>#REF!</v>
      </c>
      <c r="KL53" t="e" cm="1">
        <f t="array" ref="KL53">_xlfn.IFNA(VLOOKUP($A53,TRANSPOSE(#REF!),KL$2+2,FALSE),0)</f>
        <v>#REF!</v>
      </c>
      <c r="KM53" t="e" cm="1">
        <f t="array" ref="KM53">_xlfn.IFNA(VLOOKUP($A53,TRANSPOSE(#REF!),KM$2+2,FALSE),0)</f>
        <v>#REF!</v>
      </c>
      <c r="KN53" t="e" cm="1">
        <f t="array" ref="KN53">_xlfn.IFNA(VLOOKUP($A53,TRANSPOSE(#REF!),KN$2+2,FALSE),0)</f>
        <v>#REF!</v>
      </c>
      <c r="KO53" t="e" cm="1">
        <f t="array" ref="KO53">_xlfn.IFNA(VLOOKUP($A53,TRANSPOSE(#REF!),KO$2+2,FALSE),0)</f>
        <v>#REF!</v>
      </c>
      <c r="KP53" t="e" cm="1">
        <f t="array" ref="KP53">_xlfn.IFNA(VLOOKUP($A53,TRANSPOSE(#REF!),KP$2+2,FALSE),0)</f>
        <v>#REF!</v>
      </c>
      <c r="KQ53" t="e" cm="1">
        <f t="array" ref="KQ53">_xlfn.IFNA(VLOOKUP($A53,TRANSPOSE(#REF!),KQ$2+2,FALSE),0)</f>
        <v>#REF!</v>
      </c>
      <c r="KR53" t="e" cm="1">
        <f t="array" ref="KR53">_xlfn.IFNA(VLOOKUP($A53,TRANSPOSE(#REF!),KR$2+2,FALSE),0)</f>
        <v>#REF!</v>
      </c>
      <c r="KS53" t="e" cm="1">
        <f t="array" ref="KS53">_xlfn.IFNA(VLOOKUP($A53,TRANSPOSE(#REF!),KS$2+2,FALSE),0)</f>
        <v>#REF!</v>
      </c>
      <c r="KT53" t="e" cm="1">
        <f t="array" ref="KT53">_xlfn.IFNA(VLOOKUP($A53,TRANSPOSE(#REF!),KT$2+2,FALSE),0)</f>
        <v>#REF!</v>
      </c>
      <c r="KU53" t="e" cm="1">
        <f t="array" ref="KU53">_xlfn.IFNA(VLOOKUP($A53,TRANSPOSE(#REF!),KU$2+2,FALSE),0)</f>
        <v>#REF!</v>
      </c>
      <c r="KV53" t="e" cm="1">
        <f t="array" ref="KV53">_xlfn.IFNA(VLOOKUP($A53,TRANSPOSE(#REF!),KV$2+2,FALSE),0)</f>
        <v>#REF!</v>
      </c>
      <c r="KW53" t="e" cm="1">
        <f t="array" ref="KW53">_xlfn.IFNA(VLOOKUP($A53,TRANSPOSE(#REF!),KW$2+2,FALSE),0)</f>
        <v>#REF!</v>
      </c>
      <c r="KX53" t="e" cm="1">
        <f t="array" ref="KX53">_xlfn.IFNA(VLOOKUP($A53,TRANSPOSE(#REF!),KX$2+2,FALSE),0)</f>
        <v>#REF!</v>
      </c>
      <c r="KY53" t="e" cm="1">
        <f t="array" ref="KY53">_xlfn.IFNA(VLOOKUP($A53,TRANSPOSE(#REF!),KY$2+2,FALSE),0)</f>
        <v>#REF!</v>
      </c>
      <c r="KZ53" t="e" cm="1">
        <f t="array" ref="KZ53">_xlfn.IFNA(VLOOKUP($A53,TRANSPOSE(#REF!),KZ$2+2,FALSE),0)</f>
        <v>#REF!</v>
      </c>
      <c r="LA53" t="e" cm="1">
        <f t="array" ref="LA53">_xlfn.IFNA(VLOOKUP($A53,TRANSPOSE(#REF!),LA$2+2,FALSE),0)</f>
        <v>#REF!</v>
      </c>
      <c r="LB53" t="e" cm="1">
        <f t="array" ref="LB53">_xlfn.IFNA(VLOOKUP($A53,TRANSPOSE(#REF!),LB$2+2,FALSE),0)</f>
        <v>#REF!</v>
      </c>
      <c r="LC53" t="e" cm="1">
        <f t="array" ref="LC53">_xlfn.IFNA(VLOOKUP($A53,TRANSPOSE(#REF!),LC$2+2,FALSE),0)</f>
        <v>#REF!</v>
      </c>
      <c r="LD53" t="e" cm="1">
        <f t="array" ref="LD53">_xlfn.IFNA(VLOOKUP($A53,TRANSPOSE(#REF!),LD$2+2,FALSE),0)</f>
        <v>#REF!</v>
      </c>
      <c r="LE53" t="e" cm="1">
        <f t="array" ref="LE53">_xlfn.IFNA(VLOOKUP($A53,TRANSPOSE(#REF!),LE$2+2,FALSE),0)</f>
        <v>#REF!</v>
      </c>
      <c r="LF53" t="e" cm="1">
        <f t="array" ref="LF53">_xlfn.IFNA(VLOOKUP($A53,TRANSPOSE(#REF!),LF$2+2,FALSE),0)</f>
        <v>#REF!</v>
      </c>
      <c r="LG53" t="e" cm="1">
        <f t="array" ref="LG53">_xlfn.IFNA(VLOOKUP($A53,TRANSPOSE(#REF!),LG$2+2,FALSE),0)</f>
        <v>#REF!</v>
      </c>
      <c r="LH53" t="e" cm="1">
        <f t="array" ref="LH53">_xlfn.IFNA(VLOOKUP($A53,TRANSPOSE(#REF!),LH$2+2,FALSE),0)</f>
        <v>#REF!</v>
      </c>
      <c r="LI53" t="e" cm="1">
        <f t="array" ref="LI53">_xlfn.IFNA(VLOOKUP($A53,TRANSPOSE(#REF!),LI$2+2,FALSE),0)</f>
        <v>#REF!</v>
      </c>
      <c r="LJ53" t="e" cm="1">
        <f t="array" ref="LJ53">_xlfn.IFNA(VLOOKUP($A53,TRANSPOSE(#REF!),LJ$2+2,FALSE),0)</f>
        <v>#REF!</v>
      </c>
      <c r="LK53" t="e" cm="1">
        <f t="array" ref="LK53">_xlfn.IFNA(VLOOKUP($A53,TRANSPOSE(#REF!),LK$2+2,FALSE),0)</f>
        <v>#REF!</v>
      </c>
      <c r="LL53" t="e" cm="1">
        <f t="array" ref="LL53">_xlfn.IFNA(VLOOKUP($A53,TRANSPOSE(#REF!),LL$2+2,FALSE),0)</f>
        <v>#REF!</v>
      </c>
      <c r="LM53" t="e" cm="1">
        <f t="array" ref="LM53">_xlfn.IFNA(VLOOKUP($A53,TRANSPOSE(#REF!),LM$2+2,FALSE),0)</f>
        <v>#REF!</v>
      </c>
      <c r="LN53" t="e" cm="1">
        <f t="array" ref="LN53">_xlfn.IFNA(VLOOKUP($A53,TRANSPOSE(#REF!),LN$2+2,FALSE),0)</f>
        <v>#REF!</v>
      </c>
      <c r="LO53" t="e" cm="1">
        <f t="array" ref="LO53">_xlfn.IFNA(VLOOKUP($A53,TRANSPOSE(#REF!),LO$2+2,FALSE),0)</f>
        <v>#REF!</v>
      </c>
      <c r="LP53" t="e" cm="1">
        <f t="array" ref="LP53">_xlfn.IFNA(VLOOKUP($A53,TRANSPOSE(#REF!),LP$2+2,FALSE),0)</f>
        <v>#REF!</v>
      </c>
      <c r="LQ53" t="e" cm="1">
        <f t="array" ref="LQ53">_xlfn.IFNA(VLOOKUP($A53,TRANSPOSE(#REF!),LQ$2+2,FALSE),0)</f>
        <v>#REF!</v>
      </c>
      <c r="LR53" t="e" cm="1">
        <f t="array" ref="LR53">_xlfn.IFNA(VLOOKUP($A53,TRANSPOSE(#REF!),LR$2+2,FALSE),0)</f>
        <v>#REF!</v>
      </c>
      <c r="LS53" t="e" cm="1">
        <f t="array" ref="LS53">_xlfn.IFNA(VLOOKUP($A53,TRANSPOSE(#REF!),LS$2+2,FALSE),0)</f>
        <v>#REF!</v>
      </c>
      <c r="LT53" t="e" cm="1">
        <f t="array" ref="LT53">_xlfn.IFNA(VLOOKUP($A53,TRANSPOSE(#REF!),LT$2+2,FALSE),0)</f>
        <v>#REF!</v>
      </c>
      <c r="LU53" t="e" cm="1">
        <f t="array" ref="LU53">_xlfn.IFNA(VLOOKUP($A53,TRANSPOSE(#REF!),LU$2+2,FALSE),0)</f>
        <v>#REF!</v>
      </c>
      <c r="LV53" t="e" cm="1">
        <f t="array" ref="LV53">_xlfn.IFNA(VLOOKUP($A53,TRANSPOSE(#REF!),LV$2+2,FALSE),0)</f>
        <v>#REF!</v>
      </c>
      <c r="LW53" t="e" cm="1">
        <f t="array" ref="LW53">_xlfn.IFNA(VLOOKUP($A53,TRANSPOSE(#REF!),LW$2+2,FALSE),0)</f>
        <v>#REF!</v>
      </c>
      <c r="LX53" t="e" cm="1">
        <f t="array" ref="LX53">_xlfn.IFNA(VLOOKUP($A53,TRANSPOSE(#REF!),LX$2+2,FALSE),0)</f>
        <v>#REF!</v>
      </c>
      <c r="LY53" t="e" cm="1">
        <f t="array" ref="LY53">_xlfn.IFNA(VLOOKUP($A53,TRANSPOSE(#REF!),LY$2+2,FALSE),0)</f>
        <v>#REF!</v>
      </c>
      <c r="LZ53" t="e" cm="1">
        <f t="array" ref="LZ53">_xlfn.IFNA(VLOOKUP($A53,TRANSPOSE(#REF!),LZ$2+2,FALSE),0)</f>
        <v>#REF!</v>
      </c>
      <c r="MA53" t="e" cm="1">
        <f t="array" ref="MA53">_xlfn.IFNA(VLOOKUP($A53,TRANSPOSE(#REF!),MA$2+2,FALSE),0)</f>
        <v>#REF!</v>
      </c>
      <c r="MB53" t="e" cm="1">
        <f t="array" ref="MB53">_xlfn.IFNA(VLOOKUP($A53,TRANSPOSE(#REF!),MB$2+2,FALSE),0)</f>
        <v>#REF!</v>
      </c>
      <c r="MC53" t="e" cm="1">
        <f t="array" ref="MC53">_xlfn.IFNA(VLOOKUP($A53,TRANSPOSE(#REF!),MC$2+2,FALSE),0)</f>
        <v>#REF!</v>
      </c>
      <c r="MD53" t="e" cm="1">
        <f t="array" ref="MD53">_xlfn.IFNA(VLOOKUP($A53,TRANSPOSE(#REF!),MD$2+2,FALSE),0)</f>
        <v>#REF!</v>
      </c>
      <c r="ME53" t="e" cm="1">
        <f t="array" ref="ME53">_xlfn.IFNA(VLOOKUP($A53,TRANSPOSE(#REF!),ME$2+2,FALSE),0)</f>
        <v>#REF!</v>
      </c>
      <c r="MF53" t="e" cm="1">
        <f t="array" ref="MF53">_xlfn.IFNA(VLOOKUP($A53,TRANSPOSE(#REF!),MF$2+2,FALSE),0)</f>
        <v>#REF!</v>
      </c>
      <c r="MG53" t="e" cm="1">
        <f t="array" ref="MG53">_xlfn.IFNA(VLOOKUP($A53,TRANSPOSE(#REF!),MG$2+2,FALSE),0)</f>
        <v>#REF!</v>
      </c>
      <c r="MH53" t="e" cm="1">
        <f t="array" ref="MH53">_xlfn.IFNA(VLOOKUP($A53,TRANSPOSE(#REF!),MH$2+2,FALSE),0)</f>
        <v>#REF!</v>
      </c>
      <c r="MI53" t="e" cm="1">
        <f t="array" ref="MI53">_xlfn.IFNA(VLOOKUP($A53,TRANSPOSE(#REF!),MI$2+2,FALSE),0)</f>
        <v>#REF!</v>
      </c>
      <c r="MJ53" t="e" cm="1">
        <f t="array" ref="MJ53">_xlfn.IFNA(VLOOKUP($A53,TRANSPOSE(#REF!),MJ$2+2,FALSE),0)</f>
        <v>#REF!</v>
      </c>
      <c r="MK53" t="e" cm="1">
        <f t="array" ref="MK53">_xlfn.IFNA(VLOOKUP($A53,TRANSPOSE(#REF!),MK$2+2,FALSE),0)</f>
        <v>#REF!</v>
      </c>
      <c r="ML53" t="e" cm="1">
        <f t="array" ref="ML53">_xlfn.IFNA(VLOOKUP($A53,TRANSPOSE(#REF!),ML$2+2,FALSE),0)</f>
        <v>#REF!</v>
      </c>
      <c r="MM53" t="e" cm="1">
        <f t="array" ref="MM53">_xlfn.IFNA(VLOOKUP($A53,TRANSPOSE(#REF!),MM$2+2,FALSE),0)</f>
        <v>#REF!</v>
      </c>
      <c r="MN53" t="e" cm="1">
        <f t="array" ref="MN53">_xlfn.IFNA(VLOOKUP($A53,TRANSPOSE(#REF!),MN$2+2,FALSE),0)</f>
        <v>#REF!</v>
      </c>
      <c r="MO53" t="e" cm="1">
        <f t="array" ref="MO53">_xlfn.IFNA(VLOOKUP($A53,TRANSPOSE(#REF!),MO$2+2,FALSE),0)</f>
        <v>#REF!</v>
      </c>
      <c r="MP53" t="e" cm="1">
        <f t="array" ref="MP53">_xlfn.IFNA(VLOOKUP($A53,TRANSPOSE(#REF!),MP$2+2,FALSE),0)</f>
        <v>#REF!</v>
      </c>
      <c r="MQ53" t="e" cm="1">
        <f t="array" ref="MQ53">_xlfn.IFNA(VLOOKUP($A53,TRANSPOSE(#REF!),MQ$2+2,FALSE),0)</f>
        <v>#REF!</v>
      </c>
      <c r="MR53" t="e" cm="1">
        <f t="array" ref="MR53">_xlfn.IFNA(VLOOKUP($A53,TRANSPOSE(#REF!),MR$2+2,FALSE),0)</f>
        <v>#REF!</v>
      </c>
      <c r="MS53" t="e" cm="1">
        <f t="array" ref="MS53">_xlfn.IFNA(VLOOKUP($A53,TRANSPOSE(#REF!),MS$2+2,FALSE),0)</f>
        <v>#REF!</v>
      </c>
      <c r="MT53" t="e" cm="1">
        <f t="array" ref="MT53">_xlfn.IFNA(VLOOKUP($A53,TRANSPOSE(#REF!),MT$2+2,FALSE),0)</f>
        <v>#REF!</v>
      </c>
      <c r="MU53" t="e" cm="1">
        <f t="array" ref="MU53">_xlfn.IFNA(VLOOKUP($A53,TRANSPOSE(#REF!),MU$2+2,FALSE),0)</f>
        <v>#REF!</v>
      </c>
      <c r="MV53" t="e" cm="1">
        <f t="array" ref="MV53">_xlfn.IFNA(VLOOKUP($A53,TRANSPOSE(#REF!),MV$2+2,FALSE),0)</f>
        <v>#REF!</v>
      </c>
      <c r="MW53" t="e" cm="1">
        <f t="array" ref="MW53">_xlfn.IFNA(VLOOKUP($A53,TRANSPOSE(#REF!),MW$2+2,FALSE),0)</f>
        <v>#REF!</v>
      </c>
      <c r="MX53" t="e" cm="1">
        <f t="array" ref="MX53">_xlfn.IFNA(VLOOKUP($A53,TRANSPOSE(#REF!),MX$2+2,FALSE),0)</f>
        <v>#REF!</v>
      </c>
      <c r="MY53" t="e" cm="1">
        <f t="array" ref="MY53">_xlfn.IFNA(VLOOKUP($A53,TRANSPOSE(#REF!),MY$2+2,FALSE),0)</f>
        <v>#REF!</v>
      </c>
      <c r="MZ53" t="e" cm="1">
        <f t="array" ref="MZ53">_xlfn.IFNA(VLOOKUP($A53,TRANSPOSE(#REF!),MZ$2+2,FALSE),0)</f>
        <v>#REF!</v>
      </c>
      <c r="NA53" t="e" cm="1">
        <f t="array" ref="NA53">_xlfn.IFNA(VLOOKUP($A53,TRANSPOSE(#REF!),NA$2+2,FALSE),0)</f>
        <v>#REF!</v>
      </c>
      <c r="NB53" t="e" cm="1">
        <f t="array" ref="NB53">_xlfn.IFNA(VLOOKUP($A53,TRANSPOSE(#REF!),NB$2+2,FALSE),0)</f>
        <v>#REF!</v>
      </c>
      <c r="NC53" t="e" cm="1">
        <f t="array" ref="NC53">_xlfn.IFNA(VLOOKUP($A53,TRANSPOSE(#REF!),NC$2+2,FALSE),0)</f>
        <v>#REF!</v>
      </c>
      <c r="ND53" t="e" cm="1">
        <f t="array" ref="ND53">_xlfn.IFNA(VLOOKUP($A53,TRANSPOSE(#REF!),ND$2+2,FALSE),0)</f>
        <v>#REF!</v>
      </c>
      <c r="NE53" t="e" cm="1">
        <f t="array" ref="NE53">_xlfn.IFNA(VLOOKUP($A53,TRANSPOSE(#REF!),NE$2+2,FALSE),0)</f>
        <v>#REF!</v>
      </c>
      <c r="NF53" t="e" cm="1">
        <f t="array" ref="NF53">_xlfn.IFNA(VLOOKUP($A53,TRANSPOSE(#REF!),NF$2+2,FALSE),0)</f>
        <v>#REF!</v>
      </c>
      <c r="NG53" t="e" cm="1">
        <f t="array" ref="NG53">_xlfn.IFNA(VLOOKUP($A53,TRANSPOSE(#REF!),NG$2+2,FALSE),0)</f>
        <v>#REF!</v>
      </c>
      <c r="NH53" t="e" cm="1">
        <f t="array" ref="NH53">_xlfn.IFNA(VLOOKUP($A53,TRANSPOSE(#REF!),NH$2+2,FALSE),0)</f>
        <v>#REF!</v>
      </c>
      <c r="NI53" t="e" cm="1">
        <f t="array" ref="NI53">_xlfn.IFNA(VLOOKUP($A53,TRANSPOSE(#REF!),NI$2+2,FALSE),0)</f>
        <v>#REF!</v>
      </c>
      <c r="NJ53" t="e" cm="1">
        <f t="array" ref="NJ53">_xlfn.IFNA(VLOOKUP($A53,TRANSPOSE(#REF!),NJ$2+2,FALSE),0)</f>
        <v>#REF!</v>
      </c>
      <c r="NL53" t="e">
        <f t="shared" si="0"/>
        <v>#REF!</v>
      </c>
      <c r="NM53" t="e">
        <f t="shared" si="1"/>
        <v>#REF!</v>
      </c>
    </row>
    <row r="54" spans="1:377" x14ac:dyDescent="0.3">
      <c r="A54" t="str">
        <v>PDE02_19</v>
      </c>
      <c r="B54" t="str">
        <v>Elektriciteit</v>
      </c>
      <c r="C54" t="str">
        <v>Conversion</v>
      </c>
      <c r="D54" t="str">
        <v>Power DE</v>
      </c>
      <c r="E54" t="str">
        <v>Generation</v>
      </c>
      <c r="F54" t="str">
        <v>Electricity DE</v>
      </c>
      <c r="G54" t="str">
        <v>Electricity from Solar CSP - Power DE</v>
      </c>
      <c r="H54" t="str">
        <v>[GW]</v>
      </c>
      <c r="I54">
        <f>_xlfn.IFNA(VLOOKUP(A54,'[1]PASTE Cap_Investment'!A:B,2,FALSE),0)</f>
        <v>0</v>
      </c>
      <c r="J54" t="e" cm="1">
        <f t="array" ref="J54">_xlfn.IFNA(VLOOKUP($A54,TRANSPOSE(#REF!),J$2+2,FALSE),0)</f>
        <v>#REF!</v>
      </c>
      <c r="K54" t="e" cm="1">
        <f t="array" ref="K54">_xlfn.IFNA(VLOOKUP($A54,TRANSPOSE(#REF!),K$2+2,FALSE),0)</f>
        <v>#REF!</v>
      </c>
      <c r="L54" t="e" cm="1">
        <f t="array" ref="L54">_xlfn.IFNA(VLOOKUP($A54,TRANSPOSE(#REF!),L$2+2,FALSE),0)</f>
        <v>#REF!</v>
      </c>
      <c r="M54" t="e" cm="1">
        <f t="array" ref="M54">_xlfn.IFNA(VLOOKUP($A54,TRANSPOSE(#REF!),M$2+2,FALSE),0)</f>
        <v>#REF!</v>
      </c>
      <c r="N54" t="e" cm="1">
        <f t="array" ref="N54">_xlfn.IFNA(VLOOKUP($A54,TRANSPOSE(#REF!),N$2+2,FALSE),0)</f>
        <v>#REF!</v>
      </c>
      <c r="O54" t="e" cm="1">
        <f t="array" ref="O54">_xlfn.IFNA(VLOOKUP($A54,TRANSPOSE(#REF!),O$2+2,FALSE),0)</f>
        <v>#REF!</v>
      </c>
      <c r="P54" t="e" cm="1">
        <f t="array" ref="P54">_xlfn.IFNA(VLOOKUP($A54,TRANSPOSE(#REF!),P$2+2,FALSE),0)</f>
        <v>#REF!</v>
      </c>
      <c r="Q54" t="e" cm="1">
        <f t="array" ref="Q54">_xlfn.IFNA(VLOOKUP($A54,TRANSPOSE(#REF!),Q$2+2,FALSE),0)</f>
        <v>#REF!</v>
      </c>
      <c r="R54" t="e" cm="1">
        <f t="array" ref="R54">_xlfn.IFNA(VLOOKUP($A54,TRANSPOSE(#REF!),R$2+2,FALSE),0)</f>
        <v>#REF!</v>
      </c>
      <c r="S54" t="e" cm="1">
        <f t="array" ref="S54">_xlfn.IFNA(VLOOKUP($A54,TRANSPOSE(#REF!),S$2+2,FALSE),0)</f>
        <v>#REF!</v>
      </c>
      <c r="T54" t="e" cm="1">
        <f t="array" ref="T54">_xlfn.IFNA(VLOOKUP($A54,TRANSPOSE(#REF!),T$2+2,FALSE),0)</f>
        <v>#REF!</v>
      </c>
      <c r="U54" t="e" cm="1">
        <f t="array" ref="U54">_xlfn.IFNA(VLOOKUP($A54,TRANSPOSE(#REF!),U$2+2,FALSE),0)</f>
        <v>#REF!</v>
      </c>
      <c r="V54" t="e" cm="1">
        <f t="array" ref="V54">_xlfn.IFNA(VLOOKUP($A54,TRANSPOSE(#REF!),V$2+2,FALSE),0)</f>
        <v>#REF!</v>
      </c>
      <c r="W54" t="e" cm="1">
        <f t="array" ref="W54">_xlfn.IFNA(VLOOKUP($A54,TRANSPOSE(#REF!),W$2+2,FALSE),0)</f>
        <v>#REF!</v>
      </c>
      <c r="X54" t="e" cm="1">
        <f t="array" ref="X54">_xlfn.IFNA(VLOOKUP($A54,TRANSPOSE(#REF!),X$2+2,FALSE),0)</f>
        <v>#REF!</v>
      </c>
      <c r="Y54" t="e" cm="1">
        <f t="array" ref="Y54">_xlfn.IFNA(VLOOKUP($A54,TRANSPOSE(#REF!),Y$2+2,FALSE),0)</f>
        <v>#REF!</v>
      </c>
      <c r="Z54" t="e" cm="1">
        <f t="array" ref="Z54">_xlfn.IFNA(VLOOKUP($A54,TRANSPOSE(#REF!),Z$2+2,FALSE),0)</f>
        <v>#REF!</v>
      </c>
      <c r="AA54" t="e" cm="1">
        <f t="array" ref="AA54">_xlfn.IFNA(VLOOKUP($A54,TRANSPOSE(#REF!),AA$2+2,FALSE),0)</f>
        <v>#REF!</v>
      </c>
      <c r="AB54" t="e" cm="1">
        <f t="array" ref="AB54">_xlfn.IFNA(VLOOKUP($A54,TRANSPOSE(#REF!),AB$2+2,FALSE),0)</f>
        <v>#REF!</v>
      </c>
      <c r="AC54" t="e" cm="1">
        <f t="array" ref="AC54">_xlfn.IFNA(VLOOKUP($A54,TRANSPOSE(#REF!),AC$2+2,FALSE),0)</f>
        <v>#REF!</v>
      </c>
      <c r="AD54" t="e" cm="1">
        <f t="array" ref="AD54">_xlfn.IFNA(VLOOKUP($A54,TRANSPOSE(#REF!),AD$2+2,FALSE),0)</f>
        <v>#REF!</v>
      </c>
      <c r="AE54" t="e" cm="1">
        <f t="array" ref="AE54">_xlfn.IFNA(VLOOKUP($A54,TRANSPOSE(#REF!),AE$2+2,FALSE),0)</f>
        <v>#REF!</v>
      </c>
      <c r="AF54" t="e" cm="1">
        <f t="array" ref="AF54">_xlfn.IFNA(VLOOKUP($A54,TRANSPOSE(#REF!),AF$2+2,FALSE),0)</f>
        <v>#REF!</v>
      </c>
      <c r="AG54" t="e" cm="1">
        <f t="array" ref="AG54">_xlfn.IFNA(VLOOKUP($A54,TRANSPOSE(#REF!),AG$2+2,FALSE),0)</f>
        <v>#REF!</v>
      </c>
      <c r="AH54" t="e" cm="1">
        <f t="array" ref="AH54">_xlfn.IFNA(VLOOKUP($A54,TRANSPOSE(#REF!),AH$2+2,FALSE),0)</f>
        <v>#REF!</v>
      </c>
      <c r="AI54" t="e" cm="1">
        <f t="array" ref="AI54">_xlfn.IFNA(VLOOKUP($A54,TRANSPOSE(#REF!),AI$2+2,FALSE),0)</f>
        <v>#REF!</v>
      </c>
      <c r="AJ54" t="e" cm="1">
        <f t="array" ref="AJ54">_xlfn.IFNA(VLOOKUP($A54,TRANSPOSE(#REF!),AJ$2+2,FALSE),0)</f>
        <v>#REF!</v>
      </c>
      <c r="AK54" t="e" cm="1">
        <f t="array" ref="AK54">_xlfn.IFNA(VLOOKUP($A54,TRANSPOSE(#REF!),AK$2+2,FALSE),0)</f>
        <v>#REF!</v>
      </c>
      <c r="AL54" t="e" cm="1">
        <f t="array" ref="AL54">_xlfn.IFNA(VLOOKUP($A54,TRANSPOSE(#REF!),AL$2+2,FALSE),0)</f>
        <v>#REF!</v>
      </c>
      <c r="AM54" t="e" cm="1">
        <f t="array" ref="AM54">_xlfn.IFNA(VLOOKUP($A54,TRANSPOSE(#REF!),AM$2+2,FALSE),0)</f>
        <v>#REF!</v>
      </c>
      <c r="AN54" t="e" cm="1">
        <f t="array" ref="AN54">_xlfn.IFNA(VLOOKUP($A54,TRANSPOSE(#REF!),AN$2+2,FALSE),0)</f>
        <v>#REF!</v>
      </c>
      <c r="AO54" t="e" cm="1">
        <f t="array" ref="AO54">_xlfn.IFNA(VLOOKUP($A54,TRANSPOSE(#REF!),AO$2+2,FALSE),0)</f>
        <v>#REF!</v>
      </c>
      <c r="AP54" t="e" cm="1">
        <f t="array" ref="AP54">_xlfn.IFNA(VLOOKUP($A54,TRANSPOSE(#REF!),AP$2+2,FALSE),0)</f>
        <v>#REF!</v>
      </c>
      <c r="AQ54" t="e" cm="1">
        <f t="array" ref="AQ54">_xlfn.IFNA(VLOOKUP($A54,TRANSPOSE(#REF!),AQ$2+2,FALSE),0)</f>
        <v>#REF!</v>
      </c>
      <c r="AR54" t="e" cm="1">
        <f t="array" ref="AR54">_xlfn.IFNA(VLOOKUP($A54,TRANSPOSE(#REF!),AR$2+2,FALSE),0)</f>
        <v>#REF!</v>
      </c>
      <c r="AS54" t="e" cm="1">
        <f t="array" ref="AS54">_xlfn.IFNA(VLOOKUP($A54,TRANSPOSE(#REF!),AS$2+2,FALSE),0)</f>
        <v>#REF!</v>
      </c>
      <c r="AT54" t="e" cm="1">
        <f t="array" ref="AT54">_xlfn.IFNA(VLOOKUP($A54,TRANSPOSE(#REF!),AT$2+2,FALSE),0)</f>
        <v>#REF!</v>
      </c>
      <c r="AU54" t="e" cm="1">
        <f t="array" ref="AU54">_xlfn.IFNA(VLOOKUP($A54,TRANSPOSE(#REF!),AU$2+2,FALSE),0)</f>
        <v>#REF!</v>
      </c>
      <c r="AV54" t="e" cm="1">
        <f t="array" ref="AV54">_xlfn.IFNA(VLOOKUP($A54,TRANSPOSE(#REF!),AV$2+2,FALSE),0)</f>
        <v>#REF!</v>
      </c>
      <c r="AW54" t="e" cm="1">
        <f t="array" ref="AW54">_xlfn.IFNA(VLOOKUP($A54,TRANSPOSE(#REF!),AW$2+2,FALSE),0)</f>
        <v>#REF!</v>
      </c>
      <c r="AX54" t="e" cm="1">
        <f t="array" ref="AX54">_xlfn.IFNA(VLOOKUP($A54,TRANSPOSE(#REF!),AX$2+2,FALSE),0)</f>
        <v>#REF!</v>
      </c>
      <c r="AY54" t="e" cm="1">
        <f t="array" ref="AY54">_xlfn.IFNA(VLOOKUP($A54,TRANSPOSE(#REF!),AY$2+2,FALSE),0)</f>
        <v>#REF!</v>
      </c>
      <c r="AZ54" t="e" cm="1">
        <f t="array" ref="AZ54">_xlfn.IFNA(VLOOKUP($A54,TRANSPOSE(#REF!),AZ$2+2,FALSE),0)</f>
        <v>#REF!</v>
      </c>
      <c r="BA54" t="e" cm="1">
        <f t="array" ref="BA54">_xlfn.IFNA(VLOOKUP($A54,TRANSPOSE(#REF!),BA$2+2,FALSE),0)</f>
        <v>#REF!</v>
      </c>
      <c r="BB54" t="e" cm="1">
        <f t="array" ref="BB54">_xlfn.IFNA(VLOOKUP($A54,TRANSPOSE(#REF!),BB$2+2,FALSE),0)</f>
        <v>#REF!</v>
      </c>
      <c r="BC54" t="e" cm="1">
        <f t="array" ref="BC54">_xlfn.IFNA(VLOOKUP($A54,TRANSPOSE(#REF!),BC$2+2,FALSE),0)</f>
        <v>#REF!</v>
      </c>
      <c r="BD54" t="e" cm="1">
        <f t="array" ref="BD54">_xlfn.IFNA(VLOOKUP($A54,TRANSPOSE(#REF!),BD$2+2,FALSE),0)</f>
        <v>#REF!</v>
      </c>
      <c r="BE54" t="e" cm="1">
        <f t="array" ref="BE54">_xlfn.IFNA(VLOOKUP($A54,TRANSPOSE(#REF!),BE$2+2,FALSE),0)</f>
        <v>#REF!</v>
      </c>
      <c r="BF54" t="e" cm="1">
        <f t="array" ref="BF54">_xlfn.IFNA(VLOOKUP($A54,TRANSPOSE(#REF!),BF$2+2,FALSE),0)</f>
        <v>#REF!</v>
      </c>
      <c r="BG54" t="e" cm="1">
        <f t="array" ref="BG54">_xlfn.IFNA(VLOOKUP($A54,TRANSPOSE(#REF!),BG$2+2,FALSE),0)</f>
        <v>#REF!</v>
      </c>
      <c r="BH54" t="e" cm="1">
        <f t="array" ref="BH54">_xlfn.IFNA(VLOOKUP($A54,TRANSPOSE(#REF!),BH$2+2,FALSE),0)</f>
        <v>#REF!</v>
      </c>
      <c r="BI54" t="e" cm="1">
        <f t="array" ref="BI54">_xlfn.IFNA(VLOOKUP($A54,TRANSPOSE(#REF!),BI$2+2,FALSE),0)</f>
        <v>#REF!</v>
      </c>
      <c r="BJ54" t="e" cm="1">
        <f t="array" ref="BJ54">_xlfn.IFNA(VLOOKUP($A54,TRANSPOSE(#REF!),BJ$2+2,FALSE),0)</f>
        <v>#REF!</v>
      </c>
      <c r="BK54" t="e" cm="1">
        <f t="array" ref="BK54">_xlfn.IFNA(VLOOKUP($A54,TRANSPOSE(#REF!),BK$2+2,FALSE),0)</f>
        <v>#REF!</v>
      </c>
      <c r="BL54" t="e" cm="1">
        <f t="array" ref="BL54">_xlfn.IFNA(VLOOKUP($A54,TRANSPOSE(#REF!),BL$2+2,FALSE),0)</f>
        <v>#REF!</v>
      </c>
      <c r="BM54" t="e" cm="1">
        <f t="array" ref="BM54">_xlfn.IFNA(VLOOKUP($A54,TRANSPOSE(#REF!),BM$2+2,FALSE),0)</f>
        <v>#REF!</v>
      </c>
      <c r="BN54" t="e" cm="1">
        <f t="array" ref="BN54">_xlfn.IFNA(VLOOKUP($A54,TRANSPOSE(#REF!),BN$2+2,FALSE),0)</f>
        <v>#REF!</v>
      </c>
      <c r="BO54" t="e" cm="1">
        <f t="array" ref="BO54">_xlfn.IFNA(VLOOKUP($A54,TRANSPOSE(#REF!),BO$2+2,FALSE),0)</f>
        <v>#REF!</v>
      </c>
      <c r="BP54" t="e" cm="1">
        <f t="array" ref="BP54">_xlfn.IFNA(VLOOKUP($A54,TRANSPOSE(#REF!),BP$2+2,FALSE),0)</f>
        <v>#REF!</v>
      </c>
      <c r="BQ54" t="e" cm="1">
        <f t="array" ref="BQ54">_xlfn.IFNA(VLOOKUP($A54,TRANSPOSE(#REF!),BQ$2+2,FALSE),0)</f>
        <v>#REF!</v>
      </c>
      <c r="BR54" t="e" cm="1">
        <f t="array" ref="BR54">_xlfn.IFNA(VLOOKUP($A54,TRANSPOSE(#REF!),BR$2+2,FALSE),0)</f>
        <v>#REF!</v>
      </c>
      <c r="BS54" t="e" cm="1">
        <f t="array" ref="BS54">_xlfn.IFNA(VLOOKUP($A54,TRANSPOSE(#REF!),BS$2+2,FALSE),0)</f>
        <v>#REF!</v>
      </c>
      <c r="BT54" t="e" cm="1">
        <f t="array" ref="BT54">_xlfn.IFNA(VLOOKUP($A54,TRANSPOSE(#REF!),BT$2+2,FALSE),0)</f>
        <v>#REF!</v>
      </c>
      <c r="BU54" t="e" cm="1">
        <f t="array" ref="BU54">_xlfn.IFNA(VLOOKUP($A54,TRANSPOSE(#REF!),BU$2+2,FALSE),0)</f>
        <v>#REF!</v>
      </c>
      <c r="BV54" t="e" cm="1">
        <f t="array" ref="BV54">_xlfn.IFNA(VLOOKUP($A54,TRANSPOSE(#REF!),BV$2+2,FALSE),0)</f>
        <v>#REF!</v>
      </c>
      <c r="BW54" t="e" cm="1">
        <f t="array" ref="BW54">_xlfn.IFNA(VLOOKUP($A54,TRANSPOSE(#REF!),BW$2+2,FALSE),0)</f>
        <v>#REF!</v>
      </c>
      <c r="BX54" t="e" cm="1">
        <f t="array" ref="BX54">_xlfn.IFNA(VLOOKUP($A54,TRANSPOSE(#REF!),BX$2+2,FALSE),0)</f>
        <v>#REF!</v>
      </c>
      <c r="BY54" t="e" cm="1">
        <f t="array" ref="BY54">_xlfn.IFNA(VLOOKUP($A54,TRANSPOSE(#REF!),BY$2+2,FALSE),0)</f>
        <v>#REF!</v>
      </c>
      <c r="BZ54" t="e" cm="1">
        <f t="array" ref="BZ54">_xlfn.IFNA(VLOOKUP($A54,TRANSPOSE(#REF!),BZ$2+2,FALSE),0)</f>
        <v>#REF!</v>
      </c>
      <c r="CA54" t="e" cm="1">
        <f t="array" ref="CA54">_xlfn.IFNA(VLOOKUP($A54,TRANSPOSE(#REF!),CA$2+2,FALSE),0)</f>
        <v>#REF!</v>
      </c>
      <c r="CB54" t="e" cm="1">
        <f t="array" ref="CB54">_xlfn.IFNA(VLOOKUP($A54,TRANSPOSE(#REF!),CB$2+2,FALSE),0)</f>
        <v>#REF!</v>
      </c>
      <c r="CC54" t="e" cm="1">
        <f t="array" ref="CC54">_xlfn.IFNA(VLOOKUP($A54,TRANSPOSE(#REF!),CC$2+2,FALSE),0)</f>
        <v>#REF!</v>
      </c>
      <c r="CD54" t="e" cm="1">
        <f t="array" ref="CD54">_xlfn.IFNA(VLOOKUP($A54,TRANSPOSE(#REF!),CD$2+2,FALSE),0)</f>
        <v>#REF!</v>
      </c>
      <c r="CE54" t="e" cm="1">
        <f t="array" ref="CE54">_xlfn.IFNA(VLOOKUP($A54,TRANSPOSE(#REF!),CE$2+2,FALSE),0)</f>
        <v>#REF!</v>
      </c>
      <c r="CF54" t="e" cm="1">
        <f t="array" ref="CF54">_xlfn.IFNA(VLOOKUP($A54,TRANSPOSE(#REF!),CF$2+2,FALSE),0)</f>
        <v>#REF!</v>
      </c>
      <c r="CG54" t="e" cm="1">
        <f t="array" ref="CG54">_xlfn.IFNA(VLOOKUP($A54,TRANSPOSE(#REF!),CG$2+2,FALSE),0)</f>
        <v>#REF!</v>
      </c>
      <c r="CH54" t="e" cm="1">
        <f t="array" ref="CH54">_xlfn.IFNA(VLOOKUP($A54,TRANSPOSE(#REF!),CH$2+2,FALSE),0)</f>
        <v>#REF!</v>
      </c>
      <c r="CI54" t="e" cm="1">
        <f t="array" ref="CI54">_xlfn.IFNA(VLOOKUP($A54,TRANSPOSE(#REF!),CI$2+2,FALSE),0)</f>
        <v>#REF!</v>
      </c>
      <c r="CJ54" t="e" cm="1">
        <f t="array" ref="CJ54">_xlfn.IFNA(VLOOKUP($A54,TRANSPOSE(#REF!),CJ$2+2,FALSE),0)</f>
        <v>#REF!</v>
      </c>
      <c r="CK54" t="e" cm="1">
        <f t="array" ref="CK54">_xlfn.IFNA(VLOOKUP($A54,TRANSPOSE(#REF!),CK$2+2,FALSE),0)</f>
        <v>#REF!</v>
      </c>
      <c r="CL54" t="e" cm="1">
        <f t="array" ref="CL54">_xlfn.IFNA(VLOOKUP($A54,TRANSPOSE(#REF!),CL$2+2,FALSE),0)</f>
        <v>#REF!</v>
      </c>
      <c r="CM54" t="e" cm="1">
        <f t="array" ref="CM54">_xlfn.IFNA(VLOOKUP($A54,TRANSPOSE(#REF!),CM$2+2,FALSE),0)</f>
        <v>#REF!</v>
      </c>
      <c r="CN54" t="e" cm="1">
        <f t="array" ref="CN54">_xlfn.IFNA(VLOOKUP($A54,TRANSPOSE(#REF!),CN$2+2,FALSE),0)</f>
        <v>#REF!</v>
      </c>
      <c r="CO54" t="e" cm="1">
        <f t="array" ref="CO54">_xlfn.IFNA(VLOOKUP($A54,TRANSPOSE(#REF!),CO$2+2,FALSE),0)</f>
        <v>#REF!</v>
      </c>
      <c r="CP54" t="e" cm="1">
        <f t="array" ref="CP54">_xlfn.IFNA(VLOOKUP($A54,TRANSPOSE(#REF!),CP$2+2,FALSE),0)</f>
        <v>#REF!</v>
      </c>
      <c r="CQ54" t="e" cm="1">
        <f t="array" ref="CQ54">_xlfn.IFNA(VLOOKUP($A54,TRANSPOSE(#REF!),CQ$2+2,FALSE),0)</f>
        <v>#REF!</v>
      </c>
      <c r="CR54" t="e" cm="1">
        <f t="array" ref="CR54">_xlfn.IFNA(VLOOKUP($A54,TRANSPOSE(#REF!),CR$2+2,FALSE),0)</f>
        <v>#REF!</v>
      </c>
      <c r="CS54" t="e" cm="1">
        <f t="array" ref="CS54">_xlfn.IFNA(VLOOKUP($A54,TRANSPOSE(#REF!),CS$2+2,FALSE),0)</f>
        <v>#REF!</v>
      </c>
      <c r="CT54" t="e" cm="1">
        <f t="array" ref="CT54">_xlfn.IFNA(VLOOKUP($A54,TRANSPOSE(#REF!),CT$2+2,FALSE),0)</f>
        <v>#REF!</v>
      </c>
      <c r="CU54" t="e" cm="1">
        <f t="array" ref="CU54">_xlfn.IFNA(VLOOKUP($A54,TRANSPOSE(#REF!),CU$2+2,FALSE),0)</f>
        <v>#REF!</v>
      </c>
      <c r="CV54" t="e" cm="1">
        <f t="array" ref="CV54">_xlfn.IFNA(VLOOKUP($A54,TRANSPOSE(#REF!),CV$2+2,FALSE),0)</f>
        <v>#REF!</v>
      </c>
      <c r="CW54" t="e" cm="1">
        <f t="array" ref="CW54">_xlfn.IFNA(VLOOKUP($A54,TRANSPOSE(#REF!),CW$2+2,FALSE),0)</f>
        <v>#REF!</v>
      </c>
      <c r="CX54" t="e" cm="1">
        <f t="array" ref="CX54">_xlfn.IFNA(VLOOKUP($A54,TRANSPOSE(#REF!),CX$2+2,FALSE),0)</f>
        <v>#REF!</v>
      </c>
      <c r="CY54" t="e" cm="1">
        <f t="array" ref="CY54">_xlfn.IFNA(VLOOKUP($A54,TRANSPOSE(#REF!),CY$2+2,FALSE),0)</f>
        <v>#REF!</v>
      </c>
      <c r="CZ54" t="e" cm="1">
        <f t="array" ref="CZ54">_xlfn.IFNA(VLOOKUP($A54,TRANSPOSE(#REF!),CZ$2+2,FALSE),0)</f>
        <v>#REF!</v>
      </c>
      <c r="DA54" t="e" cm="1">
        <f t="array" ref="DA54">_xlfn.IFNA(VLOOKUP($A54,TRANSPOSE(#REF!),DA$2+2,FALSE),0)</f>
        <v>#REF!</v>
      </c>
      <c r="DB54" t="e" cm="1">
        <f t="array" ref="DB54">_xlfn.IFNA(VLOOKUP($A54,TRANSPOSE(#REF!),DB$2+2,FALSE),0)</f>
        <v>#REF!</v>
      </c>
      <c r="DC54" t="e" cm="1">
        <f t="array" ref="DC54">_xlfn.IFNA(VLOOKUP($A54,TRANSPOSE(#REF!),DC$2+2,FALSE),0)</f>
        <v>#REF!</v>
      </c>
      <c r="DD54" t="e" cm="1">
        <f t="array" ref="DD54">_xlfn.IFNA(VLOOKUP($A54,TRANSPOSE(#REF!),DD$2+2,FALSE),0)</f>
        <v>#REF!</v>
      </c>
      <c r="DE54" t="e" cm="1">
        <f t="array" ref="DE54">_xlfn.IFNA(VLOOKUP($A54,TRANSPOSE(#REF!),DE$2+2,FALSE),0)</f>
        <v>#REF!</v>
      </c>
      <c r="DF54" t="e" cm="1">
        <f t="array" ref="DF54">_xlfn.IFNA(VLOOKUP($A54,TRANSPOSE(#REF!),DF$2+2,FALSE),0)</f>
        <v>#REF!</v>
      </c>
      <c r="DG54" t="e" cm="1">
        <f t="array" ref="DG54">_xlfn.IFNA(VLOOKUP($A54,TRANSPOSE(#REF!),DG$2+2,FALSE),0)</f>
        <v>#REF!</v>
      </c>
      <c r="DH54" t="e" cm="1">
        <f t="array" ref="DH54">_xlfn.IFNA(VLOOKUP($A54,TRANSPOSE(#REF!),DH$2+2,FALSE),0)</f>
        <v>#REF!</v>
      </c>
      <c r="DI54" t="e" cm="1">
        <f t="array" ref="DI54">_xlfn.IFNA(VLOOKUP($A54,TRANSPOSE(#REF!),DI$2+2,FALSE),0)</f>
        <v>#REF!</v>
      </c>
      <c r="DJ54" t="e" cm="1">
        <f t="array" ref="DJ54">_xlfn.IFNA(VLOOKUP($A54,TRANSPOSE(#REF!),DJ$2+2,FALSE),0)</f>
        <v>#REF!</v>
      </c>
      <c r="DK54" t="e" cm="1">
        <f t="array" ref="DK54">_xlfn.IFNA(VLOOKUP($A54,TRANSPOSE(#REF!),DK$2+2,FALSE),0)</f>
        <v>#REF!</v>
      </c>
      <c r="DL54" t="e" cm="1">
        <f t="array" ref="DL54">_xlfn.IFNA(VLOOKUP($A54,TRANSPOSE(#REF!),DL$2+2,FALSE),0)</f>
        <v>#REF!</v>
      </c>
      <c r="DM54" t="e" cm="1">
        <f t="array" ref="DM54">_xlfn.IFNA(VLOOKUP($A54,TRANSPOSE(#REF!),DM$2+2,FALSE),0)</f>
        <v>#REF!</v>
      </c>
      <c r="DN54" t="e" cm="1">
        <f t="array" ref="DN54">_xlfn.IFNA(VLOOKUP($A54,TRANSPOSE(#REF!),DN$2+2,FALSE),0)</f>
        <v>#REF!</v>
      </c>
      <c r="DO54" t="e" cm="1">
        <f t="array" ref="DO54">_xlfn.IFNA(VLOOKUP($A54,TRANSPOSE(#REF!),DO$2+2,FALSE),0)</f>
        <v>#REF!</v>
      </c>
      <c r="DP54" t="e" cm="1">
        <f t="array" ref="DP54">_xlfn.IFNA(VLOOKUP($A54,TRANSPOSE(#REF!),DP$2+2,FALSE),0)</f>
        <v>#REF!</v>
      </c>
      <c r="DQ54" t="e" cm="1">
        <f t="array" ref="DQ54">_xlfn.IFNA(VLOOKUP($A54,TRANSPOSE(#REF!),DQ$2+2,FALSE),0)</f>
        <v>#REF!</v>
      </c>
      <c r="DR54" t="e" cm="1">
        <f t="array" ref="DR54">_xlfn.IFNA(VLOOKUP($A54,TRANSPOSE(#REF!),DR$2+2,FALSE),0)</f>
        <v>#REF!</v>
      </c>
      <c r="DS54" t="e" cm="1">
        <f t="array" ref="DS54">_xlfn.IFNA(VLOOKUP($A54,TRANSPOSE(#REF!),DS$2+2,FALSE),0)</f>
        <v>#REF!</v>
      </c>
      <c r="DT54" t="e" cm="1">
        <f t="array" ref="DT54">_xlfn.IFNA(VLOOKUP($A54,TRANSPOSE(#REF!),DT$2+2,FALSE),0)</f>
        <v>#REF!</v>
      </c>
      <c r="DU54" t="e" cm="1">
        <f t="array" ref="DU54">_xlfn.IFNA(VLOOKUP($A54,TRANSPOSE(#REF!),DU$2+2,FALSE),0)</f>
        <v>#REF!</v>
      </c>
      <c r="DV54" t="e" cm="1">
        <f t="array" ref="DV54">_xlfn.IFNA(VLOOKUP($A54,TRANSPOSE(#REF!),DV$2+2,FALSE),0)</f>
        <v>#REF!</v>
      </c>
      <c r="DW54" t="e" cm="1">
        <f t="array" ref="DW54">_xlfn.IFNA(VLOOKUP($A54,TRANSPOSE(#REF!),DW$2+2,FALSE),0)</f>
        <v>#REF!</v>
      </c>
      <c r="DX54" t="e" cm="1">
        <f t="array" ref="DX54">_xlfn.IFNA(VLOOKUP($A54,TRANSPOSE(#REF!),DX$2+2,FALSE),0)</f>
        <v>#REF!</v>
      </c>
      <c r="DY54" t="e" cm="1">
        <f t="array" ref="DY54">_xlfn.IFNA(VLOOKUP($A54,TRANSPOSE(#REF!),DY$2+2,FALSE),0)</f>
        <v>#REF!</v>
      </c>
      <c r="DZ54" t="e" cm="1">
        <f t="array" ref="DZ54">_xlfn.IFNA(VLOOKUP($A54,TRANSPOSE(#REF!),DZ$2+2,FALSE),0)</f>
        <v>#REF!</v>
      </c>
      <c r="EA54" t="e" cm="1">
        <f t="array" ref="EA54">_xlfn.IFNA(VLOOKUP($A54,TRANSPOSE(#REF!),EA$2+2,FALSE),0)</f>
        <v>#REF!</v>
      </c>
      <c r="EB54" t="e" cm="1">
        <f t="array" ref="EB54">_xlfn.IFNA(VLOOKUP($A54,TRANSPOSE(#REF!),EB$2+2,FALSE),0)</f>
        <v>#REF!</v>
      </c>
      <c r="EC54" t="e" cm="1">
        <f t="array" ref="EC54">_xlfn.IFNA(VLOOKUP($A54,TRANSPOSE(#REF!),EC$2+2,FALSE),0)</f>
        <v>#REF!</v>
      </c>
      <c r="ED54" t="e" cm="1">
        <f t="array" ref="ED54">_xlfn.IFNA(VLOOKUP($A54,TRANSPOSE(#REF!),ED$2+2,FALSE),0)</f>
        <v>#REF!</v>
      </c>
      <c r="EE54" t="e" cm="1">
        <f t="array" ref="EE54">_xlfn.IFNA(VLOOKUP($A54,TRANSPOSE(#REF!),EE$2+2,FALSE),0)</f>
        <v>#REF!</v>
      </c>
      <c r="EF54" t="e" cm="1">
        <f t="array" ref="EF54">_xlfn.IFNA(VLOOKUP($A54,TRANSPOSE(#REF!),EF$2+2,FALSE),0)</f>
        <v>#REF!</v>
      </c>
      <c r="EG54" t="e" cm="1">
        <f t="array" ref="EG54">_xlfn.IFNA(VLOOKUP($A54,TRANSPOSE(#REF!),EG$2+2,FALSE),0)</f>
        <v>#REF!</v>
      </c>
      <c r="EH54" t="e" cm="1">
        <f t="array" ref="EH54">_xlfn.IFNA(VLOOKUP($A54,TRANSPOSE(#REF!),EH$2+2,FALSE),0)</f>
        <v>#REF!</v>
      </c>
      <c r="EI54" t="e" cm="1">
        <f t="array" ref="EI54">_xlfn.IFNA(VLOOKUP($A54,TRANSPOSE(#REF!),EI$2+2,FALSE),0)</f>
        <v>#REF!</v>
      </c>
      <c r="EJ54" t="e" cm="1">
        <f t="array" ref="EJ54">_xlfn.IFNA(VLOOKUP($A54,TRANSPOSE(#REF!),EJ$2+2,FALSE),0)</f>
        <v>#REF!</v>
      </c>
      <c r="EK54" t="e" cm="1">
        <f t="array" ref="EK54">_xlfn.IFNA(VLOOKUP($A54,TRANSPOSE(#REF!),EK$2+2,FALSE),0)</f>
        <v>#REF!</v>
      </c>
      <c r="EL54" t="e" cm="1">
        <f t="array" ref="EL54">_xlfn.IFNA(VLOOKUP($A54,TRANSPOSE(#REF!),EL$2+2,FALSE),0)</f>
        <v>#REF!</v>
      </c>
      <c r="EM54" t="e" cm="1">
        <f t="array" ref="EM54">_xlfn.IFNA(VLOOKUP($A54,TRANSPOSE(#REF!),EM$2+2,FALSE),0)</f>
        <v>#REF!</v>
      </c>
      <c r="EN54" t="e" cm="1">
        <f t="array" ref="EN54">_xlfn.IFNA(VLOOKUP($A54,TRANSPOSE(#REF!),EN$2+2,FALSE),0)</f>
        <v>#REF!</v>
      </c>
      <c r="EO54" t="e" cm="1">
        <f t="array" ref="EO54">_xlfn.IFNA(VLOOKUP($A54,TRANSPOSE(#REF!),EO$2+2,FALSE),0)</f>
        <v>#REF!</v>
      </c>
      <c r="EP54" t="e" cm="1">
        <f t="array" ref="EP54">_xlfn.IFNA(VLOOKUP($A54,TRANSPOSE(#REF!),EP$2+2,FALSE),0)</f>
        <v>#REF!</v>
      </c>
      <c r="EQ54" t="e" cm="1">
        <f t="array" ref="EQ54">_xlfn.IFNA(VLOOKUP($A54,TRANSPOSE(#REF!),EQ$2+2,FALSE),0)</f>
        <v>#REF!</v>
      </c>
      <c r="ER54" t="e" cm="1">
        <f t="array" ref="ER54">_xlfn.IFNA(VLOOKUP($A54,TRANSPOSE(#REF!),ER$2+2,FALSE),0)</f>
        <v>#REF!</v>
      </c>
      <c r="ES54" t="e" cm="1">
        <f t="array" ref="ES54">_xlfn.IFNA(VLOOKUP($A54,TRANSPOSE(#REF!),ES$2+2,FALSE),0)</f>
        <v>#REF!</v>
      </c>
      <c r="ET54" t="e" cm="1">
        <f t="array" ref="ET54">_xlfn.IFNA(VLOOKUP($A54,TRANSPOSE(#REF!),ET$2+2,FALSE),0)</f>
        <v>#REF!</v>
      </c>
      <c r="EU54" t="e" cm="1">
        <f t="array" ref="EU54">_xlfn.IFNA(VLOOKUP($A54,TRANSPOSE(#REF!),EU$2+2,FALSE),0)</f>
        <v>#REF!</v>
      </c>
      <c r="EV54" t="e" cm="1">
        <f t="array" ref="EV54">_xlfn.IFNA(VLOOKUP($A54,TRANSPOSE(#REF!),EV$2+2,FALSE),0)</f>
        <v>#REF!</v>
      </c>
      <c r="EW54" t="e" cm="1">
        <f t="array" ref="EW54">_xlfn.IFNA(VLOOKUP($A54,TRANSPOSE(#REF!),EW$2+2,FALSE),0)</f>
        <v>#REF!</v>
      </c>
      <c r="EX54" t="e" cm="1">
        <f t="array" ref="EX54">_xlfn.IFNA(VLOOKUP($A54,TRANSPOSE(#REF!),EX$2+2,FALSE),0)</f>
        <v>#REF!</v>
      </c>
      <c r="EY54" t="e" cm="1">
        <f t="array" ref="EY54">_xlfn.IFNA(VLOOKUP($A54,TRANSPOSE(#REF!),EY$2+2,FALSE),0)</f>
        <v>#REF!</v>
      </c>
      <c r="EZ54" t="e" cm="1">
        <f t="array" ref="EZ54">_xlfn.IFNA(VLOOKUP($A54,TRANSPOSE(#REF!),EZ$2+2,FALSE),0)</f>
        <v>#REF!</v>
      </c>
      <c r="FA54" t="e" cm="1">
        <f t="array" ref="FA54">_xlfn.IFNA(VLOOKUP($A54,TRANSPOSE(#REF!),FA$2+2,FALSE),0)</f>
        <v>#REF!</v>
      </c>
      <c r="FB54" t="e" cm="1">
        <f t="array" ref="FB54">_xlfn.IFNA(VLOOKUP($A54,TRANSPOSE(#REF!),FB$2+2,FALSE),0)</f>
        <v>#REF!</v>
      </c>
      <c r="FC54" t="e" cm="1">
        <f t="array" ref="FC54">_xlfn.IFNA(VLOOKUP($A54,TRANSPOSE(#REF!),FC$2+2,FALSE),0)</f>
        <v>#REF!</v>
      </c>
      <c r="FD54" t="e" cm="1">
        <f t="array" ref="FD54">_xlfn.IFNA(VLOOKUP($A54,TRANSPOSE(#REF!),FD$2+2,FALSE),0)</f>
        <v>#REF!</v>
      </c>
      <c r="FE54" t="e" cm="1">
        <f t="array" ref="FE54">_xlfn.IFNA(VLOOKUP($A54,TRANSPOSE(#REF!),FE$2+2,FALSE),0)</f>
        <v>#REF!</v>
      </c>
      <c r="FF54" t="e" cm="1">
        <f t="array" ref="FF54">_xlfn.IFNA(VLOOKUP($A54,TRANSPOSE(#REF!),FF$2+2,FALSE),0)</f>
        <v>#REF!</v>
      </c>
      <c r="FG54" t="e" cm="1">
        <f t="array" ref="FG54">_xlfn.IFNA(VLOOKUP($A54,TRANSPOSE(#REF!),FG$2+2,FALSE),0)</f>
        <v>#REF!</v>
      </c>
      <c r="FH54" t="e" cm="1">
        <f t="array" ref="FH54">_xlfn.IFNA(VLOOKUP($A54,TRANSPOSE(#REF!),FH$2+2,FALSE),0)</f>
        <v>#REF!</v>
      </c>
      <c r="FI54" t="e" cm="1">
        <f t="array" ref="FI54">_xlfn.IFNA(VLOOKUP($A54,TRANSPOSE(#REF!),FI$2+2,FALSE),0)</f>
        <v>#REF!</v>
      </c>
      <c r="FJ54" t="e" cm="1">
        <f t="array" ref="FJ54">_xlfn.IFNA(VLOOKUP($A54,TRANSPOSE(#REF!),FJ$2+2,FALSE),0)</f>
        <v>#REF!</v>
      </c>
      <c r="FK54" t="e" cm="1">
        <f t="array" ref="FK54">_xlfn.IFNA(VLOOKUP($A54,TRANSPOSE(#REF!),FK$2+2,FALSE),0)</f>
        <v>#REF!</v>
      </c>
      <c r="FL54" t="e" cm="1">
        <f t="array" ref="FL54">_xlfn.IFNA(VLOOKUP($A54,TRANSPOSE(#REF!),FL$2+2,FALSE),0)</f>
        <v>#REF!</v>
      </c>
      <c r="FM54" t="e" cm="1">
        <f t="array" ref="FM54">_xlfn.IFNA(VLOOKUP($A54,TRANSPOSE(#REF!),FM$2+2,FALSE),0)</f>
        <v>#REF!</v>
      </c>
      <c r="FN54" t="e" cm="1">
        <f t="array" ref="FN54">_xlfn.IFNA(VLOOKUP($A54,TRANSPOSE(#REF!),FN$2+2,FALSE),0)</f>
        <v>#REF!</v>
      </c>
      <c r="FO54" t="e" cm="1">
        <f t="array" ref="FO54">_xlfn.IFNA(VLOOKUP($A54,TRANSPOSE(#REF!),FO$2+2,FALSE),0)</f>
        <v>#REF!</v>
      </c>
      <c r="FP54" t="e" cm="1">
        <f t="array" ref="FP54">_xlfn.IFNA(VLOOKUP($A54,TRANSPOSE(#REF!),FP$2+2,FALSE),0)</f>
        <v>#REF!</v>
      </c>
      <c r="FQ54" t="e" cm="1">
        <f t="array" ref="FQ54">_xlfn.IFNA(VLOOKUP($A54,TRANSPOSE(#REF!),FQ$2+2,FALSE),0)</f>
        <v>#REF!</v>
      </c>
      <c r="FR54" t="e" cm="1">
        <f t="array" ref="FR54">_xlfn.IFNA(VLOOKUP($A54,TRANSPOSE(#REF!),FR$2+2,FALSE),0)</f>
        <v>#REF!</v>
      </c>
      <c r="FS54" t="e" cm="1">
        <f t="array" ref="FS54">_xlfn.IFNA(VLOOKUP($A54,TRANSPOSE(#REF!),FS$2+2,FALSE),0)</f>
        <v>#REF!</v>
      </c>
      <c r="FT54" t="e" cm="1">
        <f t="array" ref="FT54">_xlfn.IFNA(VLOOKUP($A54,TRANSPOSE(#REF!),FT$2+2,FALSE),0)</f>
        <v>#REF!</v>
      </c>
      <c r="FU54" t="e" cm="1">
        <f t="array" ref="FU54">_xlfn.IFNA(VLOOKUP($A54,TRANSPOSE(#REF!),FU$2+2,FALSE),0)</f>
        <v>#REF!</v>
      </c>
      <c r="FV54" t="e" cm="1">
        <f t="array" ref="FV54">_xlfn.IFNA(VLOOKUP($A54,TRANSPOSE(#REF!),FV$2+2,FALSE),0)</f>
        <v>#REF!</v>
      </c>
      <c r="FW54" t="e" cm="1">
        <f t="array" ref="FW54">_xlfn.IFNA(VLOOKUP($A54,TRANSPOSE(#REF!),FW$2+2,FALSE),0)</f>
        <v>#REF!</v>
      </c>
      <c r="FX54" t="e" cm="1">
        <f t="array" ref="FX54">_xlfn.IFNA(VLOOKUP($A54,TRANSPOSE(#REF!),FX$2+2,FALSE),0)</f>
        <v>#REF!</v>
      </c>
      <c r="FY54" t="e" cm="1">
        <f t="array" ref="FY54">_xlfn.IFNA(VLOOKUP($A54,TRANSPOSE(#REF!),FY$2+2,FALSE),0)</f>
        <v>#REF!</v>
      </c>
      <c r="FZ54" t="e" cm="1">
        <f t="array" ref="FZ54">_xlfn.IFNA(VLOOKUP($A54,TRANSPOSE(#REF!),FZ$2+2,FALSE),0)</f>
        <v>#REF!</v>
      </c>
      <c r="GA54" t="e" cm="1">
        <f t="array" ref="GA54">_xlfn.IFNA(VLOOKUP($A54,TRANSPOSE(#REF!),GA$2+2,FALSE),0)</f>
        <v>#REF!</v>
      </c>
      <c r="GB54" t="e" cm="1">
        <f t="array" ref="GB54">_xlfn.IFNA(VLOOKUP($A54,TRANSPOSE(#REF!),GB$2+2,FALSE),0)</f>
        <v>#REF!</v>
      </c>
      <c r="GC54" t="e" cm="1">
        <f t="array" ref="GC54">_xlfn.IFNA(VLOOKUP($A54,TRANSPOSE(#REF!),GC$2+2,FALSE),0)</f>
        <v>#REF!</v>
      </c>
      <c r="GD54" t="e" cm="1">
        <f t="array" ref="GD54">_xlfn.IFNA(VLOOKUP($A54,TRANSPOSE(#REF!),GD$2+2,FALSE),0)</f>
        <v>#REF!</v>
      </c>
      <c r="GE54" t="e" cm="1">
        <f t="array" ref="GE54">_xlfn.IFNA(VLOOKUP($A54,TRANSPOSE(#REF!),GE$2+2,FALSE),0)</f>
        <v>#REF!</v>
      </c>
      <c r="GF54" t="e" cm="1">
        <f t="array" ref="GF54">_xlfn.IFNA(VLOOKUP($A54,TRANSPOSE(#REF!),GF$2+2,FALSE),0)</f>
        <v>#REF!</v>
      </c>
      <c r="GG54" t="e" cm="1">
        <f t="array" ref="GG54">_xlfn.IFNA(VLOOKUP($A54,TRANSPOSE(#REF!),GG$2+2,FALSE),0)</f>
        <v>#REF!</v>
      </c>
      <c r="GH54" t="e" cm="1">
        <f t="array" ref="GH54">_xlfn.IFNA(VLOOKUP($A54,TRANSPOSE(#REF!),GH$2+2,FALSE),0)</f>
        <v>#REF!</v>
      </c>
      <c r="GI54" t="e" cm="1">
        <f t="array" ref="GI54">_xlfn.IFNA(VLOOKUP($A54,TRANSPOSE(#REF!),GI$2+2,FALSE),0)</f>
        <v>#REF!</v>
      </c>
      <c r="GJ54" t="e" cm="1">
        <f t="array" ref="GJ54">_xlfn.IFNA(VLOOKUP($A54,TRANSPOSE(#REF!),GJ$2+2,FALSE),0)</f>
        <v>#REF!</v>
      </c>
      <c r="GK54" t="e" cm="1">
        <f t="array" ref="GK54">_xlfn.IFNA(VLOOKUP($A54,TRANSPOSE(#REF!),GK$2+2,FALSE),0)</f>
        <v>#REF!</v>
      </c>
      <c r="GL54" t="e" cm="1">
        <f t="array" ref="GL54">_xlfn.IFNA(VLOOKUP($A54,TRANSPOSE(#REF!),GL$2+2,FALSE),0)</f>
        <v>#REF!</v>
      </c>
      <c r="GM54" t="e" cm="1">
        <f t="array" ref="GM54">_xlfn.IFNA(VLOOKUP($A54,TRANSPOSE(#REF!),GM$2+2,FALSE),0)</f>
        <v>#REF!</v>
      </c>
      <c r="GN54" t="e" cm="1">
        <f t="array" ref="GN54">_xlfn.IFNA(VLOOKUP($A54,TRANSPOSE(#REF!),GN$2+2,FALSE),0)</f>
        <v>#REF!</v>
      </c>
      <c r="GO54" t="e" cm="1">
        <f t="array" ref="GO54">_xlfn.IFNA(VLOOKUP($A54,TRANSPOSE(#REF!),GO$2+2,FALSE),0)</f>
        <v>#REF!</v>
      </c>
      <c r="GP54" t="e" cm="1">
        <f t="array" ref="GP54">_xlfn.IFNA(VLOOKUP($A54,TRANSPOSE(#REF!),GP$2+2,FALSE),0)</f>
        <v>#REF!</v>
      </c>
      <c r="GQ54" t="e" cm="1">
        <f t="array" ref="GQ54">_xlfn.IFNA(VLOOKUP($A54,TRANSPOSE(#REF!),GQ$2+2,FALSE),0)</f>
        <v>#REF!</v>
      </c>
      <c r="GR54" t="e" cm="1">
        <f t="array" ref="GR54">_xlfn.IFNA(VLOOKUP($A54,TRANSPOSE(#REF!),GR$2+2,FALSE),0)</f>
        <v>#REF!</v>
      </c>
      <c r="GS54" t="e" cm="1">
        <f t="array" ref="GS54">_xlfn.IFNA(VLOOKUP($A54,TRANSPOSE(#REF!),GS$2+2,FALSE),0)</f>
        <v>#REF!</v>
      </c>
      <c r="GT54" t="e" cm="1">
        <f t="array" ref="GT54">_xlfn.IFNA(VLOOKUP($A54,TRANSPOSE(#REF!),GT$2+2,FALSE),0)</f>
        <v>#REF!</v>
      </c>
      <c r="GU54" t="e" cm="1">
        <f t="array" ref="GU54">_xlfn.IFNA(VLOOKUP($A54,TRANSPOSE(#REF!),GU$2+2,FALSE),0)</f>
        <v>#REF!</v>
      </c>
      <c r="GV54" t="e" cm="1">
        <f t="array" ref="GV54">_xlfn.IFNA(VLOOKUP($A54,TRANSPOSE(#REF!),GV$2+2,FALSE),0)</f>
        <v>#REF!</v>
      </c>
      <c r="GW54" t="e" cm="1">
        <f t="array" ref="GW54">_xlfn.IFNA(VLOOKUP($A54,TRANSPOSE(#REF!),GW$2+2,FALSE),0)</f>
        <v>#REF!</v>
      </c>
      <c r="GX54" t="e" cm="1">
        <f t="array" ref="GX54">_xlfn.IFNA(VLOOKUP($A54,TRANSPOSE(#REF!),GX$2+2,FALSE),0)</f>
        <v>#REF!</v>
      </c>
      <c r="GY54" t="e" cm="1">
        <f t="array" ref="GY54">_xlfn.IFNA(VLOOKUP($A54,TRANSPOSE(#REF!),GY$2+2,FALSE),0)</f>
        <v>#REF!</v>
      </c>
      <c r="GZ54" t="e" cm="1">
        <f t="array" ref="GZ54">_xlfn.IFNA(VLOOKUP($A54,TRANSPOSE(#REF!),GZ$2+2,FALSE),0)</f>
        <v>#REF!</v>
      </c>
      <c r="HA54" t="e" cm="1">
        <f t="array" ref="HA54">_xlfn.IFNA(VLOOKUP($A54,TRANSPOSE(#REF!),HA$2+2,FALSE),0)</f>
        <v>#REF!</v>
      </c>
      <c r="HB54" t="e" cm="1">
        <f t="array" ref="HB54">_xlfn.IFNA(VLOOKUP($A54,TRANSPOSE(#REF!),HB$2+2,FALSE),0)</f>
        <v>#REF!</v>
      </c>
      <c r="HC54" t="e" cm="1">
        <f t="array" ref="HC54">_xlfn.IFNA(VLOOKUP($A54,TRANSPOSE(#REF!),HC$2+2,FALSE),0)</f>
        <v>#REF!</v>
      </c>
      <c r="HD54" t="e" cm="1">
        <f t="array" ref="HD54">_xlfn.IFNA(VLOOKUP($A54,TRANSPOSE(#REF!),HD$2+2,FALSE),0)</f>
        <v>#REF!</v>
      </c>
      <c r="HE54" t="e" cm="1">
        <f t="array" ref="HE54">_xlfn.IFNA(VLOOKUP($A54,TRANSPOSE(#REF!),HE$2+2,FALSE),0)</f>
        <v>#REF!</v>
      </c>
      <c r="HF54" t="e" cm="1">
        <f t="array" ref="HF54">_xlfn.IFNA(VLOOKUP($A54,TRANSPOSE(#REF!),HF$2+2,FALSE),0)</f>
        <v>#REF!</v>
      </c>
      <c r="HG54" t="e" cm="1">
        <f t="array" ref="HG54">_xlfn.IFNA(VLOOKUP($A54,TRANSPOSE(#REF!),HG$2+2,FALSE),0)</f>
        <v>#REF!</v>
      </c>
      <c r="HH54" t="e" cm="1">
        <f t="array" ref="HH54">_xlfn.IFNA(VLOOKUP($A54,TRANSPOSE(#REF!),HH$2+2,FALSE),0)</f>
        <v>#REF!</v>
      </c>
      <c r="HI54" t="e" cm="1">
        <f t="array" ref="HI54">_xlfn.IFNA(VLOOKUP($A54,TRANSPOSE(#REF!),HI$2+2,FALSE),0)</f>
        <v>#REF!</v>
      </c>
      <c r="HJ54" t="e" cm="1">
        <f t="array" ref="HJ54">_xlfn.IFNA(VLOOKUP($A54,TRANSPOSE(#REF!),HJ$2+2,FALSE),0)</f>
        <v>#REF!</v>
      </c>
      <c r="HK54" t="e" cm="1">
        <f t="array" ref="HK54">_xlfn.IFNA(VLOOKUP($A54,TRANSPOSE(#REF!),HK$2+2,FALSE),0)</f>
        <v>#REF!</v>
      </c>
      <c r="HL54" t="e" cm="1">
        <f t="array" ref="HL54">_xlfn.IFNA(VLOOKUP($A54,TRANSPOSE(#REF!),HL$2+2,FALSE),0)</f>
        <v>#REF!</v>
      </c>
      <c r="HM54" t="e" cm="1">
        <f t="array" ref="HM54">_xlfn.IFNA(VLOOKUP($A54,TRANSPOSE(#REF!),HM$2+2,FALSE),0)</f>
        <v>#REF!</v>
      </c>
      <c r="HN54" t="e" cm="1">
        <f t="array" ref="HN54">_xlfn.IFNA(VLOOKUP($A54,TRANSPOSE(#REF!),HN$2+2,FALSE),0)</f>
        <v>#REF!</v>
      </c>
      <c r="HO54" t="e" cm="1">
        <f t="array" ref="HO54">_xlfn.IFNA(VLOOKUP($A54,TRANSPOSE(#REF!),HO$2+2,FALSE),0)</f>
        <v>#REF!</v>
      </c>
      <c r="HP54" t="e" cm="1">
        <f t="array" ref="HP54">_xlfn.IFNA(VLOOKUP($A54,TRANSPOSE(#REF!),HP$2+2,FALSE),0)</f>
        <v>#REF!</v>
      </c>
      <c r="HQ54" t="e" cm="1">
        <f t="array" ref="HQ54">_xlfn.IFNA(VLOOKUP($A54,TRANSPOSE(#REF!),HQ$2+2,FALSE),0)</f>
        <v>#REF!</v>
      </c>
      <c r="HR54" t="e" cm="1">
        <f t="array" ref="HR54">_xlfn.IFNA(VLOOKUP($A54,TRANSPOSE(#REF!),HR$2+2,FALSE),0)</f>
        <v>#REF!</v>
      </c>
      <c r="HS54" t="e" cm="1">
        <f t="array" ref="HS54">_xlfn.IFNA(VLOOKUP($A54,TRANSPOSE(#REF!),HS$2+2,FALSE),0)</f>
        <v>#REF!</v>
      </c>
      <c r="HT54" t="e" cm="1">
        <f t="array" ref="HT54">_xlfn.IFNA(VLOOKUP($A54,TRANSPOSE(#REF!),HT$2+2,FALSE),0)</f>
        <v>#REF!</v>
      </c>
      <c r="HU54" t="e" cm="1">
        <f t="array" ref="HU54">_xlfn.IFNA(VLOOKUP($A54,TRANSPOSE(#REF!),HU$2+2,FALSE),0)</f>
        <v>#REF!</v>
      </c>
      <c r="HV54" t="e" cm="1">
        <f t="array" ref="HV54">_xlfn.IFNA(VLOOKUP($A54,TRANSPOSE(#REF!),HV$2+2,FALSE),0)</f>
        <v>#REF!</v>
      </c>
      <c r="HW54" t="e" cm="1">
        <f t="array" ref="HW54">_xlfn.IFNA(VLOOKUP($A54,TRANSPOSE(#REF!),HW$2+2,FALSE),0)</f>
        <v>#REF!</v>
      </c>
      <c r="HX54" t="e" cm="1">
        <f t="array" ref="HX54">_xlfn.IFNA(VLOOKUP($A54,TRANSPOSE(#REF!),HX$2+2,FALSE),0)</f>
        <v>#REF!</v>
      </c>
      <c r="HY54" t="e" cm="1">
        <f t="array" ref="HY54">_xlfn.IFNA(VLOOKUP($A54,TRANSPOSE(#REF!),HY$2+2,FALSE),0)</f>
        <v>#REF!</v>
      </c>
      <c r="HZ54" t="e" cm="1">
        <f t="array" ref="HZ54">_xlfn.IFNA(VLOOKUP($A54,TRANSPOSE(#REF!),HZ$2+2,FALSE),0)</f>
        <v>#REF!</v>
      </c>
      <c r="IA54" t="e" cm="1">
        <f t="array" ref="IA54">_xlfn.IFNA(VLOOKUP($A54,TRANSPOSE(#REF!),IA$2+2,FALSE),0)</f>
        <v>#REF!</v>
      </c>
      <c r="IB54" t="e" cm="1">
        <f t="array" ref="IB54">_xlfn.IFNA(VLOOKUP($A54,TRANSPOSE(#REF!),IB$2+2,FALSE),0)</f>
        <v>#REF!</v>
      </c>
      <c r="IC54" t="e" cm="1">
        <f t="array" ref="IC54">_xlfn.IFNA(VLOOKUP($A54,TRANSPOSE(#REF!),IC$2+2,FALSE),0)</f>
        <v>#REF!</v>
      </c>
      <c r="ID54" t="e" cm="1">
        <f t="array" ref="ID54">_xlfn.IFNA(VLOOKUP($A54,TRANSPOSE(#REF!),ID$2+2,FALSE),0)</f>
        <v>#REF!</v>
      </c>
      <c r="IE54" t="e" cm="1">
        <f t="array" ref="IE54">_xlfn.IFNA(VLOOKUP($A54,TRANSPOSE(#REF!),IE$2+2,FALSE),0)</f>
        <v>#REF!</v>
      </c>
      <c r="IF54" t="e" cm="1">
        <f t="array" ref="IF54">_xlfn.IFNA(VLOOKUP($A54,TRANSPOSE(#REF!),IF$2+2,FALSE),0)</f>
        <v>#REF!</v>
      </c>
      <c r="IG54" t="e" cm="1">
        <f t="array" ref="IG54">_xlfn.IFNA(VLOOKUP($A54,TRANSPOSE(#REF!),IG$2+2,FALSE),0)</f>
        <v>#REF!</v>
      </c>
      <c r="IH54" t="e" cm="1">
        <f t="array" ref="IH54">_xlfn.IFNA(VLOOKUP($A54,TRANSPOSE(#REF!),IH$2+2,FALSE),0)</f>
        <v>#REF!</v>
      </c>
      <c r="II54" t="e" cm="1">
        <f t="array" ref="II54">_xlfn.IFNA(VLOOKUP($A54,TRANSPOSE(#REF!),II$2+2,FALSE),0)</f>
        <v>#REF!</v>
      </c>
      <c r="IJ54" t="e" cm="1">
        <f t="array" ref="IJ54">_xlfn.IFNA(VLOOKUP($A54,TRANSPOSE(#REF!),IJ$2+2,FALSE),0)</f>
        <v>#REF!</v>
      </c>
      <c r="IK54" t="e" cm="1">
        <f t="array" ref="IK54">_xlfn.IFNA(VLOOKUP($A54,TRANSPOSE(#REF!),IK$2+2,FALSE),0)</f>
        <v>#REF!</v>
      </c>
      <c r="IL54" t="e" cm="1">
        <f t="array" ref="IL54">_xlfn.IFNA(VLOOKUP($A54,TRANSPOSE(#REF!),IL$2+2,FALSE),0)</f>
        <v>#REF!</v>
      </c>
      <c r="IM54" t="e" cm="1">
        <f t="array" ref="IM54">_xlfn.IFNA(VLOOKUP($A54,TRANSPOSE(#REF!),IM$2+2,FALSE),0)</f>
        <v>#REF!</v>
      </c>
      <c r="IN54" t="e" cm="1">
        <f t="array" ref="IN54">_xlfn.IFNA(VLOOKUP($A54,TRANSPOSE(#REF!),IN$2+2,FALSE),0)</f>
        <v>#REF!</v>
      </c>
      <c r="IO54" t="e" cm="1">
        <f t="array" ref="IO54">_xlfn.IFNA(VLOOKUP($A54,TRANSPOSE(#REF!),IO$2+2,FALSE),0)</f>
        <v>#REF!</v>
      </c>
      <c r="IP54" t="e" cm="1">
        <f t="array" ref="IP54">_xlfn.IFNA(VLOOKUP($A54,TRANSPOSE(#REF!),IP$2+2,FALSE),0)</f>
        <v>#REF!</v>
      </c>
      <c r="IQ54" t="e" cm="1">
        <f t="array" ref="IQ54">_xlfn.IFNA(VLOOKUP($A54,TRANSPOSE(#REF!),IQ$2+2,FALSE),0)</f>
        <v>#REF!</v>
      </c>
      <c r="IR54" t="e" cm="1">
        <f t="array" ref="IR54">_xlfn.IFNA(VLOOKUP($A54,TRANSPOSE(#REF!),IR$2+2,FALSE),0)</f>
        <v>#REF!</v>
      </c>
      <c r="IS54" t="e" cm="1">
        <f t="array" ref="IS54">_xlfn.IFNA(VLOOKUP($A54,TRANSPOSE(#REF!),IS$2+2,FALSE),0)</f>
        <v>#REF!</v>
      </c>
      <c r="IT54" t="e" cm="1">
        <f t="array" ref="IT54">_xlfn.IFNA(VLOOKUP($A54,TRANSPOSE(#REF!),IT$2+2,FALSE),0)</f>
        <v>#REF!</v>
      </c>
      <c r="IU54" t="e" cm="1">
        <f t="array" ref="IU54">_xlfn.IFNA(VLOOKUP($A54,TRANSPOSE(#REF!),IU$2+2,FALSE),0)</f>
        <v>#REF!</v>
      </c>
      <c r="IV54" t="e" cm="1">
        <f t="array" ref="IV54">_xlfn.IFNA(VLOOKUP($A54,TRANSPOSE(#REF!),IV$2+2,FALSE),0)</f>
        <v>#REF!</v>
      </c>
      <c r="IW54" t="e" cm="1">
        <f t="array" ref="IW54">_xlfn.IFNA(VLOOKUP($A54,TRANSPOSE(#REF!),IW$2+2,FALSE),0)</f>
        <v>#REF!</v>
      </c>
      <c r="IX54" t="e" cm="1">
        <f t="array" ref="IX54">_xlfn.IFNA(VLOOKUP($A54,TRANSPOSE(#REF!),IX$2+2,FALSE),0)</f>
        <v>#REF!</v>
      </c>
      <c r="IY54" t="e" cm="1">
        <f t="array" ref="IY54">_xlfn.IFNA(VLOOKUP($A54,TRANSPOSE(#REF!),IY$2+2,FALSE),0)</f>
        <v>#REF!</v>
      </c>
      <c r="IZ54" t="e" cm="1">
        <f t="array" ref="IZ54">_xlfn.IFNA(VLOOKUP($A54,TRANSPOSE(#REF!),IZ$2+2,FALSE),0)</f>
        <v>#REF!</v>
      </c>
      <c r="JA54" t="e" cm="1">
        <f t="array" ref="JA54">_xlfn.IFNA(VLOOKUP($A54,TRANSPOSE(#REF!),JA$2+2,FALSE),0)</f>
        <v>#REF!</v>
      </c>
      <c r="JB54" t="e" cm="1">
        <f t="array" ref="JB54">_xlfn.IFNA(VLOOKUP($A54,TRANSPOSE(#REF!),JB$2+2,FALSE),0)</f>
        <v>#REF!</v>
      </c>
      <c r="JC54" t="e" cm="1">
        <f t="array" ref="JC54">_xlfn.IFNA(VLOOKUP($A54,TRANSPOSE(#REF!),JC$2+2,FALSE),0)</f>
        <v>#REF!</v>
      </c>
      <c r="JD54" t="e" cm="1">
        <f t="array" ref="JD54">_xlfn.IFNA(VLOOKUP($A54,TRANSPOSE(#REF!),JD$2+2,FALSE),0)</f>
        <v>#REF!</v>
      </c>
      <c r="JE54" t="e" cm="1">
        <f t="array" ref="JE54">_xlfn.IFNA(VLOOKUP($A54,TRANSPOSE(#REF!),JE$2+2,FALSE),0)</f>
        <v>#REF!</v>
      </c>
      <c r="JF54" t="e" cm="1">
        <f t="array" ref="JF54">_xlfn.IFNA(VLOOKUP($A54,TRANSPOSE(#REF!),JF$2+2,FALSE),0)</f>
        <v>#REF!</v>
      </c>
      <c r="JG54" t="e" cm="1">
        <f t="array" ref="JG54">_xlfn.IFNA(VLOOKUP($A54,TRANSPOSE(#REF!),JG$2+2,FALSE),0)</f>
        <v>#REF!</v>
      </c>
      <c r="JH54" t="e" cm="1">
        <f t="array" ref="JH54">_xlfn.IFNA(VLOOKUP($A54,TRANSPOSE(#REF!),JH$2+2,FALSE),0)</f>
        <v>#REF!</v>
      </c>
      <c r="JI54" t="e" cm="1">
        <f t="array" ref="JI54">_xlfn.IFNA(VLOOKUP($A54,TRANSPOSE(#REF!),JI$2+2,FALSE),0)</f>
        <v>#REF!</v>
      </c>
      <c r="JJ54" t="e" cm="1">
        <f t="array" ref="JJ54">_xlfn.IFNA(VLOOKUP($A54,TRANSPOSE(#REF!),JJ$2+2,FALSE),0)</f>
        <v>#REF!</v>
      </c>
      <c r="JK54" t="e" cm="1">
        <f t="array" ref="JK54">_xlfn.IFNA(VLOOKUP($A54,TRANSPOSE(#REF!),JK$2+2,FALSE),0)</f>
        <v>#REF!</v>
      </c>
      <c r="JL54" t="e" cm="1">
        <f t="array" ref="JL54">_xlfn.IFNA(VLOOKUP($A54,TRANSPOSE(#REF!),JL$2+2,FALSE),0)</f>
        <v>#REF!</v>
      </c>
      <c r="JM54" t="e" cm="1">
        <f t="array" ref="JM54">_xlfn.IFNA(VLOOKUP($A54,TRANSPOSE(#REF!),JM$2+2,FALSE),0)</f>
        <v>#REF!</v>
      </c>
      <c r="JN54" t="e" cm="1">
        <f t="array" ref="JN54">_xlfn.IFNA(VLOOKUP($A54,TRANSPOSE(#REF!),JN$2+2,FALSE),0)</f>
        <v>#REF!</v>
      </c>
      <c r="JO54" t="e" cm="1">
        <f t="array" ref="JO54">_xlfn.IFNA(VLOOKUP($A54,TRANSPOSE(#REF!),JO$2+2,FALSE),0)</f>
        <v>#REF!</v>
      </c>
      <c r="JP54" t="e" cm="1">
        <f t="array" ref="JP54">_xlfn.IFNA(VLOOKUP($A54,TRANSPOSE(#REF!),JP$2+2,FALSE),0)</f>
        <v>#REF!</v>
      </c>
      <c r="JQ54" t="e" cm="1">
        <f t="array" ref="JQ54">_xlfn.IFNA(VLOOKUP($A54,TRANSPOSE(#REF!),JQ$2+2,FALSE),0)</f>
        <v>#REF!</v>
      </c>
      <c r="JR54" t="e" cm="1">
        <f t="array" ref="JR54">_xlfn.IFNA(VLOOKUP($A54,TRANSPOSE(#REF!),JR$2+2,FALSE),0)</f>
        <v>#REF!</v>
      </c>
      <c r="JS54" t="e" cm="1">
        <f t="array" ref="JS54">_xlfn.IFNA(VLOOKUP($A54,TRANSPOSE(#REF!),JS$2+2,FALSE),0)</f>
        <v>#REF!</v>
      </c>
      <c r="JT54" t="e" cm="1">
        <f t="array" ref="JT54">_xlfn.IFNA(VLOOKUP($A54,TRANSPOSE(#REF!),JT$2+2,FALSE),0)</f>
        <v>#REF!</v>
      </c>
      <c r="JU54" t="e" cm="1">
        <f t="array" ref="JU54">_xlfn.IFNA(VLOOKUP($A54,TRANSPOSE(#REF!),JU$2+2,FALSE),0)</f>
        <v>#REF!</v>
      </c>
      <c r="JV54" t="e" cm="1">
        <f t="array" ref="JV54">_xlfn.IFNA(VLOOKUP($A54,TRANSPOSE(#REF!),JV$2+2,FALSE),0)</f>
        <v>#REF!</v>
      </c>
      <c r="JW54" t="e" cm="1">
        <f t="array" ref="JW54">_xlfn.IFNA(VLOOKUP($A54,TRANSPOSE(#REF!),JW$2+2,FALSE),0)</f>
        <v>#REF!</v>
      </c>
      <c r="JX54" t="e" cm="1">
        <f t="array" ref="JX54">_xlfn.IFNA(VLOOKUP($A54,TRANSPOSE(#REF!),JX$2+2,FALSE),0)</f>
        <v>#REF!</v>
      </c>
      <c r="JY54" t="e" cm="1">
        <f t="array" ref="JY54">_xlfn.IFNA(VLOOKUP($A54,TRANSPOSE(#REF!),JY$2+2,FALSE),0)</f>
        <v>#REF!</v>
      </c>
      <c r="JZ54" t="e" cm="1">
        <f t="array" ref="JZ54">_xlfn.IFNA(VLOOKUP($A54,TRANSPOSE(#REF!),JZ$2+2,FALSE),0)</f>
        <v>#REF!</v>
      </c>
      <c r="KA54" t="e" cm="1">
        <f t="array" ref="KA54">_xlfn.IFNA(VLOOKUP($A54,TRANSPOSE(#REF!),KA$2+2,FALSE),0)</f>
        <v>#REF!</v>
      </c>
      <c r="KB54" t="e" cm="1">
        <f t="array" ref="KB54">_xlfn.IFNA(VLOOKUP($A54,TRANSPOSE(#REF!),KB$2+2,FALSE),0)</f>
        <v>#REF!</v>
      </c>
      <c r="KC54" t="e" cm="1">
        <f t="array" ref="KC54">_xlfn.IFNA(VLOOKUP($A54,TRANSPOSE(#REF!),KC$2+2,FALSE),0)</f>
        <v>#REF!</v>
      </c>
      <c r="KD54" t="e" cm="1">
        <f t="array" ref="KD54">_xlfn.IFNA(VLOOKUP($A54,TRANSPOSE(#REF!),KD$2+2,FALSE),0)</f>
        <v>#REF!</v>
      </c>
      <c r="KE54" t="e" cm="1">
        <f t="array" ref="KE54">_xlfn.IFNA(VLOOKUP($A54,TRANSPOSE(#REF!),KE$2+2,FALSE),0)</f>
        <v>#REF!</v>
      </c>
      <c r="KF54" t="e" cm="1">
        <f t="array" ref="KF54">_xlfn.IFNA(VLOOKUP($A54,TRANSPOSE(#REF!),KF$2+2,FALSE),0)</f>
        <v>#REF!</v>
      </c>
      <c r="KG54" t="e" cm="1">
        <f t="array" ref="KG54">_xlfn.IFNA(VLOOKUP($A54,TRANSPOSE(#REF!),KG$2+2,FALSE),0)</f>
        <v>#REF!</v>
      </c>
      <c r="KH54" t="e" cm="1">
        <f t="array" ref="KH54">_xlfn.IFNA(VLOOKUP($A54,TRANSPOSE(#REF!),KH$2+2,FALSE),0)</f>
        <v>#REF!</v>
      </c>
      <c r="KI54" t="e" cm="1">
        <f t="array" ref="KI54">_xlfn.IFNA(VLOOKUP($A54,TRANSPOSE(#REF!),KI$2+2,FALSE),0)</f>
        <v>#REF!</v>
      </c>
      <c r="KJ54" t="e" cm="1">
        <f t="array" ref="KJ54">_xlfn.IFNA(VLOOKUP($A54,TRANSPOSE(#REF!),KJ$2+2,FALSE),0)</f>
        <v>#REF!</v>
      </c>
      <c r="KK54" t="e" cm="1">
        <f t="array" ref="KK54">_xlfn.IFNA(VLOOKUP($A54,TRANSPOSE(#REF!),KK$2+2,FALSE),0)</f>
        <v>#REF!</v>
      </c>
      <c r="KL54" t="e" cm="1">
        <f t="array" ref="KL54">_xlfn.IFNA(VLOOKUP($A54,TRANSPOSE(#REF!),KL$2+2,FALSE),0)</f>
        <v>#REF!</v>
      </c>
      <c r="KM54" t="e" cm="1">
        <f t="array" ref="KM54">_xlfn.IFNA(VLOOKUP($A54,TRANSPOSE(#REF!),KM$2+2,FALSE),0)</f>
        <v>#REF!</v>
      </c>
      <c r="KN54" t="e" cm="1">
        <f t="array" ref="KN54">_xlfn.IFNA(VLOOKUP($A54,TRANSPOSE(#REF!),KN$2+2,FALSE),0)</f>
        <v>#REF!</v>
      </c>
      <c r="KO54" t="e" cm="1">
        <f t="array" ref="KO54">_xlfn.IFNA(VLOOKUP($A54,TRANSPOSE(#REF!),KO$2+2,FALSE),0)</f>
        <v>#REF!</v>
      </c>
      <c r="KP54" t="e" cm="1">
        <f t="array" ref="KP54">_xlfn.IFNA(VLOOKUP($A54,TRANSPOSE(#REF!),KP$2+2,FALSE),0)</f>
        <v>#REF!</v>
      </c>
      <c r="KQ54" t="e" cm="1">
        <f t="array" ref="KQ54">_xlfn.IFNA(VLOOKUP($A54,TRANSPOSE(#REF!),KQ$2+2,FALSE),0)</f>
        <v>#REF!</v>
      </c>
      <c r="KR54" t="e" cm="1">
        <f t="array" ref="KR54">_xlfn.IFNA(VLOOKUP($A54,TRANSPOSE(#REF!),KR$2+2,FALSE),0)</f>
        <v>#REF!</v>
      </c>
      <c r="KS54" t="e" cm="1">
        <f t="array" ref="KS54">_xlfn.IFNA(VLOOKUP($A54,TRANSPOSE(#REF!),KS$2+2,FALSE),0)</f>
        <v>#REF!</v>
      </c>
      <c r="KT54" t="e" cm="1">
        <f t="array" ref="KT54">_xlfn.IFNA(VLOOKUP($A54,TRANSPOSE(#REF!),KT$2+2,FALSE),0)</f>
        <v>#REF!</v>
      </c>
      <c r="KU54" t="e" cm="1">
        <f t="array" ref="KU54">_xlfn.IFNA(VLOOKUP($A54,TRANSPOSE(#REF!),KU$2+2,FALSE),0)</f>
        <v>#REF!</v>
      </c>
      <c r="KV54" t="e" cm="1">
        <f t="array" ref="KV54">_xlfn.IFNA(VLOOKUP($A54,TRANSPOSE(#REF!),KV$2+2,FALSE),0)</f>
        <v>#REF!</v>
      </c>
      <c r="KW54" t="e" cm="1">
        <f t="array" ref="KW54">_xlfn.IFNA(VLOOKUP($A54,TRANSPOSE(#REF!),KW$2+2,FALSE),0)</f>
        <v>#REF!</v>
      </c>
      <c r="KX54" t="e" cm="1">
        <f t="array" ref="KX54">_xlfn.IFNA(VLOOKUP($A54,TRANSPOSE(#REF!),KX$2+2,FALSE),0)</f>
        <v>#REF!</v>
      </c>
      <c r="KY54" t="e" cm="1">
        <f t="array" ref="KY54">_xlfn.IFNA(VLOOKUP($A54,TRANSPOSE(#REF!),KY$2+2,FALSE),0)</f>
        <v>#REF!</v>
      </c>
      <c r="KZ54" t="e" cm="1">
        <f t="array" ref="KZ54">_xlfn.IFNA(VLOOKUP($A54,TRANSPOSE(#REF!),KZ$2+2,FALSE),0)</f>
        <v>#REF!</v>
      </c>
      <c r="LA54" t="e" cm="1">
        <f t="array" ref="LA54">_xlfn.IFNA(VLOOKUP($A54,TRANSPOSE(#REF!),LA$2+2,FALSE),0)</f>
        <v>#REF!</v>
      </c>
      <c r="LB54" t="e" cm="1">
        <f t="array" ref="LB54">_xlfn.IFNA(VLOOKUP($A54,TRANSPOSE(#REF!),LB$2+2,FALSE),0)</f>
        <v>#REF!</v>
      </c>
      <c r="LC54" t="e" cm="1">
        <f t="array" ref="LC54">_xlfn.IFNA(VLOOKUP($A54,TRANSPOSE(#REF!),LC$2+2,FALSE),0)</f>
        <v>#REF!</v>
      </c>
      <c r="LD54" t="e" cm="1">
        <f t="array" ref="LD54">_xlfn.IFNA(VLOOKUP($A54,TRANSPOSE(#REF!),LD$2+2,FALSE),0)</f>
        <v>#REF!</v>
      </c>
      <c r="LE54" t="e" cm="1">
        <f t="array" ref="LE54">_xlfn.IFNA(VLOOKUP($A54,TRANSPOSE(#REF!),LE$2+2,FALSE),0)</f>
        <v>#REF!</v>
      </c>
      <c r="LF54" t="e" cm="1">
        <f t="array" ref="LF54">_xlfn.IFNA(VLOOKUP($A54,TRANSPOSE(#REF!),LF$2+2,FALSE),0)</f>
        <v>#REF!</v>
      </c>
      <c r="LG54" t="e" cm="1">
        <f t="array" ref="LG54">_xlfn.IFNA(VLOOKUP($A54,TRANSPOSE(#REF!),LG$2+2,FALSE),0)</f>
        <v>#REF!</v>
      </c>
      <c r="LH54" t="e" cm="1">
        <f t="array" ref="LH54">_xlfn.IFNA(VLOOKUP($A54,TRANSPOSE(#REF!),LH$2+2,FALSE),0)</f>
        <v>#REF!</v>
      </c>
      <c r="LI54" t="e" cm="1">
        <f t="array" ref="LI54">_xlfn.IFNA(VLOOKUP($A54,TRANSPOSE(#REF!),LI$2+2,FALSE),0)</f>
        <v>#REF!</v>
      </c>
      <c r="LJ54" t="e" cm="1">
        <f t="array" ref="LJ54">_xlfn.IFNA(VLOOKUP($A54,TRANSPOSE(#REF!),LJ$2+2,FALSE),0)</f>
        <v>#REF!</v>
      </c>
      <c r="LK54" t="e" cm="1">
        <f t="array" ref="LK54">_xlfn.IFNA(VLOOKUP($A54,TRANSPOSE(#REF!),LK$2+2,FALSE),0)</f>
        <v>#REF!</v>
      </c>
      <c r="LL54" t="e" cm="1">
        <f t="array" ref="LL54">_xlfn.IFNA(VLOOKUP($A54,TRANSPOSE(#REF!),LL$2+2,FALSE),0)</f>
        <v>#REF!</v>
      </c>
      <c r="LM54" t="e" cm="1">
        <f t="array" ref="LM54">_xlfn.IFNA(VLOOKUP($A54,TRANSPOSE(#REF!),LM$2+2,FALSE),0)</f>
        <v>#REF!</v>
      </c>
      <c r="LN54" t="e" cm="1">
        <f t="array" ref="LN54">_xlfn.IFNA(VLOOKUP($A54,TRANSPOSE(#REF!),LN$2+2,FALSE),0)</f>
        <v>#REF!</v>
      </c>
      <c r="LO54" t="e" cm="1">
        <f t="array" ref="LO54">_xlfn.IFNA(VLOOKUP($A54,TRANSPOSE(#REF!),LO$2+2,FALSE),0)</f>
        <v>#REF!</v>
      </c>
      <c r="LP54" t="e" cm="1">
        <f t="array" ref="LP54">_xlfn.IFNA(VLOOKUP($A54,TRANSPOSE(#REF!),LP$2+2,FALSE),0)</f>
        <v>#REF!</v>
      </c>
      <c r="LQ54" t="e" cm="1">
        <f t="array" ref="LQ54">_xlfn.IFNA(VLOOKUP($A54,TRANSPOSE(#REF!),LQ$2+2,FALSE),0)</f>
        <v>#REF!</v>
      </c>
      <c r="LR54" t="e" cm="1">
        <f t="array" ref="LR54">_xlfn.IFNA(VLOOKUP($A54,TRANSPOSE(#REF!),LR$2+2,FALSE),0)</f>
        <v>#REF!</v>
      </c>
      <c r="LS54" t="e" cm="1">
        <f t="array" ref="LS54">_xlfn.IFNA(VLOOKUP($A54,TRANSPOSE(#REF!),LS$2+2,FALSE),0)</f>
        <v>#REF!</v>
      </c>
      <c r="LT54" t="e" cm="1">
        <f t="array" ref="LT54">_xlfn.IFNA(VLOOKUP($A54,TRANSPOSE(#REF!),LT$2+2,FALSE),0)</f>
        <v>#REF!</v>
      </c>
      <c r="LU54" t="e" cm="1">
        <f t="array" ref="LU54">_xlfn.IFNA(VLOOKUP($A54,TRANSPOSE(#REF!),LU$2+2,FALSE),0)</f>
        <v>#REF!</v>
      </c>
      <c r="LV54" t="e" cm="1">
        <f t="array" ref="LV54">_xlfn.IFNA(VLOOKUP($A54,TRANSPOSE(#REF!),LV$2+2,FALSE),0)</f>
        <v>#REF!</v>
      </c>
      <c r="LW54" t="e" cm="1">
        <f t="array" ref="LW54">_xlfn.IFNA(VLOOKUP($A54,TRANSPOSE(#REF!),LW$2+2,FALSE),0)</f>
        <v>#REF!</v>
      </c>
      <c r="LX54" t="e" cm="1">
        <f t="array" ref="LX54">_xlfn.IFNA(VLOOKUP($A54,TRANSPOSE(#REF!),LX$2+2,FALSE),0)</f>
        <v>#REF!</v>
      </c>
      <c r="LY54" t="e" cm="1">
        <f t="array" ref="LY54">_xlfn.IFNA(VLOOKUP($A54,TRANSPOSE(#REF!),LY$2+2,FALSE),0)</f>
        <v>#REF!</v>
      </c>
      <c r="LZ54" t="e" cm="1">
        <f t="array" ref="LZ54">_xlfn.IFNA(VLOOKUP($A54,TRANSPOSE(#REF!),LZ$2+2,FALSE),0)</f>
        <v>#REF!</v>
      </c>
      <c r="MA54" t="e" cm="1">
        <f t="array" ref="MA54">_xlfn.IFNA(VLOOKUP($A54,TRANSPOSE(#REF!),MA$2+2,FALSE),0)</f>
        <v>#REF!</v>
      </c>
      <c r="MB54" t="e" cm="1">
        <f t="array" ref="MB54">_xlfn.IFNA(VLOOKUP($A54,TRANSPOSE(#REF!),MB$2+2,FALSE),0)</f>
        <v>#REF!</v>
      </c>
      <c r="MC54" t="e" cm="1">
        <f t="array" ref="MC54">_xlfn.IFNA(VLOOKUP($A54,TRANSPOSE(#REF!),MC$2+2,FALSE),0)</f>
        <v>#REF!</v>
      </c>
      <c r="MD54" t="e" cm="1">
        <f t="array" ref="MD54">_xlfn.IFNA(VLOOKUP($A54,TRANSPOSE(#REF!),MD$2+2,FALSE),0)</f>
        <v>#REF!</v>
      </c>
      <c r="ME54" t="e" cm="1">
        <f t="array" ref="ME54">_xlfn.IFNA(VLOOKUP($A54,TRANSPOSE(#REF!),ME$2+2,FALSE),0)</f>
        <v>#REF!</v>
      </c>
      <c r="MF54" t="e" cm="1">
        <f t="array" ref="MF54">_xlfn.IFNA(VLOOKUP($A54,TRANSPOSE(#REF!),MF$2+2,FALSE),0)</f>
        <v>#REF!</v>
      </c>
      <c r="MG54" t="e" cm="1">
        <f t="array" ref="MG54">_xlfn.IFNA(VLOOKUP($A54,TRANSPOSE(#REF!),MG$2+2,FALSE),0)</f>
        <v>#REF!</v>
      </c>
      <c r="MH54" t="e" cm="1">
        <f t="array" ref="MH54">_xlfn.IFNA(VLOOKUP($A54,TRANSPOSE(#REF!),MH$2+2,FALSE),0)</f>
        <v>#REF!</v>
      </c>
      <c r="MI54" t="e" cm="1">
        <f t="array" ref="MI54">_xlfn.IFNA(VLOOKUP($A54,TRANSPOSE(#REF!),MI$2+2,FALSE),0)</f>
        <v>#REF!</v>
      </c>
      <c r="MJ54" t="e" cm="1">
        <f t="array" ref="MJ54">_xlfn.IFNA(VLOOKUP($A54,TRANSPOSE(#REF!),MJ$2+2,FALSE),0)</f>
        <v>#REF!</v>
      </c>
      <c r="MK54" t="e" cm="1">
        <f t="array" ref="MK54">_xlfn.IFNA(VLOOKUP($A54,TRANSPOSE(#REF!),MK$2+2,FALSE),0)</f>
        <v>#REF!</v>
      </c>
      <c r="ML54" t="e" cm="1">
        <f t="array" ref="ML54">_xlfn.IFNA(VLOOKUP($A54,TRANSPOSE(#REF!),ML$2+2,FALSE),0)</f>
        <v>#REF!</v>
      </c>
      <c r="MM54" t="e" cm="1">
        <f t="array" ref="MM54">_xlfn.IFNA(VLOOKUP($A54,TRANSPOSE(#REF!),MM$2+2,FALSE),0)</f>
        <v>#REF!</v>
      </c>
      <c r="MN54" t="e" cm="1">
        <f t="array" ref="MN54">_xlfn.IFNA(VLOOKUP($A54,TRANSPOSE(#REF!),MN$2+2,FALSE),0)</f>
        <v>#REF!</v>
      </c>
      <c r="MO54" t="e" cm="1">
        <f t="array" ref="MO54">_xlfn.IFNA(VLOOKUP($A54,TRANSPOSE(#REF!),MO$2+2,FALSE),0)</f>
        <v>#REF!</v>
      </c>
      <c r="MP54" t="e" cm="1">
        <f t="array" ref="MP54">_xlfn.IFNA(VLOOKUP($A54,TRANSPOSE(#REF!),MP$2+2,FALSE),0)</f>
        <v>#REF!</v>
      </c>
      <c r="MQ54" t="e" cm="1">
        <f t="array" ref="MQ54">_xlfn.IFNA(VLOOKUP($A54,TRANSPOSE(#REF!),MQ$2+2,FALSE),0)</f>
        <v>#REF!</v>
      </c>
      <c r="MR54" t="e" cm="1">
        <f t="array" ref="MR54">_xlfn.IFNA(VLOOKUP($A54,TRANSPOSE(#REF!),MR$2+2,FALSE),0)</f>
        <v>#REF!</v>
      </c>
      <c r="MS54" t="e" cm="1">
        <f t="array" ref="MS54">_xlfn.IFNA(VLOOKUP($A54,TRANSPOSE(#REF!),MS$2+2,FALSE),0)</f>
        <v>#REF!</v>
      </c>
      <c r="MT54" t="e" cm="1">
        <f t="array" ref="MT54">_xlfn.IFNA(VLOOKUP($A54,TRANSPOSE(#REF!),MT$2+2,FALSE),0)</f>
        <v>#REF!</v>
      </c>
      <c r="MU54" t="e" cm="1">
        <f t="array" ref="MU54">_xlfn.IFNA(VLOOKUP($A54,TRANSPOSE(#REF!),MU$2+2,FALSE),0)</f>
        <v>#REF!</v>
      </c>
      <c r="MV54" t="e" cm="1">
        <f t="array" ref="MV54">_xlfn.IFNA(VLOOKUP($A54,TRANSPOSE(#REF!),MV$2+2,FALSE),0)</f>
        <v>#REF!</v>
      </c>
      <c r="MW54" t="e" cm="1">
        <f t="array" ref="MW54">_xlfn.IFNA(VLOOKUP($A54,TRANSPOSE(#REF!),MW$2+2,FALSE),0)</f>
        <v>#REF!</v>
      </c>
      <c r="MX54" t="e" cm="1">
        <f t="array" ref="MX54">_xlfn.IFNA(VLOOKUP($A54,TRANSPOSE(#REF!),MX$2+2,FALSE),0)</f>
        <v>#REF!</v>
      </c>
      <c r="MY54" t="e" cm="1">
        <f t="array" ref="MY54">_xlfn.IFNA(VLOOKUP($A54,TRANSPOSE(#REF!),MY$2+2,FALSE),0)</f>
        <v>#REF!</v>
      </c>
      <c r="MZ54" t="e" cm="1">
        <f t="array" ref="MZ54">_xlfn.IFNA(VLOOKUP($A54,TRANSPOSE(#REF!),MZ$2+2,FALSE),0)</f>
        <v>#REF!</v>
      </c>
      <c r="NA54" t="e" cm="1">
        <f t="array" ref="NA54">_xlfn.IFNA(VLOOKUP($A54,TRANSPOSE(#REF!),NA$2+2,FALSE),0)</f>
        <v>#REF!</v>
      </c>
      <c r="NB54" t="e" cm="1">
        <f t="array" ref="NB54">_xlfn.IFNA(VLOOKUP($A54,TRANSPOSE(#REF!),NB$2+2,FALSE),0)</f>
        <v>#REF!</v>
      </c>
      <c r="NC54" t="e" cm="1">
        <f t="array" ref="NC54">_xlfn.IFNA(VLOOKUP($A54,TRANSPOSE(#REF!),NC$2+2,FALSE),0)</f>
        <v>#REF!</v>
      </c>
      <c r="ND54" t="e" cm="1">
        <f t="array" ref="ND54">_xlfn.IFNA(VLOOKUP($A54,TRANSPOSE(#REF!),ND$2+2,FALSE),0)</f>
        <v>#REF!</v>
      </c>
      <c r="NE54" t="e" cm="1">
        <f t="array" ref="NE54">_xlfn.IFNA(VLOOKUP($A54,TRANSPOSE(#REF!),NE$2+2,FALSE),0)</f>
        <v>#REF!</v>
      </c>
      <c r="NF54" t="e" cm="1">
        <f t="array" ref="NF54">_xlfn.IFNA(VLOOKUP($A54,TRANSPOSE(#REF!),NF$2+2,FALSE),0)</f>
        <v>#REF!</v>
      </c>
      <c r="NG54" t="e" cm="1">
        <f t="array" ref="NG54">_xlfn.IFNA(VLOOKUP($A54,TRANSPOSE(#REF!),NG$2+2,FALSE),0)</f>
        <v>#REF!</v>
      </c>
      <c r="NH54" t="e" cm="1">
        <f t="array" ref="NH54">_xlfn.IFNA(VLOOKUP($A54,TRANSPOSE(#REF!),NH$2+2,FALSE),0)</f>
        <v>#REF!</v>
      </c>
      <c r="NI54" t="e" cm="1">
        <f t="array" ref="NI54">_xlfn.IFNA(VLOOKUP($A54,TRANSPOSE(#REF!),NI$2+2,FALSE),0)</f>
        <v>#REF!</v>
      </c>
      <c r="NJ54" t="e" cm="1">
        <f t="array" ref="NJ54">_xlfn.IFNA(VLOOKUP($A54,TRANSPOSE(#REF!),NJ$2+2,FALSE),0)</f>
        <v>#REF!</v>
      </c>
      <c r="NL54" t="e">
        <f t="shared" si="0"/>
        <v>#REF!</v>
      </c>
      <c r="NM54" t="e">
        <f t="shared" si="1"/>
        <v>#REF!</v>
      </c>
    </row>
    <row r="55" spans="1:377" x14ac:dyDescent="0.3">
      <c r="A55" t="str">
        <v>PDK02_01</v>
      </c>
      <c r="B55" t="str">
        <v>Elektriciteit</v>
      </c>
      <c r="C55" t="str">
        <v>Conversion</v>
      </c>
      <c r="D55" t="str">
        <v>Power DK</v>
      </c>
      <c r="E55" t="str">
        <v>Generation</v>
      </c>
      <c r="F55" t="str">
        <v>Electricity DK</v>
      </c>
      <c r="G55" t="str">
        <v>Electricity from Coal old - Power DK</v>
      </c>
      <c r="H55" t="str">
        <v>[GW]</v>
      </c>
      <c r="I55">
        <f>_xlfn.IFNA(VLOOKUP(A55,'[1]PASTE Cap_Investment'!A:B,2,FALSE),0)</f>
        <v>0</v>
      </c>
      <c r="J55" t="e" cm="1">
        <f t="array" ref="J55">_xlfn.IFNA(VLOOKUP($A55,TRANSPOSE(#REF!),J$2+2,FALSE),0)</f>
        <v>#REF!</v>
      </c>
      <c r="K55" t="e" cm="1">
        <f t="array" ref="K55">_xlfn.IFNA(VLOOKUP($A55,TRANSPOSE(#REF!),K$2+2,FALSE),0)</f>
        <v>#REF!</v>
      </c>
      <c r="L55" t="e" cm="1">
        <f t="array" ref="L55">_xlfn.IFNA(VLOOKUP($A55,TRANSPOSE(#REF!),L$2+2,FALSE),0)</f>
        <v>#REF!</v>
      </c>
      <c r="M55" t="e" cm="1">
        <f t="array" ref="M55">_xlfn.IFNA(VLOOKUP($A55,TRANSPOSE(#REF!),M$2+2,FALSE),0)</f>
        <v>#REF!</v>
      </c>
      <c r="N55" t="e" cm="1">
        <f t="array" ref="N55">_xlfn.IFNA(VLOOKUP($A55,TRANSPOSE(#REF!),N$2+2,FALSE),0)</f>
        <v>#REF!</v>
      </c>
      <c r="O55" t="e" cm="1">
        <f t="array" ref="O55">_xlfn.IFNA(VLOOKUP($A55,TRANSPOSE(#REF!),O$2+2,FALSE),0)</f>
        <v>#REF!</v>
      </c>
      <c r="P55" t="e" cm="1">
        <f t="array" ref="P55">_xlfn.IFNA(VLOOKUP($A55,TRANSPOSE(#REF!),P$2+2,FALSE),0)</f>
        <v>#REF!</v>
      </c>
      <c r="Q55" t="e" cm="1">
        <f t="array" ref="Q55">_xlfn.IFNA(VLOOKUP($A55,TRANSPOSE(#REF!),Q$2+2,FALSE),0)</f>
        <v>#REF!</v>
      </c>
      <c r="R55" t="e" cm="1">
        <f t="array" ref="R55">_xlfn.IFNA(VLOOKUP($A55,TRANSPOSE(#REF!),R$2+2,FALSE),0)</f>
        <v>#REF!</v>
      </c>
      <c r="S55" t="e" cm="1">
        <f t="array" ref="S55">_xlfn.IFNA(VLOOKUP($A55,TRANSPOSE(#REF!),S$2+2,FALSE),0)</f>
        <v>#REF!</v>
      </c>
      <c r="T55" t="e" cm="1">
        <f t="array" ref="T55">_xlfn.IFNA(VLOOKUP($A55,TRANSPOSE(#REF!),T$2+2,FALSE),0)</f>
        <v>#REF!</v>
      </c>
      <c r="U55" t="e" cm="1">
        <f t="array" ref="U55">_xlfn.IFNA(VLOOKUP($A55,TRANSPOSE(#REF!),U$2+2,FALSE),0)</f>
        <v>#REF!</v>
      </c>
      <c r="V55" t="e" cm="1">
        <f t="array" ref="V55">_xlfn.IFNA(VLOOKUP($A55,TRANSPOSE(#REF!),V$2+2,FALSE),0)</f>
        <v>#REF!</v>
      </c>
      <c r="W55" t="e" cm="1">
        <f t="array" ref="W55">_xlfn.IFNA(VLOOKUP($A55,TRANSPOSE(#REF!),W$2+2,FALSE),0)</f>
        <v>#REF!</v>
      </c>
      <c r="X55" t="e" cm="1">
        <f t="array" ref="X55">_xlfn.IFNA(VLOOKUP($A55,TRANSPOSE(#REF!),X$2+2,FALSE),0)</f>
        <v>#REF!</v>
      </c>
      <c r="Y55" t="e" cm="1">
        <f t="array" ref="Y55">_xlfn.IFNA(VLOOKUP($A55,TRANSPOSE(#REF!),Y$2+2,FALSE),0)</f>
        <v>#REF!</v>
      </c>
      <c r="Z55" t="e" cm="1">
        <f t="array" ref="Z55">_xlfn.IFNA(VLOOKUP($A55,TRANSPOSE(#REF!),Z$2+2,FALSE),0)</f>
        <v>#REF!</v>
      </c>
      <c r="AA55" t="e" cm="1">
        <f t="array" ref="AA55">_xlfn.IFNA(VLOOKUP($A55,TRANSPOSE(#REF!),AA$2+2,FALSE),0)</f>
        <v>#REF!</v>
      </c>
      <c r="AB55" t="e" cm="1">
        <f t="array" ref="AB55">_xlfn.IFNA(VLOOKUP($A55,TRANSPOSE(#REF!),AB$2+2,FALSE),0)</f>
        <v>#REF!</v>
      </c>
      <c r="AC55" t="e" cm="1">
        <f t="array" ref="AC55">_xlfn.IFNA(VLOOKUP($A55,TRANSPOSE(#REF!),AC$2+2,FALSE),0)</f>
        <v>#REF!</v>
      </c>
      <c r="AD55" t="e" cm="1">
        <f t="array" ref="AD55">_xlfn.IFNA(VLOOKUP($A55,TRANSPOSE(#REF!),AD$2+2,FALSE),0)</f>
        <v>#REF!</v>
      </c>
      <c r="AE55" t="e" cm="1">
        <f t="array" ref="AE55">_xlfn.IFNA(VLOOKUP($A55,TRANSPOSE(#REF!),AE$2+2,FALSE),0)</f>
        <v>#REF!</v>
      </c>
      <c r="AF55" t="e" cm="1">
        <f t="array" ref="AF55">_xlfn.IFNA(VLOOKUP($A55,TRANSPOSE(#REF!),AF$2+2,FALSE),0)</f>
        <v>#REF!</v>
      </c>
      <c r="AG55" t="e" cm="1">
        <f t="array" ref="AG55">_xlfn.IFNA(VLOOKUP($A55,TRANSPOSE(#REF!),AG$2+2,FALSE),0)</f>
        <v>#REF!</v>
      </c>
      <c r="AH55" t="e" cm="1">
        <f t="array" ref="AH55">_xlfn.IFNA(VLOOKUP($A55,TRANSPOSE(#REF!),AH$2+2,FALSE),0)</f>
        <v>#REF!</v>
      </c>
      <c r="AI55" t="e" cm="1">
        <f t="array" ref="AI55">_xlfn.IFNA(VLOOKUP($A55,TRANSPOSE(#REF!),AI$2+2,FALSE),0)</f>
        <v>#REF!</v>
      </c>
      <c r="AJ55" t="e" cm="1">
        <f t="array" ref="AJ55">_xlfn.IFNA(VLOOKUP($A55,TRANSPOSE(#REF!),AJ$2+2,FALSE),0)</f>
        <v>#REF!</v>
      </c>
      <c r="AK55" t="e" cm="1">
        <f t="array" ref="AK55">_xlfn.IFNA(VLOOKUP($A55,TRANSPOSE(#REF!),AK$2+2,FALSE),0)</f>
        <v>#REF!</v>
      </c>
      <c r="AL55" t="e" cm="1">
        <f t="array" ref="AL55">_xlfn.IFNA(VLOOKUP($A55,TRANSPOSE(#REF!),AL$2+2,FALSE),0)</f>
        <v>#REF!</v>
      </c>
      <c r="AM55" t="e" cm="1">
        <f t="array" ref="AM55">_xlfn.IFNA(VLOOKUP($A55,TRANSPOSE(#REF!),AM$2+2,FALSE),0)</f>
        <v>#REF!</v>
      </c>
      <c r="AN55" t="e" cm="1">
        <f t="array" ref="AN55">_xlfn.IFNA(VLOOKUP($A55,TRANSPOSE(#REF!),AN$2+2,FALSE),0)</f>
        <v>#REF!</v>
      </c>
      <c r="AO55" t="e" cm="1">
        <f t="array" ref="AO55">_xlfn.IFNA(VLOOKUP($A55,TRANSPOSE(#REF!),AO$2+2,FALSE),0)</f>
        <v>#REF!</v>
      </c>
      <c r="AP55" t="e" cm="1">
        <f t="array" ref="AP55">_xlfn.IFNA(VLOOKUP($A55,TRANSPOSE(#REF!),AP$2+2,FALSE),0)</f>
        <v>#REF!</v>
      </c>
      <c r="AQ55" t="e" cm="1">
        <f t="array" ref="AQ55">_xlfn.IFNA(VLOOKUP($A55,TRANSPOSE(#REF!),AQ$2+2,FALSE),0)</f>
        <v>#REF!</v>
      </c>
      <c r="AR55" t="e" cm="1">
        <f t="array" ref="AR55">_xlfn.IFNA(VLOOKUP($A55,TRANSPOSE(#REF!),AR$2+2,FALSE),0)</f>
        <v>#REF!</v>
      </c>
      <c r="AS55" t="e" cm="1">
        <f t="array" ref="AS55">_xlfn.IFNA(VLOOKUP($A55,TRANSPOSE(#REF!),AS$2+2,FALSE),0)</f>
        <v>#REF!</v>
      </c>
      <c r="AT55" t="e" cm="1">
        <f t="array" ref="AT55">_xlfn.IFNA(VLOOKUP($A55,TRANSPOSE(#REF!),AT$2+2,FALSE),0)</f>
        <v>#REF!</v>
      </c>
      <c r="AU55" t="e" cm="1">
        <f t="array" ref="AU55">_xlfn.IFNA(VLOOKUP($A55,TRANSPOSE(#REF!),AU$2+2,FALSE),0)</f>
        <v>#REF!</v>
      </c>
      <c r="AV55" t="e" cm="1">
        <f t="array" ref="AV55">_xlfn.IFNA(VLOOKUP($A55,TRANSPOSE(#REF!),AV$2+2,FALSE),0)</f>
        <v>#REF!</v>
      </c>
      <c r="AW55" t="e" cm="1">
        <f t="array" ref="AW55">_xlfn.IFNA(VLOOKUP($A55,TRANSPOSE(#REF!),AW$2+2,FALSE),0)</f>
        <v>#REF!</v>
      </c>
      <c r="AX55" t="e" cm="1">
        <f t="array" ref="AX55">_xlfn.IFNA(VLOOKUP($A55,TRANSPOSE(#REF!),AX$2+2,FALSE),0)</f>
        <v>#REF!</v>
      </c>
      <c r="AY55" t="e" cm="1">
        <f t="array" ref="AY55">_xlfn.IFNA(VLOOKUP($A55,TRANSPOSE(#REF!),AY$2+2,FALSE),0)</f>
        <v>#REF!</v>
      </c>
      <c r="AZ55" t="e" cm="1">
        <f t="array" ref="AZ55">_xlfn.IFNA(VLOOKUP($A55,TRANSPOSE(#REF!),AZ$2+2,FALSE),0)</f>
        <v>#REF!</v>
      </c>
      <c r="BA55" t="e" cm="1">
        <f t="array" ref="BA55">_xlfn.IFNA(VLOOKUP($A55,TRANSPOSE(#REF!),BA$2+2,FALSE),0)</f>
        <v>#REF!</v>
      </c>
      <c r="BB55" t="e" cm="1">
        <f t="array" ref="BB55">_xlfn.IFNA(VLOOKUP($A55,TRANSPOSE(#REF!),BB$2+2,FALSE),0)</f>
        <v>#REF!</v>
      </c>
      <c r="BC55" t="e" cm="1">
        <f t="array" ref="BC55">_xlfn.IFNA(VLOOKUP($A55,TRANSPOSE(#REF!),BC$2+2,FALSE),0)</f>
        <v>#REF!</v>
      </c>
      <c r="BD55" t="e" cm="1">
        <f t="array" ref="BD55">_xlfn.IFNA(VLOOKUP($A55,TRANSPOSE(#REF!),BD$2+2,FALSE),0)</f>
        <v>#REF!</v>
      </c>
      <c r="BE55" t="e" cm="1">
        <f t="array" ref="BE55">_xlfn.IFNA(VLOOKUP($A55,TRANSPOSE(#REF!),BE$2+2,FALSE),0)</f>
        <v>#REF!</v>
      </c>
      <c r="BF55" t="e" cm="1">
        <f t="array" ref="BF55">_xlfn.IFNA(VLOOKUP($A55,TRANSPOSE(#REF!),BF$2+2,FALSE),0)</f>
        <v>#REF!</v>
      </c>
      <c r="BG55" t="e" cm="1">
        <f t="array" ref="BG55">_xlfn.IFNA(VLOOKUP($A55,TRANSPOSE(#REF!),BG$2+2,FALSE),0)</f>
        <v>#REF!</v>
      </c>
      <c r="BH55" t="e" cm="1">
        <f t="array" ref="BH55">_xlfn.IFNA(VLOOKUP($A55,TRANSPOSE(#REF!),BH$2+2,FALSE),0)</f>
        <v>#REF!</v>
      </c>
      <c r="BI55" t="e" cm="1">
        <f t="array" ref="BI55">_xlfn.IFNA(VLOOKUP($A55,TRANSPOSE(#REF!),BI$2+2,FALSE),0)</f>
        <v>#REF!</v>
      </c>
      <c r="BJ55" t="e" cm="1">
        <f t="array" ref="BJ55">_xlfn.IFNA(VLOOKUP($A55,TRANSPOSE(#REF!),BJ$2+2,FALSE),0)</f>
        <v>#REF!</v>
      </c>
      <c r="BK55" t="e" cm="1">
        <f t="array" ref="BK55">_xlfn.IFNA(VLOOKUP($A55,TRANSPOSE(#REF!),BK$2+2,FALSE),0)</f>
        <v>#REF!</v>
      </c>
      <c r="BL55" t="e" cm="1">
        <f t="array" ref="BL55">_xlfn.IFNA(VLOOKUP($A55,TRANSPOSE(#REF!),BL$2+2,FALSE),0)</f>
        <v>#REF!</v>
      </c>
      <c r="BM55" t="e" cm="1">
        <f t="array" ref="BM55">_xlfn.IFNA(VLOOKUP($A55,TRANSPOSE(#REF!),BM$2+2,FALSE),0)</f>
        <v>#REF!</v>
      </c>
      <c r="BN55" t="e" cm="1">
        <f t="array" ref="BN55">_xlfn.IFNA(VLOOKUP($A55,TRANSPOSE(#REF!),BN$2+2,FALSE),0)</f>
        <v>#REF!</v>
      </c>
      <c r="BO55" t="e" cm="1">
        <f t="array" ref="BO55">_xlfn.IFNA(VLOOKUP($A55,TRANSPOSE(#REF!),BO$2+2,FALSE),0)</f>
        <v>#REF!</v>
      </c>
      <c r="BP55" t="e" cm="1">
        <f t="array" ref="BP55">_xlfn.IFNA(VLOOKUP($A55,TRANSPOSE(#REF!),BP$2+2,FALSE),0)</f>
        <v>#REF!</v>
      </c>
      <c r="BQ55" t="e" cm="1">
        <f t="array" ref="BQ55">_xlfn.IFNA(VLOOKUP($A55,TRANSPOSE(#REF!),BQ$2+2,FALSE),0)</f>
        <v>#REF!</v>
      </c>
      <c r="BR55" t="e" cm="1">
        <f t="array" ref="BR55">_xlfn.IFNA(VLOOKUP($A55,TRANSPOSE(#REF!),BR$2+2,FALSE),0)</f>
        <v>#REF!</v>
      </c>
      <c r="BS55" t="e" cm="1">
        <f t="array" ref="BS55">_xlfn.IFNA(VLOOKUP($A55,TRANSPOSE(#REF!),BS$2+2,FALSE),0)</f>
        <v>#REF!</v>
      </c>
      <c r="BT55" t="e" cm="1">
        <f t="array" ref="BT55">_xlfn.IFNA(VLOOKUP($A55,TRANSPOSE(#REF!),BT$2+2,FALSE),0)</f>
        <v>#REF!</v>
      </c>
      <c r="BU55" t="e" cm="1">
        <f t="array" ref="BU55">_xlfn.IFNA(VLOOKUP($A55,TRANSPOSE(#REF!),BU$2+2,FALSE),0)</f>
        <v>#REF!</v>
      </c>
      <c r="BV55" t="e" cm="1">
        <f t="array" ref="BV55">_xlfn.IFNA(VLOOKUP($A55,TRANSPOSE(#REF!),BV$2+2,FALSE),0)</f>
        <v>#REF!</v>
      </c>
      <c r="BW55" t="e" cm="1">
        <f t="array" ref="BW55">_xlfn.IFNA(VLOOKUP($A55,TRANSPOSE(#REF!),BW$2+2,FALSE),0)</f>
        <v>#REF!</v>
      </c>
      <c r="BX55" t="e" cm="1">
        <f t="array" ref="BX55">_xlfn.IFNA(VLOOKUP($A55,TRANSPOSE(#REF!),BX$2+2,FALSE),0)</f>
        <v>#REF!</v>
      </c>
      <c r="BY55" t="e" cm="1">
        <f t="array" ref="BY55">_xlfn.IFNA(VLOOKUP($A55,TRANSPOSE(#REF!),BY$2+2,FALSE),0)</f>
        <v>#REF!</v>
      </c>
      <c r="BZ55" t="e" cm="1">
        <f t="array" ref="BZ55">_xlfn.IFNA(VLOOKUP($A55,TRANSPOSE(#REF!),BZ$2+2,FALSE),0)</f>
        <v>#REF!</v>
      </c>
      <c r="CA55" t="e" cm="1">
        <f t="array" ref="CA55">_xlfn.IFNA(VLOOKUP($A55,TRANSPOSE(#REF!),CA$2+2,FALSE),0)</f>
        <v>#REF!</v>
      </c>
      <c r="CB55" t="e" cm="1">
        <f t="array" ref="CB55">_xlfn.IFNA(VLOOKUP($A55,TRANSPOSE(#REF!),CB$2+2,FALSE),0)</f>
        <v>#REF!</v>
      </c>
      <c r="CC55" t="e" cm="1">
        <f t="array" ref="CC55">_xlfn.IFNA(VLOOKUP($A55,TRANSPOSE(#REF!),CC$2+2,FALSE),0)</f>
        <v>#REF!</v>
      </c>
      <c r="CD55" t="e" cm="1">
        <f t="array" ref="CD55">_xlfn.IFNA(VLOOKUP($A55,TRANSPOSE(#REF!),CD$2+2,FALSE),0)</f>
        <v>#REF!</v>
      </c>
      <c r="CE55" t="e" cm="1">
        <f t="array" ref="CE55">_xlfn.IFNA(VLOOKUP($A55,TRANSPOSE(#REF!),CE$2+2,FALSE),0)</f>
        <v>#REF!</v>
      </c>
      <c r="CF55" t="e" cm="1">
        <f t="array" ref="CF55">_xlfn.IFNA(VLOOKUP($A55,TRANSPOSE(#REF!),CF$2+2,FALSE),0)</f>
        <v>#REF!</v>
      </c>
      <c r="CG55" t="e" cm="1">
        <f t="array" ref="CG55">_xlfn.IFNA(VLOOKUP($A55,TRANSPOSE(#REF!),CG$2+2,FALSE),0)</f>
        <v>#REF!</v>
      </c>
      <c r="CH55" t="e" cm="1">
        <f t="array" ref="CH55">_xlfn.IFNA(VLOOKUP($A55,TRANSPOSE(#REF!),CH$2+2,FALSE),0)</f>
        <v>#REF!</v>
      </c>
      <c r="CI55" t="e" cm="1">
        <f t="array" ref="CI55">_xlfn.IFNA(VLOOKUP($A55,TRANSPOSE(#REF!),CI$2+2,FALSE),0)</f>
        <v>#REF!</v>
      </c>
      <c r="CJ55" t="e" cm="1">
        <f t="array" ref="CJ55">_xlfn.IFNA(VLOOKUP($A55,TRANSPOSE(#REF!),CJ$2+2,FALSE),0)</f>
        <v>#REF!</v>
      </c>
      <c r="CK55" t="e" cm="1">
        <f t="array" ref="CK55">_xlfn.IFNA(VLOOKUP($A55,TRANSPOSE(#REF!),CK$2+2,FALSE),0)</f>
        <v>#REF!</v>
      </c>
      <c r="CL55" t="e" cm="1">
        <f t="array" ref="CL55">_xlfn.IFNA(VLOOKUP($A55,TRANSPOSE(#REF!),CL$2+2,FALSE),0)</f>
        <v>#REF!</v>
      </c>
      <c r="CM55" t="e" cm="1">
        <f t="array" ref="CM55">_xlfn.IFNA(VLOOKUP($A55,TRANSPOSE(#REF!),CM$2+2,FALSE),0)</f>
        <v>#REF!</v>
      </c>
      <c r="CN55" t="e" cm="1">
        <f t="array" ref="CN55">_xlfn.IFNA(VLOOKUP($A55,TRANSPOSE(#REF!),CN$2+2,FALSE),0)</f>
        <v>#REF!</v>
      </c>
      <c r="CO55" t="e" cm="1">
        <f t="array" ref="CO55">_xlfn.IFNA(VLOOKUP($A55,TRANSPOSE(#REF!),CO$2+2,FALSE),0)</f>
        <v>#REF!</v>
      </c>
      <c r="CP55" t="e" cm="1">
        <f t="array" ref="CP55">_xlfn.IFNA(VLOOKUP($A55,TRANSPOSE(#REF!),CP$2+2,FALSE),0)</f>
        <v>#REF!</v>
      </c>
      <c r="CQ55" t="e" cm="1">
        <f t="array" ref="CQ55">_xlfn.IFNA(VLOOKUP($A55,TRANSPOSE(#REF!),CQ$2+2,FALSE),0)</f>
        <v>#REF!</v>
      </c>
      <c r="CR55" t="e" cm="1">
        <f t="array" ref="CR55">_xlfn.IFNA(VLOOKUP($A55,TRANSPOSE(#REF!),CR$2+2,FALSE),0)</f>
        <v>#REF!</v>
      </c>
      <c r="CS55" t="e" cm="1">
        <f t="array" ref="CS55">_xlfn.IFNA(VLOOKUP($A55,TRANSPOSE(#REF!),CS$2+2,FALSE),0)</f>
        <v>#REF!</v>
      </c>
      <c r="CT55" t="e" cm="1">
        <f t="array" ref="CT55">_xlfn.IFNA(VLOOKUP($A55,TRANSPOSE(#REF!),CT$2+2,FALSE),0)</f>
        <v>#REF!</v>
      </c>
      <c r="CU55" t="e" cm="1">
        <f t="array" ref="CU55">_xlfn.IFNA(VLOOKUP($A55,TRANSPOSE(#REF!),CU$2+2,FALSE),0)</f>
        <v>#REF!</v>
      </c>
      <c r="CV55" t="e" cm="1">
        <f t="array" ref="CV55">_xlfn.IFNA(VLOOKUP($A55,TRANSPOSE(#REF!),CV$2+2,FALSE),0)</f>
        <v>#REF!</v>
      </c>
      <c r="CW55" t="e" cm="1">
        <f t="array" ref="CW55">_xlfn.IFNA(VLOOKUP($A55,TRANSPOSE(#REF!),CW$2+2,FALSE),0)</f>
        <v>#REF!</v>
      </c>
      <c r="CX55" t="e" cm="1">
        <f t="array" ref="CX55">_xlfn.IFNA(VLOOKUP($A55,TRANSPOSE(#REF!),CX$2+2,FALSE),0)</f>
        <v>#REF!</v>
      </c>
      <c r="CY55" t="e" cm="1">
        <f t="array" ref="CY55">_xlfn.IFNA(VLOOKUP($A55,TRANSPOSE(#REF!),CY$2+2,FALSE),0)</f>
        <v>#REF!</v>
      </c>
      <c r="CZ55" t="e" cm="1">
        <f t="array" ref="CZ55">_xlfn.IFNA(VLOOKUP($A55,TRANSPOSE(#REF!),CZ$2+2,FALSE),0)</f>
        <v>#REF!</v>
      </c>
      <c r="DA55" t="e" cm="1">
        <f t="array" ref="DA55">_xlfn.IFNA(VLOOKUP($A55,TRANSPOSE(#REF!),DA$2+2,FALSE),0)</f>
        <v>#REF!</v>
      </c>
      <c r="DB55" t="e" cm="1">
        <f t="array" ref="DB55">_xlfn.IFNA(VLOOKUP($A55,TRANSPOSE(#REF!),DB$2+2,FALSE),0)</f>
        <v>#REF!</v>
      </c>
      <c r="DC55" t="e" cm="1">
        <f t="array" ref="DC55">_xlfn.IFNA(VLOOKUP($A55,TRANSPOSE(#REF!),DC$2+2,FALSE),0)</f>
        <v>#REF!</v>
      </c>
      <c r="DD55" t="e" cm="1">
        <f t="array" ref="DD55">_xlfn.IFNA(VLOOKUP($A55,TRANSPOSE(#REF!),DD$2+2,FALSE),0)</f>
        <v>#REF!</v>
      </c>
      <c r="DE55" t="e" cm="1">
        <f t="array" ref="DE55">_xlfn.IFNA(VLOOKUP($A55,TRANSPOSE(#REF!),DE$2+2,FALSE),0)</f>
        <v>#REF!</v>
      </c>
      <c r="DF55" t="e" cm="1">
        <f t="array" ref="DF55">_xlfn.IFNA(VLOOKUP($A55,TRANSPOSE(#REF!),DF$2+2,FALSE),0)</f>
        <v>#REF!</v>
      </c>
      <c r="DG55" t="e" cm="1">
        <f t="array" ref="DG55">_xlfn.IFNA(VLOOKUP($A55,TRANSPOSE(#REF!),DG$2+2,FALSE),0)</f>
        <v>#REF!</v>
      </c>
      <c r="DH55" t="e" cm="1">
        <f t="array" ref="DH55">_xlfn.IFNA(VLOOKUP($A55,TRANSPOSE(#REF!),DH$2+2,FALSE),0)</f>
        <v>#REF!</v>
      </c>
      <c r="DI55" t="e" cm="1">
        <f t="array" ref="DI55">_xlfn.IFNA(VLOOKUP($A55,TRANSPOSE(#REF!),DI$2+2,FALSE),0)</f>
        <v>#REF!</v>
      </c>
      <c r="DJ55" t="e" cm="1">
        <f t="array" ref="DJ55">_xlfn.IFNA(VLOOKUP($A55,TRANSPOSE(#REF!),DJ$2+2,FALSE),0)</f>
        <v>#REF!</v>
      </c>
      <c r="DK55" t="e" cm="1">
        <f t="array" ref="DK55">_xlfn.IFNA(VLOOKUP($A55,TRANSPOSE(#REF!),DK$2+2,FALSE),0)</f>
        <v>#REF!</v>
      </c>
      <c r="DL55" t="e" cm="1">
        <f t="array" ref="DL55">_xlfn.IFNA(VLOOKUP($A55,TRANSPOSE(#REF!),DL$2+2,FALSE),0)</f>
        <v>#REF!</v>
      </c>
      <c r="DM55" t="e" cm="1">
        <f t="array" ref="DM55">_xlfn.IFNA(VLOOKUP($A55,TRANSPOSE(#REF!),DM$2+2,FALSE),0)</f>
        <v>#REF!</v>
      </c>
      <c r="DN55" t="e" cm="1">
        <f t="array" ref="DN55">_xlfn.IFNA(VLOOKUP($A55,TRANSPOSE(#REF!),DN$2+2,FALSE),0)</f>
        <v>#REF!</v>
      </c>
      <c r="DO55" t="e" cm="1">
        <f t="array" ref="DO55">_xlfn.IFNA(VLOOKUP($A55,TRANSPOSE(#REF!),DO$2+2,FALSE),0)</f>
        <v>#REF!</v>
      </c>
      <c r="DP55" t="e" cm="1">
        <f t="array" ref="DP55">_xlfn.IFNA(VLOOKUP($A55,TRANSPOSE(#REF!),DP$2+2,FALSE),0)</f>
        <v>#REF!</v>
      </c>
      <c r="DQ55" t="e" cm="1">
        <f t="array" ref="DQ55">_xlfn.IFNA(VLOOKUP($A55,TRANSPOSE(#REF!),DQ$2+2,FALSE),0)</f>
        <v>#REF!</v>
      </c>
      <c r="DR55" t="e" cm="1">
        <f t="array" ref="DR55">_xlfn.IFNA(VLOOKUP($A55,TRANSPOSE(#REF!),DR$2+2,FALSE),0)</f>
        <v>#REF!</v>
      </c>
      <c r="DS55" t="e" cm="1">
        <f t="array" ref="DS55">_xlfn.IFNA(VLOOKUP($A55,TRANSPOSE(#REF!),DS$2+2,FALSE),0)</f>
        <v>#REF!</v>
      </c>
      <c r="DT55" t="e" cm="1">
        <f t="array" ref="DT55">_xlfn.IFNA(VLOOKUP($A55,TRANSPOSE(#REF!),DT$2+2,FALSE),0)</f>
        <v>#REF!</v>
      </c>
      <c r="DU55" t="e" cm="1">
        <f t="array" ref="DU55">_xlfn.IFNA(VLOOKUP($A55,TRANSPOSE(#REF!),DU$2+2,FALSE),0)</f>
        <v>#REF!</v>
      </c>
      <c r="DV55" t="e" cm="1">
        <f t="array" ref="DV55">_xlfn.IFNA(VLOOKUP($A55,TRANSPOSE(#REF!),DV$2+2,FALSE),0)</f>
        <v>#REF!</v>
      </c>
      <c r="DW55" t="e" cm="1">
        <f t="array" ref="DW55">_xlfn.IFNA(VLOOKUP($A55,TRANSPOSE(#REF!),DW$2+2,FALSE),0)</f>
        <v>#REF!</v>
      </c>
      <c r="DX55" t="e" cm="1">
        <f t="array" ref="DX55">_xlfn.IFNA(VLOOKUP($A55,TRANSPOSE(#REF!),DX$2+2,FALSE),0)</f>
        <v>#REF!</v>
      </c>
      <c r="DY55" t="e" cm="1">
        <f t="array" ref="DY55">_xlfn.IFNA(VLOOKUP($A55,TRANSPOSE(#REF!),DY$2+2,FALSE),0)</f>
        <v>#REF!</v>
      </c>
      <c r="DZ55" t="e" cm="1">
        <f t="array" ref="DZ55">_xlfn.IFNA(VLOOKUP($A55,TRANSPOSE(#REF!),DZ$2+2,FALSE),0)</f>
        <v>#REF!</v>
      </c>
      <c r="EA55" t="e" cm="1">
        <f t="array" ref="EA55">_xlfn.IFNA(VLOOKUP($A55,TRANSPOSE(#REF!),EA$2+2,FALSE),0)</f>
        <v>#REF!</v>
      </c>
      <c r="EB55" t="e" cm="1">
        <f t="array" ref="EB55">_xlfn.IFNA(VLOOKUP($A55,TRANSPOSE(#REF!),EB$2+2,FALSE),0)</f>
        <v>#REF!</v>
      </c>
      <c r="EC55" t="e" cm="1">
        <f t="array" ref="EC55">_xlfn.IFNA(VLOOKUP($A55,TRANSPOSE(#REF!),EC$2+2,FALSE),0)</f>
        <v>#REF!</v>
      </c>
      <c r="ED55" t="e" cm="1">
        <f t="array" ref="ED55">_xlfn.IFNA(VLOOKUP($A55,TRANSPOSE(#REF!),ED$2+2,FALSE),0)</f>
        <v>#REF!</v>
      </c>
      <c r="EE55" t="e" cm="1">
        <f t="array" ref="EE55">_xlfn.IFNA(VLOOKUP($A55,TRANSPOSE(#REF!),EE$2+2,FALSE),0)</f>
        <v>#REF!</v>
      </c>
      <c r="EF55" t="e" cm="1">
        <f t="array" ref="EF55">_xlfn.IFNA(VLOOKUP($A55,TRANSPOSE(#REF!),EF$2+2,FALSE),0)</f>
        <v>#REF!</v>
      </c>
      <c r="EG55" t="e" cm="1">
        <f t="array" ref="EG55">_xlfn.IFNA(VLOOKUP($A55,TRANSPOSE(#REF!),EG$2+2,FALSE),0)</f>
        <v>#REF!</v>
      </c>
      <c r="EH55" t="e" cm="1">
        <f t="array" ref="EH55">_xlfn.IFNA(VLOOKUP($A55,TRANSPOSE(#REF!),EH$2+2,FALSE),0)</f>
        <v>#REF!</v>
      </c>
      <c r="EI55" t="e" cm="1">
        <f t="array" ref="EI55">_xlfn.IFNA(VLOOKUP($A55,TRANSPOSE(#REF!),EI$2+2,FALSE),0)</f>
        <v>#REF!</v>
      </c>
      <c r="EJ55" t="e" cm="1">
        <f t="array" ref="EJ55">_xlfn.IFNA(VLOOKUP($A55,TRANSPOSE(#REF!),EJ$2+2,FALSE),0)</f>
        <v>#REF!</v>
      </c>
      <c r="EK55" t="e" cm="1">
        <f t="array" ref="EK55">_xlfn.IFNA(VLOOKUP($A55,TRANSPOSE(#REF!),EK$2+2,FALSE),0)</f>
        <v>#REF!</v>
      </c>
      <c r="EL55" t="e" cm="1">
        <f t="array" ref="EL55">_xlfn.IFNA(VLOOKUP($A55,TRANSPOSE(#REF!),EL$2+2,FALSE),0)</f>
        <v>#REF!</v>
      </c>
      <c r="EM55" t="e" cm="1">
        <f t="array" ref="EM55">_xlfn.IFNA(VLOOKUP($A55,TRANSPOSE(#REF!),EM$2+2,FALSE),0)</f>
        <v>#REF!</v>
      </c>
      <c r="EN55" t="e" cm="1">
        <f t="array" ref="EN55">_xlfn.IFNA(VLOOKUP($A55,TRANSPOSE(#REF!),EN$2+2,FALSE),0)</f>
        <v>#REF!</v>
      </c>
      <c r="EO55" t="e" cm="1">
        <f t="array" ref="EO55">_xlfn.IFNA(VLOOKUP($A55,TRANSPOSE(#REF!),EO$2+2,FALSE),0)</f>
        <v>#REF!</v>
      </c>
      <c r="EP55" t="e" cm="1">
        <f t="array" ref="EP55">_xlfn.IFNA(VLOOKUP($A55,TRANSPOSE(#REF!),EP$2+2,FALSE),0)</f>
        <v>#REF!</v>
      </c>
      <c r="EQ55" t="e" cm="1">
        <f t="array" ref="EQ55">_xlfn.IFNA(VLOOKUP($A55,TRANSPOSE(#REF!),EQ$2+2,FALSE),0)</f>
        <v>#REF!</v>
      </c>
      <c r="ER55" t="e" cm="1">
        <f t="array" ref="ER55">_xlfn.IFNA(VLOOKUP($A55,TRANSPOSE(#REF!),ER$2+2,FALSE),0)</f>
        <v>#REF!</v>
      </c>
      <c r="ES55" t="e" cm="1">
        <f t="array" ref="ES55">_xlfn.IFNA(VLOOKUP($A55,TRANSPOSE(#REF!),ES$2+2,FALSE),0)</f>
        <v>#REF!</v>
      </c>
      <c r="ET55" t="e" cm="1">
        <f t="array" ref="ET55">_xlfn.IFNA(VLOOKUP($A55,TRANSPOSE(#REF!),ET$2+2,FALSE),0)</f>
        <v>#REF!</v>
      </c>
      <c r="EU55" t="e" cm="1">
        <f t="array" ref="EU55">_xlfn.IFNA(VLOOKUP($A55,TRANSPOSE(#REF!),EU$2+2,FALSE),0)</f>
        <v>#REF!</v>
      </c>
      <c r="EV55" t="e" cm="1">
        <f t="array" ref="EV55">_xlfn.IFNA(VLOOKUP($A55,TRANSPOSE(#REF!),EV$2+2,FALSE),0)</f>
        <v>#REF!</v>
      </c>
      <c r="EW55" t="e" cm="1">
        <f t="array" ref="EW55">_xlfn.IFNA(VLOOKUP($A55,TRANSPOSE(#REF!),EW$2+2,FALSE),0)</f>
        <v>#REF!</v>
      </c>
      <c r="EX55" t="e" cm="1">
        <f t="array" ref="EX55">_xlfn.IFNA(VLOOKUP($A55,TRANSPOSE(#REF!),EX$2+2,FALSE),0)</f>
        <v>#REF!</v>
      </c>
      <c r="EY55" t="e" cm="1">
        <f t="array" ref="EY55">_xlfn.IFNA(VLOOKUP($A55,TRANSPOSE(#REF!),EY$2+2,FALSE),0)</f>
        <v>#REF!</v>
      </c>
      <c r="EZ55" t="e" cm="1">
        <f t="array" ref="EZ55">_xlfn.IFNA(VLOOKUP($A55,TRANSPOSE(#REF!),EZ$2+2,FALSE),0)</f>
        <v>#REF!</v>
      </c>
      <c r="FA55" t="e" cm="1">
        <f t="array" ref="FA55">_xlfn.IFNA(VLOOKUP($A55,TRANSPOSE(#REF!),FA$2+2,FALSE),0)</f>
        <v>#REF!</v>
      </c>
      <c r="FB55" t="e" cm="1">
        <f t="array" ref="FB55">_xlfn.IFNA(VLOOKUP($A55,TRANSPOSE(#REF!),FB$2+2,FALSE),0)</f>
        <v>#REF!</v>
      </c>
      <c r="FC55" t="e" cm="1">
        <f t="array" ref="FC55">_xlfn.IFNA(VLOOKUP($A55,TRANSPOSE(#REF!),FC$2+2,FALSE),0)</f>
        <v>#REF!</v>
      </c>
      <c r="FD55" t="e" cm="1">
        <f t="array" ref="FD55">_xlfn.IFNA(VLOOKUP($A55,TRANSPOSE(#REF!),FD$2+2,FALSE),0)</f>
        <v>#REF!</v>
      </c>
      <c r="FE55" t="e" cm="1">
        <f t="array" ref="FE55">_xlfn.IFNA(VLOOKUP($A55,TRANSPOSE(#REF!),FE$2+2,FALSE),0)</f>
        <v>#REF!</v>
      </c>
      <c r="FF55" t="e" cm="1">
        <f t="array" ref="FF55">_xlfn.IFNA(VLOOKUP($A55,TRANSPOSE(#REF!),FF$2+2,FALSE),0)</f>
        <v>#REF!</v>
      </c>
      <c r="FG55" t="e" cm="1">
        <f t="array" ref="FG55">_xlfn.IFNA(VLOOKUP($A55,TRANSPOSE(#REF!),FG$2+2,FALSE),0)</f>
        <v>#REF!</v>
      </c>
      <c r="FH55" t="e" cm="1">
        <f t="array" ref="FH55">_xlfn.IFNA(VLOOKUP($A55,TRANSPOSE(#REF!),FH$2+2,FALSE),0)</f>
        <v>#REF!</v>
      </c>
      <c r="FI55" t="e" cm="1">
        <f t="array" ref="FI55">_xlfn.IFNA(VLOOKUP($A55,TRANSPOSE(#REF!),FI$2+2,FALSE),0)</f>
        <v>#REF!</v>
      </c>
      <c r="FJ55" t="e" cm="1">
        <f t="array" ref="FJ55">_xlfn.IFNA(VLOOKUP($A55,TRANSPOSE(#REF!),FJ$2+2,FALSE),0)</f>
        <v>#REF!</v>
      </c>
      <c r="FK55" t="e" cm="1">
        <f t="array" ref="FK55">_xlfn.IFNA(VLOOKUP($A55,TRANSPOSE(#REF!),FK$2+2,FALSE),0)</f>
        <v>#REF!</v>
      </c>
      <c r="FL55" t="e" cm="1">
        <f t="array" ref="FL55">_xlfn.IFNA(VLOOKUP($A55,TRANSPOSE(#REF!),FL$2+2,FALSE),0)</f>
        <v>#REF!</v>
      </c>
      <c r="FM55" t="e" cm="1">
        <f t="array" ref="FM55">_xlfn.IFNA(VLOOKUP($A55,TRANSPOSE(#REF!),FM$2+2,FALSE),0)</f>
        <v>#REF!</v>
      </c>
      <c r="FN55" t="e" cm="1">
        <f t="array" ref="FN55">_xlfn.IFNA(VLOOKUP($A55,TRANSPOSE(#REF!),FN$2+2,FALSE),0)</f>
        <v>#REF!</v>
      </c>
      <c r="FO55" t="e" cm="1">
        <f t="array" ref="FO55">_xlfn.IFNA(VLOOKUP($A55,TRANSPOSE(#REF!),FO$2+2,FALSE),0)</f>
        <v>#REF!</v>
      </c>
      <c r="FP55" t="e" cm="1">
        <f t="array" ref="FP55">_xlfn.IFNA(VLOOKUP($A55,TRANSPOSE(#REF!),FP$2+2,FALSE),0)</f>
        <v>#REF!</v>
      </c>
      <c r="FQ55" t="e" cm="1">
        <f t="array" ref="FQ55">_xlfn.IFNA(VLOOKUP($A55,TRANSPOSE(#REF!),FQ$2+2,FALSE),0)</f>
        <v>#REF!</v>
      </c>
      <c r="FR55" t="e" cm="1">
        <f t="array" ref="FR55">_xlfn.IFNA(VLOOKUP($A55,TRANSPOSE(#REF!),FR$2+2,FALSE),0)</f>
        <v>#REF!</v>
      </c>
      <c r="FS55" t="e" cm="1">
        <f t="array" ref="FS55">_xlfn.IFNA(VLOOKUP($A55,TRANSPOSE(#REF!),FS$2+2,FALSE),0)</f>
        <v>#REF!</v>
      </c>
      <c r="FT55" t="e" cm="1">
        <f t="array" ref="FT55">_xlfn.IFNA(VLOOKUP($A55,TRANSPOSE(#REF!),FT$2+2,FALSE),0)</f>
        <v>#REF!</v>
      </c>
      <c r="FU55" t="e" cm="1">
        <f t="array" ref="FU55">_xlfn.IFNA(VLOOKUP($A55,TRANSPOSE(#REF!),FU$2+2,FALSE),0)</f>
        <v>#REF!</v>
      </c>
      <c r="FV55" t="e" cm="1">
        <f t="array" ref="FV55">_xlfn.IFNA(VLOOKUP($A55,TRANSPOSE(#REF!),FV$2+2,FALSE),0)</f>
        <v>#REF!</v>
      </c>
      <c r="FW55" t="e" cm="1">
        <f t="array" ref="FW55">_xlfn.IFNA(VLOOKUP($A55,TRANSPOSE(#REF!),FW$2+2,FALSE),0)</f>
        <v>#REF!</v>
      </c>
      <c r="FX55" t="e" cm="1">
        <f t="array" ref="FX55">_xlfn.IFNA(VLOOKUP($A55,TRANSPOSE(#REF!),FX$2+2,FALSE),0)</f>
        <v>#REF!</v>
      </c>
      <c r="FY55" t="e" cm="1">
        <f t="array" ref="FY55">_xlfn.IFNA(VLOOKUP($A55,TRANSPOSE(#REF!),FY$2+2,FALSE),0)</f>
        <v>#REF!</v>
      </c>
      <c r="FZ55" t="e" cm="1">
        <f t="array" ref="FZ55">_xlfn.IFNA(VLOOKUP($A55,TRANSPOSE(#REF!),FZ$2+2,FALSE),0)</f>
        <v>#REF!</v>
      </c>
      <c r="GA55" t="e" cm="1">
        <f t="array" ref="GA55">_xlfn.IFNA(VLOOKUP($A55,TRANSPOSE(#REF!),GA$2+2,FALSE),0)</f>
        <v>#REF!</v>
      </c>
      <c r="GB55" t="e" cm="1">
        <f t="array" ref="GB55">_xlfn.IFNA(VLOOKUP($A55,TRANSPOSE(#REF!),GB$2+2,FALSE),0)</f>
        <v>#REF!</v>
      </c>
      <c r="GC55" t="e" cm="1">
        <f t="array" ref="GC55">_xlfn.IFNA(VLOOKUP($A55,TRANSPOSE(#REF!),GC$2+2,FALSE),0)</f>
        <v>#REF!</v>
      </c>
      <c r="GD55" t="e" cm="1">
        <f t="array" ref="GD55">_xlfn.IFNA(VLOOKUP($A55,TRANSPOSE(#REF!),GD$2+2,FALSE),0)</f>
        <v>#REF!</v>
      </c>
      <c r="GE55" t="e" cm="1">
        <f t="array" ref="GE55">_xlfn.IFNA(VLOOKUP($A55,TRANSPOSE(#REF!),GE$2+2,FALSE),0)</f>
        <v>#REF!</v>
      </c>
      <c r="GF55" t="e" cm="1">
        <f t="array" ref="GF55">_xlfn.IFNA(VLOOKUP($A55,TRANSPOSE(#REF!),GF$2+2,FALSE),0)</f>
        <v>#REF!</v>
      </c>
      <c r="GG55" t="e" cm="1">
        <f t="array" ref="GG55">_xlfn.IFNA(VLOOKUP($A55,TRANSPOSE(#REF!),GG$2+2,FALSE),0)</f>
        <v>#REF!</v>
      </c>
      <c r="GH55" t="e" cm="1">
        <f t="array" ref="GH55">_xlfn.IFNA(VLOOKUP($A55,TRANSPOSE(#REF!),GH$2+2,FALSE),0)</f>
        <v>#REF!</v>
      </c>
      <c r="GI55" t="e" cm="1">
        <f t="array" ref="GI55">_xlfn.IFNA(VLOOKUP($A55,TRANSPOSE(#REF!),GI$2+2,FALSE),0)</f>
        <v>#REF!</v>
      </c>
      <c r="GJ55" t="e" cm="1">
        <f t="array" ref="GJ55">_xlfn.IFNA(VLOOKUP($A55,TRANSPOSE(#REF!),GJ$2+2,FALSE),0)</f>
        <v>#REF!</v>
      </c>
      <c r="GK55" t="e" cm="1">
        <f t="array" ref="GK55">_xlfn.IFNA(VLOOKUP($A55,TRANSPOSE(#REF!),GK$2+2,FALSE),0)</f>
        <v>#REF!</v>
      </c>
      <c r="GL55" t="e" cm="1">
        <f t="array" ref="GL55">_xlfn.IFNA(VLOOKUP($A55,TRANSPOSE(#REF!),GL$2+2,FALSE),0)</f>
        <v>#REF!</v>
      </c>
      <c r="GM55" t="e" cm="1">
        <f t="array" ref="GM55">_xlfn.IFNA(VLOOKUP($A55,TRANSPOSE(#REF!),GM$2+2,FALSE),0)</f>
        <v>#REF!</v>
      </c>
      <c r="GN55" t="e" cm="1">
        <f t="array" ref="GN55">_xlfn.IFNA(VLOOKUP($A55,TRANSPOSE(#REF!),GN$2+2,FALSE),0)</f>
        <v>#REF!</v>
      </c>
      <c r="GO55" t="e" cm="1">
        <f t="array" ref="GO55">_xlfn.IFNA(VLOOKUP($A55,TRANSPOSE(#REF!),GO$2+2,FALSE),0)</f>
        <v>#REF!</v>
      </c>
      <c r="GP55" t="e" cm="1">
        <f t="array" ref="GP55">_xlfn.IFNA(VLOOKUP($A55,TRANSPOSE(#REF!),GP$2+2,FALSE),0)</f>
        <v>#REF!</v>
      </c>
      <c r="GQ55" t="e" cm="1">
        <f t="array" ref="GQ55">_xlfn.IFNA(VLOOKUP($A55,TRANSPOSE(#REF!),GQ$2+2,FALSE),0)</f>
        <v>#REF!</v>
      </c>
      <c r="GR55" t="e" cm="1">
        <f t="array" ref="GR55">_xlfn.IFNA(VLOOKUP($A55,TRANSPOSE(#REF!),GR$2+2,FALSE),0)</f>
        <v>#REF!</v>
      </c>
      <c r="GS55" t="e" cm="1">
        <f t="array" ref="GS55">_xlfn.IFNA(VLOOKUP($A55,TRANSPOSE(#REF!),GS$2+2,FALSE),0)</f>
        <v>#REF!</v>
      </c>
      <c r="GT55" t="e" cm="1">
        <f t="array" ref="GT55">_xlfn.IFNA(VLOOKUP($A55,TRANSPOSE(#REF!),GT$2+2,FALSE),0)</f>
        <v>#REF!</v>
      </c>
      <c r="GU55" t="e" cm="1">
        <f t="array" ref="GU55">_xlfn.IFNA(VLOOKUP($A55,TRANSPOSE(#REF!),GU$2+2,FALSE),0)</f>
        <v>#REF!</v>
      </c>
      <c r="GV55" t="e" cm="1">
        <f t="array" ref="GV55">_xlfn.IFNA(VLOOKUP($A55,TRANSPOSE(#REF!),GV$2+2,FALSE),0)</f>
        <v>#REF!</v>
      </c>
      <c r="GW55" t="e" cm="1">
        <f t="array" ref="GW55">_xlfn.IFNA(VLOOKUP($A55,TRANSPOSE(#REF!),GW$2+2,FALSE),0)</f>
        <v>#REF!</v>
      </c>
      <c r="GX55" t="e" cm="1">
        <f t="array" ref="GX55">_xlfn.IFNA(VLOOKUP($A55,TRANSPOSE(#REF!),GX$2+2,FALSE),0)</f>
        <v>#REF!</v>
      </c>
      <c r="GY55" t="e" cm="1">
        <f t="array" ref="GY55">_xlfn.IFNA(VLOOKUP($A55,TRANSPOSE(#REF!),GY$2+2,FALSE),0)</f>
        <v>#REF!</v>
      </c>
      <c r="GZ55" t="e" cm="1">
        <f t="array" ref="GZ55">_xlfn.IFNA(VLOOKUP($A55,TRANSPOSE(#REF!),GZ$2+2,FALSE),0)</f>
        <v>#REF!</v>
      </c>
      <c r="HA55" t="e" cm="1">
        <f t="array" ref="HA55">_xlfn.IFNA(VLOOKUP($A55,TRANSPOSE(#REF!),HA$2+2,FALSE),0)</f>
        <v>#REF!</v>
      </c>
      <c r="HB55" t="e" cm="1">
        <f t="array" ref="HB55">_xlfn.IFNA(VLOOKUP($A55,TRANSPOSE(#REF!),HB$2+2,FALSE),0)</f>
        <v>#REF!</v>
      </c>
      <c r="HC55" t="e" cm="1">
        <f t="array" ref="HC55">_xlfn.IFNA(VLOOKUP($A55,TRANSPOSE(#REF!),HC$2+2,FALSE),0)</f>
        <v>#REF!</v>
      </c>
      <c r="HD55" t="e" cm="1">
        <f t="array" ref="HD55">_xlfn.IFNA(VLOOKUP($A55,TRANSPOSE(#REF!),HD$2+2,FALSE),0)</f>
        <v>#REF!</v>
      </c>
      <c r="HE55" t="e" cm="1">
        <f t="array" ref="HE55">_xlfn.IFNA(VLOOKUP($A55,TRANSPOSE(#REF!),HE$2+2,FALSE),0)</f>
        <v>#REF!</v>
      </c>
      <c r="HF55" t="e" cm="1">
        <f t="array" ref="HF55">_xlfn.IFNA(VLOOKUP($A55,TRANSPOSE(#REF!),HF$2+2,FALSE),0)</f>
        <v>#REF!</v>
      </c>
      <c r="HG55" t="e" cm="1">
        <f t="array" ref="HG55">_xlfn.IFNA(VLOOKUP($A55,TRANSPOSE(#REF!),HG$2+2,FALSE),0)</f>
        <v>#REF!</v>
      </c>
      <c r="HH55" t="e" cm="1">
        <f t="array" ref="HH55">_xlfn.IFNA(VLOOKUP($A55,TRANSPOSE(#REF!),HH$2+2,FALSE),0)</f>
        <v>#REF!</v>
      </c>
      <c r="HI55" t="e" cm="1">
        <f t="array" ref="HI55">_xlfn.IFNA(VLOOKUP($A55,TRANSPOSE(#REF!),HI$2+2,FALSE),0)</f>
        <v>#REF!</v>
      </c>
      <c r="HJ55" t="e" cm="1">
        <f t="array" ref="HJ55">_xlfn.IFNA(VLOOKUP($A55,TRANSPOSE(#REF!),HJ$2+2,FALSE),0)</f>
        <v>#REF!</v>
      </c>
      <c r="HK55" t="e" cm="1">
        <f t="array" ref="HK55">_xlfn.IFNA(VLOOKUP($A55,TRANSPOSE(#REF!),HK$2+2,FALSE),0)</f>
        <v>#REF!</v>
      </c>
      <c r="HL55" t="e" cm="1">
        <f t="array" ref="HL55">_xlfn.IFNA(VLOOKUP($A55,TRANSPOSE(#REF!),HL$2+2,FALSE),0)</f>
        <v>#REF!</v>
      </c>
      <c r="HM55" t="e" cm="1">
        <f t="array" ref="HM55">_xlfn.IFNA(VLOOKUP($A55,TRANSPOSE(#REF!),HM$2+2,FALSE),0)</f>
        <v>#REF!</v>
      </c>
      <c r="HN55" t="e" cm="1">
        <f t="array" ref="HN55">_xlfn.IFNA(VLOOKUP($A55,TRANSPOSE(#REF!),HN$2+2,FALSE),0)</f>
        <v>#REF!</v>
      </c>
      <c r="HO55" t="e" cm="1">
        <f t="array" ref="HO55">_xlfn.IFNA(VLOOKUP($A55,TRANSPOSE(#REF!),HO$2+2,FALSE),0)</f>
        <v>#REF!</v>
      </c>
      <c r="HP55" t="e" cm="1">
        <f t="array" ref="HP55">_xlfn.IFNA(VLOOKUP($A55,TRANSPOSE(#REF!),HP$2+2,FALSE),0)</f>
        <v>#REF!</v>
      </c>
      <c r="HQ55" t="e" cm="1">
        <f t="array" ref="HQ55">_xlfn.IFNA(VLOOKUP($A55,TRANSPOSE(#REF!),HQ$2+2,FALSE),0)</f>
        <v>#REF!</v>
      </c>
      <c r="HR55" t="e" cm="1">
        <f t="array" ref="HR55">_xlfn.IFNA(VLOOKUP($A55,TRANSPOSE(#REF!),HR$2+2,FALSE),0)</f>
        <v>#REF!</v>
      </c>
      <c r="HS55" t="e" cm="1">
        <f t="array" ref="HS55">_xlfn.IFNA(VLOOKUP($A55,TRANSPOSE(#REF!),HS$2+2,FALSE),0)</f>
        <v>#REF!</v>
      </c>
      <c r="HT55" t="e" cm="1">
        <f t="array" ref="HT55">_xlfn.IFNA(VLOOKUP($A55,TRANSPOSE(#REF!),HT$2+2,FALSE),0)</f>
        <v>#REF!</v>
      </c>
      <c r="HU55" t="e" cm="1">
        <f t="array" ref="HU55">_xlfn.IFNA(VLOOKUP($A55,TRANSPOSE(#REF!),HU$2+2,FALSE),0)</f>
        <v>#REF!</v>
      </c>
      <c r="HV55" t="e" cm="1">
        <f t="array" ref="HV55">_xlfn.IFNA(VLOOKUP($A55,TRANSPOSE(#REF!),HV$2+2,FALSE),0)</f>
        <v>#REF!</v>
      </c>
      <c r="HW55" t="e" cm="1">
        <f t="array" ref="HW55">_xlfn.IFNA(VLOOKUP($A55,TRANSPOSE(#REF!),HW$2+2,FALSE),0)</f>
        <v>#REF!</v>
      </c>
      <c r="HX55" t="e" cm="1">
        <f t="array" ref="HX55">_xlfn.IFNA(VLOOKUP($A55,TRANSPOSE(#REF!),HX$2+2,FALSE),0)</f>
        <v>#REF!</v>
      </c>
      <c r="HY55" t="e" cm="1">
        <f t="array" ref="HY55">_xlfn.IFNA(VLOOKUP($A55,TRANSPOSE(#REF!),HY$2+2,FALSE),0)</f>
        <v>#REF!</v>
      </c>
      <c r="HZ55" t="e" cm="1">
        <f t="array" ref="HZ55">_xlfn.IFNA(VLOOKUP($A55,TRANSPOSE(#REF!),HZ$2+2,FALSE),0)</f>
        <v>#REF!</v>
      </c>
      <c r="IA55" t="e" cm="1">
        <f t="array" ref="IA55">_xlfn.IFNA(VLOOKUP($A55,TRANSPOSE(#REF!),IA$2+2,FALSE),0)</f>
        <v>#REF!</v>
      </c>
      <c r="IB55" t="e" cm="1">
        <f t="array" ref="IB55">_xlfn.IFNA(VLOOKUP($A55,TRANSPOSE(#REF!),IB$2+2,FALSE),0)</f>
        <v>#REF!</v>
      </c>
      <c r="IC55" t="e" cm="1">
        <f t="array" ref="IC55">_xlfn.IFNA(VLOOKUP($A55,TRANSPOSE(#REF!),IC$2+2,FALSE),0)</f>
        <v>#REF!</v>
      </c>
      <c r="ID55" t="e" cm="1">
        <f t="array" ref="ID55">_xlfn.IFNA(VLOOKUP($A55,TRANSPOSE(#REF!),ID$2+2,FALSE),0)</f>
        <v>#REF!</v>
      </c>
      <c r="IE55" t="e" cm="1">
        <f t="array" ref="IE55">_xlfn.IFNA(VLOOKUP($A55,TRANSPOSE(#REF!),IE$2+2,FALSE),0)</f>
        <v>#REF!</v>
      </c>
      <c r="IF55" t="e" cm="1">
        <f t="array" ref="IF55">_xlfn.IFNA(VLOOKUP($A55,TRANSPOSE(#REF!),IF$2+2,FALSE),0)</f>
        <v>#REF!</v>
      </c>
      <c r="IG55" t="e" cm="1">
        <f t="array" ref="IG55">_xlfn.IFNA(VLOOKUP($A55,TRANSPOSE(#REF!),IG$2+2,FALSE),0)</f>
        <v>#REF!</v>
      </c>
      <c r="IH55" t="e" cm="1">
        <f t="array" ref="IH55">_xlfn.IFNA(VLOOKUP($A55,TRANSPOSE(#REF!),IH$2+2,FALSE),0)</f>
        <v>#REF!</v>
      </c>
      <c r="II55" t="e" cm="1">
        <f t="array" ref="II55">_xlfn.IFNA(VLOOKUP($A55,TRANSPOSE(#REF!),II$2+2,FALSE),0)</f>
        <v>#REF!</v>
      </c>
      <c r="IJ55" t="e" cm="1">
        <f t="array" ref="IJ55">_xlfn.IFNA(VLOOKUP($A55,TRANSPOSE(#REF!),IJ$2+2,FALSE),0)</f>
        <v>#REF!</v>
      </c>
      <c r="IK55" t="e" cm="1">
        <f t="array" ref="IK55">_xlfn.IFNA(VLOOKUP($A55,TRANSPOSE(#REF!),IK$2+2,FALSE),0)</f>
        <v>#REF!</v>
      </c>
      <c r="IL55" t="e" cm="1">
        <f t="array" ref="IL55">_xlfn.IFNA(VLOOKUP($A55,TRANSPOSE(#REF!),IL$2+2,FALSE),0)</f>
        <v>#REF!</v>
      </c>
      <c r="IM55" t="e" cm="1">
        <f t="array" ref="IM55">_xlfn.IFNA(VLOOKUP($A55,TRANSPOSE(#REF!),IM$2+2,FALSE),0)</f>
        <v>#REF!</v>
      </c>
      <c r="IN55" t="e" cm="1">
        <f t="array" ref="IN55">_xlfn.IFNA(VLOOKUP($A55,TRANSPOSE(#REF!),IN$2+2,FALSE),0)</f>
        <v>#REF!</v>
      </c>
      <c r="IO55" t="e" cm="1">
        <f t="array" ref="IO55">_xlfn.IFNA(VLOOKUP($A55,TRANSPOSE(#REF!),IO$2+2,FALSE),0)</f>
        <v>#REF!</v>
      </c>
      <c r="IP55" t="e" cm="1">
        <f t="array" ref="IP55">_xlfn.IFNA(VLOOKUP($A55,TRANSPOSE(#REF!),IP$2+2,FALSE),0)</f>
        <v>#REF!</v>
      </c>
      <c r="IQ55" t="e" cm="1">
        <f t="array" ref="IQ55">_xlfn.IFNA(VLOOKUP($A55,TRANSPOSE(#REF!),IQ$2+2,FALSE),0)</f>
        <v>#REF!</v>
      </c>
      <c r="IR55" t="e" cm="1">
        <f t="array" ref="IR55">_xlfn.IFNA(VLOOKUP($A55,TRANSPOSE(#REF!),IR$2+2,FALSE),0)</f>
        <v>#REF!</v>
      </c>
      <c r="IS55" t="e" cm="1">
        <f t="array" ref="IS55">_xlfn.IFNA(VLOOKUP($A55,TRANSPOSE(#REF!),IS$2+2,FALSE),0)</f>
        <v>#REF!</v>
      </c>
      <c r="IT55" t="e" cm="1">
        <f t="array" ref="IT55">_xlfn.IFNA(VLOOKUP($A55,TRANSPOSE(#REF!),IT$2+2,FALSE),0)</f>
        <v>#REF!</v>
      </c>
      <c r="IU55" t="e" cm="1">
        <f t="array" ref="IU55">_xlfn.IFNA(VLOOKUP($A55,TRANSPOSE(#REF!),IU$2+2,FALSE),0)</f>
        <v>#REF!</v>
      </c>
      <c r="IV55" t="e" cm="1">
        <f t="array" ref="IV55">_xlfn.IFNA(VLOOKUP($A55,TRANSPOSE(#REF!),IV$2+2,FALSE),0)</f>
        <v>#REF!</v>
      </c>
      <c r="IW55" t="e" cm="1">
        <f t="array" ref="IW55">_xlfn.IFNA(VLOOKUP($A55,TRANSPOSE(#REF!),IW$2+2,FALSE),0)</f>
        <v>#REF!</v>
      </c>
      <c r="IX55" t="e" cm="1">
        <f t="array" ref="IX55">_xlfn.IFNA(VLOOKUP($A55,TRANSPOSE(#REF!),IX$2+2,FALSE),0)</f>
        <v>#REF!</v>
      </c>
      <c r="IY55" t="e" cm="1">
        <f t="array" ref="IY55">_xlfn.IFNA(VLOOKUP($A55,TRANSPOSE(#REF!),IY$2+2,FALSE),0)</f>
        <v>#REF!</v>
      </c>
      <c r="IZ55" t="e" cm="1">
        <f t="array" ref="IZ55">_xlfn.IFNA(VLOOKUP($A55,TRANSPOSE(#REF!),IZ$2+2,FALSE),0)</f>
        <v>#REF!</v>
      </c>
      <c r="JA55" t="e" cm="1">
        <f t="array" ref="JA55">_xlfn.IFNA(VLOOKUP($A55,TRANSPOSE(#REF!),JA$2+2,FALSE),0)</f>
        <v>#REF!</v>
      </c>
      <c r="JB55" t="e" cm="1">
        <f t="array" ref="JB55">_xlfn.IFNA(VLOOKUP($A55,TRANSPOSE(#REF!),JB$2+2,FALSE),0)</f>
        <v>#REF!</v>
      </c>
      <c r="JC55" t="e" cm="1">
        <f t="array" ref="JC55">_xlfn.IFNA(VLOOKUP($A55,TRANSPOSE(#REF!),JC$2+2,FALSE),0)</f>
        <v>#REF!</v>
      </c>
      <c r="JD55" t="e" cm="1">
        <f t="array" ref="JD55">_xlfn.IFNA(VLOOKUP($A55,TRANSPOSE(#REF!),JD$2+2,FALSE),0)</f>
        <v>#REF!</v>
      </c>
      <c r="JE55" t="e" cm="1">
        <f t="array" ref="JE55">_xlfn.IFNA(VLOOKUP($A55,TRANSPOSE(#REF!),JE$2+2,FALSE),0)</f>
        <v>#REF!</v>
      </c>
      <c r="JF55" t="e" cm="1">
        <f t="array" ref="JF55">_xlfn.IFNA(VLOOKUP($A55,TRANSPOSE(#REF!),JF$2+2,FALSE),0)</f>
        <v>#REF!</v>
      </c>
      <c r="JG55" t="e" cm="1">
        <f t="array" ref="JG55">_xlfn.IFNA(VLOOKUP($A55,TRANSPOSE(#REF!),JG$2+2,FALSE),0)</f>
        <v>#REF!</v>
      </c>
      <c r="JH55" t="e" cm="1">
        <f t="array" ref="JH55">_xlfn.IFNA(VLOOKUP($A55,TRANSPOSE(#REF!),JH$2+2,FALSE),0)</f>
        <v>#REF!</v>
      </c>
      <c r="JI55" t="e" cm="1">
        <f t="array" ref="JI55">_xlfn.IFNA(VLOOKUP($A55,TRANSPOSE(#REF!),JI$2+2,FALSE),0)</f>
        <v>#REF!</v>
      </c>
      <c r="JJ55" t="e" cm="1">
        <f t="array" ref="JJ55">_xlfn.IFNA(VLOOKUP($A55,TRANSPOSE(#REF!),JJ$2+2,FALSE),0)</f>
        <v>#REF!</v>
      </c>
      <c r="JK55" t="e" cm="1">
        <f t="array" ref="JK55">_xlfn.IFNA(VLOOKUP($A55,TRANSPOSE(#REF!),JK$2+2,FALSE),0)</f>
        <v>#REF!</v>
      </c>
      <c r="JL55" t="e" cm="1">
        <f t="array" ref="JL55">_xlfn.IFNA(VLOOKUP($A55,TRANSPOSE(#REF!),JL$2+2,FALSE),0)</f>
        <v>#REF!</v>
      </c>
      <c r="JM55" t="e" cm="1">
        <f t="array" ref="JM55">_xlfn.IFNA(VLOOKUP($A55,TRANSPOSE(#REF!),JM$2+2,FALSE),0)</f>
        <v>#REF!</v>
      </c>
      <c r="JN55" t="e" cm="1">
        <f t="array" ref="JN55">_xlfn.IFNA(VLOOKUP($A55,TRANSPOSE(#REF!),JN$2+2,FALSE),0)</f>
        <v>#REF!</v>
      </c>
      <c r="JO55" t="e" cm="1">
        <f t="array" ref="JO55">_xlfn.IFNA(VLOOKUP($A55,TRANSPOSE(#REF!),JO$2+2,FALSE),0)</f>
        <v>#REF!</v>
      </c>
      <c r="JP55" t="e" cm="1">
        <f t="array" ref="JP55">_xlfn.IFNA(VLOOKUP($A55,TRANSPOSE(#REF!),JP$2+2,FALSE),0)</f>
        <v>#REF!</v>
      </c>
      <c r="JQ55" t="e" cm="1">
        <f t="array" ref="JQ55">_xlfn.IFNA(VLOOKUP($A55,TRANSPOSE(#REF!),JQ$2+2,FALSE),0)</f>
        <v>#REF!</v>
      </c>
      <c r="JR55" t="e" cm="1">
        <f t="array" ref="JR55">_xlfn.IFNA(VLOOKUP($A55,TRANSPOSE(#REF!),JR$2+2,FALSE),0)</f>
        <v>#REF!</v>
      </c>
      <c r="JS55" t="e" cm="1">
        <f t="array" ref="JS55">_xlfn.IFNA(VLOOKUP($A55,TRANSPOSE(#REF!),JS$2+2,FALSE),0)</f>
        <v>#REF!</v>
      </c>
      <c r="JT55" t="e" cm="1">
        <f t="array" ref="JT55">_xlfn.IFNA(VLOOKUP($A55,TRANSPOSE(#REF!),JT$2+2,FALSE),0)</f>
        <v>#REF!</v>
      </c>
      <c r="JU55" t="e" cm="1">
        <f t="array" ref="JU55">_xlfn.IFNA(VLOOKUP($A55,TRANSPOSE(#REF!),JU$2+2,FALSE),0)</f>
        <v>#REF!</v>
      </c>
      <c r="JV55" t="e" cm="1">
        <f t="array" ref="JV55">_xlfn.IFNA(VLOOKUP($A55,TRANSPOSE(#REF!),JV$2+2,FALSE),0)</f>
        <v>#REF!</v>
      </c>
      <c r="JW55" t="e" cm="1">
        <f t="array" ref="JW55">_xlfn.IFNA(VLOOKUP($A55,TRANSPOSE(#REF!),JW$2+2,FALSE),0)</f>
        <v>#REF!</v>
      </c>
      <c r="JX55" t="e" cm="1">
        <f t="array" ref="JX55">_xlfn.IFNA(VLOOKUP($A55,TRANSPOSE(#REF!),JX$2+2,FALSE),0)</f>
        <v>#REF!</v>
      </c>
      <c r="JY55" t="e" cm="1">
        <f t="array" ref="JY55">_xlfn.IFNA(VLOOKUP($A55,TRANSPOSE(#REF!),JY$2+2,FALSE),0)</f>
        <v>#REF!</v>
      </c>
      <c r="JZ55" t="e" cm="1">
        <f t="array" ref="JZ55">_xlfn.IFNA(VLOOKUP($A55,TRANSPOSE(#REF!),JZ$2+2,FALSE),0)</f>
        <v>#REF!</v>
      </c>
      <c r="KA55" t="e" cm="1">
        <f t="array" ref="KA55">_xlfn.IFNA(VLOOKUP($A55,TRANSPOSE(#REF!),KA$2+2,FALSE),0)</f>
        <v>#REF!</v>
      </c>
      <c r="KB55" t="e" cm="1">
        <f t="array" ref="KB55">_xlfn.IFNA(VLOOKUP($A55,TRANSPOSE(#REF!),KB$2+2,FALSE),0)</f>
        <v>#REF!</v>
      </c>
      <c r="KC55" t="e" cm="1">
        <f t="array" ref="KC55">_xlfn.IFNA(VLOOKUP($A55,TRANSPOSE(#REF!),KC$2+2,FALSE),0)</f>
        <v>#REF!</v>
      </c>
      <c r="KD55" t="e" cm="1">
        <f t="array" ref="KD55">_xlfn.IFNA(VLOOKUP($A55,TRANSPOSE(#REF!),KD$2+2,FALSE),0)</f>
        <v>#REF!</v>
      </c>
      <c r="KE55" t="e" cm="1">
        <f t="array" ref="KE55">_xlfn.IFNA(VLOOKUP($A55,TRANSPOSE(#REF!),KE$2+2,FALSE),0)</f>
        <v>#REF!</v>
      </c>
      <c r="KF55" t="e" cm="1">
        <f t="array" ref="KF55">_xlfn.IFNA(VLOOKUP($A55,TRANSPOSE(#REF!),KF$2+2,FALSE),0)</f>
        <v>#REF!</v>
      </c>
      <c r="KG55" t="e" cm="1">
        <f t="array" ref="KG55">_xlfn.IFNA(VLOOKUP($A55,TRANSPOSE(#REF!),KG$2+2,FALSE),0)</f>
        <v>#REF!</v>
      </c>
      <c r="KH55" t="e" cm="1">
        <f t="array" ref="KH55">_xlfn.IFNA(VLOOKUP($A55,TRANSPOSE(#REF!),KH$2+2,FALSE),0)</f>
        <v>#REF!</v>
      </c>
      <c r="KI55" t="e" cm="1">
        <f t="array" ref="KI55">_xlfn.IFNA(VLOOKUP($A55,TRANSPOSE(#REF!),KI$2+2,FALSE),0)</f>
        <v>#REF!</v>
      </c>
      <c r="KJ55" t="e" cm="1">
        <f t="array" ref="KJ55">_xlfn.IFNA(VLOOKUP($A55,TRANSPOSE(#REF!),KJ$2+2,FALSE),0)</f>
        <v>#REF!</v>
      </c>
      <c r="KK55" t="e" cm="1">
        <f t="array" ref="KK55">_xlfn.IFNA(VLOOKUP($A55,TRANSPOSE(#REF!),KK$2+2,FALSE),0)</f>
        <v>#REF!</v>
      </c>
      <c r="KL55" t="e" cm="1">
        <f t="array" ref="KL55">_xlfn.IFNA(VLOOKUP($A55,TRANSPOSE(#REF!),KL$2+2,FALSE),0)</f>
        <v>#REF!</v>
      </c>
      <c r="KM55" t="e" cm="1">
        <f t="array" ref="KM55">_xlfn.IFNA(VLOOKUP($A55,TRANSPOSE(#REF!),KM$2+2,FALSE),0)</f>
        <v>#REF!</v>
      </c>
      <c r="KN55" t="e" cm="1">
        <f t="array" ref="KN55">_xlfn.IFNA(VLOOKUP($A55,TRANSPOSE(#REF!),KN$2+2,FALSE),0)</f>
        <v>#REF!</v>
      </c>
      <c r="KO55" t="e" cm="1">
        <f t="array" ref="KO55">_xlfn.IFNA(VLOOKUP($A55,TRANSPOSE(#REF!),KO$2+2,FALSE),0)</f>
        <v>#REF!</v>
      </c>
      <c r="KP55" t="e" cm="1">
        <f t="array" ref="KP55">_xlfn.IFNA(VLOOKUP($A55,TRANSPOSE(#REF!),KP$2+2,FALSE),0)</f>
        <v>#REF!</v>
      </c>
      <c r="KQ55" t="e" cm="1">
        <f t="array" ref="KQ55">_xlfn.IFNA(VLOOKUP($A55,TRANSPOSE(#REF!),KQ$2+2,FALSE),0)</f>
        <v>#REF!</v>
      </c>
      <c r="KR55" t="e" cm="1">
        <f t="array" ref="KR55">_xlfn.IFNA(VLOOKUP($A55,TRANSPOSE(#REF!),KR$2+2,FALSE),0)</f>
        <v>#REF!</v>
      </c>
      <c r="KS55" t="e" cm="1">
        <f t="array" ref="KS55">_xlfn.IFNA(VLOOKUP($A55,TRANSPOSE(#REF!),KS$2+2,FALSE),0)</f>
        <v>#REF!</v>
      </c>
      <c r="KT55" t="e" cm="1">
        <f t="array" ref="KT55">_xlfn.IFNA(VLOOKUP($A55,TRANSPOSE(#REF!),KT$2+2,FALSE),0)</f>
        <v>#REF!</v>
      </c>
      <c r="KU55" t="e" cm="1">
        <f t="array" ref="KU55">_xlfn.IFNA(VLOOKUP($A55,TRANSPOSE(#REF!),KU$2+2,FALSE),0)</f>
        <v>#REF!</v>
      </c>
      <c r="KV55" t="e" cm="1">
        <f t="array" ref="KV55">_xlfn.IFNA(VLOOKUP($A55,TRANSPOSE(#REF!),KV$2+2,FALSE),0)</f>
        <v>#REF!</v>
      </c>
      <c r="KW55" t="e" cm="1">
        <f t="array" ref="KW55">_xlfn.IFNA(VLOOKUP($A55,TRANSPOSE(#REF!),KW$2+2,FALSE),0)</f>
        <v>#REF!</v>
      </c>
      <c r="KX55" t="e" cm="1">
        <f t="array" ref="KX55">_xlfn.IFNA(VLOOKUP($A55,TRANSPOSE(#REF!),KX$2+2,FALSE),0)</f>
        <v>#REF!</v>
      </c>
      <c r="KY55" t="e" cm="1">
        <f t="array" ref="KY55">_xlfn.IFNA(VLOOKUP($A55,TRANSPOSE(#REF!),KY$2+2,FALSE),0)</f>
        <v>#REF!</v>
      </c>
      <c r="KZ55" t="e" cm="1">
        <f t="array" ref="KZ55">_xlfn.IFNA(VLOOKUP($A55,TRANSPOSE(#REF!),KZ$2+2,FALSE),0)</f>
        <v>#REF!</v>
      </c>
      <c r="LA55" t="e" cm="1">
        <f t="array" ref="LA55">_xlfn.IFNA(VLOOKUP($A55,TRANSPOSE(#REF!),LA$2+2,FALSE),0)</f>
        <v>#REF!</v>
      </c>
      <c r="LB55" t="e" cm="1">
        <f t="array" ref="LB55">_xlfn.IFNA(VLOOKUP($A55,TRANSPOSE(#REF!),LB$2+2,FALSE),0)</f>
        <v>#REF!</v>
      </c>
      <c r="LC55" t="e" cm="1">
        <f t="array" ref="LC55">_xlfn.IFNA(VLOOKUP($A55,TRANSPOSE(#REF!),LC$2+2,FALSE),0)</f>
        <v>#REF!</v>
      </c>
      <c r="LD55" t="e" cm="1">
        <f t="array" ref="LD55">_xlfn.IFNA(VLOOKUP($A55,TRANSPOSE(#REF!),LD$2+2,FALSE),0)</f>
        <v>#REF!</v>
      </c>
      <c r="LE55" t="e" cm="1">
        <f t="array" ref="LE55">_xlfn.IFNA(VLOOKUP($A55,TRANSPOSE(#REF!),LE$2+2,FALSE),0)</f>
        <v>#REF!</v>
      </c>
      <c r="LF55" t="e" cm="1">
        <f t="array" ref="LF55">_xlfn.IFNA(VLOOKUP($A55,TRANSPOSE(#REF!),LF$2+2,FALSE),0)</f>
        <v>#REF!</v>
      </c>
      <c r="LG55" t="e" cm="1">
        <f t="array" ref="LG55">_xlfn.IFNA(VLOOKUP($A55,TRANSPOSE(#REF!),LG$2+2,FALSE),0)</f>
        <v>#REF!</v>
      </c>
      <c r="LH55" t="e" cm="1">
        <f t="array" ref="LH55">_xlfn.IFNA(VLOOKUP($A55,TRANSPOSE(#REF!),LH$2+2,FALSE),0)</f>
        <v>#REF!</v>
      </c>
      <c r="LI55" t="e" cm="1">
        <f t="array" ref="LI55">_xlfn.IFNA(VLOOKUP($A55,TRANSPOSE(#REF!),LI$2+2,FALSE),0)</f>
        <v>#REF!</v>
      </c>
      <c r="LJ55" t="e" cm="1">
        <f t="array" ref="LJ55">_xlfn.IFNA(VLOOKUP($A55,TRANSPOSE(#REF!),LJ$2+2,FALSE),0)</f>
        <v>#REF!</v>
      </c>
      <c r="LK55" t="e" cm="1">
        <f t="array" ref="LK55">_xlfn.IFNA(VLOOKUP($A55,TRANSPOSE(#REF!),LK$2+2,FALSE),0)</f>
        <v>#REF!</v>
      </c>
      <c r="LL55" t="e" cm="1">
        <f t="array" ref="LL55">_xlfn.IFNA(VLOOKUP($A55,TRANSPOSE(#REF!),LL$2+2,FALSE),0)</f>
        <v>#REF!</v>
      </c>
      <c r="LM55" t="e" cm="1">
        <f t="array" ref="LM55">_xlfn.IFNA(VLOOKUP($A55,TRANSPOSE(#REF!),LM$2+2,FALSE),0)</f>
        <v>#REF!</v>
      </c>
      <c r="LN55" t="e" cm="1">
        <f t="array" ref="LN55">_xlfn.IFNA(VLOOKUP($A55,TRANSPOSE(#REF!),LN$2+2,FALSE),0)</f>
        <v>#REF!</v>
      </c>
      <c r="LO55" t="e" cm="1">
        <f t="array" ref="LO55">_xlfn.IFNA(VLOOKUP($A55,TRANSPOSE(#REF!),LO$2+2,FALSE),0)</f>
        <v>#REF!</v>
      </c>
      <c r="LP55" t="e" cm="1">
        <f t="array" ref="LP55">_xlfn.IFNA(VLOOKUP($A55,TRANSPOSE(#REF!),LP$2+2,FALSE),0)</f>
        <v>#REF!</v>
      </c>
      <c r="LQ55" t="e" cm="1">
        <f t="array" ref="LQ55">_xlfn.IFNA(VLOOKUP($A55,TRANSPOSE(#REF!),LQ$2+2,FALSE),0)</f>
        <v>#REF!</v>
      </c>
      <c r="LR55" t="e" cm="1">
        <f t="array" ref="LR55">_xlfn.IFNA(VLOOKUP($A55,TRANSPOSE(#REF!),LR$2+2,FALSE),0)</f>
        <v>#REF!</v>
      </c>
      <c r="LS55" t="e" cm="1">
        <f t="array" ref="LS55">_xlfn.IFNA(VLOOKUP($A55,TRANSPOSE(#REF!),LS$2+2,FALSE),0)</f>
        <v>#REF!</v>
      </c>
      <c r="LT55" t="e" cm="1">
        <f t="array" ref="LT55">_xlfn.IFNA(VLOOKUP($A55,TRANSPOSE(#REF!),LT$2+2,FALSE),0)</f>
        <v>#REF!</v>
      </c>
      <c r="LU55" t="e" cm="1">
        <f t="array" ref="LU55">_xlfn.IFNA(VLOOKUP($A55,TRANSPOSE(#REF!),LU$2+2,FALSE),0)</f>
        <v>#REF!</v>
      </c>
      <c r="LV55" t="e" cm="1">
        <f t="array" ref="LV55">_xlfn.IFNA(VLOOKUP($A55,TRANSPOSE(#REF!),LV$2+2,FALSE),0)</f>
        <v>#REF!</v>
      </c>
      <c r="LW55" t="e" cm="1">
        <f t="array" ref="LW55">_xlfn.IFNA(VLOOKUP($A55,TRANSPOSE(#REF!),LW$2+2,FALSE),0)</f>
        <v>#REF!</v>
      </c>
      <c r="LX55" t="e" cm="1">
        <f t="array" ref="LX55">_xlfn.IFNA(VLOOKUP($A55,TRANSPOSE(#REF!),LX$2+2,FALSE),0)</f>
        <v>#REF!</v>
      </c>
      <c r="LY55" t="e" cm="1">
        <f t="array" ref="LY55">_xlfn.IFNA(VLOOKUP($A55,TRANSPOSE(#REF!),LY$2+2,FALSE),0)</f>
        <v>#REF!</v>
      </c>
      <c r="LZ55" t="e" cm="1">
        <f t="array" ref="LZ55">_xlfn.IFNA(VLOOKUP($A55,TRANSPOSE(#REF!),LZ$2+2,FALSE),0)</f>
        <v>#REF!</v>
      </c>
      <c r="MA55" t="e" cm="1">
        <f t="array" ref="MA55">_xlfn.IFNA(VLOOKUP($A55,TRANSPOSE(#REF!),MA$2+2,FALSE),0)</f>
        <v>#REF!</v>
      </c>
      <c r="MB55" t="e" cm="1">
        <f t="array" ref="MB55">_xlfn.IFNA(VLOOKUP($A55,TRANSPOSE(#REF!),MB$2+2,FALSE),0)</f>
        <v>#REF!</v>
      </c>
      <c r="MC55" t="e" cm="1">
        <f t="array" ref="MC55">_xlfn.IFNA(VLOOKUP($A55,TRANSPOSE(#REF!),MC$2+2,FALSE),0)</f>
        <v>#REF!</v>
      </c>
      <c r="MD55" t="e" cm="1">
        <f t="array" ref="MD55">_xlfn.IFNA(VLOOKUP($A55,TRANSPOSE(#REF!),MD$2+2,FALSE),0)</f>
        <v>#REF!</v>
      </c>
      <c r="ME55" t="e" cm="1">
        <f t="array" ref="ME55">_xlfn.IFNA(VLOOKUP($A55,TRANSPOSE(#REF!),ME$2+2,FALSE),0)</f>
        <v>#REF!</v>
      </c>
      <c r="MF55" t="e" cm="1">
        <f t="array" ref="MF55">_xlfn.IFNA(VLOOKUP($A55,TRANSPOSE(#REF!),MF$2+2,FALSE),0)</f>
        <v>#REF!</v>
      </c>
      <c r="MG55" t="e" cm="1">
        <f t="array" ref="MG55">_xlfn.IFNA(VLOOKUP($A55,TRANSPOSE(#REF!),MG$2+2,FALSE),0)</f>
        <v>#REF!</v>
      </c>
      <c r="MH55" t="e" cm="1">
        <f t="array" ref="MH55">_xlfn.IFNA(VLOOKUP($A55,TRANSPOSE(#REF!),MH$2+2,FALSE),0)</f>
        <v>#REF!</v>
      </c>
      <c r="MI55" t="e" cm="1">
        <f t="array" ref="MI55">_xlfn.IFNA(VLOOKUP($A55,TRANSPOSE(#REF!),MI$2+2,FALSE),0)</f>
        <v>#REF!</v>
      </c>
      <c r="MJ55" t="e" cm="1">
        <f t="array" ref="MJ55">_xlfn.IFNA(VLOOKUP($A55,TRANSPOSE(#REF!),MJ$2+2,FALSE),0)</f>
        <v>#REF!</v>
      </c>
      <c r="MK55" t="e" cm="1">
        <f t="array" ref="MK55">_xlfn.IFNA(VLOOKUP($A55,TRANSPOSE(#REF!),MK$2+2,FALSE),0)</f>
        <v>#REF!</v>
      </c>
      <c r="ML55" t="e" cm="1">
        <f t="array" ref="ML55">_xlfn.IFNA(VLOOKUP($A55,TRANSPOSE(#REF!),ML$2+2,FALSE),0)</f>
        <v>#REF!</v>
      </c>
      <c r="MM55" t="e" cm="1">
        <f t="array" ref="MM55">_xlfn.IFNA(VLOOKUP($A55,TRANSPOSE(#REF!),MM$2+2,FALSE),0)</f>
        <v>#REF!</v>
      </c>
      <c r="MN55" t="e" cm="1">
        <f t="array" ref="MN55">_xlfn.IFNA(VLOOKUP($A55,TRANSPOSE(#REF!),MN$2+2,FALSE),0)</f>
        <v>#REF!</v>
      </c>
      <c r="MO55" t="e" cm="1">
        <f t="array" ref="MO55">_xlfn.IFNA(VLOOKUP($A55,TRANSPOSE(#REF!),MO$2+2,FALSE),0)</f>
        <v>#REF!</v>
      </c>
      <c r="MP55" t="e" cm="1">
        <f t="array" ref="MP55">_xlfn.IFNA(VLOOKUP($A55,TRANSPOSE(#REF!),MP$2+2,FALSE),0)</f>
        <v>#REF!</v>
      </c>
      <c r="MQ55" t="e" cm="1">
        <f t="array" ref="MQ55">_xlfn.IFNA(VLOOKUP($A55,TRANSPOSE(#REF!),MQ$2+2,FALSE),0)</f>
        <v>#REF!</v>
      </c>
      <c r="MR55" t="e" cm="1">
        <f t="array" ref="MR55">_xlfn.IFNA(VLOOKUP($A55,TRANSPOSE(#REF!),MR$2+2,FALSE),0)</f>
        <v>#REF!</v>
      </c>
      <c r="MS55" t="e" cm="1">
        <f t="array" ref="MS55">_xlfn.IFNA(VLOOKUP($A55,TRANSPOSE(#REF!),MS$2+2,FALSE),0)</f>
        <v>#REF!</v>
      </c>
      <c r="MT55" t="e" cm="1">
        <f t="array" ref="MT55">_xlfn.IFNA(VLOOKUP($A55,TRANSPOSE(#REF!),MT$2+2,FALSE),0)</f>
        <v>#REF!</v>
      </c>
      <c r="MU55" t="e" cm="1">
        <f t="array" ref="MU55">_xlfn.IFNA(VLOOKUP($A55,TRANSPOSE(#REF!),MU$2+2,FALSE),0)</f>
        <v>#REF!</v>
      </c>
      <c r="MV55" t="e" cm="1">
        <f t="array" ref="MV55">_xlfn.IFNA(VLOOKUP($A55,TRANSPOSE(#REF!),MV$2+2,FALSE),0)</f>
        <v>#REF!</v>
      </c>
      <c r="MW55" t="e" cm="1">
        <f t="array" ref="MW55">_xlfn.IFNA(VLOOKUP($A55,TRANSPOSE(#REF!),MW$2+2,FALSE),0)</f>
        <v>#REF!</v>
      </c>
      <c r="MX55" t="e" cm="1">
        <f t="array" ref="MX55">_xlfn.IFNA(VLOOKUP($A55,TRANSPOSE(#REF!),MX$2+2,FALSE),0)</f>
        <v>#REF!</v>
      </c>
      <c r="MY55" t="e" cm="1">
        <f t="array" ref="MY55">_xlfn.IFNA(VLOOKUP($A55,TRANSPOSE(#REF!),MY$2+2,FALSE),0)</f>
        <v>#REF!</v>
      </c>
      <c r="MZ55" t="e" cm="1">
        <f t="array" ref="MZ55">_xlfn.IFNA(VLOOKUP($A55,TRANSPOSE(#REF!),MZ$2+2,FALSE),0)</f>
        <v>#REF!</v>
      </c>
      <c r="NA55" t="e" cm="1">
        <f t="array" ref="NA55">_xlfn.IFNA(VLOOKUP($A55,TRANSPOSE(#REF!),NA$2+2,FALSE),0)</f>
        <v>#REF!</v>
      </c>
      <c r="NB55" t="e" cm="1">
        <f t="array" ref="NB55">_xlfn.IFNA(VLOOKUP($A55,TRANSPOSE(#REF!),NB$2+2,FALSE),0)</f>
        <v>#REF!</v>
      </c>
      <c r="NC55" t="e" cm="1">
        <f t="array" ref="NC55">_xlfn.IFNA(VLOOKUP($A55,TRANSPOSE(#REF!),NC$2+2,FALSE),0)</f>
        <v>#REF!</v>
      </c>
      <c r="ND55" t="e" cm="1">
        <f t="array" ref="ND55">_xlfn.IFNA(VLOOKUP($A55,TRANSPOSE(#REF!),ND$2+2,FALSE),0)</f>
        <v>#REF!</v>
      </c>
      <c r="NE55" t="e" cm="1">
        <f t="array" ref="NE55">_xlfn.IFNA(VLOOKUP($A55,TRANSPOSE(#REF!),NE$2+2,FALSE),0)</f>
        <v>#REF!</v>
      </c>
      <c r="NF55" t="e" cm="1">
        <f t="array" ref="NF55">_xlfn.IFNA(VLOOKUP($A55,TRANSPOSE(#REF!),NF$2+2,FALSE),0)</f>
        <v>#REF!</v>
      </c>
      <c r="NG55" t="e" cm="1">
        <f t="array" ref="NG55">_xlfn.IFNA(VLOOKUP($A55,TRANSPOSE(#REF!),NG$2+2,FALSE),0)</f>
        <v>#REF!</v>
      </c>
      <c r="NH55" t="e" cm="1">
        <f t="array" ref="NH55">_xlfn.IFNA(VLOOKUP($A55,TRANSPOSE(#REF!),NH$2+2,FALSE),0)</f>
        <v>#REF!</v>
      </c>
      <c r="NI55" t="e" cm="1">
        <f t="array" ref="NI55">_xlfn.IFNA(VLOOKUP($A55,TRANSPOSE(#REF!),NI$2+2,FALSE),0)</f>
        <v>#REF!</v>
      </c>
      <c r="NJ55" t="e" cm="1">
        <f t="array" ref="NJ55">_xlfn.IFNA(VLOOKUP($A55,TRANSPOSE(#REF!),NJ$2+2,FALSE),0)</f>
        <v>#REF!</v>
      </c>
      <c r="NL55" t="e">
        <f t="shared" si="0"/>
        <v>#REF!</v>
      </c>
      <c r="NM55" t="e">
        <f t="shared" si="1"/>
        <v>#REF!</v>
      </c>
    </row>
    <row r="56" spans="1:377" x14ac:dyDescent="0.3">
      <c r="A56" t="str">
        <v>PDK02_02</v>
      </c>
      <c r="B56" t="str">
        <v>Elektriciteit</v>
      </c>
      <c r="C56" t="str">
        <v>Conversion</v>
      </c>
      <c r="D56" t="str">
        <v>Power DK</v>
      </c>
      <c r="E56" t="str">
        <v>Generation</v>
      </c>
      <c r="F56" t="str">
        <v>Electricity DK</v>
      </c>
      <c r="G56" t="str">
        <v>Electricity from Coal new - Power DK</v>
      </c>
      <c r="H56" t="str">
        <v>[GW]</v>
      </c>
      <c r="I56">
        <f>_xlfn.IFNA(VLOOKUP(A56,'[1]PASTE Cap_Investment'!A:B,2,FALSE),0)</f>
        <v>0</v>
      </c>
      <c r="J56" t="e" cm="1">
        <f t="array" ref="J56">_xlfn.IFNA(VLOOKUP($A56,TRANSPOSE(#REF!),J$2+2,FALSE),0)</f>
        <v>#REF!</v>
      </c>
      <c r="K56" t="e" cm="1">
        <f t="array" ref="K56">_xlfn.IFNA(VLOOKUP($A56,TRANSPOSE(#REF!),K$2+2,FALSE),0)</f>
        <v>#REF!</v>
      </c>
      <c r="L56" t="e" cm="1">
        <f t="array" ref="L56">_xlfn.IFNA(VLOOKUP($A56,TRANSPOSE(#REF!),L$2+2,FALSE),0)</f>
        <v>#REF!</v>
      </c>
      <c r="M56" t="e" cm="1">
        <f t="array" ref="M56">_xlfn.IFNA(VLOOKUP($A56,TRANSPOSE(#REF!),M$2+2,FALSE),0)</f>
        <v>#REF!</v>
      </c>
      <c r="N56" t="e" cm="1">
        <f t="array" ref="N56">_xlfn.IFNA(VLOOKUP($A56,TRANSPOSE(#REF!),N$2+2,FALSE),0)</f>
        <v>#REF!</v>
      </c>
      <c r="O56" t="e" cm="1">
        <f t="array" ref="O56">_xlfn.IFNA(VLOOKUP($A56,TRANSPOSE(#REF!),O$2+2,FALSE),0)</f>
        <v>#REF!</v>
      </c>
      <c r="P56" t="e" cm="1">
        <f t="array" ref="P56">_xlfn.IFNA(VLOOKUP($A56,TRANSPOSE(#REF!),P$2+2,FALSE),0)</f>
        <v>#REF!</v>
      </c>
      <c r="Q56" t="e" cm="1">
        <f t="array" ref="Q56">_xlfn.IFNA(VLOOKUP($A56,TRANSPOSE(#REF!),Q$2+2,FALSE),0)</f>
        <v>#REF!</v>
      </c>
      <c r="R56" t="e" cm="1">
        <f t="array" ref="R56">_xlfn.IFNA(VLOOKUP($A56,TRANSPOSE(#REF!),R$2+2,FALSE),0)</f>
        <v>#REF!</v>
      </c>
      <c r="S56" t="e" cm="1">
        <f t="array" ref="S56">_xlfn.IFNA(VLOOKUP($A56,TRANSPOSE(#REF!),S$2+2,FALSE),0)</f>
        <v>#REF!</v>
      </c>
      <c r="T56" t="e" cm="1">
        <f t="array" ref="T56">_xlfn.IFNA(VLOOKUP($A56,TRANSPOSE(#REF!),T$2+2,FALSE),0)</f>
        <v>#REF!</v>
      </c>
      <c r="U56" t="e" cm="1">
        <f t="array" ref="U56">_xlfn.IFNA(VLOOKUP($A56,TRANSPOSE(#REF!),U$2+2,FALSE),0)</f>
        <v>#REF!</v>
      </c>
      <c r="V56" t="e" cm="1">
        <f t="array" ref="V56">_xlfn.IFNA(VLOOKUP($A56,TRANSPOSE(#REF!),V$2+2,FALSE),0)</f>
        <v>#REF!</v>
      </c>
      <c r="W56" t="e" cm="1">
        <f t="array" ref="W56">_xlfn.IFNA(VLOOKUP($A56,TRANSPOSE(#REF!),W$2+2,FALSE),0)</f>
        <v>#REF!</v>
      </c>
      <c r="X56" t="e" cm="1">
        <f t="array" ref="X56">_xlfn.IFNA(VLOOKUP($A56,TRANSPOSE(#REF!),X$2+2,FALSE),0)</f>
        <v>#REF!</v>
      </c>
      <c r="Y56" t="e" cm="1">
        <f t="array" ref="Y56">_xlfn.IFNA(VLOOKUP($A56,TRANSPOSE(#REF!),Y$2+2,FALSE),0)</f>
        <v>#REF!</v>
      </c>
      <c r="Z56" t="e" cm="1">
        <f t="array" ref="Z56">_xlfn.IFNA(VLOOKUP($A56,TRANSPOSE(#REF!),Z$2+2,FALSE),0)</f>
        <v>#REF!</v>
      </c>
      <c r="AA56" t="e" cm="1">
        <f t="array" ref="AA56">_xlfn.IFNA(VLOOKUP($A56,TRANSPOSE(#REF!),AA$2+2,FALSE),0)</f>
        <v>#REF!</v>
      </c>
      <c r="AB56" t="e" cm="1">
        <f t="array" ref="AB56">_xlfn.IFNA(VLOOKUP($A56,TRANSPOSE(#REF!),AB$2+2,FALSE),0)</f>
        <v>#REF!</v>
      </c>
      <c r="AC56" t="e" cm="1">
        <f t="array" ref="AC56">_xlfn.IFNA(VLOOKUP($A56,TRANSPOSE(#REF!),AC$2+2,FALSE),0)</f>
        <v>#REF!</v>
      </c>
      <c r="AD56" t="e" cm="1">
        <f t="array" ref="AD56">_xlfn.IFNA(VLOOKUP($A56,TRANSPOSE(#REF!),AD$2+2,FALSE),0)</f>
        <v>#REF!</v>
      </c>
      <c r="AE56" t="e" cm="1">
        <f t="array" ref="AE56">_xlfn.IFNA(VLOOKUP($A56,TRANSPOSE(#REF!),AE$2+2,FALSE),0)</f>
        <v>#REF!</v>
      </c>
      <c r="AF56" t="e" cm="1">
        <f t="array" ref="AF56">_xlfn.IFNA(VLOOKUP($A56,TRANSPOSE(#REF!),AF$2+2,FALSE),0)</f>
        <v>#REF!</v>
      </c>
      <c r="AG56" t="e" cm="1">
        <f t="array" ref="AG56">_xlfn.IFNA(VLOOKUP($A56,TRANSPOSE(#REF!),AG$2+2,FALSE),0)</f>
        <v>#REF!</v>
      </c>
      <c r="AH56" t="e" cm="1">
        <f t="array" ref="AH56">_xlfn.IFNA(VLOOKUP($A56,TRANSPOSE(#REF!),AH$2+2,FALSE),0)</f>
        <v>#REF!</v>
      </c>
      <c r="AI56" t="e" cm="1">
        <f t="array" ref="AI56">_xlfn.IFNA(VLOOKUP($A56,TRANSPOSE(#REF!),AI$2+2,FALSE),0)</f>
        <v>#REF!</v>
      </c>
      <c r="AJ56" t="e" cm="1">
        <f t="array" ref="AJ56">_xlfn.IFNA(VLOOKUP($A56,TRANSPOSE(#REF!),AJ$2+2,FALSE),0)</f>
        <v>#REF!</v>
      </c>
      <c r="AK56" t="e" cm="1">
        <f t="array" ref="AK56">_xlfn.IFNA(VLOOKUP($A56,TRANSPOSE(#REF!),AK$2+2,FALSE),0)</f>
        <v>#REF!</v>
      </c>
      <c r="AL56" t="e" cm="1">
        <f t="array" ref="AL56">_xlfn.IFNA(VLOOKUP($A56,TRANSPOSE(#REF!),AL$2+2,FALSE),0)</f>
        <v>#REF!</v>
      </c>
      <c r="AM56" t="e" cm="1">
        <f t="array" ref="AM56">_xlfn.IFNA(VLOOKUP($A56,TRANSPOSE(#REF!),AM$2+2,FALSE),0)</f>
        <v>#REF!</v>
      </c>
      <c r="AN56" t="e" cm="1">
        <f t="array" ref="AN56">_xlfn.IFNA(VLOOKUP($A56,TRANSPOSE(#REF!),AN$2+2,FALSE),0)</f>
        <v>#REF!</v>
      </c>
      <c r="AO56" t="e" cm="1">
        <f t="array" ref="AO56">_xlfn.IFNA(VLOOKUP($A56,TRANSPOSE(#REF!),AO$2+2,FALSE),0)</f>
        <v>#REF!</v>
      </c>
      <c r="AP56" t="e" cm="1">
        <f t="array" ref="AP56">_xlfn.IFNA(VLOOKUP($A56,TRANSPOSE(#REF!),AP$2+2,FALSE),0)</f>
        <v>#REF!</v>
      </c>
      <c r="AQ56" t="e" cm="1">
        <f t="array" ref="AQ56">_xlfn.IFNA(VLOOKUP($A56,TRANSPOSE(#REF!),AQ$2+2,FALSE),0)</f>
        <v>#REF!</v>
      </c>
      <c r="AR56" t="e" cm="1">
        <f t="array" ref="AR56">_xlfn.IFNA(VLOOKUP($A56,TRANSPOSE(#REF!),AR$2+2,FALSE),0)</f>
        <v>#REF!</v>
      </c>
      <c r="AS56" t="e" cm="1">
        <f t="array" ref="AS56">_xlfn.IFNA(VLOOKUP($A56,TRANSPOSE(#REF!),AS$2+2,FALSE),0)</f>
        <v>#REF!</v>
      </c>
      <c r="AT56" t="e" cm="1">
        <f t="array" ref="AT56">_xlfn.IFNA(VLOOKUP($A56,TRANSPOSE(#REF!),AT$2+2,FALSE),0)</f>
        <v>#REF!</v>
      </c>
      <c r="AU56" t="e" cm="1">
        <f t="array" ref="AU56">_xlfn.IFNA(VLOOKUP($A56,TRANSPOSE(#REF!),AU$2+2,FALSE),0)</f>
        <v>#REF!</v>
      </c>
      <c r="AV56" t="e" cm="1">
        <f t="array" ref="AV56">_xlfn.IFNA(VLOOKUP($A56,TRANSPOSE(#REF!),AV$2+2,FALSE),0)</f>
        <v>#REF!</v>
      </c>
      <c r="AW56" t="e" cm="1">
        <f t="array" ref="AW56">_xlfn.IFNA(VLOOKUP($A56,TRANSPOSE(#REF!),AW$2+2,FALSE),0)</f>
        <v>#REF!</v>
      </c>
      <c r="AX56" t="e" cm="1">
        <f t="array" ref="AX56">_xlfn.IFNA(VLOOKUP($A56,TRANSPOSE(#REF!),AX$2+2,FALSE),0)</f>
        <v>#REF!</v>
      </c>
      <c r="AY56" t="e" cm="1">
        <f t="array" ref="AY56">_xlfn.IFNA(VLOOKUP($A56,TRANSPOSE(#REF!),AY$2+2,FALSE),0)</f>
        <v>#REF!</v>
      </c>
      <c r="AZ56" t="e" cm="1">
        <f t="array" ref="AZ56">_xlfn.IFNA(VLOOKUP($A56,TRANSPOSE(#REF!),AZ$2+2,FALSE),0)</f>
        <v>#REF!</v>
      </c>
      <c r="BA56" t="e" cm="1">
        <f t="array" ref="BA56">_xlfn.IFNA(VLOOKUP($A56,TRANSPOSE(#REF!),BA$2+2,FALSE),0)</f>
        <v>#REF!</v>
      </c>
      <c r="BB56" t="e" cm="1">
        <f t="array" ref="BB56">_xlfn.IFNA(VLOOKUP($A56,TRANSPOSE(#REF!),BB$2+2,FALSE),0)</f>
        <v>#REF!</v>
      </c>
      <c r="BC56" t="e" cm="1">
        <f t="array" ref="BC56">_xlfn.IFNA(VLOOKUP($A56,TRANSPOSE(#REF!),BC$2+2,FALSE),0)</f>
        <v>#REF!</v>
      </c>
      <c r="BD56" t="e" cm="1">
        <f t="array" ref="BD56">_xlfn.IFNA(VLOOKUP($A56,TRANSPOSE(#REF!),BD$2+2,FALSE),0)</f>
        <v>#REF!</v>
      </c>
      <c r="BE56" t="e" cm="1">
        <f t="array" ref="BE56">_xlfn.IFNA(VLOOKUP($A56,TRANSPOSE(#REF!),BE$2+2,FALSE),0)</f>
        <v>#REF!</v>
      </c>
      <c r="BF56" t="e" cm="1">
        <f t="array" ref="BF56">_xlfn.IFNA(VLOOKUP($A56,TRANSPOSE(#REF!),BF$2+2,FALSE),0)</f>
        <v>#REF!</v>
      </c>
      <c r="BG56" t="e" cm="1">
        <f t="array" ref="BG56">_xlfn.IFNA(VLOOKUP($A56,TRANSPOSE(#REF!),BG$2+2,FALSE),0)</f>
        <v>#REF!</v>
      </c>
      <c r="BH56" t="e" cm="1">
        <f t="array" ref="BH56">_xlfn.IFNA(VLOOKUP($A56,TRANSPOSE(#REF!),BH$2+2,FALSE),0)</f>
        <v>#REF!</v>
      </c>
      <c r="BI56" t="e" cm="1">
        <f t="array" ref="BI56">_xlfn.IFNA(VLOOKUP($A56,TRANSPOSE(#REF!),BI$2+2,FALSE),0)</f>
        <v>#REF!</v>
      </c>
      <c r="BJ56" t="e" cm="1">
        <f t="array" ref="BJ56">_xlfn.IFNA(VLOOKUP($A56,TRANSPOSE(#REF!),BJ$2+2,FALSE),0)</f>
        <v>#REF!</v>
      </c>
      <c r="BK56" t="e" cm="1">
        <f t="array" ref="BK56">_xlfn.IFNA(VLOOKUP($A56,TRANSPOSE(#REF!),BK$2+2,FALSE),0)</f>
        <v>#REF!</v>
      </c>
      <c r="BL56" t="e" cm="1">
        <f t="array" ref="BL56">_xlfn.IFNA(VLOOKUP($A56,TRANSPOSE(#REF!),BL$2+2,FALSE),0)</f>
        <v>#REF!</v>
      </c>
      <c r="BM56" t="e" cm="1">
        <f t="array" ref="BM56">_xlfn.IFNA(VLOOKUP($A56,TRANSPOSE(#REF!),BM$2+2,FALSE),0)</f>
        <v>#REF!</v>
      </c>
      <c r="BN56" t="e" cm="1">
        <f t="array" ref="BN56">_xlfn.IFNA(VLOOKUP($A56,TRANSPOSE(#REF!),BN$2+2,FALSE),0)</f>
        <v>#REF!</v>
      </c>
      <c r="BO56" t="e" cm="1">
        <f t="array" ref="BO56">_xlfn.IFNA(VLOOKUP($A56,TRANSPOSE(#REF!),BO$2+2,FALSE),0)</f>
        <v>#REF!</v>
      </c>
      <c r="BP56" t="e" cm="1">
        <f t="array" ref="BP56">_xlfn.IFNA(VLOOKUP($A56,TRANSPOSE(#REF!),BP$2+2,FALSE),0)</f>
        <v>#REF!</v>
      </c>
      <c r="BQ56" t="e" cm="1">
        <f t="array" ref="BQ56">_xlfn.IFNA(VLOOKUP($A56,TRANSPOSE(#REF!),BQ$2+2,FALSE),0)</f>
        <v>#REF!</v>
      </c>
      <c r="BR56" t="e" cm="1">
        <f t="array" ref="BR56">_xlfn.IFNA(VLOOKUP($A56,TRANSPOSE(#REF!),BR$2+2,FALSE),0)</f>
        <v>#REF!</v>
      </c>
      <c r="BS56" t="e" cm="1">
        <f t="array" ref="BS56">_xlfn.IFNA(VLOOKUP($A56,TRANSPOSE(#REF!),BS$2+2,FALSE),0)</f>
        <v>#REF!</v>
      </c>
      <c r="BT56" t="e" cm="1">
        <f t="array" ref="BT56">_xlfn.IFNA(VLOOKUP($A56,TRANSPOSE(#REF!),BT$2+2,FALSE),0)</f>
        <v>#REF!</v>
      </c>
      <c r="BU56" t="e" cm="1">
        <f t="array" ref="BU56">_xlfn.IFNA(VLOOKUP($A56,TRANSPOSE(#REF!),BU$2+2,FALSE),0)</f>
        <v>#REF!</v>
      </c>
      <c r="BV56" t="e" cm="1">
        <f t="array" ref="BV56">_xlfn.IFNA(VLOOKUP($A56,TRANSPOSE(#REF!),BV$2+2,FALSE),0)</f>
        <v>#REF!</v>
      </c>
      <c r="BW56" t="e" cm="1">
        <f t="array" ref="BW56">_xlfn.IFNA(VLOOKUP($A56,TRANSPOSE(#REF!),BW$2+2,FALSE),0)</f>
        <v>#REF!</v>
      </c>
      <c r="BX56" t="e" cm="1">
        <f t="array" ref="BX56">_xlfn.IFNA(VLOOKUP($A56,TRANSPOSE(#REF!),BX$2+2,FALSE),0)</f>
        <v>#REF!</v>
      </c>
      <c r="BY56" t="e" cm="1">
        <f t="array" ref="BY56">_xlfn.IFNA(VLOOKUP($A56,TRANSPOSE(#REF!),BY$2+2,FALSE),0)</f>
        <v>#REF!</v>
      </c>
      <c r="BZ56" t="e" cm="1">
        <f t="array" ref="BZ56">_xlfn.IFNA(VLOOKUP($A56,TRANSPOSE(#REF!),BZ$2+2,FALSE),0)</f>
        <v>#REF!</v>
      </c>
      <c r="CA56" t="e" cm="1">
        <f t="array" ref="CA56">_xlfn.IFNA(VLOOKUP($A56,TRANSPOSE(#REF!),CA$2+2,FALSE),0)</f>
        <v>#REF!</v>
      </c>
      <c r="CB56" t="e" cm="1">
        <f t="array" ref="CB56">_xlfn.IFNA(VLOOKUP($A56,TRANSPOSE(#REF!),CB$2+2,FALSE),0)</f>
        <v>#REF!</v>
      </c>
      <c r="CC56" t="e" cm="1">
        <f t="array" ref="CC56">_xlfn.IFNA(VLOOKUP($A56,TRANSPOSE(#REF!),CC$2+2,FALSE),0)</f>
        <v>#REF!</v>
      </c>
      <c r="CD56" t="e" cm="1">
        <f t="array" ref="CD56">_xlfn.IFNA(VLOOKUP($A56,TRANSPOSE(#REF!),CD$2+2,FALSE),0)</f>
        <v>#REF!</v>
      </c>
      <c r="CE56" t="e" cm="1">
        <f t="array" ref="CE56">_xlfn.IFNA(VLOOKUP($A56,TRANSPOSE(#REF!),CE$2+2,FALSE),0)</f>
        <v>#REF!</v>
      </c>
      <c r="CF56" t="e" cm="1">
        <f t="array" ref="CF56">_xlfn.IFNA(VLOOKUP($A56,TRANSPOSE(#REF!),CF$2+2,FALSE),0)</f>
        <v>#REF!</v>
      </c>
      <c r="CG56" t="e" cm="1">
        <f t="array" ref="CG56">_xlfn.IFNA(VLOOKUP($A56,TRANSPOSE(#REF!),CG$2+2,FALSE),0)</f>
        <v>#REF!</v>
      </c>
      <c r="CH56" t="e" cm="1">
        <f t="array" ref="CH56">_xlfn.IFNA(VLOOKUP($A56,TRANSPOSE(#REF!),CH$2+2,FALSE),0)</f>
        <v>#REF!</v>
      </c>
      <c r="CI56" t="e" cm="1">
        <f t="array" ref="CI56">_xlfn.IFNA(VLOOKUP($A56,TRANSPOSE(#REF!),CI$2+2,FALSE),0)</f>
        <v>#REF!</v>
      </c>
      <c r="CJ56" t="e" cm="1">
        <f t="array" ref="CJ56">_xlfn.IFNA(VLOOKUP($A56,TRANSPOSE(#REF!),CJ$2+2,FALSE),0)</f>
        <v>#REF!</v>
      </c>
      <c r="CK56" t="e" cm="1">
        <f t="array" ref="CK56">_xlfn.IFNA(VLOOKUP($A56,TRANSPOSE(#REF!),CK$2+2,FALSE),0)</f>
        <v>#REF!</v>
      </c>
      <c r="CL56" t="e" cm="1">
        <f t="array" ref="CL56">_xlfn.IFNA(VLOOKUP($A56,TRANSPOSE(#REF!),CL$2+2,FALSE),0)</f>
        <v>#REF!</v>
      </c>
      <c r="CM56" t="e" cm="1">
        <f t="array" ref="CM56">_xlfn.IFNA(VLOOKUP($A56,TRANSPOSE(#REF!),CM$2+2,FALSE),0)</f>
        <v>#REF!</v>
      </c>
      <c r="CN56" t="e" cm="1">
        <f t="array" ref="CN56">_xlfn.IFNA(VLOOKUP($A56,TRANSPOSE(#REF!),CN$2+2,FALSE),0)</f>
        <v>#REF!</v>
      </c>
      <c r="CO56" t="e" cm="1">
        <f t="array" ref="CO56">_xlfn.IFNA(VLOOKUP($A56,TRANSPOSE(#REF!),CO$2+2,FALSE),0)</f>
        <v>#REF!</v>
      </c>
      <c r="CP56" t="e" cm="1">
        <f t="array" ref="CP56">_xlfn.IFNA(VLOOKUP($A56,TRANSPOSE(#REF!),CP$2+2,FALSE),0)</f>
        <v>#REF!</v>
      </c>
      <c r="CQ56" t="e" cm="1">
        <f t="array" ref="CQ56">_xlfn.IFNA(VLOOKUP($A56,TRANSPOSE(#REF!),CQ$2+2,FALSE),0)</f>
        <v>#REF!</v>
      </c>
      <c r="CR56" t="e" cm="1">
        <f t="array" ref="CR56">_xlfn.IFNA(VLOOKUP($A56,TRANSPOSE(#REF!),CR$2+2,FALSE),0)</f>
        <v>#REF!</v>
      </c>
      <c r="CS56" t="e" cm="1">
        <f t="array" ref="CS56">_xlfn.IFNA(VLOOKUP($A56,TRANSPOSE(#REF!),CS$2+2,FALSE),0)</f>
        <v>#REF!</v>
      </c>
      <c r="CT56" t="e" cm="1">
        <f t="array" ref="CT56">_xlfn.IFNA(VLOOKUP($A56,TRANSPOSE(#REF!),CT$2+2,FALSE),0)</f>
        <v>#REF!</v>
      </c>
      <c r="CU56" t="e" cm="1">
        <f t="array" ref="CU56">_xlfn.IFNA(VLOOKUP($A56,TRANSPOSE(#REF!),CU$2+2,FALSE),0)</f>
        <v>#REF!</v>
      </c>
      <c r="CV56" t="e" cm="1">
        <f t="array" ref="CV56">_xlfn.IFNA(VLOOKUP($A56,TRANSPOSE(#REF!),CV$2+2,FALSE),0)</f>
        <v>#REF!</v>
      </c>
      <c r="CW56" t="e" cm="1">
        <f t="array" ref="CW56">_xlfn.IFNA(VLOOKUP($A56,TRANSPOSE(#REF!),CW$2+2,FALSE),0)</f>
        <v>#REF!</v>
      </c>
      <c r="CX56" t="e" cm="1">
        <f t="array" ref="CX56">_xlfn.IFNA(VLOOKUP($A56,TRANSPOSE(#REF!),CX$2+2,FALSE),0)</f>
        <v>#REF!</v>
      </c>
      <c r="CY56" t="e" cm="1">
        <f t="array" ref="CY56">_xlfn.IFNA(VLOOKUP($A56,TRANSPOSE(#REF!),CY$2+2,FALSE),0)</f>
        <v>#REF!</v>
      </c>
      <c r="CZ56" t="e" cm="1">
        <f t="array" ref="CZ56">_xlfn.IFNA(VLOOKUP($A56,TRANSPOSE(#REF!),CZ$2+2,FALSE),0)</f>
        <v>#REF!</v>
      </c>
      <c r="DA56" t="e" cm="1">
        <f t="array" ref="DA56">_xlfn.IFNA(VLOOKUP($A56,TRANSPOSE(#REF!),DA$2+2,FALSE),0)</f>
        <v>#REF!</v>
      </c>
      <c r="DB56" t="e" cm="1">
        <f t="array" ref="DB56">_xlfn.IFNA(VLOOKUP($A56,TRANSPOSE(#REF!),DB$2+2,FALSE),0)</f>
        <v>#REF!</v>
      </c>
      <c r="DC56" t="e" cm="1">
        <f t="array" ref="DC56">_xlfn.IFNA(VLOOKUP($A56,TRANSPOSE(#REF!),DC$2+2,FALSE),0)</f>
        <v>#REF!</v>
      </c>
      <c r="DD56" t="e" cm="1">
        <f t="array" ref="DD56">_xlfn.IFNA(VLOOKUP($A56,TRANSPOSE(#REF!),DD$2+2,FALSE),0)</f>
        <v>#REF!</v>
      </c>
      <c r="DE56" t="e" cm="1">
        <f t="array" ref="DE56">_xlfn.IFNA(VLOOKUP($A56,TRANSPOSE(#REF!),DE$2+2,FALSE),0)</f>
        <v>#REF!</v>
      </c>
      <c r="DF56" t="e" cm="1">
        <f t="array" ref="DF56">_xlfn.IFNA(VLOOKUP($A56,TRANSPOSE(#REF!),DF$2+2,FALSE),0)</f>
        <v>#REF!</v>
      </c>
      <c r="DG56" t="e" cm="1">
        <f t="array" ref="DG56">_xlfn.IFNA(VLOOKUP($A56,TRANSPOSE(#REF!),DG$2+2,FALSE),0)</f>
        <v>#REF!</v>
      </c>
      <c r="DH56" t="e" cm="1">
        <f t="array" ref="DH56">_xlfn.IFNA(VLOOKUP($A56,TRANSPOSE(#REF!),DH$2+2,FALSE),0)</f>
        <v>#REF!</v>
      </c>
      <c r="DI56" t="e" cm="1">
        <f t="array" ref="DI56">_xlfn.IFNA(VLOOKUP($A56,TRANSPOSE(#REF!),DI$2+2,FALSE),0)</f>
        <v>#REF!</v>
      </c>
      <c r="DJ56" t="e" cm="1">
        <f t="array" ref="DJ56">_xlfn.IFNA(VLOOKUP($A56,TRANSPOSE(#REF!),DJ$2+2,FALSE),0)</f>
        <v>#REF!</v>
      </c>
      <c r="DK56" t="e" cm="1">
        <f t="array" ref="DK56">_xlfn.IFNA(VLOOKUP($A56,TRANSPOSE(#REF!),DK$2+2,FALSE),0)</f>
        <v>#REF!</v>
      </c>
      <c r="DL56" t="e" cm="1">
        <f t="array" ref="DL56">_xlfn.IFNA(VLOOKUP($A56,TRANSPOSE(#REF!),DL$2+2,FALSE),0)</f>
        <v>#REF!</v>
      </c>
      <c r="DM56" t="e" cm="1">
        <f t="array" ref="DM56">_xlfn.IFNA(VLOOKUP($A56,TRANSPOSE(#REF!),DM$2+2,FALSE),0)</f>
        <v>#REF!</v>
      </c>
      <c r="DN56" t="e" cm="1">
        <f t="array" ref="DN56">_xlfn.IFNA(VLOOKUP($A56,TRANSPOSE(#REF!),DN$2+2,FALSE),0)</f>
        <v>#REF!</v>
      </c>
      <c r="DO56" t="e" cm="1">
        <f t="array" ref="DO56">_xlfn.IFNA(VLOOKUP($A56,TRANSPOSE(#REF!),DO$2+2,FALSE),0)</f>
        <v>#REF!</v>
      </c>
      <c r="DP56" t="e" cm="1">
        <f t="array" ref="DP56">_xlfn.IFNA(VLOOKUP($A56,TRANSPOSE(#REF!),DP$2+2,FALSE),0)</f>
        <v>#REF!</v>
      </c>
      <c r="DQ56" t="e" cm="1">
        <f t="array" ref="DQ56">_xlfn.IFNA(VLOOKUP($A56,TRANSPOSE(#REF!),DQ$2+2,FALSE),0)</f>
        <v>#REF!</v>
      </c>
      <c r="DR56" t="e" cm="1">
        <f t="array" ref="DR56">_xlfn.IFNA(VLOOKUP($A56,TRANSPOSE(#REF!),DR$2+2,FALSE),0)</f>
        <v>#REF!</v>
      </c>
      <c r="DS56" t="e" cm="1">
        <f t="array" ref="DS56">_xlfn.IFNA(VLOOKUP($A56,TRANSPOSE(#REF!),DS$2+2,FALSE),0)</f>
        <v>#REF!</v>
      </c>
      <c r="DT56" t="e" cm="1">
        <f t="array" ref="DT56">_xlfn.IFNA(VLOOKUP($A56,TRANSPOSE(#REF!),DT$2+2,FALSE),0)</f>
        <v>#REF!</v>
      </c>
      <c r="DU56" t="e" cm="1">
        <f t="array" ref="DU56">_xlfn.IFNA(VLOOKUP($A56,TRANSPOSE(#REF!),DU$2+2,FALSE),0)</f>
        <v>#REF!</v>
      </c>
      <c r="DV56" t="e" cm="1">
        <f t="array" ref="DV56">_xlfn.IFNA(VLOOKUP($A56,TRANSPOSE(#REF!),DV$2+2,FALSE),0)</f>
        <v>#REF!</v>
      </c>
      <c r="DW56" t="e" cm="1">
        <f t="array" ref="DW56">_xlfn.IFNA(VLOOKUP($A56,TRANSPOSE(#REF!),DW$2+2,FALSE),0)</f>
        <v>#REF!</v>
      </c>
      <c r="DX56" t="e" cm="1">
        <f t="array" ref="DX56">_xlfn.IFNA(VLOOKUP($A56,TRANSPOSE(#REF!),DX$2+2,FALSE),0)</f>
        <v>#REF!</v>
      </c>
      <c r="DY56" t="e" cm="1">
        <f t="array" ref="DY56">_xlfn.IFNA(VLOOKUP($A56,TRANSPOSE(#REF!),DY$2+2,FALSE),0)</f>
        <v>#REF!</v>
      </c>
      <c r="DZ56" t="e" cm="1">
        <f t="array" ref="DZ56">_xlfn.IFNA(VLOOKUP($A56,TRANSPOSE(#REF!),DZ$2+2,FALSE),0)</f>
        <v>#REF!</v>
      </c>
      <c r="EA56" t="e" cm="1">
        <f t="array" ref="EA56">_xlfn.IFNA(VLOOKUP($A56,TRANSPOSE(#REF!),EA$2+2,FALSE),0)</f>
        <v>#REF!</v>
      </c>
      <c r="EB56" t="e" cm="1">
        <f t="array" ref="EB56">_xlfn.IFNA(VLOOKUP($A56,TRANSPOSE(#REF!),EB$2+2,FALSE),0)</f>
        <v>#REF!</v>
      </c>
      <c r="EC56" t="e" cm="1">
        <f t="array" ref="EC56">_xlfn.IFNA(VLOOKUP($A56,TRANSPOSE(#REF!),EC$2+2,FALSE),0)</f>
        <v>#REF!</v>
      </c>
      <c r="ED56" t="e" cm="1">
        <f t="array" ref="ED56">_xlfn.IFNA(VLOOKUP($A56,TRANSPOSE(#REF!),ED$2+2,FALSE),0)</f>
        <v>#REF!</v>
      </c>
      <c r="EE56" t="e" cm="1">
        <f t="array" ref="EE56">_xlfn.IFNA(VLOOKUP($A56,TRANSPOSE(#REF!),EE$2+2,FALSE),0)</f>
        <v>#REF!</v>
      </c>
      <c r="EF56" t="e" cm="1">
        <f t="array" ref="EF56">_xlfn.IFNA(VLOOKUP($A56,TRANSPOSE(#REF!),EF$2+2,FALSE),0)</f>
        <v>#REF!</v>
      </c>
      <c r="EG56" t="e" cm="1">
        <f t="array" ref="EG56">_xlfn.IFNA(VLOOKUP($A56,TRANSPOSE(#REF!),EG$2+2,FALSE),0)</f>
        <v>#REF!</v>
      </c>
      <c r="EH56" t="e" cm="1">
        <f t="array" ref="EH56">_xlfn.IFNA(VLOOKUP($A56,TRANSPOSE(#REF!),EH$2+2,FALSE),0)</f>
        <v>#REF!</v>
      </c>
      <c r="EI56" t="e" cm="1">
        <f t="array" ref="EI56">_xlfn.IFNA(VLOOKUP($A56,TRANSPOSE(#REF!),EI$2+2,FALSE),0)</f>
        <v>#REF!</v>
      </c>
      <c r="EJ56" t="e" cm="1">
        <f t="array" ref="EJ56">_xlfn.IFNA(VLOOKUP($A56,TRANSPOSE(#REF!),EJ$2+2,FALSE),0)</f>
        <v>#REF!</v>
      </c>
      <c r="EK56" t="e" cm="1">
        <f t="array" ref="EK56">_xlfn.IFNA(VLOOKUP($A56,TRANSPOSE(#REF!),EK$2+2,FALSE),0)</f>
        <v>#REF!</v>
      </c>
      <c r="EL56" t="e" cm="1">
        <f t="array" ref="EL56">_xlfn.IFNA(VLOOKUP($A56,TRANSPOSE(#REF!),EL$2+2,FALSE),0)</f>
        <v>#REF!</v>
      </c>
      <c r="EM56" t="e" cm="1">
        <f t="array" ref="EM56">_xlfn.IFNA(VLOOKUP($A56,TRANSPOSE(#REF!),EM$2+2,FALSE),0)</f>
        <v>#REF!</v>
      </c>
      <c r="EN56" t="e" cm="1">
        <f t="array" ref="EN56">_xlfn.IFNA(VLOOKUP($A56,TRANSPOSE(#REF!),EN$2+2,FALSE),0)</f>
        <v>#REF!</v>
      </c>
      <c r="EO56" t="e" cm="1">
        <f t="array" ref="EO56">_xlfn.IFNA(VLOOKUP($A56,TRANSPOSE(#REF!),EO$2+2,FALSE),0)</f>
        <v>#REF!</v>
      </c>
      <c r="EP56" t="e" cm="1">
        <f t="array" ref="EP56">_xlfn.IFNA(VLOOKUP($A56,TRANSPOSE(#REF!),EP$2+2,FALSE),0)</f>
        <v>#REF!</v>
      </c>
      <c r="EQ56" t="e" cm="1">
        <f t="array" ref="EQ56">_xlfn.IFNA(VLOOKUP($A56,TRANSPOSE(#REF!),EQ$2+2,FALSE),0)</f>
        <v>#REF!</v>
      </c>
      <c r="ER56" t="e" cm="1">
        <f t="array" ref="ER56">_xlfn.IFNA(VLOOKUP($A56,TRANSPOSE(#REF!),ER$2+2,FALSE),0)</f>
        <v>#REF!</v>
      </c>
      <c r="ES56" t="e" cm="1">
        <f t="array" ref="ES56">_xlfn.IFNA(VLOOKUP($A56,TRANSPOSE(#REF!),ES$2+2,FALSE),0)</f>
        <v>#REF!</v>
      </c>
      <c r="ET56" t="e" cm="1">
        <f t="array" ref="ET56">_xlfn.IFNA(VLOOKUP($A56,TRANSPOSE(#REF!),ET$2+2,FALSE),0)</f>
        <v>#REF!</v>
      </c>
      <c r="EU56" t="e" cm="1">
        <f t="array" ref="EU56">_xlfn.IFNA(VLOOKUP($A56,TRANSPOSE(#REF!),EU$2+2,FALSE),0)</f>
        <v>#REF!</v>
      </c>
      <c r="EV56" t="e" cm="1">
        <f t="array" ref="EV56">_xlfn.IFNA(VLOOKUP($A56,TRANSPOSE(#REF!),EV$2+2,FALSE),0)</f>
        <v>#REF!</v>
      </c>
      <c r="EW56" t="e" cm="1">
        <f t="array" ref="EW56">_xlfn.IFNA(VLOOKUP($A56,TRANSPOSE(#REF!),EW$2+2,FALSE),0)</f>
        <v>#REF!</v>
      </c>
      <c r="EX56" t="e" cm="1">
        <f t="array" ref="EX56">_xlfn.IFNA(VLOOKUP($A56,TRANSPOSE(#REF!),EX$2+2,FALSE),0)</f>
        <v>#REF!</v>
      </c>
      <c r="EY56" t="e" cm="1">
        <f t="array" ref="EY56">_xlfn.IFNA(VLOOKUP($A56,TRANSPOSE(#REF!),EY$2+2,FALSE),0)</f>
        <v>#REF!</v>
      </c>
      <c r="EZ56" t="e" cm="1">
        <f t="array" ref="EZ56">_xlfn.IFNA(VLOOKUP($A56,TRANSPOSE(#REF!),EZ$2+2,FALSE),0)</f>
        <v>#REF!</v>
      </c>
      <c r="FA56" t="e" cm="1">
        <f t="array" ref="FA56">_xlfn.IFNA(VLOOKUP($A56,TRANSPOSE(#REF!),FA$2+2,FALSE),0)</f>
        <v>#REF!</v>
      </c>
      <c r="FB56" t="e" cm="1">
        <f t="array" ref="FB56">_xlfn.IFNA(VLOOKUP($A56,TRANSPOSE(#REF!),FB$2+2,FALSE),0)</f>
        <v>#REF!</v>
      </c>
      <c r="FC56" t="e" cm="1">
        <f t="array" ref="FC56">_xlfn.IFNA(VLOOKUP($A56,TRANSPOSE(#REF!),FC$2+2,FALSE),0)</f>
        <v>#REF!</v>
      </c>
      <c r="FD56" t="e" cm="1">
        <f t="array" ref="FD56">_xlfn.IFNA(VLOOKUP($A56,TRANSPOSE(#REF!),FD$2+2,FALSE),0)</f>
        <v>#REF!</v>
      </c>
      <c r="FE56" t="e" cm="1">
        <f t="array" ref="FE56">_xlfn.IFNA(VLOOKUP($A56,TRANSPOSE(#REF!),FE$2+2,FALSE),0)</f>
        <v>#REF!</v>
      </c>
      <c r="FF56" t="e" cm="1">
        <f t="array" ref="FF56">_xlfn.IFNA(VLOOKUP($A56,TRANSPOSE(#REF!),FF$2+2,FALSE),0)</f>
        <v>#REF!</v>
      </c>
      <c r="FG56" t="e" cm="1">
        <f t="array" ref="FG56">_xlfn.IFNA(VLOOKUP($A56,TRANSPOSE(#REF!),FG$2+2,FALSE),0)</f>
        <v>#REF!</v>
      </c>
      <c r="FH56" t="e" cm="1">
        <f t="array" ref="FH56">_xlfn.IFNA(VLOOKUP($A56,TRANSPOSE(#REF!),FH$2+2,FALSE),0)</f>
        <v>#REF!</v>
      </c>
      <c r="FI56" t="e" cm="1">
        <f t="array" ref="FI56">_xlfn.IFNA(VLOOKUP($A56,TRANSPOSE(#REF!),FI$2+2,FALSE),0)</f>
        <v>#REF!</v>
      </c>
      <c r="FJ56" t="e" cm="1">
        <f t="array" ref="FJ56">_xlfn.IFNA(VLOOKUP($A56,TRANSPOSE(#REF!),FJ$2+2,FALSE),0)</f>
        <v>#REF!</v>
      </c>
      <c r="FK56" t="e" cm="1">
        <f t="array" ref="FK56">_xlfn.IFNA(VLOOKUP($A56,TRANSPOSE(#REF!),FK$2+2,FALSE),0)</f>
        <v>#REF!</v>
      </c>
      <c r="FL56" t="e" cm="1">
        <f t="array" ref="FL56">_xlfn.IFNA(VLOOKUP($A56,TRANSPOSE(#REF!),FL$2+2,FALSE),0)</f>
        <v>#REF!</v>
      </c>
      <c r="FM56" t="e" cm="1">
        <f t="array" ref="FM56">_xlfn.IFNA(VLOOKUP($A56,TRANSPOSE(#REF!),FM$2+2,FALSE),0)</f>
        <v>#REF!</v>
      </c>
      <c r="FN56" t="e" cm="1">
        <f t="array" ref="FN56">_xlfn.IFNA(VLOOKUP($A56,TRANSPOSE(#REF!),FN$2+2,FALSE),0)</f>
        <v>#REF!</v>
      </c>
      <c r="FO56" t="e" cm="1">
        <f t="array" ref="FO56">_xlfn.IFNA(VLOOKUP($A56,TRANSPOSE(#REF!),FO$2+2,FALSE),0)</f>
        <v>#REF!</v>
      </c>
      <c r="FP56" t="e" cm="1">
        <f t="array" ref="FP56">_xlfn.IFNA(VLOOKUP($A56,TRANSPOSE(#REF!),FP$2+2,FALSE),0)</f>
        <v>#REF!</v>
      </c>
      <c r="FQ56" t="e" cm="1">
        <f t="array" ref="FQ56">_xlfn.IFNA(VLOOKUP($A56,TRANSPOSE(#REF!),FQ$2+2,FALSE),0)</f>
        <v>#REF!</v>
      </c>
      <c r="FR56" t="e" cm="1">
        <f t="array" ref="FR56">_xlfn.IFNA(VLOOKUP($A56,TRANSPOSE(#REF!),FR$2+2,FALSE),0)</f>
        <v>#REF!</v>
      </c>
      <c r="FS56" t="e" cm="1">
        <f t="array" ref="FS56">_xlfn.IFNA(VLOOKUP($A56,TRANSPOSE(#REF!),FS$2+2,FALSE),0)</f>
        <v>#REF!</v>
      </c>
      <c r="FT56" t="e" cm="1">
        <f t="array" ref="FT56">_xlfn.IFNA(VLOOKUP($A56,TRANSPOSE(#REF!),FT$2+2,FALSE),0)</f>
        <v>#REF!</v>
      </c>
      <c r="FU56" t="e" cm="1">
        <f t="array" ref="FU56">_xlfn.IFNA(VLOOKUP($A56,TRANSPOSE(#REF!),FU$2+2,FALSE),0)</f>
        <v>#REF!</v>
      </c>
      <c r="FV56" t="e" cm="1">
        <f t="array" ref="FV56">_xlfn.IFNA(VLOOKUP($A56,TRANSPOSE(#REF!),FV$2+2,FALSE),0)</f>
        <v>#REF!</v>
      </c>
      <c r="FW56" t="e" cm="1">
        <f t="array" ref="FW56">_xlfn.IFNA(VLOOKUP($A56,TRANSPOSE(#REF!),FW$2+2,FALSE),0)</f>
        <v>#REF!</v>
      </c>
      <c r="FX56" t="e" cm="1">
        <f t="array" ref="FX56">_xlfn.IFNA(VLOOKUP($A56,TRANSPOSE(#REF!),FX$2+2,FALSE),0)</f>
        <v>#REF!</v>
      </c>
      <c r="FY56" t="e" cm="1">
        <f t="array" ref="FY56">_xlfn.IFNA(VLOOKUP($A56,TRANSPOSE(#REF!),FY$2+2,FALSE),0)</f>
        <v>#REF!</v>
      </c>
      <c r="FZ56" t="e" cm="1">
        <f t="array" ref="FZ56">_xlfn.IFNA(VLOOKUP($A56,TRANSPOSE(#REF!),FZ$2+2,FALSE),0)</f>
        <v>#REF!</v>
      </c>
      <c r="GA56" t="e" cm="1">
        <f t="array" ref="GA56">_xlfn.IFNA(VLOOKUP($A56,TRANSPOSE(#REF!),GA$2+2,FALSE),0)</f>
        <v>#REF!</v>
      </c>
      <c r="GB56" t="e" cm="1">
        <f t="array" ref="GB56">_xlfn.IFNA(VLOOKUP($A56,TRANSPOSE(#REF!),GB$2+2,FALSE),0)</f>
        <v>#REF!</v>
      </c>
      <c r="GC56" t="e" cm="1">
        <f t="array" ref="GC56">_xlfn.IFNA(VLOOKUP($A56,TRANSPOSE(#REF!),GC$2+2,FALSE),0)</f>
        <v>#REF!</v>
      </c>
      <c r="GD56" t="e" cm="1">
        <f t="array" ref="GD56">_xlfn.IFNA(VLOOKUP($A56,TRANSPOSE(#REF!),GD$2+2,FALSE),0)</f>
        <v>#REF!</v>
      </c>
      <c r="GE56" t="e" cm="1">
        <f t="array" ref="GE56">_xlfn.IFNA(VLOOKUP($A56,TRANSPOSE(#REF!),GE$2+2,FALSE),0)</f>
        <v>#REF!</v>
      </c>
      <c r="GF56" t="e" cm="1">
        <f t="array" ref="GF56">_xlfn.IFNA(VLOOKUP($A56,TRANSPOSE(#REF!),GF$2+2,FALSE),0)</f>
        <v>#REF!</v>
      </c>
      <c r="GG56" t="e" cm="1">
        <f t="array" ref="GG56">_xlfn.IFNA(VLOOKUP($A56,TRANSPOSE(#REF!),GG$2+2,FALSE),0)</f>
        <v>#REF!</v>
      </c>
      <c r="GH56" t="e" cm="1">
        <f t="array" ref="GH56">_xlfn.IFNA(VLOOKUP($A56,TRANSPOSE(#REF!),GH$2+2,FALSE),0)</f>
        <v>#REF!</v>
      </c>
      <c r="GI56" t="e" cm="1">
        <f t="array" ref="GI56">_xlfn.IFNA(VLOOKUP($A56,TRANSPOSE(#REF!),GI$2+2,FALSE),0)</f>
        <v>#REF!</v>
      </c>
      <c r="GJ56" t="e" cm="1">
        <f t="array" ref="GJ56">_xlfn.IFNA(VLOOKUP($A56,TRANSPOSE(#REF!),GJ$2+2,FALSE),0)</f>
        <v>#REF!</v>
      </c>
      <c r="GK56" t="e" cm="1">
        <f t="array" ref="GK56">_xlfn.IFNA(VLOOKUP($A56,TRANSPOSE(#REF!),GK$2+2,FALSE),0)</f>
        <v>#REF!</v>
      </c>
      <c r="GL56" t="e" cm="1">
        <f t="array" ref="GL56">_xlfn.IFNA(VLOOKUP($A56,TRANSPOSE(#REF!),GL$2+2,FALSE),0)</f>
        <v>#REF!</v>
      </c>
      <c r="GM56" t="e" cm="1">
        <f t="array" ref="GM56">_xlfn.IFNA(VLOOKUP($A56,TRANSPOSE(#REF!),GM$2+2,FALSE),0)</f>
        <v>#REF!</v>
      </c>
      <c r="GN56" t="e" cm="1">
        <f t="array" ref="GN56">_xlfn.IFNA(VLOOKUP($A56,TRANSPOSE(#REF!),GN$2+2,FALSE),0)</f>
        <v>#REF!</v>
      </c>
      <c r="GO56" t="e" cm="1">
        <f t="array" ref="GO56">_xlfn.IFNA(VLOOKUP($A56,TRANSPOSE(#REF!),GO$2+2,FALSE),0)</f>
        <v>#REF!</v>
      </c>
      <c r="GP56" t="e" cm="1">
        <f t="array" ref="GP56">_xlfn.IFNA(VLOOKUP($A56,TRANSPOSE(#REF!),GP$2+2,FALSE),0)</f>
        <v>#REF!</v>
      </c>
      <c r="GQ56" t="e" cm="1">
        <f t="array" ref="GQ56">_xlfn.IFNA(VLOOKUP($A56,TRANSPOSE(#REF!),GQ$2+2,FALSE),0)</f>
        <v>#REF!</v>
      </c>
      <c r="GR56" t="e" cm="1">
        <f t="array" ref="GR56">_xlfn.IFNA(VLOOKUP($A56,TRANSPOSE(#REF!),GR$2+2,FALSE),0)</f>
        <v>#REF!</v>
      </c>
      <c r="GS56" t="e" cm="1">
        <f t="array" ref="GS56">_xlfn.IFNA(VLOOKUP($A56,TRANSPOSE(#REF!),GS$2+2,FALSE),0)</f>
        <v>#REF!</v>
      </c>
      <c r="GT56" t="e" cm="1">
        <f t="array" ref="GT56">_xlfn.IFNA(VLOOKUP($A56,TRANSPOSE(#REF!),GT$2+2,FALSE),0)</f>
        <v>#REF!</v>
      </c>
      <c r="GU56" t="e" cm="1">
        <f t="array" ref="GU56">_xlfn.IFNA(VLOOKUP($A56,TRANSPOSE(#REF!),GU$2+2,FALSE),0)</f>
        <v>#REF!</v>
      </c>
      <c r="GV56" t="e" cm="1">
        <f t="array" ref="GV56">_xlfn.IFNA(VLOOKUP($A56,TRANSPOSE(#REF!),GV$2+2,FALSE),0)</f>
        <v>#REF!</v>
      </c>
      <c r="GW56" t="e" cm="1">
        <f t="array" ref="GW56">_xlfn.IFNA(VLOOKUP($A56,TRANSPOSE(#REF!),GW$2+2,FALSE),0)</f>
        <v>#REF!</v>
      </c>
      <c r="GX56" t="e" cm="1">
        <f t="array" ref="GX56">_xlfn.IFNA(VLOOKUP($A56,TRANSPOSE(#REF!),GX$2+2,FALSE),0)</f>
        <v>#REF!</v>
      </c>
      <c r="GY56" t="e" cm="1">
        <f t="array" ref="GY56">_xlfn.IFNA(VLOOKUP($A56,TRANSPOSE(#REF!),GY$2+2,FALSE),0)</f>
        <v>#REF!</v>
      </c>
      <c r="GZ56" t="e" cm="1">
        <f t="array" ref="GZ56">_xlfn.IFNA(VLOOKUP($A56,TRANSPOSE(#REF!),GZ$2+2,FALSE),0)</f>
        <v>#REF!</v>
      </c>
      <c r="HA56" t="e" cm="1">
        <f t="array" ref="HA56">_xlfn.IFNA(VLOOKUP($A56,TRANSPOSE(#REF!),HA$2+2,FALSE),0)</f>
        <v>#REF!</v>
      </c>
      <c r="HB56" t="e" cm="1">
        <f t="array" ref="HB56">_xlfn.IFNA(VLOOKUP($A56,TRANSPOSE(#REF!),HB$2+2,FALSE),0)</f>
        <v>#REF!</v>
      </c>
      <c r="HC56" t="e" cm="1">
        <f t="array" ref="HC56">_xlfn.IFNA(VLOOKUP($A56,TRANSPOSE(#REF!),HC$2+2,FALSE),0)</f>
        <v>#REF!</v>
      </c>
      <c r="HD56" t="e" cm="1">
        <f t="array" ref="HD56">_xlfn.IFNA(VLOOKUP($A56,TRANSPOSE(#REF!),HD$2+2,FALSE),0)</f>
        <v>#REF!</v>
      </c>
      <c r="HE56" t="e" cm="1">
        <f t="array" ref="HE56">_xlfn.IFNA(VLOOKUP($A56,TRANSPOSE(#REF!),HE$2+2,FALSE),0)</f>
        <v>#REF!</v>
      </c>
      <c r="HF56" t="e" cm="1">
        <f t="array" ref="HF56">_xlfn.IFNA(VLOOKUP($A56,TRANSPOSE(#REF!),HF$2+2,FALSE),0)</f>
        <v>#REF!</v>
      </c>
      <c r="HG56" t="e" cm="1">
        <f t="array" ref="HG56">_xlfn.IFNA(VLOOKUP($A56,TRANSPOSE(#REF!),HG$2+2,FALSE),0)</f>
        <v>#REF!</v>
      </c>
      <c r="HH56" t="e" cm="1">
        <f t="array" ref="HH56">_xlfn.IFNA(VLOOKUP($A56,TRANSPOSE(#REF!),HH$2+2,FALSE),0)</f>
        <v>#REF!</v>
      </c>
      <c r="HI56" t="e" cm="1">
        <f t="array" ref="HI56">_xlfn.IFNA(VLOOKUP($A56,TRANSPOSE(#REF!),HI$2+2,FALSE),0)</f>
        <v>#REF!</v>
      </c>
      <c r="HJ56" t="e" cm="1">
        <f t="array" ref="HJ56">_xlfn.IFNA(VLOOKUP($A56,TRANSPOSE(#REF!),HJ$2+2,FALSE),0)</f>
        <v>#REF!</v>
      </c>
      <c r="HK56" t="e" cm="1">
        <f t="array" ref="HK56">_xlfn.IFNA(VLOOKUP($A56,TRANSPOSE(#REF!),HK$2+2,FALSE),0)</f>
        <v>#REF!</v>
      </c>
      <c r="HL56" t="e" cm="1">
        <f t="array" ref="HL56">_xlfn.IFNA(VLOOKUP($A56,TRANSPOSE(#REF!),HL$2+2,FALSE),0)</f>
        <v>#REF!</v>
      </c>
      <c r="HM56" t="e" cm="1">
        <f t="array" ref="HM56">_xlfn.IFNA(VLOOKUP($A56,TRANSPOSE(#REF!),HM$2+2,FALSE),0)</f>
        <v>#REF!</v>
      </c>
      <c r="HN56" t="e" cm="1">
        <f t="array" ref="HN56">_xlfn.IFNA(VLOOKUP($A56,TRANSPOSE(#REF!),HN$2+2,FALSE),0)</f>
        <v>#REF!</v>
      </c>
      <c r="HO56" t="e" cm="1">
        <f t="array" ref="HO56">_xlfn.IFNA(VLOOKUP($A56,TRANSPOSE(#REF!),HO$2+2,FALSE),0)</f>
        <v>#REF!</v>
      </c>
      <c r="HP56" t="e" cm="1">
        <f t="array" ref="HP56">_xlfn.IFNA(VLOOKUP($A56,TRANSPOSE(#REF!),HP$2+2,FALSE),0)</f>
        <v>#REF!</v>
      </c>
      <c r="HQ56" t="e" cm="1">
        <f t="array" ref="HQ56">_xlfn.IFNA(VLOOKUP($A56,TRANSPOSE(#REF!),HQ$2+2,FALSE),0)</f>
        <v>#REF!</v>
      </c>
      <c r="HR56" t="e" cm="1">
        <f t="array" ref="HR56">_xlfn.IFNA(VLOOKUP($A56,TRANSPOSE(#REF!),HR$2+2,FALSE),0)</f>
        <v>#REF!</v>
      </c>
      <c r="HS56" t="e" cm="1">
        <f t="array" ref="HS56">_xlfn.IFNA(VLOOKUP($A56,TRANSPOSE(#REF!),HS$2+2,FALSE),0)</f>
        <v>#REF!</v>
      </c>
      <c r="HT56" t="e" cm="1">
        <f t="array" ref="HT56">_xlfn.IFNA(VLOOKUP($A56,TRANSPOSE(#REF!),HT$2+2,FALSE),0)</f>
        <v>#REF!</v>
      </c>
      <c r="HU56" t="e" cm="1">
        <f t="array" ref="HU56">_xlfn.IFNA(VLOOKUP($A56,TRANSPOSE(#REF!),HU$2+2,FALSE),0)</f>
        <v>#REF!</v>
      </c>
      <c r="HV56" t="e" cm="1">
        <f t="array" ref="HV56">_xlfn.IFNA(VLOOKUP($A56,TRANSPOSE(#REF!),HV$2+2,FALSE),0)</f>
        <v>#REF!</v>
      </c>
      <c r="HW56" t="e" cm="1">
        <f t="array" ref="HW56">_xlfn.IFNA(VLOOKUP($A56,TRANSPOSE(#REF!),HW$2+2,FALSE),0)</f>
        <v>#REF!</v>
      </c>
      <c r="HX56" t="e" cm="1">
        <f t="array" ref="HX56">_xlfn.IFNA(VLOOKUP($A56,TRANSPOSE(#REF!),HX$2+2,FALSE),0)</f>
        <v>#REF!</v>
      </c>
      <c r="HY56" t="e" cm="1">
        <f t="array" ref="HY56">_xlfn.IFNA(VLOOKUP($A56,TRANSPOSE(#REF!),HY$2+2,FALSE),0)</f>
        <v>#REF!</v>
      </c>
      <c r="HZ56" t="e" cm="1">
        <f t="array" ref="HZ56">_xlfn.IFNA(VLOOKUP($A56,TRANSPOSE(#REF!),HZ$2+2,FALSE),0)</f>
        <v>#REF!</v>
      </c>
      <c r="IA56" t="e" cm="1">
        <f t="array" ref="IA56">_xlfn.IFNA(VLOOKUP($A56,TRANSPOSE(#REF!),IA$2+2,FALSE),0)</f>
        <v>#REF!</v>
      </c>
      <c r="IB56" t="e" cm="1">
        <f t="array" ref="IB56">_xlfn.IFNA(VLOOKUP($A56,TRANSPOSE(#REF!),IB$2+2,FALSE),0)</f>
        <v>#REF!</v>
      </c>
      <c r="IC56" t="e" cm="1">
        <f t="array" ref="IC56">_xlfn.IFNA(VLOOKUP($A56,TRANSPOSE(#REF!),IC$2+2,FALSE),0)</f>
        <v>#REF!</v>
      </c>
      <c r="ID56" t="e" cm="1">
        <f t="array" ref="ID56">_xlfn.IFNA(VLOOKUP($A56,TRANSPOSE(#REF!),ID$2+2,FALSE),0)</f>
        <v>#REF!</v>
      </c>
      <c r="IE56" t="e" cm="1">
        <f t="array" ref="IE56">_xlfn.IFNA(VLOOKUP($A56,TRANSPOSE(#REF!),IE$2+2,FALSE),0)</f>
        <v>#REF!</v>
      </c>
      <c r="IF56" t="e" cm="1">
        <f t="array" ref="IF56">_xlfn.IFNA(VLOOKUP($A56,TRANSPOSE(#REF!),IF$2+2,FALSE),0)</f>
        <v>#REF!</v>
      </c>
      <c r="IG56" t="e" cm="1">
        <f t="array" ref="IG56">_xlfn.IFNA(VLOOKUP($A56,TRANSPOSE(#REF!),IG$2+2,FALSE),0)</f>
        <v>#REF!</v>
      </c>
      <c r="IH56" t="e" cm="1">
        <f t="array" ref="IH56">_xlfn.IFNA(VLOOKUP($A56,TRANSPOSE(#REF!),IH$2+2,FALSE),0)</f>
        <v>#REF!</v>
      </c>
      <c r="II56" t="e" cm="1">
        <f t="array" ref="II56">_xlfn.IFNA(VLOOKUP($A56,TRANSPOSE(#REF!),II$2+2,FALSE),0)</f>
        <v>#REF!</v>
      </c>
      <c r="IJ56" t="e" cm="1">
        <f t="array" ref="IJ56">_xlfn.IFNA(VLOOKUP($A56,TRANSPOSE(#REF!),IJ$2+2,FALSE),0)</f>
        <v>#REF!</v>
      </c>
      <c r="IK56" t="e" cm="1">
        <f t="array" ref="IK56">_xlfn.IFNA(VLOOKUP($A56,TRANSPOSE(#REF!),IK$2+2,FALSE),0)</f>
        <v>#REF!</v>
      </c>
      <c r="IL56" t="e" cm="1">
        <f t="array" ref="IL56">_xlfn.IFNA(VLOOKUP($A56,TRANSPOSE(#REF!),IL$2+2,FALSE),0)</f>
        <v>#REF!</v>
      </c>
      <c r="IM56" t="e" cm="1">
        <f t="array" ref="IM56">_xlfn.IFNA(VLOOKUP($A56,TRANSPOSE(#REF!),IM$2+2,FALSE),0)</f>
        <v>#REF!</v>
      </c>
      <c r="IN56" t="e" cm="1">
        <f t="array" ref="IN56">_xlfn.IFNA(VLOOKUP($A56,TRANSPOSE(#REF!),IN$2+2,FALSE),0)</f>
        <v>#REF!</v>
      </c>
      <c r="IO56" t="e" cm="1">
        <f t="array" ref="IO56">_xlfn.IFNA(VLOOKUP($A56,TRANSPOSE(#REF!),IO$2+2,FALSE),0)</f>
        <v>#REF!</v>
      </c>
      <c r="IP56" t="e" cm="1">
        <f t="array" ref="IP56">_xlfn.IFNA(VLOOKUP($A56,TRANSPOSE(#REF!),IP$2+2,FALSE),0)</f>
        <v>#REF!</v>
      </c>
      <c r="IQ56" t="e" cm="1">
        <f t="array" ref="IQ56">_xlfn.IFNA(VLOOKUP($A56,TRANSPOSE(#REF!),IQ$2+2,FALSE),0)</f>
        <v>#REF!</v>
      </c>
      <c r="IR56" t="e" cm="1">
        <f t="array" ref="IR56">_xlfn.IFNA(VLOOKUP($A56,TRANSPOSE(#REF!),IR$2+2,FALSE),0)</f>
        <v>#REF!</v>
      </c>
      <c r="IS56" t="e" cm="1">
        <f t="array" ref="IS56">_xlfn.IFNA(VLOOKUP($A56,TRANSPOSE(#REF!),IS$2+2,FALSE),0)</f>
        <v>#REF!</v>
      </c>
      <c r="IT56" t="e" cm="1">
        <f t="array" ref="IT56">_xlfn.IFNA(VLOOKUP($A56,TRANSPOSE(#REF!),IT$2+2,FALSE),0)</f>
        <v>#REF!</v>
      </c>
      <c r="IU56" t="e" cm="1">
        <f t="array" ref="IU56">_xlfn.IFNA(VLOOKUP($A56,TRANSPOSE(#REF!),IU$2+2,FALSE),0)</f>
        <v>#REF!</v>
      </c>
      <c r="IV56" t="e" cm="1">
        <f t="array" ref="IV56">_xlfn.IFNA(VLOOKUP($A56,TRANSPOSE(#REF!),IV$2+2,FALSE),0)</f>
        <v>#REF!</v>
      </c>
      <c r="IW56" t="e" cm="1">
        <f t="array" ref="IW56">_xlfn.IFNA(VLOOKUP($A56,TRANSPOSE(#REF!),IW$2+2,FALSE),0)</f>
        <v>#REF!</v>
      </c>
      <c r="IX56" t="e" cm="1">
        <f t="array" ref="IX56">_xlfn.IFNA(VLOOKUP($A56,TRANSPOSE(#REF!),IX$2+2,FALSE),0)</f>
        <v>#REF!</v>
      </c>
      <c r="IY56" t="e" cm="1">
        <f t="array" ref="IY56">_xlfn.IFNA(VLOOKUP($A56,TRANSPOSE(#REF!),IY$2+2,FALSE),0)</f>
        <v>#REF!</v>
      </c>
      <c r="IZ56" t="e" cm="1">
        <f t="array" ref="IZ56">_xlfn.IFNA(VLOOKUP($A56,TRANSPOSE(#REF!),IZ$2+2,FALSE),0)</f>
        <v>#REF!</v>
      </c>
      <c r="JA56" t="e" cm="1">
        <f t="array" ref="JA56">_xlfn.IFNA(VLOOKUP($A56,TRANSPOSE(#REF!),JA$2+2,FALSE),0)</f>
        <v>#REF!</v>
      </c>
      <c r="JB56" t="e" cm="1">
        <f t="array" ref="JB56">_xlfn.IFNA(VLOOKUP($A56,TRANSPOSE(#REF!),JB$2+2,FALSE),0)</f>
        <v>#REF!</v>
      </c>
      <c r="JC56" t="e" cm="1">
        <f t="array" ref="JC56">_xlfn.IFNA(VLOOKUP($A56,TRANSPOSE(#REF!),JC$2+2,FALSE),0)</f>
        <v>#REF!</v>
      </c>
      <c r="JD56" t="e" cm="1">
        <f t="array" ref="JD56">_xlfn.IFNA(VLOOKUP($A56,TRANSPOSE(#REF!),JD$2+2,FALSE),0)</f>
        <v>#REF!</v>
      </c>
      <c r="JE56" t="e" cm="1">
        <f t="array" ref="JE56">_xlfn.IFNA(VLOOKUP($A56,TRANSPOSE(#REF!),JE$2+2,FALSE),0)</f>
        <v>#REF!</v>
      </c>
      <c r="JF56" t="e" cm="1">
        <f t="array" ref="JF56">_xlfn.IFNA(VLOOKUP($A56,TRANSPOSE(#REF!),JF$2+2,FALSE),0)</f>
        <v>#REF!</v>
      </c>
      <c r="JG56" t="e" cm="1">
        <f t="array" ref="JG56">_xlfn.IFNA(VLOOKUP($A56,TRANSPOSE(#REF!),JG$2+2,FALSE),0)</f>
        <v>#REF!</v>
      </c>
      <c r="JH56" t="e" cm="1">
        <f t="array" ref="JH56">_xlfn.IFNA(VLOOKUP($A56,TRANSPOSE(#REF!),JH$2+2,FALSE),0)</f>
        <v>#REF!</v>
      </c>
      <c r="JI56" t="e" cm="1">
        <f t="array" ref="JI56">_xlfn.IFNA(VLOOKUP($A56,TRANSPOSE(#REF!),JI$2+2,FALSE),0)</f>
        <v>#REF!</v>
      </c>
      <c r="JJ56" t="e" cm="1">
        <f t="array" ref="JJ56">_xlfn.IFNA(VLOOKUP($A56,TRANSPOSE(#REF!),JJ$2+2,FALSE),0)</f>
        <v>#REF!</v>
      </c>
      <c r="JK56" t="e" cm="1">
        <f t="array" ref="JK56">_xlfn.IFNA(VLOOKUP($A56,TRANSPOSE(#REF!),JK$2+2,FALSE),0)</f>
        <v>#REF!</v>
      </c>
      <c r="JL56" t="e" cm="1">
        <f t="array" ref="JL56">_xlfn.IFNA(VLOOKUP($A56,TRANSPOSE(#REF!),JL$2+2,FALSE),0)</f>
        <v>#REF!</v>
      </c>
      <c r="JM56" t="e" cm="1">
        <f t="array" ref="JM56">_xlfn.IFNA(VLOOKUP($A56,TRANSPOSE(#REF!),JM$2+2,FALSE),0)</f>
        <v>#REF!</v>
      </c>
      <c r="JN56" t="e" cm="1">
        <f t="array" ref="JN56">_xlfn.IFNA(VLOOKUP($A56,TRANSPOSE(#REF!),JN$2+2,FALSE),0)</f>
        <v>#REF!</v>
      </c>
      <c r="JO56" t="e" cm="1">
        <f t="array" ref="JO56">_xlfn.IFNA(VLOOKUP($A56,TRANSPOSE(#REF!),JO$2+2,FALSE),0)</f>
        <v>#REF!</v>
      </c>
      <c r="JP56" t="e" cm="1">
        <f t="array" ref="JP56">_xlfn.IFNA(VLOOKUP($A56,TRANSPOSE(#REF!),JP$2+2,FALSE),0)</f>
        <v>#REF!</v>
      </c>
      <c r="JQ56" t="e" cm="1">
        <f t="array" ref="JQ56">_xlfn.IFNA(VLOOKUP($A56,TRANSPOSE(#REF!),JQ$2+2,FALSE),0)</f>
        <v>#REF!</v>
      </c>
      <c r="JR56" t="e" cm="1">
        <f t="array" ref="JR56">_xlfn.IFNA(VLOOKUP($A56,TRANSPOSE(#REF!),JR$2+2,FALSE),0)</f>
        <v>#REF!</v>
      </c>
      <c r="JS56" t="e" cm="1">
        <f t="array" ref="JS56">_xlfn.IFNA(VLOOKUP($A56,TRANSPOSE(#REF!),JS$2+2,FALSE),0)</f>
        <v>#REF!</v>
      </c>
      <c r="JT56" t="e" cm="1">
        <f t="array" ref="JT56">_xlfn.IFNA(VLOOKUP($A56,TRANSPOSE(#REF!),JT$2+2,FALSE),0)</f>
        <v>#REF!</v>
      </c>
      <c r="JU56" t="e" cm="1">
        <f t="array" ref="JU56">_xlfn.IFNA(VLOOKUP($A56,TRANSPOSE(#REF!),JU$2+2,FALSE),0)</f>
        <v>#REF!</v>
      </c>
      <c r="JV56" t="e" cm="1">
        <f t="array" ref="JV56">_xlfn.IFNA(VLOOKUP($A56,TRANSPOSE(#REF!),JV$2+2,FALSE),0)</f>
        <v>#REF!</v>
      </c>
      <c r="JW56" t="e" cm="1">
        <f t="array" ref="JW56">_xlfn.IFNA(VLOOKUP($A56,TRANSPOSE(#REF!),JW$2+2,FALSE),0)</f>
        <v>#REF!</v>
      </c>
      <c r="JX56" t="e" cm="1">
        <f t="array" ref="JX56">_xlfn.IFNA(VLOOKUP($A56,TRANSPOSE(#REF!),JX$2+2,FALSE),0)</f>
        <v>#REF!</v>
      </c>
      <c r="JY56" t="e" cm="1">
        <f t="array" ref="JY56">_xlfn.IFNA(VLOOKUP($A56,TRANSPOSE(#REF!),JY$2+2,FALSE),0)</f>
        <v>#REF!</v>
      </c>
      <c r="JZ56" t="e" cm="1">
        <f t="array" ref="JZ56">_xlfn.IFNA(VLOOKUP($A56,TRANSPOSE(#REF!),JZ$2+2,FALSE),0)</f>
        <v>#REF!</v>
      </c>
      <c r="KA56" t="e" cm="1">
        <f t="array" ref="KA56">_xlfn.IFNA(VLOOKUP($A56,TRANSPOSE(#REF!),KA$2+2,FALSE),0)</f>
        <v>#REF!</v>
      </c>
      <c r="KB56" t="e" cm="1">
        <f t="array" ref="KB56">_xlfn.IFNA(VLOOKUP($A56,TRANSPOSE(#REF!),KB$2+2,FALSE),0)</f>
        <v>#REF!</v>
      </c>
      <c r="KC56" t="e" cm="1">
        <f t="array" ref="KC56">_xlfn.IFNA(VLOOKUP($A56,TRANSPOSE(#REF!),KC$2+2,FALSE),0)</f>
        <v>#REF!</v>
      </c>
      <c r="KD56" t="e" cm="1">
        <f t="array" ref="KD56">_xlfn.IFNA(VLOOKUP($A56,TRANSPOSE(#REF!),KD$2+2,FALSE),0)</f>
        <v>#REF!</v>
      </c>
      <c r="KE56" t="e" cm="1">
        <f t="array" ref="KE56">_xlfn.IFNA(VLOOKUP($A56,TRANSPOSE(#REF!),KE$2+2,FALSE),0)</f>
        <v>#REF!</v>
      </c>
      <c r="KF56" t="e" cm="1">
        <f t="array" ref="KF56">_xlfn.IFNA(VLOOKUP($A56,TRANSPOSE(#REF!),KF$2+2,FALSE),0)</f>
        <v>#REF!</v>
      </c>
      <c r="KG56" t="e" cm="1">
        <f t="array" ref="KG56">_xlfn.IFNA(VLOOKUP($A56,TRANSPOSE(#REF!),KG$2+2,FALSE),0)</f>
        <v>#REF!</v>
      </c>
      <c r="KH56" t="e" cm="1">
        <f t="array" ref="KH56">_xlfn.IFNA(VLOOKUP($A56,TRANSPOSE(#REF!),KH$2+2,FALSE),0)</f>
        <v>#REF!</v>
      </c>
      <c r="KI56" t="e" cm="1">
        <f t="array" ref="KI56">_xlfn.IFNA(VLOOKUP($A56,TRANSPOSE(#REF!),KI$2+2,FALSE),0)</f>
        <v>#REF!</v>
      </c>
      <c r="KJ56" t="e" cm="1">
        <f t="array" ref="KJ56">_xlfn.IFNA(VLOOKUP($A56,TRANSPOSE(#REF!),KJ$2+2,FALSE),0)</f>
        <v>#REF!</v>
      </c>
      <c r="KK56" t="e" cm="1">
        <f t="array" ref="KK56">_xlfn.IFNA(VLOOKUP($A56,TRANSPOSE(#REF!),KK$2+2,FALSE),0)</f>
        <v>#REF!</v>
      </c>
      <c r="KL56" t="e" cm="1">
        <f t="array" ref="KL56">_xlfn.IFNA(VLOOKUP($A56,TRANSPOSE(#REF!),KL$2+2,FALSE),0)</f>
        <v>#REF!</v>
      </c>
      <c r="KM56" t="e" cm="1">
        <f t="array" ref="KM56">_xlfn.IFNA(VLOOKUP($A56,TRANSPOSE(#REF!),KM$2+2,FALSE),0)</f>
        <v>#REF!</v>
      </c>
      <c r="KN56" t="e" cm="1">
        <f t="array" ref="KN56">_xlfn.IFNA(VLOOKUP($A56,TRANSPOSE(#REF!),KN$2+2,FALSE),0)</f>
        <v>#REF!</v>
      </c>
      <c r="KO56" t="e" cm="1">
        <f t="array" ref="KO56">_xlfn.IFNA(VLOOKUP($A56,TRANSPOSE(#REF!),KO$2+2,FALSE),0)</f>
        <v>#REF!</v>
      </c>
      <c r="KP56" t="e" cm="1">
        <f t="array" ref="KP56">_xlfn.IFNA(VLOOKUP($A56,TRANSPOSE(#REF!),KP$2+2,FALSE),0)</f>
        <v>#REF!</v>
      </c>
      <c r="KQ56" t="e" cm="1">
        <f t="array" ref="KQ56">_xlfn.IFNA(VLOOKUP($A56,TRANSPOSE(#REF!),KQ$2+2,FALSE),0)</f>
        <v>#REF!</v>
      </c>
      <c r="KR56" t="e" cm="1">
        <f t="array" ref="KR56">_xlfn.IFNA(VLOOKUP($A56,TRANSPOSE(#REF!),KR$2+2,FALSE),0)</f>
        <v>#REF!</v>
      </c>
      <c r="KS56" t="e" cm="1">
        <f t="array" ref="KS56">_xlfn.IFNA(VLOOKUP($A56,TRANSPOSE(#REF!),KS$2+2,FALSE),0)</f>
        <v>#REF!</v>
      </c>
      <c r="KT56" t="e" cm="1">
        <f t="array" ref="KT56">_xlfn.IFNA(VLOOKUP($A56,TRANSPOSE(#REF!),KT$2+2,FALSE),0)</f>
        <v>#REF!</v>
      </c>
      <c r="KU56" t="e" cm="1">
        <f t="array" ref="KU56">_xlfn.IFNA(VLOOKUP($A56,TRANSPOSE(#REF!),KU$2+2,FALSE),0)</f>
        <v>#REF!</v>
      </c>
      <c r="KV56" t="e" cm="1">
        <f t="array" ref="KV56">_xlfn.IFNA(VLOOKUP($A56,TRANSPOSE(#REF!),KV$2+2,FALSE),0)</f>
        <v>#REF!</v>
      </c>
      <c r="KW56" t="e" cm="1">
        <f t="array" ref="KW56">_xlfn.IFNA(VLOOKUP($A56,TRANSPOSE(#REF!),KW$2+2,FALSE),0)</f>
        <v>#REF!</v>
      </c>
      <c r="KX56" t="e" cm="1">
        <f t="array" ref="KX56">_xlfn.IFNA(VLOOKUP($A56,TRANSPOSE(#REF!),KX$2+2,FALSE),0)</f>
        <v>#REF!</v>
      </c>
      <c r="KY56" t="e" cm="1">
        <f t="array" ref="KY56">_xlfn.IFNA(VLOOKUP($A56,TRANSPOSE(#REF!),KY$2+2,FALSE),0)</f>
        <v>#REF!</v>
      </c>
      <c r="KZ56" t="e" cm="1">
        <f t="array" ref="KZ56">_xlfn.IFNA(VLOOKUP($A56,TRANSPOSE(#REF!),KZ$2+2,FALSE),0)</f>
        <v>#REF!</v>
      </c>
      <c r="LA56" t="e" cm="1">
        <f t="array" ref="LA56">_xlfn.IFNA(VLOOKUP($A56,TRANSPOSE(#REF!),LA$2+2,FALSE),0)</f>
        <v>#REF!</v>
      </c>
      <c r="LB56" t="e" cm="1">
        <f t="array" ref="LB56">_xlfn.IFNA(VLOOKUP($A56,TRANSPOSE(#REF!),LB$2+2,FALSE),0)</f>
        <v>#REF!</v>
      </c>
      <c r="LC56" t="e" cm="1">
        <f t="array" ref="LC56">_xlfn.IFNA(VLOOKUP($A56,TRANSPOSE(#REF!),LC$2+2,FALSE),0)</f>
        <v>#REF!</v>
      </c>
      <c r="LD56" t="e" cm="1">
        <f t="array" ref="LD56">_xlfn.IFNA(VLOOKUP($A56,TRANSPOSE(#REF!),LD$2+2,FALSE),0)</f>
        <v>#REF!</v>
      </c>
      <c r="LE56" t="e" cm="1">
        <f t="array" ref="LE56">_xlfn.IFNA(VLOOKUP($A56,TRANSPOSE(#REF!),LE$2+2,FALSE),0)</f>
        <v>#REF!</v>
      </c>
      <c r="LF56" t="e" cm="1">
        <f t="array" ref="LF56">_xlfn.IFNA(VLOOKUP($A56,TRANSPOSE(#REF!),LF$2+2,FALSE),0)</f>
        <v>#REF!</v>
      </c>
      <c r="LG56" t="e" cm="1">
        <f t="array" ref="LG56">_xlfn.IFNA(VLOOKUP($A56,TRANSPOSE(#REF!),LG$2+2,FALSE),0)</f>
        <v>#REF!</v>
      </c>
      <c r="LH56" t="e" cm="1">
        <f t="array" ref="LH56">_xlfn.IFNA(VLOOKUP($A56,TRANSPOSE(#REF!),LH$2+2,FALSE),0)</f>
        <v>#REF!</v>
      </c>
      <c r="LI56" t="e" cm="1">
        <f t="array" ref="LI56">_xlfn.IFNA(VLOOKUP($A56,TRANSPOSE(#REF!),LI$2+2,FALSE),0)</f>
        <v>#REF!</v>
      </c>
      <c r="LJ56" t="e" cm="1">
        <f t="array" ref="LJ56">_xlfn.IFNA(VLOOKUP($A56,TRANSPOSE(#REF!),LJ$2+2,FALSE),0)</f>
        <v>#REF!</v>
      </c>
      <c r="LK56" t="e" cm="1">
        <f t="array" ref="LK56">_xlfn.IFNA(VLOOKUP($A56,TRANSPOSE(#REF!),LK$2+2,FALSE),0)</f>
        <v>#REF!</v>
      </c>
      <c r="LL56" t="e" cm="1">
        <f t="array" ref="LL56">_xlfn.IFNA(VLOOKUP($A56,TRANSPOSE(#REF!),LL$2+2,FALSE),0)</f>
        <v>#REF!</v>
      </c>
      <c r="LM56" t="e" cm="1">
        <f t="array" ref="LM56">_xlfn.IFNA(VLOOKUP($A56,TRANSPOSE(#REF!),LM$2+2,FALSE),0)</f>
        <v>#REF!</v>
      </c>
      <c r="LN56" t="e" cm="1">
        <f t="array" ref="LN56">_xlfn.IFNA(VLOOKUP($A56,TRANSPOSE(#REF!),LN$2+2,FALSE),0)</f>
        <v>#REF!</v>
      </c>
      <c r="LO56" t="e" cm="1">
        <f t="array" ref="LO56">_xlfn.IFNA(VLOOKUP($A56,TRANSPOSE(#REF!),LO$2+2,FALSE),0)</f>
        <v>#REF!</v>
      </c>
      <c r="LP56" t="e" cm="1">
        <f t="array" ref="LP56">_xlfn.IFNA(VLOOKUP($A56,TRANSPOSE(#REF!),LP$2+2,FALSE),0)</f>
        <v>#REF!</v>
      </c>
      <c r="LQ56" t="e" cm="1">
        <f t="array" ref="LQ56">_xlfn.IFNA(VLOOKUP($A56,TRANSPOSE(#REF!),LQ$2+2,FALSE),0)</f>
        <v>#REF!</v>
      </c>
      <c r="LR56" t="e" cm="1">
        <f t="array" ref="LR56">_xlfn.IFNA(VLOOKUP($A56,TRANSPOSE(#REF!),LR$2+2,FALSE),0)</f>
        <v>#REF!</v>
      </c>
      <c r="LS56" t="e" cm="1">
        <f t="array" ref="LS56">_xlfn.IFNA(VLOOKUP($A56,TRANSPOSE(#REF!),LS$2+2,FALSE),0)</f>
        <v>#REF!</v>
      </c>
      <c r="LT56" t="e" cm="1">
        <f t="array" ref="LT56">_xlfn.IFNA(VLOOKUP($A56,TRANSPOSE(#REF!),LT$2+2,FALSE),0)</f>
        <v>#REF!</v>
      </c>
      <c r="LU56" t="e" cm="1">
        <f t="array" ref="LU56">_xlfn.IFNA(VLOOKUP($A56,TRANSPOSE(#REF!),LU$2+2,FALSE),0)</f>
        <v>#REF!</v>
      </c>
      <c r="LV56" t="e" cm="1">
        <f t="array" ref="LV56">_xlfn.IFNA(VLOOKUP($A56,TRANSPOSE(#REF!),LV$2+2,FALSE),0)</f>
        <v>#REF!</v>
      </c>
      <c r="LW56" t="e" cm="1">
        <f t="array" ref="LW56">_xlfn.IFNA(VLOOKUP($A56,TRANSPOSE(#REF!),LW$2+2,FALSE),0)</f>
        <v>#REF!</v>
      </c>
      <c r="LX56" t="e" cm="1">
        <f t="array" ref="LX56">_xlfn.IFNA(VLOOKUP($A56,TRANSPOSE(#REF!),LX$2+2,FALSE),0)</f>
        <v>#REF!</v>
      </c>
      <c r="LY56" t="e" cm="1">
        <f t="array" ref="LY56">_xlfn.IFNA(VLOOKUP($A56,TRANSPOSE(#REF!),LY$2+2,FALSE),0)</f>
        <v>#REF!</v>
      </c>
      <c r="LZ56" t="e" cm="1">
        <f t="array" ref="LZ56">_xlfn.IFNA(VLOOKUP($A56,TRANSPOSE(#REF!),LZ$2+2,FALSE),0)</f>
        <v>#REF!</v>
      </c>
      <c r="MA56" t="e" cm="1">
        <f t="array" ref="MA56">_xlfn.IFNA(VLOOKUP($A56,TRANSPOSE(#REF!),MA$2+2,FALSE),0)</f>
        <v>#REF!</v>
      </c>
      <c r="MB56" t="e" cm="1">
        <f t="array" ref="MB56">_xlfn.IFNA(VLOOKUP($A56,TRANSPOSE(#REF!),MB$2+2,FALSE),0)</f>
        <v>#REF!</v>
      </c>
      <c r="MC56" t="e" cm="1">
        <f t="array" ref="MC56">_xlfn.IFNA(VLOOKUP($A56,TRANSPOSE(#REF!),MC$2+2,FALSE),0)</f>
        <v>#REF!</v>
      </c>
      <c r="MD56" t="e" cm="1">
        <f t="array" ref="MD56">_xlfn.IFNA(VLOOKUP($A56,TRANSPOSE(#REF!),MD$2+2,FALSE),0)</f>
        <v>#REF!</v>
      </c>
      <c r="ME56" t="e" cm="1">
        <f t="array" ref="ME56">_xlfn.IFNA(VLOOKUP($A56,TRANSPOSE(#REF!),ME$2+2,FALSE),0)</f>
        <v>#REF!</v>
      </c>
      <c r="MF56" t="e" cm="1">
        <f t="array" ref="MF56">_xlfn.IFNA(VLOOKUP($A56,TRANSPOSE(#REF!),MF$2+2,FALSE),0)</f>
        <v>#REF!</v>
      </c>
      <c r="MG56" t="e" cm="1">
        <f t="array" ref="MG56">_xlfn.IFNA(VLOOKUP($A56,TRANSPOSE(#REF!),MG$2+2,FALSE),0)</f>
        <v>#REF!</v>
      </c>
      <c r="MH56" t="e" cm="1">
        <f t="array" ref="MH56">_xlfn.IFNA(VLOOKUP($A56,TRANSPOSE(#REF!),MH$2+2,FALSE),0)</f>
        <v>#REF!</v>
      </c>
      <c r="MI56" t="e" cm="1">
        <f t="array" ref="MI56">_xlfn.IFNA(VLOOKUP($A56,TRANSPOSE(#REF!),MI$2+2,FALSE),0)</f>
        <v>#REF!</v>
      </c>
      <c r="MJ56" t="e" cm="1">
        <f t="array" ref="MJ56">_xlfn.IFNA(VLOOKUP($A56,TRANSPOSE(#REF!),MJ$2+2,FALSE),0)</f>
        <v>#REF!</v>
      </c>
      <c r="MK56" t="e" cm="1">
        <f t="array" ref="MK56">_xlfn.IFNA(VLOOKUP($A56,TRANSPOSE(#REF!),MK$2+2,FALSE),0)</f>
        <v>#REF!</v>
      </c>
      <c r="ML56" t="e" cm="1">
        <f t="array" ref="ML56">_xlfn.IFNA(VLOOKUP($A56,TRANSPOSE(#REF!),ML$2+2,FALSE),0)</f>
        <v>#REF!</v>
      </c>
      <c r="MM56" t="e" cm="1">
        <f t="array" ref="MM56">_xlfn.IFNA(VLOOKUP($A56,TRANSPOSE(#REF!),MM$2+2,FALSE),0)</f>
        <v>#REF!</v>
      </c>
      <c r="MN56" t="e" cm="1">
        <f t="array" ref="MN56">_xlfn.IFNA(VLOOKUP($A56,TRANSPOSE(#REF!),MN$2+2,FALSE),0)</f>
        <v>#REF!</v>
      </c>
      <c r="MO56" t="e" cm="1">
        <f t="array" ref="MO56">_xlfn.IFNA(VLOOKUP($A56,TRANSPOSE(#REF!),MO$2+2,FALSE),0)</f>
        <v>#REF!</v>
      </c>
      <c r="MP56" t="e" cm="1">
        <f t="array" ref="MP56">_xlfn.IFNA(VLOOKUP($A56,TRANSPOSE(#REF!),MP$2+2,FALSE),0)</f>
        <v>#REF!</v>
      </c>
      <c r="MQ56" t="e" cm="1">
        <f t="array" ref="MQ56">_xlfn.IFNA(VLOOKUP($A56,TRANSPOSE(#REF!),MQ$2+2,FALSE),0)</f>
        <v>#REF!</v>
      </c>
      <c r="MR56" t="e" cm="1">
        <f t="array" ref="MR56">_xlfn.IFNA(VLOOKUP($A56,TRANSPOSE(#REF!),MR$2+2,FALSE),0)</f>
        <v>#REF!</v>
      </c>
      <c r="MS56" t="e" cm="1">
        <f t="array" ref="MS56">_xlfn.IFNA(VLOOKUP($A56,TRANSPOSE(#REF!),MS$2+2,FALSE),0)</f>
        <v>#REF!</v>
      </c>
      <c r="MT56" t="e" cm="1">
        <f t="array" ref="MT56">_xlfn.IFNA(VLOOKUP($A56,TRANSPOSE(#REF!),MT$2+2,FALSE),0)</f>
        <v>#REF!</v>
      </c>
      <c r="MU56" t="e" cm="1">
        <f t="array" ref="MU56">_xlfn.IFNA(VLOOKUP($A56,TRANSPOSE(#REF!),MU$2+2,FALSE),0)</f>
        <v>#REF!</v>
      </c>
      <c r="MV56" t="e" cm="1">
        <f t="array" ref="MV56">_xlfn.IFNA(VLOOKUP($A56,TRANSPOSE(#REF!),MV$2+2,FALSE),0)</f>
        <v>#REF!</v>
      </c>
      <c r="MW56" t="e" cm="1">
        <f t="array" ref="MW56">_xlfn.IFNA(VLOOKUP($A56,TRANSPOSE(#REF!),MW$2+2,FALSE),0)</f>
        <v>#REF!</v>
      </c>
      <c r="MX56" t="e" cm="1">
        <f t="array" ref="MX56">_xlfn.IFNA(VLOOKUP($A56,TRANSPOSE(#REF!),MX$2+2,FALSE),0)</f>
        <v>#REF!</v>
      </c>
      <c r="MY56" t="e" cm="1">
        <f t="array" ref="MY56">_xlfn.IFNA(VLOOKUP($A56,TRANSPOSE(#REF!),MY$2+2,FALSE),0)</f>
        <v>#REF!</v>
      </c>
      <c r="MZ56" t="e" cm="1">
        <f t="array" ref="MZ56">_xlfn.IFNA(VLOOKUP($A56,TRANSPOSE(#REF!),MZ$2+2,FALSE),0)</f>
        <v>#REF!</v>
      </c>
      <c r="NA56" t="e" cm="1">
        <f t="array" ref="NA56">_xlfn.IFNA(VLOOKUP($A56,TRANSPOSE(#REF!),NA$2+2,FALSE),0)</f>
        <v>#REF!</v>
      </c>
      <c r="NB56" t="e" cm="1">
        <f t="array" ref="NB56">_xlfn.IFNA(VLOOKUP($A56,TRANSPOSE(#REF!),NB$2+2,FALSE),0)</f>
        <v>#REF!</v>
      </c>
      <c r="NC56" t="e" cm="1">
        <f t="array" ref="NC56">_xlfn.IFNA(VLOOKUP($A56,TRANSPOSE(#REF!),NC$2+2,FALSE),0)</f>
        <v>#REF!</v>
      </c>
      <c r="ND56" t="e" cm="1">
        <f t="array" ref="ND56">_xlfn.IFNA(VLOOKUP($A56,TRANSPOSE(#REF!),ND$2+2,FALSE),0)</f>
        <v>#REF!</v>
      </c>
      <c r="NE56" t="e" cm="1">
        <f t="array" ref="NE56">_xlfn.IFNA(VLOOKUP($A56,TRANSPOSE(#REF!),NE$2+2,FALSE),0)</f>
        <v>#REF!</v>
      </c>
      <c r="NF56" t="e" cm="1">
        <f t="array" ref="NF56">_xlfn.IFNA(VLOOKUP($A56,TRANSPOSE(#REF!),NF$2+2,FALSE),0)</f>
        <v>#REF!</v>
      </c>
      <c r="NG56" t="e" cm="1">
        <f t="array" ref="NG56">_xlfn.IFNA(VLOOKUP($A56,TRANSPOSE(#REF!),NG$2+2,FALSE),0)</f>
        <v>#REF!</v>
      </c>
      <c r="NH56" t="e" cm="1">
        <f t="array" ref="NH56">_xlfn.IFNA(VLOOKUP($A56,TRANSPOSE(#REF!),NH$2+2,FALSE),0)</f>
        <v>#REF!</v>
      </c>
      <c r="NI56" t="e" cm="1">
        <f t="array" ref="NI56">_xlfn.IFNA(VLOOKUP($A56,TRANSPOSE(#REF!),NI$2+2,FALSE),0)</f>
        <v>#REF!</v>
      </c>
      <c r="NJ56" t="e" cm="1">
        <f t="array" ref="NJ56">_xlfn.IFNA(VLOOKUP($A56,TRANSPOSE(#REF!),NJ$2+2,FALSE),0)</f>
        <v>#REF!</v>
      </c>
      <c r="NL56" t="e">
        <f t="shared" si="0"/>
        <v>#REF!</v>
      </c>
      <c r="NM56" t="e">
        <f t="shared" si="1"/>
        <v>#REF!</v>
      </c>
    </row>
    <row r="57" spans="1:377" x14ac:dyDescent="0.3">
      <c r="A57" t="str">
        <v>PDK02_03</v>
      </c>
      <c r="B57" t="str">
        <v>Elektriciteit</v>
      </c>
      <c r="C57" t="str">
        <v>Conversion</v>
      </c>
      <c r="D57" t="str">
        <v>Power DK</v>
      </c>
      <c r="E57" t="str">
        <v>Generation</v>
      </c>
      <c r="F57" t="str">
        <v>Electricity DK</v>
      </c>
      <c r="G57" t="str">
        <v>Electricity from Coal with CCS - Power DK</v>
      </c>
      <c r="H57" t="str">
        <v>[GW]</v>
      </c>
      <c r="I57">
        <f>_xlfn.IFNA(VLOOKUP(A57,'[1]PASTE Cap_Investment'!A:B,2,FALSE),0)</f>
        <v>0</v>
      </c>
      <c r="J57" t="e" cm="1">
        <f t="array" ref="J57">_xlfn.IFNA(VLOOKUP($A57,TRANSPOSE(#REF!),J$2+2,FALSE),0)</f>
        <v>#REF!</v>
      </c>
      <c r="K57" t="e" cm="1">
        <f t="array" ref="K57">_xlfn.IFNA(VLOOKUP($A57,TRANSPOSE(#REF!),K$2+2,FALSE),0)</f>
        <v>#REF!</v>
      </c>
      <c r="L57" t="e" cm="1">
        <f t="array" ref="L57">_xlfn.IFNA(VLOOKUP($A57,TRANSPOSE(#REF!),L$2+2,FALSE),0)</f>
        <v>#REF!</v>
      </c>
      <c r="M57" t="e" cm="1">
        <f t="array" ref="M57">_xlfn.IFNA(VLOOKUP($A57,TRANSPOSE(#REF!),M$2+2,FALSE),0)</f>
        <v>#REF!</v>
      </c>
      <c r="N57" t="e" cm="1">
        <f t="array" ref="N57">_xlfn.IFNA(VLOOKUP($A57,TRANSPOSE(#REF!),N$2+2,FALSE),0)</f>
        <v>#REF!</v>
      </c>
      <c r="O57" t="e" cm="1">
        <f t="array" ref="O57">_xlfn.IFNA(VLOOKUP($A57,TRANSPOSE(#REF!),O$2+2,FALSE),0)</f>
        <v>#REF!</v>
      </c>
      <c r="P57" t="e" cm="1">
        <f t="array" ref="P57">_xlfn.IFNA(VLOOKUP($A57,TRANSPOSE(#REF!),P$2+2,FALSE),0)</f>
        <v>#REF!</v>
      </c>
      <c r="Q57" t="e" cm="1">
        <f t="array" ref="Q57">_xlfn.IFNA(VLOOKUP($A57,TRANSPOSE(#REF!),Q$2+2,FALSE),0)</f>
        <v>#REF!</v>
      </c>
      <c r="R57" t="e" cm="1">
        <f t="array" ref="R57">_xlfn.IFNA(VLOOKUP($A57,TRANSPOSE(#REF!),R$2+2,FALSE),0)</f>
        <v>#REF!</v>
      </c>
      <c r="S57" t="e" cm="1">
        <f t="array" ref="S57">_xlfn.IFNA(VLOOKUP($A57,TRANSPOSE(#REF!),S$2+2,FALSE),0)</f>
        <v>#REF!</v>
      </c>
      <c r="T57" t="e" cm="1">
        <f t="array" ref="T57">_xlfn.IFNA(VLOOKUP($A57,TRANSPOSE(#REF!),T$2+2,FALSE),0)</f>
        <v>#REF!</v>
      </c>
      <c r="U57" t="e" cm="1">
        <f t="array" ref="U57">_xlfn.IFNA(VLOOKUP($A57,TRANSPOSE(#REF!),U$2+2,FALSE),0)</f>
        <v>#REF!</v>
      </c>
      <c r="V57" t="e" cm="1">
        <f t="array" ref="V57">_xlfn.IFNA(VLOOKUP($A57,TRANSPOSE(#REF!),V$2+2,FALSE),0)</f>
        <v>#REF!</v>
      </c>
      <c r="W57" t="e" cm="1">
        <f t="array" ref="W57">_xlfn.IFNA(VLOOKUP($A57,TRANSPOSE(#REF!),W$2+2,FALSE),0)</f>
        <v>#REF!</v>
      </c>
      <c r="X57" t="e" cm="1">
        <f t="array" ref="X57">_xlfn.IFNA(VLOOKUP($A57,TRANSPOSE(#REF!),X$2+2,FALSE),0)</f>
        <v>#REF!</v>
      </c>
      <c r="Y57" t="e" cm="1">
        <f t="array" ref="Y57">_xlfn.IFNA(VLOOKUP($A57,TRANSPOSE(#REF!),Y$2+2,FALSE),0)</f>
        <v>#REF!</v>
      </c>
      <c r="Z57" t="e" cm="1">
        <f t="array" ref="Z57">_xlfn.IFNA(VLOOKUP($A57,TRANSPOSE(#REF!),Z$2+2,FALSE),0)</f>
        <v>#REF!</v>
      </c>
      <c r="AA57" t="e" cm="1">
        <f t="array" ref="AA57">_xlfn.IFNA(VLOOKUP($A57,TRANSPOSE(#REF!),AA$2+2,FALSE),0)</f>
        <v>#REF!</v>
      </c>
      <c r="AB57" t="e" cm="1">
        <f t="array" ref="AB57">_xlfn.IFNA(VLOOKUP($A57,TRANSPOSE(#REF!),AB$2+2,FALSE),0)</f>
        <v>#REF!</v>
      </c>
      <c r="AC57" t="e" cm="1">
        <f t="array" ref="AC57">_xlfn.IFNA(VLOOKUP($A57,TRANSPOSE(#REF!),AC$2+2,FALSE),0)</f>
        <v>#REF!</v>
      </c>
      <c r="AD57" t="e" cm="1">
        <f t="array" ref="AD57">_xlfn.IFNA(VLOOKUP($A57,TRANSPOSE(#REF!),AD$2+2,FALSE),0)</f>
        <v>#REF!</v>
      </c>
      <c r="AE57" t="e" cm="1">
        <f t="array" ref="AE57">_xlfn.IFNA(VLOOKUP($A57,TRANSPOSE(#REF!),AE$2+2,FALSE),0)</f>
        <v>#REF!</v>
      </c>
      <c r="AF57" t="e" cm="1">
        <f t="array" ref="AF57">_xlfn.IFNA(VLOOKUP($A57,TRANSPOSE(#REF!),AF$2+2,FALSE),0)</f>
        <v>#REF!</v>
      </c>
      <c r="AG57" t="e" cm="1">
        <f t="array" ref="AG57">_xlfn.IFNA(VLOOKUP($A57,TRANSPOSE(#REF!),AG$2+2,FALSE),0)</f>
        <v>#REF!</v>
      </c>
      <c r="AH57" t="e" cm="1">
        <f t="array" ref="AH57">_xlfn.IFNA(VLOOKUP($A57,TRANSPOSE(#REF!),AH$2+2,FALSE),0)</f>
        <v>#REF!</v>
      </c>
      <c r="AI57" t="e" cm="1">
        <f t="array" ref="AI57">_xlfn.IFNA(VLOOKUP($A57,TRANSPOSE(#REF!),AI$2+2,FALSE),0)</f>
        <v>#REF!</v>
      </c>
      <c r="AJ57" t="e" cm="1">
        <f t="array" ref="AJ57">_xlfn.IFNA(VLOOKUP($A57,TRANSPOSE(#REF!),AJ$2+2,FALSE),0)</f>
        <v>#REF!</v>
      </c>
      <c r="AK57" t="e" cm="1">
        <f t="array" ref="AK57">_xlfn.IFNA(VLOOKUP($A57,TRANSPOSE(#REF!),AK$2+2,FALSE),0)</f>
        <v>#REF!</v>
      </c>
      <c r="AL57" t="e" cm="1">
        <f t="array" ref="AL57">_xlfn.IFNA(VLOOKUP($A57,TRANSPOSE(#REF!),AL$2+2,FALSE),0)</f>
        <v>#REF!</v>
      </c>
      <c r="AM57" t="e" cm="1">
        <f t="array" ref="AM57">_xlfn.IFNA(VLOOKUP($A57,TRANSPOSE(#REF!),AM$2+2,FALSE),0)</f>
        <v>#REF!</v>
      </c>
      <c r="AN57" t="e" cm="1">
        <f t="array" ref="AN57">_xlfn.IFNA(VLOOKUP($A57,TRANSPOSE(#REF!),AN$2+2,FALSE),0)</f>
        <v>#REF!</v>
      </c>
      <c r="AO57" t="e" cm="1">
        <f t="array" ref="AO57">_xlfn.IFNA(VLOOKUP($A57,TRANSPOSE(#REF!),AO$2+2,FALSE),0)</f>
        <v>#REF!</v>
      </c>
      <c r="AP57" t="e" cm="1">
        <f t="array" ref="AP57">_xlfn.IFNA(VLOOKUP($A57,TRANSPOSE(#REF!),AP$2+2,FALSE),0)</f>
        <v>#REF!</v>
      </c>
      <c r="AQ57" t="e" cm="1">
        <f t="array" ref="AQ57">_xlfn.IFNA(VLOOKUP($A57,TRANSPOSE(#REF!),AQ$2+2,FALSE),0)</f>
        <v>#REF!</v>
      </c>
      <c r="AR57" t="e" cm="1">
        <f t="array" ref="AR57">_xlfn.IFNA(VLOOKUP($A57,TRANSPOSE(#REF!),AR$2+2,FALSE),0)</f>
        <v>#REF!</v>
      </c>
      <c r="AS57" t="e" cm="1">
        <f t="array" ref="AS57">_xlfn.IFNA(VLOOKUP($A57,TRANSPOSE(#REF!),AS$2+2,FALSE),0)</f>
        <v>#REF!</v>
      </c>
      <c r="AT57" t="e" cm="1">
        <f t="array" ref="AT57">_xlfn.IFNA(VLOOKUP($A57,TRANSPOSE(#REF!),AT$2+2,FALSE),0)</f>
        <v>#REF!</v>
      </c>
      <c r="AU57" t="e" cm="1">
        <f t="array" ref="AU57">_xlfn.IFNA(VLOOKUP($A57,TRANSPOSE(#REF!),AU$2+2,FALSE),0)</f>
        <v>#REF!</v>
      </c>
      <c r="AV57" t="e" cm="1">
        <f t="array" ref="AV57">_xlfn.IFNA(VLOOKUP($A57,TRANSPOSE(#REF!),AV$2+2,FALSE),0)</f>
        <v>#REF!</v>
      </c>
      <c r="AW57" t="e" cm="1">
        <f t="array" ref="AW57">_xlfn.IFNA(VLOOKUP($A57,TRANSPOSE(#REF!),AW$2+2,FALSE),0)</f>
        <v>#REF!</v>
      </c>
      <c r="AX57" t="e" cm="1">
        <f t="array" ref="AX57">_xlfn.IFNA(VLOOKUP($A57,TRANSPOSE(#REF!),AX$2+2,FALSE),0)</f>
        <v>#REF!</v>
      </c>
      <c r="AY57" t="e" cm="1">
        <f t="array" ref="AY57">_xlfn.IFNA(VLOOKUP($A57,TRANSPOSE(#REF!),AY$2+2,FALSE),0)</f>
        <v>#REF!</v>
      </c>
      <c r="AZ57" t="e" cm="1">
        <f t="array" ref="AZ57">_xlfn.IFNA(VLOOKUP($A57,TRANSPOSE(#REF!),AZ$2+2,FALSE),0)</f>
        <v>#REF!</v>
      </c>
      <c r="BA57" t="e" cm="1">
        <f t="array" ref="BA57">_xlfn.IFNA(VLOOKUP($A57,TRANSPOSE(#REF!),BA$2+2,FALSE),0)</f>
        <v>#REF!</v>
      </c>
      <c r="BB57" t="e" cm="1">
        <f t="array" ref="BB57">_xlfn.IFNA(VLOOKUP($A57,TRANSPOSE(#REF!),BB$2+2,FALSE),0)</f>
        <v>#REF!</v>
      </c>
      <c r="BC57" t="e" cm="1">
        <f t="array" ref="BC57">_xlfn.IFNA(VLOOKUP($A57,TRANSPOSE(#REF!),BC$2+2,FALSE),0)</f>
        <v>#REF!</v>
      </c>
      <c r="BD57" t="e" cm="1">
        <f t="array" ref="BD57">_xlfn.IFNA(VLOOKUP($A57,TRANSPOSE(#REF!),BD$2+2,FALSE),0)</f>
        <v>#REF!</v>
      </c>
      <c r="BE57" t="e" cm="1">
        <f t="array" ref="BE57">_xlfn.IFNA(VLOOKUP($A57,TRANSPOSE(#REF!),BE$2+2,FALSE),0)</f>
        <v>#REF!</v>
      </c>
      <c r="BF57" t="e" cm="1">
        <f t="array" ref="BF57">_xlfn.IFNA(VLOOKUP($A57,TRANSPOSE(#REF!),BF$2+2,FALSE),0)</f>
        <v>#REF!</v>
      </c>
      <c r="BG57" t="e" cm="1">
        <f t="array" ref="BG57">_xlfn.IFNA(VLOOKUP($A57,TRANSPOSE(#REF!),BG$2+2,FALSE),0)</f>
        <v>#REF!</v>
      </c>
      <c r="BH57" t="e" cm="1">
        <f t="array" ref="BH57">_xlfn.IFNA(VLOOKUP($A57,TRANSPOSE(#REF!),BH$2+2,FALSE),0)</f>
        <v>#REF!</v>
      </c>
      <c r="BI57" t="e" cm="1">
        <f t="array" ref="BI57">_xlfn.IFNA(VLOOKUP($A57,TRANSPOSE(#REF!),BI$2+2,FALSE),0)</f>
        <v>#REF!</v>
      </c>
      <c r="BJ57" t="e" cm="1">
        <f t="array" ref="BJ57">_xlfn.IFNA(VLOOKUP($A57,TRANSPOSE(#REF!),BJ$2+2,FALSE),0)</f>
        <v>#REF!</v>
      </c>
      <c r="BK57" t="e" cm="1">
        <f t="array" ref="BK57">_xlfn.IFNA(VLOOKUP($A57,TRANSPOSE(#REF!),BK$2+2,FALSE),0)</f>
        <v>#REF!</v>
      </c>
      <c r="BL57" t="e" cm="1">
        <f t="array" ref="BL57">_xlfn.IFNA(VLOOKUP($A57,TRANSPOSE(#REF!),BL$2+2,FALSE),0)</f>
        <v>#REF!</v>
      </c>
      <c r="BM57" t="e" cm="1">
        <f t="array" ref="BM57">_xlfn.IFNA(VLOOKUP($A57,TRANSPOSE(#REF!),BM$2+2,FALSE),0)</f>
        <v>#REF!</v>
      </c>
      <c r="BN57" t="e" cm="1">
        <f t="array" ref="BN57">_xlfn.IFNA(VLOOKUP($A57,TRANSPOSE(#REF!),BN$2+2,FALSE),0)</f>
        <v>#REF!</v>
      </c>
      <c r="BO57" t="e" cm="1">
        <f t="array" ref="BO57">_xlfn.IFNA(VLOOKUP($A57,TRANSPOSE(#REF!),BO$2+2,FALSE),0)</f>
        <v>#REF!</v>
      </c>
      <c r="BP57" t="e" cm="1">
        <f t="array" ref="BP57">_xlfn.IFNA(VLOOKUP($A57,TRANSPOSE(#REF!),BP$2+2,FALSE),0)</f>
        <v>#REF!</v>
      </c>
      <c r="BQ57" t="e" cm="1">
        <f t="array" ref="BQ57">_xlfn.IFNA(VLOOKUP($A57,TRANSPOSE(#REF!),BQ$2+2,FALSE),0)</f>
        <v>#REF!</v>
      </c>
      <c r="BR57" t="e" cm="1">
        <f t="array" ref="BR57">_xlfn.IFNA(VLOOKUP($A57,TRANSPOSE(#REF!),BR$2+2,FALSE),0)</f>
        <v>#REF!</v>
      </c>
      <c r="BS57" t="e" cm="1">
        <f t="array" ref="BS57">_xlfn.IFNA(VLOOKUP($A57,TRANSPOSE(#REF!),BS$2+2,FALSE),0)</f>
        <v>#REF!</v>
      </c>
      <c r="BT57" t="e" cm="1">
        <f t="array" ref="BT57">_xlfn.IFNA(VLOOKUP($A57,TRANSPOSE(#REF!),BT$2+2,FALSE),0)</f>
        <v>#REF!</v>
      </c>
      <c r="BU57" t="e" cm="1">
        <f t="array" ref="BU57">_xlfn.IFNA(VLOOKUP($A57,TRANSPOSE(#REF!),BU$2+2,FALSE),0)</f>
        <v>#REF!</v>
      </c>
      <c r="BV57" t="e" cm="1">
        <f t="array" ref="BV57">_xlfn.IFNA(VLOOKUP($A57,TRANSPOSE(#REF!),BV$2+2,FALSE),0)</f>
        <v>#REF!</v>
      </c>
      <c r="BW57" t="e" cm="1">
        <f t="array" ref="BW57">_xlfn.IFNA(VLOOKUP($A57,TRANSPOSE(#REF!),BW$2+2,FALSE),0)</f>
        <v>#REF!</v>
      </c>
      <c r="BX57" t="e" cm="1">
        <f t="array" ref="BX57">_xlfn.IFNA(VLOOKUP($A57,TRANSPOSE(#REF!),BX$2+2,FALSE),0)</f>
        <v>#REF!</v>
      </c>
      <c r="BY57" t="e" cm="1">
        <f t="array" ref="BY57">_xlfn.IFNA(VLOOKUP($A57,TRANSPOSE(#REF!),BY$2+2,FALSE),0)</f>
        <v>#REF!</v>
      </c>
      <c r="BZ57" t="e" cm="1">
        <f t="array" ref="BZ57">_xlfn.IFNA(VLOOKUP($A57,TRANSPOSE(#REF!),BZ$2+2,FALSE),0)</f>
        <v>#REF!</v>
      </c>
      <c r="CA57" t="e" cm="1">
        <f t="array" ref="CA57">_xlfn.IFNA(VLOOKUP($A57,TRANSPOSE(#REF!),CA$2+2,FALSE),0)</f>
        <v>#REF!</v>
      </c>
      <c r="CB57" t="e" cm="1">
        <f t="array" ref="CB57">_xlfn.IFNA(VLOOKUP($A57,TRANSPOSE(#REF!),CB$2+2,FALSE),0)</f>
        <v>#REF!</v>
      </c>
      <c r="CC57" t="e" cm="1">
        <f t="array" ref="CC57">_xlfn.IFNA(VLOOKUP($A57,TRANSPOSE(#REF!),CC$2+2,FALSE),0)</f>
        <v>#REF!</v>
      </c>
      <c r="CD57" t="e" cm="1">
        <f t="array" ref="CD57">_xlfn.IFNA(VLOOKUP($A57,TRANSPOSE(#REF!),CD$2+2,FALSE),0)</f>
        <v>#REF!</v>
      </c>
      <c r="CE57" t="e" cm="1">
        <f t="array" ref="CE57">_xlfn.IFNA(VLOOKUP($A57,TRANSPOSE(#REF!),CE$2+2,FALSE),0)</f>
        <v>#REF!</v>
      </c>
      <c r="CF57" t="e" cm="1">
        <f t="array" ref="CF57">_xlfn.IFNA(VLOOKUP($A57,TRANSPOSE(#REF!),CF$2+2,FALSE),0)</f>
        <v>#REF!</v>
      </c>
      <c r="CG57" t="e" cm="1">
        <f t="array" ref="CG57">_xlfn.IFNA(VLOOKUP($A57,TRANSPOSE(#REF!),CG$2+2,FALSE),0)</f>
        <v>#REF!</v>
      </c>
      <c r="CH57" t="e" cm="1">
        <f t="array" ref="CH57">_xlfn.IFNA(VLOOKUP($A57,TRANSPOSE(#REF!),CH$2+2,FALSE),0)</f>
        <v>#REF!</v>
      </c>
      <c r="CI57" t="e" cm="1">
        <f t="array" ref="CI57">_xlfn.IFNA(VLOOKUP($A57,TRANSPOSE(#REF!),CI$2+2,FALSE),0)</f>
        <v>#REF!</v>
      </c>
      <c r="CJ57" t="e" cm="1">
        <f t="array" ref="CJ57">_xlfn.IFNA(VLOOKUP($A57,TRANSPOSE(#REF!),CJ$2+2,FALSE),0)</f>
        <v>#REF!</v>
      </c>
      <c r="CK57" t="e" cm="1">
        <f t="array" ref="CK57">_xlfn.IFNA(VLOOKUP($A57,TRANSPOSE(#REF!),CK$2+2,FALSE),0)</f>
        <v>#REF!</v>
      </c>
      <c r="CL57" t="e" cm="1">
        <f t="array" ref="CL57">_xlfn.IFNA(VLOOKUP($A57,TRANSPOSE(#REF!),CL$2+2,FALSE),0)</f>
        <v>#REF!</v>
      </c>
      <c r="CM57" t="e" cm="1">
        <f t="array" ref="CM57">_xlfn.IFNA(VLOOKUP($A57,TRANSPOSE(#REF!),CM$2+2,FALSE),0)</f>
        <v>#REF!</v>
      </c>
      <c r="CN57" t="e" cm="1">
        <f t="array" ref="CN57">_xlfn.IFNA(VLOOKUP($A57,TRANSPOSE(#REF!),CN$2+2,FALSE),0)</f>
        <v>#REF!</v>
      </c>
      <c r="CO57" t="e" cm="1">
        <f t="array" ref="CO57">_xlfn.IFNA(VLOOKUP($A57,TRANSPOSE(#REF!),CO$2+2,FALSE),0)</f>
        <v>#REF!</v>
      </c>
      <c r="CP57" t="e" cm="1">
        <f t="array" ref="CP57">_xlfn.IFNA(VLOOKUP($A57,TRANSPOSE(#REF!),CP$2+2,FALSE),0)</f>
        <v>#REF!</v>
      </c>
      <c r="CQ57" t="e" cm="1">
        <f t="array" ref="CQ57">_xlfn.IFNA(VLOOKUP($A57,TRANSPOSE(#REF!),CQ$2+2,FALSE),0)</f>
        <v>#REF!</v>
      </c>
      <c r="CR57" t="e" cm="1">
        <f t="array" ref="CR57">_xlfn.IFNA(VLOOKUP($A57,TRANSPOSE(#REF!),CR$2+2,FALSE),0)</f>
        <v>#REF!</v>
      </c>
      <c r="CS57" t="e" cm="1">
        <f t="array" ref="CS57">_xlfn.IFNA(VLOOKUP($A57,TRANSPOSE(#REF!),CS$2+2,FALSE),0)</f>
        <v>#REF!</v>
      </c>
      <c r="CT57" t="e" cm="1">
        <f t="array" ref="CT57">_xlfn.IFNA(VLOOKUP($A57,TRANSPOSE(#REF!),CT$2+2,FALSE),0)</f>
        <v>#REF!</v>
      </c>
      <c r="CU57" t="e" cm="1">
        <f t="array" ref="CU57">_xlfn.IFNA(VLOOKUP($A57,TRANSPOSE(#REF!),CU$2+2,FALSE),0)</f>
        <v>#REF!</v>
      </c>
      <c r="CV57" t="e" cm="1">
        <f t="array" ref="CV57">_xlfn.IFNA(VLOOKUP($A57,TRANSPOSE(#REF!),CV$2+2,FALSE),0)</f>
        <v>#REF!</v>
      </c>
      <c r="CW57" t="e" cm="1">
        <f t="array" ref="CW57">_xlfn.IFNA(VLOOKUP($A57,TRANSPOSE(#REF!),CW$2+2,FALSE),0)</f>
        <v>#REF!</v>
      </c>
      <c r="CX57" t="e" cm="1">
        <f t="array" ref="CX57">_xlfn.IFNA(VLOOKUP($A57,TRANSPOSE(#REF!),CX$2+2,FALSE),0)</f>
        <v>#REF!</v>
      </c>
      <c r="CY57" t="e" cm="1">
        <f t="array" ref="CY57">_xlfn.IFNA(VLOOKUP($A57,TRANSPOSE(#REF!),CY$2+2,FALSE),0)</f>
        <v>#REF!</v>
      </c>
      <c r="CZ57" t="e" cm="1">
        <f t="array" ref="CZ57">_xlfn.IFNA(VLOOKUP($A57,TRANSPOSE(#REF!),CZ$2+2,FALSE),0)</f>
        <v>#REF!</v>
      </c>
      <c r="DA57" t="e" cm="1">
        <f t="array" ref="DA57">_xlfn.IFNA(VLOOKUP($A57,TRANSPOSE(#REF!),DA$2+2,FALSE),0)</f>
        <v>#REF!</v>
      </c>
      <c r="DB57" t="e" cm="1">
        <f t="array" ref="DB57">_xlfn.IFNA(VLOOKUP($A57,TRANSPOSE(#REF!),DB$2+2,FALSE),0)</f>
        <v>#REF!</v>
      </c>
      <c r="DC57" t="e" cm="1">
        <f t="array" ref="DC57">_xlfn.IFNA(VLOOKUP($A57,TRANSPOSE(#REF!),DC$2+2,FALSE),0)</f>
        <v>#REF!</v>
      </c>
      <c r="DD57" t="e" cm="1">
        <f t="array" ref="DD57">_xlfn.IFNA(VLOOKUP($A57,TRANSPOSE(#REF!),DD$2+2,FALSE),0)</f>
        <v>#REF!</v>
      </c>
      <c r="DE57" t="e" cm="1">
        <f t="array" ref="DE57">_xlfn.IFNA(VLOOKUP($A57,TRANSPOSE(#REF!),DE$2+2,FALSE),0)</f>
        <v>#REF!</v>
      </c>
      <c r="DF57" t="e" cm="1">
        <f t="array" ref="DF57">_xlfn.IFNA(VLOOKUP($A57,TRANSPOSE(#REF!),DF$2+2,FALSE),0)</f>
        <v>#REF!</v>
      </c>
      <c r="DG57" t="e" cm="1">
        <f t="array" ref="DG57">_xlfn.IFNA(VLOOKUP($A57,TRANSPOSE(#REF!),DG$2+2,FALSE),0)</f>
        <v>#REF!</v>
      </c>
      <c r="DH57" t="e" cm="1">
        <f t="array" ref="DH57">_xlfn.IFNA(VLOOKUP($A57,TRANSPOSE(#REF!),DH$2+2,FALSE),0)</f>
        <v>#REF!</v>
      </c>
      <c r="DI57" t="e" cm="1">
        <f t="array" ref="DI57">_xlfn.IFNA(VLOOKUP($A57,TRANSPOSE(#REF!),DI$2+2,FALSE),0)</f>
        <v>#REF!</v>
      </c>
      <c r="DJ57" t="e" cm="1">
        <f t="array" ref="DJ57">_xlfn.IFNA(VLOOKUP($A57,TRANSPOSE(#REF!),DJ$2+2,FALSE),0)</f>
        <v>#REF!</v>
      </c>
      <c r="DK57" t="e" cm="1">
        <f t="array" ref="DK57">_xlfn.IFNA(VLOOKUP($A57,TRANSPOSE(#REF!),DK$2+2,FALSE),0)</f>
        <v>#REF!</v>
      </c>
      <c r="DL57" t="e" cm="1">
        <f t="array" ref="DL57">_xlfn.IFNA(VLOOKUP($A57,TRANSPOSE(#REF!),DL$2+2,FALSE),0)</f>
        <v>#REF!</v>
      </c>
      <c r="DM57" t="e" cm="1">
        <f t="array" ref="DM57">_xlfn.IFNA(VLOOKUP($A57,TRANSPOSE(#REF!),DM$2+2,FALSE),0)</f>
        <v>#REF!</v>
      </c>
      <c r="DN57" t="e" cm="1">
        <f t="array" ref="DN57">_xlfn.IFNA(VLOOKUP($A57,TRANSPOSE(#REF!),DN$2+2,FALSE),0)</f>
        <v>#REF!</v>
      </c>
      <c r="DO57" t="e" cm="1">
        <f t="array" ref="DO57">_xlfn.IFNA(VLOOKUP($A57,TRANSPOSE(#REF!),DO$2+2,FALSE),0)</f>
        <v>#REF!</v>
      </c>
      <c r="DP57" t="e" cm="1">
        <f t="array" ref="DP57">_xlfn.IFNA(VLOOKUP($A57,TRANSPOSE(#REF!),DP$2+2,FALSE),0)</f>
        <v>#REF!</v>
      </c>
      <c r="DQ57" t="e" cm="1">
        <f t="array" ref="DQ57">_xlfn.IFNA(VLOOKUP($A57,TRANSPOSE(#REF!),DQ$2+2,FALSE),0)</f>
        <v>#REF!</v>
      </c>
      <c r="DR57" t="e" cm="1">
        <f t="array" ref="DR57">_xlfn.IFNA(VLOOKUP($A57,TRANSPOSE(#REF!),DR$2+2,FALSE),0)</f>
        <v>#REF!</v>
      </c>
      <c r="DS57" t="e" cm="1">
        <f t="array" ref="DS57">_xlfn.IFNA(VLOOKUP($A57,TRANSPOSE(#REF!),DS$2+2,FALSE),0)</f>
        <v>#REF!</v>
      </c>
      <c r="DT57" t="e" cm="1">
        <f t="array" ref="DT57">_xlfn.IFNA(VLOOKUP($A57,TRANSPOSE(#REF!),DT$2+2,FALSE),0)</f>
        <v>#REF!</v>
      </c>
      <c r="DU57" t="e" cm="1">
        <f t="array" ref="DU57">_xlfn.IFNA(VLOOKUP($A57,TRANSPOSE(#REF!),DU$2+2,FALSE),0)</f>
        <v>#REF!</v>
      </c>
      <c r="DV57" t="e" cm="1">
        <f t="array" ref="DV57">_xlfn.IFNA(VLOOKUP($A57,TRANSPOSE(#REF!),DV$2+2,FALSE),0)</f>
        <v>#REF!</v>
      </c>
      <c r="DW57" t="e" cm="1">
        <f t="array" ref="DW57">_xlfn.IFNA(VLOOKUP($A57,TRANSPOSE(#REF!),DW$2+2,FALSE),0)</f>
        <v>#REF!</v>
      </c>
      <c r="DX57" t="e" cm="1">
        <f t="array" ref="DX57">_xlfn.IFNA(VLOOKUP($A57,TRANSPOSE(#REF!),DX$2+2,FALSE),0)</f>
        <v>#REF!</v>
      </c>
      <c r="DY57" t="e" cm="1">
        <f t="array" ref="DY57">_xlfn.IFNA(VLOOKUP($A57,TRANSPOSE(#REF!),DY$2+2,FALSE),0)</f>
        <v>#REF!</v>
      </c>
      <c r="DZ57" t="e" cm="1">
        <f t="array" ref="DZ57">_xlfn.IFNA(VLOOKUP($A57,TRANSPOSE(#REF!),DZ$2+2,FALSE),0)</f>
        <v>#REF!</v>
      </c>
      <c r="EA57" t="e" cm="1">
        <f t="array" ref="EA57">_xlfn.IFNA(VLOOKUP($A57,TRANSPOSE(#REF!),EA$2+2,FALSE),0)</f>
        <v>#REF!</v>
      </c>
      <c r="EB57" t="e" cm="1">
        <f t="array" ref="EB57">_xlfn.IFNA(VLOOKUP($A57,TRANSPOSE(#REF!),EB$2+2,FALSE),0)</f>
        <v>#REF!</v>
      </c>
      <c r="EC57" t="e" cm="1">
        <f t="array" ref="EC57">_xlfn.IFNA(VLOOKUP($A57,TRANSPOSE(#REF!),EC$2+2,FALSE),0)</f>
        <v>#REF!</v>
      </c>
      <c r="ED57" t="e" cm="1">
        <f t="array" ref="ED57">_xlfn.IFNA(VLOOKUP($A57,TRANSPOSE(#REF!),ED$2+2,FALSE),0)</f>
        <v>#REF!</v>
      </c>
      <c r="EE57" t="e" cm="1">
        <f t="array" ref="EE57">_xlfn.IFNA(VLOOKUP($A57,TRANSPOSE(#REF!),EE$2+2,FALSE),0)</f>
        <v>#REF!</v>
      </c>
      <c r="EF57" t="e" cm="1">
        <f t="array" ref="EF57">_xlfn.IFNA(VLOOKUP($A57,TRANSPOSE(#REF!),EF$2+2,FALSE),0)</f>
        <v>#REF!</v>
      </c>
      <c r="EG57" t="e" cm="1">
        <f t="array" ref="EG57">_xlfn.IFNA(VLOOKUP($A57,TRANSPOSE(#REF!),EG$2+2,FALSE),0)</f>
        <v>#REF!</v>
      </c>
      <c r="EH57" t="e" cm="1">
        <f t="array" ref="EH57">_xlfn.IFNA(VLOOKUP($A57,TRANSPOSE(#REF!),EH$2+2,FALSE),0)</f>
        <v>#REF!</v>
      </c>
      <c r="EI57" t="e" cm="1">
        <f t="array" ref="EI57">_xlfn.IFNA(VLOOKUP($A57,TRANSPOSE(#REF!),EI$2+2,FALSE),0)</f>
        <v>#REF!</v>
      </c>
      <c r="EJ57" t="e" cm="1">
        <f t="array" ref="EJ57">_xlfn.IFNA(VLOOKUP($A57,TRANSPOSE(#REF!),EJ$2+2,FALSE),0)</f>
        <v>#REF!</v>
      </c>
      <c r="EK57" t="e" cm="1">
        <f t="array" ref="EK57">_xlfn.IFNA(VLOOKUP($A57,TRANSPOSE(#REF!),EK$2+2,FALSE),0)</f>
        <v>#REF!</v>
      </c>
      <c r="EL57" t="e" cm="1">
        <f t="array" ref="EL57">_xlfn.IFNA(VLOOKUP($A57,TRANSPOSE(#REF!),EL$2+2,FALSE),0)</f>
        <v>#REF!</v>
      </c>
      <c r="EM57" t="e" cm="1">
        <f t="array" ref="EM57">_xlfn.IFNA(VLOOKUP($A57,TRANSPOSE(#REF!),EM$2+2,FALSE),0)</f>
        <v>#REF!</v>
      </c>
      <c r="EN57" t="e" cm="1">
        <f t="array" ref="EN57">_xlfn.IFNA(VLOOKUP($A57,TRANSPOSE(#REF!),EN$2+2,FALSE),0)</f>
        <v>#REF!</v>
      </c>
      <c r="EO57" t="e" cm="1">
        <f t="array" ref="EO57">_xlfn.IFNA(VLOOKUP($A57,TRANSPOSE(#REF!),EO$2+2,FALSE),0)</f>
        <v>#REF!</v>
      </c>
      <c r="EP57" t="e" cm="1">
        <f t="array" ref="EP57">_xlfn.IFNA(VLOOKUP($A57,TRANSPOSE(#REF!),EP$2+2,FALSE),0)</f>
        <v>#REF!</v>
      </c>
      <c r="EQ57" t="e" cm="1">
        <f t="array" ref="EQ57">_xlfn.IFNA(VLOOKUP($A57,TRANSPOSE(#REF!),EQ$2+2,FALSE),0)</f>
        <v>#REF!</v>
      </c>
      <c r="ER57" t="e" cm="1">
        <f t="array" ref="ER57">_xlfn.IFNA(VLOOKUP($A57,TRANSPOSE(#REF!),ER$2+2,FALSE),0)</f>
        <v>#REF!</v>
      </c>
      <c r="ES57" t="e" cm="1">
        <f t="array" ref="ES57">_xlfn.IFNA(VLOOKUP($A57,TRANSPOSE(#REF!),ES$2+2,FALSE),0)</f>
        <v>#REF!</v>
      </c>
      <c r="ET57" t="e" cm="1">
        <f t="array" ref="ET57">_xlfn.IFNA(VLOOKUP($A57,TRANSPOSE(#REF!),ET$2+2,FALSE),0)</f>
        <v>#REF!</v>
      </c>
      <c r="EU57" t="e" cm="1">
        <f t="array" ref="EU57">_xlfn.IFNA(VLOOKUP($A57,TRANSPOSE(#REF!),EU$2+2,FALSE),0)</f>
        <v>#REF!</v>
      </c>
      <c r="EV57" t="e" cm="1">
        <f t="array" ref="EV57">_xlfn.IFNA(VLOOKUP($A57,TRANSPOSE(#REF!),EV$2+2,FALSE),0)</f>
        <v>#REF!</v>
      </c>
      <c r="EW57" t="e" cm="1">
        <f t="array" ref="EW57">_xlfn.IFNA(VLOOKUP($A57,TRANSPOSE(#REF!),EW$2+2,FALSE),0)</f>
        <v>#REF!</v>
      </c>
      <c r="EX57" t="e" cm="1">
        <f t="array" ref="EX57">_xlfn.IFNA(VLOOKUP($A57,TRANSPOSE(#REF!),EX$2+2,FALSE),0)</f>
        <v>#REF!</v>
      </c>
      <c r="EY57" t="e" cm="1">
        <f t="array" ref="EY57">_xlfn.IFNA(VLOOKUP($A57,TRANSPOSE(#REF!),EY$2+2,FALSE),0)</f>
        <v>#REF!</v>
      </c>
      <c r="EZ57" t="e" cm="1">
        <f t="array" ref="EZ57">_xlfn.IFNA(VLOOKUP($A57,TRANSPOSE(#REF!),EZ$2+2,FALSE),0)</f>
        <v>#REF!</v>
      </c>
      <c r="FA57" t="e" cm="1">
        <f t="array" ref="FA57">_xlfn.IFNA(VLOOKUP($A57,TRANSPOSE(#REF!),FA$2+2,FALSE),0)</f>
        <v>#REF!</v>
      </c>
      <c r="FB57" t="e" cm="1">
        <f t="array" ref="FB57">_xlfn.IFNA(VLOOKUP($A57,TRANSPOSE(#REF!),FB$2+2,FALSE),0)</f>
        <v>#REF!</v>
      </c>
      <c r="FC57" t="e" cm="1">
        <f t="array" ref="FC57">_xlfn.IFNA(VLOOKUP($A57,TRANSPOSE(#REF!),FC$2+2,FALSE),0)</f>
        <v>#REF!</v>
      </c>
      <c r="FD57" t="e" cm="1">
        <f t="array" ref="FD57">_xlfn.IFNA(VLOOKUP($A57,TRANSPOSE(#REF!),FD$2+2,FALSE),0)</f>
        <v>#REF!</v>
      </c>
      <c r="FE57" t="e" cm="1">
        <f t="array" ref="FE57">_xlfn.IFNA(VLOOKUP($A57,TRANSPOSE(#REF!),FE$2+2,FALSE),0)</f>
        <v>#REF!</v>
      </c>
      <c r="FF57" t="e" cm="1">
        <f t="array" ref="FF57">_xlfn.IFNA(VLOOKUP($A57,TRANSPOSE(#REF!),FF$2+2,FALSE),0)</f>
        <v>#REF!</v>
      </c>
      <c r="FG57" t="e" cm="1">
        <f t="array" ref="FG57">_xlfn.IFNA(VLOOKUP($A57,TRANSPOSE(#REF!),FG$2+2,FALSE),0)</f>
        <v>#REF!</v>
      </c>
      <c r="FH57" t="e" cm="1">
        <f t="array" ref="FH57">_xlfn.IFNA(VLOOKUP($A57,TRANSPOSE(#REF!),FH$2+2,FALSE),0)</f>
        <v>#REF!</v>
      </c>
      <c r="FI57" t="e" cm="1">
        <f t="array" ref="FI57">_xlfn.IFNA(VLOOKUP($A57,TRANSPOSE(#REF!),FI$2+2,FALSE),0)</f>
        <v>#REF!</v>
      </c>
      <c r="FJ57" t="e" cm="1">
        <f t="array" ref="FJ57">_xlfn.IFNA(VLOOKUP($A57,TRANSPOSE(#REF!),FJ$2+2,FALSE),0)</f>
        <v>#REF!</v>
      </c>
      <c r="FK57" t="e" cm="1">
        <f t="array" ref="FK57">_xlfn.IFNA(VLOOKUP($A57,TRANSPOSE(#REF!),FK$2+2,FALSE),0)</f>
        <v>#REF!</v>
      </c>
      <c r="FL57" t="e" cm="1">
        <f t="array" ref="FL57">_xlfn.IFNA(VLOOKUP($A57,TRANSPOSE(#REF!),FL$2+2,FALSE),0)</f>
        <v>#REF!</v>
      </c>
      <c r="FM57" t="e" cm="1">
        <f t="array" ref="FM57">_xlfn.IFNA(VLOOKUP($A57,TRANSPOSE(#REF!),FM$2+2,FALSE),0)</f>
        <v>#REF!</v>
      </c>
      <c r="FN57" t="e" cm="1">
        <f t="array" ref="FN57">_xlfn.IFNA(VLOOKUP($A57,TRANSPOSE(#REF!),FN$2+2,FALSE),0)</f>
        <v>#REF!</v>
      </c>
      <c r="FO57" t="e" cm="1">
        <f t="array" ref="FO57">_xlfn.IFNA(VLOOKUP($A57,TRANSPOSE(#REF!),FO$2+2,FALSE),0)</f>
        <v>#REF!</v>
      </c>
      <c r="FP57" t="e" cm="1">
        <f t="array" ref="FP57">_xlfn.IFNA(VLOOKUP($A57,TRANSPOSE(#REF!),FP$2+2,FALSE),0)</f>
        <v>#REF!</v>
      </c>
      <c r="FQ57" t="e" cm="1">
        <f t="array" ref="FQ57">_xlfn.IFNA(VLOOKUP($A57,TRANSPOSE(#REF!),FQ$2+2,FALSE),0)</f>
        <v>#REF!</v>
      </c>
      <c r="FR57" t="e" cm="1">
        <f t="array" ref="FR57">_xlfn.IFNA(VLOOKUP($A57,TRANSPOSE(#REF!),FR$2+2,FALSE),0)</f>
        <v>#REF!</v>
      </c>
      <c r="FS57" t="e" cm="1">
        <f t="array" ref="FS57">_xlfn.IFNA(VLOOKUP($A57,TRANSPOSE(#REF!),FS$2+2,FALSE),0)</f>
        <v>#REF!</v>
      </c>
      <c r="FT57" t="e" cm="1">
        <f t="array" ref="FT57">_xlfn.IFNA(VLOOKUP($A57,TRANSPOSE(#REF!),FT$2+2,FALSE),0)</f>
        <v>#REF!</v>
      </c>
      <c r="FU57" t="e" cm="1">
        <f t="array" ref="FU57">_xlfn.IFNA(VLOOKUP($A57,TRANSPOSE(#REF!),FU$2+2,FALSE),0)</f>
        <v>#REF!</v>
      </c>
      <c r="FV57" t="e" cm="1">
        <f t="array" ref="FV57">_xlfn.IFNA(VLOOKUP($A57,TRANSPOSE(#REF!),FV$2+2,FALSE),0)</f>
        <v>#REF!</v>
      </c>
      <c r="FW57" t="e" cm="1">
        <f t="array" ref="FW57">_xlfn.IFNA(VLOOKUP($A57,TRANSPOSE(#REF!),FW$2+2,FALSE),0)</f>
        <v>#REF!</v>
      </c>
      <c r="FX57" t="e" cm="1">
        <f t="array" ref="FX57">_xlfn.IFNA(VLOOKUP($A57,TRANSPOSE(#REF!),FX$2+2,FALSE),0)</f>
        <v>#REF!</v>
      </c>
      <c r="FY57" t="e" cm="1">
        <f t="array" ref="FY57">_xlfn.IFNA(VLOOKUP($A57,TRANSPOSE(#REF!),FY$2+2,FALSE),0)</f>
        <v>#REF!</v>
      </c>
      <c r="FZ57" t="e" cm="1">
        <f t="array" ref="FZ57">_xlfn.IFNA(VLOOKUP($A57,TRANSPOSE(#REF!),FZ$2+2,FALSE),0)</f>
        <v>#REF!</v>
      </c>
      <c r="GA57" t="e" cm="1">
        <f t="array" ref="GA57">_xlfn.IFNA(VLOOKUP($A57,TRANSPOSE(#REF!),GA$2+2,FALSE),0)</f>
        <v>#REF!</v>
      </c>
      <c r="GB57" t="e" cm="1">
        <f t="array" ref="GB57">_xlfn.IFNA(VLOOKUP($A57,TRANSPOSE(#REF!),GB$2+2,FALSE),0)</f>
        <v>#REF!</v>
      </c>
      <c r="GC57" t="e" cm="1">
        <f t="array" ref="GC57">_xlfn.IFNA(VLOOKUP($A57,TRANSPOSE(#REF!),GC$2+2,FALSE),0)</f>
        <v>#REF!</v>
      </c>
      <c r="GD57" t="e" cm="1">
        <f t="array" ref="GD57">_xlfn.IFNA(VLOOKUP($A57,TRANSPOSE(#REF!),GD$2+2,FALSE),0)</f>
        <v>#REF!</v>
      </c>
      <c r="GE57" t="e" cm="1">
        <f t="array" ref="GE57">_xlfn.IFNA(VLOOKUP($A57,TRANSPOSE(#REF!),GE$2+2,FALSE),0)</f>
        <v>#REF!</v>
      </c>
      <c r="GF57" t="e" cm="1">
        <f t="array" ref="GF57">_xlfn.IFNA(VLOOKUP($A57,TRANSPOSE(#REF!),GF$2+2,FALSE),0)</f>
        <v>#REF!</v>
      </c>
      <c r="GG57" t="e" cm="1">
        <f t="array" ref="GG57">_xlfn.IFNA(VLOOKUP($A57,TRANSPOSE(#REF!),GG$2+2,FALSE),0)</f>
        <v>#REF!</v>
      </c>
      <c r="GH57" t="e" cm="1">
        <f t="array" ref="GH57">_xlfn.IFNA(VLOOKUP($A57,TRANSPOSE(#REF!),GH$2+2,FALSE),0)</f>
        <v>#REF!</v>
      </c>
      <c r="GI57" t="e" cm="1">
        <f t="array" ref="GI57">_xlfn.IFNA(VLOOKUP($A57,TRANSPOSE(#REF!),GI$2+2,FALSE),0)</f>
        <v>#REF!</v>
      </c>
      <c r="GJ57" t="e" cm="1">
        <f t="array" ref="GJ57">_xlfn.IFNA(VLOOKUP($A57,TRANSPOSE(#REF!),GJ$2+2,FALSE),0)</f>
        <v>#REF!</v>
      </c>
      <c r="GK57" t="e" cm="1">
        <f t="array" ref="GK57">_xlfn.IFNA(VLOOKUP($A57,TRANSPOSE(#REF!),GK$2+2,FALSE),0)</f>
        <v>#REF!</v>
      </c>
      <c r="GL57" t="e" cm="1">
        <f t="array" ref="GL57">_xlfn.IFNA(VLOOKUP($A57,TRANSPOSE(#REF!),GL$2+2,FALSE),0)</f>
        <v>#REF!</v>
      </c>
      <c r="GM57" t="e" cm="1">
        <f t="array" ref="GM57">_xlfn.IFNA(VLOOKUP($A57,TRANSPOSE(#REF!),GM$2+2,FALSE),0)</f>
        <v>#REF!</v>
      </c>
      <c r="GN57" t="e" cm="1">
        <f t="array" ref="GN57">_xlfn.IFNA(VLOOKUP($A57,TRANSPOSE(#REF!),GN$2+2,FALSE),0)</f>
        <v>#REF!</v>
      </c>
      <c r="GO57" t="e" cm="1">
        <f t="array" ref="GO57">_xlfn.IFNA(VLOOKUP($A57,TRANSPOSE(#REF!),GO$2+2,FALSE),0)</f>
        <v>#REF!</v>
      </c>
      <c r="GP57" t="e" cm="1">
        <f t="array" ref="GP57">_xlfn.IFNA(VLOOKUP($A57,TRANSPOSE(#REF!),GP$2+2,FALSE),0)</f>
        <v>#REF!</v>
      </c>
      <c r="GQ57" t="e" cm="1">
        <f t="array" ref="GQ57">_xlfn.IFNA(VLOOKUP($A57,TRANSPOSE(#REF!),GQ$2+2,FALSE),0)</f>
        <v>#REF!</v>
      </c>
      <c r="GR57" t="e" cm="1">
        <f t="array" ref="GR57">_xlfn.IFNA(VLOOKUP($A57,TRANSPOSE(#REF!),GR$2+2,FALSE),0)</f>
        <v>#REF!</v>
      </c>
      <c r="GS57" t="e" cm="1">
        <f t="array" ref="GS57">_xlfn.IFNA(VLOOKUP($A57,TRANSPOSE(#REF!),GS$2+2,FALSE),0)</f>
        <v>#REF!</v>
      </c>
      <c r="GT57" t="e" cm="1">
        <f t="array" ref="GT57">_xlfn.IFNA(VLOOKUP($A57,TRANSPOSE(#REF!),GT$2+2,FALSE),0)</f>
        <v>#REF!</v>
      </c>
      <c r="GU57" t="e" cm="1">
        <f t="array" ref="GU57">_xlfn.IFNA(VLOOKUP($A57,TRANSPOSE(#REF!),GU$2+2,FALSE),0)</f>
        <v>#REF!</v>
      </c>
      <c r="GV57" t="e" cm="1">
        <f t="array" ref="GV57">_xlfn.IFNA(VLOOKUP($A57,TRANSPOSE(#REF!),GV$2+2,FALSE),0)</f>
        <v>#REF!</v>
      </c>
      <c r="GW57" t="e" cm="1">
        <f t="array" ref="GW57">_xlfn.IFNA(VLOOKUP($A57,TRANSPOSE(#REF!),GW$2+2,FALSE),0)</f>
        <v>#REF!</v>
      </c>
      <c r="GX57" t="e" cm="1">
        <f t="array" ref="GX57">_xlfn.IFNA(VLOOKUP($A57,TRANSPOSE(#REF!),GX$2+2,FALSE),0)</f>
        <v>#REF!</v>
      </c>
      <c r="GY57" t="e" cm="1">
        <f t="array" ref="GY57">_xlfn.IFNA(VLOOKUP($A57,TRANSPOSE(#REF!),GY$2+2,FALSE),0)</f>
        <v>#REF!</v>
      </c>
      <c r="GZ57" t="e" cm="1">
        <f t="array" ref="GZ57">_xlfn.IFNA(VLOOKUP($A57,TRANSPOSE(#REF!),GZ$2+2,FALSE),0)</f>
        <v>#REF!</v>
      </c>
      <c r="HA57" t="e" cm="1">
        <f t="array" ref="HA57">_xlfn.IFNA(VLOOKUP($A57,TRANSPOSE(#REF!),HA$2+2,FALSE),0)</f>
        <v>#REF!</v>
      </c>
      <c r="HB57" t="e" cm="1">
        <f t="array" ref="HB57">_xlfn.IFNA(VLOOKUP($A57,TRANSPOSE(#REF!),HB$2+2,FALSE),0)</f>
        <v>#REF!</v>
      </c>
      <c r="HC57" t="e" cm="1">
        <f t="array" ref="HC57">_xlfn.IFNA(VLOOKUP($A57,TRANSPOSE(#REF!),HC$2+2,FALSE),0)</f>
        <v>#REF!</v>
      </c>
      <c r="HD57" t="e" cm="1">
        <f t="array" ref="HD57">_xlfn.IFNA(VLOOKUP($A57,TRANSPOSE(#REF!),HD$2+2,FALSE),0)</f>
        <v>#REF!</v>
      </c>
      <c r="HE57" t="e" cm="1">
        <f t="array" ref="HE57">_xlfn.IFNA(VLOOKUP($A57,TRANSPOSE(#REF!),HE$2+2,FALSE),0)</f>
        <v>#REF!</v>
      </c>
      <c r="HF57" t="e" cm="1">
        <f t="array" ref="HF57">_xlfn.IFNA(VLOOKUP($A57,TRANSPOSE(#REF!),HF$2+2,FALSE),0)</f>
        <v>#REF!</v>
      </c>
      <c r="HG57" t="e" cm="1">
        <f t="array" ref="HG57">_xlfn.IFNA(VLOOKUP($A57,TRANSPOSE(#REF!),HG$2+2,FALSE),0)</f>
        <v>#REF!</v>
      </c>
      <c r="HH57" t="e" cm="1">
        <f t="array" ref="HH57">_xlfn.IFNA(VLOOKUP($A57,TRANSPOSE(#REF!),HH$2+2,FALSE),0)</f>
        <v>#REF!</v>
      </c>
      <c r="HI57" t="e" cm="1">
        <f t="array" ref="HI57">_xlfn.IFNA(VLOOKUP($A57,TRANSPOSE(#REF!),HI$2+2,FALSE),0)</f>
        <v>#REF!</v>
      </c>
      <c r="HJ57" t="e" cm="1">
        <f t="array" ref="HJ57">_xlfn.IFNA(VLOOKUP($A57,TRANSPOSE(#REF!),HJ$2+2,FALSE),0)</f>
        <v>#REF!</v>
      </c>
      <c r="HK57" t="e" cm="1">
        <f t="array" ref="HK57">_xlfn.IFNA(VLOOKUP($A57,TRANSPOSE(#REF!),HK$2+2,FALSE),0)</f>
        <v>#REF!</v>
      </c>
      <c r="HL57" t="e" cm="1">
        <f t="array" ref="HL57">_xlfn.IFNA(VLOOKUP($A57,TRANSPOSE(#REF!),HL$2+2,FALSE),0)</f>
        <v>#REF!</v>
      </c>
      <c r="HM57" t="e" cm="1">
        <f t="array" ref="HM57">_xlfn.IFNA(VLOOKUP($A57,TRANSPOSE(#REF!),HM$2+2,FALSE),0)</f>
        <v>#REF!</v>
      </c>
      <c r="HN57" t="e" cm="1">
        <f t="array" ref="HN57">_xlfn.IFNA(VLOOKUP($A57,TRANSPOSE(#REF!),HN$2+2,FALSE),0)</f>
        <v>#REF!</v>
      </c>
      <c r="HO57" t="e" cm="1">
        <f t="array" ref="HO57">_xlfn.IFNA(VLOOKUP($A57,TRANSPOSE(#REF!),HO$2+2,FALSE),0)</f>
        <v>#REF!</v>
      </c>
      <c r="HP57" t="e" cm="1">
        <f t="array" ref="HP57">_xlfn.IFNA(VLOOKUP($A57,TRANSPOSE(#REF!),HP$2+2,FALSE),0)</f>
        <v>#REF!</v>
      </c>
      <c r="HQ57" t="e" cm="1">
        <f t="array" ref="HQ57">_xlfn.IFNA(VLOOKUP($A57,TRANSPOSE(#REF!),HQ$2+2,FALSE),0)</f>
        <v>#REF!</v>
      </c>
      <c r="HR57" t="e" cm="1">
        <f t="array" ref="HR57">_xlfn.IFNA(VLOOKUP($A57,TRANSPOSE(#REF!),HR$2+2,FALSE),0)</f>
        <v>#REF!</v>
      </c>
      <c r="HS57" t="e" cm="1">
        <f t="array" ref="HS57">_xlfn.IFNA(VLOOKUP($A57,TRANSPOSE(#REF!),HS$2+2,FALSE),0)</f>
        <v>#REF!</v>
      </c>
      <c r="HT57" t="e" cm="1">
        <f t="array" ref="HT57">_xlfn.IFNA(VLOOKUP($A57,TRANSPOSE(#REF!),HT$2+2,FALSE),0)</f>
        <v>#REF!</v>
      </c>
      <c r="HU57" t="e" cm="1">
        <f t="array" ref="HU57">_xlfn.IFNA(VLOOKUP($A57,TRANSPOSE(#REF!),HU$2+2,FALSE),0)</f>
        <v>#REF!</v>
      </c>
      <c r="HV57" t="e" cm="1">
        <f t="array" ref="HV57">_xlfn.IFNA(VLOOKUP($A57,TRANSPOSE(#REF!),HV$2+2,FALSE),0)</f>
        <v>#REF!</v>
      </c>
      <c r="HW57" t="e" cm="1">
        <f t="array" ref="HW57">_xlfn.IFNA(VLOOKUP($A57,TRANSPOSE(#REF!),HW$2+2,FALSE),0)</f>
        <v>#REF!</v>
      </c>
      <c r="HX57" t="e" cm="1">
        <f t="array" ref="HX57">_xlfn.IFNA(VLOOKUP($A57,TRANSPOSE(#REF!),HX$2+2,FALSE),0)</f>
        <v>#REF!</v>
      </c>
      <c r="HY57" t="e" cm="1">
        <f t="array" ref="HY57">_xlfn.IFNA(VLOOKUP($A57,TRANSPOSE(#REF!),HY$2+2,FALSE),0)</f>
        <v>#REF!</v>
      </c>
      <c r="HZ57" t="e" cm="1">
        <f t="array" ref="HZ57">_xlfn.IFNA(VLOOKUP($A57,TRANSPOSE(#REF!),HZ$2+2,FALSE),0)</f>
        <v>#REF!</v>
      </c>
      <c r="IA57" t="e" cm="1">
        <f t="array" ref="IA57">_xlfn.IFNA(VLOOKUP($A57,TRANSPOSE(#REF!),IA$2+2,FALSE),0)</f>
        <v>#REF!</v>
      </c>
      <c r="IB57" t="e" cm="1">
        <f t="array" ref="IB57">_xlfn.IFNA(VLOOKUP($A57,TRANSPOSE(#REF!),IB$2+2,FALSE),0)</f>
        <v>#REF!</v>
      </c>
      <c r="IC57" t="e" cm="1">
        <f t="array" ref="IC57">_xlfn.IFNA(VLOOKUP($A57,TRANSPOSE(#REF!),IC$2+2,FALSE),0)</f>
        <v>#REF!</v>
      </c>
      <c r="ID57" t="e" cm="1">
        <f t="array" ref="ID57">_xlfn.IFNA(VLOOKUP($A57,TRANSPOSE(#REF!),ID$2+2,FALSE),0)</f>
        <v>#REF!</v>
      </c>
      <c r="IE57" t="e" cm="1">
        <f t="array" ref="IE57">_xlfn.IFNA(VLOOKUP($A57,TRANSPOSE(#REF!),IE$2+2,FALSE),0)</f>
        <v>#REF!</v>
      </c>
      <c r="IF57" t="e" cm="1">
        <f t="array" ref="IF57">_xlfn.IFNA(VLOOKUP($A57,TRANSPOSE(#REF!),IF$2+2,FALSE),0)</f>
        <v>#REF!</v>
      </c>
      <c r="IG57" t="e" cm="1">
        <f t="array" ref="IG57">_xlfn.IFNA(VLOOKUP($A57,TRANSPOSE(#REF!),IG$2+2,FALSE),0)</f>
        <v>#REF!</v>
      </c>
      <c r="IH57" t="e" cm="1">
        <f t="array" ref="IH57">_xlfn.IFNA(VLOOKUP($A57,TRANSPOSE(#REF!),IH$2+2,FALSE),0)</f>
        <v>#REF!</v>
      </c>
      <c r="II57" t="e" cm="1">
        <f t="array" ref="II57">_xlfn.IFNA(VLOOKUP($A57,TRANSPOSE(#REF!),II$2+2,FALSE),0)</f>
        <v>#REF!</v>
      </c>
      <c r="IJ57" t="e" cm="1">
        <f t="array" ref="IJ57">_xlfn.IFNA(VLOOKUP($A57,TRANSPOSE(#REF!),IJ$2+2,FALSE),0)</f>
        <v>#REF!</v>
      </c>
      <c r="IK57" t="e" cm="1">
        <f t="array" ref="IK57">_xlfn.IFNA(VLOOKUP($A57,TRANSPOSE(#REF!),IK$2+2,FALSE),0)</f>
        <v>#REF!</v>
      </c>
      <c r="IL57" t="e" cm="1">
        <f t="array" ref="IL57">_xlfn.IFNA(VLOOKUP($A57,TRANSPOSE(#REF!),IL$2+2,FALSE),0)</f>
        <v>#REF!</v>
      </c>
      <c r="IM57" t="e" cm="1">
        <f t="array" ref="IM57">_xlfn.IFNA(VLOOKUP($A57,TRANSPOSE(#REF!),IM$2+2,FALSE),0)</f>
        <v>#REF!</v>
      </c>
      <c r="IN57" t="e" cm="1">
        <f t="array" ref="IN57">_xlfn.IFNA(VLOOKUP($A57,TRANSPOSE(#REF!),IN$2+2,FALSE),0)</f>
        <v>#REF!</v>
      </c>
      <c r="IO57" t="e" cm="1">
        <f t="array" ref="IO57">_xlfn.IFNA(VLOOKUP($A57,TRANSPOSE(#REF!),IO$2+2,FALSE),0)</f>
        <v>#REF!</v>
      </c>
      <c r="IP57" t="e" cm="1">
        <f t="array" ref="IP57">_xlfn.IFNA(VLOOKUP($A57,TRANSPOSE(#REF!),IP$2+2,FALSE),0)</f>
        <v>#REF!</v>
      </c>
      <c r="IQ57" t="e" cm="1">
        <f t="array" ref="IQ57">_xlfn.IFNA(VLOOKUP($A57,TRANSPOSE(#REF!),IQ$2+2,FALSE),0)</f>
        <v>#REF!</v>
      </c>
      <c r="IR57" t="e" cm="1">
        <f t="array" ref="IR57">_xlfn.IFNA(VLOOKUP($A57,TRANSPOSE(#REF!),IR$2+2,FALSE),0)</f>
        <v>#REF!</v>
      </c>
      <c r="IS57" t="e" cm="1">
        <f t="array" ref="IS57">_xlfn.IFNA(VLOOKUP($A57,TRANSPOSE(#REF!),IS$2+2,FALSE),0)</f>
        <v>#REF!</v>
      </c>
      <c r="IT57" t="e" cm="1">
        <f t="array" ref="IT57">_xlfn.IFNA(VLOOKUP($A57,TRANSPOSE(#REF!),IT$2+2,FALSE),0)</f>
        <v>#REF!</v>
      </c>
      <c r="IU57" t="e" cm="1">
        <f t="array" ref="IU57">_xlfn.IFNA(VLOOKUP($A57,TRANSPOSE(#REF!),IU$2+2,FALSE),0)</f>
        <v>#REF!</v>
      </c>
      <c r="IV57" t="e" cm="1">
        <f t="array" ref="IV57">_xlfn.IFNA(VLOOKUP($A57,TRANSPOSE(#REF!),IV$2+2,FALSE),0)</f>
        <v>#REF!</v>
      </c>
      <c r="IW57" t="e" cm="1">
        <f t="array" ref="IW57">_xlfn.IFNA(VLOOKUP($A57,TRANSPOSE(#REF!),IW$2+2,FALSE),0)</f>
        <v>#REF!</v>
      </c>
      <c r="IX57" t="e" cm="1">
        <f t="array" ref="IX57">_xlfn.IFNA(VLOOKUP($A57,TRANSPOSE(#REF!),IX$2+2,FALSE),0)</f>
        <v>#REF!</v>
      </c>
      <c r="IY57" t="e" cm="1">
        <f t="array" ref="IY57">_xlfn.IFNA(VLOOKUP($A57,TRANSPOSE(#REF!),IY$2+2,FALSE),0)</f>
        <v>#REF!</v>
      </c>
      <c r="IZ57" t="e" cm="1">
        <f t="array" ref="IZ57">_xlfn.IFNA(VLOOKUP($A57,TRANSPOSE(#REF!),IZ$2+2,FALSE),0)</f>
        <v>#REF!</v>
      </c>
      <c r="JA57" t="e" cm="1">
        <f t="array" ref="JA57">_xlfn.IFNA(VLOOKUP($A57,TRANSPOSE(#REF!),JA$2+2,FALSE),0)</f>
        <v>#REF!</v>
      </c>
      <c r="JB57" t="e" cm="1">
        <f t="array" ref="JB57">_xlfn.IFNA(VLOOKUP($A57,TRANSPOSE(#REF!),JB$2+2,FALSE),0)</f>
        <v>#REF!</v>
      </c>
      <c r="JC57" t="e" cm="1">
        <f t="array" ref="JC57">_xlfn.IFNA(VLOOKUP($A57,TRANSPOSE(#REF!),JC$2+2,FALSE),0)</f>
        <v>#REF!</v>
      </c>
      <c r="JD57" t="e" cm="1">
        <f t="array" ref="JD57">_xlfn.IFNA(VLOOKUP($A57,TRANSPOSE(#REF!),JD$2+2,FALSE),0)</f>
        <v>#REF!</v>
      </c>
      <c r="JE57" t="e" cm="1">
        <f t="array" ref="JE57">_xlfn.IFNA(VLOOKUP($A57,TRANSPOSE(#REF!),JE$2+2,FALSE),0)</f>
        <v>#REF!</v>
      </c>
      <c r="JF57" t="e" cm="1">
        <f t="array" ref="JF57">_xlfn.IFNA(VLOOKUP($A57,TRANSPOSE(#REF!),JF$2+2,FALSE),0)</f>
        <v>#REF!</v>
      </c>
      <c r="JG57" t="e" cm="1">
        <f t="array" ref="JG57">_xlfn.IFNA(VLOOKUP($A57,TRANSPOSE(#REF!),JG$2+2,FALSE),0)</f>
        <v>#REF!</v>
      </c>
      <c r="JH57" t="e" cm="1">
        <f t="array" ref="JH57">_xlfn.IFNA(VLOOKUP($A57,TRANSPOSE(#REF!),JH$2+2,FALSE),0)</f>
        <v>#REF!</v>
      </c>
      <c r="JI57" t="e" cm="1">
        <f t="array" ref="JI57">_xlfn.IFNA(VLOOKUP($A57,TRANSPOSE(#REF!),JI$2+2,FALSE),0)</f>
        <v>#REF!</v>
      </c>
      <c r="JJ57" t="e" cm="1">
        <f t="array" ref="JJ57">_xlfn.IFNA(VLOOKUP($A57,TRANSPOSE(#REF!),JJ$2+2,FALSE),0)</f>
        <v>#REF!</v>
      </c>
      <c r="JK57" t="e" cm="1">
        <f t="array" ref="JK57">_xlfn.IFNA(VLOOKUP($A57,TRANSPOSE(#REF!),JK$2+2,FALSE),0)</f>
        <v>#REF!</v>
      </c>
      <c r="JL57" t="e" cm="1">
        <f t="array" ref="JL57">_xlfn.IFNA(VLOOKUP($A57,TRANSPOSE(#REF!),JL$2+2,FALSE),0)</f>
        <v>#REF!</v>
      </c>
      <c r="JM57" t="e" cm="1">
        <f t="array" ref="JM57">_xlfn.IFNA(VLOOKUP($A57,TRANSPOSE(#REF!),JM$2+2,FALSE),0)</f>
        <v>#REF!</v>
      </c>
      <c r="JN57" t="e" cm="1">
        <f t="array" ref="JN57">_xlfn.IFNA(VLOOKUP($A57,TRANSPOSE(#REF!),JN$2+2,FALSE),0)</f>
        <v>#REF!</v>
      </c>
      <c r="JO57" t="e" cm="1">
        <f t="array" ref="JO57">_xlfn.IFNA(VLOOKUP($A57,TRANSPOSE(#REF!),JO$2+2,FALSE),0)</f>
        <v>#REF!</v>
      </c>
      <c r="JP57" t="e" cm="1">
        <f t="array" ref="JP57">_xlfn.IFNA(VLOOKUP($A57,TRANSPOSE(#REF!),JP$2+2,FALSE),0)</f>
        <v>#REF!</v>
      </c>
      <c r="JQ57" t="e" cm="1">
        <f t="array" ref="JQ57">_xlfn.IFNA(VLOOKUP($A57,TRANSPOSE(#REF!),JQ$2+2,FALSE),0)</f>
        <v>#REF!</v>
      </c>
      <c r="JR57" t="e" cm="1">
        <f t="array" ref="JR57">_xlfn.IFNA(VLOOKUP($A57,TRANSPOSE(#REF!),JR$2+2,FALSE),0)</f>
        <v>#REF!</v>
      </c>
      <c r="JS57" t="e" cm="1">
        <f t="array" ref="JS57">_xlfn.IFNA(VLOOKUP($A57,TRANSPOSE(#REF!),JS$2+2,FALSE),0)</f>
        <v>#REF!</v>
      </c>
      <c r="JT57" t="e" cm="1">
        <f t="array" ref="JT57">_xlfn.IFNA(VLOOKUP($A57,TRANSPOSE(#REF!),JT$2+2,FALSE),0)</f>
        <v>#REF!</v>
      </c>
      <c r="JU57" t="e" cm="1">
        <f t="array" ref="JU57">_xlfn.IFNA(VLOOKUP($A57,TRANSPOSE(#REF!),JU$2+2,FALSE),0)</f>
        <v>#REF!</v>
      </c>
      <c r="JV57" t="e" cm="1">
        <f t="array" ref="JV57">_xlfn.IFNA(VLOOKUP($A57,TRANSPOSE(#REF!),JV$2+2,FALSE),0)</f>
        <v>#REF!</v>
      </c>
      <c r="JW57" t="e" cm="1">
        <f t="array" ref="JW57">_xlfn.IFNA(VLOOKUP($A57,TRANSPOSE(#REF!),JW$2+2,FALSE),0)</f>
        <v>#REF!</v>
      </c>
      <c r="JX57" t="e" cm="1">
        <f t="array" ref="JX57">_xlfn.IFNA(VLOOKUP($A57,TRANSPOSE(#REF!),JX$2+2,FALSE),0)</f>
        <v>#REF!</v>
      </c>
      <c r="JY57" t="e" cm="1">
        <f t="array" ref="JY57">_xlfn.IFNA(VLOOKUP($A57,TRANSPOSE(#REF!),JY$2+2,FALSE),0)</f>
        <v>#REF!</v>
      </c>
      <c r="JZ57" t="e" cm="1">
        <f t="array" ref="JZ57">_xlfn.IFNA(VLOOKUP($A57,TRANSPOSE(#REF!),JZ$2+2,FALSE),0)</f>
        <v>#REF!</v>
      </c>
      <c r="KA57" t="e" cm="1">
        <f t="array" ref="KA57">_xlfn.IFNA(VLOOKUP($A57,TRANSPOSE(#REF!),KA$2+2,FALSE),0)</f>
        <v>#REF!</v>
      </c>
      <c r="KB57" t="e" cm="1">
        <f t="array" ref="KB57">_xlfn.IFNA(VLOOKUP($A57,TRANSPOSE(#REF!),KB$2+2,FALSE),0)</f>
        <v>#REF!</v>
      </c>
      <c r="KC57" t="e" cm="1">
        <f t="array" ref="KC57">_xlfn.IFNA(VLOOKUP($A57,TRANSPOSE(#REF!),KC$2+2,FALSE),0)</f>
        <v>#REF!</v>
      </c>
      <c r="KD57" t="e" cm="1">
        <f t="array" ref="KD57">_xlfn.IFNA(VLOOKUP($A57,TRANSPOSE(#REF!),KD$2+2,FALSE),0)</f>
        <v>#REF!</v>
      </c>
      <c r="KE57" t="e" cm="1">
        <f t="array" ref="KE57">_xlfn.IFNA(VLOOKUP($A57,TRANSPOSE(#REF!),KE$2+2,FALSE),0)</f>
        <v>#REF!</v>
      </c>
      <c r="KF57" t="e" cm="1">
        <f t="array" ref="KF57">_xlfn.IFNA(VLOOKUP($A57,TRANSPOSE(#REF!),KF$2+2,FALSE),0)</f>
        <v>#REF!</v>
      </c>
      <c r="KG57" t="e" cm="1">
        <f t="array" ref="KG57">_xlfn.IFNA(VLOOKUP($A57,TRANSPOSE(#REF!),KG$2+2,FALSE),0)</f>
        <v>#REF!</v>
      </c>
      <c r="KH57" t="e" cm="1">
        <f t="array" ref="KH57">_xlfn.IFNA(VLOOKUP($A57,TRANSPOSE(#REF!),KH$2+2,FALSE),0)</f>
        <v>#REF!</v>
      </c>
      <c r="KI57" t="e" cm="1">
        <f t="array" ref="KI57">_xlfn.IFNA(VLOOKUP($A57,TRANSPOSE(#REF!),KI$2+2,FALSE),0)</f>
        <v>#REF!</v>
      </c>
      <c r="KJ57" t="e" cm="1">
        <f t="array" ref="KJ57">_xlfn.IFNA(VLOOKUP($A57,TRANSPOSE(#REF!),KJ$2+2,FALSE),0)</f>
        <v>#REF!</v>
      </c>
      <c r="KK57" t="e" cm="1">
        <f t="array" ref="KK57">_xlfn.IFNA(VLOOKUP($A57,TRANSPOSE(#REF!),KK$2+2,FALSE),0)</f>
        <v>#REF!</v>
      </c>
      <c r="KL57" t="e" cm="1">
        <f t="array" ref="KL57">_xlfn.IFNA(VLOOKUP($A57,TRANSPOSE(#REF!),KL$2+2,FALSE),0)</f>
        <v>#REF!</v>
      </c>
      <c r="KM57" t="e" cm="1">
        <f t="array" ref="KM57">_xlfn.IFNA(VLOOKUP($A57,TRANSPOSE(#REF!),KM$2+2,FALSE),0)</f>
        <v>#REF!</v>
      </c>
      <c r="KN57" t="e" cm="1">
        <f t="array" ref="KN57">_xlfn.IFNA(VLOOKUP($A57,TRANSPOSE(#REF!),KN$2+2,FALSE),0)</f>
        <v>#REF!</v>
      </c>
      <c r="KO57" t="e" cm="1">
        <f t="array" ref="KO57">_xlfn.IFNA(VLOOKUP($A57,TRANSPOSE(#REF!),KO$2+2,FALSE),0)</f>
        <v>#REF!</v>
      </c>
      <c r="KP57" t="e" cm="1">
        <f t="array" ref="KP57">_xlfn.IFNA(VLOOKUP($A57,TRANSPOSE(#REF!),KP$2+2,FALSE),0)</f>
        <v>#REF!</v>
      </c>
      <c r="KQ57" t="e" cm="1">
        <f t="array" ref="KQ57">_xlfn.IFNA(VLOOKUP($A57,TRANSPOSE(#REF!),KQ$2+2,FALSE),0)</f>
        <v>#REF!</v>
      </c>
      <c r="KR57" t="e" cm="1">
        <f t="array" ref="KR57">_xlfn.IFNA(VLOOKUP($A57,TRANSPOSE(#REF!),KR$2+2,FALSE),0)</f>
        <v>#REF!</v>
      </c>
      <c r="KS57" t="e" cm="1">
        <f t="array" ref="KS57">_xlfn.IFNA(VLOOKUP($A57,TRANSPOSE(#REF!),KS$2+2,FALSE),0)</f>
        <v>#REF!</v>
      </c>
      <c r="KT57" t="e" cm="1">
        <f t="array" ref="KT57">_xlfn.IFNA(VLOOKUP($A57,TRANSPOSE(#REF!),KT$2+2,FALSE),0)</f>
        <v>#REF!</v>
      </c>
      <c r="KU57" t="e" cm="1">
        <f t="array" ref="KU57">_xlfn.IFNA(VLOOKUP($A57,TRANSPOSE(#REF!),KU$2+2,FALSE),0)</f>
        <v>#REF!</v>
      </c>
      <c r="KV57" t="e" cm="1">
        <f t="array" ref="KV57">_xlfn.IFNA(VLOOKUP($A57,TRANSPOSE(#REF!),KV$2+2,FALSE),0)</f>
        <v>#REF!</v>
      </c>
      <c r="KW57" t="e" cm="1">
        <f t="array" ref="KW57">_xlfn.IFNA(VLOOKUP($A57,TRANSPOSE(#REF!),KW$2+2,FALSE),0)</f>
        <v>#REF!</v>
      </c>
      <c r="KX57" t="e" cm="1">
        <f t="array" ref="KX57">_xlfn.IFNA(VLOOKUP($A57,TRANSPOSE(#REF!),KX$2+2,FALSE),0)</f>
        <v>#REF!</v>
      </c>
      <c r="KY57" t="e" cm="1">
        <f t="array" ref="KY57">_xlfn.IFNA(VLOOKUP($A57,TRANSPOSE(#REF!),KY$2+2,FALSE),0)</f>
        <v>#REF!</v>
      </c>
      <c r="KZ57" t="e" cm="1">
        <f t="array" ref="KZ57">_xlfn.IFNA(VLOOKUP($A57,TRANSPOSE(#REF!),KZ$2+2,FALSE),0)</f>
        <v>#REF!</v>
      </c>
      <c r="LA57" t="e" cm="1">
        <f t="array" ref="LA57">_xlfn.IFNA(VLOOKUP($A57,TRANSPOSE(#REF!),LA$2+2,FALSE),0)</f>
        <v>#REF!</v>
      </c>
      <c r="LB57" t="e" cm="1">
        <f t="array" ref="LB57">_xlfn.IFNA(VLOOKUP($A57,TRANSPOSE(#REF!),LB$2+2,FALSE),0)</f>
        <v>#REF!</v>
      </c>
      <c r="LC57" t="e" cm="1">
        <f t="array" ref="LC57">_xlfn.IFNA(VLOOKUP($A57,TRANSPOSE(#REF!),LC$2+2,FALSE),0)</f>
        <v>#REF!</v>
      </c>
      <c r="LD57" t="e" cm="1">
        <f t="array" ref="LD57">_xlfn.IFNA(VLOOKUP($A57,TRANSPOSE(#REF!),LD$2+2,FALSE),0)</f>
        <v>#REF!</v>
      </c>
      <c r="LE57" t="e" cm="1">
        <f t="array" ref="LE57">_xlfn.IFNA(VLOOKUP($A57,TRANSPOSE(#REF!),LE$2+2,FALSE),0)</f>
        <v>#REF!</v>
      </c>
      <c r="LF57" t="e" cm="1">
        <f t="array" ref="LF57">_xlfn.IFNA(VLOOKUP($A57,TRANSPOSE(#REF!),LF$2+2,FALSE),0)</f>
        <v>#REF!</v>
      </c>
      <c r="LG57" t="e" cm="1">
        <f t="array" ref="LG57">_xlfn.IFNA(VLOOKUP($A57,TRANSPOSE(#REF!),LG$2+2,FALSE),0)</f>
        <v>#REF!</v>
      </c>
      <c r="LH57" t="e" cm="1">
        <f t="array" ref="LH57">_xlfn.IFNA(VLOOKUP($A57,TRANSPOSE(#REF!),LH$2+2,FALSE),0)</f>
        <v>#REF!</v>
      </c>
      <c r="LI57" t="e" cm="1">
        <f t="array" ref="LI57">_xlfn.IFNA(VLOOKUP($A57,TRANSPOSE(#REF!),LI$2+2,FALSE),0)</f>
        <v>#REF!</v>
      </c>
      <c r="LJ57" t="e" cm="1">
        <f t="array" ref="LJ57">_xlfn.IFNA(VLOOKUP($A57,TRANSPOSE(#REF!),LJ$2+2,FALSE),0)</f>
        <v>#REF!</v>
      </c>
      <c r="LK57" t="e" cm="1">
        <f t="array" ref="LK57">_xlfn.IFNA(VLOOKUP($A57,TRANSPOSE(#REF!),LK$2+2,FALSE),0)</f>
        <v>#REF!</v>
      </c>
      <c r="LL57" t="e" cm="1">
        <f t="array" ref="LL57">_xlfn.IFNA(VLOOKUP($A57,TRANSPOSE(#REF!),LL$2+2,FALSE),0)</f>
        <v>#REF!</v>
      </c>
      <c r="LM57" t="e" cm="1">
        <f t="array" ref="LM57">_xlfn.IFNA(VLOOKUP($A57,TRANSPOSE(#REF!),LM$2+2,FALSE),0)</f>
        <v>#REF!</v>
      </c>
      <c r="LN57" t="e" cm="1">
        <f t="array" ref="LN57">_xlfn.IFNA(VLOOKUP($A57,TRANSPOSE(#REF!),LN$2+2,FALSE),0)</f>
        <v>#REF!</v>
      </c>
      <c r="LO57" t="e" cm="1">
        <f t="array" ref="LO57">_xlfn.IFNA(VLOOKUP($A57,TRANSPOSE(#REF!),LO$2+2,FALSE),0)</f>
        <v>#REF!</v>
      </c>
      <c r="LP57" t="e" cm="1">
        <f t="array" ref="LP57">_xlfn.IFNA(VLOOKUP($A57,TRANSPOSE(#REF!),LP$2+2,FALSE),0)</f>
        <v>#REF!</v>
      </c>
      <c r="LQ57" t="e" cm="1">
        <f t="array" ref="LQ57">_xlfn.IFNA(VLOOKUP($A57,TRANSPOSE(#REF!),LQ$2+2,FALSE),0)</f>
        <v>#REF!</v>
      </c>
      <c r="LR57" t="e" cm="1">
        <f t="array" ref="LR57">_xlfn.IFNA(VLOOKUP($A57,TRANSPOSE(#REF!),LR$2+2,FALSE),0)</f>
        <v>#REF!</v>
      </c>
      <c r="LS57" t="e" cm="1">
        <f t="array" ref="LS57">_xlfn.IFNA(VLOOKUP($A57,TRANSPOSE(#REF!),LS$2+2,FALSE),0)</f>
        <v>#REF!</v>
      </c>
      <c r="LT57" t="e" cm="1">
        <f t="array" ref="LT57">_xlfn.IFNA(VLOOKUP($A57,TRANSPOSE(#REF!),LT$2+2,FALSE),0)</f>
        <v>#REF!</v>
      </c>
      <c r="LU57" t="e" cm="1">
        <f t="array" ref="LU57">_xlfn.IFNA(VLOOKUP($A57,TRANSPOSE(#REF!),LU$2+2,FALSE),0)</f>
        <v>#REF!</v>
      </c>
      <c r="LV57" t="e" cm="1">
        <f t="array" ref="LV57">_xlfn.IFNA(VLOOKUP($A57,TRANSPOSE(#REF!),LV$2+2,FALSE),0)</f>
        <v>#REF!</v>
      </c>
      <c r="LW57" t="e" cm="1">
        <f t="array" ref="LW57">_xlfn.IFNA(VLOOKUP($A57,TRANSPOSE(#REF!),LW$2+2,FALSE),0)</f>
        <v>#REF!</v>
      </c>
      <c r="LX57" t="e" cm="1">
        <f t="array" ref="LX57">_xlfn.IFNA(VLOOKUP($A57,TRANSPOSE(#REF!),LX$2+2,FALSE),0)</f>
        <v>#REF!</v>
      </c>
      <c r="LY57" t="e" cm="1">
        <f t="array" ref="LY57">_xlfn.IFNA(VLOOKUP($A57,TRANSPOSE(#REF!),LY$2+2,FALSE),0)</f>
        <v>#REF!</v>
      </c>
      <c r="LZ57" t="e" cm="1">
        <f t="array" ref="LZ57">_xlfn.IFNA(VLOOKUP($A57,TRANSPOSE(#REF!),LZ$2+2,FALSE),0)</f>
        <v>#REF!</v>
      </c>
      <c r="MA57" t="e" cm="1">
        <f t="array" ref="MA57">_xlfn.IFNA(VLOOKUP($A57,TRANSPOSE(#REF!),MA$2+2,FALSE),0)</f>
        <v>#REF!</v>
      </c>
      <c r="MB57" t="e" cm="1">
        <f t="array" ref="MB57">_xlfn.IFNA(VLOOKUP($A57,TRANSPOSE(#REF!),MB$2+2,FALSE),0)</f>
        <v>#REF!</v>
      </c>
      <c r="MC57" t="e" cm="1">
        <f t="array" ref="MC57">_xlfn.IFNA(VLOOKUP($A57,TRANSPOSE(#REF!),MC$2+2,FALSE),0)</f>
        <v>#REF!</v>
      </c>
      <c r="MD57" t="e" cm="1">
        <f t="array" ref="MD57">_xlfn.IFNA(VLOOKUP($A57,TRANSPOSE(#REF!),MD$2+2,FALSE),0)</f>
        <v>#REF!</v>
      </c>
      <c r="ME57" t="e" cm="1">
        <f t="array" ref="ME57">_xlfn.IFNA(VLOOKUP($A57,TRANSPOSE(#REF!),ME$2+2,FALSE),0)</f>
        <v>#REF!</v>
      </c>
      <c r="MF57" t="e" cm="1">
        <f t="array" ref="MF57">_xlfn.IFNA(VLOOKUP($A57,TRANSPOSE(#REF!),MF$2+2,FALSE),0)</f>
        <v>#REF!</v>
      </c>
      <c r="MG57" t="e" cm="1">
        <f t="array" ref="MG57">_xlfn.IFNA(VLOOKUP($A57,TRANSPOSE(#REF!),MG$2+2,FALSE),0)</f>
        <v>#REF!</v>
      </c>
      <c r="MH57" t="e" cm="1">
        <f t="array" ref="MH57">_xlfn.IFNA(VLOOKUP($A57,TRANSPOSE(#REF!),MH$2+2,FALSE),0)</f>
        <v>#REF!</v>
      </c>
      <c r="MI57" t="e" cm="1">
        <f t="array" ref="MI57">_xlfn.IFNA(VLOOKUP($A57,TRANSPOSE(#REF!),MI$2+2,FALSE),0)</f>
        <v>#REF!</v>
      </c>
      <c r="MJ57" t="e" cm="1">
        <f t="array" ref="MJ57">_xlfn.IFNA(VLOOKUP($A57,TRANSPOSE(#REF!),MJ$2+2,FALSE),0)</f>
        <v>#REF!</v>
      </c>
      <c r="MK57" t="e" cm="1">
        <f t="array" ref="MK57">_xlfn.IFNA(VLOOKUP($A57,TRANSPOSE(#REF!),MK$2+2,FALSE),0)</f>
        <v>#REF!</v>
      </c>
      <c r="ML57" t="e" cm="1">
        <f t="array" ref="ML57">_xlfn.IFNA(VLOOKUP($A57,TRANSPOSE(#REF!),ML$2+2,FALSE),0)</f>
        <v>#REF!</v>
      </c>
      <c r="MM57" t="e" cm="1">
        <f t="array" ref="MM57">_xlfn.IFNA(VLOOKUP($A57,TRANSPOSE(#REF!),MM$2+2,FALSE),0)</f>
        <v>#REF!</v>
      </c>
      <c r="MN57" t="e" cm="1">
        <f t="array" ref="MN57">_xlfn.IFNA(VLOOKUP($A57,TRANSPOSE(#REF!),MN$2+2,FALSE),0)</f>
        <v>#REF!</v>
      </c>
      <c r="MO57" t="e" cm="1">
        <f t="array" ref="MO57">_xlfn.IFNA(VLOOKUP($A57,TRANSPOSE(#REF!),MO$2+2,FALSE),0)</f>
        <v>#REF!</v>
      </c>
      <c r="MP57" t="e" cm="1">
        <f t="array" ref="MP57">_xlfn.IFNA(VLOOKUP($A57,TRANSPOSE(#REF!),MP$2+2,FALSE),0)</f>
        <v>#REF!</v>
      </c>
      <c r="MQ57" t="e" cm="1">
        <f t="array" ref="MQ57">_xlfn.IFNA(VLOOKUP($A57,TRANSPOSE(#REF!),MQ$2+2,FALSE),0)</f>
        <v>#REF!</v>
      </c>
      <c r="MR57" t="e" cm="1">
        <f t="array" ref="MR57">_xlfn.IFNA(VLOOKUP($A57,TRANSPOSE(#REF!),MR$2+2,FALSE),0)</f>
        <v>#REF!</v>
      </c>
      <c r="MS57" t="e" cm="1">
        <f t="array" ref="MS57">_xlfn.IFNA(VLOOKUP($A57,TRANSPOSE(#REF!),MS$2+2,FALSE),0)</f>
        <v>#REF!</v>
      </c>
      <c r="MT57" t="e" cm="1">
        <f t="array" ref="MT57">_xlfn.IFNA(VLOOKUP($A57,TRANSPOSE(#REF!),MT$2+2,FALSE),0)</f>
        <v>#REF!</v>
      </c>
      <c r="MU57" t="e" cm="1">
        <f t="array" ref="MU57">_xlfn.IFNA(VLOOKUP($A57,TRANSPOSE(#REF!),MU$2+2,FALSE),0)</f>
        <v>#REF!</v>
      </c>
      <c r="MV57" t="e" cm="1">
        <f t="array" ref="MV57">_xlfn.IFNA(VLOOKUP($A57,TRANSPOSE(#REF!),MV$2+2,FALSE),0)</f>
        <v>#REF!</v>
      </c>
      <c r="MW57" t="e" cm="1">
        <f t="array" ref="MW57">_xlfn.IFNA(VLOOKUP($A57,TRANSPOSE(#REF!),MW$2+2,FALSE),0)</f>
        <v>#REF!</v>
      </c>
      <c r="MX57" t="e" cm="1">
        <f t="array" ref="MX57">_xlfn.IFNA(VLOOKUP($A57,TRANSPOSE(#REF!),MX$2+2,FALSE),0)</f>
        <v>#REF!</v>
      </c>
      <c r="MY57" t="e" cm="1">
        <f t="array" ref="MY57">_xlfn.IFNA(VLOOKUP($A57,TRANSPOSE(#REF!),MY$2+2,FALSE),0)</f>
        <v>#REF!</v>
      </c>
      <c r="MZ57" t="e" cm="1">
        <f t="array" ref="MZ57">_xlfn.IFNA(VLOOKUP($A57,TRANSPOSE(#REF!),MZ$2+2,FALSE),0)</f>
        <v>#REF!</v>
      </c>
      <c r="NA57" t="e" cm="1">
        <f t="array" ref="NA57">_xlfn.IFNA(VLOOKUP($A57,TRANSPOSE(#REF!),NA$2+2,FALSE),0)</f>
        <v>#REF!</v>
      </c>
      <c r="NB57" t="e" cm="1">
        <f t="array" ref="NB57">_xlfn.IFNA(VLOOKUP($A57,TRANSPOSE(#REF!),NB$2+2,FALSE),0)</f>
        <v>#REF!</v>
      </c>
      <c r="NC57" t="e" cm="1">
        <f t="array" ref="NC57">_xlfn.IFNA(VLOOKUP($A57,TRANSPOSE(#REF!),NC$2+2,FALSE),0)</f>
        <v>#REF!</v>
      </c>
      <c r="ND57" t="e" cm="1">
        <f t="array" ref="ND57">_xlfn.IFNA(VLOOKUP($A57,TRANSPOSE(#REF!),ND$2+2,FALSE),0)</f>
        <v>#REF!</v>
      </c>
      <c r="NE57" t="e" cm="1">
        <f t="array" ref="NE57">_xlfn.IFNA(VLOOKUP($A57,TRANSPOSE(#REF!),NE$2+2,FALSE),0)</f>
        <v>#REF!</v>
      </c>
      <c r="NF57" t="e" cm="1">
        <f t="array" ref="NF57">_xlfn.IFNA(VLOOKUP($A57,TRANSPOSE(#REF!),NF$2+2,FALSE),0)</f>
        <v>#REF!</v>
      </c>
      <c r="NG57" t="e" cm="1">
        <f t="array" ref="NG57">_xlfn.IFNA(VLOOKUP($A57,TRANSPOSE(#REF!),NG$2+2,FALSE),0)</f>
        <v>#REF!</v>
      </c>
      <c r="NH57" t="e" cm="1">
        <f t="array" ref="NH57">_xlfn.IFNA(VLOOKUP($A57,TRANSPOSE(#REF!),NH$2+2,FALSE),0)</f>
        <v>#REF!</v>
      </c>
      <c r="NI57" t="e" cm="1">
        <f t="array" ref="NI57">_xlfn.IFNA(VLOOKUP($A57,TRANSPOSE(#REF!),NI$2+2,FALSE),0)</f>
        <v>#REF!</v>
      </c>
      <c r="NJ57" t="e" cm="1">
        <f t="array" ref="NJ57">_xlfn.IFNA(VLOOKUP($A57,TRANSPOSE(#REF!),NJ$2+2,FALSE),0)</f>
        <v>#REF!</v>
      </c>
      <c r="NL57" t="e">
        <f t="shared" si="0"/>
        <v>#REF!</v>
      </c>
      <c r="NM57" t="e">
        <f t="shared" si="1"/>
        <v>#REF!</v>
      </c>
    </row>
    <row r="58" spans="1:377" x14ac:dyDescent="0.3">
      <c r="A58" t="str">
        <v>PDK02_04</v>
      </c>
      <c r="B58" t="str">
        <v>Elektriciteit</v>
      </c>
      <c r="C58" t="str">
        <v>Conversion</v>
      </c>
      <c r="D58" t="str">
        <v>Power DK</v>
      </c>
      <c r="E58" t="str">
        <v>Generation</v>
      </c>
      <c r="F58" t="str">
        <v>Electricity DK</v>
      </c>
      <c r="G58" t="str">
        <v>Electricity from CCGT old - Power DK</v>
      </c>
      <c r="H58" t="str">
        <v>[GW]</v>
      </c>
      <c r="I58">
        <f>_xlfn.IFNA(VLOOKUP(A58,'[1]PASTE Cap_Investment'!A:B,2,FALSE),0)</f>
        <v>0</v>
      </c>
      <c r="J58" t="e" cm="1">
        <f t="array" ref="J58">_xlfn.IFNA(VLOOKUP($A58,TRANSPOSE(#REF!),J$2+2,FALSE),0)</f>
        <v>#REF!</v>
      </c>
      <c r="K58" t="e" cm="1">
        <f t="array" ref="K58">_xlfn.IFNA(VLOOKUP($A58,TRANSPOSE(#REF!),K$2+2,FALSE),0)</f>
        <v>#REF!</v>
      </c>
      <c r="L58" t="e" cm="1">
        <f t="array" ref="L58">_xlfn.IFNA(VLOOKUP($A58,TRANSPOSE(#REF!),L$2+2,FALSE),0)</f>
        <v>#REF!</v>
      </c>
      <c r="M58" t="e" cm="1">
        <f t="array" ref="M58">_xlfn.IFNA(VLOOKUP($A58,TRANSPOSE(#REF!),M$2+2,FALSE),0)</f>
        <v>#REF!</v>
      </c>
      <c r="N58" t="e" cm="1">
        <f t="array" ref="N58">_xlfn.IFNA(VLOOKUP($A58,TRANSPOSE(#REF!),N$2+2,FALSE),0)</f>
        <v>#REF!</v>
      </c>
      <c r="O58" t="e" cm="1">
        <f t="array" ref="O58">_xlfn.IFNA(VLOOKUP($A58,TRANSPOSE(#REF!),O$2+2,FALSE),0)</f>
        <v>#REF!</v>
      </c>
      <c r="P58" t="e" cm="1">
        <f t="array" ref="P58">_xlfn.IFNA(VLOOKUP($A58,TRANSPOSE(#REF!),P$2+2,FALSE),0)</f>
        <v>#REF!</v>
      </c>
      <c r="Q58" t="e" cm="1">
        <f t="array" ref="Q58">_xlfn.IFNA(VLOOKUP($A58,TRANSPOSE(#REF!),Q$2+2,FALSE),0)</f>
        <v>#REF!</v>
      </c>
      <c r="R58" t="e" cm="1">
        <f t="array" ref="R58">_xlfn.IFNA(VLOOKUP($A58,TRANSPOSE(#REF!),R$2+2,FALSE),0)</f>
        <v>#REF!</v>
      </c>
      <c r="S58" t="e" cm="1">
        <f t="array" ref="S58">_xlfn.IFNA(VLOOKUP($A58,TRANSPOSE(#REF!),S$2+2,FALSE),0)</f>
        <v>#REF!</v>
      </c>
      <c r="T58" t="e" cm="1">
        <f t="array" ref="T58">_xlfn.IFNA(VLOOKUP($A58,TRANSPOSE(#REF!),T$2+2,FALSE),0)</f>
        <v>#REF!</v>
      </c>
      <c r="U58" t="e" cm="1">
        <f t="array" ref="U58">_xlfn.IFNA(VLOOKUP($A58,TRANSPOSE(#REF!),U$2+2,FALSE),0)</f>
        <v>#REF!</v>
      </c>
      <c r="V58" t="e" cm="1">
        <f t="array" ref="V58">_xlfn.IFNA(VLOOKUP($A58,TRANSPOSE(#REF!),V$2+2,FALSE),0)</f>
        <v>#REF!</v>
      </c>
      <c r="W58" t="e" cm="1">
        <f t="array" ref="W58">_xlfn.IFNA(VLOOKUP($A58,TRANSPOSE(#REF!),W$2+2,FALSE),0)</f>
        <v>#REF!</v>
      </c>
      <c r="X58" t="e" cm="1">
        <f t="array" ref="X58">_xlfn.IFNA(VLOOKUP($A58,TRANSPOSE(#REF!),X$2+2,FALSE),0)</f>
        <v>#REF!</v>
      </c>
      <c r="Y58" t="e" cm="1">
        <f t="array" ref="Y58">_xlfn.IFNA(VLOOKUP($A58,TRANSPOSE(#REF!),Y$2+2,FALSE),0)</f>
        <v>#REF!</v>
      </c>
      <c r="Z58" t="e" cm="1">
        <f t="array" ref="Z58">_xlfn.IFNA(VLOOKUP($A58,TRANSPOSE(#REF!),Z$2+2,FALSE),0)</f>
        <v>#REF!</v>
      </c>
      <c r="AA58" t="e" cm="1">
        <f t="array" ref="AA58">_xlfn.IFNA(VLOOKUP($A58,TRANSPOSE(#REF!),AA$2+2,FALSE),0)</f>
        <v>#REF!</v>
      </c>
      <c r="AB58" t="e" cm="1">
        <f t="array" ref="AB58">_xlfn.IFNA(VLOOKUP($A58,TRANSPOSE(#REF!),AB$2+2,FALSE),0)</f>
        <v>#REF!</v>
      </c>
      <c r="AC58" t="e" cm="1">
        <f t="array" ref="AC58">_xlfn.IFNA(VLOOKUP($A58,TRANSPOSE(#REF!),AC$2+2,FALSE),0)</f>
        <v>#REF!</v>
      </c>
      <c r="AD58" t="e" cm="1">
        <f t="array" ref="AD58">_xlfn.IFNA(VLOOKUP($A58,TRANSPOSE(#REF!),AD$2+2,FALSE),0)</f>
        <v>#REF!</v>
      </c>
      <c r="AE58" t="e" cm="1">
        <f t="array" ref="AE58">_xlfn.IFNA(VLOOKUP($A58,TRANSPOSE(#REF!),AE$2+2,FALSE),0)</f>
        <v>#REF!</v>
      </c>
      <c r="AF58" t="e" cm="1">
        <f t="array" ref="AF58">_xlfn.IFNA(VLOOKUP($A58,TRANSPOSE(#REF!),AF$2+2,FALSE),0)</f>
        <v>#REF!</v>
      </c>
      <c r="AG58" t="e" cm="1">
        <f t="array" ref="AG58">_xlfn.IFNA(VLOOKUP($A58,TRANSPOSE(#REF!),AG$2+2,FALSE),0)</f>
        <v>#REF!</v>
      </c>
      <c r="AH58" t="e" cm="1">
        <f t="array" ref="AH58">_xlfn.IFNA(VLOOKUP($A58,TRANSPOSE(#REF!),AH$2+2,FALSE),0)</f>
        <v>#REF!</v>
      </c>
      <c r="AI58" t="e" cm="1">
        <f t="array" ref="AI58">_xlfn.IFNA(VLOOKUP($A58,TRANSPOSE(#REF!),AI$2+2,FALSE),0)</f>
        <v>#REF!</v>
      </c>
      <c r="AJ58" t="e" cm="1">
        <f t="array" ref="AJ58">_xlfn.IFNA(VLOOKUP($A58,TRANSPOSE(#REF!),AJ$2+2,FALSE),0)</f>
        <v>#REF!</v>
      </c>
      <c r="AK58" t="e" cm="1">
        <f t="array" ref="AK58">_xlfn.IFNA(VLOOKUP($A58,TRANSPOSE(#REF!),AK$2+2,FALSE),0)</f>
        <v>#REF!</v>
      </c>
      <c r="AL58" t="e" cm="1">
        <f t="array" ref="AL58">_xlfn.IFNA(VLOOKUP($A58,TRANSPOSE(#REF!),AL$2+2,FALSE),0)</f>
        <v>#REF!</v>
      </c>
      <c r="AM58" t="e" cm="1">
        <f t="array" ref="AM58">_xlfn.IFNA(VLOOKUP($A58,TRANSPOSE(#REF!),AM$2+2,FALSE),0)</f>
        <v>#REF!</v>
      </c>
      <c r="AN58" t="e" cm="1">
        <f t="array" ref="AN58">_xlfn.IFNA(VLOOKUP($A58,TRANSPOSE(#REF!),AN$2+2,FALSE),0)</f>
        <v>#REF!</v>
      </c>
      <c r="AO58" t="e" cm="1">
        <f t="array" ref="AO58">_xlfn.IFNA(VLOOKUP($A58,TRANSPOSE(#REF!),AO$2+2,FALSE),0)</f>
        <v>#REF!</v>
      </c>
      <c r="AP58" t="e" cm="1">
        <f t="array" ref="AP58">_xlfn.IFNA(VLOOKUP($A58,TRANSPOSE(#REF!),AP$2+2,FALSE),0)</f>
        <v>#REF!</v>
      </c>
      <c r="AQ58" t="e" cm="1">
        <f t="array" ref="AQ58">_xlfn.IFNA(VLOOKUP($A58,TRANSPOSE(#REF!),AQ$2+2,FALSE),0)</f>
        <v>#REF!</v>
      </c>
      <c r="AR58" t="e" cm="1">
        <f t="array" ref="AR58">_xlfn.IFNA(VLOOKUP($A58,TRANSPOSE(#REF!),AR$2+2,FALSE),0)</f>
        <v>#REF!</v>
      </c>
      <c r="AS58" t="e" cm="1">
        <f t="array" ref="AS58">_xlfn.IFNA(VLOOKUP($A58,TRANSPOSE(#REF!),AS$2+2,FALSE),0)</f>
        <v>#REF!</v>
      </c>
      <c r="AT58" t="e" cm="1">
        <f t="array" ref="AT58">_xlfn.IFNA(VLOOKUP($A58,TRANSPOSE(#REF!),AT$2+2,FALSE),0)</f>
        <v>#REF!</v>
      </c>
      <c r="AU58" t="e" cm="1">
        <f t="array" ref="AU58">_xlfn.IFNA(VLOOKUP($A58,TRANSPOSE(#REF!),AU$2+2,FALSE),0)</f>
        <v>#REF!</v>
      </c>
      <c r="AV58" t="e" cm="1">
        <f t="array" ref="AV58">_xlfn.IFNA(VLOOKUP($A58,TRANSPOSE(#REF!),AV$2+2,FALSE),0)</f>
        <v>#REF!</v>
      </c>
      <c r="AW58" t="e" cm="1">
        <f t="array" ref="AW58">_xlfn.IFNA(VLOOKUP($A58,TRANSPOSE(#REF!),AW$2+2,FALSE),0)</f>
        <v>#REF!</v>
      </c>
      <c r="AX58" t="e" cm="1">
        <f t="array" ref="AX58">_xlfn.IFNA(VLOOKUP($A58,TRANSPOSE(#REF!),AX$2+2,FALSE),0)</f>
        <v>#REF!</v>
      </c>
      <c r="AY58" t="e" cm="1">
        <f t="array" ref="AY58">_xlfn.IFNA(VLOOKUP($A58,TRANSPOSE(#REF!),AY$2+2,FALSE),0)</f>
        <v>#REF!</v>
      </c>
      <c r="AZ58" t="e" cm="1">
        <f t="array" ref="AZ58">_xlfn.IFNA(VLOOKUP($A58,TRANSPOSE(#REF!),AZ$2+2,FALSE),0)</f>
        <v>#REF!</v>
      </c>
      <c r="BA58" t="e" cm="1">
        <f t="array" ref="BA58">_xlfn.IFNA(VLOOKUP($A58,TRANSPOSE(#REF!),BA$2+2,FALSE),0)</f>
        <v>#REF!</v>
      </c>
      <c r="BB58" t="e" cm="1">
        <f t="array" ref="BB58">_xlfn.IFNA(VLOOKUP($A58,TRANSPOSE(#REF!),BB$2+2,FALSE),0)</f>
        <v>#REF!</v>
      </c>
      <c r="BC58" t="e" cm="1">
        <f t="array" ref="BC58">_xlfn.IFNA(VLOOKUP($A58,TRANSPOSE(#REF!),BC$2+2,FALSE),0)</f>
        <v>#REF!</v>
      </c>
      <c r="BD58" t="e" cm="1">
        <f t="array" ref="BD58">_xlfn.IFNA(VLOOKUP($A58,TRANSPOSE(#REF!),BD$2+2,FALSE),0)</f>
        <v>#REF!</v>
      </c>
      <c r="BE58" t="e" cm="1">
        <f t="array" ref="BE58">_xlfn.IFNA(VLOOKUP($A58,TRANSPOSE(#REF!),BE$2+2,FALSE),0)</f>
        <v>#REF!</v>
      </c>
      <c r="BF58" t="e" cm="1">
        <f t="array" ref="BF58">_xlfn.IFNA(VLOOKUP($A58,TRANSPOSE(#REF!),BF$2+2,FALSE),0)</f>
        <v>#REF!</v>
      </c>
      <c r="BG58" t="e" cm="1">
        <f t="array" ref="BG58">_xlfn.IFNA(VLOOKUP($A58,TRANSPOSE(#REF!),BG$2+2,FALSE),0)</f>
        <v>#REF!</v>
      </c>
      <c r="BH58" t="e" cm="1">
        <f t="array" ref="BH58">_xlfn.IFNA(VLOOKUP($A58,TRANSPOSE(#REF!),BH$2+2,FALSE),0)</f>
        <v>#REF!</v>
      </c>
      <c r="BI58" t="e" cm="1">
        <f t="array" ref="BI58">_xlfn.IFNA(VLOOKUP($A58,TRANSPOSE(#REF!),BI$2+2,FALSE),0)</f>
        <v>#REF!</v>
      </c>
      <c r="BJ58" t="e" cm="1">
        <f t="array" ref="BJ58">_xlfn.IFNA(VLOOKUP($A58,TRANSPOSE(#REF!),BJ$2+2,FALSE),0)</f>
        <v>#REF!</v>
      </c>
      <c r="BK58" t="e" cm="1">
        <f t="array" ref="BK58">_xlfn.IFNA(VLOOKUP($A58,TRANSPOSE(#REF!),BK$2+2,FALSE),0)</f>
        <v>#REF!</v>
      </c>
      <c r="BL58" t="e" cm="1">
        <f t="array" ref="BL58">_xlfn.IFNA(VLOOKUP($A58,TRANSPOSE(#REF!),BL$2+2,FALSE),0)</f>
        <v>#REF!</v>
      </c>
      <c r="BM58" t="e" cm="1">
        <f t="array" ref="BM58">_xlfn.IFNA(VLOOKUP($A58,TRANSPOSE(#REF!),BM$2+2,FALSE),0)</f>
        <v>#REF!</v>
      </c>
      <c r="BN58" t="e" cm="1">
        <f t="array" ref="BN58">_xlfn.IFNA(VLOOKUP($A58,TRANSPOSE(#REF!),BN$2+2,FALSE),0)</f>
        <v>#REF!</v>
      </c>
      <c r="BO58" t="e" cm="1">
        <f t="array" ref="BO58">_xlfn.IFNA(VLOOKUP($A58,TRANSPOSE(#REF!),BO$2+2,FALSE),0)</f>
        <v>#REF!</v>
      </c>
      <c r="BP58" t="e" cm="1">
        <f t="array" ref="BP58">_xlfn.IFNA(VLOOKUP($A58,TRANSPOSE(#REF!),BP$2+2,FALSE),0)</f>
        <v>#REF!</v>
      </c>
      <c r="BQ58" t="e" cm="1">
        <f t="array" ref="BQ58">_xlfn.IFNA(VLOOKUP($A58,TRANSPOSE(#REF!),BQ$2+2,FALSE),0)</f>
        <v>#REF!</v>
      </c>
      <c r="BR58" t="e" cm="1">
        <f t="array" ref="BR58">_xlfn.IFNA(VLOOKUP($A58,TRANSPOSE(#REF!),BR$2+2,FALSE),0)</f>
        <v>#REF!</v>
      </c>
      <c r="BS58" t="e" cm="1">
        <f t="array" ref="BS58">_xlfn.IFNA(VLOOKUP($A58,TRANSPOSE(#REF!),BS$2+2,FALSE),0)</f>
        <v>#REF!</v>
      </c>
      <c r="BT58" t="e" cm="1">
        <f t="array" ref="BT58">_xlfn.IFNA(VLOOKUP($A58,TRANSPOSE(#REF!),BT$2+2,FALSE),0)</f>
        <v>#REF!</v>
      </c>
      <c r="BU58" t="e" cm="1">
        <f t="array" ref="BU58">_xlfn.IFNA(VLOOKUP($A58,TRANSPOSE(#REF!),BU$2+2,FALSE),0)</f>
        <v>#REF!</v>
      </c>
      <c r="BV58" t="e" cm="1">
        <f t="array" ref="BV58">_xlfn.IFNA(VLOOKUP($A58,TRANSPOSE(#REF!),BV$2+2,FALSE),0)</f>
        <v>#REF!</v>
      </c>
      <c r="BW58" t="e" cm="1">
        <f t="array" ref="BW58">_xlfn.IFNA(VLOOKUP($A58,TRANSPOSE(#REF!),BW$2+2,FALSE),0)</f>
        <v>#REF!</v>
      </c>
      <c r="BX58" t="e" cm="1">
        <f t="array" ref="BX58">_xlfn.IFNA(VLOOKUP($A58,TRANSPOSE(#REF!),BX$2+2,FALSE),0)</f>
        <v>#REF!</v>
      </c>
      <c r="BY58" t="e" cm="1">
        <f t="array" ref="BY58">_xlfn.IFNA(VLOOKUP($A58,TRANSPOSE(#REF!),BY$2+2,FALSE),0)</f>
        <v>#REF!</v>
      </c>
      <c r="BZ58" t="e" cm="1">
        <f t="array" ref="BZ58">_xlfn.IFNA(VLOOKUP($A58,TRANSPOSE(#REF!),BZ$2+2,FALSE),0)</f>
        <v>#REF!</v>
      </c>
      <c r="CA58" t="e" cm="1">
        <f t="array" ref="CA58">_xlfn.IFNA(VLOOKUP($A58,TRANSPOSE(#REF!),CA$2+2,FALSE),0)</f>
        <v>#REF!</v>
      </c>
      <c r="CB58" t="e" cm="1">
        <f t="array" ref="CB58">_xlfn.IFNA(VLOOKUP($A58,TRANSPOSE(#REF!),CB$2+2,FALSE),0)</f>
        <v>#REF!</v>
      </c>
      <c r="CC58" t="e" cm="1">
        <f t="array" ref="CC58">_xlfn.IFNA(VLOOKUP($A58,TRANSPOSE(#REF!),CC$2+2,FALSE),0)</f>
        <v>#REF!</v>
      </c>
      <c r="CD58" t="e" cm="1">
        <f t="array" ref="CD58">_xlfn.IFNA(VLOOKUP($A58,TRANSPOSE(#REF!),CD$2+2,FALSE),0)</f>
        <v>#REF!</v>
      </c>
      <c r="CE58" t="e" cm="1">
        <f t="array" ref="CE58">_xlfn.IFNA(VLOOKUP($A58,TRANSPOSE(#REF!),CE$2+2,FALSE),0)</f>
        <v>#REF!</v>
      </c>
      <c r="CF58" t="e" cm="1">
        <f t="array" ref="CF58">_xlfn.IFNA(VLOOKUP($A58,TRANSPOSE(#REF!),CF$2+2,FALSE),0)</f>
        <v>#REF!</v>
      </c>
      <c r="CG58" t="e" cm="1">
        <f t="array" ref="CG58">_xlfn.IFNA(VLOOKUP($A58,TRANSPOSE(#REF!),CG$2+2,FALSE),0)</f>
        <v>#REF!</v>
      </c>
      <c r="CH58" t="e" cm="1">
        <f t="array" ref="CH58">_xlfn.IFNA(VLOOKUP($A58,TRANSPOSE(#REF!),CH$2+2,FALSE),0)</f>
        <v>#REF!</v>
      </c>
      <c r="CI58" t="e" cm="1">
        <f t="array" ref="CI58">_xlfn.IFNA(VLOOKUP($A58,TRANSPOSE(#REF!),CI$2+2,FALSE),0)</f>
        <v>#REF!</v>
      </c>
      <c r="CJ58" t="e" cm="1">
        <f t="array" ref="CJ58">_xlfn.IFNA(VLOOKUP($A58,TRANSPOSE(#REF!),CJ$2+2,FALSE),0)</f>
        <v>#REF!</v>
      </c>
      <c r="CK58" t="e" cm="1">
        <f t="array" ref="CK58">_xlfn.IFNA(VLOOKUP($A58,TRANSPOSE(#REF!),CK$2+2,FALSE),0)</f>
        <v>#REF!</v>
      </c>
      <c r="CL58" t="e" cm="1">
        <f t="array" ref="CL58">_xlfn.IFNA(VLOOKUP($A58,TRANSPOSE(#REF!),CL$2+2,FALSE),0)</f>
        <v>#REF!</v>
      </c>
      <c r="CM58" t="e" cm="1">
        <f t="array" ref="CM58">_xlfn.IFNA(VLOOKUP($A58,TRANSPOSE(#REF!),CM$2+2,FALSE),0)</f>
        <v>#REF!</v>
      </c>
      <c r="CN58" t="e" cm="1">
        <f t="array" ref="CN58">_xlfn.IFNA(VLOOKUP($A58,TRANSPOSE(#REF!),CN$2+2,FALSE),0)</f>
        <v>#REF!</v>
      </c>
      <c r="CO58" t="e" cm="1">
        <f t="array" ref="CO58">_xlfn.IFNA(VLOOKUP($A58,TRANSPOSE(#REF!),CO$2+2,FALSE),0)</f>
        <v>#REF!</v>
      </c>
      <c r="CP58" t="e" cm="1">
        <f t="array" ref="CP58">_xlfn.IFNA(VLOOKUP($A58,TRANSPOSE(#REF!),CP$2+2,FALSE),0)</f>
        <v>#REF!</v>
      </c>
      <c r="CQ58" t="e" cm="1">
        <f t="array" ref="CQ58">_xlfn.IFNA(VLOOKUP($A58,TRANSPOSE(#REF!),CQ$2+2,FALSE),0)</f>
        <v>#REF!</v>
      </c>
      <c r="CR58" t="e" cm="1">
        <f t="array" ref="CR58">_xlfn.IFNA(VLOOKUP($A58,TRANSPOSE(#REF!),CR$2+2,FALSE),0)</f>
        <v>#REF!</v>
      </c>
      <c r="CS58" t="e" cm="1">
        <f t="array" ref="CS58">_xlfn.IFNA(VLOOKUP($A58,TRANSPOSE(#REF!),CS$2+2,FALSE),0)</f>
        <v>#REF!</v>
      </c>
      <c r="CT58" t="e" cm="1">
        <f t="array" ref="CT58">_xlfn.IFNA(VLOOKUP($A58,TRANSPOSE(#REF!),CT$2+2,FALSE),0)</f>
        <v>#REF!</v>
      </c>
      <c r="CU58" t="e" cm="1">
        <f t="array" ref="CU58">_xlfn.IFNA(VLOOKUP($A58,TRANSPOSE(#REF!),CU$2+2,FALSE),0)</f>
        <v>#REF!</v>
      </c>
      <c r="CV58" t="e" cm="1">
        <f t="array" ref="CV58">_xlfn.IFNA(VLOOKUP($A58,TRANSPOSE(#REF!),CV$2+2,FALSE),0)</f>
        <v>#REF!</v>
      </c>
      <c r="CW58" t="e" cm="1">
        <f t="array" ref="CW58">_xlfn.IFNA(VLOOKUP($A58,TRANSPOSE(#REF!),CW$2+2,FALSE),0)</f>
        <v>#REF!</v>
      </c>
      <c r="CX58" t="e" cm="1">
        <f t="array" ref="CX58">_xlfn.IFNA(VLOOKUP($A58,TRANSPOSE(#REF!),CX$2+2,FALSE),0)</f>
        <v>#REF!</v>
      </c>
      <c r="CY58" t="e" cm="1">
        <f t="array" ref="CY58">_xlfn.IFNA(VLOOKUP($A58,TRANSPOSE(#REF!),CY$2+2,FALSE),0)</f>
        <v>#REF!</v>
      </c>
      <c r="CZ58" t="e" cm="1">
        <f t="array" ref="CZ58">_xlfn.IFNA(VLOOKUP($A58,TRANSPOSE(#REF!),CZ$2+2,FALSE),0)</f>
        <v>#REF!</v>
      </c>
      <c r="DA58" t="e" cm="1">
        <f t="array" ref="DA58">_xlfn.IFNA(VLOOKUP($A58,TRANSPOSE(#REF!),DA$2+2,FALSE),0)</f>
        <v>#REF!</v>
      </c>
      <c r="DB58" t="e" cm="1">
        <f t="array" ref="DB58">_xlfn.IFNA(VLOOKUP($A58,TRANSPOSE(#REF!),DB$2+2,FALSE),0)</f>
        <v>#REF!</v>
      </c>
      <c r="DC58" t="e" cm="1">
        <f t="array" ref="DC58">_xlfn.IFNA(VLOOKUP($A58,TRANSPOSE(#REF!),DC$2+2,FALSE),0)</f>
        <v>#REF!</v>
      </c>
      <c r="DD58" t="e" cm="1">
        <f t="array" ref="DD58">_xlfn.IFNA(VLOOKUP($A58,TRANSPOSE(#REF!),DD$2+2,FALSE),0)</f>
        <v>#REF!</v>
      </c>
      <c r="DE58" t="e" cm="1">
        <f t="array" ref="DE58">_xlfn.IFNA(VLOOKUP($A58,TRANSPOSE(#REF!),DE$2+2,FALSE),0)</f>
        <v>#REF!</v>
      </c>
      <c r="DF58" t="e" cm="1">
        <f t="array" ref="DF58">_xlfn.IFNA(VLOOKUP($A58,TRANSPOSE(#REF!),DF$2+2,FALSE),0)</f>
        <v>#REF!</v>
      </c>
      <c r="DG58" t="e" cm="1">
        <f t="array" ref="DG58">_xlfn.IFNA(VLOOKUP($A58,TRANSPOSE(#REF!),DG$2+2,FALSE),0)</f>
        <v>#REF!</v>
      </c>
      <c r="DH58" t="e" cm="1">
        <f t="array" ref="DH58">_xlfn.IFNA(VLOOKUP($A58,TRANSPOSE(#REF!),DH$2+2,FALSE),0)</f>
        <v>#REF!</v>
      </c>
      <c r="DI58" t="e" cm="1">
        <f t="array" ref="DI58">_xlfn.IFNA(VLOOKUP($A58,TRANSPOSE(#REF!),DI$2+2,FALSE),0)</f>
        <v>#REF!</v>
      </c>
      <c r="DJ58" t="e" cm="1">
        <f t="array" ref="DJ58">_xlfn.IFNA(VLOOKUP($A58,TRANSPOSE(#REF!),DJ$2+2,FALSE),0)</f>
        <v>#REF!</v>
      </c>
      <c r="DK58" t="e" cm="1">
        <f t="array" ref="DK58">_xlfn.IFNA(VLOOKUP($A58,TRANSPOSE(#REF!),DK$2+2,FALSE),0)</f>
        <v>#REF!</v>
      </c>
      <c r="DL58" t="e" cm="1">
        <f t="array" ref="DL58">_xlfn.IFNA(VLOOKUP($A58,TRANSPOSE(#REF!),DL$2+2,FALSE),0)</f>
        <v>#REF!</v>
      </c>
      <c r="DM58" t="e" cm="1">
        <f t="array" ref="DM58">_xlfn.IFNA(VLOOKUP($A58,TRANSPOSE(#REF!),DM$2+2,FALSE),0)</f>
        <v>#REF!</v>
      </c>
      <c r="DN58" t="e" cm="1">
        <f t="array" ref="DN58">_xlfn.IFNA(VLOOKUP($A58,TRANSPOSE(#REF!),DN$2+2,FALSE),0)</f>
        <v>#REF!</v>
      </c>
      <c r="DO58" t="e" cm="1">
        <f t="array" ref="DO58">_xlfn.IFNA(VLOOKUP($A58,TRANSPOSE(#REF!),DO$2+2,FALSE),0)</f>
        <v>#REF!</v>
      </c>
      <c r="DP58" t="e" cm="1">
        <f t="array" ref="DP58">_xlfn.IFNA(VLOOKUP($A58,TRANSPOSE(#REF!),DP$2+2,FALSE),0)</f>
        <v>#REF!</v>
      </c>
      <c r="DQ58" t="e" cm="1">
        <f t="array" ref="DQ58">_xlfn.IFNA(VLOOKUP($A58,TRANSPOSE(#REF!),DQ$2+2,FALSE),0)</f>
        <v>#REF!</v>
      </c>
      <c r="DR58" t="e" cm="1">
        <f t="array" ref="DR58">_xlfn.IFNA(VLOOKUP($A58,TRANSPOSE(#REF!),DR$2+2,FALSE),0)</f>
        <v>#REF!</v>
      </c>
      <c r="DS58" t="e" cm="1">
        <f t="array" ref="DS58">_xlfn.IFNA(VLOOKUP($A58,TRANSPOSE(#REF!),DS$2+2,FALSE),0)</f>
        <v>#REF!</v>
      </c>
      <c r="DT58" t="e" cm="1">
        <f t="array" ref="DT58">_xlfn.IFNA(VLOOKUP($A58,TRANSPOSE(#REF!),DT$2+2,FALSE),0)</f>
        <v>#REF!</v>
      </c>
      <c r="DU58" t="e" cm="1">
        <f t="array" ref="DU58">_xlfn.IFNA(VLOOKUP($A58,TRANSPOSE(#REF!),DU$2+2,FALSE),0)</f>
        <v>#REF!</v>
      </c>
      <c r="DV58" t="e" cm="1">
        <f t="array" ref="DV58">_xlfn.IFNA(VLOOKUP($A58,TRANSPOSE(#REF!),DV$2+2,FALSE),0)</f>
        <v>#REF!</v>
      </c>
      <c r="DW58" t="e" cm="1">
        <f t="array" ref="DW58">_xlfn.IFNA(VLOOKUP($A58,TRANSPOSE(#REF!),DW$2+2,FALSE),0)</f>
        <v>#REF!</v>
      </c>
      <c r="DX58" t="e" cm="1">
        <f t="array" ref="DX58">_xlfn.IFNA(VLOOKUP($A58,TRANSPOSE(#REF!),DX$2+2,FALSE),0)</f>
        <v>#REF!</v>
      </c>
      <c r="DY58" t="e" cm="1">
        <f t="array" ref="DY58">_xlfn.IFNA(VLOOKUP($A58,TRANSPOSE(#REF!),DY$2+2,FALSE),0)</f>
        <v>#REF!</v>
      </c>
      <c r="DZ58" t="e" cm="1">
        <f t="array" ref="DZ58">_xlfn.IFNA(VLOOKUP($A58,TRANSPOSE(#REF!),DZ$2+2,FALSE),0)</f>
        <v>#REF!</v>
      </c>
      <c r="EA58" t="e" cm="1">
        <f t="array" ref="EA58">_xlfn.IFNA(VLOOKUP($A58,TRANSPOSE(#REF!),EA$2+2,FALSE),0)</f>
        <v>#REF!</v>
      </c>
      <c r="EB58" t="e" cm="1">
        <f t="array" ref="EB58">_xlfn.IFNA(VLOOKUP($A58,TRANSPOSE(#REF!),EB$2+2,FALSE),0)</f>
        <v>#REF!</v>
      </c>
      <c r="EC58" t="e" cm="1">
        <f t="array" ref="EC58">_xlfn.IFNA(VLOOKUP($A58,TRANSPOSE(#REF!),EC$2+2,FALSE),0)</f>
        <v>#REF!</v>
      </c>
      <c r="ED58" t="e" cm="1">
        <f t="array" ref="ED58">_xlfn.IFNA(VLOOKUP($A58,TRANSPOSE(#REF!),ED$2+2,FALSE),0)</f>
        <v>#REF!</v>
      </c>
      <c r="EE58" t="e" cm="1">
        <f t="array" ref="EE58">_xlfn.IFNA(VLOOKUP($A58,TRANSPOSE(#REF!),EE$2+2,FALSE),0)</f>
        <v>#REF!</v>
      </c>
      <c r="EF58" t="e" cm="1">
        <f t="array" ref="EF58">_xlfn.IFNA(VLOOKUP($A58,TRANSPOSE(#REF!),EF$2+2,FALSE),0)</f>
        <v>#REF!</v>
      </c>
      <c r="EG58" t="e" cm="1">
        <f t="array" ref="EG58">_xlfn.IFNA(VLOOKUP($A58,TRANSPOSE(#REF!),EG$2+2,FALSE),0)</f>
        <v>#REF!</v>
      </c>
      <c r="EH58" t="e" cm="1">
        <f t="array" ref="EH58">_xlfn.IFNA(VLOOKUP($A58,TRANSPOSE(#REF!),EH$2+2,FALSE),0)</f>
        <v>#REF!</v>
      </c>
      <c r="EI58" t="e" cm="1">
        <f t="array" ref="EI58">_xlfn.IFNA(VLOOKUP($A58,TRANSPOSE(#REF!),EI$2+2,FALSE),0)</f>
        <v>#REF!</v>
      </c>
      <c r="EJ58" t="e" cm="1">
        <f t="array" ref="EJ58">_xlfn.IFNA(VLOOKUP($A58,TRANSPOSE(#REF!),EJ$2+2,FALSE),0)</f>
        <v>#REF!</v>
      </c>
      <c r="EK58" t="e" cm="1">
        <f t="array" ref="EK58">_xlfn.IFNA(VLOOKUP($A58,TRANSPOSE(#REF!),EK$2+2,FALSE),0)</f>
        <v>#REF!</v>
      </c>
      <c r="EL58" t="e" cm="1">
        <f t="array" ref="EL58">_xlfn.IFNA(VLOOKUP($A58,TRANSPOSE(#REF!),EL$2+2,FALSE),0)</f>
        <v>#REF!</v>
      </c>
      <c r="EM58" t="e" cm="1">
        <f t="array" ref="EM58">_xlfn.IFNA(VLOOKUP($A58,TRANSPOSE(#REF!),EM$2+2,FALSE),0)</f>
        <v>#REF!</v>
      </c>
      <c r="EN58" t="e" cm="1">
        <f t="array" ref="EN58">_xlfn.IFNA(VLOOKUP($A58,TRANSPOSE(#REF!),EN$2+2,FALSE),0)</f>
        <v>#REF!</v>
      </c>
      <c r="EO58" t="e" cm="1">
        <f t="array" ref="EO58">_xlfn.IFNA(VLOOKUP($A58,TRANSPOSE(#REF!),EO$2+2,FALSE),0)</f>
        <v>#REF!</v>
      </c>
      <c r="EP58" t="e" cm="1">
        <f t="array" ref="EP58">_xlfn.IFNA(VLOOKUP($A58,TRANSPOSE(#REF!),EP$2+2,FALSE),0)</f>
        <v>#REF!</v>
      </c>
      <c r="EQ58" t="e" cm="1">
        <f t="array" ref="EQ58">_xlfn.IFNA(VLOOKUP($A58,TRANSPOSE(#REF!),EQ$2+2,FALSE),0)</f>
        <v>#REF!</v>
      </c>
      <c r="ER58" t="e" cm="1">
        <f t="array" ref="ER58">_xlfn.IFNA(VLOOKUP($A58,TRANSPOSE(#REF!),ER$2+2,FALSE),0)</f>
        <v>#REF!</v>
      </c>
      <c r="ES58" t="e" cm="1">
        <f t="array" ref="ES58">_xlfn.IFNA(VLOOKUP($A58,TRANSPOSE(#REF!),ES$2+2,FALSE),0)</f>
        <v>#REF!</v>
      </c>
      <c r="ET58" t="e" cm="1">
        <f t="array" ref="ET58">_xlfn.IFNA(VLOOKUP($A58,TRANSPOSE(#REF!),ET$2+2,FALSE),0)</f>
        <v>#REF!</v>
      </c>
      <c r="EU58" t="e" cm="1">
        <f t="array" ref="EU58">_xlfn.IFNA(VLOOKUP($A58,TRANSPOSE(#REF!),EU$2+2,FALSE),0)</f>
        <v>#REF!</v>
      </c>
      <c r="EV58" t="e" cm="1">
        <f t="array" ref="EV58">_xlfn.IFNA(VLOOKUP($A58,TRANSPOSE(#REF!),EV$2+2,FALSE),0)</f>
        <v>#REF!</v>
      </c>
      <c r="EW58" t="e" cm="1">
        <f t="array" ref="EW58">_xlfn.IFNA(VLOOKUP($A58,TRANSPOSE(#REF!),EW$2+2,FALSE),0)</f>
        <v>#REF!</v>
      </c>
      <c r="EX58" t="e" cm="1">
        <f t="array" ref="EX58">_xlfn.IFNA(VLOOKUP($A58,TRANSPOSE(#REF!),EX$2+2,FALSE),0)</f>
        <v>#REF!</v>
      </c>
      <c r="EY58" t="e" cm="1">
        <f t="array" ref="EY58">_xlfn.IFNA(VLOOKUP($A58,TRANSPOSE(#REF!),EY$2+2,FALSE),0)</f>
        <v>#REF!</v>
      </c>
      <c r="EZ58" t="e" cm="1">
        <f t="array" ref="EZ58">_xlfn.IFNA(VLOOKUP($A58,TRANSPOSE(#REF!),EZ$2+2,FALSE),0)</f>
        <v>#REF!</v>
      </c>
      <c r="FA58" t="e" cm="1">
        <f t="array" ref="FA58">_xlfn.IFNA(VLOOKUP($A58,TRANSPOSE(#REF!),FA$2+2,FALSE),0)</f>
        <v>#REF!</v>
      </c>
      <c r="FB58" t="e" cm="1">
        <f t="array" ref="FB58">_xlfn.IFNA(VLOOKUP($A58,TRANSPOSE(#REF!),FB$2+2,FALSE),0)</f>
        <v>#REF!</v>
      </c>
      <c r="FC58" t="e" cm="1">
        <f t="array" ref="FC58">_xlfn.IFNA(VLOOKUP($A58,TRANSPOSE(#REF!),FC$2+2,FALSE),0)</f>
        <v>#REF!</v>
      </c>
      <c r="FD58" t="e" cm="1">
        <f t="array" ref="FD58">_xlfn.IFNA(VLOOKUP($A58,TRANSPOSE(#REF!),FD$2+2,FALSE),0)</f>
        <v>#REF!</v>
      </c>
      <c r="FE58" t="e" cm="1">
        <f t="array" ref="FE58">_xlfn.IFNA(VLOOKUP($A58,TRANSPOSE(#REF!),FE$2+2,FALSE),0)</f>
        <v>#REF!</v>
      </c>
      <c r="FF58" t="e" cm="1">
        <f t="array" ref="FF58">_xlfn.IFNA(VLOOKUP($A58,TRANSPOSE(#REF!),FF$2+2,FALSE),0)</f>
        <v>#REF!</v>
      </c>
      <c r="FG58" t="e" cm="1">
        <f t="array" ref="FG58">_xlfn.IFNA(VLOOKUP($A58,TRANSPOSE(#REF!),FG$2+2,FALSE),0)</f>
        <v>#REF!</v>
      </c>
      <c r="FH58" t="e" cm="1">
        <f t="array" ref="FH58">_xlfn.IFNA(VLOOKUP($A58,TRANSPOSE(#REF!),FH$2+2,FALSE),0)</f>
        <v>#REF!</v>
      </c>
      <c r="FI58" t="e" cm="1">
        <f t="array" ref="FI58">_xlfn.IFNA(VLOOKUP($A58,TRANSPOSE(#REF!),FI$2+2,FALSE),0)</f>
        <v>#REF!</v>
      </c>
      <c r="FJ58" t="e" cm="1">
        <f t="array" ref="FJ58">_xlfn.IFNA(VLOOKUP($A58,TRANSPOSE(#REF!),FJ$2+2,FALSE),0)</f>
        <v>#REF!</v>
      </c>
      <c r="FK58" t="e" cm="1">
        <f t="array" ref="FK58">_xlfn.IFNA(VLOOKUP($A58,TRANSPOSE(#REF!),FK$2+2,FALSE),0)</f>
        <v>#REF!</v>
      </c>
      <c r="FL58" t="e" cm="1">
        <f t="array" ref="FL58">_xlfn.IFNA(VLOOKUP($A58,TRANSPOSE(#REF!),FL$2+2,FALSE),0)</f>
        <v>#REF!</v>
      </c>
      <c r="FM58" t="e" cm="1">
        <f t="array" ref="FM58">_xlfn.IFNA(VLOOKUP($A58,TRANSPOSE(#REF!),FM$2+2,FALSE),0)</f>
        <v>#REF!</v>
      </c>
      <c r="FN58" t="e" cm="1">
        <f t="array" ref="FN58">_xlfn.IFNA(VLOOKUP($A58,TRANSPOSE(#REF!),FN$2+2,FALSE),0)</f>
        <v>#REF!</v>
      </c>
      <c r="FO58" t="e" cm="1">
        <f t="array" ref="FO58">_xlfn.IFNA(VLOOKUP($A58,TRANSPOSE(#REF!),FO$2+2,FALSE),0)</f>
        <v>#REF!</v>
      </c>
      <c r="FP58" t="e" cm="1">
        <f t="array" ref="FP58">_xlfn.IFNA(VLOOKUP($A58,TRANSPOSE(#REF!),FP$2+2,FALSE),0)</f>
        <v>#REF!</v>
      </c>
      <c r="FQ58" t="e" cm="1">
        <f t="array" ref="FQ58">_xlfn.IFNA(VLOOKUP($A58,TRANSPOSE(#REF!),FQ$2+2,FALSE),0)</f>
        <v>#REF!</v>
      </c>
      <c r="FR58" t="e" cm="1">
        <f t="array" ref="FR58">_xlfn.IFNA(VLOOKUP($A58,TRANSPOSE(#REF!),FR$2+2,FALSE),0)</f>
        <v>#REF!</v>
      </c>
      <c r="FS58" t="e" cm="1">
        <f t="array" ref="FS58">_xlfn.IFNA(VLOOKUP($A58,TRANSPOSE(#REF!),FS$2+2,FALSE),0)</f>
        <v>#REF!</v>
      </c>
      <c r="FT58" t="e" cm="1">
        <f t="array" ref="FT58">_xlfn.IFNA(VLOOKUP($A58,TRANSPOSE(#REF!),FT$2+2,FALSE),0)</f>
        <v>#REF!</v>
      </c>
      <c r="FU58" t="e" cm="1">
        <f t="array" ref="FU58">_xlfn.IFNA(VLOOKUP($A58,TRANSPOSE(#REF!),FU$2+2,FALSE),0)</f>
        <v>#REF!</v>
      </c>
      <c r="FV58" t="e" cm="1">
        <f t="array" ref="FV58">_xlfn.IFNA(VLOOKUP($A58,TRANSPOSE(#REF!),FV$2+2,FALSE),0)</f>
        <v>#REF!</v>
      </c>
      <c r="FW58" t="e" cm="1">
        <f t="array" ref="FW58">_xlfn.IFNA(VLOOKUP($A58,TRANSPOSE(#REF!),FW$2+2,FALSE),0)</f>
        <v>#REF!</v>
      </c>
      <c r="FX58" t="e" cm="1">
        <f t="array" ref="FX58">_xlfn.IFNA(VLOOKUP($A58,TRANSPOSE(#REF!),FX$2+2,FALSE),0)</f>
        <v>#REF!</v>
      </c>
      <c r="FY58" t="e" cm="1">
        <f t="array" ref="FY58">_xlfn.IFNA(VLOOKUP($A58,TRANSPOSE(#REF!),FY$2+2,FALSE),0)</f>
        <v>#REF!</v>
      </c>
      <c r="FZ58" t="e" cm="1">
        <f t="array" ref="FZ58">_xlfn.IFNA(VLOOKUP($A58,TRANSPOSE(#REF!),FZ$2+2,FALSE),0)</f>
        <v>#REF!</v>
      </c>
      <c r="GA58" t="e" cm="1">
        <f t="array" ref="GA58">_xlfn.IFNA(VLOOKUP($A58,TRANSPOSE(#REF!),GA$2+2,FALSE),0)</f>
        <v>#REF!</v>
      </c>
      <c r="GB58" t="e" cm="1">
        <f t="array" ref="GB58">_xlfn.IFNA(VLOOKUP($A58,TRANSPOSE(#REF!),GB$2+2,FALSE),0)</f>
        <v>#REF!</v>
      </c>
      <c r="GC58" t="e" cm="1">
        <f t="array" ref="GC58">_xlfn.IFNA(VLOOKUP($A58,TRANSPOSE(#REF!),GC$2+2,FALSE),0)</f>
        <v>#REF!</v>
      </c>
      <c r="GD58" t="e" cm="1">
        <f t="array" ref="GD58">_xlfn.IFNA(VLOOKUP($A58,TRANSPOSE(#REF!),GD$2+2,FALSE),0)</f>
        <v>#REF!</v>
      </c>
      <c r="GE58" t="e" cm="1">
        <f t="array" ref="GE58">_xlfn.IFNA(VLOOKUP($A58,TRANSPOSE(#REF!),GE$2+2,FALSE),0)</f>
        <v>#REF!</v>
      </c>
      <c r="GF58" t="e" cm="1">
        <f t="array" ref="GF58">_xlfn.IFNA(VLOOKUP($A58,TRANSPOSE(#REF!),GF$2+2,FALSE),0)</f>
        <v>#REF!</v>
      </c>
      <c r="GG58" t="e" cm="1">
        <f t="array" ref="GG58">_xlfn.IFNA(VLOOKUP($A58,TRANSPOSE(#REF!),GG$2+2,FALSE),0)</f>
        <v>#REF!</v>
      </c>
      <c r="GH58" t="e" cm="1">
        <f t="array" ref="GH58">_xlfn.IFNA(VLOOKUP($A58,TRANSPOSE(#REF!),GH$2+2,FALSE),0)</f>
        <v>#REF!</v>
      </c>
      <c r="GI58" t="e" cm="1">
        <f t="array" ref="GI58">_xlfn.IFNA(VLOOKUP($A58,TRANSPOSE(#REF!),GI$2+2,FALSE),0)</f>
        <v>#REF!</v>
      </c>
      <c r="GJ58" t="e" cm="1">
        <f t="array" ref="GJ58">_xlfn.IFNA(VLOOKUP($A58,TRANSPOSE(#REF!),GJ$2+2,FALSE),0)</f>
        <v>#REF!</v>
      </c>
      <c r="GK58" t="e" cm="1">
        <f t="array" ref="GK58">_xlfn.IFNA(VLOOKUP($A58,TRANSPOSE(#REF!),GK$2+2,FALSE),0)</f>
        <v>#REF!</v>
      </c>
      <c r="GL58" t="e" cm="1">
        <f t="array" ref="GL58">_xlfn.IFNA(VLOOKUP($A58,TRANSPOSE(#REF!),GL$2+2,FALSE),0)</f>
        <v>#REF!</v>
      </c>
      <c r="GM58" t="e" cm="1">
        <f t="array" ref="GM58">_xlfn.IFNA(VLOOKUP($A58,TRANSPOSE(#REF!),GM$2+2,FALSE),0)</f>
        <v>#REF!</v>
      </c>
      <c r="GN58" t="e" cm="1">
        <f t="array" ref="GN58">_xlfn.IFNA(VLOOKUP($A58,TRANSPOSE(#REF!),GN$2+2,FALSE),0)</f>
        <v>#REF!</v>
      </c>
      <c r="GO58" t="e" cm="1">
        <f t="array" ref="GO58">_xlfn.IFNA(VLOOKUP($A58,TRANSPOSE(#REF!),GO$2+2,FALSE),0)</f>
        <v>#REF!</v>
      </c>
      <c r="GP58" t="e" cm="1">
        <f t="array" ref="GP58">_xlfn.IFNA(VLOOKUP($A58,TRANSPOSE(#REF!),GP$2+2,FALSE),0)</f>
        <v>#REF!</v>
      </c>
      <c r="GQ58" t="e" cm="1">
        <f t="array" ref="GQ58">_xlfn.IFNA(VLOOKUP($A58,TRANSPOSE(#REF!),GQ$2+2,FALSE),0)</f>
        <v>#REF!</v>
      </c>
      <c r="GR58" t="e" cm="1">
        <f t="array" ref="GR58">_xlfn.IFNA(VLOOKUP($A58,TRANSPOSE(#REF!),GR$2+2,FALSE),0)</f>
        <v>#REF!</v>
      </c>
      <c r="GS58" t="e" cm="1">
        <f t="array" ref="GS58">_xlfn.IFNA(VLOOKUP($A58,TRANSPOSE(#REF!),GS$2+2,FALSE),0)</f>
        <v>#REF!</v>
      </c>
      <c r="GT58" t="e" cm="1">
        <f t="array" ref="GT58">_xlfn.IFNA(VLOOKUP($A58,TRANSPOSE(#REF!),GT$2+2,FALSE),0)</f>
        <v>#REF!</v>
      </c>
      <c r="GU58" t="e" cm="1">
        <f t="array" ref="GU58">_xlfn.IFNA(VLOOKUP($A58,TRANSPOSE(#REF!),GU$2+2,FALSE),0)</f>
        <v>#REF!</v>
      </c>
      <c r="GV58" t="e" cm="1">
        <f t="array" ref="GV58">_xlfn.IFNA(VLOOKUP($A58,TRANSPOSE(#REF!),GV$2+2,FALSE),0)</f>
        <v>#REF!</v>
      </c>
      <c r="GW58" t="e" cm="1">
        <f t="array" ref="GW58">_xlfn.IFNA(VLOOKUP($A58,TRANSPOSE(#REF!),GW$2+2,FALSE),0)</f>
        <v>#REF!</v>
      </c>
      <c r="GX58" t="e" cm="1">
        <f t="array" ref="GX58">_xlfn.IFNA(VLOOKUP($A58,TRANSPOSE(#REF!),GX$2+2,FALSE),0)</f>
        <v>#REF!</v>
      </c>
      <c r="GY58" t="e" cm="1">
        <f t="array" ref="GY58">_xlfn.IFNA(VLOOKUP($A58,TRANSPOSE(#REF!),GY$2+2,FALSE),0)</f>
        <v>#REF!</v>
      </c>
      <c r="GZ58" t="e" cm="1">
        <f t="array" ref="GZ58">_xlfn.IFNA(VLOOKUP($A58,TRANSPOSE(#REF!),GZ$2+2,FALSE),0)</f>
        <v>#REF!</v>
      </c>
      <c r="HA58" t="e" cm="1">
        <f t="array" ref="HA58">_xlfn.IFNA(VLOOKUP($A58,TRANSPOSE(#REF!),HA$2+2,FALSE),0)</f>
        <v>#REF!</v>
      </c>
      <c r="HB58" t="e" cm="1">
        <f t="array" ref="HB58">_xlfn.IFNA(VLOOKUP($A58,TRANSPOSE(#REF!),HB$2+2,FALSE),0)</f>
        <v>#REF!</v>
      </c>
      <c r="HC58" t="e" cm="1">
        <f t="array" ref="HC58">_xlfn.IFNA(VLOOKUP($A58,TRANSPOSE(#REF!),HC$2+2,FALSE),0)</f>
        <v>#REF!</v>
      </c>
      <c r="HD58" t="e" cm="1">
        <f t="array" ref="HD58">_xlfn.IFNA(VLOOKUP($A58,TRANSPOSE(#REF!),HD$2+2,FALSE),0)</f>
        <v>#REF!</v>
      </c>
      <c r="HE58" t="e" cm="1">
        <f t="array" ref="HE58">_xlfn.IFNA(VLOOKUP($A58,TRANSPOSE(#REF!),HE$2+2,FALSE),0)</f>
        <v>#REF!</v>
      </c>
      <c r="HF58" t="e" cm="1">
        <f t="array" ref="HF58">_xlfn.IFNA(VLOOKUP($A58,TRANSPOSE(#REF!),HF$2+2,FALSE),0)</f>
        <v>#REF!</v>
      </c>
      <c r="HG58" t="e" cm="1">
        <f t="array" ref="HG58">_xlfn.IFNA(VLOOKUP($A58,TRANSPOSE(#REF!),HG$2+2,FALSE),0)</f>
        <v>#REF!</v>
      </c>
      <c r="HH58" t="e" cm="1">
        <f t="array" ref="HH58">_xlfn.IFNA(VLOOKUP($A58,TRANSPOSE(#REF!),HH$2+2,FALSE),0)</f>
        <v>#REF!</v>
      </c>
      <c r="HI58" t="e" cm="1">
        <f t="array" ref="HI58">_xlfn.IFNA(VLOOKUP($A58,TRANSPOSE(#REF!),HI$2+2,FALSE),0)</f>
        <v>#REF!</v>
      </c>
      <c r="HJ58" t="e" cm="1">
        <f t="array" ref="HJ58">_xlfn.IFNA(VLOOKUP($A58,TRANSPOSE(#REF!),HJ$2+2,FALSE),0)</f>
        <v>#REF!</v>
      </c>
      <c r="HK58" t="e" cm="1">
        <f t="array" ref="HK58">_xlfn.IFNA(VLOOKUP($A58,TRANSPOSE(#REF!),HK$2+2,FALSE),0)</f>
        <v>#REF!</v>
      </c>
      <c r="HL58" t="e" cm="1">
        <f t="array" ref="HL58">_xlfn.IFNA(VLOOKUP($A58,TRANSPOSE(#REF!),HL$2+2,FALSE),0)</f>
        <v>#REF!</v>
      </c>
      <c r="HM58" t="e" cm="1">
        <f t="array" ref="HM58">_xlfn.IFNA(VLOOKUP($A58,TRANSPOSE(#REF!),HM$2+2,FALSE),0)</f>
        <v>#REF!</v>
      </c>
      <c r="HN58" t="e" cm="1">
        <f t="array" ref="HN58">_xlfn.IFNA(VLOOKUP($A58,TRANSPOSE(#REF!),HN$2+2,FALSE),0)</f>
        <v>#REF!</v>
      </c>
      <c r="HO58" t="e" cm="1">
        <f t="array" ref="HO58">_xlfn.IFNA(VLOOKUP($A58,TRANSPOSE(#REF!),HO$2+2,FALSE),0)</f>
        <v>#REF!</v>
      </c>
      <c r="HP58" t="e" cm="1">
        <f t="array" ref="HP58">_xlfn.IFNA(VLOOKUP($A58,TRANSPOSE(#REF!),HP$2+2,FALSE),0)</f>
        <v>#REF!</v>
      </c>
      <c r="HQ58" t="e" cm="1">
        <f t="array" ref="HQ58">_xlfn.IFNA(VLOOKUP($A58,TRANSPOSE(#REF!),HQ$2+2,FALSE),0)</f>
        <v>#REF!</v>
      </c>
      <c r="HR58" t="e" cm="1">
        <f t="array" ref="HR58">_xlfn.IFNA(VLOOKUP($A58,TRANSPOSE(#REF!),HR$2+2,FALSE),0)</f>
        <v>#REF!</v>
      </c>
      <c r="HS58" t="e" cm="1">
        <f t="array" ref="HS58">_xlfn.IFNA(VLOOKUP($A58,TRANSPOSE(#REF!),HS$2+2,FALSE),0)</f>
        <v>#REF!</v>
      </c>
      <c r="HT58" t="e" cm="1">
        <f t="array" ref="HT58">_xlfn.IFNA(VLOOKUP($A58,TRANSPOSE(#REF!),HT$2+2,FALSE),0)</f>
        <v>#REF!</v>
      </c>
      <c r="HU58" t="e" cm="1">
        <f t="array" ref="HU58">_xlfn.IFNA(VLOOKUP($A58,TRANSPOSE(#REF!),HU$2+2,FALSE),0)</f>
        <v>#REF!</v>
      </c>
      <c r="HV58" t="e" cm="1">
        <f t="array" ref="HV58">_xlfn.IFNA(VLOOKUP($A58,TRANSPOSE(#REF!),HV$2+2,FALSE),0)</f>
        <v>#REF!</v>
      </c>
      <c r="HW58" t="e" cm="1">
        <f t="array" ref="HW58">_xlfn.IFNA(VLOOKUP($A58,TRANSPOSE(#REF!),HW$2+2,FALSE),0)</f>
        <v>#REF!</v>
      </c>
      <c r="HX58" t="e" cm="1">
        <f t="array" ref="HX58">_xlfn.IFNA(VLOOKUP($A58,TRANSPOSE(#REF!),HX$2+2,FALSE),0)</f>
        <v>#REF!</v>
      </c>
      <c r="HY58" t="e" cm="1">
        <f t="array" ref="HY58">_xlfn.IFNA(VLOOKUP($A58,TRANSPOSE(#REF!),HY$2+2,FALSE),0)</f>
        <v>#REF!</v>
      </c>
      <c r="HZ58" t="e" cm="1">
        <f t="array" ref="HZ58">_xlfn.IFNA(VLOOKUP($A58,TRANSPOSE(#REF!),HZ$2+2,FALSE),0)</f>
        <v>#REF!</v>
      </c>
      <c r="IA58" t="e" cm="1">
        <f t="array" ref="IA58">_xlfn.IFNA(VLOOKUP($A58,TRANSPOSE(#REF!),IA$2+2,FALSE),0)</f>
        <v>#REF!</v>
      </c>
      <c r="IB58" t="e" cm="1">
        <f t="array" ref="IB58">_xlfn.IFNA(VLOOKUP($A58,TRANSPOSE(#REF!),IB$2+2,FALSE),0)</f>
        <v>#REF!</v>
      </c>
      <c r="IC58" t="e" cm="1">
        <f t="array" ref="IC58">_xlfn.IFNA(VLOOKUP($A58,TRANSPOSE(#REF!),IC$2+2,FALSE),0)</f>
        <v>#REF!</v>
      </c>
      <c r="ID58" t="e" cm="1">
        <f t="array" ref="ID58">_xlfn.IFNA(VLOOKUP($A58,TRANSPOSE(#REF!),ID$2+2,FALSE),0)</f>
        <v>#REF!</v>
      </c>
      <c r="IE58" t="e" cm="1">
        <f t="array" ref="IE58">_xlfn.IFNA(VLOOKUP($A58,TRANSPOSE(#REF!),IE$2+2,FALSE),0)</f>
        <v>#REF!</v>
      </c>
      <c r="IF58" t="e" cm="1">
        <f t="array" ref="IF58">_xlfn.IFNA(VLOOKUP($A58,TRANSPOSE(#REF!),IF$2+2,FALSE),0)</f>
        <v>#REF!</v>
      </c>
      <c r="IG58" t="e" cm="1">
        <f t="array" ref="IG58">_xlfn.IFNA(VLOOKUP($A58,TRANSPOSE(#REF!),IG$2+2,FALSE),0)</f>
        <v>#REF!</v>
      </c>
      <c r="IH58" t="e" cm="1">
        <f t="array" ref="IH58">_xlfn.IFNA(VLOOKUP($A58,TRANSPOSE(#REF!),IH$2+2,FALSE),0)</f>
        <v>#REF!</v>
      </c>
      <c r="II58" t="e" cm="1">
        <f t="array" ref="II58">_xlfn.IFNA(VLOOKUP($A58,TRANSPOSE(#REF!),II$2+2,FALSE),0)</f>
        <v>#REF!</v>
      </c>
      <c r="IJ58" t="e" cm="1">
        <f t="array" ref="IJ58">_xlfn.IFNA(VLOOKUP($A58,TRANSPOSE(#REF!),IJ$2+2,FALSE),0)</f>
        <v>#REF!</v>
      </c>
      <c r="IK58" t="e" cm="1">
        <f t="array" ref="IK58">_xlfn.IFNA(VLOOKUP($A58,TRANSPOSE(#REF!),IK$2+2,FALSE),0)</f>
        <v>#REF!</v>
      </c>
      <c r="IL58" t="e" cm="1">
        <f t="array" ref="IL58">_xlfn.IFNA(VLOOKUP($A58,TRANSPOSE(#REF!),IL$2+2,FALSE),0)</f>
        <v>#REF!</v>
      </c>
      <c r="IM58" t="e" cm="1">
        <f t="array" ref="IM58">_xlfn.IFNA(VLOOKUP($A58,TRANSPOSE(#REF!),IM$2+2,FALSE),0)</f>
        <v>#REF!</v>
      </c>
      <c r="IN58" t="e" cm="1">
        <f t="array" ref="IN58">_xlfn.IFNA(VLOOKUP($A58,TRANSPOSE(#REF!),IN$2+2,FALSE),0)</f>
        <v>#REF!</v>
      </c>
      <c r="IO58" t="e" cm="1">
        <f t="array" ref="IO58">_xlfn.IFNA(VLOOKUP($A58,TRANSPOSE(#REF!),IO$2+2,FALSE),0)</f>
        <v>#REF!</v>
      </c>
      <c r="IP58" t="e" cm="1">
        <f t="array" ref="IP58">_xlfn.IFNA(VLOOKUP($A58,TRANSPOSE(#REF!),IP$2+2,FALSE),0)</f>
        <v>#REF!</v>
      </c>
      <c r="IQ58" t="e" cm="1">
        <f t="array" ref="IQ58">_xlfn.IFNA(VLOOKUP($A58,TRANSPOSE(#REF!),IQ$2+2,FALSE),0)</f>
        <v>#REF!</v>
      </c>
      <c r="IR58" t="e" cm="1">
        <f t="array" ref="IR58">_xlfn.IFNA(VLOOKUP($A58,TRANSPOSE(#REF!),IR$2+2,FALSE),0)</f>
        <v>#REF!</v>
      </c>
      <c r="IS58" t="e" cm="1">
        <f t="array" ref="IS58">_xlfn.IFNA(VLOOKUP($A58,TRANSPOSE(#REF!),IS$2+2,FALSE),0)</f>
        <v>#REF!</v>
      </c>
      <c r="IT58" t="e" cm="1">
        <f t="array" ref="IT58">_xlfn.IFNA(VLOOKUP($A58,TRANSPOSE(#REF!),IT$2+2,FALSE),0)</f>
        <v>#REF!</v>
      </c>
      <c r="IU58" t="e" cm="1">
        <f t="array" ref="IU58">_xlfn.IFNA(VLOOKUP($A58,TRANSPOSE(#REF!),IU$2+2,FALSE),0)</f>
        <v>#REF!</v>
      </c>
      <c r="IV58" t="e" cm="1">
        <f t="array" ref="IV58">_xlfn.IFNA(VLOOKUP($A58,TRANSPOSE(#REF!),IV$2+2,FALSE),0)</f>
        <v>#REF!</v>
      </c>
      <c r="IW58" t="e" cm="1">
        <f t="array" ref="IW58">_xlfn.IFNA(VLOOKUP($A58,TRANSPOSE(#REF!),IW$2+2,FALSE),0)</f>
        <v>#REF!</v>
      </c>
      <c r="IX58" t="e" cm="1">
        <f t="array" ref="IX58">_xlfn.IFNA(VLOOKUP($A58,TRANSPOSE(#REF!),IX$2+2,FALSE),0)</f>
        <v>#REF!</v>
      </c>
      <c r="IY58" t="e" cm="1">
        <f t="array" ref="IY58">_xlfn.IFNA(VLOOKUP($A58,TRANSPOSE(#REF!),IY$2+2,FALSE),0)</f>
        <v>#REF!</v>
      </c>
      <c r="IZ58" t="e" cm="1">
        <f t="array" ref="IZ58">_xlfn.IFNA(VLOOKUP($A58,TRANSPOSE(#REF!),IZ$2+2,FALSE),0)</f>
        <v>#REF!</v>
      </c>
      <c r="JA58" t="e" cm="1">
        <f t="array" ref="JA58">_xlfn.IFNA(VLOOKUP($A58,TRANSPOSE(#REF!),JA$2+2,FALSE),0)</f>
        <v>#REF!</v>
      </c>
      <c r="JB58" t="e" cm="1">
        <f t="array" ref="JB58">_xlfn.IFNA(VLOOKUP($A58,TRANSPOSE(#REF!),JB$2+2,FALSE),0)</f>
        <v>#REF!</v>
      </c>
      <c r="JC58" t="e" cm="1">
        <f t="array" ref="JC58">_xlfn.IFNA(VLOOKUP($A58,TRANSPOSE(#REF!),JC$2+2,FALSE),0)</f>
        <v>#REF!</v>
      </c>
      <c r="JD58" t="e" cm="1">
        <f t="array" ref="JD58">_xlfn.IFNA(VLOOKUP($A58,TRANSPOSE(#REF!),JD$2+2,FALSE),0)</f>
        <v>#REF!</v>
      </c>
      <c r="JE58" t="e" cm="1">
        <f t="array" ref="JE58">_xlfn.IFNA(VLOOKUP($A58,TRANSPOSE(#REF!),JE$2+2,FALSE),0)</f>
        <v>#REF!</v>
      </c>
      <c r="JF58" t="e" cm="1">
        <f t="array" ref="JF58">_xlfn.IFNA(VLOOKUP($A58,TRANSPOSE(#REF!),JF$2+2,FALSE),0)</f>
        <v>#REF!</v>
      </c>
      <c r="JG58" t="e" cm="1">
        <f t="array" ref="JG58">_xlfn.IFNA(VLOOKUP($A58,TRANSPOSE(#REF!),JG$2+2,FALSE),0)</f>
        <v>#REF!</v>
      </c>
      <c r="JH58" t="e" cm="1">
        <f t="array" ref="JH58">_xlfn.IFNA(VLOOKUP($A58,TRANSPOSE(#REF!),JH$2+2,FALSE),0)</f>
        <v>#REF!</v>
      </c>
      <c r="JI58" t="e" cm="1">
        <f t="array" ref="JI58">_xlfn.IFNA(VLOOKUP($A58,TRANSPOSE(#REF!),JI$2+2,FALSE),0)</f>
        <v>#REF!</v>
      </c>
      <c r="JJ58" t="e" cm="1">
        <f t="array" ref="JJ58">_xlfn.IFNA(VLOOKUP($A58,TRANSPOSE(#REF!),JJ$2+2,FALSE),0)</f>
        <v>#REF!</v>
      </c>
      <c r="JK58" t="e" cm="1">
        <f t="array" ref="JK58">_xlfn.IFNA(VLOOKUP($A58,TRANSPOSE(#REF!),JK$2+2,FALSE),0)</f>
        <v>#REF!</v>
      </c>
      <c r="JL58" t="e" cm="1">
        <f t="array" ref="JL58">_xlfn.IFNA(VLOOKUP($A58,TRANSPOSE(#REF!),JL$2+2,FALSE),0)</f>
        <v>#REF!</v>
      </c>
      <c r="JM58" t="e" cm="1">
        <f t="array" ref="JM58">_xlfn.IFNA(VLOOKUP($A58,TRANSPOSE(#REF!),JM$2+2,FALSE),0)</f>
        <v>#REF!</v>
      </c>
      <c r="JN58" t="e" cm="1">
        <f t="array" ref="JN58">_xlfn.IFNA(VLOOKUP($A58,TRANSPOSE(#REF!),JN$2+2,FALSE),0)</f>
        <v>#REF!</v>
      </c>
      <c r="JO58" t="e" cm="1">
        <f t="array" ref="JO58">_xlfn.IFNA(VLOOKUP($A58,TRANSPOSE(#REF!),JO$2+2,FALSE),0)</f>
        <v>#REF!</v>
      </c>
      <c r="JP58" t="e" cm="1">
        <f t="array" ref="JP58">_xlfn.IFNA(VLOOKUP($A58,TRANSPOSE(#REF!),JP$2+2,FALSE),0)</f>
        <v>#REF!</v>
      </c>
      <c r="JQ58" t="e" cm="1">
        <f t="array" ref="JQ58">_xlfn.IFNA(VLOOKUP($A58,TRANSPOSE(#REF!),JQ$2+2,FALSE),0)</f>
        <v>#REF!</v>
      </c>
      <c r="JR58" t="e" cm="1">
        <f t="array" ref="JR58">_xlfn.IFNA(VLOOKUP($A58,TRANSPOSE(#REF!),JR$2+2,FALSE),0)</f>
        <v>#REF!</v>
      </c>
      <c r="JS58" t="e" cm="1">
        <f t="array" ref="JS58">_xlfn.IFNA(VLOOKUP($A58,TRANSPOSE(#REF!),JS$2+2,FALSE),0)</f>
        <v>#REF!</v>
      </c>
      <c r="JT58" t="e" cm="1">
        <f t="array" ref="JT58">_xlfn.IFNA(VLOOKUP($A58,TRANSPOSE(#REF!),JT$2+2,FALSE),0)</f>
        <v>#REF!</v>
      </c>
      <c r="JU58" t="e" cm="1">
        <f t="array" ref="JU58">_xlfn.IFNA(VLOOKUP($A58,TRANSPOSE(#REF!),JU$2+2,FALSE),0)</f>
        <v>#REF!</v>
      </c>
      <c r="JV58" t="e" cm="1">
        <f t="array" ref="JV58">_xlfn.IFNA(VLOOKUP($A58,TRANSPOSE(#REF!),JV$2+2,FALSE),0)</f>
        <v>#REF!</v>
      </c>
      <c r="JW58" t="e" cm="1">
        <f t="array" ref="JW58">_xlfn.IFNA(VLOOKUP($A58,TRANSPOSE(#REF!),JW$2+2,FALSE),0)</f>
        <v>#REF!</v>
      </c>
      <c r="JX58" t="e" cm="1">
        <f t="array" ref="JX58">_xlfn.IFNA(VLOOKUP($A58,TRANSPOSE(#REF!),JX$2+2,FALSE),0)</f>
        <v>#REF!</v>
      </c>
      <c r="JY58" t="e" cm="1">
        <f t="array" ref="JY58">_xlfn.IFNA(VLOOKUP($A58,TRANSPOSE(#REF!),JY$2+2,FALSE),0)</f>
        <v>#REF!</v>
      </c>
      <c r="JZ58" t="e" cm="1">
        <f t="array" ref="JZ58">_xlfn.IFNA(VLOOKUP($A58,TRANSPOSE(#REF!),JZ$2+2,FALSE),0)</f>
        <v>#REF!</v>
      </c>
      <c r="KA58" t="e" cm="1">
        <f t="array" ref="KA58">_xlfn.IFNA(VLOOKUP($A58,TRANSPOSE(#REF!),KA$2+2,FALSE),0)</f>
        <v>#REF!</v>
      </c>
      <c r="KB58" t="e" cm="1">
        <f t="array" ref="KB58">_xlfn.IFNA(VLOOKUP($A58,TRANSPOSE(#REF!),KB$2+2,FALSE),0)</f>
        <v>#REF!</v>
      </c>
      <c r="KC58" t="e" cm="1">
        <f t="array" ref="KC58">_xlfn.IFNA(VLOOKUP($A58,TRANSPOSE(#REF!),KC$2+2,FALSE),0)</f>
        <v>#REF!</v>
      </c>
      <c r="KD58" t="e" cm="1">
        <f t="array" ref="KD58">_xlfn.IFNA(VLOOKUP($A58,TRANSPOSE(#REF!),KD$2+2,FALSE),0)</f>
        <v>#REF!</v>
      </c>
      <c r="KE58" t="e" cm="1">
        <f t="array" ref="KE58">_xlfn.IFNA(VLOOKUP($A58,TRANSPOSE(#REF!),KE$2+2,FALSE),0)</f>
        <v>#REF!</v>
      </c>
      <c r="KF58" t="e" cm="1">
        <f t="array" ref="KF58">_xlfn.IFNA(VLOOKUP($A58,TRANSPOSE(#REF!),KF$2+2,FALSE),0)</f>
        <v>#REF!</v>
      </c>
      <c r="KG58" t="e" cm="1">
        <f t="array" ref="KG58">_xlfn.IFNA(VLOOKUP($A58,TRANSPOSE(#REF!),KG$2+2,FALSE),0)</f>
        <v>#REF!</v>
      </c>
      <c r="KH58" t="e" cm="1">
        <f t="array" ref="KH58">_xlfn.IFNA(VLOOKUP($A58,TRANSPOSE(#REF!),KH$2+2,FALSE),0)</f>
        <v>#REF!</v>
      </c>
      <c r="KI58" t="e" cm="1">
        <f t="array" ref="KI58">_xlfn.IFNA(VLOOKUP($A58,TRANSPOSE(#REF!),KI$2+2,FALSE),0)</f>
        <v>#REF!</v>
      </c>
      <c r="KJ58" t="e" cm="1">
        <f t="array" ref="KJ58">_xlfn.IFNA(VLOOKUP($A58,TRANSPOSE(#REF!),KJ$2+2,FALSE),0)</f>
        <v>#REF!</v>
      </c>
      <c r="KK58" t="e" cm="1">
        <f t="array" ref="KK58">_xlfn.IFNA(VLOOKUP($A58,TRANSPOSE(#REF!),KK$2+2,FALSE),0)</f>
        <v>#REF!</v>
      </c>
      <c r="KL58" t="e" cm="1">
        <f t="array" ref="KL58">_xlfn.IFNA(VLOOKUP($A58,TRANSPOSE(#REF!),KL$2+2,FALSE),0)</f>
        <v>#REF!</v>
      </c>
      <c r="KM58" t="e" cm="1">
        <f t="array" ref="KM58">_xlfn.IFNA(VLOOKUP($A58,TRANSPOSE(#REF!),KM$2+2,FALSE),0)</f>
        <v>#REF!</v>
      </c>
      <c r="KN58" t="e" cm="1">
        <f t="array" ref="KN58">_xlfn.IFNA(VLOOKUP($A58,TRANSPOSE(#REF!),KN$2+2,FALSE),0)</f>
        <v>#REF!</v>
      </c>
      <c r="KO58" t="e" cm="1">
        <f t="array" ref="KO58">_xlfn.IFNA(VLOOKUP($A58,TRANSPOSE(#REF!),KO$2+2,FALSE),0)</f>
        <v>#REF!</v>
      </c>
      <c r="KP58" t="e" cm="1">
        <f t="array" ref="KP58">_xlfn.IFNA(VLOOKUP($A58,TRANSPOSE(#REF!),KP$2+2,FALSE),0)</f>
        <v>#REF!</v>
      </c>
      <c r="KQ58" t="e" cm="1">
        <f t="array" ref="KQ58">_xlfn.IFNA(VLOOKUP($A58,TRANSPOSE(#REF!),KQ$2+2,FALSE),0)</f>
        <v>#REF!</v>
      </c>
      <c r="KR58" t="e" cm="1">
        <f t="array" ref="KR58">_xlfn.IFNA(VLOOKUP($A58,TRANSPOSE(#REF!),KR$2+2,FALSE),0)</f>
        <v>#REF!</v>
      </c>
      <c r="KS58" t="e" cm="1">
        <f t="array" ref="KS58">_xlfn.IFNA(VLOOKUP($A58,TRANSPOSE(#REF!),KS$2+2,FALSE),0)</f>
        <v>#REF!</v>
      </c>
      <c r="KT58" t="e" cm="1">
        <f t="array" ref="KT58">_xlfn.IFNA(VLOOKUP($A58,TRANSPOSE(#REF!),KT$2+2,FALSE),0)</f>
        <v>#REF!</v>
      </c>
      <c r="KU58" t="e" cm="1">
        <f t="array" ref="KU58">_xlfn.IFNA(VLOOKUP($A58,TRANSPOSE(#REF!),KU$2+2,FALSE),0)</f>
        <v>#REF!</v>
      </c>
      <c r="KV58" t="e" cm="1">
        <f t="array" ref="KV58">_xlfn.IFNA(VLOOKUP($A58,TRANSPOSE(#REF!),KV$2+2,FALSE),0)</f>
        <v>#REF!</v>
      </c>
      <c r="KW58" t="e" cm="1">
        <f t="array" ref="KW58">_xlfn.IFNA(VLOOKUP($A58,TRANSPOSE(#REF!),KW$2+2,FALSE),0)</f>
        <v>#REF!</v>
      </c>
      <c r="KX58" t="e" cm="1">
        <f t="array" ref="KX58">_xlfn.IFNA(VLOOKUP($A58,TRANSPOSE(#REF!),KX$2+2,FALSE),0)</f>
        <v>#REF!</v>
      </c>
      <c r="KY58" t="e" cm="1">
        <f t="array" ref="KY58">_xlfn.IFNA(VLOOKUP($A58,TRANSPOSE(#REF!),KY$2+2,FALSE),0)</f>
        <v>#REF!</v>
      </c>
      <c r="KZ58" t="e" cm="1">
        <f t="array" ref="KZ58">_xlfn.IFNA(VLOOKUP($A58,TRANSPOSE(#REF!),KZ$2+2,FALSE),0)</f>
        <v>#REF!</v>
      </c>
      <c r="LA58" t="e" cm="1">
        <f t="array" ref="LA58">_xlfn.IFNA(VLOOKUP($A58,TRANSPOSE(#REF!),LA$2+2,FALSE),0)</f>
        <v>#REF!</v>
      </c>
      <c r="LB58" t="e" cm="1">
        <f t="array" ref="LB58">_xlfn.IFNA(VLOOKUP($A58,TRANSPOSE(#REF!),LB$2+2,FALSE),0)</f>
        <v>#REF!</v>
      </c>
      <c r="LC58" t="e" cm="1">
        <f t="array" ref="LC58">_xlfn.IFNA(VLOOKUP($A58,TRANSPOSE(#REF!),LC$2+2,FALSE),0)</f>
        <v>#REF!</v>
      </c>
      <c r="LD58" t="e" cm="1">
        <f t="array" ref="LD58">_xlfn.IFNA(VLOOKUP($A58,TRANSPOSE(#REF!),LD$2+2,FALSE),0)</f>
        <v>#REF!</v>
      </c>
      <c r="LE58" t="e" cm="1">
        <f t="array" ref="LE58">_xlfn.IFNA(VLOOKUP($A58,TRANSPOSE(#REF!),LE$2+2,FALSE),0)</f>
        <v>#REF!</v>
      </c>
      <c r="LF58" t="e" cm="1">
        <f t="array" ref="LF58">_xlfn.IFNA(VLOOKUP($A58,TRANSPOSE(#REF!),LF$2+2,FALSE),0)</f>
        <v>#REF!</v>
      </c>
      <c r="LG58" t="e" cm="1">
        <f t="array" ref="LG58">_xlfn.IFNA(VLOOKUP($A58,TRANSPOSE(#REF!),LG$2+2,FALSE),0)</f>
        <v>#REF!</v>
      </c>
      <c r="LH58" t="e" cm="1">
        <f t="array" ref="LH58">_xlfn.IFNA(VLOOKUP($A58,TRANSPOSE(#REF!),LH$2+2,FALSE),0)</f>
        <v>#REF!</v>
      </c>
      <c r="LI58" t="e" cm="1">
        <f t="array" ref="LI58">_xlfn.IFNA(VLOOKUP($A58,TRANSPOSE(#REF!),LI$2+2,FALSE),0)</f>
        <v>#REF!</v>
      </c>
      <c r="LJ58" t="e" cm="1">
        <f t="array" ref="LJ58">_xlfn.IFNA(VLOOKUP($A58,TRANSPOSE(#REF!),LJ$2+2,FALSE),0)</f>
        <v>#REF!</v>
      </c>
      <c r="LK58" t="e" cm="1">
        <f t="array" ref="LK58">_xlfn.IFNA(VLOOKUP($A58,TRANSPOSE(#REF!),LK$2+2,FALSE),0)</f>
        <v>#REF!</v>
      </c>
      <c r="LL58" t="e" cm="1">
        <f t="array" ref="LL58">_xlfn.IFNA(VLOOKUP($A58,TRANSPOSE(#REF!),LL$2+2,FALSE),0)</f>
        <v>#REF!</v>
      </c>
      <c r="LM58" t="e" cm="1">
        <f t="array" ref="LM58">_xlfn.IFNA(VLOOKUP($A58,TRANSPOSE(#REF!),LM$2+2,FALSE),0)</f>
        <v>#REF!</v>
      </c>
      <c r="LN58" t="e" cm="1">
        <f t="array" ref="LN58">_xlfn.IFNA(VLOOKUP($A58,TRANSPOSE(#REF!),LN$2+2,FALSE),0)</f>
        <v>#REF!</v>
      </c>
      <c r="LO58" t="e" cm="1">
        <f t="array" ref="LO58">_xlfn.IFNA(VLOOKUP($A58,TRANSPOSE(#REF!),LO$2+2,FALSE),0)</f>
        <v>#REF!</v>
      </c>
      <c r="LP58" t="e" cm="1">
        <f t="array" ref="LP58">_xlfn.IFNA(VLOOKUP($A58,TRANSPOSE(#REF!),LP$2+2,FALSE),0)</f>
        <v>#REF!</v>
      </c>
      <c r="LQ58" t="e" cm="1">
        <f t="array" ref="LQ58">_xlfn.IFNA(VLOOKUP($A58,TRANSPOSE(#REF!),LQ$2+2,FALSE),0)</f>
        <v>#REF!</v>
      </c>
      <c r="LR58" t="e" cm="1">
        <f t="array" ref="LR58">_xlfn.IFNA(VLOOKUP($A58,TRANSPOSE(#REF!),LR$2+2,FALSE),0)</f>
        <v>#REF!</v>
      </c>
      <c r="LS58" t="e" cm="1">
        <f t="array" ref="LS58">_xlfn.IFNA(VLOOKUP($A58,TRANSPOSE(#REF!),LS$2+2,FALSE),0)</f>
        <v>#REF!</v>
      </c>
      <c r="LT58" t="e" cm="1">
        <f t="array" ref="LT58">_xlfn.IFNA(VLOOKUP($A58,TRANSPOSE(#REF!),LT$2+2,FALSE),0)</f>
        <v>#REF!</v>
      </c>
      <c r="LU58" t="e" cm="1">
        <f t="array" ref="LU58">_xlfn.IFNA(VLOOKUP($A58,TRANSPOSE(#REF!),LU$2+2,FALSE),0)</f>
        <v>#REF!</v>
      </c>
      <c r="LV58" t="e" cm="1">
        <f t="array" ref="LV58">_xlfn.IFNA(VLOOKUP($A58,TRANSPOSE(#REF!),LV$2+2,FALSE),0)</f>
        <v>#REF!</v>
      </c>
      <c r="LW58" t="e" cm="1">
        <f t="array" ref="LW58">_xlfn.IFNA(VLOOKUP($A58,TRANSPOSE(#REF!),LW$2+2,FALSE),0)</f>
        <v>#REF!</v>
      </c>
      <c r="LX58" t="e" cm="1">
        <f t="array" ref="LX58">_xlfn.IFNA(VLOOKUP($A58,TRANSPOSE(#REF!),LX$2+2,FALSE),0)</f>
        <v>#REF!</v>
      </c>
      <c r="LY58" t="e" cm="1">
        <f t="array" ref="LY58">_xlfn.IFNA(VLOOKUP($A58,TRANSPOSE(#REF!),LY$2+2,FALSE),0)</f>
        <v>#REF!</v>
      </c>
      <c r="LZ58" t="e" cm="1">
        <f t="array" ref="LZ58">_xlfn.IFNA(VLOOKUP($A58,TRANSPOSE(#REF!),LZ$2+2,FALSE),0)</f>
        <v>#REF!</v>
      </c>
      <c r="MA58" t="e" cm="1">
        <f t="array" ref="MA58">_xlfn.IFNA(VLOOKUP($A58,TRANSPOSE(#REF!),MA$2+2,FALSE),0)</f>
        <v>#REF!</v>
      </c>
      <c r="MB58" t="e" cm="1">
        <f t="array" ref="MB58">_xlfn.IFNA(VLOOKUP($A58,TRANSPOSE(#REF!),MB$2+2,FALSE),0)</f>
        <v>#REF!</v>
      </c>
      <c r="MC58" t="e" cm="1">
        <f t="array" ref="MC58">_xlfn.IFNA(VLOOKUP($A58,TRANSPOSE(#REF!),MC$2+2,FALSE),0)</f>
        <v>#REF!</v>
      </c>
      <c r="MD58" t="e" cm="1">
        <f t="array" ref="MD58">_xlfn.IFNA(VLOOKUP($A58,TRANSPOSE(#REF!),MD$2+2,FALSE),0)</f>
        <v>#REF!</v>
      </c>
      <c r="ME58" t="e" cm="1">
        <f t="array" ref="ME58">_xlfn.IFNA(VLOOKUP($A58,TRANSPOSE(#REF!),ME$2+2,FALSE),0)</f>
        <v>#REF!</v>
      </c>
      <c r="MF58" t="e" cm="1">
        <f t="array" ref="MF58">_xlfn.IFNA(VLOOKUP($A58,TRANSPOSE(#REF!),MF$2+2,FALSE),0)</f>
        <v>#REF!</v>
      </c>
      <c r="MG58" t="e" cm="1">
        <f t="array" ref="MG58">_xlfn.IFNA(VLOOKUP($A58,TRANSPOSE(#REF!),MG$2+2,FALSE),0)</f>
        <v>#REF!</v>
      </c>
      <c r="MH58" t="e" cm="1">
        <f t="array" ref="MH58">_xlfn.IFNA(VLOOKUP($A58,TRANSPOSE(#REF!),MH$2+2,FALSE),0)</f>
        <v>#REF!</v>
      </c>
      <c r="MI58" t="e" cm="1">
        <f t="array" ref="MI58">_xlfn.IFNA(VLOOKUP($A58,TRANSPOSE(#REF!),MI$2+2,FALSE),0)</f>
        <v>#REF!</v>
      </c>
      <c r="MJ58" t="e" cm="1">
        <f t="array" ref="MJ58">_xlfn.IFNA(VLOOKUP($A58,TRANSPOSE(#REF!),MJ$2+2,FALSE),0)</f>
        <v>#REF!</v>
      </c>
      <c r="MK58" t="e" cm="1">
        <f t="array" ref="MK58">_xlfn.IFNA(VLOOKUP($A58,TRANSPOSE(#REF!),MK$2+2,FALSE),0)</f>
        <v>#REF!</v>
      </c>
      <c r="ML58" t="e" cm="1">
        <f t="array" ref="ML58">_xlfn.IFNA(VLOOKUP($A58,TRANSPOSE(#REF!),ML$2+2,FALSE),0)</f>
        <v>#REF!</v>
      </c>
      <c r="MM58" t="e" cm="1">
        <f t="array" ref="MM58">_xlfn.IFNA(VLOOKUP($A58,TRANSPOSE(#REF!),MM$2+2,FALSE),0)</f>
        <v>#REF!</v>
      </c>
      <c r="MN58" t="e" cm="1">
        <f t="array" ref="MN58">_xlfn.IFNA(VLOOKUP($A58,TRANSPOSE(#REF!),MN$2+2,FALSE),0)</f>
        <v>#REF!</v>
      </c>
      <c r="MO58" t="e" cm="1">
        <f t="array" ref="MO58">_xlfn.IFNA(VLOOKUP($A58,TRANSPOSE(#REF!),MO$2+2,FALSE),0)</f>
        <v>#REF!</v>
      </c>
      <c r="MP58" t="e" cm="1">
        <f t="array" ref="MP58">_xlfn.IFNA(VLOOKUP($A58,TRANSPOSE(#REF!),MP$2+2,FALSE),0)</f>
        <v>#REF!</v>
      </c>
      <c r="MQ58" t="e" cm="1">
        <f t="array" ref="MQ58">_xlfn.IFNA(VLOOKUP($A58,TRANSPOSE(#REF!),MQ$2+2,FALSE),0)</f>
        <v>#REF!</v>
      </c>
      <c r="MR58" t="e" cm="1">
        <f t="array" ref="MR58">_xlfn.IFNA(VLOOKUP($A58,TRANSPOSE(#REF!),MR$2+2,FALSE),0)</f>
        <v>#REF!</v>
      </c>
      <c r="MS58" t="e" cm="1">
        <f t="array" ref="MS58">_xlfn.IFNA(VLOOKUP($A58,TRANSPOSE(#REF!),MS$2+2,FALSE),0)</f>
        <v>#REF!</v>
      </c>
      <c r="MT58" t="e" cm="1">
        <f t="array" ref="MT58">_xlfn.IFNA(VLOOKUP($A58,TRANSPOSE(#REF!),MT$2+2,FALSE),0)</f>
        <v>#REF!</v>
      </c>
      <c r="MU58" t="e" cm="1">
        <f t="array" ref="MU58">_xlfn.IFNA(VLOOKUP($A58,TRANSPOSE(#REF!),MU$2+2,FALSE),0)</f>
        <v>#REF!</v>
      </c>
      <c r="MV58" t="e" cm="1">
        <f t="array" ref="MV58">_xlfn.IFNA(VLOOKUP($A58,TRANSPOSE(#REF!),MV$2+2,FALSE),0)</f>
        <v>#REF!</v>
      </c>
      <c r="MW58" t="e" cm="1">
        <f t="array" ref="MW58">_xlfn.IFNA(VLOOKUP($A58,TRANSPOSE(#REF!),MW$2+2,FALSE),0)</f>
        <v>#REF!</v>
      </c>
      <c r="MX58" t="e" cm="1">
        <f t="array" ref="MX58">_xlfn.IFNA(VLOOKUP($A58,TRANSPOSE(#REF!),MX$2+2,FALSE),0)</f>
        <v>#REF!</v>
      </c>
      <c r="MY58" t="e" cm="1">
        <f t="array" ref="MY58">_xlfn.IFNA(VLOOKUP($A58,TRANSPOSE(#REF!),MY$2+2,FALSE),0)</f>
        <v>#REF!</v>
      </c>
      <c r="MZ58" t="e" cm="1">
        <f t="array" ref="MZ58">_xlfn.IFNA(VLOOKUP($A58,TRANSPOSE(#REF!),MZ$2+2,FALSE),0)</f>
        <v>#REF!</v>
      </c>
      <c r="NA58" t="e" cm="1">
        <f t="array" ref="NA58">_xlfn.IFNA(VLOOKUP($A58,TRANSPOSE(#REF!),NA$2+2,FALSE),0)</f>
        <v>#REF!</v>
      </c>
      <c r="NB58" t="e" cm="1">
        <f t="array" ref="NB58">_xlfn.IFNA(VLOOKUP($A58,TRANSPOSE(#REF!),NB$2+2,FALSE),0)</f>
        <v>#REF!</v>
      </c>
      <c r="NC58" t="e" cm="1">
        <f t="array" ref="NC58">_xlfn.IFNA(VLOOKUP($A58,TRANSPOSE(#REF!),NC$2+2,FALSE),0)</f>
        <v>#REF!</v>
      </c>
      <c r="ND58" t="e" cm="1">
        <f t="array" ref="ND58">_xlfn.IFNA(VLOOKUP($A58,TRANSPOSE(#REF!),ND$2+2,FALSE),0)</f>
        <v>#REF!</v>
      </c>
      <c r="NE58" t="e" cm="1">
        <f t="array" ref="NE58">_xlfn.IFNA(VLOOKUP($A58,TRANSPOSE(#REF!),NE$2+2,FALSE),0)</f>
        <v>#REF!</v>
      </c>
      <c r="NF58" t="e" cm="1">
        <f t="array" ref="NF58">_xlfn.IFNA(VLOOKUP($A58,TRANSPOSE(#REF!),NF$2+2,FALSE),0)</f>
        <v>#REF!</v>
      </c>
      <c r="NG58" t="e" cm="1">
        <f t="array" ref="NG58">_xlfn.IFNA(VLOOKUP($A58,TRANSPOSE(#REF!),NG$2+2,FALSE),0)</f>
        <v>#REF!</v>
      </c>
      <c r="NH58" t="e" cm="1">
        <f t="array" ref="NH58">_xlfn.IFNA(VLOOKUP($A58,TRANSPOSE(#REF!),NH$2+2,FALSE),0)</f>
        <v>#REF!</v>
      </c>
      <c r="NI58" t="e" cm="1">
        <f t="array" ref="NI58">_xlfn.IFNA(VLOOKUP($A58,TRANSPOSE(#REF!),NI$2+2,FALSE),0)</f>
        <v>#REF!</v>
      </c>
      <c r="NJ58" t="e" cm="1">
        <f t="array" ref="NJ58">_xlfn.IFNA(VLOOKUP($A58,TRANSPOSE(#REF!),NJ$2+2,FALSE),0)</f>
        <v>#REF!</v>
      </c>
      <c r="NL58" t="e">
        <f t="shared" si="0"/>
        <v>#REF!</v>
      </c>
      <c r="NM58" t="e">
        <f t="shared" si="1"/>
        <v>#REF!</v>
      </c>
    </row>
    <row r="59" spans="1:377" x14ac:dyDescent="0.3">
      <c r="A59" t="str">
        <v>PDK02_05</v>
      </c>
      <c r="B59" t="str">
        <v>Elektriciteit</v>
      </c>
      <c r="C59" t="str">
        <v>Conversion</v>
      </c>
      <c r="D59" t="str">
        <v>Power DK</v>
      </c>
      <c r="E59" t="str">
        <v>Generation</v>
      </c>
      <c r="F59" t="str">
        <v>Electricity DK</v>
      </c>
      <c r="G59" t="str">
        <v>Electricity from CCGT - Power DK</v>
      </c>
      <c r="H59" t="str">
        <v>[GW]</v>
      </c>
      <c r="I59">
        <f>_xlfn.IFNA(VLOOKUP(A59,'[1]PASTE Cap_Investment'!A:B,2,FALSE),0)</f>
        <v>0</v>
      </c>
      <c r="J59" t="e" cm="1">
        <f t="array" ref="J59">_xlfn.IFNA(VLOOKUP($A59,TRANSPOSE(#REF!),J$2+2,FALSE),0)</f>
        <v>#REF!</v>
      </c>
      <c r="K59" t="e" cm="1">
        <f t="array" ref="K59">_xlfn.IFNA(VLOOKUP($A59,TRANSPOSE(#REF!),K$2+2,FALSE),0)</f>
        <v>#REF!</v>
      </c>
      <c r="L59" t="e" cm="1">
        <f t="array" ref="L59">_xlfn.IFNA(VLOOKUP($A59,TRANSPOSE(#REF!),L$2+2,FALSE),0)</f>
        <v>#REF!</v>
      </c>
      <c r="M59" t="e" cm="1">
        <f t="array" ref="M59">_xlfn.IFNA(VLOOKUP($A59,TRANSPOSE(#REF!),M$2+2,FALSE),0)</f>
        <v>#REF!</v>
      </c>
      <c r="N59" t="e" cm="1">
        <f t="array" ref="N59">_xlfn.IFNA(VLOOKUP($A59,TRANSPOSE(#REF!),N$2+2,FALSE),0)</f>
        <v>#REF!</v>
      </c>
      <c r="O59" t="e" cm="1">
        <f t="array" ref="O59">_xlfn.IFNA(VLOOKUP($A59,TRANSPOSE(#REF!),O$2+2,FALSE),0)</f>
        <v>#REF!</v>
      </c>
      <c r="P59" t="e" cm="1">
        <f t="array" ref="P59">_xlfn.IFNA(VLOOKUP($A59,TRANSPOSE(#REF!),P$2+2,FALSE),0)</f>
        <v>#REF!</v>
      </c>
      <c r="Q59" t="e" cm="1">
        <f t="array" ref="Q59">_xlfn.IFNA(VLOOKUP($A59,TRANSPOSE(#REF!),Q$2+2,FALSE),0)</f>
        <v>#REF!</v>
      </c>
      <c r="R59" t="e" cm="1">
        <f t="array" ref="R59">_xlfn.IFNA(VLOOKUP($A59,TRANSPOSE(#REF!),R$2+2,FALSE),0)</f>
        <v>#REF!</v>
      </c>
      <c r="S59" t="e" cm="1">
        <f t="array" ref="S59">_xlfn.IFNA(VLOOKUP($A59,TRANSPOSE(#REF!),S$2+2,FALSE),0)</f>
        <v>#REF!</v>
      </c>
      <c r="T59" t="e" cm="1">
        <f t="array" ref="T59">_xlfn.IFNA(VLOOKUP($A59,TRANSPOSE(#REF!),T$2+2,FALSE),0)</f>
        <v>#REF!</v>
      </c>
      <c r="U59" t="e" cm="1">
        <f t="array" ref="U59">_xlfn.IFNA(VLOOKUP($A59,TRANSPOSE(#REF!),U$2+2,FALSE),0)</f>
        <v>#REF!</v>
      </c>
      <c r="V59" t="e" cm="1">
        <f t="array" ref="V59">_xlfn.IFNA(VLOOKUP($A59,TRANSPOSE(#REF!),V$2+2,FALSE),0)</f>
        <v>#REF!</v>
      </c>
      <c r="W59" t="e" cm="1">
        <f t="array" ref="W59">_xlfn.IFNA(VLOOKUP($A59,TRANSPOSE(#REF!),W$2+2,FALSE),0)</f>
        <v>#REF!</v>
      </c>
      <c r="X59" t="e" cm="1">
        <f t="array" ref="X59">_xlfn.IFNA(VLOOKUP($A59,TRANSPOSE(#REF!),X$2+2,FALSE),0)</f>
        <v>#REF!</v>
      </c>
      <c r="Y59" t="e" cm="1">
        <f t="array" ref="Y59">_xlfn.IFNA(VLOOKUP($A59,TRANSPOSE(#REF!),Y$2+2,FALSE),0)</f>
        <v>#REF!</v>
      </c>
      <c r="Z59" t="e" cm="1">
        <f t="array" ref="Z59">_xlfn.IFNA(VLOOKUP($A59,TRANSPOSE(#REF!),Z$2+2,FALSE),0)</f>
        <v>#REF!</v>
      </c>
      <c r="AA59" t="e" cm="1">
        <f t="array" ref="AA59">_xlfn.IFNA(VLOOKUP($A59,TRANSPOSE(#REF!),AA$2+2,FALSE),0)</f>
        <v>#REF!</v>
      </c>
      <c r="AB59" t="e" cm="1">
        <f t="array" ref="AB59">_xlfn.IFNA(VLOOKUP($A59,TRANSPOSE(#REF!),AB$2+2,FALSE),0)</f>
        <v>#REF!</v>
      </c>
      <c r="AC59" t="e" cm="1">
        <f t="array" ref="AC59">_xlfn.IFNA(VLOOKUP($A59,TRANSPOSE(#REF!),AC$2+2,FALSE),0)</f>
        <v>#REF!</v>
      </c>
      <c r="AD59" t="e" cm="1">
        <f t="array" ref="AD59">_xlfn.IFNA(VLOOKUP($A59,TRANSPOSE(#REF!),AD$2+2,FALSE),0)</f>
        <v>#REF!</v>
      </c>
      <c r="AE59" t="e" cm="1">
        <f t="array" ref="AE59">_xlfn.IFNA(VLOOKUP($A59,TRANSPOSE(#REF!),AE$2+2,FALSE),0)</f>
        <v>#REF!</v>
      </c>
      <c r="AF59" t="e" cm="1">
        <f t="array" ref="AF59">_xlfn.IFNA(VLOOKUP($A59,TRANSPOSE(#REF!),AF$2+2,FALSE),0)</f>
        <v>#REF!</v>
      </c>
      <c r="AG59" t="e" cm="1">
        <f t="array" ref="AG59">_xlfn.IFNA(VLOOKUP($A59,TRANSPOSE(#REF!),AG$2+2,FALSE),0)</f>
        <v>#REF!</v>
      </c>
      <c r="AH59" t="e" cm="1">
        <f t="array" ref="AH59">_xlfn.IFNA(VLOOKUP($A59,TRANSPOSE(#REF!),AH$2+2,FALSE),0)</f>
        <v>#REF!</v>
      </c>
      <c r="AI59" t="e" cm="1">
        <f t="array" ref="AI59">_xlfn.IFNA(VLOOKUP($A59,TRANSPOSE(#REF!),AI$2+2,FALSE),0)</f>
        <v>#REF!</v>
      </c>
      <c r="AJ59" t="e" cm="1">
        <f t="array" ref="AJ59">_xlfn.IFNA(VLOOKUP($A59,TRANSPOSE(#REF!),AJ$2+2,FALSE),0)</f>
        <v>#REF!</v>
      </c>
      <c r="AK59" t="e" cm="1">
        <f t="array" ref="AK59">_xlfn.IFNA(VLOOKUP($A59,TRANSPOSE(#REF!),AK$2+2,FALSE),0)</f>
        <v>#REF!</v>
      </c>
      <c r="AL59" t="e" cm="1">
        <f t="array" ref="AL59">_xlfn.IFNA(VLOOKUP($A59,TRANSPOSE(#REF!),AL$2+2,FALSE),0)</f>
        <v>#REF!</v>
      </c>
      <c r="AM59" t="e" cm="1">
        <f t="array" ref="AM59">_xlfn.IFNA(VLOOKUP($A59,TRANSPOSE(#REF!),AM$2+2,FALSE),0)</f>
        <v>#REF!</v>
      </c>
      <c r="AN59" t="e" cm="1">
        <f t="array" ref="AN59">_xlfn.IFNA(VLOOKUP($A59,TRANSPOSE(#REF!),AN$2+2,FALSE),0)</f>
        <v>#REF!</v>
      </c>
      <c r="AO59" t="e" cm="1">
        <f t="array" ref="AO59">_xlfn.IFNA(VLOOKUP($A59,TRANSPOSE(#REF!),AO$2+2,FALSE),0)</f>
        <v>#REF!</v>
      </c>
      <c r="AP59" t="e" cm="1">
        <f t="array" ref="AP59">_xlfn.IFNA(VLOOKUP($A59,TRANSPOSE(#REF!),AP$2+2,FALSE),0)</f>
        <v>#REF!</v>
      </c>
      <c r="AQ59" t="e" cm="1">
        <f t="array" ref="AQ59">_xlfn.IFNA(VLOOKUP($A59,TRANSPOSE(#REF!),AQ$2+2,FALSE),0)</f>
        <v>#REF!</v>
      </c>
      <c r="AR59" t="e" cm="1">
        <f t="array" ref="AR59">_xlfn.IFNA(VLOOKUP($A59,TRANSPOSE(#REF!),AR$2+2,FALSE),0)</f>
        <v>#REF!</v>
      </c>
      <c r="AS59" t="e" cm="1">
        <f t="array" ref="AS59">_xlfn.IFNA(VLOOKUP($A59,TRANSPOSE(#REF!),AS$2+2,FALSE),0)</f>
        <v>#REF!</v>
      </c>
      <c r="AT59" t="e" cm="1">
        <f t="array" ref="AT59">_xlfn.IFNA(VLOOKUP($A59,TRANSPOSE(#REF!),AT$2+2,FALSE),0)</f>
        <v>#REF!</v>
      </c>
      <c r="AU59" t="e" cm="1">
        <f t="array" ref="AU59">_xlfn.IFNA(VLOOKUP($A59,TRANSPOSE(#REF!),AU$2+2,FALSE),0)</f>
        <v>#REF!</v>
      </c>
      <c r="AV59" t="e" cm="1">
        <f t="array" ref="AV59">_xlfn.IFNA(VLOOKUP($A59,TRANSPOSE(#REF!),AV$2+2,FALSE),0)</f>
        <v>#REF!</v>
      </c>
      <c r="AW59" t="e" cm="1">
        <f t="array" ref="AW59">_xlfn.IFNA(VLOOKUP($A59,TRANSPOSE(#REF!),AW$2+2,FALSE),0)</f>
        <v>#REF!</v>
      </c>
      <c r="AX59" t="e" cm="1">
        <f t="array" ref="AX59">_xlfn.IFNA(VLOOKUP($A59,TRANSPOSE(#REF!),AX$2+2,FALSE),0)</f>
        <v>#REF!</v>
      </c>
      <c r="AY59" t="e" cm="1">
        <f t="array" ref="AY59">_xlfn.IFNA(VLOOKUP($A59,TRANSPOSE(#REF!),AY$2+2,FALSE),0)</f>
        <v>#REF!</v>
      </c>
      <c r="AZ59" t="e" cm="1">
        <f t="array" ref="AZ59">_xlfn.IFNA(VLOOKUP($A59,TRANSPOSE(#REF!),AZ$2+2,FALSE),0)</f>
        <v>#REF!</v>
      </c>
      <c r="BA59" t="e" cm="1">
        <f t="array" ref="BA59">_xlfn.IFNA(VLOOKUP($A59,TRANSPOSE(#REF!),BA$2+2,FALSE),0)</f>
        <v>#REF!</v>
      </c>
      <c r="BB59" t="e" cm="1">
        <f t="array" ref="BB59">_xlfn.IFNA(VLOOKUP($A59,TRANSPOSE(#REF!),BB$2+2,FALSE),0)</f>
        <v>#REF!</v>
      </c>
      <c r="BC59" t="e" cm="1">
        <f t="array" ref="BC59">_xlfn.IFNA(VLOOKUP($A59,TRANSPOSE(#REF!),BC$2+2,FALSE),0)</f>
        <v>#REF!</v>
      </c>
      <c r="BD59" t="e" cm="1">
        <f t="array" ref="BD59">_xlfn.IFNA(VLOOKUP($A59,TRANSPOSE(#REF!),BD$2+2,FALSE),0)</f>
        <v>#REF!</v>
      </c>
      <c r="BE59" t="e" cm="1">
        <f t="array" ref="BE59">_xlfn.IFNA(VLOOKUP($A59,TRANSPOSE(#REF!),BE$2+2,FALSE),0)</f>
        <v>#REF!</v>
      </c>
      <c r="BF59" t="e" cm="1">
        <f t="array" ref="BF59">_xlfn.IFNA(VLOOKUP($A59,TRANSPOSE(#REF!),BF$2+2,FALSE),0)</f>
        <v>#REF!</v>
      </c>
      <c r="BG59" t="e" cm="1">
        <f t="array" ref="BG59">_xlfn.IFNA(VLOOKUP($A59,TRANSPOSE(#REF!),BG$2+2,FALSE),0)</f>
        <v>#REF!</v>
      </c>
      <c r="BH59" t="e" cm="1">
        <f t="array" ref="BH59">_xlfn.IFNA(VLOOKUP($A59,TRANSPOSE(#REF!),BH$2+2,FALSE),0)</f>
        <v>#REF!</v>
      </c>
      <c r="BI59" t="e" cm="1">
        <f t="array" ref="BI59">_xlfn.IFNA(VLOOKUP($A59,TRANSPOSE(#REF!),BI$2+2,FALSE),0)</f>
        <v>#REF!</v>
      </c>
      <c r="BJ59" t="e" cm="1">
        <f t="array" ref="BJ59">_xlfn.IFNA(VLOOKUP($A59,TRANSPOSE(#REF!),BJ$2+2,FALSE),0)</f>
        <v>#REF!</v>
      </c>
      <c r="BK59" t="e" cm="1">
        <f t="array" ref="BK59">_xlfn.IFNA(VLOOKUP($A59,TRANSPOSE(#REF!),BK$2+2,FALSE),0)</f>
        <v>#REF!</v>
      </c>
      <c r="BL59" t="e" cm="1">
        <f t="array" ref="BL59">_xlfn.IFNA(VLOOKUP($A59,TRANSPOSE(#REF!),BL$2+2,FALSE),0)</f>
        <v>#REF!</v>
      </c>
      <c r="BM59" t="e" cm="1">
        <f t="array" ref="BM59">_xlfn.IFNA(VLOOKUP($A59,TRANSPOSE(#REF!),BM$2+2,FALSE),0)</f>
        <v>#REF!</v>
      </c>
      <c r="BN59" t="e" cm="1">
        <f t="array" ref="BN59">_xlfn.IFNA(VLOOKUP($A59,TRANSPOSE(#REF!),BN$2+2,FALSE),0)</f>
        <v>#REF!</v>
      </c>
      <c r="BO59" t="e" cm="1">
        <f t="array" ref="BO59">_xlfn.IFNA(VLOOKUP($A59,TRANSPOSE(#REF!),BO$2+2,FALSE),0)</f>
        <v>#REF!</v>
      </c>
      <c r="BP59" t="e" cm="1">
        <f t="array" ref="BP59">_xlfn.IFNA(VLOOKUP($A59,TRANSPOSE(#REF!),BP$2+2,FALSE),0)</f>
        <v>#REF!</v>
      </c>
      <c r="BQ59" t="e" cm="1">
        <f t="array" ref="BQ59">_xlfn.IFNA(VLOOKUP($A59,TRANSPOSE(#REF!),BQ$2+2,FALSE),0)</f>
        <v>#REF!</v>
      </c>
      <c r="BR59" t="e" cm="1">
        <f t="array" ref="BR59">_xlfn.IFNA(VLOOKUP($A59,TRANSPOSE(#REF!),BR$2+2,FALSE),0)</f>
        <v>#REF!</v>
      </c>
      <c r="BS59" t="e" cm="1">
        <f t="array" ref="BS59">_xlfn.IFNA(VLOOKUP($A59,TRANSPOSE(#REF!),BS$2+2,FALSE),0)</f>
        <v>#REF!</v>
      </c>
      <c r="BT59" t="e" cm="1">
        <f t="array" ref="BT59">_xlfn.IFNA(VLOOKUP($A59,TRANSPOSE(#REF!),BT$2+2,FALSE),0)</f>
        <v>#REF!</v>
      </c>
      <c r="BU59" t="e" cm="1">
        <f t="array" ref="BU59">_xlfn.IFNA(VLOOKUP($A59,TRANSPOSE(#REF!),BU$2+2,FALSE),0)</f>
        <v>#REF!</v>
      </c>
      <c r="BV59" t="e" cm="1">
        <f t="array" ref="BV59">_xlfn.IFNA(VLOOKUP($A59,TRANSPOSE(#REF!),BV$2+2,FALSE),0)</f>
        <v>#REF!</v>
      </c>
      <c r="BW59" t="e" cm="1">
        <f t="array" ref="BW59">_xlfn.IFNA(VLOOKUP($A59,TRANSPOSE(#REF!),BW$2+2,FALSE),0)</f>
        <v>#REF!</v>
      </c>
      <c r="BX59" t="e" cm="1">
        <f t="array" ref="BX59">_xlfn.IFNA(VLOOKUP($A59,TRANSPOSE(#REF!),BX$2+2,FALSE),0)</f>
        <v>#REF!</v>
      </c>
      <c r="BY59" t="e" cm="1">
        <f t="array" ref="BY59">_xlfn.IFNA(VLOOKUP($A59,TRANSPOSE(#REF!),BY$2+2,FALSE),0)</f>
        <v>#REF!</v>
      </c>
      <c r="BZ59" t="e" cm="1">
        <f t="array" ref="BZ59">_xlfn.IFNA(VLOOKUP($A59,TRANSPOSE(#REF!),BZ$2+2,FALSE),0)</f>
        <v>#REF!</v>
      </c>
      <c r="CA59" t="e" cm="1">
        <f t="array" ref="CA59">_xlfn.IFNA(VLOOKUP($A59,TRANSPOSE(#REF!),CA$2+2,FALSE),0)</f>
        <v>#REF!</v>
      </c>
      <c r="CB59" t="e" cm="1">
        <f t="array" ref="CB59">_xlfn.IFNA(VLOOKUP($A59,TRANSPOSE(#REF!),CB$2+2,FALSE),0)</f>
        <v>#REF!</v>
      </c>
      <c r="CC59" t="e" cm="1">
        <f t="array" ref="CC59">_xlfn.IFNA(VLOOKUP($A59,TRANSPOSE(#REF!),CC$2+2,FALSE),0)</f>
        <v>#REF!</v>
      </c>
      <c r="CD59" t="e" cm="1">
        <f t="array" ref="CD59">_xlfn.IFNA(VLOOKUP($A59,TRANSPOSE(#REF!),CD$2+2,FALSE),0)</f>
        <v>#REF!</v>
      </c>
      <c r="CE59" t="e" cm="1">
        <f t="array" ref="CE59">_xlfn.IFNA(VLOOKUP($A59,TRANSPOSE(#REF!),CE$2+2,FALSE),0)</f>
        <v>#REF!</v>
      </c>
      <c r="CF59" t="e" cm="1">
        <f t="array" ref="CF59">_xlfn.IFNA(VLOOKUP($A59,TRANSPOSE(#REF!),CF$2+2,FALSE),0)</f>
        <v>#REF!</v>
      </c>
      <c r="CG59" t="e" cm="1">
        <f t="array" ref="CG59">_xlfn.IFNA(VLOOKUP($A59,TRANSPOSE(#REF!),CG$2+2,FALSE),0)</f>
        <v>#REF!</v>
      </c>
      <c r="CH59" t="e" cm="1">
        <f t="array" ref="CH59">_xlfn.IFNA(VLOOKUP($A59,TRANSPOSE(#REF!),CH$2+2,FALSE),0)</f>
        <v>#REF!</v>
      </c>
      <c r="CI59" t="e" cm="1">
        <f t="array" ref="CI59">_xlfn.IFNA(VLOOKUP($A59,TRANSPOSE(#REF!),CI$2+2,FALSE),0)</f>
        <v>#REF!</v>
      </c>
      <c r="CJ59" t="e" cm="1">
        <f t="array" ref="CJ59">_xlfn.IFNA(VLOOKUP($A59,TRANSPOSE(#REF!),CJ$2+2,FALSE),0)</f>
        <v>#REF!</v>
      </c>
      <c r="CK59" t="e" cm="1">
        <f t="array" ref="CK59">_xlfn.IFNA(VLOOKUP($A59,TRANSPOSE(#REF!),CK$2+2,FALSE),0)</f>
        <v>#REF!</v>
      </c>
      <c r="CL59" t="e" cm="1">
        <f t="array" ref="CL59">_xlfn.IFNA(VLOOKUP($A59,TRANSPOSE(#REF!),CL$2+2,FALSE),0)</f>
        <v>#REF!</v>
      </c>
      <c r="CM59" t="e" cm="1">
        <f t="array" ref="CM59">_xlfn.IFNA(VLOOKUP($A59,TRANSPOSE(#REF!),CM$2+2,FALSE),0)</f>
        <v>#REF!</v>
      </c>
      <c r="CN59" t="e" cm="1">
        <f t="array" ref="CN59">_xlfn.IFNA(VLOOKUP($A59,TRANSPOSE(#REF!),CN$2+2,FALSE),0)</f>
        <v>#REF!</v>
      </c>
      <c r="CO59" t="e" cm="1">
        <f t="array" ref="CO59">_xlfn.IFNA(VLOOKUP($A59,TRANSPOSE(#REF!),CO$2+2,FALSE),0)</f>
        <v>#REF!</v>
      </c>
      <c r="CP59" t="e" cm="1">
        <f t="array" ref="CP59">_xlfn.IFNA(VLOOKUP($A59,TRANSPOSE(#REF!),CP$2+2,FALSE),0)</f>
        <v>#REF!</v>
      </c>
      <c r="CQ59" t="e" cm="1">
        <f t="array" ref="CQ59">_xlfn.IFNA(VLOOKUP($A59,TRANSPOSE(#REF!),CQ$2+2,FALSE),0)</f>
        <v>#REF!</v>
      </c>
      <c r="CR59" t="e" cm="1">
        <f t="array" ref="CR59">_xlfn.IFNA(VLOOKUP($A59,TRANSPOSE(#REF!),CR$2+2,FALSE),0)</f>
        <v>#REF!</v>
      </c>
      <c r="CS59" t="e" cm="1">
        <f t="array" ref="CS59">_xlfn.IFNA(VLOOKUP($A59,TRANSPOSE(#REF!),CS$2+2,FALSE),0)</f>
        <v>#REF!</v>
      </c>
      <c r="CT59" t="e" cm="1">
        <f t="array" ref="CT59">_xlfn.IFNA(VLOOKUP($A59,TRANSPOSE(#REF!),CT$2+2,FALSE),0)</f>
        <v>#REF!</v>
      </c>
      <c r="CU59" t="e" cm="1">
        <f t="array" ref="CU59">_xlfn.IFNA(VLOOKUP($A59,TRANSPOSE(#REF!),CU$2+2,FALSE),0)</f>
        <v>#REF!</v>
      </c>
      <c r="CV59" t="e" cm="1">
        <f t="array" ref="CV59">_xlfn.IFNA(VLOOKUP($A59,TRANSPOSE(#REF!),CV$2+2,FALSE),0)</f>
        <v>#REF!</v>
      </c>
      <c r="CW59" t="e" cm="1">
        <f t="array" ref="CW59">_xlfn.IFNA(VLOOKUP($A59,TRANSPOSE(#REF!),CW$2+2,FALSE),0)</f>
        <v>#REF!</v>
      </c>
      <c r="CX59" t="e" cm="1">
        <f t="array" ref="CX59">_xlfn.IFNA(VLOOKUP($A59,TRANSPOSE(#REF!),CX$2+2,FALSE),0)</f>
        <v>#REF!</v>
      </c>
      <c r="CY59" t="e" cm="1">
        <f t="array" ref="CY59">_xlfn.IFNA(VLOOKUP($A59,TRANSPOSE(#REF!),CY$2+2,FALSE),0)</f>
        <v>#REF!</v>
      </c>
      <c r="CZ59" t="e" cm="1">
        <f t="array" ref="CZ59">_xlfn.IFNA(VLOOKUP($A59,TRANSPOSE(#REF!),CZ$2+2,FALSE),0)</f>
        <v>#REF!</v>
      </c>
      <c r="DA59" t="e" cm="1">
        <f t="array" ref="DA59">_xlfn.IFNA(VLOOKUP($A59,TRANSPOSE(#REF!),DA$2+2,FALSE),0)</f>
        <v>#REF!</v>
      </c>
      <c r="DB59" t="e" cm="1">
        <f t="array" ref="DB59">_xlfn.IFNA(VLOOKUP($A59,TRANSPOSE(#REF!),DB$2+2,FALSE),0)</f>
        <v>#REF!</v>
      </c>
      <c r="DC59" t="e" cm="1">
        <f t="array" ref="DC59">_xlfn.IFNA(VLOOKUP($A59,TRANSPOSE(#REF!),DC$2+2,FALSE),0)</f>
        <v>#REF!</v>
      </c>
      <c r="DD59" t="e" cm="1">
        <f t="array" ref="DD59">_xlfn.IFNA(VLOOKUP($A59,TRANSPOSE(#REF!),DD$2+2,FALSE),0)</f>
        <v>#REF!</v>
      </c>
      <c r="DE59" t="e" cm="1">
        <f t="array" ref="DE59">_xlfn.IFNA(VLOOKUP($A59,TRANSPOSE(#REF!),DE$2+2,FALSE),0)</f>
        <v>#REF!</v>
      </c>
      <c r="DF59" t="e" cm="1">
        <f t="array" ref="DF59">_xlfn.IFNA(VLOOKUP($A59,TRANSPOSE(#REF!),DF$2+2,FALSE),0)</f>
        <v>#REF!</v>
      </c>
      <c r="DG59" t="e" cm="1">
        <f t="array" ref="DG59">_xlfn.IFNA(VLOOKUP($A59,TRANSPOSE(#REF!),DG$2+2,FALSE),0)</f>
        <v>#REF!</v>
      </c>
      <c r="DH59" t="e" cm="1">
        <f t="array" ref="DH59">_xlfn.IFNA(VLOOKUP($A59,TRANSPOSE(#REF!),DH$2+2,FALSE),0)</f>
        <v>#REF!</v>
      </c>
      <c r="DI59" t="e" cm="1">
        <f t="array" ref="DI59">_xlfn.IFNA(VLOOKUP($A59,TRANSPOSE(#REF!),DI$2+2,FALSE),0)</f>
        <v>#REF!</v>
      </c>
      <c r="DJ59" t="e" cm="1">
        <f t="array" ref="DJ59">_xlfn.IFNA(VLOOKUP($A59,TRANSPOSE(#REF!),DJ$2+2,FALSE),0)</f>
        <v>#REF!</v>
      </c>
      <c r="DK59" t="e" cm="1">
        <f t="array" ref="DK59">_xlfn.IFNA(VLOOKUP($A59,TRANSPOSE(#REF!),DK$2+2,FALSE),0)</f>
        <v>#REF!</v>
      </c>
      <c r="DL59" t="e" cm="1">
        <f t="array" ref="DL59">_xlfn.IFNA(VLOOKUP($A59,TRANSPOSE(#REF!),DL$2+2,FALSE),0)</f>
        <v>#REF!</v>
      </c>
      <c r="DM59" t="e" cm="1">
        <f t="array" ref="DM59">_xlfn.IFNA(VLOOKUP($A59,TRANSPOSE(#REF!),DM$2+2,FALSE),0)</f>
        <v>#REF!</v>
      </c>
      <c r="DN59" t="e" cm="1">
        <f t="array" ref="DN59">_xlfn.IFNA(VLOOKUP($A59,TRANSPOSE(#REF!),DN$2+2,FALSE),0)</f>
        <v>#REF!</v>
      </c>
      <c r="DO59" t="e" cm="1">
        <f t="array" ref="DO59">_xlfn.IFNA(VLOOKUP($A59,TRANSPOSE(#REF!),DO$2+2,FALSE),0)</f>
        <v>#REF!</v>
      </c>
      <c r="DP59" t="e" cm="1">
        <f t="array" ref="DP59">_xlfn.IFNA(VLOOKUP($A59,TRANSPOSE(#REF!),DP$2+2,FALSE),0)</f>
        <v>#REF!</v>
      </c>
      <c r="DQ59" t="e" cm="1">
        <f t="array" ref="DQ59">_xlfn.IFNA(VLOOKUP($A59,TRANSPOSE(#REF!),DQ$2+2,FALSE),0)</f>
        <v>#REF!</v>
      </c>
      <c r="DR59" t="e" cm="1">
        <f t="array" ref="DR59">_xlfn.IFNA(VLOOKUP($A59,TRANSPOSE(#REF!),DR$2+2,FALSE),0)</f>
        <v>#REF!</v>
      </c>
      <c r="DS59" t="e" cm="1">
        <f t="array" ref="DS59">_xlfn.IFNA(VLOOKUP($A59,TRANSPOSE(#REF!),DS$2+2,FALSE),0)</f>
        <v>#REF!</v>
      </c>
      <c r="DT59" t="e" cm="1">
        <f t="array" ref="DT59">_xlfn.IFNA(VLOOKUP($A59,TRANSPOSE(#REF!),DT$2+2,FALSE),0)</f>
        <v>#REF!</v>
      </c>
      <c r="DU59" t="e" cm="1">
        <f t="array" ref="DU59">_xlfn.IFNA(VLOOKUP($A59,TRANSPOSE(#REF!),DU$2+2,FALSE),0)</f>
        <v>#REF!</v>
      </c>
      <c r="DV59" t="e" cm="1">
        <f t="array" ref="DV59">_xlfn.IFNA(VLOOKUP($A59,TRANSPOSE(#REF!),DV$2+2,FALSE),0)</f>
        <v>#REF!</v>
      </c>
      <c r="DW59" t="e" cm="1">
        <f t="array" ref="DW59">_xlfn.IFNA(VLOOKUP($A59,TRANSPOSE(#REF!),DW$2+2,FALSE),0)</f>
        <v>#REF!</v>
      </c>
      <c r="DX59" t="e" cm="1">
        <f t="array" ref="DX59">_xlfn.IFNA(VLOOKUP($A59,TRANSPOSE(#REF!),DX$2+2,FALSE),0)</f>
        <v>#REF!</v>
      </c>
      <c r="DY59" t="e" cm="1">
        <f t="array" ref="DY59">_xlfn.IFNA(VLOOKUP($A59,TRANSPOSE(#REF!),DY$2+2,FALSE),0)</f>
        <v>#REF!</v>
      </c>
      <c r="DZ59" t="e" cm="1">
        <f t="array" ref="DZ59">_xlfn.IFNA(VLOOKUP($A59,TRANSPOSE(#REF!),DZ$2+2,FALSE),0)</f>
        <v>#REF!</v>
      </c>
      <c r="EA59" t="e" cm="1">
        <f t="array" ref="EA59">_xlfn.IFNA(VLOOKUP($A59,TRANSPOSE(#REF!),EA$2+2,FALSE),0)</f>
        <v>#REF!</v>
      </c>
      <c r="EB59" t="e" cm="1">
        <f t="array" ref="EB59">_xlfn.IFNA(VLOOKUP($A59,TRANSPOSE(#REF!),EB$2+2,FALSE),0)</f>
        <v>#REF!</v>
      </c>
      <c r="EC59" t="e" cm="1">
        <f t="array" ref="EC59">_xlfn.IFNA(VLOOKUP($A59,TRANSPOSE(#REF!),EC$2+2,FALSE),0)</f>
        <v>#REF!</v>
      </c>
      <c r="ED59" t="e" cm="1">
        <f t="array" ref="ED59">_xlfn.IFNA(VLOOKUP($A59,TRANSPOSE(#REF!),ED$2+2,FALSE),0)</f>
        <v>#REF!</v>
      </c>
      <c r="EE59" t="e" cm="1">
        <f t="array" ref="EE59">_xlfn.IFNA(VLOOKUP($A59,TRANSPOSE(#REF!),EE$2+2,FALSE),0)</f>
        <v>#REF!</v>
      </c>
      <c r="EF59" t="e" cm="1">
        <f t="array" ref="EF59">_xlfn.IFNA(VLOOKUP($A59,TRANSPOSE(#REF!),EF$2+2,FALSE),0)</f>
        <v>#REF!</v>
      </c>
      <c r="EG59" t="e" cm="1">
        <f t="array" ref="EG59">_xlfn.IFNA(VLOOKUP($A59,TRANSPOSE(#REF!),EG$2+2,FALSE),0)</f>
        <v>#REF!</v>
      </c>
      <c r="EH59" t="e" cm="1">
        <f t="array" ref="EH59">_xlfn.IFNA(VLOOKUP($A59,TRANSPOSE(#REF!),EH$2+2,FALSE),0)</f>
        <v>#REF!</v>
      </c>
      <c r="EI59" t="e" cm="1">
        <f t="array" ref="EI59">_xlfn.IFNA(VLOOKUP($A59,TRANSPOSE(#REF!),EI$2+2,FALSE),0)</f>
        <v>#REF!</v>
      </c>
      <c r="EJ59" t="e" cm="1">
        <f t="array" ref="EJ59">_xlfn.IFNA(VLOOKUP($A59,TRANSPOSE(#REF!),EJ$2+2,FALSE),0)</f>
        <v>#REF!</v>
      </c>
      <c r="EK59" t="e" cm="1">
        <f t="array" ref="EK59">_xlfn.IFNA(VLOOKUP($A59,TRANSPOSE(#REF!),EK$2+2,FALSE),0)</f>
        <v>#REF!</v>
      </c>
      <c r="EL59" t="e" cm="1">
        <f t="array" ref="EL59">_xlfn.IFNA(VLOOKUP($A59,TRANSPOSE(#REF!),EL$2+2,FALSE),0)</f>
        <v>#REF!</v>
      </c>
      <c r="EM59" t="e" cm="1">
        <f t="array" ref="EM59">_xlfn.IFNA(VLOOKUP($A59,TRANSPOSE(#REF!),EM$2+2,FALSE),0)</f>
        <v>#REF!</v>
      </c>
      <c r="EN59" t="e" cm="1">
        <f t="array" ref="EN59">_xlfn.IFNA(VLOOKUP($A59,TRANSPOSE(#REF!),EN$2+2,FALSE),0)</f>
        <v>#REF!</v>
      </c>
      <c r="EO59" t="e" cm="1">
        <f t="array" ref="EO59">_xlfn.IFNA(VLOOKUP($A59,TRANSPOSE(#REF!),EO$2+2,FALSE),0)</f>
        <v>#REF!</v>
      </c>
      <c r="EP59" t="e" cm="1">
        <f t="array" ref="EP59">_xlfn.IFNA(VLOOKUP($A59,TRANSPOSE(#REF!),EP$2+2,FALSE),0)</f>
        <v>#REF!</v>
      </c>
      <c r="EQ59" t="e" cm="1">
        <f t="array" ref="EQ59">_xlfn.IFNA(VLOOKUP($A59,TRANSPOSE(#REF!),EQ$2+2,FALSE),0)</f>
        <v>#REF!</v>
      </c>
      <c r="ER59" t="e" cm="1">
        <f t="array" ref="ER59">_xlfn.IFNA(VLOOKUP($A59,TRANSPOSE(#REF!),ER$2+2,FALSE),0)</f>
        <v>#REF!</v>
      </c>
      <c r="ES59" t="e" cm="1">
        <f t="array" ref="ES59">_xlfn.IFNA(VLOOKUP($A59,TRANSPOSE(#REF!),ES$2+2,FALSE),0)</f>
        <v>#REF!</v>
      </c>
      <c r="ET59" t="e" cm="1">
        <f t="array" ref="ET59">_xlfn.IFNA(VLOOKUP($A59,TRANSPOSE(#REF!),ET$2+2,FALSE),0)</f>
        <v>#REF!</v>
      </c>
      <c r="EU59" t="e" cm="1">
        <f t="array" ref="EU59">_xlfn.IFNA(VLOOKUP($A59,TRANSPOSE(#REF!),EU$2+2,FALSE),0)</f>
        <v>#REF!</v>
      </c>
      <c r="EV59" t="e" cm="1">
        <f t="array" ref="EV59">_xlfn.IFNA(VLOOKUP($A59,TRANSPOSE(#REF!),EV$2+2,FALSE),0)</f>
        <v>#REF!</v>
      </c>
      <c r="EW59" t="e" cm="1">
        <f t="array" ref="EW59">_xlfn.IFNA(VLOOKUP($A59,TRANSPOSE(#REF!),EW$2+2,FALSE),0)</f>
        <v>#REF!</v>
      </c>
      <c r="EX59" t="e" cm="1">
        <f t="array" ref="EX59">_xlfn.IFNA(VLOOKUP($A59,TRANSPOSE(#REF!),EX$2+2,FALSE),0)</f>
        <v>#REF!</v>
      </c>
      <c r="EY59" t="e" cm="1">
        <f t="array" ref="EY59">_xlfn.IFNA(VLOOKUP($A59,TRANSPOSE(#REF!),EY$2+2,FALSE),0)</f>
        <v>#REF!</v>
      </c>
      <c r="EZ59" t="e" cm="1">
        <f t="array" ref="EZ59">_xlfn.IFNA(VLOOKUP($A59,TRANSPOSE(#REF!),EZ$2+2,FALSE),0)</f>
        <v>#REF!</v>
      </c>
      <c r="FA59" t="e" cm="1">
        <f t="array" ref="FA59">_xlfn.IFNA(VLOOKUP($A59,TRANSPOSE(#REF!),FA$2+2,FALSE),0)</f>
        <v>#REF!</v>
      </c>
      <c r="FB59" t="e" cm="1">
        <f t="array" ref="FB59">_xlfn.IFNA(VLOOKUP($A59,TRANSPOSE(#REF!),FB$2+2,FALSE),0)</f>
        <v>#REF!</v>
      </c>
      <c r="FC59" t="e" cm="1">
        <f t="array" ref="FC59">_xlfn.IFNA(VLOOKUP($A59,TRANSPOSE(#REF!),FC$2+2,FALSE),0)</f>
        <v>#REF!</v>
      </c>
      <c r="FD59" t="e" cm="1">
        <f t="array" ref="FD59">_xlfn.IFNA(VLOOKUP($A59,TRANSPOSE(#REF!),FD$2+2,FALSE),0)</f>
        <v>#REF!</v>
      </c>
      <c r="FE59" t="e" cm="1">
        <f t="array" ref="FE59">_xlfn.IFNA(VLOOKUP($A59,TRANSPOSE(#REF!),FE$2+2,FALSE),0)</f>
        <v>#REF!</v>
      </c>
      <c r="FF59" t="e" cm="1">
        <f t="array" ref="FF59">_xlfn.IFNA(VLOOKUP($A59,TRANSPOSE(#REF!),FF$2+2,FALSE),0)</f>
        <v>#REF!</v>
      </c>
      <c r="FG59" t="e" cm="1">
        <f t="array" ref="FG59">_xlfn.IFNA(VLOOKUP($A59,TRANSPOSE(#REF!),FG$2+2,FALSE),0)</f>
        <v>#REF!</v>
      </c>
      <c r="FH59" t="e" cm="1">
        <f t="array" ref="FH59">_xlfn.IFNA(VLOOKUP($A59,TRANSPOSE(#REF!),FH$2+2,FALSE),0)</f>
        <v>#REF!</v>
      </c>
      <c r="FI59" t="e" cm="1">
        <f t="array" ref="FI59">_xlfn.IFNA(VLOOKUP($A59,TRANSPOSE(#REF!),FI$2+2,FALSE),0)</f>
        <v>#REF!</v>
      </c>
      <c r="FJ59" t="e" cm="1">
        <f t="array" ref="FJ59">_xlfn.IFNA(VLOOKUP($A59,TRANSPOSE(#REF!),FJ$2+2,FALSE),0)</f>
        <v>#REF!</v>
      </c>
      <c r="FK59" t="e" cm="1">
        <f t="array" ref="FK59">_xlfn.IFNA(VLOOKUP($A59,TRANSPOSE(#REF!),FK$2+2,FALSE),0)</f>
        <v>#REF!</v>
      </c>
      <c r="FL59" t="e" cm="1">
        <f t="array" ref="FL59">_xlfn.IFNA(VLOOKUP($A59,TRANSPOSE(#REF!),FL$2+2,FALSE),0)</f>
        <v>#REF!</v>
      </c>
      <c r="FM59" t="e" cm="1">
        <f t="array" ref="FM59">_xlfn.IFNA(VLOOKUP($A59,TRANSPOSE(#REF!),FM$2+2,FALSE),0)</f>
        <v>#REF!</v>
      </c>
      <c r="FN59" t="e" cm="1">
        <f t="array" ref="FN59">_xlfn.IFNA(VLOOKUP($A59,TRANSPOSE(#REF!),FN$2+2,FALSE),0)</f>
        <v>#REF!</v>
      </c>
      <c r="FO59" t="e" cm="1">
        <f t="array" ref="FO59">_xlfn.IFNA(VLOOKUP($A59,TRANSPOSE(#REF!),FO$2+2,FALSE),0)</f>
        <v>#REF!</v>
      </c>
      <c r="FP59" t="e" cm="1">
        <f t="array" ref="FP59">_xlfn.IFNA(VLOOKUP($A59,TRANSPOSE(#REF!),FP$2+2,FALSE),0)</f>
        <v>#REF!</v>
      </c>
      <c r="FQ59" t="e" cm="1">
        <f t="array" ref="FQ59">_xlfn.IFNA(VLOOKUP($A59,TRANSPOSE(#REF!),FQ$2+2,FALSE),0)</f>
        <v>#REF!</v>
      </c>
      <c r="FR59" t="e" cm="1">
        <f t="array" ref="FR59">_xlfn.IFNA(VLOOKUP($A59,TRANSPOSE(#REF!),FR$2+2,FALSE),0)</f>
        <v>#REF!</v>
      </c>
      <c r="FS59" t="e" cm="1">
        <f t="array" ref="FS59">_xlfn.IFNA(VLOOKUP($A59,TRANSPOSE(#REF!),FS$2+2,FALSE),0)</f>
        <v>#REF!</v>
      </c>
      <c r="FT59" t="e" cm="1">
        <f t="array" ref="FT59">_xlfn.IFNA(VLOOKUP($A59,TRANSPOSE(#REF!),FT$2+2,FALSE),0)</f>
        <v>#REF!</v>
      </c>
      <c r="FU59" t="e" cm="1">
        <f t="array" ref="FU59">_xlfn.IFNA(VLOOKUP($A59,TRANSPOSE(#REF!),FU$2+2,FALSE),0)</f>
        <v>#REF!</v>
      </c>
      <c r="FV59" t="e" cm="1">
        <f t="array" ref="FV59">_xlfn.IFNA(VLOOKUP($A59,TRANSPOSE(#REF!),FV$2+2,FALSE),0)</f>
        <v>#REF!</v>
      </c>
      <c r="FW59" t="e" cm="1">
        <f t="array" ref="FW59">_xlfn.IFNA(VLOOKUP($A59,TRANSPOSE(#REF!),FW$2+2,FALSE),0)</f>
        <v>#REF!</v>
      </c>
      <c r="FX59" t="e" cm="1">
        <f t="array" ref="FX59">_xlfn.IFNA(VLOOKUP($A59,TRANSPOSE(#REF!),FX$2+2,FALSE),0)</f>
        <v>#REF!</v>
      </c>
      <c r="FY59" t="e" cm="1">
        <f t="array" ref="FY59">_xlfn.IFNA(VLOOKUP($A59,TRANSPOSE(#REF!),FY$2+2,FALSE),0)</f>
        <v>#REF!</v>
      </c>
      <c r="FZ59" t="e" cm="1">
        <f t="array" ref="FZ59">_xlfn.IFNA(VLOOKUP($A59,TRANSPOSE(#REF!),FZ$2+2,FALSE),0)</f>
        <v>#REF!</v>
      </c>
      <c r="GA59" t="e" cm="1">
        <f t="array" ref="GA59">_xlfn.IFNA(VLOOKUP($A59,TRANSPOSE(#REF!),GA$2+2,FALSE),0)</f>
        <v>#REF!</v>
      </c>
      <c r="GB59" t="e" cm="1">
        <f t="array" ref="GB59">_xlfn.IFNA(VLOOKUP($A59,TRANSPOSE(#REF!),GB$2+2,FALSE),0)</f>
        <v>#REF!</v>
      </c>
      <c r="GC59" t="e" cm="1">
        <f t="array" ref="GC59">_xlfn.IFNA(VLOOKUP($A59,TRANSPOSE(#REF!),GC$2+2,FALSE),0)</f>
        <v>#REF!</v>
      </c>
      <c r="GD59" t="e" cm="1">
        <f t="array" ref="GD59">_xlfn.IFNA(VLOOKUP($A59,TRANSPOSE(#REF!),GD$2+2,FALSE),0)</f>
        <v>#REF!</v>
      </c>
      <c r="GE59" t="e" cm="1">
        <f t="array" ref="GE59">_xlfn.IFNA(VLOOKUP($A59,TRANSPOSE(#REF!),GE$2+2,FALSE),0)</f>
        <v>#REF!</v>
      </c>
      <c r="GF59" t="e" cm="1">
        <f t="array" ref="GF59">_xlfn.IFNA(VLOOKUP($A59,TRANSPOSE(#REF!),GF$2+2,FALSE),0)</f>
        <v>#REF!</v>
      </c>
      <c r="GG59" t="e" cm="1">
        <f t="array" ref="GG59">_xlfn.IFNA(VLOOKUP($A59,TRANSPOSE(#REF!),GG$2+2,FALSE),0)</f>
        <v>#REF!</v>
      </c>
      <c r="GH59" t="e" cm="1">
        <f t="array" ref="GH59">_xlfn.IFNA(VLOOKUP($A59,TRANSPOSE(#REF!),GH$2+2,FALSE),0)</f>
        <v>#REF!</v>
      </c>
      <c r="GI59" t="e" cm="1">
        <f t="array" ref="GI59">_xlfn.IFNA(VLOOKUP($A59,TRANSPOSE(#REF!),GI$2+2,FALSE),0)</f>
        <v>#REF!</v>
      </c>
      <c r="GJ59" t="e" cm="1">
        <f t="array" ref="GJ59">_xlfn.IFNA(VLOOKUP($A59,TRANSPOSE(#REF!),GJ$2+2,FALSE),0)</f>
        <v>#REF!</v>
      </c>
      <c r="GK59" t="e" cm="1">
        <f t="array" ref="GK59">_xlfn.IFNA(VLOOKUP($A59,TRANSPOSE(#REF!),GK$2+2,FALSE),0)</f>
        <v>#REF!</v>
      </c>
      <c r="GL59" t="e" cm="1">
        <f t="array" ref="GL59">_xlfn.IFNA(VLOOKUP($A59,TRANSPOSE(#REF!),GL$2+2,FALSE),0)</f>
        <v>#REF!</v>
      </c>
      <c r="GM59" t="e" cm="1">
        <f t="array" ref="GM59">_xlfn.IFNA(VLOOKUP($A59,TRANSPOSE(#REF!),GM$2+2,FALSE),0)</f>
        <v>#REF!</v>
      </c>
      <c r="GN59" t="e" cm="1">
        <f t="array" ref="GN59">_xlfn.IFNA(VLOOKUP($A59,TRANSPOSE(#REF!),GN$2+2,FALSE),0)</f>
        <v>#REF!</v>
      </c>
      <c r="GO59" t="e" cm="1">
        <f t="array" ref="GO59">_xlfn.IFNA(VLOOKUP($A59,TRANSPOSE(#REF!),GO$2+2,FALSE),0)</f>
        <v>#REF!</v>
      </c>
      <c r="GP59" t="e" cm="1">
        <f t="array" ref="GP59">_xlfn.IFNA(VLOOKUP($A59,TRANSPOSE(#REF!),GP$2+2,FALSE),0)</f>
        <v>#REF!</v>
      </c>
      <c r="GQ59" t="e" cm="1">
        <f t="array" ref="GQ59">_xlfn.IFNA(VLOOKUP($A59,TRANSPOSE(#REF!),GQ$2+2,FALSE),0)</f>
        <v>#REF!</v>
      </c>
      <c r="GR59" t="e" cm="1">
        <f t="array" ref="GR59">_xlfn.IFNA(VLOOKUP($A59,TRANSPOSE(#REF!),GR$2+2,FALSE),0)</f>
        <v>#REF!</v>
      </c>
      <c r="GS59" t="e" cm="1">
        <f t="array" ref="GS59">_xlfn.IFNA(VLOOKUP($A59,TRANSPOSE(#REF!),GS$2+2,FALSE),0)</f>
        <v>#REF!</v>
      </c>
      <c r="GT59" t="e" cm="1">
        <f t="array" ref="GT59">_xlfn.IFNA(VLOOKUP($A59,TRANSPOSE(#REF!),GT$2+2,FALSE),0)</f>
        <v>#REF!</v>
      </c>
      <c r="GU59" t="e" cm="1">
        <f t="array" ref="GU59">_xlfn.IFNA(VLOOKUP($A59,TRANSPOSE(#REF!),GU$2+2,FALSE),0)</f>
        <v>#REF!</v>
      </c>
      <c r="GV59" t="e" cm="1">
        <f t="array" ref="GV59">_xlfn.IFNA(VLOOKUP($A59,TRANSPOSE(#REF!),GV$2+2,FALSE),0)</f>
        <v>#REF!</v>
      </c>
      <c r="GW59" t="e" cm="1">
        <f t="array" ref="GW59">_xlfn.IFNA(VLOOKUP($A59,TRANSPOSE(#REF!),GW$2+2,FALSE),0)</f>
        <v>#REF!</v>
      </c>
      <c r="GX59" t="e" cm="1">
        <f t="array" ref="GX59">_xlfn.IFNA(VLOOKUP($A59,TRANSPOSE(#REF!),GX$2+2,FALSE),0)</f>
        <v>#REF!</v>
      </c>
      <c r="GY59" t="e" cm="1">
        <f t="array" ref="GY59">_xlfn.IFNA(VLOOKUP($A59,TRANSPOSE(#REF!),GY$2+2,FALSE),0)</f>
        <v>#REF!</v>
      </c>
      <c r="GZ59" t="e" cm="1">
        <f t="array" ref="GZ59">_xlfn.IFNA(VLOOKUP($A59,TRANSPOSE(#REF!),GZ$2+2,FALSE),0)</f>
        <v>#REF!</v>
      </c>
      <c r="HA59" t="e" cm="1">
        <f t="array" ref="HA59">_xlfn.IFNA(VLOOKUP($A59,TRANSPOSE(#REF!),HA$2+2,FALSE),0)</f>
        <v>#REF!</v>
      </c>
      <c r="HB59" t="e" cm="1">
        <f t="array" ref="HB59">_xlfn.IFNA(VLOOKUP($A59,TRANSPOSE(#REF!),HB$2+2,FALSE),0)</f>
        <v>#REF!</v>
      </c>
      <c r="HC59" t="e" cm="1">
        <f t="array" ref="HC59">_xlfn.IFNA(VLOOKUP($A59,TRANSPOSE(#REF!),HC$2+2,FALSE),0)</f>
        <v>#REF!</v>
      </c>
      <c r="HD59" t="e" cm="1">
        <f t="array" ref="HD59">_xlfn.IFNA(VLOOKUP($A59,TRANSPOSE(#REF!),HD$2+2,FALSE),0)</f>
        <v>#REF!</v>
      </c>
      <c r="HE59" t="e" cm="1">
        <f t="array" ref="HE59">_xlfn.IFNA(VLOOKUP($A59,TRANSPOSE(#REF!),HE$2+2,FALSE),0)</f>
        <v>#REF!</v>
      </c>
      <c r="HF59" t="e" cm="1">
        <f t="array" ref="HF59">_xlfn.IFNA(VLOOKUP($A59,TRANSPOSE(#REF!),HF$2+2,FALSE),0)</f>
        <v>#REF!</v>
      </c>
      <c r="HG59" t="e" cm="1">
        <f t="array" ref="HG59">_xlfn.IFNA(VLOOKUP($A59,TRANSPOSE(#REF!),HG$2+2,FALSE),0)</f>
        <v>#REF!</v>
      </c>
      <c r="HH59" t="e" cm="1">
        <f t="array" ref="HH59">_xlfn.IFNA(VLOOKUP($A59,TRANSPOSE(#REF!),HH$2+2,FALSE),0)</f>
        <v>#REF!</v>
      </c>
      <c r="HI59" t="e" cm="1">
        <f t="array" ref="HI59">_xlfn.IFNA(VLOOKUP($A59,TRANSPOSE(#REF!),HI$2+2,FALSE),0)</f>
        <v>#REF!</v>
      </c>
      <c r="HJ59" t="e" cm="1">
        <f t="array" ref="HJ59">_xlfn.IFNA(VLOOKUP($A59,TRANSPOSE(#REF!),HJ$2+2,FALSE),0)</f>
        <v>#REF!</v>
      </c>
      <c r="HK59" t="e" cm="1">
        <f t="array" ref="HK59">_xlfn.IFNA(VLOOKUP($A59,TRANSPOSE(#REF!),HK$2+2,FALSE),0)</f>
        <v>#REF!</v>
      </c>
      <c r="HL59" t="e" cm="1">
        <f t="array" ref="HL59">_xlfn.IFNA(VLOOKUP($A59,TRANSPOSE(#REF!),HL$2+2,FALSE),0)</f>
        <v>#REF!</v>
      </c>
      <c r="HM59" t="e" cm="1">
        <f t="array" ref="HM59">_xlfn.IFNA(VLOOKUP($A59,TRANSPOSE(#REF!),HM$2+2,FALSE),0)</f>
        <v>#REF!</v>
      </c>
      <c r="HN59" t="e" cm="1">
        <f t="array" ref="HN59">_xlfn.IFNA(VLOOKUP($A59,TRANSPOSE(#REF!),HN$2+2,FALSE),0)</f>
        <v>#REF!</v>
      </c>
      <c r="HO59" t="e" cm="1">
        <f t="array" ref="HO59">_xlfn.IFNA(VLOOKUP($A59,TRANSPOSE(#REF!),HO$2+2,FALSE),0)</f>
        <v>#REF!</v>
      </c>
      <c r="HP59" t="e" cm="1">
        <f t="array" ref="HP59">_xlfn.IFNA(VLOOKUP($A59,TRANSPOSE(#REF!),HP$2+2,FALSE),0)</f>
        <v>#REF!</v>
      </c>
      <c r="HQ59" t="e" cm="1">
        <f t="array" ref="HQ59">_xlfn.IFNA(VLOOKUP($A59,TRANSPOSE(#REF!),HQ$2+2,FALSE),0)</f>
        <v>#REF!</v>
      </c>
      <c r="HR59" t="e" cm="1">
        <f t="array" ref="HR59">_xlfn.IFNA(VLOOKUP($A59,TRANSPOSE(#REF!),HR$2+2,FALSE),0)</f>
        <v>#REF!</v>
      </c>
      <c r="HS59" t="e" cm="1">
        <f t="array" ref="HS59">_xlfn.IFNA(VLOOKUP($A59,TRANSPOSE(#REF!),HS$2+2,FALSE),0)</f>
        <v>#REF!</v>
      </c>
      <c r="HT59" t="e" cm="1">
        <f t="array" ref="HT59">_xlfn.IFNA(VLOOKUP($A59,TRANSPOSE(#REF!),HT$2+2,FALSE),0)</f>
        <v>#REF!</v>
      </c>
      <c r="HU59" t="e" cm="1">
        <f t="array" ref="HU59">_xlfn.IFNA(VLOOKUP($A59,TRANSPOSE(#REF!),HU$2+2,FALSE),0)</f>
        <v>#REF!</v>
      </c>
      <c r="HV59" t="e" cm="1">
        <f t="array" ref="HV59">_xlfn.IFNA(VLOOKUP($A59,TRANSPOSE(#REF!),HV$2+2,FALSE),0)</f>
        <v>#REF!</v>
      </c>
      <c r="HW59" t="e" cm="1">
        <f t="array" ref="HW59">_xlfn.IFNA(VLOOKUP($A59,TRANSPOSE(#REF!),HW$2+2,FALSE),0)</f>
        <v>#REF!</v>
      </c>
      <c r="HX59" t="e" cm="1">
        <f t="array" ref="HX59">_xlfn.IFNA(VLOOKUP($A59,TRANSPOSE(#REF!),HX$2+2,FALSE),0)</f>
        <v>#REF!</v>
      </c>
      <c r="HY59" t="e" cm="1">
        <f t="array" ref="HY59">_xlfn.IFNA(VLOOKUP($A59,TRANSPOSE(#REF!),HY$2+2,FALSE),0)</f>
        <v>#REF!</v>
      </c>
      <c r="HZ59" t="e" cm="1">
        <f t="array" ref="HZ59">_xlfn.IFNA(VLOOKUP($A59,TRANSPOSE(#REF!),HZ$2+2,FALSE),0)</f>
        <v>#REF!</v>
      </c>
      <c r="IA59" t="e" cm="1">
        <f t="array" ref="IA59">_xlfn.IFNA(VLOOKUP($A59,TRANSPOSE(#REF!),IA$2+2,FALSE),0)</f>
        <v>#REF!</v>
      </c>
      <c r="IB59" t="e" cm="1">
        <f t="array" ref="IB59">_xlfn.IFNA(VLOOKUP($A59,TRANSPOSE(#REF!),IB$2+2,FALSE),0)</f>
        <v>#REF!</v>
      </c>
      <c r="IC59" t="e" cm="1">
        <f t="array" ref="IC59">_xlfn.IFNA(VLOOKUP($A59,TRANSPOSE(#REF!),IC$2+2,FALSE),0)</f>
        <v>#REF!</v>
      </c>
      <c r="ID59" t="e" cm="1">
        <f t="array" ref="ID59">_xlfn.IFNA(VLOOKUP($A59,TRANSPOSE(#REF!),ID$2+2,FALSE),0)</f>
        <v>#REF!</v>
      </c>
      <c r="IE59" t="e" cm="1">
        <f t="array" ref="IE59">_xlfn.IFNA(VLOOKUP($A59,TRANSPOSE(#REF!),IE$2+2,FALSE),0)</f>
        <v>#REF!</v>
      </c>
      <c r="IF59" t="e" cm="1">
        <f t="array" ref="IF59">_xlfn.IFNA(VLOOKUP($A59,TRANSPOSE(#REF!),IF$2+2,FALSE),0)</f>
        <v>#REF!</v>
      </c>
      <c r="IG59" t="e" cm="1">
        <f t="array" ref="IG59">_xlfn.IFNA(VLOOKUP($A59,TRANSPOSE(#REF!),IG$2+2,FALSE),0)</f>
        <v>#REF!</v>
      </c>
      <c r="IH59" t="e" cm="1">
        <f t="array" ref="IH59">_xlfn.IFNA(VLOOKUP($A59,TRANSPOSE(#REF!),IH$2+2,FALSE),0)</f>
        <v>#REF!</v>
      </c>
      <c r="II59" t="e" cm="1">
        <f t="array" ref="II59">_xlfn.IFNA(VLOOKUP($A59,TRANSPOSE(#REF!),II$2+2,FALSE),0)</f>
        <v>#REF!</v>
      </c>
      <c r="IJ59" t="e" cm="1">
        <f t="array" ref="IJ59">_xlfn.IFNA(VLOOKUP($A59,TRANSPOSE(#REF!),IJ$2+2,FALSE),0)</f>
        <v>#REF!</v>
      </c>
      <c r="IK59" t="e" cm="1">
        <f t="array" ref="IK59">_xlfn.IFNA(VLOOKUP($A59,TRANSPOSE(#REF!),IK$2+2,FALSE),0)</f>
        <v>#REF!</v>
      </c>
      <c r="IL59" t="e" cm="1">
        <f t="array" ref="IL59">_xlfn.IFNA(VLOOKUP($A59,TRANSPOSE(#REF!),IL$2+2,FALSE),0)</f>
        <v>#REF!</v>
      </c>
      <c r="IM59" t="e" cm="1">
        <f t="array" ref="IM59">_xlfn.IFNA(VLOOKUP($A59,TRANSPOSE(#REF!),IM$2+2,FALSE),0)</f>
        <v>#REF!</v>
      </c>
      <c r="IN59" t="e" cm="1">
        <f t="array" ref="IN59">_xlfn.IFNA(VLOOKUP($A59,TRANSPOSE(#REF!),IN$2+2,FALSE),0)</f>
        <v>#REF!</v>
      </c>
      <c r="IO59" t="e" cm="1">
        <f t="array" ref="IO59">_xlfn.IFNA(VLOOKUP($A59,TRANSPOSE(#REF!),IO$2+2,FALSE),0)</f>
        <v>#REF!</v>
      </c>
      <c r="IP59" t="e" cm="1">
        <f t="array" ref="IP59">_xlfn.IFNA(VLOOKUP($A59,TRANSPOSE(#REF!),IP$2+2,FALSE),0)</f>
        <v>#REF!</v>
      </c>
      <c r="IQ59" t="e" cm="1">
        <f t="array" ref="IQ59">_xlfn.IFNA(VLOOKUP($A59,TRANSPOSE(#REF!),IQ$2+2,FALSE),0)</f>
        <v>#REF!</v>
      </c>
      <c r="IR59" t="e" cm="1">
        <f t="array" ref="IR59">_xlfn.IFNA(VLOOKUP($A59,TRANSPOSE(#REF!),IR$2+2,FALSE),0)</f>
        <v>#REF!</v>
      </c>
      <c r="IS59" t="e" cm="1">
        <f t="array" ref="IS59">_xlfn.IFNA(VLOOKUP($A59,TRANSPOSE(#REF!),IS$2+2,FALSE),0)</f>
        <v>#REF!</v>
      </c>
      <c r="IT59" t="e" cm="1">
        <f t="array" ref="IT59">_xlfn.IFNA(VLOOKUP($A59,TRANSPOSE(#REF!),IT$2+2,FALSE),0)</f>
        <v>#REF!</v>
      </c>
      <c r="IU59" t="e" cm="1">
        <f t="array" ref="IU59">_xlfn.IFNA(VLOOKUP($A59,TRANSPOSE(#REF!),IU$2+2,FALSE),0)</f>
        <v>#REF!</v>
      </c>
      <c r="IV59" t="e" cm="1">
        <f t="array" ref="IV59">_xlfn.IFNA(VLOOKUP($A59,TRANSPOSE(#REF!),IV$2+2,FALSE),0)</f>
        <v>#REF!</v>
      </c>
      <c r="IW59" t="e" cm="1">
        <f t="array" ref="IW59">_xlfn.IFNA(VLOOKUP($A59,TRANSPOSE(#REF!),IW$2+2,FALSE),0)</f>
        <v>#REF!</v>
      </c>
      <c r="IX59" t="e" cm="1">
        <f t="array" ref="IX59">_xlfn.IFNA(VLOOKUP($A59,TRANSPOSE(#REF!),IX$2+2,FALSE),0)</f>
        <v>#REF!</v>
      </c>
      <c r="IY59" t="e" cm="1">
        <f t="array" ref="IY59">_xlfn.IFNA(VLOOKUP($A59,TRANSPOSE(#REF!),IY$2+2,FALSE),0)</f>
        <v>#REF!</v>
      </c>
      <c r="IZ59" t="e" cm="1">
        <f t="array" ref="IZ59">_xlfn.IFNA(VLOOKUP($A59,TRANSPOSE(#REF!),IZ$2+2,FALSE),0)</f>
        <v>#REF!</v>
      </c>
      <c r="JA59" t="e" cm="1">
        <f t="array" ref="JA59">_xlfn.IFNA(VLOOKUP($A59,TRANSPOSE(#REF!),JA$2+2,FALSE),0)</f>
        <v>#REF!</v>
      </c>
      <c r="JB59" t="e" cm="1">
        <f t="array" ref="JB59">_xlfn.IFNA(VLOOKUP($A59,TRANSPOSE(#REF!),JB$2+2,FALSE),0)</f>
        <v>#REF!</v>
      </c>
      <c r="JC59" t="e" cm="1">
        <f t="array" ref="JC59">_xlfn.IFNA(VLOOKUP($A59,TRANSPOSE(#REF!),JC$2+2,FALSE),0)</f>
        <v>#REF!</v>
      </c>
      <c r="JD59" t="e" cm="1">
        <f t="array" ref="JD59">_xlfn.IFNA(VLOOKUP($A59,TRANSPOSE(#REF!),JD$2+2,FALSE),0)</f>
        <v>#REF!</v>
      </c>
      <c r="JE59" t="e" cm="1">
        <f t="array" ref="JE59">_xlfn.IFNA(VLOOKUP($A59,TRANSPOSE(#REF!),JE$2+2,FALSE),0)</f>
        <v>#REF!</v>
      </c>
      <c r="JF59" t="e" cm="1">
        <f t="array" ref="JF59">_xlfn.IFNA(VLOOKUP($A59,TRANSPOSE(#REF!),JF$2+2,FALSE),0)</f>
        <v>#REF!</v>
      </c>
      <c r="JG59" t="e" cm="1">
        <f t="array" ref="JG59">_xlfn.IFNA(VLOOKUP($A59,TRANSPOSE(#REF!),JG$2+2,FALSE),0)</f>
        <v>#REF!</v>
      </c>
      <c r="JH59" t="e" cm="1">
        <f t="array" ref="JH59">_xlfn.IFNA(VLOOKUP($A59,TRANSPOSE(#REF!),JH$2+2,FALSE),0)</f>
        <v>#REF!</v>
      </c>
      <c r="JI59" t="e" cm="1">
        <f t="array" ref="JI59">_xlfn.IFNA(VLOOKUP($A59,TRANSPOSE(#REF!),JI$2+2,FALSE),0)</f>
        <v>#REF!</v>
      </c>
      <c r="JJ59" t="e" cm="1">
        <f t="array" ref="JJ59">_xlfn.IFNA(VLOOKUP($A59,TRANSPOSE(#REF!),JJ$2+2,FALSE),0)</f>
        <v>#REF!</v>
      </c>
      <c r="JK59" t="e" cm="1">
        <f t="array" ref="JK59">_xlfn.IFNA(VLOOKUP($A59,TRANSPOSE(#REF!),JK$2+2,FALSE),0)</f>
        <v>#REF!</v>
      </c>
      <c r="JL59" t="e" cm="1">
        <f t="array" ref="JL59">_xlfn.IFNA(VLOOKUP($A59,TRANSPOSE(#REF!),JL$2+2,FALSE),0)</f>
        <v>#REF!</v>
      </c>
      <c r="JM59" t="e" cm="1">
        <f t="array" ref="JM59">_xlfn.IFNA(VLOOKUP($A59,TRANSPOSE(#REF!),JM$2+2,FALSE),0)</f>
        <v>#REF!</v>
      </c>
      <c r="JN59" t="e" cm="1">
        <f t="array" ref="JN59">_xlfn.IFNA(VLOOKUP($A59,TRANSPOSE(#REF!),JN$2+2,FALSE),0)</f>
        <v>#REF!</v>
      </c>
      <c r="JO59" t="e" cm="1">
        <f t="array" ref="JO59">_xlfn.IFNA(VLOOKUP($A59,TRANSPOSE(#REF!),JO$2+2,FALSE),0)</f>
        <v>#REF!</v>
      </c>
      <c r="JP59" t="e" cm="1">
        <f t="array" ref="JP59">_xlfn.IFNA(VLOOKUP($A59,TRANSPOSE(#REF!),JP$2+2,FALSE),0)</f>
        <v>#REF!</v>
      </c>
      <c r="JQ59" t="e" cm="1">
        <f t="array" ref="JQ59">_xlfn.IFNA(VLOOKUP($A59,TRANSPOSE(#REF!),JQ$2+2,FALSE),0)</f>
        <v>#REF!</v>
      </c>
      <c r="JR59" t="e" cm="1">
        <f t="array" ref="JR59">_xlfn.IFNA(VLOOKUP($A59,TRANSPOSE(#REF!),JR$2+2,FALSE),0)</f>
        <v>#REF!</v>
      </c>
      <c r="JS59" t="e" cm="1">
        <f t="array" ref="JS59">_xlfn.IFNA(VLOOKUP($A59,TRANSPOSE(#REF!),JS$2+2,FALSE),0)</f>
        <v>#REF!</v>
      </c>
      <c r="JT59" t="e" cm="1">
        <f t="array" ref="JT59">_xlfn.IFNA(VLOOKUP($A59,TRANSPOSE(#REF!),JT$2+2,FALSE),0)</f>
        <v>#REF!</v>
      </c>
      <c r="JU59" t="e" cm="1">
        <f t="array" ref="JU59">_xlfn.IFNA(VLOOKUP($A59,TRANSPOSE(#REF!),JU$2+2,FALSE),0)</f>
        <v>#REF!</v>
      </c>
      <c r="JV59" t="e" cm="1">
        <f t="array" ref="JV59">_xlfn.IFNA(VLOOKUP($A59,TRANSPOSE(#REF!),JV$2+2,FALSE),0)</f>
        <v>#REF!</v>
      </c>
      <c r="JW59" t="e" cm="1">
        <f t="array" ref="JW59">_xlfn.IFNA(VLOOKUP($A59,TRANSPOSE(#REF!),JW$2+2,FALSE),0)</f>
        <v>#REF!</v>
      </c>
      <c r="JX59" t="e" cm="1">
        <f t="array" ref="JX59">_xlfn.IFNA(VLOOKUP($A59,TRANSPOSE(#REF!),JX$2+2,FALSE),0)</f>
        <v>#REF!</v>
      </c>
      <c r="JY59" t="e" cm="1">
        <f t="array" ref="JY59">_xlfn.IFNA(VLOOKUP($A59,TRANSPOSE(#REF!),JY$2+2,FALSE),0)</f>
        <v>#REF!</v>
      </c>
      <c r="JZ59" t="e" cm="1">
        <f t="array" ref="JZ59">_xlfn.IFNA(VLOOKUP($A59,TRANSPOSE(#REF!),JZ$2+2,FALSE),0)</f>
        <v>#REF!</v>
      </c>
      <c r="KA59" t="e" cm="1">
        <f t="array" ref="KA59">_xlfn.IFNA(VLOOKUP($A59,TRANSPOSE(#REF!),KA$2+2,FALSE),0)</f>
        <v>#REF!</v>
      </c>
      <c r="KB59" t="e" cm="1">
        <f t="array" ref="KB59">_xlfn.IFNA(VLOOKUP($A59,TRANSPOSE(#REF!),KB$2+2,FALSE),0)</f>
        <v>#REF!</v>
      </c>
      <c r="KC59" t="e" cm="1">
        <f t="array" ref="KC59">_xlfn.IFNA(VLOOKUP($A59,TRANSPOSE(#REF!),KC$2+2,FALSE),0)</f>
        <v>#REF!</v>
      </c>
      <c r="KD59" t="e" cm="1">
        <f t="array" ref="KD59">_xlfn.IFNA(VLOOKUP($A59,TRANSPOSE(#REF!),KD$2+2,FALSE),0)</f>
        <v>#REF!</v>
      </c>
      <c r="KE59" t="e" cm="1">
        <f t="array" ref="KE59">_xlfn.IFNA(VLOOKUP($A59,TRANSPOSE(#REF!),KE$2+2,FALSE),0)</f>
        <v>#REF!</v>
      </c>
      <c r="KF59" t="e" cm="1">
        <f t="array" ref="KF59">_xlfn.IFNA(VLOOKUP($A59,TRANSPOSE(#REF!),KF$2+2,FALSE),0)</f>
        <v>#REF!</v>
      </c>
      <c r="KG59" t="e" cm="1">
        <f t="array" ref="KG59">_xlfn.IFNA(VLOOKUP($A59,TRANSPOSE(#REF!),KG$2+2,FALSE),0)</f>
        <v>#REF!</v>
      </c>
      <c r="KH59" t="e" cm="1">
        <f t="array" ref="KH59">_xlfn.IFNA(VLOOKUP($A59,TRANSPOSE(#REF!),KH$2+2,FALSE),0)</f>
        <v>#REF!</v>
      </c>
      <c r="KI59" t="e" cm="1">
        <f t="array" ref="KI59">_xlfn.IFNA(VLOOKUP($A59,TRANSPOSE(#REF!),KI$2+2,FALSE),0)</f>
        <v>#REF!</v>
      </c>
      <c r="KJ59" t="e" cm="1">
        <f t="array" ref="KJ59">_xlfn.IFNA(VLOOKUP($A59,TRANSPOSE(#REF!),KJ$2+2,FALSE),0)</f>
        <v>#REF!</v>
      </c>
      <c r="KK59" t="e" cm="1">
        <f t="array" ref="KK59">_xlfn.IFNA(VLOOKUP($A59,TRANSPOSE(#REF!),KK$2+2,FALSE),0)</f>
        <v>#REF!</v>
      </c>
      <c r="KL59" t="e" cm="1">
        <f t="array" ref="KL59">_xlfn.IFNA(VLOOKUP($A59,TRANSPOSE(#REF!),KL$2+2,FALSE),0)</f>
        <v>#REF!</v>
      </c>
      <c r="KM59" t="e" cm="1">
        <f t="array" ref="KM59">_xlfn.IFNA(VLOOKUP($A59,TRANSPOSE(#REF!),KM$2+2,FALSE),0)</f>
        <v>#REF!</v>
      </c>
      <c r="KN59" t="e" cm="1">
        <f t="array" ref="KN59">_xlfn.IFNA(VLOOKUP($A59,TRANSPOSE(#REF!),KN$2+2,FALSE),0)</f>
        <v>#REF!</v>
      </c>
      <c r="KO59" t="e" cm="1">
        <f t="array" ref="KO59">_xlfn.IFNA(VLOOKUP($A59,TRANSPOSE(#REF!),KO$2+2,FALSE),0)</f>
        <v>#REF!</v>
      </c>
      <c r="KP59" t="e" cm="1">
        <f t="array" ref="KP59">_xlfn.IFNA(VLOOKUP($A59,TRANSPOSE(#REF!),KP$2+2,FALSE),0)</f>
        <v>#REF!</v>
      </c>
      <c r="KQ59" t="e" cm="1">
        <f t="array" ref="KQ59">_xlfn.IFNA(VLOOKUP($A59,TRANSPOSE(#REF!),KQ$2+2,FALSE),0)</f>
        <v>#REF!</v>
      </c>
      <c r="KR59" t="e" cm="1">
        <f t="array" ref="KR59">_xlfn.IFNA(VLOOKUP($A59,TRANSPOSE(#REF!),KR$2+2,FALSE),0)</f>
        <v>#REF!</v>
      </c>
      <c r="KS59" t="e" cm="1">
        <f t="array" ref="KS59">_xlfn.IFNA(VLOOKUP($A59,TRANSPOSE(#REF!),KS$2+2,FALSE),0)</f>
        <v>#REF!</v>
      </c>
      <c r="KT59" t="e" cm="1">
        <f t="array" ref="KT59">_xlfn.IFNA(VLOOKUP($A59,TRANSPOSE(#REF!),KT$2+2,FALSE),0)</f>
        <v>#REF!</v>
      </c>
      <c r="KU59" t="e" cm="1">
        <f t="array" ref="KU59">_xlfn.IFNA(VLOOKUP($A59,TRANSPOSE(#REF!),KU$2+2,FALSE),0)</f>
        <v>#REF!</v>
      </c>
      <c r="KV59" t="e" cm="1">
        <f t="array" ref="KV59">_xlfn.IFNA(VLOOKUP($A59,TRANSPOSE(#REF!),KV$2+2,FALSE),0)</f>
        <v>#REF!</v>
      </c>
      <c r="KW59" t="e" cm="1">
        <f t="array" ref="KW59">_xlfn.IFNA(VLOOKUP($A59,TRANSPOSE(#REF!),KW$2+2,FALSE),0)</f>
        <v>#REF!</v>
      </c>
      <c r="KX59" t="e" cm="1">
        <f t="array" ref="KX59">_xlfn.IFNA(VLOOKUP($A59,TRANSPOSE(#REF!),KX$2+2,FALSE),0)</f>
        <v>#REF!</v>
      </c>
      <c r="KY59" t="e" cm="1">
        <f t="array" ref="KY59">_xlfn.IFNA(VLOOKUP($A59,TRANSPOSE(#REF!),KY$2+2,FALSE),0)</f>
        <v>#REF!</v>
      </c>
      <c r="KZ59" t="e" cm="1">
        <f t="array" ref="KZ59">_xlfn.IFNA(VLOOKUP($A59,TRANSPOSE(#REF!),KZ$2+2,FALSE),0)</f>
        <v>#REF!</v>
      </c>
      <c r="LA59" t="e" cm="1">
        <f t="array" ref="LA59">_xlfn.IFNA(VLOOKUP($A59,TRANSPOSE(#REF!),LA$2+2,FALSE),0)</f>
        <v>#REF!</v>
      </c>
      <c r="LB59" t="e" cm="1">
        <f t="array" ref="LB59">_xlfn.IFNA(VLOOKUP($A59,TRANSPOSE(#REF!),LB$2+2,FALSE),0)</f>
        <v>#REF!</v>
      </c>
      <c r="LC59" t="e" cm="1">
        <f t="array" ref="LC59">_xlfn.IFNA(VLOOKUP($A59,TRANSPOSE(#REF!),LC$2+2,FALSE),0)</f>
        <v>#REF!</v>
      </c>
      <c r="LD59" t="e" cm="1">
        <f t="array" ref="LD59">_xlfn.IFNA(VLOOKUP($A59,TRANSPOSE(#REF!),LD$2+2,FALSE),0)</f>
        <v>#REF!</v>
      </c>
      <c r="LE59" t="e" cm="1">
        <f t="array" ref="LE59">_xlfn.IFNA(VLOOKUP($A59,TRANSPOSE(#REF!),LE$2+2,FALSE),0)</f>
        <v>#REF!</v>
      </c>
      <c r="LF59" t="e" cm="1">
        <f t="array" ref="LF59">_xlfn.IFNA(VLOOKUP($A59,TRANSPOSE(#REF!),LF$2+2,FALSE),0)</f>
        <v>#REF!</v>
      </c>
      <c r="LG59" t="e" cm="1">
        <f t="array" ref="LG59">_xlfn.IFNA(VLOOKUP($A59,TRANSPOSE(#REF!),LG$2+2,FALSE),0)</f>
        <v>#REF!</v>
      </c>
      <c r="LH59" t="e" cm="1">
        <f t="array" ref="LH59">_xlfn.IFNA(VLOOKUP($A59,TRANSPOSE(#REF!),LH$2+2,FALSE),0)</f>
        <v>#REF!</v>
      </c>
      <c r="LI59" t="e" cm="1">
        <f t="array" ref="LI59">_xlfn.IFNA(VLOOKUP($A59,TRANSPOSE(#REF!),LI$2+2,FALSE),0)</f>
        <v>#REF!</v>
      </c>
      <c r="LJ59" t="e" cm="1">
        <f t="array" ref="LJ59">_xlfn.IFNA(VLOOKUP($A59,TRANSPOSE(#REF!),LJ$2+2,FALSE),0)</f>
        <v>#REF!</v>
      </c>
      <c r="LK59" t="e" cm="1">
        <f t="array" ref="LK59">_xlfn.IFNA(VLOOKUP($A59,TRANSPOSE(#REF!),LK$2+2,FALSE),0)</f>
        <v>#REF!</v>
      </c>
      <c r="LL59" t="e" cm="1">
        <f t="array" ref="LL59">_xlfn.IFNA(VLOOKUP($A59,TRANSPOSE(#REF!),LL$2+2,FALSE),0)</f>
        <v>#REF!</v>
      </c>
      <c r="LM59" t="e" cm="1">
        <f t="array" ref="LM59">_xlfn.IFNA(VLOOKUP($A59,TRANSPOSE(#REF!),LM$2+2,FALSE),0)</f>
        <v>#REF!</v>
      </c>
      <c r="LN59" t="e" cm="1">
        <f t="array" ref="LN59">_xlfn.IFNA(VLOOKUP($A59,TRANSPOSE(#REF!),LN$2+2,FALSE),0)</f>
        <v>#REF!</v>
      </c>
      <c r="LO59" t="e" cm="1">
        <f t="array" ref="LO59">_xlfn.IFNA(VLOOKUP($A59,TRANSPOSE(#REF!),LO$2+2,FALSE),0)</f>
        <v>#REF!</v>
      </c>
      <c r="LP59" t="e" cm="1">
        <f t="array" ref="LP59">_xlfn.IFNA(VLOOKUP($A59,TRANSPOSE(#REF!),LP$2+2,FALSE),0)</f>
        <v>#REF!</v>
      </c>
      <c r="LQ59" t="e" cm="1">
        <f t="array" ref="LQ59">_xlfn.IFNA(VLOOKUP($A59,TRANSPOSE(#REF!),LQ$2+2,FALSE),0)</f>
        <v>#REF!</v>
      </c>
      <c r="LR59" t="e" cm="1">
        <f t="array" ref="LR59">_xlfn.IFNA(VLOOKUP($A59,TRANSPOSE(#REF!),LR$2+2,FALSE),0)</f>
        <v>#REF!</v>
      </c>
      <c r="LS59" t="e" cm="1">
        <f t="array" ref="LS59">_xlfn.IFNA(VLOOKUP($A59,TRANSPOSE(#REF!),LS$2+2,FALSE),0)</f>
        <v>#REF!</v>
      </c>
      <c r="LT59" t="e" cm="1">
        <f t="array" ref="LT59">_xlfn.IFNA(VLOOKUP($A59,TRANSPOSE(#REF!),LT$2+2,FALSE),0)</f>
        <v>#REF!</v>
      </c>
      <c r="LU59" t="e" cm="1">
        <f t="array" ref="LU59">_xlfn.IFNA(VLOOKUP($A59,TRANSPOSE(#REF!),LU$2+2,FALSE),0)</f>
        <v>#REF!</v>
      </c>
      <c r="LV59" t="e" cm="1">
        <f t="array" ref="LV59">_xlfn.IFNA(VLOOKUP($A59,TRANSPOSE(#REF!),LV$2+2,FALSE),0)</f>
        <v>#REF!</v>
      </c>
      <c r="LW59" t="e" cm="1">
        <f t="array" ref="LW59">_xlfn.IFNA(VLOOKUP($A59,TRANSPOSE(#REF!),LW$2+2,FALSE),0)</f>
        <v>#REF!</v>
      </c>
      <c r="LX59" t="e" cm="1">
        <f t="array" ref="LX59">_xlfn.IFNA(VLOOKUP($A59,TRANSPOSE(#REF!),LX$2+2,FALSE),0)</f>
        <v>#REF!</v>
      </c>
      <c r="LY59" t="e" cm="1">
        <f t="array" ref="LY59">_xlfn.IFNA(VLOOKUP($A59,TRANSPOSE(#REF!),LY$2+2,FALSE),0)</f>
        <v>#REF!</v>
      </c>
      <c r="LZ59" t="e" cm="1">
        <f t="array" ref="LZ59">_xlfn.IFNA(VLOOKUP($A59,TRANSPOSE(#REF!),LZ$2+2,FALSE),0)</f>
        <v>#REF!</v>
      </c>
      <c r="MA59" t="e" cm="1">
        <f t="array" ref="MA59">_xlfn.IFNA(VLOOKUP($A59,TRANSPOSE(#REF!),MA$2+2,FALSE),0)</f>
        <v>#REF!</v>
      </c>
      <c r="MB59" t="e" cm="1">
        <f t="array" ref="MB59">_xlfn.IFNA(VLOOKUP($A59,TRANSPOSE(#REF!),MB$2+2,FALSE),0)</f>
        <v>#REF!</v>
      </c>
      <c r="MC59" t="e" cm="1">
        <f t="array" ref="MC59">_xlfn.IFNA(VLOOKUP($A59,TRANSPOSE(#REF!),MC$2+2,FALSE),0)</f>
        <v>#REF!</v>
      </c>
      <c r="MD59" t="e" cm="1">
        <f t="array" ref="MD59">_xlfn.IFNA(VLOOKUP($A59,TRANSPOSE(#REF!),MD$2+2,FALSE),0)</f>
        <v>#REF!</v>
      </c>
      <c r="ME59" t="e" cm="1">
        <f t="array" ref="ME59">_xlfn.IFNA(VLOOKUP($A59,TRANSPOSE(#REF!),ME$2+2,FALSE),0)</f>
        <v>#REF!</v>
      </c>
      <c r="MF59" t="e" cm="1">
        <f t="array" ref="MF59">_xlfn.IFNA(VLOOKUP($A59,TRANSPOSE(#REF!),MF$2+2,FALSE),0)</f>
        <v>#REF!</v>
      </c>
      <c r="MG59" t="e" cm="1">
        <f t="array" ref="MG59">_xlfn.IFNA(VLOOKUP($A59,TRANSPOSE(#REF!),MG$2+2,FALSE),0)</f>
        <v>#REF!</v>
      </c>
      <c r="MH59" t="e" cm="1">
        <f t="array" ref="MH59">_xlfn.IFNA(VLOOKUP($A59,TRANSPOSE(#REF!),MH$2+2,FALSE),0)</f>
        <v>#REF!</v>
      </c>
      <c r="MI59" t="e" cm="1">
        <f t="array" ref="MI59">_xlfn.IFNA(VLOOKUP($A59,TRANSPOSE(#REF!),MI$2+2,FALSE),0)</f>
        <v>#REF!</v>
      </c>
      <c r="MJ59" t="e" cm="1">
        <f t="array" ref="MJ59">_xlfn.IFNA(VLOOKUP($A59,TRANSPOSE(#REF!),MJ$2+2,FALSE),0)</f>
        <v>#REF!</v>
      </c>
      <c r="MK59" t="e" cm="1">
        <f t="array" ref="MK59">_xlfn.IFNA(VLOOKUP($A59,TRANSPOSE(#REF!),MK$2+2,FALSE),0)</f>
        <v>#REF!</v>
      </c>
      <c r="ML59" t="e" cm="1">
        <f t="array" ref="ML59">_xlfn.IFNA(VLOOKUP($A59,TRANSPOSE(#REF!),ML$2+2,FALSE),0)</f>
        <v>#REF!</v>
      </c>
      <c r="MM59" t="e" cm="1">
        <f t="array" ref="MM59">_xlfn.IFNA(VLOOKUP($A59,TRANSPOSE(#REF!),MM$2+2,FALSE),0)</f>
        <v>#REF!</v>
      </c>
      <c r="MN59" t="e" cm="1">
        <f t="array" ref="MN59">_xlfn.IFNA(VLOOKUP($A59,TRANSPOSE(#REF!),MN$2+2,FALSE),0)</f>
        <v>#REF!</v>
      </c>
      <c r="MO59" t="e" cm="1">
        <f t="array" ref="MO59">_xlfn.IFNA(VLOOKUP($A59,TRANSPOSE(#REF!),MO$2+2,FALSE),0)</f>
        <v>#REF!</v>
      </c>
      <c r="MP59" t="e" cm="1">
        <f t="array" ref="MP59">_xlfn.IFNA(VLOOKUP($A59,TRANSPOSE(#REF!),MP$2+2,FALSE),0)</f>
        <v>#REF!</v>
      </c>
      <c r="MQ59" t="e" cm="1">
        <f t="array" ref="MQ59">_xlfn.IFNA(VLOOKUP($A59,TRANSPOSE(#REF!),MQ$2+2,FALSE),0)</f>
        <v>#REF!</v>
      </c>
      <c r="MR59" t="e" cm="1">
        <f t="array" ref="MR59">_xlfn.IFNA(VLOOKUP($A59,TRANSPOSE(#REF!),MR$2+2,FALSE),0)</f>
        <v>#REF!</v>
      </c>
      <c r="MS59" t="e" cm="1">
        <f t="array" ref="MS59">_xlfn.IFNA(VLOOKUP($A59,TRANSPOSE(#REF!),MS$2+2,FALSE),0)</f>
        <v>#REF!</v>
      </c>
      <c r="MT59" t="e" cm="1">
        <f t="array" ref="MT59">_xlfn.IFNA(VLOOKUP($A59,TRANSPOSE(#REF!),MT$2+2,FALSE),0)</f>
        <v>#REF!</v>
      </c>
      <c r="MU59" t="e" cm="1">
        <f t="array" ref="MU59">_xlfn.IFNA(VLOOKUP($A59,TRANSPOSE(#REF!),MU$2+2,FALSE),0)</f>
        <v>#REF!</v>
      </c>
      <c r="MV59" t="e" cm="1">
        <f t="array" ref="MV59">_xlfn.IFNA(VLOOKUP($A59,TRANSPOSE(#REF!),MV$2+2,FALSE),0)</f>
        <v>#REF!</v>
      </c>
      <c r="MW59" t="e" cm="1">
        <f t="array" ref="MW59">_xlfn.IFNA(VLOOKUP($A59,TRANSPOSE(#REF!),MW$2+2,FALSE),0)</f>
        <v>#REF!</v>
      </c>
      <c r="MX59" t="e" cm="1">
        <f t="array" ref="MX59">_xlfn.IFNA(VLOOKUP($A59,TRANSPOSE(#REF!),MX$2+2,FALSE),0)</f>
        <v>#REF!</v>
      </c>
      <c r="MY59" t="e" cm="1">
        <f t="array" ref="MY59">_xlfn.IFNA(VLOOKUP($A59,TRANSPOSE(#REF!),MY$2+2,FALSE),0)</f>
        <v>#REF!</v>
      </c>
      <c r="MZ59" t="e" cm="1">
        <f t="array" ref="MZ59">_xlfn.IFNA(VLOOKUP($A59,TRANSPOSE(#REF!),MZ$2+2,FALSE),0)</f>
        <v>#REF!</v>
      </c>
      <c r="NA59" t="e" cm="1">
        <f t="array" ref="NA59">_xlfn.IFNA(VLOOKUP($A59,TRANSPOSE(#REF!),NA$2+2,FALSE),0)</f>
        <v>#REF!</v>
      </c>
      <c r="NB59" t="e" cm="1">
        <f t="array" ref="NB59">_xlfn.IFNA(VLOOKUP($A59,TRANSPOSE(#REF!),NB$2+2,FALSE),0)</f>
        <v>#REF!</v>
      </c>
      <c r="NC59" t="e" cm="1">
        <f t="array" ref="NC59">_xlfn.IFNA(VLOOKUP($A59,TRANSPOSE(#REF!),NC$2+2,FALSE),0)</f>
        <v>#REF!</v>
      </c>
      <c r="ND59" t="e" cm="1">
        <f t="array" ref="ND59">_xlfn.IFNA(VLOOKUP($A59,TRANSPOSE(#REF!),ND$2+2,FALSE),0)</f>
        <v>#REF!</v>
      </c>
      <c r="NE59" t="e" cm="1">
        <f t="array" ref="NE59">_xlfn.IFNA(VLOOKUP($A59,TRANSPOSE(#REF!),NE$2+2,FALSE),0)</f>
        <v>#REF!</v>
      </c>
      <c r="NF59" t="e" cm="1">
        <f t="array" ref="NF59">_xlfn.IFNA(VLOOKUP($A59,TRANSPOSE(#REF!),NF$2+2,FALSE),0)</f>
        <v>#REF!</v>
      </c>
      <c r="NG59" t="e" cm="1">
        <f t="array" ref="NG59">_xlfn.IFNA(VLOOKUP($A59,TRANSPOSE(#REF!),NG$2+2,FALSE),0)</f>
        <v>#REF!</v>
      </c>
      <c r="NH59" t="e" cm="1">
        <f t="array" ref="NH59">_xlfn.IFNA(VLOOKUP($A59,TRANSPOSE(#REF!),NH$2+2,FALSE),0)</f>
        <v>#REF!</v>
      </c>
      <c r="NI59" t="e" cm="1">
        <f t="array" ref="NI59">_xlfn.IFNA(VLOOKUP($A59,TRANSPOSE(#REF!),NI$2+2,FALSE),0)</f>
        <v>#REF!</v>
      </c>
      <c r="NJ59" t="e" cm="1">
        <f t="array" ref="NJ59">_xlfn.IFNA(VLOOKUP($A59,TRANSPOSE(#REF!),NJ$2+2,FALSE),0)</f>
        <v>#REF!</v>
      </c>
      <c r="NL59" t="e">
        <f t="shared" si="0"/>
        <v>#REF!</v>
      </c>
      <c r="NM59" t="e">
        <f t="shared" si="1"/>
        <v>#REF!</v>
      </c>
    </row>
    <row r="60" spans="1:377" x14ac:dyDescent="0.3">
      <c r="A60" t="str">
        <v>PDK02_06</v>
      </c>
      <c r="B60" t="str">
        <v>Elektriciteit</v>
      </c>
      <c r="C60" t="str">
        <v>Conversion</v>
      </c>
      <c r="D60" t="str">
        <v>Power DK</v>
      </c>
      <c r="E60" t="str">
        <v>Generation</v>
      </c>
      <c r="F60" t="str">
        <v>Electricity DK</v>
      </c>
      <c r="G60" t="str">
        <v>Electricity from GT - Power DK</v>
      </c>
      <c r="H60" t="str">
        <v>[GW]</v>
      </c>
      <c r="I60">
        <f>_xlfn.IFNA(VLOOKUP(A60,'[1]PASTE Cap_Investment'!A:B,2,FALSE),0)</f>
        <v>0</v>
      </c>
      <c r="J60" t="e" cm="1">
        <f t="array" ref="J60">_xlfn.IFNA(VLOOKUP($A60,TRANSPOSE(#REF!),J$2+2,FALSE),0)</f>
        <v>#REF!</v>
      </c>
      <c r="K60" t="e" cm="1">
        <f t="array" ref="K60">_xlfn.IFNA(VLOOKUP($A60,TRANSPOSE(#REF!),K$2+2,FALSE),0)</f>
        <v>#REF!</v>
      </c>
      <c r="L60" t="e" cm="1">
        <f t="array" ref="L60">_xlfn.IFNA(VLOOKUP($A60,TRANSPOSE(#REF!),L$2+2,FALSE),0)</f>
        <v>#REF!</v>
      </c>
      <c r="M60" t="e" cm="1">
        <f t="array" ref="M60">_xlfn.IFNA(VLOOKUP($A60,TRANSPOSE(#REF!),M$2+2,FALSE),0)</f>
        <v>#REF!</v>
      </c>
      <c r="N60" t="e" cm="1">
        <f t="array" ref="N60">_xlfn.IFNA(VLOOKUP($A60,TRANSPOSE(#REF!),N$2+2,FALSE),0)</f>
        <v>#REF!</v>
      </c>
      <c r="O60" t="e" cm="1">
        <f t="array" ref="O60">_xlfn.IFNA(VLOOKUP($A60,TRANSPOSE(#REF!),O$2+2,FALSE),0)</f>
        <v>#REF!</v>
      </c>
      <c r="P60" t="e" cm="1">
        <f t="array" ref="P60">_xlfn.IFNA(VLOOKUP($A60,TRANSPOSE(#REF!),P$2+2,FALSE),0)</f>
        <v>#REF!</v>
      </c>
      <c r="Q60" t="e" cm="1">
        <f t="array" ref="Q60">_xlfn.IFNA(VLOOKUP($A60,TRANSPOSE(#REF!),Q$2+2,FALSE),0)</f>
        <v>#REF!</v>
      </c>
      <c r="R60" t="e" cm="1">
        <f t="array" ref="R60">_xlfn.IFNA(VLOOKUP($A60,TRANSPOSE(#REF!),R$2+2,FALSE),0)</f>
        <v>#REF!</v>
      </c>
      <c r="S60" t="e" cm="1">
        <f t="array" ref="S60">_xlfn.IFNA(VLOOKUP($A60,TRANSPOSE(#REF!),S$2+2,FALSE),0)</f>
        <v>#REF!</v>
      </c>
      <c r="T60" t="e" cm="1">
        <f t="array" ref="T60">_xlfn.IFNA(VLOOKUP($A60,TRANSPOSE(#REF!),T$2+2,FALSE),0)</f>
        <v>#REF!</v>
      </c>
      <c r="U60" t="e" cm="1">
        <f t="array" ref="U60">_xlfn.IFNA(VLOOKUP($A60,TRANSPOSE(#REF!),U$2+2,FALSE),0)</f>
        <v>#REF!</v>
      </c>
      <c r="V60" t="e" cm="1">
        <f t="array" ref="V60">_xlfn.IFNA(VLOOKUP($A60,TRANSPOSE(#REF!),V$2+2,FALSE),0)</f>
        <v>#REF!</v>
      </c>
      <c r="W60" t="e" cm="1">
        <f t="array" ref="W60">_xlfn.IFNA(VLOOKUP($A60,TRANSPOSE(#REF!),W$2+2,FALSE),0)</f>
        <v>#REF!</v>
      </c>
      <c r="X60" t="e" cm="1">
        <f t="array" ref="X60">_xlfn.IFNA(VLOOKUP($A60,TRANSPOSE(#REF!),X$2+2,FALSE),0)</f>
        <v>#REF!</v>
      </c>
      <c r="Y60" t="e" cm="1">
        <f t="array" ref="Y60">_xlfn.IFNA(VLOOKUP($A60,TRANSPOSE(#REF!),Y$2+2,FALSE),0)</f>
        <v>#REF!</v>
      </c>
      <c r="Z60" t="e" cm="1">
        <f t="array" ref="Z60">_xlfn.IFNA(VLOOKUP($A60,TRANSPOSE(#REF!),Z$2+2,FALSE),0)</f>
        <v>#REF!</v>
      </c>
      <c r="AA60" t="e" cm="1">
        <f t="array" ref="AA60">_xlfn.IFNA(VLOOKUP($A60,TRANSPOSE(#REF!),AA$2+2,FALSE),0)</f>
        <v>#REF!</v>
      </c>
      <c r="AB60" t="e" cm="1">
        <f t="array" ref="AB60">_xlfn.IFNA(VLOOKUP($A60,TRANSPOSE(#REF!),AB$2+2,FALSE),0)</f>
        <v>#REF!</v>
      </c>
      <c r="AC60" t="e" cm="1">
        <f t="array" ref="AC60">_xlfn.IFNA(VLOOKUP($A60,TRANSPOSE(#REF!),AC$2+2,FALSE),0)</f>
        <v>#REF!</v>
      </c>
      <c r="AD60" t="e" cm="1">
        <f t="array" ref="AD60">_xlfn.IFNA(VLOOKUP($A60,TRANSPOSE(#REF!),AD$2+2,FALSE),0)</f>
        <v>#REF!</v>
      </c>
      <c r="AE60" t="e" cm="1">
        <f t="array" ref="AE60">_xlfn.IFNA(VLOOKUP($A60,TRANSPOSE(#REF!),AE$2+2,FALSE),0)</f>
        <v>#REF!</v>
      </c>
      <c r="AF60" t="e" cm="1">
        <f t="array" ref="AF60">_xlfn.IFNA(VLOOKUP($A60,TRANSPOSE(#REF!),AF$2+2,FALSE),0)</f>
        <v>#REF!</v>
      </c>
      <c r="AG60" t="e" cm="1">
        <f t="array" ref="AG60">_xlfn.IFNA(VLOOKUP($A60,TRANSPOSE(#REF!),AG$2+2,FALSE),0)</f>
        <v>#REF!</v>
      </c>
      <c r="AH60" t="e" cm="1">
        <f t="array" ref="AH60">_xlfn.IFNA(VLOOKUP($A60,TRANSPOSE(#REF!),AH$2+2,FALSE),0)</f>
        <v>#REF!</v>
      </c>
      <c r="AI60" t="e" cm="1">
        <f t="array" ref="AI60">_xlfn.IFNA(VLOOKUP($A60,TRANSPOSE(#REF!),AI$2+2,FALSE),0)</f>
        <v>#REF!</v>
      </c>
      <c r="AJ60" t="e" cm="1">
        <f t="array" ref="AJ60">_xlfn.IFNA(VLOOKUP($A60,TRANSPOSE(#REF!),AJ$2+2,FALSE),0)</f>
        <v>#REF!</v>
      </c>
      <c r="AK60" t="e" cm="1">
        <f t="array" ref="AK60">_xlfn.IFNA(VLOOKUP($A60,TRANSPOSE(#REF!),AK$2+2,FALSE),0)</f>
        <v>#REF!</v>
      </c>
      <c r="AL60" t="e" cm="1">
        <f t="array" ref="AL60">_xlfn.IFNA(VLOOKUP($A60,TRANSPOSE(#REF!),AL$2+2,FALSE),0)</f>
        <v>#REF!</v>
      </c>
      <c r="AM60" t="e" cm="1">
        <f t="array" ref="AM60">_xlfn.IFNA(VLOOKUP($A60,TRANSPOSE(#REF!),AM$2+2,FALSE),0)</f>
        <v>#REF!</v>
      </c>
      <c r="AN60" t="e" cm="1">
        <f t="array" ref="AN60">_xlfn.IFNA(VLOOKUP($A60,TRANSPOSE(#REF!),AN$2+2,FALSE),0)</f>
        <v>#REF!</v>
      </c>
      <c r="AO60" t="e" cm="1">
        <f t="array" ref="AO60">_xlfn.IFNA(VLOOKUP($A60,TRANSPOSE(#REF!),AO$2+2,FALSE),0)</f>
        <v>#REF!</v>
      </c>
      <c r="AP60" t="e" cm="1">
        <f t="array" ref="AP60">_xlfn.IFNA(VLOOKUP($A60,TRANSPOSE(#REF!),AP$2+2,FALSE),0)</f>
        <v>#REF!</v>
      </c>
      <c r="AQ60" t="e" cm="1">
        <f t="array" ref="AQ60">_xlfn.IFNA(VLOOKUP($A60,TRANSPOSE(#REF!),AQ$2+2,FALSE),0)</f>
        <v>#REF!</v>
      </c>
      <c r="AR60" t="e" cm="1">
        <f t="array" ref="AR60">_xlfn.IFNA(VLOOKUP($A60,TRANSPOSE(#REF!),AR$2+2,FALSE),0)</f>
        <v>#REF!</v>
      </c>
      <c r="AS60" t="e" cm="1">
        <f t="array" ref="AS60">_xlfn.IFNA(VLOOKUP($A60,TRANSPOSE(#REF!),AS$2+2,FALSE),0)</f>
        <v>#REF!</v>
      </c>
      <c r="AT60" t="e" cm="1">
        <f t="array" ref="AT60">_xlfn.IFNA(VLOOKUP($A60,TRANSPOSE(#REF!),AT$2+2,FALSE),0)</f>
        <v>#REF!</v>
      </c>
      <c r="AU60" t="e" cm="1">
        <f t="array" ref="AU60">_xlfn.IFNA(VLOOKUP($A60,TRANSPOSE(#REF!),AU$2+2,FALSE),0)</f>
        <v>#REF!</v>
      </c>
      <c r="AV60" t="e" cm="1">
        <f t="array" ref="AV60">_xlfn.IFNA(VLOOKUP($A60,TRANSPOSE(#REF!),AV$2+2,FALSE),0)</f>
        <v>#REF!</v>
      </c>
      <c r="AW60" t="e" cm="1">
        <f t="array" ref="AW60">_xlfn.IFNA(VLOOKUP($A60,TRANSPOSE(#REF!),AW$2+2,FALSE),0)</f>
        <v>#REF!</v>
      </c>
      <c r="AX60" t="e" cm="1">
        <f t="array" ref="AX60">_xlfn.IFNA(VLOOKUP($A60,TRANSPOSE(#REF!),AX$2+2,FALSE),0)</f>
        <v>#REF!</v>
      </c>
      <c r="AY60" t="e" cm="1">
        <f t="array" ref="AY60">_xlfn.IFNA(VLOOKUP($A60,TRANSPOSE(#REF!),AY$2+2,FALSE),0)</f>
        <v>#REF!</v>
      </c>
      <c r="AZ60" t="e" cm="1">
        <f t="array" ref="AZ60">_xlfn.IFNA(VLOOKUP($A60,TRANSPOSE(#REF!),AZ$2+2,FALSE),0)</f>
        <v>#REF!</v>
      </c>
      <c r="BA60" t="e" cm="1">
        <f t="array" ref="BA60">_xlfn.IFNA(VLOOKUP($A60,TRANSPOSE(#REF!),BA$2+2,FALSE),0)</f>
        <v>#REF!</v>
      </c>
      <c r="BB60" t="e" cm="1">
        <f t="array" ref="BB60">_xlfn.IFNA(VLOOKUP($A60,TRANSPOSE(#REF!),BB$2+2,FALSE),0)</f>
        <v>#REF!</v>
      </c>
      <c r="BC60" t="e" cm="1">
        <f t="array" ref="BC60">_xlfn.IFNA(VLOOKUP($A60,TRANSPOSE(#REF!),BC$2+2,FALSE),0)</f>
        <v>#REF!</v>
      </c>
      <c r="BD60" t="e" cm="1">
        <f t="array" ref="BD60">_xlfn.IFNA(VLOOKUP($A60,TRANSPOSE(#REF!),BD$2+2,FALSE),0)</f>
        <v>#REF!</v>
      </c>
      <c r="BE60" t="e" cm="1">
        <f t="array" ref="BE60">_xlfn.IFNA(VLOOKUP($A60,TRANSPOSE(#REF!),BE$2+2,FALSE),0)</f>
        <v>#REF!</v>
      </c>
      <c r="BF60" t="e" cm="1">
        <f t="array" ref="BF60">_xlfn.IFNA(VLOOKUP($A60,TRANSPOSE(#REF!),BF$2+2,FALSE),0)</f>
        <v>#REF!</v>
      </c>
      <c r="BG60" t="e" cm="1">
        <f t="array" ref="BG60">_xlfn.IFNA(VLOOKUP($A60,TRANSPOSE(#REF!),BG$2+2,FALSE),0)</f>
        <v>#REF!</v>
      </c>
      <c r="BH60" t="e" cm="1">
        <f t="array" ref="BH60">_xlfn.IFNA(VLOOKUP($A60,TRANSPOSE(#REF!),BH$2+2,FALSE),0)</f>
        <v>#REF!</v>
      </c>
      <c r="BI60" t="e" cm="1">
        <f t="array" ref="BI60">_xlfn.IFNA(VLOOKUP($A60,TRANSPOSE(#REF!),BI$2+2,FALSE),0)</f>
        <v>#REF!</v>
      </c>
      <c r="BJ60" t="e" cm="1">
        <f t="array" ref="BJ60">_xlfn.IFNA(VLOOKUP($A60,TRANSPOSE(#REF!),BJ$2+2,FALSE),0)</f>
        <v>#REF!</v>
      </c>
      <c r="BK60" t="e" cm="1">
        <f t="array" ref="BK60">_xlfn.IFNA(VLOOKUP($A60,TRANSPOSE(#REF!),BK$2+2,FALSE),0)</f>
        <v>#REF!</v>
      </c>
      <c r="BL60" t="e" cm="1">
        <f t="array" ref="BL60">_xlfn.IFNA(VLOOKUP($A60,TRANSPOSE(#REF!),BL$2+2,FALSE),0)</f>
        <v>#REF!</v>
      </c>
      <c r="BM60" t="e" cm="1">
        <f t="array" ref="BM60">_xlfn.IFNA(VLOOKUP($A60,TRANSPOSE(#REF!),BM$2+2,FALSE),0)</f>
        <v>#REF!</v>
      </c>
      <c r="BN60" t="e" cm="1">
        <f t="array" ref="BN60">_xlfn.IFNA(VLOOKUP($A60,TRANSPOSE(#REF!),BN$2+2,FALSE),0)</f>
        <v>#REF!</v>
      </c>
      <c r="BO60" t="e" cm="1">
        <f t="array" ref="BO60">_xlfn.IFNA(VLOOKUP($A60,TRANSPOSE(#REF!),BO$2+2,FALSE),0)</f>
        <v>#REF!</v>
      </c>
      <c r="BP60" t="e" cm="1">
        <f t="array" ref="BP60">_xlfn.IFNA(VLOOKUP($A60,TRANSPOSE(#REF!),BP$2+2,FALSE),0)</f>
        <v>#REF!</v>
      </c>
      <c r="BQ60" t="e" cm="1">
        <f t="array" ref="BQ60">_xlfn.IFNA(VLOOKUP($A60,TRANSPOSE(#REF!),BQ$2+2,FALSE),0)</f>
        <v>#REF!</v>
      </c>
      <c r="BR60" t="e" cm="1">
        <f t="array" ref="BR60">_xlfn.IFNA(VLOOKUP($A60,TRANSPOSE(#REF!),BR$2+2,FALSE),0)</f>
        <v>#REF!</v>
      </c>
      <c r="BS60" t="e" cm="1">
        <f t="array" ref="BS60">_xlfn.IFNA(VLOOKUP($A60,TRANSPOSE(#REF!),BS$2+2,FALSE),0)</f>
        <v>#REF!</v>
      </c>
      <c r="BT60" t="e" cm="1">
        <f t="array" ref="BT60">_xlfn.IFNA(VLOOKUP($A60,TRANSPOSE(#REF!),BT$2+2,FALSE),0)</f>
        <v>#REF!</v>
      </c>
      <c r="BU60" t="e" cm="1">
        <f t="array" ref="BU60">_xlfn.IFNA(VLOOKUP($A60,TRANSPOSE(#REF!),BU$2+2,FALSE),0)</f>
        <v>#REF!</v>
      </c>
      <c r="BV60" t="e" cm="1">
        <f t="array" ref="BV60">_xlfn.IFNA(VLOOKUP($A60,TRANSPOSE(#REF!),BV$2+2,FALSE),0)</f>
        <v>#REF!</v>
      </c>
      <c r="BW60" t="e" cm="1">
        <f t="array" ref="BW60">_xlfn.IFNA(VLOOKUP($A60,TRANSPOSE(#REF!),BW$2+2,FALSE),0)</f>
        <v>#REF!</v>
      </c>
      <c r="BX60" t="e" cm="1">
        <f t="array" ref="BX60">_xlfn.IFNA(VLOOKUP($A60,TRANSPOSE(#REF!),BX$2+2,FALSE),0)</f>
        <v>#REF!</v>
      </c>
      <c r="BY60" t="e" cm="1">
        <f t="array" ref="BY60">_xlfn.IFNA(VLOOKUP($A60,TRANSPOSE(#REF!),BY$2+2,FALSE),0)</f>
        <v>#REF!</v>
      </c>
      <c r="BZ60" t="e" cm="1">
        <f t="array" ref="BZ60">_xlfn.IFNA(VLOOKUP($A60,TRANSPOSE(#REF!),BZ$2+2,FALSE),0)</f>
        <v>#REF!</v>
      </c>
      <c r="CA60" t="e" cm="1">
        <f t="array" ref="CA60">_xlfn.IFNA(VLOOKUP($A60,TRANSPOSE(#REF!),CA$2+2,FALSE),0)</f>
        <v>#REF!</v>
      </c>
      <c r="CB60" t="e" cm="1">
        <f t="array" ref="CB60">_xlfn.IFNA(VLOOKUP($A60,TRANSPOSE(#REF!),CB$2+2,FALSE),0)</f>
        <v>#REF!</v>
      </c>
      <c r="CC60" t="e" cm="1">
        <f t="array" ref="CC60">_xlfn.IFNA(VLOOKUP($A60,TRANSPOSE(#REF!),CC$2+2,FALSE),0)</f>
        <v>#REF!</v>
      </c>
      <c r="CD60" t="e" cm="1">
        <f t="array" ref="CD60">_xlfn.IFNA(VLOOKUP($A60,TRANSPOSE(#REF!),CD$2+2,FALSE),0)</f>
        <v>#REF!</v>
      </c>
      <c r="CE60" t="e" cm="1">
        <f t="array" ref="CE60">_xlfn.IFNA(VLOOKUP($A60,TRANSPOSE(#REF!),CE$2+2,FALSE),0)</f>
        <v>#REF!</v>
      </c>
      <c r="CF60" t="e" cm="1">
        <f t="array" ref="CF60">_xlfn.IFNA(VLOOKUP($A60,TRANSPOSE(#REF!),CF$2+2,FALSE),0)</f>
        <v>#REF!</v>
      </c>
      <c r="CG60" t="e" cm="1">
        <f t="array" ref="CG60">_xlfn.IFNA(VLOOKUP($A60,TRANSPOSE(#REF!),CG$2+2,FALSE),0)</f>
        <v>#REF!</v>
      </c>
      <c r="CH60" t="e" cm="1">
        <f t="array" ref="CH60">_xlfn.IFNA(VLOOKUP($A60,TRANSPOSE(#REF!),CH$2+2,FALSE),0)</f>
        <v>#REF!</v>
      </c>
      <c r="CI60" t="e" cm="1">
        <f t="array" ref="CI60">_xlfn.IFNA(VLOOKUP($A60,TRANSPOSE(#REF!),CI$2+2,FALSE),0)</f>
        <v>#REF!</v>
      </c>
      <c r="CJ60" t="e" cm="1">
        <f t="array" ref="CJ60">_xlfn.IFNA(VLOOKUP($A60,TRANSPOSE(#REF!),CJ$2+2,FALSE),0)</f>
        <v>#REF!</v>
      </c>
      <c r="CK60" t="e" cm="1">
        <f t="array" ref="CK60">_xlfn.IFNA(VLOOKUP($A60,TRANSPOSE(#REF!),CK$2+2,FALSE),0)</f>
        <v>#REF!</v>
      </c>
      <c r="CL60" t="e" cm="1">
        <f t="array" ref="CL60">_xlfn.IFNA(VLOOKUP($A60,TRANSPOSE(#REF!),CL$2+2,FALSE),0)</f>
        <v>#REF!</v>
      </c>
      <c r="CM60" t="e" cm="1">
        <f t="array" ref="CM60">_xlfn.IFNA(VLOOKUP($A60,TRANSPOSE(#REF!),CM$2+2,FALSE),0)</f>
        <v>#REF!</v>
      </c>
      <c r="CN60" t="e" cm="1">
        <f t="array" ref="CN60">_xlfn.IFNA(VLOOKUP($A60,TRANSPOSE(#REF!),CN$2+2,FALSE),0)</f>
        <v>#REF!</v>
      </c>
      <c r="CO60" t="e" cm="1">
        <f t="array" ref="CO60">_xlfn.IFNA(VLOOKUP($A60,TRANSPOSE(#REF!),CO$2+2,FALSE),0)</f>
        <v>#REF!</v>
      </c>
      <c r="CP60" t="e" cm="1">
        <f t="array" ref="CP60">_xlfn.IFNA(VLOOKUP($A60,TRANSPOSE(#REF!),CP$2+2,FALSE),0)</f>
        <v>#REF!</v>
      </c>
      <c r="CQ60" t="e" cm="1">
        <f t="array" ref="CQ60">_xlfn.IFNA(VLOOKUP($A60,TRANSPOSE(#REF!),CQ$2+2,FALSE),0)</f>
        <v>#REF!</v>
      </c>
      <c r="CR60" t="e" cm="1">
        <f t="array" ref="CR60">_xlfn.IFNA(VLOOKUP($A60,TRANSPOSE(#REF!),CR$2+2,FALSE),0)</f>
        <v>#REF!</v>
      </c>
      <c r="CS60" t="e" cm="1">
        <f t="array" ref="CS60">_xlfn.IFNA(VLOOKUP($A60,TRANSPOSE(#REF!),CS$2+2,FALSE),0)</f>
        <v>#REF!</v>
      </c>
      <c r="CT60" t="e" cm="1">
        <f t="array" ref="CT60">_xlfn.IFNA(VLOOKUP($A60,TRANSPOSE(#REF!),CT$2+2,FALSE),0)</f>
        <v>#REF!</v>
      </c>
      <c r="CU60" t="e" cm="1">
        <f t="array" ref="CU60">_xlfn.IFNA(VLOOKUP($A60,TRANSPOSE(#REF!),CU$2+2,FALSE),0)</f>
        <v>#REF!</v>
      </c>
      <c r="CV60" t="e" cm="1">
        <f t="array" ref="CV60">_xlfn.IFNA(VLOOKUP($A60,TRANSPOSE(#REF!),CV$2+2,FALSE),0)</f>
        <v>#REF!</v>
      </c>
      <c r="CW60" t="e" cm="1">
        <f t="array" ref="CW60">_xlfn.IFNA(VLOOKUP($A60,TRANSPOSE(#REF!),CW$2+2,FALSE),0)</f>
        <v>#REF!</v>
      </c>
      <c r="CX60" t="e" cm="1">
        <f t="array" ref="CX60">_xlfn.IFNA(VLOOKUP($A60,TRANSPOSE(#REF!),CX$2+2,FALSE),0)</f>
        <v>#REF!</v>
      </c>
      <c r="CY60" t="e" cm="1">
        <f t="array" ref="CY60">_xlfn.IFNA(VLOOKUP($A60,TRANSPOSE(#REF!),CY$2+2,FALSE),0)</f>
        <v>#REF!</v>
      </c>
      <c r="CZ60" t="e" cm="1">
        <f t="array" ref="CZ60">_xlfn.IFNA(VLOOKUP($A60,TRANSPOSE(#REF!),CZ$2+2,FALSE),0)</f>
        <v>#REF!</v>
      </c>
      <c r="DA60" t="e" cm="1">
        <f t="array" ref="DA60">_xlfn.IFNA(VLOOKUP($A60,TRANSPOSE(#REF!),DA$2+2,FALSE),0)</f>
        <v>#REF!</v>
      </c>
      <c r="DB60" t="e" cm="1">
        <f t="array" ref="DB60">_xlfn.IFNA(VLOOKUP($A60,TRANSPOSE(#REF!),DB$2+2,FALSE),0)</f>
        <v>#REF!</v>
      </c>
      <c r="DC60" t="e" cm="1">
        <f t="array" ref="DC60">_xlfn.IFNA(VLOOKUP($A60,TRANSPOSE(#REF!),DC$2+2,FALSE),0)</f>
        <v>#REF!</v>
      </c>
      <c r="DD60" t="e" cm="1">
        <f t="array" ref="DD60">_xlfn.IFNA(VLOOKUP($A60,TRANSPOSE(#REF!),DD$2+2,FALSE),0)</f>
        <v>#REF!</v>
      </c>
      <c r="DE60" t="e" cm="1">
        <f t="array" ref="DE60">_xlfn.IFNA(VLOOKUP($A60,TRANSPOSE(#REF!),DE$2+2,FALSE),0)</f>
        <v>#REF!</v>
      </c>
      <c r="DF60" t="e" cm="1">
        <f t="array" ref="DF60">_xlfn.IFNA(VLOOKUP($A60,TRANSPOSE(#REF!),DF$2+2,FALSE),0)</f>
        <v>#REF!</v>
      </c>
      <c r="DG60" t="e" cm="1">
        <f t="array" ref="DG60">_xlfn.IFNA(VLOOKUP($A60,TRANSPOSE(#REF!),DG$2+2,FALSE),0)</f>
        <v>#REF!</v>
      </c>
      <c r="DH60" t="e" cm="1">
        <f t="array" ref="DH60">_xlfn.IFNA(VLOOKUP($A60,TRANSPOSE(#REF!),DH$2+2,FALSE),0)</f>
        <v>#REF!</v>
      </c>
      <c r="DI60" t="e" cm="1">
        <f t="array" ref="DI60">_xlfn.IFNA(VLOOKUP($A60,TRANSPOSE(#REF!),DI$2+2,FALSE),0)</f>
        <v>#REF!</v>
      </c>
      <c r="DJ60" t="e" cm="1">
        <f t="array" ref="DJ60">_xlfn.IFNA(VLOOKUP($A60,TRANSPOSE(#REF!),DJ$2+2,FALSE),0)</f>
        <v>#REF!</v>
      </c>
      <c r="DK60" t="e" cm="1">
        <f t="array" ref="DK60">_xlfn.IFNA(VLOOKUP($A60,TRANSPOSE(#REF!),DK$2+2,FALSE),0)</f>
        <v>#REF!</v>
      </c>
      <c r="DL60" t="e" cm="1">
        <f t="array" ref="DL60">_xlfn.IFNA(VLOOKUP($A60,TRANSPOSE(#REF!),DL$2+2,FALSE),0)</f>
        <v>#REF!</v>
      </c>
      <c r="DM60" t="e" cm="1">
        <f t="array" ref="DM60">_xlfn.IFNA(VLOOKUP($A60,TRANSPOSE(#REF!),DM$2+2,FALSE),0)</f>
        <v>#REF!</v>
      </c>
      <c r="DN60" t="e" cm="1">
        <f t="array" ref="DN60">_xlfn.IFNA(VLOOKUP($A60,TRANSPOSE(#REF!),DN$2+2,FALSE),0)</f>
        <v>#REF!</v>
      </c>
      <c r="DO60" t="e" cm="1">
        <f t="array" ref="DO60">_xlfn.IFNA(VLOOKUP($A60,TRANSPOSE(#REF!),DO$2+2,FALSE),0)</f>
        <v>#REF!</v>
      </c>
      <c r="DP60" t="e" cm="1">
        <f t="array" ref="DP60">_xlfn.IFNA(VLOOKUP($A60,TRANSPOSE(#REF!),DP$2+2,FALSE),0)</f>
        <v>#REF!</v>
      </c>
      <c r="DQ60" t="e" cm="1">
        <f t="array" ref="DQ60">_xlfn.IFNA(VLOOKUP($A60,TRANSPOSE(#REF!),DQ$2+2,FALSE),0)</f>
        <v>#REF!</v>
      </c>
      <c r="DR60" t="e" cm="1">
        <f t="array" ref="DR60">_xlfn.IFNA(VLOOKUP($A60,TRANSPOSE(#REF!),DR$2+2,FALSE),0)</f>
        <v>#REF!</v>
      </c>
      <c r="DS60" t="e" cm="1">
        <f t="array" ref="DS60">_xlfn.IFNA(VLOOKUP($A60,TRANSPOSE(#REF!),DS$2+2,FALSE),0)</f>
        <v>#REF!</v>
      </c>
      <c r="DT60" t="e" cm="1">
        <f t="array" ref="DT60">_xlfn.IFNA(VLOOKUP($A60,TRANSPOSE(#REF!),DT$2+2,FALSE),0)</f>
        <v>#REF!</v>
      </c>
      <c r="DU60" t="e" cm="1">
        <f t="array" ref="DU60">_xlfn.IFNA(VLOOKUP($A60,TRANSPOSE(#REF!),DU$2+2,FALSE),0)</f>
        <v>#REF!</v>
      </c>
      <c r="DV60" t="e" cm="1">
        <f t="array" ref="DV60">_xlfn.IFNA(VLOOKUP($A60,TRANSPOSE(#REF!),DV$2+2,FALSE),0)</f>
        <v>#REF!</v>
      </c>
      <c r="DW60" t="e" cm="1">
        <f t="array" ref="DW60">_xlfn.IFNA(VLOOKUP($A60,TRANSPOSE(#REF!),DW$2+2,FALSE),0)</f>
        <v>#REF!</v>
      </c>
      <c r="DX60" t="e" cm="1">
        <f t="array" ref="DX60">_xlfn.IFNA(VLOOKUP($A60,TRANSPOSE(#REF!),DX$2+2,FALSE),0)</f>
        <v>#REF!</v>
      </c>
      <c r="DY60" t="e" cm="1">
        <f t="array" ref="DY60">_xlfn.IFNA(VLOOKUP($A60,TRANSPOSE(#REF!),DY$2+2,FALSE),0)</f>
        <v>#REF!</v>
      </c>
      <c r="DZ60" t="e" cm="1">
        <f t="array" ref="DZ60">_xlfn.IFNA(VLOOKUP($A60,TRANSPOSE(#REF!),DZ$2+2,FALSE),0)</f>
        <v>#REF!</v>
      </c>
      <c r="EA60" t="e" cm="1">
        <f t="array" ref="EA60">_xlfn.IFNA(VLOOKUP($A60,TRANSPOSE(#REF!),EA$2+2,FALSE),0)</f>
        <v>#REF!</v>
      </c>
      <c r="EB60" t="e" cm="1">
        <f t="array" ref="EB60">_xlfn.IFNA(VLOOKUP($A60,TRANSPOSE(#REF!),EB$2+2,FALSE),0)</f>
        <v>#REF!</v>
      </c>
      <c r="EC60" t="e" cm="1">
        <f t="array" ref="EC60">_xlfn.IFNA(VLOOKUP($A60,TRANSPOSE(#REF!),EC$2+2,FALSE),0)</f>
        <v>#REF!</v>
      </c>
      <c r="ED60" t="e" cm="1">
        <f t="array" ref="ED60">_xlfn.IFNA(VLOOKUP($A60,TRANSPOSE(#REF!),ED$2+2,FALSE),0)</f>
        <v>#REF!</v>
      </c>
      <c r="EE60" t="e" cm="1">
        <f t="array" ref="EE60">_xlfn.IFNA(VLOOKUP($A60,TRANSPOSE(#REF!),EE$2+2,FALSE),0)</f>
        <v>#REF!</v>
      </c>
      <c r="EF60" t="e" cm="1">
        <f t="array" ref="EF60">_xlfn.IFNA(VLOOKUP($A60,TRANSPOSE(#REF!),EF$2+2,FALSE),0)</f>
        <v>#REF!</v>
      </c>
      <c r="EG60" t="e" cm="1">
        <f t="array" ref="EG60">_xlfn.IFNA(VLOOKUP($A60,TRANSPOSE(#REF!),EG$2+2,FALSE),0)</f>
        <v>#REF!</v>
      </c>
      <c r="EH60" t="e" cm="1">
        <f t="array" ref="EH60">_xlfn.IFNA(VLOOKUP($A60,TRANSPOSE(#REF!),EH$2+2,FALSE),0)</f>
        <v>#REF!</v>
      </c>
      <c r="EI60" t="e" cm="1">
        <f t="array" ref="EI60">_xlfn.IFNA(VLOOKUP($A60,TRANSPOSE(#REF!),EI$2+2,FALSE),0)</f>
        <v>#REF!</v>
      </c>
      <c r="EJ60" t="e" cm="1">
        <f t="array" ref="EJ60">_xlfn.IFNA(VLOOKUP($A60,TRANSPOSE(#REF!),EJ$2+2,FALSE),0)</f>
        <v>#REF!</v>
      </c>
      <c r="EK60" t="e" cm="1">
        <f t="array" ref="EK60">_xlfn.IFNA(VLOOKUP($A60,TRANSPOSE(#REF!),EK$2+2,FALSE),0)</f>
        <v>#REF!</v>
      </c>
      <c r="EL60" t="e" cm="1">
        <f t="array" ref="EL60">_xlfn.IFNA(VLOOKUP($A60,TRANSPOSE(#REF!),EL$2+2,FALSE),0)</f>
        <v>#REF!</v>
      </c>
      <c r="EM60" t="e" cm="1">
        <f t="array" ref="EM60">_xlfn.IFNA(VLOOKUP($A60,TRANSPOSE(#REF!),EM$2+2,FALSE),0)</f>
        <v>#REF!</v>
      </c>
      <c r="EN60" t="e" cm="1">
        <f t="array" ref="EN60">_xlfn.IFNA(VLOOKUP($A60,TRANSPOSE(#REF!),EN$2+2,FALSE),0)</f>
        <v>#REF!</v>
      </c>
      <c r="EO60" t="e" cm="1">
        <f t="array" ref="EO60">_xlfn.IFNA(VLOOKUP($A60,TRANSPOSE(#REF!),EO$2+2,FALSE),0)</f>
        <v>#REF!</v>
      </c>
      <c r="EP60" t="e" cm="1">
        <f t="array" ref="EP60">_xlfn.IFNA(VLOOKUP($A60,TRANSPOSE(#REF!),EP$2+2,FALSE),0)</f>
        <v>#REF!</v>
      </c>
      <c r="EQ60" t="e" cm="1">
        <f t="array" ref="EQ60">_xlfn.IFNA(VLOOKUP($A60,TRANSPOSE(#REF!),EQ$2+2,FALSE),0)</f>
        <v>#REF!</v>
      </c>
      <c r="ER60" t="e" cm="1">
        <f t="array" ref="ER60">_xlfn.IFNA(VLOOKUP($A60,TRANSPOSE(#REF!),ER$2+2,FALSE),0)</f>
        <v>#REF!</v>
      </c>
      <c r="ES60" t="e" cm="1">
        <f t="array" ref="ES60">_xlfn.IFNA(VLOOKUP($A60,TRANSPOSE(#REF!),ES$2+2,FALSE),0)</f>
        <v>#REF!</v>
      </c>
      <c r="ET60" t="e" cm="1">
        <f t="array" ref="ET60">_xlfn.IFNA(VLOOKUP($A60,TRANSPOSE(#REF!),ET$2+2,FALSE),0)</f>
        <v>#REF!</v>
      </c>
      <c r="EU60" t="e" cm="1">
        <f t="array" ref="EU60">_xlfn.IFNA(VLOOKUP($A60,TRANSPOSE(#REF!),EU$2+2,FALSE),0)</f>
        <v>#REF!</v>
      </c>
      <c r="EV60" t="e" cm="1">
        <f t="array" ref="EV60">_xlfn.IFNA(VLOOKUP($A60,TRANSPOSE(#REF!),EV$2+2,FALSE),0)</f>
        <v>#REF!</v>
      </c>
      <c r="EW60" t="e" cm="1">
        <f t="array" ref="EW60">_xlfn.IFNA(VLOOKUP($A60,TRANSPOSE(#REF!),EW$2+2,FALSE),0)</f>
        <v>#REF!</v>
      </c>
      <c r="EX60" t="e" cm="1">
        <f t="array" ref="EX60">_xlfn.IFNA(VLOOKUP($A60,TRANSPOSE(#REF!),EX$2+2,FALSE),0)</f>
        <v>#REF!</v>
      </c>
      <c r="EY60" t="e" cm="1">
        <f t="array" ref="EY60">_xlfn.IFNA(VLOOKUP($A60,TRANSPOSE(#REF!),EY$2+2,FALSE),0)</f>
        <v>#REF!</v>
      </c>
      <c r="EZ60" t="e" cm="1">
        <f t="array" ref="EZ60">_xlfn.IFNA(VLOOKUP($A60,TRANSPOSE(#REF!),EZ$2+2,FALSE),0)</f>
        <v>#REF!</v>
      </c>
      <c r="FA60" t="e" cm="1">
        <f t="array" ref="FA60">_xlfn.IFNA(VLOOKUP($A60,TRANSPOSE(#REF!),FA$2+2,FALSE),0)</f>
        <v>#REF!</v>
      </c>
      <c r="FB60" t="e" cm="1">
        <f t="array" ref="FB60">_xlfn.IFNA(VLOOKUP($A60,TRANSPOSE(#REF!),FB$2+2,FALSE),0)</f>
        <v>#REF!</v>
      </c>
      <c r="FC60" t="e" cm="1">
        <f t="array" ref="FC60">_xlfn.IFNA(VLOOKUP($A60,TRANSPOSE(#REF!),FC$2+2,FALSE),0)</f>
        <v>#REF!</v>
      </c>
      <c r="FD60" t="e" cm="1">
        <f t="array" ref="FD60">_xlfn.IFNA(VLOOKUP($A60,TRANSPOSE(#REF!),FD$2+2,FALSE),0)</f>
        <v>#REF!</v>
      </c>
      <c r="FE60" t="e" cm="1">
        <f t="array" ref="FE60">_xlfn.IFNA(VLOOKUP($A60,TRANSPOSE(#REF!),FE$2+2,FALSE),0)</f>
        <v>#REF!</v>
      </c>
      <c r="FF60" t="e" cm="1">
        <f t="array" ref="FF60">_xlfn.IFNA(VLOOKUP($A60,TRANSPOSE(#REF!),FF$2+2,FALSE),0)</f>
        <v>#REF!</v>
      </c>
      <c r="FG60" t="e" cm="1">
        <f t="array" ref="FG60">_xlfn.IFNA(VLOOKUP($A60,TRANSPOSE(#REF!),FG$2+2,FALSE),0)</f>
        <v>#REF!</v>
      </c>
      <c r="FH60" t="e" cm="1">
        <f t="array" ref="FH60">_xlfn.IFNA(VLOOKUP($A60,TRANSPOSE(#REF!),FH$2+2,FALSE),0)</f>
        <v>#REF!</v>
      </c>
      <c r="FI60" t="e" cm="1">
        <f t="array" ref="FI60">_xlfn.IFNA(VLOOKUP($A60,TRANSPOSE(#REF!),FI$2+2,FALSE),0)</f>
        <v>#REF!</v>
      </c>
      <c r="FJ60" t="e" cm="1">
        <f t="array" ref="FJ60">_xlfn.IFNA(VLOOKUP($A60,TRANSPOSE(#REF!),FJ$2+2,FALSE),0)</f>
        <v>#REF!</v>
      </c>
      <c r="FK60" t="e" cm="1">
        <f t="array" ref="FK60">_xlfn.IFNA(VLOOKUP($A60,TRANSPOSE(#REF!),FK$2+2,FALSE),0)</f>
        <v>#REF!</v>
      </c>
      <c r="FL60" t="e" cm="1">
        <f t="array" ref="FL60">_xlfn.IFNA(VLOOKUP($A60,TRANSPOSE(#REF!),FL$2+2,FALSE),0)</f>
        <v>#REF!</v>
      </c>
      <c r="FM60" t="e" cm="1">
        <f t="array" ref="FM60">_xlfn.IFNA(VLOOKUP($A60,TRANSPOSE(#REF!),FM$2+2,FALSE),0)</f>
        <v>#REF!</v>
      </c>
      <c r="FN60" t="e" cm="1">
        <f t="array" ref="FN60">_xlfn.IFNA(VLOOKUP($A60,TRANSPOSE(#REF!),FN$2+2,FALSE),0)</f>
        <v>#REF!</v>
      </c>
      <c r="FO60" t="e" cm="1">
        <f t="array" ref="FO60">_xlfn.IFNA(VLOOKUP($A60,TRANSPOSE(#REF!),FO$2+2,FALSE),0)</f>
        <v>#REF!</v>
      </c>
      <c r="FP60" t="e" cm="1">
        <f t="array" ref="FP60">_xlfn.IFNA(VLOOKUP($A60,TRANSPOSE(#REF!),FP$2+2,FALSE),0)</f>
        <v>#REF!</v>
      </c>
      <c r="FQ60" t="e" cm="1">
        <f t="array" ref="FQ60">_xlfn.IFNA(VLOOKUP($A60,TRANSPOSE(#REF!),FQ$2+2,FALSE),0)</f>
        <v>#REF!</v>
      </c>
      <c r="FR60" t="e" cm="1">
        <f t="array" ref="FR60">_xlfn.IFNA(VLOOKUP($A60,TRANSPOSE(#REF!),FR$2+2,FALSE),0)</f>
        <v>#REF!</v>
      </c>
      <c r="FS60" t="e" cm="1">
        <f t="array" ref="FS60">_xlfn.IFNA(VLOOKUP($A60,TRANSPOSE(#REF!),FS$2+2,FALSE),0)</f>
        <v>#REF!</v>
      </c>
      <c r="FT60" t="e" cm="1">
        <f t="array" ref="FT60">_xlfn.IFNA(VLOOKUP($A60,TRANSPOSE(#REF!),FT$2+2,FALSE),0)</f>
        <v>#REF!</v>
      </c>
      <c r="FU60" t="e" cm="1">
        <f t="array" ref="FU60">_xlfn.IFNA(VLOOKUP($A60,TRANSPOSE(#REF!),FU$2+2,FALSE),0)</f>
        <v>#REF!</v>
      </c>
      <c r="FV60" t="e" cm="1">
        <f t="array" ref="FV60">_xlfn.IFNA(VLOOKUP($A60,TRANSPOSE(#REF!),FV$2+2,FALSE),0)</f>
        <v>#REF!</v>
      </c>
      <c r="FW60" t="e" cm="1">
        <f t="array" ref="FW60">_xlfn.IFNA(VLOOKUP($A60,TRANSPOSE(#REF!),FW$2+2,FALSE),0)</f>
        <v>#REF!</v>
      </c>
      <c r="FX60" t="e" cm="1">
        <f t="array" ref="FX60">_xlfn.IFNA(VLOOKUP($A60,TRANSPOSE(#REF!),FX$2+2,FALSE),0)</f>
        <v>#REF!</v>
      </c>
      <c r="FY60" t="e" cm="1">
        <f t="array" ref="FY60">_xlfn.IFNA(VLOOKUP($A60,TRANSPOSE(#REF!),FY$2+2,FALSE),0)</f>
        <v>#REF!</v>
      </c>
      <c r="FZ60" t="e" cm="1">
        <f t="array" ref="FZ60">_xlfn.IFNA(VLOOKUP($A60,TRANSPOSE(#REF!),FZ$2+2,FALSE),0)</f>
        <v>#REF!</v>
      </c>
      <c r="GA60" t="e" cm="1">
        <f t="array" ref="GA60">_xlfn.IFNA(VLOOKUP($A60,TRANSPOSE(#REF!),GA$2+2,FALSE),0)</f>
        <v>#REF!</v>
      </c>
      <c r="GB60" t="e" cm="1">
        <f t="array" ref="GB60">_xlfn.IFNA(VLOOKUP($A60,TRANSPOSE(#REF!),GB$2+2,FALSE),0)</f>
        <v>#REF!</v>
      </c>
      <c r="GC60" t="e" cm="1">
        <f t="array" ref="GC60">_xlfn.IFNA(VLOOKUP($A60,TRANSPOSE(#REF!),GC$2+2,FALSE),0)</f>
        <v>#REF!</v>
      </c>
      <c r="GD60" t="e" cm="1">
        <f t="array" ref="GD60">_xlfn.IFNA(VLOOKUP($A60,TRANSPOSE(#REF!),GD$2+2,FALSE),0)</f>
        <v>#REF!</v>
      </c>
      <c r="GE60" t="e" cm="1">
        <f t="array" ref="GE60">_xlfn.IFNA(VLOOKUP($A60,TRANSPOSE(#REF!),GE$2+2,FALSE),0)</f>
        <v>#REF!</v>
      </c>
      <c r="GF60" t="e" cm="1">
        <f t="array" ref="GF60">_xlfn.IFNA(VLOOKUP($A60,TRANSPOSE(#REF!),GF$2+2,FALSE),0)</f>
        <v>#REF!</v>
      </c>
      <c r="GG60" t="e" cm="1">
        <f t="array" ref="GG60">_xlfn.IFNA(VLOOKUP($A60,TRANSPOSE(#REF!),GG$2+2,FALSE),0)</f>
        <v>#REF!</v>
      </c>
      <c r="GH60" t="e" cm="1">
        <f t="array" ref="GH60">_xlfn.IFNA(VLOOKUP($A60,TRANSPOSE(#REF!),GH$2+2,FALSE),0)</f>
        <v>#REF!</v>
      </c>
      <c r="GI60" t="e" cm="1">
        <f t="array" ref="GI60">_xlfn.IFNA(VLOOKUP($A60,TRANSPOSE(#REF!),GI$2+2,FALSE),0)</f>
        <v>#REF!</v>
      </c>
      <c r="GJ60" t="e" cm="1">
        <f t="array" ref="GJ60">_xlfn.IFNA(VLOOKUP($A60,TRANSPOSE(#REF!),GJ$2+2,FALSE),0)</f>
        <v>#REF!</v>
      </c>
      <c r="GK60" t="e" cm="1">
        <f t="array" ref="GK60">_xlfn.IFNA(VLOOKUP($A60,TRANSPOSE(#REF!),GK$2+2,FALSE),0)</f>
        <v>#REF!</v>
      </c>
      <c r="GL60" t="e" cm="1">
        <f t="array" ref="GL60">_xlfn.IFNA(VLOOKUP($A60,TRANSPOSE(#REF!),GL$2+2,FALSE),0)</f>
        <v>#REF!</v>
      </c>
      <c r="GM60" t="e" cm="1">
        <f t="array" ref="GM60">_xlfn.IFNA(VLOOKUP($A60,TRANSPOSE(#REF!),GM$2+2,FALSE),0)</f>
        <v>#REF!</v>
      </c>
      <c r="GN60" t="e" cm="1">
        <f t="array" ref="GN60">_xlfn.IFNA(VLOOKUP($A60,TRANSPOSE(#REF!),GN$2+2,FALSE),0)</f>
        <v>#REF!</v>
      </c>
      <c r="GO60" t="e" cm="1">
        <f t="array" ref="GO60">_xlfn.IFNA(VLOOKUP($A60,TRANSPOSE(#REF!),GO$2+2,FALSE),0)</f>
        <v>#REF!</v>
      </c>
      <c r="GP60" t="e" cm="1">
        <f t="array" ref="GP60">_xlfn.IFNA(VLOOKUP($A60,TRANSPOSE(#REF!),GP$2+2,FALSE),0)</f>
        <v>#REF!</v>
      </c>
      <c r="GQ60" t="e" cm="1">
        <f t="array" ref="GQ60">_xlfn.IFNA(VLOOKUP($A60,TRANSPOSE(#REF!),GQ$2+2,FALSE),0)</f>
        <v>#REF!</v>
      </c>
      <c r="GR60" t="e" cm="1">
        <f t="array" ref="GR60">_xlfn.IFNA(VLOOKUP($A60,TRANSPOSE(#REF!),GR$2+2,FALSE),0)</f>
        <v>#REF!</v>
      </c>
      <c r="GS60" t="e" cm="1">
        <f t="array" ref="GS60">_xlfn.IFNA(VLOOKUP($A60,TRANSPOSE(#REF!),GS$2+2,FALSE),0)</f>
        <v>#REF!</v>
      </c>
      <c r="GT60" t="e" cm="1">
        <f t="array" ref="GT60">_xlfn.IFNA(VLOOKUP($A60,TRANSPOSE(#REF!),GT$2+2,FALSE),0)</f>
        <v>#REF!</v>
      </c>
      <c r="GU60" t="e" cm="1">
        <f t="array" ref="GU60">_xlfn.IFNA(VLOOKUP($A60,TRANSPOSE(#REF!),GU$2+2,FALSE),0)</f>
        <v>#REF!</v>
      </c>
      <c r="GV60" t="e" cm="1">
        <f t="array" ref="GV60">_xlfn.IFNA(VLOOKUP($A60,TRANSPOSE(#REF!),GV$2+2,FALSE),0)</f>
        <v>#REF!</v>
      </c>
      <c r="GW60" t="e" cm="1">
        <f t="array" ref="GW60">_xlfn.IFNA(VLOOKUP($A60,TRANSPOSE(#REF!),GW$2+2,FALSE),0)</f>
        <v>#REF!</v>
      </c>
      <c r="GX60" t="e" cm="1">
        <f t="array" ref="GX60">_xlfn.IFNA(VLOOKUP($A60,TRANSPOSE(#REF!),GX$2+2,FALSE),0)</f>
        <v>#REF!</v>
      </c>
      <c r="GY60" t="e" cm="1">
        <f t="array" ref="GY60">_xlfn.IFNA(VLOOKUP($A60,TRANSPOSE(#REF!),GY$2+2,FALSE),0)</f>
        <v>#REF!</v>
      </c>
      <c r="GZ60" t="e" cm="1">
        <f t="array" ref="GZ60">_xlfn.IFNA(VLOOKUP($A60,TRANSPOSE(#REF!),GZ$2+2,FALSE),0)</f>
        <v>#REF!</v>
      </c>
      <c r="HA60" t="e" cm="1">
        <f t="array" ref="HA60">_xlfn.IFNA(VLOOKUP($A60,TRANSPOSE(#REF!),HA$2+2,FALSE),0)</f>
        <v>#REF!</v>
      </c>
      <c r="HB60" t="e" cm="1">
        <f t="array" ref="HB60">_xlfn.IFNA(VLOOKUP($A60,TRANSPOSE(#REF!),HB$2+2,FALSE),0)</f>
        <v>#REF!</v>
      </c>
      <c r="HC60" t="e" cm="1">
        <f t="array" ref="HC60">_xlfn.IFNA(VLOOKUP($A60,TRANSPOSE(#REF!),HC$2+2,FALSE),0)</f>
        <v>#REF!</v>
      </c>
      <c r="HD60" t="e" cm="1">
        <f t="array" ref="HD60">_xlfn.IFNA(VLOOKUP($A60,TRANSPOSE(#REF!),HD$2+2,FALSE),0)</f>
        <v>#REF!</v>
      </c>
      <c r="HE60" t="e" cm="1">
        <f t="array" ref="HE60">_xlfn.IFNA(VLOOKUP($A60,TRANSPOSE(#REF!),HE$2+2,FALSE),0)</f>
        <v>#REF!</v>
      </c>
      <c r="HF60" t="e" cm="1">
        <f t="array" ref="HF60">_xlfn.IFNA(VLOOKUP($A60,TRANSPOSE(#REF!),HF$2+2,FALSE),0)</f>
        <v>#REF!</v>
      </c>
      <c r="HG60" t="e" cm="1">
        <f t="array" ref="HG60">_xlfn.IFNA(VLOOKUP($A60,TRANSPOSE(#REF!),HG$2+2,FALSE),0)</f>
        <v>#REF!</v>
      </c>
      <c r="HH60" t="e" cm="1">
        <f t="array" ref="HH60">_xlfn.IFNA(VLOOKUP($A60,TRANSPOSE(#REF!),HH$2+2,FALSE),0)</f>
        <v>#REF!</v>
      </c>
      <c r="HI60" t="e" cm="1">
        <f t="array" ref="HI60">_xlfn.IFNA(VLOOKUP($A60,TRANSPOSE(#REF!),HI$2+2,FALSE),0)</f>
        <v>#REF!</v>
      </c>
      <c r="HJ60" t="e" cm="1">
        <f t="array" ref="HJ60">_xlfn.IFNA(VLOOKUP($A60,TRANSPOSE(#REF!),HJ$2+2,FALSE),0)</f>
        <v>#REF!</v>
      </c>
      <c r="HK60" t="e" cm="1">
        <f t="array" ref="HK60">_xlfn.IFNA(VLOOKUP($A60,TRANSPOSE(#REF!),HK$2+2,FALSE),0)</f>
        <v>#REF!</v>
      </c>
      <c r="HL60" t="e" cm="1">
        <f t="array" ref="HL60">_xlfn.IFNA(VLOOKUP($A60,TRANSPOSE(#REF!),HL$2+2,FALSE),0)</f>
        <v>#REF!</v>
      </c>
      <c r="HM60" t="e" cm="1">
        <f t="array" ref="HM60">_xlfn.IFNA(VLOOKUP($A60,TRANSPOSE(#REF!),HM$2+2,FALSE),0)</f>
        <v>#REF!</v>
      </c>
      <c r="HN60" t="e" cm="1">
        <f t="array" ref="HN60">_xlfn.IFNA(VLOOKUP($A60,TRANSPOSE(#REF!),HN$2+2,FALSE),0)</f>
        <v>#REF!</v>
      </c>
      <c r="HO60" t="e" cm="1">
        <f t="array" ref="HO60">_xlfn.IFNA(VLOOKUP($A60,TRANSPOSE(#REF!),HO$2+2,FALSE),0)</f>
        <v>#REF!</v>
      </c>
      <c r="HP60" t="e" cm="1">
        <f t="array" ref="HP60">_xlfn.IFNA(VLOOKUP($A60,TRANSPOSE(#REF!),HP$2+2,FALSE),0)</f>
        <v>#REF!</v>
      </c>
      <c r="HQ60" t="e" cm="1">
        <f t="array" ref="HQ60">_xlfn.IFNA(VLOOKUP($A60,TRANSPOSE(#REF!),HQ$2+2,FALSE),0)</f>
        <v>#REF!</v>
      </c>
      <c r="HR60" t="e" cm="1">
        <f t="array" ref="HR60">_xlfn.IFNA(VLOOKUP($A60,TRANSPOSE(#REF!),HR$2+2,FALSE),0)</f>
        <v>#REF!</v>
      </c>
      <c r="HS60" t="e" cm="1">
        <f t="array" ref="HS60">_xlfn.IFNA(VLOOKUP($A60,TRANSPOSE(#REF!),HS$2+2,FALSE),0)</f>
        <v>#REF!</v>
      </c>
      <c r="HT60" t="e" cm="1">
        <f t="array" ref="HT60">_xlfn.IFNA(VLOOKUP($A60,TRANSPOSE(#REF!),HT$2+2,FALSE),0)</f>
        <v>#REF!</v>
      </c>
      <c r="HU60" t="e" cm="1">
        <f t="array" ref="HU60">_xlfn.IFNA(VLOOKUP($A60,TRANSPOSE(#REF!),HU$2+2,FALSE),0)</f>
        <v>#REF!</v>
      </c>
      <c r="HV60" t="e" cm="1">
        <f t="array" ref="HV60">_xlfn.IFNA(VLOOKUP($A60,TRANSPOSE(#REF!),HV$2+2,FALSE),0)</f>
        <v>#REF!</v>
      </c>
      <c r="HW60" t="e" cm="1">
        <f t="array" ref="HW60">_xlfn.IFNA(VLOOKUP($A60,TRANSPOSE(#REF!),HW$2+2,FALSE),0)</f>
        <v>#REF!</v>
      </c>
      <c r="HX60" t="e" cm="1">
        <f t="array" ref="HX60">_xlfn.IFNA(VLOOKUP($A60,TRANSPOSE(#REF!),HX$2+2,FALSE),0)</f>
        <v>#REF!</v>
      </c>
      <c r="HY60" t="e" cm="1">
        <f t="array" ref="HY60">_xlfn.IFNA(VLOOKUP($A60,TRANSPOSE(#REF!),HY$2+2,FALSE),0)</f>
        <v>#REF!</v>
      </c>
      <c r="HZ60" t="e" cm="1">
        <f t="array" ref="HZ60">_xlfn.IFNA(VLOOKUP($A60,TRANSPOSE(#REF!),HZ$2+2,FALSE),0)</f>
        <v>#REF!</v>
      </c>
      <c r="IA60" t="e" cm="1">
        <f t="array" ref="IA60">_xlfn.IFNA(VLOOKUP($A60,TRANSPOSE(#REF!),IA$2+2,FALSE),0)</f>
        <v>#REF!</v>
      </c>
      <c r="IB60" t="e" cm="1">
        <f t="array" ref="IB60">_xlfn.IFNA(VLOOKUP($A60,TRANSPOSE(#REF!),IB$2+2,FALSE),0)</f>
        <v>#REF!</v>
      </c>
      <c r="IC60" t="e" cm="1">
        <f t="array" ref="IC60">_xlfn.IFNA(VLOOKUP($A60,TRANSPOSE(#REF!),IC$2+2,FALSE),0)</f>
        <v>#REF!</v>
      </c>
      <c r="ID60" t="e" cm="1">
        <f t="array" ref="ID60">_xlfn.IFNA(VLOOKUP($A60,TRANSPOSE(#REF!),ID$2+2,FALSE),0)</f>
        <v>#REF!</v>
      </c>
      <c r="IE60" t="e" cm="1">
        <f t="array" ref="IE60">_xlfn.IFNA(VLOOKUP($A60,TRANSPOSE(#REF!),IE$2+2,FALSE),0)</f>
        <v>#REF!</v>
      </c>
      <c r="IF60" t="e" cm="1">
        <f t="array" ref="IF60">_xlfn.IFNA(VLOOKUP($A60,TRANSPOSE(#REF!),IF$2+2,FALSE),0)</f>
        <v>#REF!</v>
      </c>
      <c r="IG60" t="e" cm="1">
        <f t="array" ref="IG60">_xlfn.IFNA(VLOOKUP($A60,TRANSPOSE(#REF!),IG$2+2,FALSE),0)</f>
        <v>#REF!</v>
      </c>
      <c r="IH60" t="e" cm="1">
        <f t="array" ref="IH60">_xlfn.IFNA(VLOOKUP($A60,TRANSPOSE(#REF!),IH$2+2,FALSE),0)</f>
        <v>#REF!</v>
      </c>
      <c r="II60" t="e" cm="1">
        <f t="array" ref="II60">_xlfn.IFNA(VLOOKUP($A60,TRANSPOSE(#REF!),II$2+2,FALSE),0)</f>
        <v>#REF!</v>
      </c>
      <c r="IJ60" t="e" cm="1">
        <f t="array" ref="IJ60">_xlfn.IFNA(VLOOKUP($A60,TRANSPOSE(#REF!),IJ$2+2,FALSE),0)</f>
        <v>#REF!</v>
      </c>
      <c r="IK60" t="e" cm="1">
        <f t="array" ref="IK60">_xlfn.IFNA(VLOOKUP($A60,TRANSPOSE(#REF!),IK$2+2,FALSE),0)</f>
        <v>#REF!</v>
      </c>
      <c r="IL60" t="e" cm="1">
        <f t="array" ref="IL60">_xlfn.IFNA(VLOOKUP($A60,TRANSPOSE(#REF!),IL$2+2,FALSE),0)</f>
        <v>#REF!</v>
      </c>
      <c r="IM60" t="e" cm="1">
        <f t="array" ref="IM60">_xlfn.IFNA(VLOOKUP($A60,TRANSPOSE(#REF!),IM$2+2,FALSE),0)</f>
        <v>#REF!</v>
      </c>
      <c r="IN60" t="e" cm="1">
        <f t="array" ref="IN60">_xlfn.IFNA(VLOOKUP($A60,TRANSPOSE(#REF!),IN$2+2,FALSE),0)</f>
        <v>#REF!</v>
      </c>
      <c r="IO60" t="e" cm="1">
        <f t="array" ref="IO60">_xlfn.IFNA(VLOOKUP($A60,TRANSPOSE(#REF!),IO$2+2,FALSE),0)</f>
        <v>#REF!</v>
      </c>
      <c r="IP60" t="e" cm="1">
        <f t="array" ref="IP60">_xlfn.IFNA(VLOOKUP($A60,TRANSPOSE(#REF!),IP$2+2,FALSE),0)</f>
        <v>#REF!</v>
      </c>
      <c r="IQ60" t="e" cm="1">
        <f t="array" ref="IQ60">_xlfn.IFNA(VLOOKUP($A60,TRANSPOSE(#REF!),IQ$2+2,FALSE),0)</f>
        <v>#REF!</v>
      </c>
      <c r="IR60" t="e" cm="1">
        <f t="array" ref="IR60">_xlfn.IFNA(VLOOKUP($A60,TRANSPOSE(#REF!),IR$2+2,FALSE),0)</f>
        <v>#REF!</v>
      </c>
      <c r="IS60" t="e" cm="1">
        <f t="array" ref="IS60">_xlfn.IFNA(VLOOKUP($A60,TRANSPOSE(#REF!),IS$2+2,FALSE),0)</f>
        <v>#REF!</v>
      </c>
      <c r="IT60" t="e" cm="1">
        <f t="array" ref="IT60">_xlfn.IFNA(VLOOKUP($A60,TRANSPOSE(#REF!),IT$2+2,FALSE),0)</f>
        <v>#REF!</v>
      </c>
      <c r="IU60" t="e" cm="1">
        <f t="array" ref="IU60">_xlfn.IFNA(VLOOKUP($A60,TRANSPOSE(#REF!),IU$2+2,FALSE),0)</f>
        <v>#REF!</v>
      </c>
      <c r="IV60" t="e" cm="1">
        <f t="array" ref="IV60">_xlfn.IFNA(VLOOKUP($A60,TRANSPOSE(#REF!),IV$2+2,FALSE),0)</f>
        <v>#REF!</v>
      </c>
      <c r="IW60" t="e" cm="1">
        <f t="array" ref="IW60">_xlfn.IFNA(VLOOKUP($A60,TRANSPOSE(#REF!),IW$2+2,FALSE),0)</f>
        <v>#REF!</v>
      </c>
      <c r="IX60" t="e" cm="1">
        <f t="array" ref="IX60">_xlfn.IFNA(VLOOKUP($A60,TRANSPOSE(#REF!),IX$2+2,FALSE),0)</f>
        <v>#REF!</v>
      </c>
      <c r="IY60" t="e" cm="1">
        <f t="array" ref="IY60">_xlfn.IFNA(VLOOKUP($A60,TRANSPOSE(#REF!),IY$2+2,FALSE),0)</f>
        <v>#REF!</v>
      </c>
      <c r="IZ60" t="e" cm="1">
        <f t="array" ref="IZ60">_xlfn.IFNA(VLOOKUP($A60,TRANSPOSE(#REF!),IZ$2+2,FALSE),0)</f>
        <v>#REF!</v>
      </c>
      <c r="JA60" t="e" cm="1">
        <f t="array" ref="JA60">_xlfn.IFNA(VLOOKUP($A60,TRANSPOSE(#REF!),JA$2+2,FALSE),0)</f>
        <v>#REF!</v>
      </c>
      <c r="JB60" t="e" cm="1">
        <f t="array" ref="JB60">_xlfn.IFNA(VLOOKUP($A60,TRANSPOSE(#REF!),JB$2+2,FALSE),0)</f>
        <v>#REF!</v>
      </c>
      <c r="JC60" t="e" cm="1">
        <f t="array" ref="JC60">_xlfn.IFNA(VLOOKUP($A60,TRANSPOSE(#REF!),JC$2+2,FALSE),0)</f>
        <v>#REF!</v>
      </c>
      <c r="JD60" t="e" cm="1">
        <f t="array" ref="JD60">_xlfn.IFNA(VLOOKUP($A60,TRANSPOSE(#REF!),JD$2+2,FALSE),0)</f>
        <v>#REF!</v>
      </c>
      <c r="JE60" t="e" cm="1">
        <f t="array" ref="JE60">_xlfn.IFNA(VLOOKUP($A60,TRANSPOSE(#REF!),JE$2+2,FALSE),0)</f>
        <v>#REF!</v>
      </c>
      <c r="JF60" t="e" cm="1">
        <f t="array" ref="JF60">_xlfn.IFNA(VLOOKUP($A60,TRANSPOSE(#REF!),JF$2+2,FALSE),0)</f>
        <v>#REF!</v>
      </c>
      <c r="JG60" t="e" cm="1">
        <f t="array" ref="JG60">_xlfn.IFNA(VLOOKUP($A60,TRANSPOSE(#REF!),JG$2+2,FALSE),0)</f>
        <v>#REF!</v>
      </c>
      <c r="JH60" t="e" cm="1">
        <f t="array" ref="JH60">_xlfn.IFNA(VLOOKUP($A60,TRANSPOSE(#REF!),JH$2+2,FALSE),0)</f>
        <v>#REF!</v>
      </c>
      <c r="JI60" t="e" cm="1">
        <f t="array" ref="JI60">_xlfn.IFNA(VLOOKUP($A60,TRANSPOSE(#REF!),JI$2+2,FALSE),0)</f>
        <v>#REF!</v>
      </c>
      <c r="JJ60" t="e" cm="1">
        <f t="array" ref="JJ60">_xlfn.IFNA(VLOOKUP($A60,TRANSPOSE(#REF!),JJ$2+2,FALSE),0)</f>
        <v>#REF!</v>
      </c>
      <c r="JK60" t="e" cm="1">
        <f t="array" ref="JK60">_xlfn.IFNA(VLOOKUP($A60,TRANSPOSE(#REF!),JK$2+2,FALSE),0)</f>
        <v>#REF!</v>
      </c>
      <c r="JL60" t="e" cm="1">
        <f t="array" ref="JL60">_xlfn.IFNA(VLOOKUP($A60,TRANSPOSE(#REF!),JL$2+2,FALSE),0)</f>
        <v>#REF!</v>
      </c>
      <c r="JM60" t="e" cm="1">
        <f t="array" ref="JM60">_xlfn.IFNA(VLOOKUP($A60,TRANSPOSE(#REF!),JM$2+2,FALSE),0)</f>
        <v>#REF!</v>
      </c>
      <c r="JN60" t="e" cm="1">
        <f t="array" ref="JN60">_xlfn.IFNA(VLOOKUP($A60,TRANSPOSE(#REF!),JN$2+2,FALSE),0)</f>
        <v>#REF!</v>
      </c>
      <c r="JO60" t="e" cm="1">
        <f t="array" ref="JO60">_xlfn.IFNA(VLOOKUP($A60,TRANSPOSE(#REF!),JO$2+2,FALSE),0)</f>
        <v>#REF!</v>
      </c>
      <c r="JP60" t="e" cm="1">
        <f t="array" ref="JP60">_xlfn.IFNA(VLOOKUP($A60,TRANSPOSE(#REF!),JP$2+2,FALSE),0)</f>
        <v>#REF!</v>
      </c>
      <c r="JQ60" t="e" cm="1">
        <f t="array" ref="JQ60">_xlfn.IFNA(VLOOKUP($A60,TRANSPOSE(#REF!),JQ$2+2,FALSE),0)</f>
        <v>#REF!</v>
      </c>
      <c r="JR60" t="e" cm="1">
        <f t="array" ref="JR60">_xlfn.IFNA(VLOOKUP($A60,TRANSPOSE(#REF!),JR$2+2,FALSE),0)</f>
        <v>#REF!</v>
      </c>
      <c r="JS60" t="e" cm="1">
        <f t="array" ref="JS60">_xlfn.IFNA(VLOOKUP($A60,TRANSPOSE(#REF!),JS$2+2,FALSE),0)</f>
        <v>#REF!</v>
      </c>
      <c r="JT60" t="e" cm="1">
        <f t="array" ref="JT60">_xlfn.IFNA(VLOOKUP($A60,TRANSPOSE(#REF!),JT$2+2,FALSE),0)</f>
        <v>#REF!</v>
      </c>
      <c r="JU60" t="e" cm="1">
        <f t="array" ref="JU60">_xlfn.IFNA(VLOOKUP($A60,TRANSPOSE(#REF!),JU$2+2,FALSE),0)</f>
        <v>#REF!</v>
      </c>
      <c r="JV60" t="e" cm="1">
        <f t="array" ref="JV60">_xlfn.IFNA(VLOOKUP($A60,TRANSPOSE(#REF!),JV$2+2,FALSE),0)</f>
        <v>#REF!</v>
      </c>
      <c r="JW60" t="e" cm="1">
        <f t="array" ref="JW60">_xlfn.IFNA(VLOOKUP($A60,TRANSPOSE(#REF!),JW$2+2,FALSE),0)</f>
        <v>#REF!</v>
      </c>
      <c r="JX60" t="e" cm="1">
        <f t="array" ref="JX60">_xlfn.IFNA(VLOOKUP($A60,TRANSPOSE(#REF!),JX$2+2,FALSE),0)</f>
        <v>#REF!</v>
      </c>
      <c r="JY60" t="e" cm="1">
        <f t="array" ref="JY60">_xlfn.IFNA(VLOOKUP($A60,TRANSPOSE(#REF!),JY$2+2,FALSE),0)</f>
        <v>#REF!</v>
      </c>
      <c r="JZ60" t="e" cm="1">
        <f t="array" ref="JZ60">_xlfn.IFNA(VLOOKUP($A60,TRANSPOSE(#REF!),JZ$2+2,FALSE),0)</f>
        <v>#REF!</v>
      </c>
      <c r="KA60" t="e" cm="1">
        <f t="array" ref="KA60">_xlfn.IFNA(VLOOKUP($A60,TRANSPOSE(#REF!),KA$2+2,FALSE),0)</f>
        <v>#REF!</v>
      </c>
      <c r="KB60" t="e" cm="1">
        <f t="array" ref="KB60">_xlfn.IFNA(VLOOKUP($A60,TRANSPOSE(#REF!),KB$2+2,FALSE),0)</f>
        <v>#REF!</v>
      </c>
      <c r="KC60" t="e" cm="1">
        <f t="array" ref="KC60">_xlfn.IFNA(VLOOKUP($A60,TRANSPOSE(#REF!),KC$2+2,FALSE),0)</f>
        <v>#REF!</v>
      </c>
      <c r="KD60" t="e" cm="1">
        <f t="array" ref="KD60">_xlfn.IFNA(VLOOKUP($A60,TRANSPOSE(#REF!),KD$2+2,FALSE),0)</f>
        <v>#REF!</v>
      </c>
      <c r="KE60" t="e" cm="1">
        <f t="array" ref="KE60">_xlfn.IFNA(VLOOKUP($A60,TRANSPOSE(#REF!),KE$2+2,FALSE),0)</f>
        <v>#REF!</v>
      </c>
      <c r="KF60" t="e" cm="1">
        <f t="array" ref="KF60">_xlfn.IFNA(VLOOKUP($A60,TRANSPOSE(#REF!),KF$2+2,FALSE),0)</f>
        <v>#REF!</v>
      </c>
      <c r="KG60" t="e" cm="1">
        <f t="array" ref="KG60">_xlfn.IFNA(VLOOKUP($A60,TRANSPOSE(#REF!),KG$2+2,FALSE),0)</f>
        <v>#REF!</v>
      </c>
      <c r="KH60" t="e" cm="1">
        <f t="array" ref="KH60">_xlfn.IFNA(VLOOKUP($A60,TRANSPOSE(#REF!),KH$2+2,FALSE),0)</f>
        <v>#REF!</v>
      </c>
      <c r="KI60" t="e" cm="1">
        <f t="array" ref="KI60">_xlfn.IFNA(VLOOKUP($A60,TRANSPOSE(#REF!),KI$2+2,FALSE),0)</f>
        <v>#REF!</v>
      </c>
      <c r="KJ60" t="e" cm="1">
        <f t="array" ref="KJ60">_xlfn.IFNA(VLOOKUP($A60,TRANSPOSE(#REF!),KJ$2+2,FALSE),0)</f>
        <v>#REF!</v>
      </c>
      <c r="KK60" t="e" cm="1">
        <f t="array" ref="KK60">_xlfn.IFNA(VLOOKUP($A60,TRANSPOSE(#REF!),KK$2+2,FALSE),0)</f>
        <v>#REF!</v>
      </c>
      <c r="KL60" t="e" cm="1">
        <f t="array" ref="KL60">_xlfn.IFNA(VLOOKUP($A60,TRANSPOSE(#REF!),KL$2+2,FALSE),0)</f>
        <v>#REF!</v>
      </c>
      <c r="KM60" t="e" cm="1">
        <f t="array" ref="KM60">_xlfn.IFNA(VLOOKUP($A60,TRANSPOSE(#REF!),KM$2+2,FALSE),0)</f>
        <v>#REF!</v>
      </c>
      <c r="KN60" t="e" cm="1">
        <f t="array" ref="KN60">_xlfn.IFNA(VLOOKUP($A60,TRANSPOSE(#REF!),KN$2+2,FALSE),0)</f>
        <v>#REF!</v>
      </c>
      <c r="KO60" t="e" cm="1">
        <f t="array" ref="KO60">_xlfn.IFNA(VLOOKUP($A60,TRANSPOSE(#REF!),KO$2+2,FALSE),0)</f>
        <v>#REF!</v>
      </c>
      <c r="KP60" t="e" cm="1">
        <f t="array" ref="KP60">_xlfn.IFNA(VLOOKUP($A60,TRANSPOSE(#REF!),KP$2+2,FALSE),0)</f>
        <v>#REF!</v>
      </c>
      <c r="KQ60" t="e" cm="1">
        <f t="array" ref="KQ60">_xlfn.IFNA(VLOOKUP($A60,TRANSPOSE(#REF!),KQ$2+2,FALSE),0)</f>
        <v>#REF!</v>
      </c>
      <c r="KR60" t="e" cm="1">
        <f t="array" ref="KR60">_xlfn.IFNA(VLOOKUP($A60,TRANSPOSE(#REF!),KR$2+2,FALSE),0)</f>
        <v>#REF!</v>
      </c>
      <c r="KS60" t="e" cm="1">
        <f t="array" ref="KS60">_xlfn.IFNA(VLOOKUP($A60,TRANSPOSE(#REF!),KS$2+2,FALSE),0)</f>
        <v>#REF!</v>
      </c>
      <c r="KT60" t="e" cm="1">
        <f t="array" ref="KT60">_xlfn.IFNA(VLOOKUP($A60,TRANSPOSE(#REF!),KT$2+2,FALSE),0)</f>
        <v>#REF!</v>
      </c>
      <c r="KU60" t="e" cm="1">
        <f t="array" ref="KU60">_xlfn.IFNA(VLOOKUP($A60,TRANSPOSE(#REF!),KU$2+2,FALSE),0)</f>
        <v>#REF!</v>
      </c>
      <c r="KV60" t="e" cm="1">
        <f t="array" ref="KV60">_xlfn.IFNA(VLOOKUP($A60,TRANSPOSE(#REF!),KV$2+2,FALSE),0)</f>
        <v>#REF!</v>
      </c>
      <c r="KW60" t="e" cm="1">
        <f t="array" ref="KW60">_xlfn.IFNA(VLOOKUP($A60,TRANSPOSE(#REF!),KW$2+2,FALSE),0)</f>
        <v>#REF!</v>
      </c>
      <c r="KX60" t="e" cm="1">
        <f t="array" ref="KX60">_xlfn.IFNA(VLOOKUP($A60,TRANSPOSE(#REF!),KX$2+2,FALSE),0)</f>
        <v>#REF!</v>
      </c>
      <c r="KY60" t="e" cm="1">
        <f t="array" ref="KY60">_xlfn.IFNA(VLOOKUP($A60,TRANSPOSE(#REF!),KY$2+2,FALSE),0)</f>
        <v>#REF!</v>
      </c>
      <c r="KZ60" t="e" cm="1">
        <f t="array" ref="KZ60">_xlfn.IFNA(VLOOKUP($A60,TRANSPOSE(#REF!),KZ$2+2,FALSE),0)</f>
        <v>#REF!</v>
      </c>
      <c r="LA60" t="e" cm="1">
        <f t="array" ref="LA60">_xlfn.IFNA(VLOOKUP($A60,TRANSPOSE(#REF!),LA$2+2,FALSE),0)</f>
        <v>#REF!</v>
      </c>
      <c r="LB60" t="e" cm="1">
        <f t="array" ref="LB60">_xlfn.IFNA(VLOOKUP($A60,TRANSPOSE(#REF!),LB$2+2,FALSE),0)</f>
        <v>#REF!</v>
      </c>
      <c r="LC60" t="e" cm="1">
        <f t="array" ref="LC60">_xlfn.IFNA(VLOOKUP($A60,TRANSPOSE(#REF!),LC$2+2,FALSE),0)</f>
        <v>#REF!</v>
      </c>
      <c r="LD60" t="e" cm="1">
        <f t="array" ref="LD60">_xlfn.IFNA(VLOOKUP($A60,TRANSPOSE(#REF!),LD$2+2,FALSE),0)</f>
        <v>#REF!</v>
      </c>
      <c r="LE60" t="e" cm="1">
        <f t="array" ref="LE60">_xlfn.IFNA(VLOOKUP($A60,TRANSPOSE(#REF!),LE$2+2,FALSE),0)</f>
        <v>#REF!</v>
      </c>
      <c r="LF60" t="e" cm="1">
        <f t="array" ref="LF60">_xlfn.IFNA(VLOOKUP($A60,TRANSPOSE(#REF!),LF$2+2,FALSE),0)</f>
        <v>#REF!</v>
      </c>
      <c r="LG60" t="e" cm="1">
        <f t="array" ref="LG60">_xlfn.IFNA(VLOOKUP($A60,TRANSPOSE(#REF!),LG$2+2,FALSE),0)</f>
        <v>#REF!</v>
      </c>
      <c r="LH60" t="e" cm="1">
        <f t="array" ref="LH60">_xlfn.IFNA(VLOOKUP($A60,TRANSPOSE(#REF!),LH$2+2,FALSE),0)</f>
        <v>#REF!</v>
      </c>
      <c r="LI60" t="e" cm="1">
        <f t="array" ref="LI60">_xlfn.IFNA(VLOOKUP($A60,TRANSPOSE(#REF!),LI$2+2,FALSE),0)</f>
        <v>#REF!</v>
      </c>
      <c r="LJ60" t="e" cm="1">
        <f t="array" ref="LJ60">_xlfn.IFNA(VLOOKUP($A60,TRANSPOSE(#REF!),LJ$2+2,FALSE),0)</f>
        <v>#REF!</v>
      </c>
      <c r="LK60" t="e" cm="1">
        <f t="array" ref="LK60">_xlfn.IFNA(VLOOKUP($A60,TRANSPOSE(#REF!),LK$2+2,FALSE),0)</f>
        <v>#REF!</v>
      </c>
      <c r="LL60" t="e" cm="1">
        <f t="array" ref="LL60">_xlfn.IFNA(VLOOKUP($A60,TRANSPOSE(#REF!),LL$2+2,FALSE),0)</f>
        <v>#REF!</v>
      </c>
      <c r="LM60" t="e" cm="1">
        <f t="array" ref="LM60">_xlfn.IFNA(VLOOKUP($A60,TRANSPOSE(#REF!),LM$2+2,FALSE),0)</f>
        <v>#REF!</v>
      </c>
      <c r="LN60" t="e" cm="1">
        <f t="array" ref="LN60">_xlfn.IFNA(VLOOKUP($A60,TRANSPOSE(#REF!),LN$2+2,FALSE),0)</f>
        <v>#REF!</v>
      </c>
      <c r="LO60" t="e" cm="1">
        <f t="array" ref="LO60">_xlfn.IFNA(VLOOKUP($A60,TRANSPOSE(#REF!),LO$2+2,FALSE),0)</f>
        <v>#REF!</v>
      </c>
      <c r="LP60" t="e" cm="1">
        <f t="array" ref="LP60">_xlfn.IFNA(VLOOKUP($A60,TRANSPOSE(#REF!),LP$2+2,FALSE),0)</f>
        <v>#REF!</v>
      </c>
      <c r="LQ60" t="e" cm="1">
        <f t="array" ref="LQ60">_xlfn.IFNA(VLOOKUP($A60,TRANSPOSE(#REF!),LQ$2+2,FALSE),0)</f>
        <v>#REF!</v>
      </c>
      <c r="LR60" t="e" cm="1">
        <f t="array" ref="LR60">_xlfn.IFNA(VLOOKUP($A60,TRANSPOSE(#REF!),LR$2+2,FALSE),0)</f>
        <v>#REF!</v>
      </c>
      <c r="LS60" t="e" cm="1">
        <f t="array" ref="LS60">_xlfn.IFNA(VLOOKUP($A60,TRANSPOSE(#REF!),LS$2+2,FALSE),0)</f>
        <v>#REF!</v>
      </c>
      <c r="LT60" t="e" cm="1">
        <f t="array" ref="LT60">_xlfn.IFNA(VLOOKUP($A60,TRANSPOSE(#REF!),LT$2+2,FALSE),0)</f>
        <v>#REF!</v>
      </c>
      <c r="LU60" t="e" cm="1">
        <f t="array" ref="LU60">_xlfn.IFNA(VLOOKUP($A60,TRANSPOSE(#REF!),LU$2+2,FALSE),0)</f>
        <v>#REF!</v>
      </c>
      <c r="LV60" t="e" cm="1">
        <f t="array" ref="LV60">_xlfn.IFNA(VLOOKUP($A60,TRANSPOSE(#REF!),LV$2+2,FALSE),0)</f>
        <v>#REF!</v>
      </c>
      <c r="LW60" t="e" cm="1">
        <f t="array" ref="LW60">_xlfn.IFNA(VLOOKUP($A60,TRANSPOSE(#REF!),LW$2+2,FALSE),0)</f>
        <v>#REF!</v>
      </c>
      <c r="LX60" t="e" cm="1">
        <f t="array" ref="LX60">_xlfn.IFNA(VLOOKUP($A60,TRANSPOSE(#REF!),LX$2+2,FALSE),0)</f>
        <v>#REF!</v>
      </c>
      <c r="LY60" t="e" cm="1">
        <f t="array" ref="LY60">_xlfn.IFNA(VLOOKUP($A60,TRANSPOSE(#REF!),LY$2+2,FALSE),0)</f>
        <v>#REF!</v>
      </c>
      <c r="LZ60" t="e" cm="1">
        <f t="array" ref="LZ60">_xlfn.IFNA(VLOOKUP($A60,TRANSPOSE(#REF!),LZ$2+2,FALSE),0)</f>
        <v>#REF!</v>
      </c>
      <c r="MA60" t="e" cm="1">
        <f t="array" ref="MA60">_xlfn.IFNA(VLOOKUP($A60,TRANSPOSE(#REF!),MA$2+2,FALSE),0)</f>
        <v>#REF!</v>
      </c>
      <c r="MB60" t="e" cm="1">
        <f t="array" ref="MB60">_xlfn.IFNA(VLOOKUP($A60,TRANSPOSE(#REF!),MB$2+2,FALSE),0)</f>
        <v>#REF!</v>
      </c>
      <c r="MC60" t="e" cm="1">
        <f t="array" ref="MC60">_xlfn.IFNA(VLOOKUP($A60,TRANSPOSE(#REF!),MC$2+2,FALSE),0)</f>
        <v>#REF!</v>
      </c>
      <c r="MD60" t="e" cm="1">
        <f t="array" ref="MD60">_xlfn.IFNA(VLOOKUP($A60,TRANSPOSE(#REF!),MD$2+2,FALSE),0)</f>
        <v>#REF!</v>
      </c>
      <c r="ME60" t="e" cm="1">
        <f t="array" ref="ME60">_xlfn.IFNA(VLOOKUP($A60,TRANSPOSE(#REF!),ME$2+2,FALSE),0)</f>
        <v>#REF!</v>
      </c>
      <c r="MF60" t="e" cm="1">
        <f t="array" ref="MF60">_xlfn.IFNA(VLOOKUP($A60,TRANSPOSE(#REF!),MF$2+2,FALSE),0)</f>
        <v>#REF!</v>
      </c>
      <c r="MG60" t="e" cm="1">
        <f t="array" ref="MG60">_xlfn.IFNA(VLOOKUP($A60,TRANSPOSE(#REF!),MG$2+2,FALSE),0)</f>
        <v>#REF!</v>
      </c>
      <c r="MH60" t="e" cm="1">
        <f t="array" ref="MH60">_xlfn.IFNA(VLOOKUP($A60,TRANSPOSE(#REF!),MH$2+2,FALSE),0)</f>
        <v>#REF!</v>
      </c>
      <c r="MI60" t="e" cm="1">
        <f t="array" ref="MI60">_xlfn.IFNA(VLOOKUP($A60,TRANSPOSE(#REF!),MI$2+2,FALSE),0)</f>
        <v>#REF!</v>
      </c>
      <c r="MJ60" t="e" cm="1">
        <f t="array" ref="MJ60">_xlfn.IFNA(VLOOKUP($A60,TRANSPOSE(#REF!),MJ$2+2,FALSE),0)</f>
        <v>#REF!</v>
      </c>
      <c r="MK60" t="e" cm="1">
        <f t="array" ref="MK60">_xlfn.IFNA(VLOOKUP($A60,TRANSPOSE(#REF!),MK$2+2,FALSE),0)</f>
        <v>#REF!</v>
      </c>
      <c r="ML60" t="e" cm="1">
        <f t="array" ref="ML60">_xlfn.IFNA(VLOOKUP($A60,TRANSPOSE(#REF!),ML$2+2,FALSE),0)</f>
        <v>#REF!</v>
      </c>
      <c r="MM60" t="e" cm="1">
        <f t="array" ref="MM60">_xlfn.IFNA(VLOOKUP($A60,TRANSPOSE(#REF!),MM$2+2,FALSE),0)</f>
        <v>#REF!</v>
      </c>
      <c r="MN60" t="e" cm="1">
        <f t="array" ref="MN60">_xlfn.IFNA(VLOOKUP($A60,TRANSPOSE(#REF!),MN$2+2,FALSE),0)</f>
        <v>#REF!</v>
      </c>
      <c r="MO60" t="e" cm="1">
        <f t="array" ref="MO60">_xlfn.IFNA(VLOOKUP($A60,TRANSPOSE(#REF!),MO$2+2,FALSE),0)</f>
        <v>#REF!</v>
      </c>
      <c r="MP60" t="e" cm="1">
        <f t="array" ref="MP60">_xlfn.IFNA(VLOOKUP($A60,TRANSPOSE(#REF!),MP$2+2,FALSE),0)</f>
        <v>#REF!</v>
      </c>
      <c r="MQ60" t="e" cm="1">
        <f t="array" ref="MQ60">_xlfn.IFNA(VLOOKUP($A60,TRANSPOSE(#REF!),MQ$2+2,FALSE),0)</f>
        <v>#REF!</v>
      </c>
      <c r="MR60" t="e" cm="1">
        <f t="array" ref="MR60">_xlfn.IFNA(VLOOKUP($A60,TRANSPOSE(#REF!),MR$2+2,FALSE),0)</f>
        <v>#REF!</v>
      </c>
      <c r="MS60" t="e" cm="1">
        <f t="array" ref="MS60">_xlfn.IFNA(VLOOKUP($A60,TRANSPOSE(#REF!),MS$2+2,FALSE),0)</f>
        <v>#REF!</v>
      </c>
      <c r="MT60" t="e" cm="1">
        <f t="array" ref="MT60">_xlfn.IFNA(VLOOKUP($A60,TRANSPOSE(#REF!),MT$2+2,FALSE),0)</f>
        <v>#REF!</v>
      </c>
      <c r="MU60" t="e" cm="1">
        <f t="array" ref="MU60">_xlfn.IFNA(VLOOKUP($A60,TRANSPOSE(#REF!),MU$2+2,FALSE),0)</f>
        <v>#REF!</v>
      </c>
      <c r="MV60" t="e" cm="1">
        <f t="array" ref="MV60">_xlfn.IFNA(VLOOKUP($A60,TRANSPOSE(#REF!),MV$2+2,FALSE),0)</f>
        <v>#REF!</v>
      </c>
      <c r="MW60" t="e" cm="1">
        <f t="array" ref="MW60">_xlfn.IFNA(VLOOKUP($A60,TRANSPOSE(#REF!),MW$2+2,FALSE),0)</f>
        <v>#REF!</v>
      </c>
      <c r="MX60" t="e" cm="1">
        <f t="array" ref="MX60">_xlfn.IFNA(VLOOKUP($A60,TRANSPOSE(#REF!),MX$2+2,FALSE),0)</f>
        <v>#REF!</v>
      </c>
      <c r="MY60" t="e" cm="1">
        <f t="array" ref="MY60">_xlfn.IFNA(VLOOKUP($A60,TRANSPOSE(#REF!),MY$2+2,FALSE),0)</f>
        <v>#REF!</v>
      </c>
      <c r="MZ60" t="e" cm="1">
        <f t="array" ref="MZ60">_xlfn.IFNA(VLOOKUP($A60,TRANSPOSE(#REF!),MZ$2+2,FALSE),0)</f>
        <v>#REF!</v>
      </c>
      <c r="NA60" t="e" cm="1">
        <f t="array" ref="NA60">_xlfn.IFNA(VLOOKUP($A60,TRANSPOSE(#REF!),NA$2+2,FALSE),0)</f>
        <v>#REF!</v>
      </c>
      <c r="NB60" t="e" cm="1">
        <f t="array" ref="NB60">_xlfn.IFNA(VLOOKUP($A60,TRANSPOSE(#REF!),NB$2+2,FALSE),0)</f>
        <v>#REF!</v>
      </c>
      <c r="NC60" t="e" cm="1">
        <f t="array" ref="NC60">_xlfn.IFNA(VLOOKUP($A60,TRANSPOSE(#REF!),NC$2+2,FALSE),0)</f>
        <v>#REF!</v>
      </c>
      <c r="ND60" t="e" cm="1">
        <f t="array" ref="ND60">_xlfn.IFNA(VLOOKUP($A60,TRANSPOSE(#REF!),ND$2+2,FALSE),0)</f>
        <v>#REF!</v>
      </c>
      <c r="NE60" t="e" cm="1">
        <f t="array" ref="NE60">_xlfn.IFNA(VLOOKUP($A60,TRANSPOSE(#REF!),NE$2+2,FALSE),0)</f>
        <v>#REF!</v>
      </c>
      <c r="NF60" t="e" cm="1">
        <f t="array" ref="NF60">_xlfn.IFNA(VLOOKUP($A60,TRANSPOSE(#REF!),NF$2+2,FALSE),0)</f>
        <v>#REF!</v>
      </c>
      <c r="NG60" t="e" cm="1">
        <f t="array" ref="NG60">_xlfn.IFNA(VLOOKUP($A60,TRANSPOSE(#REF!),NG$2+2,FALSE),0)</f>
        <v>#REF!</v>
      </c>
      <c r="NH60" t="e" cm="1">
        <f t="array" ref="NH60">_xlfn.IFNA(VLOOKUP($A60,TRANSPOSE(#REF!),NH$2+2,FALSE),0)</f>
        <v>#REF!</v>
      </c>
      <c r="NI60" t="e" cm="1">
        <f t="array" ref="NI60">_xlfn.IFNA(VLOOKUP($A60,TRANSPOSE(#REF!),NI$2+2,FALSE),0)</f>
        <v>#REF!</v>
      </c>
      <c r="NJ60" t="e" cm="1">
        <f t="array" ref="NJ60">_xlfn.IFNA(VLOOKUP($A60,TRANSPOSE(#REF!),NJ$2+2,FALSE),0)</f>
        <v>#REF!</v>
      </c>
      <c r="NL60" t="e">
        <f t="shared" si="0"/>
        <v>#REF!</v>
      </c>
      <c r="NM60" t="e">
        <f t="shared" si="1"/>
        <v>#REF!</v>
      </c>
    </row>
    <row r="61" spans="1:377" x14ac:dyDescent="0.3">
      <c r="A61" t="str">
        <v>PDK02_07</v>
      </c>
      <c r="B61" t="str">
        <v>Elektriciteit</v>
      </c>
      <c r="C61" t="str">
        <v>Conversion</v>
      </c>
      <c r="D61" t="str">
        <v>Power DK</v>
      </c>
      <c r="E61" t="str">
        <v>Generation</v>
      </c>
      <c r="F61" t="str">
        <v>Electricity DK</v>
      </c>
      <c r="G61" t="str">
        <v>Electricity from Gas + CCS - Power DK</v>
      </c>
      <c r="H61" t="str">
        <v>[GW]</v>
      </c>
      <c r="I61">
        <f>_xlfn.IFNA(VLOOKUP(A61,'[1]PASTE Cap_Investment'!A:B,2,FALSE),0)</f>
        <v>0</v>
      </c>
      <c r="J61" t="e" cm="1">
        <f t="array" ref="J61">_xlfn.IFNA(VLOOKUP($A61,TRANSPOSE(#REF!),J$2+2,FALSE),0)</f>
        <v>#REF!</v>
      </c>
      <c r="K61" t="e" cm="1">
        <f t="array" ref="K61">_xlfn.IFNA(VLOOKUP($A61,TRANSPOSE(#REF!),K$2+2,FALSE),0)</f>
        <v>#REF!</v>
      </c>
      <c r="L61" t="e" cm="1">
        <f t="array" ref="L61">_xlfn.IFNA(VLOOKUP($A61,TRANSPOSE(#REF!),L$2+2,FALSE),0)</f>
        <v>#REF!</v>
      </c>
      <c r="M61" t="e" cm="1">
        <f t="array" ref="M61">_xlfn.IFNA(VLOOKUP($A61,TRANSPOSE(#REF!),M$2+2,FALSE),0)</f>
        <v>#REF!</v>
      </c>
      <c r="N61" t="e" cm="1">
        <f t="array" ref="N61">_xlfn.IFNA(VLOOKUP($A61,TRANSPOSE(#REF!),N$2+2,FALSE),0)</f>
        <v>#REF!</v>
      </c>
      <c r="O61" t="e" cm="1">
        <f t="array" ref="O61">_xlfn.IFNA(VLOOKUP($A61,TRANSPOSE(#REF!),O$2+2,FALSE),0)</f>
        <v>#REF!</v>
      </c>
      <c r="P61" t="e" cm="1">
        <f t="array" ref="P61">_xlfn.IFNA(VLOOKUP($A61,TRANSPOSE(#REF!),P$2+2,FALSE),0)</f>
        <v>#REF!</v>
      </c>
      <c r="Q61" t="e" cm="1">
        <f t="array" ref="Q61">_xlfn.IFNA(VLOOKUP($A61,TRANSPOSE(#REF!),Q$2+2,FALSE),0)</f>
        <v>#REF!</v>
      </c>
      <c r="R61" t="e" cm="1">
        <f t="array" ref="R61">_xlfn.IFNA(VLOOKUP($A61,TRANSPOSE(#REF!),R$2+2,FALSE),0)</f>
        <v>#REF!</v>
      </c>
      <c r="S61" t="e" cm="1">
        <f t="array" ref="S61">_xlfn.IFNA(VLOOKUP($A61,TRANSPOSE(#REF!),S$2+2,FALSE),0)</f>
        <v>#REF!</v>
      </c>
      <c r="T61" t="e" cm="1">
        <f t="array" ref="T61">_xlfn.IFNA(VLOOKUP($A61,TRANSPOSE(#REF!),T$2+2,FALSE),0)</f>
        <v>#REF!</v>
      </c>
      <c r="U61" t="e" cm="1">
        <f t="array" ref="U61">_xlfn.IFNA(VLOOKUP($A61,TRANSPOSE(#REF!),U$2+2,FALSE),0)</f>
        <v>#REF!</v>
      </c>
      <c r="V61" t="e" cm="1">
        <f t="array" ref="V61">_xlfn.IFNA(VLOOKUP($A61,TRANSPOSE(#REF!),V$2+2,FALSE),0)</f>
        <v>#REF!</v>
      </c>
      <c r="W61" t="e" cm="1">
        <f t="array" ref="W61">_xlfn.IFNA(VLOOKUP($A61,TRANSPOSE(#REF!),W$2+2,FALSE),0)</f>
        <v>#REF!</v>
      </c>
      <c r="X61" t="e" cm="1">
        <f t="array" ref="X61">_xlfn.IFNA(VLOOKUP($A61,TRANSPOSE(#REF!),X$2+2,FALSE),0)</f>
        <v>#REF!</v>
      </c>
      <c r="Y61" t="e" cm="1">
        <f t="array" ref="Y61">_xlfn.IFNA(VLOOKUP($A61,TRANSPOSE(#REF!),Y$2+2,FALSE),0)</f>
        <v>#REF!</v>
      </c>
      <c r="Z61" t="e" cm="1">
        <f t="array" ref="Z61">_xlfn.IFNA(VLOOKUP($A61,TRANSPOSE(#REF!),Z$2+2,FALSE),0)</f>
        <v>#REF!</v>
      </c>
      <c r="AA61" t="e" cm="1">
        <f t="array" ref="AA61">_xlfn.IFNA(VLOOKUP($A61,TRANSPOSE(#REF!),AA$2+2,FALSE),0)</f>
        <v>#REF!</v>
      </c>
      <c r="AB61" t="e" cm="1">
        <f t="array" ref="AB61">_xlfn.IFNA(VLOOKUP($A61,TRANSPOSE(#REF!),AB$2+2,FALSE),0)</f>
        <v>#REF!</v>
      </c>
      <c r="AC61" t="e" cm="1">
        <f t="array" ref="AC61">_xlfn.IFNA(VLOOKUP($A61,TRANSPOSE(#REF!),AC$2+2,FALSE),0)</f>
        <v>#REF!</v>
      </c>
      <c r="AD61" t="e" cm="1">
        <f t="array" ref="AD61">_xlfn.IFNA(VLOOKUP($A61,TRANSPOSE(#REF!),AD$2+2,FALSE),0)</f>
        <v>#REF!</v>
      </c>
      <c r="AE61" t="e" cm="1">
        <f t="array" ref="AE61">_xlfn.IFNA(VLOOKUP($A61,TRANSPOSE(#REF!),AE$2+2,FALSE),0)</f>
        <v>#REF!</v>
      </c>
      <c r="AF61" t="e" cm="1">
        <f t="array" ref="AF61">_xlfn.IFNA(VLOOKUP($A61,TRANSPOSE(#REF!),AF$2+2,FALSE),0)</f>
        <v>#REF!</v>
      </c>
      <c r="AG61" t="e" cm="1">
        <f t="array" ref="AG61">_xlfn.IFNA(VLOOKUP($A61,TRANSPOSE(#REF!),AG$2+2,FALSE),0)</f>
        <v>#REF!</v>
      </c>
      <c r="AH61" t="e" cm="1">
        <f t="array" ref="AH61">_xlfn.IFNA(VLOOKUP($A61,TRANSPOSE(#REF!),AH$2+2,FALSE),0)</f>
        <v>#REF!</v>
      </c>
      <c r="AI61" t="e" cm="1">
        <f t="array" ref="AI61">_xlfn.IFNA(VLOOKUP($A61,TRANSPOSE(#REF!),AI$2+2,FALSE),0)</f>
        <v>#REF!</v>
      </c>
      <c r="AJ61" t="e" cm="1">
        <f t="array" ref="AJ61">_xlfn.IFNA(VLOOKUP($A61,TRANSPOSE(#REF!),AJ$2+2,FALSE),0)</f>
        <v>#REF!</v>
      </c>
      <c r="AK61" t="e" cm="1">
        <f t="array" ref="AK61">_xlfn.IFNA(VLOOKUP($A61,TRANSPOSE(#REF!),AK$2+2,FALSE),0)</f>
        <v>#REF!</v>
      </c>
      <c r="AL61" t="e" cm="1">
        <f t="array" ref="AL61">_xlfn.IFNA(VLOOKUP($A61,TRANSPOSE(#REF!),AL$2+2,FALSE),0)</f>
        <v>#REF!</v>
      </c>
      <c r="AM61" t="e" cm="1">
        <f t="array" ref="AM61">_xlfn.IFNA(VLOOKUP($A61,TRANSPOSE(#REF!),AM$2+2,FALSE),0)</f>
        <v>#REF!</v>
      </c>
      <c r="AN61" t="e" cm="1">
        <f t="array" ref="AN61">_xlfn.IFNA(VLOOKUP($A61,TRANSPOSE(#REF!),AN$2+2,FALSE),0)</f>
        <v>#REF!</v>
      </c>
      <c r="AO61" t="e" cm="1">
        <f t="array" ref="AO61">_xlfn.IFNA(VLOOKUP($A61,TRANSPOSE(#REF!),AO$2+2,FALSE),0)</f>
        <v>#REF!</v>
      </c>
      <c r="AP61" t="e" cm="1">
        <f t="array" ref="AP61">_xlfn.IFNA(VLOOKUP($A61,TRANSPOSE(#REF!),AP$2+2,FALSE),0)</f>
        <v>#REF!</v>
      </c>
      <c r="AQ61" t="e" cm="1">
        <f t="array" ref="AQ61">_xlfn.IFNA(VLOOKUP($A61,TRANSPOSE(#REF!),AQ$2+2,FALSE),0)</f>
        <v>#REF!</v>
      </c>
      <c r="AR61" t="e" cm="1">
        <f t="array" ref="AR61">_xlfn.IFNA(VLOOKUP($A61,TRANSPOSE(#REF!),AR$2+2,FALSE),0)</f>
        <v>#REF!</v>
      </c>
      <c r="AS61" t="e" cm="1">
        <f t="array" ref="AS61">_xlfn.IFNA(VLOOKUP($A61,TRANSPOSE(#REF!),AS$2+2,FALSE),0)</f>
        <v>#REF!</v>
      </c>
      <c r="AT61" t="e" cm="1">
        <f t="array" ref="AT61">_xlfn.IFNA(VLOOKUP($A61,TRANSPOSE(#REF!),AT$2+2,FALSE),0)</f>
        <v>#REF!</v>
      </c>
      <c r="AU61" t="e" cm="1">
        <f t="array" ref="AU61">_xlfn.IFNA(VLOOKUP($A61,TRANSPOSE(#REF!),AU$2+2,FALSE),0)</f>
        <v>#REF!</v>
      </c>
      <c r="AV61" t="e" cm="1">
        <f t="array" ref="AV61">_xlfn.IFNA(VLOOKUP($A61,TRANSPOSE(#REF!),AV$2+2,FALSE),0)</f>
        <v>#REF!</v>
      </c>
      <c r="AW61" t="e" cm="1">
        <f t="array" ref="AW61">_xlfn.IFNA(VLOOKUP($A61,TRANSPOSE(#REF!),AW$2+2,FALSE),0)</f>
        <v>#REF!</v>
      </c>
      <c r="AX61" t="e" cm="1">
        <f t="array" ref="AX61">_xlfn.IFNA(VLOOKUP($A61,TRANSPOSE(#REF!),AX$2+2,FALSE),0)</f>
        <v>#REF!</v>
      </c>
      <c r="AY61" t="e" cm="1">
        <f t="array" ref="AY61">_xlfn.IFNA(VLOOKUP($A61,TRANSPOSE(#REF!),AY$2+2,FALSE),0)</f>
        <v>#REF!</v>
      </c>
      <c r="AZ61" t="e" cm="1">
        <f t="array" ref="AZ61">_xlfn.IFNA(VLOOKUP($A61,TRANSPOSE(#REF!),AZ$2+2,FALSE),0)</f>
        <v>#REF!</v>
      </c>
      <c r="BA61" t="e" cm="1">
        <f t="array" ref="BA61">_xlfn.IFNA(VLOOKUP($A61,TRANSPOSE(#REF!),BA$2+2,FALSE),0)</f>
        <v>#REF!</v>
      </c>
      <c r="BB61" t="e" cm="1">
        <f t="array" ref="BB61">_xlfn.IFNA(VLOOKUP($A61,TRANSPOSE(#REF!),BB$2+2,FALSE),0)</f>
        <v>#REF!</v>
      </c>
      <c r="BC61" t="e" cm="1">
        <f t="array" ref="BC61">_xlfn.IFNA(VLOOKUP($A61,TRANSPOSE(#REF!),BC$2+2,FALSE),0)</f>
        <v>#REF!</v>
      </c>
      <c r="BD61" t="e" cm="1">
        <f t="array" ref="BD61">_xlfn.IFNA(VLOOKUP($A61,TRANSPOSE(#REF!),BD$2+2,FALSE),0)</f>
        <v>#REF!</v>
      </c>
      <c r="BE61" t="e" cm="1">
        <f t="array" ref="BE61">_xlfn.IFNA(VLOOKUP($A61,TRANSPOSE(#REF!),BE$2+2,FALSE),0)</f>
        <v>#REF!</v>
      </c>
      <c r="BF61" t="e" cm="1">
        <f t="array" ref="BF61">_xlfn.IFNA(VLOOKUP($A61,TRANSPOSE(#REF!),BF$2+2,FALSE),0)</f>
        <v>#REF!</v>
      </c>
      <c r="BG61" t="e" cm="1">
        <f t="array" ref="BG61">_xlfn.IFNA(VLOOKUP($A61,TRANSPOSE(#REF!),BG$2+2,FALSE),0)</f>
        <v>#REF!</v>
      </c>
      <c r="BH61" t="e" cm="1">
        <f t="array" ref="BH61">_xlfn.IFNA(VLOOKUP($A61,TRANSPOSE(#REF!),BH$2+2,FALSE),0)</f>
        <v>#REF!</v>
      </c>
      <c r="BI61" t="e" cm="1">
        <f t="array" ref="BI61">_xlfn.IFNA(VLOOKUP($A61,TRANSPOSE(#REF!),BI$2+2,FALSE),0)</f>
        <v>#REF!</v>
      </c>
      <c r="BJ61" t="e" cm="1">
        <f t="array" ref="BJ61">_xlfn.IFNA(VLOOKUP($A61,TRANSPOSE(#REF!),BJ$2+2,FALSE),0)</f>
        <v>#REF!</v>
      </c>
      <c r="BK61" t="e" cm="1">
        <f t="array" ref="BK61">_xlfn.IFNA(VLOOKUP($A61,TRANSPOSE(#REF!),BK$2+2,FALSE),0)</f>
        <v>#REF!</v>
      </c>
      <c r="BL61" t="e" cm="1">
        <f t="array" ref="BL61">_xlfn.IFNA(VLOOKUP($A61,TRANSPOSE(#REF!),BL$2+2,FALSE),0)</f>
        <v>#REF!</v>
      </c>
      <c r="BM61" t="e" cm="1">
        <f t="array" ref="BM61">_xlfn.IFNA(VLOOKUP($A61,TRANSPOSE(#REF!),BM$2+2,FALSE),0)</f>
        <v>#REF!</v>
      </c>
      <c r="BN61" t="e" cm="1">
        <f t="array" ref="BN61">_xlfn.IFNA(VLOOKUP($A61,TRANSPOSE(#REF!),BN$2+2,FALSE),0)</f>
        <v>#REF!</v>
      </c>
      <c r="BO61" t="e" cm="1">
        <f t="array" ref="BO61">_xlfn.IFNA(VLOOKUP($A61,TRANSPOSE(#REF!),BO$2+2,FALSE),0)</f>
        <v>#REF!</v>
      </c>
      <c r="BP61" t="e" cm="1">
        <f t="array" ref="BP61">_xlfn.IFNA(VLOOKUP($A61,TRANSPOSE(#REF!),BP$2+2,FALSE),0)</f>
        <v>#REF!</v>
      </c>
      <c r="BQ61" t="e" cm="1">
        <f t="array" ref="BQ61">_xlfn.IFNA(VLOOKUP($A61,TRANSPOSE(#REF!),BQ$2+2,FALSE),0)</f>
        <v>#REF!</v>
      </c>
      <c r="BR61" t="e" cm="1">
        <f t="array" ref="BR61">_xlfn.IFNA(VLOOKUP($A61,TRANSPOSE(#REF!),BR$2+2,FALSE),0)</f>
        <v>#REF!</v>
      </c>
      <c r="BS61" t="e" cm="1">
        <f t="array" ref="BS61">_xlfn.IFNA(VLOOKUP($A61,TRANSPOSE(#REF!),BS$2+2,FALSE),0)</f>
        <v>#REF!</v>
      </c>
      <c r="BT61" t="e" cm="1">
        <f t="array" ref="BT61">_xlfn.IFNA(VLOOKUP($A61,TRANSPOSE(#REF!),BT$2+2,FALSE),0)</f>
        <v>#REF!</v>
      </c>
      <c r="BU61" t="e" cm="1">
        <f t="array" ref="BU61">_xlfn.IFNA(VLOOKUP($A61,TRANSPOSE(#REF!),BU$2+2,FALSE),0)</f>
        <v>#REF!</v>
      </c>
      <c r="BV61" t="e" cm="1">
        <f t="array" ref="BV61">_xlfn.IFNA(VLOOKUP($A61,TRANSPOSE(#REF!),BV$2+2,FALSE),0)</f>
        <v>#REF!</v>
      </c>
      <c r="BW61" t="e" cm="1">
        <f t="array" ref="BW61">_xlfn.IFNA(VLOOKUP($A61,TRANSPOSE(#REF!),BW$2+2,FALSE),0)</f>
        <v>#REF!</v>
      </c>
      <c r="BX61" t="e" cm="1">
        <f t="array" ref="BX61">_xlfn.IFNA(VLOOKUP($A61,TRANSPOSE(#REF!),BX$2+2,FALSE),0)</f>
        <v>#REF!</v>
      </c>
      <c r="BY61" t="e" cm="1">
        <f t="array" ref="BY61">_xlfn.IFNA(VLOOKUP($A61,TRANSPOSE(#REF!),BY$2+2,FALSE),0)</f>
        <v>#REF!</v>
      </c>
      <c r="BZ61" t="e" cm="1">
        <f t="array" ref="BZ61">_xlfn.IFNA(VLOOKUP($A61,TRANSPOSE(#REF!),BZ$2+2,FALSE),0)</f>
        <v>#REF!</v>
      </c>
      <c r="CA61" t="e" cm="1">
        <f t="array" ref="CA61">_xlfn.IFNA(VLOOKUP($A61,TRANSPOSE(#REF!),CA$2+2,FALSE),0)</f>
        <v>#REF!</v>
      </c>
      <c r="CB61" t="e" cm="1">
        <f t="array" ref="CB61">_xlfn.IFNA(VLOOKUP($A61,TRANSPOSE(#REF!),CB$2+2,FALSE),0)</f>
        <v>#REF!</v>
      </c>
      <c r="CC61" t="e" cm="1">
        <f t="array" ref="CC61">_xlfn.IFNA(VLOOKUP($A61,TRANSPOSE(#REF!),CC$2+2,FALSE),0)</f>
        <v>#REF!</v>
      </c>
      <c r="CD61" t="e" cm="1">
        <f t="array" ref="CD61">_xlfn.IFNA(VLOOKUP($A61,TRANSPOSE(#REF!),CD$2+2,FALSE),0)</f>
        <v>#REF!</v>
      </c>
      <c r="CE61" t="e" cm="1">
        <f t="array" ref="CE61">_xlfn.IFNA(VLOOKUP($A61,TRANSPOSE(#REF!),CE$2+2,FALSE),0)</f>
        <v>#REF!</v>
      </c>
      <c r="CF61" t="e" cm="1">
        <f t="array" ref="CF61">_xlfn.IFNA(VLOOKUP($A61,TRANSPOSE(#REF!),CF$2+2,FALSE),0)</f>
        <v>#REF!</v>
      </c>
      <c r="CG61" t="e" cm="1">
        <f t="array" ref="CG61">_xlfn.IFNA(VLOOKUP($A61,TRANSPOSE(#REF!),CG$2+2,FALSE),0)</f>
        <v>#REF!</v>
      </c>
      <c r="CH61" t="e" cm="1">
        <f t="array" ref="CH61">_xlfn.IFNA(VLOOKUP($A61,TRANSPOSE(#REF!),CH$2+2,FALSE),0)</f>
        <v>#REF!</v>
      </c>
      <c r="CI61" t="e" cm="1">
        <f t="array" ref="CI61">_xlfn.IFNA(VLOOKUP($A61,TRANSPOSE(#REF!),CI$2+2,FALSE),0)</f>
        <v>#REF!</v>
      </c>
      <c r="CJ61" t="e" cm="1">
        <f t="array" ref="CJ61">_xlfn.IFNA(VLOOKUP($A61,TRANSPOSE(#REF!),CJ$2+2,FALSE),0)</f>
        <v>#REF!</v>
      </c>
      <c r="CK61" t="e" cm="1">
        <f t="array" ref="CK61">_xlfn.IFNA(VLOOKUP($A61,TRANSPOSE(#REF!),CK$2+2,FALSE),0)</f>
        <v>#REF!</v>
      </c>
      <c r="CL61" t="e" cm="1">
        <f t="array" ref="CL61">_xlfn.IFNA(VLOOKUP($A61,TRANSPOSE(#REF!),CL$2+2,FALSE),0)</f>
        <v>#REF!</v>
      </c>
      <c r="CM61" t="e" cm="1">
        <f t="array" ref="CM61">_xlfn.IFNA(VLOOKUP($A61,TRANSPOSE(#REF!),CM$2+2,FALSE),0)</f>
        <v>#REF!</v>
      </c>
      <c r="CN61" t="e" cm="1">
        <f t="array" ref="CN61">_xlfn.IFNA(VLOOKUP($A61,TRANSPOSE(#REF!),CN$2+2,FALSE),0)</f>
        <v>#REF!</v>
      </c>
      <c r="CO61" t="e" cm="1">
        <f t="array" ref="CO61">_xlfn.IFNA(VLOOKUP($A61,TRANSPOSE(#REF!),CO$2+2,FALSE),0)</f>
        <v>#REF!</v>
      </c>
      <c r="CP61" t="e" cm="1">
        <f t="array" ref="CP61">_xlfn.IFNA(VLOOKUP($A61,TRANSPOSE(#REF!),CP$2+2,FALSE),0)</f>
        <v>#REF!</v>
      </c>
      <c r="CQ61" t="e" cm="1">
        <f t="array" ref="CQ61">_xlfn.IFNA(VLOOKUP($A61,TRANSPOSE(#REF!),CQ$2+2,FALSE),0)</f>
        <v>#REF!</v>
      </c>
      <c r="CR61" t="e" cm="1">
        <f t="array" ref="CR61">_xlfn.IFNA(VLOOKUP($A61,TRANSPOSE(#REF!),CR$2+2,FALSE),0)</f>
        <v>#REF!</v>
      </c>
      <c r="CS61" t="e" cm="1">
        <f t="array" ref="CS61">_xlfn.IFNA(VLOOKUP($A61,TRANSPOSE(#REF!),CS$2+2,FALSE),0)</f>
        <v>#REF!</v>
      </c>
      <c r="CT61" t="e" cm="1">
        <f t="array" ref="CT61">_xlfn.IFNA(VLOOKUP($A61,TRANSPOSE(#REF!),CT$2+2,FALSE),0)</f>
        <v>#REF!</v>
      </c>
      <c r="CU61" t="e" cm="1">
        <f t="array" ref="CU61">_xlfn.IFNA(VLOOKUP($A61,TRANSPOSE(#REF!),CU$2+2,FALSE),0)</f>
        <v>#REF!</v>
      </c>
      <c r="CV61" t="e" cm="1">
        <f t="array" ref="CV61">_xlfn.IFNA(VLOOKUP($A61,TRANSPOSE(#REF!),CV$2+2,FALSE),0)</f>
        <v>#REF!</v>
      </c>
      <c r="CW61" t="e" cm="1">
        <f t="array" ref="CW61">_xlfn.IFNA(VLOOKUP($A61,TRANSPOSE(#REF!),CW$2+2,FALSE),0)</f>
        <v>#REF!</v>
      </c>
      <c r="CX61" t="e" cm="1">
        <f t="array" ref="CX61">_xlfn.IFNA(VLOOKUP($A61,TRANSPOSE(#REF!),CX$2+2,FALSE),0)</f>
        <v>#REF!</v>
      </c>
      <c r="CY61" t="e" cm="1">
        <f t="array" ref="CY61">_xlfn.IFNA(VLOOKUP($A61,TRANSPOSE(#REF!),CY$2+2,FALSE),0)</f>
        <v>#REF!</v>
      </c>
      <c r="CZ61" t="e" cm="1">
        <f t="array" ref="CZ61">_xlfn.IFNA(VLOOKUP($A61,TRANSPOSE(#REF!),CZ$2+2,FALSE),0)</f>
        <v>#REF!</v>
      </c>
      <c r="DA61" t="e" cm="1">
        <f t="array" ref="DA61">_xlfn.IFNA(VLOOKUP($A61,TRANSPOSE(#REF!),DA$2+2,FALSE),0)</f>
        <v>#REF!</v>
      </c>
      <c r="DB61" t="e" cm="1">
        <f t="array" ref="DB61">_xlfn.IFNA(VLOOKUP($A61,TRANSPOSE(#REF!),DB$2+2,FALSE),0)</f>
        <v>#REF!</v>
      </c>
      <c r="DC61" t="e" cm="1">
        <f t="array" ref="DC61">_xlfn.IFNA(VLOOKUP($A61,TRANSPOSE(#REF!),DC$2+2,FALSE),0)</f>
        <v>#REF!</v>
      </c>
      <c r="DD61" t="e" cm="1">
        <f t="array" ref="DD61">_xlfn.IFNA(VLOOKUP($A61,TRANSPOSE(#REF!),DD$2+2,FALSE),0)</f>
        <v>#REF!</v>
      </c>
      <c r="DE61" t="e" cm="1">
        <f t="array" ref="DE61">_xlfn.IFNA(VLOOKUP($A61,TRANSPOSE(#REF!),DE$2+2,FALSE),0)</f>
        <v>#REF!</v>
      </c>
      <c r="DF61" t="e" cm="1">
        <f t="array" ref="DF61">_xlfn.IFNA(VLOOKUP($A61,TRANSPOSE(#REF!),DF$2+2,FALSE),0)</f>
        <v>#REF!</v>
      </c>
      <c r="DG61" t="e" cm="1">
        <f t="array" ref="DG61">_xlfn.IFNA(VLOOKUP($A61,TRANSPOSE(#REF!),DG$2+2,FALSE),0)</f>
        <v>#REF!</v>
      </c>
      <c r="DH61" t="e" cm="1">
        <f t="array" ref="DH61">_xlfn.IFNA(VLOOKUP($A61,TRANSPOSE(#REF!),DH$2+2,FALSE),0)</f>
        <v>#REF!</v>
      </c>
      <c r="DI61" t="e" cm="1">
        <f t="array" ref="DI61">_xlfn.IFNA(VLOOKUP($A61,TRANSPOSE(#REF!),DI$2+2,FALSE),0)</f>
        <v>#REF!</v>
      </c>
      <c r="DJ61" t="e" cm="1">
        <f t="array" ref="DJ61">_xlfn.IFNA(VLOOKUP($A61,TRANSPOSE(#REF!),DJ$2+2,FALSE),0)</f>
        <v>#REF!</v>
      </c>
      <c r="DK61" t="e" cm="1">
        <f t="array" ref="DK61">_xlfn.IFNA(VLOOKUP($A61,TRANSPOSE(#REF!),DK$2+2,FALSE),0)</f>
        <v>#REF!</v>
      </c>
      <c r="DL61" t="e" cm="1">
        <f t="array" ref="DL61">_xlfn.IFNA(VLOOKUP($A61,TRANSPOSE(#REF!),DL$2+2,FALSE),0)</f>
        <v>#REF!</v>
      </c>
      <c r="DM61" t="e" cm="1">
        <f t="array" ref="DM61">_xlfn.IFNA(VLOOKUP($A61,TRANSPOSE(#REF!),DM$2+2,FALSE),0)</f>
        <v>#REF!</v>
      </c>
      <c r="DN61" t="e" cm="1">
        <f t="array" ref="DN61">_xlfn.IFNA(VLOOKUP($A61,TRANSPOSE(#REF!),DN$2+2,FALSE),0)</f>
        <v>#REF!</v>
      </c>
      <c r="DO61" t="e" cm="1">
        <f t="array" ref="DO61">_xlfn.IFNA(VLOOKUP($A61,TRANSPOSE(#REF!),DO$2+2,FALSE),0)</f>
        <v>#REF!</v>
      </c>
      <c r="DP61" t="e" cm="1">
        <f t="array" ref="DP61">_xlfn.IFNA(VLOOKUP($A61,TRANSPOSE(#REF!),DP$2+2,FALSE),0)</f>
        <v>#REF!</v>
      </c>
      <c r="DQ61" t="e" cm="1">
        <f t="array" ref="DQ61">_xlfn.IFNA(VLOOKUP($A61,TRANSPOSE(#REF!),DQ$2+2,FALSE),0)</f>
        <v>#REF!</v>
      </c>
      <c r="DR61" t="e" cm="1">
        <f t="array" ref="DR61">_xlfn.IFNA(VLOOKUP($A61,TRANSPOSE(#REF!),DR$2+2,FALSE),0)</f>
        <v>#REF!</v>
      </c>
      <c r="DS61" t="e" cm="1">
        <f t="array" ref="DS61">_xlfn.IFNA(VLOOKUP($A61,TRANSPOSE(#REF!),DS$2+2,FALSE),0)</f>
        <v>#REF!</v>
      </c>
      <c r="DT61" t="e" cm="1">
        <f t="array" ref="DT61">_xlfn.IFNA(VLOOKUP($A61,TRANSPOSE(#REF!),DT$2+2,FALSE),0)</f>
        <v>#REF!</v>
      </c>
      <c r="DU61" t="e" cm="1">
        <f t="array" ref="DU61">_xlfn.IFNA(VLOOKUP($A61,TRANSPOSE(#REF!),DU$2+2,FALSE),0)</f>
        <v>#REF!</v>
      </c>
      <c r="DV61" t="e" cm="1">
        <f t="array" ref="DV61">_xlfn.IFNA(VLOOKUP($A61,TRANSPOSE(#REF!),DV$2+2,FALSE),0)</f>
        <v>#REF!</v>
      </c>
      <c r="DW61" t="e" cm="1">
        <f t="array" ref="DW61">_xlfn.IFNA(VLOOKUP($A61,TRANSPOSE(#REF!),DW$2+2,FALSE),0)</f>
        <v>#REF!</v>
      </c>
      <c r="DX61" t="e" cm="1">
        <f t="array" ref="DX61">_xlfn.IFNA(VLOOKUP($A61,TRANSPOSE(#REF!),DX$2+2,FALSE),0)</f>
        <v>#REF!</v>
      </c>
      <c r="DY61" t="e" cm="1">
        <f t="array" ref="DY61">_xlfn.IFNA(VLOOKUP($A61,TRANSPOSE(#REF!),DY$2+2,FALSE),0)</f>
        <v>#REF!</v>
      </c>
      <c r="DZ61" t="e" cm="1">
        <f t="array" ref="DZ61">_xlfn.IFNA(VLOOKUP($A61,TRANSPOSE(#REF!),DZ$2+2,FALSE),0)</f>
        <v>#REF!</v>
      </c>
      <c r="EA61" t="e" cm="1">
        <f t="array" ref="EA61">_xlfn.IFNA(VLOOKUP($A61,TRANSPOSE(#REF!),EA$2+2,FALSE),0)</f>
        <v>#REF!</v>
      </c>
      <c r="EB61" t="e" cm="1">
        <f t="array" ref="EB61">_xlfn.IFNA(VLOOKUP($A61,TRANSPOSE(#REF!),EB$2+2,FALSE),0)</f>
        <v>#REF!</v>
      </c>
      <c r="EC61" t="e" cm="1">
        <f t="array" ref="EC61">_xlfn.IFNA(VLOOKUP($A61,TRANSPOSE(#REF!),EC$2+2,FALSE),0)</f>
        <v>#REF!</v>
      </c>
      <c r="ED61" t="e" cm="1">
        <f t="array" ref="ED61">_xlfn.IFNA(VLOOKUP($A61,TRANSPOSE(#REF!),ED$2+2,FALSE),0)</f>
        <v>#REF!</v>
      </c>
      <c r="EE61" t="e" cm="1">
        <f t="array" ref="EE61">_xlfn.IFNA(VLOOKUP($A61,TRANSPOSE(#REF!),EE$2+2,FALSE),0)</f>
        <v>#REF!</v>
      </c>
      <c r="EF61" t="e" cm="1">
        <f t="array" ref="EF61">_xlfn.IFNA(VLOOKUP($A61,TRANSPOSE(#REF!),EF$2+2,FALSE),0)</f>
        <v>#REF!</v>
      </c>
      <c r="EG61" t="e" cm="1">
        <f t="array" ref="EG61">_xlfn.IFNA(VLOOKUP($A61,TRANSPOSE(#REF!),EG$2+2,FALSE),0)</f>
        <v>#REF!</v>
      </c>
      <c r="EH61" t="e" cm="1">
        <f t="array" ref="EH61">_xlfn.IFNA(VLOOKUP($A61,TRANSPOSE(#REF!),EH$2+2,FALSE),0)</f>
        <v>#REF!</v>
      </c>
      <c r="EI61" t="e" cm="1">
        <f t="array" ref="EI61">_xlfn.IFNA(VLOOKUP($A61,TRANSPOSE(#REF!),EI$2+2,FALSE),0)</f>
        <v>#REF!</v>
      </c>
      <c r="EJ61" t="e" cm="1">
        <f t="array" ref="EJ61">_xlfn.IFNA(VLOOKUP($A61,TRANSPOSE(#REF!),EJ$2+2,FALSE),0)</f>
        <v>#REF!</v>
      </c>
      <c r="EK61" t="e" cm="1">
        <f t="array" ref="EK61">_xlfn.IFNA(VLOOKUP($A61,TRANSPOSE(#REF!),EK$2+2,FALSE),0)</f>
        <v>#REF!</v>
      </c>
      <c r="EL61" t="e" cm="1">
        <f t="array" ref="EL61">_xlfn.IFNA(VLOOKUP($A61,TRANSPOSE(#REF!),EL$2+2,FALSE),0)</f>
        <v>#REF!</v>
      </c>
      <c r="EM61" t="e" cm="1">
        <f t="array" ref="EM61">_xlfn.IFNA(VLOOKUP($A61,TRANSPOSE(#REF!),EM$2+2,FALSE),0)</f>
        <v>#REF!</v>
      </c>
      <c r="EN61" t="e" cm="1">
        <f t="array" ref="EN61">_xlfn.IFNA(VLOOKUP($A61,TRANSPOSE(#REF!),EN$2+2,FALSE),0)</f>
        <v>#REF!</v>
      </c>
      <c r="EO61" t="e" cm="1">
        <f t="array" ref="EO61">_xlfn.IFNA(VLOOKUP($A61,TRANSPOSE(#REF!),EO$2+2,FALSE),0)</f>
        <v>#REF!</v>
      </c>
      <c r="EP61" t="e" cm="1">
        <f t="array" ref="EP61">_xlfn.IFNA(VLOOKUP($A61,TRANSPOSE(#REF!),EP$2+2,FALSE),0)</f>
        <v>#REF!</v>
      </c>
      <c r="EQ61" t="e" cm="1">
        <f t="array" ref="EQ61">_xlfn.IFNA(VLOOKUP($A61,TRANSPOSE(#REF!),EQ$2+2,FALSE),0)</f>
        <v>#REF!</v>
      </c>
      <c r="ER61" t="e" cm="1">
        <f t="array" ref="ER61">_xlfn.IFNA(VLOOKUP($A61,TRANSPOSE(#REF!),ER$2+2,FALSE),0)</f>
        <v>#REF!</v>
      </c>
      <c r="ES61" t="e" cm="1">
        <f t="array" ref="ES61">_xlfn.IFNA(VLOOKUP($A61,TRANSPOSE(#REF!),ES$2+2,FALSE),0)</f>
        <v>#REF!</v>
      </c>
      <c r="ET61" t="e" cm="1">
        <f t="array" ref="ET61">_xlfn.IFNA(VLOOKUP($A61,TRANSPOSE(#REF!),ET$2+2,FALSE),0)</f>
        <v>#REF!</v>
      </c>
      <c r="EU61" t="e" cm="1">
        <f t="array" ref="EU61">_xlfn.IFNA(VLOOKUP($A61,TRANSPOSE(#REF!),EU$2+2,FALSE),0)</f>
        <v>#REF!</v>
      </c>
      <c r="EV61" t="e" cm="1">
        <f t="array" ref="EV61">_xlfn.IFNA(VLOOKUP($A61,TRANSPOSE(#REF!),EV$2+2,FALSE),0)</f>
        <v>#REF!</v>
      </c>
      <c r="EW61" t="e" cm="1">
        <f t="array" ref="EW61">_xlfn.IFNA(VLOOKUP($A61,TRANSPOSE(#REF!),EW$2+2,FALSE),0)</f>
        <v>#REF!</v>
      </c>
      <c r="EX61" t="e" cm="1">
        <f t="array" ref="EX61">_xlfn.IFNA(VLOOKUP($A61,TRANSPOSE(#REF!),EX$2+2,FALSE),0)</f>
        <v>#REF!</v>
      </c>
      <c r="EY61" t="e" cm="1">
        <f t="array" ref="EY61">_xlfn.IFNA(VLOOKUP($A61,TRANSPOSE(#REF!),EY$2+2,FALSE),0)</f>
        <v>#REF!</v>
      </c>
      <c r="EZ61" t="e" cm="1">
        <f t="array" ref="EZ61">_xlfn.IFNA(VLOOKUP($A61,TRANSPOSE(#REF!),EZ$2+2,FALSE),0)</f>
        <v>#REF!</v>
      </c>
      <c r="FA61" t="e" cm="1">
        <f t="array" ref="FA61">_xlfn.IFNA(VLOOKUP($A61,TRANSPOSE(#REF!),FA$2+2,FALSE),0)</f>
        <v>#REF!</v>
      </c>
      <c r="FB61" t="e" cm="1">
        <f t="array" ref="FB61">_xlfn.IFNA(VLOOKUP($A61,TRANSPOSE(#REF!),FB$2+2,FALSE),0)</f>
        <v>#REF!</v>
      </c>
      <c r="FC61" t="e" cm="1">
        <f t="array" ref="FC61">_xlfn.IFNA(VLOOKUP($A61,TRANSPOSE(#REF!),FC$2+2,FALSE),0)</f>
        <v>#REF!</v>
      </c>
      <c r="FD61" t="e" cm="1">
        <f t="array" ref="FD61">_xlfn.IFNA(VLOOKUP($A61,TRANSPOSE(#REF!),FD$2+2,FALSE),0)</f>
        <v>#REF!</v>
      </c>
      <c r="FE61" t="e" cm="1">
        <f t="array" ref="FE61">_xlfn.IFNA(VLOOKUP($A61,TRANSPOSE(#REF!),FE$2+2,FALSE),0)</f>
        <v>#REF!</v>
      </c>
      <c r="FF61" t="e" cm="1">
        <f t="array" ref="FF61">_xlfn.IFNA(VLOOKUP($A61,TRANSPOSE(#REF!),FF$2+2,FALSE),0)</f>
        <v>#REF!</v>
      </c>
      <c r="FG61" t="e" cm="1">
        <f t="array" ref="FG61">_xlfn.IFNA(VLOOKUP($A61,TRANSPOSE(#REF!),FG$2+2,FALSE),0)</f>
        <v>#REF!</v>
      </c>
      <c r="FH61" t="e" cm="1">
        <f t="array" ref="FH61">_xlfn.IFNA(VLOOKUP($A61,TRANSPOSE(#REF!),FH$2+2,FALSE),0)</f>
        <v>#REF!</v>
      </c>
      <c r="FI61" t="e" cm="1">
        <f t="array" ref="FI61">_xlfn.IFNA(VLOOKUP($A61,TRANSPOSE(#REF!),FI$2+2,FALSE),0)</f>
        <v>#REF!</v>
      </c>
      <c r="FJ61" t="e" cm="1">
        <f t="array" ref="FJ61">_xlfn.IFNA(VLOOKUP($A61,TRANSPOSE(#REF!),FJ$2+2,FALSE),0)</f>
        <v>#REF!</v>
      </c>
      <c r="FK61" t="e" cm="1">
        <f t="array" ref="FK61">_xlfn.IFNA(VLOOKUP($A61,TRANSPOSE(#REF!),FK$2+2,FALSE),0)</f>
        <v>#REF!</v>
      </c>
      <c r="FL61" t="e" cm="1">
        <f t="array" ref="FL61">_xlfn.IFNA(VLOOKUP($A61,TRANSPOSE(#REF!),FL$2+2,FALSE),0)</f>
        <v>#REF!</v>
      </c>
      <c r="FM61" t="e" cm="1">
        <f t="array" ref="FM61">_xlfn.IFNA(VLOOKUP($A61,TRANSPOSE(#REF!),FM$2+2,FALSE),0)</f>
        <v>#REF!</v>
      </c>
      <c r="FN61" t="e" cm="1">
        <f t="array" ref="FN61">_xlfn.IFNA(VLOOKUP($A61,TRANSPOSE(#REF!),FN$2+2,FALSE),0)</f>
        <v>#REF!</v>
      </c>
      <c r="FO61" t="e" cm="1">
        <f t="array" ref="FO61">_xlfn.IFNA(VLOOKUP($A61,TRANSPOSE(#REF!),FO$2+2,FALSE),0)</f>
        <v>#REF!</v>
      </c>
      <c r="FP61" t="e" cm="1">
        <f t="array" ref="FP61">_xlfn.IFNA(VLOOKUP($A61,TRANSPOSE(#REF!),FP$2+2,FALSE),0)</f>
        <v>#REF!</v>
      </c>
      <c r="FQ61" t="e" cm="1">
        <f t="array" ref="FQ61">_xlfn.IFNA(VLOOKUP($A61,TRANSPOSE(#REF!),FQ$2+2,FALSE),0)</f>
        <v>#REF!</v>
      </c>
      <c r="FR61" t="e" cm="1">
        <f t="array" ref="FR61">_xlfn.IFNA(VLOOKUP($A61,TRANSPOSE(#REF!),FR$2+2,FALSE),0)</f>
        <v>#REF!</v>
      </c>
      <c r="FS61" t="e" cm="1">
        <f t="array" ref="FS61">_xlfn.IFNA(VLOOKUP($A61,TRANSPOSE(#REF!),FS$2+2,FALSE),0)</f>
        <v>#REF!</v>
      </c>
      <c r="FT61" t="e" cm="1">
        <f t="array" ref="FT61">_xlfn.IFNA(VLOOKUP($A61,TRANSPOSE(#REF!),FT$2+2,FALSE),0)</f>
        <v>#REF!</v>
      </c>
      <c r="FU61" t="e" cm="1">
        <f t="array" ref="FU61">_xlfn.IFNA(VLOOKUP($A61,TRANSPOSE(#REF!),FU$2+2,FALSE),0)</f>
        <v>#REF!</v>
      </c>
      <c r="FV61" t="e" cm="1">
        <f t="array" ref="FV61">_xlfn.IFNA(VLOOKUP($A61,TRANSPOSE(#REF!),FV$2+2,FALSE),0)</f>
        <v>#REF!</v>
      </c>
      <c r="FW61" t="e" cm="1">
        <f t="array" ref="FW61">_xlfn.IFNA(VLOOKUP($A61,TRANSPOSE(#REF!),FW$2+2,FALSE),0)</f>
        <v>#REF!</v>
      </c>
      <c r="FX61" t="e" cm="1">
        <f t="array" ref="FX61">_xlfn.IFNA(VLOOKUP($A61,TRANSPOSE(#REF!),FX$2+2,FALSE),0)</f>
        <v>#REF!</v>
      </c>
      <c r="FY61" t="e" cm="1">
        <f t="array" ref="FY61">_xlfn.IFNA(VLOOKUP($A61,TRANSPOSE(#REF!),FY$2+2,FALSE),0)</f>
        <v>#REF!</v>
      </c>
      <c r="FZ61" t="e" cm="1">
        <f t="array" ref="FZ61">_xlfn.IFNA(VLOOKUP($A61,TRANSPOSE(#REF!),FZ$2+2,FALSE),0)</f>
        <v>#REF!</v>
      </c>
      <c r="GA61" t="e" cm="1">
        <f t="array" ref="GA61">_xlfn.IFNA(VLOOKUP($A61,TRANSPOSE(#REF!),GA$2+2,FALSE),0)</f>
        <v>#REF!</v>
      </c>
      <c r="GB61" t="e" cm="1">
        <f t="array" ref="GB61">_xlfn.IFNA(VLOOKUP($A61,TRANSPOSE(#REF!),GB$2+2,FALSE),0)</f>
        <v>#REF!</v>
      </c>
      <c r="GC61" t="e" cm="1">
        <f t="array" ref="GC61">_xlfn.IFNA(VLOOKUP($A61,TRANSPOSE(#REF!),GC$2+2,FALSE),0)</f>
        <v>#REF!</v>
      </c>
      <c r="GD61" t="e" cm="1">
        <f t="array" ref="GD61">_xlfn.IFNA(VLOOKUP($A61,TRANSPOSE(#REF!),GD$2+2,FALSE),0)</f>
        <v>#REF!</v>
      </c>
      <c r="GE61" t="e" cm="1">
        <f t="array" ref="GE61">_xlfn.IFNA(VLOOKUP($A61,TRANSPOSE(#REF!),GE$2+2,FALSE),0)</f>
        <v>#REF!</v>
      </c>
      <c r="GF61" t="e" cm="1">
        <f t="array" ref="GF61">_xlfn.IFNA(VLOOKUP($A61,TRANSPOSE(#REF!),GF$2+2,FALSE),0)</f>
        <v>#REF!</v>
      </c>
      <c r="GG61" t="e" cm="1">
        <f t="array" ref="GG61">_xlfn.IFNA(VLOOKUP($A61,TRANSPOSE(#REF!),GG$2+2,FALSE),0)</f>
        <v>#REF!</v>
      </c>
      <c r="GH61" t="e" cm="1">
        <f t="array" ref="GH61">_xlfn.IFNA(VLOOKUP($A61,TRANSPOSE(#REF!),GH$2+2,FALSE),0)</f>
        <v>#REF!</v>
      </c>
      <c r="GI61" t="e" cm="1">
        <f t="array" ref="GI61">_xlfn.IFNA(VLOOKUP($A61,TRANSPOSE(#REF!),GI$2+2,FALSE),0)</f>
        <v>#REF!</v>
      </c>
      <c r="GJ61" t="e" cm="1">
        <f t="array" ref="GJ61">_xlfn.IFNA(VLOOKUP($A61,TRANSPOSE(#REF!),GJ$2+2,FALSE),0)</f>
        <v>#REF!</v>
      </c>
      <c r="GK61" t="e" cm="1">
        <f t="array" ref="GK61">_xlfn.IFNA(VLOOKUP($A61,TRANSPOSE(#REF!),GK$2+2,FALSE),0)</f>
        <v>#REF!</v>
      </c>
      <c r="GL61" t="e" cm="1">
        <f t="array" ref="GL61">_xlfn.IFNA(VLOOKUP($A61,TRANSPOSE(#REF!),GL$2+2,FALSE),0)</f>
        <v>#REF!</v>
      </c>
      <c r="GM61" t="e" cm="1">
        <f t="array" ref="GM61">_xlfn.IFNA(VLOOKUP($A61,TRANSPOSE(#REF!),GM$2+2,FALSE),0)</f>
        <v>#REF!</v>
      </c>
      <c r="GN61" t="e" cm="1">
        <f t="array" ref="GN61">_xlfn.IFNA(VLOOKUP($A61,TRANSPOSE(#REF!),GN$2+2,FALSE),0)</f>
        <v>#REF!</v>
      </c>
      <c r="GO61" t="e" cm="1">
        <f t="array" ref="GO61">_xlfn.IFNA(VLOOKUP($A61,TRANSPOSE(#REF!),GO$2+2,FALSE),0)</f>
        <v>#REF!</v>
      </c>
      <c r="GP61" t="e" cm="1">
        <f t="array" ref="GP61">_xlfn.IFNA(VLOOKUP($A61,TRANSPOSE(#REF!),GP$2+2,FALSE),0)</f>
        <v>#REF!</v>
      </c>
      <c r="GQ61" t="e" cm="1">
        <f t="array" ref="GQ61">_xlfn.IFNA(VLOOKUP($A61,TRANSPOSE(#REF!),GQ$2+2,FALSE),0)</f>
        <v>#REF!</v>
      </c>
      <c r="GR61" t="e" cm="1">
        <f t="array" ref="GR61">_xlfn.IFNA(VLOOKUP($A61,TRANSPOSE(#REF!),GR$2+2,FALSE),0)</f>
        <v>#REF!</v>
      </c>
      <c r="GS61" t="e" cm="1">
        <f t="array" ref="GS61">_xlfn.IFNA(VLOOKUP($A61,TRANSPOSE(#REF!),GS$2+2,FALSE),0)</f>
        <v>#REF!</v>
      </c>
      <c r="GT61" t="e" cm="1">
        <f t="array" ref="GT61">_xlfn.IFNA(VLOOKUP($A61,TRANSPOSE(#REF!),GT$2+2,FALSE),0)</f>
        <v>#REF!</v>
      </c>
      <c r="GU61" t="e" cm="1">
        <f t="array" ref="GU61">_xlfn.IFNA(VLOOKUP($A61,TRANSPOSE(#REF!),GU$2+2,FALSE),0)</f>
        <v>#REF!</v>
      </c>
      <c r="GV61" t="e" cm="1">
        <f t="array" ref="GV61">_xlfn.IFNA(VLOOKUP($A61,TRANSPOSE(#REF!),GV$2+2,FALSE),0)</f>
        <v>#REF!</v>
      </c>
      <c r="GW61" t="e" cm="1">
        <f t="array" ref="GW61">_xlfn.IFNA(VLOOKUP($A61,TRANSPOSE(#REF!),GW$2+2,FALSE),0)</f>
        <v>#REF!</v>
      </c>
      <c r="GX61" t="e" cm="1">
        <f t="array" ref="GX61">_xlfn.IFNA(VLOOKUP($A61,TRANSPOSE(#REF!),GX$2+2,FALSE),0)</f>
        <v>#REF!</v>
      </c>
      <c r="GY61" t="e" cm="1">
        <f t="array" ref="GY61">_xlfn.IFNA(VLOOKUP($A61,TRANSPOSE(#REF!),GY$2+2,FALSE),0)</f>
        <v>#REF!</v>
      </c>
      <c r="GZ61" t="e" cm="1">
        <f t="array" ref="GZ61">_xlfn.IFNA(VLOOKUP($A61,TRANSPOSE(#REF!),GZ$2+2,FALSE),0)</f>
        <v>#REF!</v>
      </c>
      <c r="HA61" t="e" cm="1">
        <f t="array" ref="HA61">_xlfn.IFNA(VLOOKUP($A61,TRANSPOSE(#REF!),HA$2+2,FALSE),0)</f>
        <v>#REF!</v>
      </c>
      <c r="HB61" t="e" cm="1">
        <f t="array" ref="HB61">_xlfn.IFNA(VLOOKUP($A61,TRANSPOSE(#REF!),HB$2+2,FALSE),0)</f>
        <v>#REF!</v>
      </c>
      <c r="HC61" t="e" cm="1">
        <f t="array" ref="HC61">_xlfn.IFNA(VLOOKUP($A61,TRANSPOSE(#REF!),HC$2+2,FALSE),0)</f>
        <v>#REF!</v>
      </c>
      <c r="HD61" t="e" cm="1">
        <f t="array" ref="HD61">_xlfn.IFNA(VLOOKUP($A61,TRANSPOSE(#REF!),HD$2+2,FALSE),0)</f>
        <v>#REF!</v>
      </c>
      <c r="HE61" t="e" cm="1">
        <f t="array" ref="HE61">_xlfn.IFNA(VLOOKUP($A61,TRANSPOSE(#REF!),HE$2+2,FALSE),0)</f>
        <v>#REF!</v>
      </c>
      <c r="HF61" t="e" cm="1">
        <f t="array" ref="HF61">_xlfn.IFNA(VLOOKUP($A61,TRANSPOSE(#REF!),HF$2+2,FALSE),0)</f>
        <v>#REF!</v>
      </c>
      <c r="HG61" t="e" cm="1">
        <f t="array" ref="HG61">_xlfn.IFNA(VLOOKUP($A61,TRANSPOSE(#REF!),HG$2+2,FALSE),0)</f>
        <v>#REF!</v>
      </c>
      <c r="HH61" t="e" cm="1">
        <f t="array" ref="HH61">_xlfn.IFNA(VLOOKUP($A61,TRANSPOSE(#REF!),HH$2+2,FALSE),0)</f>
        <v>#REF!</v>
      </c>
      <c r="HI61" t="e" cm="1">
        <f t="array" ref="HI61">_xlfn.IFNA(VLOOKUP($A61,TRANSPOSE(#REF!),HI$2+2,FALSE),0)</f>
        <v>#REF!</v>
      </c>
      <c r="HJ61" t="e" cm="1">
        <f t="array" ref="HJ61">_xlfn.IFNA(VLOOKUP($A61,TRANSPOSE(#REF!),HJ$2+2,FALSE),0)</f>
        <v>#REF!</v>
      </c>
      <c r="HK61" t="e" cm="1">
        <f t="array" ref="HK61">_xlfn.IFNA(VLOOKUP($A61,TRANSPOSE(#REF!),HK$2+2,FALSE),0)</f>
        <v>#REF!</v>
      </c>
      <c r="HL61" t="e" cm="1">
        <f t="array" ref="HL61">_xlfn.IFNA(VLOOKUP($A61,TRANSPOSE(#REF!),HL$2+2,FALSE),0)</f>
        <v>#REF!</v>
      </c>
      <c r="HM61" t="e" cm="1">
        <f t="array" ref="HM61">_xlfn.IFNA(VLOOKUP($A61,TRANSPOSE(#REF!),HM$2+2,FALSE),0)</f>
        <v>#REF!</v>
      </c>
      <c r="HN61" t="e" cm="1">
        <f t="array" ref="HN61">_xlfn.IFNA(VLOOKUP($A61,TRANSPOSE(#REF!),HN$2+2,FALSE),0)</f>
        <v>#REF!</v>
      </c>
      <c r="HO61" t="e" cm="1">
        <f t="array" ref="HO61">_xlfn.IFNA(VLOOKUP($A61,TRANSPOSE(#REF!),HO$2+2,FALSE),0)</f>
        <v>#REF!</v>
      </c>
      <c r="HP61" t="e" cm="1">
        <f t="array" ref="HP61">_xlfn.IFNA(VLOOKUP($A61,TRANSPOSE(#REF!),HP$2+2,FALSE),0)</f>
        <v>#REF!</v>
      </c>
      <c r="HQ61" t="e" cm="1">
        <f t="array" ref="HQ61">_xlfn.IFNA(VLOOKUP($A61,TRANSPOSE(#REF!),HQ$2+2,FALSE),0)</f>
        <v>#REF!</v>
      </c>
      <c r="HR61" t="e" cm="1">
        <f t="array" ref="HR61">_xlfn.IFNA(VLOOKUP($A61,TRANSPOSE(#REF!),HR$2+2,FALSE),0)</f>
        <v>#REF!</v>
      </c>
      <c r="HS61" t="e" cm="1">
        <f t="array" ref="HS61">_xlfn.IFNA(VLOOKUP($A61,TRANSPOSE(#REF!),HS$2+2,FALSE),0)</f>
        <v>#REF!</v>
      </c>
      <c r="HT61" t="e" cm="1">
        <f t="array" ref="HT61">_xlfn.IFNA(VLOOKUP($A61,TRANSPOSE(#REF!),HT$2+2,FALSE),0)</f>
        <v>#REF!</v>
      </c>
      <c r="HU61" t="e" cm="1">
        <f t="array" ref="HU61">_xlfn.IFNA(VLOOKUP($A61,TRANSPOSE(#REF!),HU$2+2,FALSE),0)</f>
        <v>#REF!</v>
      </c>
      <c r="HV61" t="e" cm="1">
        <f t="array" ref="HV61">_xlfn.IFNA(VLOOKUP($A61,TRANSPOSE(#REF!),HV$2+2,FALSE),0)</f>
        <v>#REF!</v>
      </c>
      <c r="HW61" t="e" cm="1">
        <f t="array" ref="HW61">_xlfn.IFNA(VLOOKUP($A61,TRANSPOSE(#REF!),HW$2+2,FALSE),0)</f>
        <v>#REF!</v>
      </c>
      <c r="HX61" t="e" cm="1">
        <f t="array" ref="HX61">_xlfn.IFNA(VLOOKUP($A61,TRANSPOSE(#REF!),HX$2+2,FALSE),0)</f>
        <v>#REF!</v>
      </c>
      <c r="HY61" t="e" cm="1">
        <f t="array" ref="HY61">_xlfn.IFNA(VLOOKUP($A61,TRANSPOSE(#REF!),HY$2+2,FALSE),0)</f>
        <v>#REF!</v>
      </c>
      <c r="HZ61" t="e" cm="1">
        <f t="array" ref="HZ61">_xlfn.IFNA(VLOOKUP($A61,TRANSPOSE(#REF!),HZ$2+2,FALSE),0)</f>
        <v>#REF!</v>
      </c>
      <c r="IA61" t="e" cm="1">
        <f t="array" ref="IA61">_xlfn.IFNA(VLOOKUP($A61,TRANSPOSE(#REF!),IA$2+2,FALSE),0)</f>
        <v>#REF!</v>
      </c>
      <c r="IB61" t="e" cm="1">
        <f t="array" ref="IB61">_xlfn.IFNA(VLOOKUP($A61,TRANSPOSE(#REF!),IB$2+2,FALSE),0)</f>
        <v>#REF!</v>
      </c>
      <c r="IC61" t="e" cm="1">
        <f t="array" ref="IC61">_xlfn.IFNA(VLOOKUP($A61,TRANSPOSE(#REF!),IC$2+2,FALSE),0)</f>
        <v>#REF!</v>
      </c>
      <c r="ID61" t="e" cm="1">
        <f t="array" ref="ID61">_xlfn.IFNA(VLOOKUP($A61,TRANSPOSE(#REF!),ID$2+2,FALSE),0)</f>
        <v>#REF!</v>
      </c>
      <c r="IE61" t="e" cm="1">
        <f t="array" ref="IE61">_xlfn.IFNA(VLOOKUP($A61,TRANSPOSE(#REF!),IE$2+2,FALSE),0)</f>
        <v>#REF!</v>
      </c>
      <c r="IF61" t="e" cm="1">
        <f t="array" ref="IF61">_xlfn.IFNA(VLOOKUP($A61,TRANSPOSE(#REF!),IF$2+2,FALSE),0)</f>
        <v>#REF!</v>
      </c>
      <c r="IG61" t="e" cm="1">
        <f t="array" ref="IG61">_xlfn.IFNA(VLOOKUP($A61,TRANSPOSE(#REF!),IG$2+2,FALSE),0)</f>
        <v>#REF!</v>
      </c>
      <c r="IH61" t="e" cm="1">
        <f t="array" ref="IH61">_xlfn.IFNA(VLOOKUP($A61,TRANSPOSE(#REF!),IH$2+2,FALSE),0)</f>
        <v>#REF!</v>
      </c>
      <c r="II61" t="e" cm="1">
        <f t="array" ref="II61">_xlfn.IFNA(VLOOKUP($A61,TRANSPOSE(#REF!),II$2+2,FALSE),0)</f>
        <v>#REF!</v>
      </c>
      <c r="IJ61" t="e" cm="1">
        <f t="array" ref="IJ61">_xlfn.IFNA(VLOOKUP($A61,TRANSPOSE(#REF!),IJ$2+2,FALSE),0)</f>
        <v>#REF!</v>
      </c>
      <c r="IK61" t="e" cm="1">
        <f t="array" ref="IK61">_xlfn.IFNA(VLOOKUP($A61,TRANSPOSE(#REF!),IK$2+2,FALSE),0)</f>
        <v>#REF!</v>
      </c>
      <c r="IL61" t="e" cm="1">
        <f t="array" ref="IL61">_xlfn.IFNA(VLOOKUP($A61,TRANSPOSE(#REF!),IL$2+2,FALSE),0)</f>
        <v>#REF!</v>
      </c>
      <c r="IM61" t="e" cm="1">
        <f t="array" ref="IM61">_xlfn.IFNA(VLOOKUP($A61,TRANSPOSE(#REF!),IM$2+2,FALSE),0)</f>
        <v>#REF!</v>
      </c>
      <c r="IN61" t="e" cm="1">
        <f t="array" ref="IN61">_xlfn.IFNA(VLOOKUP($A61,TRANSPOSE(#REF!),IN$2+2,FALSE),0)</f>
        <v>#REF!</v>
      </c>
      <c r="IO61" t="e" cm="1">
        <f t="array" ref="IO61">_xlfn.IFNA(VLOOKUP($A61,TRANSPOSE(#REF!),IO$2+2,FALSE),0)</f>
        <v>#REF!</v>
      </c>
      <c r="IP61" t="e" cm="1">
        <f t="array" ref="IP61">_xlfn.IFNA(VLOOKUP($A61,TRANSPOSE(#REF!),IP$2+2,FALSE),0)</f>
        <v>#REF!</v>
      </c>
      <c r="IQ61" t="e" cm="1">
        <f t="array" ref="IQ61">_xlfn.IFNA(VLOOKUP($A61,TRANSPOSE(#REF!),IQ$2+2,FALSE),0)</f>
        <v>#REF!</v>
      </c>
      <c r="IR61" t="e" cm="1">
        <f t="array" ref="IR61">_xlfn.IFNA(VLOOKUP($A61,TRANSPOSE(#REF!),IR$2+2,FALSE),0)</f>
        <v>#REF!</v>
      </c>
      <c r="IS61" t="e" cm="1">
        <f t="array" ref="IS61">_xlfn.IFNA(VLOOKUP($A61,TRANSPOSE(#REF!),IS$2+2,FALSE),0)</f>
        <v>#REF!</v>
      </c>
      <c r="IT61" t="e" cm="1">
        <f t="array" ref="IT61">_xlfn.IFNA(VLOOKUP($A61,TRANSPOSE(#REF!),IT$2+2,FALSE),0)</f>
        <v>#REF!</v>
      </c>
      <c r="IU61" t="e" cm="1">
        <f t="array" ref="IU61">_xlfn.IFNA(VLOOKUP($A61,TRANSPOSE(#REF!),IU$2+2,FALSE),0)</f>
        <v>#REF!</v>
      </c>
      <c r="IV61" t="e" cm="1">
        <f t="array" ref="IV61">_xlfn.IFNA(VLOOKUP($A61,TRANSPOSE(#REF!),IV$2+2,FALSE),0)</f>
        <v>#REF!</v>
      </c>
      <c r="IW61" t="e" cm="1">
        <f t="array" ref="IW61">_xlfn.IFNA(VLOOKUP($A61,TRANSPOSE(#REF!),IW$2+2,FALSE),0)</f>
        <v>#REF!</v>
      </c>
      <c r="IX61" t="e" cm="1">
        <f t="array" ref="IX61">_xlfn.IFNA(VLOOKUP($A61,TRANSPOSE(#REF!),IX$2+2,FALSE),0)</f>
        <v>#REF!</v>
      </c>
      <c r="IY61" t="e" cm="1">
        <f t="array" ref="IY61">_xlfn.IFNA(VLOOKUP($A61,TRANSPOSE(#REF!),IY$2+2,FALSE),0)</f>
        <v>#REF!</v>
      </c>
      <c r="IZ61" t="e" cm="1">
        <f t="array" ref="IZ61">_xlfn.IFNA(VLOOKUP($A61,TRANSPOSE(#REF!),IZ$2+2,FALSE),0)</f>
        <v>#REF!</v>
      </c>
      <c r="JA61" t="e" cm="1">
        <f t="array" ref="JA61">_xlfn.IFNA(VLOOKUP($A61,TRANSPOSE(#REF!),JA$2+2,FALSE),0)</f>
        <v>#REF!</v>
      </c>
      <c r="JB61" t="e" cm="1">
        <f t="array" ref="JB61">_xlfn.IFNA(VLOOKUP($A61,TRANSPOSE(#REF!),JB$2+2,FALSE),0)</f>
        <v>#REF!</v>
      </c>
      <c r="JC61" t="e" cm="1">
        <f t="array" ref="JC61">_xlfn.IFNA(VLOOKUP($A61,TRANSPOSE(#REF!),JC$2+2,FALSE),0)</f>
        <v>#REF!</v>
      </c>
      <c r="JD61" t="e" cm="1">
        <f t="array" ref="JD61">_xlfn.IFNA(VLOOKUP($A61,TRANSPOSE(#REF!),JD$2+2,FALSE),0)</f>
        <v>#REF!</v>
      </c>
      <c r="JE61" t="e" cm="1">
        <f t="array" ref="JE61">_xlfn.IFNA(VLOOKUP($A61,TRANSPOSE(#REF!),JE$2+2,FALSE),0)</f>
        <v>#REF!</v>
      </c>
      <c r="JF61" t="e" cm="1">
        <f t="array" ref="JF61">_xlfn.IFNA(VLOOKUP($A61,TRANSPOSE(#REF!),JF$2+2,FALSE),0)</f>
        <v>#REF!</v>
      </c>
      <c r="JG61" t="e" cm="1">
        <f t="array" ref="JG61">_xlfn.IFNA(VLOOKUP($A61,TRANSPOSE(#REF!),JG$2+2,FALSE),0)</f>
        <v>#REF!</v>
      </c>
      <c r="JH61" t="e" cm="1">
        <f t="array" ref="JH61">_xlfn.IFNA(VLOOKUP($A61,TRANSPOSE(#REF!),JH$2+2,FALSE),0)</f>
        <v>#REF!</v>
      </c>
      <c r="JI61" t="e" cm="1">
        <f t="array" ref="JI61">_xlfn.IFNA(VLOOKUP($A61,TRANSPOSE(#REF!),JI$2+2,FALSE),0)</f>
        <v>#REF!</v>
      </c>
      <c r="JJ61" t="e" cm="1">
        <f t="array" ref="JJ61">_xlfn.IFNA(VLOOKUP($A61,TRANSPOSE(#REF!),JJ$2+2,FALSE),0)</f>
        <v>#REF!</v>
      </c>
      <c r="JK61" t="e" cm="1">
        <f t="array" ref="JK61">_xlfn.IFNA(VLOOKUP($A61,TRANSPOSE(#REF!),JK$2+2,FALSE),0)</f>
        <v>#REF!</v>
      </c>
      <c r="JL61" t="e" cm="1">
        <f t="array" ref="JL61">_xlfn.IFNA(VLOOKUP($A61,TRANSPOSE(#REF!),JL$2+2,FALSE),0)</f>
        <v>#REF!</v>
      </c>
      <c r="JM61" t="e" cm="1">
        <f t="array" ref="JM61">_xlfn.IFNA(VLOOKUP($A61,TRANSPOSE(#REF!),JM$2+2,FALSE),0)</f>
        <v>#REF!</v>
      </c>
      <c r="JN61" t="e" cm="1">
        <f t="array" ref="JN61">_xlfn.IFNA(VLOOKUP($A61,TRANSPOSE(#REF!),JN$2+2,FALSE),0)</f>
        <v>#REF!</v>
      </c>
      <c r="JO61" t="e" cm="1">
        <f t="array" ref="JO61">_xlfn.IFNA(VLOOKUP($A61,TRANSPOSE(#REF!),JO$2+2,FALSE),0)</f>
        <v>#REF!</v>
      </c>
      <c r="JP61" t="e" cm="1">
        <f t="array" ref="JP61">_xlfn.IFNA(VLOOKUP($A61,TRANSPOSE(#REF!),JP$2+2,FALSE),0)</f>
        <v>#REF!</v>
      </c>
      <c r="JQ61" t="e" cm="1">
        <f t="array" ref="JQ61">_xlfn.IFNA(VLOOKUP($A61,TRANSPOSE(#REF!),JQ$2+2,FALSE),0)</f>
        <v>#REF!</v>
      </c>
      <c r="JR61" t="e" cm="1">
        <f t="array" ref="JR61">_xlfn.IFNA(VLOOKUP($A61,TRANSPOSE(#REF!),JR$2+2,FALSE),0)</f>
        <v>#REF!</v>
      </c>
      <c r="JS61" t="e" cm="1">
        <f t="array" ref="JS61">_xlfn.IFNA(VLOOKUP($A61,TRANSPOSE(#REF!),JS$2+2,FALSE),0)</f>
        <v>#REF!</v>
      </c>
      <c r="JT61" t="e" cm="1">
        <f t="array" ref="JT61">_xlfn.IFNA(VLOOKUP($A61,TRANSPOSE(#REF!),JT$2+2,FALSE),0)</f>
        <v>#REF!</v>
      </c>
      <c r="JU61" t="e" cm="1">
        <f t="array" ref="JU61">_xlfn.IFNA(VLOOKUP($A61,TRANSPOSE(#REF!),JU$2+2,FALSE),0)</f>
        <v>#REF!</v>
      </c>
      <c r="JV61" t="e" cm="1">
        <f t="array" ref="JV61">_xlfn.IFNA(VLOOKUP($A61,TRANSPOSE(#REF!),JV$2+2,FALSE),0)</f>
        <v>#REF!</v>
      </c>
      <c r="JW61" t="e" cm="1">
        <f t="array" ref="JW61">_xlfn.IFNA(VLOOKUP($A61,TRANSPOSE(#REF!),JW$2+2,FALSE),0)</f>
        <v>#REF!</v>
      </c>
      <c r="JX61" t="e" cm="1">
        <f t="array" ref="JX61">_xlfn.IFNA(VLOOKUP($A61,TRANSPOSE(#REF!),JX$2+2,FALSE),0)</f>
        <v>#REF!</v>
      </c>
      <c r="JY61" t="e" cm="1">
        <f t="array" ref="JY61">_xlfn.IFNA(VLOOKUP($A61,TRANSPOSE(#REF!),JY$2+2,FALSE),0)</f>
        <v>#REF!</v>
      </c>
      <c r="JZ61" t="e" cm="1">
        <f t="array" ref="JZ61">_xlfn.IFNA(VLOOKUP($A61,TRANSPOSE(#REF!),JZ$2+2,FALSE),0)</f>
        <v>#REF!</v>
      </c>
      <c r="KA61" t="e" cm="1">
        <f t="array" ref="KA61">_xlfn.IFNA(VLOOKUP($A61,TRANSPOSE(#REF!),KA$2+2,FALSE),0)</f>
        <v>#REF!</v>
      </c>
      <c r="KB61" t="e" cm="1">
        <f t="array" ref="KB61">_xlfn.IFNA(VLOOKUP($A61,TRANSPOSE(#REF!),KB$2+2,FALSE),0)</f>
        <v>#REF!</v>
      </c>
      <c r="KC61" t="e" cm="1">
        <f t="array" ref="KC61">_xlfn.IFNA(VLOOKUP($A61,TRANSPOSE(#REF!),KC$2+2,FALSE),0)</f>
        <v>#REF!</v>
      </c>
      <c r="KD61" t="e" cm="1">
        <f t="array" ref="KD61">_xlfn.IFNA(VLOOKUP($A61,TRANSPOSE(#REF!),KD$2+2,FALSE),0)</f>
        <v>#REF!</v>
      </c>
      <c r="KE61" t="e" cm="1">
        <f t="array" ref="KE61">_xlfn.IFNA(VLOOKUP($A61,TRANSPOSE(#REF!),KE$2+2,FALSE),0)</f>
        <v>#REF!</v>
      </c>
      <c r="KF61" t="e" cm="1">
        <f t="array" ref="KF61">_xlfn.IFNA(VLOOKUP($A61,TRANSPOSE(#REF!),KF$2+2,FALSE),0)</f>
        <v>#REF!</v>
      </c>
      <c r="KG61" t="e" cm="1">
        <f t="array" ref="KG61">_xlfn.IFNA(VLOOKUP($A61,TRANSPOSE(#REF!),KG$2+2,FALSE),0)</f>
        <v>#REF!</v>
      </c>
      <c r="KH61" t="e" cm="1">
        <f t="array" ref="KH61">_xlfn.IFNA(VLOOKUP($A61,TRANSPOSE(#REF!),KH$2+2,FALSE),0)</f>
        <v>#REF!</v>
      </c>
      <c r="KI61" t="e" cm="1">
        <f t="array" ref="KI61">_xlfn.IFNA(VLOOKUP($A61,TRANSPOSE(#REF!),KI$2+2,FALSE),0)</f>
        <v>#REF!</v>
      </c>
      <c r="KJ61" t="e" cm="1">
        <f t="array" ref="KJ61">_xlfn.IFNA(VLOOKUP($A61,TRANSPOSE(#REF!),KJ$2+2,FALSE),0)</f>
        <v>#REF!</v>
      </c>
      <c r="KK61" t="e" cm="1">
        <f t="array" ref="KK61">_xlfn.IFNA(VLOOKUP($A61,TRANSPOSE(#REF!),KK$2+2,FALSE),0)</f>
        <v>#REF!</v>
      </c>
      <c r="KL61" t="e" cm="1">
        <f t="array" ref="KL61">_xlfn.IFNA(VLOOKUP($A61,TRANSPOSE(#REF!),KL$2+2,FALSE),0)</f>
        <v>#REF!</v>
      </c>
      <c r="KM61" t="e" cm="1">
        <f t="array" ref="KM61">_xlfn.IFNA(VLOOKUP($A61,TRANSPOSE(#REF!),KM$2+2,FALSE),0)</f>
        <v>#REF!</v>
      </c>
      <c r="KN61" t="e" cm="1">
        <f t="array" ref="KN61">_xlfn.IFNA(VLOOKUP($A61,TRANSPOSE(#REF!),KN$2+2,FALSE),0)</f>
        <v>#REF!</v>
      </c>
      <c r="KO61" t="e" cm="1">
        <f t="array" ref="KO61">_xlfn.IFNA(VLOOKUP($A61,TRANSPOSE(#REF!),KO$2+2,FALSE),0)</f>
        <v>#REF!</v>
      </c>
      <c r="KP61" t="e" cm="1">
        <f t="array" ref="KP61">_xlfn.IFNA(VLOOKUP($A61,TRANSPOSE(#REF!),KP$2+2,FALSE),0)</f>
        <v>#REF!</v>
      </c>
      <c r="KQ61" t="e" cm="1">
        <f t="array" ref="KQ61">_xlfn.IFNA(VLOOKUP($A61,TRANSPOSE(#REF!),KQ$2+2,FALSE),0)</f>
        <v>#REF!</v>
      </c>
      <c r="KR61" t="e" cm="1">
        <f t="array" ref="KR61">_xlfn.IFNA(VLOOKUP($A61,TRANSPOSE(#REF!),KR$2+2,FALSE),0)</f>
        <v>#REF!</v>
      </c>
      <c r="KS61" t="e" cm="1">
        <f t="array" ref="KS61">_xlfn.IFNA(VLOOKUP($A61,TRANSPOSE(#REF!),KS$2+2,FALSE),0)</f>
        <v>#REF!</v>
      </c>
      <c r="KT61" t="e" cm="1">
        <f t="array" ref="KT61">_xlfn.IFNA(VLOOKUP($A61,TRANSPOSE(#REF!),KT$2+2,FALSE),0)</f>
        <v>#REF!</v>
      </c>
      <c r="KU61" t="e" cm="1">
        <f t="array" ref="KU61">_xlfn.IFNA(VLOOKUP($A61,TRANSPOSE(#REF!),KU$2+2,FALSE),0)</f>
        <v>#REF!</v>
      </c>
      <c r="KV61" t="e" cm="1">
        <f t="array" ref="KV61">_xlfn.IFNA(VLOOKUP($A61,TRANSPOSE(#REF!),KV$2+2,FALSE),0)</f>
        <v>#REF!</v>
      </c>
      <c r="KW61" t="e" cm="1">
        <f t="array" ref="KW61">_xlfn.IFNA(VLOOKUP($A61,TRANSPOSE(#REF!),KW$2+2,FALSE),0)</f>
        <v>#REF!</v>
      </c>
      <c r="KX61" t="e" cm="1">
        <f t="array" ref="KX61">_xlfn.IFNA(VLOOKUP($A61,TRANSPOSE(#REF!),KX$2+2,FALSE),0)</f>
        <v>#REF!</v>
      </c>
      <c r="KY61" t="e" cm="1">
        <f t="array" ref="KY61">_xlfn.IFNA(VLOOKUP($A61,TRANSPOSE(#REF!),KY$2+2,FALSE),0)</f>
        <v>#REF!</v>
      </c>
      <c r="KZ61" t="e" cm="1">
        <f t="array" ref="KZ61">_xlfn.IFNA(VLOOKUP($A61,TRANSPOSE(#REF!),KZ$2+2,FALSE),0)</f>
        <v>#REF!</v>
      </c>
      <c r="LA61" t="e" cm="1">
        <f t="array" ref="LA61">_xlfn.IFNA(VLOOKUP($A61,TRANSPOSE(#REF!),LA$2+2,FALSE),0)</f>
        <v>#REF!</v>
      </c>
      <c r="LB61" t="e" cm="1">
        <f t="array" ref="LB61">_xlfn.IFNA(VLOOKUP($A61,TRANSPOSE(#REF!),LB$2+2,FALSE),0)</f>
        <v>#REF!</v>
      </c>
      <c r="LC61" t="e" cm="1">
        <f t="array" ref="LC61">_xlfn.IFNA(VLOOKUP($A61,TRANSPOSE(#REF!),LC$2+2,FALSE),0)</f>
        <v>#REF!</v>
      </c>
      <c r="LD61" t="e" cm="1">
        <f t="array" ref="LD61">_xlfn.IFNA(VLOOKUP($A61,TRANSPOSE(#REF!),LD$2+2,FALSE),0)</f>
        <v>#REF!</v>
      </c>
      <c r="LE61" t="e" cm="1">
        <f t="array" ref="LE61">_xlfn.IFNA(VLOOKUP($A61,TRANSPOSE(#REF!),LE$2+2,FALSE),0)</f>
        <v>#REF!</v>
      </c>
      <c r="LF61" t="e" cm="1">
        <f t="array" ref="LF61">_xlfn.IFNA(VLOOKUP($A61,TRANSPOSE(#REF!),LF$2+2,FALSE),0)</f>
        <v>#REF!</v>
      </c>
      <c r="LG61" t="e" cm="1">
        <f t="array" ref="LG61">_xlfn.IFNA(VLOOKUP($A61,TRANSPOSE(#REF!),LG$2+2,FALSE),0)</f>
        <v>#REF!</v>
      </c>
      <c r="LH61" t="e" cm="1">
        <f t="array" ref="LH61">_xlfn.IFNA(VLOOKUP($A61,TRANSPOSE(#REF!),LH$2+2,FALSE),0)</f>
        <v>#REF!</v>
      </c>
      <c r="LI61" t="e" cm="1">
        <f t="array" ref="LI61">_xlfn.IFNA(VLOOKUP($A61,TRANSPOSE(#REF!),LI$2+2,FALSE),0)</f>
        <v>#REF!</v>
      </c>
      <c r="LJ61" t="e" cm="1">
        <f t="array" ref="LJ61">_xlfn.IFNA(VLOOKUP($A61,TRANSPOSE(#REF!),LJ$2+2,FALSE),0)</f>
        <v>#REF!</v>
      </c>
      <c r="LK61" t="e" cm="1">
        <f t="array" ref="LK61">_xlfn.IFNA(VLOOKUP($A61,TRANSPOSE(#REF!),LK$2+2,FALSE),0)</f>
        <v>#REF!</v>
      </c>
      <c r="LL61" t="e" cm="1">
        <f t="array" ref="LL61">_xlfn.IFNA(VLOOKUP($A61,TRANSPOSE(#REF!),LL$2+2,FALSE),0)</f>
        <v>#REF!</v>
      </c>
      <c r="LM61" t="e" cm="1">
        <f t="array" ref="LM61">_xlfn.IFNA(VLOOKUP($A61,TRANSPOSE(#REF!),LM$2+2,FALSE),0)</f>
        <v>#REF!</v>
      </c>
      <c r="LN61" t="e" cm="1">
        <f t="array" ref="LN61">_xlfn.IFNA(VLOOKUP($A61,TRANSPOSE(#REF!),LN$2+2,FALSE),0)</f>
        <v>#REF!</v>
      </c>
      <c r="LO61" t="e" cm="1">
        <f t="array" ref="LO61">_xlfn.IFNA(VLOOKUP($A61,TRANSPOSE(#REF!),LO$2+2,FALSE),0)</f>
        <v>#REF!</v>
      </c>
      <c r="LP61" t="e" cm="1">
        <f t="array" ref="LP61">_xlfn.IFNA(VLOOKUP($A61,TRANSPOSE(#REF!),LP$2+2,FALSE),0)</f>
        <v>#REF!</v>
      </c>
      <c r="LQ61" t="e" cm="1">
        <f t="array" ref="LQ61">_xlfn.IFNA(VLOOKUP($A61,TRANSPOSE(#REF!),LQ$2+2,FALSE),0)</f>
        <v>#REF!</v>
      </c>
      <c r="LR61" t="e" cm="1">
        <f t="array" ref="LR61">_xlfn.IFNA(VLOOKUP($A61,TRANSPOSE(#REF!),LR$2+2,FALSE),0)</f>
        <v>#REF!</v>
      </c>
      <c r="LS61" t="e" cm="1">
        <f t="array" ref="LS61">_xlfn.IFNA(VLOOKUP($A61,TRANSPOSE(#REF!),LS$2+2,FALSE),0)</f>
        <v>#REF!</v>
      </c>
      <c r="LT61" t="e" cm="1">
        <f t="array" ref="LT61">_xlfn.IFNA(VLOOKUP($A61,TRANSPOSE(#REF!),LT$2+2,FALSE),0)</f>
        <v>#REF!</v>
      </c>
      <c r="LU61" t="e" cm="1">
        <f t="array" ref="LU61">_xlfn.IFNA(VLOOKUP($A61,TRANSPOSE(#REF!),LU$2+2,FALSE),0)</f>
        <v>#REF!</v>
      </c>
      <c r="LV61" t="e" cm="1">
        <f t="array" ref="LV61">_xlfn.IFNA(VLOOKUP($A61,TRANSPOSE(#REF!),LV$2+2,FALSE),0)</f>
        <v>#REF!</v>
      </c>
      <c r="LW61" t="e" cm="1">
        <f t="array" ref="LW61">_xlfn.IFNA(VLOOKUP($A61,TRANSPOSE(#REF!),LW$2+2,FALSE),0)</f>
        <v>#REF!</v>
      </c>
      <c r="LX61" t="e" cm="1">
        <f t="array" ref="LX61">_xlfn.IFNA(VLOOKUP($A61,TRANSPOSE(#REF!),LX$2+2,FALSE),0)</f>
        <v>#REF!</v>
      </c>
      <c r="LY61" t="e" cm="1">
        <f t="array" ref="LY61">_xlfn.IFNA(VLOOKUP($A61,TRANSPOSE(#REF!),LY$2+2,FALSE),0)</f>
        <v>#REF!</v>
      </c>
      <c r="LZ61" t="e" cm="1">
        <f t="array" ref="LZ61">_xlfn.IFNA(VLOOKUP($A61,TRANSPOSE(#REF!),LZ$2+2,FALSE),0)</f>
        <v>#REF!</v>
      </c>
      <c r="MA61" t="e" cm="1">
        <f t="array" ref="MA61">_xlfn.IFNA(VLOOKUP($A61,TRANSPOSE(#REF!),MA$2+2,FALSE),0)</f>
        <v>#REF!</v>
      </c>
      <c r="MB61" t="e" cm="1">
        <f t="array" ref="MB61">_xlfn.IFNA(VLOOKUP($A61,TRANSPOSE(#REF!),MB$2+2,FALSE),0)</f>
        <v>#REF!</v>
      </c>
      <c r="MC61" t="e" cm="1">
        <f t="array" ref="MC61">_xlfn.IFNA(VLOOKUP($A61,TRANSPOSE(#REF!),MC$2+2,FALSE),0)</f>
        <v>#REF!</v>
      </c>
      <c r="MD61" t="e" cm="1">
        <f t="array" ref="MD61">_xlfn.IFNA(VLOOKUP($A61,TRANSPOSE(#REF!),MD$2+2,FALSE),0)</f>
        <v>#REF!</v>
      </c>
      <c r="ME61" t="e" cm="1">
        <f t="array" ref="ME61">_xlfn.IFNA(VLOOKUP($A61,TRANSPOSE(#REF!),ME$2+2,FALSE),0)</f>
        <v>#REF!</v>
      </c>
      <c r="MF61" t="e" cm="1">
        <f t="array" ref="MF61">_xlfn.IFNA(VLOOKUP($A61,TRANSPOSE(#REF!),MF$2+2,FALSE),0)</f>
        <v>#REF!</v>
      </c>
      <c r="MG61" t="e" cm="1">
        <f t="array" ref="MG61">_xlfn.IFNA(VLOOKUP($A61,TRANSPOSE(#REF!),MG$2+2,FALSE),0)</f>
        <v>#REF!</v>
      </c>
      <c r="MH61" t="e" cm="1">
        <f t="array" ref="MH61">_xlfn.IFNA(VLOOKUP($A61,TRANSPOSE(#REF!),MH$2+2,FALSE),0)</f>
        <v>#REF!</v>
      </c>
      <c r="MI61" t="e" cm="1">
        <f t="array" ref="MI61">_xlfn.IFNA(VLOOKUP($A61,TRANSPOSE(#REF!),MI$2+2,FALSE),0)</f>
        <v>#REF!</v>
      </c>
      <c r="MJ61" t="e" cm="1">
        <f t="array" ref="MJ61">_xlfn.IFNA(VLOOKUP($A61,TRANSPOSE(#REF!),MJ$2+2,FALSE),0)</f>
        <v>#REF!</v>
      </c>
      <c r="MK61" t="e" cm="1">
        <f t="array" ref="MK61">_xlfn.IFNA(VLOOKUP($A61,TRANSPOSE(#REF!),MK$2+2,FALSE),0)</f>
        <v>#REF!</v>
      </c>
      <c r="ML61" t="e" cm="1">
        <f t="array" ref="ML61">_xlfn.IFNA(VLOOKUP($A61,TRANSPOSE(#REF!),ML$2+2,FALSE),0)</f>
        <v>#REF!</v>
      </c>
      <c r="MM61" t="e" cm="1">
        <f t="array" ref="MM61">_xlfn.IFNA(VLOOKUP($A61,TRANSPOSE(#REF!),MM$2+2,FALSE),0)</f>
        <v>#REF!</v>
      </c>
      <c r="MN61" t="e" cm="1">
        <f t="array" ref="MN61">_xlfn.IFNA(VLOOKUP($A61,TRANSPOSE(#REF!),MN$2+2,FALSE),0)</f>
        <v>#REF!</v>
      </c>
      <c r="MO61" t="e" cm="1">
        <f t="array" ref="MO61">_xlfn.IFNA(VLOOKUP($A61,TRANSPOSE(#REF!),MO$2+2,FALSE),0)</f>
        <v>#REF!</v>
      </c>
      <c r="MP61" t="e" cm="1">
        <f t="array" ref="MP61">_xlfn.IFNA(VLOOKUP($A61,TRANSPOSE(#REF!),MP$2+2,FALSE),0)</f>
        <v>#REF!</v>
      </c>
      <c r="MQ61" t="e" cm="1">
        <f t="array" ref="MQ61">_xlfn.IFNA(VLOOKUP($A61,TRANSPOSE(#REF!),MQ$2+2,FALSE),0)</f>
        <v>#REF!</v>
      </c>
      <c r="MR61" t="e" cm="1">
        <f t="array" ref="MR61">_xlfn.IFNA(VLOOKUP($A61,TRANSPOSE(#REF!),MR$2+2,FALSE),0)</f>
        <v>#REF!</v>
      </c>
      <c r="MS61" t="e" cm="1">
        <f t="array" ref="MS61">_xlfn.IFNA(VLOOKUP($A61,TRANSPOSE(#REF!),MS$2+2,FALSE),0)</f>
        <v>#REF!</v>
      </c>
      <c r="MT61" t="e" cm="1">
        <f t="array" ref="MT61">_xlfn.IFNA(VLOOKUP($A61,TRANSPOSE(#REF!),MT$2+2,FALSE),0)</f>
        <v>#REF!</v>
      </c>
      <c r="MU61" t="e" cm="1">
        <f t="array" ref="MU61">_xlfn.IFNA(VLOOKUP($A61,TRANSPOSE(#REF!),MU$2+2,FALSE),0)</f>
        <v>#REF!</v>
      </c>
      <c r="MV61" t="e" cm="1">
        <f t="array" ref="MV61">_xlfn.IFNA(VLOOKUP($A61,TRANSPOSE(#REF!),MV$2+2,FALSE),0)</f>
        <v>#REF!</v>
      </c>
      <c r="MW61" t="e" cm="1">
        <f t="array" ref="MW61">_xlfn.IFNA(VLOOKUP($A61,TRANSPOSE(#REF!),MW$2+2,FALSE),0)</f>
        <v>#REF!</v>
      </c>
      <c r="MX61" t="e" cm="1">
        <f t="array" ref="MX61">_xlfn.IFNA(VLOOKUP($A61,TRANSPOSE(#REF!),MX$2+2,FALSE),0)</f>
        <v>#REF!</v>
      </c>
      <c r="MY61" t="e" cm="1">
        <f t="array" ref="MY61">_xlfn.IFNA(VLOOKUP($A61,TRANSPOSE(#REF!),MY$2+2,FALSE),0)</f>
        <v>#REF!</v>
      </c>
      <c r="MZ61" t="e" cm="1">
        <f t="array" ref="MZ61">_xlfn.IFNA(VLOOKUP($A61,TRANSPOSE(#REF!),MZ$2+2,FALSE),0)</f>
        <v>#REF!</v>
      </c>
      <c r="NA61" t="e" cm="1">
        <f t="array" ref="NA61">_xlfn.IFNA(VLOOKUP($A61,TRANSPOSE(#REF!),NA$2+2,FALSE),0)</f>
        <v>#REF!</v>
      </c>
      <c r="NB61" t="e" cm="1">
        <f t="array" ref="NB61">_xlfn.IFNA(VLOOKUP($A61,TRANSPOSE(#REF!),NB$2+2,FALSE),0)</f>
        <v>#REF!</v>
      </c>
      <c r="NC61" t="e" cm="1">
        <f t="array" ref="NC61">_xlfn.IFNA(VLOOKUP($A61,TRANSPOSE(#REF!),NC$2+2,FALSE),0)</f>
        <v>#REF!</v>
      </c>
      <c r="ND61" t="e" cm="1">
        <f t="array" ref="ND61">_xlfn.IFNA(VLOOKUP($A61,TRANSPOSE(#REF!),ND$2+2,FALSE),0)</f>
        <v>#REF!</v>
      </c>
      <c r="NE61" t="e" cm="1">
        <f t="array" ref="NE61">_xlfn.IFNA(VLOOKUP($A61,TRANSPOSE(#REF!),NE$2+2,FALSE),0)</f>
        <v>#REF!</v>
      </c>
      <c r="NF61" t="e" cm="1">
        <f t="array" ref="NF61">_xlfn.IFNA(VLOOKUP($A61,TRANSPOSE(#REF!),NF$2+2,FALSE),0)</f>
        <v>#REF!</v>
      </c>
      <c r="NG61" t="e" cm="1">
        <f t="array" ref="NG61">_xlfn.IFNA(VLOOKUP($A61,TRANSPOSE(#REF!),NG$2+2,FALSE),0)</f>
        <v>#REF!</v>
      </c>
      <c r="NH61" t="e" cm="1">
        <f t="array" ref="NH61">_xlfn.IFNA(VLOOKUP($A61,TRANSPOSE(#REF!),NH$2+2,FALSE),0)</f>
        <v>#REF!</v>
      </c>
      <c r="NI61" t="e" cm="1">
        <f t="array" ref="NI61">_xlfn.IFNA(VLOOKUP($A61,TRANSPOSE(#REF!),NI$2+2,FALSE),0)</f>
        <v>#REF!</v>
      </c>
      <c r="NJ61" t="e" cm="1">
        <f t="array" ref="NJ61">_xlfn.IFNA(VLOOKUP($A61,TRANSPOSE(#REF!),NJ$2+2,FALSE),0)</f>
        <v>#REF!</v>
      </c>
      <c r="NL61" t="e">
        <f t="shared" si="0"/>
        <v>#REF!</v>
      </c>
      <c r="NM61" t="e">
        <f t="shared" si="1"/>
        <v>#REF!</v>
      </c>
    </row>
    <row r="62" spans="1:377" x14ac:dyDescent="0.3">
      <c r="A62" t="str">
        <v>PDK02_08</v>
      </c>
      <c r="B62" t="str">
        <v>Elektriciteit</v>
      </c>
      <c r="C62" t="str">
        <v>Conversion</v>
      </c>
      <c r="D62" t="str">
        <v>Power DK</v>
      </c>
      <c r="E62" t="str">
        <v>Generation</v>
      </c>
      <c r="F62" t="str">
        <v>Electricity DK</v>
      </c>
      <c r="G62" t="str">
        <v>Electricity from Oil - Power DK</v>
      </c>
      <c r="H62" t="str">
        <v>[GW]</v>
      </c>
      <c r="I62">
        <f>_xlfn.IFNA(VLOOKUP(A62,'[1]PASTE Cap_Investment'!A:B,2,FALSE),0)</f>
        <v>0</v>
      </c>
      <c r="J62" t="e" cm="1">
        <f t="array" ref="J62">_xlfn.IFNA(VLOOKUP($A62,TRANSPOSE(#REF!),J$2+2,FALSE),0)</f>
        <v>#REF!</v>
      </c>
      <c r="K62" t="e" cm="1">
        <f t="array" ref="K62">_xlfn.IFNA(VLOOKUP($A62,TRANSPOSE(#REF!),K$2+2,FALSE),0)</f>
        <v>#REF!</v>
      </c>
      <c r="L62" t="e" cm="1">
        <f t="array" ref="L62">_xlfn.IFNA(VLOOKUP($A62,TRANSPOSE(#REF!),L$2+2,FALSE),0)</f>
        <v>#REF!</v>
      </c>
      <c r="M62" t="e" cm="1">
        <f t="array" ref="M62">_xlfn.IFNA(VLOOKUP($A62,TRANSPOSE(#REF!),M$2+2,FALSE),0)</f>
        <v>#REF!</v>
      </c>
      <c r="N62" t="e" cm="1">
        <f t="array" ref="N62">_xlfn.IFNA(VLOOKUP($A62,TRANSPOSE(#REF!),N$2+2,FALSE),0)</f>
        <v>#REF!</v>
      </c>
      <c r="O62" t="e" cm="1">
        <f t="array" ref="O62">_xlfn.IFNA(VLOOKUP($A62,TRANSPOSE(#REF!),O$2+2,FALSE),0)</f>
        <v>#REF!</v>
      </c>
      <c r="P62" t="e" cm="1">
        <f t="array" ref="P62">_xlfn.IFNA(VLOOKUP($A62,TRANSPOSE(#REF!),P$2+2,FALSE),0)</f>
        <v>#REF!</v>
      </c>
      <c r="Q62" t="e" cm="1">
        <f t="array" ref="Q62">_xlfn.IFNA(VLOOKUP($A62,TRANSPOSE(#REF!),Q$2+2,FALSE),0)</f>
        <v>#REF!</v>
      </c>
      <c r="R62" t="e" cm="1">
        <f t="array" ref="R62">_xlfn.IFNA(VLOOKUP($A62,TRANSPOSE(#REF!),R$2+2,FALSE),0)</f>
        <v>#REF!</v>
      </c>
      <c r="S62" t="e" cm="1">
        <f t="array" ref="S62">_xlfn.IFNA(VLOOKUP($A62,TRANSPOSE(#REF!),S$2+2,FALSE),0)</f>
        <v>#REF!</v>
      </c>
      <c r="T62" t="e" cm="1">
        <f t="array" ref="T62">_xlfn.IFNA(VLOOKUP($A62,TRANSPOSE(#REF!),T$2+2,FALSE),0)</f>
        <v>#REF!</v>
      </c>
      <c r="U62" t="e" cm="1">
        <f t="array" ref="U62">_xlfn.IFNA(VLOOKUP($A62,TRANSPOSE(#REF!),U$2+2,FALSE),0)</f>
        <v>#REF!</v>
      </c>
      <c r="V62" t="e" cm="1">
        <f t="array" ref="V62">_xlfn.IFNA(VLOOKUP($A62,TRANSPOSE(#REF!),V$2+2,FALSE),0)</f>
        <v>#REF!</v>
      </c>
      <c r="W62" t="e" cm="1">
        <f t="array" ref="W62">_xlfn.IFNA(VLOOKUP($A62,TRANSPOSE(#REF!),W$2+2,FALSE),0)</f>
        <v>#REF!</v>
      </c>
      <c r="X62" t="e" cm="1">
        <f t="array" ref="X62">_xlfn.IFNA(VLOOKUP($A62,TRANSPOSE(#REF!),X$2+2,FALSE),0)</f>
        <v>#REF!</v>
      </c>
      <c r="Y62" t="e" cm="1">
        <f t="array" ref="Y62">_xlfn.IFNA(VLOOKUP($A62,TRANSPOSE(#REF!),Y$2+2,FALSE),0)</f>
        <v>#REF!</v>
      </c>
      <c r="Z62" t="e" cm="1">
        <f t="array" ref="Z62">_xlfn.IFNA(VLOOKUP($A62,TRANSPOSE(#REF!),Z$2+2,FALSE),0)</f>
        <v>#REF!</v>
      </c>
      <c r="AA62" t="e" cm="1">
        <f t="array" ref="AA62">_xlfn.IFNA(VLOOKUP($A62,TRANSPOSE(#REF!),AA$2+2,FALSE),0)</f>
        <v>#REF!</v>
      </c>
      <c r="AB62" t="e" cm="1">
        <f t="array" ref="AB62">_xlfn.IFNA(VLOOKUP($A62,TRANSPOSE(#REF!),AB$2+2,FALSE),0)</f>
        <v>#REF!</v>
      </c>
      <c r="AC62" t="e" cm="1">
        <f t="array" ref="AC62">_xlfn.IFNA(VLOOKUP($A62,TRANSPOSE(#REF!),AC$2+2,FALSE),0)</f>
        <v>#REF!</v>
      </c>
      <c r="AD62" t="e" cm="1">
        <f t="array" ref="AD62">_xlfn.IFNA(VLOOKUP($A62,TRANSPOSE(#REF!),AD$2+2,FALSE),0)</f>
        <v>#REF!</v>
      </c>
      <c r="AE62" t="e" cm="1">
        <f t="array" ref="AE62">_xlfn.IFNA(VLOOKUP($A62,TRANSPOSE(#REF!),AE$2+2,FALSE),0)</f>
        <v>#REF!</v>
      </c>
      <c r="AF62" t="e" cm="1">
        <f t="array" ref="AF62">_xlfn.IFNA(VLOOKUP($A62,TRANSPOSE(#REF!),AF$2+2,FALSE),0)</f>
        <v>#REF!</v>
      </c>
      <c r="AG62" t="e" cm="1">
        <f t="array" ref="AG62">_xlfn.IFNA(VLOOKUP($A62,TRANSPOSE(#REF!),AG$2+2,FALSE),0)</f>
        <v>#REF!</v>
      </c>
      <c r="AH62" t="e" cm="1">
        <f t="array" ref="AH62">_xlfn.IFNA(VLOOKUP($A62,TRANSPOSE(#REF!),AH$2+2,FALSE),0)</f>
        <v>#REF!</v>
      </c>
      <c r="AI62" t="e" cm="1">
        <f t="array" ref="AI62">_xlfn.IFNA(VLOOKUP($A62,TRANSPOSE(#REF!),AI$2+2,FALSE),0)</f>
        <v>#REF!</v>
      </c>
      <c r="AJ62" t="e" cm="1">
        <f t="array" ref="AJ62">_xlfn.IFNA(VLOOKUP($A62,TRANSPOSE(#REF!),AJ$2+2,FALSE),0)</f>
        <v>#REF!</v>
      </c>
      <c r="AK62" t="e" cm="1">
        <f t="array" ref="AK62">_xlfn.IFNA(VLOOKUP($A62,TRANSPOSE(#REF!),AK$2+2,FALSE),0)</f>
        <v>#REF!</v>
      </c>
      <c r="AL62" t="e" cm="1">
        <f t="array" ref="AL62">_xlfn.IFNA(VLOOKUP($A62,TRANSPOSE(#REF!),AL$2+2,FALSE),0)</f>
        <v>#REF!</v>
      </c>
      <c r="AM62" t="e" cm="1">
        <f t="array" ref="AM62">_xlfn.IFNA(VLOOKUP($A62,TRANSPOSE(#REF!),AM$2+2,FALSE),0)</f>
        <v>#REF!</v>
      </c>
      <c r="AN62" t="e" cm="1">
        <f t="array" ref="AN62">_xlfn.IFNA(VLOOKUP($A62,TRANSPOSE(#REF!),AN$2+2,FALSE),0)</f>
        <v>#REF!</v>
      </c>
      <c r="AO62" t="e" cm="1">
        <f t="array" ref="AO62">_xlfn.IFNA(VLOOKUP($A62,TRANSPOSE(#REF!),AO$2+2,FALSE),0)</f>
        <v>#REF!</v>
      </c>
      <c r="AP62" t="e" cm="1">
        <f t="array" ref="AP62">_xlfn.IFNA(VLOOKUP($A62,TRANSPOSE(#REF!),AP$2+2,FALSE),0)</f>
        <v>#REF!</v>
      </c>
      <c r="AQ62" t="e" cm="1">
        <f t="array" ref="AQ62">_xlfn.IFNA(VLOOKUP($A62,TRANSPOSE(#REF!),AQ$2+2,FALSE),0)</f>
        <v>#REF!</v>
      </c>
      <c r="AR62" t="e" cm="1">
        <f t="array" ref="AR62">_xlfn.IFNA(VLOOKUP($A62,TRANSPOSE(#REF!),AR$2+2,FALSE),0)</f>
        <v>#REF!</v>
      </c>
      <c r="AS62" t="e" cm="1">
        <f t="array" ref="AS62">_xlfn.IFNA(VLOOKUP($A62,TRANSPOSE(#REF!),AS$2+2,FALSE),0)</f>
        <v>#REF!</v>
      </c>
      <c r="AT62" t="e" cm="1">
        <f t="array" ref="AT62">_xlfn.IFNA(VLOOKUP($A62,TRANSPOSE(#REF!),AT$2+2,FALSE),0)</f>
        <v>#REF!</v>
      </c>
      <c r="AU62" t="e" cm="1">
        <f t="array" ref="AU62">_xlfn.IFNA(VLOOKUP($A62,TRANSPOSE(#REF!),AU$2+2,FALSE),0)</f>
        <v>#REF!</v>
      </c>
      <c r="AV62" t="e" cm="1">
        <f t="array" ref="AV62">_xlfn.IFNA(VLOOKUP($A62,TRANSPOSE(#REF!),AV$2+2,FALSE),0)</f>
        <v>#REF!</v>
      </c>
      <c r="AW62" t="e" cm="1">
        <f t="array" ref="AW62">_xlfn.IFNA(VLOOKUP($A62,TRANSPOSE(#REF!),AW$2+2,FALSE),0)</f>
        <v>#REF!</v>
      </c>
      <c r="AX62" t="e" cm="1">
        <f t="array" ref="AX62">_xlfn.IFNA(VLOOKUP($A62,TRANSPOSE(#REF!),AX$2+2,FALSE),0)</f>
        <v>#REF!</v>
      </c>
      <c r="AY62" t="e" cm="1">
        <f t="array" ref="AY62">_xlfn.IFNA(VLOOKUP($A62,TRANSPOSE(#REF!),AY$2+2,FALSE),0)</f>
        <v>#REF!</v>
      </c>
      <c r="AZ62" t="e" cm="1">
        <f t="array" ref="AZ62">_xlfn.IFNA(VLOOKUP($A62,TRANSPOSE(#REF!),AZ$2+2,FALSE),0)</f>
        <v>#REF!</v>
      </c>
      <c r="BA62" t="e" cm="1">
        <f t="array" ref="BA62">_xlfn.IFNA(VLOOKUP($A62,TRANSPOSE(#REF!),BA$2+2,FALSE),0)</f>
        <v>#REF!</v>
      </c>
      <c r="BB62" t="e" cm="1">
        <f t="array" ref="BB62">_xlfn.IFNA(VLOOKUP($A62,TRANSPOSE(#REF!),BB$2+2,FALSE),0)</f>
        <v>#REF!</v>
      </c>
      <c r="BC62" t="e" cm="1">
        <f t="array" ref="BC62">_xlfn.IFNA(VLOOKUP($A62,TRANSPOSE(#REF!),BC$2+2,FALSE),0)</f>
        <v>#REF!</v>
      </c>
      <c r="BD62" t="e" cm="1">
        <f t="array" ref="BD62">_xlfn.IFNA(VLOOKUP($A62,TRANSPOSE(#REF!),BD$2+2,FALSE),0)</f>
        <v>#REF!</v>
      </c>
      <c r="BE62" t="e" cm="1">
        <f t="array" ref="BE62">_xlfn.IFNA(VLOOKUP($A62,TRANSPOSE(#REF!),BE$2+2,FALSE),0)</f>
        <v>#REF!</v>
      </c>
      <c r="BF62" t="e" cm="1">
        <f t="array" ref="BF62">_xlfn.IFNA(VLOOKUP($A62,TRANSPOSE(#REF!),BF$2+2,FALSE),0)</f>
        <v>#REF!</v>
      </c>
      <c r="BG62" t="e" cm="1">
        <f t="array" ref="BG62">_xlfn.IFNA(VLOOKUP($A62,TRANSPOSE(#REF!),BG$2+2,FALSE),0)</f>
        <v>#REF!</v>
      </c>
      <c r="BH62" t="e" cm="1">
        <f t="array" ref="BH62">_xlfn.IFNA(VLOOKUP($A62,TRANSPOSE(#REF!),BH$2+2,FALSE),0)</f>
        <v>#REF!</v>
      </c>
      <c r="BI62" t="e" cm="1">
        <f t="array" ref="BI62">_xlfn.IFNA(VLOOKUP($A62,TRANSPOSE(#REF!),BI$2+2,FALSE),0)</f>
        <v>#REF!</v>
      </c>
      <c r="BJ62" t="e" cm="1">
        <f t="array" ref="BJ62">_xlfn.IFNA(VLOOKUP($A62,TRANSPOSE(#REF!),BJ$2+2,FALSE),0)</f>
        <v>#REF!</v>
      </c>
      <c r="BK62" t="e" cm="1">
        <f t="array" ref="BK62">_xlfn.IFNA(VLOOKUP($A62,TRANSPOSE(#REF!),BK$2+2,FALSE),0)</f>
        <v>#REF!</v>
      </c>
      <c r="BL62" t="e" cm="1">
        <f t="array" ref="BL62">_xlfn.IFNA(VLOOKUP($A62,TRANSPOSE(#REF!),BL$2+2,FALSE),0)</f>
        <v>#REF!</v>
      </c>
      <c r="BM62" t="e" cm="1">
        <f t="array" ref="BM62">_xlfn.IFNA(VLOOKUP($A62,TRANSPOSE(#REF!),BM$2+2,FALSE),0)</f>
        <v>#REF!</v>
      </c>
      <c r="BN62" t="e" cm="1">
        <f t="array" ref="BN62">_xlfn.IFNA(VLOOKUP($A62,TRANSPOSE(#REF!),BN$2+2,FALSE),0)</f>
        <v>#REF!</v>
      </c>
      <c r="BO62" t="e" cm="1">
        <f t="array" ref="BO62">_xlfn.IFNA(VLOOKUP($A62,TRANSPOSE(#REF!),BO$2+2,FALSE),0)</f>
        <v>#REF!</v>
      </c>
      <c r="BP62" t="e" cm="1">
        <f t="array" ref="BP62">_xlfn.IFNA(VLOOKUP($A62,TRANSPOSE(#REF!),BP$2+2,FALSE),0)</f>
        <v>#REF!</v>
      </c>
      <c r="BQ62" t="e" cm="1">
        <f t="array" ref="BQ62">_xlfn.IFNA(VLOOKUP($A62,TRANSPOSE(#REF!),BQ$2+2,FALSE),0)</f>
        <v>#REF!</v>
      </c>
      <c r="BR62" t="e" cm="1">
        <f t="array" ref="BR62">_xlfn.IFNA(VLOOKUP($A62,TRANSPOSE(#REF!),BR$2+2,FALSE),0)</f>
        <v>#REF!</v>
      </c>
      <c r="BS62" t="e" cm="1">
        <f t="array" ref="BS62">_xlfn.IFNA(VLOOKUP($A62,TRANSPOSE(#REF!),BS$2+2,FALSE),0)</f>
        <v>#REF!</v>
      </c>
      <c r="BT62" t="e" cm="1">
        <f t="array" ref="BT62">_xlfn.IFNA(VLOOKUP($A62,TRANSPOSE(#REF!),BT$2+2,FALSE),0)</f>
        <v>#REF!</v>
      </c>
      <c r="BU62" t="e" cm="1">
        <f t="array" ref="BU62">_xlfn.IFNA(VLOOKUP($A62,TRANSPOSE(#REF!),BU$2+2,FALSE),0)</f>
        <v>#REF!</v>
      </c>
      <c r="BV62" t="e" cm="1">
        <f t="array" ref="BV62">_xlfn.IFNA(VLOOKUP($A62,TRANSPOSE(#REF!),BV$2+2,FALSE),0)</f>
        <v>#REF!</v>
      </c>
      <c r="BW62" t="e" cm="1">
        <f t="array" ref="BW62">_xlfn.IFNA(VLOOKUP($A62,TRANSPOSE(#REF!),BW$2+2,FALSE),0)</f>
        <v>#REF!</v>
      </c>
      <c r="BX62" t="e" cm="1">
        <f t="array" ref="BX62">_xlfn.IFNA(VLOOKUP($A62,TRANSPOSE(#REF!),BX$2+2,FALSE),0)</f>
        <v>#REF!</v>
      </c>
      <c r="BY62" t="e" cm="1">
        <f t="array" ref="BY62">_xlfn.IFNA(VLOOKUP($A62,TRANSPOSE(#REF!),BY$2+2,FALSE),0)</f>
        <v>#REF!</v>
      </c>
      <c r="BZ62" t="e" cm="1">
        <f t="array" ref="BZ62">_xlfn.IFNA(VLOOKUP($A62,TRANSPOSE(#REF!),BZ$2+2,FALSE),0)</f>
        <v>#REF!</v>
      </c>
      <c r="CA62" t="e" cm="1">
        <f t="array" ref="CA62">_xlfn.IFNA(VLOOKUP($A62,TRANSPOSE(#REF!),CA$2+2,FALSE),0)</f>
        <v>#REF!</v>
      </c>
      <c r="CB62" t="e" cm="1">
        <f t="array" ref="CB62">_xlfn.IFNA(VLOOKUP($A62,TRANSPOSE(#REF!),CB$2+2,FALSE),0)</f>
        <v>#REF!</v>
      </c>
      <c r="CC62" t="e" cm="1">
        <f t="array" ref="CC62">_xlfn.IFNA(VLOOKUP($A62,TRANSPOSE(#REF!),CC$2+2,FALSE),0)</f>
        <v>#REF!</v>
      </c>
      <c r="CD62" t="e" cm="1">
        <f t="array" ref="CD62">_xlfn.IFNA(VLOOKUP($A62,TRANSPOSE(#REF!),CD$2+2,FALSE),0)</f>
        <v>#REF!</v>
      </c>
      <c r="CE62" t="e" cm="1">
        <f t="array" ref="CE62">_xlfn.IFNA(VLOOKUP($A62,TRANSPOSE(#REF!),CE$2+2,FALSE),0)</f>
        <v>#REF!</v>
      </c>
      <c r="CF62" t="e" cm="1">
        <f t="array" ref="CF62">_xlfn.IFNA(VLOOKUP($A62,TRANSPOSE(#REF!),CF$2+2,FALSE),0)</f>
        <v>#REF!</v>
      </c>
      <c r="CG62" t="e" cm="1">
        <f t="array" ref="CG62">_xlfn.IFNA(VLOOKUP($A62,TRANSPOSE(#REF!),CG$2+2,FALSE),0)</f>
        <v>#REF!</v>
      </c>
      <c r="CH62" t="e" cm="1">
        <f t="array" ref="CH62">_xlfn.IFNA(VLOOKUP($A62,TRANSPOSE(#REF!),CH$2+2,FALSE),0)</f>
        <v>#REF!</v>
      </c>
      <c r="CI62" t="e" cm="1">
        <f t="array" ref="CI62">_xlfn.IFNA(VLOOKUP($A62,TRANSPOSE(#REF!),CI$2+2,FALSE),0)</f>
        <v>#REF!</v>
      </c>
      <c r="CJ62" t="e" cm="1">
        <f t="array" ref="CJ62">_xlfn.IFNA(VLOOKUP($A62,TRANSPOSE(#REF!),CJ$2+2,FALSE),0)</f>
        <v>#REF!</v>
      </c>
      <c r="CK62" t="e" cm="1">
        <f t="array" ref="CK62">_xlfn.IFNA(VLOOKUP($A62,TRANSPOSE(#REF!),CK$2+2,FALSE),0)</f>
        <v>#REF!</v>
      </c>
      <c r="CL62" t="e" cm="1">
        <f t="array" ref="CL62">_xlfn.IFNA(VLOOKUP($A62,TRANSPOSE(#REF!),CL$2+2,FALSE),0)</f>
        <v>#REF!</v>
      </c>
      <c r="CM62" t="e" cm="1">
        <f t="array" ref="CM62">_xlfn.IFNA(VLOOKUP($A62,TRANSPOSE(#REF!),CM$2+2,FALSE),0)</f>
        <v>#REF!</v>
      </c>
      <c r="CN62" t="e" cm="1">
        <f t="array" ref="CN62">_xlfn.IFNA(VLOOKUP($A62,TRANSPOSE(#REF!),CN$2+2,FALSE),0)</f>
        <v>#REF!</v>
      </c>
      <c r="CO62" t="e" cm="1">
        <f t="array" ref="CO62">_xlfn.IFNA(VLOOKUP($A62,TRANSPOSE(#REF!),CO$2+2,FALSE),0)</f>
        <v>#REF!</v>
      </c>
      <c r="CP62" t="e" cm="1">
        <f t="array" ref="CP62">_xlfn.IFNA(VLOOKUP($A62,TRANSPOSE(#REF!),CP$2+2,FALSE),0)</f>
        <v>#REF!</v>
      </c>
      <c r="CQ62" t="e" cm="1">
        <f t="array" ref="CQ62">_xlfn.IFNA(VLOOKUP($A62,TRANSPOSE(#REF!),CQ$2+2,FALSE),0)</f>
        <v>#REF!</v>
      </c>
      <c r="CR62" t="e" cm="1">
        <f t="array" ref="CR62">_xlfn.IFNA(VLOOKUP($A62,TRANSPOSE(#REF!),CR$2+2,FALSE),0)</f>
        <v>#REF!</v>
      </c>
      <c r="CS62" t="e" cm="1">
        <f t="array" ref="CS62">_xlfn.IFNA(VLOOKUP($A62,TRANSPOSE(#REF!),CS$2+2,FALSE),0)</f>
        <v>#REF!</v>
      </c>
      <c r="CT62" t="e" cm="1">
        <f t="array" ref="CT62">_xlfn.IFNA(VLOOKUP($A62,TRANSPOSE(#REF!),CT$2+2,FALSE),0)</f>
        <v>#REF!</v>
      </c>
      <c r="CU62" t="e" cm="1">
        <f t="array" ref="CU62">_xlfn.IFNA(VLOOKUP($A62,TRANSPOSE(#REF!),CU$2+2,FALSE),0)</f>
        <v>#REF!</v>
      </c>
      <c r="CV62" t="e" cm="1">
        <f t="array" ref="CV62">_xlfn.IFNA(VLOOKUP($A62,TRANSPOSE(#REF!),CV$2+2,FALSE),0)</f>
        <v>#REF!</v>
      </c>
      <c r="CW62" t="e" cm="1">
        <f t="array" ref="CW62">_xlfn.IFNA(VLOOKUP($A62,TRANSPOSE(#REF!),CW$2+2,FALSE),0)</f>
        <v>#REF!</v>
      </c>
      <c r="CX62" t="e" cm="1">
        <f t="array" ref="CX62">_xlfn.IFNA(VLOOKUP($A62,TRANSPOSE(#REF!),CX$2+2,FALSE),0)</f>
        <v>#REF!</v>
      </c>
      <c r="CY62" t="e" cm="1">
        <f t="array" ref="CY62">_xlfn.IFNA(VLOOKUP($A62,TRANSPOSE(#REF!),CY$2+2,FALSE),0)</f>
        <v>#REF!</v>
      </c>
      <c r="CZ62" t="e" cm="1">
        <f t="array" ref="CZ62">_xlfn.IFNA(VLOOKUP($A62,TRANSPOSE(#REF!),CZ$2+2,FALSE),0)</f>
        <v>#REF!</v>
      </c>
      <c r="DA62" t="e" cm="1">
        <f t="array" ref="DA62">_xlfn.IFNA(VLOOKUP($A62,TRANSPOSE(#REF!),DA$2+2,FALSE),0)</f>
        <v>#REF!</v>
      </c>
      <c r="DB62" t="e" cm="1">
        <f t="array" ref="DB62">_xlfn.IFNA(VLOOKUP($A62,TRANSPOSE(#REF!),DB$2+2,FALSE),0)</f>
        <v>#REF!</v>
      </c>
      <c r="DC62" t="e" cm="1">
        <f t="array" ref="DC62">_xlfn.IFNA(VLOOKUP($A62,TRANSPOSE(#REF!),DC$2+2,FALSE),0)</f>
        <v>#REF!</v>
      </c>
      <c r="DD62" t="e" cm="1">
        <f t="array" ref="DD62">_xlfn.IFNA(VLOOKUP($A62,TRANSPOSE(#REF!),DD$2+2,FALSE),0)</f>
        <v>#REF!</v>
      </c>
      <c r="DE62" t="e" cm="1">
        <f t="array" ref="DE62">_xlfn.IFNA(VLOOKUP($A62,TRANSPOSE(#REF!),DE$2+2,FALSE),0)</f>
        <v>#REF!</v>
      </c>
      <c r="DF62" t="e" cm="1">
        <f t="array" ref="DF62">_xlfn.IFNA(VLOOKUP($A62,TRANSPOSE(#REF!),DF$2+2,FALSE),0)</f>
        <v>#REF!</v>
      </c>
      <c r="DG62" t="e" cm="1">
        <f t="array" ref="DG62">_xlfn.IFNA(VLOOKUP($A62,TRANSPOSE(#REF!),DG$2+2,FALSE),0)</f>
        <v>#REF!</v>
      </c>
      <c r="DH62" t="e" cm="1">
        <f t="array" ref="DH62">_xlfn.IFNA(VLOOKUP($A62,TRANSPOSE(#REF!),DH$2+2,FALSE),0)</f>
        <v>#REF!</v>
      </c>
      <c r="DI62" t="e" cm="1">
        <f t="array" ref="DI62">_xlfn.IFNA(VLOOKUP($A62,TRANSPOSE(#REF!),DI$2+2,FALSE),0)</f>
        <v>#REF!</v>
      </c>
      <c r="DJ62" t="e" cm="1">
        <f t="array" ref="DJ62">_xlfn.IFNA(VLOOKUP($A62,TRANSPOSE(#REF!),DJ$2+2,FALSE),0)</f>
        <v>#REF!</v>
      </c>
      <c r="DK62" t="e" cm="1">
        <f t="array" ref="DK62">_xlfn.IFNA(VLOOKUP($A62,TRANSPOSE(#REF!),DK$2+2,FALSE),0)</f>
        <v>#REF!</v>
      </c>
      <c r="DL62" t="e" cm="1">
        <f t="array" ref="DL62">_xlfn.IFNA(VLOOKUP($A62,TRANSPOSE(#REF!),DL$2+2,FALSE),0)</f>
        <v>#REF!</v>
      </c>
      <c r="DM62" t="e" cm="1">
        <f t="array" ref="DM62">_xlfn.IFNA(VLOOKUP($A62,TRANSPOSE(#REF!),DM$2+2,FALSE),0)</f>
        <v>#REF!</v>
      </c>
      <c r="DN62" t="e" cm="1">
        <f t="array" ref="DN62">_xlfn.IFNA(VLOOKUP($A62,TRANSPOSE(#REF!),DN$2+2,FALSE),0)</f>
        <v>#REF!</v>
      </c>
      <c r="DO62" t="e" cm="1">
        <f t="array" ref="DO62">_xlfn.IFNA(VLOOKUP($A62,TRANSPOSE(#REF!),DO$2+2,FALSE),0)</f>
        <v>#REF!</v>
      </c>
      <c r="DP62" t="e" cm="1">
        <f t="array" ref="DP62">_xlfn.IFNA(VLOOKUP($A62,TRANSPOSE(#REF!),DP$2+2,FALSE),0)</f>
        <v>#REF!</v>
      </c>
      <c r="DQ62" t="e" cm="1">
        <f t="array" ref="DQ62">_xlfn.IFNA(VLOOKUP($A62,TRANSPOSE(#REF!),DQ$2+2,FALSE),0)</f>
        <v>#REF!</v>
      </c>
      <c r="DR62" t="e" cm="1">
        <f t="array" ref="DR62">_xlfn.IFNA(VLOOKUP($A62,TRANSPOSE(#REF!),DR$2+2,FALSE),0)</f>
        <v>#REF!</v>
      </c>
      <c r="DS62" t="e" cm="1">
        <f t="array" ref="DS62">_xlfn.IFNA(VLOOKUP($A62,TRANSPOSE(#REF!),DS$2+2,FALSE),0)</f>
        <v>#REF!</v>
      </c>
      <c r="DT62" t="e" cm="1">
        <f t="array" ref="DT62">_xlfn.IFNA(VLOOKUP($A62,TRANSPOSE(#REF!),DT$2+2,FALSE),0)</f>
        <v>#REF!</v>
      </c>
      <c r="DU62" t="e" cm="1">
        <f t="array" ref="DU62">_xlfn.IFNA(VLOOKUP($A62,TRANSPOSE(#REF!),DU$2+2,FALSE),0)</f>
        <v>#REF!</v>
      </c>
      <c r="DV62" t="e" cm="1">
        <f t="array" ref="DV62">_xlfn.IFNA(VLOOKUP($A62,TRANSPOSE(#REF!),DV$2+2,FALSE),0)</f>
        <v>#REF!</v>
      </c>
      <c r="DW62" t="e" cm="1">
        <f t="array" ref="DW62">_xlfn.IFNA(VLOOKUP($A62,TRANSPOSE(#REF!),DW$2+2,FALSE),0)</f>
        <v>#REF!</v>
      </c>
      <c r="DX62" t="e" cm="1">
        <f t="array" ref="DX62">_xlfn.IFNA(VLOOKUP($A62,TRANSPOSE(#REF!),DX$2+2,FALSE),0)</f>
        <v>#REF!</v>
      </c>
      <c r="DY62" t="e" cm="1">
        <f t="array" ref="DY62">_xlfn.IFNA(VLOOKUP($A62,TRANSPOSE(#REF!),DY$2+2,FALSE),0)</f>
        <v>#REF!</v>
      </c>
      <c r="DZ62" t="e" cm="1">
        <f t="array" ref="DZ62">_xlfn.IFNA(VLOOKUP($A62,TRANSPOSE(#REF!),DZ$2+2,FALSE),0)</f>
        <v>#REF!</v>
      </c>
      <c r="EA62" t="e" cm="1">
        <f t="array" ref="EA62">_xlfn.IFNA(VLOOKUP($A62,TRANSPOSE(#REF!),EA$2+2,FALSE),0)</f>
        <v>#REF!</v>
      </c>
      <c r="EB62" t="e" cm="1">
        <f t="array" ref="EB62">_xlfn.IFNA(VLOOKUP($A62,TRANSPOSE(#REF!),EB$2+2,FALSE),0)</f>
        <v>#REF!</v>
      </c>
      <c r="EC62" t="e" cm="1">
        <f t="array" ref="EC62">_xlfn.IFNA(VLOOKUP($A62,TRANSPOSE(#REF!),EC$2+2,FALSE),0)</f>
        <v>#REF!</v>
      </c>
      <c r="ED62" t="e" cm="1">
        <f t="array" ref="ED62">_xlfn.IFNA(VLOOKUP($A62,TRANSPOSE(#REF!),ED$2+2,FALSE),0)</f>
        <v>#REF!</v>
      </c>
      <c r="EE62" t="e" cm="1">
        <f t="array" ref="EE62">_xlfn.IFNA(VLOOKUP($A62,TRANSPOSE(#REF!),EE$2+2,FALSE),0)</f>
        <v>#REF!</v>
      </c>
      <c r="EF62" t="e" cm="1">
        <f t="array" ref="EF62">_xlfn.IFNA(VLOOKUP($A62,TRANSPOSE(#REF!),EF$2+2,FALSE),0)</f>
        <v>#REF!</v>
      </c>
      <c r="EG62" t="e" cm="1">
        <f t="array" ref="EG62">_xlfn.IFNA(VLOOKUP($A62,TRANSPOSE(#REF!),EG$2+2,FALSE),0)</f>
        <v>#REF!</v>
      </c>
      <c r="EH62" t="e" cm="1">
        <f t="array" ref="EH62">_xlfn.IFNA(VLOOKUP($A62,TRANSPOSE(#REF!),EH$2+2,FALSE),0)</f>
        <v>#REF!</v>
      </c>
      <c r="EI62" t="e" cm="1">
        <f t="array" ref="EI62">_xlfn.IFNA(VLOOKUP($A62,TRANSPOSE(#REF!),EI$2+2,FALSE),0)</f>
        <v>#REF!</v>
      </c>
      <c r="EJ62" t="e" cm="1">
        <f t="array" ref="EJ62">_xlfn.IFNA(VLOOKUP($A62,TRANSPOSE(#REF!),EJ$2+2,FALSE),0)</f>
        <v>#REF!</v>
      </c>
      <c r="EK62" t="e" cm="1">
        <f t="array" ref="EK62">_xlfn.IFNA(VLOOKUP($A62,TRANSPOSE(#REF!),EK$2+2,FALSE),0)</f>
        <v>#REF!</v>
      </c>
      <c r="EL62" t="e" cm="1">
        <f t="array" ref="EL62">_xlfn.IFNA(VLOOKUP($A62,TRANSPOSE(#REF!),EL$2+2,FALSE),0)</f>
        <v>#REF!</v>
      </c>
      <c r="EM62" t="e" cm="1">
        <f t="array" ref="EM62">_xlfn.IFNA(VLOOKUP($A62,TRANSPOSE(#REF!),EM$2+2,FALSE),0)</f>
        <v>#REF!</v>
      </c>
      <c r="EN62" t="e" cm="1">
        <f t="array" ref="EN62">_xlfn.IFNA(VLOOKUP($A62,TRANSPOSE(#REF!),EN$2+2,FALSE),0)</f>
        <v>#REF!</v>
      </c>
      <c r="EO62" t="e" cm="1">
        <f t="array" ref="EO62">_xlfn.IFNA(VLOOKUP($A62,TRANSPOSE(#REF!),EO$2+2,FALSE),0)</f>
        <v>#REF!</v>
      </c>
      <c r="EP62" t="e" cm="1">
        <f t="array" ref="EP62">_xlfn.IFNA(VLOOKUP($A62,TRANSPOSE(#REF!),EP$2+2,FALSE),0)</f>
        <v>#REF!</v>
      </c>
      <c r="EQ62" t="e" cm="1">
        <f t="array" ref="EQ62">_xlfn.IFNA(VLOOKUP($A62,TRANSPOSE(#REF!),EQ$2+2,FALSE),0)</f>
        <v>#REF!</v>
      </c>
      <c r="ER62" t="e" cm="1">
        <f t="array" ref="ER62">_xlfn.IFNA(VLOOKUP($A62,TRANSPOSE(#REF!),ER$2+2,FALSE),0)</f>
        <v>#REF!</v>
      </c>
      <c r="ES62" t="e" cm="1">
        <f t="array" ref="ES62">_xlfn.IFNA(VLOOKUP($A62,TRANSPOSE(#REF!),ES$2+2,FALSE),0)</f>
        <v>#REF!</v>
      </c>
      <c r="ET62" t="e" cm="1">
        <f t="array" ref="ET62">_xlfn.IFNA(VLOOKUP($A62,TRANSPOSE(#REF!),ET$2+2,FALSE),0)</f>
        <v>#REF!</v>
      </c>
      <c r="EU62" t="e" cm="1">
        <f t="array" ref="EU62">_xlfn.IFNA(VLOOKUP($A62,TRANSPOSE(#REF!),EU$2+2,FALSE),0)</f>
        <v>#REF!</v>
      </c>
      <c r="EV62" t="e" cm="1">
        <f t="array" ref="EV62">_xlfn.IFNA(VLOOKUP($A62,TRANSPOSE(#REF!),EV$2+2,FALSE),0)</f>
        <v>#REF!</v>
      </c>
      <c r="EW62" t="e" cm="1">
        <f t="array" ref="EW62">_xlfn.IFNA(VLOOKUP($A62,TRANSPOSE(#REF!),EW$2+2,FALSE),0)</f>
        <v>#REF!</v>
      </c>
      <c r="EX62" t="e" cm="1">
        <f t="array" ref="EX62">_xlfn.IFNA(VLOOKUP($A62,TRANSPOSE(#REF!),EX$2+2,FALSE),0)</f>
        <v>#REF!</v>
      </c>
      <c r="EY62" t="e" cm="1">
        <f t="array" ref="EY62">_xlfn.IFNA(VLOOKUP($A62,TRANSPOSE(#REF!),EY$2+2,FALSE),0)</f>
        <v>#REF!</v>
      </c>
      <c r="EZ62" t="e" cm="1">
        <f t="array" ref="EZ62">_xlfn.IFNA(VLOOKUP($A62,TRANSPOSE(#REF!),EZ$2+2,FALSE),0)</f>
        <v>#REF!</v>
      </c>
      <c r="FA62" t="e" cm="1">
        <f t="array" ref="FA62">_xlfn.IFNA(VLOOKUP($A62,TRANSPOSE(#REF!),FA$2+2,FALSE),0)</f>
        <v>#REF!</v>
      </c>
      <c r="FB62" t="e" cm="1">
        <f t="array" ref="FB62">_xlfn.IFNA(VLOOKUP($A62,TRANSPOSE(#REF!),FB$2+2,FALSE),0)</f>
        <v>#REF!</v>
      </c>
      <c r="FC62" t="e" cm="1">
        <f t="array" ref="FC62">_xlfn.IFNA(VLOOKUP($A62,TRANSPOSE(#REF!),FC$2+2,FALSE),0)</f>
        <v>#REF!</v>
      </c>
      <c r="FD62" t="e" cm="1">
        <f t="array" ref="FD62">_xlfn.IFNA(VLOOKUP($A62,TRANSPOSE(#REF!),FD$2+2,FALSE),0)</f>
        <v>#REF!</v>
      </c>
      <c r="FE62" t="e" cm="1">
        <f t="array" ref="FE62">_xlfn.IFNA(VLOOKUP($A62,TRANSPOSE(#REF!),FE$2+2,FALSE),0)</f>
        <v>#REF!</v>
      </c>
      <c r="FF62" t="e" cm="1">
        <f t="array" ref="FF62">_xlfn.IFNA(VLOOKUP($A62,TRANSPOSE(#REF!),FF$2+2,FALSE),0)</f>
        <v>#REF!</v>
      </c>
      <c r="FG62" t="e" cm="1">
        <f t="array" ref="FG62">_xlfn.IFNA(VLOOKUP($A62,TRANSPOSE(#REF!),FG$2+2,FALSE),0)</f>
        <v>#REF!</v>
      </c>
      <c r="FH62" t="e" cm="1">
        <f t="array" ref="FH62">_xlfn.IFNA(VLOOKUP($A62,TRANSPOSE(#REF!),FH$2+2,FALSE),0)</f>
        <v>#REF!</v>
      </c>
      <c r="FI62" t="e" cm="1">
        <f t="array" ref="FI62">_xlfn.IFNA(VLOOKUP($A62,TRANSPOSE(#REF!),FI$2+2,FALSE),0)</f>
        <v>#REF!</v>
      </c>
      <c r="FJ62" t="e" cm="1">
        <f t="array" ref="FJ62">_xlfn.IFNA(VLOOKUP($A62,TRANSPOSE(#REF!),FJ$2+2,FALSE),0)</f>
        <v>#REF!</v>
      </c>
      <c r="FK62" t="e" cm="1">
        <f t="array" ref="FK62">_xlfn.IFNA(VLOOKUP($A62,TRANSPOSE(#REF!),FK$2+2,FALSE),0)</f>
        <v>#REF!</v>
      </c>
      <c r="FL62" t="e" cm="1">
        <f t="array" ref="FL62">_xlfn.IFNA(VLOOKUP($A62,TRANSPOSE(#REF!),FL$2+2,FALSE),0)</f>
        <v>#REF!</v>
      </c>
      <c r="FM62" t="e" cm="1">
        <f t="array" ref="FM62">_xlfn.IFNA(VLOOKUP($A62,TRANSPOSE(#REF!),FM$2+2,FALSE),0)</f>
        <v>#REF!</v>
      </c>
      <c r="FN62" t="e" cm="1">
        <f t="array" ref="FN62">_xlfn.IFNA(VLOOKUP($A62,TRANSPOSE(#REF!),FN$2+2,FALSE),0)</f>
        <v>#REF!</v>
      </c>
      <c r="FO62" t="e" cm="1">
        <f t="array" ref="FO62">_xlfn.IFNA(VLOOKUP($A62,TRANSPOSE(#REF!),FO$2+2,FALSE),0)</f>
        <v>#REF!</v>
      </c>
      <c r="FP62" t="e" cm="1">
        <f t="array" ref="FP62">_xlfn.IFNA(VLOOKUP($A62,TRANSPOSE(#REF!),FP$2+2,FALSE),0)</f>
        <v>#REF!</v>
      </c>
      <c r="FQ62" t="e" cm="1">
        <f t="array" ref="FQ62">_xlfn.IFNA(VLOOKUP($A62,TRANSPOSE(#REF!),FQ$2+2,FALSE),0)</f>
        <v>#REF!</v>
      </c>
      <c r="FR62" t="e" cm="1">
        <f t="array" ref="FR62">_xlfn.IFNA(VLOOKUP($A62,TRANSPOSE(#REF!),FR$2+2,FALSE),0)</f>
        <v>#REF!</v>
      </c>
      <c r="FS62" t="e" cm="1">
        <f t="array" ref="FS62">_xlfn.IFNA(VLOOKUP($A62,TRANSPOSE(#REF!),FS$2+2,FALSE),0)</f>
        <v>#REF!</v>
      </c>
      <c r="FT62" t="e" cm="1">
        <f t="array" ref="FT62">_xlfn.IFNA(VLOOKUP($A62,TRANSPOSE(#REF!),FT$2+2,FALSE),0)</f>
        <v>#REF!</v>
      </c>
      <c r="FU62" t="e" cm="1">
        <f t="array" ref="FU62">_xlfn.IFNA(VLOOKUP($A62,TRANSPOSE(#REF!),FU$2+2,FALSE),0)</f>
        <v>#REF!</v>
      </c>
      <c r="FV62" t="e" cm="1">
        <f t="array" ref="FV62">_xlfn.IFNA(VLOOKUP($A62,TRANSPOSE(#REF!),FV$2+2,FALSE),0)</f>
        <v>#REF!</v>
      </c>
      <c r="FW62" t="e" cm="1">
        <f t="array" ref="FW62">_xlfn.IFNA(VLOOKUP($A62,TRANSPOSE(#REF!),FW$2+2,FALSE),0)</f>
        <v>#REF!</v>
      </c>
      <c r="FX62" t="e" cm="1">
        <f t="array" ref="FX62">_xlfn.IFNA(VLOOKUP($A62,TRANSPOSE(#REF!),FX$2+2,FALSE),0)</f>
        <v>#REF!</v>
      </c>
      <c r="FY62" t="e" cm="1">
        <f t="array" ref="FY62">_xlfn.IFNA(VLOOKUP($A62,TRANSPOSE(#REF!),FY$2+2,FALSE),0)</f>
        <v>#REF!</v>
      </c>
      <c r="FZ62" t="e" cm="1">
        <f t="array" ref="FZ62">_xlfn.IFNA(VLOOKUP($A62,TRANSPOSE(#REF!),FZ$2+2,FALSE),0)</f>
        <v>#REF!</v>
      </c>
      <c r="GA62" t="e" cm="1">
        <f t="array" ref="GA62">_xlfn.IFNA(VLOOKUP($A62,TRANSPOSE(#REF!),GA$2+2,FALSE),0)</f>
        <v>#REF!</v>
      </c>
      <c r="GB62" t="e" cm="1">
        <f t="array" ref="GB62">_xlfn.IFNA(VLOOKUP($A62,TRANSPOSE(#REF!),GB$2+2,FALSE),0)</f>
        <v>#REF!</v>
      </c>
      <c r="GC62" t="e" cm="1">
        <f t="array" ref="GC62">_xlfn.IFNA(VLOOKUP($A62,TRANSPOSE(#REF!),GC$2+2,FALSE),0)</f>
        <v>#REF!</v>
      </c>
      <c r="GD62" t="e" cm="1">
        <f t="array" ref="GD62">_xlfn.IFNA(VLOOKUP($A62,TRANSPOSE(#REF!),GD$2+2,FALSE),0)</f>
        <v>#REF!</v>
      </c>
      <c r="GE62" t="e" cm="1">
        <f t="array" ref="GE62">_xlfn.IFNA(VLOOKUP($A62,TRANSPOSE(#REF!),GE$2+2,FALSE),0)</f>
        <v>#REF!</v>
      </c>
      <c r="GF62" t="e" cm="1">
        <f t="array" ref="GF62">_xlfn.IFNA(VLOOKUP($A62,TRANSPOSE(#REF!),GF$2+2,FALSE),0)</f>
        <v>#REF!</v>
      </c>
      <c r="GG62" t="e" cm="1">
        <f t="array" ref="GG62">_xlfn.IFNA(VLOOKUP($A62,TRANSPOSE(#REF!),GG$2+2,FALSE),0)</f>
        <v>#REF!</v>
      </c>
      <c r="GH62" t="e" cm="1">
        <f t="array" ref="GH62">_xlfn.IFNA(VLOOKUP($A62,TRANSPOSE(#REF!),GH$2+2,FALSE),0)</f>
        <v>#REF!</v>
      </c>
      <c r="GI62" t="e" cm="1">
        <f t="array" ref="GI62">_xlfn.IFNA(VLOOKUP($A62,TRANSPOSE(#REF!),GI$2+2,FALSE),0)</f>
        <v>#REF!</v>
      </c>
      <c r="GJ62" t="e" cm="1">
        <f t="array" ref="GJ62">_xlfn.IFNA(VLOOKUP($A62,TRANSPOSE(#REF!),GJ$2+2,FALSE),0)</f>
        <v>#REF!</v>
      </c>
      <c r="GK62" t="e" cm="1">
        <f t="array" ref="GK62">_xlfn.IFNA(VLOOKUP($A62,TRANSPOSE(#REF!),GK$2+2,FALSE),0)</f>
        <v>#REF!</v>
      </c>
      <c r="GL62" t="e" cm="1">
        <f t="array" ref="GL62">_xlfn.IFNA(VLOOKUP($A62,TRANSPOSE(#REF!),GL$2+2,FALSE),0)</f>
        <v>#REF!</v>
      </c>
      <c r="GM62" t="e" cm="1">
        <f t="array" ref="GM62">_xlfn.IFNA(VLOOKUP($A62,TRANSPOSE(#REF!),GM$2+2,FALSE),0)</f>
        <v>#REF!</v>
      </c>
      <c r="GN62" t="e" cm="1">
        <f t="array" ref="GN62">_xlfn.IFNA(VLOOKUP($A62,TRANSPOSE(#REF!),GN$2+2,FALSE),0)</f>
        <v>#REF!</v>
      </c>
      <c r="GO62" t="e" cm="1">
        <f t="array" ref="GO62">_xlfn.IFNA(VLOOKUP($A62,TRANSPOSE(#REF!),GO$2+2,FALSE),0)</f>
        <v>#REF!</v>
      </c>
      <c r="GP62" t="e" cm="1">
        <f t="array" ref="GP62">_xlfn.IFNA(VLOOKUP($A62,TRANSPOSE(#REF!),GP$2+2,FALSE),0)</f>
        <v>#REF!</v>
      </c>
      <c r="GQ62" t="e" cm="1">
        <f t="array" ref="GQ62">_xlfn.IFNA(VLOOKUP($A62,TRANSPOSE(#REF!),GQ$2+2,FALSE),0)</f>
        <v>#REF!</v>
      </c>
      <c r="GR62" t="e" cm="1">
        <f t="array" ref="GR62">_xlfn.IFNA(VLOOKUP($A62,TRANSPOSE(#REF!),GR$2+2,FALSE),0)</f>
        <v>#REF!</v>
      </c>
      <c r="GS62" t="e" cm="1">
        <f t="array" ref="GS62">_xlfn.IFNA(VLOOKUP($A62,TRANSPOSE(#REF!),GS$2+2,FALSE),0)</f>
        <v>#REF!</v>
      </c>
      <c r="GT62" t="e" cm="1">
        <f t="array" ref="GT62">_xlfn.IFNA(VLOOKUP($A62,TRANSPOSE(#REF!),GT$2+2,FALSE),0)</f>
        <v>#REF!</v>
      </c>
      <c r="GU62" t="e" cm="1">
        <f t="array" ref="GU62">_xlfn.IFNA(VLOOKUP($A62,TRANSPOSE(#REF!),GU$2+2,FALSE),0)</f>
        <v>#REF!</v>
      </c>
      <c r="GV62" t="e" cm="1">
        <f t="array" ref="GV62">_xlfn.IFNA(VLOOKUP($A62,TRANSPOSE(#REF!),GV$2+2,FALSE),0)</f>
        <v>#REF!</v>
      </c>
      <c r="GW62" t="e" cm="1">
        <f t="array" ref="GW62">_xlfn.IFNA(VLOOKUP($A62,TRANSPOSE(#REF!),GW$2+2,FALSE),0)</f>
        <v>#REF!</v>
      </c>
      <c r="GX62" t="e" cm="1">
        <f t="array" ref="GX62">_xlfn.IFNA(VLOOKUP($A62,TRANSPOSE(#REF!),GX$2+2,FALSE),0)</f>
        <v>#REF!</v>
      </c>
      <c r="GY62" t="e" cm="1">
        <f t="array" ref="GY62">_xlfn.IFNA(VLOOKUP($A62,TRANSPOSE(#REF!),GY$2+2,FALSE),0)</f>
        <v>#REF!</v>
      </c>
      <c r="GZ62" t="e" cm="1">
        <f t="array" ref="GZ62">_xlfn.IFNA(VLOOKUP($A62,TRANSPOSE(#REF!),GZ$2+2,FALSE),0)</f>
        <v>#REF!</v>
      </c>
      <c r="HA62" t="e" cm="1">
        <f t="array" ref="HA62">_xlfn.IFNA(VLOOKUP($A62,TRANSPOSE(#REF!),HA$2+2,FALSE),0)</f>
        <v>#REF!</v>
      </c>
      <c r="HB62" t="e" cm="1">
        <f t="array" ref="HB62">_xlfn.IFNA(VLOOKUP($A62,TRANSPOSE(#REF!),HB$2+2,FALSE),0)</f>
        <v>#REF!</v>
      </c>
      <c r="HC62" t="e" cm="1">
        <f t="array" ref="HC62">_xlfn.IFNA(VLOOKUP($A62,TRANSPOSE(#REF!),HC$2+2,FALSE),0)</f>
        <v>#REF!</v>
      </c>
      <c r="HD62" t="e" cm="1">
        <f t="array" ref="HD62">_xlfn.IFNA(VLOOKUP($A62,TRANSPOSE(#REF!),HD$2+2,FALSE),0)</f>
        <v>#REF!</v>
      </c>
      <c r="HE62" t="e" cm="1">
        <f t="array" ref="HE62">_xlfn.IFNA(VLOOKUP($A62,TRANSPOSE(#REF!),HE$2+2,FALSE),0)</f>
        <v>#REF!</v>
      </c>
      <c r="HF62" t="e" cm="1">
        <f t="array" ref="HF62">_xlfn.IFNA(VLOOKUP($A62,TRANSPOSE(#REF!),HF$2+2,FALSE),0)</f>
        <v>#REF!</v>
      </c>
      <c r="HG62" t="e" cm="1">
        <f t="array" ref="HG62">_xlfn.IFNA(VLOOKUP($A62,TRANSPOSE(#REF!),HG$2+2,FALSE),0)</f>
        <v>#REF!</v>
      </c>
      <c r="HH62" t="e" cm="1">
        <f t="array" ref="HH62">_xlfn.IFNA(VLOOKUP($A62,TRANSPOSE(#REF!),HH$2+2,FALSE),0)</f>
        <v>#REF!</v>
      </c>
      <c r="HI62" t="e" cm="1">
        <f t="array" ref="HI62">_xlfn.IFNA(VLOOKUP($A62,TRANSPOSE(#REF!),HI$2+2,FALSE),0)</f>
        <v>#REF!</v>
      </c>
      <c r="HJ62" t="e" cm="1">
        <f t="array" ref="HJ62">_xlfn.IFNA(VLOOKUP($A62,TRANSPOSE(#REF!),HJ$2+2,FALSE),0)</f>
        <v>#REF!</v>
      </c>
      <c r="HK62" t="e" cm="1">
        <f t="array" ref="HK62">_xlfn.IFNA(VLOOKUP($A62,TRANSPOSE(#REF!),HK$2+2,FALSE),0)</f>
        <v>#REF!</v>
      </c>
      <c r="HL62" t="e" cm="1">
        <f t="array" ref="HL62">_xlfn.IFNA(VLOOKUP($A62,TRANSPOSE(#REF!),HL$2+2,FALSE),0)</f>
        <v>#REF!</v>
      </c>
      <c r="HM62" t="e" cm="1">
        <f t="array" ref="HM62">_xlfn.IFNA(VLOOKUP($A62,TRANSPOSE(#REF!),HM$2+2,FALSE),0)</f>
        <v>#REF!</v>
      </c>
      <c r="HN62" t="e" cm="1">
        <f t="array" ref="HN62">_xlfn.IFNA(VLOOKUP($A62,TRANSPOSE(#REF!),HN$2+2,FALSE),0)</f>
        <v>#REF!</v>
      </c>
      <c r="HO62" t="e" cm="1">
        <f t="array" ref="HO62">_xlfn.IFNA(VLOOKUP($A62,TRANSPOSE(#REF!),HO$2+2,FALSE),0)</f>
        <v>#REF!</v>
      </c>
      <c r="HP62" t="e" cm="1">
        <f t="array" ref="HP62">_xlfn.IFNA(VLOOKUP($A62,TRANSPOSE(#REF!),HP$2+2,FALSE),0)</f>
        <v>#REF!</v>
      </c>
      <c r="HQ62" t="e" cm="1">
        <f t="array" ref="HQ62">_xlfn.IFNA(VLOOKUP($A62,TRANSPOSE(#REF!),HQ$2+2,FALSE),0)</f>
        <v>#REF!</v>
      </c>
      <c r="HR62" t="e" cm="1">
        <f t="array" ref="HR62">_xlfn.IFNA(VLOOKUP($A62,TRANSPOSE(#REF!),HR$2+2,FALSE),0)</f>
        <v>#REF!</v>
      </c>
      <c r="HS62" t="e" cm="1">
        <f t="array" ref="HS62">_xlfn.IFNA(VLOOKUP($A62,TRANSPOSE(#REF!),HS$2+2,FALSE),0)</f>
        <v>#REF!</v>
      </c>
      <c r="HT62" t="e" cm="1">
        <f t="array" ref="HT62">_xlfn.IFNA(VLOOKUP($A62,TRANSPOSE(#REF!),HT$2+2,FALSE),0)</f>
        <v>#REF!</v>
      </c>
      <c r="HU62" t="e" cm="1">
        <f t="array" ref="HU62">_xlfn.IFNA(VLOOKUP($A62,TRANSPOSE(#REF!),HU$2+2,FALSE),0)</f>
        <v>#REF!</v>
      </c>
      <c r="HV62" t="e" cm="1">
        <f t="array" ref="HV62">_xlfn.IFNA(VLOOKUP($A62,TRANSPOSE(#REF!),HV$2+2,FALSE),0)</f>
        <v>#REF!</v>
      </c>
      <c r="HW62" t="e" cm="1">
        <f t="array" ref="HW62">_xlfn.IFNA(VLOOKUP($A62,TRANSPOSE(#REF!),HW$2+2,FALSE),0)</f>
        <v>#REF!</v>
      </c>
      <c r="HX62" t="e" cm="1">
        <f t="array" ref="HX62">_xlfn.IFNA(VLOOKUP($A62,TRANSPOSE(#REF!),HX$2+2,FALSE),0)</f>
        <v>#REF!</v>
      </c>
      <c r="HY62" t="e" cm="1">
        <f t="array" ref="HY62">_xlfn.IFNA(VLOOKUP($A62,TRANSPOSE(#REF!),HY$2+2,FALSE),0)</f>
        <v>#REF!</v>
      </c>
      <c r="HZ62" t="e" cm="1">
        <f t="array" ref="HZ62">_xlfn.IFNA(VLOOKUP($A62,TRANSPOSE(#REF!),HZ$2+2,FALSE),0)</f>
        <v>#REF!</v>
      </c>
      <c r="IA62" t="e" cm="1">
        <f t="array" ref="IA62">_xlfn.IFNA(VLOOKUP($A62,TRANSPOSE(#REF!),IA$2+2,FALSE),0)</f>
        <v>#REF!</v>
      </c>
      <c r="IB62" t="e" cm="1">
        <f t="array" ref="IB62">_xlfn.IFNA(VLOOKUP($A62,TRANSPOSE(#REF!),IB$2+2,FALSE),0)</f>
        <v>#REF!</v>
      </c>
      <c r="IC62" t="e" cm="1">
        <f t="array" ref="IC62">_xlfn.IFNA(VLOOKUP($A62,TRANSPOSE(#REF!),IC$2+2,FALSE),0)</f>
        <v>#REF!</v>
      </c>
      <c r="ID62" t="e" cm="1">
        <f t="array" ref="ID62">_xlfn.IFNA(VLOOKUP($A62,TRANSPOSE(#REF!),ID$2+2,FALSE),0)</f>
        <v>#REF!</v>
      </c>
      <c r="IE62" t="e" cm="1">
        <f t="array" ref="IE62">_xlfn.IFNA(VLOOKUP($A62,TRANSPOSE(#REF!),IE$2+2,FALSE),0)</f>
        <v>#REF!</v>
      </c>
      <c r="IF62" t="e" cm="1">
        <f t="array" ref="IF62">_xlfn.IFNA(VLOOKUP($A62,TRANSPOSE(#REF!),IF$2+2,FALSE),0)</f>
        <v>#REF!</v>
      </c>
      <c r="IG62" t="e" cm="1">
        <f t="array" ref="IG62">_xlfn.IFNA(VLOOKUP($A62,TRANSPOSE(#REF!),IG$2+2,FALSE),0)</f>
        <v>#REF!</v>
      </c>
      <c r="IH62" t="e" cm="1">
        <f t="array" ref="IH62">_xlfn.IFNA(VLOOKUP($A62,TRANSPOSE(#REF!),IH$2+2,FALSE),0)</f>
        <v>#REF!</v>
      </c>
      <c r="II62" t="e" cm="1">
        <f t="array" ref="II62">_xlfn.IFNA(VLOOKUP($A62,TRANSPOSE(#REF!),II$2+2,FALSE),0)</f>
        <v>#REF!</v>
      </c>
      <c r="IJ62" t="e" cm="1">
        <f t="array" ref="IJ62">_xlfn.IFNA(VLOOKUP($A62,TRANSPOSE(#REF!),IJ$2+2,FALSE),0)</f>
        <v>#REF!</v>
      </c>
      <c r="IK62" t="e" cm="1">
        <f t="array" ref="IK62">_xlfn.IFNA(VLOOKUP($A62,TRANSPOSE(#REF!),IK$2+2,FALSE),0)</f>
        <v>#REF!</v>
      </c>
      <c r="IL62" t="e" cm="1">
        <f t="array" ref="IL62">_xlfn.IFNA(VLOOKUP($A62,TRANSPOSE(#REF!),IL$2+2,FALSE),0)</f>
        <v>#REF!</v>
      </c>
      <c r="IM62" t="e" cm="1">
        <f t="array" ref="IM62">_xlfn.IFNA(VLOOKUP($A62,TRANSPOSE(#REF!),IM$2+2,FALSE),0)</f>
        <v>#REF!</v>
      </c>
      <c r="IN62" t="e" cm="1">
        <f t="array" ref="IN62">_xlfn.IFNA(VLOOKUP($A62,TRANSPOSE(#REF!),IN$2+2,FALSE),0)</f>
        <v>#REF!</v>
      </c>
      <c r="IO62" t="e" cm="1">
        <f t="array" ref="IO62">_xlfn.IFNA(VLOOKUP($A62,TRANSPOSE(#REF!),IO$2+2,FALSE),0)</f>
        <v>#REF!</v>
      </c>
      <c r="IP62" t="e" cm="1">
        <f t="array" ref="IP62">_xlfn.IFNA(VLOOKUP($A62,TRANSPOSE(#REF!),IP$2+2,FALSE),0)</f>
        <v>#REF!</v>
      </c>
      <c r="IQ62" t="e" cm="1">
        <f t="array" ref="IQ62">_xlfn.IFNA(VLOOKUP($A62,TRANSPOSE(#REF!),IQ$2+2,FALSE),0)</f>
        <v>#REF!</v>
      </c>
      <c r="IR62" t="e" cm="1">
        <f t="array" ref="IR62">_xlfn.IFNA(VLOOKUP($A62,TRANSPOSE(#REF!),IR$2+2,FALSE),0)</f>
        <v>#REF!</v>
      </c>
      <c r="IS62" t="e" cm="1">
        <f t="array" ref="IS62">_xlfn.IFNA(VLOOKUP($A62,TRANSPOSE(#REF!),IS$2+2,FALSE),0)</f>
        <v>#REF!</v>
      </c>
      <c r="IT62" t="e" cm="1">
        <f t="array" ref="IT62">_xlfn.IFNA(VLOOKUP($A62,TRANSPOSE(#REF!),IT$2+2,FALSE),0)</f>
        <v>#REF!</v>
      </c>
      <c r="IU62" t="e" cm="1">
        <f t="array" ref="IU62">_xlfn.IFNA(VLOOKUP($A62,TRANSPOSE(#REF!),IU$2+2,FALSE),0)</f>
        <v>#REF!</v>
      </c>
      <c r="IV62" t="e" cm="1">
        <f t="array" ref="IV62">_xlfn.IFNA(VLOOKUP($A62,TRANSPOSE(#REF!),IV$2+2,FALSE),0)</f>
        <v>#REF!</v>
      </c>
      <c r="IW62" t="e" cm="1">
        <f t="array" ref="IW62">_xlfn.IFNA(VLOOKUP($A62,TRANSPOSE(#REF!),IW$2+2,FALSE),0)</f>
        <v>#REF!</v>
      </c>
      <c r="IX62" t="e" cm="1">
        <f t="array" ref="IX62">_xlfn.IFNA(VLOOKUP($A62,TRANSPOSE(#REF!),IX$2+2,FALSE),0)</f>
        <v>#REF!</v>
      </c>
      <c r="IY62" t="e" cm="1">
        <f t="array" ref="IY62">_xlfn.IFNA(VLOOKUP($A62,TRANSPOSE(#REF!),IY$2+2,FALSE),0)</f>
        <v>#REF!</v>
      </c>
      <c r="IZ62" t="e" cm="1">
        <f t="array" ref="IZ62">_xlfn.IFNA(VLOOKUP($A62,TRANSPOSE(#REF!),IZ$2+2,FALSE),0)</f>
        <v>#REF!</v>
      </c>
      <c r="JA62" t="e" cm="1">
        <f t="array" ref="JA62">_xlfn.IFNA(VLOOKUP($A62,TRANSPOSE(#REF!),JA$2+2,FALSE),0)</f>
        <v>#REF!</v>
      </c>
      <c r="JB62" t="e" cm="1">
        <f t="array" ref="JB62">_xlfn.IFNA(VLOOKUP($A62,TRANSPOSE(#REF!),JB$2+2,FALSE),0)</f>
        <v>#REF!</v>
      </c>
      <c r="JC62" t="e" cm="1">
        <f t="array" ref="JC62">_xlfn.IFNA(VLOOKUP($A62,TRANSPOSE(#REF!),JC$2+2,FALSE),0)</f>
        <v>#REF!</v>
      </c>
      <c r="JD62" t="e" cm="1">
        <f t="array" ref="JD62">_xlfn.IFNA(VLOOKUP($A62,TRANSPOSE(#REF!),JD$2+2,FALSE),0)</f>
        <v>#REF!</v>
      </c>
      <c r="JE62" t="e" cm="1">
        <f t="array" ref="JE62">_xlfn.IFNA(VLOOKUP($A62,TRANSPOSE(#REF!),JE$2+2,FALSE),0)</f>
        <v>#REF!</v>
      </c>
      <c r="JF62" t="e" cm="1">
        <f t="array" ref="JF62">_xlfn.IFNA(VLOOKUP($A62,TRANSPOSE(#REF!),JF$2+2,FALSE),0)</f>
        <v>#REF!</v>
      </c>
      <c r="JG62" t="e" cm="1">
        <f t="array" ref="JG62">_xlfn.IFNA(VLOOKUP($A62,TRANSPOSE(#REF!),JG$2+2,FALSE),0)</f>
        <v>#REF!</v>
      </c>
      <c r="JH62" t="e" cm="1">
        <f t="array" ref="JH62">_xlfn.IFNA(VLOOKUP($A62,TRANSPOSE(#REF!),JH$2+2,FALSE),0)</f>
        <v>#REF!</v>
      </c>
      <c r="JI62" t="e" cm="1">
        <f t="array" ref="JI62">_xlfn.IFNA(VLOOKUP($A62,TRANSPOSE(#REF!),JI$2+2,FALSE),0)</f>
        <v>#REF!</v>
      </c>
      <c r="JJ62" t="e" cm="1">
        <f t="array" ref="JJ62">_xlfn.IFNA(VLOOKUP($A62,TRANSPOSE(#REF!),JJ$2+2,FALSE),0)</f>
        <v>#REF!</v>
      </c>
      <c r="JK62" t="e" cm="1">
        <f t="array" ref="JK62">_xlfn.IFNA(VLOOKUP($A62,TRANSPOSE(#REF!),JK$2+2,FALSE),0)</f>
        <v>#REF!</v>
      </c>
      <c r="JL62" t="e" cm="1">
        <f t="array" ref="JL62">_xlfn.IFNA(VLOOKUP($A62,TRANSPOSE(#REF!),JL$2+2,FALSE),0)</f>
        <v>#REF!</v>
      </c>
      <c r="JM62" t="e" cm="1">
        <f t="array" ref="JM62">_xlfn.IFNA(VLOOKUP($A62,TRANSPOSE(#REF!),JM$2+2,FALSE),0)</f>
        <v>#REF!</v>
      </c>
      <c r="JN62" t="e" cm="1">
        <f t="array" ref="JN62">_xlfn.IFNA(VLOOKUP($A62,TRANSPOSE(#REF!),JN$2+2,FALSE),0)</f>
        <v>#REF!</v>
      </c>
      <c r="JO62" t="e" cm="1">
        <f t="array" ref="JO62">_xlfn.IFNA(VLOOKUP($A62,TRANSPOSE(#REF!),JO$2+2,FALSE),0)</f>
        <v>#REF!</v>
      </c>
      <c r="JP62" t="e" cm="1">
        <f t="array" ref="JP62">_xlfn.IFNA(VLOOKUP($A62,TRANSPOSE(#REF!),JP$2+2,FALSE),0)</f>
        <v>#REF!</v>
      </c>
      <c r="JQ62" t="e" cm="1">
        <f t="array" ref="JQ62">_xlfn.IFNA(VLOOKUP($A62,TRANSPOSE(#REF!),JQ$2+2,FALSE),0)</f>
        <v>#REF!</v>
      </c>
      <c r="JR62" t="e" cm="1">
        <f t="array" ref="JR62">_xlfn.IFNA(VLOOKUP($A62,TRANSPOSE(#REF!),JR$2+2,FALSE),0)</f>
        <v>#REF!</v>
      </c>
      <c r="JS62" t="e" cm="1">
        <f t="array" ref="JS62">_xlfn.IFNA(VLOOKUP($A62,TRANSPOSE(#REF!),JS$2+2,FALSE),0)</f>
        <v>#REF!</v>
      </c>
      <c r="JT62" t="e" cm="1">
        <f t="array" ref="JT62">_xlfn.IFNA(VLOOKUP($A62,TRANSPOSE(#REF!),JT$2+2,FALSE),0)</f>
        <v>#REF!</v>
      </c>
      <c r="JU62" t="e" cm="1">
        <f t="array" ref="JU62">_xlfn.IFNA(VLOOKUP($A62,TRANSPOSE(#REF!),JU$2+2,FALSE),0)</f>
        <v>#REF!</v>
      </c>
      <c r="JV62" t="e" cm="1">
        <f t="array" ref="JV62">_xlfn.IFNA(VLOOKUP($A62,TRANSPOSE(#REF!),JV$2+2,FALSE),0)</f>
        <v>#REF!</v>
      </c>
      <c r="JW62" t="e" cm="1">
        <f t="array" ref="JW62">_xlfn.IFNA(VLOOKUP($A62,TRANSPOSE(#REF!),JW$2+2,FALSE),0)</f>
        <v>#REF!</v>
      </c>
      <c r="JX62" t="e" cm="1">
        <f t="array" ref="JX62">_xlfn.IFNA(VLOOKUP($A62,TRANSPOSE(#REF!),JX$2+2,FALSE),0)</f>
        <v>#REF!</v>
      </c>
      <c r="JY62" t="e" cm="1">
        <f t="array" ref="JY62">_xlfn.IFNA(VLOOKUP($A62,TRANSPOSE(#REF!),JY$2+2,FALSE),0)</f>
        <v>#REF!</v>
      </c>
      <c r="JZ62" t="e" cm="1">
        <f t="array" ref="JZ62">_xlfn.IFNA(VLOOKUP($A62,TRANSPOSE(#REF!),JZ$2+2,FALSE),0)</f>
        <v>#REF!</v>
      </c>
      <c r="KA62" t="e" cm="1">
        <f t="array" ref="KA62">_xlfn.IFNA(VLOOKUP($A62,TRANSPOSE(#REF!),KA$2+2,FALSE),0)</f>
        <v>#REF!</v>
      </c>
      <c r="KB62" t="e" cm="1">
        <f t="array" ref="KB62">_xlfn.IFNA(VLOOKUP($A62,TRANSPOSE(#REF!),KB$2+2,FALSE),0)</f>
        <v>#REF!</v>
      </c>
      <c r="KC62" t="e" cm="1">
        <f t="array" ref="KC62">_xlfn.IFNA(VLOOKUP($A62,TRANSPOSE(#REF!),KC$2+2,FALSE),0)</f>
        <v>#REF!</v>
      </c>
      <c r="KD62" t="e" cm="1">
        <f t="array" ref="KD62">_xlfn.IFNA(VLOOKUP($A62,TRANSPOSE(#REF!),KD$2+2,FALSE),0)</f>
        <v>#REF!</v>
      </c>
      <c r="KE62" t="e" cm="1">
        <f t="array" ref="KE62">_xlfn.IFNA(VLOOKUP($A62,TRANSPOSE(#REF!),KE$2+2,FALSE),0)</f>
        <v>#REF!</v>
      </c>
      <c r="KF62" t="e" cm="1">
        <f t="array" ref="KF62">_xlfn.IFNA(VLOOKUP($A62,TRANSPOSE(#REF!),KF$2+2,FALSE),0)</f>
        <v>#REF!</v>
      </c>
      <c r="KG62" t="e" cm="1">
        <f t="array" ref="KG62">_xlfn.IFNA(VLOOKUP($A62,TRANSPOSE(#REF!),KG$2+2,FALSE),0)</f>
        <v>#REF!</v>
      </c>
      <c r="KH62" t="e" cm="1">
        <f t="array" ref="KH62">_xlfn.IFNA(VLOOKUP($A62,TRANSPOSE(#REF!),KH$2+2,FALSE),0)</f>
        <v>#REF!</v>
      </c>
      <c r="KI62" t="e" cm="1">
        <f t="array" ref="KI62">_xlfn.IFNA(VLOOKUP($A62,TRANSPOSE(#REF!),KI$2+2,FALSE),0)</f>
        <v>#REF!</v>
      </c>
      <c r="KJ62" t="e" cm="1">
        <f t="array" ref="KJ62">_xlfn.IFNA(VLOOKUP($A62,TRANSPOSE(#REF!),KJ$2+2,FALSE),0)</f>
        <v>#REF!</v>
      </c>
      <c r="KK62" t="e" cm="1">
        <f t="array" ref="KK62">_xlfn.IFNA(VLOOKUP($A62,TRANSPOSE(#REF!),KK$2+2,FALSE),0)</f>
        <v>#REF!</v>
      </c>
      <c r="KL62" t="e" cm="1">
        <f t="array" ref="KL62">_xlfn.IFNA(VLOOKUP($A62,TRANSPOSE(#REF!),KL$2+2,FALSE),0)</f>
        <v>#REF!</v>
      </c>
      <c r="KM62" t="e" cm="1">
        <f t="array" ref="KM62">_xlfn.IFNA(VLOOKUP($A62,TRANSPOSE(#REF!),KM$2+2,FALSE),0)</f>
        <v>#REF!</v>
      </c>
      <c r="KN62" t="e" cm="1">
        <f t="array" ref="KN62">_xlfn.IFNA(VLOOKUP($A62,TRANSPOSE(#REF!),KN$2+2,FALSE),0)</f>
        <v>#REF!</v>
      </c>
      <c r="KO62" t="e" cm="1">
        <f t="array" ref="KO62">_xlfn.IFNA(VLOOKUP($A62,TRANSPOSE(#REF!),KO$2+2,FALSE),0)</f>
        <v>#REF!</v>
      </c>
      <c r="KP62" t="e" cm="1">
        <f t="array" ref="KP62">_xlfn.IFNA(VLOOKUP($A62,TRANSPOSE(#REF!),KP$2+2,FALSE),0)</f>
        <v>#REF!</v>
      </c>
      <c r="KQ62" t="e" cm="1">
        <f t="array" ref="KQ62">_xlfn.IFNA(VLOOKUP($A62,TRANSPOSE(#REF!),KQ$2+2,FALSE),0)</f>
        <v>#REF!</v>
      </c>
      <c r="KR62" t="e" cm="1">
        <f t="array" ref="KR62">_xlfn.IFNA(VLOOKUP($A62,TRANSPOSE(#REF!),KR$2+2,FALSE),0)</f>
        <v>#REF!</v>
      </c>
      <c r="KS62" t="e" cm="1">
        <f t="array" ref="KS62">_xlfn.IFNA(VLOOKUP($A62,TRANSPOSE(#REF!),KS$2+2,FALSE),0)</f>
        <v>#REF!</v>
      </c>
      <c r="KT62" t="e" cm="1">
        <f t="array" ref="KT62">_xlfn.IFNA(VLOOKUP($A62,TRANSPOSE(#REF!),KT$2+2,FALSE),0)</f>
        <v>#REF!</v>
      </c>
      <c r="KU62" t="e" cm="1">
        <f t="array" ref="KU62">_xlfn.IFNA(VLOOKUP($A62,TRANSPOSE(#REF!),KU$2+2,FALSE),0)</f>
        <v>#REF!</v>
      </c>
      <c r="KV62" t="e" cm="1">
        <f t="array" ref="KV62">_xlfn.IFNA(VLOOKUP($A62,TRANSPOSE(#REF!),KV$2+2,FALSE),0)</f>
        <v>#REF!</v>
      </c>
      <c r="KW62" t="e" cm="1">
        <f t="array" ref="KW62">_xlfn.IFNA(VLOOKUP($A62,TRANSPOSE(#REF!),KW$2+2,FALSE),0)</f>
        <v>#REF!</v>
      </c>
      <c r="KX62" t="e" cm="1">
        <f t="array" ref="KX62">_xlfn.IFNA(VLOOKUP($A62,TRANSPOSE(#REF!),KX$2+2,FALSE),0)</f>
        <v>#REF!</v>
      </c>
      <c r="KY62" t="e" cm="1">
        <f t="array" ref="KY62">_xlfn.IFNA(VLOOKUP($A62,TRANSPOSE(#REF!),KY$2+2,FALSE),0)</f>
        <v>#REF!</v>
      </c>
      <c r="KZ62" t="e" cm="1">
        <f t="array" ref="KZ62">_xlfn.IFNA(VLOOKUP($A62,TRANSPOSE(#REF!),KZ$2+2,FALSE),0)</f>
        <v>#REF!</v>
      </c>
      <c r="LA62" t="e" cm="1">
        <f t="array" ref="LA62">_xlfn.IFNA(VLOOKUP($A62,TRANSPOSE(#REF!),LA$2+2,FALSE),0)</f>
        <v>#REF!</v>
      </c>
      <c r="LB62" t="e" cm="1">
        <f t="array" ref="LB62">_xlfn.IFNA(VLOOKUP($A62,TRANSPOSE(#REF!),LB$2+2,FALSE),0)</f>
        <v>#REF!</v>
      </c>
      <c r="LC62" t="e" cm="1">
        <f t="array" ref="LC62">_xlfn.IFNA(VLOOKUP($A62,TRANSPOSE(#REF!),LC$2+2,FALSE),0)</f>
        <v>#REF!</v>
      </c>
      <c r="LD62" t="e" cm="1">
        <f t="array" ref="LD62">_xlfn.IFNA(VLOOKUP($A62,TRANSPOSE(#REF!),LD$2+2,FALSE),0)</f>
        <v>#REF!</v>
      </c>
      <c r="LE62" t="e" cm="1">
        <f t="array" ref="LE62">_xlfn.IFNA(VLOOKUP($A62,TRANSPOSE(#REF!),LE$2+2,FALSE),0)</f>
        <v>#REF!</v>
      </c>
      <c r="LF62" t="e" cm="1">
        <f t="array" ref="LF62">_xlfn.IFNA(VLOOKUP($A62,TRANSPOSE(#REF!),LF$2+2,FALSE),0)</f>
        <v>#REF!</v>
      </c>
      <c r="LG62" t="e" cm="1">
        <f t="array" ref="LG62">_xlfn.IFNA(VLOOKUP($A62,TRANSPOSE(#REF!),LG$2+2,FALSE),0)</f>
        <v>#REF!</v>
      </c>
      <c r="LH62" t="e" cm="1">
        <f t="array" ref="LH62">_xlfn.IFNA(VLOOKUP($A62,TRANSPOSE(#REF!),LH$2+2,FALSE),0)</f>
        <v>#REF!</v>
      </c>
      <c r="LI62" t="e" cm="1">
        <f t="array" ref="LI62">_xlfn.IFNA(VLOOKUP($A62,TRANSPOSE(#REF!),LI$2+2,FALSE),0)</f>
        <v>#REF!</v>
      </c>
      <c r="LJ62" t="e" cm="1">
        <f t="array" ref="LJ62">_xlfn.IFNA(VLOOKUP($A62,TRANSPOSE(#REF!),LJ$2+2,FALSE),0)</f>
        <v>#REF!</v>
      </c>
      <c r="LK62" t="e" cm="1">
        <f t="array" ref="LK62">_xlfn.IFNA(VLOOKUP($A62,TRANSPOSE(#REF!),LK$2+2,FALSE),0)</f>
        <v>#REF!</v>
      </c>
      <c r="LL62" t="e" cm="1">
        <f t="array" ref="LL62">_xlfn.IFNA(VLOOKUP($A62,TRANSPOSE(#REF!),LL$2+2,FALSE),0)</f>
        <v>#REF!</v>
      </c>
      <c r="LM62" t="e" cm="1">
        <f t="array" ref="LM62">_xlfn.IFNA(VLOOKUP($A62,TRANSPOSE(#REF!),LM$2+2,FALSE),0)</f>
        <v>#REF!</v>
      </c>
      <c r="LN62" t="e" cm="1">
        <f t="array" ref="LN62">_xlfn.IFNA(VLOOKUP($A62,TRANSPOSE(#REF!),LN$2+2,FALSE),0)</f>
        <v>#REF!</v>
      </c>
      <c r="LO62" t="e" cm="1">
        <f t="array" ref="LO62">_xlfn.IFNA(VLOOKUP($A62,TRANSPOSE(#REF!),LO$2+2,FALSE),0)</f>
        <v>#REF!</v>
      </c>
      <c r="LP62" t="e" cm="1">
        <f t="array" ref="LP62">_xlfn.IFNA(VLOOKUP($A62,TRANSPOSE(#REF!),LP$2+2,FALSE),0)</f>
        <v>#REF!</v>
      </c>
      <c r="LQ62" t="e" cm="1">
        <f t="array" ref="LQ62">_xlfn.IFNA(VLOOKUP($A62,TRANSPOSE(#REF!),LQ$2+2,FALSE),0)</f>
        <v>#REF!</v>
      </c>
      <c r="LR62" t="e" cm="1">
        <f t="array" ref="LR62">_xlfn.IFNA(VLOOKUP($A62,TRANSPOSE(#REF!),LR$2+2,FALSE),0)</f>
        <v>#REF!</v>
      </c>
      <c r="LS62" t="e" cm="1">
        <f t="array" ref="LS62">_xlfn.IFNA(VLOOKUP($A62,TRANSPOSE(#REF!),LS$2+2,FALSE),0)</f>
        <v>#REF!</v>
      </c>
      <c r="LT62" t="e" cm="1">
        <f t="array" ref="LT62">_xlfn.IFNA(VLOOKUP($A62,TRANSPOSE(#REF!),LT$2+2,FALSE),0)</f>
        <v>#REF!</v>
      </c>
      <c r="LU62" t="e" cm="1">
        <f t="array" ref="LU62">_xlfn.IFNA(VLOOKUP($A62,TRANSPOSE(#REF!),LU$2+2,FALSE),0)</f>
        <v>#REF!</v>
      </c>
      <c r="LV62" t="e" cm="1">
        <f t="array" ref="LV62">_xlfn.IFNA(VLOOKUP($A62,TRANSPOSE(#REF!),LV$2+2,FALSE),0)</f>
        <v>#REF!</v>
      </c>
      <c r="LW62" t="e" cm="1">
        <f t="array" ref="LW62">_xlfn.IFNA(VLOOKUP($A62,TRANSPOSE(#REF!),LW$2+2,FALSE),0)</f>
        <v>#REF!</v>
      </c>
      <c r="LX62" t="e" cm="1">
        <f t="array" ref="LX62">_xlfn.IFNA(VLOOKUP($A62,TRANSPOSE(#REF!),LX$2+2,FALSE),0)</f>
        <v>#REF!</v>
      </c>
      <c r="LY62" t="e" cm="1">
        <f t="array" ref="LY62">_xlfn.IFNA(VLOOKUP($A62,TRANSPOSE(#REF!),LY$2+2,FALSE),0)</f>
        <v>#REF!</v>
      </c>
      <c r="LZ62" t="e" cm="1">
        <f t="array" ref="LZ62">_xlfn.IFNA(VLOOKUP($A62,TRANSPOSE(#REF!),LZ$2+2,FALSE),0)</f>
        <v>#REF!</v>
      </c>
      <c r="MA62" t="e" cm="1">
        <f t="array" ref="MA62">_xlfn.IFNA(VLOOKUP($A62,TRANSPOSE(#REF!),MA$2+2,FALSE),0)</f>
        <v>#REF!</v>
      </c>
      <c r="MB62" t="e" cm="1">
        <f t="array" ref="MB62">_xlfn.IFNA(VLOOKUP($A62,TRANSPOSE(#REF!),MB$2+2,FALSE),0)</f>
        <v>#REF!</v>
      </c>
      <c r="MC62" t="e" cm="1">
        <f t="array" ref="MC62">_xlfn.IFNA(VLOOKUP($A62,TRANSPOSE(#REF!),MC$2+2,FALSE),0)</f>
        <v>#REF!</v>
      </c>
      <c r="MD62" t="e" cm="1">
        <f t="array" ref="MD62">_xlfn.IFNA(VLOOKUP($A62,TRANSPOSE(#REF!),MD$2+2,FALSE),0)</f>
        <v>#REF!</v>
      </c>
      <c r="ME62" t="e" cm="1">
        <f t="array" ref="ME62">_xlfn.IFNA(VLOOKUP($A62,TRANSPOSE(#REF!),ME$2+2,FALSE),0)</f>
        <v>#REF!</v>
      </c>
      <c r="MF62" t="e" cm="1">
        <f t="array" ref="MF62">_xlfn.IFNA(VLOOKUP($A62,TRANSPOSE(#REF!),MF$2+2,FALSE),0)</f>
        <v>#REF!</v>
      </c>
      <c r="MG62" t="e" cm="1">
        <f t="array" ref="MG62">_xlfn.IFNA(VLOOKUP($A62,TRANSPOSE(#REF!),MG$2+2,FALSE),0)</f>
        <v>#REF!</v>
      </c>
      <c r="MH62" t="e" cm="1">
        <f t="array" ref="MH62">_xlfn.IFNA(VLOOKUP($A62,TRANSPOSE(#REF!),MH$2+2,FALSE),0)</f>
        <v>#REF!</v>
      </c>
      <c r="MI62" t="e" cm="1">
        <f t="array" ref="MI62">_xlfn.IFNA(VLOOKUP($A62,TRANSPOSE(#REF!),MI$2+2,FALSE),0)</f>
        <v>#REF!</v>
      </c>
      <c r="MJ62" t="e" cm="1">
        <f t="array" ref="MJ62">_xlfn.IFNA(VLOOKUP($A62,TRANSPOSE(#REF!),MJ$2+2,FALSE),0)</f>
        <v>#REF!</v>
      </c>
      <c r="MK62" t="e" cm="1">
        <f t="array" ref="MK62">_xlfn.IFNA(VLOOKUP($A62,TRANSPOSE(#REF!),MK$2+2,FALSE),0)</f>
        <v>#REF!</v>
      </c>
      <c r="ML62" t="e" cm="1">
        <f t="array" ref="ML62">_xlfn.IFNA(VLOOKUP($A62,TRANSPOSE(#REF!),ML$2+2,FALSE),0)</f>
        <v>#REF!</v>
      </c>
      <c r="MM62" t="e" cm="1">
        <f t="array" ref="MM62">_xlfn.IFNA(VLOOKUP($A62,TRANSPOSE(#REF!),MM$2+2,FALSE),0)</f>
        <v>#REF!</v>
      </c>
      <c r="MN62" t="e" cm="1">
        <f t="array" ref="MN62">_xlfn.IFNA(VLOOKUP($A62,TRANSPOSE(#REF!),MN$2+2,FALSE),0)</f>
        <v>#REF!</v>
      </c>
      <c r="MO62" t="e" cm="1">
        <f t="array" ref="MO62">_xlfn.IFNA(VLOOKUP($A62,TRANSPOSE(#REF!),MO$2+2,FALSE),0)</f>
        <v>#REF!</v>
      </c>
      <c r="MP62" t="e" cm="1">
        <f t="array" ref="MP62">_xlfn.IFNA(VLOOKUP($A62,TRANSPOSE(#REF!),MP$2+2,FALSE),0)</f>
        <v>#REF!</v>
      </c>
      <c r="MQ62" t="e" cm="1">
        <f t="array" ref="MQ62">_xlfn.IFNA(VLOOKUP($A62,TRANSPOSE(#REF!),MQ$2+2,FALSE),0)</f>
        <v>#REF!</v>
      </c>
      <c r="MR62" t="e" cm="1">
        <f t="array" ref="MR62">_xlfn.IFNA(VLOOKUP($A62,TRANSPOSE(#REF!),MR$2+2,FALSE),0)</f>
        <v>#REF!</v>
      </c>
      <c r="MS62" t="e" cm="1">
        <f t="array" ref="MS62">_xlfn.IFNA(VLOOKUP($A62,TRANSPOSE(#REF!),MS$2+2,FALSE),0)</f>
        <v>#REF!</v>
      </c>
      <c r="MT62" t="e" cm="1">
        <f t="array" ref="MT62">_xlfn.IFNA(VLOOKUP($A62,TRANSPOSE(#REF!),MT$2+2,FALSE),0)</f>
        <v>#REF!</v>
      </c>
      <c r="MU62" t="e" cm="1">
        <f t="array" ref="MU62">_xlfn.IFNA(VLOOKUP($A62,TRANSPOSE(#REF!),MU$2+2,FALSE),0)</f>
        <v>#REF!</v>
      </c>
      <c r="MV62" t="e" cm="1">
        <f t="array" ref="MV62">_xlfn.IFNA(VLOOKUP($A62,TRANSPOSE(#REF!),MV$2+2,FALSE),0)</f>
        <v>#REF!</v>
      </c>
      <c r="MW62" t="e" cm="1">
        <f t="array" ref="MW62">_xlfn.IFNA(VLOOKUP($A62,TRANSPOSE(#REF!),MW$2+2,FALSE),0)</f>
        <v>#REF!</v>
      </c>
      <c r="MX62" t="e" cm="1">
        <f t="array" ref="MX62">_xlfn.IFNA(VLOOKUP($A62,TRANSPOSE(#REF!),MX$2+2,FALSE),0)</f>
        <v>#REF!</v>
      </c>
      <c r="MY62" t="e" cm="1">
        <f t="array" ref="MY62">_xlfn.IFNA(VLOOKUP($A62,TRANSPOSE(#REF!),MY$2+2,FALSE),0)</f>
        <v>#REF!</v>
      </c>
      <c r="MZ62" t="e" cm="1">
        <f t="array" ref="MZ62">_xlfn.IFNA(VLOOKUP($A62,TRANSPOSE(#REF!),MZ$2+2,FALSE),0)</f>
        <v>#REF!</v>
      </c>
      <c r="NA62" t="e" cm="1">
        <f t="array" ref="NA62">_xlfn.IFNA(VLOOKUP($A62,TRANSPOSE(#REF!),NA$2+2,FALSE),0)</f>
        <v>#REF!</v>
      </c>
      <c r="NB62" t="e" cm="1">
        <f t="array" ref="NB62">_xlfn.IFNA(VLOOKUP($A62,TRANSPOSE(#REF!),NB$2+2,FALSE),0)</f>
        <v>#REF!</v>
      </c>
      <c r="NC62" t="e" cm="1">
        <f t="array" ref="NC62">_xlfn.IFNA(VLOOKUP($A62,TRANSPOSE(#REF!),NC$2+2,FALSE),0)</f>
        <v>#REF!</v>
      </c>
      <c r="ND62" t="e" cm="1">
        <f t="array" ref="ND62">_xlfn.IFNA(VLOOKUP($A62,TRANSPOSE(#REF!),ND$2+2,FALSE),0)</f>
        <v>#REF!</v>
      </c>
      <c r="NE62" t="e" cm="1">
        <f t="array" ref="NE62">_xlfn.IFNA(VLOOKUP($A62,TRANSPOSE(#REF!),NE$2+2,FALSE),0)</f>
        <v>#REF!</v>
      </c>
      <c r="NF62" t="e" cm="1">
        <f t="array" ref="NF62">_xlfn.IFNA(VLOOKUP($A62,TRANSPOSE(#REF!),NF$2+2,FALSE),0)</f>
        <v>#REF!</v>
      </c>
      <c r="NG62" t="e" cm="1">
        <f t="array" ref="NG62">_xlfn.IFNA(VLOOKUP($A62,TRANSPOSE(#REF!),NG$2+2,FALSE),0)</f>
        <v>#REF!</v>
      </c>
      <c r="NH62" t="e" cm="1">
        <f t="array" ref="NH62">_xlfn.IFNA(VLOOKUP($A62,TRANSPOSE(#REF!),NH$2+2,FALSE),0)</f>
        <v>#REF!</v>
      </c>
      <c r="NI62" t="e" cm="1">
        <f t="array" ref="NI62">_xlfn.IFNA(VLOOKUP($A62,TRANSPOSE(#REF!),NI$2+2,FALSE),0)</f>
        <v>#REF!</v>
      </c>
      <c r="NJ62" t="e" cm="1">
        <f t="array" ref="NJ62">_xlfn.IFNA(VLOOKUP($A62,TRANSPOSE(#REF!),NJ$2+2,FALSE),0)</f>
        <v>#REF!</v>
      </c>
      <c r="NL62" t="e">
        <f t="shared" si="0"/>
        <v>#REF!</v>
      </c>
      <c r="NM62" t="e">
        <f t="shared" si="1"/>
        <v>#REF!</v>
      </c>
    </row>
    <row r="63" spans="1:377" x14ac:dyDescent="0.3">
      <c r="A63" t="str">
        <v>PDK02_09</v>
      </c>
      <c r="B63" t="str">
        <v>Elektriciteit</v>
      </c>
      <c r="C63" t="str">
        <v>Conversion</v>
      </c>
      <c r="D63" t="str">
        <v>Power DK</v>
      </c>
      <c r="E63" t="str">
        <v>Generation</v>
      </c>
      <c r="F63" t="str">
        <v>Electricity DK</v>
      </c>
      <c r="G63" t="str">
        <v>Electricity from Waste- Power DK</v>
      </c>
      <c r="H63" t="str">
        <v>[GW]</v>
      </c>
      <c r="I63">
        <f>_xlfn.IFNA(VLOOKUP(A63,'[1]PASTE Cap_Investment'!A:B,2,FALSE),0)</f>
        <v>0</v>
      </c>
      <c r="J63" t="e" cm="1">
        <f t="array" ref="J63">_xlfn.IFNA(VLOOKUP($A63,TRANSPOSE(#REF!),J$2+2,FALSE),0)</f>
        <v>#REF!</v>
      </c>
      <c r="K63" t="e" cm="1">
        <f t="array" ref="K63">_xlfn.IFNA(VLOOKUP($A63,TRANSPOSE(#REF!),K$2+2,FALSE),0)</f>
        <v>#REF!</v>
      </c>
      <c r="L63" t="e" cm="1">
        <f t="array" ref="L63">_xlfn.IFNA(VLOOKUP($A63,TRANSPOSE(#REF!),L$2+2,FALSE),0)</f>
        <v>#REF!</v>
      </c>
      <c r="M63" t="e" cm="1">
        <f t="array" ref="M63">_xlfn.IFNA(VLOOKUP($A63,TRANSPOSE(#REF!),M$2+2,FALSE),0)</f>
        <v>#REF!</v>
      </c>
      <c r="N63" t="e" cm="1">
        <f t="array" ref="N63">_xlfn.IFNA(VLOOKUP($A63,TRANSPOSE(#REF!),N$2+2,FALSE),0)</f>
        <v>#REF!</v>
      </c>
      <c r="O63" t="e" cm="1">
        <f t="array" ref="O63">_xlfn.IFNA(VLOOKUP($A63,TRANSPOSE(#REF!),O$2+2,FALSE),0)</f>
        <v>#REF!</v>
      </c>
      <c r="P63" t="e" cm="1">
        <f t="array" ref="P63">_xlfn.IFNA(VLOOKUP($A63,TRANSPOSE(#REF!),P$2+2,FALSE),0)</f>
        <v>#REF!</v>
      </c>
      <c r="Q63" t="e" cm="1">
        <f t="array" ref="Q63">_xlfn.IFNA(VLOOKUP($A63,TRANSPOSE(#REF!),Q$2+2,FALSE),0)</f>
        <v>#REF!</v>
      </c>
      <c r="R63" t="e" cm="1">
        <f t="array" ref="R63">_xlfn.IFNA(VLOOKUP($A63,TRANSPOSE(#REF!),R$2+2,FALSE),0)</f>
        <v>#REF!</v>
      </c>
      <c r="S63" t="e" cm="1">
        <f t="array" ref="S63">_xlfn.IFNA(VLOOKUP($A63,TRANSPOSE(#REF!),S$2+2,FALSE),0)</f>
        <v>#REF!</v>
      </c>
      <c r="T63" t="e" cm="1">
        <f t="array" ref="T63">_xlfn.IFNA(VLOOKUP($A63,TRANSPOSE(#REF!),T$2+2,FALSE),0)</f>
        <v>#REF!</v>
      </c>
      <c r="U63" t="e" cm="1">
        <f t="array" ref="U63">_xlfn.IFNA(VLOOKUP($A63,TRANSPOSE(#REF!),U$2+2,FALSE),0)</f>
        <v>#REF!</v>
      </c>
      <c r="V63" t="e" cm="1">
        <f t="array" ref="V63">_xlfn.IFNA(VLOOKUP($A63,TRANSPOSE(#REF!),V$2+2,FALSE),0)</f>
        <v>#REF!</v>
      </c>
      <c r="W63" t="e" cm="1">
        <f t="array" ref="W63">_xlfn.IFNA(VLOOKUP($A63,TRANSPOSE(#REF!),W$2+2,FALSE),0)</f>
        <v>#REF!</v>
      </c>
      <c r="X63" t="e" cm="1">
        <f t="array" ref="X63">_xlfn.IFNA(VLOOKUP($A63,TRANSPOSE(#REF!),X$2+2,FALSE),0)</f>
        <v>#REF!</v>
      </c>
      <c r="Y63" t="e" cm="1">
        <f t="array" ref="Y63">_xlfn.IFNA(VLOOKUP($A63,TRANSPOSE(#REF!),Y$2+2,FALSE),0)</f>
        <v>#REF!</v>
      </c>
      <c r="Z63" t="e" cm="1">
        <f t="array" ref="Z63">_xlfn.IFNA(VLOOKUP($A63,TRANSPOSE(#REF!),Z$2+2,FALSE),0)</f>
        <v>#REF!</v>
      </c>
      <c r="AA63" t="e" cm="1">
        <f t="array" ref="AA63">_xlfn.IFNA(VLOOKUP($A63,TRANSPOSE(#REF!),AA$2+2,FALSE),0)</f>
        <v>#REF!</v>
      </c>
      <c r="AB63" t="e" cm="1">
        <f t="array" ref="AB63">_xlfn.IFNA(VLOOKUP($A63,TRANSPOSE(#REF!),AB$2+2,FALSE),0)</f>
        <v>#REF!</v>
      </c>
      <c r="AC63" t="e" cm="1">
        <f t="array" ref="AC63">_xlfn.IFNA(VLOOKUP($A63,TRANSPOSE(#REF!),AC$2+2,FALSE),0)</f>
        <v>#REF!</v>
      </c>
      <c r="AD63" t="e" cm="1">
        <f t="array" ref="AD63">_xlfn.IFNA(VLOOKUP($A63,TRANSPOSE(#REF!),AD$2+2,FALSE),0)</f>
        <v>#REF!</v>
      </c>
      <c r="AE63" t="e" cm="1">
        <f t="array" ref="AE63">_xlfn.IFNA(VLOOKUP($A63,TRANSPOSE(#REF!),AE$2+2,FALSE),0)</f>
        <v>#REF!</v>
      </c>
      <c r="AF63" t="e" cm="1">
        <f t="array" ref="AF63">_xlfn.IFNA(VLOOKUP($A63,TRANSPOSE(#REF!),AF$2+2,FALSE),0)</f>
        <v>#REF!</v>
      </c>
      <c r="AG63" t="e" cm="1">
        <f t="array" ref="AG63">_xlfn.IFNA(VLOOKUP($A63,TRANSPOSE(#REF!),AG$2+2,FALSE),0)</f>
        <v>#REF!</v>
      </c>
      <c r="AH63" t="e" cm="1">
        <f t="array" ref="AH63">_xlfn.IFNA(VLOOKUP($A63,TRANSPOSE(#REF!),AH$2+2,FALSE),0)</f>
        <v>#REF!</v>
      </c>
      <c r="AI63" t="e" cm="1">
        <f t="array" ref="AI63">_xlfn.IFNA(VLOOKUP($A63,TRANSPOSE(#REF!),AI$2+2,FALSE),0)</f>
        <v>#REF!</v>
      </c>
      <c r="AJ63" t="e" cm="1">
        <f t="array" ref="AJ63">_xlfn.IFNA(VLOOKUP($A63,TRANSPOSE(#REF!),AJ$2+2,FALSE),0)</f>
        <v>#REF!</v>
      </c>
      <c r="AK63" t="e" cm="1">
        <f t="array" ref="AK63">_xlfn.IFNA(VLOOKUP($A63,TRANSPOSE(#REF!),AK$2+2,FALSE),0)</f>
        <v>#REF!</v>
      </c>
      <c r="AL63" t="e" cm="1">
        <f t="array" ref="AL63">_xlfn.IFNA(VLOOKUP($A63,TRANSPOSE(#REF!),AL$2+2,FALSE),0)</f>
        <v>#REF!</v>
      </c>
      <c r="AM63" t="e" cm="1">
        <f t="array" ref="AM63">_xlfn.IFNA(VLOOKUP($A63,TRANSPOSE(#REF!),AM$2+2,FALSE),0)</f>
        <v>#REF!</v>
      </c>
      <c r="AN63" t="e" cm="1">
        <f t="array" ref="AN63">_xlfn.IFNA(VLOOKUP($A63,TRANSPOSE(#REF!),AN$2+2,FALSE),0)</f>
        <v>#REF!</v>
      </c>
      <c r="AO63" t="e" cm="1">
        <f t="array" ref="AO63">_xlfn.IFNA(VLOOKUP($A63,TRANSPOSE(#REF!),AO$2+2,FALSE),0)</f>
        <v>#REF!</v>
      </c>
      <c r="AP63" t="e" cm="1">
        <f t="array" ref="AP63">_xlfn.IFNA(VLOOKUP($A63,TRANSPOSE(#REF!),AP$2+2,FALSE),0)</f>
        <v>#REF!</v>
      </c>
      <c r="AQ63" t="e" cm="1">
        <f t="array" ref="AQ63">_xlfn.IFNA(VLOOKUP($A63,TRANSPOSE(#REF!),AQ$2+2,FALSE),0)</f>
        <v>#REF!</v>
      </c>
      <c r="AR63" t="e" cm="1">
        <f t="array" ref="AR63">_xlfn.IFNA(VLOOKUP($A63,TRANSPOSE(#REF!),AR$2+2,FALSE),0)</f>
        <v>#REF!</v>
      </c>
      <c r="AS63" t="e" cm="1">
        <f t="array" ref="AS63">_xlfn.IFNA(VLOOKUP($A63,TRANSPOSE(#REF!),AS$2+2,FALSE),0)</f>
        <v>#REF!</v>
      </c>
      <c r="AT63" t="e" cm="1">
        <f t="array" ref="AT63">_xlfn.IFNA(VLOOKUP($A63,TRANSPOSE(#REF!),AT$2+2,FALSE),0)</f>
        <v>#REF!</v>
      </c>
      <c r="AU63" t="e" cm="1">
        <f t="array" ref="AU63">_xlfn.IFNA(VLOOKUP($A63,TRANSPOSE(#REF!),AU$2+2,FALSE),0)</f>
        <v>#REF!</v>
      </c>
      <c r="AV63" t="e" cm="1">
        <f t="array" ref="AV63">_xlfn.IFNA(VLOOKUP($A63,TRANSPOSE(#REF!),AV$2+2,FALSE),0)</f>
        <v>#REF!</v>
      </c>
      <c r="AW63" t="e" cm="1">
        <f t="array" ref="AW63">_xlfn.IFNA(VLOOKUP($A63,TRANSPOSE(#REF!),AW$2+2,FALSE),0)</f>
        <v>#REF!</v>
      </c>
      <c r="AX63" t="e" cm="1">
        <f t="array" ref="AX63">_xlfn.IFNA(VLOOKUP($A63,TRANSPOSE(#REF!),AX$2+2,FALSE),0)</f>
        <v>#REF!</v>
      </c>
      <c r="AY63" t="e" cm="1">
        <f t="array" ref="AY63">_xlfn.IFNA(VLOOKUP($A63,TRANSPOSE(#REF!),AY$2+2,FALSE),0)</f>
        <v>#REF!</v>
      </c>
      <c r="AZ63" t="e" cm="1">
        <f t="array" ref="AZ63">_xlfn.IFNA(VLOOKUP($A63,TRANSPOSE(#REF!),AZ$2+2,FALSE),0)</f>
        <v>#REF!</v>
      </c>
      <c r="BA63" t="e" cm="1">
        <f t="array" ref="BA63">_xlfn.IFNA(VLOOKUP($A63,TRANSPOSE(#REF!),BA$2+2,FALSE),0)</f>
        <v>#REF!</v>
      </c>
      <c r="BB63" t="e" cm="1">
        <f t="array" ref="BB63">_xlfn.IFNA(VLOOKUP($A63,TRANSPOSE(#REF!),BB$2+2,FALSE),0)</f>
        <v>#REF!</v>
      </c>
      <c r="BC63" t="e" cm="1">
        <f t="array" ref="BC63">_xlfn.IFNA(VLOOKUP($A63,TRANSPOSE(#REF!),BC$2+2,FALSE),0)</f>
        <v>#REF!</v>
      </c>
      <c r="BD63" t="e" cm="1">
        <f t="array" ref="BD63">_xlfn.IFNA(VLOOKUP($A63,TRANSPOSE(#REF!),BD$2+2,FALSE),0)</f>
        <v>#REF!</v>
      </c>
      <c r="BE63" t="e" cm="1">
        <f t="array" ref="BE63">_xlfn.IFNA(VLOOKUP($A63,TRANSPOSE(#REF!),BE$2+2,FALSE),0)</f>
        <v>#REF!</v>
      </c>
      <c r="BF63" t="e" cm="1">
        <f t="array" ref="BF63">_xlfn.IFNA(VLOOKUP($A63,TRANSPOSE(#REF!),BF$2+2,FALSE),0)</f>
        <v>#REF!</v>
      </c>
      <c r="BG63" t="e" cm="1">
        <f t="array" ref="BG63">_xlfn.IFNA(VLOOKUP($A63,TRANSPOSE(#REF!),BG$2+2,FALSE),0)</f>
        <v>#REF!</v>
      </c>
      <c r="BH63" t="e" cm="1">
        <f t="array" ref="BH63">_xlfn.IFNA(VLOOKUP($A63,TRANSPOSE(#REF!),BH$2+2,FALSE),0)</f>
        <v>#REF!</v>
      </c>
      <c r="BI63" t="e" cm="1">
        <f t="array" ref="BI63">_xlfn.IFNA(VLOOKUP($A63,TRANSPOSE(#REF!),BI$2+2,FALSE),0)</f>
        <v>#REF!</v>
      </c>
      <c r="BJ63" t="e" cm="1">
        <f t="array" ref="BJ63">_xlfn.IFNA(VLOOKUP($A63,TRANSPOSE(#REF!),BJ$2+2,FALSE),0)</f>
        <v>#REF!</v>
      </c>
      <c r="BK63" t="e" cm="1">
        <f t="array" ref="BK63">_xlfn.IFNA(VLOOKUP($A63,TRANSPOSE(#REF!),BK$2+2,FALSE),0)</f>
        <v>#REF!</v>
      </c>
      <c r="BL63" t="e" cm="1">
        <f t="array" ref="BL63">_xlfn.IFNA(VLOOKUP($A63,TRANSPOSE(#REF!),BL$2+2,FALSE),0)</f>
        <v>#REF!</v>
      </c>
      <c r="BM63" t="e" cm="1">
        <f t="array" ref="BM63">_xlfn.IFNA(VLOOKUP($A63,TRANSPOSE(#REF!),BM$2+2,FALSE),0)</f>
        <v>#REF!</v>
      </c>
      <c r="BN63" t="e" cm="1">
        <f t="array" ref="BN63">_xlfn.IFNA(VLOOKUP($A63,TRANSPOSE(#REF!),BN$2+2,FALSE),0)</f>
        <v>#REF!</v>
      </c>
      <c r="BO63" t="e" cm="1">
        <f t="array" ref="BO63">_xlfn.IFNA(VLOOKUP($A63,TRANSPOSE(#REF!),BO$2+2,FALSE),0)</f>
        <v>#REF!</v>
      </c>
      <c r="BP63" t="e" cm="1">
        <f t="array" ref="BP63">_xlfn.IFNA(VLOOKUP($A63,TRANSPOSE(#REF!),BP$2+2,FALSE),0)</f>
        <v>#REF!</v>
      </c>
      <c r="BQ63" t="e" cm="1">
        <f t="array" ref="BQ63">_xlfn.IFNA(VLOOKUP($A63,TRANSPOSE(#REF!),BQ$2+2,FALSE),0)</f>
        <v>#REF!</v>
      </c>
      <c r="BR63" t="e" cm="1">
        <f t="array" ref="BR63">_xlfn.IFNA(VLOOKUP($A63,TRANSPOSE(#REF!),BR$2+2,FALSE),0)</f>
        <v>#REF!</v>
      </c>
      <c r="BS63" t="e" cm="1">
        <f t="array" ref="BS63">_xlfn.IFNA(VLOOKUP($A63,TRANSPOSE(#REF!),BS$2+2,FALSE),0)</f>
        <v>#REF!</v>
      </c>
      <c r="BT63" t="e" cm="1">
        <f t="array" ref="BT63">_xlfn.IFNA(VLOOKUP($A63,TRANSPOSE(#REF!),BT$2+2,FALSE),0)</f>
        <v>#REF!</v>
      </c>
      <c r="BU63" t="e" cm="1">
        <f t="array" ref="BU63">_xlfn.IFNA(VLOOKUP($A63,TRANSPOSE(#REF!),BU$2+2,FALSE),0)</f>
        <v>#REF!</v>
      </c>
      <c r="BV63" t="e" cm="1">
        <f t="array" ref="BV63">_xlfn.IFNA(VLOOKUP($A63,TRANSPOSE(#REF!),BV$2+2,FALSE),0)</f>
        <v>#REF!</v>
      </c>
      <c r="BW63" t="e" cm="1">
        <f t="array" ref="BW63">_xlfn.IFNA(VLOOKUP($A63,TRANSPOSE(#REF!),BW$2+2,FALSE),0)</f>
        <v>#REF!</v>
      </c>
      <c r="BX63" t="e" cm="1">
        <f t="array" ref="BX63">_xlfn.IFNA(VLOOKUP($A63,TRANSPOSE(#REF!),BX$2+2,FALSE),0)</f>
        <v>#REF!</v>
      </c>
      <c r="BY63" t="e" cm="1">
        <f t="array" ref="BY63">_xlfn.IFNA(VLOOKUP($A63,TRANSPOSE(#REF!),BY$2+2,FALSE),0)</f>
        <v>#REF!</v>
      </c>
      <c r="BZ63" t="e" cm="1">
        <f t="array" ref="BZ63">_xlfn.IFNA(VLOOKUP($A63,TRANSPOSE(#REF!),BZ$2+2,FALSE),0)</f>
        <v>#REF!</v>
      </c>
      <c r="CA63" t="e" cm="1">
        <f t="array" ref="CA63">_xlfn.IFNA(VLOOKUP($A63,TRANSPOSE(#REF!),CA$2+2,FALSE),0)</f>
        <v>#REF!</v>
      </c>
      <c r="CB63" t="e" cm="1">
        <f t="array" ref="CB63">_xlfn.IFNA(VLOOKUP($A63,TRANSPOSE(#REF!),CB$2+2,FALSE),0)</f>
        <v>#REF!</v>
      </c>
      <c r="CC63" t="e" cm="1">
        <f t="array" ref="CC63">_xlfn.IFNA(VLOOKUP($A63,TRANSPOSE(#REF!),CC$2+2,FALSE),0)</f>
        <v>#REF!</v>
      </c>
      <c r="CD63" t="e" cm="1">
        <f t="array" ref="CD63">_xlfn.IFNA(VLOOKUP($A63,TRANSPOSE(#REF!),CD$2+2,FALSE),0)</f>
        <v>#REF!</v>
      </c>
      <c r="CE63" t="e" cm="1">
        <f t="array" ref="CE63">_xlfn.IFNA(VLOOKUP($A63,TRANSPOSE(#REF!),CE$2+2,FALSE),0)</f>
        <v>#REF!</v>
      </c>
      <c r="CF63" t="e" cm="1">
        <f t="array" ref="CF63">_xlfn.IFNA(VLOOKUP($A63,TRANSPOSE(#REF!),CF$2+2,FALSE),0)</f>
        <v>#REF!</v>
      </c>
      <c r="CG63" t="e" cm="1">
        <f t="array" ref="CG63">_xlfn.IFNA(VLOOKUP($A63,TRANSPOSE(#REF!),CG$2+2,FALSE),0)</f>
        <v>#REF!</v>
      </c>
      <c r="CH63" t="e" cm="1">
        <f t="array" ref="CH63">_xlfn.IFNA(VLOOKUP($A63,TRANSPOSE(#REF!),CH$2+2,FALSE),0)</f>
        <v>#REF!</v>
      </c>
      <c r="CI63" t="e" cm="1">
        <f t="array" ref="CI63">_xlfn.IFNA(VLOOKUP($A63,TRANSPOSE(#REF!),CI$2+2,FALSE),0)</f>
        <v>#REF!</v>
      </c>
      <c r="CJ63" t="e" cm="1">
        <f t="array" ref="CJ63">_xlfn.IFNA(VLOOKUP($A63,TRANSPOSE(#REF!),CJ$2+2,FALSE),0)</f>
        <v>#REF!</v>
      </c>
      <c r="CK63" t="e" cm="1">
        <f t="array" ref="CK63">_xlfn.IFNA(VLOOKUP($A63,TRANSPOSE(#REF!),CK$2+2,FALSE),0)</f>
        <v>#REF!</v>
      </c>
      <c r="CL63" t="e" cm="1">
        <f t="array" ref="CL63">_xlfn.IFNA(VLOOKUP($A63,TRANSPOSE(#REF!),CL$2+2,FALSE),0)</f>
        <v>#REF!</v>
      </c>
      <c r="CM63" t="e" cm="1">
        <f t="array" ref="CM63">_xlfn.IFNA(VLOOKUP($A63,TRANSPOSE(#REF!),CM$2+2,FALSE),0)</f>
        <v>#REF!</v>
      </c>
      <c r="CN63" t="e" cm="1">
        <f t="array" ref="CN63">_xlfn.IFNA(VLOOKUP($A63,TRANSPOSE(#REF!),CN$2+2,FALSE),0)</f>
        <v>#REF!</v>
      </c>
      <c r="CO63" t="e" cm="1">
        <f t="array" ref="CO63">_xlfn.IFNA(VLOOKUP($A63,TRANSPOSE(#REF!),CO$2+2,FALSE),0)</f>
        <v>#REF!</v>
      </c>
      <c r="CP63" t="e" cm="1">
        <f t="array" ref="CP63">_xlfn.IFNA(VLOOKUP($A63,TRANSPOSE(#REF!),CP$2+2,FALSE),0)</f>
        <v>#REF!</v>
      </c>
      <c r="CQ63" t="e" cm="1">
        <f t="array" ref="CQ63">_xlfn.IFNA(VLOOKUP($A63,TRANSPOSE(#REF!),CQ$2+2,FALSE),0)</f>
        <v>#REF!</v>
      </c>
      <c r="CR63" t="e" cm="1">
        <f t="array" ref="CR63">_xlfn.IFNA(VLOOKUP($A63,TRANSPOSE(#REF!),CR$2+2,FALSE),0)</f>
        <v>#REF!</v>
      </c>
      <c r="CS63" t="e" cm="1">
        <f t="array" ref="CS63">_xlfn.IFNA(VLOOKUP($A63,TRANSPOSE(#REF!),CS$2+2,FALSE),0)</f>
        <v>#REF!</v>
      </c>
      <c r="CT63" t="e" cm="1">
        <f t="array" ref="CT63">_xlfn.IFNA(VLOOKUP($A63,TRANSPOSE(#REF!),CT$2+2,FALSE),0)</f>
        <v>#REF!</v>
      </c>
      <c r="CU63" t="e" cm="1">
        <f t="array" ref="CU63">_xlfn.IFNA(VLOOKUP($A63,TRANSPOSE(#REF!),CU$2+2,FALSE),0)</f>
        <v>#REF!</v>
      </c>
      <c r="CV63" t="e" cm="1">
        <f t="array" ref="CV63">_xlfn.IFNA(VLOOKUP($A63,TRANSPOSE(#REF!),CV$2+2,FALSE),0)</f>
        <v>#REF!</v>
      </c>
      <c r="CW63" t="e" cm="1">
        <f t="array" ref="CW63">_xlfn.IFNA(VLOOKUP($A63,TRANSPOSE(#REF!),CW$2+2,FALSE),0)</f>
        <v>#REF!</v>
      </c>
      <c r="CX63" t="e" cm="1">
        <f t="array" ref="CX63">_xlfn.IFNA(VLOOKUP($A63,TRANSPOSE(#REF!),CX$2+2,FALSE),0)</f>
        <v>#REF!</v>
      </c>
      <c r="CY63" t="e" cm="1">
        <f t="array" ref="CY63">_xlfn.IFNA(VLOOKUP($A63,TRANSPOSE(#REF!),CY$2+2,FALSE),0)</f>
        <v>#REF!</v>
      </c>
      <c r="CZ63" t="e" cm="1">
        <f t="array" ref="CZ63">_xlfn.IFNA(VLOOKUP($A63,TRANSPOSE(#REF!),CZ$2+2,FALSE),0)</f>
        <v>#REF!</v>
      </c>
      <c r="DA63" t="e" cm="1">
        <f t="array" ref="DA63">_xlfn.IFNA(VLOOKUP($A63,TRANSPOSE(#REF!),DA$2+2,FALSE),0)</f>
        <v>#REF!</v>
      </c>
      <c r="DB63" t="e" cm="1">
        <f t="array" ref="DB63">_xlfn.IFNA(VLOOKUP($A63,TRANSPOSE(#REF!),DB$2+2,FALSE),0)</f>
        <v>#REF!</v>
      </c>
      <c r="DC63" t="e" cm="1">
        <f t="array" ref="DC63">_xlfn.IFNA(VLOOKUP($A63,TRANSPOSE(#REF!),DC$2+2,FALSE),0)</f>
        <v>#REF!</v>
      </c>
      <c r="DD63" t="e" cm="1">
        <f t="array" ref="DD63">_xlfn.IFNA(VLOOKUP($A63,TRANSPOSE(#REF!),DD$2+2,FALSE),0)</f>
        <v>#REF!</v>
      </c>
      <c r="DE63" t="e" cm="1">
        <f t="array" ref="DE63">_xlfn.IFNA(VLOOKUP($A63,TRANSPOSE(#REF!),DE$2+2,FALSE),0)</f>
        <v>#REF!</v>
      </c>
      <c r="DF63" t="e" cm="1">
        <f t="array" ref="DF63">_xlfn.IFNA(VLOOKUP($A63,TRANSPOSE(#REF!),DF$2+2,FALSE),0)</f>
        <v>#REF!</v>
      </c>
      <c r="DG63" t="e" cm="1">
        <f t="array" ref="DG63">_xlfn.IFNA(VLOOKUP($A63,TRANSPOSE(#REF!),DG$2+2,FALSE),0)</f>
        <v>#REF!</v>
      </c>
      <c r="DH63" t="e" cm="1">
        <f t="array" ref="DH63">_xlfn.IFNA(VLOOKUP($A63,TRANSPOSE(#REF!),DH$2+2,FALSE),0)</f>
        <v>#REF!</v>
      </c>
      <c r="DI63" t="e" cm="1">
        <f t="array" ref="DI63">_xlfn.IFNA(VLOOKUP($A63,TRANSPOSE(#REF!),DI$2+2,FALSE),0)</f>
        <v>#REF!</v>
      </c>
      <c r="DJ63" t="e" cm="1">
        <f t="array" ref="DJ63">_xlfn.IFNA(VLOOKUP($A63,TRANSPOSE(#REF!),DJ$2+2,FALSE),0)</f>
        <v>#REF!</v>
      </c>
      <c r="DK63" t="e" cm="1">
        <f t="array" ref="DK63">_xlfn.IFNA(VLOOKUP($A63,TRANSPOSE(#REF!),DK$2+2,FALSE),0)</f>
        <v>#REF!</v>
      </c>
      <c r="DL63" t="e" cm="1">
        <f t="array" ref="DL63">_xlfn.IFNA(VLOOKUP($A63,TRANSPOSE(#REF!),DL$2+2,FALSE),0)</f>
        <v>#REF!</v>
      </c>
      <c r="DM63" t="e" cm="1">
        <f t="array" ref="DM63">_xlfn.IFNA(VLOOKUP($A63,TRANSPOSE(#REF!),DM$2+2,FALSE),0)</f>
        <v>#REF!</v>
      </c>
      <c r="DN63" t="e" cm="1">
        <f t="array" ref="DN63">_xlfn.IFNA(VLOOKUP($A63,TRANSPOSE(#REF!),DN$2+2,FALSE),0)</f>
        <v>#REF!</v>
      </c>
      <c r="DO63" t="e" cm="1">
        <f t="array" ref="DO63">_xlfn.IFNA(VLOOKUP($A63,TRANSPOSE(#REF!),DO$2+2,FALSE),0)</f>
        <v>#REF!</v>
      </c>
      <c r="DP63" t="e" cm="1">
        <f t="array" ref="DP63">_xlfn.IFNA(VLOOKUP($A63,TRANSPOSE(#REF!),DP$2+2,FALSE),0)</f>
        <v>#REF!</v>
      </c>
      <c r="DQ63" t="e" cm="1">
        <f t="array" ref="DQ63">_xlfn.IFNA(VLOOKUP($A63,TRANSPOSE(#REF!),DQ$2+2,FALSE),0)</f>
        <v>#REF!</v>
      </c>
      <c r="DR63" t="e" cm="1">
        <f t="array" ref="DR63">_xlfn.IFNA(VLOOKUP($A63,TRANSPOSE(#REF!),DR$2+2,FALSE),0)</f>
        <v>#REF!</v>
      </c>
      <c r="DS63" t="e" cm="1">
        <f t="array" ref="DS63">_xlfn.IFNA(VLOOKUP($A63,TRANSPOSE(#REF!),DS$2+2,FALSE),0)</f>
        <v>#REF!</v>
      </c>
      <c r="DT63" t="e" cm="1">
        <f t="array" ref="DT63">_xlfn.IFNA(VLOOKUP($A63,TRANSPOSE(#REF!),DT$2+2,FALSE),0)</f>
        <v>#REF!</v>
      </c>
      <c r="DU63" t="e" cm="1">
        <f t="array" ref="DU63">_xlfn.IFNA(VLOOKUP($A63,TRANSPOSE(#REF!),DU$2+2,FALSE),0)</f>
        <v>#REF!</v>
      </c>
      <c r="DV63" t="e" cm="1">
        <f t="array" ref="DV63">_xlfn.IFNA(VLOOKUP($A63,TRANSPOSE(#REF!),DV$2+2,FALSE),0)</f>
        <v>#REF!</v>
      </c>
      <c r="DW63" t="e" cm="1">
        <f t="array" ref="DW63">_xlfn.IFNA(VLOOKUP($A63,TRANSPOSE(#REF!),DW$2+2,FALSE),0)</f>
        <v>#REF!</v>
      </c>
      <c r="DX63" t="e" cm="1">
        <f t="array" ref="DX63">_xlfn.IFNA(VLOOKUP($A63,TRANSPOSE(#REF!),DX$2+2,FALSE),0)</f>
        <v>#REF!</v>
      </c>
      <c r="DY63" t="e" cm="1">
        <f t="array" ref="DY63">_xlfn.IFNA(VLOOKUP($A63,TRANSPOSE(#REF!),DY$2+2,FALSE),0)</f>
        <v>#REF!</v>
      </c>
      <c r="DZ63" t="e" cm="1">
        <f t="array" ref="DZ63">_xlfn.IFNA(VLOOKUP($A63,TRANSPOSE(#REF!),DZ$2+2,FALSE),0)</f>
        <v>#REF!</v>
      </c>
      <c r="EA63" t="e" cm="1">
        <f t="array" ref="EA63">_xlfn.IFNA(VLOOKUP($A63,TRANSPOSE(#REF!),EA$2+2,FALSE),0)</f>
        <v>#REF!</v>
      </c>
      <c r="EB63" t="e" cm="1">
        <f t="array" ref="EB63">_xlfn.IFNA(VLOOKUP($A63,TRANSPOSE(#REF!),EB$2+2,FALSE),0)</f>
        <v>#REF!</v>
      </c>
      <c r="EC63" t="e" cm="1">
        <f t="array" ref="EC63">_xlfn.IFNA(VLOOKUP($A63,TRANSPOSE(#REF!),EC$2+2,FALSE),0)</f>
        <v>#REF!</v>
      </c>
      <c r="ED63" t="e" cm="1">
        <f t="array" ref="ED63">_xlfn.IFNA(VLOOKUP($A63,TRANSPOSE(#REF!),ED$2+2,FALSE),0)</f>
        <v>#REF!</v>
      </c>
      <c r="EE63" t="e" cm="1">
        <f t="array" ref="EE63">_xlfn.IFNA(VLOOKUP($A63,TRANSPOSE(#REF!),EE$2+2,FALSE),0)</f>
        <v>#REF!</v>
      </c>
      <c r="EF63" t="e" cm="1">
        <f t="array" ref="EF63">_xlfn.IFNA(VLOOKUP($A63,TRANSPOSE(#REF!),EF$2+2,FALSE),0)</f>
        <v>#REF!</v>
      </c>
      <c r="EG63" t="e" cm="1">
        <f t="array" ref="EG63">_xlfn.IFNA(VLOOKUP($A63,TRANSPOSE(#REF!),EG$2+2,FALSE),0)</f>
        <v>#REF!</v>
      </c>
      <c r="EH63" t="e" cm="1">
        <f t="array" ref="EH63">_xlfn.IFNA(VLOOKUP($A63,TRANSPOSE(#REF!),EH$2+2,FALSE),0)</f>
        <v>#REF!</v>
      </c>
      <c r="EI63" t="e" cm="1">
        <f t="array" ref="EI63">_xlfn.IFNA(VLOOKUP($A63,TRANSPOSE(#REF!),EI$2+2,FALSE),0)</f>
        <v>#REF!</v>
      </c>
      <c r="EJ63" t="e" cm="1">
        <f t="array" ref="EJ63">_xlfn.IFNA(VLOOKUP($A63,TRANSPOSE(#REF!),EJ$2+2,FALSE),0)</f>
        <v>#REF!</v>
      </c>
      <c r="EK63" t="e" cm="1">
        <f t="array" ref="EK63">_xlfn.IFNA(VLOOKUP($A63,TRANSPOSE(#REF!),EK$2+2,FALSE),0)</f>
        <v>#REF!</v>
      </c>
      <c r="EL63" t="e" cm="1">
        <f t="array" ref="EL63">_xlfn.IFNA(VLOOKUP($A63,TRANSPOSE(#REF!),EL$2+2,FALSE),0)</f>
        <v>#REF!</v>
      </c>
      <c r="EM63" t="e" cm="1">
        <f t="array" ref="EM63">_xlfn.IFNA(VLOOKUP($A63,TRANSPOSE(#REF!),EM$2+2,FALSE),0)</f>
        <v>#REF!</v>
      </c>
      <c r="EN63" t="e" cm="1">
        <f t="array" ref="EN63">_xlfn.IFNA(VLOOKUP($A63,TRANSPOSE(#REF!),EN$2+2,FALSE),0)</f>
        <v>#REF!</v>
      </c>
      <c r="EO63" t="e" cm="1">
        <f t="array" ref="EO63">_xlfn.IFNA(VLOOKUP($A63,TRANSPOSE(#REF!),EO$2+2,FALSE),0)</f>
        <v>#REF!</v>
      </c>
      <c r="EP63" t="e" cm="1">
        <f t="array" ref="EP63">_xlfn.IFNA(VLOOKUP($A63,TRANSPOSE(#REF!),EP$2+2,FALSE),0)</f>
        <v>#REF!</v>
      </c>
      <c r="EQ63" t="e" cm="1">
        <f t="array" ref="EQ63">_xlfn.IFNA(VLOOKUP($A63,TRANSPOSE(#REF!),EQ$2+2,FALSE),0)</f>
        <v>#REF!</v>
      </c>
      <c r="ER63" t="e" cm="1">
        <f t="array" ref="ER63">_xlfn.IFNA(VLOOKUP($A63,TRANSPOSE(#REF!),ER$2+2,FALSE),0)</f>
        <v>#REF!</v>
      </c>
      <c r="ES63" t="e" cm="1">
        <f t="array" ref="ES63">_xlfn.IFNA(VLOOKUP($A63,TRANSPOSE(#REF!),ES$2+2,FALSE),0)</f>
        <v>#REF!</v>
      </c>
      <c r="ET63" t="e" cm="1">
        <f t="array" ref="ET63">_xlfn.IFNA(VLOOKUP($A63,TRANSPOSE(#REF!),ET$2+2,FALSE),0)</f>
        <v>#REF!</v>
      </c>
      <c r="EU63" t="e" cm="1">
        <f t="array" ref="EU63">_xlfn.IFNA(VLOOKUP($A63,TRANSPOSE(#REF!),EU$2+2,FALSE),0)</f>
        <v>#REF!</v>
      </c>
      <c r="EV63" t="e" cm="1">
        <f t="array" ref="EV63">_xlfn.IFNA(VLOOKUP($A63,TRANSPOSE(#REF!),EV$2+2,FALSE),0)</f>
        <v>#REF!</v>
      </c>
      <c r="EW63" t="e" cm="1">
        <f t="array" ref="EW63">_xlfn.IFNA(VLOOKUP($A63,TRANSPOSE(#REF!),EW$2+2,FALSE),0)</f>
        <v>#REF!</v>
      </c>
      <c r="EX63" t="e" cm="1">
        <f t="array" ref="EX63">_xlfn.IFNA(VLOOKUP($A63,TRANSPOSE(#REF!),EX$2+2,FALSE),0)</f>
        <v>#REF!</v>
      </c>
      <c r="EY63" t="e" cm="1">
        <f t="array" ref="EY63">_xlfn.IFNA(VLOOKUP($A63,TRANSPOSE(#REF!),EY$2+2,FALSE),0)</f>
        <v>#REF!</v>
      </c>
      <c r="EZ63" t="e" cm="1">
        <f t="array" ref="EZ63">_xlfn.IFNA(VLOOKUP($A63,TRANSPOSE(#REF!),EZ$2+2,FALSE),0)</f>
        <v>#REF!</v>
      </c>
      <c r="FA63" t="e" cm="1">
        <f t="array" ref="FA63">_xlfn.IFNA(VLOOKUP($A63,TRANSPOSE(#REF!),FA$2+2,FALSE),0)</f>
        <v>#REF!</v>
      </c>
      <c r="FB63" t="e" cm="1">
        <f t="array" ref="FB63">_xlfn.IFNA(VLOOKUP($A63,TRANSPOSE(#REF!),FB$2+2,FALSE),0)</f>
        <v>#REF!</v>
      </c>
      <c r="FC63" t="e" cm="1">
        <f t="array" ref="FC63">_xlfn.IFNA(VLOOKUP($A63,TRANSPOSE(#REF!),FC$2+2,FALSE),0)</f>
        <v>#REF!</v>
      </c>
      <c r="FD63" t="e" cm="1">
        <f t="array" ref="FD63">_xlfn.IFNA(VLOOKUP($A63,TRANSPOSE(#REF!),FD$2+2,FALSE),0)</f>
        <v>#REF!</v>
      </c>
      <c r="FE63" t="e" cm="1">
        <f t="array" ref="FE63">_xlfn.IFNA(VLOOKUP($A63,TRANSPOSE(#REF!),FE$2+2,FALSE),0)</f>
        <v>#REF!</v>
      </c>
      <c r="FF63" t="e" cm="1">
        <f t="array" ref="FF63">_xlfn.IFNA(VLOOKUP($A63,TRANSPOSE(#REF!),FF$2+2,FALSE),0)</f>
        <v>#REF!</v>
      </c>
      <c r="FG63" t="e" cm="1">
        <f t="array" ref="FG63">_xlfn.IFNA(VLOOKUP($A63,TRANSPOSE(#REF!),FG$2+2,FALSE),0)</f>
        <v>#REF!</v>
      </c>
      <c r="FH63" t="e" cm="1">
        <f t="array" ref="FH63">_xlfn.IFNA(VLOOKUP($A63,TRANSPOSE(#REF!),FH$2+2,FALSE),0)</f>
        <v>#REF!</v>
      </c>
      <c r="FI63" t="e" cm="1">
        <f t="array" ref="FI63">_xlfn.IFNA(VLOOKUP($A63,TRANSPOSE(#REF!),FI$2+2,FALSE),0)</f>
        <v>#REF!</v>
      </c>
      <c r="FJ63" t="e" cm="1">
        <f t="array" ref="FJ63">_xlfn.IFNA(VLOOKUP($A63,TRANSPOSE(#REF!),FJ$2+2,FALSE),0)</f>
        <v>#REF!</v>
      </c>
      <c r="FK63" t="e" cm="1">
        <f t="array" ref="FK63">_xlfn.IFNA(VLOOKUP($A63,TRANSPOSE(#REF!),FK$2+2,FALSE),0)</f>
        <v>#REF!</v>
      </c>
      <c r="FL63" t="e" cm="1">
        <f t="array" ref="FL63">_xlfn.IFNA(VLOOKUP($A63,TRANSPOSE(#REF!),FL$2+2,FALSE),0)</f>
        <v>#REF!</v>
      </c>
      <c r="FM63" t="e" cm="1">
        <f t="array" ref="FM63">_xlfn.IFNA(VLOOKUP($A63,TRANSPOSE(#REF!),FM$2+2,FALSE),0)</f>
        <v>#REF!</v>
      </c>
      <c r="FN63" t="e" cm="1">
        <f t="array" ref="FN63">_xlfn.IFNA(VLOOKUP($A63,TRANSPOSE(#REF!),FN$2+2,FALSE),0)</f>
        <v>#REF!</v>
      </c>
      <c r="FO63" t="e" cm="1">
        <f t="array" ref="FO63">_xlfn.IFNA(VLOOKUP($A63,TRANSPOSE(#REF!),FO$2+2,FALSE),0)</f>
        <v>#REF!</v>
      </c>
      <c r="FP63" t="e" cm="1">
        <f t="array" ref="FP63">_xlfn.IFNA(VLOOKUP($A63,TRANSPOSE(#REF!),FP$2+2,FALSE),0)</f>
        <v>#REF!</v>
      </c>
      <c r="FQ63" t="e" cm="1">
        <f t="array" ref="FQ63">_xlfn.IFNA(VLOOKUP($A63,TRANSPOSE(#REF!),FQ$2+2,FALSE),0)</f>
        <v>#REF!</v>
      </c>
      <c r="FR63" t="e" cm="1">
        <f t="array" ref="FR63">_xlfn.IFNA(VLOOKUP($A63,TRANSPOSE(#REF!),FR$2+2,FALSE),0)</f>
        <v>#REF!</v>
      </c>
      <c r="FS63" t="e" cm="1">
        <f t="array" ref="FS63">_xlfn.IFNA(VLOOKUP($A63,TRANSPOSE(#REF!),FS$2+2,FALSE),0)</f>
        <v>#REF!</v>
      </c>
      <c r="FT63" t="e" cm="1">
        <f t="array" ref="FT63">_xlfn.IFNA(VLOOKUP($A63,TRANSPOSE(#REF!),FT$2+2,FALSE),0)</f>
        <v>#REF!</v>
      </c>
      <c r="FU63" t="e" cm="1">
        <f t="array" ref="FU63">_xlfn.IFNA(VLOOKUP($A63,TRANSPOSE(#REF!),FU$2+2,FALSE),0)</f>
        <v>#REF!</v>
      </c>
      <c r="FV63" t="e" cm="1">
        <f t="array" ref="FV63">_xlfn.IFNA(VLOOKUP($A63,TRANSPOSE(#REF!),FV$2+2,FALSE),0)</f>
        <v>#REF!</v>
      </c>
      <c r="FW63" t="e" cm="1">
        <f t="array" ref="FW63">_xlfn.IFNA(VLOOKUP($A63,TRANSPOSE(#REF!),FW$2+2,FALSE),0)</f>
        <v>#REF!</v>
      </c>
      <c r="FX63" t="e" cm="1">
        <f t="array" ref="FX63">_xlfn.IFNA(VLOOKUP($A63,TRANSPOSE(#REF!),FX$2+2,FALSE),0)</f>
        <v>#REF!</v>
      </c>
      <c r="FY63" t="e" cm="1">
        <f t="array" ref="FY63">_xlfn.IFNA(VLOOKUP($A63,TRANSPOSE(#REF!),FY$2+2,FALSE),0)</f>
        <v>#REF!</v>
      </c>
      <c r="FZ63" t="e" cm="1">
        <f t="array" ref="FZ63">_xlfn.IFNA(VLOOKUP($A63,TRANSPOSE(#REF!),FZ$2+2,FALSE),0)</f>
        <v>#REF!</v>
      </c>
      <c r="GA63" t="e" cm="1">
        <f t="array" ref="GA63">_xlfn.IFNA(VLOOKUP($A63,TRANSPOSE(#REF!),GA$2+2,FALSE),0)</f>
        <v>#REF!</v>
      </c>
      <c r="GB63" t="e" cm="1">
        <f t="array" ref="GB63">_xlfn.IFNA(VLOOKUP($A63,TRANSPOSE(#REF!),GB$2+2,FALSE),0)</f>
        <v>#REF!</v>
      </c>
      <c r="GC63" t="e" cm="1">
        <f t="array" ref="GC63">_xlfn.IFNA(VLOOKUP($A63,TRANSPOSE(#REF!),GC$2+2,FALSE),0)</f>
        <v>#REF!</v>
      </c>
      <c r="GD63" t="e" cm="1">
        <f t="array" ref="GD63">_xlfn.IFNA(VLOOKUP($A63,TRANSPOSE(#REF!),GD$2+2,FALSE),0)</f>
        <v>#REF!</v>
      </c>
      <c r="GE63" t="e" cm="1">
        <f t="array" ref="GE63">_xlfn.IFNA(VLOOKUP($A63,TRANSPOSE(#REF!),GE$2+2,FALSE),0)</f>
        <v>#REF!</v>
      </c>
      <c r="GF63" t="e" cm="1">
        <f t="array" ref="GF63">_xlfn.IFNA(VLOOKUP($A63,TRANSPOSE(#REF!),GF$2+2,FALSE),0)</f>
        <v>#REF!</v>
      </c>
      <c r="GG63" t="e" cm="1">
        <f t="array" ref="GG63">_xlfn.IFNA(VLOOKUP($A63,TRANSPOSE(#REF!),GG$2+2,FALSE),0)</f>
        <v>#REF!</v>
      </c>
      <c r="GH63" t="e" cm="1">
        <f t="array" ref="GH63">_xlfn.IFNA(VLOOKUP($A63,TRANSPOSE(#REF!),GH$2+2,FALSE),0)</f>
        <v>#REF!</v>
      </c>
      <c r="GI63" t="e" cm="1">
        <f t="array" ref="GI63">_xlfn.IFNA(VLOOKUP($A63,TRANSPOSE(#REF!),GI$2+2,FALSE),0)</f>
        <v>#REF!</v>
      </c>
      <c r="GJ63" t="e" cm="1">
        <f t="array" ref="GJ63">_xlfn.IFNA(VLOOKUP($A63,TRANSPOSE(#REF!),GJ$2+2,FALSE),0)</f>
        <v>#REF!</v>
      </c>
      <c r="GK63" t="e" cm="1">
        <f t="array" ref="GK63">_xlfn.IFNA(VLOOKUP($A63,TRANSPOSE(#REF!),GK$2+2,FALSE),0)</f>
        <v>#REF!</v>
      </c>
      <c r="GL63" t="e" cm="1">
        <f t="array" ref="GL63">_xlfn.IFNA(VLOOKUP($A63,TRANSPOSE(#REF!),GL$2+2,FALSE),0)</f>
        <v>#REF!</v>
      </c>
      <c r="GM63" t="e" cm="1">
        <f t="array" ref="GM63">_xlfn.IFNA(VLOOKUP($A63,TRANSPOSE(#REF!),GM$2+2,FALSE),0)</f>
        <v>#REF!</v>
      </c>
      <c r="GN63" t="e" cm="1">
        <f t="array" ref="GN63">_xlfn.IFNA(VLOOKUP($A63,TRANSPOSE(#REF!),GN$2+2,FALSE),0)</f>
        <v>#REF!</v>
      </c>
      <c r="GO63" t="e" cm="1">
        <f t="array" ref="GO63">_xlfn.IFNA(VLOOKUP($A63,TRANSPOSE(#REF!),GO$2+2,FALSE),0)</f>
        <v>#REF!</v>
      </c>
      <c r="GP63" t="e" cm="1">
        <f t="array" ref="GP63">_xlfn.IFNA(VLOOKUP($A63,TRANSPOSE(#REF!),GP$2+2,FALSE),0)</f>
        <v>#REF!</v>
      </c>
      <c r="GQ63" t="e" cm="1">
        <f t="array" ref="GQ63">_xlfn.IFNA(VLOOKUP($A63,TRANSPOSE(#REF!),GQ$2+2,FALSE),0)</f>
        <v>#REF!</v>
      </c>
      <c r="GR63" t="e" cm="1">
        <f t="array" ref="GR63">_xlfn.IFNA(VLOOKUP($A63,TRANSPOSE(#REF!),GR$2+2,FALSE),0)</f>
        <v>#REF!</v>
      </c>
      <c r="GS63" t="e" cm="1">
        <f t="array" ref="GS63">_xlfn.IFNA(VLOOKUP($A63,TRANSPOSE(#REF!),GS$2+2,FALSE),0)</f>
        <v>#REF!</v>
      </c>
      <c r="GT63" t="e" cm="1">
        <f t="array" ref="GT63">_xlfn.IFNA(VLOOKUP($A63,TRANSPOSE(#REF!),GT$2+2,FALSE),0)</f>
        <v>#REF!</v>
      </c>
      <c r="GU63" t="e" cm="1">
        <f t="array" ref="GU63">_xlfn.IFNA(VLOOKUP($A63,TRANSPOSE(#REF!),GU$2+2,FALSE),0)</f>
        <v>#REF!</v>
      </c>
      <c r="GV63" t="e" cm="1">
        <f t="array" ref="GV63">_xlfn.IFNA(VLOOKUP($A63,TRANSPOSE(#REF!),GV$2+2,FALSE),0)</f>
        <v>#REF!</v>
      </c>
      <c r="GW63" t="e" cm="1">
        <f t="array" ref="GW63">_xlfn.IFNA(VLOOKUP($A63,TRANSPOSE(#REF!),GW$2+2,FALSE),0)</f>
        <v>#REF!</v>
      </c>
      <c r="GX63" t="e" cm="1">
        <f t="array" ref="GX63">_xlfn.IFNA(VLOOKUP($A63,TRANSPOSE(#REF!),GX$2+2,FALSE),0)</f>
        <v>#REF!</v>
      </c>
      <c r="GY63" t="e" cm="1">
        <f t="array" ref="GY63">_xlfn.IFNA(VLOOKUP($A63,TRANSPOSE(#REF!),GY$2+2,FALSE),0)</f>
        <v>#REF!</v>
      </c>
      <c r="GZ63" t="e" cm="1">
        <f t="array" ref="GZ63">_xlfn.IFNA(VLOOKUP($A63,TRANSPOSE(#REF!),GZ$2+2,FALSE),0)</f>
        <v>#REF!</v>
      </c>
      <c r="HA63" t="e" cm="1">
        <f t="array" ref="HA63">_xlfn.IFNA(VLOOKUP($A63,TRANSPOSE(#REF!),HA$2+2,FALSE),0)</f>
        <v>#REF!</v>
      </c>
      <c r="HB63" t="e" cm="1">
        <f t="array" ref="HB63">_xlfn.IFNA(VLOOKUP($A63,TRANSPOSE(#REF!),HB$2+2,FALSE),0)</f>
        <v>#REF!</v>
      </c>
      <c r="HC63" t="e" cm="1">
        <f t="array" ref="HC63">_xlfn.IFNA(VLOOKUP($A63,TRANSPOSE(#REF!),HC$2+2,FALSE),0)</f>
        <v>#REF!</v>
      </c>
      <c r="HD63" t="e" cm="1">
        <f t="array" ref="HD63">_xlfn.IFNA(VLOOKUP($A63,TRANSPOSE(#REF!),HD$2+2,FALSE),0)</f>
        <v>#REF!</v>
      </c>
      <c r="HE63" t="e" cm="1">
        <f t="array" ref="HE63">_xlfn.IFNA(VLOOKUP($A63,TRANSPOSE(#REF!),HE$2+2,FALSE),0)</f>
        <v>#REF!</v>
      </c>
      <c r="HF63" t="e" cm="1">
        <f t="array" ref="HF63">_xlfn.IFNA(VLOOKUP($A63,TRANSPOSE(#REF!),HF$2+2,FALSE),0)</f>
        <v>#REF!</v>
      </c>
      <c r="HG63" t="e" cm="1">
        <f t="array" ref="HG63">_xlfn.IFNA(VLOOKUP($A63,TRANSPOSE(#REF!),HG$2+2,FALSE),0)</f>
        <v>#REF!</v>
      </c>
      <c r="HH63" t="e" cm="1">
        <f t="array" ref="HH63">_xlfn.IFNA(VLOOKUP($A63,TRANSPOSE(#REF!),HH$2+2,FALSE),0)</f>
        <v>#REF!</v>
      </c>
      <c r="HI63" t="e" cm="1">
        <f t="array" ref="HI63">_xlfn.IFNA(VLOOKUP($A63,TRANSPOSE(#REF!),HI$2+2,FALSE),0)</f>
        <v>#REF!</v>
      </c>
      <c r="HJ63" t="e" cm="1">
        <f t="array" ref="HJ63">_xlfn.IFNA(VLOOKUP($A63,TRANSPOSE(#REF!),HJ$2+2,FALSE),0)</f>
        <v>#REF!</v>
      </c>
      <c r="HK63" t="e" cm="1">
        <f t="array" ref="HK63">_xlfn.IFNA(VLOOKUP($A63,TRANSPOSE(#REF!),HK$2+2,FALSE),0)</f>
        <v>#REF!</v>
      </c>
      <c r="HL63" t="e" cm="1">
        <f t="array" ref="HL63">_xlfn.IFNA(VLOOKUP($A63,TRANSPOSE(#REF!),HL$2+2,FALSE),0)</f>
        <v>#REF!</v>
      </c>
      <c r="HM63" t="e" cm="1">
        <f t="array" ref="HM63">_xlfn.IFNA(VLOOKUP($A63,TRANSPOSE(#REF!),HM$2+2,FALSE),0)</f>
        <v>#REF!</v>
      </c>
      <c r="HN63" t="e" cm="1">
        <f t="array" ref="HN63">_xlfn.IFNA(VLOOKUP($A63,TRANSPOSE(#REF!),HN$2+2,FALSE),0)</f>
        <v>#REF!</v>
      </c>
      <c r="HO63" t="e" cm="1">
        <f t="array" ref="HO63">_xlfn.IFNA(VLOOKUP($A63,TRANSPOSE(#REF!),HO$2+2,FALSE),0)</f>
        <v>#REF!</v>
      </c>
      <c r="HP63" t="e" cm="1">
        <f t="array" ref="HP63">_xlfn.IFNA(VLOOKUP($A63,TRANSPOSE(#REF!),HP$2+2,FALSE),0)</f>
        <v>#REF!</v>
      </c>
      <c r="HQ63" t="e" cm="1">
        <f t="array" ref="HQ63">_xlfn.IFNA(VLOOKUP($A63,TRANSPOSE(#REF!),HQ$2+2,FALSE),0)</f>
        <v>#REF!</v>
      </c>
      <c r="HR63" t="e" cm="1">
        <f t="array" ref="HR63">_xlfn.IFNA(VLOOKUP($A63,TRANSPOSE(#REF!),HR$2+2,FALSE),0)</f>
        <v>#REF!</v>
      </c>
      <c r="HS63" t="e" cm="1">
        <f t="array" ref="HS63">_xlfn.IFNA(VLOOKUP($A63,TRANSPOSE(#REF!),HS$2+2,FALSE),0)</f>
        <v>#REF!</v>
      </c>
      <c r="HT63" t="e" cm="1">
        <f t="array" ref="HT63">_xlfn.IFNA(VLOOKUP($A63,TRANSPOSE(#REF!),HT$2+2,FALSE),0)</f>
        <v>#REF!</v>
      </c>
      <c r="HU63" t="e" cm="1">
        <f t="array" ref="HU63">_xlfn.IFNA(VLOOKUP($A63,TRANSPOSE(#REF!),HU$2+2,FALSE),0)</f>
        <v>#REF!</v>
      </c>
      <c r="HV63" t="e" cm="1">
        <f t="array" ref="HV63">_xlfn.IFNA(VLOOKUP($A63,TRANSPOSE(#REF!),HV$2+2,FALSE),0)</f>
        <v>#REF!</v>
      </c>
      <c r="HW63" t="e" cm="1">
        <f t="array" ref="HW63">_xlfn.IFNA(VLOOKUP($A63,TRANSPOSE(#REF!),HW$2+2,FALSE),0)</f>
        <v>#REF!</v>
      </c>
      <c r="HX63" t="e" cm="1">
        <f t="array" ref="HX63">_xlfn.IFNA(VLOOKUP($A63,TRANSPOSE(#REF!),HX$2+2,FALSE),0)</f>
        <v>#REF!</v>
      </c>
      <c r="HY63" t="e" cm="1">
        <f t="array" ref="HY63">_xlfn.IFNA(VLOOKUP($A63,TRANSPOSE(#REF!),HY$2+2,FALSE),0)</f>
        <v>#REF!</v>
      </c>
      <c r="HZ63" t="e" cm="1">
        <f t="array" ref="HZ63">_xlfn.IFNA(VLOOKUP($A63,TRANSPOSE(#REF!),HZ$2+2,FALSE),0)</f>
        <v>#REF!</v>
      </c>
      <c r="IA63" t="e" cm="1">
        <f t="array" ref="IA63">_xlfn.IFNA(VLOOKUP($A63,TRANSPOSE(#REF!),IA$2+2,FALSE),0)</f>
        <v>#REF!</v>
      </c>
      <c r="IB63" t="e" cm="1">
        <f t="array" ref="IB63">_xlfn.IFNA(VLOOKUP($A63,TRANSPOSE(#REF!),IB$2+2,FALSE),0)</f>
        <v>#REF!</v>
      </c>
      <c r="IC63" t="e" cm="1">
        <f t="array" ref="IC63">_xlfn.IFNA(VLOOKUP($A63,TRANSPOSE(#REF!),IC$2+2,FALSE),0)</f>
        <v>#REF!</v>
      </c>
      <c r="ID63" t="e" cm="1">
        <f t="array" ref="ID63">_xlfn.IFNA(VLOOKUP($A63,TRANSPOSE(#REF!),ID$2+2,FALSE),0)</f>
        <v>#REF!</v>
      </c>
      <c r="IE63" t="e" cm="1">
        <f t="array" ref="IE63">_xlfn.IFNA(VLOOKUP($A63,TRANSPOSE(#REF!),IE$2+2,FALSE),0)</f>
        <v>#REF!</v>
      </c>
      <c r="IF63" t="e" cm="1">
        <f t="array" ref="IF63">_xlfn.IFNA(VLOOKUP($A63,TRANSPOSE(#REF!),IF$2+2,FALSE),0)</f>
        <v>#REF!</v>
      </c>
      <c r="IG63" t="e" cm="1">
        <f t="array" ref="IG63">_xlfn.IFNA(VLOOKUP($A63,TRANSPOSE(#REF!),IG$2+2,FALSE),0)</f>
        <v>#REF!</v>
      </c>
      <c r="IH63" t="e" cm="1">
        <f t="array" ref="IH63">_xlfn.IFNA(VLOOKUP($A63,TRANSPOSE(#REF!),IH$2+2,FALSE),0)</f>
        <v>#REF!</v>
      </c>
      <c r="II63" t="e" cm="1">
        <f t="array" ref="II63">_xlfn.IFNA(VLOOKUP($A63,TRANSPOSE(#REF!),II$2+2,FALSE),0)</f>
        <v>#REF!</v>
      </c>
      <c r="IJ63" t="e" cm="1">
        <f t="array" ref="IJ63">_xlfn.IFNA(VLOOKUP($A63,TRANSPOSE(#REF!),IJ$2+2,FALSE),0)</f>
        <v>#REF!</v>
      </c>
      <c r="IK63" t="e" cm="1">
        <f t="array" ref="IK63">_xlfn.IFNA(VLOOKUP($A63,TRANSPOSE(#REF!),IK$2+2,FALSE),0)</f>
        <v>#REF!</v>
      </c>
      <c r="IL63" t="e" cm="1">
        <f t="array" ref="IL63">_xlfn.IFNA(VLOOKUP($A63,TRANSPOSE(#REF!),IL$2+2,FALSE),0)</f>
        <v>#REF!</v>
      </c>
      <c r="IM63" t="e" cm="1">
        <f t="array" ref="IM63">_xlfn.IFNA(VLOOKUP($A63,TRANSPOSE(#REF!),IM$2+2,FALSE),0)</f>
        <v>#REF!</v>
      </c>
      <c r="IN63" t="e" cm="1">
        <f t="array" ref="IN63">_xlfn.IFNA(VLOOKUP($A63,TRANSPOSE(#REF!),IN$2+2,FALSE),0)</f>
        <v>#REF!</v>
      </c>
      <c r="IO63" t="e" cm="1">
        <f t="array" ref="IO63">_xlfn.IFNA(VLOOKUP($A63,TRANSPOSE(#REF!),IO$2+2,FALSE),0)</f>
        <v>#REF!</v>
      </c>
      <c r="IP63" t="e" cm="1">
        <f t="array" ref="IP63">_xlfn.IFNA(VLOOKUP($A63,TRANSPOSE(#REF!),IP$2+2,FALSE),0)</f>
        <v>#REF!</v>
      </c>
      <c r="IQ63" t="e" cm="1">
        <f t="array" ref="IQ63">_xlfn.IFNA(VLOOKUP($A63,TRANSPOSE(#REF!),IQ$2+2,FALSE),0)</f>
        <v>#REF!</v>
      </c>
      <c r="IR63" t="e" cm="1">
        <f t="array" ref="IR63">_xlfn.IFNA(VLOOKUP($A63,TRANSPOSE(#REF!),IR$2+2,FALSE),0)</f>
        <v>#REF!</v>
      </c>
      <c r="IS63" t="e" cm="1">
        <f t="array" ref="IS63">_xlfn.IFNA(VLOOKUP($A63,TRANSPOSE(#REF!),IS$2+2,FALSE),0)</f>
        <v>#REF!</v>
      </c>
      <c r="IT63" t="e" cm="1">
        <f t="array" ref="IT63">_xlfn.IFNA(VLOOKUP($A63,TRANSPOSE(#REF!),IT$2+2,FALSE),0)</f>
        <v>#REF!</v>
      </c>
      <c r="IU63" t="e" cm="1">
        <f t="array" ref="IU63">_xlfn.IFNA(VLOOKUP($A63,TRANSPOSE(#REF!),IU$2+2,FALSE),0)</f>
        <v>#REF!</v>
      </c>
      <c r="IV63" t="e" cm="1">
        <f t="array" ref="IV63">_xlfn.IFNA(VLOOKUP($A63,TRANSPOSE(#REF!),IV$2+2,FALSE),0)</f>
        <v>#REF!</v>
      </c>
      <c r="IW63" t="e" cm="1">
        <f t="array" ref="IW63">_xlfn.IFNA(VLOOKUP($A63,TRANSPOSE(#REF!),IW$2+2,FALSE),0)</f>
        <v>#REF!</v>
      </c>
      <c r="IX63" t="e" cm="1">
        <f t="array" ref="IX63">_xlfn.IFNA(VLOOKUP($A63,TRANSPOSE(#REF!),IX$2+2,FALSE),0)</f>
        <v>#REF!</v>
      </c>
      <c r="IY63" t="e" cm="1">
        <f t="array" ref="IY63">_xlfn.IFNA(VLOOKUP($A63,TRANSPOSE(#REF!),IY$2+2,FALSE),0)</f>
        <v>#REF!</v>
      </c>
      <c r="IZ63" t="e" cm="1">
        <f t="array" ref="IZ63">_xlfn.IFNA(VLOOKUP($A63,TRANSPOSE(#REF!),IZ$2+2,FALSE),0)</f>
        <v>#REF!</v>
      </c>
      <c r="JA63" t="e" cm="1">
        <f t="array" ref="JA63">_xlfn.IFNA(VLOOKUP($A63,TRANSPOSE(#REF!),JA$2+2,FALSE),0)</f>
        <v>#REF!</v>
      </c>
      <c r="JB63" t="e" cm="1">
        <f t="array" ref="JB63">_xlfn.IFNA(VLOOKUP($A63,TRANSPOSE(#REF!),JB$2+2,FALSE),0)</f>
        <v>#REF!</v>
      </c>
      <c r="JC63" t="e" cm="1">
        <f t="array" ref="JC63">_xlfn.IFNA(VLOOKUP($A63,TRANSPOSE(#REF!),JC$2+2,FALSE),0)</f>
        <v>#REF!</v>
      </c>
      <c r="JD63" t="e" cm="1">
        <f t="array" ref="JD63">_xlfn.IFNA(VLOOKUP($A63,TRANSPOSE(#REF!),JD$2+2,FALSE),0)</f>
        <v>#REF!</v>
      </c>
      <c r="JE63" t="e" cm="1">
        <f t="array" ref="JE63">_xlfn.IFNA(VLOOKUP($A63,TRANSPOSE(#REF!),JE$2+2,FALSE),0)</f>
        <v>#REF!</v>
      </c>
      <c r="JF63" t="e" cm="1">
        <f t="array" ref="JF63">_xlfn.IFNA(VLOOKUP($A63,TRANSPOSE(#REF!),JF$2+2,FALSE),0)</f>
        <v>#REF!</v>
      </c>
      <c r="JG63" t="e" cm="1">
        <f t="array" ref="JG63">_xlfn.IFNA(VLOOKUP($A63,TRANSPOSE(#REF!),JG$2+2,FALSE),0)</f>
        <v>#REF!</v>
      </c>
      <c r="JH63" t="e" cm="1">
        <f t="array" ref="JH63">_xlfn.IFNA(VLOOKUP($A63,TRANSPOSE(#REF!),JH$2+2,FALSE),0)</f>
        <v>#REF!</v>
      </c>
      <c r="JI63" t="e" cm="1">
        <f t="array" ref="JI63">_xlfn.IFNA(VLOOKUP($A63,TRANSPOSE(#REF!),JI$2+2,FALSE),0)</f>
        <v>#REF!</v>
      </c>
      <c r="JJ63" t="e" cm="1">
        <f t="array" ref="JJ63">_xlfn.IFNA(VLOOKUP($A63,TRANSPOSE(#REF!),JJ$2+2,FALSE),0)</f>
        <v>#REF!</v>
      </c>
      <c r="JK63" t="e" cm="1">
        <f t="array" ref="JK63">_xlfn.IFNA(VLOOKUP($A63,TRANSPOSE(#REF!),JK$2+2,FALSE),0)</f>
        <v>#REF!</v>
      </c>
      <c r="JL63" t="e" cm="1">
        <f t="array" ref="JL63">_xlfn.IFNA(VLOOKUP($A63,TRANSPOSE(#REF!),JL$2+2,FALSE),0)</f>
        <v>#REF!</v>
      </c>
      <c r="JM63" t="e" cm="1">
        <f t="array" ref="JM63">_xlfn.IFNA(VLOOKUP($A63,TRANSPOSE(#REF!),JM$2+2,FALSE),0)</f>
        <v>#REF!</v>
      </c>
      <c r="JN63" t="e" cm="1">
        <f t="array" ref="JN63">_xlfn.IFNA(VLOOKUP($A63,TRANSPOSE(#REF!),JN$2+2,FALSE),0)</f>
        <v>#REF!</v>
      </c>
      <c r="JO63" t="e" cm="1">
        <f t="array" ref="JO63">_xlfn.IFNA(VLOOKUP($A63,TRANSPOSE(#REF!),JO$2+2,FALSE),0)</f>
        <v>#REF!</v>
      </c>
      <c r="JP63" t="e" cm="1">
        <f t="array" ref="JP63">_xlfn.IFNA(VLOOKUP($A63,TRANSPOSE(#REF!),JP$2+2,FALSE),0)</f>
        <v>#REF!</v>
      </c>
      <c r="JQ63" t="e" cm="1">
        <f t="array" ref="JQ63">_xlfn.IFNA(VLOOKUP($A63,TRANSPOSE(#REF!),JQ$2+2,FALSE),0)</f>
        <v>#REF!</v>
      </c>
      <c r="JR63" t="e" cm="1">
        <f t="array" ref="JR63">_xlfn.IFNA(VLOOKUP($A63,TRANSPOSE(#REF!),JR$2+2,FALSE),0)</f>
        <v>#REF!</v>
      </c>
      <c r="JS63" t="e" cm="1">
        <f t="array" ref="JS63">_xlfn.IFNA(VLOOKUP($A63,TRANSPOSE(#REF!),JS$2+2,FALSE),0)</f>
        <v>#REF!</v>
      </c>
      <c r="JT63" t="e" cm="1">
        <f t="array" ref="JT63">_xlfn.IFNA(VLOOKUP($A63,TRANSPOSE(#REF!),JT$2+2,FALSE),0)</f>
        <v>#REF!</v>
      </c>
      <c r="JU63" t="e" cm="1">
        <f t="array" ref="JU63">_xlfn.IFNA(VLOOKUP($A63,TRANSPOSE(#REF!),JU$2+2,FALSE),0)</f>
        <v>#REF!</v>
      </c>
      <c r="JV63" t="e" cm="1">
        <f t="array" ref="JV63">_xlfn.IFNA(VLOOKUP($A63,TRANSPOSE(#REF!),JV$2+2,FALSE),0)</f>
        <v>#REF!</v>
      </c>
      <c r="JW63" t="e" cm="1">
        <f t="array" ref="JW63">_xlfn.IFNA(VLOOKUP($A63,TRANSPOSE(#REF!),JW$2+2,FALSE),0)</f>
        <v>#REF!</v>
      </c>
      <c r="JX63" t="e" cm="1">
        <f t="array" ref="JX63">_xlfn.IFNA(VLOOKUP($A63,TRANSPOSE(#REF!),JX$2+2,FALSE),0)</f>
        <v>#REF!</v>
      </c>
      <c r="JY63" t="e" cm="1">
        <f t="array" ref="JY63">_xlfn.IFNA(VLOOKUP($A63,TRANSPOSE(#REF!),JY$2+2,FALSE),0)</f>
        <v>#REF!</v>
      </c>
      <c r="JZ63" t="e" cm="1">
        <f t="array" ref="JZ63">_xlfn.IFNA(VLOOKUP($A63,TRANSPOSE(#REF!),JZ$2+2,FALSE),0)</f>
        <v>#REF!</v>
      </c>
      <c r="KA63" t="e" cm="1">
        <f t="array" ref="KA63">_xlfn.IFNA(VLOOKUP($A63,TRANSPOSE(#REF!),KA$2+2,FALSE),0)</f>
        <v>#REF!</v>
      </c>
      <c r="KB63" t="e" cm="1">
        <f t="array" ref="KB63">_xlfn.IFNA(VLOOKUP($A63,TRANSPOSE(#REF!),KB$2+2,FALSE),0)</f>
        <v>#REF!</v>
      </c>
      <c r="KC63" t="e" cm="1">
        <f t="array" ref="KC63">_xlfn.IFNA(VLOOKUP($A63,TRANSPOSE(#REF!),KC$2+2,FALSE),0)</f>
        <v>#REF!</v>
      </c>
      <c r="KD63" t="e" cm="1">
        <f t="array" ref="KD63">_xlfn.IFNA(VLOOKUP($A63,TRANSPOSE(#REF!),KD$2+2,FALSE),0)</f>
        <v>#REF!</v>
      </c>
      <c r="KE63" t="e" cm="1">
        <f t="array" ref="KE63">_xlfn.IFNA(VLOOKUP($A63,TRANSPOSE(#REF!),KE$2+2,FALSE),0)</f>
        <v>#REF!</v>
      </c>
      <c r="KF63" t="e" cm="1">
        <f t="array" ref="KF63">_xlfn.IFNA(VLOOKUP($A63,TRANSPOSE(#REF!),KF$2+2,FALSE),0)</f>
        <v>#REF!</v>
      </c>
      <c r="KG63" t="e" cm="1">
        <f t="array" ref="KG63">_xlfn.IFNA(VLOOKUP($A63,TRANSPOSE(#REF!),KG$2+2,FALSE),0)</f>
        <v>#REF!</v>
      </c>
      <c r="KH63" t="e" cm="1">
        <f t="array" ref="KH63">_xlfn.IFNA(VLOOKUP($A63,TRANSPOSE(#REF!),KH$2+2,FALSE),0)</f>
        <v>#REF!</v>
      </c>
      <c r="KI63" t="e" cm="1">
        <f t="array" ref="KI63">_xlfn.IFNA(VLOOKUP($A63,TRANSPOSE(#REF!),KI$2+2,FALSE),0)</f>
        <v>#REF!</v>
      </c>
      <c r="KJ63" t="e" cm="1">
        <f t="array" ref="KJ63">_xlfn.IFNA(VLOOKUP($A63,TRANSPOSE(#REF!),KJ$2+2,FALSE),0)</f>
        <v>#REF!</v>
      </c>
      <c r="KK63" t="e" cm="1">
        <f t="array" ref="KK63">_xlfn.IFNA(VLOOKUP($A63,TRANSPOSE(#REF!),KK$2+2,FALSE),0)</f>
        <v>#REF!</v>
      </c>
      <c r="KL63" t="e" cm="1">
        <f t="array" ref="KL63">_xlfn.IFNA(VLOOKUP($A63,TRANSPOSE(#REF!),KL$2+2,FALSE),0)</f>
        <v>#REF!</v>
      </c>
      <c r="KM63" t="e" cm="1">
        <f t="array" ref="KM63">_xlfn.IFNA(VLOOKUP($A63,TRANSPOSE(#REF!),KM$2+2,FALSE),0)</f>
        <v>#REF!</v>
      </c>
      <c r="KN63" t="e" cm="1">
        <f t="array" ref="KN63">_xlfn.IFNA(VLOOKUP($A63,TRANSPOSE(#REF!),KN$2+2,FALSE),0)</f>
        <v>#REF!</v>
      </c>
      <c r="KO63" t="e" cm="1">
        <f t="array" ref="KO63">_xlfn.IFNA(VLOOKUP($A63,TRANSPOSE(#REF!),KO$2+2,FALSE),0)</f>
        <v>#REF!</v>
      </c>
      <c r="KP63" t="e" cm="1">
        <f t="array" ref="KP63">_xlfn.IFNA(VLOOKUP($A63,TRANSPOSE(#REF!),KP$2+2,FALSE),0)</f>
        <v>#REF!</v>
      </c>
      <c r="KQ63" t="e" cm="1">
        <f t="array" ref="KQ63">_xlfn.IFNA(VLOOKUP($A63,TRANSPOSE(#REF!),KQ$2+2,FALSE),0)</f>
        <v>#REF!</v>
      </c>
      <c r="KR63" t="e" cm="1">
        <f t="array" ref="KR63">_xlfn.IFNA(VLOOKUP($A63,TRANSPOSE(#REF!),KR$2+2,FALSE),0)</f>
        <v>#REF!</v>
      </c>
      <c r="KS63" t="e" cm="1">
        <f t="array" ref="KS63">_xlfn.IFNA(VLOOKUP($A63,TRANSPOSE(#REF!),KS$2+2,FALSE),0)</f>
        <v>#REF!</v>
      </c>
      <c r="KT63" t="e" cm="1">
        <f t="array" ref="KT63">_xlfn.IFNA(VLOOKUP($A63,TRANSPOSE(#REF!),KT$2+2,FALSE),0)</f>
        <v>#REF!</v>
      </c>
      <c r="KU63" t="e" cm="1">
        <f t="array" ref="KU63">_xlfn.IFNA(VLOOKUP($A63,TRANSPOSE(#REF!),KU$2+2,FALSE),0)</f>
        <v>#REF!</v>
      </c>
      <c r="KV63" t="e" cm="1">
        <f t="array" ref="KV63">_xlfn.IFNA(VLOOKUP($A63,TRANSPOSE(#REF!),KV$2+2,FALSE),0)</f>
        <v>#REF!</v>
      </c>
      <c r="KW63" t="e" cm="1">
        <f t="array" ref="KW63">_xlfn.IFNA(VLOOKUP($A63,TRANSPOSE(#REF!),KW$2+2,FALSE),0)</f>
        <v>#REF!</v>
      </c>
      <c r="KX63" t="e" cm="1">
        <f t="array" ref="KX63">_xlfn.IFNA(VLOOKUP($A63,TRANSPOSE(#REF!),KX$2+2,FALSE),0)</f>
        <v>#REF!</v>
      </c>
      <c r="KY63" t="e" cm="1">
        <f t="array" ref="KY63">_xlfn.IFNA(VLOOKUP($A63,TRANSPOSE(#REF!),KY$2+2,FALSE),0)</f>
        <v>#REF!</v>
      </c>
      <c r="KZ63" t="e" cm="1">
        <f t="array" ref="KZ63">_xlfn.IFNA(VLOOKUP($A63,TRANSPOSE(#REF!),KZ$2+2,FALSE),0)</f>
        <v>#REF!</v>
      </c>
      <c r="LA63" t="e" cm="1">
        <f t="array" ref="LA63">_xlfn.IFNA(VLOOKUP($A63,TRANSPOSE(#REF!),LA$2+2,FALSE),0)</f>
        <v>#REF!</v>
      </c>
      <c r="LB63" t="e" cm="1">
        <f t="array" ref="LB63">_xlfn.IFNA(VLOOKUP($A63,TRANSPOSE(#REF!),LB$2+2,FALSE),0)</f>
        <v>#REF!</v>
      </c>
      <c r="LC63" t="e" cm="1">
        <f t="array" ref="LC63">_xlfn.IFNA(VLOOKUP($A63,TRANSPOSE(#REF!),LC$2+2,FALSE),0)</f>
        <v>#REF!</v>
      </c>
      <c r="LD63" t="e" cm="1">
        <f t="array" ref="LD63">_xlfn.IFNA(VLOOKUP($A63,TRANSPOSE(#REF!),LD$2+2,FALSE),0)</f>
        <v>#REF!</v>
      </c>
      <c r="LE63" t="e" cm="1">
        <f t="array" ref="LE63">_xlfn.IFNA(VLOOKUP($A63,TRANSPOSE(#REF!),LE$2+2,FALSE),0)</f>
        <v>#REF!</v>
      </c>
      <c r="LF63" t="e" cm="1">
        <f t="array" ref="LF63">_xlfn.IFNA(VLOOKUP($A63,TRANSPOSE(#REF!),LF$2+2,FALSE),0)</f>
        <v>#REF!</v>
      </c>
      <c r="LG63" t="e" cm="1">
        <f t="array" ref="LG63">_xlfn.IFNA(VLOOKUP($A63,TRANSPOSE(#REF!),LG$2+2,FALSE),0)</f>
        <v>#REF!</v>
      </c>
      <c r="LH63" t="e" cm="1">
        <f t="array" ref="LH63">_xlfn.IFNA(VLOOKUP($A63,TRANSPOSE(#REF!),LH$2+2,FALSE),0)</f>
        <v>#REF!</v>
      </c>
      <c r="LI63" t="e" cm="1">
        <f t="array" ref="LI63">_xlfn.IFNA(VLOOKUP($A63,TRANSPOSE(#REF!),LI$2+2,FALSE),0)</f>
        <v>#REF!</v>
      </c>
      <c r="LJ63" t="e" cm="1">
        <f t="array" ref="LJ63">_xlfn.IFNA(VLOOKUP($A63,TRANSPOSE(#REF!),LJ$2+2,FALSE),0)</f>
        <v>#REF!</v>
      </c>
      <c r="LK63" t="e" cm="1">
        <f t="array" ref="LK63">_xlfn.IFNA(VLOOKUP($A63,TRANSPOSE(#REF!),LK$2+2,FALSE),0)</f>
        <v>#REF!</v>
      </c>
      <c r="LL63" t="e" cm="1">
        <f t="array" ref="LL63">_xlfn.IFNA(VLOOKUP($A63,TRANSPOSE(#REF!),LL$2+2,FALSE),0)</f>
        <v>#REF!</v>
      </c>
      <c r="LM63" t="e" cm="1">
        <f t="array" ref="LM63">_xlfn.IFNA(VLOOKUP($A63,TRANSPOSE(#REF!),LM$2+2,FALSE),0)</f>
        <v>#REF!</v>
      </c>
      <c r="LN63" t="e" cm="1">
        <f t="array" ref="LN63">_xlfn.IFNA(VLOOKUP($A63,TRANSPOSE(#REF!),LN$2+2,FALSE),0)</f>
        <v>#REF!</v>
      </c>
      <c r="LO63" t="e" cm="1">
        <f t="array" ref="LO63">_xlfn.IFNA(VLOOKUP($A63,TRANSPOSE(#REF!),LO$2+2,FALSE),0)</f>
        <v>#REF!</v>
      </c>
      <c r="LP63" t="e" cm="1">
        <f t="array" ref="LP63">_xlfn.IFNA(VLOOKUP($A63,TRANSPOSE(#REF!),LP$2+2,FALSE),0)</f>
        <v>#REF!</v>
      </c>
      <c r="LQ63" t="e" cm="1">
        <f t="array" ref="LQ63">_xlfn.IFNA(VLOOKUP($A63,TRANSPOSE(#REF!),LQ$2+2,FALSE),0)</f>
        <v>#REF!</v>
      </c>
      <c r="LR63" t="e" cm="1">
        <f t="array" ref="LR63">_xlfn.IFNA(VLOOKUP($A63,TRANSPOSE(#REF!),LR$2+2,FALSE),0)</f>
        <v>#REF!</v>
      </c>
      <c r="LS63" t="e" cm="1">
        <f t="array" ref="LS63">_xlfn.IFNA(VLOOKUP($A63,TRANSPOSE(#REF!),LS$2+2,FALSE),0)</f>
        <v>#REF!</v>
      </c>
      <c r="LT63" t="e" cm="1">
        <f t="array" ref="LT63">_xlfn.IFNA(VLOOKUP($A63,TRANSPOSE(#REF!),LT$2+2,FALSE),0)</f>
        <v>#REF!</v>
      </c>
      <c r="LU63" t="e" cm="1">
        <f t="array" ref="LU63">_xlfn.IFNA(VLOOKUP($A63,TRANSPOSE(#REF!),LU$2+2,FALSE),0)</f>
        <v>#REF!</v>
      </c>
      <c r="LV63" t="e" cm="1">
        <f t="array" ref="LV63">_xlfn.IFNA(VLOOKUP($A63,TRANSPOSE(#REF!),LV$2+2,FALSE),0)</f>
        <v>#REF!</v>
      </c>
      <c r="LW63" t="e" cm="1">
        <f t="array" ref="LW63">_xlfn.IFNA(VLOOKUP($A63,TRANSPOSE(#REF!),LW$2+2,FALSE),0)</f>
        <v>#REF!</v>
      </c>
      <c r="LX63" t="e" cm="1">
        <f t="array" ref="LX63">_xlfn.IFNA(VLOOKUP($A63,TRANSPOSE(#REF!),LX$2+2,FALSE),0)</f>
        <v>#REF!</v>
      </c>
      <c r="LY63" t="e" cm="1">
        <f t="array" ref="LY63">_xlfn.IFNA(VLOOKUP($A63,TRANSPOSE(#REF!),LY$2+2,FALSE),0)</f>
        <v>#REF!</v>
      </c>
      <c r="LZ63" t="e" cm="1">
        <f t="array" ref="LZ63">_xlfn.IFNA(VLOOKUP($A63,TRANSPOSE(#REF!),LZ$2+2,FALSE),0)</f>
        <v>#REF!</v>
      </c>
      <c r="MA63" t="e" cm="1">
        <f t="array" ref="MA63">_xlfn.IFNA(VLOOKUP($A63,TRANSPOSE(#REF!),MA$2+2,FALSE),0)</f>
        <v>#REF!</v>
      </c>
      <c r="MB63" t="e" cm="1">
        <f t="array" ref="MB63">_xlfn.IFNA(VLOOKUP($A63,TRANSPOSE(#REF!),MB$2+2,FALSE),0)</f>
        <v>#REF!</v>
      </c>
      <c r="MC63" t="e" cm="1">
        <f t="array" ref="MC63">_xlfn.IFNA(VLOOKUP($A63,TRANSPOSE(#REF!),MC$2+2,FALSE),0)</f>
        <v>#REF!</v>
      </c>
      <c r="MD63" t="e" cm="1">
        <f t="array" ref="MD63">_xlfn.IFNA(VLOOKUP($A63,TRANSPOSE(#REF!),MD$2+2,FALSE),0)</f>
        <v>#REF!</v>
      </c>
      <c r="ME63" t="e" cm="1">
        <f t="array" ref="ME63">_xlfn.IFNA(VLOOKUP($A63,TRANSPOSE(#REF!),ME$2+2,FALSE),0)</f>
        <v>#REF!</v>
      </c>
      <c r="MF63" t="e" cm="1">
        <f t="array" ref="MF63">_xlfn.IFNA(VLOOKUP($A63,TRANSPOSE(#REF!),MF$2+2,FALSE),0)</f>
        <v>#REF!</v>
      </c>
      <c r="MG63" t="e" cm="1">
        <f t="array" ref="MG63">_xlfn.IFNA(VLOOKUP($A63,TRANSPOSE(#REF!),MG$2+2,FALSE),0)</f>
        <v>#REF!</v>
      </c>
      <c r="MH63" t="e" cm="1">
        <f t="array" ref="MH63">_xlfn.IFNA(VLOOKUP($A63,TRANSPOSE(#REF!),MH$2+2,FALSE),0)</f>
        <v>#REF!</v>
      </c>
      <c r="MI63" t="e" cm="1">
        <f t="array" ref="MI63">_xlfn.IFNA(VLOOKUP($A63,TRANSPOSE(#REF!),MI$2+2,FALSE),0)</f>
        <v>#REF!</v>
      </c>
      <c r="MJ63" t="e" cm="1">
        <f t="array" ref="MJ63">_xlfn.IFNA(VLOOKUP($A63,TRANSPOSE(#REF!),MJ$2+2,FALSE),0)</f>
        <v>#REF!</v>
      </c>
      <c r="MK63" t="e" cm="1">
        <f t="array" ref="MK63">_xlfn.IFNA(VLOOKUP($A63,TRANSPOSE(#REF!),MK$2+2,FALSE),0)</f>
        <v>#REF!</v>
      </c>
      <c r="ML63" t="e" cm="1">
        <f t="array" ref="ML63">_xlfn.IFNA(VLOOKUP($A63,TRANSPOSE(#REF!),ML$2+2,FALSE),0)</f>
        <v>#REF!</v>
      </c>
      <c r="MM63" t="e" cm="1">
        <f t="array" ref="MM63">_xlfn.IFNA(VLOOKUP($A63,TRANSPOSE(#REF!),MM$2+2,FALSE),0)</f>
        <v>#REF!</v>
      </c>
      <c r="MN63" t="e" cm="1">
        <f t="array" ref="MN63">_xlfn.IFNA(VLOOKUP($A63,TRANSPOSE(#REF!),MN$2+2,FALSE),0)</f>
        <v>#REF!</v>
      </c>
      <c r="MO63" t="e" cm="1">
        <f t="array" ref="MO63">_xlfn.IFNA(VLOOKUP($A63,TRANSPOSE(#REF!),MO$2+2,FALSE),0)</f>
        <v>#REF!</v>
      </c>
      <c r="MP63" t="e" cm="1">
        <f t="array" ref="MP63">_xlfn.IFNA(VLOOKUP($A63,TRANSPOSE(#REF!),MP$2+2,FALSE),0)</f>
        <v>#REF!</v>
      </c>
      <c r="MQ63" t="e" cm="1">
        <f t="array" ref="MQ63">_xlfn.IFNA(VLOOKUP($A63,TRANSPOSE(#REF!),MQ$2+2,FALSE),0)</f>
        <v>#REF!</v>
      </c>
      <c r="MR63" t="e" cm="1">
        <f t="array" ref="MR63">_xlfn.IFNA(VLOOKUP($A63,TRANSPOSE(#REF!),MR$2+2,FALSE),0)</f>
        <v>#REF!</v>
      </c>
      <c r="MS63" t="e" cm="1">
        <f t="array" ref="MS63">_xlfn.IFNA(VLOOKUP($A63,TRANSPOSE(#REF!),MS$2+2,FALSE),0)</f>
        <v>#REF!</v>
      </c>
      <c r="MT63" t="e" cm="1">
        <f t="array" ref="MT63">_xlfn.IFNA(VLOOKUP($A63,TRANSPOSE(#REF!),MT$2+2,FALSE),0)</f>
        <v>#REF!</v>
      </c>
      <c r="MU63" t="e" cm="1">
        <f t="array" ref="MU63">_xlfn.IFNA(VLOOKUP($A63,TRANSPOSE(#REF!),MU$2+2,FALSE),0)</f>
        <v>#REF!</v>
      </c>
      <c r="MV63" t="e" cm="1">
        <f t="array" ref="MV63">_xlfn.IFNA(VLOOKUP($A63,TRANSPOSE(#REF!),MV$2+2,FALSE),0)</f>
        <v>#REF!</v>
      </c>
      <c r="MW63" t="e" cm="1">
        <f t="array" ref="MW63">_xlfn.IFNA(VLOOKUP($A63,TRANSPOSE(#REF!),MW$2+2,FALSE),0)</f>
        <v>#REF!</v>
      </c>
      <c r="MX63" t="e" cm="1">
        <f t="array" ref="MX63">_xlfn.IFNA(VLOOKUP($A63,TRANSPOSE(#REF!),MX$2+2,FALSE),0)</f>
        <v>#REF!</v>
      </c>
      <c r="MY63" t="e" cm="1">
        <f t="array" ref="MY63">_xlfn.IFNA(VLOOKUP($A63,TRANSPOSE(#REF!),MY$2+2,FALSE),0)</f>
        <v>#REF!</v>
      </c>
      <c r="MZ63" t="e" cm="1">
        <f t="array" ref="MZ63">_xlfn.IFNA(VLOOKUP($A63,TRANSPOSE(#REF!),MZ$2+2,FALSE),0)</f>
        <v>#REF!</v>
      </c>
      <c r="NA63" t="e" cm="1">
        <f t="array" ref="NA63">_xlfn.IFNA(VLOOKUP($A63,TRANSPOSE(#REF!),NA$2+2,FALSE),0)</f>
        <v>#REF!</v>
      </c>
      <c r="NB63" t="e" cm="1">
        <f t="array" ref="NB63">_xlfn.IFNA(VLOOKUP($A63,TRANSPOSE(#REF!),NB$2+2,FALSE),0)</f>
        <v>#REF!</v>
      </c>
      <c r="NC63" t="e" cm="1">
        <f t="array" ref="NC63">_xlfn.IFNA(VLOOKUP($A63,TRANSPOSE(#REF!),NC$2+2,FALSE),0)</f>
        <v>#REF!</v>
      </c>
      <c r="ND63" t="e" cm="1">
        <f t="array" ref="ND63">_xlfn.IFNA(VLOOKUP($A63,TRANSPOSE(#REF!),ND$2+2,FALSE),0)</f>
        <v>#REF!</v>
      </c>
      <c r="NE63" t="e" cm="1">
        <f t="array" ref="NE63">_xlfn.IFNA(VLOOKUP($A63,TRANSPOSE(#REF!),NE$2+2,FALSE),0)</f>
        <v>#REF!</v>
      </c>
      <c r="NF63" t="e" cm="1">
        <f t="array" ref="NF63">_xlfn.IFNA(VLOOKUP($A63,TRANSPOSE(#REF!),NF$2+2,FALSE),0)</f>
        <v>#REF!</v>
      </c>
      <c r="NG63" t="e" cm="1">
        <f t="array" ref="NG63">_xlfn.IFNA(VLOOKUP($A63,TRANSPOSE(#REF!),NG$2+2,FALSE),0)</f>
        <v>#REF!</v>
      </c>
      <c r="NH63" t="e" cm="1">
        <f t="array" ref="NH63">_xlfn.IFNA(VLOOKUP($A63,TRANSPOSE(#REF!),NH$2+2,FALSE),0)</f>
        <v>#REF!</v>
      </c>
      <c r="NI63" t="e" cm="1">
        <f t="array" ref="NI63">_xlfn.IFNA(VLOOKUP($A63,TRANSPOSE(#REF!),NI$2+2,FALSE),0)</f>
        <v>#REF!</v>
      </c>
      <c r="NJ63" t="e" cm="1">
        <f t="array" ref="NJ63">_xlfn.IFNA(VLOOKUP($A63,TRANSPOSE(#REF!),NJ$2+2,FALSE),0)</f>
        <v>#REF!</v>
      </c>
      <c r="NL63" t="e">
        <f t="shared" si="0"/>
        <v>#REF!</v>
      </c>
      <c r="NM63" t="e">
        <f t="shared" si="1"/>
        <v>#REF!</v>
      </c>
    </row>
    <row r="64" spans="1:377" x14ac:dyDescent="0.3">
      <c r="A64" t="str">
        <v>PDK02_10</v>
      </c>
      <c r="B64" t="str">
        <v>Elektriciteit</v>
      </c>
      <c r="C64" t="str">
        <v>Conversion</v>
      </c>
      <c r="D64" t="str">
        <v>Power DK</v>
      </c>
      <c r="E64" t="str">
        <v>Generation</v>
      </c>
      <c r="F64" t="str">
        <v>Electricity DK</v>
      </c>
      <c r="G64" t="str">
        <v>Electricity from Biomass - Power DK</v>
      </c>
      <c r="H64" t="str">
        <v>[GW]</v>
      </c>
      <c r="I64">
        <f>_xlfn.IFNA(VLOOKUP(A64,'[1]PASTE Cap_Investment'!A:B,2,FALSE),0)</f>
        <v>0</v>
      </c>
      <c r="J64" t="e" cm="1">
        <f t="array" ref="J64">_xlfn.IFNA(VLOOKUP($A64,TRANSPOSE(#REF!),J$2+2,FALSE),0)</f>
        <v>#REF!</v>
      </c>
      <c r="K64" t="e" cm="1">
        <f t="array" ref="K64">_xlfn.IFNA(VLOOKUP($A64,TRANSPOSE(#REF!),K$2+2,FALSE),0)</f>
        <v>#REF!</v>
      </c>
      <c r="L64" t="e" cm="1">
        <f t="array" ref="L64">_xlfn.IFNA(VLOOKUP($A64,TRANSPOSE(#REF!),L$2+2,FALSE),0)</f>
        <v>#REF!</v>
      </c>
      <c r="M64" t="e" cm="1">
        <f t="array" ref="M64">_xlfn.IFNA(VLOOKUP($A64,TRANSPOSE(#REF!),M$2+2,FALSE),0)</f>
        <v>#REF!</v>
      </c>
      <c r="N64" t="e" cm="1">
        <f t="array" ref="N64">_xlfn.IFNA(VLOOKUP($A64,TRANSPOSE(#REF!),N$2+2,FALSE),0)</f>
        <v>#REF!</v>
      </c>
      <c r="O64" t="e" cm="1">
        <f t="array" ref="O64">_xlfn.IFNA(VLOOKUP($A64,TRANSPOSE(#REF!),O$2+2,FALSE),0)</f>
        <v>#REF!</v>
      </c>
      <c r="P64" t="e" cm="1">
        <f t="array" ref="P64">_xlfn.IFNA(VLOOKUP($A64,TRANSPOSE(#REF!),P$2+2,FALSE),0)</f>
        <v>#REF!</v>
      </c>
      <c r="Q64" t="e" cm="1">
        <f t="array" ref="Q64">_xlfn.IFNA(VLOOKUP($A64,TRANSPOSE(#REF!),Q$2+2,FALSE),0)</f>
        <v>#REF!</v>
      </c>
      <c r="R64" t="e" cm="1">
        <f t="array" ref="R64">_xlfn.IFNA(VLOOKUP($A64,TRANSPOSE(#REF!),R$2+2,FALSE),0)</f>
        <v>#REF!</v>
      </c>
      <c r="S64" t="e" cm="1">
        <f t="array" ref="S64">_xlfn.IFNA(VLOOKUP($A64,TRANSPOSE(#REF!),S$2+2,FALSE),0)</f>
        <v>#REF!</v>
      </c>
      <c r="T64" t="e" cm="1">
        <f t="array" ref="T64">_xlfn.IFNA(VLOOKUP($A64,TRANSPOSE(#REF!),T$2+2,FALSE),0)</f>
        <v>#REF!</v>
      </c>
      <c r="U64" t="e" cm="1">
        <f t="array" ref="U64">_xlfn.IFNA(VLOOKUP($A64,TRANSPOSE(#REF!),U$2+2,FALSE),0)</f>
        <v>#REF!</v>
      </c>
      <c r="V64" t="e" cm="1">
        <f t="array" ref="V64">_xlfn.IFNA(VLOOKUP($A64,TRANSPOSE(#REF!),V$2+2,FALSE),0)</f>
        <v>#REF!</v>
      </c>
      <c r="W64" t="e" cm="1">
        <f t="array" ref="W64">_xlfn.IFNA(VLOOKUP($A64,TRANSPOSE(#REF!),W$2+2,FALSE),0)</f>
        <v>#REF!</v>
      </c>
      <c r="X64" t="e" cm="1">
        <f t="array" ref="X64">_xlfn.IFNA(VLOOKUP($A64,TRANSPOSE(#REF!),X$2+2,FALSE),0)</f>
        <v>#REF!</v>
      </c>
      <c r="Y64" t="e" cm="1">
        <f t="array" ref="Y64">_xlfn.IFNA(VLOOKUP($A64,TRANSPOSE(#REF!),Y$2+2,FALSE),0)</f>
        <v>#REF!</v>
      </c>
      <c r="Z64" t="e" cm="1">
        <f t="array" ref="Z64">_xlfn.IFNA(VLOOKUP($A64,TRANSPOSE(#REF!),Z$2+2,FALSE),0)</f>
        <v>#REF!</v>
      </c>
      <c r="AA64" t="e" cm="1">
        <f t="array" ref="AA64">_xlfn.IFNA(VLOOKUP($A64,TRANSPOSE(#REF!),AA$2+2,FALSE),0)</f>
        <v>#REF!</v>
      </c>
      <c r="AB64" t="e" cm="1">
        <f t="array" ref="AB64">_xlfn.IFNA(VLOOKUP($A64,TRANSPOSE(#REF!),AB$2+2,FALSE),0)</f>
        <v>#REF!</v>
      </c>
      <c r="AC64" t="e" cm="1">
        <f t="array" ref="AC64">_xlfn.IFNA(VLOOKUP($A64,TRANSPOSE(#REF!),AC$2+2,FALSE),0)</f>
        <v>#REF!</v>
      </c>
      <c r="AD64" t="e" cm="1">
        <f t="array" ref="AD64">_xlfn.IFNA(VLOOKUP($A64,TRANSPOSE(#REF!),AD$2+2,FALSE),0)</f>
        <v>#REF!</v>
      </c>
      <c r="AE64" t="e" cm="1">
        <f t="array" ref="AE64">_xlfn.IFNA(VLOOKUP($A64,TRANSPOSE(#REF!),AE$2+2,FALSE),0)</f>
        <v>#REF!</v>
      </c>
      <c r="AF64" t="e" cm="1">
        <f t="array" ref="AF64">_xlfn.IFNA(VLOOKUP($A64,TRANSPOSE(#REF!),AF$2+2,FALSE),0)</f>
        <v>#REF!</v>
      </c>
      <c r="AG64" t="e" cm="1">
        <f t="array" ref="AG64">_xlfn.IFNA(VLOOKUP($A64,TRANSPOSE(#REF!),AG$2+2,FALSE),0)</f>
        <v>#REF!</v>
      </c>
      <c r="AH64" t="e" cm="1">
        <f t="array" ref="AH64">_xlfn.IFNA(VLOOKUP($A64,TRANSPOSE(#REF!),AH$2+2,FALSE),0)</f>
        <v>#REF!</v>
      </c>
      <c r="AI64" t="e" cm="1">
        <f t="array" ref="AI64">_xlfn.IFNA(VLOOKUP($A64,TRANSPOSE(#REF!),AI$2+2,FALSE),0)</f>
        <v>#REF!</v>
      </c>
      <c r="AJ64" t="e" cm="1">
        <f t="array" ref="AJ64">_xlfn.IFNA(VLOOKUP($A64,TRANSPOSE(#REF!),AJ$2+2,FALSE),0)</f>
        <v>#REF!</v>
      </c>
      <c r="AK64" t="e" cm="1">
        <f t="array" ref="AK64">_xlfn.IFNA(VLOOKUP($A64,TRANSPOSE(#REF!),AK$2+2,FALSE),0)</f>
        <v>#REF!</v>
      </c>
      <c r="AL64" t="e" cm="1">
        <f t="array" ref="AL64">_xlfn.IFNA(VLOOKUP($A64,TRANSPOSE(#REF!),AL$2+2,FALSE),0)</f>
        <v>#REF!</v>
      </c>
      <c r="AM64" t="e" cm="1">
        <f t="array" ref="AM64">_xlfn.IFNA(VLOOKUP($A64,TRANSPOSE(#REF!),AM$2+2,FALSE),0)</f>
        <v>#REF!</v>
      </c>
      <c r="AN64" t="e" cm="1">
        <f t="array" ref="AN64">_xlfn.IFNA(VLOOKUP($A64,TRANSPOSE(#REF!),AN$2+2,FALSE),0)</f>
        <v>#REF!</v>
      </c>
      <c r="AO64" t="e" cm="1">
        <f t="array" ref="AO64">_xlfn.IFNA(VLOOKUP($A64,TRANSPOSE(#REF!),AO$2+2,FALSE),0)</f>
        <v>#REF!</v>
      </c>
      <c r="AP64" t="e" cm="1">
        <f t="array" ref="AP64">_xlfn.IFNA(VLOOKUP($A64,TRANSPOSE(#REF!),AP$2+2,FALSE),0)</f>
        <v>#REF!</v>
      </c>
      <c r="AQ64" t="e" cm="1">
        <f t="array" ref="AQ64">_xlfn.IFNA(VLOOKUP($A64,TRANSPOSE(#REF!),AQ$2+2,FALSE),0)</f>
        <v>#REF!</v>
      </c>
      <c r="AR64" t="e" cm="1">
        <f t="array" ref="AR64">_xlfn.IFNA(VLOOKUP($A64,TRANSPOSE(#REF!),AR$2+2,FALSE),0)</f>
        <v>#REF!</v>
      </c>
      <c r="AS64" t="e" cm="1">
        <f t="array" ref="AS64">_xlfn.IFNA(VLOOKUP($A64,TRANSPOSE(#REF!),AS$2+2,FALSE),0)</f>
        <v>#REF!</v>
      </c>
      <c r="AT64" t="e" cm="1">
        <f t="array" ref="AT64">_xlfn.IFNA(VLOOKUP($A64,TRANSPOSE(#REF!),AT$2+2,FALSE),0)</f>
        <v>#REF!</v>
      </c>
      <c r="AU64" t="e" cm="1">
        <f t="array" ref="AU64">_xlfn.IFNA(VLOOKUP($A64,TRANSPOSE(#REF!),AU$2+2,FALSE),0)</f>
        <v>#REF!</v>
      </c>
      <c r="AV64" t="e" cm="1">
        <f t="array" ref="AV64">_xlfn.IFNA(VLOOKUP($A64,TRANSPOSE(#REF!),AV$2+2,FALSE),0)</f>
        <v>#REF!</v>
      </c>
      <c r="AW64" t="e" cm="1">
        <f t="array" ref="AW64">_xlfn.IFNA(VLOOKUP($A64,TRANSPOSE(#REF!),AW$2+2,FALSE),0)</f>
        <v>#REF!</v>
      </c>
      <c r="AX64" t="e" cm="1">
        <f t="array" ref="AX64">_xlfn.IFNA(VLOOKUP($A64,TRANSPOSE(#REF!),AX$2+2,FALSE),0)</f>
        <v>#REF!</v>
      </c>
      <c r="AY64" t="e" cm="1">
        <f t="array" ref="AY64">_xlfn.IFNA(VLOOKUP($A64,TRANSPOSE(#REF!),AY$2+2,FALSE),0)</f>
        <v>#REF!</v>
      </c>
      <c r="AZ64" t="e" cm="1">
        <f t="array" ref="AZ64">_xlfn.IFNA(VLOOKUP($A64,TRANSPOSE(#REF!),AZ$2+2,FALSE),0)</f>
        <v>#REF!</v>
      </c>
      <c r="BA64" t="e" cm="1">
        <f t="array" ref="BA64">_xlfn.IFNA(VLOOKUP($A64,TRANSPOSE(#REF!),BA$2+2,FALSE),0)</f>
        <v>#REF!</v>
      </c>
      <c r="BB64" t="e" cm="1">
        <f t="array" ref="BB64">_xlfn.IFNA(VLOOKUP($A64,TRANSPOSE(#REF!),BB$2+2,FALSE),0)</f>
        <v>#REF!</v>
      </c>
      <c r="BC64" t="e" cm="1">
        <f t="array" ref="BC64">_xlfn.IFNA(VLOOKUP($A64,TRANSPOSE(#REF!),BC$2+2,FALSE),0)</f>
        <v>#REF!</v>
      </c>
      <c r="BD64" t="e" cm="1">
        <f t="array" ref="BD64">_xlfn.IFNA(VLOOKUP($A64,TRANSPOSE(#REF!),BD$2+2,FALSE),0)</f>
        <v>#REF!</v>
      </c>
      <c r="BE64" t="e" cm="1">
        <f t="array" ref="BE64">_xlfn.IFNA(VLOOKUP($A64,TRANSPOSE(#REF!),BE$2+2,FALSE),0)</f>
        <v>#REF!</v>
      </c>
      <c r="BF64" t="e" cm="1">
        <f t="array" ref="BF64">_xlfn.IFNA(VLOOKUP($A64,TRANSPOSE(#REF!),BF$2+2,FALSE),0)</f>
        <v>#REF!</v>
      </c>
      <c r="BG64" t="e" cm="1">
        <f t="array" ref="BG64">_xlfn.IFNA(VLOOKUP($A64,TRANSPOSE(#REF!),BG$2+2,FALSE),0)</f>
        <v>#REF!</v>
      </c>
      <c r="BH64" t="e" cm="1">
        <f t="array" ref="BH64">_xlfn.IFNA(VLOOKUP($A64,TRANSPOSE(#REF!),BH$2+2,FALSE),0)</f>
        <v>#REF!</v>
      </c>
      <c r="BI64" t="e" cm="1">
        <f t="array" ref="BI64">_xlfn.IFNA(VLOOKUP($A64,TRANSPOSE(#REF!),BI$2+2,FALSE),0)</f>
        <v>#REF!</v>
      </c>
      <c r="BJ64" t="e" cm="1">
        <f t="array" ref="BJ64">_xlfn.IFNA(VLOOKUP($A64,TRANSPOSE(#REF!),BJ$2+2,FALSE),0)</f>
        <v>#REF!</v>
      </c>
      <c r="BK64" t="e" cm="1">
        <f t="array" ref="BK64">_xlfn.IFNA(VLOOKUP($A64,TRANSPOSE(#REF!),BK$2+2,FALSE),0)</f>
        <v>#REF!</v>
      </c>
      <c r="BL64" t="e" cm="1">
        <f t="array" ref="BL64">_xlfn.IFNA(VLOOKUP($A64,TRANSPOSE(#REF!),BL$2+2,FALSE),0)</f>
        <v>#REF!</v>
      </c>
      <c r="BM64" t="e" cm="1">
        <f t="array" ref="BM64">_xlfn.IFNA(VLOOKUP($A64,TRANSPOSE(#REF!),BM$2+2,FALSE),0)</f>
        <v>#REF!</v>
      </c>
      <c r="BN64" t="e" cm="1">
        <f t="array" ref="BN64">_xlfn.IFNA(VLOOKUP($A64,TRANSPOSE(#REF!),BN$2+2,FALSE),0)</f>
        <v>#REF!</v>
      </c>
      <c r="BO64" t="e" cm="1">
        <f t="array" ref="BO64">_xlfn.IFNA(VLOOKUP($A64,TRANSPOSE(#REF!),BO$2+2,FALSE),0)</f>
        <v>#REF!</v>
      </c>
      <c r="BP64" t="e" cm="1">
        <f t="array" ref="BP64">_xlfn.IFNA(VLOOKUP($A64,TRANSPOSE(#REF!),BP$2+2,FALSE),0)</f>
        <v>#REF!</v>
      </c>
      <c r="BQ64" t="e" cm="1">
        <f t="array" ref="BQ64">_xlfn.IFNA(VLOOKUP($A64,TRANSPOSE(#REF!),BQ$2+2,FALSE),0)</f>
        <v>#REF!</v>
      </c>
      <c r="BR64" t="e" cm="1">
        <f t="array" ref="BR64">_xlfn.IFNA(VLOOKUP($A64,TRANSPOSE(#REF!),BR$2+2,FALSE),0)</f>
        <v>#REF!</v>
      </c>
      <c r="BS64" t="e" cm="1">
        <f t="array" ref="BS64">_xlfn.IFNA(VLOOKUP($A64,TRANSPOSE(#REF!),BS$2+2,FALSE),0)</f>
        <v>#REF!</v>
      </c>
      <c r="BT64" t="e" cm="1">
        <f t="array" ref="BT64">_xlfn.IFNA(VLOOKUP($A64,TRANSPOSE(#REF!),BT$2+2,FALSE),0)</f>
        <v>#REF!</v>
      </c>
      <c r="BU64" t="e" cm="1">
        <f t="array" ref="BU64">_xlfn.IFNA(VLOOKUP($A64,TRANSPOSE(#REF!),BU$2+2,FALSE),0)</f>
        <v>#REF!</v>
      </c>
      <c r="BV64" t="e" cm="1">
        <f t="array" ref="BV64">_xlfn.IFNA(VLOOKUP($A64,TRANSPOSE(#REF!),BV$2+2,FALSE),0)</f>
        <v>#REF!</v>
      </c>
      <c r="BW64" t="e" cm="1">
        <f t="array" ref="BW64">_xlfn.IFNA(VLOOKUP($A64,TRANSPOSE(#REF!),BW$2+2,FALSE),0)</f>
        <v>#REF!</v>
      </c>
      <c r="BX64" t="e" cm="1">
        <f t="array" ref="BX64">_xlfn.IFNA(VLOOKUP($A64,TRANSPOSE(#REF!),BX$2+2,FALSE),0)</f>
        <v>#REF!</v>
      </c>
      <c r="BY64" t="e" cm="1">
        <f t="array" ref="BY64">_xlfn.IFNA(VLOOKUP($A64,TRANSPOSE(#REF!),BY$2+2,FALSE),0)</f>
        <v>#REF!</v>
      </c>
      <c r="BZ64" t="e" cm="1">
        <f t="array" ref="BZ64">_xlfn.IFNA(VLOOKUP($A64,TRANSPOSE(#REF!),BZ$2+2,FALSE),0)</f>
        <v>#REF!</v>
      </c>
      <c r="CA64" t="e" cm="1">
        <f t="array" ref="CA64">_xlfn.IFNA(VLOOKUP($A64,TRANSPOSE(#REF!),CA$2+2,FALSE),0)</f>
        <v>#REF!</v>
      </c>
      <c r="CB64" t="e" cm="1">
        <f t="array" ref="CB64">_xlfn.IFNA(VLOOKUP($A64,TRANSPOSE(#REF!),CB$2+2,FALSE),0)</f>
        <v>#REF!</v>
      </c>
      <c r="CC64" t="e" cm="1">
        <f t="array" ref="CC64">_xlfn.IFNA(VLOOKUP($A64,TRANSPOSE(#REF!),CC$2+2,FALSE),0)</f>
        <v>#REF!</v>
      </c>
      <c r="CD64" t="e" cm="1">
        <f t="array" ref="CD64">_xlfn.IFNA(VLOOKUP($A64,TRANSPOSE(#REF!),CD$2+2,FALSE),0)</f>
        <v>#REF!</v>
      </c>
      <c r="CE64" t="e" cm="1">
        <f t="array" ref="CE64">_xlfn.IFNA(VLOOKUP($A64,TRANSPOSE(#REF!),CE$2+2,FALSE),0)</f>
        <v>#REF!</v>
      </c>
      <c r="CF64" t="e" cm="1">
        <f t="array" ref="CF64">_xlfn.IFNA(VLOOKUP($A64,TRANSPOSE(#REF!),CF$2+2,FALSE),0)</f>
        <v>#REF!</v>
      </c>
      <c r="CG64" t="e" cm="1">
        <f t="array" ref="CG64">_xlfn.IFNA(VLOOKUP($A64,TRANSPOSE(#REF!),CG$2+2,FALSE),0)</f>
        <v>#REF!</v>
      </c>
      <c r="CH64" t="e" cm="1">
        <f t="array" ref="CH64">_xlfn.IFNA(VLOOKUP($A64,TRANSPOSE(#REF!),CH$2+2,FALSE),0)</f>
        <v>#REF!</v>
      </c>
      <c r="CI64" t="e" cm="1">
        <f t="array" ref="CI64">_xlfn.IFNA(VLOOKUP($A64,TRANSPOSE(#REF!),CI$2+2,FALSE),0)</f>
        <v>#REF!</v>
      </c>
      <c r="CJ64" t="e" cm="1">
        <f t="array" ref="CJ64">_xlfn.IFNA(VLOOKUP($A64,TRANSPOSE(#REF!),CJ$2+2,FALSE),0)</f>
        <v>#REF!</v>
      </c>
      <c r="CK64" t="e" cm="1">
        <f t="array" ref="CK64">_xlfn.IFNA(VLOOKUP($A64,TRANSPOSE(#REF!),CK$2+2,FALSE),0)</f>
        <v>#REF!</v>
      </c>
      <c r="CL64" t="e" cm="1">
        <f t="array" ref="CL64">_xlfn.IFNA(VLOOKUP($A64,TRANSPOSE(#REF!),CL$2+2,FALSE),0)</f>
        <v>#REF!</v>
      </c>
      <c r="CM64" t="e" cm="1">
        <f t="array" ref="CM64">_xlfn.IFNA(VLOOKUP($A64,TRANSPOSE(#REF!),CM$2+2,FALSE),0)</f>
        <v>#REF!</v>
      </c>
      <c r="CN64" t="e" cm="1">
        <f t="array" ref="CN64">_xlfn.IFNA(VLOOKUP($A64,TRANSPOSE(#REF!),CN$2+2,FALSE),0)</f>
        <v>#REF!</v>
      </c>
      <c r="CO64" t="e" cm="1">
        <f t="array" ref="CO64">_xlfn.IFNA(VLOOKUP($A64,TRANSPOSE(#REF!),CO$2+2,FALSE),0)</f>
        <v>#REF!</v>
      </c>
      <c r="CP64" t="e" cm="1">
        <f t="array" ref="CP64">_xlfn.IFNA(VLOOKUP($A64,TRANSPOSE(#REF!),CP$2+2,FALSE),0)</f>
        <v>#REF!</v>
      </c>
      <c r="CQ64" t="e" cm="1">
        <f t="array" ref="CQ64">_xlfn.IFNA(VLOOKUP($A64,TRANSPOSE(#REF!),CQ$2+2,FALSE),0)</f>
        <v>#REF!</v>
      </c>
      <c r="CR64" t="e" cm="1">
        <f t="array" ref="CR64">_xlfn.IFNA(VLOOKUP($A64,TRANSPOSE(#REF!),CR$2+2,FALSE),0)</f>
        <v>#REF!</v>
      </c>
      <c r="CS64" t="e" cm="1">
        <f t="array" ref="CS64">_xlfn.IFNA(VLOOKUP($A64,TRANSPOSE(#REF!),CS$2+2,FALSE),0)</f>
        <v>#REF!</v>
      </c>
      <c r="CT64" t="e" cm="1">
        <f t="array" ref="CT64">_xlfn.IFNA(VLOOKUP($A64,TRANSPOSE(#REF!),CT$2+2,FALSE),0)</f>
        <v>#REF!</v>
      </c>
      <c r="CU64" t="e" cm="1">
        <f t="array" ref="CU64">_xlfn.IFNA(VLOOKUP($A64,TRANSPOSE(#REF!),CU$2+2,FALSE),0)</f>
        <v>#REF!</v>
      </c>
      <c r="CV64" t="e" cm="1">
        <f t="array" ref="CV64">_xlfn.IFNA(VLOOKUP($A64,TRANSPOSE(#REF!),CV$2+2,FALSE),0)</f>
        <v>#REF!</v>
      </c>
      <c r="CW64" t="e" cm="1">
        <f t="array" ref="CW64">_xlfn.IFNA(VLOOKUP($A64,TRANSPOSE(#REF!),CW$2+2,FALSE),0)</f>
        <v>#REF!</v>
      </c>
      <c r="CX64" t="e" cm="1">
        <f t="array" ref="CX64">_xlfn.IFNA(VLOOKUP($A64,TRANSPOSE(#REF!),CX$2+2,FALSE),0)</f>
        <v>#REF!</v>
      </c>
      <c r="CY64" t="e" cm="1">
        <f t="array" ref="CY64">_xlfn.IFNA(VLOOKUP($A64,TRANSPOSE(#REF!),CY$2+2,FALSE),0)</f>
        <v>#REF!</v>
      </c>
      <c r="CZ64" t="e" cm="1">
        <f t="array" ref="CZ64">_xlfn.IFNA(VLOOKUP($A64,TRANSPOSE(#REF!),CZ$2+2,FALSE),0)</f>
        <v>#REF!</v>
      </c>
      <c r="DA64" t="e" cm="1">
        <f t="array" ref="DA64">_xlfn.IFNA(VLOOKUP($A64,TRANSPOSE(#REF!),DA$2+2,FALSE),0)</f>
        <v>#REF!</v>
      </c>
      <c r="DB64" t="e" cm="1">
        <f t="array" ref="DB64">_xlfn.IFNA(VLOOKUP($A64,TRANSPOSE(#REF!),DB$2+2,FALSE),0)</f>
        <v>#REF!</v>
      </c>
      <c r="DC64" t="e" cm="1">
        <f t="array" ref="DC64">_xlfn.IFNA(VLOOKUP($A64,TRANSPOSE(#REF!),DC$2+2,FALSE),0)</f>
        <v>#REF!</v>
      </c>
      <c r="DD64" t="e" cm="1">
        <f t="array" ref="DD64">_xlfn.IFNA(VLOOKUP($A64,TRANSPOSE(#REF!),DD$2+2,FALSE),0)</f>
        <v>#REF!</v>
      </c>
      <c r="DE64" t="e" cm="1">
        <f t="array" ref="DE64">_xlfn.IFNA(VLOOKUP($A64,TRANSPOSE(#REF!),DE$2+2,FALSE),0)</f>
        <v>#REF!</v>
      </c>
      <c r="DF64" t="e" cm="1">
        <f t="array" ref="DF64">_xlfn.IFNA(VLOOKUP($A64,TRANSPOSE(#REF!),DF$2+2,FALSE),0)</f>
        <v>#REF!</v>
      </c>
      <c r="DG64" t="e" cm="1">
        <f t="array" ref="DG64">_xlfn.IFNA(VLOOKUP($A64,TRANSPOSE(#REF!),DG$2+2,FALSE),0)</f>
        <v>#REF!</v>
      </c>
      <c r="DH64" t="e" cm="1">
        <f t="array" ref="DH64">_xlfn.IFNA(VLOOKUP($A64,TRANSPOSE(#REF!),DH$2+2,FALSE),0)</f>
        <v>#REF!</v>
      </c>
      <c r="DI64" t="e" cm="1">
        <f t="array" ref="DI64">_xlfn.IFNA(VLOOKUP($A64,TRANSPOSE(#REF!),DI$2+2,FALSE),0)</f>
        <v>#REF!</v>
      </c>
      <c r="DJ64" t="e" cm="1">
        <f t="array" ref="DJ64">_xlfn.IFNA(VLOOKUP($A64,TRANSPOSE(#REF!),DJ$2+2,FALSE),0)</f>
        <v>#REF!</v>
      </c>
      <c r="DK64" t="e" cm="1">
        <f t="array" ref="DK64">_xlfn.IFNA(VLOOKUP($A64,TRANSPOSE(#REF!),DK$2+2,FALSE),0)</f>
        <v>#REF!</v>
      </c>
      <c r="DL64" t="e" cm="1">
        <f t="array" ref="DL64">_xlfn.IFNA(VLOOKUP($A64,TRANSPOSE(#REF!),DL$2+2,FALSE),0)</f>
        <v>#REF!</v>
      </c>
      <c r="DM64" t="e" cm="1">
        <f t="array" ref="DM64">_xlfn.IFNA(VLOOKUP($A64,TRANSPOSE(#REF!),DM$2+2,FALSE),0)</f>
        <v>#REF!</v>
      </c>
      <c r="DN64" t="e" cm="1">
        <f t="array" ref="DN64">_xlfn.IFNA(VLOOKUP($A64,TRANSPOSE(#REF!),DN$2+2,FALSE),0)</f>
        <v>#REF!</v>
      </c>
      <c r="DO64" t="e" cm="1">
        <f t="array" ref="DO64">_xlfn.IFNA(VLOOKUP($A64,TRANSPOSE(#REF!),DO$2+2,FALSE),0)</f>
        <v>#REF!</v>
      </c>
      <c r="DP64" t="e" cm="1">
        <f t="array" ref="DP64">_xlfn.IFNA(VLOOKUP($A64,TRANSPOSE(#REF!),DP$2+2,FALSE),0)</f>
        <v>#REF!</v>
      </c>
      <c r="DQ64" t="e" cm="1">
        <f t="array" ref="DQ64">_xlfn.IFNA(VLOOKUP($A64,TRANSPOSE(#REF!),DQ$2+2,FALSE),0)</f>
        <v>#REF!</v>
      </c>
      <c r="DR64" t="e" cm="1">
        <f t="array" ref="DR64">_xlfn.IFNA(VLOOKUP($A64,TRANSPOSE(#REF!),DR$2+2,FALSE),0)</f>
        <v>#REF!</v>
      </c>
      <c r="DS64" t="e" cm="1">
        <f t="array" ref="DS64">_xlfn.IFNA(VLOOKUP($A64,TRANSPOSE(#REF!),DS$2+2,FALSE),0)</f>
        <v>#REF!</v>
      </c>
      <c r="DT64" t="e" cm="1">
        <f t="array" ref="DT64">_xlfn.IFNA(VLOOKUP($A64,TRANSPOSE(#REF!),DT$2+2,FALSE),0)</f>
        <v>#REF!</v>
      </c>
      <c r="DU64" t="e" cm="1">
        <f t="array" ref="DU64">_xlfn.IFNA(VLOOKUP($A64,TRANSPOSE(#REF!),DU$2+2,FALSE),0)</f>
        <v>#REF!</v>
      </c>
      <c r="DV64" t="e" cm="1">
        <f t="array" ref="DV64">_xlfn.IFNA(VLOOKUP($A64,TRANSPOSE(#REF!),DV$2+2,FALSE),0)</f>
        <v>#REF!</v>
      </c>
      <c r="DW64" t="e" cm="1">
        <f t="array" ref="DW64">_xlfn.IFNA(VLOOKUP($A64,TRANSPOSE(#REF!),DW$2+2,FALSE),0)</f>
        <v>#REF!</v>
      </c>
      <c r="DX64" t="e" cm="1">
        <f t="array" ref="DX64">_xlfn.IFNA(VLOOKUP($A64,TRANSPOSE(#REF!),DX$2+2,FALSE),0)</f>
        <v>#REF!</v>
      </c>
      <c r="DY64" t="e" cm="1">
        <f t="array" ref="DY64">_xlfn.IFNA(VLOOKUP($A64,TRANSPOSE(#REF!),DY$2+2,FALSE),0)</f>
        <v>#REF!</v>
      </c>
      <c r="DZ64" t="e" cm="1">
        <f t="array" ref="DZ64">_xlfn.IFNA(VLOOKUP($A64,TRANSPOSE(#REF!),DZ$2+2,FALSE),0)</f>
        <v>#REF!</v>
      </c>
      <c r="EA64" t="e" cm="1">
        <f t="array" ref="EA64">_xlfn.IFNA(VLOOKUP($A64,TRANSPOSE(#REF!),EA$2+2,FALSE),0)</f>
        <v>#REF!</v>
      </c>
      <c r="EB64" t="e" cm="1">
        <f t="array" ref="EB64">_xlfn.IFNA(VLOOKUP($A64,TRANSPOSE(#REF!),EB$2+2,FALSE),0)</f>
        <v>#REF!</v>
      </c>
      <c r="EC64" t="e" cm="1">
        <f t="array" ref="EC64">_xlfn.IFNA(VLOOKUP($A64,TRANSPOSE(#REF!),EC$2+2,FALSE),0)</f>
        <v>#REF!</v>
      </c>
      <c r="ED64" t="e" cm="1">
        <f t="array" ref="ED64">_xlfn.IFNA(VLOOKUP($A64,TRANSPOSE(#REF!),ED$2+2,FALSE),0)</f>
        <v>#REF!</v>
      </c>
      <c r="EE64" t="e" cm="1">
        <f t="array" ref="EE64">_xlfn.IFNA(VLOOKUP($A64,TRANSPOSE(#REF!),EE$2+2,FALSE),0)</f>
        <v>#REF!</v>
      </c>
      <c r="EF64" t="e" cm="1">
        <f t="array" ref="EF64">_xlfn.IFNA(VLOOKUP($A64,TRANSPOSE(#REF!),EF$2+2,FALSE),0)</f>
        <v>#REF!</v>
      </c>
      <c r="EG64" t="e" cm="1">
        <f t="array" ref="EG64">_xlfn.IFNA(VLOOKUP($A64,TRANSPOSE(#REF!),EG$2+2,FALSE),0)</f>
        <v>#REF!</v>
      </c>
      <c r="EH64" t="e" cm="1">
        <f t="array" ref="EH64">_xlfn.IFNA(VLOOKUP($A64,TRANSPOSE(#REF!),EH$2+2,FALSE),0)</f>
        <v>#REF!</v>
      </c>
      <c r="EI64" t="e" cm="1">
        <f t="array" ref="EI64">_xlfn.IFNA(VLOOKUP($A64,TRANSPOSE(#REF!),EI$2+2,FALSE),0)</f>
        <v>#REF!</v>
      </c>
      <c r="EJ64" t="e" cm="1">
        <f t="array" ref="EJ64">_xlfn.IFNA(VLOOKUP($A64,TRANSPOSE(#REF!),EJ$2+2,FALSE),0)</f>
        <v>#REF!</v>
      </c>
      <c r="EK64" t="e" cm="1">
        <f t="array" ref="EK64">_xlfn.IFNA(VLOOKUP($A64,TRANSPOSE(#REF!),EK$2+2,FALSE),0)</f>
        <v>#REF!</v>
      </c>
      <c r="EL64" t="e" cm="1">
        <f t="array" ref="EL64">_xlfn.IFNA(VLOOKUP($A64,TRANSPOSE(#REF!),EL$2+2,FALSE),0)</f>
        <v>#REF!</v>
      </c>
      <c r="EM64" t="e" cm="1">
        <f t="array" ref="EM64">_xlfn.IFNA(VLOOKUP($A64,TRANSPOSE(#REF!),EM$2+2,FALSE),0)</f>
        <v>#REF!</v>
      </c>
      <c r="EN64" t="e" cm="1">
        <f t="array" ref="EN64">_xlfn.IFNA(VLOOKUP($A64,TRANSPOSE(#REF!),EN$2+2,FALSE),0)</f>
        <v>#REF!</v>
      </c>
      <c r="EO64" t="e" cm="1">
        <f t="array" ref="EO64">_xlfn.IFNA(VLOOKUP($A64,TRANSPOSE(#REF!),EO$2+2,FALSE),0)</f>
        <v>#REF!</v>
      </c>
      <c r="EP64" t="e" cm="1">
        <f t="array" ref="EP64">_xlfn.IFNA(VLOOKUP($A64,TRANSPOSE(#REF!),EP$2+2,FALSE),0)</f>
        <v>#REF!</v>
      </c>
      <c r="EQ64" t="e" cm="1">
        <f t="array" ref="EQ64">_xlfn.IFNA(VLOOKUP($A64,TRANSPOSE(#REF!),EQ$2+2,FALSE),0)</f>
        <v>#REF!</v>
      </c>
      <c r="ER64" t="e" cm="1">
        <f t="array" ref="ER64">_xlfn.IFNA(VLOOKUP($A64,TRANSPOSE(#REF!),ER$2+2,FALSE),0)</f>
        <v>#REF!</v>
      </c>
      <c r="ES64" t="e" cm="1">
        <f t="array" ref="ES64">_xlfn.IFNA(VLOOKUP($A64,TRANSPOSE(#REF!),ES$2+2,FALSE),0)</f>
        <v>#REF!</v>
      </c>
      <c r="ET64" t="e" cm="1">
        <f t="array" ref="ET64">_xlfn.IFNA(VLOOKUP($A64,TRANSPOSE(#REF!),ET$2+2,FALSE),0)</f>
        <v>#REF!</v>
      </c>
      <c r="EU64" t="e" cm="1">
        <f t="array" ref="EU64">_xlfn.IFNA(VLOOKUP($A64,TRANSPOSE(#REF!),EU$2+2,FALSE),0)</f>
        <v>#REF!</v>
      </c>
      <c r="EV64" t="e" cm="1">
        <f t="array" ref="EV64">_xlfn.IFNA(VLOOKUP($A64,TRANSPOSE(#REF!),EV$2+2,FALSE),0)</f>
        <v>#REF!</v>
      </c>
      <c r="EW64" t="e" cm="1">
        <f t="array" ref="EW64">_xlfn.IFNA(VLOOKUP($A64,TRANSPOSE(#REF!),EW$2+2,FALSE),0)</f>
        <v>#REF!</v>
      </c>
      <c r="EX64" t="e" cm="1">
        <f t="array" ref="EX64">_xlfn.IFNA(VLOOKUP($A64,TRANSPOSE(#REF!),EX$2+2,FALSE),0)</f>
        <v>#REF!</v>
      </c>
      <c r="EY64" t="e" cm="1">
        <f t="array" ref="EY64">_xlfn.IFNA(VLOOKUP($A64,TRANSPOSE(#REF!),EY$2+2,FALSE),0)</f>
        <v>#REF!</v>
      </c>
      <c r="EZ64" t="e" cm="1">
        <f t="array" ref="EZ64">_xlfn.IFNA(VLOOKUP($A64,TRANSPOSE(#REF!),EZ$2+2,FALSE),0)</f>
        <v>#REF!</v>
      </c>
      <c r="FA64" t="e" cm="1">
        <f t="array" ref="FA64">_xlfn.IFNA(VLOOKUP($A64,TRANSPOSE(#REF!),FA$2+2,FALSE),0)</f>
        <v>#REF!</v>
      </c>
      <c r="FB64" t="e" cm="1">
        <f t="array" ref="FB64">_xlfn.IFNA(VLOOKUP($A64,TRANSPOSE(#REF!),FB$2+2,FALSE),0)</f>
        <v>#REF!</v>
      </c>
      <c r="FC64" t="e" cm="1">
        <f t="array" ref="FC64">_xlfn.IFNA(VLOOKUP($A64,TRANSPOSE(#REF!),FC$2+2,FALSE),0)</f>
        <v>#REF!</v>
      </c>
      <c r="FD64" t="e" cm="1">
        <f t="array" ref="FD64">_xlfn.IFNA(VLOOKUP($A64,TRANSPOSE(#REF!),FD$2+2,FALSE),0)</f>
        <v>#REF!</v>
      </c>
      <c r="FE64" t="e" cm="1">
        <f t="array" ref="FE64">_xlfn.IFNA(VLOOKUP($A64,TRANSPOSE(#REF!),FE$2+2,FALSE),0)</f>
        <v>#REF!</v>
      </c>
      <c r="FF64" t="e" cm="1">
        <f t="array" ref="FF64">_xlfn.IFNA(VLOOKUP($A64,TRANSPOSE(#REF!),FF$2+2,FALSE),0)</f>
        <v>#REF!</v>
      </c>
      <c r="FG64" t="e" cm="1">
        <f t="array" ref="FG64">_xlfn.IFNA(VLOOKUP($A64,TRANSPOSE(#REF!),FG$2+2,FALSE),0)</f>
        <v>#REF!</v>
      </c>
      <c r="FH64" t="e" cm="1">
        <f t="array" ref="FH64">_xlfn.IFNA(VLOOKUP($A64,TRANSPOSE(#REF!),FH$2+2,FALSE),0)</f>
        <v>#REF!</v>
      </c>
      <c r="FI64" t="e" cm="1">
        <f t="array" ref="FI64">_xlfn.IFNA(VLOOKUP($A64,TRANSPOSE(#REF!),FI$2+2,FALSE),0)</f>
        <v>#REF!</v>
      </c>
      <c r="FJ64" t="e" cm="1">
        <f t="array" ref="FJ64">_xlfn.IFNA(VLOOKUP($A64,TRANSPOSE(#REF!),FJ$2+2,FALSE),0)</f>
        <v>#REF!</v>
      </c>
      <c r="FK64" t="e" cm="1">
        <f t="array" ref="FK64">_xlfn.IFNA(VLOOKUP($A64,TRANSPOSE(#REF!),FK$2+2,FALSE),0)</f>
        <v>#REF!</v>
      </c>
      <c r="FL64" t="e" cm="1">
        <f t="array" ref="FL64">_xlfn.IFNA(VLOOKUP($A64,TRANSPOSE(#REF!),FL$2+2,FALSE),0)</f>
        <v>#REF!</v>
      </c>
      <c r="FM64" t="e" cm="1">
        <f t="array" ref="FM64">_xlfn.IFNA(VLOOKUP($A64,TRANSPOSE(#REF!),FM$2+2,FALSE),0)</f>
        <v>#REF!</v>
      </c>
      <c r="FN64" t="e" cm="1">
        <f t="array" ref="FN64">_xlfn.IFNA(VLOOKUP($A64,TRANSPOSE(#REF!),FN$2+2,FALSE),0)</f>
        <v>#REF!</v>
      </c>
      <c r="FO64" t="e" cm="1">
        <f t="array" ref="FO64">_xlfn.IFNA(VLOOKUP($A64,TRANSPOSE(#REF!),FO$2+2,FALSE),0)</f>
        <v>#REF!</v>
      </c>
      <c r="FP64" t="e" cm="1">
        <f t="array" ref="FP64">_xlfn.IFNA(VLOOKUP($A64,TRANSPOSE(#REF!),FP$2+2,FALSE),0)</f>
        <v>#REF!</v>
      </c>
      <c r="FQ64" t="e" cm="1">
        <f t="array" ref="FQ64">_xlfn.IFNA(VLOOKUP($A64,TRANSPOSE(#REF!),FQ$2+2,FALSE),0)</f>
        <v>#REF!</v>
      </c>
      <c r="FR64" t="e" cm="1">
        <f t="array" ref="FR64">_xlfn.IFNA(VLOOKUP($A64,TRANSPOSE(#REF!),FR$2+2,FALSE),0)</f>
        <v>#REF!</v>
      </c>
      <c r="FS64" t="e" cm="1">
        <f t="array" ref="FS64">_xlfn.IFNA(VLOOKUP($A64,TRANSPOSE(#REF!),FS$2+2,FALSE),0)</f>
        <v>#REF!</v>
      </c>
      <c r="FT64" t="e" cm="1">
        <f t="array" ref="FT64">_xlfn.IFNA(VLOOKUP($A64,TRANSPOSE(#REF!),FT$2+2,FALSE),0)</f>
        <v>#REF!</v>
      </c>
      <c r="FU64" t="e" cm="1">
        <f t="array" ref="FU64">_xlfn.IFNA(VLOOKUP($A64,TRANSPOSE(#REF!),FU$2+2,FALSE),0)</f>
        <v>#REF!</v>
      </c>
      <c r="FV64" t="e" cm="1">
        <f t="array" ref="FV64">_xlfn.IFNA(VLOOKUP($A64,TRANSPOSE(#REF!),FV$2+2,FALSE),0)</f>
        <v>#REF!</v>
      </c>
      <c r="FW64" t="e" cm="1">
        <f t="array" ref="FW64">_xlfn.IFNA(VLOOKUP($A64,TRANSPOSE(#REF!),FW$2+2,FALSE),0)</f>
        <v>#REF!</v>
      </c>
      <c r="FX64" t="e" cm="1">
        <f t="array" ref="FX64">_xlfn.IFNA(VLOOKUP($A64,TRANSPOSE(#REF!),FX$2+2,FALSE),0)</f>
        <v>#REF!</v>
      </c>
      <c r="FY64" t="e" cm="1">
        <f t="array" ref="FY64">_xlfn.IFNA(VLOOKUP($A64,TRANSPOSE(#REF!),FY$2+2,FALSE),0)</f>
        <v>#REF!</v>
      </c>
      <c r="FZ64" t="e" cm="1">
        <f t="array" ref="FZ64">_xlfn.IFNA(VLOOKUP($A64,TRANSPOSE(#REF!),FZ$2+2,FALSE),0)</f>
        <v>#REF!</v>
      </c>
      <c r="GA64" t="e" cm="1">
        <f t="array" ref="GA64">_xlfn.IFNA(VLOOKUP($A64,TRANSPOSE(#REF!),GA$2+2,FALSE),0)</f>
        <v>#REF!</v>
      </c>
      <c r="GB64" t="e" cm="1">
        <f t="array" ref="GB64">_xlfn.IFNA(VLOOKUP($A64,TRANSPOSE(#REF!),GB$2+2,FALSE),0)</f>
        <v>#REF!</v>
      </c>
      <c r="GC64" t="e" cm="1">
        <f t="array" ref="GC64">_xlfn.IFNA(VLOOKUP($A64,TRANSPOSE(#REF!),GC$2+2,FALSE),0)</f>
        <v>#REF!</v>
      </c>
      <c r="GD64" t="e" cm="1">
        <f t="array" ref="GD64">_xlfn.IFNA(VLOOKUP($A64,TRANSPOSE(#REF!),GD$2+2,FALSE),0)</f>
        <v>#REF!</v>
      </c>
      <c r="GE64" t="e" cm="1">
        <f t="array" ref="GE64">_xlfn.IFNA(VLOOKUP($A64,TRANSPOSE(#REF!),GE$2+2,FALSE),0)</f>
        <v>#REF!</v>
      </c>
      <c r="GF64" t="e" cm="1">
        <f t="array" ref="GF64">_xlfn.IFNA(VLOOKUP($A64,TRANSPOSE(#REF!),GF$2+2,FALSE),0)</f>
        <v>#REF!</v>
      </c>
      <c r="GG64" t="e" cm="1">
        <f t="array" ref="GG64">_xlfn.IFNA(VLOOKUP($A64,TRANSPOSE(#REF!),GG$2+2,FALSE),0)</f>
        <v>#REF!</v>
      </c>
      <c r="GH64" t="e" cm="1">
        <f t="array" ref="GH64">_xlfn.IFNA(VLOOKUP($A64,TRANSPOSE(#REF!),GH$2+2,FALSE),0)</f>
        <v>#REF!</v>
      </c>
      <c r="GI64" t="e" cm="1">
        <f t="array" ref="GI64">_xlfn.IFNA(VLOOKUP($A64,TRANSPOSE(#REF!),GI$2+2,FALSE),0)</f>
        <v>#REF!</v>
      </c>
      <c r="GJ64" t="e" cm="1">
        <f t="array" ref="GJ64">_xlfn.IFNA(VLOOKUP($A64,TRANSPOSE(#REF!),GJ$2+2,FALSE),0)</f>
        <v>#REF!</v>
      </c>
      <c r="GK64" t="e" cm="1">
        <f t="array" ref="GK64">_xlfn.IFNA(VLOOKUP($A64,TRANSPOSE(#REF!),GK$2+2,FALSE),0)</f>
        <v>#REF!</v>
      </c>
      <c r="GL64" t="e" cm="1">
        <f t="array" ref="GL64">_xlfn.IFNA(VLOOKUP($A64,TRANSPOSE(#REF!),GL$2+2,FALSE),0)</f>
        <v>#REF!</v>
      </c>
      <c r="GM64" t="e" cm="1">
        <f t="array" ref="GM64">_xlfn.IFNA(VLOOKUP($A64,TRANSPOSE(#REF!),GM$2+2,FALSE),0)</f>
        <v>#REF!</v>
      </c>
      <c r="GN64" t="e" cm="1">
        <f t="array" ref="GN64">_xlfn.IFNA(VLOOKUP($A64,TRANSPOSE(#REF!),GN$2+2,FALSE),0)</f>
        <v>#REF!</v>
      </c>
      <c r="GO64" t="e" cm="1">
        <f t="array" ref="GO64">_xlfn.IFNA(VLOOKUP($A64,TRANSPOSE(#REF!),GO$2+2,FALSE),0)</f>
        <v>#REF!</v>
      </c>
      <c r="GP64" t="e" cm="1">
        <f t="array" ref="GP64">_xlfn.IFNA(VLOOKUP($A64,TRANSPOSE(#REF!),GP$2+2,FALSE),0)</f>
        <v>#REF!</v>
      </c>
      <c r="GQ64" t="e" cm="1">
        <f t="array" ref="GQ64">_xlfn.IFNA(VLOOKUP($A64,TRANSPOSE(#REF!),GQ$2+2,FALSE),0)</f>
        <v>#REF!</v>
      </c>
      <c r="GR64" t="e" cm="1">
        <f t="array" ref="GR64">_xlfn.IFNA(VLOOKUP($A64,TRANSPOSE(#REF!),GR$2+2,FALSE),0)</f>
        <v>#REF!</v>
      </c>
      <c r="GS64" t="e" cm="1">
        <f t="array" ref="GS64">_xlfn.IFNA(VLOOKUP($A64,TRANSPOSE(#REF!),GS$2+2,FALSE),0)</f>
        <v>#REF!</v>
      </c>
      <c r="GT64" t="e" cm="1">
        <f t="array" ref="GT64">_xlfn.IFNA(VLOOKUP($A64,TRANSPOSE(#REF!),GT$2+2,FALSE),0)</f>
        <v>#REF!</v>
      </c>
      <c r="GU64" t="e" cm="1">
        <f t="array" ref="GU64">_xlfn.IFNA(VLOOKUP($A64,TRANSPOSE(#REF!),GU$2+2,FALSE),0)</f>
        <v>#REF!</v>
      </c>
      <c r="GV64" t="e" cm="1">
        <f t="array" ref="GV64">_xlfn.IFNA(VLOOKUP($A64,TRANSPOSE(#REF!),GV$2+2,FALSE),0)</f>
        <v>#REF!</v>
      </c>
      <c r="GW64" t="e" cm="1">
        <f t="array" ref="GW64">_xlfn.IFNA(VLOOKUP($A64,TRANSPOSE(#REF!),GW$2+2,FALSE),0)</f>
        <v>#REF!</v>
      </c>
      <c r="GX64" t="e" cm="1">
        <f t="array" ref="GX64">_xlfn.IFNA(VLOOKUP($A64,TRANSPOSE(#REF!),GX$2+2,FALSE),0)</f>
        <v>#REF!</v>
      </c>
      <c r="GY64" t="e" cm="1">
        <f t="array" ref="GY64">_xlfn.IFNA(VLOOKUP($A64,TRANSPOSE(#REF!),GY$2+2,FALSE),0)</f>
        <v>#REF!</v>
      </c>
      <c r="GZ64" t="e" cm="1">
        <f t="array" ref="GZ64">_xlfn.IFNA(VLOOKUP($A64,TRANSPOSE(#REF!),GZ$2+2,FALSE),0)</f>
        <v>#REF!</v>
      </c>
      <c r="HA64" t="e" cm="1">
        <f t="array" ref="HA64">_xlfn.IFNA(VLOOKUP($A64,TRANSPOSE(#REF!),HA$2+2,FALSE),0)</f>
        <v>#REF!</v>
      </c>
      <c r="HB64" t="e" cm="1">
        <f t="array" ref="HB64">_xlfn.IFNA(VLOOKUP($A64,TRANSPOSE(#REF!),HB$2+2,FALSE),0)</f>
        <v>#REF!</v>
      </c>
      <c r="HC64" t="e" cm="1">
        <f t="array" ref="HC64">_xlfn.IFNA(VLOOKUP($A64,TRANSPOSE(#REF!),HC$2+2,FALSE),0)</f>
        <v>#REF!</v>
      </c>
      <c r="HD64" t="e" cm="1">
        <f t="array" ref="HD64">_xlfn.IFNA(VLOOKUP($A64,TRANSPOSE(#REF!),HD$2+2,FALSE),0)</f>
        <v>#REF!</v>
      </c>
      <c r="HE64" t="e" cm="1">
        <f t="array" ref="HE64">_xlfn.IFNA(VLOOKUP($A64,TRANSPOSE(#REF!),HE$2+2,FALSE),0)</f>
        <v>#REF!</v>
      </c>
      <c r="HF64" t="e" cm="1">
        <f t="array" ref="HF64">_xlfn.IFNA(VLOOKUP($A64,TRANSPOSE(#REF!),HF$2+2,FALSE),0)</f>
        <v>#REF!</v>
      </c>
      <c r="HG64" t="e" cm="1">
        <f t="array" ref="HG64">_xlfn.IFNA(VLOOKUP($A64,TRANSPOSE(#REF!),HG$2+2,FALSE),0)</f>
        <v>#REF!</v>
      </c>
      <c r="HH64" t="e" cm="1">
        <f t="array" ref="HH64">_xlfn.IFNA(VLOOKUP($A64,TRANSPOSE(#REF!),HH$2+2,FALSE),0)</f>
        <v>#REF!</v>
      </c>
      <c r="HI64" t="e" cm="1">
        <f t="array" ref="HI64">_xlfn.IFNA(VLOOKUP($A64,TRANSPOSE(#REF!),HI$2+2,FALSE),0)</f>
        <v>#REF!</v>
      </c>
      <c r="HJ64" t="e" cm="1">
        <f t="array" ref="HJ64">_xlfn.IFNA(VLOOKUP($A64,TRANSPOSE(#REF!),HJ$2+2,FALSE),0)</f>
        <v>#REF!</v>
      </c>
      <c r="HK64" t="e" cm="1">
        <f t="array" ref="HK64">_xlfn.IFNA(VLOOKUP($A64,TRANSPOSE(#REF!),HK$2+2,FALSE),0)</f>
        <v>#REF!</v>
      </c>
      <c r="HL64" t="e" cm="1">
        <f t="array" ref="HL64">_xlfn.IFNA(VLOOKUP($A64,TRANSPOSE(#REF!),HL$2+2,FALSE),0)</f>
        <v>#REF!</v>
      </c>
      <c r="HM64" t="e" cm="1">
        <f t="array" ref="HM64">_xlfn.IFNA(VLOOKUP($A64,TRANSPOSE(#REF!),HM$2+2,FALSE),0)</f>
        <v>#REF!</v>
      </c>
      <c r="HN64" t="e" cm="1">
        <f t="array" ref="HN64">_xlfn.IFNA(VLOOKUP($A64,TRANSPOSE(#REF!),HN$2+2,FALSE),0)</f>
        <v>#REF!</v>
      </c>
      <c r="HO64" t="e" cm="1">
        <f t="array" ref="HO64">_xlfn.IFNA(VLOOKUP($A64,TRANSPOSE(#REF!),HO$2+2,FALSE),0)</f>
        <v>#REF!</v>
      </c>
      <c r="HP64" t="e" cm="1">
        <f t="array" ref="HP64">_xlfn.IFNA(VLOOKUP($A64,TRANSPOSE(#REF!),HP$2+2,FALSE),0)</f>
        <v>#REF!</v>
      </c>
      <c r="HQ64" t="e" cm="1">
        <f t="array" ref="HQ64">_xlfn.IFNA(VLOOKUP($A64,TRANSPOSE(#REF!),HQ$2+2,FALSE),0)</f>
        <v>#REF!</v>
      </c>
      <c r="HR64" t="e" cm="1">
        <f t="array" ref="HR64">_xlfn.IFNA(VLOOKUP($A64,TRANSPOSE(#REF!),HR$2+2,FALSE),0)</f>
        <v>#REF!</v>
      </c>
      <c r="HS64" t="e" cm="1">
        <f t="array" ref="HS64">_xlfn.IFNA(VLOOKUP($A64,TRANSPOSE(#REF!),HS$2+2,FALSE),0)</f>
        <v>#REF!</v>
      </c>
      <c r="HT64" t="e" cm="1">
        <f t="array" ref="HT64">_xlfn.IFNA(VLOOKUP($A64,TRANSPOSE(#REF!),HT$2+2,FALSE),0)</f>
        <v>#REF!</v>
      </c>
      <c r="HU64" t="e" cm="1">
        <f t="array" ref="HU64">_xlfn.IFNA(VLOOKUP($A64,TRANSPOSE(#REF!),HU$2+2,FALSE),0)</f>
        <v>#REF!</v>
      </c>
      <c r="HV64" t="e" cm="1">
        <f t="array" ref="HV64">_xlfn.IFNA(VLOOKUP($A64,TRANSPOSE(#REF!),HV$2+2,FALSE),0)</f>
        <v>#REF!</v>
      </c>
      <c r="HW64" t="e" cm="1">
        <f t="array" ref="HW64">_xlfn.IFNA(VLOOKUP($A64,TRANSPOSE(#REF!),HW$2+2,FALSE),0)</f>
        <v>#REF!</v>
      </c>
      <c r="HX64" t="e" cm="1">
        <f t="array" ref="HX64">_xlfn.IFNA(VLOOKUP($A64,TRANSPOSE(#REF!),HX$2+2,FALSE),0)</f>
        <v>#REF!</v>
      </c>
      <c r="HY64" t="e" cm="1">
        <f t="array" ref="HY64">_xlfn.IFNA(VLOOKUP($A64,TRANSPOSE(#REF!),HY$2+2,FALSE),0)</f>
        <v>#REF!</v>
      </c>
      <c r="HZ64" t="e" cm="1">
        <f t="array" ref="HZ64">_xlfn.IFNA(VLOOKUP($A64,TRANSPOSE(#REF!),HZ$2+2,FALSE),0)</f>
        <v>#REF!</v>
      </c>
      <c r="IA64" t="e" cm="1">
        <f t="array" ref="IA64">_xlfn.IFNA(VLOOKUP($A64,TRANSPOSE(#REF!),IA$2+2,FALSE),0)</f>
        <v>#REF!</v>
      </c>
      <c r="IB64" t="e" cm="1">
        <f t="array" ref="IB64">_xlfn.IFNA(VLOOKUP($A64,TRANSPOSE(#REF!),IB$2+2,FALSE),0)</f>
        <v>#REF!</v>
      </c>
      <c r="IC64" t="e" cm="1">
        <f t="array" ref="IC64">_xlfn.IFNA(VLOOKUP($A64,TRANSPOSE(#REF!),IC$2+2,FALSE),0)</f>
        <v>#REF!</v>
      </c>
      <c r="ID64" t="e" cm="1">
        <f t="array" ref="ID64">_xlfn.IFNA(VLOOKUP($A64,TRANSPOSE(#REF!),ID$2+2,FALSE),0)</f>
        <v>#REF!</v>
      </c>
      <c r="IE64" t="e" cm="1">
        <f t="array" ref="IE64">_xlfn.IFNA(VLOOKUP($A64,TRANSPOSE(#REF!),IE$2+2,FALSE),0)</f>
        <v>#REF!</v>
      </c>
      <c r="IF64" t="e" cm="1">
        <f t="array" ref="IF64">_xlfn.IFNA(VLOOKUP($A64,TRANSPOSE(#REF!),IF$2+2,FALSE),0)</f>
        <v>#REF!</v>
      </c>
      <c r="IG64" t="e" cm="1">
        <f t="array" ref="IG64">_xlfn.IFNA(VLOOKUP($A64,TRANSPOSE(#REF!),IG$2+2,FALSE),0)</f>
        <v>#REF!</v>
      </c>
      <c r="IH64" t="e" cm="1">
        <f t="array" ref="IH64">_xlfn.IFNA(VLOOKUP($A64,TRANSPOSE(#REF!),IH$2+2,FALSE),0)</f>
        <v>#REF!</v>
      </c>
      <c r="II64" t="e" cm="1">
        <f t="array" ref="II64">_xlfn.IFNA(VLOOKUP($A64,TRANSPOSE(#REF!),II$2+2,FALSE),0)</f>
        <v>#REF!</v>
      </c>
      <c r="IJ64" t="e" cm="1">
        <f t="array" ref="IJ64">_xlfn.IFNA(VLOOKUP($A64,TRANSPOSE(#REF!),IJ$2+2,FALSE),0)</f>
        <v>#REF!</v>
      </c>
      <c r="IK64" t="e" cm="1">
        <f t="array" ref="IK64">_xlfn.IFNA(VLOOKUP($A64,TRANSPOSE(#REF!),IK$2+2,FALSE),0)</f>
        <v>#REF!</v>
      </c>
      <c r="IL64" t="e" cm="1">
        <f t="array" ref="IL64">_xlfn.IFNA(VLOOKUP($A64,TRANSPOSE(#REF!),IL$2+2,FALSE),0)</f>
        <v>#REF!</v>
      </c>
      <c r="IM64" t="e" cm="1">
        <f t="array" ref="IM64">_xlfn.IFNA(VLOOKUP($A64,TRANSPOSE(#REF!),IM$2+2,FALSE),0)</f>
        <v>#REF!</v>
      </c>
      <c r="IN64" t="e" cm="1">
        <f t="array" ref="IN64">_xlfn.IFNA(VLOOKUP($A64,TRANSPOSE(#REF!),IN$2+2,FALSE),0)</f>
        <v>#REF!</v>
      </c>
      <c r="IO64" t="e" cm="1">
        <f t="array" ref="IO64">_xlfn.IFNA(VLOOKUP($A64,TRANSPOSE(#REF!),IO$2+2,FALSE),0)</f>
        <v>#REF!</v>
      </c>
      <c r="IP64" t="e" cm="1">
        <f t="array" ref="IP64">_xlfn.IFNA(VLOOKUP($A64,TRANSPOSE(#REF!),IP$2+2,FALSE),0)</f>
        <v>#REF!</v>
      </c>
      <c r="IQ64" t="e" cm="1">
        <f t="array" ref="IQ64">_xlfn.IFNA(VLOOKUP($A64,TRANSPOSE(#REF!),IQ$2+2,FALSE),0)</f>
        <v>#REF!</v>
      </c>
      <c r="IR64" t="e" cm="1">
        <f t="array" ref="IR64">_xlfn.IFNA(VLOOKUP($A64,TRANSPOSE(#REF!),IR$2+2,FALSE),0)</f>
        <v>#REF!</v>
      </c>
      <c r="IS64" t="e" cm="1">
        <f t="array" ref="IS64">_xlfn.IFNA(VLOOKUP($A64,TRANSPOSE(#REF!),IS$2+2,FALSE),0)</f>
        <v>#REF!</v>
      </c>
      <c r="IT64" t="e" cm="1">
        <f t="array" ref="IT64">_xlfn.IFNA(VLOOKUP($A64,TRANSPOSE(#REF!),IT$2+2,FALSE),0)</f>
        <v>#REF!</v>
      </c>
      <c r="IU64" t="e" cm="1">
        <f t="array" ref="IU64">_xlfn.IFNA(VLOOKUP($A64,TRANSPOSE(#REF!),IU$2+2,FALSE),0)</f>
        <v>#REF!</v>
      </c>
      <c r="IV64" t="e" cm="1">
        <f t="array" ref="IV64">_xlfn.IFNA(VLOOKUP($A64,TRANSPOSE(#REF!),IV$2+2,FALSE),0)</f>
        <v>#REF!</v>
      </c>
      <c r="IW64" t="e" cm="1">
        <f t="array" ref="IW64">_xlfn.IFNA(VLOOKUP($A64,TRANSPOSE(#REF!),IW$2+2,FALSE),0)</f>
        <v>#REF!</v>
      </c>
      <c r="IX64" t="e" cm="1">
        <f t="array" ref="IX64">_xlfn.IFNA(VLOOKUP($A64,TRANSPOSE(#REF!),IX$2+2,FALSE),0)</f>
        <v>#REF!</v>
      </c>
      <c r="IY64" t="e" cm="1">
        <f t="array" ref="IY64">_xlfn.IFNA(VLOOKUP($A64,TRANSPOSE(#REF!),IY$2+2,FALSE),0)</f>
        <v>#REF!</v>
      </c>
      <c r="IZ64" t="e" cm="1">
        <f t="array" ref="IZ64">_xlfn.IFNA(VLOOKUP($A64,TRANSPOSE(#REF!),IZ$2+2,FALSE),0)</f>
        <v>#REF!</v>
      </c>
      <c r="JA64" t="e" cm="1">
        <f t="array" ref="JA64">_xlfn.IFNA(VLOOKUP($A64,TRANSPOSE(#REF!),JA$2+2,FALSE),0)</f>
        <v>#REF!</v>
      </c>
      <c r="JB64" t="e" cm="1">
        <f t="array" ref="JB64">_xlfn.IFNA(VLOOKUP($A64,TRANSPOSE(#REF!),JB$2+2,FALSE),0)</f>
        <v>#REF!</v>
      </c>
      <c r="JC64" t="e" cm="1">
        <f t="array" ref="JC64">_xlfn.IFNA(VLOOKUP($A64,TRANSPOSE(#REF!),JC$2+2,FALSE),0)</f>
        <v>#REF!</v>
      </c>
      <c r="JD64" t="e" cm="1">
        <f t="array" ref="JD64">_xlfn.IFNA(VLOOKUP($A64,TRANSPOSE(#REF!),JD$2+2,FALSE),0)</f>
        <v>#REF!</v>
      </c>
      <c r="JE64" t="e" cm="1">
        <f t="array" ref="JE64">_xlfn.IFNA(VLOOKUP($A64,TRANSPOSE(#REF!),JE$2+2,FALSE),0)</f>
        <v>#REF!</v>
      </c>
      <c r="JF64" t="e" cm="1">
        <f t="array" ref="JF64">_xlfn.IFNA(VLOOKUP($A64,TRANSPOSE(#REF!),JF$2+2,FALSE),0)</f>
        <v>#REF!</v>
      </c>
      <c r="JG64" t="e" cm="1">
        <f t="array" ref="JG64">_xlfn.IFNA(VLOOKUP($A64,TRANSPOSE(#REF!),JG$2+2,FALSE),0)</f>
        <v>#REF!</v>
      </c>
      <c r="JH64" t="e" cm="1">
        <f t="array" ref="JH64">_xlfn.IFNA(VLOOKUP($A64,TRANSPOSE(#REF!),JH$2+2,FALSE),0)</f>
        <v>#REF!</v>
      </c>
      <c r="JI64" t="e" cm="1">
        <f t="array" ref="JI64">_xlfn.IFNA(VLOOKUP($A64,TRANSPOSE(#REF!),JI$2+2,FALSE),0)</f>
        <v>#REF!</v>
      </c>
      <c r="JJ64" t="e" cm="1">
        <f t="array" ref="JJ64">_xlfn.IFNA(VLOOKUP($A64,TRANSPOSE(#REF!),JJ$2+2,FALSE),0)</f>
        <v>#REF!</v>
      </c>
      <c r="JK64" t="e" cm="1">
        <f t="array" ref="JK64">_xlfn.IFNA(VLOOKUP($A64,TRANSPOSE(#REF!),JK$2+2,FALSE),0)</f>
        <v>#REF!</v>
      </c>
      <c r="JL64" t="e" cm="1">
        <f t="array" ref="JL64">_xlfn.IFNA(VLOOKUP($A64,TRANSPOSE(#REF!),JL$2+2,FALSE),0)</f>
        <v>#REF!</v>
      </c>
      <c r="JM64" t="e" cm="1">
        <f t="array" ref="JM64">_xlfn.IFNA(VLOOKUP($A64,TRANSPOSE(#REF!),JM$2+2,FALSE),0)</f>
        <v>#REF!</v>
      </c>
      <c r="JN64" t="e" cm="1">
        <f t="array" ref="JN64">_xlfn.IFNA(VLOOKUP($A64,TRANSPOSE(#REF!),JN$2+2,FALSE),0)</f>
        <v>#REF!</v>
      </c>
      <c r="JO64" t="e" cm="1">
        <f t="array" ref="JO64">_xlfn.IFNA(VLOOKUP($A64,TRANSPOSE(#REF!),JO$2+2,FALSE),0)</f>
        <v>#REF!</v>
      </c>
      <c r="JP64" t="e" cm="1">
        <f t="array" ref="JP64">_xlfn.IFNA(VLOOKUP($A64,TRANSPOSE(#REF!),JP$2+2,FALSE),0)</f>
        <v>#REF!</v>
      </c>
      <c r="JQ64" t="e" cm="1">
        <f t="array" ref="JQ64">_xlfn.IFNA(VLOOKUP($A64,TRANSPOSE(#REF!),JQ$2+2,FALSE),0)</f>
        <v>#REF!</v>
      </c>
      <c r="JR64" t="e" cm="1">
        <f t="array" ref="JR64">_xlfn.IFNA(VLOOKUP($A64,TRANSPOSE(#REF!),JR$2+2,FALSE),0)</f>
        <v>#REF!</v>
      </c>
      <c r="JS64" t="e" cm="1">
        <f t="array" ref="JS64">_xlfn.IFNA(VLOOKUP($A64,TRANSPOSE(#REF!),JS$2+2,FALSE),0)</f>
        <v>#REF!</v>
      </c>
      <c r="JT64" t="e" cm="1">
        <f t="array" ref="JT64">_xlfn.IFNA(VLOOKUP($A64,TRANSPOSE(#REF!),JT$2+2,FALSE),0)</f>
        <v>#REF!</v>
      </c>
      <c r="JU64" t="e" cm="1">
        <f t="array" ref="JU64">_xlfn.IFNA(VLOOKUP($A64,TRANSPOSE(#REF!),JU$2+2,FALSE),0)</f>
        <v>#REF!</v>
      </c>
      <c r="JV64" t="e" cm="1">
        <f t="array" ref="JV64">_xlfn.IFNA(VLOOKUP($A64,TRANSPOSE(#REF!),JV$2+2,FALSE),0)</f>
        <v>#REF!</v>
      </c>
      <c r="JW64" t="e" cm="1">
        <f t="array" ref="JW64">_xlfn.IFNA(VLOOKUP($A64,TRANSPOSE(#REF!),JW$2+2,FALSE),0)</f>
        <v>#REF!</v>
      </c>
      <c r="JX64" t="e" cm="1">
        <f t="array" ref="JX64">_xlfn.IFNA(VLOOKUP($A64,TRANSPOSE(#REF!),JX$2+2,FALSE),0)</f>
        <v>#REF!</v>
      </c>
      <c r="JY64" t="e" cm="1">
        <f t="array" ref="JY64">_xlfn.IFNA(VLOOKUP($A64,TRANSPOSE(#REF!),JY$2+2,FALSE),0)</f>
        <v>#REF!</v>
      </c>
      <c r="JZ64" t="e" cm="1">
        <f t="array" ref="JZ64">_xlfn.IFNA(VLOOKUP($A64,TRANSPOSE(#REF!),JZ$2+2,FALSE),0)</f>
        <v>#REF!</v>
      </c>
      <c r="KA64" t="e" cm="1">
        <f t="array" ref="KA64">_xlfn.IFNA(VLOOKUP($A64,TRANSPOSE(#REF!),KA$2+2,FALSE),0)</f>
        <v>#REF!</v>
      </c>
      <c r="KB64" t="e" cm="1">
        <f t="array" ref="KB64">_xlfn.IFNA(VLOOKUP($A64,TRANSPOSE(#REF!),KB$2+2,FALSE),0)</f>
        <v>#REF!</v>
      </c>
      <c r="KC64" t="e" cm="1">
        <f t="array" ref="KC64">_xlfn.IFNA(VLOOKUP($A64,TRANSPOSE(#REF!),KC$2+2,FALSE),0)</f>
        <v>#REF!</v>
      </c>
      <c r="KD64" t="e" cm="1">
        <f t="array" ref="KD64">_xlfn.IFNA(VLOOKUP($A64,TRANSPOSE(#REF!),KD$2+2,FALSE),0)</f>
        <v>#REF!</v>
      </c>
      <c r="KE64" t="e" cm="1">
        <f t="array" ref="KE64">_xlfn.IFNA(VLOOKUP($A64,TRANSPOSE(#REF!),KE$2+2,FALSE),0)</f>
        <v>#REF!</v>
      </c>
      <c r="KF64" t="e" cm="1">
        <f t="array" ref="KF64">_xlfn.IFNA(VLOOKUP($A64,TRANSPOSE(#REF!),KF$2+2,FALSE),0)</f>
        <v>#REF!</v>
      </c>
      <c r="KG64" t="e" cm="1">
        <f t="array" ref="KG64">_xlfn.IFNA(VLOOKUP($A64,TRANSPOSE(#REF!),KG$2+2,FALSE),0)</f>
        <v>#REF!</v>
      </c>
      <c r="KH64" t="e" cm="1">
        <f t="array" ref="KH64">_xlfn.IFNA(VLOOKUP($A64,TRANSPOSE(#REF!),KH$2+2,FALSE),0)</f>
        <v>#REF!</v>
      </c>
      <c r="KI64" t="e" cm="1">
        <f t="array" ref="KI64">_xlfn.IFNA(VLOOKUP($A64,TRANSPOSE(#REF!),KI$2+2,FALSE),0)</f>
        <v>#REF!</v>
      </c>
      <c r="KJ64" t="e" cm="1">
        <f t="array" ref="KJ64">_xlfn.IFNA(VLOOKUP($A64,TRANSPOSE(#REF!),KJ$2+2,FALSE),0)</f>
        <v>#REF!</v>
      </c>
      <c r="KK64" t="e" cm="1">
        <f t="array" ref="KK64">_xlfn.IFNA(VLOOKUP($A64,TRANSPOSE(#REF!),KK$2+2,FALSE),0)</f>
        <v>#REF!</v>
      </c>
      <c r="KL64" t="e" cm="1">
        <f t="array" ref="KL64">_xlfn.IFNA(VLOOKUP($A64,TRANSPOSE(#REF!),KL$2+2,FALSE),0)</f>
        <v>#REF!</v>
      </c>
      <c r="KM64" t="e" cm="1">
        <f t="array" ref="KM64">_xlfn.IFNA(VLOOKUP($A64,TRANSPOSE(#REF!),KM$2+2,FALSE),0)</f>
        <v>#REF!</v>
      </c>
      <c r="KN64" t="e" cm="1">
        <f t="array" ref="KN64">_xlfn.IFNA(VLOOKUP($A64,TRANSPOSE(#REF!),KN$2+2,FALSE),0)</f>
        <v>#REF!</v>
      </c>
      <c r="KO64" t="e" cm="1">
        <f t="array" ref="KO64">_xlfn.IFNA(VLOOKUP($A64,TRANSPOSE(#REF!),KO$2+2,FALSE),0)</f>
        <v>#REF!</v>
      </c>
      <c r="KP64" t="e" cm="1">
        <f t="array" ref="KP64">_xlfn.IFNA(VLOOKUP($A64,TRANSPOSE(#REF!),KP$2+2,FALSE),0)</f>
        <v>#REF!</v>
      </c>
      <c r="KQ64" t="e" cm="1">
        <f t="array" ref="KQ64">_xlfn.IFNA(VLOOKUP($A64,TRANSPOSE(#REF!),KQ$2+2,FALSE),0)</f>
        <v>#REF!</v>
      </c>
      <c r="KR64" t="e" cm="1">
        <f t="array" ref="KR64">_xlfn.IFNA(VLOOKUP($A64,TRANSPOSE(#REF!),KR$2+2,FALSE),0)</f>
        <v>#REF!</v>
      </c>
      <c r="KS64" t="e" cm="1">
        <f t="array" ref="KS64">_xlfn.IFNA(VLOOKUP($A64,TRANSPOSE(#REF!),KS$2+2,FALSE),0)</f>
        <v>#REF!</v>
      </c>
      <c r="KT64" t="e" cm="1">
        <f t="array" ref="KT64">_xlfn.IFNA(VLOOKUP($A64,TRANSPOSE(#REF!),KT$2+2,FALSE),0)</f>
        <v>#REF!</v>
      </c>
      <c r="KU64" t="e" cm="1">
        <f t="array" ref="KU64">_xlfn.IFNA(VLOOKUP($A64,TRANSPOSE(#REF!),KU$2+2,FALSE),0)</f>
        <v>#REF!</v>
      </c>
      <c r="KV64" t="e" cm="1">
        <f t="array" ref="KV64">_xlfn.IFNA(VLOOKUP($A64,TRANSPOSE(#REF!),KV$2+2,FALSE),0)</f>
        <v>#REF!</v>
      </c>
      <c r="KW64" t="e" cm="1">
        <f t="array" ref="KW64">_xlfn.IFNA(VLOOKUP($A64,TRANSPOSE(#REF!),KW$2+2,FALSE),0)</f>
        <v>#REF!</v>
      </c>
      <c r="KX64" t="e" cm="1">
        <f t="array" ref="KX64">_xlfn.IFNA(VLOOKUP($A64,TRANSPOSE(#REF!),KX$2+2,FALSE),0)</f>
        <v>#REF!</v>
      </c>
      <c r="KY64" t="e" cm="1">
        <f t="array" ref="KY64">_xlfn.IFNA(VLOOKUP($A64,TRANSPOSE(#REF!),KY$2+2,FALSE),0)</f>
        <v>#REF!</v>
      </c>
      <c r="KZ64" t="e" cm="1">
        <f t="array" ref="KZ64">_xlfn.IFNA(VLOOKUP($A64,TRANSPOSE(#REF!),KZ$2+2,FALSE),0)</f>
        <v>#REF!</v>
      </c>
      <c r="LA64" t="e" cm="1">
        <f t="array" ref="LA64">_xlfn.IFNA(VLOOKUP($A64,TRANSPOSE(#REF!),LA$2+2,FALSE),0)</f>
        <v>#REF!</v>
      </c>
      <c r="LB64" t="e" cm="1">
        <f t="array" ref="LB64">_xlfn.IFNA(VLOOKUP($A64,TRANSPOSE(#REF!),LB$2+2,FALSE),0)</f>
        <v>#REF!</v>
      </c>
      <c r="LC64" t="e" cm="1">
        <f t="array" ref="LC64">_xlfn.IFNA(VLOOKUP($A64,TRANSPOSE(#REF!),LC$2+2,FALSE),0)</f>
        <v>#REF!</v>
      </c>
      <c r="LD64" t="e" cm="1">
        <f t="array" ref="LD64">_xlfn.IFNA(VLOOKUP($A64,TRANSPOSE(#REF!),LD$2+2,FALSE),0)</f>
        <v>#REF!</v>
      </c>
      <c r="LE64" t="e" cm="1">
        <f t="array" ref="LE64">_xlfn.IFNA(VLOOKUP($A64,TRANSPOSE(#REF!),LE$2+2,FALSE),0)</f>
        <v>#REF!</v>
      </c>
      <c r="LF64" t="e" cm="1">
        <f t="array" ref="LF64">_xlfn.IFNA(VLOOKUP($A64,TRANSPOSE(#REF!),LF$2+2,FALSE),0)</f>
        <v>#REF!</v>
      </c>
      <c r="LG64" t="e" cm="1">
        <f t="array" ref="LG64">_xlfn.IFNA(VLOOKUP($A64,TRANSPOSE(#REF!),LG$2+2,FALSE),0)</f>
        <v>#REF!</v>
      </c>
      <c r="LH64" t="e" cm="1">
        <f t="array" ref="LH64">_xlfn.IFNA(VLOOKUP($A64,TRANSPOSE(#REF!),LH$2+2,FALSE),0)</f>
        <v>#REF!</v>
      </c>
      <c r="LI64" t="e" cm="1">
        <f t="array" ref="LI64">_xlfn.IFNA(VLOOKUP($A64,TRANSPOSE(#REF!),LI$2+2,FALSE),0)</f>
        <v>#REF!</v>
      </c>
      <c r="LJ64" t="e" cm="1">
        <f t="array" ref="LJ64">_xlfn.IFNA(VLOOKUP($A64,TRANSPOSE(#REF!),LJ$2+2,FALSE),0)</f>
        <v>#REF!</v>
      </c>
      <c r="LK64" t="e" cm="1">
        <f t="array" ref="LK64">_xlfn.IFNA(VLOOKUP($A64,TRANSPOSE(#REF!),LK$2+2,FALSE),0)</f>
        <v>#REF!</v>
      </c>
      <c r="LL64" t="e" cm="1">
        <f t="array" ref="LL64">_xlfn.IFNA(VLOOKUP($A64,TRANSPOSE(#REF!),LL$2+2,FALSE),0)</f>
        <v>#REF!</v>
      </c>
      <c r="LM64" t="e" cm="1">
        <f t="array" ref="LM64">_xlfn.IFNA(VLOOKUP($A64,TRANSPOSE(#REF!),LM$2+2,FALSE),0)</f>
        <v>#REF!</v>
      </c>
      <c r="LN64" t="e" cm="1">
        <f t="array" ref="LN64">_xlfn.IFNA(VLOOKUP($A64,TRANSPOSE(#REF!),LN$2+2,FALSE),0)</f>
        <v>#REF!</v>
      </c>
      <c r="LO64" t="e" cm="1">
        <f t="array" ref="LO64">_xlfn.IFNA(VLOOKUP($A64,TRANSPOSE(#REF!),LO$2+2,FALSE),0)</f>
        <v>#REF!</v>
      </c>
      <c r="LP64" t="e" cm="1">
        <f t="array" ref="LP64">_xlfn.IFNA(VLOOKUP($A64,TRANSPOSE(#REF!),LP$2+2,FALSE),0)</f>
        <v>#REF!</v>
      </c>
      <c r="LQ64" t="e" cm="1">
        <f t="array" ref="LQ64">_xlfn.IFNA(VLOOKUP($A64,TRANSPOSE(#REF!),LQ$2+2,FALSE),0)</f>
        <v>#REF!</v>
      </c>
      <c r="LR64" t="e" cm="1">
        <f t="array" ref="LR64">_xlfn.IFNA(VLOOKUP($A64,TRANSPOSE(#REF!),LR$2+2,FALSE),0)</f>
        <v>#REF!</v>
      </c>
      <c r="LS64" t="e" cm="1">
        <f t="array" ref="LS64">_xlfn.IFNA(VLOOKUP($A64,TRANSPOSE(#REF!),LS$2+2,FALSE),0)</f>
        <v>#REF!</v>
      </c>
      <c r="LT64" t="e" cm="1">
        <f t="array" ref="LT64">_xlfn.IFNA(VLOOKUP($A64,TRANSPOSE(#REF!),LT$2+2,FALSE),0)</f>
        <v>#REF!</v>
      </c>
      <c r="LU64" t="e" cm="1">
        <f t="array" ref="LU64">_xlfn.IFNA(VLOOKUP($A64,TRANSPOSE(#REF!),LU$2+2,FALSE),0)</f>
        <v>#REF!</v>
      </c>
      <c r="LV64" t="e" cm="1">
        <f t="array" ref="LV64">_xlfn.IFNA(VLOOKUP($A64,TRANSPOSE(#REF!),LV$2+2,FALSE),0)</f>
        <v>#REF!</v>
      </c>
      <c r="LW64" t="e" cm="1">
        <f t="array" ref="LW64">_xlfn.IFNA(VLOOKUP($A64,TRANSPOSE(#REF!),LW$2+2,FALSE),0)</f>
        <v>#REF!</v>
      </c>
      <c r="LX64" t="e" cm="1">
        <f t="array" ref="LX64">_xlfn.IFNA(VLOOKUP($A64,TRANSPOSE(#REF!),LX$2+2,FALSE),0)</f>
        <v>#REF!</v>
      </c>
      <c r="LY64" t="e" cm="1">
        <f t="array" ref="LY64">_xlfn.IFNA(VLOOKUP($A64,TRANSPOSE(#REF!),LY$2+2,FALSE),0)</f>
        <v>#REF!</v>
      </c>
      <c r="LZ64" t="e" cm="1">
        <f t="array" ref="LZ64">_xlfn.IFNA(VLOOKUP($A64,TRANSPOSE(#REF!),LZ$2+2,FALSE),0)</f>
        <v>#REF!</v>
      </c>
      <c r="MA64" t="e" cm="1">
        <f t="array" ref="MA64">_xlfn.IFNA(VLOOKUP($A64,TRANSPOSE(#REF!),MA$2+2,FALSE),0)</f>
        <v>#REF!</v>
      </c>
      <c r="MB64" t="e" cm="1">
        <f t="array" ref="MB64">_xlfn.IFNA(VLOOKUP($A64,TRANSPOSE(#REF!),MB$2+2,FALSE),0)</f>
        <v>#REF!</v>
      </c>
      <c r="MC64" t="e" cm="1">
        <f t="array" ref="MC64">_xlfn.IFNA(VLOOKUP($A64,TRANSPOSE(#REF!),MC$2+2,FALSE),0)</f>
        <v>#REF!</v>
      </c>
      <c r="MD64" t="e" cm="1">
        <f t="array" ref="MD64">_xlfn.IFNA(VLOOKUP($A64,TRANSPOSE(#REF!),MD$2+2,FALSE),0)</f>
        <v>#REF!</v>
      </c>
      <c r="ME64" t="e" cm="1">
        <f t="array" ref="ME64">_xlfn.IFNA(VLOOKUP($A64,TRANSPOSE(#REF!),ME$2+2,FALSE),0)</f>
        <v>#REF!</v>
      </c>
      <c r="MF64" t="e" cm="1">
        <f t="array" ref="MF64">_xlfn.IFNA(VLOOKUP($A64,TRANSPOSE(#REF!),MF$2+2,FALSE),0)</f>
        <v>#REF!</v>
      </c>
      <c r="MG64" t="e" cm="1">
        <f t="array" ref="MG64">_xlfn.IFNA(VLOOKUP($A64,TRANSPOSE(#REF!),MG$2+2,FALSE),0)</f>
        <v>#REF!</v>
      </c>
      <c r="MH64" t="e" cm="1">
        <f t="array" ref="MH64">_xlfn.IFNA(VLOOKUP($A64,TRANSPOSE(#REF!),MH$2+2,FALSE),0)</f>
        <v>#REF!</v>
      </c>
      <c r="MI64" t="e" cm="1">
        <f t="array" ref="MI64">_xlfn.IFNA(VLOOKUP($A64,TRANSPOSE(#REF!),MI$2+2,FALSE),0)</f>
        <v>#REF!</v>
      </c>
      <c r="MJ64" t="e" cm="1">
        <f t="array" ref="MJ64">_xlfn.IFNA(VLOOKUP($A64,TRANSPOSE(#REF!),MJ$2+2,FALSE),0)</f>
        <v>#REF!</v>
      </c>
      <c r="MK64" t="e" cm="1">
        <f t="array" ref="MK64">_xlfn.IFNA(VLOOKUP($A64,TRANSPOSE(#REF!),MK$2+2,FALSE),0)</f>
        <v>#REF!</v>
      </c>
      <c r="ML64" t="e" cm="1">
        <f t="array" ref="ML64">_xlfn.IFNA(VLOOKUP($A64,TRANSPOSE(#REF!),ML$2+2,FALSE),0)</f>
        <v>#REF!</v>
      </c>
      <c r="MM64" t="e" cm="1">
        <f t="array" ref="MM64">_xlfn.IFNA(VLOOKUP($A64,TRANSPOSE(#REF!),MM$2+2,FALSE),0)</f>
        <v>#REF!</v>
      </c>
      <c r="MN64" t="e" cm="1">
        <f t="array" ref="MN64">_xlfn.IFNA(VLOOKUP($A64,TRANSPOSE(#REF!),MN$2+2,FALSE),0)</f>
        <v>#REF!</v>
      </c>
      <c r="MO64" t="e" cm="1">
        <f t="array" ref="MO64">_xlfn.IFNA(VLOOKUP($A64,TRANSPOSE(#REF!),MO$2+2,FALSE),0)</f>
        <v>#REF!</v>
      </c>
      <c r="MP64" t="e" cm="1">
        <f t="array" ref="MP64">_xlfn.IFNA(VLOOKUP($A64,TRANSPOSE(#REF!),MP$2+2,FALSE),0)</f>
        <v>#REF!</v>
      </c>
      <c r="MQ64" t="e" cm="1">
        <f t="array" ref="MQ64">_xlfn.IFNA(VLOOKUP($A64,TRANSPOSE(#REF!),MQ$2+2,FALSE),0)</f>
        <v>#REF!</v>
      </c>
      <c r="MR64" t="e" cm="1">
        <f t="array" ref="MR64">_xlfn.IFNA(VLOOKUP($A64,TRANSPOSE(#REF!),MR$2+2,FALSE),0)</f>
        <v>#REF!</v>
      </c>
      <c r="MS64" t="e" cm="1">
        <f t="array" ref="MS64">_xlfn.IFNA(VLOOKUP($A64,TRANSPOSE(#REF!),MS$2+2,FALSE),0)</f>
        <v>#REF!</v>
      </c>
      <c r="MT64" t="e" cm="1">
        <f t="array" ref="MT64">_xlfn.IFNA(VLOOKUP($A64,TRANSPOSE(#REF!),MT$2+2,FALSE),0)</f>
        <v>#REF!</v>
      </c>
      <c r="MU64" t="e" cm="1">
        <f t="array" ref="MU64">_xlfn.IFNA(VLOOKUP($A64,TRANSPOSE(#REF!),MU$2+2,FALSE),0)</f>
        <v>#REF!</v>
      </c>
      <c r="MV64" t="e" cm="1">
        <f t="array" ref="MV64">_xlfn.IFNA(VLOOKUP($A64,TRANSPOSE(#REF!),MV$2+2,FALSE),0)</f>
        <v>#REF!</v>
      </c>
      <c r="MW64" t="e" cm="1">
        <f t="array" ref="MW64">_xlfn.IFNA(VLOOKUP($A64,TRANSPOSE(#REF!),MW$2+2,FALSE),0)</f>
        <v>#REF!</v>
      </c>
      <c r="MX64" t="e" cm="1">
        <f t="array" ref="MX64">_xlfn.IFNA(VLOOKUP($A64,TRANSPOSE(#REF!),MX$2+2,FALSE),0)</f>
        <v>#REF!</v>
      </c>
      <c r="MY64" t="e" cm="1">
        <f t="array" ref="MY64">_xlfn.IFNA(VLOOKUP($A64,TRANSPOSE(#REF!),MY$2+2,FALSE),0)</f>
        <v>#REF!</v>
      </c>
      <c r="MZ64" t="e" cm="1">
        <f t="array" ref="MZ64">_xlfn.IFNA(VLOOKUP($A64,TRANSPOSE(#REF!),MZ$2+2,FALSE),0)</f>
        <v>#REF!</v>
      </c>
      <c r="NA64" t="e" cm="1">
        <f t="array" ref="NA64">_xlfn.IFNA(VLOOKUP($A64,TRANSPOSE(#REF!),NA$2+2,FALSE),0)</f>
        <v>#REF!</v>
      </c>
      <c r="NB64" t="e" cm="1">
        <f t="array" ref="NB64">_xlfn.IFNA(VLOOKUP($A64,TRANSPOSE(#REF!),NB$2+2,FALSE),0)</f>
        <v>#REF!</v>
      </c>
      <c r="NC64" t="e" cm="1">
        <f t="array" ref="NC64">_xlfn.IFNA(VLOOKUP($A64,TRANSPOSE(#REF!),NC$2+2,FALSE),0)</f>
        <v>#REF!</v>
      </c>
      <c r="ND64" t="e" cm="1">
        <f t="array" ref="ND64">_xlfn.IFNA(VLOOKUP($A64,TRANSPOSE(#REF!),ND$2+2,FALSE),0)</f>
        <v>#REF!</v>
      </c>
      <c r="NE64" t="e" cm="1">
        <f t="array" ref="NE64">_xlfn.IFNA(VLOOKUP($A64,TRANSPOSE(#REF!),NE$2+2,FALSE),0)</f>
        <v>#REF!</v>
      </c>
      <c r="NF64" t="e" cm="1">
        <f t="array" ref="NF64">_xlfn.IFNA(VLOOKUP($A64,TRANSPOSE(#REF!),NF$2+2,FALSE),0)</f>
        <v>#REF!</v>
      </c>
      <c r="NG64" t="e" cm="1">
        <f t="array" ref="NG64">_xlfn.IFNA(VLOOKUP($A64,TRANSPOSE(#REF!),NG$2+2,FALSE),0)</f>
        <v>#REF!</v>
      </c>
      <c r="NH64" t="e" cm="1">
        <f t="array" ref="NH64">_xlfn.IFNA(VLOOKUP($A64,TRANSPOSE(#REF!),NH$2+2,FALSE),0)</f>
        <v>#REF!</v>
      </c>
      <c r="NI64" t="e" cm="1">
        <f t="array" ref="NI64">_xlfn.IFNA(VLOOKUP($A64,TRANSPOSE(#REF!),NI$2+2,FALSE),0)</f>
        <v>#REF!</v>
      </c>
      <c r="NJ64" t="e" cm="1">
        <f t="array" ref="NJ64">_xlfn.IFNA(VLOOKUP($A64,TRANSPOSE(#REF!),NJ$2+2,FALSE),0)</f>
        <v>#REF!</v>
      </c>
      <c r="NL64" t="e">
        <f t="shared" si="0"/>
        <v>#REF!</v>
      </c>
      <c r="NM64" t="e">
        <f t="shared" si="1"/>
        <v>#REF!</v>
      </c>
    </row>
    <row r="65" spans="1:377" x14ac:dyDescent="0.3">
      <c r="A65" t="str">
        <v>PDK02_11</v>
      </c>
      <c r="B65" t="str">
        <v>Elektriciteit</v>
      </c>
      <c r="C65" t="str">
        <v>Conversion</v>
      </c>
      <c r="D65" t="str">
        <v>Power DK</v>
      </c>
      <c r="E65" t="str">
        <v>Generation</v>
      </c>
      <c r="F65" t="str">
        <v>Electricity DK</v>
      </c>
      <c r="G65" t="str">
        <v>Electricity from Biomass + CCS - Power DK</v>
      </c>
      <c r="H65" t="str">
        <v>[GW]</v>
      </c>
      <c r="I65">
        <f>_xlfn.IFNA(VLOOKUP(A65,'[1]PASTE Cap_Investment'!A:B,2,FALSE),0)</f>
        <v>0</v>
      </c>
      <c r="J65" t="e" cm="1">
        <f t="array" ref="J65">_xlfn.IFNA(VLOOKUP($A65,TRANSPOSE(#REF!),J$2+2,FALSE),0)</f>
        <v>#REF!</v>
      </c>
      <c r="K65" t="e" cm="1">
        <f t="array" ref="K65">_xlfn.IFNA(VLOOKUP($A65,TRANSPOSE(#REF!),K$2+2,FALSE),0)</f>
        <v>#REF!</v>
      </c>
      <c r="L65" t="e" cm="1">
        <f t="array" ref="L65">_xlfn.IFNA(VLOOKUP($A65,TRANSPOSE(#REF!),L$2+2,FALSE),0)</f>
        <v>#REF!</v>
      </c>
      <c r="M65" t="e" cm="1">
        <f t="array" ref="M65">_xlfn.IFNA(VLOOKUP($A65,TRANSPOSE(#REF!),M$2+2,FALSE),0)</f>
        <v>#REF!</v>
      </c>
      <c r="N65" t="e" cm="1">
        <f t="array" ref="N65">_xlfn.IFNA(VLOOKUP($A65,TRANSPOSE(#REF!),N$2+2,FALSE),0)</f>
        <v>#REF!</v>
      </c>
      <c r="O65" t="e" cm="1">
        <f t="array" ref="O65">_xlfn.IFNA(VLOOKUP($A65,TRANSPOSE(#REF!),O$2+2,FALSE),0)</f>
        <v>#REF!</v>
      </c>
      <c r="P65" t="e" cm="1">
        <f t="array" ref="P65">_xlfn.IFNA(VLOOKUP($A65,TRANSPOSE(#REF!),P$2+2,FALSE),0)</f>
        <v>#REF!</v>
      </c>
      <c r="Q65" t="e" cm="1">
        <f t="array" ref="Q65">_xlfn.IFNA(VLOOKUP($A65,TRANSPOSE(#REF!),Q$2+2,FALSE),0)</f>
        <v>#REF!</v>
      </c>
      <c r="R65" t="e" cm="1">
        <f t="array" ref="R65">_xlfn.IFNA(VLOOKUP($A65,TRANSPOSE(#REF!),R$2+2,FALSE),0)</f>
        <v>#REF!</v>
      </c>
      <c r="S65" t="e" cm="1">
        <f t="array" ref="S65">_xlfn.IFNA(VLOOKUP($A65,TRANSPOSE(#REF!),S$2+2,FALSE),0)</f>
        <v>#REF!</v>
      </c>
      <c r="T65" t="e" cm="1">
        <f t="array" ref="T65">_xlfn.IFNA(VLOOKUP($A65,TRANSPOSE(#REF!),T$2+2,FALSE),0)</f>
        <v>#REF!</v>
      </c>
      <c r="U65" t="e" cm="1">
        <f t="array" ref="U65">_xlfn.IFNA(VLOOKUP($A65,TRANSPOSE(#REF!),U$2+2,FALSE),0)</f>
        <v>#REF!</v>
      </c>
      <c r="V65" t="e" cm="1">
        <f t="array" ref="V65">_xlfn.IFNA(VLOOKUP($A65,TRANSPOSE(#REF!),V$2+2,FALSE),0)</f>
        <v>#REF!</v>
      </c>
      <c r="W65" t="e" cm="1">
        <f t="array" ref="W65">_xlfn.IFNA(VLOOKUP($A65,TRANSPOSE(#REF!),W$2+2,FALSE),0)</f>
        <v>#REF!</v>
      </c>
      <c r="X65" t="e" cm="1">
        <f t="array" ref="X65">_xlfn.IFNA(VLOOKUP($A65,TRANSPOSE(#REF!),X$2+2,FALSE),0)</f>
        <v>#REF!</v>
      </c>
      <c r="Y65" t="e" cm="1">
        <f t="array" ref="Y65">_xlfn.IFNA(VLOOKUP($A65,TRANSPOSE(#REF!),Y$2+2,FALSE),0)</f>
        <v>#REF!</v>
      </c>
      <c r="Z65" t="e" cm="1">
        <f t="array" ref="Z65">_xlfn.IFNA(VLOOKUP($A65,TRANSPOSE(#REF!),Z$2+2,FALSE),0)</f>
        <v>#REF!</v>
      </c>
      <c r="AA65" t="e" cm="1">
        <f t="array" ref="AA65">_xlfn.IFNA(VLOOKUP($A65,TRANSPOSE(#REF!),AA$2+2,FALSE),0)</f>
        <v>#REF!</v>
      </c>
      <c r="AB65" t="e" cm="1">
        <f t="array" ref="AB65">_xlfn.IFNA(VLOOKUP($A65,TRANSPOSE(#REF!),AB$2+2,FALSE),0)</f>
        <v>#REF!</v>
      </c>
      <c r="AC65" t="e" cm="1">
        <f t="array" ref="AC65">_xlfn.IFNA(VLOOKUP($A65,TRANSPOSE(#REF!),AC$2+2,FALSE),0)</f>
        <v>#REF!</v>
      </c>
      <c r="AD65" t="e" cm="1">
        <f t="array" ref="AD65">_xlfn.IFNA(VLOOKUP($A65,TRANSPOSE(#REF!),AD$2+2,FALSE),0)</f>
        <v>#REF!</v>
      </c>
      <c r="AE65" t="e" cm="1">
        <f t="array" ref="AE65">_xlfn.IFNA(VLOOKUP($A65,TRANSPOSE(#REF!),AE$2+2,FALSE),0)</f>
        <v>#REF!</v>
      </c>
      <c r="AF65" t="e" cm="1">
        <f t="array" ref="AF65">_xlfn.IFNA(VLOOKUP($A65,TRANSPOSE(#REF!),AF$2+2,FALSE),0)</f>
        <v>#REF!</v>
      </c>
      <c r="AG65" t="e" cm="1">
        <f t="array" ref="AG65">_xlfn.IFNA(VLOOKUP($A65,TRANSPOSE(#REF!),AG$2+2,FALSE),0)</f>
        <v>#REF!</v>
      </c>
      <c r="AH65" t="e" cm="1">
        <f t="array" ref="AH65">_xlfn.IFNA(VLOOKUP($A65,TRANSPOSE(#REF!),AH$2+2,FALSE),0)</f>
        <v>#REF!</v>
      </c>
      <c r="AI65" t="e" cm="1">
        <f t="array" ref="AI65">_xlfn.IFNA(VLOOKUP($A65,TRANSPOSE(#REF!),AI$2+2,FALSE),0)</f>
        <v>#REF!</v>
      </c>
      <c r="AJ65" t="e" cm="1">
        <f t="array" ref="AJ65">_xlfn.IFNA(VLOOKUP($A65,TRANSPOSE(#REF!),AJ$2+2,FALSE),0)</f>
        <v>#REF!</v>
      </c>
      <c r="AK65" t="e" cm="1">
        <f t="array" ref="AK65">_xlfn.IFNA(VLOOKUP($A65,TRANSPOSE(#REF!),AK$2+2,FALSE),0)</f>
        <v>#REF!</v>
      </c>
      <c r="AL65" t="e" cm="1">
        <f t="array" ref="AL65">_xlfn.IFNA(VLOOKUP($A65,TRANSPOSE(#REF!),AL$2+2,FALSE),0)</f>
        <v>#REF!</v>
      </c>
      <c r="AM65" t="e" cm="1">
        <f t="array" ref="AM65">_xlfn.IFNA(VLOOKUP($A65,TRANSPOSE(#REF!),AM$2+2,FALSE),0)</f>
        <v>#REF!</v>
      </c>
      <c r="AN65" t="e" cm="1">
        <f t="array" ref="AN65">_xlfn.IFNA(VLOOKUP($A65,TRANSPOSE(#REF!),AN$2+2,FALSE),0)</f>
        <v>#REF!</v>
      </c>
      <c r="AO65" t="e" cm="1">
        <f t="array" ref="AO65">_xlfn.IFNA(VLOOKUP($A65,TRANSPOSE(#REF!),AO$2+2,FALSE),0)</f>
        <v>#REF!</v>
      </c>
      <c r="AP65" t="e" cm="1">
        <f t="array" ref="AP65">_xlfn.IFNA(VLOOKUP($A65,TRANSPOSE(#REF!),AP$2+2,FALSE),0)</f>
        <v>#REF!</v>
      </c>
      <c r="AQ65" t="e" cm="1">
        <f t="array" ref="AQ65">_xlfn.IFNA(VLOOKUP($A65,TRANSPOSE(#REF!),AQ$2+2,FALSE),0)</f>
        <v>#REF!</v>
      </c>
      <c r="AR65" t="e" cm="1">
        <f t="array" ref="AR65">_xlfn.IFNA(VLOOKUP($A65,TRANSPOSE(#REF!),AR$2+2,FALSE),0)</f>
        <v>#REF!</v>
      </c>
      <c r="AS65" t="e" cm="1">
        <f t="array" ref="AS65">_xlfn.IFNA(VLOOKUP($A65,TRANSPOSE(#REF!),AS$2+2,FALSE),0)</f>
        <v>#REF!</v>
      </c>
      <c r="AT65" t="e" cm="1">
        <f t="array" ref="AT65">_xlfn.IFNA(VLOOKUP($A65,TRANSPOSE(#REF!),AT$2+2,FALSE),0)</f>
        <v>#REF!</v>
      </c>
      <c r="AU65" t="e" cm="1">
        <f t="array" ref="AU65">_xlfn.IFNA(VLOOKUP($A65,TRANSPOSE(#REF!),AU$2+2,FALSE),0)</f>
        <v>#REF!</v>
      </c>
      <c r="AV65" t="e" cm="1">
        <f t="array" ref="AV65">_xlfn.IFNA(VLOOKUP($A65,TRANSPOSE(#REF!),AV$2+2,FALSE),0)</f>
        <v>#REF!</v>
      </c>
      <c r="AW65" t="e" cm="1">
        <f t="array" ref="AW65">_xlfn.IFNA(VLOOKUP($A65,TRANSPOSE(#REF!),AW$2+2,FALSE),0)</f>
        <v>#REF!</v>
      </c>
      <c r="AX65" t="e" cm="1">
        <f t="array" ref="AX65">_xlfn.IFNA(VLOOKUP($A65,TRANSPOSE(#REF!),AX$2+2,FALSE),0)</f>
        <v>#REF!</v>
      </c>
      <c r="AY65" t="e" cm="1">
        <f t="array" ref="AY65">_xlfn.IFNA(VLOOKUP($A65,TRANSPOSE(#REF!),AY$2+2,FALSE),0)</f>
        <v>#REF!</v>
      </c>
      <c r="AZ65" t="e" cm="1">
        <f t="array" ref="AZ65">_xlfn.IFNA(VLOOKUP($A65,TRANSPOSE(#REF!),AZ$2+2,FALSE),0)</f>
        <v>#REF!</v>
      </c>
      <c r="BA65" t="e" cm="1">
        <f t="array" ref="BA65">_xlfn.IFNA(VLOOKUP($A65,TRANSPOSE(#REF!),BA$2+2,FALSE),0)</f>
        <v>#REF!</v>
      </c>
      <c r="BB65" t="e" cm="1">
        <f t="array" ref="BB65">_xlfn.IFNA(VLOOKUP($A65,TRANSPOSE(#REF!),BB$2+2,FALSE),0)</f>
        <v>#REF!</v>
      </c>
      <c r="BC65" t="e" cm="1">
        <f t="array" ref="BC65">_xlfn.IFNA(VLOOKUP($A65,TRANSPOSE(#REF!),BC$2+2,FALSE),0)</f>
        <v>#REF!</v>
      </c>
      <c r="BD65" t="e" cm="1">
        <f t="array" ref="BD65">_xlfn.IFNA(VLOOKUP($A65,TRANSPOSE(#REF!),BD$2+2,FALSE),0)</f>
        <v>#REF!</v>
      </c>
      <c r="BE65" t="e" cm="1">
        <f t="array" ref="BE65">_xlfn.IFNA(VLOOKUP($A65,TRANSPOSE(#REF!),BE$2+2,FALSE),0)</f>
        <v>#REF!</v>
      </c>
      <c r="BF65" t="e" cm="1">
        <f t="array" ref="BF65">_xlfn.IFNA(VLOOKUP($A65,TRANSPOSE(#REF!),BF$2+2,FALSE),0)</f>
        <v>#REF!</v>
      </c>
      <c r="BG65" t="e" cm="1">
        <f t="array" ref="BG65">_xlfn.IFNA(VLOOKUP($A65,TRANSPOSE(#REF!),BG$2+2,FALSE),0)</f>
        <v>#REF!</v>
      </c>
      <c r="BH65" t="e" cm="1">
        <f t="array" ref="BH65">_xlfn.IFNA(VLOOKUP($A65,TRANSPOSE(#REF!),BH$2+2,FALSE),0)</f>
        <v>#REF!</v>
      </c>
      <c r="BI65" t="e" cm="1">
        <f t="array" ref="BI65">_xlfn.IFNA(VLOOKUP($A65,TRANSPOSE(#REF!),BI$2+2,FALSE),0)</f>
        <v>#REF!</v>
      </c>
      <c r="BJ65" t="e" cm="1">
        <f t="array" ref="BJ65">_xlfn.IFNA(VLOOKUP($A65,TRANSPOSE(#REF!),BJ$2+2,FALSE),0)</f>
        <v>#REF!</v>
      </c>
      <c r="BK65" t="e" cm="1">
        <f t="array" ref="BK65">_xlfn.IFNA(VLOOKUP($A65,TRANSPOSE(#REF!),BK$2+2,FALSE),0)</f>
        <v>#REF!</v>
      </c>
      <c r="BL65" t="e" cm="1">
        <f t="array" ref="BL65">_xlfn.IFNA(VLOOKUP($A65,TRANSPOSE(#REF!),BL$2+2,FALSE),0)</f>
        <v>#REF!</v>
      </c>
      <c r="BM65" t="e" cm="1">
        <f t="array" ref="BM65">_xlfn.IFNA(VLOOKUP($A65,TRANSPOSE(#REF!),BM$2+2,FALSE),0)</f>
        <v>#REF!</v>
      </c>
      <c r="BN65" t="e" cm="1">
        <f t="array" ref="BN65">_xlfn.IFNA(VLOOKUP($A65,TRANSPOSE(#REF!),BN$2+2,FALSE),0)</f>
        <v>#REF!</v>
      </c>
      <c r="BO65" t="e" cm="1">
        <f t="array" ref="BO65">_xlfn.IFNA(VLOOKUP($A65,TRANSPOSE(#REF!),BO$2+2,FALSE),0)</f>
        <v>#REF!</v>
      </c>
      <c r="BP65" t="e" cm="1">
        <f t="array" ref="BP65">_xlfn.IFNA(VLOOKUP($A65,TRANSPOSE(#REF!),BP$2+2,FALSE),0)</f>
        <v>#REF!</v>
      </c>
      <c r="BQ65" t="e" cm="1">
        <f t="array" ref="BQ65">_xlfn.IFNA(VLOOKUP($A65,TRANSPOSE(#REF!),BQ$2+2,FALSE),0)</f>
        <v>#REF!</v>
      </c>
      <c r="BR65" t="e" cm="1">
        <f t="array" ref="BR65">_xlfn.IFNA(VLOOKUP($A65,TRANSPOSE(#REF!),BR$2+2,FALSE),0)</f>
        <v>#REF!</v>
      </c>
      <c r="BS65" t="e" cm="1">
        <f t="array" ref="BS65">_xlfn.IFNA(VLOOKUP($A65,TRANSPOSE(#REF!),BS$2+2,FALSE),0)</f>
        <v>#REF!</v>
      </c>
      <c r="BT65" t="e" cm="1">
        <f t="array" ref="BT65">_xlfn.IFNA(VLOOKUP($A65,TRANSPOSE(#REF!),BT$2+2,FALSE),0)</f>
        <v>#REF!</v>
      </c>
      <c r="BU65" t="e" cm="1">
        <f t="array" ref="BU65">_xlfn.IFNA(VLOOKUP($A65,TRANSPOSE(#REF!),BU$2+2,FALSE),0)</f>
        <v>#REF!</v>
      </c>
      <c r="BV65" t="e" cm="1">
        <f t="array" ref="BV65">_xlfn.IFNA(VLOOKUP($A65,TRANSPOSE(#REF!),BV$2+2,FALSE),0)</f>
        <v>#REF!</v>
      </c>
      <c r="BW65" t="e" cm="1">
        <f t="array" ref="BW65">_xlfn.IFNA(VLOOKUP($A65,TRANSPOSE(#REF!),BW$2+2,FALSE),0)</f>
        <v>#REF!</v>
      </c>
      <c r="BX65" t="e" cm="1">
        <f t="array" ref="BX65">_xlfn.IFNA(VLOOKUP($A65,TRANSPOSE(#REF!),BX$2+2,FALSE),0)</f>
        <v>#REF!</v>
      </c>
      <c r="BY65" t="e" cm="1">
        <f t="array" ref="BY65">_xlfn.IFNA(VLOOKUP($A65,TRANSPOSE(#REF!),BY$2+2,FALSE),0)</f>
        <v>#REF!</v>
      </c>
      <c r="BZ65" t="e" cm="1">
        <f t="array" ref="BZ65">_xlfn.IFNA(VLOOKUP($A65,TRANSPOSE(#REF!),BZ$2+2,FALSE),0)</f>
        <v>#REF!</v>
      </c>
      <c r="CA65" t="e" cm="1">
        <f t="array" ref="CA65">_xlfn.IFNA(VLOOKUP($A65,TRANSPOSE(#REF!),CA$2+2,FALSE),0)</f>
        <v>#REF!</v>
      </c>
      <c r="CB65" t="e" cm="1">
        <f t="array" ref="CB65">_xlfn.IFNA(VLOOKUP($A65,TRANSPOSE(#REF!),CB$2+2,FALSE),0)</f>
        <v>#REF!</v>
      </c>
      <c r="CC65" t="e" cm="1">
        <f t="array" ref="CC65">_xlfn.IFNA(VLOOKUP($A65,TRANSPOSE(#REF!),CC$2+2,FALSE),0)</f>
        <v>#REF!</v>
      </c>
      <c r="CD65" t="e" cm="1">
        <f t="array" ref="CD65">_xlfn.IFNA(VLOOKUP($A65,TRANSPOSE(#REF!),CD$2+2,FALSE),0)</f>
        <v>#REF!</v>
      </c>
      <c r="CE65" t="e" cm="1">
        <f t="array" ref="CE65">_xlfn.IFNA(VLOOKUP($A65,TRANSPOSE(#REF!),CE$2+2,FALSE),0)</f>
        <v>#REF!</v>
      </c>
      <c r="CF65" t="e" cm="1">
        <f t="array" ref="CF65">_xlfn.IFNA(VLOOKUP($A65,TRANSPOSE(#REF!),CF$2+2,FALSE),0)</f>
        <v>#REF!</v>
      </c>
      <c r="CG65" t="e" cm="1">
        <f t="array" ref="CG65">_xlfn.IFNA(VLOOKUP($A65,TRANSPOSE(#REF!),CG$2+2,FALSE),0)</f>
        <v>#REF!</v>
      </c>
      <c r="CH65" t="e" cm="1">
        <f t="array" ref="CH65">_xlfn.IFNA(VLOOKUP($A65,TRANSPOSE(#REF!),CH$2+2,FALSE),0)</f>
        <v>#REF!</v>
      </c>
      <c r="CI65" t="e" cm="1">
        <f t="array" ref="CI65">_xlfn.IFNA(VLOOKUP($A65,TRANSPOSE(#REF!),CI$2+2,FALSE),0)</f>
        <v>#REF!</v>
      </c>
      <c r="CJ65" t="e" cm="1">
        <f t="array" ref="CJ65">_xlfn.IFNA(VLOOKUP($A65,TRANSPOSE(#REF!),CJ$2+2,FALSE),0)</f>
        <v>#REF!</v>
      </c>
      <c r="CK65" t="e" cm="1">
        <f t="array" ref="CK65">_xlfn.IFNA(VLOOKUP($A65,TRANSPOSE(#REF!),CK$2+2,FALSE),0)</f>
        <v>#REF!</v>
      </c>
      <c r="CL65" t="e" cm="1">
        <f t="array" ref="CL65">_xlfn.IFNA(VLOOKUP($A65,TRANSPOSE(#REF!),CL$2+2,FALSE),0)</f>
        <v>#REF!</v>
      </c>
      <c r="CM65" t="e" cm="1">
        <f t="array" ref="CM65">_xlfn.IFNA(VLOOKUP($A65,TRANSPOSE(#REF!),CM$2+2,FALSE),0)</f>
        <v>#REF!</v>
      </c>
      <c r="CN65" t="e" cm="1">
        <f t="array" ref="CN65">_xlfn.IFNA(VLOOKUP($A65,TRANSPOSE(#REF!),CN$2+2,FALSE),0)</f>
        <v>#REF!</v>
      </c>
      <c r="CO65" t="e" cm="1">
        <f t="array" ref="CO65">_xlfn.IFNA(VLOOKUP($A65,TRANSPOSE(#REF!),CO$2+2,FALSE),0)</f>
        <v>#REF!</v>
      </c>
      <c r="CP65" t="e" cm="1">
        <f t="array" ref="CP65">_xlfn.IFNA(VLOOKUP($A65,TRANSPOSE(#REF!),CP$2+2,FALSE),0)</f>
        <v>#REF!</v>
      </c>
      <c r="CQ65" t="e" cm="1">
        <f t="array" ref="CQ65">_xlfn.IFNA(VLOOKUP($A65,TRANSPOSE(#REF!),CQ$2+2,FALSE),0)</f>
        <v>#REF!</v>
      </c>
      <c r="CR65" t="e" cm="1">
        <f t="array" ref="CR65">_xlfn.IFNA(VLOOKUP($A65,TRANSPOSE(#REF!),CR$2+2,FALSE),0)</f>
        <v>#REF!</v>
      </c>
      <c r="CS65" t="e" cm="1">
        <f t="array" ref="CS65">_xlfn.IFNA(VLOOKUP($A65,TRANSPOSE(#REF!),CS$2+2,FALSE),0)</f>
        <v>#REF!</v>
      </c>
      <c r="CT65" t="e" cm="1">
        <f t="array" ref="CT65">_xlfn.IFNA(VLOOKUP($A65,TRANSPOSE(#REF!),CT$2+2,FALSE),0)</f>
        <v>#REF!</v>
      </c>
      <c r="CU65" t="e" cm="1">
        <f t="array" ref="CU65">_xlfn.IFNA(VLOOKUP($A65,TRANSPOSE(#REF!),CU$2+2,FALSE),0)</f>
        <v>#REF!</v>
      </c>
      <c r="CV65" t="e" cm="1">
        <f t="array" ref="CV65">_xlfn.IFNA(VLOOKUP($A65,TRANSPOSE(#REF!),CV$2+2,FALSE),0)</f>
        <v>#REF!</v>
      </c>
      <c r="CW65" t="e" cm="1">
        <f t="array" ref="CW65">_xlfn.IFNA(VLOOKUP($A65,TRANSPOSE(#REF!),CW$2+2,FALSE),0)</f>
        <v>#REF!</v>
      </c>
      <c r="CX65" t="e" cm="1">
        <f t="array" ref="CX65">_xlfn.IFNA(VLOOKUP($A65,TRANSPOSE(#REF!),CX$2+2,FALSE),0)</f>
        <v>#REF!</v>
      </c>
      <c r="CY65" t="e" cm="1">
        <f t="array" ref="CY65">_xlfn.IFNA(VLOOKUP($A65,TRANSPOSE(#REF!),CY$2+2,FALSE),0)</f>
        <v>#REF!</v>
      </c>
      <c r="CZ65" t="e" cm="1">
        <f t="array" ref="CZ65">_xlfn.IFNA(VLOOKUP($A65,TRANSPOSE(#REF!),CZ$2+2,FALSE),0)</f>
        <v>#REF!</v>
      </c>
      <c r="DA65" t="e" cm="1">
        <f t="array" ref="DA65">_xlfn.IFNA(VLOOKUP($A65,TRANSPOSE(#REF!),DA$2+2,FALSE),0)</f>
        <v>#REF!</v>
      </c>
      <c r="DB65" t="e" cm="1">
        <f t="array" ref="DB65">_xlfn.IFNA(VLOOKUP($A65,TRANSPOSE(#REF!),DB$2+2,FALSE),0)</f>
        <v>#REF!</v>
      </c>
      <c r="DC65" t="e" cm="1">
        <f t="array" ref="DC65">_xlfn.IFNA(VLOOKUP($A65,TRANSPOSE(#REF!),DC$2+2,FALSE),0)</f>
        <v>#REF!</v>
      </c>
      <c r="DD65" t="e" cm="1">
        <f t="array" ref="DD65">_xlfn.IFNA(VLOOKUP($A65,TRANSPOSE(#REF!),DD$2+2,FALSE),0)</f>
        <v>#REF!</v>
      </c>
      <c r="DE65" t="e" cm="1">
        <f t="array" ref="DE65">_xlfn.IFNA(VLOOKUP($A65,TRANSPOSE(#REF!),DE$2+2,FALSE),0)</f>
        <v>#REF!</v>
      </c>
      <c r="DF65" t="e" cm="1">
        <f t="array" ref="DF65">_xlfn.IFNA(VLOOKUP($A65,TRANSPOSE(#REF!),DF$2+2,FALSE),0)</f>
        <v>#REF!</v>
      </c>
      <c r="DG65" t="e" cm="1">
        <f t="array" ref="DG65">_xlfn.IFNA(VLOOKUP($A65,TRANSPOSE(#REF!),DG$2+2,FALSE),0)</f>
        <v>#REF!</v>
      </c>
      <c r="DH65" t="e" cm="1">
        <f t="array" ref="DH65">_xlfn.IFNA(VLOOKUP($A65,TRANSPOSE(#REF!),DH$2+2,FALSE),0)</f>
        <v>#REF!</v>
      </c>
      <c r="DI65" t="e" cm="1">
        <f t="array" ref="DI65">_xlfn.IFNA(VLOOKUP($A65,TRANSPOSE(#REF!),DI$2+2,FALSE),0)</f>
        <v>#REF!</v>
      </c>
      <c r="DJ65" t="e" cm="1">
        <f t="array" ref="DJ65">_xlfn.IFNA(VLOOKUP($A65,TRANSPOSE(#REF!),DJ$2+2,FALSE),0)</f>
        <v>#REF!</v>
      </c>
      <c r="DK65" t="e" cm="1">
        <f t="array" ref="DK65">_xlfn.IFNA(VLOOKUP($A65,TRANSPOSE(#REF!),DK$2+2,FALSE),0)</f>
        <v>#REF!</v>
      </c>
      <c r="DL65" t="e" cm="1">
        <f t="array" ref="DL65">_xlfn.IFNA(VLOOKUP($A65,TRANSPOSE(#REF!),DL$2+2,FALSE),0)</f>
        <v>#REF!</v>
      </c>
      <c r="DM65" t="e" cm="1">
        <f t="array" ref="DM65">_xlfn.IFNA(VLOOKUP($A65,TRANSPOSE(#REF!),DM$2+2,FALSE),0)</f>
        <v>#REF!</v>
      </c>
      <c r="DN65" t="e" cm="1">
        <f t="array" ref="DN65">_xlfn.IFNA(VLOOKUP($A65,TRANSPOSE(#REF!),DN$2+2,FALSE),0)</f>
        <v>#REF!</v>
      </c>
      <c r="DO65" t="e" cm="1">
        <f t="array" ref="DO65">_xlfn.IFNA(VLOOKUP($A65,TRANSPOSE(#REF!),DO$2+2,FALSE),0)</f>
        <v>#REF!</v>
      </c>
      <c r="DP65" t="e" cm="1">
        <f t="array" ref="DP65">_xlfn.IFNA(VLOOKUP($A65,TRANSPOSE(#REF!),DP$2+2,FALSE),0)</f>
        <v>#REF!</v>
      </c>
      <c r="DQ65" t="e" cm="1">
        <f t="array" ref="DQ65">_xlfn.IFNA(VLOOKUP($A65,TRANSPOSE(#REF!),DQ$2+2,FALSE),0)</f>
        <v>#REF!</v>
      </c>
      <c r="DR65" t="e" cm="1">
        <f t="array" ref="DR65">_xlfn.IFNA(VLOOKUP($A65,TRANSPOSE(#REF!),DR$2+2,FALSE),0)</f>
        <v>#REF!</v>
      </c>
      <c r="DS65" t="e" cm="1">
        <f t="array" ref="DS65">_xlfn.IFNA(VLOOKUP($A65,TRANSPOSE(#REF!),DS$2+2,FALSE),0)</f>
        <v>#REF!</v>
      </c>
      <c r="DT65" t="e" cm="1">
        <f t="array" ref="DT65">_xlfn.IFNA(VLOOKUP($A65,TRANSPOSE(#REF!),DT$2+2,FALSE),0)</f>
        <v>#REF!</v>
      </c>
      <c r="DU65" t="e" cm="1">
        <f t="array" ref="DU65">_xlfn.IFNA(VLOOKUP($A65,TRANSPOSE(#REF!),DU$2+2,FALSE),0)</f>
        <v>#REF!</v>
      </c>
      <c r="DV65" t="e" cm="1">
        <f t="array" ref="DV65">_xlfn.IFNA(VLOOKUP($A65,TRANSPOSE(#REF!),DV$2+2,FALSE),0)</f>
        <v>#REF!</v>
      </c>
      <c r="DW65" t="e" cm="1">
        <f t="array" ref="DW65">_xlfn.IFNA(VLOOKUP($A65,TRANSPOSE(#REF!),DW$2+2,FALSE),0)</f>
        <v>#REF!</v>
      </c>
      <c r="DX65" t="e" cm="1">
        <f t="array" ref="DX65">_xlfn.IFNA(VLOOKUP($A65,TRANSPOSE(#REF!),DX$2+2,FALSE),0)</f>
        <v>#REF!</v>
      </c>
      <c r="DY65" t="e" cm="1">
        <f t="array" ref="DY65">_xlfn.IFNA(VLOOKUP($A65,TRANSPOSE(#REF!),DY$2+2,FALSE),0)</f>
        <v>#REF!</v>
      </c>
      <c r="DZ65" t="e" cm="1">
        <f t="array" ref="DZ65">_xlfn.IFNA(VLOOKUP($A65,TRANSPOSE(#REF!),DZ$2+2,FALSE),0)</f>
        <v>#REF!</v>
      </c>
      <c r="EA65" t="e" cm="1">
        <f t="array" ref="EA65">_xlfn.IFNA(VLOOKUP($A65,TRANSPOSE(#REF!),EA$2+2,FALSE),0)</f>
        <v>#REF!</v>
      </c>
      <c r="EB65" t="e" cm="1">
        <f t="array" ref="EB65">_xlfn.IFNA(VLOOKUP($A65,TRANSPOSE(#REF!),EB$2+2,FALSE),0)</f>
        <v>#REF!</v>
      </c>
      <c r="EC65" t="e" cm="1">
        <f t="array" ref="EC65">_xlfn.IFNA(VLOOKUP($A65,TRANSPOSE(#REF!),EC$2+2,FALSE),0)</f>
        <v>#REF!</v>
      </c>
      <c r="ED65" t="e" cm="1">
        <f t="array" ref="ED65">_xlfn.IFNA(VLOOKUP($A65,TRANSPOSE(#REF!),ED$2+2,FALSE),0)</f>
        <v>#REF!</v>
      </c>
      <c r="EE65" t="e" cm="1">
        <f t="array" ref="EE65">_xlfn.IFNA(VLOOKUP($A65,TRANSPOSE(#REF!),EE$2+2,FALSE),0)</f>
        <v>#REF!</v>
      </c>
      <c r="EF65" t="e" cm="1">
        <f t="array" ref="EF65">_xlfn.IFNA(VLOOKUP($A65,TRANSPOSE(#REF!),EF$2+2,FALSE),0)</f>
        <v>#REF!</v>
      </c>
      <c r="EG65" t="e" cm="1">
        <f t="array" ref="EG65">_xlfn.IFNA(VLOOKUP($A65,TRANSPOSE(#REF!),EG$2+2,FALSE),0)</f>
        <v>#REF!</v>
      </c>
      <c r="EH65" t="e" cm="1">
        <f t="array" ref="EH65">_xlfn.IFNA(VLOOKUP($A65,TRANSPOSE(#REF!),EH$2+2,FALSE),0)</f>
        <v>#REF!</v>
      </c>
      <c r="EI65" t="e" cm="1">
        <f t="array" ref="EI65">_xlfn.IFNA(VLOOKUP($A65,TRANSPOSE(#REF!),EI$2+2,FALSE),0)</f>
        <v>#REF!</v>
      </c>
      <c r="EJ65" t="e" cm="1">
        <f t="array" ref="EJ65">_xlfn.IFNA(VLOOKUP($A65,TRANSPOSE(#REF!),EJ$2+2,FALSE),0)</f>
        <v>#REF!</v>
      </c>
      <c r="EK65" t="e" cm="1">
        <f t="array" ref="EK65">_xlfn.IFNA(VLOOKUP($A65,TRANSPOSE(#REF!),EK$2+2,FALSE),0)</f>
        <v>#REF!</v>
      </c>
      <c r="EL65" t="e" cm="1">
        <f t="array" ref="EL65">_xlfn.IFNA(VLOOKUP($A65,TRANSPOSE(#REF!),EL$2+2,FALSE),0)</f>
        <v>#REF!</v>
      </c>
      <c r="EM65" t="e" cm="1">
        <f t="array" ref="EM65">_xlfn.IFNA(VLOOKUP($A65,TRANSPOSE(#REF!),EM$2+2,FALSE),0)</f>
        <v>#REF!</v>
      </c>
      <c r="EN65" t="e" cm="1">
        <f t="array" ref="EN65">_xlfn.IFNA(VLOOKUP($A65,TRANSPOSE(#REF!),EN$2+2,FALSE),0)</f>
        <v>#REF!</v>
      </c>
      <c r="EO65" t="e" cm="1">
        <f t="array" ref="EO65">_xlfn.IFNA(VLOOKUP($A65,TRANSPOSE(#REF!),EO$2+2,FALSE),0)</f>
        <v>#REF!</v>
      </c>
      <c r="EP65" t="e" cm="1">
        <f t="array" ref="EP65">_xlfn.IFNA(VLOOKUP($A65,TRANSPOSE(#REF!),EP$2+2,FALSE),0)</f>
        <v>#REF!</v>
      </c>
      <c r="EQ65" t="e" cm="1">
        <f t="array" ref="EQ65">_xlfn.IFNA(VLOOKUP($A65,TRANSPOSE(#REF!),EQ$2+2,FALSE),0)</f>
        <v>#REF!</v>
      </c>
      <c r="ER65" t="e" cm="1">
        <f t="array" ref="ER65">_xlfn.IFNA(VLOOKUP($A65,TRANSPOSE(#REF!),ER$2+2,FALSE),0)</f>
        <v>#REF!</v>
      </c>
      <c r="ES65" t="e" cm="1">
        <f t="array" ref="ES65">_xlfn.IFNA(VLOOKUP($A65,TRANSPOSE(#REF!),ES$2+2,FALSE),0)</f>
        <v>#REF!</v>
      </c>
      <c r="ET65" t="e" cm="1">
        <f t="array" ref="ET65">_xlfn.IFNA(VLOOKUP($A65,TRANSPOSE(#REF!),ET$2+2,FALSE),0)</f>
        <v>#REF!</v>
      </c>
      <c r="EU65" t="e" cm="1">
        <f t="array" ref="EU65">_xlfn.IFNA(VLOOKUP($A65,TRANSPOSE(#REF!),EU$2+2,FALSE),0)</f>
        <v>#REF!</v>
      </c>
      <c r="EV65" t="e" cm="1">
        <f t="array" ref="EV65">_xlfn.IFNA(VLOOKUP($A65,TRANSPOSE(#REF!),EV$2+2,FALSE),0)</f>
        <v>#REF!</v>
      </c>
      <c r="EW65" t="e" cm="1">
        <f t="array" ref="EW65">_xlfn.IFNA(VLOOKUP($A65,TRANSPOSE(#REF!),EW$2+2,FALSE),0)</f>
        <v>#REF!</v>
      </c>
      <c r="EX65" t="e" cm="1">
        <f t="array" ref="EX65">_xlfn.IFNA(VLOOKUP($A65,TRANSPOSE(#REF!),EX$2+2,FALSE),0)</f>
        <v>#REF!</v>
      </c>
      <c r="EY65" t="e" cm="1">
        <f t="array" ref="EY65">_xlfn.IFNA(VLOOKUP($A65,TRANSPOSE(#REF!),EY$2+2,FALSE),0)</f>
        <v>#REF!</v>
      </c>
      <c r="EZ65" t="e" cm="1">
        <f t="array" ref="EZ65">_xlfn.IFNA(VLOOKUP($A65,TRANSPOSE(#REF!),EZ$2+2,FALSE),0)</f>
        <v>#REF!</v>
      </c>
      <c r="FA65" t="e" cm="1">
        <f t="array" ref="FA65">_xlfn.IFNA(VLOOKUP($A65,TRANSPOSE(#REF!),FA$2+2,FALSE),0)</f>
        <v>#REF!</v>
      </c>
      <c r="FB65" t="e" cm="1">
        <f t="array" ref="FB65">_xlfn.IFNA(VLOOKUP($A65,TRANSPOSE(#REF!),FB$2+2,FALSE),0)</f>
        <v>#REF!</v>
      </c>
      <c r="FC65" t="e" cm="1">
        <f t="array" ref="FC65">_xlfn.IFNA(VLOOKUP($A65,TRANSPOSE(#REF!),FC$2+2,FALSE),0)</f>
        <v>#REF!</v>
      </c>
      <c r="FD65" t="e" cm="1">
        <f t="array" ref="FD65">_xlfn.IFNA(VLOOKUP($A65,TRANSPOSE(#REF!),FD$2+2,FALSE),0)</f>
        <v>#REF!</v>
      </c>
      <c r="FE65" t="e" cm="1">
        <f t="array" ref="FE65">_xlfn.IFNA(VLOOKUP($A65,TRANSPOSE(#REF!),FE$2+2,FALSE),0)</f>
        <v>#REF!</v>
      </c>
      <c r="FF65" t="e" cm="1">
        <f t="array" ref="FF65">_xlfn.IFNA(VLOOKUP($A65,TRANSPOSE(#REF!),FF$2+2,FALSE),0)</f>
        <v>#REF!</v>
      </c>
      <c r="FG65" t="e" cm="1">
        <f t="array" ref="FG65">_xlfn.IFNA(VLOOKUP($A65,TRANSPOSE(#REF!),FG$2+2,FALSE),0)</f>
        <v>#REF!</v>
      </c>
      <c r="FH65" t="e" cm="1">
        <f t="array" ref="FH65">_xlfn.IFNA(VLOOKUP($A65,TRANSPOSE(#REF!),FH$2+2,FALSE),0)</f>
        <v>#REF!</v>
      </c>
      <c r="FI65" t="e" cm="1">
        <f t="array" ref="FI65">_xlfn.IFNA(VLOOKUP($A65,TRANSPOSE(#REF!),FI$2+2,FALSE),0)</f>
        <v>#REF!</v>
      </c>
      <c r="FJ65" t="e" cm="1">
        <f t="array" ref="FJ65">_xlfn.IFNA(VLOOKUP($A65,TRANSPOSE(#REF!),FJ$2+2,FALSE),0)</f>
        <v>#REF!</v>
      </c>
      <c r="FK65" t="e" cm="1">
        <f t="array" ref="FK65">_xlfn.IFNA(VLOOKUP($A65,TRANSPOSE(#REF!),FK$2+2,FALSE),0)</f>
        <v>#REF!</v>
      </c>
      <c r="FL65" t="e" cm="1">
        <f t="array" ref="FL65">_xlfn.IFNA(VLOOKUP($A65,TRANSPOSE(#REF!),FL$2+2,FALSE),0)</f>
        <v>#REF!</v>
      </c>
      <c r="FM65" t="e" cm="1">
        <f t="array" ref="FM65">_xlfn.IFNA(VLOOKUP($A65,TRANSPOSE(#REF!),FM$2+2,FALSE),0)</f>
        <v>#REF!</v>
      </c>
      <c r="FN65" t="e" cm="1">
        <f t="array" ref="FN65">_xlfn.IFNA(VLOOKUP($A65,TRANSPOSE(#REF!),FN$2+2,FALSE),0)</f>
        <v>#REF!</v>
      </c>
      <c r="FO65" t="e" cm="1">
        <f t="array" ref="FO65">_xlfn.IFNA(VLOOKUP($A65,TRANSPOSE(#REF!),FO$2+2,FALSE),0)</f>
        <v>#REF!</v>
      </c>
      <c r="FP65" t="e" cm="1">
        <f t="array" ref="FP65">_xlfn.IFNA(VLOOKUP($A65,TRANSPOSE(#REF!),FP$2+2,FALSE),0)</f>
        <v>#REF!</v>
      </c>
      <c r="FQ65" t="e" cm="1">
        <f t="array" ref="FQ65">_xlfn.IFNA(VLOOKUP($A65,TRANSPOSE(#REF!),FQ$2+2,FALSE),0)</f>
        <v>#REF!</v>
      </c>
      <c r="FR65" t="e" cm="1">
        <f t="array" ref="FR65">_xlfn.IFNA(VLOOKUP($A65,TRANSPOSE(#REF!),FR$2+2,FALSE),0)</f>
        <v>#REF!</v>
      </c>
      <c r="FS65" t="e" cm="1">
        <f t="array" ref="FS65">_xlfn.IFNA(VLOOKUP($A65,TRANSPOSE(#REF!),FS$2+2,FALSE),0)</f>
        <v>#REF!</v>
      </c>
      <c r="FT65" t="e" cm="1">
        <f t="array" ref="FT65">_xlfn.IFNA(VLOOKUP($A65,TRANSPOSE(#REF!),FT$2+2,FALSE),0)</f>
        <v>#REF!</v>
      </c>
      <c r="FU65" t="e" cm="1">
        <f t="array" ref="FU65">_xlfn.IFNA(VLOOKUP($A65,TRANSPOSE(#REF!),FU$2+2,FALSE),0)</f>
        <v>#REF!</v>
      </c>
      <c r="FV65" t="e" cm="1">
        <f t="array" ref="FV65">_xlfn.IFNA(VLOOKUP($A65,TRANSPOSE(#REF!),FV$2+2,FALSE),0)</f>
        <v>#REF!</v>
      </c>
      <c r="FW65" t="e" cm="1">
        <f t="array" ref="FW65">_xlfn.IFNA(VLOOKUP($A65,TRANSPOSE(#REF!),FW$2+2,FALSE),0)</f>
        <v>#REF!</v>
      </c>
      <c r="FX65" t="e" cm="1">
        <f t="array" ref="FX65">_xlfn.IFNA(VLOOKUP($A65,TRANSPOSE(#REF!),FX$2+2,FALSE),0)</f>
        <v>#REF!</v>
      </c>
      <c r="FY65" t="e" cm="1">
        <f t="array" ref="FY65">_xlfn.IFNA(VLOOKUP($A65,TRANSPOSE(#REF!),FY$2+2,FALSE),0)</f>
        <v>#REF!</v>
      </c>
      <c r="FZ65" t="e" cm="1">
        <f t="array" ref="FZ65">_xlfn.IFNA(VLOOKUP($A65,TRANSPOSE(#REF!),FZ$2+2,FALSE),0)</f>
        <v>#REF!</v>
      </c>
      <c r="GA65" t="e" cm="1">
        <f t="array" ref="GA65">_xlfn.IFNA(VLOOKUP($A65,TRANSPOSE(#REF!),GA$2+2,FALSE),0)</f>
        <v>#REF!</v>
      </c>
      <c r="GB65" t="e" cm="1">
        <f t="array" ref="GB65">_xlfn.IFNA(VLOOKUP($A65,TRANSPOSE(#REF!),GB$2+2,FALSE),0)</f>
        <v>#REF!</v>
      </c>
      <c r="GC65" t="e" cm="1">
        <f t="array" ref="GC65">_xlfn.IFNA(VLOOKUP($A65,TRANSPOSE(#REF!),GC$2+2,FALSE),0)</f>
        <v>#REF!</v>
      </c>
      <c r="GD65" t="e" cm="1">
        <f t="array" ref="GD65">_xlfn.IFNA(VLOOKUP($A65,TRANSPOSE(#REF!),GD$2+2,FALSE),0)</f>
        <v>#REF!</v>
      </c>
      <c r="GE65" t="e" cm="1">
        <f t="array" ref="GE65">_xlfn.IFNA(VLOOKUP($A65,TRANSPOSE(#REF!),GE$2+2,FALSE),0)</f>
        <v>#REF!</v>
      </c>
      <c r="GF65" t="e" cm="1">
        <f t="array" ref="GF65">_xlfn.IFNA(VLOOKUP($A65,TRANSPOSE(#REF!),GF$2+2,FALSE),0)</f>
        <v>#REF!</v>
      </c>
      <c r="GG65" t="e" cm="1">
        <f t="array" ref="GG65">_xlfn.IFNA(VLOOKUP($A65,TRANSPOSE(#REF!),GG$2+2,FALSE),0)</f>
        <v>#REF!</v>
      </c>
      <c r="GH65" t="e" cm="1">
        <f t="array" ref="GH65">_xlfn.IFNA(VLOOKUP($A65,TRANSPOSE(#REF!),GH$2+2,FALSE),0)</f>
        <v>#REF!</v>
      </c>
      <c r="GI65" t="e" cm="1">
        <f t="array" ref="GI65">_xlfn.IFNA(VLOOKUP($A65,TRANSPOSE(#REF!),GI$2+2,FALSE),0)</f>
        <v>#REF!</v>
      </c>
      <c r="GJ65" t="e" cm="1">
        <f t="array" ref="GJ65">_xlfn.IFNA(VLOOKUP($A65,TRANSPOSE(#REF!),GJ$2+2,FALSE),0)</f>
        <v>#REF!</v>
      </c>
      <c r="GK65" t="e" cm="1">
        <f t="array" ref="GK65">_xlfn.IFNA(VLOOKUP($A65,TRANSPOSE(#REF!),GK$2+2,FALSE),0)</f>
        <v>#REF!</v>
      </c>
      <c r="GL65" t="e" cm="1">
        <f t="array" ref="GL65">_xlfn.IFNA(VLOOKUP($A65,TRANSPOSE(#REF!),GL$2+2,FALSE),0)</f>
        <v>#REF!</v>
      </c>
      <c r="GM65" t="e" cm="1">
        <f t="array" ref="GM65">_xlfn.IFNA(VLOOKUP($A65,TRANSPOSE(#REF!),GM$2+2,FALSE),0)</f>
        <v>#REF!</v>
      </c>
      <c r="GN65" t="e" cm="1">
        <f t="array" ref="GN65">_xlfn.IFNA(VLOOKUP($A65,TRANSPOSE(#REF!),GN$2+2,FALSE),0)</f>
        <v>#REF!</v>
      </c>
      <c r="GO65" t="e" cm="1">
        <f t="array" ref="GO65">_xlfn.IFNA(VLOOKUP($A65,TRANSPOSE(#REF!),GO$2+2,FALSE),0)</f>
        <v>#REF!</v>
      </c>
      <c r="GP65" t="e" cm="1">
        <f t="array" ref="GP65">_xlfn.IFNA(VLOOKUP($A65,TRANSPOSE(#REF!),GP$2+2,FALSE),0)</f>
        <v>#REF!</v>
      </c>
      <c r="GQ65" t="e" cm="1">
        <f t="array" ref="GQ65">_xlfn.IFNA(VLOOKUP($A65,TRANSPOSE(#REF!),GQ$2+2,FALSE),0)</f>
        <v>#REF!</v>
      </c>
      <c r="GR65" t="e" cm="1">
        <f t="array" ref="GR65">_xlfn.IFNA(VLOOKUP($A65,TRANSPOSE(#REF!),GR$2+2,FALSE),0)</f>
        <v>#REF!</v>
      </c>
      <c r="GS65" t="e" cm="1">
        <f t="array" ref="GS65">_xlfn.IFNA(VLOOKUP($A65,TRANSPOSE(#REF!),GS$2+2,FALSE),0)</f>
        <v>#REF!</v>
      </c>
      <c r="GT65" t="e" cm="1">
        <f t="array" ref="GT65">_xlfn.IFNA(VLOOKUP($A65,TRANSPOSE(#REF!),GT$2+2,FALSE),0)</f>
        <v>#REF!</v>
      </c>
      <c r="GU65" t="e" cm="1">
        <f t="array" ref="GU65">_xlfn.IFNA(VLOOKUP($A65,TRANSPOSE(#REF!),GU$2+2,FALSE),0)</f>
        <v>#REF!</v>
      </c>
      <c r="GV65" t="e" cm="1">
        <f t="array" ref="GV65">_xlfn.IFNA(VLOOKUP($A65,TRANSPOSE(#REF!),GV$2+2,FALSE),0)</f>
        <v>#REF!</v>
      </c>
      <c r="GW65" t="e" cm="1">
        <f t="array" ref="GW65">_xlfn.IFNA(VLOOKUP($A65,TRANSPOSE(#REF!),GW$2+2,FALSE),0)</f>
        <v>#REF!</v>
      </c>
      <c r="GX65" t="e" cm="1">
        <f t="array" ref="GX65">_xlfn.IFNA(VLOOKUP($A65,TRANSPOSE(#REF!),GX$2+2,FALSE),0)</f>
        <v>#REF!</v>
      </c>
      <c r="GY65" t="e" cm="1">
        <f t="array" ref="GY65">_xlfn.IFNA(VLOOKUP($A65,TRANSPOSE(#REF!),GY$2+2,FALSE),0)</f>
        <v>#REF!</v>
      </c>
      <c r="GZ65" t="e" cm="1">
        <f t="array" ref="GZ65">_xlfn.IFNA(VLOOKUP($A65,TRANSPOSE(#REF!),GZ$2+2,FALSE),0)</f>
        <v>#REF!</v>
      </c>
      <c r="HA65" t="e" cm="1">
        <f t="array" ref="HA65">_xlfn.IFNA(VLOOKUP($A65,TRANSPOSE(#REF!),HA$2+2,FALSE),0)</f>
        <v>#REF!</v>
      </c>
      <c r="HB65" t="e" cm="1">
        <f t="array" ref="HB65">_xlfn.IFNA(VLOOKUP($A65,TRANSPOSE(#REF!),HB$2+2,FALSE),0)</f>
        <v>#REF!</v>
      </c>
      <c r="HC65" t="e" cm="1">
        <f t="array" ref="HC65">_xlfn.IFNA(VLOOKUP($A65,TRANSPOSE(#REF!),HC$2+2,FALSE),0)</f>
        <v>#REF!</v>
      </c>
      <c r="HD65" t="e" cm="1">
        <f t="array" ref="HD65">_xlfn.IFNA(VLOOKUP($A65,TRANSPOSE(#REF!),HD$2+2,FALSE),0)</f>
        <v>#REF!</v>
      </c>
      <c r="HE65" t="e" cm="1">
        <f t="array" ref="HE65">_xlfn.IFNA(VLOOKUP($A65,TRANSPOSE(#REF!),HE$2+2,FALSE),0)</f>
        <v>#REF!</v>
      </c>
      <c r="HF65" t="e" cm="1">
        <f t="array" ref="HF65">_xlfn.IFNA(VLOOKUP($A65,TRANSPOSE(#REF!),HF$2+2,FALSE),0)</f>
        <v>#REF!</v>
      </c>
      <c r="HG65" t="e" cm="1">
        <f t="array" ref="HG65">_xlfn.IFNA(VLOOKUP($A65,TRANSPOSE(#REF!),HG$2+2,FALSE),0)</f>
        <v>#REF!</v>
      </c>
      <c r="HH65" t="e" cm="1">
        <f t="array" ref="HH65">_xlfn.IFNA(VLOOKUP($A65,TRANSPOSE(#REF!),HH$2+2,FALSE),0)</f>
        <v>#REF!</v>
      </c>
      <c r="HI65" t="e" cm="1">
        <f t="array" ref="HI65">_xlfn.IFNA(VLOOKUP($A65,TRANSPOSE(#REF!),HI$2+2,FALSE),0)</f>
        <v>#REF!</v>
      </c>
      <c r="HJ65" t="e" cm="1">
        <f t="array" ref="HJ65">_xlfn.IFNA(VLOOKUP($A65,TRANSPOSE(#REF!),HJ$2+2,FALSE),0)</f>
        <v>#REF!</v>
      </c>
      <c r="HK65" t="e" cm="1">
        <f t="array" ref="HK65">_xlfn.IFNA(VLOOKUP($A65,TRANSPOSE(#REF!),HK$2+2,FALSE),0)</f>
        <v>#REF!</v>
      </c>
      <c r="HL65" t="e" cm="1">
        <f t="array" ref="HL65">_xlfn.IFNA(VLOOKUP($A65,TRANSPOSE(#REF!),HL$2+2,FALSE),0)</f>
        <v>#REF!</v>
      </c>
      <c r="HM65" t="e" cm="1">
        <f t="array" ref="HM65">_xlfn.IFNA(VLOOKUP($A65,TRANSPOSE(#REF!),HM$2+2,FALSE),0)</f>
        <v>#REF!</v>
      </c>
      <c r="HN65" t="e" cm="1">
        <f t="array" ref="HN65">_xlfn.IFNA(VLOOKUP($A65,TRANSPOSE(#REF!),HN$2+2,FALSE),0)</f>
        <v>#REF!</v>
      </c>
      <c r="HO65" t="e" cm="1">
        <f t="array" ref="HO65">_xlfn.IFNA(VLOOKUP($A65,TRANSPOSE(#REF!),HO$2+2,FALSE),0)</f>
        <v>#REF!</v>
      </c>
      <c r="HP65" t="e" cm="1">
        <f t="array" ref="HP65">_xlfn.IFNA(VLOOKUP($A65,TRANSPOSE(#REF!),HP$2+2,FALSE),0)</f>
        <v>#REF!</v>
      </c>
      <c r="HQ65" t="e" cm="1">
        <f t="array" ref="HQ65">_xlfn.IFNA(VLOOKUP($A65,TRANSPOSE(#REF!),HQ$2+2,FALSE),0)</f>
        <v>#REF!</v>
      </c>
      <c r="HR65" t="e" cm="1">
        <f t="array" ref="HR65">_xlfn.IFNA(VLOOKUP($A65,TRANSPOSE(#REF!),HR$2+2,FALSE),0)</f>
        <v>#REF!</v>
      </c>
      <c r="HS65" t="e" cm="1">
        <f t="array" ref="HS65">_xlfn.IFNA(VLOOKUP($A65,TRANSPOSE(#REF!),HS$2+2,FALSE),0)</f>
        <v>#REF!</v>
      </c>
      <c r="HT65" t="e" cm="1">
        <f t="array" ref="HT65">_xlfn.IFNA(VLOOKUP($A65,TRANSPOSE(#REF!),HT$2+2,FALSE),0)</f>
        <v>#REF!</v>
      </c>
      <c r="HU65" t="e" cm="1">
        <f t="array" ref="HU65">_xlfn.IFNA(VLOOKUP($A65,TRANSPOSE(#REF!),HU$2+2,FALSE),0)</f>
        <v>#REF!</v>
      </c>
      <c r="HV65" t="e" cm="1">
        <f t="array" ref="HV65">_xlfn.IFNA(VLOOKUP($A65,TRANSPOSE(#REF!),HV$2+2,FALSE),0)</f>
        <v>#REF!</v>
      </c>
      <c r="HW65" t="e" cm="1">
        <f t="array" ref="HW65">_xlfn.IFNA(VLOOKUP($A65,TRANSPOSE(#REF!),HW$2+2,FALSE),0)</f>
        <v>#REF!</v>
      </c>
      <c r="HX65" t="e" cm="1">
        <f t="array" ref="HX65">_xlfn.IFNA(VLOOKUP($A65,TRANSPOSE(#REF!),HX$2+2,FALSE),0)</f>
        <v>#REF!</v>
      </c>
      <c r="HY65" t="e" cm="1">
        <f t="array" ref="HY65">_xlfn.IFNA(VLOOKUP($A65,TRANSPOSE(#REF!),HY$2+2,FALSE),0)</f>
        <v>#REF!</v>
      </c>
      <c r="HZ65" t="e" cm="1">
        <f t="array" ref="HZ65">_xlfn.IFNA(VLOOKUP($A65,TRANSPOSE(#REF!),HZ$2+2,FALSE),0)</f>
        <v>#REF!</v>
      </c>
      <c r="IA65" t="e" cm="1">
        <f t="array" ref="IA65">_xlfn.IFNA(VLOOKUP($A65,TRANSPOSE(#REF!),IA$2+2,FALSE),0)</f>
        <v>#REF!</v>
      </c>
      <c r="IB65" t="e" cm="1">
        <f t="array" ref="IB65">_xlfn.IFNA(VLOOKUP($A65,TRANSPOSE(#REF!),IB$2+2,FALSE),0)</f>
        <v>#REF!</v>
      </c>
      <c r="IC65" t="e" cm="1">
        <f t="array" ref="IC65">_xlfn.IFNA(VLOOKUP($A65,TRANSPOSE(#REF!),IC$2+2,FALSE),0)</f>
        <v>#REF!</v>
      </c>
      <c r="ID65" t="e" cm="1">
        <f t="array" ref="ID65">_xlfn.IFNA(VLOOKUP($A65,TRANSPOSE(#REF!),ID$2+2,FALSE),0)</f>
        <v>#REF!</v>
      </c>
      <c r="IE65" t="e" cm="1">
        <f t="array" ref="IE65">_xlfn.IFNA(VLOOKUP($A65,TRANSPOSE(#REF!),IE$2+2,FALSE),0)</f>
        <v>#REF!</v>
      </c>
      <c r="IF65" t="e" cm="1">
        <f t="array" ref="IF65">_xlfn.IFNA(VLOOKUP($A65,TRANSPOSE(#REF!),IF$2+2,FALSE),0)</f>
        <v>#REF!</v>
      </c>
      <c r="IG65" t="e" cm="1">
        <f t="array" ref="IG65">_xlfn.IFNA(VLOOKUP($A65,TRANSPOSE(#REF!),IG$2+2,FALSE),0)</f>
        <v>#REF!</v>
      </c>
      <c r="IH65" t="e" cm="1">
        <f t="array" ref="IH65">_xlfn.IFNA(VLOOKUP($A65,TRANSPOSE(#REF!),IH$2+2,FALSE),0)</f>
        <v>#REF!</v>
      </c>
      <c r="II65" t="e" cm="1">
        <f t="array" ref="II65">_xlfn.IFNA(VLOOKUP($A65,TRANSPOSE(#REF!),II$2+2,FALSE),0)</f>
        <v>#REF!</v>
      </c>
      <c r="IJ65" t="e" cm="1">
        <f t="array" ref="IJ65">_xlfn.IFNA(VLOOKUP($A65,TRANSPOSE(#REF!),IJ$2+2,FALSE),0)</f>
        <v>#REF!</v>
      </c>
      <c r="IK65" t="e" cm="1">
        <f t="array" ref="IK65">_xlfn.IFNA(VLOOKUP($A65,TRANSPOSE(#REF!),IK$2+2,FALSE),0)</f>
        <v>#REF!</v>
      </c>
      <c r="IL65" t="e" cm="1">
        <f t="array" ref="IL65">_xlfn.IFNA(VLOOKUP($A65,TRANSPOSE(#REF!),IL$2+2,FALSE),0)</f>
        <v>#REF!</v>
      </c>
      <c r="IM65" t="e" cm="1">
        <f t="array" ref="IM65">_xlfn.IFNA(VLOOKUP($A65,TRANSPOSE(#REF!),IM$2+2,FALSE),0)</f>
        <v>#REF!</v>
      </c>
      <c r="IN65" t="e" cm="1">
        <f t="array" ref="IN65">_xlfn.IFNA(VLOOKUP($A65,TRANSPOSE(#REF!),IN$2+2,FALSE),0)</f>
        <v>#REF!</v>
      </c>
      <c r="IO65" t="e" cm="1">
        <f t="array" ref="IO65">_xlfn.IFNA(VLOOKUP($A65,TRANSPOSE(#REF!),IO$2+2,FALSE),0)</f>
        <v>#REF!</v>
      </c>
      <c r="IP65" t="e" cm="1">
        <f t="array" ref="IP65">_xlfn.IFNA(VLOOKUP($A65,TRANSPOSE(#REF!),IP$2+2,FALSE),0)</f>
        <v>#REF!</v>
      </c>
      <c r="IQ65" t="e" cm="1">
        <f t="array" ref="IQ65">_xlfn.IFNA(VLOOKUP($A65,TRANSPOSE(#REF!),IQ$2+2,FALSE),0)</f>
        <v>#REF!</v>
      </c>
      <c r="IR65" t="e" cm="1">
        <f t="array" ref="IR65">_xlfn.IFNA(VLOOKUP($A65,TRANSPOSE(#REF!),IR$2+2,FALSE),0)</f>
        <v>#REF!</v>
      </c>
      <c r="IS65" t="e" cm="1">
        <f t="array" ref="IS65">_xlfn.IFNA(VLOOKUP($A65,TRANSPOSE(#REF!),IS$2+2,FALSE),0)</f>
        <v>#REF!</v>
      </c>
      <c r="IT65" t="e" cm="1">
        <f t="array" ref="IT65">_xlfn.IFNA(VLOOKUP($A65,TRANSPOSE(#REF!),IT$2+2,FALSE),0)</f>
        <v>#REF!</v>
      </c>
      <c r="IU65" t="e" cm="1">
        <f t="array" ref="IU65">_xlfn.IFNA(VLOOKUP($A65,TRANSPOSE(#REF!),IU$2+2,FALSE),0)</f>
        <v>#REF!</v>
      </c>
      <c r="IV65" t="e" cm="1">
        <f t="array" ref="IV65">_xlfn.IFNA(VLOOKUP($A65,TRANSPOSE(#REF!),IV$2+2,FALSE),0)</f>
        <v>#REF!</v>
      </c>
      <c r="IW65" t="e" cm="1">
        <f t="array" ref="IW65">_xlfn.IFNA(VLOOKUP($A65,TRANSPOSE(#REF!),IW$2+2,FALSE),0)</f>
        <v>#REF!</v>
      </c>
      <c r="IX65" t="e" cm="1">
        <f t="array" ref="IX65">_xlfn.IFNA(VLOOKUP($A65,TRANSPOSE(#REF!),IX$2+2,FALSE),0)</f>
        <v>#REF!</v>
      </c>
      <c r="IY65" t="e" cm="1">
        <f t="array" ref="IY65">_xlfn.IFNA(VLOOKUP($A65,TRANSPOSE(#REF!),IY$2+2,FALSE),0)</f>
        <v>#REF!</v>
      </c>
      <c r="IZ65" t="e" cm="1">
        <f t="array" ref="IZ65">_xlfn.IFNA(VLOOKUP($A65,TRANSPOSE(#REF!),IZ$2+2,FALSE),0)</f>
        <v>#REF!</v>
      </c>
      <c r="JA65" t="e" cm="1">
        <f t="array" ref="JA65">_xlfn.IFNA(VLOOKUP($A65,TRANSPOSE(#REF!),JA$2+2,FALSE),0)</f>
        <v>#REF!</v>
      </c>
      <c r="JB65" t="e" cm="1">
        <f t="array" ref="JB65">_xlfn.IFNA(VLOOKUP($A65,TRANSPOSE(#REF!),JB$2+2,FALSE),0)</f>
        <v>#REF!</v>
      </c>
      <c r="JC65" t="e" cm="1">
        <f t="array" ref="JC65">_xlfn.IFNA(VLOOKUP($A65,TRANSPOSE(#REF!),JC$2+2,FALSE),0)</f>
        <v>#REF!</v>
      </c>
      <c r="JD65" t="e" cm="1">
        <f t="array" ref="JD65">_xlfn.IFNA(VLOOKUP($A65,TRANSPOSE(#REF!),JD$2+2,FALSE),0)</f>
        <v>#REF!</v>
      </c>
      <c r="JE65" t="e" cm="1">
        <f t="array" ref="JE65">_xlfn.IFNA(VLOOKUP($A65,TRANSPOSE(#REF!),JE$2+2,FALSE),0)</f>
        <v>#REF!</v>
      </c>
      <c r="JF65" t="e" cm="1">
        <f t="array" ref="JF65">_xlfn.IFNA(VLOOKUP($A65,TRANSPOSE(#REF!),JF$2+2,FALSE),0)</f>
        <v>#REF!</v>
      </c>
      <c r="JG65" t="e" cm="1">
        <f t="array" ref="JG65">_xlfn.IFNA(VLOOKUP($A65,TRANSPOSE(#REF!),JG$2+2,FALSE),0)</f>
        <v>#REF!</v>
      </c>
      <c r="JH65" t="e" cm="1">
        <f t="array" ref="JH65">_xlfn.IFNA(VLOOKUP($A65,TRANSPOSE(#REF!),JH$2+2,FALSE),0)</f>
        <v>#REF!</v>
      </c>
      <c r="JI65" t="e" cm="1">
        <f t="array" ref="JI65">_xlfn.IFNA(VLOOKUP($A65,TRANSPOSE(#REF!),JI$2+2,FALSE),0)</f>
        <v>#REF!</v>
      </c>
      <c r="JJ65" t="e" cm="1">
        <f t="array" ref="JJ65">_xlfn.IFNA(VLOOKUP($A65,TRANSPOSE(#REF!),JJ$2+2,FALSE),0)</f>
        <v>#REF!</v>
      </c>
      <c r="JK65" t="e" cm="1">
        <f t="array" ref="JK65">_xlfn.IFNA(VLOOKUP($A65,TRANSPOSE(#REF!),JK$2+2,FALSE),0)</f>
        <v>#REF!</v>
      </c>
      <c r="JL65" t="e" cm="1">
        <f t="array" ref="JL65">_xlfn.IFNA(VLOOKUP($A65,TRANSPOSE(#REF!),JL$2+2,FALSE),0)</f>
        <v>#REF!</v>
      </c>
      <c r="JM65" t="e" cm="1">
        <f t="array" ref="JM65">_xlfn.IFNA(VLOOKUP($A65,TRANSPOSE(#REF!),JM$2+2,FALSE),0)</f>
        <v>#REF!</v>
      </c>
      <c r="JN65" t="e" cm="1">
        <f t="array" ref="JN65">_xlfn.IFNA(VLOOKUP($A65,TRANSPOSE(#REF!),JN$2+2,FALSE),0)</f>
        <v>#REF!</v>
      </c>
      <c r="JO65" t="e" cm="1">
        <f t="array" ref="JO65">_xlfn.IFNA(VLOOKUP($A65,TRANSPOSE(#REF!),JO$2+2,FALSE),0)</f>
        <v>#REF!</v>
      </c>
      <c r="JP65" t="e" cm="1">
        <f t="array" ref="JP65">_xlfn.IFNA(VLOOKUP($A65,TRANSPOSE(#REF!),JP$2+2,FALSE),0)</f>
        <v>#REF!</v>
      </c>
      <c r="JQ65" t="e" cm="1">
        <f t="array" ref="JQ65">_xlfn.IFNA(VLOOKUP($A65,TRANSPOSE(#REF!),JQ$2+2,FALSE),0)</f>
        <v>#REF!</v>
      </c>
      <c r="JR65" t="e" cm="1">
        <f t="array" ref="JR65">_xlfn.IFNA(VLOOKUP($A65,TRANSPOSE(#REF!),JR$2+2,FALSE),0)</f>
        <v>#REF!</v>
      </c>
      <c r="JS65" t="e" cm="1">
        <f t="array" ref="JS65">_xlfn.IFNA(VLOOKUP($A65,TRANSPOSE(#REF!),JS$2+2,FALSE),0)</f>
        <v>#REF!</v>
      </c>
      <c r="JT65" t="e" cm="1">
        <f t="array" ref="JT65">_xlfn.IFNA(VLOOKUP($A65,TRANSPOSE(#REF!),JT$2+2,FALSE),0)</f>
        <v>#REF!</v>
      </c>
      <c r="JU65" t="e" cm="1">
        <f t="array" ref="JU65">_xlfn.IFNA(VLOOKUP($A65,TRANSPOSE(#REF!),JU$2+2,FALSE),0)</f>
        <v>#REF!</v>
      </c>
      <c r="JV65" t="e" cm="1">
        <f t="array" ref="JV65">_xlfn.IFNA(VLOOKUP($A65,TRANSPOSE(#REF!),JV$2+2,FALSE),0)</f>
        <v>#REF!</v>
      </c>
      <c r="JW65" t="e" cm="1">
        <f t="array" ref="JW65">_xlfn.IFNA(VLOOKUP($A65,TRANSPOSE(#REF!),JW$2+2,FALSE),0)</f>
        <v>#REF!</v>
      </c>
      <c r="JX65" t="e" cm="1">
        <f t="array" ref="JX65">_xlfn.IFNA(VLOOKUP($A65,TRANSPOSE(#REF!),JX$2+2,FALSE),0)</f>
        <v>#REF!</v>
      </c>
      <c r="JY65" t="e" cm="1">
        <f t="array" ref="JY65">_xlfn.IFNA(VLOOKUP($A65,TRANSPOSE(#REF!),JY$2+2,FALSE),0)</f>
        <v>#REF!</v>
      </c>
      <c r="JZ65" t="e" cm="1">
        <f t="array" ref="JZ65">_xlfn.IFNA(VLOOKUP($A65,TRANSPOSE(#REF!),JZ$2+2,FALSE),0)</f>
        <v>#REF!</v>
      </c>
      <c r="KA65" t="e" cm="1">
        <f t="array" ref="KA65">_xlfn.IFNA(VLOOKUP($A65,TRANSPOSE(#REF!),KA$2+2,FALSE),0)</f>
        <v>#REF!</v>
      </c>
      <c r="KB65" t="e" cm="1">
        <f t="array" ref="KB65">_xlfn.IFNA(VLOOKUP($A65,TRANSPOSE(#REF!),KB$2+2,FALSE),0)</f>
        <v>#REF!</v>
      </c>
      <c r="KC65" t="e" cm="1">
        <f t="array" ref="KC65">_xlfn.IFNA(VLOOKUP($A65,TRANSPOSE(#REF!),KC$2+2,FALSE),0)</f>
        <v>#REF!</v>
      </c>
      <c r="KD65" t="e" cm="1">
        <f t="array" ref="KD65">_xlfn.IFNA(VLOOKUP($A65,TRANSPOSE(#REF!),KD$2+2,FALSE),0)</f>
        <v>#REF!</v>
      </c>
      <c r="KE65" t="e" cm="1">
        <f t="array" ref="KE65">_xlfn.IFNA(VLOOKUP($A65,TRANSPOSE(#REF!),KE$2+2,FALSE),0)</f>
        <v>#REF!</v>
      </c>
      <c r="KF65" t="e" cm="1">
        <f t="array" ref="KF65">_xlfn.IFNA(VLOOKUP($A65,TRANSPOSE(#REF!),KF$2+2,FALSE),0)</f>
        <v>#REF!</v>
      </c>
      <c r="KG65" t="e" cm="1">
        <f t="array" ref="KG65">_xlfn.IFNA(VLOOKUP($A65,TRANSPOSE(#REF!),KG$2+2,FALSE),0)</f>
        <v>#REF!</v>
      </c>
      <c r="KH65" t="e" cm="1">
        <f t="array" ref="KH65">_xlfn.IFNA(VLOOKUP($A65,TRANSPOSE(#REF!),KH$2+2,FALSE),0)</f>
        <v>#REF!</v>
      </c>
      <c r="KI65" t="e" cm="1">
        <f t="array" ref="KI65">_xlfn.IFNA(VLOOKUP($A65,TRANSPOSE(#REF!),KI$2+2,FALSE),0)</f>
        <v>#REF!</v>
      </c>
      <c r="KJ65" t="e" cm="1">
        <f t="array" ref="KJ65">_xlfn.IFNA(VLOOKUP($A65,TRANSPOSE(#REF!),KJ$2+2,FALSE),0)</f>
        <v>#REF!</v>
      </c>
      <c r="KK65" t="e" cm="1">
        <f t="array" ref="KK65">_xlfn.IFNA(VLOOKUP($A65,TRANSPOSE(#REF!),KK$2+2,FALSE),0)</f>
        <v>#REF!</v>
      </c>
      <c r="KL65" t="e" cm="1">
        <f t="array" ref="KL65">_xlfn.IFNA(VLOOKUP($A65,TRANSPOSE(#REF!),KL$2+2,FALSE),0)</f>
        <v>#REF!</v>
      </c>
      <c r="KM65" t="e" cm="1">
        <f t="array" ref="KM65">_xlfn.IFNA(VLOOKUP($A65,TRANSPOSE(#REF!),KM$2+2,FALSE),0)</f>
        <v>#REF!</v>
      </c>
      <c r="KN65" t="e" cm="1">
        <f t="array" ref="KN65">_xlfn.IFNA(VLOOKUP($A65,TRANSPOSE(#REF!),KN$2+2,FALSE),0)</f>
        <v>#REF!</v>
      </c>
      <c r="KO65" t="e" cm="1">
        <f t="array" ref="KO65">_xlfn.IFNA(VLOOKUP($A65,TRANSPOSE(#REF!),KO$2+2,FALSE),0)</f>
        <v>#REF!</v>
      </c>
      <c r="KP65" t="e" cm="1">
        <f t="array" ref="KP65">_xlfn.IFNA(VLOOKUP($A65,TRANSPOSE(#REF!),KP$2+2,FALSE),0)</f>
        <v>#REF!</v>
      </c>
      <c r="KQ65" t="e" cm="1">
        <f t="array" ref="KQ65">_xlfn.IFNA(VLOOKUP($A65,TRANSPOSE(#REF!),KQ$2+2,FALSE),0)</f>
        <v>#REF!</v>
      </c>
      <c r="KR65" t="e" cm="1">
        <f t="array" ref="KR65">_xlfn.IFNA(VLOOKUP($A65,TRANSPOSE(#REF!),KR$2+2,FALSE),0)</f>
        <v>#REF!</v>
      </c>
      <c r="KS65" t="e" cm="1">
        <f t="array" ref="KS65">_xlfn.IFNA(VLOOKUP($A65,TRANSPOSE(#REF!),KS$2+2,FALSE),0)</f>
        <v>#REF!</v>
      </c>
      <c r="KT65" t="e" cm="1">
        <f t="array" ref="KT65">_xlfn.IFNA(VLOOKUP($A65,TRANSPOSE(#REF!),KT$2+2,FALSE),0)</f>
        <v>#REF!</v>
      </c>
      <c r="KU65" t="e" cm="1">
        <f t="array" ref="KU65">_xlfn.IFNA(VLOOKUP($A65,TRANSPOSE(#REF!),KU$2+2,FALSE),0)</f>
        <v>#REF!</v>
      </c>
      <c r="KV65" t="e" cm="1">
        <f t="array" ref="KV65">_xlfn.IFNA(VLOOKUP($A65,TRANSPOSE(#REF!),KV$2+2,FALSE),0)</f>
        <v>#REF!</v>
      </c>
      <c r="KW65" t="e" cm="1">
        <f t="array" ref="KW65">_xlfn.IFNA(VLOOKUP($A65,TRANSPOSE(#REF!),KW$2+2,FALSE),0)</f>
        <v>#REF!</v>
      </c>
      <c r="KX65" t="e" cm="1">
        <f t="array" ref="KX65">_xlfn.IFNA(VLOOKUP($A65,TRANSPOSE(#REF!),KX$2+2,FALSE),0)</f>
        <v>#REF!</v>
      </c>
      <c r="KY65" t="e" cm="1">
        <f t="array" ref="KY65">_xlfn.IFNA(VLOOKUP($A65,TRANSPOSE(#REF!),KY$2+2,FALSE),0)</f>
        <v>#REF!</v>
      </c>
      <c r="KZ65" t="e" cm="1">
        <f t="array" ref="KZ65">_xlfn.IFNA(VLOOKUP($A65,TRANSPOSE(#REF!),KZ$2+2,FALSE),0)</f>
        <v>#REF!</v>
      </c>
      <c r="LA65" t="e" cm="1">
        <f t="array" ref="LA65">_xlfn.IFNA(VLOOKUP($A65,TRANSPOSE(#REF!),LA$2+2,FALSE),0)</f>
        <v>#REF!</v>
      </c>
      <c r="LB65" t="e" cm="1">
        <f t="array" ref="LB65">_xlfn.IFNA(VLOOKUP($A65,TRANSPOSE(#REF!),LB$2+2,FALSE),0)</f>
        <v>#REF!</v>
      </c>
      <c r="LC65" t="e" cm="1">
        <f t="array" ref="LC65">_xlfn.IFNA(VLOOKUP($A65,TRANSPOSE(#REF!),LC$2+2,FALSE),0)</f>
        <v>#REF!</v>
      </c>
      <c r="LD65" t="e" cm="1">
        <f t="array" ref="LD65">_xlfn.IFNA(VLOOKUP($A65,TRANSPOSE(#REF!),LD$2+2,FALSE),0)</f>
        <v>#REF!</v>
      </c>
      <c r="LE65" t="e" cm="1">
        <f t="array" ref="LE65">_xlfn.IFNA(VLOOKUP($A65,TRANSPOSE(#REF!),LE$2+2,FALSE),0)</f>
        <v>#REF!</v>
      </c>
      <c r="LF65" t="e" cm="1">
        <f t="array" ref="LF65">_xlfn.IFNA(VLOOKUP($A65,TRANSPOSE(#REF!),LF$2+2,FALSE),0)</f>
        <v>#REF!</v>
      </c>
      <c r="LG65" t="e" cm="1">
        <f t="array" ref="LG65">_xlfn.IFNA(VLOOKUP($A65,TRANSPOSE(#REF!),LG$2+2,FALSE),0)</f>
        <v>#REF!</v>
      </c>
      <c r="LH65" t="e" cm="1">
        <f t="array" ref="LH65">_xlfn.IFNA(VLOOKUP($A65,TRANSPOSE(#REF!),LH$2+2,FALSE),0)</f>
        <v>#REF!</v>
      </c>
      <c r="LI65" t="e" cm="1">
        <f t="array" ref="LI65">_xlfn.IFNA(VLOOKUP($A65,TRANSPOSE(#REF!),LI$2+2,FALSE),0)</f>
        <v>#REF!</v>
      </c>
      <c r="LJ65" t="e" cm="1">
        <f t="array" ref="LJ65">_xlfn.IFNA(VLOOKUP($A65,TRANSPOSE(#REF!),LJ$2+2,FALSE),0)</f>
        <v>#REF!</v>
      </c>
      <c r="LK65" t="e" cm="1">
        <f t="array" ref="LK65">_xlfn.IFNA(VLOOKUP($A65,TRANSPOSE(#REF!),LK$2+2,FALSE),0)</f>
        <v>#REF!</v>
      </c>
      <c r="LL65" t="e" cm="1">
        <f t="array" ref="LL65">_xlfn.IFNA(VLOOKUP($A65,TRANSPOSE(#REF!),LL$2+2,FALSE),0)</f>
        <v>#REF!</v>
      </c>
      <c r="LM65" t="e" cm="1">
        <f t="array" ref="LM65">_xlfn.IFNA(VLOOKUP($A65,TRANSPOSE(#REF!),LM$2+2,FALSE),0)</f>
        <v>#REF!</v>
      </c>
      <c r="LN65" t="e" cm="1">
        <f t="array" ref="LN65">_xlfn.IFNA(VLOOKUP($A65,TRANSPOSE(#REF!),LN$2+2,FALSE),0)</f>
        <v>#REF!</v>
      </c>
      <c r="LO65" t="e" cm="1">
        <f t="array" ref="LO65">_xlfn.IFNA(VLOOKUP($A65,TRANSPOSE(#REF!),LO$2+2,FALSE),0)</f>
        <v>#REF!</v>
      </c>
      <c r="LP65" t="e" cm="1">
        <f t="array" ref="LP65">_xlfn.IFNA(VLOOKUP($A65,TRANSPOSE(#REF!),LP$2+2,FALSE),0)</f>
        <v>#REF!</v>
      </c>
      <c r="LQ65" t="e" cm="1">
        <f t="array" ref="LQ65">_xlfn.IFNA(VLOOKUP($A65,TRANSPOSE(#REF!),LQ$2+2,FALSE),0)</f>
        <v>#REF!</v>
      </c>
      <c r="LR65" t="e" cm="1">
        <f t="array" ref="LR65">_xlfn.IFNA(VLOOKUP($A65,TRANSPOSE(#REF!),LR$2+2,FALSE),0)</f>
        <v>#REF!</v>
      </c>
      <c r="LS65" t="e" cm="1">
        <f t="array" ref="LS65">_xlfn.IFNA(VLOOKUP($A65,TRANSPOSE(#REF!),LS$2+2,FALSE),0)</f>
        <v>#REF!</v>
      </c>
      <c r="LT65" t="e" cm="1">
        <f t="array" ref="LT65">_xlfn.IFNA(VLOOKUP($A65,TRANSPOSE(#REF!),LT$2+2,FALSE),0)</f>
        <v>#REF!</v>
      </c>
      <c r="LU65" t="e" cm="1">
        <f t="array" ref="LU65">_xlfn.IFNA(VLOOKUP($A65,TRANSPOSE(#REF!),LU$2+2,FALSE),0)</f>
        <v>#REF!</v>
      </c>
      <c r="LV65" t="e" cm="1">
        <f t="array" ref="LV65">_xlfn.IFNA(VLOOKUP($A65,TRANSPOSE(#REF!),LV$2+2,FALSE),0)</f>
        <v>#REF!</v>
      </c>
      <c r="LW65" t="e" cm="1">
        <f t="array" ref="LW65">_xlfn.IFNA(VLOOKUP($A65,TRANSPOSE(#REF!),LW$2+2,FALSE),0)</f>
        <v>#REF!</v>
      </c>
      <c r="LX65" t="e" cm="1">
        <f t="array" ref="LX65">_xlfn.IFNA(VLOOKUP($A65,TRANSPOSE(#REF!),LX$2+2,FALSE),0)</f>
        <v>#REF!</v>
      </c>
      <c r="LY65" t="e" cm="1">
        <f t="array" ref="LY65">_xlfn.IFNA(VLOOKUP($A65,TRANSPOSE(#REF!),LY$2+2,FALSE),0)</f>
        <v>#REF!</v>
      </c>
      <c r="LZ65" t="e" cm="1">
        <f t="array" ref="LZ65">_xlfn.IFNA(VLOOKUP($A65,TRANSPOSE(#REF!),LZ$2+2,FALSE),0)</f>
        <v>#REF!</v>
      </c>
      <c r="MA65" t="e" cm="1">
        <f t="array" ref="MA65">_xlfn.IFNA(VLOOKUP($A65,TRANSPOSE(#REF!),MA$2+2,FALSE),0)</f>
        <v>#REF!</v>
      </c>
      <c r="MB65" t="e" cm="1">
        <f t="array" ref="MB65">_xlfn.IFNA(VLOOKUP($A65,TRANSPOSE(#REF!),MB$2+2,FALSE),0)</f>
        <v>#REF!</v>
      </c>
      <c r="MC65" t="e" cm="1">
        <f t="array" ref="MC65">_xlfn.IFNA(VLOOKUP($A65,TRANSPOSE(#REF!),MC$2+2,FALSE),0)</f>
        <v>#REF!</v>
      </c>
      <c r="MD65" t="e" cm="1">
        <f t="array" ref="MD65">_xlfn.IFNA(VLOOKUP($A65,TRANSPOSE(#REF!),MD$2+2,FALSE),0)</f>
        <v>#REF!</v>
      </c>
      <c r="ME65" t="e" cm="1">
        <f t="array" ref="ME65">_xlfn.IFNA(VLOOKUP($A65,TRANSPOSE(#REF!),ME$2+2,FALSE),0)</f>
        <v>#REF!</v>
      </c>
      <c r="MF65" t="e" cm="1">
        <f t="array" ref="MF65">_xlfn.IFNA(VLOOKUP($A65,TRANSPOSE(#REF!),MF$2+2,FALSE),0)</f>
        <v>#REF!</v>
      </c>
      <c r="MG65" t="e" cm="1">
        <f t="array" ref="MG65">_xlfn.IFNA(VLOOKUP($A65,TRANSPOSE(#REF!),MG$2+2,FALSE),0)</f>
        <v>#REF!</v>
      </c>
      <c r="MH65" t="e" cm="1">
        <f t="array" ref="MH65">_xlfn.IFNA(VLOOKUP($A65,TRANSPOSE(#REF!),MH$2+2,FALSE),0)</f>
        <v>#REF!</v>
      </c>
      <c r="MI65" t="e" cm="1">
        <f t="array" ref="MI65">_xlfn.IFNA(VLOOKUP($A65,TRANSPOSE(#REF!),MI$2+2,FALSE),0)</f>
        <v>#REF!</v>
      </c>
      <c r="MJ65" t="e" cm="1">
        <f t="array" ref="MJ65">_xlfn.IFNA(VLOOKUP($A65,TRANSPOSE(#REF!),MJ$2+2,FALSE),0)</f>
        <v>#REF!</v>
      </c>
      <c r="MK65" t="e" cm="1">
        <f t="array" ref="MK65">_xlfn.IFNA(VLOOKUP($A65,TRANSPOSE(#REF!),MK$2+2,FALSE),0)</f>
        <v>#REF!</v>
      </c>
      <c r="ML65" t="e" cm="1">
        <f t="array" ref="ML65">_xlfn.IFNA(VLOOKUP($A65,TRANSPOSE(#REF!),ML$2+2,FALSE),0)</f>
        <v>#REF!</v>
      </c>
      <c r="MM65" t="e" cm="1">
        <f t="array" ref="MM65">_xlfn.IFNA(VLOOKUP($A65,TRANSPOSE(#REF!),MM$2+2,FALSE),0)</f>
        <v>#REF!</v>
      </c>
      <c r="MN65" t="e" cm="1">
        <f t="array" ref="MN65">_xlfn.IFNA(VLOOKUP($A65,TRANSPOSE(#REF!),MN$2+2,FALSE),0)</f>
        <v>#REF!</v>
      </c>
      <c r="MO65" t="e" cm="1">
        <f t="array" ref="MO65">_xlfn.IFNA(VLOOKUP($A65,TRANSPOSE(#REF!),MO$2+2,FALSE),0)</f>
        <v>#REF!</v>
      </c>
      <c r="MP65" t="e" cm="1">
        <f t="array" ref="MP65">_xlfn.IFNA(VLOOKUP($A65,TRANSPOSE(#REF!),MP$2+2,FALSE),0)</f>
        <v>#REF!</v>
      </c>
      <c r="MQ65" t="e" cm="1">
        <f t="array" ref="MQ65">_xlfn.IFNA(VLOOKUP($A65,TRANSPOSE(#REF!),MQ$2+2,FALSE),0)</f>
        <v>#REF!</v>
      </c>
      <c r="MR65" t="e" cm="1">
        <f t="array" ref="MR65">_xlfn.IFNA(VLOOKUP($A65,TRANSPOSE(#REF!),MR$2+2,FALSE),0)</f>
        <v>#REF!</v>
      </c>
      <c r="MS65" t="e" cm="1">
        <f t="array" ref="MS65">_xlfn.IFNA(VLOOKUP($A65,TRANSPOSE(#REF!),MS$2+2,FALSE),0)</f>
        <v>#REF!</v>
      </c>
      <c r="MT65" t="e" cm="1">
        <f t="array" ref="MT65">_xlfn.IFNA(VLOOKUP($A65,TRANSPOSE(#REF!),MT$2+2,FALSE),0)</f>
        <v>#REF!</v>
      </c>
      <c r="MU65" t="e" cm="1">
        <f t="array" ref="MU65">_xlfn.IFNA(VLOOKUP($A65,TRANSPOSE(#REF!),MU$2+2,FALSE),0)</f>
        <v>#REF!</v>
      </c>
      <c r="MV65" t="e" cm="1">
        <f t="array" ref="MV65">_xlfn.IFNA(VLOOKUP($A65,TRANSPOSE(#REF!),MV$2+2,FALSE),0)</f>
        <v>#REF!</v>
      </c>
      <c r="MW65" t="e" cm="1">
        <f t="array" ref="MW65">_xlfn.IFNA(VLOOKUP($A65,TRANSPOSE(#REF!),MW$2+2,FALSE),0)</f>
        <v>#REF!</v>
      </c>
      <c r="MX65" t="e" cm="1">
        <f t="array" ref="MX65">_xlfn.IFNA(VLOOKUP($A65,TRANSPOSE(#REF!),MX$2+2,FALSE),0)</f>
        <v>#REF!</v>
      </c>
      <c r="MY65" t="e" cm="1">
        <f t="array" ref="MY65">_xlfn.IFNA(VLOOKUP($A65,TRANSPOSE(#REF!),MY$2+2,FALSE),0)</f>
        <v>#REF!</v>
      </c>
      <c r="MZ65" t="e" cm="1">
        <f t="array" ref="MZ65">_xlfn.IFNA(VLOOKUP($A65,TRANSPOSE(#REF!),MZ$2+2,FALSE),0)</f>
        <v>#REF!</v>
      </c>
      <c r="NA65" t="e" cm="1">
        <f t="array" ref="NA65">_xlfn.IFNA(VLOOKUP($A65,TRANSPOSE(#REF!),NA$2+2,FALSE),0)</f>
        <v>#REF!</v>
      </c>
      <c r="NB65" t="e" cm="1">
        <f t="array" ref="NB65">_xlfn.IFNA(VLOOKUP($A65,TRANSPOSE(#REF!),NB$2+2,FALSE),0)</f>
        <v>#REF!</v>
      </c>
      <c r="NC65" t="e" cm="1">
        <f t="array" ref="NC65">_xlfn.IFNA(VLOOKUP($A65,TRANSPOSE(#REF!),NC$2+2,FALSE),0)</f>
        <v>#REF!</v>
      </c>
      <c r="ND65" t="e" cm="1">
        <f t="array" ref="ND65">_xlfn.IFNA(VLOOKUP($A65,TRANSPOSE(#REF!),ND$2+2,FALSE),0)</f>
        <v>#REF!</v>
      </c>
      <c r="NE65" t="e" cm="1">
        <f t="array" ref="NE65">_xlfn.IFNA(VLOOKUP($A65,TRANSPOSE(#REF!),NE$2+2,FALSE),0)</f>
        <v>#REF!</v>
      </c>
      <c r="NF65" t="e" cm="1">
        <f t="array" ref="NF65">_xlfn.IFNA(VLOOKUP($A65,TRANSPOSE(#REF!),NF$2+2,FALSE),0)</f>
        <v>#REF!</v>
      </c>
      <c r="NG65" t="e" cm="1">
        <f t="array" ref="NG65">_xlfn.IFNA(VLOOKUP($A65,TRANSPOSE(#REF!),NG$2+2,FALSE),0)</f>
        <v>#REF!</v>
      </c>
      <c r="NH65" t="e" cm="1">
        <f t="array" ref="NH65">_xlfn.IFNA(VLOOKUP($A65,TRANSPOSE(#REF!),NH$2+2,FALSE),0)</f>
        <v>#REF!</v>
      </c>
      <c r="NI65" t="e" cm="1">
        <f t="array" ref="NI65">_xlfn.IFNA(VLOOKUP($A65,TRANSPOSE(#REF!),NI$2+2,FALSE),0)</f>
        <v>#REF!</v>
      </c>
      <c r="NJ65" t="e" cm="1">
        <f t="array" ref="NJ65">_xlfn.IFNA(VLOOKUP($A65,TRANSPOSE(#REF!),NJ$2+2,FALSE),0)</f>
        <v>#REF!</v>
      </c>
      <c r="NL65" t="e">
        <f t="shared" si="0"/>
        <v>#REF!</v>
      </c>
      <c r="NM65" t="e">
        <f t="shared" si="1"/>
        <v>#REF!</v>
      </c>
    </row>
    <row r="66" spans="1:377" x14ac:dyDescent="0.3">
      <c r="A66" t="str">
        <v>PDK02_12</v>
      </c>
      <c r="B66" t="str">
        <v>Elektriciteit</v>
      </c>
      <c r="C66" t="str">
        <v>Conversion</v>
      </c>
      <c r="D66" t="str">
        <v>Power DK</v>
      </c>
      <c r="E66" t="str">
        <v>Generation</v>
      </c>
      <c r="F66" t="str">
        <v>Electricity DK</v>
      </c>
      <c r="G66" t="str">
        <v>Electricity from Nuclear - Power DK</v>
      </c>
      <c r="H66" t="str">
        <v>[GW]</v>
      </c>
      <c r="I66">
        <f>_xlfn.IFNA(VLOOKUP(A66,'[1]PASTE Cap_Investment'!A:B,2,FALSE),0)</f>
        <v>1.3775588300000001E-7</v>
      </c>
      <c r="J66" t="e" cm="1">
        <f t="array" ref="J66">_xlfn.IFNA(VLOOKUP($A66,TRANSPOSE(#REF!),J$2+2,FALSE),0)</f>
        <v>#REF!</v>
      </c>
      <c r="K66" t="e" cm="1">
        <f t="array" ref="K66">_xlfn.IFNA(VLOOKUP($A66,TRANSPOSE(#REF!),K$2+2,FALSE),0)</f>
        <v>#REF!</v>
      </c>
      <c r="L66" t="e" cm="1">
        <f t="array" ref="L66">_xlfn.IFNA(VLOOKUP($A66,TRANSPOSE(#REF!),L$2+2,FALSE),0)</f>
        <v>#REF!</v>
      </c>
      <c r="M66" t="e" cm="1">
        <f t="array" ref="M66">_xlfn.IFNA(VLOOKUP($A66,TRANSPOSE(#REF!),M$2+2,FALSE),0)</f>
        <v>#REF!</v>
      </c>
      <c r="N66" t="e" cm="1">
        <f t="array" ref="N66">_xlfn.IFNA(VLOOKUP($A66,TRANSPOSE(#REF!),N$2+2,FALSE),0)</f>
        <v>#REF!</v>
      </c>
      <c r="O66" t="e" cm="1">
        <f t="array" ref="O66">_xlfn.IFNA(VLOOKUP($A66,TRANSPOSE(#REF!),O$2+2,FALSE),0)</f>
        <v>#REF!</v>
      </c>
      <c r="P66" t="e" cm="1">
        <f t="array" ref="P66">_xlfn.IFNA(VLOOKUP($A66,TRANSPOSE(#REF!),P$2+2,FALSE),0)</f>
        <v>#REF!</v>
      </c>
      <c r="Q66" t="e" cm="1">
        <f t="array" ref="Q66">_xlfn.IFNA(VLOOKUP($A66,TRANSPOSE(#REF!),Q$2+2,FALSE),0)</f>
        <v>#REF!</v>
      </c>
      <c r="R66" t="e" cm="1">
        <f t="array" ref="R66">_xlfn.IFNA(VLOOKUP($A66,TRANSPOSE(#REF!),R$2+2,FALSE),0)</f>
        <v>#REF!</v>
      </c>
      <c r="S66" t="e" cm="1">
        <f t="array" ref="S66">_xlfn.IFNA(VLOOKUP($A66,TRANSPOSE(#REF!),S$2+2,FALSE),0)</f>
        <v>#REF!</v>
      </c>
      <c r="T66" t="e" cm="1">
        <f t="array" ref="T66">_xlfn.IFNA(VLOOKUP($A66,TRANSPOSE(#REF!),T$2+2,FALSE),0)</f>
        <v>#REF!</v>
      </c>
      <c r="U66" t="e" cm="1">
        <f t="array" ref="U66">_xlfn.IFNA(VLOOKUP($A66,TRANSPOSE(#REF!),U$2+2,FALSE),0)</f>
        <v>#REF!</v>
      </c>
      <c r="V66" t="e" cm="1">
        <f t="array" ref="V66">_xlfn.IFNA(VLOOKUP($A66,TRANSPOSE(#REF!),V$2+2,FALSE),0)</f>
        <v>#REF!</v>
      </c>
      <c r="W66" t="e" cm="1">
        <f t="array" ref="W66">_xlfn.IFNA(VLOOKUP($A66,TRANSPOSE(#REF!),W$2+2,FALSE),0)</f>
        <v>#REF!</v>
      </c>
      <c r="X66" t="e" cm="1">
        <f t="array" ref="X66">_xlfn.IFNA(VLOOKUP($A66,TRANSPOSE(#REF!),X$2+2,FALSE),0)</f>
        <v>#REF!</v>
      </c>
      <c r="Y66" t="e" cm="1">
        <f t="array" ref="Y66">_xlfn.IFNA(VLOOKUP($A66,TRANSPOSE(#REF!),Y$2+2,FALSE),0)</f>
        <v>#REF!</v>
      </c>
      <c r="Z66" t="e" cm="1">
        <f t="array" ref="Z66">_xlfn.IFNA(VLOOKUP($A66,TRANSPOSE(#REF!),Z$2+2,FALSE),0)</f>
        <v>#REF!</v>
      </c>
      <c r="AA66" t="e" cm="1">
        <f t="array" ref="AA66">_xlfn.IFNA(VLOOKUP($A66,TRANSPOSE(#REF!),AA$2+2,FALSE),0)</f>
        <v>#REF!</v>
      </c>
      <c r="AB66" t="e" cm="1">
        <f t="array" ref="AB66">_xlfn.IFNA(VLOOKUP($A66,TRANSPOSE(#REF!),AB$2+2,FALSE),0)</f>
        <v>#REF!</v>
      </c>
      <c r="AC66" t="e" cm="1">
        <f t="array" ref="AC66">_xlfn.IFNA(VLOOKUP($A66,TRANSPOSE(#REF!),AC$2+2,FALSE),0)</f>
        <v>#REF!</v>
      </c>
      <c r="AD66" t="e" cm="1">
        <f t="array" ref="AD66">_xlfn.IFNA(VLOOKUP($A66,TRANSPOSE(#REF!),AD$2+2,FALSE),0)</f>
        <v>#REF!</v>
      </c>
      <c r="AE66" t="e" cm="1">
        <f t="array" ref="AE66">_xlfn.IFNA(VLOOKUP($A66,TRANSPOSE(#REF!),AE$2+2,FALSE),0)</f>
        <v>#REF!</v>
      </c>
      <c r="AF66" t="e" cm="1">
        <f t="array" ref="AF66">_xlfn.IFNA(VLOOKUP($A66,TRANSPOSE(#REF!),AF$2+2,FALSE),0)</f>
        <v>#REF!</v>
      </c>
      <c r="AG66" t="e" cm="1">
        <f t="array" ref="AG66">_xlfn.IFNA(VLOOKUP($A66,TRANSPOSE(#REF!),AG$2+2,FALSE),0)</f>
        <v>#REF!</v>
      </c>
      <c r="AH66" t="e" cm="1">
        <f t="array" ref="AH66">_xlfn.IFNA(VLOOKUP($A66,TRANSPOSE(#REF!),AH$2+2,FALSE),0)</f>
        <v>#REF!</v>
      </c>
      <c r="AI66" t="e" cm="1">
        <f t="array" ref="AI66">_xlfn.IFNA(VLOOKUP($A66,TRANSPOSE(#REF!),AI$2+2,FALSE),0)</f>
        <v>#REF!</v>
      </c>
      <c r="AJ66" t="e" cm="1">
        <f t="array" ref="AJ66">_xlfn.IFNA(VLOOKUP($A66,TRANSPOSE(#REF!),AJ$2+2,FALSE),0)</f>
        <v>#REF!</v>
      </c>
      <c r="AK66" t="e" cm="1">
        <f t="array" ref="AK66">_xlfn.IFNA(VLOOKUP($A66,TRANSPOSE(#REF!),AK$2+2,FALSE),0)</f>
        <v>#REF!</v>
      </c>
      <c r="AL66" t="e" cm="1">
        <f t="array" ref="AL66">_xlfn.IFNA(VLOOKUP($A66,TRANSPOSE(#REF!),AL$2+2,FALSE),0)</f>
        <v>#REF!</v>
      </c>
      <c r="AM66" t="e" cm="1">
        <f t="array" ref="AM66">_xlfn.IFNA(VLOOKUP($A66,TRANSPOSE(#REF!),AM$2+2,FALSE),0)</f>
        <v>#REF!</v>
      </c>
      <c r="AN66" t="e" cm="1">
        <f t="array" ref="AN66">_xlfn.IFNA(VLOOKUP($A66,TRANSPOSE(#REF!),AN$2+2,FALSE),0)</f>
        <v>#REF!</v>
      </c>
      <c r="AO66" t="e" cm="1">
        <f t="array" ref="AO66">_xlfn.IFNA(VLOOKUP($A66,TRANSPOSE(#REF!),AO$2+2,FALSE),0)</f>
        <v>#REF!</v>
      </c>
      <c r="AP66" t="e" cm="1">
        <f t="array" ref="AP66">_xlfn.IFNA(VLOOKUP($A66,TRANSPOSE(#REF!),AP$2+2,FALSE),0)</f>
        <v>#REF!</v>
      </c>
      <c r="AQ66" t="e" cm="1">
        <f t="array" ref="AQ66">_xlfn.IFNA(VLOOKUP($A66,TRANSPOSE(#REF!),AQ$2+2,FALSE),0)</f>
        <v>#REF!</v>
      </c>
      <c r="AR66" t="e" cm="1">
        <f t="array" ref="AR66">_xlfn.IFNA(VLOOKUP($A66,TRANSPOSE(#REF!),AR$2+2,FALSE),0)</f>
        <v>#REF!</v>
      </c>
      <c r="AS66" t="e" cm="1">
        <f t="array" ref="AS66">_xlfn.IFNA(VLOOKUP($A66,TRANSPOSE(#REF!),AS$2+2,FALSE),0)</f>
        <v>#REF!</v>
      </c>
      <c r="AT66" t="e" cm="1">
        <f t="array" ref="AT66">_xlfn.IFNA(VLOOKUP($A66,TRANSPOSE(#REF!),AT$2+2,FALSE),0)</f>
        <v>#REF!</v>
      </c>
      <c r="AU66" t="e" cm="1">
        <f t="array" ref="AU66">_xlfn.IFNA(VLOOKUP($A66,TRANSPOSE(#REF!),AU$2+2,FALSE),0)</f>
        <v>#REF!</v>
      </c>
      <c r="AV66" t="e" cm="1">
        <f t="array" ref="AV66">_xlfn.IFNA(VLOOKUP($A66,TRANSPOSE(#REF!),AV$2+2,FALSE),0)</f>
        <v>#REF!</v>
      </c>
      <c r="AW66" t="e" cm="1">
        <f t="array" ref="AW66">_xlfn.IFNA(VLOOKUP($A66,TRANSPOSE(#REF!),AW$2+2,FALSE),0)</f>
        <v>#REF!</v>
      </c>
      <c r="AX66" t="e" cm="1">
        <f t="array" ref="AX66">_xlfn.IFNA(VLOOKUP($A66,TRANSPOSE(#REF!),AX$2+2,FALSE),0)</f>
        <v>#REF!</v>
      </c>
      <c r="AY66" t="e" cm="1">
        <f t="array" ref="AY66">_xlfn.IFNA(VLOOKUP($A66,TRANSPOSE(#REF!),AY$2+2,FALSE),0)</f>
        <v>#REF!</v>
      </c>
      <c r="AZ66" t="e" cm="1">
        <f t="array" ref="AZ66">_xlfn.IFNA(VLOOKUP($A66,TRANSPOSE(#REF!),AZ$2+2,FALSE),0)</f>
        <v>#REF!</v>
      </c>
      <c r="BA66" t="e" cm="1">
        <f t="array" ref="BA66">_xlfn.IFNA(VLOOKUP($A66,TRANSPOSE(#REF!),BA$2+2,FALSE),0)</f>
        <v>#REF!</v>
      </c>
      <c r="BB66" t="e" cm="1">
        <f t="array" ref="BB66">_xlfn.IFNA(VLOOKUP($A66,TRANSPOSE(#REF!),BB$2+2,FALSE),0)</f>
        <v>#REF!</v>
      </c>
      <c r="BC66" t="e" cm="1">
        <f t="array" ref="BC66">_xlfn.IFNA(VLOOKUP($A66,TRANSPOSE(#REF!),BC$2+2,FALSE),0)</f>
        <v>#REF!</v>
      </c>
      <c r="BD66" t="e" cm="1">
        <f t="array" ref="BD66">_xlfn.IFNA(VLOOKUP($A66,TRANSPOSE(#REF!),BD$2+2,FALSE),0)</f>
        <v>#REF!</v>
      </c>
      <c r="BE66" t="e" cm="1">
        <f t="array" ref="BE66">_xlfn.IFNA(VLOOKUP($A66,TRANSPOSE(#REF!),BE$2+2,FALSE),0)</f>
        <v>#REF!</v>
      </c>
      <c r="BF66" t="e" cm="1">
        <f t="array" ref="BF66">_xlfn.IFNA(VLOOKUP($A66,TRANSPOSE(#REF!),BF$2+2,FALSE),0)</f>
        <v>#REF!</v>
      </c>
      <c r="BG66" t="e" cm="1">
        <f t="array" ref="BG66">_xlfn.IFNA(VLOOKUP($A66,TRANSPOSE(#REF!),BG$2+2,FALSE),0)</f>
        <v>#REF!</v>
      </c>
      <c r="BH66" t="e" cm="1">
        <f t="array" ref="BH66">_xlfn.IFNA(VLOOKUP($A66,TRANSPOSE(#REF!),BH$2+2,FALSE),0)</f>
        <v>#REF!</v>
      </c>
      <c r="BI66" t="e" cm="1">
        <f t="array" ref="BI66">_xlfn.IFNA(VLOOKUP($A66,TRANSPOSE(#REF!),BI$2+2,FALSE),0)</f>
        <v>#REF!</v>
      </c>
      <c r="BJ66" t="e" cm="1">
        <f t="array" ref="BJ66">_xlfn.IFNA(VLOOKUP($A66,TRANSPOSE(#REF!),BJ$2+2,FALSE),0)</f>
        <v>#REF!</v>
      </c>
      <c r="BK66" t="e" cm="1">
        <f t="array" ref="BK66">_xlfn.IFNA(VLOOKUP($A66,TRANSPOSE(#REF!),BK$2+2,FALSE),0)</f>
        <v>#REF!</v>
      </c>
      <c r="BL66" t="e" cm="1">
        <f t="array" ref="BL66">_xlfn.IFNA(VLOOKUP($A66,TRANSPOSE(#REF!),BL$2+2,FALSE),0)</f>
        <v>#REF!</v>
      </c>
      <c r="BM66" t="e" cm="1">
        <f t="array" ref="BM66">_xlfn.IFNA(VLOOKUP($A66,TRANSPOSE(#REF!),BM$2+2,FALSE),0)</f>
        <v>#REF!</v>
      </c>
      <c r="BN66" t="e" cm="1">
        <f t="array" ref="BN66">_xlfn.IFNA(VLOOKUP($A66,TRANSPOSE(#REF!),BN$2+2,FALSE),0)</f>
        <v>#REF!</v>
      </c>
      <c r="BO66" t="e" cm="1">
        <f t="array" ref="BO66">_xlfn.IFNA(VLOOKUP($A66,TRANSPOSE(#REF!),BO$2+2,FALSE),0)</f>
        <v>#REF!</v>
      </c>
      <c r="BP66" t="e" cm="1">
        <f t="array" ref="BP66">_xlfn.IFNA(VLOOKUP($A66,TRANSPOSE(#REF!),BP$2+2,FALSE),0)</f>
        <v>#REF!</v>
      </c>
      <c r="BQ66" t="e" cm="1">
        <f t="array" ref="BQ66">_xlfn.IFNA(VLOOKUP($A66,TRANSPOSE(#REF!),BQ$2+2,FALSE),0)</f>
        <v>#REF!</v>
      </c>
      <c r="BR66" t="e" cm="1">
        <f t="array" ref="BR66">_xlfn.IFNA(VLOOKUP($A66,TRANSPOSE(#REF!),BR$2+2,FALSE),0)</f>
        <v>#REF!</v>
      </c>
      <c r="BS66" t="e" cm="1">
        <f t="array" ref="BS66">_xlfn.IFNA(VLOOKUP($A66,TRANSPOSE(#REF!),BS$2+2,FALSE),0)</f>
        <v>#REF!</v>
      </c>
      <c r="BT66" t="e" cm="1">
        <f t="array" ref="BT66">_xlfn.IFNA(VLOOKUP($A66,TRANSPOSE(#REF!),BT$2+2,FALSE),0)</f>
        <v>#REF!</v>
      </c>
      <c r="BU66" t="e" cm="1">
        <f t="array" ref="BU66">_xlfn.IFNA(VLOOKUP($A66,TRANSPOSE(#REF!),BU$2+2,FALSE),0)</f>
        <v>#REF!</v>
      </c>
      <c r="BV66" t="e" cm="1">
        <f t="array" ref="BV66">_xlfn.IFNA(VLOOKUP($A66,TRANSPOSE(#REF!),BV$2+2,FALSE),0)</f>
        <v>#REF!</v>
      </c>
      <c r="BW66" t="e" cm="1">
        <f t="array" ref="BW66">_xlfn.IFNA(VLOOKUP($A66,TRANSPOSE(#REF!),BW$2+2,FALSE),0)</f>
        <v>#REF!</v>
      </c>
      <c r="BX66" t="e" cm="1">
        <f t="array" ref="BX66">_xlfn.IFNA(VLOOKUP($A66,TRANSPOSE(#REF!),BX$2+2,FALSE),0)</f>
        <v>#REF!</v>
      </c>
      <c r="BY66" t="e" cm="1">
        <f t="array" ref="BY66">_xlfn.IFNA(VLOOKUP($A66,TRANSPOSE(#REF!),BY$2+2,FALSE),0)</f>
        <v>#REF!</v>
      </c>
      <c r="BZ66" t="e" cm="1">
        <f t="array" ref="BZ66">_xlfn.IFNA(VLOOKUP($A66,TRANSPOSE(#REF!),BZ$2+2,FALSE),0)</f>
        <v>#REF!</v>
      </c>
      <c r="CA66" t="e" cm="1">
        <f t="array" ref="CA66">_xlfn.IFNA(VLOOKUP($A66,TRANSPOSE(#REF!),CA$2+2,FALSE),0)</f>
        <v>#REF!</v>
      </c>
      <c r="CB66" t="e" cm="1">
        <f t="array" ref="CB66">_xlfn.IFNA(VLOOKUP($A66,TRANSPOSE(#REF!),CB$2+2,FALSE),0)</f>
        <v>#REF!</v>
      </c>
      <c r="CC66" t="e" cm="1">
        <f t="array" ref="CC66">_xlfn.IFNA(VLOOKUP($A66,TRANSPOSE(#REF!),CC$2+2,FALSE),0)</f>
        <v>#REF!</v>
      </c>
      <c r="CD66" t="e" cm="1">
        <f t="array" ref="CD66">_xlfn.IFNA(VLOOKUP($A66,TRANSPOSE(#REF!),CD$2+2,FALSE),0)</f>
        <v>#REF!</v>
      </c>
      <c r="CE66" t="e" cm="1">
        <f t="array" ref="CE66">_xlfn.IFNA(VLOOKUP($A66,TRANSPOSE(#REF!),CE$2+2,FALSE),0)</f>
        <v>#REF!</v>
      </c>
      <c r="CF66" t="e" cm="1">
        <f t="array" ref="CF66">_xlfn.IFNA(VLOOKUP($A66,TRANSPOSE(#REF!),CF$2+2,FALSE),0)</f>
        <v>#REF!</v>
      </c>
      <c r="CG66" t="e" cm="1">
        <f t="array" ref="CG66">_xlfn.IFNA(VLOOKUP($A66,TRANSPOSE(#REF!),CG$2+2,FALSE),0)</f>
        <v>#REF!</v>
      </c>
      <c r="CH66" t="e" cm="1">
        <f t="array" ref="CH66">_xlfn.IFNA(VLOOKUP($A66,TRANSPOSE(#REF!),CH$2+2,FALSE),0)</f>
        <v>#REF!</v>
      </c>
      <c r="CI66" t="e" cm="1">
        <f t="array" ref="CI66">_xlfn.IFNA(VLOOKUP($A66,TRANSPOSE(#REF!),CI$2+2,FALSE),0)</f>
        <v>#REF!</v>
      </c>
      <c r="CJ66" t="e" cm="1">
        <f t="array" ref="CJ66">_xlfn.IFNA(VLOOKUP($A66,TRANSPOSE(#REF!),CJ$2+2,FALSE),0)</f>
        <v>#REF!</v>
      </c>
      <c r="CK66" t="e" cm="1">
        <f t="array" ref="CK66">_xlfn.IFNA(VLOOKUP($A66,TRANSPOSE(#REF!),CK$2+2,FALSE),0)</f>
        <v>#REF!</v>
      </c>
      <c r="CL66" t="e" cm="1">
        <f t="array" ref="CL66">_xlfn.IFNA(VLOOKUP($A66,TRANSPOSE(#REF!),CL$2+2,FALSE),0)</f>
        <v>#REF!</v>
      </c>
      <c r="CM66" t="e" cm="1">
        <f t="array" ref="CM66">_xlfn.IFNA(VLOOKUP($A66,TRANSPOSE(#REF!),CM$2+2,FALSE),0)</f>
        <v>#REF!</v>
      </c>
      <c r="CN66" t="e" cm="1">
        <f t="array" ref="CN66">_xlfn.IFNA(VLOOKUP($A66,TRANSPOSE(#REF!),CN$2+2,FALSE),0)</f>
        <v>#REF!</v>
      </c>
      <c r="CO66" t="e" cm="1">
        <f t="array" ref="CO66">_xlfn.IFNA(VLOOKUP($A66,TRANSPOSE(#REF!),CO$2+2,FALSE),0)</f>
        <v>#REF!</v>
      </c>
      <c r="CP66" t="e" cm="1">
        <f t="array" ref="CP66">_xlfn.IFNA(VLOOKUP($A66,TRANSPOSE(#REF!),CP$2+2,FALSE),0)</f>
        <v>#REF!</v>
      </c>
      <c r="CQ66" t="e" cm="1">
        <f t="array" ref="CQ66">_xlfn.IFNA(VLOOKUP($A66,TRANSPOSE(#REF!),CQ$2+2,FALSE),0)</f>
        <v>#REF!</v>
      </c>
      <c r="CR66" t="e" cm="1">
        <f t="array" ref="CR66">_xlfn.IFNA(VLOOKUP($A66,TRANSPOSE(#REF!),CR$2+2,FALSE),0)</f>
        <v>#REF!</v>
      </c>
      <c r="CS66" t="e" cm="1">
        <f t="array" ref="CS66">_xlfn.IFNA(VLOOKUP($A66,TRANSPOSE(#REF!),CS$2+2,FALSE),0)</f>
        <v>#REF!</v>
      </c>
      <c r="CT66" t="e" cm="1">
        <f t="array" ref="CT66">_xlfn.IFNA(VLOOKUP($A66,TRANSPOSE(#REF!),CT$2+2,FALSE),0)</f>
        <v>#REF!</v>
      </c>
      <c r="CU66" t="e" cm="1">
        <f t="array" ref="CU66">_xlfn.IFNA(VLOOKUP($A66,TRANSPOSE(#REF!),CU$2+2,FALSE),0)</f>
        <v>#REF!</v>
      </c>
      <c r="CV66" t="e" cm="1">
        <f t="array" ref="CV66">_xlfn.IFNA(VLOOKUP($A66,TRANSPOSE(#REF!),CV$2+2,FALSE),0)</f>
        <v>#REF!</v>
      </c>
      <c r="CW66" t="e" cm="1">
        <f t="array" ref="CW66">_xlfn.IFNA(VLOOKUP($A66,TRANSPOSE(#REF!),CW$2+2,FALSE),0)</f>
        <v>#REF!</v>
      </c>
      <c r="CX66" t="e" cm="1">
        <f t="array" ref="CX66">_xlfn.IFNA(VLOOKUP($A66,TRANSPOSE(#REF!),CX$2+2,FALSE),0)</f>
        <v>#REF!</v>
      </c>
      <c r="CY66" t="e" cm="1">
        <f t="array" ref="CY66">_xlfn.IFNA(VLOOKUP($A66,TRANSPOSE(#REF!),CY$2+2,FALSE),0)</f>
        <v>#REF!</v>
      </c>
      <c r="CZ66" t="e" cm="1">
        <f t="array" ref="CZ66">_xlfn.IFNA(VLOOKUP($A66,TRANSPOSE(#REF!),CZ$2+2,FALSE),0)</f>
        <v>#REF!</v>
      </c>
      <c r="DA66" t="e" cm="1">
        <f t="array" ref="DA66">_xlfn.IFNA(VLOOKUP($A66,TRANSPOSE(#REF!),DA$2+2,FALSE),0)</f>
        <v>#REF!</v>
      </c>
      <c r="DB66" t="e" cm="1">
        <f t="array" ref="DB66">_xlfn.IFNA(VLOOKUP($A66,TRANSPOSE(#REF!),DB$2+2,FALSE),0)</f>
        <v>#REF!</v>
      </c>
      <c r="DC66" t="e" cm="1">
        <f t="array" ref="DC66">_xlfn.IFNA(VLOOKUP($A66,TRANSPOSE(#REF!),DC$2+2,FALSE),0)</f>
        <v>#REF!</v>
      </c>
      <c r="DD66" t="e" cm="1">
        <f t="array" ref="DD66">_xlfn.IFNA(VLOOKUP($A66,TRANSPOSE(#REF!),DD$2+2,FALSE),0)</f>
        <v>#REF!</v>
      </c>
      <c r="DE66" t="e" cm="1">
        <f t="array" ref="DE66">_xlfn.IFNA(VLOOKUP($A66,TRANSPOSE(#REF!),DE$2+2,FALSE),0)</f>
        <v>#REF!</v>
      </c>
      <c r="DF66" t="e" cm="1">
        <f t="array" ref="DF66">_xlfn.IFNA(VLOOKUP($A66,TRANSPOSE(#REF!),DF$2+2,FALSE),0)</f>
        <v>#REF!</v>
      </c>
      <c r="DG66" t="e" cm="1">
        <f t="array" ref="DG66">_xlfn.IFNA(VLOOKUP($A66,TRANSPOSE(#REF!),DG$2+2,FALSE),0)</f>
        <v>#REF!</v>
      </c>
      <c r="DH66" t="e" cm="1">
        <f t="array" ref="DH66">_xlfn.IFNA(VLOOKUP($A66,TRANSPOSE(#REF!),DH$2+2,FALSE),0)</f>
        <v>#REF!</v>
      </c>
      <c r="DI66" t="e" cm="1">
        <f t="array" ref="DI66">_xlfn.IFNA(VLOOKUP($A66,TRANSPOSE(#REF!),DI$2+2,FALSE),0)</f>
        <v>#REF!</v>
      </c>
      <c r="DJ66" t="e" cm="1">
        <f t="array" ref="DJ66">_xlfn.IFNA(VLOOKUP($A66,TRANSPOSE(#REF!),DJ$2+2,FALSE),0)</f>
        <v>#REF!</v>
      </c>
      <c r="DK66" t="e" cm="1">
        <f t="array" ref="DK66">_xlfn.IFNA(VLOOKUP($A66,TRANSPOSE(#REF!),DK$2+2,FALSE),0)</f>
        <v>#REF!</v>
      </c>
      <c r="DL66" t="e" cm="1">
        <f t="array" ref="DL66">_xlfn.IFNA(VLOOKUP($A66,TRANSPOSE(#REF!),DL$2+2,FALSE),0)</f>
        <v>#REF!</v>
      </c>
      <c r="DM66" t="e" cm="1">
        <f t="array" ref="DM66">_xlfn.IFNA(VLOOKUP($A66,TRANSPOSE(#REF!),DM$2+2,FALSE),0)</f>
        <v>#REF!</v>
      </c>
      <c r="DN66" t="e" cm="1">
        <f t="array" ref="DN66">_xlfn.IFNA(VLOOKUP($A66,TRANSPOSE(#REF!),DN$2+2,FALSE),0)</f>
        <v>#REF!</v>
      </c>
      <c r="DO66" t="e" cm="1">
        <f t="array" ref="DO66">_xlfn.IFNA(VLOOKUP($A66,TRANSPOSE(#REF!),DO$2+2,FALSE),0)</f>
        <v>#REF!</v>
      </c>
      <c r="DP66" t="e" cm="1">
        <f t="array" ref="DP66">_xlfn.IFNA(VLOOKUP($A66,TRANSPOSE(#REF!),DP$2+2,FALSE),0)</f>
        <v>#REF!</v>
      </c>
      <c r="DQ66" t="e" cm="1">
        <f t="array" ref="DQ66">_xlfn.IFNA(VLOOKUP($A66,TRANSPOSE(#REF!),DQ$2+2,FALSE),0)</f>
        <v>#REF!</v>
      </c>
      <c r="DR66" t="e" cm="1">
        <f t="array" ref="DR66">_xlfn.IFNA(VLOOKUP($A66,TRANSPOSE(#REF!),DR$2+2,FALSE),0)</f>
        <v>#REF!</v>
      </c>
      <c r="DS66" t="e" cm="1">
        <f t="array" ref="DS66">_xlfn.IFNA(VLOOKUP($A66,TRANSPOSE(#REF!),DS$2+2,FALSE),0)</f>
        <v>#REF!</v>
      </c>
      <c r="DT66" t="e" cm="1">
        <f t="array" ref="DT66">_xlfn.IFNA(VLOOKUP($A66,TRANSPOSE(#REF!),DT$2+2,FALSE),0)</f>
        <v>#REF!</v>
      </c>
      <c r="DU66" t="e" cm="1">
        <f t="array" ref="DU66">_xlfn.IFNA(VLOOKUP($A66,TRANSPOSE(#REF!),DU$2+2,FALSE),0)</f>
        <v>#REF!</v>
      </c>
      <c r="DV66" t="e" cm="1">
        <f t="array" ref="DV66">_xlfn.IFNA(VLOOKUP($A66,TRANSPOSE(#REF!),DV$2+2,FALSE),0)</f>
        <v>#REF!</v>
      </c>
      <c r="DW66" t="e" cm="1">
        <f t="array" ref="DW66">_xlfn.IFNA(VLOOKUP($A66,TRANSPOSE(#REF!),DW$2+2,FALSE),0)</f>
        <v>#REF!</v>
      </c>
      <c r="DX66" t="e" cm="1">
        <f t="array" ref="DX66">_xlfn.IFNA(VLOOKUP($A66,TRANSPOSE(#REF!),DX$2+2,FALSE),0)</f>
        <v>#REF!</v>
      </c>
      <c r="DY66" t="e" cm="1">
        <f t="array" ref="DY66">_xlfn.IFNA(VLOOKUP($A66,TRANSPOSE(#REF!),DY$2+2,FALSE),0)</f>
        <v>#REF!</v>
      </c>
      <c r="DZ66" t="e" cm="1">
        <f t="array" ref="DZ66">_xlfn.IFNA(VLOOKUP($A66,TRANSPOSE(#REF!),DZ$2+2,FALSE),0)</f>
        <v>#REF!</v>
      </c>
      <c r="EA66" t="e" cm="1">
        <f t="array" ref="EA66">_xlfn.IFNA(VLOOKUP($A66,TRANSPOSE(#REF!),EA$2+2,FALSE),0)</f>
        <v>#REF!</v>
      </c>
      <c r="EB66" t="e" cm="1">
        <f t="array" ref="EB66">_xlfn.IFNA(VLOOKUP($A66,TRANSPOSE(#REF!),EB$2+2,FALSE),0)</f>
        <v>#REF!</v>
      </c>
      <c r="EC66" t="e" cm="1">
        <f t="array" ref="EC66">_xlfn.IFNA(VLOOKUP($A66,TRANSPOSE(#REF!),EC$2+2,FALSE),0)</f>
        <v>#REF!</v>
      </c>
      <c r="ED66" t="e" cm="1">
        <f t="array" ref="ED66">_xlfn.IFNA(VLOOKUP($A66,TRANSPOSE(#REF!),ED$2+2,FALSE),0)</f>
        <v>#REF!</v>
      </c>
      <c r="EE66" t="e" cm="1">
        <f t="array" ref="EE66">_xlfn.IFNA(VLOOKUP($A66,TRANSPOSE(#REF!),EE$2+2,FALSE),0)</f>
        <v>#REF!</v>
      </c>
      <c r="EF66" t="e" cm="1">
        <f t="array" ref="EF66">_xlfn.IFNA(VLOOKUP($A66,TRANSPOSE(#REF!),EF$2+2,FALSE),0)</f>
        <v>#REF!</v>
      </c>
      <c r="EG66" t="e" cm="1">
        <f t="array" ref="EG66">_xlfn.IFNA(VLOOKUP($A66,TRANSPOSE(#REF!),EG$2+2,FALSE),0)</f>
        <v>#REF!</v>
      </c>
      <c r="EH66" t="e" cm="1">
        <f t="array" ref="EH66">_xlfn.IFNA(VLOOKUP($A66,TRANSPOSE(#REF!),EH$2+2,FALSE),0)</f>
        <v>#REF!</v>
      </c>
      <c r="EI66" t="e" cm="1">
        <f t="array" ref="EI66">_xlfn.IFNA(VLOOKUP($A66,TRANSPOSE(#REF!),EI$2+2,FALSE),0)</f>
        <v>#REF!</v>
      </c>
      <c r="EJ66" t="e" cm="1">
        <f t="array" ref="EJ66">_xlfn.IFNA(VLOOKUP($A66,TRANSPOSE(#REF!),EJ$2+2,FALSE),0)</f>
        <v>#REF!</v>
      </c>
      <c r="EK66" t="e" cm="1">
        <f t="array" ref="EK66">_xlfn.IFNA(VLOOKUP($A66,TRANSPOSE(#REF!),EK$2+2,FALSE),0)</f>
        <v>#REF!</v>
      </c>
      <c r="EL66" t="e" cm="1">
        <f t="array" ref="EL66">_xlfn.IFNA(VLOOKUP($A66,TRANSPOSE(#REF!),EL$2+2,FALSE),0)</f>
        <v>#REF!</v>
      </c>
      <c r="EM66" t="e" cm="1">
        <f t="array" ref="EM66">_xlfn.IFNA(VLOOKUP($A66,TRANSPOSE(#REF!),EM$2+2,FALSE),0)</f>
        <v>#REF!</v>
      </c>
      <c r="EN66" t="e" cm="1">
        <f t="array" ref="EN66">_xlfn.IFNA(VLOOKUP($A66,TRANSPOSE(#REF!),EN$2+2,FALSE),0)</f>
        <v>#REF!</v>
      </c>
      <c r="EO66" t="e" cm="1">
        <f t="array" ref="EO66">_xlfn.IFNA(VLOOKUP($A66,TRANSPOSE(#REF!),EO$2+2,FALSE),0)</f>
        <v>#REF!</v>
      </c>
      <c r="EP66" t="e" cm="1">
        <f t="array" ref="EP66">_xlfn.IFNA(VLOOKUP($A66,TRANSPOSE(#REF!),EP$2+2,FALSE),0)</f>
        <v>#REF!</v>
      </c>
      <c r="EQ66" t="e" cm="1">
        <f t="array" ref="EQ66">_xlfn.IFNA(VLOOKUP($A66,TRANSPOSE(#REF!),EQ$2+2,FALSE),0)</f>
        <v>#REF!</v>
      </c>
      <c r="ER66" t="e" cm="1">
        <f t="array" ref="ER66">_xlfn.IFNA(VLOOKUP($A66,TRANSPOSE(#REF!),ER$2+2,FALSE),0)</f>
        <v>#REF!</v>
      </c>
      <c r="ES66" t="e" cm="1">
        <f t="array" ref="ES66">_xlfn.IFNA(VLOOKUP($A66,TRANSPOSE(#REF!),ES$2+2,FALSE),0)</f>
        <v>#REF!</v>
      </c>
      <c r="ET66" t="e" cm="1">
        <f t="array" ref="ET66">_xlfn.IFNA(VLOOKUP($A66,TRANSPOSE(#REF!),ET$2+2,FALSE),0)</f>
        <v>#REF!</v>
      </c>
      <c r="EU66" t="e" cm="1">
        <f t="array" ref="EU66">_xlfn.IFNA(VLOOKUP($A66,TRANSPOSE(#REF!),EU$2+2,FALSE),0)</f>
        <v>#REF!</v>
      </c>
      <c r="EV66" t="e" cm="1">
        <f t="array" ref="EV66">_xlfn.IFNA(VLOOKUP($A66,TRANSPOSE(#REF!),EV$2+2,FALSE),0)</f>
        <v>#REF!</v>
      </c>
      <c r="EW66" t="e" cm="1">
        <f t="array" ref="EW66">_xlfn.IFNA(VLOOKUP($A66,TRANSPOSE(#REF!),EW$2+2,FALSE),0)</f>
        <v>#REF!</v>
      </c>
      <c r="EX66" t="e" cm="1">
        <f t="array" ref="EX66">_xlfn.IFNA(VLOOKUP($A66,TRANSPOSE(#REF!),EX$2+2,FALSE),0)</f>
        <v>#REF!</v>
      </c>
      <c r="EY66" t="e" cm="1">
        <f t="array" ref="EY66">_xlfn.IFNA(VLOOKUP($A66,TRANSPOSE(#REF!),EY$2+2,FALSE),0)</f>
        <v>#REF!</v>
      </c>
      <c r="EZ66" t="e" cm="1">
        <f t="array" ref="EZ66">_xlfn.IFNA(VLOOKUP($A66,TRANSPOSE(#REF!),EZ$2+2,FALSE),0)</f>
        <v>#REF!</v>
      </c>
      <c r="FA66" t="e" cm="1">
        <f t="array" ref="FA66">_xlfn.IFNA(VLOOKUP($A66,TRANSPOSE(#REF!),FA$2+2,FALSE),0)</f>
        <v>#REF!</v>
      </c>
      <c r="FB66" t="e" cm="1">
        <f t="array" ref="FB66">_xlfn.IFNA(VLOOKUP($A66,TRANSPOSE(#REF!),FB$2+2,FALSE),0)</f>
        <v>#REF!</v>
      </c>
      <c r="FC66" t="e" cm="1">
        <f t="array" ref="FC66">_xlfn.IFNA(VLOOKUP($A66,TRANSPOSE(#REF!),FC$2+2,FALSE),0)</f>
        <v>#REF!</v>
      </c>
      <c r="FD66" t="e" cm="1">
        <f t="array" ref="FD66">_xlfn.IFNA(VLOOKUP($A66,TRANSPOSE(#REF!),FD$2+2,FALSE),0)</f>
        <v>#REF!</v>
      </c>
      <c r="FE66" t="e" cm="1">
        <f t="array" ref="FE66">_xlfn.IFNA(VLOOKUP($A66,TRANSPOSE(#REF!),FE$2+2,FALSE),0)</f>
        <v>#REF!</v>
      </c>
      <c r="FF66" t="e" cm="1">
        <f t="array" ref="FF66">_xlfn.IFNA(VLOOKUP($A66,TRANSPOSE(#REF!),FF$2+2,FALSE),0)</f>
        <v>#REF!</v>
      </c>
      <c r="FG66" t="e" cm="1">
        <f t="array" ref="FG66">_xlfn.IFNA(VLOOKUP($A66,TRANSPOSE(#REF!),FG$2+2,FALSE),0)</f>
        <v>#REF!</v>
      </c>
      <c r="FH66" t="e" cm="1">
        <f t="array" ref="FH66">_xlfn.IFNA(VLOOKUP($A66,TRANSPOSE(#REF!),FH$2+2,FALSE),0)</f>
        <v>#REF!</v>
      </c>
      <c r="FI66" t="e" cm="1">
        <f t="array" ref="FI66">_xlfn.IFNA(VLOOKUP($A66,TRANSPOSE(#REF!),FI$2+2,FALSE),0)</f>
        <v>#REF!</v>
      </c>
      <c r="FJ66" t="e" cm="1">
        <f t="array" ref="FJ66">_xlfn.IFNA(VLOOKUP($A66,TRANSPOSE(#REF!),FJ$2+2,FALSE),0)</f>
        <v>#REF!</v>
      </c>
      <c r="FK66" t="e" cm="1">
        <f t="array" ref="FK66">_xlfn.IFNA(VLOOKUP($A66,TRANSPOSE(#REF!),FK$2+2,FALSE),0)</f>
        <v>#REF!</v>
      </c>
      <c r="FL66" t="e" cm="1">
        <f t="array" ref="FL66">_xlfn.IFNA(VLOOKUP($A66,TRANSPOSE(#REF!),FL$2+2,FALSE),0)</f>
        <v>#REF!</v>
      </c>
      <c r="FM66" t="e" cm="1">
        <f t="array" ref="FM66">_xlfn.IFNA(VLOOKUP($A66,TRANSPOSE(#REF!),FM$2+2,FALSE),0)</f>
        <v>#REF!</v>
      </c>
      <c r="FN66" t="e" cm="1">
        <f t="array" ref="FN66">_xlfn.IFNA(VLOOKUP($A66,TRANSPOSE(#REF!),FN$2+2,FALSE),0)</f>
        <v>#REF!</v>
      </c>
      <c r="FO66" t="e" cm="1">
        <f t="array" ref="FO66">_xlfn.IFNA(VLOOKUP($A66,TRANSPOSE(#REF!),FO$2+2,FALSE),0)</f>
        <v>#REF!</v>
      </c>
      <c r="FP66" t="e" cm="1">
        <f t="array" ref="FP66">_xlfn.IFNA(VLOOKUP($A66,TRANSPOSE(#REF!),FP$2+2,FALSE),0)</f>
        <v>#REF!</v>
      </c>
      <c r="FQ66" t="e" cm="1">
        <f t="array" ref="FQ66">_xlfn.IFNA(VLOOKUP($A66,TRANSPOSE(#REF!),FQ$2+2,FALSE),0)</f>
        <v>#REF!</v>
      </c>
      <c r="FR66" t="e" cm="1">
        <f t="array" ref="FR66">_xlfn.IFNA(VLOOKUP($A66,TRANSPOSE(#REF!),FR$2+2,FALSE),0)</f>
        <v>#REF!</v>
      </c>
      <c r="FS66" t="e" cm="1">
        <f t="array" ref="FS66">_xlfn.IFNA(VLOOKUP($A66,TRANSPOSE(#REF!),FS$2+2,FALSE),0)</f>
        <v>#REF!</v>
      </c>
      <c r="FT66" t="e" cm="1">
        <f t="array" ref="FT66">_xlfn.IFNA(VLOOKUP($A66,TRANSPOSE(#REF!),FT$2+2,FALSE),0)</f>
        <v>#REF!</v>
      </c>
      <c r="FU66" t="e" cm="1">
        <f t="array" ref="FU66">_xlfn.IFNA(VLOOKUP($A66,TRANSPOSE(#REF!),FU$2+2,FALSE),0)</f>
        <v>#REF!</v>
      </c>
      <c r="FV66" t="e" cm="1">
        <f t="array" ref="FV66">_xlfn.IFNA(VLOOKUP($A66,TRANSPOSE(#REF!),FV$2+2,FALSE),0)</f>
        <v>#REF!</v>
      </c>
      <c r="FW66" t="e" cm="1">
        <f t="array" ref="FW66">_xlfn.IFNA(VLOOKUP($A66,TRANSPOSE(#REF!),FW$2+2,FALSE),0)</f>
        <v>#REF!</v>
      </c>
      <c r="FX66" t="e" cm="1">
        <f t="array" ref="FX66">_xlfn.IFNA(VLOOKUP($A66,TRANSPOSE(#REF!),FX$2+2,FALSE),0)</f>
        <v>#REF!</v>
      </c>
      <c r="FY66" t="e" cm="1">
        <f t="array" ref="FY66">_xlfn.IFNA(VLOOKUP($A66,TRANSPOSE(#REF!),FY$2+2,FALSE),0)</f>
        <v>#REF!</v>
      </c>
      <c r="FZ66" t="e" cm="1">
        <f t="array" ref="FZ66">_xlfn.IFNA(VLOOKUP($A66,TRANSPOSE(#REF!),FZ$2+2,FALSE),0)</f>
        <v>#REF!</v>
      </c>
      <c r="GA66" t="e" cm="1">
        <f t="array" ref="GA66">_xlfn.IFNA(VLOOKUP($A66,TRANSPOSE(#REF!),GA$2+2,FALSE),0)</f>
        <v>#REF!</v>
      </c>
      <c r="GB66" t="e" cm="1">
        <f t="array" ref="GB66">_xlfn.IFNA(VLOOKUP($A66,TRANSPOSE(#REF!),GB$2+2,FALSE),0)</f>
        <v>#REF!</v>
      </c>
      <c r="GC66" t="e" cm="1">
        <f t="array" ref="GC66">_xlfn.IFNA(VLOOKUP($A66,TRANSPOSE(#REF!),GC$2+2,FALSE),0)</f>
        <v>#REF!</v>
      </c>
      <c r="GD66" t="e" cm="1">
        <f t="array" ref="GD66">_xlfn.IFNA(VLOOKUP($A66,TRANSPOSE(#REF!),GD$2+2,FALSE),0)</f>
        <v>#REF!</v>
      </c>
      <c r="GE66" t="e" cm="1">
        <f t="array" ref="GE66">_xlfn.IFNA(VLOOKUP($A66,TRANSPOSE(#REF!),GE$2+2,FALSE),0)</f>
        <v>#REF!</v>
      </c>
      <c r="GF66" t="e" cm="1">
        <f t="array" ref="GF66">_xlfn.IFNA(VLOOKUP($A66,TRANSPOSE(#REF!),GF$2+2,FALSE),0)</f>
        <v>#REF!</v>
      </c>
      <c r="GG66" t="e" cm="1">
        <f t="array" ref="GG66">_xlfn.IFNA(VLOOKUP($A66,TRANSPOSE(#REF!),GG$2+2,FALSE),0)</f>
        <v>#REF!</v>
      </c>
      <c r="GH66" t="e" cm="1">
        <f t="array" ref="GH66">_xlfn.IFNA(VLOOKUP($A66,TRANSPOSE(#REF!),GH$2+2,FALSE),0)</f>
        <v>#REF!</v>
      </c>
      <c r="GI66" t="e" cm="1">
        <f t="array" ref="GI66">_xlfn.IFNA(VLOOKUP($A66,TRANSPOSE(#REF!),GI$2+2,FALSE),0)</f>
        <v>#REF!</v>
      </c>
      <c r="GJ66" t="e" cm="1">
        <f t="array" ref="GJ66">_xlfn.IFNA(VLOOKUP($A66,TRANSPOSE(#REF!),GJ$2+2,FALSE),0)</f>
        <v>#REF!</v>
      </c>
      <c r="GK66" t="e" cm="1">
        <f t="array" ref="GK66">_xlfn.IFNA(VLOOKUP($A66,TRANSPOSE(#REF!),GK$2+2,FALSE),0)</f>
        <v>#REF!</v>
      </c>
      <c r="GL66" t="e" cm="1">
        <f t="array" ref="GL66">_xlfn.IFNA(VLOOKUP($A66,TRANSPOSE(#REF!),GL$2+2,FALSE),0)</f>
        <v>#REF!</v>
      </c>
      <c r="GM66" t="e" cm="1">
        <f t="array" ref="GM66">_xlfn.IFNA(VLOOKUP($A66,TRANSPOSE(#REF!),GM$2+2,FALSE),0)</f>
        <v>#REF!</v>
      </c>
      <c r="GN66" t="e" cm="1">
        <f t="array" ref="GN66">_xlfn.IFNA(VLOOKUP($A66,TRANSPOSE(#REF!),GN$2+2,FALSE),0)</f>
        <v>#REF!</v>
      </c>
      <c r="GO66" t="e" cm="1">
        <f t="array" ref="GO66">_xlfn.IFNA(VLOOKUP($A66,TRANSPOSE(#REF!),GO$2+2,FALSE),0)</f>
        <v>#REF!</v>
      </c>
      <c r="GP66" t="e" cm="1">
        <f t="array" ref="GP66">_xlfn.IFNA(VLOOKUP($A66,TRANSPOSE(#REF!),GP$2+2,FALSE),0)</f>
        <v>#REF!</v>
      </c>
      <c r="GQ66" t="e" cm="1">
        <f t="array" ref="GQ66">_xlfn.IFNA(VLOOKUP($A66,TRANSPOSE(#REF!),GQ$2+2,FALSE),0)</f>
        <v>#REF!</v>
      </c>
      <c r="GR66" t="e" cm="1">
        <f t="array" ref="GR66">_xlfn.IFNA(VLOOKUP($A66,TRANSPOSE(#REF!),GR$2+2,FALSE),0)</f>
        <v>#REF!</v>
      </c>
      <c r="GS66" t="e" cm="1">
        <f t="array" ref="GS66">_xlfn.IFNA(VLOOKUP($A66,TRANSPOSE(#REF!),GS$2+2,FALSE),0)</f>
        <v>#REF!</v>
      </c>
      <c r="GT66" t="e" cm="1">
        <f t="array" ref="GT66">_xlfn.IFNA(VLOOKUP($A66,TRANSPOSE(#REF!),GT$2+2,FALSE),0)</f>
        <v>#REF!</v>
      </c>
      <c r="GU66" t="e" cm="1">
        <f t="array" ref="GU66">_xlfn.IFNA(VLOOKUP($A66,TRANSPOSE(#REF!),GU$2+2,FALSE),0)</f>
        <v>#REF!</v>
      </c>
      <c r="GV66" t="e" cm="1">
        <f t="array" ref="GV66">_xlfn.IFNA(VLOOKUP($A66,TRANSPOSE(#REF!),GV$2+2,FALSE),0)</f>
        <v>#REF!</v>
      </c>
      <c r="GW66" t="e" cm="1">
        <f t="array" ref="GW66">_xlfn.IFNA(VLOOKUP($A66,TRANSPOSE(#REF!),GW$2+2,FALSE),0)</f>
        <v>#REF!</v>
      </c>
      <c r="GX66" t="e" cm="1">
        <f t="array" ref="GX66">_xlfn.IFNA(VLOOKUP($A66,TRANSPOSE(#REF!),GX$2+2,FALSE),0)</f>
        <v>#REF!</v>
      </c>
      <c r="GY66" t="e" cm="1">
        <f t="array" ref="GY66">_xlfn.IFNA(VLOOKUP($A66,TRANSPOSE(#REF!),GY$2+2,FALSE),0)</f>
        <v>#REF!</v>
      </c>
      <c r="GZ66" t="e" cm="1">
        <f t="array" ref="GZ66">_xlfn.IFNA(VLOOKUP($A66,TRANSPOSE(#REF!),GZ$2+2,FALSE),0)</f>
        <v>#REF!</v>
      </c>
      <c r="HA66" t="e" cm="1">
        <f t="array" ref="HA66">_xlfn.IFNA(VLOOKUP($A66,TRANSPOSE(#REF!),HA$2+2,FALSE),0)</f>
        <v>#REF!</v>
      </c>
      <c r="HB66" t="e" cm="1">
        <f t="array" ref="HB66">_xlfn.IFNA(VLOOKUP($A66,TRANSPOSE(#REF!),HB$2+2,FALSE),0)</f>
        <v>#REF!</v>
      </c>
      <c r="HC66" t="e" cm="1">
        <f t="array" ref="HC66">_xlfn.IFNA(VLOOKUP($A66,TRANSPOSE(#REF!),HC$2+2,FALSE),0)</f>
        <v>#REF!</v>
      </c>
      <c r="HD66" t="e" cm="1">
        <f t="array" ref="HD66">_xlfn.IFNA(VLOOKUP($A66,TRANSPOSE(#REF!),HD$2+2,FALSE),0)</f>
        <v>#REF!</v>
      </c>
      <c r="HE66" t="e" cm="1">
        <f t="array" ref="HE66">_xlfn.IFNA(VLOOKUP($A66,TRANSPOSE(#REF!),HE$2+2,FALSE),0)</f>
        <v>#REF!</v>
      </c>
      <c r="HF66" t="e" cm="1">
        <f t="array" ref="HF66">_xlfn.IFNA(VLOOKUP($A66,TRANSPOSE(#REF!),HF$2+2,FALSE),0)</f>
        <v>#REF!</v>
      </c>
      <c r="HG66" t="e" cm="1">
        <f t="array" ref="HG66">_xlfn.IFNA(VLOOKUP($A66,TRANSPOSE(#REF!),HG$2+2,FALSE),0)</f>
        <v>#REF!</v>
      </c>
      <c r="HH66" t="e" cm="1">
        <f t="array" ref="HH66">_xlfn.IFNA(VLOOKUP($A66,TRANSPOSE(#REF!),HH$2+2,FALSE),0)</f>
        <v>#REF!</v>
      </c>
      <c r="HI66" t="e" cm="1">
        <f t="array" ref="HI66">_xlfn.IFNA(VLOOKUP($A66,TRANSPOSE(#REF!),HI$2+2,FALSE),0)</f>
        <v>#REF!</v>
      </c>
      <c r="HJ66" t="e" cm="1">
        <f t="array" ref="HJ66">_xlfn.IFNA(VLOOKUP($A66,TRANSPOSE(#REF!),HJ$2+2,FALSE),0)</f>
        <v>#REF!</v>
      </c>
      <c r="HK66" t="e" cm="1">
        <f t="array" ref="HK66">_xlfn.IFNA(VLOOKUP($A66,TRANSPOSE(#REF!),HK$2+2,FALSE),0)</f>
        <v>#REF!</v>
      </c>
      <c r="HL66" t="e" cm="1">
        <f t="array" ref="HL66">_xlfn.IFNA(VLOOKUP($A66,TRANSPOSE(#REF!),HL$2+2,FALSE),0)</f>
        <v>#REF!</v>
      </c>
      <c r="HM66" t="e" cm="1">
        <f t="array" ref="HM66">_xlfn.IFNA(VLOOKUP($A66,TRANSPOSE(#REF!),HM$2+2,FALSE),0)</f>
        <v>#REF!</v>
      </c>
      <c r="HN66" t="e" cm="1">
        <f t="array" ref="HN66">_xlfn.IFNA(VLOOKUP($A66,TRANSPOSE(#REF!),HN$2+2,FALSE),0)</f>
        <v>#REF!</v>
      </c>
      <c r="HO66" t="e" cm="1">
        <f t="array" ref="HO66">_xlfn.IFNA(VLOOKUP($A66,TRANSPOSE(#REF!),HO$2+2,FALSE),0)</f>
        <v>#REF!</v>
      </c>
      <c r="HP66" t="e" cm="1">
        <f t="array" ref="HP66">_xlfn.IFNA(VLOOKUP($A66,TRANSPOSE(#REF!),HP$2+2,FALSE),0)</f>
        <v>#REF!</v>
      </c>
      <c r="HQ66" t="e" cm="1">
        <f t="array" ref="HQ66">_xlfn.IFNA(VLOOKUP($A66,TRANSPOSE(#REF!),HQ$2+2,FALSE),0)</f>
        <v>#REF!</v>
      </c>
      <c r="HR66" t="e" cm="1">
        <f t="array" ref="HR66">_xlfn.IFNA(VLOOKUP($A66,TRANSPOSE(#REF!),HR$2+2,FALSE),0)</f>
        <v>#REF!</v>
      </c>
      <c r="HS66" t="e" cm="1">
        <f t="array" ref="HS66">_xlfn.IFNA(VLOOKUP($A66,TRANSPOSE(#REF!),HS$2+2,FALSE),0)</f>
        <v>#REF!</v>
      </c>
      <c r="HT66" t="e" cm="1">
        <f t="array" ref="HT66">_xlfn.IFNA(VLOOKUP($A66,TRANSPOSE(#REF!),HT$2+2,FALSE),0)</f>
        <v>#REF!</v>
      </c>
      <c r="HU66" t="e" cm="1">
        <f t="array" ref="HU66">_xlfn.IFNA(VLOOKUP($A66,TRANSPOSE(#REF!),HU$2+2,FALSE),0)</f>
        <v>#REF!</v>
      </c>
      <c r="HV66" t="e" cm="1">
        <f t="array" ref="HV66">_xlfn.IFNA(VLOOKUP($A66,TRANSPOSE(#REF!),HV$2+2,FALSE),0)</f>
        <v>#REF!</v>
      </c>
      <c r="HW66" t="e" cm="1">
        <f t="array" ref="HW66">_xlfn.IFNA(VLOOKUP($A66,TRANSPOSE(#REF!),HW$2+2,FALSE),0)</f>
        <v>#REF!</v>
      </c>
      <c r="HX66" t="e" cm="1">
        <f t="array" ref="HX66">_xlfn.IFNA(VLOOKUP($A66,TRANSPOSE(#REF!),HX$2+2,FALSE),0)</f>
        <v>#REF!</v>
      </c>
      <c r="HY66" t="e" cm="1">
        <f t="array" ref="HY66">_xlfn.IFNA(VLOOKUP($A66,TRANSPOSE(#REF!),HY$2+2,FALSE),0)</f>
        <v>#REF!</v>
      </c>
      <c r="HZ66" t="e" cm="1">
        <f t="array" ref="HZ66">_xlfn.IFNA(VLOOKUP($A66,TRANSPOSE(#REF!),HZ$2+2,FALSE),0)</f>
        <v>#REF!</v>
      </c>
      <c r="IA66" t="e" cm="1">
        <f t="array" ref="IA66">_xlfn.IFNA(VLOOKUP($A66,TRANSPOSE(#REF!),IA$2+2,FALSE),0)</f>
        <v>#REF!</v>
      </c>
      <c r="IB66" t="e" cm="1">
        <f t="array" ref="IB66">_xlfn.IFNA(VLOOKUP($A66,TRANSPOSE(#REF!),IB$2+2,FALSE),0)</f>
        <v>#REF!</v>
      </c>
      <c r="IC66" t="e" cm="1">
        <f t="array" ref="IC66">_xlfn.IFNA(VLOOKUP($A66,TRANSPOSE(#REF!),IC$2+2,FALSE),0)</f>
        <v>#REF!</v>
      </c>
      <c r="ID66" t="e" cm="1">
        <f t="array" ref="ID66">_xlfn.IFNA(VLOOKUP($A66,TRANSPOSE(#REF!),ID$2+2,FALSE),0)</f>
        <v>#REF!</v>
      </c>
      <c r="IE66" t="e" cm="1">
        <f t="array" ref="IE66">_xlfn.IFNA(VLOOKUP($A66,TRANSPOSE(#REF!),IE$2+2,FALSE),0)</f>
        <v>#REF!</v>
      </c>
      <c r="IF66" t="e" cm="1">
        <f t="array" ref="IF66">_xlfn.IFNA(VLOOKUP($A66,TRANSPOSE(#REF!),IF$2+2,FALSE),0)</f>
        <v>#REF!</v>
      </c>
      <c r="IG66" t="e" cm="1">
        <f t="array" ref="IG66">_xlfn.IFNA(VLOOKUP($A66,TRANSPOSE(#REF!),IG$2+2,FALSE),0)</f>
        <v>#REF!</v>
      </c>
      <c r="IH66" t="e" cm="1">
        <f t="array" ref="IH66">_xlfn.IFNA(VLOOKUP($A66,TRANSPOSE(#REF!),IH$2+2,FALSE),0)</f>
        <v>#REF!</v>
      </c>
      <c r="II66" t="e" cm="1">
        <f t="array" ref="II66">_xlfn.IFNA(VLOOKUP($A66,TRANSPOSE(#REF!),II$2+2,FALSE),0)</f>
        <v>#REF!</v>
      </c>
      <c r="IJ66" t="e" cm="1">
        <f t="array" ref="IJ66">_xlfn.IFNA(VLOOKUP($A66,TRANSPOSE(#REF!),IJ$2+2,FALSE),0)</f>
        <v>#REF!</v>
      </c>
      <c r="IK66" t="e" cm="1">
        <f t="array" ref="IK66">_xlfn.IFNA(VLOOKUP($A66,TRANSPOSE(#REF!),IK$2+2,FALSE),0)</f>
        <v>#REF!</v>
      </c>
      <c r="IL66" t="e" cm="1">
        <f t="array" ref="IL66">_xlfn.IFNA(VLOOKUP($A66,TRANSPOSE(#REF!),IL$2+2,FALSE),0)</f>
        <v>#REF!</v>
      </c>
      <c r="IM66" t="e" cm="1">
        <f t="array" ref="IM66">_xlfn.IFNA(VLOOKUP($A66,TRANSPOSE(#REF!),IM$2+2,FALSE),0)</f>
        <v>#REF!</v>
      </c>
      <c r="IN66" t="e" cm="1">
        <f t="array" ref="IN66">_xlfn.IFNA(VLOOKUP($A66,TRANSPOSE(#REF!),IN$2+2,FALSE),0)</f>
        <v>#REF!</v>
      </c>
      <c r="IO66" t="e" cm="1">
        <f t="array" ref="IO66">_xlfn.IFNA(VLOOKUP($A66,TRANSPOSE(#REF!),IO$2+2,FALSE),0)</f>
        <v>#REF!</v>
      </c>
      <c r="IP66" t="e" cm="1">
        <f t="array" ref="IP66">_xlfn.IFNA(VLOOKUP($A66,TRANSPOSE(#REF!),IP$2+2,FALSE),0)</f>
        <v>#REF!</v>
      </c>
      <c r="IQ66" t="e" cm="1">
        <f t="array" ref="IQ66">_xlfn.IFNA(VLOOKUP($A66,TRANSPOSE(#REF!),IQ$2+2,FALSE),0)</f>
        <v>#REF!</v>
      </c>
      <c r="IR66" t="e" cm="1">
        <f t="array" ref="IR66">_xlfn.IFNA(VLOOKUP($A66,TRANSPOSE(#REF!),IR$2+2,FALSE),0)</f>
        <v>#REF!</v>
      </c>
      <c r="IS66" t="e" cm="1">
        <f t="array" ref="IS66">_xlfn.IFNA(VLOOKUP($A66,TRANSPOSE(#REF!),IS$2+2,FALSE),0)</f>
        <v>#REF!</v>
      </c>
      <c r="IT66" t="e" cm="1">
        <f t="array" ref="IT66">_xlfn.IFNA(VLOOKUP($A66,TRANSPOSE(#REF!),IT$2+2,FALSE),0)</f>
        <v>#REF!</v>
      </c>
      <c r="IU66" t="e" cm="1">
        <f t="array" ref="IU66">_xlfn.IFNA(VLOOKUP($A66,TRANSPOSE(#REF!),IU$2+2,FALSE),0)</f>
        <v>#REF!</v>
      </c>
      <c r="IV66" t="e" cm="1">
        <f t="array" ref="IV66">_xlfn.IFNA(VLOOKUP($A66,TRANSPOSE(#REF!),IV$2+2,FALSE),0)</f>
        <v>#REF!</v>
      </c>
      <c r="IW66" t="e" cm="1">
        <f t="array" ref="IW66">_xlfn.IFNA(VLOOKUP($A66,TRANSPOSE(#REF!),IW$2+2,FALSE),0)</f>
        <v>#REF!</v>
      </c>
      <c r="IX66" t="e" cm="1">
        <f t="array" ref="IX66">_xlfn.IFNA(VLOOKUP($A66,TRANSPOSE(#REF!),IX$2+2,FALSE),0)</f>
        <v>#REF!</v>
      </c>
      <c r="IY66" t="e" cm="1">
        <f t="array" ref="IY66">_xlfn.IFNA(VLOOKUP($A66,TRANSPOSE(#REF!),IY$2+2,FALSE),0)</f>
        <v>#REF!</v>
      </c>
      <c r="IZ66" t="e" cm="1">
        <f t="array" ref="IZ66">_xlfn.IFNA(VLOOKUP($A66,TRANSPOSE(#REF!),IZ$2+2,FALSE),0)</f>
        <v>#REF!</v>
      </c>
      <c r="JA66" t="e" cm="1">
        <f t="array" ref="JA66">_xlfn.IFNA(VLOOKUP($A66,TRANSPOSE(#REF!),JA$2+2,FALSE),0)</f>
        <v>#REF!</v>
      </c>
      <c r="JB66" t="e" cm="1">
        <f t="array" ref="JB66">_xlfn.IFNA(VLOOKUP($A66,TRANSPOSE(#REF!),JB$2+2,FALSE),0)</f>
        <v>#REF!</v>
      </c>
      <c r="JC66" t="e" cm="1">
        <f t="array" ref="JC66">_xlfn.IFNA(VLOOKUP($A66,TRANSPOSE(#REF!),JC$2+2,FALSE),0)</f>
        <v>#REF!</v>
      </c>
      <c r="JD66" t="e" cm="1">
        <f t="array" ref="JD66">_xlfn.IFNA(VLOOKUP($A66,TRANSPOSE(#REF!),JD$2+2,FALSE),0)</f>
        <v>#REF!</v>
      </c>
      <c r="JE66" t="e" cm="1">
        <f t="array" ref="JE66">_xlfn.IFNA(VLOOKUP($A66,TRANSPOSE(#REF!),JE$2+2,FALSE),0)</f>
        <v>#REF!</v>
      </c>
      <c r="JF66" t="e" cm="1">
        <f t="array" ref="JF66">_xlfn.IFNA(VLOOKUP($A66,TRANSPOSE(#REF!),JF$2+2,FALSE),0)</f>
        <v>#REF!</v>
      </c>
      <c r="JG66" t="e" cm="1">
        <f t="array" ref="JG66">_xlfn.IFNA(VLOOKUP($A66,TRANSPOSE(#REF!),JG$2+2,FALSE),0)</f>
        <v>#REF!</v>
      </c>
      <c r="JH66" t="e" cm="1">
        <f t="array" ref="JH66">_xlfn.IFNA(VLOOKUP($A66,TRANSPOSE(#REF!),JH$2+2,FALSE),0)</f>
        <v>#REF!</v>
      </c>
      <c r="JI66" t="e" cm="1">
        <f t="array" ref="JI66">_xlfn.IFNA(VLOOKUP($A66,TRANSPOSE(#REF!),JI$2+2,FALSE),0)</f>
        <v>#REF!</v>
      </c>
      <c r="JJ66" t="e" cm="1">
        <f t="array" ref="JJ66">_xlfn.IFNA(VLOOKUP($A66,TRANSPOSE(#REF!),JJ$2+2,FALSE),0)</f>
        <v>#REF!</v>
      </c>
      <c r="JK66" t="e" cm="1">
        <f t="array" ref="JK66">_xlfn.IFNA(VLOOKUP($A66,TRANSPOSE(#REF!),JK$2+2,FALSE),0)</f>
        <v>#REF!</v>
      </c>
      <c r="JL66" t="e" cm="1">
        <f t="array" ref="JL66">_xlfn.IFNA(VLOOKUP($A66,TRANSPOSE(#REF!),JL$2+2,FALSE),0)</f>
        <v>#REF!</v>
      </c>
      <c r="JM66" t="e" cm="1">
        <f t="array" ref="JM66">_xlfn.IFNA(VLOOKUP($A66,TRANSPOSE(#REF!),JM$2+2,FALSE),0)</f>
        <v>#REF!</v>
      </c>
      <c r="JN66" t="e" cm="1">
        <f t="array" ref="JN66">_xlfn.IFNA(VLOOKUP($A66,TRANSPOSE(#REF!),JN$2+2,FALSE),0)</f>
        <v>#REF!</v>
      </c>
      <c r="JO66" t="e" cm="1">
        <f t="array" ref="JO66">_xlfn.IFNA(VLOOKUP($A66,TRANSPOSE(#REF!),JO$2+2,FALSE),0)</f>
        <v>#REF!</v>
      </c>
      <c r="JP66" t="e" cm="1">
        <f t="array" ref="JP66">_xlfn.IFNA(VLOOKUP($A66,TRANSPOSE(#REF!),JP$2+2,FALSE),0)</f>
        <v>#REF!</v>
      </c>
      <c r="JQ66" t="e" cm="1">
        <f t="array" ref="JQ66">_xlfn.IFNA(VLOOKUP($A66,TRANSPOSE(#REF!),JQ$2+2,FALSE),0)</f>
        <v>#REF!</v>
      </c>
      <c r="JR66" t="e" cm="1">
        <f t="array" ref="JR66">_xlfn.IFNA(VLOOKUP($A66,TRANSPOSE(#REF!),JR$2+2,FALSE),0)</f>
        <v>#REF!</v>
      </c>
      <c r="JS66" t="e" cm="1">
        <f t="array" ref="JS66">_xlfn.IFNA(VLOOKUP($A66,TRANSPOSE(#REF!),JS$2+2,FALSE),0)</f>
        <v>#REF!</v>
      </c>
      <c r="JT66" t="e" cm="1">
        <f t="array" ref="JT66">_xlfn.IFNA(VLOOKUP($A66,TRANSPOSE(#REF!),JT$2+2,FALSE),0)</f>
        <v>#REF!</v>
      </c>
      <c r="JU66" t="e" cm="1">
        <f t="array" ref="JU66">_xlfn.IFNA(VLOOKUP($A66,TRANSPOSE(#REF!),JU$2+2,FALSE),0)</f>
        <v>#REF!</v>
      </c>
      <c r="JV66" t="e" cm="1">
        <f t="array" ref="JV66">_xlfn.IFNA(VLOOKUP($A66,TRANSPOSE(#REF!),JV$2+2,FALSE),0)</f>
        <v>#REF!</v>
      </c>
      <c r="JW66" t="e" cm="1">
        <f t="array" ref="JW66">_xlfn.IFNA(VLOOKUP($A66,TRANSPOSE(#REF!),JW$2+2,FALSE),0)</f>
        <v>#REF!</v>
      </c>
      <c r="JX66" t="e" cm="1">
        <f t="array" ref="JX66">_xlfn.IFNA(VLOOKUP($A66,TRANSPOSE(#REF!),JX$2+2,FALSE),0)</f>
        <v>#REF!</v>
      </c>
      <c r="JY66" t="e" cm="1">
        <f t="array" ref="JY66">_xlfn.IFNA(VLOOKUP($A66,TRANSPOSE(#REF!),JY$2+2,FALSE),0)</f>
        <v>#REF!</v>
      </c>
      <c r="JZ66" t="e" cm="1">
        <f t="array" ref="JZ66">_xlfn.IFNA(VLOOKUP($A66,TRANSPOSE(#REF!),JZ$2+2,FALSE),0)</f>
        <v>#REF!</v>
      </c>
      <c r="KA66" t="e" cm="1">
        <f t="array" ref="KA66">_xlfn.IFNA(VLOOKUP($A66,TRANSPOSE(#REF!),KA$2+2,FALSE),0)</f>
        <v>#REF!</v>
      </c>
      <c r="KB66" t="e" cm="1">
        <f t="array" ref="KB66">_xlfn.IFNA(VLOOKUP($A66,TRANSPOSE(#REF!),KB$2+2,FALSE),0)</f>
        <v>#REF!</v>
      </c>
      <c r="KC66" t="e" cm="1">
        <f t="array" ref="KC66">_xlfn.IFNA(VLOOKUP($A66,TRANSPOSE(#REF!),KC$2+2,FALSE),0)</f>
        <v>#REF!</v>
      </c>
      <c r="KD66" t="e" cm="1">
        <f t="array" ref="KD66">_xlfn.IFNA(VLOOKUP($A66,TRANSPOSE(#REF!),KD$2+2,FALSE),0)</f>
        <v>#REF!</v>
      </c>
      <c r="KE66" t="e" cm="1">
        <f t="array" ref="KE66">_xlfn.IFNA(VLOOKUP($A66,TRANSPOSE(#REF!),KE$2+2,FALSE),0)</f>
        <v>#REF!</v>
      </c>
      <c r="KF66" t="e" cm="1">
        <f t="array" ref="KF66">_xlfn.IFNA(VLOOKUP($A66,TRANSPOSE(#REF!),KF$2+2,FALSE),0)</f>
        <v>#REF!</v>
      </c>
      <c r="KG66" t="e" cm="1">
        <f t="array" ref="KG66">_xlfn.IFNA(VLOOKUP($A66,TRANSPOSE(#REF!),KG$2+2,FALSE),0)</f>
        <v>#REF!</v>
      </c>
      <c r="KH66" t="e" cm="1">
        <f t="array" ref="KH66">_xlfn.IFNA(VLOOKUP($A66,TRANSPOSE(#REF!),KH$2+2,FALSE),0)</f>
        <v>#REF!</v>
      </c>
      <c r="KI66" t="e" cm="1">
        <f t="array" ref="KI66">_xlfn.IFNA(VLOOKUP($A66,TRANSPOSE(#REF!),KI$2+2,FALSE),0)</f>
        <v>#REF!</v>
      </c>
      <c r="KJ66" t="e" cm="1">
        <f t="array" ref="KJ66">_xlfn.IFNA(VLOOKUP($A66,TRANSPOSE(#REF!),KJ$2+2,FALSE),0)</f>
        <v>#REF!</v>
      </c>
      <c r="KK66" t="e" cm="1">
        <f t="array" ref="KK66">_xlfn.IFNA(VLOOKUP($A66,TRANSPOSE(#REF!),KK$2+2,FALSE),0)</f>
        <v>#REF!</v>
      </c>
      <c r="KL66" t="e" cm="1">
        <f t="array" ref="KL66">_xlfn.IFNA(VLOOKUP($A66,TRANSPOSE(#REF!),KL$2+2,FALSE),0)</f>
        <v>#REF!</v>
      </c>
      <c r="KM66" t="e" cm="1">
        <f t="array" ref="KM66">_xlfn.IFNA(VLOOKUP($A66,TRANSPOSE(#REF!),KM$2+2,FALSE),0)</f>
        <v>#REF!</v>
      </c>
      <c r="KN66" t="e" cm="1">
        <f t="array" ref="KN66">_xlfn.IFNA(VLOOKUP($A66,TRANSPOSE(#REF!),KN$2+2,FALSE),0)</f>
        <v>#REF!</v>
      </c>
      <c r="KO66" t="e" cm="1">
        <f t="array" ref="KO66">_xlfn.IFNA(VLOOKUP($A66,TRANSPOSE(#REF!),KO$2+2,FALSE),0)</f>
        <v>#REF!</v>
      </c>
      <c r="KP66" t="e" cm="1">
        <f t="array" ref="KP66">_xlfn.IFNA(VLOOKUP($A66,TRANSPOSE(#REF!),KP$2+2,FALSE),0)</f>
        <v>#REF!</v>
      </c>
      <c r="KQ66" t="e" cm="1">
        <f t="array" ref="KQ66">_xlfn.IFNA(VLOOKUP($A66,TRANSPOSE(#REF!),KQ$2+2,FALSE),0)</f>
        <v>#REF!</v>
      </c>
      <c r="KR66" t="e" cm="1">
        <f t="array" ref="KR66">_xlfn.IFNA(VLOOKUP($A66,TRANSPOSE(#REF!),KR$2+2,FALSE),0)</f>
        <v>#REF!</v>
      </c>
      <c r="KS66" t="e" cm="1">
        <f t="array" ref="KS66">_xlfn.IFNA(VLOOKUP($A66,TRANSPOSE(#REF!),KS$2+2,FALSE),0)</f>
        <v>#REF!</v>
      </c>
      <c r="KT66" t="e" cm="1">
        <f t="array" ref="KT66">_xlfn.IFNA(VLOOKUP($A66,TRANSPOSE(#REF!),KT$2+2,FALSE),0)</f>
        <v>#REF!</v>
      </c>
      <c r="KU66" t="e" cm="1">
        <f t="array" ref="KU66">_xlfn.IFNA(VLOOKUP($A66,TRANSPOSE(#REF!),KU$2+2,FALSE),0)</f>
        <v>#REF!</v>
      </c>
      <c r="KV66" t="e" cm="1">
        <f t="array" ref="KV66">_xlfn.IFNA(VLOOKUP($A66,TRANSPOSE(#REF!),KV$2+2,FALSE),0)</f>
        <v>#REF!</v>
      </c>
      <c r="KW66" t="e" cm="1">
        <f t="array" ref="KW66">_xlfn.IFNA(VLOOKUP($A66,TRANSPOSE(#REF!),KW$2+2,FALSE),0)</f>
        <v>#REF!</v>
      </c>
      <c r="KX66" t="e" cm="1">
        <f t="array" ref="KX66">_xlfn.IFNA(VLOOKUP($A66,TRANSPOSE(#REF!),KX$2+2,FALSE),0)</f>
        <v>#REF!</v>
      </c>
      <c r="KY66" t="e" cm="1">
        <f t="array" ref="KY66">_xlfn.IFNA(VLOOKUP($A66,TRANSPOSE(#REF!),KY$2+2,FALSE),0)</f>
        <v>#REF!</v>
      </c>
      <c r="KZ66" t="e" cm="1">
        <f t="array" ref="KZ66">_xlfn.IFNA(VLOOKUP($A66,TRANSPOSE(#REF!),KZ$2+2,FALSE),0)</f>
        <v>#REF!</v>
      </c>
      <c r="LA66" t="e" cm="1">
        <f t="array" ref="LA66">_xlfn.IFNA(VLOOKUP($A66,TRANSPOSE(#REF!),LA$2+2,FALSE),0)</f>
        <v>#REF!</v>
      </c>
      <c r="LB66" t="e" cm="1">
        <f t="array" ref="LB66">_xlfn.IFNA(VLOOKUP($A66,TRANSPOSE(#REF!),LB$2+2,FALSE),0)</f>
        <v>#REF!</v>
      </c>
      <c r="LC66" t="e" cm="1">
        <f t="array" ref="LC66">_xlfn.IFNA(VLOOKUP($A66,TRANSPOSE(#REF!),LC$2+2,FALSE),0)</f>
        <v>#REF!</v>
      </c>
      <c r="LD66" t="e" cm="1">
        <f t="array" ref="LD66">_xlfn.IFNA(VLOOKUP($A66,TRANSPOSE(#REF!),LD$2+2,FALSE),0)</f>
        <v>#REF!</v>
      </c>
      <c r="LE66" t="e" cm="1">
        <f t="array" ref="LE66">_xlfn.IFNA(VLOOKUP($A66,TRANSPOSE(#REF!),LE$2+2,FALSE),0)</f>
        <v>#REF!</v>
      </c>
      <c r="LF66" t="e" cm="1">
        <f t="array" ref="LF66">_xlfn.IFNA(VLOOKUP($A66,TRANSPOSE(#REF!),LF$2+2,FALSE),0)</f>
        <v>#REF!</v>
      </c>
      <c r="LG66" t="e" cm="1">
        <f t="array" ref="LG66">_xlfn.IFNA(VLOOKUP($A66,TRANSPOSE(#REF!),LG$2+2,FALSE),0)</f>
        <v>#REF!</v>
      </c>
      <c r="LH66" t="e" cm="1">
        <f t="array" ref="LH66">_xlfn.IFNA(VLOOKUP($A66,TRANSPOSE(#REF!),LH$2+2,FALSE),0)</f>
        <v>#REF!</v>
      </c>
      <c r="LI66" t="e" cm="1">
        <f t="array" ref="LI66">_xlfn.IFNA(VLOOKUP($A66,TRANSPOSE(#REF!),LI$2+2,FALSE),0)</f>
        <v>#REF!</v>
      </c>
      <c r="LJ66" t="e" cm="1">
        <f t="array" ref="LJ66">_xlfn.IFNA(VLOOKUP($A66,TRANSPOSE(#REF!),LJ$2+2,FALSE),0)</f>
        <v>#REF!</v>
      </c>
      <c r="LK66" t="e" cm="1">
        <f t="array" ref="LK66">_xlfn.IFNA(VLOOKUP($A66,TRANSPOSE(#REF!),LK$2+2,FALSE),0)</f>
        <v>#REF!</v>
      </c>
      <c r="LL66" t="e" cm="1">
        <f t="array" ref="LL66">_xlfn.IFNA(VLOOKUP($A66,TRANSPOSE(#REF!),LL$2+2,FALSE),0)</f>
        <v>#REF!</v>
      </c>
      <c r="LM66" t="e" cm="1">
        <f t="array" ref="LM66">_xlfn.IFNA(VLOOKUP($A66,TRANSPOSE(#REF!),LM$2+2,FALSE),0)</f>
        <v>#REF!</v>
      </c>
      <c r="LN66" t="e" cm="1">
        <f t="array" ref="LN66">_xlfn.IFNA(VLOOKUP($A66,TRANSPOSE(#REF!),LN$2+2,FALSE),0)</f>
        <v>#REF!</v>
      </c>
      <c r="LO66" t="e" cm="1">
        <f t="array" ref="LO66">_xlfn.IFNA(VLOOKUP($A66,TRANSPOSE(#REF!),LO$2+2,FALSE),0)</f>
        <v>#REF!</v>
      </c>
      <c r="LP66" t="e" cm="1">
        <f t="array" ref="LP66">_xlfn.IFNA(VLOOKUP($A66,TRANSPOSE(#REF!),LP$2+2,FALSE),0)</f>
        <v>#REF!</v>
      </c>
      <c r="LQ66" t="e" cm="1">
        <f t="array" ref="LQ66">_xlfn.IFNA(VLOOKUP($A66,TRANSPOSE(#REF!),LQ$2+2,FALSE),0)</f>
        <v>#REF!</v>
      </c>
      <c r="LR66" t="e" cm="1">
        <f t="array" ref="LR66">_xlfn.IFNA(VLOOKUP($A66,TRANSPOSE(#REF!),LR$2+2,FALSE),0)</f>
        <v>#REF!</v>
      </c>
      <c r="LS66" t="e" cm="1">
        <f t="array" ref="LS66">_xlfn.IFNA(VLOOKUP($A66,TRANSPOSE(#REF!),LS$2+2,FALSE),0)</f>
        <v>#REF!</v>
      </c>
      <c r="LT66" t="e" cm="1">
        <f t="array" ref="LT66">_xlfn.IFNA(VLOOKUP($A66,TRANSPOSE(#REF!),LT$2+2,FALSE),0)</f>
        <v>#REF!</v>
      </c>
      <c r="LU66" t="e" cm="1">
        <f t="array" ref="LU66">_xlfn.IFNA(VLOOKUP($A66,TRANSPOSE(#REF!),LU$2+2,FALSE),0)</f>
        <v>#REF!</v>
      </c>
      <c r="LV66" t="e" cm="1">
        <f t="array" ref="LV66">_xlfn.IFNA(VLOOKUP($A66,TRANSPOSE(#REF!),LV$2+2,FALSE),0)</f>
        <v>#REF!</v>
      </c>
      <c r="LW66" t="e" cm="1">
        <f t="array" ref="LW66">_xlfn.IFNA(VLOOKUP($A66,TRANSPOSE(#REF!),LW$2+2,FALSE),0)</f>
        <v>#REF!</v>
      </c>
      <c r="LX66" t="e" cm="1">
        <f t="array" ref="LX66">_xlfn.IFNA(VLOOKUP($A66,TRANSPOSE(#REF!),LX$2+2,FALSE),0)</f>
        <v>#REF!</v>
      </c>
      <c r="LY66" t="e" cm="1">
        <f t="array" ref="LY66">_xlfn.IFNA(VLOOKUP($A66,TRANSPOSE(#REF!),LY$2+2,FALSE),0)</f>
        <v>#REF!</v>
      </c>
      <c r="LZ66" t="e" cm="1">
        <f t="array" ref="LZ66">_xlfn.IFNA(VLOOKUP($A66,TRANSPOSE(#REF!),LZ$2+2,FALSE),0)</f>
        <v>#REF!</v>
      </c>
      <c r="MA66" t="e" cm="1">
        <f t="array" ref="MA66">_xlfn.IFNA(VLOOKUP($A66,TRANSPOSE(#REF!),MA$2+2,FALSE),0)</f>
        <v>#REF!</v>
      </c>
      <c r="MB66" t="e" cm="1">
        <f t="array" ref="MB66">_xlfn.IFNA(VLOOKUP($A66,TRANSPOSE(#REF!),MB$2+2,FALSE),0)</f>
        <v>#REF!</v>
      </c>
      <c r="MC66" t="e" cm="1">
        <f t="array" ref="MC66">_xlfn.IFNA(VLOOKUP($A66,TRANSPOSE(#REF!),MC$2+2,FALSE),0)</f>
        <v>#REF!</v>
      </c>
      <c r="MD66" t="e" cm="1">
        <f t="array" ref="MD66">_xlfn.IFNA(VLOOKUP($A66,TRANSPOSE(#REF!),MD$2+2,FALSE),0)</f>
        <v>#REF!</v>
      </c>
      <c r="ME66" t="e" cm="1">
        <f t="array" ref="ME66">_xlfn.IFNA(VLOOKUP($A66,TRANSPOSE(#REF!),ME$2+2,FALSE),0)</f>
        <v>#REF!</v>
      </c>
      <c r="MF66" t="e" cm="1">
        <f t="array" ref="MF66">_xlfn.IFNA(VLOOKUP($A66,TRANSPOSE(#REF!),MF$2+2,FALSE),0)</f>
        <v>#REF!</v>
      </c>
      <c r="MG66" t="e" cm="1">
        <f t="array" ref="MG66">_xlfn.IFNA(VLOOKUP($A66,TRANSPOSE(#REF!),MG$2+2,FALSE),0)</f>
        <v>#REF!</v>
      </c>
      <c r="MH66" t="e" cm="1">
        <f t="array" ref="MH66">_xlfn.IFNA(VLOOKUP($A66,TRANSPOSE(#REF!),MH$2+2,FALSE),0)</f>
        <v>#REF!</v>
      </c>
      <c r="MI66" t="e" cm="1">
        <f t="array" ref="MI66">_xlfn.IFNA(VLOOKUP($A66,TRANSPOSE(#REF!),MI$2+2,FALSE),0)</f>
        <v>#REF!</v>
      </c>
      <c r="MJ66" t="e" cm="1">
        <f t="array" ref="MJ66">_xlfn.IFNA(VLOOKUP($A66,TRANSPOSE(#REF!),MJ$2+2,FALSE),0)</f>
        <v>#REF!</v>
      </c>
      <c r="MK66" t="e" cm="1">
        <f t="array" ref="MK66">_xlfn.IFNA(VLOOKUP($A66,TRANSPOSE(#REF!),MK$2+2,FALSE),0)</f>
        <v>#REF!</v>
      </c>
      <c r="ML66" t="e" cm="1">
        <f t="array" ref="ML66">_xlfn.IFNA(VLOOKUP($A66,TRANSPOSE(#REF!),ML$2+2,FALSE),0)</f>
        <v>#REF!</v>
      </c>
      <c r="MM66" t="e" cm="1">
        <f t="array" ref="MM66">_xlfn.IFNA(VLOOKUP($A66,TRANSPOSE(#REF!),MM$2+2,FALSE),0)</f>
        <v>#REF!</v>
      </c>
      <c r="MN66" t="e" cm="1">
        <f t="array" ref="MN66">_xlfn.IFNA(VLOOKUP($A66,TRANSPOSE(#REF!),MN$2+2,FALSE),0)</f>
        <v>#REF!</v>
      </c>
      <c r="MO66" t="e" cm="1">
        <f t="array" ref="MO66">_xlfn.IFNA(VLOOKUP($A66,TRANSPOSE(#REF!),MO$2+2,FALSE),0)</f>
        <v>#REF!</v>
      </c>
      <c r="MP66" t="e" cm="1">
        <f t="array" ref="MP66">_xlfn.IFNA(VLOOKUP($A66,TRANSPOSE(#REF!),MP$2+2,FALSE),0)</f>
        <v>#REF!</v>
      </c>
      <c r="MQ66" t="e" cm="1">
        <f t="array" ref="MQ66">_xlfn.IFNA(VLOOKUP($A66,TRANSPOSE(#REF!),MQ$2+2,FALSE),0)</f>
        <v>#REF!</v>
      </c>
      <c r="MR66" t="e" cm="1">
        <f t="array" ref="MR66">_xlfn.IFNA(VLOOKUP($A66,TRANSPOSE(#REF!),MR$2+2,FALSE),0)</f>
        <v>#REF!</v>
      </c>
      <c r="MS66" t="e" cm="1">
        <f t="array" ref="MS66">_xlfn.IFNA(VLOOKUP($A66,TRANSPOSE(#REF!),MS$2+2,FALSE),0)</f>
        <v>#REF!</v>
      </c>
      <c r="MT66" t="e" cm="1">
        <f t="array" ref="MT66">_xlfn.IFNA(VLOOKUP($A66,TRANSPOSE(#REF!),MT$2+2,FALSE),0)</f>
        <v>#REF!</v>
      </c>
      <c r="MU66" t="e" cm="1">
        <f t="array" ref="MU66">_xlfn.IFNA(VLOOKUP($A66,TRANSPOSE(#REF!),MU$2+2,FALSE),0)</f>
        <v>#REF!</v>
      </c>
      <c r="MV66" t="e" cm="1">
        <f t="array" ref="MV66">_xlfn.IFNA(VLOOKUP($A66,TRANSPOSE(#REF!),MV$2+2,FALSE),0)</f>
        <v>#REF!</v>
      </c>
      <c r="MW66" t="e" cm="1">
        <f t="array" ref="MW66">_xlfn.IFNA(VLOOKUP($A66,TRANSPOSE(#REF!),MW$2+2,FALSE),0)</f>
        <v>#REF!</v>
      </c>
      <c r="MX66" t="e" cm="1">
        <f t="array" ref="MX66">_xlfn.IFNA(VLOOKUP($A66,TRANSPOSE(#REF!),MX$2+2,FALSE),0)</f>
        <v>#REF!</v>
      </c>
      <c r="MY66" t="e" cm="1">
        <f t="array" ref="MY66">_xlfn.IFNA(VLOOKUP($A66,TRANSPOSE(#REF!),MY$2+2,FALSE),0)</f>
        <v>#REF!</v>
      </c>
      <c r="MZ66" t="e" cm="1">
        <f t="array" ref="MZ66">_xlfn.IFNA(VLOOKUP($A66,TRANSPOSE(#REF!),MZ$2+2,FALSE),0)</f>
        <v>#REF!</v>
      </c>
      <c r="NA66" t="e" cm="1">
        <f t="array" ref="NA66">_xlfn.IFNA(VLOOKUP($A66,TRANSPOSE(#REF!),NA$2+2,FALSE),0)</f>
        <v>#REF!</v>
      </c>
      <c r="NB66" t="e" cm="1">
        <f t="array" ref="NB66">_xlfn.IFNA(VLOOKUP($A66,TRANSPOSE(#REF!),NB$2+2,FALSE),0)</f>
        <v>#REF!</v>
      </c>
      <c r="NC66" t="e" cm="1">
        <f t="array" ref="NC66">_xlfn.IFNA(VLOOKUP($A66,TRANSPOSE(#REF!),NC$2+2,FALSE),0)</f>
        <v>#REF!</v>
      </c>
      <c r="ND66" t="e" cm="1">
        <f t="array" ref="ND66">_xlfn.IFNA(VLOOKUP($A66,TRANSPOSE(#REF!),ND$2+2,FALSE),0)</f>
        <v>#REF!</v>
      </c>
      <c r="NE66" t="e" cm="1">
        <f t="array" ref="NE66">_xlfn.IFNA(VLOOKUP($A66,TRANSPOSE(#REF!),NE$2+2,FALSE),0)</f>
        <v>#REF!</v>
      </c>
      <c r="NF66" t="e" cm="1">
        <f t="array" ref="NF66">_xlfn.IFNA(VLOOKUP($A66,TRANSPOSE(#REF!),NF$2+2,FALSE),0)</f>
        <v>#REF!</v>
      </c>
      <c r="NG66" t="e" cm="1">
        <f t="array" ref="NG66">_xlfn.IFNA(VLOOKUP($A66,TRANSPOSE(#REF!),NG$2+2,FALSE),0)</f>
        <v>#REF!</v>
      </c>
      <c r="NH66" t="e" cm="1">
        <f t="array" ref="NH66">_xlfn.IFNA(VLOOKUP($A66,TRANSPOSE(#REF!),NH$2+2,FALSE),0)</f>
        <v>#REF!</v>
      </c>
      <c r="NI66" t="e" cm="1">
        <f t="array" ref="NI66">_xlfn.IFNA(VLOOKUP($A66,TRANSPOSE(#REF!),NI$2+2,FALSE),0)</f>
        <v>#REF!</v>
      </c>
      <c r="NJ66" t="e" cm="1">
        <f t="array" ref="NJ66">_xlfn.IFNA(VLOOKUP($A66,TRANSPOSE(#REF!),NJ$2+2,FALSE),0)</f>
        <v>#REF!</v>
      </c>
      <c r="NL66" t="e">
        <f t="shared" si="0"/>
        <v>#REF!</v>
      </c>
      <c r="NM66" t="e">
        <f t="shared" si="1"/>
        <v>#REF!</v>
      </c>
    </row>
    <row r="67" spans="1:377" x14ac:dyDescent="0.3">
      <c r="A67" t="str">
        <v>PDK02_13</v>
      </c>
      <c r="B67" t="str">
        <v>Elektriciteit</v>
      </c>
      <c r="C67" t="str">
        <v>Conversion</v>
      </c>
      <c r="D67" t="str">
        <v>Power DK</v>
      </c>
      <c r="E67" t="str">
        <v>Generation</v>
      </c>
      <c r="F67" t="str">
        <v>Electricity DK</v>
      </c>
      <c r="G67" t="str">
        <v>Electricity from Geothermal - Power DK</v>
      </c>
      <c r="H67" t="str">
        <v>[GW]</v>
      </c>
      <c r="I67">
        <f>_xlfn.IFNA(VLOOKUP(A67,'[1]PASTE Cap_Investment'!A:B,2,FALSE),0)</f>
        <v>0</v>
      </c>
      <c r="J67" t="e" cm="1">
        <f t="array" ref="J67">_xlfn.IFNA(VLOOKUP($A67,TRANSPOSE(#REF!),J$2+2,FALSE),0)</f>
        <v>#REF!</v>
      </c>
      <c r="K67" t="e" cm="1">
        <f t="array" ref="K67">_xlfn.IFNA(VLOOKUP($A67,TRANSPOSE(#REF!),K$2+2,FALSE),0)</f>
        <v>#REF!</v>
      </c>
      <c r="L67" t="e" cm="1">
        <f t="array" ref="L67">_xlfn.IFNA(VLOOKUP($A67,TRANSPOSE(#REF!),L$2+2,FALSE),0)</f>
        <v>#REF!</v>
      </c>
      <c r="M67" t="e" cm="1">
        <f t="array" ref="M67">_xlfn.IFNA(VLOOKUP($A67,TRANSPOSE(#REF!),M$2+2,FALSE),0)</f>
        <v>#REF!</v>
      </c>
      <c r="N67" t="e" cm="1">
        <f t="array" ref="N67">_xlfn.IFNA(VLOOKUP($A67,TRANSPOSE(#REF!),N$2+2,FALSE),0)</f>
        <v>#REF!</v>
      </c>
      <c r="O67" t="e" cm="1">
        <f t="array" ref="O67">_xlfn.IFNA(VLOOKUP($A67,TRANSPOSE(#REF!),O$2+2,FALSE),0)</f>
        <v>#REF!</v>
      </c>
      <c r="P67" t="e" cm="1">
        <f t="array" ref="P67">_xlfn.IFNA(VLOOKUP($A67,TRANSPOSE(#REF!),P$2+2,FALSE),0)</f>
        <v>#REF!</v>
      </c>
      <c r="Q67" t="e" cm="1">
        <f t="array" ref="Q67">_xlfn.IFNA(VLOOKUP($A67,TRANSPOSE(#REF!),Q$2+2,FALSE),0)</f>
        <v>#REF!</v>
      </c>
      <c r="R67" t="e" cm="1">
        <f t="array" ref="R67">_xlfn.IFNA(VLOOKUP($A67,TRANSPOSE(#REF!),R$2+2,FALSE),0)</f>
        <v>#REF!</v>
      </c>
      <c r="S67" t="e" cm="1">
        <f t="array" ref="S67">_xlfn.IFNA(VLOOKUP($A67,TRANSPOSE(#REF!),S$2+2,FALSE),0)</f>
        <v>#REF!</v>
      </c>
      <c r="T67" t="e" cm="1">
        <f t="array" ref="T67">_xlfn.IFNA(VLOOKUP($A67,TRANSPOSE(#REF!),T$2+2,FALSE),0)</f>
        <v>#REF!</v>
      </c>
      <c r="U67" t="e" cm="1">
        <f t="array" ref="U67">_xlfn.IFNA(VLOOKUP($A67,TRANSPOSE(#REF!),U$2+2,FALSE),0)</f>
        <v>#REF!</v>
      </c>
      <c r="V67" t="e" cm="1">
        <f t="array" ref="V67">_xlfn.IFNA(VLOOKUP($A67,TRANSPOSE(#REF!),V$2+2,FALSE),0)</f>
        <v>#REF!</v>
      </c>
      <c r="W67" t="e" cm="1">
        <f t="array" ref="W67">_xlfn.IFNA(VLOOKUP($A67,TRANSPOSE(#REF!),W$2+2,FALSE),0)</f>
        <v>#REF!</v>
      </c>
      <c r="X67" t="e" cm="1">
        <f t="array" ref="X67">_xlfn.IFNA(VLOOKUP($A67,TRANSPOSE(#REF!),X$2+2,FALSE),0)</f>
        <v>#REF!</v>
      </c>
      <c r="Y67" t="e" cm="1">
        <f t="array" ref="Y67">_xlfn.IFNA(VLOOKUP($A67,TRANSPOSE(#REF!),Y$2+2,FALSE),0)</f>
        <v>#REF!</v>
      </c>
      <c r="Z67" t="e" cm="1">
        <f t="array" ref="Z67">_xlfn.IFNA(VLOOKUP($A67,TRANSPOSE(#REF!),Z$2+2,FALSE),0)</f>
        <v>#REF!</v>
      </c>
      <c r="AA67" t="e" cm="1">
        <f t="array" ref="AA67">_xlfn.IFNA(VLOOKUP($A67,TRANSPOSE(#REF!),AA$2+2,FALSE),0)</f>
        <v>#REF!</v>
      </c>
      <c r="AB67" t="e" cm="1">
        <f t="array" ref="AB67">_xlfn.IFNA(VLOOKUP($A67,TRANSPOSE(#REF!),AB$2+2,FALSE),0)</f>
        <v>#REF!</v>
      </c>
      <c r="AC67" t="e" cm="1">
        <f t="array" ref="AC67">_xlfn.IFNA(VLOOKUP($A67,TRANSPOSE(#REF!),AC$2+2,FALSE),0)</f>
        <v>#REF!</v>
      </c>
      <c r="AD67" t="e" cm="1">
        <f t="array" ref="AD67">_xlfn.IFNA(VLOOKUP($A67,TRANSPOSE(#REF!),AD$2+2,FALSE),0)</f>
        <v>#REF!</v>
      </c>
      <c r="AE67" t="e" cm="1">
        <f t="array" ref="AE67">_xlfn.IFNA(VLOOKUP($A67,TRANSPOSE(#REF!),AE$2+2,FALSE),0)</f>
        <v>#REF!</v>
      </c>
      <c r="AF67" t="e" cm="1">
        <f t="array" ref="AF67">_xlfn.IFNA(VLOOKUP($A67,TRANSPOSE(#REF!),AF$2+2,FALSE),0)</f>
        <v>#REF!</v>
      </c>
      <c r="AG67" t="e" cm="1">
        <f t="array" ref="AG67">_xlfn.IFNA(VLOOKUP($A67,TRANSPOSE(#REF!),AG$2+2,FALSE),0)</f>
        <v>#REF!</v>
      </c>
      <c r="AH67" t="e" cm="1">
        <f t="array" ref="AH67">_xlfn.IFNA(VLOOKUP($A67,TRANSPOSE(#REF!),AH$2+2,FALSE),0)</f>
        <v>#REF!</v>
      </c>
      <c r="AI67" t="e" cm="1">
        <f t="array" ref="AI67">_xlfn.IFNA(VLOOKUP($A67,TRANSPOSE(#REF!),AI$2+2,FALSE),0)</f>
        <v>#REF!</v>
      </c>
      <c r="AJ67" t="e" cm="1">
        <f t="array" ref="AJ67">_xlfn.IFNA(VLOOKUP($A67,TRANSPOSE(#REF!),AJ$2+2,FALSE),0)</f>
        <v>#REF!</v>
      </c>
      <c r="AK67" t="e" cm="1">
        <f t="array" ref="AK67">_xlfn.IFNA(VLOOKUP($A67,TRANSPOSE(#REF!),AK$2+2,FALSE),0)</f>
        <v>#REF!</v>
      </c>
      <c r="AL67" t="e" cm="1">
        <f t="array" ref="AL67">_xlfn.IFNA(VLOOKUP($A67,TRANSPOSE(#REF!),AL$2+2,FALSE),0)</f>
        <v>#REF!</v>
      </c>
      <c r="AM67" t="e" cm="1">
        <f t="array" ref="AM67">_xlfn.IFNA(VLOOKUP($A67,TRANSPOSE(#REF!),AM$2+2,FALSE),0)</f>
        <v>#REF!</v>
      </c>
      <c r="AN67" t="e" cm="1">
        <f t="array" ref="AN67">_xlfn.IFNA(VLOOKUP($A67,TRANSPOSE(#REF!),AN$2+2,FALSE),0)</f>
        <v>#REF!</v>
      </c>
      <c r="AO67" t="e" cm="1">
        <f t="array" ref="AO67">_xlfn.IFNA(VLOOKUP($A67,TRANSPOSE(#REF!),AO$2+2,FALSE),0)</f>
        <v>#REF!</v>
      </c>
      <c r="AP67" t="e" cm="1">
        <f t="array" ref="AP67">_xlfn.IFNA(VLOOKUP($A67,TRANSPOSE(#REF!),AP$2+2,FALSE),0)</f>
        <v>#REF!</v>
      </c>
      <c r="AQ67" t="e" cm="1">
        <f t="array" ref="AQ67">_xlfn.IFNA(VLOOKUP($A67,TRANSPOSE(#REF!),AQ$2+2,FALSE),0)</f>
        <v>#REF!</v>
      </c>
      <c r="AR67" t="e" cm="1">
        <f t="array" ref="AR67">_xlfn.IFNA(VLOOKUP($A67,TRANSPOSE(#REF!),AR$2+2,FALSE),0)</f>
        <v>#REF!</v>
      </c>
      <c r="AS67" t="e" cm="1">
        <f t="array" ref="AS67">_xlfn.IFNA(VLOOKUP($A67,TRANSPOSE(#REF!),AS$2+2,FALSE),0)</f>
        <v>#REF!</v>
      </c>
      <c r="AT67" t="e" cm="1">
        <f t="array" ref="AT67">_xlfn.IFNA(VLOOKUP($A67,TRANSPOSE(#REF!),AT$2+2,FALSE),0)</f>
        <v>#REF!</v>
      </c>
      <c r="AU67" t="e" cm="1">
        <f t="array" ref="AU67">_xlfn.IFNA(VLOOKUP($A67,TRANSPOSE(#REF!),AU$2+2,FALSE),0)</f>
        <v>#REF!</v>
      </c>
      <c r="AV67" t="e" cm="1">
        <f t="array" ref="AV67">_xlfn.IFNA(VLOOKUP($A67,TRANSPOSE(#REF!),AV$2+2,FALSE),0)</f>
        <v>#REF!</v>
      </c>
      <c r="AW67" t="e" cm="1">
        <f t="array" ref="AW67">_xlfn.IFNA(VLOOKUP($A67,TRANSPOSE(#REF!),AW$2+2,FALSE),0)</f>
        <v>#REF!</v>
      </c>
      <c r="AX67" t="e" cm="1">
        <f t="array" ref="AX67">_xlfn.IFNA(VLOOKUP($A67,TRANSPOSE(#REF!),AX$2+2,FALSE),0)</f>
        <v>#REF!</v>
      </c>
      <c r="AY67" t="e" cm="1">
        <f t="array" ref="AY67">_xlfn.IFNA(VLOOKUP($A67,TRANSPOSE(#REF!),AY$2+2,FALSE),0)</f>
        <v>#REF!</v>
      </c>
      <c r="AZ67" t="e" cm="1">
        <f t="array" ref="AZ67">_xlfn.IFNA(VLOOKUP($A67,TRANSPOSE(#REF!),AZ$2+2,FALSE),0)</f>
        <v>#REF!</v>
      </c>
      <c r="BA67" t="e" cm="1">
        <f t="array" ref="BA67">_xlfn.IFNA(VLOOKUP($A67,TRANSPOSE(#REF!),BA$2+2,FALSE),0)</f>
        <v>#REF!</v>
      </c>
      <c r="BB67" t="e" cm="1">
        <f t="array" ref="BB67">_xlfn.IFNA(VLOOKUP($A67,TRANSPOSE(#REF!),BB$2+2,FALSE),0)</f>
        <v>#REF!</v>
      </c>
      <c r="BC67" t="e" cm="1">
        <f t="array" ref="BC67">_xlfn.IFNA(VLOOKUP($A67,TRANSPOSE(#REF!),BC$2+2,FALSE),0)</f>
        <v>#REF!</v>
      </c>
      <c r="BD67" t="e" cm="1">
        <f t="array" ref="BD67">_xlfn.IFNA(VLOOKUP($A67,TRANSPOSE(#REF!),BD$2+2,FALSE),0)</f>
        <v>#REF!</v>
      </c>
      <c r="BE67" t="e" cm="1">
        <f t="array" ref="BE67">_xlfn.IFNA(VLOOKUP($A67,TRANSPOSE(#REF!),BE$2+2,FALSE),0)</f>
        <v>#REF!</v>
      </c>
      <c r="BF67" t="e" cm="1">
        <f t="array" ref="BF67">_xlfn.IFNA(VLOOKUP($A67,TRANSPOSE(#REF!),BF$2+2,FALSE),0)</f>
        <v>#REF!</v>
      </c>
      <c r="BG67" t="e" cm="1">
        <f t="array" ref="BG67">_xlfn.IFNA(VLOOKUP($A67,TRANSPOSE(#REF!),BG$2+2,FALSE),0)</f>
        <v>#REF!</v>
      </c>
      <c r="BH67" t="e" cm="1">
        <f t="array" ref="BH67">_xlfn.IFNA(VLOOKUP($A67,TRANSPOSE(#REF!),BH$2+2,FALSE),0)</f>
        <v>#REF!</v>
      </c>
      <c r="BI67" t="e" cm="1">
        <f t="array" ref="BI67">_xlfn.IFNA(VLOOKUP($A67,TRANSPOSE(#REF!),BI$2+2,FALSE),0)</f>
        <v>#REF!</v>
      </c>
      <c r="BJ67" t="e" cm="1">
        <f t="array" ref="BJ67">_xlfn.IFNA(VLOOKUP($A67,TRANSPOSE(#REF!),BJ$2+2,FALSE),0)</f>
        <v>#REF!</v>
      </c>
      <c r="BK67" t="e" cm="1">
        <f t="array" ref="BK67">_xlfn.IFNA(VLOOKUP($A67,TRANSPOSE(#REF!),BK$2+2,FALSE),0)</f>
        <v>#REF!</v>
      </c>
      <c r="BL67" t="e" cm="1">
        <f t="array" ref="BL67">_xlfn.IFNA(VLOOKUP($A67,TRANSPOSE(#REF!),BL$2+2,FALSE),0)</f>
        <v>#REF!</v>
      </c>
      <c r="BM67" t="e" cm="1">
        <f t="array" ref="BM67">_xlfn.IFNA(VLOOKUP($A67,TRANSPOSE(#REF!),BM$2+2,FALSE),0)</f>
        <v>#REF!</v>
      </c>
      <c r="BN67" t="e" cm="1">
        <f t="array" ref="BN67">_xlfn.IFNA(VLOOKUP($A67,TRANSPOSE(#REF!),BN$2+2,FALSE),0)</f>
        <v>#REF!</v>
      </c>
      <c r="BO67" t="e" cm="1">
        <f t="array" ref="BO67">_xlfn.IFNA(VLOOKUP($A67,TRANSPOSE(#REF!),BO$2+2,FALSE),0)</f>
        <v>#REF!</v>
      </c>
      <c r="BP67" t="e" cm="1">
        <f t="array" ref="BP67">_xlfn.IFNA(VLOOKUP($A67,TRANSPOSE(#REF!),BP$2+2,FALSE),0)</f>
        <v>#REF!</v>
      </c>
      <c r="BQ67" t="e" cm="1">
        <f t="array" ref="BQ67">_xlfn.IFNA(VLOOKUP($A67,TRANSPOSE(#REF!),BQ$2+2,FALSE),0)</f>
        <v>#REF!</v>
      </c>
      <c r="BR67" t="e" cm="1">
        <f t="array" ref="BR67">_xlfn.IFNA(VLOOKUP($A67,TRANSPOSE(#REF!),BR$2+2,FALSE),0)</f>
        <v>#REF!</v>
      </c>
      <c r="BS67" t="e" cm="1">
        <f t="array" ref="BS67">_xlfn.IFNA(VLOOKUP($A67,TRANSPOSE(#REF!),BS$2+2,FALSE),0)</f>
        <v>#REF!</v>
      </c>
      <c r="BT67" t="e" cm="1">
        <f t="array" ref="BT67">_xlfn.IFNA(VLOOKUP($A67,TRANSPOSE(#REF!),BT$2+2,FALSE),0)</f>
        <v>#REF!</v>
      </c>
      <c r="BU67" t="e" cm="1">
        <f t="array" ref="BU67">_xlfn.IFNA(VLOOKUP($A67,TRANSPOSE(#REF!),BU$2+2,FALSE),0)</f>
        <v>#REF!</v>
      </c>
      <c r="BV67" t="e" cm="1">
        <f t="array" ref="BV67">_xlfn.IFNA(VLOOKUP($A67,TRANSPOSE(#REF!),BV$2+2,FALSE),0)</f>
        <v>#REF!</v>
      </c>
      <c r="BW67" t="e" cm="1">
        <f t="array" ref="BW67">_xlfn.IFNA(VLOOKUP($A67,TRANSPOSE(#REF!),BW$2+2,FALSE),0)</f>
        <v>#REF!</v>
      </c>
      <c r="BX67" t="e" cm="1">
        <f t="array" ref="BX67">_xlfn.IFNA(VLOOKUP($A67,TRANSPOSE(#REF!),BX$2+2,FALSE),0)</f>
        <v>#REF!</v>
      </c>
      <c r="BY67" t="e" cm="1">
        <f t="array" ref="BY67">_xlfn.IFNA(VLOOKUP($A67,TRANSPOSE(#REF!),BY$2+2,FALSE),0)</f>
        <v>#REF!</v>
      </c>
      <c r="BZ67" t="e" cm="1">
        <f t="array" ref="BZ67">_xlfn.IFNA(VLOOKUP($A67,TRANSPOSE(#REF!),BZ$2+2,FALSE),0)</f>
        <v>#REF!</v>
      </c>
      <c r="CA67" t="e" cm="1">
        <f t="array" ref="CA67">_xlfn.IFNA(VLOOKUP($A67,TRANSPOSE(#REF!),CA$2+2,FALSE),0)</f>
        <v>#REF!</v>
      </c>
      <c r="CB67" t="e" cm="1">
        <f t="array" ref="CB67">_xlfn.IFNA(VLOOKUP($A67,TRANSPOSE(#REF!),CB$2+2,FALSE),0)</f>
        <v>#REF!</v>
      </c>
      <c r="CC67" t="e" cm="1">
        <f t="array" ref="CC67">_xlfn.IFNA(VLOOKUP($A67,TRANSPOSE(#REF!),CC$2+2,FALSE),0)</f>
        <v>#REF!</v>
      </c>
      <c r="CD67" t="e" cm="1">
        <f t="array" ref="CD67">_xlfn.IFNA(VLOOKUP($A67,TRANSPOSE(#REF!),CD$2+2,FALSE),0)</f>
        <v>#REF!</v>
      </c>
      <c r="CE67" t="e" cm="1">
        <f t="array" ref="CE67">_xlfn.IFNA(VLOOKUP($A67,TRANSPOSE(#REF!),CE$2+2,FALSE),0)</f>
        <v>#REF!</v>
      </c>
      <c r="CF67" t="e" cm="1">
        <f t="array" ref="CF67">_xlfn.IFNA(VLOOKUP($A67,TRANSPOSE(#REF!),CF$2+2,FALSE),0)</f>
        <v>#REF!</v>
      </c>
      <c r="CG67" t="e" cm="1">
        <f t="array" ref="CG67">_xlfn.IFNA(VLOOKUP($A67,TRANSPOSE(#REF!),CG$2+2,FALSE),0)</f>
        <v>#REF!</v>
      </c>
      <c r="CH67" t="e" cm="1">
        <f t="array" ref="CH67">_xlfn.IFNA(VLOOKUP($A67,TRANSPOSE(#REF!),CH$2+2,FALSE),0)</f>
        <v>#REF!</v>
      </c>
      <c r="CI67" t="e" cm="1">
        <f t="array" ref="CI67">_xlfn.IFNA(VLOOKUP($A67,TRANSPOSE(#REF!),CI$2+2,FALSE),0)</f>
        <v>#REF!</v>
      </c>
      <c r="CJ67" t="e" cm="1">
        <f t="array" ref="CJ67">_xlfn.IFNA(VLOOKUP($A67,TRANSPOSE(#REF!),CJ$2+2,FALSE),0)</f>
        <v>#REF!</v>
      </c>
      <c r="CK67" t="e" cm="1">
        <f t="array" ref="CK67">_xlfn.IFNA(VLOOKUP($A67,TRANSPOSE(#REF!),CK$2+2,FALSE),0)</f>
        <v>#REF!</v>
      </c>
      <c r="CL67" t="e" cm="1">
        <f t="array" ref="CL67">_xlfn.IFNA(VLOOKUP($A67,TRANSPOSE(#REF!),CL$2+2,FALSE),0)</f>
        <v>#REF!</v>
      </c>
      <c r="CM67" t="e" cm="1">
        <f t="array" ref="CM67">_xlfn.IFNA(VLOOKUP($A67,TRANSPOSE(#REF!),CM$2+2,FALSE),0)</f>
        <v>#REF!</v>
      </c>
      <c r="CN67" t="e" cm="1">
        <f t="array" ref="CN67">_xlfn.IFNA(VLOOKUP($A67,TRANSPOSE(#REF!),CN$2+2,FALSE),0)</f>
        <v>#REF!</v>
      </c>
      <c r="CO67" t="e" cm="1">
        <f t="array" ref="CO67">_xlfn.IFNA(VLOOKUP($A67,TRANSPOSE(#REF!),CO$2+2,FALSE),0)</f>
        <v>#REF!</v>
      </c>
      <c r="CP67" t="e" cm="1">
        <f t="array" ref="CP67">_xlfn.IFNA(VLOOKUP($A67,TRANSPOSE(#REF!),CP$2+2,FALSE),0)</f>
        <v>#REF!</v>
      </c>
      <c r="CQ67" t="e" cm="1">
        <f t="array" ref="CQ67">_xlfn.IFNA(VLOOKUP($A67,TRANSPOSE(#REF!),CQ$2+2,FALSE),0)</f>
        <v>#REF!</v>
      </c>
      <c r="CR67" t="e" cm="1">
        <f t="array" ref="CR67">_xlfn.IFNA(VLOOKUP($A67,TRANSPOSE(#REF!),CR$2+2,FALSE),0)</f>
        <v>#REF!</v>
      </c>
      <c r="CS67" t="e" cm="1">
        <f t="array" ref="CS67">_xlfn.IFNA(VLOOKUP($A67,TRANSPOSE(#REF!),CS$2+2,FALSE),0)</f>
        <v>#REF!</v>
      </c>
      <c r="CT67" t="e" cm="1">
        <f t="array" ref="CT67">_xlfn.IFNA(VLOOKUP($A67,TRANSPOSE(#REF!),CT$2+2,FALSE),0)</f>
        <v>#REF!</v>
      </c>
      <c r="CU67" t="e" cm="1">
        <f t="array" ref="CU67">_xlfn.IFNA(VLOOKUP($A67,TRANSPOSE(#REF!),CU$2+2,FALSE),0)</f>
        <v>#REF!</v>
      </c>
      <c r="CV67" t="e" cm="1">
        <f t="array" ref="CV67">_xlfn.IFNA(VLOOKUP($A67,TRANSPOSE(#REF!),CV$2+2,FALSE),0)</f>
        <v>#REF!</v>
      </c>
      <c r="CW67" t="e" cm="1">
        <f t="array" ref="CW67">_xlfn.IFNA(VLOOKUP($A67,TRANSPOSE(#REF!),CW$2+2,FALSE),0)</f>
        <v>#REF!</v>
      </c>
      <c r="CX67" t="e" cm="1">
        <f t="array" ref="CX67">_xlfn.IFNA(VLOOKUP($A67,TRANSPOSE(#REF!),CX$2+2,FALSE),0)</f>
        <v>#REF!</v>
      </c>
      <c r="CY67" t="e" cm="1">
        <f t="array" ref="CY67">_xlfn.IFNA(VLOOKUP($A67,TRANSPOSE(#REF!),CY$2+2,FALSE),0)</f>
        <v>#REF!</v>
      </c>
      <c r="CZ67" t="e" cm="1">
        <f t="array" ref="CZ67">_xlfn.IFNA(VLOOKUP($A67,TRANSPOSE(#REF!),CZ$2+2,FALSE),0)</f>
        <v>#REF!</v>
      </c>
      <c r="DA67" t="e" cm="1">
        <f t="array" ref="DA67">_xlfn.IFNA(VLOOKUP($A67,TRANSPOSE(#REF!),DA$2+2,FALSE),0)</f>
        <v>#REF!</v>
      </c>
      <c r="DB67" t="e" cm="1">
        <f t="array" ref="DB67">_xlfn.IFNA(VLOOKUP($A67,TRANSPOSE(#REF!),DB$2+2,FALSE),0)</f>
        <v>#REF!</v>
      </c>
      <c r="DC67" t="e" cm="1">
        <f t="array" ref="DC67">_xlfn.IFNA(VLOOKUP($A67,TRANSPOSE(#REF!),DC$2+2,FALSE),0)</f>
        <v>#REF!</v>
      </c>
      <c r="DD67" t="e" cm="1">
        <f t="array" ref="DD67">_xlfn.IFNA(VLOOKUP($A67,TRANSPOSE(#REF!),DD$2+2,FALSE),0)</f>
        <v>#REF!</v>
      </c>
      <c r="DE67" t="e" cm="1">
        <f t="array" ref="DE67">_xlfn.IFNA(VLOOKUP($A67,TRANSPOSE(#REF!),DE$2+2,FALSE),0)</f>
        <v>#REF!</v>
      </c>
      <c r="DF67" t="e" cm="1">
        <f t="array" ref="DF67">_xlfn.IFNA(VLOOKUP($A67,TRANSPOSE(#REF!),DF$2+2,FALSE),0)</f>
        <v>#REF!</v>
      </c>
      <c r="DG67" t="e" cm="1">
        <f t="array" ref="DG67">_xlfn.IFNA(VLOOKUP($A67,TRANSPOSE(#REF!),DG$2+2,FALSE),0)</f>
        <v>#REF!</v>
      </c>
      <c r="DH67" t="e" cm="1">
        <f t="array" ref="DH67">_xlfn.IFNA(VLOOKUP($A67,TRANSPOSE(#REF!),DH$2+2,FALSE),0)</f>
        <v>#REF!</v>
      </c>
      <c r="DI67" t="e" cm="1">
        <f t="array" ref="DI67">_xlfn.IFNA(VLOOKUP($A67,TRANSPOSE(#REF!),DI$2+2,FALSE),0)</f>
        <v>#REF!</v>
      </c>
      <c r="DJ67" t="e" cm="1">
        <f t="array" ref="DJ67">_xlfn.IFNA(VLOOKUP($A67,TRANSPOSE(#REF!),DJ$2+2,FALSE),0)</f>
        <v>#REF!</v>
      </c>
      <c r="DK67" t="e" cm="1">
        <f t="array" ref="DK67">_xlfn.IFNA(VLOOKUP($A67,TRANSPOSE(#REF!),DK$2+2,FALSE),0)</f>
        <v>#REF!</v>
      </c>
      <c r="DL67" t="e" cm="1">
        <f t="array" ref="DL67">_xlfn.IFNA(VLOOKUP($A67,TRANSPOSE(#REF!),DL$2+2,FALSE),0)</f>
        <v>#REF!</v>
      </c>
      <c r="DM67" t="e" cm="1">
        <f t="array" ref="DM67">_xlfn.IFNA(VLOOKUP($A67,TRANSPOSE(#REF!),DM$2+2,FALSE),0)</f>
        <v>#REF!</v>
      </c>
      <c r="DN67" t="e" cm="1">
        <f t="array" ref="DN67">_xlfn.IFNA(VLOOKUP($A67,TRANSPOSE(#REF!),DN$2+2,FALSE),0)</f>
        <v>#REF!</v>
      </c>
      <c r="DO67" t="e" cm="1">
        <f t="array" ref="DO67">_xlfn.IFNA(VLOOKUP($A67,TRANSPOSE(#REF!),DO$2+2,FALSE),0)</f>
        <v>#REF!</v>
      </c>
      <c r="DP67" t="e" cm="1">
        <f t="array" ref="DP67">_xlfn.IFNA(VLOOKUP($A67,TRANSPOSE(#REF!),DP$2+2,FALSE),0)</f>
        <v>#REF!</v>
      </c>
      <c r="DQ67" t="e" cm="1">
        <f t="array" ref="DQ67">_xlfn.IFNA(VLOOKUP($A67,TRANSPOSE(#REF!),DQ$2+2,FALSE),0)</f>
        <v>#REF!</v>
      </c>
      <c r="DR67" t="e" cm="1">
        <f t="array" ref="DR67">_xlfn.IFNA(VLOOKUP($A67,TRANSPOSE(#REF!),DR$2+2,FALSE),0)</f>
        <v>#REF!</v>
      </c>
      <c r="DS67" t="e" cm="1">
        <f t="array" ref="DS67">_xlfn.IFNA(VLOOKUP($A67,TRANSPOSE(#REF!),DS$2+2,FALSE),0)</f>
        <v>#REF!</v>
      </c>
      <c r="DT67" t="e" cm="1">
        <f t="array" ref="DT67">_xlfn.IFNA(VLOOKUP($A67,TRANSPOSE(#REF!),DT$2+2,FALSE),0)</f>
        <v>#REF!</v>
      </c>
      <c r="DU67" t="e" cm="1">
        <f t="array" ref="DU67">_xlfn.IFNA(VLOOKUP($A67,TRANSPOSE(#REF!),DU$2+2,FALSE),0)</f>
        <v>#REF!</v>
      </c>
      <c r="DV67" t="e" cm="1">
        <f t="array" ref="DV67">_xlfn.IFNA(VLOOKUP($A67,TRANSPOSE(#REF!),DV$2+2,FALSE),0)</f>
        <v>#REF!</v>
      </c>
      <c r="DW67" t="e" cm="1">
        <f t="array" ref="DW67">_xlfn.IFNA(VLOOKUP($A67,TRANSPOSE(#REF!),DW$2+2,FALSE),0)</f>
        <v>#REF!</v>
      </c>
      <c r="DX67" t="e" cm="1">
        <f t="array" ref="DX67">_xlfn.IFNA(VLOOKUP($A67,TRANSPOSE(#REF!),DX$2+2,FALSE),0)</f>
        <v>#REF!</v>
      </c>
      <c r="DY67" t="e" cm="1">
        <f t="array" ref="DY67">_xlfn.IFNA(VLOOKUP($A67,TRANSPOSE(#REF!),DY$2+2,FALSE),0)</f>
        <v>#REF!</v>
      </c>
      <c r="DZ67" t="e" cm="1">
        <f t="array" ref="DZ67">_xlfn.IFNA(VLOOKUP($A67,TRANSPOSE(#REF!),DZ$2+2,FALSE),0)</f>
        <v>#REF!</v>
      </c>
      <c r="EA67" t="e" cm="1">
        <f t="array" ref="EA67">_xlfn.IFNA(VLOOKUP($A67,TRANSPOSE(#REF!),EA$2+2,FALSE),0)</f>
        <v>#REF!</v>
      </c>
      <c r="EB67" t="e" cm="1">
        <f t="array" ref="EB67">_xlfn.IFNA(VLOOKUP($A67,TRANSPOSE(#REF!),EB$2+2,FALSE),0)</f>
        <v>#REF!</v>
      </c>
      <c r="EC67" t="e" cm="1">
        <f t="array" ref="EC67">_xlfn.IFNA(VLOOKUP($A67,TRANSPOSE(#REF!),EC$2+2,FALSE),0)</f>
        <v>#REF!</v>
      </c>
      <c r="ED67" t="e" cm="1">
        <f t="array" ref="ED67">_xlfn.IFNA(VLOOKUP($A67,TRANSPOSE(#REF!),ED$2+2,FALSE),0)</f>
        <v>#REF!</v>
      </c>
      <c r="EE67" t="e" cm="1">
        <f t="array" ref="EE67">_xlfn.IFNA(VLOOKUP($A67,TRANSPOSE(#REF!),EE$2+2,FALSE),0)</f>
        <v>#REF!</v>
      </c>
      <c r="EF67" t="e" cm="1">
        <f t="array" ref="EF67">_xlfn.IFNA(VLOOKUP($A67,TRANSPOSE(#REF!),EF$2+2,FALSE),0)</f>
        <v>#REF!</v>
      </c>
      <c r="EG67" t="e" cm="1">
        <f t="array" ref="EG67">_xlfn.IFNA(VLOOKUP($A67,TRANSPOSE(#REF!),EG$2+2,FALSE),0)</f>
        <v>#REF!</v>
      </c>
      <c r="EH67" t="e" cm="1">
        <f t="array" ref="EH67">_xlfn.IFNA(VLOOKUP($A67,TRANSPOSE(#REF!),EH$2+2,FALSE),0)</f>
        <v>#REF!</v>
      </c>
      <c r="EI67" t="e" cm="1">
        <f t="array" ref="EI67">_xlfn.IFNA(VLOOKUP($A67,TRANSPOSE(#REF!),EI$2+2,FALSE),0)</f>
        <v>#REF!</v>
      </c>
      <c r="EJ67" t="e" cm="1">
        <f t="array" ref="EJ67">_xlfn.IFNA(VLOOKUP($A67,TRANSPOSE(#REF!),EJ$2+2,FALSE),0)</f>
        <v>#REF!</v>
      </c>
      <c r="EK67" t="e" cm="1">
        <f t="array" ref="EK67">_xlfn.IFNA(VLOOKUP($A67,TRANSPOSE(#REF!),EK$2+2,FALSE),0)</f>
        <v>#REF!</v>
      </c>
      <c r="EL67" t="e" cm="1">
        <f t="array" ref="EL67">_xlfn.IFNA(VLOOKUP($A67,TRANSPOSE(#REF!),EL$2+2,FALSE),0)</f>
        <v>#REF!</v>
      </c>
      <c r="EM67" t="e" cm="1">
        <f t="array" ref="EM67">_xlfn.IFNA(VLOOKUP($A67,TRANSPOSE(#REF!),EM$2+2,FALSE),0)</f>
        <v>#REF!</v>
      </c>
      <c r="EN67" t="e" cm="1">
        <f t="array" ref="EN67">_xlfn.IFNA(VLOOKUP($A67,TRANSPOSE(#REF!),EN$2+2,FALSE),0)</f>
        <v>#REF!</v>
      </c>
      <c r="EO67" t="e" cm="1">
        <f t="array" ref="EO67">_xlfn.IFNA(VLOOKUP($A67,TRANSPOSE(#REF!),EO$2+2,FALSE),0)</f>
        <v>#REF!</v>
      </c>
      <c r="EP67" t="e" cm="1">
        <f t="array" ref="EP67">_xlfn.IFNA(VLOOKUP($A67,TRANSPOSE(#REF!),EP$2+2,FALSE),0)</f>
        <v>#REF!</v>
      </c>
      <c r="EQ67" t="e" cm="1">
        <f t="array" ref="EQ67">_xlfn.IFNA(VLOOKUP($A67,TRANSPOSE(#REF!),EQ$2+2,FALSE),0)</f>
        <v>#REF!</v>
      </c>
      <c r="ER67" t="e" cm="1">
        <f t="array" ref="ER67">_xlfn.IFNA(VLOOKUP($A67,TRANSPOSE(#REF!),ER$2+2,FALSE),0)</f>
        <v>#REF!</v>
      </c>
      <c r="ES67" t="e" cm="1">
        <f t="array" ref="ES67">_xlfn.IFNA(VLOOKUP($A67,TRANSPOSE(#REF!),ES$2+2,FALSE),0)</f>
        <v>#REF!</v>
      </c>
      <c r="ET67" t="e" cm="1">
        <f t="array" ref="ET67">_xlfn.IFNA(VLOOKUP($A67,TRANSPOSE(#REF!),ET$2+2,FALSE),0)</f>
        <v>#REF!</v>
      </c>
      <c r="EU67" t="e" cm="1">
        <f t="array" ref="EU67">_xlfn.IFNA(VLOOKUP($A67,TRANSPOSE(#REF!),EU$2+2,FALSE),0)</f>
        <v>#REF!</v>
      </c>
      <c r="EV67" t="e" cm="1">
        <f t="array" ref="EV67">_xlfn.IFNA(VLOOKUP($A67,TRANSPOSE(#REF!),EV$2+2,FALSE),0)</f>
        <v>#REF!</v>
      </c>
      <c r="EW67" t="e" cm="1">
        <f t="array" ref="EW67">_xlfn.IFNA(VLOOKUP($A67,TRANSPOSE(#REF!),EW$2+2,FALSE),0)</f>
        <v>#REF!</v>
      </c>
      <c r="EX67" t="e" cm="1">
        <f t="array" ref="EX67">_xlfn.IFNA(VLOOKUP($A67,TRANSPOSE(#REF!),EX$2+2,FALSE),0)</f>
        <v>#REF!</v>
      </c>
      <c r="EY67" t="e" cm="1">
        <f t="array" ref="EY67">_xlfn.IFNA(VLOOKUP($A67,TRANSPOSE(#REF!),EY$2+2,FALSE),0)</f>
        <v>#REF!</v>
      </c>
      <c r="EZ67" t="e" cm="1">
        <f t="array" ref="EZ67">_xlfn.IFNA(VLOOKUP($A67,TRANSPOSE(#REF!),EZ$2+2,FALSE),0)</f>
        <v>#REF!</v>
      </c>
      <c r="FA67" t="e" cm="1">
        <f t="array" ref="FA67">_xlfn.IFNA(VLOOKUP($A67,TRANSPOSE(#REF!),FA$2+2,FALSE),0)</f>
        <v>#REF!</v>
      </c>
      <c r="FB67" t="e" cm="1">
        <f t="array" ref="FB67">_xlfn.IFNA(VLOOKUP($A67,TRANSPOSE(#REF!),FB$2+2,FALSE),0)</f>
        <v>#REF!</v>
      </c>
      <c r="FC67" t="e" cm="1">
        <f t="array" ref="FC67">_xlfn.IFNA(VLOOKUP($A67,TRANSPOSE(#REF!),FC$2+2,FALSE),0)</f>
        <v>#REF!</v>
      </c>
      <c r="FD67" t="e" cm="1">
        <f t="array" ref="FD67">_xlfn.IFNA(VLOOKUP($A67,TRANSPOSE(#REF!),FD$2+2,FALSE),0)</f>
        <v>#REF!</v>
      </c>
      <c r="FE67" t="e" cm="1">
        <f t="array" ref="FE67">_xlfn.IFNA(VLOOKUP($A67,TRANSPOSE(#REF!),FE$2+2,FALSE),0)</f>
        <v>#REF!</v>
      </c>
      <c r="FF67" t="e" cm="1">
        <f t="array" ref="FF67">_xlfn.IFNA(VLOOKUP($A67,TRANSPOSE(#REF!),FF$2+2,FALSE),0)</f>
        <v>#REF!</v>
      </c>
      <c r="FG67" t="e" cm="1">
        <f t="array" ref="FG67">_xlfn.IFNA(VLOOKUP($A67,TRANSPOSE(#REF!),FG$2+2,FALSE),0)</f>
        <v>#REF!</v>
      </c>
      <c r="FH67" t="e" cm="1">
        <f t="array" ref="FH67">_xlfn.IFNA(VLOOKUP($A67,TRANSPOSE(#REF!),FH$2+2,FALSE),0)</f>
        <v>#REF!</v>
      </c>
      <c r="FI67" t="e" cm="1">
        <f t="array" ref="FI67">_xlfn.IFNA(VLOOKUP($A67,TRANSPOSE(#REF!),FI$2+2,FALSE),0)</f>
        <v>#REF!</v>
      </c>
      <c r="FJ67" t="e" cm="1">
        <f t="array" ref="FJ67">_xlfn.IFNA(VLOOKUP($A67,TRANSPOSE(#REF!),FJ$2+2,FALSE),0)</f>
        <v>#REF!</v>
      </c>
      <c r="FK67" t="e" cm="1">
        <f t="array" ref="FK67">_xlfn.IFNA(VLOOKUP($A67,TRANSPOSE(#REF!),FK$2+2,FALSE),0)</f>
        <v>#REF!</v>
      </c>
      <c r="FL67" t="e" cm="1">
        <f t="array" ref="FL67">_xlfn.IFNA(VLOOKUP($A67,TRANSPOSE(#REF!),FL$2+2,FALSE),0)</f>
        <v>#REF!</v>
      </c>
      <c r="FM67" t="e" cm="1">
        <f t="array" ref="FM67">_xlfn.IFNA(VLOOKUP($A67,TRANSPOSE(#REF!),FM$2+2,FALSE),0)</f>
        <v>#REF!</v>
      </c>
      <c r="FN67" t="e" cm="1">
        <f t="array" ref="FN67">_xlfn.IFNA(VLOOKUP($A67,TRANSPOSE(#REF!),FN$2+2,FALSE),0)</f>
        <v>#REF!</v>
      </c>
      <c r="FO67" t="e" cm="1">
        <f t="array" ref="FO67">_xlfn.IFNA(VLOOKUP($A67,TRANSPOSE(#REF!),FO$2+2,FALSE),0)</f>
        <v>#REF!</v>
      </c>
      <c r="FP67" t="e" cm="1">
        <f t="array" ref="FP67">_xlfn.IFNA(VLOOKUP($A67,TRANSPOSE(#REF!),FP$2+2,FALSE),0)</f>
        <v>#REF!</v>
      </c>
      <c r="FQ67" t="e" cm="1">
        <f t="array" ref="FQ67">_xlfn.IFNA(VLOOKUP($A67,TRANSPOSE(#REF!),FQ$2+2,FALSE),0)</f>
        <v>#REF!</v>
      </c>
      <c r="FR67" t="e" cm="1">
        <f t="array" ref="FR67">_xlfn.IFNA(VLOOKUP($A67,TRANSPOSE(#REF!),FR$2+2,FALSE),0)</f>
        <v>#REF!</v>
      </c>
      <c r="FS67" t="e" cm="1">
        <f t="array" ref="FS67">_xlfn.IFNA(VLOOKUP($A67,TRANSPOSE(#REF!),FS$2+2,FALSE),0)</f>
        <v>#REF!</v>
      </c>
      <c r="FT67" t="e" cm="1">
        <f t="array" ref="FT67">_xlfn.IFNA(VLOOKUP($A67,TRANSPOSE(#REF!),FT$2+2,FALSE),0)</f>
        <v>#REF!</v>
      </c>
      <c r="FU67" t="e" cm="1">
        <f t="array" ref="FU67">_xlfn.IFNA(VLOOKUP($A67,TRANSPOSE(#REF!),FU$2+2,FALSE),0)</f>
        <v>#REF!</v>
      </c>
      <c r="FV67" t="e" cm="1">
        <f t="array" ref="FV67">_xlfn.IFNA(VLOOKUP($A67,TRANSPOSE(#REF!),FV$2+2,FALSE),0)</f>
        <v>#REF!</v>
      </c>
      <c r="FW67" t="e" cm="1">
        <f t="array" ref="FW67">_xlfn.IFNA(VLOOKUP($A67,TRANSPOSE(#REF!),FW$2+2,FALSE),0)</f>
        <v>#REF!</v>
      </c>
      <c r="FX67" t="e" cm="1">
        <f t="array" ref="FX67">_xlfn.IFNA(VLOOKUP($A67,TRANSPOSE(#REF!),FX$2+2,FALSE),0)</f>
        <v>#REF!</v>
      </c>
      <c r="FY67" t="e" cm="1">
        <f t="array" ref="FY67">_xlfn.IFNA(VLOOKUP($A67,TRANSPOSE(#REF!),FY$2+2,FALSE),0)</f>
        <v>#REF!</v>
      </c>
      <c r="FZ67" t="e" cm="1">
        <f t="array" ref="FZ67">_xlfn.IFNA(VLOOKUP($A67,TRANSPOSE(#REF!),FZ$2+2,FALSE),0)</f>
        <v>#REF!</v>
      </c>
      <c r="GA67" t="e" cm="1">
        <f t="array" ref="GA67">_xlfn.IFNA(VLOOKUP($A67,TRANSPOSE(#REF!),GA$2+2,FALSE),0)</f>
        <v>#REF!</v>
      </c>
      <c r="GB67" t="e" cm="1">
        <f t="array" ref="GB67">_xlfn.IFNA(VLOOKUP($A67,TRANSPOSE(#REF!),GB$2+2,FALSE),0)</f>
        <v>#REF!</v>
      </c>
      <c r="GC67" t="e" cm="1">
        <f t="array" ref="GC67">_xlfn.IFNA(VLOOKUP($A67,TRANSPOSE(#REF!),GC$2+2,FALSE),0)</f>
        <v>#REF!</v>
      </c>
      <c r="GD67" t="e" cm="1">
        <f t="array" ref="GD67">_xlfn.IFNA(VLOOKUP($A67,TRANSPOSE(#REF!),GD$2+2,FALSE),0)</f>
        <v>#REF!</v>
      </c>
      <c r="GE67" t="e" cm="1">
        <f t="array" ref="GE67">_xlfn.IFNA(VLOOKUP($A67,TRANSPOSE(#REF!),GE$2+2,FALSE),0)</f>
        <v>#REF!</v>
      </c>
      <c r="GF67" t="e" cm="1">
        <f t="array" ref="GF67">_xlfn.IFNA(VLOOKUP($A67,TRANSPOSE(#REF!),GF$2+2,FALSE),0)</f>
        <v>#REF!</v>
      </c>
      <c r="GG67" t="e" cm="1">
        <f t="array" ref="GG67">_xlfn.IFNA(VLOOKUP($A67,TRANSPOSE(#REF!),GG$2+2,FALSE),0)</f>
        <v>#REF!</v>
      </c>
      <c r="GH67" t="e" cm="1">
        <f t="array" ref="GH67">_xlfn.IFNA(VLOOKUP($A67,TRANSPOSE(#REF!),GH$2+2,FALSE),0)</f>
        <v>#REF!</v>
      </c>
      <c r="GI67" t="e" cm="1">
        <f t="array" ref="GI67">_xlfn.IFNA(VLOOKUP($A67,TRANSPOSE(#REF!),GI$2+2,FALSE),0)</f>
        <v>#REF!</v>
      </c>
      <c r="GJ67" t="e" cm="1">
        <f t="array" ref="GJ67">_xlfn.IFNA(VLOOKUP($A67,TRANSPOSE(#REF!),GJ$2+2,FALSE),0)</f>
        <v>#REF!</v>
      </c>
      <c r="GK67" t="e" cm="1">
        <f t="array" ref="GK67">_xlfn.IFNA(VLOOKUP($A67,TRANSPOSE(#REF!),GK$2+2,FALSE),0)</f>
        <v>#REF!</v>
      </c>
      <c r="GL67" t="e" cm="1">
        <f t="array" ref="GL67">_xlfn.IFNA(VLOOKUP($A67,TRANSPOSE(#REF!),GL$2+2,FALSE),0)</f>
        <v>#REF!</v>
      </c>
      <c r="GM67" t="e" cm="1">
        <f t="array" ref="GM67">_xlfn.IFNA(VLOOKUP($A67,TRANSPOSE(#REF!),GM$2+2,FALSE),0)</f>
        <v>#REF!</v>
      </c>
      <c r="GN67" t="e" cm="1">
        <f t="array" ref="GN67">_xlfn.IFNA(VLOOKUP($A67,TRANSPOSE(#REF!),GN$2+2,FALSE),0)</f>
        <v>#REF!</v>
      </c>
      <c r="GO67" t="e" cm="1">
        <f t="array" ref="GO67">_xlfn.IFNA(VLOOKUP($A67,TRANSPOSE(#REF!),GO$2+2,FALSE),0)</f>
        <v>#REF!</v>
      </c>
      <c r="GP67" t="e" cm="1">
        <f t="array" ref="GP67">_xlfn.IFNA(VLOOKUP($A67,TRANSPOSE(#REF!),GP$2+2,FALSE),0)</f>
        <v>#REF!</v>
      </c>
      <c r="GQ67" t="e" cm="1">
        <f t="array" ref="GQ67">_xlfn.IFNA(VLOOKUP($A67,TRANSPOSE(#REF!),GQ$2+2,FALSE),0)</f>
        <v>#REF!</v>
      </c>
      <c r="GR67" t="e" cm="1">
        <f t="array" ref="GR67">_xlfn.IFNA(VLOOKUP($A67,TRANSPOSE(#REF!),GR$2+2,FALSE),0)</f>
        <v>#REF!</v>
      </c>
      <c r="GS67" t="e" cm="1">
        <f t="array" ref="GS67">_xlfn.IFNA(VLOOKUP($A67,TRANSPOSE(#REF!),GS$2+2,FALSE),0)</f>
        <v>#REF!</v>
      </c>
      <c r="GT67" t="e" cm="1">
        <f t="array" ref="GT67">_xlfn.IFNA(VLOOKUP($A67,TRANSPOSE(#REF!),GT$2+2,FALSE),0)</f>
        <v>#REF!</v>
      </c>
      <c r="GU67" t="e" cm="1">
        <f t="array" ref="GU67">_xlfn.IFNA(VLOOKUP($A67,TRANSPOSE(#REF!),GU$2+2,FALSE),0)</f>
        <v>#REF!</v>
      </c>
      <c r="GV67" t="e" cm="1">
        <f t="array" ref="GV67">_xlfn.IFNA(VLOOKUP($A67,TRANSPOSE(#REF!),GV$2+2,FALSE),0)</f>
        <v>#REF!</v>
      </c>
      <c r="GW67" t="e" cm="1">
        <f t="array" ref="GW67">_xlfn.IFNA(VLOOKUP($A67,TRANSPOSE(#REF!),GW$2+2,FALSE),0)</f>
        <v>#REF!</v>
      </c>
      <c r="GX67" t="e" cm="1">
        <f t="array" ref="GX67">_xlfn.IFNA(VLOOKUP($A67,TRANSPOSE(#REF!),GX$2+2,FALSE),0)</f>
        <v>#REF!</v>
      </c>
      <c r="GY67" t="e" cm="1">
        <f t="array" ref="GY67">_xlfn.IFNA(VLOOKUP($A67,TRANSPOSE(#REF!),GY$2+2,FALSE),0)</f>
        <v>#REF!</v>
      </c>
      <c r="GZ67" t="e" cm="1">
        <f t="array" ref="GZ67">_xlfn.IFNA(VLOOKUP($A67,TRANSPOSE(#REF!),GZ$2+2,FALSE),0)</f>
        <v>#REF!</v>
      </c>
      <c r="HA67" t="e" cm="1">
        <f t="array" ref="HA67">_xlfn.IFNA(VLOOKUP($A67,TRANSPOSE(#REF!),HA$2+2,FALSE),0)</f>
        <v>#REF!</v>
      </c>
      <c r="HB67" t="e" cm="1">
        <f t="array" ref="HB67">_xlfn.IFNA(VLOOKUP($A67,TRANSPOSE(#REF!),HB$2+2,FALSE),0)</f>
        <v>#REF!</v>
      </c>
      <c r="HC67" t="e" cm="1">
        <f t="array" ref="HC67">_xlfn.IFNA(VLOOKUP($A67,TRANSPOSE(#REF!),HC$2+2,FALSE),0)</f>
        <v>#REF!</v>
      </c>
      <c r="HD67" t="e" cm="1">
        <f t="array" ref="HD67">_xlfn.IFNA(VLOOKUP($A67,TRANSPOSE(#REF!),HD$2+2,FALSE),0)</f>
        <v>#REF!</v>
      </c>
      <c r="HE67" t="e" cm="1">
        <f t="array" ref="HE67">_xlfn.IFNA(VLOOKUP($A67,TRANSPOSE(#REF!),HE$2+2,FALSE),0)</f>
        <v>#REF!</v>
      </c>
      <c r="HF67" t="e" cm="1">
        <f t="array" ref="HF67">_xlfn.IFNA(VLOOKUP($A67,TRANSPOSE(#REF!),HF$2+2,FALSE),0)</f>
        <v>#REF!</v>
      </c>
      <c r="HG67" t="e" cm="1">
        <f t="array" ref="HG67">_xlfn.IFNA(VLOOKUP($A67,TRANSPOSE(#REF!),HG$2+2,FALSE),0)</f>
        <v>#REF!</v>
      </c>
      <c r="HH67" t="e" cm="1">
        <f t="array" ref="HH67">_xlfn.IFNA(VLOOKUP($A67,TRANSPOSE(#REF!),HH$2+2,FALSE),0)</f>
        <v>#REF!</v>
      </c>
      <c r="HI67" t="e" cm="1">
        <f t="array" ref="HI67">_xlfn.IFNA(VLOOKUP($A67,TRANSPOSE(#REF!),HI$2+2,FALSE),0)</f>
        <v>#REF!</v>
      </c>
      <c r="HJ67" t="e" cm="1">
        <f t="array" ref="HJ67">_xlfn.IFNA(VLOOKUP($A67,TRANSPOSE(#REF!),HJ$2+2,FALSE),0)</f>
        <v>#REF!</v>
      </c>
      <c r="HK67" t="e" cm="1">
        <f t="array" ref="HK67">_xlfn.IFNA(VLOOKUP($A67,TRANSPOSE(#REF!),HK$2+2,FALSE),0)</f>
        <v>#REF!</v>
      </c>
      <c r="HL67" t="e" cm="1">
        <f t="array" ref="HL67">_xlfn.IFNA(VLOOKUP($A67,TRANSPOSE(#REF!),HL$2+2,FALSE),0)</f>
        <v>#REF!</v>
      </c>
      <c r="HM67" t="e" cm="1">
        <f t="array" ref="HM67">_xlfn.IFNA(VLOOKUP($A67,TRANSPOSE(#REF!),HM$2+2,FALSE),0)</f>
        <v>#REF!</v>
      </c>
      <c r="HN67" t="e" cm="1">
        <f t="array" ref="HN67">_xlfn.IFNA(VLOOKUP($A67,TRANSPOSE(#REF!),HN$2+2,FALSE),0)</f>
        <v>#REF!</v>
      </c>
      <c r="HO67" t="e" cm="1">
        <f t="array" ref="HO67">_xlfn.IFNA(VLOOKUP($A67,TRANSPOSE(#REF!),HO$2+2,FALSE),0)</f>
        <v>#REF!</v>
      </c>
      <c r="HP67" t="e" cm="1">
        <f t="array" ref="HP67">_xlfn.IFNA(VLOOKUP($A67,TRANSPOSE(#REF!),HP$2+2,FALSE),0)</f>
        <v>#REF!</v>
      </c>
      <c r="HQ67" t="e" cm="1">
        <f t="array" ref="HQ67">_xlfn.IFNA(VLOOKUP($A67,TRANSPOSE(#REF!),HQ$2+2,FALSE),0)</f>
        <v>#REF!</v>
      </c>
      <c r="HR67" t="e" cm="1">
        <f t="array" ref="HR67">_xlfn.IFNA(VLOOKUP($A67,TRANSPOSE(#REF!),HR$2+2,FALSE),0)</f>
        <v>#REF!</v>
      </c>
      <c r="HS67" t="e" cm="1">
        <f t="array" ref="HS67">_xlfn.IFNA(VLOOKUP($A67,TRANSPOSE(#REF!),HS$2+2,FALSE),0)</f>
        <v>#REF!</v>
      </c>
      <c r="HT67" t="e" cm="1">
        <f t="array" ref="HT67">_xlfn.IFNA(VLOOKUP($A67,TRANSPOSE(#REF!),HT$2+2,FALSE),0)</f>
        <v>#REF!</v>
      </c>
      <c r="HU67" t="e" cm="1">
        <f t="array" ref="HU67">_xlfn.IFNA(VLOOKUP($A67,TRANSPOSE(#REF!),HU$2+2,FALSE),0)</f>
        <v>#REF!</v>
      </c>
      <c r="HV67" t="e" cm="1">
        <f t="array" ref="HV67">_xlfn.IFNA(VLOOKUP($A67,TRANSPOSE(#REF!),HV$2+2,FALSE),0)</f>
        <v>#REF!</v>
      </c>
      <c r="HW67" t="e" cm="1">
        <f t="array" ref="HW67">_xlfn.IFNA(VLOOKUP($A67,TRANSPOSE(#REF!),HW$2+2,FALSE),0)</f>
        <v>#REF!</v>
      </c>
      <c r="HX67" t="e" cm="1">
        <f t="array" ref="HX67">_xlfn.IFNA(VLOOKUP($A67,TRANSPOSE(#REF!),HX$2+2,FALSE),0)</f>
        <v>#REF!</v>
      </c>
      <c r="HY67" t="e" cm="1">
        <f t="array" ref="HY67">_xlfn.IFNA(VLOOKUP($A67,TRANSPOSE(#REF!),HY$2+2,FALSE),0)</f>
        <v>#REF!</v>
      </c>
      <c r="HZ67" t="e" cm="1">
        <f t="array" ref="HZ67">_xlfn.IFNA(VLOOKUP($A67,TRANSPOSE(#REF!),HZ$2+2,FALSE),0)</f>
        <v>#REF!</v>
      </c>
      <c r="IA67" t="e" cm="1">
        <f t="array" ref="IA67">_xlfn.IFNA(VLOOKUP($A67,TRANSPOSE(#REF!),IA$2+2,FALSE),0)</f>
        <v>#REF!</v>
      </c>
      <c r="IB67" t="e" cm="1">
        <f t="array" ref="IB67">_xlfn.IFNA(VLOOKUP($A67,TRANSPOSE(#REF!),IB$2+2,FALSE),0)</f>
        <v>#REF!</v>
      </c>
      <c r="IC67" t="e" cm="1">
        <f t="array" ref="IC67">_xlfn.IFNA(VLOOKUP($A67,TRANSPOSE(#REF!),IC$2+2,FALSE),0)</f>
        <v>#REF!</v>
      </c>
      <c r="ID67" t="e" cm="1">
        <f t="array" ref="ID67">_xlfn.IFNA(VLOOKUP($A67,TRANSPOSE(#REF!),ID$2+2,FALSE),0)</f>
        <v>#REF!</v>
      </c>
      <c r="IE67" t="e" cm="1">
        <f t="array" ref="IE67">_xlfn.IFNA(VLOOKUP($A67,TRANSPOSE(#REF!),IE$2+2,FALSE),0)</f>
        <v>#REF!</v>
      </c>
      <c r="IF67" t="e" cm="1">
        <f t="array" ref="IF67">_xlfn.IFNA(VLOOKUP($A67,TRANSPOSE(#REF!),IF$2+2,FALSE),0)</f>
        <v>#REF!</v>
      </c>
      <c r="IG67" t="e" cm="1">
        <f t="array" ref="IG67">_xlfn.IFNA(VLOOKUP($A67,TRANSPOSE(#REF!),IG$2+2,FALSE),0)</f>
        <v>#REF!</v>
      </c>
      <c r="IH67" t="e" cm="1">
        <f t="array" ref="IH67">_xlfn.IFNA(VLOOKUP($A67,TRANSPOSE(#REF!),IH$2+2,FALSE),0)</f>
        <v>#REF!</v>
      </c>
      <c r="II67" t="e" cm="1">
        <f t="array" ref="II67">_xlfn.IFNA(VLOOKUP($A67,TRANSPOSE(#REF!),II$2+2,FALSE),0)</f>
        <v>#REF!</v>
      </c>
      <c r="IJ67" t="e" cm="1">
        <f t="array" ref="IJ67">_xlfn.IFNA(VLOOKUP($A67,TRANSPOSE(#REF!),IJ$2+2,FALSE),0)</f>
        <v>#REF!</v>
      </c>
      <c r="IK67" t="e" cm="1">
        <f t="array" ref="IK67">_xlfn.IFNA(VLOOKUP($A67,TRANSPOSE(#REF!),IK$2+2,FALSE),0)</f>
        <v>#REF!</v>
      </c>
      <c r="IL67" t="e" cm="1">
        <f t="array" ref="IL67">_xlfn.IFNA(VLOOKUP($A67,TRANSPOSE(#REF!),IL$2+2,FALSE),0)</f>
        <v>#REF!</v>
      </c>
      <c r="IM67" t="e" cm="1">
        <f t="array" ref="IM67">_xlfn.IFNA(VLOOKUP($A67,TRANSPOSE(#REF!),IM$2+2,FALSE),0)</f>
        <v>#REF!</v>
      </c>
      <c r="IN67" t="e" cm="1">
        <f t="array" ref="IN67">_xlfn.IFNA(VLOOKUP($A67,TRANSPOSE(#REF!),IN$2+2,FALSE),0)</f>
        <v>#REF!</v>
      </c>
      <c r="IO67" t="e" cm="1">
        <f t="array" ref="IO67">_xlfn.IFNA(VLOOKUP($A67,TRANSPOSE(#REF!),IO$2+2,FALSE),0)</f>
        <v>#REF!</v>
      </c>
      <c r="IP67" t="e" cm="1">
        <f t="array" ref="IP67">_xlfn.IFNA(VLOOKUP($A67,TRANSPOSE(#REF!),IP$2+2,FALSE),0)</f>
        <v>#REF!</v>
      </c>
      <c r="IQ67" t="e" cm="1">
        <f t="array" ref="IQ67">_xlfn.IFNA(VLOOKUP($A67,TRANSPOSE(#REF!),IQ$2+2,FALSE),0)</f>
        <v>#REF!</v>
      </c>
      <c r="IR67" t="e" cm="1">
        <f t="array" ref="IR67">_xlfn.IFNA(VLOOKUP($A67,TRANSPOSE(#REF!),IR$2+2,FALSE),0)</f>
        <v>#REF!</v>
      </c>
      <c r="IS67" t="e" cm="1">
        <f t="array" ref="IS67">_xlfn.IFNA(VLOOKUP($A67,TRANSPOSE(#REF!),IS$2+2,FALSE),0)</f>
        <v>#REF!</v>
      </c>
      <c r="IT67" t="e" cm="1">
        <f t="array" ref="IT67">_xlfn.IFNA(VLOOKUP($A67,TRANSPOSE(#REF!),IT$2+2,FALSE),0)</f>
        <v>#REF!</v>
      </c>
      <c r="IU67" t="e" cm="1">
        <f t="array" ref="IU67">_xlfn.IFNA(VLOOKUP($A67,TRANSPOSE(#REF!),IU$2+2,FALSE),0)</f>
        <v>#REF!</v>
      </c>
      <c r="IV67" t="e" cm="1">
        <f t="array" ref="IV67">_xlfn.IFNA(VLOOKUP($A67,TRANSPOSE(#REF!),IV$2+2,FALSE),0)</f>
        <v>#REF!</v>
      </c>
      <c r="IW67" t="e" cm="1">
        <f t="array" ref="IW67">_xlfn.IFNA(VLOOKUP($A67,TRANSPOSE(#REF!),IW$2+2,FALSE),0)</f>
        <v>#REF!</v>
      </c>
      <c r="IX67" t="e" cm="1">
        <f t="array" ref="IX67">_xlfn.IFNA(VLOOKUP($A67,TRANSPOSE(#REF!),IX$2+2,FALSE),0)</f>
        <v>#REF!</v>
      </c>
      <c r="IY67" t="e" cm="1">
        <f t="array" ref="IY67">_xlfn.IFNA(VLOOKUP($A67,TRANSPOSE(#REF!),IY$2+2,FALSE),0)</f>
        <v>#REF!</v>
      </c>
      <c r="IZ67" t="e" cm="1">
        <f t="array" ref="IZ67">_xlfn.IFNA(VLOOKUP($A67,TRANSPOSE(#REF!),IZ$2+2,FALSE),0)</f>
        <v>#REF!</v>
      </c>
      <c r="JA67" t="e" cm="1">
        <f t="array" ref="JA67">_xlfn.IFNA(VLOOKUP($A67,TRANSPOSE(#REF!),JA$2+2,FALSE),0)</f>
        <v>#REF!</v>
      </c>
      <c r="JB67" t="e" cm="1">
        <f t="array" ref="JB67">_xlfn.IFNA(VLOOKUP($A67,TRANSPOSE(#REF!),JB$2+2,FALSE),0)</f>
        <v>#REF!</v>
      </c>
      <c r="JC67" t="e" cm="1">
        <f t="array" ref="JC67">_xlfn.IFNA(VLOOKUP($A67,TRANSPOSE(#REF!),JC$2+2,FALSE),0)</f>
        <v>#REF!</v>
      </c>
      <c r="JD67" t="e" cm="1">
        <f t="array" ref="JD67">_xlfn.IFNA(VLOOKUP($A67,TRANSPOSE(#REF!),JD$2+2,FALSE),0)</f>
        <v>#REF!</v>
      </c>
      <c r="JE67" t="e" cm="1">
        <f t="array" ref="JE67">_xlfn.IFNA(VLOOKUP($A67,TRANSPOSE(#REF!),JE$2+2,FALSE),0)</f>
        <v>#REF!</v>
      </c>
      <c r="JF67" t="e" cm="1">
        <f t="array" ref="JF67">_xlfn.IFNA(VLOOKUP($A67,TRANSPOSE(#REF!),JF$2+2,FALSE),0)</f>
        <v>#REF!</v>
      </c>
      <c r="JG67" t="e" cm="1">
        <f t="array" ref="JG67">_xlfn.IFNA(VLOOKUP($A67,TRANSPOSE(#REF!),JG$2+2,FALSE),0)</f>
        <v>#REF!</v>
      </c>
      <c r="JH67" t="e" cm="1">
        <f t="array" ref="JH67">_xlfn.IFNA(VLOOKUP($A67,TRANSPOSE(#REF!),JH$2+2,FALSE),0)</f>
        <v>#REF!</v>
      </c>
      <c r="JI67" t="e" cm="1">
        <f t="array" ref="JI67">_xlfn.IFNA(VLOOKUP($A67,TRANSPOSE(#REF!),JI$2+2,FALSE),0)</f>
        <v>#REF!</v>
      </c>
      <c r="JJ67" t="e" cm="1">
        <f t="array" ref="JJ67">_xlfn.IFNA(VLOOKUP($A67,TRANSPOSE(#REF!),JJ$2+2,FALSE),0)</f>
        <v>#REF!</v>
      </c>
      <c r="JK67" t="e" cm="1">
        <f t="array" ref="JK67">_xlfn.IFNA(VLOOKUP($A67,TRANSPOSE(#REF!),JK$2+2,FALSE),0)</f>
        <v>#REF!</v>
      </c>
      <c r="JL67" t="e" cm="1">
        <f t="array" ref="JL67">_xlfn.IFNA(VLOOKUP($A67,TRANSPOSE(#REF!),JL$2+2,FALSE),0)</f>
        <v>#REF!</v>
      </c>
      <c r="JM67" t="e" cm="1">
        <f t="array" ref="JM67">_xlfn.IFNA(VLOOKUP($A67,TRANSPOSE(#REF!),JM$2+2,FALSE),0)</f>
        <v>#REF!</v>
      </c>
      <c r="JN67" t="e" cm="1">
        <f t="array" ref="JN67">_xlfn.IFNA(VLOOKUP($A67,TRANSPOSE(#REF!),JN$2+2,FALSE),0)</f>
        <v>#REF!</v>
      </c>
      <c r="JO67" t="e" cm="1">
        <f t="array" ref="JO67">_xlfn.IFNA(VLOOKUP($A67,TRANSPOSE(#REF!),JO$2+2,FALSE),0)</f>
        <v>#REF!</v>
      </c>
      <c r="JP67" t="e" cm="1">
        <f t="array" ref="JP67">_xlfn.IFNA(VLOOKUP($A67,TRANSPOSE(#REF!),JP$2+2,FALSE),0)</f>
        <v>#REF!</v>
      </c>
      <c r="JQ67" t="e" cm="1">
        <f t="array" ref="JQ67">_xlfn.IFNA(VLOOKUP($A67,TRANSPOSE(#REF!),JQ$2+2,FALSE),0)</f>
        <v>#REF!</v>
      </c>
      <c r="JR67" t="e" cm="1">
        <f t="array" ref="JR67">_xlfn.IFNA(VLOOKUP($A67,TRANSPOSE(#REF!),JR$2+2,FALSE),0)</f>
        <v>#REF!</v>
      </c>
      <c r="JS67" t="e" cm="1">
        <f t="array" ref="JS67">_xlfn.IFNA(VLOOKUP($A67,TRANSPOSE(#REF!),JS$2+2,FALSE),0)</f>
        <v>#REF!</v>
      </c>
      <c r="JT67" t="e" cm="1">
        <f t="array" ref="JT67">_xlfn.IFNA(VLOOKUP($A67,TRANSPOSE(#REF!),JT$2+2,FALSE),0)</f>
        <v>#REF!</v>
      </c>
      <c r="JU67" t="e" cm="1">
        <f t="array" ref="JU67">_xlfn.IFNA(VLOOKUP($A67,TRANSPOSE(#REF!),JU$2+2,FALSE),0)</f>
        <v>#REF!</v>
      </c>
      <c r="JV67" t="e" cm="1">
        <f t="array" ref="JV67">_xlfn.IFNA(VLOOKUP($A67,TRANSPOSE(#REF!),JV$2+2,FALSE),0)</f>
        <v>#REF!</v>
      </c>
      <c r="JW67" t="e" cm="1">
        <f t="array" ref="JW67">_xlfn.IFNA(VLOOKUP($A67,TRANSPOSE(#REF!),JW$2+2,FALSE),0)</f>
        <v>#REF!</v>
      </c>
      <c r="JX67" t="e" cm="1">
        <f t="array" ref="JX67">_xlfn.IFNA(VLOOKUP($A67,TRANSPOSE(#REF!),JX$2+2,FALSE),0)</f>
        <v>#REF!</v>
      </c>
      <c r="JY67" t="e" cm="1">
        <f t="array" ref="JY67">_xlfn.IFNA(VLOOKUP($A67,TRANSPOSE(#REF!),JY$2+2,FALSE),0)</f>
        <v>#REF!</v>
      </c>
      <c r="JZ67" t="e" cm="1">
        <f t="array" ref="JZ67">_xlfn.IFNA(VLOOKUP($A67,TRANSPOSE(#REF!),JZ$2+2,FALSE),0)</f>
        <v>#REF!</v>
      </c>
      <c r="KA67" t="e" cm="1">
        <f t="array" ref="KA67">_xlfn.IFNA(VLOOKUP($A67,TRANSPOSE(#REF!),KA$2+2,FALSE),0)</f>
        <v>#REF!</v>
      </c>
      <c r="KB67" t="e" cm="1">
        <f t="array" ref="KB67">_xlfn.IFNA(VLOOKUP($A67,TRANSPOSE(#REF!),KB$2+2,FALSE),0)</f>
        <v>#REF!</v>
      </c>
      <c r="KC67" t="e" cm="1">
        <f t="array" ref="KC67">_xlfn.IFNA(VLOOKUP($A67,TRANSPOSE(#REF!),KC$2+2,FALSE),0)</f>
        <v>#REF!</v>
      </c>
      <c r="KD67" t="e" cm="1">
        <f t="array" ref="KD67">_xlfn.IFNA(VLOOKUP($A67,TRANSPOSE(#REF!),KD$2+2,FALSE),0)</f>
        <v>#REF!</v>
      </c>
      <c r="KE67" t="e" cm="1">
        <f t="array" ref="KE67">_xlfn.IFNA(VLOOKUP($A67,TRANSPOSE(#REF!),KE$2+2,FALSE),0)</f>
        <v>#REF!</v>
      </c>
      <c r="KF67" t="e" cm="1">
        <f t="array" ref="KF67">_xlfn.IFNA(VLOOKUP($A67,TRANSPOSE(#REF!),KF$2+2,FALSE),0)</f>
        <v>#REF!</v>
      </c>
      <c r="KG67" t="e" cm="1">
        <f t="array" ref="KG67">_xlfn.IFNA(VLOOKUP($A67,TRANSPOSE(#REF!),KG$2+2,FALSE),0)</f>
        <v>#REF!</v>
      </c>
      <c r="KH67" t="e" cm="1">
        <f t="array" ref="KH67">_xlfn.IFNA(VLOOKUP($A67,TRANSPOSE(#REF!),KH$2+2,FALSE),0)</f>
        <v>#REF!</v>
      </c>
      <c r="KI67" t="e" cm="1">
        <f t="array" ref="KI67">_xlfn.IFNA(VLOOKUP($A67,TRANSPOSE(#REF!),KI$2+2,FALSE),0)</f>
        <v>#REF!</v>
      </c>
      <c r="KJ67" t="e" cm="1">
        <f t="array" ref="KJ67">_xlfn.IFNA(VLOOKUP($A67,TRANSPOSE(#REF!),KJ$2+2,FALSE),0)</f>
        <v>#REF!</v>
      </c>
      <c r="KK67" t="e" cm="1">
        <f t="array" ref="KK67">_xlfn.IFNA(VLOOKUP($A67,TRANSPOSE(#REF!),KK$2+2,FALSE),0)</f>
        <v>#REF!</v>
      </c>
      <c r="KL67" t="e" cm="1">
        <f t="array" ref="KL67">_xlfn.IFNA(VLOOKUP($A67,TRANSPOSE(#REF!),KL$2+2,FALSE),0)</f>
        <v>#REF!</v>
      </c>
      <c r="KM67" t="e" cm="1">
        <f t="array" ref="KM67">_xlfn.IFNA(VLOOKUP($A67,TRANSPOSE(#REF!),KM$2+2,FALSE),0)</f>
        <v>#REF!</v>
      </c>
      <c r="KN67" t="e" cm="1">
        <f t="array" ref="KN67">_xlfn.IFNA(VLOOKUP($A67,TRANSPOSE(#REF!),KN$2+2,FALSE),0)</f>
        <v>#REF!</v>
      </c>
      <c r="KO67" t="e" cm="1">
        <f t="array" ref="KO67">_xlfn.IFNA(VLOOKUP($A67,TRANSPOSE(#REF!),KO$2+2,FALSE),0)</f>
        <v>#REF!</v>
      </c>
      <c r="KP67" t="e" cm="1">
        <f t="array" ref="KP67">_xlfn.IFNA(VLOOKUP($A67,TRANSPOSE(#REF!),KP$2+2,FALSE),0)</f>
        <v>#REF!</v>
      </c>
      <c r="KQ67" t="e" cm="1">
        <f t="array" ref="KQ67">_xlfn.IFNA(VLOOKUP($A67,TRANSPOSE(#REF!),KQ$2+2,FALSE),0)</f>
        <v>#REF!</v>
      </c>
      <c r="KR67" t="e" cm="1">
        <f t="array" ref="KR67">_xlfn.IFNA(VLOOKUP($A67,TRANSPOSE(#REF!),KR$2+2,FALSE),0)</f>
        <v>#REF!</v>
      </c>
      <c r="KS67" t="e" cm="1">
        <f t="array" ref="KS67">_xlfn.IFNA(VLOOKUP($A67,TRANSPOSE(#REF!),KS$2+2,FALSE),0)</f>
        <v>#REF!</v>
      </c>
      <c r="KT67" t="e" cm="1">
        <f t="array" ref="KT67">_xlfn.IFNA(VLOOKUP($A67,TRANSPOSE(#REF!),KT$2+2,FALSE),0)</f>
        <v>#REF!</v>
      </c>
      <c r="KU67" t="e" cm="1">
        <f t="array" ref="KU67">_xlfn.IFNA(VLOOKUP($A67,TRANSPOSE(#REF!),KU$2+2,FALSE),0)</f>
        <v>#REF!</v>
      </c>
      <c r="KV67" t="e" cm="1">
        <f t="array" ref="KV67">_xlfn.IFNA(VLOOKUP($A67,TRANSPOSE(#REF!),KV$2+2,FALSE),0)</f>
        <v>#REF!</v>
      </c>
      <c r="KW67" t="e" cm="1">
        <f t="array" ref="KW67">_xlfn.IFNA(VLOOKUP($A67,TRANSPOSE(#REF!),KW$2+2,FALSE),0)</f>
        <v>#REF!</v>
      </c>
      <c r="KX67" t="e" cm="1">
        <f t="array" ref="KX67">_xlfn.IFNA(VLOOKUP($A67,TRANSPOSE(#REF!),KX$2+2,FALSE),0)</f>
        <v>#REF!</v>
      </c>
      <c r="KY67" t="e" cm="1">
        <f t="array" ref="KY67">_xlfn.IFNA(VLOOKUP($A67,TRANSPOSE(#REF!),KY$2+2,FALSE),0)</f>
        <v>#REF!</v>
      </c>
      <c r="KZ67" t="e" cm="1">
        <f t="array" ref="KZ67">_xlfn.IFNA(VLOOKUP($A67,TRANSPOSE(#REF!),KZ$2+2,FALSE),0)</f>
        <v>#REF!</v>
      </c>
      <c r="LA67" t="e" cm="1">
        <f t="array" ref="LA67">_xlfn.IFNA(VLOOKUP($A67,TRANSPOSE(#REF!),LA$2+2,FALSE),0)</f>
        <v>#REF!</v>
      </c>
      <c r="LB67" t="e" cm="1">
        <f t="array" ref="LB67">_xlfn.IFNA(VLOOKUP($A67,TRANSPOSE(#REF!),LB$2+2,FALSE),0)</f>
        <v>#REF!</v>
      </c>
      <c r="LC67" t="e" cm="1">
        <f t="array" ref="LC67">_xlfn.IFNA(VLOOKUP($A67,TRANSPOSE(#REF!),LC$2+2,FALSE),0)</f>
        <v>#REF!</v>
      </c>
      <c r="LD67" t="e" cm="1">
        <f t="array" ref="LD67">_xlfn.IFNA(VLOOKUP($A67,TRANSPOSE(#REF!),LD$2+2,FALSE),0)</f>
        <v>#REF!</v>
      </c>
      <c r="LE67" t="e" cm="1">
        <f t="array" ref="LE67">_xlfn.IFNA(VLOOKUP($A67,TRANSPOSE(#REF!),LE$2+2,FALSE),0)</f>
        <v>#REF!</v>
      </c>
      <c r="LF67" t="e" cm="1">
        <f t="array" ref="LF67">_xlfn.IFNA(VLOOKUP($A67,TRANSPOSE(#REF!),LF$2+2,FALSE),0)</f>
        <v>#REF!</v>
      </c>
      <c r="LG67" t="e" cm="1">
        <f t="array" ref="LG67">_xlfn.IFNA(VLOOKUP($A67,TRANSPOSE(#REF!),LG$2+2,FALSE),0)</f>
        <v>#REF!</v>
      </c>
      <c r="LH67" t="e" cm="1">
        <f t="array" ref="LH67">_xlfn.IFNA(VLOOKUP($A67,TRANSPOSE(#REF!),LH$2+2,FALSE),0)</f>
        <v>#REF!</v>
      </c>
      <c r="LI67" t="e" cm="1">
        <f t="array" ref="LI67">_xlfn.IFNA(VLOOKUP($A67,TRANSPOSE(#REF!),LI$2+2,FALSE),0)</f>
        <v>#REF!</v>
      </c>
      <c r="LJ67" t="e" cm="1">
        <f t="array" ref="LJ67">_xlfn.IFNA(VLOOKUP($A67,TRANSPOSE(#REF!),LJ$2+2,FALSE),0)</f>
        <v>#REF!</v>
      </c>
      <c r="LK67" t="e" cm="1">
        <f t="array" ref="LK67">_xlfn.IFNA(VLOOKUP($A67,TRANSPOSE(#REF!),LK$2+2,FALSE),0)</f>
        <v>#REF!</v>
      </c>
      <c r="LL67" t="e" cm="1">
        <f t="array" ref="LL67">_xlfn.IFNA(VLOOKUP($A67,TRANSPOSE(#REF!),LL$2+2,FALSE),0)</f>
        <v>#REF!</v>
      </c>
      <c r="LM67" t="e" cm="1">
        <f t="array" ref="LM67">_xlfn.IFNA(VLOOKUP($A67,TRANSPOSE(#REF!),LM$2+2,FALSE),0)</f>
        <v>#REF!</v>
      </c>
      <c r="LN67" t="e" cm="1">
        <f t="array" ref="LN67">_xlfn.IFNA(VLOOKUP($A67,TRANSPOSE(#REF!),LN$2+2,FALSE),0)</f>
        <v>#REF!</v>
      </c>
      <c r="LO67" t="e" cm="1">
        <f t="array" ref="LO67">_xlfn.IFNA(VLOOKUP($A67,TRANSPOSE(#REF!),LO$2+2,FALSE),0)</f>
        <v>#REF!</v>
      </c>
      <c r="LP67" t="e" cm="1">
        <f t="array" ref="LP67">_xlfn.IFNA(VLOOKUP($A67,TRANSPOSE(#REF!),LP$2+2,FALSE),0)</f>
        <v>#REF!</v>
      </c>
      <c r="LQ67" t="e" cm="1">
        <f t="array" ref="LQ67">_xlfn.IFNA(VLOOKUP($A67,TRANSPOSE(#REF!),LQ$2+2,FALSE),0)</f>
        <v>#REF!</v>
      </c>
      <c r="LR67" t="e" cm="1">
        <f t="array" ref="LR67">_xlfn.IFNA(VLOOKUP($A67,TRANSPOSE(#REF!),LR$2+2,FALSE),0)</f>
        <v>#REF!</v>
      </c>
      <c r="LS67" t="e" cm="1">
        <f t="array" ref="LS67">_xlfn.IFNA(VLOOKUP($A67,TRANSPOSE(#REF!),LS$2+2,FALSE),0)</f>
        <v>#REF!</v>
      </c>
      <c r="LT67" t="e" cm="1">
        <f t="array" ref="LT67">_xlfn.IFNA(VLOOKUP($A67,TRANSPOSE(#REF!),LT$2+2,FALSE),0)</f>
        <v>#REF!</v>
      </c>
      <c r="LU67" t="e" cm="1">
        <f t="array" ref="LU67">_xlfn.IFNA(VLOOKUP($A67,TRANSPOSE(#REF!),LU$2+2,FALSE),0)</f>
        <v>#REF!</v>
      </c>
      <c r="LV67" t="e" cm="1">
        <f t="array" ref="LV67">_xlfn.IFNA(VLOOKUP($A67,TRANSPOSE(#REF!),LV$2+2,FALSE),0)</f>
        <v>#REF!</v>
      </c>
      <c r="LW67" t="e" cm="1">
        <f t="array" ref="LW67">_xlfn.IFNA(VLOOKUP($A67,TRANSPOSE(#REF!),LW$2+2,FALSE),0)</f>
        <v>#REF!</v>
      </c>
      <c r="LX67" t="e" cm="1">
        <f t="array" ref="LX67">_xlfn.IFNA(VLOOKUP($A67,TRANSPOSE(#REF!),LX$2+2,FALSE),0)</f>
        <v>#REF!</v>
      </c>
      <c r="LY67" t="e" cm="1">
        <f t="array" ref="LY67">_xlfn.IFNA(VLOOKUP($A67,TRANSPOSE(#REF!),LY$2+2,FALSE),0)</f>
        <v>#REF!</v>
      </c>
      <c r="LZ67" t="e" cm="1">
        <f t="array" ref="LZ67">_xlfn.IFNA(VLOOKUP($A67,TRANSPOSE(#REF!),LZ$2+2,FALSE),0)</f>
        <v>#REF!</v>
      </c>
      <c r="MA67" t="e" cm="1">
        <f t="array" ref="MA67">_xlfn.IFNA(VLOOKUP($A67,TRANSPOSE(#REF!),MA$2+2,FALSE),0)</f>
        <v>#REF!</v>
      </c>
      <c r="MB67" t="e" cm="1">
        <f t="array" ref="MB67">_xlfn.IFNA(VLOOKUP($A67,TRANSPOSE(#REF!),MB$2+2,FALSE),0)</f>
        <v>#REF!</v>
      </c>
      <c r="MC67" t="e" cm="1">
        <f t="array" ref="MC67">_xlfn.IFNA(VLOOKUP($A67,TRANSPOSE(#REF!),MC$2+2,FALSE),0)</f>
        <v>#REF!</v>
      </c>
      <c r="MD67" t="e" cm="1">
        <f t="array" ref="MD67">_xlfn.IFNA(VLOOKUP($A67,TRANSPOSE(#REF!),MD$2+2,FALSE),0)</f>
        <v>#REF!</v>
      </c>
      <c r="ME67" t="e" cm="1">
        <f t="array" ref="ME67">_xlfn.IFNA(VLOOKUP($A67,TRANSPOSE(#REF!),ME$2+2,FALSE),0)</f>
        <v>#REF!</v>
      </c>
      <c r="MF67" t="e" cm="1">
        <f t="array" ref="MF67">_xlfn.IFNA(VLOOKUP($A67,TRANSPOSE(#REF!),MF$2+2,FALSE),0)</f>
        <v>#REF!</v>
      </c>
      <c r="MG67" t="e" cm="1">
        <f t="array" ref="MG67">_xlfn.IFNA(VLOOKUP($A67,TRANSPOSE(#REF!),MG$2+2,FALSE),0)</f>
        <v>#REF!</v>
      </c>
      <c r="MH67" t="e" cm="1">
        <f t="array" ref="MH67">_xlfn.IFNA(VLOOKUP($A67,TRANSPOSE(#REF!),MH$2+2,FALSE),0)</f>
        <v>#REF!</v>
      </c>
      <c r="MI67" t="e" cm="1">
        <f t="array" ref="MI67">_xlfn.IFNA(VLOOKUP($A67,TRANSPOSE(#REF!),MI$2+2,FALSE),0)</f>
        <v>#REF!</v>
      </c>
      <c r="MJ67" t="e" cm="1">
        <f t="array" ref="MJ67">_xlfn.IFNA(VLOOKUP($A67,TRANSPOSE(#REF!),MJ$2+2,FALSE),0)</f>
        <v>#REF!</v>
      </c>
      <c r="MK67" t="e" cm="1">
        <f t="array" ref="MK67">_xlfn.IFNA(VLOOKUP($A67,TRANSPOSE(#REF!),MK$2+2,FALSE),0)</f>
        <v>#REF!</v>
      </c>
      <c r="ML67" t="e" cm="1">
        <f t="array" ref="ML67">_xlfn.IFNA(VLOOKUP($A67,TRANSPOSE(#REF!),ML$2+2,FALSE),0)</f>
        <v>#REF!</v>
      </c>
      <c r="MM67" t="e" cm="1">
        <f t="array" ref="MM67">_xlfn.IFNA(VLOOKUP($A67,TRANSPOSE(#REF!),MM$2+2,FALSE),0)</f>
        <v>#REF!</v>
      </c>
      <c r="MN67" t="e" cm="1">
        <f t="array" ref="MN67">_xlfn.IFNA(VLOOKUP($A67,TRANSPOSE(#REF!),MN$2+2,FALSE),0)</f>
        <v>#REF!</v>
      </c>
      <c r="MO67" t="e" cm="1">
        <f t="array" ref="MO67">_xlfn.IFNA(VLOOKUP($A67,TRANSPOSE(#REF!),MO$2+2,FALSE),0)</f>
        <v>#REF!</v>
      </c>
      <c r="MP67" t="e" cm="1">
        <f t="array" ref="MP67">_xlfn.IFNA(VLOOKUP($A67,TRANSPOSE(#REF!),MP$2+2,FALSE),0)</f>
        <v>#REF!</v>
      </c>
      <c r="MQ67" t="e" cm="1">
        <f t="array" ref="MQ67">_xlfn.IFNA(VLOOKUP($A67,TRANSPOSE(#REF!),MQ$2+2,FALSE),0)</f>
        <v>#REF!</v>
      </c>
      <c r="MR67" t="e" cm="1">
        <f t="array" ref="MR67">_xlfn.IFNA(VLOOKUP($A67,TRANSPOSE(#REF!),MR$2+2,FALSE),0)</f>
        <v>#REF!</v>
      </c>
      <c r="MS67" t="e" cm="1">
        <f t="array" ref="MS67">_xlfn.IFNA(VLOOKUP($A67,TRANSPOSE(#REF!),MS$2+2,FALSE),0)</f>
        <v>#REF!</v>
      </c>
      <c r="MT67" t="e" cm="1">
        <f t="array" ref="MT67">_xlfn.IFNA(VLOOKUP($A67,TRANSPOSE(#REF!),MT$2+2,FALSE),0)</f>
        <v>#REF!</v>
      </c>
      <c r="MU67" t="e" cm="1">
        <f t="array" ref="MU67">_xlfn.IFNA(VLOOKUP($A67,TRANSPOSE(#REF!),MU$2+2,FALSE),0)</f>
        <v>#REF!</v>
      </c>
      <c r="MV67" t="e" cm="1">
        <f t="array" ref="MV67">_xlfn.IFNA(VLOOKUP($A67,TRANSPOSE(#REF!),MV$2+2,FALSE),0)</f>
        <v>#REF!</v>
      </c>
      <c r="MW67" t="e" cm="1">
        <f t="array" ref="MW67">_xlfn.IFNA(VLOOKUP($A67,TRANSPOSE(#REF!),MW$2+2,FALSE),0)</f>
        <v>#REF!</v>
      </c>
      <c r="MX67" t="e" cm="1">
        <f t="array" ref="MX67">_xlfn.IFNA(VLOOKUP($A67,TRANSPOSE(#REF!),MX$2+2,FALSE),0)</f>
        <v>#REF!</v>
      </c>
      <c r="MY67" t="e" cm="1">
        <f t="array" ref="MY67">_xlfn.IFNA(VLOOKUP($A67,TRANSPOSE(#REF!),MY$2+2,FALSE),0)</f>
        <v>#REF!</v>
      </c>
      <c r="MZ67" t="e" cm="1">
        <f t="array" ref="MZ67">_xlfn.IFNA(VLOOKUP($A67,TRANSPOSE(#REF!),MZ$2+2,FALSE),0)</f>
        <v>#REF!</v>
      </c>
      <c r="NA67" t="e" cm="1">
        <f t="array" ref="NA67">_xlfn.IFNA(VLOOKUP($A67,TRANSPOSE(#REF!),NA$2+2,FALSE),0)</f>
        <v>#REF!</v>
      </c>
      <c r="NB67" t="e" cm="1">
        <f t="array" ref="NB67">_xlfn.IFNA(VLOOKUP($A67,TRANSPOSE(#REF!),NB$2+2,FALSE),0)</f>
        <v>#REF!</v>
      </c>
      <c r="NC67" t="e" cm="1">
        <f t="array" ref="NC67">_xlfn.IFNA(VLOOKUP($A67,TRANSPOSE(#REF!),NC$2+2,FALSE),0)</f>
        <v>#REF!</v>
      </c>
      <c r="ND67" t="e" cm="1">
        <f t="array" ref="ND67">_xlfn.IFNA(VLOOKUP($A67,TRANSPOSE(#REF!),ND$2+2,FALSE),0)</f>
        <v>#REF!</v>
      </c>
      <c r="NE67" t="e" cm="1">
        <f t="array" ref="NE67">_xlfn.IFNA(VLOOKUP($A67,TRANSPOSE(#REF!),NE$2+2,FALSE),0)</f>
        <v>#REF!</v>
      </c>
      <c r="NF67" t="e" cm="1">
        <f t="array" ref="NF67">_xlfn.IFNA(VLOOKUP($A67,TRANSPOSE(#REF!),NF$2+2,FALSE),0)</f>
        <v>#REF!</v>
      </c>
      <c r="NG67" t="e" cm="1">
        <f t="array" ref="NG67">_xlfn.IFNA(VLOOKUP($A67,TRANSPOSE(#REF!),NG$2+2,FALSE),0)</f>
        <v>#REF!</v>
      </c>
      <c r="NH67" t="e" cm="1">
        <f t="array" ref="NH67">_xlfn.IFNA(VLOOKUP($A67,TRANSPOSE(#REF!),NH$2+2,FALSE),0)</f>
        <v>#REF!</v>
      </c>
      <c r="NI67" t="e" cm="1">
        <f t="array" ref="NI67">_xlfn.IFNA(VLOOKUP($A67,TRANSPOSE(#REF!),NI$2+2,FALSE),0)</f>
        <v>#REF!</v>
      </c>
      <c r="NJ67" t="e" cm="1">
        <f t="array" ref="NJ67">_xlfn.IFNA(VLOOKUP($A67,TRANSPOSE(#REF!),NJ$2+2,FALSE),0)</f>
        <v>#REF!</v>
      </c>
      <c r="NL67" t="e">
        <f t="shared" si="0"/>
        <v>#REF!</v>
      </c>
      <c r="NM67" t="e">
        <f t="shared" si="1"/>
        <v>#REF!</v>
      </c>
    </row>
    <row r="68" spans="1:377" x14ac:dyDescent="0.3">
      <c r="A68" t="str">
        <v>PDK02_14</v>
      </c>
      <c r="B68" t="str">
        <v>Elektriciteit</v>
      </c>
      <c r="C68" t="str">
        <v>Conversion</v>
      </c>
      <c r="D68" t="str">
        <v>Power DK</v>
      </c>
      <c r="E68" t="str">
        <v>Generation</v>
      </c>
      <c r="F68" t="str">
        <v>Electricity DK</v>
      </c>
      <c r="G68" t="str">
        <v>Electricity from Hydro RoR - Power DK</v>
      </c>
      <c r="H68" t="str">
        <v>[GW]</v>
      </c>
      <c r="I68">
        <f>_xlfn.IFNA(VLOOKUP(A68,'[1]PASTE Cap_Investment'!A:B,2,FALSE),0)</f>
        <v>0</v>
      </c>
      <c r="J68" t="e" cm="1">
        <f t="array" ref="J68">_xlfn.IFNA(VLOOKUP($A68,TRANSPOSE(#REF!),J$2+2,FALSE),0)</f>
        <v>#REF!</v>
      </c>
      <c r="K68" t="e" cm="1">
        <f t="array" ref="K68">_xlfn.IFNA(VLOOKUP($A68,TRANSPOSE(#REF!),K$2+2,FALSE),0)</f>
        <v>#REF!</v>
      </c>
      <c r="L68" t="e" cm="1">
        <f t="array" ref="L68">_xlfn.IFNA(VLOOKUP($A68,TRANSPOSE(#REF!),L$2+2,FALSE),0)</f>
        <v>#REF!</v>
      </c>
      <c r="M68" t="e" cm="1">
        <f t="array" ref="M68">_xlfn.IFNA(VLOOKUP($A68,TRANSPOSE(#REF!),M$2+2,FALSE),0)</f>
        <v>#REF!</v>
      </c>
      <c r="N68" t="e" cm="1">
        <f t="array" ref="N68">_xlfn.IFNA(VLOOKUP($A68,TRANSPOSE(#REF!),N$2+2,FALSE),0)</f>
        <v>#REF!</v>
      </c>
      <c r="O68" t="e" cm="1">
        <f t="array" ref="O68">_xlfn.IFNA(VLOOKUP($A68,TRANSPOSE(#REF!),O$2+2,FALSE),0)</f>
        <v>#REF!</v>
      </c>
      <c r="P68" t="e" cm="1">
        <f t="array" ref="P68">_xlfn.IFNA(VLOOKUP($A68,TRANSPOSE(#REF!),P$2+2,FALSE),0)</f>
        <v>#REF!</v>
      </c>
      <c r="Q68" t="e" cm="1">
        <f t="array" ref="Q68">_xlfn.IFNA(VLOOKUP($A68,TRANSPOSE(#REF!),Q$2+2,FALSE),0)</f>
        <v>#REF!</v>
      </c>
      <c r="R68" t="e" cm="1">
        <f t="array" ref="R68">_xlfn.IFNA(VLOOKUP($A68,TRANSPOSE(#REF!),R$2+2,FALSE),0)</f>
        <v>#REF!</v>
      </c>
      <c r="S68" t="e" cm="1">
        <f t="array" ref="S68">_xlfn.IFNA(VLOOKUP($A68,TRANSPOSE(#REF!),S$2+2,FALSE),0)</f>
        <v>#REF!</v>
      </c>
      <c r="T68" t="e" cm="1">
        <f t="array" ref="T68">_xlfn.IFNA(VLOOKUP($A68,TRANSPOSE(#REF!),T$2+2,FALSE),0)</f>
        <v>#REF!</v>
      </c>
      <c r="U68" t="e" cm="1">
        <f t="array" ref="U68">_xlfn.IFNA(VLOOKUP($A68,TRANSPOSE(#REF!),U$2+2,FALSE),0)</f>
        <v>#REF!</v>
      </c>
      <c r="V68" t="e" cm="1">
        <f t="array" ref="V68">_xlfn.IFNA(VLOOKUP($A68,TRANSPOSE(#REF!),V$2+2,FALSE),0)</f>
        <v>#REF!</v>
      </c>
      <c r="W68" t="e" cm="1">
        <f t="array" ref="W68">_xlfn.IFNA(VLOOKUP($A68,TRANSPOSE(#REF!),W$2+2,FALSE),0)</f>
        <v>#REF!</v>
      </c>
      <c r="X68" t="e" cm="1">
        <f t="array" ref="X68">_xlfn.IFNA(VLOOKUP($A68,TRANSPOSE(#REF!),X$2+2,FALSE),0)</f>
        <v>#REF!</v>
      </c>
      <c r="Y68" t="e" cm="1">
        <f t="array" ref="Y68">_xlfn.IFNA(VLOOKUP($A68,TRANSPOSE(#REF!),Y$2+2,FALSE),0)</f>
        <v>#REF!</v>
      </c>
      <c r="Z68" t="e" cm="1">
        <f t="array" ref="Z68">_xlfn.IFNA(VLOOKUP($A68,TRANSPOSE(#REF!),Z$2+2,FALSE),0)</f>
        <v>#REF!</v>
      </c>
      <c r="AA68" t="e" cm="1">
        <f t="array" ref="AA68">_xlfn.IFNA(VLOOKUP($A68,TRANSPOSE(#REF!),AA$2+2,FALSE),0)</f>
        <v>#REF!</v>
      </c>
      <c r="AB68" t="e" cm="1">
        <f t="array" ref="AB68">_xlfn.IFNA(VLOOKUP($A68,TRANSPOSE(#REF!),AB$2+2,FALSE),0)</f>
        <v>#REF!</v>
      </c>
      <c r="AC68" t="e" cm="1">
        <f t="array" ref="AC68">_xlfn.IFNA(VLOOKUP($A68,TRANSPOSE(#REF!),AC$2+2,FALSE),0)</f>
        <v>#REF!</v>
      </c>
      <c r="AD68" t="e" cm="1">
        <f t="array" ref="AD68">_xlfn.IFNA(VLOOKUP($A68,TRANSPOSE(#REF!),AD$2+2,FALSE),0)</f>
        <v>#REF!</v>
      </c>
      <c r="AE68" t="e" cm="1">
        <f t="array" ref="AE68">_xlfn.IFNA(VLOOKUP($A68,TRANSPOSE(#REF!),AE$2+2,FALSE),0)</f>
        <v>#REF!</v>
      </c>
      <c r="AF68" t="e" cm="1">
        <f t="array" ref="AF68">_xlfn.IFNA(VLOOKUP($A68,TRANSPOSE(#REF!),AF$2+2,FALSE),0)</f>
        <v>#REF!</v>
      </c>
      <c r="AG68" t="e" cm="1">
        <f t="array" ref="AG68">_xlfn.IFNA(VLOOKUP($A68,TRANSPOSE(#REF!),AG$2+2,FALSE),0)</f>
        <v>#REF!</v>
      </c>
      <c r="AH68" t="e" cm="1">
        <f t="array" ref="AH68">_xlfn.IFNA(VLOOKUP($A68,TRANSPOSE(#REF!),AH$2+2,FALSE),0)</f>
        <v>#REF!</v>
      </c>
      <c r="AI68" t="e" cm="1">
        <f t="array" ref="AI68">_xlfn.IFNA(VLOOKUP($A68,TRANSPOSE(#REF!),AI$2+2,FALSE),0)</f>
        <v>#REF!</v>
      </c>
      <c r="AJ68" t="e" cm="1">
        <f t="array" ref="AJ68">_xlfn.IFNA(VLOOKUP($A68,TRANSPOSE(#REF!),AJ$2+2,FALSE),0)</f>
        <v>#REF!</v>
      </c>
      <c r="AK68" t="e" cm="1">
        <f t="array" ref="AK68">_xlfn.IFNA(VLOOKUP($A68,TRANSPOSE(#REF!),AK$2+2,FALSE),0)</f>
        <v>#REF!</v>
      </c>
      <c r="AL68" t="e" cm="1">
        <f t="array" ref="AL68">_xlfn.IFNA(VLOOKUP($A68,TRANSPOSE(#REF!),AL$2+2,FALSE),0)</f>
        <v>#REF!</v>
      </c>
      <c r="AM68" t="e" cm="1">
        <f t="array" ref="AM68">_xlfn.IFNA(VLOOKUP($A68,TRANSPOSE(#REF!),AM$2+2,FALSE),0)</f>
        <v>#REF!</v>
      </c>
      <c r="AN68" t="e" cm="1">
        <f t="array" ref="AN68">_xlfn.IFNA(VLOOKUP($A68,TRANSPOSE(#REF!),AN$2+2,FALSE),0)</f>
        <v>#REF!</v>
      </c>
      <c r="AO68" t="e" cm="1">
        <f t="array" ref="AO68">_xlfn.IFNA(VLOOKUP($A68,TRANSPOSE(#REF!),AO$2+2,FALSE),0)</f>
        <v>#REF!</v>
      </c>
      <c r="AP68" t="e" cm="1">
        <f t="array" ref="AP68">_xlfn.IFNA(VLOOKUP($A68,TRANSPOSE(#REF!),AP$2+2,FALSE),0)</f>
        <v>#REF!</v>
      </c>
      <c r="AQ68" t="e" cm="1">
        <f t="array" ref="AQ68">_xlfn.IFNA(VLOOKUP($A68,TRANSPOSE(#REF!),AQ$2+2,FALSE),0)</f>
        <v>#REF!</v>
      </c>
      <c r="AR68" t="e" cm="1">
        <f t="array" ref="AR68">_xlfn.IFNA(VLOOKUP($A68,TRANSPOSE(#REF!),AR$2+2,FALSE),0)</f>
        <v>#REF!</v>
      </c>
      <c r="AS68" t="e" cm="1">
        <f t="array" ref="AS68">_xlfn.IFNA(VLOOKUP($A68,TRANSPOSE(#REF!),AS$2+2,FALSE),0)</f>
        <v>#REF!</v>
      </c>
      <c r="AT68" t="e" cm="1">
        <f t="array" ref="AT68">_xlfn.IFNA(VLOOKUP($A68,TRANSPOSE(#REF!),AT$2+2,FALSE),0)</f>
        <v>#REF!</v>
      </c>
      <c r="AU68" t="e" cm="1">
        <f t="array" ref="AU68">_xlfn.IFNA(VLOOKUP($A68,TRANSPOSE(#REF!),AU$2+2,FALSE),0)</f>
        <v>#REF!</v>
      </c>
      <c r="AV68" t="e" cm="1">
        <f t="array" ref="AV68">_xlfn.IFNA(VLOOKUP($A68,TRANSPOSE(#REF!),AV$2+2,FALSE),0)</f>
        <v>#REF!</v>
      </c>
      <c r="AW68" t="e" cm="1">
        <f t="array" ref="AW68">_xlfn.IFNA(VLOOKUP($A68,TRANSPOSE(#REF!),AW$2+2,FALSE),0)</f>
        <v>#REF!</v>
      </c>
      <c r="AX68" t="e" cm="1">
        <f t="array" ref="AX68">_xlfn.IFNA(VLOOKUP($A68,TRANSPOSE(#REF!),AX$2+2,FALSE),0)</f>
        <v>#REF!</v>
      </c>
      <c r="AY68" t="e" cm="1">
        <f t="array" ref="AY68">_xlfn.IFNA(VLOOKUP($A68,TRANSPOSE(#REF!),AY$2+2,FALSE),0)</f>
        <v>#REF!</v>
      </c>
      <c r="AZ68" t="e" cm="1">
        <f t="array" ref="AZ68">_xlfn.IFNA(VLOOKUP($A68,TRANSPOSE(#REF!),AZ$2+2,FALSE),0)</f>
        <v>#REF!</v>
      </c>
      <c r="BA68" t="e" cm="1">
        <f t="array" ref="BA68">_xlfn.IFNA(VLOOKUP($A68,TRANSPOSE(#REF!),BA$2+2,FALSE),0)</f>
        <v>#REF!</v>
      </c>
      <c r="BB68" t="e" cm="1">
        <f t="array" ref="BB68">_xlfn.IFNA(VLOOKUP($A68,TRANSPOSE(#REF!),BB$2+2,FALSE),0)</f>
        <v>#REF!</v>
      </c>
      <c r="BC68" t="e" cm="1">
        <f t="array" ref="BC68">_xlfn.IFNA(VLOOKUP($A68,TRANSPOSE(#REF!),BC$2+2,FALSE),0)</f>
        <v>#REF!</v>
      </c>
      <c r="BD68" t="e" cm="1">
        <f t="array" ref="BD68">_xlfn.IFNA(VLOOKUP($A68,TRANSPOSE(#REF!),BD$2+2,FALSE),0)</f>
        <v>#REF!</v>
      </c>
      <c r="BE68" t="e" cm="1">
        <f t="array" ref="BE68">_xlfn.IFNA(VLOOKUP($A68,TRANSPOSE(#REF!),BE$2+2,FALSE),0)</f>
        <v>#REF!</v>
      </c>
      <c r="BF68" t="e" cm="1">
        <f t="array" ref="BF68">_xlfn.IFNA(VLOOKUP($A68,TRANSPOSE(#REF!),BF$2+2,FALSE),0)</f>
        <v>#REF!</v>
      </c>
      <c r="BG68" t="e" cm="1">
        <f t="array" ref="BG68">_xlfn.IFNA(VLOOKUP($A68,TRANSPOSE(#REF!),BG$2+2,FALSE),0)</f>
        <v>#REF!</v>
      </c>
      <c r="BH68" t="e" cm="1">
        <f t="array" ref="BH68">_xlfn.IFNA(VLOOKUP($A68,TRANSPOSE(#REF!),BH$2+2,FALSE),0)</f>
        <v>#REF!</v>
      </c>
      <c r="BI68" t="e" cm="1">
        <f t="array" ref="BI68">_xlfn.IFNA(VLOOKUP($A68,TRANSPOSE(#REF!),BI$2+2,FALSE),0)</f>
        <v>#REF!</v>
      </c>
      <c r="BJ68" t="e" cm="1">
        <f t="array" ref="BJ68">_xlfn.IFNA(VLOOKUP($A68,TRANSPOSE(#REF!),BJ$2+2,FALSE),0)</f>
        <v>#REF!</v>
      </c>
      <c r="BK68" t="e" cm="1">
        <f t="array" ref="BK68">_xlfn.IFNA(VLOOKUP($A68,TRANSPOSE(#REF!),BK$2+2,FALSE),0)</f>
        <v>#REF!</v>
      </c>
      <c r="BL68" t="e" cm="1">
        <f t="array" ref="BL68">_xlfn.IFNA(VLOOKUP($A68,TRANSPOSE(#REF!),BL$2+2,FALSE),0)</f>
        <v>#REF!</v>
      </c>
      <c r="BM68" t="e" cm="1">
        <f t="array" ref="BM68">_xlfn.IFNA(VLOOKUP($A68,TRANSPOSE(#REF!),BM$2+2,FALSE),0)</f>
        <v>#REF!</v>
      </c>
      <c r="BN68" t="e" cm="1">
        <f t="array" ref="BN68">_xlfn.IFNA(VLOOKUP($A68,TRANSPOSE(#REF!),BN$2+2,FALSE),0)</f>
        <v>#REF!</v>
      </c>
      <c r="BO68" t="e" cm="1">
        <f t="array" ref="BO68">_xlfn.IFNA(VLOOKUP($A68,TRANSPOSE(#REF!),BO$2+2,FALSE),0)</f>
        <v>#REF!</v>
      </c>
      <c r="BP68" t="e" cm="1">
        <f t="array" ref="BP68">_xlfn.IFNA(VLOOKUP($A68,TRANSPOSE(#REF!),BP$2+2,FALSE),0)</f>
        <v>#REF!</v>
      </c>
      <c r="BQ68" t="e" cm="1">
        <f t="array" ref="BQ68">_xlfn.IFNA(VLOOKUP($A68,TRANSPOSE(#REF!),BQ$2+2,FALSE),0)</f>
        <v>#REF!</v>
      </c>
      <c r="BR68" t="e" cm="1">
        <f t="array" ref="BR68">_xlfn.IFNA(VLOOKUP($A68,TRANSPOSE(#REF!),BR$2+2,FALSE),0)</f>
        <v>#REF!</v>
      </c>
      <c r="BS68" t="e" cm="1">
        <f t="array" ref="BS68">_xlfn.IFNA(VLOOKUP($A68,TRANSPOSE(#REF!),BS$2+2,FALSE),0)</f>
        <v>#REF!</v>
      </c>
      <c r="BT68" t="e" cm="1">
        <f t="array" ref="BT68">_xlfn.IFNA(VLOOKUP($A68,TRANSPOSE(#REF!),BT$2+2,FALSE),0)</f>
        <v>#REF!</v>
      </c>
      <c r="BU68" t="e" cm="1">
        <f t="array" ref="BU68">_xlfn.IFNA(VLOOKUP($A68,TRANSPOSE(#REF!),BU$2+2,FALSE),0)</f>
        <v>#REF!</v>
      </c>
      <c r="BV68" t="e" cm="1">
        <f t="array" ref="BV68">_xlfn.IFNA(VLOOKUP($A68,TRANSPOSE(#REF!),BV$2+2,FALSE),0)</f>
        <v>#REF!</v>
      </c>
      <c r="BW68" t="e" cm="1">
        <f t="array" ref="BW68">_xlfn.IFNA(VLOOKUP($A68,TRANSPOSE(#REF!),BW$2+2,FALSE),0)</f>
        <v>#REF!</v>
      </c>
      <c r="BX68" t="e" cm="1">
        <f t="array" ref="BX68">_xlfn.IFNA(VLOOKUP($A68,TRANSPOSE(#REF!),BX$2+2,FALSE),0)</f>
        <v>#REF!</v>
      </c>
      <c r="BY68" t="e" cm="1">
        <f t="array" ref="BY68">_xlfn.IFNA(VLOOKUP($A68,TRANSPOSE(#REF!),BY$2+2,FALSE),0)</f>
        <v>#REF!</v>
      </c>
      <c r="BZ68" t="e" cm="1">
        <f t="array" ref="BZ68">_xlfn.IFNA(VLOOKUP($A68,TRANSPOSE(#REF!),BZ$2+2,FALSE),0)</f>
        <v>#REF!</v>
      </c>
      <c r="CA68" t="e" cm="1">
        <f t="array" ref="CA68">_xlfn.IFNA(VLOOKUP($A68,TRANSPOSE(#REF!),CA$2+2,FALSE),0)</f>
        <v>#REF!</v>
      </c>
      <c r="CB68" t="e" cm="1">
        <f t="array" ref="CB68">_xlfn.IFNA(VLOOKUP($A68,TRANSPOSE(#REF!),CB$2+2,FALSE),0)</f>
        <v>#REF!</v>
      </c>
      <c r="CC68" t="e" cm="1">
        <f t="array" ref="CC68">_xlfn.IFNA(VLOOKUP($A68,TRANSPOSE(#REF!),CC$2+2,FALSE),0)</f>
        <v>#REF!</v>
      </c>
      <c r="CD68" t="e" cm="1">
        <f t="array" ref="CD68">_xlfn.IFNA(VLOOKUP($A68,TRANSPOSE(#REF!),CD$2+2,FALSE),0)</f>
        <v>#REF!</v>
      </c>
      <c r="CE68" t="e" cm="1">
        <f t="array" ref="CE68">_xlfn.IFNA(VLOOKUP($A68,TRANSPOSE(#REF!),CE$2+2,FALSE),0)</f>
        <v>#REF!</v>
      </c>
      <c r="CF68" t="e" cm="1">
        <f t="array" ref="CF68">_xlfn.IFNA(VLOOKUP($A68,TRANSPOSE(#REF!),CF$2+2,FALSE),0)</f>
        <v>#REF!</v>
      </c>
      <c r="CG68" t="e" cm="1">
        <f t="array" ref="CG68">_xlfn.IFNA(VLOOKUP($A68,TRANSPOSE(#REF!),CG$2+2,FALSE),0)</f>
        <v>#REF!</v>
      </c>
      <c r="CH68" t="e" cm="1">
        <f t="array" ref="CH68">_xlfn.IFNA(VLOOKUP($A68,TRANSPOSE(#REF!),CH$2+2,FALSE),0)</f>
        <v>#REF!</v>
      </c>
      <c r="CI68" t="e" cm="1">
        <f t="array" ref="CI68">_xlfn.IFNA(VLOOKUP($A68,TRANSPOSE(#REF!),CI$2+2,FALSE),0)</f>
        <v>#REF!</v>
      </c>
      <c r="CJ68" t="e" cm="1">
        <f t="array" ref="CJ68">_xlfn.IFNA(VLOOKUP($A68,TRANSPOSE(#REF!),CJ$2+2,FALSE),0)</f>
        <v>#REF!</v>
      </c>
      <c r="CK68" t="e" cm="1">
        <f t="array" ref="CK68">_xlfn.IFNA(VLOOKUP($A68,TRANSPOSE(#REF!),CK$2+2,FALSE),0)</f>
        <v>#REF!</v>
      </c>
      <c r="CL68" t="e" cm="1">
        <f t="array" ref="CL68">_xlfn.IFNA(VLOOKUP($A68,TRANSPOSE(#REF!),CL$2+2,FALSE),0)</f>
        <v>#REF!</v>
      </c>
      <c r="CM68" t="e" cm="1">
        <f t="array" ref="CM68">_xlfn.IFNA(VLOOKUP($A68,TRANSPOSE(#REF!),CM$2+2,FALSE),0)</f>
        <v>#REF!</v>
      </c>
      <c r="CN68" t="e" cm="1">
        <f t="array" ref="CN68">_xlfn.IFNA(VLOOKUP($A68,TRANSPOSE(#REF!),CN$2+2,FALSE),0)</f>
        <v>#REF!</v>
      </c>
      <c r="CO68" t="e" cm="1">
        <f t="array" ref="CO68">_xlfn.IFNA(VLOOKUP($A68,TRANSPOSE(#REF!),CO$2+2,FALSE),0)</f>
        <v>#REF!</v>
      </c>
      <c r="CP68" t="e" cm="1">
        <f t="array" ref="CP68">_xlfn.IFNA(VLOOKUP($A68,TRANSPOSE(#REF!),CP$2+2,FALSE),0)</f>
        <v>#REF!</v>
      </c>
      <c r="CQ68" t="e" cm="1">
        <f t="array" ref="CQ68">_xlfn.IFNA(VLOOKUP($A68,TRANSPOSE(#REF!),CQ$2+2,FALSE),0)</f>
        <v>#REF!</v>
      </c>
      <c r="CR68" t="e" cm="1">
        <f t="array" ref="CR68">_xlfn.IFNA(VLOOKUP($A68,TRANSPOSE(#REF!),CR$2+2,FALSE),0)</f>
        <v>#REF!</v>
      </c>
      <c r="CS68" t="e" cm="1">
        <f t="array" ref="CS68">_xlfn.IFNA(VLOOKUP($A68,TRANSPOSE(#REF!),CS$2+2,FALSE),0)</f>
        <v>#REF!</v>
      </c>
      <c r="CT68" t="e" cm="1">
        <f t="array" ref="CT68">_xlfn.IFNA(VLOOKUP($A68,TRANSPOSE(#REF!),CT$2+2,FALSE),0)</f>
        <v>#REF!</v>
      </c>
      <c r="CU68" t="e" cm="1">
        <f t="array" ref="CU68">_xlfn.IFNA(VLOOKUP($A68,TRANSPOSE(#REF!),CU$2+2,FALSE),0)</f>
        <v>#REF!</v>
      </c>
      <c r="CV68" t="e" cm="1">
        <f t="array" ref="CV68">_xlfn.IFNA(VLOOKUP($A68,TRANSPOSE(#REF!),CV$2+2,FALSE),0)</f>
        <v>#REF!</v>
      </c>
      <c r="CW68" t="e" cm="1">
        <f t="array" ref="CW68">_xlfn.IFNA(VLOOKUP($A68,TRANSPOSE(#REF!),CW$2+2,FALSE),0)</f>
        <v>#REF!</v>
      </c>
      <c r="CX68" t="e" cm="1">
        <f t="array" ref="CX68">_xlfn.IFNA(VLOOKUP($A68,TRANSPOSE(#REF!),CX$2+2,FALSE),0)</f>
        <v>#REF!</v>
      </c>
      <c r="CY68" t="e" cm="1">
        <f t="array" ref="CY68">_xlfn.IFNA(VLOOKUP($A68,TRANSPOSE(#REF!),CY$2+2,FALSE),0)</f>
        <v>#REF!</v>
      </c>
      <c r="CZ68" t="e" cm="1">
        <f t="array" ref="CZ68">_xlfn.IFNA(VLOOKUP($A68,TRANSPOSE(#REF!),CZ$2+2,FALSE),0)</f>
        <v>#REF!</v>
      </c>
      <c r="DA68" t="e" cm="1">
        <f t="array" ref="DA68">_xlfn.IFNA(VLOOKUP($A68,TRANSPOSE(#REF!),DA$2+2,FALSE),0)</f>
        <v>#REF!</v>
      </c>
      <c r="DB68" t="e" cm="1">
        <f t="array" ref="DB68">_xlfn.IFNA(VLOOKUP($A68,TRANSPOSE(#REF!),DB$2+2,FALSE),0)</f>
        <v>#REF!</v>
      </c>
      <c r="DC68" t="e" cm="1">
        <f t="array" ref="DC68">_xlfn.IFNA(VLOOKUP($A68,TRANSPOSE(#REF!),DC$2+2,FALSE),0)</f>
        <v>#REF!</v>
      </c>
      <c r="DD68" t="e" cm="1">
        <f t="array" ref="DD68">_xlfn.IFNA(VLOOKUP($A68,TRANSPOSE(#REF!),DD$2+2,FALSE),0)</f>
        <v>#REF!</v>
      </c>
      <c r="DE68" t="e" cm="1">
        <f t="array" ref="DE68">_xlfn.IFNA(VLOOKUP($A68,TRANSPOSE(#REF!),DE$2+2,FALSE),0)</f>
        <v>#REF!</v>
      </c>
      <c r="DF68" t="e" cm="1">
        <f t="array" ref="DF68">_xlfn.IFNA(VLOOKUP($A68,TRANSPOSE(#REF!),DF$2+2,FALSE),0)</f>
        <v>#REF!</v>
      </c>
      <c r="DG68" t="e" cm="1">
        <f t="array" ref="DG68">_xlfn.IFNA(VLOOKUP($A68,TRANSPOSE(#REF!),DG$2+2,FALSE),0)</f>
        <v>#REF!</v>
      </c>
      <c r="DH68" t="e" cm="1">
        <f t="array" ref="DH68">_xlfn.IFNA(VLOOKUP($A68,TRANSPOSE(#REF!),DH$2+2,FALSE),0)</f>
        <v>#REF!</v>
      </c>
      <c r="DI68" t="e" cm="1">
        <f t="array" ref="DI68">_xlfn.IFNA(VLOOKUP($A68,TRANSPOSE(#REF!),DI$2+2,FALSE),0)</f>
        <v>#REF!</v>
      </c>
      <c r="DJ68" t="e" cm="1">
        <f t="array" ref="DJ68">_xlfn.IFNA(VLOOKUP($A68,TRANSPOSE(#REF!),DJ$2+2,FALSE),0)</f>
        <v>#REF!</v>
      </c>
      <c r="DK68" t="e" cm="1">
        <f t="array" ref="DK68">_xlfn.IFNA(VLOOKUP($A68,TRANSPOSE(#REF!),DK$2+2,FALSE),0)</f>
        <v>#REF!</v>
      </c>
      <c r="DL68" t="e" cm="1">
        <f t="array" ref="DL68">_xlfn.IFNA(VLOOKUP($A68,TRANSPOSE(#REF!),DL$2+2,FALSE),0)</f>
        <v>#REF!</v>
      </c>
      <c r="DM68" t="e" cm="1">
        <f t="array" ref="DM68">_xlfn.IFNA(VLOOKUP($A68,TRANSPOSE(#REF!),DM$2+2,FALSE),0)</f>
        <v>#REF!</v>
      </c>
      <c r="DN68" t="e" cm="1">
        <f t="array" ref="DN68">_xlfn.IFNA(VLOOKUP($A68,TRANSPOSE(#REF!),DN$2+2,FALSE),0)</f>
        <v>#REF!</v>
      </c>
      <c r="DO68" t="e" cm="1">
        <f t="array" ref="DO68">_xlfn.IFNA(VLOOKUP($A68,TRANSPOSE(#REF!),DO$2+2,FALSE),0)</f>
        <v>#REF!</v>
      </c>
      <c r="DP68" t="e" cm="1">
        <f t="array" ref="DP68">_xlfn.IFNA(VLOOKUP($A68,TRANSPOSE(#REF!),DP$2+2,FALSE),0)</f>
        <v>#REF!</v>
      </c>
      <c r="DQ68" t="e" cm="1">
        <f t="array" ref="DQ68">_xlfn.IFNA(VLOOKUP($A68,TRANSPOSE(#REF!),DQ$2+2,FALSE),0)</f>
        <v>#REF!</v>
      </c>
      <c r="DR68" t="e" cm="1">
        <f t="array" ref="DR68">_xlfn.IFNA(VLOOKUP($A68,TRANSPOSE(#REF!),DR$2+2,FALSE),0)</f>
        <v>#REF!</v>
      </c>
      <c r="DS68" t="e" cm="1">
        <f t="array" ref="DS68">_xlfn.IFNA(VLOOKUP($A68,TRANSPOSE(#REF!),DS$2+2,FALSE),0)</f>
        <v>#REF!</v>
      </c>
      <c r="DT68" t="e" cm="1">
        <f t="array" ref="DT68">_xlfn.IFNA(VLOOKUP($A68,TRANSPOSE(#REF!),DT$2+2,FALSE),0)</f>
        <v>#REF!</v>
      </c>
      <c r="DU68" t="e" cm="1">
        <f t="array" ref="DU68">_xlfn.IFNA(VLOOKUP($A68,TRANSPOSE(#REF!),DU$2+2,FALSE),0)</f>
        <v>#REF!</v>
      </c>
      <c r="DV68" t="e" cm="1">
        <f t="array" ref="DV68">_xlfn.IFNA(VLOOKUP($A68,TRANSPOSE(#REF!),DV$2+2,FALSE),0)</f>
        <v>#REF!</v>
      </c>
      <c r="DW68" t="e" cm="1">
        <f t="array" ref="DW68">_xlfn.IFNA(VLOOKUP($A68,TRANSPOSE(#REF!),DW$2+2,FALSE),0)</f>
        <v>#REF!</v>
      </c>
      <c r="DX68" t="e" cm="1">
        <f t="array" ref="DX68">_xlfn.IFNA(VLOOKUP($A68,TRANSPOSE(#REF!),DX$2+2,FALSE),0)</f>
        <v>#REF!</v>
      </c>
      <c r="DY68" t="e" cm="1">
        <f t="array" ref="DY68">_xlfn.IFNA(VLOOKUP($A68,TRANSPOSE(#REF!),DY$2+2,FALSE),0)</f>
        <v>#REF!</v>
      </c>
      <c r="DZ68" t="e" cm="1">
        <f t="array" ref="DZ68">_xlfn.IFNA(VLOOKUP($A68,TRANSPOSE(#REF!),DZ$2+2,FALSE),0)</f>
        <v>#REF!</v>
      </c>
      <c r="EA68" t="e" cm="1">
        <f t="array" ref="EA68">_xlfn.IFNA(VLOOKUP($A68,TRANSPOSE(#REF!),EA$2+2,FALSE),0)</f>
        <v>#REF!</v>
      </c>
      <c r="EB68" t="e" cm="1">
        <f t="array" ref="EB68">_xlfn.IFNA(VLOOKUP($A68,TRANSPOSE(#REF!),EB$2+2,FALSE),0)</f>
        <v>#REF!</v>
      </c>
      <c r="EC68" t="e" cm="1">
        <f t="array" ref="EC68">_xlfn.IFNA(VLOOKUP($A68,TRANSPOSE(#REF!),EC$2+2,FALSE),0)</f>
        <v>#REF!</v>
      </c>
      <c r="ED68" t="e" cm="1">
        <f t="array" ref="ED68">_xlfn.IFNA(VLOOKUP($A68,TRANSPOSE(#REF!),ED$2+2,FALSE),0)</f>
        <v>#REF!</v>
      </c>
      <c r="EE68" t="e" cm="1">
        <f t="array" ref="EE68">_xlfn.IFNA(VLOOKUP($A68,TRANSPOSE(#REF!),EE$2+2,FALSE),0)</f>
        <v>#REF!</v>
      </c>
      <c r="EF68" t="e" cm="1">
        <f t="array" ref="EF68">_xlfn.IFNA(VLOOKUP($A68,TRANSPOSE(#REF!),EF$2+2,FALSE),0)</f>
        <v>#REF!</v>
      </c>
      <c r="EG68" t="e" cm="1">
        <f t="array" ref="EG68">_xlfn.IFNA(VLOOKUP($A68,TRANSPOSE(#REF!),EG$2+2,FALSE),0)</f>
        <v>#REF!</v>
      </c>
      <c r="EH68" t="e" cm="1">
        <f t="array" ref="EH68">_xlfn.IFNA(VLOOKUP($A68,TRANSPOSE(#REF!),EH$2+2,FALSE),0)</f>
        <v>#REF!</v>
      </c>
      <c r="EI68" t="e" cm="1">
        <f t="array" ref="EI68">_xlfn.IFNA(VLOOKUP($A68,TRANSPOSE(#REF!),EI$2+2,FALSE),0)</f>
        <v>#REF!</v>
      </c>
      <c r="EJ68" t="e" cm="1">
        <f t="array" ref="EJ68">_xlfn.IFNA(VLOOKUP($A68,TRANSPOSE(#REF!),EJ$2+2,FALSE),0)</f>
        <v>#REF!</v>
      </c>
      <c r="EK68" t="e" cm="1">
        <f t="array" ref="EK68">_xlfn.IFNA(VLOOKUP($A68,TRANSPOSE(#REF!),EK$2+2,FALSE),0)</f>
        <v>#REF!</v>
      </c>
      <c r="EL68" t="e" cm="1">
        <f t="array" ref="EL68">_xlfn.IFNA(VLOOKUP($A68,TRANSPOSE(#REF!),EL$2+2,FALSE),0)</f>
        <v>#REF!</v>
      </c>
      <c r="EM68" t="e" cm="1">
        <f t="array" ref="EM68">_xlfn.IFNA(VLOOKUP($A68,TRANSPOSE(#REF!),EM$2+2,FALSE),0)</f>
        <v>#REF!</v>
      </c>
      <c r="EN68" t="e" cm="1">
        <f t="array" ref="EN68">_xlfn.IFNA(VLOOKUP($A68,TRANSPOSE(#REF!),EN$2+2,FALSE),0)</f>
        <v>#REF!</v>
      </c>
      <c r="EO68" t="e" cm="1">
        <f t="array" ref="EO68">_xlfn.IFNA(VLOOKUP($A68,TRANSPOSE(#REF!),EO$2+2,FALSE),0)</f>
        <v>#REF!</v>
      </c>
      <c r="EP68" t="e" cm="1">
        <f t="array" ref="EP68">_xlfn.IFNA(VLOOKUP($A68,TRANSPOSE(#REF!),EP$2+2,FALSE),0)</f>
        <v>#REF!</v>
      </c>
      <c r="EQ68" t="e" cm="1">
        <f t="array" ref="EQ68">_xlfn.IFNA(VLOOKUP($A68,TRANSPOSE(#REF!),EQ$2+2,FALSE),0)</f>
        <v>#REF!</v>
      </c>
      <c r="ER68" t="e" cm="1">
        <f t="array" ref="ER68">_xlfn.IFNA(VLOOKUP($A68,TRANSPOSE(#REF!),ER$2+2,FALSE),0)</f>
        <v>#REF!</v>
      </c>
      <c r="ES68" t="e" cm="1">
        <f t="array" ref="ES68">_xlfn.IFNA(VLOOKUP($A68,TRANSPOSE(#REF!),ES$2+2,FALSE),0)</f>
        <v>#REF!</v>
      </c>
      <c r="ET68" t="e" cm="1">
        <f t="array" ref="ET68">_xlfn.IFNA(VLOOKUP($A68,TRANSPOSE(#REF!),ET$2+2,FALSE),0)</f>
        <v>#REF!</v>
      </c>
      <c r="EU68" t="e" cm="1">
        <f t="array" ref="EU68">_xlfn.IFNA(VLOOKUP($A68,TRANSPOSE(#REF!),EU$2+2,FALSE),0)</f>
        <v>#REF!</v>
      </c>
      <c r="EV68" t="e" cm="1">
        <f t="array" ref="EV68">_xlfn.IFNA(VLOOKUP($A68,TRANSPOSE(#REF!),EV$2+2,FALSE),0)</f>
        <v>#REF!</v>
      </c>
      <c r="EW68" t="e" cm="1">
        <f t="array" ref="EW68">_xlfn.IFNA(VLOOKUP($A68,TRANSPOSE(#REF!),EW$2+2,FALSE),0)</f>
        <v>#REF!</v>
      </c>
      <c r="EX68" t="e" cm="1">
        <f t="array" ref="EX68">_xlfn.IFNA(VLOOKUP($A68,TRANSPOSE(#REF!),EX$2+2,FALSE),0)</f>
        <v>#REF!</v>
      </c>
      <c r="EY68" t="e" cm="1">
        <f t="array" ref="EY68">_xlfn.IFNA(VLOOKUP($A68,TRANSPOSE(#REF!),EY$2+2,FALSE),0)</f>
        <v>#REF!</v>
      </c>
      <c r="EZ68" t="e" cm="1">
        <f t="array" ref="EZ68">_xlfn.IFNA(VLOOKUP($A68,TRANSPOSE(#REF!),EZ$2+2,FALSE),0)</f>
        <v>#REF!</v>
      </c>
      <c r="FA68" t="e" cm="1">
        <f t="array" ref="FA68">_xlfn.IFNA(VLOOKUP($A68,TRANSPOSE(#REF!),FA$2+2,FALSE),0)</f>
        <v>#REF!</v>
      </c>
      <c r="FB68" t="e" cm="1">
        <f t="array" ref="FB68">_xlfn.IFNA(VLOOKUP($A68,TRANSPOSE(#REF!),FB$2+2,FALSE),0)</f>
        <v>#REF!</v>
      </c>
      <c r="FC68" t="e" cm="1">
        <f t="array" ref="FC68">_xlfn.IFNA(VLOOKUP($A68,TRANSPOSE(#REF!),FC$2+2,FALSE),0)</f>
        <v>#REF!</v>
      </c>
      <c r="FD68" t="e" cm="1">
        <f t="array" ref="FD68">_xlfn.IFNA(VLOOKUP($A68,TRANSPOSE(#REF!),FD$2+2,FALSE),0)</f>
        <v>#REF!</v>
      </c>
      <c r="FE68" t="e" cm="1">
        <f t="array" ref="FE68">_xlfn.IFNA(VLOOKUP($A68,TRANSPOSE(#REF!),FE$2+2,FALSE),0)</f>
        <v>#REF!</v>
      </c>
      <c r="FF68" t="e" cm="1">
        <f t="array" ref="FF68">_xlfn.IFNA(VLOOKUP($A68,TRANSPOSE(#REF!),FF$2+2,FALSE),0)</f>
        <v>#REF!</v>
      </c>
      <c r="FG68" t="e" cm="1">
        <f t="array" ref="FG68">_xlfn.IFNA(VLOOKUP($A68,TRANSPOSE(#REF!),FG$2+2,FALSE),0)</f>
        <v>#REF!</v>
      </c>
      <c r="FH68" t="e" cm="1">
        <f t="array" ref="FH68">_xlfn.IFNA(VLOOKUP($A68,TRANSPOSE(#REF!),FH$2+2,FALSE),0)</f>
        <v>#REF!</v>
      </c>
      <c r="FI68" t="e" cm="1">
        <f t="array" ref="FI68">_xlfn.IFNA(VLOOKUP($A68,TRANSPOSE(#REF!),FI$2+2,FALSE),0)</f>
        <v>#REF!</v>
      </c>
      <c r="FJ68" t="e" cm="1">
        <f t="array" ref="FJ68">_xlfn.IFNA(VLOOKUP($A68,TRANSPOSE(#REF!),FJ$2+2,FALSE),0)</f>
        <v>#REF!</v>
      </c>
      <c r="FK68" t="e" cm="1">
        <f t="array" ref="FK68">_xlfn.IFNA(VLOOKUP($A68,TRANSPOSE(#REF!),FK$2+2,FALSE),0)</f>
        <v>#REF!</v>
      </c>
      <c r="FL68" t="e" cm="1">
        <f t="array" ref="FL68">_xlfn.IFNA(VLOOKUP($A68,TRANSPOSE(#REF!),FL$2+2,FALSE),0)</f>
        <v>#REF!</v>
      </c>
      <c r="FM68" t="e" cm="1">
        <f t="array" ref="FM68">_xlfn.IFNA(VLOOKUP($A68,TRANSPOSE(#REF!),FM$2+2,FALSE),0)</f>
        <v>#REF!</v>
      </c>
      <c r="FN68" t="e" cm="1">
        <f t="array" ref="FN68">_xlfn.IFNA(VLOOKUP($A68,TRANSPOSE(#REF!),FN$2+2,FALSE),0)</f>
        <v>#REF!</v>
      </c>
      <c r="FO68" t="e" cm="1">
        <f t="array" ref="FO68">_xlfn.IFNA(VLOOKUP($A68,TRANSPOSE(#REF!),FO$2+2,FALSE),0)</f>
        <v>#REF!</v>
      </c>
      <c r="FP68" t="e" cm="1">
        <f t="array" ref="FP68">_xlfn.IFNA(VLOOKUP($A68,TRANSPOSE(#REF!),FP$2+2,FALSE),0)</f>
        <v>#REF!</v>
      </c>
      <c r="FQ68" t="e" cm="1">
        <f t="array" ref="FQ68">_xlfn.IFNA(VLOOKUP($A68,TRANSPOSE(#REF!),FQ$2+2,FALSE),0)</f>
        <v>#REF!</v>
      </c>
      <c r="FR68" t="e" cm="1">
        <f t="array" ref="FR68">_xlfn.IFNA(VLOOKUP($A68,TRANSPOSE(#REF!),FR$2+2,FALSE),0)</f>
        <v>#REF!</v>
      </c>
      <c r="FS68" t="e" cm="1">
        <f t="array" ref="FS68">_xlfn.IFNA(VLOOKUP($A68,TRANSPOSE(#REF!),FS$2+2,FALSE),0)</f>
        <v>#REF!</v>
      </c>
      <c r="FT68" t="e" cm="1">
        <f t="array" ref="FT68">_xlfn.IFNA(VLOOKUP($A68,TRANSPOSE(#REF!),FT$2+2,FALSE),0)</f>
        <v>#REF!</v>
      </c>
      <c r="FU68" t="e" cm="1">
        <f t="array" ref="FU68">_xlfn.IFNA(VLOOKUP($A68,TRANSPOSE(#REF!),FU$2+2,FALSE),0)</f>
        <v>#REF!</v>
      </c>
      <c r="FV68" t="e" cm="1">
        <f t="array" ref="FV68">_xlfn.IFNA(VLOOKUP($A68,TRANSPOSE(#REF!),FV$2+2,FALSE),0)</f>
        <v>#REF!</v>
      </c>
      <c r="FW68" t="e" cm="1">
        <f t="array" ref="FW68">_xlfn.IFNA(VLOOKUP($A68,TRANSPOSE(#REF!),FW$2+2,FALSE),0)</f>
        <v>#REF!</v>
      </c>
      <c r="FX68" t="e" cm="1">
        <f t="array" ref="FX68">_xlfn.IFNA(VLOOKUP($A68,TRANSPOSE(#REF!),FX$2+2,FALSE),0)</f>
        <v>#REF!</v>
      </c>
      <c r="FY68" t="e" cm="1">
        <f t="array" ref="FY68">_xlfn.IFNA(VLOOKUP($A68,TRANSPOSE(#REF!),FY$2+2,FALSE),0)</f>
        <v>#REF!</v>
      </c>
      <c r="FZ68" t="e" cm="1">
        <f t="array" ref="FZ68">_xlfn.IFNA(VLOOKUP($A68,TRANSPOSE(#REF!),FZ$2+2,FALSE),0)</f>
        <v>#REF!</v>
      </c>
      <c r="GA68" t="e" cm="1">
        <f t="array" ref="GA68">_xlfn.IFNA(VLOOKUP($A68,TRANSPOSE(#REF!),GA$2+2,FALSE),0)</f>
        <v>#REF!</v>
      </c>
      <c r="GB68" t="e" cm="1">
        <f t="array" ref="GB68">_xlfn.IFNA(VLOOKUP($A68,TRANSPOSE(#REF!),GB$2+2,FALSE),0)</f>
        <v>#REF!</v>
      </c>
      <c r="GC68" t="e" cm="1">
        <f t="array" ref="GC68">_xlfn.IFNA(VLOOKUP($A68,TRANSPOSE(#REF!),GC$2+2,FALSE),0)</f>
        <v>#REF!</v>
      </c>
      <c r="GD68" t="e" cm="1">
        <f t="array" ref="GD68">_xlfn.IFNA(VLOOKUP($A68,TRANSPOSE(#REF!),GD$2+2,FALSE),0)</f>
        <v>#REF!</v>
      </c>
      <c r="GE68" t="e" cm="1">
        <f t="array" ref="GE68">_xlfn.IFNA(VLOOKUP($A68,TRANSPOSE(#REF!),GE$2+2,FALSE),0)</f>
        <v>#REF!</v>
      </c>
      <c r="GF68" t="e" cm="1">
        <f t="array" ref="GF68">_xlfn.IFNA(VLOOKUP($A68,TRANSPOSE(#REF!),GF$2+2,FALSE),0)</f>
        <v>#REF!</v>
      </c>
      <c r="GG68" t="e" cm="1">
        <f t="array" ref="GG68">_xlfn.IFNA(VLOOKUP($A68,TRANSPOSE(#REF!),GG$2+2,FALSE),0)</f>
        <v>#REF!</v>
      </c>
      <c r="GH68" t="e" cm="1">
        <f t="array" ref="GH68">_xlfn.IFNA(VLOOKUP($A68,TRANSPOSE(#REF!),GH$2+2,FALSE),0)</f>
        <v>#REF!</v>
      </c>
      <c r="GI68" t="e" cm="1">
        <f t="array" ref="GI68">_xlfn.IFNA(VLOOKUP($A68,TRANSPOSE(#REF!),GI$2+2,FALSE),0)</f>
        <v>#REF!</v>
      </c>
      <c r="GJ68" t="e" cm="1">
        <f t="array" ref="GJ68">_xlfn.IFNA(VLOOKUP($A68,TRANSPOSE(#REF!),GJ$2+2,FALSE),0)</f>
        <v>#REF!</v>
      </c>
      <c r="GK68" t="e" cm="1">
        <f t="array" ref="GK68">_xlfn.IFNA(VLOOKUP($A68,TRANSPOSE(#REF!),GK$2+2,FALSE),0)</f>
        <v>#REF!</v>
      </c>
      <c r="GL68" t="e" cm="1">
        <f t="array" ref="GL68">_xlfn.IFNA(VLOOKUP($A68,TRANSPOSE(#REF!),GL$2+2,FALSE),0)</f>
        <v>#REF!</v>
      </c>
      <c r="GM68" t="e" cm="1">
        <f t="array" ref="GM68">_xlfn.IFNA(VLOOKUP($A68,TRANSPOSE(#REF!),GM$2+2,FALSE),0)</f>
        <v>#REF!</v>
      </c>
      <c r="GN68" t="e" cm="1">
        <f t="array" ref="GN68">_xlfn.IFNA(VLOOKUP($A68,TRANSPOSE(#REF!),GN$2+2,FALSE),0)</f>
        <v>#REF!</v>
      </c>
      <c r="GO68" t="e" cm="1">
        <f t="array" ref="GO68">_xlfn.IFNA(VLOOKUP($A68,TRANSPOSE(#REF!),GO$2+2,FALSE),0)</f>
        <v>#REF!</v>
      </c>
      <c r="GP68" t="e" cm="1">
        <f t="array" ref="GP68">_xlfn.IFNA(VLOOKUP($A68,TRANSPOSE(#REF!),GP$2+2,FALSE),0)</f>
        <v>#REF!</v>
      </c>
      <c r="GQ68" t="e" cm="1">
        <f t="array" ref="GQ68">_xlfn.IFNA(VLOOKUP($A68,TRANSPOSE(#REF!),GQ$2+2,FALSE),0)</f>
        <v>#REF!</v>
      </c>
      <c r="GR68" t="e" cm="1">
        <f t="array" ref="GR68">_xlfn.IFNA(VLOOKUP($A68,TRANSPOSE(#REF!),GR$2+2,FALSE),0)</f>
        <v>#REF!</v>
      </c>
      <c r="GS68" t="e" cm="1">
        <f t="array" ref="GS68">_xlfn.IFNA(VLOOKUP($A68,TRANSPOSE(#REF!),GS$2+2,FALSE),0)</f>
        <v>#REF!</v>
      </c>
      <c r="GT68" t="e" cm="1">
        <f t="array" ref="GT68">_xlfn.IFNA(VLOOKUP($A68,TRANSPOSE(#REF!),GT$2+2,FALSE),0)</f>
        <v>#REF!</v>
      </c>
      <c r="GU68" t="e" cm="1">
        <f t="array" ref="GU68">_xlfn.IFNA(VLOOKUP($A68,TRANSPOSE(#REF!),GU$2+2,FALSE),0)</f>
        <v>#REF!</v>
      </c>
      <c r="GV68" t="e" cm="1">
        <f t="array" ref="GV68">_xlfn.IFNA(VLOOKUP($A68,TRANSPOSE(#REF!),GV$2+2,FALSE),0)</f>
        <v>#REF!</v>
      </c>
      <c r="GW68" t="e" cm="1">
        <f t="array" ref="GW68">_xlfn.IFNA(VLOOKUP($A68,TRANSPOSE(#REF!),GW$2+2,FALSE),0)</f>
        <v>#REF!</v>
      </c>
      <c r="GX68" t="e" cm="1">
        <f t="array" ref="GX68">_xlfn.IFNA(VLOOKUP($A68,TRANSPOSE(#REF!),GX$2+2,FALSE),0)</f>
        <v>#REF!</v>
      </c>
      <c r="GY68" t="e" cm="1">
        <f t="array" ref="GY68">_xlfn.IFNA(VLOOKUP($A68,TRANSPOSE(#REF!),GY$2+2,FALSE),0)</f>
        <v>#REF!</v>
      </c>
      <c r="GZ68" t="e" cm="1">
        <f t="array" ref="GZ68">_xlfn.IFNA(VLOOKUP($A68,TRANSPOSE(#REF!),GZ$2+2,FALSE),0)</f>
        <v>#REF!</v>
      </c>
      <c r="HA68" t="e" cm="1">
        <f t="array" ref="HA68">_xlfn.IFNA(VLOOKUP($A68,TRANSPOSE(#REF!),HA$2+2,FALSE),0)</f>
        <v>#REF!</v>
      </c>
      <c r="HB68" t="e" cm="1">
        <f t="array" ref="HB68">_xlfn.IFNA(VLOOKUP($A68,TRANSPOSE(#REF!),HB$2+2,FALSE),0)</f>
        <v>#REF!</v>
      </c>
      <c r="HC68" t="e" cm="1">
        <f t="array" ref="HC68">_xlfn.IFNA(VLOOKUP($A68,TRANSPOSE(#REF!),HC$2+2,FALSE),0)</f>
        <v>#REF!</v>
      </c>
      <c r="HD68" t="e" cm="1">
        <f t="array" ref="HD68">_xlfn.IFNA(VLOOKUP($A68,TRANSPOSE(#REF!),HD$2+2,FALSE),0)</f>
        <v>#REF!</v>
      </c>
      <c r="HE68" t="e" cm="1">
        <f t="array" ref="HE68">_xlfn.IFNA(VLOOKUP($A68,TRANSPOSE(#REF!),HE$2+2,FALSE),0)</f>
        <v>#REF!</v>
      </c>
      <c r="HF68" t="e" cm="1">
        <f t="array" ref="HF68">_xlfn.IFNA(VLOOKUP($A68,TRANSPOSE(#REF!),HF$2+2,FALSE),0)</f>
        <v>#REF!</v>
      </c>
      <c r="HG68" t="e" cm="1">
        <f t="array" ref="HG68">_xlfn.IFNA(VLOOKUP($A68,TRANSPOSE(#REF!),HG$2+2,FALSE),0)</f>
        <v>#REF!</v>
      </c>
      <c r="HH68" t="e" cm="1">
        <f t="array" ref="HH68">_xlfn.IFNA(VLOOKUP($A68,TRANSPOSE(#REF!),HH$2+2,FALSE),0)</f>
        <v>#REF!</v>
      </c>
      <c r="HI68" t="e" cm="1">
        <f t="array" ref="HI68">_xlfn.IFNA(VLOOKUP($A68,TRANSPOSE(#REF!),HI$2+2,FALSE),0)</f>
        <v>#REF!</v>
      </c>
      <c r="HJ68" t="e" cm="1">
        <f t="array" ref="HJ68">_xlfn.IFNA(VLOOKUP($A68,TRANSPOSE(#REF!),HJ$2+2,FALSE),0)</f>
        <v>#REF!</v>
      </c>
      <c r="HK68" t="e" cm="1">
        <f t="array" ref="HK68">_xlfn.IFNA(VLOOKUP($A68,TRANSPOSE(#REF!),HK$2+2,FALSE),0)</f>
        <v>#REF!</v>
      </c>
      <c r="HL68" t="e" cm="1">
        <f t="array" ref="HL68">_xlfn.IFNA(VLOOKUP($A68,TRANSPOSE(#REF!),HL$2+2,FALSE),0)</f>
        <v>#REF!</v>
      </c>
      <c r="HM68" t="e" cm="1">
        <f t="array" ref="HM68">_xlfn.IFNA(VLOOKUP($A68,TRANSPOSE(#REF!),HM$2+2,FALSE),0)</f>
        <v>#REF!</v>
      </c>
      <c r="HN68" t="e" cm="1">
        <f t="array" ref="HN68">_xlfn.IFNA(VLOOKUP($A68,TRANSPOSE(#REF!),HN$2+2,FALSE),0)</f>
        <v>#REF!</v>
      </c>
      <c r="HO68" t="e" cm="1">
        <f t="array" ref="HO68">_xlfn.IFNA(VLOOKUP($A68,TRANSPOSE(#REF!),HO$2+2,FALSE),0)</f>
        <v>#REF!</v>
      </c>
      <c r="HP68" t="e" cm="1">
        <f t="array" ref="HP68">_xlfn.IFNA(VLOOKUP($A68,TRANSPOSE(#REF!),HP$2+2,FALSE),0)</f>
        <v>#REF!</v>
      </c>
      <c r="HQ68" t="e" cm="1">
        <f t="array" ref="HQ68">_xlfn.IFNA(VLOOKUP($A68,TRANSPOSE(#REF!),HQ$2+2,FALSE),0)</f>
        <v>#REF!</v>
      </c>
      <c r="HR68" t="e" cm="1">
        <f t="array" ref="HR68">_xlfn.IFNA(VLOOKUP($A68,TRANSPOSE(#REF!),HR$2+2,FALSE),0)</f>
        <v>#REF!</v>
      </c>
      <c r="HS68" t="e" cm="1">
        <f t="array" ref="HS68">_xlfn.IFNA(VLOOKUP($A68,TRANSPOSE(#REF!),HS$2+2,FALSE),0)</f>
        <v>#REF!</v>
      </c>
      <c r="HT68" t="e" cm="1">
        <f t="array" ref="HT68">_xlfn.IFNA(VLOOKUP($A68,TRANSPOSE(#REF!),HT$2+2,FALSE),0)</f>
        <v>#REF!</v>
      </c>
      <c r="HU68" t="e" cm="1">
        <f t="array" ref="HU68">_xlfn.IFNA(VLOOKUP($A68,TRANSPOSE(#REF!),HU$2+2,FALSE),0)</f>
        <v>#REF!</v>
      </c>
      <c r="HV68" t="e" cm="1">
        <f t="array" ref="HV68">_xlfn.IFNA(VLOOKUP($A68,TRANSPOSE(#REF!),HV$2+2,FALSE),0)</f>
        <v>#REF!</v>
      </c>
      <c r="HW68" t="e" cm="1">
        <f t="array" ref="HW68">_xlfn.IFNA(VLOOKUP($A68,TRANSPOSE(#REF!),HW$2+2,FALSE),0)</f>
        <v>#REF!</v>
      </c>
      <c r="HX68" t="e" cm="1">
        <f t="array" ref="HX68">_xlfn.IFNA(VLOOKUP($A68,TRANSPOSE(#REF!),HX$2+2,FALSE),0)</f>
        <v>#REF!</v>
      </c>
      <c r="HY68" t="e" cm="1">
        <f t="array" ref="HY68">_xlfn.IFNA(VLOOKUP($A68,TRANSPOSE(#REF!),HY$2+2,FALSE),0)</f>
        <v>#REF!</v>
      </c>
      <c r="HZ68" t="e" cm="1">
        <f t="array" ref="HZ68">_xlfn.IFNA(VLOOKUP($A68,TRANSPOSE(#REF!),HZ$2+2,FALSE),0)</f>
        <v>#REF!</v>
      </c>
      <c r="IA68" t="e" cm="1">
        <f t="array" ref="IA68">_xlfn.IFNA(VLOOKUP($A68,TRANSPOSE(#REF!),IA$2+2,FALSE),0)</f>
        <v>#REF!</v>
      </c>
      <c r="IB68" t="e" cm="1">
        <f t="array" ref="IB68">_xlfn.IFNA(VLOOKUP($A68,TRANSPOSE(#REF!),IB$2+2,FALSE),0)</f>
        <v>#REF!</v>
      </c>
      <c r="IC68" t="e" cm="1">
        <f t="array" ref="IC68">_xlfn.IFNA(VLOOKUP($A68,TRANSPOSE(#REF!),IC$2+2,FALSE),0)</f>
        <v>#REF!</v>
      </c>
      <c r="ID68" t="e" cm="1">
        <f t="array" ref="ID68">_xlfn.IFNA(VLOOKUP($A68,TRANSPOSE(#REF!),ID$2+2,FALSE),0)</f>
        <v>#REF!</v>
      </c>
      <c r="IE68" t="e" cm="1">
        <f t="array" ref="IE68">_xlfn.IFNA(VLOOKUP($A68,TRANSPOSE(#REF!),IE$2+2,FALSE),0)</f>
        <v>#REF!</v>
      </c>
      <c r="IF68" t="e" cm="1">
        <f t="array" ref="IF68">_xlfn.IFNA(VLOOKUP($A68,TRANSPOSE(#REF!),IF$2+2,FALSE),0)</f>
        <v>#REF!</v>
      </c>
      <c r="IG68" t="e" cm="1">
        <f t="array" ref="IG68">_xlfn.IFNA(VLOOKUP($A68,TRANSPOSE(#REF!),IG$2+2,FALSE),0)</f>
        <v>#REF!</v>
      </c>
      <c r="IH68" t="e" cm="1">
        <f t="array" ref="IH68">_xlfn.IFNA(VLOOKUP($A68,TRANSPOSE(#REF!),IH$2+2,FALSE),0)</f>
        <v>#REF!</v>
      </c>
      <c r="II68" t="e" cm="1">
        <f t="array" ref="II68">_xlfn.IFNA(VLOOKUP($A68,TRANSPOSE(#REF!),II$2+2,FALSE),0)</f>
        <v>#REF!</v>
      </c>
      <c r="IJ68" t="e" cm="1">
        <f t="array" ref="IJ68">_xlfn.IFNA(VLOOKUP($A68,TRANSPOSE(#REF!),IJ$2+2,FALSE),0)</f>
        <v>#REF!</v>
      </c>
      <c r="IK68" t="e" cm="1">
        <f t="array" ref="IK68">_xlfn.IFNA(VLOOKUP($A68,TRANSPOSE(#REF!),IK$2+2,FALSE),0)</f>
        <v>#REF!</v>
      </c>
      <c r="IL68" t="e" cm="1">
        <f t="array" ref="IL68">_xlfn.IFNA(VLOOKUP($A68,TRANSPOSE(#REF!),IL$2+2,FALSE),0)</f>
        <v>#REF!</v>
      </c>
      <c r="IM68" t="e" cm="1">
        <f t="array" ref="IM68">_xlfn.IFNA(VLOOKUP($A68,TRANSPOSE(#REF!),IM$2+2,FALSE),0)</f>
        <v>#REF!</v>
      </c>
      <c r="IN68" t="e" cm="1">
        <f t="array" ref="IN68">_xlfn.IFNA(VLOOKUP($A68,TRANSPOSE(#REF!),IN$2+2,FALSE),0)</f>
        <v>#REF!</v>
      </c>
      <c r="IO68" t="e" cm="1">
        <f t="array" ref="IO68">_xlfn.IFNA(VLOOKUP($A68,TRANSPOSE(#REF!),IO$2+2,FALSE),0)</f>
        <v>#REF!</v>
      </c>
      <c r="IP68" t="e" cm="1">
        <f t="array" ref="IP68">_xlfn.IFNA(VLOOKUP($A68,TRANSPOSE(#REF!),IP$2+2,FALSE),0)</f>
        <v>#REF!</v>
      </c>
      <c r="IQ68" t="e" cm="1">
        <f t="array" ref="IQ68">_xlfn.IFNA(VLOOKUP($A68,TRANSPOSE(#REF!),IQ$2+2,FALSE),0)</f>
        <v>#REF!</v>
      </c>
      <c r="IR68" t="e" cm="1">
        <f t="array" ref="IR68">_xlfn.IFNA(VLOOKUP($A68,TRANSPOSE(#REF!),IR$2+2,FALSE),0)</f>
        <v>#REF!</v>
      </c>
      <c r="IS68" t="e" cm="1">
        <f t="array" ref="IS68">_xlfn.IFNA(VLOOKUP($A68,TRANSPOSE(#REF!),IS$2+2,FALSE),0)</f>
        <v>#REF!</v>
      </c>
      <c r="IT68" t="e" cm="1">
        <f t="array" ref="IT68">_xlfn.IFNA(VLOOKUP($A68,TRANSPOSE(#REF!),IT$2+2,FALSE),0)</f>
        <v>#REF!</v>
      </c>
      <c r="IU68" t="e" cm="1">
        <f t="array" ref="IU68">_xlfn.IFNA(VLOOKUP($A68,TRANSPOSE(#REF!),IU$2+2,FALSE),0)</f>
        <v>#REF!</v>
      </c>
      <c r="IV68" t="e" cm="1">
        <f t="array" ref="IV68">_xlfn.IFNA(VLOOKUP($A68,TRANSPOSE(#REF!),IV$2+2,FALSE),0)</f>
        <v>#REF!</v>
      </c>
      <c r="IW68" t="e" cm="1">
        <f t="array" ref="IW68">_xlfn.IFNA(VLOOKUP($A68,TRANSPOSE(#REF!),IW$2+2,FALSE),0)</f>
        <v>#REF!</v>
      </c>
      <c r="IX68" t="e" cm="1">
        <f t="array" ref="IX68">_xlfn.IFNA(VLOOKUP($A68,TRANSPOSE(#REF!),IX$2+2,FALSE),0)</f>
        <v>#REF!</v>
      </c>
      <c r="IY68" t="e" cm="1">
        <f t="array" ref="IY68">_xlfn.IFNA(VLOOKUP($A68,TRANSPOSE(#REF!),IY$2+2,FALSE),0)</f>
        <v>#REF!</v>
      </c>
      <c r="IZ68" t="e" cm="1">
        <f t="array" ref="IZ68">_xlfn.IFNA(VLOOKUP($A68,TRANSPOSE(#REF!),IZ$2+2,FALSE),0)</f>
        <v>#REF!</v>
      </c>
      <c r="JA68" t="e" cm="1">
        <f t="array" ref="JA68">_xlfn.IFNA(VLOOKUP($A68,TRANSPOSE(#REF!),JA$2+2,FALSE),0)</f>
        <v>#REF!</v>
      </c>
      <c r="JB68" t="e" cm="1">
        <f t="array" ref="JB68">_xlfn.IFNA(VLOOKUP($A68,TRANSPOSE(#REF!),JB$2+2,FALSE),0)</f>
        <v>#REF!</v>
      </c>
      <c r="JC68" t="e" cm="1">
        <f t="array" ref="JC68">_xlfn.IFNA(VLOOKUP($A68,TRANSPOSE(#REF!),JC$2+2,FALSE),0)</f>
        <v>#REF!</v>
      </c>
      <c r="JD68" t="e" cm="1">
        <f t="array" ref="JD68">_xlfn.IFNA(VLOOKUP($A68,TRANSPOSE(#REF!),JD$2+2,FALSE),0)</f>
        <v>#REF!</v>
      </c>
      <c r="JE68" t="e" cm="1">
        <f t="array" ref="JE68">_xlfn.IFNA(VLOOKUP($A68,TRANSPOSE(#REF!),JE$2+2,FALSE),0)</f>
        <v>#REF!</v>
      </c>
      <c r="JF68" t="e" cm="1">
        <f t="array" ref="JF68">_xlfn.IFNA(VLOOKUP($A68,TRANSPOSE(#REF!),JF$2+2,FALSE),0)</f>
        <v>#REF!</v>
      </c>
      <c r="JG68" t="e" cm="1">
        <f t="array" ref="JG68">_xlfn.IFNA(VLOOKUP($A68,TRANSPOSE(#REF!),JG$2+2,FALSE),0)</f>
        <v>#REF!</v>
      </c>
      <c r="JH68" t="e" cm="1">
        <f t="array" ref="JH68">_xlfn.IFNA(VLOOKUP($A68,TRANSPOSE(#REF!),JH$2+2,FALSE),0)</f>
        <v>#REF!</v>
      </c>
      <c r="JI68" t="e" cm="1">
        <f t="array" ref="JI68">_xlfn.IFNA(VLOOKUP($A68,TRANSPOSE(#REF!),JI$2+2,FALSE),0)</f>
        <v>#REF!</v>
      </c>
      <c r="JJ68" t="e" cm="1">
        <f t="array" ref="JJ68">_xlfn.IFNA(VLOOKUP($A68,TRANSPOSE(#REF!),JJ$2+2,FALSE),0)</f>
        <v>#REF!</v>
      </c>
      <c r="JK68" t="e" cm="1">
        <f t="array" ref="JK68">_xlfn.IFNA(VLOOKUP($A68,TRANSPOSE(#REF!),JK$2+2,FALSE),0)</f>
        <v>#REF!</v>
      </c>
      <c r="JL68" t="e" cm="1">
        <f t="array" ref="JL68">_xlfn.IFNA(VLOOKUP($A68,TRANSPOSE(#REF!),JL$2+2,FALSE),0)</f>
        <v>#REF!</v>
      </c>
      <c r="JM68" t="e" cm="1">
        <f t="array" ref="JM68">_xlfn.IFNA(VLOOKUP($A68,TRANSPOSE(#REF!),JM$2+2,FALSE),0)</f>
        <v>#REF!</v>
      </c>
      <c r="JN68" t="e" cm="1">
        <f t="array" ref="JN68">_xlfn.IFNA(VLOOKUP($A68,TRANSPOSE(#REF!),JN$2+2,FALSE),0)</f>
        <v>#REF!</v>
      </c>
      <c r="JO68" t="e" cm="1">
        <f t="array" ref="JO68">_xlfn.IFNA(VLOOKUP($A68,TRANSPOSE(#REF!),JO$2+2,FALSE),0)</f>
        <v>#REF!</v>
      </c>
      <c r="JP68" t="e" cm="1">
        <f t="array" ref="JP68">_xlfn.IFNA(VLOOKUP($A68,TRANSPOSE(#REF!),JP$2+2,FALSE),0)</f>
        <v>#REF!</v>
      </c>
      <c r="JQ68" t="e" cm="1">
        <f t="array" ref="JQ68">_xlfn.IFNA(VLOOKUP($A68,TRANSPOSE(#REF!),JQ$2+2,FALSE),0)</f>
        <v>#REF!</v>
      </c>
      <c r="JR68" t="e" cm="1">
        <f t="array" ref="JR68">_xlfn.IFNA(VLOOKUP($A68,TRANSPOSE(#REF!),JR$2+2,FALSE),0)</f>
        <v>#REF!</v>
      </c>
      <c r="JS68" t="e" cm="1">
        <f t="array" ref="JS68">_xlfn.IFNA(VLOOKUP($A68,TRANSPOSE(#REF!),JS$2+2,FALSE),0)</f>
        <v>#REF!</v>
      </c>
      <c r="JT68" t="e" cm="1">
        <f t="array" ref="JT68">_xlfn.IFNA(VLOOKUP($A68,TRANSPOSE(#REF!),JT$2+2,FALSE),0)</f>
        <v>#REF!</v>
      </c>
      <c r="JU68" t="e" cm="1">
        <f t="array" ref="JU68">_xlfn.IFNA(VLOOKUP($A68,TRANSPOSE(#REF!),JU$2+2,FALSE),0)</f>
        <v>#REF!</v>
      </c>
      <c r="JV68" t="e" cm="1">
        <f t="array" ref="JV68">_xlfn.IFNA(VLOOKUP($A68,TRANSPOSE(#REF!),JV$2+2,FALSE),0)</f>
        <v>#REF!</v>
      </c>
      <c r="JW68" t="e" cm="1">
        <f t="array" ref="JW68">_xlfn.IFNA(VLOOKUP($A68,TRANSPOSE(#REF!),JW$2+2,FALSE),0)</f>
        <v>#REF!</v>
      </c>
      <c r="JX68" t="e" cm="1">
        <f t="array" ref="JX68">_xlfn.IFNA(VLOOKUP($A68,TRANSPOSE(#REF!),JX$2+2,FALSE),0)</f>
        <v>#REF!</v>
      </c>
      <c r="JY68" t="e" cm="1">
        <f t="array" ref="JY68">_xlfn.IFNA(VLOOKUP($A68,TRANSPOSE(#REF!),JY$2+2,FALSE),0)</f>
        <v>#REF!</v>
      </c>
      <c r="JZ68" t="e" cm="1">
        <f t="array" ref="JZ68">_xlfn.IFNA(VLOOKUP($A68,TRANSPOSE(#REF!),JZ$2+2,FALSE),0)</f>
        <v>#REF!</v>
      </c>
      <c r="KA68" t="e" cm="1">
        <f t="array" ref="KA68">_xlfn.IFNA(VLOOKUP($A68,TRANSPOSE(#REF!),KA$2+2,FALSE),0)</f>
        <v>#REF!</v>
      </c>
      <c r="KB68" t="e" cm="1">
        <f t="array" ref="KB68">_xlfn.IFNA(VLOOKUP($A68,TRANSPOSE(#REF!),KB$2+2,FALSE),0)</f>
        <v>#REF!</v>
      </c>
      <c r="KC68" t="e" cm="1">
        <f t="array" ref="KC68">_xlfn.IFNA(VLOOKUP($A68,TRANSPOSE(#REF!),KC$2+2,FALSE),0)</f>
        <v>#REF!</v>
      </c>
      <c r="KD68" t="e" cm="1">
        <f t="array" ref="KD68">_xlfn.IFNA(VLOOKUP($A68,TRANSPOSE(#REF!),KD$2+2,FALSE),0)</f>
        <v>#REF!</v>
      </c>
      <c r="KE68" t="e" cm="1">
        <f t="array" ref="KE68">_xlfn.IFNA(VLOOKUP($A68,TRANSPOSE(#REF!),KE$2+2,FALSE),0)</f>
        <v>#REF!</v>
      </c>
      <c r="KF68" t="e" cm="1">
        <f t="array" ref="KF68">_xlfn.IFNA(VLOOKUP($A68,TRANSPOSE(#REF!),KF$2+2,FALSE),0)</f>
        <v>#REF!</v>
      </c>
      <c r="KG68" t="e" cm="1">
        <f t="array" ref="KG68">_xlfn.IFNA(VLOOKUP($A68,TRANSPOSE(#REF!),KG$2+2,FALSE),0)</f>
        <v>#REF!</v>
      </c>
      <c r="KH68" t="e" cm="1">
        <f t="array" ref="KH68">_xlfn.IFNA(VLOOKUP($A68,TRANSPOSE(#REF!),KH$2+2,FALSE),0)</f>
        <v>#REF!</v>
      </c>
      <c r="KI68" t="e" cm="1">
        <f t="array" ref="KI68">_xlfn.IFNA(VLOOKUP($A68,TRANSPOSE(#REF!),KI$2+2,FALSE),0)</f>
        <v>#REF!</v>
      </c>
      <c r="KJ68" t="e" cm="1">
        <f t="array" ref="KJ68">_xlfn.IFNA(VLOOKUP($A68,TRANSPOSE(#REF!),KJ$2+2,FALSE),0)</f>
        <v>#REF!</v>
      </c>
      <c r="KK68" t="e" cm="1">
        <f t="array" ref="KK68">_xlfn.IFNA(VLOOKUP($A68,TRANSPOSE(#REF!),KK$2+2,FALSE),0)</f>
        <v>#REF!</v>
      </c>
      <c r="KL68" t="e" cm="1">
        <f t="array" ref="KL68">_xlfn.IFNA(VLOOKUP($A68,TRANSPOSE(#REF!),KL$2+2,FALSE),0)</f>
        <v>#REF!</v>
      </c>
      <c r="KM68" t="e" cm="1">
        <f t="array" ref="KM68">_xlfn.IFNA(VLOOKUP($A68,TRANSPOSE(#REF!),KM$2+2,FALSE),0)</f>
        <v>#REF!</v>
      </c>
      <c r="KN68" t="e" cm="1">
        <f t="array" ref="KN68">_xlfn.IFNA(VLOOKUP($A68,TRANSPOSE(#REF!),KN$2+2,FALSE),0)</f>
        <v>#REF!</v>
      </c>
      <c r="KO68" t="e" cm="1">
        <f t="array" ref="KO68">_xlfn.IFNA(VLOOKUP($A68,TRANSPOSE(#REF!),KO$2+2,FALSE),0)</f>
        <v>#REF!</v>
      </c>
      <c r="KP68" t="e" cm="1">
        <f t="array" ref="KP68">_xlfn.IFNA(VLOOKUP($A68,TRANSPOSE(#REF!),KP$2+2,FALSE),0)</f>
        <v>#REF!</v>
      </c>
      <c r="KQ68" t="e" cm="1">
        <f t="array" ref="KQ68">_xlfn.IFNA(VLOOKUP($A68,TRANSPOSE(#REF!),KQ$2+2,FALSE),0)</f>
        <v>#REF!</v>
      </c>
      <c r="KR68" t="e" cm="1">
        <f t="array" ref="KR68">_xlfn.IFNA(VLOOKUP($A68,TRANSPOSE(#REF!),KR$2+2,FALSE),0)</f>
        <v>#REF!</v>
      </c>
      <c r="KS68" t="e" cm="1">
        <f t="array" ref="KS68">_xlfn.IFNA(VLOOKUP($A68,TRANSPOSE(#REF!),KS$2+2,FALSE),0)</f>
        <v>#REF!</v>
      </c>
      <c r="KT68" t="e" cm="1">
        <f t="array" ref="KT68">_xlfn.IFNA(VLOOKUP($A68,TRANSPOSE(#REF!),KT$2+2,FALSE),0)</f>
        <v>#REF!</v>
      </c>
      <c r="KU68" t="e" cm="1">
        <f t="array" ref="KU68">_xlfn.IFNA(VLOOKUP($A68,TRANSPOSE(#REF!),KU$2+2,FALSE),0)</f>
        <v>#REF!</v>
      </c>
      <c r="KV68" t="e" cm="1">
        <f t="array" ref="KV68">_xlfn.IFNA(VLOOKUP($A68,TRANSPOSE(#REF!),KV$2+2,FALSE),0)</f>
        <v>#REF!</v>
      </c>
      <c r="KW68" t="e" cm="1">
        <f t="array" ref="KW68">_xlfn.IFNA(VLOOKUP($A68,TRANSPOSE(#REF!),KW$2+2,FALSE),0)</f>
        <v>#REF!</v>
      </c>
      <c r="KX68" t="e" cm="1">
        <f t="array" ref="KX68">_xlfn.IFNA(VLOOKUP($A68,TRANSPOSE(#REF!),KX$2+2,FALSE),0)</f>
        <v>#REF!</v>
      </c>
      <c r="KY68" t="e" cm="1">
        <f t="array" ref="KY68">_xlfn.IFNA(VLOOKUP($A68,TRANSPOSE(#REF!),KY$2+2,FALSE),0)</f>
        <v>#REF!</v>
      </c>
      <c r="KZ68" t="e" cm="1">
        <f t="array" ref="KZ68">_xlfn.IFNA(VLOOKUP($A68,TRANSPOSE(#REF!),KZ$2+2,FALSE),0)</f>
        <v>#REF!</v>
      </c>
      <c r="LA68" t="e" cm="1">
        <f t="array" ref="LA68">_xlfn.IFNA(VLOOKUP($A68,TRANSPOSE(#REF!),LA$2+2,FALSE),0)</f>
        <v>#REF!</v>
      </c>
      <c r="LB68" t="e" cm="1">
        <f t="array" ref="LB68">_xlfn.IFNA(VLOOKUP($A68,TRANSPOSE(#REF!),LB$2+2,FALSE),0)</f>
        <v>#REF!</v>
      </c>
      <c r="LC68" t="e" cm="1">
        <f t="array" ref="LC68">_xlfn.IFNA(VLOOKUP($A68,TRANSPOSE(#REF!),LC$2+2,FALSE),0)</f>
        <v>#REF!</v>
      </c>
      <c r="LD68" t="e" cm="1">
        <f t="array" ref="LD68">_xlfn.IFNA(VLOOKUP($A68,TRANSPOSE(#REF!),LD$2+2,FALSE),0)</f>
        <v>#REF!</v>
      </c>
      <c r="LE68" t="e" cm="1">
        <f t="array" ref="LE68">_xlfn.IFNA(VLOOKUP($A68,TRANSPOSE(#REF!),LE$2+2,FALSE),0)</f>
        <v>#REF!</v>
      </c>
      <c r="LF68" t="e" cm="1">
        <f t="array" ref="LF68">_xlfn.IFNA(VLOOKUP($A68,TRANSPOSE(#REF!),LF$2+2,FALSE),0)</f>
        <v>#REF!</v>
      </c>
      <c r="LG68" t="e" cm="1">
        <f t="array" ref="LG68">_xlfn.IFNA(VLOOKUP($A68,TRANSPOSE(#REF!),LG$2+2,FALSE),0)</f>
        <v>#REF!</v>
      </c>
      <c r="LH68" t="e" cm="1">
        <f t="array" ref="LH68">_xlfn.IFNA(VLOOKUP($A68,TRANSPOSE(#REF!),LH$2+2,FALSE),0)</f>
        <v>#REF!</v>
      </c>
      <c r="LI68" t="e" cm="1">
        <f t="array" ref="LI68">_xlfn.IFNA(VLOOKUP($A68,TRANSPOSE(#REF!),LI$2+2,FALSE),0)</f>
        <v>#REF!</v>
      </c>
      <c r="LJ68" t="e" cm="1">
        <f t="array" ref="LJ68">_xlfn.IFNA(VLOOKUP($A68,TRANSPOSE(#REF!),LJ$2+2,FALSE),0)</f>
        <v>#REF!</v>
      </c>
      <c r="LK68" t="e" cm="1">
        <f t="array" ref="LK68">_xlfn.IFNA(VLOOKUP($A68,TRANSPOSE(#REF!),LK$2+2,FALSE),0)</f>
        <v>#REF!</v>
      </c>
      <c r="LL68" t="e" cm="1">
        <f t="array" ref="LL68">_xlfn.IFNA(VLOOKUP($A68,TRANSPOSE(#REF!),LL$2+2,FALSE),0)</f>
        <v>#REF!</v>
      </c>
      <c r="LM68" t="e" cm="1">
        <f t="array" ref="LM68">_xlfn.IFNA(VLOOKUP($A68,TRANSPOSE(#REF!),LM$2+2,FALSE),0)</f>
        <v>#REF!</v>
      </c>
      <c r="LN68" t="e" cm="1">
        <f t="array" ref="LN68">_xlfn.IFNA(VLOOKUP($A68,TRANSPOSE(#REF!),LN$2+2,FALSE),0)</f>
        <v>#REF!</v>
      </c>
      <c r="LO68" t="e" cm="1">
        <f t="array" ref="LO68">_xlfn.IFNA(VLOOKUP($A68,TRANSPOSE(#REF!),LO$2+2,FALSE),0)</f>
        <v>#REF!</v>
      </c>
      <c r="LP68" t="e" cm="1">
        <f t="array" ref="LP68">_xlfn.IFNA(VLOOKUP($A68,TRANSPOSE(#REF!),LP$2+2,FALSE),0)</f>
        <v>#REF!</v>
      </c>
      <c r="LQ68" t="e" cm="1">
        <f t="array" ref="LQ68">_xlfn.IFNA(VLOOKUP($A68,TRANSPOSE(#REF!),LQ$2+2,FALSE),0)</f>
        <v>#REF!</v>
      </c>
      <c r="LR68" t="e" cm="1">
        <f t="array" ref="LR68">_xlfn.IFNA(VLOOKUP($A68,TRANSPOSE(#REF!),LR$2+2,FALSE),0)</f>
        <v>#REF!</v>
      </c>
      <c r="LS68" t="e" cm="1">
        <f t="array" ref="LS68">_xlfn.IFNA(VLOOKUP($A68,TRANSPOSE(#REF!),LS$2+2,FALSE),0)</f>
        <v>#REF!</v>
      </c>
      <c r="LT68" t="e" cm="1">
        <f t="array" ref="LT68">_xlfn.IFNA(VLOOKUP($A68,TRANSPOSE(#REF!),LT$2+2,FALSE),0)</f>
        <v>#REF!</v>
      </c>
      <c r="LU68" t="e" cm="1">
        <f t="array" ref="LU68">_xlfn.IFNA(VLOOKUP($A68,TRANSPOSE(#REF!),LU$2+2,FALSE),0)</f>
        <v>#REF!</v>
      </c>
      <c r="LV68" t="e" cm="1">
        <f t="array" ref="LV68">_xlfn.IFNA(VLOOKUP($A68,TRANSPOSE(#REF!),LV$2+2,FALSE),0)</f>
        <v>#REF!</v>
      </c>
      <c r="LW68" t="e" cm="1">
        <f t="array" ref="LW68">_xlfn.IFNA(VLOOKUP($A68,TRANSPOSE(#REF!),LW$2+2,FALSE),0)</f>
        <v>#REF!</v>
      </c>
      <c r="LX68" t="e" cm="1">
        <f t="array" ref="LX68">_xlfn.IFNA(VLOOKUP($A68,TRANSPOSE(#REF!),LX$2+2,FALSE),0)</f>
        <v>#REF!</v>
      </c>
      <c r="LY68" t="e" cm="1">
        <f t="array" ref="LY68">_xlfn.IFNA(VLOOKUP($A68,TRANSPOSE(#REF!),LY$2+2,FALSE),0)</f>
        <v>#REF!</v>
      </c>
      <c r="LZ68" t="e" cm="1">
        <f t="array" ref="LZ68">_xlfn.IFNA(VLOOKUP($A68,TRANSPOSE(#REF!),LZ$2+2,FALSE),0)</f>
        <v>#REF!</v>
      </c>
      <c r="MA68" t="e" cm="1">
        <f t="array" ref="MA68">_xlfn.IFNA(VLOOKUP($A68,TRANSPOSE(#REF!),MA$2+2,FALSE),0)</f>
        <v>#REF!</v>
      </c>
      <c r="MB68" t="e" cm="1">
        <f t="array" ref="MB68">_xlfn.IFNA(VLOOKUP($A68,TRANSPOSE(#REF!),MB$2+2,FALSE),0)</f>
        <v>#REF!</v>
      </c>
      <c r="MC68" t="e" cm="1">
        <f t="array" ref="MC68">_xlfn.IFNA(VLOOKUP($A68,TRANSPOSE(#REF!),MC$2+2,FALSE),0)</f>
        <v>#REF!</v>
      </c>
      <c r="MD68" t="e" cm="1">
        <f t="array" ref="MD68">_xlfn.IFNA(VLOOKUP($A68,TRANSPOSE(#REF!),MD$2+2,FALSE),0)</f>
        <v>#REF!</v>
      </c>
      <c r="ME68" t="e" cm="1">
        <f t="array" ref="ME68">_xlfn.IFNA(VLOOKUP($A68,TRANSPOSE(#REF!),ME$2+2,FALSE),0)</f>
        <v>#REF!</v>
      </c>
      <c r="MF68" t="e" cm="1">
        <f t="array" ref="MF68">_xlfn.IFNA(VLOOKUP($A68,TRANSPOSE(#REF!),MF$2+2,FALSE),0)</f>
        <v>#REF!</v>
      </c>
      <c r="MG68" t="e" cm="1">
        <f t="array" ref="MG68">_xlfn.IFNA(VLOOKUP($A68,TRANSPOSE(#REF!),MG$2+2,FALSE),0)</f>
        <v>#REF!</v>
      </c>
      <c r="MH68" t="e" cm="1">
        <f t="array" ref="MH68">_xlfn.IFNA(VLOOKUP($A68,TRANSPOSE(#REF!),MH$2+2,FALSE),0)</f>
        <v>#REF!</v>
      </c>
      <c r="MI68" t="e" cm="1">
        <f t="array" ref="MI68">_xlfn.IFNA(VLOOKUP($A68,TRANSPOSE(#REF!),MI$2+2,FALSE),0)</f>
        <v>#REF!</v>
      </c>
      <c r="MJ68" t="e" cm="1">
        <f t="array" ref="MJ68">_xlfn.IFNA(VLOOKUP($A68,TRANSPOSE(#REF!),MJ$2+2,FALSE),0)</f>
        <v>#REF!</v>
      </c>
      <c r="MK68" t="e" cm="1">
        <f t="array" ref="MK68">_xlfn.IFNA(VLOOKUP($A68,TRANSPOSE(#REF!),MK$2+2,FALSE),0)</f>
        <v>#REF!</v>
      </c>
      <c r="ML68" t="e" cm="1">
        <f t="array" ref="ML68">_xlfn.IFNA(VLOOKUP($A68,TRANSPOSE(#REF!),ML$2+2,FALSE),0)</f>
        <v>#REF!</v>
      </c>
      <c r="MM68" t="e" cm="1">
        <f t="array" ref="MM68">_xlfn.IFNA(VLOOKUP($A68,TRANSPOSE(#REF!),MM$2+2,FALSE),0)</f>
        <v>#REF!</v>
      </c>
      <c r="MN68" t="e" cm="1">
        <f t="array" ref="MN68">_xlfn.IFNA(VLOOKUP($A68,TRANSPOSE(#REF!),MN$2+2,FALSE),0)</f>
        <v>#REF!</v>
      </c>
      <c r="MO68" t="e" cm="1">
        <f t="array" ref="MO68">_xlfn.IFNA(VLOOKUP($A68,TRANSPOSE(#REF!),MO$2+2,FALSE),0)</f>
        <v>#REF!</v>
      </c>
      <c r="MP68" t="e" cm="1">
        <f t="array" ref="MP68">_xlfn.IFNA(VLOOKUP($A68,TRANSPOSE(#REF!),MP$2+2,FALSE),0)</f>
        <v>#REF!</v>
      </c>
      <c r="MQ68" t="e" cm="1">
        <f t="array" ref="MQ68">_xlfn.IFNA(VLOOKUP($A68,TRANSPOSE(#REF!),MQ$2+2,FALSE),0)</f>
        <v>#REF!</v>
      </c>
      <c r="MR68" t="e" cm="1">
        <f t="array" ref="MR68">_xlfn.IFNA(VLOOKUP($A68,TRANSPOSE(#REF!),MR$2+2,FALSE),0)</f>
        <v>#REF!</v>
      </c>
      <c r="MS68" t="e" cm="1">
        <f t="array" ref="MS68">_xlfn.IFNA(VLOOKUP($A68,TRANSPOSE(#REF!),MS$2+2,FALSE),0)</f>
        <v>#REF!</v>
      </c>
      <c r="MT68" t="e" cm="1">
        <f t="array" ref="MT68">_xlfn.IFNA(VLOOKUP($A68,TRANSPOSE(#REF!),MT$2+2,FALSE),0)</f>
        <v>#REF!</v>
      </c>
      <c r="MU68" t="e" cm="1">
        <f t="array" ref="MU68">_xlfn.IFNA(VLOOKUP($A68,TRANSPOSE(#REF!),MU$2+2,FALSE),0)</f>
        <v>#REF!</v>
      </c>
      <c r="MV68" t="e" cm="1">
        <f t="array" ref="MV68">_xlfn.IFNA(VLOOKUP($A68,TRANSPOSE(#REF!),MV$2+2,FALSE),0)</f>
        <v>#REF!</v>
      </c>
      <c r="MW68" t="e" cm="1">
        <f t="array" ref="MW68">_xlfn.IFNA(VLOOKUP($A68,TRANSPOSE(#REF!),MW$2+2,FALSE),0)</f>
        <v>#REF!</v>
      </c>
      <c r="MX68" t="e" cm="1">
        <f t="array" ref="MX68">_xlfn.IFNA(VLOOKUP($A68,TRANSPOSE(#REF!),MX$2+2,FALSE),0)</f>
        <v>#REF!</v>
      </c>
      <c r="MY68" t="e" cm="1">
        <f t="array" ref="MY68">_xlfn.IFNA(VLOOKUP($A68,TRANSPOSE(#REF!),MY$2+2,FALSE),0)</f>
        <v>#REF!</v>
      </c>
      <c r="MZ68" t="e" cm="1">
        <f t="array" ref="MZ68">_xlfn.IFNA(VLOOKUP($A68,TRANSPOSE(#REF!),MZ$2+2,FALSE),0)</f>
        <v>#REF!</v>
      </c>
      <c r="NA68" t="e" cm="1">
        <f t="array" ref="NA68">_xlfn.IFNA(VLOOKUP($A68,TRANSPOSE(#REF!),NA$2+2,FALSE),0)</f>
        <v>#REF!</v>
      </c>
      <c r="NB68" t="e" cm="1">
        <f t="array" ref="NB68">_xlfn.IFNA(VLOOKUP($A68,TRANSPOSE(#REF!),NB$2+2,FALSE),0)</f>
        <v>#REF!</v>
      </c>
      <c r="NC68" t="e" cm="1">
        <f t="array" ref="NC68">_xlfn.IFNA(VLOOKUP($A68,TRANSPOSE(#REF!),NC$2+2,FALSE),0)</f>
        <v>#REF!</v>
      </c>
      <c r="ND68" t="e" cm="1">
        <f t="array" ref="ND68">_xlfn.IFNA(VLOOKUP($A68,TRANSPOSE(#REF!),ND$2+2,FALSE),0)</f>
        <v>#REF!</v>
      </c>
      <c r="NE68" t="e" cm="1">
        <f t="array" ref="NE68">_xlfn.IFNA(VLOOKUP($A68,TRANSPOSE(#REF!),NE$2+2,FALSE),0)</f>
        <v>#REF!</v>
      </c>
      <c r="NF68" t="e" cm="1">
        <f t="array" ref="NF68">_xlfn.IFNA(VLOOKUP($A68,TRANSPOSE(#REF!),NF$2+2,FALSE),0)</f>
        <v>#REF!</v>
      </c>
      <c r="NG68" t="e" cm="1">
        <f t="array" ref="NG68">_xlfn.IFNA(VLOOKUP($A68,TRANSPOSE(#REF!),NG$2+2,FALSE),0)</f>
        <v>#REF!</v>
      </c>
      <c r="NH68" t="e" cm="1">
        <f t="array" ref="NH68">_xlfn.IFNA(VLOOKUP($A68,TRANSPOSE(#REF!),NH$2+2,FALSE),0)</f>
        <v>#REF!</v>
      </c>
      <c r="NI68" t="e" cm="1">
        <f t="array" ref="NI68">_xlfn.IFNA(VLOOKUP($A68,TRANSPOSE(#REF!),NI$2+2,FALSE),0)</f>
        <v>#REF!</v>
      </c>
      <c r="NJ68" t="e" cm="1">
        <f t="array" ref="NJ68">_xlfn.IFNA(VLOOKUP($A68,TRANSPOSE(#REF!),NJ$2+2,FALSE),0)</f>
        <v>#REF!</v>
      </c>
      <c r="NL68" t="e">
        <f t="shared" ref="NL68:NL111" si="2">MAX(J68:NJ68)</f>
        <v>#REF!</v>
      </c>
      <c r="NM68" t="e">
        <f t="shared" ref="NM68:NM111" si="3">SUM(J68:NJ68)</f>
        <v>#REF!</v>
      </c>
    </row>
    <row r="69" spans="1:377" x14ac:dyDescent="0.3">
      <c r="A69" t="str">
        <v>PDK02_15</v>
      </c>
      <c r="B69" t="str">
        <v>Elektriciteit</v>
      </c>
      <c r="C69" t="str">
        <v>Conversion</v>
      </c>
      <c r="D69" t="str">
        <v>Power DK</v>
      </c>
      <c r="E69" t="str">
        <v>Generation</v>
      </c>
      <c r="F69" t="str">
        <v>Electricity DK</v>
      </c>
      <c r="G69" t="str">
        <v>Electricity from Hydro Reservoirs - Power D</v>
      </c>
      <c r="H69" t="str">
        <v>[GW]</v>
      </c>
      <c r="I69">
        <f>_xlfn.IFNA(VLOOKUP(A69,'[1]PASTE Cap_Investment'!A:B,2,FALSE),0)</f>
        <v>0</v>
      </c>
      <c r="J69" t="e" cm="1">
        <f t="array" ref="J69">_xlfn.IFNA(VLOOKUP($A69,TRANSPOSE(#REF!),J$2+2,FALSE),0)</f>
        <v>#REF!</v>
      </c>
      <c r="K69" t="e" cm="1">
        <f t="array" ref="K69">_xlfn.IFNA(VLOOKUP($A69,TRANSPOSE(#REF!),K$2+2,FALSE),0)</f>
        <v>#REF!</v>
      </c>
      <c r="L69" t="e" cm="1">
        <f t="array" ref="L69">_xlfn.IFNA(VLOOKUP($A69,TRANSPOSE(#REF!),L$2+2,FALSE),0)</f>
        <v>#REF!</v>
      </c>
      <c r="M69" t="e" cm="1">
        <f t="array" ref="M69">_xlfn.IFNA(VLOOKUP($A69,TRANSPOSE(#REF!),M$2+2,FALSE),0)</f>
        <v>#REF!</v>
      </c>
      <c r="N69" t="e" cm="1">
        <f t="array" ref="N69">_xlfn.IFNA(VLOOKUP($A69,TRANSPOSE(#REF!),N$2+2,FALSE),0)</f>
        <v>#REF!</v>
      </c>
      <c r="O69" t="e" cm="1">
        <f t="array" ref="O69">_xlfn.IFNA(VLOOKUP($A69,TRANSPOSE(#REF!),O$2+2,FALSE),0)</f>
        <v>#REF!</v>
      </c>
      <c r="P69" t="e" cm="1">
        <f t="array" ref="P69">_xlfn.IFNA(VLOOKUP($A69,TRANSPOSE(#REF!),P$2+2,FALSE),0)</f>
        <v>#REF!</v>
      </c>
      <c r="Q69" t="e" cm="1">
        <f t="array" ref="Q69">_xlfn.IFNA(VLOOKUP($A69,TRANSPOSE(#REF!),Q$2+2,FALSE),0)</f>
        <v>#REF!</v>
      </c>
      <c r="R69" t="e" cm="1">
        <f t="array" ref="R69">_xlfn.IFNA(VLOOKUP($A69,TRANSPOSE(#REF!),R$2+2,FALSE),0)</f>
        <v>#REF!</v>
      </c>
      <c r="S69" t="e" cm="1">
        <f t="array" ref="S69">_xlfn.IFNA(VLOOKUP($A69,TRANSPOSE(#REF!),S$2+2,FALSE),0)</f>
        <v>#REF!</v>
      </c>
      <c r="T69" t="e" cm="1">
        <f t="array" ref="T69">_xlfn.IFNA(VLOOKUP($A69,TRANSPOSE(#REF!),T$2+2,FALSE),0)</f>
        <v>#REF!</v>
      </c>
      <c r="U69" t="e" cm="1">
        <f t="array" ref="U69">_xlfn.IFNA(VLOOKUP($A69,TRANSPOSE(#REF!),U$2+2,FALSE),0)</f>
        <v>#REF!</v>
      </c>
      <c r="V69" t="e" cm="1">
        <f t="array" ref="V69">_xlfn.IFNA(VLOOKUP($A69,TRANSPOSE(#REF!),V$2+2,FALSE),0)</f>
        <v>#REF!</v>
      </c>
      <c r="W69" t="e" cm="1">
        <f t="array" ref="W69">_xlfn.IFNA(VLOOKUP($A69,TRANSPOSE(#REF!),W$2+2,FALSE),0)</f>
        <v>#REF!</v>
      </c>
      <c r="X69" t="e" cm="1">
        <f t="array" ref="X69">_xlfn.IFNA(VLOOKUP($A69,TRANSPOSE(#REF!),X$2+2,FALSE),0)</f>
        <v>#REF!</v>
      </c>
      <c r="Y69" t="e" cm="1">
        <f t="array" ref="Y69">_xlfn.IFNA(VLOOKUP($A69,TRANSPOSE(#REF!),Y$2+2,FALSE),0)</f>
        <v>#REF!</v>
      </c>
      <c r="Z69" t="e" cm="1">
        <f t="array" ref="Z69">_xlfn.IFNA(VLOOKUP($A69,TRANSPOSE(#REF!),Z$2+2,FALSE),0)</f>
        <v>#REF!</v>
      </c>
      <c r="AA69" t="e" cm="1">
        <f t="array" ref="AA69">_xlfn.IFNA(VLOOKUP($A69,TRANSPOSE(#REF!),AA$2+2,FALSE),0)</f>
        <v>#REF!</v>
      </c>
      <c r="AB69" t="e" cm="1">
        <f t="array" ref="AB69">_xlfn.IFNA(VLOOKUP($A69,TRANSPOSE(#REF!),AB$2+2,FALSE),0)</f>
        <v>#REF!</v>
      </c>
      <c r="AC69" t="e" cm="1">
        <f t="array" ref="AC69">_xlfn.IFNA(VLOOKUP($A69,TRANSPOSE(#REF!),AC$2+2,FALSE),0)</f>
        <v>#REF!</v>
      </c>
      <c r="AD69" t="e" cm="1">
        <f t="array" ref="AD69">_xlfn.IFNA(VLOOKUP($A69,TRANSPOSE(#REF!),AD$2+2,FALSE),0)</f>
        <v>#REF!</v>
      </c>
      <c r="AE69" t="e" cm="1">
        <f t="array" ref="AE69">_xlfn.IFNA(VLOOKUP($A69,TRANSPOSE(#REF!),AE$2+2,FALSE),0)</f>
        <v>#REF!</v>
      </c>
      <c r="AF69" t="e" cm="1">
        <f t="array" ref="AF69">_xlfn.IFNA(VLOOKUP($A69,TRANSPOSE(#REF!),AF$2+2,FALSE),0)</f>
        <v>#REF!</v>
      </c>
      <c r="AG69" t="e" cm="1">
        <f t="array" ref="AG69">_xlfn.IFNA(VLOOKUP($A69,TRANSPOSE(#REF!),AG$2+2,FALSE),0)</f>
        <v>#REF!</v>
      </c>
      <c r="AH69" t="e" cm="1">
        <f t="array" ref="AH69">_xlfn.IFNA(VLOOKUP($A69,TRANSPOSE(#REF!),AH$2+2,FALSE),0)</f>
        <v>#REF!</v>
      </c>
      <c r="AI69" t="e" cm="1">
        <f t="array" ref="AI69">_xlfn.IFNA(VLOOKUP($A69,TRANSPOSE(#REF!),AI$2+2,FALSE),0)</f>
        <v>#REF!</v>
      </c>
      <c r="AJ69" t="e" cm="1">
        <f t="array" ref="AJ69">_xlfn.IFNA(VLOOKUP($A69,TRANSPOSE(#REF!),AJ$2+2,FALSE),0)</f>
        <v>#REF!</v>
      </c>
      <c r="AK69" t="e" cm="1">
        <f t="array" ref="AK69">_xlfn.IFNA(VLOOKUP($A69,TRANSPOSE(#REF!),AK$2+2,FALSE),0)</f>
        <v>#REF!</v>
      </c>
      <c r="AL69" t="e" cm="1">
        <f t="array" ref="AL69">_xlfn.IFNA(VLOOKUP($A69,TRANSPOSE(#REF!),AL$2+2,FALSE),0)</f>
        <v>#REF!</v>
      </c>
      <c r="AM69" t="e" cm="1">
        <f t="array" ref="AM69">_xlfn.IFNA(VLOOKUP($A69,TRANSPOSE(#REF!),AM$2+2,FALSE),0)</f>
        <v>#REF!</v>
      </c>
      <c r="AN69" t="e" cm="1">
        <f t="array" ref="AN69">_xlfn.IFNA(VLOOKUP($A69,TRANSPOSE(#REF!),AN$2+2,FALSE),0)</f>
        <v>#REF!</v>
      </c>
      <c r="AO69" t="e" cm="1">
        <f t="array" ref="AO69">_xlfn.IFNA(VLOOKUP($A69,TRANSPOSE(#REF!),AO$2+2,FALSE),0)</f>
        <v>#REF!</v>
      </c>
      <c r="AP69" t="e" cm="1">
        <f t="array" ref="AP69">_xlfn.IFNA(VLOOKUP($A69,TRANSPOSE(#REF!),AP$2+2,FALSE),0)</f>
        <v>#REF!</v>
      </c>
      <c r="AQ69" t="e" cm="1">
        <f t="array" ref="AQ69">_xlfn.IFNA(VLOOKUP($A69,TRANSPOSE(#REF!),AQ$2+2,FALSE),0)</f>
        <v>#REF!</v>
      </c>
      <c r="AR69" t="e" cm="1">
        <f t="array" ref="AR69">_xlfn.IFNA(VLOOKUP($A69,TRANSPOSE(#REF!),AR$2+2,FALSE),0)</f>
        <v>#REF!</v>
      </c>
      <c r="AS69" t="e" cm="1">
        <f t="array" ref="AS69">_xlfn.IFNA(VLOOKUP($A69,TRANSPOSE(#REF!),AS$2+2,FALSE),0)</f>
        <v>#REF!</v>
      </c>
      <c r="AT69" t="e" cm="1">
        <f t="array" ref="AT69">_xlfn.IFNA(VLOOKUP($A69,TRANSPOSE(#REF!),AT$2+2,FALSE),0)</f>
        <v>#REF!</v>
      </c>
      <c r="AU69" t="e" cm="1">
        <f t="array" ref="AU69">_xlfn.IFNA(VLOOKUP($A69,TRANSPOSE(#REF!),AU$2+2,FALSE),0)</f>
        <v>#REF!</v>
      </c>
      <c r="AV69" t="e" cm="1">
        <f t="array" ref="AV69">_xlfn.IFNA(VLOOKUP($A69,TRANSPOSE(#REF!),AV$2+2,FALSE),0)</f>
        <v>#REF!</v>
      </c>
      <c r="AW69" t="e" cm="1">
        <f t="array" ref="AW69">_xlfn.IFNA(VLOOKUP($A69,TRANSPOSE(#REF!),AW$2+2,FALSE),0)</f>
        <v>#REF!</v>
      </c>
      <c r="AX69" t="e" cm="1">
        <f t="array" ref="AX69">_xlfn.IFNA(VLOOKUP($A69,TRANSPOSE(#REF!),AX$2+2,FALSE),0)</f>
        <v>#REF!</v>
      </c>
      <c r="AY69" t="e" cm="1">
        <f t="array" ref="AY69">_xlfn.IFNA(VLOOKUP($A69,TRANSPOSE(#REF!),AY$2+2,FALSE),0)</f>
        <v>#REF!</v>
      </c>
      <c r="AZ69" t="e" cm="1">
        <f t="array" ref="AZ69">_xlfn.IFNA(VLOOKUP($A69,TRANSPOSE(#REF!),AZ$2+2,FALSE),0)</f>
        <v>#REF!</v>
      </c>
      <c r="BA69" t="e" cm="1">
        <f t="array" ref="BA69">_xlfn.IFNA(VLOOKUP($A69,TRANSPOSE(#REF!),BA$2+2,FALSE),0)</f>
        <v>#REF!</v>
      </c>
      <c r="BB69" t="e" cm="1">
        <f t="array" ref="BB69">_xlfn.IFNA(VLOOKUP($A69,TRANSPOSE(#REF!),BB$2+2,FALSE),0)</f>
        <v>#REF!</v>
      </c>
      <c r="BC69" t="e" cm="1">
        <f t="array" ref="BC69">_xlfn.IFNA(VLOOKUP($A69,TRANSPOSE(#REF!),BC$2+2,FALSE),0)</f>
        <v>#REF!</v>
      </c>
      <c r="BD69" t="e" cm="1">
        <f t="array" ref="BD69">_xlfn.IFNA(VLOOKUP($A69,TRANSPOSE(#REF!),BD$2+2,FALSE),0)</f>
        <v>#REF!</v>
      </c>
      <c r="BE69" t="e" cm="1">
        <f t="array" ref="BE69">_xlfn.IFNA(VLOOKUP($A69,TRANSPOSE(#REF!),BE$2+2,FALSE),0)</f>
        <v>#REF!</v>
      </c>
      <c r="BF69" t="e" cm="1">
        <f t="array" ref="BF69">_xlfn.IFNA(VLOOKUP($A69,TRANSPOSE(#REF!),BF$2+2,FALSE),0)</f>
        <v>#REF!</v>
      </c>
      <c r="BG69" t="e" cm="1">
        <f t="array" ref="BG69">_xlfn.IFNA(VLOOKUP($A69,TRANSPOSE(#REF!),BG$2+2,FALSE),0)</f>
        <v>#REF!</v>
      </c>
      <c r="BH69" t="e" cm="1">
        <f t="array" ref="BH69">_xlfn.IFNA(VLOOKUP($A69,TRANSPOSE(#REF!),BH$2+2,FALSE),0)</f>
        <v>#REF!</v>
      </c>
      <c r="BI69" t="e" cm="1">
        <f t="array" ref="BI69">_xlfn.IFNA(VLOOKUP($A69,TRANSPOSE(#REF!),BI$2+2,FALSE),0)</f>
        <v>#REF!</v>
      </c>
      <c r="BJ69" t="e" cm="1">
        <f t="array" ref="BJ69">_xlfn.IFNA(VLOOKUP($A69,TRANSPOSE(#REF!),BJ$2+2,FALSE),0)</f>
        <v>#REF!</v>
      </c>
      <c r="BK69" t="e" cm="1">
        <f t="array" ref="BK69">_xlfn.IFNA(VLOOKUP($A69,TRANSPOSE(#REF!),BK$2+2,FALSE),0)</f>
        <v>#REF!</v>
      </c>
      <c r="BL69" t="e" cm="1">
        <f t="array" ref="BL69">_xlfn.IFNA(VLOOKUP($A69,TRANSPOSE(#REF!),BL$2+2,FALSE),0)</f>
        <v>#REF!</v>
      </c>
      <c r="BM69" t="e" cm="1">
        <f t="array" ref="BM69">_xlfn.IFNA(VLOOKUP($A69,TRANSPOSE(#REF!),BM$2+2,FALSE),0)</f>
        <v>#REF!</v>
      </c>
      <c r="BN69" t="e" cm="1">
        <f t="array" ref="BN69">_xlfn.IFNA(VLOOKUP($A69,TRANSPOSE(#REF!),BN$2+2,FALSE),0)</f>
        <v>#REF!</v>
      </c>
      <c r="BO69" t="e" cm="1">
        <f t="array" ref="BO69">_xlfn.IFNA(VLOOKUP($A69,TRANSPOSE(#REF!),BO$2+2,FALSE),0)</f>
        <v>#REF!</v>
      </c>
      <c r="BP69" t="e" cm="1">
        <f t="array" ref="BP69">_xlfn.IFNA(VLOOKUP($A69,TRANSPOSE(#REF!),BP$2+2,FALSE),0)</f>
        <v>#REF!</v>
      </c>
      <c r="BQ69" t="e" cm="1">
        <f t="array" ref="BQ69">_xlfn.IFNA(VLOOKUP($A69,TRANSPOSE(#REF!),BQ$2+2,FALSE),0)</f>
        <v>#REF!</v>
      </c>
      <c r="BR69" t="e" cm="1">
        <f t="array" ref="BR69">_xlfn.IFNA(VLOOKUP($A69,TRANSPOSE(#REF!),BR$2+2,FALSE),0)</f>
        <v>#REF!</v>
      </c>
      <c r="BS69" t="e" cm="1">
        <f t="array" ref="BS69">_xlfn.IFNA(VLOOKUP($A69,TRANSPOSE(#REF!),BS$2+2,FALSE),0)</f>
        <v>#REF!</v>
      </c>
      <c r="BT69" t="e" cm="1">
        <f t="array" ref="BT69">_xlfn.IFNA(VLOOKUP($A69,TRANSPOSE(#REF!),BT$2+2,FALSE),0)</f>
        <v>#REF!</v>
      </c>
      <c r="BU69" t="e" cm="1">
        <f t="array" ref="BU69">_xlfn.IFNA(VLOOKUP($A69,TRANSPOSE(#REF!),BU$2+2,FALSE),0)</f>
        <v>#REF!</v>
      </c>
      <c r="BV69" t="e" cm="1">
        <f t="array" ref="BV69">_xlfn.IFNA(VLOOKUP($A69,TRANSPOSE(#REF!),BV$2+2,FALSE),0)</f>
        <v>#REF!</v>
      </c>
      <c r="BW69" t="e" cm="1">
        <f t="array" ref="BW69">_xlfn.IFNA(VLOOKUP($A69,TRANSPOSE(#REF!),BW$2+2,FALSE),0)</f>
        <v>#REF!</v>
      </c>
      <c r="BX69" t="e" cm="1">
        <f t="array" ref="BX69">_xlfn.IFNA(VLOOKUP($A69,TRANSPOSE(#REF!),BX$2+2,FALSE),0)</f>
        <v>#REF!</v>
      </c>
      <c r="BY69" t="e" cm="1">
        <f t="array" ref="BY69">_xlfn.IFNA(VLOOKUP($A69,TRANSPOSE(#REF!),BY$2+2,FALSE),0)</f>
        <v>#REF!</v>
      </c>
      <c r="BZ69" t="e" cm="1">
        <f t="array" ref="BZ69">_xlfn.IFNA(VLOOKUP($A69,TRANSPOSE(#REF!),BZ$2+2,FALSE),0)</f>
        <v>#REF!</v>
      </c>
      <c r="CA69" t="e" cm="1">
        <f t="array" ref="CA69">_xlfn.IFNA(VLOOKUP($A69,TRANSPOSE(#REF!),CA$2+2,FALSE),0)</f>
        <v>#REF!</v>
      </c>
      <c r="CB69" t="e" cm="1">
        <f t="array" ref="CB69">_xlfn.IFNA(VLOOKUP($A69,TRANSPOSE(#REF!),CB$2+2,FALSE),0)</f>
        <v>#REF!</v>
      </c>
      <c r="CC69" t="e" cm="1">
        <f t="array" ref="CC69">_xlfn.IFNA(VLOOKUP($A69,TRANSPOSE(#REF!),CC$2+2,FALSE),0)</f>
        <v>#REF!</v>
      </c>
      <c r="CD69" t="e" cm="1">
        <f t="array" ref="CD69">_xlfn.IFNA(VLOOKUP($A69,TRANSPOSE(#REF!),CD$2+2,FALSE),0)</f>
        <v>#REF!</v>
      </c>
      <c r="CE69" t="e" cm="1">
        <f t="array" ref="CE69">_xlfn.IFNA(VLOOKUP($A69,TRANSPOSE(#REF!),CE$2+2,FALSE),0)</f>
        <v>#REF!</v>
      </c>
      <c r="CF69" t="e" cm="1">
        <f t="array" ref="CF69">_xlfn.IFNA(VLOOKUP($A69,TRANSPOSE(#REF!),CF$2+2,FALSE),0)</f>
        <v>#REF!</v>
      </c>
      <c r="CG69" t="e" cm="1">
        <f t="array" ref="CG69">_xlfn.IFNA(VLOOKUP($A69,TRANSPOSE(#REF!),CG$2+2,FALSE),0)</f>
        <v>#REF!</v>
      </c>
      <c r="CH69" t="e" cm="1">
        <f t="array" ref="CH69">_xlfn.IFNA(VLOOKUP($A69,TRANSPOSE(#REF!),CH$2+2,FALSE),0)</f>
        <v>#REF!</v>
      </c>
      <c r="CI69" t="e" cm="1">
        <f t="array" ref="CI69">_xlfn.IFNA(VLOOKUP($A69,TRANSPOSE(#REF!),CI$2+2,FALSE),0)</f>
        <v>#REF!</v>
      </c>
      <c r="CJ69" t="e" cm="1">
        <f t="array" ref="CJ69">_xlfn.IFNA(VLOOKUP($A69,TRANSPOSE(#REF!),CJ$2+2,FALSE),0)</f>
        <v>#REF!</v>
      </c>
      <c r="CK69" t="e" cm="1">
        <f t="array" ref="CK69">_xlfn.IFNA(VLOOKUP($A69,TRANSPOSE(#REF!),CK$2+2,FALSE),0)</f>
        <v>#REF!</v>
      </c>
      <c r="CL69" t="e" cm="1">
        <f t="array" ref="CL69">_xlfn.IFNA(VLOOKUP($A69,TRANSPOSE(#REF!),CL$2+2,FALSE),0)</f>
        <v>#REF!</v>
      </c>
      <c r="CM69" t="e" cm="1">
        <f t="array" ref="CM69">_xlfn.IFNA(VLOOKUP($A69,TRANSPOSE(#REF!),CM$2+2,FALSE),0)</f>
        <v>#REF!</v>
      </c>
      <c r="CN69" t="e" cm="1">
        <f t="array" ref="CN69">_xlfn.IFNA(VLOOKUP($A69,TRANSPOSE(#REF!),CN$2+2,FALSE),0)</f>
        <v>#REF!</v>
      </c>
      <c r="CO69" t="e" cm="1">
        <f t="array" ref="CO69">_xlfn.IFNA(VLOOKUP($A69,TRANSPOSE(#REF!),CO$2+2,FALSE),0)</f>
        <v>#REF!</v>
      </c>
      <c r="CP69" t="e" cm="1">
        <f t="array" ref="CP69">_xlfn.IFNA(VLOOKUP($A69,TRANSPOSE(#REF!),CP$2+2,FALSE),0)</f>
        <v>#REF!</v>
      </c>
      <c r="CQ69" t="e" cm="1">
        <f t="array" ref="CQ69">_xlfn.IFNA(VLOOKUP($A69,TRANSPOSE(#REF!),CQ$2+2,FALSE),0)</f>
        <v>#REF!</v>
      </c>
      <c r="CR69" t="e" cm="1">
        <f t="array" ref="CR69">_xlfn.IFNA(VLOOKUP($A69,TRANSPOSE(#REF!),CR$2+2,FALSE),0)</f>
        <v>#REF!</v>
      </c>
      <c r="CS69" t="e" cm="1">
        <f t="array" ref="CS69">_xlfn.IFNA(VLOOKUP($A69,TRANSPOSE(#REF!),CS$2+2,FALSE),0)</f>
        <v>#REF!</v>
      </c>
      <c r="CT69" t="e" cm="1">
        <f t="array" ref="CT69">_xlfn.IFNA(VLOOKUP($A69,TRANSPOSE(#REF!),CT$2+2,FALSE),0)</f>
        <v>#REF!</v>
      </c>
      <c r="CU69" t="e" cm="1">
        <f t="array" ref="CU69">_xlfn.IFNA(VLOOKUP($A69,TRANSPOSE(#REF!),CU$2+2,FALSE),0)</f>
        <v>#REF!</v>
      </c>
      <c r="CV69" t="e" cm="1">
        <f t="array" ref="CV69">_xlfn.IFNA(VLOOKUP($A69,TRANSPOSE(#REF!),CV$2+2,FALSE),0)</f>
        <v>#REF!</v>
      </c>
      <c r="CW69" t="e" cm="1">
        <f t="array" ref="CW69">_xlfn.IFNA(VLOOKUP($A69,TRANSPOSE(#REF!),CW$2+2,FALSE),0)</f>
        <v>#REF!</v>
      </c>
      <c r="CX69" t="e" cm="1">
        <f t="array" ref="CX69">_xlfn.IFNA(VLOOKUP($A69,TRANSPOSE(#REF!),CX$2+2,FALSE),0)</f>
        <v>#REF!</v>
      </c>
      <c r="CY69" t="e" cm="1">
        <f t="array" ref="CY69">_xlfn.IFNA(VLOOKUP($A69,TRANSPOSE(#REF!),CY$2+2,FALSE),0)</f>
        <v>#REF!</v>
      </c>
      <c r="CZ69" t="e" cm="1">
        <f t="array" ref="CZ69">_xlfn.IFNA(VLOOKUP($A69,TRANSPOSE(#REF!),CZ$2+2,FALSE),0)</f>
        <v>#REF!</v>
      </c>
      <c r="DA69" t="e" cm="1">
        <f t="array" ref="DA69">_xlfn.IFNA(VLOOKUP($A69,TRANSPOSE(#REF!),DA$2+2,FALSE),0)</f>
        <v>#REF!</v>
      </c>
      <c r="DB69" t="e" cm="1">
        <f t="array" ref="DB69">_xlfn.IFNA(VLOOKUP($A69,TRANSPOSE(#REF!),DB$2+2,FALSE),0)</f>
        <v>#REF!</v>
      </c>
      <c r="DC69" t="e" cm="1">
        <f t="array" ref="DC69">_xlfn.IFNA(VLOOKUP($A69,TRANSPOSE(#REF!),DC$2+2,FALSE),0)</f>
        <v>#REF!</v>
      </c>
      <c r="DD69" t="e" cm="1">
        <f t="array" ref="DD69">_xlfn.IFNA(VLOOKUP($A69,TRANSPOSE(#REF!),DD$2+2,FALSE),0)</f>
        <v>#REF!</v>
      </c>
      <c r="DE69" t="e" cm="1">
        <f t="array" ref="DE69">_xlfn.IFNA(VLOOKUP($A69,TRANSPOSE(#REF!),DE$2+2,FALSE),0)</f>
        <v>#REF!</v>
      </c>
      <c r="DF69" t="e" cm="1">
        <f t="array" ref="DF69">_xlfn.IFNA(VLOOKUP($A69,TRANSPOSE(#REF!),DF$2+2,FALSE),0)</f>
        <v>#REF!</v>
      </c>
      <c r="DG69" t="e" cm="1">
        <f t="array" ref="DG69">_xlfn.IFNA(VLOOKUP($A69,TRANSPOSE(#REF!),DG$2+2,FALSE),0)</f>
        <v>#REF!</v>
      </c>
      <c r="DH69" t="e" cm="1">
        <f t="array" ref="DH69">_xlfn.IFNA(VLOOKUP($A69,TRANSPOSE(#REF!),DH$2+2,FALSE),0)</f>
        <v>#REF!</v>
      </c>
      <c r="DI69" t="e" cm="1">
        <f t="array" ref="DI69">_xlfn.IFNA(VLOOKUP($A69,TRANSPOSE(#REF!),DI$2+2,FALSE),0)</f>
        <v>#REF!</v>
      </c>
      <c r="DJ69" t="e" cm="1">
        <f t="array" ref="DJ69">_xlfn.IFNA(VLOOKUP($A69,TRANSPOSE(#REF!),DJ$2+2,FALSE),0)</f>
        <v>#REF!</v>
      </c>
      <c r="DK69" t="e" cm="1">
        <f t="array" ref="DK69">_xlfn.IFNA(VLOOKUP($A69,TRANSPOSE(#REF!),DK$2+2,FALSE),0)</f>
        <v>#REF!</v>
      </c>
      <c r="DL69" t="e" cm="1">
        <f t="array" ref="DL69">_xlfn.IFNA(VLOOKUP($A69,TRANSPOSE(#REF!),DL$2+2,FALSE),0)</f>
        <v>#REF!</v>
      </c>
      <c r="DM69" t="e" cm="1">
        <f t="array" ref="DM69">_xlfn.IFNA(VLOOKUP($A69,TRANSPOSE(#REF!),DM$2+2,FALSE),0)</f>
        <v>#REF!</v>
      </c>
      <c r="DN69" t="e" cm="1">
        <f t="array" ref="DN69">_xlfn.IFNA(VLOOKUP($A69,TRANSPOSE(#REF!),DN$2+2,FALSE),0)</f>
        <v>#REF!</v>
      </c>
      <c r="DO69" t="e" cm="1">
        <f t="array" ref="DO69">_xlfn.IFNA(VLOOKUP($A69,TRANSPOSE(#REF!),DO$2+2,FALSE),0)</f>
        <v>#REF!</v>
      </c>
      <c r="DP69" t="e" cm="1">
        <f t="array" ref="DP69">_xlfn.IFNA(VLOOKUP($A69,TRANSPOSE(#REF!),DP$2+2,FALSE),0)</f>
        <v>#REF!</v>
      </c>
      <c r="DQ69" t="e" cm="1">
        <f t="array" ref="DQ69">_xlfn.IFNA(VLOOKUP($A69,TRANSPOSE(#REF!),DQ$2+2,FALSE),0)</f>
        <v>#REF!</v>
      </c>
      <c r="DR69" t="e" cm="1">
        <f t="array" ref="DR69">_xlfn.IFNA(VLOOKUP($A69,TRANSPOSE(#REF!),DR$2+2,FALSE),0)</f>
        <v>#REF!</v>
      </c>
      <c r="DS69" t="e" cm="1">
        <f t="array" ref="DS69">_xlfn.IFNA(VLOOKUP($A69,TRANSPOSE(#REF!),DS$2+2,FALSE),0)</f>
        <v>#REF!</v>
      </c>
      <c r="DT69" t="e" cm="1">
        <f t="array" ref="DT69">_xlfn.IFNA(VLOOKUP($A69,TRANSPOSE(#REF!),DT$2+2,FALSE),0)</f>
        <v>#REF!</v>
      </c>
      <c r="DU69" t="e" cm="1">
        <f t="array" ref="DU69">_xlfn.IFNA(VLOOKUP($A69,TRANSPOSE(#REF!),DU$2+2,FALSE),0)</f>
        <v>#REF!</v>
      </c>
      <c r="DV69" t="e" cm="1">
        <f t="array" ref="DV69">_xlfn.IFNA(VLOOKUP($A69,TRANSPOSE(#REF!),DV$2+2,FALSE),0)</f>
        <v>#REF!</v>
      </c>
      <c r="DW69" t="e" cm="1">
        <f t="array" ref="DW69">_xlfn.IFNA(VLOOKUP($A69,TRANSPOSE(#REF!),DW$2+2,FALSE),0)</f>
        <v>#REF!</v>
      </c>
      <c r="DX69" t="e" cm="1">
        <f t="array" ref="DX69">_xlfn.IFNA(VLOOKUP($A69,TRANSPOSE(#REF!),DX$2+2,FALSE),0)</f>
        <v>#REF!</v>
      </c>
      <c r="DY69" t="e" cm="1">
        <f t="array" ref="DY69">_xlfn.IFNA(VLOOKUP($A69,TRANSPOSE(#REF!),DY$2+2,FALSE),0)</f>
        <v>#REF!</v>
      </c>
      <c r="DZ69" t="e" cm="1">
        <f t="array" ref="DZ69">_xlfn.IFNA(VLOOKUP($A69,TRANSPOSE(#REF!),DZ$2+2,FALSE),0)</f>
        <v>#REF!</v>
      </c>
      <c r="EA69" t="e" cm="1">
        <f t="array" ref="EA69">_xlfn.IFNA(VLOOKUP($A69,TRANSPOSE(#REF!),EA$2+2,FALSE),0)</f>
        <v>#REF!</v>
      </c>
      <c r="EB69" t="e" cm="1">
        <f t="array" ref="EB69">_xlfn.IFNA(VLOOKUP($A69,TRANSPOSE(#REF!),EB$2+2,FALSE),0)</f>
        <v>#REF!</v>
      </c>
      <c r="EC69" t="e" cm="1">
        <f t="array" ref="EC69">_xlfn.IFNA(VLOOKUP($A69,TRANSPOSE(#REF!),EC$2+2,FALSE),0)</f>
        <v>#REF!</v>
      </c>
      <c r="ED69" t="e" cm="1">
        <f t="array" ref="ED69">_xlfn.IFNA(VLOOKUP($A69,TRANSPOSE(#REF!),ED$2+2,FALSE),0)</f>
        <v>#REF!</v>
      </c>
      <c r="EE69" t="e" cm="1">
        <f t="array" ref="EE69">_xlfn.IFNA(VLOOKUP($A69,TRANSPOSE(#REF!),EE$2+2,FALSE),0)</f>
        <v>#REF!</v>
      </c>
      <c r="EF69" t="e" cm="1">
        <f t="array" ref="EF69">_xlfn.IFNA(VLOOKUP($A69,TRANSPOSE(#REF!),EF$2+2,FALSE),0)</f>
        <v>#REF!</v>
      </c>
      <c r="EG69" t="e" cm="1">
        <f t="array" ref="EG69">_xlfn.IFNA(VLOOKUP($A69,TRANSPOSE(#REF!),EG$2+2,FALSE),0)</f>
        <v>#REF!</v>
      </c>
      <c r="EH69" t="e" cm="1">
        <f t="array" ref="EH69">_xlfn.IFNA(VLOOKUP($A69,TRANSPOSE(#REF!),EH$2+2,FALSE),0)</f>
        <v>#REF!</v>
      </c>
      <c r="EI69" t="e" cm="1">
        <f t="array" ref="EI69">_xlfn.IFNA(VLOOKUP($A69,TRANSPOSE(#REF!),EI$2+2,FALSE),0)</f>
        <v>#REF!</v>
      </c>
      <c r="EJ69" t="e" cm="1">
        <f t="array" ref="EJ69">_xlfn.IFNA(VLOOKUP($A69,TRANSPOSE(#REF!),EJ$2+2,FALSE),0)</f>
        <v>#REF!</v>
      </c>
      <c r="EK69" t="e" cm="1">
        <f t="array" ref="EK69">_xlfn.IFNA(VLOOKUP($A69,TRANSPOSE(#REF!),EK$2+2,FALSE),0)</f>
        <v>#REF!</v>
      </c>
      <c r="EL69" t="e" cm="1">
        <f t="array" ref="EL69">_xlfn.IFNA(VLOOKUP($A69,TRANSPOSE(#REF!),EL$2+2,FALSE),0)</f>
        <v>#REF!</v>
      </c>
      <c r="EM69" t="e" cm="1">
        <f t="array" ref="EM69">_xlfn.IFNA(VLOOKUP($A69,TRANSPOSE(#REF!),EM$2+2,FALSE),0)</f>
        <v>#REF!</v>
      </c>
      <c r="EN69" t="e" cm="1">
        <f t="array" ref="EN69">_xlfn.IFNA(VLOOKUP($A69,TRANSPOSE(#REF!),EN$2+2,FALSE),0)</f>
        <v>#REF!</v>
      </c>
      <c r="EO69" t="e" cm="1">
        <f t="array" ref="EO69">_xlfn.IFNA(VLOOKUP($A69,TRANSPOSE(#REF!),EO$2+2,FALSE),0)</f>
        <v>#REF!</v>
      </c>
      <c r="EP69" t="e" cm="1">
        <f t="array" ref="EP69">_xlfn.IFNA(VLOOKUP($A69,TRANSPOSE(#REF!),EP$2+2,FALSE),0)</f>
        <v>#REF!</v>
      </c>
      <c r="EQ69" t="e" cm="1">
        <f t="array" ref="EQ69">_xlfn.IFNA(VLOOKUP($A69,TRANSPOSE(#REF!),EQ$2+2,FALSE),0)</f>
        <v>#REF!</v>
      </c>
      <c r="ER69" t="e" cm="1">
        <f t="array" ref="ER69">_xlfn.IFNA(VLOOKUP($A69,TRANSPOSE(#REF!),ER$2+2,FALSE),0)</f>
        <v>#REF!</v>
      </c>
      <c r="ES69" t="e" cm="1">
        <f t="array" ref="ES69">_xlfn.IFNA(VLOOKUP($A69,TRANSPOSE(#REF!),ES$2+2,FALSE),0)</f>
        <v>#REF!</v>
      </c>
      <c r="ET69" t="e" cm="1">
        <f t="array" ref="ET69">_xlfn.IFNA(VLOOKUP($A69,TRANSPOSE(#REF!),ET$2+2,FALSE),0)</f>
        <v>#REF!</v>
      </c>
      <c r="EU69" t="e" cm="1">
        <f t="array" ref="EU69">_xlfn.IFNA(VLOOKUP($A69,TRANSPOSE(#REF!),EU$2+2,FALSE),0)</f>
        <v>#REF!</v>
      </c>
      <c r="EV69" t="e" cm="1">
        <f t="array" ref="EV69">_xlfn.IFNA(VLOOKUP($A69,TRANSPOSE(#REF!),EV$2+2,FALSE),0)</f>
        <v>#REF!</v>
      </c>
      <c r="EW69" t="e" cm="1">
        <f t="array" ref="EW69">_xlfn.IFNA(VLOOKUP($A69,TRANSPOSE(#REF!),EW$2+2,FALSE),0)</f>
        <v>#REF!</v>
      </c>
      <c r="EX69" t="e" cm="1">
        <f t="array" ref="EX69">_xlfn.IFNA(VLOOKUP($A69,TRANSPOSE(#REF!),EX$2+2,FALSE),0)</f>
        <v>#REF!</v>
      </c>
      <c r="EY69" t="e" cm="1">
        <f t="array" ref="EY69">_xlfn.IFNA(VLOOKUP($A69,TRANSPOSE(#REF!),EY$2+2,FALSE),0)</f>
        <v>#REF!</v>
      </c>
      <c r="EZ69" t="e" cm="1">
        <f t="array" ref="EZ69">_xlfn.IFNA(VLOOKUP($A69,TRANSPOSE(#REF!),EZ$2+2,FALSE),0)</f>
        <v>#REF!</v>
      </c>
      <c r="FA69" t="e" cm="1">
        <f t="array" ref="FA69">_xlfn.IFNA(VLOOKUP($A69,TRANSPOSE(#REF!),FA$2+2,FALSE),0)</f>
        <v>#REF!</v>
      </c>
      <c r="FB69" t="e" cm="1">
        <f t="array" ref="FB69">_xlfn.IFNA(VLOOKUP($A69,TRANSPOSE(#REF!),FB$2+2,FALSE),0)</f>
        <v>#REF!</v>
      </c>
      <c r="FC69" t="e" cm="1">
        <f t="array" ref="FC69">_xlfn.IFNA(VLOOKUP($A69,TRANSPOSE(#REF!),FC$2+2,FALSE),0)</f>
        <v>#REF!</v>
      </c>
      <c r="FD69" t="e" cm="1">
        <f t="array" ref="FD69">_xlfn.IFNA(VLOOKUP($A69,TRANSPOSE(#REF!),FD$2+2,FALSE),0)</f>
        <v>#REF!</v>
      </c>
      <c r="FE69" t="e" cm="1">
        <f t="array" ref="FE69">_xlfn.IFNA(VLOOKUP($A69,TRANSPOSE(#REF!),FE$2+2,FALSE),0)</f>
        <v>#REF!</v>
      </c>
      <c r="FF69" t="e" cm="1">
        <f t="array" ref="FF69">_xlfn.IFNA(VLOOKUP($A69,TRANSPOSE(#REF!),FF$2+2,FALSE),0)</f>
        <v>#REF!</v>
      </c>
      <c r="FG69" t="e" cm="1">
        <f t="array" ref="FG69">_xlfn.IFNA(VLOOKUP($A69,TRANSPOSE(#REF!),FG$2+2,FALSE),0)</f>
        <v>#REF!</v>
      </c>
      <c r="FH69" t="e" cm="1">
        <f t="array" ref="FH69">_xlfn.IFNA(VLOOKUP($A69,TRANSPOSE(#REF!),FH$2+2,FALSE),0)</f>
        <v>#REF!</v>
      </c>
      <c r="FI69" t="e" cm="1">
        <f t="array" ref="FI69">_xlfn.IFNA(VLOOKUP($A69,TRANSPOSE(#REF!),FI$2+2,FALSE),0)</f>
        <v>#REF!</v>
      </c>
      <c r="FJ69" t="e" cm="1">
        <f t="array" ref="FJ69">_xlfn.IFNA(VLOOKUP($A69,TRANSPOSE(#REF!),FJ$2+2,FALSE),0)</f>
        <v>#REF!</v>
      </c>
      <c r="FK69" t="e" cm="1">
        <f t="array" ref="FK69">_xlfn.IFNA(VLOOKUP($A69,TRANSPOSE(#REF!),FK$2+2,FALSE),0)</f>
        <v>#REF!</v>
      </c>
      <c r="FL69" t="e" cm="1">
        <f t="array" ref="FL69">_xlfn.IFNA(VLOOKUP($A69,TRANSPOSE(#REF!),FL$2+2,FALSE),0)</f>
        <v>#REF!</v>
      </c>
      <c r="FM69" t="e" cm="1">
        <f t="array" ref="FM69">_xlfn.IFNA(VLOOKUP($A69,TRANSPOSE(#REF!),FM$2+2,FALSE),0)</f>
        <v>#REF!</v>
      </c>
      <c r="FN69" t="e" cm="1">
        <f t="array" ref="FN69">_xlfn.IFNA(VLOOKUP($A69,TRANSPOSE(#REF!),FN$2+2,FALSE),0)</f>
        <v>#REF!</v>
      </c>
      <c r="FO69" t="e" cm="1">
        <f t="array" ref="FO69">_xlfn.IFNA(VLOOKUP($A69,TRANSPOSE(#REF!),FO$2+2,FALSE),0)</f>
        <v>#REF!</v>
      </c>
      <c r="FP69" t="e" cm="1">
        <f t="array" ref="FP69">_xlfn.IFNA(VLOOKUP($A69,TRANSPOSE(#REF!),FP$2+2,FALSE),0)</f>
        <v>#REF!</v>
      </c>
      <c r="FQ69" t="e" cm="1">
        <f t="array" ref="FQ69">_xlfn.IFNA(VLOOKUP($A69,TRANSPOSE(#REF!),FQ$2+2,FALSE),0)</f>
        <v>#REF!</v>
      </c>
      <c r="FR69" t="e" cm="1">
        <f t="array" ref="FR69">_xlfn.IFNA(VLOOKUP($A69,TRANSPOSE(#REF!),FR$2+2,FALSE),0)</f>
        <v>#REF!</v>
      </c>
      <c r="FS69" t="e" cm="1">
        <f t="array" ref="FS69">_xlfn.IFNA(VLOOKUP($A69,TRANSPOSE(#REF!),FS$2+2,FALSE),0)</f>
        <v>#REF!</v>
      </c>
      <c r="FT69" t="e" cm="1">
        <f t="array" ref="FT69">_xlfn.IFNA(VLOOKUP($A69,TRANSPOSE(#REF!),FT$2+2,FALSE),0)</f>
        <v>#REF!</v>
      </c>
      <c r="FU69" t="e" cm="1">
        <f t="array" ref="FU69">_xlfn.IFNA(VLOOKUP($A69,TRANSPOSE(#REF!),FU$2+2,FALSE),0)</f>
        <v>#REF!</v>
      </c>
      <c r="FV69" t="e" cm="1">
        <f t="array" ref="FV69">_xlfn.IFNA(VLOOKUP($A69,TRANSPOSE(#REF!),FV$2+2,FALSE),0)</f>
        <v>#REF!</v>
      </c>
      <c r="FW69" t="e" cm="1">
        <f t="array" ref="FW69">_xlfn.IFNA(VLOOKUP($A69,TRANSPOSE(#REF!),FW$2+2,FALSE),0)</f>
        <v>#REF!</v>
      </c>
      <c r="FX69" t="e" cm="1">
        <f t="array" ref="FX69">_xlfn.IFNA(VLOOKUP($A69,TRANSPOSE(#REF!),FX$2+2,FALSE),0)</f>
        <v>#REF!</v>
      </c>
      <c r="FY69" t="e" cm="1">
        <f t="array" ref="FY69">_xlfn.IFNA(VLOOKUP($A69,TRANSPOSE(#REF!),FY$2+2,FALSE),0)</f>
        <v>#REF!</v>
      </c>
      <c r="FZ69" t="e" cm="1">
        <f t="array" ref="FZ69">_xlfn.IFNA(VLOOKUP($A69,TRANSPOSE(#REF!),FZ$2+2,FALSE),0)</f>
        <v>#REF!</v>
      </c>
      <c r="GA69" t="e" cm="1">
        <f t="array" ref="GA69">_xlfn.IFNA(VLOOKUP($A69,TRANSPOSE(#REF!),GA$2+2,FALSE),0)</f>
        <v>#REF!</v>
      </c>
      <c r="GB69" t="e" cm="1">
        <f t="array" ref="GB69">_xlfn.IFNA(VLOOKUP($A69,TRANSPOSE(#REF!),GB$2+2,FALSE),0)</f>
        <v>#REF!</v>
      </c>
      <c r="GC69" t="e" cm="1">
        <f t="array" ref="GC69">_xlfn.IFNA(VLOOKUP($A69,TRANSPOSE(#REF!),GC$2+2,FALSE),0)</f>
        <v>#REF!</v>
      </c>
      <c r="GD69" t="e" cm="1">
        <f t="array" ref="GD69">_xlfn.IFNA(VLOOKUP($A69,TRANSPOSE(#REF!),GD$2+2,FALSE),0)</f>
        <v>#REF!</v>
      </c>
      <c r="GE69" t="e" cm="1">
        <f t="array" ref="GE69">_xlfn.IFNA(VLOOKUP($A69,TRANSPOSE(#REF!),GE$2+2,FALSE),0)</f>
        <v>#REF!</v>
      </c>
      <c r="GF69" t="e" cm="1">
        <f t="array" ref="GF69">_xlfn.IFNA(VLOOKUP($A69,TRANSPOSE(#REF!),GF$2+2,FALSE),0)</f>
        <v>#REF!</v>
      </c>
      <c r="GG69" t="e" cm="1">
        <f t="array" ref="GG69">_xlfn.IFNA(VLOOKUP($A69,TRANSPOSE(#REF!),GG$2+2,FALSE),0)</f>
        <v>#REF!</v>
      </c>
      <c r="GH69" t="e" cm="1">
        <f t="array" ref="GH69">_xlfn.IFNA(VLOOKUP($A69,TRANSPOSE(#REF!),GH$2+2,FALSE),0)</f>
        <v>#REF!</v>
      </c>
      <c r="GI69" t="e" cm="1">
        <f t="array" ref="GI69">_xlfn.IFNA(VLOOKUP($A69,TRANSPOSE(#REF!),GI$2+2,FALSE),0)</f>
        <v>#REF!</v>
      </c>
      <c r="GJ69" t="e" cm="1">
        <f t="array" ref="GJ69">_xlfn.IFNA(VLOOKUP($A69,TRANSPOSE(#REF!),GJ$2+2,FALSE),0)</f>
        <v>#REF!</v>
      </c>
      <c r="GK69" t="e" cm="1">
        <f t="array" ref="GK69">_xlfn.IFNA(VLOOKUP($A69,TRANSPOSE(#REF!),GK$2+2,FALSE),0)</f>
        <v>#REF!</v>
      </c>
      <c r="GL69" t="e" cm="1">
        <f t="array" ref="GL69">_xlfn.IFNA(VLOOKUP($A69,TRANSPOSE(#REF!),GL$2+2,FALSE),0)</f>
        <v>#REF!</v>
      </c>
      <c r="GM69" t="e" cm="1">
        <f t="array" ref="GM69">_xlfn.IFNA(VLOOKUP($A69,TRANSPOSE(#REF!),GM$2+2,FALSE),0)</f>
        <v>#REF!</v>
      </c>
      <c r="GN69" t="e" cm="1">
        <f t="array" ref="GN69">_xlfn.IFNA(VLOOKUP($A69,TRANSPOSE(#REF!),GN$2+2,FALSE),0)</f>
        <v>#REF!</v>
      </c>
      <c r="GO69" t="e" cm="1">
        <f t="array" ref="GO69">_xlfn.IFNA(VLOOKUP($A69,TRANSPOSE(#REF!),GO$2+2,FALSE),0)</f>
        <v>#REF!</v>
      </c>
      <c r="GP69" t="e" cm="1">
        <f t="array" ref="GP69">_xlfn.IFNA(VLOOKUP($A69,TRANSPOSE(#REF!),GP$2+2,FALSE),0)</f>
        <v>#REF!</v>
      </c>
      <c r="GQ69" t="e" cm="1">
        <f t="array" ref="GQ69">_xlfn.IFNA(VLOOKUP($A69,TRANSPOSE(#REF!),GQ$2+2,FALSE),0)</f>
        <v>#REF!</v>
      </c>
      <c r="GR69" t="e" cm="1">
        <f t="array" ref="GR69">_xlfn.IFNA(VLOOKUP($A69,TRANSPOSE(#REF!),GR$2+2,FALSE),0)</f>
        <v>#REF!</v>
      </c>
      <c r="GS69" t="e" cm="1">
        <f t="array" ref="GS69">_xlfn.IFNA(VLOOKUP($A69,TRANSPOSE(#REF!),GS$2+2,FALSE),0)</f>
        <v>#REF!</v>
      </c>
      <c r="GT69" t="e" cm="1">
        <f t="array" ref="GT69">_xlfn.IFNA(VLOOKUP($A69,TRANSPOSE(#REF!),GT$2+2,FALSE),0)</f>
        <v>#REF!</v>
      </c>
      <c r="GU69" t="e" cm="1">
        <f t="array" ref="GU69">_xlfn.IFNA(VLOOKUP($A69,TRANSPOSE(#REF!),GU$2+2,FALSE),0)</f>
        <v>#REF!</v>
      </c>
      <c r="GV69" t="e" cm="1">
        <f t="array" ref="GV69">_xlfn.IFNA(VLOOKUP($A69,TRANSPOSE(#REF!),GV$2+2,FALSE),0)</f>
        <v>#REF!</v>
      </c>
      <c r="GW69" t="e" cm="1">
        <f t="array" ref="GW69">_xlfn.IFNA(VLOOKUP($A69,TRANSPOSE(#REF!),GW$2+2,FALSE),0)</f>
        <v>#REF!</v>
      </c>
      <c r="GX69" t="e" cm="1">
        <f t="array" ref="GX69">_xlfn.IFNA(VLOOKUP($A69,TRANSPOSE(#REF!),GX$2+2,FALSE),0)</f>
        <v>#REF!</v>
      </c>
      <c r="GY69" t="e" cm="1">
        <f t="array" ref="GY69">_xlfn.IFNA(VLOOKUP($A69,TRANSPOSE(#REF!),GY$2+2,FALSE),0)</f>
        <v>#REF!</v>
      </c>
      <c r="GZ69" t="e" cm="1">
        <f t="array" ref="GZ69">_xlfn.IFNA(VLOOKUP($A69,TRANSPOSE(#REF!),GZ$2+2,FALSE),0)</f>
        <v>#REF!</v>
      </c>
      <c r="HA69" t="e" cm="1">
        <f t="array" ref="HA69">_xlfn.IFNA(VLOOKUP($A69,TRANSPOSE(#REF!),HA$2+2,FALSE),0)</f>
        <v>#REF!</v>
      </c>
      <c r="HB69" t="e" cm="1">
        <f t="array" ref="HB69">_xlfn.IFNA(VLOOKUP($A69,TRANSPOSE(#REF!),HB$2+2,FALSE),0)</f>
        <v>#REF!</v>
      </c>
      <c r="HC69" t="e" cm="1">
        <f t="array" ref="HC69">_xlfn.IFNA(VLOOKUP($A69,TRANSPOSE(#REF!),HC$2+2,FALSE),0)</f>
        <v>#REF!</v>
      </c>
      <c r="HD69" t="e" cm="1">
        <f t="array" ref="HD69">_xlfn.IFNA(VLOOKUP($A69,TRANSPOSE(#REF!),HD$2+2,FALSE),0)</f>
        <v>#REF!</v>
      </c>
      <c r="HE69" t="e" cm="1">
        <f t="array" ref="HE69">_xlfn.IFNA(VLOOKUP($A69,TRANSPOSE(#REF!),HE$2+2,FALSE),0)</f>
        <v>#REF!</v>
      </c>
      <c r="HF69" t="e" cm="1">
        <f t="array" ref="HF69">_xlfn.IFNA(VLOOKUP($A69,TRANSPOSE(#REF!),HF$2+2,FALSE),0)</f>
        <v>#REF!</v>
      </c>
      <c r="HG69" t="e" cm="1">
        <f t="array" ref="HG69">_xlfn.IFNA(VLOOKUP($A69,TRANSPOSE(#REF!),HG$2+2,FALSE),0)</f>
        <v>#REF!</v>
      </c>
      <c r="HH69" t="e" cm="1">
        <f t="array" ref="HH69">_xlfn.IFNA(VLOOKUP($A69,TRANSPOSE(#REF!),HH$2+2,FALSE),0)</f>
        <v>#REF!</v>
      </c>
      <c r="HI69" t="e" cm="1">
        <f t="array" ref="HI69">_xlfn.IFNA(VLOOKUP($A69,TRANSPOSE(#REF!),HI$2+2,FALSE),0)</f>
        <v>#REF!</v>
      </c>
      <c r="HJ69" t="e" cm="1">
        <f t="array" ref="HJ69">_xlfn.IFNA(VLOOKUP($A69,TRANSPOSE(#REF!),HJ$2+2,FALSE),0)</f>
        <v>#REF!</v>
      </c>
      <c r="HK69" t="e" cm="1">
        <f t="array" ref="HK69">_xlfn.IFNA(VLOOKUP($A69,TRANSPOSE(#REF!),HK$2+2,FALSE),0)</f>
        <v>#REF!</v>
      </c>
      <c r="HL69" t="e" cm="1">
        <f t="array" ref="HL69">_xlfn.IFNA(VLOOKUP($A69,TRANSPOSE(#REF!),HL$2+2,FALSE),0)</f>
        <v>#REF!</v>
      </c>
      <c r="HM69" t="e" cm="1">
        <f t="array" ref="HM69">_xlfn.IFNA(VLOOKUP($A69,TRANSPOSE(#REF!),HM$2+2,FALSE),0)</f>
        <v>#REF!</v>
      </c>
      <c r="HN69" t="e" cm="1">
        <f t="array" ref="HN69">_xlfn.IFNA(VLOOKUP($A69,TRANSPOSE(#REF!),HN$2+2,FALSE),0)</f>
        <v>#REF!</v>
      </c>
      <c r="HO69" t="e" cm="1">
        <f t="array" ref="HO69">_xlfn.IFNA(VLOOKUP($A69,TRANSPOSE(#REF!),HO$2+2,FALSE),0)</f>
        <v>#REF!</v>
      </c>
      <c r="HP69" t="e" cm="1">
        <f t="array" ref="HP69">_xlfn.IFNA(VLOOKUP($A69,TRANSPOSE(#REF!),HP$2+2,FALSE),0)</f>
        <v>#REF!</v>
      </c>
      <c r="HQ69" t="e" cm="1">
        <f t="array" ref="HQ69">_xlfn.IFNA(VLOOKUP($A69,TRANSPOSE(#REF!),HQ$2+2,FALSE),0)</f>
        <v>#REF!</v>
      </c>
      <c r="HR69" t="e" cm="1">
        <f t="array" ref="HR69">_xlfn.IFNA(VLOOKUP($A69,TRANSPOSE(#REF!),HR$2+2,FALSE),0)</f>
        <v>#REF!</v>
      </c>
      <c r="HS69" t="e" cm="1">
        <f t="array" ref="HS69">_xlfn.IFNA(VLOOKUP($A69,TRANSPOSE(#REF!),HS$2+2,FALSE),0)</f>
        <v>#REF!</v>
      </c>
      <c r="HT69" t="e" cm="1">
        <f t="array" ref="HT69">_xlfn.IFNA(VLOOKUP($A69,TRANSPOSE(#REF!),HT$2+2,FALSE),0)</f>
        <v>#REF!</v>
      </c>
      <c r="HU69" t="e" cm="1">
        <f t="array" ref="HU69">_xlfn.IFNA(VLOOKUP($A69,TRANSPOSE(#REF!),HU$2+2,FALSE),0)</f>
        <v>#REF!</v>
      </c>
      <c r="HV69" t="e" cm="1">
        <f t="array" ref="HV69">_xlfn.IFNA(VLOOKUP($A69,TRANSPOSE(#REF!),HV$2+2,FALSE),0)</f>
        <v>#REF!</v>
      </c>
      <c r="HW69" t="e" cm="1">
        <f t="array" ref="HW69">_xlfn.IFNA(VLOOKUP($A69,TRANSPOSE(#REF!),HW$2+2,FALSE),0)</f>
        <v>#REF!</v>
      </c>
      <c r="HX69" t="e" cm="1">
        <f t="array" ref="HX69">_xlfn.IFNA(VLOOKUP($A69,TRANSPOSE(#REF!),HX$2+2,FALSE),0)</f>
        <v>#REF!</v>
      </c>
      <c r="HY69" t="e" cm="1">
        <f t="array" ref="HY69">_xlfn.IFNA(VLOOKUP($A69,TRANSPOSE(#REF!),HY$2+2,FALSE),0)</f>
        <v>#REF!</v>
      </c>
      <c r="HZ69" t="e" cm="1">
        <f t="array" ref="HZ69">_xlfn.IFNA(VLOOKUP($A69,TRANSPOSE(#REF!),HZ$2+2,FALSE),0)</f>
        <v>#REF!</v>
      </c>
      <c r="IA69" t="e" cm="1">
        <f t="array" ref="IA69">_xlfn.IFNA(VLOOKUP($A69,TRANSPOSE(#REF!),IA$2+2,FALSE),0)</f>
        <v>#REF!</v>
      </c>
      <c r="IB69" t="e" cm="1">
        <f t="array" ref="IB69">_xlfn.IFNA(VLOOKUP($A69,TRANSPOSE(#REF!),IB$2+2,FALSE),0)</f>
        <v>#REF!</v>
      </c>
      <c r="IC69" t="e" cm="1">
        <f t="array" ref="IC69">_xlfn.IFNA(VLOOKUP($A69,TRANSPOSE(#REF!),IC$2+2,FALSE),0)</f>
        <v>#REF!</v>
      </c>
      <c r="ID69" t="e" cm="1">
        <f t="array" ref="ID69">_xlfn.IFNA(VLOOKUP($A69,TRANSPOSE(#REF!),ID$2+2,FALSE),0)</f>
        <v>#REF!</v>
      </c>
      <c r="IE69" t="e" cm="1">
        <f t="array" ref="IE69">_xlfn.IFNA(VLOOKUP($A69,TRANSPOSE(#REF!),IE$2+2,FALSE),0)</f>
        <v>#REF!</v>
      </c>
      <c r="IF69" t="e" cm="1">
        <f t="array" ref="IF69">_xlfn.IFNA(VLOOKUP($A69,TRANSPOSE(#REF!),IF$2+2,FALSE),0)</f>
        <v>#REF!</v>
      </c>
      <c r="IG69" t="e" cm="1">
        <f t="array" ref="IG69">_xlfn.IFNA(VLOOKUP($A69,TRANSPOSE(#REF!),IG$2+2,FALSE),0)</f>
        <v>#REF!</v>
      </c>
      <c r="IH69" t="e" cm="1">
        <f t="array" ref="IH69">_xlfn.IFNA(VLOOKUP($A69,TRANSPOSE(#REF!),IH$2+2,FALSE),0)</f>
        <v>#REF!</v>
      </c>
      <c r="II69" t="e" cm="1">
        <f t="array" ref="II69">_xlfn.IFNA(VLOOKUP($A69,TRANSPOSE(#REF!),II$2+2,FALSE),0)</f>
        <v>#REF!</v>
      </c>
      <c r="IJ69" t="e" cm="1">
        <f t="array" ref="IJ69">_xlfn.IFNA(VLOOKUP($A69,TRANSPOSE(#REF!),IJ$2+2,FALSE),0)</f>
        <v>#REF!</v>
      </c>
      <c r="IK69" t="e" cm="1">
        <f t="array" ref="IK69">_xlfn.IFNA(VLOOKUP($A69,TRANSPOSE(#REF!),IK$2+2,FALSE),0)</f>
        <v>#REF!</v>
      </c>
      <c r="IL69" t="e" cm="1">
        <f t="array" ref="IL69">_xlfn.IFNA(VLOOKUP($A69,TRANSPOSE(#REF!),IL$2+2,FALSE),0)</f>
        <v>#REF!</v>
      </c>
      <c r="IM69" t="e" cm="1">
        <f t="array" ref="IM69">_xlfn.IFNA(VLOOKUP($A69,TRANSPOSE(#REF!),IM$2+2,FALSE),0)</f>
        <v>#REF!</v>
      </c>
      <c r="IN69" t="e" cm="1">
        <f t="array" ref="IN69">_xlfn.IFNA(VLOOKUP($A69,TRANSPOSE(#REF!),IN$2+2,FALSE),0)</f>
        <v>#REF!</v>
      </c>
      <c r="IO69" t="e" cm="1">
        <f t="array" ref="IO69">_xlfn.IFNA(VLOOKUP($A69,TRANSPOSE(#REF!),IO$2+2,FALSE),0)</f>
        <v>#REF!</v>
      </c>
      <c r="IP69" t="e" cm="1">
        <f t="array" ref="IP69">_xlfn.IFNA(VLOOKUP($A69,TRANSPOSE(#REF!),IP$2+2,FALSE),0)</f>
        <v>#REF!</v>
      </c>
      <c r="IQ69" t="e" cm="1">
        <f t="array" ref="IQ69">_xlfn.IFNA(VLOOKUP($A69,TRANSPOSE(#REF!),IQ$2+2,FALSE),0)</f>
        <v>#REF!</v>
      </c>
      <c r="IR69" t="e" cm="1">
        <f t="array" ref="IR69">_xlfn.IFNA(VLOOKUP($A69,TRANSPOSE(#REF!),IR$2+2,FALSE),0)</f>
        <v>#REF!</v>
      </c>
      <c r="IS69" t="e" cm="1">
        <f t="array" ref="IS69">_xlfn.IFNA(VLOOKUP($A69,TRANSPOSE(#REF!),IS$2+2,FALSE),0)</f>
        <v>#REF!</v>
      </c>
      <c r="IT69" t="e" cm="1">
        <f t="array" ref="IT69">_xlfn.IFNA(VLOOKUP($A69,TRANSPOSE(#REF!),IT$2+2,FALSE),0)</f>
        <v>#REF!</v>
      </c>
      <c r="IU69" t="e" cm="1">
        <f t="array" ref="IU69">_xlfn.IFNA(VLOOKUP($A69,TRANSPOSE(#REF!),IU$2+2,FALSE),0)</f>
        <v>#REF!</v>
      </c>
      <c r="IV69" t="e" cm="1">
        <f t="array" ref="IV69">_xlfn.IFNA(VLOOKUP($A69,TRANSPOSE(#REF!),IV$2+2,FALSE),0)</f>
        <v>#REF!</v>
      </c>
      <c r="IW69" t="e" cm="1">
        <f t="array" ref="IW69">_xlfn.IFNA(VLOOKUP($A69,TRANSPOSE(#REF!),IW$2+2,FALSE),0)</f>
        <v>#REF!</v>
      </c>
      <c r="IX69" t="e" cm="1">
        <f t="array" ref="IX69">_xlfn.IFNA(VLOOKUP($A69,TRANSPOSE(#REF!),IX$2+2,FALSE),0)</f>
        <v>#REF!</v>
      </c>
      <c r="IY69" t="e" cm="1">
        <f t="array" ref="IY69">_xlfn.IFNA(VLOOKUP($A69,TRANSPOSE(#REF!),IY$2+2,FALSE),0)</f>
        <v>#REF!</v>
      </c>
      <c r="IZ69" t="e" cm="1">
        <f t="array" ref="IZ69">_xlfn.IFNA(VLOOKUP($A69,TRANSPOSE(#REF!),IZ$2+2,FALSE),0)</f>
        <v>#REF!</v>
      </c>
      <c r="JA69" t="e" cm="1">
        <f t="array" ref="JA69">_xlfn.IFNA(VLOOKUP($A69,TRANSPOSE(#REF!),JA$2+2,FALSE),0)</f>
        <v>#REF!</v>
      </c>
      <c r="JB69" t="e" cm="1">
        <f t="array" ref="JB69">_xlfn.IFNA(VLOOKUP($A69,TRANSPOSE(#REF!),JB$2+2,FALSE),0)</f>
        <v>#REF!</v>
      </c>
      <c r="JC69" t="e" cm="1">
        <f t="array" ref="JC69">_xlfn.IFNA(VLOOKUP($A69,TRANSPOSE(#REF!),JC$2+2,FALSE),0)</f>
        <v>#REF!</v>
      </c>
      <c r="JD69" t="e" cm="1">
        <f t="array" ref="JD69">_xlfn.IFNA(VLOOKUP($A69,TRANSPOSE(#REF!),JD$2+2,FALSE),0)</f>
        <v>#REF!</v>
      </c>
      <c r="JE69" t="e" cm="1">
        <f t="array" ref="JE69">_xlfn.IFNA(VLOOKUP($A69,TRANSPOSE(#REF!),JE$2+2,FALSE),0)</f>
        <v>#REF!</v>
      </c>
      <c r="JF69" t="e" cm="1">
        <f t="array" ref="JF69">_xlfn.IFNA(VLOOKUP($A69,TRANSPOSE(#REF!),JF$2+2,FALSE),0)</f>
        <v>#REF!</v>
      </c>
      <c r="JG69" t="e" cm="1">
        <f t="array" ref="JG69">_xlfn.IFNA(VLOOKUP($A69,TRANSPOSE(#REF!),JG$2+2,FALSE),0)</f>
        <v>#REF!</v>
      </c>
      <c r="JH69" t="e" cm="1">
        <f t="array" ref="JH69">_xlfn.IFNA(VLOOKUP($A69,TRANSPOSE(#REF!),JH$2+2,FALSE),0)</f>
        <v>#REF!</v>
      </c>
      <c r="JI69" t="e" cm="1">
        <f t="array" ref="JI69">_xlfn.IFNA(VLOOKUP($A69,TRANSPOSE(#REF!),JI$2+2,FALSE),0)</f>
        <v>#REF!</v>
      </c>
      <c r="JJ69" t="e" cm="1">
        <f t="array" ref="JJ69">_xlfn.IFNA(VLOOKUP($A69,TRANSPOSE(#REF!),JJ$2+2,FALSE),0)</f>
        <v>#REF!</v>
      </c>
      <c r="JK69" t="e" cm="1">
        <f t="array" ref="JK69">_xlfn.IFNA(VLOOKUP($A69,TRANSPOSE(#REF!),JK$2+2,FALSE),0)</f>
        <v>#REF!</v>
      </c>
      <c r="JL69" t="e" cm="1">
        <f t="array" ref="JL69">_xlfn.IFNA(VLOOKUP($A69,TRANSPOSE(#REF!),JL$2+2,FALSE),0)</f>
        <v>#REF!</v>
      </c>
      <c r="JM69" t="e" cm="1">
        <f t="array" ref="JM69">_xlfn.IFNA(VLOOKUP($A69,TRANSPOSE(#REF!),JM$2+2,FALSE),0)</f>
        <v>#REF!</v>
      </c>
      <c r="JN69" t="e" cm="1">
        <f t="array" ref="JN69">_xlfn.IFNA(VLOOKUP($A69,TRANSPOSE(#REF!),JN$2+2,FALSE),0)</f>
        <v>#REF!</v>
      </c>
      <c r="JO69" t="e" cm="1">
        <f t="array" ref="JO69">_xlfn.IFNA(VLOOKUP($A69,TRANSPOSE(#REF!),JO$2+2,FALSE),0)</f>
        <v>#REF!</v>
      </c>
      <c r="JP69" t="e" cm="1">
        <f t="array" ref="JP69">_xlfn.IFNA(VLOOKUP($A69,TRANSPOSE(#REF!),JP$2+2,FALSE),0)</f>
        <v>#REF!</v>
      </c>
      <c r="JQ69" t="e" cm="1">
        <f t="array" ref="JQ69">_xlfn.IFNA(VLOOKUP($A69,TRANSPOSE(#REF!),JQ$2+2,FALSE),0)</f>
        <v>#REF!</v>
      </c>
      <c r="JR69" t="e" cm="1">
        <f t="array" ref="JR69">_xlfn.IFNA(VLOOKUP($A69,TRANSPOSE(#REF!),JR$2+2,FALSE),0)</f>
        <v>#REF!</v>
      </c>
      <c r="JS69" t="e" cm="1">
        <f t="array" ref="JS69">_xlfn.IFNA(VLOOKUP($A69,TRANSPOSE(#REF!),JS$2+2,FALSE),0)</f>
        <v>#REF!</v>
      </c>
      <c r="JT69" t="e" cm="1">
        <f t="array" ref="JT69">_xlfn.IFNA(VLOOKUP($A69,TRANSPOSE(#REF!),JT$2+2,FALSE),0)</f>
        <v>#REF!</v>
      </c>
      <c r="JU69" t="e" cm="1">
        <f t="array" ref="JU69">_xlfn.IFNA(VLOOKUP($A69,TRANSPOSE(#REF!),JU$2+2,FALSE),0)</f>
        <v>#REF!</v>
      </c>
      <c r="JV69" t="e" cm="1">
        <f t="array" ref="JV69">_xlfn.IFNA(VLOOKUP($A69,TRANSPOSE(#REF!),JV$2+2,FALSE),0)</f>
        <v>#REF!</v>
      </c>
      <c r="JW69" t="e" cm="1">
        <f t="array" ref="JW69">_xlfn.IFNA(VLOOKUP($A69,TRANSPOSE(#REF!),JW$2+2,FALSE),0)</f>
        <v>#REF!</v>
      </c>
      <c r="JX69" t="e" cm="1">
        <f t="array" ref="JX69">_xlfn.IFNA(VLOOKUP($A69,TRANSPOSE(#REF!),JX$2+2,FALSE),0)</f>
        <v>#REF!</v>
      </c>
      <c r="JY69" t="e" cm="1">
        <f t="array" ref="JY69">_xlfn.IFNA(VLOOKUP($A69,TRANSPOSE(#REF!),JY$2+2,FALSE),0)</f>
        <v>#REF!</v>
      </c>
      <c r="JZ69" t="e" cm="1">
        <f t="array" ref="JZ69">_xlfn.IFNA(VLOOKUP($A69,TRANSPOSE(#REF!),JZ$2+2,FALSE),0)</f>
        <v>#REF!</v>
      </c>
      <c r="KA69" t="e" cm="1">
        <f t="array" ref="KA69">_xlfn.IFNA(VLOOKUP($A69,TRANSPOSE(#REF!),KA$2+2,FALSE),0)</f>
        <v>#REF!</v>
      </c>
      <c r="KB69" t="e" cm="1">
        <f t="array" ref="KB69">_xlfn.IFNA(VLOOKUP($A69,TRANSPOSE(#REF!),KB$2+2,FALSE),0)</f>
        <v>#REF!</v>
      </c>
      <c r="KC69" t="e" cm="1">
        <f t="array" ref="KC69">_xlfn.IFNA(VLOOKUP($A69,TRANSPOSE(#REF!),KC$2+2,FALSE),0)</f>
        <v>#REF!</v>
      </c>
      <c r="KD69" t="e" cm="1">
        <f t="array" ref="KD69">_xlfn.IFNA(VLOOKUP($A69,TRANSPOSE(#REF!),KD$2+2,FALSE),0)</f>
        <v>#REF!</v>
      </c>
      <c r="KE69" t="e" cm="1">
        <f t="array" ref="KE69">_xlfn.IFNA(VLOOKUP($A69,TRANSPOSE(#REF!),KE$2+2,FALSE),0)</f>
        <v>#REF!</v>
      </c>
      <c r="KF69" t="e" cm="1">
        <f t="array" ref="KF69">_xlfn.IFNA(VLOOKUP($A69,TRANSPOSE(#REF!),KF$2+2,FALSE),0)</f>
        <v>#REF!</v>
      </c>
      <c r="KG69" t="e" cm="1">
        <f t="array" ref="KG69">_xlfn.IFNA(VLOOKUP($A69,TRANSPOSE(#REF!),KG$2+2,FALSE),0)</f>
        <v>#REF!</v>
      </c>
      <c r="KH69" t="e" cm="1">
        <f t="array" ref="KH69">_xlfn.IFNA(VLOOKUP($A69,TRANSPOSE(#REF!),KH$2+2,FALSE),0)</f>
        <v>#REF!</v>
      </c>
      <c r="KI69" t="e" cm="1">
        <f t="array" ref="KI69">_xlfn.IFNA(VLOOKUP($A69,TRANSPOSE(#REF!),KI$2+2,FALSE),0)</f>
        <v>#REF!</v>
      </c>
      <c r="KJ69" t="e" cm="1">
        <f t="array" ref="KJ69">_xlfn.IFNA(VLOOKUP($A69,TRANSPOSE(#REF!),KJ$2+2,FALSE),0)</f>
        <v>#REF!</v>
      </c>
      <c r="KK69" t="e" cm="1">
        <f t="array" ref="KK69">_xlfn.IFNA(VLOOKUP($A69,TRANSPOSE(#REF!),KK$2+2,FALSE),0)</f>
        <v>#REF!</v>
      </c>
      <c r="KL69" t="e" cm="1">
        <f t="array" ref="KL69">_xlfn.IFNA(VLOOKUP($A69,TRANSPOSE(#REF!),KL$2+2,FALSE),0)</f>
        <v>#REF!</v>
      </c>
      <c r="KM69" t="e" cm="1">
        <f t="array" ref="KM69">_xlfn.IFNA(VLOOKUP($A69,TRANSPOSE(#REF!),KM$2+2,FALSE),0)</f>
        <v>#REF!</v>
      </c>
      <c r="KN69" t="e" cm="1">
        <f t="array" ref="KN69">_xlfn.IFNA(VLOOKUP($A69,TRANSPOSE(#REF!),KN$2+2,FALSE),0)</f>
        <v>#REF!</v>
      </c>
      <c r="KO69" t="e" cm="1">
        <f t="array" ref="KO69">_xlfn.IFNA(VLOOKUP($A69,TRANSPOSE(#REF!),KO$2+2,FALSE),0)</f>
        <v>#REF!</v>
      </c>
      <c r="KP69" t="e" cm="1">
        <f t="array" ref="KP69">_xlfn.IFNA(VLOOKUP($A69,TRANSPOSE(#REF!),KP$2+2,FALSE),0)</f>
        <v>#REF!</v>
      </c>
      <c r="KQ69" t="e" cm="1">
        <f t="array" ref="KQ69">_xlfn.IFNA(VLOOKUP($A69,TRANSPOSE(#REF!),KQ$2+2,FALSE),0)</f>
        <v>#REF!</v>
      </c>
      <c r="KR69" t="e" cm="1">
        <f t="array" ref="KR69">_xlfn.IFNA(VLOOKUP($A69,TRANSPOSE(#REF!),KR$2+2,FALSE),0)</f>
        <v>#REF!</v>
      </c>
      <c r="KS69" t="e" cm="1">
        <f t="array" ref="KS69">_xlfn.IFNA(VLOOKUP($A69,TRANSPOSE(#REF!),KS$2+2,FALSE),0)</f>
        <v>#REF!</v>
      </c>
      <c r="KT69" t="e" cm="1">
        <f t="array" ref="KT69">_xlfn.IFNA(VLOOKUP($A69,TRANSPOSE(#REF!),KT$2+2,FALSE),0)</f>
        <v>#REF!</v>
      </c>
      <c r="KU69" t="e" cm="1">
        <f t="array" ref="KU69">_xlfn.IFNA(VLOOKUP($A69,TRANSPOSE(#REF!),KU$2+2,FALSE),0)</f>
        <v>#REF!</v>
      </c>
      <c r="KV69" t="e" cm="1">
        <f t="array" ref="KV69">_xlfn.IFNA(VLOOKUP($A69,TRANSPOSE(#REF!),KV$2+2,FALSE),0)</f>
        <v>#REF!</v>
      </c>
      <c r="KW69" t="e" cm="1">
        <f t="array" ref="KW69">_xlfn.IFNA(VLOOKUP($A69,TRANSPOSE(#REF!),KW$2+2,FALSE),0)</f>
        <v>#REF!</v>
      </c>
      <c r="KX69" t="e" cm="1">
        <f t="array" ref="KX69">_xlfn.IFNA(VLOOKUP($A69,TRANSPOSE(#REF!),KX$2+2,FALSE),0)</f>
        <v>#REF!</v>
      </c>
      <c r="KY69" t="e" cm="1">
        <f t="array" ref="KY69">_xlfn.IFNA(VLOOKUP($A69,TRANSPOSE(#REF!),KY$2+2,FALSE),0)</f>
        <v>#REF!</v>
      </c>
      <c r="KZ69" t="e" cm="1">
        <f t="array" ref="KZ69">_xlfn.IFNA(VLOOKUP($A69,TRANSPOSE(#REF!),KZ$2+2,FALSE),0)</f>
        <v>#REF!</v>
      </c>
      <c r="LA69" t="e" cm="1">
        <f t="array" ref="LA69">_xlfn.IFNA(VLOOKUP($A69,TRANSPOSE(#REF!),LA$2+2,FALSE),0)</f>
        <v>#REF!</v>
      </c>
      <c r="LB69" t="e" cm="1">
        <f t="array" ref="LB69">_xlfn.IFNA(VLOOKUP($A69,TRANSPOSE(#REF!),LB$2+2,FALSE),0)</f>
        <v>#REF!</v>
      </c>
      <c r="LC69" t="e" cm="1">
        <f t="array" ref="LC69">_xlfn.IFNA(VLOOKUP($A69,TRANSPOSE(#REF!),LC$2+2,FALSE),0)</f>
        <v>#REF!</v>
      </c>
      <c r="LD69" t="e" cm="1">
        <f t="array" ref="LD69">_xlfn.IFNA(VLOOKUP($A69,TRANSPOSE(#REF!),LD$2+2,FALSE),0)</f>
        <v>#REF!</v>
      </c>
      <c r="LE69" t="e" cm="1">
        <f t="array" ref="LE69">_xlfn.IFNA(VLOOKUP($A69,TRANSPOSE(#REF!),LE$2+2,FALSE),0)</f>
        <v>#REF!</v>
      </c>
      <c r="LF69" t="e" cm="1">
        <f t="array" ref="LF69">_xlfn.IFNA(VLOOKUP($A69,TRANSPOSE(#REF!),LF$2+2,FALSE),0)</f>
        <v>#REF!</v>
      </c>
      <c r="LG69" t="e" cm="1">
        <f t="array" ref="LG69">_xlfn.IFNA(VLOOKUP($A69,TRANSPOSE(#REF!),LG$2+2,FALSE),0)</f>
        <v>#REF!</v>
      </c>
      <c r="LH69" t="e" cm="1">
        <f t="array" ref="LH69">_xlfn.IFNA(VLOOKUP($A69,TRANSPOSE(#REF!),LH$2+2,FALSE),0)</f>
        <v>#REF!</v>
      </c>
      <c r="LI69" t="e" cm="1">
        <f t="array" ref="LI69">_xlfn.IFNA(VLOOKUP($A69,TRANSPOSE(#REF!),LI$2+2,FALSE),0)</f>
        <v>#REF!</v>
      </c>
      <c r="LJ69" t="e" cm="1">
        <f t="array" ref="LJ69">_xlfn.IFNA(VLOOKUP($A69,TRANSPOSE(#REF!),LJ$2+2,FALSE),0)</f>
        <v>#REF!</v>
      </c>
      <c r="LK69" t="e" cm="1">
        <f t="array" ref="LK69">_xlfn.IFNA(VLOOKUP($A69,TRANSPOSE(#REF!),LK$2+2,FALSE),0)</f>
        <v>#REF!</v>
      </c>
      <c r="LL69" t="e" cm="1">
        <f t="array" ref="LL69">_xlfn.IFNA(VLOOKUP($A69,TRANSPOSE(#REF!),LL$2+2,FALSE),0)</f>
        <v>#REF!</v>
      </c>
      <c r="LM69" t="e" cm="1">
        <f t="array" ref="LM69">_xlfn.IFNA(VLOOKUP($A69,TRANSPOSE(#REF!),LM$2+2,FALSE),0)</f>
        <v>#REF!</v>
      </c>
      <c r="LN69" t="e" cm="1">
        <f t="array" ref="LN69">_xlfn.IFNA(VLOOKUP($A69,TRANSPOSE(#REF!),LN$2+2,FALSE),0)</f>
        <v>#REF!</v>
      </c>
      <c r="LO69" t="e" cm="1">
        <f t="array" ref="LO69">_xlfn.IFNA(VLOOKUP($A69,TRANSPOSE(#REF!),LO$2+2,FALSE),0)</f>
        <v>#REF!</v>
      </c>
      <c r="LP69" t="e" cm="1">
        <f t="array" ref="LP69">_xlfn.IFNA(VLOOKUP($A69,TRANSPOSE(#REF!),LP$2+2,FALSE),0)</f>
        <v>#REF!</v>
      </c>
      <c r="LQ69" t="e" cm="1">
        <f t="array" ref="LQ69">_xlfn.IFNA(VLOOKUP($A69,TRANSPOSE(#REF!),LQ$2+2,FALSE),0)</f>
        <v>#REF!</v>
      </c>
      <c r="LR69" t="e" cm="1">
        <f t="array" ref="LR69">_xlfn.IFNA(VLOOKUP($A69,TRANSPOSE(#REF!),LR$2+2,FALSE),0)</f>
        <v>#REF!</v>
      </c>
      <c r="LS69" t="e" cm="1">
        <f t="array" ref="LS69">_xlfn.IFNA(VLOOKUP($A69,TRANSPOSE(#REF!),LS$2+2,FALSE),0)</f>
        <v>#REF!</v>
      </c>
      <c r="LT69" t="e" cm="1">
        <f t="array" ref="LT69">_xlfn.IFNA(VLOOKUP($A69,TRANSPOSE(#REF!),LT$2+2,FALSE),0)</f>
        <v>#REF!</v>
      </c>
      <c r="LU69" t="e" cm="1">
        <f t="array" ref="LU69">_xlfn.IFNA(VLOOKUP($A69,TRANSPOSE(#REF!),LU$2+2,FALSE),0)</f>
        <v>#REF!</v>
      </c>
      <c r="LV69" t="e" cm="1">
        <f t="array" ref="LV69">_xlfn.IFNA(VLOOKUP($A69,TRANSPOSE(#REF!),LV$2+2,FALSE),0)</f>
        <v>#REF!</v>
      </c>
      <c r="LW69" t="e" cm="1">
        <f t="array" ref="LW69">_xlfn.IFNA(VLOOKUP($A69,TRANSPOSE(#REF!),LW$2+2,FALSE),0)</f>
        <v>#REF!</v>
      </c>
      <c r="LX69" t="e" cm="1">
        <f t="array" ref="LX69">_xlfn.IFNA(VLOOKUP($A69,TRANSPOSE(#REF!),LX$2+2,FALSE),0)</f>
        <v>#REF!</v>
      </c>
      <c r="LY69" t="e" cm="1">
        <f t="array" ref="LY69">_xlfn.IFNA(VLOOKUP($A69,TRANSPOSE(#REF!),LY$2+2,FALSE),0)</f>
        <v>#REF!</v>
      </c>
      <c r="LZ69" t="e" cm="1">
        <f t="array" ref="LZ69">_xlfn.IFNA(VLOOKUP($A69,TRANSPOSE(#REF!),LZ$2+2,FALSE),0)</f>
        <v>#REF!</v>
      </c>
      <c r="MA69" t="e" cm="1">
        <f t="array" ref="MA69">_xlfn.IFNA(VLOOKUP($A69,TRANSPOSE(#REF!),MA$2+2,FALSE),0)</f>
        <v>#REF!</v>
      </c>
      <c r="MB69" t="e" cm="1">
        <f t="array" ref="MB69">_xlfn.IFNA(VLOOKUP($A69,TRANSPOSE(#REF!),MB$2+2,FALSE),0)</f>
        <v>#REF!</v>
      </c>
      <c r="MC69" t="e" cm="1">
        <f t="array" ref="MC69">_xlfn.IFNA(VLOOKUP($A69,TRANSPOSE(#REF!),MC$2+2,FALSE),0)</f>
        <v>#REF!</v>
      </c>
      <c r="MD69" t="e" cm="1">
        <f t="array" ref="MD69">_xlfn.IFNA(VLOOKUP($A69,TRANSPOSE(#REF!),MD$2+2,FALSE),0)</f>
        <v>#REF!</v>
      </c>
      <c r="ME69" t="e" cm="1">
        <f t="array" ref="ME69">_xlfn.IFNA(VLOOKUP($A69,TRANSPOSE(#REF!),ME$2+2,FALSE),0)</f>
        <v>#REF!</v>
      </c>
      <c r="MF69" t="e" cm="1">
        <f t="array" ref="MF69">_xlfn.IFNA(VLOOKUP($A69,TRANSPOSE(#REF!),MF$2+2,FALSE),0)</f>
        <v>#REF!</v>
      </c>
      <c r="MG69" t="e" cm="1">
        <f t="array" ref="MG69">_xlfn.IFNA(VLOOKUP($A69,TRANSPOSE(#REF!),MG$2+2,FALSE),0)</f>
        <v>#REF!</v>
      </c>
      <c r="MH69" t="e" cm="1">
        <f t="array" ref="MH69">_xlfn.IFNA(VLOOKUP($A69,TRANSPOSE(#REF!),MH$2+2,FALSE),0)</f>
        <v>#REF!</v>
      </c>
      <c r="MI69" t="e" cm="1">
        <f t="array" ref="MI69">_xlfn.IFNA(VLOOKUP($A69,TRANSPOSE(#REF!),MI$2+2,FALSE),0)</f>
        <v>#REF!</v>
      </c>
      <c r="MJ69" t="e" cm="1">
        <f t="array" ref="MJ69">_xlfn.IFNA(VLOOKUP($A69,TRANSPOSE(#REF!),MJ$2+2,FALSE),0)</f>
        <v>#REF!</v>
      </c>
      <c r="MK69" t="e" cm="1">
        <f t="array" ref="MK69">_xlfn.IFNA(VLOOKUP($A69,TRANSPOSE(#REF!),MK$2+2,FALSE),0)</f>
        <v>#REF!</v>
      </c>
      <c r="ML69" t="e" cm="1">
        <f t="array" ref="ML69">_xlfn.IFNA(VLOOKUP($A69,TRANSPOSE(#REF!),ML$2+2,FALSE),0)</f>
        <v>#REF!</v>
      </c>
      <c r="MM69" t="e" cm="1">
        <f t="array" ref="MM69">_xlfn.IFNA(VLOOKUP($A69,TRANSPOSE(#REF!),MM$2+2,FALSE),0)</f>
        <v>#REF!</v>
      </c>
      <c r="MN69" t="e" cm="1">
        <f t="array" ref="MN69">_xlfn.IFNA(VLOOKUP($A69,TRANSPOSE(#REF!),MN$2+2,FALSE),0)</f>
        <v>#REF!</v>
      </c>
      <c r="MO69" t="e" cm="1">
        <f t="array" ref="MO69">_xlfn.IFNA(VLOOKUP($A69,TRANSPOSE(#REF!),MO$2+2,FALSE),0)</f>
        <v>#REF!</v>
      </c>
      <c r="MP69" t="e" cm="1">
        <f t="array" ref="MP69">_xlfn.IFNA(VLOOKUP($A69,TRANSPOSE(#REF!),MP$2+2,FALSE),0)</f>
        <v>#REF!</v>
      </c>
      <c r="MQ69" t="e" cm="1">
        <f t="array" ref="MQ69">_xlfn.IFNA(VLOOKUP($A69,TRANSPOSE(#REF!),MQ$2+2,FALSE),0)</f>
        <v>#REF!</v>
      </c>
      <c r="MR69" t="e" cm="1">
        <f t="array" ref="MR69">_xlfn.IFNA(VLOOKUP($A69,TRANSPOSE(#REF!),MR$2+2,FALSE),0)</f>
        <v>#REF!</v>
      </c>
      <c r="MS69" t="e" cm="1">
        <f t="array" ref="MS69">_xlfn.IFNA(VLOOKUP($A69,TRANSPOSE(#REF!),MS$2+2,FALSE),0)</f>
        <v>#REF!</v>
      </c>
      <c r="MT69" t="e" cm="1">
        <f t="array" ref="MT69">_xlfn.IFNA(VLOOKUP($A69,TRANSPOSE(#REF!),MT$2+2,FALSE),0)</f>
        <v>#REF!</v>
      </c>
      <c r="MU69" t="e" cm="1">
        <f t="array" ref="MU69">_xlfn.IFNA(VLOOKUP($A69,TRANSPOSE(#REF!),MU$2+2,FALSE),0)</f>
        <v>#REF!</v>
      </c>
      <c r="MV69" t="e" cm="1">
        <f t="array" ref="MV69">_xlfn.IFNA(VLOOKUP($A69,TRANSPOSE(#REF!),MV$2+2,FALSE),0)</f>
        <v>#REF!</v>
      </c>
      <c r="MW69" t="e" cm="1">
        <f t="array" ref="MW69">_xlfn.IFNA(VLOOKUP($A69,TRANSPOSE(#REF!),MW$2+2,FALSE),0)</f>
        <v>#REF!</v>
      </c>
      <c r="MX69" t="e" cm="1">
        <f t="array" ref="MX69">_xlfn.IFNA(VLOOKUP($A69,TRANSPOSE(#REF!),MX$2+2,FALSE),0)</f>
        <v>#REF!</v>
      </c>
      <c r="MY69" t="e" cm="1">
        <f t="array" ref="MY69">_xlfn.IFNA(VLOOKUP($A69,TRANSPOSE(#REF!),MY$2+2,FALSE),0)</f>
        <v>#REF!</v>
      </c>
      <c r="MZ69" t="e" cm="1">
        <f t="array" ref="MZ69">_xlfn.IFNA(VLOOKUP($A69,TRANSPOSE(#REF!),MZ$2+2,FALSE),0)</f>
        <v>#REF!</v>
      </c>
      <c r="NA69" t="e" cm="1">
        <f t="array" ref="NA69">_xlfn.IFNA(VLOOKUP($A69,TRANSPOSE(#REF!),NA$2+2,FALSE),0)</f>
        <v>#REF!</v>
      </c>
      <c r="NB69" t="e" cm="1">
        <f t="array" ref="NB69">_xlfn.IFNA(VLOOKUP($A69,TRANSPOSE(#REF!),NB$2+2,FALSE),0)</f>
        <v>#REF!</v>
      </c>
      <c r="NC69" t="e" cm="1">
        <f t="array" ref="NC69">_xlfn.IFNA(VLOOKUP($A69,TRANSPOSE(#REF!),NC$2+2,FALSE),0)</f>
        <v>#REF!</v>
      </c>
      <c r="ND69" t="e" cm="1">
        <f t="array" ref="ND69">_xlfn.IFNA(VLOOKUP($A69,TRANSPOSE(#REF!),ND$2+2,FALSE),0)</f>
        <v>#REF!</v>
      </c>
      <c r="NE69" t="e" cm="1">
        <f t="array" ref="NE69">_xlfn.IFNA(VLOOKUP($A69,TRANSPOSE(#REF!),NE$2+2,FALSE),0)</f>
        <v>#REF!</v>
      </c>
      <c r="NF69" t="e" cm="1">
        <f t="array" ref="NF69">_xlfn.IFNA(VLOOKUP($A69,TRANSPOSE(#REF!),NF$2+2,FALSE),0)</f>
        <v>#REF!</v>
      </c>
      <c r="NG69" t="e" cm="1">
        <f t="array" ref="NG69">_xlfn.IFNA(VLOOKUP($A69,TRANSPOSE(#REF!),NG$2+2,FALSE),0)</f>
        <v>#REF!</v>
      </c>
      <c r="NH69" t="e" cm="1">
        <f t="array" ref="NH69">_xlfn.IFNA(VLOOKUP($A69,TRANSPOSE(#REF!),NH$2+2,FALSE),0)</f>
        <v>#REF!</v>
      </c>
      <c r="NI69" t="e" cm="1">
        <f t="array" ref="NI69">_xlfn.IFNA(VLOOKUP($A69,TRANSPOSE(#REF!),NI$2+2,FALSE),0)</f>
        <v>#REF!</v>
      </c>
      <c r="NJ69" t="e" cm="1">
        <f t="array" ref="NJ69">_xlfn.IFNA(VLOOKUP($A69,TRANSPOSE(#REF!),NJ$2+2,FALSE),0)</f>
        <v>#REF!</v>
      </c>
      <c r="NL69" t="e">
        <f t="shared" si="2"/>
        <v>#REF!</v>
      </c>
      <c r="NM69" t="e">
        <f t="shared" si="3"/>
        <v>#REF!</v>
      </c>
    </row>
    <row r="70" spans="1:377" x14ac:dyDescent="0.3">
      <c r="A70" t="str">
        <v>PDK02_16</v>
      </c>
      <c r="B70" t="str">
        <v>Elektriciteit</v>
      </c>
      <c r="C70" t="str">
        <v>Conversion</v>
      </c>
      <c r="D70" t="str">
        <v>Power DK</v>
      </c>
      <c r="E70" t="str">
        <v>Generation</v>
      </c>
      <c r="F70" t="str">
        <v>Electricity DK</v>
      </c>
      <c r="G70" t="str">
        <v>Electricity from Tide, Waves &amp; Ocean - Power DK</v>
      </c>
      <c r="H70" t="str">
        <v>[GW]</v>
      </c>
      <c r="I70">
        <f>_xlfn.IFNA(VLOOKUP(A70,'[1]PASTE Cap_Investment'!A:B,2,FALSE),0)</f>
        <v>0</v>
      </c>
      <c r="J70" t="e" cm="1">
        <f t="array" ref="J70">_xlfn.IFNA(VLOOKUP($A70,TRANSPOSE(#REF!),J$2+2,FALSE),0)</f>
        <v>#REF!</v>
      </c>
      <c r="K70" t="e" cm="1">
        <f t="array" ref="K70">_xlfn.IFNA(VLOOKUP($A70,TRANSPOSE(#REF!),K$2+2,FALSE),0)</f>
        <v>#REF!</v>
      </c>
      <c r="L70" t="e" cm="1">
        <f t="array" ref="L70">_xlfn.IFNA(VLOOKUP($A70,TRANSPOSE(#REF!),L$2+2,FALSE),0)</f>
        <v>#REF!</v>
      </c>
      <c r="M70" t="e" cm="1">
        <f t="array" ref="M70">_xlfn.IFNA(VLOOKUP($A70,TRANSPOSE(#REF!),M$2+2,FALSE),0)</f>
        <v>#REF!</v>
      </c>
      <c r="N70" t="e" cm="1">
        <f t="array" ref="N70">_xlfn.IFNA(VLOOKUP($A70,TRANSPOSE(#REF!),N$2+2,FALSE),0)</f>
        <v>#REF!</v>
      </c>
      <c r="O70" t="e" cm="1">
        <f t="array" ref="O70">_xlfn.IFNA(VLOOKUP($A70,TRANSPOSE(#REF!),O$2+2,FALSE),0)</f>
        <v>#REF!</v>
      </c>
      <c r="P70" t="e" cm="1">
        <f t="array" ref="P70">_xlfn.IFNA(VLOOKUP($A70,TRANSPOSE(#REF!),P$2+2,FALSE),0)</f>
        <v>#REF!</v>
      </c>
      <c r="Q70" t="e" cm="1">
        <f t="array" ref="Q70">_xlfn.IFNA(VLOOKUP($A70,TRANSPOSE(#REF!),Q$2+2,FALSE),0)</f>
        <v>#REF!</v>
      </c>
      <c r="R70" t="e" cm="1">
        <f t="array" ref="R70">_xlfn.IFNA(VLOOKUP($A70,TRANSPOSE(#REF!),R$2+2,FALSE),0)</f>
        <v>#REF!</v>
      </c>
      <c r="S70" t="e" cm="1">
        <f t="array" ref="S70">_xlfn.IFNA(VLOOKUP($A70,TRANSPOSE(#REF!),S$2+2,FALSE),0)</f>
        <v>#REF!</v>
      </c>
      <c r="T70" t="e" cm="1">
        <f t="array" ref="T70">_xlfn.IFNA(VLOOKUP($A70,TRANSPOSE(#REF!),T$2+2,FALSE),0)</f>
        <v>#REF!</v>
      </c>
      <c r="U70" t="e" cm="1">
        <f t="array" ref="U70">_xlfn.IFNA(VLOOKUP($A70,TRANSPOSE(#REF!),U$2+2,FALSE),0)</f>
        <v>#REF!</v>
      </c>
      <c r="V70" t="e" cm="1">
        <f t="array" ref="V70">_xlfn.IFNA(VLOOKUP($A70,TRANSPOSE(#REF!),V$2+2,FALSE),0)</f>
        <v>#REF!</v>
      </c>
      <c r="W70" t="e" cm="1">
        <f t="array" ref="W70">_xlfn.IFNA(VLOOKUP($A70,TRANSPOSE(#REF!),W$2+2,FALSE),0)</f>
        <v>#REF!</v>
      </c>
      <c r="X70" t="e" cm="1">
        <f t="array" ref="X70">_xlfn.IFNA(VLOOKUP($A70,TRANSPOSE(#REF!),X$2+2,FALSE),0)</f>
        <v>#REF!</v>
      </c>
      <c r="Y70" t="e" cm="1">
        <f t="array" ref="Y70">_xlfn.IFNA(VLOOKUP($A70,TRANSPOSE(#REF!),Y$2+2,FALSE),0)</f>
        <v>#REF!</v>
      </c>
      <c r="Z70" t="e" cm="1">
        <f t="array" ref="Z70">_xlfn.IFNA(VLOOKUP($A70,TRANSPOSE(#REF!),Z$2+2,FALSE),0)</f>
        <v>#REF!</v>
      </c>
      <c r="AA70" t="e" cm="1">
        <f t="array" ref="AA70">_xlfn.IFNA(VLOOKUP($A70,TRANSPOSE(#REF!),AA$2+2,FALSE),0)</f>
        <v>#REF!</v>
      </c>
      <c r="AB70" t="e" cm="1">
        <f t="array" ref="AB70">_xlfn.IFNA(VLOOKUP($A70,TRANSPOSE(#REF!),AB$2+2,FALSE),0)</f>
        <v>#REF!</v>
      </c>
      <c r="AC70" t="e" cm="1">
        <f t="array" ref="AC70">_xlfn.IFNA(VLOOKUP($A70,TRANSPOSE(#REF!),AC$2+2,FALSE),0)</f>
        <v>#REF!</v>
      </c>
      <c r="AD70" t="e" cm="1">
        <f t="array" ref="AD70">_xlfn.IFNA(VLOOKUP($A70,TRANSPOSE(#REF!),AD$2+2,FALSE),0)</f>
        <v>#REF!</v>
      </c>
      <c r="AE70" t="e" cm="1">
        <f t="array" ref="AE70">_xlfn.IFNA(VLOOKUP($A70,TRANSPOSE(#REF!),AE$2+2,FALSE),0)</f>
        <v>#REF!</v>
      </c>
      <c r="AF70" t="e" cm="1">
        <f t="array" ref="AF70">_xlfn.IFNA(VLOOKUP($A70,TRANSPOSE(#REF!),AF$2+2,FALSE),0)</f>
        <v>#REF!</v>
      </c>
      <c r="AG70" t="e" cm="1">
        <f t="array" ref="AG70">_xlfn.IFNA(VLOOKUP($A70,TRANSPOSE(#REF!),AG$2+2,FALSE),0)</f>
        <v>#REF!</v>
      </c>
      <c r="AH70" t="e" cm="1">
        <f t="array" ref="AH70">_xlfn.IFNA(VLOOKUP($A70,TRANSPOSE(#REF!),AH$2+2,FALSE),0)</f>
        <v>#REF!</v>
      </c>
      <c r="AI70" t="e" cm="1">
        <f t="array" ref="AI70">_xlfn.IFNA(VLOOKUP($A70,TRANSPOSE(#REF!),AI$2+2,FALSE),0)</f>
        <v>#REF!</v>
      </c>
      <c r="AJ70" t="e" cm="1">
        <f t="array" ref="AJ70">_xlfn.IFNA(VLOOKUP($A70,TRANSPOSE(#REF!),AJ$2+2,FALSE),0)</f>
        <v>#REF!</v>
      </c>
      <c r="AK70" t="e" cm="1">
        <f t="array" ref="AK70">_xlfn.IFNA(VLOOKUP($A70,TRANSPOSE(#REF!),AK$2+2,FALSE),0)</f>
        <v>#REF!</v>
      </c>
      <c r="AL70" t="e" cm="1">
        <f t="array" ref="AL70">_xlfn.IFNA(VLOOKUP($A70,TRANSPOSE(#REF!),AL$2+2,FALSE),0)</f>
        <v>#REF!</v>
      </c>
      <c r="AM70" t="e" cm="1">
        <f t="array" ref="AM70">_xlfn.IFNA(VLOOKUP($A70,TRANSPOSE(#REF!),AM$2+2,FALSE),0)</f>
        <v>#REF!</v>
      </c>
      <c r="AN70" t="e" cm="1">
        <f t="array" ref="AN70">_xlfn.IFNA(VLOOKUP($A70,TRANSPOSE(#REF!),AN$2+2,FALSE),0)</f>
        <v>#REF!</v>
      </c>
      <c r="AO70" t="e" cm="1">
        <f t="array" ref="AO70">_xlfn.IFNA(VLOOKUP($A70,TRANSPOSE(#REF!),AO$2+2,FALSE),0)</f>
        <v>#REF!</v>
      </c>
      <c r="AP70" t="e" cm="1">
        <f t="array" ref="AP70">_xlfn.IFNA(VLOOKUP($A70,TRANSPOSE(#REF!),AP$2+2,FALSE),0)</f>
        <v>#REF!</v>
      </c>
      <c r="AQ70" t="e" cm="1">
        <f t="array" ref="AQ70">_xlfn.IFNA(VLOOKUP($A70,TRANSPOSE(#REF!),AQ$2+2,FALSE),0)</f>
        <v>#REF!</v>
      </c>
      <c r="AR70" t="e" cm="1">
        <f t="array" ref="AR70">_xlfn.IFNA(VLOOKUP($A70,TRANSPOSE(#REF!),AR$2+2,FALSE),0)</f>
        <v>#REF!</v>
      </c>
      <c r="AS70" t="e" cm="1">
        <f t="array" ref="AS70">_xlfn.IFNA(VLOOKUP($A70,TRANSPOSE(#REF!),AS$2+2,FALSE),0)</f>
        <v>#REF!</v>
      </c>
      <c r="AT70" t="e" cm="1">
        <f t="array" ref="AT70">_xlfn.IFNA(VLOOKUP($A70,TRANSPOSE(#REF!),AT$2+2,FALSE),0)</f>
        <v>#REF!</v>
      </c>
      <c r="AU70" t="e" cm="1">
        <f t="array" ref="AU70">_xlfn.IFNA(VLOOKUP($A70,TRANSPOSE(#REF!),AU$2+2,FALSE),0)</f>
        <v>#REF!</v>
      </c>
      <c r="AV70" t="e" cm="1">
        <f t="array" ref="AV70">_xlfn.IFNA(VLOOKUP($A70,TRANSPOSE(#REF!),AV$2+2,FALSE),0)</f>
        <v>#REF!</v>
      </c>
      <c r="AW70" t="e" cm="1">
        <f t="array" ref="AW70">_xlfn.IFNA(VLOOKUP($A70,TRANSPOSE(#REF!),AW$2+2,FALSE),0)</f>
        <v>#REF!</v>
      </c>
      <c r="AX70" t="e" cm="1">
        <f t="array" ref="AX70">_xlfn.IFNA(VLOOKUP($A70,TRANSPOSE(#REF!),AX$2+2,FALSE),0)</f>
        <v>#REF!</v>
      </c>
      <c r="AY70" t="e" cm="1">
        <f t="array" ref="AY70">_xlfn.IFNA(VLOOKUP($A70,TRANSPOSE(#REF!),AY$2+2,FALSE),0)</f>
        <v>#REF!</v>
      </c>
      <c r="AZ70" t="e" cm="1">
        <f t="array" ref="AZ70">_xlfn.IFNA(VLOOKUP($A70,TRANSPOSE(#REF!),AZ$2+2,FALSE),0)</f>
        <v>#REF!</v>
      </c>
      <c r="BA70" t="e" cm="1">
        <f t="array" ref="BA70">_xlfn.IFNA(VLOOKUP($A70,TRANSPOSE(#REF!),BA$2+2,FALSE),0)</f>
        <v>#REF!</v>
      </c>
      <c r="BB70" t="e" cm="1">
        <f t="array" ref="BB70">_xlfn.IFNA(VLOOKUP($A70,TRANSPOSE(#REF!),BB$2+2,FALSE),0)</f>
        <v>#REF!</v>
      </c>
      <c r="BC70" t="e" cm="1">
        <f t="array" ref="BC70">_xlfn.IFNA(VLOOKUP($A70,TRANSPOSE(#REF!),BC$2+2,FALSE),0)</f>
        <v>#REF!</v>
      </c>
      <c r="BD70" t="e" cm="1">
        <f t="array" ref="BD70">_xlfn.IFNA(VLOOKUP($A70,TRANSPOSE(#REF!),BD$2+2,FALSE),0)</f>
        <v>#REF!</v>
      </c>
      <c r="BE70" t="e" cm="1">
        <f t="array" ref="BE70">_xlfn.IFNA(VLOOKUP($A70,TRANSPOSE(#REF!),BE$2+2,FALSE),0)</f>
        <v>#REF!</v>
      </c>
      <c r="BF70" t="e" cm="1">
        <f t="array" ref="BF70">_xlfn.IFNA(VLOOKUP($A70,TRANSPOSE(#REF!),BF$2+2,FALSE),0)</f>
        <v>#REF!</v>
      </c>
      <c r="BG70" t="e" cm="1">
        <f t="array" ref="BG70">_xlfn.IFNA(VLOOKUP($A70,TRANSPOSE(#REF!),BG$2+2,FALSE),0)</f>
        <v>#REF!</v>
      </c>
      <c r="BH70" t="e" cm="1">
        <f t="array" ref="BH70">_xlfn.IFNA(VLOOKUP($A70,TRANSPOSE(#REF!),BH$2+2,FALSE),0)</f>
        <v>#REF!</v>
      </c>
      <c r="BI70" t="e" cm="1">
        <f t="array" ref="BI70">_xlfn.IFNA(VLOOKUP($A70,TRANSPOSE(#REF!),BI$2+2,FALSE),0)</f>
        <v>#REF!</v>
      </c>
      <c r="BJ70" t="e" cm="1">
        <f t="array" ref="BJ70">_xlfn.IFNA(VLOOKUP($A70,TRANSPOSE(#REF!),BJ$2+2,FALSE),0)</f>
        <v>#REF!</v>
      </c>
      <c r="BK70" t="e" cm="1">
        <f t="array" ref="BK70">_xlfn.IFNA(VLOOKUP($A70,TRANSPOSE(#REF!),BK$2+2,FALSE),0)</f>
        <v>#REF!</v>
      </c>
      <c r="BL70" t="e" cm="1">
        <f t="array" ref="BL70">_xlfn.IFNA(VLOOKUP($A70,TRANSPOSE(#REF!),BL$2+2,FALSE),0)</f>
        <v>#REF!</v>
      </c>
      <c r="BM70" t="e" cm="1">
        <f t="array" ref="BM70">_xlfn.IFNA(VLOOKUP($A70,TRANSPOSE(#REF!),BM$2+2,FALSE),0)</f>
        <v>#REF!</v>
      </c>
      <c r="BN70" t="e" cm="1">
        <f t="array" ref="BN70">_xlfn.IFNA(VLOOKUP($A70,TRANSPOSE(#REF!),BN$2+2,FALSE),0)</f>
        <v>#REF!</v>
      </c>
      <c r="BO70" t="e" cm="1">
        <f t="array" ref="BO70">_xlfn.IFNA(VLOOKUP($A70,TRANSPOSE(#REF!),BO$2+2,FALSE),0)</f>
        <v>#REF!</v>
      </c>
      <c r="BP70" t="e" cm="1">
        <f t="array" ref="BP70">_xlfn.IFNA(VLOOKUP($A70,TRANSPOSE(#REF!),BP$2+2,FALSE),0)</f>
        <v>#REF!</v>
      </c>
      <c r="BQ70" t="e" cm="1">
        <f t="array" ref="BQ70">_xlfn.IFNA(VLOOKUP($A70,TRANSPOSE(#REF!),BQ$2+2,FALSE),0)</f>
        <v>#REF!</v>
      </c>
      <c r="BR70" t="e" cm="1">
        <f t="array" ref="BR70">_xlfn.IFNA(VLOOKUP($A70,TRANSPOSE(#REF!),BR$2+2,FALSE),0)</f>
        <v>#REF!</v>
      </c>
      <c r="BS70" t="e" cm="1">
        <f t="array" ref="BS70">_xlfn.IFNA(VLOOKUP($A70,TRANSPOSE(#REF!),BS$2+2,FALSE),0)</f>
        <v>#REF!</v>
      </c>
      <c r="BT70" t="e" cm="1">
        <f t="array" ref="BT70">_xlfn.IFNA(VLOOKUP($A70,TRANSPOSE(#REF!),BT$2+2,FALSE),0)</f>
        <v>#REF!</v>
      </c>
      <c r="BU70" t="e" cm="1">
        <f t="array" ref="BU70">_xlfn.IFNA(VLOOKUP($A70,TRANSPOSE(#REF!),BU$2+2,FALSE),0)</f>
        <v>#REF!</v>
      </c>
      <c r="BV70" t="e" cm="1">
        <f t="array" ref="BV70">_xlfn.IFNA(VLOOKUP($A70,TRANSPOSE(#REF!),BV$2+2,FALSE),0)</f>
        <v>#REF!</v>
      </c>
      <c r="BW70" t="e" cm="1">
        <f t="array" ref="BW70">_xlfn.IFNA(VLOOKUP($A70,TRANSPOSE(#REF!),BW$2+2,FALSE),0)</f>
        <v>#REF!</v>
      </c>
      <c r="BX70" t="e" cm="1">
        <f t="array" ref="BX70">_xlfn.IFNA(VLOOKUP($A70,TRANSPOSE(#REF!),BX$2+2,FALSE),0)</f>
        <v>#REF!</v>
      </c>
      <c r="BY70" t="e" cm="1">
        <f t="array" ref="BY70">_xlfn.IFNA(VLOOKUP($A70,TRANSPOSE(#REF!),BY$2+2,FALSE),0)</f>
        <v>#REF!</v>
      </c>
      <c r="BZ70" t="e" cm="1">
        <f t="array" ref="BZ70">_xlfn.IFNA(VLOOKUP($A70,TRANSPOSE(#REF!),BZ$2+2,FALSE),0)</f>
        <v>#REF!</v>
      </c>
      <c r="CA70" t="e" cm="1">
        <f t="array" ref="CA70">_xlfn.IFNA(VLOOKUP($A70,TRANSPOSE(#REF!),CA$2+2,FALSE),0)</f>
        <v>#REF!</v>
      </c>
      <c r="CB70" t="e" cm="1">
        <f t="array" ref="CB70">_xlfn.IFNA(VLOOKUP($A70,TRANSPOSE(#REF!),CB$2+2,FALSE),0)</f>
        <v>#REF!</v>
      </c>
      <c r="CC70" t="e" cm="1">
        <f t="array" ref="CC70">_xlfn.IFNA(VLOOKUP($A70,TRANSPOSE(#REF!),CC$2+2,FALSE),0)</f>
        <v>#REF!</v>
      </c>
      <c r="CD70" t="e" cm="1">
        <f t="array" ref="CD70">_xlfn.IFNA(VLOOKUP($A70,TRANSPOSE(#REF!),CD$2+2,FALSE),0)</f>
        <v>#REF!</v>
      </c>
      <c r="CE70" t="e" cm="1">
        <f t="array" ref="CE70">_xlfn.IFNA(VLOOKUP($A70,TRANSPOSE(#REF!),CE$2+2,FALSE),0)</f>
        <v>#REF!</v>
      </c>
      <c r="CF70" t="e" cm="1">
        <f t="array" ref="CF70">_xlfn.IFNA(VLOOKUP($A70,TRANSPOSE(#REF!),CF$2+2,FALSE),0)</f>
        <v>#REF!</v>
      </c>
      <c r="CG70" t="e" cm="1">
        <f t="array" ref="CG70">_xlfn.IFNA(VLOOKUP($A70,TRANSPOSE(#REF!),CG$2+2,FALSE),0)</f>
        <v>#REF!</v>
      </c>
      <c r="CH70" t="e" cm="1">
        <f t="array" ref="CH70">_xlfn.IFNA(VLOOKUP($A70,TRANSPOSE(#REF!),CH$2+2,FALSE),0)</f>
        <v>#REF!</v>
      </c>
      <c r="CI70" t="e" cm="1">
        <f t="array" ref="CI70">_xlfn.IFNA(VLOOKUP($A70,TRANSPOSE(#REF!),CI$2+2,FALSE),0)</f>
        <v>#REF!</v>
      </c>
      <c r="CJ70" t="e" cm="1">
        <f t="array" ref="CJ70">_xlfn.IFNA(VLOOKUP($A70,TRANSPOSE(#REF!),CJ$2+2,FALSE),0)</f>
        <v>#REF!</v>
      </c>
      <c r="CK70" t="e" cm="1">
        <f t="array" ref="CK70">_xlfn.IFNA(VLOOKUP($A70,TRANSPOSE(#REF!),CK$2+2,FALSE),0)</f>
        <v>#REF!</v>
      </c>
      <c r="CL70" t="e" cm="1">
        <f t="array" ref="CL70">_xlfn.IFNA(VLOOKUP($A70,TRANSPOSE(#REF!),CL$2+2,FALSE),0)</f>
        <v>#REF!</v>
      </c>
      <c r="CM70" t="e" cm="1">
        <f t="array" ref="CM70">_xlfn.IFNA(VLOOKUP($A70,TRANSPOSE(#REF!),CM$2+2,FALSE),0)</f>
        <v>#REF!</v>
      </c>
      <c r="CN70" t="e" cm="1">
        <f t="array" ref="CN70">_xlfn.IFNA(VLOOKUP($A70,TRANSPOSE(#REF!),CN$2+2,FALSE),0)</f>
        <v>#REF!</v>
      </c>
      <c r="CO70" t="e" cm="1">
        <f t="array" ref="CO70">_xlfn.IFNA(VLOOKUP($A70,TRANSPOSE(#REF!),CO$2+2,FALSE),0)</f>
        <v>#REF!</v>
      </c>
      <c r="CP70" t="e" cm="1">
        <f t="array" ref="CP70">_xlfn.IFNA(VLOOKUP($A70,TRANSPOSE(#REF!),CP$2+2,FALSE),0)</f>
        <v>#REF!</v>
      </c>
      <c r="CQ70" t="e" cm="1">
        <f t="array" ref="CQ70">_xlfn.IFNA(VLOOKUP($A70,TRANSPOSE(#REF!),CQ$2+2,FALSE),0)</f>
        <v>#REF!</v>
      </c>
      <c r="CR70" t="e" cm="1">
        <f t="array" ref="CR70">_xlfn.IFNA(VLOOKUP($A70,TRANSPOSE(#REF!),CR$2+2,FALSE),0)</f>
        <v>#REF!</v>
      </c>
      <c r="CS70" t="e" cm="1">
        <f t="array" ref="CS70">_xlfn.IFNA(VLOOKUP($A70,TRANSPOSE(#REF!),CS$2+2,FALSE),0)</f>
        <v>#REF!</v>
      </c>
      <c r="CT70" t="e" cm="1">
        <f t="array" ref="CT70">_xlfn.IFNA(VLOOKUP($A70,TRANSPOSE(#REF!),CT$2+2,FALSE),0)</f>
        <v>#REF!</v>
      </c>
      <c r="CU70" t="e" cm="1">
        <f t="array" ref="CU70">_xlfn.IFNA(VLOOKUP($A70,TRANSPOSE(#REF!),CU$2+2,FALSE),0)</f>
        <v>#REF!</v>
      </c>
      <c r="CV70" t="e" cm="1">
        <f t="array" ref="CV70">_xlfn.IFNA(VLOOKUP($A70,TRANSPOSE(#REF!),CV$2+2,FALSE),0)</f>
        <v>#REF!</v>
      </c>
      <c r="CW70" t="e" cm="1">
        <f t="array" ref="CW70">_xlfn.IFNA(VLOOKUP($A70,TRANSPOSE(#REF!),CW$2+2,FALSE),0)</f>
        <v>#REF!</v>
      </c>
      <c r="CX70" t="e" cm="1">
        <f t="array" ref="CX70">_xlfn.IFNA(VLOOKUP($A70,TRANSPOSE(#REF!),CX$2+2,FALSE),0)</f>
        <v>#REF!</v>
      </c>
      <c r="CY70" t="e" cm="1">
        <f t="array" ref="CY70">_xlfn.IFNA(VLOOKUP($A70,TRANSPOSE(#REF!),CY$2+2,FALSE),0)</f>
        <v>#REF!</v>
      </c>
      <c r="CZ70" t="e" cm="1">
        <f t="array" ref="CZ70">_xlfn.IFNA(VLOOKUP($A70,TRANSPOSE(#REF!),CZ$2+2,FALSE),0)</f>
        <v>#REF!</v>
      </c>
      <c r="DA70" t="e" cm="1">
        <f t="array" ref="DA70">_xlfn.IFNA(VLOOKUP($A70,TRANSPOSE(#REF!),DA$2+2,FALSE),0)</f>
        <v>#REF!</v>
      </c>
      <c r="DB70" t="e" cm="1">
        <f t="array" ref="DB70">_xlfn.IFNA(VLOOKUP($A70,TRANSPOSE(#REF!),DB$2+2,FALSE),0)</f>
        <v>#REF!</v>
      </c>
      <c r="DC70" t="e" cm="1">
        <f t="array" ref="DC70">_xlfn.IFNA(VLOOKUP($A70,TRANSPOSE(#REF!),DC$2+2,FALSE),0)</f>
        <v>#REF!</v>
      </c>
      <c r="DD70" t="e" cm="1">
        <f t="array" ref="DD70">_xlfn.IFNA(VLOOKUP($A70,TRANSPOSE(#REF!),DD$2+2,FALSE),0)</f>
        <v>#REF!</v>
      </c>
      <c r="DE70" t="e" cm="1">
        <f t="array" ref="DE70">_xlfn.IFNA(VLOOKUP($A70,TRANSPOSE(#REF!),DE$2+2,FALSE),0)</f>
        <v>#REF!</v>
      </c>
      <c r="DF70" t="e" cm="1">
        <f t="array" ref="DF70">_xlfn.IFNA(VLOOKUP($A70,TRANSPOSE(#REF!),DF$2+2,FALSE),0)</f>
        <v>#REF!</v>
      </c>
      <c r="DG70" t="e" cm="1">
        <f t="array" ref="DG70">_xlfn.IFNA(VLOOKUP($A70,TRANSPOSE(#REF!),DG$2+2,FALSE),0)</f>
        <v>#REF!</v>
      </c>
      <c r="DH70" t="e" cm="1">
        <f t="array" ref="DH70">_xlfn.IFNA(VLOOKUP($A70,TRANSPOSE(#REF!),DH$2+2,FALSE),0)</f>
        <v>#REF!</v>
      </c>
      <c r="DI70" t="e" cm="1">
        <f t="array" ref="DI70">_xlfn.IFNA(VLOOKUP($A70,TRANSPOSE(#REF!),DI$2+2,FALSE),0)</f>
        <v>#REF!</v>
      </c>
      <c r="DJ70" t="e" cm="1">
        <f t="array" ref="DJ70">_xlfn.IFNA(VLOOKUP($A70,TRANSPOSE(#REF!),DJ$2+2,FALSE),0)</f>
        <v>#REF!</v>
      </c>
      <c r="DK70" t="e" cm="1">
        <f t="array" ref="DK70">_xlfn.IFNA(VLOOKUP($A70,TRANSPOSE(#REF!),DK$2+2,FALSE),0)</f>
        <v>#REF!</v>
      </c>
      <c r="DL70" t="e" cm="1">
        <f t="array" ref="DL70">_xlfn.IFNA(VLOOKUP($A70,TRANSPOSE(#REF!),DL$2+2,FALSE),0)</f>
        <v>#REF!</v>
      </c>
      <c r="DM70" t="e" cm="1">
        <f t="array" ref="DM70">_xlfn.IFNA(VLOOKUP($A70,TRANSPOSE(#REF!),DM$2+2,FALSE),0)</f>
        <v>#REF!</v>
      </c>
      <c r="DN70" t="e" cm="1">
        <f t="array" ref="DN70">_xlfn.IFNA(VLOOKUP($A70,TRANSPOSE(#REF!),DN$2+2,FALSE),0)</f>
        <v>#REF!</v>
      </c>
      <c r="DO70" t="e" cm="1">
        <f t="array" ref="DO70">_xlfn.IFNA(VLOOKUP($A70,TRANSPOSE(#REF!),DO$2+2,FALSE),0)</f>
        <v>#REF!</v>
      </c>
      <c r="DP70" t="e" cm="1">
        <f t="array" ref="DP70">_xlfn.IFNA(VLOOKUP($A70,TRANSPOSE(#REF!),DP$2+2,FALSE),0)</f>
        <v>#REF!</v>
      </c>
      <c r="DQ70" t="e" cm="1">
        <f t="array" ref="DQ70">_xlfn.IFNA(VLOOKUP($A70,TRANSPOSE(#REF!),DQ$2+2,FALSE),0)</f>
        <v>#REF!</v>
      </c>
      <c r="DR70" t="e" cm="1">
        <f t="array" ref="DR70">_xlfn.IFNA(VLOOKUP($A70,TRANSPOSE(#REF!),DR$2+2,FALSE),0)</f>
        <v>#REF!</v>
      </c>
      <c r="DS70" t="e" cm="1">
        <f t="array" ref="DS70">_xlfn.IFNA(VLOOKUP($A70,TRANSPOSE(#REF!),DS$2+2,FALSE),0)</f>
        <v>#REF!</v>
      </c>
      <c r="DT70" t="e" cm="1">
        <f t="array" ref="DT70">_xlfn.IFNA(VLOOKUP($A70,TRANSPOSE(#REF!),DT$2+2,FALSE),0)</f>
        <v>#REF!</v>
      </c>
      <c r="DU70" t="e" cm="1">
        <f t="array" ref="DU70">_xlfn.IFNA(VLOOKUP($A70,TRANSPOSE(#REF!),DU$2+2,FALSE),0)</f>
        <v>#REF!</v>
      </c>
      <c r="DV70" t="e" cm="1">
        <f t="array" ref="DV70">_xlfn.IFNA(VLOOKUP($A70,TRANSPOSE(#REF!),DV$2+2,FALSE),0)</f>
        <v>#REF!</v>
      </c>
      <c r="DW70" t="e" cm="1">
        <f t="array" ref="DW70">_xlfn.IFNA(VLOOKUP($A70,TRANSPOSE(#REF!),DW$2+2,FALSE),0)</f>
        <v>#REF!</v>
      </c>
      <c r="DX70" t="e" cm="1">
        <f t="array" ref="DX70">_xlfn.IFNA(VLOOKUP($A70,TRANSPOSE(#REF!),DX$2+2,FALSE),0)</f>
        <v>#REF!</v>
      </c>
      <c r="DY70" t="e" cm="1">
        <f t="array" ref="DY70">_xlfn.IFNA(VLOOKUP($A70,TRANSPOSE(#REF!),DY$2+2,FALSE),0)</f>
        <v>#REF!</v>
      </c>
      <c r="DZ70" t="e" cm="1">
        <f t="array" ref="DZ70">_xlfn.IFNA(VLOOKUP($A70,TRANSPOSE(#REF!),DZ$2+2,FALSE),0)</f>
        <v>#REF!</v>
      </c>
      <c r="EA70" t="e" cm="1">
        <f t="array" ref="EA70">_xlfn.IFNA(VLOOKUP($A70,TRANSPOSE(#REF!),EA$2+2,FALSE),0)</f>
        <v>#REF!</v>
      </c>
      <c r="EB70" t="e" cm="1">
        <f t="array" ref="EB70">_xlfn.IFNA(VLOOKUP($A70,TRANSPOSE(#REF!),EB$2+2,FALSE),0)</f>
        <v>#REF!</v>
      </c>
      <c r="EC70" t="e" cm="1">
        <f t="array" ref="EC70">_xlfn.IFNA(VLOOKUP($A70,TRANSPOSE(#REF!),EC$2+2,FALSE),0)</f>
        <v>#REF!</v>
      </c>
      <c r="ED70" t="e" cm="1">
        <f t="array" ref="ED70">_xlfn.IFNA(VLOOKUP($A70,TRANSPOSE(#REF!),ED$2+2,FALSE),0)</f>
        <v>#REF!</v>
      </c>
      <c r="EE70" t="e" cm="1">
        <f t="array" ref="EE70">_xlfn.IFNA(VLOOKUP($A70,TRANSPOSE(#REF!),EE$2+2,FALSE),0)</f>
        <v>#REF!</v>
      </c>
      <c r="EF70" t="e" cm="1">
        <f t="array" ref="EF70">_xlfn.IFNA(VLOOKUP($A70,TRANSPOSE(#REF!),EF$2+2,FALSE),0)</f>
        <v>#REF!</v>
      </c>
      <c r="EG70" t="e" cm="1">
        <f t="array" ref="EG70">_xlfn.IFNA(VLOOKUP($A70,TRANSPOSE(#REF!),EG$2+2,FALSE),0)</f>
        <v>#REF!</v>
      </c>
      <c r="EH70" t="e" cm="1">
        <f t="array" ref="EH70">_xlfn.IFNA(VLOOKUP($A70,TRANSPOSE(#REF!),EH$2+2,FALSE),0)</f>
        <v>#REF!</v>
      </c>
      <c r="EI70" t="e" cm="1">
        <f t="array" ref="EI70">_xlfn.IFNA(VLOOKUP($A70,TRANSPOSE(#REF!),EI$2+2,FALSE),0)</f>
        <v>#REF!</v>
      </c>
      <c r="EJ70" t="e" cm="1">
        <f t="array" ref="EJ70">_xlfn.IFNA(VLOOKUP($A70,TRANSPOSE(#REF!),EJ$2+2,FALSE),0)</f>
        <v>#REF!</v>
      </c>
      <c r="EK70" t="e" cm="1">
        <f t="array" ref="EK70">_xlfn.IFNA(VLOOKUP($A70,TRANSPOSE(#REF!),EK$2+2,FALSE),0)</f>
        <v>#REF!</v>
      </c>
      <c r="EL70" t="e" cm="1">
        <f t="array" ref="EL70">_xlfn.IFNA(VLOOKUP($A70,TRANSPOSE(#REF!),EL$2+2,FALSE),0)</f>
        <v>#REF!</v>
      </c>
      <c r="EM70" t="e" cm="1">
        <f t="array" ref="EM70">_xlfn.IFNA(VLOOKUP($A70,TRANSPOSE(#REF!),EM$2+2,FALSE),0)</f>
        <v>#REF!</v>
      </c>
      <c r="EN70" t="e" cm="1">
        <f t="array" ref="EN70">_xlfn.IFNA(VLOOKUP($A70,TRANSPOSE(#REF!),EN$2+2,FALSE),0)</f>
        <v>#REF!</v>
      </c>
      <c r="EO70" t="e" cm="1">
        <f t="array" ref="EO70">_xlfn.IFNA(VLOOKUP($A70,TRANSPOSE(#REF!),EO$2+2,FALSE),0)</f>
        <v>#REF!</v>
      </c>
      <c r="EP70" t="e" cm="1">
        <f t="array" ref="EP70">_xlfn.IFNA(VLOOKUP($A70,TRANSPOSE(#REF!),EP$2+2,FALSE),0)</f>
        <v>#REF!</v>
      </c>
      <c r="EQ70" t="e" cm="1">
        <f t="array" ref="EQ70">_xlfn.IFNA(VLOOKUP($A70,TRANSPOSE(#REF!),EQ$2+2,FALSE),0)</f>
        <v>#REF!</v>
      </c>
      <c r="ER70" t="e" cm="1">
        <f t="array" ref="ER70">_xlfn.IFNA(VLOOKUP($A70,TRANSPOSE(#REF!),ER$2+2,FALSE),0)</f>
        <v>#REF!</v>
      </c>
      <c r="ES70" t="e" cm="1">
        <f t="array" ref="ES70">_xlfn.IFNA(VLOOKUP($A70,TRANSPOSE(#REF!),ES$2+2,FALSE),0)</f>
        <v>#REF!</v>
      </c>
      <c r="ET70" t="e" cm="1">
        <f t="array" ref="ET70">_xlfn.IFNA(VLOOKUP($A70,TRANSPOSE(#REF!),ET$2+2,FALSE),0)</f>
        <v>#REF!</v>
      </c>
      <c r="EU70" t="e" cm="1">
        <f t="array" ref="EU70">_xlfn.IFNA(VLOOKUP($A70,TRANSPOSE(#REF!),EU$2+2,FALSE),0)</f>
        <v>#REF!</v>
      </c>
      <c r="EV70" t="e" cm="1">
        <f t="array" ref="EV70">_xlfn.IFNA(VLOOKUP($A70,TRANSPOSE(#REF!),EV$2+2,FALSE),0)</f>
        <v>#REF!</v>
      </c>
      <c r="EW70" t="e" cm="1">
        <f t="array" ref="EW70">_xlfn.IFNA(VLOOKUP($A70,TRANSPOSE(#REF!),EW$2+2,FALSE),0)</f>
        <v>#REF!</v>
      </c>
      <c r="EX70" t="e" cm="1">
        <f t="array" ref="EX70">_xlfn.IFNA(VLOOKUP($A70,TRANSPOSE(#REF!),EX$2+2,FALSE),0)</f>
        <v>#REF!</v>
      </c>
      <c r="EY70" t="e" cm="1">
        <f t="array" ref="EY70">_xlfn.IFNA(VLOOKUP($A70,TRANSPOSE(#REF!),EY$2+2,FALSE),0)</f>
        <v>#REF!</v>
      </c>
      <c r="EZ70" t="e" cm="1">
        <f t="array" ref="EZ70">_xlfn.IFNA(VLOOKUP($A70,TRANSPOSE(#REF!),EZ$2+2,FALSE),0)</f>
        <v>#REF!</v>
      </c>
      <c r="FA70" t="e" cm="1">
        <f t="array" ref="FA70">_xlfn.IFNA(VLOOKUP($A70,TRANSPOSE(#REF!),FA$2+2,FALSE),0)</f>
        <v>#REF!</v>
      </c>
      <c r="FB70" t="e" cm="1">
        <f t="array" ref="FB70">_xlfn.IFNA(VLOOKUP($A70,TRANSPOSE(#REF!),FB$2+2,FALSE),0)</f>
        <v>#REF!</v>
      </c>
      <c r="FC70" t="e" cm="1">
        <f t="array" ref="FC70">_xlfn.IFNA(VLOOKUP($A70,TRANSPOSE(#REF!),FC$2+2,FALSE),0)</f>
        <v>#REF!</v>
      </c>
      <c r="FD70" t="e" cm="1">
        <f t="array" ref="FD70">_xlfn.IFNA(VLOOKUP($A70,TRANSPOSE(#REF!),FD$2+2,FALSE),0)</f>
        <v>#REF!</v>
      </c>
      <c r="FE70" t="e" cm="1">
        <f t="array" ref="FE70">_xlfn.IFNA(VLOOKUP($A70,TRANSPOSE(#REF!),FE$2+2,FALSE),0)</f>
        <v>#REF!</v>
      </c>
      <c r="FF70" t="e" cm="1">
        <f t="array" ref="FF70">_xlfn.IFNA(VLOOKUP($A70,TRANSPOSE(#REF!),FF$2+2,FALSE),0)</f>
        <v>#REF!</v>
      </c>
      <c r="FG70" t="e" cm="1">
        <f t="array" ref="FG70">_xlfn.IFNA(VLOOKUP($A70,TRANSPOSE(#REF!),FG$2+2,FALSE),0)</f>
        <v>#REF!</v>
      </c>
      <c r="FH70" t="e" cm="1">
        <f t="array" ref="FH70">_xlfn.IFNA(VLOOKUP($A70,TRANSPOSE(#REF!),FH$2+2,FALSE),0)</f>
        <v>#REF!</v>
      </c>
      <c r="FI70" t="e" cm="1">
        <f t="array" ref="FI70">_xlfn.IFNA(VLOOKUP($A70,TRANSPOSE(#REF!),FI$2+2,FALSE),0)</f>
        <v>#REF!</v>
      </c>
      <c r="FJ70" t="e" cm="1">
        <f t="array" ref="FJ70">_xlfn.IFNA(VLOOKUP($A70,TRANSPOSE(#REF!),FJ$2+2,FALSE),0)</f>
        <v>#REF!</v>
      </c>
      <c r="FK70" t="e" cm="1">
        <f t="array" ref="FK70">_xlfn.IFNA(VLOOKUP($A70,TRANSPOSE(#REF!),FK$2+2,FALSE),0)</f>
        <v>#REF!</v>
      </c>
      <c r="FL70" t="e" cm="1">
        <f t="array" ref="FL70">_xlfn.IFNA(VLOOKUP($A70,TRANSPOSE(#REF!),FL$2+2,FALSE),0)</f>
        <v>#REF!</v>
      </c>
      <c r="FM70" t="e" cm="1">
        <f t="array" ref="FM70">_xlfn.IFNA(VLOOKUP($A70,TRANSPOSE(#REF!),FM$2+2,FALSE),0)</f>
        <v>#REF!</v>
      </c>
      <c r="FN70" t="e" cm="1">
        <f t="array" ref="FN70">_xlfn.IFNA(VLOOKUP($A70,TRANSPOSE(#REF!),FN$2+2,FALSE),0)</f>
        <v>#REF!</v>
      </c>
      <c r="FO70" t="e" cm="1">
        <f t="array" ref="FO70">_xlfn.IFNA(VLOOKUP($A70,TRANSPOSE(#REF!),FO$2+2,FALSE),0)</f>
        <v>#REF!</v>
      </c>
      <c r="FP70" t="e" cm="1">
        <f t="array" ref="FP70">_xlfn.IFNA(VLOOKUP($A70,TRANSPOSE(#REF!),FP$2+2,FALSE),0)</f>
        <v>#REF!</v>
      </c>
      <c r="FQ70" t="e" cm="1">
        <f t="array" ref="FQ70">_xlfn.IFNA(VLOOKUP($A70,TRANSPOSE(#REF!),FQ$2+2,FALSE),0)</f>
        <v>#REF!</v>
      </c>
      <c r="FR70" t="e" cm="1">
        <f t="array" ref="FR70">_xlfn.IFNA(VLOOKUP($A70,TRANSPOSE(#REF!),FR$2+2,FALSE),0)</f>
        <v>#REF!</v>
      </c>
      <c r="FS70" t="e" cm="1">
        <f t="array" ref="FS70">_xlfn.IFNA(VLOOKUP($A70,TRANSPOSE(#REF!),FS$2+2,FALSE),0)</f>
        <v>#REF!</v>
      </c>
      <c r="FT70" t="e" cm="1">
        <f t="array" ref="FT70">_xlfn.IFNA(VLOOKUP($A70,TRANSPOSE(#REF!),FT$2+2,FALSE),0)</f>
        <v>#REF!</v>
      </c>
      <c r="FU70" t="e" cm="1">
        <f t="array" ref="FU70">_xlfn.IFNA(VLOOKUP($A70,TRANSPOSE(#REF!),FU$2+2,FALSE),0)</f>
        <v>#REF!</v>
      </c>
      <c r="FV70" t="e" cm="1">
        <f t="array" ref="FV70">_xlfn.IFNA(VLOOKUP($A70,TRANSPOSE(#REF!),FV$2+2,FALSE),0)</f>
        <v>#REF!</v>
      </c>
      <c r="FW70" t="e" cm="1">
        <f t="array" ref="FW70">_xlfn.IFNA(VLOOKUP($A70,TRANSPOSE(#REF!),FW$2+2,FALSE),0)</f>
        <v>#REF!</v>
      </c>
      <c r="FX70" t="e" cm="1">
        <f t="array" ref="FX70">_xlfn.IFNA(VLOOKUP($A70,TRANSPOSE(#REF!),FX$2+2,FALSE),0)</f>
        <v>#REF!</v>
      </c>
      <c r="FY70" t="e" cm="1">
        <f t="array" ref="FY70">_xlfn.IFNA(VLOOKUP($A70,TRANSPOSE(#REF!),FY$2+2,FALSE),0)</f>
        <v>#REF!</v>
      </c>
      <c r="FZ70" t="e" cm="1">
        <f t="array" ref="FZ70">_xlfn.IFNA(VLOOKUP($A70,TRANSPOSE(#REF!),FZ$2+2,FALSE),0)</f>
        <v>#REF!</v>
      </c>
      <c r="GA70" t="e" cm="1">
        <f t="array" ref="GA70">_xlfn.IFNA(VLOOKUP($A70,TRANSPOSE(#REF!),GA$2+2,FALSE),0)</f>
        <v>#REF!</v>
      </c>
      <c r="GB70" t="e" cm="1">
        <f t="array" ref="GB70">_xlfn.IFNA(VLOOKUP($A70,TRANSPOSE(#REF!),GB$2+2,FALSE),0)</f>
        <v>#REF!</v>
      </c>
      <c r="GC70" t="e" cm="1">
        <f t="array" ref="GC70">_xlfn.IFNA(VLOOKUP($A70,TRANSPOSE(#REF!),GC$2+2,FALSE),0)</f>
        <v>#REF!</v>
      </c>
      <c r="GD70" t="e" cm="1">
        <f t="array" ref="GD70">_xlfn.IFNA(VLOOKUP($A70,TRANSPOSE(#REF!),GD$2+2,FALSE),0)</f>
        <v>#REF!</v>
      </c>
      <c r="GE70" t="e" cm="1">
        <f t="array" ref="GE70">_xlfn.IFNA(VLOOKUP($A70,TRANSPOSE(#REF!),GE$2+2,FALSE),0)</f>
        <v>#REF!</v>
      </c>
      <c r="GF70" t="e" cm="1">
        <f t="array" ref="GF70">_xlfn.IFNA(VLOOKUP($A70,TRANSPOSE(#REF!),GF$2+2,FALSE),0)</f>
        <v>#REF!</v>
      </c>
      <c r="GG70" t="e" cm="1">
        <f t="array" ref="GG70">_xlfn.IFNA(VLOOKUP($A70,TRANSPOSE(#REF!),GG$2+2,FALSE),0)</f>
        <v>#REF!</v>
      </c>
      <c r="GH70" t="e" cm="1">
        <f t="array" ref="GH70">_xlfn.IFNA(VLOOKUP($A70,TRANSPOSE(#REF!),GH$2+2,FALSE),0)</f>
        <v>#REF!</v>
      </c>
      <c r="GI70" t="e" cm="1">
        <f t="array" ref="GI70">_xlfn.IFNA(VLOOKUP($A70,TRANSPOSE(#REF!),GI$2+2,FALSE),0)</f>
        <v>#REF!</v>
      </c>
      <c r="GJ70" t="e" cm="1">
        <f t="array" ref="GJ70">_xlfn.IFNA(VLOOKUP($A70,TRANSPOSE(#REF!),GJ$2+2,FALSE),0)</f>
        <v>#REF!</v>
      </c>
      <c r="GK70" t="e" cm="1">
        <f t="array" ref="GK70">_xlfn.IFNA(VLOOKUP($A70,TRANSPOSE(#REF!),GK$2+2,FALSE),0)</f>
        <v>#REF!</v>
      </c>
      <c r="GL70" t="e" cm="1">
        <f t="array" ref="GL70">_xlfn.IFNA(VLOOKUP($A70,TRANSPOSE(#REF!),GL$2+2,FALSE),0)</f>
        <v>#REF!</v>
      </c>
      <c r="GM70" t="e" cm="1">
        <f t="array" ref="GM70">_xlfn.IFNA(VLOOKUP($A70,TRANSPOSE(#REF!),GM$2+2,FALSE),0)</f>
        <v>#REF!</v>
      </c>
      <c r="GN70" t="e" cm="1">
        <f t="array" ref="GN70">_xlfn.IFNA(VLOOKUP($A70,TRANSPOSE(#REF!),GN$2+2,FALSE),0)</f>
        <v>#REF!</v>
      </c>
      <c r="GO70" t="e" cm="1">
        <f t="array" ref="GO70">_xlfn.IFNA(VLOOKUP($A70,TRANSPOSE(#REF!),GO$2+2,FALSE),0)</f>
        <v>#REF!</v>
      </c>
      <c r="GP70" t="e" cm="1">
        <f t="array" ref="GP70">_xlfn.IFNA(VLOOKUP($A70,TRANSPOSE(#REF!),GP$2+2,FALSE),0)</f>
        <v>#REF!</v>
      </c>
      <c r="GQ70" t="e" cm="1">
        <f t="array" ref="GQ70">_xlfn.IFNA(VLOOKUP($A70,TRANSPOSE(#REF!),GQ$2+2,FALSE),0)</f>
        <v>#REF!</v>
      </c>
      <c r="GR70" t="e" cm="1">
        <f t="array" ref="GR70">_xlfn.IFNA(VLOOKUP($A70,TRANSPOSE(#REF!),GR$2+2,FALSE),0)</f>
        <v>#REF!</v>
      </c>
      <c r="GS70" t="e" cm="1">
        <f t="array" ref="GS70">_xlfn.IFNA(VLOOKUP($A70,TRANSPOSE(#REF!),GS$2+2,FALSE),0)</f>
        <v>#REF!</v>
      </c>
      <c r="GT70" t="e" cm="1">
        <f t="array" ref="GT70">_xlfn.IFNA(VLOOKUP($A70,TRANSPOSE(#REF!),GT$2+2,FALSE),0)</f>
        <v>#REF!</v>
      </c>
      <c r="GU70" t="e" cm="1">
        <f t="array" ref="GU70">_xlfn.IFNA(VLOOKUP($A70,TRANSPOSE(#REF!),GU$2+2,FALSE),0)</f>
        <v>#REF!</v>
      </c>
      <c r="GV70" t="e" cm="1">
        <f t="array" ref="GV70">_xlfn.IFNA(VLOOKUP($A70,TRANSPOSE(#REF!),GV$2+2,FALSE),0)</f>
        <v>#REF!</v>
      </c>
      <c r="GW70" t="e" cm="1">
        <f t="array" ref="GW70">_xlfn.IFNA(VLOOKUP($A70,TRANSPOSE(#REF!),GW$2+2,FALSE),0)</f>
        <v>#REF!</v>
      </c>
      <c r="GX70" t="e" cm="1">
        <f t="array" ref="GX70">_xlfn.IFNA(VLOOKUP($A70,TRANSPOSE(#REF!),GX$2+2,FALSE),0)</f>
        <v>#REF!</v>
      </c>
      <c r="GY70" t="e" cm="1">
        <f t="array" ref="GY70">_xlfn.IFNA(VLOOKUP($A70,TRANSPOSE(#REF!),GY$2+2,FALSE),0)</f>
        <v>#REF!</v>
      </c>
      <c r="GZ70" t="e" cm="1">
        <f t="array" ref="GZ70">_xlfn.IFNA(VLOOKUP($A70,TRANSPOSE(#REF!),GZ$2+2,FALSE),0)</f>
        <v>#REF!</v>
      </c>
      <c r="HA70" t="e" cm="1">
        <f t="array" ref="HA70">_xlfn.IFNA(VLOOKUP($A70,TRANSPOSE(#REF!),HA$2+2,FALSE),0)</f>
        <v>#REF!</v>
      </c>
      <c r="HB70" t="e" cm="1">
        <f t="array" ref="HB70">_xlfn.IFNA(VLOOKUP($A70,TRANSPOSE(#REF!),HB$2+2,FALSE),0)</f>
        <v>#REF!</v>
      </c>
      <c r="HC70" t="e" cm="1">
        <f t="array" ref="HC70">_xlfn.IFNA(VLOOKUP($A70,TRANSPOSE(#REF!),HC$2+2,FALSE),0)</f>
        <v>#REF!</v>
      </c>
      <c r="HD70" t="e" cm="1">
        <f t="array" ref="HD70">_xlfn.IFNA(VLOOKUP($A70,TRANSPOSE(#REF!),HD$2+2,FALSE),0)</f>
        <v>#REF!</v>
      </c>
      <c r="HE70" t="e" cm="1">
        <f t="array" ref="HE70">_xlfn.IFNA(VLOOKUP($A70,TRANSPOSE(#REF!),HE$2+2,FALSE),0)</f>
        <v>#REF!</v>
      </c>
      <c r="HF70" t="e" cm="1">
        <f t="array" ref="HF70">_xlfn.IFNA(VLOOKUP($A70,TRANSPOSE(#REF!),HF$2+2,FALSE),0)</f>
        <v>#REF!</v>
      </c>
      <c r="HG70" t="e" cm="1">
        <f t="array" ref="HG70">_xlfn.IFNA(VLOOKUP($A70,TRANSPOSE(#REF!),HG$2+2,FALSE),0)</f>
        <v>#REF!</v>
      </c>
      <c r="HH70" t="e" cm="1">
        <f t="array" ref="HH70">_xlfn.IFNA(VLOOKUP($A70,TRANSPOSE(#REF!),HH$2+2,FALSE),0)</f>
        <v>#REF!</v>
      </c>
      <c r="HI70" t="e" cm="1">
        <f t="array" ref="HI70">_xlfn.IFNA(VLOOKUP($A70,TRANSPOSE(#REF!),HI$2+2,FALSE),0)</f>
        <v>#REF!</v>
      </c>
      <c r="HJ70" t="e" cm="1">
        <f t="array" ref="HJ70">_xlfn.IFNA(VLOOKUP($A70,TRANSPOSE(#REF!),HJ$2+2,FALSE),0)</f>
        <v>#REF!</v>
      </c>
      <c r="HK70" t="e" cm="1">
        <f t="array" ref="HK70">_xlfn.IFNA(VLOOKUP($A70,TRANSPOSE(#REF!),HK$2+2,FALSE),0)</f>
        <v>#REF!</v>
      </c>
      <c r="HL70" t="e" cm="1">
        <f t="array" ref="HL70">_xlfn.IFNA(VLOOKUP($A70,TRANSPOSE(#REF!),HL$2+2,FALSE),0)</f>
        <v>#REF!</v>
      </c>
      <c r="HM70" t="e" cm="1">
        <f t="array" ref="HM70">_xlfn.IFNA(VLOOKUP($A70,TRANSPOSE(#REF!),HM$2+2,FALSE),0)</f>
        <v>#REF!</v>
      </c>
      <c r="HN70" t="e" cm="1">
        <f t="array" ref="HN70">_xlfn.IFNA(VLOOKUP($A70,TRANSPOSE(#REF!),HN$2+2,FALSE),0)</f>
        <v>#REF!</v>
      </c>
      <c r="HO70" t="e" cm="1">
        <f t="array" ref="HO70">_xlfn.IFNA(VLOOKUP($A70,TRANSPOSE(#REF!),HO$2+2,FALSE),0)</f>
        <v>#REF!</v>
      </c>
      <c r="HP70" t="e" cm="1">
        <f t="array" ref="HP70">_xlfn.IFNA(VLOOKUP($A70,TRANSPOSE(#REF!),HP$2+2,FALSE),0)</f>
        <v>#REF!</v>
      </c>
      <c r="HQ70" t="e" cm="1">
        <f t="array" ref="HQ70">_xlfn.IFNA(VLOOKUP($A70,TRANSPOSE(#REF!),HQ$2+2,FALSE),0)</f>
        <v>#REF!</v>
      </c>
      <c r="HR70" t="e" cm="1">
        <f t="array" ref="HR70">_xlfn.IFNA(VLOOKUP($A70,TRANSPOSE(#REF!),HR$2+2,FALSE),0)</f>
        <v>#REF!</v>
      </c>
      <c r="HS70" t="e" cm="1">
        <f t="array" ref="HS70">_xlfn.IFNA(VLOOKUP($A70,TRANSPOSE(#REF!),HS$2+2,FALSE),0)</f>
        <v>#REF!</v>
      </c>
      <c r="HT70" t="e" cm="1">
        <f t="array" ref="HT70">_xlfn.IFNA(VLOOKUP($A70,TRANSPOSE(#REF!),HT$2+2,FALSE),0)</f>
        <v>#REF!</v>
      </c>
      <c r="HU70" t="e" cm="1">
        <f t="array" ref="HU70">_xlfn.IFNA(VLOOKUP($A70,TRANSPOSE(#REF!),HU$2+2,FALSE),0)</f>
        <v>#REF!</v>
      </c>
      <c r="HV70" t="e" cm="1">
        <f t="array" ref="HV70">_xlfn.IFNA(VLOOKUP($A70,TRANSPOSE(#REF!),HV$2+2,FALSE),0)</f>
        <v>#REF!</v>
      </c>
      <c r="HW70" t="e" cm="1">
        <f t="array" ref="HW70">_xlfn.IFNA(VLOOKUP($A70,TRANSPOSE(#REF!),HW$2+2,FALSE),0)</f>
        <v>#REF!</v>
      </c>
      <c r="HX70" t="e" cm="1">
        <f t="array" ref="HX70">_xlfn.IFNA(VLOOKUP($A70,TRANSPOSE(#REF!),HX$2+2,FALSE),0)</f>
        <v>#REF!</v>
      </c>
      <c r="HY70" t="e" cm="1">
        <f t="array" ref="HY70">_xlfn.IFNA(VLOOKUP($A70,TRANSPOSE(#REF!),HY$2+2,FALSE),0)</f>
        <v>#REF!</v>
      </c>
      <c r="HZ70" t="e" cm="1">
        <f t="array" ref="HZ70">_xlfn.IFNA(VLOOKUP($A70,TRANSPOSE(#REF!),HZ$2+2,FALSE),0)</f>
        <v>#REF!</v>
      </c>
      <c r="IA70" t="e" cm="1">
        <f t="array" ref="IA70">_xlfn.IFNA(VLOOKUP($A70,TRANSPOSE(#REF!),IA$2+2,FALSE),0)</f>
        <v>#REF!</v>
      </c>
      <c r="IB70" t="e" cm="1">
        <f t="array" ref="IB70">_xlfn.IFNA(VLOOKUP($A70,TRANSPOSE(#REF!),IB$2+2,FALSE),0)</f>
        <v>#REF!</v>
      </c>
      <c r="IC70" t="e" cm="1">
        <f t="array" ref="IC70">_xlfn.IFNA(VLOOKUP($A70,TRANSPOSE(#REF!),IC$2+2,FALSE),0)</f>
        <v>#REF!</v>
      </c>
      <c r="ID70" t="e" cm="1">
        <f t="array" ref="ID70">_xlfn.IFNA(VLOOKUP($A70,TRANSPOSE(#REF!),ID$2+2,FALSE),0)</f>
        <v>#REF!</v>
      </c>
      <c r="IE70" t="e" cm="1">
        <f t="array" ref="IE70">_xlfn.IFNA(VLOOKUP($A70,TRANSPOSE(#REF!),IE$2+2,FALSE),0)</f>
        <v>#REF!</v>
      </c>
      <c r="IF70" t="e" cm="1">
        <f t="array" ref="IF70">_xlfn.IFNA(VLOOKUP($A70,TRANSPOSE(#REF!),IF$2+2,FALSE),0)</f>
        <v>#REF!</v>
      </c>
      <c r="IG70" t="e" cm="1">
        <f t="array" ref="IG70">_xlfn.IFNA(VLOOKUP($A70,TRANSPOSE(#REF!),IG$2+2,FALSE),0)</f>
        <v>#REF!</v>
      </c>
      <c r="IH70" t="e" cm="1">
        <f t="array" ref="IH70">_xlfn.IFNA(VLOOKUP($A70,TRANSPOSE(#REF!),IH$2+2,FALSE),0)</f>
        <v>#REF!</v>
      </c>
      <c r="II70" t="e" cm="1">
        <f t="array" ref="II70">_xlfn.IFNA(VLOOKUP($A70,TRANSPOSE(#REF!),II$2+2,FALSE),0)</f>
        <v>#REF!</v>
      </c>
      <c r="IJ70" t="e" cm="1">
        <f t="array" ref="IJ70">_xlfn.IFNA(VLOOKUP($A70,TRANSPOSE(#REF!),IJ$2+2,FALSE),0)</f>
        <v>#REF!</v>
      </c>
      <c r="IK70" t="e" cm="1">
        <f t="array" ref="IK70">_xlfn.IFNA(VLOOKUP($A70,TRANSPOSE(#REF!),IK$2+2,FALSE),0)</f>
        <v>#REF!</v>
      </c>
      <c r="IL70" t="e" cm="1">
        <f t="array" ref="IL70">_xlfn.IFNA(VLOOKUP($A70,TRANSPOSE(#REF!),IL$2+2,FALSE),0)</f>
        <v>#REF!</v>
      </c>
      <c r="IM70" t="e" cm="1">
        <f t="array" ref="IM70">_xlfn.IFNA(VLOOKUP($A70,TRANSPOSE(#REF!),IM$2+2,FALSE),0)</f>
        <v>#REF!</v>
      </c>
      <c r="IN70" t="e" cm="1">
        <f t="array" ref="IN70">_xlfn.IFNA(VLOOKUP($A70,TRANSPOSE(#REF!),IN$2+2,FALSE),0)</f>
        <v>#REF!</v>
      </c>
      <c r="IO70" t="e" cm="1">
        <f t="array" ref="IO70">_xlfn.IFNA(VLOOKUP($A70,TRANSPOSE(#REF!),IO$2+2,FALSE),0)</f>
        <v>#REF!</v>
      </c>
      <c r="IP70" t="e" cm="1">
        <f t="array" ref="IP70">_xlfn.IFNA(VLOOKUP($A70,TRANSPOSE(#REF!),IP$2+2,FALSE),0)</f>
        <v>#REF!</v>
      </c>
      <c r="IQ70" t="e" cm="1">
        <f t="array" ref="IQ70">_xlfn.IFNA(VLOOKUP($A70,TRANSPOSE(#REF!),IQ$2+2,FALSE),0)</f>
        <v>#REF!</v>
      </c>
      <c r="IR70" t="e" cm="1">
        <f t="array" ref="IR70">_xlfn.IFNA(VLOOKUP($A70,TRANSPOSE(#REF!),IR$2+2,FALSE),0)</f>
        <v>#REF!</v>
      </c>
      <c r="IS70" t="e" cm="1">
        <f t="array" ref="IS70">_xlfn.IFNA(VLOOKUP($A70,TRANSPOSE(#REF!),IS$2+2,FALSE),0)</f>
        <v>#REF!</v>
      </c>
      <c r="IT70" t="e" cm="1">
        <f t="array" ref="IT70">_xlfn.IFNA(VLOOKUP($A70,TRANSPOSE(#REF!),IT$2+2,FALSE),0)</f>
        <v>#REF!</v>
      </c>
      <c r="IU70" t="e" cm="1">
        <f t="array" ref="IU70">_xlfn.IFNA(VLOOKUP($A70,TRANSPOSE(#REF!),IU$2+2,FALSE),0)</f>
        <v>#REF!</v>
      </c>
      <c r="IV70" t="e" cm="1">
        <f t="array" ref="IV70">_xlfn.IFNA(VLOOKUP($A70,TRANSPOSE(#REF!),IV$2+2,FALSE),0)</f>
        <v>#REF!</v>
      </c>
      <c r="IW70" t="e" cm="1">
        <f t="array" ref="IW70">_xlfn.IFNA(VLOOKUP($A70,TRANSPOSE(#REF!),IW$2+2,FALSE),0)</f>
        <v>#REF!</v>
      </c>
      <c r="IX70" t="e" cm="1">
        <f t="array" ref="IX70">_xlfn.IFNA(VLOOKUP($A70,TRANSPOSE(#REF!),IX$2+2,FALSE),0)</f>
        <v>#REF!</v>
      </c>
      <c r="IY70" t="e" cm="1">
        <f t="array" ref="IY70">_xlfn.IFNA(VLOOKUP($A70,TRANSPOSE(#REF!),IY$2+2,FALSE),0)</f>
        <v>#REF!</v>
      </c>
      <c r="IZ70" t="e" cm="1">
        <f t="array" ref="IZ70">_xlfn.IFNA(VLOOKUP($A70,TRANSPOSE(#REF!),IZ$2+2,FALSE),0)</f>
        <v>#REF!</v>
      </c>
      <c r="JA70" t="e" cm="1">
        <f t="array" ref="JA70">_xlfn.IFNA(VLOOKUP($A70,TRANSPOSE(#REF!),JA$2+2,FALSE),0)</f>
        <v>#REF!</v>
      </c>
      <c r="JB70" t="e" cm="1">
        <f t="array" ref="JB70">_xlfn.IFNA(VLOOKUP($A70,TRANSPOSE(#REF!),JB$2+2,FALSE),0)</f>
        <v>#REF!</v>
      </c>
      <c r="JC70" t="e" cm="1">
        <f t="array" ref="JC70">_xlfn.IFNA(VLOOKUP($A70,TRANSPOSE(#REF!),JC$2+2,FALSE),0)</f>
        <v>#REF!</v>
      </c>
      <c r="JD70" t="e" cm="1">
        <f t="array" ref="JD70">_xlfn.IFNA(VLOOKUP($A70,TRANSPOSE(#REF!),JD$2+2,FALSE),0)</f>
        <v>#REF!</v>
      </c>
      <c r="JE70" t="e" cm="1">
        <f t="array" ref="JE70">_xlfn.IFNA(VLOOKUP($A70,TRANSPOSE(#REF!),JE$2+2,FALSE),0)</f>
        <v>#REF!</v>
      </c>
      <c r="JF70" t="e" cm="1">
        <f t="array" ref="JF70">_xlfn.IFNA(VLOOKUP($A70,TRANSPOSE(#REF!),JF$2+2,FALSE),0)</f>
        <v>#REF!</v>
      </c>
      <c r="JG70" t="e" cm="1">
        <f t="array" ref="JG70">_xlfn.IFNA(VLOOKUP($A70,TRANSPOSE(#REF!),JG$2+2,FALSE),0)</f>
        <v>#REF!</v>
      </c>
      <c r="JH70" t="e" cm="1">
        <f t="array" ref="JH70">_xlfn.IFNA(VLOOKUP($A70,TRANSPOSE(#REF!),JH$2+2,FALSE),0)</f>
        <v>#REF!</v>
      </c>
      <c r="JI70" t="e" cm="1">
        <f t="array" ref="JI70">_xlfn.IFNA(VLOOKUP($A70,TRANSPOSE(#REF!),JI$2+2,FALSE),0)</f>
        <v>#REF!</v>
      </c>
      <c r="JJ70" t="e" cm="1">
        <f t="array" ref="JJ70">_xlfn.IFNA(VLOOKUP($A70,TRANSPOSE(#REF!),JJ$2+2,FALSE),0)</f>
        <v>#REF!</v>
      </c>
      <c r="JK70" t="e" cm="1">
        <f t="array" ref="JK70">_xlfn.IFNA(VLOOKUP($A70,TRANSPOSE(#REF!),JK$2+2,FALSE),0)</f>
        <v>#REF!</v>
      </c>
      <c r="JL70" t="e" cm="1">
        <f t="array" ref="JL70">_xlfn.IFNA(VLOOKUP($A70,TRANSPOSE(#REF!),JL$2+2,FALSE),0)</f>
        <v>#REF!</v>
      </c>
      <c r="JM70" t="e" cm="1">
        <f t="array" ref="JM70">_xlfn.IFNA(VLOOKUP($A70,TRANSPOSE(#REF!),JM$2+2,FALSE),0)</f>
        <v>#REF!</v>
      </c>
      <c r="JN70" t="e" cm="1">
        <f t="array" ref="JN70">_xlfn.IFNA(VLOOKUP($A70,TRANSPOSE(#REF!),JN$2+2,FALSE),0)</f>
        <v>#REF!</v>
      </c>
      <c r="JO70" t="e" cm="1">
        <f t="array" ref="JO70">_xlfn.IFNA(VLOOKUP($A70,TRANSPOSE(#REF!),JO$2+2,FALSE),0)</f>
        <v>#REF!</v>
      </c>
      <c r="JP70" t="e" cm="1">
        <f t="array" ref="JP70">_xlfn.IFNA(VLOOKUP($A70,TRANSPOSE(#REF!),JP$2+2,FALSE),0)</f>
        <v>#REF!</v>
      </c>
      <c r="JQ70" t="e" cm="1">
        <f t="array" ref="JQ70">_xlfn.IFNA(VLOOKUP($A70,TRANSPOSE(#REF!),JQ$2+2,FALSE),0)</f>
        <v>#REF!</v>
      </c>
      <c r="JR70" t="e" cm="1">
        <f t="array" ref="JR70">_xlfn.IFNA(VLOOKUP($A70,TRANSPOSE(#REF!),JR$2+2,FALSE),0)</f>
        <v>#REF!</v>
      </c>
      <c r="JS70" t="e" cm="1">
        <f t="array" ref="JS70">_xlfn.IFNA(VLOOKUP($A70,TRANSPOSE(#REF!),JS$2+2,FALSE),0)</f>
        <v>#REF!</v>
      </c>
      <c r="JT70" t="e" cm="1">
        <f t="array" ref="JT70">_xlfn.IFNA(VLOOKUP($A70,TRANSPOSE(#REF!),JT$2+2,FALSE),0)</f>
        <v>#REF!</v>
      </c>
      <c r="JU70" t="e" cm="1">
        <f t="array" ref="JU70">_xlfn.IFNA(VLOOKUP($A70,TRANSPOSE(#REF!),JU$2+2,FALSE),0)</f>
        <v>#REF!</v>
      </c>
      <c r="JV70" t="e" cm="1">
        <f t="array" ref="JV70">_xlfn.IFNA(VLOOKUP($A70,TRANSPOSE(#REF!),JV$2+2,FALSE),0)</f>
        <v>#REF!</v>
      </c>
      <c r="JW70" t="e" cm="1">
        <f t="array" ref="JW70">_xlfn.IFNA(VLOOKUP($A70,TRANSPOSE(#REF!),JW$2+2,FALSE),0)</f>
        <v>#REF!</v>
      </c>
      <c r="JX70" t="e" cm="1">
        <f t="array" ref="JX70">_xlfn.IFNA(VLOOKUP($A70,TRANSPOSE(#REF!),JX$2+2,FALSE),0)</f>
        <v>#REF!</v>
      </c>
      <c r="JY70" t="e" cm="1">
        <f t="array" ref="JY70">_xlfn.IFNA(VLOOKUP($A70,TRANSPOSE(#REF!),JY$2+2,FALSE),0)</f>
        <v>#REF!</v>
      </c>
      <c r="JZ70" t="e" cm="1">
        <f t="array" ref="JZ70">_xlfn.IFNA(VLOOKUP($A70,TRANSPOSE(#REF!),JZ$2+2,FALSE),0)</f>
        <v>#REF!</v>
      </c>
      <c r="KA70" t="e" cm="1">
        <f t="array" ref="KA70">_xlfn.IFNA(VLOOKUP($A70,TRANSPOSE(#REF!),KA$2+2,FALSE),0)</f>
        <v>#REF!</v>
      </c>
      <c r="KB70" t="e" cm="1">
        <f t="array" ref="KB70">_xlfn.IFNA(VLOOKUP($A70,TRANSPOSE(#REF!),KB$2+2,FALSE),0)</f>
        <v>#REF!</v>
      </c>
      <c r="KC70" t="e" cm="1">
        <f t="array" ref="KC70">_xlfn.IFNA(VLOOKUP($A70,TRANSPOSE(#REF!),KC$2+2,FALSE),0)</f>
        <v>#REF!</v>
      </c>
      <c r="KD70" t="e" cm="1">
        <f t="array" ref="KD70">_xlfn.IFNA(VLOOKUP($A70,TRANSPOSE(#REF!),KD$2+2,FALSE),0)</f>
        <v>#REF!</v>
      </c>
      <c r="KE70" t="e" cm="1">
        <f t="array" ref="KE70">_xlfn.IFNA(VLOOKUP($A70,TRANSPOSE(#REF!),KE$2+2,FALSE),0)</f>
        <v>#REF!</v>
      </c>
      <c r="KF70" t="e" cm="1">
        <f t="array" ref="KF70">_xlfn.IFNA(VLOOKUP($A70,TRANSPOSE(#REF!),KF$2+2,FALSE),0)</f>
        <v>#REF!</v>
      </c>
      <c r="KG70" t="e" cm="1">
        <f t="array" ref="KG70">_xlfn.IFNA(VLOOKUP($A70,TRANSPOSE(#REF!),KG$2+2,FALSE),0)</f>
        <v>#REF!</v>
      </c>
      <c r="KH70" t="e" cm="1">
        <f t="array" ref="KH70">_xlfn.IFNA(VLOOKUP($A70,TRANSPOSE(#REF!),KH$2+2,FALSE),0)</f>
        <v>#REF!</v>
      </c>
      <c r="KI70" t="e" cm="1">
        <f t="array" ref="KI70">_xlfn.IFNA(VLOOKUP($A70,TRANSPOSE(#REF!),KI$2+2,FALSE),0)</f>
        <v>#REF!</v>
      </c>
      <c r="KJ70" t="e" cm="1">
        <f t="array" ref="KJ70">_xlfn.IFNA(VLOOKUP($A70,TRANSPOSE(#REF!),KJ$2+2,FALSE),0)</f>
        <v>#REF!</v>
      </c>
      <c r="KK70" t="e" cm="1">
        <f t="array" ref="KK70">_xlfn.IFNA(VLOOKUP($A70,TRANSPOSE(#REF!),KK$2+2,FALSE),0)</f>
        <v>#REF!</v>
      </c>
      <c r="KL70" t="e" cm="1">
        <f t="array" ref="KL70">_xlfn.IFNA(VLOOKUP($A70,TRANSPOSE(#REF!),KL$2+2,FALSE),0)</f>
        <v>#REF!</v>
      </c>
      <c r="KM70" t="e" cm="1">
        <f t="array" ref="KM70">_xlfn.IFNA(VLOOKUP($A70,TRANSPOSE(#REF!),KM$2+2,FALSE),0)</f>
        <v>#REF!</v>
      </c>
      <c r="KN70" t="e" cm="1">
        <f t="array" ref="KN70">_xlfn.IFNA(VLOOKUP($A70,TRANSPOSE(#REF!),KN$2+2,FALSE),0)</f>
        <v>#REF!</v>
      </c>
      <c r="KO70" t="e" cm="1">
        <f t="array" ref="KO70">_xlfn.IFNA(VLOOKUP($A70,TRANSPOSE(#REF!),KO$2+2,FALSE),0)</f>
        <v>#REF!</v>
      </c>
      <c r="KP70" t="e" cm="1">
        <f t="array" ref="KP70">_xlfn.IFNA(VLOOKUP($A70,TRANSPOSE(#REF!),KP$2+2,FALSE),0)</f>
        <v>#REF!</v>
      </c>
      <c r="KQ70" t="e" cm="1">
        <f t="array" ref="KQ70">_xlfn.IFNA(VLOOKUP($A70,TRANSPOSE(#REF!),KQ$2+2,FALSE),0)</f>
        <v>#REF!</v>
      </c>
      <c r="KR70" t="e" cm="1">
        <f t="array" ref="KR70">_xlfn.IFNA(VLOOKUP($A70,TRANSPOSE(#REF!),KR$2+2,FALSE),0)</f>
        <v>#REF!</v>
      </c>
      <c r="KS70" t="e" cm="1">
        <f t="array" ref="KS70">_xlfn.IFNA(VLOOKUP($A70,TRANSPOSE(#REF!),KS$2+2,FALSE),0)</f>
        <v>#REF!</v>
      </c>
      <c r="KT70" t="e" cm="1">
        <f t="array" ref="KT70">_xlfn.IFNA(VLOOKUP($A70,TRANSPOSE(#REF!),KT$2+2,FALSE),0)</f>
        <v>#REF!</v>
      </c>
      <c r="KU70" t="e" cm="1">
        <f t="array" ref="KU70">_xlfn.IFNA(VLOOKUP($A70,TRANSPOSE(#REF!),KU$2+2,FALSE),0)</f>
        <v>#REF!</v>
      </c>
      <c r="KV70" t="e" cm="1">
        <f t="array" ref="KV70">_xlfn.IFNA(VLOOKUP($A70,TRANSPOSE(#REF!),KV$2+2,FALSE),0)</f>
        <v>#REF!</v>
      </c>
      <c r="KW70" t="e" cm="1">
        <f t="array" ref="KW70">_xlfn.IFNA(VLOOKUP($A70,TRANSPOSE(#REF!),KW$2+2,FALSE),0)</f>
        <v>#REF!</v>
      </c>
      <c r="KX70" t="e" cm="1">
        <f t="array" ref="KX70">_xlfn.IFNA(VLOOKUP($A70,TRANSPOSE(#REF!),KX$2+2,FALSE),0)</f>
        <v>#REF!</v>
      </c>
      <c r="KY70" t="e" cm="1">
        <f t="array" ref="KY70">_xlfn.IFNA(VLOOKUP($A70,TRANSPOSE(#REF!),KY$2+2,FALSE),0)</f>
        <v>#REF!</v>
      </c>
      <c r="KZ70" t="e" cm="1">
        <f t="array" ref="KZ70">_xlfn.IFNA(VLOOKUP($A70,TRANSPOSE(#REF!),KZ$2+2,FALSE),0)</f>
        <v>#REF!</v>
      </c>
      <c r="LA70" t="e" cm="1">
        <f t="array" ref="LA70">_xlfn.IFNA(VLOOKUP($A70,TRANSPOSE(#REF!),LA$2+2,FALSE),0)</f>
        <v>#REF!</v>
      </c>
      <c r="LB70" t="e" cm="1">
        <f t="array" ref="LB70">_xlfn.IFNA(VLOOKUP($A70,TRANSPOSE(#REF!),LB$2+2,FALSE),0)</f>
        <v>#REF!</v>
      </c>
      <c r="LC70" t="e" cm="1">
        <f t="array" ref="LC70">_xlfn.IFNA(VLOOKUP($A70,TRANSPOSE(#REF!),LC$2+2,FALSE),0)</f>
        <v>#REF!</v>
      </c>
      <c r="LD70" t="e" cm="1">
        <f t="array" ref="LD70">_xlfn.IFNA(VLOOKUP($A70,TRANSPOSE(#REF!),LD$2+2,FALSE),0)</f>
        <v>#REF!</v>
      </c>
      <c r="LE70" t="e" cm="1">
        <f t="array" ref="LE70">_xlfn.IFNA(VLOOKUP($A70,TRANSPOSE(#REF!),LE$2+2,FALSE),0)</f>
        <v>#REF!</v>
      </c>
      <c r="LF70" t="e" cm="1">
        <f t="array" ref="LF70">_xlfn.IFNA(VLOOKUP($A70,TRANSPOSE(#REF!),LF$2+2,FALSE),0)</f>
        <v>#REF!</v>
      </c>
      <c r="LG70" t="e" cm="1">
        <f t="array" ref="LG70">_xlfn.IFNA(VLOOKUP($A70,TRANSPOSE(#REF!),LG$2+2,FALSE),0)</f>
        <v>#REF!</v>
      </c>
      <c r="LH70" t="e" cm="1">
        <f t="array" ref="LH70">_xlfn.IFNA(VLOOKUP($A70,TRANSPOSE(#REF!),LH$2+2,FALSE),0)</f>
        <v>#REF!</v>
      </c>
      <c r="LI70" t="e" cm="1">
        <f t="array" ref="LI70">_xlfn.IFNA(VLOOKUP($A70,TRANSPOSE(#REF!),LI$2+2,FALSE),0)</f>
        <v>#REF!</v>
      </c>
      <c r="LJ70" t="e" cm="1">
        <f t="array" ref="LJ70">_xlfn.IFNA(VLOOKUP($A70,TRANSPOSE(#REF!),LJ$2+2,FALSE),0)</f>
        <v>#REF!</v>
      </c>
      <c r="LK70" t="e" cm="1">
        <f t="array" ref="LK70">_xlfn.IFNA(VLOOKUP($A70,TRANSPOSE(#REF!),LK$2+2,FALSE),0)</f>
        <v>#REF!</v>
      </c>
      <c r="LL70" t="e" cm="1">
        <f t="array" ref="LL70">_xlfn.IFNA(VLOOKUP($A70,TRANSPOSE(#REF!),LL$2+2,FALSE),0)</f>
        <v>#REF!</v>
      </c>
      <c r="LM70" t="e" cm="1">
        <f t="array" ref="LM70">_xlfn.IFNA(VLOOKUP($A70,TRANSPOSE(#REF!),LM$2+2,FALSE),0)</f>
        <v>#REF!</v>
      </c>
      <c r="LN70" t="e" cm="1">
        <f t="array" ref="LN70">_xlfn.IFNA(VLOOKUP($A70,TRANSPOSE(#REF!),LN$2+2,FALSE),0)</f>
        <v>#REF!</v>
      </c>
      <c r="LO70" t="e" cm="1">
        <f t="array" ref="LO70">_xlfn.IFNA(VLOOKUP($A70,TRANSPOSE(#REF!),LO$2+2,FALSE),0)</f>
        <v>#REF!</v>
      </c>
      <c r="LP70" t="e" cm="1">
        <f t="array" ref="LP70">_xlfn.IFNA(VLOOKUP($A70,TRANSPOSE(#REF!),LP$2+2,FALSE),0)</f>
        <v>#REF!</v>
      </c>
      <c r="LQ70" t="e" cm="1">
        <f t="array" ref="LQ70">_xlfn.IFNA(VLOOKUP($A70,TRANSPOSE(#REF!),LQ$2+2,FALSE),0)</f>
        <v>#REF!</v>
      </c>
      <c r="LR70" t="e" cm="1">
        <f t="array" ref="LR70">_xlfn.IFNA(VLOOKUP($A70,TRANSPOSE(#REF!),LR$2+2,FALSE),0)</f>
        <v>#REF!</v>
      </c>
      <c r="LS70" t="e" cm="1">
        <f t="array" ref="LS70">_xlfn.IFNA(VLOOKUP($A70,TRANSPOSE(#REF!),LS$2+2,FALSE),0)</f>
        <v>#REF!</v>
      </c>
      <c r="LT70" t="e" cm="1">
        <f t="array" ref="LT70">_xlfn.IFNA(VLOOKUP($A70,TRANSPOSE(#REF!),LT$2+2,FALSE),0)</f>
        <v>#REF!</v>
      </c>
      <c r="LU70" t="e" cm="1">
        <f t="array" ref="LU70">_xlfn.IFNA(VLOOKUP($A70,TRANSPOSE(#REF!),LU$2+2,FALSE),0)</f>
        <v>#REF!</v>
      </c>
      <c r="LV70" t="e" cm="1">
        <f t="array" ref="LV70">_xlfn.IFNA(VLOOKUP($A70,TRANSPOSE(#REF!),LV$2+2,FALSE),0)</f>
        <v>#REF!</v>
      </c>
      <c r="LW70" t="e" cm="1">
        <f t="array" ref="LW70">_xlfn.IFNA(VLOOKUP($A70,TRANSPOSE(#REF!),LW$2+2,FALSE),0)</f>
        <v>#REF!</v>
      </c>
      <c r="LX70" t="e" cm="1">
        <f t="array" ref="LX70">_xlfn.IFNA(VLOOKUP($A70,TRANSPOSE(#REF!),LX$2+2,FALSE),0)</f>
        <v>#REF!</v>
      </c>
      <c r="LY70" t="e" cm="1">
        <f t="array" ref="LY70">_xlfn.IFNA(VLOOKUP($A70,TRANSPOSE(#REF!),LY$2+2,FALSE),0)</f>
        <v>#REF!</v>
      </c>
      <c r="LZ70" t="e" cm="1">
        <f t="array" ref="LZ70">_xlfn.IFNA(VLOOKUP($A70,TRANSPOSE(#REF!),LZ$2+2,FALSE),0)</f>
        <v>#REF!</v>
      </c>
      <c r="MA70" t="e" cm="1">
        <f t="array" ref="MA70">_xlfn.IFNA(VLOOKUP($A70,TRANSPOSE(#REF!),MA$2+2,FALSE),0)</f>
        <v>#REF!</v>
      </c>
      <c r="MB70" t="e" cm="1">
        <f t="array" ref="MB70">_xlfn.IFNA(VLOOKUP($A70,TRANSPOSE(#REF!),MB$2+2,FALSE),0)</f>
        <v>#REF!</v>
      </c>
      <c r="MC70" t="e" cm="1">
        <f t="array" ref="MC70">_xlfn.IFNA(VLOOKUP($A70,TRANSPOSE(#REF!),MC$2+2,FALSE),0)</f>
        <v>#REF!</v>
      </c>
      <c r="MD70" t="e" cm="1">
        <f t="array" ref="MD70">_xlfn.IFNA(VLOOKUP($A70,TRANSPOSE(#REF!),MD$2+2,FALSE),0)</f>
        <v>#REF!</v>
      </c>
      <c r="ME70" t="e" cm="1">
        <f t="array" ref="ME70">_xlfn.IFNA(VLOOKUP($A70,TRANSPOSE(#REF!),ME$2+2,FALSE),0)</f>
        <v>#REF!</v>
      </c>
      <c r="MF70" t="e" cm="1">
        <f t="array" ref="MF70">_xlfn.IFNA(VLOOKUP($A70,TRANSPOSE(#REF!),MF$2+2,FALSE),0)</f>
        <v>#REF!</v>
      </c>
      <c r="MG70" t="e" cm="1">
        <f t="array" ref="MG70">_xlfn.IFNA(VLOOKUP($A70,TRANSPOSE(#REF!),MG$2+2,FALSE),0)</f>
        <v>#REF!</v>
      </c>
      <c r="MH70" t="e" cm="1">
        <f t="array" ref="MH70">_xlfn.IFNA(VLOOKUP($A70,TRANSPOSE(#REF!),MH$2+2,FALSE),0)</f>
        <v>#REF!</v>
      </c>
      <c r="MI70" t="e" cm="1">
        <f t="array" ref="MI70">_xlfn.IFNA(VLOOKUP($A70,TRANSPOSE(#REF!),MI$2+2,FALSE),0)</f>
        <v>#REF!</v>
      </c>
      <c r="MJ70" t="e" cm="1">
        <f t="array" ref="MJ70">_xlfn.IFNA(VLOOKUP($A70,TRANSPOSE(#REF!),MJ$2+2,FALSE),0)</f>
        <v>#REF!</v>
      </c>
      <c r="MK70" t="e" cm="1">
        <f t="array" ref="MK70">_xlfn.IFNA(VLOOKUP($A70,TRANSPOSE(#REF!),MK$2+2,FALSE),0)</f>
        <v>#REF!</v>
      </c>
      <c r="ML70" t="e" cm="1">
        <f t="array" ref="ML70">_xlfn.IFNA(VLOOKUP($A70,TRANSPOSE(#REF!),ML$2+2,FALSE),0)</f>
        <v>#REF!</v>
      </c>
      <c r="MM70" t="e" cm="1">
        <f t="array" ref="MM70">_xlfn.IFNA(VLOOKUP($A70,TRANSPOSE(#REF!),MM$2+2,FALSE),0)</f>
        <v>#REF!</v>
      </c>
      <c r="MN70" t="e" cm="1">
        <f t="array" ref="MN70">_xlfn.IFNA(VLOOKUP($A70,TRANSPOSE(#REF!),MN$2+2,FALSE),0)</f>
        <v>#REF!</v>
      </c>
      <c r="MO70" t="e" cm="1">
        <f t="array" ref="MO70">_xlfn.IFNA(VLOOKUP($A70,TRANSPOSE(#REF!),MO$2+2,FALSE),0)</f>
        <v>#REF!</v>
      </c>
      <c r="MP70" t="e" cm="1">
        <f t="array" ref="MP70">_xlfn.IFNA(VLOOKUP($A70,TRANSPOSE(#REF!),MP$2+2,FALSE),0)</f>
        <v>#REF!</v>
      </c>
      <c r="MQ70" t="e" cm="1">
        <f t="array" ref="MQ70">_xlfn.IFNA(VLOOKUP($A70,TRANSPOSE(#REF!),MQ$2+2,FALSE),0)</f>
        <v>#REF!</v>
      </c>
      <c r="MR70" t="e" cm="1">
        <f t="array" ref="MR70">_xlfn.IFNA(VLOOKUP($A70,TRANSPOSE(#REF!),MR$2+2,FALSE),0)</f>
        <v>#REF!</v>
      </c>
      <c r="MS70" t="e" cm="1">
        <f t="array" ref="MS70">_xlfn.IFNA(VLOOKUP($A70,TRANSPOSE(#REF!),MS$2+2,FALSE),0)</f>
        <v>#REF!</v>
      </c>
      <c r="MT70" t="e" cm="1">
        <f t="array" ref="MT70">_xlfn.IFNA(VLOOKUP($A70,TRANSPOSE(#REF!),MT$2+2,FALSE),0)</f>
        <v>#REF!</v>
      </c>
      <c r="MU70" t="e" cm="1">
        <f t="array" ref="MU70">_xlfn.IFNA(VLOOKUP($A70,TRANSPOSE(#REF!),MU$2+2,FALSE),0)</f>
        <v>#REF!</v>
      </c>
      <c r="MV70" t="e" cm="1">
        <f t="array" ref="MV70">_xlfn.IFNA(VLOOKUP($A70,TRANSPOSE(#REF!),MV$2+2,FALSE),0)</f>
        <v>#REF!</v>
      </c>
      <c r="MW70" t="e" cm="1">
        <f t="array" ref="MW70">_xlfn.IFNA(VLOOKUP($A70,TRANSPOSE(#REF!),MW$2+2,FALSE),0)</f>
        <v>#REF!</v>
      </c>
      <c r="MX70" t="e" cm="1">
        <f t="array" ref="MX70">_xlfn.IFNA(VLOOKUP($A70,TRANSPOSE(#REF!),MX$2+2,FALSE),0)</f>
        <v>#REF!</v>
      </c>
      <c r="MY70" t="e" cm="1">
        <f t="array" ref="MY70">_xlfn.IFNA(VLOOKUP($A70,TRANSPOSE(#REF!),MY$2+2,FALSE),0)</f>
        <v>#REF!</v>
      </c>
      <c r="MZ70" t="e" cm="1">
        <f t="array" ref="MZ70">_xlfn.IFNA(VLOOKUP($A70,TRANSPOSE(#REF!),MZ$2+2,FALSE),0)</f>
        <v>#REF!</v>
      </c>
      <c r="NA70" t="e" cm="1">
        <f t="array" ref="NA70">_xlfn.IFNA(VLOOKUP($A70,TRANSPOSE(#REF!),NA$2+2,FALSE),0)</f>
        <v>#REF!</v>
      </c>
      <c r="NB70" t="e" cm="1">
        <f t="array" ref="NB70">_xlfn.IFNA(VLOOKUP($A70,TRANSPOSE(#REF!),NB$2+2,FALSE),0)</f>
        <v>#REF!</v>
      </c>
      <c r="NC70" t="e" cm="1">
        <f t="array" ref="NC70">_xlfn.IFNA(VLOOKUP($A70,TRANSPOSE(#REF!),NC$2+2,FALSE),0)</f>
        <v>#REF!</v>
      </c>
      <c r="ND70" t="e" cm="1">
        <f t="array" ref="ND70">_xlfn.IFNA(VLOOKUP($A70,TRANSPOSE(#REF!),ND$2+2,FALSE),0)</f>
        <v>#REF!</v>
      </c>
      <c r="NE70" t="e" cm="1">
        <f t="array" ref="NE70">_xlfn.IFNA(VLOOKUP($A70,TRANSPOSE(#REF!),NE$2+2,FALSE),0)</f>
        <v>#REF!</v>
      </c>
      <c r="NF70" t="e" cm="1">
        <f t="array" ref="NF70">_xlfn.IFNA(VLOOKUP($A70,TRANSPOSE(#REF!),NF$2+2,FALSE),0)</f>
        <v>#REF!</v>
      </c>
      <c r="NG70" t="e" cm="1">
        <f t="array" ref="NG70">_xlfn.IFNA(VLOOKUP($A70,TRANSPOSE(#REF!),NG$2+2,FALSE),0)</f>
        <v>#REF!</v>
      </c>
      <c r="NH70" t="e" cm="1">
        <f t="array" ref="NH70">_xlfn.IFNA(VLOOKUP($A70,TRANSPOSE(#REF!),NH$2+2,FALSE),0)</f>
        <v>#REF!</v>
      </c>
      <c r="NI70" t="e" cm="1">
        <f t="array" ref="NI70">_xlfn.IFNA(VLOOKUP($A70,TRANSPOSE(#REF!),NI$2+2,FALSE),0)</f>
        <v>#REF!</v>
      </c>
      <c r="NJ70" t="e" cm="1">
        <f t="array" ref="NJ70">_xlfn.IFNA(VLOOKUP($A70,TRANSPOSE(#REF!),NJ$2+2,FALSE),0)</f>
        <v>#REF!</v>
      </c>
      <c r="NL70" t="e">
        <f t="shared" si="2"/>
        <v>#REF!</v>
      </c>
      <c r="NM70" t="e">
        <f t="shared" si="3"/>
        <v>#REF!</v>
      </c>
    </row>
    <row r="71" spans="1:377" x14ac:dyDescent="0.3">
      <c r="A71" t="str">
        <v>PDK02_17</v>
      </c>
      <c r="B71" t="str">
        <v>Elektriciteit</v>
      </c>
      <c r="C71" t="str">
        <v>Conversion</v>
      </c>
      <c r="D71" t="str">
        <v>Power DK</v>
      </c>
      <c r="E71" t="str">
        <v>Generation</v>
      </c>
      <c r="F71" t="str">
        <v>Electricity DK</v>
      </c>
      <c r="G71" t="str">
        <v>Electricity from Onshore wind - Power DK</v>
      </c>
      <c r="H71" t="str">
        <v>[GW]</v>
      </c>
      <c r="I71">
        <f>_xlfn.IFNA(VLOOKUP(A71,'[1]PASTE Cap_Investment'!A:B,2,FALSE),0)</f>
        <v>7.0211644150000003</v>
      </c>
      <c r="J71" t="e" cm="1">
        <f t="array" ref="J71">_xlfn.IFNA(VLOOKUP($A71,TRANSPOSE(#REF!),J$2+2,FALSE),0)</f>
        <v>#REF!</v>
      </c>
      <c r="K71" t="e" cm="1">
        <f t="array" ref="K71">_xlfn.IFNA(VLOOKUP($A71,TRANSPOSE(#REF!),K$2+2,FALSE),0)</f>
        <v>#REF!</v>
      </c>
      <c r="L71" t="e" cm="1">
        <f t="array" ref="L71">_xlfn.IFNA(VLOOKUP($A71,TRANSPOSE(#REF!),L$2+2,FALSE),0)</f>
        <v>#REF!</v>
      </c>
      <c r="M71" t="e" cm="1">
        <f t="array" ref="M71">_xlfn.IFNA(VLOOKUP($A71,TRANSPOSE(#REF!),M$2+2,FALSE),0)</f>
        <v>#REF!</v>
      </c>
      <c r="N71" t="e" cm="1">
        <f t="array" ref="N71">_xlfn.IFNA(VLOOKUP($A71,TRANSPOSE(#REF!),N$2+2,FALSE),0)</f>
        <v>#REF!</v>
      </c>
      <c r="O71" t="e" cm="1">
        <f t="array" ref="O71">_xlfn.IFNA(VLOOKUP($A71,TRANSPOSE(#REF!),O$2+2,FALSE),0)</f>
        <v>#REF!</v>
      </c>
      <c r="P71" t="e" cm="1">
        <f t="array" ref="P71">_xlfn.IFNA(VLOOKUP($A71,TRANSPOSE(#REF!),P$2+2,FALSE),0)</f>
        <v>#REF!</v>
      </c>
      <c r="Q71" t="e" cm="1">
        <f t="array" ref="Q71">_xlfn.IFNA(VLOOKUP($A71,TRANSPOSE(#REF!),Q$2+2,FALSE),0)</f>
        <v>#REF!</v>
      </c>
      <c r="R71" t="e" cm="1">
        <f t="array" ref="R71">_xlfn.IFNA(VLOOKUP($A71,TRANSPOSE(#REF!),R$2+2,FALSE),0)</f>
        <v>#REF!</v>
      </c>
      <c r="S71" t="e" cm="1">
        <f t="array" ref="S71">_xlfn.IFNA(VLOOKUP($A71,TRANSPOSE(#REF!),S$2+2,FALSE),0)</f>
        <v>#REF!</v>
      </c>
      <c r="T71" t="e" cm="1">
        <f t="array" ref="T71">_xlfn.IFNA(VLOOKUP($A71,TRANSPOSE(#REF!),T$2+2,FALSE),0)</f>
        <v>#REF!</v>
      </c>
      <c r="U71" t="e" cm="1">
        <f t="array" ref="U71">_xlfn.IFNA(VLOOKUP($A71,TRANSPOSE(#REF!),U$2+2,FALSE),0)</f>
        <v>#REF!</v>
      </c>
      <c r="V71" t="e" cm="1">
        <f t="array" ref="V71">_xlfn.IFNA(VLOOKUP($A71,TRANSPOSE(#REF!),V$2+2,FALSE),0)</f>
        <v>#REF!</v>
      </c>
      <c r="W71" t="e" cm="1">
        <f t="array" ref="W71">_xlfn.IFNA(VLOOKUP($A71,TRANSPOSE(#REF!),W$2+2,FALSE),0)</f>
        <v>#REF!</v>
      </c>
      <c r="X71" t="e" cm="1">
        <f t="array" ref="X71">_xlfn.IFNA(VLOOKUP($A71,TRANSPOSE(#REF!),X$2+2,FALSE),0)</f>
        <v>#REF!</v>
      </c>
      <c r="Y71" t="e" cm="1">
        <f t="array" ref="Y71">_xlfn.IFNA(VLOOKUP($A71,TRANSPOSE(#REF!),Y$2+2,FALSE),0)</f>
        <v>#REF!</v>
      </c>
      <c r="Z71" t="e" cm="1">
        <f t="array" ref="Z71">_xlfn.IFNA(VLOOKUP($A71,TRANSPOSE(#REF!),Z$2+2,FALSE),0)</f>
        <v>#REF!</v>
      </c>
      <c r="AA71" t="e" cm="1">
        <f t="array" ref="AA71">_xlfn.IFNA(VLOOKUP($A71,TRANSPOSE(#REF!),AA$2+2,FALSE),0)</f>
        <v>#REF!</v>
      </c>
      <c r="AB71" t="e" cm="1">
        <f t="array" ref="AB71">_xlfn.IFNA(VLOOKUP($A71,TRANSPOSE(#REF!),AB$2+2,FALSE),0)</f>
        <v>#REF!</v>
      </c>
      <c r="AC71" t="e" cm="1">
        <f t="array" ref="AC71">_xlfn.IFNA(VLOOKUP($A71,TRANSPOSE(#REF!),AC$2+2,FALSE),0)</f>
        <v>#REF!</v>
      </c>
      <c r="AD71" t="e" cm="1">
        <f t="array" ref="AD71">_xlfn.IFNA(VLOOKUP($A71,TRANSPOSE(#REF!),AD$2+2,FALSE),0)</f>
        <v>#REF!</v>
      </c>
      <c r="AE71" t="e" cm="1">
        <f t="array" ref="AE71">_xlfn.IFNA(VLOOKUP($A71,TRANSPOSE(#REF!),AE$2+2,FALSE),0)</f>
        <v>#REF!</v>
      </c>
      <c r="AF71" t="e" cm="1">
        <f t="array" ref="AF71">_xlfn.IFNA(VLOOKUP($A71,TRANSPOSE(#REF!),AF$2+2,FALSE),0)</f>
        <v>#REF!</v>
      </c>
      <c r="AG71" t="e" cm="1">
        <f t="array" ref="AG71">_xlfn.IFNA(VLOOKUP($A71,TRANSPOSE(#REF!),AG$2+2,FALSE),0)</f>
        <v>#REF!</v>
      </c>
      <c r="AH71" t="e" cm="1">
        <f t="array" ref="AH71">_xlfn.IFNA(VLOOKUP($A71,TRANSPOSE(#REF!),AH$2+2,FALSE),0)</f>
        <v>#REF!</v>
      </c>
      <c r="AI71" t="e" cm="1">
        <f t="array" ref="AI71">_xlfn.IFNA(VLOOKUP($A71,TRANSPOSE(#REF!),AI$2+2,FALSE),0)</f>
        <v>#REF!</v>
      </c>
      <c r="AJ71" t="e" cm="1">
        <f t="array" ref="AJ71">_xlfn.IFNA(VLOOKUP($A71,TRANSPOSE(#REF!),AJ$2+2,FALSE),0)</f>
        <v>#REF!</v>
      </c>
      <c r="AK71" t="e" cm="1">
        <f t="array" ref="AK71">_xlfn.IFNA(VLOOKUP($A71,TRANSPOSE(#REF!),AK$2+2,FALSE),0)</f>
        <v>#REF!</v>
      </c>
      <c r="AL71" t="e" cm="1">
        <f t="array" ref="AL71">_xlfn.IFNA(VLOOKUP($A71,TRANSPOSE(#REF!),AL$2+2,FALSE),0)</f>
        <v>#REF!</v>
      </c>
      <c r="AM71" t="e" cm="1">
        <f t="array" ref="AM71">_xlfn.IFNA(VLOOKUP($A71,TRANSPOSE(#REF!),AM$2+2,FALSE),0)</f>
        <v>#REF!</v>
      </c>
      <c r="AN71" t="e" cm="1">
        <f t="array" ref="AN71">_xlfn.IFNA(VLOOKUP($A71,TRANSPOSE(#REF!),AN$2+2,FALSE),0)</f>
        <v>#REF!</v>
      </c>
      <c r="AO71" t="e" cm="1">
        <f t="array" ref="AO71">_xlfn.IFNA(VLOOKUP($A71,TRANSPOSE(#REF!),AO$2+2,FALSE),0)</f>
        <v>#REF!</v>
      </c>
      <c r="AP71" t="e" cm="1">
        <f t="array" ref="AP71">_xlfn.IFNA(VLOOKUP($A71,TRANSPOSE(#REF!),AP$2+2,FALSE),0)</f>
        <v>#REF!</v>
      </c>
      <c r="AQ71" t="e" cm="1">
        <f t="array" ref="AQ71">_xlfn.IFNA(VLOOKUP($A71,TRANSPOSE(#REF!),AQ$2+2,FALSE),0)</f>
        <v>#REF!</v>
      </c>
      <c r="AR71" t="e" cm="1">
        <f t="array" ref="AR71">_xlfn.IFNA(VLOOKUP($A71,TRANSPOSE(#REF!),AR$2+2,FALSE),0)</f>
        <v>#REF!</v>
      </c>
      <c r="AS71" t="e" cm="1">
        <f t="array" ref="AS71">_xlfn.IFNA(VLOOKUP($A71,TRANSPOSE(#REF!),AS$2+2,FALSE),0)</f>
        <v>#REF!</v>
      </c>
      <c r="AT71" t="e" cm="1">
        <f t="array" ref="AT71">_xlfn.IFNA(VLOOKUP($A71,TRANSPOSE(#REF!),AT$2+2,FALSE),0)</f>
        <v>#REF!</v>
      </c>
      <c r="AU71" t="e" cm="1">
        <f t="array" ref="AU71">_xlfn.IFNA(VLOOKUP($A71,TRANSPOSE(#REF!),AU$2+2,FALSE),0)</f>
        <v>#REF!</v>
      </c>
      <c r="AV71" t="e" cm="1">
        <f t="array" ref="AV71">_xlfn.IFNA(VLOOKUP($A71,TRANSPOSE(#REF!),AV$2+2,FALSE),0)</f>
        <v>#REF!</v>
      </c>
      <c r="AW71" t="e" cm="1">
        <f t="array" ref="AW71">_xlfn.IFNA(VLOOKUP($A71,TRANSPOSE(#REF!),AW$2+2,FALSE),0)</f>
        <v>#REF!</v>
      </c>
      <c r="AX71" t="e" cm="1">
        <f t="array" ref="AX71">_xlfn.IFNA(VLOOKUP($A71,TRANSPOSE(#REF!),AX$2+2,FALSE),0)</f>
        <v>#REF!</v>
      </c>
      <c r="AY71" t="e" cm="1">
        <f t="array" ref="AY71">_xlfn.IFNA(VLOOKUP($A71,TRANSPOSE(#REF!),AY$2+2,FALSE),0)</f>
        <v>#REF!</v>
      </c>
      <c r="AZ71" t="e" cm="1">
        <f t="array" ref="AZ71">_xlfn.IFNA(VLOOKUP($A71,TRANSPOSE(#REF!),AZ$2+2,FALSE),0)</f>
        <v>#REF!</v>
      </c>
      <c r="BA71" t="e" cm="1">
        <f t="array" ref="BA71">_xlfn.IFNA(VLOOKUP($A71,TRANSPOSE(#REF!),BA$2+2,FALSE),0)</f>
        <v>#REF!</v>
      </c>
      <c r="BB71" t="e" cm="1">
        <f t="array" ref="BB71">_xlfn.IFNA(VLOOKUP($A71,TRANSPOSE(#REF!),BB$2+2,FALSE),0)</f>
        <v>#REF!</v>
      </c>
      <c r="BC71" t="e" cm="1">
        <f t="array" ref="BC71">_xlfn.IFNA(VLOOKUP($A71,TRANSPOSE(#REF!),BC$2+2,FALSE),0)</f>
        <v>#REF!</v>
      </c>
      <c r="BD71" t="e" cm="1">
        <f t="array" ref="BD71">_xlfn.IFNA(VLOOKUP($A71,TRANSPOSE(#REF!),BD$2+2,FALSE),0)</f>
        <v>#REF!</v>
      </c>
      <c r="BE71" t="e" cm="1">
        <f t="array" ref="BE71">_xlfn.IFNA(VLOOKUP($A71,TRANSPOSE(#REF!),BE$2+2,FALSE),0)</f>
        <v>#REF!</v>
      </c>
      <c r="BF71" t="e" cm="1">
        <f t="array" ref="BF71">_xlfn.IFNA(VLOOKUP($A71,TRANSPOSE(#REF!),BF$2+2,FALSE),0)</f>
        <v>#REF!</v>
      </c>
      <c r="BG71" t="e" cm="1">
        <f t="array" ref="BG71">_xlfn.IFNA(VLOOKUP($A71,TRANSPOSE(#REF!),BG$2+2,FALSE),0)</f>
        <v>#REF!</v>
      </c>
      <c r="BH71" t="e" cm="1">
        <f t="array" ref="BH71">_xlfn.IFNA(VLOOKUP($A71,TRANSPOSE(#REF!),BH$2+2,FALSE),0)</f>
        <v>#REF!</v>
      </c>
      <c r="BI71" t="e" cm="1">
        <f t="array" ref="BI71">_xlfn.IFNA(VLOOKUP($A71,TRANSPOSE(#REF!),BI$2+2,FALSE),0)</f>
        <v>#REF!</v>
      </c>
      <c r="BJ71" t="e" cm="1">
        <f t="array" ref="BJ71">_xlfn.IFNA(VLOOKUP($A71,TRANSPOSE(#REF!),BJ$2+2,FALSE),0)</f>
        <v>#REF!</v>
      </c>
      <c r="BK71" t="e" cm="1">
        <f t="array" ref="BK71">_xlfn.IFNA(VLOOKUP($A71,TRANSPOSE(#REF!),BK$2+2,FALSE),0)</f>
        <v>#REF!</v>
      </c>
      <c r="BL71" t="e" cm="1">
        <f t="array" ref="BL71">_xlfn.IFNA(VLOOKUP($A71,TRANSPOSE(#REF!),BL$2+2,FALSE),0)</f>
        <v>#REF!</v>
      </c>
      <c r="BM71" t="e" cm="1">
        <f t="array" ref="BM71">_xlfn.IFNA(VLOOKUP($A71,TRANSPOSE(#REF!),BM$2+2,FALSE),0)</f>
        <v>#REF!</v>
      </c>
      <c r="BN71" t="e" cm="1">
        <f t="array" ref="BN71">_xlfn.IFNA(VLOOKUP($A71,TRANSPOSE(#REF!),BN$2+2,FALSE),0)</f>
        <v>#REF!</v>
      </c>
      <c r="BO71" t="e" cm="1">
        <f t="array" ref="BO71">_xlfn.IFNA(VLOOKUP($A71,TRANSPOSE(#REF!),BO$2+2,FALSE),0)</f>
        <v>#REF!</v>
      </c>
      <c r="BP71" t="e" cm="1">
        <f t="array" ref="BP71">_xlfn.IFNA(VLOOKUP($A71,TRANSPOSE(#REF!),BP$2+2,FALSE),0)</f>
        <v>#REF!</v>
      </c>
      <c r="BQ71" t="e" cm="1">
        <f t="array" ref="BQ71">_xlfn.IFNA(VLOOKUP($A71,TRANSPOSE(#REF!),BQ$2+2,FALSE),0)</f>
        <v>#REF!</v>
      </c>
      <c r="BR71" t="e" cm="1">
        <f t="array" ref="BR71">_xlfn.IFNA(VLOOKUP($A71,TRANSPOSE(#REF!),BR$2+2,FALSE),0)</f>
        <v>#REF!</v>
      </c>
      <c r="BS71" t="e" cm="1">
        <f t="array" ref="BS71">_xlfn.IFNA(VLOOKUP($A71,TRANSPOSE(#REF!),BS$2+2,FALSE),0)</f>
        <v>#REF!</v>
      </c>
      <c r="BT71" t="e" cm="1">
        <f t="array" ref="BT71">_xlfn.IFNA(VLOOKUP($A71,TRANSPOSE(#REF!),BT$2+2,FALSE),0)</f>
        <v>#REF!</v>
      </c>
      <c r="BU71" t="e" cm="1">
        <f t="array" ref="BU71">_xlfn.IFNA(VLOOKUP($A71,TRANSPOSE(#REF!),BU$2+2,FALSE),0)</f>
        <v>#REF!</v>
      </c>
      <c r="BV71" t="e" cm="1">
        <f t="array" ref="BV71">_xlfn.IFNA(VLOOKUP($A71,TRANSPOSE(#REF!),BV$2+2,FALSE),0)</f>
        <v>#REF!</v>
      </c>
      <c r="BW71" t="e" cm="1">
        <f t="array" ref="BW71">_xlfn.IFNA(VLOOKUP($A71,TRANSPOSE(#REF!),BW$2+2,FALSE),0)</f>
        <v>#REF!</v>
      </c>
      <c r="BX71" t="e" cm="1">
        <f t="array" ref="BX71">_xlfn.IFNA(VLOOKUP($A71,TRANSPOSE(#REF!),BX$2+2,FALSE),0)</f>
        <v>#REF!</v>
      </c>
      <c r="BY71" t="e" cm="1">
        <f t="array" ref="BY71">_xlfn.IFNA(VLOOKUP($A71,TRANSPOSE(#REF!),BY$2+2,FALSE),0)</f>
        <v>#REF!</v>
      </c>
      <c r="BZ71" t="e" cm="1">
        <f t="array" ref="BZ71">_xlfn.IFNA(VLOOKUP($A71,TRANSPOSE(#REF!),BZ$2+2,FALSE),0)</f>
        <v>#REF!</v>
      </c>
      <c r="CA71" t="e" cm="1">
        <f t="array" ref="CA71">_xlfn.IFNA(VLOOKUP($A71,TRANSPOSE(#REF!),CA$2+2,FALSE),0)</f>
        <v>#REF!</v>
      </c>
      <c r="CB71" t="e" cm="1">
        <f t="array" ref="CB71">_xlfn.IFNA(VLOOKUP($A71,TRANSPOSE(#REF!),CB$2+2,FALSE),0)</f>
        <v>#REF!</v>
      </c>
      <c r="CC71" t="e" cm="1">
        <f t="array" ref="CC71">_xlfn.IFNA(VLOOKUP($A71,TRANSPOSE(#REF!),CC$2+2,FALSE),0)</f>
        <v>#REF!</v>
      </c>
      <c r="CD71" t="e" cm="1">
        <f t="array" ref="CD71">_xlfn.IFNA(VLOOKUP($A71,TRANSPOSE(#REF!),CD$2+2,FALSE),0)</f>
        <v>#REF!</v>
      </c>
      <c r="CE71" t="e" cm="1">
        <f t="array" ref="CE71">_xlfn.IFNA(VLOOKUP($A71,TRANSPOSE(#REF!),CE$2+2,FALSE),0)</f>
        <v>#REF!</v>
      </c>
      <c r="CF71" t="e" cm="1">
        <f t="array" ref="CF71">_xlfn.IFNA(VLOOKUP($A71,TRANSPOSE(#REF!),CF$2+2,FALSE),0)</f>
        <v>#REF!</v>
      </c>
      <c r="CG71" t="e" cm="1">
        <f t="array" ref="CG71">_xlfn.IFNA(VLOOKUP($A71,TRANSPOSE(#REF!),CG$2+2,FALSE),0)</f>
        <v>#REF!</v>
      </c>
      <c r="CH71" t="e" cm="1">
        <f t="array" ref="CH71">_xlfn.IFNA(VLOOKUP($A71,TRANSPOSE(#REF!),CH$2+2,FALSE),0)</f>
        <v>#REF!</v>
      </c>
      <c r="CI71" t="e" cm="1">
        <f t="array" ref="CI71">_xlfn.IFNA(VLOOKUP($A71,TRANSPOSE(#REF!),CI$2+2,FALSE),0)</f>
        <v>#REF!</v>
      </c>
      <c r="CJ71" t="e" cm="1">
        <f t="array" ref="CJ71">_xlfn.IFNA(VLOOKUP($A71,TRANSPOSE(#REF!),CJ$2+2,FALSE),0)</f>
        <v>#REF!</v>
      </c>
      <c r="CK71" t="e" cm="1">
        <f t="array" ref="CK71">_xlfn.IFNA(VLOOKUP($A71,TRANSPOSE(#REF!),CK$2+2,FALSE),0)</f>
        <v>#REF!</v>
      </c>
      <c r="CL71" t="e" cm="1">
        <f t="array" ref="CL71">_xlfn.IFNA(VLOOKUP($A71,TRANSPOSE(#REF!),CL$2+2,FALSE),0)</f>
        <v>#REF!</v>
      </c>
      <c r="CM71" t="e" cm="1">
        <f t="array" ref="CM71">_xlfn.IFNA(VLOOKUP($A71,TRANSPOSE(#REF!),CM$2+2,FALSE),0)</f>
        <v>#REF!</v>
      </c>
      <c r="CN71" t="e" cm="1">
        <f t="array" ref="CN71">_xlfn.IFNA(VLOOKUP($A71,TRANSPOSE(#REF!),CN$2+2,FALSE),0)</f>
        <v>#REF!</v>
      </c>
      <c r="CO71" t="e" cm="1">
        <f t="array" ref="CO71">_xlfn.IFNA(VLOOKUP($A71,TRANSPOSE(#REF!),CO$2+2,FALSE),0)</f>
        <v>#REF!</v>
      </c>
      <c r="CP71" t="e" cm="1">
        <f t="array" ref="CP71">_xlfn.IFNA(VLOOKUP($A71,TRANSPOSE(#REF!),CP$2+2,FALSE),0)</f>
        <v>#REF!</v>
      </c>
      <c r="CQ71" t="e" cm="1">
        <f t="array" ref="CQ71">_xlfn.IFNA(VLOOKUP($A71,TRANSPOSE(#REF!),CQ$2+2,FALSE),0)</f>
        <v>#REF!</v>
      </c>
      <c r="CR71" t="e" cm="1">
        <f t="array" ref="CR71">_xlfn.IFNA(VLOOKUP($A71,TRANSPOSE(#REF!),CR$2+2,FALSE),0)</f>
        <v>#REF!</v>
      </c>
      <c r="CS71" t="e" cm="1">
        <f t="array" ref="CS71">_xlfn.IFNA(VLOOKUP($A71,TRANSPOSE(#REF!),CS$2+2,FALSE),0)</f>
        <v>#REF!</v>
      </c>
      <c r="CT71" t="e" cm="1">
        <f t="array" ref="CT71">_xlfn.IFNA(VLOOKUP($A71,TRANSPOSE(#REF!),CT$2+2,FALSE),0)</f>
        <v>#REF!</v>
      </c>
      <c r="CU71" t="e" cm="1">
        <f t="array" ref="CU71">_xlfn.IFNA(VLOOKUP($A71,TRANSPOSE(#REF!),CU$2+2,FALSE),0)</f>
        <v>#REF!</v>
      </c>
      <c r="CV71" t="e" cm="1">
        <f t="array" ref="CV71">_xlfn.IFNA(VLOOKUP($A71,TRANSPOSE(#REF!),CV$2+2,FALSE),0)</f>
        <v>#REF!</v>
      </c>
      <c r="CW71" t="e" cm="1">
        <f t="array" ref="CW71">_xlfn.IFNA(VLOOKUP($A71,TRANSPOSE(#REF!),CW$2+2,FALSE),0)</f>
        <v>#REF!</v>
      </c>
      <c r="CX71" t="e" cm="1">
        <f t="array" ref="CX71">_xlfn.IFNA(VLOOKUP($A71,TRANSPOSE(#REF!),CX$2+2,FALSE),0)</f>
        <v>#REF!</v>
      </c>
      <c r="CY71" t="e" cm="1">
        <f t="array" ref="CY71">_xlfn.IFNA(VLOOKUP($A71,TRANSPOSE(#REF!),CY$2+2,FALSE),0)</f>
        <v>#REF!</v>
      </c>
      <c r="CZ71" t="e" cm="1">
        <f t="array" ref="CZ71">_xlfn.IFNA(VLOOKUP($A71,TRANSPOSE(#REF!),CZ$2+2,FALSE),0)</f>
        <v>#REF!</v>
      </c>
      <c r="DA71" t="e" cm="1">
        <f t="array" ref="DA71">_xlfn.IFNA(VLOOKUP($A71,TRANSPOSE(#REF!),DA$2+2,FALSE),0)</f>
        <v>#REF!</v>
      </c>
      <c r="DB71" t="e" cm="1">
        <f t="array" ref="DB71">_xlfn.IFNA(VLOOKUP($A71,TRANSPOSE(#REF!),DB$2+2,FALSE),0)</f>
        <v>#REF!</v>
      </c>
      <c r="DC71" t="e" cm="1">
        <f t="array" ref="DC71">_xlfn.IFNA(VLOOKUP($A71,TRANSPOSE(#REF!),DC$2+2,FALSE),0)</f>
        <v>#REF!</v>
      </c>
      <c r="DD71" t="e" cm="1">
        <f t="array" ref="DD71">_xlfn.IFNA(VLOOKUP($A71,TRANSPOSE(#REF!),DD$2+2,FALSE),0)</f>
        <v>#REF!</v>
      </c>
      <c r="DE71" t="e" cm="1">
        <f t="array" ref="DE71">_xlfn.IFNA(VLOOKUP($A71,TRANSPOSE(#REF!),DE$2+2,FALSE),0)</f>
        <v>#REF!</v>
      </c>
      <c r="DF71" t="e" cm="1">
        <f t="array" ref="DF71">_xlfn.IFNA(VLOOKUP($A71,TRANSPOSE(#REF!),DF$2+2,FALSE),0)</f>
        <v>#REF!</v>
      </c>
      <c r="DG71" t="e" cm="1">
        <f t="array" ref="DG71">_xlfn.IFNA(VLOOKUP($A71,TRANSPOSE(#REF!),DG$2+2,FALSE),0)</f>
        <v>#REF!</v>
      </c>
      <c r="DH71" t="e" cm="1">
        <f t="array" ref="DH71">_xlfn.IFNA(VLOOKUP($A71,TRANSPOSE(#REF!),DH$2+2,FALSE),0)</f>
        <v>#REF!</v>
      </c>
      <c r="DI71" t="e" cm="1">
        <f t="array" ref="DI71">_xlfn.IFNA(VLOOKUP($A71,TRANSPOSE(#REF!),DI$2+2,FALSE),0)</f>
        <v>#REF!</v>
      </c>
      <c r="DJ71" t="e" cm="1">
        <f t="array" ref="DJ71">_xlfn.IFNA(VLOOKUP($A71,TRANSPOSE(#REF!),DJ$2+2,FALSE),0)</f>
        <v>#REF!</v>
      </c>
      <c r="DK71" t="e" cm="1">
        <f t="array" ref="DK71">_xlfn.IFNA(VLOOKUP($A71,TRANSPOSE(#REF!),DK$2+2,FALSE),0)</f>
        <v>#REF!</v>
      </c>
      <c r="DL71" t="e" cm="1">
        <f t="array" ref="DL71">_xlfn.IFNA(VLOOKUP($A71,TRANSPOSE(#REF!),DL$2+2,FALSE),0)</f>
        <v>#REF!</v>
      </c>
      <c r="DM71" t="e" cm="1">
        <f t="array" ref="DM71">_xlfn.IFNA(VLOOKUP($A71,TRANSPOSE(#REF!),DM$2+2,FALSE),0)</f>
        <v>#REF!</v>
      </c>
      <c r="DN71" t="e" cm="1">
        <f t="array" ref="DN71">_xlfn.IFNA(VLOOKUP($A71,TRANSPOSE(#REF!),DN$2+2,FALSE),0)</f>
        <v>#REF!</v>
      </c>
      <c r="DO71" t="e" cm="1">
        <f t="array" ref="DO71">_xlfn.IFNA(VLOOKUP($A71,TRANSPOSE(#REF!),DO$2+2,FALSE),0)</f>
        <v>#REF!</v>
      </c>
      <c r="DP71" t="e" cm="1">
        <f t="array" ref="DP71">_xlfn.IFNA(VLOOKUP($A71,TRANSPOSE(#REF!),DP$2+2,FALSE),0)</f>
        <v>#REF!</v>
      </c>
      <c r="DQ71" t="e" cm="1">
        <f t="array" ref="DQ71">_xlfn.IFNA(VLOOKUP($A71,TRANSPOSE(#REF!),DQ$2+2,FALSE),0)</f>
        <v>#REF!</v>
      </c>
      <c r="DR71" t="e" cm="1">
        <f t="array" ref="DR71">_xlfn.IFNA(VLOOKUP($A71,TRANSPOSE(#REF!),DR$2+2,FALSE),0)</f>
        <v>#REF!</v>
      </c>
      <c r="DS71" t="e" cm="1">
        <f t="array" ref="DS71">_xlfn.IFNA(VLOOKUP($A71,TRANSPOSE(#REF!),DS$2+2,FALSE),0)</f>
        <v>#REF!</v>
      </c>
      <c r="DT71" t="e" cm="1">
        <f t="array" ref="DT71">_xlfn.IFNA(VLOOKUP($A71,TRANSPOSE(#REF!),DT$2+2,FALSE),0)</f>
        <v>#REF!</v>
      </c>
      <c r="DU71" t="e" cm="1">
        <f t="array" ref="DU71">_xlfn.IFNA(VLOOKUP($A71,TRANSPOSE(#REF!),DU$2+2,FALSE),0)</f>
        <v>#REF!</v>
      </c>
      <c r="DV71" t="e" cm="1">
        <f t="array" ref="DV71">_xlfn.IFNA(VLOOKUP($A71,TRANSPOSE(#REF!),DV$2+2,FALSE),0)</f>
        <v>#REF!</v>
      </c>
      <c r="DW71" t="e" cm="1">
        <f t="array" ref="DW71">_xlfn.IFNA(VLOOKUP($A71,TRANSPOSE(#REF!),DW$2+2,FALSE),0)</f>
        <v>#REF!</v>
      </c>
      <c r="DX71" t="e" cm="1">
        <f t="array" ref="DX71">_xlfn.IFNA(VLOOKUP($A71,TRANSPOSE(#REF!),DX$2+2,FALSE),0)</f>
        <v>#REF!</v>
      </c>
      <c r="DY71" t="e" cm="1">
        <f t="array" ref="DY71">_xlfn.IFNA(VLOOKUP($A71,TRANSPOSE(#REF!),DY$2+2,FALSE),0)</f>
        <v>#REF!</v>
      </c>
      <c r="DZ71" t="e" cm="1">
        <f t="array" ref="DZ71">_xlfn.IFNA(VLOOKUP($A71,TRANSPOSE(#REF!),DZ$2+2,FALSE),0)</f>
        <v>#REF!</v>
      </c>
      <c r="EA71" t="e" cm="1">
        <f t="array" ref="EA71">_xlfn.IFNA(VLOOKUP($A71,TRANSPOSE(#REF!),EA$2+2,FALSE),0)</f>
        <v>#REF!</v>
      </c>
      <c r="EB71" t="e" cm="1">
        <f t="array" ref="EB71">_xlfn.IFNA(VLOOKUP($A71,TRANSPOSE(#REF!),EB$2+2,FALSE),0)</f>
        <v>#REF!</v>
      </c>
      <c r="EC71" t="e" cm="1">
        <f t="array" ref="EC71">_xlfn.IFNA(VLOOKUP($A71,TRANSPOSE(#REF!),EC$2+2,FALSE),0)</f>
        <v>#REF!</v>
      </c>
      <c r="ED71" t="e" cm="1">
        <f t="array" ref="ED71">_xlfn.IFNA(VLOOKUP($A71,TRANSPOSE(#REF!),ED$2+2,FALSE),0)</f>
        <v>#REF!</v>
      </c>
      <c r="EE71" t="e" cm="1">
        <f t="array" ref="EE71">_xlfn.IFNA(VLOOKUP($A71,TRANSPOSE(#REF!),EE$2+2,FALSE),0)</f>
        <v>#REF!</v>
      </c>
      <c r="EF71" t="e" cm="1">
        <f t="array" ref="EF71">_xlfn.IFNA(VLOOKUP($A71,TRANSPOSE(#REF!),EF$2+2,FALSE),0)</f>
        <v>#REF!</v>
      </c>
      <c r="EG71" t="e" cm="1">
        <f t="array" ref="EG71">_xlfn.IFNA(VLOOKUP($A71,TRANSPOSE(#REF!),EG$2+2,FALSE),0)</f>
        <v>#REF!</v>
      </c>
      <c r="EH71" t="e" cm="1">
        <f t="array" ref="EH71">_xlfn.IFNA(VLOOKUP($A71,TRANSPOSE(#REF!),EH$2+2,FALSE),0)</f>
        <v>#REF!</v>
      </c>
      <c r="EI71" t="e" cm="1">
        <f t="array" ref="EI71">_xlfn.IFNA(VLOOKUP($A71,TRANSPOSE(#REF!),EI$2+2,FALSE),0)</f>
        <v>#REF!</v>
      </c>
      <c r="EJ71" t="e" cm="1">
        <f t="array" ref="EJ71">_xlfn.IFNA(VLOOKUP($A71,TRANSPOSE(#REF!),EJ$2+2,FALSE),0)</f>
        <v>#REF!</v>
      </c>
      <c r="EK71" t="e" cm="1">
        <f t="array" ref="EK71">_xlfn.IFNA(VLOOKUP($A71,TRANSPOSE(#REF!),EK$2+2,FALSE),0)</f>
        <v>#REF!</v>
      </c>
      <c r="EL71" t="e" cm="1">
        <f t="array" ref="EL71">_xlfn.IFNA(VLOOKUP($A71,TRANSPOSE(#REF!),EL$2+2,FALSE),0)</f>
        <v>#REF!</v>
      </c>
      <c r="EM71" t="e" cm="1">
        <f t="array" ref="EM71">_xlfn.IFNA(VLOOKUP($A71,TRANSPOSE(#REF!),EM$2+2,FALSE),0)</f>
        <v>#REF!</v>
      </c>
      <c r="EN71" t="e" cm="1">
        <f t="array" ref="EN71">_xlfn.IFNA(VLOOKUP($A71,TRANSPOSE(#REF!),EN$2+2,FALSE),0)</f>
        <v>#REF!</v>
      </c>
      <c r="EO71" t="e" cm="1">
        <f t="array" ref="EO71">_xlfn.IFNA(VLOOKUP($A71,TRANSPOSE(#REF!),EO$2+2,FALSE),0)</f>
        <v>#REF!</v>
      </c>
      <c r="EP71" t="e" cm="1">
        <f t="array" ref="EP71">_xlfn.IFNA(VLOOKUP($A71,TRANSPOSE(#REF!),EP$2+2,FALSE),0)</f>
        <v>#REF!</v>
      </c>
      <c r="EQ71" t="e" cm="1">
        <f t="array" ref="EQ71">_xlfn.IFNA(VLOOKUP($A71,TRANSPOSE(#REF!),EQ$2+2,FALSE),0)</f>
        <v>#REF!</v>
      </c>
      <c r="ER71" t="e" cm="1">
        <f t="array" ref="ER71">_xlfn.IFNA(VLOOKUP($A71,TRANSPOSE(#REF!),ER$2+2,FALSE),0)</f>
        <v>#REF!</v>
      </c>
      <c r="ES71" t="e" cm="1">
        <f t="array" ref="ES71">_xlfn.IFNA(VLOOKUP($A71,TRANSPOSE(#REF!),ES$2+2,FALSE),0)</f>
        <v>#REF!</v>
      </c>
      <c r="ET71" t="e" cm="1">
        <f t="array" ref="ET71">_xlfn.IFNA(VLOOKUP($A71,TRANSPOSE(#REF!),ET$2+2,FALSE),0)</f>
        <v>#REF!</v>
      </c>
      <c r="EU71" t="e" cm="1">
        <f t="array" ref="EU71">_xlfn.IFNA(VLOOKUP($A71,TRANSPOSE(#REF!),EU$2+2,FALSE),0)</f>
        <v>#REF!</v>
      </c>
      <c r="EV71" t="e" cm="1">
        <f t="array" ref="EV71">_xlfn.IFNA(VLOOKUP($A71,TRANSPOSE(#REF!),EV$2+2,FALSE),0)</f>
        <v>#REF!</v>
      </c>
      <c r="EW71" t="e" cm="1">
        <f t="array" ref="EW71">_xlfn.IFNA(VLOOKUP($A71,TRANSPOSE(#REF!),EW$2+2,FALSE),0)</f>
        <v>#REF!</v>
      </c>
      <c r="EX71" t="e" cm="1">
        <f t="array" ref="EX71">_xlfn.IFNA(VLOOKUP($A71,TRANSPOSE(#REF!),EX$2+2,FALSE),0)</f>
        <v>#REF!</v>
      </c>
      <c r="EY71" t="e" cm="1">
        <f t="array" ref="EY71">_xlfn.IFNA(VLOOKUP($A71,TRANSPOSE(#REF!),EY$2+2,FALSE),0)</f>
        <v>#REF!</v>
      </c>
      <c r="EZ71" t="e" cm="1">
        <f t="array" ref="EZ71">_xlfn.IFNA(VLOOKUP($A71,TRANSPOSE(#REF!),EZ$2+2,FALSE),0)</f>
        <v>#REF!</v>
      </c>
      <c r="FA71" t="e" cm="1">
        <f t="array" ref="FA71">_xlfn.IFNA(VLOOKUP($A71,TRANSPOSE(#REF!),FA$2+2,FALSE),0)</f>
        <v>#REF!</v>
      </c>
      <c r="FB71" t="e" cm="1">
        <f t="array" ref="FB71">_xlfn.IFNA(VLOOKUP($A71,TRANSPOSE(#REF!),FB$2+2,FALSE),0)</f>
        <v>#REF!</v>
      </c>
      <c r="FC71" t="e" cm="1">
        <f t="array" ref="FC71">_xlfn.IFNA(VLOOKUP($A71,TRANSPOSE(#REF!),FC$2+2,FALSE),0)</f>
        <v>#REF!</v>
      </c>
      <c r="FD71" t="e" cm="1">
        <f t="array" ref="FD71">_xlfn.IFNA(VLOOKUP($A71,TRANSPOSE(#REF!),FD$2+2,FALSE),0)</f>
        <v>#REF!</v>
      </c>
      <c r="FE71" t="e" cm="1">
        <f t="array" ref="FE71">_xlfn.IFNA(VLOOKUP($A71,TRANSPOSE(#REF!),FE$2+2,FALSE),0)</f>
        <v>#REF!</v>
      </c>
      <c r="FF71" t="e" cm="1">
        <f t="array" ref="FF71">_xlfn.IFNA(VLOOKUP($A71,TRANSPOSE(#REF!),FF$2+2,FALSE),0)</f>
        <v>#REF!</v>
      </c>
      <c r="FG71" t="e" cm="1">
        <f t="array" ref="FG71">_xlfn.IFNA(VLOOKUP($A71,TRANSPOSE(#REF!),FG$2+2,FALSE),0)</f>
        <v>#REF!</v>
      </c>
      <c r="FH71" t="e" cm="1">
        <f t="array" ref="FH71">_xlfn.IFNA(VLOOKUP($A71,TRANSPOSE(#REF!),FH$2+2,FALSE),0)</f>
        <v>#REF!</v>
      </c>
      <c r="FI71" t="e" cm="1">
        <f t="array" ref="FI71">_xlfn.IFNA(VLOOKUP($A71,TRANSPOSE(#REF!),FI$2+2,FALSE),0)</f>
        <v>#REF!</v>
      </c>
      <c r="FJ71" t="e" cm="1">
        <f t="array" ref="FJ71">_xlfn.IFNA(VLOOKUP($A71,TRANSPOSE(#REF!),FJ$2+2,FALSE),0)</f>
        <v>#REF!</v>
      </c>
      <c r="FK71" t="e" cm="1">
        <f t="array" ref="FK71">_xlfn.IFNA(VLOOKUP($A71,TRANSPOSE(#REF!),FK$2+2,FALSE),0)</f>
        <v>#REF!</v>
      </c>
      <c r="FL71" t="e" cm="1">
        <f t="array" ref="FL71">_xlfn.IFNA(VLOOKUP($A71,TRANSPOSE(#REF!),FL$2+2,FALSE),0)</f>
        <v>#REF!</v>
      </c>
      <c r="FM71" t="e" cm="1">
        <f t="array" ref="FM71">_xlfn.IFNA(VLOOKUP($A71,TRANSPOSE(#REF!),FM$2+2,FALSE),0)</f>
        <v>#REF!</v>
      </c>
      <c r="FN71" t="e" cm="1">
        <f t="array" ref="FN71">_xlfn.IFNA(VLOOKUP($A71,TRANSPOSE(#REF!),FN$2+2,FALSE),0)</f>
        <v>#REF!</v>
      </c>
      <c r="FO71" t="e" cm="1">
        <f t="array" ref="FO71">_xlfn.IFNA(VLOOKUP($A71,TRANSPOSE(#REF!),FO$2+2,FALSE),0)</f>
        <v>#REF!</v>
      </c>
      <c r="FP71" t="e" cm="1">
        <f t="array" ref="FP71">_xlfn.IFNA(VLOOKUP($A71,TRANSPOSE(#REF!),FP$2+2,FALSE),0)</f>
        <v>#REF!</v>
      </c>
      <c r="FQ71" t="e" cm="1">
        <f t="array" ref="FQ71">_xlfn.IFNA(VLOOKUP($A71,TRANSPOSE(#REF!),FQ$2+2,FALSE),0)</f>
        <v>#REF!</v>
      </c>
      <c r="FR71" t="e" cm="1">
        <f t="array" ref="FR71">_xlfn.IFNA(VLOOKUP($A71,TRANSPOSE(#REF!),FR$2+2,FALSE),0)</f>
        <v>#REF!</v>
      </c>
      <c r="FS71" t="e" cm="1">
        <f t="array" ref="FS71">_xlfn.IFNA(VLOOKUP($A71,TRANSPOSE(#REF!),FS$2+2,FALSE),0)</f>
        <v>#REF!</v>
      </c>
      <c r="FT71" t="e" cm="1">
        <f t="array" ref="FT71">_xlfn.IFNA(VLOOKUP($A71,TRANSPOSE(#REF!),FT$2+2,FALSE),0)</f>
        <v>#REF!</v>
      </c>
      <c r="FU71" t="e" cm="1">
        <f t="array" ref="FU71">_xlfn.IFNA(VLOOKUP($A71,TRANSPOSE(#REF!),FU$2+2,FALSE),0)</f>
        <v>#REF!</v>
      </c>
      <c r="FV71" t="e" cm="1">
        <f t="array" ref="FV71">_xlfn.IFNA(VLOOKUP($A71,TRANSPOSE(#REF!),FV$2+2,FALSE),0)</f>
        <v>#REF!</v>
      </c>
      <c r="FW71" t="e" cm="1">
        <f t="array" ref="FW71">_xlfn.IFNA(VLOOKUP($A71,TRANSPOSE(#REF!),FW$2+2,FALSE),0)</f>
        <v>#REF!</v>
      </c>
      <c r="FX71" t="e" cm="1">
        <f t="array" ref="FX71">_xlfn.IFNA(VLOOKUP($A71,TRANSPOSE(#REF!),FX$2+2,FALSE),0)</f>
        <v>#REF!</v>
      </c>
      <c r="FY71" t="e" cm="1">
        <f t="array" ref="FY71">_xlfn.IFNA(VLOOKUP($A71,TRANSPOSE(#REF!),FY$2+2,FALSE),0)</f>
        <v>#REF!</v>
      </c>
      <c r="FZ71" t="e" cm="1">
        <f t="array" ref="FZ71">_xlfn.IFNA(VLOOKUP($A71,TRANSPOSE(#REF!),FZ$2+2,FALSE),0)</f>
        <v>#REF!</v>
      </c>
      <c r="GA71" t="e" cm="1">
        <f t="array" ref="GA71">_xlfn.IFNA(VLOOKUP($A71,TRANSPOSE(#REF!),GA$2+2,FALSE),0)</f>
        <v>#REF!</v>
      </c>
      <c r="GB71" t="e" cm="1">
        <f t="array" ref="GB71">_xlfn.IFNA(VLOOKUP($A71,TRANSPOSE(#REF!),GB$2+2,FALSE),0)</f>
        <v>#REF!</v>
      </c>
      <c r="GC71" t="e" cm="1">
        <f t="array" ref="GC71">_xlfn.IFNA(VLOOKUP($A71,TRANSPOSE(#REF!),GC$2+2,FALSE),0)</f>
        <v>#REF!</v>
      </c>
      <c r="GD71" t="e" cm="1">
        <f t="array" ref="GD71">_xlfn.IFNA(VLOOKUP($A71,TRANSPOSE(#REF!),GD$2+2,FALSE),0)</f>
        <v>#REF!</v>
      </c>
      <c r="GE71" t="e" cm="1">
        <f t="array" ref="GE71">_xlfn.IFNA(VLOOKUP($A71,TRANSPOSE(#REF!),GE$2+2,FALSE),0)</f>
        <v>#REF!</v>
      </c>
      <c r="GF71" t="e" cm="1">
        <f t="array" ref="GF71">_xlfn.IFNA(VLOOKUP($A71,TRANSPOSE(#REF!),GF$2+2,FALSE),0)</f>
        <v>#REF!</v>
      </c>
      <c r="GG71" t="e" cm="1">
        <f t="array" ref="GG71">_xlfn.IFNA(VLOOKUP($A71,TRANSPOSE(#REF!),GG$2+2,FALSE),0)</f>
        <v>#REF!</v>
      </c>
      <c r="GH71" t="e" cm="1">
        <f t="array" ref="GH71">_xlfn.IFNA(VLOOKUP($A71,TRANSPOSE(#REF!),GH$2+2,FALSE),0)</f>
        <v>#REF!</v>
      </c>
      <c r="GI71" t="e" cm="1">
        <f t="array" ref="GI71">_xlfn.IFNA(VLOOKUP($A71,TRANSPOSE(#REF!),GI$2+2,FALSE),0)</f>
        <v>#REF!</v>
      </c>
      <c r="GJ71" t="e" cm="1">
        <f t="array" ref="GJ71">_xlfn.IFNA(VLOOKUP($A71,TRANSPOSE(#REF!),GJ$2+2,FALSE),0)</f>
        <v>#REF!</v>
      </c>
      <c r="GK71" t="e" cm="1">
        <f t="array" ref="GK71">_xlfn.IFNA(VLOOKUP($A71,TRANSPOSE(#REF!),GK$2+2,FALSE),0)</f>
        <v>#REF!</v>
      </c>
      <c r="GL71" t="e" cm="1">
        <f t="array" ref="GL71">_xlfn.IFNA(VLOOKUP($A71,TRANSPOSE(#REF!),GL$2+2,FALSE),0)</f>
        <v>#REF!</v>
      </c>
      <c r="GM71" t="e" cm="1">
        <f t="array" ref="GM71">_xlfn.IFNA(VLOOKUP($A71,TRANSPOSE(#REF!),GM$2+2,FALSE),0)</f>
        <v>#REF!</v>
      </c>
      <c r="GN71" t="e" cm="1">
        <f t="array" ref="GN71">_xlfn.IFNA(VLOOKUP($A71,TRANSPOSE(#REF!),GN$2+2,FALSE),0)</f>
        <v>#REF!</v>
      </c>
      <c r="GO71" t="e" cm="1">
        <f t="array" ref="GO71">_xlfn.IFNA(VLOOKUP($A71,TRANSPOSE(#REF!),GO$2+2,FALSE),0)</f>
        <v>#REF!</v>
      </c>
      <c r="GP71" t="e" cm="1">
        <f t="array" ref="GP71">_xlfn.IFNA(VLOOKUP($A71,TRANSPOSE(#REF!),GP$2+2,FALSE),0)</f>
        <v>#REF!</v>
      </c>
      <c r="GQ71" t="e" cm="1">
        <f t="array" ref="GQ71">_xlfn.IFNA(VLOOKUP($A71,TRANSPOSE(#REF!),GQ$2+2,FALSE),0)</f>
        <v>#REF!</v>
      </c>
      <c r="GR71" t="e" cm="1">
        <f t="array" ref="GR71">_xlfn.IFNA(VLOOKUP($A71,TRANSPOSE(#REF!),GR$2+2,FALSE),0)</f>
        <v>#REF!</v>
      </c>
      <c r="GS71" t="e" cm="1">
        <f t="array" ref="GS71">_xlfn.IFNA(VLOOKUP($A71,TRANSPOSE(#REF!),GS$2+2,FALSE),0)</f>
        <v>#REF!</v>
      </c>
      <c r="GT71" t="e" cm="1">
        <f t="array" ref="GT71">_xlfn.IFNA(VLOOKUP($A71,TRANSPOSE(#REF!),GT$2+2,FALSE),0)</f>
        <v>#REF!</v>
      </c>
      <c r="GU71" t="e" cm="1">
        <f t="array" ref="GU71">_xlfn.IFNA(VLOOKUP($A71,TRANSPOSE(#REF!),GU$2+2,FALSE),0)</f>
        <v>#REF!</v>
      </c>
      <c r="GV71" t="e" cm="1">
        <f t="array" ref="GV71">_xlfn.IFNA(VLOOKUP($A71,TRANSPOSE(#REF!),GV$2+2,FALSE),0)</f>
        <v>#REF!</v>
      </c>
      <c r="GW71" t="e" cm="1">
        <f t="array" ref="GW71">_xlfn.IFNA(VLOOKUP($A71,TRANSPOSE(#REF!),GW$2+2,FALSE),0)</f>
        <v>#REF!</v>
      </c>
      <c r="GX71" t="e" cm="1">
        <f t="array" ref="GX71">_xlfn.IFNA(VLOOKUP($A71,TRANSPOSE(#REF!),GX$2+2,FALSE),0)</f>
        <v>#REF!</v>
      </c>
      <c r="GY71" t="e" cm="1">
        <f t="array" ref="GY71">_xlfn.IFNA(VLOOKUP($A71,TRANSPOSE(#REF!),GY$2+2,FALSE),0)</f>
        <v>#REF!</v>
      </c>
      <c r="GZ71" t="e" cm="1">
        <f t="array" ref="GZ71">_xlfn.IFNA(VLOOKUP($A71,TRANSPOSE(#REF!),GZ$2+2,FALSE),0)</f>
        <v>#REF!</v>
      </c>
      <c r="HA71" t="e" cm="1">
        <f t="array" ref="HA71">_xlfn.IFNA(VLOOKUP($A71,TRANSPOSE(#REF!),HA$2+2,FALSE),0)</f>
        <v>#REF!</v>
      </c>
      <c r="HB71" t="e" cm="1">
        <f t="array" ref="HB71">_xlfn.IFNA(VLOOKUP($A71,TRANSPOSE(#REF!),HB$2+2,FALSE),0)</f>
        <v>#REF!</v>
      </c>
      <c r="HC71" t="e" cm="1">
        <f t="array" ref="HC71">_xlfn.IFNA(VLOOKUP($A71,TRANSPOSE(#REF!),HC$2+2,FALSE),0)</f>
        <v>#REF!</v>
      </c>
      <c r="HD71" t="e" cm="1">
        <f t="array" ref="HD71">_xlfn.IFNA(VLOOKUP($A71,TRANSPOSE(#REF!),HD$2+2,FALSE),0)</f>
        <v>#REF!</v>
      </c>
      <c r="HE71" t="e" cm="1">
        <f t="array" ref="HE71">_xlfn.IFNA(VLOOKUP($A71,TRANSPOSE(#REF!),HE$2+2,FALSE),0)</f>
        <v>#REF!</v>
      </c>
      <c r="HF71" t="e" cm="1">
        <f t="array" ref="HF71">_xlfn.IFNA(VLOOKUP($A71,TRANSPOSE(#REF!),HF$2+2,FALSE),0)</f>
        <v>#REF!</v>
      </c>
      <c r="HG71" t="e" cm="1">
        <f t="array" ref="HG71">_xlfn.IFNA(VLOOKUP($A71,TRANSPOSE(#REF!),HG$2+2,FALSE),0)</f>
        <v>#REF!</v>
      </c>
      <c r="HH71" t="e" cm="1">
        <f t="array" ref="HH71">_xlfn.IFNA(VLOOKUP($A71,TRANSPOSE(#REF!),HH$2+2,FALSE),0)</f>
        <v>#REF!</v>
      </c>
      <c r="HI71" t="e" cm="1">
        <f t="array" ref="HI71">_xlfn.IFNA(VLOOKUP($A71,TRANSPOSE(#REF!),HI$2+2,FALSE),0)</f>
        <v>#REF!</v>
      </c>
      <c r="HJ71" t="e" cm="1">
        <f t="array" ref="HJ71">_xlfn.IFNA(VLOOKUP($A71,TRANSPOSE(#REF!),HJ$2+2,FALSE),0)</f>
        <v>#REF!</v>
      </c>
      <c r="HK71" t="e" cm="1">
        <f t="array" ref="HK71">_xlfn.IFNA(VLOOKUP($A71,TRANSPOSE(#REF!),HK$2+2,FALSE),0)</f>
        <v>#REF!</v>
      </c>
      <c r="HL71" t="e" cm="1">
        <f t="array" ref="HL71">_xlfn.IFNA(VLOOKUP($A71,TRANSPOSE(#REF!),HL$2+2,FALSE),0)</f>
        <v>#REF!</v>
      </c>
      <c r="HM71" t="e" cm="1">
        <f t="array" ref="HM71">_xlfn.IFNA(VLOOKUP($A71,TRANSPOSE(#REF!),HM$2+2,FALSE),0)</f>
        <v>#REF!</v>
      </c>
      <c r="HN71" t="e" cm="1">
        <f t="array" ref="HN71">_xlfn.IFNA(VLOOKUP($A71,TRANSPOSE(#REF!),HN$2+2,FALSE),0)</f>
        <v>#REF!</v>
      </c>
      <c r="HO71" t="e" cm="1">
        <f t="array" ref="HO71">_xlfn.IFNA(VLOOKUP($A71,TRANSPOSE(#REF!),HO$2+2,FALSE),0)</f>
        <v>#REF!</v>
      </c>
      <c r="HP71" t="e" cm="1">
        <f t="array" ref="HP71">_xlfn.IFNA(VLOOKUP($A71,TRANSPOSE(#REF!),HP$2+2,FALSE),0)</f>
        <v>#REF!</v>
      </c>
      <c r="HQ71" t="e" cm="1">
        <f t="array" ref="HQ71">_xlfn.IFNA(VLOOKUP($A71,TRANSPOSE(#REF!),HQ$2+2,FALSE),0)</f>
        <v>#REF!</v>
      </c>
      <c r="HR71" t="e" cm="1">
        <f t="array" ref="HR71">_xlfn.IFNA(VLOOKUP($A71,TRANSPOSE(#REF!),HR$2+2,FALSE),0)</f>
        <v>#REF!</v>
      </c>
      <c r="HS71" t="e" cm="1">
        <f t="array" ref="HS71">_xlfn.IFNA(VLOOKUP($A71,TRANSPOSE(#REF!),HS$2+2,FALSE),0)</f>
        <v>#REF!</v>
      </c>
      <c r="HT71" t="e" cm="1">
        <f t="array" ref="HT71">_xlfn.IFNA(VLOOKUP($A71,TRANSPOSE(#REF!),HT$2+2,FALSE),0)</f>
        <v>#REF!</v>
      </c>
      <c r="HU71" t="e" cm="1">
        <f t="array" ref="HU71">_xlfn.IFNA(VLOOKUP($A71,TRANSPOSE(#REF!),HU$2+2,FALSE),0)</f>
        <v>#REF!</v>
      </c>
      <c r="HV71" t="e" cm="1">
        <f t="array" ref="HV71">_xlfn.IFNA(VLOOKUP($A71,TRANSPOSE(#REF!),HV$2+2,FALSE),0)</f>
        <v>#REF!</v>
      </c>
      <c r="HW71" t="e" cm="1">
        <f t="array" ref="HW71">_xlfn.IFNA(VLOOKUP($A71,TRANSPOSE(#REF!),HW$2+2,FALSE),0)</f>
        <v>#REF!</v>
      </c>
      <c r="HX71" t="e" cm="1">
        <f t="array" ref="HX71">_xlfn.IFNA(VLOOKUP($A71,TRANSPOSE(#REF!),HX$2+2,FALSE),0)</f>
        <v>#REF!</v>
      </c>
      <c r="HY71" t="e" cm="1">
        <f t="array" ref="HY71">_xlfn.IFNA(VLOOKUP($A71,TRANSPOSE(#REF!),HY$2+2,FALSE),0)</f>
        <v>#REF!</v>
      </c>
      <c r="HZ71" t="e" cm="1">
        <f t="array" ref="HZ71">_xlfn.IFNA(VLOOKUP($A71,TRANSPOSE(#REF!),HZ$2+2,FALSE),0)</f>
        <v>#REF!</v>
      </c>
      <c r="IA71" t="e" cm="1">
        <f t="array" ref="IA71">_xlfn.IFNA(VLOOKUP($A71,TRANSPOSE(#REF!),IA$2+2,FALSE),0)</f>
        <v>#REF!</v>
      </c>
      <c r="IB71" t="e" cm="1">
        <f t="array" ref="IB71">_xlfn.IFNA(VLOOKUP($A71,TRANSPOSE(#REF!),IB$2+2,FALSE),0)</f>
        <v>#REF!</v>
      </c>
      <c r="IC71" t="e" cm="1">
        <f t="array" ref="IC71">_xlfn.IFNA(VLOOKUP($A71,TRANSPOSE(#REF!),IC$2+2,FALSE),0)</f>
        <v>#REF!</v>
      </c>
      <c r="ID71" t="e" cm="1">
        <f t="array" ref="ID71">_xlfn.IFNA(VLOOKUP($A71,TRANSPOSE(#REF!),ID$2+2,FALSE),0)</f>
        <v>#REF!</v>
      </c>
      <c r="IE71" t="e" cm="1">
        <f t="array" ref="IE71">_xlfn.IFNA(VLOOKUP($A71,TRANSPOSE(#REF!),IE$2+2,FALSE),0)</f>
        <v>#REF!</v>
      </c>
      <c r="IF71" t="e" cm="1">
        <f t="array" ref="IF71">_xlfn.IFNA(VLOOKUP($A71,TRANSPOSE(#REF!),IF$2+2,FALSE),0)</f>
        <v>#REF!</v>
      </c>
      <c r="IG71" t="e" cm="1">
        <f t="array" ref="IG71">_xlfn.IFNA(VLOOKUP($A71,TRANSPOSE(#REF!),IG$2+2,FALSE),0)</f>
        <v>#REF!</v>
      </c>
      <c r="IH71" t="e" cm="1">
        <f t="array" ref="IH71">_xlfn.IFNA(VLOOKUP($A71,TRANSPOSE(#REF!),IH$2+2,FALSE),0)</f>
        <v>#REF!</v>
      </c>
      <c r="II71" t="e" cm="1">
        <f t="array" ref="II71">_xlfn.IFNA(VLOOKUP($A71,TRANSPOSE(#REF!),II$2+2,FALSE),0)</f>
        <v>#REF!</v>
      </c>
      <c r="IJ71" t="e" cm="1">
        <f t="array" ref="IJ71">_xlfn.IFNA(VLOOKUP($A71,TRANSPOSE(#REF!),IJ$2+2,FALSE),0)</f>
        <v>#REF!</v>
      </c>
      <c r="IK71" t="e" cm="1">
        <f t="array" ref="IK71">_xlfn.IFNA(VLOOKUP($A71,TRANSPOSE(#REF!),IK$2+2,FALSE),0)</f>
        <v>#REF!</v>
      </c>
      <c r="IL71" t="e" cm="1">
        <f t="array" ref="IL71">_xlfn.IFNA(VLOOKUP($A71,TRANSPOSE(#REF!),IL$2+2,FALSE),0)</f>
        <v>#REF!</v>
      </c>
      <c r="IM71" t="e" cm="1">
        <f t="array" ref="IM71">_xlfn.IFNA(VLOOKUP($A71,TRANSPOSE(#REF!),IM$2+2,FALSE),0)</f>
        <v>#REF!</v>
      </c>
      <c r="IN71" t="e" cm="1">
        <f t="array" ref="IN71">_xlfn.IFNA(VLOOKUP($A71,TRANSPOSE(#REF!),IN$2+2,FALSE),0)</f>
        <v>#REF!</v>
      </c>
      <c r="IO71" t="e" cm="1">
        <f t="array" ref="IO71">_xlfn.IFNA(VLOOKUP($A71,TRANSPOSE(#REF!),IO$2+2,FALSE),0)</f>
        <v>#REF!</v>
      </c>
      <c r="IP71" t="e" cm="1">
        <f t="array" ref="IP71">_xlfn.IFNA(VLOOKUP($A71,TRANSPOSE(#REF!),IP$2+2,FALSE),0)</f>
        <v>#REF!</v>
      </c>
      <c r="IQ71" t="e" cm="1">
        <f t="array" ref="IQ71">_xlfn.IFNA(VLOOKUP($A71,TRANSPOSE(#REF!),IQ$2+2,FALSE),0)</f>
        <v>#REF!</v>
      </c>
      <c r="IR71" t="e" cm="1">
        <f t="array" ref="IR71">_xlfn.IFNA(VLOOKUP($A71,TRANSPOSE(#REF!),IR$2+2,FALSE),0)</f>
        <v>#REF!</v>
      </c>
      <c r="IS71" t="e" cm="1">
        <f t="array" ref="IS71">_xlfn.IFNA(VLOOKUP($A71,TRANSPOSE(#REF!),IS$2+2,FALSE),0)</f>
        <v>#REF!</v>
      </c>
      <c r="IT71" t="e" cm="1">
        <f t="array" ref="IT71">_xlfn.IFNA(VLOOKUP($A71,TRANSPOSE(#REF!),IT$2+2,FALSE),0)</f>
        <v>#REF!</v>
      </c>
      <c r="IU71" t="e" cm="1">
        <f t="array" ref="IU71">_xlfn.IFNA(VLOOKUP($A71,TRANSPOSE(#REF!),IU$2+2,FALSE),0)</f>
        <v>#REF!</v>
      </c>
      <c r="IV71" t="e" cm="1">
        <f t="array" ref="IV71">_xlfn.IFNA(VLOOKUP($A71,TRANSPOSE(#REF!),IV$2+2,FALSE),0)</f>
        <v>#REF!</v>
      </c>
      <c r="IW71" t="e" cm="1">
        <f t="array" ref="IW71">_xlfn.IFNA(VLOOKUP($A71,TRANSPOSE(#REF!),IW$2+2,FALSE),0)</f>
        <v>#REF!</v>
      </c>
      <c r="IX71" t="e" cm="1">
        <f t="array" ref="IX71">_xlfn.IFNA(VLOOKUP($A71,TRANSPOSE(#REF!),IX$2+2,FALSE),0)</f>
        <v>#REF!</v>
      </c>
      <c r="IY71" t="e" cm="1">
        <f t="array" ref="IY71">_xlfn.IFNA(VLOOKUP($A71,TRANSPOSE(#REF!),IY$2+2,FALSE),0)</f>
        <v>#REF!</v>
      </c>
      <c r="IZ71" t="e" cm="1">
        <f t="array" ref="IZ71">_xlfn.IFNA(VLOOKUP($A71,TRANSPOSE(#REF!),IZ$2+2,FALSE),0)</f>
        <v>#REF!</v>
      </c>
      <c r="JA71" t="e" cm="1">
        <f t="array" ref="JA71">_xlfn.IFNA(VLOOKUP($A71,TRANSPOSE(#REF!),JA$2+2,FALSE),0)</f>
        <v>#REF!</v>
      </c>
      <c r="JB71" t="e" cm="1">
        <f t="array" ref="JB71">_xlfn.IFNA(VLOOKUP($A71,TRANSPOSE(#REF!),JB$2+2,FALSE),0)</f>
        <v>#REF!</v>
      </c>
      <c r="JC71" t="e" cm="1">
        <f t="array" ref="JC71">_xlfn.IFNA(VLOOKUP($A71,TRANSPOSE(#REF!),JC$2+2,FALSE),0)</f>
        <v>#REF!</v>
      </c>
      <c r="JD71" t="e" cm="1">
        <f t="array" ref="JD71">_xlfn.IFNA(VLOOKUP($A71,TRANSPOSE(#REF!),JD$2+2,FALSE),0)</f>
        <v>#REF!</v>
      </c>
      <c r="JE71" t="e" cm="1">
        <f t="array" ref="JE71">_xlfn.IFNA(VLOOKUP($A71,TRANSPOSE(#REF!),JE$2+2,FALSE),0)</f>
        <v>#REF!</v>
      </c>
      <c r="JF71" t="e" cm="1">
        <f t="array" ref="JF71">_xlfn.IFNA(VLOOKUP($A71,TRANSPOSE(#REF!),JF$2+2,FALSE),0)</f>
        <v>#REF!</v>
      </c>
      <c r="JG71" t="e" cm="1">
        <f t="array" ref="JG71">_xlfn.IFNA(VLOOKUP($A71,TRANSPOSE(#REF!),JG$2+2,FALSE),0)</f>
        <v>#REF!</v>
      </c>
      <c r="JH71" t="e" cm="1">
        <f t="array" ref="JH71">_xlfn.IFNA(VLOOKUP($A71,TRANSPOSE(#REF!),JH$2+2,FALSE),0)</f>
        <v>#REF!</v>
      </c>
      <c r="JI71" t="e" cm="1">
        <f t="array" ref="JI71">_xlfn.IFNA(VLOOKUP($A71,TRANSPOSE(#REF!),JI$2+2,FALSE),0)</f>
        <v>#REF!</v>
      </c>
      <c r="JJ71" t="e" cm="1">
        <f t="array" ref="JJ71">_xlfn.IFNA(VLOOKUP($A71,TRANSPOSE(#REF!),JJ$2+2,FALSE),0)</f>
        <v>#REF!</v>
      </c>
      <c r="JK71" t="e" cm="1">
        <f t="array" ref="JK71">_xlfn.IFNA(VLOOKUP($A71,TRANSPOSE(#REF!),JK$2+2,FALSE),0)</f>
        <v>#REF!</v>
      </c>
      <c r="JL71" t="e" cm="1">
        <f t="array" ref="JL71">_xlfn.IFNA(VLOOKUP($A71,TRANSPOSE(#REF!),JL$2+2,FALSE),0)</f>
        <v>#REF!</v>
      </c>
      <c r="JM71" t="e" cm="1">
        <f t="array" ref="JM71">_xlfn.IFNA(VLOOKUP($A71,TRANSPOSE(#REF!),JM$2+2,FALSE),0)</f>
        <v>#REF!</v>
      </c>
      <c r="JN71" t="e" cm="1">
        <f t="array" ref="JN71">_xlfn.IFNA(VLOOKUP($A71,TRANSPOSE(#REF!),JN$2+2,FALSE),0)</f>
        <v>#REF!</v>
      </c>
      <c r="JO71" t="e" cm="1">
        <f t="array" ref="JO71">_xlfn.IFNA(VLOOKUP($A71,TRANSPOSE(#REF!),JO$2+2,FALSE),0)</f>
        <v>#REF!</v>
      </c>
      <c r="JP71" t="e" cm="1">
        <f t="array" ref="JP71">_xlfn.IFNA(VLOOKUP($A71,TRANSPOSE(#REF!),JP$2+2,FALSE),0)</f>
        <v>#REF!</v>
      </c>
      <c r="JQ71" t="e" cm="1">
        <f t="array" ref="JQ71">_xlfn.IFNA(VLOOKUP($A71,TRANSPOSE(#REF!),JQ$2+2,FALSE),0)</f>
        <v>#REF!</v>
      </c>
      <c r="JR71" t="e" cm="1">
        <f t="array" ref="JR71">_xlfn.IFNA(VLOOKUP($A71,TRANSPOSE(#REF!),JR$2+2,FALSE),0)</f>
        <v>#REF!</v>
      </c>
      <c r="JS71" t="e" cm="1">
        <f t="array" ref="JS71">_xlfn.IFNA(VLOOKUP($A71,TRANSPOSE(#REF!),JS$2+2,FALSE),0)</f>
        <v>#REF!</v>
      </c>
      <c r="JT71" t="e" cm="1">
        <f t="array" ref="JT71">_xlfn.IFNA(VLOOKUP($A71,TRANSPOSE(#REF!),JT$2+2,FALSE),0)</f>
        <v>#REF!</v>
      </c>
      <c r="JU71" t="e" cm="1">
        <f t="array" ref="JU71">_xlfn.IFNA(VLOOKUP($A71,TRANSPOSE(#REF!),JU$2+2,FALSE),0)</f>
        <v>#REF!</v>
      </c>
      <c r="JV71" t="e" cm="1">
        <f t="array" ref="JV71">_xlfn.IFNA(VLOOKUP($A71,TRANSPOSE(#REF!),JV$2+2,FALSE),0)</f>
        <v>#REF!</v>
      </c>
      <c r="JW71" t="e" cm="1">
        <f t="array" ref="JW71">_xlfn.IFNA(VLOOKUP($A71,TRANSPOSE(#REF!),JW$2+2,FALSE),0)</f>
        <v>#REF!</v>
      </c>
      <c r="JX71" t="e" cm="1">
        <f t="array" ref="JX71">_xlfn.IFNA(VLOOKUP($A71,TRANSPOSE(#REF!),JX$2+2,FALSE),0)</f>
        <v>#REF!</v>
      </c>
      <c r="JY71" t="e" cm="1">
        <f t="array" ref="JY71">_xlfn.IFNA(VLOOKUP($A71,TRANSPOSE(#REF!),JY$2+2,FALSE),0)</f>
        <v>#REF!</v>
      </c>
      <c r="JZ71" t="e" cm="1">
        <f t="array" ref="JZ71">_xlfn.IFNA(VLOOKUP($A71,TRANSPOSE(#REF!),JZ$2+2,FALSE),0)</f>
        <v>#REF!</v>
      </c>
      <c r="KA71" t="e" cm="1">
        <f t="array" ref="KA71">_xlfn.IFNA(VLOOKUP($A71,TRANSPOSE(#REF!),KA$2+2,FALSE),0)</f>
        <v>#REF!</v>
      </c>
      <c r="KB71" t="e" cm="1">
        <f t="array" ref="KB71">_xlfn.IFNA(VLOOKUP($A71,TRANSPOSE(#REF!),KB$2+2,FALSE),0)</f>
        <v>#REF!</v>
      </c>
      <c r="KC71" t="e" cm="1">
        <f t="array" ref="KC71">_xlfn.IFNA(VLOOKUP($A71,TRANSPOSE(#REF!),KC$2+2,FALSE),0)</f>
        <v>#REF!</v>
      </c>
      <c r="KD71" t="e" cm="1">
        <f t="array" ref="KD71">_xlfn.IFNA(VLOOKUP($A71,TRANSPOSE(#REF!),KD$2+2,FALSE),0)</f>
        <v>#REF!</v>
      </c>
      <c r="KE71" t="e" cm="1">
        <f t="array" ref="KE71">_xlfn.IFNA(VLOOKUP($A71,TRANSPOSE(#REF!),KE$2+2,FALSE),0)</f>
        <v>#REF!</v>
      </c>
      <c r="KF71" t="e" cm="1">
        <f t="array" ref="KF71">_xlfn.IFNA(VLOOKUP($A71,TRANSPOSE(#REF!),KF$2+2,FALSE),0)</f>
        <v>#REF!</v>
      </c>
      <c r="KG71" t="e" cm="1">
        <f t="array" ref="KG71">_xlfn.IFNA(VLOOKUP($A71,TRANSPOSE(#REF!),KG$2+2,FALSE),0)</f>
        <v>#REF!</v>
      </c>
      <c r="KH71" t="e" cm="1">
        <f t="array" ref="KH71">_xlfn.IFNA(VLOOKUP($A71,TRANSPOSE(#REF!),KH$2+2,FALSE),0)</f>
        <v>#REF!</v>
      </c>
      <c r="KI71" t="e" cm="1">
        <f t="array" ref="KI71">_xlfn.IFNA(VLOOKUP($A71,TRANSPOSE(#REF!),KI$2+2,FALSE),0)</f>
        <v>#REF!</v>
      </c>
      <c r="KJ71" t="e" cm="1">
        <f t="array" ref="KJ71">_xlfn.IFNA(VLOOKUP($A71,TRANSPOSE(#REF!),KJ$2+2,FALSE),0)</f>
        <v>#REF!</v>
      </c>
      <c r="KK71" t="e" cm="1">
        <f t="array" ref="KK71">_xlfn.IFNA(VLOOKUP($A71,TRANSPOSE(#REF!),KK$2+2,FALSE),0)</f>
        <v>#REF!</v>
      </c>
      <c r="KL71" t="e" cm="1">
        <f t="array" ref="KL71">_xlfn.IFNA(VLOOKUP($A71,TRANSPOSE(#REF!),KL$2+2,FALSE),0)</f>
        <v>#REF!</v>
      </c>
      <c r="KM71" t="e" cm="1">
        <f t="array" ref="KM71">_xlfn.IFNA(VLOOKUP($A71,TRANSPOSE(#REF!),KM$2+2,FALSE),0)</f>
        <v>#REF!</v>
      </c>
      <c r="KN71" t="e" cm="1">
        <f t="array" ref="KN71">_xlfn.IFNA(VLOOKUP($A71,TRANSPOSE(#REF!),KN$2+2,FALSE),0)</f>
        <v>#REF!</v>
      </c>
      <c r="KO71" t="e" cm="1">
        <f t="array" ref="KO71">_xlfn.IFNA(VLOOKUP($A71,TRANSPOSE(#REF!),KO$2+2,FALSE),0)</f>
        <v>#REF!</v>
      </c>
      <c r="KP71" t="e" cm="1">
        <f t="array" ref="KP71">_xlfn.IFNA(VLOOKUP($A71,TRANSPOSE(#REF!),KP$2+2,FALSE),0)</f>
        <v>#REF!</v>
      </c>
      <c r="KQ71" t="e" cm="1">
        <f t="array" ref="KQ71">_xlfn.IFNA(VLOOKUP($A71,TRANSPOSE(#REF!),KQ$2+2,FALSE),0)</f>
        <v>#REF!</v>
      </c>
      <c r="KR71" t="e" cm="1">
        <f t="array" ref="KR71">_xlfn.IFNA(VLOOKUP($A71,TRANSPOSE(#REF!),KR$2+2,FALSE),0)</f>
        <v>#REF!</v>
      </c>
      <c r="KS71" t="e" cm="1">
        <f t="array" ref="KS71">_xlfn.IFNA(VLOOKUP($A71,TRANSPOSE(#REF!),KS$2+2,FALSE),0)</f>
        <v>#REF!</v>
      </c>
      <c r="KT71" t="e" cm="1">
        <f t="array" ref="KT71">_xlfn.IFNA(VLOOKUP($A71,TRANSPOSE(#REF!),KT$2+2,FALSE),0)</f>
        <v>#REF!</v>
      </c>
      <c r="KU71" t="e" cm="1">
        <f t="array" ref="KU71">_xlfn.IFNA(VLOOKUP($A71,TRANSPOSE(#REF!),KU$2+2,FALSE),0)</f>
        <v>#REF!</v>
      </c>
      <c r="KV71" t="e" cm="1">
        <f t="array" ref="KV71">_xlfn.IFNA(VLOOKUP($A71,TRANSPOSE(#REF!),KV$2+2,FALSE),0)</f>
        <v>#REF!</v>
      </c>
      <c r="KW71" t="e" cm="1">
        <f t="array" ref="KW71">_xlfn.IFNA(VLOOKUP($A71,TRANSPOSE(#REF!),KW$2+2,FALSE),0)</f>
        <v>#REF!</v>
      </c>
      <c r="KX71" t="e" cm="1">
        <f t="array" ref="KX71">_xlfn.IFNA(VLOOKUP($A71,TRANSPOSE(#REF!),KX$2+2,FALSE),0)</f>
        <v>#REF!</v>
      </c>
      <c r="KY71" t="e" cm="1">
        <f t="array" ref="KY71">_xlfn.IFNA(VLOOKUP($A71,TRANSPOSE(#REF!),KY$2+2,FALSE),0)</f>
        <v>#REF!</v>
      </c>
      <c r="KZ71" t="e" cm="1">
        <f t="array" ref="KZ71">_xlfn.IFNA(VLOOKUP($A71,TRANSPOSE(#REF!),KZ$2+2,FALSE),0)</f>
        <v>#REF!</v>
      </c>
      <c r="LA71" t="e" cm="1">
        <f t="array" ref="LA71">_xlfn.IFNA(VLOOKUP($A71,TRANSPOSE(#REF!),LA$2+2,FALSE),0)</f>
        <v>#REF!</v>
      </c>
      <c r="LB71" t="e" cm="1">
        <f t="array" ref="LB71">_xlfn.IFNA(VLOOKUP($A71,TRANSPOSE(#REF!),LB$2+2,FALSE),0)</f>
        <v>#REF!</v>
      </c>
      <c r="LC71" t="e" cm="1">
        <f t="array" ref="LC71">_xlfn.IFNA(VLOOKUP($A71,TRANSPOSE(#REF!),LC$2+2,FALSE),0)</f>
        <v>#REF!</v>
      </c>
      <c r="LD71" t="e" cm="1">
        <f t="array" ref="LD71">_xlfn.IFNA(VLOOKUP($A71,TRANSPOSE(#REF!),LD$2+2,FALSE),0)</f>
        <v>#REF!</v>
      </c>
      <c r="LE71" t="e" cm="1">
        <f t="array" ref="LE71">_xlfn.IFNA(VLOOKUP($A71,TRANSPOSE(#REF!),LE$2+2,FALSE),0)</f>
        <v>#REF!</v>
      </c>
      <c r="LF71" t="e" cm="1">
        <f t="array" ref="LF71">_xlfn.IFNA(VLOOKUP($A71,TRANSPOSE(#REF!),LF$2+2,FALSE),0)</f>
        <v>#REF!</v>
      </c>
      <c r="LG71" t="e" cm="1">
        <f t="array" ref="LG71">_xlfn.IFNA(VLOOKUP($A71,TRANSPOSE(#REF!),LG$2+2,FALSE),0)</f>
        <v>#REF!</v>
      </c>
      <c r="LH71" t="e" cm="1">
        <f t="array" ref="LH71">_xlfn.IFNA(VLOOKUP($A71,TRANSPOSE(#REF!),LH$2+2,FALSE),0)</f>
        <v>#REF!</v>
      </c>
      <c r="LI71" t="e" cm="1">
        <f t="array" ref="LI71">_xlfn.IFNA(VLOOKUP($A71,TRANSPOSE(#REF!),LI$2+2,FALSE),0)</f>
        <v>#REF!</v>
      </c>
      <c r="LJ71" t="e" cm="1">
        <f t="array" ref="LJ71">_xlfn.IFNA(VLOOKUP($A71,TRANSPOSE(#REF!),LJ$2+2,FALSE),0)</f>
        <v>#REF!</v>
      </c>
      <c r="LK71" t="e" cm="1">
        <f t="array" ref="LK71">_xlfn.IFNA(VLOOKUP($A71,TRANSPOSE(#REF!),LK$2+2,FALSE),0)</f>
        <v>#REF!</v>
      </c>
      <c r="LL71" t="e" cm="1">
        <f t="array" ref="LL71">_xlfn.IFNA(VLOOKUP($A71,TRANSPOSE(#REF!),LL$2+2,FALSE),0)</f>
        <v>#REF!</v>
      </c>
      <c r="LM71" t="e" cm="1">
        <f t="array" ref="LM71">_xlfn.IFNA(VLOOKUP($A71,TRANSPOSE(#REF!),LM$2+2,FALSE),0)</f>
        <v>#REF!</v>
      </c>
      <c r="LN71" t="e" cm="1">
        <f t="array" ref="LN71">_xlfn.IFNA(VLOOKUP($A71,TRANSPOSE(#REF!),LN$2+2,FALSE),0)</f>
        <v>#REF!</v>
      </c>
      <c r="LO71" t="e" cm="1">
        <f t="array" ref="LO71">_xlfn.IFNA(VLOOKUP($A71,TRANSPOSE(#REF!),LO$2+2,FALSE),0)</f>
        <v>#REF!</v>
      </c>
      <c r="LP71" t="e" cm="1">
        <f t="array" ref="LP71">_xlfn.IFNA(VLOOKUP($A71,TRANSPOSE(#REF!),LP$2+2,FALSE),0)</f>
        <v>#REF!</v>
      </c>
      <c r="LQ71" t="e" cm="1">
        <f t="array" ref="LQ71">_xlfn.IFNA(VLOOKUP($A71,TRANSPOSE(#REF!),LQ$2+2,FALSE),0)</f>
        <v>#REF!</v>
      </c>
      <c r="LR71" t="e" cm="1">
        <f t="array" ref="LR71">_xlfn.IFNA(VLOOKUP($A71,TRANSPOSE(#REF!),LR$2+2,FALSE),0)</f>
        <v>#REF!</v>
      </c>
      <c r="LS71" t="e" cm="1">
        <f t="array" ref="LS71">_xlfn.IFNA(VLOOKUP($A71,TRANSPOSE(#REF!),LS$2+2,FALSE),0)</f>
        <v>#REF!</v>
      </c>
      <c r="LT71" t="e" cm="1">
        <f t="array" ref="LT71">_xlfn.IFNA(VLOOKUP($A71,TRANSPOSE(#REF!),LT$2+2,FALSE),0)</f>
        <v>#REF!</v>
      </c>
      <c r="LU71" t="e" cm="1">
        <f t="array" ref="LU71">_xlfn.IFNA(VLOOKUP($A71,TRANSPOSE(#REF!),LU$2+2,FALSE),0)</f>
        <v>#REF!</v>
      </c>
      <c r="LV71" t="e" cm="1">
        <f t="array" ref="LV71">_xlfn.IFNA(VLOOKUP($A71,TRANSPOSE(#REF!),LV$2+2,FALSE),0)</f>
        <v>#REF!</v>
      </c>
      <c r="LW71" t="e" cm="1">
        <f t="array" ref="LW71">_xlfn.IFNA(VLOOKUP($A71,TRANSPOSE(#REF!),LW$2+2,FALSE),0)</f>
        <v>#REF!</v>
      </c>
      <c r="LX71" t="e" cm="1">
        <f t="array" ref="LX71">_xlfn.IFNA(VLOOKUP($A71,TRANSPOSE(#REF!),LX$2+2,FALSE),0)</f>
        <v>#REF!</v>
      </c>
      <c r="LY71" t="e" cm="1">
        <f t="array" ref="LY71">_xlfn.IFNA(VLOOKUP($A71,TRANSPOSE(#REF!),LY$2+2,FALSE),0)</f>
        <v>#REF!</v>
      </c>
      <c r="LZ71" t="e" cm="1">
        <f t="array" ref="LZ71">_xlfn.IFNA(VLOOKUP($A71,TRANSPOSE(#REF!),LZ$2+2,FALSE),0)</f>
        <v>#REF!</v>
      </c>
      <c r="MA71" t="e" cm="1">
        <f t="array" ref="MA71">_xlfn.IFNA(VLOOKUP($A71,TRANSPOSE(#REF!),MA$2+2,FALSE),0)</f>
        <v>#REF!</v>
      </c>
      <c r="MB71" t="e" cm="1">
        <f t="array" ref="MB71">_xlfn.IFNA(VLOOKUP($A71,TRANSPOSE(#REF!),MB$2+2,FALSE),0)</f>
        <v>#REF!</v>
      </c>
      <c r="MC71" t="e" cm="1">
        <f t="array" ref="MC71">_xlfn.IFNA(VLOOKUP($A71,TRANSPOSE(#REF!),MC$2+2,FALSE),0)</f>
        <v>#REF!</v>
      </c>
      <c r="MD71" t="e" cm="1">
        <f t="array" ref="MD71">_xlfn.IFNA(VLOOKUP($A71,TRANSPOSE(#REF!),MD$2+2,FALSE),0)</f>
        <v>#REF!</v>
      </c>
      <c r="ME71" t="e" cm="1">
        <f t="array" ref="ME71">_xlfn.IFNA(VLOOKUP($A71,TRANSPOSE(#REF!),ME$2+2,FALSE),0)</f>
        <v>#REF!</v>
      </c>
      <c r="MF71" t="e" cm="1">
        <f t="array" ref="MF71">_xlfn.IFNA(VLOOKUP($A71,TRANSPOSE(#REF!),MF$2+2,FALSE),0)</f>
        <v>#REF!</v>
      </c>
      <c r="MG71" t="e" cm="1">
        <f t="array" ref="MG71">_xlfn.IFNA(VLOOKUP($A71,TRANSPOSE(#REF!),MG$2+2,FALSE),0)</f>
        <v>#REF!</v>
      </c>
      <c r="MH71" t="e" cm="1">
        <f t="array" ref="MH71">_xlfn.IFNA(VLOOKUP($A71,TRANSPOSE(#REF!),MH$2+2,FALSE),0)</f>
        <v>#REF!</v>
      </c>
      <c r="MI71" t="e" cm="1">
        <f t="array" ref="MI71">_xlfn.IFNA(VLOOKUP($A71,TRANSPOSE(#REF!),MI$2+2,FALSE),0)</f>
        <v>#REF!</v>
      </c>
      <c r="MJ71" t="e" cm="1">
        <f t="array" ref="MJ71">_xlfn.IFNA(VLOOKUP($A71,TRANSPOSE(#REF!),MJ$2+2,FALSE),0)</f>
        <v>#REF!</v>
      </c>
      <c r="MK71" t="e" cm="1">
        <f t="array" ref="MK71">_xlfn.IFNA(VLOOKUP($A71,TRANSPOSE(#REF!),MK$2+2,FALSE),0)</f>
        <v>#REF!</v>
      </c>
      <c r="ML71" t="e" cm="1">
        <f t="array" ref="ML71">_xlfn.IFNA(VLOOKUP($A71,TRANSPOSE(#REF!),ML$2+2,FALSE),0)</f>
        <v>#REF!</v>
      </c>
      <c r="MM71" t="e" cm="1">
        <f t="array" ref="MM71">_xlfn.IFNA(VLOOKUP($A71,TRANSPOSE(#REF!),MM$2+2,FALSE),0)</f>
        <v>#REF!</v>
      </c>
      <c r="MN71" t="e" cm="1">
        <f t="array" ref="MN71">_xlfn.IFNA(VLOOKUP($A71,TRANSPOSE(#REF!),MN$2+2,FALSE),0)</f>
        <v>#REF!</v>
      </c>
      <c r="MO71" t="e" cm="1">
        <f t="array" ref="MO71">_xlfn.IFNA(VLOOKUP($A71,TRANSPOSE(#REF!),MO$2+2,FALSE),0)</f>
        <v>#REF!</v>
      </c>
      <c r="MP71" t="e" cm="1">
        <f t="array" ref="MP71">_xlfn.IFNA(VLOOKUP($A71,TRANSPOSE(#REF!),MP$2+2,FALSE),0)</f>
        <v>#REF!</v>
      </c>
      <c r="MQ71" t="e" cm="1">
        <f t="array" ref="MQ71">_xlfn.IFNA(VLOOKUP($A71,TRANSPOSE(#REF!),MQ$2+2,FALSE),0)</f>
        <v>#REF!</v>
      </c>
      <c r="MR71" t="e" cm="1">
        <f t="array" ref="MR71">_xlfn.IFNA(VLOOKUP($A71,TRANSPOSE(#REF!),MR$2+2,FALSE),0)</f>
        <v>#REF!</v>
      </c>
      <c r="MS71" t="e" cm="1">
        <f t="array" ref="MS71">_xlfn.IFNA(VLOOKUP($A71,TRANSPOSE(#REF!),MS$2+2,FALSE),0)</f>
        <v>#REF!</v>
      </c>
      <c r="MT71" t="e" cm="1">
        <f t="array" ref="MT71">_xlfn.IFNA(VLOOKUP($A71,TRANSPOSE(#REF!),MT$2+2,FALSE),0)</f>
        <v>#REF!</v>
      </c>
      <c r="MU71" t="e" cm="1">
        <f t="array" ref="MU71">_xlfn.IFNA(VLOOKUP($A71,TRANSPOSE(#REF!),MU$2+2,FALSE),0)</f>
        <v>#REF!</v>
      </c>
      <c r="MV71" t="e" cm="1">
        <f t="array" ref="MV71">_xlfn.IFNA(VLOOKUP($A71,TRANSPOSE(#REF!),MV$2+2,FALSE),0)</f>
        <v>#REF!</v>
      </c>
      <c r="MW71" t="e" cm="1">
        <f t="array" ref="MW71">_xlfn.IFNA(VLOOKUP($A71,TRANSPOSE(#REF!),MW$2+2,FALSE),0)</f>
        <v>#REF!</v>
      </c>
      <c r="MX71" t="e" cm="1">
        <f t="array" ref="MX71">_xlfn.IFNA(VLOOKUP($A71,TRANSPOSE(#REF!),MX$2+2,FALSE),0)</f>
        <v>#REF!</v>
      </c>
      <c r="MY71" t="e" cm="1">
        <f t="array" ref="MY71">_xlfn.IFNA(VLOOKUP($A71,TRANSPOSE(#REF!),MY$2+2,FALSE),0)</f>
        <v>#REF!</v>
      </c>
      <c r="MZ71" t="e" cm="1">
        <f t="array" ref="MZ71">_xlfn.IFNA(VLOOKUP($A71,TRANSPOSE(#REF!),MZ$2+2,FALSE),0)</f>
        <v>#REF!</v>
      </c>
      <c r="NA71" t="e" cm="1">
        <f t="array" ref="NA71">_xlfn.IFNA(VLOOKUP($A71,TRANSPOSE(#REF!),NA$2+2,FALSE),0)</f>
        <v>#REF!</v>
      </c>
      <c r="NB71" t="e" cm="1">
        <f t="array" ref="NB71">_xlfn.IFNA(VLOOKUP($A71,TRANSPOSE(#REF!),NB$2+2,FALSE),0)</f>
        <v>#REF!</v>
      </c>
      <c r="NC71" t="e" cm="1">
        <f t="array" ref="NC71">_xlfn.IFNA(VLOOKUP($A71,TRANSPOSE(#REF!),NC$2+2,FALSE),0)</f>
        <v>#REF!</v>
      </c>
      <c r="ND71" t="e" cm="1">
        <f t="array" ref="ND71">_xlfn.IFNA(VLOOKUP($A71,TRANSPOSE(#REF!),ND$2+2,FALSE),0)</f>
        <v>#REF!</v>
      </c>
      <c r="NE71" t="e" cm="1">
        <f t="array" ref="NE71">_xlfn.IFNA(VLOOKUP($A71,TRANSPOSE(#REF!),NE$2+2,FALSE),0)</f>
        <v>#REF!</v>
      </c>
      <c r="NF71" t="e" cm="1">
        <f t="array" ref="NF71">_xlfn.IFNA(VLOOKUP($A71,TRANSPOSE(#REF!),NF$2+2,FALSE),0)</f>
        <v>#REF!</v>
      </c>
      <c r="NG71" t="e" cm="1">
        <f t="array" ref="NG71">_xlfn.IFNA(VLOOKUP($A71,TRANSPOSE(#REF!),NG$2+2,FALSE),0)</f>
        <v>#REF!</v>
      </c>
      <c r="NH71" t="e" cm="1">
        <f t="array" ref="NH71">_xlfn.IFNA(VLOOKUP($A71,TRANSPOSE(#REF!),NH$2+2,FALSE),0)</f>
        <v>#REF!</v>
      </c>
      <c r="NI71" t="e" cm="1">
        <f t="array" ref="NI71">_xlfn.IFNA(VLOOKUP($A71,TRANSPOSE(#REF!),NI$2+2,FALSE),0)</f>
        <v>#REF!</v>
      </c>
      <c r="NJ71" t="e" cm="1">
        <f t="array" ref="NJ71">_xlfn.IFNA(VLOOKUP($A71,TRANSPOSE(#REF!),NJ$2+2,FALSE),0)</f>
        <v>#REF!</v>
      </c>
      <c r="NL71" t="e">
        <f t="shared" si="2"/>
        <v>#REF!</v>
      </c>
      <c r="NM71" t="e">
        <f t="shared" si="3"/>
        <v>#REF!</v>
      </c>
    </row>
    <row r="72" spans="1:377" x14ac:dyDescent="0.3">
      <c r="A72" t="str">
        <v>PDK02_18</v>
      </c>
      <c r="B72" t="str">
        <v>Elektriciteit</v>
      </c>
      <c r="C72" t="str">
        <v>Conversion</v>
      </c>
      <c r="D72" t="str">
        <v>Power DK</v>
      </c>
      <c r="E72" t="str">
        <v>Generation</v>
      </c>
      <c r="F72" t="str">
        <v>Electricity DK</v>
      </c>
      <c r="G72" t="str">
        <v>Electricity from Solar - Power DK</v>
      </c>
      <c r="H72" t="str">
        <v>[GW]</v>
      </c>
      <c r="I72">
        <f>_xlfn.IFNA(VLOOKUP(A72,'[1]PASTE Cap_Investment'!A:B,2,FALSE),0)</f>
        <v>45</v>
      </c>
      <c r="J72" t="e" cm="1">
        <f t="array" ref="J72">_xlfn.IFNA(VLOOKUP($A72,TRANSPOSE(#REF!),J$2+2,FALSE),0)</f>
        <v>#REF!</v>
      </c>
      <c r="K72" t="e" cm="1">
        <f t="array" ref="K72">_xlfn.IFNA(VLOOKUP($A72,TRANSPOSE(#REF!),K$2+2,FALSE),0)</f>
        <v>#REF!</v>
      </c>
      <c r="L72" t="e" cm="1">
        <f t="array" ref="L72">_xlfn.IFNA(VLOOKUP($A72,TRANSPOSE(#REF!),L$2+2,FALSE),0)</f>
        <v>#REF!</v>
      </c>
      <c r="M72" t="e" cm="1">
        <f t="array" ref="M72">_xlfn.IFNA(VLOOKUP($A72,TRANSPOSE(#REF!),M$2+2,FALSE),0)</f>
        <v>#REF!</v>
      </c>
      <c r="N72" t="e" cm="1">
        <f t="array" ref="N72">_xlfn.IFNA(VLOOKUP($A72,TRANSPOSE(#REF!),N$2+2,FALSE),0)</f>
        <v>#REF!</v>
      </c>
      <c r="O72" t="e" cm="1">
        <f t="array" ref="O72">_xlfn.IFNA(VLOOKUP($A72,TRANSPOSE(#REF!),O$2+2,FALSE),0)</f>
        <v>#REF!</v>
      </c>
      <c r="P72" t="e" cm="1">
        <f t="array" ref="P72">_xlfn.IFNA(VLOOKUP($A72,TRANSPOSE(#REF!),P$2+2,FALSE),0)</f>
        <v>#REF!</v>
      </c>
      <c r="Q72" t="e" cm="1">
        <f t="array" ref="Q72">_xlfn.IFNA(VLOOKUP($A72,TRANSPOSE(#REF!),Q$2+2,FALSE),0)</f>
        <v>#REF!</v>
      </c>
      <c r="R72" t="e" cm="1">
        <f t="array" ref="R72">_xlfn.IFNA(VLOOKUP($A72,TRANSPOSE(#REF!),R$2+2,FALSE),0)</f>
        <v>#REF!</v>
      </c>
      <c r="S72" t="e" cm="1">
        <f t="array" ref="S72">_xlfn.IFNA(VLOOKUP($A72,TRANSPOSE(#REF!),S$2+2,FALSE),0)</f>
        <v>#REF!</v>
      </c>
      <c r="T72" t="e" cm="1">
        <f t="array" ref="T72">_xlfn.IFNA(VLOOKUP($A72,TRANSPOSE(#REF!),T$2+2,FALSE),0)</f>
        <v>#REF!</v>
      </c>
      <c r="U72" t="e" cm="1">
        <f t="array" ref="U72">_xlfn.IFNA(VLOOKUP($A72,TRANSPOSE(#REF!),U$2+2,FALSE),0)</f>
        <v>#REF!</v>
      </c>
      <c r="V72" t="e" cm="1">
        <f t="array" ref="V72">_xlfn.IFNA(VLOOKUP($A72,TRANSPOSE(#REF!),V$2+2,FALSE),0)</f>
        <v>#REF!</v>
      </c>
      <c r="W72" t="e" cm="1">
        <f t="array" ref="W72">_xlfn.IFNA(VLOOKUP($A72,TRANSPOSE(#REF!),W$2+2,FALSE),0)</f>
        <v>#REF!</v>
      </c>
      <c r="X72" t="e" cm="1">
        <f t="array" ref="X72">_xlfn.IFNA(VLOOKUP($A72,TRANSPOSE(#REF!),X$2+2,FALSE),0)</f>
        <v>#REF!</v>
      </c>
      <c r="Y72" t="e" cm="1">
        <f t="array" ref="Y72">_xlfn.IFNA(VLOOKUP($A72,TRANSPOSE(#REF!),Y$2+2,FALSE),0)</f>
        <v>#REF!</v>
      </c>
      <c r="Z72" t="e" cm="1">
        <f t="array" ref="Z72">_xlfn.IFNA(VLOOKUP($A72,TRANSPOSE(#REF!),Z$2+2,FALSE),0)</f>
        <v>#REF!</v>
      </c>
      <c r="AA72" t="e" cm="1">
        <f t="array" ref="AA72">_xlfn.IFNA(VLOOKUP($A72,TRANSPOSE(#REF!),AA$2+2,FALSE),0)</f>
        <v>#REF!</v>
      </c>
      <c r="AB72" t="e" cm="1">
        <f t="array" ref="AB72">_xlfn.IFNA(VLOOKUP($A72,TRANSPOSE(#REF!),AB$2+2,FALSE),0)</f>
        <v>#REF!</v>
      </c>
      <c r="AC72" t="e" cm="1">
        <f t="array" ref="AC72">_xlfn.IFNA(VLOOKUP($A72,TRANSPOSE(#REF!),AC$2+2,FALSE),0)</f>
        <v>#REF!</v>
      </c>
      <c r="AD72" t="e" cm="1">
        <f t="array" ref="AD72">_xlfn.IFNA(VLOOKUP($A72,TRANSPOSE(#REF!),AD$2+2,FALSE),0)</f>
        <v>#REF!</v>
      </c>
      <c r="AE72" t="e" cm="1">
        <f t="array" ref="AE72">_xlfn.IFNA(VLOOKUP($A72,TRANSPOSE(#REF!),AE$2+2,FALSE),0)</f>
        <v>#REF!</v>
      </c>
      <c r="AF72" t="e" cm="1">
        <f t="array" ref="AF72">_xlfn.IFNA(VLOOKUP($A72,TRANSPOSE(#REF!),AF$2+2,FALSE),0)</f>
        <v>#REF!</v>
      </c>
      <c r="AG72" t="e" cm="1">
        <f t="array" ref="AG72">_xlfn.IFNA(VLOOKUP($A72,TRANSPOSE(#REF!),AG$2+2,FALSE),0)</f>
        <v>#REF!</v>
      </c>
      <c r="AH72" t="e" cm="1">
        <f t="array" ref="AH72">_xlfn.IFNA(VLOOKUP($A72,TRANSPOSE(#REF!),AH$2+2,FALSE),0)</f>
        <v>#REF!</v>
      </c>
      <c r="AI72" t="e" cm="1">
        <f t="array" ref="AI72">_xlfn.IFNA(VLOOKUP($A72,TRANSPOSE(#REF!),AI$2+2,FALSE),0)</f>
        <v>#REF!</v>
      </c>
      <c r="AJ72" t="e" cm="1">
        <f t="array" ref="AJ72">_xlfn.IFNA(VLOOKUP($A72,TRANSPOSE(#REF!),AJ$2+2,FALSE),0)</f>
        <v>#REF!</v>
      </c>
      <c r="AK72" t="e" cm="1">
        <f t="array" ref="AK72">_xlfn.IFNA(VLOOKUP($A72,TRANSPOSE(#REF!),AK$2+2,FALSE),0)</f>
        <v>#REF!</v>
      </c>
      <c r="AL72" t="e" cm="1">
        <f t="array" ref="AL72">_xlfn.IFNA(VLOOKUP($A72,TRANSPOSE(#REF!),AL$2+2,FALSE),0)</f>
        <v>#REF!</v>
      </c>
      <c r="AM72" t="e" cm="1">
        <f t="array" ref="AM72">_xlfn.IFNA(VLOOKUP($A72,TRANSPOSE(#REF!),AM$2+2,FALSE),0)</f>
        <v>#REF!</v>
      </c>
      <c r="AN72" t="e" cm="1">
        <f t="array" ref="AN72">_xlfn.IFNA(VLOOKUP($A72,TRANSPOSE(#REF!),AN$2+2,FALSE),0)</f>
        <v>#REF!</v>
      </c>
      <c r="AO72" t="e" cm="1">
        <f t="array" ref="AO72">_xlfn.IFNA(VLOOKUP($A72,TRANSPOSE(#REF!),AO$2+2,FALSE),0)</f>
        <v>#REF!</v>
      </c>
      <c r="AP72" t="e" cm="1">
        <f t="array" ref="AP72">_xlfn.IFNA(VLOOKUP($A72,TRANSPOSE(#REF!),AP$2+2,FALSE),0)</f>
        <v>#REF!</v>
      </c>
      <c r="AQ72" t="e" cm="1">
        <f t="array" ref="AQ72">_xlfn.IFNA(VLOOKUP($A72,TRANSPOSE(#REF!),AQ$2+2,FALSE),0)</f>
        <v>#REF!</v>
      </c>
      <c r="AR72" t="e" cm="1">
        <f t="array" ref="AR72">_xlfn.IFNA(VLOOKUP($A72,TRANSPOSE(#REF!),AR$2+2,FALSE),0)</f>
        <v>#REF!</v>
      </c>
      <c r="AS72" t="e" cm="1">
        <f t="array" ref="AS72">_xlfn.IFNA(VLOOKUP($A72,TRANSPOSE(#REF!),AS$2+2,FALSE),0)</f>
        <v>#REF!</v>
      </c>
      <c r="AT72" t="e" cm="1">
        <f t="array" ref="AT72">_xlfn.IFNA(VLOOKUP($A72,TRANSPOSE(#REF!),AT$2+2,FALSE),0)</f>
        <v>#REF!</v>
      </c>
      <c r="AU72" t="e" cm="1">
        <f t="array" ref="AU72">_xlfn.IFNA(VLOOKUP($A72,TRANSPOSE(#REF!),AU$2+2,FALSE),0)</f>
        <v>#REF!</v>
      </c>
      <c r="AV72" t="e" cm="1">
        <f t="array" ref="AV72">_xlfn.IFNA(VLOOKUP($A72,TRANSPOSE(#REF!),AV$2+2,FALSE),0)</f>
        <v>#REF!</v>
      </c>
      <c r="AW72" t="e" cm="1">
        <f t="array" ref="AW72">_xlfn.IFNA(VLOOKUP($A72,TRANSPOSE(#REF!),AW$2+2,FALSE),0)</f>
        <v>#REF!</v>
      </c>
      <c r="AX72" t="e" cm="1">
        <f t="array" ref="AX72">_xlfn.IFNA(VLOOKUP($A72,TRANSPOSE(#REF!),AX$2+2,FALSE),0)</f>
        <v>#REF!</v>
      </c>
      <c r="AY72" t="e" cm="1">
        <f t="array" ref="AY72">_xlfn.IFNA(VLOOKUP($A72,TRANSPOSE(#REF!),AY$2+2,FALSE),0)</f>
        <v>#REF!</v>
      </c>
      <c r="AZ72" t="e" cm="1">
        <f t="array" ref="AZ72">_xlfn.IFNA(VLOOKUP($A72,TRANSPOSE(#REF!),AZ$2+2,FALSE),0)</f>
        <v>#REF!</v>
      </c>
      <c r="BA72" t="e" cm="1">
        <f t="array" ref="BA72">_xlfn.IFNA(VLOOKUP($A72,TRANSPOSE(#REF!),BA$2+2,FALSE),0)</f>
        <v>#REF!</v>
      </c>
      <c r="BB72" t="e" cm="1">
        <f t="array" ref="BB72">_xlfn.IFNA(VLOOKUP($A72,TRANSPOSE(#REF!),BB$2+2,FALSE),0)</f>
        <v>#REF!</v>
      </c>
      <c r="BC72" t="e" cm="1">
        <f t="array" ref="BC72">_xlfn.IFNA(VLOOKUP($A72,TRANSPOSE(#REF!),BC$2+2,FALSE),0)</f>
        <v>#REF!</v>
      </c>
      <c r="BD72" t="e" cm="1">
        <f t="array" ref="BD72">_xlfn.IFNA(VLOOKUP($A72,TRANSPOSE(#REF!),BD$2+2,FALSE),0)</f>
        <v>#REF!</v>
      </c>
      <c r="BE72" t="e" cm="1">
        <f t="array" ref="BE72">_xlfn.IFNA(VLOOKUP($A72,TRANSPOSE(#REF!),BE$2+2,FALSE),0)</f>
        <v>#REF!</v>
      </c>
      <c r="BF72" t="e" cm="1">
        <f t="array" ref="BF72">_xlfn.IFNA(VLOOKUP($A72,TRANSPOSE(#REF!),BF$2+2,FALSE),0)</f>
        <v>#REF!</v>
      </c>
      <c r="BG72" t="e" cm="1">
        <f t="array" ref="BG72">_xlfn.IFNA(VLOOKUP($A72,TRANSPOSE(#REF!),BG$2+2,FALSE),0)</f>
        <v>#REF!</v>
      </c>
      <c r="BH72" t="e" cm="1">
        <f t="array" ref="BH72">_xlfn.IFNA(VLOOKUP($A72,TRANSPOSE(#REF!),BH$2+2,FALSE),0)</f>
        <v>#REF!</v>
      </c>
      <c r="BI72" t="e" cm="1">
        <f t="array" ref="BI72">_xlfn.IFNA(VLOOKUP($A72,TRANSPOSE(#REF!),BI$2+2,FALSE),0)</f>
        <v>#REF!</v>
      </c>
      <c r="BJ72" t="e" cm="1">
        <f t="array" ref="BJ72">_xlfn.IFNA(VLOOKUP($A72,TRANSPOSE(#REF!),BJ$2+2,FALSE),0)</f>
        <v>#REF!</v>
      </c>
      <c r="BK72" t="e" cm="1">
        <f t="array" ref="BK72">_xlfn.IFNA(VLOOKUP($A72,TRANSPOSE(#REF!),BK$2+2,FALSE),0)</f>
        <v>#REF!</v>
      </c>
      <c r="BL72" t="e" cm="1">
        <f t="array" ref="BL72">_xlfn.IFNA(VLOOKUP($A72,TRANSPOSE(#REF!),BL$2+2,FALSE),0)</f>
        <v>#REF!</v>
      </c>
      <c r="BM72" t="e" cm="1">
        <f t="array" ref="BM72">_xlfn.IFNA(VLOOKUP($A72,TRANSPOSE(#REF!),BM$2+2,FALSE),0)</f>
        <v>#REF!</v>
      </c>
      <c r="BN72" t="e" cm="1">
        <f t="array" ref="BN72">_xlfn.IFNA(VLOOKUP($A72,TRANSPOSE(#REF!),BN$2+2,FALSE),0)</f>
        <v>#REF!</v>
      </c>
      <c r="BO72" t="e" cm="1">
        <f t="array" ref="BO72">_xlfn.IFNA(VLOOKUP($A72,TRANSPOSE(#REF!),BO$2+2,FALSE),0)</f>
        <v>#REF!</v>
      </c>
      <c r="BP72" t="e" cm="1">
        <f t="array" ref="BP72">_xlfn.IFNA(VLOOKUP($A72,TRANSPOSE(#REF!),BP$2+2,FALSE),0)</f>
        <v>#REF!</v>
      </c>
      <c r="BQ72" t="e" cm="1">
        <f t="array" ref="BQ72">_xlfn.IFNA(VLOOKUP($A72,TRANSPOSE(#REF!),BQ$2+2,FALSE),0)</f>
        <v>#REF!</v>
      </c>
      <c r="BR72" t="e" cm="1">
        <f t="array" ref="BR72">_xlfn.IFNA(VLOOKUP($A72,TRANSPOSE(#REF!),BR$2+2,FALSE),0)</f>
        <v>#REF!</v>
      </c>
      <c r="BS72" t="e" cm="1">
        <f t="array" ref="BS72">_xlfn.IFNA(VLOOKUP($A72,TRANSPOSE(#REF!),BS$2+2,FALSE),0)</f>
        <v>#REF!</v>
      </c>
      <c r="BT72" t="e" cm="1">
        <f t="array" ref="BT72">_xlfn.IFNA(VLOOKUP($A72,TRANSPOSE(#REF!),BT$2+2,FALSE),0)</f>
        <v>#REF!</v>
      </c>
      <c r="BU72" t="e" cm="1">
        <f t="array" ref="BU72">_xlfn.IFNA(VLOOKUP($A72,TRANSPOSE(#REF!),BU$2+2,FALSE),0)</f>
        <v>#REF!</v>
      </c>
      <c r="BV72" t="e" cm="1">
        <f t="array" ref="BV72">_xlfn.IFNA(VLOOKUP($A72,TRANSPOSE(#REF!),BV$2+2,FALSE),0)</f>
        <v>#REF!</v>
      </c>
      <c r="BW72" t="e" cm="1">
        <f t="array" ref="BW72">_xlfn.IFNA(VLOOKUP($A72,TRANSPOSE(#REF!),BW$2+2,FALSE),0)</f>
        <v>#REF!</v>
      </c>
      <c r="BX72" t="e" cm="1">
        <f t="array" ref="BX72">_xlfn.IFNA(VLOOKUP($A72,TRANSPOSE(#REF!),BX$2+2,FALSE),0)</f>
        <v>#REF!</v>
      </c>
      <c r="BY72" t="e" cm="1">
        <f t="array" ref="BY72">_xlfn.IFNA(VLOOKUP($A72,TRANSPOSE(#REF!),BY$2+2,FALSE),0)</f>
        <v>#REF!</v>
      </c>
      <c r="BZ72" t="e" cm="1">
        <f t="array" ref="BZ72">_xlfn.IFNA(VLOOKUP($A72,TRANSPOSE(#REF!),BZ$2+2,FALSE),0)</f>
        <v>#REF!</v>
      </c>
      <c r="CA72" t="e" cm="1">
        <f t="array" ref="CA72">_xlfn.IFNA(VLOOKUP($A72,TRANSPOSE(#REF!),CA$2+2,FALSE),0)</f>
        <v>#REF!</v>
      </c>
      <c r="CB72" t="e" cm="1">
        <f t="array" ref="CB72">_xlfn.IFNA(VLOOKUP($A72,TRANSPOSE(#REF!),CB$2+2,FALSE),0)</f>
        <v>#REF!</v>
      </c>
      <c r="CC72" t="e" cm="1">
        <f t="array" ref="CC72">_xlfn.IFNA(VLOOKUP($A72,TRANSPOSE(#REF!),CC$2+2,FALSE),0)</f>
        <v>#REF!</v>
      </c>
      <c r="CD72" t="e" cm="1">
        <f t="array" ref="CD72">_xlfn.IFNA(VLOOKUP($A72,TRANSPOSE(#REF!),CD$2+2,FALSE),0)</f>
        <v>#REF!</v>
      </c>
      <c r="CE72" t="e" cm="1">
        <f t="array" ref="CE72">_xlfn.IFNA(VLOOKUP($A72,TRANSPOSE(#REF!),CE$2+2,FALSE),0)</f>
        <v>#REF!</v>
      </c>
      <c r="CF72" t="e" cm="1">
        <f t="array" ref="CF72">_xlfn.IFNA(VLOOKUP($A72,TRANSPOSE(#REF!),CF$2+2,FALSE),0)</f>
        <v>#REF!</v>
      </c>
      <c r="CG72" t="e" cm="1">
        <f t="array" ref="CG72">_xlfn.IFNA(VLOOKUP($A72,TRANSPOSE(#REF!),CG$2+2,FALSE),0)</f>
        <v>#REF!</v>
      </c>
      <c r="CH72" t="e" cm="1">
        <f t="array" ref="CH72">_xlfn.IFNA(VLOOKUP($A72,TRANSPOSE(#REF!),CH$2+2,FALSE),0)</f>
        <v>#REF!</v>
      </c>
      <c r="CI72" t="e" cm="1">
        <f t="array" ref="CI72">_xlfn.IFNA(VLOOKUP($A72,TRANSPOSE(#REF!),CI$2+2,FALSE),0)</f>
        <v>#REF!</v>
      </c>
      <c r="CJ72" t="e" cm="1">
        <f t="array" ref="CJ72">_xlfn.IFNA(VLOOKUP($A72,TRANSPOSE(#REF!),CJ$2+2,FALSE),0)</f>
        <v>#REF!</v>
      </c>
      <c r="CK72" t="e" cm="1">
        <f t="array" ref="CK72">_xlfn.IFNA(VLOOKUP($A72,TRANSPOSE(#REF!),CK$2+2,FALSE),0)</f>
        <v>#REF!</v>
      </c>
      <c r="CL72" t="e" cm="1">
        <f t="array" ref="CL72">_xlfn.IFNA(VLOOKUP($A72,TRANSPOSE(#REF!),CL$2+2,FALSE),0)</f>
        <v>#REF!</v>
      </c>
      <c r="CM72" t="e" cm="1">
        <f t="array" ref="CM72">_xlfn.IFNA(VLOOKUP($A72,TRANSPOSE(#REF!),CM$2+2,FALSE),0)</f>
        <v>#REF!</v>
      </c>
      <c r="CN72" t="e" cm="1">
        <f t="array" ref="CN72">_xlfn.IFNA(VLOOKUP($A72,TRANSPOSE(#REF!),CN$2+2,FALSE),0)</f>
        <v>#REF!</v>
      </c>
      <c r="CO72" t="e" cm="1">
        <f t="array" ref="CO72">_xlfn.IFNA(VLOOKUP($A72,TRANSPOSE(#REF!),CO$2+2,FALSE),0)</f>
        <v>#REF!</v>
      </c>
      <c r="CP72" t="e" cm="1">
        <f t="array" ref="CP72">_xlfn.IFNA(VLOOKUP($A72,TRANSPOSE(#REF!),CP$2+2,FALSE),0)</f>
        <v>#REF!</v>
      </c>
      <c r="CQ72" t="e" cm="1">
        <f t="array" ref="CQ72">_xlfn.IFNA(VLOOKUP($A72,TRANSPOSE(#REF!),CQ$2+2,FALSE),0)</f>
        <v>#REF!</v>
      </c>
      <c r="CR72" t="e" cm="1">
        <f t="array" ref="CR72">_xlfn.IFNA(VLOOKUP($A72,TRANSPOSE(#REF!),CR$2+2,FALSE),0)</f>
        <v>#REF!</v>
      </c>
      <c r="CS72" t="e" cm="1">
        <f t="array" ref="CS72">_xlfn.IFNA(VLOOKUP($A72,TRANSPOSE(#REF!),CS$2+2,FALSE),0)</f>
        <v>#REF!</v>
      </c>
      <c r="CT72" t="e" cm="1">
        <f t="array" ref="CT72">_xlfn.IFNA(VLOOKUP($A72,TRANSPOSE(#REF!),CT$2+2,FALSE),0)</f>
        <v>#REF!</v>
      </c>
      <c r="CU72" t="e" cm="1">
        <f t="array" ref="CU72">_xlfn.IFNA(VLOOKUP($A72,TRANSPOSE(#REF!),CU$2+2,FALSE),0)</f>
        <v>#REF!</v>
      </c>
      <c r="CV72" t="e" cm="1">
        <f t="array" ref="CV72">_xlfn.IFNA(VLOOKUP($A72,TRANSPOSE(#REF!),CV$2+2,FALSE),0)</f>
        <v>#REF!</v>
      </c>
      <c r="CW72" t="e" cm="1">
        <f t="array" ref="CW72">_xlfn.IFNA(VLOOKUP($A72,TRANSPOSE(#REF!),CW$2+2,FALSE),0)</f>
        <v>#REF!</v>
      </c>
      <c r="CX72" t="e" cm="1">
        <f t="array" ref="CX72">_xlfn.IFNA(VLOOKUP($A72,TRANSPOSE(#REF!),CX$2+2,FALSE),0)</f>
        <v>#REF!</v>
      </c>
      <c r="CY72" t="e" cm="1">
        <f t="array" ref="CY72">_xlfn.IFNA(VLOOKUP($A72,TRANSPOSE(#REF!),CY$2+2,FALSE),0)</f>
        <v>#REF!</v>
      </c>
      <c r="CZ72" t="e" cm="1">
        <f t="array" ref="CZ72">_xlfn.IFNA(VLOOKUP($A72,TRANSPOSE(#REF!),CZ$2+2,FALSE),0)</f>
        <v>#REF!</v>
      </c>
      <c r="DA72" t="e" cm="1">
        <f t="array" ref="DA72">_xlfn.IFNA(VLOOKUP($A72,TRANSPOSE(#REF!),DA$2+2,FALSE),0)</f>
        <v>#REF!</v>
      </c>
      <c r="DB72" t="e" cm="1">
        <f t="array" ref="DB72">_xlfn.IFNA(VLOOKUP($A72,TRANSPOSE(#REF!),DB$2+2,FALSE),0)</f>
        <v>#REF!</v>
      </c>
      <c r="DC72" t="e" cm="1">
        <f t="array" ref="DC72">_xlfn.IFNA(VLOOKUP($A72,TRANSPOSE(#REF!),DC$2+2,FALSE),0)</f>
        <v>#REF!</v>
      </c>
      <c r="DD72" t="e" cm="1">
        <f t="array" ref="DD72">_xlfn.IFNA(VLOOKUP($A72,TRANSPOSE(#REF!),DD$2+2,FALSE),0)</f>
        <v>#REF!</v>
      </c>
      <c r="DE72" t="e" cm="1">
        <f t="array" ref="DE72">_xlfn.IFNA(VLOOKUP($A72,TRANSPOSE(#REF!),DE$2+2,FALSE),0)</f>
        <v>#REF!</v>
      </c>
      <c r="DF72" t="e" cm="1">
        <f t="array" ref="DF72">_xlfn.IFNA(VLOOKUP($A72,TRANSPOSE(#REF!),DF$2+2,FALSE),0)</f>
        <v>#REF!</v>
      </c>
      <c r="DG72" t="e" cm="1">
        <f t="array" ref="DG72">_xlfn.IFNA(VLOOKUP($A72,TRANSPOSE(#REF!),DG$2+2,FALSE),0)</f>
        <v>#REF!</v>
      </c>
      <c r="DH72" t="e" cm="1">
        <f t="array" ref="DH72">_xlfn.IFNA(VLOOKUP($A72,TRANSPOSE(#REF!),DH$2+2,FALSE),0)</f>
        <v>#REF!</v>
      </c>
      <c r="DI72" t="e" cm="1">
        <f t="array" ref="DI72">_xlfn.IFNA(VLOOKUP($A72,TRANSPOSE(#REF!),DI$2+2,FALSE),0)</f>
        <v>#REF!</v>
      </c>
      <c r="DJ72" t="e" cm="1">
        <f t="array" ref="DJ72">_xlfn.IFNA(VLOOKUP($A72,TRANSPOSE(#REF!),DJ$2+2,FALSE),0)</f>
        <v>#REF!</v>
      </c>
      <c r="DK72" t="e" cm="1">
        <f t="array" ref="DK72">_xlfn.IFNA(VLOOKUP($A72,TRANSPOSE(#REF!),DK$2+2,FALSE),0)</f>
        <v>#REF!</v>
      </c>
      <c r="DL72" t="e" cm="1">
        <f t="array" ref="DL72">_xlfn.IFNA(VLOOKUP($A72,TRANSPOSE(#REF!),DL$2+2,FALSE),0)</f>
        <v>#REF!</v>
      </c>
      <c r="DM72" t="e" cm="1">
        <f t="array" ref="DM72">_xlfn.IFNA(VLOOKUP($A72,TRANSPOSE(#REF!),DM$2+2,FALSE),0)</f>
        <v>#REF!</v>
      </c>
      <c r="DN72" t="e" cm="1">
        <f t="array" ref="DN72">_xlfn.IFNA(VLOOKUP($A72,TRANSPOSE(#REF!),DN$2+2,FALSE),0)</f>
        <v>#REF!</v>
      </c>
      <c r="DO72" t="e" cm="1">
        <f t="array" ref="DO72">_xlfn.IFNA(VLOOKUP($A72,TRANSPOSE(#REF!),DO$2+2,FALSE),0)</f>
        <v>#REF!</v>
      </c>
      <c r="DP72" t="e" cm="1">
        <f t="array" ref="DP72">_xlfn.IFNA(VLOOKUP($A72,TRANSPOSE(#REF!),DP$2+2,FALSE),0)</f>
        <v>#REF!</v>
      </c>
      <c r="DQ72" t="e" cm="1">
        <f t="array" ref="DQ72">_xlfn.IFNA(VLOOKUP($A72,TRANSPOSE(#REF!),DQ$2+2,FALSE),0)</f>
        <v>#REF!</v>
      </c>
      <c r="DR72" t="e" cm="1">
        <f t="array" ref="DR72">_xlfn.IFNA(VLOOKUP($A72,TRANSPOSE(#REF!),DR$2+2,FALSE),0)</f>
        <v>#REF!</v>
      </c>
      <c r="DS72" t="e" cm="1">
        <f t="array" ref="DS72">_xlfn.IFNA(VLOOKUP($A72,TRANSPOSE(#REF!),DS$2+2,FALSE),0)</f>
        <v>#REF!</v>
      </c>
      <c r="DT72" t="e" cm="1">
        <f t="array" ref="DT72">_xlfn.IFNA(VLOOKUP($A72,TRANSPOSE(#REF!),DT$2+2,FALSE),0)</f>
        <v>#REF!</v>
      </c>
      <c r="DU72" t="e" cm="1">
        <f t="array" ref="DU72">_xlfn.IFNA(VLOOKUP($A72,TRANSPOSE(#REF!),DU$2+2,FALSE),0)</f>
        <v>#REF!</v>
      </c>
      <c r="DV72" t="e" cm="1">
        <f t="array" ref="DV72">_xlfn.IFNA(VLOOKUP($A72,TRANSPOSE(#REF!),DV$2+2,FALSE),0)</f>
        <v>#REF!</v>
      </c>
      <c r="DW72" t="e" cm="1">
        <f t="array" ref="DW72">_xlfn.IFNA(VLOOKUP($A72,TRANSPOSE(#REF!),DW$2+2,FALSE),0)</f>
        <v>#REF!</v>
      </c>
      <c r="DX72" t="e" cm="1">
        <f t="array" ref="DX72">_xlfn.IFNA(VLOOKUP($A72,TRANSPOSE(#REF!),DX$2+2,FALSE),0)</f>
        <v>#REF!</v>
      </c>
      <c r="DY72" t="e" cm="1">
        <f t="array" ref="DY72">_xlfn.IFNA(VLOOKUP($A72,TRANSPOSE(#REF!),DY$2+2,FALSE),0)</f>
        <v>#REF!</v>
      </c>
      <c r="DZ72" t="e" cm="1">
        <f t="array" ref="DZ72">_xlfn.IFNA(VLOOKUP($A72,TRANSPOSE(#REF!),DZ$2+2,FALSE),0)</f>
        <v>#REF!</v>
      </c>
      <c r="EA72" t="e" cm="1">
        <f t="array" ref="EA72">_xlfn.IFNA(VLOOKUP($A72,TRANSPOSE(#REF!),EA$2+2,FALSE),0)</f>
        <v>#REF!</v>
      </c>
      <c r="EB72" t="e" cm="1">
        <f t="array" ref="EB72">_xlfn.IFNA(VLOOKUP($A72,TRANSPOSE(#REF!),EB$2+2,FALSE),0)</f>
        <v>#REF!</v>
      </c>
      <c r="EC72" t="e" cm="1">
        <f t="array" ref="EC72">_xlfn.IFNA(VLOOKUP($A72,TRANSPOSE(#REF!),EC$2+2,FALSE),0)</f>
        <v>#REF!</v>
      </c>
      <c r="ED72" t="e" cm="1">
        <f t="array" ref="ED72">_xlfn.IFNA(VLOOKUP($A72,TRANSPOSE(#REF!),ED$2+2,FALSE),0)</f>
        <v>#REF!</v>
      </c>
      <c r="EE72" t="e" cm="1">
        <f t="array" ref="EE72">_xlfn.IFNA(VLOOKUP($A72,TRANSPOSE(#REF!),EE$2+2,FALSE),0)</f>
        <v>#REF!</v>
      </c>
      <c r="EF72" t="e" cm="1">
        <f t="array" ref="EF72">_xlfn.IFNA(VLOOKUP($A72,TRANSPOSE(#REF!),EF$2+2,FALSE),0)</f>
        <v>#REF!</v>
      </c>
      <c r="EG72" t="e" cm="1">
        <f t="array" ref="EG72">_xlfn.IFNA(VLOOKUP($A72,TRANSPOSE(#REF!),EG$2+2,FALSE),0)</f>
        <v>#REF!</v>
      </c>
      <c r="EH72" t="e" cm="1">
        <f t="array" ref="EH72">_xlfn.IFNA(VLOOKUP($A72,TRANSPOSE(#REF!),EH$2+2,FALSE),0)</f>
        <v>#REF!</v>
      </c>
      <c r="EI72" t="e" cm="1">
        <f t="array" ref="EI72">_xlfn.IFNA(VLOOKUP($A72,TRANSPOSE(#REF!),EI$2+2,FALSE),0)</f>
        <v>#REF!</v>
      </c>
      <c r="EJ72" t="e" cm="1">
        <f t="array" ref="EJ72">_xlfn.IFNA(VLOOKUP($A72,TRANSPOSE(#REF!),EJ$2+2,FALSE),0)</f>
        <v>#REF!</v>
      </c>
      <c r="EK72" t="e" cm="1">
        <f t="array" ref="EK72">_xlfn.IFNA(VLOOKUP($A72,TRANSPOSE(#REF!),EK$2+2,FALSE),0)</f>
        <v>#REF!</v>
      </c>
      <c r="EL72" t="e" cm="1">
        <f t="array" ref="EL72">_xlfn.IFNA(VLOOKUP($A72,TRANSPOSE(#REF!),EL$2+2,FALSE),0)</f>
        <v>#REF!</v>
      </c>
      <c r="EM72" t="e" cm="1">
        <f t="array" ref="EM72">_xlfn.IFNA(VLOOKUP($A72,TRANSPOSE(#REF!),EM$2+2,FALSE),0)</f>
        <v>#REF!</v>
      </c>
      <c r="EN72" t="e" cm="1">
        <f t="array" ref="EN72">_xlfn.IFNA(VLOOKUP($A72,TRANSPOSE(#REF!),EN$2+2,FALSE),0)</f>
        <v>#REF!</v>
      </c>
      <c r="EO72" t="e" cm="1">
        <f t="array" ref="EO72">_xlfn.IFNA(VLOOKUP($A72,TRANSPOSE(#REF!),EO$2+2,FALSE),0)</f>
        <v>#REF!</v>
      </c>
      <c r="EP72" t="e" cm="1">
        <f t="array" ref="EP72">_xlfn.IFNA(VLOOKUP($A72,TRANSPOSE(#REF!),EP$2+2,FALSE),0)</f>
        <v>#REF!</v>
      </c>
      <c r="EQ72" t="e" cm="1">
        <f t="array" ref="EQ72">_xlfn.IFNA(VLOOKUP($A72,TRANSPOSE(#REF!),EQ$2+2,FALSE),0)</f>
        <v>#REF!</v>
      </c>
      <c r="ER72" t="e" cm="1">
        <f t="array" ref="ER72">_xlfn.IFNA(VLOOKUP($A72,TRANSPOSE(#REF!),ER$2+2,FALSE),0)</f>
        <v>#REF!</v>
      </c>
      <c r="ES72" t="e" cm="1">
        <f t="array" ref="ES72">_xlfn.IFNA(VLOOKUP($A72,TRANSPOSE(#REF!),ES$2+2,FALSE),0)</f>
        <v>#REF!</v>
      </c>
      <c r="ET72" t="e" cm="1">
        <f t="array" ref="ET72">_xlfn.IFNA(VLOOKUP($A72,TRANSPOSE(#REF!),ET$2+2,FALSE),0)</f>
        <v>#REF!</v>
      </c>
      <c r="EU72" t="e" cm="1">
        <f t="array" ref="EU72">_xlfn.IFNA(VLOOKUP($A72,TRANSPOSE(#REF!),EU$2+2,FALSE),0)</f>
        <v>#REF!</v>
      </c>
      <c r="EV72" t="e" cm="1">
        <f t="array" ref="EV72">_xlfn.IFNA(VLOOKUP($A72,TRANSPOSE(#REF!),EV$2+2,FALSE),0)</f>
        <v>#REF!</v>
      </c>
      <c r="EW72" t="e" cm="1">
        <f t="array" ref="EW72">_xlfn.IFNA(VLOOKUP($A72,TRANSPOSE(#REF!),EW$2+2,FALSE),0)</f>
        <v>#REF!</v>
      </c>
      <c r="EX72" t="e" cm="1">
        <f t="array" ref="EX72">_xlfn.IFNA(VLOOKUP($A72,TRANSPOSE(#REF!),EX$2+2,FALSE),0)</f>
        <v>#REF!</v>
      </c>
      <c r="EY72" t="e" cm="1">
        <f t="array" ref="EY72">_xlfn.IFNA(VLOOKUP($A72,TRANSPOSE(#REF!),EY$2+2,FALSE),0)</f>
        <v>#REF!</v>
      </c>
      <c r="EZ72" t="e" cm="1">
        <f t="array" ref="EZ72">_xlfn.IFNA(VLOOKUP($A72,TRANSPOSE(#REF!),EZ$2+2,FALSE),0)</f>
        <v>#REF!</v>
      </c>
      <c r="FA72" t="e" cm="1">
        <f t="array" ref="FA72">_xlfn.IFNA(VLOOKUP($A72,TRANSPOSE(#REF!),FA$2+2,FALSE),0)</f>
        <v>#REF!</v>
      </c>
      <c r="FB72" t="e" cm="1">
        <f t="array" ref="FB72">_xlfn.IFNA(VLOOKUP($A72,TRANSPOSE(#REF!),FB$2+2,FALSE),0)</f>
        <v>#REF!</v>
      </c>
      <c r="FC72" t="e" cm="1">
        <f t="array" ref="FC72">_xlfn.IFNA(VLOOKUP($A72,TRANSPOSE(#REF!),FC$2+2,FALSE),0)</f>
        <v>#REF!</v>
      </c>
      <c r="FD72" t="e" cm="1">
        <f t="array" ref="FD72">_xlfn.IFNA(VLOOKUP($A72,TRANSPOSE(#REF!),FD$2+2,FALSE),0)</f>
        <v>#REF!</v>
      </c>
      <c r="FE72" t="e" cm="1">
        <f t="array" ref="FE72">_xlfn.IFNA(VLOOKUP($A72,TRANSPOSE(#REF!),FE$2+2,FALSE),0)</f>
        <v>#REF!</v>
      </c>
      <c r="FF72" t="e" cm="1">
        <f t="array" ref="FF72">_xlfn.IFNA(VLOOKUP($A72,TRANSPOSE(#REF!),FF$2+2,FALSE),0)</f>
        <v>#REF!</v>
      </c>
      <c r="FG72" t="e" cm="1">
        <f t="array" ref="FG72">_xlfn.IFNA(VLOOKUP($A72,TRANSPOSE(#REF!),FG$2+2,FALSE),0)</f>
        <v>#REF!</v>
      </c>
      <c r="FH72" t="e" cm="1">
        <f t="array" ref="FH72">_xlfn.IFNA(VLOOKUP($A72,TRANSPOSE(#REF!),FH$2+2,FALSE),0)</f>
        <v>#REF!</v>
      </c>
      <c r="FI72" t="e" cm="1">
        <f t="array" ref="FI72">_xlfn.IFNA(VLOOKUP($A72,TRANSPOSE(#REF!),FI$2+2,FALSE),0)</f>
        <v>#REF!</v>
      </c>
      <c r="FJ72" t="e" cm="1">
        <f t="array" ref="FJ72">_xlfn.IFNA(VLOOKUP($A72,TRANSPOSE(#REF!),FJ$2+2,FALSE),0)</f>
        <v>#REF!</v>
      </c>
      <c r="FK72" t="e" cm="1">
        <f t="array" ref="FK72">_xlfn.IFNA(VLOOKUP($A72,TRANSPOSE(#REF!),FK$2+2,FALSE),0)</f>
        <v>#REF!</v>
      </c>
      <c r="FL72" t="e" cm="1">
        <f t="array" ref="FL72">_xlfn.IFNA(VLOOKUP($A72,TRANSPOSE(#REF!),FL$2+2,FALSE),0)</f>
        <v>#REF!</v>
      </c>
      <c r="FM72" t="e" cm="1">
        <f t="array" ref="FM72">_xlfn.IFNA(VLOOKUP($A72,TRANSPOSE(#REF!),FM$2+2,FALSE),0)</f>
        <v>#REF!</v>
      </c>
      <c r="FN72" t="e" cm="1">
        <f t="array" ref="FN72">_xlfn.IFNA(VLOOKUP($A72,TRANSPOSE(#REF!),FN$2+2,FALSE),0)</f>
        <v>#REF!</v>
      </c>
      <c r="FO72" t="e" cm="1">
        <f t="array" ref="FO72">_xlfn.IFNA(VLOOKUP($A72,TRANSPOSE(#REF!),FO$2+2,FALSE),0)</f>
        <v>#REF!</v>
      </c>
      <c r="FP72" t="e" cm="1">
        <f t="array" ref="FP72">_xlfn.IFNA(VLOOKUP($A72,TRANSPOSE(#REF!),FP$2+2,FALSE),0)</f>
        <v>#REF!</v>
      </c>
      <c r="FQ72" t="e" cm="1">
        <f t="array" ref="FQ72">_xlfn.IFNA(VLOOKUP($A72,TRANSPOSE(#REF!),FQ$2+2,FALSE),0)</f>
        <v>#REF!</v>
      </c>
      <c r="FR72" t="e" cm="1">
        <f t="array" ref="FR72">_xlfn.IFNA(VLOOKUP($A72,TRANSPOSE(#REF!),FR$2+2,FALSE),0)</f>
        <v>#REF!</v>
      </c>
      <c r="FS72" t="e" cm="1">
        <f t="array" ref="FS72">_xlfn.IFNA(VLOOKUP($A72,TRANSPOSE(#REF!),FS$2+2,FALSE),0)</f>
        <v>#REF!</v>
      </c>
      <c r="FT72" t="e" cm="1">
        <f t="array" ref="FT72">_xlfn.IFNA(VLOOKUP($A72,TRANSPOSE(#REF!),FT$2+2,FALSE),0)</f>
        <v>#REF!</v>
      </c>
      <c r="FU72" t="e" cm="1">
        <f t="array" ref="FU72">_xlfn.IFNA(VLOOKUP($A72,TRANSPOSE(#REF!),FU$2+2,FALSE),0)</f>
        <v>#REF!</v>
      </c>
      <c r="FV72" t="e" cm="1">
        <f t="array" ref="FV72">_xlfn.IFNA(VLOOKUP($A72,TRANSPOSE(#REF!),FV$2+2,FALSE),0)</f>
        <v>#REF!</v>
      </c>
      <c r="FW72" t="e" cm="1">
        <f t="array" ref="FW72">_xlfn.IFNA(VLOOKUP($A72,TRANSPOSE(#REF!),FW$2+2,FALSE),0)</f>
        <v>#REF!</v>
      </c>
      <c r="FX72" t="e" cm="1">
        <f t="array" ref="FX72">_xlfn.IFNA(VLOOKUP($A72,TRANSPOSE(#REF!),FX$2+2,FALSE),0)</f>
        <v>#REF!</v>
      </c>
      <c r="FY72" t="e" cm="1">
        <f t="array" ref="FY72">_xlfn.IFNA(VLOOKUP($A72,TRANSPOSE(#REF!),FY$2+2,FALSE),0)</f>
        <v>#REF!</v>
      </c>
      <c r="FZ72" t="e" cm="1">
        <f t="array" ref="FZ72">_xlfn.IFNA(VLOOKUP($A72,TRANSPOSE(#REF!),FZ$2+2,FALSE),0)</f>
        <v>#REF!</v>
      </c>
      <c r="GA72" t="e" cm="1">
        <f t="array" ref="GA72">_xlfn.IFNA(VLOOKUP($A72,TRANSPOSE(#REF!),GA$2+2,FALSE),0)</f>
        <v>#REF!</v>
      </c>
      <c r="GB72" t="e" cm="1">
        <f t="array" ref="GB72">_xlfn.IFNA(VLOOKUP($A72,TRANSPOSE(#REF!),GB$2+2,FALSE),0)</f>
        <v>#REF!</v>
      </c>
      <c r="GC72" t="e" cm="1">
        <f t="array" ref="GC72">_xlfn.IFNA(VLOOKUP($A72,TRANSPOSE(#REF!),GC$2+2,FALSE),0)</f>
        <v>#REF!</v>
      </c>
      <c r="GD72" t="e" cm="1">
        <f t="array" ref="GD72">_xlfn.IFNA(VLOOKUP($A72,TRANSPOSE(#REF!),GD$2+2,FALSE),0)</f>
        <v>#REF!</v>
      </c>
      <c r="GE72" t="e" cm="1">
        <f t="array" ref="GE72">_xlfn.IFNA(VLOOKUP($A72,TRANSPOSE(#REF!),GE$2+2,FALSE),0)</f>
        <v>#REF!</v>
      </c>
      <c r="GF72" t="e" cm="1">
        <f t="array" ref="GF72">_xlfn.IFNA(VLOOKUP($A72,TRANSPOSE(#REF!),GF$2+2,FALSE),0)</f>
        <v>#REF!</v>
      </c>
      <c r="GG72" t="e" cm="1">
        <f t="array" ref="GG72">_xlfn.IFNA(VLOOKUP($A72,TRANSPOSE(#REF!),GG$2+2,FALSE),0)</f>
        <v>#REF!</v>
      </c>
      <c r="GH72" t="e" cm="1">
        <f t="array" ref="GH72">_xlfn.IFNA(VLOOKUP($A72,TRANSPOSE(#REF!),GH$2+2,FALSE),0)</f>
        <v>#REF!</v>
      </c>
      <c r="GI72" t="e" cm="1">
        <f t="array" ref="GI72">_xlfn.IFNA(VLOOKUP($A72,TRANSPOSE(#REF!),GI$2+2,FALSE),0)</f>
        <v>#REF!</v>
      </c>
      <c r="GJ72" t="e" cm="1">
        <f t="array" ref="GJ72">_xlfn.IFNA(VLOOKUP($A72,TRANSPOSE(#REF!),GJ$2+2,FALSE),0)</f>
        <v>#REF!</v>
      </c>
      <c r="GK72" t="e" cm="1">
        <f t="array" ref="GK72">_xlfn.IFNA(VLOOKUP($A72,TRANSPOSE(#REF!),GK$2+2,FALSE),0)</f>
        <v>#REF!</v>
      </c>
      <c r="GL72" t="e" cm="1">
        <f t="array" ref="GL72">_xlfn.IFNA(VLOOKUP($A72,TRANSPOSE(#REF!),GL$2+2,FALSE),0)</f>
        <v>#REF!</v>
      </c>
      <c r="GM72" t="e" cm="1">
        <f t="array" ref="GM72">_xlfn.IFNA(VLOOKUP($A72,TRANSPOSE(#REF!),GM$2+2,FALSE),0)</f>
        <v>#REF!</v>
      </c>
      <c r="GN72" t="e" cm="1">
        <f t="array" ref="GN72">_xlfn.IFNA(VLOOKUP($A72,TRANSPOSE(#REF!),GN$2+2,FALSE),0)</f>
        <v>#REF!</v>
      </c>
      <c r="GO72" t="e" cm="1">
        <f t="array" ref="GO72">_xlfn.IFNA(VLOOKUP($A72,TRANSPOSE(#REF!),GO$2+2,FALSE),0)</f>
        <v>#REF!</v>
      </c>
      <c r="GP72" t="e" cm="1">
        <f t="array" ref="GP72">_xlfn.IFNA(VLOOKUP($A72,TRANSPOSE(#REF!),GP$2+2,FALSE),0)</f>
        <v>#REF!</v>
      </c>
      <c r="GQ72" t="e" cm="1">
        <f t="array" ref="GQ72">_xlfn.IFNA(VLOOKUP($A72,TRANSPOSE(#REF!),GQ$2+2,FALSE),0)</f>
        <v>#REF!</v>
      </c>
      <c r="GR72" t="e" cm="1">
        <f t="array" ref="GR72">_xlfn.IFNA(VLOOKUP($A72,TRANSPOSE(#REF!),GR$2+2,FALSE),0)</f>
        <v>#REF!</v>
      </c>
      <c r="GS72" t="e" cm="1">
        <f t="array" ref="GS72">_xlfn.IFNA(VLOOKUP($A72,TRANSPOSE(#REF!),GS$2+2,FALSE),0)</f>
        <v>#REF!</v>
      </c>
      <c r="GT72" t="e" cm="1">
        <f t="array" ref="GT72">_xlfn.IFNA(VLOOKUP($A72,TRANSPOSE(#REF!),GT$2+2,FALSE),0)</f>
        <v>#REF!</v>
      </c>
      <c r="GU72" t="e" cm="1">
        <f t="array" ref="GU72">_xlfn.IFNA(VLOOKUP($A72,TRANSPOSE(#REF!),GU$2+2,FALSE),0)</f>
        <v>#REF!</v>
      </c>
      <c r="GV72" t="e" cm="1">
        <f t="array" ref="GV72">_xlfn.IFNA(VLOOKUP($A72,TRANSPOSE(#REF!),GV$2+2,FALSE),0)</f>
        <v>#REF!</v>
      </c>
      <c r="GW72" t="e" cm="1">
        <f t="array" ref="GW72">_xlfn.IFNA(VLOOKUP($A72,TRANSPOSE(#REF!),GW$2+2,FALSE),0)</f>
        <v>#REF!</v>
      </c>
      <c r="GX72" t="e" cm="1">
        <f t="array" ref="GX72">_xlfn.IFNA(VLOOKUP($A72,TRANSPOSE(#REF!),GX$2+2,FALSE),0)</f>
        <v>#REF!</v>
      </c>
      <c r="GY72" t="e" cm="1">
        <f t="array" ref="GY72">_xlfn.IFNA(VLOOKUP($A72,TRANSPOSE(#REF!),GY$2+2,FALSE),0)</f>
        <v>#REF!</v>
      </c>
      <c r="GZ72" t="e" cm="1">
        <f t="array" ref="GZ72">_xlfn.IFNA(VLOOKUP($A72,TRANSPOSE(#REF!),GZ$2+2,FALSE),0)</f>
        <v>#REF!</v>
      </c>
      <c r="HA72" t="e" cm="1">
        <f t="array" ref="HA72">_xlfn.IFNA(VLOOKUP($A72,TRANSPOSE(#REF!),HA$2+2,FALSE),0)</f>
        <v>#REF!</v>
      </c>
      <c r="HB72" t="e" cm="1">
        <f t="array" ref="HB72">_xlfn.IFNA(VLOOKUP($A72,TRANSPOSE(#REF!),HB$2+2,FALSE),0)</f>
        <v>#REF!</v>
      </c>
      <c r="HC72" t="e" cm="1">
        <f t="array" ref="HC72">_xlfn.IFNA(VLOOKUP($A72,TRANSPOSE(#REF!),HC$2+2,FALSE),0)</f>
        <v>#REF!</v>
      </c>
      <c r="HD72" t="e" cm="1">
        <f t="array" ref="HD72">_xlfn.IFNA(VLOOKUP($A72,TRANSPOSE(#REF!),HD$2+2,FALSE),0)</f>
        <v>#REF!</v>
      </c>
      <c r="HE72" t="e" cm="1">
        <f t="array" ref="HE72">_xlfn.IFNA(VLOOKUP($A72,TRANSPOSE(#REF!),HE$2+2,FALSE),0)</f>
        <v>#REF!</v>
      </c>
      <c r="HF72" t="e" cm="1">
        <f t="array" ref="HF72">_xlfn.IFNA(VLOOKUP($A72,TRANSPOSE(#REF!),HF$2+2,FALSE),0)</f>
        <v>#REF!</v>
      </c>
      <c r="HG72" t="e" cm="1">
        <f t="array" ref="HG72">_xlfn.IFNA(VLOOKUP($A72,TRANSPOSE(#REF!),HG$2+2,FALSE),0)</f>
        <v>#REF!</v>
      </c>
      <c r="HH72" t="e" cm="1">
        <f t="array" ref="HH72">_xlfn.IFNA(VLOOKUP($A72,TRANSPOSE(#REF!),HH$2+2,FALSE),0)</f>
        <v>#REF!</v>
      </c>
      <c r="HI72" t="e" cm="1">
        <f t="array" ref="HI72">_xlfn.IFNA(VLOOKUP($A72,TRANSPOSE(#REF!),HI$2+2,FALSE),0)</f>
        <v>#REF!</v>
      </c>
      <c r="HJ72" t="e" cm="1">
        <f t="array" ref="HJ72">_xlfn.IFNA(VLOOKUP($A72,TRANSPOSE(#REF!),HJ$2+2,FALSE),0)</f>
        <v>#REF!</v>
      </c>
      <c r="HK72" t="e" cm="1">
        <f t="array" ref="HK72">_xlfn.IFNA(VLOOKUP($A72,TRANSPOSE(#REF!),HK$2+2,FALSE),0)</f>
        <v>#REF!</v>
      </c>
      <c r="HL72" t="e" cm="1">
        <f t="array" ref="HL72">_xlfn.IFNA(VLOOKUP($A72,TRANSPOSE(#REF!),HL$2+2,FALSE),0)</f>
        <v>#REF!</v>
      </c>
      <c r="HM72" t="e" cm="1">
        <f t="array" ref="HM72">_xlfn.IFNA(VLOOKUP($A72,TRANSPOSE(#REF!),HM$2+2,FALSE),0)</f>
        <v>#REF!</v>
      </c>
      <c r="HN72" t="e" cm="1">
        <f t="array" ref="HN72">_xlfn.IFNA(VLOOKUP($A72,TRANSPOSE(#REF!),HN$2+2,FALSE),0)</f>
        <v>#REF!</v>
      </c>
      <c r="HO72" t="e" cm="1">
        <f t="array" ref="HO72">_xlfn.IFNA(VLOOKUP($A72,TRANSPOSE(#REF!),HO$2+2,FALSE),0)</f>
        <v>#REF!</v>
      </c>
      <c r="HP72" t="e" cm="1">
        <f t="array" ref="HP72">_xlfn.IFNA(VLOOKUP($A72,TRANSPOSE(#REF!),HP$2+2,FALSE),0)</f>
        <v>#REF!</v>
      </c>
      <c r="HQ72" t="e" cm="1">
        <f t="array" ref="HQ72">_xlfn.IFNA(VLOOKUP($A72,TRANSPOSE(#REF!),HQ$2+2,FALSE),0)</f>
        <v>#REF!</v>
      </c>
      <c r="HR72" t="e" cm="1">
        <f t="array" ref="HR72">_xlfn.IFNA(VLOOKUP($A72,TRANSPOSE(#REF!),HR$2+2,FALSE),0)</f>
        <v>#REF!</v>
      </c>
      <c r="HS72" t="e" cm="1">
        <f t="array" ref="HS72">_xlfn.IFNA(VLOOKUP($A72,TRANSPOSE(#REF!),HS$2+2,FALSE),0)</f>
        <v>#REF!</v>
      </c>
      <c r="HT72" t="e" cm="1">
        <f t="array" ref="HT72">_xlfn.IFNA(VLOOKUP($A72,TRANSPOSE(#REF!),HT$2+2,FALSE),0)</f>
        <v>#REF!</v>
      </c>
      <c r="HU72" t="e" cm="1">
        <f t="array" ref="HU72">_xlfn.IFNA(VLOOKUP($A72,TRANSPOSE(#REF!),HU$2+2,FALSE),0)</f>
        <v>#REF!</v>
      </c>
      <c r="HV72" t="e" cm="1">
        <f t="array" ref="HV72">_xlfn.IFNA(VLOOKUP($A72,TRANSPOSE(#REF!),HV$2+2,FALSE),0)</f>
        <v>#REF!</v>
      </c>
      <c r="HW72" t="e" cm="1">
        <f t="array" ref="HW72">_xlfn.IFNA(VLOOKUP($A72,TRANSPOSE(#REF!),HW$2+2,FALSE),0)</f>
        <v>#REF!</v>
      </c>
      <c r="HX72" t="e" cm="1">
        <f t="array" ref="HX72">_xlfn.IFNA(VLOOKUP($A72,TRANSPOSE(#REF!),HX$2+2,FALSE),0)</f>
        <v>#REF!</v>
      </c>
      <c r="HY72" t="e" cm="1">
        <f t="array" ref="HY72">_xlfn.IFNA(VLOOKUP($A72,TRANSPOSE(#REF!),HY$2+2,FALSE),0)</f>
        <v>#REF!</v>
      </c>
      <c r="HZ72" t="e" cm="1">
        <f t="array" ref="HZ72">_xlfn.IFNA(VLOOKUP($A72,TRANSPOSE(#REF!),HZ$2+2,FALSE),0)</f>
        <v>#REF!</v>
      </c>
      <c r="IA72" t="e" cm="1">
        <f t="array" ref="IA72">_xlfn.IFNA(VLOOKUP($A72,TRANSPOSE(#REF!),IA$2+2,FALSE),0)</f>
        <v>#REF!</v>
      </c>
      <c r="IB72" t="e" cm="1">
        <f t="array" ref="IB72">_xlfn.IFNA(VLOOKUP($A72,TRANSPOSE(#REF!),IB$2+2,FALSE),0)</f>
        <v>#REF!</v>
      </c>
      <c r="IC72" t="e" cm="1">
        <f t="array" ref="IC72">_xlfn.IFNA(VLOOKUP($A72,TRANSPOSE(#REF!),IC$2+2,FALSE),0)</f>
        <v>#REF!</v>
      </c>
      <c r="ID72" t="e" cm="1">
        <f t="array" ref="ID72">_xlfn.IFNA(VLOOKUP($A72,TRANSPOSE(#REF!),ID$2+2,FALSE),0)</f>
        <v>#REF!</v>
      </c>
      <c r="IE72" t="e" cm="1">
        <f t="array" ref="IE72">_xlfn.IFNA(VLOOKUP($A72,TRANSPOSE(#REF!),IE$2+2,FALSE),0)</f>
        <v>#REF!</v>
      </c>
      <c r="IF72" t="e" cm="1">
        <f t="array" ref="IF72">_xlfn.IFNA(VLOOKUP($A72,TRANSPOSE(#REF!),IF$2+2,FALSE),0)</f>
        <v>#REF!</v>
      </c>
      <c r="IG72" t="e" cm="1">
        <f t="array" ref="IG72">_xlfn.IFNA(VLOOKUP($A72,TRANSPOSE(#REF!),IG$2+2,FALSE),0)</f>
        <v>#REF!</v>
      </c>
      <c r="IH72" t="e" cm="1">
        <f t="array" ref="IH72">_xlfn.IFNA(VLOOKUP($A72,TRANSPOSE(#REF!),IH$2+2,FALSE),0)</f>
        <v>#REF!</v>
      </c>
      <c r="II72" t="e" cm="1">
        <f t="array" ref="II72">_xlfn.IFNA(VLOOKUP($A72,TRANSPOSE(#REF!),II$2+2,FALSE),0)</f>
        <v>#REF!</v>
      </c>
      <c r="IJ72" t="e" cm="1">
        <f t="array" ref="IJ72">_xlfn.IFNA(VLOOKUP($A72,TRANSPOSE(#REF!),IJ$2+2,FALSE),0)</f>
        <v>#REF!</v>
      </c>
      <c r="IK72" t="e" cm="1">
        <f t="array" ref="IK72">_xlfn.IFNA(VLOOKUP($A72,TRANSPOSE(#REF!),IK$2+2,FALSE),0)</f>
        <v>#REF!</v>
      </c>
      <c r="IL72" t="e" cm="1">
        <f t="array" ref="IL72">_xlfn.IFNA(VLOOKUP($A72,TRANSPOSE(#REF!),IL$2+2,FALSE),0)</f>
        <v>#REF!</v>
      </c>
      <c r="IM72" t="e" cm="1">
        <f t="array" ref="IM72">_xlfn.IFNA(VLOOKUP($A72,TRANSPOSE(#REF!),IM$2+2,FALSE),0)</f>
        <v>#REF!</v>
      </c>
      <c r="IN72" t="e" cm="1">
        <f t="array" ref="IN72">_xlfn.IFNA(VLOOKUP($A72,TRANSPOSE(#REF!),IN$2+2,FALSE),0)</f>
        <v>#REF!</v>
      </c>
      <c r="IO72" t="e" cm="1">
        <f t="array" ref="IO72">_xlfn.IFNA(VLOOKUP($A72,TRANSPOSE(#REF!),IO$2+2,FALSE),0)</f>
        <v>#REF!</v>
      </c>
      <c r="IP72" t="e" cm="1">
        <f t="array" ref="IP72">_xlfn.IFNA(VLOOKUP($A72,TRANSPOSE(#REF!),IP$2+2,FALSE),0)</f>
        <v>#REF!</v>
      </c>
      <c r="IQ72" t="e" cm="1">
        <f t="array" ref="IQ72">_xlfn.IFNA(VLOOKUP($A72,TRANSPOSE(#REF!),IQ$2+2,FALSE),0)</f>
        <v>#REF!</v>
      </c>
      <c r="IR72" t="e" cm="1">
        <f t="array" ref="IR72">_xlfn.IFNA(VLOOKUP($A72,TRANSPOSE(#REF!),IR$2+2,FALSE),0)</f>
        <v>#REF!</v>
      </c>
      <c r="IS72" t="e" cm="1">
        <f t="array" ref="IS72">_xlfn.IFNA(VLOOKUP($A72,TRANSPOSE(#REF!),IS$2+2,FALSE),0)</f>
        <v>#REF!</v>
      </c>
      <c r="IT72" t="e" cm="1">
        <f t="array" ref="IT72">_xlfn.IFNA(VLOOKUP($A72,TRANSPOSE(#REF!),IT$2+2,FALSE),0)</f>
        <v>#REF!</v>
      </c>
      <c r="IU72" t="e" cm="1">
        <f t="array" ref="IU72">_xlfn.IFNA(VLOOKUP($A72,TRANSPOSE(#REF!),IU$2+2,FALSE),0)</f>
        <v>#REF!</v>
      </c>
      <c r="IV72" t="e" cm="1">
        <f t="array" ref="IV72">_xlfn.IFNA(VLOOKUP($A72,TRANSPOSE(#REF!),IV$2+2,FALSE),0)</f>
        <v>#REF!</v>
      </c>
      <c r="IW72" t="e" cm="1">
        <f t="array" ref="IW72">_xlfn.IFNA(VLOOKUP($A72,TRANSPOSE(#REF!),IW$2+2,FALSE),0)</f>
        <v>#REF!</v>
      </c>
      <c r="IX72" t="e" cm="1">
        <f t="array" ref="IX72">_xlfn.IFNA(VLOOKUP($A72,TRANSPOSE(#REF!),IX$2+2,FALSE),0)</f>
        <v>#REF!</v>
      </c>
      <c r="IY72" t="e" cm="1">
        <f t="array" ref="IY72">_xlfn.IFNA(VLOOKUP($A72,TRANSPOSE(#REF!),IY$2+2,FALSE),0)</f>
        <v>#REF!</v>
      </c>
      <c r="IZ72" t="e" cm="1">
        <f t="array" ref="IZ72">_xlfn.IFNA(VLOOKUP($A72,TRANSPOSE(#REF!),IZ$2+2,FALSE),0)</f>
        <v>#REF!</v>
      </c>
      <c r="JA72" t="e" cm="1">
        <f t="array" ref="JA72">_xlfn.IFNA(VLOOKUP($A72,TRANSPOSE(#REF!),JA$2+2,FALSE),0)</f>
        <v>#REF!</v>
      </c>
      <c r="JB72" t="e" cm="1">
        <f t="array" ref="JB72">_xlfn.IFNA(VLOOKUP($A72,TRANSPOSE(#REF!),JB$2+2,FALSE),0)</f>
        <v>#REF!</v>
      </c>
      <c r="JC72" t="e" cm="1">
        <f t="array" ref="JC72">_xlfn.IFNA(VLOOKUP($A72,TRANSPOSE(#REF!),JC$2+2,FALSE),0)</f>
        <v>#REF!</v>
      </c>
      <c r="JD72" t="e" cm="1">
        <f t="array" ref="JD72">_xlfn.IFNA(VLOOKUP($A72,TRANSPOSE(#REF!),JD$2+2,FALSE),0)</f>
        <v>#REF!</v>
      </c>
      <c r="JE72" t="e" cm="1">
        <f t="array" ref="JE72">_xlfn.IFNA(VLOOKUP($A72,TRANSPOSE(#REF!),JE$2+2,FALSE),0)</f>
        <v>#REF!</v>
      </c>
      <c r="JF72" t="e" cm="1">
        <f t="array" ref="JF72">_xlfn.IFNA(VLOOKUP($A72,TRANSPOSE(#REF!),JF$2+2,FALSE),0)</f>
        <v>#REF!</v>
      </c>
      <c r="JG72" t="e" cm="1">
        <f t="array" ref="JG72">_xlfn.IFNA(VLOOKUP($A72,TRANSPOSE(#REF!),JG$2+2,FALSE),0)</f>
        <v>#REF!</v>
      </c>
      <c r="JH72" t="e" cm="1">
        <f t="array" ref="JH72">_xlfn.IFNA(VLOOKUP($A72,TRANSPOSE(#REF!),JH$2+2,FALSE),0)</f>
        <v>#REF!</v>
      </c>
      <c r="JI72" t="e" cm="1">
        <f t="array" ref="JI72">_xlfn.IFNA(VLOOKUP($A72,TRANSPOSE(#REF!),JI$2+2,FALSE),0)</f>
        <v>#REF!</v>
      </c>
      <c r="JJ72" t="e" cm="1">
        <f t="array" ref="JJ72">_xlfn.IFNA(VLOOKUP($A72,TRANSPOSE(#REF!),JJ$2+2,FALSE),0)</f>
        <v>#REF!</v>
      </c>
      <c r="JK72" t="e" cm="1">
        <f t="array" ref="JK72">_xlfn.IFNA(VLOOKUP($A72,TRANSPOSE(#REF!),JK$2+2,FALSE),0)</f>
        <v>#REF!</v>
      </c>
      <c r="JL72" t="e" cm="1">
        <f t="array" ref="JL72">_xlfn.IFNA(VLOOKUP($A72,TRANSPOSE(#REF!),JL$2+2,FALSE),0)</f>
        <v>#REF!</v>
      </c>
      <c r="JM72" t="e" cm="1">
        <f t="array" ref="JM72">_xlfn.IFNA(VLOOKUP($A72,TRANSPOSE(#REF!),JM$2+2,FALSE),0)</f>
        <v>#REF!</v>
      </c>
      <c r="JN72" t="e" cm="1">
        <f t="array" ref="JN72">_xlfn.IFNA(VLOOKUP($A72,TRANSPOSE(#REF!),JN$2+2,FALSE),0)</f>
        <v>#REF!</v>
      </c>
      <c r="JO72" t="e" cm="1">
        <f t="array" ref="JO72">_xlfn.IFNA(VLOOKUP($A72,TRANSPOSE(#REF!),JO$2+2,FALSE),0)</f>
        <v>#REF!</v>
      </c>
      <c r="JP72" t="e" cm="1">
        <f t="array" ref="JP72">_xlfn.IFNA(VLOOKUP($A72,TRANSPOSE(#REF!),JP$2+2,FALSE),0)</f>
        <v>#REF!</v>
      </c>
      <c r="JQ72" t="e" cm="1">
        <f t="array" ref="JQ72">_xlfn.IFNA(VLOOKUP($A72,TRANSPOSE(#REF!),JQ$2+2,FALSE),0)</f>
        <v>#REF!</v>
      </c>
      <c r="JR72" t="e" cm="1">
        <f t="array" ref="JR72">_xlfn.IFNA(VLOOKUP($A72,TRANSPOSE(#REF!),JR$2+2,FALSE),0)</f>
        <v>#REF!</v>
      </c>
      <c r="JS72" t="e" cm="1">
        <f t="array" ref="JS72">_xlfn.IFNA(VLOOKUP($A72,TRANSPOSE(#REF!),JS$2+2,FALSE),0)</f>
        <v>#REF!</v>
      </c>
      <c r="JT72" t="e" cm="1">
        <f t="array" ref="JT72">_xlfn.IFNA(VLOOKUP($A72,TRANSPOSE(#REF!),JT$2+2,FALSE),0)</f>
        <v>#REF!</v>
      </c>
      <c r="JU72" t="e" cm="1">
        <f t="array" ref="JU72">_xlfn.IFNA(VLOOKUP($A72,TRANSPOSE(#REF!),JU$2+2,FALSE),0)</f>
        <v>#REF!</v>
      </c>
      <c r="JV72" t="e" cm="1">
        <f t="array" ref="JV72">_xlfn.IFNA(VLOOKUP($A72,TRANSPOSE(#REF!),JV$2+2,FALSE),0)</f>
        <v>#REF!</v>
      </c>
      <c r="JW72" t="e" cm="1">
        <f t="array" ref="JW72">_xlfn.IFNA(VLOOKUP($A72,TRANSPOSE(#REF!),JW$2+2,FALSE),0)</f>
        <v>#REF!</v>
      </c>
      <c r="JX72" t="e" cm="1">
        <f t="array" ref="JX72">_xlfn.IFNA(VLOOKUP($A72,TRANSPOSE(#REF!),JX$2+2,FALSE),0)</f>
        <v>#REF!</v>
      </c>
      <c r="JY72" t="e" cm="1">
        <f t="array" ref="JY72">_xlfn.IFNA(VLOOKUP($A72,TRANSPOSE(#REF!),JY$2+2,FALSE),0)</f>
        <v>#REF!</v>
      </c>
      <c r="JZ72" t="e" cm="1">
        <f t="array" ref="JZ72">_xlfn.IFNA(VLOOKUP($A72,TRANSPOSE(#REF!),JZ$2+2,FALSE),0)</f>
        <v>#REF!</v>
      </c>
      <c r="KA72" t="e" cm="1">
        <f t="array" ref="KA72">_xlfn.IFNA(VLOOKUP($A72,TRANSPOSE(#REF!),KA$2+2,FALSE),0)</f>
        <v>#REF!</v>
      </c>
      <c r="KB72" t="e" cm="1">
        <f t="array" ref="KB72">_xlfn.IFNA(VLOOKUP($A72,TRANSPOSE(#REF!),KB$2+2,FALSE),0)</f>
        <v>#REF!</v>
      </c>
      <c r="KC72" t="e" cm="1">
        <f t="array" ref="KC72">_xlfn.IFNA(VLOOKUP($A72,TRANSPOSE(#REF!),KC$2+2,FALSE),0)</f>
        <v>#REF!</v>
      </c>
      <c r="KD72" t="e" cm="1">
        <f t="array" ref="KD72">_xlfn.IFNA(VLOOKUP($A72,TRANSPOSE(#REF!),KD$2+2,FALSE),0)</f>
        <v>#REF!</v>
      </c>
      <c r="KE72" t="e" cm="1">
        <f t="array" ref="KE72">_xlfn.IFNA(VLOOKUP($A72,TRANSPOSE(#REF!),KE$2+2,FALSE),0)</f>
        <v>#REF!</v>
      </c>
      <c r="KF72" t="e" cm="1">
        <f t="array" ref="KF72">_xlfn.IFNA(VLOOKUP($A72,TRANSPOSE(#REF!),KF$2+2,FALSE),0)</f>
        <v>#REF!</v>
      </c>
      <c r="KG72" t="e" cm="1">
        <f t="array" ref="KG72">_xlfn.IFNA(VLOOKUP($A72,TRANSPOSE(#REF!),KG$2+2,FALSE),0)</f>
        <v>#REF!</v>
      </c>
      <c r="KH72" t="e" cm="1">
        <f t="array" ref="KH72">_xlfn.IFNA(VLOOKUP($A72,TRANSPOSE(#REF!),KH$2+2,FALSE),0)</f>
        <v>#REF!</v>
      </c>
      <c r="KI72" t="e" cm="1">
        <f t="array" ref="KI72">_xlfn.IFNA(VLOOKUP($A72,TRANSPOSE(#REF!),KI$2+2,FALSE),0)</f>
        <v>#REF!</v>
      </c>
      <c r="KJ72" t="e" cm="1">
        <f t="array" ref="KJ72">_xlfn.IFNA(VLOOKUP($A72,TRANSPOSE(#REF!),KJ$2+2,FALSE),0)</f>
        <v>#REF!</v>
      </c>
      <c r="KK72" t="e" cm="1">
        <f t="array" ref="KK72">_xlfn.IFNA(VLOOKUP($A72,TRANSPOSE(#REF!),KK$2+2,FALSE),0)</f>
        <v>#REF!</v>
      </c>
      <c r="KL72" t="e" cm="1">
        <f t="array" ref="KL72">_xlfn.IFNA(VLOOKUP($A72,TRANSPOSE(#REF!),KL$2+2,FALSE),0)</f>
        <v>#REF!</v>
      </c>
      <c r="KM72" t="e" cm="1">
        <f t="array" ref="KM72">_xlfn.IFNA(VLOOKUP($A72,TRANSPOSE(#REF!),KM$2+2,FALSE),0)</f>
        <v>#REF!</v>
      </c>
      <c r="KN72" t="e" cm="1">
        <f t="array" ref="KN72">_xlfn.IFNA(VLOOKUP($A72,TRANSPOSE(#REF!),KN$2+2,FALSE),0)</f>
        <v>#REF!</v>
      </c>
      <c r="KO72" t="e" cm="1">
        <f t="array" ref="KO72">_xlfn.IFNA(VLOOKUP($A72,TRANSPOSE(#REF!),KO$2+2,FALSE),0)</f>
        <v>#REF!</v>
      </c>
      <c r="KP72" t="e" cm="1">
        <f t="array" ref="KP72">_xlfn.IFNA(VLOOKUP($A72,TRANSPOSE(#REF!),KP$2+2,FALSE),0)</f>
        <v>#REF!</v>
      </c>
      <c r="KQ72" t="e" cm="1">
        <f t="array" ref="KQ72">_xlfn.IFNA(VLOOKUP($A72,TRANSPOSE(#REF!),KQ$2+2,FALSE),0)</f>
        <v>#REF!</v>
      </c>
      <c r="KR72" t="e" cm="1">
        <f t="array" ref="KR72">_xlfn.IFNA(VLOOKUP($A72,TRANSPOSE(#REF!),KR$2+2,FALSE),0)</f>
        <v>#REF!</v>
      </c>
      <c r="KS72" t="e" cm="1">
        <f t="array" ref="KS72">_xlfn.IFNA(VLOOKUP($A72,TRANSPOSE(#REF!),KS$2+2,FALSE),0)</f>
        <v>#REF!</v>
      </c>
      <c r="KT72" t="e" cm="1">
        <f t="array" ref="KT72">_xlfn.IFNA(VLOOKUP($A72,TRANSPOSE(#REF!),KT$2+2,FALSE),0)</f>
        <v>#REF!</v>
      </c>
      <c r="KU72" t="e" cm="1">
        <f t="array" ref="KU72">_xlfn.IFNA(VLOOKUP($A72,TRANSPOSE(#REF!),KU$2+2,FALSE),0)</f>
        <v>#REF!</v>
      </c>
      <c r="KV72" t="e" cm="1">
        <f t="array" ref="KV72">_xlfn.IFNA(VLOOKUP($A72,TRANSPOSE(#REF!),KV$2+2,FALSE),0)</f>
        <v>#REF!</v>
      </c>
      <c r="KW72" t="e" cm="1">
        <f t="array" ref="KW72">_xlfn.IFNA(VLOOKUP($A72,TRANSPOSE(#REF!),KW$2+2,FALSE),0)</f>
        <v>#REF!</v>
      </c>
      <c r="KX72" t="e" cm="1">
        <f t="array" ref="KX72">_xlfn.IFNA(VLOOKUP($A72,TRANSPOSE(#REF!),KX$2+2,FALSE),0)</f>
        <v>#REF!</v>
      </c>
      <c r="KY72" t="e" cm="1">
        <f t="array" ref="KY72">_xlfn.IFNA(VLOOKUP($A72,TRANSPOSE(#REF!),KY$2+2,FALSE),0)</f>
        <v>#REF!</v>
      </c>
      <c r="KZ72" t="e" cm="1">
        <f t="array" ref="KZ72">_xlfn.IFNA(VLOOKUP($A72,TRANSPOSE(#REF!),KZ$2+2,FALSE),0)</f>
        <v>#REF!</v>
      </c>
      <c r="LA72" t="e" cm="1">
        <f t="array" ref="LA72">_xlfn.IFNA(VLOOKUP($A72,TRANSPOSE(#REF!),LA$2+2,FALSE),0)</f>
        <v>#REF!</v>
      </c>
      <c r="LB72" t="e" cm="1">
        <f t="array" ref="LB72">_xlfn.IFNA(VLOOKUP($A72,TRANSPOSE(#REF!),LB$2+2,FALSE),0)</f>
        <v>#REF!</v>
      </c>
      <c r="LC72" t="e" cm="1">
        <f t="array" ref="LC72">_xlfn.IFNA(VLOOKUP($A72,TRANSPOSE(#REF!),LC$2+2,FALSE),0)</f>
        <v>#REF!</v>
      </c>
      <c r="LD72" t="e" cm="1">
        <f t="array" ref="LD72">_xlfn.IFNA(VLOOKUP($A72,TRANSPOSE(#REF!),LD$2+2,FALSE),0)</f>
        <v>#REF!</v>
      </c>
      <c r="LE72" t="e" cm="1">
        <f t="array" ref="LE72">_xlfn.IFNA(VLOOKUP($A72,TRANSPOSE(#REF!),LE$2+2,FALSE),0)</f>
        <v>#REF!</v>
      </c>
      <c r="LF72" t="e" cm="1">
        <f t="array" ref="LF72">_xlfn.IFNA(VLOOKUP($A72,TRANSPOSE(#REF!),LF$2+2,FALSE),0)</f>
        <v>#REF!</v>
      </c>
      <c r="LG72" t="e" cm="1">
        <f t="array" ref="LG72">_xlfn.IFNA(VLOOKUP($A72,TRANSPOSE(#REF!),LG$2+2,FALSE),0)</f>
        <v>#REF!</v>
      </c>
      <c r="LH72" t="e" cm="1">
        <f t="array" ref="LH72">_xlfn.IFNA(VLOOKUP($A72,TRANSPOSE(#REF!),LH$2+2,FALSE),0)</f>
        <v>#REF!</v>
      </c>
      <c r="LI72" t="e" cm="1">
        <f t="array" ref="LI72">_xlfn.IFNA(VLOOKUP($A72,TRANSPOSE(#REF!),LI$2+2,FALSE),0)</f>
        <v>#REF!</v>
      </c>
      <c r="LJ72" t="e" cm="1">
        <f t="array" ref="LJ72">_xlfn.IFNA(VLOOKUP($A72,TRANSPOSE(#REF!),LJ$2+2,FALSE),0)</f>
        <v>#REF!</v>
      </c>
      <c r="LK72" t="e" cm="1">
        <f t="array" ref="LK72">_xlfn.IFNA(VLOOKUP($A72,TRANSPOSE(#REF!),LK$2+2,FALSE),0)</f>
        <v>#REF!</v>
      </c>
      <c r="LL72" t="e" cm="1">
        <f t="array" ref="LL72">_xlfn.IFNA(VLOOKUP($A72,TRANSPOSE(#REF!),LL$2+2,FALSE),0)</f>
        <v>#REF!</v>
      </c>
      <c r="LM72" t="e" cm="1">
        <f t="array" ref="LM72">_xlfn.IFNA(VLOOKUP($A72,TRANSPOSE(#REF!),LM$2+2,FALSE),0)</f>
        <v>#REF!</v>
      </c>
      <c r="LN72" t="e" cm="1">
        <f t="array" ref="LN72">_xlfn.IFNA(VLOOKUP($A72,TRANSPOSE(#REF!),LN$2+2,FALSE),0)</f>
        <v>#REF!</v>
      </c>
      <c r="LO72" t="e" cm="1">
        <f t="array" ref="LO72">_xlfn.IFNA(VLOOKUP($A72,TRANSPOSE(#REF!),LO$2+2,FALSE),0)</f>
        <v>#REF!</v>
      </c>
      <c r="LP72" t="e" cm="1">
        <f t="array" ref="LP72">_xlfn.IFNA(VLOOKUP($A72,TRANSPOSE(#REF!),LP$2+2,FALSE),0)</f>
        <v>#REF!</v>
      </c>
      <c r="LQ72" t="e" cm="1">
        <f t="array" ref="LQ72">_xlfn.IFNA(VLOOKUP($A72,TRANSPOSE(#REF!),LQ$2+2,FALSE),0)</f>
        <v>#REF!</v>
      </c>
      <c r="LR72" t="e" cm="1">
        <f t="array" ref="LR72">_xlfn.IFNA(VLOOKUP($A72,TRANSPOSE(#REF!),LR$2+2,FALSE),0)</f>
        <v>#REF!</v>
      </c>
      <c r="LS72" t="e" cm="1">
        <f t="array" ref="LS72">_xlfn.IFNA(VLOOKUP($A72,TRANSPOSE(#REF!),LS$2+2,FALSE),0)</f>
        <v>#REF!</v>
      </c>
      <c r="LT72" t="e" cm="1">
        <f t="array" ref="LT72">_xlfn.IFNA(VLOOKUP($A72,TRANSPOSE(#REF!),LT$2+2,FALSE),0)</f>
        <v>#REF!</v>
      </c>
      <c r="LU72" t="e" cm="1">
        <f t="array" ref="LU72">_xlfn.IFNA(VLOOKUP($A72,TRANSPOSE(#REF!),LU$2+2,FALSE),0)</f>
        <v>#REF!</v>
      </c>
      <c r="LV72" t="e" cm="1">
        <f t="array" ref="LV72">_xlfn.IFNA(VLOOKUP($A72,TRANSPOSE(#REF!),LV$2+2,FALSE),0)</f>
        <v>#REF!</v>
      </c>
      <c r="LW72" t="e" cm="1">
        <f t="array" ref="LW72">_xlfn.IFNA(VLOOKUP($A72,TRANSPOSE(#REF!),LW$2+2,FALSE),0)</f>
        <v>#REF!</v>
      </c>
      <c r="LX72" t="e" cm="1">
        <f t="array" ref="LX72">_xlfn.IFNA(VLOOKUP($A72,TRANSPOSE(#REF!),LX$2+2,FALSE),0)</f>
        <v>#REF!</v>
      </c>
      <c r="LY72" t="e" cm="1">
        <f t="array" ref="LY72">_xlfn.IFNA(VLOOKUP($A72,TRANSPOSE(#REF!),LY$2+2,FALSE),0)</f>
        <v>#REF!</v>
      </c>
      <c r="LZ72" t="e" cm="1">
        <f t="array" ref="LZ72">_xlfn.IFNA(VLOOKUP($A72,TRANSPOSE(#REF!),LZ$2+2,FALSE),0)</f>
        <v>#REF!</v>
      </c>
      <c r="MA72" t="e" cm="1">
        <f t="array" ref="MA72">_xlfn.IFNA(VLOOKUP($A72,TRANSPOSE(#REF!),MA$2+2,FALSE),0)</f>
        <v>#REF!</v>
      </c>
      <c r="MB72" t="e" cm="1">
        <f t="array" ref="MB72">_xlfn.IFNA(VLOOKUP($A72,TRANSPOSE(#REF!),MB$2+2,FALSE),0)</f>
        <v>#REF!</v>
      </c>
      <c r="MC72" t="e" cm="1">
        <f t="array" ref="MC72">_xlfn.IFNA(VLOOKUP($A72,TRANSPOSE(#REF!),MC$2+2,FALSE),0)</f>
        <v>#REF!</v>
      </c>
      <c r="MD72" t="e" cm="1">
        <f t="array" ref="MD72">_xlfn.IFNA(VLOOKUP($A72,TRANSPOSE(#REF!),MD$2+2,FALSE),0)</f>
        <v>#REF!</v>
      </c>
      <c r="ME72" t="e" cm="1">
        <f t="array" ref="ME72">_xlfn.IFNA(VLOOKUP($A72,TRANSPOSE(#REF!),ME$2+2,FALSE),0)</f>
        <v>#REF!</v>
      </c>
      <c r="MF72" t="e" cm="1">
        <f t="array" ref="MF72">_xlfn.IFNA(VLOOKUP($A72,TRANSPOSE(#REF!),MF$2+2,FALSE),0)</f>
        <v>#REF!</v>
      </c>
      <c r="MG72" t="e" cm="1">
        <f t="array" ref="MG72">_xlfn.IFNA(VLOOKUP($A72,TRANSPOSE(#REF!),MG$2+2,FALSE),0)</f>
        <v>#REF!</v>
      </c>
      <c r="MH72" t="e" cm="1">
        <f t="array" ref="MH72">_xlfn.IFNA(VLOOKUP($A72,TRANSPOSE(#REF!),MH$2+2,FALSE),0)</f>
        <v>#REF!</v>
      </c>
      <c r="MI72" t="e" cm="1">
        <f t="array" ref="MI72">_xlfn.IFNA(VLOOKUP($A72,TRANSPOSE(#REF!),MI$2+2,FALSE),0)</f>
        <v>#REF!</v>
      </c>
      <c r="MJ72" t="e" cm="1">
        <f t="array" ref="MJ72">_xlfn.IFNA(VLOOKUP($A72,TRANSPOSE(#REF!),MJ$2+2,FALSE),0)</f>
        <v>#REF!</v>
      </c>
      <c r="MK72" t="e" cm="1">
        <f t="array" ref="MK72">_xlfn.IFNA(VLOOKUP($A72,TRANSPOSE(#REF!),MK$2+2,FALSE),0)</f>
        <v>#REF!</v>
      </c>
      <c r="ML72" t="e" cm="1">
        <f t="array" ref="ML72">_xlfn.IFNA(VLOOKUP($A72,TRANSPOSE(#REF!),ML$2+2,FALSE),0)</f>
        <v>#REF!</v>
      </c>
      <c r="MM72" t="e" cm="1">
        <f t="array" ref="MM72">_xlfn.IFNA(VLOOKUP($A72,TRANSPOSE(#REF!),MM$2+2,FALSE),0)</f>
        <v>#REF!</v>
      </c>
      <c r="MN72" t="e" cm="1">
        <f t="array" ref="MN72">_xlfn.IFNA(VLOOKUP($A72,TRANSPOSE(#REF!),MN$2+2,FALSE),0)</f>
        <v>#REF!</v>
      </c>
      <c r="MO72" t="e" cm="1">
        <f t="array" ref="MO72">_xlfn.IFNA(VLOOKUP($A72,TRANSPOSE(#REF!),MO$2+2,FALSE),0)</f>
        <v>#REF!</v>
      </c>
      <c r="MP72" t="e" cm="1">
        <f t="array" ref="MP72">_xlfn.IFNA(VLOOKUP($A72,TRANSPOSE(#REF!),MP$2+2,FALSE),0)</f>
        <v>#REF!</v>
      </c>
      <c r="MQ72" t="e" cm="1">
        <f t="array" ref="MQ72">_xlfn.IFNA(VLOOKUP($A72,TRANSPOSE(#REF!),MQ$2+2,FALSE),0)</f>
        <v>#REF!</v>
      </c>
      <c r="MR72" t="e" cm="1">
        <f t="array" ref="MR72">_xlfn.IFNA(VLOOKUP($A72,TRANSPOSE(#REF!),MR$2+2,FALSE),0)</f>
        <v>#REF!</v>
      </c>
      <c r="MS72" t="e" cm="1">
        <f t="array" ref="MS72">_xlfn.IFNA(VLOOKUP($A72,TRANSPOSE(#REF!),MS$2+2,FALSE),0)</f>
        <v>#REF!</v>
      </c>
      <c r="MT72" t="e" cm="1">
        <f t="array" ref="MT72">_xlfn.IFNA(VLOOKUP($A72,TRANSPOSE(#REF!),MT$2+2,FALSE),0)</f>
        <v>#REF!</v>
      </c>
      <c r="MU72" t="e" cm="1">
        <f t="array" ref="MU72">_xlfn.IFNA(VLOOKUP($A72,TRANSPOSE(#REF!),MU$2+2,FALSE),0)</f>
        <v>#REF!</v>
      </c>
      <c r="MV72" t="e" cm="1">
        <f t="array" ref="MV72">_xlfn.IFNA(VLOOKUP($A72,TRANSPOSE(#REF!),MV$2+2,FALSE),0)</f>
        <v>#REF!</v>
      </c>
      <c r="MW72" t="e" cm="1">
        <f t="array" ref="MW72">_xlfn.IFNA(VLOOKUP($A72,TRANSPOSE(#REF!),MW$2+2,FALSE),0)</f>
        <v>#REF!</v>
      </c>
      <c r="MX72" t="e" cm="1">
        <f t="array" ref="MX72">_xlfn.IFNA(VLOOKUP($A72,TRANSPOSE(#REF!),MX$2+2,FALSE),0)</f>
        <v>#REF!</v>
      </c>
      <c r="MY72" t="e" cm="1">
        <f t="array" ref="MY72">_xlfn.IFNA(VLOOKUP($A72,TRANSPOSE(#REF!),MY$2+2,FALSE),0)</f>
        <v>#REF!</v>
      </c>
      <c r="MZ72" t="e" cm="1">
        <f t="array" ref="MZ72">_xlfn.IFNA(VLOOKUP($A72,TRANSPOSE(#REF!),MZ$2+2,FALSE),0)</f>
        <v>#REF!</v>
      </c>
      <c r="NA72" t="e" cm="1">
        <f t="array" ref="NA72">_xlfn.IFNA(VLOOKUP($A72,TRANSPOSE(#REF!),NA$2+2,FALSE),0)</f>
        <v>#REF!</v>
      </c>
      <c r="NB72" t="e" cm="1">
        <f t="array" ref="NB72">_xlfn.IFNA(VLOOKUP($A72,TRANSPOSE(#REF!),NB$2+2,FALSE),0)</f>
        <v>#REF!</v>
      </c>
      <c r="NC72" t="e" cm="1">
        <f t="array" ref="NC72">_xlfn.IFNA(VLOOKUP($A72,TRANSPOSE(#REF!),NC$2+2,FALSE),0)</f>
        <v>#REF!</v>
      </c>
      <c r="ND72" t="e" cm="1">
        <f t="array" ref="ND72">_xlfn.IFNA(VLOOKUP($A72,TRANSPOSE(#REF!),ND$2+2,FALSE),0)</f>
        <v>#REF!</v>
      </c>
      <c r="NE72" t="e" cm="1">
        <f t="array" ref="NE72">_xlfn.IFNA(VLOOKUP($A72,TRANSPOSE(#REF!),NE$2+2,FALSE),0)</f>
        <v>#REF!</v>
      </c>
      <c r="NF72" t="e" cm="1">
        <f t="array" ref="NF72">_xlfn.IFNA(VLOOKUP($A72,TRANSPOSE(#REF!),NF$2+2,FALSE),0)</f>
        <v>#REF!</v>
      </c>
      <c r="NG72" t="e" cm="1">
        <f t="array" ref="NG72">_xlfn.IFNA(VLOOKUP($A72,TRANSPOSE(#REF!),NG$2+2,FALSE),0)</f>
        <v>#REF!</v>
      </c>
      <c r="NH72" t="e" cm="1">
        <f t="array" ref="NH72">_xlfn.IFNA(VLOOKUP($A72,TRANSPOSE(#REF!),NH$2+2,FALSE),0)</f>
        <v>#REF!</v>
      </c>
      <c r="NI72" t="e" cm="1">
        <f t="array" ref="NI72">_xlfn.IFNA(VLOOKUP($A72,TRANSPOSE(#REF!),NI$2+2,FALSE),0)</f>
        <v>#REF!</v>
      </c>
      <c r="NJ72" t="e" cm="1">
        <f t="array" ref="NJ72">_xlfn.IFNA(VLOOKUP($A72,TRANSPOSE(#REF!),NJ$2+2,FALSE),0)</f>
        <v>#REF!</v>
      </c>
      <c r="NL72" t="e">
        <f t="shared" si="2"/>
        <v>#REF!</v>
      </c>
      <c r="NM72" t="e">
        <f t="shared" si="3"/>
        <v>#REF!</v>
      </c>
    </row>
    <row r="73" spans="1:377" x14ac:dyDescent="0.3">
      <c r="A73" t="str">
        <v>PDK02_19</v>
      </c>
      <c r="B73" t="str">
        <v>Elektriciteit</v>
      </c>
      <c r="C73" t="str">
        <v>Conversion</v>
      </c>
      <c r="D73" t="str">
        <v>Power DK</v>
      </c>
      <c r="E73" t="str">
        <v>Generation</v>
      </c>
      <c r="F73" t="str">
        <v>Electricity DK</v>
      </c>
      <c r="G73" t="str">
        <v>Electricity from Solar CSP - Power DK</v>
      </c>
      <c r="H73" t="str">
        <v>[GW]</v>
      </c>
      <c r="I73">
        <f>_xlfn.IFNA(VLOOKUP(A73,'[1]PASTE Cap_Investment'!A:B,2,FALSE),0)</f>
        <v>0</v>
      </c>
      <c r="J73" t="e" cm="1">
        <f t="array" ref="J73">_xlfn.IFNA(VLOOKUP($A73,TRANSPOSE(#REF!),J$2+2,FALSE),0)</f>
        <v>#REF!</v>
      </c>
      <c r="K73" t="e" cm="1">
        <f t="array" ref="K73">_xlfn.IFNA(VLOOKUP($A73,TRANSPOSE(#REF!),K$2+2,FALSE),0)</f>
        <v>#REF!</v>
      </c>
      <c r="L73" t="e" cm="1">
        <f t="array" ref="L73">_xlfn.IFNA(VLOOKUP($A73,TRANSPOSE(#REF!),L$2+2,FALSE),0)</f>
        <v>#REF!</v>
      </c>
      <c r="M73" t="e" cm="1">
        <f t="array" ref="M73">_xlfn.IFNA(VLOOKUP($A73,TRANSPOSE(#REF!),M$2+2,FALSE),0)</f>
        <v>#REF!</v>
      </c>
      <c r="N73" t="e" cm="1">
        <f t="array" ref="N73">_xlfn.IFNA(VLOOKUP($A73,TRANSPOSE(#REF!),N$2+2,FALSE),0)</f>
        <v>#REF!</v>
      </c>
      <c r="O73" t="e" cm="1">
        <f t="array" ref="O73">_xlfn.IFNA(VLOOKUP($A73,TRANSPOSE(#REF!),O$2+2,FALSE),0)</f>
        <v>#REF!</v>
      </c>
      <c r="P73" t="e" cm="1">
        <f t="array" ref="P73">_xlfn.IFNA(VLOOKUP($A73,TRANSPOSE(#REF!),P$2+2,FALSE),0)</f>
        <v>#REF!</v>
      </c>
      <c r="Q73" t="e" cm="1">
        <f t="array" ref="Q73">_xlfn.IFNA(VLOOKUP($A73,TRANSPOSE(#REF!),Q$2+2,FALSE),0)</f>
        <v>#REF!</v>
      </c>
      <c r="R73" t="e" cm="1">
        <f t="array" ref="R73">_xlfn.IFNA(VLOOKUP($A73,TRANSPOSE(#REF!),R$2+2,FALSE),0)</f>
        <v>#REF!</v>
      </c>
      <c r="S73" t="e" cm="1">
        <f t="array" ref="S73">_xlfn.IFNA(VLOOKUP($A73,TRANSPOSE(#REF!),S$2+2,FALSE),0)</f>
        <v>#REF!</v>
      </c>
      <c r="T73" t="e" cm="1">
        <f t="array" ref="T73">_xlfn.IFNA(VLOOKUP($A73,TRANSPOSE(#REF!),T$2+2,FALSE),0)</f>
        <v>#REF!</v>
      </c>
      <c r="U73" t="e" cm="1">
        <f t="array" ref="U73">_xlfn.IFNA(VLOOKUP($A73,TRANSPOSE(#REF!),U$2+2,FALSE),0)</f>
        <v>#REF!</v>
      </c>
      <c r="V73" t="e" cm="1">
        <f t="array" ref="V73">_xlfn.IFNA(VLOOKUP($A73,TRANSPOSE(#REF!),V$2+2,FALSE),0)</f>
        <v>#REF!</v>
      </c>
      <c r="W73" t="e" cm="1">
        <f t="array" ref="W73">_xlfn.IFNA(VLOOKUP($A73,TRANSPOSE(#REF!),W$2+2,FALSE),0)</f>
        <v>#REF!</v>
      </c>
      <c r="X73" t="e" cm="1">
        <f t="array" ref="X73">_xlfn.IFNA(VLOOKUP($A73,TRANSPOSE(#REF!),X$2+2,FALSE),0)</f>
        <v>#REF!</v>
      </c>
      <c r="Y73" t="e" cm="1">
        <f t="array" ref="Y73">_xlfn.IFNA(VLOOKUP($A73,TRANSPOSE(#REF!),Y$2+2,FALSE),0)</f>
        <v>#REF!</v>
      </c>
      <c r="Z73" t="e" cm="1">
        <f t="array" ref="Z73">_xlfn.IFNA(VLOOKUP($A73,TRANSPOSE(#REF!),Z$2+2,FALSE),0)</f>
        <v>#REF!</v>
      </c>
      <c r="AA73" t="e" cm="1">
        <f t="array" ref="AA73">_xlfn.IFNA(VLOOKUP($A73,TRANSPOSE(#REF!),AA$2+2,FALSE),0)</f>
        <v>#REF!</v>
      </c>
      <c r="AB73" t="e" cm="1">
        <f t="array" ref="AB73">_xlfn.IFNA(VLOOKUP($A73,TRANSPOSE(#REF!),AB$2+2,FALSE),0)</f>
        <v>#REF!</v>
      </c>
      <c r="AC73" t="e" cm="1">
        <f t="array" ref="AC73">_xlfn.IFNA(VLOOKUP($A73,TRANSPOSE(#REF!),AC$2+2,FALSE),0)</f>
        <v>#REF!</v>
      </c>
      <c r="AD73" t="e" cm="1">
        <f t="array" ref="AD73">_xlfn.IFNA(VLOOKUP($A73,TRANSPOSE(#REF!),AD$2+2,FALSE),0)</f>
        <v>#REF!</v>
      </c>
      <c r="AE73" t="e" cm="1">
        <f t="array" ref="AE73">_xlfn.IFNA(VLOOKUP($A73,TRANSPOSE(#REF!),AE$2+2,FALSE),0)</f>
        <v>#REF!</v>
      </c>
      <c r="AF73" t="e" cm="1">
        <f t="array" ref="AF73">_xlfn.IFNA(VLOOKUP($A73,TRANSPOSE(#REF!),AF$2+2,FALSE),0)</f>
        <v>#REF!</v>
      </c>
      <c r="AG73" t="e" cm="1">
        <f t="array" ref="AG73">_xlfn.IFNA(VLOOKUP($A73,TRANSPOSE(#REF!),AG$2+2,FALSE),0)</f>
        <v>#REF!</v>
      </c>
      <c r="AH73" t="e" cm="1">
        <f t="array" ref="AH73">_xlfn.IFNA(VLOOKUP($A73,TRANSPOSE(#REF!),AH$2+2,FALSE),0)</f>
        <v>#REF!</v>
      </c>
      <c r="AI73" t="e" cm="1">
        <f t="array" ref="AI73">_xlfn.IFNA(VLOOKUP($A73,TRANSPOSE(#REF!),AI$2+2,FALSE),0)</f>
        <v>#REF!</v>
      </c>
      <c r="AJ73" t="e" cm="1">
        <f t="array" ref="AJ73">_xlfn.IFNA(VLOOKUP($A73,TRANSPOSE(#REF!),AJ$2+2,FALSE),0)</f>
        <v>#REF!</v>
      </c>
      <c r="AK73" t="e" cm="1">
        <f t="array" ref="AK73">_xlfn.IFNA(VLOOKUP($A73,TRANSPOSE(#REF!),AK$2+2,FALSE),0)</f>
        <v>#REF!</v>
      </c>
      <c r="AL73" t="e" cm="1">
        <f t="array" ref="AL73">_xlfn.IFNA(VLOOKUP($A73,TRANSPOSE(#REF!),AL$2+2,FALSE),0)</f>
        <v>#REF!</v>
      </c>
      <c r="AM73" t="e" cm="1">
        <f t="array" ref="AM73">_xlfn.IFNA(VLOOKUP($A73,TRANSPOSE(#REF!),AM$2+2,FALSE),0)</f>
        <v>#REF!</v>
      </c>
      <c r="AN73" t="e" cm="1">
        <f t="array" ref="AN73">_xlfn.IFNA(VLOOKUP($A73,TRANSPOSE(#REF!),AN$2+2,FALSE),0)</f>
        <v>#REF!</v>
      </c>
      <c r="AO73" t="e" cm="1">
        <f t="array" ref="AO73">_xlfn.IFNA(VLOOKUP($A73,TRANSPOSE(#REF!),AO$2+2,FALSE),0)</f>
        <v>#REF!</v>
      </c>
      <c r="AP73" t="e" cm="1">
        <f t="array" ref="AP73">_xlfn.IFNA(VLOOKUP($A73,TRANSPOSE(#REF!),AP$2+2,FALSE),0)</f>
        <v>#REF!</v>
      </c>
      <c r="AQ73" t="e" cm="1">
        <f t="array" ref="AQ73">_xlfn.IFNA(VLOOKUP($A73,TRANSPOSE(#REF!),AQ$2+2,FALSE),0)</f>
        <v>#REF!</v>
      </c>
      <c r="AR73" t="e" cm="1">
        <f t="array" ref="AR73">_xlfn.IFNA(VLOOKUP($A73,TRANSPOSE(#REF!),AR$2+2,FALSE),0)</f>
        <v>#REF!</v>
      </c>
      <c r="AS73" t="e" cm="1">
        <f t="array" ref="AS73">_xlfn.IFNA(VLOOKUP($A73,TRANSPOSE(#REF!),AS$2+2,FALSE),0)</f>
        <v>#REF!</v>
      </c>
      <c r="AT73" t="e" cm="1">
        <f t="array" ref="AT73">_xlfn.IFNA(VLOOKUP($A73,TRANSPOSE(#REF!),AT$2+2,FALSE),0)</f>
        <v>#REF!</v>
      </c>
      <c r="AU73" t="e" cm="1">
        <f t="array" ref="AU73">_xlfn.IFNA(VLOOKUP($A73,TRANSPOSE(#REF!),AU$2+2,FALSE),0)</f>
        <v>#REF!</v>
      </c>
      <c r="AV73" t="e" cm="1">
        <f t="array" ref="AV73">_xlfn.IFNA(VLOOKUP($A73,TRANSPOSE(#REF!),AV$2+2,FALSE),0)</f>
        <v>#REF!</v>
      </c>
      <c r="AW73" t="e" cm="1">
        <f t="array" ref="AW73">_xlfn.IFNA(VLOOKUP($A73,TRANSPOSE(#REF!),AW$2+2,FALSE),0)</f>
        <v>#REF!</v>
      </c>
      <c r="AX73" t="e" cm="1">
        <f t="array" ref="AX73">_xlfn.IFNA(VLOOKUP($A73,TRANSPOSE(#REF!),AX$2+2,FALSE),0)</f>
        <v>#REF!</v>
      </c>
      <c r="AY73" t="e" cm="1">
        <f t="array" ref="AY73">_xlfn.IFNA(VLOOKUP($A73,TRANSPOSE(#REF!),AY$2+2,FALSE),0)</f>
        <v>#REF!</v>
      </c>
      <c r="AZ73" t="e" cm="1">
        <f t="array" ref="AZ73">_xlfn.IFNA(VLOOKUP($A73,TRANSPOSE(#REF!),AZ$2+2,FALSE),0)</f>
        <v>#REF!</v>
      </c>
      <c r="BA73" t="e" cm="1">
        <f t="array" ref="BA73">_xlfn.IFNA(VLOOKUP($A73,TRANSPOSE(#REF!),BA$2+2,FALSE),0)</f>
        <v>#REF!</v>
      </c>
      <c r="BB73" t="e" cm="1">
        <f t="array" ref="BB73">_xlfn.IFNA(VLOOKUP($A73,TRANSPOSE(#REF!),BB$2+2,FALSE),0)</f>
        <v>#REF!</v>
      </c>
      <c r="BC73" t="e" cm="1">
        <f t="array" ref="BC73">_xlfn.IFNA(VLOOKUP($A73,TRANSPOSE(#REF!),BC$2+2,FALSE),0)</f>
        <v>#REF!</v>
      </c>
      <c r="BD73" t="e" cm="1">
        <f t="array" ref="BD73">_xlfn.IFNA(VLOOKUP($A73,TRANSPOSE(#REF!),BD$2+2,FALSE),0)</f>
        <v>#REF!</v>
      </c>
      <c r="BE73" t="e" cm="1">
        <f t="array" ref="BE73">_xlfn.IFNA(VLOOKUP($A73,TRANSPOSE(#REF!),BE$2+2,FALSE),0)</f>
        <v>#REF!</v>
      </c>
      <c r="BF73" t="e" cm="1">
        <f t="array" ref="BF73">_xlfn.IFNA(VLOOKUP($A73,TRANSPOSE(#REF!),BF$2+2,FALSE),0)</f>
        <v>#REF!</v>
      </c>
      <c r="BG73" t="e" cm="1">
        <f t="array" ref="BG73">_xlfn.IFNA(VLOOKUP($A73,TRANSPOSE(#REF!),BG$2+2,FALSE),0)</f>
        <v>#REF!</v>
      </c>
      <c r="BH73" t="e" cm="1">
        <f t="array" ref="BH73">_xlfn.IFNA(VLOOKUP($A73,TRANSPOSE(#REF!),BH$2+2,FALSE),0)</f>
        <v>#REF!</v>
      </c>
      <c r="BI73" t="e" cm="1">
        <f t="array" ref="BI73">_xlfn.IFNA(VLOOKUP($A73,TRANSPOSE(#REF!),BI$2+2,FALSE),0)</f>
        <v>#REF!</v>
      </c>
      <c r="BJ73" t="e" cm="1">
        <f t="array" ref="BJ73">_xlfn.IFNA(VLOOKUP($A73,TRANSPOSE(#REF!),BJ$2+2,FALSE),0)</f>
        <v>#REF!</v>
      </c>
      <c r="BK73" t="e" cm="1">
        <f t="array" ref="BK73">_xlfn.IFNA(VLOOKUP($A73,TRANSPOSE(#REF!),BK$2+2,FALSE),0)</f>
        <v>#REF!</v>
      </c>
      <c r="BL73" t="e" cm="1">
        <f t="array" ref="BL73">_xlfn.IFNA(VLOOKUP($A73,TRANSPOSE(#REF!),BL$2+2,FALSE),0)</f>
        <v>#REF!</v>
      </c>
      <c r="BM73" t="e" cm="1">
        <f t="array" ref="BM73">_xlfn.IFNA(VLOOKUP($A73,TRANSPOSE(#REF!),BM$2+2,FALSE),0)</f>
        <v>#REF!</v>
      </c>
      <c r="BN73" t="e" cm="1">
        <f t="array" ref="BN73">_xlfn.IFNA(VLOOKUP($A73,TRANSPOSE(#REF!),BN$2+2,FALSE),0)</f>
        <v>#REF!</v>
      </c>
      <c r="BO73" t="e" cm="1">
        <f t="array" ref="BO73">_xlfn.IFNA(VLOOKUP($A73,TRANSPOSE(#REF!),BO$2+2,FALSE),0)</f>
        <v>#REF!</v>
      </c>
      <c r="BP73" t="e" cm="1">
        <f t="array" ref="BP73">_xlfn.IFNA(VLOOKUP($A73,TRANSPOSE(#REF!),BP$2+2,FALSE),0)</f>
        <v>#REF!</v>
      </c>
      <c r="BQ73" t="e" cm="1">
        <f t="array" ref="BQ73">_xlfn.IFNA(VLOOKUP($A73,TRANSPOSE(#REF!),BQ$2+2,FALSE),0)</f>
        <v>#REF!</v>
      </c>
      <c r="BR73" t="e" cm="1">
        <f t="array" ref="BR73">_xlfn.IFNA(VLOOKUP($A73,TRANSPOSE(#REF!),BR$2+2,FALSE),0)</f>
        <v>#REF!</v>
      </c>
      <c r="BS73" t="e" cm="1">
        <f t="array" ref="BS73">_xlfn.IFNA(VLOOKUP($A73,TRANSPOSE(#REF!),BS$2+2,FALSE),0)</f>
        <v>#REF!</v>
      </c>
      <c r="BT73" t="e" cm="1">
        <f t="array" ref="BT73">_xlfn.IFNA(VLOOKUP($A73,TRANSPOSE(#REF!),BT$2+2,FALSE),0)</f>
        <v>#REF!</v>
      </c>
      <c r="BU73" t="e" cm="1">
        <f t="array" ref="BU73">_xlfn.IFNA(VLOOKUP($A73,TRANSPOSE(#REF!),BU$2+2,FALSE),0)</f>
        <v>#REF!</v>
      </c>
      <c r="BV73" t="e" cm="1">
        <f t="array" ref="BV73">_xlfn.IFNA(VLOOKUP($A73,TRANSPOSE(#REF!),BV$2+2,FALSE),0)</f>
        <v>#REF!</v>
      </c>
      <c r="BW73" t="e" cm="1">
        <f t="array" ref="BW73">_xlfn.IFNA(VLOOKUP($A73,TRANSPOSE(#REF!),BW$2+2,FALSE),0)</f>
        <v>#REF!</v>
      </c>
      <c r="BX73" t="e" cm="1">
        <f t="array" ref="BX73">_xlfn.IFNA(VLOOKUP($A73,TRANSPOSE(#REF!),BX$2+2,FALSE),0)</f>
        <v>#REF!</v>
      </c>
      <c r="BY73" t="e" cm="1">
        <f t="array" ref="BY73">_xlfn.IFNA(VLOOKUP($A73,TRANSPOSE(#REF!),BY$2+2,FALSE),0)</f>
        <v>#REF!</v>
      </c>
      <c r="BZ73" t="e" cm="1">
        <f t="array" ref="BZ73">_xlfn.IFNA(VLOOKUP($A73,TRANSPOSE(#REF!),BZ$2+2,FALSE),0)</f>
        <v>#REF!</v>
      </c>
      <c r="CA73" t="e" cm="1">
        <f t="array" ref="CA73">_xlfn.IFNA(VLOOKUP($A73,TRANSPOSE(#REF!),CA$2+2,FALSE),0)</f>
        <v>#REF!</v>
      </c>
      <c r="CB73" t="e" cm="1">
        <f t="array" ref="CB73">_xlfn.IFNA(VLOOKUP($A73,TRANSPOSE(#REF!),CB$2+2,FALSE),0)</f>
        <v>#REF!</v>
      </c>
      <c r="CC73" t="e" cm="1">
        <f t="array" ref="CC73">_xlfn.IFNA(VLOOKUP($A73,TRANSPOSE(#REF!),CC$2+2,FALSE),0)</f>
        <v>#REF!</v>
      </c>
      <c r="CD73" t="e" cm="1">
        <f t="array" ref="CD73">_xlfn.IFNA(VLOOKUP($A73,TRANSPOSE(#REF!),CD$2+2,FALSE),0)</f>
        <v>#REF!</v>
      </c>
      <c r="CE73" t="e" cm="1">
        <f t="array" ref="CE73">_xlfn.IFNA(VLOOKUP($A73,TRANSPOSE(#REF!),CE$2+2,FALSE),0)</f>
        <v>#REF!</v>
      </c>
      <c r="CF73" t="e" cm="1">
        <f t="array" ref="CF73">_xlfn.IFNA(VLOOKUP($A73,TRANSPOSE(#REF!),CF$2+2,FALSE),0)</f>
        <v>#REF!</v>
      </c>
      <c r="CG73" t="e" cm="1">
        <f t="array" ref="CG73">_xlfn.IFNA(VLOOKUP($A73,TRANSPOSE(#REF!),CG$2+2,FALSE),0)</f>
        <v>#REF!</v>
      </c>
      <c r="CH73" t="e" cm="1">
        <f t="array" ref="CH73">_xlfn.IFNA(VLOOKUP($A73,TRANSPOSE(#REF!),CH$2+2,FALSE),0)</f>
        <v>#REF!</v>
      </c>
      <c r="CI73" t="e" cm="1">
        <f t="array" ref="CI73">_xlfn.IFNA(VLOOKUP($A73,TRANSPOSE(#REF!),CI$2+2,FALSE),0)</f>
        <v>#REF!</v>
      </c>
      <c r="CJ73" t="e" cm="1">
        <f t="array" ref="CJ73">_xlfn.IFNA(VLOOKUP($A73,TRANSPOSE(#REF!),CJ$2+2,FALSE),0)</f>
        <v>#REF!</v>
      </c>
      <c r="CK73" t="e" cm="1">
        <f t="array" ref="CK73">_xlfn.IFNA(VLOOKUP($A73,TRANSPOSE(#REF!),CK$2+2,FALSE),0)</f>
        <v>#REF!</v>
      </c>
      <c r="CL73" t="e" cm="1">
        <f t="array" ref="CL73">_xlfn.IFNA(VLOOKUP($A73,TRANSPOSE(#REF!),CL$2+2,FALSE),0)</f>
        <v>#REF!</v>
      </c>
      <c r="CM73" t="e" cm="1">
        <f t="array" ref="CM73">_xlfn.IFNA(VLOOKUP($A73,TRANSPOSE(#REF!),CM$2+2,FALSE),0)</f>
        <v>#REF!</v>
      </c>
      <c r="CN73" t="e" cm="1">
        <f t="array" ref="CN73">_xlfn.IFNA(VLOOKUP($A73,TRANSPOSE(#REF!),CN$2+2,FALSE),0)</f>
        <v>#REF!</v>
      </c>
      <c r="CO73" t="e" cm="1">
        <f t="array" ref="CO73">_xlfn.IFNA(VLOOKUP($A73,TRANSPOSE(#REF!),CO$2+2,FALSE),0)</f>
        <v>#REF!</v>
      </c>
      <c r="CP73" t="e" cm="1">
        <f t="array" ref="CP73">_xlfn.IFNA(VLOOKUP($A73,TRANSPOSE(#REF!),CP$2+2,FALSE),0)</f>
        <v>#REF!</v>
      </c>
      <c r="CQ73" t="e" cm="1">
        <f t="array" ref="CQ73">_xlfn.IFNA(VLOOKUP($A73,TRANSPOSE(#REF!),CQ$2+2,FALSE),0)</f>
        <v>#REF!</v>
      </c>
      <c r="CR73" t="e" cm="1">
        <f t="array" ref="CR73">_xlfn.IFNA(VLOOKUP($A73,TRANSPOSE(#REF!),CR$2+2,FALSE),0)</f>
        <v>#REF!</v>
      </c>
      <c r="CS73" t="e" cm="1">
        <f t="array" ref="CS73">_xlfn.IFNA(VLOOKUP($A73,TRANSPOSE(#REF!),CS$2+2,FALSE),0)</f>
        <v>#REF!</v>
      </c>
      <c r="CT73" t="e" cm="1">
        <f t="array" ref="CT73">_xlfn.IFNA(VLOOKUP($A73,TRANSPOSE(#REF!),CT$2+2,FALSE),0)</f>
        <v>#REF!</v>
      </c>
      <c r="CU73" t="e" cm="1">
        <f t="array" ref="CU73">_xlfn.IFNA(VLOOKUP($A73,TRANSPOSE(#REF!),CU$2+2,FALSE),0)</f>
        <v>#REF!</v>
      </c>
      <c r="CV73" t="e" cm="1">
        <f t="array" ref="CV73">_xlfn.IFNA(VLOOKUP($A73,TRANSPOSE(#REF!),CV$2+2,FALSE),0)</f>
        <v>#REF!</v>
      </c>
      <c r="CW73" t="e" cm="1">
        <f t="array" ref="CW73">_xlfn.IFNA(VLOOKUP($A73,TRANSPOSE(#REF!),CW$2+2,FALSE),0)</f>
        <v>#REF!</v>
      </c>
      <c r="CX73" t="e" cm="1">
        <f t="array" ref="CX73">_xlfn.IFNA(VLOOKUP($A73,TRANSPOSE(#REF!),CX$2+2,FALSE),0)</f>
        <v>#REF!</v>
      </c>
      <c r="CY73" t="e" cm="1">
        <f t="array" ref="CY73">_xlfn.IFNA(VLOOKUP($A73,TRANSPOSE(#REF!),CY$2+2,FALSE),0)</f>
        <v>#REF!</v>
      </c>
      <c r="CZ73" t="e" cm="1">
        <f t="array" ref="CZ73">_xlfn.IFNA(VLOOKUP($A73,TRANSPOSE(#REF!),CZ$2+2,FALSE),0)</f>
        <v>#REF!</v>
      </c>
      <c r="DA73" t="e" cm="1">
        <f t="array" ref="DA73">_xlfn.IFNA(VLOOKUP($A73,TRANSPOSE(#REF!),DA$2+2,FALSE),0)</f>
        <v>#REF!</v>
      </c>
      <c r="DB73" t="e" cm="1">
        <f t="array" ref="DB73">_xlfn.IFNA(VLOOKUP($A73,TRANSPOSE(#REF!),DB$2+2,FALSE),0)</f>
        <v>#REF!</v>
      </c>
      <c r="DC73" t="e" cm="1">
        <f t="array" ref="DC73">_xlfn.IFNA(VLOOKUP($A73,TRANSPOSE(#REF!),DC$2+2,FALSE),0)</f>
        <v>#REF!</v>
      </c>
      <c r="DD73" t="e" cm="1">
        <f t="array" ref="DD73">_xlfn.IFNA(VLOOKUP($A73,TRANSPOSE(#REF!),DD$2+2,FALSE),0)</f>
        <v>#REF!</v>
      </c>
      <c r="DE73" t="e" cm="1">
        <f t="array" ref="DE73">_xlfn.IFNA(VLOOKUP($A73,TRANSPOSE(#REF!),DE$2+2,FALSE),0)</f>
        <v>#REF!</v>
      </c>
      <c r="DF73" t="e" cm="1">
        <f t="array" ref="DF73">_xlfn.IFNA(VLOOKUP($A73,TRANSPOSE(#REF!),DF$2+2,FALSE),0)</f>
        <v>#REF!</v>
      </c>
      <c r="DG73" t="e" cm="1">
        <f t="array" ref="DG73">_xlfn.IFNA(VLOOKUP($A73,TRANSPOSE(#REF!),DG$2+2,FALSE),0)</f>
        <v>#REF!</v>
      </c>
      <c r="DH73" t="e" cm="1">
        <f t="array" ref="DH73">_xlfn.IFNA(VLOOKUP($A73,TRANSPOSE(#REF!),DH$2+2,FALSE),0)</f>
        <v>#REF!</v>
      </c>
      <c r="DI73" t="e" cm="1">
        <f t="array" ref="DI73">_xlfn.IFNA(VLOOKUP($A73,TRANSPOSE(#REF!),DI$2+2,FALSE),0)</f>
        <v>#REF!</v>
      </c>
      <c r="DJ73" t="e" cm="1">
        <f t="array" ref="DJ73">_xlfn.IFNA(VLOOKUP($A73,TRANSPOSE(#REF!),DJ$2+2,FALSE),0)</f>
        <v>#REF!</v>
      </c>
      <c r="DK73" t="e" cm="1">
        <f t="array" ref="DK73">_xlfn.IFNA(VLOOKUP($A73,TRANSPOSE(#REF!),DK$2+2,FALSE),0)</f>
        <v>#REF!</v>
      </c>
      <c r="DL73" t="e" cm="1">
        <f t="array" ref="DL73">_xlfn.IFNA(VLOOKUP($A73,TRANSPOSE(#REF!),DL$2+2,FALSE),0)</f>
        <v>#REF!</v>
      </c>
      <c r="DM73" t="e" cm="1">
        <f t="array" ref="DM73">_xlfn.IFNA(VLOOKUP($A73,TRANSPOSE(#REF!),DM$2+2,FALSE),0)</f>
        <v>#REF!</v>
      </c>
      <c r="DN73" t="e" cm="1">
        <f t="array" ref="DN73">_xlfn.IFNA(VLOOKUP($A73,TRANSPOSE(#REF!),DN$2+2,FALSE),0)</f>
        <v>#REF!</v>
      </c>
      <c r="DO73" t="e" cm="1">
        <f t="array" ref="DO73">_xlfn.IFNA(VLOOKUP($A73,TRANSPOSE(#REF!),DO$2+2,FALSE),0)</f>
        <v>#REF!</v>
      </c>
      <c r="DP73" t="e" cm="1">
        <f t="array" ref="DP73">_xlfn.IFNA(VLOOKUP($A73,TRANSPOSE(#REF!),DP$2+2,FALSE),0)</f>
        <v>#REF!</v>
      </c>
      <c r="DQ73" t="e" cm="1">
        <f t="array" ref="DQ73">_xlfn.IFNA(VLOOKUP($A73,TRANSPOSE(#REF!),DQ$2+2,FALSE),0)</f>
        <v>#REF!</v>
      </c>
      <c r="DR73" t="e" cm="1">
        <f t="array" ref="DR73">_xlfn.IFNA(VLOOKUP($A73,TRANSPOSE(#REF!),DR$2+2,FALSE),0)</f>
        <v>#REF!</v>
      </c>
      <c r="DS73" t="e" cm="1">
        <f t="array" ref="DS73">_xlfn.IFNA(VLOOKUP($A73,TRANSPOSE(#REF!),DS$2+2,FALSE),0)</f>
        <v>#REF!</v>
      </c>
      <c r="DT73" t="e" cm="1">
        <f t="array" ref="DT73">_xlfn.IFNA(VLOOKUP($A73,TRANSPOSE(#REF!),DT$2+2,FALSE),0)</f>
        <v>#REF!</v>
      </c>
      <c r="DU73" t="e" cm="1">
        <f t="array" ref="DU73">_xlfn.IFNA(VLOOKUP($A73,TRANSPOSE(#REF!),DU$2+2,FALSE),0)</f>
        <v>#REF!</v>
      </c>
      <c r="DV73" t="e" cm="1">
        <f t="array" ref="DV73">_xlfn.IFNA(VLOOKUP($A73,TRANSPOSE(#REF!),DV$2+2,FALSE),0)</f>
        <v>#REF!</v>
      </c>
      <c r="DW73" t="e" cm="1">
        <f t="array" ref="DW73">_xlfn.IFNA(VLOOKUP($A73,TRANSPOSE(#REF!),DW$2+2,FALSE),0)</f>
        <v>#REF!</v>
      </c>
      <c r="DX73" t="e" cm="1">
        <f t="array" ref="DX73">_xlfn.IFNA(VLOOKUP($A73,TRANSPOSE(#REF!),DX$2+2,FALSE),0)</f>
        <v>#REF!</v>
      </c>
      <c r="DY73" t="e" cm="1">
        <f t="array" ref="DY73">_xlfn.IFNA(VLOOKUP($A73,TRANSPOSE(#REF!),DY$2+2,FALSE),0)</f>
        <v>#REF!</v>
      </c>
      <c r="DZ73" t="e" cm="1">
        <f t="array" ref="DZ73">_xlfn.IFNA(VLOOKUP($A73,TRANSPOSE(#REF!),DZ$2+2,FALSE),0)</f>
        <v>#REF!</v>
      </c>
      <c r="EA73" t="e" cm="1">
        <f t="array" ref="EA73">_xlfn.IFNA(VLOOKUP($A73,TRANSPOSE(#REF!),EA$2+2,FALSE),0)</f>
        <v>#REF!</v>
      </c>
      <c r="EB73" t="e" cm="1">
        <f t="array" ref="EB73">_xlfn.IFNA(VLOOKUP($A73,TRANSPOSE(#REF!),EB$2+2,FALSE),0)</f>
        <v>#REF!</v>
      </c>
      <c r="EC73" t="e" cm="1">
        <f t="array" ref="EC73">_xlfn.IFNA(VLOOKUP($A73,TRANSPOSE(#REF!),EC$2+2,FALSE),0)</f>
        <v>#REF!</v>
      </c>
      <c r="ED73" t="e" cm="1">
        <f t="array" ref="ED73">_xlfn.IFNA(VLOOKUP($A73,TRANSPOSE(#REF!),ED$2+2,FALSE),0)</f>
        <v>#REF!</v>
      </c>
      <c r="EE73" t="e" cm="1">
        <f t="array" ref="EE73">_xlfn.IFNA(VLOOKUP($A73,TRANSPOSE(#REF!),EE$2+2,FALSE),0)</f>
        <v>#REF!</v>
      </c>
      <c r="EF73" t="e" cm="1">
        <f t="array" ref="EF73">_xlfn.IFNA(VLOOKUP($A73,TRANSPOSE(#REF!),EF$2+2,FALSE),0)</f>
        <v>#REF!</v>
      </c>
      <c r="EG73" t="e" cm="1">
        <f t="array" ref="EG73">_xlfn.IFNA(VLOOKUP($A73,TRANSPOSE(#REF!),EG$2+2,FALSE),0)</f>
        <v>#REF!</v>
      </c>
      <c r="EH73" t="e" cm="1">
        <f t="array" ref="EH73">_xlfn.IFNA(VLOOKUP($A73,TRANSPOSE(#REF!),EH$2+2,FALSE),0)</f>
        <v>#REF!</v>
      </c>
      <c r="EI73" t="e" cm="1">
        <f t="array" ref="EI73">_xlfn.IFNA(VLOOKUP($A73,TRANSPOSE(#REF!),EI$2+2,FALSE),0)</f>
        <v>#REF!</v>
      </c>
      <c r="EJ73" t="e" cm="1">
        <f t="array" ref="EJ73">_xlfn.IFNA(VLOOKUP($A73,TRANSPOSE(#REF!),EJ$2+2,FALSE),0)</f>
        <v>#REF!</v>
      </c>
      <c r="EK73" t="e" cm="1">
        <f t="array" ref="EK73">_xlfn.IFNA(VLOOKUP($A73,TRANSPOSE(#REF!),EK$2+2,FALSE),0)</f>
        <v>#REF!</v>
      </c>
      <c r="EL73" t="e" cm="1">
        <f t="array" ref="EL73">_xlfn.IFNA(VLOOKUP($A73,TRANSPOSE(#REF!),EL$2+2,FALSE),0)</f>
        <v>#REF!</v>
      </c>
      <c r="EM73" t="e" cm="1">
        <f t="array" ref="EM73">_xlfn.IFNA(VLOOKUP($A73,TRANSPOSE(#REF!),EM$2+2,FALSE),0)</f>
        <v>#REF!</v>
      </c>
      <c r="EN73" t="e" cm="1">
        <f t="array" ref="EN73">_xlfn.IFNA(VLOOKUP($A73,TRANSPOSE(#REF!),EN$2+2,FALSE),0)</f>
        <v>#REF!</v>
      </c>
      <c r="EO73" t="e" cm="1">
        <f t="array" ref="EO73">_xlfn.IFNA(VLOOKUP($A73,TRANSPOSE(#REF!),EO$2+2,FALSE),0)</f>
        <v>#REF!</v>
      </c>
      <c r="EP73" t="e" cm="1">
        <f t="array" ref="EP73">_xlfn.IFNA(VLOOKUP($A73,TRANSPOSE(#REF!),EP$2+2,FALSE),0)</f>
        <v>#REF!</v>
      </c>
      <c r="EQ73" t="e" cm="1">
        <f t="array" ref="EQ73">_xlfn.IFNA(VLOOKUP($A73,TRANSPOSE(#REF!),EQ$2+2,FALSE),0)</f>
        <v>#REF!</v>
      </c>
      <c r="ER73" t="e" cm="1">
        <f t="array" ref="ER73">_xlfn.IFNA(VLOOKUP($A73,TRANSPOSE(#REF!),ER$2+2,FALSE),0)</f>
        <v>#REF!</v>
      </c>
      <c r="ES73" t="e" cm="1">
        <f t="array" ref="ES73">_xlfn.IFNA(VLOOKUP($A73,TRANSPOSE(#REF!),ES$2+2,FALSE),0)</f>
        <v>#REF!</v>
      </c>
      <c r="ET73" t="e" cm="1">
        <f t="array" ref="ET73">_xlfn.IFNA(VLOOKUP($A73,TRANSPOSE(#REF!),ET$2+2,FALSE),0)</f>
        <v>#REF!</v>
      </c>
      <c r="EU73" t="e" cm="1">
        <f t="array" ref="EU73">_xlfn.IFNA(VLOOKUP($A73,TRANSPOSE(#REF!),EU$2+2,FALSE),0)</f>
        <v>#REF!</v>
      </c>
      <c r="EV73" t="e" cm="1">
        <f t="array" ref="EV73">_xlfn.IFNA(VLOOKUP($A73,TRANSPOSE(#REF!),EV$2+2,FALSE),0)</f>
        <v>#REF!</v>
      </c>
      <c r="EW73" t="e" cm="1">
        <f t="array" ref="EW73">_xlfn.IFNA(VLOOKUP($A73,TRANSPOSE(#REF!),EW$2+2,FALSE),0)</f>
        <v>#REF!</v>
      </c>
      <c r="EX73" t="e" cm="1">
        <f t="array" ref="EX73">_xlfn.IFNA(VLOOKUP($A73,TRANSPOSE(#REF!),EX$2+2,FALSE),0)</f>
        <v>#REF!</v>
      </c>
      <c r="EY73" t="e" cm="1">
        <f t="array" ref="EY73">_xlfn.IFNA(VLOOKUP($A73,TRANSPOSE(#REF!),EY$2+2,FALSE),0)</f>
        <v>#REF!</v>
      </c>
      <c r="EZ73" t="e" cm="1">
        <f t="array" ref="EZ73">_xlfn.IFNA(VLOOKUP($A73,TRANSPOSE(#REF!),EZ$2+2,FALSE),0)</f>
        <v>#REF!</v>
      </c>
      <c r="FA73" t="e" cm="1">
        <f t="array" ref="FA73">_xlfn.IFNA(VLOOKUP($A73,TRANSPOSE(#REF!),FA$2+2,FALSE),0)</f>
        <v>#REF!</v>
      </c>
      <c r="FB73" t="e" cm="1">
        <f t="array" ref="FB73">_xlfn.IFNA(VLOOKUP($A73,TRANSPOSE(#REF!),FB$2+2,FALSE),0)</f>
        <v>#REF!</v>
      </c>
      <c r="FC73" t="e" cm="1">
        <f t="array" ref="FC73">_xlfn.IFNA(VLOOKUP($A73,TRANSPOSE(#REF!),FC$2+2,FALSE),0)</f>
        <v>#REF!</v>
      </c>
      <c r="FD73" t="e" cm="1">
        <f t="array" ref="FD73">_xlfn.IFNA(VLOOKUP($A73,TRANSPOSE(#REF!),FD$2+2,FALSE),0)</f>
        <v>#REF!</v>
      </c>
      <c r="FE73" t="e" cm="1">
        <f t="array" ref="FE73">_xlfn.IFNA(VLOOKUP($A73,TRANSPOSE(#REF!),FE$2+2,FALSE),0)</f>
        <v>#REF!</v>
      </c>
      <c r="FF73" t="e" cm="1">
        <f t="array" ref="FF73">_xlfn.IFNA(VLOOKUP($A73,TRANSPOSE(#REF!),FF$2+2,FALSE),0)</f>
        <v>#REF!</v>
      </c>
      <c r="FG73" t="e" cm="1">
        <f t="array" ref="FG73">_xlfn.IFNA(VLOOKUP($A73,TRANSPOSE(#REF!),FG$2+2,FALSE),0)</f>
        <v>#REF!</v>
      </c>
      <c r="FH73" t="e" cm="1">
        <f t="array" ref="FH73">_xlfn.IFNA(VLOOKUP($A73,TRANSPOSE(#REF!),FH$2+2,FALSE),0)</f>
        <v>#REF!</v>
      </c>
      <c r="FI73" t="e" cm="1">
        <f t="array" ref="FI73">_xlfn.IFNA(VLOOKUP($A73,TRANSPOSE(#REF!),FI$2+2,FALSE),0)</f>
        <v>#REF!</v>
      </c>
      <c r="FJ73" t="e" cm="1">
        <f t="array" ref="FJ73">_xlfn.IFNA(VLOOKUP($A73,TRANSPOSE(#REF!),FJ$2+2,FALSE),0)</f>
        <v>#REF!</v>
      </c>
      <c r="FK73" t="e" cm="1">
        <f t="array" ref="FK73">_xlfn.IFNA(VLOOKUP($A73,TRANSPOSE(#REF!),FK$2+2,FALSE),0)</f>
        <v>#REF!</v>
      </c>
      <c r="FL73" t="e" cm="1">
        <f t="array" ref="FL73">_xlfn.IFNA(VLOOKUP($A73,TRANSPOSE(#REF!),FL$2+2,FALSE),0)</f>
        <v>#REF!</v>
      </c>
      <c r="FM73" t="e" cm="1">
        <f t="array" ref="FM73">_xlfn.IFNA(VLOOKUP($A73,TRANSPOSE(#REF!),FM$2+2,FALSE),0)</f>
        <v>#REF!</v>
      </c>
      <c r="FN73" t="e" cm="1">
        <f t="array" ref="FN73">_xlfn.IFNA(VLOOKUP($A73,TRANSPOSE(#REF!),FN$2+2,FALSE),0)</f>
        <v>#REF!</v>
      </c>
      <c r="FO73" t="e" cm="1">
        <f t="array" ref="FO73">_xlfn.IFNA(VLOOKUP($A73,TRANSPOSE(#REF!),FO$2+2,FALSE),0)</f>
        <v>#REF!</v>
      </c>
      <c r="FP73" t="e" cm="1">
        <f t="array" ref="FP73">_xlfn.IFNA(VLOOKUP($A73,TRANSPOSE(#REF!),FP$2+2,FALSE),0)</f>
        <v>#REF!</v>
      </c>
      <c r="FQ73" t="e" cm="1">
        <f t="array" ref="FQ73">_xlfn.IFNA(VLOOKUP($A73,TRANSPOSE(#REF!),FQ$2+2,FALSE),0)</f>
        <v>#REF!</v>
      </c>
      <c r="FR73" t="e" cm="1">
        <f t="array" ref="FR73">_xlfn.IFNA(VLOOKUP($A73,TRANSPOSE(#REF!),FR$2+2,FALSE),0)</f>
        <v>#REF!</v>
      </c>
      <c r="FS73" t="e" cm="1">
        <f t="array" ref="FS73">_xlfn.IFNA(VLOOKUP($A73,TRANSPOSE(#REF!),FS$2+2,FALSE),0)</f>
        <v>#REF!</v>
      </c>
      <c r="FT73" t="e" cm="1">
        <f t="array" ref="FT73">_xlfn.IFNA(VLOOKUP($A73,TRANSPOSE(#REF!),FT$2+2,FALSE),0)</f>
        <v>#REF!</v>
      </c>
      <c r="FU73" t="e" cm="1">
        <f t="array" ref="FU73">_xlfn.IFNA(VLOOKUP($A73,TRANSPOSE(#REF!),FU$2+2,FALSE),0)</f>
        <v>#REF!</v>
      </c>
      <c r="FV73" t="e" cm="1">
        <f t="array" ref="FV73">_xlfn.IFNA(VLOOKUP($A73,TRANSPOSE(#REF!),FV$2+2,FALSE),0)</f>
        <v>#REF!</v>
      </c>
      <c r="FW73" t="e" cm="1">
        <f t="array" ref="FW73">_xlfn.IFNA(VLOOKUP($A73,TRANSPOSE(#REF!),FW$2+2,FALSE),0)</f>
        <v>#REF!</v>
      </c>
      <c r="FX73" t="e" cm="1">
        <f t="array" ref="FX73">_xlfn.IFNA(VLOOKUP($A73,TRANSPOSE(#REF!),FX$2+2,FALSE),0)</f>
        <v>#REF!</v>
      </c>
      <c r="FY73" t="e" cm="1">
        <f t="array" ref="FY73">_xlfn.IFNA(VLOOKUP($A73,TRANSPOSE(#REF!),FY$2+2,FALSE),0)</f>
        <v>#REF!</v>
      </c>
      <c r="FZ73" t="e" cm="1">
        <f t="array" ref="FZ73">_xlfn.IFNA(VLOOKUP($A73,TRANSPOSE(#REF!),FZ$2+2,FALSE),0)</f>
        <v>#REF!</v>
      </c>
      <c r="GA73" t="e" cm="1">
        <f t="array" ref="GA73">_xlfn.IFNA(VLOOKUP($A73,TRANSPOSE(#REF!),GA$2+2,FALSE),0)</f>
        <v>#REF!</v>
      </c>
      <c r="GB73" t="e" cm="1">
        <f t="array" ref="GB73">_xlfn.IFNA(VLOOKUP($A73,TRANSPOSE(#REF!),GB$2+2,FALSE),0)</f>
        <v>#REF!</v>
      </c>
      <c r="GC73" t="e" cm="1">
        <f t="array" ref="GC73">_xlfn.IFNA(VLOOKUP($A73,TRANSPOSE(#REF!),GC$2+2,FALSE),0)</f>
        <v>#REF!</v>
      </c>
      <c r="GD73" t="e" cm="1">
        <f t="array" ref="GD73">_xlfn.IFNA(VLOOKUP($A73,TRANSPOSE(#REF!),GD$2+2,FALSE),0)</f>
        <v>#REF!</v>
      </c>
      <c r="GE73" t="e" cm="1">
        <f t="array" ref="GE73">_xlfn.IFNA(VLOOKUP($A73,TRANSPOSE(#REF!),GE$2+2,FALSE),0)</f>
        <v>#REF!</v>
      </c>
      <c r="GF73" t="e" cm="1">
        <f t="array" ref="GF73">_xlfn.IFNA(VLOOKUP($A73,TRANSPOSE(#REF!),GF$2+2,FALSE),0)</f>
        <v>#REF!</v>
      </c>
      <c r="GG73" t="e" cm="1">
        <f t="array" ref="GG73">_xlfn.IFNA(VLOOKUP($A73,TRANSPOSE(#REF!),GG$2+2,FALSE),0)</f>
        <v>#REF!</v>
      </c>
      <c r="GH73" t="e" cm="1">
        <f t="array" ref="GH73">_xlfn.IFNA(VLOOKUP($A73,TRANSPOSE(#REF!),GH$2+2,FALSE),0)</f>
        <v>#REF!</v>
      </c>
      <c r="GI73" t="e" cm="1">
        <f t="array" ref="GI73">_xlfn.IFNA(VLOOKUP($A73,TRANSPOSE(#REF!),GI$2+2,FALSE),0)</f>
        <v>#REF!</v>
      </c>
      <c r="GJ73" t="e" cm="1">
        <f t="array" ref="GJ73">_xlfn.IFNA(VLOOKUP($A73,TRANSPOSE(#REF!),GJ$2+2,FALSE),0)</f>
        <v>#REF!</v>
      </c>
      <c r="GK73" t="e" cm="1">
        <f t="array" ref="GK73">_xlfn.IFNA(VLOOKUP($A73,TRANSPOSE(#REF!),GK$2+2,FALSE),0)</f>
        <v>#REF!</v>
      </c>
      <c r="GL73" t="e" cm="1">
        <f t="array" ref="GL73">_xlfn.IFNA(VLOOKUP($A73,TRANSPOSE(#REF!),GL$2+2,FALSE),0)</f>
        <v>#REF!</v>
      </c>
      <c r="GM73" t="e" cm="1">
        <f t="array" ref="GM73">_xlfn.IFNA(VLOOKUP($A73,TRANSPOSE(#REF!),GM$2+2,FALSE),0)</f>
        <v>#REF!</v>
      </c>
      <c r="GN73" t="e" cm="1">
        <f t="array" ref="GN73">_xlfn.IFNA(VLOOKUP($A73,TRANSPOSE(#REF!),GN$2+2,FALSE),0)</f>
        <v>#REF!</v>
      </c>
      <c r="GO73" t="e" cm="1">
        <f t="array" ref="GO73">_xlfn.IFNA(VLOOKUP($A73,TRANSPOSE(#REF!),GO$2+2,FALSE),0)</f>
        <v>#REF!</v>
      </c>
      <c r="GP73" t="e" cm="1">
        <f t="array" ref="GP73">_xlfn.IFNA(VLOOKUP($A73,TRANSPOSE(#REF!),GP$2+2,FALSE),0)</f>
        <v>#REF!</v>
      </c>
      <c r="GQ73" t="e" cm="1">
        <f t="array" ref="GQ73">_xlfn.IFNA(VLOOKUP($A73,TRANSPOSE(#REF!),GQ$2+2,FALSE),0)</f>
        <v>#REF!</v>
      </c>
      <c r="GR73" t="e" cm="1">
        <f t="array" ref="GR73">_xlfn.IFNA(VLOOKUP($A73,TRANSPOSE(#REF!),GR$2+2,FALSE),0)</f>
        <v>#REF!</v>
      </c>
      <c r="GS73" t="e" cm="1">
        <f t="array" ref="GS73">_xlfn.IFNA(VLOOKUP($A73,TRANSPOSE(#REF!),GS$2+2,FALSE),0)</f>
        <v>#REF!</v>
      </c>
      <c r="GT73" t="e" cm="1">
        <f t="array" ref="GT73">_xlfn.IFNA(VLOOKUP($A73,TRANSPOSE(#REF!),GT$2+2,FALSE),0)</f>
        <v>#REF!</v>
      </c>
      <c r="GU73" t="e" cm="1">
        <f t="array" ref="GU73">_xlfn.IFNA(VLOOKUP($A73,TRANSPOSE(#REF!),GU$2+2,FALSE),0)</f>
        <v>#REF!</v>
      </c>
      <c r="GV73" t="e" cm="1">
        <f t="array" ref="GV73">_xlfn.IFNA(VLOOKUP($A73,TRANSPOSE(#REF!),GV$2+2,FALSE),0)</f>
        <v>#REF!</v>
      </c>
      <c r="GW73" t="e" cm="1">
        <f t="array" ref="GW73">_xlfn.IFNA(VLOOKUP($A73,TRANSPOSE(#REF!),GW$2+2,FALSE),0)</f>
        <v>#REF!</v>
      </c>
      <c r="GX73" t="e" cm="1">
        <f t="array" ref="GX73">_xlfn.IFNA(VLOOKUP($A73,TRANSPOSE(#REF!),GX$2+2,FALSE),0)</f>
        <v>#REF!</v>
      </c>
      <c r="GY73" t="e" cm="1">
        <f t="array" ref="GY73">_xlfn.IFNA(VLOOKUP($A73,TRANSPOSE(#REF!),GY$2+2,FALSE),0)</f>
        <v>#REF!</v>
      </c>
      <c r="GZ73" t="e" cm="1">
        <f t="array" ref="GZ73">_xlfn.IFNA(VLOOKUP($A73,TRANSPOSE(#REF!),GZ$2+2,FALSE),0)</f>
        <v>#REF!</v>
      </c>
      <c r="HA73" t="e" cm="1">
        <f t="array" ref="HA73">_xlfn.IFNA(VLOOKUP($A73,TRANSPOSE(#REF!),HA$2+2,FALSE),0)</f>
        <v>#REF!</v>
      </c>
      <c r="HB73" t="e" cm="1">
        <f t="array" ref="HB73">_xlfn.IFNA(VLOOKUP($A73,TRANSPOSE(#REF!),HB$2+2,FALSE),0)</f>
        <v>#REF!</v>
      </c>
      <c r="HC73" t="e" cm="1">
        <f t="array" ref="HC73">_xlfn.IFNA(VLOOKUP($A73,TRANSPOSE(#REF!),HC$2+2,FALSE),0)</f>
        <v>#REF!</v>
      </c>
      <c r="HD73" t="e" cm="1">
        <f t="array" ref="HD73">_xlfn.IFNA(VLOOKUP($A73,TRANSPOSE(#REF!),HD$2+2,FALSE),0)</f>
        <v>#REF!</v>
      </c>
      <c r="HE73" t="e" cm="1">
        <f t="array" ref="HE73">_xlfn.IFNA(VLOOKUP($A73,TRANSPOSE(#REF!),HE$2+2,FALSE),0)</f>
        <v>#REF!</v>
      </c>
      <c r="HF73" t="e" cm="1">
        <f t="array" ref="HF73">_xlfn.IFNA(VLOOKUP($A73,TRANSPOSE(#REF!),HF$2+2,FALSE),0)</f>
        <v>#REF!</v>
      </c>
      <c r="HG73" t="e" cm="1">
        <f t="array" ref="HG73">_xlfn.IFNA(VLOOKUP($A73,TRANSPOSE(#REF!),HG$2+2,FALSE),0)</f>
        <v>#REF!</v>
      </c>
      <c r="HH73" t="e" cm="1">
        <f t="array" ref="HH73">_xlfn.IFNA(VLOOKUP($A73,TRANSPOSE(#REF!),HH$2+2,FALSE),0)</f>
        <v>#REF!</v>
      </c>
      <c r="HI73" t="e" cm="1">
        <f t="array" ref="HI73">_xlfn.IFNA(VLOOKUP($A73,TRANSPOSE(#REF!),HI$2+2,FALSE),0)</f>
        <v>#REF!</v>
      </c>
      <c r="HJ73" t="e" cm="1">
        <f t="array" ref="HJ73">_xlfn.IFNA(VLOOKUP($A73,TRANSPOSE(#REF!),HJ$2+2,FALSE),0)</f>
        <v>#REF!</v>
      </c>
      <c r="HK73" t="e" cm="1">
        <f t="array" ref="HK73">_xlfn.IFNA(VLOOKUP($A73,TRANSPOSE(#REF!),HK$2+2,FALSE),0)</f>
        <v>#REF!</v>
      </c>
      <c r="HL73" t="e" cm="1">
        <f t="array" ref="HL73">_xlfn.IFNA(VLOOKUP($A73,TRANSPOSE(#REF!),HL$2+2,FALSE),0)</f>
        <v>#REF!</v>
      </c>
      <c r="HM73" t="e" cm="1">
        <f t="array" ref="HM73">_xlfn.IFNA(VLOOKUP($A73,TRANSPOSE(#REF!),HM$2+2,FALSE),0)</f>
        <v>#REF!</v>
      </c>
      <c r="HN73" t="e" cm="1">
        <f t="array" ref="HN73">_xlfn.IFNA(VLOOKUP($A73,TRANSPOSE(#REF!),HN$2+2,FALSE),0)</f>
        <v>#REF!</v>
      </c>
      <c r="HO73" t="e" cm="1">
        <f t="array" ref="HO73">_xlfn.IFNA(VLOOKUP($A73,TRANSPOSE(#REF!),HO$2+2,FALSE),0)</f>
        <v>#REF!</v>
      </c>
      <c r="HP73" t="e" cm="1">
        <f t="array" ref="HP73">_xlfn.IFNA(VLOOKUP($A73,TRANSPOSE(#REF!),HP$2+2,FALSE),0)</f>
        <v>#REF!</v>
      </c>
      <c r="HQ73" t="e" cm="1">
        <f t="array" ref="HQ73">_xlfn.IFNA(VLOOKUP($A73,TRANSPOSE(#REF!),HQ$2+2,FALSE),0)</f>
        <v>#REF!</v>
      </c>
      <c r="HR73" t="e" cm="1">
        <f t="array" ref="HR73">_xlfn.IFNA(VLOOKUP($A73,TRANSPOSE(#REF!),HR$2+2,FALSE),0)</f>
        <v>#REF!</v>
      </c>
      <c r="HS73" t="e" cm="1">
        <f t="array" ref="HS73">_xlfn.IFNA(VLOOKUP($A73,TRANSPOSE(#REF!),HS$2+2,FALSE),0)</f>
        <v>#REF!</v>
      </c>
      <c r="HT73" t="e" cm="1">
        <f t="array" ref="HT73">_xlfn.IFNA(VLOOKUP($A73,TRANSPOSE(#REF!),HT$2+2,FALSE),0)</f>
        <v>#REF!</v>
      </c>
      <c r="HU73" t="e" cm="1">
        <f t="array" ref="HU73">_xlfn.IFNA(VLOOKUP($A73,TRANSPOSE(#REF!),HU$2+2,FALSE),0)</f>
        <v>#REF!</v>
      </c>
      <c r="HV73" t="e" cm="1">
        <f t="array" ref="HV73">_xlfn.IFNA(VLOOKUP($A73,TRANSPOSE(#REF!),HV$2+2,FALSE),0)</f>
        <v>#REF!</v>
      </c>
      <c r="HW73" t="e" cm="1">
        <f t="array" ref="HW73">_xlfn.IFNA(VLOOKUP($A73,TRANSPOSE(#REF!),HW$2+2,FALSE),0)</f>
        <v>#REF!</v>
      </c>
      <c r="HX73" t="e" cm="1">
        <f t="array" ref="HX73">_xlfn.IFNA(VLOOKUP($A73,TRANSPOSE(#REF!),HX$2+2,FALSE),0)</f>
        <v>#REF!</v>
      </c>
      <c r="HY73" t="e" cm="1">
        <f t="array" ref="HY73">_xlfn.IFNA(VLOOKUP($A73,TRANSPOSE(#REF!),HY$2+2,FALSE),0)</f>
        <v>#REF!</v>
      </c>
      <c r="HZ73" t="e" cm="1">
        <f t="array" ref="HZ73">_xlfn.IFNA(VLOOKUP($A73,TRANSPOSE(#REF!),HZ$2+2,FALSE),0)</f>
        <v>#REF!</v>
      </c>
      <c r="IA73" t="e" cm="1">
        <f t="array" ref="IA73">_xlfn.IFNA(VLOOKUP($A73,TRANSPOSE(#REF!),IA$2+2,FALSE),0)</f>
        <v>#REF!</v>
      </c>
      <c r="IB73" t="e" cm="1">
        <f t="array" ref="IB73">_xlfn.IFNA(VLOOKUP($A73,TRANSPOSE(#REF!),IB$2+2,FALSE),0)</f>
        <v>#REF!</v>
      </c>
      <c r="IC73" t="e" cm="1">
        <f t="array" ref="IC73">_xlfn.IFNA(VLOOKUP($A73,TRANSPOSE(#REF!),IC$2+2,FALSE),0)</f>
        <v>#REF!</v>
      </c>
      <c r="ID73" t="e" cm="1">
        <f t="array" ref="ID73">_xlfn.IFNA(VLOOKUP($A73,TRANSPOSE(#REF!),ID$2+2,FALSE),0)</f>
        <v>#REF!</v>
      </c>
      <c r="IE73" t="e" cm="1">
        <f t="array" ref="IE73">_xlfn.IFNA(VLOOKUP($A73,TRANSPOSE(#REF!),IE$2+2,FALSE),0)</f>
        <v>#REF!</v>
      </c>
      <c r="IF73" t="e" cm="1">
        <f t="array" ref="IF73">_xlfn.IFNA(VLOOKUP($A73,TRANSPOSE(#REF!),IF$2+2,FALSE),0)</f>
        <v>#REF!</v>
      </c>
      <c r="IG73" t="e" cm="1">
        <f t="array" ref="IG73">_xlfn.IFNA(VLOOKUP($A73,TRANSPOSE(#REF!),IG$2+2,FALSE),0)</f>
        <v>#REF!</v>
      </c>
      <c r="IH73" t="e" cm="1">
        <f t="array" ref="IH73">_xlfn.IFNA(VLOOKUP($A73,TRANSPOSE(#REF!),IH$2+2,FALSE),0)</f>
        <v>#REF!</v>
      </c>
      <c r="II73" t="e" cm="1">
        <f t="array" ref="II73">_xlfn.IFNA(VLOOKUP($A73,TRANSPOSE(#REF!),II$2+2,FALSE),0)</f>
        <v>#REF!</v>
      </c>
      <c r="IJ73" t="e" cm="1">
        <f t="array" ref="IJ73">_xlfn.IFNA(VLOOKUP($A73,TRANSPOSE(#REF!),IJ$2+2,FALSE),0)</f>
        <v>#REF!</v>
      </c>
      <c r="IK73" t="e" cm="1">
        <f t="array" ref="IK73">_xlfn.IFNA(VLOOKUP($A73,TRANSPOSE(#REF!),IK$2+2,FALSE),0)</f>
        <v>#REF!</v>
      </c>
      <c r="IL73" t="e" cm="1">
        <f t="array" ref="IL73">_xlfn.IFNA(VLOOKUP($A73,TRANSPOSE(#REF!),IL$2+2,FALSE),0)</f>
        <v>#REF!</v>
      </c>
      <c r="IM73" t="e" cm="1">
        <f t="array" ref="IM73">_xlfn.IFNA(VLOOKUP($A73,TRANSPOSE(#REF!),IM$2+2,FALSE),0)</f>
        <v>#REF!</v>
      </c>
      <c r="IN73" t="e" cm="1">
        <f t="array" ref="IN73">_xlfn.IFNA(VLOOKUP($A73,TRANSPOSE(#REF!),IN$2+2,FALSE),0)</f>
        <v>#REF!</v>
      </c>
      <c r="IO73" t="e" cm="1">
        <f t="array" ref="IO73">_xlfn.IFNA(VLOOKUP($A73,TRANSPOSE(#REF!),IO$2+2,FALSE),0)</f>
        <v>#REF!</v>
      </c>
      <c r="IP73" t="e" cm="1">
        <f t="array" ref="IP73">_xlfn.IFNA(VLOOKUP($A73,TRANSPOSE(#REF!),IP$2+2,FALSE),0)</f>
        <v>#REF!</v>
      </c>
      <c r="IQ73" t="e" cm="1">
        <f t="array" ref="IQ73">_xlfn.IFNA(VLOOKUP($A73,TRANSPOSE(#REF!),IQ$2+2,FALSE),0)</f>
        <v>#REF!</v>
      </c>
      <c r="IR73" t="e" cm="1">
        <f t="array" ref="IR73">_xlfn.IFNA(VLOOKUP($A73,TRANSPOSE(#REF!),IR$2+2,FALSE),0)</f>
        <v>#REF!</v>
      </c>
      <c r="IS73" t="e" cm="1">
        <f t="array" ref="IS73">_xlfn.IFNA(VLOOKUP($A73,TRANSPOSE(#REF!),IS$2+2,FALSE),0)</f>
        <v>#REF!</v>
      </c>
      <c r="IT73" t="e" cm="1">
        <f t="array" ref="IT73">_xlfn.IFNA(VLOOKUP($A73,TRANSPOSE(#REF!),IT$2+2,FALSE),0)</f>
        <v>#REF!</v>
      </c>
      <c r="IU73" t="e" cm="1">
        <f t="array" ref="IU73">_xlfn.IFNA(VLOOKUP($A73,TRANSPOSE(#REF!),IU$2+2,FALSE),0)</f>
        <v>#REF!</v>
      </c>
      <c r="IV73" t="e" cm="1">
        <f t="array" ref="IV73">_xlfn.IFNA(VLOOKUP($A73,TRANSPOSE(#REF!),IV$2+2,FALSE),0)</f>
        <v>#REF!</v>
      </c>
      <c r="IW73" t="e" cm="1">
        <f t="array" ref="IW73">_xlfn.IFNA(VLOOKUP($A73,TRANSPOSE(#REF!),IW$2+2,FALSE),0)</f>
        <v>#REF!</v>
      </c>
      <c r="IX73" t="e" cm="1">
        <f t="array" ref="IX73">_xlfn.IFNA(VLOOKUP($A73,TRANSPOSE(#REF!),IX$2+2,FALSE),0)</f>
        <v>#REF!</v>
      </c>
      <c r="IY73" t="e" cm="1">
        <f t="array" ref="IY73">_xlfn.IFNA(VLOOKUP($A73,TRANSPOSE(#REF!),IY$2+2,FALSE),0)</f>
        <v>#REF!</v>
      </c>
      <c r="IZ73" t="e" cm="1">
        <f t="array" ref="IZ73">_xlfn.IFNA(VLOOKUP($A73,TRANSPOSE(#REF!),IZ$2+2,FALSE),0)</f>
        <v>#REF!</v>
      </c>
      <c r="JA73" t="e" cm="1">
        <f t="array" ref="JA73">_xlfn.IFNA(VLOOKUP($A73,TRANSPOSE(#REF!),JA$2+2,FALSE),0)</f>
        <v>#REF!</v>
      </c>
      <c r="JB73" t="e" cm="1">
        <f t="array" ref="JB73">_xlfn.IFNA(VLOOKUP($A73,TRANSPOSE(#REF!),JB$2+2,FALSE),0)</f>
        <v>#REF!</v>
      </c>
      <c r="JC73" t="e" cm="1">
        <f t="array" ref="JC73">_xlfn.IFNA(VLOOKUP($A73,TRANSPOSE(#REF!),JC$2+2,FALSE),0)</f>
        <v>#REF!</v>
      </c>
      <c r="JD73" t="e" cm="1">
        <f t="array" ref="JD73">_xlfn.IFNA(VLOOKUP($A73,TRANSPOSE(#REF!),JD$2+2,FALSE),0)</f>
        <v>#REF!</v>
      </c>
      <c r="JE73" t="e" cm="1">
        <f t="array" ref="JE73">_xlfn.IFNA(VLOOKUP($A73,TRANSPOSE(#REF!),JE$2+2,FALSE),0)</f>
        <v>#REF!</v>
      </c>
      <c r="JF73" t="e" cm="1">
        <f t="array" ref="JF73">_xlfn.IFNA(VLOOKUP($A73,TRANSPOSE(#REF!),JF$2+2,FALSE),0)</f>
        <v>#REF!</v>
      </c>
      <c r="JG73" t="e" cm="1">
        <f t="array" ref="JG73">_xlfn.IFNA(VLOOKUP($A73,TRANSPOSE(#REF!),JG$2+2,FALSE),0)</f>
        <v>#REF!</v>
      </c>
      <c r="JH73" t="e" cm="1">
        <f t="array" ref="JH73">_xlfn.IFNA(VLOOKUP($A73,TRANSPOSE(#REF!),JH$2+2,FALSE),0)</f>
        <v>#REF!</v>
      </c>
      <c r="JI73" t="e" cm="1">
        <f t="array" ref="JI73">_xlfn.IFNA(VLOOKUP($A73,TRANSPOSE(#REF!),JI$2+2,FALSE),0)</f>
        <v>#REF!</v>
      </c>
      <c r="JJ73" t="e" cm="1">
        <f t="array" ref="JJ73">_xlfn.IFNA(VLOOKUP($A73,TRANSPOSE(#REF!),JJ$2+2,FALSE),0)</f>
        <v>#REF!</v>
      </c>
      <c r="JK73" t="e" cm="1">
        <f t="array" ref="JK73">_xlfn.IFNA(VLOOKUP($A73,TRANSPOSE(#REF!),JK$2+2,FALSE),0)</f>
        <v>#REF!</v>
      </c>
      <c r="JL73" t="e" cm="1">
        <f t="array" ref="JL73">_xlfn.IFNA(VLOOKUP($A73,TRANSPOSE(#REF!),JL$2+2,FALSE),0)</f>
        <v>#REF!</v>
      </c>
      <c r="JM73" t="e" cm="1">
        <f t="array" ref="JM73">_xlfn.IFNA(VLOOKUP($A73,TRANSPOSE(#REF!),JM$2+2,FALSE),0)</f>
        <v>#REF!</v>
      </c>
      <c r="JN73" t="e" cm="1">
        <f t="array" ref="JN73">_xlfn.IFNA(VLOOKUP($A73,TRANSPOSE(#REF!),JN$2+2,FALSE),0)</f>
        <v>#REF!</v>
      </c>
      <c r="JO73" t="e" cm="1">
        <f t="array" ref="JO73">_xlfn.IFNA(VLOOKUP($A73,TRANSPOSE(#REF!),JO$2+2,FALSE),0)</f>
        <v>#REF!</v>
      </c>
      <c r="JP73" t="e" cm="1">
        <f t="array" ref="JP73">_xlfn.IFNA(VLOOKUP($A73,TRANSPOSE(#REF!),JP$2+2,FALSE),0)</f>
        <v>#REF!</v>
      </c>
      <c r="JQ73" t="e" cm="1">
        <f t="array" ref="JQ73">_xlfn.IFNA(VLOOKUP($A73,TRANSPOSE(#REF!),JQ$2+2,FALSE),0)</f>
        <v>#REF!</v>
      </c>
      <c r="JR73" t="e" cm="1">
        <f t="array" ref="JR73">_xlfn.IFNA(VLOOKUP($A73,TRANSPOSE(#REF!),JR$2+2,FALSE),0)</f>
        <v>#REF!</v>
      </c>
      <c r="JS73" t="e" cm="1">
        <f t="array" ref="JS73">_xlfn.IFNA(VLOOKUP($A73,TRANSPOSE(#REF!),JS$2+2,FALSE),0)</f>
        <v>#REF!</v>
      </c>
      <c r="JT73" t="e" cm="1">
        <f t="array" ref="JT73">_xlfn.IFNA(VLOOKUP($A73,TRANSPOSE(#REF!),JT$2+2,FALSE),0)</f>
        <v>#REF!</v>
      </c>
      <c r="JU73" t="e" cm="1">
        <f t="array" ref="JU73">_xlfn.IFNA(VLOOKUP($A73,TRANSPOSE(#REF!),JU$2+2,FALSE),0)</f>
        <v>#REF!</v>
      </c>
      <c r="JV73" t="e" cm="1">
        <f t="array" ref="JV73">_xlfn.IFNA(VLOOKUP($A73,TRANSPOSE(#REF!),JV$2+2,FALSE),0)</f>
        <v>#REF!</v>
      </c>
      <c r="JW73" t="e" cm="1">
        <f t="array" ref="JW73">_xlfn.IFNA(VLOOKUP($A73,TRANSPOSE(#REF!),JW$2+2,FALSE),0)</f>
        <v>#REF!</v>
      </c>
      <c r="JX73" t="e" cm="1">
        <f t="array" ref="JX73">_xlfn.IFNA(VLOOKUP($A73,TRANSPOSE(#REF!),JX$2+2,FALSE),0)</f>
        <v>#REF!</v>
      </c>
      <c r="JY73" t="e" cm="1">
        <f t="array" ref="JY73">_xlfn.IFNA(VLOOKUP($A73,TRANSPOSE(#REF!),JY$2+2,FALSE),0)</f>
        <v>#REF!</v>
      </c>
      <c r="JZ73" t="e" cm="1">
        <f t="array" ref="JZ73">_xlfn.IFNA(VLOOKUP($A73,TRANSPOSE(#REF!),JZ$2+2,FALSE),0)</f>
        <v>#REF!</v>
      </c>
      <c r="KA73" t="e" cm="1">
        <f t="array" ref="KA73">_xlfn.IFNA(VLOOKUP($A73,TRANSPOSE(#REF!),KA$2+2,FALSE),0)</f>
        <v>#REF!</v>
      </c>
      <c r="KB73" t="e" cm="1">
        <f t="array" ref="KB73">_xlfn.IFNA(VLOOKUP($A73,TRANSPOSE(#REF!),KB$2+2,FALSE),0)</f>
        <v>#REF!</v>
      </c>
      <c r="KC73" t="e" cm="1">
        <f t="array" ref="KC73">_xlfn.IFNA(VLOOKUP($A73,TRANSPOSE(#REF!),KC$2+2,FALSE),0)</f>
        <v>#REF!</v>
      </c>
      <c r="KD73" t="e" cm="1">
        <f t="array" ref="KD73">_xlfn.IFNA(VLOOKUP($A73,TRANSPOSE(#REF!),KD$2+2,FALSE),0)</f>
        <v>#REF!</v>
      </c>
      <c r="KE73" t="e" cm="1">
        <f t="array" ref="KE73">_xlfn.IFNA(VLOOKUP($A73,TRANSPOSE(#REF!),KE$2+2,FALSE),0)</f>
        <v>#REF!</v>
      </c>
      <c r="KF73" t="e" cm="1">
        <f t="array" ref="KF73">_xlfn.IFNA(VLOOKUP($A73,TRANSPOSE(#REF!),KF$2+2,FALSE),0)</f>
        <v>#REF!</v>
      </c>
      <c r="KG73" t="e" cm="1">
        <f t="array" ref="KG73">_xlfn.IFNA(VLOOKUP($A73,TRANSPOSE(#REF!),KG$2+2,FALSE),0)</f>
        <v>#REF!</v>
      </c>
      <c r="KH73" t="e" cm="1">
        <f t="array" ref="KH73">_xlfn.IFNA(VLOOKUP($A73,TRANSPOSE(#REF!),KH$2+2,FALSE),0)</f>
        <v>#REF!</v>
      </c>
      <c r="KI73" t="e" cm="1">
        <f t="array" ref="KI73">_xlfn.IFNA(VLOOKUP($A73,TRANSPOSE(#REF!),KI$2+2,FALSE),0)</f>
        <v>#REF!</v>
      </c>
      <c r="KJ73" t="e" cm="1">
        <f t="array" ref="KJ73">_xlfn.IFNA(VLOOKUP($A73,TRANSPOSE(#REF!),KJ$2+2,FALSE),0)</f>
        <v>#REF!</v>
      </c>
      <c r="KK73" t="e" cm="1">
        <f t="array" ref="KK73">_xlfn.IFNA(VLOOKUP($A73,TRANSPOSE(#REF!),KK$2+2,FALSE),0)</f>
        <v>#REF!</v>
      </c>
      <c r="KL73" t="e" cm="1">
        <f t="array" ref="KL73">_xlfn.IFNA(VLOOKUP($A73,TRANSPOSE(#REF!),KL$2+2,FALSE),0)</f>
        <v>#REF!</v>
      </c>
      <c r="KM73" t="e" cm="1">
        <f t="array" ref="KM73">_xlfn.IFNA(VLOOKUP($A73,TRANSPOSE(#REF!),KM$2+2,FALSE),0)</f>
        <v>#REF!</v>
      </c>
      <c r="KN73" t="e" cm="1">
        <f t="array" ref="KN73">_xlfn.IFNA(VLOOKUP($A73,TRANSPOSE(#REF!),KN$2+2,FALSE),0)</f>
        <v>#REF!</v>
      </c>
      <c r="KO73" t="e" cm="1">
        <f t="array" ref="KO73">_xlfn.IFNA(VLOOKUP($A73,TRANSPOSE(#REF!),KO$2+2,FALSE),0)</f>
        <v>#REF!</v>
      </c>
      <c r="KP73" t="e" cm="1">
        <f t="array" ref="KP73">_xlfn.IFNA(VLOOKUP($A73,TRANSPOSE(#REF!),KP$2+2,FALSE),0)</f>
        <v>#REF!</v>
      </c>
      <c r="KQ73" t="e" cm="1">
        <f t="array" ref="KQ73">_xlfn.IFNA(VLOOKUP($A73,TRANSPOSE(#REF!),KQ$2+2,FALSE),0)</f>
        <v>#REF!</v>
      </c>
      <c r="KR73" t="e" cm="1">
        <f t="array" ref="KR73">_xlfn.IFNA(VLOOKUP($A73,TRANSPOSE(#REF!),KR$2+2,FALSE),0)</f>
        <v>#REF!</v>
      </c>
      <c r="KS73" t="e" cm="1">
        <f t="array" ref="KS73">_xlfn.IFNA(VLOOKUP($A73,TRANSPOSE(#REF!),KS$2+2,FALSE),0)</f>
        <v>#REF!</v>
      </c>
      <c r="KT73" t="e" cm="1">
        <f t="array" ref="KT73">_xlfn.IFNA(VLOOKUP($A73,TRANSPOSE(#REF!),KT$2+2,FALSE),0)</f>
        <v>#REF!</v>
      </c>
      <c r="KU73" t="e" cm="1">
        <f t="array" ref="KU73">_xlfn.IFNA(VLOOKUP($A73,TRANSPOSE(#REF!),KU$2+2,FALSE),0)</f>
        <v>#REF!</v>
      </c>
      <c r="KV73" t="e" cm="1">
        <f t="array" ref="KV73">_xlfn.IFNA(VLOOKUP($A73,TRANSPOSE(#REF!),KV$2+2,FALSE),0)</f>
        <v>#REF!</v>
      </c>
      <c r="KW73" t="e" cm="1">
        <f t="array" ref="KW73">_xlfn.IFNA(VLOOKUP($A73,TRANSPOSE(#REF!),KW$2+2,FALSE),0)</f>
        <v>#REF!</v>
      </c>
      <c r="KX73" t="e" cm="1">
        <f t="array" ref="KX73">_xlfn.IFNA(VLOOKUP($A73,TRANSPOSE(#REF!),KX$2+2,FALSE),0)</f>
        <v>#REF!</v>
      </c>
      <c r="KY73" t="e" cm="1">
        <f t="array" ref="KY73">_xlfn.IFNA(VLOOKUP($A73,TRANSPOSE(#REF!),KY$2+2,FALSE),0)</f>
        <v>#REF!</v>
      </c>
      <c r="KZ73" t="e" cm="1">
        <f t="array" ref="KZ73">_xlfn.IFNA(VLOOKUP($A73,TRANSPOSE(#REF!),KZ$2+2,FALSE),0)</f>
        <v>#REF!</v>
      </c>
      <c r="LA73" t="e" cm="1">
        <f t="array" ref="LA73">_xlfn.IFNA(VLOOKUP($A73,TRANSPOSE(#REF!),LA$2+2,FALSE),0)</f>
        <v>#REF!</v>
      </c>
      <c r="LB73" t="e" cm="1">
        <f t="array" ref="LB73">_xlfn.IFNA(VLOOKUP($A73,TRANSPOSE(#REF!),LB$2+2,FALSE),0)</f>
        <v>#REF!</v>
      </c>
      <c r="LC73" t="e" cm="1">
        <f t="array" ref="LC73">_xlfn.IFNA(VLOOKUP($A73,TRANSPOSE(#REF!),LC$2+2,FALSE),0)</f>
        <v>#REF!</v>
      </c>
      <c r="LD73" t="e" cm="1">
        <f t="array" ref="LD73">_xlfn.IFNA(VLOOKUP($A73,TRANSPOSE(#REF!),LD$2+2,FALSE),0)</f>
        <v>#REF!</v>
      </c>
      <c r="LE73" t="e" cm="1">
        <f t="array" ref="LE73">_xlfn.IFNA(VLOOKUP($A73,TRANSPOSE(#REF!),LE$2+2,FALSE),0)</f>
        <v>#REF!</v>
      </c>
      <c r="LF73" t="e" cm="1">
        <f t="array" ref="LF73">_xlfn.IFNA(VLOOKUP($A73,TRANSPOSE(#REF!),LF$2+2,FALSE),0)</f>
        <v>#REF!</v>
      </c>
      <c r="LG73" t="e" cm="1">
        <f t="array" ref="LG73">_xlfn.IFNA(VLOOKUP($A73,TRANSPOSE(#REF!),LG$2+2,FALSE),0)</f>
        <v>#REF!</v>
      </c>
      <c r="LH73" t="e" cm="1">
        <f t="array" ref="LH73">_xlfn.IFNA(VLOOKUP($A73,TRANSPOSE(#REF!),LH$2+2,FALSE),0)</f>
        <v>#REF!</v>
      </c>
      <c r="LI73" t="e" cm="1">
        <f t="array" ref="LI73">_xlfn.IFNA(VLOOKUP($A73,TRANSPOSE(#REF!),LI$2+2,FALSE),0)</f>
        <v>#REF!</v>
      </c>
      <c r="LJ73" t="e" cm="1">
        <f t="array" ref="LJ73">_xlfn.IFNA(VLOOKUP($A73,TRANSPOSE(#REF!),LJ$2+2,FALSE),0)</f>
        <v>#REF!</v>
      </c>
      <c r="LK73" t="e" cm="1">
        <f t="array" ref="LK73">_xlfn.IFNA(VLOOKUP($A73,TRANSPOSE(#REF!),LK$2+2,FALSE),0)</f>
        <v>#REF!</v>
      </c>
      <c r="LL73" t="e" cm="1">
        <f t="array" ref="LL73">_xlfn.IFNA(VLOOKUP($A73,TRANSPOSE(#REF!),LL$2+2,FALSE),0)</f>
        <v>#REF!</v>
      </c>
      <c r="LM73" t="e" cm="1">
        <f t="array" ref="LM73">_xlfn.IFNA(VLOOKUP($A73,TRANSPOSE(#REF!),LM$2+2,FALSE),0)</f>
        <v>#REF!</v>
      </c>
      <c r="LN73" t="e" cm="1">
        <f t="array" ref="LN73">_xlfn.IFNA(VLOOKUP($A73,TRANSPOSE(#REF!),LN$2+2,FALSE),0)</f>
        <v>#REF!</v>
      </c>
      <c r="LO73" t="e" cm="1">
        <f t="array" ref="LO73">_xlfn.IFNA(VLOOKUP($A73,TRANSPOSE(#REF!),LO$2+2,FALSE),0)</f>
        <v>#REF!</v>
      </c>
      <c r="LP73" t="e" cm="1">
        <f t="array" ref="LP73">_xlfn.IFNA(VLOOKUP($A73,TRANSPOSE(#REF!),LP$2+2,FALSE),0)</f>
        <v>#REF!</v>
      </c>
      <c r="LQ73" t="e" cm="1">
        <f t="array" ref="LQ73">_xlfn.IFNA(VLOOKUP($A73,TRANSPOSE(#REF!),LQ$2+2,FALSE),0)</f>
        <v>#REF!</v>
      </c>
      <c r="LR73" t="e" cm="1">
        <f t="array" ref="LR73">_xlfn.IFNA(VLOOKUP($A73,TRANSPOSE(#REF!),LR$2+2,FALSE),0)</f>
        <v>#REF!</v>
      </c>
      <c r="LS73" t="e" cm="1">
        <f t="array" ref="LS73">_xlfn.IFNA(VLOOKUP($A73,TRANSPOSE(#REF!),LS$2+2,FALSE),0)</f>
        <v>#REF!</v>
      </c>
      <c r="LT73" t="e" cm="1">
        <f t="array" ref="LT73">_xlfn.IFNA(VLOOKUP($A73,TRANSPOSE(#REF!),LT$2+2,FALSE),0)</f>
        <v>#REF!</v>
      </c>
      <c r="LU73" t="e" cm="1">
        <f t="array" ref="LU73">_xlfn.IFNA(VLOOKUP($A73,TRANSPOSE(#REF!),LU$2+2,FALSE),0)</f>
        <v>#REF!</v>
      </c>
      <c r="LV73" t="e" cm="1">
        <f t="array" ref="LV73">_xlfn.IFNA(VLOOKUP($A73,TRANSPOSE(#REF!),LV$2+2,FALSE),0)</f>
        <v>#REF!</v>
      </c>
      <c r="LW73" t="e" cm="1">
        <f t="array" ref="LW73">_xlfn.IFNA(VLOOKUP($A73,TRANSPOSE(#REF!),LW$2+2,FALSE),0)</f>
        <v>#REF!</v>
      </c>
      <c r="LX73" t="e" cm="1">
        <f t="array" ref="LX73">_xlfn.IFNA(VLOOKUP($A73,TRANSPOSE(#REF!),LX$2+2,FALSE),0)</f>
        <v>#REF!</v>
      </c>
      <c r="LY73" t="e" cm="1">
        <f t="array" ref="LY73">_xlfn.IFNA(VLOOKUP($A73,TRANSPOSE(#REF!),LY$2+2,FALSE),0)</f>
        <v>#REF!</v>
      </c>
      <c r="LZ73" t="e" cm="1">
        <f t="array" ref="LZ73">_xlfn.IFNA(VLOOKUP($A73,TRANSPOSE(#REF!),LZ$2+2,FALSE),0)</f>
        <v>#REF!</v>
      </c>
      <c r="MA73" t="e" cm="1">
        <f t="array" ref="MA73">_xlfn.IFNA(VLOOKUP($A73,TRANSPOSE(#REF!),MA$2+2,FALSE),0)</f>
        <v>#REF!</v>
      </c>
      <c r="MB73" t="e" cm="1">
        <f t="array" ref="MB73">_xlfn.IFNA(VLOOKUP($A73,TRANSPOSE(#REF!),MB$2+2,FALSE),0)</f>
        <v>#REF!</v>
      </c>
      <c r="MC73" t="e" cm="1">
        <f t="array" ref="MC73">_xlfn.IFNA(VLOOKUP($A73,TRANSPOSE(#REF!),MC$2+2,FALSE),0)</f>
        <v>#REF!</v>
      </c>
      <c r="MD73" t="e" cm="1">
        <f t="array" ref="MD73">_xlfn.IFNA(VLOOKUP($A73,TRANSPOSE(#REF!),MD$2+2,FALSE),0)</f>
        <v>#REF!</v>
      </c>
      <c r="ME73" t="e" cm="1">
        <f t="array" ref="ME73">_xlfn.IFNA(VLOOKUP($A73,TRANSPOSE(#REF!),ME$2+2,FALSE),0)</f>
        <v>#REF!</v>
      </c>
      <c r="MF73" t="e" cm="1">
        <f t="array" ref="MF73">_xlfn.IFNA(VLOOKUP($A73,TRANSPOSE(#REF!),MF$2+2,FALSE),0)</f>
        <v>#REF!</v>
      </c>
      <c r="MG73" t="e" cm="1">
        <f t="array" ref="MG73">_xlfn.IFNA(VLOOKUP($A73,TRANSPOSE(#REF!),MG$2+2,FALSE),0)</f>
        <v>#REF!</v>
      </c>
      <c r="MH73" t="e" cm="1">
        <f t="array" ref="MH73">_xlfn.IFNA(VLOOKUP($A73,TRANSPOSE(#REF!),MH$2+2,FALSE),0)</f>
        <v>#REF!</v>
      </c>
      <c r="MI73" t="e" cm="1">
        <f t="array" ref="MI73">_xlfn.IFNA(VLOOKUP($A73,TRANSPOSE(#REF!),MI$2+2,FALSE),0)</f>
        <v>#REF!</v>
      </c>
      <c r="MJ73" t="e" cm="1">
        <f t="array" ref="MJ73">_xlfn.IFNA(VLOOKUP($A73,TRANSPOSE(#REF!),MJ$2+2,FALSE),0)</f>
        <v>#REF!</v>
      </c>
      <c r="MK73" t="e" cm="1">
        <f t="array" ref="MK73">_xlfn.IFNA(VLOOKUP($A73,TRANSPOSE(#REF!),MK$2+2,FALSE),0)</f>
        <v>#REF!</v>
      </c>
      <c r="ML73" t="e" cm="1">
        <f t="array" ref="ML73">_xlfn.IFNA(VLOOKUP($A73,TRANSPOSE(#REF!),ML$2+2,FALSE),0)</f>
        <v>#REF!</v>
      </c>
      <c r="MM73" t="e" cm="1">
        <f t="array" ref="MM73">_xlfn.IFNA(VLOOKUP($A73,TRANSPOSE(#REF!),MM$2+2,FALSE),0)</f>
        <v>#REF!</v>
      </c>
      <c r="MN73" t="e" cm="1">
        <f t="array" ref="MN73">_xlfn.IFNA(VLOOKUP($A73,TRANSPOSE(#REF!),MN$2+2,FALSE),0)</f>
        <v>#REF!</v>
      </c>
      <c r="MO73" t="e" cm="1">
        <f t="array" ref="MO73">_xlfn.IFNA(VLOOKUP($A73,TRANSPOSE(#REF!),MO$2+2,FALSE),0)</f>
        <v>#REF!</v>
      </c>
      <c r="MP73" t="e" cm="1">
        <f t="array" ref="MP73">_xlfn.IFNA(VLOOKUP($A73,TRANSPOSE(#REF!),MP$2+2,FALSE),0)</f>
        <v>#REF!</v>
      </c>
      <c r="MQ73" t="e" cm="1">
        <f t="array" ref="MQ73">_xlfn.IFNA(VLOOKUP($A73,TRANSPOSE(#REF!),MQ$2+2,FALSE),0)</f>
        <v>#REF!</v>
      </c>
      <c r="MR73" t="e" cm="1">
        <f t="array" ref="MR73">_xlfn.IFNA(VLOOKUP($A73,TRANSPOSE(#REF!),MR$2+2,FALSE),0)</f>
        <v>#REF!</v>
      </c>
      <c r="MS73" t="e" cm="1">
        <f t="array" ref="MS73">_xlfn.IFNA(VLOOKUP($A73,TRANSPOSE(#REF!),MS$2+2,FALSE),0)</f>
        <v>#REF!</v>
      </c>
      <c r="MT73" t="e" cm="1">
        <f t="array" ref="MT73">_xlfn.IFNA(VLOOKUP($A73,TRANSPOSE(#REF!),MT$2+2,FALSE),0)</f>
        <v>#REF!</v>
      </c>
      <c r="MU73" t="e" cm="1">
        <f t="array" ref="MU73">_xlfn.IFNA(VLOOKUP($A73,TRANSPOSE(#REF!),MU$2+2,FALSE),0)</f>
        <v>#REF!</v>
      </c>
      <c r="MV73" t="e" cm="1">
        <f t="array" ref="MV73">_xlfn.IFNA(VLOOKUP($A73,TRANSPOSE(#REF!),MV$2+2,FALSE),0)</f>
        <v>#REF!</v>
      </c>
      <c r="MW73" t="e" cm="1">
        <f t="array" ref="MW73">_xlfn.IFNA(VLOOKUP($A73,TRANSPOSE(#REF!),MW$2+2,FALSE),0)</f>
        <v>#REF!</v>
      </c>
      <c r="MX73" t="e" cm="1">
        <f t="array" ref="MX73">_xlfn.IFNA(VLOOKUP($A73,TRANSPOSE(#REF!),MX$2+2,FALSE),0)</f>
        <v>#REF!</v>
      </c>
      <c r="MY73" t="e" cm="1">
        <f t="array" ref="MY73">_xlfn.IFNA(VLOOKUP($A73,TRANSPOSE(#REF!),MY$2+2,FALSE),0)</f>
        <v>#REF!</v>
      </c>
      <c r="MZ73" t="e" cm="1">
        <f t="array" ref="MZ73">_xlfn.IFNA(VLOOKUP($A73,TRANSPOSE(#REF!),MZ$2+2,FALSE),0)</f>
        <v>#REF!</v>
      </c>
      <c r="NA73" t="e" cm="1">
        <f t="array" ref="NA73">_xlfn.IFNA(VLOOKUP($A73,TRANSPOSE(#REF!),NA$2+2,FALSE),0)</f>
        <v>#REF!</v>
      </c>
      <c r="NB73" t="e" cm="1">
        <f t="array" ref="NB73">_xlfn.IFNA(VLOOKUP($A73,TRANSPOSE(#REF!),NB$2+2,FALSE),0)</f>
        <v>#REF!</v>
      </c>
      <c r="NC73" t="e" cm="1">
        <f t="array" ref="NC73">_xlfn.IFNA(VLOOKUP($A73,TRANSPOSE(#REF!),NC$2+2,FALSE),0)</f>
        <v>#REF!</v>
      </c>
      <c r="ND73" t="e" cm="1">
        <f t="array" ref="ND73">_xlfn.IFNA(VLOOKUP($A73,TRANSPOSE(#REF!),ND$2+2,FALSE),0)</f>
        <v>#REF!</v>
      </c>
      <c r="NE73" t="e" cm="1">
        <f t="array" ref="NE73">_xlfn.IFNA(VLOOKUP($A73,TRANSPOSE(#REF!),NE$2+2,FALSE),0)</f>
        <v>#REF!</v>
      </c>
      <c r="NF73" t="e" cm="1">
        <f t="array" ref="NF73">_xlfn.IFNA(VLOOKUP($A73,TRANSPOSE(#REF!),NF$2+2,FALSE),0)</f>
        <v>#REF!</v>
      </c>
      <c r="NG73" t="e" cm="1">
        <f t="array" ref="NG73">_xlfn.IFNA(VLOOKUP($A73,TRANSPOSE(#REF!),NG$2+2,FALSE),0)</f>
        <v>#REF!</v>
      </c>
      <c r="NH73" t="e" cm="1">
        <f t="array" ref="NH73">_xlfn.IFNA(VLOOKUP($A73,TRANSPOSE(#REF!),NH$2+2,FALSE),0)</f>
        <v>#REF!</v>
      </c>
      <c r="NI73" t="e" cm="1">
        <f t="array" ref="NI73">_xlfn.IFNA(VLOOKUP($A73,TRANSPOSE(#REF!),NI$2+2,FALSE),0)</f>
        <v>#REF!</v>
      </c>
      <c r="NJ73" t="e" cm="1">
        <f t="array" ref="NJ73">_xlfn.IFNA(VLOOKUP($A73,TRANSPOSE(#REF!),NJ$2+2,FALSE),0)</f>
        <v>#REF!</v>
      </c>
      <c r="NL73" t="e">
        <f t="shared" si="2"/>
        <v>#REF!</v>
      </c>
      <c r="NM73" t="e">
        <f t="shared" si="3"/>
        <v>#REF!</v>
      </c>
    </row>
    <row r="74" spans="1:377" x14ac:dyDescent="0.3">
      <c r="A74" t="str">
        <v>PGB02_01</v>
      </c>
      <c r="B74" t="str">
        <v>Elektriciteit</v>
      </c>
      <c r="C74" t="str">
        <v>Conversion</v>
      </c>
      <c r="D74" t="str">
        <v>Power GB</v>
      </c>
      <c r="E74" t="str">
        <v>Generation</v>
      </c>
      <c r="F74" t="str">
        <v>Electricity GB</v>
      </c>
      <c r="G74" t="str">
        <v>Electricity from Coal old - Power GB</v>
      </c>
      <c r="H74" t="str">
        <v>[GW]</v>
      </c>
      <c r="I74">
        <f>_xlfn.IFNA(VLOOKUP(A74,'[1]PASTE Cap_Investment'!A:B,2,FALSE),0)</f>
        <v>0</v>
      </c>
      <c r="J74" t="e" cm="1">
        <f t="array" ref="J74">_xlfn.IFNA(VLOOKUP($A74,TRANSPOSE(#REF!),J$2+2,FALSE),0)</f>
        <v>#REF!</v>
      </c>
      <c r="K74" t="e" cm="1">
        <f t="array" ref="K74">_xlfn.IFNA(VLOOKUP($A74,TRANSPOSE(#REF!),K$2+2,FALSE),0)</f>
        <v>#REF!</v>
      </c>
      <c r="L74" t="e" cm="1">
        <f t="array" ref="L74">_xlfn.IFNA(VLOOKUP($A74,TRANSPOSE(#REF!),L$2+2,FALSE),0)</f>
        <v>#REF!</v>
      </c>
      <c r="M74" t="e" cm="1">
        <f t="array" ref="M74">_xlfn.IFNA(VLOOKUP($A74,TRANSPOSE(#REF!),M$2+2,FALSE),0)</f>
        <v>#REF!</v>
      </c>
      <c r="N74" t="e" cm="1">
        <f t="array" ref="N74">_xlfn.IFNA(VLOOKUP($A74,TRANSPOSE(#REF!),N$2+2,FALSE),0)</f>
        <v>#REF!</v>
      </c>
      <c r="O74" t="e" cm="1">
        <f t="array" ref="O74">_xlfn.IFNA(VLOOKUP($A74,TRANSPOSE(#REF!),O$2+2,FALSE),0)</f>
        <v>#REF!</v>
      </c>
      <c r="P74" t="e" cm="1">
        <f t="array" ref="P74">_xlfn.IFNA(VLOOKUP($A74,TRANSPOSE(#REF!),P$2+2,FALSE),0)</f>
        <v>#REF!</v>
      </c>
      <c r="Q74" t="e" cm="1">
        <f t="array" ref="Q74">_xlfn.IFNA(VLOOKUP($A74,TRANSPOSE(#REF!),Q$2+2,FALSE),0)</f>
        <v>#REF!</v>
      </c>
      <c r="R74" t="e" cm="1">
        <f t="array" ref="R74">_xlfn.IFNA(VLOOKUP($A74,TRANSPOSE(#REF!),R$2+2,FALSE),0)</f>
        <v>#REF!</v>
      </c>
      <c r="S74" t="e" cm="1">
        <f t="array" ref="S74">_xlfn.IFNA(VLOOKUP($A74,TRANSPOSE(#REF!),S$2+2,FALSE),0)</f>
        <v>#REF!</v>
      </c>
      <c r="T74" t="e" cm="1">
        <f t="array" ref="T74">_xlfn.IFNA(VLOOKUP($A74,TRANSPOSE(#REF!),T$2+2,FALSE),0)</f>
        <v>#REF!</v>
      </c>
      <c r="U74" t="e" cm="1">
        <f t="array" ref="U74">_xlfn.IFNA(VLOOKUP($A74,TRANSPOSE(#REF!),U$2+2,FALSE),0)</f>
        <v>#REF!</v>
      </c>
      <c r="V74" t="e" cm="1">
        <f t="array" ref="V74">_xlfn.IFNA(VLOOKUP($A74,TRANSPOSE(#REF!),V$2+2,FALSE),0)</f>
        <v>#REF!</v>
      </c>
      <c r="W74" t="e" cm="1">
        <f t="array" ref="W74">_xlfn.IFNA(VLOOKUP($A74,TRANSPOSE(#REF!),W$2+2,FALSE),0)</f>
        <v>#REF!</v>
      </c>
      <c r="X74" t="e" cm="1">
        <f t="array" ref="X74">_xlfn.IFNA(VLOOKUP($A74,TRANSPOSE(#REF!),X$2+2,FALSE),0)</f>
        <v>#REF!</v>
      </c>
      <c r="Y74" t="e" cm="1">
        <f t="array" ref="Y74">_xlfn.IFNA(VLOOKUP($A74,TRANSPOSE(#REF!),Y$2+2,FALSE),0)</f>
        <v>#REF!</v>
      </c>
      <c r="Z74" t="e" cm="1">
        <f t="array" ref="Z74">_xlfn.IFNA(VLOOKUP($A74,TRANSPOSE(#REF!),Z$2+2,FALSE),0)</f>
        <v>#REF!</v>
      </c>
      <c r="AA74" t="e" cm="1">
        <f t="array" ref="AA74">_xlfn.IFNA(VLOOKUP($A74,TRANSPOSE(#REF!),AA$2+2,FALSE),0)</f>
        <v>#REF!</v>
      </c>
      <c r="AB74" t="e" cm="1">
        <f t="array" ref="AB74">_xlfn.IFNA(VLOOKUP($A74,TRANSPOSE(#REF!),AB$2+2,FALSE),0)</f>
        <v>#REF!</v>
      </c>
      <c r="AC74" t="e" cm="1">
        <f t="array" ref="AC74">_xlfn.IFNA(VLOOKUP($A74,TRANSPOSE(#REF!),AC$2+2,FALSE),0)</f>
        <v>#REF!</v>
      </c>
      <c r="AD74" t="e" cm="1">
        <f t="array" ref="AD74">_xlfn.IFNA(VLOOKUP($A74,TRANSPOSE(#REF!),AD$2+2,FALSE),0)</f>
        <v>#REF!</v>
      </c>
      <c r="AE74" t="e" cm="1">
        <f t="array" ref="AE74">_xlfn.IFNA(VLOOKUP($A74,TRANSPOSE(#REF!),AE$2+2,FALSE),0)</f>
        <v>#REF!</v>
      </c>
      <c r="AF74" t="e" cm="1">
        <f t="array" ref="AF74">_xlfn.IFNA(VLOOKUP($A74,TRANSPOSE(#REF!),AF$2+2,FALSE),0)</f>
        <v>#REF!</v>
      </c>
      <c r="AG74" t="e" cm="1">
        <f t="array" ref="AG74">_xlfn.IFNA(VLOOKUP($A74,TRANSPOSE(#REF!),AG$2+2,FALSE),0)</f>
        <v>#REF!</v>
      </c>
      <c r="AH74" t="e" cm="1">
        <f t="array" ref="AH74">_xlfn.IFNA(VLOOKUP($A74,TRANSPOSE(#REF!),AH$2+2,FALSE),0)</f>
        <v>#REF!</v>
      </c>
      <c r="AI74" t="e" cm="1">
        <f t="array" ref="AI74">_xlfn.IFNA(VLOOKUP($A74,TRANSPOSE(#REF!),AI$2+2,FALSE),0)</f>
        <v>#REF!</v>
      </c>
      <c r="AJ74" t="e" cm="1">
        <f t="array" ref="AJ74">_xlfn.IFNA(VLOOKUP($A74,TRANSPOSE(#REF!),AJ$2+2,FALSE),0)</f>
        <v>#REF!</v>
      </c>
      <c r="AK74" t="e" cm="1">
        <f t="array" ref="AK74">_xlfn.IFNA(VLOOKUP($A74,TRANSPOSE(#REF!),AK$2+2,FALSE),0)</f>
        <v>#REF!</v>
      </c>
      <c r="AL74" t="e" cm="1">
        <f t="array" ref="AL74">_xlfn.IFNA(VLOOKUP($A74,TRANSPOSE(#REF!),AL$2+2,FALSE),0)</f>
        <v>#REF!</v>
      </c>
      <c r="AM74" t="e" cm="1">
        <f t="array" ref="AM74">_xlfn.IFNA(VLOOKUP($A74,TRANSPOSE(#REF!),AM$2+2,FALSE),0)</f>
        <v>#REF!</v>
      </c>
      <c r="AN74" t="e" cm="1">
        <f t="array" ref="AN74">_xlfn.IFNA(VLOOKUP($A74,TRANSPOSE(#REF!),AN$2+2,FALSE),0)</f>
        <v>#REF!</v>
      </c>
      <c r="AO74" t="e" cm="1">
        <f t="array" ref="AO74">_xlfn.IFNA(VLOOKUP($A74,TRANSPOSE(#REF!),AO$2+2,FALSE),0)</f>
        <v>#REF!</v>
      </c>
      <c r="AP74" t="e" cm="1">
        <f t="array" ref="AP74">_xlfn.IFNA(VLOOKUP($A74,TRANSPOSE(#REF!),AP$2+2,FALSE),0)</f>
        <v>#REF!</v>
      </c>
      <c r="AQ74" t="e" cm="1">
        <f t="array" ref="AQ74">_xlfn.IFNA(VLOOKUP($A74,TRANSPOSE(#REF!),AQ$2+2,FALSE),0)</f>
        <v>#REF!</v>
      </c>
      <c r="AR74" t="e" cm="1">
        <f t="array" ref="AR74">_xlfn.IFNA(VLOOKUP($A74,TRANSPOSE(#REF!),AR$2+2,FALSE),0)</f>
        <v>#REF!</v>
      </c>
      <c r="AS74" t="e" cm="1">
        <f t="array" ref="AS74">_xlfn.IFNA(VLOOKUP($A74,TRANSPOSE(#REF!),AS$2+2,FALSE),0)</f>
        <v>#REF!</v>
      </c>
      <c r="AT74" t="e" cm="1">
        <f t="array" ref="AT74">_xlfn.IFNA(VLOOKUP($A74,TRANSPOSE(#REF!),AT$2+2,FALSE),0)</f>
        <v>#REF!</v>
      </c>
      <c r="AU74" t="e" cm="1">
        <f t="array" ref="AU74">_xlfn.IFNA(VLOOKUP($A74,TRANSPOSE(#REF!),AU$2+2,FALSE),0)</f>
        <v>#REF!</v>
      </c>
      <c r="AV74" t="e" cm="1">
        <f t="array" ref="AV74">_xlfn.IFNA(VLOOKUP($A74,TRANSPOSE(#REF!),AV$2+2,FALSE),0)</f>
        <v>#REF!</v>
      </c>
      <c r="AW74" t="e" cm="1">
        <f t="array" ref="AW74">_xlfn.IFNA(VLOOKUP($A74,TRANSPOSE(#REF!),AW$2+2,FALSE),0)</f>
        <v>#REF!</v>
      </c>
      <c r="AX74" t="e" cm="1">
        <f t="array" ref="AX74">_xlfn.IFNA(VLOOKUP($A74,TRANSPOSE(#REF!),AX$2+2,FALSE),0)</f>
        <v>#REF!</v>
      </c>
      <c r="AY74" t="e" cm="1">
        <f t="array" ref="AY74">_xlfn.IFNA(VLOOKUP($A74,TRANSPOSE(#REF!),AY$2+2,FALSE),0)</f>
        <v>#REF!</v>
      </c>
      <c r="AZ74" t="e" cm="1">
        <f t="array" ref="AZ74">_xlfn.IFNA(VLOOKUP($A74,TRANSPOSE(#REF!),AZ$2+2,FALSE),0)</f>
        <v>#REF!</v>
      </c>
      <c r="BA74" t="e" cm="1">
        <f t="array" ref="BA74">_xlfn.IFNA(VLOOKUP($A74,TRANSPOSE(#REF!),BA$2+2,FALSE),0)</f>
        <v>#REF!</v>
      </c>
      <c r="BB74" t="e" cm="1">
        <f t="array" ref="BB74">_xlfn.IFNA(VLOOKUP($A74,TRANSPOSE(#REF!),BB$2+2,FALSE),0)</f>
        <v>#REF!</v>
      </c>
      <c r="BC74" t="e" cm="1">
        <f t="array" ref="BC74">_xlfn.IFNA(VLOOKUP($A74,TRANSPOSE(#REF!),BC$2+2,FALSE),0)</f>
        <v>#REF!</v>
      </c>
      <c r="BD74" t="e" cm="1">
        <f t="array" ref="BD74">_xlfn.IFNA(VLOOKUP($A74,TRANSPOSE(#REF!),BD$2+2,FALSE),0)</f>
        <v>#REF!</v>
      </c>
      <c r="BE74" t="e" cm="1">
        <f t="array" ref="BE74">_xlfn.IFNA(VLOOKUP($A74,TRANSPOSE(#REF!),BE$2+2,FALSE),0)</f>
        <v>#REF!</v>
      </c>
      <c r="BF74" t="e" cm="1">
        <f t="array" ref="BF74">_xlfn.IFNA(VLOOKUP($A74,TRANSPOSE(#REF!),BF$2+2,FALSE),0)</f>
        <v>#REF!</v>
      </c>
      <c r="BG74" t="e" cm="1">
        <f t="array" ref="BG74">_xlfn.IFNA(VLOOKUP($A74,TRANSPOSE(#REF!),BG$2+2,FALSE),0)</f>
        <v>#REF!</v>
      </c>
      <c r="BH74" t="e" cm="1">
        <f t="array" ref="BH74">_xlfn.IFNA(VLOOKUP($A74,TRANSPOSE(#REF!),BH$2+2,FALSE),0)</f>
        <v>#REF!</v>
      </c>
      <c r="BI74" t="e" cm="1">
        <f t="array" ref="BI74">_xlfn.IFNA(VLOOKUP($A74,TRANSPOSE(#REF!),BI$2+2,FALSE),0)</f>
        <v>#REF!</v>
      </c>
      <c r="BJ74" t="e" cm="1">
        <f t="array" ref="BJ74">_xlfn.IFNA(VLOOKUP($A74,TRANSPOSE(#REF!),BJ$2+2,FALSE),0)</f>
        <v>#REF!</v>
      </c>
      <c r="BK74" t="e" cm="1">
        <f t="array" ref="BK74">_xlfn.IFNA(VLOOKUP($A74,TRANSPOSE(#REF!),BK$2+2,FALSE),0)</f>
        <v>#REF!</v>
      </c>
      <c r="BL74" t="e" cm="1">
        <f t="array" ref="BL74">_xlfn.IFNA(VLOOKUP($A74,TRANSPOSE(#REF!),BL$2+2,FALSE),0)</f>
        <v>#REF!</v>
      </c>
      <c r="BM74" t="e" cm="1">
        <f t="array" ref="BM74">_xlfn.IFNA(VLOOKUP($A74,TRANSPOSE(#REF!),BM$2+2,FALSE),0)</f>
        <v>#REF!</v>
      </c>
      <c r="BN74" t="e" cm="1">
        <f t="array" ref="BN74">_xlfn.IFNA(VLOOKUP($A74,TRANSPOSE(#REF!),BN$2+2,FALSE),0)</f>
        <v>#REF!</v>
      </c>
      <c r="BO74" t="e" cm="1">
        <f t="array" ref="BO74">_xlfn.IFNA(VLOOKUP($A74,TRANSPOSE(#REF!),BO$2+2,FALSE),0)</f>
        <v>#REF!</v>
      </c>
      <c r="BP74" t="e" cm="1">
        <f t="array" ref="BP74">_xlfn.IFNA(VLOOKUP($A74,TRANSPOSE(#REF!),BP$2+2,FALSE),0)</f>
        <v>#REF!</v>
      </c>
      <c r="BQ74" t="e" cm="1">
        <f t="array" ref="BQ74">_xlfn.IFNA(VLOOKUP($A74,TRANSPOSE(#REF!),BQ$2+2,FALSE),0)</f>
        <v>#REF!</v>
      </c>
      <c r="BR74" t="e" cm="1">
        <f t="array" ref="BR74">_xlfn.IFNA(VLOOKUP($A74,TRANSPOSE(#REF!),BR$2+2,FALSE),0)</f>
        <v>#REF!</v>
      </c>
      <c r="BS74" t="e" cm="1">
        <f t="array" ref="BS74">_xlfn.IFNA(VLOOKUP($A74,TRANSPOSE(#REF!),BS$2+2,FALSE),0)</f>
        <v>#REF!</v>
      </c>
      <c r="BT74" t="e" cm="1">
        <f t="array" ref="BT74">_xlfn.IFNA(VLOOKUP($A74,TRANSPOSE(#REF!),BT$2+2,FALSE),0)</f>
        <v>#REF!</v>
      </c>
      <c r="BU74" t="e" cm="1">
        <f t="array" ref="BU74">_xlfn.IFNA(VLOOKUP($A74,TRANSPOSE(#REF!),BU$2+2,FALSE),0)</f>
        <v>#REF!</v>
      </c>
      <c r="BV74" t="e" cm="1">
        <f t="array" ref="BV74">_xlfn.IFNA(VLOOKUP($A74,TRANSPOSE(#REF!),BV$2+2,FALSE),0)</f>
        <v>#REF!</v>
      </c>
      <c r="BW74" t="e" cm="1">
        <f t="array" ref="BW74">_xlfn.IFNA(VLOOKUP($A74,TRANSPOSE(#REF!),BW$2+2,FALSE),0)</f>
        <v>#REF!</v>
      </c>
      <c r="BX74" t="e" cm="1">
        <f t="array" ref="BX74">_xlfn.IFNA(VLOOKUP($A74,TRANSPOSE(#REF!),BX$2+2,FALSE),0)</f>
        <v>#REF!</v>
      </c>
      <c r="BY74" t="e" cm="1">
        <f t="array" ref="BY74">_xlfn.IFNA(VLOOKUP($A74,TRANSPOSE(#REF!),BY$2+2,FALSE),0)</f>
        <v>#REF!</v>
      </c>
      <c r="BZ74" t="e" cm="1">
        <f t="array" ref="BZ74">_xlfn.IFNA(VLOOKUP($A74,TRANSPOSE(#REF!),BZ$2+2,FALSE),0)</f>
        <v>#REF!</v>
      </c>
      <c r="CA74" t="e" cm="1">
        <f t="array" ref="CA74">_xlfn.IFNA(VLOOKUP($A74,TRANSPOSE(#REF!),CA$2+2,FALSE),0)</f>
        <v>#REF!</v>
      </c>
      <c r="CB74" t="e" cm="1">
        <f t="array" ref="CB74">_xlfn.IFNA(VLOOKUP($A74,TRANSPOSE(#REF!),CB$2+2,FALSE),0)</f>
        <v>#REF!</v>
      </c>
      <c r="CC74" t="e" cm="1">
        <f t="array" ref="CC74">_xlfn.IFNA(VLOOKUP($A74,TRANSPOSE(#REF!),CC$2+2,FALSE),0)</f>
        <v>#REF!</v>
      </c>
      <c r="CD74" t="e" cm="1">
        <f t="array" ref="CD74">_xlfn.IFNA(VLOOKUP($A74,TRANSPOSE(#REF!),CD$2+2,FALSE),0)</f>
        <v>#REF!</v>
      </c>
      <c r="CE74" t="e" cm="1">
        <f t="array" ref="CE74">_xlfn.IFNA(VLOOKUP($A74,TRANSPOSE(#REF!),CE$2+2,FALSE),0)</f>
        <v>#REF!</v>
      </c>
      <c r="CF74" t="e" cm="1">
        <f t="array" ref="CF74">_xlfn.IFNA(VLOOKUP($A74,TRANSPOSE(#REF!),CF$2+2,FALSE),0)</f>
        <v>#REF!</v>
      </c>
      <c r="CG74" t="e" cm="1">
        <f t="array" ref="CG74">_xlfn.IFNA(VLOOKUP($A74,TRANSPOSE(#REF!),CG$2+2,FALSE),0)</f>
        <v>#REF!</v>
      </c>
      <c r="CH74" t="e" cm="1">
        <f t="array" ref="CH74">_xlfn.IFNA(VLOOKUP($A74,TRANSPOSE(#REF!),CH$2+2,FALSE),0)</f>
        <v>#REF!</v>
      </c>
      <c r="CI74" t="e" cm="1">
        <f t="array" ref="CI74">_xlfn.IFNA(VLOOKUP($A74,TRANSPOSE(#REF!),CI$2+2,FALSE),0)</f>
        <v>#REF!</v>
      </c>
      <c r="CJ74" t="e" cm="1">
        <f t="array" ref="CJ74">_xlfn.IFNA(VLOOKUP($A74,TRANSPOSE(#REF!),CJ$2+2,FALSE),0)</f>
        <v>#REF!</v>
      </c>
      <c r="CK74" t="e" cm="1">
        <f t="array" ref="CK74">_xlfn.IFNA(VLOOKUP($A74,TRANSPOSE(#REF!),CK$2+2,FALSE),0)</f>
        <v>#REF!</v>
      </c>
      <c r="CL74" t="e" cm="1">
        <f t="array" ref="CL74">_xlfn.IFNA(VLOOKUP($A74,TRANSPOSE(#REF!),CL$2+2,FALSE),0)</f>
        <v>#REF!</v>
      </c>
      <c r="CM74" t="e" cm="1">
        <f t="array" ref="CM74">_xlfn.IFNA(VLOOKUP($A74,TRANSPOSE(#REF!),CM$2+2,FALSE),0)</f>
        <v>#REF!</v>
      </c>
      <c r="CN74" t="e" cm="1">
        <f t="array" ref="CN74">_xlfn.IFNA(VLOOKUP($A74,TRANSPOSE(#REF!),CN$2+2,FALSE),0)</f>
        <v>#REF!</v>
      </c>
      <c r="CO74" t="e" cm="1">
        <f t="array" ref="CO74">_xlfn.IFNA(VLOOKUP($A74,TRANSPOSE(#REF!),CO$2+2,FALSE),0)</f>
        <v>#REF!</v>
      </c>
      <c r="CP74" t="e" cm="1">
        <f t="array" ref="CP74">_xlfn.IFNA(VLOOKUP($A74,TRANSPOSE(#REF!),CP$2+2,FALSE),0)</f>
        <v>#REF!</v>
      </c>
      <c r="CQ74" t="e" cm="1">
        <f t="array" ref="CQ74">_xlfn.IFNA(VLOOKUP($A74,TRANSPOSE(#REF!),CQ$2+2,FALSE),0)</f>
        <v>#REF!</v>
      </c>
      <c r="CR74" t="e" cm="1">
        <f t="array" ref="CR74">_xlfn.IFNA(VLOOKUP($A74,TRANSPOSE(#REF!),CR$2+2,FALSE),0)</f>
        <v>#REF!</v>
      </c>
      <c r="CS74" t="e" cm="1">
        <f t="array" ref="CS74">_xlfn.IFNA(VLOOKUP($A74,TRANSPOSE(#REF!),CS$2+2,FALSE),0)</f>
        <v>#REF!</v>
      </c>
      <c r="CT74" t="e" cm="1">
        <f t="array" ref="CT74">_xlfn.IFNA(VLOOKUP($A74,TRANSPOSE(#REF!),CT$2+2,FALSE),0)</f>
        <v>#REF!</v>
      </c>
      <c r="CU74" t="e" cm="1">
        <f t="array" ref="CU74">_xlfn.IFNA(VLOOKUP($A74,TRANSPOSE(#REF!),CU$2+2,FALSE),0)</f>
        <v>#REF!</v>
      </c>
      <c r="CV74" t="e" cm="1">
        <f t="array" ref="CV74">_xlfn.IFNA(VLOOKUP($A74,TRANSPOSE(#REF!),CV$2+2,FALSE),0)</f>
        <v>#REF!</v>
      </c>
      <c r="CW74" t="e" cm="1">
        <f t="array" ref="CW74">_xlfn.IFNA(VLOOKUP($A74,TRANSPOSE(#REF!),CW$2+2,FALSE),0)</f>
        <v>#REF!</v>
      </c>
      <c r="CX74" t="e" cm="1">
        <f t="array" ref="CX74">_xlfn.IFNA(VLOOKUP($A74,TRANSPOSE(#REF!),CX$2+2,FALSE),0)</f>
        <v>#REF!</v>
      </c>
      <c r="CY74" t="e" cm="1">
        <f t="array" ref="CY74">_xlfn.IFNA(VLOOKUP($A74,TRANSPOSE(#REF!),CY$2+2,FALSE),0)</f>
        <v>#REF!</v>
      </c>
      <c r="CZ74" t="e" cm="1">
        <f t="array" ref="CZ74">_xlfn.IFNA(VLOOKUP($A74,TRANSPOSE(#REF!),CZ$2+2,FALSE),0)</f>
        <v>#REF!</v>
      </c>
      <c r="DA74" t="e" cm="1">
        <f t="array" ref="DA74">_xlfn.IFNA(VLOOKUP($A74,TRANSPOSE(#REF!),DA$2+2,FALSE),0)</f>
        <v>#REF!</v>
      </c>
      <c r="DB74" t="e" cm="1">
        <f t="array" ref="DB74">_xlfn.IFNA(VLOOKUP($A74,TRANSPOSE(#REF!),DB$2+2,FALSE),0)</f>
        <v>#REF!</v>
      </c>
      <c r="DC74" t="e" cm="1">
        <f t="array" ref="DC74">_xlfn.IFNA(VLOOKUP($A74,TRANSPOSE(#REF!),DC$2+2,FALSE),0)</f>
        <v>#REF!</v>
      </c>
      <c r="DD74" t="e" cm="1">
        <f t="array" ref="DD74">_xlfn.IFNA(VLOOKUP($A74,TRANSPOSE(#REF!),DD$2+2,FALSE),0)</f>
        <v>#REF!</v>
      </c>
      <c r="DE74" t="e" cm="1">
        <f t="array" ref="DE74">_xlfn.IFNA(VLOOKUP($A74,TRANSPOSE(#REF!),DE$2+2,FALSE),0)</f>
        <v>#REF!</v>
      </c>
      <c r="DF74" t="e" cm="1">
        <f t="array" ref="DF74">_xlfn.IFNA(VLOOKUP($A74,TRANSPOSE(#REF!),DF$2+2,FALSE),0)</f>
        <v>#REF!</v>
      </c>
      <c r="DG74" t="e" cm="1">
        <f t="array" ref="DG74">_xlfn.IFNA(VLOOKUP($A74,TRANSPOSE(#REF!),DG$2+2,FALSE),0)</f>
        <v>#REF!</v>
      </c>
      <c r="DH74" t="e" cm="1">
        <f t="array" ref="DH74">_xlfn.IFNA(VLOOKUP($A74,TRANSPOSE(#REF!),DH$2+2,FALSE),0)</f>
        <v>#REF!</v>
      </c>
      <c r="DI74" t="e" cm="1">
        <f t="array" ref="DI74">_xlfn.IFNA(VLOOKUP($A74,TRANSPOSE(#REF!),DI$2+2,FALSE),0)</f>
        <v>#REF!</v>
      </c>
      <c r="DJ74" t="e" cm="1">
        <f t="array" ref="DJ74">_xlfn.IFNA(VLOOKUP($A74,TRANSPOSE(#REF!),DJ$2+2,FALSE),0)</f>
        <v>#REF!</v>
      </c>
      <c r="DK74" t="e" cm="1">
        <f t="array" ref="DK74">_xlfn.IFNA(VLOOKUP($A74,TRANSPOSE(#REF!),DK$2+2,FALSE),0)</f>
        <v>#REF!</v>
      </c>
      <c r="DL74" t="e" cm="1">
        <f t="array" ref="DL74">_xlfn.IFNA(VLOOKUP($A74,TRANSPOSE(#REF!),DL$2+2,FALSE),0)</f>
        <v>#REF!</v>
      </c>
      <c r="DM74" t="e" cm="1">
        <f t="array" ref="DM74">_xlfn.IFNA(VLOOKUP($A74,TRANSPOSE(#REF!),DM$2+2,FALSE),0)</f>
        <v>#REF!</v>
      </c>
      <c r="DN74" t="e" cm="1">
        <f t="array" ref="DN74">_xlfn.IFNA(VLOOKUP($A74,TRANSPOSE(#REF!),DN$2+2,FALSE),0)</f>
        <v>#REF!</v>
      </c>
      <c r="DO74" t="e" cm="1">
        <f t="array" ref="DO74">_xlfn.IFNA(VLOOKUP($A74,TRANSPOSE(#REF!),DO$2+2,FALSE),0)</f>
        <v>#REF!</v>
      </c>
      <c r="DP74" t="e" cm="1">
        <f t="array" ref="DP74">_xlfn.IFNA(VLOOKUP($A74,TRANSPOSE(#REF!),DP$2+2,FALSE),0)</f>
        <v>#REF!</v>
      </c>
      <c r="DQ74" t="e" cm="1">
        <f t="array" ref="DQ74">_xlfn.IFNA(VLOOKUP($A74,TRANSPOSE(#REF!),DQ$2+2,FALSE),0)</f>
        <v>#REF!</v>
      </c>
      <c r="DR74" t="e" cm="1">
        <f t="array" ref="DR74">_xlfn.IFNA(VLOOKUP($A74,TRANSPOSE(#REF!),DR$2+2,FALSE),0)</f>
        <v>#REF!</v>
      </c>
      <c r="DS74" t="e" cm="1">
        <f t="array" ref="DS74">_xlfn.IFNA(VLOOKUP($A74,TRANSPOSE(#REF!),DS$2+2,FALSE),0)</f>
        <v>#REF!</v>
      </c>
      <c r="DT74" t="e" cm="1">
        <f t="array" ref="DT74">_xlfn.IFNA(VLOOKUP($A74,TRANSPOSE(#REF!),DT$2+2,FALSE),0)</f>
        <v>#REF!</v>
      </c>
      <c r="DU74" t="e" cm="1">
        <f t="array" ref="DU74">_xlfn.IFNA(VLOOKUP($A74,TRANSPOSE(#REF!),DU$2+2,FALSE),0)</f>
        <v>#REF!</v>
      </c>
      <c r="DV74" t="e" cm="1">
        <f t="array" ref="DV74">_xlfn.IFNA(VLOOKUP($A74,TRANSPOSE(#REF!),DV$2+2,FALSE),0)</f>
        <v>#REF!</v>
      </c>
      <c r="DW74" t="e" cm="1">
        <f t="array" ref="DW74">_xlfn.IFNA(VLOOKUP($A74,TRANSPOSE(#REF!),DW$2+2,FALSE),0)</f>
        <v>#REF!</v>
      </c>
      <c r="DX74" t="e" cm="1">
        <f t="array" ref="DX74">_xlfn.IFNA(VLOOKUP($A74,TRANSPOSE(#REF!),DX$2+2,FALSE),0)</f>
        <v>#REF!</v>
      </c>
      <c r="DY74" t="e" cm="1">
        <f t="array" ref="DY74">_xlfn.IFNA(VLOOKUP($A74,TRANSPOSE(#REF!),DY$2+2,FALSE),0)</f>
        <v>#REF!</v>
      </c>
      <c r="DZ74" t="e" cm="1">
        <f t="array" ref="DZ74">_xlfn.IFNA(VLOOKUP($A74,TRANSPOSE(#REF!),DZ$2+2,FALSE),0)</f>
        <v>#REF!</v>
      </c>
      <c r="EA74" t="e" cm="1">
        <f t="array" ref="EA74">_xlfn.IFNA(VLOOKUP($A74,TRANSPOSE(#REF!),EA$2+2,FALSE),0)</f>
        <v>#REF!</v>
      </c>
      <c r="EB74" t="e" cm="1">
        <f t="array" ref="EB74">_xlfn.IFNA(VLOOKUP($A74,TRANSPOSE(#REF!),EB$2+2,FALSE),0)</f>
        <v>#REF!</v>
      </c>
      <c r="EC74" t="e" cm="1">
        <f t="array" ref="EC74">_xlfn.IFNA(VLOOKUP($A74,TRANSPOSE(#REF!),EC$2+2,FALSE),0)</f>
        <v>#REF!</v>
      </c>
      <c r="ED74" t="e" cm="1">
        <f t="array" ref="ED74">_xlfn.IFNA(VLOOKUP($A74,TRANSPOSE(#REF!),ED$2+2,FALSE),0)</f>
        <v>#REF!</v>
      </c>
      <c r="EE74" t="e" cm="1">
        <f t="array" ref="EE74">_xlfn.IFNA(VLOOKUP($A74,TRANSPOSE(#REF!),EE$2+2,FALSE),0)</f>
        <v>#REF!</v>
      </c>
      <c r="EF74" t="e" cm="1">
        <f t="array" ref="EF74">_xlfn.IFNA(VLOOKUP($A74,TRANSPOSE(#REF!),EF$2+2,FALSE),0)</f>
        <v>#REF!</v>
      </c>
      <c r="EG74" t="e" cm="1">
        <f t="array" ref="EG74">_xlfn.IFNA(VLOOKUP($A74,TRANSPOSE(#REF!),EG$2+2,FALSE),0)</f>
        <v>#REF!</v>
      </c>
      <c r="EH74" t="e" cm="1">
        <f t="array" ref="EH74">_xlfn.IFNA(VLOOKUP($A74,TRANSPOSE(#REF!),EH$2+2,FALSE),0)</f>
        <v>#REF!</v>
      </c>
      <c r="EI74" t="e" cm="1">
        <f t="array" ref="EI74">_xlfn.IFNA(VLOOKUP($A74,TRANSPOSE(#REF!),EI$2+2,FALSE),0)</f>
        <v>#REF!</v>
      </c>
      <c r="EJ74" t="e" cm="1">
        <f t="array" ref="EJ74">_xlfn.IFNA(VLOOKUP($A74,TRANSPOSE(#REF!),EJ$2+2,FALSE),0)</f>
        <v>#REF!</v>
      </c>
      <c r="EK74" t="e" cm="1">
        <f t="array" ref="EK74">_xlfn.IFNA(VLOOKUP($A74,TRANSPOSE(#REF!),EK$2+2,FALSE),0)</f>
        <v>#REF!</v>
      </c>
      <c r="EL74" t="e" cm="1">
        <f t="array" ref="EL74">_xlfn.IFNA(VLOOKUP($A74,TRANSPOSE(#REF!),EL$2+2,FALSE),0)</f>
        <v>#REF!</v>
      </c>
      <c r="EM74" t="e" cm="1">
        <f t="array" ref="EM74">_xlfn.IFNA(VLOOKUP($A74,TRANSPOSE(#REF!),EM$2+2,FALSE),0)</f>
        <v>#REF!</v>
      </c>
      <c r="EN74" t="e" cm="1">
        <f t="array" ref="EN74">_xlfn.IFNA(VLOOKUP($A74,TRANSPOSE(#REF!),EN$2+2,FALSE),0)</f>
        <v>#REF!</v>
      </c>
      <c r="EO74" t="e" cm="1">
        <f t="array" ref="EO74">_xlfn.IFNA(VLOOKUP($A74,TRANSPOSE(#REF!),EO$2+2,FALSE),0)</f>
        <v>#REF!</v>
      </c>
      <c r="EP74" t="e" cm="1">
        <f t="array" ref="EP74">_xlfn.IFNA(VLOOKUP($A74,TRANSPOSE(#REF!),EP$2+2,FALSE),0)</f>
        <v>#REF!</v>
      </c>
      <c r="EQ74" t="e" cm="1">
        <f t="array" ref="EQ74">_xlfn.IFNA(VLOOKUP($A74,TRANSPOSE(#REF!),EQ$2+2,FALSE),0)</f>
        <v>#REF!</v>
      </c>
      <c r="ER74" t="e" cm="1">
        <f t="array" ref="ER74">_xlfn.IFNA(VLOOKUP($A74,TRANSPOSE(#REF!),ER$2+2,FALSE),0)</f>
        <v>#REF!</v>
      </c>
      <c r="ES74" t="e" cm="1">
        <f t="array" ref="ES74">_xlfn.IFNA(VLOOKUP($A74,TRANSPOSE(#REF!),ES$2+2,FALSE),0)</f>
        <v>#REF!</v>
      </c>
      <c r="ET74" t="e" cm="1">
        <f t="array" ref="ET74">_xlfn.IFNA(VLOOKUP($A74,TRANSPOSE(#REF!),ET$2+2,FALSE),0)</f>
        <v>#REF!</v>
      </c>
      <c r="EU74" t="e" cm="1">
        <f t="array" ref="EU74">_xlfn.IFNA(VLOOKUP($A74,TRANSPOSE(#REF!),EU$2+2,FALSE),0)</f>
        <v>#REF!</v>
      </c>
      <c r="EV74" t="e" cm="1">
        <f t="array" ref="EV74">_xlfn.IFNA(VLOOKUP($A74,TRANSPOSE(#REF!),EV$2+2,FALSE),0)</f>
        <v>#REF!</v>
      </c>
      <c r="EW74" t="e" cm="1">
        <f t="array" ref="EW74">_xlfn.IFNA(VLOOKUP($A74,TRANSPOSE(#REF!),EW$2+2,FALSE),0)</f>
        <v>#REF!</v>
      </c>
      <c r="EX74" t="e" cm="1">
        <f t="array" ref="EX74">_xlfn.IFNA(VLOOKUP($A74,TRANSPOSE(#REF!),EX$2+2,FALSE),0)</f>
        <v>#REF!</v>
      </c>
      <c r="EY74" t="e" cm="1">
        <f t="array" ref="EY74">_xlfn.IFNA(VLOOKUP($A74,TRANSPOSE(#REF!),EY$2+2,FALSE),0)</f>
        <v>#REF!</v>
      </c>
      <c r="EZ74" t="e" cm="1">
        <f t="array" ref="EZ74">_xlfn.IFNA(VLOOKUP($A74,TRANSPOSE(#REF!),EZ$2+2,FALSE),0)</f>
        <v>#REF!</v>
      </c>
      <c r="FA74" t="e" cm="1">
        <f t="array" ref="FA74">_xlfn.IFNA(VLOOKUP($A74,TRANSPOSE(#REF!),FA$2+2,FALSE),0)</f>
        <v>#REF!</v>
      </c>
      <c r="FB74" t="e" cm="1">
        <f t="array" ref="FB74">_xlfn.IFNA(VLOOKUP($A74,TRANSPOSE(#REF!),FB$2+2,FALSE),0)</f>
        <v>#REF!</v>
      </c>
      <c r="FC74" t="e" cm="1">
        <f t="array" ref="FC74">_xlfn.IFNA(VLOOKUP($A74,TRANSPOSE(#REF!),FC$2+2,FALSE),0)</f>
        <v>#REF!</v>
      </c>
      <c r="FD74" t="e" cm="1">
        <f t="array" ref="FD74">_xlfn.IFNA(VLOOKUP($A74,TRANSPOSE(#REF!),FD$2+2,FALSE),0)</f>
        <v>#REF!</v>
      </c>
      <c r="FE74" t="e" cm="1">
        <f t="array" ref="FE74">_xlfn.IFNA(VLOOKUP($A74,TRANSPOSE(#REF!),FE$2+2,FALSE),0)</f>
        <v>#REF!</v>
      </c>
      <c r="FF74" t="e" cm="1">
        <f t="array" ref="FF74">_xlfn.IFNA(VLOOKUP($A74,TRANSPOSE(#REF!),FF$2+2,FALSE),0)</f>
        <v>#REF!</v>
      </c>
      <c r="FG74" t="e" cm="1">
        <f t="array" ref="FG74">_xlfn.IFNA(VLOOKUP($A74,TRANSPOSE(#REF!),FG$2+2,FALSE),0)</f>
        <v>#REF!</v>
      </c>
      <c r="FH74" t="e" cm="1">
        <f t="array" ref="FH74">_xlfn.IFNA(VLOOKUP($A74,TRANSPOSE(#REF!),FH$2+2,FALSE),0)</f>
        <v>#REF!</v>
      </c>
      <c r="FI74" t="e" cm="1">
        <f t="array" ref="FI74">_xlfn.IFNA(VLOOKUP($A74,TRANSPOSE(#REF!),FI$2+2,FALSE),0)</f>
        <v>#REF!</v>
      </c>
      <c r="FJ74" t="e" cm="1">
        <f t="array" ref="FJ74">_xlfn.IFNA(VLOOKUP($A74,TRANSPOSE(#REF!),FJ$2+2,FALSE),0)</f>
        <v>#REF!</v>
      </c>
      <c r="FK74" t="e" cm="1">
        <f t="array" ref="FK74">_xlfn.IFNA(VLOOKUP($A74,TRANSPOSE(#REF!),FK$2+2,FALSE),0)</f>
        <v>#REF!</v>
      </c>
      <c r="FL74" t="e" cm="1">
        <f t="array" ref="FL74">_xlfn.IFNA(VLOOKUP($A74,TRANSPOSE(#REF!),FL$2+2,FALSE),0)</f>
        <v>#REF!</v>
      </c>
      <c r="FM74" t="e" cm="1">
        <f t="array" ref="FM74">_xlfn.IFNA(VLOOKUP($A74,TRANSPOSE(#REF!),FM$2+2,FALSE),0)</f>
        <v>#REF!</v>
      </c>
      <c r="FN74" t="e" cm="1">
        <f t="array" ref="FN74">_xlfn.IFNA(VLOOKUP($A74,TRANSPOSE(#REF!),FN$2+2,FALSE),0)</f>
        <v>#REF!</v>
      </c>
      <c r="FO74" t="e" cm="1">
        <f t="array" ref="FO74">_xlfn.IFNA(VLOOKUP($A74,TRANSPOSE(#REF!),FO$2+2,FALSE),0)</f>
        <v>#REF!</v>
      </c>
      <c r="FP74" t="e" cm="1">
        <f t="array" ref="FP74">_xlfn.IFNA(VLOOKUP($A74,TRANSPOSE(#REF!),FP$2+2,FALSE),0)</f>
        <v>#REF!</v>
      </c>
      <c r="FQ74" t="e" cm="1">
        <f t="array" ref="FQ74">_xlfn.IFNA(VLOOKUP($A74,TRANSPOSE(#REF!),FQ$2+2,FALSE),0)</f>
        <v>#REF!</v>
      </c>
      <c r="FR74" t="e" cm="1">
        <f t="array" ref="FR74">_xlfn.IFNA(VLOOKUP($A74,TRANSPOSE(#REF!),FR$2+2,FALSE),0)</f>
        <v>#REF!</v>
      </c>
      <c r="FS74" t="e" cm="1">
        <f t="array" ref="FS74">_xlfn.IFNA(VLOOKUP($A74,TRANSPOSE(#REF!),FS$2+2,FALSE),0)</f>
        <v>#REF!</v>
      </c>
      <c r="FT74" t="e" cm="1">
        <f t="array" ref="FT74">_xlfn.IFNA(VLOOKUP($A74,TRANSPOSE(#REF!),FT$2+2,FALSE),0)</f>
        <v>#REF!</v>
      </c>
      <c r="FU74" t="e" cm="1">
        <f t="array" ref="FU74">_xlfn.IFNA(VLOOKUP($A74,TRANSPOSE(#REF!),FU$2+2,FALSE),0)</f>
        <v>#REF!</v>
      </c>
      <c r="FV74" t="e" cm="1">
        <f t="array" ref="FV74">_xlfn.IFNA(VLOOKUP($A74,TRANSPOSE(#REF!),FV$2+2,FALSE),0)</f>
        <v>#REF!</v>
      </c>
      <c r="FW74" t="e" cm="1">
        <f t="array" ref="FW74">_xlfn.IFNA(VLOOKUP($A74,TRANSPOSE(#REF!),FW$2+2,FALSE),0)</f>
        <v>#REF!</v>
      </c>
      <c r="FX74" t="e" cm="1">
        <f t="array" ref="FX74">_xlfn.IFNA(VLOOKUP($A74,TRANSPOSE(#REF!),FX$2+2,FALSE),0)</f>
        <v>#REF!</v>
      </c>
      <c r="FY74" t="e" cm="1">
        <f t="array" ref="FY74">_xlfn.IFNA(VLOOKUP($A74,TRANSPOSE(#REF!),FY$2+2,FALSE),0)</f>
        <v>#REF!</v>
      </c>
      <c r="FZ74" t="e" cm="1">
        <f t="array" ref="FZ74">_xlfn.IFNA(VLOOKUP($A74,TRANSPOSE(#REF!),FZ$2+2,FALSE),0)</f>
        <v>#REF!</v>
      </c>
      <c r="GA74" t="e" cm="1">
        <f t="array" ref="GA74">_xlfn.IFNA(VLOOKUP($A74,TRANSPOSE(#REF!),GA$2+2,FALSE),0)</f>
        <v>#REF!</v>
      </c>
      <c r="GB74" t="e" cm="1">
        <f t="array" ref="GB74">_xlfn.IFNA(VLOOKUP($A74,TRANSPOSE(#REF!),GB$2+2,FALSE),0)</f>
        <v>#REF!</v>
      </c>
      <c r="GC74" t="e" cm="1">
        <f t="array" ref="GC74">_xlfn.IFNA(VLOOKUP($A74,TRANSPOSE(#REF!),GC$2+2,FALSE),0)</f>
        <v>#REF!</v>
      </c>
      <c r="GD74" t="e" cm="1">
        <f t="array" ref="GD74">_xlfn.IFNA(VLOOKUP($A74,TRANSPOSE(#REF!),GD$2+2,FALSE),0)</f>
        <v>#REF!</v>
      </c>
      <c r="GE74" t="e" cm="1">
        <f t="array" ref="GE74">_xlfn.IFNA(VLOOKUP($A74,TRANSPOSE(#REF!),GE$2+2,FALSE),0)</f>
        <v>#REF!</v>
      </c>
      <c r="GF74" t="e" cm="1">
        <f t="array" ref="GF74">_xlfn.IFNA(VLOOKUP($A74,TRANSPOSE(#REF!),GF$2+2,FALSE),0)</f>
        <v>#REF!</v>
      </c>
      <c r="GG74" t="e" cm="1">
        <f t="array" ref="GG74">_xlfn.IFNA(VLOOKUP($A74,TRANSPOSE(#REF!),GG$2+2,FALSE),0)</f>
        <v>#REF!</v>
      </c>
      <c r="GH74" t="e" cm="1">
        <f t="array" ref="GH74">_xlfn.IFNA(VLOOKUP($A74,TRANSPOSE(#REF!),GH$2+2,FALSE),0)</f>
        <v>#REF!</v>
      </c>
      <c r="GI74" t="e" cm="1">
        <f t="array" ref="GI74">_xlfn.IFNA(VLOOKUP($A74,TRANSPOSE(#REF!),GI$2+2,FALSE),0)</f>
        <v>#REF!</v>
      </c>
      <c r="GJ74" t="e" cm="1">
        <f t="array" ref="GJ74">_xlfn.IFNA(VLOOKUP($A74,TRANSPOSE(#REF!),GJ$2+2,FALSE),0)</f>
        <v>#REF!</v>
      </c>
      <c r="GK74" t="e" cm="1">
        <f t="array" ref="GK74">_xlfn.IFNA(VLOOKUP($A74,TRANSPOSE(#REF!),GK$2+2,FALSE),0)</f>
        <v>#REF!</v>
      </c>
      <c r="GL74" t="e" cm="1">
        <f t="array" ref="GL74">_xlfn.IFNA(VLOOKUP($A74,TRANSPOSE(#REF!),GL$2+2,FALSE),0)</f>
        <v>#REF!</v>
      </c>
      <c r="GM74" t="e" cm="1">
        <f t="array" ref="GM74">_xlfn.IFNA(VLOOKUP($A74,TRANSPOSE(#REF!),GM$2+2,FALSE),0)</f>
        <v>#REF!</v>
      </c>
      <c r="GN74" t="e" cm="1">
        <f t="array" ref="GN74">_xlfn.IFNA(VLOOKUP($A74,TRANSPOSE(#REF!),GN$2+2,FALSE),0)</f>
        <v>#REF!</v>
      </c>
      <c r="GO74" t="e" cm="1">
        <f t="array" ref="GO74">_xlfn.IFNA(VLOOKUP($A74,TRANSPOSE(#REF!),GO$2+2,FALSE),0)</f>
        <v>#REF!</v>
      </c>
      <c r="GP74" t="e" cm="1">
        <f t="array" ref="GP74">_xlfn.IFNA(VLOOKUP($A74,TRANSPOSE(#REF!),GP$2+2,FALSE),0)</f>
        <v>#REF!</v>
      </c>
      <c r="GQ74" t="e" cm="1">
        <f t="array" ref="GQ74">_xlfn.IFNA(VLOOKUP($A74,TRANSPOSE(#REF!),GQ$2+2,FALSE),0)</f>
        <v>#REF!</v>
      </c>
      <c r="GR74" t="e" cm="1">
        <f t="array" ref="GR74">_xlfn.IFNA(VLOOKUP($A74,TRANSPOSE(#REF!),GR$2+2,FALSE),0)</f>
        <v>#REF!</v>
      </c>
      <c r="GS74" t="e" cm="1">
        <f t="array" ref="GS74">_xlfn.IFNA(VLOOKUP($A74,TRANSPOSE(#REF!),GS$2+2,FALSE),0)</f>
        <v>#REF!</v>
      </c>
      <c r="GT74" t="e" cm="1">
        <f t="array" ref="GT74">_xlfn.IFNA(VLOOKUP($A74,TRANSPOSE(#REF!),GT$2+2,FALSE),0)</f>
        <v>#REF!</v>
      </c>
      <c r="GU74" t="e" cm="1">
        <f t="array" ref="GU74">_xlfn.IFNA(VLOOKUP($A74,TRANSPOSE(#REF!),GU$2+2,FALSE),0)</f>
        <v>#REF!</v>
      </c>
      <c r="GV74" t="e" cm="1">
        <f t="array" ref="GV74">_xlfn.IFNA(VLOOKUP($A74,TRANSPOSE(#REF!),GV$2+2,FALSE),0)</f>
        <v>#REF!</v>
      </c>
      <c r="GW74" t="e" cm="1">
        <f t="array" ref="GW74">_xlfn.IFNA(VLOOKUP($A74,TRANSPOSE(#REF!),GW$2+2,FALSE),0)</f>
        <v>#REF!</v>
      </c>
      <c r="GX74" t="e" cm="1">
        <f t="array" ref="GX74">_xlfn.IFNA(VLOOKUP($A74,TRANSPOSE(#REF!),GX$2+2,FALSE),0)</f>
        <v>#REF!</v>
      </c>
      <c r="GY74" t="e" cm="1">
        <f t="array" ref="GY74">_xlfn.IFNA(VLOOKUP($A74,TRANSPOSE(#REF!),GY$2+2,FALSE),0)</f>
        <v>#REF!</v>
      </c>
      <c r="GZ74" t="e" cm="1">
        <f t="array" ref="GZ74">_xlfn.IFNA(VLOOKUP($A74,TRANSPOSE(#REF!),GZ$2+2,FALSE),0)</f>
        <v>#REF!</v>
      </c>
      <c r="HA74" t="e" cm="1">
        <f t="array" ref="HA74">_xlfn.IFNA(VLOOKUP($A74,TRANSPOSE(#REF!),HA$2+2,FALSE),0)</f>
        <v>#REF!</v>
      </c>
      <c r="HB74" t="e" cm="1">
        <f t="array" ref="HB74">_xlfn.IFNA(VLOOKUP($A74,TRANSPOSE(#REF!),HB$2+2,FALSE),0)</f>
        <v>#REF!</v>
      </c>
      <c r="HC74" t="e" cm="1">
        <f t="array" ref="HC74">_xlfn.IFNA(VLOOKUP($A74,TRANSPOSE(#REF!),HC$2+2,FALSE),0)</f>
        <v>#REF!</v>
      </c>
      <c r="HD74" t="e" cm="1">
        <f t="array" ref="HD74">_xlfn.IFNA(VLOOKUP($A74,TRANSPOSE(#REF!),HD$2+2,FALSE),0)</f>
        <v>#REF!</v>
      </c>
      <c r="HE74" t="e" cm="1">
        <f t="array" ref="HE74">_xlfn.IFNA(VLOOKUP($A74,TRANSPOSE(#REF!),HE$2+2,FALSE),0)</f>
        <v>#REF!</v>
      </c>
      <c r="HF74" t="e" cm="1">
        <f t="array" ref="HF74">_xlfn.IFNA(VLOOKUP($A74,TRANSPOSE(#REF!),HF$2+2,FALSE),0)</f>
        <v>#REF!</v>
      </c>
      <c r="HG74" t="e" cm="1">
        <f t="array" ref="HG74">_xlfn.IFNA(VLOOKUP($A74,TRANSPOSE(#REF!),HG$2+2,FALSE),0)</f>
        <v>#REF!</v>
      </c>
      <c r="HH74" t="e" cm="1">
        <f t="array" ref="HH74">_xlfn.IFNA(VLOOKUP($A74,TRANSPOSE(#REF!),HH$2+2,FALSE),0)</f>
        <v>#REF!</v>
      </c>
      <c r="HI74" t="e" cm="1">
        <f t="array" ref="HI74">_xlfn.IFNA(VLOOKUP($A74,TRANSPOSE(#REF!),HI$2+2,FALSE),0)</f>
        <v>#REF!</v>
      </c>
      <c r="HJ74" t="e" cm="1">
        <f t="array" ref="HJ74">_xlfn.IFNA(VLOOKUP($A74,TRANSPOSE(#REF!),HJ$2+2,FALSE),0)</f>
        <v>#REF!</v>
      </c>
      <c r="HK74" t="e" cm="1">
        <f t="array" ref="HK74">_xlfn.IFNA(VLOOKUP($A74,TRANSPOSE(#REF!),HK$2+2,FALSE),0)</f>
        <v>#REF!</v>
      </c>
      <c r="HL74" t="e" cm="1">
        <f t="array" ref="HL74">_xlfn.IFNA(VLOOKUP($A74,TRANSPOSE(#REF!),HL$2+2,FALSE),0)</f>
        <v>#REF!</v>
      </c>
      <c r="HM74" t="e" cm="1">
        <f t="array" ref="HM74">_xlfn.IFNA(VLOOKUP($A74,TRANSPOSE(#REF!),HM$2+2,FALSE),0)</f>
        <v>#REF!</v>
      </c>
      <c r="HN74" t="e" cm="1">
        <f t="array" ref="HN74">_xlfn.IFNA(VLOOKUP($A74,TRANSPOSE(#REF!),HN$2+2,FALSE),0)</f>
        <v>#REF!</v>
      </c>
      <c r="HO74" t="e" cm="1">
        <f t="array" ref="HO74">_xlfn.IFNA(VLOOKUP($A74,TRANSPOSE(#REF!),HO$2+2,FALSE),0)</f>
        <v>#REF!</v>
      </c>
      <c r="HP74" t="e" cm="1">
        <f t="array" ref="HP74">_xlfn.IFNA(VLOOKUP($A74,TRANSPOSE(#REF!),HP$2+2,FALSE),0)</f>
        <v>#REF!</v>
      </c>
      <c r="HQ74" t="e" cm="1">
        <f t="array" ref="HQ74">_xlfn.IFNA(VLOOKUP($A74,TRANSPOSE(#REF!),HQ$2+2,FALSE),0)</f>
        <v>#REF!</v>
      </c>
      <c r="HR74" t="e" cm="1">
        <f t="array" ref="HR74">_xlfn.IFNA(VLOOKUP($A74,TRANSPOSE(#REF!),HR$2+2,FALSE),0)</f>
        <v>#REF!</v>
      </c>
      <c r="HS74" t="e" cm="1">
        <f t="array" ref="HS74">_xlfn.IFNA(VLOOKUP($A74,TRANSPOSE(#REF!),HS$2+2,FALSE),0)</f>
        <v>#REF!</v>
      </c>
      <c r="HT74" t="e" cm="1">
        <f t="array" ref="HT74">_xlfn.IFNA(VLOOKUP($A74,TRANSPOSE(#REF!),HT$2+2,FALSE),0)</f>
        <v>#REF!</v>
      </c>
      <c r="HU74" t="e" cm="1">
        <f t="array" ref="HU74">_xlfn.IFNA(VLOOKUP($A74,TRANSPOSE(#REF!),HU$2+2,FALSE),0)</f>
        <v>#REF!</v>
      </c>
      <c r="HV74" t="e" cm="1">
        <f t="array" ref="HV74">_xlfn.IFNA(VLOOKUP($A74,TRANSPOSE(#REF!),HV$2+2,FALSE),0)</f>
        <v>#REF!</v>
      </c>
      <c r="HW74" t="e" cm="1">
        <f t="array" ref="HW74">_xlfn.IFNA(VLOOKUP($A74,TRANSPOSE(#REF!),HW$2+2,FALSE),0)</f>
        <v>#REF!</v>
      </c>
      <c r="HX74" t="e" cm="1">
        <f t="array" ref="HX74">_xlfn.IFNA(VLOOKUP($A74,TRANSPOSE(#REF!),HX$2+2,FALSE),0)</f>
        <v>#REF!</v>
      </c>
      <c r="HY74" t="e" cm="1">
        <f t="array" ref="HY74">_xlfn.IFNA(VLOOKUP($A74,TRANSPOSE(#REF!),HY$2+2,FALSE),0)</f>
        <v>#REF!</v>
      </c>
      <c r="HZ74" t="e" cm="1">
        <f t="array" ref="HZ74">_xlfn.IFNA(VLOOKUP($A74,TRANSPOSE(#REF!),HZ$2+2,FALSE),0)</f>
        <v>#REF!</v>
      </c>
      <c r="IA74" t="e" cm="1">
        <f t="array" ref="IA74">_xlfn.IFNA(VLOOKUP($A74,TRANSPOSE(#REF!),IA$2+2,FALSE),0)</f>
        <v>#REF!</v>
      </c>
      <c r="IB74" t="e" cm="1">
        <f t="array" ref="IB74">_xlfn.IFNA(VLOOKUP($A74,TRANSPOSE(#REF!),IB$2+2,FALSE),0)</f>
        <v>#REF!</v>
      </c>
      <c r="IC74" t="e" cm="1">
        <f t="array" ref="IC74">_xlfn.IFNA(VLOOKUP($A74,TRANSPOSE(#REF!),IC$2+2,FALSE),0)</f>
        <v>#REF!</v>
      </c>
      <c r="ID74" t="e" cm="1">
        <f t="array" ref="ID74">_xlfn.IFNA(VLOOKUP($A74,TRANSPOSE(#REF!),ID$2+2,FALSE),0)</f>
        <v>#REF!</v>
      </c>
      <c r="IE74" t="e" cm="1">
        <f t="array" ref="IE74">_xlfn.IFNA(VLOOKUP($A74,TRANSPOSE(#REF!),IE$2+2,FALSE),0)</f>
        <v>#REF!</v>
      </c>
      <c r="IF74" t="e" cm="1">
        <f t="array" ref="IF74">_xlfn.IFNA(VLOOKUP($A74,TRANSPOSE(#REF!),IF$2+2,FALSE),0)</f>
        <v>#REF!</v>
      </c>
      <c r="IG74" t="e" cm="1">
        <f t="array" ref="IG74">_xlfn.IFNA(VLOOKUP($A74,TRANSPOSE(#REF!),IG$2+2,FALSE),0)</f>
        <v>#REF!</v>
      </c>
      <c r="IH74" t="e" cm="1">
        <f t="array" ref="IH74">_xlfn.IFNA(VLOOKUP($A74,TRANSPOSE(#REF!),IH$2+2,FALSE),0)</f>
        <v>#REF!</v>
      </c>
      <c r="II74" t="e" cm="1">
        <f t="array" ref="II74">_xlfn.IFNA(VLOOKUP($A74,TRANSPOSE(#REF!),II$2+2,FALSE),0)</f>
        <v>#REF!</v>
      </c>
      <c r="IJ74" t="e" cm="1">
        <f t="array" ref="IJ74">_xlfn.IFNA(VLOOKUP($A74,TRANSPOSE(#REF!),IJ$2+2,FALSE),0)</f>
        <v>#REF!</v>
      </c>
      <c r="IK74" t="e" cm="1">
        <f t="array" ref="IK74">_xlfn.IFNA(VLOOKUP($A74,TRANSPOSE(#REF!),IK$2+2,FALSE),0)</f>
        <v>#REF!</v>
      </c>
      <c r="IL74" t="e" cm="1">
        <f t="array" ref="IL74">_xlfn.IFNA(VLOOKUP($A74,TRANSPOSE(#REF!),IL$2+2,FALSE),0)</f>
        <v>#REF!</v>
      </c>
      <c r="IM74" t="e" cm="1">
        <f t="array" ref="IM74">_xlfn.IFNA(VLOOKUP($A74,TRANSPOSE(#REF!),IM$2+2,FALSE),0)</f>
        <v>#REF!</v>
      </c>
      <c r="IN74" t="e" cm="1">
        <f t="array" ref="IN74">_xlfn.IFNA(VLOOKUP($A74,TRANSPOSE(#REF!),IN$2+2,FALSE),0)</f>
        <v>#REF!</v>
      </c>
      <c r="IO74" t="e" cm="1">
        <f t="array" ref="IO74">_xlfn.IFNA(VLOOKUP($A74,TRANSPOSE(#REF!),IO$2+2,FALSE),0)</f>
        <v>#REF!</v>
      </c>
      <c r="IP74" t="e" cm="1">
        <f t="array" ref="IP74">_xlfn.IFNA(VLOOKUP($A74,TRANSPOSE(#REF!),IP$2+2,FALSE),0)</f>
        <v>#REF!</v>
      </c>
      <c r="IQ74" t="e" cm="1">
        <f t="array" ref="IQ74">_xlfn.IFNA(VLOOKUP($A74,TRANSPOSE(#REF!),IQ$2+2,FALSE),0)</f>
        <v>#REF!</v>
      </c>
      <c r="IR74" t="e" cm="1">
        <f t="array" ref="IR74">_xlfn.IFNA(VLOOKUP($A74,TRANSPOSE(#REF!),IR$2+2,FALSE),0)</f>
        <v>#REF!</v>
      </c>
      <c r="IS74" t="e" cm="1">
        <f t="array" ref="IS74">_xlfn.IFNA(VLOOKUP($A74,TRANSPOSE(#REF!),IS$2+2,FALSE),0)</f>
        <v>#REF!</v>
      </c>
      <c r="IT74" t="e" cm="1">
        <f t="array" ref="IT74">_xlfn.IFNA(VLOOKUP($A74,TRANSPOSE(#REF!),IT$2+2,FALSE),0)</f>
        <v>#REF!</v>
      </c>
      <c r="IU74" t="e" cm="1">
        <f t="array" ref="IU74">_xlfn.IFNA(VLOOKUP($A74,TRANSPOSE(#REF!),IU$2+2,FALSE),0)</f>
        <v>#REF!</v>
      </c>
      <c r="IV74" t="e" cm="1">
        <f t="array" ref="IV74">_xlfn.IFNA(VLOOKUP($A74,TRANSPOSE(#REF!),IV$2+2,FALSE),0)</f>
        <v>#REF!</v>
      </c>
      <c r="IW74" t="e" cm="1">
        <f t="array" ref="IW74">_xlfn.IFNA(VLOOKUP($A74,TRANSPOSE(#REF!),IW$2+2,FALSE),0)</f>
        <v>#REF!</v>
      </c>
      <c r="IX74" t="e" cm="1">
        <f t="array" ref="IX74">_xlfn.IFNA(VLOOKUP($A74,TRANSPOSE(#REF!),IX$2+2,FALSE),0)</f>
        <v>#REF!</v>
      </c>
      <c r="IY74" t="e" cm="1">
        <f t="array" ref="IY74">_xlfn.IFNA(VLOOKUP($A74,TRANSPOSE(#REF!),IY$2+2,FALSE),0)</f>
        <v>#REF!</v>
      </c>
      <c r="IZ74" t="e" cm="1">
        <f t="array" ref="IZ74">_xlfn.IFNA(VLOOKUP($A74,TRANSPOSE(#REF!),IZ$2+2,FALSE),0)</f>
        <v>#REF!</v>
      </c>
      <c r="JA74" t="e" cm="1">
        <f t="array" ref="JA74">_xlfn.IFNA(VLOOKUP($A74,TRANSPOSE(#REF!),JA$2+2,FALSE),0)</f>
        <v>#REF!</v>
      </c>
      <c r="JB74" t="e" cm="1">
        <f t="array" ref="JB74">_xlfn.IFNA(VLOOKUP($A74,TRANSPOSE(#REF!),JB$2+2,FALSE),0)</f>
        <v>#REF!</v>
      </c>
      <c r="JC74" t="e" cm="1">
        <f t="array" ref="JC74">_xlfn.IFNA(VLOOKUP($A74,TRANSPOSE(#REF!),JC$2+2,FALSE),0)</f>
        <v>#REF!</v>
      </c>
      <c r="JD74" t="e" cm="1">
        <f t="array" ref="JD74">_xlfn.IFNA(VLOOKUP($A74,TRANSPOSE(#REF!),JD$2+2,FALSE),0)</f>
        <v>#REF!</v>
      </c>
      <c r="JE74" t="e" cm="1">
        <f t="array" ref="JE74">_xlfn.IFNA(VLOOKUP($A74,TRANSPOSE(#REF!),JE$2+2,FALSE),0)</f>
        <v>#REF!</v>
      </c>
      <c r="JF74" t="e" cm="1">
        <f t="array" ref="JF74">_xlfn.IFNA(VLOOKUP($A74,TRANSPOSE(#REF!),JF$2+2,FALSE),0)</f>
        <v>#REF!</v>
      </c>
      <c r="JG74" t="e" cm="1">
        <f t="array" ref="JG74">_xlfn.IFNA(VLOOKUP($A74,TRANSPOSE(#REF!),JG$2+2,FALSE),0)</f>
        <v>#REF!</v>
      </c>
      <c r="JH74" t="e" cm="1">
        <f t="array" ref="JH74">_xlfn.IFNA(VLOOKUP($A74,TRANSPOSE(#REF!),JH$2+2,FALSE),0)</f>
        <v>#REF!</v>
      </c>
      <c r="JI74" t="e" cm="1">
        <f t="array" ref="JI74">_xlfn.IFNA(VLOOKUP($A74,TRANSPOSE(#REF!),JI$2+2,FALSE),0)</f>
        <v>#REF!</v>
      </c>
      <c r="JJ74" t="e" cm="1">
        <f t="array" ref="JJ74">_xlfn.IFNA(VLOOKUP($A74,TRANSPOSE(#REF!),JJ$2+2,FALSE),0)</f>
        <v>#REF!</v>
      </c>
      <c r="JK74" t="e" cm="1">
        <f t="array" ref="JK74">_xlfn.IFNA(VLOOKUP($A74,TRANSPOSE(#REF!),JK$2+2,FALSE),0)</f>
        <v>#REF!</v>
      </c>
      <c r="JL74" t="e" cm="1">
        <f t="array" ref="JL74">_xlfn.IFNA(VLOOKUP($A74,TRANSPOSE(#REF!),JL$2+2,FALSE),0)</f>
        <v>#REF!</v>
      </c>
      <c r="JM74" t="e" cm="1">
        <f t="array" ref="JM74">_xlfn.IFNA(VLOOKUP($A74,TRANSPOSE(#REF!),JM$2+2,FALSE),0)</f>
        <v>#REF!</v>
      </c>
      <c r="JN74" t="e" cm="1">
        <f t="array" ref="JN74">_xlfn.IFNA(VLOOKUP($A74,TRANSPOSE(#REF!),JN$2+2,FALSE),0)</f>
        <v>#REF!</v>
      </c>
      <c r="JO74" t="e" cm="1">
        <f t="array" ref="JO74">_xlfn.IFNA(VLOOKUP($A74,TRANSPOSE(#REF!),JO$2+2,FALSE),0)</f>
        <v>#REF!</v>
      </c>
      <c r="JP74" t="e" cm="1">
        <f t="array" ref="JP74">_xlfn.IFNA(VLOOKUP($A74,TRANSPOSE(#REF!),JP$2+2,FALSE),0)</f>
        <v>#REF!</v>
      </c>
      <c r="JQ74" t="e" cm="1">
        <f t="array" ref="JQ74">_xlfn.IFNA(VLOOKUP($A74,TRANSPOSE(#REF!),JQ$2+2,FALSE),0)</f>
        <v>#REF!</v>
      </c>
      <c r="JR74" t="e" cm="1">
        <f t="array" ref="JR74">_xlfn.IFNA(VLOOKUP($A74,TRANSPOSE(#REF!),JR$2+2,FALSE),0)</f>
        <v>#REF!</v>
      </c>
      <c r="JS74" t="e" cm="1">
        <f t="array" ref="JS74">_xlfn.IFNA(VLOOKUP($A74,TRANSPOSE(#REF!),JS$2+2,FALSE),0)</f>
        <v>#REF!</v>
      </c>
      <c r="JT74" t="e" cm="1">
        <f t="array" ref="JT74">_xlfn.IFNA(VLOOKUP($A74,TRANSPOSE(#REF!),JT$2+2,FALSE),0)</f>
        <v>#REF!</v>
      </c>
      <c r="JU74" t="e" cm="1">
        <f t="array" ref="JU74">_xlfn.IFNA(VLOOKUP($A74,TRANSPOSE(#REF!),JU$2+2,FALSE),0)</f>
        <v>#REF!</v>
      </c>
      <c r="JV74" t="e" cm="1">
        <f t="array" ref="JV74">_xlfn.IFNA(VLOOKUP($A74,TRANSPOSE(#REF!),JV$2+2,FALSE),0)</f>
        <v>#REF!</v>
      </c>
      <c r="JW74" t="e" cm="1">
        <f t="array" ref="JW74">_xlfn.IFNA(VLOOKUP($A74,TRANSPOSE(#REF!),JW$2+2,FALSE),0)</f>
        <v>#REF!</v>
      </c>
      <c r="JX74" t="e" cm="1">
        <f t="array" ref="JX74">_xlfn.IFNA(VLOOKUP($A74,TRANSPOSE(#REF!),JX$2+2,FALSE),0)</f>
        <v>#REF!</v>
      </c>
      <c r="JY74" t="e" cm="1">
        <f t="array" ref="JY74">_xlfn.IFNA(VLOOKUP($A74,TRANSPOSE(#REF!),JY$2+2,FALSE),0)</f>
        <v>#REF!</v>
      </c>
      <c r="JZ74" t="e" cm="1">
        <f t="array" ref="JZ74">_xlfn.IFNA(VLOOKUP($A74,TRANSPOSE(#REF!),JZ$2+2,FALSE),0)</f>
        <v>#REF!</v>
      </c>
      <c r="KA74" t="e" cm="1">
        <f t="array" ref="KA74">_xlfn.IFNA(VLOOKUP($A74,TRANSPOSE(#REF!),KA$2+2,FALSE),0)</f>
        <v>#REF!</v>
      </c>
      <c r="KB74" t="e" cm="1">
        <f t="array" ref="KB74">_xlfn.IFNA(VLOOKUP($A74,TRANSPOSE(#REF!),KB$2+2,FALSE),0)</f>
        <v>#REF!</v>
      </c>
      <c r="KC74" t="e" cm="1">
        <f t="array" ref="KC74">_xlfn.IFNA(VLOOKUP($A74,TRANSPOSE(#REF!),KC$2+2,FALSE),0)</f>
        <v>#REF!</v>
      </c>
      <c r="KD74" t="e" cm="1">
        <f t="array" ref="KD74">_xlfn.IFNA(VLOOKUP($A74,TRANSPOSE(#REF!),KD$2+2,FALSE),0)</f>
        <v>#REF!</v>
      </c>
      <c r="KE74" t="e" cm="1">
        <f t="array" ref="KE74">_xlfn.IFNA(VLOOKUP($A74,TRANSPOSE(#REF!),KE$2+2,FALSE),0)</f>
        <v>#REF!</v>
      </c>
      <c r="KF74" t="e" cm="1">
        <f t="array" ref="KF74">_xlfn.IFNA(VLOOKUP($A74,TRANSPOSE(#REF!),KF$2+2,FALSE),0)</f>
        <v>#REF!</v>
      </c>
      <c r="KG74" t="e" cm="1">
        <f t="array" ref="KG74">_xlfn.IFNA(VLOOKUP($A74,TRANSPOSE(#REF!),KG$2+2,FALSE),0)</f>
        <v>#REF!</v>
      </c>
      <c r="KH74" t="e" cm="1">
        <f t="array" ref="KH74">_xlfn.IFNA(VLOOKUP($A74,TRANSPOSE(#REF!),KH$2+2,FALSE),0)</f>
        <v>#REF!</v>
      </c>
      <c r="KI74" t="e" cm="1">
        <f t="array" ref="KI74">_xlfn.IFNA(VLOOKUP($A74,TRANSPOSE(#REF!),KI$2+2,FALSE),0)</f>
        <v>#REF!</v>
      </c>
      <c r="KJ74" t="e" cm="1">
        <f t="array" ref="KJ74">_xlfn.IFNA(VLOOKUP($A74,TRANSPOSE(#REF!),KJ$2+2,FALSE),0)</f>
        <v>#REF!</v>
      </c>
      <c r="KK74" t="e" cm="1">
        <f t="array" ref="KK74">_xlfn.IFNA(VLOOKUP($A74,TRANSPOSE(#REF!),KK$2+2,FALSE),0)</f>
        <v>#REF!</v>
      </c>
      <c r="KL74" t="e" cm="1">
        <f t="array" ref="KL74">_xlfn.IFNA(VLOOKUP($A74,TRANSPOSE(#REF!),KL$2+2,FALSE),0)</f>
        <v>#REF!</v>
      </c>
      <c r="KM74" t="e" cm="1">
        <f t="array" ref="KM74">_xlfn.IFNA(VLOOKUP($A74,TRANSPOSE(#REF!),KM$2+2,FALSE),0)</f>
        <v>#REF!</v>
      </c>
      <c r="KN74" t="e" cm="1">
        <f t="array" ref="KN74">_xlfn.IFNA(VLOOKUP($A74,TRANSPOSE(#REF!),KN$2+2,FALSE),0)</f>
        <v>#REF!</v>
      </c>
      <c r="KO74" t="e" cm="1">
        <f t="array" ref="KO74">_xlfn.IFNA(VLOOKUP($A74,TRANSPOSE(#REF!),KO$2+2,FALSE),0)</f>
        <v>#REF!</v>
      </c>
      <c r="KP74" t="e" cm="1">
        <f t="array" ref="KP74">_xlfn.IFNA(VLOOKUP($A74,TRANSPOSE(#REF!),KP$2+2,FALSE),0)</f>
        <v>#REF!</v>
      </c>
      <c r="KQ74" t="e" cm="1">
        <f t="array" ref="KQ74">_xlfn.IFNA(VLOOKUP($A74,TRANSPOSE(#REF!),KQ$2+2,FALSE),0)</f>
        <v>#REF!</v>
      </c>
      <c r="KR74" t="e" cm="1">
        <f t="array" ref="KR74">_xlfn.IFNA(VLOOKUP($A74,TRANSPOSE(#REF!),KR$2+2,FALSE),0)</f>
        <v>#REF!</v>
      </c>
      <c r="KS74" t="e" cm="1">
        <f t="array" ref="KS74">_xlfn.IFNA(VLOOKUP($A74,TRANSPOSE(#REF!),KS$2+2,FALSE),0)</f>
        <v>#REF!</v>
      </c>
      <c r="KT74" t="e" cm="1">
        <f t="array" ref="KT74">_xlfn.IFNA(VLOOKUP($A74,TRANSPOSE(#REF!),KT$2+2,FALSE),0)</f>
        <v>#REF!</v>
      </c>
      <c r="KU74" t="e" cm="1">
        <f t="array" ref="KU74">_xlfn.IFNA(VLOOKUP($A74,TRANSPOSE(#REF!),KU$2+2,FALSE),0)</f>
        <v>#REF!</v>
      </c>
      <c r="KV74" t="e" cm="1">
        <f t="array" ref="KV74">_xlfn.IFNA(VLOOKUP($A74,TRANSPOSE(#REF!),KV$2+2,FALSE),0)</f>
        <v>#REF!</v>
      </c>
      <c r="KW74" t="e" cm="1">
        <f t="array" ref="KW74">_xlfn.IFNA(VLOOKUP($A74,TRANSPOSE(#REF!),KW$2+2,FALSE),0)</f>
        <v>#REF!</v>
      </c>
      <c r="KX74" t="e" cm="1">
        <f t="array" ref="KX74">_xlfn.IFNA(VLOOKUP($A74,TRANSPOSE(#REF!),KX$2+2,FALSE),0)</f>
        <v>#REF!</v>
      </c>
      <c r="KY74" t="e" cm="1">
        <f t="array" ref="KY74">_xlfn.IFNA(VLOOKUP($A74,TRANSPOSE(#REF!),KY$2+2,FALSE),0)</f>
        <v>#REF!</v>
      </c>
      <c r="KZ74" t="e" cm="1">
        <f t="array" ref="KZ74">_xlfn.IFNA(VLOOKUP($A74,TRANSPOSE(#REF!),KZ$2+2,FALSE),0)</f>
        <v>#REF!</v>
      </c>
      <c r="LA74" t="e" cm="1">
        <f t="array" ref="LA74">_xlfn.IFNA(VLOOKUP($A74,TRANSPOSE(#REF!),LA$2+2,FALSE),0)</f>
        <v>#REF!</v>
      </c>
      <c r="LB74" t="e" cm="1">
        <f t="array" ref="LB74">_xlfn.IFNA(VLOOKUP($A74,TRANSPOSE(#REF!),LB$2+2,FALSE),0)</f>
        <v>#REF!</v>
      </c>
      <c r="LC74" t="e" cm="1">
        <f t="array" ref="LC74">_xlfn.IFNA(VLOOKUP($A74,TRANSPOSE(#REF!),LC$2+2,FALSE),0)</f>
        <v>#REF!</v>
      </c>
      <c r="LD74" t="e" cm="1">
        <f t="array" ref="LD74">_xlfn.IFNA(VLOOKUP($A74,TRANSPOSE(#REF!),LD$2+2,FALSE),0)</f>
        <v>#REF!</v>
      </c>
      <c r="LE74" t="e" cm="1">
        <f t="array" ref="LE74">_xlfn.IFNA(VLOOKUP($A74,TRANSPOSE(#REF!),LE$2+2,FALSE),0)</f>
        <v>#REF!</v>
      </c>
      <c r="LF74" t="e" cm="1">
        <f t="array" ref="LF74">_xlfn.IFNA(VLOOKUP($A74,TRANSPOSE(#REF!),LF$2+2,FALSE),0)</f>
        <v>#REF!</v>
      </c>
      <c r="LG74" t="e" cm="1">
        <f t="array" ref="LG74">_xlfn.IFNA(VLOOKUP($A74,TRANSPOSE(#REF!),LG$2+2,FALSE),0)</f>
        <v>#REF!</v>
      </c>
      <c r="LH74" t="e" cm="1">
        <f t="array" ref="LH74">_xlfn.IFNA(VLOOKUP($A74,TRANSPOSE(#REF!),LH$2+2,FALSE),0)</f>
        <v>#REF!</v>
      </c>
      <c r="LI74" t="e" cm="1">
        <f t="array" ref="LI74">_xlfn.IFNA(VLOOKUP($A74,TRANSPOSE(#REF!),LI$2+2,FALSE),0)</f>
        <v>#REF!</v>
      </c>
      <c r="LJ74" t="e" cm="1">
        <f t="array" ref="LJ74">_xlfn.IFNA(VLOOKUP($A74,TRANSPOSE(#REF!),LJ$2+2,FALSE),0)</f>
        <v>#REF!</v>
      </c>
      <c r="LK74" t="e" cm="1">
        <f t="array" ref="LK74">_xlfn.IFNA(VLOOKUP($A74,TRANSPOSE(#REF!),LK$2+2,FALSE),0)</f>
        <v>#REF!</v>
      </c>
      <c r="LL74" t="e" cm="1">
        <f t="array" ref="LL74">_xlfn.IFNA(VLOOKUP($A74,TRANSPOSE(#REF!),LL$2+2,FALSE),0)</f>
        <v>#REF!</v>
      </c>
      <c r="LM74" t="e" cm="1">
        <f t="array" ref="LM74">_xlfn.IFNA(VLOOKUP($A74,TRANSPOSE(#REF!),LM$2+2,FALSE),0)</f>
        <v>#REF!</v>
      </c>
      <c r="LN74" t="e" cm="1">
        <f t="array" ref="LN74">_xlfn.IFNA(VLOOKUP($A74,TRANSPOSE(#REF!),LN$2+2,FALSE),0)</f>
        <v>#REF!</v>
      </c>
      <c r="LO74" t="e" cm="1">
        <f t="array" ref="LO74">_xlfn.IFNA(VLOOKUP($A74,TRANSPOSE(#REF!),LO$2+2,FALSE),0)</f>
        <v>#REF!</v>
      </c>
      <c r="LP74" t="e" cm="1">
        <f t="array" ref="LP74">_xlfn.IFNA(VLOOKUP($A74,TRANSPOSE(#REF!),LP$2+2,FALSE),0)</f>
        <v>#REF!</v>
      </c>
      <c r="LQ74" t="e" cm="1">
        <f t="array" ref="LQ74">_xlfn.IFNA(VLOOKUP($A74,TRANSPOSE(#REF!),LQ$2+2,FALSE),0)</f>
        <v>#REF!</v>
      </c>
      <c r="LR74" t="e" cm="1">
        <f t="array" ref="LR74">_xlfn.IFNA(VLOOKUP($A74,TRANSPOSE(#REF!),LR$2+2,FALSE),0)</f>
        <v>#REF!</v>
      </c>
      <c r="LS74" t="e" cm="1">
        <f t="array" ref="LS74">_xlfn.IFNA(VLOOKUP($A74,TRANSPOSE(#REF!),LS$2+2,FALSE),0)</f>
        <v>#REF!</v>
      </c>
      <c r="LT74" t="e" cm="1">
        <f t="array" ref="LT74">_xlfn.IFNA(VLOOKUP($A74,TRANSPOSE(#REF!),LT$2+2,FALSE),0)</f>
        <v>#REF!</v>
      </c>
      <c r="LU74" t="e" cm="1">
        <f t="array" ref="LU74">_xlfn.IFNA(VLOOKUP($A74,TRANSPOSE(#REF!),LU$2+2,FALSE),0)</f>
        <v>#REF!</v>
      </c>
      <c r="LV74" t="e" cm="1">
        <f t="array" ref="LV74">_xlfn.IFNA(VLOOKUP($A74,TRANSPOSE(#REF!),LV$2+2,FALSE),0)</f>
        <v>#REF!</v>
      </c>
      <c r="LW74" t="e" cm="1">
        <f t="array" ref="LW74">_xlfn.IFNA(VLOOKUP($A74,TRANSPOSE(#REF!),LW$2+2,FALSE),0)</f>
        <v>#REF!</v>
      </c>
      <c r="LX74" t="e" cm="1">
        <f t="array" ref="LX74">_xlfn.IFNA(VLOOKUP($A74,TRANSPOSE(#REF!),LX$2+2,FALSE),0)</f>
        <v>#REF!</v>
      </c>
      <c r="LY74" t="e" cm="1">
        <f t="array" ref="LY74">_xlfn.IFNA(VLOOKUP($A74,TRANSPOSE(#REF!),LY$2+2,FALSE),0)</f>
        <v>#REF!</v>
      </c>
      <c r="LZ74" t="e" cm="1">
        <f t="array" ref="LZ74">_xlfn.IFNA(VLOOKUP($A74,TRANSPOSE(#REF!),LZ$2+2,FALSE),0)</f>
        <v>#REF!</v>
      </c>
      <c r="MA74" t="e" cm="1">
        <f t="array" ref="MA74">_xlfn.IFNA(VLOOKUP($A74,TRANSPOSE(#REF!),MA$2+2,FALSE),0)</f>
        <v>#REF!</v>
      </c>
      <c r="MB74" t="e" cm="1">
        <f t="array" ref="MB74">_xlfn.IFNA(VLOOKUP($A74,TRANSPOSE(#REF!),MB$2+2,FALSE),0)</f>
        <v>#REF!</v>
      </c>
      <c r="MC74" t="e" cm="1">
        <f t="array" ref="MC74">_xlfn.IFNA(VLOOKUP($A74,TRANSPOSE(#REF!),MC$2+2,FALSE),0)</f>
        <v>#REF!</v>
      </c>
      <c r="MD74" t="e" cm="1">
        <f t="array" ref="MD74">_xlfn.IFNA(VLOOKUP($A74,TRANSPOSE(#REF!),MD$2+2,FALSE),0)</f>
        <v>#REF!</v>
      </c>
      <c r="ME74" t="e" cm="1">
        <f t="array" ref="ME74">_xlfn.IFNA(VLOOKUP($A74,TRANSPOSE(#REF!),ME$2+2,FALSE),0)</f>
        <v>#REF!</v>
      </c>
      <c r="MF74" t="e" cm="1">
        <f t="array" ref="MF74">_xlfn.IFNA(VLOOKUP($A74,TRANSPOSE(#REF!),MF$2+2,FALSE),0)</f>
        <v>#REF!</v>
      </c>
      <c r="MG74" t="e" cm="1">
        <f t="array" ref="MG74">_xlfn.IFNA(VLOOKUP($A74,TRANSPOSE(#REF!),MG$2+2,FALSE),0)</f>
        <v>#REF!</v>
      </c>
      <c r="MH74" t="e" cm="1">
        <f t="array" ref="MH74">_xlfn.IFNA(VLOOKUP($A74,TRANSPOSE(#REF!),MH$2+2,FALSE),0)</f>
        <v>#REF!</v>
      </c>
      <c r="MI74" t="e" cm="1">
        <f t="array" ref="MI74">_xlfn.IFNA(VLOOKUP($A74,TRANSPOSE(#REF!),MI$2+2,FALSE),0)</f>
        <v>#REF!</v>
      </c>
      <c r="MJ74" t="e" cm="1">
        <f t="array" ref="MJ74">_xlfn.IFNA(VLOOKUP($A74,TRANSPOSE(#REF!),MJ$2+2,FALSE),0)</f>
        <v>#REF!</v>
      </c>
      <c r="MK74" t="e" cm="1">
        <f t="array" ref="MK74">_xlfn.IFNA(VLOOKUP($A74,TRANSPOSE(#REF!),MK$2+2,FALSE),0)</f>
        <v>#REF!</v>
      </c>
      <c r="ML74" t="e" cm="1">
        <f t="array" ref="ML74">_xlfn.IFNA(VLOOKUP($A74,TRANSPOSE(#REF!),ML$2+2,FALSE),0)</f>
        <v>#REF!</v>
      </c>
      <c r="MM74" t="e" cm="1">
        <f t="array" ref="MM74">_xlfn.IFNA(VLOOKUP($A74,TRANSPOSE(#REF!),MM$2+2,FALSE),0)</f>
        <v>#REF!</v>
      </c>
      <c r="MN74" t="e" cm="1">
        <f t="array" ref="MN74">_xlfn.IFNA(VLOOKUP($A74,TRANSPOSE(#REF!),MN$2+2,FALSE),0)</f>
        <v>#REF!</v>
      </c>
      <c r="MO74" t="e" cm="1">
        <f t="array" ref="MO74">_xlfn.IFNA(VLOOKUP($A74,TRANSPOSE(#REF!),MO$2+2,FALSE),0)</f>
        <v>#REF!</v>
      </c>
      <c r="MP74" t="e" cm="1">
        <f t="array" ref="MP74">_xlfn.IFNA(VLOOKUP($A74,TRANSPOSE(#REF!),MP$2+2,FALSE),0)</f>
        <v>#REF!</v>
      </c>
      <c r="MQ74" t="e" cm="1">
        <f t="array" ref="MQ74">_xlfn.IFNA(VLOOKUP($A74,TRANSPOSE(#REF!),MQ$2+2,FALSE),0)</f>
        <v>#REF!</v>
      </c>
      <c r="MR74" t="e" cm="1">
        <f t="array" ref="MR74">_xlfn.IFNA(VLOOKUP($A74,TRANSPOSE(#REF!),MR$2+2,FALSE),0)</f>
        <v>#REF!</v>
      </c>
      <c r="MS74" t="e" cm="1">
        <f t="array" ref="MS74">_xlfn.IFNA(VLOOKUP($A74,TRANSPOSE(#REF!),MS$2+2,FALSE),0)</f>
        <v>#REF!</v>
      </c>
      <c r="MT74" t="e" cm="1">
        <f t="array" ref="MT74">_xlfn.IFNA(VLOOKUP($A74,TRANSPOSE(#REF!),MT$2+2,FALSE),0)</f>
        <v>#REF!</v>
      </c>
      <c r="MU74" t="e" cm="1">
        <f t="array" ref="MU74">_xlfn.IFNA(VLOOKUP($A74,TRANSPOSE(#REF!),MU$2+2,FALSE),0)</f>
        <v>#REF!</v>
      </c>
      <c r="MV74" t="e" cm="1">
        <f t="array" ref="MV74">_xlfn.IFNA(VLOOKUP($A74,TRANSPOSE(#REF!),MV$2+2,FALSE),0)</f>
        <v>#REF!</v>
      </c>
      <c r="MW74" t="e" cm="1">
        <f t="array" ref="MW74">_xlfn.IFNA(VLOOKUP($A74,TRANSPOSE(#REF!),MW$2+2,FALSE),0)</f>
        <v>#REF!</v>
      </c>
      <c r="MX74" t="e" cm="1">
        <f t="array" ref="MX74">_xlfn.IFNA(VLOOKUP($A74,TRANSPOSE(#REF!),MX$2+2,FALSE),0)</f>
        <v>#REF!</v>
      </c>
      <c r="MY74" t="e" cm="1">
        <f t="array" ref="MY74">_xlfn.IFNA(VLOOKUP($A74,TRANSPOSE(#REF!),MY$2+2,FALSE),0)</f>
        <v>#REF!</v>
      </c>
      <c r="MZ74" t="e" cm="1">
        <f t="array" ref="MZ74">_xlfn.IFNA(VLOOKUP($A74,TRANSPOSE(#REF!),MZ$2+2,FALSE),0)</f>
        <v>#REF!</v>
      </c>
      <c r="NA74" t="e" cm="1">
        <f t="array" ref="NA74">_xlfn.IFNA(VLOOKUP($A74,TRANSPOSE(#REF!),NA$2+2,FALSE),0)</f>
        <v>#REF!</v>
      </c>
      <c r="NB74" t="e" cm="1">
        <f t="array" ref="NB74">_xlfn.IFNA(VLOOKUP($A74,TRANSPOSE(#REF!),NB$2+2,FALSE),0)</f>
        <v>#REF!</v>
      </c>
      <c r="NC74" t="e" cm="1">
        <f t="array" ref="NC74">_xlfn.IFNA(VLOOKUP($A74,TRANSPOSE(#REF!),NC$2+2,FALSE),0)</f>
        <v>#REF!</v>
      </c>
      <c r="ND74" t="e" cm="1">
        <f t="array" ref="ND74">_xlfn.IFNA(VLOOKUP($A74,TRANSPOSE(#REF!),ND$2+2,FALSE),0)</f>
        <v>#REF!</v>
      </c>
      <c r="NE74" t="e" cm="1">
        <f t="array" ref="NE74">_xlfn.IFNA(VLOOKUP($A74,TRANSPOSE(#REF!),NE$2+2,FALSE),0)</f>
        <v>#REF!</v>
      </c>
      <c r="NF74" t="e" cm="1">
        <f t="array" ref="NF74">_xlfn.IFNA(VLOOKUP($A74,TRANSPOSE(#REF!),NF$2+2,FALSE),0)</f>
        <v>#REF!</v>
      </c>
      <c r="NG74" t="e" cm="1">
        <f t="array" ref="NG74">_xlfn.IFNA(VLOOKUP($A74,TRANSPOSE(#REF!),NG$2+2,FALSE),0)</f>
        <v>#REF!</v>
      </c>
      <c r="NH74" t="e" cm="1">
        <f t="array" ref="NH74">_xlfn.IFNA(VLOOKUP($A74,TRANSPOSE(#REF!),NH$2+2,FALSE),0)</f>
        <v>#REF!</v>
      </c>
      <c r="NI74" t="e" cm="1">
        <f t="array" ref="NI74">_xlfn.IFNA(VLOOKUP($A74,TRANSPOSE(#REF!),NI$2+2,FALSE),0)</f>
        <v>#REF!</v>
      </c>
      <c r="NJ74" t="e" cm="1">
        <f t="array" ref="NJ74">_xlfn.IFNA(VLOOKUP($A74,TRANSPOSE(#REF!),NJ$2+2,FALSE),0)</f>
        <v>#REF!</v>
      </c>
      <c r="NL74" t="e">
        <f t="shared" si="2"/>
        <v>#REF!</v>
      </c>
      <c r="NM74" t="e">
        <f t="shared" si="3"/>
        <v>#REF!</v>
      </c>
    </row>
    <row r="75" spans="1:377" x14ac:dyDescent="0.3">
      <c r="A75" t="str">
        <v>PGB02_02</v>
      </c>
      <c r="B75" t="str">
        <v>Elektriciteit</v>
      </c>
      <c r="C75" t="str">
        <v>Conversion</v>
      </c>
      <c r="D75" t="str">
        <v>Power GB</v>
      </c>
      <c r="E75" t="str">
        <v>Generation</v>
      </c>
      <c r="F75" t="str">
        <v>Electricity GB</v>
      </c>
      <c r="G75" t="str">
        <v>Electricity from Coal new - Power GB</v>
      </c>
      <c r="H75" t="str">
        <v>[GW]</v>
      </c>
      <c r="I75">
        <f>_xlfn.IFNA(VLOOKUP(A75,'[1]PASTE Cap_Investment'!A:B,2,FALSE),0)</f>
        <v>0</v>
      </c>
      <c r="J75" t="e" cm="1">
        <f t="array" ref="J75">_xlfn.IFNA(VLOOKUP($A75,TRANSPOSE(#REF!),J$2+2,FALSE),0)</f>
        <v>#REF!</v>
      </c>
      <c r="K75" t="e" cm="1">
        <f t="array" ref="K75">_xlfn.IFNA(VLOOKUP($A75,TRANSPOSE(#REF!),K$2+2,FALSE),0)</f>
        <v>#REF!</v>
      </c>
      <c r="L75" t="e" cm="1">
        <f t="array" ref="L75">_xlfn.IFNA(VLOOKUP($A75,TRANSPOSE(#REF!),L$2+2,FALSE),0)</f>
        <v>#REF!</v>
      </c>
      <c r="M75" t="e" cm="1">
        <f t="array" ref="M75">_xlfn.IFNA(VLOOKUP($A75,TRANSPOSE(#REF!),M$2+2,FALSE),0)</f>
        <v>#REF!</v>
      </c>
      <c r="N75" t="e" cm="1">
        <f t="array" ref="N75">_xlfn.IFNA(VLOOKUP($A75,TRANSPOSE(#REF!),N$2+2,FALSE),0)</f>
        <v>#REF!</v>
      </c>
      <c r="O75" t="e" cm="1">
        <f t="array" ref="O75">_xlfn.IFNA(VLOOKUP($A75,TRANSPOSE(#REF!),O$2+2,FALSE),0)</f>
        <v>#REF!</v>
      </c>
      <c r="P75" t="e" cm="1">
        <f t="array" ref="P75">_xlfn.IFNA(VLOOKUP($A75,TRANSPOSE(#REF!),P$2+2,FALSE),0)</f>
        <v>#REF!</v>
      </c>
      <c r="Q75" t="e" cm="1">
        <f t="array" ref="Q75">_xlfn.IFNA(VLOOKUP($A75,TRANSPOSE(#REF!),Q$2+2,FALSE),0)</f>
        <v>#REF!</v>
      </c>
      <c r="R75" t="e" cm="1">
        <f t="array" ref="R75">_xlfn.IFNA(VLOOKUP($A75,TRANSPOSE(#REF!),R$2+2,FALSE),0)</f>
        <v>#REF!</v>
      </c>
      <c r="S75" t="e" cm="1">
        <f t="array" ref="S75">_xlfn.IFNA(VLOOKUP($A75,TRANSPOSE(#REF!),S$2+2,FALSE),0)</f>
        <v>#REF!</v>
      </c>
      <c r="T75" t="e" cm="1">
        <f t="array" ref="T75">_xlfn.IFNA(VLOOKUP($A75,TRANSPOSE(#REF!),T$2+2,FALSE),0)</f>
        <v>#REF!</v>
      </c>
      <c r="U75" t="e" cm="1">
        <f t="array" ref="U75">_xlfn.IFNA(VLOOKUP($A75,TRANSPOSE(#REF!),U$2+2,FALSE),0)</f>
        <v>#REF!</v>
      </c>
      <c r="V75" t="e" cm="1">
        <f t="array" ref="V75">_xlfn.IFNA(VLOOKUP($A75,TRANSPOSE(#REF!),V$2+2,FALSE),0)</f>
        <v>#REF!</v>
      </c>
      <c r="W75" t="e" cm="1">
        <f t="array" ref="W75">_xlfn.IFNA(VLOOKUP($A75,TRANSPOSE(#REF!),W$2+2,FALSE),0)</f>
        <v>#REF!</v>
      </c>
      <c r="X75" t="e" cm="1">
        <f t="array" ref="X75">_xlfn.IFNA(VLOOKUP($A75,TRANSPOSE(#REF!),X$2+2,FALSE),0)</f>
        <v>#REF!</v>
      </c>
      <c r="Y75" t="e" cm="1">
        <f t="array" ref="Y75">_xlfn.IFNA(VLOOKUP($A75,TRANSPOSE(#REF!),Y$2+2,FALSE),0)</f>
        <v>#REF!</v>
      </c>
      <c r="Z75" t="e" cm="1">
        <f t="array" ref="Z75">_xlfn.IFNA(VLOOKUP($A75,TRANSPOSE(#REF!),Z$2+2,FALSE),0)</f>
        <v>#REF!</v>
      </c>
      <c r="AA75" t="e" cm="1">
        <f t="array" ref="AA75">_xlfn.IFNA(VLOOKUP($A75,TRANSPOSE(#REF!),AA$2+2,FALSE),0)</f>
        <v>#REF!</v>
      </c>
      <c r="AB75" t="e" cm="1">
        <f t="array" ref="AB75">_xlfn.IFNA(VLOOKUP($A75,TRANSPOSE(#REF!),AB$2+2,FALSE),0)</f>
        <v>#REF!</v>
      </c>
      <c r="AC75" t="e" cm="1">
        <f t="array" ref="AC75">_xlfn.IFNA(VLOOKUP($A75,TRANSPOSE(#REF!),AC$2+2,FALSE),0)</f>
        <v>#REF!</v>
      </c>
      <c r="AD75" t="e" cm="1">
        <f t="array" ref="AD75">_xlfn.IFNA(VLOOKUP($A75,TRANSPOSE(#REF!),AD$2+2,FALSE),0)</f>
        <v>#REF!</v>
      </c>
      <c r="AE75" t="e" cm="1">
        <f t="array" ref="AE75">_xlfn.IFNA(VLOOKUP($A75,TRANSPOSE(#REF!),AE$2+2,FALSE),0)</f>
        <v>#REF!</v>
      </c>
      <c r="AF75" t="e" cm="1">
        <f t="array" ref="AF75">_xlfn.IFNA(VLOOKUP($A75,TRANSPOSE(#REF!),AF$2+2,FALSE),0)</f>
        <v>#REF!</v>
      </c>
      <c r="AG75" t="e" cm="1">
        <f t="array" ref="AG75">_xlfn.IFNA(VLOOKUP($A75,TRANSPOSE(#REF!),AG$2+2,FALSE),0)</f>
        <v>#REF!</v>
      </c>
      <c r="AH75" t="e" cm="1">
        <f t="array" ref="AH75">_xlfn.IFNA(VLOOKUP($A75,TRANSPOSE(#REF!),AH$2+2,FALSE),0)</f>
        <v>#REF!</v>
      </c>
      <c r="AI75" t="e" cm="1">
        <f t="array" ref="AI75">_xlfn.IFNA(VLOOKUP($A75,TRANSPOSE(#REF!),AI$2+2,FALSE),0)</f>
        <v>#REF!</v>
      </c>
      <c r="AJ75" t="e" cm="1">
        <f t="array" ref="AJ75">_xlfn.IFNA(VLOOKUP($A75,TRANSPOSE(#REF!),AJ$2+2,FALSE),0)</f>
        <v>#REF!</v>
      </c>
      <c r="AK75" t="e" cm="1">
        <f t="array" ref="AK75">_xlfn.IFNA(VLOOKUP($A75,TRANSPOSE(#REF!),AK$2+2,FALSE),0)</f>
        <v>#REF!</v>
      </c>
      <c r="AL75" t="e" cm="1">
        <f t="array" ref="AL75">_xlfn.IFNA(VLOOKUP($A75,TRANSPOSE(#REF!),AL$2+2,FALSE),0)</f>
        <v>#REF!</v>
      </c>
      <c r="AM75" t="e" cm="1">
        <f t="array" ref="AM75">_xlfn.IFNA(VLOOKUP($A75,TRANSPOSE(#REF!),AM$2+2,FALSE),0)</f>
        <v>#REF!</v>
      </c>
      <c r="AN75" t="e" cm="1">
        <f t="array" ref="AN75">_xlfn.IFNA(VLOOKUP($A75,TRANSPOSE(#REF!),AN$2+2,FALSE),0)</f>
        <v>#REF!</v>
      </c>
      <c r="AO75" t="e" cm="1">
        <f t="array" ref="AO75">_xlfn.IFNA(VLOOKUP($A75,TRANSPOSE(#REF!),AO$2+2,FALSE),0)</f>
        <v>#REF!</v>
      </c>
      <c r="AP75" t="e" cm="1">
        <f t="array" ref="AP75">_xlfn.IFNA(VLOOKUP($A75,TRANSPOSE(#REF!),AP$2+2,FALSE),0)</f>
        <v>#REF!</v>
      </c>
      <c r="AQ75" t="e" cm="1">
        <f t="array" ref="AQ75">_xlfn.IFNA(VLOOKUP($A75,TRANSPOSE(#REF!),AQ$2+2,FALSE),0)</f>
        <v>#REF!</v>
      </c>
      <c r="AR75" t="e" cm="1">
        <f t="array" ref="AR75">_xlfn.IFNA(VLOOKUP($A75,TRANSPOSE(#REF!),AR$2+2,FALSE),0)</f>
        <v>#REF!</v>
      </c>
      <c r="AS75" t="e" cm="1">
        <f t="array" ref="AS75">_xlfn.IFNA(VLOOKUP($A75,TRANSPOSE(#REF!),AS$2+2,FALSE),0)</f>
        <v>#REF!</v>
      </c>
      <c r="AT75" t="e" cm="1">
        <f t="array" ref="AT75">_xlfn.IFNA(VLOOKUP($A75,TRANSPOSE(#REF!),AT$2+2,FALSE),0)</f>
        <v>#REF!</v>
      </c>
      <c r="AU75" t="e" cm="1">
        <f t="array" ref="AU75">_xlfn.IFNA(VLOOKUP($A75,TRANSPOSE(#REF!),AU$2+2,FALSE),0)</f>
        <v>#REF!</v>
      </c>
      <c r="AV75" t="e" cm="1">
        <f t="array" ref="AV75">_xlfn.IFNA(VLOOKUP($A75,TRANSPOSE(#REF!),AV$2+2,FALSE),0)</f>
        <v>#REF!</v>
      </c>
      <c r="AW75" t="e" cm="1">
        <f t="array" ref="AW75">_xlfn.IFNA(VLOOKUP($A75,TRANSPOSE(#REF!),AW$2+2,FALSE),0)</f>
        <v>#REF!</v>
      </c>
      <c r="AX75" t="e" cm="1">
        <f t="array" ref="AX75">_xlfn.IFNA(VLOOKUP($A75,TRANSPOSE(#REF!),AX$2+2,FALSE),0)</f>
        <v>#REF!</v>
      </c>
      <c r="AY75" t="e" cm="1">
        <f t="array" ref="AY75">_xlfn.IFNA(VLOOKUP($A75,TRANSPOSE(#REF!),AY$2+2,FALSE),0)</f>
        <v>#REF!</v>
      </c>
      <c r="AZ75" t="e" cm="1">
        <f t="array" ref="AZ75">_xlfn.IFNA(VLOOKUP($A75,TRANSPOSE(#REF!),AZ$2+2,FALSE),0)</f>
        <v>#REF!</v>
      </c>
      <c r="BA75" t="e" cm="1">
        <f t="array" ref="BA75">_xlfn.IFNA(VLOOKUP($A75,TRANSPOSE(#REF!),BA$2+2,FALSE),0)</f>
        <v>#REF!</v>
      </c>
      <c r="BB75" t="e" cm="1">
        <f t="array" ref="BB75">_xlfn.IFNA(VLOOKUP($A75,TRANSPOSE(#REF!),BB$2+2,FALSE),0)</f>
        <v>#REF!</v>
      </c>
      <c r="BC75" t="e" cm="1">
        <f t="array" ref="BC75">_xlfn.IFNA(VLOOKUP($A75,TRANSPOSE(#REF!),BC$2+2,FALSE),0)</f>
        <v>#REF!</v>
      </c>
      <c r="BD75" t="e" cm="1">
        <f t="array" ref="BD75">_xlfn.IFNA(VLOOKUP($A75,TRANSPOSE(#REF!),BD$2+2,FALSE),0)</f>
        <v>#REF!</v>
      </c>
      <c r="BE75" t="e" cm="1">
        <f t="array" ref="BE75">_xlfn.IFNA(VLOOKUP($A75,TRANSPOSE(#REF!),BE$2+2,FALSE),0)</f>
        <v>#REF!</v>
      </c>
      <c r="BF75" t="e" cm="1">
        <f t="array" ref="BF75">_xlfn.IFNA(VLOOKUP($A75,TRANSPOSE(#REF!),BF$2+2,FALSE),0)</f>
        <v>#REF!</v>
      </c>
      <c r="BG75" t="e" cm="1">
        <f t="array" ref="BG75">_xlfn.IFNA(VLOOKUP($A75,TRANSPOSE(#REF!),BG$2+2,FALSE),0)</f>
        <v>#REF!</v>
      </c>
      <c r="BH75" t="e" cm="1">
        <f t="array" ref="BH75">_xlfn.IFNA(VLOOKUP($A75,TRANSPOSE(#REF!),BH$2+2,FALSE),0)</f>
        <v>#REF!</v>
      </c>
      <c r="BI75" t="e" cm="1">
        <f t="array" ref="BI75">_xlfn.IFNA(VLOOKUP($A75,TRANSPOSE(#REF!),BI$2+2,FALSE),0)</f>
        <v>#REF!</v>
      </c>
      <c r="BJ75" t="e" cm="1">
        <f t="array" ref="BJ75">_xlfn.IFNA(VLOOKUP($A75,TRANSPOSE(#REF!),BJ$2+2,FALSE),0)</f>
        <v>#REF!</v>
      </c>
      <c r="BK75" t="e" cm="1">
        <f t="array" ref="BK75">_xlfn.IFNA(VLOOKUP($A75,TRANSPOSE(#REF!),BK$2+2,FALSE),0)</f>
        <v>#REF!</v>
      </c>
      <c r="BL75" t="e" cm="1">
        <f t="array" ref="BL75">_xlfn.IFNA(VLOOKUP($A75,TRANSPOSE(#REF!),BL$2+2,FALSE),0)</f>
        <v>#REF!</v>
      </c>
      <c r="BM75" t="e" cm="1">
        <f t="array" ref="BM75">_xlfn.IFNA(VLOOKUP($A75,TRANSPOSE(#REF!),BM$2+2,FALSE),0)</f>
        <v>#REF!</v>
      </c>
      <c r="BN75" t="e" cm="1">
        <f t="array" ref="BN75">_xlfn.IFNA(VLOOKUP($A75,TRANSPOSE(#REF!),BN$2+2,FALSE),0)</f>
        <v>#REF!</v>
      </c>
      <c r="BO75" t="e" cm="1">
        <f t="array" ref="BO75">_xlfn.IFNA(VLOOKUP($A75,TRANSPOSE(#REF!),BO$2+2,FALSE),0)</f>
        <v>#REF!</v>
      </c>
      <c r="BP75" t="e" cm="1">
        <f t="array" ref="BP75">_xlfn.IFNA(VLOOKUP($A75,TRANSPOSE(#REF!),BP$2+2,FALSE),0)</f>
        <v>#REF!</v>
      </c>
      <c r="BQ75" t="e" cm="1">
        <f t="array" ref="BQ75">_xlfn.IFNA(VLOOKUP($A75,TRANSPOSE(#REF!),BQ$2+2,FALSE),0)</f>
        <v>#REF!</v>
      </c>
      <c r="BR75" t="e" cm="1">
        <f t="array" ref="BR75">_xlfn.IFNA(VLOOKUP($A75,TRANSPOSE(#REF!),BR$2+2,FALSE),0)</f>
        <v>#REF!</v>
      </c>
      <c r="BS75" t="e" cm="1">
        <f t="array" ref="BS75">_xlfn.IFNA(VLOOKUP($A75,TRANSPOSE(#REF!),BS$2+2,FALSE),0)</f>
        <v>#REF!</v>
      </c>
      <c r="BT75" t="e" cm="1">
        <f t="array" ref="BT75">_xlfn.IFNA(VLOOKUP($A75,TRANSPOSE(#REF!),BT$2+2,FALSE),0)</f>
        <v>#REF!</v>
      </c>
      <c r="BU75" t="e" cm="1">
        <f t="array" ref="BU75">_xlfn.IFNA(VLOOKUP($A75,TRANSPOSE(#REF!),BU$2+2,FALSE),0)</f>
        <v>#REF!</v>
      </c>
      <c r="BV75" t="e" cm="1">
        <f t="array" ref="BV75">_xlfn.IFNA(VLOOKUP($A75,TRANSPOSE(#REF!),BV$2+2,FALSE),0)</f>
        <v>#REF!</v>
      </c>
      <c r="BW75" t="e" cm="1">
        <f t="array" ref="BW75">_xlfn.IFNA(VLOOKUP($A75,TRANSPOSE(#REF!),BW$2+2,FALSE),0)</f>
        <v>#REF!</v>
      </c>
      <c r="BX75" t="e" cm="1">
        <f t="array" ref="BX75">_xlfn.IFNA(VLOOKUP($A75,TRANSPOSE(#REF!),BX$2+2,FALSE),0)</f>
        <v>#REF!</v>
      </c>
      <c r="BY75" t="e" cm="1">
        <f t="array" ref="BY75">_xlfn.IFNA(VLOOKUP($A75,TRANSPOSE(#REF!),BY$2+2,FALSE),0)</f>
        <v>#REF!</v>
      </c>
      <c r="BZ75" t="e" cm="1">
        <f t="array" ref="BZ75">_xlfn.IFNA(VLOOKUP($A75,TRANSPOSE(#REF!),BZ$2+2,FALSE),0)</f>
        <v>#REF!</v>
      </c>
      <c r="CA75" t="e" cm="1">
        <f t="array" ref="CA75">_xlfn.IFNA(VLOOKUP($A75,TRANSPOSE(#REF!),CA$2+2,FALSE),0)</f>
        <v>#REF!</v>
      </c>
      <c r="CB75" t="e" cm="1">
        <f t="array" ref="CB75">_xlfn.IFNA(VLOOKUP($A75,TRANSPOSE(#REF!),CB$2+2,FALSE),0)</f>
        <v>#REF!</v>
      </c>
      <c r="CC75" t="e" cm="1">
        <f t="array" ref="CC75">_xlfn.IFNA(VLOOKUP($A75,TRANSPOSE(#REF!),CC$2+2,FALSE),0)</f>
        <v>#REF!</v>
      </c>
      <c r="CD75" t="e" cm="1">
        <f t="array" ref="CD75">_xlfn.IFNA(VLOOKUP($A75,TRANSPOSE(#REF!),CD$2+2,FALSE),0)</f>
        <v>#REF!</v>
      </c>
      <c r="CE75" t="e" cm="1">
        <f t="array" ref="CE75">_xlfn.IFNA(VLOOKUP($A75,TRANSPOSE(#REF!),CE$2+2,FALSE),0)</f>
        <v>#REF!</v>
      </c>
      <c r="CF75" t="e" cm="1">
        <f t="array" ref="CF75">_xlfn.IFNA(VLOOKUP($A75,TRANSPOSE(#REF!),CF$2+2,FALSE),0)</f>
        <v>#REF!</v>
      </c>
      <c r="CG75" t="e" cm="1">
        <f t="array" ref="CG75">_xlfn.IFNA(VLOOKUP($A75,TRANSPOSE(#REF!),CG$2+2,FALSE),0)</f>
        <v>#REF!</v>
      </c>
      <c r="CH75" t="e" cm="1">
        <f t="array" ref="CH75">_xlfn.IFNA(VLOOKUP($A75,TRANSPOSE(#REF!),CH$2+2,FALSE),0)</f>
        <v>#REF!</v>
      </c>
      <c r="CI75" t="e" cm="1">
        <f t="array" ref="CI75">_xlfn.IFNA(VLOOKUP($A75,TRANSPOSE(#REF!),CI$2+2,FALSE),0)</f>
        <v>#REF!</v>
      </c>
      <c r="CJ75" t="e" cm="1">
        <f t="array" ref="CJ75">_xlfn.IFNA(VLOOKUP($A75,TRANSPOSE(#REF!),CJ$2+2,FALSE),0)</f>
        <v>#REF!</v>
      </c>
      <c r="CK75" t="e" cm="1">
        <f t="array" ref="CK75">_xlfn.IFNA(VLOOKUP($A75,TRANSPOSE(#REF!),CK$2+2,FALSE),0)</f>
        <v>#REF!</v>
      </c>
      <c r="CL75" t="e" cm="1">
        <f t="array" ref="CL75">_xlfn.IFNA(VLOOKUP($A75,TRANSPOSE(#REF!),CL$2+2,FALSE),0)</f>
        <v>#REF!</v>
      </c>
      <c r="CM75" t="e" cm="1">
        <f t="array" ref="CM75">_xlfn.IFNA(VLOOKUP($A75,TRANSPOSE(#REF!),CM$2+2,FALSE),0)</f>
        <v>#REF!</v>
      </c>
      <c r="CN75" t="e" cm="1">
        <f t="array" ref="CN75">_xlfn.IFNA(VLOOKUP($A75,TRANSPOSE(#REF!),CN$2+2,FALSE),0)</f>
        <v>#REF!</v>
      </c>
      <c r="CO75" t="e" cm="1">
        <f t="array" ref="CO75">_xlfn.IFNA(VLOOKUP($A75,TRANSPOSE(#REF!),CO$2+2,FALSE),0)</f>
        <v>#REF!</v>
      </c>
      <c r="CP75" t="e" cm="1">
        <f t="array" ref="CP75">_xlfn.IFNA(VLOOKUP($A75,TRANSPOSE(#REF!),CP$2+2,FALSE),0)</f>
        <v>#REF!</v>
      </c>
      <c r="CQ75" t="e" cm="1">
        <f t="array" ref="CQ75">_xlfn.IFNA(VLOOKUP($A75,TRANSPOSE(#REF!),CQ$2+2,FALSE),0)</f>
        <v>#REF!</v>
      </c>
      <c r="CR75" t="e" cm="1">
        <f t="array" ref="CR75">_xlfn.IFNA(VLOOKUP($A75,TRANSPOSE(#REF!),CR$2+2,FALSE),0)</f>
        <v>#REF!</v>
      </c>
      <c r="CS75" t="e" cm="1">
        <f t="array" ref="CS75">_xlfn.IFNA(VLOOKUP($A75,TRANSPOSE(#REF!),CS$2+2,FALSE),0)</f>
        <v>#REF!</v>
      </c>
      <c r="CT75" t="e" cm="1">
        <f t="array" ref="CT75">_xlfn.IFNA(VLOOKUP($A75,TRANSPOSE(#REF!),CT$2+2,FALSE),0)</f>
        <v>#REF!</v>
      </c>
      <c r="CU75" t="e" cm="1">
        <f t="array" ref="CU75">_xlfn.IFNA(VLOOKUP($A75,TRANSPOSE(#REF!),CU$2+2,FALSE),0)</f>
        <v>#REF!</v>
      </c>
      <c r="CV75" t="e" cm="1">
        <f t="array" ref="CV75">_xlfn.IFNA(VLOOKUP($A75,TRANSPOSE(#REF!),CV$2+2,FALSE),0)</f>
        <v>#REF!</v>
      </c>
      <c r="CW75" t="e" cm="1">
        <f t="array" ref="CW75">_xlfn.IFNA(VLOOKUP($A75,TRANSPOSE(#REF!),CW$2+2,FALSE),0)</f>
        <v>#REF!</v>
      </c>
      <c r="CX75" t="e" cm="1">
        <f t="array" ref="CX75">_xlfn.IFNA(VLOOKUP($A75,TRANSPOSE(#REF!),CX$2+2,FALSE),0)</f>
        <v>#REF!</v>
      </c>
      <c r="CY75" t="e" cm="1">
        <f t="array" ref="CY75">_xlfn.IFNA(VLOOKUP($A75,TRANSPOSE(#REF!),CY$2+2,FALSE),0)</f>
        <v>#REF!</v>
      </c>
      <c r="CZ75" t="e" cm="1">
        <f t="array" ref="CZ75">_xlfn.IFNA(VLOOKUP($A75,TRANSPOSE(#REF!),CZ$2+2,FALSE),0)</f>
        <v>#REF!</v>
      </c>
      <c r="DA75" t="e" cm="1">
        <f t="array" ref="DA75">_xlfn.IFNA(VLOOKUP($A75,TRANSPOSE(#REF!),DA$2+2,FALSE),0)</f>
        <v>#REF!</v>
      </c>
      <c r="DB75" t="e" cm="1">
        <f t="array" ref="DB75">_xlfn.IFNA(VLOOKUP($A75,TRANSPOSE(#REF!),DB$2+2,FALSE),0)</f>
        <v>#REF!</v>
      </c>
      <c r="DC75" t="e" cm="1">
        <f t="array" ref="DC75">_xlfn.IFNA(VLOOKUP($A75,TRANSPOSE(#REF!),DC$2+2,FALSE),0)</f>
        <v>#REF!</v>
      </c>
      <c r="DD75" t="e" cm="1">
        <f t="array" ref="DD75">_xlfn.IFNA(VLOOKUP($A75,TRANSPOSE(#REF!),DD$2+2,FALSE),0)</f>
        <v>#REF!</v>
      </c>
      <c r="DE75" t="e" cm="1">
        <f t="array" ref="DE75">_xlfn.IFNA(VLOOKUP($A75,TRANSPOSE(#REF!),DE$2+2,FALSE),0)</f>
        <v>#REF!</v>
      </c>
      <c r="DF75" t="e" cm="1">
        <f t="array" ref="DF75">_xlfn.IFNA(VLOOKUP($A75,TRANSPOSE(#REF!),DF$2+2,FALSE),0)</f>
        <v>#REF!</v>
      </c>
      <c r="DG75" t="e" cm="1">
        <f t="array" ref="DG75">_xlfn.IFNA(VLOOKUP($A75,TRANSPOSE(#REF!),DG$2+2,FALSE),0)</f>
        <v>#REF!</v>
      </c>
      <c r="DH75" t="e" cm="1">
        <f t="array" ref="DH75">_xlfn.IFNA(VLOOKUP($A75,TRANSPOSE(#REF!),DH$2+2,FALSE),0)</f>
        <v>#REF!</v>
      </c>
      <c r="DI75" t="e" cm="1">
        <f t="array" ref="DI75">_xlfn.IFNA(VLOOKUP($A75,TRANSPOSE(#REF!),DI$2+2,FALSE),0)</f>
        <v>#REF!</v>
      </c>
      <c r="DJ75" t="e" cm="1">
        <f t="array" ref="DJ75">_xlfn.IFNA(VLOOKUP($A75,TRANSPOSE(#REF!),DJ$2+2,FALSE),0)</f>
        <v>#REF!</v>
      </c>
      <c r="DK75" t="e" cm="1">
        <f t="array" ref="DK75">_xlfn.IFNA(VLOOKUP($A75,TRANSPOSE(#REF!),DK$2+2,FALSE),0)</f>
        <v>#REF!</v>
      </c>
      <c r="DL75" t="e" cm="1">
        <f t="array" ref="DL75">_xlfn.IFNA(VLOOKUP($A75,TRANSPOSE(#REF!),DL$2+2,FALSE),0)</f>
        <v>#REF!</v>
      </c>
      <c r="DM75" t="e" cm="1">
        <f t="array" ref="DM75">_xlfn.IFNA(VLOOKUP($A75,TRANSPOSE(#REF!),DM$2+2,FALSE),0)</f>
        <v>#REF!</v>
      </c>
      <c r="DN75" t="e" cm="1">
        <f t="array" ref="DN75">_xlfn.IFNA(VLOOKUP($A75,TRANSPOSE(#REF!),DN$2+2,FALSE),0)</f>
        <v>#REF!</v>
      </c>
      <c r="DO75" t="e" cm="1">
        <f t="array" ref="DO75">_xlfn.IFNA(VLOOKUP($A75,TRANSPOSE(#REF!),DO$2+2,FALSE),0)</f>
        <v>#REF!</v>
      </c>
      <c r="DP75" t="e" cm="1">
        <f t="array" ref="DP75">_xlfn.IFNA(VLOOKUP($A75,TRANSPOSE(#REF!),DP$2+2,FALSE),0)</f>
        <v>#REF!</v>
      </c>
      <c r="DQ75" t="e" cm="1">
        <f t="array" ref="DQ75">_xlfn.IFNA(VLOOKUP($A75,TRANSPOSE(#REF!),DQ$2+2,FALSE),0)</f>
        <v>#REF!</v>
      </c>
      <c r="DR75" t="e" cm="1">
        <f t="array" ref="DR75">_xlfn.IFNA(VLOOKUP($A75,TRANSPOSE(#REF!),DR$2+2,FALSE),0)</f>
        <v>#REF!</v>
      </c>
      <c r="DS75" t="e" cm="1">
        <f t="array" ref="DS75">_xlfn.IFNA(VLOOKUP($A75,TRANSPOSE(#REF!),DS$2+2,FALSE),0)</f>
        <v>#REF!</v>
      </c>
      <c r="DT75" t="e" cm="1">
        <f t="array" ref="DT75">_xlfn.IFNA(VLOOKUP($A75,TRANSPOSE(#REF!),DT$2+2,FALSE),0)</f>
        <v>#REF!</v>
      </c>
      <c r="DU75" t="e" cm="1">
        <f t="array" ref="DU75">_xlfn.IFNA(VLOOKUP($A75,TRANSPOSE(#REF!),DU$2+2,FALSE),0)</f>
        <v>#REF!</v>
      </c>
      <c r="DV75" t="e" cm="1">
        <f t="array" ref="DV75">_xlfn.IFNA(VLOOKUP($A75,TRANSPOSE(#REF!),DV$2+2,FALSE),0)</f>
        <v>#REF!</v>
      </c>
      <c r="DW75" t="e" cm="1">
        <f t="array" ref="DW75">_xlfn.IFNA(VLOOKUP($A75,TRANSPOSE(#REF!),DW$2+2,FALSE),0)</f>
        <v>#REF!</v>
      </c>
      <c r="DX75" t="e" cm="1">
        <f t="array" ref="DX75">_xlfn.IFNA(VLOOKUP($A75,TRANSPOSE(#REF!),DX$2+2,FALSE),0)</f>
        <v>#REF!</v>
      </c>
      <c r="DY75" t="e" cm="1">
        <f t="array" ref="DY75">_xlfn.IFNA(VLOOKUP($A75,TRANSPOSE(#REF!),DY$2+2,FALSE),0)</f>
        <v>#REF!</v>
      </c>
      <c r="DZ75" t="e" cm="1">
        <f t="array" ref="DZ75">_xlfn.IFNA(VLOOKUP($A75,TRANSPOSE(#REF!),DZ$2+2,FALSE),0)</f>
        <v>#REF!</v>
      </c>
      <c r="EA75" t="e" cm="1">
        <f t="array" ref="EA75">_xlfn.IFNA(VLOOKUP($A75,TRANSPOSE(#REF!),EA$2+2,FALSE),0)</f>
        <v>#REF!</v>
      </c>
      <c r="EB75" t="e" cm="1">
        <f t="array" ref="EB75">_xlfn.IFNA(VLOOKUP($A75,TRANSPOSE(#REF!),EB$2+2,FALSE),0)</f>
        <v>#REF!</v>
      </c>
      <c r="EC75" t="e" cm="1">
        <f t="array" ref="EC75">_xlfn.IFNA(VLOOKUP($A75,TRANSPOSE(#REF!),EC$2+2,FALSE),0)</f>
        <v>#REF!</v>
      </c>
      <c r="ED75" t="e" cm="1">
        <f t="array" ref="ED75">_xlfn.IFNA(VLOOKUP($A75,TRANSPOSE(#REF!),ED$2+2,FALSE),0)</f>
        <v>#REF!</v>
      </c>
      <c r="EE75" t="e" cm="1">
        <f t="array" ref="EE75">_xlfn.IFNA(VLOOKUP($A75,TRANSPOSE(#REF!),EE$2+2,FALSE),0)</f>
        <v>#REF!</v>
      </c>
      <c r="EF75" t="e" cm="1">
        <f t="array" ref="EF75">_xlfn.IFNA(VLOOKUP($A75,TRANSPOSE(#REF!),EF$2+2,FALSE),0)</f>
        <v>#REF!</v>
      </c>
      <c r="EG75" t="e" cm="1">
        <f t="array" ref="EG75">_xlfn.IFNA(VLOOKUP($A75,TRANSPOSE(#REF!),EG$2+2,FALSE),0)</f>
        <v>#REF!</v>
      </c>
      <c r="EH75" t="e" cm="1">
        <f t="array" ref="EH75">_xlfn.IFNA(VLOOKUP($A75,TRANSPOSE(#REF!),EH$2+2,FALSE),0)</f>
        <v>#REF!</v>
      </c>
      <c r="EI75" t="e" cm="1">
        <f t="array" ref="EI75">_xlfn.IFNA(VLOOKUP($A75,TRANSPOSE(#REF!),EI$2+2,FALSE),0)</f>
        <v>#REF!</v>
      </c>
      <c r="EJ75" t="e" cm="1">
        <f t="array" ref="EJ75">_xlfn.IFNA(VLOOKUP($A75,TRANSPOSE(#REF!),EJ$2+2,FALSE),0)</f>
        <v>#REF!</v>
      </c>
      <c r="EK75" t="e" cm="1">
        <f t="array" ref="EK75">_xlfn.IFNA(VLOOKUP($A75,TRANSPOSE(#REF!),EK$2+2,FALSE),0)</f>
        <v>#REF!</v>
      </c>
      <c r="EL75" t="e" cm="1">
        <f t="array" ref="EL75">_xlfn.IFNA(VLOOKUP($A75,TRANSPOSE(#REF!),EL$2+2,FALSE),0)</f>
        <v>#REF!</v>
      </c>
      <c r="EM75" t="e" cm="1">
        <f t="array" ref="EM75">_xlfn.IFNA(VLOOKUP($A75,TRANSPOSE(#REF!),EM$2+2,FALSE),0)</f>
        <v>#REF!</v>
      </c>
      <c r="EN75" t="e" cm="1">
        <f t="array" ref="EN75">_xlfn.IFNA(VLOOKUP($A75,TRANSPOSE(#REF!),EN$2+2,FALSE),0)</f>
        <v>#REF!</v>
      </c>
      <c r="EO75" t="e" cm="1">
        <f t="array" ref="EO75">_xlfn.IFNA(VLOOKUP($A75,TRANSPOSE(#REF!),EO$2+2,FALSE),0)</f>
        <v>#REF!</v>
      </c>
      <c r="EP75" t="e" cm="1">
        <f t="array" ref="EP75">_xlfn.IFNA(VLOOKUP($A75,TRANSPOSE(#REF!),EP$2+2,FALSE),0)</f>
        <v>#REF!</v>
      </c>
      <c r="EQ75" t="e" cm="1">
        <f t="array" ref="EQ75">_xlfn.IFNA(VLOOKUP($A75,TRANSPOSE(#REF!),EQ$2+2,FALSE),0)</f>
        <v>#REF!</v>
      </c>
      <c r="ER75" t="e" cm="1">
        <f t="array" ref="ER75">_xlfn.IFNA(VLOOKUP($A75,TRANSPOSE(#REF!),ER$2+2,FALSE),0)</f>
        <v>#REF!</v>
      </c>
      <c r="ES75" t="e" cm="1">
        <f t="array" ref="ES75">_xlfn.IFNA(VLOOKUP($A75,TRANSPOSE(#REF!),ES$2+2,FALSE),0)</f>
        <v>#REF!</v>
      </c>
      <c r="ET75" t="e" cm="1">
        <f t="array" ref="ET75">_xlfn.IFNA(VLOOKUP($A75,TRANSPOSE(#REF!),ET$2+2,FALSE),0)</f>
        <v>#REF!</v>
      </c>
      <c r="EU75" t="e" cm="1">
        <f t="array" ref="EU75">_xlfn.IFNA(VLOOKUP($A75,TRANSPOSE(#REF!),EU$2+2,FALSE),0)</f>
        <v>#REF!</v>
      </c>
      <c r="EV75" t="e" cm="1">
        <f t="array" ref="EV75">_xlfn.IFNA(VLOOKUP($A75,TRANSPOSE(#REF!),EV$2+2,FALSE),0)</f>
        <v>#REF!</v>
      </c>
      <c r="EW75" t="e" cm="1">
        <f t="array" ref="EW75">_xlfn.IFNA(VLOOKUP($A75,TRANSPOSE(#REF!),EW$2+2,FALSE),0)</f>
        <v>#REF!</v>
      </c>
      <c r="EX75" t="e" cm="1">
        <f t="array" ref="EX75">_xlfn.IFNA(VLOOKUP($A75,TRANSPOSE(#REF!),EX$2+2,FALSE),0)</f>
        <v>#REF!</v>
      </c>
      <c r="EY75" t="e" cm="1">
        <f t="array" ref="EY75">_xlfn.IFNA(VLOOKUP($A75,TRANSPOSE(#REF!),EY$2+2,FALSE),0)</f>
        <v>#REF!</v>
      </c>
      <c r="EZ75" t="e" cm="1">
        <f t="array" ref="EZ75">_xlfn.IFNA(VLOOKUP($A75,TRANSPOSE(#REF!),EZ$2+2,FALSE),0)</f>
        <v>#REF!</v>
      </c>
      <c r="FA75" t="e" cm="1">
        <f t="array" ref="FA75">_xlfn.IFNA(VLOOKUP($A75,TRANSPOSE(#REF!),FA$2+2,FALSE),0)</f>
        <v>#REF!</v>
      </c>
      <c r="FB75" t="e" cm="1">
        <f t="array" ref="FB75">_xlfn.IFNA(VLOOKUP($A75,TRANSPOSE(#REF!),FB$2+2,FALSE),0)</f>
        <v>#REF!</v>
      </c>
      <c r="FC75" t="e" cm="1">
        <f t="array" ref="FC75">_xlfn.IFNA(VLOOKUP($A75,TRANSPOSE(#REF!),FC$2+2,FALSE),0)</f>
        <v>#REF!</v>
      </c>
      <c r="FD75" t="e" cm="1">
        <f t="array" ref="FD75">_xlfn.IFNA(VLOOKUP($A75,TRANSPOSE(#REF!),FD$2+2,FALSE),0)</f>
        <v>#REF!</v>
      </c>
      <c r="FE75" t="e" cm="1">
        <f t="array" ref="FE75">_xlfn.IFNA(VLOOKUP($A75,TRANSPOSE(#REF!),FE$2+2,FALSE),0)</f>
        <v>#REF!</v>
      </c>
      <c r="FF75" t="e" cm="1">
        <f t="array" ref="FF75">_xlfn.IFNA(VLOOKUP($A75,TRANSPOSE(#REF!),FF$2+2,FALSE),0)</f>
        <v>#REF!</v>
      </c>
      <c r="FG75" t="e" cm="1">
        <f t="array" ref="FG75">_xlfn.IFNA(VLOOKUP($A75,TRANSPOSE(#REF!),FG$2+2,FALSE),0)</f>
        <v>#REF!</v>
      </c>
      <c r="FH75" t="e" cm="1">
        <f t="array" ref="FH75">_xlfn.IFNA(VLOOKUP($A75,TRANSPOSE(#REF!),FH$2+2,FALSE),0)</f>
        <v>#REF!</v>
      </c>
      <c r="FI75" t="e" cm="1">
        <f t="array" ref="FI75">_xlfn.IFNA(VLOOKUP($A75,TRANSPOSE(#REF!),FI$2+2,FALSE),0)</f>
        <v>#REF!</v>
      </c>
      <c r="FJ75" t="e" cm="1">
        <f t="array" ref="FJ75">_xlfn.IFNA(VLOOKUP($A75,TRANSPOSE(#REF!),FJ$2+2,FALSE),0)</f>
        <v>#REF!</v>
      </c>
      <c r="FK75" t="e" cm="1">
        <f t="array" ref="FK75">_xlfn.IFNA(VLOOKUP($A75,TRANSPOSE(#REF!),FK$2+2,FALSE),0)</f>
        <v>#REF!</v>
      </c>
      <c r="FL75" t="e" cm="1">
        <f t="array" ref="FL75">_xlfn.IFNA(VLOOKUP($A75,TRANSPOSE(#REF!),FL$2+2,FALSE),0)</f>
        <v>#REF!</v>
      </c>
      <c r="FM75" t="e" cm="1">
        <f t="array" ref="FM75">_xlfn.IFNA(VLOOKUP($A75,TRANSPOSE(#REF!),FM$2+2,FALSE),0)</f>
        <v>#REF!</v>
      </c>
      <c r="FN75" t="e" cm="1">
        <f t="array" ref="FN75">_xlfn.IFNA(VLOOKUP($A75,TRANSPOSE(#REF!),FN$2+2,FALSE),0)</f>
        <v>#REF!</v>
      </c>
      <c r="FO75" t="e" cm="1">
        <f t="array" ref="FO75">_xlfn.IFNA(VLOOKUP($A75,TRANSPOSE(#REF!),FO$2+2,FALSE),0)</f>
        <v>#REF!</v>
      </c>
      <c r="FP75" t="e" cm="1">
        <f t="array" ref="FP75">_xlfn.IFNA(VLOOKUP($A75,TRANSPOSE(#REF!),FP$2+2,FALSE),0)</f>
        <v>#REF!</v>
      </c>
      <c r="FQ75" t="e" cm="1">
        <f t="array" ref="FQ75">_xlfn.IFNA(VLOOKUP($A75,TRANSPOSE(#REF!),FQ$2+2,FALSE),0)</f>
        <v>#REF!</v>
      </c>
      <c r="FR75" t="e" cm="1">
        <f t="array" ref="FR75">_xlfn.IFNA(VLOOKUP($A75,TRANSPOSE(#REF!),FR$2+2,FALSE),0)</f>
        <v>#REF!</v>
      </c>
      <c r="FS75" t="e" cm="1">
        <f t="array" ref="FS75">_xlfn.IFNA(VLOOKUP($A75,TRANSPOSE(#REF!),FS$2+2,FALSE),0)</f>
        <v>#REF!</v>
      </c>
      <c r="FT75" t="e" cm="1">
        <f t="array" ref="FT75">_xlfn.IFNA(VLOOKUP($A75,TRANSPOSE(#REF!),FT$2+2,FALSE),0)</f>
        <v>#REF!</v>
      </c>
      <c r="FU75" t="e" cm="1">
        <f t="array" ref="FU75">_xlfn.IFNA(VLOOKUP($A75,TRANSPOSE(#REF!),FU$2+2,FALSE),0)</f>
        <v>#REF!</v>
      </c>
      <c r="FV75" t="e" cm="1">
        <f t="array" ref="FV75">_xlfn.IFNA(VLOOKUP($A75,TRANSPOSE(#REF!),FV$2+2,FALSE),0)</f>
        <v>#REF!</v>
      </c>
      <c r="FW75" t="e" cm="1">
        <f t="array" ref="FW75">_xlfn.IFNA(VLOOKUP($A75,TRANSPOSE(#REF!),FW$2+2,FALSE),0)</f>
        <v>#REF!</v>
      </c>
      <c r="FX75" t="e" cm="1">
        <f t="array" ref="FX75">_xlfn.IFNA(VLOOKUP($A75,TRANSPOSE(#REF!),FX$2+2,FALSE),0)</f>
        <v>#REF!</v>
      </c>
      <c r="FY75" t="e" cm="1">
        <f t="array" ref="FY75">_xlfn.IFNA(VLOOKUP($A75,TRANSPOSE(#REF!),FY$2+2,FALSE),0)</f>
        <v>#REF!</v>
      </c>
      <c r="FZ75" t="e" cm="1">
        <f t="array" ref="FZ75">_xlfn.IFNA(VLOOKUP($A75,TRANSPOSE(#REF!),FZ$2+2,FALSE),0)</f>
        <v>#REF!</v>
      </c>
      <c r="GA75" t="e" cm="1">
        <f t="array" ref="GA75">_xlfn.IFNA(VLOOKUP($A75,TRANSPOSE(#REF!),GA$2+2,FALSE),0)</f>
        <v>#REF!</v>
      </c>
      <c r="GB75" t="e" cm="1">
        <f t="array" ref="GB75">_xlfn.IFNA(VLOOKUP($A75,TRANSPOSE(#REF!),GB$2+2,FALSE),0)</f>
        <v>#REF!</v>
      </c>
      <c r="GC75" t="e" cm="1">
        <f t="array" ref="GC75">_xlfn.IFNA(VLOOKUP($A75,TRANSPOSE(#REF!),GC$2+2,FALSE),0)</f>
        <v>#REF!</v>
      </c>
      <c r="GD75" t="e" cm="1">
        <f t="array" ref="GD75">_xlfn.IFNA(VLOOKUP($A75,TRANSPOSE(#REF!),GD$2+2,FALSE),0)</f>
        <v>#REF!</v>
      </c>
      <c r="GE75" t="e" cm="1">
        <f t="array" ref="GE75">_xlfn.IFNA(VLOOKUP($A75,TRANSPOSE(#REF!),GE$2+2,FALSE),0)</f>
        <v>#REF!</v>
      </c>
      <c r="GF75" t="e" cm="1">
        <f t="array" ref="GF75">_xlfn.IFNA(VLOOKUP($A75,TRANSPOSE(#REF!),GF$2+2,FALSE),0)</f>
        <v>#REF!</v>
      </c>
      <c r="GG75" t="e" cm="1">
        <f t="array" ref="GG75">_xlfn.IFNA(VLOOKUP($A75,TRANSPOSE(#REF!),GG$2+2,FALSE),0)</f>
        <v>#REF!</v>
      </c>
      <c r="GH75" t="e" cm="1">
        <f t="array" ref="GH75">_xlfn.IFNA(VLOOKUP($A75,TRANSPOSE(#REF!),GH$2+2,FALSE),0)</f>
        <v>#REF!</v>
      </c>
      <c r="GI75" t="e" cm="1">
        <f t="array" ref="GI75">_xlfn.IFNA(VLOOKUP($A75,TRANSPOSE(#REF!),GI$2+2,FALSE),0)</f>
        <v>#REF!</v>
      </c>
      <c r="GJ75" t="e" cm="1">
        <f t="array" ref="GJ75">_xlfn.IFNA(VLOOKUP($A75,TRANSPOSE(#REF!),GJ$2+2,FALSE),0)</f>
        <v>#REF!</v>
      </c>
      <c r="GK75" t="e" cm="1">
        <f t="array" ref="GK75">_xlfn.IFNA(VLOOKUP($A75,TRANSPOSE(#REF!),GK$2+2,FALSE),0)</f>
        <v>#REF!</v>
      </c>
      <c r="GL75" t="e" cm="1">
        <f t="array" ref="GL75">_xlfn.IFNA(VLOOKUP($A75,TRANSPOSE(#REF!),GL$2+2,FALSE),0)</f>
        <v>#REF!</v>
      </c>
      <c r="GM75" t="e" cm="1">
        <f t="array" ref="GM75">_xlfn.IFNA(VLOOKUP($A75,TRANSPOSE(#REF!),GM$2+2,FALSE),0)</f>
        <v>#REF!</v>
      </c>
      <c r="GN75" t="e" cm="1">
        <f t="array" ref="GN75">_xlfn.IFNA(VLOOKUP($A75,TRANSPOSE(#REF!),GN$2+2,FALSE),0)</f>
        <v>#REF!</v>
      </c>
      <c r="GO75" t="e" cm="1">
        <f t="array" ref="GO75">_xlfn.IFNA(VLOOKUP($A75,TRANSPOSE(#REF!),GO$2+2,FALSE),0)</f>
        <v>#REF!</v>
      </c>
      <c r="GP75" t="e" cm="1">
        <f t="array" ref="GP75">_xlfn.IFNA(VLOOKUP($A75,TRANSPOSE(#REF!),GP$2+2,FALSE),0)</f>
        <v>#REF!</v>
      </c>
      <c r="GQ75" t="e" cm="1">
        <f t="array" ref="GQ75">_xlfn.IFNA(VLOOKUP($A75,TRANSPOSE(#REF!),GQ$2+2,FALSE),0)</f>
        <v>#REF!</v>
      </c>
      <c r="GR75" t="e" cm="1">
        <f t="array" ref="GR75">_xlfn.IFNA(VLOOKUP($A75,TRANSPOSE(#REF!),GR$2+2,FALSE),0)</f>
        <v>#REF!</v>
      </c>
      <c r="GS75" t="e" cm="1">
        <f t="array" ref="GS75">_xlfn.IFNA(VLOOKUP($A75,TRANSPOSE(#REF!),GS$2+2,FALSE),0)</f>
        <v>#REF!</v>
      </c>
      <c r="GT75" t="e" cm="1">
        <f t="array" ref="GT75">_xlfn.IFNA(VLOOKUP($A75,TRANSPOSE(#REF!),GT$2+2,FALSE),0)</f>
        <v>#REF!</v>
      </c>
      <c r="GU75" t="e" cm="1">
        <f t="array" ref="GU75">_xlfn.IFNA(VLOOKUP($A75,TRANSPOSE(#REF!),GU$2+2,FALSE),0)</f>
        <v>#REF!</v>
      </c>
      <c r="GV75" t="e" cm="1">
        <f t="array" ref="GV75">_xlfn.IFNA(VLOOKUP($A75,TRANSPOSE(#REF!),GV$2+2,FALSE),0)</f>
        <v>#REF!</v>
      </c>
      <c r="GW75" t="e" cm="1">
        <f t="array" ref="GW75">_xlfn.IFNA(VLOOKUP($A75,TRANSPOSE(#REF!),GW$2+2,FALSE),0)</f>
        <v>#REF!</v>
      </c>
      <c r="GX75" t="e" cm="1">
        <f t="array" ref="GX75">_xlfn.IFNA(VLOOKUP($A75,TRANSPOSE(#REF!),GX$2+2,FALSE),0)</f>
        <v>#REF!</v>
      </c>
      <c r="GY75" t="e" cm="1">
        <f t="array" ref="GY75">_xlfn.IFNA(VLOOKUP($A75,TRANSPOSE(#REF!),GY$2+2,FALSE),0)</f>
        <v>#REF!</v>
      </c>
      <c r="GZ75" t="e" cm="1">
        <f t="array" ref="GZ75">_xlfn.IFNA(VLOOKUP($A75,TRANSPOSE(#REF!),GZ$2+2,FALSE),0)</f>
        <v>#REF!</v>
      </c>
      <c r="HA75" t="e" cm="1">
        <f t="array" ref="HA75">_xlfn.IFNA(VLOOKUP($A75,TRANSPOSE(#REF!),HA$2+2,FALSE),0)</f>
        <v>#REF!</v>
      </c>
      <c r="HB75" t="e" cm="1">
        <f t="array" ref="HB75">_xlfn.IFNA(VLOOKUP($A75,TRANSPOSE(#REF!),HB$2+2,FALSE),0)</f>
        <v>#REF!</v>
      </c>
      <c r="HC75" t="e" cm="1">
        <f t="array" ref="HC75">_xlfn.IFNA(VLOOKUP($A75,TRANSPOSE(#REF!),HC$2+2,FALSE),0)</f>
        <v>#REF!</v>
      </c>
      <c r="HD75" t="e" cm="1">
        <f t="array" ref="HD75">_xlfn.IFNA(VLOOKUP($A75,TRANSPOSE(#REF!),HD$2+2,FALSE),0)</f>
        <v>#REF!</v>
      </c>
      <c r="HE75" t="e" cm="1">
        <f t="array" ref="HE75">_xlfn.IFNA(VLOOKUP($A75,TRANSPOSE(#REF!),HE$2+2,FALSE),0)</f>
        <v>#REF!</v>
      </c>
      <c r="HF75" t="e" cm="1">
        <f t="array" ref="HF75">_xlfn.IFNA(VLOOKUP($A75,TRANSPOSE(#REF!),HF$2+2,FALSE),0)</f>
        <v>#REF!</v>
      </c>
      <c r="HG75" t="e" cm="1">
        <f t="array" ref="HG75">_xlfn.IFNA(VLOOKUP($A75,TRANSPOSE(#REF!),HG$2+2,FALSE),0)</f>
        <v>#REF!</v>
      </c>
      <c r="HH75" t="e" cm="1">
        <f t="array" ref="HH75">_xlfn.IFNA(VLOOKUP($A75,TRANSPOSE(#REF!),HH$2+2,FALSE),0)</f>
        <v>#REF!</v>
      </c>
      <c r="HI75" t="e" cm="1">
        <f t="array" ref="HI75">_xlfn.IFNA(VLOOKUP($A75,TRANSPOSE(#REF!),HI$2+2,FALSE),0)</f>
        <v>#REF!</v>
      </c>
      <c r="HJ75" t="e" cm="1">
        <f t="array" ref="HJ75">_xlfn.IFNA(VLOOKUP($A75,TRANSPOSE(#REF!),HJ$2+2,FALSE),0)</f>
        <v>#REF!</v>
      </c>
      <c r="HK75" t="e" cm="1">
        <f t="array" ref="HK75">_xlfn.IFNA(VLOOKUP($A75,TRANSPOSE(#REF!),HK$2+2,FALSE),0)</f>
        <v>#REF!</v>
      </c>
      <c r="HL75" t="e" cm="1">
        <f t="array" ref="HL75">_xlfn.IFNA(VLOOKUP($A75,TRANSPOSE(#REF!),HL$2+2,FALSE),0)</f>
        <v>#REF!</v>
      </c>
      <c r="HM75" t="e" cm="1">
        <f t="array" ref="HM75">_xlfn.IFNA(VLOOKUP($A75,TRANSPOSE(#REF!),HM$2+2,FALSE),0)</f>
        <v>#REF!</v>
      </c>
      <c r="HN75" t="e" cm="1">
        <f t="array" ref="HN75">_xlfn.IFNA(VLOOKUP($A75,TRANSPOSE(#REF!),HN$2+2,FALSE),0)</f>
        <v>#REF!</v>
      </c>
      <c r="HO75" t="e" cm="1">
        <f t="array" ref="HO75">_xlfn.IFNA(VLOOKUP($A75,TRANSPOSE(#REF!),HO$2+2,FALSE),0)</f>
        <v>#REF!</v>
      </c>
      <c r="HP75" t="e" cm="1">
        <f t="array" ref="HP75">_xlfn.IFNA(VLOOKUP($A75,TRANSPOSE(#REF!),HP$2+2,FALSE),0)</f>
        <v>#REF!</v>
      </c>
      <c r="HQ75" t="e" cm="1">
        <f t="array" ref="HQ75">_xlfn.IFNA(VLOOKUP($A75,TRANSPOSE(#REF!),HQ$2+2,FALSE),0)</f>
        <v>#REF!</v>
      </c>
      <c r="HR75" t="e" cm="1">
        <f t="array" ref="HR75">_xlfn.IFNA(VLOOKUP($A75,TRANSPOSE(#REF!),HR$2+2,FALSE),0)</f>
        <v>#REF!</v>
      </c>
      <c r="HS75" t="e" cm="1">
        <f t="array" ref="HS75">_xlfn.IFNA(VLOOKUP($A75,TRANSPOSE(#REF!),HS$2+2,FALSE),0)</f>
        <v>#REF!</v>
      </c>
      <c r="HT75" t="e" cm="1">
        <f t="array" ref="HT75">_xlfn.IFNA(VLOOKUP($A75,TRANSPOSE(#REF!),HT$2+2,FALSE),0)</f>
        <v>#REF!</v>
      </c>
      <c r="HU75" t="e" cm="1">
        <f t="array" ref="HU75">_xlfn.IFNA(VLOOKUP($A75,TRANSPOSE(#REF!),HU$2+2,FALSE),0)</f>
        <v>#REF!</v>
      </c>
      <c r="HV75" t="e" cm="1">
        <f t="array" ref="HV75">_xlfn.IFNA(VLOOKUP($A75,TRANSPOSE(#REF!),HV$2+2,FALSE),0)</f>
        <v>#REF!</v>
      </c>
      <c r="HW75" t="e" cm="1">
        <f t="array" ref="HW75">_xlfn.IFNA(VLOOKUP($A75,TRANSPOSE(#REF!),HW$2+2,FALSE),0)</f>
        <v>#REF!</v>
      </c>
      <c r="HX75" t="e" cm="1">
        <f t="array" ref="HX75">_xlfn.IFNA(VLOOKUP($A75,TRANSPOSE(#REF!),HX$2+2,FALSE),0)</f>
        <v>#REF!</v>
      </c>
      <c r="HY75" t="e" cm="1">
        <f t="array" ref="HY75">_xlfn.IFNA(VLOOKUP($A75,TRANSPOSE(#REF!),HY$2+2,FALSE),0)</f>
        <v>#REF!</v>
      </c>
      <c r="HZ75" t="e" cm="1">
        <f t="array" ref="HZ75">_xlfn.IFNA(VLOOKUP($A75,TRANSPOSE(#REF!),HZ$2+2,FALSE),0)</f>
        <v>#REF!</v>
      </c>
      <c r="IA75" t="e" cm="1">
        <f t="array" ref="IA75">_xlfn.IFNA(VLOOKUP($A75,TRANSPOSE(#REF!),IA$2+2,FALSE),0)</f>
        <v>#REF!</v>
      </c>
      <c r="IB75" t="e" cm="1">
        <f t="array" ref="IB75">_xlfn.IFNA(VLOOKUP($A75,TRANSPOSE(#REF!),IB$2+2,FALSE),0)</f>
        <v>#REF!</v>
      </c>
      <c r="IC75" t="e" cm="1">
        <f t="array" ref="IC75">_xlfn.IFNA(VLOOKUP($A75,TRANSPOSE(#REF!),IC$2+2,FALSE),0)</f>
        <v>#REF!</v>
      </c>
      <c r="ID75" t="e" cm="1">
        <f t="array" ref="ID75">_xlfn.IFNA(VLOOKUP($A75,TRANSPOSE(#REF!),ID$2+2,FALSE),0)</f>
        <v>#REF!</v>
      </c>
      <c r="IE75" t="e" cm="1">
        <f t="array" ref="IE75">_xlfn.IFNA(VLOOKUP($A75,TRANSPOSE(#REF!),IE$2+2,FALSE),0)</f>
        <v>#REF!</v>
      </c>
      <c r="IF75" t="e" cm="1">
        <f t="array" ref="IF75">_xlfn.IFNA(VLOOKUP($A75,TRANSPOSE(#REF!),IF$2+2,FALSE),0)</f>
        <v>#REF!</v>
      </c>
      <c r="IG75" t="e" cm="1">
        <f t="array" ref="IG75">_xlfn.IFNA(VLOOKUP($A75,TRANSPOSE(#REF!),IG$2+2,FALSE),0)</f>
        <v>#REF!</v>
      </c>
      <c r="IH75" t="e" cm="1">
        <f t="array" ref="IH75">_xlfn.IFNA(VLOOKUP($A75,TRANSPOSE(#REF!),IH$2+2,FALSE),0)</f>
        <v>#REF!</v>
      </c>
      <c r="II75" t="e" cm="1">
        <f t="array" ref="II75">_xlfn.IFNA(VLOOKUP($A75,TRANSPOSE(#REF!),II$2+2,FALSE),0)</f>
        <v>#REF!</v>
      </c>
      <c r="IJ75" t="e" cm="1">
        <f t="array" ref="IJ75">_xlfn.IFNA(VLOOKUP($A75,TRANSPOSE(#REF!),IJ$2+2,FALSE),0)</f>
        <v>#REF!</v>
      </c>
      <c r="IK75" t="e" cm="1">
        <f t="array" ref="IK75">_xlfn.IFNA(VLOOKUP($A75,TRANSPOSE(#REF!),IK$2+2,FALSE),0)</f>
        <v>#REF!</v>
      </c>
      <c r="IL75" t="e" cm="1">
        <f t="array" ref="IL75">_xlfn.IFNA(VLOOKUP($A75,TRANSPOSE(#REF!),IL$2+2,FALSE),0)</f>
        <v>#REF!</v>
      </c>
      <c r="IM75" t="e" cm="1">
        <f t="array" ref="IM75">_xlfn.IFNA(VLOOKUP($A75,TRANSPOSE(#REF!),IM$2+2,FALSE),0)</f>
        <v>#REF!</v>
      </c>
      <c r="IN75" t="e" cm="1">
        <f t="array" ref="IN75">_xlfn.IFNA(VLOOKUP($A75,TRANSPOSE(#REF!),IN$2+2,FALSE),0)</f>
        <v>#REF!</v>
      </c>
      <c r="IO75" t="e" cm="1">
        <f t="array" ref="IO75">_xlfn.IFNA(VLOOKUP($A75,TRANSPOSE(#REF!),IO$2+2,FALSE),0)</f>
        <v>#REF!</v>
      </c>
      <c r="IP75" t="e" cm="1">
        <f t="array" ref="IP75">_xlfn.IFNA(VLOOKUP($A75,TRANSPOSE(#REF!),IP$2+2,FALSE),0)</f>
        <v>#REF!</v>
      </c>
      <c r="IQ75" t="e" cm="1">
        <f t="array" ref="IQ75">_xlfn.IFNA(VLOOKUP($A75,TRANSPOSE(#REF!),IQ$2+2,FALSE),0)</f>
        <v>#REF!</v>
      </c>
      <c r="IR75" t="e" cm="1">
        <f t="array" ref="IR75">_xlfn.IFNA(VLOOKUP($A75,TRANSPOSE(#REF!),IR$2+2,FALSE),0)</f>
        <v>#REF!</v>
      </c>
      <c r="IS75" t="e" cm="1">
        <f t="array" ref="IS75">_xlfn.IFNA(VLOOKUP($A75,TRANSPOSE(#REF!),IS$2+2,FALSE),0)</f>
        <v>#REF!</v>
      </c>
      <c r="IT75" t="e" cm="1">
        <f t="array" ref="IT75">_xlfn.IFNA(VLOOKUP($A75,TRANSPOSE(#REF!),IT$2+2,FALSE),0)</f>
        <v>#REF!</v>
      </c>
      <c r="IU75" t="e" cm="1">
        <f t="array" ref="IU75">_xlfn.IFNA(VLOOKUP($A75,TRANSPOSE(#REF!),IU$2+2,FALSE),0)</f>
        <v>#REF!</v>
      </c>
      <c r="IV75" t="e" cm="1">
        <f t="array" ref="IV75">_xlfn.IFNA(VLOOKUP($A75,TRANSPOSE(#REF!),IV$2+2,FALSE),0)</f>
        <v>#REF!</v>
      </c>
      <c r="IW75" t="e" cm="1">
        <f t="array" ref="IW75">_xlfn.IFNA(VLOOKUP($A75,TRANSPOSE(#REF!),IW$2+2,FALSE),0)</f>
        <v>#REF!</v>
      </c>
      <c r="IX75" t="e" cm="1">
        <f t="array" ref="IX75">_xlfn.IFNA(VLOOKUP($A75,TRANSPOSE(#REF!),IX$2+2,FALSE),0)</f>
        <v>#REF!</v>
      </c>
      <c r="IY75" t="e" cm="1">
        <f t="array" ref="IY75">_xlfn.IFNA(VLOOKUP($A75,TRANSPOSE(#REF!),IY$2+2,FALSE),0)</f>
        <v>#REF!</v>
      </c>
      <c r="IZ75" t="e" cm="1">
        <f t="array" ref="IZ75">_xlfn.IFNA(VLOOKUP($A75,TRANSPOSE(#REF!),IZ$2+2,FALSE),0)</f>
        <v>#REF!</v>
      </c>
      <c r="JA75" t="e" cm="1">
        <f t="array" ref="JA75">_xlfn.IFNA(VLOOKUP($A75,TRANSPOSE(#REF!),JA$2+2,FALSE),0)</f>
        <v>#REF!</v>
      </c>
      <c r="JB75" t="e" cm="1">
        <f t="array" ref="JB75">_xlfn.IFNA(VLOOKUP($A75,TRANSPOSE(#REF!),JB$2+2,FALSE),0)</f>
        <v>#REF!</v>
      </c>
      <c r="JC75" t="e" cm="1">
        <f t="array" ref="JC75">_xlfn.IFNA(VLOOKUP($A75,TRANSPOSE(#REF!),JC$2+2,FALSE),0)</f>
        <v>#REF!</v>
      </c>
      <c r="JD75" t="e" cm="1">
        <f t="array" ref="JD75">_xlfn.IFNA(VLOOKUP($A75,TRANSPOSE(#REF!),JD$2+2,FALSE),0)</f>
        <v>#REF!</v>
      </c>
      <c r="JE75" t="e" cm="1">
        <f t="array" ref="JE75">_xlfn.IFNA(VLOOKUP($A75,TRANSPOSE(#REF!),JE$2+2,FALSE),0)</f>
        <v>#REF!</v>
      </c>
      <c r="JF75" t="e" cm="1">
        <f t="array" ref="JF75">_xlfn.IFNA(VLOOKUP($A75,TRANSPOSE(#REF!),JF$2+2,FALSE),0)</f>
        <v>#REF!</v>
      </c>
      <c r="JG75" t="e" cm="1">
        <f t="array" ref="JG75">_xlfn.IFNA(VLOOKUP($A75,TRANSPOSE(#REF!),JG$2+2,FALSE),0)</f>
        <v>#REF!</v>
      </c>
      <c r="JH75" t="e" cm="1">
        <f t="array" ref="JH75">_xlfn.IFNA(VLOOKUP($A75,TRANSPOSE(#REF!),JH$2+2,FALSE),0)</f>
        <v>#REF!</v>
      </c>
      <c r="JI75" t="e" cm="1">
        <f t="array" ref="JI75">_xlfn.IFNA(VLOOKUP($A75,TRANSPOSE(#REF!),JI$2+2,FALSE),0)</f>
        <v>#REF!</v>
      </c>
      <c r="JJ75" t="e" cm="1">
        <f t="array" ref="JJ75">_xlfn.IFNA(VLOOKUP($A75,TRANSPOSE(#REF!),JJ$2+2,FALSE),0)</f>
        <v>#REF!</v>
      </c>
      <c r="JK75" t="e" cm="1">
        <f t="array" ref="JK75">_xlfn.IFNA(VLOOKUP($A75,TRANSPOSE(#REF!),JK$2+2,FALSE),0)</f>
        <v>#REF!</v>
      </c>
      <c r="JL75" t="e" cm="1">
        <f t="array" ref="JL75">_xlfn.IFNA(VLOOKUP($A75,TRANSPOSE(#REF!),JL$2+2,FALSE),0)</f>
        <v>#REF!</v>
      </c>
      <c r="JM75" t="e" cm="1">
        <f t="array" ref="JM75">_xlfn.IFNA(VLOOKUP($A75,TRANSPOSE(#REF!),JM$2+2,FALSE),0)</f>
        <v>#REF!</v>
      </c>
      <c r="JN75" t="e" cm="1">
        <f t="array" ref="JN75">_xlfn.IFNA(VLOOKUP($A75,TRANSPOSE(#REF!),JN$2+2,FALSE),0)</f>
        <v>#REF!</v>
      </c>
      <c r="JO75" t="e" cm="1">
        <f t="array" ref="JO75">_xlfn.IFNA(VLOOKUP($A75,TRANSPOSE(#REF!),JO$2+2,FALSE),0)</f>
        <v>#REF!</v>
      </c>
      <c r="JP75" t="e" cm="1">
        <f t="array" ref="JP75">_xlfn.IFNA(VLOOKUP($A75,TRANSPOSE(#REF!),JP$2+2,FALSE),0)</f>
        <v>#REF!</v>
      </c>
      <c r="JQ75" t="e" cm="1">
        <f t="array" ref="JQ75">_xlfn.IFNA(VLOOKUP($A75,TRANSPOSE(#REF!),JQ$2+2,FALSE),0)</f>
        <v>#REF!</v>
      </c>
      <c r="JR75" t="e" cm="1">
        <f t="array" ref="JR75">_xlfn.IFNA(VLOOKUP($A75,TRANSPOSE(#REF!),JR$2+2,FALSE),0)</f>
        <v>#REF!</v>
      </c>
      <c r="JS75" t="e" cm="1">
        <f t="array" ref="JS75">_xlfn.IFNA(VLOOKUP($A75,TRANSPOSE(#REF!),JS$2+2,FALSE),0)</f>
        <v>#REF!</v>
      </c>
      <c r="JT75" t="e" cm="1">
        <f t="array" ref="JT75">_xlfn.IFNA(VLOOKUP($A75,TRANSPOSE(#REF!),JT$2+2,FALSE),0)</f>
        <v>#REF!</v>
      </c>
      <c r="JU75" t="e" cm="1">
        <f t="array" ref="JU75">_xlfn.IFNA(VLOOKUP($A75,TRANSPOSE(#REF!),JU$2+2,FALSE),0)</f>
        <v>#REF!</v>
      </c>
      <c r="JV75" t="e" cm="1">
        <f t="array" ref="JV75">_xlfn.IFNA(VLOOKUP($A75,TRANSPOSE(#REF!),JV$2+2,FALSE),0)</f>
        <v>#REF!</v>
      </c>
      <c r="JW75" t="e" cm="1">
        <f t="array" ref="JW75">_xlfn.IFNA(VLOOKUP($A75,TRANSPOSE(#REF!),JW$2+2,FALSE),0)</f>
        <v>#REF!</v>
      </c>
      <c r="JX75" t="e" cm="1">
        <f t="array" ref="JX75">_xlfn.IFNA(VLOOKUP($A75,TRANSPOSE(#REF!),JX$2+2,FALSE),0)</f>
        <v>#REF!</v>
      </c>
      <c r="JY75" t="e" cm="1">
        <f t="array" ref="JY75">_xlfn.IFNA(VLOOKUP($A75,TRANSPOSE(#REF!),JY$2+2,FALSE),0)</f>
        <v>#REF!</v>
      </c>
      <c r="JZ75" t="e" cm="1">
        <f t="array" ref="JZ75">_xlfn.IFNA(VLOOKUP($A75,TRANSPOSE(#REF!),JZ$2+2,FALSE),0)</f>
        <v>#REF!</v>
      </c>
      <c r="KA75" t="e" cm="1">
        <f t="array" ref="KA75">_xlfn.IFNA(VLOOKUP($A75,TRANSPOSE(#REF!),KA$2+2,FALSE),0)</f>
        <v>#REF!</v>
      </c>
      <c r="KB75" t="e" cm="1">
        <f t="array" ref="KB75">_xlfn.IFNA(VLOOKUP($A75,TRANSPOSE(#REF!),KB$2+2,FALSE),0)</f>
        <v>#REF!</v>
      </c>
      <c r="KC75" t="e" cm="1">
        <f t="array" ref="KC75">_xlfn.IFNA(VLOOKUP($A75,TRANSPOSE(#REF!),KC$2+2,FALSE),0)</f>
        <v>#REF!</v>
      </c>
      <c r="KD75" t="e" cm="1">
        <f t="array" ref="KD75">_xlfn.IFNA(VLOOKUP($A75,TRANSPOSE(#REF!),KD$2+2,FALSE),0)</f>
        <v>#REF!</v>
      </c>
      <c r="KE75" t="e" cm="1">
        <f t="array" ref="KE75">_xlfn.IFNA(VLOOKUP($A75,TRANSPOSE(#REF!),KE$2+2,FALSE),0)</f>
        <v>#REF!</v>
      </c>
      <c r="KF75" t="e" cm="1">
        <f t="array" ref="KF75">_xlfn.IFNA(VLOOKUP($A75,TRANSPOSE(#REF!),KF$2+2,FALSE),0)</f>
        <v>#REF!</v>
      </c>
      <c r="KG75" t="e" cm="1">
        <f t="array" ref="KG75">_xlfn.IFNA(VLOOKUP($A75,TRANSPOSE(#REF!),KG$2+2,FALSE),0)</f>
        <v>#REF!</v>
      </c>
      <c r="KH75" t="e" cm="1">
        <f t="array" ref="KH75">_xlfn.IFNA(VLOOKUP($A75,TRANSPOSE(#REF!),KH$2+2,FALSE),0)</f>
        <v>#REF!</v>
      </c>
      <c r="KI75" t="e" cm="1">
        <f t="array" ref="KI75">_xlfn.IFNA(VLOOKUP($A75,TRANSPOSE(#REF!),KI$2+2,FALSE),0)</f>
        <v>#REF!</v>
      </c>
      <c r="KJ75" t="e" cm="1">
        <f t="array" ref="KJ75">_xlfn.IFNA(VLOOKUP($A75,TRANSPOSE(#REF!),KJ$2+2,FALSE),0)</f>
        <v>#REF!</v>
      </c>
      <c r="KK75" t="e" cm="1">
        <f t="array" ref="KK75">_xlfn.IFNA(VLOOKUP($A75,TRANSPOSE(#REF!),KK$2+2,FALSE),0)</f>
        <v>#REF!</v>
      </c>
      <c r="KL75" t="e" cm="1">
        <f t="array" ref="KL75">_xlfn.IFNA(VLOOKUP($A75,TRANSPOSE(#REF!),KL$2+2,FALSE),0)</f>
        <v>#REF!</v>
      </c>
      <c r="KM75" t="e" cm="1">
        <f t="array" ref="KM75">_xlfn.IFNA(VLOOKUP($A75,TRANSPOSE(#REF!),KM$2+2,FALSE),0)</f>
        <v>#REF!</v>
      </c>
      <c r="KN75" t="e" cm="1">
        <f t="array" ref="KN75">_xlfn.IFNA(VLOOKUP($A75,TRANSPOSE(#REF!),KN$2+2,FALSE),0)</f>
        <v>#REF!</v>
      </c>
      <c r="KO75" t="e" cm="1">
        <f t="array" ref="KO75">_xlfn.IFNA(VLOOKUP($A75,TRANSPOSE(#REF!),KO$2+2,FALSE),0)</f>
        <v>#REF!</v>
      </c>
      <c r="KP75" t="e" cm="1">
        <f t="array" ref="KP75">_xlfn.IFNA(VLOOKUP($A75,TRANSPOSE(#REF!),KP$2+2,FALSE),0)</f>
        <v>#REF!</v>
      </c>
      <c r="KQ75" t="e" cm="1">
        <f t="array" ref="KQ75">_xlfn.IFNA(VLOOKUP($A75,TRANSPOSE(#REF!),KQ$2+2,FALSE),0)</f>
        <v>#REF!</v>
      </c>
      <c r="KR75" t="e" cm="1">
        <f t="array" ref="KR75">_xlfn.IFNA(VLOOKUP($A75,TRANSPOSE(#REF!),KR$2+2,FALSE),0)</f>
        <v>#REF!</v>
      </c>
      <c r="KS75" t="e" cm="1">
        <f t="array" ref="KS75">_xlfn.IFNA(VLOOKUP($A75,TRANSPOSE(#REF!),KS$2+2,FALSE),0)</f>
        <v>#REF!</v>
      </c>
      <c r="KT75" t="e" cm="1">
        <f t="array" ref="KT75">_xlfn.IFNA(VLOOKUP($A75,TRANSPOSE(#REF!),KT$2+2,FALSE),0)</f>
        <v>#REF!</v>
      </c>
      <c r="KU75" t="e" cm="1">
        <f t="array" ref="KU75">_xlfn.IFNA(VLOOKUP($A75,TRANSPOSE(#REF!),KU$2+2,FALSE),0)</f>
        <v>#REF!</v>
      </c>
      <c r="KV75" t="e" cm="1">
        <f t="array" ref="KV75">_xlfn.IFNA(VLOOKUP($A75,TRANSPOSE(#REF!),KV$2+2,FALSE),0)</f>
        <v>#REF!</v>
      </c>
      <c r="KW75" t="e" cm="1">
        <f t="array" ref="KW75">_xlfn.IFNA(VLOOKUP($A75,TRANSPOSE(#REF!),KW$2+2,FALSE),0)</f>
        <v>#REF!</v>
      </c>
      <c r="KX75" t="e" cm="1">
        <f t="array" ref="KX75">_xlfn.IFNA(VLOOKUP($A75,TRANSPOSE(#REF!),KX$2+2,FALSE),0)</f>
        <v>#REF!</v>
      </c>
      <c r="KY75" t="e" cm="1">
        <f t="array" ref="KY75">_xlfn.IFNA(VLOOKUP($A75,TRANSPOSE(#REF!),KY$2+2,FALSE),0)</f>
        <v>#REF!</v>
      </c>
      <c r="KZ75" t="e" cm="1">
        <f t="array" ref="KZ75">_xlfn.IFNA(VLOOKUP($A75,TRANSPOSE(#REF!),KZ$2+2,FALSE),0)</f>
        <v>#REF!</v>
      </c>
      <c r="LA75" t="e" cm="1">
        <f t="array" ref="LA75">_xlfn.IFNA(VLOOKUP($A75,TRANSPOSE(#REF!),LA$2+2,FALSE),0)</f>
        <v>#REF!</v>
      </c>
      <c r="LB75" t="e" cm="1">
        <f t="array" ref="LB75">_xlfn.IFNA(VLOOKUP($A75,TRANSPOSE(#REF!),LB$2+2,FALSE),0)</f>
        <v>#REF!</v>
      </c>
      <c r="LC75" t="e" cm="1">
        <f t="array" ref="LC75">_xlfn.IFNA(VLOOKUP($A75,TRANSPOSE(#REF!),LC$2+2,FALSE),0)</f>
        <v>#REF!</v>
      </c>
      <c r="LD75" t="e" cm="1">
        <f t="array" ref="LD75">_xlfn.IFNA(VLOOKUP($A75,TRANSPOSE(#REF!),LD$2+2,FALSE),0)</f>
        <v>#REF!</v>
      </c>
      <c r="LE75" t="e" cm="1">
        <f t="array" ref="LE75">_xlfn.IFNA(VLOOKUP($A75,TRANSPOSE(#REF!),LE$2+2,FALSE),0)</f>
        <v>#REF!</v>
      </c>
      <c r="LF75" t="e" cm="1">
        <f t="array" ref="LF75">_xlfn.IFNA(VLOOKUP($A75,TRANSPOSE(#REF!),LF$2+2,FALSE),0)</f>
        <v>#REF!</v>
      </c>
      <c r="LG75" t="e" cm="1">
        <f t="array" ref="LG75">_xlfn.IFNA(VLOOKUP($A75,TRANSPOSE(#REF!),LG$2+2,FALSE),0)</f>
        <v>#REF!</v>
      </c>
      <c r="LH75" t="e" cm="1">
        <f t="array" ref="LH75">_xlfn.IFNA(VLOOKUP($A75,TRANSPOSE(#REF!),LH$2+2,FALSE),0)</f>
        <v>#REF!</v>
      </c>
      <c r="LI75" t="e" cm="1">
        <f t="array" ref="LI75">_xlfn.IFNA(VLOOKUP($A75,TRANSPOSE(#REF!),LI$2+2,FALSE),0)</f>
        <v>#REF!</v>
      </c>
      <c r="LJ75" t="e" cm="1">
        <f t="array" ref="LJ75">_xlfn.IFNA(VLOOKUP($A75,TRANSPOSE(#REF!),LJ$2+2,FALSE),0)</f>
        <v>#REF!</v>
      </c>
      <c r="LK75" t="e" cm="1">
        <f t="array" ref="LK75">_xlfn.IFNA(VLOOKUP($A75,TRANSPOSE(#REF!),LK$2+2,FALSE),0)</f>
        <v>#REF!</v>
      </c>
      <c r="LL75" t="e" cm="1">
        <f t="array" ref="LL75">_xlfn.IFNA(VLOOKUP($A75,TRANSPOSE(#REF!),LL$2+2,FALSE),0)</f>
        <v>#REF!</v>
      </c>
      <c r="LM75" t="e" cm="1">
        <f t="array" ref="LM75">_xlfn.IFNA(VLOOKUP($A75,TRANSPOSE(#REF!),LM$2+2,FALSE),0)</f>
        <v>#REF!</v>
      </c>
      <c r="LN75" t="e" cm="1">
        <f t="array" ref="LN75">_xlfn.IFNA(VLOOKUP($A75,TRANSPOSE(#REF!),LN$2+2,FALSE),0)</f>
        <v>#REF!</v>
      </c>
      <c r="LO75" t="e" cm="1">
        <f t="array" ref="LO75">_xlfn.IFNA(VLOOKUP($A75,TRANSPOSE(#REF!),LO$2+2,FALSE),0)</f>
        <v>#REF!</v>
      </c>
      <c r="LP75" t="e" cm="1">
        <f t="array" ref="LP75">_xlfn.IFNA(VLOOKUP($A75,TRANSPOSE(#REF!),LP$2+2,FALSE),0)</f>
        <v>#REF!</v>
      </c>
      <c r="LQ75" t="e" cm="1">
        <f t="array" ref="LQ75">_xlfn.IFNA(VLOOKUP($A75,TRANSPOSE(#REF!),LQ$2+2,FALSE),0)</f>
        <v>#REF!</v>
      </c>
      <c r="LR75" t="e" cm="1">
        <f t="array" ref="LR75">_xlfn.IFNA(VLOOKUP($A75,TRANSPOSE(#REF!),LR$2+2,FALSE),0)</f>
        <v>#REF!</v>
      </c>
      <c r="LS75" t="e" cm="1">
        <f t="array" ref="LS75">_xlfn.IFNA(VLOOKUP($A75,TRANSPOSE(#REF!),LS$2+2,FALSE),0)</f>
        <v>#REF!</v>
      </c>
      <c r="LT75" t="e" cm="1">
        <f t="array" ref="LT75">_xlfn.IFNA(VLOOKUP($A75,TRANSPOSE(#REF!),LT$2+2,FALSE),0)</f>
        <v>#REF!</v>
      </c>
      <c r="LU75" t="e" cm="1">
        <f t="array" ref="LU75">_xlfn.IFNA(VLOOKUP($A75,TRANSPOSE(#REF!),LU$2+2,FALSE),0)</f>
        <v>#REF!</v>
      </c>
      <c r="LV75" t="e" cm="1">
        <f t="array" ref="LV75">_xlfn.IFNA(VLOOKUP($A75,TRANSPOSE(#REF!),LV$2+2,FALSE),0)</f>
        <v>#REF!</v>
      </c>
      <c r="LW75" t="e" cm="1">
        <f t="array" ref="LW75">_xlfn.IFNA(VLOOKUP($A75,TRANSPOSE(#REF!),LW$2+2,FALSE),0)</f>
        <v>#REF!</v>
      </c>
      <c r="LX75" t="e" cm="1">
        <f t="array" ref="LX75">_xlfn.IFNA(VLOOKUP($A75,TRANSPOSE(#REF!),LX$2+2,FALSE),0)</f>
        <v>#REF!</v>
      </c>
      <c r="LY75" t="e" cm="1">
        <f t="array" ref="LY75">_xlfn.IFNA(VLOOKUP($A75,TRANSPOSE(#REF!),LY$2+2,FALSE),0)</f>
        <v>#REF!</v>
      </c>
      <c r="LZ75" t="e" cm="1">
        <f t="array" ref="LZ75">_xlfn.IFNA(VLOOKUP($A75,TRANSPOSE(#REF!),LZ$2+2,FALSE),0)</f>
        <v>#REF!</v>
      </c>
      <c r="MA75" t="e" cm="1">
        <f t="array" ref="MA75">_xlfn.IFNA(VLOOKUP($A75,TRANSPOSE(#REF!),MA$2+2,FALSE),0)</f>
        <v>#REF!</v>
      </c>
      <c r="MB75" t="e" cm="1">
        <f t="array" ref="MB75">_xlfn.IFNA(VLOOKUP($A75,TRANSPOSE(#REF!),MB$2+2,FALSE),0)</f>
        <v>#REF!</v>
      </c>
      <c r="MC75" t="e" cm="1">
        <f t="array" ref="MC75">_xlfn.IFNA(VLOOKUP($A75,TRANSPOSE(#REF!),MC$2+2,FALSE),0)</f>
        <v>#REF!</v>
      </c>
      <c r="MD75" t="e" cm="1">
        <f t="array" ref="MD75">_xlfn.IFNA(VLOOKUP($A75,TRANSPOSE(#REF!),MD$2+2,FALSE),0)</f>
        <v>#REF!</v>
      </c>
      <c r="ME75" t="e" cm="1">
        <f t="array" ref="ME75">_xlfn.IFNA(VLOOKUP($A75,TRANSPOSE(#REF!),ME$2+2,FALSE),0)</f>
        <v>#REF!</v>
      </c>
      <c r="MF75" t="e" cm="1">
        <f t="array" ref="MF75">_xlfn.IFNA(VLOOKUP($A75,TRANSPOSE(#REF!),MF$2+2,FALSE),0)</f>
        <v>#REF!</v>
      </c>
      <c r="MG75" t="e" cm="1">
        <f t="array" ref="MG75">_xlfn.IFNA(VLOOKUP($A75,TRANSPOSE(#REF!),MG$2+2,FALSE),0)</f>
        <v>#REF!</v>
      </c>
      <c r="MH75" t="e" cm="1">
        <f t="array" ref="MH75">_xlfn.IFNA(VLOOKUP($A75,TRANSPOSE(#REF!),MH$2+2,FALSE),0)</f>
        <v>#REF!</v>
      </c>
      <c r="MI75" t="e" cm="1">
        <f t="array" ref="MI75">_xlfn.IFNA(VLOOKUP($A75,TRANSPOSE(#REF!),MI$2+2,FALSE),0)</f>
        <v>#REF!</v>
      </c>
      <c r="MJ75" t="e" cm="1">
        <f t="array" ref="MJ75">_xlfn.IFNA(VLOOKUP($A75,TRANSPOSE(#REF!),MJ$2+2,FALSE),0)</f>
        <v>#REF!</v>
      </c>
      <c r="MK75" t="e" cm="1">
        <f t="array" ref="MK75">_xlfn.IFNA(VLOOKUP($A75,TRANSPOSE(#REF!),MK$2+2,FALSE),0)</f>
        <v>#REF!</v>
      </c>
      <c r="ML75" t="e" cm="1">
        <f t="array" ref="ML75">_xlfn.IFNA(VLOOKUP($A75,TRANSPOSE(#REF!),ML$2+2,FALSE),0)</f>
        <v>#REF!</v>
      </c>
      <c r="MM75" t="e" cm="1">
        <f t="array" ref="MM75">_xlfn.IFNA(VLOOKUP($A75,TRANSPOSE(#REF!),MM$2+2,FALSE),0)</f>
        <v>#REF!</v>
      </c>
      <c r="MN75" t="e" cm="1">
        <f t="array" ref="MN75">_xlfn.IFNA(VLOOKUP($A75,TRANSPOSE(#REF!),MN$2+2,FALSE),0)</f>
        <v>#REF!</v>
      </c>
      <c r="MO75" t="e" cm="1">
        <f t="array" ref="MO75">_xlfn.IFNA(VLOOKUP($A75,TRANSPOSE(#REF!),MO$2+2,FALSE),0)</f>
        <v>#REF!</v>
      </c>
      <c r="MP75" t="e" cm="1">
        <f t="array" ref="MP75">_xlfn.IFNA(VLOOKUP($A75,TRANSPOSE(#REF!),MP$2+2,FALSE),0)</f>
        <v>#REF!</v>
      </c>
      <c r="MQ75" t="e" cm="1">
        <f t="array" ref="MQ75">_xlfn.IFNA(VLOOKUP($A75,TRANSPOSE(#REF!),MQ$2+2,FALSE),0)</f>
        <v>#REF!</v>
      </c>
      <c r="MR75" t="e" cm="1">
        <f t="array" ref="MR75">_xlfn.IFNA(VLOOKUP($A75,TRANSPOSE(#REF!),MR$2+2,FALSE),0)</f>
        <v>#REF!</v>
      </c>
      <c r="MS75" t="e" cm="1">
        <f t="array" ref="MS75">_xlfn.IFNA(VLOOKUP($A75,TRANSPOSE(#REF!),MS$2+2,FALSE),0)</f>
        <v>#REF!</v>
      </c>
      <c r="MT75" t="e" cm="1">
        <f t="array" ref="MT75">_xlfn.IFNA(VLOOKUP($A75,TRANSPOSE(#REF!),MT$2+2,FALSE),0)</f>
        <v>#REF!</v>
      </c>
      <c r="MU75" t="e" cm="1">
        <f t="array" ref="MU75">_xlfn.IFNA(VLOOKUP($A75,TRANSPOSE(#REF!),MU$2+2,FALSE),0)</f>
        <v>#REF!</v>
      </c>
      <c r="MV75" t="e" cm="1">
        <f t="array" ref="MV75">_xlfn.IFNA(VLOOKUP($A75,TRANSPOSE(#REF!),MV$2+2,FALSE),0)</f>
        <v>#REF!</v>
      </c>
      <c r="MW75" t="e" cm="1">
        <f t="array" ref="MW75">_xlfn.IFNA(VLOOKUP($A75,TRANSPOSE(#REF!),MW$2+2,FALSE),0)</f>
        <v>#REF!</v>
      </c>
      <c r="MX75" t="e" cm="1">
        <f t="array" ref="MX75">_xlfn.IFNA(VLOOKUP($A75,TRANSPOSE(#REF!),MX$2+2,FALSE),0)</f>
        <v>#REF!</v>
      </c>
      <c r="MY75" t="e" cm="1">
        <f t="array" ref="MY75">_xlfn.IFNA(VLOOKUP($A75,TRANSPOSE(#REF!),MY$2+2,FALSE),0)</f>
        <v>#REF!</v>
      </c>
      <c r="MZ75" t="e" cm="1">
        <f t="array" ref="MZ75">_xlfn.IFNA(VLOOKUP($A75,TRANSPOSE(#REF!),MZ$2+2,FALSE),0)</f>
        <v>#REF!</v>
      </c>
      <c r="NA75" t="e" cm="1">
        <f t="array" ref="NA75">_xlfn.IFNA(VLOOKUP($A75,TRANSPOSE(#REF!),NA$2+2,FALSE),0)</f>
        <v>#REF!</v>
      </c>
      <c r="NB75" t="e" cm="1">
        <f t="array" ref="NB75">_xlfn.IFNA(VLOOKUP($A75,TRANSPOSE(#REF!),NB$2+2,FALSE),0)</f>
        <v>#REF!</v>
      </c>
      <c r="NC75" t="e" cm="1">
        <f t="array" ref="NC75">_xlfn.IFNA(VLOOKUP($A75,TRANSPOSE(#REF!),NC$2+2,FALSE),0)</f>
        <v>#REF!</v>
      </c>
      <c r="ND75" t="e" cm="1">
        <f t="array" ref="ND75">_xlfn.IFNA(VLOOKUP($A75,TRANSPOSE(#REF!),ND$2+2,FALSE),0)</f>
        <v>#REF!</v>
      </c>
      <c r="NE75" t="e" cm="1">
        <f t="array" ref="NE75">_xlfn.IFNA(VLOOKUP($A75,TRANSPOSE(#REF!),NE$2+2,FALSE),0)</f>
        <v>#REF!</v>
      </c>
      <c r="NF75" t="e" cm="1">
        <f t="array" ref="NF75">_xlfn.IFNA(VLOOKUP($A75,TRANSPOSE(#REF!),NF$2+2,FALSE),0)</f>
        <v>#REF!</v>
      </c>
      <c r="NG75" t="e" cm="1">
        <f t="array" ref="NG75">_xlfn.IFNA(VLOOKUP($A75,TRANSPOSE(#REF!),NG$2+2,FALSE),0)</f>
        <v>#REF!</v>
      </c>
      <c r="NH75" t="e" cm="1">
        <f t="array" ref="NH75">_xlfn.IFNA(VLOOKUP($A75,TRANSPOSE(#REF!),NH$2+2,FALSE),0)</f>
        <v>#REF!</v>
      </c>
      <c r="NI75" t="e" cm="1">
        <f t="array" ref="NI75">_xlfn.IFNA(VLOOKUP($A75,TRANSPOSE(#REF!),NI$2+2,FALSE),0)</f>
        <v>#REF!</v>
      </c>
      <c r="NJ75" t="e" cm="1">
        <f t="array" ref="NJ75">_xlfn.IFNA(VLOOKUP($A75,TRANSPOSE(#REF!),NJ$2+2,FALSE),0)</f>
        <v>#REF!</v>
      </c>
      <c r="NL75" t="e">
        <f t="shared" si="2"/>
        <v>#REF!</v>
      </c>
      <c r="NM75" t="e">
        <f t="shared" si="3"/>
        <v>#REF!</v>
      </c>
    </row>
    <row r="76" spans="1:377" x14ac:dyDescent="0.3">
      <c r="A76" t="str">
        <v>PGB02_03</v>
      </c>
      <c r="B76" t="str">
        <v>Elektriciteit</v>
      </c>
      <c r="C76" t="str">
        <v>Conversion</v>
      </c>
      <c r="D76" t="str">
        <v>Power GB</v>
      </c>
      <c r="E76" t="str">
        <v>Generation</v>
      </c>
      <c r="F76" t="str">
        <v>Electricity GB</v>
      </c>
      <c r="G76" t="str">
        <v>Electricity from Coal with CCS - Power GB</v>
      </c>
      <c r="H76" t="str">
        <v>[GW]</v>
      </c>
      <c r="I76">
        <f>_xlfn.IFNA(VLOOKUP(A76,'[1]PASTE Cap_Investment'!A:B,2,FALSE),0)</f>
        <v>0</v>
      </c>
      <c r="J76" t="e" cm="1">
        <f t="array" ref="J76">_xlfn.IFNA(VLOOKUP($A76,TRANSPOSE(#REF!),J$2+2,FALSE),0)</f>
        <v>#REF!</v>
      </c>
      <c r="K76" t="e" cm="1">
        <f t="array" ref="K76">_xlfn.IFNA(VLOOKUP($A76,TRANSPOSE(#REF!),K$2+2,FALSE),0)</f>
        <v>#REF!</v>
      </c>
      <c r="L76" t="e" cm="1">
        <f t="array" ref="L76">_xlfn.IFNA(VLOOKUP($A76,TRANSPOSE(#REF!),L$2+2,FALSE),0)</f>
        <v>#REF!</v>
      </c>
      <c r="M76" t="e" cm="1">
        <f t="array" ref="M76">_xlfn.IFNA(VLOOKUP($A76,TRANSPOSE(#REF!),M$2+2,FALSE),0)</f>
        <v>#REF!</v>
      </c>
      <c r="N76" t="e" cm="1">
        <f t="array" ref="N76">_xlfn.IFNA(VLOOKUP($A76,TRANSPOSE(#REF!),N$2+2,FALSE),0)</f>
        <v>#REF!</v>
      </c>
      <c r="O76" t="e" cm="1">
        <f t="array" ref="O76">_xlfn.IFNA(VLOOKUP($A76,TRANSPOSE(#REF!),O$2+2,FALSE),0)</f>
        <v>#REF!</v>
      </c>
      <c r="P76" t="e" cm="1">
        <f t="array" ref="P76">_xlfn.IFNA(VLOOKUP($A76,TRANSPOSE(#REF!),P$2+2,FALSE),0)</f>
        <v>#REF!</v>
      </c>
      <c r="Q76" t="e" cm="1">
        <f t="array" ref="Q76">_xlfn.IFNA(VLOOKUP($A76,TRANSPOSE(#REF!),Q$2+2,FALSE),0)</f>
        <v>#REF!</v>
      </c>
      <c r="R76" t="e" cm="1">
        <f t="array" ref="R76">_xlfn.IFNA(VLOOKUP($A76,TRANSPOSE(#REF!),R$2+2,FALSE),0)</f>
        <v>#REF!</v>
      </c>
      <c r="S76" t="e" cm="1">
        <f t="array" ref="S76">_xlfn.IFNA(VLOOKUP($A76,TRANSPOSE(#REF!),S$2+2,FALSE),0)</f>
        <v>#REF!</v>
      </c>
      <c r="T76" t="e" cm="1">
        <f t="array" ref="T76">_xlfn.IFNA(VLOOKUP($A76,TRANSPOSE(#REF!),T$2+2,FALSE),0)</f>
        <v>#REF!</v>
      </c>
      <c r="U76" t="e" cm="1">
        <f t="array" ref="U76">_xlfn.IFNA(VLOOKUP($A76,TRANSPOSE(#REF!),U$2+2,FALSE),0)</f>
        <v>#REF!</v>
      </c>
      <c r="V76" t="e" cm="1">
        <f t="array" ref="V76">_xlfn.IFNA(VLOOKUP($A76,TRANSPOSE(#REF!),V$2+2,FALSE),0)</f>
        <v>#REF!</v>
      </c>
      <c r="W76" t="e" cm="1">
        <f t="array" ref="W76">_xlfn.IFNA(VLOOKUP($A76,TRANSPOSE(#REF!),W$2+2,FALSE),0)</f>
        <v>#REF!</v>
      </c>
      <c r="X76" t="e" cm="1">
        <f t="array" ref="X76">_xlfn.IFNA(VLOOKUP($A76,TRANSPOSE(#REF!),X$2+2,FALSE),0)</f>
        <v>#REF!</v>
      </c>
      <c r="Y76" t="e" cm="1">
        <f t="array" ref="Y76">_xlfn.IFNA(VLOOKUP($A76,TRANSPOSE(#REF!),Y$2+2,FALSE),0)</f>
        <v>#REF!</v>
      </c>
      <c r="Z76" t="e" cm="1">
        <f t="array" ref="Z76">_xlfn.IFNA(VLOOKUP($A76,TRANSPOSE(#REF!),Z$2+2,FALSE),0)</f>
        <v>#REF!</v>
      </c>
      <c r="AA76" t="e" cm="1">
        <f t="array" ref="AA76">_xlfn.IFNA(VLOOKUP($A76,TRANSPOSE(#REF!),AA$2+2,FALSE),0)</f>
        <v>#REF!</v>
      </c>
      <c r="AB76" t="e" cm="1">
        <f t="array" ref="AB76">_xlfn.IFNA(VLOOKUP($A76,TRANSPOSE(#REF!),AB$2+2,FALSE),0)</f>
        <v>#REF!</v>
      </c>
      <c r="AC76" t="e" cm="1">
        <f t="array" ref="AC76">_xlfn.IFNA(VLOOKUP($A76,TRANSPOSE(#REF!),AC$2+2,FALSE),0)</f>
        <v>#REF!</v>
      </c>
      <c r="AD76" t="e" cm="1">
        <f t="array" ref="AD76">_xlfn.IFNA(VLOOKUP($A76,TRANSPOSE(#REF!),AD$2+2,FALSE),0)</f>
        <v>#REF!</v>
      </c>
      <c r="AE76" t="e" cm="1">
        <f t="array" ref="AE76">_xlfn.IFNA(VLOOKUP($A76,TRANSPOSE(#REF!),AE$2+2,FALSE),0)</f>
        <v>#REF!</v>
      </c>
      <c r="AF76" t="e" cm="1">
        <f t="array" ref="AF76">_xlfn.IFNA(VLOOKUP($A76,TRANSPOSE(#REF!),AF$2+2,FALSE),0)</f>
        <v>#REF!</v>
      </c>
      <c r="AG76" t="e" cm="1">
        <f t="array" ref="AG76">_xlfn.IFNA(VLOOKUP($A76,TRANSPOSE(#REF!),AG$2+2,FALSE),0)</f>
        <v>#REF!</v>
      </c>
      <c r="AH76" t="e" cm="1">
        <f t="array" ref="AH76">_xlfn.IFNA(VLOOKUP($A76,TRANSPOSE(#REF!),AH$2+2,FALSE),0)</f>
        <v>#REF!</v>
      </c>
      <c r="AI76" t="e" cm="1">
        <f t="array" ref="AI76">_xlfn.IFNA(VLOOKUP($A76,TRANSPOSE(#REF!),AI$2+2,FALSE),0)</f>
        <v>#REF!</v>
      </c>
      <c r="AJ76" t="e" cm="1">
        <f t="array" ref="AJ76">_xlfn.IFNA(VLOOKUP($A76,TRANSPOSE(#REF!),AJ$2+2,FALSE),0)</f>
        <v>#REF!</v>
      </c>
      <c r="AK76" t="e" cm="1">
        <f t="array" ref="AK76">_xlfn.IFNA(VLOOKUP($A76,TRANSPOSE(#REF!),AK$2+2,FALSE),0)</f>
        <v>#REF!</v>
      </c>
      <c r="AL76" t="e" cm="1">
        <f t="array" ref="AL76">_xlfn.IFNA(VLOOKUP($A76,TRANSPOSE(#REF!),AL$2+2,FALSE),0)</f>
        <v>#REF!</v>
      </c>
      <c r="AM76" t="e" cm="1">
        <f t="array" ref="AM76">_xlfn.IFNA(VLOOKUP($A76,TRANSPOSE(#REF!),AM$2+2,FALSE),0)</f>
        <v>#REF!</v>
      </c>
      <c r="AN76" t="e" cm="1">
        <f t="array" ref="AN76">_xlfn.IFNA(VLOOKUP($A76,TRANSPOSE(#REF!),AN$2+2,FALSE),0)</f>
        <v>#REF!</v>
      </c>
      <c r="AO76" t="e" cm="1">
        <f t="array" ref="AO76">_xlfn.IFNA(VLOOKUP($A76,TRANSPOSE(#REF!),AO$2+2,FALSE),0)</f>
        <v>#REF!</v>
      </c>
      <c r="AP76" t="e" cm="1">
        <f t="array" ref="AP76">_xlfn.IFNA(VLOOKUP($A76,TRANSPOSE(#REF!),AP$2+2,FALSE),0)</f>
        <v>#REF!</v>
      </c>
      <c r="AQ76" t="e" cm="1">
        <f t="array" ref="AQ76">_xlfn.IFNA(VLOOKUP($A76,TRANSPOSE(#REF!),AQ$2+2,FALSE),0)</f>
        <v>#REF!</v>
      </c>
      <c r="AR76" t="e" cm="1">
        <f t="array" ref="AR76">_xlfn.IFNA(VLOOKUP($A76,TRANSPOSE(#REF!),AR$2+2,FALSE),0)</f>
        <v>#REF!</v>
      </c>
      <c r="AS76" t="e" cm="1">
        <f t="array" ref="AS76">_xlfn.IFNA(VLOOKUP($A76,TRANSPOSE(#REF!),AS$2+2,FALSE),0)</f>
        <v>#REF!</v>
      </c>
      <c r="AT76" t="e" cm="1">
        <f t="array" ref="AT76">_xlfn.IFNA(VLOOKUP($A76,TRANSPOSE(#REF!),AT$2+2,FALSE),0)</f>
        <v>#REF!</v>
      </c>
      <c r="AU76" t="e" cm="1">
        <f t="array" ref="AU76">_xlfn.IFNA(VLOOKUP($A76,TRANSPOSE(#REF!),AU$2+2,FALSE),0)</f>
        <v>#REF!</v>
      </c>
      <c r="AV76" t="e" cm="1">
        <f t="array" ref="AV76">_xlfn.IFNA(VLOOKUP($A76,TRANSPOSE(#REF!),AV$2+2,FALSE),0)</f>
        <v>#REF!</v>
      </c>
      <c r="AW76" t="e" cm="1">
        <f t="array" ref="AW76">_xlfn.IFNA(VLOOKUP($A76,TRANSPOSE(#REF!),AW$2+2,FALSE),0)</f>
        <v>#REF!</v>
      </c>
      <c r="AX76" t="e" cm="1">
        <f t="array" ref="AX76">_xlfn.IFNA(VLOOKUP($A76,TRANSPOSE(#REF!),AX$2+2,FALSE),0)</f>
        <v>#REF!</v>
      </c>
      <c r="AY76" t="e" cm="1">
        <f t="array" ref="AY76">_xlfn.IFNA(VLOOKUP($A76,TRANSPOSE(#REF!),AY$2+2,FALSE),0)</f>
        <v>#REF!</v>
      </c>
      <c r="AZ76" t="e" cm="1">
        <f t="array" ref="AZ76">_xlfn.IFNA(VLOOKUP($A76,TRANSPOSE(#REF!),AZ$2+2,FALSE),0)</f>
        <v>#REF!</v>
      </c>
      <c r="BA76" t="e" cm="1">
        <f t="array" ref="BA76">_xlfn.IFNA(VLOOKUP($A76,TRANSPOSE(#REF!),BA$2+2,FALSE),0)</f>
        <v>#REF!</v>
      </c>
      <c r="BB76" t="e" cm="1">
        <f t="array" ref="BB76">_xlfn.IFNA(VLOOKUP($A76,TRANSPOSE(#REF!),BB$2+2,FALSE),0)</f>
        <v>#REF!</v>
      </c>
      <c r="BC76" t="e" cm="1">
        <f t="array" ref="BC76">_xlfn.IFNA(VLOOKUP($A76,TRANSPOSE(#REF!),BC$2+2,FALSE),0)</f>
        <v>#REF!</v>
      </c>
      <c r="BD76" t="e" cm="1">
        <f t="array" ref="BD76">_xlfn.IFNA(VLOOKUP($A76,TRANSPOSE(#REF!),BD$2+2,FALSE),0)</f>
        <v>#REF!</v>
      </c>
      <c r="BE76" t="e" cm="1">
        <f t="array" ref="BE76">_xlfn.IFNA(VLOOKUP($A76,TRANSPOSE(#REF!),BE$2+2,FALSE),0)</f>
        <v>#REF!</v>
      </c>
      <c r="BF76" t="e" cm="1">
        <f t="array" ref="BF76">_xlfn.IFNA(VLOOKUP($A76,TRANSPOSE(#REF!),BF$2+2,FALSE),0)</f>
        <v>#REF!</v>
      </c>
      <c r="BG76" t="e" cm="1">
        <f t="array" ref="BG76">_xlfn.IFNA(VLOOKUP($A76,TRANSPOSE(#REF!),BG$2+2,FALSE),0)</f>
        <v>#REF!</v>
      </c>
      <c r="BH76" t="e" cm="1">
        <f t="array" ref="BH76">_xlfn.IFNA(VLOOKUP($A76,TRANSPOSE(#REF!),BH$2+2,FALSE),0)</f>
        <v>#REF!</v>
      </c>
      <c r="BI76" t="e" cm="1">
        <f t="array" ref="BI76">_xlfn.IFNA(VLOOKUP($A76,TRANSPOSE(#REF!),BI$2+2,FALSE),0)</f>
        <v>#REF!</v>
      </c>
      <c r="BJ76" t="e" cm="1">
        <f t="array" ref="BJ76">_xlfn.IFNA(VLOOKUP($A76,TRANSPOSE(#REF!),BJ$2+2,FALSE),0)</f>
        <v>#REF!</v>
      </c>
      <c r="BK76" t="e" cm="1">
        <f t="array" ref="BK76">_xlfn.IFNA(VLOOKUP($A76,TRANSPOSE(#REF!),BK$2+2,FALSE),0)</f>
        <v>#REF!</v>
      </c>
      <c r="BL76" t="e" cm="1">
        <f t="array" ref="BL76">_xlfn.IFNA(VLOOKUP($A76,TRANSPOSE(#REF!),BL$2+2,FALSE),0)</f>
        <v>#REF!</v>
      </c>
      <c r="BM76" t="e" cm="1">
        <f t="array" ref="BM76">_xlfn.IFNA(VLOOKUP($A76,TRANSPOSE(#REF!),BM$2+2,FALSE),0)</f>
        <v>#REF!</v>
      </c>
      <c r="BN76" t="e" cm="1">
        <f t="array" ref="BN76">_xlfn.IFNA(VLOOKUP($A76,TRANSPOSE(#REF!),BN$2+2,FALSE),0)</f>
        <v>#REF!</v>
      </c>
      <c r="BO76" t="e" cm="1">
        <f t="array" ref="BO76">_xlfn.IFNA(VLOOKUP($A76,TRANSPOSE(#REF!),BO$2+2,FALSE),0)</f>
        <v>#REF!</v>
      </c>
      <c r="BP76" t="e" cm="1">
        <f t="array" ref="BP76">_xlfn.IFNA(VLOOKUP($A76,TRANSPOSE(#REF!),BP$2+2,FALSE),0)</f>
        <v>#REF!</v>
      </c>
      <c r="BQ76" t="e" cm="1">
        <f t="array" ref="BQ76">_xlfn.IFNA(VLOOKUP($A76,TRANSPOSE(#REF!),BQ$2+2,FALSE),0)</f>
        <v>#REF!</v>
      </c>
      <c r="BR76" t="e" cm="1">
        <f t="array" ref="BR76">_xlfn.IFNA(VLOOKUP($A76,TRANSPOSE(#REF!),BR$2+2,FALSE),0)</f>
        <v>#REF!</v>
      </c>
      <c r="BS76" t="e" cm="1">
        <f t="array" ref="BS76">_xlfn.IFNA(VLOOKUP($A76,TRANSPOSE(#REF!),BS$2+2,FALSE),0)</f>
        <v>#REF!</v>
      </c>
      <c r="BT76" t="e" cm="1">
        <f t="array" ref="BT76">_xlfn.IFNA(VLOOKUP($A76,TRANSPOSE(#REF!),BT$2+2,FALSE),0)</f>
        <v>#REF!</v>
      </c>
      <c r="BU76" t="e" cm="1">
        <f t="array" ref="BU76">_xlfn.IFNA(VLOOKUP($A76,TRANSPOSE(#REF!),BU$2+2,FALSE),0)</f>
        <v>#REF!</v>
      </c>
      <c r="BV76" t="e" cm="1">
        <f t="array" ref="BV76">_xlfn.IFNA(VLOOKUP($A76,TRANSPOSE(#REF!),BV$2+2,FALSE),0)</f>
        <v>#REF!</v>
      </c>
      <c r="BW76" t="e" cm="1">
        <f t="array" ref="BW76">_xlfn.IFNA(VLOOKUP($A76,TRANSPOSE(#REF!),BW$2+2,FALSE),0)</f>
        <v>#REF!</v>
      </c>
      <c r="BX76" t="e" cm="1">
        <f t="array" ref="BX76">_xlfn.IFNA(VLOOKUP($A76,TRANSPOSE(#REF!),BX$2+2,FALSE),0)</f>
        <v>#REF!</v>
      </c>
      <c r="BY76" t="e" cm="1">
        <f t="array" ref="BY76">_xlfn.IFNA(VLOOKUP($A76,TRANSPOSE(#REF!),BY$2+2,FALSE),0)</f>
        <v>#REF!</v>
      </c>
      <c r="BZ76" t="e" cm="1">
        <f t="array" ref="BZ76">_xlfn.IFNA(VLOOKUP($A76,TRANSPOSE(#REF!),BZ$2+2,FALSE),0)</f>
        <v>#REF!</v>
      </c>
      <c r="CA76" t="e" cm="1">
        <f t="array" ref="CA76">_xlfn.IFNA(VLOOKUP($A76,TRANSPOSE(#REF!),CA$2+2,FALSE),0)</f>
        <v>#REF!</v>
      </c>
      <c r="CB76" t="e" cm="1">
        <f t="array" ref="CB76">_xlfn.IFNA(VLOOKUP($A76,TRANSPOSE(#REF!),CB$2+2,FALSE),0)</f>
        <v>#REF!</v>
      </c>
      <c r="CC76" t="e" cm="1">
        <f t="array" ref="CC76">_xlfn.IFNA(VLOOKUP($A76,TRANSPOSE(#REF!),CC$2+2,FALSE),0)</f>
        <v>#REF!</v>
      </c>
      <c r="CD76" t="e" cm="1">
        <f t="array" ref="CD76">_xlfn.IFNA(VLOOKUP($A76,TRANSPOSE(#REF!),CD$2+2,FALSE),0)</f>
        <v>#REF!</v>
      </c>
      <c r="CE76" t="e" cm="1">
        <f t="array" ref="CE76">_xlfn.IFNA(VLOOKUP($A76,TRANSPOSE(#REF!),CE$2+2,FALSE),0)</f>
        <v>#REF!</v>
      </c>
      <c r="CF76" t="e" cm="1">
        <f t="array" ref="CF76">_xlfn.IFNA(VLOOKUP($A76,TRANSPOSE(#REF!),CF$2+2,FALSE),0)</f>
        <v>#REF!</v>
      </c>
      <c r="CG76" t="e" cm="1">
        <f t="array" ref="CG76">_xlfn.IFNA(VLOOKUP($A76,TRANSPOSE(#REF!),CG$2+2,FALSE),0)</f>
        <v>#REF!</v>
      </c>
      <c r="CH76" t="e" cm="1">
        <f t="array" ref="CH76">_xlfn.IFNA(VLOOKUP($A76,TRANSPOSE(#REF!),CH$2+2,FALSE),0)</f>
        <v>#REF!</v>
      </c>
      <c r="CI76" t="e" cm="1">
        <f t="array" ref="CI76">_xlfn.IFNA(VLOOKUP($A76,TRANSPOSE(#REF!),CI$2+2,FALSE),0)</f>
        <v>#REF!</v>
      </c>
      <c r="CJ76" t="e" cm="1">
        <f t="array" ref="CJ76">_xlfn.IFNA(VLOOKUP($A76,TRANSPOSE(#REF!),CJ$2+2,FALSE),0)</f>
        <v>#REF!</v>
      </c>
      <c r="CK76" t="e" cm="1">
        <f t="array" ref="CK76">_xlfn.IFNA(VLOOKUP($A76,TRANSPOSE(#REF!),CK$2+2,FALSE),0)</f>
        <v>#REF!</v>
      </c>
      <c r="CL76" t="e" cm="1">
        <f t="array" ref="CL76">_xlfn.IFNA(VLOOKUP($A76,TRANSPOSE(#REF!),CL$2+2,FALSE),0)</f>
        <v>#REF!</v>
      </c>
      <c r="CM76" t="e" cm="1">
        <f t="array" ref="CM76">_xlfn.IFNA(VLOOKUP($A76,TRANSPOSE(#REF!),CM$2+2,FALSE),0)</f>
        <v>#REF!</v>
      </c>
      <c r="CN76" t="e" cm="1">
        <f t="array" ref="CN76">_xlfn.IFNA(VLOOKUP($A76,TRANSPOSE(#REF!),CN$2+2,FALSE),0)</f>
        <v>#REF!</v>
      </c>
      <c r="CO76" t="e" cm="1">
        <f t="array" ref="CO76">_xlfn.IFNA(VLOOKUP($A76,TRANSPOSE(#REF!),CO$2+2,FALSE),0)</f>
        <v>#REF!</v>
      </c>
      <c r="CP76" t="e" cm="1">
        <f t="array" ref="CP76">_xlfn.IFNA(VLOOKUP($A76,TRANSPOSE(#REF!),CP$2+2,FALSE),0)</f>
        <v>#REF!</v>
      </c>
      <c r="CQ76" t="e" cm="1">
        <f t="array" ref="CQ76">_xlfn.IFNA(VLOOKUP($A76,TRANSPOSE(#REF!),CQ$2+2,FALSE),0)</f>
        <v>#REF!</v>
      </c>
      <c r="CR76" t="e" cm="1">
        <f t="array" ref="CR76">_xlfn.IFNA(VLOOKUP($A76,TRANSPOSE(#REF!),CR$2+2,FALSE),0)</f>
        <v>#REF!</v>
      </c>
      <c r="CS76" t="e" cm="1">
        <f t="array" ref="CS76">_xlfn.IFNA(VLOOKUP($A76,TRANSPOSE(#REF!),CS$2+2,FALSE),0)</f>
        <v>#REF!</v>
      </c>
      <c r="CT76" t="e" cm="1">
        <f t="array" ref="CT76">_xlfn.IFNA(VLOOKUP($A76,TRANSPOSE(#REF!),CT$2+2,FALSE),0)</f>
        <v>#REF!</v>
      </c>
      <c r="CU76" t="e" cm="1">
        <f t="array" ref="CU76">_xlfn.IFNA(VLOOKUP($A76,TRANSPOSE(#REF!),CU$2+2,FALSE),0)</f>
        <v>#REF!</v>
      </c>
      <c r="CV76" t="e" cm="1">
        <f t="array" ref="CV76">_xlfn.IFNA(VLOOKUP($A76,TRANSPOSE(#REF!),CV$2+2,FALSE),0)</f>
        <v>#REF!</v>
      </c>
      <c r="CW76" t="e" cm="1">
        <f t="array" ref="CW76">_xlfn.IFNA(VLOOKUP($A76,TRANSPOSE(#REF!),CW$2+2,FALSE),0)</f>
        <v>#REF!</v>
      </c>
      <c r="CX76" t="e" cm="1">
        <f t="array" ref="CX76">_xlfn.IFNA(VLOOKUP($A76,TRANSPOSE(#REF!),CX$2+2,FALSE),0)</f>
        <v>#REF!</v>
      </c>
      <c r="CY76" t="e" cm="1">
        <f t="array" ref="CY76">_xlfn.IFNA(VLOOKUP($A76,TRANSPOSE(#REF!),CY$2+2,FALSE),0)</f>
        <v>#REF!</v>
      </c>
      <c r="CZ76" t="e" cm="1">
        <f t="array" ref="CZ76">_xlfn.IFNA(VLOOKUP($A76,TRANSPOSE(#REF!),CZ$2+2,FALSE),0)</f>
        <v>#REF!</v>
      </c>
      <c r="DA76" t="e" cm="1">
        <f t="array" ref="DA76">_xlfn.IFNA(VLOOKUP($A76,TRANSPOSE(#REF!),DA$2+2,FALSE),0)</f>
        <v>#REF!</v>
      </c>
      <c r="DB76" t="e" cm="1">
        <f t="array" ref="DB76">_xlfn.IFNA(VLOOKUP($A76,TRANSPOSE(#REF!),DB$2+2,FALSE),0)</f>
        <v>#REF!</v>
      </c>
      <c r="DC76" t="e" cm="1">
        <f t="array" ref="DC76">_xlfn.IFNA(VLOOKUP($A76,TRANSPOSE(#REF!),DC$2+2,FALSE),0)</f>
        <v>#REF!</v>
      </c>
      <c r="DD76" t="e" cm="1">
        <f t="array" ref="DD76">_xlfn.IFNA(VLOOKUP($A76,TRANSPOSE(#REF!),DD$2+2,FALSE),0)</f>
        <v>#REF!</v>
      </c>
      <c r="DE76" t="e" cm="1">
        <f t="array" ref="DE76">_xlfn.IFNA(VLOOKUP($A76,TRANSPOSE(#REF!),DE$2+2,FALSE),0)</f>
        <v>#REF!</v>
      </c>
      <c r="DF76" t="e" cm="1">
        <f t="array" ref="DF76">_xlfn.IFNA(VLOOKUP($A76,TRANSPOSE(#REF!),DF$2+2,FALSE),0)</f>
        <v>#REF!</v>
      </c>
      <c r="DG76" t="e" cm="1">
        <f t="array" ref="DG76">_xlfn.IFNA(VLOOKUP($A76,TRANSPOSE(#REF!),DG$2+2,FALSE),0)</f>
        <v>#REF!</v>
      </c>
      <c r="DH76" t="e" cm="1">
        <f t="array" ref="DH76">_xlfn.IFNA(VLOOKUP($A76,TRANSPOSE(#REF!),DH$2+2,FALSE),0)</f>
        <v>#REF!</v>
      </c>
      <c r="DI76" t="e" cm="1">
        <f t="array" ref="DI76">_xlfn.IFNA(VLOOKUP($A76,TRANSPOSE(#REF!),DI$2+2,FALSE),0)</f>
        <v>#REF!</v>
      </c>
      <c r="DJ76" t="e" cm="1">
        <f t="array" ref="DJ76">_xlfn.IFNA(VLOOKUP($A76,TRANSPOSE(#REF!),DJ$2+2,FALSE),0)</f>
        <v>#REF!</v>
      </c>
      <c r="DK76" t="e" cm="1">
        <f t="array" ref="DK76">_xlfn.IFNA(VLOOKUP($A76,TRANSPOSE(#REF!),DK$2+2,FALSE),0)</f>
        <v>#REF!</v>
      </c>
      <c r="DL76" t="e" cm="1">
        <f t="array" ref="DL76">_xlfn.IFNA(VLOOKUP($A76,TRANSPOSE(#REF!),DL$2+2,FALSE),0)</f>
        <v>#REF!</v>
      </c>
      <c r="DM76" t="e" cm="1">
        <f t="array" ref="DM76">_xlfn.IFNA(VLOOKUP($A76,TRANSPOSE(#REF!),DM$2+2,FALSE),0)</f>
        <v>#REF!</v>
      </c>
      <c r="DN76" t="e" cm="1">
        <f t="array" ref="DN76">_xlfn.IFNA(VLOOKUP($A76,TRANSPOSE(#REF!),DN$2+2,FALSE),0)</f>
        <v>#REF!</v>
      </c>
      <c r="DO76" t="e" cm="1">
        <f t="array" ref="DO76">_xlfn.IFNA(VLOOKUP($A76,TRANSPOSE(#REF!),DO$2+2,FALSE),0)</f>
        <v>#REF!</v>
      </c>
      <c r="DP76" t="e" cm="1">
        <f t="array" ref="DP76">_xlfn.IFNA(VLOOKUP($A76,TRANSPOSE(#REF!),DP$2+2,FALSE),0)</f>
        <v>#REF!</v>
      </c>
      <c r="DQ76" t="e" cm="1">
        <f t="array" ref="DQ76">_xlfn.IFNA(VLOOKUP($A76,TRANSPOSE(#REF!),DQ$2+2,FALSE),0)</f>
        <v>#REF!</v>
      </c>
      <c r="DR76" t="e" cm="1">
        <f t="array" ref="DR76">_xlfn.IFNA(VLOOKUP($A76,TRANSPOSE(#REF!),DR$2+2,FALSE),0)</f>
        <v>#REF!</v>
      </c>
      <c r="DS76" t="e" cm="1">
        <f t="array" ref="DS76">_xlfn.IFNA(VLOOKUP($A76,TRANSPOSE(#REF!),DS$2+2,FALSE),0)</f>
        <v>#REF!</v>
      </c>
      <c r="DT76" t="e" cm="1">
        <f t="array" ref="DT76">_xlfn.IFNA(VLOOKUP($A76,TRANSPOSE(#REF!),DT$2+2,FALSE),0)</f>
        <v>#REF!</v>
      </c>
      <c r="DU76" t="e" cm="1">
        <f t="array" ref="DU76">_xlfn.IFNA(VLOOKUP($A76,TRANSPOSE(#REF!),DU$2+2,FALSE),0)</f>
        <v>#REF!</v>
      </c>
      <c r="DV76" t="e" cm="1">
        <f t="array" ref="DV76">_xlfn.IFNA(VLOOKUP($A76,TRANSPOSE(#REF!),DV$2+2,FALSE),0)</f>
        <v>#REF!</v>
      </c>
      <c r="DW76" t="e" cm="1">
        <f t="array" ref="DW76">_xlfn.IFNA(VLOOKUP($A76,TRANSPOSE(#REF!),DW$2+2,FALSE),0)</f>
        <v>#REF!</v>
      </c>
      <c r="DX76" t="e" cm="1">
        <f t="array" ref="DX76">_xlfn.IFNA(VLOOKUP($A76,TRANSPOSE(#REF!),DX$2+2,FALSE),0)</f>
        <v>#REF!</v>
      </c>
      <c r="DY76" t="e" cm="1">
        <f t="array" ref="DY76">_xlfn.IFNA(VLOOKUP($A76,TRANSPOSE(#REF!),DY$2+2,FALSE),0)</f>
        <v>#REF!</v>
      </c>
      <c r="DZ76" t="e" cm="1">
        <f t="array" ref="DZ76">_xlfn.IFNA(VLOOKUP($A76,TRANSPOSE(#REF!),DZ$2+2,FALSE),0)</f>
        <v>#REF!</v>
      </c>
      <c r="EA76" t="e" cm="1">
        <f t="array" ref="EA76">_xlfn.IFNA(VLOOKUP($A76,TRANSPOSE(#REF!),EA$2+2,FALSE),0)</f>
        <v>#REF!</v>
      </c>
      <c r="EB76" t="e" cm="1">
        <f t="array" ref="EB76">_xlfn.IFNA(VLOOKUP($A76,TRANSPOSE(#REF!),EB$2+2,FALSE),0)</f>
        <v>#REF!</v>
      </c>
      <c r="EC76" t="e" cm="1">
        <f t="array" ref="EC76">_xlfn.IFNA(VLOOKUP($A76,TRANSPOSE(#REF!),EC$2+2,FALSE),0)</f>
        <v>#REF!</v>
      </c>
      <c r="ED76" t="e" cm="1">
        <f t="array" ref="ED76">_xlfn.IFNA(VLOOKUP($A76,TRANSPOSE(#REF!),ED$2+2,FALSE),0)</f>
        <v>#REF!</v>
      </c>
      <c r="EE76" t="e" cm="1">
        <f t="array" ref="EE76">_xlfn.IFNA(VLOOKUP($A76,TRANSPOSE(#REF!),EE$2+2,FALSE),0)</f>
        <v>#REF!</v>
      </c>
      <c r="EF76" t="e" cm="1">
        <f t="array" ref="EF76">_xlfn.IFNA(VLOOKUP($A76,TRANSPOSE(#REF!),EF$2+2,FALSE),0)</f>
        <v>#REF!</v>
      </c>
      <c r="EG76" t="e" cm="1">
        <f t="array" ref="EG76">_xlfn.IFNA(VLOOKUP($A76,TRANSPOSE(#REF!),EG$2+2,FALSE),0)</f>
        <v>#REF!</v>
      </c>
      <c r="EH76" t="e" cm="1">
        <f t="array" ref="EH76">_xlfn.IFNA(VLOOKUP($A76,TRANSPOSE(#REF!),EH$2+2,FALSE),0)</f>
        <v>#REF!</v>
      </c>
      <c r="EI76" t="e" cm="1">
        <f t="array" ref="EI76">_xlfn.IFNA(VLOOKUP($A76,TRANSPOSE(#REF!),EI$2+2,FALSE),0)</f>
        <v>#REF!</v>
      </c>
      <c r="EJ76" t="e" cm="1">
        <f t="array" ref="EJ76">_xlfn.IFNA(VLOOKUP($A76,TRANSPOSE(#REF!),EJ$2+2,FALSE),0)</f>
        <v>#REF!</v>
      </c>
      <c r="EK76" t="e" cm="1">
        <f t="array" ref="EK76">_xlfn.IFNA(VLOOKUP($A76,TRANSPOSE(#REF!),EK$2+2,FALSE),0)</f>
        <v>#REF!</v>
      </c>
      <c r="EL76" t="e" cm="1">
        <f t="array" ref="EL76">_xlfn.IFNA(VLOOKUP($A76,TRANSPOSE(#REF!),EL$2+2,FALSE),0)</f>
        <v>#REF!</v>
      </c>
      <c r="EM76" t="e" cm="1">
        <f t="array" ref="EM76">_xlfn.IFNA(VLOOKUP($A76,TRANSPOSE(#REF!),EM$2+2,FALSE),0)</f>
        <v>#REF!</v>
      </c>
      <c r="EN76" t="e" cm="1">
        <f t="array" ref="EN76">_xlfn.IFNA(VLOOKUP($A76,TRANSPOSE(#REF!),EN$2+2,FALSE),0)</f>
        <v>#REF!</v>
      </c>
      <c r="EO76" t="e" cm="1">
        <f t="array" ref="EO76">_xlfn.IFNA(VLOOKUP($A76,TRANSPOSE(#REF!),EO$2+2,FALSE),0)</f>
        <v>#REF!</v>
      </c>
      <c r="EP76" t="e" cm="1">
        <f t="array" ref="EP76">_xlfn.IFNA(VLOOKUP($A76,TRANSPOSE(#REF!),EP$2+2,FALSE),0)</f>
        <v>#REF!</v>
      </c>
      <c r="EQ76" t="e" cm="1">
        <f t="array" ref="EQ76">_xlfn.IFNA(VLOOKUP($A76,TRANSPOSE(#REF!),EQ$2+2,FALSE),0)</f>
        <v>#REF!</v>
      </c>
      <c r="ER76" t="e" cm="1">
        <f t="array" ref="ER76">_xlfn.IFNA(VLOOKUP($A76,TRANSPOSE(#REF!),ER$2+2,FALSE),0)</f>
        <v>#REF!</v>
      </c>
      <c r="ES76" t="e" cm="1">
        <f t="array" ref="ES76">_xlfn.IFNA(VLOOKUP($A76,TRANSPOSE(#REF!),ES$2+2,FALSE),0)</f>
        <v>#REF!</v>
      </c>
      <c r="ET76" t="e" cm="1">
        <f t="array" ref="ET76">_xlfn.IFNA(VLOOKUP($A76,TRANSPOSE(#REF!),ET$2+2,FALSE),0)</f>
        <v>#REF!</v>
      </c>
      <c r="EU76" t="e" cm="1">
        <f t="array" ref="EU76">_xlfn.IFNA(VLOOKUP($A76,TRANSPOSE(#REF!),EU$2+2,FALSE),0)</f>
        <v>#REF!</v>
      </c>
      <c r="EV76" t="e" cm="1">
        <f t="array" ref="EV76">_xlfn.IFNA(VLOOKUP($A76,TRANSPOSE(#REF!),EV$2+2,FALSE),0)</f>
        <v>#REF!</v>
      </c>
      <c r="EW76" t="e" cm="1">
        <f t="array" ref="EW76">_xlfn.IFNA(VLOOKUP($A76,TRANSPOSE(#REF!),EW$2+2,FALSE),0)</f>
        <v>#REF!</v>
      </c>
      <c r="EX76" t="e" cm="1">
        <f t="array" ref="EX76">_xlfn.IFNA(VLOOKUP($A76,TRANSPOSE(#REF!),EX$2+2,FALSE),0)</f>
        <v>#REF!</v>
      </c>
      <c r="EY76" t="e" cm="1">
        <f t="array" ref="EY76">_xlfn.IFNA(VLOOKUP($A76,TRANSPOSE(#REF!),EY$2+2,FALSE),0)</f>
        <v>#REF!</v>
      </c>
      <c r="EZ76" t="e" cm="1">
        <f t="array" ref="EZ76">_xlfn.IFNA(VLOOKUP($A76,TRANSPOSE(#REF!),EZ$2+2,FALSE),0)</f>
        <v>#REF!</v>
      </c>
      <c r="FA76" t="e" cm="1">
        <f t="array" ref="FA76">_xlfn.IFNA(VLOOKUP($A76,TRANSPOSE(#REF!),FA$2+2,FALSE),0)</f>
        <v>#REF!</v>
      </c>
      <c r="FB76" t="e" cm="1">
        <f t="array" ref="FB76">_xlfn.IFNA(VLOOKUP($A76,TRANSPOSE(#REF!),FB$2+2,FALSE),0)</f>
        <v>#REF!</v>
      </c>
      <c r="FC76" t="e" cm="1">
        <f t="array" ref="FC76">_xlfn.IFNA(VLOOKUP($A76,TRANSPOSE(#REF!),FC$2+2,FALSE),0)</f>
        <v>#REF!</v>
      </c>
      <c r="FD76" t="e" cm="1">
        <f t="array" ref="FD76">_xlfn.IFNA(VLOOKUP($A76,TRANSPOSE(#REF!),FD$2+2,FALSE),0)</f>
        <v>#REF!</v>
      </c>
      <c r="FE76" t="e" cm="1">
        <f t="array" ref="FE76">_xlfn.IFNA(VLOOKUP($A76,TRANSPOSE(#REF!),FE$2+2,FALSE),0)</f>
        <v>#REF!</v>
      </c>
      <c r="FF76" t="e" cm="1">
        <f t="array" ref="FF76">_xlfn.IFNA(VLOOKUP($A76,TRANSPOSE(#REF!),FF$2+2,FALSE),0)</f>
        <v>#REF!</v>
      </c>
      <c r="FG76" t="e" cm="1">
        <f t="array" ref="FG76">_xlfn.IFNA(VLOOKUP($A76,TRANSPOSE(#REF!),FG$2+2,FALSE),0)</f>
        <v>#REF!</v>
      </c>
      <c r="FH76" t="e" cm="1">
        <f t="array" ref="FH76">_xlfn.IFNA(VLOOKUP($A76,TRANSPOSE(#REF!),FH$2+2,FALSE),0)</f>
        <v>#REF!</v>
      </c>
      <c r="FI76" t="e" cm="1">
        <f t="array" ref="FI76">_xlfn.IFNA(VLOOKUP($A76,TRANSPOSE(#REF!),FI$2+2,FALSE),0)</f>
        <v>#REF!</v>
      </c>
      <c r="FJ76" t="e" cm="1">
        <f t="array" ref="FJ76">_xlfn.IFNA(VLOOKUP($A76,TRANSPOSE(#REF!),FJ$2+2,FALSE),0)</f>
        <v>#REF!</v>
      </c>
      <c r="FK76" t="e" cm="1">
        <f t="array" ref="FK76">_xlfn.IFNA(VLOOKUP($A76,TRANSPOSE(#REF!),FK$2+2,FALSE),0)</f>
        <v>#REF!</v>
      </c>
      <c r="FL76" t="e" cm="1">
        <f t="array" ref="FL76">_xlfn.IFNA(VLOOKUP($A76,TRANSPOSE(#REF!),FL$2+2,FALSE),0)</f>
        <v>#REF!</v>
      </c>
      <c r="FM76" t="e" cm="1">
        <f t="array" ref="FM76">_xlfn.IFNA(VLOOKUP($A76,TRANSPOSE(#REF!),FM$2+2,FALSE),0)</f>
        <v>#REF!</v>
      </c>
      <c r="FN76" t="e" cm="1">
        <f t="array" ref="FN76">_xlfn.IFNA(VLOOKUP($A76,TRANSPOSE(#REF!),FN$2+2,FALSE),0)</f>
        <v>#REF!</v>
      </c>
      <c r="FO76" t="e" cm="1">
        <f t="array" ref="FO76">_xlfn.IFNA(VLOOKUP($A76,TRANSPOSE(#REF!),FO$2+2,FALSE),0)</f>
        <v>#REF!</v>
      </c>
      <c r="FP76" t="e" cm="1">
        <f t="array" ref="FP76">_xlfn.IFNA(VLOOKUP($A76,TRANSPOSE(#REF!),FP$2+2,FALSE),0)</f>
        <v>#REF!</v>
      </c>
      <c r="FQ76" t="e" cm="1">
        <f t="array" ref="FQ76">_xlfn.IFNA(VLOOKUP($A76,TRANSPOSE(#REF!),FQ$2+2,FALSE),0)</f>
        <v>#REF!</v>
      </c>
      <c r="FR76" t="e" cm="1">
        <f t="array" ref="FR76">_xlfn.IFNA(VLOOKUP($A76,TRANSPOSE(#REF!),FR$2+2,FALSE),0)</f>
        <v>#REF!</v>
      </c>
      <c r="FS76" t="e" cm="1">
        <f t="array" ref="FS76">_xlfn.IFNA(VLOOKUP($A76,TRANSPOSE(#REF!),FS$2+2,FALSE),0)</f>
        <v>#REF!</v>
      </c>
      <c r="FT76" t="e" cm="1">
        <f t="array" ref="FT76">_xlfn.IFNA(VLOOKUP($A76,TRANSPOSE(#REF!),FT$2+2,FALSE),0)</f>
        <v>#REF!</v>
      </c>
      <c r="FU76" t="e" cm="1">
        <f t="array" ref="FU76">_xlfn.IFNA(VLOOKUP($A76,TRANSPOSE(#REF!),FU$2+2,FALSE),0)</f>
        <v>#REF!</v>
      </c>
      <c r="FV76" t="e" cm="1">
        <f t="array" ref="FV76">_xlfn.IFNA(VLOOKUP($A76,TRANSPOSE(#REF!),FV$2+2,FALSE),0)</f>
        <v>#REF!</v>
      </c>
      <c r="FW76" t="e" cm="1">
        <f t="array" ref="FW76">_xlfn.IFNA(VLOOKUP($A76,TRANSPOSE(#REF!),FW$2+2,FALSE),0)</f>
        <v>#REF!</v>
      </c>
      <c r="FX76" t="e" cm="1">
        <f t="array" ref="FX76">_xlfn.IFNA(VLOOKUP($A76,TRANSPOSE(#REF!),FX$2+2,FALSE),0)</f>
        <v>#REF!</v>
      </c>
      <c r="FY76" t="e" cm="1">
        <f t="array" ref="FY76">_xlfn.IFNA(VLOOKUP($A76,TRANSPOSE(#REF!),FY$2+2,FALSE),0)</f>
        <v>#REF!</v>
      </c>
      <c r="FZ76" t="e" cm="1">
        <f t="array" ref="FZ76">_xlfn.IFNA(VLOOKUP($A76,TRANSPOSE(#REF!),FZ$2+2,FALSE),0)</f>
        <v>#REF!</v>
      </c>
      <c r="GA76" t="e" cm="1">
        <f t="array" ref="GA76">_xlfn.IFNA(VLOOKUP($A76,TRANSPOSE(#REF!),GA$2+2,FALSE),0)</f>
        <v>#REF!</v>
      </c>
      <c r="GB76" t="e" cm="1">
        <f t="array" ref="GB76">_xlfn.IFNA(VLOOKUP($A76,TRANSPOSE(#REF!),GB$2+2,FALSE),0)</f>
        <v>#REF!</v>
      </c>
      <c r="GC76" t="e" cm="1">
        <f t="array" ref="GC76">_xlfn.IFNA(VLOOKUP($A76,TRANSPOSE(#REF!),GC$2+2,FALSE),0)</f>
        <v>#REF!</v>
      </c>
      <c r="GD76" t="e" cm="1">
        <f t="array" ref="GD76">_xlfn.IFNA(VLOOKUP($A76,TRANSPOSE(#REF!),GD$2+2,FALSE),0)</f>
        <v>#REF!</v>
      </c>
      <c r="GE76" t="e" cm="1">
        <f t="array" ref="GE76">_xlfn.IFNA(VLOOKUP($A76,TRANSPOSE(#REF!),GE$2+2,FALSE),0)</f>
        <v>#REF!</v>
      </c>
      <c r="GF76" t="e" cm="1">
        <f t="array" ref="GF76">_xlfn.IFNA(VLOOKUP($A76,TRANSPOSE(#REF!),GF$2+2,FALSE),0)</f>
        <v>#REF!</v>
      </c>
      <c r="GG76" t="e" cm="1">
        <f t="array" ref="GG76">_xlfn.IFNA(VLOOKUP($A76,TRANSPOSE(#REF!),GG$2+2,FALSE),0)</f>
        <v>#REF!</v>
      </c>
      <c r="GH76" t="e" cm="1">
        <f t="array" ref="GH76">_xlfn.IFNA(VLOOKUP($A76,TRANSPOSE(#REF!),GH$2+2,FALSE),0)</f>
        <v>#REF!</v>
      </c>
      <c r="GI76" t="e" cm="1">
        <f t="array" ref="GI76">_xlfn.IFNA(VLOOKUP($A76,TRANSPOSE(#REF!),GI$2+2,FALSE),0)</f>
        <v>#REF!</v>
      </c>
      <c r="GJ76" t="e" cm="1">
        <f t="array" ref="GJ76">_xlfn.IFNA(VLOOKUP($A76,TRANSPOSE(#REF!),GJ$2+2,FALSE),0)</f>
        <v>#REF!</v>
      </c>
      <c r="GK76" t="e" cm="1">
        <f t="array" ref="GK76">_xlfn.IFNA(VLOOKUP($A76,TRANSPOSE(#REF!),GK$2+2,FALSE),0)</f>
        <v>#REF!</v>
      </c>
      <c r="GL76" t="e" cm="1">
        <f t="array" ref="GL76">_xlfn.IFNA(VLOOKUP($A76,TRANSPOSE(#REF!),GL$2+2,FALSE),0)</f>
        <v>#REF!</v>
      </c>
      <c r="GM76" t="e" cm="1">
        <f t="array" ref="GM76">_xlfn.IFNA(VLOOKUP($A76,TRANSPOSE(#REF!),GM$2+2,FALSE),0)</f>
        <v>#REF!</v>
      </c>
      <c r="GN76" t="e" cm="1">
        <f t="array" ref="GN76">_xlfn.IFNA(VLOOKUP($A76,TRANSPOSE(#REF!),GN$2+2,FALSE),0)</f>
        <v>#REF!</v>
      </c>
      <c r="GO76" t="e" cm="1">
        <f t="array" ref="GO76">_xlfn.IFNA(VLOOKUP($A76,TRANSPOSE(#REF!),GO$2+2,FALSE),0)</f>
        <v>#REF!</v>
      </c>
      <c r="GP76" t="e" cm="1">
        <f t="array" ref="GP76">_xlfn.IFNA(VLOOKUP($A76,TRANSPOSE(#REF!),GP$2+2,FALSE),0)</f>
        <v>#REF!</v>
      </c>
      <c r="GQ76" t="e" cm="1">
        <f t="array" ref="GQ76">_xlfn.IFNA(VLOOKUP($A76,TRANSPOSE(#REF!),GQ$2+2,FALSE),0)</f>
        <v>#REF!</v>
      </c>
      <c r="GR76" t="e" cm="1">
        <f t="array" ref="GR76">_xlfn.IFNA(VLOOKUP($A76,TRANSPOSE(#REF!),GR$2+2,FALSE),0)</f>
        <v>#REF!</v>
      </c>
      <c r="GS76" t="e" cm="1">
        <f t="array" ref="GS76">_xlfn.IFNA(VLOOKUP($A76,TRANSPOSE(#REF!),GS$2+2,FALSE),0)</f>
        <v>#REF!</v>
      </c>
      <c r="GT76" t="e" cm="1">
        <f t="array" ref="GT76">_xlfn.IFNA(VLOOKUP($A76,TRANSPOSE(#REF!),GT$2+2,FALSE),0)</f>
        <v>#REF!</v>
      </c>
      <c r="GU76" t="e" cm="1">
        <f t="array" ref="GU76">_xlfn.IFNA(VLOOKUP($A76,TRANSPOSE(#REF!),GU$2+2,FALSE),0)</f>
        <v>#REF!</v>
      </c>
      <c r="GV76" t="e" cm="1">
        <f t="array" ref="GV76">_xlfn.IFNA(VLOOKUP($A76,TRANSPOSE(#REF!),GV$2+2,FALSE),0)</f>
        <v>#REF!</v>
      </c>
      <c r="GW76" t="e" cm="1">
        <f t="array" ref="GW76">_xlfn.IFNA(VLOOKUP($A76,TRANSPOSE(#REF!),GW$2+2,FALSE),0)</f>
        <v>#REF!</v>
      </c>
      <c r="GX76" t="e" cm="1">
        <f t="array" ref="GX76">_xlfn.IFNA(VLOOKUP($A76,TRANSPOSE(#REF!),GX$2+2,FALSE),0)</f>
        <v>#REF!</v>
      </c>
      <c r="GY76" t="e" cm="1">
        <f t="array" ref="GY76">_xlfn.IFNA(VLOOKUP($A76,TRANSPOSE(#REF!),GY$2+2,FALSE),0)</f>
        <v>#REF!</v>
      </c>
      <c r="GZ76" t="e" cm="1">
        <f t="array" ref="GZ76">_xlfn.IFNA(VLOOKUP($A76,TRANSPOSE(#REF!),GZ$2+2,FALSE),0)</f>
        <v>#REF!</v>
      </c>
      <c r="HA76" t="e" cm="1">
        <f t="array" ref="HA76">_xlfn.IFNA(VLOOKUP($A76,TRANSPOSE(#REF!),HA$2+2,FALSE),0)</f>
        <v>#REF!</v>
      </c>
      <c r="HB76" t="e" cm="1">
        <f t="array" ref="HB76">_xlfn.IFNA(VLOOKUP($A76,TRANSPOSE(#REF!),HB$2+2,FALSE),0)</f>
        <v>#REF!</v>
      </c>
      <c r="HC76" t="e" cm="1">
        <f t="array" ref="HC76">_xlfn.IFNA(VLOOKUP($A76,TRANSPOSE(#REF!),HC$2+2,FALSE),0)</f>
        <v>#REF!</v>
      </c>
      <c r="HD76" t="e" cm="1">
        <f t="array" ref="HD76">_xlfn.IFNA(VLOOKUP($A76,TRANSPOSE(#REF!),HD$2+2,FALSE),0)</f>
        <v>#REF!</v>
      </c>
      <c r="HE76" t="e" cm="1">
        <f t="array" ref="HE76">_xlfn.IFNA(VLOOKUP($A76,TRANSPOSE(#REF!),HE$2+2,FALSE),0)</f>
        <v>#REF!</v>
      </c>
      <c r="HF76" t="e" cm="1">
        <f t="array" ref="HF76">_xlfn.IFNA(VLOOKUP($A76,TRANSPOSE(#REF!),HF$2+2,FALSE),0)</f>
        <v>#REF!</v>
      </c>
      <c r="HG76" t="e" cm="1">
        <f t="array" ref="HG76">_xlfn.IFNA(VLOOKUP($A76,TRANSPOSE(#REF!),HG$2+2,FALSE),0)</f>
        <v>#REF!</v>
      </c>
      <c r="HH76" t="e" cm="1">
        <f t="array" ref="HH76">_xlfn.IFNA(VLOOKUP($A76,TRANSPOSE(#REF!),HH$2+2,FALSE),0)</f>
        <v>#REF!</v>
      </c>
      <c r="HI76" t="e" cm="1">
        <f t="array" ref="HI76">_xlfn.IFNA(VLOOKUP($A76,TRANSPOSE(#REF!),HI$2+2,FALSE),0)</f>
        <v>#REF!</v>
      </c>
      <c r="HJ76" t="e" cm="1">
        <f t="array" ref="HJ76">_xlfn.IFNA(VLOOKUP($A76,TRANSPOSE(#REF!),HJ$2+2,FALSE),0)</f>
        <v>#REF!</v>
      </c>
      <c r="HK76" t="e" cm="1">
        <f t="array" ref="HK76">_xlfn.IFNA(VLOOKUP($A76,TRANSPOSE(#REF!),HK$2+2,FALSE),0)</f>
        <v>#REF!</v>
      </c>
      <c r="HL76" t="e" cm="1">
        <f t="array" ref="HL76">_xlfn.IFNA(VLOOKUP($A76,TRANSPOSE(#REF!),HL$2+2,FALSE),0)</f>
        <v>#REF!</v>
      </c>
      <c r="HM76" t="e" cm="1">
        <f t="array" ref="HM76">_xlfn.IFNA(VLOOKUP($A76,TRANSPOSE(#REF!),HM$2+2,FALSE),0)</f>
        <v>#REF!</v>
      </c>
      <c r="HN76" t="e" cm="1">
        <f t="array" ref="HN76">_xlfn.IFNA(VLOOKUP($A76,TRANSPOSE(#REF!),HN$2+2,FALSE),0)</f>
        <v>#REF!</v>
      </c>
      <c r="HO76" t="e" cm="1">
        <f t="array" ref="HO76">_xlfn.IFNA(VLOOKUP($A76,TRANSPOSE(#REF!),HO$2+2,FALSE),0)</f>
        <v>#REF!</v>
      </c>
      <c r="HP76" t="e" cm="1">
        <f t="array" ref="HP76">_xlfn.IFNA(VLOOKUP($A76,TRANSPOSE(#REF!),HP$2+2,FALSE),0)</f>
        <v>#REF!</v>
      </c>
      <c r="HQ76" t="e" cm="1">
        <f t="array" ref="HQ76">_xlfn.IFNA(VLOOKUP($A76,TRANSPOSE(#REF!),HQ$2+2,FALSE),0)</f>
        <v>#REF!</v>
      </c>
      <c r="HR76" t="e" cm="1">
        <f t="array" ref="HR76">_xlfn.IFNA(VLOOKUP($A76,TRANSPOSE(#REF!),HR$2+2,FALSE),0)</f>
        <v>#REF!</v>
      </c>
      <c r="HS76" t="e" cm="1">
        <f t="array" ref="HS76">_xlfn.IFNA(VLOOKUP($A76,TRANSPOSE(#REF!),HS$2+2,FALSE),0)</f>
        <v>#REF!</v>
      </c>
      <c r="HT76" t="e" cm="1">
        <f t="array" ref="HT76">_xlfn.IFNA(VLOOKUP($A76,TRANSPOSE(#REF!),HT$2+2,FALSE),0)</f>
        <v>#REF!</v>
      </c>
      <c r="HU76" t="e" cm="1">
        <f t="array" ref="HU76">_xlfn.IFNA(VLOOKUP($A76,TRANSPOSE(#REF!),HU$2+2,FALSE),0)</f>
        <v>#REF!</v>
      </c>
      <c r="HV76" t="e" cm="1">
        <f t="array" ref="HV76">_xlfn.IFNA(VLOOKUP($A76,TRANSPOSE(#REF!),HV$2+2,FALSE),0)</f>
        <v>#REF!</v>
      </c>
      <c r="HW76" t="e" cm="1">
        <f t="array" ref="HW76">_xlfn.IFNA(VLOOKUP($A76,TRANSPOSE(#REF!),HW$2+2,FALSE),0)</f>
        <v>#REF!</v>
      </c>
      <c r="HX76" t="e" cm="1">
        <f t="array" ref="HX76">_xlfn.IFNA(VLOOKUP($A76,TRANSPOSE(#REF!),HX$2+2,FALSE),0)</f>
        <v>#REF!</v>
      </c>
      <c r="HY76" t="e" cm="1">
        <f t="array" ref="HY76">_xlfn.IFNA(VLOOKUP($A76,TRANSPOSE(#REF!),HY$2+2,FALSE),0)</f>
        <v>#REF!</v>
      </c>
      <c r="HZ76" t="e" cm="1">
        <f t="array" ref="HZ76">_xlfn.IFNA(VLOOKUP($A76,TRANSPOSE(#REF!),HZ$2+2,FALSE),0)</f>
        <v>#REF!</v>
      </c>
      <c r="IA76" t="e" cm="1">
        <f t="array" ref="IA76">_xlfn.IFNA(VLOOKUP($A76,TRANSPOSE(#REF!),IA$2+2,FALSE),0)</f>
        <v>#REF!</v>
      </c>
      <c r="IB76" t="e" cm="1">
        <f t="array" ref="IB76">_xlfn.IFNA(VLOOKUP($A76,TRANSPOSE(#REF!),IB$2+2,FALSE),0)</f>
        <v>#REF!</v>
      </c>
      <c r="IC76" t="e" cm="1">
        <f t="array" ref="IC76">_xlfn.IFNA(VLOOKUP($A76,TRANSPOSE(#REF!),IC$2+2,FALSE),0)</f>
        <v>#REF!</v>
      </c>
      <c r="ID76" t="e" cm="1">
        <f t="array" ref="ID76">_xlfn.IFNA(VLOOKUP($A76,TRANSPOSE(#REF!),ID$2+2,FALSE),0)</f>
        <v>#REF!</v>
      </c>
      <c r="IE76" t="e" cm="1">
        <f t="array" ref="IE76">_xlfn.IFNA(VLOOKUP($A76,TRANSPOSE(#REF!),IE$2+2,FALSE),0)</f>
        <v>#REF!</v>
      </c>
      <c r="IF76" t="e" cm="1">
        <f t="array" ref="IF76">_xlfn.IFNA(VLOOKUP($A76,TRANSPOSE(#REF!),IF$2+2,FALSE),0)</f>
        <v>#REF!</v>
      </c>
      <c r="IG76" t="e" cm="1">
        <f t="array" ref="IG76">_xlfn.IFNA(VLOOKUP($A76,TRANSPOSE(#REF!),IG$2+2,FALSE),0)</f>
        <v>#REF!</v>
      </c>
      <c r="IH76" t="e" cm="1">
        <f t="array" ref="IH76">_xlfn.IFNA(VLOOKUP($A76,TRANSPOSE(#REF!),IH$2+2,FALSE),0)</f>
        <v>#REF!</v>
      </c>
      <c r="II76" t="e" cm="1">
        <f t="array" ref="II76">_xlfn.IFNA(VLOOKUP($A76,TRANSPOSE(#REF!),II$2+2,FALSE),0)</f>
        <v>#REF!</v>
      </c>
      <c r="IJ76" t="e" cm="1">
        <f t="array" ref="IJ76">_xlfn.IFNA(VLOOKUP($A76,TRANSPOSE(#REF!),IJ$2+2,FALSE),0)</f>
        <v>#REF!</v>
      </c>
      <c r="IK76" t="e" cm="1">
        <f t="array" ref="IK76">_xlfn.IFNA(VLOOKUP($A76,TRANSPOSE(#REF!),IK$2+2,FALSE),0)</f>
        <v>#REF!</v>
      </c>
      <c r="IL76" t="e" cm="1">
        <f t="array" ref="IL76">_xlfn.IFNA(VLOOKUP($A76,TRANSPOSE(#REF!),IL$2+2,FALSE),0)</f>
        <v>#REF!</v>
      </c>
      <c r="IM76" t="e" cm="1">
        <f t="array" ref="IM76">_xlfn.IFNA(VLOOKUP($A76,TRANSPOSE(#REF!),IM$2+2,FALSE),0)</f>
        <v>#REF!</v>
      </c>
      <c r="IN76" t="e" cm="1">
        <f t="array" ref="IN76">_xlfn.IFNA(VLOOKUP($A76,TRANSPOSE(#REF!),IN$2+2,FALSE),0)</f>
        <v>#REF!</v>
      </c>
      <c r="IO76" t="e" cm="1">
        <f t="array" ref="IO76">_xlfn.IFNA(VLOOKUP($A76,TRANSPOSE(#REF!),IO$2+2,FALSE),0)</f>
        <v>#REF!</v>
      </c>
      <c r="IP76" t="e" cm="1">
        <f t="array" ref="IP76">_xlfn.IFNA(VLOOKUP($A76,TRANSPOSE(#REF!),IP$2+2,FALSE),0)</f>
        <v>#REF!</v>
      </c>
      <c r="IQ76" t="e" cm="1">
        <f t="array" ref="IQ76">_xlfn.IFNA(VLOOKUP($A76,TRANSPOSE(#REF!),IQ$2+2,FALSE),0)</f>
        <v>#REF!</v>
      </c>
      <c r="IR76" t="e" cm="1">
        <f t="array" ref="IR76">_xlfn.IFNA(VLOOKUP($A76,TRANSPOSE(#REF!),IR$2+2,FALSE),0)</f>
        <v>#REF!</v>
      </c>
      <c r="IS76" t="e" cm="1">
        <f t="array" ref="IS76">_xlfn.IFNA(VLOOKUP($A76,TRANSPOSE(#REF!),IS$2+2,FALSE),0)</f>
        <v>#REF!</v>
      </c>
      <c r="IT76" t="e" cm="1">
        <f t="array" ref="IT76">_xlfn.IFNA(VLOOKUP($A76,TRANSPOSE(#REF!),IT$2+2,FALSE),0)</f>
        <v>#REF!</v>
      </c>
      <c r="IU76" t="e" cm="1">
        <f t="array" ref="IU76">_xlfn.IFNA(VLOOKUP($A76,TRANSPOSE(#REF!),IU$2+2,FALSE),0)</f>
        <v>#REF!</v>
      </c>
      <c r="IV76" t="e" cm="1">
        <f t="array" ref="IV76">_xlfn.IFNA(VLOOKUP($A76,TRANSPOSE(#REF!),IV$2+2,FALSE),0)</f>
        <v>#REF!</v>
      </c>
      <c r="IW76" t="e" cm="1">
        <f t="array" ref="IW76">_xlfn.IFNA(VLOOKUP($A76,TRANSPOSE(#REF!),IW$2+2,FALSE),0)</f>
        <v>#REF!</v>
      </c>
      <c r="IX76" t="e" cm="1">
        <f t="array" ref="IX76">_xlfn.IFNA(VLOOKUP($A76,TRANSPOSE(#REF!),IX$2+2,FALSE),0)</f>
        <v>#REF!</v>
      </c>
      <c r="IY76" t="e" cm="1">
        <f t="array" ref="IY76">_xlfn.IFNA(VLOOKUP($A76,TRANSPOSE(#REF!),IY$2+2,FALSE),0)</f>
        <v>#REF!</v>
      </c>
      <c r="IZ76" t="e" cm="1">
        <f t="array" ref="IZ76">_xlfn.IFNA(VLOOKUP($A76,TRANSPOSE(#REF!),IZ$2+2,FALSE),0)</f>
        <v>#REF!</v>
      </c>
      <c r="JA76" t="e" cm="1">
        <f t="array" ref="JA76">_xlfn.IFNA(VLOOKUP($A76,TRANSPOSE(#REF!),JA$2+2,FALSE),0)</f>
        <v>#REF!</v>
      </c>
      <c r="JB76" t="e" cm="1">
        <f t="array" ref="JB76">_xlfn.IFNA(VLOOKUP($A76,TRANSPOSE(#REF!),JB$2+2,FALSE),0)</f>
        <v>#REF!</v>
      </c>
      <c r="JC76" t="e" cm="1">
        <f t="array" ref="JC76">_xlfn.IFNA(VLOOKUP($A76,TRANSPOSE(#REF!),JC$2+2,FALSE),0)</f>
        <v>#REF!</v>
      </c>
      <c r="JD76" t="e" cm="1">
        <f t="array" ref="JD76">_xlfn.IFNA(VLOOKUP($A76,TRANSPOSE(#REF!),JD$2+2,FALSE),0)</f>
        <v>#REF!</v>
      </c>
      <c r="JE76" t="e" cm="1">
        <f t="array" ref="JE76">_xlfn.IFNA(VLOOKUP($A76,TRANSPOSE(#REF!),JE$2+2,FALSE),0)</f>
        <v>#REF!</v>
      </c>
      <c r="JF76" t="e" cm="1">
        <f t="array" ref="JF76">_xlfn.IFNA(VLOOKUP($A76,TRANSPOSE(#REF!),JF$2+2,FALSE),0)</f>
        <v>#REF!</v>
      </c>
      <c r="JG76" t="e" cm="1">
        <f t="array" ref="JG76">_xlfn.IFNA(VLOOKUP($A76,TRANSPOSE(#REF!),JG$2+2,FALSE),0)</f>
        <v>#REF!</v>
      </c>
      <c r="JH76" t="e" cm="1">
        <f t="array" ref="JH76">_xlfn.IFNA(VLOOKUP($A76,TRANSPOSE(#REF!),JH$2+2,FALSE),0)</f>
        <v>#REF!</v>
      </c>
      <c r="JI76" t="e" cm="1">
        <f t="array" ref="JI76">_xlfn.IFNA(VLOOKUP($A76,TRANSPOSE(#REF!),JI$2+2,FALSE),0)</f>
        <v>#REF!</v>
      </c>
      <c r="JJ76" t="e" cm="1">
        <f t="array" ref="JJ76">_xlfn.IFNA(VLOOKUP($A76,TRANSPOSE(#REF!),JJ$2+2,FALSE),0)</f>
        <v>#REF!</v>
      </c>
      <c r="JK76" t="e" cm="1">
        <f t="array" ref="JK76">_xlfn.IFNA(VLOOKUP($A76,TRANSPOSE(#REF!),JK$2+2,FALSE),0)</f>
        <v>#REF!</v>
      </c>
      <c r="JL76" t="e" cm="1">
        <f t="array" ref="JL76">_xlfn.IFNA(VLOOKUP($A76,TRANSPOSE(#REF!),JL$2+2,FALSE),0)</f>
        <v>#REF!</v>
      </c>
      <c r="JM76" t="e" cm="1">
        <f t="array" ref="JM76">_xlfn.IFNA(VLOOKUP($A76,TRANSPOSE(#REF!),JM$2+2,FALSE),0)</f>
        <v>#REF!</v>
      </c>
      <c r="JN76" t="e" cm="1">
        <f t="array" ref="JN76">_xlfn.IFNA(VLOOKUP($A76,TRANSPOSE(#REF!),JN$2+2,FALSE),0)</f>
        <v>#REF!</v>
      </c>
      <c r="JO76" t="e" cm="1">
        <f t="array" ref="JO76">_xlfn.IFNA(VLOOKUP($A76,TRANSPOSE(#REF!),JO$2+2,FALSE),0)</f>
        <v>#REF!</v>
      </c>
      <c r="JP76" t="e" cm="1">
        <f t="array" ref="JP76">_xlfn.IFNA(VLOOKUP($A76,TRANSPOSE(#REF!),JP$2+2,FALSE),0)</f>
        <v>#REF!</v>
      </c>
      <c r="JQ76" t="e" cm="1">
        <f t="array" ref="JQ76">_xlfn.IFNA(VLOOKUP($A76,TRANSPOSE(#REF!),JQ$2+2,FALSE),0)</f>
        <v>#REF!</v>
      </c>
      <c r="JR76" t="e" cm="1">
        <f t="array" ref="JR76">_xlfn.IFNA(VLOOKUP($A76,TRANSPOSE(#REF!),JR$2+2,FALSE),0)</f>
        <v>#REF!</v>
      </c>
      <c r="JS76" t="e" cm="1">
        <f t="array" ref="JS76">_xlfn.IFNA(VLOOKUP($A76,TRANSPOSE(#REF!),JS$2+2,FALSE),0)</f>
        <v>#REF!</v>
      </c>
      <c r="JT76" t="e" cm="1">
        <f t="array" ref="JT76">_xlfn.IFNA(VLOOKUP($A76,TRANSPOSE(#REF!),JT$2+2,FALSE),0)</f>
        <v>#REF!</v>
      </c>
      <c r="JU76" t="e" cm="1">
        <f t="array" ref="JU76">_xlfn.IFNA(VLOOKUP($A76,TRANSPOSE(#REF!),JU$2+2,FALSE),0)</f>
        <v>#REF!</v>
      </c>
      <c r="JV76" t="e" cm="1">
        <f t="array" ref="JV76">_xlfn.IFNA(VLOOKUP($A76,TRANSPOSE(#REF!),JV$2+2,FALSE),0)</f>
        <v>#REF!</v>
      </c>
      <c r="JW76" t="e" cm="1">
        <f t="array" ref="JW76">_xlfn.IFNA(VLOOKUP($A76,TRANSPOSE(#REF!),JW$2+2,FALSE),0)</f>
        <v>#REF!</v>
      </c>
      <c r="JX76" t="e" cm="1">
        <f t="array" ref="JX76">_xlfn.IFNA(VLOOKUP($A76,TRANSPOSE(#REF!),JX$2+2,FALSE),0)</f>
        <v>#REF!</v>
      </c>
      <c r="JY76" t="e" cm="1">
        <f t="array" ref="JY76">_xlfn.IFNA(VLOOKUP($A76,TRANSPOSE(#REF!),JY$2+2,FALSE),0)</f>
        <v>#REF!</v>
      </c>
      <c r="JZ76" t="e" cm="1">
        <f t="array" ref="JZ76">_xlfn.IFNA(VLOOKUP($A76,TRANSPOSE(#REF!),JZ$2+2,FALSE),0)</f>
        <v>#REF!</v>
      </c>
      <c r="KA76" t="e" cm="1">
        <f t="array" ref="KA76">_xlfn.IFNA(VLOOKUP($A76,TRANSPOSE(#REF!),KA$2+2,FALSE),0)</f>
        <v>#REF!</v>
      </c>
      <c r="KB76" t="e" cm="1">
        <f t="array" ref="KB76">_xlfn.IFNA(VLOOKUP($A76,TRANSPOSE(#REF!),KB$2+2,FALSE),0)</f>
        <v>#REF!</v>
      </c>
      <c r="KC76" t="e" cm="1">
        <f t="array" ref="KC76">_xlfn.IFNA(VLOOKUP($A76,TRANSPOSE(#REF!),KC$2+2,FALSE),0)</f>
        <v>#REF!</v>
      </c>
      <c r="KD76" t="e" cm="1">
        <f t="array" ref="KD76">_xlfn.IFNA(VLOOKUP($A76,TRANSPOSE(#REF!),KD$2+2,FALSE),0)</f>
        <v>#REF!</v>
      </c>
      <c r="KE76" t="e" cm="1">
        <f t="array" ref="KE76">_xlfn.IFNA(VLOOKUP($A76,TRANSPOSE(#REF!),KE$2+2,FALSE),0)</f>
        <v>#REF!</v>
      </c>
      <c r="KF76" t="e" cm="1">
        <f t="array" ref="KF76">_xlfn.IFNA(VLOOKUP($A76,TRANSPOSE(#REF!),KF$2+2,FALSE),0)</f>
        <v>#REF!</v>
      </c>
      <c r="KG76" t="e" cm="1">
        <f t="array" ref="KG76">_xlfn.IFNA(VLOOKUP($A76,TRANSPOSE(#REF!),KG$2+2,FALSE),0)</f>
        <v>#REF!</v>
      </c>
      <c r="KH76" t="e" cm="1">
        <f t="array" ref="KH76">_xlfn.IFNA(VLOOKUP($A76,TRANSPOSE(#REF!),KH$2+2,FALSE),0)</f>
        <v>#REF!</v>
      </c>
      <c r="KI76" t="e" cm="1">
        <f t="array" ref="KI76">_xlfn.IFNA(VLOOKUP($A76,TRANSPOSE(#REF!),KI$2+2,FALSE),0)</f>
        <v>#REF!</v>
      </c>
      <c r="KJ76" t="e" cm="1">
        <f t="array" ref="KJ76">_xlfn.IFNA(VLOOKUP($A76,TRANSPOSE(#REF!),KJ$2+2,FALSE),0)</f>
        <v>#REF!</v>
      </c>
      <c r="KK76" t="e" cm="1">
        <f t="array" ref="KK76">_xlfn.IFNA(VLOOKUP($A76,TRANSPOSE(#REF!),KK$2+2,FALSE),0)</f>
        <v>#REF!</v>
      </c>
      <c r="KL76" t="e" cm="1">
        <f t="array" ref="KL76">_xlfn.IFNA(VLOOKUP($A76,TRANSPOSE(#REF!),KL$2+2,FALSE),0)</f>
        <v>#REF!</v>
      </c>
      <c r="KM76" t="e" cm="1">
        <f t="array" ref="KM76">_xlfn.IFNA(VLOOKUP($A76,TRANSPOSE(#REF!),KM$2+2,FALSE),0)</f>
        <v>#REF!</v>
      </c>
      <c r="KN76" t="e" cm="1">
        <f t="array" ref="KN76">_xlfn.IFNA(VLOOKUP($A76,TRANSPOSE(#REF!),KN$2+2,FALSE),0)</f>
        <v>#REF!</v>
      </c>
      <c r="KO76" t="e" cm="1">
        <f t="array" ref="KO76">_xlfn.IFNA(VLOOKUP($A76,TRANSPOSE(#REF!),KO$2+2,FALSE),0)</f>
        <v>#REF!</v>
      </c>
      <c r="KP76" t="e" cm="1">
        <f t="array" ref="KP76">_xlfn.IFNA(VLOOKUP($A76,TRANSPOSE(#REF!),KP$2+2,FALSE),0)</f>
        <v>#REF!</v>
      </c>
      <c r="KQ76" t="e" cm="1">
        <f t="array" ref="KQ76">_xlfn.IFNA(VLOOKUP($A76,TRANSPOSE(#REF!),KQ$2+2,FALSE),0)</f>
        <v>#REF!</v>
      </c>
      <c r="KR76" t="e" cm="1">
        <f t="array" ref="KR76">_xlfn.IFNA(VLOOKUP($A76,TRANSPOSE(#REF!),KR$2+2,FALSE),0)</f>
        <v>#REF!</v>
      </c>
      <c r="KS76" t="e" cm="1">
        <f t="array" ref="KS76">_xlfn.IFNA(VLOOKUP($A76,TRANSPOSE(#REF!),KS$2+2,FALSE),0)</f>
        <v>#REF!</v>
      </c>
      <c r="KT76" t="e" cm="1">
        <f t="array" ref="KT76">_xlfn.IFNA(VLOOKUP($A76,TRANSPOSE(#REF!),KT$2+2,FALSE),0)</f>
        <v>#REF!</v>
      </c>
      <c r="KU76" t="e" cm="1">
        <f t="array" ref="KU76">_xlfn.IFNA(VLOOKUP($A76,TRANSPOSE(#REF!),KU$2+2,FALSE),0)</f>
        <v>#REF!</v>
      </c>
      <c r="KV76" t="e" cm="1">
        <f t="array" ref="KV76">_xlfn.IFNA(VLOOKUP($A76,TRANSPOSE(#REF!),KV$2+2,FALSE),0)</f>
        <v>#REF!</v>
      </c>
      <c r="KW76" t="e" cm="1">
        <f t="array" ref="KW76">_xlfn.IFNA(VLOOKUP($A76,TRANSPOSE(#REF!),KW$2+2,FALSE),0)</f>
        <v>#REF!</v>
      </c>
      <c r="KX76" t="e" cm="1">
        <f t="array" ref="KX76">_xlfn.IFNA(VLOOKUP($A76,TRANSPOSE(#REF!),KX$2+2,FALSE),0)</f>
        <v>#REF!</v>
      </c>
      <c r="KY76" t="e" cm="1">
        <f t="array" ref="KY76">_xlfn.IFNA(VLOOKUP($A76,TRANSPOSE(#REF!),KY$2+2,FALSE),0)</f>
        <v>#REF!</v>
      </c>
      <c r="KZ76" t="e" cm="1">
        <f t="array" ref="KZ76">_xlfn.IFNA(VLOOKUP($A76,TRANSPOSE(#REF!),KZ$2+2,FALSE),0)</f>
        <v>#REF!</v>
      </c>
      <c r="LA76" t="e" cm="1">
        <f t="array" ref="LA76">_xlfn.IFNA(VLOOKUP($A76,TRANSPOSE(#REF!),LA$2+2,FALSE),0)</f>
        <v>#REF!</v>
      </c>
      <c r="LB76" t="e" cm="1">
        <f t="array" ref="LB76">_xlfn.IFNA(VLOOKUP($A76,TRANSPOSE(#REF!),LB$2+2,FALSE),0)</f>
        <v>#REF!</v>
      </c>
      <c r="LC76" t="e" cm="1">
        <f t="array" ref="LC76">_xlfn.IFNA(VLOOKUP($A76,TRANSPOSE(#REF!),LC$2+2,FALSE),0)</f>
        <v>#REF!</v>
      </c>
      <c r="LD76" t="e" cm="1">
        <f t="array" ref="LD76">_xlfn.IFNA(VLOOKUP($A76,TRANSPOSE(#REF!),LD$2+2,FALSE),0)</f>
        <v>#REF!</v>
      </c>
      <c r="LE76" t="e" cm="1">
        <f t="array" ref="LE76">_xlfn.IFNA(VLOOKUP($A76,TRANSPOSE(#REF!),LE$2+2,FALSE),0)</f>
        <v>#REF!</v>
      </c>
      <c r="LF76" t="e" cm="1">
        <f t="array" ref="LF76">_xlfn.IFNA(VLOOKUP($A76,TRANSPOSE(#REF!),LF$2+2,FALSE),0)</f>
        <v>#REF!</v>
      </c>
      <c r="LG76" t="e" cm="1">
        <f t="array" ref="LG76">_xlfn.IFNA(VLOOKUP($A76,TRANSPOSE(#REF!),LG$2+2,FALSE),0)</f>
        <v>#REF!</v>
      </c>
      <c r="LH76" t="e" cm="1">
        <f t="array" ref="LH76">_xlfn.IFNA(VLOOKUP($A76,TRANSPOSE(#REF!),LH$2+2,FALSE),0)</f>
        <v>#REF!</v>
      </c>
      <c r="LI76" t="e" cm="1">
        <f t="array" ref="LI76">_xlfn.IFNA(VLOOKUP($A76,TRANSPOSE(#REF!),LI$2+2,FALSE),0)</f>
        <v>#REF!</v>
      </c>
      <c r="LJ76" t="e" cm="1">
        <f t="array" ref="LJ76">_xlfn.IFNA(VLOOKUP($A76,TRANSPOSE(#REF!),LJ$2+2,FALSE),0)</f>
        <v>#REF!</v>
      </c>
      <c r="LK76" t="e" cm="1">
        <f t="array" ref="LK76">_xlfn.IFNA(VLOOKUP($A76,TRANSPOSE(#REF!),LK$2+2,FALSE),0)</f>
        <v>#REF!</v>
      </c>
      <c r="LL76" t="e" cm="1">
        <f t="array" ref="LL76">_xlfn.IFNA(VLOOKUP($A76,TRANSPOSE(#REF!),LL$2+2,FALSE),0)</f>
        <v>#REF!</v>
      </c>
      <c r="LM76" t="e" cm="1">
        <f t="array" ref="LM76">_xlfn.IFNA(VLOOKUP($A76,TRANSPOSE(#REF!),LM$2+2,FALSE),0)</f>
        <v>#REF!</v>
      </c>
      <c r="LN76" t="e" cm="1">
        <f t="array" ref="LN76">_xlfn.IFNA(VLOOKUP($A76,TRANSPOSE(#REF!),LN$2+2,FALSE),0)</f>
        <v>#REF!</v>
      </c>
      <c r="LO76" t="e" cm="1">
        <f t="array" ref="LO76">_xlfn.IFNA(VLOOKUP($A76,TRANSPOSE(#REF!),LO$2+2,FALSE),0)</f>
        <v>#REF!</v>
      </c>
      <c r="LP76" t="e" cm="1">
        <f t="array" ref="LP76">_xlfn.IFNA(VLOOKUP($A76,TRANSPOSE(#REF!),LP$2+2,FALSE),0)</f>
        <v>#REF!</v>
      </c>
      <c r="LQ76" t="e" cm="1">
        <f t="array" ref="LQ76">_xlfn.IFNA(VLOOKUP($A76,TRANSPOSE(#REF!),LQ$2+2,FALSE),0)</f>
        <v>#REF!</v>
      </c>
      <c r="LR76" t="e" cm="1">
        <f t="array" ref="LR76">_xlfn.IFNA(VLOOKUP($A76,TRANSPOSE(#REF!),LR$2+2,FALSE),0)</f>
        <v>#REF!</v>
      </c>
      <c r="LS76" t="e" cm="1">
        <f t="array" ref="LS76">_xlfn.IFNA(VLOOKUP($A76,TRANSPOSE(#REF!),LS$2+2,FALSE),0)</f>
        <v>#REF!</v>
      </c>
      <c r="LT76" t="e" cm="1">
        <f t="array" ref="LT76">_xlfn.IFNA(VLOOKUP($A76,TRANSPOSE(#REF!),LT$2+2,FALSE),0)</f>
        <v>#REF!</v>
      </c>
      <c r="LU76" t="e" cm="1">
        <f t="array" ref="LU76">_xlfn.IFNA(VLOOKUP($A76,TRANSPOSE(#REF!),LU$2+2,FALSE),0)</f>
        <v>#REF!</v>
      </c>
      <c r="LV76" t="e" cm="1">
        <f t="array" ref="LV76">_xlfn.IFNA(VLOOKUP($A76,TRANSPOSE(#REF!),LV$2+2,FALSE),0)</f>
        <v>#REF!</v>
      </c>
      <c r="LW76" t="e" cm="1">
        <f t="array" ref="LW76">_xlfn.IFNA(VLOOKUP($A76,TRANSPOSE(#REF!),LW$2+2,FALSE),0)</f>
        <v>#REF!</v>
      </c>
      <c r="LX76" t="e" cm="1">
        <f t="array" ref="LX76">_xlfn.IFNA(VLOOKUP($A76,TRANSPOSE(#REF!),LX$2+2,FALSE),0)</f>
        <v>#REF!</v>
      </c>
      <c r="LY76" t="e" cm="1">
        <f t="array" ref="LY76">_xlfn.IFNA(VLOOKUP($A76,TRANSPOSE(#REF!),LY$2+2,FALSE),0)</f>
        <v>#REF!</v>
      </c>
      <c r="LZ76" t="e" cm="1">
        <f t="array" ref="LZ76">_xlfn.IFNA(VLOOKUP($A76,TRANSPOSE(#REF!),LZ$2+2,FALSE),0)</f>
        <v>#REF!</v>
      </c>
      <c r="MA76" t="e" cm="1">
        <f t="array" ref="MA76">_xlfn.IFNA(VLOOKUP($A76,TRANSPOSE(#REF!),MA$2+2,FALSE),0)</f>
        <v>#REF!</v>
      </c>
      <c r="MB76" t="e" cm="1">
        <f t="array" ref="MB76">_xlfn.IFNA(VLOOKUP($A76,TRANSPOSE(#REF!),MB$2+2,FALSE),0)</f>
        <v>#REF!</v>
      </c>
      <c r="MC76" t="e" cm="1">
        <f t="array" ref="MC76">_xlfn.IFNA(VLOOKUP($A76,TRANSPOSE(#REF!),MC$2+2,FALSE),0)</f>
        <v>#REF!</v>
      </c>
      <c r="MD76" t="e" cm="1">
        <f t="array" ref="MD76">_xlfn.IFNA(VLOOKUP($A76,TRANSPOSE(#REF!),MD$2+2,FALSE),0)</f>
        <v>#REF!</v>
      </c>
      <c r="ME76" t="e" cm="1">
        <f t="array" ref="ME76">_xlfn.IFNA(VLOOKUP($A76,TRANSPOSE(#REF!),ME$2+2,FALSE),0)</f>
        <v>#REF!</v>
      </c>
      <c r="MF76" t="e" cm="1">
        <f t="array" ref="MF76">_xlfn.IFNA(VLOOKUP($A76,TRANSPOSE(#REF!),MF$2+2,FALSE),0)</f>
        <v>#REF!</v>
      </c>
      <c r="MG76" t="e" cm="1">
        <f t="array" ref="MG76">_xlfn.IFNA(VLOOKUP($A76,TRANSPOSE(#REF!),MG$2+2,FALSE),0)</f>
        <v>#REF!</v>
      </c>
      <c r="MH76" t="e" cm="1">
        <f t="array" ref="MH76">_xlfn.IFNA(VLOOKUP($A76,TRANSPOSE(#REF!),MH$2+2,FALSE),0)</f>
        <v>#REF!</v>
      </c>
      <c r="MI76" t="e" cm="1">
        <f t="array" ref="MI76">_xlfn.IFNA(VLOOKUP($A76,TRANSPOSE(#REF!),MI$2+2,FALSE),0)</f>
        <v>#REF!</v>
      </c>
      <c r="MJ76" t="e" cm="1">
        <f t="array" ref="MJ76">_xlfn.IFNA(VLOOKUP($A76,TRANSPOSE(#REF!),MJ$2+2,FALSE),0)</f>
        <v>#REF!</v>
      </c>
      <c r="MK76" t="e" cm="1">
        <f t="array" ref="MK76">_xlfn.IFNA(VLOOKUP($A76,TRANSPOSE(#REF!),MK$2+2,FALSE),0)</f>
        <v>#REF!</v>
      </c>
      <c r="ML76" t="e" cm="1">
        <f t="array" ref="ML76">_xlfn.IFNA(VLOOKUP($A76,TRANSPOSE(#REF!),ML$2+2,FALSE),0)</f>
        <v>#REF!</v>
      </c>
      <c r="MM76" t="e" cm="1">
        <f t="array" ref="MM76">_xlfn.IFNA(VLOOKUP($A76,TRANSPOSE(#REF!),MM$2+2,FALSE),0)</f>
        <v>#REF!</v>
      </c>
      <c r="MN76" t="e" cm="1">
        <f t="array" ref="MN76">_xlfn.IFNA(VLOOKUP($A76,TRANSPOSE(#REF!),MN$2+2,FALSE),0)</f>
        <v>#REF!</v>
      </c>
      <c r="MO76" t="e" cm="1">
        <f t="array" ref="MO76">_xlfn.IFNA(VLOOKUP($A76,TRANSPOSE(#REF!),MO$2+2,FALSE),0)</f>
        <v>#REF!</v>
      </c>
      <c r="MP76" t="e" cm="1">
        <f t="array" ref="MP76">_xlfn.IFNA(VLOOKUP($A76,TRANSPOSE(#REF!),MP$2+2,FALSE),0)</f>
        <v>#REF!</v>
      </c>
      <c r="MQ76" t="e" cm="1">
        <f t="array" ref="MQ76">_xlfn.IFNA(VLOOKUP($A76,TRANSPOSE(#REF!),MQ$2+2,FALSE),0)</f>
        <v>#REF!</v>
      </c>
      <c r="MR76" t="e" cm="1">
        <f t="array" ref="MR76">_xlfn.IFNA(VLOOKUP($A76,TRANSPOSE(#REF!),MR$2+2,FALSE),0)</f>
        <v>#REF!</v>
      </c>
      <c r="MS76" t="e" cm="1">
        <f t="array" ref="MS76">_xlfn.IFNA(VLOOKUP($A76,TRANSPOSE(#REF!),MS$2+2,FALSE),0)</f>
        <v>#REF!</v>
      </c>
      <c r="MT76" t="e" cm="1">
        <f t="array" ref="MT76">_xlfn.IFNA(VLOOKUP($A76,TRANSPOSE(#REF!),MT$2+2,FALSE),0)</f>
        <v>#REF!</v>
      </c>
      <c r="MU76" t="e" cm="1">
        <f t="array" ref="MU76">_xlfn.IFNA(VLOOKUP($A76,TRANSPOSE(#REF!),MU$2+2,FALSE),0)</f>
        <v>#REF!</v>
      </c>
      <c r="MV76" t="e" cm="1">
        <f t="array" ref="MV76">_xlfn.IFNA(VLOOKUP($A76,TRANSPOSE(#REF!),MV$2+2,FALSE),0)</f>
        <v>#REF!</v>
      </c>
      <c r="MW76" t="e" cm="1">
        <f t="array" ref="MW76">_xlfn.IFNA(VLOOKUP($A76,TRANSPOSE(#REF!),MW$2+2,FALSE),0)</f>
        <v>#REF!</v>
      </c>
      <c r="MX76" t="e" cm="1">
        <f t="array" ref="MX76">_xlfn.IFNA(VLOOKUP($A76,TRANSPOSE(#REF!),MX$2+2,FALSE),0)</f>
        <v>#REF!</v>
      </c>
      <c r="MY76" t="e" cm="1">
        <f t="array" ref="MY76">_xlfn.IFNA(VLOOKUP($A76,TRANSPOSE(#REF!),MY$2+2,FALSE),0)</f>
        <v>#REF!</v>
      </c>
      <c r="MZ76" t="e" cm="1">
        <f t="array" ref="MZ76">_xlfn.IFNA(VLOOKUP($A76,TRANSPOSE(#REF!),MZ$2+2,FALSE),0)</f>
        <v>#REF!</v>
      </c>
      <c r="NA76" t="e" cm="1">
        <f t="array" ref="NA76">_xlfn.IFNA(VLOOKUP($A76,TRANSPOSE(#REF!),NA$2+2,FALSE),0)</f>
        <v>#REF!</v>
      </c>
      <c r="NB76" t="e" cm="1">
        <f t="array" ref="NB76">_xlfn.IFNA(VLOOKUP($A76,TRANSPOSE(#REF!),NB$2+2,FALSE),0)</f>
        <v>#REF!</v>
      </c>
      <c r="NC76" t="e" cm="1">
        <f t="array" ref="NC76">_xlfn.IFNA(VLOOKUP($A76,TRANSPOSE(#REF!),NC$2+2,FALSE),0)</f>
        <v>#REF!</v>
      </c>
      <c r="ND76" t="e" cm="1">
        <f t="array" ref="ND76">_xlfn.IFNA(VLOOKUP($A76,TRANSPOSE(#REF!),ND$2+2,FALSE),0)</f>
        <v>#REF!</v>
      </c>
      <c r="NE76" t="e" cm="1">
        <f t="array" ref="NE76">_xlfn.IFNA(VLOOKUP($A76,TRANSPOSE(#REF!),NE$2+2,FALSE),0)</f>
        <v>#REF!</v>
      </c>
      <c r="NF76" t="e" cm="1">
        <f t="array" ref="NF76">_xlfn.IFNA(VLOOKUP($A76,TRANSPOSE(#REF!),NF$2+2,FALSE),0)</f>
        <v>#REF!</v>
      </c>
      <c r="NG76" t="e" cm="1">
        <f t="array" ref="NG76">_xlfn.IFNA(VLOOKUP($A76,TRANSPOSE(#REF!),NG$2+2,FALSE),0)</f>
        <v>#REF!</v>
      </c>
      <c r="NH76" t="e" cm="1">
        <f t="array" ref="NH76">_xlfn.IFNA(VLOOKUP($A76,TRANSPOSE(#REF!),NH$2+2,FALSE),0)</f>
        <v>#REF!</v>
      </c>
      <c r="NI76" t="e" cm="1">
        <f t="array" ref="NI76">_xlfn.IFNA(VLOOKUP($A76,TRANSPOSE(#REF!),NI$2+2,FALSE),0)</f>
        <v>#REF!</v>
      </c>
      <c r="NJ76" t="e" cm="1">
        <f t="array" ref="NJ76">_xlfn.IFNA(VLOOKUP($A76,TRANSPOSE(#REF!),NJ$2+2,FALSE),0)</f>
        <v>#REF!</v>
      </c>
      <c r="NL76" t="e">
        <f t="shared" si="2"/>
        <v>#REF!</v>
      </c>
      <c r="NM76" t="e">
        <f t="shared" si="3"/>
        <v>#REF!</v>
      </c>
    </row>
    <row r="77" spans="1:377" x14ac:dyDescent="0.3">
      <c r="A77" t="str">
        <v>PGB02_04</v>
      </c>
      <c r="B77" t="str">
        <v>Elektriciteit</v>
      </c>
      <c r="C77" t="str">
        <v>Conversion</v>
      </c>
      <c r="D77" t="str">
        <v>Power GB</v>
      </c>
      <c r="E77" t="str">
        <v>Generation</v>
      </c>
      <c r="F77" t="str">
        <v>Electricity GB</v>
      </c>
      <c r="G77" t="str">
        <v>Electricity from CCGT old - Power GB</v>
      </c>
      <c r="H77" t="str">
        <v>[GW]</v>
      </c>
      <c r="I77">
        <f>_xlfn.IFNA(VLOOKUP(A77,'[1]PASTE Cap_Investment'!A:B,2,FALSE),0)</f>
        <v>0</v>
      </c>
      <c r="J77" t="e" cm="1">
        <f t="array" ref="J77">_xlfn.IFNA(VLOOKUP($A77,TRANSPOSE(#REF!),J$2+2,FALSE),0)</f>
        <v>#REF!</v>
      </c>
      <c r="K77" t="e" cm="1">
        <f t="array" ref="K77">_xlfn.IFNA(VLOOKUP($A77,TRANSPOSE(#REF!),K$2+2,FALSE),0)</f>
        <v>#REF!</v>
      </c>
      <c r="L77" t="e" cm="1">
        <f t="array" ref="L77">_xlfn.IFNA(VLOOKUP($A77,TRANSPOSE(#REF!),L$2+2,FALSE),0)</f>
        <v>#REF!</v>
      </c>
      <c r="M77" t="e" cm="1">
        <f t="array" ref="M77">_xlfn.IFNA(VLOOKUP($A77,TRANSPOSE(#REF!),M$2+2,FALSE),0)</f>
        <v>#REF!</v>
      </c>
      <c r="N77" t="e" cm="1">
        <f t="array" ref="N77">_xlfn.IFNA(VLOOKUP($A77,TRANSPOSE(#REF!),N$2+2,FALSE),0)</f>
        <v>#REF!</v>
      </c>
      <c r="O77" t="e" cm="1">
        <f t="array" ref="O77">_xlfn.IFNA(VLOOKUP($A77,TRANSPOSE(#REF!),O$2+2,FALSE),0)</f>
        <v>#REF!</v>
      </c>
      <c r="P77" t="e" cm="1">
        <f t="array" ref="P77">_xlfn.IFNA(VLOOKUP($A77,TRANSPOSE(#REF!),P$2+2,FALSE),0)</f>
        <v>#REF!</v>
      </c>
      <c r="Q77" t="e" cm="1">
        <f t="array" ref="Q77">_xlfn.IFNA(VLOOKUP($A77,TRANSPOSE(#REF!),Q$2+2,FALSE),0)</f>
        <v>#REF!</v>
      </c>
      <c r="R77" t="e" cm="1">
        <f t="array" ref="R77">_xlfn.IFNA(VLOOKUP($A77,TRANSPOSE(#REF!),R$2+2,FALSE),0)</f>
        <v>#REF!</v>
      </c>
      <c r="S77" t="e" cm="1">
        <f t="array" ref="S77">_xlfn.IFNA(VLOOKUP($A77,TRANSPOSE(#REF!),S$2+2,FALSE),0)</f>
        <v>#REF!</v>
      </c>
      <c r="T77" t="e" cm="1">
        <f t="array" ref="T77">_xlfn.IFNA(VLOOKUP($A77,TRANSPOSE(#REF!),T$2+2,FALSE),0)</f>
        <v>#REF!</v>
      </c>
      <c r="U77" t="e" cm="1">
        <f t="array" ref="U77">_xlfn.IFNA(VLOOKUP($A77,TRANSPOSE(#REF!),U$2+2,FALSE),0)</f>
        <v>#REF!</v>
      </c>
      <c r="V77" t="e" cm="1">
        <f t="array" ref="V77">_xlfn.IFNA(VLOOKUP($A77,TRANSPOSE(#REF!),V$2+2,FALSE),0)</f>
        <v>#REF!</v>
      </c>
      <c r="W77" t="e" cm="1">
        <f t="array" ref="W77">_xlfn.IFNA(VLOOKUP($A77,TRANSPOSE(#REF!),W$2+2,FALSE),0)</f>
        <v>#REF!</v>
      </c>
      <c r="X77" t="e" cm="1">
        <f t="array" ref="X77">_xlfn.IFNA(VLOOKUP($A77,TRANSPOSE(#REF!),X$2+2,FALSE),0)</f>
        <v>#REF!</v>
      </c>
      <c r="Y77" t="e" cm="1">
        <f t="array" ref="Y77">_xlfn.IFNA(VLOOKUP($A77,TRANSPOSE(#REF!),Y$2+2,FALSE),0)</f>
        <v>#REF!</v>
      </c>
      <c r="Z77" t="e" cm="1">
        <f t="array" ref="Z77">_xlfn.IFNA(VLOOKUP($A77,TRANSPOSE(#REF!),Z$2+2,FALSE),0)</f>
        <v>#REF!</v>
      </c>
      <c r="AA77" t="e" cm="1">
        <f t="array" ref="AA77">_xlfn.IFNA(VLOOKUP($A77,TRANSPOSE(#REF!),AA$2+2,FALSE),0)</f>
        <v>#REF!</v>
      </c>
      <c r="AB77" t="e" cm="1">
        <f t="array" ref="AB77">_xlfn.IFNA(VLOOKUP($A77,TRANSPOSE(#REF!),AB$2+2,FALSE),0)</f>
        <v>#REF!</v>
      </c>
      <c r="AC77" t="e" cm="1">
        <f t="array" ref="AC77">_xlfn.IFNA(VLOOKUP($A77,TRANSPOSE(#REF!),AC$2+2,FALSE),0)</f>
        <v>#REF!</v>
      </c>
      <c r="AD77" t="e" cm="1">
        <f t="array" ref="AD77">_xlfn.IFNA(VLOOKUP($A77,TRANSPOSE(#REF!),AD$2+2,FALSE),0)</f>
        <v>#REF!</v>
      </c>
      <c r="AE77" t="e" cm="1">
        <f t="array" ref="AE77">_xlfn.IFNA(VLOOKUP($A77,TRANSPOSE(#REF!),AE$2+2,FALSE),0)</f>
        <v>#REF!</v>
      </c>
      <c r="AF77" t="e" cm="1">
        <f t="array" ref="AF77">_xlfn.IFNA(VLOOKUP($A77,TRANSPOSE(#REF!),AF$2+2,FALSE),0)</f>
        <v>#REF!</v>
      </c>
      <c r="AG77" t="e" cm="1">
        <f t="array" ref="AG77">_xlfn.IFNA(VLOOKUP($A77,TRANSPOSE(#REF!),AG$2+2,FALSE),0)</f>
        <v>#REF!</v>
      </c>
      <c r="AH77" t="e" cm="1">
        <f t="array" ref="AH77">_xlfn.IFNA(VLOOKUP($A77,TRANSPOSE(#REF!),AH$2+2,FALSE),0)</f>
        <v>#REF!</v>
      </c>
      <c r="AI77" t="e" cm="1">
        <f t="array" ref="AI77">_xlfn.IFNA(VLOOKUP($A77,TRANSPOSE(#REF!),AI$2+2,FALSE),0)</f>
        <v>#REF!</v>
      </c>
      <c r="AJ77" t="e" cm="1">
        <f t="array" ref="AJ77">_xlfn.IFNA(VLOOKUP($A77,TRANSPOSE(#REF!),AJ$2+2,FALSE),0)</f>
        <v>#REF!</v>
      </c>
      <c r="AK77" t="e" cm="1">
        <f t="array" ref="AK77">_xlfn.IFNA(VLOOKUP($A77,TRANSPOSE(#REF!),AK$2+2,FALSE),0)</f>
        <v>#REF!</v>
      </c>
      <c r="AL77" t="e" cm="1">
        <f t="array" ref="AL77">_xlfn.IFNA(VLOOKUP($A77,TRANSPOSE(#REF!),AL$2+2,FALSE),0)</f>
        <v>#REF!</v>
      </c>
      <c r="AM77" t="e" cm="1">
        <f t="array" ref="AM77">_xlfn.IFNA(VLOOKUP($A77,TRANSPOSE(#REF!),AM$2+2,FALSE),0)</f>
        <v>#REF!</v>
      </c>
      <c r="AN77" t="e" cm="1">
        <f t="array" ref="AN77">_xlfn.IFNA(VLOOKUP($A77,TRANSPOSE(#REF!),AN$2+2,FALSE),0)</f>
        <v>#REF!</v>
      </c>
      <c r="AO77" t="e" cm="1">
        <f t="array" ref="AO77">_xlfn.IFNA(VLOOKUP($A77,TRANSPOSE(#REF!),AO$2+2,FALSE),0)</f>
        <v>#REF!</v>
      </c>
      <c r="AP77" t="e" cm="1">
        <f t="array" ref="AP77">_xlfn.IFNA(VLOOKUP($A77,TRANSPOSE(#REF!),AP$2+2,FALSE),0)</f>
        <v>#REF!</v>
      </c>
      <c r="AQ77" t="e" cm="1">
        <f t="array" ref="AQ77">_xlfn.IFNA(VLOOKUP($A77,TRANSPOSE(#REF!),AQ$2+2,FALSE),0)</f>
        <v>#REF!</v>
      </c>
      <c r="AR77" t="e" cm="1">
        <f t="array" ref="AR77">_xlfn.IFNA(VLOOKUP($A77,TRANSPOSE(#REF!),AR$2+2,FALSE),0)</f>
        <v>#REF!</v>
      </c>
      <c r="AS77" t="e" cm="1">
        <f t="array" ref="AS77">_xlfn.IFNA(VLOOKUP($A77,TRANSPOSE(#REF!),AS$2+2,FALSE),0)</f>
        <v>#REF!</v>
      </c>
      <c r="AT77" t="e" cm="1">
        <f t="array" ref="AT77">_xlfn.IFNA(VLOOKUP($A77,TRANSPOSE(#REF!),AT$2+2,FALSE),0)</f>
        <v>#REF!</v>
      </c>
      <c r="AU77" t="e" cm="1">
        <f t="array" ref="AU77">_xlfn.IFNA(VLOOKUP($A77,TRANSPOSE(#REF!),AU$2+2,FALSE),0)</f>
        <v>#REF!</v>
      </c>
      <c r="AV77" t="e" cm="1">
        <f t="array" ref="AV77">_xlfn.IFNA(VLOOKUP($A77,TRANSPOSE(#REF!),AV$2+2,FALSE),0)</f>
        <v>#REF!</v>
      </c>
      <c r="AW77" t="e" cm="1">
        <f t="array" ref="AW77">_xlfn.IFNA(VLOOKUP($A77,TRANSPOSE(#REF!),AW$2+2,FALSE),0)</f>
        <v>#REF!</v>
      </c>
      <c r="AX77" t="e" cm="1">
        <f t="array" ref="AX77">_xlfn.IFNA(VLOOKUP($A77,TRANSPOSE(#REF!),AX$2+2,FALSE),0)</f>
        <v>#REF!</v>
      </c>
      <c r="AY77" t="e" cm="1">
        <f t="array" ref="AY77">_xlfn.IFNA(VLOOKUP($A77,TRANSPOSE(#REF!),AY$2+2,FALSE),0)</f>
        <v>#REF!</v>
      </c>
      <c r="AZ77" t="e" cm="1">
        <f t="array" ref="AZ77">_xlfn.IFNA(VLOOKUP($A77,TRANSPOSE(#REF!),AZ$2+2,FALSE),0)</f>
        <v>#REF!</v>
      </c>
      <c r="BA77" t="e" cm="1">
        <f t="array" ref="BA77">_xlfn.IFNA(VLOOKUP($A77,TRANSPOSE(#REF!),BA$2+2,FALSE),0)</f>
        <v>#REF!</v>
      </c>
      <c r="BB77" t="e" cm="1">
        <f t="array" ref="BB77">_xlfn.IFNA(VLOOKUP($A77,TRANSPOSE(#REF!),BB$2+2,FALSE),0)</f>
        <v>#REF!</v>
      </c>
      <c r="BC77" t="e" cm="1">
        <f t="array" ref="BC77">_xlfn.IFNA(VLOOKUP($A77,TRANSPOSE(#REF!),BC$2+2,FALSE),0)</f>
        <v>#REF!</v>
      </c>
      <c r="BD77" t="e" cm="1">
        <f t="array" ref="BD77">_xlfn.IFNA(VLOOKUP($A77,TRANSPOSE(#REF!),BD$2+2,FALSE),0)</f>
        <v>#REF!</v>
      </c>
      <c r="BE77" t="e" cm="1">
        <f t="array" ref="BE77">_xlfn.IFNA(VLOOKUP($A77,TRANSPOSE(#REF!),BE$2+2,FALSE),0)</f>
        <v>#REF!</v>
      </c>
      <c r="BF77" t="e" cm="1">
        <f t="array" ref="BF77">_xlfn.IFNA(VLOOKUP($A77,TRANSPOSE(#REF!),BF$2+2,FALSE),0)</f>
        <v>#REF!</v>
      </c>
      <c r="BG77" t="e" cm="1">
        <f t="array" ref="BG77">_xlfn.IFNA(VLOOKUP($A77,TRANSPOSE(#REF!),BG$2+2,FALSE),0)</f>
        <v>#REF!</v>
      </c>
      <c r="BH77" t="e" cm="1">
        <f t="array" ref="BH77">_xlfn.IFNA(VLOOKUP($A77,TRANSPOSE(#REF!),BH$2+2,FALSE),0)</f>
        <v>#REF!</v>
      </c>
      <c r="BI77" t="e" cm="1">
        <f t="array" ref="BI77">_xlfn.IFNA(VLOOKUP($A77,TRANSPOSE(#REF!),BI$2+2,FALSE),0)</f>
        <v>#REF!</v>
      </c>
      <c r="BJ77" t="e" cm="1">
        <f t="array" ref="BJ77">_xlfn.IFNA(VLOOKUP($A77,TRANSPOSE(#REF!),BJ$2+2,FALSE),0)</f>
        <v>#REF!</v>
      </c>
      <c r="BK77" t="e" cm="1">
        <f t="array" ref="BK77">_xlfn.IFNA(VLOOKUP($A77,TRANSPOSE(#REF!),BK$2+2,FALSE),0)</f>
        <v>#REF!</v>
      </c>
      <c r="BL77" t="e" cm="1">
        <f t="array" ref="BL77">_xlfn.IFNA(VLOOKUP($A77,TRANSPOSE(#REF!),BL$2+2,FALSE),0)</f>
        <v>#REF!</v>
      </c>
      <c r="BM77" t="e" cm="1">
        <f t="array" ref="BM77">_xlfn.IFNA(VLOOKUP($A77,TRANSPOSE(#REF!),BM$2+2,FALSE),0)</f>
        <v>#REF!</v>
      </c>
      <c r="BN77" t="e" cm="1">
        <f t="array" ref="BN77">_xlfn.IFNA(VLOOKUP($A77,TRANSPOSE(#REF!),BN$2+2,FALSE),0)</f>
        <v>#REF!</v>
      </c>
      <c r="BO77" t="e" cm="1">
        <f t="array" ref="BO77">_xlfn.IFNA(VLOOKUP($A77,TRANSPOSE(#REF!),BO$2+2,FALSE),0)</f>
        <v>#REF!</v>
      </c>
      <c r="BP77" t="e" cm="1">
        <f t="array" ref="BP77">_xlfn.IFNA(VLOOKUP($A77,TRANSPOSE(#REF!),BP$2+2,FALSE),0)</f>
        <v>#REF!</v>
      </c>
      <c r="BQ77" t="e" cm="1">
        <f t="array" ref="BQ77">_xlfn.IFNA(VLOOKUP($A77,TRANSPOSE(#REF!),BQ$2+2,FALSE),0)</f>
        <v>#REF!</v>
      </c>
      <c r="BR77" t="e" cm="1">
        <f t="array" ref="BR77">_xlfn.IFNA(VLOOKUP($A77,TRANSPOSE(#REF!),BR$2+2,FALSE),0)</f>
        <v>#REF!</v>
      </c>
      <c r="BS77" t="e" cm="1">
        <f t="array" ref="BS77">_xlfn.IFNA(VLOOKUP($A77,TRANSPOSE(#REF!),BS$2+2,FALSE),0)</f>
        <v>#REF!</v>
      </c>
      <c r="BT77" t="e" cm="1">
        <f t="array" ref="BT77">_xlfn.IFNA(VLOOKUP($A77,TRANSPOSE(#REF!),BT$2+2,FALSE),0)</f>
        <v>#REF!</v>
      </c>
      <c r="BU77" t="e" cm="1">
        <f t="array" ref="BU77">_xlfn.IFNA(VLOOKUP($A77,TRANSPOSE(#REF!),BU$2+2,FALSE),0)</f>
        <v>#REF!</v>
      </c>
      <c r="BV77" t="e" cm="1">
        <f t="array" ref="BV77">_xlfn.IFNA(VLOOKUP($A77,TRANSPOSE(#REF!),BV$2+2,FALSE),0)</f>
        <v>#REF!</v>
      </c>
      <c r="BW77" t="e" cm="1">
        <f t="array" ref="BW77">_xlfn.IFNA(VLOOKUP($A77,TRANSPOSE(#REF!),BW$2+2,FALSE),0)</f>
        <v>#REF!</v>
      </c>
      <c r="BX77" t="e" cm="1">
        <f t="array" ref="BX77">_xlfn.IFNA(VLOOKUP($A77,TRANSPOSE(#REF!),BX$2+2,FALSE),0)</f>
        <v>#REF!</v>
      </c>
      <c r="BY77" t="e" cm="1">
        <f t="array" ref="BY77">_xlfn.IFNA(VLOOKUP($A77,TRANSPOSE(#REF!),BY$2+2,FALSE),0)</f>
        <v>#REF!</v>
      </c>
      <c r="BZ77" t="e" cm="1">
        <f t="array" ref="BZ77">_xlfn.IFNA(VLOOKUP($A77,TRANSPOSE(#REF!),BZ$2+2,FALSE),0)</f>
        <v>#REF!</v>
      </c>
      <c r="CA77" t="e" cm="1">
        <f t="array" ref="CA77">_xlfn.IFNA(VLOOKUP($A77,TRANSPOSE(#REF!),CA$2+2,FALSE),0)</f>
        <v>#REF!</v>
      </c>
      <c r="CB77" t="e" cm="1">
        <f t="array" ref="CB77">_xlfn.IFNA(VLOOKUP($A77,TRANSPOSE(#REF!),CB$2+2,FALSE),0)</f>
        <v>#REF!</v>
      </c>
      <c r="CC77" t="e" cm="1">
        <f t="array" ref="CC77">_xlfn.IFNA(VLOOKUP($A77,TRANSPOSE(#REF!),CC$2+2,FALSE),0)</f>
        <v>#REF!</v>
      </c>
      <c r="CD77" t="e" cm="1">
        <f t="array" ref="CD77">_xlfn.IFNA(VLOOKUP($A77,TRANSPOSE(#REF!),CD$2+2,FALSE),0)</f>
        <v>#REF!</v>
      </c>
      <c r="CE77" t="e" cm="1">
        <f t="array" ref="CE77">_xlfn.IFNA(VLOOKUP($A77,TRANSPOSE(#REF!),CE$2+2,FALSE),0)</f>
        <v>#REF!</v>
      </c>
      <c r="CF77" t="e" cm="1">
        <f t="array" ref="CF77">_xlfn.IFNA(VLOOKUP($A77,TRANSPOSE(#REF!),CF$2+2,FALSE),0)</f>
        <v>#REF!</v>
      </c>
      <c r="CG77" t="e" cm="1">
        <f t="array" ref="CG77">_xlfn.IFNA(VLOOKUP($A77,TRANSPOSE(#REF!),CG$2+2,FALSE),0)</f>
        <v>#REF!</v>
      </c>
      <c r="CH77" t="e" cm="1">
        <f t="array" ref="CH77">_xlfn.IFNA(VLOOKUP($A77,TRANSPOSE(#REF!),CH$2+2,FALSE),0)</f>
        <v>#REF!</v>
      </c>
      <c r="CI77" t="e" cm="1">
        <f t="array" ref="CI77">_xlfn.IFNA(VLOOKUP($A77,TRANSPOSE(#REF!),CI$2+2,FALSE),0)</f>
        <v>#REF!</v>
      </c>
      <c r="CJ77" t="e" cm="1">
        <f t="array" ref="CJ77">_xlfn.IFNA(VLOOKUP($A77,TRANSPOSE(#REF!),CJ$2+2,FALSE),0)</f>
        <v>#REF!</v>
      </c>
      <c r="CK77" t="e" cm="1">
        <f t="array" ref="CK77">_xlfn.IFNA(VLOOKUP($A77,TRANSPOSE(#REF!),CK$2+2,FALSE),0)</f>
        <v>#REF!</v>
      </c>
      <c r="CL77" t="e" cm="1">
        <f t="array" ref="CL77">_xlfn.IFNA(VLOOKUP($A77,TRANSPOSE(#REF!),CL$2+2,FALSE),0)</f>
        <v>#REF!</v>
      </c>
      <c r="CM77" t="e" cm="1">
        <f t="array" ref="CM77">_xlfn.IFNA(VLOOKUP($A77,TRANSPOSE(#REF!),CM$2+2,FALSE),0)</f>
        <v>#REF!</v>
      </c>
      <c r="CN77" t="e" cm="1">
        <f t="array" ref="CN77">_xlfn.IFNA(VLOOKUP($A77,TRANSPOSE(#REF!),CN$2+2,FALSE),0)</f>
        <v>#REF!</v>
      </c>
      <c r="CO77" t="e" cm="1">
        <f t="array" ref="CO77">_xlfn.IFNA(VLOOKUP($A77,TRANSPOSE(#REF!),CO$2+2,FALSE),0)</f>
        <v>#REF!</v>
      </c>
      <c r="CP77" t="e" cm="1">
        <f t="array" ref="CP77">_xlfn.IFNA(VLOOKUP($A77,TRANSPOSE(#REF!),CP$2+2,FALSE),0)</f>
        <v>#REF!</v>
      </c>
      <c r="CQ77" t="e" cm="1">
        <f t="array" ref="CQ77">_xlfn.IFNA(VLOOKUP($A77,TRANSPOSE(#REF!),CQ$2+2,FALSE),0)</f>
        <v>#REF!</v>
      </c>
      <c r="CR77" t="e" cm="1">
        <f t="array" ref="CR77">_xlfn.IFNA(VLOOKUP($A77,TRANSPOSE(#REF!),CR$2+2,FALSE),0)</f>
        <v>#REF!</v>
      </c>
      <c r="CS77" t="e" cm="1">
        <f t="array" ref="CS77">_xlfn.IFNA(VLOOKUP($A77,TRANSPOSE(#REF!),CS$2+2,FALSE),0)</f>
        <v>#REF!</v>
      </c>
      <c r="CT77" t="e" cm="1">
        <f t="array" ref="CT77">_xlfn.IFNA(VLOOKUP($A77,TRANSPOSE(#REF!),CT$2+2,FALSE),0)</f>
        <v>#REF!</v>
      </c>
      <c r="CU77" t="e" cm="1">
        <f t="array" ref="CU77">_xlfn.IFNA(VLOOKUP($A77,TRANSPOSE(#REF!),CU$2+2,FALSE),0)</f>
        <v>#REF!</v>
      </c>
      <c r="CV77" t="e" cm="1">
        <f t="array" ref="CV77">_xlfn.IFNA(VLOOKUP($A77,TRANSPOSE(#REF!),CV$2+2,FALSE),0)</f>
        <v>#REF!</v>
      </c>
      <c r="CW77" t="e" cm="1">
        <f t="array" ref="CW77">_xlfn.IFNA(VLOOKUP($A77,TRANSPOSE(#REF!),CW$2+2,FALSE),0)</f>
        <v>#REF!</v>
      </c>
      <c r="CX77" t="e" cm="1">
        <f t="array" ref="CX77">_xlfn.IFNA(VLOOKUP($A77,TRANSPOSE(#REF!),CX$2+2,FALSE),0)</f>
        <v>#REF!</v>
      </c>
      <c r="CY77" t="e" cm="1">
        <f t="array" ref="CY77">_xlfn.IFNA(VLOOKUP($A77,TRANSPOSE(#REF!),CY$2+2,FALSE),0)</f>
        <v>#REF!</v>
      </c>
      <c r="CZ77" t="e" cm="1">
        <f t="array" ref="CZ77">_xlfn.IFNA(VLOOKUP($A77,TRANSPOSE(#REF!),CZ$2+2,FALSE),0)</f>
        <v>#REF!</v>
      </c>
      <c r="DA77" t="e" cm="1">
        <f t="array" ref="DA77">_xlfn.IFNA(VLOOKUP($A77,TRANSPOSE(#REF!),DA$2+2,FALSE),0)</f>
        <v>#REF!</v>
      </c>
      <c r="DB77" t="e" cm="1">
        <f t="array" ref="DB77">_xlfn.IFNA(VLOOKUP($A77,TRANSPOSE(#REF!),DB$2+2,FALSE),0)</f>
        <v>#REF!</v>
      </c>
      <c r="DC77" t="e" cm="1">
        <f t="array" ref="DC77">_xlfn.IFNA(VLOOKUP($A77,TRANSPOSE(#REF!),DC$2+2,FALSE),0)</f>
        <v>#REF!</v>
      </c>
      <c r="DD77" t="e" cm="1">
        <f t="array" ref="DD77">_xlfn.IFNA(VLOOKUP($A77,TRANSPOSE(#REF!),DD$2+2,FALSE),0)</f>
        <v>#REF!</v>
      </c>
      <c r="DE77" t="e" cm="1">
        <f t="array" ref="DE77">_xlfn.IFNA(VLOOKUP($A77,TRANSPOSE(#REF!),DE$2+2,FALSE),0)</f>
        <v>#REF!</v>
      </c>
      <c r="DF77" t="e" cm="1">
        <f t="array" ref="DF77">_xlfn.IFNA(VLOOKUP($A77,TRANSPOSE(#REF!),DF$2+2,FALSE),0)</f>
        <v>#REF!</v>
      </c>
      <c r="DG77" t="e" cm="1">
        <f t="array" ref="DG77">_xlfn.IFNA(VLOOKUP($A77,TRANSPOSE(#REF!),DG$2+2,FALSE),0)</f>
        <v>#REF!</v>
      </c>
      <c r="DH77" t="e" cm="1">
        <f t="array" ref="DH77">_xlfn.IFNA(VLOOKUP($A77,TRANSPOSE(#REF!),DH$2+2,FALSE),0)</f>
        <v>#REF!</v>
      </c>
      <c r="DI77" t="e" cm="1">
        <f t="array" ref="DI77">_xlfn.IFNA(VLOOKUP($A77,TRANSPOSE(#REF!),DI$2+2,FALSE),0)</f>
        <v>#REF!</v>
      </c>
      <c r="DJ77" t="e" cm="1">
        <f t="array" ref="DJ77">_xlfn.IFNA(VLOOKUP($A77,TRANSPOSE(#REF!),DJ$2+2,FALSE),0)</f>
        <v>#REF!</v>
      </c>
      <c r="DK77" t="e" cm="1">
        <f t="array" ref="DK77">_xlfn.IFNA(VLOOKUP($A77,TRANSPOSE(#REF!),DK$2+2,FALSE),0)</f>
        <v>#REF!</v>
      </c>
      <c r="DL77" t="e" cm="1">
        <f t="array" ref="DL77">_xlfn.IFNA(VLOOKUP($A77,TRANSPOSE(#REF!),DL$2+2,FALSE),0)</f>
        <v>#REF!</v>
      </c>
      <c r="DM77" t="e" cm="1">
        <f t="array" ref="DM77">_xlfn.IFNA(VLOOKUP($A77,TRANSPOSE(#REF!),DM$2+2,FALSE),0)</f>
        <v>#REF!</v>
      </c>
      <c r="DN77" t="e" cm="1">
        <f t="array" ref="DN77">_xlfn.IFNA(VLOOKUP($A77,TRANSPOSE(#REF!),DN$2+2,FALSE),0)</f>
        <v>#REF!</v>
      </c>
      <c r="DO77" t="e" cm="1">
        <f t="array" ref="DO77">_xlfn.IFNA(VLOOKUP($A77,TRANSPOSE(#REF!),DO$2+2,FALSE),0)</f>
        <v>#REF!</v>
      </c>
      <c r="DP77" t="e" cm="1">
        <f t="array" ref="DP77">_xlfn.IFNA(VLOOKUP($A77,TRANSPOSE(#REF!),DP$2+2,FALSE),0)</f>
        <v>#REF!</v>
      </c>
      <c r="DQ77" t="e" cm="1">
        <f t="array" ref="DQ77">_xlfn.IFNA(VLOOKUP($A77,TRANSPOSE(#REF!),DQ$2+2,FALSE),0)</f>
        <v>#REF!</v>
      </c>
      <c r="DR77" t="e" cm="1">
        <f t="array" ref="DR77">_xlfn.IFNA(VLOOKUP($A77,TRANSPOSE(#REF!),DR$2+2,FALSE),0)</f>
        <v>#REF!</v>
      </c>
      <c r="DS77" t="e" cm="1">
        <f t="array" ref="DS77">_xlfn.IFNA(VLOOKUP($A77,TRANSPOSE(#REF!),DS$2+2,FALSE),0)</f>
        <v>#REF!</v>
      </c>
      <c r="DT77" t="e" cm="1">
        <f t="array" ref="DT77">_xlfn.IFNA(VLOOKUP($A77,TRANSPOSE(#REF!),DT$2+2,FALSE),0)</f>
        <v>#REF!</v>
      </c>
      <c r="DU77" t="e" cm="1">
        <f t="array" ref="DU77">_xlfn.IFNA(VLOOKUP($A77,TRANSPOSE(#REF!),DU$2+2,FALSE),0)</f>
        <v>#REF!</v>
      </c>
      <c r="DV77" t="e" cm="1">
        <f t="array" ref="DV77">_xlfn.IFNA(VLOOKUP($A77,TRANSPOSE(#REF!),DV$2+2,FALSE),0)</f>
        <v>#REF!</v>
      </c>
      <c r="DW77" t="e" cm="1">
        <f t="array" ref="DW77">_xlfn.IFNA(VLOOKUP($A77,TRANSPOSE(#REF!),DW$2+2,FALSE),0)</f>
        <v>#REF!</v>
      </c>
      <c r="DX77" t="e" cm="1">
        <f t="array" ref="DX77">_xlfn.IFNA(VLOOKUP($A77,TRANSPOSE(#REF!),DX$2+2,FALSE),0)</f>
        <v>#REF!</v>
      </c>
      <c r="DY77" t="e" cm="1">
        <f t="array" ref="DY77">_xlfn.IFNA(VLOOKUP($A77,TRANSPOSE(#REF!),DY$2+2,FALSE),0)</f>
        <v>#REF!</v>
      </c>
      <c r="DZ77" t="e" cm="1">
        <f t="array" ref="DZ77">_xlfn.IFNA(VLOOKUP($A77,TRANSPOSE(#REF!),DZ$2+2,FALSE),0)</f>
        <v>#REF!</v>
      </c>
      <c r="EA77" t="e" cm="1">
        <f t="array" ref="EA77">_xlfn.IFNA(VLOOKUP($A77,TRANSPOSE(#REF!),EA$2+2,FALSE),0)</f>
        <v>#REF!</v>
      </c>
      <c r="EB77" t="e" cm="1">
        <f t="array" ref="EB77">_xlfn.IFNA(VLOOKUP($A77,TRANSPOSE(#REF!),EB$2+2,FALSE),0)</f>
        <v>#REF!</v>
      </c>
      <c r="EC77" t="e" cm="1">
        <f t="array" ref="EC77">_xlfn.IFNA(VLOOKUP($A77,TRANSPOSE(#REF!),EC$2+2,FALSE),0)</f>
        <v>#REF!</v>
      </c>
      <c r="ED77" t="e" cm="1">
        <f t="array" ref="ED77">_xlfn.IFNA(VLOOKUP($A77,TRANSPOSE(#REF!),ED$2+2,FALSE),0)</f>
        <v>#REF!</v>
      </c>
      <c r="EE77" t="e" cm="1">
        <f t="array" ref="EE77">_xlfn.IFNA(VLOOKUP($A77,TRANSPOSE(#REF!),EE$2+2,FALSE),0)</f>
        <v>#REF!</v>
      </c>
      <c r="EF77" t="e" cm="1">
        <f t="array" ref="EF77">_xlfn.IFNA(VLOOKUP($A77,TRANSPOSE(#REF!),EF$2+2,FALSE),0)</f>
        <v>#REF!</v>
      </c>
      <c r="EG77" t="e" cm="1">
        <f t="array" ref="EG77">_xlfn.IFNA(VLOOKUP($A77,TRANSPOSE(#REF!),EG$2+2,FALSE),0)</f>
        <v>#REF!</v>
      </c>
      <c r="EH77" t="e" cm="1">
        <f t="array" ref="EH77">_xlfn.IFNA(VLOOKUP($A77,TRANSPOSE(#REF!),EH$2+2,FALSE),0)</f>
        <v>#REF!</v>
      </c>
      <c r="EI77" t="e" cm="1">
        <f t="array" ref="EI77">_xlfn.IFNA(VLOOKUP($A77,TRANSPOSE(#REF!),EI$2+2,FALSE),0)</f>
        <v>#REF!</v>
      </c>
      <c r="EJ77" t="e" cm="1">
        <f t="array" ref="EJ77">_xlfn.IFNA(VLOOKUP($A77,TRANSPOSE(#REF!),EJ$2+2,FALSE),0)</f>
        <v>#REF!</v>
      </c>
      <c r="EK77" t="e" cm="1">
        <f t="array" ref="EK77">_xlfn.IFNA(VLOOKUP($A77,TRANSPOSE(#REF!),EK$2+2,FALSE),0)</f>
        <v>#REF!</v>
      </c>
      <c r="EL77" t="e" cm="1">
        <f t="array" ref="EL77">_xlfn.IFNA(VLOOKUP($A77,TRANSPOSE(#REF!),EL$2+2,FALSE),0)</f>
        <v>#REF!</v>
      </c>
      <c r="EM77" t="e" cm="1">
        <f t="array" ref="EM77">_xlfn.IFNA(VLOOKUP($A77,TRANSPOSE(#REF!),EM$2+2,FALSE),0)</f>
        <v>#REF!</v>
      </c>
      <c r="EN77" t="e" cm="1">
        <f t="array" ref="EN77">_xlfn.IFNA(VLOOKUP($A77,TRANSPOSE(#REF!),EN$2+2,FALSE),0)</f>
        <v>#REF!</v>
      </c>
      <c r="EO77" t="e" cm="1">
        <f t="array" ref="EO77">_xlfn.IFNA(VLOOKUP($A77,TRANSPOSE(#REF!),EO$2+2,FALSE),0)</f>
        <v>#REF!</v>
      </c>
      <c r="EP77" t="e" cm="1">
        <f t="array" ref="EP77">_xlfn.IFNA(VLOOKUP($A77,TRANSPOSE(#REF!),EP$2+2,FALSE),0)</f>
        <v>#REF!</v>
      </c>
      <c r="EQ77" t="e" cm="1">
        <f t="array" ref="EQ77">_xlfn.IFNA(VLOOKUP($A77,TRANSPOSE(#REF!),EQ$2+2,FALSE),0)</f>
        <v>#REF!</v>
      </c>
      <c r="ER77" t="e" cm="1">
        <f t="array" ref="ER77">_xlfn.IFNA(VLOOKUP($A77,TRANSPOSE(#REF!),ER$2+2,FALSE),0)</f>
        <v>#REF!</v>
      </c>
      <c r="ES77" t="e" cm="1">
        <f t="array" ref="ES77">_xlfn.IFNA(VLOOKUP($A77,TRANSPOSE(#REF!),ES$2+2,FALSE),0)</f>
        <v>#REF!</v>
      </c>
      <c r="ET77" t="e" cm="1">
        <f t="array" ref="ET77">_xlfn.IFNA(VLOOKUP($A77,TRANSPOSE(#REF!),ET$2+2,FALSE),0)</f>
        <v>#REF!</v>
      </c>
      <c r="EU77" t="e" cm="1">
        <f t="array" ref="EU77">_xlfn.IFNA(VLOOKUP($A77,TRANSPOSE(#REF!),EU$2+2,FALSE),0)</f>
        <v>#REF!</v>
      </c>
      <c r="EV77" t="e" cm="1">
        <f t="array" ref="EV77">_xlfn.IFNA(VLOOKUP($A77,TRANSPOSE(#REF!),EV$2+2,FALSE),0)</f>
        <v>#REF!</v>
      </c>
      <c r="EW77" t="e" cm="1">
        <f t="array" ref="EW77">_xlfn.IFNA(VLOOKUP($A77,TRANSPOSE(#REF!),EW$2+2,FALSE),0)</f>
        <v>#REF!</v>
      </c>
      <c r="EX77" t="e" cm="1">
        <f t="array" ref="EX77">_xlfn.IFNA(VLOOKUP($A77,TRANSPOSE(#REF!),EX$2+2,FALSE),0)</f>
        <v>#REF!</v>
      </c>
      <c r="EY77" t="e" cm="1">
        <f t="array" ref="EY77">_xlfn.IFNA(VLOOKUP($A77,TRANSPOSE(#REF!),EY$2+2,FALSE),0)</f>
        <v>#REF!</v>
      </c>
      <c r="EZ77" t="e" cm="1">
        <f t="array" ref="EZ77">_xlfn.IFNA(VLOOKUP($A77,TRANSPOSE(#REF!),EZ$2+2,FALSE),0)</f>
        <v>#REF!</v>
      </c>
      <c r="FA77" t="e" cm="1">
        <f t="array" ref="FA77">_xlfn.IFNA(VLOOKUP($A77,TRANSPOSE(#REF!),FA$2+2,FALSE),0)</f>
        <v>#REF!</v>
      </c>
      <c r="FB77" t="e" cm="1">
        <f t="array" ref="FB77">_xlfn.IFNA(VLOOKUP($A77,TRANSPOSE(#REF!),FB$2+2,FALSE),0)</f>
        <v>#REF!</v>
      </c>
      <c r="FC77" t="e" cm="1">
        <f t="array" ref="FC77">_xlfn.IFNA(VLOOKUP($A77,TRANSPOSE(#REF!),FC$2+2,FALSE),0)</f>
        <v>#REF!</v>
      </c>
      <c r="FD77" t="e" cm="1">
        <f t="array" ref="FD77">_xlfn.IFNA(VLOOKUP($A77,TRANSPOSE(#REF!),FD$2+2,FALSE),0)</f>
        <v>#REF!</v>
      </c>
      <c r="FE77" t="e" cm="1">
        <f t="array" ref="FE77">_xlfn.IFNA(VLOOKUP($A77,TRANSPOSE(#REF!),FE$2+2,FALSE),0)</f>
        <v>#REF!</v>
      </c>
      <c r="FF77" t="e" cm="1">
        <f t="array" ref="FF77">_xlfn.IFNA(VLOOKUP($A77,TRANSPOSE(#REF!),FF$2+2,FALSE),0)</f>
        <v>#REF!</v>
      </c>
      <c r="FG77" t="e" cm="1">
        <f t="array" ref="FG77">_xlfn.IFNA(VLOOKUP($A77,TRANSPOSE(#REF!),FG$2+2,FALSE),0)</f>
        <v>#REF!</v>
      </c>
      <c r="FH77" t="e" cm="1">
        <f t="array" ref="FH77">_xlfn.IFNA(VLOOKUP($A77,TRANSPOSE(#REF!),FH$2+2,FALSE),0)</f>
        <v>#REF!</v>
      </c>
      <c r="FI77" t="e" cm="1">
        <f t="array" ref="FI77">_xlfn.IFNA(VLOOKUP($A77,TRANSPOSE(#REF!),FI$2+2,FALSE),0)</f>
        <v>#REF!</v>
      </c>
      <c r="FJ77" t="e" cm="1">
        <f t="array" ref="FJ77">_xlfn.IFNA(VLOOKUP($A77,TRANSPOSE(#REF!),FJ$2+2,FALSE),0)</f>
        <v>#REF!</v>
      </c>
      <c r="FK77" t="e" cm="1">
        <f t="array" ref="FK77">_xlfn.IFNA(VLOOKUP($A77,TRANSPOSE(#REF!),FK$2+2,FALSE),0)</f>
        <v>#REF!</v>
      </c>
      <c r="FL77" t="e" cm="1">
        <f t="array" ref="FL77">_xlfn.IFNA(VLOOKUP($A77,TRANSPOSE(#REF!),FL$2+2,FALSE),0)</f>
        <v>#REF!</v>
      </c>
      <c r="FM77" t="e" cm="1">
        <f t="array" ref="FM77">_xlfn.IFNA(VLOOKUP($A77,TRANSPOSE(#REF!),FM$2+2,FALSE),0)</f>
        <v>#REF!</v>
      </c>
      <c r="FN77" t="e" cm="1">
        <f t="array" ref="FN77">_xlfn.IFNA(VLOOKUP($A77,TRANSPOSE(#REF!),FN$2+2,FALSE),0)</f>
        <v>#REF!</v>
      </c>
      <c r="FO77" t="e" cm="1">
        <f t="array" ref="FO77">_xlfn.IFNA(VLOOKUP($A77,TRANSPOSE(#REF!),FO$2+2,FALSE),0)</f>
        <v>#REF!</v>
      </c>
      <c r="FP77" t="e" cm="1">
        <f t="array" ref="FP77">_xlfn.IFNA(VLOOKUP($A77,TRANSPOSE(#REF!),FP$2+2,FALSE),0)</f>
        <v>#REF!</v>
      </c>
      <c r="FQ77" t="e" cm="1">
        <f t="array" ref="FQ77">_xlfn.IFNA(VLOOKUP($A77,TRANSPOSE(#REF!),FQ$2+2,FALSE),0)</f>
        <v>#REF!</v>
      </c>
      <c r="FR77" t="e" cm="1">
        <f t="array" ref="FR77">_xlfn.IFNA(VLOOKUP($A77,TRANSPOSE(#REF!),FR$2+2,FALSE),0)</f>
        <v>#REF!</v>
      </c>
      <c r="FS77" t="e" cm="1">
        <f t="array" ref="FS77">_xlfn.IFNA(VLOOKUP($A77,TRANSPOSE(#REF!),FS$2+2,FALSE),0)</f>
        <v>#REF!</v>
      </c>
      <c r="FT77" t="e" cm="1">
        <f t="array" ref="FT77">_xlfn.IFNA(VLOOKUP($A77,TRANSPOSE(#REF!),FT$2+2,FALSE),0)</f>
        <v>#REF!</v>
      </c>
      <c r="FU77" t="e" cm="1">
        <f t="array" ref="FU77">_xlfn.IFNA(VLOOKUP($A77,TRANSPOSE(#REF!),FU$2+2,FALSE),0)</f>
        <v>#REF!</v>
      </c>
      <c r="FV77" t="e" cm="1">
        <f t="array" ref="FV77">_xlfn.IFNA(VLOOKUP($A77,TRANSPOSE(#REF!),FV$2+2,FALSE),0)</f>
        <v>#REF!</v>
      </c>
      <c r="FW77" t="e" cm="1">
        <f t="array" ref="FW77">_xlfn.IFNA(VLOOKUP($A77,TRANSPOSE(#REF!),FW$2+2,FALSE),0)</f>
        <v>#REF!</v>
      </c>
      <c r="FX77" t="e" cm="1">
        <f t="array" ref="FX77">_xlfn.IFNA(VLOOKUP($A77,TRANSPOSE(#REF!),FX$2+2,FALSE),0)</f>
        <v>#REF!</v>
      </c>
      <c r="FY77" t="e" cm="1">
        <f t="array" ref="FY77">_xlfn.IFNA(VLOOKUP($A77,TRANSPOSE(#REF!),FY$2+2,FALSE),0)</f>
        <v>#REF!</v>
      </c>
      <c r="FZ77" t="e" cm="1">
        <f t="array" ref="FZ77">_xlfn.IFNA(VLOOKUP($A77,TRANSPOSE(#REF!),FZ$2+2,FALSE),0)</f>
        <v>#REF!</v>
      </c>
      <c r="GA77" t="e" cm="1">
        <f t="array" ref="GA77">_xlfn.IFNA(VLOOKUP($A77,TRANSPOSE(#REF!),GA$2+2,FALSE),0)</f>
        <v>#REF!</v>
      </c>
      <c r="GB77" t="e" cm="1">
        <f t="array" ref="GB77">_xlfn.IFNA(VLOOKUP($A77,TRANSPOSE(#REF!),GB$2+2,FALSE),0)</f>
        <v>#REF!</v>
      </c>
      <c r="GC77" t="e" cm="1">
        <f t="array" ref="GC77">_xlfn.IFNA(VLOOKUP($A77,TRANSPOSE(#REF!),GC$2+2,FALSE),0)</f>
        <v>#REF!</v>
      </c>
      <c r="GD77" t="e" cm="1">
        <f t="array" ref="GD77">_xlfn.IFNA(VLOOKUP($A77,TRANSPOSE(#REF!),GD$2+2,FALSE),0)</f>
        <v>#REF!</v>
      </c>
      <c r="GE77" t="e" cm="1">
        <f t="array" ref="GE77">_xlfn.IFNA(VLOOKUP($A77,TRANSPOSE(#REF!),GE$2+2,FALSE),0)</f>
        <v>#REF!</v>
      </c>
      <c r="GF77" t="e" cm="1">
        <f t="array" ref="GF77">_xlfn.IFNA(VLOOKUP($A77,TRANSPOSE(#REF!),GF$2+2,FALSE),0)</f>
        <v>#REF!</v>
      </c>
      <c r="GG77" t="e" cm="1">
        <f t="array" ref="GG77">_xlfn.IFNA(VLOOKUP($A77,TRANSPOSE(#REF!),GG$2+2,FALSE),0)</f>
        <v>#REF!</v>
      </c>
      <c r="GH77" t="e" cm="1">
        <f t="array" ref="GH77">_xlfn.IFNA(VLOOKUP($A77,TRANSPOSE(#REF!),GH$2+2,FALSE),0)</f>
        <v>#REF!</v>
      </c>
      <c r="GI77" t="e" cm="1">
        <f t="array" ref="GI77">_xlfn.IFNA(VLOOKUP($A77,TRANSPOSE(#REF!),GI$2+2,FALSE),0)</f>
        <v>#REF!</v>
      </c>
      <c r="GJ77" t="e" cm="1">
        <f t="array" ref="GJ77">_xlfn.IFNA(VLOOKUP($A77,TRANSPOSE(#REF!),GJ$2+2,FALSE),0)</f>
        <v>#REF!</v>
      </c>
      <c r="GK77" t="e" cm="1">
        <f t="array" ref="GK77">_xlfn.IFNA(VLOOKUP($A77,TRANSPOSE(#REF!),GK$2+2,FALSE),0)</f>
        <v>#REF!</v>
      </c>
      <c r="GL77" t="e" cm="1">
        <f t="array" ref="GL77">_xlfn.IFNA(VLOOKUP($A77,TRANSPOSE(#REF!),GL$2+2,FALSE),0)</f>
        <v>#REF!</v>
      </c>
      <c r="GM77" t="e" cm="1">
        <f t="array" ref="GM77">_xlfn.IFNA(VLOOKUP($A77,TRANSPOSE(#REF!),GM$2+2,FALSE),0)</f>
        <v>#REF!</v>
      </c>
      <c r="GN77" t="e" cm="1">
        <f t="array" ref="GN77">_xlfn.IFNA(VLOOKUP($A77,TRANSPOSE(#REF!),GN$2+2,FALSE),0)</f>
        <v>#REF!</v>
      </c>
      <c r="GO77" t="e" cm="1">
        <f t="array" ref="GO77">_xlfn.IFNA(VLOOKUP($A77,TRANSPOSE(#REF!),GO$2+2,FALSE),0)</f>
        <v>#REF!</v>
      </c>
      <c r="GP77" t="e" cm="1">
        <f t="array" ref="GP77">_xlfn.IFNA(VLOOKUP($A77,TRANSPOSE(#REF!),GP$2+2,FALSE),0)</f>
        <v>#REF!</v>
      </c>
      <c r="GQ77" t="e" cm="1">
        <f t="array" ref="GQ77">_xlfn.IFNA(VLOOKUP($A77,TRANSPOSE(#REF!),GQ$2+2,FALSE),0)</f>
        <v>#REF!</v>
      </c>
      <c r="GR77" t="e" cm="1">
        <f t="array" ref="GR77">_xlfn.IFNA(VLOOKUP($A77,TRANSPOSE(#REF!),GR$2+2,FALSE),0)</f>
        <v>#REF!</v>
      </c>
      <c r="GS77" t="e" cm="1">
        <f t="array" ref="GS77">_xlfn.IFNA(VLOOKUP($A77,TRANSPOSE(#REF!),GS$2+2,FALSE),0)</f>
        <v>#REF!</v>
      </c>
      <c r="GT77" t="e" cm="1">
        <f t="array" ref="GT77">_xlfn.IFNA(VLOOKUP($A77,TRANSPOSE(#REF!),GT$2+2,FALSE),0)</f>
        <v>#REF!</v>
      </c>
      <c r="GU77" t="e" cm="1">
        <f t="array" ref="GU77">_xlfn.IFNA(VLOOKUP($A77,TRANSPOSE(#REF!),GU$2+2,FALSE),0)</f>
        <v>#REF!</v>
      </c>
      <c r="GV77" t="e" cm="1">
        <f t="array" ref="GV77">_xlfn.IFNA(VLOOKUP($A77,TRANSPOSE(#REF!),GV$2+2,FALSE),0)</f>
        <v>#REF!</v>
      </c>
      <c r="GW77" t="e" cm="1">
        <f t="array" ref="GW77">_xlfn.IFNA(VLOOKUP($A77,TRANSPOSE(#REF!),GW$2+2,FALSE),0)</f>
        <v>#REF!</v>
      </c>
      <c r="GX77" t="e" cm="1">
        <f t="array" ref="GX77">_xlfn.IFNA(VLOOKUP($A77,TRANSPOSE(#REF!),GX$2+2,FALSE),0)</f>
        <v>#REF!</v>
      </c>
      <c r="GY77" t="e" cm="1">
        <f t="array" ref="GY77">_xlfn.IFNA(VLOOKUP($A77,TRANSPOSE(#REF!),GY$2+2,FALSE),0)</f>
        <v>#REF!</v>
      </c>
      <c r="GZ77" t="e" cm="1">
        <f t="array" ref="GZ77">_xlfn.IFNA(VLOOKUP($A77,TRANSPOSE(#REF!),GZ$2+2,FALSE),0)</f>
        <v>#REF!</v>
      </c>
      <c r="HA77" t="e" cm="1">
        <f t="array" ref="HA77">_xlfn.IFNA(VLOOKUP($A77,TRANSPOSE(#REF!),HA$2+2,FALSE),0)</f>
        <v>#REF!</v>
      </c>
      <c r="HB77" t="e" cm="1">
        <f t="array" ref="HB77">_xlfn.IFNA(VLOOKUP($A77,TRANSPOSE(#REF!),HB$2+2,FALSE),0)</f>
        <v>#REF!</v>
      </c>
      <c r="HC77" t="e" cm="1">
        <f t="array" ref="HC77">_xlfn.IFNA(VLOOKUP($A77,TRANSPOSE(#REF!),HC$2+2,FALSE),0)</f>
        <v>#REF!</v>
      </c>
      <c r="HD77" t="e" cm="1">
        <f t="array" ref="HD77">_xlfn.IFNA(VLOOKUP($A77,TRANSPOSE(#REF!),HD$2+2,FALSE),0)</f>
        <v>#REF!</v>
      </c>
      <c r="HE77" t="e" cm="1">
        <f t="array" ref="HE77">_xlfn.IFNA(VLOOKUP($A77,TRANSPOSE(#REF!),HE$2+2,FALSE),0)</f>
        <v>#REF!</v>
      </c>
      <c r="HF77" t="e" cm="1">
        <f t="array" ref="HF77">_xlfn.IFNA(VLOOKUP($A77,TRANSPOSE(#REF!),HF$2+2,FALSE),0)</f>
        <v>#REF!</v>
      </c>
      <c r="HG77" t="e" cm="1">
        <f t="array" ref="HG77">_xlfn.IFNA(VLOOKUP($A77,TRANSPOSE(#REF!),HG$2+2,FALSE),0)</f>
        <v>#REF!</v>
      </c>
      <c r="HH77" t="e" cm="1">
        <f t="array" ref="HH77">_xlfn.IFNA(VLOOKUP($A77,TRANSPOSE(#REF!),HH$2+2,FALSE),0)</f>
        <v>#REF!</v>
      </c>
      <c r="HI77" t="e" cm="1">
        <f t="array" ref="HI77">_xlfn.IFNA(VLOOKUP($A77,TRANSPOSE(#REF!),HI$2+2,FALSE),0)</f>
        <v>#REF!</v>
      </c>
      <c r="HJ77" t="e" cm="1">
        <f t="array" ref="HJ77">_xlfn.IFNA(VLOOKUP($A77,TRANSPOSE(#REF!),HJ$2+2,FALSE),0)</f>
        <v>#REF!</v>
      </c>
      <c r="HK77" t="e" cm="1">
        <f t="array" ref="HK77">_xlfn.IFNA(VLOOKUP($A77,TRANSPOSE(#REF!),HK$2+2,FALSE),0)</f>
        <v>#REF!</v>
      </c>
      <c r="HL77" t="e" cm="1">
        <f t="array" ref="HL77">_xlfn.IFNA(VLOOKUP($A77,TRANSPOSE(#REF!),HL$2+2,FALSE),0)</f>
        <v>#REF!</v>
      </c>
      <c r="HM77" t="e" cm="1">
        <f t="array" ref="HM77">_xlfn.IFNA(VLOOKUP($A77,TRANSPOSE(#REF!),HM$2+2,FALSE),0)</f>
        <v>#REF!</v>
      </c>
      <c r="HN77" t="e" cm="1">
        <f t="array" ref="HN77">_xlfn.IFNA(VLOOKUP($A77,TRANSPOSE(#REF!),HN$2+2,FALSE),0)</f>
        <v>#REF!</v>
      </c>
      <c r="HO77" t="e" cm="1">
        <f t="array" ref="HO77">_xlfn.IFNA(VLOOKUP($A77,TRANSPOSE(#REF!),HO$2+2,FALSE),0)</f>
        <v>#REF!</v>
      </c>
      <c r="HP77" t="e" cm="1">
        <f t="array" ref="HP77">_xlfn.IFNA(VLOOKUP($A77,TRANSPOSE(#REF!),HP$2+2,FALSE),0)</f>
        <v>#REF!</v>
      </c>
      <c r="HQ77" t="e" cm="1">
        <f t="array" ref="HQ77">_xlfn.IFNA(VLOOKUP($A77,TRANSPOSE(#REF!),HQ$2+2,FALSE),0)</f>
        <v>#REF!</v>
      </c>
      <c r="HR77" t="e" cm="1">
        <f t="array" ref="HR77">_xlfn.IFNA(VLOOKUP($A77,TRANSPOSE(#REF!),HR$2+2,FALSE),0)</f>
        <v>#REF!</v>
      </c>
      <c r="HS77" t="e" cm="1">
        <f t="array" ref="HS77">_xlfn.IFNA(VLOOKUP($A77,TRANSPOSE(#REF!),HS$2+2,FALSE),0)</f>
        <v>#REF!</v>
      </c>
      <c r="HT77" t="e" cm="1">
        <f t="array" ref="HT77">_xlfn.IFNA(VLOOKUP($A77,TRANSPOSE(#REF!),HT$2+2,FALSE),0)</f>
        <v>#REF!</v>
      </c>
      <c r="HU77" t="e" cm="1">
        <f t="array" ref="HU77">_xlfn.IFNA(VLOOKUP($A77,TRANSPOSE(#REF!),HU$2+2,FALSE),0)</f>
        <v>#REF!</v>
      </c>
      <c r="HV77" t="e" cm="1">
        <f t="array" ref="HV77">_xlfn.IFNA(VLOOKUP($A77,TRANSPOSE(#REF!),HV$2+2,FALSE),0)</f>
        <v>#REF!</v>
      </c>
      <c r="HW77" t="e" cm="1">
        <f t="array" ref="HW77">_xlfn.IFNA(VLOOKUP($A77,TRANSPOSE(#REF!),HW$2+2,FALSE),0)</f>
        <v>#REF!</v>
      </c>
      <c r="HX77" t="e" cm="1">
        <f t="array" ref="HX77">_xlfn.IFNA(VLOOKUP($A77,TRANSPOSE(#REF!),HX$2+2,FALSE),0)</f>
        <v>#REF!</v>
      </c>
      <c r="HY77" t="e" cm="1">
        <f t="array" ref="HY77">_xlfn.IFNA(VLOOKUP($A77,TRANSPOSE(#REF!),HY$2+2,FALSE),0)</f>
        <v>#REF!</v>
      </c>
      <c r="HZ77" t="e" cm="1">
        <f t="array" ref="HZ77">_xlfn.IFNA(VLOOKUP($A77,TRANSPOSE(#REF!),HZ$2+2,FALSE),0)</f>
        <v>#REF!</v>
      </c>
      <c r="IA77" t="e" cm="1">
        <f t="array" ref="IA77">_xlfn.IFNA(VLOOKUP($A77,TRANSPOSE(#REF!),IA$2+2,FALSE),0)</f>
        <v>#REF!</v>
      </c>
      <c r="IB77" t="e" cm="1">
        <f t="array" ref="IB77">_xlfn.IFNA(VLOOKUP($A77,TRANSPOSE(#REF!),IB$2+2,FALSE),0)</f>
        <v>#REF!</v>
      </c>
      <c r="IC77" t="e" cm="1">
        <f t="array" ref="IC77">_xlfn.IFNA(VLOOKUP($A77,TRANSPOSE(#REF!),IC$2+2,FALSE),0)</f>
        <v>#REF!</v>
      </c>
      <c r="ID77" t="e" cm="1">
        <f t="array" ref="ID77">_xlfn.IFNA(VLOOKUP($A77,TRANSPOSE(#REF!),ID$2+2,FALSE),0)</f>
        <v>#REF!</v>
      </c>
      <c r="IE77" t="e" cm="1">
        <f t="array" ref="IE77">_xlfn.IFNA(VLOOKUP($A77,TRANSPOSE(#REF!),IE$2+2,FALSE),0)</f>
        <v>#REF!</v>
      </c>
      <c r="IF77" t="e" cm="1">
        <f t="array" ref="IF77">_xlfn.IFNA(VLOOKUP($A77,TRANSPOSE(#REF!),IF$2+2,FALSE),0)</f>
        <v>#REF!</v>
      </c>
      <c r="IG77" t="e" cm="1">
        <f t="array" ref="IG77">_xlfn.IFNA(VLOOKUP($A77,TRANSPOSE(#REF!),IG$2+2,FALSE),0)</f>
        <v>#REF!</v>
      </c>
      <c r="IH77" t="e" cm="1">
        <f t="array" ref="IH77">_xlfn.IFNA(VLOOKUP($A77,TRANSPOSE(#REF!),IH$2+2,FALSE),0)</f>
        <v>#REF!</v>
      </c>
      <c r="II77" t="e" cm="1">
        <f t="array" ref="II77">_xlfn.IFNA(VLOOKUP($A77,TRANSPOSE(#REF!),II$2+2,FALSE),0)</f>
        <v>#REF!</v>
      </c>
      <c r="IJ77" t="e" cm="1">
        <f t="array" ref="IJ77">_xlfn.IFNA(VLOOKUP($A77,TRANSPOSE(#REF!),IJ$2+2,FALSE),0)</f>
        <v>#REF!</v>
      </c>
      <c r="IK77" t="e" cm="1">
        <f t="array" ref="IK77">_xlfn.IFNA(VLOOKUP($A77,TRANSPOSE(#REF!),IK$2+2,FALSE),0)</f>
        <v>#REF!</v>
      </c>
      <c r="IL77" t="e" cm="1">
        <f t="array" ref="IL77">_xlfn.IFNA(VLOOKUP($A77,TRANSPOSE(#REF!),IL$2+2,FALSE),0)</f>
        <v>#REF!</v>
      </c>
      <c r="IM77" t="e" cm="1">
        <f t="array" ref="IM77">_xlfn.IFNA(VLOOKUP($A77,TRANSPOSE(#REF!),IM$2+2,FALSE),0)</f>
        <v>#REF!</v>
      </c>
      <c r="IN77" t="e" cm="1">
        <f t="array" ref="IN77">_xlfn.IFNA(VLOOKUP($A77,TRANSPOSE(#REF!),IN$2+2,FALSE),0)</f>
        <v>#REF!</v>
      </c>
      <c r="IO77" t="e" cm="1">
        <f t="array" ref="IO77">_xlfn.IFNA(VLOOKUP($A77,TRANSPOSE(#REF!),IO$2+2,FALSE),0)</f>
        <v>#REF!</v>
      </c>
      <c r="IP77" t="e" cm="1">
        <f t="array" ref="IP77">_xlfn.IFNA(VLOOKUP($A77,TRANSPOSE(#REF!),IP$2+2,FALSE),0)</f>
        <v>#REF!</v>
      </c>
      <c r="IQ77" t="e" cm="1">
        <f t="array" ref="IQ77">_xlfn.IFNA(VLOOKUP($A77,TRANSPOSE(#REF!),IQ$2+2,FALSE),0)</f>
        <v>#REF!</v>
      </c>
      <c r="IR77" t="e" cm="1">
        <f t="array" ref="IR77">_xlfn.IFNA(VLOOKUP($A77,TRANSPOSE(#REF!),IR$2+2,FALSE),0)</f>
        <v>#REF!</v>
      </c>
      <c r="IS77" t="e" cm="1">
        <f t="array" ref="IS77">_xlfn.IFNA(VLOOKUP($A77,TRANSPOSE(#REF!),IS$2+2,FALSE),0)</f>
        <v>#REF!</v>
      </c>
      <c r="IT77" t="e" cm="1">
        <f t="array" ref="IT77">_xlfn.IFNA(VLOOKUP($A77,TRANSPOSE(#REF!),IT$2+2,FALSE),0)</f>
        <v>#REF!</v>
      </c>
      <c r="IU77" t="e" cm="1">
        <f t="array" ref="IU77">_xlfn.IFNA(VLOOKUP($A77,TRANSPOSE(#REF!),IU$2+2,FALSE),0)</f>
        <v>#REF!</v>
      </c>
      <c r="IV77" t="e" cm="1">
        <f t="array" ref="IV77">_xlfn.IFNA(VLOOKUP($A77,TRANSPOSE(#REF!),IV$2+2,FALSE),0)</f>
        <v>#REF!</v>
      </c>
      <c r="IW77" t="e" cm="1">
        <f t="array" ref="IW77">_xlfn.IFNA(VLOOKUP($A77,TRANSPOSE(#REF!),IW$2+2,FALSE),0)</f>
        <v>#REF!</v>
      </c>
      <c r="IX77" t="e" cm="1">
        <f t="array" ref="IX77">_xlfn.IFNA(VLOOKUP($A77,TRANSPOSE(#REF!),IX$2+2,FALSE),0)</f>
        <v>#REF!</v>
      </c>
      <c r="IY77" t="e" cm="1">
        <f t="array" ref="IY77">_xlfn.IFNA(VLOOKUP($A77,TRANSPOSE(#REF!),IY$2+2,FALSE),0)</f>
        <v>#REF!</v>
      </c>
      <c r="IZ77" t="e" cm="1">
        <f t="array" ref="IZ77">_xlfn.IFNA(VLOOKUP($A77,TRANSPOSE(#REF!),IZ$2+2,FALSE),0)</f>
        <v>#REF!</v>
      </c>
      <c r="JA77" t="e" cm="1">
        <f t="array" ref="JA77">_xlfn.IFNA(VLOOKUP($A77,TRANSPOSE(#REF!),JA$2+2,FALSE),0)</f>
        <v>#REF!</v>
      </c>
      <c r="JB77" t="e" cm="1">
        <f t="array" ref="JB77">_xlfn.IFNA(VLOOKUP($A77,TRANSPOSE(#REF!),JB$2+2,FALSE),0)</f>
        <v>#REF!</v>
      </c>
      <c r="JC77" t="e" cm="1">
        <f t="array" ref="JC77">_xlfn.IFNA(VLOOKUP($A77,TRANSPOSE(#REF!),JC$2+2,FALSE),0)</f>
        <v>#REF!</v>
      </c>
      <c r="JD77" t="e" cm="1">
        <f t="array" ref="JD77">_xlfn.IFNA(VLOOKUP($A77,TRANSPOSE(#REF!),JD$2+2,FALSE),0)</f>
        <v>#REF!</v>
      </c>
      <c r="JE77" t="e" cm="1">
        <f t="array" ref="JE77">_xlfn.IFNA(VLOOKUP($A77,TRANSPOSE(#REF!),JE$2+2,FALSE),0)</f>
        <v>#REF!</v>
      </c>
      <c r="JF77" t="e" cm="1">
        <f t="array" ref="JF77">_xlfn.IFNA(VLOOKUP($A77,TRANSPOSE(#REF!),JF$2+2,FALSE),0)</f>
        <v>#REF!</v>
      </c>
      <c r="JG77" t="e" cm="1">
        <f t="array" ref="JG77">_xlfn.IFNA(VLOOKUP($A77,TRANSPOSE(#REF!),JG$2+2,FALSE),0)</f>
        <v>#REF!</v>
      </c>
      <c r="JH77" t="e" cm="1">
        <f t="array" ref="JH77">_xlfn.IFNA(VLOOKUP($A77,TRANSPOSE(#REF!),JH$2+2,FALSE),0)</f>
        <v>#REF!</v>
      </c>
      <c r="JI77" t="e" cm="1">
        <f t="array" ref="JI77">_xlfn.IFNA(VLOOKUP($A77,TRANSPOSE(#REF!),JI$2+2,FALSE),0)</f>
        <v>#REF!</v>
      </c>
      <c r="JJ77" t="e" cm="1">
        <f t="array" ref="JJ77">_xlfn.IFNA(VLOOKUP($A77,TRANSPOSE(#REF!),JJ$2+2,FALSE),0)</f>
        <v>#REF!</v>
      </c>
      <c r="JK77" t="e" cm="1">
        <f t="array" ref="JK77">_xlfn.IFNA(VLOOKUP($A77,TRANSPOSE(#REF!),JK$2+2,FALSE),0)</f>
        <v>#REF!</v>
      </c>
      <c r="JL77" t="e" cm="1">
        <f t="array" ref="JL77">_xlfn.IFNA(VLOOKUP($A77,TRANSPOSE(#REF!),JL$2+2,FALSE),0)</f>
        <v>#REF!</v>
      </c>
      <c r="JM77" t="e" cm="1">
        <f t="array" ref="JM77">_xlfn.IFNA(VLOOKUP($A77,TRANSPOSE(#REF!),JM$2+2,FALSE),0)</f>
        <v>#REF!</v>
      </c>
      <c r="JN77" t="e" cm="1">
        <f t="array" ref="JN77">_xlfn.IFNA(VLOOKUP($A77,TRANSPOSE(#REF!),JN$2+2,FALSE),0)</f>
        <v>#REF!</v>
      </c>
      <c r="JO77" t="e" cm="1">
        <f t="array" ref="JO77">_xlfn.IFNA(VLOOKUP($A77,TRANSPOSE(#REF!),JO$2+2,FALSE),0)</f>
        <v>#REF!</v>
      </c>
      <c r="JP77" t="e" cm="1">
        <f t="array" ref="JP77">_xlfn.IFNA(VLOOKUP($A77,TRANSPOSE(#REF!),JP$2+2,FALSE),0)</f>
        <v>#REF!</v>
      </c>
      <c r="JQ77" t="e" cm="1">
        <f t="array" ref="JQ77">_xlfn.IFNA(VLOOKUP($A77,TRANSPOSE(#REF!),JQ$2+2,FALSE),0)</f>
        <v>#REF!</v>
      </c>
      <c r="JR77" t="e" cm="1">
        <f t="array" ref="JR77">_xlfn.IFNA(VLOOKUP($A77,TRANSPOSE(#REF!),JR$2+2,FALSE),0)</f>
        <v>#REF!</v>
      </c>
      <c r="JS77" t="e" cm="1">
        <f t="array" ref="JS77">_xlfn.IFNA(VLOOKUP($A77,TRANSPOSE(#REF!),JS$2+2,FALSE),0)</f>
        <v>#REF!</v>
      </c>
      <c r="JT77" t="e" cm="1">
        <f t="array" ref="JT77">_xlfn.IFNA(VLOOKUP($A77,TRANSPOSE(#REF!),JT$2+2,FALSE),0)</f>
        <v>#REF!</v>
      </c>
      <c r="JU77" t="e" cm="1">
        <f t="array" ref="JU77">_xlfn.IFNA(VLOOKUP($A77,TRANSPOSE(#REF!),JU$2+2,FALSE),0)</f>
        <v>#REF!</v>
      </c>
      <c r="JV77" t="e" cm="1">
        <f t="array" ref="JV77">_xlfn.IFNA(VLOOKUP($A77,TRANSPOSE(#REF!),JV$2+2,FALSE),0)</f>
        <v>#REF!</v>
      </c>
      <c r="JW77" t="e" cm="1">
        <f t="array" ref="JW77">_xlfn.IFNA(VLOOKUP($A77,TRANSPOSE(#REF!),JW$2+2,FALSE),0)</f>
        <v>#REF!</v>
      </c>
      <c r="JX77" t="e" cm="1">
        <f t="array" ref="JX77">_xlfn.IFNA(VLOOKUP($A77,TRANSPOSE(#REF!),JX$2+2,FALSE),0)</f>
        <v>#REF!</v>
      </c>
      <c r="JY77" t="e" cm="1">
        <f t="array" ref="JY77">_xlfn.IFNA(VLOOKUP($A77,TRANSPOSE(#REF!),JY$2+2,FALSE),0)</f>
        <v>#REF!</v>
      </c>
      <c r="JZ77" t="e" cm="1">
        <f t="array" ref="JZ77">_xlfn.IFNA(VLOOKUP($A77,TRANSPOSE(#REF!),JZ$2+2,FALSE),0)</f>
        <v>#REF!</v>
      </c>
      <c r="KA77" t="e" cm="1">
        <f t="array" ref="KA77">_xlfn.IFNA(VLOOKUP($A77,TRANSPOSE(#REF!),KA$2+2,FALSE),0)</f>
        <v>#REF!</v>
      </c>
      <c r="KB77" t="e" cm="1">
        <f t="array" ref="KB77">_xlfn.IFNA(VLOOKUP($A77,TRANSPOSE(#REF!),KB$2+2,FALSE),0)</f>
        <v>#REF!</v>
      </c>
      <c r="KC77" t="e" cm="1">
        <f t="array" ref="KC77">_xlfn.IFNA(VLOOKUP($A77,TRANSPOSE(#REF!),KC$2+2,FALSE),0)</f>
        <v>#REF!</v>
      </c>
      <c r="KD77" t="e" cm="1">
        <f t="array" ref="KD77">_xlfn.IFNA(VLOOKUP($A77,TRANSPOSE(#REF!),KD$2+2,FALSE),0)</f>
        <v>#REF!</v>
      </c>
      <c r="KE77" t="e" cm="1">
        <f t="array" ref="KE77">_xlfn.IFNA(VLOOKUP($A77,TRANSPOSE(#REF!),KE$2+2,FALSE),0)</f>
        <v>#REF!</v>
      </c>
      <c r="KF77" t="e" cm="1">
        <f t="array" ref="KF77">_xlfn.IFNA(VLOOKUP($A77,TRANSPOSE(#REF!),KF$2+2,FALSE),0)</f>
        <v>#REF!</v>
      </c>
      <c r="KG77" t="e" cm="1">
        <f t="array" ref="KG77">_xlfn.IFNA(VLOOKUP($A77,TRANSPOSE(#REF!),KG$2+2,FALSE),0)</f>
        <v>#REF!</v>
      </c>
      <c r="KH77" t="e" cm="1">
        <f t="array" ref="KH77">_xlfn.IFNA(VLOOKUP($A77,TRANSPOSE(#REF!),KH$2+2,FALSE),0)</f>
        <v>#REF!</v>
      </c>
      <c r="KI77" t="e" cm="1">
        <f t="array" ref="KI77">_xlfn.IFNA(VLOOKUP($A77,TRANSPOSE(#REF!),KI$2+2,FALSE),0)</f>
        <v>#REF!</v>
      </c>
      <c r="KJ77" t="e" cm="1">
        <f t="array" ref="KJ77">_xlfn.IFNA(VLOOKUP($A77,TRANSPOSE(#REF!),KJ$2+2,FALSE),0)</f>
        <v>#REF!</v>
      </c>
      <c r="KK77" t="e" cm="1">
        <f t="array" ref="KK77">_xlfn.IFNA(VLOOKUP($A77,TRANSPOSE(#REF!),KK$2+2,FALSE),0)</f>
        <v>#REF!</v>
      </c>
      <c r="KL77" t="e" cm="1">
        <f t="array" ref="KL77">_xlfn.IFNA(VLOOKUP($A77,TRANSPOSE(#REF!),KL$2+2,FALSE),0)</f>
        <v>#REF!</v>
      </c>
      <c r="KM77" t="e" cm="1">
        <f t="array" ref="KM77">_xlfn.IFNA(VLOOKUP($A77,TRANSPOSE(#REF!),KM$2+2,FALSE),0)</f>
        <v>#REF!</v>
      </c>
      <c r="KN77" t="e" cm="1">
        <f t="array" ref="KN77">_xlfn.IFNA(VLOOKUP($A77,TRANSPOSE(#REF!),KN$2+2,FALSE),0)</f>
        <v>#REF!</v>
      </c>
      <c r="KO77" t="e" cm="1">
        <f t="array" ref="KO77">_xlfn.IFNA(VLOOKUP($A77,TRANSPOSE(#REF!),KO$2+2,FALSE),0)</f>
        <v>#REF!</v>
      </c>
      <c r="KP77" t="e" cm="1">
        <f t="array" ref="KP77">_xlfn.IFNA(VLOOKUP($A77,TRANSPOSE(#REF!),KP$2+2,FALSE),0)</f>
        <v>#REF!</v>
      </c>
      <c r="KQ77" t="e" cm="1">
        <f t="array" ref="KQ77">_xlfn.IFNA(VLOOKUP($A77,TRANSPOSE(#REF!),KQ$2+2,FALSE),0)</f>
        <v>#REF!</v>
      </c>
      <c r="KR77" t="e" cm="1">
        <f t="array" ref="KR77">_xlfn.IFNA(VLOOKUP($A77,TRANSPOSE(#REF!),KR$2+2,FALSE),0)</f>
        <v>#REF!</v>
      </c>
      <c r="KS77" t="e" cm="1">
        <f t="array" ref="KS77">_xlfn.IFNA(VLOOKUP($A77,TRANSPOSE(#REF!),KS$2+2,FALSE),0)</f>
        <v>#REF!</v>
      </c>
      <c r="KT77" t="e" cm="1">
        <f t="array" ref="KT77">_xlfn.IFNA(VLOOKUP($A77,TRANSPOSE(#REF!),KT$2+2,FALSE),0)</f>
        <v>#REF!</v>
      </c>
      <c r="KU77" t="e" cm="1">
        <f t="array" ref="KU77">_xlfn.IFNA(VLOOKUP($A77,TRANSPOSE(#REF!),KU$2+2,FALSE),0)</f>
        <v>#REF!</v>
      </c>
      <c r="KV77" t="e" cm="1">
        <f t="array" ref="KV77">_xlfn.IFNA(VLOOKUP($A77,TRANSPOSE(#REF!),KV$2+2,FALSE),0)</f>
        <v>#REF!</v>
      </c>
      <c r="KW77" t="e" cm="1">
        <f t="array" ref="KW77">_xlfn.IFNA(VLOOKUP($A77,TRANSPOSE(#REF!),KW$2+2,FALSE),0)</f>
        <v>#REF!</v>
      </c>
      <c r="KX77" t="e" cm="1">
        <f t="array" ref="KX77">_xlfn.IFNA(VLOOKUP($A77,TRANSPOSE(#REF!),KX$2+2,FALSE),0)</f>
        <v>#REF!</v>
      </c>
      <c r="KY77" t="e" cm="1">
        <f t="array" ref="KY77">_xlfn.IFNA(VLOOKUP($A77,TRANSPOSE(#REF!),KY$2+2,FALSE),0)</f>
        <v>#REF!</v>
      </c>
      <c r="KZ77" t="e" cm="1">
        <f t="array" ref="KZ77">_xlfn.IFNA(VLOOKUP($A77,TRANSPOSE(#REF!),KZ$2+2,FALSE),0)</f>
        <v>#REF!</v>
      </c>
      <c r="LA77" t="e" cm="1">
        <f t="array" ref="LA77">_xlfn.IFNA(VLOOKUP($A77,TRANSPOSE(#REF!),LA$2+2,FALSE),0)</f>
        <v>#REF!</v>
      </c>
      <c r="LB77" t="e" cm="1">
        <f t="array" ref="LB77">_xlfn.IFNA(VLOOKUP($A77,TRANSPOSE(#REF!),LB$2+2,FALSE),0)</f>
        <v>#REF!</v>
      </c>
      <c r="LC77" t="e" cm="1">
        <f t="array" ref="LC77">_xlfn.IFNA(VLOOKUP($A77,TRANSPOSE(#REF!),LC$2+2,FALSE),0)</f>
        <v>#REF!</v>
      </c>
      <c r="LD77" t="e" cm="1">
        <f t="array" ref="LD77">_xlfn.IFNA(VLOOKUP($A77,TRANSPOSE(#REF!),LD$2+2,FALSE),0)</f>
        <v>#REF!</v>
      </c>
      <c r="LE77" t="e" cm="1">
        <f t="array" ref="LE77">_xlfn.IFNA(VLOOKUP($A77,TRANSPOSE(#REF!),LE$2+2,FALSE),0)</f>
        <v>#REF!</v>
      </c>
      <c r="LF77" t="e" cm="1">
        <f t="array" ref="LF77">_xlfn.IFNA(VLOOKUP($A77,TRANSPOSE(#REF!),LF$2+2,FALSE),0)</f>
        <v>#REF!</v>
      </c>
      <c r="LG77" t="e" cm="1">
        <f t="array" ref="LG77">_xlfn.IFNA(VLOOKUP($A77,TRANSPOSE(#REF!),LG$2+2,FALSE),0)</f>
        <v>#REF!</v>
      </c>
      <c r="LH77" t="e" cm="1">
        <f t="array" ref="LH77">_xlfn.IFNA(VLOOKUP($A77,TRANSPOSE(#REF!),LH$2+2,FALSE),0)</f>
        <v>#REF!</v>
      </c>
      <c r="LI77" t="e" cm="1">
        <f t="array" ref="LI77">_xlfn.IFNA(VLOOKUP($A77,TRANSPOSE(#REF!),LI$2+2,FALSE),0)</f>
        <v>#REF!</v>
      </c>
      <c r="LJ77" t="e" cm="1">
        <f t="array" ref="LJ77">_xlfn.IFNA(VLOOKUP($A77,TRANSPOSE(#REF!),LJ$2+2,FALSE),0)</f>
        <v>#REF!</v>
      </c>
      <c r="LK77" t="e" cm="1">
        <f t="array" ref="LK77">_xlfn.IFNA(VLOOKUP($A77,TRANSPOSE(#REF!),LK$2+2,FALSE),0)</f>
        <v>#REF!</v>
      </c>
      <c r="LL77" t="e" cm="1">
        <f t="array" ref="LL77">_xlfn.IFNA(VLOOKUP($A77,TRANSPOSE(#REF!),LL$2+2,FALSE),0)</f>
        <v>#REF!</v>
      </c>
      <c r="LM77" t="e" cm="1">
        <f t="array" ref="LM77">_xlfn.IFNA(VLOOKUP($A77,TRANSPOSE(#REF!),LM$2+2,FALSE),0)</f>
        <v>#REF!</v>
      </c>
      <c r="LN77" t="e" cm="1">
        <f t="array" ref="LN77">_xlfn.IFNA(VLOOKUP($A77,TRANSPOSE(#REF!),LN$2+2,FALSE),0)</f>
        <v>#REF!</v>
      </c>
      <c r="LO77" t="e" cm="1">
        <f t="array" ref="LO77">_xlfn.IFNA(VLOOKUP($A77,TRANSPOSE(#REF!),LO$2+2,FALSE),0)</f>
        <v>#REF!</v>
      </c>
      <c r="LP77" t="e" cm="1">
        <f t="array" ref="LP77">_xlfn.IFNA(VLOOKUP($A77,TRANSPOSE(#REF!),LP$2+2,FALSE),0)</f>
        <v>#REF!</v>
      </c>
      <c r="LQ77" t="e" cm="1">
        <f t="array" ref="LQ77">_xlfn.IFNA(VLOOKUP($A77,TRANSPOSE(#REF!),LQ$2+2,FALSE),0)</f>
        <v>#REF!</v>
      </c>
      <c r="LR77" t="e" cm="1">
        <f t="array" ref="LR77">_xlfn.IFNA(VLOOKUP($A77,TRANSPOSE(#REF!),LR$2+2,FALSE),0)</f>
        <v>#REF!</v>
      </c>
      <c r="LS77" t="e" cm="1">
        <f t="array" ref="LS77">_xlfn.IFNA(VLOOKUP($A77,TRANSPOSE(#REF!),LS$2+2,FALSE),0)</f>
        <v>#REF!</v>
      </c>
      <c r="LT77" t="e" cm="1">
        <f t="array" ref="LT77">_xlfn.IFNA(VLOOKUP($A77,TRANSPOSE(#REF!),LT$2+2,FALSE),0)</f>
        <v>#REF!</v>
      </c>
      <c r="LU77" t="e" cm="1">
        <f t="array" ref="LU77">_xlfn.IFNA(VLOOKUP($A77,TRANSPOSE(#REF!),LU$2+2,FALSE),0)</f>
        <v>#REF!</v>
      </c>
      <c r="LV77" t="e" cm="1">
        <f t="array" ref="LV77">_xlfn.IFNA(VLOOKUP($A77,TRANSPOSE(#REF!),LV$2+2,FALSE),0)</f>
        <v>#REF!</v>
      </c>
      <c r="LW77" t="e" cm="1">
        <f t="array" ref="LW77">_xlfn.IFNA(VLOOKUP($A77,TRANSPOSE(#REF!),LW$2+2,FALSE),0)</f>
        <v>#REF!</v>
      </c>
      <c r="LX77" t="e" cm="1">
        <f t="array" ref="LX77">_xlfn.IFNA(VLOOKUP($A77,TRANSPOSE(#REF!),LX$2+2,FALSE),0)</f>
        <v>#REF!</v>
      </c>
      <c r="LY77" t="e" cm="1">
        <f t="array" ref="LY77">_xlfn.IFNA(VLOOKUP($A77,TRANSPOSE(#REF!),LY$2+2,FALSE),0)</f>
        <v>#REF!</v>
      </c>
      <c r="LZ77" t="e" cm="1">
        <f t="array" ref="LZ77">_xlfn.IFNA(VLOOKUP($A77,TRANSPOSE(#REF!),LZ$2+2,FALSE),0)</f>
        <v>#REF!</v>
      </c>
      <c r="MA77" t="e" cm="1">
        <f t="array" ref="MA77">_xlfn.IFNA(VLOOKUP($A77,TRANSPOSE(#REF!),MA$2+2,FALSE),0)</f>
        <v>#REF!</v>
      </c>
      <c r="MB77" t="e" cm="1">
        <f t="array" ref="MB77">_xlfn.IFNA(VLOOKUP($A77,TRANSPOSE(#REF!),MB$2+2,FALSE),0)</f>
        <v>#REF!</v>
      </c>
      <c r="MC77" t="e" cm="1">
        <f t="array" ref="MC77">_xlfn.IFNA(VLOOKUP($A77,TRANSPOSE(#REF!),MC$2+2,FALSE),0)</f>
        <v>#REF!</v>
      </c>
      <c r="MD77" t="e" cm="1">
        <f t="array" ref="MD77">_xlfn.IFNA(VLOOKUP($A77,TRANSPOSE(#REF!),MD$2+2,FALSE),0)</f>
        <v>#REF!</v>
      </c>
      <c r="ME77" t="e" cm="1">
        <f t="array" ref="ME77">_xlfn.IFNA(VLOOKUP($A77,TRANSPOSE(#REF!),ME$2+2,FALSE),0)</f>
        <v>#REF!</v>
      </c>
      <c r="MF77" t="e" cm="1">
        <f t="array" ref="MF77">_xlfn.IFNA(VLOOKUP($A77,TRANSPOSE(#REF!),MF$2+2,FALSE),0)</f>
        <v>#REF!</v>
      </c>
      <c r="MG77" t="e" cm="1">
        <f t="array" ref="MG77">_xlfn.IFNA(VLOOKUP($A77,TRANSPOSE(#REF!),MG$2+2,FALSE),0)</f>
        <v>#REF!</v>
      </c>
      <c r="MH77" t="e" cm="1">
        <f t="array" ref="MH77">_xlfn.IFNA(VLOOKUP($A77,TRANSPOSE(#REF!),MH$2+2,FALSE),0)</f>
        <v>#REF!</v>
      </c>
      <c r="MI77" t="e" cm="1">
        <f t="array" ref="MI77">_xlfn.IFNA(VLOOKUP($A77,TRANSPOSE(#REF!),MI$2+2,FALSE),0)</f>
        <v>#REF!</v>
      </c>
      <c r="MJ77" t="e" cm="1">
        <f t="array" ref="MJ77">_xlfn.IFNA(VLOOKUP($A77,TRANSPOSE(#REF!),MJ$2+2,FALSE),0)</f>
        <v>#REF!</v>
      </c>
      <c r="MK77" t="e" cm="1">
        <f t="array" ref="MK77">_xlfn.IFNA(VLOOKUP($A77,TRANSPOSE(#REF!),MK$2+2,FALSE),0)</f>
        <v>#REF!</v>
      </c>
      <c r="ML77" t="e" cm="1">
        <f t="array" ref="ML77">_xlfn.IFNA(VLOOKUP($A77,TRANSPOSE(#REF!),ML$2+2,FALSE),0)</f>
        <v>#REF!</v>
      </c>
      <c r="MM77" t="e" cm="1">
        <f t="array" ref="MM77">_xlfn.IFNA(VLOOKUP($A77,TRANSPOSE(#REF!),MM$2+2,FALSE),0)</f>
        <v>#REF!</v>
      </c>
      <c r="MN77" t="e" cm="1">
        <f t="array" ref="MN77">_xlfn.IFNA(VLOOKUP($A77,TRANSPOSE(#REF!),MN$2+2,FALSE),0)</f>
        <v>#REF!</v>
      </c>
      <c r="MO77" t="e" cm="1">
        <f t="array" ref="MO77">_xlfn.IFNA(VLOOKUP($A77,TRANSPOSE(#REF!),MO$2+2,FALSE),0)</f>
        <v>#REF!</v>
      </c>
      <c r="MP77" t="e" cm="1">
        <f t="array" ref="MP77">_xlfn.IFNA(VLOOKUP($A77,TRANSPOSE(#REF!),MP$2+2,FALSE),0)</f>
        <v>#REF!</v>
      </c>
      <c r="MQ77" t="e" cm="1">
        <f t="array" ref="MQ77">_xlfn.IFNA(VLOOKUP($A77,TRANSPOSE(#REF!),MQ$2+2,FALSE),0)</f>
        <v>#REF!</v>
      </c>
      <c r="MR77" t="e" cm="1">
        <f t="array" ref="MR77">_xlfn.IFNA(VLOOKUP($A77,TRANSPOSE(#REF!),MR$2+2,FALSE),0)</f>
        <v>#REF!</v>
      </c>
      <c r="MS77" t="e" cm="1">
        <f t="array" ref="MS77">_xlfn.IFNA(VLOOKUP($A77,TRANSPOSE(#REF!),MS$2+2,FALSE),0)</f>
        <v>#REF!</v>
      </c>
      <c r="MT77" t="e" cm="1">
        <f t="array" ref="MT77">_xlfn.IFNA(VLOOKUP($A77,TRANSPOSE(#REF!),MT$2+2,FALSE),0)</f>
        <v>#REF!</v>
      </c>
      <c r="MU77" t="e" cm="1">
        <f t="array" ref="MU77">_xlfn.IFNA(VLOOKUP($A77,TRANSPOSE(#REF!),MU$2+2,FALSE),0)</f>
        <v>#REF!</v>
      </c>
      <c r="MV77" t="e" cm="1">
        <f t="array" ref="MV77">_xlfn.IFNA(VLOOKUP($A77,TRANSPOSE(#REF!),MV$2+2,FALSE),0)</f>
        <v>#REF!</v>
      </c>
      <c r="MW77" t="e" cm="1">
        <f t="array" ref="MW77">_xlfn.IFNA(VLOOKUP($A77,TRANSPOSE(#REF!),MW$2+2,FALSE),0)</f>
        <v>#REF!</v>
      </c>
      <c r="MX77" t="e" cm="1">
        <f t="array" ref="MX77">_xlfn.IFNA(VLOOKUP($A77,TRANSPOSE(#REF!),MX$2+2,FALSE),0)</f>
        <v>#REF!</v>
      </c>
      <c r="MY77" t="e" cm="1">
        <f t="array" ref="MY77">_xlfn.IFNA(VLOOKUP($A77,TRANSPOSE(#REF!),MY$2+2,FALSE),0)</f>
        <v>#REF!</v>
      </c>
      <c r="MZ77" t="e" cm="1">
        <f t="array" ref="MZ77">_xlfn.IFNA(VLOOKUP($A77,TRANSPOSE(#REF!),MZ$2+2,FALSE),0)</f>
        <v>#REF!</v>
      </c>
      <c r="NA77" t="e" cm="1">
        <f t="array" ref="NA77">_xlfn.IFNA(VLOOKUP($A77,TRANSPOSE(#REF!),NA$2+2,FALSE),0)</f>
        <v>#REF!</v>
      </c>
      <c r="NB77" t="e" cm="1">
        <f t="array" ref="NB77">_xlfn.IFNA(VLOOKUP($A77,TRANSPOSE(#REF!),NB$2+2,FALSE),0)</f>
        <v>#REF!</v>
      </c>
      <c r="NC77" t="e" cm="1">
        <f t="array" ref="NC77">_xlfn.IFNA(VLOOKUP($A77,TRANSPOSE(#REF!),NC$2+2,FALSE),0)</f>
        <v>#REF!</v>
      </c>
      <c r="ND77" t="e" cm="1">
        <f t="array" ref="ND77">_xlfn.IFNA(VLOOKUP($A77,TRANSPOSE(#REF!),ND$2+2,FALSE),0)</f>
        <v>#REF!</v>
      </c>
      <c r="NE77" t="e" cm="1">
        <f t="array" ref="NE77">_xlfn.IFNA(VLOOKUP($A77,TRANSPOSE(#REF!),NE$2+2,FALSE),0)</f>
        <v>#REF!</v>
      </c>
      <c r="NF77" t="e" cm="1">
        <f t="array" ref="NF77">_xlfn.IFNA(VLOOKUP($A77,TRANSPOSE(#REF!),NF$2+2,FALSE),0)</f>
        <v>#REF!</v>
      </c>
      <c r="NG77" t="e" cm="1">
        <f t="array" ref="NG77">_xlfn.IFNA(VLOOKUP($A77,TRANSPOSE(#REF!),NG$2+2,FALSE),0)</f>
        <v>#REF!</v>
      </c>
      <c r="NH77" t="e" cm="1">
        <f t="array" ref="NH77">_xlfn.IFNA(VLOOKUP($A77,TRANSPOSE(#REF!),NH$2+2,FALSE),0)</f>
        <v>#REF!</v>
      </c>
      <c r="NI77" t="e" cm="1">
        <f t="array" ref="NI77">_xlfn.IFNA(VLOOKUP($A77,TRANSPOSE(#REF!),NI$2+2,FALSE),0)</f>
        <v>#REF!</v>
      </c>
      <c r="NJ77" t="e" cm="1">
        <f t="array" ref="NJ77">_xlfn.IFNA(VLOOKUP($A77,TRANSPOSE(#REF!),NJ$2+2,FALSE),0)</f>
        <v>#REF!</v>
      </c>
      <c r="NL77" t="e">
        <f t="shared" si="2"/>
        <v>#REF!</v>
      </c>
      <c r="NM77" t="e">
        <f t="shared" si="3"/>
        <v>#REF!</v>
      </c>
    </row>
    <row r="78" spans="1:377" x14ac:dyDescent="0.3">
      <c r="A78" t="str">
        <v>PGB02_05</v>
      </c>
      <c r="B78" t="str">
        <v>Elektriciteit</v>
      </c>
      <c r="C78" t="str">
        <v>Conversion</v>
      </c>
      <c r="D78" t="str">
        <v>Power GB</v>
      </c>
      <c r="E78" t="str">
        <v>Generation</v>
      </c>
      <c r="F78" t="str">
        <v>Electricity GB</v>
      </c>
      <c r="G78" t="str">
        <v>Electricity from CCGT - Power GB</v>
      </c>
      <c r="H78" t="str">
        <v>[GW]</v>
      </c>
      <c r="I78">
        <f>_xlfn.IFNA(VLOOKUP(A78,'[1]PASTE Cap_Investment'!A:B,2,FALSE),0)</f>
        <v>0</v>
      </c>
      <c r="J78" t="e" cm="1">
        <f t="array" ref="J78">_xlfn.IFNA(VLOOKUP($A78,TRANSPOSE(#REF!),J$2+2,FALSE),0)</f>
        <v>#REF!</v>
      </c>
      <c r="K78" t="e" cm="1">
        <f t="array" ref="K78">_xlfn.IFNA(VLOOKUP($A78,TRANSPOSE(#REF!),K$2+2,FALSE),0)</f>
        <v>#REF!</v>
      </c>
      <c r="L78" t="e" cm="1">
        <f t="array" ref="L78">_xlfn.IFNA(VLOOKUP($A78,TRANSPOSE(#REF!),L$2+2,FALSE),0)</f>
        <v>#REF!</v>
      </c>
      <c r="M78" t="e" cm="1">
        <f t="array" ref="M78">_xlfn.IFNA(VLOOKUP($A78,TRANSPOSE(#REF!),M$2+2,FALSE),0)</f>
        <v>#REF!</v>
      </c>
      <c r="N78" t="e" cm="1">
        <f t="array" ref="N78">_xlfn.IFNA(VLOOKUP($A78,TRANSPOSE(#REF!),N$2+2,FALSE),0)</f>
        <v>#REF!</v>
      </c>
      <c r="O78" t="e" cm="1">
        <f t="array" ref="O78">_xlfn.IFNA(VLOOKUP($A78,TRANSPOSE(#REF!),O$2+2,FALSE),0)</f>
        <v>#REF!</v>
      </c>
      <c r="P78" t="e" cm="1">
        <f t="array" ref="P78">_xlfn.IFNA(VLOOKUP($A78,TRANSPOSE(#REF!),P$2+2,FALSE),0)</f>
        <v>#REF!</v>
      </c>
      <c r="Q78" t="e" cm="1">
        <f t="array" ref="Q78">_xlfn.IFNA(VLOOKUP($A78,TRANSPOSE(#REF!),Q$2+2,FALSE),0)</f>
        <v>#REF!</v>
      </c>
      <c r="R78" t="e" cm="1">
        <f t="array" ref="R78">_xlfn.IFNA(VLOOKUP($A78,TRANSPOSE(#REF!),R$2+2,FALSE),0)</f>
        <v>#REF!</v>
      </c>
      <c r="S78" t="e" cm="1">
        <f t="array" ref="S78">_xlfn.IFNA(VLOOKUP($A78,TRANSPOSE(#REF!),S$2+2,FALSE),0)</f>
        <v>#REF!</v>
      </c>
      <c r="T78" t="e" cm="1">
        <f t="array" ref="T78">_xlfn.IFNA(VLOOKUP($A78,TRANSPOSE(#REF!),T$2+2,FALSE),0)</f>
        <v>#REF!</v>
      </c>
      <c r="U78" t="e" cm="1">
        <f t="array" ref="U78">_xlfn.IFNA(VLOOKUP($A78,TRANSPOSE(#REF!),U$2+2,FALSE),0)</f>
        <v>#REF!</v>
      </c>
      <c r="V78" t="e" cm="1">
        <f t="array" ref="V78">_xlfn.IFNA(VLOOKUP($A78,TRANSPOSE(#REF!),V$2+2,FALSE),0)</f>
        <v>#REF!</v>
      </c>
      <c r="W78" t="e" cm="1">
        <f t="array" ref="W78">_xlfn.IFNA(VLOOKUP($A78,TRANSPOSE(#REF!),W$2+2,FALSE),0)</f>
        <v>#REF!</v>
      </c>
      <c r="X78" t="e" cm="1">
        <f t="array" ref="X78">_xlfn.IFNA(VLOOKUP($A78,TRANSPOSE(#REF!),X$2+2,FALSE),0)</f>
        <v>#REF!</v>
      </c>
      <c r="Y78" t="e" cm="1">
        <f t="array" ref="Y78">_xlfn.IFNA(VLOOKUP($A78,TRANSPOSE(#REF!),Y$2+2,FALSE),0)</f>
        <v>#REF!</v>
      </c>
      <c r="Z78" t="e" cm="1">
        <f t="array" ref="Z78">_xlfn.IFNA(VLOOKUP($A78,TRANSPOSE(#REF!),Z$2+2,FALSE),0)</f>
        <v>#REF!</v>
      </c>
      <c r="AA78" t="e" cm="1">
        <f t="array" ref="AA78">_xlfn.IFNA(VLOOKUP($A78,TRANSPOSE(#REF!),AA$2+2,FALSE),0)</f>
        <v>#REF!</v>
      </c>
      <c r="AB78" t="e" cm="1">
        <f t="array" ref="AB78">_xlfn.IFNA(VLOOKUP($A78,TRANSPOSE(#REF!),AB$2+2,FALSE),0)</f>
        <v>#REF!</v>
      </c>
      <c r="AC78" t="e" cm="1">
        <f t="array" ref="AC78">_xlfn.IFNA(VLOOKUP($A78,TRANSPOSE(#REF!),AC$2+2,FALSE),0)</f>
        <v>#REF!</v>
      </c>
      <c r="AD78" t="e" cm="1">
        <f t="array" ref="AD78">_xlfn.IFNA(VLOOKUP($A78,TRANSPOSE(#REF!),AD$2+2,FALSE),0)</f>
        <v>#REF!</v>
      </c>
      <c r="AE78" t="e" cm="1">
        <f t="array" ref="AE78">_xlfn.IFNA(VLOOKUP($A78,TRANSPOSE(#REF!),AE$2+2,FALSE),0)</f>
        <v>#REF!</v>
      </c>
      <c r="AF78" t="e" cm="1">
        <f t="array" ref="AF78">_xlfn.IFNA(VLOOKUP($A78,TRANSPOSE(#REF!),AF$2+2,FALSE),0)</f>
        <v>#REF!</v>
      </c>
      <c r="AG78" t="e" cm="1">
        <f t="array" ref="AG78">_xlfn.IFNA(VLOOKUP($A78,TRANSPOSE(#REF!),AG$2+2,FALSE),0)</f>
        <v>#REF!</v>
      </c>
      <c r="AH78" t="e" cm="1">
        <f t="array" ref="AH78">_xlfn.IFNA(VLOOKUP($A78,TRANSPOSE(#REF!),AH$2+2,FALSE),0)</f>
        <v>#REF!</v>
      </c>
      <c r="AI78" t="e" cm="1">
        <f t="array" ref="AI78">_xlfn.IFNA(VLOOKUP($A78,TRANSPOSE(#REF!),AI$2+2,FALSE),0)</f>
        <v>#REF!</v>
      </c>
      <c r="AJ78" t="e" cm="1">
        <f t="array" ref="AJ78">_xlfn.IFNA(VLOOKUP($A78,TRANSPOSE(#REF!),AJ$2+2,FALSE),0)</f>
        <v>#REF!</v>
      </c>
      <c r="AK78" t="e" cm="1">
        <f t="array" ref="AK78">_xlfn.IFNA(VLOOKUP($A78,TRANSPOSE(#REF!),AK$2+2,FALSE),0)</f>
        <v>#REF!</v>
      </c>
      <c r="AL78" t="e" cm="1">
        <f t="array" ref="AL78">_xlfn.IFNA(VLOOKUP($A78,TRANSPOSE(#REF!),AL$2+2,FALSE),0)</f>
        <v>#REF!</v>
      </c>
      <c r="AM78" t="e" cm="1">
        <f t="array" ref="AM78">_xlfn.IFNA(VLOOKUP($A78,TRANSPOSE(#REF!),AM$2+2,FALSE),0)</f>
        <v>#REF!</v>
      </c>
      <c r="AN78" t="e" cm="1">
        <f t="array" ref="AN78">_xlfn.IFNA(VLOOKUP($A78,TRANSPOSE(#REF!),AN$2+2,FALSE),0)</f>
        <v>#REF!</v>
      </c>
      <c r="AO78" t="e" cm="1">
        <f t="array" ref="AO78">_xlfn.IFNA(VLOOKUP($A78,TRANSPOSE(#REF!),AO$2+2,FALSE),0)</f>
        <v>#REF!</v>
      </c>
      <c r="AP78" t="e" cm="1">
        <f t="array" ref="AP78">_xlfn.IFNA(VLOOKUP($A78,TRANSPOSE(#REF!),AP$2+2,FALSE),0)</f>
        <v>#REF!</v>
      </c>
      <c r="AQ78" t="e" cm="1">
        <f t="array" ref="AQ78">_xlfn.IFNA(VLOOKUP($A78,TRANSPOSE(#REF!),AQ$2+2,FALSE),0)</f>
        <v>#REF!</v>
      </c>
      <c r="AR78" t="e" cm="1">
        <f t="array" ref="AR78">_xlfn.IFNA(VLOOKUP($A78,TRANSPOSE(#REF!),AR$2+2,FALSE),0)</f>
        <v>#REF!</v>
      </c>
      <c r="AS78" t="e" cm="1">
        <f t="array" ref="AS78">_xlfn.IFNA(VLOOKUP($A78,TRANSPOSE(#REF!),AS$2+2,FALSE),0)</f>
        <v>#REF!</v>
      </c>
      <c r="AT78" t="e" cm="1">
        <f t="array" ref="AT78">_xlfn.IFNA(VLOOKUP($A78,TRANSPOSE(#REF!),AT$2+2,FALSE),0)</f>
        <v>#REF!</v>
      </c>
      <c r="AU78" t="e" cm="1">
        <f t="array" ref="AU78">_xlfn.IFNA(VLOOKUP($A78,TRANSPOSE(#REF!),AU$2+2,FALSE),0)</f>
        <v>#REF!</v>
      </c>
      <c r="AV78" t="e" cm="1">
        <f t="array" ref="AV78">_xlfn.IFNA(VLOOKUP($A78,TRANSPOSE(#REF!),AV$2+2,FALSE),0)</f>
        <v>#REF!</v>
      </c>
      <c r="AW78" t="e" cm="1">
        <f t="array" ref="AW78">_xlfn.IFNA(VLOOKUP($A78,TRANSPOSE(#REF!),AW$2+2,FALSE),0)</f>
        <v>#REF!</v>
      </c>
      <c r="AX78" t="e" cm="1">
        <f t="array" ref="AX78">_xlfn.IFNA(VLOOKUP($A78,TRANSPOSE(#REF!),AX$2+2,FALSE),0)</f>
        <v>#REF!</v>
      </c>
      <c r="AY78" t="e" cm="1">
        <f t="array" ref="AY78">_xlfn.IFNA(VLOOKUP($A78,TRANSPOSE(#REF!),AY$2+2,FALSE),0)</f>
        <v>#REF!</v>
      </c>
      <c r="AZ78" t="e" cm="1">
        <f t="array" ref="AZ78">_xlfn.IFNA(VLOOKUP($A78,TRANSPOSE(#REF!),AZ$2+2,FALSE),0)</f>
        <v>#REF!</v>
      </c>
      <c r="BA78" t="e" cm="1">
        <f t="array" ref="BA78">_xlfn.IFNA(VLOOKUP($A78,TRANSPOSE(#REF!),BA$2+2,FALSE),0)</f>
        <v>#REF!</v>
      </c>
      <c r="BB78" t="e" cm="1">
        <f t="array" ref="BB78">_xlfn.IFNA(VLOOKUP($A78,TRANSPOSE(#REF!),BB$2+2,FALSE),0)</f>
        <v>#REF!</v>
      </c>
      <c r="BC78" t="e" cm="1">
        <f t="array" ref="BC78">_xlfn.IFNA(VLOOKUP($A78,TRANSPOSE(#REF!),BC$2+2,FALSE),0)</f>
        <v>#REF!</v>
      </c>
      <c r="BD78" t="e" cm="1">
        <f t="array" ref="BD78">_xlfn.IFNA(VLOOKUP($A78,TRANSPOSE(#REF!),BD$2+2,FALSE),0)</f>
        <v>#REF!</v>
      </c>
      <c r="BE78" t="e" cm="1">
        <f t="array" ref="BE78">_xlfn.IFNA(VLOOKUP($A78,TRANSPOSE(#REF!),BE$2+2,FALSE),0)</f>
        <v>#REF!</v>
      </c>
      <c r="BF78" t="e" cm="1">
        <f t="array" ref="BF78">_xlfn.IFNA(VLOOKUP($A78,TRANSPOSE(#REF!),BF$2+2,FALSE),0)</f>
        <v>#REF!</v>
      </c>
      <c r="BG78" t="e" cm="1">
        <f t="array" ref="BG78">_xlfn.IFNA(VLOOKUP($A78,TRANSPOSE(#REF!),BG$2+2,FALSE),0)</f>
        <v>#REF!</v>
      </c>
      <c r="BH78" t="e" cm="1">
        <f t="array" ref="BH78">_xlfn.IFNA(VLOOKUP($A78,TRANSPOSE(#REF!),BH$2+2,FALSE),0)</f>
        <v>#REF!</v>
      </c>
      <c r="BI78" t="e" cm="1">
        <f t="array" ref="BI78">_xlfn.IFNA(VLOOKUP($A78,TRANSPOSE(#REF!),BI$2+2,FALSE),0)</f>
        <v>#REF!</v>
      </c>
      <c r="BJ78" t="e" cm="1">
        <f t="array" ref="BJ78">_xlfn.IFNA(VLOOKUP($A78,TRANSPOSE(#REF!),BJ$2+2,FALSE),0)</f>
        <v>#REF!</v>
      </c>
      <c r="BK78" t="e" cm="1">
        <f t="array" ref="BK78">_xlfn.IFNA(VLOOKUP($A78,TRANSPOSE(#REF!),BK$2+2,FALSE),0)</f>
        <v>#REF!</v>
      </c>
      <c r="BL78" t="e" cm="1">
        <f t="array" ref="BL78">_xlfn.IFNA(VLOOKUP($A78,TRANSPOSE(#REF!),BL$2+2,FALSE),0)</f>
        <v>#REF!</v>
      </c>
      <c r="BM78" t="e" cm="1">
        <f t="array" ref="BM78">_xlfn.IFNA(VLOOKUP($A78,TRANSPOSE(#REF!),BM$2+2,FALSE),0)</f>
        <v>#REF!</v>
      </c>
      <c r="BN78" t="e" cm="1">
        <f t="array" ref="BN78">_xlfn.IFNA(VLOOKUP($A78,TRANSPOSE(#REF!),BN$2+2,FALSE),0)</f>
        <v>#REF!</v>
      </c>
      <c r="BO78" t="e" cm="1">
        <f t="array" ref="BO78">_xlfn.IFNA(VLOOKUP($A78,TRANSPOSE(#REF!),BO$2+2,FALSE),0)</f>
        <v>#REF!</v>
      </c>
      <c r="BP78" t="e" cm="1">
        <f t="array" ref="BP78">_xlfn.IFNA(VLOOKUP($A78,TRANSPOSE(#REF!),BP$2+2,FALSE),0)</f>
        <v>#REF!</v>
      </c>
      <c r="BQ78" t="e" cm="1">
        <f t="array" ref="BQ78">_xlfn.IFNA(VLOOKUP($A78,TRANSPOSE(#REF!),BQ$2+2,FALSE),0)</f>
        <v>#REF!</v>
      </c>
      <c r="BR78" t="e" cm="1">
        <f t="array" ref="BR78">_xlfn.IFNA(VLOOKUP($A78,TRANSPOSE(#REF!),BR$2+2,FALSE),0)</f>
        <v>#REF!</v>
      </c>
      <c r="BS78" t="e" cm="1">
        <f t="array" ref="BS78">_xlfn.IFNA(VLOOKUP($A78,TRANSPOSE(#REF!),BS$2+2,FALSE),0)</f>
        <v>#REF!</v>
      </c>
      <c r="BT78" t="e" cm="1">
        <f t="array" ref="BT78">_xlfn.IFNA(VLOOKUP($A78,TRANSPOSE(#REF!),BT$2+2,FALSE),0)</f>
        <v>#REF!</v>
      </c>
      <c r="BU78" t="e" cm="1">
        <f t="array" ref="BU78">_xlfn.IFNA(VLOOKUP($A78,TRANSPOSE(#REF!),BU$2+2,FALSE),0)</f>
        <v>#REF!</v>
      </c>
      <c r="BV78" t="e" cm="1">
        <f t="array" ref="BV78">_xlfn.IFNA(VLOOKUP($A78,TRANSPOSE(#REF!),BV$2+2,FALSE),0)</f>
        <v>#REF!</v>
      </c>
      <c r="BW78" t="e" cm="1">
        <f t="array" ref="BW78">_xlfn.IFNA(VLOOKUP($A78,TRANSPOSE(#REF!),BW$2+2,FALSE),0)</f>
        <v>#REF!</v>
      </c>
      <c r="BX78" t="e" cm="1">
        <f t="array" ref="BX78">_xlfn.IFNA(VLOOKUP($A78,TRANSPOSE(#REF!),BX$2+2,FALSE),0)</f>
        <v>#REF!</v>
      </c>
      <c r="BY78" t="e" cm="1">
        <f t="array" ref="BY78">_xlfn.IFNA(VLOOKUP($A78,TRANSPOSE(#REF!),BY$2+2,FALSE),0)</f>
        <v>#REF!</v>
      </c>
      <c r="BZ78" t="e" cm="1">
        <f t="array" ref="BZ78">_xlfn.IFNA(VLOOKUP($A78,TRANSPOSE(#REF!),BZ$2+2,FALSE),0)</f>
        <v>#REF!</v>
      </c>
      <c r="CA78" t="e" cm="1">
        <f t="array" ref="CA78">_xlfn.IFNA(VLOOKUP($A78,TRANSPOSE(#REF!),CA$2+2,FALSE),0)</f>
        <v>#REF!</v>
      </c>
      <c r="CB78" t="e" cm="1">
        <f t="array" ref="CB78">_xlfn.IFNA(VLOOKUP($A78,TRANSPOSE(#REF!),CB$2+2,FALSE),0)</f>
        <v>#REF!</v>
      </c>
      <c r="CC78" t="e" cm="1">
        <f t="array" ref="CC78">_xlfn.IFNA(VLOOKUP($A78,TRANSPOSE(#REF!),CC$2+2,FALSE),0)</f>
        <v>#REF!</v>
      </c>
      <c r="CD78" t="e" cm="1">
        <f t="array" ref="CD78">_xlfn.IFNA(VLOOKUP($A78,TRANSPOSE(#REF!),CD$2+2,FALSE),0)</f>
        <v>#REF!</v>
      </c>
      <c r="CE78" t="e" cm="1">
        <f t="array" ref="CE78">_xlfn.IFNA(VLOOKUP($A78,TRANSPOSE(#REF!),CE$2+2,FALSE),0)</f>
        <v>#REF!</v>
      </c>
      <c r="CF78" t="e" cm="1">
        <f t="array" ref="CF78">_xlfn.IFNA(VLOOKUP($A78,TRANSPOSE(#REF!),CF$2+2,FALSE),0)</f>
        <v>#REF!</v>
      </c>
      <c r="CG78" t="e" cm="1">
        <f t="array" ref="CG78">_xlfn.IFNA(VLOOKUP($A78,TRANSPOSE(#REF!),CG$2+2,FALSE),0)</f>
        <v>#REF!</v>
      </c>
      <c r="CH78" t="e" cm="1">
        <f t="array" ref="CH78">_xlfn.IFNA(VLOOKUP($A78,TRANSPOSE(#REF!),CH$2+2,FALSE),0)</f>
        <v>#REF!</v>
      </c>
      <c r="CI78" t="e" cm="1">
        <f t="array" ref="CI78">_xlfn.IFNA(VLOOKUP($A78,TRANSPOSE(#REF!),CI$2+2,FALSE),0)</f>
        <v>#REF!</v>
      </c>
      <c r="CJ78" t="e" cm="1">
        <f t="array" ref="CJ78">_xlfn.IFNA(VLOOKUP($A78,TRANSPOSE(#REF!),CJ$2+2,FALSE),0)</f>
        <v>#REF!</v>
      </c>
      <c r="CK78" t="e" cm="1">
        <f t="array" ref="CK78">_xlfn.IFNA(VLOOKUP($A78,TRANSPOSE(#REF!),CK$2+2,FALSE),0)</f>
        <v>#REF!</v>
      </c>
      <c r="CL78" t="e" cm="1">
        <f t="array" ref="CL78">_xlfn.IFNA(VLOOKUP($A78,TRANSPOSE(#REF!),CL$2+2,FALSE),0)</f>
        <v>#REF!</v>
      </c>
      <c r="CM78" t="e" cm="1">
        <f t="array" ref="CM78">_xlfn.IFNA(VLOOKUP($A78,TRANSPOSE(#REF!),CM$2+2,FALSE),0)</f>
        <v>#REF!</v>
      </c>
      <c r="CN78" t="e" cm="1">
        <f t="array" ref="CN78">_xlfn.IFNA(VLOOKUP($A78,TRANSPOSE(#REF!),CN$2+2,FALSE),0)</f>
        <v>#REF!</v>
      </c>
      <c r="CO78" t="e" cm="1">
        <f t="array" ref="CO78">_xlfn.IFNA(VLOOKUP($A78,TRANSPOSE(#REF!),CO$2+2,FALSE),0)</f>
        <v>#REF!</v>
      </c>
      <c r="CP78" t="e" cm="1">
        <f t="array" ref="CP78">_xlfn.IFNA(VLOOKUP($A78,TRANSPOSE(#REF!),CP$2+2,FALSE),0)</f>
        <v>#REF!</v>
      </c>
      <c r="CQ78" t="e" cm="1">
        <f t="array" ref="CQ78">_xlfn.IFNA(VLOOKUP($A78,TRANSPOSE(#REF!),CQ$2+2,FALSE),0)</f>
        <v>#REF!</v>
      </c>
      <c r="CR78" t="e" cm="1">
        <f t="array" ref="CR78">_xlfn.IFNA(VLOOKUP($A78,TRANSPOSE(#REF!),CR$2+2,FALSE),0)</f>
        <v>#REF!</v>
      </c>
      <c r="CS78" t="e" cm="1">
        <f t="array" ref="CS78">_xlfn.IFNA(VLOOKUP($A78,TRANSPOSE(#REF!),CS$2+2,FALSE),0)</f>
        <v>#REF!</v>
      </c>
      <c r="CT78" t="e" cm="1">
        <f t="array" ref="CT78">_xlfn.IFNA(VLOOKUP($A78,TRANSPOSE(#REF!),CT$2+2,FALSE),0)</f>
        <v>#REF!</v>
      </c>
      <c r="CU78" t="e" cm="1">
        <f t="array" ref="CU78">_xlfn.IFNA(VLOOKUP($A78,TRANSPOSE(#REF!),CU$2+2,FALSE),0)</f>
        <v>#REF!</v>
      </c>
      <c r="CV78" t="e" cm="1">
        <f t="array" ref="CV78">_xlfn.IFNA(VLOOKUP($A78,TRANSPOSE(#REF!),CV$2+2,FALSE),0)</f>
        <v>#REF!</v>
      </c>
      <c r="CW78" t="e" cm="1">
        <f t="array" ref="CW78">_xlfn.IFNA(VLOOKUP($A78,TRANSPOSE(#REF!),CW$2+2,FALSE),0)</f>
        <v>#REF!</v>
      </c>
      <c r="CX78" t="e" cm="1">
        <f t="array" ref="CX78">_xlfn.IFNA(VLOOKUP($A78,TRANSPOSE(#REF!),CX$2+2,FALSE),0)</f>
        <v>#REF!</v>
      </c>
      <c r="CY78" t="e" cm="1">
        <f t="array" ref="CY78">_xlfn.IFNA(VLOOKUP($A78,TRANSPOSE(#REF!),CY$2+2,FALSE),0)</f>
        <v>#REF!</v>
      </c>
      <c r="CZ78" t="e" cm="1">
        <f t="array" ref="CZ78">_xlfn.IFNA(VLOOKUP($A78,TRANSPOSE(#REF!),CZ$2+2,FALSE),0)</f>
        <v>#REF!</v>
      </c>
      <c r="DA78" t="e" cm="1">
        <f t="array" ref="DA78">_xlfn.IFNA(VLOOKUP($A78,TRANSPOSE(#REF!),DA$2+2,FALSE),0)</f>
        <v>#REF!</v>
      </c>
      <c r="DB78" t="e" cm="1">
        <f t="array" ref="DB78">_xlfn.IFNA(VLOOKUP($A78,TRANSPOSE(#REF!),DB$2+2,FALSE),0)</f>
        <v>#REF!</v>
      </c>
      <c r="DC78" t="e" cm="1">
        <f t="array" ref="DC78">_xlfn.IFNA(VLOOKUP($A78,TRANSPOSE(#REF!),DC$2+2,FALSE),0)</f>
        <v>#REF!</v>
      </c>
      <c r="DD78" t="e" cm="1">
        <f t="array" ref="DD78">_xlfn.IFNA(VLOOKUP($A78,TRANSPOSE(#REF!),DD$2+2,FALSE),0)</f>
        <v>#REF!</v>
      </c>
      <c r="DE78" t="e" cm="1">
        <f t="array" ref="DE78">_xlfn.IFNA(VLOOKUP($A78,TRANSPOSE(#REF!),DE$2+2,FALSE),0)</f>
        <v>#REF!</v>
      </c>
      <c r="DF78" t="e" cm="1">
        <f t="array" ref="DF78">_xlfn.IFNA(VLOOKUP($A78,TRANSPOSE(#REF!),DF$2+2,FALSE),0)</f>
        <v>#REF!</v>
      </c>
      <c r="DG78" t="e" cm="1">
        <f t="array" ref="DG78">_xlfn.IFNA(VLOOKUP($A78,TRANSPOSE(#REF!),DG$2+2,FALSE),0)</f>
        <v>#REF!</v>
      </c>
      <c r="DH78" t="e" cm="1">
        <f t="array" ref="DH78">_xlfn.IFNA(VLOOKUP($A78,TRANSPOSE(#REF!),DH$2+2,FALSE),0)</f>
        <v>#REF!</v>
      </c>
      <c r="DI78" t="e" cm="1">
        <f t="array" ref="DI78">_xlfn.IFNA(VLOOKUP($A78,TRANSPOSE(#REF!),DI$2+2,FALSE),0)</f>
        <v>#REF!</v>
      </c>
      <c r="DJ78" t="e" cm="1">
        <f t="array" ref="DJ78">_xlfn.IFNA(VLOOKUP($A78,TRANSPOSE(#REF!),DJ$2+2,FALSE),0)</f>
        <v>#REF!</v>
      </c>
      <c r="DK78" t="e" cm="1">
        <f t="array" ref="DK78">_xlfn.IFNA(VLOOKUP($A78,TRANSPOSE(#REF!),DK$2+2,FALSE),0)</f>
        <v>#REF!</v>
      </c>
      <c r="DL78" t="e" cm="1">
        <f t="array" ref="DL78">_xlfn.IFNA(VLOOKUP($A78,TRANSPOSE(#REF!),DL$2+2,FALSE),0)</f>
        <v>#REF!</v>
      </c>
      <c r="DM78" t="e" cm="1">
        <f t="array" ref="DM78">_xlfn.IFNA(VLOOKUP($A78,TRANSPOSE(#REF!),DM$2+2,FALSE),0)</f>
        <v>#REF!</v>
      </c>
      <c r="DN78" t="e" cm="1">
        <f t="array" ref="DN78">_xlfn.IFNA(VLOOKUP($A78,TRANSPOSE(#REF!),DN$2+2,FALSE),0)</f>
        <v>#REF!</v>
      </c>
      <c r="DO78" t="e" cm="1">
        <f t="array" ref="DO78">_xlfn.IFNA(VLOOKUP($A78,TRANSPOSE(#REF!),DO$2+2,FALSE),0)</f>
        <v>#REF!</v>
      </c>
      <c r="DP78" t="e" cm="1">
        <f t="array" ref="DP78">_xlfn.IFNA(VLOOKUP($A78,TRANSPOSE(#REF!),DP$2+2,FALSE),0)</f>
        <v>#REF!</v>
      </c>
      <c r="DQ78" t="e" cm="1">
        <f t="array" ref="DQ78">_xlfn.IFNA(VLOOKUP($A78,TRANSPOSE(#REF!),DQ$2+2,FALSE),0)</f>
        <v>#REF!</v>
      </c>
      <c r="DR78" t="e" cm="1">
        <f t="array" ref="DR78">_xlfn.IFNA(VLOOKUP($A78,TRANSPOSE(#REF!),DR$2+2,FALSE),0)</f>
        <v>#REF!</v>
      </c>
      <c r="DS78" t="e" cm="1">
        <f t="array" ref="DS78">_xlfn.IFNA(VLOOKUP($A78,TRANSPOSE(#REF!),DS$2+2,FALSE),0)</f>
        <v>#REF!</v>
      </c>
      <c r="DT78" t="e" cm="1">
        <f t="array" ref="DT78">_xlfn.IFNA(VLOOKUP($A78,TRANSPOSE(#REF!),DT$2+2,FALSE),0)</f>
        <v>#REF!</v>
      </c>
      <c r="DU78" t="e" cm="1">
        <f t="array" ref="DU78">_xlfn.IFNA(VLOOKUP($A78,TRANSPOSE(#REF!),DU$2+2,FALSE),0)</f>
        <v>#REF!</v>
      </c>
      <c r="DV78" t="e" cm="1">
        <f t="array" ref="DV78">_xlfn.IFNA(VLOOKUP($A78,TRANSPOSE(#REF!),DV$2+2,FALSE),0)</f>
        <v>#REF!</v>
      </c>
      <c r="DW78" t="e" cm="1">
        <f t="array" ref="DW78">_xlfn.IFNA(VLOOKUP($A78,TRANSPOSE(#REF!),DW$2+2,FALSE),0)</f>
        <v>#REF!</v>
      </c>
      <c r="DX78" t="e" cm="1">
        <f t="array" ref="DX78">_xlfn.IFNA(VLOOKUP($A78,TRANSPOSE(#REF!),DX$2+2,FALSE),0)</f>
        <v>#REF!</v>
      </c>
      <c r="DY78" t="e" cm="1">
        <f t="array" ref="DY78">_xlfn.IFNA(VLOOKUP($A78,TRANSPOSE(#REF!),DY$2+2,FALSE),0)</f>
        <v>#REF!</v>
      </c>
      <c r="DZ78" t="e" cm="1">
        <f t="array" ref="DZ78">_xlfn.IFNA(VLOOKUP($A78,TRANSPOSE(#REF!),DZ$2+2,FALSE),0)</f>
        <v>#REF!</v>
      </c>
      <c r="EA78" t="e" cm="1">
        <f t="array" ref="EA78">_xlfn.IFNA(VLOOKUP($A78,TRANSPOSE(#REF!),EA$2+2,FALSE),0)</f>
        <v>#REF!</v>
      </c>
      <c r="EB78" t="e" cm="1">
        <f t="array" ref="EB78">_xlfn.IFNA(VLOOKUP($A78,TRANSPOSE(#REF!),EB$2+2,FALSE),0)</f>
        <v>#REF!</v>
      </c>
      <c r="EC78" t="e" cm="1">
        <f t="array" ref="EC78">_xlfn.IFNA(VLOOKUP($A78,TRANSPOSE(#REF!),EC$2+2,FALSE),0)</f>
        <v>#REF!</v>
      </c>
      <c r="ED78" t="e" cm="1">
        <f t="array" ref="ED78">_xlfn.IFNA(VLOOKUP($A78,TRANSPOSE(#REF!),ED$2+2,FALSE),0)</f>
        <v>#REF!</v>
      </c>
      <c r="EE78" t="e" cm="1">
        <f t="array" ref="EE78">_xlfn.IFNA(VLOOKUP($A78,TRANSPOSE(#REF!),EE$2+2,FALSE),0)</f>
        <v>#REF!</v>
      </c>
      <c r="EF78" t="e" cm="1">
        <f t="array" ref="EF78">_xlfn.IFNA(VLOOKUP($A78,TRANSPOSE(#REF!),EF$2+2,FALSE),0)</f>
        <v>#REF!</v>
      </c>
      <c r="EG78" t="e" cm="1">
        <f t="array" ref="EG78">_xlfn.IFNA(VLOOKUP($A78,TRANSPOSE(#REF!),EG$2+2,FALSE),0)</f>
        <v>#REF!</v>
      </c>
      <c r="EH78" t="e" cm="1">
        <f t="array" ref="EH78">_xlfn.IFNA(VLOOKUP($A78,TRANSPOSE(#REF!),EH$2+2,FALSE),0)</f>
        <v>#REF!</v>
      </c>
      <c r="EI78" t="e" cm="1">
        <f t="array" ref="EI78">_xlfn.IFNA(VLOOKUP($A78,TRANSPOSE(#REF!),EI$2+2,FALSE),0)</f>
        <v>#REF!</v>
      </c>
      <c r="EJ78" t="e" cm="1">
        <f t="array" ref="EJ78">_xlfn.IFNA(VLOOKUP($A78,TRANSPOSE(#REF!),EJ$2+2,FALSE),0)</f>
        <v>#REF!</v>
      </c>
      <c r="EK78" t="e" cm="1">
        <f t="array" ref="EK78">_xlfn.IFNA(VLOOKUP($A78,TRANSPOSE(#REF!),EK$2+2,FALSE),0)</f>
        <v>#REF!</v>
      </c>
      <c r="EL78" t="e" cm="1">
        <f t="array" ref="EL78">_xlfn.IFNA(VLOOKUP($A78,TRANSPOSE(#REF!),EL$2+2,FALSE),0)</f>
        <v>#REF!</v>
      </c>
      <c r="EM78" t="e" cm="1">
        <f t="array" ref="EM78">_xlfn.IFNA(VLOOKUP($A78,TRANSPOSE(#REF!),EM$2+2,FALSE),0)</f>
        <v>#REF!</v>
      </c>
      <c r="EN78" t="e" cm="1">
        <f t="array" ref="EN78">_xlfn.IFNA(VLOOKUP($A78,TRANSPOSE(#REF!),EN$2+2,FALSE),0)</f>
        <v>#REF!</v>
      </c>
      <c r="EO78" t="e" cm="1">
        <f t="array" ref="EO78">_xlfn.IFNA(VLOOKUP($A78,TRANSPOSE(#REF!),EO$2+2,FALSE),0)</f>
        <v>#REF!</v>
      </c>
      <c r="EP78" t="e" cm="1">
        <f t="array" ref="EP78">_xlfn.IFNA(VLOOKUP($A78,TRANSPOSE(#REF!),EP$2+2,FALSE),0)</f>
        <v>#REF!</v>
      </c>
      <c r="EQ78" t="e" cm="1">
        <f t="array" ref="EQ78">_xlfn.IFNA(VLOOKUP($A78,TRANSPOSE(#REF!),EQ$2+2,FALSE),0)</f>
        <v>#REF!</v>
      </c>
      <c r="ER78" t="e" cm="1">
        <f t="array" ref="ER78">_xlfn.IFNA(VLOOKUP($A78,TRANSPOSE(#REF!),ER$2+2,FALSE),0)</f>
        <v>#REF!</v>
      </c>
      <c r="ES78" t="e" cm="1">
        <f t="array" ref="ES78">_xlfn.IFNA(VLOOKUP($A78,TRANSPOSE(#REF!),ES$2+2,FALSE),0)</f>
        <v>#REF!</v>
      </c>
      <c r="ET78" t="e" cm="1">
        <f t="array" ref="ET78">_xlfn.IFNA(VLOOKUP($A78,TRANSPOSE(#REF!),ET$2+2,FALSE),0)</f>
        <v>#REF!</v>
      </c>
      <c r="EU78" t="e" cm="1">
        <f t="array" ref="EU78">_xlfn.IFNA(VLOOKUP($A78,TRANSPOSE(#REF!),EU$2+2,FALSE),0)</f>
        <v>#REF!</v>
      </c>
      <c r="EV78" t="e" cm="1">
        <f t="array" ref="EV78">_xlfn.IFNA(VLOOKUP($A78,TRANSPOSE(#REF!),EV$2+2,FALSE),0)</f>
        <v>#REF!</v>
      </c>
      <c r="EW78" t="e" cm="1">
        <f t="array" ref="EW78">_xlfn.IFNA(VLOOKUP($A78,TRANSPOSE(#REF!),EW$2+2,FALSE),0)</f>
        <v>#REF!</v>
      </c>
      <c r="EX78" t="e" cm="1">
        <f t="array" ref="EX78">_xlfn.IFNA(VLOOKUP($A78,TRANSPOSE(#REF!),EX$2+2,FALSE),0)</f>
        <v>#REF!</v>
      </c>
      <c r="EY78" t="e" cm="1">
        <f t="array" ref="EY78">_xlfn.IFNA(VLOOKUP($A78,TRANSPOSE(#REF!),EY$2+2,FALSE),0)</f>
        <v>#REF!</v>
      </c>
      <c r="EZ78" t="e" cm="1">
        <f t="array" ref="EZ78">_xlfn.IFNA(VLOOKUP($A78,TRANSPOSE(#REF!),EZ$2+2,FALSE),0)</f>
        <v>#REF!</v>
      </c>
      <c r="FA78" t="e" cm="1">
        <f t="array" ref="FA78">_xlfn.IFNA(VLOOKUP($A78,TRANSPOSE(#REF!),FA$2+2,FALSE),0)</f>
        <v>#REF!</v>
      </c>
      <c r="FB78" t="e" cm="1">
        <f t="array" ref="FB78">_xlfn.IFNA(VLOOKUP($A78,TRANSPOSE(#REF!),FB$2+2,FALSE),0)</f>
        <v>#REF!</v>
      </c>
      <c r="FC78" t="e" cm="1">
        <f t="array" ref="FC78">_xlfn.IFNA(VLOOKUP($A78,TRANSPOSE(#REF!),FC$2+2,FALSE),0)</f>
        <v>#REF!</v>
      </c>
      <c r="FD78" t="e" cm="1">
        <f t="array" ref="FD78">_xlfn.IFNA(VLOOKUP($A78,TRANSPOSE(#REF!),FD$2+2,FALSE),0)</f>
        <v>#REF!</v>
      </c>
      <c r="FE78" t="e" cm="1">
        <f t="array" ref="FE78">_xlfn.IFNA(VLOOKUP($A78,TRANSPOSE(#REF!),FE$2+2,FALSE),0)</f>
        <v>#REF!</v>
      </c>
      <c r="FF78" t="e" cm="1">
        <f t="array" ref="FF78">_xlfn.IFNA(VLOOKUP($A78,TRANSPOSE(#REF!),FF$2+2,FALSE),0)</f>
        <v>#REF!</v>
      </c>
      <c r="FG78" t="e" cm="1">
        <f t="array" ref="FG78">_xlfn.IFNA(VLOOKUP($A78,TRANSPOSE(#REF!),FG$2+2,FALSE),0)</f>
        <v>#REF!</v>
      </c>
      <c r="FH78" t="e" cm="1">
        <f t="array" ref="FH78">_xlfn.IFNA(VLOOKUP($A78,TRANSPOSE(#REF!),FH$2+2,FALSE),0)</f>
        <v>#REF!</v>
      </c>
      <c r="FI78" t="e" cm="1">
        <f t="array" ref="FI78">_xlfn.IFNA(VLOOKUP($A78,TRANSPOSE(#REF!),FI$2+2,FALSE),0)</f>
        <v>#REF!</v>
      </c>
      <c r="FJ78" t="e" cm="1">
        <f t="array" ref="FJ78">_xlfn.IFNA(VLOOKUP($A78,TRANSPOSE(#REF!),FJ$2+2,FALSE),0)</f>
        <v>#REF!</v>
      </c>
      <c r="FK78" t="e" cm="1">
        <f t="array" ref="FK78">_xlfn.IFNA(VLOOKUP($A78,TRANSPOSE(#REF!),FK$2+2,FALSE),0)</f>
        <v>#REF!</v>
      </c>
      <c r="FL78" t="e" cm="1">
        <f t="array" ref="FL78">_xlfn.IFNA(VLOOKUP($A78,TRANSPOSE(#REF!),FL$2+2,FALSE),0)</f>
        <v>#REF!</v>
      </c>
      <c r="FM78" t="e" cm="1">
        <f t="array" ref="FM78">_xlfn.IFNA(VLOOKUP($A78,TRANSPOSE(#REF!),FM$2+2,FALSE),0)</f>
        <v>#REF!</v>
      </c>
      <c r="FN78" t="e" cm="1">
        <f t="array" ref="FN78">_xlfn.IFNA(VLOOKUP($A78,TRANSPOSE(#REF!),FN$2+2,FALSE),0)</f>
        <v>#REF!</v>
      </c>
      <c r="FO78" t="e" cm="1">
        <f t="array" ref="FO78">_xlfn.IFNA(VLOOKUP($A78,TRANSPOSE(#REF!),FO$2+2,FALSE),0)</f>
        <v>#REF!</v>
      </c>
      <c r="FP78" t="e" cm="1">
        <f t="array" ref="FP78">_xlfn.IFNA(VLOOKUP($A78,TRANSPOSE(#REF!),FP$2+2,FALSE),0)</f>
        <v>#REF!</v>
      </c>
      <c r="FQ78" t="e" cm="1">
        <f t="array" ref="FQ78">_xlfn.IFNA(VLOOKUP($A78,TRANSPOSE(#REF!),FQ$2+2,FALSE),0)</f>
        <v>#REF!</v>
      </c>
      <c r="FR78" t="e" cm="1">
        <f t="array" ref="FR78">_xlfn.IFNA(VLOOKUP($A78,TRANSPOSE(#REF!),FR$2+2,FALSE),0)</f>
        <v>#REF!</v>
      </c>
      <c r="FS78" t="e" cm="1">
        <f t="array" ref="FS78">_xlfn.IFNA(VLOOKUP($A78,TRANSPOSE(#REF!),FS$2+2,FALSE),0)</f>
        <v>#REF!</v>
      </c>
      <c r="FT78" t="e" cm="1">
        <f t="array" ref="FT78">_xlfn.IFNA(VLOOKUP($A78,TRANSPOSE(#REF!),FT$2+2,FALSE),0)</f>
        <v>#REF!</v>
      </c>
      <c r="FU78" t="e" cm="1">
        <f t="array" ref="FU78">_xlfn.IFNA(VLOOKUP($A78,TRANSPOSE(#REF!),FU$2+2,FALSE),0)</f>
        <v>#REF!</v>
      </c>
      <c r="FV78" t="e" cm="1">
        <f t="array" ref="FV78">_xlfn.IFNA(VLOOKUP($A78,TRANSPOSE(#REF!),FV$2+2,FALSE),0)</f>
        <v>#REF!</v>
      </c>
      <c r="FW78" t="e" cm="1">
        <f t="array" ref="FW78">_xlfn.IFNA(VLOOKUP($A78,TRANSPOSE(#REF!),FW$2+2,FALSE),0)</f>
        <v>#REF!</v>
      </c>
      <c r="FX78" t="e" cm="1">
        <f t="array" ref="FX78">_xlfn.IFNA(VLOOKUP($A78,TRANSPOSE(#REF!),FX$2+2,FALSE),0)</f>
        <v>#REF!</v>
      </c>
      <c r="FY78" t="e" cm="1">
        <f t="array" ref="FY78">_xlfn.IFNA(VLOOKUP($A78,TRANSPOSE(#REF!),FY$2+2,FALSE),0)</f>
        <v>#REF!</v>
      </c>
      <c r="FZ78" t="e" cm="1">
        <f t="array" ref="FZ78">_xlfn.IFNA(VLOOKUP($A78,TRANSPOSE(#REF!),FZ$2+2,FALSE),0)</f>
        <v>#REF!</v>
      </c>
      <c r="GA78" t="e" cm="1">
        <f t="array" ref="GA78">_xlfn.IFNA(VLOOKUP($A78,TRANSPOSE(#REF!),GA$2+2,FALSE),0)</f>
        <v>#REF!</v>
      </c>
      <c r="GB78" t="e" cm="1">
        <f t="array" ref="GB78">_xlfn.IFNA(VLOOKUP($A78,TRANSPOSE(#REF!),GB$2+2,FALSE),0)</f>
        <v>#REF!</v>
      </c>
      <c r="GC78" t="e" cm="1">
        <f t="array" ref="GC78">_xlfn.IFNA(VLOOKUP($A78,TRANSPOSE(#REF!),GC$2+2,FALSE),0)</f>
        <v>#REF!</v>
      </c>
      <c r="GD78" t="e" cm="1">
        <f t="array" ref="GD78">_xlfn.IFNA(VLOOKUP($A78,TRANSPOSE(#REF!),GD$2+2,FALSE),0)</f>
        <v>#REF!</v>
      </c>
      <c r="GE78" t="e" cm="1">
        <f t="array" ref="GE78">_xlfn.IFNA(VLOOKUP($A78,TRANSPOSE(#REF!),GE$2+2,FALSE),0)</f>
        <v>#REF!</v>
      </c>
      <c r="GF78" t="e" cm="1">
        <f t="array" ref="GF78">_xlfn.IFNA(VLOOKUP($A78,TRANSPOSE(#REF!),GF$2+2,FALSE),0)</f>
        <v>#REF!</v>
      </c>
      <c r="GG78" t="e" cm="1">
        <f t="array" ref="GG78">_xlfn.IFNA(VLOOKUP($A78,TRANSPOSE(#REF!),GG$2+2,FALSE),0)</f>
        <v>#REF!</v>
      </c>
      <c r="GH78" t="e" cm="1">
        <f t="array" ref="GH78">_xlfn.IFNA(VLOOKUP($A78,TRANSPOSE(#REF!),GH$2+2,FALSE),0)</f>
        <v>#REF!</v>
      </c>
      <c r="GI78" t="e" cm="1">
        <f t="array" ref="GI78">_xlfn.IFNA(VLOOKUP($A78,TRANSPOSE(#REF!),GI$2+2,FALSE),0)</f>
        <v>#REF!</v>
      </c>
      <c r="GJ78" t="e" cm="1">
        <f t="array" ref="GJ78">_xlfn.IFNA(VLOOKUP($A78,TRANSPOSE(#REF!),GJ$2+2,FALSE),0)</f>
        <v>#REF!</v>
      </c>
      <c r="GK78" t="e" cm="1">
        <f t="array" ref="GK78">_xlfn.IFNA(VLOOKUP($A78,TRANSPOSE(#REF!),GK$2+2,FALSE),0)</f>
        <v>#REF!</v>
      </c>
      <c r="GL78" t="e" cm="1">
        <f t="array" ref="GL78">_xlfn.IFNA(VLOOKUP($A78,TRANSPOSE(#REF!),GL$2+2,FALSE),0)</f>
        <v>#REF!</v>
      </c>
      <c r="GM78" t="e" cm="1">
        <f t="array" ref="GM78">_xlfn.IFNA(VLOOKUP($A78,TRANSPOSE(#REF!),GM$2+2,FALSE),0)</f>
        <v>#REF!</v>
      </c>
      <c r="GN78" t="e" cm="1">
        <f t="array" ref="GN78">_xlfn.IFNA(VLOOKUP($A78,TRANSPOSE(#REF!),GN$2+2,FALSE),0)</f>
        <v>#REF!</v>
      </c>
      <c r="GO78" t="e" cm="1">
        <f t="array" ref="GO78">_xlfn.IFNA(VLOOKUP($A78,TRANSPOSE(#REF!),GO$2+2,FALSE),0)</f>
        <v>#REF!</v>
      </c>
      <c r="GP78" t="e" cm="1">
        <f t="array" ref="GP78">_xlfn.IFNA(VLOOKUP($A78,TRANSPOSE(#REF!),GP$2+2,FALSE),0)</f>
        <v>#REF!</v>
      </c>
      <c r="GQ78" t="e" cm="1">
        <f t="array" ref="GQ78">_xlfn.IFNA(VLOOKUP($A78,TRANSPOSE(#REF!),GQ$2+2,FALSE),0)</f>
        <v>#REF!</v>
      </c>
      <c r="GR78" t="e" cm="1">
        <f t="array" ref="GR78">_xlfn.IFNA(VLOOKUP($A78,TRANSPOSE(#REF!),GR$2+2,FALSE),0)</f>
        <v>#REF!</v>
      </c>
      <c r="GS78" t="e" cm="1">
        <f t="array" ref="GS78">_xlfn.IFNA(VLOOKUP($A78,TRANSPOSE(#REF!),GS$2+2,FALSE),0)</f>
        <v>#REF!</v>
      </c>
      <c r="GT78" t="e" cm="1">
        <f t="array" ref="GT78">_xlfn.IFNA(VLOOKUP($A78,TRANSPOSE(#REF!),GT$2+2,FALSE),0)</f>
        <v>#REF!</v>
      </c>
      <c r="GU78" t="e" cm="1">
        <f t="array" ref="GU78">_xlfn.IFNA(VLOOKUP($A78,TRANSPOSE(#REF!),GU$2+2,FALSE),0)</f>
        <v>#REF!</v>
      </c>
      <c r="GV78" t="e" cm="1">
        <f t="array" ref="GV78">_xlfn.IFNA(VLOOKUP($A78,TRANSPOSE(#REF!),GV$2+2,FALSE),0)</f>
        <v>#REF!</v>
      </c>
      <c r="GW78" t="e" cm="1">
        <f t="array" ref="GW78">_xlfn.IFNA(VLOOKUP($A78,TRANSPOSE(#REF!),GW$2+2,FALSE),0)</f>
        <v>#REF!</v>
      </c>
      <c r="GX78" t="e" cm="1">
        <f t="array" ref="GX78">_xlfn.IFNA(VLOOKUP($A78,TRANSPOSE(#REF!),GX$2+2,FALSE),0)</f>
        <v>#REF!</v>
      </c>
      <c r="GY78" t="e" cm="1">
        <f t="array" ref="GY78">_xlfn.IFNA(VLOOKUP($A78,TRANSPOSE(#REF!),GY$2+2,FALSE),0)</f>
        <v>#REF!</v>
      </c>
      <c r="GZ78" t="e" cm="1">
        <f t="array" ref="GZ78">_xlfn.IFNA(VLOOKUP($A78,TRANSPOSE(#REF!),GZ$2+2,FALSE),0)</f>
        <v>#REF!</v>
      </c>
      <c r="HA78" t="e" cm="1">
        <f t="array" ref="HA78">_xlfn.IFNA(VLOOKUP($A78,TRANSPOSE(#REF!),HA$2+2,FALSE),0)</f>
        <v>#REF!</v>
      </c>
      <c r="HB78" t="e" cm="1">
        <f t="array" ref="HB78">_xlfn.IFNA(VLOOKUP($A78,TRANSPOSE(#REF!),HB$2+2,FALSE),0)</f>
        <v>#REF!</v>
      </c>
      <c r="HC78" t="e" cm="1">
        <f t="array" ref="HC78">_xlfn.IFNA(VLOOKUP($A78,TRANSPOSE(#REF!),HC$2+2,FALSE),0)</f>
        <v>#REF!</v>
      </c>
      <c r="HD78" t="e" cm="1">
        <f t="array" ref="HD78">_xlfn.IFNA(VLOOKUP($A78,TRANSPOSE(#REF!),HD$2+2,FALSE),0)</f>
        <v>#REF!</v>
      </c>
      <c r="HE78" t="e" cm="1">
        <f t="array" ref="HE78">_xlfn.IFNA(VLOOKUP($A78,TRANSPOSE(#REF!),HE$2+2,FALSE),0)</f>
        <v>#REF!</v>
      </c>
      <c r="HF78" t="e" cm="1">
        <f t="array" ref="HF78">_xlfn.IFNA(VLOOKUP($A78,TRANSPOSE(#REF!),HF$2+2,FALSE),0)</f>
        <v>#REF!</v>
      </c>
      <c r="HG78" t="e" cm="1">
        <f t="array" ref="HG78">_xlfn.IFNA(VLOOKUP($A78,TRANSPOSE(#REF!),HG$2+2,FALSE),0)</f>
        <v>#REF!</v>
      </c>
      <c r="HH78" t="e" cm="1">
        <f t="array" ref="HH78">_xlfn.IFNA(VLOOKUP($A78,TRANSPOSE(#REF!),HH$2+2,FALSE),0)</f>
        <v>#REF!</v>
      </c>
      <c r="HI78" t="e" cm="1">
        <f t="array" ref="HI78">_xlfn.IFNA(VLOOKUP($A78,TRANSPOSE(#REF!),HI$2+2,FALSE),0)</f>
        <v>#REF!</v>
      </c>
      <c r="HJ78" t="e" cm="1">
        <f t="array" ref="HJ78">_xlfn.IFNA(VLOOKUP($A78,TRANSPOSE(#REF!),HJ$2+2,FALSE),0)</f>
        <v>#REF!</v>
      </c>
      <c r="HK78" t="e" cm="1">
        <f t="array" ref="HK78">_xlfn.IFNA(VLOOKUP($A78,TRANSPOSE(#REF!),HK$2+2,FALSE),0)</f>
        <v>#REF!</v>
      </c>
      <c r="HL78" t="e" cm="1">
        <f t="array" ref="HL78">_xlfn.IFNA(VLOOKUP($A78,TRANSPOSE(#REF!),HL$2+2,FALSE),0)</f>
        <v>#REF!</v>
      </c>
      <c r="HM78" t="e" cm="1">
        <f t="array" ref="HM78">_xlfn.IFNA(VLOOKUP($A78,TRANSPOSE(#REF!),HM$2+2,FALSE),0)</f>
        <v>#REF!</v>
      </c>
      <c r="HN78" t="e" cm="1">
        <f t="array" ref="HN78">_xlfn.IFNA(VLOOKUP($A78,TRANSPOSE(#REF!),HN$2+2,FALSE),0)</f>
        <v>#REF!</v>
      </c>
      <c r="HO78" t="e" cm="1">
        <f t="array" ref="HO78">_xlfn.IFNA(VLOOKUP($A78,TRANSPOSE(#REF!),HO$2+2,FALSE),0)</f>
        <v>#REF!</v>
      </c>
      <c r="HP78" t="e" cm="1">
        <f t="array" ref="HP78">_xlfn.IFNA(VLOOKUP($A78,TRANSPOSE(#REF!),HP$2+2,FALSE),0)</f>
        <v>#REF!</v>
      </c>
      <c r="HQ78" t="e" cm="1">
        <f t="array" ref="HQ78">_xlfn.IFNA(VLOOKUP($A78,TRANSPOSE(#REF!),HQ$2+2,FALSE),0)</f>
        <v>#REF!</v>
      </c>
      <c r="HR78" t="e" cm="1">
        <f t="array" ref="HR78">_xlfn.IFNA(VLOOKUP($A78,TRANSPOSE(#REF!),HR$2+2,FALSE),0)</f>
        <v>#REF!</v>
      </c>
      <c r="HS78" t="e" cm="1">
        <f t="array" ref="HS78">_xlfn.IFNA(VLOOKUP($A78,TRANSPOSE(#REF!),HS$2+2,FALSE),0)</f>
        <v>#REF!</v>
      </c>
      <c r="HT78" t="e" cm="1">
        <f t="array" ref="HT78">_xlfn.IFNA(VLOOKUP($A78,TRANSPOSE(#REF!),HT$2+2,FALSE),0)</f>
        <v>#REF!</v>
      </c>
      <c r="HU78" t="e" cm="1">
        <f t="array" ref="HU78">_xlfn.IFNA(VLOOKUP($A78,TRANSPOSE(#REF!),HU$2+2,FALSE),0)</f>
        <v>#REF!</v>
      </c>
      <c r="HV78" t="e" cm="1">
        <f t="array" ref="HV78">_xlfn.IFNA(VLOOKUP($A78,TRANSPOSE(#REF!),HV$2+2,FALSE),0)</f>
        <v>#REF!</v>
      </c>
      <c r="HW78" t="e" cm="1">
        <f t="array" ref="HW78">_xlfn.IFNA(VLOOKUP($A78,TRANSPOSE(#REF!),HW$2+2,FALSE),0)</f>
        <v>#REF!</v>
      </c>
      <c r="HX78" t="e" cm="1">
        <f t="array" ref="HX78">_xlfn.IFNA(VLOOKUP($A78,TRANSPOSE(#REF!),HX$2+2,FALSE),0)</f>
        <v>#REF!</v>
      </c>
      <c r="HY78" t="e" cm="1">
        <f t="array" ref="HY78">_xlfn.IFNA(VLOOKUP($A78,TRANSPOSE(#REF!),HY$2+2,FALSE),0)</f>
        <v>#REF!</v>
      </c>
      <c r="HZ78" t="e" cm="1">
        <f t="array" ref="HZ78">_xlfn.IFNA(VLOOKUP($A78,TRANSPOSE(#REF!),HZ$2+2,FALSE),0)</f>
        <v>#REF!</v>
      </c>
      <c r="IA78" t="e" cm="1">
        <f t="array" ref="IA78">_xlfn.IFNA(VLOOKUP($A78,TRANSPOSE(#REF!),IA$2+2,FALSE),0)</f>
        <v>#REF!</v>
      </c>
      <c r="IB78" t="e" cm="1">
        <f t="array" ref="IB78">_xlfn.IFNA(VLOOKUP($A78,TRANSPOSE(#REF!),IB$2+2,FALSE),0)</f>
        <v>#REF!</v>
      </c>
      <c r="IC78" t="e" cm="1">
        <f t="array" ref="IC78">_xlfn.IFNA(VLOOKUP($A78,TRANSPOSE(#REF!),IC$2+2,FALSE),0)</f>
        <v>#REF!</v>
      </c>
      <c r="ID78" t="e" cm="1">
        <f t="array" ref="ID78">_xlfn.IFNA(VLOOKUP($A78,TRANSPOSE(#REF!),ID$2+2,FALSE),0)</f>
        <v>#REF!</v>
      </c>
      <c r="IE78" t="e" cm="1">
        <f t="array" ref="IE78">_xlfn.IFNA(VLOOKUP($A78,TRANSPOSE(#REF!),IE$2+2,FALSE),0)</f>
        <v>#REF!</v>
      </c>
      <c r="IF78" t="e" cm="1">
        <f t="array" ref="IF78">_xlfn.IFNA(VLOOKUP($A78,TRANSPOSE(#REF!),IF$2+2,FALSE),0)</f>
        <v>#REF!</v>
      </c>
      <c r="IG78" t="e" cm="1">
        <f t="array" ref="IG78">_xlfn.IFNA(VLOOKUP($A78,TRANSPOSE(#REF!),IG$2+2,FALSE),0)</f>
        <v>#REF!</v>
      </c>
      <c r="IH78" t="e" cm="1">
        <f t="array" ref="IH78">_xlfn.IFNA(VLOOKUP($A78,TRANSPOSE(#REF!),IH$2+2,FALSE),0)</f>
        <v>#REF!</v>
      </c>
      <c r="II78" t="e" cm="1">
        <f t="array" ref="II78">_xlfn.IFNA(VLOOKUP($A78,TRANSPOSE(#REF!),II$2+2,FALSE),0)</f>
        <v>#REF!</v>
      </c>
      <c r="IJ78" t="e" cm="1">
        <f t="array" ref="IJ78">_xlfn.IFNA(VLOOKUP($A78,TRANSPOSE(#REF!),IJ$2+2,FALSE),0)</f>
        <v>#REF!</v>
      </c>
      <c r="IK78" t="e" cm="1">
        <f t="array" ref="IK78">_xlfn.IFNA(VLOOKUP($A78,TRANSPOSE(#REF!),IK$2+2,FALSE),0)</f>
        <v>#REF!</v>
      </c>
      <c r="IL78" t="e" cm="1">
        <f t="array" ref="IL78">_xlfn.IFNA(VLOOKUP($A78,TRANSPOSE(#REF!),IL$2+2,FALSE),0)</f>
        <v>#REF!</v>
      </c>
      <c r="IM78" t="e" cm="1">
        <f t="array" ref="IM78">_xlfn.IFNA(VLOOKUP($A78,TRANSPOSE(#REF!),IM$2+2,FALSE),0)</f>
        <v>#REF!</v>
      </c>
      <c r="IN78" t="e" cm="1">
        <f t="array" ref="IN78">_xlfn.IFNA(VLOOKUP($A78,TRANSPOSE(#REF!),IN$2+2,FALSE),0)</f>
        <v>#REF!</v>
      </c>
      <c r="IO78" t="e" cm="1">
        <f t="array" ref="IO78">_xlfn.IFNA(VLOOKUP($A78,TRANSPOSE(#REF!),IO$2+2,FALSE),0)</f>
        <v>#REF!</v>
      </c>
      <c r="IP78" t="e" cm="1">
        <f t="array" ref="IP78">_xlfn.IFNA(VLOOKUP($A78,TRANSPOSE(#REF!),IP$2+2,FALSE),0)</f>
        <v>#REF!</v>
      </c>
      <c r="IQ78" t="e" cm="1">
        <f t="array" ref="IQ78">_xlfn.IFNA(VLOOKUP($A78,TRANSPOSE(#REF!),IQ$2+2,FALSE),0)</f>
        <v>#REF!</v>
      </c>
      <c r="IR78" t="e" cm="1">
        <f t="array" ref="IR78">_xlfn.IFNA(VLOOKUP($A78,TRANSPOSE(#REF!),IR$2+2,FALSE),0)</f>
        <v>#REF!</v>
      </c>
      <c r="IS78" t="e" cm="1">
        <f t="array" ref="IS78">_xlfn.IFNA(VLOOKUP($A78,TRANSPOSE(#REF!),IS$2+2,FALSE),0)</f>
        <v>#REF!</v>
      </c>
      <c r="IT78" t="e" cm="1">
        <f t="array" ref="IT78">_xlfn.IFNA(VLOOKUP($A78,TRANSPOSE(#REF!),IT$2+2,FALSE),0)</f>
        <v>#REF!</v>
      </c>
      <c r="IU78" t="e" cm="1">
        <f t="array" ref="IU78">_xlfn.IFNA(VLOOKUP($A78,TRANSPOSE(#REF!),IU$2+2,FALSE),0)</f>
        <v>#REF!</v>
      </c>
      <c r="IV78" t="e" cm="1">
        <f t="array" ref="IV78">_xlfn.IFNA(VLOOKUP($A78,TRANSPOSE(#REF!),IV$2+2,FALSE),0)</f>
        <v>#REF!</v>
      </c>
      <c r="IW78" t="e" cm="1">
        <f t="array" ref="IW78">_xlfn.IFNA(VLOOKUP($A78,TRANSPOSE(#REF!),IW$2+2,FALSE),0)</f>
        <v>#REF!</v>
      </c>
      <c r="IX78" t="e" cm="1">
        <f t="array" ref="IX78">_xlfn.IFNA(VLOOKUP($A78,TRANSPOSE(#REF!),IX$2+2,FALSE),0)</f>
        <v>#REF!</v>
      </c>
      <c r="IY78" t="e" cm="1">
        <f t="array" ref="IY78">_xlfn.IFNA(VLOOKUP($A78,TRANSPOSE(#REF!),IY$2+2,FALSE),0)</f>
        <v>#REF!</v>
      </c>
      <c r="IZ78" t="e" cm="1">
        <f t="array" ref="IZ78">_xlfn.IFNA(VLOOKUP($A78,TRANSPOSE(#REF!),IZ$2+2,FALSE),0)</f>
        <v>#REF!</v>
      </c>
      <c r="JA78" t="e" cm="1">
        <f t="array" ref="JA78">_xlfn.IFNA(VLOOKUP($A78,TRANSPOSE(#REF!),JA$2+2,FALSE),0)</f>
        <v>#REF!</v>
      </c>
      <c r="JB78" t="e" cm="1">
        <f t="array" ref="JB78">_xlfn.IFNA(VLOOKUP($A78,TRANSPOSE(#REF!),JB$2+2,FALSE),0)</f>
        <v>#REF!</v>
      </c>
      <c r="JC78" t="e" cm="1">
        <f t="array" ref="JC78">_xlfn.IFNA(VLOOKUP($A78,TRANSPOSE(#REF!),JC$2+2,FALSE),0)</f>
        <v>#REF!</v>
      </c>
      <c r="JD78" t="e" cm="1">
        <f t="array" ref="JD78">_xlfn.IFNA(VLOOKUP($A78,TRANSPOSE(#REF!),JD$2+2,FALSE),0)</f>
        <v>#REF!</v>
      </c>
      <c r="JE78" t="e" cm="1">
        <f t="array" ref="JE78">_xlfn.IFNA(VLOOKUP($A78,TRANSPOSE(#REF!),JE$2+2,FALSE),0)</f>
        <v>#REF!</v>
      </c>
      <c r="JF78" t="e" cm="1">
        <f t="array" ref="JF78">_xlfn.IFNA(VLOOKUP($A78,TRANSPOSE(#REF!),JF$2+2,FALSE),0)</f>
        <v>#REF!</v>
      </c>
      <c r="JG78" t="e" cm="1">
        <f t="array" ref="JG78">_xlfn.IFNA(VLOOKUP($A78,TRANSPOSE(#REF!),JG$2+2,FALSE),0)</f>
        <v>#REF!</v>
      </c>
      <c r="JH78" t="e" cm="1">
        <f t="array" ref="JH78">_xlfn.IFNA(VLOOKUP($A78,TRANSPOSE(#REF!),JH$2+2,FALSE),0)</f>
        <v>#REF!</v>
      </c>
      <c r="JI78" t="e" cm="1">
        <f t="array" ref="JI78">_xlfn.IFNA(VLOOKUP($A78,TRANSPOSE(#REF!),JI$2+2,FALSE),0)</f>
        <v>#REF!</v>
      </c>
      <c r="JJ78" t="e" cm="1">
        <f t="array" ref="JJ78">_xlfn.IFNA(VLOOKUP($A78,TRANSPOSE(#REF!),JJ$2+2,FALSE),0)</f>
        <v>#REF!</v>
      </c>
      <c r="JK78" t="e" cm="1">
        <f t="array" ref="JK78">_xlfn.IFNA(VLOOKUP($A78,TRANSPOSE(#REF!),JK$2+2,FALSE),0)</f>
        <v>#REF!</v>
      </c>
      <c r="JL78" t="e" cm="1">
        <f t="array" ref="JL78">_xlfn.IFNA(VLOOKUP($A78,TRANSPOSE(#REF!),JL$2+2,FALSE),0)</f>
        <v>#REF!</v>
      </c>
      <c r="JM78" t="e" cm="1">
        <f t="array" ref="JM78">_xlfn.IFNA(VLOOKUP($A78,TRANSPOSE(#REF!),JM$2+2,FALSE),0)</f>
        <v>#REF!</v>
      </c>
      <c r="JN78" t="e" cm="1">
        <f t="array" ref="JN78">_xlfn.IFNA(VLOOKUP($A78,TRANSPOSE(#REF!),JN$2+2,FALSE),0)</f>
        <v>#REF!</v>
      </c>
      <c r="JO78" t="e" cm="1">
        <f t="array" ref="JO78">_xlfn.IFNA(VLOOKUP($A78,TRANSPOSE(#REF!),JO$2+2,FALSE),0)</f>
        <v>#REF!</v>
      </c>
      <c r="JP78" t="e" cm="1">
        <f t="array" ref="JP78">_xlfn.IFNA(VLOOKUP($A78,TRANSPOSE(#REF!),JP$2+2,FALSE),0)</f>
        <v>#REF!</v>
      </c>
      <c r="JQ78" t="e" cm="1">
        <f t="array" ref="JQ78">_xlfn.IFNA(VLOOKUP($A78,TRANSPOSE(#REF!),JQ$2+2,FALSE),0)</f>
        <v>#REF!</v>
      </c>
      <c r="JR78" t="e" cm="1">
        <f t="array" ref="JR78">_xlfn.IFNA(VLOOKUP($A78,TRANSPOSE(#REF!),JR$2+2,FALSE),0)</f>
        <v>#REF!</v>
      </c>
      <c r="JS78" t="e" cm="1">
        <f t="array" ref="JS78">_xlfn.IFNA(VLOOKUP($A78,TRANSPOSE(#REF!),JS$2+2,FALSE),0)</f>
        <v>#REF!</v>
      </c>
      <c r="JT78" t="e" cm="1">
        <f t="array" ref="JT78">_xlfn.IFNA(VLOOKUP($A78,TRANSPOSE(#REF!),JT$2+2,FALSE),0)</f>
        <v>#REF!</v>
      </c>
      <c r="JU78" t="e" cm="1">
        <f t="array" ref="JU78">_xlfn.IFNA(VLOOKUP($A78,TRANSPOSE(#REF!),JU$2+2,FALSE),0)</f>
        <v>#REF!</v>
      </c>
      <c r="JV78" t="e" cm="1">
        <f t="array" ref="JV78">_xlfn.IFNA(VLOOKUP($A78,TRANSPOSE(#REF!),JV$2+2,FALSE),0)</f>
        <v>#REF!</v>
      </c>
      <c r="JW78" t="e" cm="1">
        <f t="array" ref="JW78">_xlfn.IFNA(VLOOKUP($A78,TRANSPOSE(#REF!),JW$2+2,FALSE),0)</f>
        <v>#REF!</v>
      </c>
      <c r="JX78" t="e" cm="1">
        <f t="array" ref="JX78">_xlfn.IFNA(VLOOKUP($A78,TRANSPOSE(#REF!),JX$2+2,FALSE),0)</f>
        <v>#REF!</v>
      </c>
      <c r="JY78" t="e" cm="1">
        <f t="array" ref="JY78">_xlfn.IFNA(VLOOKUP($A78,TRANSPOSE(#REF!),JY$2+2,FALSE),0)</f>
        <v>#REF!</v>
      </c>
      <c r="JZ78" t="e" cm="1">
        <f t="array" ref="JZ78">_xlfn.IFNA(VLOOKUP($A78,TRANSPOSE(#REF!),JZ$2+2,FALSE),0)</f>
        <v>#REF!</v>
      </c>
      <c r="KA78" t="e" cm="1">
        <f t="array" ref="KA78">_xlfn.IFNA(VLOOKUP($A78,TRANSPOSE(#REF!),KA$2+2,FALSE),0)</f>
        <v>#REF!</v>
      </c>
      <c r="KB78" t="e" cm="1">
        <f t="array" ref="KB78">_xlfn.IFNA(VLOOKUP($A78,TRANSPOSE(#REF!),KB$2+2,FALSE),0)</f>
        <v>#REF!</v>
      </c>
      <c r="KC78" t="e" cm="1">
        <f t="array" ref="KC78">_xlfn.IFNA(VLOOKUP($A78,TRANSPOSE(#REF!),KC$2+2,FALSE),0)</f>
        <v>#REF!</v>
      </c>
      <c r="KD78" t="e" cm="1">
        <f t="array" ref="KD78">_xlfn.IFNA(VLOOKUP($A78,TRANSPOSE(#REF!),KD$2+2,FALSE),0)</f>
        <v>#REF!</v>
      </c>
      <c r="KE78" t="e" cm="1">
        <f t="array" ref="KE78">_xlfn.IFNA(VLOOKUP($A78,TRANSPOSE(#REF!),KE$2+2,FALSE),0)</f>
        <v>#REF!</v>
      </c>
      <c r="KF78" t="e" cm="1">
        <f t="array" ref="KF78">_xlfn.IFNA(VLOOKUP($A78,TRANSPOSE(#REF!),KF$2+2,FALSE),0)</f>
        <v>#REF!</v>
      </c>
      <c r="KG78" t="e" cm="1">
        <f t="array" ref="KG78">_xlfn.IFNA(VLOOKUP($A78,TRANSPOSE(#REF!),KG$2+2,FALSE),0)</f>
        <v>#REF!</v>
      </c>
      <c r="KH78" t="e" cm="1">
        <f t="array" ref="KH78">_xlfn.IFNA(VLOOKUP($A78,TRANSPOSE(#REF!),KH$2+2,FALSE),0)</f>
        <v>#REF!</v>
      </c>
      <c r="KI78" t="e" cm="1">
        <f t="array" ref="KI78">_xlfn.IFNA(VLOOKUP($A78,TRANSPOSE(#REF!),KI$2+2,FALSE),0)</f>
        <v>#REF!</v>
      </c>
      <c r="KJ78" t="e" cm="1">
        <f t="array" ref="KJ78">_xlfn.IFNA(VLOOKUP($A78,TRANSPOSE(#REF!),KJ$2+2,FALSE),0)</f>
        <v>#REF!</v>
      </c>
      <c r="KK78" t="e" cm="1">
        <f t="array" ref="KK78">_xlfn.IFNA(VLOOKUP($A78,TRANSPOSE(#REF!),KK$2+2,FALSE),0)</f>
        <v>#REF!</v>
      </c>
      <c r="KL78" t="e" cm="1">
        <f t="array" ref="KL78">_xlfn.IFNA(VLOOKUP($A78,TRANSPOSE(#REF!),KL$2+2,FALSE),0)</f>
        <v>#REF!</v>
      </c>
      <c r="KM78" t="e" cm="1">
        <f t="array" ref="KM78">_xlfn.IFNA(VLOOKUP($A78,TRANSPOSE(#REF!),KM$2+2,FALSE),0)</f>
        <v>#REF!</v>
      </c>
      <c r="KN78" t="e" cm="1">
        <f t="array" ref="KN78">_xlfn.IFNA(VLOOKUP($A78,TRANSPOSE(#REF!),KN$2+2,FALSE),0)</f>
        <v>#REF!</v>
      </c>
      <c r="KO78" t="e" cm="1">
        <f t="array" ref="KO78">_xlfn.IFNA(VLOOKUP($A78,TRANSPOSE(#REF!),KO$2+2,FALSE),0)</f>
        <v>#REF!</v>
      </c>
      <c r="KP78" t="e" cm="1">
        <f t="array" ref="KP78">_xlfn.IFNA(VLOOKUP($A78,TRANSPOSE(#REF!),KP$2+2,FALSE),0)</f>
        <v>#REF!</v>
      </c>
      <c r="KQ78" t="e" cm="1">
        <f t="array" ref="KQ78">_xlfn.IFNA(VLOOKUP($A78,TRANSPOSE(#REF!),KQ$2+2,FALSE),0)</f>
        <v>#REF!</v>
      </c>
      <c r="KR78" t="e" cm="1">
        <f t="array" ref="KR78">_xlfn.IFNA(VLOOKUP($A78,TRANSPOSE(#REF!),KR$2+2,FALSE),0)</f>
        <v>#REF!</v>
      </c>
      <c r="KS78" t="e" cm="1">
        <f t="array" ref="KS78">_xlfn.IFNA(VLOOKUP($A78,TRANSPOSE(#REF!),KS$2+2,FALSE),0)</f>
        <v>#REF!</v>
      </c>
      <c r="KT78" t="e" cm="1">
        <f t="array" ref="KT78">_xlfn.IFNA(VLOOKUP($A78,TRANSPOSE(#REF!),KT$2+2,FALSE),0)</f>
        <v>#REF!</v>
      </c>
      <c r="KU78" t="e" cm="1">
        <f t="array" ref="KU78">_xlfn.IFNA(VLOOKUP($A78,TRANSPOSE(#REF!),KU$2+2,FALSE),0)</f>
        <v>#REF!</v>
      </c>
      <c r="KV78" t="e" cm="1">
        <f t="array" ref="KV78">_xlfn.IFNA(VLOOKUP($A78,TRANSPOSE(#REF!),KV$2+2,FALSE),0)</f>
        <v>#REF!</v>
      </c>
      <c r="KW78" t="e" cm="1">
        <f t="array" ref="KW78">_xlfn.IFNA(VLOOKUP($A78,TRANSPOSE(#REF!),KW$2+2,FALSE),0)</f>
        <v>#REF!</v>
      </c>
      <c r="KX78" t="e" cm="1">
        <f t="array" ref="KX78">_xlfn.IFNA(VLOOKUP($A78,TRANSPOSE(#REF!),KX$2+2,FALSE),0)</f>
        <v>#REF!</v>
      </c>
      <c r="KY78" t="e" cm="1">
        <f t="array" ref="KY78">_xlfn.IFNA(VLOOKUP($A78,TRANSPOSE(#REF!),KY$2+2,FALSE),0)</f>
        <v>#REF!</v>
      </c>
      <c r="KZ78" t="e" cm="1">
        <f t="array" ref="KZ78">_xlfn.IFNA(VLOOKUP($A78,TRANSPOSE(#REF!),KZ$2+2,FALSE),0)</f>
        <v>#REF!</v>
      </c>
      <c r="LA78" t="e" cm="1">
        <f t="array" ref="LA78">_xlfn.IFNA(VLOOKUP($A78,TRANSPOSE(#REF!),LA$2+2,FALSE),0)</f>
        <v>#REF!</v>
      </c>
      <c r="LB78" t="e" cm="1">
        <f t="array" ref="LB78">_xlfn.IFNA(VLOOKUP($A78,TRANSPOSE(#REF!),LB$2+2,FALSE),0)</f>
        <v>#REF!</v>
      </c>
      <c r="LC78" t="e" cm="1">
        <f t="array" ref="LC78">_xlfn.IFNA(VLOOKUP($A78,TRANSPOSE(#REF!),LC$2+2,FALSE),0)</f>
        <v>#REF!</v>
      </c>
      <c r="LD78" t="e" cm="1">
        <f t="array" ref="LD78">_xlfn.IFNA(VLOOKUP($A78,TRANSPOSE(#REF!),LD$2+2,FALSE),0)</f>
        <v>#REF!</v>
      </c>
      <c r="LE78" t="e" cm="1">
        <f t="array" ref="LE78">_xlfn.IFNA(VLOOKUP($A78,TRANSPOSE(#REF!),LE$2+2,FALSE),0)</f>
        <v>#REF!</v>
      </c>
      <c r="LF78" t="e" cm="1">
        <f t="array" ref="LF78">_xlfn.IFNA(VLOOKUP($A78,TRANSPOSE(#REF!),LF$2+2,FALSE),0)</f>
        <v>#REF!</v>
      </c>
      <c r="LG78" t="e" cm="1">
        <f t="array" ref="LG78">_xlfn.IFNA(VLOOKUP($A78,TRANSPOSE(#REF!),LG$2+2,FALSE),0)</f>
        <v>#REF!</v>
      </c>
      <c r="LH78" t="e" cm="1">
        <f t="array" ref="LH78">_xlfn.IFNA(VLOOKUP($A78,TRANSPOSE(#REF!),LH$2+2,FALSE),0)</f>
        <v>#REF!</v>
      </c>
      <c r="LI78" t="e" cm="1">
        <f t="array" ref="LI78">_xlfn.IFNA(VLOOKUP($A78,TRANSPOSE(#REF!),LI$2+2,FALSE),0)</f>
        <v>#REF!</v>
      </c>
      <c r="LJ78" t="e" cm="1">
        <f t="array" ref="LJ78">_xlfn.IFNA(VLOOKUP($A78,TRANSPOSE(#REF!),LJ$2+2,FALSE),0)</f>
        <v>#REF!</v>
      </c>
      <c r="LK78" t="e" cm="1">
        <f t="array" ref="LK78">_xlfn.IFNA(VLOOKUP($A78,TRANSPOSE(#REF!),LK$2+2,FALSE),0)</f>
        <v>#REF!</v>
      </c>
      <c r="LL78" t="e" cm="1">
        <f t="array" ref="LL78">_xlfn.IFNA(VLOOKUP($A78,TRANSPOSE(#REF!),LL$2+2,FALSE),0)</f>
        <v>#REF!</v>
      </c>
      <c r="LM78" t="e" cm="1">
        <f t="array" ref="LM78">_xlfn.IFNA(VLOOKUP($A78,TRANSPOSE(#REF!),LM$2+2,FALSE),0)</f>
        <v>#REF!</v>
      </c>
      <c r="LN78" t="e" cm="1">
        <f t="array" ref="LN78">_xlfn.IFNA(VLOOKUP($A78,TRANSPOSE(#REF!),LN$2+2,FALSE),0)</f>
        <v>#REF!</v>
      </c>
      <c r="LO78" t="e" cm="1">
        <f t="array" ref="LO78">_xlfn.IFNA(VLOOKUP($A78,TRANSPOSE(#REF!),LO$2+2,FALSE),0)</f>
        <v>#REF!</v>
      </c>
      <c r="LP78" t="e" cm="1">
        <f t="array" ref="LP78">_xlfn.IFNA(VLOOKUP($A78,TRANSPOSE(#REF!),LP$2+2,FALSE),0)</f>
        <v>#REF!</v>
      </c>
      <c r="LQ78" t="e" cm="1">
        <f t="array" ref="LQ78">_xlfn.IFNA(VLOOKUP($A78,TRANSPOSE(#REF!),LQ$2+2,FALSE),0)</f>
        <v>#REF!</v>
      </c>
      <c r="LR78" t="e" cm="1">
        <f t="array" ref="LR78">_xlfn.IFNA(VLOOKUP($A78,TRANSPOSE(#REF!),LR$2+2,FALSE),0)</f>
        <v>#REF!</v>
      </c>
      <c r="LS78" t="e" cm="1">
        <f t="array" ref="LS78">_xlfn.IFNA(VLOOKUP($A78,TRANSPOSE(#REF!),LS$2+2,FALSE),0)</f>
        <v>#REF!</v>
      </c>
      <c r="LT78" t="e" cm="1">
        <f t="array" ref="LT78">_xlfn.IFNA(VLOOKUP($A78,TRANSPOSE(#REF!),LT$2+2,FALSE),0)</f>
        <v>#REF!</v>
      </c>
      <c r="LU78" t="e" cm="1">
        <f t="array" ref="LU78">_xlfn.IFNA(VLOOKUP($A78,TRANSPOSE(#REF!),LU$2+2,FALSE),0)</f>
        <v>#REF!</v>
      </c>
      <c r="LV78" t="e" cm="1">
        <f t="array" ref="LV78">_xlfn.IFNA(VLOOKUP($A78,TRANSPOSE(#REF!),LV$2+2,FALSE),0)</f>
        <v>#REF!</v>
      </c>
      <c r="LW78" t="e" cm="1">
        <f t="array" ref="LW78">_xlfn.IFNA(VLOOKUP($A78,TRANSPOSE(#REF!),LW$2+2,FALSE),0)</f>
        <v>#REF!</v>
      </c>
      <c r="LX78" t="e" cm="1">
        <f t="array" ref="LX78">_xlfn.IFNA(VLOOKUP($A78,TRANSPOSE(#REF!),LX$2+2,FALSE),0)</f>
        <v>#REF!</v>
      </c>
      <c r="LY78" t="e" cm="1">
        <f t="array" ref="LY78">_xlfn.IFNA(VLOOKUP($A78,TRANSPOSE(#REF!),LY$2+2,FALSE),0)</f>
        <v>#REF!</v>
      </c>
      <c r="LZ78" t="e" cm="1">
        <f t="array" ref="LZ78">_xlfn.IFNA(VLOOKUP($A78,TRANSPOSE(#REF!),LZ$2+2,FALSE),0)</f>
        <v>#REF!</v>
      </c>
      <c r="MA78" t="e" cm="1">
        <f t="array" ref="MA78">_xlfn.IFNA(VLOOKUP($A78,TRANSPOSE(#REF!),MA$2+2,FALSE),0)</f>
        <v>#REF!</v>
      </c>
      <c r="MB78" t="e" cm="1">
        <f t="array" ref="MB78">_xlfn.IFNA(VLOOKUP($A78,TRANSPOSE(#REF!),MB$2+2,FALSE),0)</f>
        <v>#REF!</v>
      </c>
      <c r="MC78" t="e" cm="1">
        <f t="array" ref="MC78">_xlfn.IFNA(VLOOKUP($A78,TRANSPOSE(#REF!),MC$2+2,FALSE),0)</f>
        <v>#REF!</v>
      </c>
      <c r="MD78" t="e" cm="1">
        <f t="array" ref="MD78">_xlfn.IFNA(VLOOKUP($A78,TRANSPOSE(#REF!),MD$2+2,FALSE),0)</f>
        <v>#REF!</v>
      </c>
      <c r="ME78" t="e" cm="1">
        <f t="array" ref="ME78">_xlfn.IFNA(VLOOKUP($A78,TRANSPOSE(#REF!),ME$2+2,FALSE),0)</f>
        <v>#REF!</v>
      </c>
      <c r="MF78" t="e" cm="1">
        <f t="array" ref="MF78">_xlfn.IFNA(VLOOKUP($A78,TRANSPOSE(#REF!),MF$2+2,FALSE),0)</f>
        <v>#REF!</v>
      </c>
      <c r="MG78" t="e" cm="1">
        <f t="array" ref="MG78">_xlfn.IFNA(VLOOKUP($A78,TRANSPOSE(#REF!),MG$2+2,FALSE),0)</f>
        <v>#REF!</v>
      </c>
      <c r="MH78" t="e" cm="1">
        <f t="array" ref="MH78">_xlfn.IFNA(VLOOKUP($A78,TRANSPOSE(#REF!),MH$2+2,FALSE),0)</f>
        <v>#REF!</v>
      </c>
      <c r="MI78" t="e" cm="1">
        <f t="array" ref="MI78">_xlfn.IFNA(VLOOKUP($A78,TRANSPOSE(#REF!),MI$2+2,FALSE),0)</f>
        <v>#REF!</v>
      </c>
      <c r="MJ78" t="e" cm="1">
        <f t="array" ref="MJ78">_xlfn.IFNA(VLOOKUP($A78,TRANSPOSE(#REF!),MJ$2+2,FALSE),0)</f>
        <v>#REF!</v>
      </c>
      <c r="MK78" t="e" cm="1">
        <f t="array" ref="MK78">_xlfn.IFNA(VLOOKUP($A78,TRANSPOSE(#REF!),MK$2+2,FALSE),0)</f>
        <v>#REF!</v>
      </c>
      <c r="ML78" t="e" cm="1">
        <f t="array" ref="ML78">_xlfn.IFNA(VLOOKUP($A78,TRANSPOSE(#REF!),ML$2+2,FALSE),0)</f>
        <v>#REF!</v>
      </c>
      <c r="MM78" t="e" cm="1">
        <f t="array" ref="MM78">_xlfn.IFNA(VLOOKUP($A78,TRANSPOSE(#REF!),MM$2+2,FALSE),0)</f>
        <v>#REF!</v>
      </c>
      <c r="MN78" t="e" cm="1">
        <f t="array" ref="MN78">_xlfn.IFNA(VLOOKUP($A78,TRANSPOSE(#REF!),MN$2+2,FALSE),0)</f>
        <v>#REF!</v>
      </c>
      <c r="MO78" t="e" cm="1">
        <f t="array" ref="MO78">_xlfn.IFNA(VLOOKUP($A78,TRANSPOSE(#REF!),MO$2+2,FALSE),0)</f>
        <v>#REF!</v>
      </c>
      <c r="MP78" t="e" cm="1">
        <f t="array" ref="MP78">_xlfn.IFNA(VLOOKUP($A78,TRANSPOSE(#REF!),MP$2+2,FALSE),0)</f>
        <v>#REF!</v>
      </c>
      <c r="MQ78" t="e" cm="1">
        <f t="array" ref="MQ78">_xlfn.IFNA(VLOOKUP($A78,TRANSPOSE(#REF!),MQ$2+2,FALSE),0)</f>
        <v>#REF!</v>
      </c>
      <c r="MR78" t="e" cm="1">
        <f t="array" ref="MR78">_xlfn.IFNA(VLOOKUP($A78,TRANSPOSE(#REF!),MR$2+2,FALSE),0)</f>
        <v>#REF!</v>
      </c>
      <c r="MS78" t="e" cm="1">
        <f t="array" ref="MS78">_xlfn.IFNA(VLOOKUP($A78,TRANSPOSE(#REF!),MS$2+2,FALSE),0)</f>
        <v>#REF!</v>
      </c>
      <c r="MT78" t="e" cm="1">
        <f t="array" ref="MT78">_xlfn.IFNA(VLOOKUP($A78,TRANSPOSE(#REF!),MT$2+2,FALSE),0)</f>
        <v>#REF!</v>
      </c>
      <c r="MU78" t="e" cm="1">
        <f t="array" ref="MU78">_xlfn.IFNA(VLOOKUP($A78,TRANSPOSE(#REF!),MU$2+2,FALSE),0)</f>
        <v>#REF!</v>
      </c>
      <c r="MV78" t="e" cm="1">
        <f t="array" ref="MV78">_xlfn.IFNA(VLOOKUP($A78,TRANSPOSE(#REF!),MV$2+2,FALSE),0)</f>
        <v>#REF!</v>
      </c>
      <c r="MW78" t="e" cm="1">
        <f t="array" ref="MW78">_xlfn.IFNA(VLOOKUP($A78,TRANSPOSE(#REF!),MW$2+2,FALSE),0)</f>
        <v>#REF!</v>
      </c>
      <c r="MX78" t="e" cm="1">
        <f t="array" ref="MX78">_xlfn.IFNA(VLOOKUP($A78,TRANSPOSE(#REF!),MX$2+2,FALSE),0)</f>
        <v>#REF!</v>
      </c>
      <c r="MY78" t="e" cm="1">
        <f t="array" ref="MY78">_xlfn.IFNA(VLOOKUP($A78,TRANSPOSE(#REF!),MY$2+2,FALSE),0)</f>
        <v>#REF!</v>
      </c>
      <c r="MZ78" t="e" cm="1">
        <f t="array" ref="MZ78">_xlfn.IFNA(VLOOKUP($A78,TRANSPOSE(#REF!),MZ$2+2,FALSE),0)</f>
        <v>#REF!</v>
      </c>
      <c r="NA78" t="e" cm="1">
        <f t="array" ref="NA78">_xlfn.IFNA(VLOOKUP($A78,TRANSPOSE(#REF!),NA$2+2,FALSE),0)</f>
        <v>#REF!</v>
      </c>
      <c r="NB78" t="e" cm="1">
        <f t="array" ref="NB78">_xlfn.IFNA(VLOOKUP($A78,TRANSPOSE(#REF!),NB$2+2,FALSE),0)</f>
        <v>#REF!</v>
      </c>
      <c r="NC78" t="e" cm="1">
        <f t="array" ref="NC78">_xlfn.IFNA(VLOOKUP($A78,TRANSPOSE(#REF!),NC$2+2,FALSE),0)</f>
        <v>#REF!</v>
      </c>
      <c r="ND78" t="e" cm="1">
        <f t="array" ref="ND78">_xlfn.IFNA(VLOOKUP($A78,TRANSPOSE(#REF!),ND$2+2,FALSE),0)</f>
        <v>#REF!</v>
      </c>
      <c r="NE78" t="e" cm="1">
        <f t="array" ref="NE78">_xlfn.IFNA(VLOOKUP($A78,TRANSPOSE(#REF!),NE$2+2,FALSE),0)</f>
        <v>#REF!</v>
      </c>
      <c r="NF78" t="e" cm="1">
        <f t="array" ref="NF78">_xlfn.IFNA(VLOOKUP($A78,TRANSPOSE(#REF!),NF$2+2,FALSE),0)</f>
        <v>#REF!</v>
      </c>
      <c r="NG78" t="e" cm="1">
        <f t="array" ref="NG78">_xlfn.IFNA(VLOOKUP($A78,TRANSPOSE(#REF!),NG$2+2,FALSE),0)</f>
        <v>#REF!</v>
      </c>
      <c r="NH78" t="e" cm="1">
        <f t="array" ref="NH78">_xlfn.IFNA(VLOOKUP($A78,TRANSPOSE(#REF!),NH$2+2,FALSE),0)</f>
        <v>#REF!</v>
      </c>
      <c r="NI78" t="e" cm="1">
        <f t="array" ref="NI78">_xlfn.IFNA(VLOOKUP($A78,TRANSPOSE(#REF!),NI$2+2,FALSE),0)</f>
        <v>#REF!</v>
      </c>
      <c r="NJ78" t="e" cm="1">
        <f t="array" ref="NJ78">_xlfn.IFNA(VLOOKUP($A78,TRANSPOSE(#REF!),NJ$2+2,FALSE),0)</f>
        <v>#REF!</v>
      </c>
      <c r="NL78" t="e">
        <f t="shared" si="2"/>
        <v>#REF!</v>
      </c>
      <c r="NM78" t="e">
        <f t="shared" si="3"/>
        <v>#REF!</v>
      </c>
    </row>
    <row r="79" spans="1:377" x14ac:dyDescent="0.3">
      <c r="A79" t="str">
        <v>PGB02_06</v>
      </c>
      <c r="B79" t="str">
        <v>Elektriciteit</v>
      </c>
      <c r="C79" t="str">
        <v>Conversion</v>
      </c>
      <c r="D79" t="str">
        <v>Power GB</v>
      </c>
      <c r="E79" t="str">
        <v>Generation</v>
      </c>
      <c r="F79" t="str">
        <v>Electricity GB</v>
      </c>
      <c r="G79" t="str">
        <v>Electricity from GT - Power GB</v>
      </c>
      <c r="H79" t="str">
        <v>[GW]</v>
      </c>
      <c r="I79">
        <f>_xlfn.IFNA(VLOOKUP(A79,'[1]PASTE Cap_Investment'!A:B,2,FALSE),0)</f>
        <v>0</v>
      </c>
      <c r="J79" t="e" cm="1">
        <f t="array" ref="J79">_xlfn.IFNA(VLOOKUP($A79,TRANSPOSE(#REF!),J$2+2,FALSE),0)</f>
        <v>#REF!</v>
      </c>
      <c r="K79" t="e" cm="1">
        <f t="array" ref="K79">_xlfn.IFNA(VLOOKUP($A79,TRANSPOSE(#REF!),K$2+2,FALSE),0)</f>
        <v>#REF!</v>
      </c>
      <c r="L79" t="e" cm="1">
        <f t="array" ref="L79">_xlfn.IFNA(VLOOKUP($A79,TRANSPOSE(#REF!),L$2+2,FALSE),0)</f>
        <v>#REF!</v>
      </c>
      <c r="M79" t="e" cm="1">
        <f t="array" ref="M79">_xlfn.IFNA(VLOOKUP($A79,TRANSPOSE(#REF!),M$2+2,FALSE),0)</f>
        <v>#REF!</v>
      </c>
      <c r="N79" t="e" cm="1">
        <f t="array" ref="N79">_xlfn.IFNA(VLOOKUP($A79,TRANSPOSE(#REF!),N$2+2,FALSE),0)</f>
        <v>#REF!</v>
      </c>
      <c r="O79" t="e" cm="1">
        <f t="array" ref="O79">_xlfn.IFNA(VLOOKUP($A79,TRANSPOSE(#REF!),O$2+2,FALSE),0)</f>
        <v>#REF!</v>
      </c>
      <c r="P79" t="e" cm="1">
        <f t="array" ref="P79">_xlfn.IFNA(VLOOKUP($A79,TRANSPOSE(#REF!),P$2+2,FALSE),0)</f>
        <v>#REF!</v>
      </c>
      <c r="Q79" t="e" cm="1">
        <f t="array" ref="Q79">_xlfn.IFNA(VLOOKUP($A79,TRANSPOSE(#REF!),Q$2+2,FALSE),0)</f>
        <v>#REF!</v>
      </c>
      <c r="R79" t="e" cm="1">
        <f t="array" ref="R79">_xlfn.IFNA(VLOOKUP($A79,TRANSPOSE(#REF!),R$2+2,FALSE),0)</f>
        <v>#REF!</v>
      </c>
      <c r="S79" t="e" cm="1">
        <f t="array" ref="S79">_xlfn.IFNA(VLOOKUP($A79,TRANSPOSE(#REF!),S$2+2,FALSE),0)</f>
        <v>#REF!</v>
      </c>
      <c r="T79" t="e" cm="1">
        <f t="array" ref="T79">_xlfn.IFNA(VLOOKUP($A79,TRANSPOSE(#REF!),T$2+2,FALSE),0)</f>
        <v>#REF!</v>
      </c>
      <c r="U79" t="e" cm="1">
        <f t="array" ref="U79">_xlfn.IFNA(VLOOKUP($A79,TRANSPOSE(#REF!),U$2+2,FALSE),0)</f>
        <v>#REF!</v>
      </c>
      <c r="V79" t="e" cm="1">
        <f t="array" ref="V79">_xlfn.IFNA(VLOOKUP($A79,TRANSPOSE(#REF!),V$2+2,FALSE),0)</f>
        <v>#REF!</v>
      </c>
      <c r="W79" t="e" cm="1">
        <f t="array" ref="W79">_xlfn.IFNA(VLOOKUP($A79,TRANSPOSE(#REF!),W$2+2,FALSE),0)</f>
        <v>#REF!</v>
      </c>
      <c r="X79" t="e" cm="1">
        <f t="array" ref="X79">_xlfn.IFNA(VLOOKUP($A79,TRANSPOSE(#REF!),X$2+2,FALSE),0)</f>
        <v>#REF!</v>
      </c>
      <c r="Y79" t="e" cm="1">
        <f t="array" ref="Y79">_xlfn.IFNA(VLOOKUP($A79,TRANSPOSE(#REF!),Y$2+2,FALSE),0)</f>
        <v>#REF!</v>
      </c>
      <c r="Z79" t="e" cm="1">
        <f t="array" ref="Z79">_xlfn.IFNA(VLOOKUP($A79,TRANSPOSE(#REF!),Z$2+2,FALSE),0)</f>
        <v>#REF!</v>
      </c>
      <c r="AA79" t="e" cm="1">
        <f t="array" ref="AA79">_xlfn.IFNA(VLOOKUP($A79,TRANSPOSE(#REF!),AA$2+2,FALSE),0)</f>
        <v>#REF!</v>
      </c>
      <c r="AB79" t="e" cm="1">
        <f t="array" ref="AB79">_xlfn.IFNA(VLOOKUP($A79,TRANSPOSE(#REF!),AB$2+2,FALSE),0)</f>
        <v>#REF!</v>
      </c>
      <c r="AC79" t="e" cm="1">
        <f t="array" ref="AC79">_xlfn.IFNA(VLOOKUP($A79,TRANSPOSE(#REF!),AC$2+2,FALSE),0)</f>
        <v>#REF!</v>
      </c>
      <c r="AD79" t="e" cm="1">
        <f t="array" ref="AD79">_xlfn.IFNA(VLOOKUP($A79,TRANSPOSE(#REF!),AD$2+2,FALSE),0)</f>
        <v>#REF!</v>
      </c>
      <c r="AE79" t="e" cm="1">
        <f t="array" ref="AE79">_xlfn.IFNA(VLOOKUP($A79,TRANSPOSE(#REF!),AE$2+2,FALSE),0)</f>
        <v>#REF!</v>
      </c>
      <c r="AF79" t="e" cm="1">
        <f t="array" ref="AF79">_xlfn.IFNA(VLOOKUP($A79,TRANSPOSE(#REF!),AF$2+2,FALSE),0)</f>
        <v>#REF!</v>
      </c>
      <c r="AG79" t="e" cm="1">
        <f t="array" ref="AG79">_xlfn.IFNA(VLOOKUP($A79,TRANSPOSE(#REF!),AG$2+2,FALSE),0)</f>
        <v>#REF!</v>
      </c>
      <c r="AH79" t="e" cm="1">
        <f t="array" ref="AH79">_xlfn.IFNA(VLOOKUP($A79,TRANSPOSE(#REF!),AH$2+2,FALSE),0)</f>
        <v>#REF!</v>
      </c>
      <c r="AI79" t="e" cm="1">
        <f t="array" ref="AI79">_xlfn.IFNA(VLOOKUP($A79,TRANSPOSE(#REF!),AI$2+2,FALSE),0)</f>
        <v>#REF!</v>
      </c>
      <c r="AJ79" t="e" cm="1">
        <f t="array" ref="AJ79">_xlfn.IFNA(VLOOKUP($A79,TRANSPOSE(#REF!),AJ$2+2,FALSE),0)</f>
        <v>#REF!</v>
      </c>
      <c r="AK79" t="e" cm="1">
        <f t="array" ref="AK79">_xlfn.IFNA(VLOOKUP($A79,TRANSPOSE(#REF!),AK$2+2,FALSE),0)</f>
        <v>#REF!</v>
      </c>
      <c r="AL79" t="e" cm="1">
        <f t="array" ref="AL79">_xlfn.IFNA(VLOOKUP($A79,TRANSPOSE(#REF!),AL$2+2,FALSE),0)</f>
        <v>#REF!</v>
      </c>
      <c r="AM79" t="e" cm="1">
        <f t="array" ref="AM79">_xlfn.IFNA(VLOOKUP($A79,TRANSPOSE(#REF!),AM$2+2,FALSE),0)</f>
        <v>#REF!</v>
      </c>
      <c r="AN79" t="e" cm="1">
        <f t="array" ref="AN79">_xlfn.IFNA(VLOOKUP($A79,TRANSPOSE(#REF!),AN$2+2,FALSE),0)</f>
        <v>#REF!</v>
      </c>
      <c r="AO79" t="e" cm="1">
        <f t="array" ref="AO79">_xlfn.IFNA(VLOOKUP($A79,TRANSPOSE(#REF!),AO$2+2,FALSE),0)</f>
        <v>#REF!</v>
      </c>
      <c r="AP79" t="e" cm="1">
        <f t="array" ref="AP79">_xlfn.IFNA(VLOOKUP($A79,TRANSPOSE(#REF!),AP$2+2,FALSE),0)</f>
        <v>#REF!</v>
      </c>
      <c r="AQ79" t="e" cm="1">
        <f t="array" ref="AQ79">_xlfn.IFNA(VLOOKUP($A79,TRANSPOSE(#REF!),AQ$2+2,FALSE),0)</f>
        <v>#REF!</v>
      </c>
      <c r="AR79" t="e" cm="1">
        <f t="array" ref="AR79">_xlfn.IFNA(VLOOKUP($A79,TRANSPOSE(#REF!),AR$2+2,FALSE),0)</f>
        <v>#REF!</v>
      </c>
      <c r="AS79" t="e" cm="1">
        <f t="array" ref="AS79">_xlfn.IFNA(VLOOKUP($A79,TRANSPOSE(#REF!),AS$2+2,FALSE),0)</f>
        <v>#REF!</v>
      </c>
      <c r="AT79" t="e" cm="1">
        <f t="array" ref="AT79">_xlfn.IFNA(VLOOKUP($A79,TRANSPOSE(#REF!),AT$2+2,FALSE),0)</f>
        <v>#REF!</v>
      </c>
      <c r="AU79" t="e" cm="1">
        <f t="array" ref="AU79">_xlfn.IFNA(VLOOKUP($A79,TRANSPOSE(#REF!),AU$2+2,FALSE),0)</f>
        <v>#REF!</v>
      </c>
      <c r="AV79" t="e" cm="1">
        <f t="array" ref="AV79">_xlfn.IFNA(VLOOKUP($A79,TRANSPOSE(#REF!),AV$2+2,FALSE),0)</f>
        <v>#REF!</v>
      </c>
      <c r="AW79" t="e" cm="1">
        <f t="array" ref="AW79">_xlfn.IFNA(VLOOKUP($A79,TRANSPOSE(#REF!),AW$2+2,FALSE),0)</f>
        <v>#REF!</v>
      </c>
      <c r="AX79" t="e" cm="1">
        <f t="array" ref="AX79">_xlfn.IFNA(VLOOKUP($A79,TRANSPOSE(#REF!),AX$2+2,FALSE),0)</f>
        <v>#REF!</v>
      </c>
      <c r="AY79" t="e" cm="1">
        <f t="array" ref="AY79">_xlfn.IFNA(VLOOKUP($A79,TRANSPOSE(#REF!),AY$2+2,FALSE),0)</f>
        <v>#REF!</v>
      </c>
      <c r="AZ79" t="e" cm="1">
        <f t="array" ref="AZ79">_xlfn.IFNA(VLOOKUP($A79,TRANSPOSE(#REF!),AZ$2+2,FALSE),0)</f>
        <v>#REF!</v>
      </c>
      <c r="BA79" t="e" cm="1">
        <f t="array" ref="BA79">_xlfn.IFNA(VLOOKUP($A79,TRANSPOSE(#REF!),BA$2+2,FALSE),0)</f>
        <v>#REF!</v>
      </c>
      <c r="BB79" t="e" cm="1">
        <f t="array" ref="BB79">_xlfn.IFNA(VLOOKUP($A79,TRANSPOSE(#REF!),BB$2+2,FALSE),0)</f>
        <v>#REF!</v>
      </c>
      <c r="BC79" t="e" cm="1">
        <f t="array" ref="BC79">_xlfn.IFNA(VLOOKUP($A79,TRANSPOSE(#REF!),BC$2+2,FALSE),0)</f>
        <v>#REF!</v>
      </c>
      <c r="BD79" t="e" cm="1">
        <f t="array" ref="BD79">_xlfn.IFNA(VLOOKUP($A79,TRANSPOSE(#REF!),BD$2+2,FALSE),0)</f>
        <v>#REF!</v>
      </c>
      <c r="BE79" t="e" cm="1">
        <f t="array" ref="BE79">_xlfn.IFNA(VLOOKUP($A79,TRANSPOSE(#REF!),BE$2+2,FALSE),0)</f>
        <v>#REF!</v>
      </c>
      <c r="BF79" t="e" cm="1">
        <f t="array" ref="BF79">_xlfn.IFNA(VLOOKUP($A79,TRANSPOSE(#REF!),BF$2+2,FALSE),0)</f>
        <v>#REF!</v>
      </c>
      <c r="BG79" t="e" cm="1">
        <f t="array" ref="BG79">_xlfn.IFNA(VLOOKUP($A79,TRANSPOSE(#REF!),BG$2+2,FALSE),0)</f>
        <v>#REF!</v>
      </c>
      <c r="BH79" t="e" cm="1">
        <f t="array" ref="BH79">_xlfn.IFNA(VLOOKUP($A79,TRANSPOSE(#REF!),BH$2+2,FALSE),0)</f>
        <v>#REF!</v>
      </c>
      <c r="BI79" t="e" cm="1">
        <f t="array" ref="BI79">_xlfn.IFNA(VLOOKUP($A79,TRANSPOSE(#REF!),BI$2+2,FALSE),0)</f>
        <v>#REF!</v>
      </c>
      <c r="BJ79" t="e" cm="1">
        <f t="array" ref="BJ79">_xlfn.IFNA(VLOOKUP($A79,TRANSPOSE(#REF!),BJ$2+2,FALSE),0)</f>
        <v>#REF!</v>
      </c>
      <c r="BK79" t="e" cm="1">
        <f t="array" ref="BK79">_xlfn.IFNA(VLOOKUP($A79,TRANSPOSE(#REF!),BK$2+2,FALSE),0)</f>
        <v>#REF!</v>
      </c>
      <c r="BL79" t="e" cm="1">
        <f t="array" ref="BL79">_xlfn.IFNA(VLOOKUP($A79,TRANSPOSE(#REF!),BL$2+2,FALSE),0)</f>
        <v>#REF!</v>
      </c>
      <c r="BM79" t="e" cm="1">
        <f t="array" ref="BM79">_xlfn.IFNA(VLOOKUP($A79,TRANSPOSE(#REF!),BM$2+2,FALSE),0)</f>
        <v>#REF!</v>
      </c>
      <c r="BN79" t="e" cm="1">
        <f t="array" ref="BN79">_xlfn.IFNA(VLOOKUP($A79,TRANSPOSE(#REF!),BN$2+2,FALSE),0)</f>
        <v>#REF!</v>
      </c>
      <c r="BO79" t="e" cm="1">
        <f t="array" ref="BO79">_xlfn.IFNA(VLOOKUP($A79,TRANSPOSE(#REF!),BO$2+2,FALSE),0)</f>
        <v>#REF!</v>
      </c>
      <c r="BP79" t="e" cm="1">
        <f t="array" ref="BP79">_xlfn.IFNA(VLOOKUP($A79,TRANSPOSE(#REF!),BP$2+2,FALSE),0)</f>
        <v>#REF!</v>
      </c>
      <c r="BQ79" t="e" cm="1">
        <f t="array" ref="BQ79">_xlfn.IFNA(VLOOKUP($A79,TRANSPOSE(#REF!),BQ$2+2,FALSE),0)</f>
        <v>#REF!</v>
      </c>
      <c r="BR79" t="e" cm="1">
        <f t="array" ref="BR79">_xlfn.IFNA(VLOOKUP($A79,TRANSPOSE(#REF!),BR$2+2,FALSE),0)</f>
        <v>#REF!</v>
      </c>
      <c r="BS79" t="e" cm="1">
        <f t="array" ref="BS79">_xlfn.IFNA(VLOOKUP($A79,TRANSPOSE(#REF!),BS$2+2,FALSE),0)</f>
        <v>#REF!</v>
      </c>
      <c r="BT79" t="e" cm="1">
        <f t="array" ref="BT79">_xlfn.IFNA(VLOOKUP($A79,TRANSPOSE(#REF!),BT$2+2,FALSE),0)</f>
        <v>#REF!</v>
      </c>
      <c r="BU79" t="e" cm="1">
        <f t="array" ref="BU79">_xlfn.IFNA(VLOOKUP($A79,TRANSPOSE(#REF!),BU$2+2,FALSE),0)</f>
        <v>#REF!</v>
      </c>
      <c r="BV79" t="e" cm="1">
        <f t="array" ref="BV79">_xlfn.IFNA(VLOOKUP($A79,TRANSPOSE(#REF!),BV$2+2,FALSE),0)</f>
        <v>#REF!</v>
      </c>
      <c r="BW79" t="e" cm="1">
        <f t="array" ref="BW79">_xlfn.IFNA(VLOOKUP($A79,TRANSPOSE(#REF!),BW$2+2,FALSE),0)</f>
        <v>#REF!</v>
      </c>
      <c r="BX79" t="e" cm="1">
        <f t="array" ref="BX79">_xlfn.IFNA(VLOOKUP($A79,TRANSPOSE(#REF!),BX$2+2,FALSE),0)</f>
        <v>#REF!</v>
      </c>
      <c r="BY79" t="e" cm="1">
        <f t="array" ref="BY79">_xlfn.IFNA(VLOOKUP($A79,TRANSPOSE(#REF!),BY$2+2,FALSE),0)</f>
        <v>#REF!</v>
      </c>
      <c r="BZ79" t="e" cm="1">
        <f t="array" ref="BZ79">_xlfn.IFNA(VLOOKUP($A79,TRANSPOSE(#REF!),BZ$2+2,FALSE),0)</f>
        <v>#REF!</v>
      </c>
      <c r="CA79" t="e" cm="1">
        <f t="array" ref="CA79">_xlfn.IFNA(VLOOKUP($A79,TRANSPOSE(#REF!),CA$2+2,FALSE),0)</f>
        <v>#REF!</v>
      </c>
      <c r="CB79" t="e" cm="1">
        <f t="array" ref="CB79">_xlfn.IFNA(VLOOKUP($A79,TRANSPOSE(#REF!),CB$2+2,FALSE),0)</f>
        <v>#REF!</v>
      </c>
      <c r="CC79" t="e" cm="1">
        <f t="array" ref="CC79">_xlfn.IFNA(VLOOKUP($A79,TRANSPOSE(#REF!),CC$2+2,FALSE),0)</f>
        <v>#REF!</v>
      </c>
      <c r="CD79" t="e" cm="1">
        <f t="array" ref="CD79">_xlfn.IFNA(VLOOKUP($A79,TRANSPOSE(#REF!),CD$2+2,FALSE),0)</f>
        <v>#REF!</v>
      </c>
      <c r="CE79" t="e" cm="1">
        <f t="array" ref="CE79">_xlfn.IFNA(VLOOKUP($A79,TRANSPOSE(#REF!),CE$2+2,FALSE),0)</f>
        <v>#REF!</v>
      </c>
      <c r="CF79" t="e" cm="1">
        <f t="array" ref="CF79">_xlfn.IFNA(VLOOKUP($A79,TRANSPOSE(#REF!),CF$2+2,FALSE),0)</f>
        <v>#REF!</v>
      </c>
      <c r="CG79" t="e" cm="1">
        <f t="array" ref="CG79">_xlfn.IFNA(VLOOKUP($A79,TRANSPOSE(#REF!),CG$2+2,FALSE),0)</f>
        <v>#REF!</v>
      </c>
      <c r="CH79" t="e" cm="1">
        <f t="array" ref="CH79">_xlfn.IFNA(VLOOKUP($A79,TRANSPOSE(#REF!),CH$2+2,FALSE),0)</f>
        <v>#REF!</v>
      </c>
      <c r="CI79" t="e" cm="1">
        <f t="array" ref="CI79">_xlfn.IFNA(VLOOKUP($A79,TRANSPOSE(#REF!),CI$2+2,FALSE),0)</f>
        <v>#REF!</v>
      </c>
      <c r="CJ79" t="e" cm="1">
        <f t="array" ref="CJ79">_xlfn.IFNA(VLOOKUP($A79,TRANSPOSE(#REF!),CJ$2+2,FALSE),0)</f>
        <v>#REF!</v>
      </c>
      <c r="CK79" t="e" cm="1">
        <f t="array" ref="CK79">_xlfn.IFNA(VLOOKUP($A79,TRANSPOSE(#REF!),CK$2+2,FALSE),0)</f>
        <v>#REF!</v>
      </c>
      <c r="CL79" t="e" cm="1">
        <f t="array" ref="CL79">_xlfn.IFNA(VLOOKUP($A79,TRANSPOSE(#REF!),CL$2+2,FALSE),0)</f>
        <v>#REF!</v>
      </c>
      <c r="CM79" t="e" cm="1">
        <f t="array" ref="CM79">_xlfn.IFNA(VLOOKUP($A79,TRANSPOSE(#REF!),CM$2+2,FALSE),0)</f>
        <v>#REF!</v>
      </c>
      <c r="CN79" t="e" cm="1">
        <f t="array" ref="CN79">_xlfn.IFNA(VLOOKUP($A79,TRANSPOSE(#REF!),CN$2+2,FALSE),0)</f>
        <v>#REF!</v>
      </c>
      <c r="CO79" t="e" cm="1">
        <f t="array" ref="CO79">_xlfn.IFNA(VLOOKUP($A79,TRANSPOSE(#REF!),CO$2+2,FALSE),0)</f>
        <v>#REF!</v>
      </c>
      <c r="CP79" t="e" cm="1">
        <f t="array" ref="CP79">_xlfn.IFNA(VLOOKUP($A79,TRANSPOSE(#REF!),CP$2+2,FALSE),0)</f>
        <v>#REF!</v>
      </c>
      <c r="CQ79" t="e" cm="1">
        <f t="array" ref="CQ79">_xlfn.IFNA(VLOOKUP($A79,TRANSPOSE(#REF!),CQ$2+2,FALSE),0)</f>
        <v>#REF!</v>
      </c>
      <c r="CR79" t="e" cm="1">
        <f t="array" ref="CR79">_xlfn.IFNA(VLOOKUP($A79,TRANSPOSE(#REF!),CR$2+2,FALSE),0)</f>
        <v>#REF!</v>
      </c>
      <c r="CS79" t="e" cm="1">
        <f t="array" ref="CS79">_xlfn.IFNA(VLOOKUP($A79,TRANSPOSE(#REF!),CS$2+2,FALSE),0)</f>
        <v>#REF!</v>
      </c>
      <c r="CT79" t="e" cm="1">
        <f t="array" ref="CT79">_xlfn.IFNA(VLOOKUP($A79,TRANSPOSE(#REF!),CT$2+2,FALSE),0)</f>
        <v>#REF!</v>
      </c>
      <c r="CU79" t="e" cm="1">
        <f t="array" ref="CU79">_xlfn.IFNA(VLOOKUP($A79,TRANSPOSE(#REF!),CU$2+2,FALSE),0)</f>
        <v>#REF!</v>
      </c>
      <c r="CV79" t="e" cm="1">
        <f t="array" ref="CV79">_xlfn.IFNA(VLOOKUP($A79,TRANSPOSE(#REF!),CV$2+2,FALSE),0)</f>
        <v>#REF!</v>
      </c>
      <c r="CW79" t="e" cm="1">
        <f t="array" ref="CW79">_xlfn.IFNA(VLOOKUP($A79,TRANSPOSE(#REF!),CW$2+2,FALSE),0)</f>
        <v>#REF!</v>
      </c>
      <c r="CX79" t="e" cm="1">
        <f t="array" ref="CX79">_xlfn.IFNA(VLOOKUP($A79,TRANSPOSE(#REF!),CX$2+2,FALSE),0)</f>
        <v>#REF!</v>
      </c>
      <c r="CY79" t="e" cm="1">
        <f t="array" ref="CY79">_xlfn.IFNA(VLOOKUP($A79,TRANSPOSE(#REF!),CY$2+2,FALSE),0)</f>
        <v>#REF!</v>
      </c>
      <c r="CZ79" t="e" cm="1">
        <f t="array" ref="CZ79">_xlfn.IFNA(VLOOKUP($A79,TRANSPOSE(#REF!),CZ$2+2,FALSE),0)</f>
        <v>#REF!</v>
      </c>
      <c r="DA79" t="e" cm="1">
        <f t="array" ref="DA79">_xlfn.IFNA(VLOOKUP($A79,TRANSPOSE(#REF!),DA$2+2,FALSE),0)</f>
        <v>#REF!</v>
      </c>
      <c r="DB79" t="e" cm="1">
        <f t="array" ref="DB79">_xlfn.IFNA(VLOOKUP($A79,TRANSPOSE(#REF!),DB$2+2,FALSE),0)</f>
        <v>#REF!</v>
      </c>
      <c r="DC79" t="e" cm="1">
        <f t="array" ref="DC79">_xlfn.IFNA(VLOOKUP($A79,TRANSPOSE(#REF!),DC$2+2,FALSE),0)</f>
        <v>#REF!</v>
      </c>
      <c r="DD79" t="e" cm="1">
        <f t="array" ref="DD79">_xlfn.IFNA(VLOOKUP($A79,TRANSPOSE(#REF!),DD$2+2,FALSE),0)</f>
        <v>#REF!</v>
      </c>
      <c r="DE79" t="e" cm="1">
        <f t="array" ref="DE79">_xlfn.IFNA(VLOOKUP($A79,TRANSPOSE(#REF!),DE$2+2,FALSE),0)</f>
        <v>#REF!</v>
      </c>
      <c r="DF79" t="e" cm="1">
        <f t="array" ref="DF79">_xlfn.IFNA(VLOOKUP($A79,TRANSPOSE(#REF!),DF$2+2,FALSE),0)</f>
        <v>#REF!</v>
      </c>
      <c r="DG79" t="e" cm="1">
        <f t="array" ref="DG79">_xlfn.IFNA(VLOOKUP($A79,TRANSPOSE(#REF!),DG$2+2,FALSE),0)</f>
        <v>#REF!</v>
      </c>
      <c r="DH79" t="e" cm="1">
        <f t="array" ref="DH79">_xlfn.IFNA(VLOOKUP($A79,TRANSPOSE(#REF!),DH$2+2,FALSE),0)</f>
        <v>#REF!</v>
      </c>
      <c r="DI79" t="e" cm="1">
        <f t="array" ref="DI79">_xlfn.IFNA(VLOOKUP($A79,TRANSPOSE(#REF!),DI$2+2,FALSE),0)</f>
        <v>#REF!</v>
      </c>
      <c r="DJ79" t="e" cm="1">
        <f t="array" ref="DJ79">_xlfn.IFNA(VLOOKUP($A79,TRANSPOSE(#REF!),DJ$2+2,FALSE),0)</f>
        <v>#REF!</v>
      </c>
      <c r="DK79" t="e" cm="1">
        <f t="array" ref="DK79">_xlfn.IFNA(VLOOKUP($A79,TRANSPOSE(#REF!),DK$2+2,FALSE),0)</f>
        <v>#REF!</v>
      </c>
      <c r="DL79" t="e" cm="1">
        <f t="array" ref="DL79">_xlfn.IFNA(VLOOKUP($A79,TRANSPOSE(#REF!),DL$2+2,FALSE),0)</f>
        <v>#REF!</v>
      </c>
      <c r="DM79" t="e" cm="1">
        <f t="array" ref="DM79">_xlfn.IFNA(VLOOKUP($A79,TRANSPOSE(#REF!),DM$2+2,FALSE),0)</f>
        <v>#REF!</v>
      </c>
      <c r="DN79" t="e" cm="1">
        <f t="array" ref="DN79">_xlfn.IFNA(VLOOKUP($A79,TRANSPOSE(#REF!),DN$2+2,FALSE),0)</f>
        <v>#REF!</v>
      </c>
      <c r="DO79" t="e" cm="1">
        <f t="array" ref="DO79">_xlfn.IFNA(VLOOKUP($A79,TRANSPOSE(#REF!),DO$2+2,FALSE),0)</f>
        <v>#REF!</v>
      </c>
      <c r="DP79" t="e" cm="1">
        <f t="array" ref="DP79">_xlfn.IFNA(VLOOKUP($A79,TRANSPOSE(#REF!),DP$2+2,FALSE),0)</f>
        <v>#REF!</v>
      </c>
      <c r="DQ79" t="e" cm="1">
        <f t="array" ref="DQ79">_xlfn.IFNA(VLOOKUP($A79,TRANSPOSE(#REF!),DQ$2+2,FALSE),0)</f>
        <v>#REF!</v>
      </c>
      <c r="DR79" t="e" cm="1">
        <f t="array" ref="DR79">_xlfn.IFNA(VLOOKUP($A79,TRANSPOSE(#REF!),DR$2+2,FALSE),0)</f>
        <v>#REF!</v>
      </c>
      <c r="DS79" t="e" cm="1">
        <f t="array" ref="DS79">_xlfn.IFNA(VLOOKUP($A79,TRANSPOSE(#REF!),DS$2+2,FALSE),0)</f>
        <v>#REF!</v>
      </c>
      <c r="DT79" t="e" cm="1">
        <f t="array" ref="DT79">_xlfn.IFNA(VLOOKUP($A79,TRANSPOSE(#REF!),DT$2+2,FALSE),0)</f>
        <v>#REF!</v>
      </c>
      <c r="DU79" t="e" cm="1">
        <f t="array" ref="DU79">_xlfn.IFNA(VLOOKUP($A79,TRANSPOSE(#REF!),DU$2+2,FALSE),0)</f>
        <v>#REF!</v>
      </c>
      <c r="DV79" t="e" cm="1">
        <f t="array" ref="DV79">_xlfn.IFNA(VLOOKUP($A79,TRANSPOSE(#REF!),DV$2+2,FALSE),0)</f>
        <v>#REF!</v>
      </c>
      <c r="DW79" t="e" cm="1">
        <f t="array" ref="DW79">_xlfn.IFNA(VLOOKUP($A79,TRANSPOSE(#REF!),DW$2+2,FALSE),0)</f>
        <v>#REF!</v>
      </c>
      <c r="DX79" t="e" cm="1">
        <f t="array" ref="DX79">_xlfn.IFNA(VLOOKUP($A79,TRANSPOSE(#REF!),DX$2+2,FALSE),0)</f>
        <v>#REF!</v>
      </c>
      <c r="DY79" t="e" cm="1">
        <f t="array" ref="DY79">_xlfn.IFNA(VLOOKUP($A79,TRANSPOSE(#REF!),DY$2+2,FALSE),0)</f>
        <v>#REF!</v>
      </c>
      <c r="DZ79" t="e" cm="1">
        <f t="array" ref="DZ79">_xlfn.IFNA(VLOOKUP($A79,TRANSPOSE(#REF!),DZ$2+2,FALSE),0)</f>
        <v>#REF!</v>
      </c>
      <c r="EA79" t="e" cm="1">
        <f t="array" ref="EA79">_xlfn.IFNA(VLOOKUP($A79,TRANSPOSE(#REF!),EA$2+2,FALSE),0)</f>
        <v>#REF!</v>
      </c>
      <c r="EB79" t="e" cm="1">
        <f t="array" ref="EB79">_xlfn.IFNA(VLOOKUP($A79,TRANSPOSE(#REF!),EB$2+2,FALSE),0)</f>
        <v>#REF!</v>
      </c>
      <c r="EC79" t="e" cm="1">
        <f t="array" ref="EC79">_xlfn.IFNA(VLOOKUP($A79,TRANSPOSE(#REF!),EC$2+2,FALSE),0)</f>
        <v>#REF!</v>
      </c>
      <c r="ED79" t="e" cm="1">
        <f t="array" ref="ED79">_xlfn.IFNA(VLOOKUP($A79,TRANSPOSE(#REF!),ED$2+2,FALSE),0)</f>
        <v>#REF!</v>
      </c>
      <c r="EE79" t="e" cm="1">
        <f t="array" ref="EE79">_xlfn.IFNA(VLOOKUP($A79,TRANSPOSE(#REF!),EE$2+2,FALSE),0)</f>
        <v>#REF!</v>
      </c>
      <c r="EF79" t="e" cm="1">
        <f t="array" ref="EF79">_xlfn.IFNA(VLOOKUP($A79,TRANSPOSE(#REF!),EF$2+2,FALSE),0)</f>
        <v>#REF!</v>
      </c>
      <c r="EG79" t="e" cm="1">
        <f t="array" ref="EG79">_xlfn.IFNA(VLOOKUP($A79,TRANSPOSE(#REF!),EG$2+2,FALSE),0)</f>
        <v>#REF!</v>
      </c>
      <c r="EH79" t="e" cm="1">
        <f t="array" ref="EH79">_xlfn.IFNA(VLOOKUP($A79,TRANSPOSE(#REF!),EH$2+2,FALSE),0)</f>
        <v>#REF!</v>
      </c>
      <c r="EI79" t="e" cm="1">
        <f t="array" ref="EI79">_xlfn.IFNA(VLOOKUP($A79,TRANSPOSE(#REF!),EI$2+2,FALSE),0)</f>
        <v>#REF!</v>
      </c>
      <c r="EJ79" t="e" cm="1">
        <f t="array" ref="EJ79">_xlfn.IFNA(VLOOKUP($A79,TRANSPOSE(#REF!),EJ$2+2,FALSE),0)</f>
        <v>#REF!</v>
      </c>
      <c r="EK79" t="e" cm="1">
        <f t="array" ref="EK79">_xlfn.IFNA(VLOOKUP($A79,TRANSPOSE(#REF!),EK$2+2,FALSE),0)</f>
        <v>#REF!</v>
      </c>
      <c r="EL79" t="e" cm="1">
        <f t="array" ref="EL79">_xlfn.IFNA(VLOOKUP($A79,TRANSPOSE(#REF!),EL$2+2,FALSE),0)</f>
        <v>#REF!</v>
      </c>
      <c r="EM79" t="e" cm="1">
        <f t="array" ref="EM79">_xlfn.IFNA(VLOOKUP($A79,TRANSPOSE(#REF!),EM$2+2,FALSE),0)</f>
        <v>#REF!</v>
      </c>
      <c r="EN79" t="e" cm="1">
        <f t="array" ref="EN79">_xlfn.IFNA(VLOOKUP($A79,TRANSPOSE(#REF!),EN$2+2,FALSE),0)</f>
        <v>#REF!</v>
      </c>
      <c r="EO79" t="e" cm="1">
        <f t="array" ref="EO79">_xlfn.IFNA(VLOOKUP($A79,TRANSPOSE(#REF!),EO$2+2,FALSE),0)</f>
        <v>#REF!</v>
      </c>
      <c r="EP79" t="e" cm="1">
        <f t="array" ref="EP79">_xlfn.IFNA(VLOOKUP($A79,TRANSPOSE(#REF!),EP$2+2,FALSE),0)</f>
        <v>#REF!</v>
      </c>
      <c r="EQ79" t="e" cm="1">
        <f t="array" ref="EQ79">_xlfn.IFNA(VLOOKUP($A79,TRANSPOSE(#REF!),EQ$2+2,FALSE),0)</f>
        <v>#REF!</v>
      </c>
      <c r="ER79" t="e" cm="1">
        <f t="array" ref="ER79">_xlfn.IFNA(VLOOKUP($A79,TRANSPOSE(#REF!),ER$2+2,FALSE),0)</f>
        <v>#REF!</v>
      </c>
      <c r="ES79" t="e" cm="1">
        <f t="array" ref="ES79">_xlfn.IFNA(VLOOKUP($A79,TRANSPOSE(#REF!),ES$2+2,FALSE),0)</f>
        <v>#REF!</v>
      </c>
      <c r="ET79" t="e" cm="1">
        <f t="array" ref="ET79">_xlfn.IFNA(VLOOKUP($A79,TRANSPOSE(#REF!),ET$2+2,FALSE),0)</f>
        <v>#REF!</v>
      </c>
      <c r="EU79" t="e" cm="1">
        <f t="array" ref="EU79">_xlfn.IFNA(VLOOKUP($A79,TRANSPOSE(#REF!),EU$2+2,FALSE),0)</f>
        <v>#REF!</v>
      </c>
      <c r="EV79" t="e" cm="1">
        <f t="array" ref="EV79">_xlfn.IFNA(VLOOKUP($A79,TRANSPOSE(#REF!),EV$2+2,FALSE),0)</f>
        <v>#REF!</v>
      </c>
      <c r="EW79" t="e" cm="1">
        <f t="array" ref="EW79">_xlfn.IFNA(VLOOKUP($A79,TRANSPOSE(#REF!),EW$2+2,FALSE),0)</f>
        <v>#REF!</v>
      </c>
      <c r="EX79" t="e" cm="1">
        <f t="array" ref="EX79">_xlfn.IFNA(VLOOKUP($A79,TRANSPOSE(#REF!),EX$2+2,FALSE),0)</f>
        <v>#REF!</v>
      </c>
      <c r="EY79" t="e" cm="1">
        <f t="array" ref="EY79">_xlfn.IFNA(VLOOKUP($A79,TRANSPOSE(#REF!),EY$2+2,FALSE),0)</f>
        <v>#REF!</v>
      </c>
      <c r="EZ79" t="e" cm="1">
        <f t="array" ref="EZ79">_xlfn.IFNA(VLOOKUP($A79,TRANSPOSE(#REF!),EZ$2+2,FALSE),0)</f>
        <v>#REF!</v>
      </c>
      <c r="FA79" t="e" cm="1">
        <f t="array" ref="FA79">_xlfn.IFNA(VLOOKUP($A79,TRANSPOSE(#REF!),FA$2+2,FALSE),0)</f>
        <v>#REF!</v>
      </c>
      <c r="FB79" t="e" cm="1">
        <f t="array" ref="FB79">_xlfn.IFNA(VLOOKUP($A79,TRANSPOSE(#REF!),FB$2+2,FALSE),0)</f>
        <v>#REF!</v>
      </c>
      <c r="FC79" t="e" cm="1">
        <f t="array" ref="FC79">_xlfn.IFNA(VLOOKUP($A79,TRANSPOSE(#REF!),FC$2+2,FALSE),0)</f>
        <v>#REF!</v>
      </c>
      <c r="FD79" t="e" cm="1">
        <f t="array" ref="FD79">_xlfn.IFNA(VLOOKUP($A79,TRANSPOSE(#REF!),FD$2+2,FALSE),0)</f>
        <v>#REF!</v>
      </c>
      <c r="FE79" t="e" cm="1">
        <f t="array" ref="FE79">_xlfn.IFNA(VLOOKUP($A79,TRANSPOSE(#REF!),FE$2+2,FALSE),0)</f>
        <v>#REF!</v>
      </c>
      <c r="FF79" t="e" cm="1">
        <f t="array" ref="FF79">_xlfn.IFNA(VLOOKUP($A79,TRANSPOSE(#REF!),FF$2+2,FALSE),0)</f>
        <v>#REF!</v>
      </c>
      <c r="FG79" t="e" cm="1">
        <f t="array" ref="FG79">_xlfn.IFNA(VLOOKUP($A79,TRANSPOSE(#REF!),FG$2+2,FALSE),0)</f>
        <v>#REF!</v>
      </c>
      <c r="FH79" t="e" cm="1">
        <f t="array" ref="FH79">_xlfn.IFNA(VLOOKUP($A79,TRANSPOSE(#REF!),FH$2+2,FALSE),0)</f>
        <v>#REF!</v>
      </c>
      <c r="FI79" t="e" cm="1">
        <f t="array" ref="FI79">_xlfn.IFNA(VLOOKUP($A79,TRANSPOSE(#REF!),FI$2+2,FALSE),0)</f>
        <v>#REF!</v>
      </c>
      <c r="FJ79" t="e" cm="1">
        <f t="array" ref="FJ79">_xlfn.IFNA(VLOOKUP($A79,TRANSPOSE(#REF!),FJ$2+2,FALSE),0)</f>
        <v>#REF!</v>
      </c>
      <c r="FK79" t="e" cm="1">
        <f t="array" ref="FK79">_xlfn.IFNA(VLOOKUP($A79,TRANSPOSE(#REF!),FK$2+2,FALSE),0)</f>
        <v>#REF!</v>
      </c>
      <c r="FL79" t="e" cm="1">
        <f t="array" ref="FL79">_xlfn.IFNA(VLOOKUP($A79,TRANSPOSE(#REF!),FL$2+2,FALSE),0)</f>
        <v>#REF!</v>
      </c>
      <c r="FM79" t="e" cm="1">
        <f t="array" ref="FM79">_xlfn.IFNA(VLOOKUP($A79,TRANSPOSE(#REF!),FM$2+2,FALSE),0)</f>
        <v>#REF!</v>
      </c>
      <c r="FN79" t="e" cm="1">
        <f t="array" ref="FN79">_xlfn.IFNA(VLOOKUP($A79,TRANSPOSE(#REF!),FN$2+2,FALSE),0)</f>
        <v>#REF!</v>
      </c>
      <c r="FO79" t="e" cm="1">
        <f t="array" ref="FO79">_xlfn.IFNA(VLOOKUP($A79,TRANSPOSE(#REF!),FO$2+2,FALSE),0)</f>
        <v>#REF!</v>
      </c>
      <c r="FP79" t="e" cm="1">
        <f t="array" ref="FP79">_xlfn.IFNA(VLOOKUP($A79,TRANSPOSE(#REF!),FP$2+2,FALSE),0)</f>
        <v>#REF!</v>
      </c>
      <c r="FQ79" t="e" cm="1">
        <f t="array" ref="FQ79">_xlfn.IFNA(VLOOKUP($A79,TRANSPOSE(#REF!),FQ$2+2,FALSE),0)</f>
        <v>#REF!</v>
      </c>
      <c r="FR79" t="e" cm="1">
        <f t="array" ref="FR79">_xlfn.IFNA(VLOOKUP($A79,TRANSPOSE(#REF!),FR$2+2,FALSE),0)</f>
        <v>#REF!</v>
      </c>
      <c r="FS79" t="e" cm="1">
        <f t="array" ref="FS79">_xlfn.IFNA(VLOOKUP($A79,TRANSPOSE(#REF!),FS$2+2,FALSE),0)</f>
        <v>#REF!</v>
      </c>
      <c r="FT79" t="e" cm="1">
        <f t="array" ref="FT79">_xlfn.IFNA(VLOOKUP($A79,TRANSPOSE(#REF!),FT$2+2,FALSE),0)</f>
        <v>#REF!</v>
      </c>
      <c r="FU79" t="e" cm="1">
        <f t="array" ref="FU79">_xlfn.IFNA(VLOOKUP($A79,TRANSPOSE(#REF!),FU$2+2,FALSE),0)</f>
        <v>#REF!</v>
      </c>
      <c r="FV79" t="e" cm="1">
        <f t="array" ref="FV79">_xlfn.IFNA(VLOOKUP($A79,TRANSPOSE(#REF!),FV$2+2,FALSE),0)</f>
        <v>#REF!</v>
      </c>
      <c r="FW79" t="e" cm="1">
        <f t="array" ref="FW79">_xlfn.IFNA(VLOOKUP($A79,TRANSPOSE(#REF!),FW$2+2,FALSE),0)</f>
        <v>#REF!</v>
      </c>
      <c r="FX79" t="e" cm="1">
        <f t="array" ref="FX79">_xlfn.IFNA(VLOOKUP($A79,TRANSPOSE(#REF!),FX$2+2,FALSE),0)</f>
        <v>#REF!</v>
      </c>
      <c r="FY79" t="e" cm="1">
        <f t="array" ref="FY79">_xlfn.IFNA(VLOOKUP($A79,TRANSPOSE(#REF!),FY$2+2,FALSE),0)</f>
        <v>#REF!</v>
      </c>
      <c r="FZ79" t="e" cm="1">
        <f t="array" ref="FZ79">_xlfn.IFNA(VLOOKUP($A79,TRANSPOSE(#REF!),FZ$2+2,FALSE),0)</f>
        <v>#REF!</v>
      </c>
      <c r="GA79" t="e" cm="1">
        <f t="array" ref="GA79">_xlfn.IFNA(VLOOKUP($A79,TRANSPOSE(#REF!),GA$2+2,FALSE),0)</f>
        <v>#REF!</v>
      </c>
      <c r="GB79" t="e" cm="1">
        <f t="array" ref="GB79">_xlfn.IFNA(VLOOKUP($A79,TRANSPOSE(#REF!),GB$2+2,FALSE),0)</f>
        <v>#REF!</v>
      </c>
      <c r="GC79" t="e" cm="1">
        <f t="array" ref="GC79">_xlfn.IFNA(VLOOKUP($A79,TRANSPOSE(#REF!),GC$2+2,FALSE),0)</f>
        <v>#REF!</v>
      </c>
      <c r="GD79" t="e" cm="1">
        <f t="array" ref="GD79">_xlfn.IFNA(VLOOKUP($A79,TRANSPOSE(#REF!),GD$2+2,FALSE),0)</f>
        <v>#REF!</v>
      </c>
      <c r="GE79" t="e" cm="1">
        <f t="array" ref="GE79">_xlfn.IFNA(VLOOKUP($A79,TRANSPOSE(#REF!),GE$2+2,FALSE),0)</f>
        <v>#REF!</v>
      </c>
      <c r="GF79" t="e" cm="1">
        <f t="array" ref="GF79">_xlfn.IFNA(VLOOKUP($A79,TRANSPOSE(#REF!),GF$2+2,FALSE),0)</f>
        <v>#REF!</v>
      </c>
      <c r="GG79" t="e" cm="1">
        <f t="array" ref="GG79">_xlfn.IFNA(VLOOKUP($A79,TRANSPOSE(#REF!),GG$2+2,FALSE),0)</f>
        <v>#REF!</v>
      </c>
      <c r="GH79" t="e" cm="1">
        <f t="array" ref="GH79">_xlfn.IFNA(VLOOKUP($A79,TRANSPOSE(#REF!),GH$2+2,FALSE),0)</f>
        <v>#REF!</v>
      </c>
      <c r="GI79" t="e" cm="1">
        <f t="array" ref="GI79">_xlfn.IFNA(VLOOKUP($A79,TRANSPOSE(#REF!),GI$2+2,FALSE),0)</f>
        <v>#REF!</v>
      </c>
      <c r="GJ79" t="e" cm="1">
        <f t="array" ref="GJ79">_xlfn.IFNA(VLOOKUP($A79,TRANSPOSE(#REF!),GJ$2+2,FALSE),0)</f>
        <v>#REF!</v>
      </c>
      <c r="GK79" t="e" cm="1">
        <f t="array" ref="GK79">_xlfn.IFNA(VLOOKUP($A79,TRANSPOSE(#REF!),GK$2+2,FALSE),0)</f>
        <v>#REF!</v>
      </c>
      <c r="GL79" t="e" cm="1">
        <f t="array" ref="GL79">_xlfn.IFNA(VLOOKUP($A79,TRANSPOSE(#REF!),GL$2+2,FALSE),0)</f>
        <v>#REF!</v>
      </c>
      <c r="GM79" t="e" cm="1">
        <f t="array" ref="GM79">_xlfn.IFNA(VLOOKUP($A79,TRANSPOSE(#REF!),GM$2+2,FALSE),0)</f>
        <v>#REF!</v>
      </c>
      <c r="GN79" t="e" cm="1">
        <f t="array" ref="GN79">_xlfn.IFNA(VLOOKUP($A79,TRANSPOSE(#REF!),GN$2+2,FALSE),0)</f>
        <v>#REF!</v>
      </c>
      <c r="GO79" t="e" cm="1">
        <f t="array" ref="GO79">_xlfn.IFNA(VLOOKUP($A79,TRANSPOSE(#REF!),GO$2+2,FALSE),0)</f>
        <v>#REF!</v>
      </c>
      <c r="GP79" t="e" cm="1">
        <f t="array" ref="GP79">_xlfn.IFNA(VLOOKUP($A79,TRANSPOSE(#REF!),GP$2+2,FALSE),0)</f>
        <v>#REF!</v>
      </c>
      <c r="GQ79" t="e" cm="1">
        <f t="array" ref="GQ79">_xlfn.IFNA(VLOOKUP($A79,TRANSPOSE(#REF!),GQ$2+2,FALSE),0)</f>
        <v>#REF!</v>
      </c>
      <c r="GR79" t="e" cm="1">
        <f t="array" ref="GR79">_xlfn.IFNA(VLOOKUP($A79,TRANSPOSE(#REF!),GR$2+2,FALSE),0)</f>
        <v>#REF!</v>
      </c>
      <c r="GS79" t="e" cm="1">
        <f t="array" ref="GS79">_xlfn.IFNA(VLOOKUP($A79,TRANSPOSE(#REF!),GS$2+2,FALSE),0)</f>
        <v>#REF!</v>
      </c>
      <c r="GT79" t="e" cm="1">
        <f t="array" ref="GT79">_xlfn.IFNA(VLOOKUP($A79,TRANSPOSE(#REF!),GT$2+2,FALSE),0)</f>
        <v>#REF!</v>
      </c>
      <c r="GU79" t="e" cm="1">
        <f t="array" ref="GU79">_xlfn.IFNA(VLOOKUP($A79,TRANSPOSE(#REF!),GU$2+2,FALSE),0)</f>
        <v>#REF!</v>
      </c>
      <c r="GV79" t="e" cm="1">
        <f t="array" ref="GV79">_xlfn.IFNA(VLOOKUP($A79,TRANSPOSE(#REF!),GV$2+2,FALSE),0)</f>
        <v>#REF!</v>
      </c>
      <c r="GW79" t="e" cm="1">
        <f t="array" ref="GW79">_xlfn.IFNA(VLOOKUP($A79,TRANSPOSE(#REF!),GW$2+2,FALSE),0)</f>
        <v>#REF!</v>
      </c>
      <c r="GX79" t="e" cm="1">
        <f t="array" ref="GX79">_xlfn.IFNA(VLOOKUP($A79,TRANSPOSE(#REF!),GX$2+2,FALSE),0)</f>
        <v>#REF!</v>
      </c>
      <c r="GY79" t="e" cm="1">
        <f t="array" ref="GY79">_xlfn.IFNA(VLOOKUP($A79,TRANSPOSE(#REF!),GY$2+2,FALSE),0)</f>
        <v>#REF!</v>
      </c>
      <c r="GZ79" t="e" cm="1">
        <f t="array" ref="GZ79">_xlfn.IFNA(VLOOKUP($A79,TRANSPOSE(#REF!),GZ$2+2,FALSE),0)</f>
        <v>#REF!</v>
      </c>
      <c r="HA79" t="e" cm="1">
        <f t="array" ref="HA79">_xlfn.IFNA(VLOOKUP($A79,TRANSPOSE(#REF!),HA$2+2,FALSE),0)</f>
        <v>#REF!</v>
      </c>
      <c r="HB79" t="e" cm="1">
        <f t="array" ref="HB79">_xlfn.IFNA(VLOOKUP($A79,TRANSPOSE(#REF!),HB$2+2,FALSE),0)</f>
        <v>#REF!</v>
      </c>
      <c r="HC79" t="e" cm="1">
        <f t="array" ref="HC79">_xlfn.IFNA(VLOOKUP($A79,TRANSPOSE(#REF!),HC$2+2,FALSE),0)</f>
        <v>#REF!</v>
      </c>
      <c r="HD79" t="e" cm="1">
        <f t="array" ref="HD79">_xlfn.IFNA(VLOOKUP($A79,TRANSPOSE(#REF!),HD$2+2,FALSE),0)</f>
        <v>#REF!</v>
      </c>
      <c r="HE79" t="e" cm="1">
        <f t="array" ref="HE79">_xlfn.IFNA(VLOOKUP($A79,TRANSPOSE(#REF!),HE$2+2,FALSE),0)</f>
        <v>#REF!</v>
      </c>
      <c r="HF79" t="e" cm="1">
        <f t="array" ref="HF79">_xlfn.IFNA(VLOOKUP($A79,TRANSPOSE(#REF!),HF$2+2,FALSE),0)</f>
        <v>#REF!</v>
      </c>
      <c r="HG79" t="e" cm="1">
        <f t="array" ref="HG79">_xlfn.IFNA(VLOOKUP($A79,TRANSPOSE(#REF!),HG$2+2,FALSE),0)</f>
        <v>#REF!</v>
      </c>
      <c r="HH79" t="e" cm="1">
        <f t="array" ref="HH79">_xlfn.IFNA(VLOOKUP($A79,TRANSPOSE(#REF!),HH$2+2,FALSE),0)</f>
        <v>#REF!</v>
      </c>
      <c r="HI79" t="e" cm="1">
        <f t="array" ref="HI79">_xlfn.IFNA(VLOOKUP($A79,TRANSPOSE(#REF!),HI$2+2,FALSE),0)</f>
        <v>#REF!</v>
      </c>
      <c r="HJ79" t="e" cm="1">
        <f t="array" ref="HJ79">_xlfn.IFNA(VLOOKUP($A79,TRANSPOSE(#REF!),HJ$2+2,FALSE),0)</f>
        <v>#REF!</v>
      </c>
      <c r="HK79" t="e" cm="1">
        <f t="array" ref="HK79">_xlfn.IFNA(VLOOKUP($A79,TRANSPOSE(#REF!),HK$2+2,FALSE),0)</f>
        <v>#REF!</v>
      </c>
      <c r="HL79" t="e" cm="1">
        <f t="array" ref="HL79">_xlfn.IFNA(VLOOKUP($A79,TRANSPOSE(#REF!),HL$2+2,FALSE),0)</f>
        <v>#REF!</v>
      </c>
      <c r="HM79" t="e" cm="1">
        <f t="array" ref="HM79">_xlfn.IFNA(VLOOKUP($A79,TRANSPOSE(#REF!),HM$2+2,FALSE),0)</f>
        <v>#REF!</v>
      </c>
      <c r="HN79" t="e" cm="1">
        <f t="array" ref="HN79">_xlfn.IFNA(VLOOKUP($A79,TRANSPOSE(#REF!),HN$2+2,FALSE),0)</f>
        <v>#REF!</v>
      </c>
      <c r="HO79" t="e" cm="1">
        <f t="array" ref="HO79">_xlfn.IFNA(VLOOKUP($A79,TRANSPOSE(#REF!),HO$2+2,FALSE),0)</f>
        <v>#REF!</v>
      </c>
      <c r="HP79" t="e" cm="1">
        <f t="array" ref="HP79">_xlfn.IFNA(VLOOKUP($A79,TRANSPOSE(#REF!),HP$2+2,FALSE),0)</f>
        <v>#REF!</v>
      </c>
      <c r="HQ79" t="e" cm="1">
        <f t="array" ref="HQ79">_xlfn.IFNA(VLOOKUP($A79,TRANSPOSE(#REF!),HQ$2+2,FALSE),0)</f>
        <v>#REF!</v>
      </c>
      <c r="HR79" t="e" cm="1">
        <f t="array" ref="HR79">_xlfn.IFNA(VLOOKUP($A79,TRANSPOSE(#REF!),HR$2+2,FALSE),0)</f>
        <v>#REF!</v>
      </c>
      <c r="HS79" t="e" cm="1">
        <f t="array" ref="HS79">_xlfn.IFNA(VLOOKUP($A79,TRANSPOSE(#REF!),HS$2+2,FALSE),0)</f>
        <v>#REF!</v>
      </c>
      <c r="HT79" t="e" cm="1">
        <f t="array" ref="HT79">_xlfn.IFNA(VLOOKUP($A79,TRANSPOSE(#REF!),HT$2+2,FALSE),0)</f>
        <v>#REF!</v>
      </c>
      <c r="HU79" t="e" cm="1">
        <f t="array" ref="HU79">_xlfn.IFNA(VLOOKUP($A79,TRANSPOSE(#REF!),HU$2+2,FALSE),0)</f>
        <v>#REF!</v>
      </c>
      <c r="HV79" t="e" cm="1">
        <f t="array" ref="HV79">_xlfn.IFNA(VLOOKUP($A79,TRANSPOSE(#REF!),HV$2+2,FALSE),0)</f>
        <v>#REF!</v>
      </c>
      <c r="HW79" t="e" cm="1">
        <f t="array" ref="HW79">_xlfn.IFNA(VLOOKUP($A79,TRANSPOSE(#REF!),HW$2+2,FALSE),0)</f>
        <v>#REF!</v>
      </c>
      <c r="HX79" t="e" cm="1">
        <f t="array" ref="HX79">_xlfn.IFNA(VLOOKUP($A79,TRANSPOSE(#REF!),HX$2+2,FALSE),0)</f>
        <v>#REF!</v>
      </c>
      <c r="HY79" t="e" cm="1">
        <f t="array" ref="HY79">_xlfn.IFNA(VLOOKUP($A79,TRANSPOSE(#REF!),HY$2+2,FALSE),0)</f>
        <v>#REF!</v>
      </c>
      <c r="HZ79" t="e" cm="1">
        <f t="array" ref="HZ79">_xlfn.IFNA(VLOOKUP($A79,TRANSPOSE(#REF!),HZ$2+2,FALSE),0)</f>
        <v>#REF!</v>
      </c>
      <c r="IA79" t="e" cm="1">
        <f t="array" ref="IA79">_xlfn.IFNA(VLOOKUP($A79,TRANSPOSE(#REF!),IA$2+2,FALSE),0)</f>
        <v>#REF!</v>
      </c>
      <c r="IB79" t="e" cm="1">
        <f t="array" ref="IB79">_xlfn.IFNA(VLOOKUP($A79,TRANSPOSE(#REF!),IB$2+2,FALSE),0)</f>
        <v>#REF!</v>
      </c>
      <c r="IC79" t="e" cm="1">
        <f t="array" ref="IC79">_xlfn.IFNA(VLOOKUP($A79,TRANSPOSE(#REF!),IC$2+2,FALSE),0)</f>
        <v>#REF!</v>
      </c>
      <c r="ID79" t="e" cm="1">
        <f t="array" ref="ID79">_xlfn.IFNA(VLOOKUP($A79,TRANSPOSE(#REF!),ID$2+2,FALSE),0)</f>
        <v>#REF!</v>
      </c>
      <c r="IE79" t="e" cm="1">
        <f t="array" ref="IE79">_xlfn.IFNA(VLOOKUP($A79,TRANSPOSE(#REF!),IE$2+2,FALSE),0)</f>
        <v>#REF!</v>
      </c>
      <c r="IF79" t="e" cm="1">
        <f t="array" ref="IF79">_xlfn.IFNA(VLOOKUP($A79,TRANSPOSE(#REF!),IF$2+2,FALSE),0)</f>
        <v>#REF!</v>
      </c>
      <c r="IG79" t="e" cm="1">
        <f t="array" ref="IG79">_xlfn.IFNA(VLOOKUP($A79,TRANSPOSE(#REF!),IG$2+2,FALSE),0)</f>
        <v>#REF!</v>
      </c>
      <c r="IH79" t="e" cm="1">
        <f t="array" ref="IH79">_xlfn.IFNA(VLOOKUP($A79,TRANSPOSE(#REF!),IH$2+2,FALSE),0)</f>
        <v>#REF!</v>
      </c>
      <c r="II79" t="e" cm="1">
        <f t="array" ref="II79">_xlfn.IFNA(VLOOKUP($A79,TRANSPOSE(#REF!),II$2+2,FALSE),0)</f>
        <v>#REF!</v>
      </c>
      <c r="IJ79" t="e" cm="1">
        <f t="array" ref="IJ79">_xlfn.IFNA(VLOOKUP($A79,TRANSPOSE(#REF!),IJ$2+2,FALSE),0)</f>
        <v>#REF!</v>
      </c>
      <c r="IK79" t="e" cm="1">
        <f t="array" ref="IK79">_xlfn.IFNA(VLOOKUP($A79,TRANSPOSE(#REF!),IK$2+2,FALSE),0)</f>
        <v>#REF!</v>
      </c>
      <c r="IL79" t="e" cm="1">
        <f t="array" ref="IL79">_xlfn.IFNA(VLOOKUP($A79,TRANSPOSE(#REF!),IL$2+2,FALSE),0)</f>
        <v>#REF!</v>
      </c>
      <c r="IM79" t="e" cm="1">
        <f t="array" ref="IM79">_xlfn.IFNA(VLOOKUP($A79,TRANSPOSE(#REF!),IM$2+2,FALSE),0)</f>
        <v>#REF!</v>
      </c>
      <c r="IN79" t="e" cm="1">
        <f t="array" ref="IN79">_xlfn.IFNA(VLOOKUP($A79,TRANSPOSE(#REF!),IN$2+2,FALSE),0)</f>
        <v>#REF!</v>
      </c>
      <c r="IO79" t="e" cm="1">
        <f t="array" ref="IO79">_xlfn.IFNA(VLOOKUP($A79,TRANSPOSE(#REF!),IO$2+2,FALSE),0)</f>
        <v>#REF!</v>
      </c>
      <c r="IP79" t="e" cm="1">
        <f t="array" ref="IP79">_xlfn.IFNA(VLOOKUP($A79,TRANSPOSE(#REF!),IP$2+2,FALSE),0)</f>
        <v>#REF!</v>
      </c>
      <c r="IQ79" t="e" cm="1">
        <f t="array" ref="IQ79">_xlfn.IFNA(VLOOKUP($A79,TRANSPOSE(#REF!),IQ$2+2,FALSE),0)</f>
        <v>#REF!</v>
      </c>
      <c r="IR79" t="e" cm="1">
        <f t="array" ref="IR79">_xlfn.IFNA(VLOOKUP($A79,TRANSPOSE(#REF!),IR$2+2,FALSE),0)</f>
        <v>#REF!</v>
      </c>
      <c r="IS79" t="e" cm="1">
        <f t="array" ref="IS79">_xlfn.IFNA(VLOOKUP($A79,TRANSPOSE(#REF!),IS$2+2,FALSE),0)</f>
        <v>#REF!</v>
      </c>
      <c r="IT79" t="e" cm="1">
        <f t="array" ref="IT79">_xlfn.IFNA(VLOOKUP($A79,TRANSPOSE(#REF!),IT$2+2,FALSE),0)</f>
        <v>#REF!</v>
      </c>
      <c r="IU79" t="e" cm="1">
        <f t="array" ref="IU79">_xlfn.IFNA(VLOOKUP($A79,TRANSPOSE(#REF!),IU$2+2,FALSE),0)</f>
        <v>#REF!</v>
      </c>
      <c r="IV79" t="e" cm="1">
        <f t="array" ref="IV79">_xlfn.IFNA(VLOOKUP($A79,TRANSPOSE(#REF!),IV$2+2,FALSE),0)</f>
        <v>#REF!</v>
      </c>
      <c r="IW79" t="e" cm="1">
        <f t="array" ref="IW79">_xlfn.IFNA(VLOOKUP($A79,TRANSPOSE(#REF!),IW$2+2,FALSE),0)</f>
        <v>#REF!</v>
      </c>
      <c r="IX79" t="e" cm="1">
        <f t="array" ref="IX79">_xlfn.IFNA(VLOOKUP($A79,TRANSPOSE(#REF!),IX$2+2,FALSE),0)</f>
        <v>#REF!</v>
      </c>
      <c r="IY79" t="e" cm="1">
        <f t="array" ref="IY79">_xlfn.IFNA(VLOOKUP($A79,TRANSPOSE(#REF!),IY$2+2,FALSE),0)</f>
        <v>#REF!</v>
      </c>
      <c r="IZ79" t="e" cm="1">
        <f t="array" ref="IZ79">_xlfn.IFNA(VLOOKUP($A79,TRANSPOSE(#REF!),IZ$2+2,FALSE),0)</f>
        <v>#REF!</v>
      </c>
      <c r="JA79" t="e" cm="1">
        <f t="array" ref="JA79">_xlfn.IFNA(VLOOKUP($A79,TRANSPOSE(#REF!),JA$2+2,FALSE),0)</f>
        <v>#REF!</v>
      </c>
      <c r="JB79" t="e" cm="1">
        <f t="array" ref="JB79">_xlfn.IFNA(VLOOKUP($A79,TRANSPOSE(#REF!),JB$2+2,FALSE),0)</f>
        <v>#REF!</v>
      </c>
      <c r="JC79" t="e" cm="1">
        <f t="array" ref="JC79">_xlfn.IFNA(VLOOKUP($A79,TRANSPOSE(#REF!),JC$2+2,FALSE),0)</f>
        <v>#REF!</v>
      </c>
      <c r="JD79" t="e" cm="1">
        <f t="array" ref="JD79">_xlfn.IFNA(VLOOKUP($A79,TRANSPOSE(#REF!),JD$2+2,FALSE),0)</f>
        <v>#REF!</v>
      </c>
      <c r="JE79" t="e" cm="1">
        <f t="array" ref="JE79">_xlfn.IFNA(VLOOKUP($A79,TRANSPOSE(#REF!),JE$2+2,FALSE),0)</f>
        <v>#REF!</v>
      </c>
      <c r="JF79" t="e" cm="1">
        <f t="array" ref="JF79">_xlfn.IFNA(VLOOKUP($A79,TRANSPOSE(#REF!),JF$2+2,FALSE),0)</f>
        <v>#REF!</v>
      </c>
      <c r="JG79" t="e" cm="1">
        <f t="array" ref="JG79">_xlfn.IFNA(VLOOKUP($A79,TRANSPOSE(#REF!),JG$2+2,FALSE),0)</f>
        <v>#REF!</v>
      </c>
      <c r="JH79" t="e" cm="1">
        <f t="array" ref="JH79">_xlfn.IFNA(VLOOKUP($A79,TRANSPOSE(#REF!),JH$2+2,FALSE),0)</f>
        <v>#REF!</v>
      </c>
      <c r="JI79" t="e" cm="1">
        <f t="array" ref="JI79">_xlfn.IFNA(VLOOKUP($A79,TRANSPOSE(#REF!),JI$2+2,FALSE),0)</f>
        <v>#REF!</v>
      </c>
      <c r="JJ79" t="e" cm="1">
        <f t="array" ref="JJ79">_xlfn.IFNA(VLOOKUP($A79,TRANSPOSE(#REF!),JJ$2+2,FALSE),0)</f>
        <v>#REF!</v>
      </c>
      <c r="JK79" t="e" cm="1">
        <f t="array" ref="JK79">_xlfn.IFNA(VLOOKUP($A79,TRANSPOSE(#REF!),JK$2+2,FALSE),0)</f>
        <v>#REF!</v>
      </c>
      <c r="JL79" t="e" cm="1">
        <f t="array" ref="JL79">_xlfn.IFNA(VLOOKUP($A79,TRANSPOSE(#REF!),JL$2+2,FALSE),0)</f>
        <v>#REF!</v>
      </c>
      <c r="JM79" t="e" cm="1">
        <f t="array" ref="JM79">_xlfn.IFNA(VLOOKUP($A79,TRANSPOSE(#REF!),JM$2+2,FALSE),0)</f>
        <v>#REF!</v>
      </c>
      <c r="JN79" t="e" cm="1">
        <f t="array" ref="JN79">_xlfn.IFNA(VLOOKUP($A79,TRANSPOSE(#REF!),JN$2+2,FALSE),0)</f>
        <v>#REF!</v>
      </c>
      <c r="JO79" t="e" cm="1">
        <f t="array" ref="JO79">_xlfn.IFNA(VLOOKUP($A79,TRANSPOSE(#REF!),JO$2+2,FALSE),0)</f>
        <v>#REF!</v>
      </c>
      <c r="JP79" t="e" cm="1">
        <f t="array" ref="JP79">_xlfn.IFNA(VLOOKUP($A79,TRANSPOSE(#REF!),JP$2+2,FALSE),0)</f>
        <v>#REF!</v>
      </c>
      <c r="JQ79" t="e" cm="1">
        <f t="array" ref="JQ79">_xlfn.IFNA(VLOOKUP($A79,TRANSPOSE(#REF!),JQ$2+2,FALSE),0)</f>
        <v>#REF!</v>
      </c>
      <c r="JR79" t="e" cm="1">
        <f t="array" ref="JR79">_xlfn.IFNA(VLOOKUP($A79,TRANSPOSE(#REF!),JR$2+2,FALSE),0)</f>
        <v>#REF!</v>
      </c>
      <c r="JS79" t="e" cm="1">
        <f t="array" ref="JS79">_xlfn.IFNA(VLOOKUP($A79,TRANSPOSE(#REF!),JS$2+2,FALSE),0)</f>
        <v>#REF!</v>
      </c>
      <c r="JT79" t="e" cm="1">
        <f t="array" ref="JT79">_xlfn.IFNA(VLOOKUP($A79,TRANSPOSE(#REF!),JT$2+2,FALSE),0)</f>
        <v>#REF!</v>
      </c>
      <c r="JU79" t="e" cm="1">
        <f t="array" ref="JU79">_xlfn.IFNA(VLOOKUP($A79,TRANSPOSE(#REF!),JU$2+2,FALSE),0)</f>
        <v>#REF!</v>
      </c>
      <c r="JV79" t="e" cm="1">
        <f t="array" ref="JV79">_xlfn.IFNA(VLOOKUP($A79,TRANSPOSE(#REF!),JV$2+2,FALSE),0)</f>
        <v>#REF!</v>
      </c>
      <c r="JW79" t="e" cm="1">
        <f t="array" ref="JW79">_xlfn.IFNA(VLOOKUP($A79,TRANSPOSE(#REF!),JW$2+2,FALSE),0)</f>
        <v>#REF!</v>
      </c>
      <c r="JX79" t="e" cm="1">
        <f t="array" ref="JX79">_xlfn.IFNA(VLOOKUP($A79,TRANSPOSE(#REF!),JX$2+2,FALSE),0)</f>
        <v>#REF!</v>
      </c>
      <c r="JY79" t="e" cm="1">
        <f t="array" ref="JY79">_xlfn.IFNA(VLOOKUP($A79,TRANSPOSE(#REF!),JY$2+2,FALSE),0)</f>
        <v>#REF!</v>
      </c>
      <c r="JZ79" t="e" cm="1">
        <f t="array" ref="JZ79">_xlfn.IFNA(VLOOKUP($A79,TRANSPOSE(#REF!),JZ$2+2,FALSE),0)</f>
        <v>#REF!</v>
      </c>
      <c r="KA79" t="e" cm="1">
        <f t="array" ref="KA79">_xlfn.IFNA(VLOOKUP($A79,TRANSPOSE(#REF!),KA$2+2,FALSE),0)</f>
        <v>#REF!</v>
      </c>
      <c r="KB79" t="e" cm="1">
        <f t="array" ref="KB79">_xlfn.IFNA(VLOOKUP($A79,TRANSPOSE(#REF!),KB$2+2,FALSE),0)</f>
        <v>#REF!</v>
      </c>
      <c r="KC79" t="e" cm="1">
        <f t="array" ref="KC79">_xlfn.IFNA(VLOOKUP($A79,TRANSPOSE(#REF!),KC$2+2,FALSE),0)</f>
        <v>#REF!</v>
      </c>
      <c r="KD79" t="e" cm="1">
        <f t="array" ref="KD79">_xlfn.IFNA(VLOOKUP($A79,TRANSPOSE(#REF!),KD$2+2,FALSE),0)</f>
        <v>#REF!</v>
      </c>
      <c r="KE79" t="e" cm="1">
        <f t="array" ref="KE79">_xlfn.IFNA(VLOOKUP($A79,TRANSPOSE(#REF!),KE$2+2,FALSE),0)</f>
        <v>#REF!</v>
      </c>
      <c r="KF79" t="e" cm="1">
        <f t="array" ref="KF79">_xlfn.IFNA(VLOOKUP($A79,TRANSPOSE(#REF!),KF$2+2,FALSE),0)</f>
        <v>#REF!</v>
      </c>
      <c r="KG79" t="e" cm="1">
        <f t="array" ref="KG79">_xlfn.IFNA(VLOOKUP($A79,TRANSPOSE(#REF!),KG$2+2,FALSE),0)</f>
        <v>#REF!</v>
      </c>
      <c r="KH79" t="e" cm="1">
        <f t="array" ref="KH79">_xlfn.IFNA(VLOOKUP($A79,TRANSPOSE(#REF!),KH$2+2,FALSE),0)</f>
        <v>#REF!</v>
      </c>
      <c r="KI79" t="e" cm="1">
        <f t="array" ref="KI79">_xlfn.IFNA(VLOOKUP($A79,TRANSPOSE(#REF!),KI$2+2,FALSE),0)</f>
        <v>#REF!</v>
      </c>
      <c r="KJ79" t="e" cm="1">
        <f t="array" ref="KJ79">_xlfn.IFNA(VLOOKUP($A79,TRANSPOSE(#REF!),KJ$2+2,FALSE),0)</f>
        <v>#REF!</v>
      </c>
      <c r="KK79" t="e" cm="1">
        <f t="array" ref="KK79">_xlfn.IFNA(VLOOKUP($A79,TRANSPOSE(#REF!),KK$2+2,FALSE),0)</f>
        <v>#REF!</v>
      </c>
      <c r="KL79" t="e" cm="1">
        <f t="array" ref="KL79">_xlfn.IFNA(VLOOKUP($A79,TRANSPOSE(#REF!),KL$2+2,FALSE),0)</f>
        <v>#REF!</v>
      </c>
      <c r="KM79" t="e" cm="1">
        <f t="array" ref="KM79">_xlfn.IFNA(VLOOKUP($A79,TRANSPOSE(#REF!),KM$2+2,FALSE),0)</f>
        <v>#REF!</v>
      </c>
      <c r="KN79" t="e" cm="1">
        <f t="array" ref="KN79">_xlfn.IFNA(VLOOKUP($A79,TRANSPOSE(#REF!),KN$2+2,FALSE),0)</f>
        <v>#REF!</v>
      </c>
      <c r="KO79" t="e" cm="1">
        <f t="array" ref="KO79">_xlfn.IFNA(VLOOKUP($A79,TRANSPOSE(#REF!),KO$2+2,FALSE),0)</f>
        <v>#REF!</v>
      </c>
      <c r="KP79" t="e" cm="1">
        <f t="array" ref="KP79">_xlfn.IFNA(VLOOKUP($A79,TRANSPOSE(#REF!),KP$2+2,FALSE),0)</f>
        <v>#REF!</v>
      </c>
      <c r="KQ79" t="e" cm="1">
        <f t="array" ref="KQ79">_xlfn.IFNA(VLOOKUP($A79,TRANSPOSE(#REF!),KQ$2+2,FALSE),0)</f>
        <v>#REF!</v>
      </c>
      <c r="KR79" t="e" cm="1">
        <f t="array" ref="KR79">_xlfn.IFNA(VLOOKUP($A79,TRANSPOSE(#REF!),KR$2+2,FALSE),0)</f>
        <v>#REF!</v>
      </c>
      <c r="KS79" t="e" cm="1">
        <f t="array" ref="KS79">_xlfn.IFNA(VLOOKUP($A79,TRANSPOSE(#REF!),KS$2+2,FALSE),0)</f>
        <v>#REF!</v>
      </c>
      <c r="KT79" t="e" cm="1">
        <f t="array" ref="KT79">_xlfn.IFNA(VLOOKUP($A79,TRANSPOSE(#REF!),KT$2+2,FALSE),0)</f>
        <v>#REF!</v>
      </c>
      <c r="KU79" t="e" cm="1">
        <f t="array" ref="KU79">_xlfn.IFNA(VLOOKUP($A79,TRANSPOSE(#REF!),KU$2+2,FALSE),0)</f>
        <v>#REF!</v>
      </c>
      <c r="KV79" t="e" cm="1">
        <f t="array" ref="KV79">_xlfn.IFNA(VLOOKUP($A79,TRANSPOSE(#REF!),KV$2+2,FALSE),0)</f>
        <v>#REF!</v>
      </c>
      <c r="KW79" t="e" cm="1">
        <f t="array" ref="KW79">_xlfn.IFNA(VLOOKUP($A79,TRANSPOSE(#REF!),KW$2+2,FALSE),0)</f>
        <v>#REF!</v>
      </c>
      <c r="KX79" t="e" cm="1">
        <f t="array" ref="KX79">_xlfn.IFNA(VLOOKUP($A79,TRANSPOSE(#REF!),KX$2+2,FALSE),0)</f>
        <v>#REF!</v>
      </c>
      <c r="KY79" t="e" cm="1">
        <f t="array" ref="KY79">_xlfn.IFNA(VLOOKUP($A79,TRANSPOSE(#REF!),KY$2+2,FALSE),0)</f>
        <v>#REF!</v>
      </c>
      <c r="KZ79" t="e" cm="1">
        <f t="array" ref="KZ79">_xlfn.IFNA(VLOOKUP($A79,TRANSPOSE(#REF!),KZ$2+2,FALSE),0)</f>
        <v>#REF!</v>
      </c>
      <c r="LA79" t="e" cm="1">
        <f t="array" ref="LA79">_xlfn.IFNA(VLOOKUP($A79,TRANSPOSE(#REF!),LA$2+2,FALSE),0)</f>
        <v>#REF!</v>
      </c>
      <c r="LB79" t="e" cm="1">
        <f t="array" ref="LB79">_xlfn.IFNA(VLOOKUP($A79,TRANSPOSE(#REF!),LB$2+2,FALSE),0)</f>
        <v>#REF!</v>
      </c>
      <c r="LC79" t="e" cm="1">
        <f t="array" ref="LC79">_xlfn.IFNA(VLOOKUP($A79,TRANSPOSE(#REF!),LC$2+2,FALSE),0)</f>
        <v>#REF!</v>
      </c>
      <c r="LD79" t="e" cm="1">
        <f t="array" ref="LD79">_xlfn.IFNA(VLOOKUP($A79,TRANSPOSE(#REF!),LD$2+2,FALSE),0)</f>
        <v>#REF!</v>
      </c>
      <c r="LE79" t="e" cm="1">
        <f t="array" ref="LE79">_xlfn.IFNA(VLOOKUP($A79,TRANSPOSE(#REF!),LE$2+2,FALSE),0)</f>
        <v>#REF!</v>
      </c>
      <c r="LF79" t="e" cm="1">
        <f t="array" ref="LF79">_xlfn.IFNA(VLOOKUP($A79,TRANSPOSE(#REF!),LF$2+2,FALSE),0)</f>
        <v>#REF!</v>
      </c>
      <c r="LG79" t="e" cm="1">
        <f t="array" ref="LG79">_xlfn.IFNA(VLOOKUP($A79,TRANSPOSE(#REF!),LG$2+2,FALSE),0)</f>
        <v>#REF!</v>
      </c>
      <c r="LH79" t="e" cm="1">
        <f t="array" ref="LH79">_xlfn.IFNA(VLOOKUP($A79,TRANSPOSE(#REF!),LH$2+2,FALSE),0)</f>
        <v>#REF!</v>
      </c>
      <c r="LI79" t="e" cm="1">
        <f t="array" ref="LI79">_xlfn.IFNA(VLOOKUP($A79,TRANSPOSE(#REF!),LI$2+2,FALSE),0)</f>
        <v>#REF!</v>
      </c>
      <c r="LJ79" t="e" cm="1">
        <f t="array" ref="LJ79">_xlfn.IFNA(VLOOKUP($A79,TRANSPOSE(#REF!),LJ$2+2,FALSE),0)</f>
        <v>#REF!</v>
      </c>
      <c r="LK79" t="e" cm="1">
        <f t="array" ref="LK79">_xlfn.IFNA(VLOOKUP($A79,TRANSPOSE(#REF!),LK$2+2,FALSE),0)</f>
        <v>#REF!</v>
      </c>
      <c r="LL79" t="e" cm="1">
        <f t="array" ref="LL79">_xlfn.IFNA(VLOOKUP($A79,TRANSPOSE(#REF!),LL$2+2,FALSE),0)</f>
        <v>#REF!</v>
      </c>
      <c r="LM79" t="e" cm="1">
        <f t="array" ref="LM79">_xlfn.IFNA(VLOOKUP($A79,TRANSPOSE(#REF!),LM$2+2,FALSE),0)</f>
        <v>#REF!</v>
      </c>
      <c r="LN79" t="e" cm="1">
        <f t="array" ref="LN79">_xlfn.IFNA(VLOOKUP($A79,TRANSPOSE(#REF!),LN$2+2,FALSE),0)</f>
        <v>#REF!</v>
      </c>
      <c r="LO79" t="e" cm="1">
        <f t="array" ref="LO79">_xlfn.IFNA(VLOOKUP($A79,TRANSPOSE(#REF!),LO$2+2,FALSE),0)</f>
        <v>#REF!</v>
      </c>
      <c r="LP79" t="e" cm="1">
        <f t="array" ref="LP79">_xlfn.IFNA(VLOOKUP($A79,TRANSPOSE(#REF!),LP$2+2,FALSE),0)</f>
        <v>#REF!</v>
      </c>
      <c r="LQ79" t="e" cm="1">
        <f t="array" ref="LQ79">_xlfn.IFNA(VLOOKUP($A79,TRANSPOSE(#REF!),LQ$2+2,FALSE),0)</f>
        <v>#REF!</v>
      </c>
      <c r="LR79" t="e" cm="1">
        <f t="array" ref="LR79">_xlfn.IFNA(VLOOKUP($A79,TRANSPOSE(#REF!),LR$2+2,FALSE),0)</f>
        <v>#REF!</v>
      </c>
      <c r="LS79" t="e" cm="1">
        <f t="array" ref="LS79">_xlfn.IFNA(VLOOKUP($A79,TRANSPOSE(#REF!),LS$2+2,FALSE),0)</f>
        <v>#REF!</v>
      </c>
      <c r="LT79" t="e" cm="1">
        <f t="array" ref="LT79">_xlfn.IFNA(VLOOKUP($A79,TRANSPOSE(#REF!),LT$2+2,FALSE),0)</f>
        <v>#REF!</v>
      </c>
      <c r="LU79" t="e" cm="1">
        <f t="array" ref="LU79">_xlfn.IFNA(VLOOKUP($A79,TRANSPOSE(#REF!),LU$2+2,FALSE),0)</f>
        <v>#REF!</v>
      </c>
      <c r="LV79" t="e" cm="1">
        <f t="array" ref="LV79">_xlfn.IFNA(VLOOKUP($A79,TRANSPOSE(#REF!),LV$2+2,FALSE),0)</f>
        <v>#REF!</v>
      </c>
      <c r="LW79" t="e" cm="1">
        <f t="array" ref="LW79">_xlfn.IFNA(VLOOKUP($A79,TRANSPOSE(#REF!),LW$2+2,FALSE),0)</f>
        <v>#REF!</v>
      </c>
      <c r="LX79" t="e" cm="1">
        <f t="array" ref="LX79">_xlfn.IFNA(VLOOKUP($A79,TRANSPOSE(#REF!),LX$2+2,FALSE),0)</f>
        <v>#REF!</v>
      </c>
      <c r="LY79" t="e" cm="1">
        <f t="array" ref="LY79">_xlfn.IFNA(VLOOKUP($A79,TRANSPOSE(#REF!),LY$2+2,FALSE),0)</f>
        <v>#REF!</v>
      </c>
      <c r="LZ79" t="e" cm="1">
        <f t="array" ref="LZ79">_xlfn.IFNA(VLOOKUP($A79,TRANSPOSE(#REF!),LZ$2+2,FALSE),0)</f>
        <v>#REF!</v>
      </c>
      <c r="MA79" t="e" cm="1">
        <f t="array" ref="MA79">_xlfn.IFNA(VLOOKUP($A79,TRANSPOSE(#REF!),MA$2+2,FALSE),0)</f>
        <v>#REF!</v>
      </c>
      <c r="MB79" t="e" cm="1">
        <f t="array" ref="MB79">_xlfn.IFNA(VLOOKUP($A79,TRANSPOSE(#REF!),MB$2+2,FALSE),0)</f>
        <v>#REF!</v>
      </c>
      <c r="MC79" t="e" cm="1">
        <f t="array" ref="MC79">_xlfn.IFNA(VLOOKUP($A79,TRANSPOSE(#REF!),MC$2+2,FALSE),0)</f>
        <v>#REF!</v>
      </c>
      <c r="MD79" t="e" cm="1">
        <f t="array" ref="MD79">_xlfn.IFNA(VLOOKUP($A79,TRANSPOSE(#REF!),MD$2+2,FALSE),0)</f>
        <v>#REF!</v>
      </c>
      <c r="ME79" t="e" cm="1">
        <f t="array" ref="ME79">_xlfn.IFNA(VLOOKUP($A79,TRANSPOSE(#REF!),ME$2+2,FALSE),0)</f>
        <v>#REF!</v>
      </c>
      <c r="MF79" t="e" cm="1">
        <f t="array" ref="MF79">_xlfn.IFNA(VLOOKUP($A79,TRANSPOSE(#REF!),MF$2+2,FALSE),0)</f>
        <v>#REF!</v>
      </c>
      <c r="MG79" t="e" cm="1">
        <f t="array" ref="MG79">_xlfn.IFNA(VLOOKUP($A79,TRANSPOSE(#REF!),MG$2+2,FALSE),0)</f>
        <v>#REF!</v>
      </c>
      <c r="MH79" t="e" cm="1">
        <f t="array" ref="MH79">_xlfn.IFNA(VLOOKUP($A79,TRANSPOSE(#REF!),MH$2+2,FALSE),0)</f>
        <v>#REF!</v>
      </c>
      <c r="MI79" t="e" cm="1">
        <f t="array" ref="MI79">_xlfn.IFNA(VLOOKUP($A79,TRANSPOSE(#REF!),MI$2+2,FALSE),0)</f>
        <v>#REF!</v>
      </c>
      <c r="MJ79" t="e" cm="1">
        <f t="array" ref="MJ79">_xlfn.IFNA(VLOOKUP($A79,TRANSPOSE(#REF!),MJ$2+2,FALSE),0)</f>
        <v>#REF!</v>
      </c>
      <c r="MK79" t="e" cm="1">
        <f t="array" ref="MK79">_xlfn.IFNA(VLOOKUP($A79,TRANSPOSE(#REF!),MK$2+2,FALSE),0)</f>
        <v>#REF!</v>
      </c>
      <c r="ML79" t="e" cm="1">
        <f t="array" ref="ML79">_xlfn.IFNA(VLOOKUP($A79,TRANSPOSE(#REF!),ML$2+2,FALSE),0)</f>
        <v>#REF!</v>
      </c>
      <c r="MM79" t="e" cm="1">
        <f t="array" ref="MM79">_xlfn.IFNA(VLOOKUP($A79,TRANSPOSE(#REF!),MM$2+2,FALSE),0)</f>
        <v>#REF!</v>
      </c>
      <c r="MN79" t="e" cm="1">
        <f t="array" ref="MN79">_xlfn.IFNA(VLOOKUP($A79,TRANSPOSE(#REF!),MN$2+2,FALSE),0)</f>
        <v>#REF!</v>
      </c>
      <c r="MO79" t="e" cm="1">
        <f t="array" ref="MO79">_xlfn.IFNA(VLOOKUP($A79,TRANSPOSE(#REF!),MO$2+2,FALSE),0)</f>
        <v>#REF!</v>
      </c>
      <c r="MP79" t="e" cm="1">
        <f t="array" ref="MP79">_xlfn.IFNA(VLOOKUP($A79,TRANSPOSE(#REF!),MP$2+2,FALSE),0)</f>
        <v>#REF!</v>
      </c>
      <c r="MQ79" t="e" cm="1">
        <f t="array" ref="MQ79">_xlfn.IFNA(VLOOKUP($A79,TRANSPOSE(#REF!),MQ$2+2,FALSE),0)</f>
        <v>#REF!</v>
      </c>
      <c r="MR79" t="e" cm="1">
        <f t="array" ref="MR79">_xlfn.IFNA(VLOOKUP($A79,TRANSPOSE(#REF!),MR$2+2,FALSE),0)</f>
        <v>#REF!</v>
      </c>
      <c r="MS79" t="e" cm="1">
        <f t="array" ref="MS79">_xlfn.IFNA(VLOOKUP($A79,TRANSPOSE(#REF!),MS$2+2,FALSE),0)</f>
        <v>#REF!</v>
      </c>
      <c r="MT79" t="e" cm="1">
        <f t="array" ref="MT79">_xlfn.IFNA(VLOOKUP($A79,TRANSPOSE(#REF!),MT$2+2,FALSE),0)</f>
        <v>#REF!</v>
      </c>
      <c r="MU79" t="e" cm="1">
        <f t="array" ref="MU79">_xlfn.IFNA(VLOOKUP($A79,TRANSPOSE(#REF!),MU$2+2,FALSE),0)</f>
        <v>#REF!</v>
      </c>
      <c r="MV79" t="e" cm="1">
        <f t="array" ref="MV79">_xlfn.IFNA(VLOOKUP($A79,TRANSPOSE(#REF!),MV$2+2,FALSE),0)</f>
        <v>#REF!</v>
      </c>
      <c r="MW79" t="e" cm="1">
        <f t="array" ref="MW79">_xlfn.IFNA(VLOOKUP($A79,TRANSPOSE(#REF!),MW$2+2,FALSE),0)</f>
        <v>#REF!</v>
      </c>
      <c r="MX79" t="e" cm="1">
        <f t="array" ref="MX79">_xlfn.IFNA(VLOOKUP($A79,TRANSPOSE(#REF!),MX$2+2,FALSE),0)</f>
        <v>#REF!</v>
      </c>
      <c r="MY79" t="e" cm="1">
        <f t="array" ref="MY79">_xlfn.IFNA(VLOOKUP($A79,TRANSPOSE(#REF!),MY$2+2,FALSE),0)</f>
        <v>#REF!</v>
      </c>
      <c r="MZ79" t="e" cm="1">
        <f t="array" ref="MZ79">_xlfn.IFNA(VLOOKUP($A79,TRANSPOSE(#REF!),MZ$2+2,FALSE),0)</f>
        <v>#REF!</v>
      </c>
      <c r="NA79" t="e" cm="1">
        <f t="array" ref="NA79">_xlfn.IFNA(VLOOKUP($A79,TRANSPOSE(#REF!),NA$2+2,FALSE),0)</f>
        <v>#REF!</v>
      </c>
      <c r="NB79" t="e" cm="1">
        <f t="array" ref="NB79">_xlfn.IFNA(VLOOKUP($A79,TRANSPOSE(#REF!),NB$2+2,FALSE),0)</f>
        <v>#REF!</v>
      </c>
      <c r="NC79" t="e" cm="1">
        <f t="array" ref="NC79">_xlfn.IFNA(VLOOKUP($A79,TRANSPOSE(#REF!),NC$2+2,FALSE),0)</f>
        <v>#REF!</v>
      </c>
      <c r="ND79" t="e" cm="1">
        <f t="array" ref="ND79">_xlfn.IFNA(VLOOKUP($A79,TRANSPOSE(#REF!),ND$2+2,FALSE),0)</f>
        <v>#REF!</v>
      </c>
      <c r="NE79" t="e" cm="1">
        <f t="array" ref="NE79">_xlfn.IFNA(VLOOKUP($A79,TRANSPOSE(#REF!),NE$2+2,FALSE),0)</f>
        <v>#REF!</v>
      </c>
      <c r="NF79" t="e" cm="1">
        <f t="array" ref="NF79">_xlfn.IFNA(VLOOKUP($A79,TRANSPOSE(#REF!),NF$2+2,FALSE),0)</f>
        <v>#REF!</v>
      </c>
      <c r="NG79" t="e" cm="1">
        <f t="array" ref="NG79">_xlfn.IFNA(VLOOKUP($A79,TRANSPOSE(#REF!),NG$2+2,FALSE),0)</f>
        <v>#REF!</v>
      </c>
      <c r="NH79" t="e" cm="1">
        <f t="array" ref="NH79">_xlfn.IFNA(VLOOKUP($A79,TRANSPOSE(#REF!),NH$2+2,FALSE),0)</f>
        <v>#REF!</v>
      </c>
      <c r="NI79" t="e" cm="1">
        <f t="array" ref="NI79">_xlfn.IFNA(VLOOKUP($A79,TRANSPOSE(#REF!),NI$2+2,FALSE),0)</f>
        <v>#REF!</v>
      </c>
      <c r="NJ79" t="e" cm="1">
        <f t="array" ref="NJ79">_xlfn.IFNA(VLOOKUP($A79,TRANSPOSE(#REF!),NJ$2+2,FALSE),0)</f>
        <v>#REF!</v>
      </c>
      <c r="NL79" t="e">
        <f t="shared" si="2"/>
        <v>#REF!</v>
      </c>
      <c r="NM79" t="e">
        <f t="shared" si="3"/>
        <v>#REF!</v>
      </c>
    </row>
    <row r="80" spans="1:377" x14ac:dyDescent="0.3">
      <c r="A80" t="str">
        <v>PGB02_07</v>
      </c>
      <c r="B80" t="str">
        <v>Elektriciteit</v>
      </c>
      <c r="C80" t="str">
        <v>Conversion</v>
      </c>
      <c r="D80" t="str">
        <v>Power GB</v>
      </c>
      <c r="E80" t="str">
        <v>Generation</v>
      </c>
      <c r="F80" t="str">
        <v>Electricity GB</v>
      </c>
      <c r="G80" t="str">
        <v>Electricity from Gas + CCS - Power GB</v>
      </c>
      <c r="H80" t="str">
        <v>[GW]</v>
      </c>
      <c r="I80">
        <f>_xlfn.IFNA(VLOOKUP(A80,'[1]PASTE Cap_Investment'!A:B,2,FALSE),0)</f>
        <v>0</v>
      </c>
      <c r="J80" t="e" cm="1">
        <f t="array" ref="J80">_xlfn.IFNA(VLOOKUP($A80,TRANSPOSE(#REF!),J$2+2,FALSE),0)</f>
        <v>#REF!</v>
      </c>
      <c r="K80" t="e" cm="1">
        <f t="array" ref="K80">_xlfn.IFNA(VLOOKUP($A80,TRANSPOSE(#REF!),K$2+2,FALSE),0)</f>
        <v>#REF!</v>
      </c>
      <c r="L80" t="e" cm="1">
        <f t="array" ref="L80">_xlfn.IFNA(VLOOKUP($A80,TRANSPOSE(#REF!),L$2+2,FALSE),0)</f>
        <v>#REF!</v>
      </c>
      <c r="M80" t="e" cm="1">
        <f t="array" ref="M80">_xlfn.IFNA(VLOOKUP($A80,TRANSPOSE(#REF!),M$2+2,FALSE),0)</f>
        <v>#REF!</v>
      </c>
      <c r="N80" t="e" cm="1">
        <f t="array" ref="N80">_xlfn.IFNA(VLOOKUP($A80,TRANSPOSE(#REF!),N$2+2,FALSE),0)</f>
        <v>#REF!</v>
      </c>
      <c r="O80" t="e" cm="1">
        <f t="array" ref="O80">_xlfn.IFNA(VLOOKUP($A80,TRANSPOSE(#REF!),O$2+2,FALSE),0)</f>
        <v>#REF!</v>
      </c>
      <c r="P80" t="e" cm="1">
        <f t="array" ref="P80">_xlfn.IFNA(VLOOKUP($A80,TRANSPOSE(#REF!),P$2+2,FALSE),0)</f>
        <v>#REF!</v>
      </c>
      <c r="Q80" t="e" cm="1">
        <f t="array" ref="Q80">_xlfn.IFNA(VLOOKUP($A80,TRANSPOSE(#REF!),Q$2+2,FALSE),0)</f>
        <v>#REF!</v>
      </c>
      <c r="R80" t="e" cm="1">
        <f t="array" ref="R80">_xlfn.IFNA(VLOOKUP($A80,TRANSPOSE(#REF!),R$2+2,FALSE),0)</f>
        <v>#REF!</v>
      </c>
      <c r="S80" t="e" cm="1">
        <f t="array" ref="S80">_xlfn.IFNA(VLOOKUP($A80,TRANSPOSE(#REF!),S$2+2,FALSE),0)</f>
        <v>#REF!</v>
      </c>
      <c r="T80" t="e" cm="1">
        <f t="array" ref="T80">_xlfn.IFNA(VLOOKUP($A80,TRANSPOSE(#REF!),T$2+2,FALSE),0)</f>
        <v>#REF!</v>
      </c>
      <c r="U80" t="e" cm="1">
        <f t="array" ref="U80">_xlfn.IFNA(VLOOKUP($A80,TRANSPOSE(#REF!),U$2+2,FALSE),0)</f>
        <v>#REF!</v>
      </c>
      <c r="V80" t="e" cm="1">
        <f t="array" ref="V80">_xlfn.IFNA(VLOOKUP($A80,TRANSPOSE(#REF!),V$2+2,FALSE),0)</f>
        <v>#REF!</v>
      </c>
      <c r="W80" t="e" cm="1">
        <f t="array" ref="W80">_xlfn.IFNA(VLOOKUP($A80,TRANSPOSE(#REF!),W$2+2,FALSE),0)</f>
        <v>#REF!</v>
      </c>
      <c r="X80" t="e" cm="1">
        <f t="array" ref="X80">_xlfn.IFNA(VLOOKUP($A80,TRANSPOSE(#REF!),X$2+2,FALSE),0)</f>
        <v>#REF!</v>
      </c>
      <c r="Y80" t="e" cm="1">
        <f t="array" ref="Y80">_xlfn.IFNA(VLOOKUP($A80,TRANSPOSE(#REF!),Y$2+2,FALSE),0)</f>
        <v>#REF!</v>
      </c>
      <c r="Z80" t="e" cm="1">
        <f t="array" ref="Z80">_xlfn.IFNA(VLOOKUP($A80,TRANSPOSE(#REF!),Z$2+2,FALSE),0)</f>
        <v>#REF!</v>
      </c>
      <c r="AA80" t="e" cm="1">
        <f t="array" ref="AA80">_xlfn.IFNA(VLOOKUP($A80,TRANSPOSE(#REF!),AA$2+2,FALSE),0)</f>
        <v>#REF!</v>
      </c>
      <c r="AB80" t="e" cm="1">
        <f t="array" ref="AB80">_xlfn.IFNA(VLOOKUP($A80,TRANSPOSE(#REF!),AB$2+2,FALSE),0)</f>
        <v>#REF!</v>
      </c>
      <c r="AC80" t="e" cm="1">
        <f t="array" ref="AC80">_xlfn.IFNA(VLOOKUP($A80,TRANSPOSE(#REF!),AC$2+2,FALSE),0)</f>
        <v>#REF!</v>
      </c>
      <c r="AD80" t="e" cm="1">
        <f t="array" ref="AD80">_xlfn.IFNA(VLOOKUP($A80,TRANSPOSE(#REF!),AD$2+2,FALSE),0)</f>
        <v>#REF!</v>
      </c>
      <c r="AE80" t="e" cm="1">
        <f t="array" ref="AE80">_xlfn.IFNA(VLOOKUP($A80,TRANSPOSE(#REF!),AE$2+2,FALSE),0)</f>
        <v>#REF!</v>
      </c>
      <c r="AF80" t="e" cm="1">
        <f t="array" ref="AF80">_xlfn.IFNA(VLOOKUP($A80,TRANSPOSE(#REF!),AF$2+2,FALSE),0)</f>
        <v>#REF!</v>
      </c>
      <c r="AG80" t="e" cm="1">
        <f t="array" ref="AG80">_xlfn.IFNA(VLOOKUP($A80,TRANSPOSE(#REF!),AG$2+2,FALSE),0)</f>
        <v>#REF!</v>
      </c>
      <c r="AH80" t="e" cm="1">
        <f t="array" ref="AH80">_xlfn.IFNA(VLOOKUP($A80,TRANSPOSE(#REF!),AH$2+2,FALSE),0)</f>
        <v>#REF!</v>
      </c>
      <c r="AI80" t="e" cm="1">
        <f t="array" ref="AI80">_xlfn.IFNA(VLOOKUP($A80,TRANSPOSE(#REF!),AI$2+2,FALSE),0)</f>
        <v>#REF!</v>
      </c>
      <c r="AJ80" t="e" cm="1">
        <f t="array" ref="AJ80">_xlfn.IFNA(VLOOKUP($A80,TRANSPOSE(#REF!),AJ$2+2,FALSE),0)</f>
        <v>#REF!</v>
      </c>
      <c r="AK80" t="e" cm="1">
        <f t="array" ref="AK80">_xlfn.IFNA(VLOOKUP($A80,TRANSPOSE(#REF!),AK$2+2,FALSE),0)</f>
        <v>#REF!</v>
      </c>
      <c r="AL80" t="e" cm="1">
        <f t="array" ref="AL80">_xlfn.IFNA(VLOOKUP($A80,TRANSPOSE(#REF!),AL$2+2,FALSE),0)</f>
        <v>#REF!</v>
      </c>
      <c r="AM80" t="e" cm="1">
        <f t="array" ref="AM80">_xlfn.IFNA(VLOOKUP($A80,TRANSPOSE(#REF!),AM$2+2,FALSE),0)</f>
        <v>#REF!</v>
      </c>
      <c r="AN80" t="e" cm="1">
        <f t="array" ref="AN80">_xlfn.IFNA(VLOOKUP($A80,TRANSPOSE(#REF!),AN$2+2,FALSE),0)</f>
        <v>#REF!</v>
      </c>
      <c r="AO80" t="e" cm="1">
        <f t="array" ref="AO80">_xlfn.IFNA(VLOOKUP($A80,TRANSPOSE(#REF!),AO$2+2,FALSE),0)</f>
        <v>#REF!</v>
      </c>
      <c r="AP80" t="e" cm="1">
        <f t="array" ref="AP80">_xlfn.IFNA(VLOOKUP($A80,TRANSPOSE(#REF!),AP$2+2,FALSE),0)</f>
        <v>#REF!</v>
      </c>
      <c r="AQ80" t="e" cm="1">
        <f t="array" ref="AQ80">_xlfn.IFNA(VLOOKUP($A80,TRANSPOSE(#REF!),AQ$2+2,FALSE),0)</f>
        <v>#REF!</v>
      </c>
      <c r="AR80" t="e" cm="1">
        <f t="array" ref="AR80">_xlfn.IFNA(VLOOKUP($A80,TRANSPOSE(#REF!),AR$2+2,FALSE),0)</f>
        <v>#REF!</v>
      </c>
      <c r="AS80" t="e" cm="1">
        <f t="array" ref="AS80">_xlfn.IFNA(VLOOKUP($A80,TRANSPOSE(#REF!),AS$2+2,FALSE),0)</f>
        <v>#REF!</v>
      </c>
      <c r="AT80" t="e" cm="1">
        <f t="array" ref="AT80">_xlfn.IFNA(VLOOKUP($A80,TRANSPOSE(#REF!),AT$2+2,FALSE),0)</f>
        <v>#REF!</v>
      </c>
      <c r="AU80" t="e" cm="1">
        <f t="array" ref="AU80">_xlfn.IFNA(VLOOKUP($A80,TRANSPOSE(#REF!),AU$2+2,FALSE),0)</f>
        <v>#REF!</v>
      </c>
      <c r="AV80" t="e" cm="1">
        <f t="array" ref="AV80">_xlfn.IFNA(VLOOKUP($A80,TRANSPOSE(#REF!),AV$2+2,FALSE),0)</f>
        <v>#REF!</v>
      </c>
      <c r="AW80" t="e" cm="1">
        <f t="array" ref="AW80">_xlfn.IFNA(VLOOKUP($A80,TRANSPOSE(#REF!),AW$2+2,FALSE),0)</f>
        <v>#REF!</v>
      </c>
      <c r="AX80" t="e" cm="1">
        <f t="array" ref="AX80">_xlfn.IFNA(VLOOKUP($A80,TRANSPOSE(#REF!),AX$2+2,FALSE),0)</f>
        <v>#REF!</v>
      </c>
      <c r="AY80" t="e" cm="1">
        <f t="array" ref="AY80">_xlfn.IFNA(VLOOKUP($A80,TRANSPOSE(#REF!),AY$2+2,FALSE),0)</f>
        <v>#REF!</v>
      </c>
      <c r="AZ80" t="e" cm="1">
        <f t="array" ref="AZ80">_xlfn.IFNA(VLOOKUP($A80,TRANSPOSE(#REF!),AZ$2+2,FALSE),0)</f>
        <v>#REF!</v>
      </c>
      <c r="BA80" t="e" cm="1">
        <f t="array" ref="BA80">_xlfn.IFNA(VLOOKUP($A80,TRANSPOSE(#REF!),BA$2+2,FALSE),0)</f>
        <v>#REF!</v>
      </c>
      <c r="BB80" t="e" cm="1">
        <f t="array" ref="BB80">_xlfn.IFNA(VLOOKUP($A80,TRANSPOSE(#REF!),BB$2+2,FALSE),0)</f>
        <v>#REF!</v>
      </c>
      <c r="BC80" t="e" cm="1">
        <f t="array" ref="BC80">_xlfn.IFNA(VLOOKUP($A80,TRANSPOSE(#REF!),BC$2+2,FALSE),0)</f>
        <v>#REF!</v>
      </c>
      <c r="BD80" t="e" cm="1">
        <f t="array" ref="BD80">_xlfn.IFNA(VLOOKUP($A80,TRANSPOSE(#REF!),BD$2+2,FALSE),0)</f>
        <v>#REF!</v>
      </c>
      <c r="BE80" t="e" cm="1">
        <f t="array" ref="BE80">_xlfn.IFNA(VLOOKUP($A80,TRANSPOSE(#REF!),BE$2+2,FALSE),0)</f>
        <v>#REF!</v>
      </c>
      <c r="BF80" t="e" cm="1">
        <f t="array" ref="BF80">_xlfn.IFNA(VLOOKUP($A80,TRANSPOSE(#REF!),BF$2+2,FALSE),0)</f>
        <v>#REF!</v>
      </c>
      <c r="BG80" t="e" cm="1">
        <f t="array" ref="BG80">_xlfn.IFNA(VLOOKUP($A80,TRANSPOSE(#REF!),BG$2+2,FALSE),0)</f>
        <v>#REF!</v>
      </c>
      <c r="BH80" t="e" cm="1">
        <f t="array" ref="BH80">_xlfn.IFNA(VLOOKUP($A80,TRANSPOSE(#REF!),BH$2+2,FALSE),0)</f>
        <v>#REF!</v>
      </c>
      <c r="BI80" t="e" cm="1">
        <f t="array" ref="BI80">_xlfn.IFNA(VLOOKUP($A80,TRANSPOSE(#REF!),BI$2+2,FALSE),0)</f>
        <v>#REF!</v>
      </c>
      <c r="BJ80" t="e" cm="1">
        <f t="array" ref="BJ80">_xlfn.IFNA(VLOOKUP($A80,TRANSPOSE(#REF!),BJ$2+2,FALSE),0)</f>
        <v>#REF!</v>
      </c>
      <c r="BK80" t="e" cm="1">
        <f t="array" ref="BK80">_xlfn.IFNA(VLOOKUP($A80,TRANSPOSE(#REF!),BK$2+2,FALSE),0)</f>
        <v>#REF!</v>
      </c>
      <c r="BL80" t="e" cm="1">
        <f t="array" ref="BL80">_xlfn.IFNA(VLOOKUP($A80,TRANSPOSE(#REF!),BL$2+2,FALSE),0)</f>
        <v>#REF!</v>
      </c>
      <c r="BM80" t="e" cm="1">
        <f t="array" ref="BM80">_xlfn.IFNA(VLOOKUP($A80,TRANSPOSE(#REF!),BM$2+2,FALSE),0)</f>
        <v>#REF!</v>
      </c>
      <c r="BN80" t="e" cm="1">
        <f t="array" ref="BN80">_xlfn.IFNA(VLOOKUP($A80,TRANSPOSE(#REF!),BN$2+2,FALSE),0)</f>
        <v>#REF!</v>
      </c>
      <c r="BO80" t="e" cm="1">
        <f t="array" ref="BO80">_xlfn.IFNA(VLOOKUP($A80,TRANSPOSE(#REF!),BO$2+2,FALSE),0)</f>
        <v>#REF!</v>
      </c>
      <c r="BP80" t="e" cm="1">
        <f t="array" ref="BP80">_xlfn.IFNA(VLOOKUP($A80,TRANSPOSE(#REF!),BP$2+2,FALSE),0)</f>
        <v>#REF!</v>
      </c>
      <c r="BQ80" t="e" cm="1">
        <f t="array" ref="BQ80">_xlfn.IFNA(VLOOKUP($A80,TRANSPOSE(#REF!),BQ$2+2,FALSE),0)</f>
        <v>#REF!</v>
      </c>
      <c r="BR80" t="e" cm="1">
        <f t="array" ref="BR80">_xlfn.IFNA(VLOOKUP($A80,TRANSPOSE(#REF!),BR$2+2,FALSE),0)</f>
        <v>#REF!</v>
      </c>
      <c r="BS80" t="e" cm="1">
        <f t="array" ref="BS80">_xlfn.IFNA(VLOOKUP($A80,TRANSPOSE(#REF!),BS$2+2,FALSE),0)</f>
        <v>#REF!</v>
      </c>
      <c r="BT80" t="e" cm="1">
        <f t="array" ref="BT80">_xlfn.IFNA(VLOOKUP($A80,TRANSPOSE(#REF!),BT$2+2,FALSE),0)</f>
        <v>#REF!</v>
      </c>
      <c r="BU80" t="e" cm="1">
        <f t="array" ref="BU80">_xlfn.IFNA(VLOOKUP($A80,TRANSPOSE(#REF!),BU$2+2,FALSE),0)</f>
        <v>#REF!</v>
      </c>
      <c r="BV80" t="e" cm="1">
        <f t="array" ref="BV80">_xlfn.IFNA(VLOOKUP($A80,TRANSPOSE(#REF!),BV$2+2,FALSE),0)</f>
        <v>#REF!</v>
      </c>
      <c r="BW80" t="e" cm="1">
        <f t="array" ref="BW80">_xlfn.IFNA(VLOOKUP($A80,TRANSPOSE(#REF!),BW$2+2,FALSE),0)</f>
        <v>#REF!</v>
      </c>
      <c r="BX80" t="e" cm="1">
        <f t="array" ref="BX80">_xlfn.IFNA(VLOOKUP($A80,TRANSPOSE(#REF!),BX$2+2,FALSE),0)</f>
        <v>#REF!</v>
      </c>
      <c r="BY80" t="e" cm="1">
        <f t="array" ref="BY80">_xlfn.IFNA(VLOOKUP($A80,TRANSPOSE(#REF!),BY$2+2,FALSE),0)</f>
        <v>#REF!</v>
      </c>
      <c r="BZ80" t="e" cm="1">
        <f t="array" ref="BZ80">_xlfn.IFNA(VLOOKUP($A80,TRANSPOSE(#REF!),BZ$2+2,FALSE),0)</f>
        <v>#REF!</v>
      </c>
      <c r="CA80" t="e" cm="1">
        <f t="array" ref="CA80">_xlfn.IFNA(VLOOKUP($A80,TRANSPOSE(#REF!),CA$2+2,FALSE),0)</f>
        <v>#REF!</v>
      </c>
      <c r="CB80" t="e" cm="1">
        <f t="array" ref="CB80">_xlfn.IFNA(VLOOKUP($A80,TRANSPOSE(#REF!),CB$2+2,FALSE),0)</f>
        <v>#REF!</v>
      </c>
      <c r="CC80" t="e" cm="1">
        <f t="array" ref="CC80">_xlfn.IFNA(VLOOKUP($A80,TRANSPOSE(#REF!),CC$2+2,FALSE),0)</f>
        <v>#REF!</v>
      </c>
      <c r="CD80" t="e" cm="1">
        <f t="array" ref="CD80">_xlfn.IFNA(VLOOKUP($A80,TRANSPOSE(#REF!),CD$2+2,FALSE),0)</f>
        <v>#REF!</v>
      </c>
      <c r="CE80" t="e" cm="1">
        <f t="array" ref="CE80">_xlfn.IFNA(VLOOKUP($A80,TRANSPOSE(#REF!),CE$2+2,FALSE),0)</f>
        <v>#REF!</v>
      </c>
      <c r="CF80" t="e" cm="1">
        <f t="array" ref="CF80">_xlfn.IFNA(VLOOKUP($A80,TRANSPOSE(#REF!),CF$2+2,FALSE),0)</f>
        <v>#REF!</v>
      </c>
      <c r="CG80" t="e" cm="1">
        <f t="array" ref="CG80">_xlfn.IFNA(VLOOKUP($A80,TRANSPOSE(#REF!),CG$2+2,FALSE),0)</f>
        <v>#REF!</v>
      </c>
      <c r="CH80" t="e" cm="1">
        <f t="array" ref="CH80">_xlfn.IFNA(VLOOKUP($A80,TRANSPOSE(#REF!),CH$2+2,FALSE),0)</f>
        <v>#REF!</v>
      </c>
      <c r="CI80" t="e" cm="1">
        <f t="array" ref="CI80">_xlfn.IFNA(VLOOKUP($A80,TRANSPOSE(#REF!),CI$2+2,FALSE),0)</f>
        <v>#REF!</v>
      </c>
      <c r="CJ80" t="e" cm="1">
        <f t="array" ref="CJ80">_xlfn.IFNA(VLOOKUP($A80,TRANSPOSE(#REF!),CJ$2+2,FALSE),0)</f>
        <v>#REF!</v>
      </c>
      <c r="CK80" t="e" cm="1">
        <f t="array" ref="CK80">_xlfn.IFNA(VLOOKUP($A80,TRANSPOSE(#REF!),CK$2+2,FALSE),0)</f>
        <v>#REF!</v>
      </c>
      <c r="CL80" t="e" cm="1">
        <f t="array" ref="CL80">_xlfn.IFNA(VLOOKUP($A80,TRANSPOSE(#REF!),CL$2+2,FALSE),0)</f>
        <v>#REF!</v>
      </c>
      <c r="CM80" t="e" cm="1">
        <f t="array" ref="CM80">_xlfn.IFNA(VLOOKUP($A80,TRANSPOSE(#REF!),CM$2+2,FALSE),0)</f>
        <v>#REF!</v>
      </c>
      <c r="CN80" t="e" cm="1">
        <f t="array" ref="CN80">_xlfn.IFNA(VLOOKUP($A80,TRANSPOSE(#REF!),CN$2+2,FALSE),0)</f>
        <v>#REF!</v>
      </c>
      <c r="CO80" t="e" cm="1">
        <f t="array" ref="CO80">_xlfn.IFNA(VLOOKUP($A80,TRANSPOSE(#REF!),CO$2+2,FALSE),0)</f>
        <v>#REF!</v>
      </c>
      <c r="CP80" t="e" cm="1">
        <f t="array" ref="CP80">_xlfn.IFNA(VLOOKUP($A80,TRANSPOSE(#REF!),CP$2+2,FALSE),0)</f>
        <v>#REF!</v>
      </c>
      <c r="CQ80" t="e" cm="1">
        <f t="array" ref="CQ80">_xlfn.IFNA(VLOOKUP($A80,TRANSPOSE(#REF!),CQ$2+2,FALSE),0)</f>
        <v>#REF!</v>
      </c>
      <c r="CR80" t="e" cm="1">
        <f t="array" ref="CR80">_xlfn.IFNA(VLOOKUP($A80,TRANSPOSE(#REF!),CR$2+2,FALSE),0)</f>
        <v>#REF!</v>
      </c>
      <c r="CS80" t="e" cm="1">
        <f t="array" ref="CS80">_xlfn.IFNA(VLOOKUP($A80,TRANSPOSE(#REF!),CS$2+2,FALSE),0)</f>
        <v>#REF!</v>
      </c>
      <c r="CT80" t="e" cm="1">
        <f t="array" ref="CT80">_xlfn.IFNA(VLOOKUP($A80,TRANSPOSE(#REF!),CT$2+2,FALSE),0)</f>
        <v>#REF!</v>
      </c>
      <c r="CU80" t="e" cm="1">
        <f t="array" ref="CU80">_xlfn.IFNA(VLOOKUP($A80,TRANSPOSE(#REF!),CU$2+2,FALSE),0)</f>
        <v>#REF!</v>
      </c>
      <c r="CV80" t="e" cm="1">
        <f t="array" ref="CV80">_xlfn.IFNA(VLOOKUP($A80,TRANSPOSE(#REF!),CV$2+2,FALSE),0)</f>
        <v>#REF!</v>
      </c>
      <c r="CW80" t="e" cm="1">
        <f t="array" ref="CW80">_xlfn.IFNA(VLOOKUP($A80,TRANSPOSE(#REF!),CW$2+2,FALSE),0)</f>
        <v>#REF!</v>
      </c>
      <c r="CX80" t="e" cm="1">
        <f t="array" ref="CX80">_xlfn.IFNA(VLOOKUP($A80,TRANSPOSE(#REF!),CX$2+2,FALSE),0)</f>
        <v>#REF!</v>
      </c>
      <c r="CY80" t="e" cm="1">
        <f t="array" ref="CY80">_xlfn.IFNA(VLOOKUP($A80,TRANSPOSE(#REF!),CY$2+2,FALSE),0)</f>
        <v>#REF!</v>
      </c>
      <c r="CZ80" t="e" cm="1">
        <f t="array" ref="CZ80">_xlfn.IFNA(VLOOKUP($A80,TRANSPOSE(#REF!),CZ$2+2,FALSE),0)</f>
        <v>#REF!</v>
      </c>
      <c r="DA80" t="e" cm="1">
        <f t="array" ref="DA80">_xlfn.IFNA(VLOOKUP($A80,TRANSPOSE(#REF!),DA$2+2,FALSE),0)</f>
        <v>#REF!</v>
      </c>
      <c r="DB80" t="e" cm="1">
        <f t="array" ref="DB80">_xlfn.IFNA(VLOOKUP($A80,TRANSPOSE(#REF!),DB$2+2,FALSE),0)</f>
        <v>#REF!</v>
      </c>
      <c r="DC80" t="e" cm="1">
        <f t="array" ref="DC80">_xlfn.IFNA(VLOOKUP($A80,TRANSPOSE(#REF!),DC$2+2,FALSE),0)</f>
        <v>#REF!</v>
      </c>
      <c r="DD80" t="e" cm="1">
        <f t="array" ref="DD80">_xlfn.IFNA(VLOOKUP($A80,TRANSPOSE(#REF!),DD$2+2,FALSE),0)</f>
        <v>#REF!</v>
      </c>
      <c r="DE80" t="e" cm="1">
        <f t="array" ref="DE80">_xlfn.IFNA(VLOOKUP($A80,TRANSPOSE(#REF!),DE$2+2,FALSE),0)</f>
        <v>#REF!</v>
      </c>
      <c r="DF80" t="e" cm="1">
        <f t="array" ref="DF80">_xlfn.IFNA(VLOOKUP($A80,TRANSPOSE(#REF!),DF$2+2,FALSE),0)</f>
        <v>#REF!</v>
      </c>
      <c r="DG80" t="e" cm="1">
        <f t="array" ref="DG80">_xlfn.IFNA(VLOOKUP($A80,TRANSPOSE(#REF!),DG$2+2,FALSE),0)</f>
        <v>#REF!</v>
      </c>
      <c r="DH80" t="e" cm="1">
        <f t="array" ref="DH80">_xlfn.IFNA(VLOOKUP($A80,TRANSPOSE(#REF!),DH$2+2,FALSE),0)</f>
        <v>#REF!</v>
      </c>
      <c r="DI80" t="e" cm="1">
        <f t="array" ref="DI80">_xlfn.IFNA(VLOOKUP($A80,TRANSPOSE(#REF!),DI$2+2,FALSE),0)</f>
        <v>#REF!</v>
      </c>
      <c r="DJ80" t="e" cm="1">
        <f t="array" ref="DJ80">_xlfn.IFNA(VLOOKUP($A80,TRANSPOSE(#REF!),DJ$2+2,FALSE),0)</f>
        <v>#REF!</v>
      </c>
      <c r="DK80" t="e" cm="1">
        <f t="array" ref="DK80">_xlfn.IFNA(VLOOKUP($A80,TRANSPOSE(#REF!),DK$2+2,FALSE),0)</f>
        <v>#REF!</v>
      </c>
      <c r="DL80" t="e" cm="1">
        <f t="array" ref="DL80">_xlfn.IFNA(VLOOKUP($A80,TRANSPOSE(#REF!),DL$2+2,FALSE),0)</f>
        <v>#REF!</v>
      </c>
      <c r="DM80" t="e" cm="1">
        <f t="array" ref="DM80">_xlfn.IFNA(VLOOKUP($A80,TRANSPOSE(#REF!),DM$2+2,FALSE),0)</f>
        <v>#REF!</v>
      </c>
      <c r="DN80" t="e" cm="1">
        <f t="array" ref="DN80">_xlfn.IFNA(VLOOKUP($A80,TRANSPOSE(#REF!),DN$2+2,FALSE),0)</f>
        <v>#REF!</v>
      </c>
      <c r="DO80" t="e" cm="1">
        <f t="array" ref="DO80">_xlfn.IFNA(VLOOKUP($A80,TRANSPOSE(#REF!),DO$2+2,FALSE),0)</f>
        <v>#REF!</v>
      </c>
      <c r="DP80" t="e" cm="1">
        <f t="array" ref="DP80">_xlfn.IFNA(VLOOKUP($A80,TRANSPOSE(#REF!),DP$2+2,FALSE),0)</f>
        <v>#REF!</v>
      </c>
      <c r="DQ80" t="e" cm="1">
        <f t="array" ref="DQ80">_xlfn.IFNA(VLOOKUP($A80,TRANSPOSE(#REF!),DQ$2+2,FALSE),0)</f>
        <v>#REF!</v>
      </c>
      <c r="DR80" t="e" cm="1">
        <f t="array" ref="DR80">_xlfn.IFNA(VLOOKUP($A80,TRANSPOSE(#REF!),DR$2+2,FALSE),0)</f>
        <v>#REF!</v>
      </c>
      <c r="DS80" t="e" cm="1">
        <f t="array" ref="DS80">_xlfn.IFNA(VLOOKUP($A80,TRANSPOSE(#REF!),DS$2+2,FALSE),0)</f>
        <v>#REF!</v>
      </c>
      <c r="DT80" t="e" cm="1">
        <f t="array" ref="DT80">_xlfn.IFNA(VLOOKUP($A80,TRANSPOSE(#REF!),DT$2+2,FALSE),0)</f>
        <v>#REF!</v>
      </c>
      <c r="DU80" t="e" cm="1">
        <f t="array" ref="DU80">_xlfn.IFNA(VLOOKUP($A80,TRANSPOSE(#REF!),DU$2+2,FALSE),0)</f>
        <v>#REF!</v>
      </c>
      <c r="DV80" t="e" cm="1">
        <f t="array" ref="DV80">_xlfn.IFNA(VLOOKUP($A80,TRANSPOSE(#REF!),DV$2+2,FALSE),0)</f>
        <v>#REF!</v>
      </c>
      <c r="DW80" t="e" cm="1">
        <f t="array" ref="DW80">_xlfn.IFNA(VLOOKUP($A80,TRANSPOSE(#REF!),DW$2+2,FALSE),0)</f>
        <v>#REF!</v>
      </c>
      <c r="DX80" t="e" cm="1">
        <f t="array" ref="DX80">_xlfn.IFNA(VLOOKUP($A80,TRANSPOSE(#REF!),DX$2+2,FALSE),0)</f>
        <v>#REF!</v>
      </c>
      <c r="DY80" t="e" cm="1">
        <f t="array" ref="DY80">_xlfn.IFNA(VLOOKUP($A80,TRANSPOSE(#REF!),DY$2+2,FALSE),0)</f>
        <v>#REF!</v>
      </c>
      <c r="DZ80" t="e" cm="1">
        <f t="array" ref="DZ80">_xlfn.IFNA(VLOOKUP($A80,TRANSPOSE(#REF!),DZ$2+2,FALSE),0)</f>
        <v>#REF!</v>
      </c>
      <c r="EA80" t="e" cm="1">
        <f t="array" ref="EA80">_xlfn.IFNA(VLOOKUP($A80,TRANSPOSE(#REF!),EA$2+2,FALSE),0)</f>
        <v>#REF!</v>
      </c>
      <c r="EB80" t="e" cm="1">
        <f t="array" ref="EB80">_xlfn.IFNA(VLOOKUP($A80,TRANSPOSE(#REF!),EB$2+2,FALSE),0)</f>
        <v>#REF!</v>
      </c>
      <c r="EC80" t="e" cm="1">
        <f t="array" ref="EC80">_xlfn.IFNA(VLOOKUP($A80,TRANSPOSE(#REF!),EC$2+2,FALSE),0)</f>
        <v>#REF!</v>
      </c>
      <c r="ED80" t="e" cm="1">
        <f t="array" ref="ED80">_xlfn.IFNA(VLOOKUP($A80,TRANSPOSE(#REF!),ED$2+2,FALSE),0)</f>
        <v>#REF!</v>
      </c>
      <c r="EE80" t="e" cm="1">
        <f t="array" ref="EE80">_xlfn.IFNA(VLOOKUP($A80,TRANSPOSE(#REF!),EE$2+2,FALSE),0)</f>
        <v>#REF!</v>
      </c>
      <c r="EF80" t="e" cm="1">
        <f t="array" ref="EF80">_xlfn.IFNA(VLOOKUP($A80,TRANSPOSE(#REF!),EF$2+2,FALSE),0)</f>
        <v>#REF!</v>
      </c>
      <c r="EG80" t="e" cm="1">
        <f t="array" ref="EG80">_xlfn.IFNA(VLOOKUP($A80,TRANSPOSE(#REF!),EG$2+2,FALSE),0)</f>
        <v>#REF!</v>
      </c>
      <c r="EH80" t="e" cm="1">
        <f t="array" ref="EH80">_xlfn.IFNA(VLOOKUP($A80,TRANSPOSE(#REF!),EH$2+2,FALSE),0)</f>
        <v>#REF!</v>
      </c>
      <c r="EI80" t="e" cm="1">
        <f t="array" ref="EI80">_xlfn.IFNA(VLOOKUP($A80,TRANSPOSE(#REF!),EI$2+2,FALSE),0)</f>
        <v>#REF!</v>
      </c>
      <c r="EJ80" t="e" cm="1">
        <f t="array" ref="EJ80">_xlfn.IFNA(VLOOKUP($A80,TRANSPOSE(#REF!),EJ$2+2,FALSE),0)</f>
        <v>#REF!</v>
      </c>
      <c r="EK80" t="e" cm="1">
        <f t="array" ref="EK80">_xlfn.IFNA(VLOOKUP($A80,TRANSPOSE(#REF!),EK$2+2,FALSE),0)</f>
        <v>#REF!</v>
      </c>
      <c r="EL80" t="e" cm="1">
        <f t="array" ref="EL80">_xlfn.IFNA(VLOOKUP($A80,TRANSPOSE(#REF!),EL$2+2,FALSE),0)</f>
        <v>#REF!</v>
      </c>
      <c r="EM80" t="e" cm="1">
        <f t="array" ref="EM80">_xlfn.IFNA(VLOOKUP($A80,TRANSPOSE(#REF!),EM$2+2,FALSE),0)</f>
        <v>#REF!</v>
      </c>
      <c r="EN80" t="e" cm="1">
        <f t="array" ref="EN80">_xlfn.IFNA(VLOOKUP($A80,TRANSPOSE(#REF!),EN$2+2,FALSE),0)</f>
        <v>#REF!</v>
      </c>
      <c r="EO80" t="e" cm="1">
        <f t="array" ref="EO80">_xlfn.IFNA(VLOOKUP($A80,TRANSPOSE(#REF!),EO$2+2,FALSE),0)</f>
        <v>#REF!</v>
      </c>
      <c r="EP80" t="e" cm="1">
        <f t="array" ref="EP80">_xlfn.IFNA(VLOOKUP($A80,TRANSPOSE(#REF!),EP$2+2,FALSE),0)</f>
        <v>#REF!</v>
      </c>
      <c r="EQ80" t="e" cm="1">
        <f t="array" ref="EQ80">_xlfn.IFNA(VLOOKUP($A80,TRANSPOSE(#REF!),EQ$2+2,FALSE),0)</f>
        <v>#REF!</v>
      </c>
      <c r="ER80" t="e" cm="1">
        <f t="array" ref="ER80">_xlfn.IFNA(VLOOKUP($A80,TRANSPOSE(#REF!),ER$2+2,FALSE),0)</f>
        <v>#REF!</v>
      </c>
      <c r="ES80" t="e" cm="1">
        <f t="array" ref="ES80">_xlfn.IFNA(VLOOKUP($A80,TRANSPOSE(#REF!),ES$2+2,FALSE),0)</f>
        <v>#REF!</v>
      </c>
      <c r="ET80" t="e" cm="1">
        <f t="array" ref="ET80">_xlfn.IFNA(VLOOKUP($A80,TRANSPOSE(#REF!),ET$2+2,FALSE),0)</f>
        <v>#REF!</v>
      </c>
      <c r="EU80" t="e" cm="1">
        <f t="array" ref="EU80">_xlfn.IFNA(VLOOKUP($A80,TRANSPOSE(#REF!),EU$2+2,FALSE),0)</f>
        <v>#REF!</v>
      </c>
      <c r="EV80" t="e" cm="1">
        <f t="array" ref="EV80">_xlfn.IFNA(VLOOKUP($A80,TRANSPOSE(#REF!),EV$2+2,FALSE),0)</f>
        <v>#REF!</v>
      </c>
      <c r="EW80" t="e" cm="1">
        <f t="array" ref="EW80">_xlfn.IFNA(VLOOKUP($A80,TRANSPOSE(#REF!),EW$2+2,FALSE),0)</f>
        <v>#REF!</v>
      </c>
      <c r="EX80" t="e" cm="1">
        <f t="array" ref="EX80">_xlfn.IFNA(VLOOKUP($A80,TRANSPOSE(#REF!),EX$2+2,FALSE),0)</f>
        <v>#REF!</v>
      </c>
      <c r="EY80" t="e" cm="1">
        <f t="array" ref="EY80">_xlfn.IFNA(VLOOKUP($A80,TRANSPOSE(#REF!),EY$2+2,FALSE),0)</f>
        <v>#REF!</v>
      </c>
      <c r="EZ80" t="e" cm="1">
        <f t="array" ref="EZ80">_xlfn.IFNA(VLOOKUP($A80,TRANSPOSE(#REF!),EZ$2+2,FALSE),0)</f>
        <v>#REF!</v>
      </c>
      <c r="FA80" t="e" cm="1">
        <f t="array" ref="FA80">_xlfn.IFNA(VLOOKUP($A80,TRANSPOSE(#REF!),FA$2+2,FALSE),0)</f>
        <v>#REF!</v>
      </c>
      <c r="FB80" t="e" cm="1">
        <f t="array" ref="FB80">_xlfn.IFNA(VLOOKUP($A80,TRANSPOSE(#REF!),FB$2+2,FALSE),0)</f>
        <v>#REF!</v>
      </c>
      <c r="FC80" t="e" cm="1">
        <f t="array" ref="FC80">_xlfn.IFNA(VLOOKUP($A80,TRANSPOSE(#REF!),FC$2+2,FALSE),0)</f>
        <v>#REF!</v>
      </c>
      <c r="FD80" t="e" cm="1">
        <f t="array" ref="FD80">_xlfn.IFNA(VLOOKUP($A80,TRANSPOSE(#REF!),FD$2+2,FALSE),0)</f>
        <v>#REF!</v>
      </c>
      <c r="FE80" t="e" cm="1">
        <f t="array" ref="FE80">_xlfn.IFNA(VLOOKUP($A80,TRANSPOSE(#REF!),FE$2+2,FALSE),0)</f>
        <v>#REF!</v>
      </c>
      <c r="FF80" t="e" cm="1">
        <f t="array" ref="FF80">_xlfn.IFNA(VLOOKUP($A80,TRANSPOSE(#REF!),FF$2+2,FALSE),0)</f>
        <v>#REF!</v>
      </c>
      <c r="FG80" t="e" cm="1">
        <f t="array" ref="FG80">_xlfn.IFNA(VLOOKUP($A80,TRANSPOSE(#REF!),FG$2+2,FALSE),0)</f>
        <v>#REF!</v>
      </c>
      <c r="FH80" t="e" cm="1">
        <f t="array" ref="FH80">_xlfn.IFNA(VLOOKUP($A80,TRANSPOSE(#REF!),FH$2+2,FALSE),0)</f>
        <v>#REF!</v>
      </c>
      <c r="FI80" t="e" cm="1">
        <f t="array" ref="FI80">_xlfn.IFNA(VLOOKUP($A80,TRANSPOSE(#REF!),FI$2+2,FALSE),0)</f>
        <v>#REF!</v>
      </c>
      <c r="FJ80" t="e" cm="1">
        <f t="array" ref="FJ80">_xlfn.IFNA(VLOOKUP($A80,TRANSPOSE(#REF!),FJ$2+2,FALSE),0)</f>
        <v>#REF!</v>
      </c>
      <c r="FK80" t="e" cm="1">
        <f t="array" ref="FK80">_xlfn.IFNA(VLOOKUP($A80,TRANSPOSE(#REF!),FK$2+2,FALSE),0)</f>
        <v>#REF!</v>
      </c>
      <c r="FL80" t="e" cm="1">
        <f t="array" ref="FL80">_xlfn.IFNA(VLOOKUP($A80,TRANSPOSE(#REF!),FL$2+2,FALSE),0)</f>
        <v>#REF!</v>
      </c>
      <c r="FM80" t="e" cm="1">
        <f t="array" ref="FM80">_xlfn.IFNA(VLOOKUP($A80,TRANSPOSE(#REF!),FM$2+2,FALSE),0)</f>
        <v>#REF!</v>
      </c>
      <c r="FN80" t="e" cm="1">
        <f t="array" ref="FN80">_xlfn.IFNA(VLOOKUP($A80,TRANSPOSE(#REF!),FN$2+2,FALSE),0)</f>
        <v>#REF!</v>
      </c>
      <c r="FO80" t="e" cm="1">
        <f t="array" ref="FO80">_xlfn.IFNA(VLOOKUP($A80,TRANSPOSE(#REF!),FO$2+2,FALSE),0)</f>
        <v>#REF!</v>
      </c>
      <c r="FP80" t="e" cm="1">
        <f t="array" ref="FP80">_xlfn.IFNA(VLOOKUP($A80,TRANSPOSE(#REF!),FP$2+2,FALSE),0)</f>
        <v>#REF!</v>
      </c>
      <c r="FQ80" t="e" cm="1">
        <f t="array" ref="FQ80">_xlfn.IFNA(VLOOKUP($A80,TRANSPOSE(#REF!),FQ$2+2,FALSE),0)</f>
        <v>#REF!</v>
      </c>
      <c r="FR80" t="e" cm="1">
        <f t="array" ref="FR80">_xlfn.IFNA(VLOOKUP($A80,TRANSPOSE(#REF!),FR$2+2,FALSE),0)</f>
        <v>#REF!</v>
      </c>
      <c r="FS80" t="e" cm="1">
        <f t="array" ref="FS80">_xlfn.IFNA(VLOOKUP($A80,TRANSPOSE(#REF!),FS$2+2,FALSE),0)</f>
        <v>#REF!</v>
      </c>
      <c r="FT80" t="e" cm="1">
        <f t="array" ref="FT80">_xlfn.IFNA(VLOOKUP($A80,TRANSPOSE(#REF!),FT$2+2,FALSE),0)</f>
        <v>#REF!</v>
      </c>
      <c r="FU80" t="e" cm="1">
        <f t="array" ref="FU80">_xlfn.IFNA(VLOOKUP($A80,TRANSPOSE(#REF!),FU$2+2,FALSE),0)</f>
        <v>#REF!</v>
      </c>
      <c r="FV80" t="e" cm="1">
        <f t="array" ref="FV80">_xlfn.IFNA(VLOOKUP($A80,TRANSPOSE(#REF!),FV$2+2,FALSE),0)</f>
        <v>#REF!</v>
      </c>
      <c r="FW80" t="e" cm="1">
        <f t="array" ref="FW80">_xlfn.IFNA(VLOOKUP($A80,TRANSPOSE(#REF!),FW$2+2,FALSE),0)</f>
        <v>#REF!</v>
      </c>
      <c r="FX80" t="e" cm="1">
        <f t="array" ref="FX80">_xlfn.IFNA(VLOOKUP($A80,TRANSPOSE(#REF!),FX$2+2,FALSE),0)</f>
        <v>#REF!</v>
      </c>
      <c r="FY80" t="e" cm="1">
        <f t="array" ref="FY80">_xlfn.IFNA(VLOOKUP($A80,TRANSPOSE(#REF!),FY$2+2,FALSE),0)</f>
        <v>#REF!</v>
      </c>
      <c r="FZ80" t="e" cm="1">
        <f t="array" ref="FZ80">_xlfn.IFNA(VLOOKUP($A80,TRANSPOSE(#REF!),FZ$2+2,FALSE),0)</f>
        <v>#REF!</v>
      </c>
      <c r="GA80" t="e" cm="1">
        <f t="array" ref="GA80">_xlfn.IFNA(VLOOKUP($A80,TRANSPOSE(#REF!),GA$2+2,FALSE),0)</f>
        <v>#REF!</v>
      </c>
      <c r="GB80" t="e" cm="1">
        <f t="array" ref="GB80">_xlfn.IFNA(VLOOKUP($A80,TRANSPOSE(#REF!),GB$2+2,FALSE),0)</f>
        <v>#REF!</v>
      </c>
      <c r="GC80" t="e" cm="1">
        <f t="array" ref="GC80">_xlfn.IFNA(VLOOKUP($A80,TRANSPOSE(#REF!),GC$2+2,FALSE),0)</f>
        <v>#REF!</v>
      </c>
      <c r="GD80" t="e" cm="1">
        <f t="array" ref="GD80">_xlfn.IFNA(VLOOKUP($A80,TRANSPOSE(#REF!),GD$2+2,FALSE),0)</f>
        <v>#REF!</v>
      </c>
      <c r="GE80" t="e" cm="1">
        <f t="array" ref="GE80">_xlfn.IFNA(VLOOKUP($A80,TRANSPOSE(#REF!),GE$2+2,FALSE),0)</f>
        <v>#REF!</v>
      </c>
      <c r="GF80" t="e" cm="1">
        <f t="array" ref="GF80">_xlfn.IFNA(VLOOKUP($A80,TRANSPOSE(#REF!),GF$2+2,FALSE),0)</f>
        <v>#REF!</v>
      </c>
      <c r="GG80" t="e" cm="1">
        <f t="array" ref="GG80">_xlfn.IFNA(VLOOKUP($A80,TRANSPOSE(#REF!),GG$2+2,FALSE),0)</f>
        <v>#REF!</v>
      </c>
      <c r="GH80" t="e" cm="1">
        <f t="array" ref="GH80">_xlfn.IFNA(VLOOKUP($A80,TRANSPOSE(#REF!),GH$2+2,FALSE),0)</f>
        <v>#REF!</v>
      </c>
      <c r="GI80" t="e" cm="1">
        <f t="array" ref="GI80">_xlfn.IFNA(VLOOKUP($A80,TRANSPOSE(#REF!),GI$2+2,FALSE),0)</f>
        <v>#REF!</v>
      </c>
      <c r="GJ80" t="e" cm="1">
        <f t="array" ref="GJ80">_xlfn.IFNA(VLOOKUP($A80,TRANSPOSE(#REF!),GJ$2+2,FALSE),0)</f>
        <v>#REF!</v>
      </c>
      <c r="GK80" t="e" cm="1">
        <f t="array" ref="GK80">_xlfn.IFNA(VLOOKUP($A80,TRANSPOSE(#REF!),GK$2+2,FALSE),0)</f>
        <v>#REF!</v>
      </c>
      <c r="GL80" t="e" cm="1">
        <f t="array" ref="GL80">_xlfn.IFNA(VLOOKUP($A80,TRANSPOSE(#REF!),GL$2+2,FALSE),0)</f>
        <v>#REF!</v>
      </c>
      <c r="GM80" t="e" cm="1">
        <f t="array" ref="GM80">_xlfn.IFNA(VLOOKUP($A80,TRANSPOSE(#REF!),GM$2+2,FALSE),0)</f>
        <v>#REF!</v>
      </c>
      <c r="GN80" t="e" cm="1">
        <f t="array" ref="GN80">_xlfn.IFNA(VLOOKUP($A80,TRANSPOSE(#REF!),GN$2+2,FALSE),0)</f>
        <v>#REF!</v>
      </c>
      <c r="GO80" t="e" cm="1">
        <f t="array" ref="GO80">_xlfn.IFNA(VLOOKUP($A80,TRANSPOSE(#REF!),GO$2+2,FALSE),0)</f>
        <v>#REF!</v>
      </c>
      <c r="GP80" t="e" cm="1">
        <f t="array" ref="GP80">_xlfn.IFNA(VLOOKUP($A80,TRANSPOSE(#REF!),GP$2+2,FALSE),0)</f>
        <v>#REF!</v>
      </c>
      <c r="GQ80" t="e" cm="1">
        <f t="array" ref="GQ80">_xlfn.IFNA(VLOOKUP($A80,TRANSPOSE(#REF!),GQ$2+2,FALSE),0)</f>
        <v>#REF!</v>
      </c>
      <c r="GR80" t="e" cm="1">
        <f t="array" ref="GR80">_xlfn.IFNA(VLOOKUP($A80,TRANSPOSE(#REF!),GR$2+2,FALSE),0)</f>
        <v>#REF!</v>
      </c>
      <c r="GS80" t="e" cm="1">
        <f t="array" ref="GS80">_xlfn.IFNA(VLOOKUP($A80,TRANSPOSE(#REF!),GS$2+2,FALSE),0)</f>
        <v>#REF!</v>
      </c>
      <c r="GT80" t="e" cm="1">
        <f t="array" ref="GT80">_xlfn.IFNA(VLOOKUP($A80,TRANSPOSE(#REF!),GT$2+2,FALSE),0)</f>
        <v>#REF!</v>
      </c>
      <c r="GU80" t="e" cm="1">
        <f t="array" ref="GU80">_xlfn.IFNA(VLOOKUP($A80,TRANSPOSE(#REF!),GU$2+2,FALSE),0)</f>
        <v>#REF!</v>
      </c>
      <c r="GV80" t="e" cm="1">
        <f t="array" ref="GV80">_xlfn.IFNA(VLOOKUP($A80,TRANSPOSE(#REF!),GV$2+2,FALSE),0)</f>
        <v>#REF!</v>
      </c>
      <c r="GW80" t="e" cm="1">
        <f t="array" ref="GW80">_xlfn.IFNA(VLOOKUP($A80,TRANSPOSE(#REF!),GW$2+2,FALSE),0)</f>
        <v>#REF!</v>
      </c>
      <c r="GX80" t="e" cm="1">
        <f t="array" ref="GX80">_xlfn.IFNA(VLOOKUP($A80,TRANSPOSE(#REF!),GX$2+2,FALSE),0)</f>
        <v>#REF!</v>
      </c>
      <c r="GY80" t="e" cm="1">
        <f t="array" ref="GY80">_xlfn.IFNA(VLOOKUP($A80,TRANSPOSE(#REF!),GY$2+2,FALSE),0)</f>
        <v>#REF!</v>
      </c>
      <c r="GZ80" t="e" cm="1">
        <f t="array" ref="GZ80">_xlfn.IFNA(VLOOKUP($A80,TRANSPOSE(#REF!),GZ$2+2,FALSE),0)</f>
        <v>#REF!</v>
      </c>
      <c r="HA80" t="e" cm="1">
        <f t="array" ref="HA80">_xlfn.IFNA(VLOOKUP($A80,TRANSPOSE(#REF!),HA$2+2,FALSE),0)</f>
        <v>#REF!</v>
      </c>
      <c r="HB80" t="e" cm="1">
        <f t="array" ref="HB80">_xlfn.IFNA(VLOOKUP($A80,TRANSPOSE(#REF!),HB$2+2,FALSE),0)</f>
        <v>#REF!</v>
      </c>
      <c r="HC80" t="e" cm="1">
        <f t="array" ref="HC80">_xlfn.IFNA(VLOOKUP($A80,TRANSPOSE(#REF!),HC$2+2,FALSE),0)</f>
        <v>#REF!</v>
      </c>
      <c r="HD80" t="e" cm="1">
        <f t="array" ref="HD80">_xlfn.IFNA(VLOOKUP($A80,TRANSPOSE(#REF!),HD$2+2,FALSE),0)</f>
        <v>#REF!</v>
      </c>
      <c r="HE80" t="e" cm="1">
        <f t="array" ref="HE80">_xlfn.IFNA(VLOOKUP($A80,TRANSPOSE(#REF!),HE$2+2,FALSE),0)</f>
        <v>#REF!</v>
      </c>
      <c r="HF80" t="e" cm="1">
        <f t="array" ref="HF80">_xlfn.IFNA(VLOOKUP($A80,TRANSPOSE(#REF!),HF$2+2,FALSE),0)</f>
        <v>#REF!</v>
      </c>
      <c r="HG80" t="e" cm="1">
        <f t="array" ref="HG80">_xlfn.IFNA(VLOOKUP($A80,TRANSPOSE(#REF!),HG$2+2,FALSE),0)</f>
        <v>#REF!</v>
      </c>
      <c r="HH80" t="e" cm="1">
        <f t="array" ref="HH80">_xlfn.IFNA(VLOOKUP($A80,TRANSPOSE(#REF!),HH$2+2,FALSE),0)</f>
        <v>#REF!</v>
      </c>
      <c r="HI80" t="e" cm="1">
        <f t="array" ref="HI80">_xlfn.IFNA(VLOOKUP($A80,TRANSPOSE(#REF!),HI$2+2,FALSE),0)</f>
        <v>#REF!</v>
      </c>
      <c r="HJ80" t="e" cm="1">
        <f t="array" ref="HJ80">_xlfn.IFNA(VLOOKUP($A80,TRANSPOSE(#REF!),HJ$2+2,FALSE),0)</f>
        <v>#REF!</v>
      </c>
      <c r="HK80" t="e" cm="1">
        <f t="array" ref="HK80">_xlfn.IFNA(VLOOKUP($A80,TRANSPOSE(#REF!),HK$2+2,FALSE),0)</f>
        <v>#REF!</v>
      </c>
      <c r="HL80" t="e" cm="1">
        <f t="array" ref="HL80">_xlfn.IFNA(VLOOKUP($A80,TRANSPOSE(#REF!),HL$2+2,FALSE),0)</f>
        <v>#REF!</v>
      </c>
      <c r="HM80" t="e" cm="1">
        <f t="array" ref="HM80">_xlfn.IFNA(VLOOKUP($A80,TRANSPOSE(#REF!),HM$2+2,FALSE),0)</f>
        <v>#REF!</v>
      </c>
      <c r="HN80" t="e" cm="1">
        <f t="array" ref="HN80">_xlfn.IFNA(VLOOKUP($A80,TRANSPOSE(#REF!),HN$2+2,FALSE),0)</f>
        <v>#REF!</v>
      </c>
      <c r="HO80" t="e" cm="1">
        <f t="array" ref="HO80">_xlfn.IFNA(VLOOKUP($A80,TRANSPOSE(#REF!),HO$2+2,FALSE),0)</f>
        <v>#REF!</v>
      </c>
      <c r="HP80" t="e" cm="1">
        <f t="array" ref="HP80">_xlfn.IFNA(VLOOKUP($A80,TRANSPOSE(#REF!),HP$2+2,FALSE),0)</f>
        <v>#REF!</v>
      </c>
      <c r="HQ80" t="e" cm="1">
        <f t="array" ref="HQ80">_xlfn.IFNA(VLOOKUP($A80,TRANSPOSE(#REF!),HQ$2+2,FALSE),0)</f>
        <v>#REF!</v>
      </c>
      <c r="HR80" t="e" cm="1">
        <f t="array" ref="HR80">_xlfn.IFNA(VLOOKUP($A80,TRANSPOSE(#REF!),HR$2+2,FALSE),0)</f>
        <v>#REF!</v>
      </c>
      <c r="HS80" t="e" cm="1">
        <f t="array" ref="HS80">_xlfn.IFNA(VLOOKUP($A80,TRANSPOSE(#REF!),HS$2+2,FALSE),0)</f>
        <v>#REF!</v>
      </c>
      <c r="HT80" t="e" cm="1">
        <f t="array" ref="HT80">_xlfn.IFNA(VLOOKUP($A80,TRANSPOSE(#REF!),HT$2+2,FALSE),0)</f>
        <v>#REF!</v>
      </c>
      <c r="HU80" t="e" cm="1">
        <f t="array" ref="HU80">_xlfn.IFNA(VLOOKUP($A80,TRANSPOSE(#REF!),HU$2+2,FALSE),0)</f>
        <v>#REF!</v>
      </c>
      <c r="HV80" t="e" cm="1">
        <f t="array" ref="HV80">_xlfn.IFNA(VLOOKUP($A80,TRANSPOSE(#REF!),HV$2+2,FALSE),0)</f>
        <v>#REF!</v>
      </c>
      <c r="HW80" t="e" cm="1">
        <f t="array" ref="HW80">_xlfn.IFNA(VLOOKUP($A80,TRANSPOSE(#REF!),HW$2+2,FALSE),0)</f>
        <v>#REF!</v>
      </c>
      <c r="HX80" t="e" cm="1">
        <f t="array" ref="HX80">_xlfn.IFNA(VLOOKUP($A80,TRANSPOSE(#REF!),HX$2+2,FALSE),0)</f>
        <v>#REF!</v>
      </c>
      <c r="HY80" t="e" cm="1">
        <f t="array" ref="HY80">_xlfn.IFNA(VLOOKUP($A80,TRANSPOSE(#REF!),HY$2+2,FALSE),0)</f>
        <v>#REF!</v>
      </c>
      <c r="HZ80" t="e" cm="1">
        <f t="array" ref="HZ80">_xlfn.IFNA(VLOOKUP($A80,TRANSPOSE(#REF!),HZ$2+2,FALSE),0)</f>
        <v>#REF!</v>
      </c>
      <c r="IA80" t="e" cm="1">
        <f t="array" ref="IA80">_xlfn.IFNA(VLOOKUP($A80,TRANSPOSE(#REF!),IA$2+2,FALSE),0)</f>
        <v>#REF!</v>
      </c>
      <c r="IB80" t="e" cm="1">
        <f t="array" ref="IB80">_xlfn.IFNA(VLOOKUP($A80,TRANSPOSE(#REF!),IB$2+2,FALSE),0)</f>
        <v>#REF!</v>
      </c>
      <c r="IC80" t="e" cm="1">
        <f t="array" ref="IC80">_xlfn.IFNA(VLOOKUP($A80,TRANSPOSE(#REF!),IC$2+2,FALSE),0)</f>
        <v>#REF!</v>
      </c>
      <c r="ID80" t="e" cm="1">
        <f t="array" ref="ID80">_xlfn.IFNA(VLOOKUP($A80,TRANSPOSE(#REF!),ID$2+2,FALSE),0)</f>
        <v>#REF!</v>
      </c>
      <c r="IE80" t="e" cm="1">
        <f t="array" ref="IE80">_xlfn.IFNA(VLOOKUP($A80,TRANSPOSE(#REF!),IE$2+2,FALSE),0)</f>
        <v>#REF!</v>
      </c>
      <c r="IF80" t="e" cm="1">
        <f t="array" ref="IF80">_xlfn.IFNA(VLOOKUP($A80,TRANSPOSE(#REF!),IF$2+2,FALSE),0)</f>
        <v>#REF!</v>
      </c>
      <c r="IG80" t="e" cm="1">
        <f t="array" ref="IG80">_xlfn.IFNA(VLOOKUP($A80,TRANSPOSE(#REF!),IG$2+2,FALSE),0)</f>
        <v>#REF!</v>
      </c>
      <c r="IH80" t="e" cm="1">
        <f t="array" ref="IH80">_xlfn.IFNA(VLOOKUP($A80,TRANSPOSE(#REF!),IH$2+2,FALSE),0)</f>
        <v>#REF!</v>
      </c>
      <c r="II80" t="e" cm="1">
        <f t="array" ref="II80">_xlfn.IFNA(VLOOKUP($A80,TRANSPOSE(#REF!),II$2+2,FALSE),0)</f>
        <v>#REF!</v>
      </c>
      <c r="IJ80" t="e" cm="1">
        <f t="array" ref="IJ80">_xlfn.IFNA(VLOOKUP($A80,TRANSPOSE(#REF!),IJ$2+2,FALSE),0)</f>
        <v>#REF!</v>
      </c>
      <c r="IK80" t="e" cm="1">
        <f t="array" ref="IK80">_xlfn.IFNA(VLOOKUP($A80,TRANSPOSE(#REF!),IK$2+2,FALSE),0)</f>
        <v>#REF!</v>
      </c>
      <c r="IL80" t="e" cm="1">
        <f t="array" ref="IL80">_xlfn.IFNA(VLOOKUP($A80,TRANSPOSE(#REF!),IL$2+2,FALSE),0)</f>
        <v>#REF!</v>
      </c>
      <c r="IM80" t="e" cm="1">
        <f t="array" ref="IM80">_xlfn.IFNA(VLOOKUP($A80,TRANSPOSE(#REF!),IM$2+2,FALSE),0)</f>
        <v>#REF!</v>
      </c>
      <c r="IN80" t="e" cm="1">
        <f t="array" ref="IN80">_xlfn.IFNA(VLOOKUP($A80,TRANSPOSE(#REF!),IN$2+2,FALSE),0)</f>
        <v>#REF!</v>
      </c>
      <c r="IO80" t="e" cm="1">
        <f t="array" ref="IO80">_xlfn.IFNA(VLOOKUP($A80,TRANSPOSE(#REF!),IO$2+2,FALSE),0)</f>
        <v>#REF!</v>
      </c>
      <c r="IP80" t="e" cm="1">
        <f t="array" ref="IP80">_xlfn.IFNA(VLOOKUP($A80,TRANSPOSE(#REF!),IP$2+2,FALSE),0)</f>
        <v>#REF!</v>
      </c>
      <c r="IQ80" t="e" cm="1">
        <f t="array" ref="IQ80">_xlfn.IFNA(VLOOKUP($A80,TRANSPOSE(#REF!),IQ$2+2,FALSE),0)</f>
        <v>#REF!</v>
      </c>
      <c r="IR80" t="e" cm="1">
        <f t="array" ref="IR80">_xlfn.IFNA(VLOOKUP($A80,TRANSPOSE(#REF!),IR$2+2,FALSE),0)</f>
        <v>#REF!</v>
      </c>
      <c r="IS80" t="e" cm="1">
        <f t="array" ref="IS80">_xlfn.IFNA(VLOOKUP($A80,TRANSPOSE(#REF!),IS$2+2,FALSE),0)</f>
        <v>#REF!</v>
      </c>
      <c r="IT80" t="e" cm="1">
        <f t="array" ref="IT80">_xlfn.IFNA(VLOOKUP($A80,TRANSPOSE(#REF!),IT$2+2,FALSE),0)</f>
        <v>#REF!</v>
      </c>
      <c r="IU80" t="e" cm="1">
        <f t="array" ref="IU80">_xlfn.IFNA(VLOOKUP($A80,TRANSPOSE(#REF!),IU$2+2,FALSE),0)</f>
        <v>#REF!</v>
      </c>
      <c r="IV80" t="e" cm="1">
        <f t="array" ref="IV80">_xlfn.IFNA(VLOOKUP($A80,TRANSPOSE(#REF!),IV$2+2,FALSE),0)</f>
        <v>#REF!</v>
      </c>
      <c r="IW80" t="e" cm="1">
        <f t="array" ref="IW80">_xlfn.IFNA(VLOOKUP($A80,TRANSPOSE(#REF!),IW$2+2,FALSE),0)</f>
        <v>#REF!</v>
      </c>
      <c r="IX80" t="e" cm="1">
        <f t="array" ref="IX80">_xlfn.IFNA(VLOOKUP($A80,TRANSPOSE(#REF!),IX$2+2,FALSE),0)</f>
        <v>#REF!</v>
      </c>
      <c r="IY80" t="e" cm="1">
        <f t="array" ref="IY80">_xlfn.IFNA(VLOOKUP($A80,TRANSPOSE(#REF!),IY$2+2,FALSE),0)</f>
        <v>#REF!</v>
      </c>
      <c r="IZ80" t="e" cm="1">
        <f t="array" ref="IZ80">_xlfn.IFNA(VLOOKUP($A80,TRANSPOSE(#REF!),IZ$2+2,FALSE),0)</f>
        <v>#REF!</v>
      </c>
      <c r="JA80" t="e" cm="1">
        <f t="array" ref="JA80">_xlfn.IFNA(VLOOKUP($A80,TRANSPOSE(#REF!),JA$2+2,FALSE),0)</f>
        <v>#REF!</v>
      </c>
      <c r="JB80" t="e" cm="1">
        <f t="array" ref="JB80">_xlfn.IFNA(VLOOKUP($A80,TRANSPOSE(#REF!),JB$2+2,FALSE),0)</f>
        <v>#REF!</v>
      </c>
      <c r="JC80" t="e" cm="1">
        <f t="array" ref="JC80">_xlfn.IFNA(VLOOKUP($A80,TRANSPOSE(#REF!),JC$2+2,FALSE),0)</f>
        <v>#REF!</v>
      </c>
      <c r="JD80" t="e" cm="1">
        <f t="array" ref="JD80">_xlfn.IFNA(VLOOKUP($A80,TRANSPOSE(#REF!),JD$2+2,FALSE),0)</f>
        <v>#REF!</v>
      </c>
      <c r="JE80" t="e" cm="1">
        <f t="array" ref="JE80">_xlfn.IFNA(VLOOKUP($A80,TRANSPOSE(#REF!),JE$2+2,FALSE),0)</f>
        <v>#REF!</v>
      </c>
      <c r="JF80" t="e" cm="1">
        <f t="array" ref="JF80">_xlfn.IFNA(VLOOKUP($A80,TRANSPOSE(#REF!),JF$2+2,FALSE),0)</f>
        <v>#REF!</v>
      </c>
      <c r="JG80" t="e" cm="1">
        <f t="array" ref="JG80">_xlfn.IFNA(VLOOKUP($A80,TRANSPOSE(#REF!),JG$2+2,FALSE),0)</f>
        <v>#REF!</v>
      </c>
      <c r="JH80" t="e" cm="1">
        <f t="array" ref="JH80">_xlfn.IFNA(VLOOKUP($A80,TRANSPOSE(#REF!),JH$2+2,FALSE),0)</f>
        <v>#REF!</v>
      </c>
      <c r="JI80" t="e" cm="1">
        <f t="array" ref="JI80">_xlfn.IFNA(VLOOKUP($A80,TRANSPOSE(#REF!),JI$2+2,FALSE),0)</f>
        <v>#REF!</v>
      </c>
      <c r="JJ80" t="e" cm="1">
        <f t="array" ref="JJ80">_xlfn.IFNA(VLOOKUP($A80,TRANSPOSE(#REF!),JJ$2+2,FALSE),0)</f>
        <v>#REF!</v>
      </c>
      <c r="JK80" t="e" cm="1">
        <f t="array" ref="JK80">_xlfn.IFNA(VLOOKUP($A80,TRANSPOSE(#REF!),JK$2+2,FALSE),0)</f>
        <v>#REF!</v>
      </c>
      <c r="JL80" t="e" cm="1">
        <f t="array" ref="JL80">_xlfn.IFNA(VLOOKUP($A80,TRANSPOSE(#REF!),JL$2+2,FALSE),0)</f>
        <v>#REF!</v>
      </c>
      <c r="JM80" t="e" cm="1">
        <f t="array" ref="JM80">_xlfn.IFNA(VLOOKUP($A80,TRANSPOSE(#REF!),JM$2+2,FALSE),0)</f>
        <v>#REF!</v>
      </c>
      <c r="JN80" t="e" cm="1">
        <f t="array" ref="JN80">_xlfn.IFNA(VLOOKUP($A80,TRANSPOSE(#REF!),JN$2+2,FALSE),0)</f>
        <v>#REF!</v>
      </c>
      <c r="JO80" t="e" cm="1">
        <f t="array" ref="JO80">_xlfn.IFNA(VLOOKUP($A80,TRANSPOSE(#REF!),JO$2+2,FALSE),0)</f>
        <v>#REF!</v>
      </c>
      <c r="JP80" t="e" cm="1">
        <f t="array" ref="JP80">_xlfn.IFNA(VLOOKUP($A80,TRANSPOSE(#REF!),JP$2+2,FALSE),0)</f>
        <v>#REF!</v>
      </c>
      <c r="JQ80" t="e" cm="1">
        <f t="array" ref="JQ80">_xlfn.IFNA(VLOOKUP($A80,TRANSPOSE(#REF!),JQ$2+2,FALSE),0)</f>
        <v>#REF!</v>
      </c>
      <c r="JR80" t="e" cm="1">
        <f t="array" ref="JR80">_xlfn.IFNA(VLOOKUP($A80,TRANSPOSE(#REF!),JR$2+2,FALSE),0)</f>
        <v>#REF!</v>
      </c>
      <c r="JS80" t="e" cm="1">
        <f t="array" ref="JS80">_xlfn.IFNA(VLOOKUP($A80,TRANSPOSE(#REF!),JS$2+2,FALSE),0)</f>
        <v>#REF!</v>
      </c>
      <c r="JT80" t="e" cm="1">
        <f t="array" ref="JT80">_xlfn.IFNA(VLOOKUP($A80,TRANSPOSE(#REF!),JT$2+2,FALSE),0)</f>
        <v>#REF!</v>
      </c>
      <c r="JU80" t="e" cm="1">
        <f t="array" ref="JU80">_xlfn.IFNA(VLOOKUP($A80,TRANSPOSE(#REF!),JU$2+2,FALSE),0)</f>
        <v>#REF!</v>
      </c>
      <c r="JV80" t="e" cm="1">
        <f t="array" ref="JV80">_xlfn.IFNA(VLOOKUP($A80,TRANSPOSE(#REF!),JV$2+2,FALSE),0)</f>
        <v>#REF!</v>
      </c>
      <c r="JW80" t="e" cm="1">
        <f t="array" ref="JW80">_xlfn.IFNA(VLOOKUP($A80,TRANSPOSE(#REF!),JW$2+2,FALSE),0)</f>
        <v>#REF!</v>
      </c>
      <c r="JX80" t="e" cm="1">
        <f t="array" ref="JX80">_xlfn.IFNA(VLOOKUP($A80,TRANSPOSE(#REF!),JX$2+2,FALSE),0)</f>
        <v>#REF!</v>
      </c>
      <c r="JY80" t="e" cm="1">
        <f t="array" ref="JY80">_xlfn.IFNA(VLOOKUP($A80,TRANSPOSE(#REF!),JY$2+2,FALSE),0)</f>
        <v>#REF!</v>
      </c>
      <c r="JZ80" t="e" cm="1">
        <f t="array" ref="JZ80">_xlfn.IFNA(VLOOKUP($A80,TRANSPOSE(#REF!),JZ$2+2,FALSE),0)</f>
        <v>#REF!</v>
      </c>
      <c r="KA80" t="e" cm="1">
        <f t="array" ref="KA80">_xlfn.IFNA(VLOOKUP($A80,TRANSPOSE(#REF!),KA$2+2,FALSE),0)</f>
        <v>#REF!</v>
      </c>
      <c r="KB80" t="e" cm="1">
        <f t="array" ref="KB80">_xlfn.IFNA(VLOOKUP($A80,TRANSPOSE(#REF!),KB$2+2,FALSE),0)</f>
        <v>#REF!</v>
      </c>
      <c r="KC80" t="e" cm="1">
        <f t="array" ref="KC80">_xlfn.IFNA(VLOOKUP($A80,TRANSPOSE(#REF!),KC$2+2,FALSE),0)</f>
        <v>#REF!</v>
      </c>
      <c r="KD80" t="e" cm="1">
        <f t="array" ref="KD80">_xlfn.IFNA(VLOOKUP($A80,TRANSPOSE(#REF!),KD$2+2,FALSE),0)</f>
        <v>#REF!</v>
      </c>
      <c r="KE80" t="e" cm="1">
        <f t="array" ref="KE80">_xlfn.IFNA(VLOOKUP($A80,TRANSPOSE(#REF!),KE$2+2,FALSE),0)</f>
        <v>#REF!</v>
      </c>
      <c r="KF80" t="e" cm="1">
        <f t="array" ref="KF80">_xlfn.IFNA(VLOOKUP($A80,TRANSPOSE(#REF!),KF$2+2,FALSE),0)</f>
        <v>#REF!</v>
      </c>
      <c r="KG80" t="e" cm="1">
        <f t="array" ref="KG80">_xlfn.IFNA(VLOOKUP($A80,TRANSPOSE(#REF!),KG$2+2,FALSE),0)</f>
        <v>#REF!</v>
      </c>
      <c r="KH80" t="e" cm="1">
        <f t="array" ref="KH80">_xlfn.IFNA(VLOOKUP($A80,TRANSPOSE(#REF!),KH$2+2,FALSE),0)</f>
        <v>#REF!</v>
      </c>
      <c r="KI80" t="e" cm="1">
        <f t="array" ref="KI80">_xlfn.IFNA(VLOOKUP($A80,TRANSPOSE(#REF!),KI$2+2,FALSE),0)</f>
        <v>#REF!</v>
      </c>
      <c r="KJ80" t="e" cm="1">
        <f t="array" ref="KJ80">_xlfn.IFNA(VLOOKUP($A80,TRANSPOSE(#REF!),KJ$2+2,FALSE),0)</f>
        <v>#REF!</v>
      </c>
      <c r="KK80" t="e" cm="1">
        <f t="array" ref="KK80">_xlfn.IFNA(VLOOKUP($A80,TRANSPOSE(#REF!),KK$2+2,FALSE),0)</f>
        <v>#REF!</v>
      </c>
      <c r="KL80" t="e" cm="1">
        <f t="array" ref="KL80">_xlfn.IFNA(VLOOKUP($A80,TRANSPOSE(#REF!),KL$2+2,FALSE),0)</f>
        <v>#REF!</v>
      </c>
      <c r="KM80" t="e" cm="1">
        <f t="array" ref="KM80">_xlfn.IFNA(VLOOKUP($A80,TRANSPOSE(#REF!),KM$2+2,FALSE),0)</f>
        <v>#REF!</v>
      </c>
      <c r="KN80" t="e" cm="1">
        <f t="array" ref="KN80">_xlfn.IFNA(VLOOKUP($A80,TRANSPOSE(#REF!),KN$2+2,FALSE),0)</f>
        <v>#REF!</v>
      </c>
      <c r="KO80" t="e" cm="1">
        <f t="array" ref="KO80">_xlfn.IFNA(VLOOKUP($A80,TRANSPOSE(#REF!),KO$2+2,FALSE),0)</f>
        <v>#REF!</v>
      </c>
      <c r="KP80" t="e" cm="1">
        <f t="array" ref="KP80">_xlfn.IFNA(VLOOKUP($A80,TRANSPOSE(#REF!),KP$2+2,FALSE),0)</f>
        <v>#REF!</v>
      </c>
      <c r="KQ80" t="e" cm="1">
        <f t="array" ref="KQ80">_xlfn.IFNA(VLOOKUP($A80,TRANSPOSE(#REF!),KQ$2+2,FALSE),0)</f>
        <v>#REF!</v>
      </c>
      <c r="KR80" t="e" cm="1">
        <f t="array" ref="KR80">_xlfn.IFNA(VLOOKUP($A80,TRANSPOSE(#REF!),KR$2+2,FALSE),0)</f>
        <v>#REF!</v>
      </c>
      <c r="KS80" t="e" cm="1">
        <f t="array" ref="KS80">_xlfn.IFNA(VLOOKUP($A80,TRANSPOSE(#REF!),KS$2+2,FALSE),0)</f>
        <v>#REF!</v>
      </c>
      <c r="KT80" t="e" cm="1">
        <f t="array" ref="KT80">_xlfn.IFNA(VLOOKUP($A80,TRANSPOSE(#REF!),KT$2+2,FALSE),0)</f>
        <v>#REF!</v>
      </c>
      <c r="KU80" t="e" cm="1">
        <f t="array" ref="KU80">_xlfn.IFNA(VLOOKUP($A80,TRANSPOSE(#REF!),KU$2+2,FALSE),0)</f>
        <v>#REF!</v>
      </c>
      <c r="KV80" t="e" cm="1">
        <f t="array" ref="KV80">_xlfn.IFNA(VLOOKUP($A80,TRANSPOSE(#REF!),KV$2+2,FALSE),0)</f>
        <v>#REF!</v>
      </c>
      <c r="KW80" t="e" cm="1">
        <f t="array" ref="KW80">_xlfn.IFNA(VLOOKUP($A80,TRANSPOSE(#REF!),KW$2+2,FALSE),0)</f>
        <v>#REF!</v>
      </c>
      <c r="KX80" t="e" cm="1">
        <f t="array" ref="KX80">_xlfn.IFNA(VLOOKUP($A80,TRANSPOSE(#REF!),KX$2+2,FALSE),0)</f>
        <v>#REF!</v>
      </c>
      <c r="KY80" t="e" cm="1">
        <f t="array" ref="KY80">_xlfn.IFNA(VLOOKUP($A80,TRANSPOSE(#REF!),KY$2+2,FALSE),0)</f>
        <v>#REF!</v>
      </c>
      <c r="KZ80" t="e" cm="1">
        <f t="array" ref="KZ80">_xlfn.IFNA(VLOOKUP($A80,TRANSPOSE(#REF!),KZ$2+2,FALSE),0)</f>
        <v>#REF!</v>
      </c>
      <c r="LA80" t="e" cm="1">
        <f t="array" ref="LA80">_xlfn.IFNA(VLOOKUP($A80,TRANSPOSE(#REF!),LA$2+2,FALSE),0)</f>
        <v>#REF!</v>
      </c>
      <c r="LB80" t="e" cm="1">
        <f t="array" ref="LB80">_xlfn.IFNA(VLOOKUP($A80,TRANSPOSE(#REF!),LB$2+2,FALSE),0)</f>
        <v>#REF!</v>
      </c>
      <c r="LC80" t="e" cm="1">
        <f t="array" ref="LC80">_xlfn.IFNA(VLOOKUP($A80,TRANSPOSE(#REF!),LC$2+2,FALSE),0)</f>
        <v>#REF!</v>
      </c>
      <c r="LD80" t="e" cm="1">
        <f t="array" ref="LD80">_xlfn.IFNA(VLOOKUP($A80,TRANSPOSE(#REF!),LD$2+2,FALSE),0)</f>
        <v>#REF!</v>
      </c>
      <c r="LE80" t="e" cm="1">
        <f t="array" ref="LE80">_xlfn.IFNA(VLOOKUP($A80,TRANSPOSE(#REF!),LE$2+2,FALSE),0)</f>
        <v>#REF!</v>
      </c>
      <c r="LF80" t="e" cm="1">
        <f t="array" ref="LF80">_xlfn.IFNA(VLOOKUP($A80,TRANSPOSE(#REF!),LF$2+2,FALSE),0)</f>
        <v>#REF!</v>
      </c>
      <c r="LG80" t="e" cm="1">
        <f t="array" ref="LG80">_xlfn.IFNA(VLOOKUP($A80,TRANSPOSE(#REF!),LG$2+2,FALSE),0)</f>
        <v>#REF!</v>
      </c>
      <c r="LH80" t="e" cm="1">
        <f t="array" ref="LH80">_xlfn.IFNA(VLOOKUP($A80,TRANSPOSE(#REF!),LH$2+2,FALSE),0)</f>
        <v>#REF!</v>
      </c>
      <c r="LI80" t="e" cm="1">
        <f t="array" ref="LI80">_xlfn.IFNA(VLOOKUP($A80,TRANSPOSE(#REF!),LI$2+2,FALSE),0)</f>
        <v>#REF!</v>
      </c>
      <c r="LJ80" t="e" cm="1">
        <f t="array" ref="LJ80">_xlfn.IFNA(VLOOKUP($A80,TRANSPOSE(#REF!),LJ$2+2,FALSE),0)</f>
        <v>#REF!</v>
      </c>
      <c r="LK80" t="e" cm="1">
        <f t="array" ref="LK80">_xlfn.IFNA(VLOOKUP($A80,TRANSPOSE(#REF!),LK$2+2,FALSE),0)</f>
        <v>#REF!</v>
      </c>
      <c r="LL80" t="e" cm="1">
        <f t="array" ref="LL80">_xlfn.IFNA(VLOOKUP($A80,TRANSPOSE(#REF!),LL$2+2,FALSE),0)</f>
        <v>#REF!</v>
      </c>
      <c r="LM80" t="e" cm="1">
        <f t="array" ref="LM80">_xlfn.IFNA(VLOOKUP($A80,TRANSPOSE(#REF!),LM$2+2,FALSE),0)</f>
        <v>#REF!</v>
      </c>
      <c r="LN80" t="e" cm="1">
        <f t="array" ref="LN80">_xlfn.IFNA(VLOOKUP($A80,TRANSPOSE(#REF!),LN$2+2,FALSE),0)</f>
        <v>#REF!</v>
      </c>
      <c r="LO80" t="e" cm="1">
        <f t="array" ref="LO80">_xlfn.IFNA(VLOOKUP($A80,TRANSPOSE(#REF!),LO$2+2,FALSE),0)</f>
        <v>#REF!</v>
      </c>
      <c r="LP80" t="e" cm="1">
        <f t="array" ref="LP80">_xlfn.IFNA(VLOOKUP($A80,TRANSPOSE(#REF!),LP$2+2,FALSE),0)</f>
        <v>#REF!</v>
      </c>
      <c r="LQ80" t="e" cm="1">
        <f t="array" ref="LQ80">_xlfn.IFNA(VLOOKUP($A80,TRANSPOSE(#REF!),LQ$2+2,FALSE),0)</f>
        <v>#REF!</v>
      </c>
      <c r="LR80" t="e" cm="1">
        <f t="array" ref="LR80">_xlfn.IFNA(VLOOKUP($A80,TRANSPOSE(#REF!),LR$2+2,FALSE),0)</f>
        <v>#REF!</v>
      </c>
      <c r="LS80" t="e" cm="1">
        <f t="array" ref="LS80">_xlfn.IFNA(VLOOKUP($A80,TRANSPOSE(#REF!),LS$2+2,FALSE),0)</f>
        <v>#REF!</v>
      </c>
      <c r="LT80" t="e" cm="1">
        <f t="array" ref="LT80">_xlfn.IFNA(VLOOKUP($A80,TRANSPOSE(#REF!),LT$2+2,FALSE),0)</f>
        <v>#REF!</v>
      </c>
      <c r="LU80" t="e" cm="1">
        <f t="array" ref="LU80">_xlfn.IFNA(VLOOKUP($A80,TRANSPOSE(#REF!),LU$2+2,FALSE),0)</f>
        <v>#REF!</v>
      </c>
      <c r="LV80" t="e" cm="1">
        <f t="array" ref="LV80">_xlfn.IFNA(VLOOKUP($A80,TRANSPOSE(#REF!),LV$2+2,FALSE),0)</f>
        <v>#REF!</v>
      </c>
      <c r="LW80" t="e" cm="1">
        <f t="array" ref="LW80">_xlfn.IFNA(VLOOKUP($A80,TRANSPOSE(#REF!),LW$2+2,FALSE),0)</f>
        <v>#REF!</v>
      </c>
      <c r="LX80" t="e" cm="1">
        <f t="array" ref="LX80">_xlfn.IFNA(VLOOKUP($A80,TRANSPOSE(#REF!),LX$2+2,FALSE),0)</f>
        <v>#REF!</v>
      </c>
      <c r="LY80" t="e" cm="1">
        <f t="array" ref="LY80">_xlfn.IFNA(VLOOKUP($A80,TRANSPOSE(#REF!),LY$2+2,FALSE),0)</f>
        <v>#REF!</v>
      </c>
      <c r="LZ80" t="e" cm="1">
        <f t="array" ref="LZ80">_xlfn.IFNA(VLOOKUP($A80,TRANSPOSE(#REF!),LZ$2+2,FALSE),0)</f>
        <v>#REF!</v>
      </c>
      <c r="MA80" t="e" cm="1">
        <f t="array" ref="MA80">_xlfn.IFNA(VLOOKUP($A80,TRANSPOSE(#REF!),MA$2+2,FALSE),0)</f>
        <v>#REF!</v>
      </c>
      <c r="MB80" t="e" cm="1">
        <f t="array" ref="MB80">_xlfn.IFNA(VLOOKUP($A80,TRANSPOSE(#REF!),MB$2+2,FALSE),0)</f>
        <v>#REF!</v>
      </c>
      <c r="MC80" t="e" cm="1">
        <f t="array" ref="MC80">_xlfn.IFNA(VLOOKUP($A80,TRANSPOSE(#REF!),MC$2+2,FALSE),0)</f>
        <v>#REF!</v>
      </c>
      <c r="MD80" t="e" cm="1">
        <f t="array" ref="MD80">_xlfn.IFNA(VLOOKUP($A80,TRANSPOSE(#REF!),MD$2+2,FALSE),0)</f>
        <v>#REF!</v>
      </c>
      <c r="ME80" t="e" cm="1">
        <f t="array" ref="ME80">_xlfn.IFNA(VLOOKUP($A80,TRANSPOSE(#REF!),ME$2+2,FALSE),0)</f>
        <v>#REF!</v>
      </c>
      <c r="MF80" t="e" cm="1">
        <f t="array" ref="MF80">_xlfn.IFNA(VLOOKUP($A80,TRANSPOSE(#REF!),MF$2+2,FALSE),0)</f>
        <v>#REF!</v>
      </c>
      <c r="MG80" t="e" cm="1">
        <f t="array" ref="MG80">_xlfn.IFNA(VLOOKUP($A80,TRANSPOSE(#REF!),MG$2+2,FALSE),0)</f>
        <v>#REF!</v>
      </c>
      <c r="MH80" t="e" cm="1">
        <f t="array" ref="MH80">_xlfn.IFNA(VLOOKUP($A80,TRANSPOSE(#REF!),MH$2+2,FALSE),0)</f>
        <v>#REF!</v>
      </c>
      <c r="MI80" t="e" cm="1">
        <f t="array" ref="MI80">_xlfn.IFNA(VLOOKUP($A80,TRANSPOSE(#REF!),MI$2+2,FALSE),0)</f>
        <v>#REF!</v>
      </c>
      <c r="MJ80" t="e" cm="1">
        <f t="array" ref="MJ80">_xlfn.IFNA(VLOOKUP($A80,TRANSPOSE(#REF!),MJ$2+2,FALSE),0)</f>
        <v>#REF!</v>
      </c>
      <c r="MK80" t="e" cm="1">
        <f t="array" ref="MK80">_xlfn.IFNA(VLOOKUP($A80,TRANSPOSE(#REF!),MK$2+2,FALSE),0)</f>
        <v>#REF!</v>
      </c>
      <c r="ML80" t="e" cm="1">
        <f t="array" ref="ML80">_xlfn.IFNA(VLOOKUP($A80,TRANSPOSE(#REF!),ML$2+2,FALSE),0)</f>
        <v>#REF!</v>
      </c>
      <c r="MM80" t="e" cm="1">
        <f t="array" ref="MM80">_xlfn.IFNA(VLOOKUP($A80,TRANSPOSE(#REF!),MM$2+2,FALSE),0)</f>
        <v>#REF!</v>
      </c>
      <c r="MN80" t="e" cm="1">
        <f t="array" ref="MN80">_xlfn.IFNA(VLOOKUP($A80,TRANSPOSE(#REF!),MN$2+2,FALSE),0)</f>
        <v>#REF!</v>
      </c>
      <c r="MO80" t="e" cm="1">
        <f t="array" ref="MO80">_xlfn.IFNA(VLOOKUP($A80,TRANSPOSE(#REF!),MO$2+2,FALSE),0)</f>
        <v>#REF!</v>
      </c>
      <c r="MP80" t="e" cm="1">
        <f t="array" ref="MP80">_xlfn.IFNA(VLOOKUP($A80,TRANSPOSE(#REF!),MP$2+2,FALSE),0)</f>
        <v>#REF!</v>
      </c>
      <c r="MQ80" t="e" cm="1">
        <f t="array" ref="MQ80">_xlfn.IFNA(VLOOKUP($A80,TRANSPOSE(#REF!),MQ$2+2,FALSE),0)</f>
        <v>#REF!</v>
      </c>
      <c r="MR80" t="e" cm="1">
        <f t="array" ref="MR80">_xlfn.IFNA(VLOOKUP($A80,TRANSPOSE(#REF!),MR$2+2,FALSE),0)</f>
        <v>#REF!</v>
      </c>
      <c r="MS80" t="e" cm="1">
        <f t="array" ref="MS80">_xlfn.IFNA(VLOOKUP($A80,TRANSPOSE(#REF!),MS$2+2,FALSE),0)</f>
        <v>#REF!</v>
      </c>
      <c r="MT80" t="e" cm="1">
        <f t="array" ref="MT80">_xlfn.IFNA(VLOOKUP($A80,TRANSPOSE(#REF!),MT$2+2,FALSE),0)</f>
        <v>#REF!</v>
      </c>
      <c r="MU80" t="e" cm="1">
        <f t="array" ref="MU80">_xlfn.IFNA(VLOOKUP($A80,TRANSPOSE(#REF!),MU$2+2,FALSE),0)</f>
        <v>#REF!</v>
      </c>
      <c r="MV80" t="e" cm="1">
        <f t="array" ref="MV80">_xlfn.IFNA(VLOOKUP($A80,TRANSPOSE(#REF!),MV$2+2,FALSE),0)</f>
        <v>#REF!</v>
      </c>
      <c r="MW80" t="e" cm="1">
        <f t="array" ref="MW80">_xlfn.IFNA(VLOOKUP($A80,TRANSPOSE(#REF!),MW$2+2,FALSE),0)</f>
        <v>#REF!</v>
      </c>
      <c r="MX80" t="e" cm="1">
        <f t="array" ref="MX80">_xlfn.IFNA(VLOOKUP($A80,TRANSPOSE(#REF!),MX$2+2,FALSE),0)</f>
        <v>#REF!</v>
      </c>
      <c r="MY80" t="e" cm="1">
        <f t="array" ref="MY80">_xlfn.IFNA(VLOOKUP($A80,TRANSPOSE(#REF!),MY$2+2,FALSE),0)</f>
        <v>#REF!</v>
      </c>
      <c r="MZ80" t="e" cm="1">
        <f t="array" ref="MZ80">_xlfn.IFNA(VLOOKUP($A80,TRANSPOSE(#REF!),MZ$2+2,FALSE),0)</f>
        <v>#REF!</v>
      </c>
      <c r="NA80" t="e" cm="1">
        <f t="array" ref="NA80">_xlfn.IFNA(VLOOKUP($A80,TRANSPOSE(#REF!),NA$2+2,FALSE),0)</f>
        <v>#REF!</v>
      </c>
      <c r="NB80" t="e" cm="1">
        <f t="array" ref="NB80">_xlfn.IFNA(VLOOKUP($A80,TRANSPOSE(#REF!),NB$2+2,FALSE),0)</f>
        <v>#REF!</v>
      </c>
      <c r="NC80" t="e" cm="1">
        <f t="array" ref="NC80">_xlfn.IFNA(VLOOKUP($A80,TRANSPOSE(#REF!),NC$2+2,FALSE),0)</f>
        <v>#REF!</v>
      </c>
      <c r="ND80" t="e" cm="1">
        <f t="array" ref="ND80">_xlfn.IFNA(VLOOKUP($A80,TRANSPOSE(#REF!),ND$2+2,FALSE),0)</f>
        <v>#REF!</v>
      </c>
      <c r="NE80" t="e" cm="1">
        <f t="array" ref="NE80">_xlfn.IFNA(VLOOKUP($A80,TRANSPOSE(#REF!),NE$2+2,FALSE),0)</f>
        <v>#REF!</v>
      </c>
      <c r="NF80" t="e" cm="1">
        <f t="array" ref="NF80">_xlfn.IFNA(VLOOKUP($A80,TRANSPOSE(#REF!),NF$2+2,FALSE),0)</f>
        <v>#REF!</v>
      </c>
      <c r="NG80" t="e" cm="1">
        <f t="array" ref="NG80">_xlfn.IFNA(VLOOKUP($A80,TRANSPOSE(#REF!),NG$2+2,FALSE),0)</f>
        <v>#REF!</v>
      </c>
      <c r="NH80" t="e" cm="1">
        <f t="array" ref="NH80">_xlfn.IFNA(VLOOKUP($A80,TRANSPOSE(#REF!),NH$2+2,FALSE),0)</f>
        <v>#REF!</v>
      </c>
      <c r="NI80" t="e" cm="1">
        <f t="array" ref="NI80">_xlfn.IFNA(VLOOKUP($A80,TRANSPOSE(#REF!),NI$2+2,FALSE),0)</f>
        <v>#REF!</v>
      </c>
      <c r="NJ80" t="e" cm="1">
        <f t="array" ref="NJ80">_xlfn.IFNA(VLOOKUP($A80,TRANSPOSE(#REF!),NJ$2+2,FALSE),0)</f>
        <v>#REF!</v>
      </c>
      <c r="NL80" t="e">
        <f t="shared" si="2"/>
        <v>#REF!</v>
      </c>
      <c r="NM80" t="e">
        <f t="shared" si="3"/>
        <v>#REF!</v>
      </c>
    </row>
    <row r="81" spans="1:377" x14ac:dyDescent="0.3">
      <c r="A81" t="str">
        <v>PGB02_08</v>
      </c>
      <c r="B81" t="str">
        <v>Elektriciteit</v>
      </c>
      <c r="C81" t="str">
        <v>Conversion</v>
      </c>
      <c r="D81" t="str">
        <v>Power GB</v>
      </c>
      <c r="E81" t="str">
        <v>Generation</v>
      </c>
      <c r="F81" t="str">
        <v>Electricity GB</v>
      </c>
      <c r="G81" t="str">
        <v>Electricity from Oil - Power GB</v>
      </c>
      <c r="H81" t="str">
        <v>[GW]</v>
      </c>
      <c r="I81">
        <f>_xlfn.IFNA(VLOOKUP(A81,'[1]PASTE Cap_Investment'!A:B,2,FALSE),0)</f>
        <v>0</v>
      </c>
      <c r="J81" t="e" cm="1">
        <f t="array" ref="J81">_xlfn.IFNA(VLOOKUP($A81,TRANSPOSE(#REF!),J$2+2,FALSE),0)</f>
        <v>#REF!</v>
      </c>
      <c r="K81" t="e" cm="1">
        <f t="array" ref="K81">_xlfn.IFNA(VLOOKUP($A81,TRANSPOSE(#REF!),K$2+2,FALSE),0)</f>
        <v>#REF!</v>
      </c>
      <c r="L81" t="e" cm="1">
        <f t="array" ref="L81">_xlfn.IFNA(VLOOKUP($A81,TRANSPOSE(#REF!),L$2+2,FALSE),0)</f>
        <v>#REF!</v>
      </c>
      <c r="M81" t="e" cm="1">
        <f t="array" ref="M81">_xlfn.IFNA(VLOOKUP($A81,TRANSPOSE(#REF!),M$2+2,FALSE),0)</f>
        <v>#REF!</v>
      </c>
      <c r="N81" t="e" cm="1">
        <f t="array" ref="N81">_xlfn.IFNA(VLOOKUP($A81,TRANSPOSE(#REF!),N$2+2,FALSE),0)</f>
        <v>#REF!</v>
      </c>
      <c r="O81" t="e" cm="1">
        <f t="array" ref="O81">_xlfn.IFNA(VLOOKUP($A81,TRANSPOSE(#REF!),O$2+2,FALSE),0)</f>
        <v>#REF!</v>
      </c>
      <c r="P81" t="e" cm="1">
        <f t="array" ref="P81">_xlfn.IFNA(VLOOKUP($A81,TRANSPOSE(#REF!),P$2+2,FALSE),0)</f>
        <v>#REF!</v>
      </c>
      <c r="Q81" t="e" cm="1">
        <f t="array" ref="Q81">_xlfn.IFNA(VLOOKUP($A81,TRANSPOSE(#REF!),Q$2+2,FALSE),0)</f>
        <v>#REF!</v>
      </c>
      <c r="R81" t="e" cm="1">
        <f t="array" ref="R81">_xlfn.IFNA(VLOOKUP($A81,TRANSPOSE(#REF!),R$2+2,FALSE),0)</f>
        <v>#REF!</v>
      </c>
      <c r="S81" t="e" cm="1">
        <f t="array" ref="S81">_xlfn.IFNA(VLOOKUP($A81,TRANSPOSE(#REF!),S$2+2,FALSE),0)</f>
        <v>#REF!</v>
      </c>
      <c r="T81" t="e" cm="1">
        <f t="array" ref="T81">_xlfn.IFNA(VLOOKUP($A81,TRANSPOSE(#REF!),T$2+2,FALSE),0)</f>
        <v>#REF!</v>
      </c>
      <c r="U81" t="e" cm="1">
        <f t="array" ref="U81">_xlfn.IFNA(VLOOKUP($A81,TRANSPOSE(#REF!),U$2+2,FALSE),0)</f>
        <v>#REF!</v>
      </c>
      <c r="V81" t="e" cm="1">
        <f t="array" ref="V81">_xlfn.IFNA(VLOOKUP($A81,TRANSPOSE(#REF!),V$2+2,FALSE),0)</f>
        <v>#REF!</v>
      </c>
      <c r="W81" t="e" cm="1">
        <f t="array" ref="W81">_xlfn.IFNA(VLOOKUP($A81,TRANSPOSE(#REF!),W$2+2,FALSE),0)</f>
        <v>#REF!</v>
      </c>
      <c r="X81" t="e" cm="1">
        <f t="array" ref="X81">_xlfn.IFNA(VLOOKUP($A81,TRANSPOSE(#REF!),X$2+2,FALSE),0)</f>
        <v>#REF!</v>
      </c>
      <c r="Y81" t="e" cm="1">
        <f t="array" ref="Y81">_xlfn.IFNA(VLOOKUP($A81,TRANSPOSE(#REF!),Y$2+2,FALSE),0)</f>
        <v>#REF!</v>
      </c>
      <c r="Z81" t="e" cm="1">
        <f t="array" ref="Z81">_xlfn.IFNA(VLOOKUP($A81,TRANSPOSE(#REF!),Z$2+2,FALSE),0)</f>
        <v>#REF!</v>
      </c>
      <c r="AA81" t="e" cm="1">
        <f t="array" ref="AA81">_xlfn.IFNA(VLOOKUP($A81,TRANSPOSE(#REF!),AA$2+2,FALSE),0)</f>
        <v>#REF!</v>
      </c>
      <c r="AB81" t="e" cm="1">
        <f t="array" ref="AB81">_xlfn.IFNA(VLOOKUP($A81,TRANSPOSE(#REF!),AB$2+2,FALSE),0)</f>
        <v>#REF!</v>
      </c>
      <c r="AC81" t="e" cm="1">
        <f t="array" ref="AC81">_xlfn.IFNA(VLOOKUP($A81,TRANSPOSE(#REF!),AC$2+2,FALSE),0)</f>
        <v>#REF!</v>
      </c>
      <c r="AD81" t="e" cm="1">
        <f t="array" ref="AD81">_xlfn.IFNA(VLOOKUP($A81,TRANSPOSE(#REF!),AD$2+2,FALSE),0)</f>
        <v>#REF!</v>
      </c>
      <c r="AE81" t="e" cm="1">
        <f t="array" ref="AE81">_xlfn.IFNA(VLOOKUP($A81,TRANSPOSE(#REF!),AE$2+2,FALSE),0)</f>
        <v>#REF!</v>
      </c>
      <c r="AF81" t="e" cm="1">
        <f t="array" ref="AF81">_xlfn.IFNA(VLOOKUP($A81,TRANSPOSE(#REF!),AF$2+2,FALSE),0)</f>
        <v>#REF!</v>
      </c>
      <c r="AG81" t="e" cm="1">
        <f t="array" ref="AG81">_xlfn.IFNA(VLOOKUP($A81,TRANSPOSE(#REF!),AG$2+2,FALSE),0)</f>
        <v>#REF!</v>
      </c>
      <c r="AH81" t="e" cm="1">
        <f t="array" ref="AH81">_xlfn.IFNA(VLOOKUP($A81,TRANSPOSE(#REF!),AH$2+2,FALSE),0)</f>
        <v>#REF!</v>
      </c>
      <c r="AI81" t="e" cm="1">
        <f t="array" ref="AI81">_xlfn.IFNA(VLOOKUP($A81,TRANSPOSE(#REF!),AI$2+2,FALSE),0)</f>
        <v>#REF!</v>
      </c>
      <c r="AJ81" t="e" cm="1">
        <f t="array" ref="AJ81">_xlfn.IFNA(VLOOKUP($A81,TRANSPOSE(#REF!),AJ$2+2,FALSE),0)</f>
        <v>#REF!</v>
      </c>
      <c r="AK81" t="e" cm="1">
        <f t="array" ref="AK81">_xlfn.IFNA(VLOOKUP($A81,TRANSPOSE(#REF!),AK$2+2,FALSE),0)</f>
        <v>#REF!</v>
      </c>
      <c r="AL81" t="e" cm="1">
        <f t="array" ref="AL81">_xlfn.IFNA(VLOOKUP($A81,TRANSPOSE(#REF!),AL$2+2,FALSE),0)</f>
        <v>#REF!</v>
      </c>
      <c r="AM81" t="e" cm="1">
        <f t="array" ref="AM81">_xlfn.IFNA(VLOOKUP($A81,TRANSPOSE(#REF!),AM$2+2,FALSE),0)</f>
        <v>#REF!</v>
      </c>
      <c r="AN81" t="e" cm="1">
        <f t="array" ref="AN81">_xlfn.IFNA(VLOOKUP($A81,TRANSPOSE(#REF!),AN$2+2,FALSE),0)</f>
        <v>#REF!</v>
      </c>
      <c r="AO81" t="e" cm="1">
        <f t="array" ref="AO81">_xlfn.IFNA(VLOOKUP($A81,TRANSPOSE(#REF!),AO$2+2,FALSE),0)</f>
        <v>#REF!</v>
      </c>
      <c r="AP81" t="e" cm="1">
        <f t="array" ref="AP81">_xlfn.IFNA(VLOOKUP($A81,TRANSPOSE(#REF!),AP$2+2,FALSE),0)</f>
        <v>#REF!</v>
      </c>
      <c r="AQ81" t="e" cm="1">
        <f t="array" ref="AQ81">_xlfn.IFNA(VLOOKUP($A81,TRANSPOSE(#REF!),AQ$2+2,FALSE),0)</f>
        <v>#REF!</v>
      </c>
      <c r="AR81" t="e" cm="1">
        <f t="array" ref="AR81">_xlfn.IFNA(VLOOKUP($A81,TRANSPOSE(#REF!),AR$2+2,FALSE),0)</f>
        <v>#REF!</v>
      </c>
      <c r="AS81" t="e" cm="1">
        <f t="array" ref="AS81">_xlfn.IFNA(VLOOKUP($A81,TRANSPOSE(#REF!),AS$2+2,FALSE),0)</f>
        <v>#REF!</v>
      </c>
      <c r="AT81" t="e" cm="1">
        <f t="array" ref="AT81">_xlfn.IFNA(VLOOKUP($A81,TRANSPOSE(#REF!),AT$2+2,FALSE),0)</f>
        <v>#REF!</v>
      </c>
      <c r="AU81" t="e" cm="1">
        <f t="array" ref="AU81">_xlfn.IFNA(VLOOKUP($A81,TRANSPOSE(#REF!),AU$2+2,FALSE),0)</f>
        <v>#REF!</v>
      </c>
      <c r="AV81" t="e" cm="1">
        <f t="array" ref="AV81">_xlfn.IFNA(VLOOKUP($A81,TRANSPOSE(#REF!),AV$2+2,FALSE),0)</f>
        <v>#REF!</v>
      </c>
      <c r="AW81" t="e" cm="1">
        <f t="array" ref="AW81">_xlfn.IFNA(VLOOKUP($A81,TRANSPOSE(#REF!),AW$2+2,FALSE),0)</f>
        <v>#REF!</v>
      </c>
      <c r="AX81" t="e" cm="1">
        <f t="array" ref="AX81">_xlfn.IFNA(VLOOKUP($A81,TRANSPOSE(#REF!),AX$2+2,FALSE),0)</f>
        <v>#REF!</v>
      </c>
      <c r="AY81" t="e" cm="1">
        <f t="array" ref="AY81">_xlfn.IFNA(VLOOKUP($A81,TRANSPOSE(#REF!),AY$2+2,FALSE),0)</f>
        <v>#REF!</v>
      </c>
      <c r="AZ81" t="e" cm="1">
        <f t="array" ref="AZ81">_xlfn.IFNA(VLOOKUP($A81,TRANSPOSE(#REF!),AZ$2+2,FALSE),0)</f>
        <v>#REF!</v>
      </c>
      <c r="BA81" t="e" cm="1">
        <f t="array" ref="BA81">_xlfn.IFNA(VLOOKUP($A81,TRANSPOSE(#REF!),BA$2+2,FALSE),0)</f>
        <v>#REF!</v>
      </c>
      <c r="BB81" t="e" cm="1">
        <f t="array" ref="BB81">_xlfn.IFNA(VLOOKUP($A81,TRANSPOSE(#REF!),BB$2+2,FALSE),0)</f>
        <v>#REF!</v>
      </c>
      <c r="BC81" t="e" cm="1">
        <f t="array" ref="BC81">_xlfn.IFNA(VLOOKUP($A81,TRANSPOSE(#REF!),BC$2+2,FALSE),0)</f>
        <v>#REF!</v>
      </c>
      <c r="BD81" t="e" cm="1">
        <f t="array" ref="BD81">_xlfn.IFNA(VLOOKUP($A81,TRANSPOSE(#REF!),BD$2+2,FALSE),0)</f>
        <v>#REF!</v>
      </c>
      <c r="BE81" t="e" cm="1">
        <f t="array" ref="BE81">_xlfn.IFNA(VLOOKUP($A81,TRANSPOSE(#REF!),BE$2+2,FALSE),0)</f>
        <v>#REF!</v>
      </c>
      <c r="BF81" t="e" cm="1">
        <f t="array" ref="BF81">_xlfn.IFNA(VLOOKUP($A81,TRANSPOSE(#REF!),BF$2+2,FALSE),0)</f>
        <v>#REF!</v>
      </c>
      <c r="BG81" t="e" cm="1">
        <f t="array" ref="BG81">_xlfn.IFNA(VLOOKUP($A81,TRANSPOSE(#REF!),BG$2+2,FALSE),0)</f>
        <v>#REF!</v>
      </c>
      <c r="BH81" t="e" cm="1">
        <f t="array" ref="BH81">_xlfn.IFNA(VLOOKUP($A81,TRANSPOSE(#REF!),BH$2+2,FALSE),0)</f>
        <v>#REF!</v>
      </c>
      <c r="BI81" t="e" cm="1">
        <f t="array" ref="BI81">_xlfn.IFNA(VLOOKUP($A81,TRANSPOSE(#REF!),BI$2+2,FALSE),0)</f>
        <v>#REF!</v>
      </c>
      <c r="BJ81" t="e" cm="1">
        <f t="array" ref="BJ81">_xlfn.IFNA(VLOOKUP($A81,TRANSPOSE(#REF!),BJ$2+2,FALSE),0)</f>
        <v>#REF!</v>
      </c>
      <c r="BK81" t="e" cm="1">
        <f t="array" ref="BK81">_xlfn.IFNA(VLOOKUP($A81,TRANSPOSE(#REF!),BK$2+2,FALSE),0)</f>
        <v>#REF!</v>
      </c>
      <c r="BL81" t="e" cm="1">
        <f t="array" ref="BL81">_xlfn.IFNA(VLOOKUP($A81,TRANSPOSE(#REF!),BL$2+2,FALSE),0)</f>
        <v>#REF!</v>
      </c>
      <c r="BM81" t="e" cm="1">
        <f t="array" ref="BM81">_xlfn.IFNA(VLOOKUP($A81,TRANSPOSE(#REF!),BM$2+2,FALSE),0)</f>
        <v>#REF!</v>
      </c>
      <c r="BN81" t="e" cm="1">
        <f t="array" ref="BN81">_xlfn.IFNA(VLOOKUP($A81,TRANSPOSE(#REF!),BN$2+2,FALSE),0)</f>
        <v>#REF!</v>
      </c>
      <c r="BO81" t="e" cm="1">
        <f t="array" ref="BO81">_xlfn.IFNA(VLOOKUP($A81,TRANSPOSE(#REF!),BO$2+2,FALSE),0)</f>
        <v>#REF!</v>
      </c>
      <c r="BP81" t="e" cm="1">
        <f t="array" ref="BP81">_xlfn.IFNA(VLOOKUP($A81,TRANSPOSE(#REF!),BP$2+2,FALSE),0)</f>
        <v>#REF!</v>
      </c>
      <c r="BQ81" t="e" cm="1">
        <f t="array" ref="BQ81">_xlfn.IFNA(VLOOKUP($A81,TRANSPOSE(#REF!),BQ$2+2,FALSE),0)</f>
        <v>#REF!</v>
      </c>
      <c r="BR81" t="e" cm="1">
        <f t="array" ref="BR81">_xlfn.IFNA(VLOOKUP($A81,TRANSPOSE(#REF!),BR$2+2,FALSE),0)</f>
        <v>#REF!</v>
      </c>
      <c r="BS81" t="e" cm="1">
        <f t="array" ref="BS81">_xlfn.IFNA(VLOOKUP($A81,TRANSPOSE(#REF!),BS$2+2,FALSE),0)</f>
        <v>#REF!</v>
      </c>
      <c r="BT81" t="e" cm="1">
        <f t="array" ref="BT81">_xlfn.IFNA(VLOOKUP($A81,TRANSPOSE(#REF!),BT$2+2,FALSE),0)</f>
        <v>#REF!</v>
      </c>
      <c r="BU81" t="e" cm="1">
        <f t="array" ref="BU81">_xlfn.IFNA(VLOOKUP($A81,TRANSPOSE(#REF!),BU$2+2,FALSE),0)</f>
        <v>#REF!</v>
      </c>
      <c r="BV81" t="e" cm="1">
        <f t="array" ref="BV81">_xlfn.IFNA(VLOOKUP($A81,TRANSPOSE(#REF!),BV$2+2,FALSE),0)</f>
        <v>#REF!</v>
      </c>
      <c r="BW81" t="e" cm="1">
        <f t="array" ref="BW81">_xlfn.IFNA(VLOOKUP($A81,TRANSPOSE(#REF!),BW$2+2,FALSE),0)</f>
        <v>#REF!</v>
      </c>
      <c r="BX81" t="e" cm="1">
        <f t="array" ref="BX81">_xlfn.IFNA(VLOOKUP($A81,TRANSPOSE(#REF!),BX$2+2,FALSE),0)</f>
        <v>#REF!</v>
      </c>
      <c r="BY81" t="e" cm="1">
        <f t="array" ref="BY81">_xlfn.IFNA(VLOOKUP($A81,TRANSPOSE(#REF!),BY$2+2,FALSE),0)</f>
        <v>#REF!</v>
      </c>
      <c r="BZ81" t="e" cm="1">
        <f t="array" ref="BZ81">_xlfn.IFNA(VLOOKUP($A81,TRANSPOSE(#REF!),BZ$2+2,FALSE),0)</f>
        <v>#REF!</v>
      </c>
      <c r="CA81" t="e" cm="1">
        <f t="array" ref="CA81">_xlfn.IFNA(VLOOKUP($A81,TRANSPOSE(#REF!),CA$2+2,FALSE),0)</f>
        <v>#REF!</v>
      </c>
      <c r="CB81" t="e" cm="1">
        <f t="array" ref="CB81">_xlfn.IFNA(VLOOKUP($A81,TRANSPOSE(#REF!),CB$2+2,FALSE),0)</f>
        <v>#REF!</v>
      </c>
      <c r="CC81" t="e" cm="1">
        <f t="array" ref="CC81">_xlfn.IFNA(VLOOKUP($A81,TRANSPOSE(#REF!),CC$2+2,FALSE),0)</f>
        <v>#REF!</v>
      </c>
      <c r="CD81" t="e" cm="1">
        <f t="array" ref="CD81">_xlfn.IFNA(VLOOKUP($A81,TRANSPOSE(#REF!),CD$2+2,FALSE),0)</f>
        <v>#REF!</v>
      </c>
      <c r="CE81" t="e" cm="1">
        <f t="array" ref="CE81">_xlfn.IFNA(VLOOKUP($A81,TRANSPOSE(#REF!),CE$2+2,FALSE),0)</f>
        <v>#REF!</v>
      </c>
      <c r="CF81" t="e" cm="1">
        <f t="array" ref="CF81">_xlfn.IFNA(VLOOKUP($A81,TRANSPOSE(#REF!),CF$2+2,FALSE),0)</f>
        <v>#REF!</v>
      </c>
      <c r="CG81" t="e" cm="1">
        <f t="array" ref="CG81">_xlfn.IFNA(VLOOKUP($A81,TRANSPOSE(#REF!),CG$2+2,FALSE),0)</f>
        <v>#REF!</v>
      </c>
      <c r="CH81" t="e" cm="1">
        <f t="array" ref="CH81">_xlfn.IFNA(VLOOKUP($A81,TRANSPOSE(#REF!),CH$2+2,FALSE),0)</f>
        <v>#REF!</v>
      </c>
      <c r="CI81" t="e" cm="1">
        <f t="array" ref="CI81">_xlfn.IFNA(VLOOKUP($A81,TRANSPOSE(#REF!),CI$2+2,FALSE),0)</f>
        <v>#REF!</v>
      </c>
      <c r="CJ81" t="e" cm="1">
        <f t="array" ref="CJ81">_xlfn.IFNA(VLOOKUP($A81,TRANSPOSE(#REF!),CJ$2+2,FALSE),0)</f>
        <v>#REF!</v>
      </c>
      <c r="CK81" t="e" cm="1">
        <f t="array" ref="CK81">_xlfn.IFNA(VLOOKUP($A81,TRANSPOSE(#REF!),CK$2+2,FALSE),0)</f>
        <v>#REF!</v>
      </c>
      <c r="CL81" t="e" cm="1">
        <f t="array" ref="CL81">_xlfn.IFNA(VLOOKUP($A81,TRANSPOSE(#REF!),CL$2+2,FALSE),0)</f>
        <v>#REF!</v>
      </c>
      <c r="CM81" t="e" cm="1">
        <f t="array" ref="CM81">_xlfn.IFNA(VLOOKUP($A81,TRANSPOSE(#REF!),CM$2+2,FALSE),0)</f>
        <v>#REF!</v>
      </c>
      <c r="CN81" t="e" cm="1">
        <f t="array" ref="CN81">_xlfn.IFNA(VLOOKUP($A81,TRANSPOSE(#REF!),CN$2+2,FALSE),0)</f>
        <v>#REF!</v>
      </c>
      <c r="CO81" t="e" cm="1">
        <f t="array" ref="CO81">_xlfn.IFNA(VLOOKUP($A81,TRANSPOSE(#REF!),CO$2+2,FALSE),0)</f>
        <v>#REF!</v>
      </c>
      <c r="CP81" t="e" cm="1">
        <f t="array" ref="CP81">_xlfn.IFNA(VLOOKUP($A81,TRANSPOSE(#REF!),CP$2+2,FALSE),0)</f>
        <v>#REF!</v>
      </c>
      <c r="CQ81" t="e" cm="1">
        <f t="array" ref="CQ81">_xlfn.IFNA(VLOOKUP($A81,TRANSPOSE(#REF!),CQ$2+2,FALSE),0)</f>
        <v>#REF!</v>
      </c>
      <c r="CR81" t="e" cm="1">
        <f t="array" ref="CR81">_xlfn.IFNA(VLOOKUP($A81,TRANSPOSE(#REF!),CR$2+2,FALSE),0)</f>
        <v>#REF!</v>
      </c>
      <c r="CS81" t="e" cm="1">
        <f t="array" ref="CS81">_xlfn.IFNA(VLOOKUP($A81,TRANSPOSE(#REF!),CS$2+2,FALSE),0)</f>
        <v>#REF!</v>
      </c>
      <c r="CT81" t="e" cm="1">
        <f t="array" ref="CT81">_xlfn.IFNA(VLOOKUP($A81,TRANSPOSE(#REF!),CT$2+2,FALSE),0)</f>
        <v>#REF!</v>
      </c>
      <c r="CU81" t="e" cm="1">
        <f t="array" ref="CU81">_xlfn.IFNA(VLOOKUP($A81,TRANSPOSE(#REF!),CU$2+2,FALSE),0)</f>
        <v>#REF!</v>
      </c>
      <c r="CV81" t="e" cm="1">
        <f t="array" ref="CV81">_xlfn.IFNA(VLOOKUP($A81,TRANSPOSE(#REF!),CV$2+2,FALSE),0)</f>
        <v>#REF!</v>
      </c>
      <c r="CW81" t="e" cm="1">
        <f t="array" ref="CW81">_xlfn.IFNA(VLOOKUP($A81,TRANSPOSE(#REF!),CW$2+2,FALSE),0)</f>
        <v>#REF!</v>
      </c>
      <c r="CX81" t="e" cm="1">
        <f t="array" ref="CX81">_xlfn.IFNA(VLOOKUP($A81,TRANSPOSE(#REF!),CX$2+2,FALSE),0)</f>
        <v>#REF!</v>
      </c>
      <c r="CY81" t="e" cm="1">
        <f t="array" ref="CY81">_xlfn.IFNA(VLOOKUP($A81,TRANSPOSE(#REF!),CY$2+2,FALSE),0)</f>
        <v>#REF!</v>
      </c>
      <c r="CZ81" t="e" cm="1">
        <f t="array" ref="CZ81">_xlfn.IFNA(VLOOKUP($A81,TRANSPOSE(#REF!),CZ$2+2,FALSE),0)</f>
        <v>#REF!</v>
      </c>
      <c r="DA81" t="e" cm="1">
        <f t="array" ref="DA81">_xlfn.IFNA(VLOOKUP($A81,TRANSPOSE(#REF!),DA$2+2,FALSE),0)</f>
        <v>#REF!</v>
      </c>
      <c r="DB81" t="e" cm="1">
        <f t="array" ref="DB81">_xlfn.IFNA(VLOOKUP($A81,TRANSPOSE(#REF!),DB$2+2,FALSE),0)</f>
        <v>#REF!</v>
      </c>
      <c r="DC81" t="e" cm="1">
        <f t="array" ref="DC81">_xlfn.IFNA(VLOOKUP($A81,TRANSPOSE(#REF!),DC$2+2,FALSE),0)</f>
        <v>#REF!</v>
      </c>
      <c r="DD81" t="e" cm="1">
        <f t="array" ref="DD81">_xlfn.IFNA(VLOOKUP($A81,TRANSPOSE(#REF!),DD$2+2,FALSE),0)</f>
        <v>#REF!</v>
      </c>
      <c r="DE81" t="e" cm="1">
        <f t="array" ref="DE81">_xlfn.IFNA(VLOOKUP($A81,TRANSPOSE(#REF!),DE$2+2,FALSE),0)</f>
        <v>#REF!</v>
      </c>
      <c r="DF81" t="e" cm="1">
        <f t="array" ref="DF81">_xlfn.IFNA(VLOOKUP($A81,TRANSPOSE(#REF!),DF$2+2,FALSE),0)</f>
        <v>#REF!</v>
      </c>
      <c r="DG81" t="e" cm="1">
        <f t="array" ref="DG81">_xlfn.IFNA(VLOOKUP($A81,TRANSPOSE(#REF!),DG$2+2,FALSE),0)</f>
        <v>#REF!</v>
      </c>
      <c r="DH81" t="e" cm="1">
        <f t="array" ref="DH81">_xlfn.IFNA(VLOOKUP($A81,TRANSPOSE(#REF!),DH$2+2,FALSE),0)</f>
        <v>#REF!</v>
      </c>
      <c r="DI81" t="e" cm="1">
        <f t="array" ref="DI81">_xlfn.IFNA(VLOOKUP($A81,TRANSPOSE(#REF!),DI$2+2,FALSE),0)</f>
        <v>#REF!</v>
      </c>
      <c r="DJ81" t="e" cm="1">
        <f t="array" ref="DJ81">_xlfn.IFNA(VLOOKUP($A81,TRANSPOSE(#REF!),DJ$2+2,FALSE),0)</f>
        <v>#REF!</v>
      </c>
      <c r="DK81" t="e" cm="1">
        <f t="array" ref="DK81">_xlfn.IFNA(VLOOKUP($A81,TRANSPOSE(#REF!),DK$2+2,FALSE),0)</f>
        <v>#REF!</v>
      </c>
      <c r="DL81" t="e" cm="1">
        <f t="array" ref="DL81">_xlfn.IFNA(VLOOKUP($A81,TRANSPOSE(#REF!),DL$2+2,FALSE),0)</f>
        <v>#REF!</v>
      </c>
      <c r="DM81" t="e" cm="1">
        <f t="array" ref="DM81">_xlfn.IFNA(VLOOKUP($A81,TRANSPOSE(#REF!),DM$2+2,FALSE),0)</f>
        <v>#REF!</v>
      </c>
      <c r="DN81" t="e" cm="1">
        <f t="array" ref="DN81">_xlfn.IFNA(VLOOKUP($A81,TRANSPOSE(#REF!),DN$2+2,FALSE),0)</f>
        <v>#REF!</v>
      </c>
      <c r="DO81" t="e" cm="1">
        <f t="array" ref="DO81">_xlfn.IFNA(VLOOKUP($A81,TRANSPOSE(#REF!),DO$2+2,FALSE),0)</f>
        <v>#REF!</v>
      </c>
      <c r="DP81" t="e" cm="1">
        <f t="array" ref="DP81">_xlfn.IFNA(VLOOKUP($A81,TRANSPOSE(#REF!),DP$2+2,FALSE),0)</f>
        <v>#REF!</v>
      </c>
      <c r="DQ81" t="e" cm="1">
        <f t="array" ref="DQ81">_xlfn.IFNA(VLOOKUP($A81,TRANSPOSE(#REF!),DQ$2+2,FALSE),0)</f>
        <v>#REF!</v>
      </c>
      <c r="DR81" t="e" cm="1">
        <f t="array" ref="DR81">_xlfn.IFNA(VLOOKUP($A81,TRANSPOSE(#REF!),DR$2+2,FALSE),0)</f>
        <v>#REF!</v>
      </c>
      <c r="DS81" t="e" cm="1">
        <f t="array" ref="DS81">_xlfn.IFNA(VLOOKUP($A81,TRANSPOSE(#REF!),DS$2+2,FALSE),0)</f>
        <v>#REF!</v>
      </c>
      <c r="DT81" t="e" cm="1">
        <f t="array" ref="DT81">_xlfn.IFNA(VLOOKUP($A81,TRANSPOSE(#REF!),DT$2+2,FALSE),0)</f>
        <v>#REF!</v>
      </c>
      <c r="DU81" t="e" cm="1">
        <f t="array" ref="DU81">_xlfn.IFNA(VLOOKUP($A81,TRANSPOSE(#REF!),DU$2+2,FALSE),0)</f>
        <v>#REF!</v>
      </c>
      <c r="DV81" t="e" cm="1">
        <f t="array" ref="DV81">_xlfn.IFNA(VLOOKUP($A81,TRANSPOSE(#REF!),DV$2+2,FALSE),0)</f>
        <v>#REF!</v>
      </c>
      <c r="DW81" t="e" cm="1">
        <f t="array" ref="DW81">_xlfn.IFNA(VLOOKUP($A81,TRANSPOSE(#REF!),DW$2+2,FALSE),0)</f>
        <v>#REF!</v>
      </c>
      <c r="DX81" t="e" cm="1">
        <f t="array" ref="DX81">_xlfn.IFNA(VLOOKUP($A81,TRANSPOSE(#REF!),DX$2+2,FALSE),0)</f>
        <v>#REF!</v>
      </c>
      <c r="DY81" t="e" cm="1">
        <f t="array" ref="DY81">_xlfn.IFNA(VLOOKUP($A81,TRANSPOSE(#REF!),DY$2+2,FALSE),0)</f>
        <v>#REF!</v>
      </c>
      <c r="DZ81" t="e" cm="1">
        <f t="array" ref="DZ81">_xlfn.IFNA(VLOOKUP($A81,TRANSPOSE(#REF!),DZ$2+2,FALSE),0)</f>
        <v>#REF!</v>
      </c>
      <c r="EA81" t="e" cm="1">
        <f t="array" ref="EA81">_xlfn.IFNA(VLOOKUP($A81,TRANSPOSE(#REF!),EA$2+2,FALSE),0)</f>
        <v>#REF!</v>
      </c>
      <c r="EB81" t="e" cm="1">
        <f t="array" ref="EB81">_xlfn.IFNA(VLOOKUP($A81,TRANSPOSE(#REF!),EB$2+2,FALSE),0)</f>
        <v>#REF!</v>
      </c>
      <c r="EC81" t="e" cm="1">
        <f t="array" ref="EC81">_xlfn.IFNA(VLOOKUP($A81,TRANSPOSE(#REF!),EC$2+2,FALSE),0)</f>
        <v>#REF!</v>
      </c>
      <c r="ED81" t="e" cm="1">
        <f t="array" ref="ED81">_xlfn.IFNA(VLOOKUP($A81,TRANSPOSE(#REF!),ED$2+2,FALSE),0)</f>
        <v>#REF!</v>
      </c>
      <c r="EE81" t="e" cm="1">
        <f t="array" ref="EE81">_xlfn.IFNA(VLOOKUP($A81,TRANSPOSE(#REF!),EE$2+2,FALSE),0)</f>
        <v>#REF!</v>
      </c>
      <c r="EF81" t="e" cm="1">
        <f t="array" ref="EF81">_xlfn.IFNA(VLOOKUP($A81,TRANSPOSE(#REF!),EF$2+2,FALSE),0)</f>
        <v>#REF!</v>
      </c>
      <c r="EG81" t="e" cm="1">
        <f t="array" ref="EG81">_xlfn.IFNA(VLOOKUP($A81,TRANSPOSE(#REF!),EG$2+2,FALSE),0)</f>
        <v>#REF!</v>
      </c>
      <c r="EH81" t="e" cm="1">
        <f t="array" ref="EH81">_xlfn.IFNA(VLOOKUP($A81,TRANSPOSE(#REF!),EH$2+2,FALSE),0)</f>
        <v>#REF!</v>
      </c>
      <c r="EI81" t="e" cm="1">
        <f t="array" ref="EI81">_xlfn.IFNA(VLOOKUP($A81,TRANSPOSE(#REF!),EI$2+2,FALSE),0)</f>
        <v>#REF!</v>
      </c>
      <c r="EJ81" t="e" cm="1">
        <f t="array" ref="EJ81">_xlfn.IFNA(VLOOKUP($A81,TRANSPOSE(#REF!),EJ$2+2,FALSE),0)</f>
        <v>#REF!</v>
      </c>
      <c r="EK81" t="e" cm="1">
        <f t="array" ref="EK81">_xlfn.IFNA(VLOOKUP($A81,TRANSPOSE(#REF!),EK$2+2,FALSE),0)</f>
        <v>#REF!</v>
      </c>
      <c r="EL81" t="e" cm="1">
        <f t="array" ref="EL81">_xlfn.IFNA(VLOOKUP($A81,TRANSPOSE(#REF!),EL$2+2,FALSE),0)</f>
        <v>#REF!</v>
      </c>
      <c r="EM81" t="e" cm="1">
        <f t="array" ref="EM81">_xlfn.IFNA(VLOOKUP($A81,TRANSPOSE(#REF!),EM$2+2,FALSE),0)</f>
        <v>#REF!</v>
      </c>
      <c r="EN81" t="e" cm="1">
        <f t="array" ref="EN81">_xlfn.IFNA(VLOOKUP($A81,TRANSPOSE(#REF!),EN$2+2,FALSE),0)</f>
        <v>#REF!</v>
      </c>
      <c r="EO81" t="e" cm="1">
        <f t="array" ref="EO81">_xlfn.IFNA(VLOOKUP($A81,TRANSPOSE(#REF!),EO$2+2,FALSE),0)</f>
        <v>#REF!</v>
      </c>
      <c r="EP81" t="e" cm="1">
        <f t="array" ref="EP81">_xlfn.IFNA(VLOOKUP($A81,TRANSPOSE(#REF!),EP$2+2,FALSE),0)</f>
        <v>#REF!</v>
      </c>
      <c r="EQ81" t="e" cm="1">
        <f t="array" ref="EQ81">_xlfn.IFNA(VLOOKUP($A81,TRANSPOSE(#REF!),EQ$2+2,FALSE),0)</f>
        <v>#REF!</v>
      </c>
      <c r="ER81" t="e" cm="1">
        <f t="array" ref="ER81">_xlfn.IFNA(VLOOKUP($A81,TRANSPOSE(#REF!),ER$2+2,FALSE),0)</f>
        <v>#REF!</v>
      </c>
      <c r="ES81" t="e" cm="1">
        <f t="array" ref="ES81">_xlfn.IFNA(VLOOKUP($A81,TRANSPOSE(#REF!),ES$2+2,FALSE),0)</f>
        <v>#REF!</v>
      </c>
      <c r="ET81" t="e" cm="1">
        <f t="array" ref="ET81">_xlfn.IFNA(VLOOKUP($A81,TRANSPOSE(#REF!),ET$2+2,FALSE),0)</f>
        <v>#REF!</v>
      </c>
      <c r="EU81" t="e" cm="1">
        <f t="array" ref="EU81">_xlfn.IFNA(VLOOKUP($A81,TRANSPOSE(#REF!),EU$2+2,FALSE),0)</f>
        <v>#REF!</v>
      </c>
      <c r="EV81" t="e" cm="1">
        <f t="array" ref="EV81">_xlfn.IFNA(VLOOKUP($A81,TRANSPOSE(#REF!),EV$2+2,FALSE),0)</f>
        <v>#REF!</v>
      </c>
      <c r="EW81" t="e" cm="1">
        <f t="array" ref="EW81">_xlfn.IFNA(VLOOKUP($A81,TRANSPOSE(#REF!),EW$2+2,FALSE),0)</f>
        <v>#REF!</v>
      </c>
      <c r="EX81" t="e" cm="1">
        <f t="array" ref="EX81">_xlfn.IFNA(VLOOKUP($A81,TRANSPOSE(#REF!),EX$2+2,FALSE),0)</f>
        <v>#REF!</v>
      </c>
      <c r="EY81" t="e" cm="1">
        <f t="array" ref="EY81">_xlfn.IFNA(VLOOKUP($A81,TRANSPOSE(#REF!),EY$2+2,FALSE),0)</f>
        <v>#REF!</v>
      </c>
      <c r="EZ81" t="e" cm="1">
        <f t="array" ref="EZ81">_xlfn.IFNA(VLOOKUP($A81,TRANSPOSE(#REF!),EZ$2+2,FALSE),0)</f>
        <v>#REF!</v>
      </c>
      <c r="FA81" t="e" cm="1">
        <f t="array" ref="FA81">_xlfn.IFNA(VLOOKUP($A81,TRANSPOSE(#REF!),FA$2+2,FALSE),0)</f>
        <v>#REF!</v>
      </c>
      <c r="FB81" t="e" cm="1">
        <f t="array" ref="FB81">_xlfn.IFNA(VLOOKUP($A81,TRANSPOSE(#REF!),FB$2+2,FALSE),0)</f>
        <v>#REF!</v>
      </c>
      <c r="FC81" t="e" cm="1">
        <f t="array" ref="FC81">_xlfn.IFNA(VLOOKUP($A81,TRANSPOSE(#REF!),FC$2+2,FALSE),0)</f>
        <v>#REF!</v>
      </c>
      <c r="FD81" t="e" cm="1">
        <f t="array" ref="FD81">_xlfn.IFNA(VLOOKUP($A81,TRANSPOSE(#REF!),FD$2+2,FALSE),0)</f>
        <v>#REF!</v>
      </c>
      <c r="FE81" t="e" cm="1">
        <f t="array" ref="FE81">_xlfn.IFNA(VLOOKUP($A81,TRANSPOSE(#REF!),FE$2+2,FALSE),0)</f>
        <v>#REF!</v>
      </c>
      <c r="FF81" t="e" cm="1">
        <f t="array" ref="FF81">_xlfn.IFNA(VLOOKUP($A81,TRANSPOSE(#REF!),FF$2+2,FALSE),0)</f>
        <v>#REF!</v>
      </c>
      <c r="FG81" t="e" cm="1">
        <f t="array" ref="FG81">_xlfn.IFNA(VLOOKUP($A81,TRANSPOSE(#REF!),FG$2+2,FALSE),0)</f>
        <v>#REF!</v>
      </c>
      <c r="FH81" t="e" cm="1">
        <f t="array" ref="FH81">_xlfn.IFNA(VLOOKUP($A81,TRANSPOSE(#REF!),FH$2+2,FALSE),0)</f>
        <v>#REF!</v>
      </c>
      <c r="FI81" t="e" cm="1">
        <f t="array" ref="FI81">_xlfn.IFNA(VLOOKUP($A81,TRANSPOSE(#REF!),FI$2+2,FALSE),0)</f>
        <v>#REF!</v>
      </c>
      <c r="FJ81" t="e" cm="1">
        <f t="array" ref="FJ81">_xlfn.IFNA(VLOOKUP($A81,TRANSPOSE(#REF!),FJ$2+2,FALSE),0)</f>
        <v>#REF!</v>
      </c>
      <c r="FK81" t="e" cm="1">
        <f t="array" ref="FK81">_xlfn.IFNA(VLOOKUP($A81,TRANSPOSE(#REF!),FK$2+2,FALSE),0)</f>
        <v>#REF!</v>
      </c>
      <c r="FL81" t="e" cm="1">
        <f t="array" ref="FL81">_xlfn.IFNA(VLOOKUP($A81,TRANSPOSE(#REF!),FL$2+2,FALSE),0)</f>
        <v>#REF!</v>
      </c>
      <c r="FM81" t="e" cm="1">
        <f t="array" ref="FM81">_xlfn.IFNA(VLOOKUP($A81,TRANSPOSE(#REF!),FM$2+2,FALSE),0)</f>
        <v>#REF!</v>
      </c>
      <c r="FN81" t="e" cm="1">
        <f t="array" ref="FN81">_xlfn.IFNA(VLOOKUP($A81,TRANSPOSE(#REF!),FN$2+2,FALSE),0)</f>
        <v>#REF!</v>
      </c>
      <c r="FO81" t="e" cm="1">
        <f t="array" ref="FO81">_xlfn.IFNA(VLOOKUP($A81,TRANSPOSE(#REF!),FO$2+2,FALSE),0)</f>
        <v>#REF!</v>
      </c>
      <c r="FP81" t="e" cm="1">
        <f t="array" ref="FP81">_xlfn.IFNA(VLOOKUP($A81,TRANSPOSE(#REF!),FP$2+2,FALSE),0)</f>
        <v>#REF!</v>
      </c>
      <c r="FQ81" t="e" cm="1">
        <f t="array" ref="FQ81">_xlfn.IFNA(VLOOKUP($A81,TRANSPOSE(#REF!),FQ$2+2,FALSE),0)</f>
        <v>#REF!</v>
      </c>
      <c r="FR81" t="e" cm="1">
        <f t="array" ref="FR81">_xlfn.IFNA(VLOOKUP($A81,TRANSPOSE(#REF!),FR$2+2,FALSE),0)</f>
        <v>#REF!</v>
      </c>
      <c r="FS81" t="e" cm="1">
        <f t="array" ref="FS81">_xlfn.IFNA(VLOOKUP($A81,TRANSPOSE(#REF!),FS$2+2,FALSE),0)</f>
        <v>#REF!</v>
      </c>
      <c r="FT81" t="e" cm="1">
        <f t="array" ref="FT81">_xlfn.IFNA(VLOOKUP($A81,TRANSPOSE(#REF!),FT$2+2,FALSE),0)</f>
        <v>#REF!</v>
      </c>
      <c r="FU81" t="e" cm="1">
        <f t="array" ref="FU81">_xlfn.IFNA(VLOOKUP($A81,TRANSPOSE(#REF!),FU$2+2,FALSE),0)</f>
        <v>#REF!</v>
      </c>
      <c r="FV81" t="e" cm="1">
        <f t="array" ref="FV81">_xlfn.IFNA(VLOOKUP($A81,TRANSPOSE(#REF!),FV$2+2,FALSE),0)</f>
        <v>#REF!</v>
      </c>
      <c r="FW81" t="e" cm="1">
        <f t="array" ref="FW81">_xlfn.IFNA(VLOOKUP($A81,TRANSPOSE(#REF!),FW$2+2,FALSE),0)</f>
        <v>#REF!</v>
      </c>
      <c r="FX81" t="e" cm="1">
        <f t="array" ref="FX81">_xlfn.IFNA(VLOOKUP($A81,TRANSPOSE(#REF!),FX$2+2,FALSE),0)</f>
        <v>#REF!</v>
      </c>
      <c r="FY81" t="e" cm="1">
        <f t="array" ref="FY81">_xlfn.IFNA(VLOOKUP($A81,TRANSPOSE(#REF!),FY$2+2,FALSE),0)</f>
        <v>#REF!</v>
      </c>
      <c r="FZ81" t="e" cm="1">
        <f t="array" ref="FZ81">_xlfn.IFNA(VLOOKUP($A81,TRANSPOSE(#REF!),FZ$2+2,FALSE),0)</f>
        <v>#REF!</v>
      </c>
      <c r="GA81" t="e" cm="1">
        <f t="array" ref="GA81">_xlfn.IFNA(VLOOKUP($A81,TRANSPOSE(#REF!),GA$2+2,FALSE),0)</f>
        <v>#REF!</v>
      </c>
      <c r="GB81" t="e" cm="1">
        <f t="array" ref="GB81">_xlfn.IFNA(VLOOKUP($A81,TRANSPOSE(#REF!),GB$2+2,FALSE),0)</f>
        <v>#REF!</v>
      </c>
      <c r="GC81" t="e" cm="1">
        <f t="array" ref="GC81">_xlfn.IFNA(VLOOKUP($A81,TRANSPOSE(#REF!),GC$2+2,FALSE),0)</f>
        <v>#REF!</v>
      </c>
      <c r="GD81" t="e" cm="1">
        <f t="array" ref="GD81">_xlfn.IFNA(VLOOKUP($A81,TRANSPOSE(#REF!),GD$2+2,FALSE),0)</f>
        <v>#REF!</v>
      </c>
      <c r="GE81" t="e" cm="1">
        <f t="array" ref="GE81">_xlfn.IFNA(VLOOKUP($A81,TRANSPOSE(#REF!),GE$2+2,FALSE),0)</f>
        <v>#REF!</v>
      </c>
      <c r="GF81" t="e" cm="1">
        <f t="array" ref="GF81">_xlfn.IFNA(VLOOKUP($A81,TRANSPOSE(#REF!),GF$2+2,FALSE),0)</f>
        <v>#REF!</v>
      </c>
      <c r="GG81" t="e" cm="1">
        <f t="array" ref="GG81">_xlfn.IFNA(VLOOKUP($A81,TRANSPOSE(#REF!),GG$2+2,FALSE),0)</f>
        <v>#REF!</v>
      </c>
      <c r="GH81" t="e" cm="1">
        <f t="array" ref="GH81">_xlfn.IFNA(VLOOKUP($A81,TRANSPOSE(#REF!),GH$2+2,FALSE),0)</f>
        <v>#REF!</v>
      </c>
      <c r="GI81" t="e" cm="1">
        <f t="array" ref="GI81">_xlfn.IFNA(VLOOKUP($A81,TRANSPOSE(#REF!),GI$2+2,FALSE),0)</f>
        <v>#REF!</v>
      </c>
      <c r="GJ81" t="e" cm="1">
        <f t="array" ref="GJ81">_xlfn.IFNA(VLOOKUP($A81,TRANSPOSE(#REF!),GJ$2+2,FALSE),0)</f>
        <v>#REF!</v>
      </c>
      <c r="GK81" t="e" cm="1">
        <f t="array" ref="GK81">_xlfn.IFNA(VLOOKUP($A81,TRANSPOSE(#REF!),GK$2+2,FALSE),0)</f>
        <v>#REF!</v>
      </c>
      <c r="GL81" t="e" cm="1">
        <f t="array" ref="GL81">_xlfn.IFNA(VLOOKUP($A81,TRANSPOSE(#REF!),GL$2+2,FALSE),0)</f>
        <v>#REF!</v>
      </c>
      <c r="GM81" t="e" cm="1">
        <f t="array" ref="GM81">_xlfn.IFNA(VLOOKUP($A81,TRANSPOSE(#REF!),GM$2+2,FALSE),0)</f>
        <v>#REF!</v>
      </c>
      <c r="GN81" t="e" cm="1">
        <f t="array" ref="GN81">_xlfn.IFNA(VLOOKUP($A81,TRANSPOSE(#REF!),GN$2+2,FALSE),0)</f>
        <v>#REF!</v>
      </c>
      <c r="GO81" t="e" cm="1">
        <f t="array" ref="GO81">_xlfn.IFNA(VLOOKUP($A81,TRANSPOSE(#REF!),GO$2+2,FALSE),0)</f>
        <v>#REF!</v>
      </c>
      <c r="GP81" t="e" cm="1">
        <f t="array" ref="GP81">_xlfn.IFNA(VLOOKUP($A81,TRANSPOSE(#REF!),GP$2+2,FALSE),0)</f>
        <v>#REF!</v>
      </c>
      <c r="GQ81" t="e" cm="1">
        <f t="array" ref="GQ81">_xlfn.IFNA(VLOOKUP($A81,TRANSPOSE(#REF!),GQ$2+2,FALSE),0)</f>
        <v>#REF!</v>
      </c>
      <c r="GR81" t="e" cm="1">
        <f t="array" ref="GR81">_xlfn.IFNA(VLOOKUP($A81,TRANSPOSE(#REF!),GR$2+2,FALSE),0)</f>
        <v>#REF!</v>
      </c>
      <c r="GS81" t="e" cm="1">
        <f t="array" ref="GS81">_xlfn.IFNA(VLOOKUP($A81,TRANSPOSE(#REF!),GS$2+2,FALSE),0)</f>
        <v>#REF!</v>
      </c>
      <c r="GT81" t="e" cm="1">
        <f t="array" ref="GT81">_xlfn.IFNA(VLOOKUP($A81,TRANSPOSE(#REF!),GT$2+2,FALSE),0)</f>
        <v>#REF!</v>
      </c>
      <c r="GU81" t="e" cm="1">
        <f t="array" ref="GU81">_xlfn.IFNA(VLOOKUP($A81,TRANSPOSE(#REF!),GU$2+2,FALSE),0)</f>
        <v>#REF!</v>
      </c>
      <c r="GV81" t="e" cm="1">
        <f t="array" ref="GV81">_xlfn.IFNA(VLOOKUP($A81,TRANSPOSE(#REF!),GV$2+2,FALSE),0)</f>
        <v>#REF!</v>
      </c>
      <c r="GW81" t="e" cm="1">
        <f t="array" ref="GW81">_xlfn.IFNA(VLOOKUP($A81,TRANSPOSE(#REF!),GW$2+2,FALSE),0)</f>
        <v>#REF!</v>
      </c>
      <c r="GX81" t="e" cm="1">
        <f t="array" ref="GX81">_xlfn.IFNA(VLOOKUP($A81,TRANSPOSE(#REF!),GX$2+2,FALSE),0)</f>
        <v>#REF!</v>
      </c>
      <c r="GY81" t="e" cm="1">
        <f t="array" ref="GY81">_xlfn.IFNA(VLOOKUP($A81,TRANSPOSE(#REF!),GY$2+2,FALSE),0)</f>
        <v>#REF!</v>
      </c>
      <c r="GZ81" t="e" cm="1">
        <f t="array" ref="GZ81">_xlfn.IFNA(VLOOKUP($A81,TRANSPOSE(#REF!),GZ$2+2,FALSE),0)</f>
        <v>#REF!</v>
      </c>
      <c r="HA81" t="e" cm="1">
        <f t="array" ref="HA81">_xlfn.IFNA(VLOOKUP($A81,TRANSPOSE(#REF!),HA$2+2,FALSE),0)</f>
        <v>#REF!</v>
      </c>
      <c r="HB81" t="e" cm="1">
        <f t="array" ref="HB81">_xlfn.IFNA(VLOOKUP($A81,TRANSPOSE(#REF!),HB$2+2,FALSE),0)</f>
        <v>#REF!</v>
      </c>
      <c r="HC81" t="e" cm="1">
        <f t="array" ref="HC81">_xlfn.IFNA(VLOOKUP($A81,TRANSPOSE(#REF!),HC$2+2,FALSE),0)</f>
        <v>#REF!</v>
      </c>
      <c r="HD81" t="e" cm="1">
        <f t="array" ref="HD81">_xlfn.IFNA(VLOOKUP($A81,TRANSPOSE(#REF!),HD$2+2,FALSE),0)</f>
        <v>#REF!</v>
      </c>
      <c r="HE81" t="e" cm="1">
        <f t="array" ref="HE81">_xlfn.IFNA(VLOOKUP($A81,TRANSPOSE(#REF!),HE$2+2,FALSE),0)</f>
        <v>#REF!</v>
      </c>
      <c r="HF81" t="e" cm="1">
        <f t="array" ref="HF81">_xlfn.IFNA(VLOOKUP($A81,TRANSPOSE(#REF!),HF$2+2,FALSE),0)</f>
        <v>#REF!</v>
      </c>
      <c r="HG81" t="e" cm="1">
        <f t="array" ref="HG81">_xlfn.IFNA(VLOOKUP($A81,TRANSPOSE(#REF!),HG$2+2,FALSE),0)</f>
        <v>#REF!</v>
      </c>
      <c r="HH81" t="e" cm="1">
        <f t="array" ref="HH81">_xlfn.IFNA(VLOOKUP($A81,TRANSPOSE(#REF!),HH$2+2,FALSE),0)</f>
        <v>#REF!</v>
      </c>
      <c r="HI81" t="e" cm="1">
        <f t="array" ref="HI81">_xlfn.IFNA(VLOOKUP($A81,TRANSPOSE(#REF!),HI$2+2,FALSE),0)</f>
        <v>#REF!</v>
      </c>
      <c r="HJ81" t="e" cm="1">
        <f t="array" ref="HJ81">_xlfn.IFNA(VLOOKUP($A81,TRANSPOSE(#REF!),HJ$2+2,FALSE),0)</f>
        <v>#REF!</v>
      </c>
      <c r="HK81" t="e" cm="1">
        <f t="array" ref="HK81">_xlfn.IFNA(VLOOKUP($A81,TRANSPOSE(#REF!),HK$2+2,FALSE),0)</f>
        <v>#REF!</v>
      </c>
      <c r="HL81" t="e" cm="1">
        <f t="array" ref="HL81">_xlfn.IFNA(VLOOKUP($A81,TRANSPOSE(#REF!),HL$2+2,FALSE),0)</f>
        <v>#REF!</v>
      </c>
      <c r="HM81" t="e" cm="1">
        <f t="array" ref="HM81">_xlfn.IFNA(VLOOKUP($A81,TRANSPOSE(#REF!),HM$2+2,FALSE),0)</f>
        <v>#REF!</v>
      </c>
      <c r="HN81" t="e" cm="1">
        <f t="array" ref="HN81">_xlfn.IFNA(VLOOKUP($A81,TRANSPOSE(#REF!),HN$2+2,FALSE),0)</f>
        <v>#REF!</v>
      </c>
      <c r="HO81" t="e" cm="1">
        <f t="array" ref="HO81">_xlfn.IFNA(VLOOKUP($A81,TRANSPOSE(#REF!),HO$2+2,FALSE),0)</f>
        <v>#REF!</v>
      </c>
      <c r="HP81" t="e" cm="1">
        <f t="array" ref="HP81">_xlfn.IFNA(VLOOKUP($A81,TRANSPOSE(#REF!),HP$2+2,FALSE),0)</f>
        <v>#REF!</v>
      </c>
      <c r="HQ81" t="e" cm="1">
        <f t="array" ref="HQ81">_xlfn.IFNA(VLOOKUP($A81,TRANSPOSE(#REF!),HQ$2+2,FALSE),0)</f>
        <v>#REF!</v>
      </c>
      <c r="HR81" t="e" cm="1">
        <f t="array" ref="HR81">_xlfn.IFNA(VLOOKUP($A81,TRANSPOSE(#REF!),HR$2+2,FALSE),0)</f>
        <v>#REF!</v>
      </c>
      <c r="HS81" t="e" cm="1">
        <f t="array" ref="HS81">_xlfn.IFNA(VLOOKUP($A81,TRANSPOSE(#REF!),HS$2+2,FALSE),0)</f>
        <v>#REF!</v>
      </c>
      <c r="HT81" t="e" cm="1">
        <f t="array" ref="HT81">_xlfn.IFNA(VLOOKUP($A81,TRANSPOSE(#REF!),HT$2+2,FALSE),0)</f>
        <v>#REF!</v>
      </c>
      <c r="HU81" t="e" cm="1">
        <f t="array" ref="HU81">_xlfn.IFNA(VLOOKUP($A81,TRANSPOSE(#REF!),HU$2+2,FALSE),0)</f>
        <v>#REF!</v>
      </c>
      <c r="HV81" t="e" cm="1">
        <f t="array" ref="HV81">_xlfn.IFNA(VLOOKUP($A81,TRANSPOSE(#REF!),HV$2+2,FALSE),0)</f>
        <v>#REF!</v>
      </c>
      <c r="HW81" t="e" cm="1">
        <f t="array" ref="HW81">_xlfn.IFNA(VLOOKUP($A81,TRANSPOSE(#REF!),HW$2+2,FALSE),0)</f>
        <v>#REF!</v>
      </c>
      <c r="HX81" t="e" cm="1">
        <f t="array" ref="HX81">_xlfn.IFNA(VLOOKUP($A81,TRANSPOSE(#REF!),HX$2+2,FALSE),0)</f>
        <v>#REF!</v>
      </c>
      <c r="HY81" t="e" cm="1">
        <f t="array" ref="HY81">_xlfn.IFNA(VLOOKUP($A81,TRANSPOSE(#REF!),HY$2+2,FALSE),0)</f>
        <v>#REF!</v>
      </c>
      <c r="HZ81" t="e" cm="1">
        <f t="array" ref="HZ81">_xlfn.IFNA(VLOOKUP($A81,TRANSPOSE(#REF!),HZ$2+2,FALSE),0)</f>
        <v>#REF!</v>
      </c>
      <c r="IA81" t="e" cm="1">
        <f t="array" ref="IA81">_xlfn.IFNA(VLOOKUP($A81,TRANSPOSE(#REF!),IA$2+2,FALSE),0)</f>
        <v>#REF!</v>
      </c>
      <c r="IB81" t="e" cm="1">
        <f t="array" ref="IB81">_xlfn.IFNA(VLOOKUP($A81,TRANSPOSE(#REF!),IB$2+2,FALSE),0)</f>
        <v>#REF!</v>
      </c>
      <c r="IC81" t="e" cm="1">
        <f t="array" ref="IC81">_xlfn.IFNA(VLOOKUP($A81,TRANSPOSE(#REF!),IC$2+2,FALSE),0)</f>
        <v>#REF!</v>
      </c>
      <c r="ID81" t="e" cm="1">
        <f t="array" ref="ID81">_xlfn.IFNA(VLOOKUP($A81,TRANSPOSE(#REF!),ID$2+2,FALSE),0)</f>
        <v>#REF!</v>
      </c>
      <c r="IE81" t="e" cm="1">
        <f t="array" ref="IE81">_xlfn.IFNA(VLOOKUP($A81,TRANSPOSE(#REF!),IE$2+2,FALSE),0)</f>
        <v>#REF!</v>
      </c>
      <c r="IF81" t="e" cm="1">
        <f t="array" ref="IF81">_xlfn.IFNA(VLOOKUP($A81,TRANSPOSE(#REF!),IF$2+2,FALSE),0)</f>
        <v>#REF!</v>
      </c>
      <c r="IG81" t="e" cm="1">
        <f t="array" ref="IG81">_xlfn.IFNA(VLOOKUP($A81,TRANSPOSE(#REF!),IG$2+2,FALSE),0)</f>
        <v>#REF!</v>
      </c>
      <c r="IH81" t="e" cm="1">
        <f t="array" ref="IH81">_xlfn.IFNA(VLOOKUP($A81,TRANSPOSE(#REF!),IH$2+2,FALSE),0)</f>
        <v>#REF!</v>
      </c>
      <c r="II81" t="e" cm="1">
        <f t="array" ref="II81">_xlfn.IFNA(VLOOKUP($A81,TRANSPOSE(#REF!),II$2+2,FALSE),0)</f>
        <v>#REF!</v>
      </c>
      <c r="IJ81" t="e" cm="1">
        <f t="array" ref="IJ81">_xlfn.IFNA(VLOOKUP($A81,TRANSPOSE(#REF!),IJ$2+2,FALSE),0)</f>
        <v>#REF!</v>
      </c>
      <c r="IK81" t="e" cm="1">
        <f t="array" ref="IK81">_xlfn.IFNA(VLOOKUP($A81,TRANSPOSE(#REF!),IK$2+2,FALSE),0)</f>
        <v>#REF!</v>
      </c>
      <c r="IL81" t="e" cm="1">
        <f t="array" ref="IL81">_xlfn.IFNA(VLOOKUP($A81,TRANSPOSE(#REF!),IL$2+2,FALSE),0)</f>
        <v>#REF!</v>
      </c>
      <c r="IM81" t="e" cm="1">
        <f t="array" ref="IM81">_xlfn.IFNA(VLOOKUP($A81,TRANSPOSE(#REF!),IM$2+2,FALSE),0)</f>
        <v>#REF!</v>
      </c>
      <c r="IN81" t="e" cm="1">
        <f t="array" ref="IN81">_xlfn.IFNA(VLOOKUP($A81,TRANSPOSE(#REF!),IN$2+2,FALSE),0)</f>
        <v>#REF!</v>
      </c>
      <c r="IO81" t="e" cm="1">
        <f t="array" ref="IO81">_xlfn.IFNA(VLOOKUP($A81,TRANSPOSE(#REF!),IO$2+2,FALSE),0)</f>
        <v>#REF!</v>
      </c>
      <c r="IP81" t="e" cm="1">
        <f t="array" ref="IP81">_xlfn.IFNA(VLOOKUP($A81,TRANSPOSE(#REF!),IP$2+2,FALSE),0)</f>
        <v>#REF!</v>
      </c>
      <c r="IQ81" t="e" cm="1">
        <f t="array" ref="IQ81">_xlfn.IFNA(VLOOKUP($A81,TRANSPOSE(#REF!),IQ$2+2,FALSE),0)</f>
        <v>#REF!</v>
      </c>
      <c r="IR81" t="e" cm="1">
        <f t="array" ref="IR81">_xlfn.IFNA(VLOOKUP($A81,TRANSPOSE(#REF!),IR$2+2,FALSE),0)</f>
        <v>#REF!</v>
      </c>
      <c r="IS81" t="e" cm="1">
        <f t="array" ref="IS81">_xlfn.IFNA(VLOOKUP($A81,TRANSPOSE(#REF!),IS$2+2,FALSE),0)</f>
        <v>#REF!</v>
      </c>
      <c r="IT81" t="e" cm="1">
        <f t="array" ref="IT81">_xlfn.IFNA(VLOOKUP($A81,TRANSPOSE(#REF!),IT$2+2,FALSE),0)</f>
        <v>#REF!</v>
      </c>
      <c r="IU81" t="e" cm="1">
        <f t="array" ref="IU81">_xlfn.IFNA(VLOOKUP($A81,TRANSPOSE(#REF!),IU$2+2,FALSE),0)</f>
        <v>#REF!</v>
      </c>
      <c r="IV81" t="e" cm="1">
        <f t="array" ref="IV81">_xlfn.IFNA(VLOOKUP($A81,TRANSPOSE(#REF!),IV$2+2,FALSE),0)</f>
        <v>#REF!</v>
      </c>
      <c r="IW81" t="e" cm="1">
        <f t="array" ref="IW81">_xlfn.IFNA(VLOOKUP($A81,TRANSPOSE(#REF!),IW$2+2,FALSE),0)</f>
        <v>#REF!</v>
      </c>
      <c r="IX81" t="e" cm="1">
        <f t="array" ref="IX81">_xlfn.IFNA(VLOOKUP($A81,TRANSPOSE(#REF!),IX$2+2,FALSE),0)</f>
        <v>#REF!</v>
      </c>
      <c r="IY81" t="e" cm="1">
        <f t="array" ref="IY81">_xlfn.IFNA(VLOOKUP($A81,TRANSPOSE(#REF!),IY$2+2,FALSE),0)</f>
        <v>#REF!</v>
      </c>
      <c r="IZ81" t="e" cm="1">
        <f t="array" ref="IZ81">_xlfn.IFNA(VLOOKUP($A81,TRANSPOSE(#REF!),IZ$2+2,FALSE),0)</f>
        <v>#REF!</v>
      </c>
      <c r="JA81" t="e" cm="1">
        <f t="array" ref="JA81">_xlfn.IFNA(VLOOKUP($A81,TRANSPOSE(#REF!),JA$2+2,FALSE),0)</f>
        <v>#REF!</v>
      </c>
      <c r="JB81" t="e" cm="1">
        <f t="array" ref="JB81">_xlfn.IFNA(VLOOKUP($A81,TRANSPOSE(#REF!),JB$2+2,FALSE),0)</f>
        <v>#REF!</v>
      </c>
      <c r="JC81" t="e" cm="1">
        <f t="array" ref="JC81">_xlfn.IFNA(VLOOKUP($A81,TRANSPOSE(#REF!),JC$2+2,FALSE),0)</f>
        <v>#REF!</v>
      </c>
      <c r="JD81" t="e" cm="1">
        <f t="array" ref="JD81">_xlfn.IFNA(VLOOKUP($A81,TRANSPOSE(#REF!),JD$2+2,FALSE),0)</f>
        <v>#REF!</v>
      </c>
      <c r="JE81" t="e" cm="1">
        <f t="array" ref="JE81">_xlfn.IFNA(VLOOKUP($A81,TRANSPOSE(#REF!),JE$2+2,FALSE),0)</f>
        <v>#REF!</v>
      </c>
      <c r="JF81" t="e" cm="1">
        <f t="array" ref="JF81">_xlfn.IFNA(VLOOKUP($A81,TRANSPOSE(#REF!),JF$2+2,FALSE),0)</f>
        <v>#REF!</v>
      </c>
      <c r="JG81" t="e" cm="1">
        <f t="array" ref="JG81">_xlfn.IFNA(VLOOKUP($A81,TRANSPOSE(#REF!),JG$2+2,FALSE),0)</f>
        <v>#REF!</v>
      </c>
      <c r="JH81" t="e" cm="1">
        <f t="array" ref="JH81">_xlfn.IFNA(VLOOKUP($A81,TRANSPOSE(#REF!),JH$2+2,FALSE),0)</f>
        <v>#REF!</v>
      </c>
      <c r="JI81" t="e" cm="1">
        <f t="array" ref="JI81">_xlfn.IFNA(VLOOKUP($A81,TRANSPOSE(#REF!),JI$2+2,FALSE),0)</f>
        <v>#REF!</v>
      </c>
      <c r="JJ81" t="e" cm="1">
        <f t="array" ref="JJ81">_xlfn.IFNA(VLOOKUP($A81,TRANSPOSE(#REF!),JJ$2+2,FALSE),0)</f>
        <v>#REF!</v>
      </c>
      <c r="JK81" t="e" cm="1">
        <f t="array" ref="JK81">_xlfn.IFNA(VLOOKUP($A81,TRANSPOSE(#REF!),JK$2+2,FALSE),0)</f>
        <v>#REF!</v>
      </c>
      <c r="JL81" t="e" cm="1">
        <f t="array" ref="JL81">_xlfn.IFNA(VLOOKUP($A81,TRANSPOSE(#REF!),JL$2+2,FALSE),0)</f>
        <v>#REF!</v>
      </c>
      <c r="JM81" t="e" cm="1">
        <f t="array" ref="JM81">_xlfn.IFNA(VLOOKUP($A81,TRANSPOSE(#REF!),JM$2+2,FALSE),0)</f>
        <v>#REF!</v>
      </c>
      <c r="JN81" t="e" cm="1">
        <f t="array" ref="JN81">_xlfn.IFNA(VLOOKUP($A81,TRANSPOSE(#REF!),JN$2+2,FALSE),0)</f>
        <v>#REF!</v>
      </c>
      <c r="JO81" t="e" cm="1">
        <f t="array" ref="JO81">_xlfn.IFNA(VLOOKUP($A81,TRANSPOSE(#REF!),JO$2+2,FALSE),0)</f>
        <v>#REF!</v>
      </c>
      <c r="JP81" t="e" cm="1">
        <f t="array" ref="JP81">_xlfn.IFNA(VLOOKUP($A81,TRANSPOSE(#REF!),JP$2+2,FALSE),0)</f>
        <v>#REF!</v>
      </c>
      <c r="JQ81" t="e" cm="1">
        <f t="array" ref="JQ81">_xlfn.IFNA(VLOOKUP($A81,TRANSPOSE(#REF!),JQ$2+2,FALSE),0)</f>
        <v>#REF!</v>
      </c>
      <c r="JR81" t="e" cm="1">
        <f t="array" ref="JR81">_xlfn.IFNA(VLOOKUP($A81,TRANSPOSE(#REF!),JR$2+2,FALSE),0)</f>
        <v>#REF!</v>
      </c>
      <c r="JS81" t="e" cm="1">
        <f t="array" ref="JS81">_xlfn.IFNA(VLOOKUP($A81,TRANSPOSE(#REF!),JS$2+2,FALSE),0)</f>
        <v>#REF!</v>
      </c>
      <c r="JT81" t="e" cm="1">
        <f t="array" ref="JT81">_xlfn.IFNA(VLOOKUP($A81,TRANSPOSE(#REF!),JT$2+2,FALSE),0)</f>
        <v>#REF!</v>
      </c>
      <c r="JU81" t="e" cm="1">
        <f t="array" ref="JU81">_xlfn.IFNA(VLOOKUP($A81,TRANSPOSE(#REF!),JU$2+2,FALSE),0)</f>
        <v>#REF!</v>
      </c>
      <c r="JV81" t="e" cm="1">
        <f t="array" ref="JV81">_xlfn.IFNA(VLOOKUP($A81,TRANSPOSE(#REF!),JV$2+2,FALSE),0)</f>
        <v>#REF!</v>
      </c>
      <c r="JW81" t="e" cm="1">
        <f t="array" ref="JW81">_xlfn.IFNA(VLOOKUP($A81,TRANSPOSE(#REF!),JW$2+2,FALSE),0)</f>
        <v>#REF!</v>
      </c>
      <c r="JX81" t="e" cm="1">
        <f t="array" ref="JX81">_xlfn.IFNA(VLOOKUP($A81,TRANSPOSE(#REF!),JX$2+2,FALSE),0)</f>
        <v>#REF!</v>
      </c>
      <c r="JY81" t="e" cm="1">
        <f t="array" ref="JY81">_xlfn.IFNA(VLOOKUP($A81,TRANSPOSE(#REF!),JY$2+2,FALSE),0)</f>
        <v>#REF!</v>
      </c>
      <c r="JZ81" t="e" cm="1">
        <f t="array" ref="JZ81">_xlfn.IFNA(VLOOKUP($A81,TRANSPOSE(#REF!),JZ$2+2,FALSE),0)</f>
        <v>#REF!</v>
      </c>
      <c r="KA81" t="e" cm="1">
        <f t="array" ref="KA81">_xlfn.IFNA(VLOOKUP($A81,TRANSPOSE(#REF!),KA$2+2,FALSE),0)</f>
        <v>#REF!</v>
      </c>
      <c r="KB81" t="e" cm="1">
        <f t="array" ref="KB81">_xlfn.IFNA(VLOOKUP($A81,TRANSPOSE(#REF!),KB$2+2,FALSE),0)</f>
        <v>#REF!</v>
      </c>
      <c r="KC81" t="e" cm="1">
        <f t="array" ref="KC81">_xlfn.IFNA(VLOOKUP($A81,TRANSPOSE(#REF!),KC$2+2,FALSE),0)</f>
        <v>#REF!</v>
      </c>
      <c r="KD81" t="e" cm="1">
        <f t="array" ref="KD81">_xlfn.IFNA(VLOOKUP($A81,TRANSPOSE(#REF!),KD$2+2,FALSE),0)</f>
        <v>#REF!</v>
      </c>
      <c r="KE81" t="e" cm="1">
        <f t="array" ref="KE81">_xlfn.IFNA(VLOOKUP($A81,TRANSPOSE(#REF!),KE$2+2,FALSE),0)</f>
        <v>#REF!</v>
      </c>
      <c r="KF81" t="e" cm="1">
        <f t="array" ref="KF81">_xlfn.IFNA(VLOOKUP($A81,TRANSPOSE(#REF!),KF$2+2,FALSE),0)</f>
        <v>#REF!</v>
      </c>
      <c r="KG81" t="e" cm="1">
        <f t="array" ref="KG81">_xlfn.IFNA(VLOOKUP($A81,TRANSPOSE(#REF!),KG$2+2,FALSE),0)</f>
        <v>#REF!</v>
      </c>
      <c r="KH81" t="e" cm="1">
        <f t="array" ref="KH81">_xlfn.IFNA(VLOOKUP($A81,TRANSPOSE(#REF!),KH$2+2,FALSE),0)</f>
        <v>#REF!</v>
      </c>
      <c r="KI81" t="e" cm="1">
        <f t="array" ref="KI81">_xlfn.IFNA(VLOOKUP($A81,TRANSPOSE(#REF!),KI$2+2,FALSE),0)</f>
        <v>#REF!</v>
      </c>
      <c r="KJ81" t="e" cm="1">
        <f t="array" ref="KJ81">_xlfn.IFNA(VLOOKUP($A81,TRANSPOSE(#REF!),KJ$2+2,FALSE),0)</f>
        <v>#REF!</v>
      </c>
      <c r="KK81" t="e" cm="1">
        <f t="array" ref="KK81">_xlfn.IFNA(VLOOKUP($A81,TRANSPOSE(#REF!),KK$2+2,FALSE),0)</f>
        <v>#REF!</v>
      </c>
      <c r="KL81" t="e" cm="1">
        <f t="array" ref="KL81">_xlfn.IFNA(VLOOKUP($A81,TRANSPOSE(#REF!),KL$2+2,FALSE),0)</f>
        <v>#REF!</v>
      </c>
      <c r="KM81" t="e" cm="1">
        <f t="array" ref="KM81">_xlfn.IFNA(VLOOKUP($A81,TRANSPOSE(#REF!),KM$2+2,FALSE),0)</f>
        <v>#REF!</v>
      </c>
      <c r="KN81" t="e" cm="1">
        <f t="array" ref="KN81">_xlfn.IFNA(VLOOKUP($A81,TRANSPOSE(#REF!),KN$2+2,FALSE),0)</f>
        <v>#REF!</v>
      </c>
      <c r="KO81" t="e" cm="1">
        <f t="array" ref="KO81">_xlfn.IFNA(VLOOKUP($A81,TRANSPOSE(#REF!),KO$2+2,FALSE),0)</f>
        <v>#REF!</v>
      </c>
      <c r="KP81" t="e" cm="1">
        <f t="array" ref="KP81">_xlfn.IFNA(VLOOKUP($A81,TRANSPOSE(#REF!),KP$2+2,FALSE),0)</f>
        <v>#REF!</v>
      </c>
      <c r="KQ81" t="e" cm="1">
        <f t="array" ref="KQ81">_xlfn.IFNA(VLOOKUP($A81,TRANSPOSE(#REF!),KQ$2+2,FALSE),0)</f>
        <v>#REF!</v>
      </c>
      <c r="KR81" t="e" cm="1">
        <f t="array" ref="KR81">_xlfn.IFNA(VLOOKUP($A81,TRANSPOSE(#REF!),KR$2+2,FALSE),0)</f>
        <v>#REF!</v>
      </c>
      <c r="KS81" t="e" cm="1">
        <f t="array" ref="KS81">_xlfn.IFNA(VLOOKUP($A81,TRANSPOSE(#REF!),KS$2+2,FALSE),0)</f>
        <v>#REF!</v>
      </c>
      <c r="KT81" t="e" cm="1">
        <f t="array" ref="KT81">_xlfn.IFNA(VLOOKUP($A81,TRANSPOSE(#REF!),KT$2+2,FALSE),0)</f>
        <v>#REF!</v>
      </c>
      <c r="KU81" t="e" cm="1">
        <f t="array" ref="KU81">_xlfn.IFNA(VLOOKUP($A81,TRANSPOSE(#REF!),KU$2+2,FALSE),0)</f>
        <v>#REF!</v>
      </c>
      <c r="KV81" t="e" cm="1">
        <f t="array" ref="KV81">_xlfn.IFNA(VLOOKUP($A81,TRANSPOSE(#REF!),KV$2+2,FALSE),0)</f>
        <v>#REF!</v>
      </c>
      <c r="KW81" t="e" cm="1">
        <f t="array" ref="KW81">_xlfn.IFNA(VLOOKUP($A81,TRANSPOSE(#REF!),KW$2+2,FALSE),0)</f>
        <v>#REF!</v>
      </c>
      <c r="KX81" t="e" cm="1">
        <f t="array" ref="KX81">_xlfn.IFNA(VLOOKUP($A81,TRANSPOSE(#REF!),KX$2+2,FALSE),0)</f>
        <v>#REF!</v>
      </c>
      <c r="KY81" t="e" cm="1">
        <f t="array" ref="KY81">_xlfn.IFNA(VLOOKUP($A81,TRANSPOSE(#REF!),KY$2+2,FALSE),0)</f>
        <v>#REF!</v>
      </c>
      <c r="KZ81" t="e" cm="1">
        <f t="array" ref="KZ81">_xlfn.IFNA(VLOOKUP($A81,TRANSPOSE(#REF!),KZ$2+2,FALSE),0)</f>
        <v>#REF!</v>
      </c>
      <c r="LA81" t="e" cm="1">
        <f t="array" ref="LA81">_xlfn.IFNA(VLOOKUP($A81,TRANSPOSE(#REF!),LA$2+2,FALSE),0)</f>
        <v>#REF!</v>
      </c>
      <c r="LB81" t="e" cm="1">
        <f t="array" ref="LB81">_xlfn.IFNA(VLOOKUP($A81,TRANSPOSE(#REF!),LB$2+2,FALSE),0)</f>
        <v>#REF!</v>
      </c>
      <c r="LC81" t="e" cm="1">
        <f t="array" ref="LC81">_xlfn.IFNA(VLOOKUP($A81,TRANSPOSE(#REF!),LC$2+2,FALSE),0)</f>
        <v>#REF!</v>
      </c>
      <c r="LD81" t="e" cm="1">
        <f t="array" ref="LD81">_xlfn.IFNA(VLOOKUP($A81,TRANSPOSE(#REF!),LD$2+2,FALSE),0)</f>
        <v>#REF!</v>
      </c>
      <c r="LE81" t="e" cm="1">
        <f t="array" ref="LE81">_xlfn.IFNA(VLOOKUP($A81,TRANSPOSE(#REF!),LE$2+2,FALSE),0)</f>
        <v>#REF!</v>
      </c>
      <c r="LF81" t="e" cm="1">
        <f t="array" ref="LF81">_xlfn.IFNA(VLOOKUP($A81,TRANSPOSE(#REF!),LF$2+2,FALSE),0)</f>
        <v>#REF!</v>
      </c>
      <c r="LG81" t="e" cm="1">
        <f t="array" ref="LG81">_xlfn.IFNA(VLOOKUP($A81,TRANSPOSE(#REF!),LG$2+2,FALSE),0)</f>
        <v>#REF!</v>
      </c>
      <c r="LH81" t="e" cm="1">
        <f t="array" ref="LH81">_xlfn.IFNA(VLOOKUP($A81,TRANSPOSE(#REF!),LH$2+2,FALSE),0)</f>
        <v>#REF!</v>
      </c>
      <c r="LI81" t="e" cm="1">
        <f t="array" ref="LI81">_xlfn.IFNA(VLOOKUP($A81,TRANSPOSE(#REF!),LI$2+2,FALSE),0)</f>
        <v>#REF!</v>
      </c>
      <c r="LJ81" t="e" cm="1">
        <f t="array" ref="LJ81">_xlfn.IFNA(VLOOKUP($A81,TRANSPOSE(#REF!),LJ$2+2,FALSE),0)</f>
        <v>#REF!</v>
      </c>
      <c r="LK81" t="e" cm="1">
        <f t="array" ref="LK81">_xlfn.IFNA(VLOOKUP($A81,TRANSPOSE(#REF!),LK$2+2,FALSE),0)</f>
        <v>#REF!</v>
      </c>
      <c r="LL81" t="e" cm="1">
        <f t="array" ref="LL81">_xlfn.IFNA(VLOOKUP($A81,TRANSPOSE(#REF!),LL$2+2,FALSE),0)</f>
        <v>#REF!</v>
      </c>
      <c r="LM81" t="e" cm="1">
        <f t="array" ref="LM81">_xlfn.IFNA(VLOOKUP($A81,TRANSPOSE(#REF!),LM$2+2,FALSE),0)</f>
        <v>#REF!</v>
      </c>
      <c r="LN81" t="e" cm="1">
        <f t="array" ref="LN81">_xlfn.IFNA(VLOOKUP($A81,TRANSPOSE(#REF!),LN$2+2,FALSE),0)</f>
        <v>#REF!</v>
      </c>
      <c r="LO81" t="e" cm="1">
        <f t="array" ref="LO81">_xlfn.IFNA(VLOOKUP($A81,TRANSPOSE(#REF!),LO$2+2,FALSE),0)</f>
        <v>#REF!</v>
      </c>
      <c r="LP81" t="e" cm="1">
        <f t="array" ref="LP81">_xlfn.IFNA(VLOOKUP($A81,TRANSPOSE(#REF!),LP$2+2,FALSE),0)</f>
        <v>#REF!</v>
      </c>
      <c r="LQ81" t="e" cm="1">
        <f t="array" ref="LQ81">_xlfn.IFNA(VLOOKUP($A81,TRANSPOSE(#REF!),LQ$2+2,FALSE),0)</f>
        <v>#REF!</v>
      </c>
      <c r="LR81" t="e" cm="1">
        <f t="array" ref="LR81">_xlfn.IFNA(VLOOKUP($A81,TRANSPOSE(#REF!),LR$2+2,FALSE),0)</f>
        <v>#REF!</v>
      </c>
      <c r="LS81" t="e" cm="1">
        <f t="array" ref="LS81">_xlfn.IFNA(VLOOKUP($A81,TRANSPOSE(#REF!),LS$2+2,FALSE),0)</f>
        <v>#REF!</v>
      </c>
      <c r="LT81" t="e" cm="1">
        <f t="array" ref="LT81">_xlfn.IFNA(VLOOKUP($A81,TRANSPOSE(#REF!),LT$2+2,FALSE),0)</f>
        <v>#REF!</v>
      </c>
      <c r="LU81" t="e" cm="1">
        <f t="array" ref="LU81">_xlfn.IFNA(VLOOKUP($A81,TRANSPOSE(#REF!),LU$2+2,FALSE),0)</f>
        <v>#REF!</v>
      </c>
      <c r="LV81" t="e" cm="1">
        <f t="array" ref="LV81">_xlfn.IFNA(VLOOKUP($A81,TRANSPOSE(#REF!),LV$2+2,FALSE),0)</f>
        <v>#REF!</v>
      </c>
      <c r="LW81" t="e" cm="1">
        <f t="array" ref="LW81">_xlfn.IFNA(VLOOKUP($A81,TRANSPOSE(#REF!),LW$2+2,FALSE),0)</f>
        <v>#REF!</v>
      </c>
      <c r="LX81" t="e" cm="1">
        <f t="array" ref="LX81">_xlfn.IFNA(VLOOKUP($A81,TRANSPOSE(#REF!),LX$2+2,FALSE),0)</f>
        <v>#REF!</v>
      </c>
      <c r="LY81" t="e" cm="1">
        <f t="array" ref="LY81">_xlfn.IFNA(VLOOKUP($A81,TRANSPOSE(#REF!),LY$2+2,FALSE),0)</f>
        <v>#REF!</v>
      </c>
      <c r="LZ81" t="e" cm="1">
        <f t="array" ref="LZ81">_xlfn.IFNA(VLOOKUP($A81,TRANSPOSE(#REF!),LZ$2+2,FALSE),0)</f>
        <v>#REF!</v>
      </c>
      <c r="MA81" t="e" cm="1">
        <f t="array" ref="MA81">_xlfn.IFNA(VLOOKUP($A81,TRANSPOSE(#REF!),MA$2+2,FALSE),0)</f>
        <v>#REF!</v>
      </c>
      <c r="MB81" t="e" cm="1">
        <f t="array" ref="MB81">_xlfn.IFNA(VLOOKUP($A81,TRANSPOSE(#REF!),MB$2+2,FALSE),0)</f>
        <v>#REF!</v>
      </c>
      <c r="MC81" t="e" cm="1">
        <f t="array" ref="MC81">_xlfn.IFNA(VLOOKUP($A81,TRANSPOSE(#REF!),MC$2+2,FALSE),0)</f>
        <v>#REF!</v>
      </c>
      <c r="MD81" t="e" cm="1">
        <f t="array" ref="MD81">_xlfn.IFNA(VLOOKUP($A81,TRANSPOSE(#REF!),MD$2+2,FALSE),0)</f>
        <v>#REF!</v>
      </c>
      <c r="ME81" t="e" cm="1">
        <f t="array" ref="ME81">_xlfn.IFNA(VLOOKUP($A81,TRANSPOSE(#REF!),ME$2+2,FALSE),0)</f>
        <v>#REF!</v>
      </c>
      <c r="MF81" t="e" cm="1">
        <f t="array" ref="MF81">_xlfn.IFNA(VLOOKUP($A81,TRANSPOSE(#REF!),MF$2+2,FALSE),0)</f>
        <v>#REF!</v>
      </c>
      <c r="MG81" t="e" cm="1">
        <f t="array" ref="MG81">_xlfn.IFNA(VLOOKUP($A81,TRANSPOSE(#REF!),MG$2+2,FALSE),0)</f>
        <v>#REF!</v>
      </c>
      <c r="MH81" t="e" cm="1">
        <f t="array" ref="MH81">_xlfn.IFNA(VLOOKUP($A81,TRANSPOSE(#REF!),MH$2+2,FALSE),0)</f>
        <v>#REF!</v>
      </c>
      <c r="MI81" t="e" cm="1">
        <f t="array" ref="MI81">_xlfn.IFNA(VLOOKUP($A81,TRANSPOSE(#REF!),MI$2+2,FALSE),0)</f>
        <v>#REF!</v>
      </c>
      <c r="MJ81" t="e" cm="1">
        <f t="array" ref="MJ81">_xlfn.IFNA(VLOOKUP($A81,TRANSPOSE(#REF!),MJ$2+2,FALSE),0)</f>
        <v>#REF!</v>
      </c>
      <c r="MK81" t="e" cm="1">
        <f t="array" ref="MK81">_xlfn.IFNA(VLOOKUP($A81,TRANSPOSE(#REF!),MK$2+2,FALSE),0)</f>
        <v>#REF!</v>
      </c>
      <c r="ML81" t="e" cm="1">
        <f t="array" ref="ML81">_xlfn.IFNA(VLOOKUP($A81,TRANSPOSE(#REF!),ML$2+2,FALSE),0)</f>
        <v>#REF!</v>
      </c>
      <c r="MM81" t="e" cm="1">
        <f t="array" ref="MM81">_xlfn.IFNA(VLOOKUP($A81,TRANSPOSE(#REF!),MM$2+2,FALSE),0)</f>
        <v>#REF!</v>
      </c>
      <c r="MN81" t="e" cm="1">
        <f t="array" ref="MN81">_xlfn.IFNA(VLOOKUP($A81,TRANSPOSE(#REF!),MN$2+2,FALSE),0)</f>
        <v>#REF!</v>
      </c>
      <c r="MO81" t="e" cm="1">
        <f t="array" ref="MO81">_xlfn.IFNA(VLOOKUP($A81,TRANSPOSE(#REF!),MO$2+2,FALSE),0)</f>
        <v>#REF!</v>
      </c>
      <c r="MP81" t="e" cm="1">
        <f t="array" ref="MP81">_xlfn.IFNA(VLOOKUP($A81,TRANSPOSE(#REF!),MP$2+2,FALSE),0)</f>
        <v>#REF!</v>
      </c>
      <c r="MQ81" t="e" cm="1">
        <f t="array" ref="MQ81">_xlfn.IFNA(VLOOKUP($A81,TRANSPOSE(#REF!),MQ$2+2,FALSE),0)</f>
        <v>#REF!</v>
      </c>
      <c r="MR81" t="e" cm="1">
        <f t="array" ref="MR81">_xlfn.IFNA(VLOOKUP($A81,TRANSPOSE(#REF!),MR$2+2,FALSE),0)</f>
        <v>#REF!</v>
      </c>
      <c r="MS81" t="e" cm="1">
        <f t="array" ref="MS81">_xlfn.IFNA(VLOOKUP($A81,TRANSPOSE(#REF!),MS$2+2,FALSE),0)</f>
        <v>#REF!</v>
      </c>
      <c r="MT81" t="e" cm="1">
        <f t="array" ref="MT81">_xlfn.IFNA(VLOOKUP($A81,TRANSPOSE(#REF!),MT$2+2,FALSE),0)</f>
        <v>#REF!</v>
      </c>
      <c r="MU81" t="e" cm="1">
        <f t="array" ref="MU81">_xlfn.IFNA(VLOOKUP($A81,TRANSPOSE(#REF!),MU$2+2,FALSE),0)</f>
        <v>#REF!</v>
      </c>
      <c r="MV81" t="e" cm="1">
        <f t="array" ref="MV81">_xlfn.IFNA(VLOOKUP($A81,TRANSPOSE(#REF!),MV$2+2,FALSE),0)</f>
        <v>#REF!</v>
      </c>
      <c r="MW81" t="e" cm="1">
        <f t="array" ref="MW81">_xlfn.IFNA(VLOOKUP($A81,TRANSPOSE(#REF!),MW$2+2,FALSE),0)</f>
        <v>#REF!</v>
      </c>
      <c r="MX81" t="e" cm="1">
        <f t="array" ref="MX81">_xlfn.IFNA(VLOOKUP($A81,TRANSPOSE(#REF!),MX$2+2,FALSE),0)</f>
        <v>#REF!</v>
      </c>
      <c r="MY81" t="e" cm="1">
        <f t="array" ref="MY81">_xlfn.IFNA(VLOOKUP($A81,TRANSPOSE(#REF!),MY$2+2,FALSE),0)</f>
        <v>#REF!</v>
      </c>
      <c r="MZ81" t="e" cm="1">
        <f t="array" ref="MZ81">_xlfn.IFNA(VLOOKUP($A81,TRANSPOSE(#REF!),MZ$2+2,FALSE),0)</f>
        <v>#REF!</v>
      </c>
      <c r="NA81" t="e" cm="1">
        <f t="array" ref="NA81">_xlfn.IFNA(VLOOKUP($A81,TRANSPOSE(#REF!),NA$2+2,FALSE),0)</f>
        <v>#REF!</v>
      </c>
      <c r="NB81" t="e" cm="1">
        <f t="array" ref="NB81">_xlfn.IFNA(VLOOKUP($A81,TRANSPOSE(#REF!),NB$2+2,FALSE),0)</f>
        <v>#REF!</v>
      </c>
      <c r="NC81" t="e" cm="1">
        <f t="array" ref="NC81">_xlfn.IFNA(VLOOKUP($A81,TRANSPOSE(#REF!),NC$2+2,FALSE),0)</f>
        <v>#REF!</v>
      </c>
      <c r="ND81" t="e" cm="1">
        <f t="array" ref="ND81">_xlfn.IFNA(VLOOKUP($A81,TRANSPOSE(#REF!),ND$2+2,FALSE),0)</f>
        <v>#REF!</v>
      </c>
      <c r="NE81" t="e" cm="1">
        <f t="array" ref="NE81">_xlfn.IFNA(VLOOKUP($A81,TRANSPOSE(#REF!),NE$2+2,FALSE),0)</f>
        <v>#REF!</v>
      </c>
      <c r="NF81" t="e" cm="1">
        <f t="array" ref="NF81">_xlfn.IFNA(VLOOKUP($A81,TRANSPOSE(#REF!),NF$2+2,FALSE),0)</f>
        <v>#REF!</v>
      </c>
      <c r="NG81" t="e" cm="1">
        <f t="array" ref="NG81">_xlfn.IFNA(VLOOKUP($A81,TRANSPOSE(#REF!),NG$2+2,FALSE),0)</f>
        <v>#REF!</v>
      </c>
      <c r="NH81" t="e" cm="1">
        <f t="array" ref="NH81">_xlfn.IFNA(VLOOKUP($A81,TRANSPOSE(#REF!),NH$2+2,FALSE),0)</f>
        <v>#REF!</v>
      </c>
      <c r="NI81" t="e" cm="1">
        <f t="array" ref="NI81">_xlfn.IFNA(VLOOKUP($A81,TRANSPOSE(#REF!),NI$2+2,FALSE),0)</f>
        <v>#REF!</v>
      </c>
      <c r="NJ81" t="e" cm="1">
        <f t="array" ref="NJ81">_xlfn.IFNA(VLOOKUP($A81,TRANSPOSE(#REF!),NJ$2+2,FALSE),0)</f>
        <v>#REF!</v>
      </c>
      <c r="NL81" t="e">
        <f t="shared" si="2"/>
        <v>#REF!</v>
      </c>
      <c r="NM81" t="e">
        <f t="shared" si="3"/>
        <v>#REF!</v>
      </c>
    </row>
    <row r="82" spans="1:377" x14ac:dyDescent="0.3">
      <c r="A82" t="str">
        <v>PGB02_09</v>
      </c>
      <c r="B82" t="str">
        <v>Elektriciteit</v>
      </c>
      <c r="C82" t="str">
        <v>Conversion</v>
      </c>
      <c r="D82" t="str">
        <v>Power GB</v>
      </c>
      <c r="E82" t="str">
        <v>Generation</v>
      </c>
      <c r="F82" t="str">
        <v>Electricity GB</v>
      </c>
      <c r="G82" t="str">
        <v>Electricity from Waste- Power GB</v>
      </c>
      <c r="H82" t="str">
        <v>[GW]</v>
      </c>
      <c r="I82">
        <f>_xlfn.IFNA(VLOOKUP(A82,'[1]PASTE Cap_Investment'!A:B,2,FALSE),0)</f>
        <v>0</v>
      </c>
      <c r="J82" t="e" cm="1">
        <f t="array" ref="J82">_xlfn.IFNA(VLOOKUP($A82,TRANSPOSE(#REF!),J$2+2,FALSE),0)</f>
        <v>#REF!</v>
      </c>
      <c r="K82" t="e" cm="1">
        <f t="array" ref="K82">_xlfn.IFNA(VLOOKUP($A82,TRANSPOSE(#REF!),K$2+2,FALSE),0)</f>
        <v>#REF!</v>
      </c>
      <c r="L82" t="e" cm="1">
        <f t="array" ref="L82">_xlfn.IFNA(VLOOKUP($A82,TRANSPOSE(#REF!),L$2+2,FALSE),0)</f>
        <v>#REF!</v>
      </c>
      <c r="M82" t="e" cm="1">
        <f t="array" ref="M82">_xlfn.IFNA(VLOOKUP($A82,TRANSPOSE(#REF!),M$2+2,FALSE),0)</f>
        <v>#REF!</v>
      </c>
      <c r="N82" t="e" cm="1">
        <f t="array" ref="N82">_xlfn.IFNA(VLOOKUP($A82,TRANSPOSE(#REF!),N$2+2,FALSE),0)</f>
        <v>#REF!</v>
      </c>
      <c r="O82" t="e" cm="1">
        <f t="array" ref="O82">_xlfn.IFNA(VLOOKUP($A82,TRANSPOSE(#REF!),O$2+2,FALSE),0)</f>
        <v>#REF!</v>
      </c>
      <c r="P82" t="e" cm="1">
        <f t="array" ref="P82">_xlfn.IFNA(VLOOKUP($A82,TRANSPOSE(#REF!),P$2+2,FALSE),0)</f>
        <v>#REF!</v>
      </c>
      <c r="Q82" t="e" cm="1">
        <f t="array" ref="Q82">_xlfn.IFNA(VLOOKUP($A82,TRANSPOSE(#REF!),Q$2+2,FALSE),0)</f>
        <v>#REF!</v>
      </c>
      <c r="R82" t="e" cm="1">
        <f t="array" ref="R82">_xlfn.IFNA(VLOOKUP($A82,TRANSPOSE(#REF!),R$2+2,FALSE),0)</f>
        <v>#REF!</v>
      </c>
      <c r="S82" t="e" cm="1">
        <f t="array" ref="S82">_xlfn.IFNA(VLOOKUP($A82,TRANSPOSE(#REF!),S$2+2,FALSE),0)</f>
        <v>#REF!</v>
      </c>
      <c r="T82" t="e" cm="1">
        <f t="array" ref="T82">_xlfn.IFNA(VLOOKUP($A82,TRANSPOSE(#REF!),T$2+2,FALSE),0)</f>
        <v>#REF!</v>
      </c>
      <c r="U82" t="e" cm="1">
        <f t="array" ref="U82">_xlfn.IFNA(VLOOKUP($A82,TRANSPOSE(#REF!),U$2+2,FALSE),0)</f>
        <v>#REF!</v>
      </c>
      <c r="V82" t="e" cm="1">
        <f t="array" ref="V82">_xlfn.IFNA(VLOOKUP($A82,TRANSPOSE(#REF!),V$2+2,FALSE),0)</f>
        <v>#REF!</v>
      </c>
      <c r="W82" t="e" cm="1">
        <f t="array" ref="W82">_xlfn.IFNA(VLOOKUP($A82,TRANSPOSE(#REF!),W$2+2,FALSE),0)</f>
        <v>#REF!</v>
      </c>
      <c r="X82" t="e" cm="1">
        <f t="array" ref="X82">_xlfn.IFNA(VLOOKUP($A82,TRANSPOSE(#REF!),X$2+2,FALSE),0)</f>
        <v>#REF!</v>
      </c>
      <c r="Y82" t="e" cm="1">
        <f t="array" ref="Y82">_xlfn.IFNA(VLOOKUP($A82,TRANSPOSE(#REF!),Y$2+2,FALSE),0)</f>
        <v>#REF!</v>
      </c>
      <c r="Z82" t="e" cm="1">
        <f t="array" ref="Z82">_xlfn.IFNA(VLOOKUP($A82,TRANSPOSE(#REF!),Z$2+2,FALSE),0)</f>
        <v>#REF!</v>
      </c>
      <c r="AA82" t="e" cm="1">
        <f t="array" ref="AA82">_xlfn.IFNA(VLOOKUP($A82,TRANSPOSE(#REF!),AA$2+2,FALSE),0)</f>
        <v>#REF!</v>
      </c>
      <c r="AB82" t="e" cm="1">
        <f t="array" ref="AB82">_xlfn.IFNA(VLOOKUP($A82,TRANSPOSE(#REF!),AB$2+2,FALSE),0)</f>
        <v>#REF!</v>
      </c>
      <c r="AC82" t="e" cm="1">
        <f t="array" ref="AC82">_xlfn.IFNA(VLOOKUP($A82,TRANSPOSE(#REF!),AC$2+2,FALSE),0)</f>
        <v>#REF!</v>
      </c>
      <c r="AD82" t="e" cm="1">
        <f t="array" ref="AD82">_xlfn.IFNA(VLOOKUP($A82,TRANSPOSE(#REF!),AD$2+2,FALSE),0)</f>
        <v>#REF!</v>
      </c>
      <c r="AE82" t="e" cm="1">
        <f t="array" ref="AE82">_xlfn.IFNA(VLOOKUP($A82,TRANSPOSE(#REF!),AE$2+2,FALSE),0)</f>
        <v>#REF!</v>
      </c>
      <c r="AF82" t="e" cm="1">
        <f t="array" ref="AF82">_xlfn.IFNA(VLOOKUP($A82,TRANSPOSE(#REF!),AF$2+2,FALSE),0)</f>
        <v>#REF!</v>
      </c>
      <c r="AG82" t="e" cm="1">
        <f t="array" ref="AG82">_xlfn.IFNA(VLOOKUP($A82,TRANSPOSE(#REF!),AG$2+2,FALSE),0)</f>
        <v>#REF!</v>
      </c>
      <c r="AH82" t="e" cm="1">
        <f t="array" ref="AH82">_xlfn.IFNA(VLOOKUP($A82,TRANSPOSE(#REF!),AH$2+2,FALSE),0)</f>
        <v>#REF!</v>
      </c>
      <c r="AI82" t="e" cm="1">
        <f t="array" ref="AI82">_xlfn.IFNA(VLOOKUP($A82,TRANSPOSE(#REF!),AI$2+2,FALSE),0)</f>
        <v>#REF!</v>
      </c>
      <c r="AJ82" t="e" cm="1">
        <f t="array" ref="AJ82">_xlfn.IFNA(VLOOKUP($A82,TRANSPOSE(#REF!),AJ$2+2,FALSE),0)</f>
        <v>#REF!</v>
      </c>
      <c r="AK82" t="e" cm="1">
        <f t="array" ref="AK82">_xlfn.IFNA(VLOOKUP($A82,TRANSPOSE(#REF!),AK$2+2,FALSE),0)</f>
        <v>#REF!</v>
      </c>
      <c r="AL82" t="e" cm="1">
        <f t="array" ref="AL82">_xlfn.IFNA(VLOOKUP($A82,TRANSPOSE(#REF!),AL$2+2,FALSE),0)</f>
        <v>#REF!</v>
      </c>
      <c r="AM82" t="e" cm="1">
        <f t="array" ref="AM82">_xlfn.IFNA(VLOOKUP($A82,TRANSPOSE(#REF!),AM$2+2,FALSE),0)</f>
        <v>#REF!</v>
      </c>
      <c r="AN82" t="e" cm="1">
        <f t="array" ref="AN82">_xlfn.IFNA(VLOOKUP($A82,TRANSPOSE(#REF!),AN$2+2,FALSE),0)</f>
        <v>#REF!</v>
      </c>
      <c r="AO82" t="e" cm="1">
        <f t="array" ref="AO82">_xlfn.IFNA(VLOOKUP($A82,TRANSPOSE(#REF!),AO$2+2,FALSE),0)</f>
        <v>#REF!</v>
      </c>
      <c r="AP82" t="e" cm="1">
        <f t="array" ref="AP82">_xlfn.IFNA(VLOOKUP($A82,TRANSPOSE(#REF!),AP$2+2,FALSE),0)</f>
        <v>#REF!</v>
      </c>
      <c r="AQ82" t="e" cm="1">
        <f t="array" ref="AQ82">_xlfn.IFNA(VLOOKUP($A82,TRANSPOSE(#REF!),AQ$2+2,FALSE),0)</f>
        <v>#REF!</v>
      </c>
      <c r="AR82" t="e" cm="1">
        <f t="array" ref="AR82">_xlfn.IFNA(VLOOKUP($A82,TRANSPOSE(#REF!),AR$2+2,FALSE),0)</f>
        <v>#REF!</v>
      </c>
      <c r="AS82" t="e" cm="1">
        <f t="array" ref="AS82">_xlfn.IFNA(VLOOKUP($A82,TRANSPOSE(#REF!),AS$2+2,FALSE),0)</f>
        <v>#REF!</v>
      </c>
      <c r="AT82" t="e" cm="1">
        <f t="array" ref="AT82">_xlfn.IFNA(VLOOKUP($A82,TRANSPOSE(#REF!),AT$2+2,FALSE),0)</f>
        <v>#REF!</v>
      </c>
      <c r="AU82" t="e" cm="1">
        <f t="array" ref="AU82">_xlfn.IFNA(VLOOKUP($A82,TRANSPOSE(#REF!),AU$2+2,FALSE),0)</f>
        <v>#REF!</v>
      </c>
      <c r="AV82" t="e" cm="1">
        <f t="array" ref="AV82">_xlfn.IFNA(VLOOKUP($A82,TRANSPOSE(#REF!),AV$2+2,FALSE),0)</f>
        <v>#REF!</v>
      </c>
      <c r="AW82" t="e" cm="1">
        <f t="array" ref="AW82">_xlfn.IFNA(VLOOKUP($A82,TRANSPOSE(#REF!),AW$2+2,FALSE),0)</f>
        <v>#REF!</v>
      </c>
      <c r="AX82" t="e" cm="1">
        <f t="array" ref="AX82">_xlfn.IFNA(VLOOKUP($A82,TRANSPOSE(#REF!),AX$2+2,FALSE),0)</f>
        <v>#REF!</v>
      </c>
      <c r="AY82" t="e" cm="1">
        <f t="array" ref="AY82">_xlfn.IFNA(VLOOKUP($A82,TRANSPOSE(#REF!),AY$2+2,FALSE),0)</f>
        <v>#REF!</v>
      </c>
      <c r="AZ82" t="e" cm="1">
        <f t="array" ref="AZ82">_xlfn.IFNA(VLOOKUP($A82,TRANSPOSE(#REF!),AZ$2+2,FALSE),0)</f>
        <v>#REF!</v>
      </c>
      <c r="BA82" t="e" cm="1">
        <f t="array" ref="BA82">_xlfn.IFNA(VLOOKUP($A82,TRANSPOSE(#REF!),BA$2+2,FALSE),0)</f>
        <v>#REF!</v>
      </c>
      <c r="BB82" t="e" cm="1">
        <f t="array" ref="BB82">_xlfn.IFNA(VLOOKUP($A82,TRANSPOSE(#REF!),BB$2+2,FALSE),0)</f>
        <v>#REF!</v>
      </c>
      <c r="BC82" t="e" cm="1">
        <f t="array" ref="BC82">_xlfn.IFNA(VLOOKUP($A82,TRANSPOSE(#REF!),BC$2+2,FALSE),0)</f>
        <v>#REF!</v>
      </c>
      <c r="BD82" t="e" cm="1">
        <f t="array" ref="BD82">_xlfn.IFNA(VLOOKUP($A82,TRANSPOSE(#REF!),BD$2+2,FALSE),0)</f>
        <v>#REF!</v>
      </c>
      <c r="BE82" t="e" cm="1">
        <f t="array" ref="BE82">_xlfn.IFNA(VLOOKUP($A82,TRANSPOSE(#REF!),BE$2+2,FALSE),0)</f>
        <v>#REF!</v>
      </c>
      <c r="BF82" t="e" cm="1">
        <f t="array" ref="BF82">_xlfn.IFNA(VLOOKUP($A82,TRANSPOSE(#REF!),BF$2+2,FALSE),0)</f>
        <v>#REF!</v>
      </c>
      <c r="BG82" t="e" cm="1">
        <f t="array" ref="BG82">_xlfn.IFNA(VLOOKUP($A82,TRANSPOSE(#REF!),BG$2+2,FALSE),0)</f>
        <v>#REF!</v>
      </c>
      <c r="BH82" t="e" cm="1">
        <f t="array" ref="BH82">_xlfn.IFNA(VLOOKUP($A82,TRANSPOSE(#REF!),BH$2+2,FALSE),0)</f>
        <v>#REF!</v>
      </c>
      <c r="BI82" t="e" cm="1">
        <f t="array" ref="BI82">_xlfn.IFNA(VLOOKUP($A82,TRANSPOSE(#REF!),BI$2+2,FALSE),0)</f>
        <v>#REF!</v>
      </c>
      <c r="BJ82" t="e" cm="1">
        <f t="array" ref="BJ82">_xlfn.IFNA(VLOOKUP($A82,TRANSPOSE(#REF!),BJ$2+2,FALSE),0)</f>
        <v>#REF!</v>
      </c>
      <c r="BK82" t="e" cm="1">
        <f t="array" ref="BK82">_xlfn.IFNA(VLOOKUP($A82,TRANSPOSE(#REF!),BK$2+2,FALSE),0)</f>
        <v>#REF!</v>
      </c>
      <c r="BL82" t="e" cm="1">
        <f t="array" ref="BL82">_xlfn.IFNA(VLOOKUP($A82,TRANSPOSE(#REF!),BL$2+2,FALSE),0)</f>
        <v>#REF!</v>
      </c>
      <c r="BM82" t="e" cm="1">
        <f t="array" ref="BM82">_xlfn.IFNA(VLOOKUP($A82,TRANSPOSE(#REF!),BM$2+2,FALSE),0)</f>
        <v>#REF!</v>
      </c>
      <c r="BN82" t="e" cm="1">
        <f t="array" ref="BN82">_xlfn.IFNA(VLOOKUP($A82,TRANSPOSE(#REF!),BN$2+2,FALSE),0)</f>
        <v>#REF!</v>
      </c>
      <c r="BO82" t="e" cm="1">
        <f t="array" ref="BO82">_xlfn.IFNA(VLOOKUP($A82,TRANSPOSE(#REF!),BO$2+2,FALSE),0)</f>
        <v>#REF!</v>
      </c>
      <c r="BP82" t="e" cm="1">
        <f t="array" ref="BP82">_xlfn.IFNA(VLOOKUP($A82,TRANSPOSE(#REF!),BP$2+2,FALSE),0)</f>
        <v>#REF!</v>
      </c>
      <c r="BQ82" t="e" cm="1">
        <f t="array" ref="BQ82">_xlfn.IFNA(VLOOKUP($A82,TRANSPOSE(#REF!),BQ$2+2,FALSE),0)</f>
        <v>#REF!</v>
      </c>
      <c r="BR82" t="e" cm="1">
        <f t="array" ref="BR82">_xlfn.IFNA(VLOOKUP($A82,TRANSPOSE(#REF!),BR$2+2,FALSE),0)</f>
        <v>#REF!</v>
      </c>
      <c r="BS82" t="e" cm="1">
        <f t="array" ref="BS82">_xlfn.IFNA(VLOOKUP($A82,TRANSPOSE(#REF!),BS$2+2,FALSE),0)</f>
        <v>#REF!</v>
      </c>
      <c r="BT82" t="e" cm="1">
        <f t="array" ref="BT82">_xlfn.IFNA(VLOOKUP($A82,TRANSPOSE(#REF!),BT$2+2,FALSE),0)</f>
        <v>#REF!</v>
      </c>
      <c r="BU82" t="e" cm="1">
        <f t="array" ref="BU82">_xlfn.IFNA(VLOOKUP($A82,TRANSPOSE(#REF!),BU$2+2,FALSE),0)</f>
        <v>#REF!</v>
      </c>
      <c r="BV82" t="e" cm="1">
        <f t="array" ref="BV82">_xlfn.IFNA(VLOOKUP($A82,TRANSPOSE(#REF!),BV$2+2,FALSE),0)</f>
        <v>#REF!</v>
      </c>
      <c r="BW82" t="e" cm="1">
        <f t="array" ref="BW82">_xlfn.IFNA(VLOOKUP($A82,TRANSPOSE(#REF!),BW$2+2,FALSE),0)</f>
        <v>#REF!</v>
      </c>
      <c r="BX82" t="e" cm="1">
        <f t="array" ref="BX82">_xlfn.IFNA(VLOOKUP($A82,TRANSPOSE(#REF!),BX$2+2,FALSE),0)</f>
        <v>#REF!</v>
      </c>
      <c r="BY82" t="e" cm="1">
        <f t="array" ref="BY82">_xlfn.IFNA(VLOOKUP($A82,TRANSPOSE(#REF!),BY$2+2,FALSE),0)</f>
        <v>#REF!</v>
      </c>
      <c r="BZ82" t="e" cm="1">
        <f t="array" ref="BZ82">_xlfn.IFNA(VLOOKUP($A82,TRANSPOSE(#REF!),BZ$2+2,FALSE),0)</f>
        <v>#REF!</v>
      </c>
      <c r="CA82" t="e" cm="1">
        <f t="array" ref="CA82">_xlfn.IFNA(VLOOKUP($A82,TRANSPOSE(#REF!),CA$2+2,FALSE),0)</f>
        <v>#REF!</v>
      </c>
      <c r="CB82" t="e" cm="1">
        <f t="array" ref="CB82">_xlfn.IFNA(VLOOKUP($A82,TRANSPOSE(#REF!),CB$2+2,FALSE),0)</f>
        <v>#REF!</v>
      </c>
      <c r="CC82" t="e" cm="1">
        <f t="array" ref="CC82">_xlfn.IFNA(VLOOKUP($A82,TRANSPOSE(#REF!),CC$2+2,FALSE),0)</f>
        <v>#REF!</v>
      </c>
      <c r="CD82" t="e" cm="1">
        <f t="array" ref="CD82">_xlfn.IFNA(VLOOKUP($A82,TRANSPOSE(#REF!),CD$2+2,FALSE),0)</f>
        <v>#REF!</v>
      </c>
      <c r="CE82" t="e" cm="1">
        <f t="array" ref="CE82">_xlfn.IFNA(VLOOKUP($A82,TRANSPOSE(#REF!),CE$2+2,FALSE),0)</f>
        <v>#REF!</v>
      </c>
      <c r="CF82" t="e" cm="1">
        <f t="array" ref="CF82">_xlfn.IFNA(VLOOKUP($A82,TRANSPOSE(#REF!),CF$2+2,FALSE),0)</f>
        <v>#REF!</v>
      </c>
      <c r="CG82" t="e" cm="1">
        <f t="array" ref="CG82">_xlfn.IFNA(VLOOKUP($A82,TRANSPOSE(#REF!),CG$2+2,FALSE),0)</f>
        <v>#REF!</v>
      </c>
      <c r="CH82" t="e" cm="1">
        <f t="array" ref="CH82">_xlfn.IFNA(VLOOKUP($A82,TRANSPOSE(#REF!),CH$2+2,FALSE),0)</f>
        <v>#REF!</v>
      </c>
      <c r="CI82" t="e" cm="1">
        <f t="array" ref="CI82">_xlfn.IFNA(VLOOKUP($A82,TRANSPOSE(#REF!),CI$2+2,FALSE),0)</f>
        <v>#REF!</v>
      </c>
      <c r="CJ82" t="e" cm="1">
        <f t="array" ref="CJ82">_xlfn.IFNA(VLOOKUP($A82,TRANSPOSE(#REF!),CJ$2+2,FALSE),0)</f>
        <v>#REF!</v>
      </c>
      <c r="CK82" t="e" cm="1">
        <f t="array" ref="CK82">_xlfn.IFNA(VLOOKUP($A82,TRANSPOSE(#REF!),CK$2+2,FALSE),0)</f>
        <v>#REF!</v>
      </c>
      <c r="CL82" t="e" cm="1">
        <f t="array" ref="CL82">_xlfn.IFNA(VLOOKUP($A82,TRANSPOSE(#REF!),CL$2+2,FALSE),0)</f>
        <v>#REF!</v>
      </c>
      <c r="CM82" t="e" cm="1">
        <f t="array" ref="CM82">_xlfn.IFNA(VLOOKUP($A82,TRANSPOSE(#REF!),CM$2+2,FALSE),0)</f>
        <v>#REF!</v>
      </c>
      <c r="CN82" t="e" cm="1">
        <f t="array" ref="CN82">_xlfn.IFNA(VLOOKUP($A82,TRANSPOSE(#REF!),CN$2+2,FALSE),0)</f>
        <v>#REF!</v>
      </c>
      <c r="CO82" t="e" cm="1">
        <f t="array" ref="CO82">_xlfn.IFNA(VLOOKUP($A82,TRANSPOSE(#REF!),CO$2+2,FALSE),0)</f>
        <v>#REF!</v>
      </c>
      <c r="CP82" t="e" cm="1">
        <f t="array" ref="CP82">_xlfn.IFNA(VLOOKUP($A82,TRANSPOSE(#REF!),CP$2+2,FALSE),0)</f>
        <v>#REF!</v>
      </c>
      <c r="CQ82" t="e" cm="1">
        <f t="array" ref="CQ82">_xlfn.IFNA(VLOOKUP($A82,TRANSPOSE(#REF!),CQ$2+2,FALSE),0)</f>
        <v>#REF!</v>
      </c>
      <c r="CR82" t="e" cm="1">
        <f t="array" ref="CR82">_xlfn.IFNA(VLOOKUP($A82,TRANSPOSE(#REF!),CR$2+2,FALSE),0)</f>
        <v>#REF!</v>
      </c>
      <c r="CS82" t="e" cm="1">
        <f t="array" ref="CS82">_xlfn.IFNA(VLOOKUP($A82,TRANSPOSE(#REF!),CS$2+2,FALSE),0)</f>
        <v>#REF!</v>
      </c>
      <c r="CT82" t="e" cm="1">
        <f t="array" ref="CT82">_xlfn.IFNA(VLOOKUP($A82,TRANSPOSE(#REF!),CT$2+2,FALSE),0)</f>
        <v>#REF!</v>
      </c>
      <c r="CU82" t="e" cm="1">
        <f t="array" ref="CU82">_xlfn.IFNA(VLOOKUP($A82,TRANSPOSE(#REF!),CU$2+2,FALSE),0)</f>
        <v>#REF!</v>
      </c>
      <c r="CV82" t="e" cm="1">
        <f t="array" ref="CV82">_xlfn.IFNA(VLOOKUP($A82,TRANSPOSE(#REF!),CV$2+2,FALSE),0)</f>
        <v>#REF!</v>
      </c>
      <c r="CW82" t="e" cm="1">
        <f t="array" ref="CW82">_xlfn.IFNA(VLOOKUP($A82,TRANSPOSE(#REF!),CW$2+2,FALSE),0)</f>
        <v>#REF!</v>
      </c>
      <c r="CX82" t="e" cm="1">
        <f t="array" ref="CX82">_xlfn.IFNA(VLOOKUP($A82,TRANSPOSE(#REF!),CX$2+2,FALSE),0)</f>
        <v>#REF!</v>
      </c>
      <c r="CY82" t="e" cm="1">
        <f t="array" ref="CY82">_xlfn.IFNA(VLOOKUP($A82,TRANSPOSE(#REF!),CY$2+2,FALSE),0)</f>
        <v>#REF!</v>
      </c>
      <c r="CZ82" t="e" cm="1">
        <f t="array" ref="CZ82">_xlfn.IFNA(VLOOKUP($A82,TRANSPOSE(#REF!),CZ$2+2,FALSE),0)</f>
        <v>#REF!</v>
      </c>
      <c r="DA82" t="e" cm="1">
        <f t="array" ref="DA82">_xlfn.IFNA(VLOOKUP($A82,TRANSPOSE(#REF!),DA$2+2,FALSE),0)</f>
        <v>#REF!</v>
      </c>
      <c r="DB82" t="e" cm="1">
        <f t="array" ref="DB82">_xlfn.IFNA(VLOOKUP($A82,TRANSPOSE(#REF!),DB$2+2,FALSE),0)</f>
        <v>#REF!</v>
      </c>
      <c r="DC82" t="e" cm="1">
        <f t="array" ref="DC82">_xlfn.IFNA(VLOOKUP($A82,TRANSPOSE(#REF!),DC$2+2,FALSE),0)</f>
        <v>#REF!</v>
      </c>
      <c r="DD82" t="e" cm="1">
        <f t="array" ref="DD82">_xlfn.IFNA(VLOOKUP($A82,TRANSPOSE(#REF!),DD$2+2,FALSE),0)</f>
        <v>#REF!</v>
      </c>
      <c r="DE82" t="e" cm="1">
        <f t="array" ref="DE82">_xlfn.IFNA(VLOOKUP($A82,TRANSPOSE(#REF!),DE$2+2,FALSE),0)</f>
        <v>#REF!</v>
      </c>
      <c r="DF82" t="e" cm="1">
        <f t="array" ref="DF82">_xlfn.IFNA(VLOOKUP($A82,TRANSPOSE(#REF!),DF$2+2,FALSE),0)</f>
        <v>#REF!</v>
      </c>
      <c r="DG82" t="e" cm="1">
        <f t="array" ref="DG82">_xlfn.IFNA(VLOOKUP($A82,TRANSPOSE(#REF!),DG$2+2,FALSE),0)</f>
        <v>#REF!</v>
      </c>
      <c r="DH82" t="e" cm="1">
        <f t="array" ref="DH82">_xlfn.IFNA(VLOOKUP($A82,TRANSPOSE(#REF!),DH$2+2,FALSE),0)</f>
        <v>#REF!</v>
      </c>
      <c r="DI82" t="e" cm="1">
        <f t="array" ref="DI82">_xlfn.IFNA(VLOOKUP($A82,TRANSPOSE(#REF!),DI$2+2,FALSE),0)</f>
        <v>#REF!</v>
      </c>
      <c r="DJ82" t="e" cm="1">
        <f t="array" ref="DJ82">_xlfn.IFNA(VLOOKUP($A82,TRANSPOSE(#REF!),DJ$2+2,FALSE),0)</f>
        <v>#REF!</v>
      </c>
      <c r="DK82" t="e" cm="1">
        <f t="array" ref="DK82">_xlfn.IFNA(VLOOKUP($A82,TRANSPOSE(#REF!),DK$2+2,FALSE),0)</f>
        <v>#REF!</v>
      </c>
      <c r="DL82" t="e" cm="1">
        <f t="array" ref="DL82">_xlfn.IFNA(VLOOKUP($A82,TRANSPOSE(#REF!),DL$2+2,FALSE),0)</f>
        <v>#REF!</v>
      </c>
      <c r="DM82" t="e" cm="1">
        <f t="array" ref="DM82">_xlfn.IFNA(VLOOKUP($A82,TRANSPOSE(#REF!),DM$2+2,FALSE),0)</f>
        <v>#REF!</v>
      </c>
      <c r="DN82" t="e" cm="1">
        <f t="array" ref="DN82">_xlfn.IFNA(VLOOKUP($A82,TRANSPOSE(#REF!),DN$2+2,FALSE),0)</f>
        <v>#REF!</v>
      </c>
      <c r="DO82" t="e" cm="1">
        <f t="array" ref="DO82">_xlfn.IFNA(VLOOKUP($A82,TRANSPOSE(#REF!),DO$2+2,FALSE),0)</f>
        <v>#REF!</v>
      </c>
      <c r="DP82" t="e" cm="1">
        <f t="array" ref="DP82">_xlfn.IFNA(VLOOKUP($A82,TRANSPOSE(#REF!),DP$2+2,FALSE),0)</f>
        <v>#REF!</v>
      </c>
      <c r="DQ82" t="e" cm="1">
        <f t="array" ref="DQ82">_xlfn.IFNA(VLOOKUP($A82,TRANSPOSE(#REF!),DQ$2+2,FALSE),0)</f>
        <v>#REF!</v>
      </c>
      <c r="DR82" t="e" cm="1">
        <f t="array" ref="DR82">_xlfn.IFNA(VLOOKUP($A82,TRANSPOSE(#REF!),DR$2+2,FALSE),0)</f>
        <v>#REF!</v>
      </c>
      <c r="DS82" t="e" cm="1">
        <f t="array" ref="DS82">_xlfn.IFNA(VLOOKUP($A82,TRANSPOSE(#REF!),DS$2+2,FALSE),0)</f>
        <v>#REF!</v>
      </c>
      <c r="DT82" t="e" cm="1">
        <f t="array" ref="DT82">_xlfn.IFNA(VLOOKUP($A82,TRANSPOSE(#REF!),DT$2+2,FALSE),0)</f>
        <v>#REF!</v>
      </c>
      <c r="DU82" t="e" cm="1">
        <f t="array" ref="DU82">_xlfn.IFNA(VLOOKUP($A82,TRANSPOSE(#REF!),DU$2+2,FALSE),0)</f>
        <v>#REF!</v>
      </c>
      <c r="DV82" t="e" cm="1">
        <f t="array" ref="DV82">_xlfn.IFNA(VLOOKUP($A82,TRANSPOSE(#REF!),DV$2+2,FALSE),0)</f>
        <v>#REF!</v>
      </c>
      <c r="DW82" t="e" cm="1">
        <f t="array" ref="DW82">_xlfn.IFNA(VLOOKUP($A82,TRANSPOSE(#REF!),DW$2+2,FALSE),0)</f>
        <v>#REF!</v>
      </c>
      <c r="DX82" t="e" cm="1">
        <f t="array" ref="DX82">_xlfn.IFNA(VLOOKUP($A82,TRANSPOSE(#REF!),DX$2+2,FALSE),0)</f>
        <v>#REF!</v>
      </c>
      <c r="DY82" t="e" cm="1">
        <f t="array" ref="DY82">_xlfn.IFNA(VLOOKUP($A82,TRANSPOSE(#REF!),DY$2+2,FALSE),0)</f>
        <v>#REF!</v>
      </c>
      <c r="DZ82" t="e" cm="1">
        <f t="array" ref="DZ82">_xlfn.IFNA(VLOOKUP($A82,TRANSPOSE(#REF!),DZ$2+2,FALSE),0)</f>
        <v>#REF!</v>
      </c>
      <c r="EA82" t="e" cm="1">
        <f t="array" ref="EA82">_xlfn.IFNA(VLOOKUP($A82,TRANSPOSE(#REF!),EA$2+2,FALSE),0)</f>
        <v>#REF!</v>
      </c>
      <c r="EB82" t="e" cm="1">
        <f t="array" ref="EB82">_xlfn.IFNA(VLOOKUP($A82,TRANSPOSE(#REF!),EB$2+2,FALSE),0)</f>
        <v>#REF!</v>
      </c>
      <c r="EC82" t="e" cm="1">
        <f t="array" ref="EC82">_xlfn.IFNA(VLOOKUP($A82,TRANSPOSE(#REF!),EC$2+2,FALSE),0)</f>
        <v>#REF!</v>
      </c>
      <c r="ED82" t="e" cm="1">
        <f t="array" ref="ED82">_xlfn.IFNA(VLOOKUP($A82,TRANSPOSE(#REF!),ED$2+2,FALSE),0)</f>
        <v>#REF!</v>
      </c>
      <c r="EE82" t="e" cm="1">
        <f t="array" ref="EE82">_xlfn.IFNA(VLOOKUP($A82,TRANSPOSE(#REF!),EE$2+2,FALSE),0)</f>
        <v>#REF!</v>
      </c>
      <c r="EF82" t="e" cm="1">
        <f t="array" ref="EF82">_xlfn.IFNA(VLOOKUP($A82,TRANSPOSE(#REF!),EF$2+2,FALSE),0)</f>
        <v>#REF!</v>
      </c>
      <c r="EG82" t="e" cm="1">
        <f t="array" ref="EG82">_xlfn.IFNA(VLOOKUP($A82,TRANSPOSE(#REF!),EG$2+2,FALSE),0)</f>
        <v>#REF!</v>
      </c>
      <c r="EH82" t="e" cm="1">
        <f t="array" ref="EH82">_xlfn.IFNA(VLOOKUP($A82,TRANSPOSE(#REF!),EH$2+2,FALSE),0)</f>
        <v>#REF!</v>
      </c>
      <c r="EI82" t="e" cm="1">
        <f t="array" ref="EI82">_xlfn.IFNA(VLOOKUP($A82,TRANSPOSE(#REF!),EI$2+2,FALSE),0)</f>
        <v>#REF!</v>
      </c>
      <c r="EJ82" t="e" cm="1">
        <f t="array" ref="EJ82">_xlfn.IFNA(VLOOKUP($A82,TRANSPOSE(#REF!),EJ$2+2,FALSE),0)</f>
        <v>#REF!</v>
      </c>
      <c r="EK82" t="e" cm="1">
        <f t="array" ref="EK82">_xlfn.IFNA(VLOOKUP($A82,TRANSPOSE(#REF!),EK$2+2,FALSE),0)</f>
        <v>#REF!</v>
      </c>
      <c r="EL82" t="e" cm="1">
        <f t="array" ref="EL82">_xlfn.IFNA(VLOOKUP($A82,TRANSPOSE(#REF!),EL$2+2,FALSE),0)</f>
        <v>#REF!</v>
      </c>
      <c r="EM82" t="e" cm="1">
        <f t="array" ref="EM82">_xlfn.IFNA(VLOOKUP($A82,TRANSPOSE(#REF!),EM$2+2,FALSE),0)</f>
        <v>#REF!</v>
      </c>
      <c r="EN82" t="e" cm="1">
        <f t="array" ref="EN82">_xlfn.IFNA(VLOOKUP($A82,TRANSPOSE(#REF!),EN$2+2,FALSE),0)</f>
        <v>#REF!</v>
      </c>
      <c r="EO82" t="e" cm="1">
        <f t="array" ref="EO82">_xlfn.IFNA(VLOOKUP($A82,TRANSPOSE(#REF!),EO$2+2,FALSE),0)</f>
        <v>#REF!</v>
      </c>
      <c r="EP82" t="e" cm="1">
        <f t="array" ref="EP82">_xlfn.IFNA(VLOOKUP($A82,TRANSPOSE(#REF!),EP$2+2,FALSE),0)</f>
        <v>#REF!</v>
      </c>
      <c r="EQ82" t="e" cm="1">
        <f t="array" ref="EQ82">_xlfn.IFNA(VLOOKUP($A82,TRANSPOSE(#REF!),EQ$2+2,FALSE),0)</f>
        <v>#REF!</v>
      </c>
      <c r="ER82" t="e" cm="1">
        <f t="array" ref="ER82">_xlfn.IFNA(VLOOKUP($A82,TRANSPOSE(#REF!),ER$2+2,FALSE),0)</f>
        <v>#REF!</v>
      </c>
      <c r="ES82" t="e" cm="1">
        <f t="array" ref="ES82">_xlfn.IFNA(VLOOKUP($A82,TRANSPOSE(#REF!),ES$2+2,FALSE),0)</f>
        <v>#REF!</v>
      </c>
      <c r="ET82" t="e" cm="1">
        <f t="array" ref="ET82">_xlfn.IFNA(VLOOKUP($A82,TRANSPOSE(#REF!),ET$2+2,FALSE),0)</f>
        <v>#REF!</v>
      </c>
      <c r="EU82" t="e" cm="1">
        <f t="array" ref="EU82">_xlfn.IFNA(VLOOKUP($A82,TRANSPOSE(#REF!),EU$2+2,FALSE),0)</f>
        <v>#REF!</v>
      </c>
      <c r="EV82" t="e" cm="1">
        <f t="array" ref="EV82">_xlfn.IFNA(VLOOKUP($A82,TRANSPOSE(#REF!),EV$2+2,FALSE),0)</f>
        <v>#REF!</v>
      </c>
      <c r="EW82" t="e" cm="1">
        <f t="array" ref="EW82">_xlfn.IFNA(VLOOKUP($A82,TRANSPOSE(#REF!),EW$2+2,FALSE),0)</f>
        <v>#REF!</v>
      </c>
      <c r="EX82" t="e" cm="1">
        <f t="array" ref="EX82">_xlfn.IFNA(VLOOKUP($A82,TRANSPOSE(#REF!),EX$2+2,FALSE),0)</f>
        <v>#REF!</v>
      </c>
      <c r="EY82" t="e" cm="1">
        <f t="array" ref="EY82">_xlfn.IFNA(VLOOKUP($A82,TRANSPOSE(#REF!),EY$2+2,FALSE),0)</f>
        <v>#REF!</v>
      </c>
      <c r="EZ82" t="e" cm="1">
        <f t="array" ref="EZ82">_xlfn.IFNA(VLOOKUP($A82,TRANSPOSE(#REF!),EZ$2+2,FALSE),0)</f>
        <v>#REF!</v>
      </c>
      <c r="FA82" t="e" cm="1">
        <f t="array" ref="FA82">_xlfn.IFNA(VLOOKUP($A82,TRANSPOSE(#REF!),FA$2+2,FALSE),0)</f>
        <v>#REF!</v>
      </c>
      <c r="FB82" t="e" cm="1">
        <f t="array" ref="FB82">_xlfn.IFNA(VLOOKUP($A82,TRANSPOSE(#REF!),FB$2+2,FALSE),0)</f>
        <v>#REF!</v>
      </c>
      <c r="FC82" t="e" cm="1">
        <f t="array" ref="FC82">_xlfn.IFNA(VLOOKUP($A82,TRANSPOSE(#REF!),FC$2+2,FALSE),0)</f>
        <v>#REF!</v>
      </c>
      <c r="FD82" t="e" cm="1">
        <f t="array" ref="FD82">_xlfn.IFNA(VLOOKUP($A82,TRANSPOSE(#REF!),FD$2+2,FALSE),0)</f>
        <v>#REF!</v>
      </c>
      <c r="FE82" t="e" cm="1">
        <f t="array" ref="FE82">_xlfn.IFNA(VLOOKUP($A82,TRANSPOSE(#REF!),FE$2+2,FALSE),0)</f>
        <v>#REF!</v>
      </c>
      <c r="FF82" t="e" cm="1">
        <f t="array" ref="FF82">_xlfn.IFNA(VLOOKUP($A82,TRANSPOSE(#REF!),FF$2+2,FALSE),0)</f>
        <v>#REF!</v>
      </c>
      <c r="FG82" t="e" cm="1">
        <f t="array" ref="FG82">_xlfn.IFNA(VLOOKUP($A82,TRANSPOSE(#REF!),FG$2+2,FALSE),0)</f>
        <v>#REF!</v>
      </c>
      <c r="FH82" t="e" cm="1">
        <f t="array" ref="FH82">_xlfn.IFNA(VLOOKUP($A82,TRANSPOSE(#REF!),FH$2+2,FALSE),0)</f>
        <v>#REF!</v>
      </c>
      <c r="FI82" t="e" cm="1">
        <f t="array" ref="FI82">_xlfn.IFNA(VLOOKUP($A82,TRANSPOSE(#REF!),FI$2+2,FALSE),0)</f>
        <v>#REF!</v>
      </c>
      <c r="FJ82" t="e" cm="1">
        <f t="array" ref="FJ82">_xlfn.IFNA(VLOOKUP($A82,TRANSPOSE(#REF!),FJ$2+2,FALSE),0)</f>
        <v>#REF!</v>
      </c>
      <c r="FK82" t="e" cm="1">
        <f t="array" ref="FK82">_xlfn.IFNA(VLOOKUP($A82,TRANSPOSE(#REF!),FK$2+2,FALSE),0)</f>
        <v>#REF!</v>
      </c>
      <c r="FL82" t="e" cm="1">
        <f t="array" ref="FL82">_xlfn.IFNA(VLOOKUP($A82,TRANSPOSE(#REF!),FL$2+2,FALSE),0)</f>
        <v>#REF!</v>
      </c>
      <c r="FM82" t="e" cm="1">
        <f t="array" ref="FM82">_xlfn.IFNA(VLOOKUP($A82,TRANSPOSE(#REF!),FM$2+2,FALSE),0)</f>
        <v>#REF!</v>
      </c>
      <c r="FN82" t="e" cm="1">
        <f t="array" ref="FN82">_xlfn.IFNA(VLOOKUP($A82,TRANSPOSE(#REF!),FN$2+2,FALSE),0)</f>
        <v>#REF!</v>
      </c>
      <c r="FO82" t="e" cm="1">
        <f t="array" ref="FO82">_xlfn.IFNA(VLOOKUP($A82,TRANSPOSE(#REF!),FO$2+2,FALSE),0)</f>
        <v>#REF!</v>
      </c>
      <c r="FP82" t="e" cm="1">
        <f t="array" ref="FP82">_xlfn.IFNA(VLOOKUP($A82,TRANSPOSE(#REF!),FP$2+2,FALSE),0)</f>
        <v>#REF!</v>
      </c>
      <c r="FQ82" t="e" cm="1">
        <f t="array" ref="FQ82">_xlfn.IFNA(VLOOKUP($A82,TRANSPOSE(#REF!),FQ$2+2,FALSE),0)</f>
        <v>#REF!</v>
      </c>
      <c r="FR82" t="e" cm="1">
        <f t="array" ref="FR82">_xlfn.IFNA(VLOOKUP($A82,TRANSPOSE(#REF!),FR$2+2,FALSE),0)</f>
        <v>#REF!</v>
      </c>
      <c r="FS82" t="e" cm="1">
        <f t="array" ref="FS82">_xlfn.IFNA(VLOOKUP($A82,TRANSPOSE(#REF!),FS$2+2,FALSE),0)</f>
        <v>#REF!</v>
      </c>
      <c r="FT82" t="e" cm="1">
        <f t="array" ref="FT82">_xlfn.IFNA(VLOOKUP($A82,TRANSPOSE(#REF!),FT$2+2,FALSE),0)</f>
        <v>#REF!</v>
      </c>
      <c r="FU82" t="e" cm="1">
        <f t="array" ref="FU82">_xlfn.IFNA(VLOOKUP($A82,TRANSPOSE(#REF!),FU$2+2,FALSE),0)</f>
        <v>#REF!</v>
      </c>
      <c r="FV82" t="e" cm="1">
        <f t="array" ref="FV82">_xlfn.IFNA(VLOOKUP($A82,TRANSPOSE(#REF!),FV$2+2,FALSE),0)</f>
        <v>#REF!</v>
      </c>
      <c r="FW82" t="e" cm="1">
        <f t="array" ref="FW82">_xlfn.IFNA(VLOOKUP($A82,TRANSPOSE(#REF!),FW$2+2,FALSE),0)</f>
        <v>#REF!</v>
      </c>
      <c r="FX82" t="e" cm="1">
        <f t="array" ref="FX82">_xlfn.IFNA(VLOOKUP($A82,TRANSPOSE(#REF!),FX$2+2,FALSE),0)</f>
        <v>#REF!</v>
      </c>
      <c r="FY82" t="e" cm="1">
        <f t="array" ref="FY82">_xlfn.IFNA(VLOOKUP($A82,TRANSPOSE(#REF!),FY$2+2,FALSE),0)</f>
        <v>#REF!</v>
      </c>
      <c r="FZ82" t="e" cm="1">
        <f t="array" ref="FZ82">_xlfn.IFNA(VLOOKUP($A82,TRANSPOSE(#REF!),FZ$2+2,FALSE),0)</f>
        <v>#REF!</v>
      </c>
      <c r="GA82" t="e" cm="1">
        <f t="array" ref="GA82">_xlfn.IFNA(VLOOKUP($A82,TRANSPOSE(#REF!),GA$2+2,FALSE),0)</f>
        <v>#REF!</v>
      </c>
      <c r="GB82" t="e" cm="1">
        <f t="array" ref="GB82">_xlfn.IFNA(VLOOKUP($A82,TRANSPOSE(#REF!),GB$2+2,FALSE),0)</f>
        <v>#REF!</v>
      </c>
      <c r="GC82" t="e" cm="1">
        <f t="array" ref="GC82">_xlfn.IFNA(VLOOKUP($A82,TRANSPOSE(#REF!),GC$2+2,FALSE),0)</f>
        <v>#REF!</v>
      </c>
      <c r="GD82" t="e" cm="1">
        <f t="array" ref="GD82">_xlfn.IFNA(VLOOKUP($A82,TRANSPOSE(#REF!),GD$2+2,FALSE),0)</f>
        <v>#REF!</v>
      </c>
      <c r="GE82" t="e" cm="1">
        <f t="array" ref="GE82">_xlfn.IFNA(VLOOKUP($A82,TRANSPOSE(#REF!),GE$2+2,FALSE),0)</f>
        <v>#REF!</v>
      </c>
      <c r="GF82" t="e" cm="1">
        <f t="array" ref="GF82">_xlfn.IFNA(VLOOKUP($A82,TRANSPOSE(#REF!),GF$2+2,FALSE),0)</f>
        <v>#REF!</v>
      </c>
      <c r="GG82" t="e" cm="1">
        <f t="array" ref="GG82">_xlfn.IFNA(VLOOKUP($A82,TRANSPOSE(#REF!),GG$2+2,FALSE),0)</f>
        <v>#REF!</v>
      </c>
      <c r="GH82" t="e" cm="1">
        <f t="array" ref="GH82">_xlfn.IFNA(VLOOKUP($A82,TRANSPOSE(#REF!),GH$2+2,FALSE),0)</f>
        <v>#REF!</v>
      </c>
      <c r="GI82" t="e" cm="1">
        <f t="array" ref="GI82">_xlfn.IFNA(VLOOKUP($A82,TRANSPOSE(#REF!),GI$2+2,FALSE),0)</f>
        <v>#REF!</v>
      </c>
      <c r="GJ82" t="e" cm="1">
        <f t="array" ref="GJ82">_xlfn.IFNA(VLOOKUP($A82,TRANSPOSE(#REF!),GJ$2+2,FALSE),0)</f>
        <v>#REF!</v>
      </c>
      <c r="GK82" t="e" cm="1">
        <f t="array" ref="GK82">_xlfn.IFNA(VLOOKUP($A82,TRANSPOSE(#REF!),GK$2+2,FALSE),0)</f>
        <v>#REF!</v>
      </c>
      <c r="GL82" t="e" cm="1">
        <f t="array" ref="GL82">_xlfn.IFNA(VLOOKUP($A82,TRANSPOSE(#REF!),GL$2+2,FALSE),0)</f>
        <v>#REF!</v>
      </c>
      <c r="GM82" t="e" cm="1">
        <f t="array" ref="GM82">_xlfn.IFNA(VLOOKUP($A82,TRANSPOSE(#REF!),GM$2+2,FALSE),0)</f>
        <v>#REF!</v>
      </c>
      <c r="GN82" t="e" cm="1">
        <f t="array" ref="GN82">_xlfn.IFNA(VLOOKUP($A82,TRANSPOSE(#REF!),GN$2+2,FALSE),0)</f>
        <v>#REF!</v>
      </c>
      <c r="GO82" t="e" cm="1">
        <f t="array" ref="GO82">_xlfn.IFNA(VLOOKUP($A82,TRANSPOSE(#REF!),GO$2+2,FALSE),0)</f>
        <v>#REF!</v>
      </c>
      <c r="GP82" t="e" cm="1">
        <f t="array" ref="GP82">_xlfn.IFNA(VLOOKUP($A82,TRANSPOSE(#REF!),GP$2+2,FALSE),0)</f>
        <v>#REF!</v>
      </c>
      <c r="GQ82" t="e" cm="1">
        <f t="array" ref="GQ82">_xlfn.IFNA(VLOOKUP($A82,TRANSPOSE(#REF!),GQ$2+2,FALSE),0)</f>
        <v>#REF!</v>
      </c>
      <c r="GR82" t="e" cm="1">
        <f t="array" ref="GR82">_xlfn.IFNA(VLOOKUP($A82,TRANSPOSE(#REF!),GR$2+2,FALSE),0)</f>
        <v>#REF!</v>
      </c>
      <c r="GS82" t="e" cm="1">
        <f t="array" ref="GS82">_xlfn.IFNA(VLOOKUP($A82,TRANSPOSE(#REF!),GS$2+2,FALSE),0)</f>
        <v>#REF!</v>
      </c>
      <c r="GT82" t="e" cm="1">
        <f t="array" ref="GT82">_xlfn.IFNA(VLOOKUP($A82,TRANSPOSE(#REF!),GT$2+2,FALSE),0)</f>
        <v>#REF!</v>
      </c>
      <c r="GU82" t="e" cm="1">
        <f t="array" ref="GU82">_xlfn.IFNA(VLOOKUP($A82,TRANSPOSE(#REF!),GU$2+2,FALSE),0)</f>
        <v>#REF!</v>
      </c>
      <c r="GV82" t="e" cm="1">
        <f t="array" ref="GV82">_xlfn.IFNA(VLOOKUP($A82,TRANSPOSE(#REF!),GV$2+2,FALSE),0)</f>
        <v>#REF!</v>
      </c>
      <c r="GW82" t="e" cm="1">
        <f t="array" ref="GW82">_xlfn.IFNA(VLOOKUP($A82,TRANSPOSE(#REF!),GW$2+2,FALSE),0)</f>
        <v>#REF!</v>
      </c>
      <c r="GX82" t="e" cm="1">
        <f t="array" ref="GX82">_xlfn.IFNA(VLOOKUP($A82,TRANSPOSE(#REF!),GX$2+2,FALSE),0)</f>
        <v>#REF!</v>
      </c>
      <c r="GY82" t="e" cm="1">
        <f t="array" ref="GY82">_xlfn.IFNA(VLOOKUP($A82,TRANSPOSE(#REF!),GY$2+2,FALSE),0)</f>
        <v>#REF!</v>
      </c>
      <c r="GZ82" t="e" cm="1">
        <f t="array" ref="GZ82">_xlfn.IFNA(VLOOKUP($A82,TRANSPOSE(#REF!),GZ$2+2,FALSE),0)</f>
        <v>#REF!</v>
      </c>
      <c r="HA82" t="e" cm="1">
        <f t="array" ref="HA82">_xlfn.IFNA(VLOOKUP($A82,TRANSPOSE(#REF!),HA$2+2,FALSE),0)</f>
        <v>#REF!</v>
      </c>
      <c r="HB82" t="e" cm="1">
        <f t="array" ref="HB82">_xlfn.IFNA(VLOOKUP($A82,TRANSPOSE(#REF!),HB$2+2,FALSE),0)</f>
        <v>#REF!</v>
      </c>
      <c r="HC82" t="e" cm="1">
        <f t="array" ref="HC82">_xlfn.IFNA(VLOOKUP($A82,TRANSPOSE(#REF!),HC$2+2,FALSE),0)</f>
        <v>#REF!</v>
      </c>
      <c r="HD82" t="e" cm="1">
        <f t="array" ref="HD82">_xlfn.IFNA(VLOOKUP($A82,TRANSPOSE(#REF!),HD$2+2,FALSE),0)</f>
        <v>#REF!</v>
      </c>
      <c r="HE82" t="e" cm="1">
        <f t="array" ref="HE82">_xlfn.IFNA(VLOOKUP($A82,TRANSPOSE(#REF!),HE$2+2,FALSE),0)</f>
        <v>#REF!</v>
      </c>
      <c r="HF82" t="e" cm="1">
        <f t="array" ref="HF82">_xlfn.IFNA(VLOOKUP($A82,TRANSPOSE(#REF!),HF$2+2,FALSE),0)</f>
        <v>#REF!</v>
      </c>
      <c r="HG82" t="e" cm="1">
        <f t="array" ref="HG82">_xlfn.IFNA(VLOOKUP($A82,TRANSPOSE(#REF!),HG$2+2,FALSE),0)</f>
        <v>#REF!</v>
      </c>
      <c r="HH82" t="e" cm="1">
        <f t="array" ref="HH82">_xlfn.IFNA(VLOOKUP($A82,TRANSPOSE(#REF!),HH$2+2,FALSE),0)</f>
        <v>#REF!</v>
      </c>
      <c r="HI82" t="e" cm="1">
        <f t="array" ref="HI82">_xlfn.IFNA(VLOOKUP($A82,TRANSPOSE(#REF!),HI$2+2,FALSE),0)</f>
        <v>#REF!</v>
      </c>
      <c r="HJ82" t="e" cm="1">
        <f t="array" ref="HJ82">_xlfn.IFNA(VLOOKUP($A82,TRANSPOSE(#REF!),HJ$2+2,FALSE),0)</f>
        <v>#REF!</v>
      </c>
      <c r="HK82" t="e" cm="1">
        <f t="array" ref="HK82">_xlfn.IFNA(VLOOKUP($A82,TRANSPOSE(#REF!),HK$2+2,FALSE),0)</f>
        <v>#REF!</v>
      </c>
      <c r="HL82" t="e" cm="1">
        <f t="array" ref="HL82">_xlfn.IFNA(VLOOKUP($A82,TRANSPOSE(#REF!),HL$2+2,FALSE),0)</f>
        <v>#REF!</v>
      </c>
      <c r="HM82" t="e" cm="1">
        <f t="array" ref="HM82">_xlfn.IFNA(VLOOKUP($A82,TRANSPOSE(#REF!),HM$2+2,FALSE),0)</f>
        <v>#REF!</v>
      </c>
      <c r="HN82" t="e" cm="1">
        <f t="array" ref="HN82">_xlfn.IFNA(VLOOKUP($A82,TRANSPOSE(#REF!),HN$2+2,FALSE),0)</f>
        <v>#REF!</v>
      </c>
      <c r="HO82" t="e" cm="1">
        <f t="array" ref="HO82">_xlfn.IFNA(VLOOKUP($A82,TRANSPOSE(#REF!),HO$2+2,FALSE),0)</f>
        <v>#REF!</v>
      </c>
      <c r="HP82" t="e" cm="1">
        <f t="array" ref="HP82">_xlfn.IFNA(VLOOKUP($A82,TRANSPOSE(#REF!),HP$2+2,FALSE),0)</f>
        <v>#REF!</v>
      </c>
      <c r="HQ82" t="e" cm="1">
        <f t="array" ref="HQ82">_xlfn.IFNA(VLOOKUP($A82,TRANSPOSE(#REF!),HQ$2+2,FALSE),0)</f>
        <v>#REF!</v>
      </c>
      <c r="HR82" t="e" cm="1">
        <f t="array" ref="HR82">_xlfn.IFNA(VLOOKUP($A82,TRANSPOSE(#REF!),HR$2+2,FALSE),0)</f>
        <v>#REF!</v>
      </c>
      <c r="HS82" t="e" cm="1">
        <f t="array" ref="HS82">_xlfn.IFNA(VLOOKUP($A82,TRANSPOSE(#REF!),HS$2+2,FALSE),0)</f>
        <v>#REF!</v>
      </c>
      <c r="HT82" t="e" cm="1">
        <f t="array" ref="HT82">_xlfn.IFNA(VLOOKUP($A82,TRANSPOSE(#REF!),HT$2+2,FALSE),0)</f>
        <v>#REF!</v>
      </c>
      <c r="HU82" t="e" cm="1">
        <f t="array" ref="HU82">_xlfn.IFNA(VLOOKUP($A82,TRANSPOSE(#REF!),HU$2+2,FALSE),0)</f>
        <v>#REF!</v>
      </c>
      <c r="HV82" t="e" cm="1">
        <f t="array" ref="HV82">_xlfn.IFNA(VLOOKUP($A82,TRANSPOSE(#REF!),HV$2+2,FALSE),0)</f>
        <v>#REF!</v>
      </c>
      <c r="HW82" t="e" cm="1">
        <f t="array" ref="HW82">_xlfn.IFNA(VLOOKUP($A82,TRANSPOSE(#REF!),HW$2+2,FALSE),0)</f>
        <v>#REF!</v>
      </c>
      <c r="HX82" t="e" cm="1">
        <f t="array" ref="HX82">_xlfn.IFNA(VLOOKUP($A82,TRANSPOSE(#REF!),HX$2+2,FALSE),0)</f>
        <v>#REF!</v>
      </c>
      <c r="HY82" t="e" cm="1">
        <f t="array" ref="HY82">_xlfn.IFNA(VLOOKUP($A82,TRANSPOSE(#REF!),HY$2+2,FALSE),0)</f>
        <v>#REF!</v>
      </c>
      <c r="HZ82" t="e" cm="1">
        <f t="array" ref="HZ82">_xlfn.IFNA(VLOOKUP($A82,TRANSPOSE(#REF!),HZ$2+2,FALSE),0)</f>
        <v>#REF!</v>
      </c>
      <c r="IA82" t="e" cm="1">
        <f t="array" ref="IA82">_xlfn.IFNA(VLOOKUP($A82,TRANSPOSE(#REF!),IA$2+2,FALSE),0)</f>
        <v>#REF!</v>
      </c>
      <c r="IB82" t="e" cm="1">
        <f t="array" ref="IB82">_xlfn.IFNA(VLOOKUP($A82,TRANSPOSE(#REF!),IB$2+2,FALSE),0)</f>
        <v>#REF!</v>
      </c>
      <c r="IC82" t="e" cm="1">
        <f t="array" ref="IC82">_xlfn.IFNA(VLOOKUP($A82,TRANSPOSE(#REF!),IC$2+2,FALSE),0)</f>
        <v>#REF!</v>
      </c>
      <c r="ID82" t="e" cm="1">
        <f t="array" ref="ID82">_xlfn.IFNA(VLOOKUP($A82,TRANSPOSE(#REF!),ID$2+2,FALSE),0)</f>
        <v>#REF!</v>
      </c>
      <c r="IE82" t="e" cm="1">
        <f t="array" ref="IE82">_xlfn.IFNA(VLOOKUP($A82,TRANSPOSE(#REF!),IE$2+2,FALSE),0)</f>
        <v>#REF!</v>
      </c>
      <c r="IF82" t="e" cm="1">
        <f t="array" ref="IF82">_xlfn.IFNA(VLOOKUP($A82,TRANSPOSE(#REF!),IF$2+2,FALSE),0)</f>
        <v>#REF!</v>
      </c>
      <c r="IG82" t="e" cm="1">
        <f t="array" ref="IG82">_xlfn.IFNA(VLOOKUP($A82,TRANSPOSE(#REF!),IG$2+2,FALSE),0)</f>
        <v>#REF!</v>
      </c>
      <c r="IH82" t="e" cm="1">
        <f t="array" ref="IH82">_xlfn.IFNA(VLOOKUP($A82,TRANSPOSE(#REF!),IH$2+2,FALSE),0)</f>
        <v>#REF!</v>
      </c>
      <c r="II82" t="e" cm="1">
        <f t="array" ref="II82">_xlfn.IFNA(VLOOKUP($A82,TRANSPOSE(#REF!),II$2+2,FALSE),0)</f>
        <v>#REF!</v>
      </c>
      <c r="IJ82" t="e" cm="1">
        <f t="array" ref="IJ82">_xlfn.IFNA(VLOOKUP($A82,TRANSPOSE(#REF!),IJ$2+2,FALSE),0)</f>
        <v>#REF!</v>
      </c>
      <c r="IK82" t="e" cm="1">
        <f t="array" ref="IK82">_xlfn.IFNA(VLOOKUP($A82,TRANSPOSE(#REF!),IK$2+2,FALSE),0)</f>
        <v>#REF!</v>
      </c>
      <c r="IL82" t="e" cm="1">
        <f t="array" ref="IL82">_xlfn.IFNA(VLOOKUP($A82,TRANSPOSE(#REF!),IL$2+2,FALSE),0)</f>
        <v>#REF!</v>
      </c>
      <c r="IM82" t="e" cm="1">
        <f t="array" ref="IM82">_xlfn.IFNA(VLOOKUP($A82,TRANSPOSE(#REF!),IM$2+2,FALSE),0)</f>
        <v>#REF!</v>
      </c>
      <c r="IN82" t="e" cm="1">
        <f t="array" ref="IN82">_xlfn.IFNA(VLOOKUP($A82,TRANSPOSE(#REF!),IN$2+2,FALSE),0)</f>
        <v>#REF!</v>
      </c>
      <c r="IO82" t="e" cm="1">
        <f t="array" ref="IO82">_xlfn.IFNA(VLOOKUP($A82,TRANSPOSE(#REF!),IO$2+2,FALSE),0)</f>
        <v>#REF!</v>
      </c>
      <c r="IP82" t="e" cm="1">
        <f t="array" ref="IP82">_xlfn.IFNA(VLOOKUP($A82,TRANSPOSE(#REF!),IP$2+2,FALSE),0)</f>
        <v>#REF!</v>
      </c>
      <c r="IQ82" t="e" cm="1">
        <f t="array" ref="IQ82">_xlfn.IFNA(VLOOKUP($A82,TRANSPOSE(#REF!),IQ$2+2,FALSE),0)</f>
        <v>#REF!</v>
      </c>
      <c r="IR82" t="e" cm="1">
        <f t="array" ref="IR82">_xlfn.IFNA(VLOOKUP($A82,TRANSPOSE(#REF!),IR$2+2,FALSE),0)</f>
        <v>#REF!</v>
      </c>
      <c r="IS82" t="e" cm="1">
        <f t="array" ref="IS82">_xlfn.IFNA(VLOOKUP($A82,TRANSPOSE(#REF!),IS$2+2,FALSE),0)</f>
        <v>#REF!</v>
      </c>
      <c r="IT82" t="e" cm="1">
        <f t="array" ref="IT82">_xlfn.IFNA(VLOOKUP($A82,TRANSPOSE(#REF!),IT$2+2,FALSE),0)</f>
        <v>#REF!</v>
      </c>
      <c r="IU82" t="e" cm="1">
        <f t="array" ref="IU82">_xlfn.IFNA(VLOOKUP($A82,TRANSPOSE(#REF!),IU$2+2,FALSE),0)</f>
        <v>#REF!</v>
      </c>
      <c r="IV82" t="e" cm="1">
        <f t="array" ref="IV82">_xlfn.IFNA(VLOOKUP($A82,TRANSPOSE(#REF!),IV$2+2,FALSE),0)</f>
        <v>#REF!</v>
      </c>
      <c r="IW82" t="e" cm="1">
        <f t="array" ref="IW82">_xlfn.IFNA(VLOOKUP($A82,TRANSPOSE(#REF!),IW$2+2,FALSE),0)</f>
        <v>#REF!</v>
      </c>
      <c r="IX82" t="e" cm="1">
        <f t="array" ref="IX82">_xlfn.IFNA(VLOOKUP($A82,TRANSPOSE(#REF!),IX$2+2,FALSE),0)</f>
        <v>#REF!</v>
      </c>
      <c r="IY82" t="e" cm="1">
        <f t="array" ref="IY82">_xlfn.IFNA(VLOOKUP($A82,TRANSPOSE(#REF!),IY$2+2,FALSE),0)</f>
        <v>#REF!</v>
      </c>
      <c r="IZ82" t="e" cm="1">
        <f t="array" ref="IZ82">_xlfn.IFNA(VLOOKUP($A82,TRANSPOSE(#REF!),IZ$2+2,FALSE),0)</f>
        <v>#REF!</v>
      </c>
      <c r="JA82" t="e" cm="1">
        <f t="array" ref="JA82">_xlfn.IFNA(VLOOKUP($A82,TRANSPOSE(#REF!),JA$2+2,FALSE),0)</f>
        <v>#REF!</v>
      </c>
      <c r="JB82" t="e" cm="1">
        <f t="array" ref="JB82">_xlfn.IFNA(VLOOKUP($A82,TRANSPOSE(#REF!),JB$2+2,FALSE),0)</f>
        <v>#REF!</v>
      </c>
      <c r="JC82" t="e" cm="1">
        <f t="array" ref="JC82">_xlfn.IFNA(VLOOKUP($A82,TRANSPOSE(#REF!),JC$2+2,FALSE),0)</f>
        <v>#REF!</v>
      </c>
      <c r="JD82" t="e" cm="1">
        <f t="array" ref="JD82">_xlfn.IFNA(VLOOKUP($A82,TRANSPOSE(#REF!),JD$2+2,FALSE),0)</f>
        <v>#REF!</v>
      </c>
      <c r="JE82" t="e" cm="1">
        <f t="array" ref="JE82">_xlfn.IFNA(VLOOKUP($A82,TRANSPOSE(#REF!),JE$2+2,FALSE),0)</f>
        <v>#REF!</v>
      </c>
      <c r="JF82" t="e" cm="1">
        <f t="array" ref="JF82">_xlfn.IFNA(VLOOKUP($A82,TRANSPOSE(#REF!),JF$2+2,FALSE),0)</f>
        <v>#REF!</v>
      </c>
      <c r="JG82" t="e" cm="1">
        <f t="array" ref="JG82">_xlfn.IFNA(VLOOKUP($A82,TRANSPOSE(#REF!),JG$2+2,FALSE),0)</f>
        <v>#REF!</v>
      </c>
      <c r="JH82" t="e" cm="1">
        <f t="array" ref="JH82">_xlfn.IFNA(VLOOKUP($A82,TRANSPOSE(#REF!),JH$2+2,FALSE),0)</f>
        <v>#REF!</v>
      </c>
      <c r="JI82" t="e" cm="1">
        <f t="array" ref="JI82">_xlfn.IFNA(VLOOKUP($A82,TRANSPOSE(#REF!),JI$2+2,FALSE),0)</f>
        <v>#REF!</v>
      </c>
      <c r="JJ82" t="e" cm="1">
        <f t="array" ref="JJ82">_xlfn.IFNA(VLOOKUP($A82,TRANSPOSE(#REF!),JJ$2+2,FALSE),0)</f>
        <v>#REF!</v>
      </c>
      <c r="JK82" t="e" cm="1">
        <f t="array" ref="JK82">_xlfn.IFNA(VLOOKUP($A82,TRANSPOSE(#REF!),JK$2+2,FALSE),0)</f>
        <v>#REF!</v>
      </c>
      <c r="JL82" t="e" cm="1">
        <f t="array" ref="JL82">_xlfn.IFNA(VLOOKUP($A82,TRANSPOSE(#REF!),JL$2+2,FALSE),0)</f>
        <v>#REF!</v>
      </c>
      <c r="JM82" t="e" cm="1">
        <f t="array" ref="JM82">_xlfn.IFNA(VLOOKUP($A82,TRANSPOSE(#REF!),JM$2+2,FALSE),0)</f>
        <v>#REF!</v>
      </c>
      <c r="JN82" t="e" cm="1">
        <f t="array" ref="JN82">_xlfn.IFNA(VLOOKUP($A82,TRANSPOSE(#REF!),JN$2+2,FALSE),0)</f>
        <v>#REF!</v>
      </c>
      <c r="JO82" t="e" cm="1">
        <f t="array" ref="JO82">_xlfn.IFNA(VLOOKUP($A82,TRANSPOSE(#REF!),JO$2+2,FALSE),0)</f>
        <v>#REF!</v>
      </c>
      <c r="JP82" t="e" cm="1">
        <f t="array" ref="JP82">_xlfn.IFNA(VLOOKUP($A82,TRANSPOSE(#REF!),JP$2+2,FALSE),0)</f>
        <v>#REF!</v>
      </c>
      <c r="JQ82" t="e" cm="1">
        <f t="array" ref="JQ82">_xlfn.IFNA(VLOOKUP($A82,TRANSPOSE(#REF!),JQ$2+2,FALSE),0)</f>
        <v>#REF!</v>
      </c>
      <c r="JR82" t="e" cm="1">
        <f t="array" ref="JR82">_xlfn.IFNA(VLOOKUP($A82,TRANSPOSE(#REF!),JR$2+2,FALSE),0)</f>
        <v>#REF!</v>
      </c>
      <c r="JS82" t="e" cm="1">
        <f t="array" ref="JS82">_xlfn.IFNA(VLOOKUP($A82,TRANSPOSE(#REF!),JS$2+2,FALSE),0)</f>
        <v>#REF!</v>
      </c>
      <c r="JT82" t="e" cm="1">
        <f t="array" ref="JT82">_xlfn.IFNA(VLOOKUP($A82,TRANSPOSE(#REF!),JT$2+2,FALSE),0)</f>
        <v>#REF!</v>
      </c>
      <c r="JU82" t="e" cm="1">
        <f t="array" ref="JU82">_xlfn.IFNA(VLOOKUP($A82,TRANSPOSE(#REF!),JU$2+2,FALSE),0)</f>
        <v>#REF!</v>
      </c>
      <c r="JV82" t="e" cm="1">
        <f t="array" ref="JV82">_xlfn.IFNA(VLOOKUP($A82,TRANSPOSE(#REF!),JV$2+2,FALSE),0)</f>
        <v>#REF!</v>
      </c>
      <c r="JW82" t="e" cm="1">
        <f t="array" ref="JW82">_xlfn.IFNA(VLOOKUP($A82,TRANSPOSE(#REF!),JW$2+2,FALSE),0)</f>
        <v>#REF!</v>
      </c>
      <c r="JX82" t="e" cm="1">
        <f t="array" ref="JX82">_xlfn.IFNA(VLOOKUP($A82,TRANSPOSE(#REF!),JX$2+2,FALSE),0)</f>
        <v>#REF!</v>
      </c>
      <c r="JY82" t="e" cm="1">
        <f t="array" ref="JY82">_xlfn.IFNA(VLOOKUP($A82,TRANSPOSE(#REF!),JY$2+2,FALSE),0)</f>
        <v>#REF!</v>
      </c>
      <c r="JZ82" t="e" cm="1">
        <f t="array" ref="JZ82">_xlfn.IFNA(VLOOKUP($A82,TRANSPOSE(#REF!),JZ$2+2,FALSE),0)</f>
        <v>#REF!</v>
      </c>
      <c r="KA82" t="e" cm="1">
        <f t="array" ref="KA82">_xlfn.IFNA(VLOOKUP($A82,TRANSPOSE(#REF!),KA$2+2,FALSE),0)</f>
        <v>#REF!</v>
      </c>
      <c r="KB82" t="e" cm="1">
        <f t="array" ref="KB82">_xlfn.IFNA(VLOOKUP($A82,TRANSPOSE(#REF!),KB$2+2,FALSE),0)</f>
        <v>#REF!</v>
      </c>
      <c r="KC82" t="e" cm="1">
        <f t="array" ref="KC82">_xlfn.IFNA(VLOOKUP($A82,TRANSPOSE(#REF!),KC$2+2,FALSE),0)</f>
        <v>#REF!</v>
      </c>
      <c r="KD82" t="e" cm="1">
        <f t="array" ref="KD82">_xlfn.IFNA(VLOOKUP($A82,TRANSPOSE(#REF!),KD$2+2,FALSE),0)</f>
        <v>#REF!</v>
      </c>
      <c r="KE82" t="e" cm="1">
        <f t="array" ref="KE82">_xlfn.IFNA(VLOOKUP($A82,TRANSPOSE(#REF!),KE$2+2,FALSE),0)</f>
        <v>#REF!</v>
      </c>
      <c r="KF82" t="e" cm="1">
        <f t="array" ref="KF82">_xlfn.IFNA(VLOOKUP($A82,TRANSPOSE(#REF!),KF$2+2,FALSE),0)</f>
        <v>#REF!</v>
      </c>
      <c r="KG82" t="e" cm="1">
        <f t="array" ref="KG82">_xlfn.IFNA(VLOOKUP($A82,TRANSPOSE(#REF!),KG$2+2,FALSE),0)</f>
        <v>#REF!</v>
      </c>
      <c r="KH82" t="e" cm="1">
        <f t="array" ref="KH82">_xlfn.IFNA(VLOOKUP($A82,TRANSPOSE(#REF!),KH$2+2,FALSE),0)</f>
        <v>#REF!</v>
      </c>
      <c r="KI82" t="e" cm="1">
        <f t="array" ref="KI82">_xlfn.IFNA(VLOOKUP($A82,TRANSPOSE(#REF!),KI$2+2,FALSE),0)</f>
        <v>#REF!</v>
      </c>
      <c r="KJ82" t="e" cm="1">
        <f t="array" ref="KJ82">_xlfn.IFNA(VLOOKUP($A82,TRANSPOSE(#REF!),KJ$2+2,FALSE),0)</f>
        <v>#REF!</v>
      </c>
      <c r="KK82" t="e" cm="1">
        <f t="array" ref="KK82">_xlfn.IFNA(VLOOKUP($A82,TRANSPOSE(#REF!),KK$2+2,FALSE),0)</f>
        <v>#REF!</v>
      </c>
      <c r="KL82" t="e" cm="1">
        <f t="array" ref="KL82">_xlfn.IFNA(VLOOKUP($A82,TRANSPOSE(#REF!),KL$2+2,FALSE),0)</f>
        <v>#REF!</v>
      </c>
      <c r="KM82" t="e" cm="1">
        <f t="array" ref="KM82">_xlfn.IFNA(VLOOKUP($A82,TRANSPOSE(#REF!),KM$2+2,FALSE),0)</f>
        <v>#REF!</v>
      </c>
      <c r="KN82" t="e" cm="1">
        <f t="array" ref="KN82">_xlfn.IFNA(VLOOKUP($A82,TRANSPOSE(#REF!),KN$2+2,FALSE),0)</f>
        <v>#REF!</v>
      </c>
      <c r="KO82" t="e" cm="1">
        <f t="array" ref="KO82">_xlfn.IFNA(VLOOKUP($A82,TRANSPOSE(#REF!),KO$2+2,FALSE),0)</f>
        <v>#REF!</v>
      </c>
      <c r="KP82" t="e" cm="1">
        <f t="array" ref="KP82">_xlfn.IFNA(VLOOKUP($A82,TRANSPOSE(#REF!),KP$2+2,FALSE),0)</f>
        <v>#REF!</v>
      </c>
      <c r="KQ82" t="e" cm="1">
        <f t="array" ref="KQ82">_xlfn.IFNA(VLOOKUP($A82,TRANSPOSE(#REF!),KQ$2+2,FALSE),0)</f>
        <v>#REF!</v>
      </c>
      <c r="KR82" t="e" cm="1">
        <f t="array" ref="KR82">_xlfn.IFNA(VLOOKUP($A82,TRANSPOSE(#REF!),KR$2+2,FALSE),0)</f>
        <v>#REF!</v>
      </c>
      <c r="KS82" t="e" cm="1">
        <f t="array" ref="KS82">_xlfn.IFNA(VLOOKUP($A82,TRANSPOSE(#REF!),KS$2+2,FALSE),0)</f>
        <v>#REF!</v>
      </c>
      <c r="KT82" t="e" cm="1">
        <f t="array" ref="KT82">_xlfn.IFNA(VLOOKUP($A82,TRANSPOSE(#REF!),KT$2+2,FALSE),0)</f>
        <v>#REF!</v>
      </c>
      <c r="KU82" t="e" cm="1">
        <f t="array" ref="KU82">_xlfn.IFNA(VLOOKUP($A82,TRANSPOSE(#REF!),KU$2+2,FALSE),0)</f>
        <v>#REF!</v>
      </c>
      <c r="KV82" t="e" cm="1">
        <f t="array" ref="KV82">_xlfn.IFNA(VLOOKUP($A82,TRANSPOSE(#REF!),KV$2+2,FALSE),0)</f>
        <v>#REF!</v>
      </c>
      <c r="KW82" t="e" cm="1">
        <f t="array" ref="KW82">_xlfn.IFNA(VLOOKUP($A82,TRANSPOSE(#REF!),KW$2+2,FALSE),0)</f>
        <v>#REF!</v>
      </c>
      <c r="KX82" t="e" cm="1">
        <f t="array" ref="KX82">_xlfn.IFNA(VLOOKUP($A82,TRANSPOSE(#REF!),KX$2+2,FALSE),0)</f>
        <v>#REF!</v>
      </c>
      <c r="KY82" t="e" cm="1">
        <f t="array" ref="KY82">_xlfn.IFNA(VLOOKUP($A82,TRANSPOSE(#REF!),KY$2+2,FALSE),0)</f>
        <v>#REF!</v>
      </c>
      <c r="KZ82" t="e" cm="1">
        <f t="array" ref="KZ82">_xlfn.IFNA(VLOOKUP($A82,TRANSPOSE(#REF!),KZ$2+2,FALSE),0)</f>
        <v>#REF!</v>
      </c>
      <c r="LA82" t="e" cm="1">
        <f t="array" ref="LA82">_xlfn.IFNA(VLOOKUP($A82,TRANSPOSE(#REF!),LA$2+2,FALSE),0)</f>
        <v>#REF!</v>
      </c>
      <c r="LB82" t="e" cm="1">
        <f t="array" ref="LB82">_xlfn.IFNA(VLOOKUP($A82,TRANSPOSE(#REF!),LB$2+2,FALSE),0)</f>
        <v>#REF!</v>
      </c>
      <c r="LC82" t="e" cm="1">
        <f t="array" ref="LC82">_xlfn.IFNA(VLOOKUP($A82,TRANSPOSE(#REF!),LC$2+2,FALSE),0)</f>
        <v>#REF!</v>
      </c>
      <c r="LD82" t="e" cm="1">
        <f t="array" ref="LD82">_xlfn.IFNA(VLOOKUP($A82,TRANSPOSE(#REF!),LD$2+2,FALSE),0)</f>
        <v>#REF!</v>
      </c>
      <c r="LE82" t="e" cm="1">
        <f t="array" ref="LE82">_xlfn.IFNA(VLOOKUP($A82,TRANSPOSE(#REF!),LE$2+2,FALSE),0)</f>
        <v>#REF!</v>
      </c>
      <c r="LF82" t="e" cm="1">
        <f t="array" ref="LF82">_xlfn.IFNA(VLOOKUP($A82,TRANSPOSE(#REF!),LF$2+2,FALSE),0)</f>
        <v>#REF!</v>
      </c>
      <c r="LG82" t="e" cm="1">
        <f t="array" ref="LG82">_xlfn.IFNA(VLOOKUP($A82,TRANSPOSE(#REF!),LG$2+2,FALSE),0)</f>
        <v>#REF!</v>
      </c>
      <c r="LH82" t="e" cm="1">
        <f t="array" ref="LH82">_xlfn.IFNA(VLOOKUP($A82,TRANSPOSE(#REF!),LH$2+2,FALSE),0)</f>
        <v>#REF!</v>
      </c>
      <c r="LI82" t="e" cm="1">
        <f t="array" ref="LI82">_xlfn.IFNA(VLOOKUP($A82,TRANSPOSE(#REF!),LI$2+2,FALSE),0)</f>
        <v>#REF!</v>
      </c>
      <c r="LJ82" t="e" cm="1">
        <f t="array" ref="LJ82">_xlfn.IFNA(VLOOKUP($A82,TRANSPOSE(#REF!),LJ$2+2,FALSE),0)</f>
        <v>#REF!</v>
      </c>
      <c r="LK82" t="e" cm="1">
        <f t="array" ref="LK82">_xlfn.IFNA(VLOOKUP($A82,TRANSPOSE(#REF!),LK$2+2,FALSE),0)</f>
        <v>#REF!</v>
      </c>
      <c r="LL82" t="e" cm="1">
        <f t="array" ref="LL82">_xlfn.IFNA(VLOOKUP($A82,TRANSPOSE(#REF!),LL$2+2,FALSE),0)</f>
        <v>#REF!</v>
      </c>
      <c r="LM82" t="e" cm="1">
        <f t="array" ref="LM82">_xlfn.IFNA(VLOOKUP($A82,TRANSPOSE(#REF!),LM$2+2,FALSE),0)</f>
        <v>#REF!</v>
      </c>
      <c r="LN82" t="e" cm="1">
        <f t="array" ref="LN82">_xlfn.IFNA(VLOOKUP($A82,TRANSPOSE(#REF!),LN$2+2,FALSE),0)</f>
        <v>#REF!</v>
      </c>
      <c r="LO82" t="e" cm="1">
        <f t="array" ref="LO82">_xlfn.IFNA(VLOOKUP($A82,TRANSPOSE(#REF!),LO$2+2,FALSE),0)</f>
        <v>#REF!</v>
      </c>
      <c r="LP82" t="e" cm="1">
        <f t="array" ref="LP82">_xlfn.IFNA(VLOOKUP($A82,TRANSPOSE(#REF!),LP$2+2,FALSE),0)</f>
        <v>#REF!</v>
      </c>
      <c r="LQ82" t="e" cm="1">
        <f t="array" ref="LQ82">_xlfn.IFNA(VLOOKUP($A82,TRANSPOSE(#REF!),LQ$2+2,FALSE),0)</f>
        <v>#REF!</v>
      </c>
      <c r="LR82" t="e" cm="1">
        <f t="array" ref="LR82">_xlfn.IFNA(VLOOKUP($A82,TRANSPOSE(#REF!),LR$2+2,FALSE),0)</f>
        <v>#REF!</v>
      </c>
      <c r="LS82" t="e" cm="1">
        <f t="array" ref="LS82">_xlfn.IFNA(VLOOKUP($A82,TRANSPOSE(#REF!),LS$2+2,FALSE),0)</f>
        <v>#REF!</v>
      </c>
      <c r="LT82" t="e" cm="1">
        <f t="array" ref="LT82">_xlfn.IFNA(VLOOKUP($A82,TRANSPOSE(#REF!),LT$2+2,FALSE),0)</f>
        <v>#REF!</v>
      </c>
      <c r="LU82" t="e" cm="1">
        <f t="array" ref="LU82">_xlfn.IFNA(VLOOKUP($A82,TRANSPOSE(#REF!),LU$2+2,FALSE),0)</f>
        <v>#REF!</v>
      </c>
      <c r="LV82" t="e" cm="1">
        <f t="array" ref="LV82">_xlfn.IFNA(VLOOKUP($A82,TRANSPOSE(#REF!),LV$2+2,FALSE),0)</f>
        <v>#REF!</v>
      </c>
      <c r="LW82" t="e" cm="1">
        <f t="array" ref="LW82">_xlfn.IFNA(VLOOKUP($A82,TRANSPOSE(#REF!),LW$2+2,FALSE),0)</f>
        <v>#REF!</v>
      </c>
      <c r="LX82" t="e" cm="1">
        <f t="array" ref="LX82">_xlfn.IFNA(VLOOKUP($A82,TRANSPOSE(#REF!),LX$2+2,FALSE),0)</f>
        <v>#REF!</v>
      </c>
      <c r="LY82" t="e" cm="1">
        <f t="array" ref="LY82">_xlfn.IFNA(VLOOKUP($A82,TRANSPOSE(#REF!),LY$2+2,FALSE),0)</f>
        <v>#REF!</v>
      </c>
      <c r="LZ82" t="e" cm="1">
        <f t="array" ref="LZ82">_xlfn.IFNA(VLOOKUP($A82,TRANSPOSE(#REF!),LZ$2+2,FALSE),0)</f>
        <v>#REF!</v>
      </c>
      <c r="MA82" t="e" cm="1">
        <f t="array" ref="MA82">_xlfn.IFNA(VLOOKUP($A82,TRANSPOSE(#REF!),MA$2+2,FALSE),0)</f>
        <v>#REF!</v>
      </c>
      <c r="MB82" t="e" cm="1">
        <f t="array" ref="MB82">_xlfn.IFNA(VLOOKUP($A82,TRANSPOSE(#REF!),MB$2+2,FALSE),0)</f>
        <v>#REF!</v>
      </c>
      <c r="MC82" t="e" cm="1">
        <f t="array" ref="MC82">_xlfn.IFNA(VLOOKUP($A82,TRANSPOSE(#REF!),MC$2+2,FALSE),0)</f>
        <v>#REF!</v>
      </c>
      <c r="MD82" t="e" cm="1">
        <f t="array" ref="MD82">_xlfn.IFNA(VLOOKUP($A82,TRANSPOSE(#REF!),MD$2+2,FALSE),0)</f>
        <v>#REF!</v>
      </c>
      <c r="ME82" t="e" cm="1">
        <f t="array" ref="ME82">_xlfn.IFNA(VLOOKUP($A82,TRANSPOSE(#REF!),ME$2+2,FALSE),0)</f>
        <v>#REF!</v>
      </c>
      <c r="MF82" t="e" cm="1">
        <f t="array" ref="MF82">_xlfn.IFNA(VLOOKUP($A82,TRANSPOSE(#REF!),MF$2+2,FALSE),0)</f>
        <v>#REF!</v>
      </c>
      <c r="MG82" t="e" cm="1">
        <f t="array" ref="MG82">_xlfn.IFNA(VLOOKUP($A82,TRANSPOSE(#REF!),MG$2+2,FALSE),0)</f>
        <v>#REF!</v>
      </c>
      <c r="MH82" t="e" cm="1">
        <f t="array" ref="MH82">_xlfn.IFNA(VLOOKUP($A82,TRANSPOSE(#REF!),MH$2+2,FALSE),0)</f>
        <v>#REF!</v>
      </c>
      <c r="MI82" t="e" cm="1">
        <f t="array" ref="MI82">_xlfn.IFNA(VLOOKUP($A82,TRANSPOSE(#REF!),MI$2+2,FALSE),0)</f>
        <v>#REF!</v>
      </c>
      <c r="MJ82" t="e" cm="1">
        <f t="array" ref="MJ82">_xlfn.IFNA(VLOOKUP($A82,TRANSPOSE(#REF!),MJ$2+2,FALSE),0)</f>
        <v>#REF!</v>
      </c>
      <c r="MK82" t="e" cm="1">
        <f t="array" ref="MK82">_xlfn.IFNA(VLOOKUP($A82,TRANSPOSE(#REF!),MK$2+2,FALSE),0)</f>
        <v>#REF!</v>
      </c>
      <c r="ML82" t="e" cm="1">
        <f t="array" ref="ML82">_xlfn.IFNA(VLOOKUP($A82,TRANSPOSE(#REF!),ML$2+2,FALSE),0)</f>
        <v>#REF!</v>
      </c>
      <c r="MM82" t="e" cm="1">
        <f t="array" ref="MM82">_xlfn.IFNA(VLOOKUP($A82,TRANSPOSE(#REF!),MM$2+2,FALSE),0)</f>
        <v>#REF!</v>
      </c>
      <c r="MN82" t="e" cm="1">
        <f t="array" ref="MN82">_xlfn.IFNA(VLOOKUP($A82,TRANSPOSE(#REF!),MN$2+2,FALSE),0)</f>
        <v>#REF!</v>
      </c>
      <c r="MO82" t="e" cm="1">
        <f t="array" ref="MO82">_xlfn.IFNA(VLOOKUP($A82,TRANSPOSE(#REF!),MO$2+2,FALSE),0)</f>
        <v>#REF!</v>
      </c>
      <c r="MP82" t="e" cm="1">
        <f t="array" ref="MP82">_xlfn.IFNA(VLOOKUP($A82,TRANSPOSE(#REF!),MP$2+2,FALSE),0)</f>
        <v>#REF!</v>
      </c>
      <c r="MQ82" t="e" cm="1">
        <f t="array" ref="MQ82">_xlfn.IFNA(VLOOKUP($A82,TRANSPOSE(#REF!),MQ$2+2,FALSE),0)</f>
        <v>#REF!</v>
      </c>
      <c r="MR82" t="e" cm="1">
        <f t="array" ref="MR82">_xlfn.IFNA(VLOOKUP($A82,TRANSPOSE(#REF!),MR$2+2,FALSE),0)</f>
        <v>#REF!</v>
      </c>
      <c r="MS82" t="e" cm="1">
        <f t="array" ref="MS82">_xlfn.IFNA(VLOOKUP($A82,TRANSPOSE(#REF!),MS$2+2,FALSE),0)</f>
        <v>#REF!</v>
      </c>
      <c r="MT82" t="e" cm="1">
        <f t="array" ref="MT82">_xlfn.IFNA(VLOOKUP($A82,TRANSPOSE(#REF!),MT$2+2,FALSE),0)</f>
        <v>#REF!</v>
      </c>
      <c r="MU82" t="e" cm="1">
        <f t="array" ref="MU82">_xlfn.IFNA(VLOOKUP($A82,TRANSPOSE(#REF!),MU$2+2,FALSE),0)</f>
        <v>#REF!</v>
      </c>
      <c r="MV82" t="e" cm="1">
        <f t="array" ref="MV82">_xlfn.IFNA(VLOOKUP($A82,TRANSPOSE(#REF!),MV$2+2,FALSE),0)</f>
        <v>#REF!</v>
      </c>
      <c r="MW82" t="e" cm="1">
        <f t="array" ref="MW82">_xlfn.IFNA(VLOOKUP($A82,TRANSPOSE(#REF!),MW$2+2,FALSE),0)</f>
        <v>#REF!</v>
      </c>
      <c r="MX82" t="e" cm="1">
        <f t="array" ref="MX82">_xlfn.IFNA(VLOOKUP($A82,TRANSPOSE(#REF!),MX$2+2,FALSE),0)</f>
        <v>#REF!</v>
      </c>
      <c r="MY82" t="e" cm="1">
        <f t="array" ref="MY82">_xlfn.IFNA(VLOOKUP($A82,TRANSPOSE(#REF!),MY$2+2,FALSE),0)</f>
        <v>#REF!</v>
      </c>
      <c r="MZ82" t="e" cm="1">
        <f t="array" ref="MZ82">_xlfn.IFNA(VLOOKUP($A82,TRANSPOSE(#REF!),MZ$2+2,FALSE),0)</f>
        <v>#REF!</v>
      </c>
      <c r="NA82" t="e" cm="1">
        <f t="array" ref="NA82">_xlfn.IFNA(VLOOKUP($A82,TRANSPOSE(#REF!),NA$2+2,FALSE),0)</f>
        <v>#REF!</v>
      </c>
      <c r="NB82" t="e" cm="1">
        <f t="array" ref="NB82">_xlfn.IFNA(VLOOKUP($A82,TRANSPOSE(#REF!),NB$2+2,FALSE),0)</f>
        <v>#REF!</v>
      </c>
      <c r="NC82" t="e" cm="1">
        <f t="array" ref="NC82">_xlfn.IFNA(VLOOKUP($A82,TRANSPOSE(#REF!),NC$2+2,FALSE),0)</f>
        <v>#REF!</v>
      </c>
      <c r="ND82" t="e" cm="1">
        <f t="array" ref="ND82">_xlfn.IFNA(VLOOKUP($A82,TRANSPOSE(#REF!),ND$2+2,FALSE),0)</f>
        <v>#REF!</v>
      </c>
      <c r="NE82" t="e" cm="1">
        <f t="array" ref="NE82">_xlfn.IFNA(VLOOKUP($A82,TRANSPOSE(#REF!),NE$2+2,FALSE),0)</f>
        <v>#REF!</v>
      </c>
      <c r="NF82" t="e" cm="1">
        <f t="array" ref="NF82">_xlfn.IFNA(VLOOKUP($A82,TRANSPOSE(#REF!),NF$2+2,FALSE),0)</f>
        <v>#REF!</v>
      </c>
      <c r="NG82" t="e" cm="1">
        <f t="array" ref="NG82">_xlfn.IFNA(VLOOKUP($A82,TRANSPOSE(#REF!),NG$2+2,FALSE),0)</f>
        <v>#REF!</v>
      </c>
      <c r="NH82" t="e" cm="1">
        <f t="array" ref="NH82">_xlfn.IFNA(VLOOKUP($A82,TRANSPOSE(#REF!),NH$2+2,FALSE),0)</f>
        <v>#REF!</v>
      </c>
      <c r="NI82" t="e" cm="1">
        <f t="array" ref="NI82">_xlfn.IFNA(VLOOKUP($A82,TRANSPOSE(#REF!),NI$2+2,FALSE),0)</f>
        <v>#REF!</v>
      </c>
      <c r="NJ82" t="e" cm="1">
        <f t="array" ref="NJ82">_xlfn.IFNA(VLOOKUP($A82,TRANSPOSE(#REF!),NJ$2+2,FALSE),0)</f>
        <v>#REF!</v>
      </c>
      <c r="NL82" t="e">
        <f t="shared" si="2"/>
        <v>#REF!</v>
      </c>
      <c r="NM82" t="e">
        <f t="shared" si="3"/>
        <v>#REF!</v>
      </c>
    </row>
    <row r="83" spans="1:377" x14ac:dyDescent="0.3">
      <c r="A83" t="str">
        <v>PGB02_10</v>
      </c>
      <c r="B83" t="str">
        <v>Elektriciteit</v>
      </c>
      <c r="C83" t="str">
        <v>Conversion</v>
      </c>
      <c r="D83" t="str">
        <v>Power GB</v>
      </c>
      <c r="E83" t="str">
        <v>Generation</v>
      </c>
      <c r="F83" t="str">
        <v>Electricity GB</v>
      </c>
      <c r="G83" t="str">
        <v>Electricity from Biomass - Power GB</v>
      </c>
      <c r="H83" t="str">
        <v>[GW]</v>
      </c>
      <c r="I83">
        <f>_xlfn.IFNA(VLOOKUP(A83,'[1]PASTE Cap_Investment'!A:B,2,FALSE),0)</f>
        <v>0</v>
      </c>
      <c r="J83" t="e" cm="1">
        <f t="array" ref="J83">_xlfn.IFNA(VLOOKUP($A83,TRANSPOSE(#REF!),J$2+2,FALSE),0)</f>
        <v>#REF!</v>
      </c>
      <c r="K83" t="e" cm="1">
        <f t="array" ref="K83">_xlfn.IFNA(VLOOKUP($A83,TRANSPOSE(#REF!),K$2+2,FALSE),0)</f>
        <v>#REF!</v>
      </c>
      <c r="L83" t="e" cm="1">
        <f t="array" ref="L83">_xlfn.IFNA(VLOOKUP($A83,TRANSPOSE(#REF!),L$2+2,FALSE),0)</f>
        <v>#REF!</v>
      </c>
      <c r="M83" t="e" cm="1">
        <f t="array" ref="M83">_xlfn.IFNA(VLOOKUP($A83,TRANSPOSE(#REF!),M$2+2,FALSE),0)</f>
        <v>#REF!</v>
      </c>
      <c r="N83" t="e" cm="1">
        <f t="array" ref="N83">_xlfn.IFNA(VLOOKUP($A83,TRANSPOSE(#REF!),N$2+2,FALSE),0)</f>
        <v>#REF!</v>
      </c>
      <c r="O83" t="e" cm="1">
        <f t="array" ref="O83">_xlfn.IFNA(VLOOKUP($A83,TRANSPOSE(#REF!),O$2+2,FALSE),0)</f>
        <v>#REF!</v>
      </c>
      <c r="P83" t="e" cm="1">
        <f t="array" ref="P83">_xlfn.IFNA(VLOOKUP($A83,TRANSPOSE(#REF!),P$2+2,FALSE),0)</f>
        <v>#REF!</v>
      </c>
      <c r="Q83" t="e" cm="1">
        <f t="array" ref="Q83">_xlfn.IFNA(VLOOKUP($A83,TRANSPOSE(#REF!),Q$2+2,FALSE),0)</f>
        <v>#REF!</v>
      </c>
      <c r="R83" t="e" cm="1">
        <f t="array" ref="R83">_xlfn.IFNA(VLOOKUP($A83,TRANSPOSE(#REF!),R$2+2,FALSE),0)</f>
        <v>#REF!</v>
      </c>
      <c r="S83" t="e" cm="1">
        <f t="array" ref="S83">_xlfn.IFNA(VLOOKUP($A83,TRANSPOSE(#REF!),S$2+2,FALSE),0)</f>
        <v>#REF!</v>
      </c>
      <c r="T83" t="e" cm="1">
        <f t="array" ref="T83">_xlfn.IFNA(VLOOKUP($A83,TRANSPOSE(#REF!),T$2+2,FALSE),0)</f>
        <v>#REF!</v>
      </c>
      <c r="U83" t="e" cm="1">
        <f t="array" ref="U83">_xlfn.IFNA(VLOOKUP($A83,TRANSPOSE(#REF!),U$2+2,FALSE),0)</f>
        <v>#REF!</v>
      </c>
      <c r="V83" t="e" cm="1">
        <f t="array" ref="V83">_xlfn.IFNA(VLOOKUP($A83,TRANSPOSE(#REF!),V$2+2,FALSE),0)</f>
        <v>#REF!</v>
      </c>
      <c r="W83" t="e" cm="1">
        <f t="array" ref="W83">_xlfn.IFNA(VLOOKUP($A83,TRANSPOSE(#REF!),W$2+2,FALSE),0)</f>
        <v>#REF!</v>
      </c>
      <c r="X83" t="e" cm="1">
        <f t="array" ref="X83">_xlfn.IFNA(VLOOKUP($A83,TRANSPOSE(#REF!),X$2+2,FALSE),0)</f>
        <v>#REF!</v>
      </c>
      <c r="Y83" t="e" cm="1">
        <f t="array" ref="Y83">_xlfn.IFNA(VLOOKUP($A83,TRANSPOSE(#REF!),Y$2+2,FALSE),0)</f>
        <v>#REF!</v>
      </c>
      <c r="Z83" t="e" cm="1">
        <f t="array" ref="Z83">_xlfn.IFNA(VLOOKUP($A83,TRANSPOSE(#REF!),Z$2+2,FALSE),0)</f>
        <v>#REF!</v>
      </c>
      <c r="AA83" t="e" cm="1">
        <f t="array" ref="AA83">_xlfn.IFNA(VLOOKUP($A83,TRANSPOSE(#REF!),AA$2+2,FALSE),0)</f>
        <v>#REF!</v>
      </c>
      <c r="AB83" t="e" cm="1">
        <f t="array" ref="AB83">_xlfn.IFNA(VLOOKUP($A83,TRANSPOSE(#REF!),AB$2+2,FALSE),0)</f>
        <v>#REF!</v>
      </c>
      <c r="AC83" t="e" cm="1">
        <f t="array" ref="AC83">_xlfn.IFNA(VLOOKUP($A83,TRANSPOSE(#REF!),AC$2+2,FALSE),0)</f>
        <v>#REF!</v>
      </c>
      <c r="AD83" t="e" cm="1">
        <f t="array" ref="AD83">_xlfn.IFNA(VLOOKUP($A83,TRANSPOSE(#REF!),AD$2+2,FALSE),0)</f>
        <v>#REF!</v>
      </c>
      <c r="AE83" t="e" cm="1">
        <f t="array" ref="AE83">_xlfn.IFNA(VLOOKUP($A83,TRANSPOSE(#REF!),AE$2+2,FALSE),0)</f>
        <v>#REF!</v>
      </c>
      <c r="AF83" t="e" cm="1">
        <f t="array" ref="AF83">_xlfn.IFNA(VLOOKUP($A83,TRANSPOSE(#REF!),AF$2+2,FALSE),0)</f>
        <v>#REF!</v>
      </c>
      <c r="AG83" t="e" cm="1">
        <f t="array" ref="AG83">_xlfn.IFNA(VLOOKUP($A83,TRANSPOSE(#REF!),AG$2+2,FALSE),0)</f>
        <v>#REF!</v>
      </c>
      <c r="AH83" t="e" cm="1">
        <f t="array" ref="AH83">_xlfn.IFNA(VLOOKUP($A83,TRANSPOSE(#REF!),AH$2+2,FALSE),0)</f>
        <v>#REF!</v>
      </c>
      <c r="AI83" t="e" cm="1">
        <f t="array" ref="AI83">_xlfn.IFNA(VLOOKUP($A83,TRANSPOSE(#REF!),AI$2+2,FALSE),0)</f>
        <v>#REF!</v>
      </c>
      <c r="AJ83" t="e" cm="1">
        <f t="array" ref="AJ83">_xlfn.IFNA(VLOOKUP($A83,TRANSPOSE(#REF!),AJ$2+2,FALSE),0)</f>
        <v>#REF!</v>
      </c>
      <c r="AK83" t="e" cm="1">
        <f t="array" ref="AK83">_xlfn.IFNA(VLOOKUP($A83,TRANSPOSE(#REF!),AK$2+2,FALSE),0)</f>
        <v>#REF!</v>
      </c>
      <c r="AL83" t="e" cm="1">
        <f t="array" ref="AL83">_xlfn.IFNA(VLOOKUP($A83,TRANSPOSE(#REF!),AL$2+2,FALSE),0)</f>
        <v>#REF!</v>
      </c>
      <c r="AM83" t="e" cm="1">
        <f t="array" ref="AM83">_xlfn.IFNA(VLOOKUP($A83,TRANSPOSE(#REF!),AM$2+2,FALSE),0)</f>
        <v>#REF!</v>
      </c>
      <c r="AN83" t="e" cm="1">
        <f t="array" ref="AN83">_xlfn.IFNA(VLOOKUP($A83,TRANSPOSE(#REF!),AN$2+2,FALSE),0)</f>
        <v>#REF!</v>
      </c>
      <c r="AO83" t="e" cm="1">
        <f t="array" ref="AO83">_xlfn.IFNA(VLOOKUP($A83,TRANSPOSE(#REF!),AO$2+2,FALSE),0)</f>
        <v>#REF!</v>
      </c>
      <c r="AP83" t="e" cm="1">
        <f t="array" ref="AP83">_xlfn.IFNA(VLOOKUP($A83,TRANSPOSE(#REF!),AP$2+2,FALSE),0)</f>
        <v>#REF!</v>
      </c>
      <c r="AQ83" t="e" cm="1">
        <f t="array" ref="AQ83">_xlfn.IFNA(VLOOKUP($A83,TRANSPOSE(#REF!),AQ$2+2,FALSE),0)</f>
        <v>#REF!</v>
      </c>
      <c r="AR83" t="e" cm="1">
        <f t="array" ref="AR83">_xlfn.IFNA(VLOOKUP($A83,TRANSPOSE(#REF!),AR$2+2,FALSE),0)</f>
        <v>#REF!</v>
      </c>
      <c r="AS83" t="e" cm="1">
        <f t="array" ref="AS83">_xlfn.IFNA(VLOOKUP($A83,TRANSPOSE(#REF!),AS$2+2,FALSE),0)</f>
        <v>#REF!</v>
      </c>
      <c r="AT83" t="e" cm="1">
        <f t="array" ref="AT83">_xlfn.IFNA(VLOOKUP($A83,TRANSPOSE(#REF!),AT$2+2,FALSE),0)</f>
        <v>#REF!</v>
      </c>
      <c r="AU83" t="e" cm="1">
        <f t="array" ref="AU83">_xlfn.IFNA(VLOOKUP($A83,TRANSPOSE(#REF!),AU$2+2,FALSE),0)</f>
        <v>#REF!</v>
      </c>
      <c r="AV83" t="e" cm="1">
        <f t="array" ref="AV83">_xlfn.IFNA(VLOOKUP($A83,TRANSPOSE(#REF!),AV$2+2,FALSE),0)</f>
        <v>#REF!</v>
      </c>
      <c r="AW83" t="e" cm="1">
        <f t="array" ref="AW83">_xlfn.IFNA(VLOOKUP($A83,TRANSPOSE(#REF!),AW$2+2,FALSE),0)</f>
        <v>#REF!</v>
      </c>
      <c r="AX83" t="e" cm="1">
        <f t="array" ref="AX83">_xlfn.IFNA(VLOOKUP($A83,TRANSPOSE(#REF!),AX$2+2,FALSE),0)</f>
        <v>#REF!</v>
      </c>
      <c r="AY83" t="e" cm="1">
        <f t="array" ref="AY83">_xlfn.IFNA(VLOOKUP($A83,TRANSPOSE(#REF!),AY$2+2,FALSE),0)</f>
        <v>#REF!</v>
      </c>
      <c r="AZ83" t="e" cm="1">
        <f t="array" ref="AZ83">_xlfn.IFNA(VLOOKUP($A83,TRANSPOSE(#REF!),AZ$2+2,FALSE),0)</f>
        <v>#REF!</v>
      </c>
      <c r="BA83" t="e" cm="1">
        <f t="array" ref="BA83">_xlfn.IFNA(VLOOKUP($A83,TRANSPOSE(#REF!),BA$2+2,FALSE),0)</f>
        <v>#REF!</v>
      </c>
      <c r="BB83" t="e" cm="1">
        <f t="array" ref="BB83">_xlfn.IFNA(VLOOKUP($A83,TRANSPOSE(#REF!),BB$2+2,FALSE),0)</f>
        <v>#REF!</v>
      </c>
      <c r="BC83" t="e" cm="1">
        <f t="array" ref="BC83">_xlfn.IFNA(VLOOKUP($A83,TRANSPOSE(#REF!),BC$2+2,FALSE),0)</f>
        <v>#REF!</v>
      </c>
      <c r="BD83" t="e" cm="1">
        <f t="array" ref="BD83">_xlfn.IFNA(VLOOKUP($A83,TRANSPOSE(#REF!),BD$2+2,FALSE),0)</f>
        <v>#REF!</v>
      </c>
      <c r="BE83" t="e" cm="1">
        <f t="array" ref="BE83">_xlfn.IFNA(VLOOKUP($A83,TRANSPOSE(#REF!),BE$2+2,FALSE),0)</f>
        <v>#REF!</v>
      </c>
      <c r="BF83" t="e" cm="1">
        <f t="array" ref="BF83">_xlfn.IFNA(VLOOKUP($A83,TRANSPOSE(#REF!),BF$2+2,FALSE),0)</f>
        <v>#REF!</v>
      </c>
      <c r="BG83" t="e" cm="1">
        <f t="array" ref="BG83">_xlfn.IFNA(VLOOKUP($A83,TRANSPOSE(#REF!),BG$2+2,FALSE),0)</f>
        <v>#REF!</v>
      </c>
      <c r="BH83" t="e" cm="1">
        <f t="array" ref="BH83">_xlfn.IFNA(VLOOKUP($A83,TRANSPOSE(#REF!),BH$2+2,FALSE),0)</f>
        <v>#REF!</v>
      </c>
      <c r="BI83" t="e" cm="1">
        <f t="array" ref="BI83">_xlfn.IFNA(VLOOKUP($A83,TRANSPOSE(#REF!),BI$2+2,FALSE),0)</f>
        <v>#REF!</v>
      </c>
      <c r="BJ83" t="e" cm="1">
        <f t="array" ref="BJ83">_xlfn.IFNA(VLOOKUP($A83,TRANSPOSE(#REF!),BJ$2+2,FALSE),0)</f>
        <v>#REF!</v>
      </c>
      <c r="BK83" t="e" cm="1">
        <f t="array" ref="BK83">_xlfn.IFNA(VLOOKUP($A83,TRANSPOSE(#REF!),BK$2+2,FALSE),0)</f>
        <v>#REF!</v>
      </c>
      <c r="BL83" t="e" cm="1">
        <f t="array" ref="BL83">_xlfn.IFNA(VLOOKUP($A83,TRANSPOSE(#REF!),BL$2+2,FALSE),0)</f>
        <v>#REF!</v>
      </c>
      <c r="BM83" t="e" cm="1">
        <f t="array" ref="BM83">_xlfn.IFNA(VLOOKUP($A83,TRANSPOSE(#REF!),BM$2+2,FALSE),0)</f>
        <v>#REF!</v>
      </c>
      <c r="BN83" t="e" cm="1">
        <f t="array" ref="BN83">_xlfn.IFNA(VLOOKUP($A83,TRANSPOSE(#REF!),BN$2+2,FALSE),0)</f>
        <v>#REF!</v>
      </c>
      <c r="BO83" t="e" cm="1">
        <f t="array" ref="BO83">_xlfn.IFNA(VLOOKUP($A83,TRANSPOSE(#REF!),BO$2+2,FALSE),0)</f>
        <v>#REF!</v>
      </c>
      <c r="BP83" t="e" cm="1">
        <f t="array" ref="BP83">_xlfn.IFNA(VLOOKUP($A83,TRANSPOSE(#REF!),BP$2+2,FALSE),0)</f>
        <v>#REF!</v>
      </c>
      <c r="BQ83" t="e" cm="1">
        <f t="array" ref="BQ83">_xlfn.IFNA(VLOOKUP($A83,TRANSPOSE(#REF!),BQ$2+2,FALSE),0)</f>
        <v>#REF!</v>
      </c>
      <c r="BR83" t="e" cm="1">
        <f t="array" ref="BR83">_xlfn.IFNA(VLOOKUP($A83,TRANSPOSE(#REF!),BR$2+2,FALSE),0)</f>
        <v>#REF!</v>
      </c>
      <c r="BS83" t="e" cm="1">
        <f t="array" ref="BS83">_xlfn.IFNA(VLOOKUP($A83,TRANSPOSE(#REF!),BS$2+2,FALSE),0)</f>
        <v>#REF!</v>
      </c>
      <c r="BT83" t="e" cm="1">
        <f t="array" ref="BT83">_xlfn.IFNA(VLOOKUP($A83,TRANSPOSE(#REF!),BT$2+2,FALSE),0)</f>
        <v>#REF!</v>
      </c>
      <c r="BU83" t="e" cm="1">
        <f t="array" ref="BU83">_xlfn.IFNA(VLOOKUP($A83,TRANSPOSE(#REF!),BU$2+2,FALSE),0)</f>
        <v>#REF!</v>
      </c>
      <c r="BV83" t="e" cm="1">
        <f t="array" ref="BV83">_xlfn.IFNA(VLOOKUP($A83,TRANSPOSE(#REF!),BV$2+2,FALSE),0)</f>
        <v>#REF!</v>
      </c>
      <c r="BW83" t="e" cm="1">
        <f t="array" ref="BW83">_xlfn.IFNA(VLOOKUP($A83,TRANSPOSE(#REF!),BW$2+2,FALSE),0)</f>
        <v>#REF!</v>
      </c>
      <c r="BX83" t="e" cm="1">
        <f t="array" ref="BX83">_xlfn.IFNA(VLOOKUP($A83,TRANSPOSE(#REF!),BX$2+2,FALSE),0)</f>
        <v>#REF!</v>
      </c>
      <c r="BY83" t="e" cm="1">
        <f t="array" ref="BY83">_xlfn.IFNA(VLOOKUP($A83,TRANSPOSE(#REF!),BY$2+2,FALSE),0)</f>
        <v>#REF!</v>
      </c>
      <c r="BZ83" t="e" cm="1">
        <f t="array" ref="BZ83">_xlfn.IFNA(VLOOKUP($A83,TRANSPOSE(#REF!),BZ$2+2,FALSE),0)</f>
        <v>#REF!</v>
      </c>
      <c r="CA83" t="e" cm="1">
        <f t="array" ref="CA83">_xlfn.IFNA(VLOOKUP($A83,TRANSPOSE(#REF!),CA$2+2,FALSE),0)</f>
        <v>#REF!</v>
      </c>
      <c r="CB83" t="e" cm="1">
        <f t="array" ref="CB83">_xlfn.IFNA(VLOOKUP($A83,TRANSPOSE(#REF!),CB$2+2,FALSE),0)</f>
        <v>#REF!</v>
      </c>
      <c r="CC83" t="e" cm="1">
        <f t="array" ref="CC83">_xlfn.IFNA(VLOOKUP($A83,TRANSPOSE(#REF!),CC$2+2,FALSE),0)</f>
        <v>#REF!</v>
      </c>
      <c r="CD83" t="e" cm="1">
        <f t="array" ref="CD83">_xlfn.IFNA(VLOOKUP($A83,TRANSPOSE(#REF!),CD$2+2,FALSE),0)</f>
        <v>#REF!</v>
      </c>
      <c r="CE83" t="e" cm="1">
        <f t="array" ref="CE83">_xlfn.IFNA(VLOOKUP($A83,TRANSPOSE(#REF!),CE$2+2,FALSE),0)</f>
        <v>#REF!</v>
      </c>
      <c r="CF83" t="e" cm="1">
        <f t="array" ref="CF83">_xlfn.IFNA(VLOOKUP($A83,TRANSPOSE(#REF!),CF$2+2,FALSE),0)</f>
        <v>#REF!</v>
      </c>
      <c r="CG83" t="e" cm="1">
        <f t="array" ref="CG83">_xlfn.IFNA(VLOOKUP($A83,TRANSPOSE(#REF!),CG$2+2,FALSE),0)</f>
        <v>#REF!</v>
      </c>
      <c r="CH83" t="e" cm="1">
        <f t="array" ref="CH83">_xlfn.IFNA(VLOOKUP($A83,TRANSPOSE(#REF!),CH$2+2,FALSE),0)</f>
        <v>#REF!</v>
      </c>
      <c r="CI83" t="e" cm="1">
        <f t="array" ref="CI83">_xlfn.IFNA(VLOOKUP($A83,TRANSPOSE(#REF!),CI$2+2,FALSE),0)</f>
        <v>#REF!</v>
      </c>
      <c r="CJ83" t="e" cm="1">
        <f t="array" ref="CJ83">_xlfn.IFNA(VLOOKUP($A83,TRANSPOSE(#REF!),CJ$2+2,FALSE),0)</f>
        <v>#REF!</v>
      </c>
      <c r="CK83" t="e" cm="1">
        <f t="array" ref="CK83">_xlfn.IFNA(VLOOKUP($A83,TRANSPOSE(#REF!),CK$2+2,FALSE),0)</f>
        <v>#REF!</v>
      </c>
      <c r="CL83" t="e" cm="1">
        <f t="array" ref="CL83">_xlfn.IFNA(VLOOKUP($A83,TRANSPOSE(#REF!),CL$2+2,FALSE),0)</f>
        <v>#REF!</v>
      </c>
      <c r="CM83" t="e" cm="1">
        <f t="array" ref="CM83">_xlfn.IFNA(VLOOKUP($A83,TRANSPOSE(#REF!),CM$2+2,FALSE),0)</f>
        <v>#REF!</v>
      </c>
      <c r="CN83" t="e" cm="1">
        <f t="array" ref="CN83">_xlfn.IFNA(VLOOKUP($A83,TRANSPOSE(#REF!),CN$2+2,FALSE),0)</f>
        <v>#REF!</v>
      </c>
      <c r="CO83" t="e" cm="1">
        <f t="array" ref="CO83">_xlfn.IFNA(VLOOKUP($A83,TRANSPOSE(#REF!),CO$2+2,FALSE),0)</f>
        <v>#REF!</v>
      </c>
      <c r="CP83" t="e" cm="1">
        <f t="array" ref="CP83">_xlfn.IFNA(VLOOKUP($A83,TRANSPOSE(#REF!),CP$2+2,FALSE),0)</f>
        <v>#REF!</v>
      </c>
      <c r="CQ83" t="e" cm="1">
        <f t="array" ref="CQ83">_xlfn.IFNA(VLOOKUP($A83,TRANSPOSE(#REF!),CQ$2+2,FALSE),0)</f>
        <v>#REF!</v>
      </c>
      <c r="CR83" t="e" cm="1">
        <f t="array" ref="CR83">_xlfn.IFNA(VLOOKUP($A83,TRANSPOSE(#REF!),CR$2+2,FALSE),0)</f>
        <v>#REF!</v>
      </c>
      <c r="CS83" t="e" cm="1">
        <f t="array" ref="CS83">_xlfn.IFNA(VLOOKUP($A83,TRANSPOSE(#REF!),CS$2+2,FALSE),0)</f>
        <v>#REF!</v>
      </c>
      <c r="CT83" t="e" cm="1">
        <f t="array" ref="CT83">_xlfn.IFNA(VLOOKUP($A83,TRANSPOSE(#REF!),CT$2+2,FALSE),0)</f>
        <v>#REF!</v>
      </c>
      <c r="CU83" t="e" cm="1">
        <f t="array" ref="CU83">_xlfn.IFNA(VLOOKUP($A83,TRANSPOSE(#REF!),CU$2+2,FALSE),0)</f>
        <v>#REF!</v>
      </c>
      <c r="CV83" t="e" cm="1">
        <f t="array" ref="CV83">_xlfn.IFNA(VLOOKUP($A83,TRANSPOSE(#REF!),CV$2+2,FALSE),0)</f>
        <v>#REF!</v>
      </c>
      <c r="CW83" t="e" cm="1">
        <f t="array" ref="CW83">_xlfn.IFNA(VLOOKUP($A83,TRANSPOSE(#REF!),CW$2+2,FALSE),0)</f>
        <v>#REF!</v>
      </c>
      <c r="CX83" t="e" cm="1">
        <f t="array" ref="CX83">_xlfn.IFNA(VLOOKUP($A83,TRANSPOSE(#REF!),CX$2+2,FALSE),0)</f>
        <v>#REF!</v>
      </c>
      <c r="CY83" t="e" cm="1">
        <f t="array" ref="CY83">_xlfn.IFNA(VLOOKUP($A83,TRANSPOSE(#REF!),CY$2+2,FALSE),0)</f>
        <v>#REF!</v>
      </c>
      <c r="CZ83" t="e" cm="1">
        <f t="array" ref="CZ83">_xlfn.IFNA(VLOOKUP($A83,TRANSPOSE(#REF!),CZ$2+2,FALSE),0)</f>
        <v>#REF!</v>
      </c>
      <c r="DA83" t="e" cm="1">
        <f t="array" ref="DA83">_xlfn.IFNA(VLOOKUP($A83,TRANSPOSE(#REF!),DA$2+2,FALSE),0)</f>
        <v>#REF!</v>
      </c>
      <c r="DB83" t="e" cm="1">
        <f t="array" ref="DB83">_xlfn.IFNA(VLOOKUP($A83,TRANSPOSE(#REF!),DB$2+2,FALSE),0)</f>
        <v>#REF!</v>
      </c>
      <c r="DC83" t="e" cm="1">
        <f t="array" ref="DC83">_xlfn.IFNA(VLOOKUP($A83,TRANSPOSE(#REF!),DC$2+2,FALSE),0)</f>
        <v>#REF!</v>
      </c>
      <c r="DD83" t="e" cm="1">
        <f t="array" ref="DD83">_xlfn.IFNA(VLOOKUP($A83,TRANSPOSE(#REF!),DD$2+2,FALSE),0)</f>
        <v>#REF!</v>
      </c>
      <c r="DE83" t="e" cm="1">
        <f t="array" ref="DE83">_xlfn.IFNA(VLOOKUP($A83,TRANSPOSE(#REF!),DE$2+2,FALSE),0)</f>
        <v>#REF!</v>
      </c>
      <c r="DF83" t="e" cm="1">
        <f t="array" ref="DF83">_xlfn.IFNA(VLOOKUP($A83,TRANSPOSE(#REF!),DF$2+2,FALSE),0)</f>
        <v>#REF!</v>
      </c>
      <c r="DG83" t="e" cm="1">
        <f t="array" ref="DG83">_xlfn.IFNA(VLOOKUP($A83,TRANSPOSE(#REF!),DG$2+2,FALSE),0)</f>
        <v>#REF!</v>
      </c>
      <c r="DH83" t="e" cm="1">
        <f t="array" ref="DH83">_xlfn.IFNA(VLOOKUP($A83,TRANSPOSE(#REF!),DH$2+2,FALSE),0)</f>
        <v>#REF!</v>
      </c>
      <c r="DI83" t="e" cm="1">
        <f t="array" ref="DI83">_xlfn.IFNA(VLOOKUP($A83,TRANSPOSE(#REF!),DI$2+2,FALSE),0)</f>
        <v>#REF!</v>
      </c>
      <c r="DJ83" t="e" cm="1">
        <f t="array" ref="DJ83">_xlfn.IFNA(VLOOKUP($A83,TRANSPOSE(#REF!),DJ$2+2,FALSE),0)</f>
        <v>#REF!</v>
      </c>
      <c r="DK83" t="e" cm="1">
        <f t="array" ref="DK83">_xlfn.IFNA(VLOOKUP($A83,TRANSPOSE(#REF!),DK$2+2,FALSE),0)</f>
        <v>#REF!</v>
      </c>
      <c r="DL83" t="e" cm="1">
        <f t="array" ref="DL83">_xlfn.IFNA(VLOOKUP($A83,TRANSPOSE(#REF!),DL$2+2,FALSE),0)</f>
        <v>#REF!</v>
      </c>
      <c r="DM83" t="e" cm="1">
        <f t="array" ref="DM83">_xlfn.IFNA(VLOOKUP($A83,TRANSPOSE(#REF!),DM$2+2,FALSE),0)</f>
        <v>#REF!</v>
      </c>
      <c r="DN83" t="e" cm="1">
        <f t="array" ref="DN83">_xlfn.IFNA(VLOOKUP($A83,TRANSPOSE(#REF!),DN$2+2,FALSE),0)</f>
        <v>#REF!</v>
      </c>
      <c r="DO83" t="e" cm="1">
        <f t="array" ref="DO83">_xlfn.IFNA(VLOOKUP($A83,TRANSPOSE(#REF!),DO$2+2,FALSE),0)</f>
        <v>#REF!</v>
      </c>
      <c r="DP83" t="e" cm="1">
        <f t="array" ref="DP83">_xlfn.IFNA(VLOOKUP($A83,TRANSPOSE(#REF!),DP$2+2,FALSE),0)</f>
        <v>#REF!</v>
      </c>
      <c r="DQ83" t="e" cm="1">
        <f t="array" ref="DQ83">_xlfn.IFNA(VLOOKUP($A83,TRANSPOSE(#REF!),DQ$2+2,FALSE),0)</f>
        <v>#REF!</v>
      </c>
      <c r="DR83" t="e" cm="1">
        <f t="array" ref="DR83">_xlfn.IFNA(VLOOKUP($A83,TRANSPOSE(#REF!),DR$2+2,FALSE),0)</f>
        <v>#REF!</v>
      </c>
      <c r="DS83" t="e" cm="1">
        <f t="array" ref="DS83">_xlfn.IFNA(VLOOKUP($A83,TRANSPOSE(#REF!),DS$2+2,FALSE),0)</f>
        <v>#REF!</v>
      </c>
      <c r="DT83" t="e" cm="1">
        <f t="array" ref="DT83">_xlfn.IFNA(VLOOKUP($A83,TRANSPOSE(#REF!),DT$2+2,FALSE),0)</f>
        <v>#REF!</v>
      </c>
      <c r="DU83" t="e" cm="1">
        <f t="array" ref="DU83">_xlfn.IFNA(VLOOKUP($A83,TRANSPOSE(#REF!),DU$2+2,FALSE),0)</f>
        <v>#REF!</v>
      </c>
      <c r="DV83" t="e" cm="1">
        <f t="array" ref="DV83">_xlfn.IFNA(VLOOKUP($A83,TRANSPOSE(#REF!),DV$2+2,FALSE),0)</f>
        <v>#REF!</v>
      </c>
      <c r="DW83" t="e" cm="1">
        <f t="array" ref="DW83">_xlfn.IFNA(VLOOKUP($A83,TRANSPOSE(#REF!),DW$2+2,FALSE),0)</f>
        <v>#REF!</v>
      </c>
      <c r="DX83" t="e" cm="1">
        <f t="array" ref="DX83">_xlfn.IFNA(VLOOKUP($A83,TRANSPOSE(#REF!),DX$2+2,FALSE),0)</f>
        <v>#REF!</v>
      </c>
      <c r="DY83" t="e" cm="1">
        <f t="array" ref="DY83">_xlfn.IFNA(VLOOKUP($A83,TRANSPOSE(#REF!),DY$2+2,FALSE),0)</f>
        <v>#REF!</v>
      </c>
      <c r="DZ83" t="e" cm="1">
        <f t="array" ref="DZ83">_xlfn.IFNA(VLOOKUP($A83,TRANSPOSE(#REF!),DZ$2+2,FALSE),0)</f>
        <v>#REF!</v>
      </c>
      <c r="EA83" t="e" cm="1">
        <f t="array" ref="EA83">_xlfn.IFNA(VLOOKUP($A83,TRANSPOSE(#REF!),EA$2+2,FALSE),0)</f>
        <v>#REF!</v>
      </c>
      <c r="EB83" t="e" cm="1">
        <f t="array" ref="EB83">_xlfn.IFNA(VLOOKUP($A83,TRANSPOSE(#REF!),EB$2+2,FALSE),0)</f>
        <v>#REF!</v>
      </c>
      <c r="EC83" t="e" cm="1">
        <f t="array" ref="EC83">_xlfn.IFNA(VLOOKUP($A83,TRANSPOSE(#REF!),EC$2+2,FALSE),0)</f>
        <v>#REF!</v>
      </c>
      <c r="ED83" t="e" cm="1">
        <f t="array" ref="ED83">_xlfn.IFNA(VLOOKUP($A83,TRANSPOSE(#REF!),ED$2+2,FALSE),0)</f>
        <v>#REF!</v>
      </c>
      <c r="EE83" t="e" cm="1">
        <f t="array" ref="EE83">_xlfn.IFNA(VLOOKUP($A83,TRANSPOSE(#REF!),EE$2+2,FALSE),0)</f>
        <v>#REF!</v>
      </c>
      <c r="EF83" t="e" cm="1">
        <f t="array" ref="EF83">_xlfn.IFNA(VLOOKUP($A83,TRANSPOSE(#REF!),EF$2+2,FALSE),0)</f>
        <v>#REF!</v>
      </c>
      <c r="EG83" t="e" cm="1">
        <f t="array" ref="EG83">_xlfn.IFNA(VLOOKUP($A83,TRANSPOSE(#REF!),EG$2+2,FALSE),0)</f>
        <v>#REF!</v>
      </c>
      <c r="EH83" t="e" cm="1">
        <f t="array" ref="EH83">_xlfn.IFNA(VLOOKUP($A83,TRANSPOSE(#REF!),EH$2+2,FALSE),0)</f>
        <v>#REF!</v>
      </c>
      <c r="EI83" t="e" cm="1">
        <f t="array" ref="EI83">_xlfn.IFNA(VLOOKUP($A83,TRANSPOSE(#REF!),EI$2+2,FALSE),0)</f>
        <v>#REF!</v>
      </c>
      <c r="EJ83" t="e" cm="1">
        <f t="array" ref="EJ83">_xlfn.IFNA(VLOOKUP($A83,TRANSPOSE(#REF!),EJ$2+2,FALSE),0)</f>
        <v>#REF!</v>
      </c>
      <c r="EK83" t="e" cm="1">
        <f t="array" ref="EK83">_xlfn.IFNA(VLOOKUP($A83,TRANSPOSE(#REF!),EK$2+2,FALSE),0)</f>
        <v>#REF!</v>
      </c>
      <c r="EL83" t="e" cm="1">
        <f t="array" ref="EL83">_xlfn.IFNA(VLOOKUP($A83,TRANSPOSE(#REF!),EL$2+2,FALSE),0)</f>
        <v>#REF!</v>
      </c>
      <c r="EM83" t="e" cm="1">
        <f t="array" ref="EM83">_xlfn.IFNA(VLOOKUP($A83,TRANSPOSE(#REF!),EM$2+2,FALSE),0)</f>
        <v>#REF!</v>
      </c>
      <c r="EN83" t="e" cm="1">
        <f t="array" ref="EN83">_xlfn.IFNA(VLOOKUP($A83,TRANSPOSE(#REF!),EN$2+2,FALSE),0)</f>
        <v>#REF!</v>
      </c>
      <c r="EO83" t="e" cm="1">
        <f t="array" ref="EO83">_xlfn.IFNA(VLOOKUP($A83,TRANSPOSE(#REF!),EO$2+2,FALSE),0)</f>
        <v>#REF!</v>
      </c>
      <c r="EP83" t="e" cm="1">
        <f t="array" ref="EP83">_xlfn.IFNA(VLOOKUP($A83,TRANSPOSE(#REF!),EP$2+2,FALSE),0)</f>
        <v>#REF!</v>
      </c>
      <c r="EQ83" t="e" cm="1">
        <f t="array" ref="EQ83">_xlfn.IFNA(VLOOKUP($A83,TRANSPOSE(#REF!),EQ$2+2,FALSE),0)</f>
        <v>#REF!</v>
      </c>
      <c r="ER83" t="e" cm="1">
        <f t="array" ref="ER83">_xlfn.IFNA(VLOOKUP($A83,TRANSPOSE(#REF!),ER$2+2,FALSE),0)</f>
        <v>#REF!</v>
      </c>
      <c r="ES83" t="e" cm="1">
        <f t="array" ref="ES83">_xlfn.IFNA(VLOOKUP($A83,TRANSPOSE(#REF!),ES$2+2,FALSE),0)</f>
        <v>#REF!</v>
      </c>
      <c r="ET83" t="e" cm="1">
        <f t="array" ref="ET83">_xlfn.IFNA(VLOOKUP($A83,TRANSPOSE(#REF!),ET$2+2,FALSE),0)</f>
        <v>#REF!</v>
      </c>
      <c r="EU83" t="e" cm="1">
        <f t="array" ref="EU83">_xlfn.IFNA(VLOOKUP($A83,TRANSPOSE(#REF!),EU$2+2,FALSE),0)</f>
        <v>#REF!</v>
      </c>
      <c r="EV83" t="e" cm="1">
        <f t="array" ref="EV83">_xlfn.IFNA(VLOOKUP($A83,TRANSPOSE(#REF!),EV$2+2,FALSE),0)</f>
        <v>#REF!</v>
      </c>
      <c r="EW83" t="e" cm="1">
        <f t="array" ref="EW83">_xlfn.IFNA(VLOOKUP($A83,TRANSPOSE(#REF!),EW$2+2,FALSE),0)</f>
        <v>#REF!</v>
      </c>
      <c r="EX83" t="e" cm="1">
        <f t="array" ref="EX83">_xlfn.IFNA(VLOOKUP($A83,TRANSPOSE(#REF!),EX$2+2,FALSE),0)</f>
        <v>#REF!</v>
      </c>
      <c r="EY83" t="e" cm="1">
        <f t="array" ref="EY83">_xlfn.IFNA(VLOOKUP($A83,TRANSPOSE(#REF!),EY$2+2,FALSE),0)</f>
        <v>#REF!</v>
      </c>
      <c r="EZ83" t="e" cm="1">
        <f t="array" ref="EZ83">_xlfn.IFNA(VLOOKUP($A83,TRANSPOSE(#REF!),EZ$2+2,FALSE),0)</f>
        <v>#REF!</v>
      </c>
      <c r="FA83" t="e" cm="1">
        <f t="array" ref="FA83">_xlfn.IFNA(VLOOKUP($A83,TRANSPOSE(#REF!),FA$2+2,FALSE),0)</f>
        <v>#REF!</v>
      </c>
      <c r="FB83" t="e" cm="1">
        <f t="array" ref="FB83">_xlfn.IFNA(VLOOKUP($A83,TRANSPOSE(#REF!),FB$2+2,FALSE),0)</f>
        <v>#REF!</v>
      </c>
      <c r="FC83" t="e" cm="1">
        <f t="array" ref="FC83">_xlfn.IFNA(VLOOKUP($A83,TRANSPOSE(#REF!),FC$2+2,FALSE),0)</f>
        <v>#REF!</v>
      </c>
      <c r="FD83" t="e" cm="1">
        <f t="array" ref="FD83">_xlfn.IFNA(VLOOKUP($A83,TRANSPOSE(#REF!),FD$2+2,FALSE),0)</f>
        <v>#REF!</v>
      </c>
      <c r="FE83" t="e" cm="1">
        <f t="array" ref="FE83">_xlfn.IFNA(VLOOKUP($A83,TRANSPOSE(#REF!),FE$2+2,FALSE),0)</f>
        <v>#REF!</v>
      </c>
      <c r="FF83" t="e" cm="1">
        <f t="array" ref="FF83">_xlfn.IFNA(VLOOKUP($A83,TRANSPOSE(#REF!),FF$2+2,FALSE),0)</f>
        <v>#REF!</v>
      </c>
      <c r="FG83" t="e" cm="1">
        <f t="array" ref="FG83">_xlfn.IFNA(VLOOKUP($A83,TRANSPOSE(#REF!),FG$2+2,FALSE),0)</f>
        <v>#REF!</v>
      </c>
      <c r="FH83" t="e" cm="1">
        <f t="array" ref="FH83">_xlfn.IFNA(VLOOKUP($A83,TRANSPOSE(#REF!),FH$2+2,FALSE),0)</f>
        <v>#REF!</v>
      </c>
      <c r="FI83" t="e" cm="1">
        <f t="array" ref="FI83">_xlfn.IFNA(VLOOKUP($A83,TRANSPOSE(#REF!),FI$2+2,FALSE),0)</f>
        <v>#REF!</v>
      </c>
      <c r="FJ83" t="e" cm="1">
        <f t="array" ref="FJ83">_xlfn.IFNA(VLOOKUP($A83,TRANSPOSE(#REF!),FJ$2+2,FALSE),0)</f>
        <v>#REF!</v>
      </c>
      <c r="FK83" t="e" cm="1">
        <f t="array" ref="FK83">_xlfn.IFNA(VLOOKUP($A83,TRANSPOSE(#REF!),FK$2+2,FALSE),0)</f>
        <v>#REF!</v>
      </c>
      <c r="FL83" t="e" cm="1">
        <f t="array" ref="FL83">_xlfn.IFNA(VLOOKUP($A83,TRANSPOSE(#REF!),FL$2+2,FALSE),0)</f>
        <v>#REF!</v>
      </c>
      <c r="FM83" t="e" cm="1">
        <f t="array" ref="FM83">_xlfn.IFNA(VLOOKUP($A83,TRANSPOSE(#REF!),FM$2+2,FALSE),0)</f>
        <v>#REF!</v>
      </c>
      <c r="FN83" t="e" cm="1">
        <f t="array" ref="FN83">_xlfn.IFNA(VLOOKUP($A83,TRANSPOSE(#REF!),FN$2+2,FALSE),0)</f>
        <v>#REF!</v>
      </c>
      <c r="FO83" t="e" cm="1">
        <f t="array" ref="FO83">_xlfn.IFNA(VLOOKUP($A83,TRANSPOSE(#REF!),FO$2+2,FALSE),0)</f>
        <v>#REF!</v>
      </c>
      <c r="FP83" t="e" cm="1">
        <f t="array" ref="FP83">_xlfn.IFNA(VLOOKUP($A83,TRANSPOSE(#REF!),FP$2+2,FALSE),0)</f>
        <v>#REF!</v>
      </c>
      <c r="FQ83" t="e" cm="1">
        <f t="array" ref="FQ83">_xlfn.IFNA(VLOOKUP($A83,TRANSPOSE(#REF!),FQ$2+2,FALSE),0)</f>
        <v>#REF!</v>
      </c>
      <c r="FR83" t="e" cm="1">
        <f t="array" ref="FR83">_xlfn.IFNA(VLOOKUP($A83,TRANSPOSE(#REF!),FR$2+2,FALSE),0)</f>
        <v>#REF!</v>
      </c>
      <c r="FS83" t="e" cm="1">
        <f t="array" ref="FS83">_xlfn.IFNA(VLOOKUP($A83,TRANSPOSE(#REF!),FS$2+2,FALSE),0)</f>
        <v>#REF!</v>
      </c>
      <c r="FT83" t="e" cm="1">
        <f t="array" ref="FT83">_xlfn.IFNA(VLOOKUP($A83,TRANSPOSE(#REF!),FT$2+2,FALSE),0)</f>
        <v>#REF!</v>
      </c>
      <c r="FU83" t="e" cm="1">
        <f t="array" ref="FU83">_xlfn.IFNA(VLOOKUP($A83,TRANSPOSE(#REF!),FU$2+2,FALSE),0)</f>
        <v>#REF!</v>
      </c>
      <c r="FV83" t="e" cm="1">
        <f t="array" ref="FV83">_xlfn.IFNA(VLOOKUP($A83,TRANSPOSE(#REF!),FV$2+2,FALSE),0)</f>
        <v>#REF!</v>
      </c>
      <c r="FW83" t="e" cm="1">
        <f t="array" ref="FW83">_xlfn.IFNA(VLOOKUP($A83,TRANSPOSE(#REF!),FW$2+2,FALSE),0)</f>
        <v>#REF!</v>
      </c>
      <c r="FX83" t="e" cm="1">
        <f t="array" ref="FX83">_xlfn.IFNA(VLOOKUP($A83,TRANSPOSE(#REF!),FX$2+2,FALSE),0)</f>
        <v>#REF!</v>
      </c>
      <c r="FY83" t="e" cm="1">
        <f t="array" ref="FY83">_xlfn.IFNA(VLOOKUP($A83,TRANSPOSE(#REF!),FY$2+2,FALSE),0)</f>
        <v>#REF!</v>
      </c>
      <c r="FZ83" t="e" cm="1">
        <f t="array" ref="FZ83">_xlfn.IFNA(VLOOKUP($A83,TRANSPOSE(#REF!),FZ$2+2,FALSE),0)</f>
        <v>#REF!</v>
      </c>
      <c r="GA83" t="e" cm="1">
        <f t="array" ref="GA83">_xlfn.IFNA(VLOOKUP($A83,TRANSPOSE(#REF!),GA$2+2,FALSE),0)</f>
        <v>#REF!</v>
      </c>
      <c r="GB83" t="e" cm="1">
        <f t="array" ref="GB83">_xlfn.IFNA(VLOOKUP($A83,TRANSPOSE(#REF!),GB$2+2,FALSE),0)</f>
        <v>#REF!</v>
      </c>
      <c r="GC83" t="e" cm="1">
        <f t="array" ref="GC83">_xlfn.IFNA(VLOOKUP($A83,TRANSPOSE(#REF!),GC$2+2,FALSE),0)</f>
        <v>#REF!</v>
      </c>
      <c r="GD83" t="e" cm="1">
        <f t="array" ref="GD83">_xlfn.IFNA(VLOOKUP($A83,TRANSPOSE(#REF!),GD$2+2,FALSE),0)</f>
        <v>#REF!</v>
      </c>
      <c r="GE83" t="e" cm="1">
        <f t="array" ref="GE83">_xlfn.IFNA(VLOOKUP($A83,TRANSPOSE(#REF!),GE$2+2,FALSE),0)</f>
        <v>#REF!</v>
      </c>
      <c r="GF83" t="e" cm="1">
        <f t="array" ref="GF83">_xlfn.IFNA(VLOOKUP($A83,TRANSPOSE(#REF!),GF$2+2,FALSE),0)</f>
        <v>#REF!</v>
      </c>
      <c r="GG83" t="e" cm="1">
        <f t="array" ref="GG83">_xlfn.IFNA(VLOOKUP($A83,TRANSPOSE(#REF!),GG$2+2,FALSE),0)</f>
        <v>#REF!</v>
      </c>
      <c r="GH83" t="e" cm="1">
        <f t="array" ref="GH83">_xlfn.IFNA(VLOOKUP($A83,TRANSPOSE(#REF!),GH$2+2,FALSE),0)</f>
        <v>#REF!</v>
      </c>
      <c r="GI83" t="e" cm="1">
        <f t="array" ref="GI83">_xlfn.IFNA(VLOOKUP($A83,TRANSPOSE(#REF!),GI$2+2,FALSE),0)</f>
        <v>#REF!</v>
      </c>
      <c r="GJ83" t="e" cm="1">
        <f t="array" ref="GJ83">_xlfn.IFNA(VLOOKUP($A83,TRANSPOSE(#REF!),GJ$2+2,FALSE),0)</f>
        <v>#REF!</v>
      </c>
      <c r="GK83" t="e" cm="1">
        <f t="array" ref="GK83">_xlfn.IFNA(VLOOKUP($A83,TRANSPOSE(#REF!),GK$2+2,FALSE),0)</f>
        <v>#REF!</v>
      </c>
      <c r="GL83" t="e" cm="1">
        <f t="array" ref="GL83">_xlfn.IFNA(VLOOKUP($A83,TRANSPOSE(#REF!),GL$2+2,FALSE),0)</f>
        <v>#REF!</v>
      </c>
      <c r="GM83" t="e" cm="1">
        <f t="array" ref="GM83">_xlfn.IFNA(VLOOKUP($A83,TRANSPOSE(#REF!),GM$2+2,FALSE),0)</f>
        <v>#REF!</v>
      </c>
      <c r="GN83" t="e" cm="1">
        <f t="array" ref="GN83">_xlfn.IFNA(VLOOKUP($A83,TRANSPOSE(#REF!),GN$2+2,FALSE),0)</f>
        <v>#REF!</v>
      </c>
      <c r="GO83" t="e" cm="1">
        <f t="array" ref="GO83">_xlfn.IFNA(VLOOKUP($A83,TRANSPOSE(#REF!),GO$2+2,FALSE),0)</f>
        <v>#REF!</v>
      </c>
      <c r="GP83" t="e" cm="1">
        <f t="array" ref="GP83">_xlfn.IFNA(VLOOKUP($A83,TRANSPOSE(#REF!),GP$2+2,FALSE),0)</f>
        <v>#REF!</v>
      </c>
      <c r="GQ83" t="e" cm="1">
        <f t="array" ref="GQ83">_xlfn.IFNA(VLOOKUP($A83,TRANSPOSE(#REF!),GQ$2+2,FALSE),0)</f>
        <v>#REF!</v>
      </c>
      <c r="GR83" t="e" cm="1">
        <f t="array" ref="GR83">_xlfn.IFNA(VLOOKUP($A83,TRANSPOSE(#REF!),GR$2+2,FALSE),0)</f>
        <v>#REF!</v>
      </c>
      <c r="GS83" t="e" cm="1">
        <f t="array" ref="GS83">_xlfn.IFNA(VLOOKUP($A83,TRANSPOSE(#REF!),GS$2+2,FALSE),0)</f>
        <v>#REF!</v>
      </c>
      <c r="GT83" t="e" cm="1">
        <f t="array" ref="GT83">_xlfn.IFNA(VLOOKUP($A83,TRANSPOSE(#REF!),GT$2+2,FALSE),0)</f>
        <v>#REF!</v>
      </c>
      <c r="GU83" t="e" cm="1">
        <f t="array" ref="GU83">_xlfn.IFNA(VLOOKUP($A83,TRANSPOSE(#REF!),GU$2+2,FALSE),0)</f>
        <v>#REF!</v>
      </c>
      <c r="GV83" t="e" cm="1">
        <f t="array" ref="GV83">_xlfn.IFNA(VLOOKUP($A83,TRANSPOSE(#REF!),GV$2+2,FALSE),0)</f>
        <v>#REF!</v>
      </c>
      <c r="GW83" t="e" cm="1">
        <f t="array" ref="GW83">_xlfn.IFNA(VLOOKUP($A83,TRANSPOSE(#REF!),GW$2+2,FALSE),0)</f>
        <v>#REF!</v>
      </c>
      <c r="GX83" t="e" cm="1">
        <f t="array" ref="GX83">_xlfn.IFNA(VLOOKUP($A83,TRANSPOSE(#REF!),GX$2+2,FALSE),0)</f>
        <v>#REF!</v>
      </c>
      <c r="GY83" t="e" cm="1">
        <f t="array" ref="GY83">_xlfn.IFNA(VLOOKUP($A83,TRANSPOSE(#REF!),GY$2+2,FALSE),0)</f>
        <v>#REF!</v>
      </c>
      <c r="GZ83" t="e" cm="1">
        <f t="array" ref="GZ83">_xlfn.IFNA(VLOOKUP($A83,TRANSPOSE(#REF!),GZ$2+2,FALSE),0)</f>
        <v>#REF!</v>
      </c>
      <c r="HA83" t="e" cm="1">
        <f t="array" ref="HA83">_xlfn.IFNA(VLOOKUP($A83,TRANSPOSE(#REF!),HA$2+2,FALSE),0)</f>
        <v>#REF!</v>
      </c>
      <c r="HB83" t="e" cm="1">
        <f t="array" ref="HB83">_xlfn.IFNA(VLOOKUP($A83,TRANSPOSE(#REF!),HB$2+2,FALSE),0)</f>
        <v>#REF!</v>
      </c>
      <c r="HC83" t="e" cm="1">
        <f t="array" ref="HC83">_xlfn.IFNA(VLOOKUP($A83,TRANSPOSE(#REF!),HC$2+2,FALSE),0)</f>
        <v>#REF!</v>
      </c>
      <c r="HD83" t="e" cm="1">
        <f t="array" ref="HD83">_xlfn.IFNA(VLOOKUP($A83,TRANSPOSE(#REF!),HD$2+2,FALSE),0)</f>
        <v>#REF!</v>
      </c>
      <c r="HE83" t="e" cm="1">
        <f t="array" ref="HE83">_xlfn.IFNA(VLOOKUP($A83,TRANSPOSE(#REF!),HE$2+2,FALSE),0)</f>
        <v>#REF!</v>
      </c>
      <c r="HF83" t="e" cm="1">
        <f t="array" ref="HF83">_xlfn.IFNA(VLOOKUP($A83,TRANSPOSE(#REF!),HF$2+2,FALSE),0)</f>
        <v>#REF!</v>
      </c>
      <c r="HG83" t="e" cm="1">
        <f t="array" ref="HG83">_xlfn.IFNA(VLOOKUP($A83,TRANSPOSE(#REF!),HG$2+2,FALSE),0)</f>
        <v>#REF!</v>
      </c>
      <c r="HH83" t="e" cm="1">
        <f t="array" ref="HH83">_xlfn.IFNA(VLOOKUP($A83,TRANSPOSE(#REF!),HH$2+2,FALSE),0)</f>
        <v>#REF!</v>
      </c>
      <c r="HI83" t="e" cm="1">
        <f t="array" ref="HI83">_xlfn.IFNA(VLOOKUP($A83,TRANSPOSE(#REF!),HI$2+2,FALSE),0)</f>
        <v>#REF!</v>
      </c>
      <c r="HJ83" t="e" cm="1">
        <f t="array" ref="HJ83">_xlfn.IFNA(VLOOKUP($A83,TRANSPOSE(#REF!),HJ$2+2,FALSE),0)</f>
        <v>#REF!</v>
      </c>
      <c r="HK83" t="e" cm="1">
        <f t="array" ref="HK83">_xlfn.IFNA(VLOOKUP($A83,TRANSPOSE(#REF!),HK$2+2,FALSE),0)</f>
        <v>#REF!</v>
      </c>
      <c r="HL83" t="e" cm="1">
        <f t="array" ref="HL83">_xlfn.IFNA(VLOOKUP($A83,TRANSPOSE(#REF!),HL$2+2,FALSE),0)</f>
        <v>#REF!</v>
      </c>
      <c r="HM83" t="e" cm="1">
        <f t="array" ref="HM83">_xlfn.IFNA(VLOOKUP($A83,TRANSPOSE(#REF!),HM$2+2,FALSE),0)</f>
        <v>#REF!</v>
      </c>
      <c r="HN83" t="e" cm="1">
        <f t="array" ref="HN83">_xlfn.IFNA(VLOOKUP($A83,TRANSPOSE(#REF!),HN$2+2,FALSE),0)</f>
        <v>#REF!</v>
      </c>
      <c r="HO83" t="e" cm="1">
        <f t="array" ref="HO83">_xlfn.IFNA(VLOOKUP($A83,TRANSPOSE(#REF!),HO$2+2,FALSE),0)</f>
        <v>#REF!</v>
      </c>
      <c r="HP83" t="e" cm="1">
        <f t="array" ref="HP83">_xlfn.IFNA(VLOOKUP($A83,TRANSPOSE(#REF!),HP$2+2,FALSE),0)</f>
        <v>#REF!</v>
      </c>
      <c r="HQ83" t="e" cm="1">
        <f t="array" ref="HQ83">_xlfn.IFNA(VLOOKUP($A83,TRANSPOSE(#REF!),HQ$2+2,FALSE),0)</f>
        <v>#REF!</v>
      </c>
      <c r="HR83" t="e" cm="1">
        <f t="array" ref="HR83">_xlfn.IFNA(VLOOKUP($A83,TRANSPOSE(#REF!),HR$2+2,FALSE),0)</f>
        <v>#REF!</v>
      </c>
      <c r="HS83" t="e" cm="1">
        <f t="array" ref="HS83">_xlfn.IFNA(VLOOKUP($A83,TRANSPOSE(#REF!),HS$2+2,FALSE),0)</f>
        <v>#REF!</v>
      </c>
      <c r="HT83" t="e" cm="1">
        <f t="array" ref="HT83">_xlfn.IFNA(VLOOKUP($A83,TRANSPOSE(#REF!),HT$2+2,FALSE),0)</f>
        <v>#REF!</v>
      </c>
      <c r="HU83" t="e" cm="1">
        <f t="array" ref="HU83">_xlfn.IFNA(VLOOKUP($A83,TRANSPOSE(#REF!),HU$2+2,FALSE),0)</f>
        <v>#REF!</v>
      </c>
      <c r="HV83" t="e" cm="1">
        <f t="array" ref="HV83">_xlfn.IFNA(VLOOKUP($A83,TRANSPOSE(#REF!),HV$2+2,FALSE),0)</f>
        <v>#REF!</v>
      </c>
      <c r="HW83" t="e" cm="1">
        <f t="array" ref="HW83">_xlfn.IFNA(VLOOKUP($A83,TRANSPOSE(#REF!),HW$2+2,FALSE),0)</f>
        <v>#REF!</v>
      </c>
      <c r="HX83" t="e" cm="1">
        <f t="array" ref="HX83">_xlfn.IFNA(VLOOKUP($A83,TRANSPOSE(#REF!),HX$2+2,FALSE),0)</f>
        <v>#REF!</v>
      </c>
      <c r="HY83" t="e" cm="1">
        <f t="array" ref="HY83">_xlfn.IFNA(VLOOKUP($A83,TRANSPOSE(#REF!),HY$2+2,FALSE),0)</f>
        <v>#REF!</v>
      </c>
      <c r="HZ83" t="e" cm="1">
        <f t="array" ref="HZ83">_xlfn.IFNA(VLOOKUP($A83,TRANSPOSE(#REF!),HZ$2+2,FALSE),0)</f>
        <v>#REF!</v>
      </c>
      <c r="IA83" t="e" cm="1">
        <f t="array" ref="IA83">_xlfn.IFNA(VLOOKUP($A83,TRANSPOSE(#REF!),IA$2+2,FALSE),0)</f>
        <v>#REF!</v>
      </c>
      <c r="IB83" t="e" cm="1">
        <f t="array" ref="IB83">_xlfn.IFNA(VLOOKUP($A83,TRANSPOSE(#REF!),IB$2+2,FALSE),0)</f>
        <v>#REF!</v>
      </c>
      <c r="IC83" t="e" cm="1">
        <f t="array" ref="IC83">_xlfn.IFNA(VLOOKUP($A83,TRANSPOSE(#REF!),IC$2+2,FALSE),0)</f>
        <v>#REF!</v>
      </c>
      <c r="ID83" t="e" cm="1">
        <f t="array" ref="ID83">_xlfn.IFNA(VLOOKUP($A83,TRANSPOSE(#REF!),ID$2+2,FALSE),0)</f>
        <v>#REF!</v>
      </c>
      <c r="IE83" t="e" cm="1">
        <f t="array" ref="IE83">_xlfn.IFNA(VLOOKUP($A83,TRANSPOSE(#REF!),IE$2+2,FALSE),0)</f>
        <v>#REF!</v>
      </c>
      <c r="IF83" t="e" cm="1">
        <f t="array" ref="IF83">_xlfn.IFNA(VLOOKUP($A83,TRANSPOSE(#REF!),IF$2+2,FALSE),0)</f>
        <v>#REF!</v>
      </c>
      <c r="IG83" t="e" cm="1">
        <f t="array" ref="IG83">_xlfn.IFNA(VLOOKUP($A83,TRANSPOSE(#REF!),IG$2+2,FALSE),0)</f>
        <v>#REF!</v>
      </c>
      <c r="IH83" t="e" cm="1">
        <f t="array" ref="IH83">_xlfn.IFNA(VLOOKUP($A83,TRANSPOSE(#REF!),IH$2+2,FALSE),0)</f>
        <v>#REF!</v>
      </c>
      <c r="II83" t="e" cm="1">
        <f t="array" ref="II83">_xlfn.IFNA(VLOOKUP($A83,TRANSPOSE(#REF!),II$2+2,FALSE),0)</f>
        <v>#REF!</v>
      </c>
      <c r="IJ83" t="e" cm="1">
        <f t="array" ref="IJ83">_xlfn.IFNA(VLOOKUP($A83,TRANSPOSE(#REF!),IJ$2+2,FALSE),0)</f>
        <v>#REF!</v>
      </c>
      <c r="IK83" t="e" cm="1">
        <f t="array" ref="IK83">_xlfn.IFNA(VLOOKUP($A83,TRANSPOSE(#REF!),IK$2+2,FALSE),0)</f>
        <v>#REF!</v>
      </c>
      <c r="IL83" t="e" cm="1">
        <f t="array" ref="IL83">_xlfn.IFNA(VLOOKUP($A83,TRANSPOSE(#REF!),IL$2+2,FALSE),0)</f>
        <v>#REF!</v>
      </c>
      <c r="IM83" t="e" cm="1">
        <f t="array" ref="IM83">_xlfn.IFNA(VLOOKUP($A83,TRANSPOSE(#REF!),IM$2+2,FALSE),0)</f>
        <v>#REF!</v>
      </c>
      <c r="IN83" t="e" cm="1">
        <f t="array" ref="IN83">_xlfn.IFNA(VLOOKUP($A83,TRANSPOSE(#REF!),IN$2+2,FALSE),0)</f>
        <v>#REF!</v>
      </c>
      <c r="IO83" t="e" cm="1">
        <f t="array" ref="IO83">_xlfn.IFNA(VLOOKUP($A83,TRANSPOSE(#REF!),IO$2+2,FALSE),0)</f>
        <v>#REF!</v>
      </c>
      <c r="IP83" t="e" cm="1">
        <f t="array" ref="IP83">_xlfn.IFNA(VLOOKUP($A83,TRANSPOSE(#REF!),IP$2+2,FALSE),0)</f>
        <v>#REF!</v>
      </c>
      <c r="IQ83" t="e" cm="1">
        <f t="array" ref="IQ83">_xlfn.IFNA(VLOOKUP($A83,TRANSPOSE(#REF!),IQ$2+2,FALSE),0)</f>
        <v>#REF!</v>
      </c>
      <c r="IR83" t="e" cm="1">
        <f t="array" ref="IR83">_xlfn.IFNA(VLOOKUP($A83,TRANSPOSE(#REF!),IR$2+2,FALSE),0)</f>
        <v>#REF!</v>
      </c>
      <c r="IS83" t="e" cm="1">
        <f t="array" ref="IS83">_xlfn.IFNA(VLOOKUP($A83,TRANSPOSE(#REF!),IS$2+2,FALSE),0)</f>
        <v>#REF!</v>
      </c>
      <c r="IT83" t="e" cm="1">
        <f t="array" ref="IT83">_xlfn.IFNA(VLOOKUP($A83,TRANSPOSE(#REF!),IT$2+2,FALSE),0)</f>
        <v>#REF!</v>
      </c>
      <c r="IU83" t="e" cm="1">
        <f t="array" ref="IU83">_xlfn.IFNA(VLOOKUP($A83,TRANSPOSE(#REF!),IU$2+2,FALSE),0)</f>
        <v>#REF!</v>
      </c>
      <c r="IV83" t="e" cm="1">
        <f t="array" ref="IV83">_xlfn.IFNA(VLOOKUP($A83,TRANSPOSE(#REF!),IV$2+2,FALSE),0)</f>
        <v>#REF!</v>
      </c>
      <c r="IW83" t="e" cm="1">
        <f t="array" ref="IW83">_xlfn.IFNA(VLOOKUP($A83,TRANSPOSE(#REF!),IW$2+2,FALSE),0)</f>
        <v>#REF!</v>
      </c>
      <c r="IX83" t="e" cm="1">
        <f t="array" ref="IX83">_xlfn.IFNA(VLOOKUP($A83,TRANSPOSE(#REF!),IX$2+2,FALSE),0)</f>
        <v>#REF!</v>
      </c>
      <c r="IY83" t="e" cm="1">
        <f t="array" ref="IY83">_xlfn.IFNA(VLOOKUP($A83,TRANSPOSE(#REF!),IY$2+2,FALSE),0)</f>
        <v>#REF!</v>
      </c>
      <c r="IZ83" t="e" cm="1">
        <f t="array" ref="IZ83">_xlfn.IFNA(VLOOKUP($A83,TRANSPOSE(#REF!),IZ$2+2,FALSE),0)</f>
        <v>#REF!</v>
      </c>
      <c r="JA83" t="e" cm="1">
        <f t="array" ref="JA83">_xlfn.IFNA(VLOOKUP($A83,TRANSPOSE(#REF!),JA$2+2,FALSE),0)</f>
        <v>#REF!</v>
      </c>
      <c r="JB83" t="e" cm="1">
        <f t="array" ref="JB83">_xlfn.IFNA(VLOOKUP($A83,TRANSPOSE(#REF!),JB$2+2,FALSE),0)</f>
        <v>#REF!</v>
      </c>
      <c r="JC83" t="e" cm="1">
        <f t="array" ref="JC83">_xlfn.IFNA(VLOOKUP($A83,TRANSPOSE(#REF!),JC$2+2,FALSE),0)</f>
        <v>#REF!</v>
      </c>
      <c r="JD83" t="e" cm="1">
        <f t="array" ref="JD83">_xlfn.IFNA(VLOOKUP($A83,TRANSPOSE(#REF!),JD$2+2,FALSE),0)</f>
        <v>#REF!</v>
      </c>
      <c r="JE83" t="e" cm="1">
        <f t="array" ref="JE83">_xlfn.IFNA(VLOOKUP($A83,TRANSPOSE(#REF!),JE$2+2,FALSE),0)</f>
        <v>#REF!</v>
      </c>
      <c r="JF83" t="e" cm="1">
        <f t="array" ref="JF83">_xlfn.IFNA(VLOOKUP($A83,TRANSPOSE(#REF!),JF$2+2,FALSE),0)</f>
        <v>#REF!</v>
      </c>
      <c r="JG83" t="e" cm="1">
        <f t="array" ref="JG83">_xlfn.IFNA(VLOOKUP($A83,TRANSPOSE(#REF!),JG$2+2,FALSE),0)</f>
        <v>#REF!</v>
      </c>
      <c r="JH83" t="e" cm="1">
        <f t="array" ref="JH83">_xlfn.IFNA(VLOOKUP($A83,TRANSPOSE(#REF!),JH$2+2,FALSE),0)</f>
        <v>#REF!</v>
      </c>
      <c r="JI83" t="e" cm="1">
        <f t="array" ref="JI83">_xlfn.IFNA(VLOOKUP($A83,TRANSPOSE(#REF!),JI$2+2,FALSE),0)</f>
        <v>#REF!</v>
      </c>
      <c r="JJ83" t="e" cm="1">
        <f t="array" ref="JJ83">_xlfn.IFNA(VLOOKUP($A83,TRANSPOSE(#REF!),JJ$2+2,FALSE),0)</f>
        <v>#REF!</v>
      </c>
      <c r="JK83" t="e" cm="1">
        <f t="array" ref="JK83">_xlfn.IFNA(VLOOKUP($A83,TRANSPOSE(#REF!),JK$2+2,FALSE),0)</f>
        <v>#REF!</v>
      </c>
      <c r="JL83" t="e" cm="1">
        <f t="array" ref="JL83">_xlfn.IFNA(VLOOKUP($A83,TRANSPOSE(#REF!),JL$2+2,FALSE),0)</f>
        <v>#REF!</v>
      </c>
      <c r="JM83" t="e" cm="1">
        <f t="array" ref="JM83">_xlfn.IFNA(VLOOKUP($A83,TRANSPOSE(#REF!),JM$2+2,FALSE),0)</f>
        <v>#REF!</v>
      </c>
      <c r="JN83" t="e" cm="1">
        <f t="array" ref="JN83">_xlfn.IFNA(VLOOKUP($A83,TRANSPOSE(#REF!),JN$2+2,FALSE),0)</f>
        <v>#REF!</v>
      </c>
      <c r="JO83" t="e" cm="1">
        <f t="array" ref="JO83">_xlfn.IFNA(VLOOKUP($A83,TRANSPOSE(#REF!),JO$2+2,FALSE),0)</f>
        <v>#REF!</v>
      </c>
      <c r="JP83" t="e" cm="1">
        <f t="array" ref="JP83">_xlfn.IFNA(VLOOKUP($A83,TRANSPOSE(#REF!),JP$2+2,FALSE),0)</f>
        <v>#REF!</v>
      </c>
      <c r="JQ83" t="e" cm="1">
        <f t="array" ref="JQ83">_xlfn.IFNA(VLOOKUP($A83,TRANSPOSE(#REF!),JQ$2+2,FALSE),0)</f>
        <v>#REF!</v>
      </c>
      <c r="JR83" t="e" cm="1">
        <f t="array" ref="JR83">_xlfn.IFNA(VLOOKUP($A83,TRANSPOSE(#REF!),JR$2+2,FALSE),0)</f>
        <v>#REF!</v>
      </c>
      <c r="JS83" t="e" cm="1">
        <f t="array" ref="JS83">_xlfn.IFNA(VLOOKUP($A83,TRANSPOSE(#REF!),JS$2+2,FALSE),0)</f>
        <v>#REF!</v>
      </c>
      <c r="JT83" t="e" cm="1">
        <f t="array" ref="JT83">_xlfn.IFNA(VLOOKUP($A83,TRANSPOSE(#REF!),JT$2+2,FALSE),0)</f>
        <v>#REF!</v>
      </c>
      <c r="JU83" t="e" cm="1">
        <f t="array" ref="JU83">_xlfn.IFNA(VLOOKUP($A83,TRANSPOSE(#REF!),JU$2+2,FALSE),0)</f>
        <v>#REF!</v>
      </c>
      <c r="JV83" t="e" cm="1">
        <f t="array" ref="JV83">_xlfn.IFNA(VLOOKUP($A83,TRANSPOSE(#REF!),JV$2+2,FALSE),0)</f>
        <v>#REF!</v>
      </c>
      <c r="JW83" t="e" cm="1">
        <f t="array" ref="JW83">_xlfn.IFNA(VLOOKUP($A83,TRANSPOSE(#REF!),JW$2+2,FALSE),0)</f>
        <v>#REF!</v>
      </c>
      <c r="JX83" t="e" cm="1">
        <f t="array" ref="JX83">_xlfn.IFNA(VLOOKUP($A83,TRANSPOSE(#REF!),JX$2+2,FALSE),0)</f>
        <v>#REF!</v>
      </c>
      <c r="JY83" t="e" cm="1">
        <f t="array" ref="JY83">_xlfn.IFNA(VLOOKUP($A83,TRANSPOSE(#REF!),JY$2+2,FALSE),0)</f>
        <v>#REF!</v>
      </c>
      <c r="JZ83" t="e" cm="1">
        <f t="array" ref="JZ83">_xlfn.IFNA(VLOOKUP($A83,TRANSPOSE(#REF!),JZ$2+2,FALSE),0)</f>
        <v>#REF!</v>
      </c>
      <c r="KA83" t="e" cm="1">
        <f t="array" ref="KA83">_xlfn.IFNA(VLOOKUP($A83,TRANSPOSE(#REF!),KA$2+2,FALSE),0)</f>
        <v>#REF!</v>
      </c>
      <c r="KB83" t="e" cm="1">
        <f t="array" ref="KB83">_xlfn.IFNA(VLOOKUP($A83,TRANSPOSE(#REF!),KB$2+2,FALSE),0)</f>
        <v>#REF!</v>
      </c>
      <c r="KC83" t="e" cm="1">
        <f t="array" ref="KC83">_xlfn.IFNA(VLOOKUP($A83,TRANSPOSE(#REF!),KC$2+2,FALSE),0)</f>
        <v>#REF!</v>
      </c>
      <c r="KD83" t="e" cm="1">
        <f t="array" ref="KD83">_xlfn.IFNA(VLOOKUP($A83,TRANSPOSE(#REF!),KD$2+2,FALSE),0)</f>
        <v>#REF!</v>
      </c>
      <c r="KE83" t="e" cm="1">
        <f t="array" ref="KE83">_xlfn.IFNA(VLOOKUP($A83,TRANSPOSE(#REF!),KE$2+2,FALSE),0)</f>
        <v>#REF!</v>
      </c>
      <c r="KF83" t="e" cm="1">
        <f t="array" ref="KF83">_xlfn.IFNA(VLOOKUP($A83,TRANSPOSE(#REF!),KF$2+2,FALSE),0)</f>
        <v>#REF!</v>
      </c>
      <c r="KG83" t="e" cm="1">
        <f t="array" ref="KG83">_xlfn.IFNA(VLOOKUP($A83,TRANSPOSE(#REF!),KG$2+2,FALSE),0)</f>
        <v>#REF!</v>
      </c>
      <c r="KH83" t="e" cm="1">
        <f t="array" ref="KH83">_xlfn.IFNA(VLOOKUP($A83,TRANSPOSE(#REF!),KH$2+2,FALSE),0)</f>
        <v>#REF!</v>
      </c>
      <c r="KI83" t="e" cm="1">
        <f t="array" ref="KI83">_xlfn.IFNA(VLOOKUP($A83,TRANSPOSE(#REF!),KI$2+2,FALSE),0)</f>
        <v>#REF!</v>
      </c>
      <c r="KJ83" t="e" cm="1">
        <f t="array" ref="KJ83">_xlfn.IFNA(VLOOKUP($A83,TRANSPOSE(#REF!),KJ$2+2,FALSE),0)</f>
        <v>#REF!</v>
      </c>
      <c r="KK83" t="e" cm="1">
        <f t="array" ref="KK83">_xlfn.IFNA(VLOOKUP($A83,TRANSPOSE(#REF!),KK$2+2,FALSE),0)</f>
        <v>#REF!</v>
      </c>
      <c r="KL83" t="e" cm="1">
        <f t="array" ref="KL83">_xlfn.IFNA(VLOOKUP($A83,TRANSPOSE(#REF!),KL$2+2,FALSE),0)</f>
        <v>#REF!</v>
      </c>
      <c r="KM83" t="e" cm="1">
        <f t="array" ref="KM83">_xlfn.IFNA(VLOOKUP($A83,TRANSPOSE(#REF!),KM$2+2,FALSE),0)</f>
        <v>#REF!</v>
      </c>
      <c r="KN83" t="e" cm="1">
        <f t="array" ref="KN83">_xlfn.IFNA(VLOOKUP($A83,TRANSPOSE(#REF!),KN$2+2,FALSE),0)</f>
        <v>#REF!</v>
      </c>
      <c r="KO83" t="e" cm="1">
        <f t="array" ref="KO83">_xlfn.IFNA(VLOOKUP($A83,TRANSPOSE(#REF!),KO$2+2,FALSE),0)</f>
        <v>#REF!</v>
      </c>
      <c r="KP83" t="e" cm="1">
        <f t="array" ref="KP83">_xlfn.IFNA(VLOOKUP($A83,TRANSPOSE(#REF!),KP$2+2,FALSE),0)</f>
        <v>#REF!</v>
      </c>
      <c r="KQ83" t="e" cm="1">
        <f t="array" ref="KQ83">_xlfn.IFNA(VLOOKUP($A83,TRANSPOSE(#REF!),KQ$2+2,FALSE),0)</f>
        <v>#REF!</v>
      </c>
      <c r="KR83" t="e" cm="1">
        <f t="array" ref="KR83">_xlfn.IFNA(VLOOKUP($A83,TRANSPOSE(#REF!),KR$2+2,FALSE),0)</f>
        <v>#REF!</v>
      </c>
      <c r="KS83" t="e" cm="1">
        <f t="array" ref="KS83">_xlfn.IFNA(VLOOKUP($A83,TRANSPOSE(#REF!),KS$2+2,FALSE),0)</f>
        <v>#REF!</v>
      </c>
      <c r="KT83" t="e" cm="1">
        <f t="array" ref="KT83">_xlfn.IFNA(VLOOKUP($A83,TRANSPOSE(#REF!),KT$2+2,FALSE),0)</f>
        <v>#REF!</v>
      </c>
      <c r="KU83" t="e" cm="1">
        <f t="array" ref="KU83">_xlfn.IFNA(VLOOKUP($A83,TRANSPOSE(#REF!),KU$2+2,FALSE),0)</f>
        <v>#REF!</v>
      </c>
      <c r="KV83" t="e" cm="1">
        <f t="array" ref="KV83">_xlfn.IFNA(VLOOKUP($A83,TRANSPOSE(#REF!),KV$2+2,FALSE),0)</f>
        <v>#REF!</v>
      </c>
      <c r="KW83" t="e" cm="1">
        <f t="array" ref="KW83">_xlfn.IFNA(VLOOKUP($A83,TRANSPOSE(#REF!),KW$2+2,FALSE),0)</f>
        <v>#REF!</v>
      </c>
      <c r="KX83" t="e" cm="1">
        <f t="array" ref="KX83">_xlfn.IFNA(VLOOKUP($A83,TRANSPOSE(#REF!),KX$2+2,FALSE),0)</f>
        <v>#REF!</v>
      </c>
      <c r="KY83" t="e" cm="1">
        <f t="array" ref="KY83">_xlfn.IFNA(VLOOKUP($A83,TRANSPOSE(#REF!),KY$2+2,FALSE),0)</f>
        <v>#REF!</v>
      </c>
      <c r="KZ83" t="e" cm="1">
        <f t="array" ref="KZ83">_xlfn.IFNA(VLOOKUP($A83,TRANSPOSE(#REF!),KZ$2+2,FALSE),0)</f>
        <v>#REF!</v>
      </c>
      <c r="LA83" t="e" cm="1">
        <f t="array" ref="LA83">_xlfn.IFNA(VLOOKUP($A83,TRANSPOSE(#REF!),LA$2+2,FALSE),0)</f>
        <v>#REF!</v>
      </c>
      <c r="LB83" t="e" cm="1">
        <f t="array" ref="LB83">_xlfn.IFNA(VLOOKUP($A83,TRANSPOSE(#REF!),LB$2+2,FALSE),0)</f>
        <v>#REF!</v>
      </c>
      <c r="LC83" t="e" cm="1">
        <f t="array" ref="LC83">_xlfn.IFNA(VLOOKUP($A83,TRANSPOSE(#REF!),LC$2+2,FALSE),0)</f>
        <v>#REF!</v>
      </c>
      <c r="LD83" t="e" cm="1">
        <f t="array" ref="LD83">_xlfn.IFNA(VLOOKUP($A83,TRANSPOSE(#REF!),LD$2+2,FALSE),0)</f>
        <v>#REF!</v>
      </c>
      <c r="LE83" t="e" cm="1">
        <f t="array" ref="LE83">_xlfn.IFNA(VLOOKUP($A83,TRANSPOSE(#REF!),LE$2+2,FALSE),0)</f>
        <v>#REF!</v>
      </c>
      <c r="LF83" t="e" cm="1">
        <f t="array" ref="LF83">_xlfn.IFNA(VLOOKUP($A83,TRANSPOSE(#REF!),LF$2+2,FALSE),0)</f>
        <v>#REF!</v>
      </c>
      <c r="LG83" t="e" cm="1">
        <f t="array" ref="LG83">_xlfn.IFNA(VLOOKUP($A83,TRANSPOSE(#REF!),LG$2+2,FALSE),0)</f>
        <v>#REF!</v>
      </c>
      <c r="LH83" t="e" cm="1">
        <f t="array" ref="LH83">_xlfn.IFNA(VLOOKUP($A83,TRANSPOSE(#REF!),LH$2+2,FALSE),0)</f>
        <v>#REF!</v>
      </c>
      <c r="LI83" t="e" cm="1">
        <f t="array" ref="LI83">_xlfn.IFNA(VLOOKUP($A83,TRANSPOSE(#REF!),LI$2+2,FALSE),0)</f>
        <v>#REF!</v>
      </c>
      <c r="LJ83" t="e" cm="1">
        <f t="array" ref="LJ83">_xlfn.IFNA(VLOOKUP($A83,TRANSPOSE(#REF!),LJ$2+2,FALSE),0)</f>
        <v>#REF!</v>
      </c>
      <c r="LK83" t="e" cm="1">
        <f t="array" ref="LK83">_xlfn.IFNA(VLOOKUP($A83,TRANSPOSE(#REF!),LK$2+2,FALSE),0)</f>
        <v>#REF!</v>
      </c>
      <c r="LL83" t="e" cm="1">
        <f t="array" ref="LL83">_xlfn.IFNA(VLOOKUP($A83,TRANSPOSE(#REF!),LL$2+2,FALSE),0)</f>
        <v>#REF!</v>
      </c>
      <c r="LM83" t="e" cm="1">
        <f t="array" ref="LM83">_xlfn.IFNA(VLOOKUP($A83,TRANSPOSE(#REF!),LM$2+2,FALSE),0)</f>
        <v>#REF!</v>
      </c>
      <c r="LN83" t="e" cm="1">
        <f t="array" ref="LN83">_xlfn.IFNA(VLOOKUP($A83,TRANSPOSE(#REF!),LN$2+2,FALSE),0)</f>
        <v>#REF!</v>
      </c>
      <c r="LO83" t="e" cm="1">
        <f t="array" ref="LO83">_xlfn.IFNA(VLOOKUP($A83,TRANSPOSE(#REF!),LO$2+2,FALSE),0)</f>
        <v>#REF!</v>
      </c>
      <c r="LP83" t="e" cm="1">
        <f t="array" ref="LP83">_xlfn.IFNA(VLOOKUP($A83,TRANSPOSE(#REF!),LP$2+2,FALSE),0)</f>
        <v>#REF!</v>
      </c>
      <c r="LQ83" t="e" cm="1">
        <f t="array" ref="LQ83">_xlfn.IFNA(VLOOKUP($A83,TRANSPOSE(#REF!),LQ$2+2,FALSE),0)</f>
        <v>#REF!</v>
      </c>
      <c r="LR83" t="e" cm="1">
        <f t="array" ref="LR83">_xlfn.IFNA(VLOOKUP($A83,TRANSPOSE(#REF!),LR$2+2,FALSE),0)</f>
        <v>#REF!</v>
      </c>
      <c r="LS83" t="e" cm="1">
        <f t="array" ref="LS83">_xlfn.IFNA(VLOOKUP($A83,TRANSPOSE(#REF!),LS$2+2,FALSE),0)</f>
        <v>#REF!</v>
      </c>
      <c r="LT83" t="e" cm="1">
        <f t="array" ref="LT83">_xlfn.IFNA(VLOOKUP($A83,TRANSPOSE(#REF!),LT$2+2,FALSE),0)</f>
        <v>#REF!</v>
      </c>
      <c r="LU83" t="e" cm="1">
        <f t="array" ref="LU83">_xlfn.IFNA(VLOOKUP($A83,TRANSPOSE(#REF!),LU$2+2,FALSE),0)</f>
        <v>#REF!</v>
      </c>
      <c r="LV83" t="e" cm="1">
        <f t="array" ref="LV83">_xlfn.IFNA(VLOOKUP($A83,TRANSPOSE(#REF!),LV$2+2,FALSE),0)</f>
        <v>#REF!</v>
      </c>
      <c r="LW83" t="e" cm="1">
        <f t="array" ref="LW83">_xlfn.IFNA(VLOOKUP($A83,TRANSPOSE(#REF!),LW$2+2,FALSE),0)</f>
        <v>#REF!</v>
      </c>
      <c r="LX83" t="e" cm="1">
        <f t="array" ref="LX83">_xlfn.IFNA(VLOOKUP($A83,TRANSPOSE(#REF!),LX$2+2,FALSE),0)</f>
        <v>#REF!</v>
      </c>
      <c r="LY83" t="e" cm="1">
        <f t="array" ref="LY83">_xlfn.IFNA(VLOOKUP($A83,TRANSPOSE(#REF!),LY$2+2,FALSE),0)</f>
        <v>#REF!</v>
      </c>
      <c r="LZ83" t="e" cm="1">
        <f t="array" ref="LZ83">_xlfn.IFNA(VLOOKUP($A83,TRANSPOSE(#REF!),LZ$2+2,FALSE),0)</f>
        <v>#REF!</v>
      </c>
      <c r="MA83" t="e" cm="1">
        <f t="array" ref="MA83">_xlfn.IFNA(VLOOKUP($A83,TRANSPOSE(#REF!),MA$2+2,FALSE),0)</f>
        <v>#REF!</v>
      </c>
      <c r="MB83" t="e" cm="1">
        <f t="array" ref="MB83">_xlfn.IFNA(VLOOKUP($A83,TRANSPOSE(#REF!),MB$2+2,FALSE),0)</f>
        <v>#REF!</v>
      </c>
      <c r="MC83" t="e" cm="1">
        <f t="array" ref="MC83">_xlfn.IFNA(VLOOKUP($A83,TRANSPOSE(#REF!),MC$2+2,FALSE),0)</f>
        <v>#REF!</v>
      </c>
      <c r="MD83" t="e" cm="1">
        <f t="array" ref="MD83">_xlfn.IFNA(VLOOKUP($A83,TRANSPOSE(#REF!),MD$2+2,FALSE),0)</f>
        <v>#REF!</v>
      </c>
      <c r="ME83" t="e" cm="1">
        <f t="array" ref="ME83">_xlfn.IFNA(VLOOKUP($A83,TRANSPOSE(#REF!),ME$2+2,FALSE),0)</f>
        <v>#REF!</v>
      </c>
      <c r="MF83" t="e" cm="1">
        <f t="array" ref="MF83">_xlfn.IFNA(VLOOKUP($A83,TRANSPOSE(#REF!),MF$2+2,FALSE),0)</f>
        <v>#REF!</v>
      </c>
      <c r="MG83" t="e" cm="1">
        <f t="array" ref="MG83">_xlfn.IFNA(VLOOKUP($A83,TRANSPOSE(#REF!),MG$2+2,FALSE),0)</f>
        <v>#REF!</v>
      </c>
      <c r="MH83" t="e" cm="1">
        <f t="array" ref="MH83">_xlfn.IFNA(VLOOKUP($A83,TRANSPOSE(#REF!),MH$2+2,FALSE),0)</f>
        <v>#REF!</v>
      </c>
      <c r="MI83" t="e" cm="1">
        <f t="array" ref="MI83">_xlfn.IFNA(VLOOKUP($A83,TRANSPOSE(#REF!),MI$2+2,FALSE),0)</f>
        <v>#REF!</v>
      </c>
      <c r="MJ83" t="e" cm="1">
        <f t="array" ref="MJ83">_xlfn.IFNA(VLOOKUP($A83,TRANSPOSE(#REF!),MJ$2+2,FALSE),0)</f>
        <v>#REF!</v>
      </c>
      <c r="MK83" t="e" cm="1">
        <f t="array" ref="MK83">_xlfn.IFNA(VLOOKUP($A83,TRANSPOSE(#REF!),MK$2+2,FALSE),0)</f>
        <v>#REF!</v>
      </c>
      <c r="ML83" t="e" cm="1">
        <f t="array" ref="ML83">_xlfn.IFNA(VLOOKUP($A83,TRANSPOSE(#REF!),ML$2+2,FALSE),0)</f>
        <v>#REF!</v>
      </c>
      <c r="MM83" t="e" cm="1">
        <f t="array" ref="MM83">_xlfn.IFNA(VLOOKUP($A83,TRANSPOSE(#REF!),MM$2+2,FALSE),0)</f>
        <v>#REF!</v>
      </c>
      <c r="MN83" t="e" cm="1">
        <f t="array" ref="MN83">_xlfn.IFNA(VLOOKUP($A83,TRANSPOSE(#REF!),MN$2+2,FALSE),0)</f>
        <v>#REF!</v>
      </c>
      <c r="MO83" t="e" cm="1">
        <f t="array" ref="MO83">_xlfn.IFNA(VLOOKUP($A83,TRANSPOSE(#REF!),MO$2+2,FALSE),0)</f>
        <v>#REF!</v>
      </c>
      <c r="MP83" t="e" cm="1">
        <f t="array" ref="MP83">_xlfn.IFNA(VLOOKUP($A83,TRANSPOSE(#REF!),MP$2+2,FALSE),0)</f>
        <v>#REF!</v>
      </c>
      <c r="MQ83" t="e" cm="1">
        <f t="array" ref="MQ83">_xlfn.IFNA(VLOOKUP($A83,TRANSPOSE(#REF!),MQ$2+2,FALSE),0)</f>
        <v>#REF!</v>
      </c>
      <c r="MR83" t="e" cm="1">
        <f t="array" ref="MR83">_xlfn.IFNA(VLOOKUP($A83,TRANSPOSE(#REF!),MR$2+2,FALSE),0)</f>
        <v>#REF!</v>
      </c>
      <c r="MS83" t="e" cm="1">
        <f t="array" ref="MS83">_xlfn.IFNA(VLOOKUP($A83,TRANSPOSE(#REF!),MS$2+2,FALSE),0)</f>
        <v>#REF!</v>
      </c>
      <c r="MT83" t="e" cm="1">
        <f t="array" ref="MT83">_xlfn.IFNA(VLOOKUP($A83,TRANSPOSE(#REF!),MT$2+2,FALSE),0)</f>
        <v>#REF!</v>
      </c>
      <c r="MU83" t="e" cm="1">
        <f t="array" ref="MU83">_xlfn.IFNA(VLOOKUP($A83,TRANSPOSE(#REF!),MU$2+2,FALSE),0)</f>
        <v>#REF!</v>
      </c>
      <c r="MV83" t="e" cm="1">
        <f t="array" ref="MV83">_xlfn.IFNA(VLOOKUP($A83,TRANSPOSE(#REF!),MV$2+2,FALSE),0)</f>
        <v>#REF!</v>
      </c>
      <c r="MW83" t="e" cm="1">
        <f t="array" ref="MW83">_xlfn.IFNA(VLOOKUP($A83,TRANSPOSE(#REF!),MW$2+2,FALSE),0)</f>
        <v>#REF!</v>
      </c>
      <c r="MX83" t="e" cm="1">
        <f t="array" ref="MX83">_xlfn.IFNA(VLOOKUP($A83,TRANSPOSE(#REF!),MX$2+2,FALSE),0)</f>
        <v>#REF!</v>
      </c>
      <c r="MY83" t="e" cm="1">
        <f t="array" ref="MY83">_xlfn.IFNA(VLOOKUP($A83,TRANSPOSE(#REF!),MY$2+2,FALSE),0)</f>
        <v>#REF!</v>
      </c>
      <c r="MZ83" t="e" cm="1">
        <f t="array" ref="MZ83">_xlfn.IFNA(VLOOKUP($A83,TRANSPOSE(#REF!),MZ$2+2,FALSE),0)</f>
        <v>#REF!</v>
      </c>
      <c r="NA83" t="e" cm="1">
        <f t="array" ref="NA83">_xlfn.IFNA(VLOOKUP($A83,TRANSPOSE(#REF!),NA$2+2,FALSE),0)</f>
        <v>#REF!</v>
      </c>
      <c r="NB83" t="e" cm="1">
        <f t="array" ref="NB83">_xlfn.IFNA(VLOOKUP($A83,TRANSPOSE(#REF!),NB$2+2,FALSE),0)</f>
        <v>#REF!</v>
      </c>
      <c r="NC83" t="e" cm="1">
        <f t="array" ref="NC83">_xlfn.IFNA(VLOOKUP($A83,TRANSPOSE(#REF!),NC$2+2,FALSE),0)</f>
        <v>#REF!</v>
      </c>
      <c r="ND83" t="e" cm="1">
        <f t="array" ref="ND83">_xlfn.IFNA(VLOOKUP($A83,TRANSPOSE(#REF!),ND$2+2,FALSE),0)</f>
        <v>#REF!</v>
      </c>
      <c r="NE83" t="e" cm="1">
        <f t="array" ref="NE83">_xlfn.IFNA(VLOOKUP($A83,TRANSPOSE(#REF!),NE$2+2,FALSE),0)</f>
        <v>#REF!</v>
      </c>
      <c r="NF83" t="e" cm="1">
        <f t="array" ref="NF83">_xlfn.IFNA(VLOOKUP($A83,TRANSPOSE(#REF!),NF$2+2,FALSE),0)</f>
        <v>#REF!</v>
      </c>
      <c r="NG83" t="e" cm="1">
        <f t="array" ref="NG83">_xlfn.IFNA(VLOOKUP($A83,TRANSPOSE(#REF!),NG$2+2,FALSE),0)</f>
        <v>#REF!</v>
      </c>
      <c r="NH83" t="e" cm="1">
        <f t="array" ref="NH83">_xlfn.IFNA(VLOOKUP($A83,TRANSPOSE(#REF!),NH$2+2,FALSE),0)</f>
        <v>#REF!</v>
      </c>
      <c r="NI83" t="e" cm="1">
        <f t="array" ref="NI83">_xlfn.IFNA(VLOOKUP($A83,TRANSPOSE(#REF!),NI$2+2,FALSE),0)</f>
        <v>#REF!</v>
      </c>
      <c r="NJ83" t="e" cm="1">
        <f t="array" ref="NJ83">_xlfn.IFNA(VLOOKUP($A83,TRANSPOSE(#REF!),NJ$2+2,FALSE),0)</f>
        <v>#REF!</v>
      </c>
      <c r="NL83" t="e">
        <f t="shared" si="2"/>
        <v>#REF!</v>
      </c>
      <c r="NM83" t="e">
        <f t="shared" si="3"/>
        <v>#REF!</v>
      </c>
    </row>
    <row r="84" spans="1:377" x14ac:dyDescent="0.3">
      <c r="A84" t="str">
        <v>PGB02_11</v>
      </c>
      <c r="B84" t="str">
        <v>Elektriciteit</v>
      </c>
      <c r="C84" t="str">
        <v>Conversion</v>
      </c>
      <c r="D84" t="str">
        <v>Power GB</v>
      </c>
      <c r="E84" t="str">
        <v>Generation</v>
      </c>
      <c r="F84" t="str">
        <v>Electricity GB</v>
      </c>
      <c r="G84" t="str">
        <v>Electricity from Biomass + CCS - Power GB</v>
      </c>
      <c r="H84" t="str">
        <v>[GW]</v>
      </c>
      <c r="I84">
        <f>_xlfn.IFNA(VLOOKUP(A84,'[1]PASTE Cap_Investment'!A:B,2,FALSE),0)</f>
        <v>0</v>
      </c>
      <c r="J84" t="e" cm="1">
        <f t="array" ref="J84">_xlfn.IFNA(VLOOKUP($A84,TRANSPOSE(#REF!),J$2+2,FALSE),0)</f>
        <v>#REF!</v>
      </c>
      <c r="K84" t="e" cm="1">
        <f t="array" ref="K84">_xlfn.IFNA(VLOOKUP($A84,TRANSPOSE(#REF!),K$2+2,FALSE),0)</f>
        <v>#REF!</v>
      </c>
      <c r="L84" t="e" cm="1">
        <f t="array" ref="L84">_xlfn.IFNA(VLOOKUP($A84,TRANSPOSE(#REF!),L$2+2,FALSE),0)</f>
        <v>#REF!</v>
      </c>
      <c r="M84" t="e" cm="1">
        <f t="array" ref="M84">_xlfn.IFNA(VLOOKUP($A84,TRANSPOSE(#REF!),M$2+2,FALSE),0)</f>
        <v>#REF!</v>
      </c>
      <c r="N84" t="e" cm="1">
        <f t="array" ref="N84">_xlfn.IFNA(VLOOKUP($A84,TRANSPOSE(#REF!),N$2+2,FALSE),0)</f>
        <v>#REF!</v>
      </c>
      <c r="O84" t="e" cm="1">
        <f t="array" ref="O84">_xlfn.IFNA(VLOOKUP($A84,TRANSPOSE(#REF!),O$2+2,FALSE),0)</f>
        <v>#REF!</v>
      </c>
      <c r="P84" t="e" cm="1">
        <f t="array" ref="P84">_xlfn.IFNA(VLOOKUP($A84,TRANSPOSE(#REF!),P$2+2,FALSE),0)</f>
        <v>#REF!</v>
      </c>
      <c r="Q84" t="e" cm="1">
        <f t="array" ref="Q84">_xlfn.IFNA(VLOOKUP($A84,TRANSPOSE(#REF!),Q$2+2,FALSE),0)</f>
        <v>#REF!</v>
      </c>
      <c r="R84" t="e" cm="1">
        <f t="array" ref="R84">_xlfn.IFNA(VLOOKUP($A84,TRANSPOSE(#REF!),R$2+2,FALSE),0)</f>
        <v>#REF!</v>
      </c>
      <c r="S84" t="e" cm="1">
        <f t="array" ref="S84">_xlfn.IFNA(VLOOKUP($A84,TRANSPOSE(#REF!),S$2+2,FALSE),0)</f>
        <v>#REF!</v>
      </c>
      <c r="T84" t="e" cm="1">
        <f t="array" ref="T84">_xlfn.IFNA(VLOOKUP($A84,TRANSPOSE(#REF!),T$2+2,FALSE),0)</f>
        <v>#REF!</v>
      </c>
      <c r="U84" t="e" cm="1">
        <f t="array" ref="U84">_xlfn.IFNA(VLOOKUP($A84,TRANSPOSE(#REF!),U$2+2,FALSE),0)</f>
        <v>#REF!</v>
      </c>
      <c r="V84" t="e" cm="1">
        <f t="array" ref="V84">_xlfn.IFNA(VLOOKUP($A84,TRANSPOSE(#REF!),V$2+2,FALSE),0)</f>
        <v>#REF!</v>
      </c>
      <c r="W84" t="e" cm="1">
        <f t="array" ref="W84">_xlfn.IFNA(VLOOKUP($A84,TRANSPOSE(#REF!),W$2+2,FALSE),0)</f>
        <v>#REF!</v>
      </c>
      <c r="X84" t="e" cm="1">
        <f t="array" ref="X84">_xlfn.IFNA(VLOOKUP($A84,TRANSPOSE(#REF!),X$2+2,FALSE),0)</f>
        <v>#REF!</v>
      </c>
      <c r="Y84" t="e" cm="1">
        <f t="array" ref="Y84">_xlfn.IFNA(VLOOKUP($A84,TRANSPOSE(#REF!),Y$2+2,FALSE),0)</f>
        <v>#REF!</v>
      </c>
      <c r="Z84" t="e" cm="1">
        <f t="array" ref="Z84">_xlfn.IFNA(VLOOKUP($A84,TRANSPOSE(#REF!),Z$2+2,FALSE),0)</f>
        <v>#REF!</v>
      </c>
      <c r="AA84" t="e" cm="1">
        <f t="array" ref="AA84">_xlfn.IFNA(VLOOKUP($A84,TRANSPOSE(#REF!),AA$2+2,FALSE),0)</f>
        <v>#REF!</v>
      </c>
      <c r="AB84" t="e" cm="1">
        <f t="array" ref="AB84">_xlfn.IFNA(VLOOKUP($A84,TRANSPOSE(#REF!),AB$2+2,FALSE),0)</f>
        <v>#REF!</v>
      </c>
      <c r="AC84" t="e" cm="1">
        <f t="array" ref="AC84">_xlfn.IFNA(VLOOKUP($A84,TRANSPOSE(#REF!),AC$2+2,FALSE),0)</f>
        <v>#REF!</v>
      </c>
      <c r="AD84" t="e" cm="1">
        <f t="array" ref="AD84">_xlfn.IFNA(VLOOKUP($A84,TRANSPOSE(#REF!),AD$2+2,FALSE),0)</f>
        <v>#REF!</v>
      </c>
      <c r="AE84" t="e" cm="1">
        <f t="array" ref="AE84">_xlfn.IFNA(VLOOKUP($A84,TRANSPOSE(#REF!),AE$2+2,FALSE),0)</f>
        <v>#REF!</v>
      </c>
      <c r="AF84" t="e" cm="1">
        <f t="array" ref="AF84">_xlfn.IFNA(VLOOKUP($A84,TRANSPOSE(#REF!),AF$2+2,FALSE),0)</f>
        <v>#REF!</v>
      </c>
      <c r="AG84" t="e" cm="1">
        <f t="array" ref="AG84">_xlfn.IFNA(VLOOKUP($A84,TRANSPOSE(#REF!),AG$2+2,FALSE),0)</f>
        <v>#REF!</v>
      </c>
      <c r="AH84" t="e" cm="1">
        <f t="array" ref="AH84">_xlfn.IFNA(VLOOKUP($A84,TRANSPOSE(#REF!),AH$2+2,FALSE),0)</f>
        <v>#REF!</v>
      </c>
      <c r="AI84" t="e" cm="1">
        <f t="array" ref="AI84">_xlfn.IFNA(VLOOKUP($A84,TRANSPOSE(#REF!),AI$2+2,FALSE),0)</f>
        <v>#REF!</v>
      </c>
      <c r="AJ84" t="e" cm="1">
        <f t="array" ref="AJ84">_xlfn.IFNA(VLOOKUP($A84,TRANSPOSE(#REF!),AJ$2+2,FALSE),0)</f>
        <v>#REF!</v>
      </c>
      <c r="AK84" t="e" cm="1">
        <f t="array" ref="AK84">_xlfn.IFNA(VLOOKUP($A84,TRANSPOSE(#REF!),AK$2+2,FALSE),0)</f>
        <v>#REF!</v>
      </c>
      <c r="AL84" t="e" cm="1">
        <f t="array" ref="AL84">_xlfn.IFNA(VLOOKUP($A84,TRANSPOSE(#REF!),AL$2+2,FALSE),0)</f>
        <v>#REF!</v>
      </c>
      <c r="AM84" t="e" cm="1">
        <f t="array" ref="AM84">_xlfn.IFNA(VLOOKUP($A84,TRANSPOSE(#REF!),AM$2+2,FALSE),0)</f>
        <v>#REF!</v>
      </c>
      <c r="AN84" t="e" cm="1">
        <f t="array" ref="AN84">_xlfn.IFNA(VLOOKUP($A84,TRANSPOSE(#REF!),AN$2+2,FALSE),0)</f>
        <v>#REF!</v>
      </c>
      <c r="AO84" t="e" cm="1">
        <f t="array" ref="AO84">_xlfn.IFNA(VLOOKUP($A84,TRANSPOSE(#REF!),AO$2+2,FALSE),0)</f>
        <v>#REF!</v>
      </c>
      <c r="AP84" t="e" cm="1">
        <f t="array" ref="AP84">_xlfn.IFNA(VLOOKUP($A84,TRANSPOSE(#REF!),AP$2+2,FALSE),0)</f>
        <v>#REF!</v>
      </c>
      <c r="AQ84" t="e" cm="1">
        <f t="array" ref="AQ84">_xlfn.IFNA(VLOOKUP($A84,TRANSPOSE(#REF!),AQ$2+2,FALSE),0)</f>
        <v>#REF!</v>
      </c>
      <c r="AR84" t="e" cm="1">
        <f t="array" ref="AR84">_xlfn.IFNA(VLOOKUP($A84,TRANSPOSE(#REF!),AR$2+2,FALSE),0)</f>
        <v>#REF!</v>
      </c>
      <c r="AS84" t="e" cm="1">
        <f t="array" ref="AS84">_xlfn.IFNA(VLOOKUP($A84,TRANSPOSE(#REF!),AS$2+2,FALSE),0)</f>
        <v>#REF!</v>
      </c>
      <c r="AT84" t="e" cm="1">
        <f t="array" ref="AT84">_xlfn.IFNA(VLOOKUP($A84,TRANSPOSE(#REF!),AT$2+2,FALSE),0)</f>
        <v>#REF!</v>
      </c>
      <c r="AU84" t="e" cm="1">
        <f t="array" ref="AU84">_xlfn.IFNA(VLOOKUP($A84,TRANSPOSE(#REF!),AU$2+2,FALSE),0)</f>
        <v>#REF!</v>
      </c>
      <c r="AV84" t="e" cm="1">
        <f t="array" ref="AV84">_xlfn.IFNA(VLOOKUP($A84,TRANSPOSE(#REF!),AV$2+2,FALSE),0)</f>
        <v>#REF!</v>
      </c>
      <c r="AW84" t="e" cm="1">
        <f t="array" ref="AW84">_xlfn.IFNA(VLOOKUP($A84,TRANSPOSE(#REF!),AW$2+2,FALSE),0)</f>
        <v>#REF!</v>
      </c>
      <c r="AX84" t="e" cm="1">
        <f t="array" ref="AX84">_xlfn.IFNA(VLOOKUP($A84,TRANSPOSE(#REF!),AX$2+2,FALSE),0)</f>
        <v>#REF!</v>
      </c>
      <c r="AY84" t="e" cm="1">
        <f t="array" ref="AY84">_xlfn.IFNA(VLOOKUP($A84,TRANSPOSE(#REF!),AY$2+2,FALSE),0)</f>
        <v>#REF!</v>
      </c>
      <c r="AZ84" t="e" cm="1">
        <f t="array" ref="AZ84">_xlfn.IFNA(VLOOKUP($A84,TRANSPOSE(#REF!),AZ$2+2,FALSE),0)</f>
        <v>#REF!</v>
      </c>
      <c r="BA84" t="e" cm="1">
        <f t="array" ref="BA84">_xlfn.IFNA(VLOOKUP($A84,TRANSPOSE(#REF!),BA$2+2,FALSE),0)</f>
        <v>#REF!</v>
      </c>
      <c r="BB84" t="e" cm="1">
        <f t="array" ref="BB84">_xlfn.IFNA(VLOOKUP($A84,TRANSPOSE(#REF!),BB$2+2,FALSE),0)</f>
        <v>#REF!</v>
      </c>
      <c r="BC84" t="e" cm="1">
        <f t="array" ref="BC84">_xlfn.IFNA(VLOOKUP($A84,TRANSPOSE(#REF!),BC$2+2,FALSE),0)</f>
        <v>#REF!</v>
      </c>
      <c r="BD84" t="e" cm="1">
        <f t="array" ref="BD84">_xlfn.IFNA(VLOOKUP($A84,TRANSPOSE(#REF!),BD$2+2,FALSE),0)</f>
        <v>#REF!</v>
      </c>
      <c r="BE84" t="e" cm="1">
        <f t="array" ref="BE84">_xlfn.IFNA(VLOOKUP($A84,TRANSPOSE(#REF!),BE$2+2,FALSE),0)</f>
        <v>#REF!</v>
      </c>
      <c r="BF84" t="e" cm="1">
        <f t="array" ref="BF84">_xlfn.IFNA(VLOOKUP($A84,TRANSPOSE(#REF!),BF$2+2,FALSE),0)</f>
        <v>#REF!</v>
      </c>
      <c r="BG84" t="e" cm="1">
        <f t="array" ref="BG84">_xlfn.IFNA(VLOOKUP($A84,TRANSPOSE(#REF!),BG$2+2,FALSE),0)</f>
        <v>#REF!</v>
      </c>
      <c r="BH84" t="e" cm="1">
        <f t="array" ref="BH84">_xlfn.IFNA(VLOOKUP($A84,TRANSPOSE(#REF!),BH$2+2,FALSE),0)</f>
        <v>#REF!</v>
      </c>
      <c r="BI84" t="e" cm="1">
        <f t="array" ref="BI84">_xlfn.IFNA(VLOOKUP($A84,TRANSPOSE(#REF!),BI$2+2,FALSE),0)</f>
        <v>#REF!</v>
      </c>
      <c r="BJ84" t="e" cm="1">
        <f t="array" ref="BJ84">_xlfn.IFNA(VLOOKUP($A84,TRANSPOSE(#REF!),BJ$2+2,FALSE),0)</f>
        <v>#REF!</v>
      </c>
      <c r="BK84" t="e" cm="1">
        <f t="array" ref="BK84">_xlfn.IFNA(VLOOKUP($A84,TRANSPOSE(#REF!),BK$2+2,FALSE),0)</f>
        <v>#REF!</v>
      </c>
      <c r="BL84" t="e" cm="1">
        <f t="array" ref="BL84">_xlfn.IFNA(VLOOKUP($A84,TRANSPOSE(#REF!),BL$2+2,FALSE),0)</f>
        <v>#REF!</v>
      </c>
      <c r="BM84" t="e" cm="1">
        <f t="array" ref="BM84">_xlfn.IFNA(VLOOKUP($A84,TRANSPOSE(#REF!),BM$2+2,FALSE),0)</f>
        <v>#REF!</v>
      </c>
      <c r="BN84" t="e" cm="1">
        <f t="array" ref="BN84">_xlfn.IFNA(VLOOKUP($A84,TRANSPOSE(#REF!),BN$2+2,FALSE),0)</f>
        <v>#REF!</v>
      </c>
      <c r="BO84" t="e" cm="1">
        <f t="array" ref="BO84">_xlfn.IFNA(VLOOKUP($A84,TRANSPOSE(#REF!),BO$2+2,FALSE),0)</f>
        <v>#REF!</v>
      </c>
      <c r="BP84" t="e" cm="1">
        <f t="array" ref="BP84">_xlfn.IFNA(VLOOKUP($A84,TRANSPOSE(#REF!),BP$2+2,FALSE),0)</f>
        <v>#REF!</v>
      </c>
      <c r="BQ84" t="e" cm="1">
        <f t="array" ref="BQ84">_xlfn.IFNA(VLOOKUP($A84,TRANSPOSE(#REF!),BQ$2+2,FALSE),0)</f>
        <v>#REF!</v>
      </c>
      <c r="BR84" t="e" cm="1">
        <f t="array" ref="BR84">_xlfn.IFNA(VLOOKUP($A84,TRANSPOSE(#REF!),BR$2+2,FALSE),0)</f>
        <v>#REF!</v>
      </c>
      <c r="BS84" t="e" cm="1">
        <f t="array" ref="BS84">_xlfn.IFNA(VLOOKUP($A84,TRANSPOSE(#REF!),BS$2+2,FALSE),0)</f>
        <v>#REF!</v>
      </c>
      <c r="BT84" t="e" cm="1">
        <f t="array" ref="BT84">_xlfn.IFNA(VLOOKUP($A84,TRANSPOSE(#REF!),BT$2+2,FALSE),0)</f>
        <v>#REF!</v>
      </c>
      <c r="BU84" t="e" cm="1">
        <f t="array" ref="BU84">_xlfn.IFNA(VLOOKUP($A84,TRANSPOSE(#REF!),BU$2+2,FALSE),0)</f>
        <v>#REF!</v>
      </c>
      <c r="BV84" t="e" cm="1">
        <f t="array" ref="BV84">_xlfn.IFNA(VLOOKUP($A84,TRANSPOSE(#REF!),BV$2+2,FALSE),0)</f>
        <v>#REF!</v>
      </c>
      <c r="BW84" t="e" cm="1">
        <f t="array" ref="BW84">_xlfn.IFNA(VLOOKUP($A84,TRANSPOSE(#REF!),BW$2+2,FALSE),0)</f>
        <v>#REF!</v>
      </c>
      <c r="BX84" t="e" cm="1">
        <f t="array" ref="BX84">_xlfn.IFNA(VLOOKUP($A84,TRANSPOSE(#REF!),BX$2+2,FALSE),0)</f>
        <v>#REF!</v>
      </c>
      <c r="BY84" t="e" cm="1">
        <f t="array" ref="BY84">_xlfn.IFNA(VLOOKUP($A84,TRANSPOSE(#REF!),BY$2+2,FALSE),0)</f>
        <v>#REF!</v>
      </c>
      <c r="BZ84" t="e" cm="1">
        <f t="array" ref="BZ84">_xlfn.IFNA(VLOOKUP($A84,TRANSPOSE(#REF!),BZ$2+2,FALSE),0)</f>
        <v>#REF!</v>
      </c>
      <c r="CA84" t="e" cm="1">
        <f t="array" ref="CA84">_xlfn.IFNA(VLOOKUP($A84,TRANSPOSE(#REF!),CA$2+2,FALSE),0)</f>
        <v>#REF!</v>
      </c>
      <c r="CB84" t="e" cm="1">
        <f t="array" ref="CB84">_xlfn.IFNA(VLOOKUP($A84,TRANSPOSE(#REF!),CB$2+2,FALSE),0)</f>
        <v>#REF!</v>
      </c>
      <c r="CC84" t="e" cm="1">
        <f t="array" ref="CC84">_xlfn.IFNA(VLOOKUP($A84,TRANSPOSE(#REF!),CC$2+2,FALSE),0)</f>
        <v>#REF!</v>
      </c>
      <c r="CD84" t="e" cm="1">
        <f t="array" ref="CD84">_xlfn.IFNA(VLOOKUP($A84,TRANSPOSE(#REF!),CD$2+2,FALSE),0)</f>
        <v>#REF!</v>
      </c>
      <c r="CE84" t="e" cm="1">
        <f t="array" ref="CE84">_xlfn.IFNA(VLOOKUP($A84,TRANSPOSE(#REF!),CE$2+2,FALSE),0)</f>
        <v>#REF!</v>
      </c>
      <c r="CF84" t="e" cm="1">
        <f t="array" ref="CF84">_xlfn.IFNA(VLOOKUP($A84,TRANSPOSE(#REF!),CF$2+2,FALSE),0)</f>
        <v>#REF!</v>
      </c>
      <c r="CG84" t="e" cm="1">
        <f t="array" ref="CG84">_xlfn.IFNA(VLOOKUP($A84,TRANSPOSE(#REF!),CG$2+2,FALSE),0)</f>
        <v>#REF!</v>
      </c>
      <c r="CH84" t="e" cm="1">
        <f t="array" ref="CH84">_xlfn.IFNA(VLOOKUP($A84,TRANSPOSE(#REF!),CH$2+2,FALSE),0)</f>
        <v>#REF!</v>
      </c>
      <c r="CI84" t="e" cm="1">
        <f t="array" ref="CI84">_xlfn.IFNA(VLOOKUP($A84,TRANSPOSE(#REF!),CI$2+2,FALSE),0)</f>
        <v>#REF!</v>
      </c>
      <c r="CJ84" t="e" cm="1">
        <f t="array" ref="CJ84">_xlfn.IFNA(VLOOKUP($A84,TRANSPOSE(#REF!),CJ$2+2,FALSE),0)</f>
        <v>#REF!</v>
      </c>
      <c r="CK84" t="e" cm="1">
        <f t="array" ref="CK84">_xlfn.IFNA(VLOOKUP($A84,TRANSPOSE(#REF!),CK$2+2,FALSE),0)</f>
        <v>#REF!</v>
      </c>
      <c r="CL84" t="e" cm="1">
        <f t="array" ref="CL84">_xlfn.IFNA(VLOOKUP($A84,TRANSPOSE(#REF!),CL$2+2,FALSE),0)</f>
        <v>#REF!</v>
      </c>
      <c r="CM84" t="e" cm="1">
        <f t="array" ref="CM84">_xlfn.IFNA(VLOOKUP($A84,TRANSPOSE(#REF!),CM$2+2,FALSE),0)</f>
        <v>#REF!</v>
      </c>
      <c r="CN84" t="e" cm="1">
        <f t="array" ref="CN84">_xlfn.IFNA(VLOOKUP($A84,TRANSPOSE(#REF!),CN$2+2,FALSE),0)</f>
        <v>#REF!</v>
      </c>
      <c r="CO84" t="e" cm="1">
        <f t="array" ref="CO84">_xlfn.IFNA(VLOOKUP($A84,TRANSPOSE(#REF!),CO$2+2,FALSE),0)</f>
        <v>#REF!</v>
      </c>
      <c r="CP84" t="e" cm="1">
        <f t="array" ref="CP84">_xlfn.IFNA(VLOOKUP($A84,TRANSPOSE(#REF!),CP$2+2,FALSE),0)</f>
        <v>#REF!</v>
      </c>
      <c r="CQ84" t="e" cm="1">
        <f t="array" ref="CQ84">_xlfn.IFNA(VLOOKUP($A84,TRANSPOSE(#REF!),CQ$2+2,FALSE),0)</f>
        <v>#REF!</v>
      </c>
      <c r="CR84" t="e" cm="1">
        <f t="array" ref="CR84">_xlfn.IFNA(VLOOKUP($A84,TRANSPOSE(#REF!),CR$2+2,FALSE),0)</f>
        <v>#REF!</v>
      </c>
      <c r="CS84" t="e" cm="1">
        <f t="array" ref="CS84">_xlfn.IFNA(VLOOKUP($A84,TRANSPOSE(#REF!),CS$2+2,FALSE),0)</f>
        <v>#REF!</v>
      </c>
      <c r="CT84" t="e" cm="1">
        <f t="array" ref="CT84">_xlfn.IFNA(VLOOKUP($A84,TRANSPOSE(#REF!),CT$2+2,FALSE),0)</f>
        <v>#REF!</v>
      </c>
      <c r="CU84" t="e" cm="1">
        <f t="array" ref="CU84">_xlfn.IFNA(VLOOKUP($A84,TRANSPOSE(#REF!),CU$2+2,FALSE),0)</f>
        <v>#REF!</v>
      </c>
      <c r="CV84" t="e" cm="1">
        <f t="array" ref="CV84">_xlfn.IFNA(VLOOKUP($A84,TRANSPOSE(#REF!),CV$2+2,FALSE),0)</f>
        <v>#REF!</v>
      </c>
      <c r="CW84" t="e" cm="1">
        <f t="array" ref="CW84">_xlfn.IFNA(VLOOKUP($A84,TRANSPOSE(#REF!),CW$2+2,FALSE),0)</f>
        <v>#REF!</v>
      </c>
      <c r="CX84" t="e" cm="1">
        <f t="array" ref="CX84">_xlfn.IFNA(VLOOKUP($A84,TRANSPOSE(#REF!),CX$2+2,FALSE),0)</f>
        <v>#REF!</v>
      </c>
      <c r="CY84" t="e" cm="1">
        <f t="array" ref="CY84">_xlfn.IFNA(VLOOKUP($A84,TRANSPOSE(#REF!),CY$2+2,FALSE),0)</f>
        <v>#REF!</v>
      </c>
      <c r="CZ84" t="e" cm="1">
        <f t="array" ref="CZ84">_xlfn.IFNA(VLOOKUP($A84,TRANSPOSE(#REF!),CZ$2+2,FALSE),0)</f>
        <v>#REF!</v>
      </c>
      <c r="DA84" t="e" cm="1">
        <f t="array" ref="DA84">_xlfn.IFNA(VLOOKUP($A84,TRANSPOSE(#REF!),DA$2+2,FALSE),0)</f>
        <v>#REF!</v>
      </c>
      <c r="DB84" t="e" cm="1">
        <f t="array" ref="DB84">_xlfn.IFNA(VLOOKUP($A84,TRANSPOSE(#REF!),DB$2+2,FALSE),0)</f>
        <v>#REF!</v>
      </c>
      <c r="DC84" t="e" cm="1">
        <f t="array" ref="DC84">_xlfn.IFNA(VLOOKUP($A84,TRANSPOSE(#REF!),DC$2+2,FALSE),0)</f>
        <v>#REF!</v>
      </c>
      <c r="DD84" t="e" cm="1">
        <f t="array" ref="DD84">_xlfn.IFNA(VLOOKUP($A84,TRANSPOSE(#REF!),DD$2+2,FALSE),0)</f>
        <v>#REF!</v>
      </c>
      <c r="DE84" t="e" cm="1">
        <f t="array" ref="DE84">_xlfn.IFNA(VLOOKUP($A84,TRANSPOSE(#REF!),DE$2+2,FALSE),0)</f>
        <v>#REF!</v>
      </c>
      <c r="DF84" t="e" cm="1">
        <f t="array" ref="DF84">_xlfn.IFNA(VLOOKUP($A84,TRANSPOSE(#REF!),DF$2+2,FALSE),0)</f>
        <v>#REF!</v>
      </c>
      <c r="DG84" t="e" cm="1">
        <f t="array" ref="DG84">_xlfn.IFNA(VLOOKUP($A84,TRANSPOSE(#REF!),DG$2+2,FALSE),0)</f>
        <v>#REF!</v>
      </c>
      <c r="DH84" t="e" cm="1">
        <f t="array" ref="DH84">_xlfn.IFNA(VLOOKUP($A84,TRANSPOSE(#REF!),DH$2+2,FALSE),0)</f>
        <v>#REF!</v>
      </c>
      <c r="DI84" t="e" cm="1">
        <f t="array" ref="DI84">_xlfn.IFNA(VLOOKUP($A84,TRANSPOSE(#REF!),DI$2+2,FALSE),0)</f>
        <v>#REF!</v>
      </c>
      <c r="DJ84" t="e" cm="1">
        <f t="array" ref="DJ84">_xlfn.IFNA(VLOOKUP($A84,TRANSPOSE(#REF!),DJ$2+2,FALSE),0)</f>
        <v>#REF!</v>
      </c>
      <c r="DK84" t="e" cm="1">
        <f t="array" ref="DK84">_xlfn.IFNA(VLOOKUP($A84,TRANSPOSE(#REF!),DK$2+2,FALSE),0)</f>
        <v>#REF!</v>
      </c>
      <c r="DL84" t="e" cm="1">
        <f t="array" ref="DL84">_xlfn.IFNA(VLOOKUP($A84,TRANSPOSE(#REF!),DL$2+2,FALSE),0)</f>
        <v>#REF!</v>
      </c>
      <c r="DM84" t="e" cm="1">
        <f t="array" ref="DM84">_xlfn.IFNA(VLOOKUP($A84,TRANSPOSE(#REF!),DM$2+2,FALSE),0)</f>
        <v>#REF!</v>
      </c>
      <c r="DN84" t="e" cm="1">
        <f t="array" ref="DN84">_xlfn.IFNA(VLOOKUP($A84,TRANSPOSE(#REF!),DN$2+2,FALSE),0)</f>
        <v>#REF!</v>
      </c>
      <c r="DO84" t="e" cm="1">
        <f t="array" ref="DO84">_xlfn.IFNA(VLOOKUP($A84,TRANSPOSE(#REF!),DO$2+2,FALSE),0)</f>
        <v>#REF!</v>
      </c>
      <c r="DP84" t="e" cm="1">
        <f t="array" ref="DP84">_xlfn.IFNA(VLOOKUP($A84,TRANSPOSE(#REF!),DP$2+2,FALSE),0)</f>
        <v>#REF!</v>
      </c>
      <c r="DQ84" t="e" cm="1">
        <f t="array" ref="DQ84">_xlfn.IFNA(VLOOKUP($A84,TRANSPOSE(#REF!),DQ$2+2,FALSE),0)</f>
        <v>#REF!</v>
      </c>
      <c r="DR84" t="e" cm="1">
        <f t="array" ref="DR84">_xlfn.IFNA(VLOOKUP($A84,TRANSPOSE(#REF!),DR$2+2,FALSE),0)</f>
        <v>#REF!</v>
      </c>
      <c r="DS84" t="e" cm="1">
        <f t="array" ref="DS84">_xlfn.IFNA(VLOOKUP($A84,TRANSPOSE(#REF!),DS$2+2,FALSE),0)</f>
        <v>#REF!</v>
      </c>
      <c r="DT84" t="e" cm="1">
        <f t="array" ref="DT84">_xlfn.IFNA(VLOOKUP($A84,TRANSPOSE(#REF!),DT$2+2,FALSE),0)</f>
        <v>#REF!</v>
      </c>
      <c r="DU84" t="e" cm="1">
        <f t="array" ref="DU84">_xlfn.IFNA(VLOOKUP($A84,TRANSPOSE(#REF!),DU$2+2,FALSE),0)</f>
        <v>#REF!</v>
      </c>
      <c r="DV84" t="e" cm="1">
        <f t="array" ref="DV84">_xlfn.IFNA(VLOOKUP($A84,TRANSPOSE(#REF!),DV$2+2,FALSE),0)</f>
        <v>#REF!</v>
      </c>
      <c r="DW84" t="e" cm="1">
        <f t="array" ref="DW84">_xlfn.IFNA(VLOOKUP($A84,TRANSPOSE(#REF!),DW$2+2,FALSE),0)</f>
        <v>#REF!</v>
      </c>
      <c r="DX84" t="e" cm="1">
        <f t="array" ref="DX84">_xlfn.IFNA(VLOOKUP($A84,TRANSPOSE(#REF!),DX$2+2,FALSE),0)</f>
        <v>#REF!</v>
      </c>
      <c r="DY84" t="e" cm="1">
        <f t="array" ref="DY84">_xlfn.IFNA(VLOOKUP($A84,TRANSPOSE(#REF!),DY$2+2,FALSE),0)</f>
        <v>#REF!</v>
      </c>
      <c r="DZ84" t="e" cm="1">
        <f t="array" ref="DZ84">_xlfn.IFNA(VLOOKUP($A84,TRANSPOSE(#REF!),DZ$2+2,FALSE),0)</f>
        <v>#REF!</v>
      </c>
      <c r="EA84" t="e" cm="1">
        <f t="array" ref="EA84">_xlfn.IFNA(VLOOKUP($A84,TRANSPOSE(#REF!),EA$2+2,FALSE),0)</f>
        <v>#REF!</v>
      </c>
      <c r="EB84" t="e" cm="1">
        <f t="array" ref="EB84">_xlfn.IFNA(VLOOKUP($A84,TRANSPOSE(#REF!),EB$2+2,FALSE),0)</f>
        <v>#REF!</v>
      </c>
      <c r="EC84" t="e" cm="1">
        <f t="array" ref="EC84">_xlfn.IFNA(VLOOKUP($A84,TRANSPOSE(#REF!),EC$2+2,FALSE),0)</f>
        <v>#REF!</v>
      </c>
      <c r="ED84" t="e" cm="1">
        <f t="array" ref="ED84">_xlfn.IFNA(VLOOKUP($A84,TRANSPOSE(#REF!),ED$2+2,FALSE),0)</f>
        <v>#REF!</v>
      </c>
      <c r="EE84" t="e" cm="1">
        <f t="array" ref="EE84">_xlfn.IFNA(VLOOKUP($A84,TRANSPOSE(#REF!),EE$2+2,FALSE),0)</f>
        <v>#REF!</v>
      </c>
      <c r="EF84" t="e" cm="1">
        <f t="array" ref="EF84">_xlfn.IFNA(VLOOKUP($A84,TRANSPOSE(#REF!),EF$2+2,FALSE),0)</f>
        <v>#REF!</v>
      </c>
      <c r="EG84" t="e" cm="1">
        <f t="array" ref="EG84">_xlfn.IFNA(VLOOKUP($A84,TRANSPOSE(#REF!),EG$2+2,FALSE),0)</f>
        <v>#REF!</v>
      </c>
      <c r="EH84" t="e" cm="1">
        <f t="array" ref="EH84">_xlfn.IFNA(VLOOKUP($A84,TRANSPOSE(#REF!),EH$2+2,FALSE),0)</f>
        <v>#REF!</v>
      </c>
      <c r="EI84" t="e" cm="1">
        <f t="array" ref="EI84">_xlfn.IFNA(VLOOKUP($A84,TRANSPOSE(#REF!),EI$2+2,FALSE),0)</f>
        <v>#REF!</v>
      </c>
      <c r="EJ84" t="e" cm="1">
        <f t="array" ref="EJ84">_xlfn.IFNA(VLOOKUP($A84,TRANSPOSE(#REF!),EJ$2+2,FALSE),0)</f>
        <v>#REF!</v>
      </c>
      <c r="EK84" t="e" cm="1">
        <f t="array" ref="EK84">_xlfn.IFNA(VLOOKUP($A84,TRANSPOSE(#REF!),EK$2+2,FALSE),0)</f>
        <v>#REF!</v>
      </c>
      <c r="EL84" t="e" cm="1">
        <f t="array" ref="EL84">_xlfn.IFNA(VLOOKUP($A84,TRANSPOSE(#REF!),EL$2+2,FALSE),0)</f>
        <v>#REF!</v>
      </c>
      <c r="EM84" t="e" cm="1">
        <f t="array" ref="EM84">_xlfn.IFNA(VLOOKUP($A84,TRANSPOSE(#REF!),EM$2+2,FALSE),0)</f>
        <v>#REF!</v>
      </c>
      <c r="EN84" t="e" cm="1">
        <f t="array" ref="EN84">_xlfn.IFNA(VLOOKUP($A84,TRANSPOSE(#REF!),EN$2+2,FALSE),0)</f>
        <v>#REF!</v>
      </c>
      <c r="EO84" t="e" cm="1">
        <f t="array" ref="EO84">_xlfn.IFNA(VLOOKUP($A84,TRANSPOSE(#REF!),EO$2+2,FALSE),0)</f>
        <v>#REF!</v>
      </c>
      <c r="EP84" t="e" cm="1">
        <f t="array" ref="EP84">_xlfn.IFNA(VLOOKUP($A84,TRANSPOSE(#REF!),EP$2+2,FALSE),0)</f>
        <v>#REF!</v>
      </c>
      <c r="EQ84" t="e" cm="1">
        <f t="array" ref="EQ84">_xlfn.IFNA(VLOOKUP($A84,TRANSPOSE(#REF!),EQ$2+2,FALSE),0)</f>
        <v>#REF!</v>
      </c>
      <c r="ER84" t="e" cm="1">
        <f t="array" ref="ER84">_xlfn.IFNA(VLOOKUP($A84,TRANSPOSE(#REF!),ER$2+2,FALSE),0)</f>
        <v>#REF!</v>
      </c>
      <c r="ES84" t="e" cm="1">
        <f t="array" ref="ES84">_xlfn.IFNA(VLOOKUP($A84,TRANSPOSE(#REF!),ES$2+2,FALSE),0)</f>
        <v>#REF!</v>
      </c>
      <c r="ET84" t="e" cm="1">
        <f t="array" ref="ET84">_xlfn.IFNA(VLOOKUP($A84,TRANSPOSE(#REF!),ET$2+2,FALSE),0)</f>
        <v>#REF!</v>
      </c>
      <c r="EU84" t="e" cm="1">
        <f t="array" ref="EU84">_xlfn.IFNA(VLOOKUP($A84,TRANSPOSE(#REF!),EU$2+2,FALSE),0)</f>
        <v>#REF!</v>
      </c>
      <c r="EV84" t="e" cm="1">
        <f t="array" ref="EV84">_xlfn.IFNA(VLOOKUP($A84,TRANSPOSE(#REF!),EV$2+2,FALSE),0)</f>
        <v>#REF!</v>
      </c>
      <c r="EW84" t="e" cm="1">
        <f t="array" ref="EW84">_xlfn.IFNA(VLOOKUP($A84,TRANSPOSE(#REF!),EW$2+2,FALSE),0)</f>
        <v>#REF!</v>
      </c>
      <c r="EX84" t="e" cm="1">
        <f t="array" ref="EX84">_xlfn.IFNA(VLOOKUP($A84,TRANSPOSE(#REF!),EX$2+2,FALSE),0)</f>
        <v>#REF!</v>
      </c>
      <c r="EY84" t="e" cm="1">
        <f t="array" ref="EY84">_xlfn.IFNA(VLOOKUP($A84,TRANSPOSE(#REF!),EY$2+2,FALSE),0)</f>
        <v>#REF!</v>
      </c>
      <c r="EZ84" t="e" cm="1">
        <f t="array" ref="EZ84">_xlfn.IFNA(VLOOKUP($A84,TRANSPOSE(#REF!),EZ$2+2,FALSE),0)</f>
        <v>#REF!</v>
      </c>
      <c r="FA84" t="e" cm="1">
        <f t="array" ref="FA84">_xlfn.IFNA(VLOOKUP($A84,TRANSPOSE(#REF!),FA$2+2,FALSE),0)</f>
        <v>#REF!</v>
      </c>
      <c r="FB84" t="e" cm="1">
        <f t="array" ref="FB84">_xlfn.IFNA(VLOOKUP($A84,TRANSPOSE(#REF!),FB$2+2,FALSE),0)</f>
        <v>#REF!</v>
      </c>
      <c r="FC84" t="e" cm="1">
        <f t="array" ref="FC84">_xlfn.IFNA(VLOOKUP($A84,TRANSPOSE(#REF!),FC$2+2,FALSE),0)</f>
        <v>#REF!</v>
      </c>
      <c r="FD84" t="e" cm="1">
        <f t="array" ref="FD84">_xlfn.IFNA(VLOOKUP($A84,TRANSPOSE(#REF!),FD$2+2,FALSE),0)</f>
        <v>#REF!</v>
      </c>
      <c r="FE84" t="e" cm="1">
        <f t="array" ref="FE84">_xlfn.IFNA(VLOOKUP($A84,TRANSPOSE(#REF!),FE$2+2,FALSE),0)</f>
        <v>#REF!</v>
      </c>
      <c r="FF84" t="e" cm="1">
        <f t="array" ref="FF84">_xlfn.IFNA(VLOOKUP($A84,TRANSPOSE(#REF!),FF$2+2,FALSE),0)</f>
        <v>#REF!</v>
      </c>
      <c r="FG84" t="e" cm="1">
        <f t="array" ref="FG84">_xlfn.IFNA(VLOOKUP($A84,TRANSPOSE(#REF!),FG$2+2,FALSE),0)</f>
        <v>#REF!</v>
      </c>
      <c r="FH84" t="e" cm="1">
        <f t="array" ref="FH84">_xlfn.IFNA(VLOOKUP($A84,TRANSPOSE(#REF!),FH$2+2,FALSE),0)</f>
        <v>#REF!</v>
      </c>
      <c r="FI84" t="e" cm="1">
        <f t="array" ref="FI84">_xlfn.IFNA(VLOOKUP($A84,TRANSPOSE(#REF!),FI$2+2,FALSE),0)</f>
        <v>#REF!</v>
      </c>
      <c r="FJ84" t="e" cm="1">
        <f t="array" ref="FJ84">_xlfn.IFNA(VLOOKUP($A84,TRANSPOSE(#REF!),FJ$2+2,FALSE),0)</f>
        <v>#REF!</v>
      </c>
      <c r="FK84" t="e" cm="1">
        <f t="array" ref="FK84">_xlfn.IFNA(VLOOKUP($A84,TRANSPOSE(#REF!),FK$2+2,FALSE),0)</f>
        <v>#REF!</v>
      </c>
      <c r="FL84" t="e" cm="1">
        <f t="array" ref="FL84">_xlfn.IFNA(VLOOKUP($A84,TRANSPOSE(#REF!),FL$2+2,FALSE),0)</f>
        <v>#REF!</v>
      </c>
      <c r="FM84" t="e" cm="1">
        <f t="array" ref="FM84">_xlfn.IFNA(VLOOKUP($A84,TRANSPOSE(#REF!),FM$2+2,FALSE),0)</f>
        <v>#REF!</v>
      </c>
      <c r="FN84" t="e" cm="1">
        <f t="array" ref="FN84">_xlfn.IFNA(VLOOKUP($A84,TRANSPOSE(#REF!),FN$2+2,FALSE),0)</f>
        <v>#REF!</v>
      </c>
      <c r="FO84" t="e" cm="1">
        <f t="array" ref="FO84">_xlfn.IFNA(VLOOKUP($A84,TRANSPOSE(#REF!),FO$2+2,FALSE),0)</f>
        <v>#REF!</v>
      </c>
      <c r="FP84" t="e" cm="1">
        <f t="array" ref="FP84">_xlfn.IFNA(VLOOKUP($A84,TRANSPOSE(#REF!),FP$2+2,FALSE),0)</f>
        <v>#REF!</v>
      </c>
      <c r="FQ84" t="e" cm="1">
        <f t="array" ref="FQ84">_xlfn.IFNA(VLOOKUP($A84,TRANSPOSE(#REF!),FQ$2+2,FALSE),0)</f>
        <v>#REF!</v>
      </c>
      <c r="FR84" t="e" cm="1">
        <f t="array" ref="FR84">_xlfn.IFNA(VLOOKUP($A84,TRANSPOSE(#REF!),FR$2+2,FALSE),0)</f>
        <v>#REF!</v>
      </c>
      <c r="FS84" t="e" cm="1">
        <f t="array" ref="FS84">_xlfn.IFNA(VLOOKUP($A84,TRANSPOSE(#REF!),FS$2+2,FALSE),0)</f>
        <v>#REF!</v>
      </c>
      <c r="FT84" t="e" cm="1">
        <f t="array" ref="FT84">_xlfn.IFNA(VLOOKUP($A84,TRANSPOSE(#REF!),FT$2+2,FALSE),0)</f>
        <v>#REF!</v>
      </c>
      <c r="FU84" t="e" cm="1">
        <f t="array" ref="FU84">_xlfn.IFNA(VLOOKUP($A84,TRANSPOSE(#REF!),FU$2+2,FALSE),0)</f>
        <v>#REF!</v>
      </c>
      <c r="FV84" t="e" cm="1">
        <f t="array" ref="FV84">_xlfn.IFNA(VLOOKUP($A84,TRANSPOSE(#REF!),FV$2+2,FALSE),0)</f>
        <v>#REF!</v>
      </c>
      <c r="FW84" t="e" cm="1">
        <f t="array" ref="FW84">_xlfn.IFNA(VLOOKUP($A84,TRANSPOSE(#REF!),FW$2+2,FALSE),0)</f>
        <v>#REF!</v>
      </c>
      <c r="FX84" t="e" cm="1">
        <f t="array" ref="FX84">_xlfn.IFNA(VLOOKUP($A84,TRANSPOSE(#REF!),FX$2+2,FALSE),0)</f>
        <v>#REF!</v>
      </c>
      <c r="FY84" t="e" cm="1">
        <f t="array" ref="FY84">_xlfn.IFNA(VLOOKUP($A84,TRANSPOSE(#REF!),FY$2+2,FALSE),0)</f>
        <v>#REF!</v>
      </c>
      <c r="FZ84" t="e" cm="1">
        <f t="array" ref="FZ84">_xlfn.IFNA(VLOOKUP($A84,TRANSPOSE(#REF!),FZ$2+2,FALSE),0)</f>
        <v>#REF!</v>
      </c>
      <c r="GA84" t="e" cm="1">
        <f t="array" ref="GA84">_xlfn.IFNA(VLOOKUP($A84,TRANSPOSE(#REF!),GA$2+2,FALSE),0)</f>
        <v>#REF!</v>
      </c>
      <c r="GB84" t="e" cm="1">
        <f t="array" ref="GB84">_xlfn.IFNA(VLOOKUP($A84,TRANSPOSE(#REF!),GB$2+2,FALSE),0)</f>
        <v>#REF!</v>
      </c>
      <c r="GC84" t="e" cm="1">
        <f t="array" ref="GC84">_xlfn.IFNA(VLOOKUP($A84,TRANSPOSE(#REF!),GC$2+2,FALSE),0)</f>
        <v>#REF!</v>
      </c>
      <c r="GD84" t="e" cm="1">
        <f t="array" ref="GD84">_xlfn.IFNA(VLOOKUP($A84,TRANSPOSE(#REF!),GD$2+2,FALSE),0)</f>
        <v>#REF!</v>
      </c>
      <c r="GE84" t="e" cm="1">
        <f t="array" ref="GE84">_xlfn.IFNA(VLOOKUP($A84,TRANSPOSE(#REF!),GE$2+2,FALSE),0)</f>
        <v>#REF!</v>
      </c>
      <c r="GF84" t="e" cm="1">
        <f t="array" ref="GF84">_xlfn.IFNA(VLOOKUP($A84,TRANSPOSE(#REF!),GF$2+2,FALSE),0)</f>
        <v>#REF!</v>
      </c>
      <c r="GG84" t="e" cm="1">
        <f t="array" ref="GG84">_xlfn.IFNA(VLOOKUP($A84,TRANSPOSE(#REF!),GG$2+2,FALSE),0)</f>
        <v>#REF!</v>
      </c>
      <c r="GH84" t="e" cm="1">
        <f t="array" ref="GH84">_xlfn.IFNA(VLOOKUP($A84,TRANSPOSE(#REF!),GH$2+2,FALSE),0)</f>
        <v>#REF!</v>
      </c>
      <c r="GI84" t="e" cm="1">
        <f t="array" ref="GI84">_xlfn.IFNA(VLOOKUP($A84,TRANSPOSE(#REF!),GI$2+2,FALSE),0)</f>
        <v>#REF!</v>
      </c>
      <c r="GJ84" t="e" cm="1">
        <f t="array" ref="GJ84">_xlfn.IFNA(VLOOKUP($A84,TRANSPOSE(#REF!),GJ$2+2,FALSE),0)</f>
        <v>#REF!</v>
      </c>
      <c r="GK84" t="e" cm="1">
        <f t="array" ref="GK84">_xlfn.IFNA(VLOOKUP($A84,TRANSPOSE(#REF!),GK$2+2,FALSE),0)</f>
        <v>#REF!</v>
      </c>
      <c r="GL84" t="e" cm="1">
        <f t="array" ref="GL84">_xlfn.IFNA(VLOOKUP($A84,TRANSPOSE(#REF!),GL$2+2,FALSE),0)</f>
        <v>#REF!</v>
      </c>
      <c r="GM84" t="e" cm="1">
        <f t="array" ref="GM84">_xlfn.IFNA(VLOOKUP($A84,TRANSPOSE(#REF!),GM$2+2,FALSE),0)</f>
        <v>#REF!</v>
      </c>
      <c r="GN84" t="e" cm="1">
        <f t="array" ref="GN84">_xlfn.IFNA(VLOOKUP($A84,TRANSPOSE(#REF!),GN$2+2,FALSE),0)</f>
        <v>#REF!</v>
      </c>
      <c r="GO84" t="e" cm="1">
        <f t="array" ref="GO84">_xlfn.IFNA(VLOOKUP($A84,TRANSPOSE(#REF!),GO$2+2,FALSE),0)</f>
        <v>#REF!</v>
      </c>
      <c r="GP84" t="e" cm="1">
        <f t="array" ref="GP84">_xlfn.IFNA(VLOOKUP($A84,TRANSPOSE(#REF!),GP$2+2,FALSE),0)</f>
        <v>#REF!</v>
      </c>
      <c r="GQ84" t="e" cm="1">
        <f t="array" ref="GQ84">_xlfn.IFNA(VLOOKUP($A84,TRANSPOSE(#REF!),GQ$2+2,FALSE),0)</f>
        <v>#REF!</v>
      </c>
      <c r="GR84" t="e" cm="1">
        <f t="array" ref="GR84">_xlfn.IFNA(VLOOKUP($A84,TRANSPOSE(#REF!),GR$2+2,FALSE),0)</f>
        <v>#REF!</v>
      </c>
      <c r="GS84" t="e" cm="1">
        <f t="array" ref="GS84">_xlfn.IFNA(VLOOKUP($A84,TRANSPOSE(#REF!),GS$2+2,FALSE),0)</f>
        <v>#REF!</v>
      </c>
      <c r="GT84" t="e" cm="1">
        <f t="array" ref="GT84">_xlfn.IFNA(VLOOKUP($A84,TRANSPOSE(#REF!),GT$2+2,FALSE),0)</f>
        <v>#REF!</v>
      </c>
      <c r="GU84" t="e" cm="1">
        <f t="array" ref="GU84">_xlfn.IFNA(VLOOKUP($A84,TRANSPOSE(#REF!),GU$2+2,FALSE),0)</f>
        <v>#REF!</v>
      </c>
      <c r="GV84" t="e" cm="1">
        <f t="array" ref="GV84">_xlfn.IFNA(VLOOKUP($A84,TRANSPOSE(#REF!),GV$2+2,FALSE),0)</f>
        <v>#REF!</v>
      </c>
      <c r="GW84" t="e" cm="1">
        <f t="array" ref="GW84">_xlfn.IFNA(VLOOKUP($A84,TRANSPOSE(#REF!),GW$2+2,FALSE),0)</f>
        <v>#REF!</v>
      </c>
      <c r="GX84" t="e" cm="1">
        <f t="array" ref="GX84">_xlfn.IFNA(VLOOKUP($A84,TRANSPOSE(#REF!),GX$2+2,FALSE),0)</f>
        <v>#REF!</v>
      </c>
      <c r="GY84" t="e" cm="1">
        <f t="array" ref="GY84">_xlfn.IFNA(VLOOKUP($A84,TRANSPOSE(#REF!),GY$2+2,FALSE),0)</f>
        <v>#REF!</v>
      </c>
      <c r="GZ84" t="e" cm="1">
        <f t="array" ref="GZ84">_xlfn.IFNA(VLOOKUP($A84,TRANSPOSE(#REF!),GZ$2+2,FALSE),0)</f>
        <v>#REF!</v>
      </c>
      <c r="HA84" t="e" cm="1">
        <f t="array" ref="HA84">_xlfn.IFNA(VLOOKUP($A84,TRANSPOSE(#REF!),HA$2+2,FALSE),0)</f>
        <v>#REF!</v>
      </c>
      <c r="HB84" t="e" cm="1">
        <f t="array" ref="HB84">_xlfn.IFNA(VLOOKUP($A84,TRANSPOSE(#REF!),HB$2+2,FALSE),0)</f>
        <v>#REF!</v>
      </c>
      <c r="HC84" t="e" cm="1">
        <f t="array" ref="HC84">_xlfn.IFNA(VLOOKUP($A84,TRANSPOSE(#REF!),HC$2+2,FALSE),0)</f>
        <v>#REF!</v>
      </c>
      <c r="HD84" t="e" cm="1">
        <f t="array" ref="HD84">_xlfn.IFNA(VLOOKUP($A84,TRANSPOSE(#REF!),HD$2+2,FALSE),0)</f>
        <v>#REF!</v>
      </c>
      <c r="HE84" t="e" cm="1">
        <f t="array" ref="HE84">_xlfn.IFNA(VLOOKUP($A84,TRANSPOSE(#REF!),HE$2+2,FALSE),0)</f>
        <v>#REF!</v>
      </c>
      <c r="HF84" t="e" cm="1">
        <f t="array" ref="HF84">_xlfn.IFNA(VLOOKUP($A84,TRANSPOSE(#REF!),HF$2+2,FALSE),0)</f>
        <v>#REF!</v>
      </c>
      <c r="HG84" t="e" cm="1">
        <f t="array" ref="HG84">_xlfn.IFNA(VLOOKUP($A84,TRANSPOSE(#REF!),HG$2+2,FALSE),0)</f>
        <v>#REF!</v>
      </c>
      <c r="HH84" t="e" cm="1">
        <f t="array" ref="HH84">_xlfn.IFNA(VLOOKUP($A84,TRANSPOSE(#REF!),HH$2+2,FALSE),0)</f>
        <v>#REF!</v>
      </c>
      <c r="HI84" t="e" cm="1">
        <f t="array" ref="HI84">_xlfn.IFNA(VLOOKUP($A84,TRANSPOSE(#REF!),HI$2+2,FALSE),0)</f>
        <v>#REF!</v>
      </c>
      <c r="HJ84" t="e" cm="1">
        <f t="array" ref="HJ84">_xlfn.IFNA(VLOOKUP($A84,TRANSPOSE(#REF!),HJ$2+2,FALSE),0)</f>
        <v>#REF!</v>
      </c>
      <c r="HK84" t="e" cm="1">
        <f t="array" ref="HK84">_xlfn.IFNA(VLOOKUP($A84,TRANSPOSE(#REF!),HK$2+2,FALSE),0)</f>
        <v>#REF!</v>
      </c>
      <c r="HL84" t="e" cm="1">
        <f t="array" ref="HL84">_xlfn.IFNA(VLOOKUP($A84,TRANSPOSE(#REF!),HL$2+2,FALSE),0)</f>
        <v>#REF!</v>
      </c>
      <c r="HM84" t="e" cm="1">
        <f t="array" ref="HM84">_xlfn.IFNA(VLOOKUP($A84,TRANSPOSE(#REF!),HM$2+2,FALSE),0)</f>
        <v>#REF!</v>
      </c>
      <c r="HN84" t="e" cm="1">
        <f t="array" ref="HN84">_xlfn.IFNA(VLOOKUP($A84,TRANSPOSE(#REF!),HN$2+2,FALSE),0)</f>
        <v>#REF!</v>
      </c>
      <c r="HO84" t="e" cm="1">
        <f t="array" ref="HO84">_xlfn.IFNA(VLOOKUP($A84,TRANSPOSE(#REF!),HO$2+2,FALSE),0)</f>
        <v>#REF!</v>
      </c>
      <c r="HP84" t="e" cm="1">
        <f t="array" ref="HP84">_xlfn.IFNA(VLOOKUP($A84,TRANSPOSE(#REF!),HP$2+2,FALSE),0)</f>
        <v>#REF!</v>
      </c>
      <c r="HQ84" t="e" cm="1">
        <f t="array" ref="HQ84">_xlfn.IFNA(VLOOKUP($A84,TRANSPOSE(#REF!),HQ$2+2,FALSE),0)</f>
        <v>#REF!</v>
      </c>
      <c r="HR84" t="e" cm="1">
        <f t="array" ref="HR84">_xlfn.IFNA(VLOOKUP($A84,TRANSPOSE(#REF!),HR$2+2,FALSE),0)</f>
        <v>#REF!</v>
      </c>
      <c r="HS84" t="e" cm="1">
        <f t="array" ref="HS84">_xlfn.IFNA(VLOOKUP($A84,TRANSPOSE(#REF!),HS$2+2,FALSE),0)</f>
        <v>#REF!</v>
      </c>
      <c r="HT84" t="e" cm="1">
        <f t="array" ref="HT84">_xlfn.IFNA(VLOOKUP($A84,TRANSPOSE(#REF!),HT$2+2,FALSE),0)</f>
        <v>#REF!</v>
      </c>
      <c r="HU84" t="e" cm="1">
        <f t="array" ref="HU84">_xlfn.IFNA(VLOOKUP($A84,TRANSPOSE(#REF!),HU$2+2,FALSE),0)</f>
        <v>#REF!</v>
      </c>
      <c r="HV84" t="e" cm="1">
        <f t="array" ref="HV84">_xlfn.IFNA(VLOOKUP($A84,TRANSPOSE(#REF!),HV$2+2,FALSE),0)</f>
        <v>#REF!</v>
      </c>
      <c r="HW84" t="e" cm="1">
        <f t="array" ref="HW84">_xlfn.IFNA(VLOOKUP($A84,TRANSPOSE(#REF!),HW$2+2,FALSE),0)</f>
        <v>#REF!</v>
      </c>
      <c r="HX84" t="e" cm="1">
        <f t="array" ref="HX84">_xlfn.IFNA(VLOOKUP($A84,TRANSPOSE(#REF!),HX$2+2,FALSE),0)</f>
        <v>#REF!</v>
      </c>
      <c r="HY84" t="e" cm="1">
        <f t="array" ref="HY84">_xlfn.IFNA(VLOOKUP($A84,TRANSPOSE(#REF!),HY$2+2,FALSE),0)</f>
        <v>#REF!</v>
      </c>
      <c r="HZ84" t="e" cm="1">
        <f t="array" ref="HZ84">_xlfn.IFNA(VLOOKUP($A84,TRANSPOSE(#REF!),HZ$2+2,FALSE),0)</f>
        <v>#REF!</v>
      </c>
      <c r="IA84" t="e" cm="1">
        <f t="array" ref="IA84">_xlfn.IFNA(VLOOKUP($A84,TRANSPOSE(#REF!),IA$2+2,FALSE),0)</f>
        <v>#REF!</v>
      </c>
      <c r="IB84" t="e" cm="1">
        <f t="array" ref="IB84">_xlfn.IFNA(VLOOKUP($A84,TRANSPOSE(#REF!),IB$2+2,FALSE),0)</f>
        <v>#REF!</v>
      </c>
      <c r="IC84" t="e" cm="1">
        <f t="array" ref="IC84">_xlfn.IFNA(VLOOKUP($A84,TRANSPOSE(#REF!),IC$2+2,FALSE),0)</f>
        <v>#REF!</v>
      </c>
      <c r="ID84" t="e" cm="1">
        <f t="array" ref="ID84">_xlfn.IFNA(VLOOKUP($A84,TRANSPOSE(#REF!),ID$2+2,FALSE),0)</f>
        <v>#REF!</v>
      </c>
      <c r="IE84" t="e" cm="1">
        <f t="array" ref="IE84">_xlfn.IFNA(VLOOKUP($A84,TRANSPOSE(#REF!),IE$2+2,FALSE),0)</f>
        <v>#REF!</v>
      </c>
      <c r="IF84" t="e" cm="1">
        <f t="array" ref="IF84">_xlfn.IFNA(VLOOKUP($A84,TRANSPOSE(#REF!),IF$2+2,FALSE),0)</f>
        <v>#REF!</v>
      </c>
      <c r="IG84" t="e" cm="1">
        <f t="array" ref="IG84">_xlfn.IFNA(VLOOKUP($A84,TRANSPOSE(#REF!),IG$2+2,FALSE),0)</f>
        <v>#REF!</v>
      </c>
      <c r="IH84" t="e" cm="1">
        <f t="array" ref="IH84">_xlfn.IFNA(VLOOKUP($A84,TRANSPOSE(#REF!),IH$2+2,FALSE),0)</f>
        <v>#REF!</v>
      </c>
      <c r="II84" t="e" cm="1">
        <f t="array" ref="II84">_xlfn.IFNA(VLOOKUP($A84,TRANSPOSE(#REF!),II$2+2,FALSE),0)</f>
        <v>#REF!</v>
      </c>
      <c r="IJ84" t="e" cm="1">
        <f t="array" ref="IJ84">_xlfn.IFNA(VLOOKUP($A84,TRANSPOSE(#REF!),IJ$2+2,FALSE),0)</f>
        <v>#REF!</v>
      </c>
      <c r="IK84" t="e" cm="1">
        <f t="array" ref="IK84">_xlfn.IFNA(VLOOKUP($A84,TRANSPOSE(#REF!),IK$2+2,FALSE),0)</f>
        <v>#REF!</v>
      </c>
      <c r="IL84" t="e" cm="1">
        <f t="array" ref="IL84">_xlfn.IFNA(VLOOKUP($A84,TRANSPOSE(#REF!),IL$2+2,FALSE),0)</f>
        <v>#REF!</v>
      </c>
      <c r="IM84" t="e" cm="1">
        <f t="array" ref="IM84">_xlfn.IFNA(VLOOKUP($A84,TRANSPOSE(#REF!),IM$2+2,FALSE),0)</f>
        <v>#REF!</v>
      </c>
      <c r="IN84" t="e" cm="1">
        <f t="array" ref="IN84">_xlfn.IFNA(VLOOKUP($A84,TRANSPOSE(#REF!),IN$2+2,FALSE),0)</f>
        <v>#REF!</v>
      </c>
      <c r="IO84" t="e" cm="1">
        <f t="array" ref="IO84">_xlfn.IFNA(VLOOKUP($A84,TRANSPOSE(#REF!),IO$2+2,FALSE),0)</f>
        <v>#REF!</v>
      </c>
      <c r="IP84" t="e" cm="1">
        <f t="array" ref="IP84">_xlfn.IFNA(VLOOKUP($A84,TRANSPOSE(#REF!),IP$2+2,FALSE),0)</f>
        <v>#REF!</v>
      </c>
      <c r="IQ84" t="e" cm="1">
        <f t="array" ref="IQ84">_xlfn.IFNA(VLOOKUP($A84,TRANSPOSE(#REF!),IQ$2+2,FALSE),0)</f>
        <v>#REF!</v>
      </c>
      <c r="IR84" t="e" cm="1">
        <f t="array" ref="IR84">_xlfn.IFNA(VLOOKUP($A84,TRANSPOSE(#REF!),IR$2+2,FALSE),0)</f>
        <v>#REF!</v>
      </c>
      <c r="IS84" t="e" cm="1">
        <f t="array" ref="IS84">_xlfn.IFNA(VLOOKUP($A84,TRANSPOSE(#REF!),IS$2+2,FALSE),0)</f>
        <v>#REF!</v>
      </c>
      <c r="IT84" t="e" cm="1">
        <f t="array" ref="IT84">_xlfn.IFNA(VLOOKUP($A84,TRANSPOSE(#REF!),IT$2+2,FALSE),0)</f>
        <v>#REF!</v>
      </c>
      <c r="IU84" t="e" cm="1">
        <f t="array" ref="IU84">_xlfn.IFNA(VLOOKUP($A84,TRANSPOSE(#REF!),IU$2+2,FALSE),0)</f>
        <v>#REF!</v>
      </c>
      <c r="IV84" t="e" cm="1">
        <f t="array" ref="IV84">_xlfn.IFNA(VLOOKUP($A84,TRANSPOSE(#REF!),IV$2+2,FALSE),0)</f>
        <v>#REF!</v>
      </c>
      <c r="IW84" t="e" cm="1">
        <f t="array" ref="IW84">_xlfn.IFNA(VLOOKUP($A84,TRANSPOSE(#REF!),IW$2+2,FALSE),0)</f>
        <v>#REF!</v>
      </c>
      <c r="IX84" t="e" cm="1">
        <f t="array" ref="IX84">_xlfn.IFNA(VLOOKUP($A84,TRANSPOSE(#REF!),IX$2+2,FALSE),0)</f>
        <v>#REF!</v>
      </c>
      <c r="IY84" t="e" cm="1">
        <f t="array" ref="IY84">_xlfn.IFNA(VLOOKUP($A84,TRANSPOSE(#REF!),IY$2+2,FALSE),0)</f>
        <v>#REF!</v>
      </c>
      <c r="IZ84" t="e" cm="1">
        <f t="array" ref="IZ84">_xlfn.IFNA(VLOOKUP($A84,TRANSPOSE(#REF!),IZ$2+2,FALSE),0)</f>
        <v>#REF!</v>
      </c>
      <c r="JA84" t="e" cm="1">
        <f t="array" ref="JA84">_xlfn.IFNA(VLOOKUP($A84,TRANSPOSE(#REF!),JA$2+2,FALSE),0)</f>
        <v>#REF!</v>
      </c>
      <c r="JB84" t="e" cm="1">
        <f t="array" ref="JB84">_xlfn.IFNA(VLOOKUP($A84,TRANSPOSE(#REF!),JB$2+2,FALSE),0)</f>
        <v>#REF!</v>
      </c>
      <c r="JC84" t="e" cm="1">
        <f t="array" ref="JC84">_xlfn.IFNA(VLOOKUP($A84,TRANSPOSE(#REF!),JC$2+2,FALSE),0)</f>
        <v>#REF!</v>
      </c>
      <c r="JD84" t="e" cm="1">
        <f t="array" ref="JD84">_xlfn.IFNA(VLOOKUP($A84,TRANSPOSE(#REF!),JD$2+2,FALSE),0)</f>
        <v>#REF!</v>
      </c>
      <c r="JE84" t="e" cm="1">
        <f t="array" ref="JE84">_xlfn.IFNA(VLOOKUP($A84,TRANSPOSE(#REF!),JE$2+2,FALSE),0)</f>
        <v>#REF!</v>
      </c>
      <c r="JF84" t="e" cm="1">
        <f t="array" ref="JF84">_xlfn.IFNA(VLOOKUP($A84,TRANSPOSE(#REF!),JF$2+2,FALSE),0)</f>
        <v>#REF!</v>
      </c>
      <c r="JG84" t="e" cm="1">
        <f t="array" ref="JG84">_xlfn.IFNA(VLOOKUP($A84,TRANSPOSE(#REF!),JG$2+2,FALSE),0)</f>
        <v>#REF!</v>
      </c>
      <c r="JH84" t="e" cm="1">
        <f t="array" ref="JH84">_xlfn.IFNA(VLOOKUP($A84,TRANSPOSE(#REF!),JH$2+2,FALSE),0)</f>
        <v>#REF!</v>
      </c>
      <c r="JI84" t="e" cm="1">
        <f t="array" ref="JI84">_xlfn.IFNA(VLOOKUP($A84,TRANSPOSE(#REF!),JI$2+2,FALSE),0)</f>
        <v>#REF!</v>
      </c>
      <c r="JJ84" t="e" cm="1">
        <f t="array" ref="JJ84">_xlfn.IFNA(VLOOKUP($A84,TRANSPOSE(#REF!),JJ$2+2,FALSE),0)</f>
        <v>#REF!</v>
      </c>
      <c r="JK84" t="e" cm="1">
        <f t="array" ref="JK84">_xlfn.IFNA(VLOOKUP($A84,TRANSPOSE(#REF!),JK$2+2,FALSE),0)</f>
        <v>#REF!</v>
      </c>
      <c r="JL84" t="e" cm="1">
        <f t="array" ref="JL84">_xlfn.IFNA(VLOOKUP($A84,TRANSPOSE(#REF!),JL$2+2,FALSE),0)</f>
        <v>#REF!</v>
      </c>
      <c r="JM84" t="e" cm="1">
        <f t="array" ref="JM84">_xlfn.IFNA(VLOOKUP($A84,TRANSPOSE(#REF!),JM$2+2,FALSE),0)</f>
        <v>#REF!</v>
      </c>
      <c r="JN84" t="e" cm="1">
        <f t="array" ref="JN84">_xlfn.IFNA(VLOOKUP($A84,TRANSPOSE(#REF!),JN$2+2,FALSE),0)</f>
        <v>#REF!</v>
      </c>
      <c r="JO84" t="e" cm="1">
        <f t="array" ref="JO84">_xlfn.IFNA(VLOOKUP($A84,TRANSPOSE(#REF!),JO$2+2,FALSE),0)</f>
        <v>#REF!</v>
      </c>
      <c r="JP84" t="e" cm="1">
        <f t="array" ref="JP84">_xlfn.IFNA(VLOOKUP($A84,TRANSPOSE(#REF!),JP$2+2,FALSE),0)</f>
        <v>#REF!</v>
      </c>
      <c r="JQ84" t="e" cm="1">
        <f t="array" ref="JQ84">_xlfn.IFNA(VLOOKUP($A84,TRANSPOSE(#REF!),JQ$2+2,FALSE),0)</f>
        <v>#REF!</v>
      </c>
      <c r="JR84" t="e" cm="1">
        <f t="array" ref="JR84">_xlfn.IFNA(VLOOKUP($A84,TRANSPOSE(#REF!),JR$2+2,FALSE),0)</f>
        <v>#REF!</v>
      </c>
      <c r="JS84" t="e" cm="1">
        <f t="array" ref="JS84">_xlfn.IFNA(VLOOKUP($A84,TRANSPOSE(#REF!),JS$2+2,FALSE),0)</f>
        <v>#REF!</v>
      </c>
      <c r="JT84" t="e" cm="1">
        <f t="array" ref="JT84">_xlfn.IFNA(VLOOKUP($A84,TRANSPOSE(#REF!),JT$2+2,FALSE),0)</f>
        <v>#REF!</v>
      </c>
      <c r="JU84" t="e" cm="1">
        <f t="array" ref="JU84">_xlfn.IFNA(VLOOKUP($A84,TRANSPOSE(#REF!),JU$2+2,FALSE),0)</f>
        <v>#REF!</v>
      </c>
      <c r="JV84" t="e" cm="1">
        <f t="array" ref="JV84">_xlfn.IFNA(VLOOKUP($A84,TRANSPOSE(#REF!),JV$2+2,FALSE),0)</f>
        <v>#REF!</v>
      </c>
      <c r="JW84" t="e" cm="1">
        <f t="array" ref="JW84">_xlfn.IFNA(VLOOKUP($A84,TRANSPOSE(#REF!),JW$2+2,FALSE),0)</f>
        <v>#REF!</v>
      </c>
      <c r="JX84" t="e" cm="1">
        <f t="array" ref="JX84">_xlfn.IFNA(VLOOKUP($A84,TRANSPOSE(#REF!),JX$2+2,FALSE),0)</f>
        <v>#REF!</v>
      </c>
      <c r="JY84" t="e" cm="1">
        <f t="array" ref="JY84">_xlfn.IFNA(VLOOKUP($A84,TRANSPOSE(#REF!),JY$2+2,FALSE),0)</f>
        <v>#REF!</v>
      </c>
      <c r="JZ84" t="e" cm="1">
        <f t="array" ref="JZ84">_xlfn.IFNA(VLOOKUP($A84,TRANSPOSE(#REF!),JZ$2+2,FALSE),0)</f>
        <v>#REF!</v>
      </c>
      <c r="KA84" t="e" cm="1">
        <f t="array" ref="KA84">_xlfn.IFNA(VLOOKUP($A84,TRANSPOSE(#REF!),KA$2+2,FALSE),0)</f>
        <v>#REF!</v>
      </c>
      <c r="KB84" t="e" cm="1">
        <f t="array" ref="KB84">_xlfn.IFNA(VLOOKUP($A84,TRANSPOSE(#REF!),KB$2+2,FALSE),0)</f>
        <v>#REF!</v>
      </c>
      <c r="KC84" t="e" cm="1">
        <f t="array" ref="KC84">_xlfn.IFNA(VLOOKUP($A84,TRANSPOSE(#REF!),KC$2+2,FALSE),0)</f>
        <v>#REF!</v>
      </c>
      <c r="KD84" t="e" cm="1">
        <f t="array" ref="KD84">_xlfn.IFNA(VLOOKUP($A84,TRANSPOSE(#REF!),KD$2+2,FALSE),0)</f>
        <v>#REF!</v>
      </c>
      <c r="KE84" t="e" cm="1">
        <f t="array" ref="KE84">_xlfn.IFNA(VLOOKUP($A84,TRANSPOSE(#REF!),KE$2+2,FALSE),0)</f>
        <v>#REF!</v>
      </c>
      <c r="KF84" t="e" cm="1">
        <f t="array" ref="KF84">_xlfn.IFNA(VLOOKUP($A84,TRANSPOSE(#REF!),KF$2+2,FALSE),0)</f>
        <v>#REF!</v>
      </c>
      <c r="KG84" t="e" cm="1">
        <f t="array" ref="KG84">_xlfn.IFNA(VLOOKUP($A84,TRANSPOSE(#REF!),KG$2+2,FALSE),0)</f>
        <v>#REF!</v>
      </c>
      <c r="KH84" t="e" cm="1">
        <f t="array" ref="KH84">_xlfn.IFNA(VLOOKUP($A84,TRANSPOSE(#REF!),KH$2+2,FALSE),0)</f>
        <v>#REF!</v>
      </c>
      <c r="KI84" t="e" cm="1">
        <f t="array" ref="KI84">_xlfn.IFNA(VLOOKUP($A84,TRANSPOSE(#REF!),KI$2+2,FALSE),0)</f>
        <v>#REF!</v>
      </c>
      <c r="KJ84" t="e" cm="1">
        <f t="array" ref="KJ84">_xlfn.IFNA(VLOOKUP($A84,TRANSPOSE(#REF!),KJ$2+2,FALSE),0)</f>
        <v>#REF!</v>
      </c>
      <c r="KK84" t="e" cm="1">
        <f t="array" ref="KK84">_xlfn.IFNA(VLOOKUP($A84,TRANSPOSE(#REF!),KK$2+2,FALSE),0)</f>
        <v>#REF!</v>
      </c>
      <c r="KL84" t="e" cm="1">
        <f t="array" ref="KL84">_xlfn.IFNA(VLOOKUP($A84,TRANSPOSE(#REF!),KL$2+2,FALSE),0)</f>
        <v>#REF!</v>
      </c>
      <c r="KM84" t="e" cm="1">
        <f t="array" ref="KM84">_xlfn.IFNA(VLOOKUP($A84,TRANSPOSE(#REF!),KM$2+2,FALSE),0)</f>
        <v>#REF!</v>
      </c>
      <c r="KN84" t="e" cm="1">
        <f t="array" ref="KN84">_xlfn.IFNA(VLOOKUP($A84,TRANSPOSE(#REF!),KN$2+2,FALSE),0)</f>
        <v>#REF!</v>
      </c>
      <c r="KO84" t="e" cm="1">
        <f t="array" ref="KO84">_xlfn.IFNA(VLOOKUP($A84,TRANSPOSE(#REF!),KO$2+2,FALSE),0)</f>
        <v>#REF!</v>
      </c>
      <c r="KP84" t="e" cm="1">
        <f t="array" ref="KP84">_xlfn.IFNA(VLOOKUP($A84,TRANSPOSE(#REF!),KP$2+2,FALSE),0)</f>
        <v>#REF!</v>
      </c>
      <c r="KQ84" t="e" cm="1">
        <f t="array" ref="KQ84">_xlfn.IFNA(VLOOKUP($A84,TRANSPOSE(#REF!),KQ$2+2,FALSE),0)</f>
        <v>#REF!</v>
      </c>
      <c r="KR84" t="e" cm="1">
        <f t="array" ref="KR84">_xlfn.IFNA(VLOOKUP($A84,TRANSPOSE(#REF!),KR$2+2,FALSE),0)</f>
        <v>#REF!</v>
      </c>
      <c r="KS84" t="e" cm="1">
        <f t="array" ref="KS84">_xlfn.IFNA(VLOOKUP($A84,TRANSPOSE(#REF!),KS$2+2,FALSE),0)</f>
        <v>#REF!</v>
      </c>
      <c r="KT84" t="e" cm="1">
        <f t="array" ref="KT84">_xlfn.IFNA(VLOOKUP($A84,TRANSPOSE(#REF!),KT$2+2,FALSE),0)</f>
        <v>#REF!</v>
      </c>
      <c r="KU84" t="e" cm="1">
        <f t="array" ref="KU84">_xlfn.IFNA(VLOOKUP($A84,TRANSPOSE(#REF!),KU$2+2,FALSE),0)</f>
        <v>#REF!</v>
      </c>
      <c r="KV84" t="e" cm="1">
        <f t="array" ref="KV84">_xlfn.IFNA(VLOOKUP($A84,TRANSPOSE(#REF!),KV$2+2,FALSE),0)</f>
        <v>#REF!</v>
      </c>
      <c r="KW84" t="e" cm="1">
        <f t="array" ref="KW84">_xlfn.IFNA(VLOOKUP($A84,TRANSPOSE(#REF!),KW$2+2,FALSE),0)</f>
        <v>#REF!</v>
      </c>
      <c r="KX84" t="e" cm="1">
        <f t="array" ref="KX84">_xlfn.IFNA(VLOOKUP($A84,TRANSPOSE(#REF!),KX$2+2,FALSE),0)</f>
        <v>#REF!</v>
      </c>
      <c r="KY84" t="e" cm="1">
        <f t="array" ref="KY84">_xlfn.IFNA(VLOOKUP($A84,TRANSPOSE(#REF!),KY$2+2,FALSE),0)</f>
        <v>#REF!</v>
      </c>
      <c r="KZ84" t="e" cm="1">
        <f t="array" ref="KZ84">_xlfn.IFNA(VLOOKUP($A84,TRANSPOSE(#REF!),KZ$2+2,FALSE),0)</f>
        <v>#REF!</v>
      </c>
      <c r="LA84" t="e" cm="1">
        <f t="array" ref="LA84">_xlfn.IFNA(VLOOKUP($A84,TRANSPOSE(#REF!),LA$2+2,FALSE),0)</f>
        <v>#REF!</v>
      </c>
      <c r="LB84" t="e" cm="1">
        <f t="array" ref="LB84">_xlfn.IFNA(VLOOKUP($A84,TRANSPOSE(#REF!),LB$2+2,FALSE),0)</f>
        <v>#REF!</v>
      </c>
      <c r="LC84" t="e" cm="1">
        <f t="array" ref="LC84">_xlfn.IFNA(VLOOKUP($A84,TRANSPOSE(#REF!),LC$2+2,FALSE),0)</f>
        <v>#REF!</v>
      </c>
      <c r="LD84" t="e" cm="1">
        <f t="array" ref="LD84">_xlfn.IFNA(VLOOKUP($A84,TRANSPOSE(#REF!),LD$2+2,FALSE),0)</f>
        <v>#REF!</v>
      </c>
      <c r="LE84" t="e" cm="1">
        <f t="array" ref="LE84">_xlfn.IFNA(VLOOKUP($A84,TRANSPOSE(#REF!),LE$2+2,FALSE),0)</f>
        <v>#REF!</v>
      </c>
      <c r="LF84" t="e" cm="1">
        <f t="array" ref="LF84">_xlfn.IFNA(VLOOKUP($A84,TRANSPOSE(#REF!),LF$2+2,FALSE),0)</f>
        <v>#REF!</v>
      </c>
      <c r="LG84" t="e" cm="1">
        <f t="array" ref="LG84">_xlfn.IFNA(VLOOKUP($A84,TRANSPOSE(#REF!),LG$2+2,FALSE),0)</f>
        <v>#REF!</v>
      </c>
      <c r="LH84" t="e" cm="1">
        <f t="array" ref="LH84">_xlfn.IFNA(VLOOKUP($A84,TRANSPOSE(#REF!),LH$2+2,FALSE),0)</f>
        <v>#REF!</v>
      </c>
      <c r="LI84" t="e" cm="1">
        <f t="array" ref="LI84">_xlfn.IFNA(VLOOKUP($A84,TRANSPOSE(#REF!),LI$2+2,FALSE),0)</f>
        <v>#REF!</v>
      </c>
      <c r="LJ84" t="e" cm="1">
        <f t="array" ref="LJ84">_xlfn.IFNA(VLOOKUP($A84,TRANSPOSE(#REF!),LJ$2+2,FALSE),0)</f>
        <v>#REF!</v>
      </c>
      <c r="LK84" t="e" cm="1">
        <f t="array" ref="LK84">_xlfn.IFNA(VLOOKUP($A84,TRANSPOSE(#REF!),LK$2+2,FALSE),0)</f>
        <v>#REF!</v>
      </c>
      <c r="LL84" t="e" cm="1">
        <f t="array" ref="LL84">_xlfn.IFNA(VLOOKUP($A84,TRANSPOSE(#REF!),LL$2+2,FALSE),0)</f>
        <v>#REF!</v>
      </c>
      <c r="LM84" t="e" cm="1">
        <f t="array" ref="LM84">_xlfn.IFNA(VLOOKUP($A84,TRANSPOSE(#REF!),LM$2+2,FALSE),0)</f>
        <v>#REF!</v>
      </c>
      <c r="LN84" t="e" cm="1">
        <f t="array" ref="LN84">_xlfn.IFNA(VLOOKUP($A84,TRANSPOSE(#REF!),LN$2+2,FALSE),0)</f>
        <v>#REF!</v>
      </c>
      <c r="LO84" t="e" cm="1">
        <f t="array" ref="LO84">_xlfn.IFNA(VLOOKUP($A84,TRANSPOSE(#REF!),LO$2+2,FALSE),0)</f>
        <v>#REF!</v>
      </c>
      <c r="LP84" t="e" cm="1">
        <f t="array" ref="LP84">_xlfn.IFNA(VLOOKUP($A84,TRANSPOSE(#REF!),LP$2+2,FALSE),0)</f>
        <v>#REF!</v>
      </c>
      <c r="LQ84" t="e" cm="1">
        <f t="array" ref="LQ84">_xlfn.IFNA(VLOOKUP($A84,TRANSPOSE(#REF!),LQ$2+2,FALSE),0)</f>
        <v>#REF!</v>
      </c>
      <c r="LR84" t="e" cm="1">
        <f t="array" ref="LR84">_xlfn.IFNA(VLOOKUP($A84,TRANSPOSE(#REF!),LR$2+2,FALSE),0)</f>
        <v>#REF!</v>
      </c>
      <c r="LS84" t="e" cm="1">
        <f t="array" ref="LS84">_xlfn.IFNA(VLOOKUP($A84,TRANSPOSE(#REF!),LS$2+2,FALSE),0)</f>
        <v>#REF!</v>
      </c>
      <c r="LT84" t="e" cm="1">
        <f t="array" ref="LT84">_xlfn.IFNA(VLOOKUP($A84,TRANSPOSE(#REF!),LT$2+2,FALSE),0)</f>
        <v>#REF!</v>
      </c>
      <c r="LU84" t="e" cm="1">
        <f t="array" ref="LU84">_xlfn.IFNA(VLOOKUP($A84,TRANSPOSE(#REF!),LU$2+2,FALSE),0)</f>
        <v>#REF!</v>
      </c>
      <c r="LV84" t="e" cm="1">
        <f t="array" ref="LV84">_xlfn.IFNA(VLOOKUP($A84,TRANSPOSE(#REF!),LV$2+2,FALSE),0)</f>
        <v>#REF!</v>
      </c>
      <c r="LW84" t="e" cm="1">
        <f t="array" ref="LW84">_xlfn.IFNA(VLOOKUP($A84,TRANSPOSE(#REF!),LW$2+2,FALSE),0)</f>
        <v>#REF!</v>
      </c>
      <c r="LX84" t="e" cm="1">
        <f t="array" ref="LX84">_xlfn.IFNA(VLOOKUP($A84,TRANSPOSE(#REF!),LX$2+2,FALSE),0)</f>
        <v>#REF!</v>
      </c>
      <c r="LY84" t="e" cm="1">
        <f t="array" ref="LY84">_xlfn.IFNA(VLOOKUP($A84,TRANSPOSE(#REF!),LY$2+2,FALSE),0)</f>
        <v>#REF!</v>
      </c>
      <c r="LZ84" t="e" cm="1">
        <f t="array" ref="LZ84">_xlfn.IFNA(VLOOKUP($A84,TRANSPOSE(#REF!),LZ$2+2,FALSE),0)</f>
        <v>#REF!</v>
      </c>
      <c r="MA84" t="e" cm="1">
        <f t="array" ref="MA84">_xlfn.IFNA(VLOOKUP($A84,TRANSPOSE(#REF!),MA$2+2,FALSE),0)</f>
        <v>#REF!</v>
      </c>
      <c r="MB84" t="e" cm="1">
        <f t="array" ref="MB84">_xlfn.IFNA(VLOOKUP($A84,TRANSPOSE(#REF!),MB$2+2,FALSE),0)</f>
        <v>#REF!</v>
      </c>
      <c r="MC84" t="e" cm="1">
        <f t="array" ref="MC84">_xlfn.IFNA(VLOOKUP($A84,TRANSPOSE(#REF!),MC$2+2,FALSE),0)</f>
        <v>#REF!</v>
      </c>
      <c r="MD84" t="e" cm="1">
        <f t="array" ref="MD84">_xlfn.IFNA(VLOOKUP($A84,TRANSPOSE(#REF!),MD$2+2,FALSE),0)</f>
        <v>#REF!</v>
      </c>
      <c r="ME84" t="e" cm="1">
        <f t="array" ref="ME84">_xlfn.IFNA(VLOOKUP($A84,TRANSPOSE(#REF!),ME$2+2,FALSE),0)</f>
        <v>#REF!</v>
      </c>
      <c r="MF84" t="e" cm="1">
        <f t="array" ref="MF84">_xlfn.IFNA(VLOOKUP($A84,TRANSPOSE(#REF!),MF$2+2,FALSE),0)</f>
        <v>#REF!</v>
      </c>
      <c r="MG84" t="e" cm="1">
        <f t="array" ref="MG84">_xlfn.IFNA(VLOOKUP($A84,TRANSPOSE(#REF!),MG$2+2,FALSE),0)</f>
        <v>#REF!</v>
      </c>
      <c r="MH84" t="e" cm="1">
        <f t="array" ref="MH84">_xlfn.IFNA(VLOOKUP($A84,TRANSPOSE(#REF!),MH$2+2,FALSE),0)</f>
        <v>#REF!</v>
      </c>
      <c r="MI84" t="e" cm="1">
        <f t="array" ref="MI84">_xlfn.IFNA(VLOOKUP($A84,TRANSPOSE(#REF!),MI$2+2,FALSE),0)</f>
        <v>#REF!</v>
      </c>
      <c r="MJ84" t="e" cm="1">
        <f t="array" ref="MJ84">_xlfn.IFNA(VLOOKUP($A84,TRANSPOSE(#REF!),MJ$2+2,FALSE),0)</f>
        <v>#REF!</v>
      </c>
      <c r="MK84" t="e" cm="1">
        <f t="array" ref="MK84">_xlfn.IFNA(VLOOKUP($A84,TRANSPOSE(#REF!),MK$2+2,FALSE),0)</f>
        <v>#REF!</v>
      </c>
      <c r="ML84" t="e" cm="1">
        <f t="array" ref="ML84">_xlfn.IFNA(VLOOKUP($A84,TRANSPOSE(#REF!),ML$2+2,FALSE),0)</f>
        <v>#REF!</v>
      </c>
      <c r="MM84" t="e" cm="1">
        <f t="array" ref="MM84">_xlfn.IFNA(VLOOKUP($A84,TRANSPOSE(#REF!),MM$2+2,FALSE),0)</f>
        <v>#REF!</v>
      </c>
      <c r="MN84" t="e" cm="1">
        <f t="array" ref="MN84">_xlfn.IFNA(VLOOKUP($A84,TRANSPOSE(#REF!),MN$2+2,FALSE),0)</f>
        <v>#REF!</v>
      </c>
      <c r="MO84" t="e" cm="1">
        <f t="array" ref="MO84">_xlfn.IFNA(VLOOKUP($A84,TRANSPOSE(#REF!),MO$2+2,FALSE),0)</f>
        <v>#REF!</v>
      </c>
      <c r="MP84" t="e" cm="1">
        <f t="array" ref="MP84">_xlfn.IFNA(VLOOKUP($A84,TRANSPOSE(#REF!),MP$2+2,FALSE),0)</f>
        <v>#REF!</v>
      </c>
      <c r="MQ84" t="e" cm="1">
        <f t="array" ref="MQ84">_xlfn.IFNA(VLOOKUP($A84,TRANSPOSE(#REF!),MQ$2+2,FALSE),0)</f>
        <v>#REF!</v>
      </c>
      <c r="MR84" t="e" cm="1">
        <f t="array" ref="MR84">_xlfn.IFNA(VLOOKUP($A84,TRANSPOSE(#REF!),MR$2+2,FALSE),0)</f>
        <v>#REF!</v>
      </c>
      <c r="MS84" t="e" cm="1">
        <f t="array" ref="MS84">_xlfn.IFNA(VLOOKUP($A84,TRANSPOSE(#REF!),MS$2+2,FALSE),0)</f>
        <v>#REF!</v>
      </c>
      <c r="MT84" t="e" cm="1">
        <f t="array" ref="MT84">_xlfn.IFNA(VLOOKUP($A84,TRANSPOSE(#REF!),MT$2+2,FALSE),0)</f>
        <v>#REF!</v>
      </c>
      <c r="MU84" t="e" cm="1">
        <f t="array" ref="MU84">_xlfn.IFNA(VLOOKUP($A84,TRANSPOSE(#REF!),MU$2+2,FALSE),0)</f>
        <v>#REF!</v>
      </c>
      <c r="MV84" t="e" cm="1">
        <f t="array" ref="MV84">_xlfn.IFNA(VLOOKUP($A84,TRANSPOSE(#REF!),MV$2+2,FALSE),0)</f>
        <v>#REF!</v>
      </c>
      <c r="MW84" t="e" cm="1">
        <f t="array" ref="MW84">_xlfn.IFNA(VLOOKUP($A84,TRANSPOSE(#REF!),MW$2+2,FALSE),0)</f>
        <v>#REF!</v>
      </c>
      <c r="MX84" t="e" cm="1">
        <f t="array" ref="MX84">_xlfn.IFNA(VLOOKUP($A84,TRANSPOSE(#REF!),MX$2+2,FALSE),0)</f>
        <v>#REF!</v>
      </c>
      <c r="MY84" t="e" cm="1">
        <f t="array" ref="MY84">_xlfn.IFNA(VLOOKUP($A84,TRANSPOSE(#REF!),MY$2+2,FALSE),0)</f>
        <v>#REF!</v>
      </c>
      <c r="MZ84" t="e" cm="1">
        <f t="array" ref="MZ84">_xlfn.IFNA(VLOOKUP($A84,TRANSPOSE(#REF!),MZ$2+2,FALSE),0)</f>
        <v>#REF!</v>
      </c>
      <c r="NA84" t="e" cm="1">
        <f t="array" ref="NA84">_xlfn.IFNA(VLOOKUP($A84,TRANSPOSE(#REF!),NA$2+2,FALSE),0)</f>
        <v>#REF!</v>
      </c>
      <c r="NB84" t="e" cm="1">
        <f t="array" ref="NB84">_xlfn.IFNA(VLOOKUP($A84,TRANSPOSE(#REF!),NB$2+2,FALSE),0)</f>
        <v>#REF!</v>
      </c>
      <c r="NC84" t="e" cm="1">
        <f t="array" ref="NC84">_xlfn.IFNA(VLOOKUP($A84,TRANSPOSE(#REF!),NC$2+2,FALSE),0)</f>
        <v>#REF!</v>
      </c>
      <c r="ND84" t="e" cm="1">
        <f t="array" ref="ND84">_xlfn.IFNA(VLOOKUP($A84,TRANSPOSE(#REF!),ND$2+2,FALSE),0)</f>
        <v>#REF!</v>
      </c>
      <c r="NE84" t="e" cm="1">
        <f t="array" ref="NE84">_xlfn.IFNA(VLOOKUP($A84,TRANSPOSE(#REF!),NE$2+2,FALSE),0)</f>
        <v>#REF!</v>
      </c>
      <c r="NF84" t="e" cm="1">
        <f t="array" ref="NF84">_xlfn.IFNA(VLOOKUP($A84,TRANSPOSE(#REF!),NF$2+2,FALSE),0)</f>
        <v>#REF!</v>
      </c>
      <c r="NG84" t="e" cm="1">
        <f t="array" ref="NG84">_xlfn.IFNA(VLOOKUP($A84,TRANSPOSE(#REF!),NG$2+2,FALSE),0)</f>
        <v>#REF!</v>
      </c>
      <c r="NH84" t="e" cm="1">
        <f t="array" ref="NH84">_xlfn.IFNA(VLOOKUP($A84,TRANSPOSE(#REF!),NH$2+2,FALSE),0)</f>
        <v>#REF!</v>
      </c>
      <c r="NI84" t="e" cm="1">
        <f t="array" ref="NI84">_xlfn.IFNA(VLOOKUP($A84,TRANSPOSE(#REF!),NI$2+2,FALSE),0)</f>
        <v>#REF!</v>
      </c>
      <c r="NJ84" t="e" cm="1">
        <f t="array" ref="NJ84">_xlfn.IFNA(VLOOKUP($A84,TRANSPOSE(#REF!),NJ$2+2,FALSE),0)</f>
        <v>#REF!</v>
      </c>
      <c r="NL84" t="e">
        <f t="shared" si="2"/>
        <v>#REF!</v>
      </c>
      <c r="NM84" t="e">
        <f t="shared" si="3"/>
        <v>#REF!</v>
      </c>
    </row>
    <row r="85" spans="1:377" x14ac:dyDescent="0.3">
      <c r="A85" t="str">
        <v>PGB02_12</v>
      </c>
      <c r="B85" t="str">
        <v>Elektriciteit</v>
      </c>
      <c r="C85" t="str">
        <v>Conversion</v>
      </c>
      <c r="D85" t="str">
        <v>Power GB</v>
      </c>
      <c r="E85" t="str">
        <v>Generation</v>
      </c>
      <c r="F85" t="str">
        <v>Electricity GB</v>
      </c>
      <c r="G85" t="str">
        <v>Electricity from Nuclear - Power GB</v>
      </c>
      <c r="H85" t="str">
        <v>[GW]</v>
      </c>
      <c r="I85">
        <f>_xlfn.IFNA(VLOOKUP(A85,'[1]PASTE Cap_Investment'!A:B,2,FALSE),0)</f>
        <v>1.136287594E-7</v>
      </c>
      <c r="J85" t="e" cm="1">
        <f t="array" ref="J85">_xlfn.IFNA(VLOOKUP($A85,TRANSPOSE(#REF!),J$2+2,FALSE),0)</f>
        <v>#REF!</v>
      </c>
      <c r="K85" t="e" cm="1">
        <f t="array" ref="K85">_xlfn.IFNA(VLOOKUP($A85,TRANSPOSE(#REF!),K$2+2,FALSE),0)</f>
        <v>#REF!</v>
      </c>
      <c r="L85" t="e" cm="1">
        <f t="array" ref="L85">_xlfn.IFNA(VLOOKUP($A85,TRANSPOSE(#REF!),L$2+2,FALSE),0)</f>
        <v>#REF!</v>
      </c>
      <c r="M85" t="e" cm="1">
        <f t="array" ref="M85">_xlfn.IFNA(VLOOKUP($A85,TRANSPOSE(#REF!),M$2+2,FALSE),0)</f>
        <v>#REF!</v>
      </c>
      <c r="N85" t="e" cm="1">
        <f t="array" ref="N85">_xlfn.IFNA(VLOOKUP($A85,TRANSPOSE(#REF!),N$2+2,FALSE),0)</f>
        <v>#REF!</v>
      </c>
      <c r="O85" t="e" cm="1">
        <f t="array" ref="O85">_xlfn.IFNA(VLOOKUP($A85,TRANSPOSE(#REF!),O$2+2,FALSE),0)</f>
        <v>#REF!</v>
      </c>
      <c r="P85" t="e" cm="1">
        <f t="array" ref="P85">_xlfn.IFNA(VLOOKUP($A85,TRANSPOSE(#REF!),P$2+2,FALSE),0)</f>
        <v>#REF!</v>
      </c>
      <c r="Q85" t="e" cm="1">
        <f t="array" ref="Q85">_xlfn.IFNA(VLOOKUP($A85,TRANSPOSE(#REF!),Q$2+2,FALSE),0)</f>
        <v>#REF!</v>
      </c>
      <c r="R85" t="e" cm="1">
        <f t="array" ref="R85">_xlfn.IFNA(VLOOKUP($A85,TRANSPOSE(#REF!),R$2+2,FALSE),0)</f>
        <v>#REF!</v>
      </c>
      <c r="S85" t="e" cm="1">
        <f t="array" ref="S85">_xlfn.IFNA(VLOOKUP($A85,TRANSPOSE(#REF!),S$2+2,FALSE),0)</f>
        <v>#REF!</v>
      </c>
      <c r="T85" t="e" cm="1">
        <f t="array" ref="T85">_xlfn.IFNA(VLOOKUP($A85,TRANSPOSE(#REF!),T$2+2,FALSE),0)</f>
        <v>#REF!</v>
      </c>
      <c r="U85" t="e" cm="1">
        <f t="array" ref="U85">_xlfn.IFNA(VLOOKUP($A85,TRANSPOSE(#REF!),U$2+2,FALSE),0)</f>
        <v>#REF!</v>
      </c>
      <c r="V85" t="e" cm="1">
        <f t="array" ref="V85">_xlfn.IFNA(VLOOKUP($A85,TRANSPOSE(#REF!),V$2+2,FALSE),0)</f>
        <v>#REF!</v>
      </c>
      <c r="W85" t="e" cm="1">
        <f t="array" ref="W85">_xlfn.IFNA(VLOOKUP($A85,TRANSPOSE(#REF!),W$2+2,FALSE),0)</f>
        <v>#REF!</v>
      </c>
      <c r="X85" t="e" cm="1">
        <f t="array" ref="X85">_xlfn.IFNA(VLOOKUP($A85,TRANSPOSE(#REF!),X$2+2,FALSE),0)</f>
        <v>#REF!</v>
      </c>
      <c r="Y85" t="e" cm="1">
        <f t="array" ref="Y85">_xlfn.IFNA(VLOOKUP($A85,TRANSPOSE(#REF!),Y$2+2,FALSE),0)</f>
        <v>#REF!</v>
      </c>
      <c r="Z85" t="e" cm="1">
        <f t="array" ref="Z85">_xlfn.IFNA(VLOOKUP($A85,TRANSPOSE(#REF!),Z$2+2,FALSE),0)</f>
        <v>#REF!</v>
      </c>
      <c r="AA85" t="e" cm="1">
        <f t="array" ref="AA85">_xlfn.IFNA(VLOOKUP($A85,TRANSPOSE(#REF!),AA$2+2,FALSE),0)</f>
        <v>#REF!</v>
      </c>
      <c r="AB85" t="e" cm="1">
        <f t="array" ref="AB85">_xlfn.IFNA(VLOOKUP($A85,TRANSPOSE(#REF!),AB$2+2,FALSE),0)</f>
        <v>#REF!</v>
      </c>
      <c r="AC85" t="e" cm="1">
        <f t="array" ref="AC85">_xlfn.IFNA(VLOOKUP($A85,TRANSPOSE(#REF!),AC$2+2,FALSE),0)</f>
        <v>#REF!</v>
      </c>
      <c r="AD85" t="e" cm="1">
        <f t="array" ref="AD85">_xlfn.IFNA(VLOOKUP($A85,TRANSPOSE(#REF!),AD$2+2,FALSE),0)</f>
        <v>#REF!</v>
      </c>
      <c r="AE85" t="e" cm="1">
        <f t="array" ref="AE85">_xlfn.IFNA(VLOOKUP($A85,TRANSPOSE(#REF!),AE$2+2,FALSE),0)</f>
        <v>#REF!</v>
      </c>
      <c r="AF85" t="e" cm="1">
        <f t="array" ref="AF85">_xlfn.IFNA(VLOOKUP($A85,TRANSPOSE(#REF!),AF$2+2,FALSE),0)</f>
        <v>#REF!</v>
      </c>
      <c r="AG85" t="e" cm="1">
        <f t="array" ref="AG85">_xlfn.IFNA(VLOOKUP($A85,TRANSPOSE(#REF!),AG$2+2,FALSE),0)</f>
        <v>#REF!</v>
      </c>
      <c r="AH85" t="e" cm="1">
        <f t="array" ref="AH85">_xlfn.IFNA(VLOOKUP($A85,TRANSPOSE(#REF!),AH$2+2,FALSE),0)</f>
        <v>#REF!</v>
      </c>
      <c r="AI85" t="e" cm="1">
        <f t="array" ref="AI85">_xlfn.IFNA(VLOOKUP($A85,TRANSPOSE(#REF!),AI$2+2,FALSE),0)</f>
        <v>#REF!</v>
      </c>
      <c r="AJ85" t="e" cm="1">
        <f t="array" ref="AJ85">_xlfn.IFNA(VLOOKUP($A85,TRANSPOSE(#REF!),AJ$2+2,FALSE),0)</f>
        <v>#REF!</v>
      </c>
      <c r="AK85" t="e" cm="1">
        <f t="array" ref="AK85">_xlfn.IFNA(VLOOKUP($A85,TRANSPOSE(#REF!),AK$2+2,FALSE),0)</f>
        <v>#REF!</v>
      </c>
      <c r="AL85" t="e" cm="1">
        <f t="array" ref="AL85">_xlfn.IFNA(VLOOKUP($A85,TRANSPOSE(#REF!),AL$2+2,FALSE),0)</f>
        <v>#REF!</v>
      </c>
      <c r="AM85" t="e" cm="1">
        <f t="array" ref="AM85">_xlfn.IFNA(VLOOKUP($A85,TRANSPOSE(#REF!),AM$2+2,FALSE),0)</f>
        <v>#REF!</v>
      </c>
      <c r="AN85" t="e" cm="1">
        <f t="array" ref="AN85">_xlfn.IFNA(VLOOKUP($A85,TRANSPOSE(#REF!),AN$2+2,FALSE),0)</f>
        <v>#REF!</v>
      </c>
      <c r="AO85" t="e" cm="1">
        <f t="array" ref="AO85">_xlfn.IFNA(VLOOKUP($A85,TRANSPOSE(#REF!),AO$2+2,FALSE),0)</f>
        <v>#REF!</v>
      </c>
      <c r="AP85" t="e" cm="1">
        <f t="array" ref="AP85">_xlfn.IFNA(VLOOKUP($A85,TRANSPOSE(#REF!),AP$2+2,FALSE),0)</f>
        <v>#REF!</v>
      </c>
      <c r="AQ85" t="e" cm="1">
        <f t="array" ref="AQ85">_xlfn.IFNA(VLOOKUP($A85,TRANSPOSE(#REF!),AQ$2+2,FALSE),0)</f>
        <v>#REF!</v>
      </c>
      <c r="AR85" t="e" cm="1">
        <f t="array" ref="AR85">_xlfn.IFNA(VLOOKUP($A85,TRANSPOSE(#REF!),AR$2+2,FALSE),0)</f>
        <v>#REF!</v>
      </c>
      <c r="AS85" t="e" cm="1">
        <f t="array" ref="AS85">_xlfn.IFNA(VLOOKUP($A85,TRANSPOSE(#REF!),AS$2+2,FALSE),0)</f>
        <v>#REF!</v>
      </c>
      <c r="AT85" t="e" cm="1">
        <f t="array" ref="AT85">_xlfn.IFNA(VLOOKUP($A85,TRANSPOSE(#REF!),AT$2+2,FALSE),0)</f>
        <v>#REF!</v>
      </c>
      <c r="AU85" t="e" cm="1">
        <f t="array" ref="AU85">_xlfn.IFNA(VLOOKUP($A85,TRANSPOSE(#REF!),AU$2+2,FALSE),0)</f>
        <v>#REF!</v>
      </c>
      <c r="AV85" t="e" cm="1">
        <f t="array" ref="AV85">_xlfn.IFNA(VLOOKUP($A85,TRANSPOSE(#REF!),AV$2+2,FALSE),0)</f>
        <v>#REF!</v>
      </c>
      <c r="AW85" t="e" cm="1">
        <f t="array" ref="AW85">_xlfn.IFNA(VLOOKUP($A85,TRANSPOSE(#REF!),AW$2+2,FALSE),0)</f>
        <v>#REF!</v>
      </c>
      <c r="AX85" t="e" cm="1">
        <f t="array" ref="AX85">_xlfn.IFNA(VLOOKUP($A85,TRANSPOSE(#REF!),AX$2+2,FALSE),0)</f>
        <v>#REF!</v>
      </c>
      <c r="AY85" t="e" cm="1">
        <f t="array" ref="AY85">_xlfn.IFNA(VLOOKUP($A85,TRANSPOSE(#REF!),AY$2+2,FALSE),0)</f>
        <v>#REF!</v>
      </c>
      <c r="AZ85" t="e" cm="1">
        <f t="array" ref="AZ85">_xlfn.IFNA(VLOOKUP($A85,TRANSPOSE(#REF!),AZ$2+2,FALSE),0)</f>
        <v>#REF!</v>
      </c>
      <c r="BA85" t="e" cm="1">
        <f t="array" ref="BA85">_xlfn.IFNA(VLOOKUP($A85,TRANSPOSE(#REF!),BA$2+2,FALSE),0)</f>
        <v>#REF!</v>
      </c>
      <c r="BB85" t="e" cm="1">
        <f t="array" ref="BB85">_xlfn.IFNA(VLOOKUP($A85,TRANSPOSE(#REF!),BB$2+2,FALSE),0)</f>
        <v>#REF!</v>
      </c>
      <c r="BC85" t="e" cm="1">
        <f t="array" ref="BC85">_xlfn.IFNA(VLOOKUP($A85,TRANSPOSE(#REF!),BC$2+2,FALSE),0)</f>
        <v>#REF!</v>
      </c>
      <c r="BD85" t="e" cm="1">
        <f t="array" ref="BD85">_xlfn.IFNA(VLOOKUP($A85,TRANSPOSE(#REF!),BD$2+2,FALSE),0)</f>
        <v>#REF!</v>
      </c>
      <c r="BE85" t="e" cm="1">
        <f t="array" ref="BE85">_xlfn.IFNA(VLOOKUP($A85,TRANSPOSE(#REF!),BE$2+2,FALSE),0)</f>
        <v>#REF!</v>
      </c>
      <c r="BF85" t="e" cm="1">
        <f t="array" ref="BF85">_xlfn.IFNA(VLOOKUP($A85,TRANSPOSE(#REF!),BF$2+2,FALSE),0)</f>
        <v>#REF!</v>
      </c>
      <c r="BG85" t="e" cm="1">
        <f t="array" ref="BG85">_xlfn.IFNA(VLOOKUP($A85,TRANSPOSE(#REF!),BG$2+2,FALSE),0)</f>
        <v>#REF!</v>
      </c>
      <c r="BH85" t="e" cm="1">
        <f t="array" ref="BH85">_xlfn.IFNA(VLOOKUP($A85,TRANSPOSE(#REF!),BH$2+2,FALSE),0)</f>
        <v>#REF!</v>
      </c>
      <c r="BI85" t="e" cm="1">
        <f t="array" ref="BI85">_xlfn.IFNA(VLOOKUP($A85,TRANSPOSE(#REF!),BI$2+2,FALSE),0)</f>
        <v>#REF!</v>
      </c>
      <c r="BJ85" t="e" cm="1">
        <f t="array" ref="BJ85">_xlfn.IFNA(VLOOKUP($A85,TRANSPOSE(#REF!),BJ$2+2,FALSE),0)</f>
        <v>#REF!</v>
      </c>
      <c r="BK85" t="e" cm="1">
        <f t="array" ref="BK85">_xlfn.IFNA(VLOOKUP($A85,TRANSPOSE(#REF!),BK$2+2,FALSE),0)</f>
        <v>#REF!</v>
      </c>
      <c r="BL85" t="e" cm="1">
        <f t="array" ref="BL85">_xlfn.IFNA(VLOOKUP($A85,TRANSPOSE(#REF!),BL$2+2,FALSE),0)</f>
        <v>#REF!</v>
      </c>
      <c r="BM85" t="e" cm="1">
        <f t="array" ref="BM85">_xlfn.IFNA(VLOOKUP($A85,TRANSPOSE(#REF!),BM$2+2,FALSE),0)</f>
        <v>#REF!</v>
      </c>
      <c r="BN85" t="e" cm="1">
        <f t="array" ref="BN85">_xlfn.IFNA(VLOOKUP($A85,TRANSPOSE(#REF!),BN$2+2,FALSE),0)</f>
        <v>#REF!</v>
      </c>
      <c r="BO85" t="e" cm="1">
        <f t="array" ref="BO85">_xlfn.IFNA(VLOOKUP($A85,TRANSPOSE(#REF!),BO$2+2,FALSE),0)</f>
        <v>#REF!</v>
      </c>
      <c r="BP85" t="e" cm="1">
        <f t="array" ref="BP85">_xlfn.IFNA(VLOOKUP($A85,TRANSPOSE(#REF!),BP$2+2,FALSE),0)</f>
        <v>#REF!</v>
      </c>
      <c r="BQ85" t="e" cm="1">
        <f t="array" ref="BQ85">_xlfn.IFNA(VLOOKUP($A85,TRANSPOSE(#REF!),BQ$2+2,FALSE),0)</f>
        <v>#REF!</v>
      </c>
      <c r="BR85" t="e" cm="1">
        <f t="array" ref="BR85">_xlfn.IFNA(VLOOKUP($A85,TRANSPOSE(#REF!),BR$2+2,FALSE),0)</f>
        <v>#REF!</v>
      </c>
      <c r="BS85" t="e" cm="1">
        <f t="array" ref="BS85">_xlfn.IFNA(VLOOKUP($A85,TRANSPOSE(#REF!),BS$2+2,FALSE),0)</f>
        <v>#REF!</v>
      </c>
      <c r="BT85" t="e" cm="1">
        <f t="array" ref="BT85">_xlfn.IFNA(VLOOKUP($A85,TRANSPOSE(#REF!),BT$2+2,FALSE),0)</f>
        <v>#REF!</v>
      </c>
      <c r="BU85" t="e" cm="1">
        <f t="array" ref="BU85">_xlfn.IFNA(VLOOKUP($A85,TRANSPOSE(#REF!),BU$2+2,FALSE),0)</f>
        <v>#REF!</v>
      </c>
      <c r="BV85" t="e" cm="1">
        <f t="array" ref="BV85">_xlfn.IFNA(VLOOKUP($A85,TRANSPOSE(#REF!),BV$2+2,FALSE),0)</f>
        <v>#REF!</v>
      </c>
      <c r="BW85" t="e" cm="1">
        <f t="array" ref="BW85">_xlfn.IFNA(VLOOKUP($A85,TRANSPOSE(#REF!),BW$2+2,FALSE),0)</f>
        <v>#REF!</v>
      </c>
      <c r="BX85" t="e" cm="1">
        <f t="array" ref="BX85">_xlfn.IFNA(VLOOKUP($A85,TRANSPOSE(#REF!),BX$2+2,FALSE),0)</f>
        <v>#REF!</v>
      </c>
      <c r="BY85" t="e" cm="1">
        <f t="array" ref="BY85">_xlfn.IFNA(VLOOKUP($A85,TRANSPOSE(#REF!),BY$2+2,FALSE),0)</f>
        <v>#REF!</v>
      </c>
      <c r="BZ85" t="e" cm="1">
        <f t="array" ref="BZ85">_xlfn.IFNA(VLOOKUP($A85,TRANSPOSE(#REF!),BZ$2+2,FALSE),0)</f>
        <v>#REF!</v>
      </c>
      <c r="CA85" t="e" cm="1">
        <f t="array" ref="CA85">_xlfn.IFNA(VLOOKUP($A85,TRANSPOSE(#REF!),CA$2+2,FALSE),0)</f>
        <v>#REF!</v>
      </c>
      <c r="CB85" t="e" cm="1">
        <f t="array" ref="CB85">_xlfn.IFNA(VLOOKUP($A85,TRANSPOSE(#REF!),CB$2+2,FALSE),0)</f>
        <v>#REF!</v>
      </c>
      <c r="CC85" t="e" cm="1">
        <f t="array" ref="CC85">_xlfn.IFNA(VLOOKUP($A85,TRANSPOSE(#REF!),CC$2+2,FALSE),0)</f>
        <v>#REF!</v>
      </c>
      <c r="CD85" t="e" cm="1">
        <f t="array" ref="CD85">_xlfn.IFNA(VLOOKUP($A85,TRANSPOSE(#REF!),CD$2+2,FALSE),0)</f>
        <v>#REF!</v>
      </c>
      <c r="CE85" t="e" cm="1">
        <f t="array" ref="CE85">_xlfn.IFNA(VLOOKUP($A85,TRANSPOSE(#REF!),CE$2+2,FALSE),0)</f>
        <v>#REF!</v>
      </c>
      <c r="CF85" t="e" cm="1">
        <f t="array" ref="CF85">_xlfn.IFNA(VLOOKUP($A85,TRANSPOSE(#REF!),CF$2+2,FALSE),0)</f>
        <v>#REF!</v>
      </c>
      <c r="CG85" t="e" cm="1">
        <f t="array" ref="CG85">_xlfn.IFNA(VLOOKUP($A85,TRANSPOSE(#REF!),CG$2+2,FALSE),0)</f>
        <v>#REF!</v>
      </c>
      <c r="CH85" t="e" cm="1">
        <f t="array" ref="CH85">_xlfn.IFNA(VLOOKUP($A85,TRANSPOSE(#REF!),CH$2+2,FALSE),0)</f>
        <v>#REF!</v>
      </c>
      <c r="CI85" t="e" cm="1">
        <f t="array" ref="CI85">_xlfn.IFNA(VLOOKUP($A85,TRANSPOSE(#REF!),CI$2+2,FALSE),0)</f>
        <v>#REF!</v>
      </c>
      <c r="CJ85" t="e" cm="1">
        <f t="array" ref="CJ85">_xlfn.IFNA(VLOOKUP($A85,TRANSPOSE(#REF!),CJ$2+2,FALSE),0)</f>
        <v>#REF!</v>
      </c>
      <c r="CK85" t="e" cm="1">
        <f t="array" ref="CK85">_xlfn.IFNA(VLOOKUP($A85,TRANSPOSE(#REF!),CK$2+2,FALSE),0)</f>
        <v>#REF!</v>
      </c>
      <c r="CL85" t="e" cm="1">
        <f t="array" ref="CL85">_xlfn.IFNA(VLOOKUP($A85,TRANSPOSE(#REF!),CL$2+2,FALSE),0)</f>
        <v>#REF!</v>
      </c>
      <c r="CM85" t="e" cm="1">
        <f t="array" ref="CM85">_xlfn.IFNA(VLOOKUP($A85,TRANSPOSE(#REF!),CM$2+2,FALSE),0)</f>
        <v>#REF!</v>
      </c>
      <c r="CN85" t="e" cm="1">
        <f t="array" ref="CN85">_xlfn.IFNA(VLOOKUP($A85,TRANSPOSE(#REF!),CN$2+2,FALSE),0)</f>
        <v>#REF!</v>
      </c>
      <c r="CO85" t="e" cm="1">
        <f t="array" ref="CO85">_xlfn.IFNA(VLOOKUP($A85,TRANSPOSE(#REF!),CO$2+2,FALSE),0)</f>
        <v>#REF!</v>
      </c>
      <c r="CP85" t="e" cm="1">
        <f t="array" ref="CP85">_xlfn.IFNA(VLOOKUP($A85,TRANSPOSE(#REF!),CP$2+2,FALSE),0)</f>
        <v>#REF!</v>
      </c>
      <c r="CQ85" t="e" cm="1">
        <f t="array" ref="CQ85">_xlfn.IFNA(VLOOKUP($A85,TRANSPOSE(#REF!),CQ$2+2,FALSE),0)</f>
        <v>#REF!</v>
      </c>
      <c r="CR85" t="e" cm="1">
        <f t="array" ref="CR85">_xlfn.IFNA(VLOOKUP($A85,TRANSPOSE(#REF!),CR$2+2,FALSE),0)</f>
        <v>#REF!</v>
      </c>
      <c r="CS85" t="e" cm="1">
        <f t="array" ref="CS85">_xlfn.IFNA(VLOOKUP($A85,TRANSPOSE(#REF!),CS$2+2,FALSE),0)</f>
        <v>#REF!</v>
      </c>
      <c r="CT85" t="e" cm="1">
        <f t="array" ref="CT85">_xlfn.IFNA(VLOOKUP($A85,TRANSPOSE(#REF!),CT$2+2,FALSE),0)</f>
        <v>#REF!</v>
      </c>
      <c r="CU85" t="e" cm="1">
        <f t="array" ref="CU85">_xlfn.IFNA(VLOOKUP($A85,TRANSPOSE(#REF!),CU$2+2,FALSE),0)</f>
        <v>#REF!</v>
      </c>
      <c r="CV85" t="e" cm="1">
        <f t="array" ref="CV85">_xlfn.IFNA(VLOOKUP($A85,TRANSPOSE(#REF!),CV$2+2,FALSE),0)</f>
        <v>#REF!</v>
      </c>
      <c r="CW85" t="e" cm="1">
        <f t="array" ref="CW85">_xlfn.IFNA(VLOOKUP($A85,TRANSPOSE(#REF!),CW$2+2,FALSE),0)</f>
        <v>#REF!</v>
      </c>
      <c r="CX85" t="e" cm="1">
        <f t="array" ref="CX85">_xlfn.IFNA(VLOOKUP($A85,TRANSPOSE(#REF!),CX$2+2,FALSE),0)</f>
        <v>#REF!</v>
      </c>
      <c r="CY85" t="e" cm="1">
        <f t="array" ref="CY85">_xlfn.IFNA(VLOOKUP($A85,TRANSPOSE(#REF!),CY$2+2,FALSE),0)</f>
        <v>#REF!</v>
      </c>
      <c r="CZ85" t="e" cm="1">
        <f t="array" ref="CZ85">_xlfn.IFNA(VLOOKUP($A85,TRANSPOSE(#REF!),CZ$2+2,FALSE),0)</f>
        <v>#REF!</v>
      </c>
      <c r="DA85" t="e" cm="1">
        <f t="array" ref="DA85">_xlfn.IFNA(VLOOKUP($A85,TRANSPOSE(#REF!),DA$2+2,FALSE),0)</f>
        <v>#REF!</v>
      </c>
      <c r="DB85" t="e" cm="1">
        <f t="array" ref="DB85">_xlfn.IFNA(VLOOKUP($A85,TRANSPOSE(#REF!),DB$2+2,FALSE),0)</f>
        <v>#REF!</v>
      </c>
      <c r="DC85" t="e" cm="1">
        <f t="array" ref="DC85">_xlfn.IFNA(VLOOKUP($A85,TRANSPOSE(#REF!),DC$2+2,FALSE),0)</f>
        <v>#REF!</v>
      </c>
      <c r="DD85" t="e" cm="1">
        <f t="array" ref="DD85">_xlfn.IFNA(VLOOKUP($A85,TRANSPOSE(#REF!),DD$2+2,FALSE),0)</f>
        <v>#REF!</v>
      </c>
      <c r="DE85" t="e" cm="1">
        <f t="array" ref="DE85">_xlfn.IFNA(VLOOKUP($A85,TRANSPOSE(#REF!),DE$2+2,FALSE),0)</f>
        <v>#REF!</v>
      </c>
      <c r="DF85" t="e" cm="1">
        <f t="array" ref="DF85">_xlfn.IFNA(VLOOKUP($A85,TRANSPOSE(#REF!),DF$2+2,FALSE),0)</f>
        <v>#REF!</v>
      </c>
      <c r="DG85" t="e" cm="1">
        <f t="array" ref="DG85">_xlfn.IFNA(VLOOKUP($A85,TRANSPOSE(#REF!),DG$2+2,FALSE),0)</f>
        <v>#REF!</v>
      </c>
      <c r="DH85" t="e" cm="1">
        <f t="array" ref="DH85">_xlfn.IFNA(VLOOKUP($A85,TRANSPOSE(#REF!),DH$2+2,FALSE),0)</f>
        <v>#REF!</v>
      </c>
      <c r="DI85" t="e" cm="1">
        <f t="array" ref="DI85">_xlfn.IFNA(VLOOKUP($A85,TRANSPOSE(#REF!),DI$2+2,FALSE),0)</f>
        <v>#REF!</v>
      </c>
      <c r="DJ85" t="e" cm="1">
        <f t="array" ref="DJ85">_xlfn.IFNA(VLOOKUP($A85,TRANSPOSE(#REF!),DJ$2+2,FALSE),0)</f>
        <v>#REF!</v>
      </c>
      <c r="DK85" t="e" cm="1">
        <f t="array" ref="DK85">_xlfn.IFNA(VLOOKUP($A85,TRANSPOSE(#REF!),DK$2+2,FALSE),0)</f>
        <v>#REF!</v>
      </c>
      <c r="DL85" t="e" cm="1">
        <f t="array" ref="DL85">_xlfn.IFNA(VLOOKUP($A85,TRANSPOSE(#REF!),DL$2+2,FALSE),0)</f>
        <v>#REF!</v>
      </c>
      <c r="DM85" t="e" cm="1">
        <f t="array" ref="DM85">_xlfn.IFNA(VLOOKUP($A85,TRANSPOSE(#REF!),DM$2+2,FALSE),0)</f>
        <v>#REF!</v>
      </c>
      <c r="DN85" t="e" cm="1">
        <f t="array" ref="DN85">_xlfn.IFNA(VLOOKUP($A85,TRANSPOSE(#REF!),DN$2+2,FALSE),0)</f>
        <v>#REF!</v>
      </c>
      <c r="DO85" t="e" cm="1">
        <f t="array" ref="DO85">_xlfn.IFNA(VLOOKUP($A85,TRANSPOSE(#REF!),DO$2+2,FALSE),0)</f>
        <v>#REF!</v>
      </c>
      <c r="DP85" t="e" cm="1">
        <f t="array" ref="DP85">_xlfn.IFNA(VLOOKUP($A85,TRANSPOSE(#REF!),DP$2+2,FALSE),0)</f>
        <v>#REF!</v>
      </c>
      <c r="DQ85" t="e" cm="1">
        <f t="array" ref="DQ85">_xlfn.IFNA(VLOOKUP($A85,TRANSPOSE(#REF!),DQ$2+2,FALSE),0)</f>
        <v>#REF!</v>
      </c>
      <c r="DR85" t="e" cm="1">
        <f t="array" ref="DR85">_xlfn.IFNA(VLOOKUP($A85,TRANSPOSE(#REF!),DR$2+2,FALSE),0)</f>
        <v>#REF!</v>
      </c>
      <c r="DS85" t="e" cm="1">
        <f t="array" ref="DS85">_xlfn.IFNA(VLOOKUP($A85,TRANSPOSE(#REF!),DS$2+2,FALSE),0)</f>
        <v>#REF!</v>
      </c>
      <c r="DT85" t="e" cm="1">
        <f t="array" ref="DT85">_xlfn.IFNA(VLOOKUP($A85,TRANSPOSE(#REF!),DT$2+2,FALSE),0)</f>
        <v>#REF!</v>
      </c>
      <c r="DU85" t="e" cm="1">
        <f t="array" ref="DU85">_xlfn.IFNA(VLOOKUP($A85,TRANSPOSE(#REF!),DU$2+2,FALSE),0)</f>
        <v>#REF!</v>
      </c>
      <c r="DV85" t="e" cm="1">
        <f t="array" ref="DV85">_xlfn.IFNA(VLOOKUP($A85,TRANSPOSE(#REF!),DV$2+2,FALSE),0)</f>
        <v>#REF!</v>
      </c>
      <c r="DW85" t="e" cm="1">
        <f t="array" ref="DW85">_xlfn.IFNA(VLOOKUP($A85,TRANSPOSE(#REF!),DW$2+2,FALSE),0)</f>
        <v>#REF!</v>
      </c>
      <c r="DX85" t="e" cm="1">
        <f t="array" ref="DX85">_xlfn.IFNA(VLOOKUP($A85,TRANSPOSE(#REF!),DX$2+2,FALSE),0)</f>
        <v>#REF!</v>
      </c>
      <c r="DY85" t="e" cm="1">
        <f t="array" ref="DY85">_xlfn.IFNA(VLOOKUP($A85,TRANSPOSE(#REF!),DY$2+2,FALSE),0)</f>
        <v>#REF!</v>
      </c>
      <c r="DZ85" t="e" cm="1">
        <f t="array" ref="DZ85">_xlfn.IFNA(VLOOKUP($A85,TRANSPOSE(#REF!),DZ$2+2,FALSE),0)</f>
        <v>#REF!</v>
      </c>
      <c r="EA85" t="e" cm="1">
        <f t="array" ref="EA85">_xlfn.IFNA(VLOOKUP($A85,TRANSPOSE(#REF!),EA$2+2,FALSE),0)</f>
        <v>#REF!</v>
      </c>
      <c r="EB85" t="e" cm="1">
        <f t="array" ref="EB85">_xlfn.IFNA(VLOOKUP($A85,TRANSPOSE(#REF!),EB$2+2,FALSE),0)</f>
        <v>#REF!</v>
      </c>
      <c r="EC85" t="e" cm="1">
        <f t="array" ref="EC85">_xlfn.IFNA(VLOOKUP($A85,TRANSPOSE(#REF!),EC$2+2,FALSE),0)</f>
        <v>#REF!</v>
      </c>
      <c r="ED85" t="e" cm="1">
        <f t="array" ref="ED85">_xlfn.IFNA(VLOOKUP($A85,TRANSPOSE(#REF!),ED$2+2,FALSE),0)</f>
        <v>#REF!</v>
      </c>
      <c r="EE85" t="e" cm="1">
        <f t="array" ref="EE85">_xlfn.IFNA(VLOOKUP($A85,TRANSPOSE(#REF!),EE$2+2,FALSE),0)</f>
        <v>#REF!</v>
      </c>
      <c r="EF85" t="e" cm="1">
        <f t="array" ref="EF85">_xlfn.IFNA(VLOOKUP($A85,TRANSPOSE(#REF!),EF$2+2,FALSE),0)</f>
        <v>#REF!</v>
      </c>
      <c r="EG85" t="e" cm="1">
        <f t="array" ref="EG85">_xlfn.IFNA(VLOOKUP($A85,TRANSPOSE(#REF!),EG$2+2,FALSE),0)</f>
        <v>#REF!</v>
      </c>
      <c r="EH85" t="e" cm="1">
        <f t="array" ref="EH85">_xlfn.IFNA(VLOOKUP($A85,TRANSPOSE(#REF!),EH$2+2,FALSE),0)</f>
        <v>#REF!</v>
      </c>
      <c r="EI85" t="e" cm="1">
        <f t="array" ref="EI85">_xlfn.IFNA(VLOOKUP($A85,TRANSPOSE(#REF!),EI$2+2,FALSE),0)</f>
        <v>#REF!</v>
      </c>
      <c r="EJ85" t="e" cm="1">
        <f t="array" ref="EJ85">_xlfn.IFNA(VLOOKUP($A85,TRANSPOSE(#REF!),EJ$2+2,FALSE),0)</f>
        <v>#REF!</v>
      </c>
      <c r="EK85" t="e" cm="1">
        <f t="array" ref="EK85">_xlfn.IFNA(VLOOKUP($A85,TRANSPOSE(#REF!),EK$2+2,FALSE),0)</f>
        <v>#REF!</v>
      </c>
      <c r="EL85" t="e" cm="1">
        <f t="array" ref="EL85">_xlfn.IFNA(VLOOKUP($A85,TRANSPOSE(#REF!),EL$2+2,FALSE),0)</f>
        <v>#REF!</v>
      </c>
      <c r="EM85" t="e" cm="1">
        <f t="array" ref="EM85">_xlfn.IFNA(VLOOKUP($A85,TRANSPOSE(#REF!),EM$2+2,FALSE),0)</f>
        <v>#REF!</v>
      </c>
      <c r="EN85" t="e" cm="1">
        <f t="array" ref="EN85">_xlfn.IFNA(VLOOKUP($A85,TRANSPOSE(#REF!),EN$2+2,FALSE),0)</f>
        <v>#REF!</v>
      </c>
      <c r="EO85" t="e" cm="1">
        <f t="array" ref="EO85">_xlfn.IFNA(VLOOKUP($A85,TRANSPOSE(#REF!),EO$2+2,FALSE),0)</f>
        <v>#REF!</v>
      </c>
      <c r="EP85" t="e" cm="1">
        <f t="array" ref="EP85">_xlfn.IFNA(VLOOKUP($A85,TRANSPOSE(#REF!),EP$2+2,FALSE),0)</f>
        <v>#REF!</v>
      </c>
      <c r="EQ85" t="e" cm="1">
        <f t="array" ref="EQ85">_xlfn.IFNA(VLOOKUP($A85,TRANSPOSE(#REF!),EQ$2+2,FALSE),0)</f>
        <v>#REF!</v>
      </c>
      <c r="ER85" t="e" cm="1">
        <f t="array" ref="ER85">_xlfn.IFNA(VLOOKUP($A85,TRANSPOSE(#REF!),ER$2+2,FALSE),0)</f>
        <v>#REF!</v>
      </c>
      <c r="ES85" t="e" cm="1">
        <f t="array" ref="ES85">_xlfn.IFNA(VLOOKUP($A85,TRANSPOSE(#REF!),ES$2+2,FALSE),0)</f>
        <v>#REF!</v>
      </c>
      <c r="ET85" t="e" cm="1">
        <f t="array" ref="ET85">_xlfn.IFNA(VLOOKUP($A85,TRANSPOSE(#REF!),ET$2+2,FALSE),0)</f>
        <v>#REF!</v>
      </c>
      <c r="EU85" t="e" cm="1">
        <f t="array" ref="EU85">_xlfn.IFNA(VLOOKUP($A85,TRANSPOSE(#REF!),EU$2+2,FALSE),0)</f>
        <v>#REF!</v>
      </c>
      <c r="EV85" t="e" cm="1">
        <f t="array" ref="EV85">_xlfn.IFNA(VLOOKUP($A85,TRANSPOSE(#REF!),EV$2+2,FALSE),0)</f>
        <v>#REF!</v>
      </c>
      <c r="EW85" t="e" cm="1">
        <f t="array" ref="EW85">_xlfn.IFNA(VLOOKUP($A85,TRANSPOSE(#REF!),EW$2+2,FALSE),0)</f>
        <v>#REF!</v>
      </c>
      <c r="EX85" t="e" cm="1">
        <f t="array" ref="EX85">_xlfn.IFNA(VLOOKUP($A85,TRANSPOSE(#REF!),EX$2+2,FALSE),0)</f>
        <v>#REF!</v>
      </c>
      <c r="EY85" t="e" cm="1">
        <f t="array" ref="EY85">_xlfn.IFNA(VLOOKUP($A85,TRANSPOSE(#REF!),EY$2+2,FALSE),0)</f>
        <v>#REF!</v>
      </c>
      <c r="EZ85" t="e" cm="1">
        <f t="array" ref="EZ85">_xlfn.IFNA(VLOOKUP($A85,TRANSPOSE(#REF!),EZ$2+2,FALSE),0)</f>
        <v>#REF!</v>
      </c>
      <c r="FA85" t="e" cm="1">
        <f t="array" ref="FA85">_xlfn.IFNA(VLOOKUP($A85,TRANSPOSE(#REF!),FA$2+2,FALSE),0)</f>
        <v>#REF!</v>
      </c>
      <c r="FB85" t="e" cm="1">
        <f t="array" ref="FB85">_xlfn.IFNA(VLOOKUP($A85,TRANSPOSE(#REF!),FB$2+2,FALSE),0)</f>
        <v>#REF!</v>
      </c>
      <c r="FC85" t="e" cm="1">
        <f t="array" ref="FC85">_xlfn.IFNA(VLOOKUP($A85,TRANSPOSE(#REF!),FC$2+2,FALSE),0)</f>
        <v>#REF!</v>
      </c>
      <c r="FD85" t="e" cm="1">
        <f t="array" ref="FD85">_xlfn.IFNA(VLOOKUP($A85,TRANSPOSE(#REF!),FD$2+2,FALSE),0)</f>
        <v>#REF!</v>
      </c>
      <c r="FE85" t="e" cm="1">
        <f t="array" ref="FE85">_xlfn.IFNA(VLOOKUP($A85,TRANSPOSE(#REF!),FE$2+2,FALSE),0)</f>
        <v>#REF!</v>
      </c>
      <c r="FF85" t="e" cm="1">
        <f t="array" ref="FF85">_xlfn.IFNA(VLOOKUP($A85,TRANSPOSE(#REF!),FF$2+2,FALSE),0)</f>
        <v>#REF!</v>
      </c>
      <c r="FG85" t="e" cm="1">
        <f t="array" ref="FG85">_xlfn.IFNA(VLOOKUP($A85,TRANSPOSE(#REF!),FG$2+2,FALSE),0)</f>
        <v>#REF!</v>
      </c>
      <c r="FH85" t="e" cm="1">
        <f t="array" ref="FH85">_xlfn.IFNA(VLOOKUP($A85,TRANSPOSE(#REF!),FH$2+2,FALSE),0)</f>
        <v>#REF!</v>
      </c>
      <c r="FI85" t="e" cm="1">
        <f t="array" ref="FI85">_xlfn.IFNA(VLOOKUP($A85,TRANSPOSE(#REF!),FI$2+2,FALSE),0)</f>
        <v>#REF!</v>
      </c>
      <c r="FJ85" t="e" cm="1">
        <f t="array" ref="FJ85">_xlfn.IFNA(VLOOKUP($A85,TRANSPOSE(#REF!),FJ$2+2,FALSE),0)</f>
        <v>#REF!</v>
      </c>
      <c r="FK85" t="e" cm="1">
        <f t="array" ref="FK85">_xlfn.IFNA(VLOOKUP($A85,TRANSPOSE(#REF!),FK$2+2,FALSE),0)</f>
        <v>#REF!</v>
      </c>
      <c r="FL85" t="e" cm="1">
        <f t="array" ref="FL85">_xlfn.IFNA(VLOOKUP($A85,TRANSPOSE(#REF!),FL$2+2,FALSE),0)</f>
        <v>#REF!</v>
      </c>
      <c r="FM85" t="e" cm="1">
        <f t="array" ref="FM85">_xlfn.IFNA(VLOOKUP($A85,TRANSPOSE(#REF!),FM$2+2,FALSE),0)</f>
        <v>#REF!</v>
      </c>
      <c r="FN85" t="e" cm="1">
        <f t="array" ref="FN85">_xlfn.IFNA(VLOOKUP($A85,TRANSPOSE(#REF!),FN$2+2,FALSE),0)</f>
        <v>#REF!</v>
      </c>
      <c r="FO85" t="e" cm="1">
        <f t="array" ref="FO85">_xlfn.IFNA(VLOOKUP($A85,TRANSPOSE(#REF!),FO$2+2,FALSE),0)</f>
        <v>#REF!</v>
      </c>
      <c r="FP85" t="e" cm="1">
        <f t="array" ref="FP85">_xlfn.IFNA(VLOOKUP($A85,TRANSPOSE(#REF!),FP$2+2,FALSE),0)</f>
        <v>#REF!</v>
      </c>
      <c r="FQ85" t="e" cm="1">
        <f t="array" ref="FQ85">_xlfn.IFNA(VLOOKUP($A85,TRANSPOSE(#REF!),FQ$2+2,FALSE),0)</f>
        <v>#REF!</v>
      </c>
      <c r="FR85" t="e" cm="1">
        <f t="array" ref="FR85">_xlfn.IFNA(VLOOKUP($A85,TRANSPOSE(#REF!),FR$2+2,FALSE),0)</f>
        <v>#REF!</v>
      </c>
      <c r="FS85" t="e" cm="1">
        <f t="array" ref="FS85">_xlfn.IFNA(VLOOKUP($A85,TRANSPOSE(#REF!),FS$2+2,FALSE),0)</f>
        <v>#REF!</v>
      </c>
      <c r="FT85" t="e" cm="1">
        <f t="array" ref="FT85">_xlfn.IFNA(VLOOKUP($A85,TRANSPOSE(#REF!),FT$2+2,FALSE),0)</f>
        <v>#REF!</v>
      </c>
      <c r="FU85" t="e" cm="1">
        <f t="array" ref="FU85">_xlfn.IFNA(VLOOKUP($A85,TRANSPOSE(#REF!),FU$2+2,FALSE),0)</f>
        <v>#REF!</v>
      </c>
      <c r="FV85" t="e" cm="1">
        <f t="array" ref="FV85">_xlfn.IFNA(VLOOKUP($A85,TRANSPOSE(#REF!),FV$2+2,FALSE),0)</f>
        <v>#REF!</v>
      </c>
      <c r="FW85" t="e" cm="1">
        <f t="array" ref="FW85">_xlfn.IFNA(VLOOKUP($A85,TRANSPOSE(#REF!),FW$2+2,FALSE),0)</f>
        <v>#REF!</v>
      </c>
      <c r="FX85" t="e" cm="1">
        <f t="array" ref="FX85">_xlfn.IFNA(VLOOKUP($A85,TRANSPOSE(#REF!),FX$2+2,FALSE),0)</f>
        <v>#REF!</v>
      </c>
      <c r="FY85" t="e" cm="1">
        <f t="array" ref="FY85">_xlfn.IFNA(VLOOKUP($A85,TRANSPOSE(#REF!),FY$2+2,FALSE),0)</f>
        <v>#REF!</v>
      </c>
      <c r="FZ85" t="e" cm="1">
        <f t="array" ref="FZ85">_xlfn.IFNA(VLOOKUP($A85,TRANSPOSE(#REF!),FZ$2+2,FALSE),0)</f>
        <v>#REF!</v>
      </c>
      <c r="GA85" t="e" cm="1">
        <f t="array" ref="GA85">_xlfn.IFNA(VLOOKUP($A85,TRANSPOSE(#REF!),GA$2+2,FALSE),0)</f>
        <v>#REF!</v>
      </c>
      <c r="GB85" t="e" cm="1">
        <f t="array" ref="GB85">_xlfn.IFNA(VLOOKUP($A85,TRANSPOSE(#REF!),GB$2+2,FALSE),0)</f>
        <v>#REF!</v>
      </c>
      <c r="GC85" t="e" cm="1">
        <f t="array" ref="GC85">_xlfn.IFNA(VLOOKUP($A85,TRANSPOSE(#REF!),GC$2+2,FALSE),0)</f>
        <v>#REF!</v>
      </c>
      <c r="GD85" t="e" cm="1">
        <f t="array" ref="GD85">_xlfn.IFNA(VLOOKUP($A85,TRANSPOSE(#REF!),GD$2+2,FALSE),0)</f>
        <v>#REF!</v>
      </c>
      <c r="GE85" t="e" cm="1">
        <f t="array" ref="GE85">_xlfn.IFNA(VLOOKUP($A85,TRANSPOSE(#REF!),GE$2+2,FALSE),0)</f>
        <v>#REF!</v>
      </c>
      <c r="GF85" t="e" cm="1">
        <f t="array" ref="GF85">_xlfn.IFNA(VLOOKUP($A85,TRANSPOSE(#REF!),GF$2+2,FALSE),0)</f>
        <v>#REF!</v>
      </c>
      <c r="GG85" t="e" cm="1">
        <f t="array" ref="GG85">_xlfn.IFNA(VLOOKUP($A85,TRANSPOSE(#REF!),GG$2+2,FALSE),0)</f>
        <v>#REF!</v>
      </c>
      <c r="GH85" t="e" cm="1">
        <f t="array" ref="GH85">_xlfn.IFNA(VLOOKUP($A85,TRANSPOSE(#REF!),GH$2+2,FALSE),0)</f>
        <v>#REF!</v>
      </c>
      <c r="GI85" t="e" cm="1">
        <f t="array" ref="GI85">_xlfn.IFNA(VLOOKUP($A85,TRANSPOSE(#REF!),GI$2+2,FALSE),0)</f>
        <v>#REF!</v>
      </c>
      <c r="GJ85" t="e" cm="1">
        <f t="array" ref="GJ85">_xlfn.IFNA(VLOOKUP($A85,TRANSPOSE(#REF!),GJ$2+2,FALSE),0)</f>
        <v>#REF!</v>
      </c>
      <c r="GK85" t="e" cm="1">
        <f t="array" ref="GK85">_xlfn.IFNA(VLOOKUP($A85,TRANSPOSE(#REF!),GK$2+2,FALSE),0)</f>
        <v>#REF!</v>
      </c>
      <c r="GL85" t="e" cm="1">
        <f t="array" ref="GL85">_xlfn.IFNA(VLOOKUP($A85,TRANSPOSE(#REF!),GL$2+2,FALSE),0)</f>
        <v>#REF!</v>
      </c>
      <c r="GM85" t="e" cm="1">
        <f t="array" ref="GM85">_xlfn.IFNA(VLOOKUP($A85,TRANSPOSE(#REF!),GM$2+2,FALSE),0)</f>
        <v>#REF!</v>
      </c>
      <c r="GN85" t="e" cm="1">
        <f t="array" ref="GN85">_xlfn.IFNA(VLOOKUP($A85,TRANSPOSE(#REF!),GN$2+2,FALSE),0)</f>
        <v>#REF!</v>
      </c>
      <c r="GO85" t="e" cm="1">
        <f t="array" ref="GO85">_xlfn.IFNA(VLOOKUP($A85,TRANSPOSE(#REF!),GO$2+2,FALSE),0)</f>
        <v>#REF!</v>
      </c>
      <c r="GP85" t="e" cm="1">
        <f t="array" ref="GP85">_xlfn.IFNA(VLOOKUP($A85,TRANSPOSE(#REF!),GP$2+2,FALSE),0)</f>
        <v>#REF!</v>
      </c>
      <c r="GQ85" t="e" cm="1">
        <f t="array" ref="GQ85">_xlfn.IFNA(VLOOKUP($A85,TRANSPOSE(#REF!),GQ$2+2,FALSE),0)</f>
        <v>#REF!</v>
      </c>
      <c r="GR85" t="e" cm="1">
        <f t="array" ref="GR85">_xlfn.IFNA(VLOOKUP($A85,TRANSPOSE(#REF!),GR$2+2,FALSE),0)</f>
        <v>#REF!</v>
      </c>
      <c r="GS85" t="e" cm="1">
        <f t="array" ref="GS85">_xlfn.IFNA(VLOOKUP($A85,TRANSPOSE(#REF!),GS$2+2,FALSE),0)</f>
        <v>#REF!</v>
      </c>
      <c r="GT85" t="e" cm="1">
        <f t="array" ref="GT85">_xlfn.IFNA(VLOOKUP($A85,TRANSPOSE(#REF!),GT$2+2,FALSE),0)</f>
        <v>#REF!</v>
      </c>
      <c r="GU85" t="e" cm="1">
        <f t="array" ref="GU85">_xlfn.IFNA(VLOOKUP($A85,TRANSPOSE(#REF!),GU$2+2,FALSE),0)</f>
        <v>#REF!</v>
      </c>
      <c r="GV85" t="e" cm="1">
        <f t="array" ref="GV85">_xlfn.IFNA(VLOOKUP($A85,TRANSPOSE(#REF!),GV$2+2,FALSE),0)</f>
        <v>#REF!</v>
      </c>
      <c r="GW85" t="e" cm="1">
        <f t="array" ref="GW85">_xlfn.IFNA(VLOOKUP($A85,TRANSPOSE(#REF!),GW$2+2,FALSE),0)</f>
        <v>#REF!</v>
      </c>
      <c r="GX85" t="e" cm="1">
        <f t="array" ref="GX85">_xlfn.IFNA(VLOOKUP($A85,TRANSPOSE(#REF!),GX$2+2,FALSE),0)</f>
        <v>#REF!</v>
      </c>
      <c r="GY85" t="e" cm="1">
        <f t="array" ref="GY85">_xlfn.IFNA(VLOOKUP($A85,TRANSPOSE(#REF!),GY$2+2,FALSE),0)</f>
        <v>#REF!</v>
      </c>
      <c r="GZ85" t="e" cm="1">
        <f t="array" ref="GZ85">_xlfn.IFNA(VLOOKUP($A85,TRANSPOSE(#REF!),GZ$2+2,FALSE),0)</f>
        <v>#REF!</v>
      </c>
      <c r="HA85" t="e" cm="1">
        <f t="array" ref="HA85">_xlfn.IFNA(VLOOKUP($A85,TRANSPOSE(#REF!),HA$2+2,FALSE),0)</f>
        <v>#REF!</v>
      </c>
      <c r="HB85" t="e" cm="1">
        <f t="array" ref="HB85">_xlfn.IFNA(VLOOKUP($A85,TRANSPOSE(#REF!),HB$2+2,FALSE),0)</f>
        <v>#REF!</v>
      </c>
      <c r="HC85" t="e" cm="1">
        <f t="array" ref="HC85">_xlfn.IFNA(VLOOKUP($A85,TRANSPOSE(#REF!),HC$2+2,FALSE),0)</f>
        <v>#REF!</v>
      </c>
      <c r="HD85" t="e" cm="1">
        <f t="array" ref="HD85">_xlfn.IFNA(VLOOKUP($A85,TRANSPOSE(#REF!),HD$2+2,FALSE),0)</f>
        <v>#REF!</v>
      </c>
      <c r="HE85" t="e" cm="1">
        <f t="array" ref="HE85">_xlfn.IFNA(VLOOKUP($A85,TRANSPOSE(#REF!),HE$2+2,FALSE),0)</f>
        <v>#REF!</v>
      </c>
      <c r="HF85" t="e" cm="1">
        <f t="array" ref="HF85">_xlfn.IFNA(VLOOKUP($A85,TRANSPOSE(#REF!),HF$2+2,FALSE),0)</f>
        <v>#REF!</v>
      </c>
      <c r="HG85" t="e" cm="1">
        <f t="array" ref="HG85">_xlfn.IFNA(VLOOKUP($A85,TRANSPOSE(#REF!),HG$2+2,FALSE),0)</f>
        <v>#REF!</v>
      </c>
      <c r="HH85" t="e" cm="1">
        <f t="array" ref="HH85">_xlfn.IFNA(VLOOKUP($A85,TRANSPOSE(#REF!),HH$2+2,FALSE),0)</f>
        <v>#REF!</v>
      </c>
      <c r="HI85" t="e" cm="1">
        <f t="array" ref="HI85">_xlfn.IFNA(VLOOKUP($A85,TRANSPOSE(#REF!),HI$2+2,FALSE),0)</f>
        <v>#REF!</v>
      </c>
      <c r="HJ85" t="e" cm="1">
        <f t="array" ref="HJ85">_xlfn.IFNA(VLOOKUP($A85,TRANSPOSE(#REF!),HJ$2+2,FALSE),0)</f>
        <v>#REF!</v>
      </c>
      <c r="HK85" t="e" cm="1">
        <f t="array" ref="HK85">_xlfn.IFNA(VLOOKUP($A85,TRANSPOSE(#REF!),HK$2+2,FALSE),0)</f>
        <v>#REF!</v>
      </c>
      <c r="HL85" t="e" cm="1">
        <f t="array" ref="HL85">_xlfn.IFNA(VLOOKUP($A85,TRANSPOSE(#REF!),HL$2+2,FALSE),0)</f>
        <v>#REF!</v>
      </c>
      <c r="HM85" t="e" cm="1">
        <f t="array" ref="HM85">_xlfn.IFNA(VLOOKUP($A85,TRANSPOSE(#REF!),HM$2+2,FALSE),0)</f>
        <v>#REF!</v>
      </c>
      <c r="HN85" t="e" cm="1">
        <f t="array" ref="HN85">_xlfn.IFNA(VLOOKUP($A85,TRANSPOSE(#REF!),HN$2+2,FALSE),0)</f>
        <v>#REF!</v>
      </c>
      <c r="HO85" t="e" cm="1">
        <f t="array" ref="HO85">_xlfn.IFNA(VLOOKUP($A85,TRANSPOSE(#REF!),HO$2+2,FALSE),0)</f>
        <v>#REF!</v>
      </c>
      <c r="HP85" t="e" cm="1">
        <f t="array" ref="HP85">_xlfn.IFNA(VLOOKUP($A85,TRANSPOSE(#REF!),HP$2+2,FALSE),0)</f>
        <v>#REF!</v>
      </c>
      <c r="HQ85" t="e" cm="1">
        <f t="array" ref="HQ85">_xlfn.IFNA(VLOOKUP($A85,TRANSPOSE(#REF!),HQ$2+2,FALSE),0)</f>
        <v>#REF!</v>
      </c>
      <c r="HR85" t="e" cm="1">
        <f t="array" ref="HR85">_xlfn.IFNA(VLOOKUP($A85,TRANSPOSE(#REF!),HR$2+2,FALSE),0)</f>
        <v>#REF!</v>
      </c>
      <c r="HS85" t="e" cm="1">
        <f t="array" ref="HS85">_xlfn.IFNA(VLOOKUP($A85,TRANSPOSE(#REF!),HS$2+2,FALSE),0)</f>
        <v>#REF!</v>
      </c>
      <c r="HT85" t="e" cm="1">
        <f t="array" ref="HT85">_xlfn.IFNA(VLOOKUP($A85,TRANSPOSE(#REF!),HT$2+2,FALSE),0)</f>
        <v>#REF!</v>
      </c>
      <c r="HU85" t="e" cm="1">
        <f t="array" ref="HU85">_xlfn.IFNA(VLOOKUP($A85,TRANSPOSE(#REF!),HU$2+2,FALSE),0)</f>
        <v>#REF!</v>
      </c>
      <c r="HV85" t="e" cm="1">
        <f t="array" ref="HV85">_xlfn.IFNA(VLOOKUP($A85,TRANSPOSE(#REF!),HV$2+2,FALSE),0)</f>
        <v>#REF!</v>
      </c>
      <c r="HW85" t="e" cm="1">
        <f t="array" ref="HW85">_xlfn.IFNA(VLOOKUP($A85,TRANSPOSE(#REF!),HW$2+2,FALSE),0)</f>
        <v>#REF!</v>
      </c>
      <c r="HX85" t="e" cm="1">
        <f t="array" ref="HX85">_xlfn.IFNA(VLOOKUP($A85,TRANSPOSE(#REF!),HX$2+2,FALSE),0)</f>
        <v>#REF!</v>
      </c>
      <c r="HY85" t="e" cm="1">
        <f t="array" ref="HY85">_xlfn.IFNA(VLOOKUP($A85,TRANSPOSE(#REF!),HY$2+2,FALSE),0)</f>
        <v>#REF!</v>
      </c>
      <c r="HZ85" t="e" cm="1">
        <f t="array" ref="HZ85">_xlfn.IFNA(VLOOKUP($A85,TRANSPOSE(#REF!),HZ$2+2,FALSE),0)</f>
        <v>#REF!</v>
      </c>
      <c r="IA85" t="e" cm="1">
        <f t="array" ref="IA85">_xlfn.IFNA(VLOOKUP($A85,TRANSPOSE(#REF!),IA$2+2,FALSE),0)</f>
        <v>#REF!</v>
      </c>
      <c r="IB85" t="e" cm="1">
        <f t="array" ref="IB85">_xlfn.IFNA(VLOOKUP($A85,TRANSPOSE(#REF!),IB$2+2,FALSE),0)</f>
        <v>#REF!</v>
      </c>
      <c r="IC85" t="e" cm="1">
        <f t="array" ref="IC85">_xlfn.IFNA(VLOOKUP($A85,TRANSPOSE(#REF!),IC$2+2,FALSE),0)</f>
        <v>#REF!</v>
      </c>
      <c r="ID85" t="e" cm="1">
        <f t="array" ref="ID85">_xlfn.IFNA(VLOOKUP($A85,TRANSPOSE(#REF!),ID$2+2,FALSE),0)</f>
        <v>#REF!</v>
      </c>
      <c r="IE85" t="e" cm="1">
        <f t="array" ref="IE85">_xlfn.IFNA(VLOOKUP($A85,TRANSPOSE(#REF!),IE$2+2,FALSE),0)</f>
        <v>#REF!</v>
      </c>
      <c r="IF85" t="e" cm="1">
        <f t="array" ref="IF85">_xlfn.IFNA(VLOOKUP($A85,TRANSPOSE(#REF!),IF$2+2,FALSE),0)</f>
        <v>#REF!</v>
      </c>
      <c r="IG85" t="e" cm="1">
        <f t="array" ref="IG85">_xlfn.IFNA(VLOOKUP($A85,TRANSPOSE(#REF!),IG$2+2,FALSE),0)</f>
        <v>#REF!</v>
      </c>
      <c r="IH85" t="e" cm="1">
        <f t="array" ref="IH85">_xlfn.IFNA(VLOOKUP($A85,TRANSPOSE(#REF!),IH$2+2,FALSE),0)</f>
        <v>#REF!</v>
      </c>
      <c r="II85" t="e" cm="1">
        <f t="array" ref="II85">_xlfn.IFNA(VLOOKUP($A85,TRANSPOSE(#REF!),II$2+2,FALSE),0)</f>
        <v>#REF!</v>
      </c>
      <c r="IJ85" t="e" cm="1">
        <f t="array" ref="IJ85">_xlfn.IFNA(VLOOKUP($A85,TRANSPOSE(#REF!),IJ$2+2,FALSE),0)</f>
        <v>#REF!</v>
      </c>
      <c r="IK85" t="e" cm="1">
        <f t="array" ref="IK85">_xlfn.IFNA(VLOOKUP($A85,TRANSPOSE(#REF!),IK$2+2,FALSE),0)</f>
        <v>#REF!</v>
      </c>
      <c r="IL85" t="e" cm="1">
        <f t="array" ref="IL85">_xlfn.IFNA(VLOOKUP($A85,TRANSPOSE(#REF!),IL$2+2,FALSE),0)</f>
        <v>#REF!</v>
      </c>
      <c r="IM85" t="e" cm="1">
        <f t="array" ref="IM85">_xlfn.IFNA(VLOOKUP($A85,TRANSPOSE(#REF!),IM$2+2,FALSE),0)</f>
        <v>#REF!</v>
      </c>
      <c r="IN85" t="e" cm="1">
        <f t="array" ref="IN85">_xlfn.IFNA(VLOOKUP($A85,TRANSPOSE(#REF!),IN$2+2,FALSE),0)</f>
        <v>#REF!</v>
      </c>
      <c r="IO85" t="e" cm="1">
        <f t="array" ref="IO85">_xlfn.IFNA(VLOOKUP($A85,TRANSPOSE(#REF!),IO$2+2,FALSE),0)</f>
        <v>#REF!</v>
      </c>
      <c r="IP85" t="e" cm="1">
        <f t="array" ref="IP85">_xlfn.IFNA(VLOOKUP($A85,TRANSPOSE(#REF!),IP$2+2,FALSE),0)</f>
        <v>#REF!</v>
      </c>
      <c r="IQ85" t="e" cm="1">
        <f t="array" ref="IQ85">_xlfn.IFNA(VLOOKUP($A85,TRANSPOSE(#REF!),IQ$2+2,FALSE),0)</f>
        <v>#REF!</v>
      </c>
      <c r="IR85" t="e" cm="1">
        <f t="array" ref="IR85">_xlfn.IFNA(VLOOKUP($A85,TRANSPOSE(#REF!),IR$2+2,FALSE),0)</f>
        <v>#REF!</v>
      </c>
      <c r="IS85" t="e" cm="1">
        <f t="array" ref="IS85">_xlfn.IFNA(VLOOKUP($A85,TRANSPOSE(#REF!),IS$2+2,FALSE),0)</f>
        <v>#REF!</v>
      </c>
      <c r="IT85" t="e" cm="1">
        <f t="array" ref="IT85">_xlfn.IFNA(VLOOKUP($A85,TRANSPOSE(#REF!),IT$2+2,FALSE),0)</f>
        <v>#REF!</v>
      </c>
      <c r="IU85" t="e" cm="1">
        <f t="array" ref="IU85">_xlfn.IFNA(VLOOKUP($A85,TRANSPOSE(#REF!),IU$2+2,FALSE),0)</f>
        <v>#REF!</v>
      </c>
      <c r="IV85" t="e" cm="1">
        <f t="array" ref="IV85">_xlfn.IFNA(VLOOKUP($A85,TRANSPOSE(#REF!),IV$2+2,FALSE),0)</f>
        <v>#REF!</v>
      </c>
      <c r="IW85" t="e" cm="1">
        <f t="array" ref="IW85">_xlfn.IFNA(VLOOKUP($A85,TRANSPOSE(#REF!),IW$2+2,FALSE),0)</f>
        <v>#REF!</v>
      </c>
      <c r="IX85" t="e" cm="1">
        <f t="array" ref="IX85">_xlfn.IFNA(VLOOKUP($A85,TRANSPOSE(#REF!),IX$2+2,FALSE),0)</f>
        <v>#REF!</v>
      </c>
      <c r="IY85" t="e" cm="1">
        <f t="array" ref="IY85">_xlfn.IFNA(VLOOKUP($A85,TRANSPOSE(#REF!),IY$2+2,FALSE),0)</f>
        <v>#REF!</v>
      </c>
      <c r="IZ85" t="e" cm="1">
        <f t="array" ref="IZ85">_xlfn.IFNA(VLOOKUP($A85,TRANSPOSE(#REF!),IZ$2+2,FALSE),0)</f>
        <v>#REF!</v>
      </c>
      <c r="JA85" t="e" cm="1">
        <f t="array" ref="JA85">_xlfn.IFNA(VLOOKUP($A85,TRANSPOSE(#REF!),JA$2+2,FALSE),0)</f>
        <v>#REF!</v>
      </c>
      <c r="JB85" t="e" cm="1">
        <f t="array" ref="JB85">_xlfn.IFNA(VLOOKUP($A85,TRANSPOSE(#REF!),JB$2+2,FALSE),0)</f>
        <v>#REF!</v>
      </c>
      <c r="JC85" t="e" cm="1">
        <f t="array" ref="JC85">_xlfn.IFNA(VLOOKUP($A85,TRANSPOSE(#REF!),JC$2+2,FALSE),0)</f>
        <v>#REF!</v>
      </c>
      <c r="JD85" t="e" cm="1">
        <f t="array" ref="JD85">_xlfn.IFNA(VLOOKUP($A85,TRANSPOSE(#REF!),JD$2+2,FALSE),0)</f>
        <v>#REF!</v>
      </c>
      <c r="JE85" t="e" cm="1">
        <f t="array" ref="JE85">_xlfn.IFNA(VLOOKUP($A85,TRANSPOSE(#REF!),JE$2+2,FALSE),0)</f>
        <v>#REF!</v>
      </c>
      <c r="JF85" t="e" cm="1">
        <f t="array" ref="JF85">_xlfn.IFNA(VLOOKUP($A85,TRANSPOSE(#REF!),JF$2+2,FALSE),0)</f>
        <v>#REF!</v>
      </c>
      <c r="JG85" t="e" cm="1">
        <f t="array" ref="JG85">_xlfn.IFNA(VLOOKUP($A85,TRANSPOSE(#REF!),JG$2+2,FALSE),0)</f>
        <v>#REF!</v>
      </c>
      <c r="JH85" t="e" cm="1">
        <f t="array" ref="JH85">_xlfn.IFNA(VLOOKUP($A85,TRANSPOSE(#REF!),JH$2+2,FALSE),0)</f>
        <v>#REF!</v>
      </c>
      <c r="JI85" t="e" cm="1">
        <f t="array" ref="JI85">_xlfn.IFNA(VLOOKUP($A85,TRANSPOSE(#REF!),JI$2+2,FALSE),0)</f>
        <v>#REF!</v>
      </c>
      <c r="JJ85" t="e" cm="1">
        <f t="array" ref="JJ85">_xlfn.IFNA(VLOOKUP($A85,TRANSPOSE(#REF!),JJ$2+2,FALSE),0)</f>
        <v>#REF!</v>
      </c>
      <c r="JK85" t="e" cm="1">
        <f t="array" ref="JK85">_xlfn.IFNA(VLOOKUP($A85,TRANSPOSE(#REF!),JK$2+2,FALSE),0)</f>
        <v>#REF!</v>
      </c>
      <c r="JL85" t="e" cm="1">
        <f t="array" ref="JL85">_xlfn.IFNA(VLOOKUP($A85,TRANSPOSE(#REF!),JL$2+2,FALSE),0)</f>
        <v>#REF!</v>
      </c>
      <c r="JM85" t="e" cm="1">
        <f t="array" ref="JM85">_xlfn.IFNA(VLOOKUP($A85,TRANSPOSE(#REF!),JM$2+2,FALSE),0)</f>
        <v>#REF!</v>
      </c>
      <c r="JN85" t="e" cm="1">
        <f t="array" ref="JN85">_xlfn.IFNA(VLOOKUP($A85,TRANSPOSE(#REF!),JN$2+2,FALSE),0)</f>
        <v>#REF!</v>
      </c>
      <c r="JO85" t="e" cm="1">
        <f t="array" ref="JO85">_xlfn.IFNA(VLOOKUP($A85,TRANSPOSE(#REF!),JO$2+2,FALSE),0)</f>
        <v>#REF!</v>
      </c>
      <c r="JP85" t="e" cm="1">
        <f t="array" ref="JP85">_xlfn.IFNA(VLOOKUP($A85,TRANSPOSE(#REF!),JP$2+2,FALSE),0)</f>
        <v>#REF!</v>
      </c>
      <c r="JQ85" t="e" cm="1">
        <f t="array" ref="JQ85">_xlfn.IFNA(VLOOKUP($A85,TRANSPOSE(#REF!),JQ$2+2,FALSE),0)</f>
        <v>#REF!</v>
      </c>
      <c r="JR85" t="e" cm="1">
        <f t="array" ref="JR85">_xlfn.IFNA(VLOOKUP($A85,TRANSPOSE(#REF!),JR$2+2,FALSE),0)</f>
        <v>#REF!</v>
      </c>
      <c r="JS85" t="e" cm="1">
        <f t="array" ref="JS85">_xlfn.IFNA(VLOOKUP($A85,TRANSPOSE(#REF!),JS$2+2,FALSE),0)</f>
        <v>#REF!</v>
      </c>
      <c r="JT85" t="e" cm="1">
        <f t="array" ref="JT85">_xlfn.IFNA(VLOOKUP($A85,TRANSPOSE(#REF!),JT$2+2,FALSE),0)</f>
        <v>#REF!</v>
      </c>
      <c r="JU85" t="e" cm="1">
        <f t="array" ref="JU85">_xlfn.IFNA(VLOOKUP($A85,TRANSPOSE(#REF!),JU$2+2,FALSE),0)</f>
        <v>#REF!</v>
      </c>
      <c r="JV85" t="e" cm="1">
        <f t="array" ref="JV85">_xlfn.IFNA(VLOOKUP($A85,TRANSPOSE(#REF!),JV$2+2,FALSE),0)</f>
        <v>#REF!</v>
      </c>
      <c r="JW85" t="e" cm="1">
        <f t="array" ref="JW85">_xlfn.IFNA(VLOOKUP($A85,TRANSPOSE(#REF!),JW$2+2,FALSE),0)</f>
        <v>#REF!</v>
      </c>
      <c r="JX85" t="e" cm="1">
        <f t="array" ref="JX85">_xlfn.IFNA(VLOOKUP($A85,TRANSPOSE(#REF!),JX$2+2,FALSE),0)</f>
        <v>#REF!</v>
      </c>
      <c r="JY85" t="e" cm="1">
        <f t="array" ref="JY85">_xlfn.IFNA(VLOOKUP($A85,TRANSPOSE(#REF!),JY$2+2,FALSE),0)</f>
        <v>#REF!</v>
      </c>
      <c r="JZ85" t="e" cm="1">
        <f t="array" ref="JZ85">_xlfn.IFNA(VLOOKUP($A85,TRANSPOSE(#REF!),JZ$2+2,FALSE),0)</f>
        <v>#REF!</v>
      </c>
      <c r="KA85" t="e" cm="1">
        <f t="array" ref="KA85">_xlfn.IFNA(VLOOKUP($A85,TRANSPOSE(#REF!),KA$2+2,FALSE),0)</f>
        <v>#REF!</v>
      </c>
      <c r="KB85" t="e" cm="1">
        <f t="array" ref="KB85">_xlfn.IFNA(VLOOKUP($A85,TRANSPOSE(#REF!),KB$2+2,FALSE),0)</f>
        <v>#REF!</v>
      </c>
      <c r="KC85" t="e" cm="1">
        <f t="array" ref="KC85">_xlfn.IFNA(VLOOKUP($A85,TRANSPOSE(#REF!),KC$2+2,FALSE),0)</f>
        <v>#REF!</v>
      </c>
      <c r="KD85" t="e" cm="1">
        <f t="array" ref="KD85">_xlfn.IFNA(VLOOKUP($A85,TRANSPOSE(#REF!),KD$2+2,FALSE),0)</f>
        <v>#REF!</v>
      </c>
      <c r="KE85" t="e" cm="1">
        <f t="array" ref="KE85">_xlfn.IFNA(VLOOKUP($A85,TRANSPOSE(#REF!),KE$2+2,FALSE),0)</f>
        <v>#REF!</v>
      </c>
      <c r="KF85" t="e" cm="1">
        <f t="array" ref="KF85">_xlfn.IFNA(VLOOKUP($A85,TRANSPOSE(#REF!),KF$2+2,FALSE),0)</f>
        <v>#REF!</v>
      </c>
      <c r="KG85" t="e" cm="1">
        <f t="array" ref="KG85">_xlfn.IFNA(VLOOKUP($A85,TRANSPOSE(#REF!),KG$2+2,FALSE),0)</f>
        <v>#REF!</v>
      </c>
      <c r="KH85" t="e" cm="1">
        <f t="array" ref="KH85">_xlfn.IFNA(VLOOKUP($A85,TRANSPOSE(#REF!),KH$2+2,FALSE),0)</f>
        <v>#REF!</v>
      </c>
      <c r="KI85" t="e" cm="1">
        <f t="array" ref="KI85">_xlfn.IFNA(VLOOKUP($A85,TRANSPOSE(#REF!),KI$2+2,FALSE),0)</f>
        <v>#REF!</v>
      </c>
      <c r="KJ85" t="e" cm="1">
        <f t="array" ref="KJ85">_xlfn.IFNA(VLOOKUP($A85,TRANSPOSE(#REF!),KJ$2+2,FALSE),0)</f>
        <v>#REF!</v>
      </c>
      <c r="KK85" t="e" cm="1">
        <f t="array" ref="KK85">_xlfn.IFNA(VLOOKUP($A85,TRANSPOSE(#REF!),KK$2+2,FALSE),0)</f>
        <v>#REF!</v>
      </c>
      <c r="KL85" t="e" cm="1">
        <f t="array" ref="KL85">_xlfn.IFNA(VLOOKUP($A85,TRANSPOSE(#REF!),KL$2+2,FALSE),0)</f>
        <v>#REF!</v>
      </c>
      <c r="KM85" t="e" cm="1">
        <f t="array" ref="KM85">_xlfn.IFNA(VLOOKUP($A85,TRANSPOSE(#REF!),KM$2+2,FALSE),0)</f>
        <v>#REF!</v>
      </c>
      <c r="KN85" t="e" cm="1">
        <f t="array" ref="KN85">_xlfn.IFNA(VLOOKUP($A85,TRANSPOSE(#REF!),KN$2+2,FALSE),0)</f>
        <v>#REF!</v>
      </c>
      <c r="KO85" t="e" cm="1">
        <f t="array" ref="KO85">_xlfn.IFNA(VLOOKUP($A85,TRANSPOSE(#REF!),KO$2+2,FALSE),0)</f>
        <v>#REF!</v>
      </c>
      <c r="KP85" t="e" cm="1">
        <f t="array" ref="KP85">_xlfn.IFNA(VLOOKUP($A85,TRANSPOSE(#REF!),KP$2+2,FALSE),0)</f>
        <v>#REF!</v>
      </c>
      <c r="KQ85" t="e" cm="1">
        <f t="array" ref="KQ85">_xlfn.IFNA(VLOOKUP($A85,TRANSPOSE(#REF!),KQ$2+2,FALSE),0)</f>
        <v>#REF!</v>
      </c>
      <c r="KR85" t="e" cm="1">
        <f t="array" ref="KR85">_xlfn.IFNA(VLOOKUP($A85,TRANSPOSE(#REF!),KR$2+2,FALSE),0)</f>
        <v>#REF!</v>
      </c>
      <c r="KS85" t="e" cm="1">
        <f t="array" ref="KS85">_xlfn.IFNA(VLOOKUP($A85,TRANSPOSE(#REF!),KS$2+2,FALSE),0)</f>
        <v>#REF!</v>
      </c>
      <c r="KT85" t="e" cm="1">
        <f t="array" ref="KT85">_xlfn.IFNA(VLOOKUP($A85,TRANSPOSE(#REF!),KT$2+2,FALSE),0)</f>
        <v>#REF!</v>
      </c>
      <c r="KU85" t="e" cm="1">
        <f t="array" ref="KU85">_xlfn.IFNA(VLOOKUP($A85,TRANSPOSE(#REF!),KU$2+2,FALSE),0)</f>
        <v>#REF!</v>
      </c>
      <c r="KV85" t="e" cm="1">
        <f t="array" ref="KV85">_xlfn.IFNA(VLOOKUP($A85,TRANSPOSE(#REF!),KV$2+2,FALSE),0)</f>
        <v>#REF!</v>
      </c>
      <c r="KW85" t="e" cm="1">
        <f t="array" ref="KW85">_xlfn.IFNA(VLOOKUP($A85,TRANSPOSE(#REF!),KW$2+2,FALSE),0)</f>
        <v>#REF!</v>
      </c>
      <c r="KX85" t="e" cm="1">
        <f t="array" ref="KX85">_xlfn.IFNA(VLOOKUP($A85,TRANSPOSE(#REF!),KX$2+2,FALSE),0)</f>
        <v>#REF!</v>
      </c>
      <c r="KY85" t="e" cm="1">
        <f t="array" ref="KY85">_xlfn.IFNA(VLOOKUP($A85,TRANSPOSE(#REF!),KY$2+2,FALSE),0)</f>
        <v>#REF!</v>
      </c>
      <c r="KZ85" t="e" cm="1">
        <f t="array" ref="KZ85">_xlfn.IFNA(VLOOKUP($A85,TRANSPOSE(#REF!),KZ$2+2,FALSE),0)</f>
        <v>#REF!</v>
      </c>
      <c r="LA85" t="e" cm="1">
        <f t="array" ref="LA85">_xlfn.IFNA(VLOOKUP($A85,TRANSPOSE(#REF!),LA$2+2,FALSE),0)</f>
        <v>#REF!</v>
      </c>
      <c r="LB85" t="e" cm="1">
        <f t="array" ref="LB85">_xlfn.IFNA(VLOOKUP($A85,TRANSPOSE(#REF!),LB$2+2,FALSE),0)</f>
        <v>#REF!</v>
      </c>
      <c r="LC85" t="e" cm="1">
        <f t="array" ref="LC85">_xlfn.IFNA(VLOOKUP($A85,TRANSPOSE(#REF!),LC$2+2,FALSE),0)</f>
        <v>#REF!</v>
      </c>
      <c r="LD85" t="e" cm="1">
        <f t="array" ref="LD85">_xlfn.IFNA(VLOOKUP($A85,TRANSPOSE(#REF!),LD$2+2,FALSE),0)</f>
        <v>#REF!</v>
      </c>
      <c r="LE85" t="e" cm="1">
        <f t="array" ref="LE85">_xlfn.IFNA(VLOOKUP($A85,TRANSPOSE(#REF!),LE$2+2,FALSE),0)</f>
        <v>#REF!</v>
      </c>
      <c r="LF85" t="e" cm="1">
        <f t="array" ref="LF85">_xlfn.IFNA(VLOOKUP($A85,TRANSPOSE(#REF!),LF$2+2,FALSE),0)</f>
        <v>#REF!</v>
      </c>
      <c r="LG85" t="e" cm="1">
        <f t="array" ref="LG85">_xlfn.IFNA(VLOOKUP($A85,TRANSPOSE(#REF!),LG$2+2,FALSE),0)</f>
        <v>#REF!</v>
      </c>
      <c r="LH85" t="e" cm="1">
        <f t="array" ref="LH85">_xlfn.IFNA(VLOOKUP($A85,TRANSPOSE(#REF!),LH$2+2,FALSE),0)</f>
        <v>#REF!</v>
      </c>
      <c r="LI85" t="e" cm="1">
        <f t="array" ref="LI85">_xlfn.IFNA(VLOOKUP($A85,TRANSPOSE(#REF!),LI$2+2,FALSE),0)</f>
        <v>#REF!</v>
      </c>
      <c r="LJ85" t="e" cm="1">
        <f t="array" ref="LJ85">_xlfn.IFNA(VLOOKUP($A85,TRANSPOSE(#REF!),LJ$2+2,FALSE),0)</f>
        <v>#REF!</v>
      </c>
      <c r="LK85" t="e" cm="1">
        <f t="array" ref="LK85">_xlfn.IFNA(VLOOKUP($A85,TRANSPOSE(#REF!),LK$2+2,FALSE),0)</f>
        <v>#REF!</v>
      </c>
      <c r="LL85" t="e" cm="1">
        <f t="array" ref="LL85">_xlfn.IFNA(VLOOKUP($A85,TRANSPOSE(#REF!),LL$2+2,FALSE),0)</f>
        <v>#REF!</v>
      </c>
      <c r="LM85" t="e" cm="1">
        <f t="array" ref="LM85">_xlfn.IFNA(VLOOKUP($A85,TRANSPOSE(#REF!),LM$2+2,FALSE),0)</f>
        <v>#REF!</v>
      </c>
      <c r="LN85" t="e" cm="1">
        <f t="array" ref="LN85">_xlfn.IFNA(VLOOKUP($A85,TRANSPOSE(#REF!),LN$2+2,FALSE),0)</f>
        <v>#REF!</v>
      </c>
      <c r="LO85" t="e" cm="1">
        <f t="array" ref="LO85">_xlfn.IFNA(VLOOKUP($A85,TRANSPOSE(#REF!),LO$2+2,FALSE),0)</f>
        <v>#REF!</v>
      </c>
      <c r="LP85" t="e" cm="1">
        <f t="array" ref="LP85">_xlfn.IFNA(VLOOKUP($A85,TRANSPOSE(#REF!),LP$2+2,FALSE),0)</f>
        <v>#REF!</v>
      </c>
      <c r="LQ85" t="e" cm="1">
        <f t="array" ref="LQ85">_xlfn.IFNA(VLOOKUP($A85,TRANSPOSE(#REF!),LQ$2+2,FALSE),0)</f>
        <v>#REF!</v>
      </c>
      <c r="LR85" t="e" cm="1">
        <f t="array" ref="LR85">_xlfn.IFNA(VLOOKUP($A85,TRANSPOSE(#REF!),LR$2+2,FALSE),0)</f>
        <v>#REF!</v>
      </c>
      <c r="LS85" t="e" cm="1">
        <f t="array" ref="LS85">_xlfn.IFNA(VLOOKUP($A85,TRANSPOSE(#REF!),LS$2+2,FALSE),0)</f>
        <v>#REF!</v>
      </c>
      <c r="LT85" t="e" cm="1">
        <f t="array" ref="LT85">_xlfn.IFNA(VLOOKUP($A85,TRANSPOSE(#REF!),LT$2+2,FALSE),0)</f>
        <v>#REF!</v>
      </c>
      <c r="LU85" t="e" cm="1">
        <f t="array" ref="LU85">_xlfn.IFNA(VLOOKUP($A85,TRANSPOSE(#REF!),LU$2+2,FALSE),0)</f>
        <v>#REF!</v>
      </c>
      <c r="LV85" t="e" cm="1">
        <f t="array" ref="LV85">_xlfn.IFNA(VLOOKUP($A85,TRANSPOSE(#REF!),LV$2+2,FALSE),0)</f>
        <v>#REF!</v>
      </c>
      <c r="LW85" t="e" cm="1">
        <f t="array" ref="LW85">_xlfn.IFNA(VLOOKUP($A85,TRANSPOSE(#REF!),LW$2+2,FALSE),0)</f>
        <v>#REF!</v>
      </c>
      <c r="LX85" t="e" cm="1">
        <f t="array" ref="LX85">_xlfn.IFNA(VLOOKUP($A85,TRANSPOSE(#REF!),LX$2+2,FALSE),0)</f>
        <v>#REF!</v>
      </c>
      <c r="LY85" t="e" cm="1">
        <f t="array" ref="LY85">_xlfn.IFNA(VLOOKUP($A85,TRANSPOSE(#REF!),LY$2+2,FALSE),0)</f>
        <v>#REF!</v>
      </c>
      <c r="LZ85" t="e" cm="1">
        <f t="array" ref="LZ85">_xlfn.IFNA(VLOOKUP($A85,TRANSPOSE(#REF!),LZ$2+2,FALSE),0)</f>
        <v>#REF!</v>
      </c>
      <c r="MA85" t="e" cm="1">
        <f t="array" ref="MA85">_xlfn.IFNA(VLOOKUP($A85,TRANSPOSE(#REF!),MA$2+2,FALSE),0)</f>
        <v>#REF!</v>
      </c>
      <c r="MB85" t="e" cm="1">
        <f t="array" ref="MB85">_xlfn.IFNA(VLOOKUP($A85,TRANSPOSE(#REF!),MB$2+2,FALSE),0)</f>
        <v>#REF!</v>
      </c>
      <c r="MC85" t="e" cm="1">
        <f t="array" ref="MC85">_xlfn.IFNA(VLOOKUP($A85,TRANSPOSE(#REF!),MC$2+2,FALSE),0)</f>
        <v>#REF!</v>
      </c>
      <c r="MD85" t="e" cm="1">
        <f t="array" ref="MD85">_xlfn.IFNA(VLOOKUP($A85,TRANSPOSE(#REF!),MD$2+2,FALSE),0)</f>
        <v>#REF!</v>
      </c>
      <c r="ME85" t="e" cm="1">
        <f t="array" ref="ME85">_xlfn.IFNA(VLOOKUP($A85,TRANSPOSE(#REF!),ME$2+2,FALSE),0)</f>
        <v>#REF!</v>
      </c>
      <c r="MF85" t="e" cm="1">
        <f t="array" ref="MF85">_xlfn.IFNA(VLOOKUP($A85,TRANSPOSE(#REF!),MF$2+2,FALSE),0)</f>
        <v>#REF!</v>
      </c>
      <c r="MG85" t="e" cm="1">
        <f t="array" ref="MG85">_xlfn.IFNA(VLOOKUP($A85,TRANSPOSE(#REF!),MG$2+2,FALSE),0)</f>
        <v>#REF!</v>
      </c>
      <c r="MH85" t="e" cm="1">
        <f t="array" ref="MH85">_xlfn.IFNA(VLOOKUP($A85,TRANSPOSE(#REF!),MH$2+2,FALSE),0)</f>
        <v>#REF!</v>
      </c>
      <c r="MI85" t="e" cm="1">
        <f t="array" ref="MI85">_xlfn.IFNA(VLOOKUP($A85,TRANSPOSE(#REF!),MI$2+2,FALSE),0)</f>
        <v>#REF!</v>
      </c>
      <c r="MJ85" t="e" cm="1">
        <f t="array" ref="MJ85">_xlfn.IFNA(VLOOKUP($A85,TRANSPOSE(#REF!),MJ$2+2,FALSE),0)</f>
        <v>#REF!</v>
      </c>
      <c r="MK85" t="e" cm="1">
        <f t="array" ref="MK85">_xlfn.IFNA(VLOOKUP($A85,TRANSPOSE(#REF!),MK$2+2,FALSE),0)</f>
        <v>#REF!</v>
      </c>
      <c r="ML85" t="e" cm="1">
        <f t="array" ref="ML85">_xlfn.IFNA(VLOOKUP($A85,TRANSPOSE(#REF!),ML$2+2,FALSE),0)</f>
        <v>#REF!</v>
      </c>
      <c r="MM85" t="e" cm="1">
        <f t="array" ref="MM85">_xlfn.IFNA(VLOOKUP($A85,TRANSPOSE(#REF!),MM$2+2,FALSE),0)</f>
        <v>#REF!</v>
      </c>
      <c r="MN85" t="e" cm="1">
        <f t="array" ref="MN85">_xlfn.IFNA(VLOOKUP($A85,TRANSPOSE(#REF!),MN$2+2,FALSE),0)</f>
        <v>#REF!</v>
      </c>
      <c r="MO85" t="e" cm="1">
        <f t="array" ref="MO85">_xlfn.IFNA(VLOOKUP($A85,TRANSPOSE(#REF!),MO$2+2,FALSE),0)</f>
        <v>#REF!</v>
      </c>
      <c r="MP85" t="e" cm="1">
        <f t="array" ref="MP85">_xlfn.IFNA(VLOOKUP($A85,TRANSPOSE(#REF!),MP$2+2,FALSE),0)</f>
        <v>#REF!</v>
      </c>
      <c r="MQ85" t="e" cm="1">
        <f t="array" ref="MQ85">_xlfn.IFNA(VLOOKUP($A85,TRANSPOSE(#REF!),MQ$2+2,FALSE),0)</f>
        <v>#REF!</v>
      </c>
      <c r="MR85" t="e" cm="1">
        <f t="array" ref="MR85">_xlfn.IFNA(VLOOKUP($A85,TRANSPOSE(#REF!),MR$2+2,FALSE),0)</f>
        <v>#REF!</v>
      </c>
      <c r="MS85" t="e" cm="1">
        <f t="array" ref="MS85">_xlfn.IFNA(VLOOKUP($A85,TRANSPOSE(#REF!),MS$2+2,FALSE),0)</f>
        <v>#REF!</v>
      </c>
      <c r="MT85" t="e" cm="1">
        <f t="array" ref="MT85">_xlfn.IFNA(VLOOKUP($A85,TRANSPOSE(#REF!),MT$2+2,FALSE),0)</f>
        <v>#REF!</v>
      </c>
      <c r="MU85" t="e" cm="1">
        <f t="array" ref="MU85">_xlfn.IFNA(VLOOKUP($A85,TRANSPOSE(#REF!),MU$2+2,FALSE),0)</f>
        <v>#REF!</v>
      </c>
      <c r="MV85" t="e" cm="1">
        <f t="array" ref="MV85">_xlfn.IFNA(VLOOKUP($A85,TRANSPOSE(#REF!),MV$2+2,FALSE),0)</f>
        <v>#REF!</v>
      </c>
      <c r="MW85" t="e" cm="1">
        <f t="array" ref="MW85">_xlfn.IFNA(VLOOKUP($A85,TRANSPOSE(#REF!),MW$2+2,FALSE),0)</f>
        <v>#REF!</v>
      </c>
      <c r="MX85" t="e" cm="1">
        <f t="array" ref="MX85">_xlfn.IFNA(VLOOKUP($A85,TRANSPOSE(#REF!),MX$2+2,FALSE),0)</f>
        <v>#REF!</v>
      </c>
      <c r="MY85" t="e" cm="1">
        <f t="array" ref="MY85">_xlfn.IFNA(VLOOKUP($A85,TRANSPOSE(#REF!),MY$2+2,FALSE),0)</f>
        <v>#REF!</v>
      </c>
      <c r="MZ85" t="e" cm="1">
        <f t="array" ref="MZ85">_xlfn.IFNA(VLOOKUP($A85,TRANSPOSE(#REF!),MZ$2+2,FALSE),0)</f>
        <v>#REF!</v>
      </c>
      <c r="NA85" t="e" cm="1">
        <f t="array" ref="NA85">_xlfn.IFNA(VLOOKUP($A85,TRANSPOSE(#REF!),NA$2+2,FALSE),0)</f>
        <v>#REF!</v>
      </c>
      <c r="NB85" t="e" cm="1">
        <f t="array" ref="NB85">_xlfn.IFNA(VLOOKUP($A85,TRANSPOSE(#REF!),NB$2+2,FALSE),0)</f>
        <v>#REF!</v>
      </c>
      <c r="NC85" t="e" cm="1">
        <f t="array" ref="NC85">_xlfn.IFNA(VLOOKUP($A85,TRANSPOSE(#REF!),NC$2+2,FALSE),0)</f>
        <v>#REF!</v>
      </c>
      <c r="ND85" t="e" cm="1">
        <f t="array" ref="ND85">_xlfn.IFNA(VLOOKUP($A85,TRANSPOSE(#REF!),ND$2+2,FALSE),0)</f>
        <v>#REF!</v>
      </c>
      <c r="NE85" t="e" cm="1">
        <f t="array" ref="NE85">_xlfn.IFNA(VLOOKUP($A85,TRANSPOSE(#REF!),NE$2+2,FALSE),0)</f>
        <v>#REF!</v>
      </c>
      <c r="NF85" t="e" cm="1">
        <f t="array" ref="NF85">_xlfn.IFNA(VLOOKUP($A85,TRANSPOSE(#REF!),NF$2+2,FALSE),0)</f>
        <v>#REF!</v>
      </c>
      <c r="NG85" t="e" cm="1">
        <f t="array" ref="NG85">_xlfn.IFNA(VLOOKUP($A85,TRANSPOSE(#REF!),NG$2+2,FALSE),0)</f>
        <v>#REF!</v>
      </c>
      <c r="NH85" t="e" cm="1">
        <f t="array" ref="NH85">_xlfn.IFNA(VLOOKUP($A85,TRANSPOSE(#REF!),NH$2+2,FALSE),0)</f>
        <v>#REF!</v>
      </c>
      <c r="NI85" t="e" cm="1">
        <f t="array" ref="NI85">_xlfn.IFNA(VLOOKUP($A85,TRANSPOSE(#REF!),NI$2+2,FALSE),0)</f>
        <v>#REF!</v>
      </c>
      <c r="NJ85" t="e" cm="1">
        <f t="array" ref="NJ85">_xlfn.IFNA(VLOOKUP($A85,TRANSPOSE(#REF!),NJ$2+2,FALSE),0)</f>
        <v>#REF!</v>
      </c>
      <c r="NL85" t="e">
        <f t="shared" si="2"/>
        <v>#REF!</v>
      </c>
      <c r="NM85" t="e">
        <f t="shared" si="3"/>
        <v>#REF!</v>
      </c>
    </row>
    <row r="86" spans="1:377" x14ac:dyDescent="0.3">
      <c r="A86" t="str">
        <v>PGB02_13</v>
      </c>
      <c r="B86" t="str">
        <v>Elektriciteit</v>
      </c>
      <c r="C86" t="str">
        <v>Conversion</v>
      </c>
      <c r="D86" t="str">
        <v>Power GB</v>
      </c>
      <c r="E86" t="str">
        <v>Generation</v>
      </c>
      <c r="F86" t="str">
        <v>Electricity GB</v>
      </c>
      <c r="G86" t="str">
        <v>Electricity from Geothermal - Power GB</v>
      </c>
      <c r="H86" t="str">
        <v>[GW]</v>
      </c>
      <c r="I86">
        <f>_xlfn.IFNA(VLOOKUP(A86,'[1]PASTE Cap_Investment'!A:B,2,FALSE),0)</f>
        <v>0</v>
      </c>
      <c r="J86" t="e" cm="1">
        <f t="array" ref="J86">_xlfn.IFNA(VLOOKUP($A86,TRANSPOSE(#REF!),J$2+2,FALSE),0)</f>
        <v>#REF!</v>
      </c>
      <c r="K86" t="e" cm="1">
        <f t="array" ref="K86">_xlfn.IFNA(VLOOKUP($A86,TRANSPOSE(#REF!),K$2+2,FALSE),0)</f>
        <v>#REF!</v>
      </c>
      <c r="L86" t="e" cm="1">
        <f t="array" ref="L86">_xlfn.IFNA(VLOOKUP($A86,TRANSPOSE(#REF!),L$2+2,FALSE),0)</f>
        <v>#REF!</v>
      </c>
      <c r="M86" t="e" cm="1">
        <f t="array" ref="M86">_xlfn.IFNA(VLOOKUP($A86,TRANSPOSE(#REF!),M$2+2,FALSE),0)</f>
        <v>#REF!</v>
      </c>
      <c r="N86" t="e" cm="1">
        <f t="array" ref="N86">_xlfn.IFNA(VLOOKUP($A86,TRANSPOSE(#REF!),N$2+2,FALSE),0)</f>
        <v>#REF!</v>
      </c>
      <c r="O86" t="e" cm="1">
        <f t="array" ref="O86">_xlfn.IFNA(VLOOKUP($A86,TRANSPOSE(#REF!),O$2+2,FALSE),0)</f>
        <v>#REF!</v>
      </c>
      <c r="P86" t="e" cm="1">
        <f t="array" ref="P86">_xlfn.IFNA(VLOOKUP($A86,TRANSPOSE(#REF!),P$2+2,FALSE),0)</f>
        <v>#REF!</v>
      </c>
      <c r="Q86" t="e" cm="1">
        <f t="array" ref="Q86">_xlfn.IFNA(VLOOKUP($A86,TRANSPOSE(#REF!),Q$2+2,FALSE),0)</f>
        <v>#REF!</v>
      </c>
      <c r="R86" t="e" cm="1">
        <f t="array" ref="R86">_xlfn.IFNA(VLOOKUP($A86,TRANSPOSE(#REF!),R$2+2,FALSE),0)</f>
        <v>#REF!</v>
      </c>
      <c r="S86" t="e" cm="1">
        <f t="array" ref="S86">_xlfn.IFNA(VLOOKUP($A86,TRANSPOSE(#REF!),S$2+2,FALSE),0)</f>
        <v>#REF!</v>
      </c>
      <c r="T86" t="e" cm="1">
        <f t="array" ref="T86">_xlfn.IFNA(VLOOKUP($A86,TRANSPOSE(#REF!),T$2+2,FALSE),0)</f>
        <v>#REF!</v>
      </c>
      <c r="U86" t="e" cm="1">
        <f t="array" ref="U86">_xlfn.IFNA(VLOOKUP($A86,TRANSPOSE(#REF!),U$2+2,FALSE),0)</f>
        <v>#REF!</v>
      </c>
      <c r="V86" t="e" cm="1">
        <f t="array" ref="V86">_xlfn.IFNA(VLOOKUP($A86,TRANSPOSE(#REF!),V$2+2,FALSE),0)</f>
        <v>#REF!</v>
      </c>
      <c r="W86" t="e" cm="1">
        <f t="array" ref="W86">_xlfn.IFNA(VLOOKUP($A86,TRANSPOSE(#REF!),W$2+2,FALSE),0)</f>
        <v>#REF!</v>
      </c>
      <c r="X86" t="e" cm="1">
        <f t="array" ref="X86">_xlfn.IFNA(VLOOKUP($A86,TRANSPOSE(#REF!),X$2+2,FALSE),0)</f>
        <v>#REF!</v>
      </c>
      <c r="Y86" t="e" cm="1">
        <f t="array" ref="Y86">_xlfn.IFNA(VLOOKUP($A86,TRANSPOSE(#REF!),Y$2+2,FALSE),0)</f>
        <v>#REF!</v>
      </c>
      <c r="Z86" t="e" cm="1">
        <f t="array" ref="Z86">_xlfn.IFNA(VLOOKUP($A86,TRANSPOSE(#REF!),Z$2+2,FALSE),0)</f>
        <v>#REF!</v>
      </c>
      <c r="AA86" t="e" cm="1">
        <f t="array" ref="AA86">_xlfn.IFNA(VLOOKUP($A86,TRANSPOSE(#REF!),AA$2+2,FALSE),0)</f>
        <v>#REF!</v>
      </c>
      <c r="AB86" t="e" cm="1">
        <f t="array" ref="AB86">_xlfn.IFNA(VLOOKUP($A86,TRANSPOSE(#REF!),AB$2+2,FALSE),0)</f>
        <v>#REF!</v>
      </c>
      <c r="AC86" t="e" cm="1">
        <f t="array" ref="AC86">_xlfn.IFNA(VLOOKUP($A86,TRANSPOSE(#REF!),AC$2+2,FALSE),0)</f>
        <v>#REF!</v>
      </c>
      <c r="AD86" t="e" cm="1">
        <f t="array" ref="AD86">_xlfn.IFNA(VLOOKUP($A86,TRANSPOSE(#REF!),AD$2+2,FALSE),0)</f>
        <v>#REF!</v>
      </c>
      <c r="AE86" t="e" cm="1">
        <f t="array" ref="AE86">_xlfn.IFNA(VLOOKUP($A86,TRANSPOSE(#REF!),AE$2+2,FALSE),0)</f>
        <v>#REF!</v>
      </c>
      <c r="AF86" t="e" cm="1">
        <f t="array" ref="AF86">_xlfn.IFNA(VLOOKUP($A86,TRANSPOSE(#REF!),AF$2+2,FALSE),0)</f>
        <v>#REF!</v>
      </c>
      <c r="AG86" t="e" cm="1">
        <f t="array" ref="AG86">_xlfn.IFNA(VLOOKUP($A86,TRANSPOSE(#REF!),AG$2+2,FALSE),0)</f>
        <v>#REF!</v>
      </c>
      <c r="AH86" t="e" cm="1">
        <f t="array" ref="AH86">_xlfn.IFNA(VLOOKUP($A86,TRANSPOSE(#REF!),AH$2+2,FALSE),0)</f>
        <v>#REF!</v>
      </c>
      <c r="AI86" t="e" cm="1">
        <f t="array" ref="AI86">_xlfn.IFNA(VLOOKUP($A86,TRANSPOSE(#REF!),AI$2+2,FALSE),0)</f>
        <v>#REF!</v>
      </c>
      <c r="AJ86" t="e" cm="1">
        <f t="array" ref="AJ86">_xlfn.IFNA(VLOOKUP($A86,TRANSPOSE(#REF!),AJ$2+2,FALSE),0)</f>
        <v>#REF!</v>
      </c>
      <c r="AK86" t="e" cm="1">
        <f t="array" ref="AK86">_xlfn.IFNA(VLOOKUP($A86,TRANSPOSE(#REF!),AK$2+2,FALSE),0)</f>
        <v>#REF!</v>
      </c>
      <c r="AL86" t="e" cm="1">
        <f t="array" ref="AL86">_xlfn.IFNA(VLOOKUP($A86,TRANSPOSE(#REF!),AL$2+2,FALSE),0)</f>
        <v>#REF!</v>
      </c>
      <c r="AM86" t="e" cm="1">
        <f t="array" ref="AM86">_xlfn.IFNA(VLOOKUP($A86,TRANSPOSE(#REF!),AM$2+2,FALSE),0)</f>
        <v>#REF!</v>
      </c>
      <c r="AN86" t="e" cm="1">
        <f t="array" ref="AN86">_xlfn.IFNA(VLOOKUP($A86,TRANSPOSE(#REF!),AN$2+2,FALSE),0)</f>
        <v>#REF!</v>
      </c>
      <c r="AO86" t="e" cm="1">
        <f t="array" ref="AO86">_xlfn.IFNA(VLOOKUP($A86,TRANSPOSE(#REF!),AO$2+2,FALSE),0)</f>
        <v>#REF!</v>
      </c>
      <c r="AP86" t="e" cm="1">
        <f t="array" ref="AP86">_xlfn.IFNA(VLOOKUP($A86,TRANSPOSE(#REF!),AP$2+2,FALSE),0)</f>
        <v>#REF!</v>
      </c>
      <c r="AQ86" t="e" cm="1">
        <f t="array" ref="AQ86">_xlfn.IFNA(VLOOKUP($A86,TRANSPOSE(#REF!),AQ$2+2,FALSE),0)</f>
        <v>#REF!</v>
      </c>
      <c r="AR86" t="e" cm="1">
        <f t="array" ref="AR86">_xlfn.IFNA(VLOOKUP($A86,TRANSPOSE(#REF!),AR$2+2,FALSE),0)</f>
        <v>#REF!</v>
      </c>
      <c r="AS86" t="e" cm="1">
        <f t="array" ref="AS86">_xlfn.IFNA(VLOOKUP($A86,TRANSPOSE(#REF!),AS$2+2,FALSE),0)</f>
        <v>#REF!</v>
      </c>
      <c r="AT86" t="e" cm="1">
        <f t="array" ref="AT86">_xlfn.IFNA(VLOOKUP($A86,TRANSPOSE(#REF!),AT$2+2,FALSE),0)</f>
        <v>#REF!</v>
      </c>
      <c r="AU86" t="e" cm="1">
        <f t="array" ref="AU86">_xlfn.IFNA(VLOOKUP($A86,TRANSPOSE(#REF!),AU$2+2,FALSE),0)</f>
        <v>#REF!</v>
      </c>
      <c r="AV86" t="e" cm="1">
        <f t="array" ref="AV86">_xlfn.IFNA(VLOOKUP($A86,TRANSPOSE(#REF!),AV$2+2,FALSE),0)</f>
        <v>#REF!</v>
      </c>
      <c r="AW86" t="e" cm="1">
        <f t="array" ref="AW86">_xlfn.IFNA(VLOOKUP($A86,TRANSPOSE(#REF!),AW$2+2,FALSE),0)</f>
        <v>#REF!</v>
      </c>
      <c r="AX86" t="e" cm="1">
        <f t="array" ref="AX86">_xlfn.IFNA(VLOOKUP($A86,TRANSPOSE(#REF!),AX$2+2,FALSE),0)</f>
        <v>#REF!</v>
      </c>
      <c r="AY86" t="e" cm="1">
        <f t="array" ref="AY86">_xlfn.IFNA(VLOOKUP($A86,TRANSPOSE(#REF!),AY$2+2,FALSE),0)</f>
        <v>#REF!</v>
      </c>
      <c r="AZ86" t="e" cm="1">
        <f t="array" ref="AZ86">_xlfn.IFNA(VLOOKUP($A86,TRANSPOSE(#REF!),AZ$2+2,FALSE),0)</f>
        <v>#REF!</v>
      </c>
      <c r="BA86" t="e" cm="1">
        <f t="array" ref="BA86">_xlfn.IFNA(VLOOKUP($A86,TRANSPOSE(#REF!),BA$2+2,FALSE),0)</f>
        <v>#REF!</v>
      </c>
      <c r="BB86" t="e" cm="1">
        <f t="array" ref="BB86">_xlfn.IFNA(VLOOKUP($A86,TRANSPOSE(#REF!),BB$2+2,FALSE),0)</f>
        <v>#REF!</v>
      </c>
      <c r="BC86" t="e" cm="1">
        <f t="array" ref="BC86">_xlfn.IFNA(VLOOKUP($A86,TRANSPOSE(#REF!),BC$2+2,FALSE),0)</f>
        <v>#REF!</v>
      </c>
      <c r="BD86" t="e" cm="1">
        <f t="array" ref="BD86">_xlfn.IFNA(VLOOKUP($A86,TRANSPOSE(#REF!),BD$2+2,FALSE),0)</f>
        <v>#REF!</v>
      </c>
      <c r="BE86" t="e" cm="1">
        <f t="array" ref="BE86">_xlfn.IFNA(VLOOKUP($A86,TRANSPOSE(#REF!),BE$2+2,FALSE),0)</f>
        <v>#REF!</v>
      </c>
      <c r="BF86" t="e" cm="1">
        <f t="array" ref="BF86">_xlfn.IFNA(VLOOKUP($A86,TRANSPOSE(#REF!),BF$2+2,FALSE),0)</f>
        <v>#REF!</v>
      </c>
      <c r="BG86" t="e" cm="1">
        <f t="array" ref="BG86">_xlfn.IFNA(VLOOKUP($A86,TRANSPOSE(#REF!),BG$2+2,FALSE),0)</f>
        <v>#REF!</v>
      </c>
      <c r="BH86" t="e" cm="1">
        <f t="array" ref="BH86">_xlfn.IFNA(VLOOKUP($A86,TRANSPOSE(#REF!),BH$2+2,FALSE),0)</f>
        <v>#REF!</v>
      </c>
      <c r="BI86" t="e" cm="1">
        <f t="array" ref="BI86">_xlfn.IFNA(VLOOKUP($A86,TRANSPOSE(#REF!),BI$2+2,FALSE),0)</f>
        <v>#REF!</v>
      </c>
      <c r="BJ86" t="e" cm="1">
        <f t="array" ref="BJ86">_xlfn.IFNA(VLOOKUP($A86,TRANSPOSE(#REF!),BJ$2+2,FALSE),0)</f>
        <v>#REF!</v>
      </c>
      <c r="BK86" t="e" cm="1">
        <f t="array" ref="BK86">_xlfn.IFNA(VLOOKUP($A86,TRANSPOSE(#REF!),BK$2+2,FALSE),0)</f>
        <v>#REF!</v>
      </c>
      <c r="BL86" t="e" cm="1">
        <f t="array" ref="BL86">_xlfn.IFNA(VLOOKUP($A86,TRANSPOSE(#REF!),BL$2+2,FALSE),0)</f>
        <v>#REF!</v>
      </c>
      <c r="BM86" t="e" cm="1">
        <f t="array" ref="BM86">_xlfn.IFNA(VLOOKUP($A86,TRANSPOSE(#REF!),BM$2+2,FALSE),0)</f>
        <v>#REF!</v>
      </c>
      <c r="BN86" t="e" cm="1">
        <f t="array" ref="BN86">_xlfn.IFNA(VLOOKUP($A86,TRANSPOSE(#REF!),BN$2+2,FALSE),0)</f>
        <v>#REF!</v>
      </c>
      <c r="BO86" t="e" cm="1">
        <f t="array" ref="BO86">_xlfn.IFNA(VLOOKUP($A86,TRANSPOSE(#REF!),BO$2+2,FALSE),0)</f>
        <v>#REF!</v>
      </c>
      <c r="BP86" t="e" cm="1">
        <f t="array" ref="BP86">_xlfn.IFNA(VLOOKUP($A86,TRANSPOSE(#REF!),BP$2+2,FALSE),0)</f>
        <v>#REF!</v>
      </c>
      <c r="BQ86" t="e" cm="1">
        <f t="array" ref="BQ86">_xlfn.IFNA(VLOOKUP($A86,TRANSPOSE(#REF!),BQ$2+2,FALSE),0)</f>
        <v>#REF!</v>
      </c>
      <c r="BR86" t="e" cm="1">
        <f t="array" ref="BR86">_xlfn.IFNA(VLOOKUP($A86,TRANSPOSE(#REF!),BR$2+2,FALSE),0)</f>
        <v>#REF!</v>
      </c>
      <c r="BS86" t="e" cm="1">
        <f t="array" ref="BS86">_xlfn.IFNA(VLOOKUP($A86,TRANSPOSE(#REF!),BS$2+2,FALSE),0)</f>
        <v>#REF!</v>
      </c>
      <c r="BT86" t="e" cm="1">
        <f t="array" ref="BT86">_xlfn.IFNA(VLOOKUP($A86,TRANSPOSE(#REF!),BT$2+2,FALSE),0)</f>
        <v>#REF!</v>
      </c>
      <c r="BU86" t="e" cm="1">
        <f t="array" ref="BU86">_xlfn.IFNA(VLOOKUP($A86,TRANSPOSE(#REF!),BU$2+2,FALSE),0)</f>
        <v>#REF!</v>
      </c>
      <c r="BV86" t="e" cm="1">
        <f t="array" ref="BV86">_xlfn.IFNA(VLOOKUP($A86,TRANSPOSE(#REF!),BV$2+2,FALSE),0)</f>
        <v>#REF!</v>
      </c>
      <c r="BW86" t="e" cm="1">
        <f t="array" ref="BW86">_xlfn.IFNA(VLOOKUP($A86,TRANSPOSE(#REF!),BW$2+2,FALSE),0)</f>
        <v>#REF!</v>
      </c>
      <c r="BX86" t="e" cm="1">
        <f t="array" ref="BX86">_xlfn.IFNA(VLOOKUP($A86,TRANSPOSE(#REF!),BX$2+2,FALSE),0)</f>
        <v>#REF!</v>
      </c>
      <c r="BY86" t="e" cm="1">
        <f t="array" ref="BY86">_xlfn.IFNA(VLOOKUP($A86,TRANSPOSE(#REF!),BY$2+2,FALSE),0)</f>
        <v>#REF!</v>
      </c>
      <c r="BZ86" t="e" cm="1">
        <f t="array" ref="BZ86">_xlfn.IFNA(VLOOKUP($A86,TRANSPOSE(#REF!),BZ$2+2,FALSE),0)</f>
        <v>#REF!</v>
      </c>
      <c r="CA86" t="e" cm="1">
        <f t="array" ref="CA86">_xlfn.IFNA(VLOOKUP($A86,TRANSPOSE(#REF!),CA$2+2,FALSE),0)</f>
        <v>#REF!</v>
      </c>
      <c r="CB86" t="e" cm="1">
        <f t="array" ref="CB86">_xlfn.IFNA(VLOOKUP($A86,TRANSPOSE(#REF!),CB$2+2,FALSE),0)</f>
        <v>#REF!</v>
      </c>
      <c r="CC86" t="e" cm="1">
        <f t="array" ref="CC86">_xlfn.IFNA(VLOOKUP($A86,TRANSPOSE(#REF!),CC$2+2,FALSE),0)</f>
        <v>#REF!</v>
      </c>
      <c r="CD86" t="e" cm="1">
        <f t="array" ref="CD86">_xlfn.IFNA(VLOOKUP($A86,TRANSPOSE(#REF!),CD$2+2,FALSE),0)</f>
        <v>#REF!</v>
      </c>
      <c r="CE86" t="e" cm="1">
        <f t="array" ref="CE86">_xlfn.IFNA(VLOOKUP($A86,TRANSPOSE(#REF!),CE$2+2,FALSE),0)</f>
        <v>#REF!</v>
      </c>
      <c r="CF86" t="e" cm="1">
        <f t="array" ref="CF86">_xlfn.IFNA(VLOOKUP($A86,TRANSPOSE(#REF!),CF$2+2,FALSE),0)</f>
        <v>#REF!</v>
      </c>
      <c r="CG86" t="e" cm="1">
        <f t="array" ref="CG86">_xlfn.IFNA(VLOOKUP($A86,TRANSPOSE(#REF!),CG$2+2,FALSE),0)</f>
        <v>#REF!</v>
      </c>
      <c r="CH86" t="e" cm="1">
        <f t="array" ref="CH86">_xlfn.IFNA(VLOOKUP($A86,TRANSPOSE(#REF!),CH$2+2,FALSE),0)</f>
        <v>#REF!</v>
      </c>
      <c r="CI86" t="e" cm="1">
        <f t="array" ref="CI86">_xlfn.IFNA(VLOOKUP($A86,TRANSPOSE(#REF!),CI$2+2,FALSE),0)</f>
        <v>#REF!</v>
      </c>
      <c r="CJ86" t="e" cm="1">
        <f t="array" ref="CJ86">_xlfn.IFNA(VLOOKUP($A86,TRANSPOSE(#REF!),CJ$2+2,FALSE),0)</f>
        <v>#REF!</v>
      </c>
      <c r="CK86" t="e" cm="1">
        <f t="array" ref="CK86">_xlfn.IFNA(VLOOKUP($A86,TRANSPOSE(#REF!),CK$2+2,FALSE),0)</f>
        <v>#REF!</v>
      </c>
      <c r="CL86" t="e" cm="1">
        <f t="array" ref="CL86">_xlfn.IFNA(VLOOKUP($A86,TRANSPOSE(#REF!),CL$2+2,FALSE),0)</f>
        <v>#REF!</v>
      </c>
      <c r="CM86" t="e" cm="1">
        <f t="array" ref="CM86">_xlfn.IFNA(VLOOKUP($A86,TRANSPOSE(#REF!),CM$2+2,FALSE),0)</f>
        <v>#REF!</v>
      </c>
      <c r="CN86" t="e" cm="1">
        <f t="array" ref="CN86">_xlfn.IFNA(VLOOKUP($A86,TRANSPOSE(#REF!),CN$2+2,FALSE),0)</f>
        <v>#REF!</v>
      </c>
      <c r="CO86" t="e" cm="1">
        <f t="array" ref="CO86">_xlfn.IFNA(VLOOKUP($A86,TRANSPOSE(#REF!),CO$2+2,FALSE),0)</f>
        <v>#REF!</v>
      </c>
      <c r="CP86" t="e" cm="1">
        <f t="array" ref="CP86">_xlfn.IFNA(VLOOKUP($A86,TRANSPOSE(#REF!),CP$2+2,FALSE),0)</f>
        <v>#REF!</v>
      </c>
      <c r="CQ86" t="e" cm="1">
        <f t="array" ref="CQ86">_xlfn.IFNA(VLOOKUP($A86,TRANSPOSE(#REF!),CQ$2+2,FALSE),0)</f>
        <v>#REF!</v>
      </c>
      <c r="CR86" t="e" cm="1">
        <f t="array" ref="CR86">_xlfn.IFNA(VLOOKUP($A86,TRANSPOSE(#REF!),CR$2+2,FALSE),0)</f>
        <v>#REF!</v>
      </c>
      <c r="CS86" t="e" cm="1">
        <f t="array" ref="CS86">_xlfn.IFNA(VLOOKUP($A86,TRANSPOSE(#REF!),CS$2+2,FALSE),0)</f>
        <v>#REF!</v>
      </c>
      <c r="CT86" t="e" cm="1">
        <f t="array" ref="CT86">_xlfn.IFNA(VLOOKUP($A86,TRANSPOSE(#REF!),CT$2+2,FALSE),0)</f>
        <v>#REF!</v>
      </c>
      <c r="CU86" t="e" cm="1">
        <f t="array" ref="CU86">_xlfn.IFNA(VLOOKUP($A86,TRANSPOSE(#REF!),CU$2+2,FALSE),0)</f>
        <v>#REF!</v>
      </c>
      <c r="CV86" t="e" cm="1">
        <f t="array" ref="CV86">_xlfn.IFNA(VLOOKUP($A86,TRANSPOSE(#REF!),CV$2+2,FALSE),0)</f>
        <v>#REF!</v>
      </c>
      <c r="CW86" t="e" cm="1">
        <f t="array" ref="CW86">_xlfn.IFNA(VLOOKUP($A86,TRANSPOSE(#REF!),CW$2+2,FALSE),0)</f>
        <v>#REF!</v>
      </c>
      <c r="CX86" t="e" cm="1">
        <f t="array" ref="CX86">_xlfn.IFNA(VLOOKUP($A86,TRANSPOSE(#REF!),CX$2+2,FALSE),0)</f>
        <v>#REF!</v>
      </c>
      <c r="CY86" t="e" cm="1">
        <f t="array" ref="CY86">_xlfn.IFNA(VLOOKUP($A86,TRANSPOSE(#REF!),CY$2+2,FALSE),0)</f>
        <v>#REF!</v>
      </c>
      <c r="CZ86" t="e" cm="1">
        <f t="array" ref="CZ86">_xlfn.IFNA(VLOOKUP($A86,TRANSPOSE(#REF!),CZ$2+2,FALSE),0)</f>
        <v>#REF!</v>
      </c>
      <c r="DA86" t="e" cm="1">
        <f t="array" ref="DA86">_xlfn.IFNA(VLOOKUP($A86,TRANSPOSE(#REF!),DA$2+2,FALSE),0)</f>
        <v>#REF!</v>
      </c>
      <c r="DB86" t="e" cm="1">
        <f t="array" ref="DB86">_xlfn.IFNA(VLOOKUP($A86,TRANSPOSE(#REF!),DB$2+2,FALSE),0)</f>
        <v>#REF!</v>
      </c>
      <c r="DC86" t="e" cm="1">
        <f t="array" ref="DC86">_xlfn.IFNA(VLOOKUP($A86,TRANSPOSE(#REF!),DC$2+2,FALSE),0)</f>
        <v>#REF!</v>
      </c>
      <c r="DD86" t="e" cm="1">
        <f t="array" ref="DD86">_xlfn.IFNA(VLOOKUP($A86,TRANSPOSE(#REF!),DD$2+2,FALSE),0)</f>
        <v>#REF!</v>
      </c>
      <c r="DE86" t="e" cm="1">
        <f t="array" ref="DE86">_xlfn.IFNA(VLOOKUP($A86,TRANSPOSE(#REF!),DE$2+2,FALSE),0)</f>
        <v>#REF!</v>
      </c>
      <c r="DF86" t="e" cm="1">
        <f t="array" ref="DF86">_xlfn.IFNA(VLOOKUP($A86,TRANSPOSE(#REF!),DF$2+2,FALSE),0)</f>
        <v>#REF!</v>
      </c>
      <c r="DG86" t="e" cm="1">
        <f t="array" ref="DG86">_xlfn.IFNA(VLOOKUP($A86,TRANSPOSE(#REF!),DG$2+2,FALSE),0)</f>
        <v>#REF!</v>
      </c>
      <c r="DH86" t="e" cm="1">
        <f t="array" ref="DH86">_xlfn.IFNA(VLOOKUP($A86,TRANSPOSE(#REF!),DH$2+2,FALSE),0)</f>
        <v>#REF!</v>
      </c>
      <c r="DI86" t="e" cm="1">
        <f t="array" ref="DI86">_xlfn.IFNA(VLOOKUP($A86,TRANSPOSE(#REF!),DI$2+2,FALSE),0)</f>
        <v>#REF!</v>
      </c>
      <c r="DJ86" t="e" cm="1">
        <f t="array" ref="DJ86">_xlfn.IFNA(VLOOKUP($A86,TRANSPOSE(#REF!),DJ$2+2,FALSE),0)</f>
        <v>#REF!</v>
      </c>
      <c r="DK86" t="e" cm="1">
        <f t="array" ref="DK86">_xlfn.IFNA(VLOOKUP($A86,TRANSPOSE(#REF!),DK$2+2,FALSE),0)</f>
        <v>#REF!</v>
      </c>
      <c r="DL86" t="e" cm="1">
        <f t="array" ref="DL86">_xlfn.IFNA(VLOOKUP($A86,TRANSPOSE(#REF!),DL$2+2,FALSE),0)</f>
        <v>#REF!</v>
      </c>
      <c r="DM86" t="e" cm="1">
        <f t="array" ref="DM86">_xlfn.IFNA(VLOOKUP($A86,TRANSPOSE(#REF!),DM$2+2,FALSE),0)</f>
        <v>#REF!</v>
      </c>
      <c r="DN86" t="e" cm="1">
        <f t="array" ref="DN86">_xlfn.IFNA(VLOOKUP($A86,TRANSPOSE(#REF!),DN$2+2,FALSE),0)</f>
        <v>#REF!</v>
      </c>
      <c r="DO86" t="e" cm="1">
        <f t="array" ref="DO86">_xlfn.IFNA(VLOOKUP($A86,TRANSPOSE(#REF!),DO$2+2,FALSE),0)</f>
        <v>#REF!</v>
      </c>
      <c r="DP86" t="e" cm="1">
        <f t="array" ref="DP86">_xlfn.IFNA(VLOOKUP($A86,TRANSPOSE(#REF!),DP$2+2,FALSE),0)</f>
        <v>#REF!</v>
      </c>
      <c r="DQ86" t="e" cm="1">
        <f t="array" ref="DQ86">_xlfn.IFNA(VLOOKUP($A86,TRANSPOSE(#REF!),DQ$2+2,FALSE),0)</f>
        <v>#REF!</v>
      </c>
      <c r="DR86" t="e" cm="1">
        <f t="array" ref="DR86">_xlfn.IFNA(VLOOKUP($A86,TRANSPOSE(#REF!),DR$2+2,FALSE),0)</f>
        <v>#REF!</v>
      </c>
      <c r="DS86" t="e" cm="1">
        <f t="array" ref="DS86">_xlfn.IFNA(VLOOKUP($A86,TRANSPOSE(#REF!),DS$2+2,FALSE),0)</f>
        <v>#REF!</v>
      </c>
      <c r="DT86" t="e" cm="1">
        <f t="array" ref="DT86">_xlfn.IFNA(VLOOKUP($A86,TRANSPOSE(#REF!),DT$2+2,FALSE),0)</f>
        <v>#REF!</v>
      </c>
      <c r="DU86" t="e" cm="1">
        <f t="array" ref="DU86">_xlfn.IFNA(VLOOKUP($A86,TRANSPOSE(#REF!),DU$2+2,FALSE),0)</f>
        <v>#REF!</v>
      </c>
      <c r="DV86" t="e" cm="1">
        <f t="array" ref="DV86">_xlfn.IFNA(VLOOKUP($A86,TRANSPOSE(#REF!),DV$2+2,FALSE),0)</f>
        <v>#REF!</v>
      </c>
      <c r="DW86" t="e" cm="1">
        <f t="array" ref="DW86">_xlfn.IFNA(VLOOKUP($A86,TRANSPOSE(#REF!),DW$2+2,FALSE),0)</f>
        <v>#REF!</v>
      </c>
      <c r="DX86" t="e" cm="1">
        <f t="array" ref="DX86">_xlfn.IFNA(VLOOKUP($A86,TRANSPOSE(#REF!),DX$2+2,FALSE),0)</f>
        <v>#REF!</v>
      </c>
      <c r="DY86" t="e" cm="1">
        <f t="array" ref="DY86">_xlfn.IFNA(VLOOKUP($A86,TRANSPOSE(#REF!),DY$2+2,FALSE),0)</f>
        <v>#REF!</v>
      </c>
      <c r="DZ86" t="e" cm="1">
        <f t="array" ref="DZ86">_xlfn.IFNA(VLOOKUP($A86,TRANSPOSE(#REF!),DZ$2+2,FALSE),0)</f>
        <v>#REF!</v>
      </c>
      <c r="EA86" t="e" cm="1">
        <f t="array" ref="EA86">_xlfn.IFNA(VLOOKUP($A86,TRANSPOSE(#REF!),EA$2+2,FALSE),0)</f>
        <v>#REF!</v>
      </c>
      <c r="EB86" t="e" cm="1">
        <f t="array" ref="EB86">_xlfn.IFNA(VLOOKUP($A86,TRANSPOSE(#REF!),EB$2+2,FALSE),0)</f>
        <v>#REF!</v>
      </c>
      <c r="EC86" t="e" cm="1">
        <f t="array" ref="EC86">_xlfn.IFNA(VLOOKUP($A86,TRANSPOSE(#REF!),EC$2+2,FALSE),0)</f>
        <v>#REF!</v>
      </c>
      <c r="ED86" t="e" cm="1">
        <f t="array" ref="ED86">_xlfn.IFNA(VLOOKUP($A86,TRANSPOSE(#REF!),ED$2+2,FALSE),0)</f>
        <v>#REF!</v>
      </c>
      <c r="EE86" t="e" cm="1">
        <f t="array" ref="EE86">_xlfn.IFNA(VLOOKUP($A86,TRANSPOSE(#REF!),EE$2+2,FALSE),0)</f>
        <v>#REF!</v>
      </c>
      <c r="EF86" t="e" cm="1">
        <f t="array" ref="EF86">_xlfn.IFNA(VLOOKUP($A86,TRANSPOSE(#REF!),EF$2+2,FALSE),0)</f>
        <v>#REF!</v>
      </c>
      <c r="EG86" t="e" cm="1">
        <f t="array" ref="EG86">_xlfn.IFNA(VLOOKUP($A86,TRANSPOSE(#REF!),EG$2+2,FALSE),0)</f>
        <v>#REF!</v>
      </c>
      <c r="EH86" t="e" cm="1">
        <f t="array" ref="EH86">_xlfn.IFNA(VLOOKUP($A86,TRANSPOSE(#REF!),EH$2+2,FALSE),0)</f>
        <v>#REF!</v>
      </c>
      <c r="EI86" t="e" cm="1">
        <f t="array" ref="EI86">_xlfn.IFNA(VLOOKUP($A86,TRANSPOSE(#REF!),EI$2+2,FALSE),0)</f>
        <v>#REF!</v>
      </c>
      <c r="EJ86" t="e" cm="1">
        <f t="array" ref="EJ86">_xlfn.IFNA(VLOOKUP($A86,TRANSPOSE(#REF!),EJ$2+2,FALSE),0)</f>
        <v>#REF!</v>
      </c>
      <c r="EK86" t="e" cm="1">
        <f t="array" ref="EK86">_xlfn.IFNA(VLOOKUP($A86,TRANSPOSE(#REF!),EK$2+2,FALSE),0)</f>
        <v>#REF!</v>
      </c>
      <c r="EL86" t="e" cm="1">
        <f t="array" ref="EL86">_xlfn.IFNA(VLOOKUP($A86,TRANSPOSE(#REF!),EL$2+2,FALSE),0)</f>
        <v>#REF!</v>
      </c>
      <c r="EM86" t="e" cm="1">
        <f t="array" ref="EM86">_xlfn.IFNA(VLOOKUP($A86,TRANSPOSE(#REF!),EM$2+2,FALSE),0)</f>
        <v>#REF!</v>
      </c>
      <c r="EN86" t="e" cm="1">
        <f t="array" ref="EN86">_xlfn.IFNA(VLOOKUP($A86,TRANSPOSE(#REF!),EN$2+2,FALSE),0)</f>
        <v>#REF!</v>
      </c>
      <c r="EO86" t="e" cm="1">
        <f t="array" ref="EO86">_xlfn.IFNA(VLOOKUP($A86,TRANSPOSE(#REF!),EO$2+2,FALSE),0)</f>
        <v>#REF!</v>
      </c>
      <c r="EP86" t="e" cm="1">
        <f t="array" ref="EP86">_xlfn.IFNA(VLOOKUP($A86,TRANSPOSE(#REF!),EP$2+2,FALSE),0)</f>
        <v>#REF!</v>
      </c>
      <c r="EQ86" t="e" cm="1">
        <f t="array" ref="EQ86">_xlfn.IFNA(VLOOKUP($A86,TRANSPOSE(#REF!),EQ$2+2,FALSE),0)</f>
        <v>#REF!</v>
      </c>
      <c r="ER86" t="e" cm="1">
        <f t="array" ref="ER86">_xlfn.IFNA(VLOOKUP($A86,TRANSPOSE(#REF!),ER$2+2,FALSE),0)</f>
        <v>#REF!</v>
      </c>
      <c r="ES86" t="e" cm="1">
        <f t="array" ref="ES86">_xlfn.IFNA(VLOOKUP($A86,TRANSPOSE(#REF!),ES$2+2,FALSE),0)</f>
        <v>#REF!</v>
      </c>
      <c r="ET86" t="e" cm="1">
        <f t="array" ref="ET86">_xlfn.IFNA(VLOOKUP($A86,TRANSPOSE(#REF!),ET$2+2,FALSE),0)</f>
        <v>#REF!</v>
      </c>
      <c r="EU86" t="e" cm="1">
        <f t="array" ref="EU86">_xlfn.IFNA(VLOOKUP($A86,TRANSPOSE(#REF!),EU$2+2,FALSE),0)</f>
        <v>#REF!</v>
      </c>
      <c r="EV86" t="e" cm="1">
        <f t="array" ref="EV86">_xlfn.IFNA(VLOOKUP($A86,TRANSPOSE(#REF!),EV$2+2,FALSE),0)</f>
        <v>#REF!</v>
      </c>
      <c r="EW86" t="e" cm="1">
        <f t="array" ref="EW86">_xlfn.IFNA(VLOOKUP($A86,TRANSPOSE(#REF!),EW$2+2,FALSE),0)</f>
        <v>#REF!</v>
      </c>
      <c r="EX86" t="e" cm="1">
        <f t="array" ref="EX86">_xlfn.IFNA(VLOOKUP($A86,TRANSPOSE(#REF!),EX$2+2,FALSE),0)</f>
        <v>#REF!</v>
      </c>
      <c r="EY86" t="e" cm="1">
        <f t="array" ref="EY86">_xlfn.IFNA(VLOOKUP($A86,TRANSPOSE(#REF!),EY$2+2,FALSE),0)</f>
        <v>#REF!</v>
      </c>
      <c r="EZ86" t="e" cm="1">
        <f t="array" ref="EZ86">_xlfn.IFNA(VLOOKUP($A86,TRANSPOSE(#REF!),EZ$2+2,FALSE),0)</f>
        <v>#REF!</v>
      </c>
      <c r="FA86" t="e" cm="1">
        <f t="array" ref="FA86">_xlfn.IFNA(VLOOKUP($A86,TRANSPOSE(#REF!),FA$2+2,FALSE),0)</f>
        <v>#REF!</v>
      </c>
      <c r="FB86" t="e" cm="1">
        <f t="array" ref="FB86">_xlfn.IFNA(VLOOKUP($A86,TRANSPOSE(#REF!),FB$2+2,FALSE),0)</f>
        <v>#REF!</v>
      </c>
      <c r="FC86" t="e" cm="1">
        <f t="array" ref="FC86">_xlfn.IFNA(VLOOKUP($A86,TRANSPOSE(#REF!),FC$2+2,FALSE),0)</f>
        <v>#REF!</v>
      </c>
      <c r="FD86" t="e" cm="1">
        <f t="array" ref="FD86">_xlfn.IFNA(VLOOKUP($A86,TRANSPOSE(#REF!),FD$2+2,FALSE),0)</f>
        <v>#REF!</v>
      </c>
      <c r="FE86" t="e" cm="1">
        <f t="array" ref="FE86">_xlfn.IFNA(VLOOKUP($A86,TRANSPOSE(#REF!),FE$2+2,FALSE),0)</f>
        <v>#REF!</v>
      </c>
      <c r="FF86" t="e" cm="1">
        <f t="array" ref="FF86">_xlfn.IFNA(VLOOKUP($A86,TRANSPOSE(#REF!),FF$2+2,FALSE),0)</f>
        <v>#REF!</v>
      </c>
      <c r="FG86" t="e" cm="1">
        <f t="array" ref="FG86">_xlfn.IFNA(VLOOKUP($A86,TRANSPOSE(#REF!),FG$2+2,FALSE),0)</f>
        <v>#REF!</v>
      </c>
      <c r="FH86" t="e" cm="1">
        <f t="array" ref="FH86">_xlfn.IFNA(VLOOKUP($A86,TRANSPOSE(#REF!),FH$2+2,FALSE),0)</f>
        <v>#REF!</v>
      </c>
      <c r="FI86" t="e" cm="1">
        <f t="array" ref="FI86">_xlfn.IFNA(VLOOKUP($A86,TRANSPOSE(#REF!),FI$2+2,FALSE),0)</f>
        <v>#REF!</v>
      </c>
      <c r="FJ86" t="e" cm="1">
        <f t="array" ref="FJ86">_xlfn.IFNA(VLOOKUP($A86,TRANSPOSE(#REF!),FJ$2+2,FALSE),0)</f>
        <v>#REF!</v>
      </c>
      <c r="FK86" t="e" cm="1">
        <f t="array" ref="FK86">_xlfn.IFNA(VLOOKUP($A86,TRANSPOSE(#REF!),FK$2+2,FALSE),0)</f>
        <v>#REF!</v>
      </c>
      <c r="FL86" t="e" cm="1">
        <f t="array" ref="FL86">_xlfn.IFNA(VLOOKUP($A86,TRANSPOSE(#REF!),FL$2+2,FALSE),0)</f>
        <v>#REF!</v>
      </c>
      <c r="FM86" t="e" cm="1">
        <f t="array" ref="FM86">_xlfn.IFNA(VLOOKUP($A86,TRANSPOSE(#REF!),FM$2+2,FALSE),0)</f>
        <v>#REF!</v>
      </c>
      <c r="FN86" t="e" cm="1">
        <f t="array" ref="FN86">_xlfn.IFNA(VLOOKUP($A86,TRANSPOSE(#REF!),FN$2+2,FALSE),0)</f>
        <v>#REF!</v>
      </c>
      <c r="FO86" t="e" cm="1">
        <f t="array" ref="FO86">_xlfn.IFNA(VLOOKUP($A86,TRANSPOSE(#REF!),FO$2+2,FALSE),0)</f>
        <v>#REF!</v>
      </c>
      <c r="FP86" t="e" cm="1">
        <f t="array" ref="FP86">_xlfn.IFNA(VLOOKUP($A86,TRANSPOSE(#REF!),FP$2+2,FALSE),0)</f>
        <v>#REF!</v>
      </c>
      <c r="FQ86" t="e" cm="1">
        <f t="array" ref="FQ86">_xlfn.IFNA(VLOOKUP($A86,TRANSPOSE(#REF!),FQ$2+2,FALSE),0)</f>
        <v>#REF!</v>
      </c>
      <c r="FR86" t="e" cm="1">
        <f t="array" ref="FR86">_xlfn.IFNA(VLOOKUP($A86,TRANSPOSE(#REF!),FR$2+2,FALSE),0)</f>
        <v>#REF!</v>
      </c>
      <c r="FS86" t="e" cm="1">
        <f t="array" ref="FS86">_xlfn.IFNA(VLOOKUP($A86,TRANSPOSE(#REF!),FS$2+2,FALSE),0)</f>
        <v>#REF!</v>
      </c>
      <c r="FT86" t="e" cm="1">
        <f t="array" ref="FT86">_xlfn.IFNA(VLOOKUP($A86,TRANSPOSE(#REF!),FT$2+2,FALSE),0)</f>
        <v>#REF!</v>
      </c>
      <c r="FU86" t="e" cm="1">
        <f t="array" ref="FU86">_xlfn.IFNA(VLOOKUP($A86,TRANSPOSE(#REF!),FU$2+2,FALSE),0)</f>
        <v>#REF!</v>
      </c>
      <c r="FV86" t="e" cm="1">
        <f t="array" ref="FV86">_xlfn.IFNA(VLOOKUP($A86,TRANSPOSE(#REF!),FV$2+2,FALSE),0)</f>
        <v>#REF!</v>
      </c>
      <c r="FW86" t="e" cm="1">
        <f t="array" ref="FW86">_xlfn.IFNA(VLOOKUP($A86,TRANSPOSE(#REF!),FW$2+2,FALSE),0)</f>
        <v>#REF!</v>
      </c>
      <c r="FX86" t="e" cm="1">
        <f t="array" ref="FX86">_xlfn.IFNA(VLOOKUP($A86,TRANSPOSE(#REF!),FX$2+2,FALSE),0)</f>
        <v>#REF!</v>
      </c>
      <c r="FY86" t="e" cm="1">
        <f t="array" ref="FY86">_xlfn.IFNA(VLOOKUP($A86,TRANSPOSE(#REF!),FY$2+2,FALSE),0)</f>
        <v>#REF!</v>
      </c>
      <c r="FZ86" t="e" cm="1">
        <f t="array" ref="FZ86">_xlfn.IFNA(VLOOKUP($A86,TRANSPOSE(#REF!),FZ$2+2,FALSE),0)</f>
        <v>#REF!</v>
      </c>
      <c r="GA86" t="e" cm="1">
        <f t="array" ref="GA86">_xlfn.IFNA(VLOOKUP($A86,TRANSPOSE(#REF!),GA$2+2,FALSE),0)</f>
        <v>#REF!</v>
      </c>
      <c r="GB86" t="e" cm="1">
        <f t="array" ref="GB86">_xlfn.IFNA(VLOOKUP($A86,TRANSPOSE(#REF!),GB$2+2,FALSE),0)</f>
        <v>#REF!</v>
      </c>
      <c r="GC86" t="e" cm="1">
        <f t="array" ref="GC86">_xlfn.IFNA(VLOOKUP($A86,TRANSPOSE(#REF!),GC$2+2,FALSE),0)</f>
        <v>#REF!</v>
      </c>
      <c r="GD86" t="e" cm="1">
        <f t="array" ref="GD86">_xlfn.IFNA(VLOOKUP($A86,TRANSPOSE(#REF!),GD$2+2,FALSE),0)</f>
        <v>#REF!</v>
      </c>
      <c r="GE86" t="e" cm="1">
        <f t="array" ref="GE86">_xlfn.IFNA(VLOOKUP($A86,TRANSPOSE(#REF!),GE$2+2,FALSE),0)</f>
        <v>#REF!</v>
      </c>
      <c r="GF86" t="e" cm="1">
        <f t="array" ref="GF86">_xlfn.IFNA(VLOOKUP($A86,TRANSPOSE(#REF!),GF$2+2,FALSE),0)</f>
        <v>#REF!</v>
      </c>
      <c r="GG86" t="e" cm="1">
        <f t="array" ref="GG86">_xlfn.IFNA(VLOOKUP($A86,TRANSPOSE(#REF!),GG$2+2,FALSE),0)</f>
        <v>#REF!</v>
      </c>
      <c r="GH86" t="e" cm="1">
        <f t="array" ref="GH86">_xlfn.IFNA(VLOOKUP($A86,TRANSPOSE(#REF!),GH$2+2,FALSE),0)</f>
        <v>#REF!</v>
      </c>
      <c r="GI86" t="e" cm="1">
        <f t="array" ref="GI86">_xlfn.IFNA(VLOOKUP($A86,TRANSPOSE(#REF!),GI$2+2,FALSE),0)</f>
        <v>#REF!</v>
      </c>
      <c r="GJ86" t="e" cm="1">
        <f t="array" ref="GJ86">_xlfn.IFNA(VLOOKUP($A86,TRANSPOSE(#REF!),GJ$2+2,FALSE),0)</f>
        <v>#REF!</v>
      </c>
      <c r="GK86" t="e" cm="1">
        <f t="array" ref="GK86">_xlfn.IFNA(VLOOKUP($A86,TRANSPOSE(#REF!),GK$2+2,FALSE),0)</f>
        <v>#REF!</v>
      </c>
      <c r="GL86" t="e" cm="1">
        <f t="array" ref="GL86">_xlfn.IFNA(VLOOKUP($A86,TRANSPOSE(#REF!),GL$2+2,FALSE),0)</f>
        <v>#REF!</v>
      </c>
      <c r="GM86" t="e" cm="1">
        <f t="array" ref="GM86">_xlfn.IFNA(VLOOKUP($A86,TRANSPOSE(#REF!),GM$2+2,FALSE),0)</f>
        <v>#REF!</v>
      </c>
      <c r="GN86" t="e" cm="1">
        <f t="array" ref="GN86">_xlfn.IFNA(VLOOKUP($A86,TRANSPOSE(#REF!),GN$2+2,FALSE),0)</f>
        <v>#REF!</v>
      </c>
      <c r="GO86" t="e" cm="1">
        <f t="array" ref="GO86">_xlfn.IFNA(VLOOKUP($A86,TRANSPOSE(#REF!),GO$2+2,FALSE),0)</f>
        <v>#REF!</v>
      </c>
      <c r="GP86" t="e" cm="1">
        <f t="array" ref="GP86">_xlfn.IFNA(VLOOKUP($A86,TRANSPOSE(#REF!),GP$2+2,FALSE),0)</f>
        <v>#REF!</v>
      </c>
      <c r="GQ86" t="e" cm="1">
        <f t="array" ref="GQ86">_xlfn.IFNA(VLOOKUP($A86,TRANSPOSE(#REF!),GQ$2+2,FALSE),0)</f>
        <v>#REF!</v>
      </c>
      <c r="GR86" t="e" cm="1">
        <f t="array" ref="GR86">_xlfn.IFNA(VLOOKUP($A86,TRANSPOSE(#REF!),GR$2+2,FALSE),0)</f>
        <v>#REF!</v>
      </c>
      <c r="GS86" t="e" cm="1">
        <f t="array" ref="GS86">_xlfn.IFNA(VLOOKUP($A86,TRANSPOSE(#REF!),GS$2+2,FALSE),0)</f>
        <v>#REF!</v>
      </c>
      <c r="GT86" t="e" cm="1">
        <f t="array" ref="GT86">_xlfn.IFNA(VLOOKUP($A86,TRANSPOSE(#REF!),GT$2+2,FALSE),0)</f>
        <v>#REF!</v>
      </c>
      <c r="GU86" t="e" cm="1">
        <f t="array" ref="GU86">_xlfn.IFNA(VLOOKUP($A86,TRANSPOSE(#REF!),GU$2+2,FALSE),0)</f>
        <v>#REF!</v>
      </c>
      <c r="GV86" t="e" cm="1">
        <f t="array" ref="GV86">_xlfn.IFNA(VLOOKUP($A86,TRANSPOSE(#REF!),GV$2+2,FALSE),0)</f>
        <v>#REF!</v>
      </c>
      <c r="GW86" t="e" cm="1">
        <f t="array" ref="GW86">_xlfn.IFNA(VLOOKUP($A86,TRANSPOSE(#REF!),GW$2+2,FALSE),0)</f>
        <v>#REF!</v>
      </c>
      <c r="GX86" t="e" cm="1">
        <f t="array" ref="GX86">_xlfn.IFNA(VLOOKUP($A86,TRANSPOSE(#REF!),GX$2+2,FALSE),0)</f>
        <v>#REF!</v>
      </c>
      <c r="GY86" t="e" cm="1">
        <f t="array" ref="GY86">_xlfn.IFNA(VLOOKUP($A86,TRANSPOSE(#REF!),GY$2+2,FALSE),0)</f>
        <v>#REF!</v>
      </c>
      <c r="GZ86" t="e" cm="1">
        <f t="array" ref="GZ86">_xlfn.IFNA(VLOOKUP($A86,TRANSPOSE(#REF!),GZ$2+2,FALSE),0)</f>
        <v>#REF!</v>
      </c>
      <c r="HA86" t="e" cm="1">
        <f t="array" ref="HA86">_xlfn.IFNA(VLOOKUP($A86,TRANSPOSE(#REF!),HA$2+2,FALSE),0)</f>
        <v>#REF!</v>
      </c>
      <c r="HB86" t="e" cm="1">
        <f t="array" ref="HB86">_xlfn.IFNA(VLOOKUP($A86,TRANSPOSE(#REF!),HB$2+2,FALSE),0)</f>
        <v>#REF!</v>
      </c>
      <c r="HC86" t="e" cm="1">
        <f t="array" ref="HC86">_xlfn.IFNA(VLOOKUP($A86,TRANSPOSE(#REF!),HC$2+2,FALSE),0)</f>
        <v>#REF!</v>
      </c>
      <c r="HD86" t="e" cm="1">
        <f t="array" ref="HD86">_xlfn.IFNA(VLOOKUP($A86,TRANSPOSE(#REF!),HD$2+2,FALSE),0)</f>
        <v>#REF!</v>
      </c>
      <c r="HE86" t="e" cm="1">
        <f t="array" ref="HE86">_xlfn.IFNA(VLOOKUP($A86,TRANSPOSE(#REF!),HE$2+2,FALSE),0)</f>
        <v>#REF!</v>
      </c>
      <c r="HF86" t="e" cm="1">
        <f t="array" ref="HF86">_xlfn.IFNA(VLOOKUP($A86,TRANSPOSE(#REF!),HF$2+2,FALSE),0)</f>
        <v>#REF!</v>
      </c>
      <c r="HG86" t="e" cm="1">
        <f t="array" ref="HG86">_xlfn.IFNA(VLOOKUP($A86,TRANSPOSE(#REF!),HG$2+2,FALSE),0)</f>
        <v>#REF!</v>
      </c>
      <c r="HH86" t="e" cm="1">
        <f t="array" ref="HH86">_xlfn.IFNA(VLOOKUP($A86,TRANSPOSE(#REF!),HH$2+2,FALSE),0)</f>
        <v>#REF!</v>
      </c>
      <c r="HI86" t="e" cm="1">
        <f t="array" ref="HI86">_xlfn.IFNA(VLOOKUP($A86,TRANSPOSE(#REF!),HI$2+2,FALSE),0)</f>
        <v>#REF!</v>
      </c>
      <c r="HJ86" t="e" cm="1">
        <f t="array" ref="HJ86">_xlfn.IFNA(VLOOKUP($A86,TRANSPOSE(#REF!),HJ$2+2,FALSE),0)</f>
        <v>#REF!</v>
      </c>
      <c r="HK86" t="e" cm="1">
        <f t="array" ref="HK86">_xlfn.IFNA(VLOOKUP($A86,TRANSPOSE(#REF!),HK$2+2,FALSE),0)</f>
        <v>#REF!</v>
      </c>
      <c r="HL86" t="e" cm="1">
        <f t="array" ref="HL86">_xlfn.IFNA(VLOOKUP($A86,TRANSPOSE(#REF!),HL$2+2,FALSE),0)</f>
        <v>#REF!</v>
      </c>
      <c r="HM86" t="e" cm="1">
        <f t="array" ref="HM86">_xlfn.IFNA(VLOOKUP($A86,TRANSPOSE(#REF!),HM$2+2,FALSE),0)</f>
        <v>#REF!</v>
      </c>
      <c r="HN86" t="e" cm="1">
        <f t="array" ref="HN86">_xlfn.IFNA(VLOOKUP($A86,TRANSPOSE(#REF!),HN$2+2,FALSE),0)</f>
        <v>#REF!</v>
      </c>
      <c r="HO86" t="e" cm="1">
        <f t="array" ref="HO86">_xlfn.IFNA(VLOOKUP($A86,TRANSPOSE(#REF!),HO$2+2,FALSE),0)</f>
        <v>#REF!</v>
      </c>
      <c r="HP86" t="e" cm="1">
        <f t="array" ref="HP86">_xlfn.IFNA(VLOOKUP($A86,TRANSPOSE(#REF!),HP$2+2,FALSE),0)</f>
        <v>#REF!</v>
      </c>
      <c r="HQ86" t="e" cm="1">
        <f t="array" ref="HQ86">_xlfn.IFNA(VLOOKUP($A86,TRANSPOSE(#REF!),HQ$2+2,FALSE),0)</f>
        <v>#REF!</v>
      </c>
      <c r="HR86" t="e" cm="1">
        <f t="array" ref="HR86">_xlfn.IFNA(VLOOKUP($A86,TRANSPOSE(#REF!),HR$2+2,FALSE),0)</f>
        <v>#REF!</v>
      </c>
      <c r="HS86" t="e" cm="1">
        <f t="array" ref="HS86">_xlfn.IFNA(VLOOKUP($A86,TRANSPOSE(#REF!),HS$2+2,FALSE),0)</f>
        <v>#REF!</v>
      </c>
      <c r="HT86" t="e" cm="1">
        <f t="array" ref="HT86">_xlfn.IFNA(VLOOKUP($A86,TRANSPOSE(#REF!),HT$2+2,FALSE),0)</f>
        <v>#REF!</v>
      </c>
      <c r="HU86" t="e" cm="1">
        <f t="array" ref="HU86">_xlfn.IFNA(VLOOKUP($A86,TRANSPOSE(#REF!),HU$2+2,FALSE),0)</f>
        <v>#REF!</v>
      </c>
      <c r="HV86" t="e" cm="1">
        <f t="array" ref="HV86">_xlfn.IFNA(VLOOKUP($A86,TRANSPOSE(#REF!),HV$2+2,FALSE),0)</f>
        <v>#REF!</v>
      </c>
      <c r="HW86" t="e" cm="1">
        <f t="array" ref="HW86">_xlfn.IFNA(VLOOKUP($A86,TRANSPOSE(#REF!),HW$2+2,FALSE),0)</f>
        <v>#REF!</v>
      </c>
      <c r="HX86" t="e" cm="1">
        <f t="array" ref="HX86">_xlfn.IFNA(VLOOKUP($A86,TRANSPOSE(#REF!),HX$2+2,FALSE),0)</f>
        <v>#REF!</v>
      </c>
      <c r="HY86" t="e" cm="1">
        <f t="array" ref="HY86">_xlfn.IFNA(VLOOKUP($A86,TRANSPOSE(#REF!),HY$2+2,FALSE),0)</f>
        <v>#REF!</v>
      </c>
      <c r="HZ86" t="e" cm="1">
        <f t="array" ref="HZ86">_xlfn.IFNA(VLOOKUP($A86,TRANSPOSE(#REF!),HZ$2+2,FALSE),0)</f>
        <v>#REF!</v>
      </c>
      <c r="IA86" t="e" cm="1">
        <f t="array" ref="IA86">_xlfn.IFNA(VLOOKUP($A86,TRANSPOSE(#REF!),IA$2+2,FALSE),0)</f>
        <v>#REF!</v>
      </c>
      <c r="IB86" t="e" cm="1">
        <f t="array" ref="IB86">_xlfn.IFNA(VLOOKUP($A86,TRANSPOSE(#REF!),IB$2+2,FALSE),0)</f>
        <v>#REF!</v>
      </c>
      <c r="IC86" t="e" cm="1">
        <f t="array" ref="IC86">_xlfn.IFNA(VLOOKUP($A86,TRANSPOSE(#REF!),IC$2+2,FALSE),0)</f>
        <v>#REF!</v>
      </c>
      <c r="ID86" t="e" cm="1">
        <f t="array" ref="ID86">_xlfn.IFNA(VLOOKUP($A86,TRANSPOSE(#REF!),ID$2+2,FALSE),0)</f>
        <v>#REF!</v>
      </c>
      <c r="IE86" t="e" cm="1">
        <f t="array" ref="IE86">_xlfn.IFNA(VLOOKUP($A86,TRANSPOSE(#REF!),IE$2+2,FALSE),0)</f>
        <v>#REF!</v>
      </c>
      <c r="IF86" t="e" cm="1">
        <f t="array" ref="IF86">_xlfn.IFNA(VLOOKUP($A86,TRANSPOSE(#REF!),IF$2+2,FALSE),0)</f>
        <v>#REF!</v>
      </c>
      <c r="IG86" t="e" cm="1">
        <f t="array" ref="IG86">_xlfn.IFNA(VLOOKUP($A86,TRANSPOSE(#REF!),IG$2+2,FALSE),0)</f>
        <v>#REF!</v>
      </c>
      <c r="IH86" t="e" cm="1">
        <f t="array" ref="IH86">_xlfn.IFNA(VLOOKUP($A86,TRANSPOSE(#REF!),IH$2+2,FALSE),0)</f>
        <v>#REF!</v>
      </c>
      <c r="II86" t="e" cm="1">
        <f t="array" ref="II86">_xlfn.IFNA(VLOOKUP($A86,TRANSPOSE(#REF!),II$2+2,FALSE),0)</f>
        <v>#REF!</v>
      </c>
      <c r="IJ86" t="e" cm="1">
        <f t="array" ref="IJ86">_xlfn.IFNA(VLOOKUP($A86,TRANSPOSE(#REF!),IJ$2+2,FALSE),0)</f>
        <v>#REF!</v>
      </c>
      <c r="IK86" t="e" cm="1">
        <f t="array" ref="IK86">_xlfn.IFNA(VLOOKUP($A86,TRANSPOSE(#REF!),IK$2+2,FALSE),0)</f>
        <v>#REF!</v>
      </c>
      <c r="IL86" t="e" cm="1">
        <f t="array" ref="IL86">_xlfn.IFNA(VLOOKUP($A86,TRANSPOSE(#REF!),IL$2+2,FALSE),0)</f>
        <v>#REF!</v>
      </c>
      <c r="IM86" t="e" cm="1">
        <f t="array" ref="IM86">_xlfn.IFNA(VLOOKUP($A86,TRANSPOSE(#REF!),IM$2+2,FALSE),0)</f>
        <v>#REF!</v>
      </c>
      <c r="IN86" t="e" cm="1">
        <f t="array" ref="IN86">_xlfn.IFNA(VLOOKUP($A86,TRANSPOSE(#REF!),IN$2+2,FALSE),0)</f>
        <v>#REF!</v>
      </c>
      <c r="IO86" t="e" cm="1">
        <f t="array" ref="IO86">_xlfn.IFNA(VLOOKUP($A86,TRANSPOSE(#REF!),IO$2+2,FALSE),0)</f>
        <v>#REF!</v>
      </c>
      <c r="IP86" t="e" cm="1">
        <f t="array" ref="IP86">_xlfn.IFNA(VLOOKUP($A86,TRANSPOSE(#REF!),IP$2+2,FALSE),0)</f>
        <v>#REF!</v>
      </c>
      <c r="IQ86" t="e" cm="1">
        <f t="array" ref="IQ86">_xlfn.IFNA(VLOOKUP($A86,TRANSPOSE(#REF!),IQ$2+2,FALSE),0)</f>
        <v>#REF!</v>
      </c>
      <c r="IR86" t="e" cm="1">
        <f t="array" ref="IR86">_xlfn.IFNA(VLOOKUP($A86,TRANSPOSE(#REF!),IR$2+2,FALSE),0)</f>
        <v>#REF!</v>
      </c>
      <c r="IS86" t="e" cm="1">
        <f t="array" ref="IS86">_xlfn.IFNA(VLOOKUP($A86,TRANSPOSE(#REF!),IS$2+2,FALSE),0)</f>
        <v>#REF!</v>
      </c>
      <c r="IT86" t="e" cm="1">
        <f t="array" ref="IT86">_xlfn.IFNA(VLOOKUP($A86,TRANSPOSE(#REF!),IT$2+2,FALSE),0)</f>
        <v>#REF!</v>
      </c>
      <c r="IU86" t="e" cm="1">
        <f t="array" ref="IU86">_xlfn.IFNA(VLOOKUP($A86,TRANSPOSE(#REF!),IU$2+2,FALSE),0)</f>
        <v>#REF!</v>
      </c>
      <c r="IV86" t="e" cm="1">
        <f t="array" ref="IV86">_xlfn.IFNA(VLOOKUP($A86,TRANSPOSE(#REF!),IV$2+2,FALSE),0)</f>
        <v>#REF!</v>
      </c>
      <c r="IW86" t="e" cm="1">
        <f t="array" ref="IW86">_xlfn.IFNA(VLOOKUP($A86,TRANSPOSE(#REF!),IW$2+2,FALSE),0)</f>
        <v>#REF!</v>
      </c>
      <c r="IX86" t="e" cm="1">
        <f t="array" ref="IX86">_xlfn.IFNA(VLOOKUP($A86,TRANSPOSE(#REF!),IX$2+2,FALSE),0)</f>
        <v>#REF!</v>
      </c>
      <c r="IY86" t="e" cm="1">
        <f t="array" ref="IY86">_xlfn.IFNA(VLOOKUP($A86,TRANSPOSE(#REF!),IY$2+2,FALSE),0)</f>
        <v>#REF!</v>
      </c>
      <c r="IZ86" t="e" cm="1">
        <f t="array" ref="IZ86">_xlfn.IFNA(VLOOKUP($A86,TRANSPOSE(#REF!),IZ$2+2,FALSE),0)</f>
        <v>#REF!</v>
      </c>
      <c r="JA86" t="e" cm="1">
        <f t="array" ref="JA86">_xlfn.IFNA(VLOOKUP($A86,TRANSPOSE(#REF!),JA$2+2,FALSE),0)</f>
        <v>#REF!</v>
      </c>
      <c r="JB86" t="e" cm="1">
        <f t="array" ref="JB86">_xlfn.IFNA(VLOOKUP($A86,TRANSPOSE(#REF!),JB$2+2,FALSE),0)</f>
        <v>#REF!</v>
      </c>
      <c r="JC86" t="e" cm="1">
        <f t="array" ref="JC86">_xlfn.IFNA(VLOOKUP($A86,TRANSPOSE(#REF!),JC$2+2,FALSE),0)</f>
        <v>#REF!</v>
      </c>
      <c r="JD86" t="e" cm="1">
        <f t="array" ref="JD86">_xlfn.IFNA(VLOOKUP($A86,TRANSPOSE(#REF!),JD$2+2,FALSE),0)</f>
        <v>#REF!</v>
      </c>
      <c r="JE86" t="e" cm="1">
        <f t="array" ref="JE86">_xlfn.IFNA(VLOOKUP($A86,TRANSPOSE(#REF!),JE$2+2,FALSE),0)</f>
        <v>#REF!</v>
      </c>
      <c r="JF86" t="e" cm="1">
        <f t="array" ref="JF86">_xlfn.IFNA(VLOOKUP($A86,TRANSPOSE(#REF!),JF$2+2,FALSE),0)</f>
        <v>#REF!</v>
      </c>
      <c r="JG86" t="e" cm="1">
        <f t="array" ref="JG86">_xlfn.IFNA(VLOOKUP($A86,TRANSPOSE(#REF!),JG$2+2,FALSE),0)</f>
        <v>#REF!</v>
      </c>
      <c r="JH86" t="e" cm="1">
        <f t="array" ref="JH86">_xlfn.IFNA(VLOOKUP($A86,TRANSPOSE(#REF!),JH$2+2,FALSE),0)</f>
        <v>#REF!</v>
      </c>
      <c r="JI86" t="e" cm="1">
        <f t="array" ref="JI86">_xlfn.IFNA(VLOOKUP($A86,TRANSPOSE(#REF!),JI$2+2,FALSE),0)</f>
        <v>#REF!</v>
      </c>
      <c r="JJ86" t="e" cm="1">
        <f t="array" ref="JJ86">_xlfn.IFNA(VLOOKUP($A86,TRANSPOSE(#REF!),JJ$2+2,FALSE),0)</f>
        <v>#REF!</v>
      </c>
      <c r="JK86" t="e" cm="1">
        <f t="array" ref="JK86">_xlfn.IFNA(VLOOKUP($A86,TRANSPOSE(#REF!),JK$2+2,FALSE),0)</f>
        <v>#REF!</v>
      </c>
      <c r="JL86" t="e" cm="1">
        <f t="array" ref="JL86">_xlfn.IFNA(VLOOKUP($A86,TRANSPOSE(#REF!),JL$2+2,FALSE),0)</f>
        <v>#REF!</v>
      </c>
      <c r="JM86" t="e" cm="1">
        <f t="array" ref="JM86">_xlfn.IFNA(VLOOKUP($A86,TRANSPOSE(#REF!),JM$2+2,FALSE),0)</f>
        <v>#REF!</v>
      </c>
      <c r="JN86" t="e" cm="1">
        <f t="array" ref="JN86">_xlfn.IFNA(VLOOKUP($A86,TRANSPOSE(#REF!),JN$2+2,FALSE),0)</f>
        <v>#REF!</v>
      </c>
      <c r="JO86" t="e" cm="1">
        <f t="array" ref="JO86">_xlfn.IFNA(VLOOKUP($A86,TRANSPOSE(#REF!),JO$2+2,FALSE),0)</f>
        <v>#REF!</v>
      </c>
      <c r="JP86" t="e" cm="1">
        <f t="array" ref="JP86">_xlfn.IFNA(VLOOKUP($A86,TRANSPOSE(#REF!),JP$2+2,FALSE),0)</f>
        <v>#REF!</v>
      </c>
      <c r="JQ86" t="e" cm="1">
        <f t="array" ref="JQ86">_xlfn.IFNA(VLOOKUP($A86,TRANSPOSE(#REF!),JQ$2+2,FALSE),0)</f>
        <v>#REF!</v>
      </c>
      <c r="JR86" t="e" cm="1">
        <f t="array" ref="JR86">_xlfn.IFNA(VLOOKUP($A86,TRANSPOSE(#REF!),JR$2+2,FALSE),0)</f>
        <v>#REF!</v>
      </c>
      <c r="JS86" t="e" cm="1">
        <f t="array" ref="JS86">_xlfn.IFNA(VLOOKUP($A86,TRANSPOSE(#REF!),JS$2+2,FALSE),0)</f>
        <v>#REF!</v>
      </c>
      <c r="JT86" t="e" cm="1">
        <f t="array" ref="JT86">_xlfn.IFNA(VLOOKUP($A86,TRANSPOSE(#REF!),JT$2+2,FALSE),0)</f>
        <v>#REF!</v>
      </c>
      <c r="JU86" t="e" cm="1">
        <f t="array" ref="JU86">_xlfn.IFNA(VLOOKUP($A86,TRANSPOSE(#REF!),JU$2+2,FALSE),0)</f>
        <v>#REF!</v>
      </c>
      <c r="JV86" t="e" cm="1">
        <f t="array" ref="JV86">_xlfn.IFNA(VLOOKUP($A86,TRANSPOSE(#REF!),JV$2+2,FALSE),0)</f>
        <v>#REF!</v>
      </c>
      <c r="JW86" t="e" cm="1">
        <f t="array" ref="JW86">_xlfn.IFNA(VLOOKUP($A86,TRANSPOSE(#REF!),JW$2+2,FALSE),0)</f>
        <v>#REF!</v>
      </c>
      <c r="JX86" t="e" cm="1">
        <f t="array" ref="JX86">_xlfn.IFNA(VLOOKUP($A86,TRANSPOSE(#REF!),JX$2+2,FALSE),0)</f>
        <v>#REF!</v>
      </c>
      <c r="JY86" t="e" cm="1">
        <f t="array" ref="JY86">_xlfn.IFNA(VLOOKUP($A86,TRANSPOSE(#REF!),JY$2+2,FALSE),0)</f>
        <v>#REF!</v>
      </c>
      <c r="JZ86" t="e" cm="1">
        <f t="array" ref="JZ86">_xlfn.IFNA(VLOOKUP($A86,TRANSPOSE(#REF!),JZ$2+2,FALSE),0)</f>
        <v>#REF!</v>
      </c>
      <c r="KA86" t="e" cm="1">
        <f t="array" ref="KA86">_xlfn.IFNA(VLOOKUP($A86,TRANSPOSE(#REF!),KA$2+2,FALSE),0)</f>
        <v>#REF!</v>
      </c>
      <c r="KB86" t="e" cm="1">
        <f t="array" ref="KB86">_xlfn.IFNA(VLOOKUP($A86,TRANSPOSE(#REF!),KB$2+2,FALSE),0)</f>
        <v>#REF!</v>
      </c>
      <c r="KC86" t="e" cm="1">
        <f t="array" ref="KC86">_xlfn.IFNA(VLOOKUP($A86,TRANSPOSE(#REF!),KC$2+2,FALSE),0)</f>
        <v>#REF!</v>
      </c>
      <c r="KD86" t="e" cm="1">
        <f t="array" ref="KD86">_xlfn.IFNA(VLOOKUP($A86,TRANSPOSE(#REF!),KD$2+2,FALSE),0)</f>
        <v>#REF!</v>
      </c>
      <c r="KE86" t="e" cm="1">
        <f t="array" ref="KE86">_xlfn.IFNA(VLOOKUP($A86,TRANSPOSE(#REF!),KE$2+2,FALSE),0)</f>
        <v>#REF!</v>
      </c>
      <c r="KF86" t="e" cm="1">
        <f t="array" ref="KF86">_xlfn.IFNA(VLOOKUP($A86,TRANSPOSE(#REF!),KF$2+2,FALSE),0)</f>
        <v>#REF!</v>
      </c>
      <c r="KG86" t="e" cm="1">
        <f t="array" ref="KG86">_xlfn.IFNA(VLOOKUP($A86,TRANSPOSE(#REF!),KG$2+2,FALSE),0)</f>
        <v>#REF!</v>
      </c>
      <c r="KH86" t="e" cm="1">
        <f t="array" ref="KH86">_xlfn.IFNA(VLOOKUP($A86,TRANSPOSE(#REF!),KH$2+2,FALSE),0)</f>
        <v>#REF!</v>
      </c>
      <c r="KI86" t="e" cm="1">
        <f t="array" ref="KI86">_xlfn.IFNA(VLOOKUP($A86,TRANSPOSE(#REF!),KI$2+2,FALSE),0)</f>
        <v>#REF!</v>
      </c>
      <c r="KJ86" t="e" cm="1">
        <f t="array" ref="KJ86">_xlfn.IFNA(VLOOKUP($A86,TRANSPOSE(#REF!),KJ$2+2,FALSE),0)</f>
        <v>#REF!</v>
      </c>
      <c r="KK86" t="e" cm="1">
        <f t="array" ref="KK86">_xlfn.IFNA(VLOOKUP($A86,TRANSPOSE(#REF!),KK$2+2,FALSE),0)</f>
        <v>#REF!</v>
      </c>
      <c r="KL86" t="e" cm="1">
        <f t="array" ref="KL86">_xlfn.IFNA(VLOOKUP($A86,TRANSPOSE(#REF!),KL$2+2,FALSE),0)</f>
        <v>#REF!</v>
      </c>
      <c r="KM86" t="e" cm="1">
        <f t="array" ref="KM86">_xlfn.IFNA(VLOOKUP($A86,TRANSPOSE(#REF!),KM$2+2,FALSE),0)</f>
        <v>#REF!</v>
      </c>
      <c r="KN86" t="e" cm="1">
        <f t="array" ref="KN86">_xlfn.IFNA(VLOOKUP($A86,TRANSPOSE(#REF!),KN$2+2,FALSE),0)</f>
        <v>#REF!</v>
      </c>
      <c r="KO86" t="e" cm="1">
        <f t="array" ref="KO86">_xlfn.IFNA(VLOOKUP($A86,TRANSPOSE(#REF!),KO$2+2,FALSE),0)</f>
        <v>#REF!</v>
      </c>
      <c r="KP86" t="e" cm="1">
        <f t="array" ref="KP86">_xlfn.IFNA(VLOOKUP($A86,TRANSPOSE(#REF!),KP$2+2,FALSE),0)</f>
        <v>#REF!</v>
      </c>
      <c r="KQ86" t="e" cm="1">
        <f t="array" ref="KQ86">_xlfn.IFNA(VLOOKUP($A86,TRANSPOSE(#REF!),KQ$2+2,FALSE),0)</f>
        <v>#REF!</v>
      </c>
      <c r="KR86" t="e" cm="1">
        <f t="array" ref="KR86">_xlfn.IFNA(VLOOKUP($A86,TRANSPOSE(#REF!),KR$2+2,FALSE),0)</f>
        <v>#REF!</v>
      </c>
      <c r="KS86" t="e" cm="1">
        <f t="array" ref="KS86">_xlfn.IFNA(VLOOKUP($A86,TRANSPOSE(#REF!),KS$2+2,FALSE),0)</f>
        <v>#REF!</v>
      </c>
      <c r="KT86" t="e" cm="1">
        <f t="array" ref="KT86">_xlfn.IFNA(VLOOKUP($A86,TRANSPOSE(#REF!),KT$2+2,FALSE),0)</f>
        <v>#REF!</v>
      </c>
      <c r="KU86" t="e" cm="1">
        <f t="array" ref="KU86">_xlfn.IFNA(VLOOKUP($A86,TRANSPOSE(#REF!),KU$2+2,FALSE),0)</f>
        <v>#REF!</v>
      </c>
      <c r="KV86" t="e" cm="1">
        <f t="array" ref="KV86">_xlfn.IFNA(VLOOKUP($A86,TRANSPOSE(#REF!),KV$2+2,FALSE),0)</f>
        <v>#REF!</v>
      </c>
      <c r="KW86" t="e" cm="1">
        <f t="array" ref="KW86">_xlfn.IFNA(VLOOKUP($A86,TRANSPOSE(#REF!),KW$2+2,FALSE),0)</f>
        <v>#REF!</v>
      </c>
      <c r="KX86" t="e" cm="1">
        <f t="array" ref="KX86">_xlfn.IFNA(VLOOKUP($A86,TRANSPOSE(#REF!),KX$2+2,FALSE),0)</f>
        <v>#REF!</v>
      </c>
      <c r="KY86" t="e" cm="1">
        <f t="array" ref="KY86">_xlfn.IFNA(VLOOKUP($A86,TRANSPOSE(#REF!),KY$2+2,FALSE),0)</f>
        <v>#REF!</v>
      </c>
      <c r="KZ86" t="e" cm="1">
        <f t="array" ref="KZ86">_xlfn.IFNA(VLOOKUP($A86,TRANSPOSE(#REF!),KZ$2+2,FALSE),0)</f>
        <v>#REF!</v>
      </c>
      <c r="LA86" t="e" cm="1">
        <f t="array" ref="LA86">_xlfn.IFNA(VLOOKUP($A86,TRANSPOSE(#REF!),LA$2+2,FALSE),0)</f>
        <v>#REF!</v>
      </c>
      <c r="LB86" t="e" cm="1">
        <f t="array" ref="LB86">_xlfn.IFNA(VLOOKUP($A86,TRANSPOSE(#REF!),LB$2+2,FALSE),0)</f>
        <v>#REF!</v>
      </c>
      <c r="LC86" t="e" cm="1">
        <f t="array" ref="LC86">_xlfn.IFNA(VLOOKUP($A86,TRANSPOSE(#REF!),LC$2+2,FALSE),0)</f>
        <v>#REF!</v>
      </c>
      <c r="LD86" t="e" cm="1">
        <f t="array" ref="LD86">_xlfn.IFNA(VLOOKUP($A86,TRANSPOSE(#REF!),LD$2+2,FALSE),0)</f>
        <v>#REF!</v>
      </c>
      <c r="LE86" t="e" cm="1">
        <f t="array" ref="LE86">_xlfn.IFNA(VLOOKUP($A86,TRANSPOSE(#REF!),LE$2+2,FALSE),0)</f>
        <v>#REF!</v>
      </c>
      <c r="LF86" t="e" cm="1">
        <f t="array" ref="LF86">_xlfn.IFNA(VLOOKUP($A86,TRANSPOSE(#REF!),LF$2+2,FALSE),0)</f>
        <v>#REF!</v>
      </c>
      <c r="LG86" t="e" cm="1">
        <f t="array" ref="LG86">_xlfn.IFNA(VLOOKUP($A86,TRANSPOSE(#REF!),LG$2+2,FALSE),0)</f>
        <v>#REF!</v>
      </c>
      <c r="LH86" t="e" cm="1">
        <f t="array" ref="LH86">_xlfn.IFNA(VLOOKUP($A86,TRANSPOSE(#REF!),LH$2+2,FALSE),0)</f>
        <v>#REF!</v>
      </c>
      <c r="LI86" t="e" cm="1">
        <f t="array" ref="LI86">_xlfn.IFNA(VLOOKUP($A86,TRANSPOSE(#REF!),LI$2+2,FALSE),0)</f>
        <v>#REF!</v>
      </c>
      <c r="LJ86" t="e" cm="1">
        <f t="array" ref="LJ86">_xlfn.IFNA(VLOOKUP($A86,TRANSPOSE(#REF!),LJ$2+2,FALSE),0)</f>
        <v>#REF!</v>
      </c>
      <c r="LK86" t="e" cm="1">
        <f t="array" ref="LK86">_xlfn.IFNA(VLOOKUP($A86,TRANSPOSE(#REF!),LK$2+2,FALSE),0)</f>
        <v>#REF!</v>
      </c>
      <c r="LL86" t="e" cm="1">
        <f t="array" ref="LL86">_xlfn.IFNA(VLOOKUP($A86,TRANSPOSE(#REF!),LL$2+2,FALSE),0)</f>
        <v>#REF!</v>
      </c>
      <c r="LM86" t="e" cm="1">
        <f t="array" ref="LM86">_xlfn.IFNA(VLOOKUP($A86,TRANSPOSE(#REF!),LM$2+2,FALSE),0)</f>
        <v>#REF!</v>
      </c>
      <c r="LN86" t="e" cm="1">
        <f t="array" ref="LN86">_xlfn.IFNA(VLOOKUP($A86,TRANSPOSE(#REF!),LN$2+2,FALSE),0)</f>
        <v>#REF!</v>
      </c>
      <c r="LO86" t="e" cm="1">
        <f t="array" ref="LO86">_xlfn.IFNA(VLOOKUP($A86,TRANSPOSE(#REF!),LO$2+2,FALSE),0)</f>
        <v>#REF!</v>
      </c>
      <c r="LP86" t="e" cm="1">
        <f t="array" ref="LP86">_xlfn.IFNA(VLOOKUP($A86,TRANSPOSE(#REF!),LP$2+2,FALSE),0)</f>
        <v>#REF!</v>
      </c>
      <c r="LQ86" t="e" cm="1">
        <f t="array" ref="LQ86">_xlfn.IFNA(VLOOKUP($A86,TRANSPOSE(#REF!),LQ$2+2,FALSE),0)</f>
        <v>#REF!</v>
      </c>
      <c r="LR86" t="e" cm="1">
        <f t="array" ref="LR86">_xlfn.IFNA(VLOOKUP($A86,TRANSPOSE(#REF!),LR$2+2,FALSE),0)</f>
        <v>#REF!</v>
      </c>
      <c r="LS86" t="e" cm="1">
        <f t="array" ref="LS86">_xlfn.IFNA(VLOOKUP($A86,TRANSPOSE(#REF!),LS$2+2,FALSE),0)</f>
        <v>#REF!</v>
      </c>
      <c r="LT86" t="e" cm="1">
        <f t="array" ref="LT86">_xlfn.IFNA(VLOOKUP($A86,TRANSPOSE(#REF!),LT$2+2,FALSE),0)</f>
        <v>#REF!</v>
      </c>
      <c r="LU86" t="e" cm="1">
        <f t="array" ref="LU86">_xlfn.IFNA(VLOOKUP($A86,TRANSPOSE(#REF!),LU$2+2,FALSE),0)</f>
        <v>#REF!</v>
      </c>
      <c r="LV86" t="e" cm="1">
        <f t="array" ref="LV86">_xlfn.IFNA(VLOOKUP($A86,TRANSPOSE(#REF!),LV$2+2,FALSE),0)</f>
        <v>#REF!</v>
      </c>
      <c r="LW86" t="e" cm="1">
        <f t="array" ref="LW86">_xlfn.IFNA(VLOOKUP($A86,TRANSPOSE(#REF!),LW$2+2,FALSE),0)</f>
        <v>#REF!</v>
      </c>
      <c r="LX86" t="e" cm="1">
        <f t="array" ref="LX86">_xlfn.IFNA(VLOOKUP($A86,TRANSPOSE(#REF!),LX$2+2,FALSE),0)</f>
        <v>#REF!</v>
      </c>
      <c r="LY86" t="e" cm="1">
        <f t="array" ref="LY86">_xlfn.IFNA(VLOOKUP($A86,TRANSPOSE(#REF!),LY$2+2,FALSE),0)</f>
        <v>#REF!</v>
      </c>
      <c r="LZ86" t="e" cm="1">
        <f t="array" ref="LZ86">_xlfn.IFNA(VLOOKUP($A86,TRANSPOSE(#REF!),LZ$2+2,FALSE),0)</f>
        <v>#REF!</v>
      </c>
      <c r="MA86" t="e" cm="1">
        <f t="array" ref="MA86">_xlfn.IFNA(VLOOKUP($A86,TRANSPOSE(#REF!),MA$2+2,FALSE),0)</f>
        <v>#REF!</v>
      </c>
      <c r="MB86" t="e" cm="1">
        <f t="array" ref="MB86">_xlfn.IFNA(VLOOKUP($A86,TRANSPOSE(#REF!),MB$2+2,FALSE),0)</f>
        <v>#REF!</v>
      </c>
      <c r="MC86" t="e" cm="1">
        <f t="array" ref="MC86">_xlfn.IFNA(VLOOKUP($A86,TRANSPOSE(#REF!),MC$2+2,FALSE),0)</f>
        <v>#REF!</v>
      </c>
      <c r="MD86" t="e" cm="1">
        <f t="array" ref="MD86">_xlfn.IFNA(VLOOKUP($A86,TRANSPOSE(#REF!),MD$2+2,FALSE),0)</f>
        <v>#REF!</v>
      </c>
      <c r="ME86" t="e" cm="1">
        <f t="array" ref="ME86">_xlfn.IFNA(VLOOKUP($A86,TRANSPOSE(#REF!),ME$2+2,FALSE),0)</f>
        <v>#REF!</v>
      </c>
      <c r="MF86" t="e" cm="1">
        <f t="array" ref="MF86">_xlfn.IFNA(VLOOKUP($A86,TRANSPOSE(#REF!),MF$2+2,FALSE),0)</f>
        <v>#REF!</v>
      </c>
      <c r="MG86" t="e" cm="1">
        <f t="array" ref="MG86">_xlfn.IFNA(VLOOKUP($A86,TRANSPOSE(#REF!),MG$2+2,FALSE),0)</f>
        <v>#REF!</v>
      </c>
      <c r="MH86" t="e" cm="1">
        <f t="array" ref="MH86">_xlfn.IFNA(VLOOKUP($A86,TRANSPOSE(#REF!),MH$2+2,FALSE),0)</f>
        <v>#REF!</v>
      </c>
      <c r="MI86" t="e" cm="1">
        <f t="array" ref="MI86">_xlfn.IFNA(VLOOKUP($A86,TRANSPOSE(#REF!),MI$2+2,FALSE),0)</f>
        <v>#REF!</v>
      </c>
      <c r="MJ86" t="e" cm="1">
        <f t="array" ref="MJ86">_xlfn.IFNA(VLOOKUP($A86,TRANSPOSE(#REF!),MJ$2+2,FALSE),0)</f>
        <v>#REF!</v>
      </c>
      <c r="MK86" t="e" cm="1">
        <f t="array" ref="MK86">_xlfn.IFNA(VLOOKUP($A86,TRANSPOSE(#REF!),MK$2+2,FALSE),0)</f>
        <v>#REF!</v>
      </c>
      <c r="ML86" t="e" cm="1">
        <f t="array" ref="ML86">_xlfn.IFNA(VLOOKUP($A86,TRANSPOSE(#REF!),ML$2+2,FALSE),0)</f>
        <v>#REF!</v>
      </c>
      <c r="MM86" t="e" cm="1">
        <f t="array" ref="MM86">_xlfn.IFNA(VLOOKUP($A86,TRANSPOSE(#REF!),MM$2+2,FALSE),0)</f>
        <v>#REF!</v>
      </c>
      <c r="MN86" t="e" cm="1">
        <f t="array" ref="MN86">_xlfn.IFNA(VLOOKUP($A86,TRANSPOSE(#REF!),MN$2+2,FALSE),0)</f>
        <v>#REF!</v>
      </c>
      <c r="MO86" t="e" cm="1">
        <f t="array" ref="MO86">_xlfn.IFNA(VLOOKUP($A86,TRANSPOSE(#REF!),MO$2+2,FALSE),0)</f>
        <v>#REF!</v>
      </c>
      <c r="MP86" t="e" cm="1">
        <f t="array" ref="MP86">_xlfn.IFNA(VLOOKUP($A86,TRANSPOSE(#REF!),MP$2+2,FALSE),0)</f>
        <v>#REF!</v>
      </c>
      <c r="MQ86" t="e" cm="1">
        <f t="array" ref="MQ86">_xlfn.IFNA(VLOOKUP($A86,TRANSPOSE(#REF!),MQ$2+2,FALSE),0)</f>
        <v>#REF!</v>
      </c>
      <c r="MR86" t="e" cm="1">
        <f t="array" ref="MR86">_xlfn.IFNA(VLOOKUP($A86,TRANSPOSE(#REF!),MR$2+2,FALSE),0)</f>
        <v>#REF!</v>
      </c>
      <c r="MS86" t="e" cm="1">
        <f t="array" ref="MS86">_xlfn.IFNA(VLOOKUP($A86,TRANSPOSE(#REF!),MS$2+2,FALSE),0)</f>
        <v>#REF!</v>
      </c>
      <c r="MT86" t="e" cm="1">
        <f t="array" ref="MT86">_xlfn.IFNA(VLOOKUP($A86,TRANSPOSE(#REF!),MT$2+2,FALSE),0)</f>
        <v>#REF!</v>
      </c>
      <c r="MU86" t="e" cm="1">
        <f t="array" ref="MU86">_xlfn.IFNA(VLOOKUP($A86,TRANSPOSE(#REF!),MU$2+2,FALSE),0)</f>
        <v>#REF!</v>
      </c>
      <c r="MV86" t="e" cm="1">
        <f t="array" ref="MV86">_xlfn.IFNA(VLOOKUP($A86,TRANSPOSE(#REF!),MV$2+2,FALSE),0)</f>
        <v>#REF!</v>
      </c>
      <c r="MW86" t="e" cm="1">
        <f t="array" ref="MW86">_xlfn.IFNA(VLOOKUP($A86,TRANSPOSE(#REF!),MW$2+2,FALSE),0)</f>
        <v>#REF!</v>
      </c>
      <c r="MX86" t="e" cm="1">
        <f t="array" ref="MX86">_xlfn.IFNA(VLOOKUP($A86,TRANSPOSE(#REF!),MX$2+2,FALSE),0)</f>
        <v>#REF!</v>
      </c>
      <c r="MY86" t="e" cm="1">
        <f t="array" ref="MY86">_xlfn.IFNA(VLOOKUP($A86,TRANSPOSE(#REF!),MY$2+2,FALSE),0)</f>
        <v>#REF!</v>
      </c>
      <c r="MZ86" t="e" cm="1">
        <f t="array" ref="MZ86">_xlfn.IFNA(VLOOKUP($A86,TRANSPOSE(#REF!),MZ$2+2,FALSE),0)</f>
        <v>#REF!</v>
      </c>
      <c r="NA86" t="e" cm="1">
        <f t="array" ref="NA86">_xlfn.IFNA(VLOOKUP($A86,TRANSPOSE(#REF!),NA$2+2,FALSE),0)</f>
        <v>#REF!</v>
      </c>
      <c r="NB86" t="e" cm="1">
        <f t="array" ref="NB86">_xlfn.IFNA(VLOOKUP($A86,TRANSPOSE(#REF!),NB$2+2,FALSE),0)</f>
        <v>#REF!</v>
      </c>
      <c r="NC86" t="e" cm="1">
        <f t="array" ref="NC86">_xlfn.IFNA(VLOOKUP($A86,TRANSPOSE(#REF!),NC$2+2,FALSE),0)</f>
        <v>#REF!</v>
      </c>
      <c r="ND86" t="e" cm="1">
        <f t="array" ref="ND86">_xlfn.IFNA(VLOOKUP($A86,TRANSPOSE(#REF!),ND$2+2,FALSE),0)</f>
        <v>#REF!</v>
      </c>
      <c r="NE86" t="e" cm="1">
        <f t="array" ref="NE86">_xlfn.IFNA(VLOOKUP($A86,TRANSPOSE(#REF!),NE$2+2,FALSE),0)</f>
        <v>#REF!</v>
      </c>
      <c r="NF86" t="e" cm="1">
        <f t="array" ref="NF86">_xlfn.IFNA(VLOOKUP($A86,TRANSPOSE(#REF!),NF$2+2,FALSE),0)</f>
        <v>#REF!</v>
      </c>
      <c r="NG86" t="e" cm="1">
        <f t="array" ref="NG86">_xlfn.IFNA(VLOOKUP($A86,TRANSPOSE(#REF!),NG$2+2,FALSE),0)</f>
        <v>#REF!</v>
      </c>
      <c r="NH86" t="e" cm="1">
        <f t="array" ref="NH86">_xlfn.IFNA(VLOOKUP($A86,TRANSPOSE(#REF!),NH$2+2,FALSE),0)</f>
        <v>#REF!</v>
      </c>
      <c r="NI86" t="e" cm="1">
        <f t="array" ref="NI86">_xlfn.IFNA(VLOOKUP($A86,TRANSPOSE(#REF!),NI$2+2,FALSE),0)</f>
        <v>#REF!</v>
      </c>
      <c r="NJ86" t="e" cm="1">
        <f t="array" ref="NJ86">_xlfn.IFNA(VLOOKUP($A86,TRANSPOSE(#REF!),NJ$2+2,FALSE),0)</f>
        <v>#REF!</v>
      </c>
      <c r="NL86" t="e">
        <f t="shared" si="2"/>
        <v>#REF!</v>
      </c>
      <c r="NM86" t="e">
        <f t="shared" si="3"/>
        <v>#REF!</v>
      </c>
    </row>
    <row r="87" spans="1:377" x14ac:dyDescent="0.3">
      <c r="A87" t="str">
        <v>PGB02_14</v>
      </c>
      <c r="B87" t="str">
        <v>Elektriciteit</v>
      </c>
      <c r="C87" t="str">
        <v>Conversion</v>
      </c>
      <c r="D87" t="str">
        <v>Power GB</v>
      </c>
      <c r="E87" t="str">
        <v>Generation</v>
      </c>
      <c r="F87" t="str">
        <v>Electricity GB</v>
      </c>
      <c r="G87" t="str">
        <v>Electricity from Hydro RoR - Power GB</v>
      </c>
      <c r="H87" t="str">
        <v>[GW]</v>
      </c>
      <c r="I87">
        <f>_xlfn.IFNA(VLOOKUP(A87,'[1]PASTE Cap_Investment'!A:B,2,FALSE),0)</f>
        <v>3.7999994770000002E-4</v>
      </c>
      <c r="J87" t="e" cm="1">
        <f t="array" ref="J87">_xlfn.IFNA(VLOOKUP($A87,TRANSPOSE(#REF!),J$2+2,FALSE),0)</f>
        <v>#REF!</v>
      </c>
      <c r="K87" t="e" cm="1">
        <f t="array" ref="K87">_xlfn.IFNA(VLOOKUP($A87,TRANSPOSE(#REF!),K$2+2,FALSE),0)</f>
        <v>#REF!</v>
      </c>
      <c r="L87" t="e" cm="1">
        <f t="array" ref="L87">_xlfn.IFNA(VLOOKUP($A87,TRANSPOSE(#REF!),L$2+2,FALSE),0)</f>
        <v>#REF!</v>
      </c>
      <c r="M87" t="e" cm="1">
        <f t="array" ref="M87">_xlfn.IFNA(VLOOKUP($A87,TRANSPOSE(#REF!),M$2+2,FALSE),0)</f>
        <v>#REF!</v>
      </c>
      <c r="N87" t="e" cm="1">
        <f t="array" ref="N87">_xlfn.IFNA(VLOOKUP($A87,TRANSPOSE(#REF!),N$2+2,FALSE),0)</f>
        <v>#REF!</v>
      </c>
      <c r="O87" t="e" cm="1">
        <f t="array" ref="O87">_xlfn.IFNA(VLOOKUP($A87,TRANSPOSE(#REF!),O$2+2,FALSE),0)</f>
        <v>#REF!</v>
      </c>
      <c r="P87" t="e" cm="1">
        <f t="array" ref="P87">_xlfn.IFNA(VLOOKUP($A87,TRANSPOSE(#REF!),P$2+2,FALSE),0)</f>
        <v>#REF!</v>
      </c>
      <c r="Q87" t="e" cm="1">
        <f t="array" ref="Q87">_xlfn.IFNA(VLOOKUP($A87,TRANSPOSE(#REF!),Q$2+2,FALSE),0)</f>
        <v>#REF!</v>
      </c>
      <c r="R87" t="e" cm="1">
        <f t="array" ref="R87">_xlfn.IFNA(VLOOKUP($A87,TRANSPOSE(#REF!),R$2+2,FALSE),0)</f>
        <v>#REF!</v>
      </c>
      <c r="S87" t="e" cm="1">
        <f t="array" ref="S87">_xlfn.IFNA(VLOOKUP($A87,TRANSPOSE(#REF!),S$2+2,FALSE),0)</f>
        <v>#REF!</v>
      </c>
      <c r="T87" t="e" cm="1">
        <f t="array" ref="T87">_xlfn.IFNA(VLOOKUP($A87,TRANSPOSE(#REF!),T$2+2,FALSE),0)</f>
        <v>#REF!</v>
      </c>
      <c r="U87" t="e" cm="1">
        <f t="array" ref="U87">_xlfn.IFNA(VLOOKUP($A87,TRANSPOSE(#REF!),U$2+2,FALSE),0)</f>
        <v>#REF!</v>
      </c>
      <c r="V87" t="e" cm="1">
        <f t="array" ref="V87">_xlfn.IFNA(VLOOKUP($A87,TRANSPOSE(#REF!),V$2+2,FALSE),0)</f>
        <v>#REF!</v>
      </c>
      <c r="W87" t="e" cm="1">
        <f t="array" ref="W87">_xlfn.IFNA(VLOOKUP($A87,TRANSPOSE(#REF!),W$2+2,FALSE),0)</f>
        <v>#REF!</v>
      </c>
      <c r="X87" t="e" cm="1">
        <f t="array" ref="X87">_xlfn.IFNA(VLOOKUP($A87,TRANSPOSE(#REF!),X$2+2,FALSE),0)</f>
        <v>#REF!</v>
      </c>
      <c r="Y87" t="e" cm="1">
        <f t="array" ref="Y87">_xlfn.IFNA(VLOOKUP($A87,TRANSPOSE(#REF!),Y$2+2,FALSE),0)</f>
        <v>#REF!</v>
      </c>
      <c r="Z87" t="e" cm="1">
        <f t="array" ref="Z87">_xlfn.IFNA(VLOOKUP($A87,TRANSPOSE(#REF!),Z$2+2,FALSE),0)</f>
        <v>#REF!</v>
      </c>
      <c r="AA87" t="e" cm="1">
        <f t="array" ref="AA87">_xlfn.IFNA(VLOOKUP($A87,TRANSPOSE(#REF!),AA$2+2,FALSE),0)</f>
        <v>#REF!</v>
      </c>
      <c r="AB87" t="e" cm="1">
        <f t="array" ref="AB87">_xlfn.IFNA(VLOOKUP($A87,TRANSPOSE(#REF!),AB$2+2,FALSE),0)</f>
        <v>#REF!</v>
      </c>
      <c r="AC87" t="e" cm="1">
        <f t="array" ref="AC87">_xlfn.IFNA(VLOOKUP($A87,TRANSPOSE(#REF!),AC$2+2,FALSE),0)</f>
        <v>#REF!</v>
      </c>
      <c r="AD87" t="e" cm="1">
        <f t="array" ref="AD87">_xlfn.IFNA(VLOOKUP($A87,TRANSPOSE(#REF!),AD$2+2,FALSE),0)</f>
        <v>#REF!</v>
      </c>
      <c r="AE87" t="e" cm="1">
        <f t="array" ref="AE87">_xlfn.IFNA(VLOOKUP($A87,TRANSPOSE(#REF!),AE$2+2,FALSE),0)</f>
        <v>#REF!</v>
      </c>
      <c r="AF87" t="e" cm="1">
        <f t="array" ref="AF87">_xlfn.IFNA(VLOOKUP($A87,TRANSPOSE(#REF!),AF$2+2,FALSE),0)</f>
        <v>#REF!</v>
      </c>
      <c r="AG87" t="e" cm="1">
        <f t="array" ref="AG87">_xlfn.IFNA(VLOOKUP($A87,TRANSPOSE(#REF!),AG$2+2,FALSE),0)</f>
        <v>#REF!</v>
      </c>
      <c r="AH87" t="e" cm="1">
        <f t="array" ref="AH87">_xlfn.IFNA(VLOOKUP($A87,TRANSPOSE(#REF!),AH$2+2,FALSE),0)</f>
        <v>#REF!</v>
      </c>
      <c r="AI87" t="e" cm="1">
        <f t="array" ref="AI87">_xlfn.IFNA(VLOOKUP($A87,TRANSPOSE(#REF!),AI$2+2,FALSE),0)</f>
        <v>#REF!</v>
      </c>
      <c r="AJ87" t="e" cm="1">
        <f t="array" ref="AJ87">_xlfn.IFNA(VLOOKUP($A87,TRANSPOSE(#REF!),AJ$2+2,FALSE),0)</f>
        <v>#REF!</v>
      </c>
      <c r="AK87" t="e" cm="1">
        <f t="array" ref="AK87">_xlfn.IFNA(VLOOKUP($A87,TRANSPOSE(#REF!),AK$2+2,FALSE),0)</f>
        <v>#REF!</v>
      </c>
      <c r="AL87" t="e" cm="1">
        <f t="array" ref="AL87">_xlfn.IFNA(VLOOKUP($A87,TRANSPOSE(#REF!),AL$2+2,FALSE),0)</f>
        <v>#REF!</v>
      </c>
      <c r="AM87" t="e" cm="1">
        <f t="array" ref="AM87">_xlfn.IFNA(VLOOKUP($A87,TRANSPOSE(#REF!),AM$2+2,FALSE),0)</f>
        <v>#REF!</v>
      </c>
      <c r="AN87" t="e" cm="1">
        <f t="array" ref="AN87">_xlfn.IFNA(VLOOKUP($A87,TRANSPOSE(#REF!),AN$2+2,FALSE),0)</f>
        <v>#REF!</v>
      </c>
      <c r="AO87" t="e" cm="1">
        <f t="array" ref="AO87">_xlfn.IFNA(VLOOKUP($A87,TRANSPOSE(#REF!),AO$2+2,FALSE),0)</f>
        <v>#REF!</v>
      </c>
      <c r="AP87" t="e" cm="1">
        <f t="array" ref="AP87">_xlfn.IFNA(VLOOKUP($A87,TRANSPOSE(#REF!),AP$2+2,FALSE),0)</f>
        <v>#REF!</v>
      </c>
      <c r="AQ87" t="e" cm="1">
        <f t="array" ref="AQ87">_xlfn.IFNA(VLOOKUP($A87,TRANSPOSE(#REF!),AQ$2+2,FALSE),0)</f>
        <v>#REF!</v>
      </c>
      <c r="AR87" t="e" cm="1">
        <f t="array" ref="AR87">_xlfn.IFNA(VLOOKUP($A87,TRANSPOSE(#REF!),AR$2+2,FALSE),0)</f>
        <v>#REF!</v>
      </c>
      <c r="AS87" t="e" cm="1">
        <f t="array" ref="AS87">_xlfn.IFNA(VLOOKUP($A87,TRANSPOSE(#REF!),AS$2+2,FALSE),0)</f>
        <v>#REF!</v>
      </c>
      <c r="AT87" t="e" cm="1">
        <f t="array" ref="AT87">_xlfn.IFNA(VLOOKUP($A87,TRANSPOSE(#REF!),AT$2+2,FALSE),0)</f>
        <v>#REF!</v>
      </c>
      <c r="AU87" t="e" cm="1">
        <f t="array" ref="AU87">_xlfn.IFNA(VLOOKUP($A87,TRANSPOSE(#REF!),AU$2+2,FALSE),0)</f>
        <v>#REF!</v>
      </c>
      <c r="AV87" t="e" cm="1">
        <f t="array" ref="AV87">_xlfn.IFNA(VLOOKUP($A87,TRANSPOSE(#REF!),AV$2+2,FALSE),0)</f>
        <v>#REF!</v>
      </c>
      <c r="AW87" t="e" cm="1">
        <f t="array" ref="AW87">_xlfn.IFNA(VLOOKUP($A87,TRANSPOSE(#REF!),AW$2+2,FALSE),0)</f>
        <v>#REF!</v>
      </c>
      <c r="AX87" t="e" cm="1">
        <f t="array" ref="AX87">_xlfn.IFNA(VLOOKUP($A87,TRANSPOSE(#REF!),AX$2+2,FALSE),0)</f>
        <v>#REF!</v>
      </c>
      <c r="AY87" t="e" cm="1">
        <f t="array" ref="AY87">_xlfn.IFNA(VLOOKUP($A87,TRANSPOSE(#REF!),AY$2+2,FALSE),0)</f>
        <v>#REF!</v>
      </c>
      <c r="AZ87" t="e" cm="1">
        <f t="array" ref="AZ87">_xlfn.IFNA(VLOOKUP($A87,TRANSPOSE(#REF!),AZ$2+2,FALSE),0)</f>
        <v>#REF!</v>
      </c>
      <c r="BA87" t="e" cm="1">
        <f t="array" ref="BA87">_xlfn.IFNA(VLOOKUP($A87,TRANSPOSE(#REF!),BA$2+2,FALSE),0)</f>
        <v>#REF!</v>
      </c>
      <c r="BB87" t="e" cm="1">
        <f t="array" ref="BB87">_xlfn.IFNA(VLOOKUP($A87,TRANSPOSE(#REF!),BB$2+2,FALSE),0)</f>
        <v>#REF!</v>
      </c>
      <c r="BC87" t="e" cm="1">
        <f t="array" ref="BC87">_xlfn.IFNA(VLOOKUP($A87,TRANSPOSE(#REF!),BC$2+2,FALSE),0)</f>
        <v>#REF!</v>
      </c>
      <c r="BD87" t="e" cm="1">
        <f t="array" ref="BD87">_xlfn.IFNA(VLOOKUP($A87,TRANSPOSE(#REF!),BD$2+2,FALSE),0)</f>
        <v>#REF!</v>
      </c>
      <c r="BE87" t="e" cm="1">
        <f t="array" ref="BE87">_xlfn.IFNA(VLOOKUP($A87,TRANSPOSE(#REF!),BE$2+2,FALSE),0)</f>
        <v>#REF!</v>
      </c>
      <c r="BF87" t="e" cm="1">
        <f t="array" ref="BF87">_xlfn.IFNA(VLOOKUP($A87,TRANSPOSE(#REF!),BF$2+2,FALSE),0)</f>
        <v>#REF!</v>
      </c>
      <c r="BG87" t="e" cm="1">
        <f t="array" ref="BG87">_xlfn.IFNA(VLOOKUP($A87,TRANSPOSE(#REF!),BG$2+2,FALSE),0)</f>
        <v>#REF!</v>
      </c>
      <c r="BH87" t="e" cm="1">
        <f t="array" ref="BH87">_xlfn.IFNA(VLOOKUP($A87,TRANSPOSE(#REF!),BH$2+2,FALSE),0)</f>
        <v>#REF!</v>
      </c>
      <c r="BI87" t="e" cm="1">
        <f t="array" ref="BI87">_xlfn.IFNA(VLOOKUP($A87,TRANSPOSE(#REF!),BI$2+2,FALSE),0)</f>
        <v>#REF!</v>
      </c>
      <c r="BJ87" t="e" cm="1">
        <f t="array" ref="BJ87">_xlfn.IFNA(VLOOKUP($A87,TRANSPOSE(#REF!),BJ$2+2,FALSE),0)</f>
        <v>#REF!</v>
      </c>
      <c r="BK87" t="e" cm="1">
        <f t="array" ref="BK87">_xlfn.IFNA(VLOOKUP($A87,TRANSPOSE(#REF!),BK$2+2,FALSE),0)</f>
        <v>#REF!</v>
      </c>
      <c r="BL87" t="e" cm="1">
        <f t="array" ref="BL87">_xlfn.IFNA(VLOOKUP($A87,TRANSPOSE(#REF!),BL$2+2,FALSE),0)</f>
        <v>#REF!</v>
      </c>
      <c r="BM87" t="e" cm="1">
        <f t="array" ref="BM87">_xlfn.IFNA(VLOOKUP($A87,TRANSPOSE(#REF!),BM$2+2,FALSE),0)</f>
        <v>#REF!</v>
      </c>
      <c r="BN87" t="e" cm="1">
        <f t="array" ref="BN87">_xlfn.IFNA(VLOOKUP($A87,TRANSPOSE(#REF!),BN$2+2,FALSE),0)</f>
        <v>#REF!</v>
      </c>
      <c r="BO87" t="e" cm="1">
        <f t="array" ref="BO87">_xlfn.IFNA(VLOOKUP($A87,TRANSPOSE(#REF!),BO$2+2,FALSE),0)</f>
        <v>#REF!</v>
      </c>
      <c r="BP87" t="e" cm="1">
        <f t="array" ref="BP87">_xlfn.IFNA(VLOOKUP($A87,TRANSPOSE(#REF!),BP$2+2,FALSE),0)</f>
        <v>#REF!</v>
      </c>
      <c r="BQ87" t="e" cm="1">
        <f t="array" ref="BQ87">_xlfn.IFNA(VLOOKUP($A87,TRANSPOSE(#REF!),BQ$2+2,FALSE),0)</f>
        <v>#REF!</v>
      </c>
      <c r="BR87" t="e" cm="1">
        <f t="array" ref="BR87">_xlfn.IFNA(VLOOKUP($A87,TRANSPOSE(#REF!),BR$2+2,FALSE),0)</f>
        <v>#REF!</v>
      </c>
      <c r="BS87" t="e" cm="1">
        <f t="array" ref="BS87">_xlfn.IFNA(VLOOKUP($A87,TRANSPOSE(#REF!),BS$2+2,FALSE),0)</f>
        <v>#REF!</v>
      </c>
      <c r="BT87" t="e" cm="1">
        <f t="array" ref="BT87">_xlfn.IFNA(VLOOKUP($A87,TRANSPOSE(#REF!),BT$2+2,FALSE),0)</f>
        <v>#REF!</v>
      </c>
      <c r="BU87" t="e" cm="1">
        <f t="array" ref="BU87">_xlfn.IFNA(VLOOKUP($A87,TRANSPOSE(#REF!),BU$2+2,FALSE),0)</f>
        <v>#REF!</v>
      </c>
      <c r="BV87" t="e" cm="1">
        <f t="array" ref="BV87">_xlfn.IFNA(VLOOKUP($A87,TRANSPOSE(#REF!),BV$2+2,FALSE),0)</f>
        <v>#REF!</v>
      </c>
      <c r="BW87" t="e" cm="1">
        <f t="array" ref="BW87">_xlfn.IFNA(VLOOKUP($A87,TRANSPOSE(#REF!),BW$2+2,FALSE),0)</f>
        <v>#REF!</v>
      </c>
      <c r="BX87" t="e" cm="1">
        <f t="array" ref="BX87">_xlfn.IFNA(VLOOKUP($A87,TRANSPOSE(#REF!),BX$2+2,FALSE),0)</f>
        <v>#REF!</v>
      </c>
      <c r="BY87" t="e" cm="1">
        <f t="array" ref="BY87">_xlfn.IFNA(VLOOKUP($A87,TRANSPOSE(#REF!),BY$2+2,FALSE),0)</f>
        <v>#REF!</v>
      </c>
      <c r="BZ87" t="e" cm="1">
        <f t="array" ref="BZ87">_xlfn.IFNA(VLOOKUP($A87,TRANSPOSE(#REF!),BZ$2+2,FALSE),0)</f>
        <v>#REF!</v>
      </c>
      <c r="CA87" t="e" cm="1">
        <f t="array" ref="CA87">_xlfn.IFNA(VLOOKUP($A87,TRANSPOSE(#REF!),CA$2+2,FALSE),0)</f>
        <v>#REF!</v>
      </c>
      <c r="CB87" t="e" cm="1">
        <f t="array" ref="CB87">_xlfn.IFNA(VLOOKUP($A87,TRANSPOSE(#REF!),CB$2+2,FALSE),0)</f>
        <v>#REF!</v>
      </c>
      <c r="CC87" t="e" cm="1">
        <f t="array" ref="CC87">_xlfn.IFNA(VLOOKUP($A87,TRANSPOSE(#REF!),CC$2+2,FALSE),0)</f>
        <v>#REF!</v>
      </c>
      <c r="CD87" t="e" cm="1">
        <f t="array" ref="CD87">_xlfn.IFNA(VLOOKUP($A87,TRANSPOSE(#REF!),CD$2+2,FALSE),0)</f>
        <v>#REF!</v>
      </c>
      <c r="CE87" t="e" cm="1">
        <f t="array" ref="CE87">_xlfn.IFNA(VLOOKUP($A87,TRANSPOSE(#REF!),CE$2+2,FALSE),0)</f>
        <v>#REF!</v>
      </c>
      <c r="CF87" t="e" cm="1">
        <f t="array" ref="CF87">_xlfn.IFNA(VLOOKUP($A87,TRANSPOSE(#REF!),CF$2+2,FALSE),0)</f>
        <v>#REF!</v>
      </c>
      <c r="CG87" t="e" cm="1">
        <f t="array" ref="CG87">_xlfn.IFNA(VLOOKUP($A87,TRANSPOSE(#REF!),CG$2+2,FALSE),0)</f>
        <v>#REF!</v>
      </c>
      <c r="CH87" t="e" cm="1">
        <f t="array" ref="CH87">_xlfn.IFNA(VLOOKUP($A87,TRANSPOSE(#REF!),CH$2+2,FALSE),0)</f>
        <v>#REF!</v>
      </c>
      <c r="CI87" t="e" cm="1">
        <f t="array" ref="CI87">_xlfn.IFNA(VLOOKUP($A87,TRANSPOSE(#REF!),CI$2+2,FALSE),0)</f>
        <v>#REF!</v>
      </c>
      <c r="CJ87" t="e" cm="1">
        <f t="array" ref="CJ87">_xlfn.IFNA(VLOOKUP($A87,TRANSPOSE(#REF!),CJ$2+2,FALSE),0)</f>
        <v>#REF!</v>
      </c>
      <c r="CK87" t="e" cm="1">
        <f t="array" ref="CK87">_xlfn.IFNA(VLOOKUP($A87,TRANSPOSE(#REF!),CK$2+2,FALSE),0)</f>
        <v>#REF!</v>
      </c>
      <c r="CL87" t="e" cm="1">
        <f t="array" ref="CL87">_xlfn.IFNA(VLOOKUP($A87,TRANSPOSE(#REF!),CL$2+2,FALSE),0)</f>
        <v>#REF!</v>
      </c>
      <c r="CM87" t="e" cm="1">
        <f t="array" ref="CM87">_xlfn.IFNA(VLOOKUP($A87,TRANSPOSE(#REF!),CM$2+2,FALSE),0)</f>
        <v>#REF!</v>
      </c>
      <c r="CN87" t="e" cm="1">
        <f t="array" ref="CN87">_xlfn.IFNA(VLOOKUP($A87,TRANSPOSE(#REF!),CN$2+2,FALSE),0)</f>
        <v>#REF!</v>
      </c>
      <c r="CO87" t="e" cm="1">
        <f t="array" ref="CO87">_xlfn.IFNA(VLOOKUP($A87,TRANSPOSE(#REF!),CO$2+2,FALSE),0)</f>
        <v>#REF!</v>
      </c>
      <c r="CP87" t="e" cm="1">
        <f t="array" ref="CP87">_xlfn.IFNA(VLOOKUP($A87,TRANSPOSE(#REF!),CP$2+2,FALSE),0)</f>
        <v>#REF!</v>
      </c>
      <c r="CQ87" t="e" cm="1">
        <f t="array" ref="CQ87">_xlfn.IFNA(VLOOKUP($A87,TRANSPOSE(#REF!),CQ$2+2,FALSE),0)</f>
        <v>#REF!</v>
      </c>
      <c r="CR87" t="e" cm="1">
        <f t="array" ref="CR87">_xlfn.IFNA(VLOOKUP($A87,TRANSPOSE(#REF!),CR$2+2,FALSE),0)</f>
        <v>#REF!</v>
      </c>
      <c r="CS87" t="e" cm="1">
        <f t="array" ref="CS87">_xlfn.IFNA(VLOOKUP($A87,TRANSPOSE(#REF!),CS$2+2,FALSE),0)</f>
        <v>#REF!</v>
      </c>
      <c r="CT87" t="e" cm="1">
        <f t="array" ref="CT87">_xlfn.IFNA(VLOOKUP($A87,TRANSPOSE(#REF!),CT$2+2,FALSE),0)</f>
        <v>#REF!</v>
      </c>
      <c r="CU87" t="e" cm="1">
        <f t="array" ref="CU87">_xlfn.IFNA(VLOOKUP($A87,TRANSPOSE(#REF!),CU$2+2,FALSE),0)</f>
        <v>#REF!</v>
      </c>
      <c r="CV87" t="e" cm="1">
        <f t="array" ref="CV87">_xlfn.IFNA(VLOOKUP($A87,TRANSPOSE(#REF!),CV$2+2,FALSE),0)</f>
        <v>#REF!</v>
      </c>
      <c r="CW87" t="e" cm="1">
        <f t="array" ref="CW87">_xlfn.IFNA(VLOOKUP($A87,TRANSPOSE(#REF!),CW$2+2,FALSE),0)</f>
        <v>#REF!</v>
      </c>
      <c r="CX87" t="e" cm="1">
        <f t="array" ref="CX87">_xlfn.IFNA(VLOOKUP($A87,TRANSPOSE(#REF!),CX$2+2,FALSE),0)</f>
        <v>#REF!</v>
      </c>
      <c r="CY87" t="e" cm="1">
        <f t="array" ref="CY87">_xlfn.IFNA(VLOOKUP($A87,TRANSPOSE(#REF!),CY$2+2,FALSE),0)</f>
        <v>#REF!</v>
      </c>
      <c r="CZ87" t="e" cm="1">
        <f t="array" ref="CZ87">_xlfn.IFNA(VLOOKUP($A87,TRANSPOSE(#REF!),CZ$2+2,FALSE),0)</f>
        <v>#REF!</v>
      </c>
      <c r="DA87" t="e" cm="1">
        <f t="array" ref="DA87">_xlfn.IFNA(VLOOKUP($A87,TRANSPOSE(#REF!),DA$2+2,FALSE),0)</f>
        <v>#REF!</v>
      </c>
      <c r="DB87" t="e" cm="1">
        <f t="array" ref="DB87">_xlfn.IFNA(VLOOKUP($A87,TRANSPOSE(#REF!),DB$2+2,FALSE),0)</f>
        <v>#REF!</v>
      </c>
      <c r="DC87" t="e" cm="1">
        <f t="array" ref="DC87">_xlfn.IFNA(VLOOKUP($A87,TRANSPOSE(#REF!),DC$2+2,FALSE),0)</f>
        <v>#REF!</v>
      </c>
      <c r="DD87" t="e" cm="1">
        <f t="array" ref="DD87">_xlfn.IFNA(VLOOKUP($A87,TRANSPOSE(#REF!),DD$2+2,FALSE),0)</f>
        <v>#REF!</v>
      </c>
      <c r="DE87" t="e" cm="1">
        <f t="array" ref="DE87">_xlfn.IFNA(VLOOKUP($A87,TRANSPOSE(#REF!),DE$2+2,FALSE),0)</f>
        <v>#REF!</v>
      </c>
      <c r="DF87" t="e" cm="1">
        <f t="array" ref="DF87">_xlfn.IFNA(VLOOKUP($A87,TRANSPOSE(#REF!),DF$2+2,FALSE),0)</f>
        <v>#REF!</v>
      </c>
      <c r="DG87" t="e" cm="1">
        <f t="array" ref="DG87">_xlfn.IFNA(VLOOKUP($A87,TRANSPOSE(#REF!),DG$2+2,FALSE),0)</f>
        <v>#REF!</v>
      </c>
      <c r="DH87" t="e" cm="1">
        <f t="array" ref="DH87">_xlfn.IFNA(VLOOKUP($A87,TRANSPOSE(#REF!),DH$2+2,FALSE),0)</f>
        <v>#REF!</v>
      </c>
      <c r="DI87" t="e" cm="1">
        <f t="array" ref="DI87">_xlfn.IFNA(VLOOKUP($A87,TRANSPOSE(#REF!),DI$2+2,FALSE),0)</f>
        <v>#REF!</v>
      </c>
      <c r="DJ87" t="e" cm="1">
        <f t="array" ref="DJ87">_xlfn.IFNA(VLOOKUP($A87,TRANSPOSE(#REF!),DJ$2+2,FALSE),0)</f>
        <v>#REF!</v>
      </c>
      <c r="DK87" t="e" cm="1">
        <f t="array" ref="DK87">_xlfn.IFNA(VLOOKUP($A87,TRANSPOSE(#REF!),DK$2+2,FALSE),0)</f>
        <v>#REF!</v>
      </c>
      <c r="DL87" t="e" cm="1">
        <f t="array" ref="DL87">_xlfn.IFNA(VLOOKUP($A87,TRANSPOSE(#REF!),DL$2+2,FALSE),0)</f>
        <v>#REF!</v>
      </c>
      <c r="DM87" t="e" cm="1">
        <f t="array" ref="DM87">_xlfn.IFNA(VLOOKUP($A87,TRANSPOSE(#REF!),DM$2+2,FALSE),0)</f>
        <v>#REF!</v>
      </c>
      <c r="DN87" t="e" cm="1">
        <f t="array" ref="DN87">_xlfn.IFNA(VLOOKUP($A87,TRANSPOSE(#REF!),DN$2+2,FALSE),0)</f>
        <v>#REF!</v>
      </c>
      <c r="DO87" t="e" cm="1">
        <f t="array" ref="DO87">_xlfn.IFNA(VLOOKUP($A87,TRANSPOSE(#REF!),DO$2+2,FALSE),0)</f>
        <v>#REF!</v>
      </c>
      <c r="DP87" t="e" cm="1">
        <f t="array" ref="DP87">_xlfn.IFNA(VLOOKUP($A87,TRANSPOSE(#REF!),DP$2+2,FALSE),0)</f>
        <v>#REF!</v>
      </c>
      <c r="DQ87" t="e" cm="1">
        <f t="array" ref="DQ87">_xlfn.IFNA(VLOOKUP($A87,TRANSPOSE(#REF!),DQ$2+2,FALSE),0)</f>
        <v>#REF!</v>
      </c>
      <c r="DR87" t="e" cm="1">
        <f t="array" ref="DR87">_xlfn.IFNA(VLOOKUP($A87,TRANSPOSE(#REF!),DR$2+2,FALSE),0)</f>
        <v>#REF!</v>
      </c>
      <c r="DS87" t="e" cm="1">
        <f t="array" ref="DS87">_xlfn.IFNA(VLOOKUP($A87,TRANSPOSE(#REF!),DS$2+2,FALSE),0)</f>
        <v>#REF!</v>
      </c>
      <c r="DT87" t="e" cm="1">
        <f t="array" ref="DT87">_xlfn.IFNA(VLOOKUP($A87,TRANSPOSE(#REF!),DT$2+2,FALSE),0)</f>
        <v>#REF!</v>
      </c>
      <c r="DU87" t="e" cm="1">
        <f t="array" ref="DU87">_xlfn.IFNA(VLOOKUP($A87,TRANSPOSE(#REF!),DU$2+2,FALSE),0)</f>
        <v>#REF!</v>
      </c>
      <c r="DV87" t="e" cm="1">
        <f t="array" ref="DV87">_xlfn.IFNA(VLOOKUP($A87,TRANSPOSE(#REF!),DV$2+2,FALSE),0)</f>
        <v>#REF!</v>
      </c>
      <c r="DW87" t="e" cm="1">
        <f t="array" ref="DW87">_xlfn.IFNA(VLOOKUP($A87,TRANSPOSE(#REF!),DW$2+2,FALSE),0)</f>
        <v>#REF!</v>
      </c>
      <c r="DX87" t="e" cm="1">
        <f t="array" ref="DX87">_xlfn.IFNA(VLOOKUP($A87,TRANSPOSE(#REF!),DX$2+2,FALSE),0)</f>
        <v>#REF!</v>
      </c>
      <c r="DY87" t="e" cm="1">
        <f t="array" ref="DY87">_xlfn.IFNA(VLOOKUP($A87,TRANSPOSE(#REF!),DY$2+2,FALSE),0)</f>
        <v>#REF!</v>
      </c>
      <c r="DZ87" t="e" cm="1">
        <f t="array" ref="DZ87">_xlfn.IFNA(VLOOKUP($A87,TRANSPOSE(#REF!),DZ$2+2,FALSE),0)</f>
        <v>#REF!</v>
      </c>
      <c r="EA87" t="e" cm="1">
        <f t="array" ref="EA87">_xlfn.IFNA(VLOOKUP($A87,TRANSPOSE(#REF!),EA$2+2,FALSE),0)</f>
        <v>#REF!</v>
      </c>
      <c r="EB87" t="e" cm="1">
        <f t="array" ref="EB87">_xlfn.IFNA(VLOOKUP($A87,TRANSPOSE(#REF!),EB$2+2,FALSE),0)</f>
        <v>#REF!</v>
      </c>
      <c r="EC87" t="e" cm="1">
        <f t="array" ref="EC87">_xlfn.IFNA(VLOOKUP($A87,TRANSPOSE(#REF!),EC$2+2,FALSE),0)</f>
        <v>#REF!</v>
      </c>
      <c r="ED87" t="e" cm="1">
        <f t="array" ref="ED87">_xlfn.IFNA(VLOOKUP($A87,TRANSPOSE(#REF!),ED$2+2,FALSE),0)</f>
        <v>#REF!</v>
      </c>
      <c r="EE87" t="e" cm="1">
        <f t="array" ref="EE87">_xlfn.IFNA(VLOOKUP($A87,TRANSPOSE(#REF!),EE$2+2,FALSE),0)</f>
        <v>#REF!</v>
      </c>
      <c r="EF87" t="e" cm="1">
        <f t="array" ref="EF87">_xlfn.IFNA(VLOOKUP($A87,TRANSPOSE(#REF!),EF$2+2,FALSE),0)</f>
        <v>#REF!</v>
      </c>
      <c r="EG87" t="e" cm="1">
        <f t="array" ref="EG87">_xlfn.IFNA(VLOOKUP($A87,TRANSPOSE(#REF!),EG$2+2,FALSE),0)</f>
        <v>#REF!</v>
      </c>
      <c r="EH87" t="e" cm="1">
        <f t="array" ref="EH87">_xlfn.IFNA(VLOOKUP($A87,TRANSPOSE(#REF!),EH$2+2,FALSE),0)</f>
        <v>#REF!</v>
      </c>
      <c r="EI87" t="e" cm="1">
        <f t="array" ref="EI87">_xlfn.IFNA(VLOOKUP($A87,TRANSPOSE(#REF!),EI$2+2,FALSE),0)</f>
        <v>#REF!</v>
      </c>
      <c r="EJ87" t="e" cm="1">
        <f t="array" ref="EJ87">_xlfn.IFNA(VLOOKUP($A87,TRANSPOSE(#REF!),EJ$2+2,FALSE),0)</f>
        <v>#REF!</v>
      </c>
      <c r="EK87" t="e" cm="1">
        <f t="array" ref="EK87">_xlfn.IFNA(VLOOKUP($A87,TRANSPOSE(#REF!),EK$2+2,FALSE),0)</f>
        <v>#REF!</v>
      </c>
      <c r="EL87" t="e" cm="1">
        <f t="array" ref="EL87">_xlfn.IFNA(VLOOKUP($A87,TRANSPOSE(#REF!),EL$2+2,FALSE),0)</f>
        <v>#REF!</v>
      </c>
      <c r="EM87" t="e" cm="1">
        <f t="array" ref="EM87">_xlfn.IFNA(VLOOKUP($A87,TRANSPOSE(#REF!),EM$2+2,FALSE),0)</f>
        <v>#REF!</v>
      </c>
      <c r="EN87" t="e" cm="1">
        <f t="array" ref="EN87">_xlfn.IFNA(VLOOKUP($A87,TRANSPOSE(#REF!),EN$2+2,FALSE),0)</f>
        <v>#REF!</v>
      </c>
      <c r="EO87" t="e" cm="1">
        <f t="array" ref="EO87">_xlfn.IFNA(VLOOKUP($A87,TRANSPOSE(#REF!),EO$2+2,FALSE),0)</f>
        <v>#REF!</v>
      </c>
      <c r="EP87" t="e" cm="1">
        <f t="array" ref="EP87">_xlfn.IFNA(VLOOKUP($A87,TRANSPOSE(#REF!),EP$2+2,FALSE),0)</f>
        <v>#REF!</v>
      </c>
      <c r="EQ87" t="e" cm="1">
        <f t="array" ref="EQ87">_xlfn.IFNA(VLOOKUP($A87,TRANSPOSE(#REF!),EQ$2+2,FALSE),0)</f>
        <v>#REF!</v>
      </c>
      <c r="ER87" t="e" cm="1">
        <f t="array" ref="ER87">_xlfn.IFNA(VLOOKUP($A87,TRANSPOSE(#REF!),ER$2+2,FALSE),0)</f>
        <v>#REF!</v>
      </c>
      <c r="ES87" t="e" cm="1">
        <f t="array" ref="ES87">_xlfn.IFNA(VLOOKUP($A87,TRANSPOSE(#REF!),ES$2+2,FALSE),0)</f>
        <v>#REF!</v>
      </c>
      <c r="ET87" t="e" cm="1">
        <f t="array" ref="ET87">_xlfn.IFNA(VLOOKUP($A87,TRANSPOSE(#REF!),ET$2+2,FALSE),0)</f>
        <v>#REF!</v>
      </c>
      <c r="EU87" t="e" cm="1">
        <f t="array" ref="EU87">_xlfn.IFNA(VLOOKUP($A87,TRANSPOSE(#REF!),EU$2+2,FALSE),0)</f>
        <v>#REF!</v>
      </c>
      <c r="EV87" t="e" cm="1">
        <f t="array" ref="EV87">_xlfn.IFNA(VLOOKUP($A87,TRANSPOSE(#REF!),EV$2+2,FALSE),0)</f>
        <v>#REF!</v>
      </c>
      <c r="EW87" t="e" cm="1">
        <f t="array" ref="EW87">_xlfn.IFNA(VLOOKUP($A87,TRANSPOSE(#REF!),EW$2+2,FALSE),0)</f>
        <v>#REF!</v>
      </c>
      <c r="EX87" t="e" cm="1">
        <f t="array" ref="EX87">_xlfn.IFNA(VLOOKUP($A87,TRANSPOSE(#REF!),EX$2+2,FALSE),0)</f>
        <v>#REF!</v>
      </c>
      <c r="EY87" t="e" cm="1">
        <f t="array" ref="EY87">_xlfn.IFNA(VLOOKUP($A87,TRANSPOSE(#REF!),EY$2+2,FALSE),0)</f>
        <v>#REF!</v>
      </c>
      <c r="EZ87" t="e" cm="1">
        <f t="array" ref="EZ87">_xlfn.IFNA(VLOOKUP($A87,TRANSPOSE(#REF!),EZ$2+2,FALSE),0)</f>
        <v>#REF!</v>
      </c>
      <c r="FA87" t="e" cm="1">
        <f t="array" ref="FA87">_xlfn.IFNA(VLOOKUP($A87,TRANSPOSE(#REF!),FA$2+2,FALSE),0)</f>
        <v>#REF!</v>
      </c>
      <c r="FB87" t="e" cm="1">
        <f t="array" ref="FB87">_xlfn.IFNA(VLOOKUP($A87,TRANSPOSE(#REF!),FB$2+2,FALSE),0)</f>
        <v>#REF!</v>
      </c>
      <c r="FC87" t="e" cm="1">
        <f t="array" ref="FC87">_xlfn.IFNA(VLOOKUP($A87,TRANSPOSE(#REF!),FC$2+2,FALSE),0)</f>
        <v>#REF!</v>
      </c>
      <c r="FD87" t="e" cm="1">
        <f t="array" ref="FD87">_xlfn.IFNA(VLOOKUP($A87,TRANSPOSE(#REF!),FD$2+2,FALSE),0)</f>
        <v>#REF!</v>
      </c>
      <c r="FE87" t="e" cm="1">
        <f t="array" ref="FE87">_xlfn.IFNA(VLOOKUP($A87,TRANSPOSE(#REF!),FE$2+2,FALSE),0)</f>
        <v>#REF!</v>
      </c>
      <c r="FF87" t="e" cm="1">
        <f t="array" ref="FF87">_xlfn.IFNA(VLOOKUP($A87,TRANSPOSE(#REF!),FF$2+2,FALSE),0)</f>
        <v>#REF!</v>
      </c>
      <c r="FG87" t="e" cm="1">
        <f t="array" ref="FG87">_xlfn.IFNA(VLOOKUP($A87,TRANSPOSE(#REF!),FG$2+2,FALSE),0)</f>
        <v>#REF!</v>
      </c>
      <c r="FH87" t="e" cm="1">
        <f t="array" ref="FH87">_xlfn.IFNA(VLOOKUP($A87,TRANSPOSE(#REF!),FH$2+2,FALSE),0)</f>
        <v>#REF!</v>
      </c>
      <c r="FI87" t="e" cm="1">
        <f t="array" ref="FI87">_xlfn.IFNA(VLOOKUP($A87,TRANSPOSE(#REF!),FI$2+2,FALSE),0)</f>
        <v>#REF!</v>
      </c>
      <c r="FJ87" t="e" cm="1">
        <f t="array" ref="FJ87">_xlfn.IFNA(VLOOKUP($A87,TRANSPOSE(#REF!),FJ$2+2,FALSE),0)</f>
        <v>#REF!</v>
      </c>
      <c r="FK87" t="e" cm="1">
        <f t="array" ref="FK87">_xlfn.IFNA(VLOOKUP($A87,TRANSPOSE(#REF!),FK$2+2,FALSE),0)</f>
        <v>#REF!</v>
      </c>
      <c r="FL87" t="e" cm="1">
        <f t="array" ref="FL87">_xlfn.IFNA(VLOOKUP($A87,TRANSPOSE(#REF!),FL$2+2,FALSE),0)</f>
        <v>#REF!</v>
      </c>
      <c r="FM87" t="e" cm="1">
        <f t="array" ref="FM87">_xlfn.IFNA(VLOOKUP($A87,TRANSPOSE(#REF!),FM$2+2,FALSE),0)</f>
        <v>#REF!</v>
      </c>
      <c r="FN87" t="e" cm="1">
        <f t="array" ref="FN87">_xlfn.IFNA(VLOOKUP($A87,TRANSPOSE(#REF!),FN$2+2,FALSE),0)</f>
        <v>#REF!</v>
      </c>
      <c r="FO87" t="e" cm="1">
        <f t="array" ref="FO87">_xlfn.IFNA(VLOOKUP($A87,TRANSPOSE(#REF!),FO$2+2,FALSE),0)</f>
        <v>#REF!</v>
      </c>
      <c r="FP87" t="e" cm="1">
        <f t="array" ref="FP87">_xlfn.IFNA(VLOOKUP($A87,TRANSPOSE(#REF!),FP$2+2,FALSE),0)</f>
        <v>#REF!</v>
      </c>
      <c r="FQ87" t="e" cm="1">
        <f t="array" ref="FQ87">_xlfn.IFNA(VLOOKUP($A87,TRANSPOSE(#REF!),FQ$2+2,FALSE),0)</f>
        <v>#REF!</v>
      </c>
      <c r="FR87" t="e" cm="1">
        <f t="array" ref="FR87">_xlfn.IFNA(VLOOKUP($A87,TRANSPOSE(#REF!),FR$2+2,FALSE),0)</f>
        <v>#REF!</v>
      </c>
      <c r="FS87" t="e" cm="1">
        <f t="array" ref="FS87">_xlfn.IFNA(VLOOKUP($A87,TRANSPOSE(#REF!),FS$2+2,FALSE),0)</f>
        <v>#REF!</v>
      </c>
      <c r="FT87" t="e" cm="1">
        <f t="array" ref="FT87">_xlfn.IFNA(VLOOKUP($A87,TRANSPOSE(#REF!),FT$2+2,FALSE),0)</f>
        <v>#REF!</v>
      </c>
      <c r="FU87" t="e" cm="1">
        <f t="array" ref="FU87">_xlfn.IFNA(VLOOKUP($A87,TRANSPOSE(#REF!),FU$2+2,FALSE),0)</f>
        <v>#REF!</v>
      </c>
      <c r="FV87" t="e" cm="1">
        <f t="array" ref="FV87">_xlfn.IFNA(VLOOKUP($A87,TRANSPOSE(#REF!),FV$2+2,FALSE),0)</f>
        <v>#REF!</v>
      </c>
      <c r="FW87" t="e" cm="1">
        <f t="array" ref="FW87">_xlfn.IFNA(VLOOKUP($A87,TRANSPOSE(#REF!),FW$2+2,FALSE),0)</f>
        <v>#REF!</v>
      </c>
      <c r="FX87" t="e" cm="1">
        <f t="array" ref="FX87">_xlfn.IFNA(VLOOKUP($A87,TRANSPOSE(#REF!),FX$2+2,FALSE),0)</f>
        <v>#REF!</v>
      </c>
      <c r="FY87" t="e" cm="1">
        <f t="array" ref="FY87">_xlfn.IFNA(VLOOKUP($A87,TRANSPOSE(#REF!),FY$2+2,FALSE),0)</f>
        <v>#REF!</v>
      </c>
      <c r="FZ87" t="e" cm="1">
        <f t="array" ref="FZ87">_xlfn.IFNA(VLOOKUP($A87,TRANSPOSE(#REF!),FZ$2+2,FALSE),0)</f>
        <v>#REF!</v>
      </c>
      <c r="GA87" t="e" cm="1">
        <f t="array" ref="GA87">_xlfn.IFNA(VLOOKUP($A87,TRANSPOSE(#REF!),GA$2+2,FALSE),0)</f>
        <v>#REF!</v>
      </c>
      <c r="GB87" t="e" cm="1">
        <f t="array" ref="GB87">_xlfn.IFNA(VLOOKUP($A87,TRANSPOSE(#REF!),GB$2+2,FALSE),0)</f>
        <v>#REF!</v>
      </c>
      <c r="GC87" t="e" cm="1">
        <f t="array" ref="GC87">_xlfn.IFNA(VLOOKUP($A87,TRANSPOSE(#REF!),GC$2+2,FALSE),0)</f>
        <v>#REF!</v>
      </c>
      <c r="GD87" t="e" cm="1">
        <f t="array" ref="GD87">_xlfn.IFNA(VLOOKUP($A87,TRANSPOSE(#REF!),GD$2+2,FALSE),0)</f>
        <v>#REF!</v>
      </c>
      <c r="GE87" t="e" cm="1">
        <f t="array" ref="GE87">_xlfn.IFNA(VLOOKUP($A87,TRANSPOSE(#REF!),GE$2+2,FALSE),0)</f>
        <v>#REF!</v>
      </c>
      <c r="GF87" t="e" cm="1">
        <f t="array" ref="GF87">_xlfn.IFNA(VLOOKUP($A87,TRANSPOSE(#REF!),GF$2+2,FALSE),0)</f>
        <v>#REF!</v>
      </c>
      <c r="GG87" t="e" cm="1">
        <f t="array" ref="GG87">_xlfn.IFNA(VLOOKUP($A87,TRANSPOSE(#REF!),GG$2+2,FALSE),0)</f>
        <v>#REF!</v>
      </c>
      <c r="GH87" t="e" cm="1">
        <f t="array" ref="GH87">_xlfn.IFNA(VLOOKUP($A87,TRANSPOSE(#REF!),GH$2+2,FALSE),0)</f>
        <v>#REF!</v>
      </c>
      <c r="GI87" t="e" cm="1">
        <f t="array" ref="GI87">_xlfn.IFNA(VLOOKUP($A87,TRANSPOSE(#REF!),GI$2+2,FALSE),0)</f>
        <v>#REF!</v>
      </c>
      <c r="GJ87" t="e" cm="1">
        <f t="array" ref="GJ87">_xlfn.IFNA(VLOOKUP($A87,TRANSPOSE(#REF!),GJ$2+2,FALSE),0)</f>
        <v>#REF!</v>
      </c>
      <c r="GK87" t="e" cm="1">
        <f t="array" ref="GK87">_xlfn.IFNA(VLOOKUP($A87,TRANSPOSE(#REF!),GK$2+2,FALSE),0)</f>
        <v>#REF!</v>
      </c>
      <c r="GL87" t="e" cm="1">
        <f t="array" ref="GL87">_xlfn.IFNA(VLOOKUP($A87,TRANSPOSE(#REF!),GL$2+2,FALSE),0)</f>
        <v>#REF!</v>
      </c>
      <c r="GM87" t="e" cm="1">
        <f t="array" ref="GM87">_xlfn.IFNA(VLOOKUP($A87,TRANSPOSE(#REF!),GM$2+2,FALSE),0)</f>
        <v>#REF!</v>
      </c>
      <c r="GN87" t="e" cm="1">
        <f t="array" ref="GN87">_xlfn.IFNA(VLOOKUP($A87,TRANSPOSE(#REF!),GN$2+2,FALSE),0)</f>
        <v>#REF!</v>
      </c>
      <c r="GO87" t="e" cm="1">
        <f t="array" ref="GO87">_xlfn.IFNA(VLOOKUP($A87,TRANSPOSE(#REF!),GO$2+2,FALSE),0)</f>
        <v>#REF!</v>
      </c>
      <c r="GP87" t="e" cm="1">
        <f t="array" ref="GP87">_xlfn.IFNA(VLOOKUP($A87,TRANSPOSE(#REF!),GP$2+2,FALSE),0)</f>
        <v>#REF!</v>
      </c>
      <c r="GQ87" t="e" cm="1">
        <f t="array" ref="GQ87">_xlfn.IFNA(VLOOKUP($A87,TRANSPOSE(#REF!),GQ$2+2,FALSE),0)</f>
        <v>#REF!</v>
      </c>
      <c r="GR87" t="e" cm="1">
        <f t="array" ref="GR87">_xlfn.IFNA(VLOOKUP($A87,TRANSPOSE(#REF!),GR$2+2,FALSE),0)</f>
        <v>#REF!</v>
      </c>
      <c r="GS87" t="e" cm="1">
        <f t="array" ref="GS87">_xlfn.IFNA(VLOOKUP($A87,TRANSPOSE(#REF!),GS$2+2,FALSE),0)</f>
        <v>#REF!</v>
      </c>
      <c r="GT87" t="e" cm="1">
        <f t="array" ref="GT87">_xlfn.IFNA(VLOOKUP($A87,TRANSPOSE(#REF!),GT$2+2,FALSE),0)</f>
        <v>#REF!</v>
      </c>
      <c r="GU87" t="e" cm="1">
        <f t="array" ref="GU87">_xlfn.IFNA(VLOOKUP($A87,TRANSPOSE(#REF!),GU$2+2,FALSE),0)</f>
        <v>#REF!</v>
      </c>
      <c r="GV87" t="e" cm="1">
        <f t="array" ref="GV87">_xlfn.IFNA(VLOOKUP($A87,TRANSPOSE(#REF!),GV$2+2,FALSE),0)</f>
        <v>#REF!</v>
      </c>
      <c r="GW87" t="e" cm="1">
        <f t="array" ref="GW87">_xlfn.IFNA(VLOOKUP($A87,TRANSPOSE(#REF!),GW$2+2,FALSE),0)</f>
        <v>#REF!</v>
      </c>
      <c r="GX87" t="e" cm="1">
        <f t="array" ref="GX87">_xlfn.IFNA(VLOOKUP($A87,TRANSPOSE(#REF!),GX$2+2,FALSE),0)</f>
        <v>#REF!</v>
      </c>
      <c r="GY87" t="e" cm="1">
        <f t="array" ref="GY87">_xlfn.IFNA(VLOOKUP($A87,TRANSPOSE(#REF!),GY$2+2,FALSE),0)</f>
        <v>#REF!</v>
      </c>
      <c r="GZ87" t="e" cm="1">
        <f t="array" ref="GZ87">_xlfn.IFNA(VLOOKUP($A87,TRANSPOSE(#REF!),GZ$2+2,FALSE),0)</f>
        <v>#REF!</v>
      </c>
      <c r="HA87" t="e" cm="1">
        <f t="array" ref="HA87">_xlfn.IFNA(VLOOKUP($A87,TRANSPOSE(#REF!),HA$2+2,FALSE),0)</f>
        <v>#REF!</v>
      </c>
      <c r="HB87" t="e" cm="1">
        <f t="array" ref="HB87">_xlfn.IFNA(VLOOKUP($A87,TRANSPOSE(#REF!),HB$2+2,FALSE),0)</f>
        <v>#REF!</v>
      </c>
      <c r="HC87" t="e" cm="1">
        <f t="array" ref="HC87">_xlfn.IFNA(VLOOKUP($A87,TRANSPOSE(#REF!),HC$2+2,FALSE),0)</f>
        <v>#REF!</v>
      </c>
      <c r="HD87" t="e" cm="1">
        <f t="array" ref="HD87">_xlfn.IFNA(VLOOKUP($A87,TRANSPOSE(#REF!),HD$2+2,FALSE),0)</f>
        <v>#REF!</v>
      </c>
      <c r="HE87" t="e" cm="1">
        <f t="array" ref="HE87">_xlfn.IFNA(VLOOKUP($A87,TRANSPOSE(#REF!),HE$2+2,FALSE),0)</f>
        <v>#REF!</v>
      </c>
      <c r="HF87" t="e" cm="1">
        <f t="array" ref="HF87">_xlfn.IFNA(VLOOKUP($A87,TRANSPOSE(#REF!),HF$2+2,FALSE),0)</f>
        <v>#REF!</v>
      </c>
      <c r="HG87" t="e" cm="1">
        <f t="array" ref="HG87">_xlfn.IFNA(VLOOKUP($A87,TRANSPOSE(#REF!),HG$2+2,FALSE),0)</f>
        <v>#REF!</v>
      </c>
      <c r="HH87" t="e" cm="1">
        <f t="array" ref="HH87">_xlfn.IFNA(VLOOKUP($A87,TRANSPOSE(#REF!),HH$2+2,FALSE),0)</f>
        <v>#REF!</v>
      </c>
      <c r="HI87" t="e" cm="1">
        <f t="array" ref="HI87">_xlfn.IFNA(VLOOKUP($A87,TRANSPOSE(#REF!),HI$2+2,FALSE),0)</f>
        <v>#REF!</v>
      </c>
      <c r="HJ87" t="e" cm="1">
        <f t="array" ref="HJ87">_xlfn.IFNA(VLOOKUP($A87,TRANSPOSE(#REF!),HJ$2+2,FALSE),0)</f>
        <v>#REF!</v>
      </c>
      <c r="HK87" t="e" cm="1">
        <f t="array" ref="HK87">_xlfn.IFNA(VLOOKUP($A87,TRANSPOSE(#REF!),HK$2+2,FALSE),0)</f>
        <v>#REF!</v>
      </c>
      <c r="HL87" t="e" cm="1">
        <f t="array" ref="HL87">_xlfn.IFNA(VLOOKUP($A87,TRANSPOSE(#REF!),HL$2+2,FALSE),0)</f>
        <v>#REF!</v>
      </c>
      <c r="HM87" t="e" cm="1">
        <f t="array" ref="HM87">_xlfn.IFNA(VLOOKUP($A87,TRANSPOSE(#REF!),HM$2+2,FALSE),0)</f>
        <v>#REF!</v>
      </c>
      <c r="HN87" t="e" cm="1">
        <f t="array" ref="HN87">_xlfn.IFNA(VLOOKUP($A87,TRANSPOSE(#REF!),HN$2+2,FALSE),0)</f>
        <v>#REF!</v>
      </c>
      <c r="HO87" t="e" cm="1">
        <f t="array" ref="HO87">_xlfn.IFNA(VLOOKUP($A87,TRANSPOSE(#REF!),HO$2+2,FALSE),0)</f>
        <v>#REF!</v>
      </c>
      <c r="HP87" t="e" cm="1">
        <f t="array" ref="HP87">_xlfn.IFNA(VLOOKUP($A87,TRANSPOSE(#REF!),HP$2+2,FALSE),0)</f>
        <v>#REF!</v>
      </c>
      <c r="HQ87" t="e" cm="1">
        <f t="array" ref="HQ87">_xlfn.IFNA(VLOOKUP($A87,TRANSPOSE(#REF!),HQ$2+2,FALSE),0)</f>
        <v>#REF!</v>
      </c>
      <c r="HR87" t="e" cm="1">
        <f t="array" ref="HR87">_xlfn.IFNA(VLOOKUP($A87,TRANSPOSE(#REF!),HR$2+2,FALSE),0)</f>
        <v>#REF!</v>
      </c>
      <c r="HS87" t="e" cm="1">
        <f t="array" ref="HS87">_xlfn.IFNA(VLOOKUP($A87,TRANSPOSE(#REF!),HS$2+2,FALSE),0)</f>
        <v>#REF!</v>
      </c>
      <c r="HT87" t="e" cm="1">
        <f t="array" ref="HT87">_xlfn.IFNA(VLOOKUP($A87,TRANSPOSE(#REF!),HT$2+2,FALSE),0)</f>
        <v>#REF!</v>
      </c>
      <c r="HU87" t="e" cm="1">
        <f t="array" ref="HU87">_xlfn.IFNA(VLOOKUP($A87,TRANSPOSE(#REF!),HU$2+2,FALSE),0)</f>
        <v>#REF!</v>
      </c>
      <c r="HV87" t="e" cm="1">
        <f t="array" ref="HV87">_xlfn.IFNA(VLOOKUP($A87,TRANSPOSE(#REF!),HV$2+2,FALSE),0)</f>
        <v>#REF!</v>
      </c>
      <c r="HW87" t="e" cm="1">
        <f t="array" ref="HW87">_xlfn.IFNA(VLOOKUP($A87,TRANSPOSE(#REF!),HW$2+2,FALSE),0)</f>
        <v>#REF!</v>
      </c>
      <c r="HX87" t="e" cm="1">
        <f t="array" ref="HX87">_xlfn.IFNA(VLOOKUP($A87,TRANSPOSE(#REF!),HX$2+2,FALSE),0)</f>
        <v>#REF!</v>
      </c>
      <c r="HY87" t="e" cm="1">
        <f t="array" ref="HY87">_xlfn.IFNA(VLOOKUP($A87,TRANSPOSE(#REF!),HY$2+2,FALSE),0)</f>
        <v>#REF!</v>
      </c>
      <c r="HZ87" t="e" cm="1">
        <f t="array" ref="HZ87">_xlfn.IFNA(VLOOKUP($A87,TRANSPOSE(#REF!),HZ$2+2,FALSE),0)</f>
        <v>#REF!</v>
      </c>
      <c r="IA87" t="e" cm="1">
        <f t="array" ref="IA87">_xlfn.IFNA(VLOOKUP($A87,TRANSPOSE(#REF!),IA$2+2,FALSE),0)</f>
        <v>#REF!</v>
      </c>
      <c r="IB87" t="e" cm="1">
        <f t="array" ref="IB87">_xlfn.IFNA(VLOOKUP($A87,TRANSPOSE(#REF!),IB$2+2,FALSE),0)</f>
        <v>#REF!</v>
      </c>
      <c r="IC87" t="e" cm="1">
        <f t="array" ref="IC87">_xlfn.IFNA(VLOOKUP($A87,TRANSPOSE(#REF!),IC$2+2,FALSE),0)</f>
        <v>#REF!</v>
      </c>
      <c r="ID87" t="e" cm="1">
        <f t="array" ref="ID87">_xlfn.IFNA(VLOOKUP($A87,TRANSPOSE(#REF!),ID$2+2,FALSE),0)</f>
        <v>#REF!</v>
      </c>
      <c r="IE87" t="e" cm="1">
        <f t="array" ref="IE87">_xlfn.IFNA(VLOOKUP($A87,TRANSPOSE(#REF!),IE$2+2,FALSE),0)</f>
        <v>#REF!</v>
      </c>
      <c r="IF87" t="e" cm="1">
        <f t="array" ref="IF87">_xlfn.IFNA(VLOOKUP($A87,TRANSPOSE(#REF!),IF$2+2,FALSE),0)</f>
        <v>#REF!</v>
      </c>
      <c r="IG87" t="e" cm="1">
        <f t="array" ref="IG87">_xlfn.IFNA(VLOOKUP($A87,TRANSPOSE(#REF!),IG$2+2,FALSE),0)</f>
        <v>#REF!</v>
      </c>
      <c r="IH87" t="e" cm="1">
        <f t="array" ref="IH87">_xlfn.IFNA(VLOOKUP($A87,TRANSPOSE(#REF!),IH$2+2,FALSE),0)</f>
        <v>#REF!</v>
      </c>
      <c r="II87" t="e" cm="1">
        <f t="array" ref="II87">_xlfn.IFNA(VLOOKUP($A87,TRANSPOSE(#REF!),II$2+2,FALSE),0)</f>
        <v>#REF!</v>
      </c>
      <c r="IJ87" t="e" cm="1">
        <f t="array" ref="IJ87">_xlfn.IFNA(VLOOKUP($A87,TRANSPOSE(#REF!),IJ$2+2,FALSE),0)</f>
        <v>#REF!</v>
      </c>
      <c r="IK87" t="e" cm="1">
        <f t="array" ref="IK87">_xlfn.IFNA(VLOOKUP($A87,TRANSPOSE(#REF!),IK$2+2,FALSE),0)</f>
        <v>#REF!</v>
      </c>
      <c r="IL87" t="e" cm="1">
        <f t="array" ref="IL87">_xlfn.IFNA(VLOOKUP($A87,TRANSPOSE(#REF!),IL$2+2,FALSE),0)</f>
        <v>#REF!</v>
      </c>
      <c r="IM87" t="e" cm="1">
        <f t="array" ref="IM87">_xlfn.IFNA(VLOOKUP($A87,TRANSPOSE(#REF!),IM$2+2,FALSE),0)</f>
        <v>#REF!</v>
      </c>
      <c r="IN87" t="e" cm="1">
        <f t="array" ref="IN87">_xlfn.IFNA(VLOOKUP($A87,TRANSPOSE(#REF!),IN$2+2,FALSE),0)</f>
        <v>#REF!</v>
      </c>
      <c r="IO87" t="e" cm="1">
        <f t="array" ref="IO87">_xlfn.IFNA(VLOOKUP($A87,TRANSPOSE(#REF!),IO$2+2,FALSE),0)</f>
        <v>#REF!</v>
      </c>
      <c r="IP87" t="e" cm="1">
        <f t="array" ref="IP87">_xlfn.IFNA(VLOOKUP($A87,TRANSPOSE(#REF!),IP$2+2,FALSE),0)</f>
        <v>#REF!</v>
      </c>
      <c r="IQ87" t="e" cm="1">
        <f t="array" ref="IQ87">_xlfn.IFNA(VLOOKUP($A87,TRANSPOSE(#REF!),IQ$2+2,FALSE),0)</f>
        <v>#REF!</v>
      </c>
      <c r="IR87" t="e" cm="1">
        <f t="array" ref="IR87">_xlfn.IFNA(VLOOKUP($A87,TRANSPOSE(#REF!),IR$2+2,FALSE),0)</f>
        <v>#REF!</v>
      </c>
      <c r="IS87" t="e" cm="1">
        <f t="array" ref="IS87">_xlfn.IFNA(VLOOKUP($A87,TRANSPOSE(#REF!),IS$2+2,FALSE),0)</f>
        <v>#REF!</v>
      </c>
      <c r="IT87" t="e" cm="1">
        <f t="array" ref="IT87">_xlfn.IFNA(VLOOKUP($A87,TRANSPOSE(#REF!),IT$2+2,FALSE),0)</f>
        <v>#REF!</v>
      </c>
      <c r="IU87" t="e" cm="1">
        <f t="array" ref="IU87">_xlfn.IFNA(VLOOKUP($A87,TRANSPOSE(#REF!),IU$2+2,FALSE),0)</f>
        <v>#REF!</v>
      </c>
      <c r="IV87" t="e" cm="1">
        <f t="array" ref="IV87">_xlfn.IFNA(VLOOKUP($A87,TRANSPOSE(#REF!),IV$2+2,FALSE),0)</f>
        <v>#REF!</v>
      </c>
      <c r="IW87" t="e" cm="1">
        <f t="array" ref="IW87">_xlfn.IFNA(VLOOKUP($A87,TRANSPOSE(#REF!),IW$2+2,FALSE),0)</f>
        <v>#REF!</v>
      </c>
      <c r="IX87" t="e" cm="1">
        <f t="array" ref="IX87">_xlfn.IFNA(VLOOKUP($A87,TRANSPOSE(#REF!),IX$2+2,FALSE),0)</f>
        <v>#REF!</v>
      </c>
      <c r="IY87" t="e" cm="1">
        <f t="array" ref="IY87">_xlfn.IFNA(VLOOKUP($A87,TRANSPOSE(#REF!),IY$2+2,FALSE),0)</f>
        <v>#REF!</v>
      </c>
      <c r="IZ87" t="e" cm="1">
        <f t="array" ref="IZ87">_xlfn.IFNA(VLOOKUP($A87,TRANSPOSE(#REF!),IZ$2+2,FALSE),0)</f>
        <v>#REF!</v>
      </c>
      <c r="JA87" t="e" cm="1">
        <f t="array" ref="JA87">_xlfn.IFNA(VLOOKUP($A87,TRANSPOSE(#REF!),JA$2+2,FALSE),0)</f>
        <v>#REF!</v>
      </c>
      <c r="JB87" t="e" cm="1">
        <f t="array" ref="JB87">_xlfn.IFNA(VLOOKUP($A87,TRANSPOSE(#REF!),JB$2+2,FALSE),0)</f>
        <v>#REF!</v>
      </c>
      <c r="JC87" t="e" cm="1">
        <f t="array" ref="JC87">_xlfn.IFNA(VLOOKUP($A87,TRANSPOSE(#REF!),JC$2+2,FALSE),0)</f>
        <v>#REF!</v>
      </c>
      <c r="JD87" t="e" cm="1">
        <f t="array" ref="JD87">_xlfn.IFNA(VLOOKUP($A87,TRANSPOSE(#REF!),JD$2+2,FALSE),0)</f>
        <v>#REF!</v>
      </c>
      <c r="JE87" t="e" cm="1">
        <f t="array" ref="JE87">_xlfn.IFNA(VLOOKUP($A87,TRANSPOSE(#REF!),JE$2+2,FALSE),0)</f>
        <v>#REF!</v>
      </c>
      <c r="JF87" t="e" cm="1">
        <f t="array" ref="JF87">_xlfn.IFNA(VLOOKUP($A87,TRANSPOSE(#REF!),JF$2+2,FALSE),0)</f>
        <v>#REF!</v>
      </c>
      <c r="JG87" t="e" cm="1">
        <f t="array" ref="JG87">_xlfn.IFNA(VLOOKUP($A87,TRANSPOSE(#REF!),JG$2+2,FALSE),0)</f>
        <v>#REF!</v>
      </c>
      <c r="JH87" t="e" cm="1">
        <f t="array" ref="JH87">_xlfn.IFNA(VLOOKUP($A87,TRANSPOSE(#REF!),JH$2+2,FALSE),0)</f>
        <v>#REF!</v>
      </c>
      <c r="JI87" t="e" cm="1">
        <f t="array" ref="JI87">_xlfn.IFNA(VLOOKUP($A87,TRANSPOSE(#REF!),JI$2+2,FALSE),0)</f>
        <v>#REF!</v>
      </c>
      <c r="JJ87" t="e" cm="1">
        <f t="array" ref="JJ87">_xlfn.IFNA(VLOOKUP($A87,TRANSPOSE(#REF!),JJ$2+2,FALSE),0)</f>
        <v>#REF!</v>
      </c>
      <c r="JK87" t="e" cm="1">
        <f t="array" ref="JK87">_xlfn.IFNA(VLOOKUP($A87,TRANSPOSE(#REF!),JK$2+2,FALSE),0)</f>
        <v>#REF!</v>
      </c>
      <c r="JL87" t="e" cm="1">
        <f t="array" ref="JL87">_xlfn.IFNA(VLOOKUP($A87,TRANSPOSE(#REF!),JL$2+2,FALSE),0)</f>
        <v>#REF!</v>
      </c>
      <c r="JM87" t="e" cm="1">
        <f t="array" ref="JM87">_xlfn.IFNA(VLOOKUP($A87,TRANSPOSE(#REF!),JM$2+2,FALSE),0)</f>
        <v>#REF!</v>
      </c>
      <c r="JN87" t="e" cm="1">
        <f t="array" ref="JN87">_xlfn.IFNA(VLOOKUP($A87,TRANSPOSE(#REF!),JN$2+2,FALSE),0)</f>
        <v>#REF!</v>
      </c>
      <c r="JO87" t="e" cm="1">
        <f t="array" ref="JO87">_xlfn.IFNA(VLOOKUP($A87,TRANSPOSE(#REF!),JO$2+2,FALSE),0)</f>
        <v>#REF!</v>
      </c>
      <c r="JP87" t="e" cm="1">
        <f t="array" ref="JP87">_xlfn.IFNA(VLOOKUP($A87,TRANSPOSE(#REF!),JP$2+2,FALSE),0)</f>
        <v>#REF!</v>
      </c>
      <c r="JQ87" t="e" cm="1">
        <f t="array" ref="JQ87">_xlfn.IFNA(VLOOKUP($A87,TRANSPOSE(#REF!),JQ$2+2,FALSE),0)</f>
        <v>#REF!</v>
      </c>
      <c r="JR87" t="e" cm="1">
        <f t="array" ref="JR87">_xlfn.IFNA(VLOOKUP($A87,TRANSPOSE(#REF!),JR$2+2,FALSE),0)</f>
        <v>#REF!</v>
      </c>
      <c r="JS87" t="e" cm="1">
        <f t="array" ref="JS87">_xlfn.IFNA(VLOOKUP($A87,TRANSPOSE(#REF!),JS$2+2,FALSE),0)</f>
        <v>#REF!</v>
      </c>
      <c r="JT87" t="e" cm="1">
        <f t="array" ref="JT87">_xlfn.IFNA(VLOOKUP($A87,TRANSPOSE(#REF!),JT$2+2,FALSE),0)</f>
        <v>#REF!</v>
      </c>
      <c r="JU87" t="e" cm="1">
        <f t="array" ref="JU87">_xlfn.IFNA(VLOOKUP($A87,TRANSPOSE(#REF!),JU$2+2,FALSE),0)</f>
        <v>#REF!</v>
      </c>
      <c r="JV87" t="e" cm="1">
        <f t="array" ref="JV87">_xlfn.IFNA(VLOOKUP($A87,TRANSPOSE(#REF!),JV$2+2,FALSE),0)</f>
        <v>#REF!</v>
      </c>
      <c r="JW87" t="e" cm="1">
        <f t="array" ref="JW87">_xlfn.IFNA(VLOOKUP($A87,TRANSPOSE(#REF!),JW$2+2,FALSE),0)</f>
        <v>#REF!</v>
      </c>
      <c r="JX87" t="e" cm="1">
        <f t="array" ref="JX87">_xlfn.IFNA(VLOOKUP($A87,TRANSPOSE(#REF!),JX$2+2,FALSE),0)</f>
        <v>#REF!</v>
      </c>
      <c r="JY87" t="e" cm="1">
        <f t="array" ref="JY87">_xlfn.IFNA(VLOOKUP($A87,TRANSPOSE(#REF!),JY$2+2,FALSE),0)</f>
        <v>#REF!</v>
      </c>
      <c r="JZ87" t="e" cm="1">
        <f t="array" ref="JZ87">_xlfn.IFNA(VLOOKUP($A87,TRANSPOSE(#REF!),JZ$2+2,FALSE),0)</f>
        <v>#REF!</v>
      </c>
      <c r="KA87" t="e" cm="1">
        <f t="array" ref="KA87">_xlfn.IFNA(VLOOKUP($A87,TRANSPOSE(#REF!),KA$2+2,FALSE),0)</f>
        <v>#REF!</v>
      </c>
      <c r="KB87" t="e" cm="1">
        <f t="array" ref="KB87">_xlfn.IFNA(VLOOKUP($A87,TRANSPOSE(#REF!),KB$2+2,FALSE),0)</f>
        <v>#REF!</v>
      </c>
      <c r="KC87" t="e" cm="1">
        <f t="array" ref="KC87">_xlfn.IFNA(VLOOKUP($A87,TRANSPOSE(#REF!),KC$2+2,FALSE),0)</f>
        <v>#REF!</v>
      </c>
      <c r="KD87" t="e" cm="1">
        <f t="array" ref="KD87">_xlfn.IFNA(VLOOKUP($A87,TRANSPOSE(#REF!),KD$2+2,FALSE),0)</f>
        <v>#REF!</v>
      </c>
      <c r="KE87" t="e" cm="1">
        <f t="array" ref="KE87">_xlfn.IFNA(VLOOKUP($A87,TRANSPOSE(#REF!),KE$2+2,FALSE),0)</f>
        <v>#REF!</v>
      </c>
      <c r="KF87" t="e" cm="1">
        <f t="array" ref="KF87">_xlfn.IFNA(VLOOKUP($A87,TRANSPOSE(#REF!),KF$2+2,FALSE),0)</f>
        <v>#REF!</v>
      </c>
      <c r="KG87" t="e" cm="1">
        <f t="array" ref="KG87">_xlfn.IFNA(VLOOKUP($A87,TRANSPOSE(#REF!),KG$2+2,FALSE),0)</f>
        <v>#REF!</v>
      </c>
      <c r="KH87" t="e" cm="1">
        <f t="array" ref="KH87">_xlfn.IFNA(VLOOKUP($A87,TRANSPOSE(#REF!),KH$2+2,FALSE),0)</f>
        <v>#REF!</v>
      </c>
      <c r="KI87" t="e" cm="1">
        <f t="array" ref="KI87">_xlfn.IFNA(VLOOKUP($A87,TRANSPOSE(#REF!),KI$2+2,FALSE),0)</f>
        <v>#REF!</v>
      </c>
      <c r="KJ87" t="e" cm="1">
        <f t="array" ref="KJ87">_xlfn.IFNA(VLOOKUP($A87,TRANSPOSE(#REF!),KJ$2+2,FALSE),0)</f>
        <v>#REF!</v>
      </c>
      <c r="KK87" t="e" cm="1">
        <f t="array" ref="KK87">_xlfn.IFNA(VLOOKUP($A87,TRANSPOSE(#REF!),KK$2+2,FALSE),0)</f>
        <v>#REF!</v>
      </c>
      <c r="KL87" t="e" cm="1">
        <f t="array" ref="KL87">_xlfn.IFNA(VLOOKUP($A87,TRANSPOSE(#REF!),KL$2+2,FALSE),0)</f>
        <v>#REF!</v>
      </c>
      <c r="KM87" t="e" cm="1">
        <f t="array" ref="KM87">_xlfn.IFNA(VLOOKUP($A87,TRANSPOSE(#REF!),KM$2+2,FALSE),0)</f>
        <v>#REF!</v>
      </c>
      <c r="KN87" t="e" cm="1">
        <f t="array" ref="KN87">_xlfn.IFNA(VLOOKUP($A87,TRANSPOSE(#REF!),KN$2+2,FALSE),0)</f>
        <v>#REF!</v>
      </c>
      <c r="KO87" t="e" cm="1">
        <f t="array" ref="KO87">_xlfn.IFNA(VLOOKUP($A87,TRANSPOSE(#REF!),KO$2+2,FALSE),0)</f>
        <v>#REF!</v>
      </c>
      <c r="KP87" t="e" cm="1">
        <f t="array" ref="KP87">_xlfn.IFNA(VLOOKUP($A87,TRANSPOSE(#REF!),KP$2+2,FALSE),0)</f>
        <v>#REF!</v>
      </c>
      <c r="KQ87" t="e" cm="1">
        <f t="array" ref="KQ87">_xlfn.IFNA(VLOOKUP($A87,TRANSPOSE(#REF!),KQ$2+2,FALSE),0)</f>
        <v>#REF!</v>
      </c>
      <c r="KR87" t="e" cm="1">
        <f t="array" ref="KR87">_xlfn.IFNA(VLOOKUP($A87,TRANSPOSE(#REF!),KR$2+2,FALSE),0)</f>
        <v>#REF!</v>
      </c>
      <c r="KS87" t="e" cm="1">
        <f t="array" ref="KS87">_xlfn.IFNA(VLOOKUP($A87,TRANSPOSE(#REF!),KS$2+2,FALSE),0)</f>
        <v>#REF!</v>
      </c>
      <c r="KT87" t="e" cm="1">
        <f t="array" ref="KT87">_xlfn.IFNA(VLOOKUP($A87,TRANSPOSE(#REF!),KT$2+2,FALSE),0)</f>
        <v>#REF!</v>
      </c>
      <c r="KU87" t="e" cm="1">
        <f t="array" ref="KU87">_xlfn.IFNA(VLOOKUP($A87,TRANSPOSE(#REF!),KU$2+2,FALSE),0)</f>
        <v>#REF!</v>
      </c>
      <c r="KV87" t="e" cm="1">
        <f t="array" ref="KV87">_xlfn.IFNA(VLOOKUP($A87,TRANSPOSE(#REF!),KV$2+2,FALSE),0)</f>
        <v>#REF!</v>
      </c>
      <c r="KW87" t="e" cm="1">
        <f t="array" ref="KW87">_xlfn.IFNA(VLOOKUP($A87,TRANSPOSE(#REF!),KW$2+2,FALSE),0)</f>
        <v>#REF!</v>
      </c>
      <c r="KX87" t="e" cm="1">
        <f t="array" ref="KX87">_xlfn.IFNA(VLOOKUP($A87,TRANSPOSE(#REF!),KX$2+2,FALSE),0)</f>
        <v>#REF!</v>
      </c>
      <c r="KY87" t="e" cm="1">
        <f t="array" ref="KY87">_xlfn.IFNA(VLOOKUP($A87,TRANSPOSE(#REF!),KY$2+2,FALSE),0)</f>
        <v>#REF!</v>
      </c>
      <c r="KZ87" t="e" cm="1">
        <f t="array" ref="KZ87">_xlfn.IFNA(VLOOKUP($A87,TRANSPOSE(#REF!),KZ$2+2,FALSE),0)</f>
        <v>#REF!</v>
      </c>
      <c r="LA87" t="e" cm="1">
        <f t="array" ref="LA87">_xlfn.IFNA(VLOOKUP($A87,TRANSPOSE(#REF!),LA$2+2,FALSE),0)</f>
        <v>#REF!</v>
      </c>
      <c r="LB87" t="e" cm="1">
        <f t="array" ref="LB87">_xlfn.IFNA(VLOOKUP($A87,TRANSPOSE(#REF!),LB$2+2,FALSE),0)</f>
        <v>#REF!</v>
      </c>
      <c r="LC87" t="e" cm="1">
        <f t="array" ref="LC87">_xlfn.IFNA(VLOOKUP($A87,TRANSPOSE(#REF!),LC$2+2,FALSE),0)</f>
        <v>#REF!</v>
      </c>
      <c r="LD87" t="e" cm="1">
        <f t="array" ref="LD87">_xlfn.IFNA(VLOOKUP($A87,TRANSPOSE(#REF!),LD$2+2,FALSE),0)</f>
        <v>#REF!</v>
      </c>
      <c r="LE87" t="e" cm="1">
        <f t="array" ref="LE87">_xlfn.IFNA(VLOOKUP($A87,TRANSPOSE(#REF!),LE$2+2,FALSE),0)</f>
        <v>#REF!</v>
      </c>
      <c r="LF87" t="e" cm="1">
        <f t="array" ref="LF87">_xlfn.IFNA(VLOOKUP($A87,TRANSPOSE(#REF!),LF$2+2,FALSE),0)</f>
        <v>#REF!</v>
      </c>
      <c r="LG87" t="e" cm="1">
        <f t="array" ref="LG87">_xlfn.IFNA(VLOOKUP($A87,TRANSPOSE(#REF!),LG$2+2,FALSE),0)</f>
        <v>#REF!</v>
      </c>
      <c r="LH87" t="e" cm="1">
        <f t="array" ref="LH87">_xlfn.IFNA(VLOOKUP($A87,TRANSPOSE(#REF!),LH$2+2,FALSE),0)</f>
        <v>#REF!</v>
      </c>
      <c r="LI87" t="e" cm="1">
        <f t="array" ref="LI87">_xlfn.IFNA(VLOOKUP($A87,TRANSPOSE(#REF!),LI$2+2,FALSE),0)</f>
        <v>#REF!</v>
      </c>
      <c r="LJ87" t="e" cm="1">
        <f t="array" ref="LJ87">_xlfn.IFNA(VLOOKUP($A87,TRANSPOSE(#REF!),LJ$2+2,FALSE),0)</f>
        <v>#REF!</v>
      </c>
      <c r="LK87" t="e" cm="1">
        <f t="array" ref="LK87">_xlfn.IFNA(VLOOKUP($A87,TRANSPOSE(#REF!),LK$2+2,FALSE),0)</f>
        <v>#REF!</v>
      </c>
      <c r="LL87" t="e" cm="1">
        <f t="array" ref="LL87">_xlfn.IFNA(VLOOKUP($A87,TRANSPOSE(#REF!),LL$2+2,FALSE),0)</f>
        <v>#REF!</v>
      </c>
      <c r="LM87" t="e" cm="1">
        <f t="array" ref="LM87">_xlfn.IFNA(VLOOKUP($A87,TRANSPOSE(#REF!),LM$2+2,FALSE),0)</f>
        <v>#REF!</v>
      </c>
      <c r="LN87" t="e" cm="1">
        <f t="array" ref="LN87">_xlfn.IFNA(VLOOKUP($A87,TRANSPOSE(#REF!),LN$2+2,FALSE),0)</f>
        <v>#REF!</v>
      </c>
      <c r="LO87" t="e" cm="1">
        <f t="array" ref="LO87">_xlfn.IFNA(VLOOKUP($A87,TRANSPOSE(#REF!),LO$2+2,FALSE),0)</f>
        <v>#REF!</v>
      </c>
      <c r="LP87" t="e" cm="1">
        <f t="array" ref="LP87">_xlfn.IFNA(VLOOKUP($A87,TRANSPOSE(#REF!),LP$2+2,FALSE),0)</f>
        <v>#REF!</v>
      </c>
      <c r="LQ87" t="e" cm="1">
        <f t="array" ref="LQ87">_xlfn.IFNA(VLOOKUP($A87,TRANSPOSE(#REF!),LQ$2+2,FALSE),0)</f>
        <v>#REF!</v>
      </c>
      <c r="LR87" t="e" cm="1">
        <f t="array" ref="LR87">_xlfn.IFNA(VLOOKUP($A87,TRANSPOSE(#REF!),LR$2+2,FALSE),0)</f>
        <v>#REF!</v>
      </c>
      <c r="LS87" t="e" cm="1">
        <f t="array" ref="LS87">_xlfn.IFNA(VLOOKUP($A87,TRANSPOSE(#REF!),LS$2+2,FALSE),0)</f>
        <v>#REF!</v>
      </c>
      <c r="LT87" t="e" cm="1">
        <f t="array" ref="LT87">_xlfn.IFNA(VLOOKUP($A87,TRANSPOSE(#REF!),LT$2+2,FALSE),0)</f>
        <v>#REF!</v>
      </c>
      <c r="LU87" t="e" cm="1">
        <f t="array" ref="LU87">_xlfn.IFNA(VLOOKUP($A87,TRANSPOSE(#REF!),LU$2+2,FALSE),0)</f>
        <v>#REF!</v>
      </c>
      <c r="LV87" t="e" cm="1">
        <f t="array" ref="LV87">_xlfn.IFNA(VLOOKUP($A87,TRANSPOSE(#REF!),LV$2+2,FALSE),0)</f>
        <v>#REF!</v>
      </c>
      <c r="LW87" t="e" cm="1">
        <f t="array" ref="LW87">_xlfn.IFNA(VLOOKUP($A87,TRANSPOSE(#REF!),LW$2+2,FALSE),0)</f>
        <v>#REF!</v>
      </c>
      <c r="LX87" t="e" cm="1">
        <f t="array" ref="LX87">_xlfn.IFNA(VLOOKUP($A87,TRANSPOSE(#REF!),LX$2+2,FALSE),0)</f>
        <v>#REF!</v>
      </c>
      <c r="LY87" t="e" cm="1">
        <f t="array" ref="LY87">_xlfn.IFNA(VLOOKUP($A87,TRANSPOSE(#REF!),LY$2+2,FALSE),0)</f>
        <v>#REF!</v>
      </c>
      <c r="LZ87" t="e" cm="1">
        <f t="array" ref="LZ87">_xlfn.IFNA(VLOOKUP($A87,TRANSPOSE(#REF!),LZ$2+2,FALSE),0)</f>
        <v>#REF!</v>
      </c>
      <c r="MA87" t="e" cm="1">
        <f t="array" ref="MA87">_xlfn.IFNA(VLOOKUP($A87,TRANSPOSE(#REF!),MA$2+2,FALSE),0)</f>
        <v>#REF!</v>
      </c>
      <c r="MB87" t="e" cm="1">
        <f t="array" ref="MB87">_xlfn.IFNA(VLOOKUP($A87,TRANSPOSE(#REF!),MB$2+2,FALSE),0)</f>
        <v>#REF!</v>
      </c>
      <c r="MC87" t="e" cm="1">
        <f t="array" ref="MC87">_xlfn.IFNA(VLOOKUP($A87,TRANSPOSE(#REF!),MC$2+2,FALSE),0)</f>
        <v>#REF!</v>
      </c>
      <c r="MD87" t="e" cm="1">
        <f t="array" ref="MD87">_xlfn.IFNA(VLOOKUP($A87,TRANSPOSE(#REF!),MD$2+2,FALSE),0)</f>
        <v>#REF!</v>
      </c>
      <c r="ME87" t="e" cm="1">
        <f t="array" ref="ME87">_xlfn.IFNA(VLOOKUP($A87,TRANSPOSE(#REF!),ME$2+2,FALSE),0)</f>
        <v>#REF!</v>
      </c>
      <c r="MF87" t="e" cm="1">
        <f t="array" ref="MF87">_xlfn.IFNA(VLOOKUP($A87,TRANSPOSE(#REF!),MF$2+2,FALSE),0)</f>
        <v>#REF!</v>
      </c>
      <c r="MG87" t="e" cm="1">
        <f t="array" ref="MG87">_xlfn.IFNA(VLOOKUP($A87,TRANSPOSE(#REF!),MG$2+2,FALSE),0)</f>
        <v>#REF!</v>
      </c>
      <c r="MH87" t="e" cm="1">
        <f t="array" ref="MH87">_xlfn.IFNA(VLOOKUP($A87,TRANSPOSE(#REF!),MH$2+2,FALSE),0)</f>
        <v>#REF!</v>
      </c>
      <c r="MI87" t="e" cm="1">
        <f t="array" ref="MI87">_xlfn.IFNA(VLOOKUP($A87,TRANSPOSE(#REF!),MI$2+2,FALSE),0)</f>
        <v>#REF!</v>
      </c>
      <c r="MJ87" t="e" cm="1">
        <f t="array" ref="MJ87">_xlfn.IFNA(VLOOKUP($A87,TRANSPOSE(#REF!),MJ$2+2,FALSE),0)</f>
        <v>#REF!</v>
      </c>
      <c r="MK87" t="e" cm="1">
        <f t="array" ref="MK87">_xlfn.IFNA(VLOOKUP($A87,TRANSPOSE(#REF!),MK$2+2,FALSE),0)</f>
        <v>#REF!</v>
      </c>
      <c r="ML87" t="e" cm="1">
        <f t="array" ref="ML87">_xlfn.IFNA(VLOOKUP($A87,TRANSPOSE(#REF!),ML$2+2,FALSE),0)</f>
        <v>#REF!</v>
      </c>
      <c r="MM87" t="e" cm="1">
        <f t="array" ref="MM87">_xlfn.IFNA(VLOOKUP($A87,TRANSPOSE(#REF!),MM$2+2,FALSE),0)</f>
        <v>#REF!</v>
      </c>
      <c r="MN87" t="e" cm="1">
        <f t="array" ref="MN87">_xlfn.IFNA(VLOOKUP($A87,TRANSPOSE(#REF!),MN$2+2,FALSE),0)</f>
        <v>#REF!</v>
      </c>
      <c r="MO87" t="e" cm="1">
        <f t="array" ref="MO87">_xlfn.IFNA(VLOOKUP($A87,TRANSPOSE(#REF!),MO$2+2,FALSE),0)</f>
        <v>#REF!</v>
      </c>
      <c r="MP87" t="e" cm="1">
        <f t="array" ref="MP87">_xlfn.IFNA(VLOOKUP($A87,TRANSPOSE(#REF!),MP$2+2,FALSE),0)</f>
        <v>#REF!</v>
      </c>
      <c r="MQ87" t="e" cm="1">
        <f t="array" ref="MQ87">_xlfn.IFNA(VLOOKUP($A87,TRANSPOSE(#REF!),MQ$2+2,FALSE),0)</f>
        <v>#REF!</v>
      </c>
      <c r="MR87" t="e" cm="1">
        <f t="array" ref="MR87">_xlfn.IFNA(VLOOKUP($A87,TRANSPOSE(#REF!),MR$2+2,FALSE),0)</f>
        <v>#REF!</v>
      </c>
      <c r="MS87" t="e" cm="1">
        <f t="array" ref="MS87">_xlfn.IFNA(VLOOKUP($A87,TRANSPOSE(#REF!),MS$2+2,FALSE),0)</f>
        <v>#REF!</v>
      </c>
      <c r="MT87" t="e" cm="1">
        <f t="array" ref="MT87">_xlfn.IFNA(VLOOKUP($A87,TRANSPOSE(#REF!),MT$2+2,FALSE),0)</f>
        <v>#REF!</v>
      </c>
      <c r="MU87" t="e" cm="1">
        <f t="array" ref="MU87">_xlfn.IFNA(VLOOKUP($A87,TRANSPOSE(#REF!),MU$2+2,FALSE),0)</f>
        <v>#REF!</v>
      </c>
      <c r="MV87" t="e" cm="1">
        <f t="array" ref="MV87">_xlfn.IFNA(VLOOKUP($A87,TRANSPOSE(#REF!),MV$2+2,FALSE),0)</f>
        <v>#REF!</v>
      </c>
      <c r="MW87" t="e" cm="1">
        <f t="array" ref="MW87">_xlfn.IFNA(VLOOKUP($A87,TRANSPOSE(#REF!),MW$2+2,FALSE),0)</f>
        <v>#REF!</v>
      </c>
      <c r="MX87" t="e" cm="1">
        <f t="array" ref="MX87">_xlfn.IFNA(VLOOKUP($A87,TRANSPOSE(#REF!),MX$2+2,FALSE),0)</f>
        <v>#REF!</v>
      </c>
      <c r="MY87" t="e" cm="1">
        <f t="array" ref="MY87">_xlfn.IFNA(VLOOKUP($A87,TRANSPOSE(#REF!),MY$2+2,FALSE),0)</f>
        <v>#REF!</v>
      </c>
      <c r="MZ87" t="e" cm="1">
        <f t="array" ref="MZ87">_xlfn.IFNA(VLOOKUP($A87,TRANSPOSE(#REF!),MZ$2+2,FALSE),0)</f>
        <v>#REF!</v>
      </c>
      <c r="NA87" t="e" cm="1">
        <f t="array" ref="NA87">_xlfn.IFNA(VLOOKUP($A87,TRANSPOSE(#REF!),NA$2+2,FALSE),0)</f>
        <v>#REF!</v>
      </c>
      <c r="NB87" t="e" cm="1">
        <f t="array" ref="NB87">_xlfn.IFNA(VLOOKUP($A87,TRANSPOSE(#REF!),NB$2+2,FALSE),0)</f>
        <v>#REF!</v>
      </c>
      <c r="NC87" t="e" cm="1">
        <f t="array" ref="NC87">_xlfn.IFNA(VLOOKUP($A87,TRANSPOSE(#REF!),NC$2+2,FALSE),0)</f>
        <v>#REF!</v>
      </c>
      <c r="ND87" t="e" cm="1">
        <f t="array" ref="ND87">_xlfn.IFNA(VLOOKUP($A87,TRANSPOSE(#REF!),ND$2+2,FALSE),0)</f>
        <v>#REF!</v>
      </c>
      <c r="NE87" t="e" cm="1">
        <f t="array" ref="NE87">_xlfn.IFNA(VLOOKUP($A87,TRANSPOSE(#REF!),NE$2+2,FALSE),0)</f>
        <v>#REF!</v>
      </c>
      <c r="NF87" t="e" cm="1">
        <f t="array" ref="NF87">_xlfn.IFNA(VLOOKUP($A87,TRANSPOSE(#REF!),NF$2+2,FALSE),0)</f>
        <v>#REF!</v>
      </c>
      <c r="NG87" t="e" cm="1">
        <f t="array" ref="NG87">_xlfn.IFNA(VLOOKUP($A87,TRANSPOSE(#REF!),NG$2+2,FALSE),0)</f>
        <v>#REF!</v>
      </c>
      <c r="NH87" t="e" cm="1">
        <f t="array" ref="NH87">_xlfn.IFNA(VLOOKUP($A87,TRANSPOSE(#REF!),NH$2+2,FALSE),0)</f>
        <v>#REF!</v>
      </c>
      <c r="NI87" t="e" cm="1">
        <f t="array" ref="NI87">_xlfn.IFNA(VLOOKUP($A87,TRANSPOSE(#REF!),NI$2+2,FALSE),0)</f>
        <v>#REF!</v>
      </c>
      <c r="NJ87" t="e" cm="1">
        <f t="array" ref="NJ87">_xlfn.IFNA(VLOOKUP($A87,TRANSPOSE(#REF!),NJ$2+2,FALSE),0)</f>
        <v>#REF!</v>
      </c>
      <c r="NL87" t="e">
        <f t="shared" si="2"/>
        <v>#REF!</v>
      </c>
      <c r="NM87" t="e">
        <f t="shared" si="3"/>
        <v>#REF!</v>
      </c>
    </row>
    <row r="88" spans="1:377" x14ac:dyDescent="0.3">
      <c r="A88" t="str">
        <v>PGB02_15</v>
      </c>
      <c r="B88" t="str">
        <v>Elektriciteit</v>
      </c>
      <c r="C88" t="str">
        <v>Conversion</v>
      </c>
      <c r="D88" t="str">
        <v>Power GB</v>
      </c>
      <c r="E88" t="str">
        <v>Generation</v>
      </c>
      <c r="F88" t="str">
        <v>Electricity GB</v>
      </c>
      <c r="G88" t="str">
        <v>Electricity from Hydro Reservoirs - Power GB</v>
      </c>
      <c r="H88" t="str">
        <v>[GW]</v>
      </c>
      <c r="I88">
        <f>_xlfn.IFNA(VLOOKUP(A88,'[1]PASTE Cap_Investment'!A:B,2,FALSE),0)</f>
        <v>0</v>
      </c>
      <c r="J88" t="e" cm="1">
        <f t="array" ref="J88">_xlfn.IFNA(VLOOKUP($A88,TRANSPOSE(#REF!),J$2+2,FALSE),0)</f>
        <v>#REF!</v>
      </c>
      <c r="K88" t="e" cm="1">
        <f t="array" ref="K88">_xlfn.IFNA(VLOOKUP($A88,TRANSPOSE(#REF!),K$2+2,FALSE),0)</f>
        <v>#REF!</v>
      </c>
      <c r="L88" t="e" cm="1">
        <f t="array" ref="L88">_xlfn.IFNA(VLOOKUP($A88,TRANSPOSE(#REF!),L$2+2,FALSE),0)</f>
        <v>#REF!</v>
      </c>
      <c r="M88" t="e" cm="1">
        <f t="array" ref="M88">_xlfn.IFNA(VLOOKUP($A88,TRANSPOSE(#REF!),M$2+2,FALSE),0)</f>
        <v>#REF!</v>
      </c>
      <c r="N88" t="e" cm="1">
        <f t="array" ref="N88">_xlfn.IFNA(VLOOKUP($A88,TRANSPOSE(#REF!),N$2+2,FALSE),0)</f>
        <v>#REF!</v>
      </c>
      <c r="O88" t="e" cm="1">
        <f t="array" ref="O88">_xlfn.IFNA(VLOOKUP($A88,TRANSPOSE(#REF!),O$2+2,FALSE),0)</f>
        <v>#REF!</v>
      </c>
      <c r="P88" t="e" cm="1">
        <f t="array" ref="P88">_xlfn.IFNA(VLOOKUP($A88,TRANSPOSE(#REF!),P$2+2,FALSE),0)</f>
        <v>#REF!</v>
      </c>
      <c r="Q88" t="e" cm="1">
        <f t="array" ref="Q88">_xlfn.IFNA(VLOOKUP($A88,TRANSPOSE(#REF!),Q$2+2,FALSE),0)</f>
        <v>#REF!</v>
      </c>
      <c r="R88" t="e" cm="1">
        <f t="array" ref="R88">_xlfn.IFNA(VLOOKUP($A88,TRANSPOSE(#REF!),R$2+2,FALSE),0)</f>
        <v>#REF!</v>
      </c>
      <c r="S88" t="e" cm="1">
        <f t="array" ref="S88">_xlfn.IFNA(VLOOKUP($A88,TRANSPOSE(#REF!),S$2+2,FALSE),0)</f>
        <v>#REF!</v>
      </c>
      <c r="T88" t="e" cm="1">
        <f t="array" ref="T88">_xlfn.IFNA(VLOOKUP($A88,TRANSPOSE(#REF!),T$2+2,FALSE),0)</f>
        <v>#REF!</v>
      </c>
      <c r="U88" t="e" cm="1">
        <f t="array" ref="U88">_xlfn.IFNA(VLOOKUP($A88,TRANSPOSE(#REF!),U$2+2,FALSE),0)</f>
        <v>#REF!</v>
      </c>
      <c r="V88" t="e" cm="1">
        <f t="array" ref="V88">_xlfn.IFNA(VLOOKUP($A88,TRANSPOSE(#REF!),V$2+2,FALSE),0)</f>
        <v>#REF!</v>
      </c>
      <c r="W88" t="e" cm="1">
        <f t="array" ref="W88">_xlfn.IFNA(VLOOKUP($A88,TRANSPOSE(#REF!),W$2+2,FALSE),0)</f>
        <v>#REF!</v>
      </c>
      <c r="X88" t="e" cm="1">
        <f t="array" ref="X88">_xlfn.IFNA(VLOOKUP($A88,TRANSPOSE(#REF!),X$2+2,FALSE),0)</f>
        <v>#REF!</v>
      </c>
      <c r="Y88" t="e" cm="1">
        <f t="array" ref="Y88">_xlfn.IFNA(VLOOKUP($A88,TRANSPOSE(#REF!),Y$2+2,FALSE),0)</f>
        <v>#REF!</v>
      </c>
      <c r="Z88" t="e" cm="1">
        <f t="array" ref="Z88">_xlfn.IFNA(VLOOKUP($A88,TRANSPOSE(#REF!),Z$2+2,FALSE),0)</f>
        <v>#REF!</v>
      </c>
      <c r="AA88" t="e" cm="1">
        <f t="array" ref="AA88">_xlfn.IFNA(VLOOKUP($A88,TRANSPOSE(#REF!),AA$2+2,FALSE),0)</f>
        <v>#REF!</v>
      </c>
      <c r="AB88" t="e" cm="1">
        <f t="array" ref="AB88">_xlfn.IFNA(VLOOKUP($A88,TRANSPOSE(#REF!),AB$2+2,FALSE),0)</f>
        <v>#REF!</v>
      </c>
      <c r="AC88" t="e" cm="1">
        <f t="array" ref="AC88">_xlfn.IFNA(VLOOKUP($A88,TRANSPOSE(#REF!),AC$2+2,FALSE),0)</f>
        <v>#REF!</v>
      </c>
      <c r="AD88" t="e" cm="1">
        <f t="array" ref="AD88">_xlfn.IFNA(VLOOKUP($A88,TRANSPOSE(#REF!),AD$2+2,FALSE),0)</f>
        <v>#REF!</v>
      </c>
      <c r="AE88" t="e" cm="1">
        <f t="array" ref="AE88">_xlfn.IFNA(VLOOKUP($A88,TRANSPOSE(#REF!),AE$2+2,FALSE),0)</f>
        <v>#REF!</v>
      </c>
      <c r="AF88" t="e" cm="1">
        <f t="array" ref="AF88">_xlfn.IFNA(VLOOKUP($A88,TRANSPOSE(#REF!),AF$2+2,FALSE),0)</f>
        <v>#REF!</v>
      </c>
      <c r="AG88" t="e" cm="1">
        <f t="array" ref="AG88">_xlfn.IFNA(VLOOKUP($A88,TRANSPOSE(#REF!),AG$2+2,FALSE),0)</f>
        <v>#REF!</v>
      </c>
      <c r="AH88" t="e" cm="1">
        <f t="array" ref="AH88">_xlfn.IFNA(VLOOKUP($A88,TRANSPOSE(#REF!),AH$2+2,FALSE),0)</f>
        <v>#REF!</v>
      </c>
      <c r="AI88" t="e" cm="1">
        <f t="array" ref="AI88">_xlfn.IFNA(VLOOKUP($A88,TRANSPOSE(#REF!),AI$2+2,FALSE),0)</f>
        <v>#REF!</v>
      </c>
      <c r="AJ88" t="e" cm="1">
        <f t="array" ref="AJ88">_xlfn.IFNA(VLOOKUP($A88,TRANSPOSE(#REF!),AJ$2+2,FALSE),0)</f>
        <v>#REF!</v>
      </c>
      <c r="AK88" t="e" cm="1">
        <f t="array" ref="AK88">_xlfn.IFNA(VLOOKUP($A88,TRANSPOSE(#REF!),AK$2+2,FALSE),0)</f>
        <v>#REF!</v>
      </c>
      <c r="AL88" t="e" cm="1">
        <f t="array" ref="AL88">_xlfn.IFNA(VLOOKUP($A88,TRANSPOSE(#REF!),AL$2+2,FALSE),0)</f>
        <v>#REF!</v>
      </c>
      <c r="AM88" t="e" cm="1">
        <f t="array" ref="AM88">_xlfn.IFNA(VLOOKUP($A88,TRANSPOSE(#REF!),AM$2+2,FALSE),0)</f>
        <v>#REF!</v>
      </c>
      <c r="AN88" t="e" cm="1">
        <f t="array" ref="AN88">_xlfn.IFNA(VLOOKUP($A88,TRANSPOSE(#REF!),AN$2+2,FALSE),0)</f>
        <v>#REF!</v>
      </c>
      <c r="AO88" t="e" cm="1">
        <f t="array" ref="AO88">_xlfn.IFNA(VLOOKUP($A88,TRANSPOSE(#REF!),AO$2+2,FALSE),0)</f>
        <v>#REF!</v>
      </c>
      <c r="AP88" t="e" cm="1">
        <f t="array" ref="AP88">_xlfn.IFNA(VLOOKUP($A88,TRANSPOSE(#REF!),AP$2+2,FALSE),0)</f>
        <v>#REF!</v>
      </c>
      <c r="AQ88" t="e" cm="1">
        <f t="array" ref="AQ88">_xlfn.IFNA(VLOOKUP($A88,TRANSPOSE(#REF!),AQ$2+2,FALSE),0)</f>
        <v>#REF!</v>
      </c>
      <c r="AR88" t="e" cm="1">
        <f t="array" ref="AR88">_xlfn.IFNA(VLOOKUP($A88,TRANSPOSE(#REF!),AR$2+2,FALSE),0)</f>
        <v>#REF!</v>
      </c>
      <c r="AS88" t="e" cm="1">
        <f t="array" ref="AS88">_xlfn.IFNA(VLOOKUP($A88,TRANSPOSE(#REF!),AS$2+2,FALSE),0)</f>
        <v>#REF!</v>
      </c>
      <c r="AT88" t="e" cm="1">
        <f t="array" ref="AT88">_xlfn.IFNA(VLOOKUP($A88,TRANSPOSE(#REF!),AT$2+2,FALSE),0)</f>
        <v>#REF!</v>
      </c>
      <c r="AU88" t="e" cm="1">
        <f t="array" ref="AU88">_xlfn.IFNA(VLOOKUP($A88,TRANSPOSE(#REF!),AU$2+2,FALSE),0)</f>
        <v>#REF!</v>
      </c>
      <c r="AV88" t="e" cm="1">
        <f t="array" ref="AV88">_xlfn.IFNA(VLOOKUP($A88,TRANSPOSE(#REF!),AV$2+2,FALSE),0)</f>
        <v>#REF!</v>
      </c>
      <c r="AW88" t="e" cm="1">
        <f t="array" ref="AW88">_xlfn.IFNA(VLOOKUP($A88,TRANSPOSE(#REF!),AW$2+2,FALSE),0)</f>
        <v>#REF!</v>
      </c>
      <c r="AX88" t="e" cm="1">
        <f t="array" ref="AX88">_xlfn.IFNA(VLOOKUP($A88,TRANSPOSE(#REF!),AX$2+2,FALSE),0)</f>
        <v>#REF!</v>
      </c>
      <c r="AY88" t="e" cm="1">
        <f t="array" ref="AY88">_xlfn.IFNA(VLOOKUP($A88,TRANSPOSE(#REF!),AY$2+2,FALSE),0)</f>
        <v>#REF!</v>
      </c>
      <c r="AZ88" t="e" cm="1">
        <f t="array" ref="AZ88">_xlfn.IFNA(VLOOKUP($A88,TRANSPOSE(#REF!),AZ$2+2,FALSE),0)</f>
        <v>#REF!</v>
      </c>
      <c r="BA88" t="e" cm="1">
        <f t="array" ref="BA88">_xlfn.IFNA(VLOOKUP($A88,TRANSPOSE(#REF!),BA$2+2,FALSE),0)</f>
        <v>#REF!</v>
      </c>
      <c r="BB88" t="e" cm="1">
        <f t="array" ref="BB88">_xlfn.IFNA(VLOOKUP($A88,TRANSPOSE(#REF!),BB$2+2,FALSE),0)</f>
        <v>#REF!</v>
      </c>
      <c r="BC88" t="e" cm="1">
        <f t="array" ref="BC88">_xlfn.IFNA(VLOOKUP($A88,TRANSPOSE(#REF!),BC$2+2,FALSE),0)</f>
        <v>#REF!</v>
      </c>
      <c r="BD88" t="e" cm="1">
        <f t="array" ref="BD88">_xlfn.IFNA(VLOOKUP($A88,TRANSPOSE(#REF!),BD$2+2,FALSE),0)</f>
        <v>#REF!</v>
      </c>
      <c r="BE88" t="e" cm="1">
        <f t="array" ref="BE88">_xlfn.IFNA(VLOOKUP($A88,TRANSPOSE(#REF!),BE$2+2,FALSE),0)</f>
        <v>#REF!</v>
      </c>
      <c r="BF88" t="e" cm="1">
        <f t="array" ref="BF88">_xlfn.IFNA(VLOOKUP($A88,TRANSPOSE(#REF!),BF$2+2,FALSE),0)</f>
        <v>#REF!</v>
      </c>
      <c r="BG88" t="e" cm="1">
        <f t="array" ref="BG88">_xlfn.IFNA(VLOOKUP($A88,TRANSPOSE(#REF!),BG$2+2,FALSE),0)</f>
        <v>#REF!</v>
      </c>
      <c r="BH88" t="e" cm="1">
        <f t="array" ref="BH88">_xlfn.IFNA(VLOOKUP($A88,TRANSPOSE(#REF!),BH$2+2,FALSE),0)</f>
        <v>#REF!</v>
      </c>
      <c r="BI88" t="e" cm="1">
        <f t="array" ref="BI88">_xlfn.IFNA(VLOOKUP($A88,TRANSPOSE(#REF!),BI$2+2,FALSE),0)</f>
        <v>#REF!</v>
      </c>
      <c r="BJ88" t="e" cm="1">
        <f t="array" ref="BJ88">_xlfn.IFNA(VLOOKUP($A88,TRANSPOSE(#REF!),BJ$2+2,FALSE),0)</f>
        <v>#REF!</v>
      </c>
      <c r="BK88" t="e" cm="1">
        <f t="array" ref="BK88">_xlfn.IFNA(VLOOKUP($A88,TRANSPOSE(#REF!),BK$2+2,FALSE),0)</f>
        <v>#REF!</v>
      </c>
      <c r="BL88" t="e" cm="1">
        <f t="array" ref="BL88">_xlfn.IFNA(VLOOKUP($A88,TRANSPOSE(#REF!),BL$2+2,FALSE),0)</f>
        <v>#REF!</v>
      </c>
      <c r="BM88" t="e" cm="1">
        <f t="array" ref="BM88">_xlfn.IFNA(VLOOKUP($A88,TRANSPOSE(#REF!),BM$2+2,FALSE),0)</f>
        <v>#REF!</v>
      </c>
      <c r="BN88" t="e" cm="1">
        <f t="array" ref="BN88">_xlfn.IFNA(VLOOKUP($A88,TRANSPOSE(#REF!),BN$2+2,FALSE),0)</f>
        <v>#REF!</v>
      </c>
      <c r="BO88" t="e" cm="1">
        <f t="array" ref="BO88">_xlfn.IFNA(VLOOKUP($A88,TRANSPOSE(#REF!),BO$2+2,FALSE),0)</f>
        <v>#REF!</v>
      </c>
      <c r="BP88" t="e" cm="1">
        <f t="array" ref="BP88">_xlfn.IFNA(VLOOKUP($A88,TRANSPOSE(#REF!),BP$2+2,FALSE),0)</f>
        <v>#REF!</v>
      </c>
      <c r="BQ88" t="e" cm="1">
        <f t="array" ref="BQ88">_xlfn.IFNA(VLOOKUP($A88,TRANSPOSE(#REF!),BQ$2+2,FALSE),0)</f>
        <v>#REF!</v>
      </c>
      <c r="BR88" t="e" cm="1">
        <f t="array" ref="BR88">_xlfn.IFNA(VLOOKUP($A88,TRANSPOSE(#REF!),BR$2+2,FALSE),0)</f>
        <v>#REF!</v>
      </c>
      <c r="BS88" t="e" cm="1">
        <f t="array" ref="BS88">_xlfn.IFNA(VLOOKUP($A88,TRANSPOSE(#REF!),BS$2+2,FALSE),0)</f>
        <v>#REF!</v>
      </c>
      <c r="BT88" t="e" cm="1">
        <f t="array" ref="BT88">_xlfn.IFNA(VLOOKUP($A88,TRANSPOSE(#REF!),BT$2+2,FALSE),0)</f>
        <v>#REF!</v>
      </c>
      <c r="BU88" t="e" cm="1">
        <f t="array" ref="BU88">_xlfn.IFNA(VLOOKUP($A88,TRANSPOSE(#REF!),BU$2+2,FALSE),0)</f>
        <v>#REF!</v>
      </c>
      <c r="BV88" t="e" cm="1">
        <f t="array" ref="BV88">_xlfn.IFNA(VLOOKUP($A88,TRANSPOSE(#REF!),BV$2+2,FALSE),0)</f>
        <v>#REF!</v>
      </c>
      <c r="BW88" t="e" cm="1">
        <f t="array" ref="BW88">_xlfn.IFNA(VLOOKUP($A88,TRANSPOSE(#REF!),BW$2+2,FALSE),0)</f>
        <v>#REF!</v>
      </c>
      <c r="BX88" t="e" cm="1">
        <f t="array" ref="BX88">_xlfn.IFNA(VLOOKUP($A88,TRANSPOSE(#REF!),BX$2+2,FALSE),0)</f>
        <v>#REF!</v>
      </c>
      <c r="BY88" t="e" cm="1">
        <f t="array" ref="BY88">_xlfn.IFNA(VLOOKUP($A88,TRANSPOSE(#REF!),BY$2+2,FALSE),0)</f>
        <v>#REF!</v>
      </c>
      <c r="BZ88" t="e" cm="1">
        <f t="array" ref="BZ88">_xlfn.IFNA(VLOOKUP($A88,TRANSPOSE(#REF!),BZ$2+2,FALSE),0)</f>
        <v>#REF!</v>
      </c>
      <c r="CA88" t="e" cm="1">
        <f t="array" ref="CA88">_xlfn.IFNA(VLOOKUP($A88,TRANSPOSE(#REF!),CA$2+2,FALSE),0)</f>
        <v>#REF!</v>
      </c>
      <c r="CB88" t="e" cm="1">
        <f t="array" ref="CB88">_xlfn.IFNA(VLOOKUP($A88,TRANSPOSE(#REF!),CB$2+2,FALSE),0)</f>
        <v>#REF!</v>
      </c>
      <c r="CC88" t="e" cm="1">
        <f t="array" ref="CC88">_xlfn.IFNA(VLOOKUP($A88,TRANSPOSE(#REF!),CC$2+2,FALSE),0)</f>
        <v>#REF!</v>
      </c>
      <c r="CD88" t="e" cm="1">
        <f t="array" ref="CD88">_xlfn.IFNA(VLOOKUP($A88,TRANSPOSE(#REF!),CD$2+2,FALSE),0)</f>
        <v>#REF!</v>
      </c>
      <c r="CE88" t="e" cm="1">
        <f t="array" ref="CE88">_xlfn.IFNA(VLOOKUP($A88,TRANSPOSE(#REF!),CE$2+2,FALSE),0)</f>
        <v>#REF!</v>
      </c>
      <c r="CF88" t="e" cm="1">
        <f t="array" ref="CF88">_xlfn.IFNA(VLOOKUP($A88,TRANSPOSE(#REF!),CF$2+2,FALSE),0)</f>
        <v>#REF!</v>
      </c>
      <c r="CG88" t="e" cm="1">
        <f t="array" ref="CG88">_xlfn.IFNA(VLOOKUP($A88,TRANSPOSE(#REF!),CG$2+2,FALSE),0)</f>
        <v>#REF!</v>
      </c>
      <c r="CH88" t="e" cm="1">
        <f t="array" ref="CH88">_xlfn.IFNA(VLOOKUP($A88,TRANSPOSE(#REF!),CH$2+2,FALSE),0)</f>
        <v>#REF!</v>
      </c>
      <c r="CI88" t="e" cm="1">
        <f t="array" ref="CI88">_xlfn.IFNA(VLOOKUP($A88,TRANSPOSE(#REF!),CI$2+2,FALSE),0)</f>
        <v>#REF!</v>
      </c>
      <c r="CJ88" t="e" cm="1">
        <f t="array" ref="CJ88">_xlfn.IFNA(VLOOKUP($A88,TRANSPOSE(#REF!),CJ$2+2,FALSE),0)</f>
        <v>#REF!</v>
      </c>
      <c r="CK88" t="e" cm="1">
        <f t="array" ref="CK88">_xlfn.IFNA(VLOOKUP($A88,TRANSPOSE(#REF!),CK$2+2,FALSE),0)</f>
        <v>#REF!</v>
      </c>
      <c r="CL88" t="e" cm="1">
        <f t="array" ref="CL88">_xlfn.IFNA(VLOOKUP($A88,TRANSPOSE(#REF!),CL$2+2,FALSE),0)</f>
        <v>#REF!</v>
      </c>
      <c r="CM88" t="e" cm="1">
        <f t="array" ref="CM88">_xlfn.IFNA(VLOOKUP($A88,TRANSPOSE(#REF!),CM$2+2,FALSE),0)</f>
        <v>#REF!</v>
      </c>
      <c r="CN88" t="e" cm="1">
        <f t="array" ref="CN88">_xlfn.IFNA(VLOOKUP($A88,TRANSPOSE(#REF!),CN$2+2,FALSE),0)</f>
        <v>#REF!</v>
      </c>
      <c r="CO88" t="e" cm="1">
        <f t="array" ref="CO88">_xlfn.IFNA(VLOOKUP($A88,TRANSPOSE(#REF!),CO$2+2,FALSE),0)</f>
        <v>#REF!</v>
      </c>
      <c r="CP88" t="e" cm="1">
        <f t="array" ref="CP88">_xlfn.IFNA(VLOOKUP($A88,TRANSPOSE(#REF!),CP$2+2,FALSE),0)</f>
        <v>#REF!</v>
      </c>
      <c r="CQ88" t="e" cm="1">
        <f t="array" ref="CQ88">_xlfn.IFNA(VLOOKUP($A88,TRANSPOSE(#REF!),CQ$2+2,FALSE),0)</f>
        <v>#REF!</v>
      </c>
      <c r="CR88" t="e" cm="1">
        <f t="array" ref="CR88">_xlfn.IFNA(VLOOKUP($A88,TRANSPOSE(#REF!),CR$2+2,FALSE),0)</f>
        <v>#REF!</v>
      </c>
      <c r="CS88" t="e" cm="1">
        <f t="array" ref="CS88">_xlfn.IFNA(VLOOKUP($A88,TRANSPOSE(#REF!),CS$2+2,FALSE),0)</f>
        <v>#REF!</v>
      </c>
      <c r="CT88" t="e" cm="1">
        <f t="array" ref="CT88">_xlfn.IFNA(VLOOKUP($A88,TRANSPOSE(#REF!),CT$2+2,FALSE),0)</f>
        <v>#REF!</v>
      </c>
      <c r="CU88" t="e" cm="1">
        <f t="array" ref="CU88">_xlfn.IFNA(VLOOKUP($A88,TRANSPOSE(#REF!),CU$2+2,FALSE),0)</f>
        <v>#REF!</v>
      </c>
      <c r="CV88" t="e" cm="1">
        <f t="array" ref="CV88">_xlfn.IFNA(VLOOKUP($A88,TRANSPOSE(#REF!),CV$2+2,FALSE),0)</f>
        <v>#REF!</v>
      </c>
      <c r="CW88" t="e" cm="1">
        <f t="array" ref="CW88">_xlfn.IFNA(VLOOKUP($A88,TRANSPOSE(#REF!),CW$2+2,FALSE),0)</f>
        <v>#REF!</v>
      </c>
      <c r="CX88" t="e" cm="1">
        <f t="array" ref="CX88">_xlfn.IFNA(VLOOKUP($A88,TRANSPOSE(#REF!),CX$2+2,FALSE),0)</f>
        <v>#REF!</v>
      </c>
      <c r="CY88" t="e" cm="1">
        <f t="array" ref="CY88">_xlfn.IFNA(VLOOKUP($A88,TRANSPOSE(#REF!),CY$2+2,FALSE),0)</f>
        <v>#REF!</v>
      </c>
      <c r="CZ88" t="e" cm="1">
        <f t="array" ref="CZ88">_xlfn.IFNA(VLOOKUP($A88,TRANSPOSE(#REF!),CZ$2+2,FALSE),0)</f>
        <v>#REF!</v>
      </c>
      <c r="DA88" t="e" cm="1">
        <f t="array" ref="DA88">_xlfn.IFNA(VLOOKUP($A88,TRANSPOSE(#REF!),DA$2+2,FALSE),0)</f>
        <v>#REF!</v>
      </c>
      <c r="DB88" t="e" cm="1">
        <f t="array" ref="DB88">_xlfn.IFNA(VLOOKUP($A88,TRANSPOSE(#REF!),DB$2+2,FALSE),0)</f>
        <v>#REF!</v>
      </c>
      <c r="DC88" t="e" cm="1">
        <f t="array" ref="DC88">_xlfn.IFNA(VLOOKUP($A88,TRANSPOSE(#REF!),DC$2+2,FALSE),0)</f>
        <v>#REF!</v>
      </c>
      <c r="DD88" t="e" cm="1">
        <f t="array" ref="DD88">_xlfn.IFNA(VLOOKUP($A88,TRANSPOSE(#REF!),DD$2+2,FALSE),0)</f>
        <v>#REF!</v>
      </c>
      <c r="DE88" t="e" cm="1">
        <f t="array" ref="DE88">_xlfn.IFNA(VLOOKUP($A88,TRANSPOSE(#REF!),DE$2+2,FALSE),0)</f>
        <v>#REF!</v>
      </c>
      <c r="DF88" t="e" cm="1">
        <f t="array" ref="DF88">_xlfn.IFNA(VLOOKUP($A88,TRANSPOSE(#REF!),DF$2+2,FALSE),0)</f>
        <v>#REF!</v>
      </c>
      <c r="DG88" t="e" cm="1">
        <f t="array" ref="DG88">_xlfn.IFNA(VLOOKUP($A88,TRANSPOSE(#REF!),DG$2+2,FALSE),0)</f>
        <v>#REF!</v>
      </c>
      <c r="DH88" t="e" cm="1">
        <f t="array" ref="DH88">_xlfn.IFNA(VLOOKUP($A88,TRANSPOSE(#REF!),DH$2+2,FALSE),0)</f>
        <v>#REF!</v>
      </c>
      <c r="DI88" t="e" cm="1">
        <f t="array" ref="DI88">_xlfn.IFNA(VLOOKUP($A88,TRANSPOSE(#REF!),DI$2+2,FALSE),0)</f>
        <v>#REF!</v>
      </c>
      <c r="DJ88" t="e" cm="1">
        <f t="array" ref="DJ88">_xlfn.IFNA(VLOOKUP($A88,TRANSPOSE(#REF!),DJ$2+2,FALSE),0)</f>
        <v>#REF!</v>
      </c>
      <c r="DK88" t="e" cm="1">
        <f t="array" ref="DK88">_xlfn.IFNA(VLOOKUP($A88,TRANSPOSE(#REF!),DK$2+2,FALSE),0)</f>
        <v>#REF!</v>
      </c>
      <c r="DL88" t="e" cm="1">
        <f t="array" ref="DL88">_xlfn.IFNA(VLOOKUP($A88,TRANSPOSE(#REF!),DL$2+2,FALSE),0)</f>
        <v>#REF!</v>
      </c>
      <c r="DM88" t="e" cm="1">
        <f t="array" ref="DM88">_xlfn.IFNA(VLOOKUP($A88,TRANSPOSE(#REF!),DM$2+2,FALSE),0)</f>
        <v>#REF!</v>
      </c>
      <c r="DN88" t="e" cm="1">
        <f t="array" ref="DN88">_xlfn.IFNA(VLOOKUP($A88,TRANSPOSE(#REF!),DN$2+2,FALSE),0)</f>
        <v>#REF!</v>
      </c>
      <c r="DO88" t="e" cm="1">
        <f t="array" ref="DO88">_xlfn.IFNA(VLOOKUP($A88,TRANSPOSE(#REF!),DO$2+2,FALSE),0)</f>
        <v>#REF!</v>
      </c>
      <c r="DP88" t="e" cm="1">
        <f t="array" ref="DP88">_xlfn.IFNA(VLOOKUP($A88,TRANSPOSE(#REF!),DP$2+2,FALSE),0)</f>
        <v>#REF!</v>
      </c>
      <c r="DQ88" t="e" cm="1">
        <f t="array" ref="DQ88">_xlfn.IFNA(VLOOKUP($A88,TRANSPOSE(#REF!),DQ$2+2,FALSE),0)</f>
        <v>#REF!</v>
      </c>
      <c r="DR88" t="e" cm="1">
        <f t="array" ref="DR88">_xlfn.IFNA(VLOOKUP($A88,TRANSPOSE(#REF!),DR$2+2,FALSE),0)</f>
        <v>#REF!</v>
      </c>
      <c r="DS88" t="e" cm="1">
        <f t="array" ref="DS88">_xlfn.IFNA(VLOOKUP($A88,TRANSPOSE(#REF!),DS$2+2,FALSE),0)</f>
        <v>#REF!</v>
      </c>
      <c r="DT88" t="e" cm="1">
        <f t="array" ref="DT88">_xlfn.IFNA(VLOOKUP($A88,TRANSPOSE(#REF!),DT$2+2,FALSE),0)</f>
        <v>#REF!</v>
      </c>
      <c r="DU88" t="e" cm="1">
        <f t="array" ref="DU88">_xlfn.IFNA(VLOOKUP($A88,TRANSPOSE(#REF!),DU$2+2,FALSE),0)</f>
        <v>#REF!</v>
      </c>
      <c r="DV88" t="e" cm="1">
        <f t="array" ref="DV88">_xlfn.IFNA(VLOOKUP($A88,TRANSPOSE(#REF!),DV$2+2,FALSE),0)</f>
        <v>#REF!</v>
      </c>
      <c r="DW88" t="e" cm="1">
        <f t="array" ref="DW88">_xlfn.IFNA(VLOOKUP($A88,TRANSPOSE(#REF!),DW$2+2,FALSE),0)</f>
        <v>#REF!</v>
      </c>
      <c r="DX88" t="e" cm="1">
        <f t="array" ref="DX88">_xlfn.IFNA(VLOOKUP($A88,TRANSPOSE(#REF!),DX$2+2,FALSE),0)</f>
        <v>#REF!</v>
      </c>
      <c r="DY88" t="e" cm="1">
        <f t="array" ref="DY88">_xlfn.IFNA(VLOOKUP($A88,TRANSPOSE(#REF!),DY$2+2,FALSE),0)</f>
        <v>#REF!</v>
      </c>
      <c r="DZ88" t="e" cm="1">
        <f t="array" ref="DZ88">_xlfn.IFNA(VLOOKUP($A88,TRANSPOSE(#REF!),DZ$2+2,FALSE),0)</f>
        <v>#REF!</v>
      </c>
      <c r="EA88" t="e" cm="1">
        <f t="array" ref="EA88">_xlfn.IFNA(VLOOKUP($A88,TRANSPOSE(#REF!),EA$2+2,FALSE),0)</f>
        <v>#REF!</v>
      </c>
      <c r="EB88" t="e" cm="1">
        <f t="array" ref="EB88">_xlfn.IFNA(VLOOKUP($A88,TRANSPOSE(#REF!),EB$2+2,FALSE),0)</f>
        <v>#REF!</v>
      </c>
      <c r="EC88" t="e" cm="1">
        <f t="array" ref="EC88">_xlfn.IFNA(VLOOKUP($A88,TRANSPOSE(#REF!),EC$2+2,FALSE),0)</f>
        <v>#REF!</v>
      </c>
      <c r="ED88" t="e" cm="1">
        <f t="array" ref="ED88">_xlfn.IFNA(VLOOKUP($A88,TRANSPOSE(#REF!),ED$2+2,FALSE),0)</f>
        <v>#REF!</v>
      </c>
      <c r="EE88" t="e" cm="1">
        <f t="array" ref="EE88">_xlfn.IFNA(VLOOKUP($A88,TRANSPOSE(#REF!),EE$2+2,FALSE),0)</f>
        <v>#REF!</v>
      </c>
      <c r="EF88" t="e" cm="1">
        <f t="array" ref="EF88">_xlfn.IFNA(VLOOKUP($A88,TRANSPOSE(#REF!),EF$2+2,FALSE),0)</f>
        <v>#REF!</v>
      </c>
      <c r="EG88" t="e" cm="1">
        <f t="array" ref="EG88">_xlfn.IFNA(VLOOKUP($A88,TRANSPOSE(#REF!),EG$2+2,FALSE),0)</f>
        <v>#REF!</v>
      </c>
      <c r="EH88" t="e" cm="1">
        <f t="array" ref="EH88">_xlfn.IFNA(VLOOKUP($A88,TRANSPOSE(#REF!),EH$2+2,FALSE),0)</f>
        <v>#REF!</v>
      </c>
      <c r="EI88" t="e" cm="1">
        <f t="array" ref="EI88">_xlfn.IFNA(VLOOKUP($A88,TRANSPOSE(#REF!),EI$2+2,FALSE),0)</f>
        <v>#REF!</v>
      </c>
      <c r="EJ88" t="e" cm="1">
        <f t="array" ref="EJ88">_xlfn.IFNA(VLOOKUP($A88,TRANSPOSE(#REF!),EJ$2+2,FALSE),0)</f>
        <v>#REF!</v>
      </c>
      <c r="EK88" t="e" cm="1">
        <f t="array" ref="EK88">_xlfn.IFNA(VLOOKUP($A88,TRANSPOSE(#REF!),EK$2+2,FALSE),0)</f>
        <v>#REF!</v>
      </c>
      <c r="EL88" t="e" cm="1">
        <f t="array" ref="EL88">_xlfn.IFNA(VLOOKUP($A88,TRANSPOSE(#REF!),EL$2+2,FALSE),0)</f>
        <v>#REF!</v>
      </c>
      <c r="EM88" t="e" cm="1">
        <f t="array" ref="EM88">_xlfn.IFNA(VLOOKUP($A88,TRANSPOSE(#REF!),EM$2+2,FALSE),0)</f>
        <v>#REF!</v>
      </c>
      <c r="EN88" t="e" cm="1">
        <f t="array" ref="EN88">_xlfn.IFNA(VLOOKUP($A88,TRANSPOSE(#REF!),EN$2+2,FALSE),0)</f>
        <v>#REF!</v>
      </c>
      <c r="EO88" t="e" cm="1">
        <f t="array" ref="EO88">_xlfn.IFNA(VLOOKUP($A88,TRANSPOSE(#REF!),EO$2+2,FALSE),0)</f>
        <v>#REF!</v>
      </c>
      <c r="EP88" t="e" cm="1">
        <f t="array" ref="EP88">_xlfn.IFNA(VLOOKUP($A88,TRANSPOSE(#REF!),EP$2+2,FALSE),0)</f>
        <v>#REF!</v>
      </c>
      <c r="EQ88" t="e" cm="1">
        <f t="array" ref="EQ88">_xlfn.IFNA(VLOOKUP($A88,TRANSPOSE(#REF!),EQ$2+2,FALSE),0)</f>
        <v>#REF!</v>
      </c>
      <c r="ER88" t="e" cm="1">
        <f t="array" ref="ER88">_xlfn.IFNA(VLOOKUP($A88,TRANSPOSE(#REF!),ER$2+2,FALSE),0)</f>
        <v>#REF!</v>
      </c>
      <c r="ES88" t="e" cm="1">
        <f t="array" ref="ES88">_xlfn.IFNA(VLOOKUP($A88,TRANSPOSE(#REF!),ES$2+2,FALSE),0)</f>
        <v>#REF!</v>
      </c>
      <c r="ET88" t="e" cm="1">
        <f t="array" ref="ET88">_xlfn.IFNA(VLOOKUP($A88,TRANSPOSE(#REF!),ET$2+2,FALSE),0)</f>
        <v>#REF!</v>
      </c>
      <c r="EU88" t="e" cm="1">
        <f t="array" ref="EU88">_xlfn.IFNA(VLOOKUP($A88,TRANSPOSE(#REF!),EU$2+2,FALSE),0)</f>
        <v>#REF!</v>
      </c>
      <c r="EV88" t="e" cm="1">
        <f t="array" ref="EV88">_xlfn.IFNA(VLOOKUP($A88,TRANSPOSE(#REF!),EV$2+2,FALSE),0)</f>
        <v>#REF!</v>
      </c>
      <c r="EW88" t="e" cm="1">
        <f t="array" ref="EW88">_xlfn.IFNA(VLOOKUP($A88,TRANSPOSE(#REF!),EW$2+2,FALSE),0)</f>
        <v>#REF!</v>
      </c>
      <c r="EX88" t="e" cm="1">
        <f t="array" ref="EX88">_xlfn.IFNA(VLOOKUP($A88,TRANSPOSE(#REF!),EX$2+2,FALSE),0)</f>
        <v>#REF!</v>
      </c>
      <c r="EY88" t="e" cm="1">
        <f t="array" ref="EY88">_xlfn.IFNA(VLOOKUP($A88,TRANSPOSE(#REF!),EY$2+2,FALSE),0)</f>
        <v>#REF!</v>
      </c>
      <c r="EZ88" t="e" cm="1">
        <f t="array" ref="EZ88">_xlfn.IFNA(VLOOKUP($A88,TRANSPOSE(#REF!),EZ$2+2,FALSE),0)</f>
        <v>#REF!</v>
      </c>
      <c r="FA88" t="e" cm="1">
        <f t="array" ref="FA88">_xlfn.IFNA(VLOOKUP($A88,TRANSPOSE(#REF!),FA$2+2,FALSE),0)</f>
        <v>#REF!</v>
      </c>
      <c r="FB88" t="e" cm="1">
        <f t="array" ref="FB88">_xlfn.IFNA(VLOOKUP($A88,TRANSPOSE(#REF!),FB$2+2,FALSE),0)</f>
        <v>#REF!</v>
      </c>
      <c r="FC88" t="e" cm="1">
        <f t="array" ref="FC88">_xlfn.IFNA(VLOOKUP($A88,TRANSPOSE(#REF!),FC$2+2,FALSE),0)</f>
        <v>#REF!</v>
      </c>
      <c r="FD88" t="e" cm="1">
        <f t="array" ref="FD88">_xlfn.IFNA(VLOOKUP($A88,TRANSPOSE(#REF!),FD$2+2,FALSE),0)</f>
        <v>#REF!</v>
      </c>
      <c r="FE88" t="e" cm="1">
        <f t="array" ref="FE88">_xlfn.IFNA(VLOOKUP($A88,TRANSPOSE(#REF!),FE$2+2,FALSE),0)</f>
        <v>#REF!</v>
      </c>
      <c r="FF88" t="e" cm="1">
        <f t="array" ref="FF88">_xlfn.IFNA(VLOOKUP($A88,TRANSPOSE(#REF!),FF$2+2,FALSE),0)</f>
        <v>#REF!</v>
      </c>
      <c r="FG88" t="e" cm="1">
        <f t="array" ref="FG88">_xlfn.IFNA(VLOOKUP($A88,TRANSPOSE(#REF!),FG$2+2,FALSE),0)</f>
        <v>#REF!</v>
      </c>
      <c r="FH88" t="e" cm="1">
        <f t="array" ref="FH88">_xlfn.IFNA(VLOOKUP($A88,TRANSPOSE(#REF!),FH$2+2,FALSE),0)</f>
        <v>#REF!</v>
      </c>
      <c r="FI88" t="e" cm="1">
        <f t="array" ref="FI88">_xlfn.IFNA(VLOOKUP($A88,TRANSPOSE(#REF!),FI$2+2,FALSE),0)</f>
        <v>#REF!</v>
      </c>
      <c r="FJ88" t="e" cm="1">
        <f t="array" ref="FJ88">_xlfn.IFNA(VLOOKUP($A88,TRANSPOSE(#REF!),FJ$2+2,FALSE),0)</f>
        <v>#REF!</v>
      </c>
      <c r="FK88" t="e" cm="1">
        <f t="array" ref="FK88">_xlfn.IFNA(VLOOKUP($A88,TRANSPOSE(#REF!),FK$2+2,FALSE),0)</f>
        <v>#REF!</v>
      </c>
      <c r="FL88" t="e" cm="1">
        <f t="array" ref="FL88">_xlfn.IFNA(VLOOKUP($A88,TRANSPOSE(#REF!),FL$2+2,FALSE),0)</f>
        <v>#REF!</v>
      </c>
      <c r="FM88" t="e" cm="1">
        <f t="array" ref="FM88">_xlfn.IFNA(VLOOKUP($A88,TRANSPOSE(#REF!),FM$2+2,FALSE),0)</f>
        <v>#REF!</v>
      </c>
      <c r="FN88" t="e" cm="1">
        <f t="array" ref="FN88">_xlfn.IFNA(VLOOKUP($A88,TRANSPOSE(#REF!),FN$2+2,FALSE),0)</f>
        <v>#REF!</v>
      </c>
      <c r="FO88" t="e" cm="1">
        <f t="array" ref="FO88">_xlfn.IFNA(VLOOKUP($A88,TRANSPOSE(#REF!),FO$2+2,FALSE),0)</f>
        <v>#REF!</v>
      </c>
      <c r="FP88" t="e" cm="1">
        <f t="array" ref="FP88">_xlfn.IFNA(VLOOKUP($A88,TRANSPOSE(#REF!),FP$2+2,FALSE),0)</f>
        <v>#REF!</v>
      </c>
      <c r="FQ88" t="e" cm="1">
        <f t="array" ref="FQ88">_xlfn.IFNA(VLOOKUP($A88,TRANSPOSE(#REF!),FQ$2+2,FALSE),0)</f>
        <v>#REF!</v>
      </c>
      <c r="FR88" t="e" cm="1">
        <f t="array" ref="FR88">_xlfn.IFNA(VLOOKUP($A88,TRANSPOSE(#REF!),FR$2+2,FALSE),0)</f>
        <v>#REF!</v>
      </c>
      <c r="FS88" t="e" cm="1">
        <f t="array" ref="FS88">_xlfn.IFNA(VLOOKUP($A88,TRANSPOSE(#REF!),FS$2+2,FALSE),0)</f>
        <v>#REF!</v>
      </c>
      <c r="FT88" t="e" cm="1">
        <f t="array" ref="FT88">_xlfn.IFNA(VLOOKUP($A88,TRANSPOSE(#REF!),FT$2+2,FALSE),0)</f>
        <v>#REF!</v>
      </c>
      <c r="FU88" t="e" cm="1">
        <f t="array" ref="FU88">_xlfn.IFNA(VLOOKUP($A88,TRANSPOSE(#REF!),FU$2+2,FALSE),0)</f>
        <v>#REF!</v>
      </c>
      <c r="FV88" t="e" cm="1">
        <f t="array" ref="FV88">_xlfn.IFNA(VLOOKUP($A88,TRANSPOSE(#REF!),FV$2+2,FALSE),0)</f>
        <v>#REF!</v>
      </c>
      <c r="FW88" t="e" cm="1">
        <f t="array" ref="FW88">_xlfn.IFNA(VLOOKUP($A88,TRANSPOSE(#REF!),FW$2+2,FALSE),0)</f>
        <v>#REF!</v>
      </c>
      <c r="FX88" t="e" cm="1">
        <f t="array" ref="FX88">_xlfn.IFNA(VLOOKUP($A88,TRANSPOSE(#REF!),FX$2+2,FALSE),0)</f>
        <v>#REF!</v>
      </c>
      <c r="FY88" t="e" cm="1">
        <f t="array" ref="FY88">_xlfn.IFNA(VLOOKUP($A88,TRANSPOSE(#REF!),FY$2+2,FALSE),0)</f>
        <v>#REF!</v>
      </c>
      <c r="FZ88" t="e" cm="1">
        <f t="array" ref="FZ88">_xlfn.IFNA(VLOOKUP($A88,TRANSPOSE(#REF!),FZ$2+2,FALSE),0)</f>
        <v>#REF!</v>
      </c>
      <c r="GA88" t="e" cm="1">
        <f t="array" ref="GA88">_xlfn.IFNA(VLOOKUP($A88,TRANSPOSE(#REF!),GA$2+2,FALSE),0)</f>
        <v>#REF!</v>
      </c>
      <c r="GB88" t="e" cm="1">
        <f t="array" ref="GB88">_xlfn.IFNA(VLOOKUP($A88,TRANSPOSE(#REF!),GB$2+2,FALSE),0)</f>
        <v>#REF!</v>
      </c>
      <c r="GC88" t="e" cm="1">
        <f t="array" ref="GC88">_xlfn.IFNA(VLOOKUP($A88,TRANSPOSE(#REF!),GC$2+2,FALSE),0)</f>
        <v>#REF!</v>
      </c>
      <c r="GD88" t="e" cm="1">
        <f t="array" ref="GD88">_xlfn.IFNA(VLOOKUP($A88,TRANSPOSE(#REF!),GD$2+2,FALSE),0)</f>
        <v>#REF!</v>
      </c>
      <c r="GE88" t="e" cm="1">
        <f t="array" ref="GE88">_xlfn.IFNA(VLOOKUP($A88,TRANSPOSE(#REF!),GE$2+2,FALSE),0)</f>
        <v>#REF!</v>
      </c>
      <c r="GF88" t="e" cm="1">
        <f t="array" ref="GF88">_xlfn.IFNA(VLOOKUP($A88,TRANSPOSE(#REF!),GF$2+2,FALSE),0)</f>
        <v>#REF!</v>
      </c>
      <c r="GG88" t="e" cm="1">
        <f t="array" ref="GG88">_xlfn.IFNA(VLOOKUP($A88,TRANSPOSE(#REF!),GG$2+2,FALSE),0)</f>
        <v>#REF!</v>
      </c>
      <c r="GH88" t="e" cm="1">
        <f t="array" ref="GH88">_xlfn.IFNA(VLOOKUP($A88,TRANSPOSE(#REF!),GH$2+2,FALSE),0)</f>
        <v>#REF!</v>
      </c>
      <c r="GI88" t="e" cm="1">
        <f t="array" ref="GI88">_xlfn.IFNA(VLOOKUP($A88,TRANSPOSE(#REF!),GI$2+2,FALSE),0)</f>
        <v>#REF!</v>
      </c>
      <c r="GJ88" t="e" cm="1">
        <f t="array" ref="GJ88">_xlfn.IFNA(VLOOKUP($A88,TRANSPOSE(#REF!),GJ$2+2,FALSE),0)</f>
        <v>#REF!</v>
      </c>
      <c r="GK88" t="e" cm="1">
        <f t="array" ref="GK88">_xlfn.IFNA(VLOOKUP($A88,TRANSPOSE(#REF!),GK$2+2,FALSE),0)</f>
        <v>#REF!</v>
      </c>
      <c r="GL88" t="e" cm="1">
        <f t="array" ref="GL88">_xlfn.IFNA(VLOOKUP($A88,TRANSPOSE(#REF!),GL$2+2,FALSE),0)</f>
        <v>#REF!</v>
      </c>
      <c r="GM88" t="e" cm="1">
        <f t="array" ref="GM88">_xlfn.IFNA(VLOOKUP($A88,TRANSPOSE(#REF!),GM$2+2,FALSE),0)</f>
        <v>#REF!</v>
      </c>
      <c r="GN88" t="e" cm="1">
        <f t="array" ref="GN88">_xlfn.IFNA(VLOOKUP($A88,TRANSPOSE(#REF!),GN$2+2,FALSE),0)</f>
        <v>#REF!</v>
      </c>
      <c r="GO88" t="e" cm="1">
        <f t="array" ref="GO88">_xlfn.IFNA(VLOOKUP($A88,TRANSPOSE(#REF!),GO$2+2,FALSE),0)</f>
        <v>#REF!</v>
      </c>
      <c r="GP88" t="e" cm="1">
        <f t="array" ref="GP88">_xlfn.IFNA(VLOOKUP($A88,TRANSPOSE(#REF!),GP$2+2,FALSE),0)</f>
        <v>#REF!</v>
      </c>
      <c r="GQ88" t="e" cm="1">
        <f t="array" ref="GQ88">_xlfn.IFNA(VLOOKUP($A88,TRANSPOSE(#REF!),GQ$2+2,FALSE),0)</f>
        <v>#REF!</v>
      </c>
      <c r="GR88" t="e" cm="1">
        <f t="array" ref="GR88">_xlfn.IFNA(VLOOKUP($A88,TRANSPOSE(#REF!),GR$2+2,FALSE),0)</f>
        <v>#REF!</v>
      </c>
      <c r="GS88" t="e" cm="1">
        <f t="array" ref="GS88">_xlfn.IFNA(VLOOKUP($A88,TRANSPOSE(#REF!),GS$2+2,FALSE),0)</f>
        <v>#REF!</v>
      </c>
      <c r="GT88" t="e" cm="1">
        <f t="array" ref="GT88">_xlfn.IFNA(VLOOKUP($A88,TRANSPOSE(#REF!),GT$2+2,FALSE),0)</f>
        <v>#REF!</v>
      </c>
      <c r="GU88" t="e" cm="1">
        <f t="array" ref="GU88">_xlfn.IFNA(VLOOKUP($A88,TRANSPOSE(#REF!),GU$2+2,FALSE),0)</f>
        <v>#REF!</v>
      </c>
      <c r="GV88" t="e" cm="1">
        <f t="array" ref="GV88">_xlfn.IFNA(VLOOKUP($A88,TRANSPOSE(#REF!),GV$2+2,FALSE),0)</f>
        <v>#REF!</v>
      </c>
      <c r="GW88" t="e" cm="1">
        <f t="array" ref="GW88">_xlfn.IFNA(VLOOKUP($A88,TRANSPOSE(#REF!),GW$2+2,FALSE),0)</f>
        <v>#REF!</v>
      </c>
      <c r="GX88" t="e" cm="1">
        <f t="array" ref="GX88">_xlfn.IFNA(VLOOKUP($A88,TRANSPOSE(#REF!),GX$2+2,FALSE),0)</f>
        <v>#REF!</v>
      </c>
      <c r="GY88" t="e" cm="1">
        <f t="array" ref="GY88">_xlfn.IFNA(VLOOKUP($A88,TRANSPOSE(#REF!),GY$2+2,FALSE),0)</f>
        <v>#REF!</v>
      </c>
      <c r="GZ88" t="e" cm="1">
        <f t="array" ref="GZ88">_xlfn.IFNA(VLOOKUP($A88,TRANSPOSE(#REF!),GZ$2+2,FALSE),0)</f>
        <v>#REF!</v>
      </c>
      <c r="HA88" t="e" cm="1">
        <f t="array" ref="HA88">_xlfn.IFNA(VLOOKUP($A88,TRANSPOSE(#REF!),HA$2+2,FALSE),0)</f>
        <v>#REF!</v>
      </c>
      <c r="HB88" t="e" cm="1">
        <f t="array" ref="HB88">_xlfn.IFNA(VLOOKUP($A88,TRANSPOSE(#REF!),HB$2+2,FALSE),0)</f>
        <v>#REF!</v>
      </c>
      <c r="HC88" t="e" cm="1">
        <f t="array" ref="HC88">_xlfn.IFNA(VLOOKUP($A88,TRANSPOSE(#REF!),HC$2+2,FALSE),0)</f>
        <v>#REF!</v>
      </c>
      <c r="HD88" t="e" cm="1">
        <f t="array" ref="HD88">_xlfn.IFNA(VLOOKUP($A88,TRANSPOSE(#REF!),HD$2+2,FALSE),0)</f>
        <v>#REF!</v>
      </c>
      <c r="HE88" t="e" cm="1">
        <f t="array" ref="HE88">_xlfn.IFNA(VLOOKUP($A88,TRANSPOSE(#REF!),HE$2+2,FALSE),0)</f>
        <v>#REF!</v>
      </c>
      <c r="HF88" t="e" cm="1">
        <f t="array" ref="HF88">_xlfn.IFNA(VLOOKUP($A88,TRANSPOSE(#REF!),HF$2+2,FALSE),0)</f>
        <v>#REF!</v>
      </c>
      <c r="HG88" t="e" cm="1">
        <f t="array" ref="HG88">_xlfn.IFNA(VLOOKUP($A88,TRANSPOSE(#REF!),HG$2+2,FALSE),0)</f>
        <v>#REF!</v>
      </c>
      <c r="HH88" t="e" cm="1">
        <f t="array" ref="HH88">_xlfn.IFNA(VLOOKUP($A88,TRANSPOSE(#REF!),HH$2+2,FALSE),0)</f>
        <v>#REF!</v>
      </c>
      <c r="HI88" t="e" cm="1">
        <f t="array" ref="HI88">_xlfn.IFNA(VLOOKUP($A88,TRANSPOSE(#REF!),HI$2+2,FALSE),0)</f>
        <v>#REF!</v>
      </c>
      <c r="HJ88" t="e" cm="1">
        <f t="array" ref="HJ88">_xlfn.IFNA(VLOOKUP($A88,TRANSPOSE(#REF!),HJ$2+2,FALSE),0)</f>
        <v>#REF!</v>
      </c>
      <c r="HK88" t="e" cm="1">
        <f t="array" ref="HK88">_xlfn.IFNA(VLOOKUP($A88,TRANSPOSE(#REF!),HK$2+2,FALSE),0)</f>
        <v>#REF!</v>
      </c>
      <c r="HL88" t="e" cm="1">
        <f t="array" ref="HL88">_xlfn.IFNA(VLOOKUP($A88,TRANSPOSE(#REF!),HL$2+2,FALSE),0)</f>
        <v>#REF!</v>
      </c>
      <c r="HM88" t="e" cm="1">
        <f t="array" ref="HM88">_xlfn.IFNA(VLOOKUP($A88,TRANSPOSE(#REF!),HM$2+2,FALSE),0)</f>
        <v>#REF!</v>
      </c>
      <c r="HN88" t="e" cm="1">
        <f t="array" ref="HN88">_xlfn.IFNA(VLOOKUP($A88,TRANSPOSE(#REF!),HN$2+2,FALSE),0)</f>
        <v>#REF!</v>
      </c>
      <c r="HO88" t="e" cm="1">
        <f t="array" ref="HO88">_xlfn.IFNA(VLOOKUP($A88,TRANSPOSE(#REF!),HO$2+2,FALSE),0)</f>
        <v>#REF!</v>
      </c>
      <c r="HP88" t="e" cm="1">
        <f t="array" ref="HP88">_xlfn.IFNA(VLOOKUP($A88,TRANSPOSE(#REF!),HP$2+2,FALSE),0)</f>
        <v>#REF!</v>
      </c>
      <c r="HQ88" t="e" cm="1">
        <f t="array" ref="HQ88">_xlfn.IFNA(VLOOKUP($A88,TRANSPOSE(#REF!),HQ$2+2,FALSE),0)</f>
        <v>#REF!</v>
      </c>
      <c r="HR88" t="e" cm="1">
        <f t="array" ref="HR88">_xlfn.IFNA(VLOOKUP($A88,TRANSPOSE(#REF!),HR$2+2,FALSE),0)</f>
        <v>#REF!</v>
      </c>
      <c r="HS88" t="e" cm="1">
        <f t="array" ref="HS88">_xlfn.IFNA(VLOOKUP($A88,TRANSPOSE(#REF!),HS$2+2,FALSE),0)</f>
        <v>#REF!</v>
      </c>
      <c r="HT88" t="e" cm="1">
        <f t="array" ref="HT88">_xlfn.IFNA(VLOOKUP($A88,TRANSPOSE(#REF!),HT$2+2,FALSE),0)</f>
        <v>#REF!</v>
      </c>
      <c r="HU88" t="e" cm="1">
        <f t="array" ref="HU88">_xlfn.IFNA(VLOOKUP($A88,TRANSPOSE(#REF!),HU$2+2,FALSE),0)</f>
        <v>#REF!</v>
      </c>
      <c r="HV88" t="e" cm="1">
        <f t="array" ref="HV88">_xlfn.IFNA(VLOOKUP($A88,TRANSPOSE(#REF!),HV$2+2,FALSE),0)</f>
        <v>#REF!</v>
      </c>
      <c r="HW88" t="e" cm="1">
        <f t="array" ref="HW88">_xlfn.IFNA(VLOOKUP($A88,TRANSPOSE(#REF!),HW$2+2,FALSE),0)</f>
        <v>#REF!</v>
      </c>
      <c r="HX88" t="e" cm="1">
        <f t="array" ref="HX88">_xlfn.IFNA(VLOOKUP($A88,TRANSPOSE(#REF!),HX$2+2,FALSE),0)</f>
        <v>#REF!</v>
      </c>
      <c r="HY88" t="e" cm="1">
        <f t="array" ref="HY88">_xlfn.IFNA(VLOOKUP($A88,TRANSPOSE(#REF!),HY$2+2,FALSE),0)</f>
        <v>#REF!</v>
      </c>
      <c r="HZ88" t="e" cm="1">
        <f t="array" ref="HZ88">_xlfn.IFNA(VLOOKUP($A88,TRANSPOSE(#REF!),HZ$2+2,FALSE),0)</f>
        <v>#REF!</v>
      </c>
      <c r="IA88" t="e" cm="1">
        <f t="array" ref="IA88">_xlfn.IFNA(VLOOKUP($A88,TRANSPOSE(#REF!),IA$2+2,FALSE),0)</f>
        <v>#REF!</v>
      </c>
      <c r="IB88" t="e" cm="1">
        <f t="array" ref="IB88">_xlfn.IFNA(VLOOKUP($A88,TRANSPOSE(#REF!),IB$2+2,FALSE),0)</f>
        <v>#REF!</v>
      </c>
      <c r="IC88" t="e" cm="1">
        <f t="array" ref="IC88">_xlfn.IFNA(VLOOKUP($A88,TRANSPOSE(#REF!),IC$2+2,FALSE),0)</f>
        <v>#REF!</v>
      </c>
      <c r="ID88" t="e" cm="1">
        <f t="array" ref="ID88">_xlfn.IFNA(VLOOKUP($A88,TRANSPOSE(#REF!),ID$2+2,FALSE),0)</f>
        <v>#REF!</v>
      </c>
      <c r="IE88" t="e" cm="1">
        <f t="array" ref="IE88">_xlfn.IFNA(VLOOKUP($A88,TRANSPOSE(#REF!),IE$2+2,FALSE),0)</f>
        <v>#REF!</v>
      </c>
      <c r="IF88" t="e" cm="1">
        <f t="array" ref="IF88">_xlfn.IFNA(VLOOKUP($A88,TRANSPOSE(#REF!),IF$2+2,FALSE),0)</f>
        <v>#REF!</v>
      </c>
      <c r="IG88" t="e" cm="1">
        <f t="array" ref="IG88">_xlfn.IFNA(VLOOKUP($A88,TRANSPOSE(#REF!),IG$2+2,FALSE),0)</f>
        <v>#REF!</v>
      </c>
      <c r="IH88" t="e" cm="1">
        <f t="array" ref="IH88">_xlfn.IFNA(VLOOKUP($A88,TRANSPOSE(#REF!),IH$2+2,FALSE),0)</f>
        <v>#REF!</v>
      </c>
      <c r="II88" t="e" cm="1">
        <f t="array" ref="II88">_xlfn.IFNA(VLOOKUP($A88,TRANSPOSE(#REF!),II$2+2,FALSE),0)</f>
        <v>#REF!</v>
      </c>
      <c r="IJ88" t="e" cm="1">
        <f t="array" ref="IJ88">_xlfn.IFNA(VLOOKUP($A88,TRANSPOSE(#REF!),IJ$2+2,FALSE),0)</f>
        <v>#REF!</v>
      </c>
      <c r="IK88" t="e" cm="1">
        <f t="array" ref="IK88">_xlfn.IFNA(VLOOKUP($A88,TRANSPOSE(#REF!),IK$2+2,FALSE),0)</f>
        <v>#REF!</v>
      </c>
      <c r="IL88" t="e" cm="1">
        <f t="array" ref="IL88">_xlfn.IFNA(VLOOKUP($A88,TRANSPOSE(#REF!),IL$2+2,FALSE),0)</f>
        <v>#REF!</v>
      </c>
      <c r="IM88" t="e" cm="1">
        <f t="array" ref="IM88">_xlfn.IFNA(VLOOKUP($A88,TRANSPOSE(#REF!),IM$2+2,FALSE),0)</f>
        <v>#REF!</v>
      </c>
      <c r="IN88" t="e" cm="1">
        <f t="array" ref="IN88">_xlfn.IFNA(VLOOKUP($A88,TRANSPOSE(#REF!),IN$2+2,FALSE),0)</f>
        <v>#REF!</v>
      </c>
      <c r="IO88" t="e" cm="1">
        <f t="array" ref="IO88">_xlfn.IFNA(VLOOKUP($A88,TRANSPOSE(#REF!),IO$2+2,FALSE),0)</f>
        <v>#REF!</v>
      </c>
      <c r="IP88" t="e" cm="1">
        <f t="array" ref="IP88">_xlfn.IFNA(VLOOKUP($A88,TRANSPOSE(#REF!),IP$2+2,FALSE),0)</f>
        <v>#REF!</v>
      </c>
      <c r="IQ88" t="e" cm="1">
        <f t="array" ref="IQ88">_xlfn.IFNA(VLOOKUP($A88,TRANSPOSE(#REF!),IQ$2+2,FALSE),0)</f>
        <v>#REF!</v>
      </c>
      <c r="IR88" t="e" cm="1">
        <f t="array" ref="IR88">_xlfn.IFNA(VLOOKUP($A88,TRANSPOSE(#REF!),IR$2+2,FALSE),0)</f>
        <v>#REF!</v>
      </c>
      <c r="IS88" t="e" cm="1">
        <f t="array" ref="IS88">_xlfn.IFNA(VLOOKUP($A88,TRANSPOSE(#REF!),IS$2+2,FALSE),0)</f>
        <v>#REF!</v>
      </c>
      <c r="IT88" t="e" cm="1">
        <f t="array" ref="IT88">_xlfn.IFNA(VLOOKUP($A88,TRANSPOSE(#REF!),IT$2+2,FALSE),0)</f>
        <v>#REF!</v>
      </c>
      <c r="IU88" t="e" cm="1">
        <f t="array" ref="IU88">_xlfn.IFNA(VLOOKUP($A88,TRANSPOSE(#REF!),IU$2+2,FALSE),0)</f>
        <v>#REF!</v>
      </c>
      <c r="IV88" t="e" cm="1">
        <f t="array" ref="IV88">_xlfn.IFNA(VLOOKUP($A88,TRANSPOSE(#REF!),IV$2+2,FALSE),0)</f>
        <v>#REF!</v>
      </c>
      <c r="IW88" t="e" cm="1">
        <f t="array" ref="IW88">_xlfn.IFNA(VLOOKUP($A88,TRANSPOSE(#REF!),IW$2+2,FALSE),0)</f>
        <v>#REF!</v>
      </c>
      <c r="IX88" t="e" cm="1">
        <f t="array" ref="IX88">_xlfn.IFNA(VLOOKUP($A88,TRANSPOSE(#REF!),IX$2+2,FALSE),0)</f>
        <v>#REF!</v>
      </c>
      <c r="IY88" t="e" cm="1">
        <f t="array" ref="IY88">_xlfn.IFNA(VLOOKUP($A88,TRANSPOSE(#REF!),IY$2+2,FALSE),0)</f>
        <v>#REF!</v>
      </c>
      <c r="IZ88" t="e" cm="1">
        <f t="array" ref="IZ88">_xlfn.IFNA(VLOOKUP($A88,TRANSPOSE(#REF!),IZ$2+2,FALSE),0)</f>
        <v>#REF!</v>
      </c>
      <c r="JA88" t="e" cm="1">
        <f t="array" ref="JA88">_xlfn.IFNA(VLOOKUP($A88,TRANSPOSE(#REF!),JA$2+2,FALSE),0)</f>
        <v>#REF!</v>
      </c>
      <c r="JB88" t="e" cm="1">
        <f t="array" ref="JB88">_xlfn.IFNA(VLOOKUP($A88,TRANSPOSE(#REF!),JB$2+2,FALSE),0)</f>
        <v>#REF!</v>
      </c>
      <c r="JC88" t="e" cm="1">
        <f t="array" ref="JC88">_xlfn.IFNA(VLOOKUP($A88,TRANSPOSE(#REF!),JC$2+2,FALSE),0)</f>
        <v>#REF!</v>
      </c>
      <c r="JD88" t="e" cm="1">
        <f t="array" ref="JD88">_xlfn.IFNA(VLOOKUP($A88,TRANSPOSE(#REF!),JD$2+2,FALSE),0)</f>
        <v>#REF!</v>
      </c>
      <c r="JE88" t="e" cm="1">
        <f t="array" ref="JE88">_xlfn.IFNA(VLOOKUP($A88,TRANSPOSE(#REF!),JE$2+2,FALSE),0)</f>
        <v>#REF!</v>
      </c>
      <c r="JF88" t="e" cm="1">
        <f t="array" ref="JF88">_xlfn.IFNA(VLOOKUP($A88,TRANSPOSE(#REF!),JF$2+2,FALSE),0)</f>
        <v>#REF!</v>
      </c>
      <c r="JG88" t="e" cm="1">
        <f t="array" ref="JG88">_xlfn.IFNA(VLOOKUP($A88,TRANSPOSE(#REF!),JG$2+2,FALSE),0)</f>
        <v>#REF!</v>
      </c>
      <c r="JH88" t="e" cm="1">
        <f t="array" ref="JH88">_xlfn.IFNA(VLOOKUP($A88,TRANSPOSE(#REF!),JH$2+2,FALSE),0)</f>
        <v>#REF!</v>
      </c>
      <c r="JI88" t="e" cm="1">
        <f t="array" ref="JI88">_xlfn.IFNA(VLOOKUP($A88,TRANSPOSE(#REF!),JI$2+2,FALSE),0)</f>
        <v>#REF!</v>
      </c>
      <c r="JJ88" t="e" cm="1">
        <f t="array" ref="JJ88">_xlfn.IFNA(VLOOKUP($A88,TRANSPOSE(#REF!),JJ$2+2,FALSE),0)</f>
        <v>#REF!</v>
      </c>
      <c r="JK88" t="e" cm="1">
        <f t="array" ref="JK88">_xlfn.IFNA(VLOOKUP($A88,TRANSPOSE(#REF!),JK$2+2,FALSE),0)</f>
        <v>#REF!</v>
      </c>
      <c r="JL88" t="e" cm="1">
        <f t="array" ref="JL88">_xlfn.IFNA(VLOOKUP($A88,TRANSPOSE(#REF!),JL$2+2,FALSE),0)</f>
        <v>#REF!</v>
      </c>
      <c r="JM88" t="e" cm="1">
        <f t="array" ref="JM88">_xlfn.IFNA(VLOOKUP($A88,TRANSPOSE(#REF!),JM$2+2,FALSE),0)</f>
        <v>#REF!</v>
      </c>
      <c r="JN88" t="e" cm="1">
        <f t="array" ref="JN88">_xlfn.IFNA(VLOOKUP($A88,TRANSPOSE(#REF!),JN$2+2,FALSE),0)</f>
        <v>#REF!</v>
      </c>
      <c r="JO88" t="e" cm="1">
        <f t="array" ref="JO88">_xlfn.IFNA(VLOOKUP($A88,TRANSPOSE(#REF!),JO$2+2,FALSE),0)</f>
        <v>#REF!</v>
      </c>
      <c r="JP88" t="e" cm="1">
        <f t="array" ref="JP88">_xlfn.IFNA(VLOOKUP($A88,TRANSPOSE(#REF!),JP$2+2,FALSE),0)</f>
        <v>#REF!</v>
      </c>
      <c r="JQ88" t="e" cm="1">
        <f t="array" ref="JQ88">_xlfn.IFNA(VLOOKUP($A88,TRANSPOSE(#REF!),JQ$2+2,FALSE),0)</f>
        <v>#REF!</v>
      </c>
      <c r="JR88" t="e" cm="1">
        <f t="array" ref="JR88">_xlfn.IFNA(VLOOKUP($A88,TRANSPOSE(#REF!),JR$2+2,FALSE),0)</f>
        <v>#REF!</v>
      </c>
      <c r="JS88" t="e" cm="1">
        <f t="array" ref="JS88">_xlfn.IFNA(VLOOKUP($A88,TRANSPOSE(#REF!),JS$2+2,FALSE),0)</f>
        <v>#REF!</v>
      </c>
      <c r="JT88" t="e" cm="1">
        <f t="array" ref="JT88">_xlfn.IFNA(VLOOKUP($A88,TRANSPOSE(#REF!),JT$2+2,FALSE),0)</f>
        <v>#REF!</v>
      </c>
      <c r="JU88" t="e" cm="1">
        <f t="array" ref="JU88">_xlfn.IFNA(VLOOKUP($A88,TRANSPOSE(#REF!),JU$2+2,FALSE),0)</f>
        <v>#REF!</v>
      </c>
      <c r="JV88" t="e" cm="1">
        <f t="array" ref="JV88">_xlfn.IFNA(VLOOKUP($A88,TRANSPOSE(#REF!),JV$2+2,FALSE),0)</f>
        <v>#REF!</v>
      </c>
      <c r="JW88" t="e" cm="1">
        <f t="array" ref="JW88">_xlfn.IFNA(VLOOKUP($A88,TRANSPOSE(#REF!),JW$2+2,FALSE),0)</f>
        <v>#REF!</v>
      </c>
      <c r="JX88" t="e" cm="1">
        <f t="array" ref="JX88">_xlfn.IFNA(VLOOKUP($A88,TRANSPOSE(#REF!),JX$2+2,FALSE),0)</f>
        <v>#REF!</v>
      </c>
      <c r="JY88" t="e" cm="1">
        <f t="array" ref="JY88">_xlfn.IFNA(VLOOKUP($A88,TRANSPOSE(#REF!),JY$2+2,FALSE),0)</f>
        <v>#REF!</v>
      </c>
      <c r="JZ88" t="e" cm="1">
        <f t="array" ref="JZ88">_xlfn.IFNA(VLOOKUP($A88,TRANSPOSE(#REF!),JZ$2+2,FALSE),0)</f>
        <v>#REF!</v>
      </c>
      <c r="KA88" t="e" cm="1">
        <f t="array" ref="KA88">_xlfn.IFNA(VLOOKUP($A88,TRANSPOSE(#REF!),KA$2+2,FALSE),0)</f>
        <v>#REF!</v>
      </c>
      <c r="KB88" t="e" cm="1">
        <f t="array" ref="KB88">_xlfn.IFNA(VLOOKUP($A88,TRANSPOSE(#REF!),KB$2+2,FALSE),0)</f>
        <v>#REF!</v>
      </c>
      <c r="KC88" t="e" cm="1">
        <f t="array" ref="KC88">_xlfn.IFNA(VLOOKUP($A88,TRANSPOSE(#REF!),KC$2+2,FALSE),0)</f>
        <v>#REF!</v>
      </c>
      <c r="KD88" t="e" cm="1">
        <f t="array" ref="KD88">_xlfn.IFNA(VLOOKUP($A88,TRANSPOSE(#REF!),KD$2+2,FALSE),0)</f>
        <v>#REF!</v>
      </c>
      <c r="KE88" t="e" cm="1">
        <f t="array" ref="KE88">_xlfn.IFNA(VLOOKUP($A88,TRANSPOSE(#REF!),KE$2+2,FALSE),0)</f>
        <v>#REF!</v>
      </c>
      <c r="KF88" t="e" cm="1">
        <f t="array" ref="KF88">_xlfn.IFNA(VLOOKUP($A88,TRANSPOSE(#REF!),KF$2+2,FALSE),0)</f>
        <v>#REF!</v>
      </c>
      <c r="KG88" t="e" cm="1">
        <f t="array" ref="KG88">_xlfn.IFNA(VLOOKUP($A88,TRANSPOSE(#REF!),KG$2+2,FALSE),0)</f>
        <v>#REF!</v>
      </c>
      <c r="KH88" t="e" cm="1">
        <f t="array" ref="KH88">_xlfn.IFNA(VLOOKUP($A88,TRANSPOSE(#REF!),KH$2+2,FALSE),0)</f>
        <v>#REF!</v>
      </c>
      <c r="KI88" t="e" cm="1">
        <f t="array" ref="KI88">_xlfn.IFNA(VLOOKUP($A88,TRANSPOSE(#REF!),KI$2+2,FALSE),0)</f>
        <v>#REF!</v>
      </c>
      <c r="KJ88" t="e" cm="1">
        <f t="array" ref="KJ88">_xlfn.IFNA(VLOOKUP($A88,TRANSPOSE(#REF!),KJ$2+2,FALSE),0)</f>
        <v>#REF!</v>
      </c>
      <c r="KK88" t="e" cm="1">
        <f t="array" ref="KK88">_xlfn.IFNA(VLOOKUP($A88,TRANSPOSE(#REF!),KK$2+2,FALSE),0)</f>
        <v>#REF!</v>
      </c>
      <c r="KL88" t="e" cm="1">
        <f t="array" ref="KL88">_xlfn.IFNA(VLOOKUP($A88,TRANSPOSE(#REF!),KL$2+2,FALSE),0)</f>
        <v>#REF!</v>
      </c>
      <c r="KM88" t="e" cm="1">
        <f t="array" ref="KM88">_xlfn.IFNA(VLOOKUP($A88,TRANSPOSE(#REF!),KM$2+2,FALSE),0)</f>
        <v>#REF!</v>
      </c>
      <c r="KN88" t="e" cm="1">
        <f t="array" ref="KN88">_xlfn.IFNA(VLOOKUP($A88,TRANSPOSE(#REF!),KN$2+2,FALSE),0)</f>
        <v>#REF!</v>
      </c>
      <c r="KO88" t="e" cm="1">
        <f t="array" ref="KO88">_xlfn.IFNA(VLOOKUP($A88,TRANSPOSE(#REF!),KO$2+2,FALSE),0)</f>
        <v>#REF!</v>
      </c>
      <c r="KP88" t="e" cm="1">
        <f t="array" ref="KP88">_xlfn.IFNA(VLOOKUP($A88,TRANSPOSE(#REF!),KP$2+2,FALSE),0)</f>
        <v>#REF!</v>
      </c>
      <c r="KQ88" t="e" cm="1">
        <f t="array" ref="KQ88">_xlfn.IFNA(VLOOKUP($A88,TRANSPOSE(#REF!),KQ$2+2,FALSE),0)</f>
        <v>#REF!</v>
      </c>
      <c r="KR88" t="e" cm="1">
        <f t="array" ref="KR88">_xlfn.IFNA(VLOOKUP($A88,TRANSPOSE(#REF!),KR$2+2,FALSE),0)</f>
        <v>#REF!</v>
      </c>
      <c r="KS88" t="e" cm="1">
        <f t="array" ref="KS88">_xlfn.IFNA(VLOOKUP($A88,TRANSPOSE(#REF!),KS$2+2,FALSE),0)</f>
        <v>#REF!</v>
      </c>
      <c r="KT88" t="e" cm="1">
        <f t="array" ref="KT88">_xlfn.IFNA(VLOOKUP($A88,TRANSPOSE(#REF!),KT$2+2,FALSE),0)</f>
        <v>#REF!</v>
      </c>
      <c r="KU88" t="e" cm="1">
        <f t="array" ref="KU88">_xlfn.IFNA(VLOOKUP($A88,TRANSPOSE(#REF!),KU$2+2,FALSE),0)</f>
        <v>#REF!</v>
      </c>
      <c r="KV88" t="e" cm="1">
        <f t="array" ref="KV88">_xlfn.IFNA(VLOOKUP($A88,TRANSPOSE(#REF!),KV$2+2,FALSE),0)</f>
        <v>#REF!</v>
      </c>
      <c r="KW88" t="e" cm="1">
        <f t="array" ref="KW88">_xlfn.IFNA(VLOOKUP($A88,TRANSPOSE(#REF!),KW$2+2,FALSE),0)</f>
        <v>#REF!</v>
      </c>
      <c r="KX88" t="e" cm="1">
        <f t="array" ref="KX88">_xlfn.IFNA(VLOOKUP($A88,TRANSPOSE(#REF!),KX$2+2,FALSE),0)</f>
        <v>#REF!</v>
      </c>
      <c r="KY88" t="e" cm="1">
        <f t="array" ref="KY88">_xlfn.IFNA(VLOOKUP($A88,TRANSPOSE(#REF!),KY$2+2,FALSE),0)</f>
        <v>#REF!</v>
      </c>
      <c r="KZ88" t="e" cm="1">
        <f t="array" ref="KZ88">_xlfn.IFNA(VLOOKUP($A88,TRANSPOSE(#REF!),KZ$2+2,FALSE),0)</f>
        <v>#REF!</v>
      </c>
      <c r="LA88" t="e" cm="1">
        <f t="array" ref="LA88">_xlfn.IFNA(VLOOKUP($A88,TRANSPOSE(#REF!),LA$2+2,FALSE),0)</f>
        <v>#REF!</v>
      </c>
      <c r="LB88" t="e" cm="1">
        <f t="array" ref="LB88">_xlfn.IFNA(VLOOKUP($A88,TRANSPOSE(#REF!),LB$2+2,FALSE),0)</f>
        <v>#REF!</v>
      </c>
      <c r="LC88" t="e" cm="1">
        <f t="array" ref="LC88">_xlfn.IFNA(VLOOKUP($A88,TRANSPOSE(#REF!),LC$2+2,FALSE),0)</f>
        <v>#REF!</v>
      </c>
      <c r="LD88" t="e" cm="1">
        <f t="array" ref="LD88">_xlfn.IFNA(VLOOKUP($A88,TRANSPOSE(#REF!),LD$2+2,FALSE),0)</f>
        <v>#REF!</v>
      </c>
      <c r="LE88" t="e" cm="1">
        <f t="array" ref="LE88">_xlfn.IFNA(VLOOKUP($A88,TRANSPOSE(#REF!),LE$2+2,FALSE),0)</f>
        <v>#REF!</v>
      </c>
      <c r="LF88" t="e" cm="1">
        <f t="array" ref="LF88">_xlfn.IFNA(VLOOKUP($A88,TRANSPOSE(#REF!),LF$2+2,FALSE),0)</f>
        <v>#REF!</v>
      </c>
      <c r="LG88" t="e" cm="1">
        <f t="array" ref="LG88">_xlfn.IFNA(VLOOKUP($A88,TRANSPOSE(#REF!),LG$2+2,FALSE),0)</f>
        <v>#REF!</v>
      </c>
      <c r="LH88" t="e" cm="1">
        <f t="array" ref="LH88">_xlfn.IFNA(VLOOKUP($A88,TRANSPOSE(#REF!),LH$2+2,FALSE),0)</f>
        <v>#REF!</v>
      </c>
      <c r="LI88" t="e" cm="1">
        <f t="array" ref="LI88">_xlfn.IFNA(VLOOKUP($A88,TRANSPOSE(#REF!),LI$2+2,FALSE),0)</f>
        <v>#REF!</v>
      </c>
      <c r="LJ88" t="e" cm="1">
        <f t="array" ref="LJ88">_xlfn.IFNA(VLOOKUP($A88,TRANSPOSE(#REF!),LJ$2+2,FALSE),0)</f>
        <v>#REF!</v>
      </c>
      <c r="LK88" t="e" cm="1">
        <f t="array" ref="LK88">_xlfn.IFNA(VLOOKUP($A88,TRANSPOSE(#REF!),LK$2+2,FALSE),0)</f>
        <v>#REF!</v>
      </c>
      <c r="LL88" t="e" cm="1">
        <f t="array" ref="LL88">_xlfn.IFNA(VLOOKUP($A88,TRANSPOSE(#REF!),LL$2+2,FALSE),0)</f>
        <v>#REF!</v>
      </c>
      <c r="LM88" t="e" cm="1">
        <f t="array" ref="LM88">_xlfn.IFNA(VLOOKUP($A88,TRANSPOSE(#REF!),LM$2+2,FALSE),0)</f>
        <v>#REF!</v>
      </c>
      <c r="LN88" t="e" cm="1">
        <f t="array" ref="LN88">_xlfn.IFNA(VLOOKUP($A88,TRANSPOSE(#REF!),LN$2+2,FALSE),0)</f>
        <v>#REF!</v>
      </c>
      <c r="LO88" t="e" cm="1">
        <f t="array" ref="LO88">_xlfn.IFNA(VLOOKUP($A88,TRANSPOSE(#REF!),LO$2+2,FALSE),0)</f>
        <v>#REF!</v>
      </c>
      <c r="LP88" t="e" cm="1">
        <f t="array" ref="LP88">_xlfn.IFNA(VLOOKUP($A88,TRANSPOSE(#REF!),LP$2+2,FALSE),0)</f>
        <v>#REF!</v>
      </c>
      <c r="LQ88" t="e" cm="1">
        <f t="array" ref="LQ88">_xlfn.IFNA(VLOOKUP($A88,TRANSPOSE(#REF!),LQ$2+2,FALSE),0)</f>
        <v>#REF!</v>
      </c>
      <c r="LR88" t="e" cm="1">
        <f t="array" ref="LR88">_xlfn.IFNA(VLOOKUP($A88,TRANSPOSE(#REF!),LR$2+2,FALSE),0)</f>
        <v>#REF!</v>
      </c>
      <c r="LS88" t="e" cm="1">
        <f t="array" ref="LS88">_xlfn.IFNA(VLOOKUP($A88,TRANSPOSE(#REF!),LS$2+2,FALSE),0)</f>
        <v>#REF!</v>
      </c>
      <c r="LT88" t="e" cm="1">
        <f t="array" ref="LT88">_xlfn.IFNA(VLOOKUP($A88,TRANSPOSE(#REF!),LT$2+2,FALSE),0)</f>
        <v>#REF!</v>
      </c>
      <c r="LU88" t="e" cm="1">
        <f t="array" ref="LU88">_xlfn.IFNA(VLOOKUP($A88,TRANSPOSE(#REF!),LU$2+2,FALSE),0)</f>
        <v>#REF!</v>
      </c>
      <c r="LV88" t="e" cm="1">
        <f t="array" ref="LV88">_xlfn.IFNA(VLOOKUP($A88,TRANSPOSE(#REF!),LV$2+2,FALSE),0)</f>
        <v>#REF!</v>
      </c>
      <c r="LW88" t="e" cm="1">
        <f t="array" ref="LW88">_xlfn.IFNA(VLOOKUP($A88,TRANSPOSE(#REF!),LW$2+2,FALSE),0)</f>
        <v>#REF!</v>
      </c>
      <c r="LX88" t="e" cm="1">
        <f t="array" ref="LX88">_xlfn.IFNA(VLOOKUP($A88,TRANSPOSE(#REF!),LX$2+2,FALSE),0)</f>
        <v>#REF!</v>
      </c>
      <c r="LY88" t="e" cm="1">
        <f t="array" ref="LY88">_xlfn.IFNA(VLOOKUP($A88,TRANSPOSE(#REF!),LY$2+2,FALSE),0)</f>
        <v>#REF!</v>
      </c>
      <c r="LZ88" t="e" cm="1">
        <f t="array" ref="LZ88">_xlfn.IFNA(VLOOKUP($A88,TRANSPOSE(#REF!),LZ$2+2,FALSE),0)</f>
        <v>#REF!</v>
      </c>
      <c r="MA88" t="e" cm="1">
        <f t="array" ref="MA88">_xlfn.IFNA(VLOOKUP($A88,TRANSPOSE(#REF!),MA$2+2,FALSE),0)</f>
        <v>#REF!</v>
      </c>
      <c r="MB88" t="e" cm="1">
        <f t="array" ref="MB88">_xlfn.IFNA(VLOOKUP($A88,TRANSPOSE(#REF!),MB$2+2,FALSE),0)</f>
        <v>#REF!</v>
      </c>
      <c r="MC88" t="e" cm="1">
        <f t="array" ref="MC88">_xlfn.IFNA(VLOOKUP($A88,TRANSPOSE(#REF!),MC$2+2,FALSE),0)</f>
        <v>#REF!</v>
      </c>
      <c r="MD88" t="e" cm="1">
        <f t="array" ref="MD88">_xlfn.IFNA(VLOOKUP($A88,TRANSPOSE(#REF!),MD$2+2,FALSE),0)</f>
        <v>#REF!</v>
      </c>
      <c r="ME88" t="e" cm="1">
        <f t="array" ref="ME88">_xlfn.IFNA(VLOOKUP($A88,TRANSPOSE(#REF!),ME$2+2,FALSE),0)</f>
        <v>#REF!</v>
      </c>
      <c r="MF88" t="e" cm="1">
        <f t="array" ref="MF88">_xlfn.IFNA(VLOOKUP($A88,TRANSPOSE(#REF!),MF$2+2,FALSE),0)</f>
        <v>#REF!</v>
      </c>
      <c r="MG88" t="e" cm="1">
        <f t="array" ref="MG88">_xlfn.IFNA(VLOOKUP($A88,TRANSPOSE(#REF!),MG$2+2,FALSE),0)</f>
        <v>#REF!</v>
      </c>
      <c r="MH88" t="e" cm="1">
        <f t="array" ref="MH88">_xlfn.IFNA(VLOOKUP($A88,TRANSPOSE(#REF!),MH$2+2,FALSE),0)</f>
        <v>#REF!</v>
      </c>
      <c r="MI88" t="e" cm="1">
        <f t="array" ref="MI88">_xlfn.IFNA(VLOOKUP($A88,TRANSPOSE(#REF!),MI$2+2,FALSE),0)</f>
        <v>#REF!</v>
      </c>
      <c r="MJ88" t="e" cm="1">
        <f t="array" ref="MJ88">_xlfn.IFNA(VLOOKUP($A88,TRANSPOSE(#REF!),MJ$2+2,FALSE),0)</f>
        <v>#REF!</v>
      </c>
      <c r="MK88" t="e" cm="1">
        <f t="array" ref="MK88">_xlfn.IFNA(VLOOKUP($A88,TRANSPOSE(#REF!),MK$2+2,FALSE),0)</f>
        <v>#REF!</v>
      </c>
      <c r="ML88" t="e" cm="1">
        <f t="array" ref="ML88">_xlfn.IFNA(VLOOKUP($A88,TRANSPOSE(#REF!),ML$2+2,FALSE),0)</f>
        <v>#REF!</v>
      </c>
      <c r="MM88" t="e" cm="1">
        <f t="array" ref="MM88">_xlfn.IFNA(VLOOKUP($A88,TRANSPOSE(#REF!),MM$2+2,FALSE),0)</f>
        <v>#REF!</v>
      </c>
      <c r="MN88" t="e" cm="1">
        <f t="array" ref="MN88">_xlfn.IFNA(VLOOKUP($A88,TRANSPOSE(#REF!),MN$2+2,FALSE),0)</f>
        <v>#REF!</v>
      </c>
      <c r="MO88" t="e" cm="1">
        <f t="array" ref="MO88">_xlfn.IFNA(VLOOKUP($A88,TRANSPOSE(#REF!),MO$2+2,FALSE),0)</f>
        <v>#REF!</v>
      </c>
      <c r="MP88" t="e" cm="1">
        <f t="array" ref="MP88">_xlfn.IFNA(VLOOKUP($A88,TRANSPOSE(#REF!),MP$2+2,FALSE),0)</f>
        <v>#REF!</v>
      </c>
      <c r="MQ88" t="e" cm="1">
        <f t="array" ref="MQ88">_xlfn.IFNA(VLOOKUP($A88,TRANSPOSE(#REF!),MQ$2+2,FALSE),0)</f>
        <v>#REF!</v>
      </c>
      <c r="MR88" t="e" cm="1">
        <f t="array" ref="MR88">_xlfn.IFNA(VLOOKUP($A88,TRANSPOSE(#REF!),MR$2+2,FALSE),0)</f>
        <v>#REF!</v>
      </c>
      <c r="MS88" t="e" cm="1">
        <f t="array" ref="MS88">_xlfn.IFNA(VLOOKUP($A88,TRANSPOSE(#REF!),MS$2+2,FALSE),0)</f>
        <v>#REF!</v>
      </c>
      <c r="MT88" t="e" cm="1">
        <f t="array" ref="MT88">_xlfn.IFNA(VLOOKUP($A88,TRANSPOSE(#REF!),MT$2+2,FALSE),0)</f>
        <v>#REF!</v>
      </c>
      <c r="MU88" t="e" cm="1">
        <f t="array" ref="MU88">_xlfn.IFNA(VLOOKUP($A88,TRANSPOSE(#REF!),MU$2+2,FALSE),0)</f>
        <v>#REF!</v>
      </c>
      <c r="MV88" t="e" cm="1">
        <f t="array" ref="MV88">_xlfn.IFNA(VLOOKUP($A88,TRANSPOSE(#REF!),MV$2+2,FALSE),0)</f>
        <v>#REF!</v>
      </c>
      <c r="MW88" t="e" cm="1">
        <f t="array" ref="MW88">_xlfn.IFNA(VLOOKUP($A88,TRANSPOSE(#REF!),MW$2+2,FALSE),0)</f>
        <v>#REF!</v>
      </c>
      <c r="MX88" t="e" cm="1">
        <f t="array" ref="MX88">_xlfn.IFNA(VLOOKUP($A88,TRANSPOSE(#REF!),MX$2+2,FALSE),0)</f>
        <v>#REF!</v>
      </c>
      <c r="MY88" t="e" cm="1">
        <f t="array" ref="MY88">_xlfn.IFNA(VLOOKUP($A88,TRANSPOSE(#REF!),MY$2+2,FALSE),0)</f>
        <v>#REF!</v>
      </c>
      <c r="MZ88" t="e" cm="1">
        <f t="array" ref="MZ88">_xlfn.IFNA(VLOOKUP($A88,TRANSPOSE(#REF!),MZ$2+2,FALSE),0)</f>
        <v>#REF!</v>
      </c>
      <c r="NA88" t="e" cm="1">
        <f t="array" ref="NA88">_xlfn.IFNA(VLOOKUP($A88,TRANSPOSE(#REF!),NA$2+2,FALSE),0)</f>
        <v>#REF!</v>
      </c>
      <c r="NB88" t="e" cm="1">
        <f t="array" ref="NB88">_xlfn.IFNA(VLOOKUP($A88,TRANSPOSE(#REF!),NB$2+2,FALSE),0)</f>
        <v>#REF!</v>
      </c>
      <c r="NC88" t="e" cm="1">
        <f t="array" ref="NC88">_xlfn.IFNA(VLOOKUP($A88,TRANSPOSE(#REF!),NC$2+2,FALSE),0)</f>
        <v>#REF!</v>
      </c>
      <c r="ND88" t="e" cm="1">
        <f t="array" ref="ND88">_xlfn.IFNA(VLOOKUP($A88,TRANSPOSE(#REF!),ND$2+2,FALSE),0)</f>
        <v>#REF!</v>
      </c>
      <c r="NE88" t="e" cm="1">
        <f t="array" ref="NE88">_xlfn.IFNA(VLOOKUP($A88,TRANSPOSE(#REF!),NE$2+2,FALSE),0)</f>
        <v>#REF!</v>
      </c>
      <c r="NF88" t="e" cm="1">
        <f t="array" ref="NF88">_xlfn.IFNA(VLOOKUP($A88,TRANSPOSE(#REF!),NF$2+2,FALSE),0)</f>
        <v>#REF!</v>
      </c>
      <c r="NG88" t="e" cm="1">
        <f t="array" ref="NG88">_xlfn.IFNA(VLOOKUP($A88,TRANSPOSE(#REF!),NG$2+2,FALSE),0)</f>
        <v>#REF!</v>
      </c>
      <c r="NH88" t="e" cm="1">
        <f t="array" ref="NH88">_xlfn.IFNA(VLOOKUP($A88,TRANSPOSE(#REF!),NH$2+2,FALSE),0)</f>
        <v>#REF!</v>
      </c>
      <c r="NI88" t="e" cm="1">
        <f t="array" ref="NI88">_xlfn.IFNA(VLOOKUP($A88,TRANSPOSE(#REF!),NI$2+2,FALSE),0)</f>
        <v>#REF!</v>
      </c>
      <c r="NJ88" t="e" cm="1">
        <f t="array" ref="NJ88">_xlfn.IFNA(VLOOKUP($A88,TRANSPOSE(#REF!),NJ$2+2,FALSE),0)</f>
        <v>#REF!</v>
      </c>
      <c r="NL88" t="e">
        <f t="shared" si="2"/>
        <v>#REF!</v>
      </c>
      <c r="NM88" t="e">
        <f t="shared" si="3"/>
        <v>#REF!</v>
      </c>
    </row>
    <row r="89" spans="1:377" x14ac:dyDescent="0.3">
      <c r="A89" t="str">
        <v>PGB02_16</v>
      </c>
      <c r="B89" t="str">
        <v>Elektriciteit</v>
      </c>
      <c r="C89" t="str">
        <v>Conversion</v>
      </c>
      <c r="D89" t="str">
        <v>Power GB</v>
      </c>
      <c r="E89" t="str">
        <v>Generation</v>
      </c>
      <c r="F89" t="str">
        <v>Electricity GB</v>
      </c>
      <c r="G89" t="str">
        <v>Electricity from Tide, Waves &amp; Ocean - Power GB</v>
      </c>
      <c r="H89" t="str">
        <v>[GW]</v>
      </c>
      <c r="I89">
        <f>_xlfn.IFNA(VLOOKUP(A89,'[1]PASTE Cap_Investment'!A:B,2,FALSE),0)</f>
        <v>0</v>
      </c>
      <c r="J89" t="e" cm="1">
        <f t="array" ref="J89">_xlfn.IFNA(VLOOKUP($A89,TRANSPOSE(#REF!),J$2+2,FALSE),0)</f>
        <v>#REF!</v>
      </c>
      <c r="K89" t="e" cm="1">
        <f t="array" ref="K89">_xlfn.IFNA(VLOOKUP($A89,TRANSPOSE(#REF!),K$2+2,FALSE),0)</f>
        <v>#REF!</v>
      </c>
      <c r="L89" t="e" cm="1">
        <f t="array" ref="L89">_xlfn.IFNA(VLOOKUP($A89,TRANSPOSE(#REF!),L$2+2,FALSE),0)</f>
        <v>#REF!</v>
      </c>
      <c r="M89" t="e" cm="1">
        <f t="array" ref="M89">_xlfn.IFNA(VLOOKUP($A89,TRANSPOSE(#REF!),M$2+2,FALSE),0)</f>
        <v>#REF!</v>
      </c>
      <c r="N89" t="e" cm="1">
        <f t="array" ref="N89">_xlfn.IFNA(VLOOKUP($A89,TRANSPOSE(#REF!),N$2+2,FALSE),0)</f>
        <v>#REF!</v>
      </c>
      <c r="O89" t="e" cm="1">
        <f t="array" ref="O89">_xlfn.IFNA(VLOOKUP($A89,TRANSPOSE(#REF!),O$2+2,FALSE),0)</f>
        <v>#REF!</v>
      </c>
      <c r="P89" t="e" cm="1">
        <f t="array" ref="P89">_xlfn.IFNA(VLOOKUP($A89,TRANSPOSE(#REF!),P$2+2,FALSE),0)</f>
        <v>#REF!</v>
      </c>
      <c r="Q89" t="e" cm="1">
        <f t="array" ref="Q89">_xlfn.IFNA(VLOOKUP($A89,TRANSPOSE(#REF!),Q$2+2,FALSE),0)</f>
        <v>#REF!</v>
      </c>
      <c r="R89" t="e" cm="1">
        <f t="array" ref="R89">_xlfn.IFNA(VLOOKUP($A89,TRANSPOSE(#REF!),R$2+2,FALSE),0)</f>
        <v>#REF!</v>
      </c>
      <c r="S89" t="e" cm="1">
        <f t="array" ref="S89">_xlfn.IFNA(VLOOKUP($A89,TRANSPOSE(#REF!),S$2+2,FALSE),0)</f>
        <v>#REF!</v>
      </c>
      <c r="T89" t="e" cm="1">
        <f t="array" ref="T89">_xlfn.IFNA(VLOOKUP($A89,TRANSPOSE(#REF!),T$2+2,FALSE),0)</f>
        <v>#REF!</v>
      </c>
      <c r="U89" t="e" cm="1">
        <f t="array" ref="U89">_xlfn.IFNA(VLOOKUP($A89,TRANSPOSE(#REF!),U$2+2,FALSE),0)</f>
        <v>#REF!</v>
      </c>
      <c r="V89" t="e" cm="1">
        <f t="array" ref="V89">_xlfn.IFNA(VLOOKUP($A89,TRANSPOSE(#REF!),V$2+2,FALSE),0)</f>
        <v>#REF!</v>
      </c>
      <c r="W89" t="e" cm="1">
        <f t="array" ref="W89">_xlfn.IFNA(VLOOKUP($A89,TRANSPOSE(#REF!),W$2+2,FALSE),0)</f>
        <v>#REF!</v>
      </c>
      <c r="X89" t="e" cm="1">
        <f t="array" ref="X89">_xlfn.IFNA(VLOOKUP($A89,TRANSPOSE(#REF!),X$2+2,FALSE),0)</f>
        <v>#REF!</v>
      </c>
      <c r="Y89" t="e" cm="1">
        <f t="array" ref="Y89">_xlfn.IFNA(VLOOKUP($A89,TRANSPOSE(#REF!),Y$2+2,FALSE),0)</f>
        <v>#REF!</v>
      </c>
      <c r="Z89" t="e" cm="1">
        <f t="array" ref="Z89">_xlfn.IFNA(VLOOKUP($A89,TRANSPOSE(#REF!),Z$2+2,FALSE),0)</f>
        <v>#REF!</v>
      </c>
      <c r="AA89" t="e" cm="1">
        <f t="array" ref="AA89">_xlfn.IFNA(VLOOKUP($A89,TRANSPOSE(#REF!),AA$2+2,FALSE),0)</f>
        <v>#REF!</v>
      </c>
      <c r="AB89" t="e" cm="1">
        <f t="array" ref="AB89">_xlfn.IFNA(VLOOKUP($A89,TRANSPOSE(#REF!),AB$2+2,FALSE),0)</f>
        <v>#REF!</v>
      </c>
      <c r="AC89" t="e" cm="1">
        <f t="array" ref="AC89">_xlfn.IFNA(VLOOKUP($A89,TRANSPOSE(#REF!),AC$2+2,FALSE),0)</f>
        <v>#REF!</v>
      </c>
      <c r="AD89" t="e" cm="1">
        <f t="array" ref="AD89">_xlfn.IFNA(VLOOKUP($A89,TRANSPOSE(#REF!),AD$2+2,FALSE),0)</f>
        <v>#REF!</v>
      </c>
      <c r="AE89" t="e" cm="1">
        <f t="array" ref="AE89">_xlfn.IFNA(VLOOKUP($A89,TRANSPOSE(#REF!),AE$2+2,FALSE),0)</f>
        <v>#REF!</v>
      </c>
      <c r="AF89" t="e" cm="1">
        <f t="array" ref="AF89">_xlfn.IFNA(VLOOKUP($A89,TRANSPOSE(#REF!),AF$2+2,FALSE),0)</f>
        <v>#REF!</v>
      </c>
      <c r="AG89" t="e" cm="1">
        <f t="array" ref="AG89">_xlfn.IFNA(VLOOKUP($A89,TRANSPOSE(#REF!),AG$2+2,FALSE),0)</f>
        <v>#REF!</v>
      </c>
      <c r="AH89" t="e" cm="1">
        <f t="array" ref="AH89">_xlfn.IFNA(VLOOKUP($A89,TRANSPOSE(#REF!),AH$2+2,FALSE),0)</f>
        <v>#REF!</v>
      </c>
      <c r="AI89" t="e" cm="1">
        <f t="array" ref="AI89">_xlfn.IFNA(VLOOKUP($A89,TRANSPOSE(#REF!),AI$2+2,FALSE),0)</f>
        <v>#REF!</v>
      </c>
      <c r="AJ89" t="e" cm="1">
        <f t="array" ref="AJ89">_xlfn.IFNA(VLOOKUP($A89,TRANSPOSE(#REF!),AJ$2+2,FALSE),0)</f>
        <v>#REF!</v>
      </c>
      <c r="AK89" t="e" cm="1">
        <f t="array" ref="AK89">_xlfn.IFNA(VLOOKUP($A89,TRANSPOSE(#REF!),AK$2+2,FALSE),0)</f>
        <v>#REF!</v>
      </c>
      <c r="AL89" t="e" cm="1">
        <f t="array" ref="AL89">_xlfn.IFNA(VLOOKUP($A89,TRANSPOSE(#REF!),AL$2+2,FALSE),0)</f>
        <v>#REF!</v>
      </c>
      <c r="AM89" t="e" cm="1">
        <f t="array" ref="AM89">_xlfn.IFNA(VLOOKUP($A89,TRANSPOSE(#REF!),AM$2+2,FALSE),0)</f>
        <v>#REF!</v>
      </c>
      <c r="AN89" t="e" cm="1">
        <f t="array" ref="AN89">_xlfn.IFNA(VLOOKUP($A89,TRANSPOSE(#REF!),AN$2+2,FALSE),0)</f>
        <v>#REF!</v>
      </c>
      <c r="AO89" t="e" cm="1">
        <f t="array" ref="AO89">_xlfn.IFNA(VLOOKUP($A89,TRANSPOSE(#REF!),AO$2+2,FALSE),0)</f>
        <v>#REF!</v>
      </c>
      <c r="AP89" t="e" cm="1">
        <f t="array" ref="AP89">_xlfn.IFNA(VLOOKUP($A89,TRANSPOSE(#REF!),AP$2+2,FALSE),0)</f>
        <v>#REF!</v>
      </c>
      <c r="AQ89" t="e" cm="1">
        <f t="array" ref="AQ89">_xlfn.IFNA(VLOOKUP($A89,TRANSPOSE(#REF!),AQ$2+2,FALSE),0)</f>
        <v>#REF!</v>
      </c>
      <c r="AR89" t="e" cm="1">
        <f t="array" ref="AR89">_xlfn.IFNA(VLOOKUP($A89,TRANSPOSE(#REF!),AR$2+2,FALSE),0)</f>
        <v>#REF!</v>
      </c>
      <c r="AS89" t="e" cm="1">
        <f t="array" ref="AS89">_xlfn.IFNA(VLOOKUP($A89,TRANSPOSE(#REF!),AS$2+2,FALSE),0)</f>
        <v>#REF!</v>
      </c>
      <c r="AT89" t="e" cm="1">
        <f t="array" ref="AT89">_xlfn.IFNA(VLOOKUP($A89,TRANSPOSE(#REF!),AT$2+2,FALSE),0)</f>
        <v>#REF!</v>
      </c>
      <c r="AU89" t="e" cm="1">
        <f t="array" ref="AU89">_xlfn.IFNA(VLOOKUP($A89,TRANSPOSE(#REF!),AU$2+2,FALSE),0)</f>
        <v>#REF!</v>
      </c>
      <c r="AV89" t="e" cm="1">
        <f t="array" ref="AV89">_xlfn.IFNA(VLOOKUP($A89,TRANSPOSE(#REF!),AV$2+2,FALSE),0)</f>
        <v>#REF!</v>
      </c>
      <c r="AW89" t="e" cm="1">
        <f t="array" ref="AW89">_xlfn.IFNA(VLOOKUP($A89,TRANSPOSE(#REF!),AW$2+2,FALSE),0)</f>
        <v>#REF!</v>
      </c>
      <c r="AX89" t="e" cm="1">
        <f t="array" ref="AX89">_xlfn.IFNA(VLOOKUP($A89,TRANSPOSE(#REF!),AX$2+2,FALSE),0)</f>
        <v>#REF!</v>
      </c>
      <c r="AY89" t="e" cm="1">
        <f t="array" ref="AY89">_xlfn.IFNA(VLOOKUP($A89,TRANSPOSE(#REF!),AY$2+2,FALSE),0)</f>
        <v>#REF!</v>
      </c>
      <c r="AZ89" t="e" cm="1">
        <f t="array" ref="AZ89">_xlfn.IFNA(VLOOKUP($A89,TRANSPOSE(#REF!),AZ$2+2,FALSE),0)</f>
        <v>#REF!</v>
      </c>
      <c r="BA89" t="e" cm="1">
        <f t="array" ref="BA89">_xlfn.IFNA(VLOOKUP($A89,TRANSPOSE(#REF!),BA$2+2,FALSE),0)</f>
        <v>#REF!</v>
      </c>
      <c r="BB89" t="e" cm="1">
        <f t="array" ref="BB89">_xlfn.IFNA(VLOOKUP($A89,TRANSPOSE(#REF!),BB$2+2,FALSE),0)</f>
        <v>#REF!</v>
      </c>
      <c r="BC89" t="e" cm="1">
        <f t="array" ref="BC89">_xlfn.IFNA(VLOOKUP($A89,TRANSPOSE(#REF!),BC$2+2,FALSE),0)</f>
        <v>#REF!</v>
      </c>
      <c r="BD89" t="e" cm="1">
        <f t="array" ref="BD89">_xlfn.IFNA(VLOOKUP($A89,TRANSPOSE(#REF!),BD$2+2,FALSE),0)</f>
        <v>#REF!</v>
      </c>
      <c r="BE89" t="e" cm="1">
        <f t="array" ref="BE89">_xlfn.IFNA(VLOOKUP($A89,TRANSPOSE(#REF!),BE$2+2,FALSE),0)</f>
        <v>#REF!</v>
      </c>
      <c r="BF89" t="e" cm="1">
        <f t="array" ref="BF89">_xlfn.IFNA(VLOOKUP($A89,TRANSPOSE(#REF!),BF$2+2,FALSE),0)</f>
        <v>#REF!</v>
      </c>
      <c r="BG89" t="e" cm="1">
        <f t="array" ref="BG89">_xlfn.IFNA(VLOOKUP($A89,TRANSPOSE(#REF!),BG$2+2,FALSE),0)</f>
        <v>#REF!</v>
      </c>
      <c r="BH89" t="e" cm="1">
        <f t="array" ref="BH89">_xlfn.IFNA(VLOOKUP($A89,TRANSPOSE(#REF!),BH$2+2,FALSE),0)</f>
        <v>#REF!</v>
      </c>
      <c r="BI89" t="e" cm="1">
        <f t="array" ref="BI89">_xlfn.IFNA(VLOOKUP($A89,TRANSPOSE(#REF!),BI$2+2,FALSE),0)</f>
        <v>#REF!</v>
      </c>
      <c r="BJ89" t="e" cm="1">
        <f t="array" ref="BJ89">_xlfn.IFNA(VLOOKUP($A89,TRANSPOSE(#REF!),BJ$2+2,FALSE),0)</f>
        <v>#REF!</v>
      </c>
      <c r="BK89" t="e" cm="1">
        <f t="array" ref="BK89">_xlfn.IFNA(VLOOKUP($A89,TRANSPOSE(#REF!),BK$2+2,FALSE),0)</f>
        <v>#REF!</v>
      </c>
      <c r="BL89" t="e" cm="1">
        <f t="array" ref="BL89">_xlfn.IFNA(VLOOKUP($A89,TRANSPOSE(#REF!),BL$2+2,FALSE),0)</f>
        <v>#REF!</v>
      </c>
      <c r="BM89" t="e" cm="1">
        <f t="array" ref="BM89">_xlfn.IFNA(VLOOKUP($A89,TRANSPOSE(#REF!),BM$2+2,FALSE),0)</f>
        <v>#REF!</v>
      </c>
      <c r="BN89" t="e" cm="1">
        <f t="array" ref="BN89">_xlfn.IFNA(VLOOKUP($A89,TRANSPOSE(#REF!),BN$2+2,FALSE),0)</f>
        <v>#REF!</v>
      </c>
      <c r="BO89" t="e" cm="1">
        <f t="array" ref="BO89">_xlfn.IFNA(VLOOKUP($A89,TRANSPOSE(#REF!),BO$2+2,FALSE),0)</f>
        <v>#REF!</v>
      </c>
      <c r="BP89" t="e" cm="1">
        <f t="array" ref="BP89">_xlfn.IFNA(VLOOKUP($A89,TRANSPOSE(#REF!),BP$2+2,FALSE),0)</f>
        <v>#REF!</v>
      </c>
      <c r="BQ89" t="e" cm="1">
        <f t="array" ref="BQ89">_xlfn.IFNA(VLOOKUP($A89,TRANSPOSE(#REF!),BQ$2+2,FALSE),0)</f>
        <v>#REF!</v>
      </c>
      <c r="BR89" t="e" cm="1">
        <f t="array" ref="BR89">_xlfn.IFNA(VLOOKUP($A89,TRANSPOSE(#REF!),BR$2+2,FALSE),0)</f>
        <v>#REF!</v>
      </c>
      <c r="BS89" t="e" cm="1">
        <f t="array" ref="BS89">_xlfn.IFNA(VLOOKUP($A89,TRANSPOSE(#REF!),BS$2+2,FALSE),0)</f>
        <v>#REF!</v>
      </c>
      <c r="BT89" t="e" cm="1">
        <f t="array" ref="BT89">_xlfn.IFNA(VLOOKUP($A89,TRANSPOSE(#REF!),BT$2+2,FALSE),0)</f>
        <v>#REF!</v>
      </c>
      <c r="BU89" t="e" cm="1">
        <f t="array" ref="BU89">_xlfn.IFNA(VLOOKUP($A89,TRANSPOSE(#REF!),BU$2+2,FALSE),0)</f>
        <v>#REF!</v>
      </c>
      <c r="BV89" t="e" cm="1">
        <f t="array" ref="BV89">_xlfn.IFNA(VLOOKUP($A89,TRANSPOSE(#REF!),BV$2+2,FALSE),0)</f>
        <v>#REF!</v>
      </c>
      <c r="BW89" t="e" cm="1">
        <f t="array" ref="BW89">_xlfn.IFNA(VLOOKUP($A89,TRANSPOSE(#REF!),BW$2+2,FALSE),0)</f>
        <v>#REF!</v>
      </c>
      <c r="BX89" t="e" cm="1">
        <f t="array" ref="BX89">_xlfn.IFNA(VLOOKUP($A89,TRANSPOSE(#REF!),BX$2+2,FALSE),0)</f>
        <v>#REF!</v>
      </c>
      <c r="BY89" t="e" cm="1">
        <f t="array" ref="BY89">_xlfn.IFNA(VLOOKUP($A89,TRANSPOSE(#REF!),BY$2+2,FALSE),0)</f>
        <v>#REF!</v>
      </c>
      <c r="BZ89" t="e" cm="1">
        <f t="array" ref="BZ89">_xlfn.IFNA(VLOOKUP($A89,TRANSPOSE(#REF!),BZ$2+2,FALSE),0)</f>
        <v>#REF!</v>
      </c>
      <c r="CA89" t="e" cm="1">
        <f t="array" ref="CA89">_xlfn.IFNA(VLOOKUP($A89,TRANSPOSE(#REF!),CA$2+2,FALSE),0)</f>
        <v>#REF!</v>
      </c>
      <c r="CB89" t="e" cm="1">
        <f t="array" ref="CB89">_xlfn.IFNA(VLOOKUP($A89,TRANSPOSE(#REF!),CB$2+2,FALSE),0)</f>
        <v>#REF!</v>
      </c>
      <c r="CC89" t="e" cm="1">
        <f t="array" ref="CC89">_xlfn.IFNA(VLOOKUP($A89,TRANSPOSE(#REF!),CC$2+2,FALSE),0)</f>
        <v>#REF!</v>
      </c>
      <c r="CD89" t="e" cm="1">
        <f t="array" ref="CD89">_xlfn.IFNA(VLOOKUP($A89,TRANSPOSE(#REF!),CD$2+2,FALSE),0)</f>
        <v>#REF!</v>
      </c>
      <c r="CE89" t="e" cm="1">
        <f t="array" ref="CE89">_xlfn.IFNA(VLOOKUP($A89,TRANSPOSE(#REF!),CE$2+2,FALSE),0)</f>
        <v>#REF!</v>
      </c>
      <c r="CF89" t="e" cm="1">
        <f t="array" ref="CF89">_xlfn.IFNA(VLOOKUP($A89,TRANSPOSE(#REF!),CF$2+2,FALSE),0)</f>
        <v>#REF!</v>
      </c>
      <c r="CG89" t="e" cm="1">
        <f t="array" ref="CG89">_xlfn.IFNA(VLOOKUP($A89,TRANSPOSE(#REF!),CG$2+2,FALSE),0)</f>
        <v>#REF!</v>
      </c>
      <c r="CH89" t="e" cm="1">
        <f t="array" ref="CH89">_xlfn.IFNA(VLOOKUP($A89,TRANSPOSE(#REF!),CH$2+2,FALSE),0)</f>
        <v>#REF!</v>
      </c>
      <c r="CI89" t="e" cm="1">
        <f t="array" ref="CI89">_xlfn.IFNA(VLOOKUP($A89,TRANSPOSE(#REF!),CI$2+2,FALSE),0)</f>
        <v>#REF!</v>
      </c>
      <c r="CJ89" t="e" cm="1">
        <f t="array" ref="CJ89">_xlfn.IFNA(VLOOKUP($A89,TRANSPOSE(#REF!),CJ$2+2,FALSE),0)</f>
        <v>#REF!</v>
      </c>
      <c r="CK89" t="e" cm="1">
        <f t="array" ref="CK89">_xlfn.IFNA(VLOOKUP($A89,TRANSPOSE(#REF!),CK$2+2,FALSE),0)</f>
        <v>#REF!</v>
      </c>
      <c r="CL89" t="e" cm="1">
        <f t="array" ref="CL89">_xlfn.IFNA(VLOOKUP($A89,TRANSPOSE(#REF!),CL$2+2,FALSE),0)</f>
        <v>#REF!</v>
      </c>
      <c r="CM89" t="e" cm="1">
        <f t="array" ref="CM89">_xlfn.IFNA(VLOOKUP($A89,TRANSPOSE(#REF!),CM$2+2,FALSE),0)</f>
        <v>#REF!</v>
      </c>
      <c r="CN89" t="e" cm="1">
        <f t="array" ref="CN89">_xlfn.IFNA(VLOOKUP($A89,TRANSPOSE(#REF!),CN$2+2,FALSE),0)</f>
        <v>#REF!</v>
      </c>
      <c r="CO89" t="e" cm="1">
        <f t="array" ref="CO89">_xlfn.IFNA(VLOOKUP($A89,TRANSPOSE(#REF!),CO$2+2,FALSE),0)</f>
        <v>#REF!</v>
      </c>
      <c r="CP89" t="e" cm="1">
        <f t="array" ref="CP89">_xlfn.IFNA(VLOOKUP($A89,TRANSPOSE(#REF!),CP$2+2,FALSE),0)</f>
        <v>#REF!</v>
      </c>
      <c r="CQ89" t="e" cm="1">
        <f t="array" ref="CQ89">_xlfn.IFNA(VLOOKUP($A89,TRANSPOSE(#REF!),CQ$2+2,FALSE),0)</f>
        <v>#REF!</v>
      </c>
      <c r="CR89" t="e" cm="1">
        <f t="array" ref="CR89">_xlfn.IFNA(VLOOKUP($A89,TRANSPOSE(#REF!),CR$2+2,FALSE),0)</f>
        <v>#REF!</v>
      </c>
      <c r="CS89" t="e" cm="1">
        <f t="array" ref="CS89">_xlfn.IFNA(VLOOKUP($A89,TRANSPOSE(#REF!),CS$2+2,FALSE),0)</f>
        <v>#REF!</v>
      </c>
      <c r="CT89" t="e" cm="1">
        <f t="array" ref="CT89">_xlfn.IFNA(VLOOKUP($A89,TRANSPOSE(#REF!),CT$2+2,FALSE),0)</f>
        <v>#REF!</v>
      </c>
      <c r="CU89" t="e" cm="1">
        <f t="array" ref="CU89">_xlfn.IFNA(VLOOKUP($A89,TRANSPOSE(#REF!),CU$2+2,FALSE),0)</f>
        <v>#REF!</v>
      </c>
      <c r="CV89" t="e" cm="1">
        <f t="array" ref="CV89">_xlfn.IFNA(VLOOKUP($A89,TRANSPOSE(#REF!),CV$2+2,FALSE),0)</f>
        <v>#REF!</v>
      </c>
      <c r="CW89" t="e" cm="1">
        <f t="array" ref="CW89">_xlfn.IFNA(VLOOKUP($A89,TRANSPOSE(#REF!),CW$2+2,FALSE),0)</f>
        <v>#REF!</v>
      </c>
      <c r="CX89" t="e" cm="1">
        <f t="array" ref="CX89">_xlfn.IFNA(VLOOKUP($A89,TRANSPOSE(#REF!),CX$2+2,FALSE),0)</f>
        <v>#REF!</v>
      </c>
      <c r="CY89" t="e" cm="1">
        <f t="array" ref="CY89">_xlfn.IFNA(VLOOKUP($A89,TRANSPOSE(#REF!),CY$2+2,FALSE),0)</f>
        <v>#REF!</v>
      </c>
      <c r="CZ89" t="e" cm="1">
        <f t="array" ref="CZ89">_xlfn.IFNA(VLOOKUP($A89,TRANSPOSE(#REF!),CZ$2+2,FALSE),0)</f>
        <v>#REF!</v>
      </c>
      <c r="DA89" t="e" cm="1">
        <f t="array" ref="DA89">_xlfn.IFNA(VLOOKUP($A89,TRANSPOSE(#REF!),DA$2+2,FALSE),0)</f>
        <v>#REF!</v>
      </c>
      <c r="DB89" t="e" cm="1">
        <f t="array" ref="DB89">_xlfn.IFNA(VLOOKUP($A89,TRANSPOSE(#REF!),DB$2+2,FALSE),0)</f>
        <v>#REF!</v>
      </c>
      <c r="DC89" t="e" cm="1">
        <f t="array" ref="DC89">_xlfn.IFNA(VLOOKUP($A89,TRANSPOSE(#REF!),DC$2+2,FALSE),0)</f>
        <v>#REF!</v>
      </c>
      <c r="DD89" t="e" cm="1">
        <f t="array" ref="DD89">_xlfn.IFNA(VLOOKUP($A89,TRANSPOSE(#REF!),DD$2+2,FALSE),0)</f>
        <v>#REF!</v>
      </c>
      <c r="DE89" t="e" cm="1">
        <f t="array" ref="DE89">_xlfn.IFNA(VLOOKUP($A89,TRANSPOSE(#REF!),DE$2+2,FALSE),0)</f>
        <v>#REF!</v>
      </c>
      <c r="DF89" t="e" cm="1">
        <f t="array" ref="DF89">_xlfn.IFNA(VLOOKUP($A89,TRANSPOSE(#REF!),DF$2+2,FALSE),0)</f>
        <v>#REF!</v>
      </c>
      <c r="DG89" t="e" cm="1">
        <f t="array" ref="DG89">_xlfn.IFNA(VLOOKUP($A89,TRANSPOSE(#REF!),DG$2+2,FALSE),0)</f>
        <v>#REF!</v>
      </c>
      <c r="DH89" t="e" cm="1">
        <f t="array" ref="DH89">_xlfn.IFNA(VLOOKUP($A89,TRANSPOSE(#REF!),DH$2+2,FALSE),0)</f>
        <v>#REF!</v>
      </c>
      <c r="DI89" t="e" cm="1">
        <f t="array" ref="DI89">_xlfn.IFNA(VLOOKUP($A89,TRANSPOSE(#REF!),DI$2+2,FALSE),0)</f>
        <v>#REF!</v>
      </c>
      <c r="DJ89" t="e" cm="1">
        <f t="array" ref="DJ89">_xlfn.IFNA(VLOOKUP($A89,TRANSPOSE(#REF!),DJ$2+2,FALSE),0)</f>
        <v>#REF!</v>
      </c>
      <c r="DK89" t="e" cm="1">
        <f t="array" ref="DK89">_xlfn.IFNA(VLOOKUP($A89,TRANSPOSE(#REF!),DK$2+2,FALSE),0)</f>
        <v>#REF!</v>
      </c>
      <c r="DL89" t="e" cm="1">
        <f t="array" ref="DL89">_xlfn.IFNA(VLOOKUP($A89,TRANSPOSE(#REF!),DL$2+2,FALSE),0)</f>
        <v>#REF!</v>
      </c>
      <c r="DM89" t="e" cm="1">
        <f t="array" ref="DM89">_xlfn.IFNA(VLOOKUP($A89,TRANSPOSE(#REF!),DM$2+2,FALSE),0)</f>
        <v>#REF!</v>
      </c>
      <c r="DN89" t="e" cm="1">
        <f t="array" ref="DN89">_xlfn.IFNA(VLOOKUP($A89,TRANSPOSE(#REF!),DN$2+2,FALSE),0)</f>
        <v>#REF!</v>
      </c>
      <c r="DO89" t="e" cm="1">
        <f t="array" ref="DO89">_xlfn.IFNA(VLOOKUP($A89,TRANSPOSE(#REF!),DO$2+2,FALSE),0)</f>
        <v>#REF!</v>
      </c>
      <c r="DP89" t="e" cm="1">
        <f t="array" ref="DP89">_xlfn.IFNA(VLOOKUP($A89,TRANSPOSE(#REF!),DP$2+2,FALSE),0)</f>
        <v>#REF!</v>
      </c>
      <c r="DQ89" t="e" cm="1">
        <f t="array" ref="DQ89">_xlfn.IFNA(VLOOKUP($A89,TRANSPOSE(#REF!),DQ$2+2,FALSE),0)</f>
        <v>#REF!</v>
      </c>
      <c r="DR89" t="e" cm="1">
        <f t="array" ref="DR89">_xlfn.IFNA(VLOOKUP($A89,TRANSPOSE(#REF!),DR$2+2,FALSE),0)</f>
        <v>#REF!</v>
      </c>
      <c r="DS89" t="e" cm="1">
        <f t="array" ref="DS89">_xlfn.IFNA(VLOOKUP($A89,TRANSPOSE(#REF!),DS$2+2,FALSE),0)</f>
        <v>#REF!</v>
      </c>
      <c r="DT89" t="e" cm="1">
        <f t="array" ref="DT89">_xlfn.IFNA(VLOOKUP($A89,TRANSPOSE(#REF!),DT$2+2,FALSE),0)</f>
        <v>#REF!</v>
      </c>
      <c r="DU89" t="e" cm="1">
        <f t="array" ref="DU89">_xlfn.IFNA(VLOOKUP($A89,TRANSPOSE(#REF!),DU$2+2,FALSE),0)</f>
        <v>#REF!</v>
      </c>
      <c r="DV89" t="e" cm="1">
        <f t="array" ref="DV89">_xlfn.IFNA(VLOOKUP($A89,TRANSPOSE(#REF!),DV$2+2,FALSE),0)</f>
        <v>#REF!</v>
      </c>
      <c r="DW89" t="e" cm="1">
        <f t="array" ref="DW89">_xlfn.IFNA(VLOOKUP($A89,TRANSPOSE(#REF!),DW$2+2,FALSE),0)</f>
        <v>#REF!</v>
      </c>
      <c r="DX89" t="e" cm="1">
        <f t="array" ref="DX89">_xlfn.IFNA(VLOOKUP($A89,TRANSPOSE(#REF!),DX$2+2,FALSE),0)</f>
        <v>#REF!</v>
      </c>
      <c r="DY89" t="e" cm="1">
        <f t="array" ref="DY89">_xlfn.IFNA(VLOOKUP($A89,TRANSPOSE(#REF!),DY$2+2,FALSE),0)</f>
        <v>#REF!</v>
      </c>
      <c r="DZ89" t="e" cm="1">
        <f t="array" ref="DZ89">_xlfn.IFNA(VLOOKUP($A89,TRANSPOSE(#REF!),DZ$2+2,FALSE),0)</f>
        <v>#REF!</v>
      </c>
      <c r="EA89" t="e" cm="1">
        <f t="array" ref="EA89">_xlfn.IFNA(VLOOKUP($A89,TRANSPOSE(#REF!),EA$2+2,FALSE),0)</f>
        <v>#REF!</v>
      </c>
      <c r="EB89" t="e" cm="1">
        <f t="array" ref="EB89">_xlfn.IFNA(VLOOKUP($A89,TRANSPOSE(#REF!),EB$2+2,FALSE),0)</f>
        <v>#REF!</v>
      </c>
      <c r="EC89" t="e" cm="1">
        <f t="array" ref="EC89">_xlfn.IFNA(VLOOKUP($A89,TRANSPOSE(#REF!),EC$2+2,FALSE),0)</f>
        <v>#REF!</v>
      </c>
      <c r="ED89" t="e" cm="1">
        <f t="array" ref="ED89">_xlfn.IFNA(VLOOKUP($A89,TRANSPOSE(#REF!),ED$2+2,FALSE),0)</f>
        <v>#REF!</v>
      </c>
      <c r="EE89" t="e" cm="1">
        <f t="array" ref="EE89">_xlfn.IFNA(VLOOKUP($A89,TRANSPOSE(#REF!),EE$2+2,FALSE),0)</f>
        <v>#REF!</v>
      </c>
      <c r="EF89" t="e" cm="1">
        <f t="array" ref="EF89">_xlfn.IFNA(VLOOKUP($A89,TRANSPOSE(#REF!),EF$2+2,FALSE),0)</f>
        <v>#REF!</v>
      </c>
      <c r="EG89" t="e" cm="1">
        <f t="array" ref="EG89">_xlfn.IFNA(VLOOKUP($A89,TRANSPOSE(#REF!),EG$2+2,FALSE),0)</f>
        <v>#REF!</v>
      </c>
      <c r="EH89" t="e" cm="1">
        <f t="array" ref="EH89">_xlfn.IFNA(VLOOKUP($A89,TRANSPOSE(#REF!),EH$2+2,FALSE),0)</f>
        <v>#REF!</v>
      </c>
      <c r="EI89" t="e" cm="1">
        <f t="array" ref="EI89">_xlfn.IFNA(VLOOKUP($A89,TRANSPOSE(#REF!),EI$2+2,FALSE),0)</f>
        <v>#REF!</v>
      </c>
      <c r="EJ89" t="e" cm="1">
        <f t="array" ref="EJ89">_xlfn.IFNA(VLOOKUP($A89,TRANSPOSE(#REF!),EJ$2+2,FALSE),0)</f>
        <v>#REF!</v>
      </c>
      <c r="EK89" t="e" cm="1">
        <f t="array" ref="EK89">_xlfn.IFNA(VLOOKUP($A89,TRANSPOSE(#REF!),EK$2+2,FALSE),0)</f>
        <v>#REF!</v>
      </c>
      <c r="EL89" t="e" cm="1">
        <f t="array" ref="EL89">_xlfn.IFNA(VLOOKUP($A89,TRANSPOSE(#REF!),EL$2+2,FALSE),0)</f>
        <v>#REF!</v>
      </c>
      <c r="EM89" t="e" cm="1">
        <f t="array" ref="EM89">_xlfn.IFNA(VLOOKUP($A89,TRANSPOSE(#REF!),EM$2+2,FALSE),0)</f>
        <v>#REF!</v>
      </c>
      <c r="EN89" t="e" cm="1">
        <f t="array" ref="EN89">_xlfn.IFNA(VLOOKUP($A89,TRANSPOSE(#REF!),EN$2+2,FALSE),0)</f>
        <v>#REF!</v>
      </c>
      <c r="EO89" t="e" cm="1">
        <f t="array" ref="EO89">_xlfn.IFNA(VLOOKUP($A89,TRANSPOSE(#REF!),EO$2+2,FALSE),0)</f>
        <v>#REF!</v>
      </c>
      <c r="EP89" t="e" cm="1">
        <f t="array" ref="EP89">_xlfn.IFNA(VLOOKUP($A89,TRANSPOSE(#REF!),EP$2+2,FALSE),0)</f>
        <v>#REF!</v>
      </c>
      <c r="EQ89" t="e" cm="1">
        <f t="array" ref="EQ89">_xlfn.IFNA(VLOOKUP($A89,TRANSPOSE(#REF!),EQ$2+2,FALSE),0)</f>
        <v>#REF!</v>
      </c>
      <c r="ER89" t="e" cm="1">
        <f t="array" ref="ER89">_xlfn.IFNA(VLOOKUP($A89,TRANSPOSE(#REF!),ER$2+2,FALSE),0)</f>
        <v>#REF!</v>
      </c>
      <c r="ES89" t="e" cm="1">
        <f t="array" ref="ES89">_xlfn.IFNA(VLOOKUP($A89,TRANSPOSE(#REF!),ES$2+2,FALSE),0)</f>
        <v>#REF!</v>
      </c>
      <c r="ET89" t="e" cm="1">
        <f t="array" ref="ET89">_xlfn.IFNA(VLOOKUP($A89,TRANSPOSE(#REF!),ET$2+2,FALSE),0)</f>
        <v>#REF!</v>
      </c>
      <c r="EU89" t="e" cm="1">
        <f t="array" ref="EU89">_xlfn.IFNA(VLOOKUP($A89,TRANSPOSE(#REF!),EU$2+2,FALSE),0)</f>
        <v>#REF!</v>
      </c>
      <c r="EV89" t="e" cm="1">
        <f t="array" ref="EV89">_xlfn.IFNA(VLOOKUP($A89,TRANSPOSE(#REF!),EV$2+2,FALSE),0)</f>
        <v>#REF!</v>
      </c>
      <c r="EW89" t="e" cm="1">
        <f t="array" ref="EW89">_xlfn.IFNA(VLOOKUP($A89,TRANSPOSE(#REF!),EW$2+2,FALSE),0)</f>
        <v>#REF!</v>
      </c>
      <c r="EX89" t="e" cm="1">
        <f t="array" ref="EX89">_xlfn.IFNA(VLOOKUP($A89,TRANSPOSE(#REF!),EX$2+2,FALSE),0)</f>
        <v>#REF!</v>
      </c>
      <c r="EY89" t="e" cm="1">
        <f t="array" ref="EY89">_xlfn.IFNA(VLOOKUP($A89,TRANSPOSE(#REF!),EY$2+2,FALSE),0)</f>
        <v>#REF!</v>
      </c>
      <c r="EZ89" t="e" cm="1">
        <f t="array" ref="EZ89">_xlfn.IFNA(VLOOKUP($A89,TRANSPOSE(#REF!),EZ$2+2,FALSE),0)</f>
        <v>#REF!</v>
      </c>
      <c r="FA89" t="e" cm="1">
        <f t="array" ref="FA89">_xlfn.IFNA(VLOOKUP($A89,TRANSPOSE(#REF!),FA$2+2,FALSE),0)</f>
        <v>#REF!</v>
      </c>
      <c r="FB89" t="e" cm="1">
        <f t="array" ref="FB89">_xlfn.IFNA(VLOOKUP($A89,TRANSPOSE(#REF!),FB$2+2,FALSE),0)</f>
        <v>#REF!</v>
      </c>
      <c r="FC89" t="e" cm="1">
        <f t="array" ref="FC89">_xlfn.IFNA(VLOOKUP($A89,TRANSPOSE(#REF!),FC$2+2,FALSE),0)</f>
        <v>#REF!</v>
      </c>
      <c r="FD89" t="e" cm="1">
        <f t="array" ref="FD89">_xlfn.IFNA(VLOOKUP($A89,TRANSPOSE(#REF!),FD$2+2,FALSE),0)</f>
        <v>#REF!</v>
      </c>
      <c r="FE89" t="e" cm="1">
        <f t="array" ref="FE89">_xlfn.IFNA(VLOOKUP($A89,TRANSPOSE(#REF!),FE$2+2,FALSE),0)</f>
        <v>#REF!</v>
      </c>
      <c r="FF89" t="e" cm="1">
        <f t="array" ref="FF89">_xlfn.IFNA(VLOOKUP($A89,TRANSPOSE(#REF!),FF$2+2,FALSE),0)</f>
        <v>#REF!</v>
      </c>
      <c r="FG89" t="e" cm="1">
        <f t="array" ref="FG89">_xlfn.IFNA(VLOOKUP($A89,TRANSPOSE(#REF!),FG$2+2,FALSE),0)</f>
        <v>#REF!</v>
      </c>
      <c r="FH89" t="e" cm="1">
        <f t="array" ref="FH89">_xlfn.IFNA(VLOOKUP($A89,TRANSPOSE(#REF!),FH$2+2,FALSE),0)</f>
        <v>#REF!</v>
      </c>
      <c r="FI89" t="e" cm="1">
        <f t="array" ref="FI89">_xlfn.IFNA(VLOOKUP($A89,TRANSPOSE(#REF!),FI$2+2,FALSE),0)</f>
        <v>#REF!</v>
      </c>
      <c r="FJ89" t="e" cm="1">
        <f t="array" ref="FJ89">_xlfn.IFNA(VLOOKUP($A89,TRANSPOSE(#REF!),FJ$2+2,FALSE),0)</f>
        <v>#REF!</v>
      </c>
      <c r="FK89" t="e" cm="1">
        <f t="array" ref="FK89">_xlfn.IFNA(VLOOKUP($A89,TRANSPOSE(#REF!),FK$2+2,FALSE),0)</f>
        <v>#REF!</v>
      </c>
      <c r="FL89" t="e" cm="1">
        <f t="array" ref="FL89">_xlfn.IFNA(VLOOKUP($A89,TRANSPOSE(#REF!),FL$2+2,FALSE),0)</f>
        <v>#REF!</v>
      </c>
      <c r="FM89" t="e" cm="1">
        <f t="array" ref="FM89">_xlfn.IFNA(VLOOKUP($A89,TRANSPOSE(#REF!),FM$2+2,FALSE),0)</f>
        <v>#REF!</v>
      </c>
      <c r="FN89" t="e" cm="1">
        <f t="array" ref="FN89">_xlfn.IFNA(VLOOKUP($A89,TRANSPOSE(#REF!),FN$2+2,FALSE),0)</f>
        <v>#REF!</v>
      </c>
      <c r="FO89" t="e" cm="1">
        <f t="array" ref="FO89">_xlfn.IFNA(VLOOKUP($A89,TRANSPOSE(#REF!),FO$2+2,FALSE),0)</f>
        <v>#REF!</v>
      </c>
      <c r="FP89" t="e" cm="1">
        <f t="array" ref="FP89">_xlfn.IFNA(VLOOKUP($A89,TRANSPOSE(#REF!),FP$2+2,FALSE),0)</f>
        <v>#REF!</v>
      </c>
      <c r="FQ89" t="e" cm="1">
        <f t="array" ref="FQ89">_xlfn.IFNA(VLOOKUP($A89,TRANSPOSE(#REF!),FQ$2+2,FALSE),0)</f>
        <v>#REF!</v>
      </c>
      <c r="FR89" t="e" cm="1">
        <f t="array" ref="FR89">_xlfn.IFNA(VLOOKUP($A89,TRANSPOSE(#REF!),FR$2+2,FALSE),0)</f>
        <v>#REF!</v>
      </c>
      <c r="FS89" t="e" cm="1">
        <f t="array" ref="FS89">_xlfn.IFNA(VLOOKUP($A89,TRANSPOSE(#REF!),FS$2+2,FALSE),0)</f>
        <v>#REF!</v>
      </c>
      <c r="FT89" t="e" cm="1">
        <f t="array" ref="FT89">_xlfn.IFNA(VLOOKUP($A89,TRANSPOSE(#REF!),FT$2+2,FALSE),0)</f>
        <v>#REF!</v>
      </c>
      <c r="FU89" t="e" cm="1">
        <f t="array" ref="FU89">_xlfn.IFNA(VLOOKUP($A89,TRANSPOSE(#REF!),FU$2+2,FALSE),0)</f>
        <v>#REF!</v>
      </c>
      <c r="FV89" t="e" cm="1">
        <f t="array" ref="FV89">_xlfn.IFNA(VLOOKUP($A89,TRANSPOSE(#REF!),FV$2+2,FALSE),0)</f>
        <v>#REF!</v>
      </c>
      <c r="FW89" t="e" cm="1">
        <f t="array" ref="FW89">_xlfn.IFNA(VLOOKUP($A89,TRANSPOSE(#REF!),FW$2+2,FALSE),0)</f>
        <v>#REF!</v>
      </c>
      <c r="FX89" t="e" cm="1">
        <f t="array" ref="FX89">_xlfn.IFNA(VLOOKUP($A89,TRANSPOSE(#REF!),FX$2+2,FALSE),0)</f>
        <v>#REF!</v>
      </c>
      <c r="FY89" t="e" cm="1">
        <f t="array" ref="FY89">_xlfn.IFNA(VLOOKUP($A89,TRANSPOSE(#REF!),FY$2+2,FALSE),0)</f>
        <v>#REF!</v>
      </c>
      <c r="FZ89" t="e" cm="1">
        <f t="array" ref="FZ89">_xlfn.IFNA(VLOOKUP($A89,TRANSPOSE(#REF!),FZ$2+2,FALSE),0)</f>
        <v>#REF!</v>
      </c>
      <c r="GA89" t="e" cm="1">
        <f t="array" ref="GA89">_xlfn.IFNA(VLOOKUP($A89,TRANSPOSE(#REF!),GA$2+2,FALSE),0)</f>
        <v>#REF!</v>
      </c>
      <c r="GB89" t="e" cm="1">
        <f t="array" ref="GB89">_xlfn.IFNA(VLOOKUP($A89,TRANSPOSE(#REF!),GB$2+2,FALSE),0)</f>
        <v>#REF!</v>
      </c>
      <c r="GC89" t="e" cm="1">
        <f t="array" ref="GC89">_xlfn.IFNA(VLOOKUP($A89,TRANSPOSE(#REF!),GC$2+2,FALSE),0)</f>
        <v>#REF!</v>
      </c>
      <c r="GD89" t="e" cm="1">
        <f t="array" ref="GD89">_xlfn.IFNA(VLOOKUP($A89,TRANSPOSE(#REF!),GD$2+2,FALSE),0)</f>
        <v>#REF!</v>
      </c>
      <c r="GE89" t="e" cm="1">
        <f t="array" ref="GE89">_xlfn.IFNA(VLOOKUP($A89,TRANSPOSE(#REF!),GE$2+2,FALSE),0)</f>
        <v>#REF!</v>
      </c>
      <c r="GF89" t="e" cm="1">
        <f t="array" ref="GF89">_xlfn.IFNA(VLOOKUP($A89,TRANSPOSE(#REF!),GF$2+2,FALSE),0)</f>
        <v>#REF!</v>
      </c>
      <c r="GG89" t="e" cm="1">
        <f t="array" ref="GG89">_xlfn.IFNA(VLOOKUP($A89,TRANSPOSE(#REF!),GG$2+2,FALSE),0)</f>
        <v>#REF!</v>
      </c>
      <c r="GH89" t="e" cm="1">
        <f t="array" ref="GH89">_xlfn.IFNA(VLOOKUP($A89,TRANSPOSE(#REF!),GH$2+2,FALSE),0)</f>
        <v>#REF!</v>
      </c>
      <c r="GI89" t="e" cm="1">
        <f t="array" ref="GI89">_xlfn.IFNA(VLOOKUP($A89,TRANSPOSE(#REF!),GI$2+2,FALSE),0)</f>
        <v>#REF!</v>
      </c>
      <c r="GJ89" t="e" cm="1">
        <f t="array" ref="GJ89">_xlfn.IFNA(VLOOKUP($A89,TRANSPOSE(#REF!),GJ$2+2,FALSE),0)</f>
        <v>#REF!</v>
      </c>
      <c r="GK89" t="e" cm="1">
        <f t="array" ref="GK89">_xlfn.IFNA(VLOOKUP($A89,TRANSPOSE(#REF!),GK$2+2,FALSE),0)</f>
        <v>#REF!</v>
      </c>
      <c r="GL89" t="e" cm="1">
        <f t="array" ref="GL89">_xlfn.IFNA(VLOOKUP($A89,TRANSPOSE(#REF!),GL$2+2,FALSE),0)</f>
        <v>#REF!</v>
      </c>
      <c r="GM89" t="e" cm="1">
        <f t="array" ref="GM89">_xlfn.IFNA(VLOOKUP($A89,TRANSPOSE(#REF!),GM$2+2,FALSE),0)</f>
        <v>#REF!</v>
      </c>
      <c r="GN89" t="e" cm="1">
        <f t="array" ref="GN89">_xlfn.IFNA(VLOOKUP($A89,TRANSPOSE(#REF!),GN$2+2,FALSE),0)</f>
        <v>#REF!</v>
      </c>
      <c r="GO89" t="e" cm="1">
        <f t="array" ref="GO89">_xlfn.IFNA(VLOOKUP($A89,TRANSPOSE(#REF!),GO$2+2,FALSE),0)</f>
        <v>#REF!</v>
      </c>
      <c r="GP89" t="e" cm="1">
        <f t="array" ref="GP89">_xlfn.IFNA(VLOOKUP($A89,TRANSPOSE(#REF!),GP$2+2,FALSE),0)</f>
        <v>#REF!</v>
      </c>
      <c r="GQ89" t="e" cm="1">
        <f t="array" ref="GQ89">_xlfn.IFNA(VLOOKUP($A89,TRANSPOSE(#REF!),GQ$2+2,FALSE),0)</f>
        <v>#REF!</v>
      </c>
      <c r="GR89" t="e" cm="1">
        <f t="array" ref="GR89">_xlfn.IFNA(VLOOKUP($A89,TRANSPOSE(#REF!),GR$2+2,FALSE),0)</f>
        <v>#REF!</v>
      </c>
      <c r="GS89" t="e" cm="1">
        <f t="array" ref="GS89">_xlfn.IFNA(VLOOKUP($A89,TRANSPOSE(#REF!),GS$2+2,FALSE),0)</f>
        <v>#REF!</v>
      </c>
      <c r="GT89" t="e" cm="1">
        <f t="array" ref="GT89">_xlfn.IFNA(VLOOKUP($A89,TRANSPOSE(#REF!),GT$2+2,FALSE),0)</f>
        <v>#REF!</v>
      </c>
      <c r="GU89" t="e" cm="1">
        <f t="array" ref="GU89">_xlfn.IFNA(VLOOKUP($A89,TRANSPOSE(#REF!),GU$2+2,FALSE),0)</f>
        <v>#REF!</v>
      </c>
      <c r="GV89" t="e" cm="1">
        <f t="array" ref="GV89">_xlfn.IFNA(VLOOKUP($A89,TRANSPOSE(#REF!),GV$2+2,FALSE),0)</f>
        <v>#REF!</v>
      </c>
      <c r="GW89" t="e" cm="1">
        <f t="array" ref="GW89">_xlfn.IFNA(VLOOKUP($A89,TRANSPOSE(#REF!),GW$2+2,FALSE),0)</f>
        <v>#REF!</v>
      </c>
      <c r="GX89" t="e" cm="1">
        <f t="array" ref="GX89">_xlfn.IFNA(VLOOKUP($A89,TRANSPOSE(#REF!),GX$2+2,FALSE),0)</f>
        <v>#REF!</v>
      </c>
      <c r="GY89" t="e" cm="1">
        <f t="array" ref="GY89">_xlfn.IFNA(VLOOKUP($A89,TRANSPOSE(#REF!),GY$2+2,FALSE),0)</f>
        <v>#REF!</v>
      </c>
      <c r="GZ89" t="e" cm="1">
        <f t="array" ref="GZ89">_xlfn.IFNA(VLOOKUP($A89,TRANSPOSE(#REF!),GZ$2+2,FALSE),0)</f>
        <v>#REF!</v>
      </c>
      <c r="HA89" t="e" cm="1">
        <f t="array" ref="HA89">_xlfn.IFNA(VLOOKUP($A89,TRANSPOSE(#REF!),HA$2+2,FALSE),0)</f>
        <v>#REF!</v>
      </c>
      <c r="HB89" t="e" cm="1">
        <f t="array" ref="HB89">_xlfn.IFNA(VLOOKUP($A89,TRANSPOSE(#REF!),HB$2+2,FALSE),0)</f>
        <v>#REF!</v>
      </c>
      <c r="HC89" t="e" cm="1">
        <f t="array" ref="HC89">_xlfn.IFNA(VLOOKUP($A89,TRANSPOSE(#REF!),HC$2+2,FALSE),0)</f>
        <v>#REF!</v>
      </c>
      <c r="HD89" t="e" cm="1">
        <f t="array" ref="HD89">_xlfn.IFNA(VLOOKUP($A89,TRANSPOSE(#REF!),HD$2+2,FALSE),0)</f>
        <v>#REF!</v>
      </c>
      <c r="HE89" t="e" cm="1">
        <f t="array" ref="HE89">_xlfn.IFNA(VLOOKUP($A89,TRANSPOSE(#REF!),HE$2+2,FALSE),0)</f>
        <v>#REF!</v>
      </c>
      <c r="HF89" t="e" cm="1">
        <f t="array" ref="HF89">_xlfn.IFNA(VLOOKUP($A89,TRANSPOSE(#REF!),HF$2+2,FALSE),0)</f>
        <v>#REF!</v>
      </c>
      <c r="HG89" t="e" cm="1">
        <f t="array" ref="HG89">_xlfn.IFNA(VLOOKUP($A89,TRANSPOSE(#REF!),HG$2+2,FALSE),0)</f>
        <v>#REF!</v>
      </c>
      <c r="HH89" t="e" cm="1">
        <f t="array" ref="HH89">_xlfn.IFNA(VLOOKUP($A89,TRANSPOSE(#REF!),HH$2+2,FALSE),0)</f>
        <v>#REF!</v>
      </c>
      <c r="HI89" t="e" cm="1">
        <f t="array" ref="HI89">_xlfn.IFNA(VLOOKUP($A89,TRANSPOSE(#REF!),HI$2+2,FALSE),0)</f>
        <v>#REF!</v>
      </c>
      <c r="HJ89" t="e" cm="1">
        <f t="array" ref="HJ89">_xlfn.IFNA(VLOOKUP($A89,TRANSPOSE(#REF!),HJ$2+2,FALSE),0)</f>
        <v>#REF!</v>
      </c>
      <c r="HK89" t="e" cm="1">
        <f t="array" ref="HK89">_xlfn.IFNA(VLOOKUP($A89,TRANSPOSE(#REF!),HK$2+2,FALSE),0)</f>
        <v>#REF!</v>
      </c>
      <c r="HL89" t="e" cm="1">
        <f t="array" ref="HL89">_xlfn.IFNA(VLOOKUP($A89,TRANSPOSE(#REF!),HL$2+2,FALSE),0)</f>
        <v>#REF!</v>
      </c>
      <c r="HM89" t="e" cm="1">
        <f t="array" ref="HM89">_xlfn.IFNA(VLOOKUP($A89,TRANSPOSE(#REF!),HM$2+2,FALSE),0)</f>
        <v>#REF!</v>
      </c>
      <c r="HN89" t="e" cm="1">
        <f t="array" ref="HN89">_xlfn.IFNA(VLOOKUP($A89,TRANSPOSE(#REF!),HN$2+2,FALSE),0)</f>
        <v>#REF!</v>
      </c>
      <c r="HO89" t="e" cm="1">
        <f t="array" ref="HO89">_xlfn.IFNA(VLOOKUP($A89,TRANSPOSE(#REF!),HO$2+2,FALSE),0)</f>
        <v>#REF!</v>
      </c>
      <c r="HP89" t="e" cm="1">
        <f t="array" ref="HP89">_xlfn.IFNA(VLOOKUP($A89,TRANSPOSE(#REF!),HP$2+2,FALSE),0)</f>
        <v>#REF!</v>
      </c>
      <c r="HQ89" t="e" cm="1">
        <f t="array" ref="HQ89">_xlfn.IFNA(VLOOKUP($A89,TRANSPOSE(#REF!),HQ$2+2,FALSE),0)</f>
        <v>#REF!</v>
      </c>
      <c r="HR89" t="e" cm="1">
        <f t="array" ref="HR89">_xlfn.IFNA(VLOOKUP($A89,TRANSPOSE(#REF!),HR$2+2,FALSE),0)</f>
        <v>#REF!</v>
      </c>
      <c r="HS89" t="e" cm="1">
        <f t="array" ref="HS89">_xlfn.IFNA(VLOOKUP($A89,TRANSPOSE(#REF!),HS$2+2,FALSE),0)</f>
        <v>#REF!</v>
      </c>
      <c r="HT89" t="e" cm="1">
        <f t="array" ref="HT89">_xlfn.IFNA(VLOOKUP($A89,TRANSPOSE(#REF!),HT$2+2,FALSE),0)</f>
        <v>#REF!</v>
      </c>
      <c r="HU89" t="e" cm="1">
        <f t="array" ref="HU89">_xlfn.IFNA(VLOOKUP($A89,TRANSPOSE(#REF!),HU$2+2,FALSE),0)</f>
        <v>#REF!</v>
      </c>
      <c r="HV89" t="e" cm="1">
        <f t="array" ref="HV89">_xlfn.IFNA(VLOOKUP($A89,TRANSPOSE(#REF!),HV$2+2,FALSE),0)</f>
        <v>#REF!</v>
      </c>
      <c r="HW89" t="e" cm="1">
        <f t="array" ref="HW89">_xlfn.IFNA(VLOOKUP($A89,TRANSPOSE(#REF!),HW$2+2,FALSE),0)</f>
        <v>#REF!</v>
      </c>
      <c r="HX89" t="e" cm="1">
        <f t="array" ref="HX89">_xlfn.IFNA(VLOOKUP($A89,TRANSPOSE(#REF!),HX$2+2,FALSE),0)</f>
        <v>#REF!</v>
      </c>
      <c r="HY89" t="e" cm="1">
        <f t="array" ref="HY89">_xlfn.IFNA(VLOOKUP($A89,TRANSPOSE(#REF!),HY$2+2,FALSE),0)</f>
        <v>#REF!</v>
      </c>
      <c r="HZ89" t="e" cm="1">
        <f t="array" ref="HZ89">_xlfn.IFNA(VLOOKUP($A89,TRANSPOSE(#REF!),HZ$2+2,FALSE),0)</f>
        <v>#REF!</v>
      </c>
      <c r="IA89" t="e" cm="1">
        <f t="array" ref="IA89">_xlfn.IFNA(VLOOKUP($A89,TRANSPOSE(#REF!),IA$2+2,FALSE),0)</f>
        <v>#REF!</v>
      </c>
      <c r="IB89" t="e" cm="1">
        <f t="array" ref="IB89">_xlfn.IFNA(VLOOKUP($A89,TRANSPOSE(#REF!),IB$2+2,FALSE),0)</f>
        <v>#REF!</v>
      </c>
      <c r="IC89" t="e" cm="1">
        <f t="array" ref="IC89">_xlfn.IFNA(VLOOKUP($A89,TRANSPOSE(#REF!),IC$2+2,FALSE),0)</f>
        <v>#REF!</v>
      </c>
      <c r="ID89" t="e" cm="1">
        <f t="array" ref="ID89">_xlfn.IFNA(VLOOKUP($A89,TRANSPOSE(#REF!),ID$2+2,FALSE),0)</f>
        <v>#REF!</v>
      </c>
      <c r="IE89" t="e" cm="1">
        <f t="array" ref="IE89">_xlfn.IFNA(VLOOKUP($A89,TRANSPOSE(#REF!),IE$2+2,FALSE),0)</f>
        <v>#REF!</v>
      </c>
      <c r="IF89" t="e" cm="1">
        <f t="array" ref="IF89">_xlfn.IFNA(VLOOKUP($A89,TRANSPOSE(#REF!),IF$2+2,FALSE),0)</f>
        <v>#REF!</v>
      </c>
      <c r="IG89" t="e" cm="1">
        <f t="array" ref="IG89">_xlfn.IFNA(VLOOKUP($A89,TRANSPOSE(#REF!),IG$2+2,FALSE),0)</f>
        <v>#REF!</v>
      </c>
      <c r="IH89" t="e" cm="1">
        <f t="array" ref="IH89">_xlfn.IFNA(VLOOKUP($A89,TRANSPOSE(#REF!),IH$2+2,FALSE),0)</f>
        <v>#REF!</v>
      </c>
      <c r="II89" t="e" cm="1">
        <f t="array" ref="II89">_xlfn.IFNA(VLOOKUP($A89,TRANSPOSE(#REF!),II$2+2,FALSE),0)</f>
        <v>#REF!</v>
      </c>
      <c r="IJ89" t="e" cm="1">
        <f t="array" ref="IJ89">_xlfn.IFNA(VLOOKUP($A89,TRANSPOSE(#REF!),IJ$2+2,FALSE),0)</f>
        <v>#REF!</v>
      </c>
      <c r="IK89" t="e" cm="1">
        <f t="array" ref="IK89">_xlfn.IFNA(VLOOKUP($A89,TRANSPOSE(#REF!),IK$2+2,FALSE),0)</f>
        <v>#REF!</v>
      </c>
      <c r="IL89" t="e" cm="1">
        <f t="array" ref="IL89">_xlfn.IFNA(VLOOKUP($A89,TRANSPOSE(#REF!),IL$2+2,FALSE),0)</f>
        <v>#REF!</v>
      </c>
      <c r="IM89" t="e" cm="1">
        <f t="array" ref="IM89">_xlfn.IFNA(VLOOKUP($A89,TRANSPOSE(#REF!),IM$2+2,FALSE),0)</f>
        <v>#REF!</v>
      </c>
      <c r="IN89" t="e" cm="1">
        <f t="array" ref="IN89">_xlfn.IFNA(VLOOKUP($A89,TRANSPOSE(#REF!),IN$2+2,FALSE),0)</f>
        <v>#REF!</v>
      </c>
      <c r="IO89" t="e" cm="1">
        <f t="array" ref="IO89">_xlfn.IFNA(VLOOKUP($A89,TRANSPOSE(#REF!),IO$2+2,FALSE),0)</f>
        <v>#REF!</v>
      </c>
      <c r="IP89" t="e" cm="1">
        <f t="array" ref="IP89">_xlfn.IFNA(VLOOKUP($A89,TRANSPOSE(#REF!),IP$2+2,FALSE),0)</f>
        <v>#REF!</v>
      </c>
      <c r="IQ89" t="e" cm="1">
        <f t="array" ref="IQ89">_xlfn.IFNA(VLOOKUP($A89,TRANSPOSE(#REF!),IQ$2+2,FALSE),0)</f>
        <v>#REF!</v>
      </c>
      <c r="IR89" t="e" cm="1">
        <f t="array" ref="IR89">_xlfn.IFNA(VLOOKUP($A89,TRANSPOSE(#REF!),IR$2+2,FALSE),0)</f>
        <v>#REF!</v>
      </c>
      <c r="IS89" t="e" cm="1">
        <f t="array" ref="IS89">_xlfn.IFNA(VLOOKUP($A89,TRANSPOSE(#REF!),IS$2+2,FALSE),0)</f>
        <v>#REF!</v>
      </c>
      <c r="IT89" t="e" cm="1">
        <f t="array" ref="IT89">_xlfn.IFNA(VLOOKUP($A89,TRANSPOSE(#REF!),IT$2+2,FALSE),0)</f>
        <v>#REF!</v>
      </c>
      <c r="IU89" t="e" cm="1">
        <f t="array" ref="IU89">_xlfn.IFNA(VLOOKUP($A89,TRANSPOSE(#REF!),IU$2+2,FALSE),0)</f>
        <v>#REF!</v>
      </c>
      <c r="IV89" t="e" cm="1">
        <f t="array" ref="IV89">_xlfn.IFNA(VLOOKUP($A89,TRANSPOSE(#REF!),IV$2+2,FALSE),0)</f>
        <v>#REF!</v>
      </c>
      <c r="IW89" t="e" cm="1">
        <f t="array" ref="IW89">_xlfn.IFNA(VLOOKUP($A89,TRANSPOSE(#REF!),IW$2+2,FALSE),0)</f>
        <v>#REF!</v>
      </c>
      <c r="IX89" t="e" cm="1">
        <f t="array" ref="IX89">_xlfn.IFNA(VLOOKUP($A89,TRANSPOSE(#REF!),IX$2+2,FALSE),0)</f>
        <v>#REF!</v>
      </c>
      <c r="IY89" t="e" cm="1">
        <f t="array" ref="IY89">_xlfn.IFNA(VLOOKUP($A89,TRANSPOSE(#REF!),IY$2+2,FALSE),0)</f>
        <v>#REF!</v>
      </c>
      <c r="IZ89" t="e" cm="1">
        <f t="array" ref="IZ89">_xlfn.IFNA(VLOOKUP($A89,TRANSPOSE(#REF!),IZ$2+2,FALSE),0)</f>
        <v>#REF!</v>
      </c>
      <c r="JA89" t="e" cm="1">
        <f t="array" ref="JA89">_xlfn.IFNA(VLOOKUP($A89,TRANSPOSE(#REF!),JA$2+2,FALSE),0)</f>
        <v>#REF!</v>
      </c>
      <c r="JB89" t="e" cm="1">
        <f t="array" ref="JB89">_xlfn.IFNA(VLOOKUP($A89,TRANSPOSE(#REF!),JB$2+2,FALSE),0)</f>
        <v>#REF!</v>
      </c>
      <c r="JC89" t="e" cm="1">
        <f t="array" ref="JC89">_xlfn.IFNA(VLOOKUP($A89,TRANSPOSE(#REF!),JC$2+2,FALSE),0)</f>
        <v>#REF!</v>
      </c>
      <c r="JD89" t="e" cm="1">
        <f t="array" ref="JD89">_xlfn.IFNA(VLOOKUP($A89,TRANSPOSE(#REF!),JD$2+2,FALSE),0)</f>
        <v>#REF!</v>
      </c>
      <c r="JE89" t="e" cm="1">
        <f t="array" ref="JE89">_xlfn.IFNA(VLOOKUP($A89,TRANSPOSE(#REF!),JE$2+2,FALSE),0)</f>
        <v>#REF!</v>
      </c>
      <c r="JF89" t="e" cm="1">
        <f t="array" ref="JF89">_xlfn.IFNA(VLOOKUP($A89,TRANSPOSE(#REF!),JF$2+2,FALSE),0)</f>
        <v>#REF!</v>
      </c>
      <c r="JG89" t="e" cm="1">
        <f t="array" ref="JG89">_xlfn.IFNA(VLOOKUP($A89,TRANSPOSE(#REF!),JG$2+2,FALSE),0)</f>
        <v>#REF!</v>
      </c>
      <c r="JH89" t="e" cm="1">
        <f t="array" ref="JH89">_xlfn.IFNA(VLOOKUP($A89,TRANSPOSE(#REF!),JH$2+2,FALSE),0)</f>
        <v>#REF!</v>
      </c>
      <c r="JI89" t="e" cm="1">
        <f t="array" ref="JI89">_xlfn.IFNA(VLOOKUP($A89,TRANSPOSE(#REF!),JI$2+2,FALSE),0)</f>
        <v>#REF!</v>
      </c>
      <c r="JJ89" t="e" cm="1">
        <f t="array" ref="JJ89">_xlfn.IFNA(VLOOKUP($A89,TRANSPOSE(#REF!),JJ$2+2,FALSE),0)</f>
        <v>#REF!</v>
      </c>
      <c r="JK89" t="e" cm="1">
        <f t="array" ref="JK89">_xlfn.IFNA(VLOOKUP($A89,TRANSPOSE(#REF!),JK$2+2,FALSE),0)</f>
        <v>#REF!</v>
      </c>
      <c r="JL89" t="e" cm="1">
        <f t="array" ref="JL89">_xlfn.IFNA(VLOOKUP($A89,TRANSPOSE(#REF!),JL$2+2,FALSE),0)</f>
        <v>#REF!</v>
      </c>
      <c r="JM89" t="e" cm="1">
        <f t="array" ref="JM89">_xlfn.IFNA(VLOOKUP($A89,TRANSPOSE(#REF!),JM$2+2,FALSE),0)</f>
        <v>#REF!</v>
      </c>
      <c r="JN89" t="e" cm="1">
        <f t="array" ref="JN89">_xlfn.IFNA(VLOOKUP($A89,TRANSPOSE(#REF!),JN$2+2,FALSE),0)</f>
        <v>#REF!</v>
      </c>
      <c r="JO89" t="e" cm="1">
        <f t="array" ref="JO89">_xlfn.IFNA(VLOOKUP($A89,TRANSPOSE(#REF!),JO$2+2,FALSE),0)</f>
        <v>#REF!</v>
      </c>
      <c r="JP89" t="e" cm="1">
        <f t="array" ref="JP89">_xlfn.IFNA(VLOOKUP($A89,TRANSPOSE(#REF!),JP$2+2,FALSE),0)</f>
        <v>#REF!</v>
      </c>
      <c r="JQ89" t="e" cm="1">
        <f t="array" ref="JQ89">_xlfn.IFNA(VLOOKUP($A89,TRANSPOSE(#REF!),JQ$2+2,FALSE),0)</f>
        <v>#REF!</v>
      </c>
      <c r="JR89" t="e" cm="1">
        <f t="array" ref="JR89">_xlfn.IFNA(VLOOKUP($A89,TRANSPOSE(#REF!),JR$2+2,FALSE),0)</f>
        <v>#REF!</v>
      </c>
      <c r="JS89" t="e" cm="1">
        <f t="array" ref="JS89">_xlfn.IFNA(VLOOKUP($A89,TRANSPOSE(#REF!),JS$2+2,FALSE),0)</f>
        <v>#REF!</v>
      </c>
      <c r="JT89" t="e" cm="1">
        <f t="array" ref="JT89">_xlfn.IFNA(VLOOKUP($A89,TRANSPOSE(#REF!),JT$2+2,FALSE),0)</f>
        <v>#REF!</v>
      </c>
      <c r="JU89" t="e" cm="1">
        <f t="array" ref="JU89">_xlfn.IFNA(VLOOKUP($A89,TRANSPOSE(#REF!),JU$2+2,FALSE),0)</f>
        <v>#REF!</v>
      </c>
      <c r="JV89" t="e" cm="1">
        <f t="array" ref="JV89">_xlfn.IFNA(VLOOKUP($A89,TRANSPOSE(#REF!),JV$2+2,FALSE),0)</f>
        <v>#REF!</v>
      </c>
      <c r="JW89" t="e" cm="1">
        <f t="array" ref="JW89">_xlfn.IFNA(VLOOKUP($A89,TRANSPOSE(#REF!),JW$2+2,FALSE),0)</f>
        <v>#REF!</v>
      </c>
      <c r="JX89" t="e" cm="1">
        <f t="array" ref="JX89">_xlfn.IFNA(VLOOKUP($A89,TRANSPOSE(#REF!),JX$2+2,FALSE),0)</f>
        <v>#REF!</v>
      </c>
      <c r="JY89" t="e" cm="1">
        <f t="array" ref="JY89">_xlfn.IFNA(VLOOKUP($A89,TRANSPOSE(#REF!),JY$2+2,FALSE),0)</f>
        <v>#REF!</v>
      </c>
      <c r="JZ89" t="e" cm="1">
        <f t="array" ref="JZ89">_xlfn.IFNA(VLOOKUP($A89,TRANSPOSE(#REF!),JZ$2+2,FALSE),0)</f>
        <v>#REF!</v>
      </c>
      <c r="KA89" t="e" cm="1">
        <f t="array" ref="KA89">_xlfn.IFNA(VLOOKUP($A89,TRANSPOSE(#REF!),KA$2+2,FALSE),0)</f>
        <v>#REF!</v>
      </c>
      <c r="KB89" t="e" cm="1">
        <f t="array" ref="KB89">_xlfn.IFNA(VLOOKUP($A89,TRANSPOSE(#REF!),KB$2+2,FALSE),0)</f>
        <v>#REF!</v>
      </c>
      <c r="KC89" t="e" cm="1">
        <f t="array" ref="KC89">_xlfn.IFNA(VLOOKUP($A89,TRANSPOSE(#REF!),KC$2+2,FALSE),0)</f>
        <v>#REF!</v>
      </c>
      <c r="KD89" t="e" cm="1">
        <f t="array" ref="KD89">_xlfn.IFNA(VLOOKUP($A89,TRANSPOSE(#REF!),KD$2+2,FALSE),0)</f>
        <v>#REF!</v>
      </c>
      <c r="KE89" t="e" cm="1">
        <f t="array" ref="KE89">_xlfn.IFNA(VLOOKUP($A89,TRANSPOSE(#REF!),KE$2+2,FALSE),0)</f>
        <v>#REF!</v>
      </c>
      <c r="KF89" t="e" cm="1">
        <f t="array" ref="KF89">_xlfn.IFNA(VLOOKUP($A89,TRANSPOSE(#REF!),KF$2+2,FALSE),0)</f>
        <v>#REF!</v>
      </c>
      <c r="KG89" t="e" cm="1">
        <f t="array" ref="KG89">_xlfn.IFNA(VLOOKUP($A89,TRANSPOSE(#REF!),KG$2+2,FALSE),0)</f>
        <v>#REF!</v>
      </c>
      <c r="KH89" t="e" cm="1">
        <f t="array" ref="KH89">_xlfn.IFNA(VLOOKUP($A89,TRANSPOSE(#REF!),KH$2+2,FALSE),0)</f>
        <v>#REF!</v>
      </c>
      <c r="KI89" t="e" cm="1">
        <f t="array" ref="KI89">_xlfn.IFNA(VLOOKUP($A89,TRANSPOSE(#REF!),KI$2+2,FALSE),0)</f>
        <v>#REF!</v>
      </c>
      <c r="KJ89" t="e" cm="1">
        <f t="array" ref="KJ89">_xlfn.IFNA(VLOOKUP($A89,TRANSPOSE(#REF!),KJ$2+2,FALSE),0)</f>
        <v>#REF!</v>
      </c>
      <c r="KK89" t="e" cm="1">
        <f t="array" ref="KK89">_xlfn.IFNA(VLOOKUP($A89,TRANSPOSE(#REF!),KK$2+2,FALSE),0)</f>
        <v>#REF!</v>
      </c>
      <c r="KL89" t="e" cm="1">
        <f t="array" ref="KL89">_xlfn.IFNA(VLOOKUP($A89,TRANSPOSE(#REF!),KL$2+2,FALSE),0)</f>
        <v>#REF!</v>
      </c>
      <c r="KM89" t="e" cm="1">
        <f t="array" ref="KM89">_xlfn.IFNA(VLOOKUP($A89,TRANSPOSE(#REF!),KM$2+2,FALSE),0)</f>
        <v>#REF!</v>
      </c>
      <c r="KN89" t="e" cm="1">
        <f t="array" ref="KN89">_xlfn.IFNA(VLOOKUP($A89,TRANSPOSE(#REF!),KN$2+2,FALSE),0)</f>
        <v>#REF!</v>
      </c>
      <c r="KO89" t="e" cm="1">
        <f t="array" ref="KO89">_xlfn.IFNA(VLOOKUP($A89,TRANSPOSE(#REF!),KO$2+2,FALSE),0)</f>
        <v>#REF!</v>
      </c>
      <c r="KP89" t="e" cm="1">
        <f t="array" ref="KP89">_xlfn.IFNA(VLOOKUP($A89,TRANSPOSE(#REF!),KP$2+2,FALSE),0)</f>
        <v>#REF!</v>
      </c>
      <c r="KQ89" t="e" cm="1">
        <f t="array" ref="KQ89">_xlfn.IFNA(VLOOKUP($A89,TRANSPOSE(#REF!),KQ$2+2,FALSE),0)</f>
        <v>#REF!</v>
      </c>
      <c r="KR89" t="e" cm="1">
        <f t="array" ref="KR89">_xlfn.IFNA(VLOOKUP($A89,TRANSPOSE(#REF!),KR$2+2,FALSE),0)</f>
        <v>#REF!</v>
      </c>
      <c r="KS89" t="e" cm="1">
        <f t="array" ref="KS89">_xlfn.IFNA(VLOOKUP($A89,TRANSPOSE(#REF!),KS$2+2,FALSE),0)</f>
        <v>#REF!</v>
      </c>
      <c r="KT89" t="e" cm="1">
        <f t="array" ref="KT89">_xlfn.IFNA(VLOOKUP($A89,TRANSPOSE(#REF!),KT$2+2,FALSE),0)</f>
        <v>#REF!</v>
      </c>
      <c r="KU89" t="e" cm="1">
        <f t="array" ref="KU89">_xlfn.IFNA(VLOOKUP($A89,TRANSPOSE(#REF!),KU$2+2,FALSE),0)</f>
        <v>#REF!</v>
      </c>
      <c r="KV89" t="e" cm="1">
        <f t="array" ref="KV89">_xlfn.IFNA(VLOOKUP($A89,TRANSPOSE(#REF!),KV$2+2,FALSE),0)</f>
        <v>#REF!</v>
      </c>
      <c r="KW89" t="e" cm="1">
        <f t="array" ref="KW89">_xlfn.IFNA(VLOOKUP($A89,TRANSPOSE(#REF!),KW$2+2,FALSE),0)</f>
        <v>#REF!</v>
      </c>
      <c r="KX89" t="e" cm="1">
        <f t="array" ref="KX89">_xlfn.IFNA(VLOOKUP($A89,TRANSPOSE(#REF!),KX$2+2,FALSE),0)</f>
        <v>#REF!</v>
      </c>
      <c r="KY89" t="e" cm="1">
        <f t="array" ref="KY89">_xlfn.IFNA(VLOOKUP($A89,TRANSPOSE(#REF!),KY$2+2,FALSE),0)</f>
        <v>#REF!</v>
      </c>
      <c r="KZ89" t="e" cm="1">
        <f t="array" ref="KZ89">_xlfn.IFNA(VLOOKUP($A89,TRANSPOSE(#REF!),KZ$2+2,FALSE),0)</f>
        <v>#REF!</v>
      </c>
      <c r="LA89" t="e" cm="1">
        <f t="array" ref="LA89">_xlfn.IFNA(VLOOKUP($A89,TRANSPOSE(#REF!),LA$2+2,FALSE),0)</f>
        <v>#REF!</v>
      </c>
      <c r="LB89" t="e" cm="1">
        <f t="array" ref="LB89">_xlfn.IFNA(VLOOKUP($A89,TRANSPOSE(#REF!),LB$2+2,FALSE),0)</f>
        <v>#REF!</v>
      </c>
      <c r="LC89" t="e" cm="1">
        <f t="array" ref="LC89">_xlfn.IFNA(VLOOKUP($A89,TRANSPOSE(#REF!),LC$2+2,FALSE),0)</f>
        <v>#REF!</v>
      </c>
      <c r="LD89" t="e" cm="1">
        <f t="array" ref="LD89">_xlfn.IFNA(VLOOKUP($A89,TRANSPOSE(#REF!),LD$2+2,FALSE),0)</f>
        <v>#REF!</v>
      </c>
      <c r="LE89" t="e" cm="1">
        <f t="array" ref="LE89">_xlfn.IFNA(VLOOKUP($A89,TRANSPOSE(#REF!),LE$2+2,FALSE),0)</f>
        <v>#REF!</v>
      </c>
      <c r="LF89" t="e" cm="1">
        <f t="array" ref="LF89">_xlfn.IFNA(VLOOKUP($A89,TRANSPOSE(#REF!),LF$2+2,FALSE),0)</f>
        <v>#REF!</v>
      </c>
      <c r="LG89" t="e" cm="1">
        <f t="array" ref="LG89">_xlfn.IFNA(VLOOKUP($A89,TRANSPOSE(#REF!),LG$2+2,FALSE),0)</f>
        <v>#REF!</v>
      </c>
      <c r="LH89" t="e" cm="1">
        <f t="array" ref="LH89">_xlfn.IFNA(VLOOKUP($A89,TRANSPOSE(#REF!),LH$2+2,FALSE),0)</f>
        <v>#REF!</v>
      </c>
      <c r="LI89" t="e" cm="1">
        <f t="array" ref="LI89">_xlfn.IFNA(VLOOKUP($A89,TRANSPOSE(#REF!),LI$2+2,FALSE),0)</f>
        <v>#REF!</v>
      </c>
      <c r="LJ89" t="e" cm="1">
        <f t="array" ref="LJ89">_xlfn.IFNA(VLOOKUP($A89,TRANSPOSE(#REF!),LJ$2+2,FALSE),0)</f>
        <v>#REF!</v>
      </c>
      <c r="LK89" t="e" cm="1">
        <f t="array" ref="LK89">_xlfn.IFNA(VLOOKUP($A89,TRANSPOSE(#REF!),LK$2+2,FALSE),0)</f>
        <v>#REF!</v>
      </c>
      <c r="LL89" t="e" cm="1">
        <f t="array" ref="LL89">_xlfn.IFNA(VLOOKUP($A89,TRANSPOSE(#REF!),LL$2+2,FALSE),0)</f>
        <v>#REF!</v>
      </c>
      <c r="LM89" t="e" cm="1">
        <f t="array" ref="LM89">_xlfn.IFNA(VLOOKUP($A89,TRANSPOSE(#REF!),LM$2+2,FALSE),0)</f>
        <v>#REF!</v>
      </c>
      <c r="LN89" t="e" cm="1">
        <f t="array" ref="LN89">_xlfn.IFNA(VLOOKUP($A89,TRANSPOSE(#REF!),LN$2+2,FALSE),0)</f>
        <v>#REF!</v>
      </c>
      <c r="LO89" t="e" cm="1">
        <f t="array" ref="LO89">_xlfn.IFNA(VLOOKUP($A89,TRANSPOSE(#REF!),LO$2+2,FALSE),0)</f>
        <v>#REF!</v>
      </c>
      <c r="LP89" t="e" cm="1">
        <f t="array" ref="LP89">_xlfn.IFNA(VLOOKUP($A89,TRANSPOSE(#REF!),LP$2+2,FALSE),0)</f>
        <v>#REF!</v>
      </c>
      <c r="LQ89" t="e" cm="1">
        <f t="array" ref="LQ89">_xlfn.IFNA(VLOOKUP($A89,TRANSPOSE(#REF!),LQ$2+2,FALSE),0)</f>
        <v>#REF!</v>
      </c>
      <c r="LR89" t="e" cm="1">
        <f t="array" ref="LR89">_xlfn.IFNA(VLOOKUP($A89,TRANSPOSE(#REF!),LR$2+2,FALSE),0)</f>
        <v>#REF!</v>
      </c>
      <c r="LS89" t="e" cm="1">
        <f t="array" ref="LS89">_xlfn.IFNA(VLOOKUP($A89,TRANSPOSE(#REF!),LS$2+2,FALSE),0)</f>
        <v>#REF!</v>
      </c>
      <c r="LT89" t="e" cm="1">
        <f t="array" ref="LT89">_xlfn.IFNA(VLOOKUP($A89,TRANSPOSE(#REF!),LT$2+2,FALSE),0)</f>
        <v>#REF!</v>
      </c>
      <c r="LU89" t="e" cm="1">
        <f t="array" ref="LU89">_xlfn.IFNA(VLOOKUP($A89,TRANSPOSE(#REF!),LU$2+2,FALSE),0)</f>
        <v>#REF!</v>
      </c>
      <c r="LV89" t="e" cm="1">
        <f t="array" ref="LV89">_xlfn.IFNA(VLOOKUP($A89,TRANSPOSE(#REF!),LV$2+2,FALSE),0)</f>
        <v>#REF!</v>
      </c>
      <c r="LW89" t="e" cm="1">
        <f t="array" ref="LW89">_xlfn.IFNA(VLOOKUP($A89,TRANSPOSE(#REF!),LW$2+2,FALSE),0)</f>
        <v>#REF!</v>
      </c>
      <c r="LX89" t="e" cm="1">
        <f t="array" ref="LX89">_xlfn.IFNA(VLOOKUP($A89,TRANSPOSE(#REF!),LX$2+2,FALSE),0)</f>
        <v>#REF!</v>
      </c>
      <c r="LY89" t="e" cm="1">
        <f t="array" ref="LY89">_xlfn.IFNA(VLOOKUP($A89,TRANSPOSE(#REF!),LY$2+2,FALSE),0)</f>
        <v>#REF!</v>
      </c>
      <c r="LZ89" t="e" cm="1">
        <f t="array" ref="LZ89">_xlfn.IFNA(VLOOKUP($A89,TRANSPOSE(#REF!),LZ$2+2,FALSE),0)</f>
        <v>#REF!</v>
      </c>
      <c r="MA89" t="e" cm="1">
        <f t="array" ref="MA89">_xlfn.IFNA(VLOOKUP($A89,TRANSPOSE(#REF!),MA$2+2,FALSE),0)</f>
        <v>#REF!</v>
      </c>
      <c r="MB89" t="e" cm="1">
        <f t="array" ref="MB89">_xlfn.IFNA(VLOOKUP($A89,TRANSPOSE(#REF!),MB$2+2,FALSE),0)</f>
        <v>#REF!</v>
      </c>
      <c r="MC89" t="e" cm="1">
        <f t="array" ref="MC89">_xlfn.IFNA(VLOOKUP($A89,TRANSPOSE(#REF!),MC$2+2,FALSE),0)</f>
        <v>#REF!</v>
      </c>
      <c r="MD89" t="e" cm="1">
        <f t="array" ref="MD89">_xlfn.IFNA(VLOOKUP($A89,TRANSPOSE(#REF!),MD$2+2,FALSE),0)</f>
        <v>#REF!</v>
      </c>
      <c r="ME89" t="e" cm="1">
        <f t="array" ref="ME89">_xlfn.IFNA(VLOOKUP($A89,TRANSPOSE(#REF!),ME$2+2,FALSE),0)</f>
        <v>#REF!</v>
      </c>
      <c r="MF89" t="e" cm="1">
        <f t="array" ref="MF89">_xlfn.IFNA(VLOOKUP($A89,TRANSPOSE(#REF!),MF$2+2,FALSE),0)</f>
        <v>#REF!</v>
      </c>
      <c r="MG89" t="e" cm="1">
        <f t="array" ref="MG89">_xlfn.IFNA(VLOOKUP($A89,TRANSPOSE(#REF!),MG$2+2,FALSE),0)</f>
        <v>#REF!</v>
      </c>
      <c r="MH89" t="e" cm="1">
        <f t="array" ref="MH89">_xlfn.IFNA(VLOOKUP($A89,TRANSPOSE(#REF!),MH$2+2,FALSE),0)</f>
        <v>#REF!</v>
      </c>
      <c r="MI89" t="e" cm="1">
        <f t="array" ref="MI89">_xlfn.IFNA(VLOOKUP($A89,TRANSPOSE(#REF!),MI$2+2,FALSE),0)</f>
        <v>#REF!</v>
      </c>
      <c r="MJ89" t="e" cm="1">
        <f t="array" ref="MJ89">_xlfn.IFNA(VLOOKUP($A89,TRANSPOSE(#REF!),MJ$2+2,FALSE),0)</f>
        <v>#REF!</v>
      </c>
      <c r="MK89" t="e" cm="1">
        <f t="array" ref="MK89">_xlfn.IFNA(VLOOKUP($A89,TRANSPOSE(#REF!),MK$2+2,FALSE),0)</f>
        <v>#REF!</v>
      </c>
      <c r="ML89" t="e" cm="1">
        <f t="array" ref="ML89">_xlfn.IFNA(VLOOKUP($A89,TRANSPOSE(#REF!),ML$2+2,FALSE),0)</f>
        <v>#REF!</v>
      </c>
      <c r="MM89" t="e" cm="1">
        <f t="array" ref="MM89">_xlfn.IFNA(VLOOKUP($A89,TRANSPOSE(#REF!),MM$2+2,FALSE),0)</f>
        <v>#REF!</v>
      </c>
      <c r="MN89" t="e" cm="1">
        <f t="array" ref="MN89">_xlfn.IFNA(VLOOKUP($A89,TRANSPOSE(#REF!),MN$2+2,FALSE),0)</f>
        <v>#REF!</v>
      </c>
      <c r="MO89" t="e" cm="1">
        <f t="array" ref="MO89">_xlfn.IFNA(VLOOKUP($A89,TRANSPOSE(#REF!),MO$2+2,FALSE),0)</f>
        <v>#REF!</v>
      </c>
      <c r="MP89" t="e" cm="1">
        <f t="array" ref="MP89">_xlfn.IFNA(VLOOKUP($A89,TRANSPOSE(#REF!),MP$2+2,FALSE),0)</f>
        <v>#REF!</v>
      </c>
      <c r="MQ89" t="e" cm="1">
        <f t="array" ref="MQ89">_xlfn.IFNA(VLOOKUP($A89,TRANSPOSE(#REF!),MQ$2+2,FALSE),0)</f>
        <v>#REF!</v>
      </c>
      <c r="MR89" t="e" cm="1">
        <f t="array" ref="MR89">_xlfn.IFNA(VLOOKUP($A89,TRANSPOSE(#REF!),MR$2+2,FALSE),0)</f>
        <v>#REF!</v>
      </c>
      <c r="MS89" t="e" cm="1">
        <f t="array" ref="MS89">_xlfn.IFNA(VLOOKUP($A89,TRANSPOSE(#REF!),MS$2+2,FALSE),0)</f>
        <v>#REF!</v>
      </c>
      <c r="MT89" t="e" cm="1">
        <f t="array" ref="MT89">_xlfn.IFNA(VLOOKUP($A89,TRANSPOSE(#REF!),MT$2+2,FALSE),0)</f>
        <v>#REF!</v>
      </c>
      <c r="MU89" t="e" cm="1">
        <f t="array" ref="MU89">_xlfn.IFNA(VLOOKUP($A89,TRANSPOSE(#REF!),MU$2+2,FALSE),0)</f>
        <v>#REF!</v>
      </c>
      <c r="MV89" t="e" cm="1">
        <f t="array" ref="MV89">_xlfn.IFNA(VLOOKUP($A89,TRANSPOSE(#REF!),MV$2+2,FALSE),0)</f>
        <v>#REF!</v>
      </c>
      <c r="MW89" t="e" cm="1">
        <f t="array" ref="MW89">_xlfn.IFNA(VLOOKUP($A89,TRANSPOSE(#REF!),MW$2+2,FALSE),0)</f>
        <v>#REF!</v>
      </c>
      <c r="MX89" t="e" cm="1">
        <f t="array" ref="MX89">_xlfn.IFNA(VLOOKUP($A89,TRANSPOSE(#REF!),MX$2+2,FALSE),0)</f>
        <v>#REF!</v>
      </c>
      <c r="MY89" t="e" cm="1">
        <f t="array" ref="MY89">_xlfn.IFNA(VLOOKUP($A89,TRANSPOSE(#REF!),MY$2+2,FALSE),0)</f>
        <v>#REF!</v>
      </c>
      <c r="MZ89" t="e" cm="1">
        <f t="array" ref="MZ89">_xlfn.IFNA(VLOOKUP($A89,TRANSPOSE(#REF!),MZ$2+2,FALSE),0)</f>
        <v>#REF!</v>
      </c>
      <c r="NA89" t="e" cm="1">
        <f t="array" ref="NA89">_xlfn.IFNA(VLOOKUP($A89,TRANSPOSE(#REF!),NA$2+2,FALSE),0)</f>
        <v>#REF!</v>
      </c>
      <c r="NB89" t="e" cm="1">
        <f t="array" ref="NB89">_xlfn.IFNA(VLOOKUP($A89,TRANSPOSE(#REF!),NB$2+2,FALSE),0)</f>
        <v>#REF!</v>
      </c>
      <c r="NC89" t="e" cm="1">
        <f t="array" ref="NC89">_xlfn.IFNA(VLOOKUP($A89,TRANSPOSE(#REF!),NC$2+2,FALSE),0)</f>
        <v>#REF!</v>
      </c>
      <c r="ND89" t="e" cm="1">
        <f t="array" ref="ND89">_xlfn.IFNA(VLOOKUP($A89,TRANSPOSE(#REF!),ND$2+2,FALSE),0)</f>
        <v>#REF!</v>
      </c>
      <c r="NE89" t="e" cm="1">
        <f t="array" ref="NE89">_xlfn.IFNA(VLOOKUP($A89,TRANSPOSE(#REF!),NE$2+2,FALSE),0)</f>
        <v>#REF!</v>
      </c>
      <c r="NF89" t="e" cm="1">
        <f t="array" ref="NF89">_xlfn.IFNA(VLOOKUP($A89,TRANSPOSE(#REF!),NF$2+2,FALSE),0)</f>
        <v>#REF!</v>
      </c>
      <c r="NG89" t="e" cm="1">
        <f t="array" ref="NG89">_xlfn.IFNA(VLOOKUP($A89,TRANSPOSE(#REF!),NG$2+2,FALSE),0)</f>
        <v>#REF!</v>
      </c>
      <c r="NH89" t="e" cm="1">
        <f t="array" ref="NH89">_xlfn.IFNA(VLOOKUP($A89,TRANSPOSE(#REF!),NH$2+2,FALSE),0)</f>
        <v>#REF!</v>
      </c>
      <c r="NI89" t="e" cm="1">
        <f t="array" ref="NI89">_xlfn.IFNA(VLOOKUP($A89,TRANSPOSE(#REF!),NI$2+2,FALSE),0)</f>
        <v>#REF!</v>
      </c>
      <c r="NJ89" t="e" cm="1">
        <f t="array" ref="NJ89">_xlfn.IFNA(VLOOKUP($A89,TRANSPOSE(#REF!),NJ$2+2,FALSE),0)</f>
        <v>#REF!</v>
      </c>
      <c r="NL89" t="e">
        <f t="shared" si="2"/>
        <v>#REF!</v>
      </c>
      <c r="NM89" t="e">
        <f t="shared" si="3"/>
        <v>#REF!</v>
      </c>
    </row>
    <row r="90" spans="1:377" x14ac:dyDescent="0.3">
      <c r="A90" t="str">
        <v>PGB02_17</v>
      </c>
      <c r="B90" t="str">
        <v>Elektriciteit</v>
      </c>
      <c r="C90" t="str">
        <v>Conversion</v>
      </c>
      <c r="D90" t="str">
        <v>Power GB</v>
      </c>
      <c r="E90" t="str">
        <v>Generation</v>
      </c>
      <c r="F90" t="str">
        <v>Electricity GB</v>
      </c>
      <c r="G90" t="str">
        <v>Electricity from Onshore wind - Power GB</v>
      </c>
      <c r="H90" t="str">
        <v>[GW]</v>
      </c>
      <c r="I90">
        <f>_xlfn.IFNA(VLOOKUP(A90,'[1]PASTE Cap_Investment'!A:B,2,FALSE),0)</f>
        <v>118.9050514</v>
      </c>
      <c r="J90" t="e" cm="1">
        <f t="array" ref="J90">_xlfn.IFNA(VLOOKUP($A90,TRANSPOSE(#REF!),J$2+2,FALSE),0)</f>
        <v>#REF!</v>
      </c>
      <c r="K90" t="e" cm="1">
        <f t="array" ref="K90">_xlfn.IFNA(VLOOKUP($A90,TRANSPOSE(#REF!),K$2+2,FALSE),0)</f>
        <v>#REF!</v>
      </c>
      <c r="L90" t="e" cm="1">
        <f t="array" ref="L90">_xlfn.IFNA(VLOOKUP($A90,TRANSPOSE(#REF!),L$2+2,FALSE),0)</f>
        <v>#REF!</v>
      </c>
      <c r="M90" t="e" cm="1">
        <f t="array" ref="M90">_xlfn.IFNA(VLOOKUP($A90,TRANSPOSE(#REF!),M$2+2,FALSE),0)</f>
        <v>#REF!</v>
      </c>
      <c r="N90" t="e" cm="1">
        <f t="array" ref="N90">_xlfn.IFNA(VLOOKUP($A90,TRANSPOSE(#REF!),N$2+2,FALSE),0)</f>
        <v>#REF!</v>
      </c>
      <c r="O90" t="e" cm="1">
        <f t="array" ref="O90">_xlfn.IFNA(VLOOKUP($A90,TRANSPOSE(#REF!),O$2+2,FALSE),0)</f>
        <v>#REF!</v>
      </c>
      <c r="P90" t="e" cm="1">
        <f t="array" ref="P90">_xlfn.IFNA(VLOOKUP($A90,TRANSPOSE(#REF!),P$2+2,FALSE),0)</f>
        <v>#REF!</v>
      </c>
      <c r="Q90" t="e" cm="1">
        <f t="array" ref="Q90">_xlfn.IFNA(VLOOKUP($A90,TRANSPOSE(#REF!),Q$2+2,FALSE),0)</f>
        <v>#REF!</v>
      </c>
      <c r="R90" t="e" cm="1">
        <f t="array" ref="R90">_xlfn.IFNA(VLOOKUP($A90,TRANSPOSE(#REF!),R$2+2,FALSE),0)</f>
        <v>#REF!</v>
      </c>
      <c r="S90" t="e" cm="1">
        <f t="array" ref="S90">_xlfn.IFNA(VLOOKUP($A90,TRANSPOSE(#REF!),S$2+2,FALSE),0)</f>
        <v>#REF!</v>
      </c>
      <c r="T90" t="e" cm="1">
        <f t="array" ref="T90">_xlfn.IFNA(VLOOKUP($A90,TRANSPOSE(#REF!),T$2+2,FALSE),0)</f>
        <v>#REF!</v>
      </c>
      <c r="U90" t="e" cm="1">
        <f t="array" ref="U90">_xlfn.IFNA(VLOOKUP($A90,TRANSPOSE(#REF!),U$2+2,FALSE),0)</f>
        <v>#REF!</v>
      </c>
      <c r="V90" t="e" cm="1">
        <f t="array" ref="V90">_xlfn.IFNA(VLOOKUP($A90,TRANSPOSE(#REF!),V$2+2,FALSE),0)</f>
        <v>#REF!</v>
      </c>
      <c r="W90" t="e" cm="1">
        <f t="array" ref="W90">_xlfn.IFNA(VLOOKUP($A90,TRANSPOSE(#REF!),W$2+2,FALSE),0)</f>
        <v>#REF!</v>
      </c>
      <c r="X90" t="e" cm="1">
        <f t="array" ref="X90">_xlfn.IFNA(VLOOKUP($A90,TRANSPOSE(#REF!),X$2+2,FALSE),0)</f>
        <v>#REF!</v>
      </c>
      <c r="Y90" t="e" cm="1">
        <f t="array" ref="Y90">_xlfn.IFNA(VLOOKUP($A90,TRANSPOSE(#REF!),Y$2+2,FALSE),0)</f>
        <v>#REF!</v>
      </c>
      <c r="Z90" t="e" cm="1">
        <f t="array" ref="Z90">_xlfn.IFNA(VLOOKUP($A90,TRANSPOSE(#REF!),Z$2+2,FALSE),0)</f>
        <v>#REF!</v>
      </c>
      <c r="AA90" t="e" cm="1">
        <f t="array" ref="AA90">_xlfn.IFNA(VLOOKUP($A90,TRANSPOSE(#REF!),AA$2+2,FALSE),0)</f>
        <v>#REF!</v>
      </c>
      <c r="AB90" t="e" cm="1">
        <f t="array" ref="AB90">_xlfn.IFNA(VLOOKUP($A90,TRANSPOSE(#REF!),AB$2+2,FALSE),0)</f>
        <v>#REF!</v>
      </c>
      <c r="AC90" t="e" cm="1">
        <f t="array" ref="AC90">_xlfn.IFNA(VLOOKUP($A90,TRANSPOSE(#REF!),AC$2+2,FALSE),0)</f>
        <v>#REF!</v>
      </c>
      <c r="AD90" t="e" cm="1">
        <f t="array" ref="AD90">_xlfn.IFNA(VLOOKUP($A90,TRANSPOSE(#REF!),AD$2+2,FALSE),0)</f>
        <v>#REF!</v>
      </c>
      <c r="AE90" t="e" cm="1">
        <f t="array" ref="AE90">_xlfn.IFNA(VLOOKUP($A90,TRANSPOSE(#REF!),AE$2+2,FALSE),0)</f>
        <v>#REF!</v>
      </c>
      <c r="AF90" t="e" cm="1">
        <f t="array" ref="AF90">_xlfn.IFNA(VLOOKUP($A90,TRANSPOSE(#REF!),AF$2+2,FALSE),0)</f>
        <v>#REF!</v>
      </c>
      <c r="AG90" t="e" cm="1">
        <f t="array" ref="AG90">_xlfn.IFNA(VLOOKUP($A90,TRANSPOSE(#REF!),AG$2+2,FALSE),0)</f>
        <v>#REF!</v>
      </c>
      <c r="AH90" t="e" cm="1">
        <f t="array" ref="AH90">_xlfn.IFNA(VLOOKUP($A90,TRANSPOSE(#REF!),AH$2+2,FALSE),0)</f>
        <v>#REF!</v>
      </c>
      <c r="AI90" t="e" cm="1">
        <f t="array" ref="AI90">_xlfn.IFNA(VLOOKUP($A90,TRANSPOSE(#REF!),AI$2+2,FALSE),0)</f>
        <v>#REF!</v>
      </c>
      <c r="AJ90" t="e" cm="1">
        <f t="array" ref="AJ90">_xlfn.IFNA(VLOOKUP($A90,TRANSPOSE(#REF!),AJ$2+2,FALSE),0)</f>
        <v>#REF!</v>
      </c>
      <c r="AK90" t="e" cm="1">
        <f t="array" ref="AK90">_xlfn.IFNA(VLOOKUP($A90,TRANSPOSE(#REF!),AK$2+2,FALSE),0)</f>
        <v>#REF!</v>
      </c>
      <c r="AL90" t="e" cm="1">
        <f t="array" ref="AL90">_xlfn.IFNA(VLOOKUP($A90,TRANSPOSE(#REF!),AL$2+2,FALSE),0)</f>
        <v>#REF!</v>
      </c>
      <c r="AM90" t="e" cm="1">
        <f t="array" ref="AM90">_xlfn.IFNA(VLOOKUP($A90,TRANSPOSE(#REF!),AM$2+2,FALSE),0)</f>
        <v>#REF!</v>
      </c>
      <c r="AN90" t="e" cm="1">
        <f t="array" ref="AN90">_xlfn.IFNA(VLOOKUP($A90,TRANSPOSE(#REF!),AN$2+2,FALSE),0)</f>
        <v>#REF!</v>
      </c>
      <c r="AO90" t="e" cm="1">
        <f t="array" ref="AO90">_xlfn.IFNA(VLOOKUP($A90,TRANSPOSE(#REF!),AO$2+2,FALSE),0)</f>
        <v>#REF!</v>
      </c>
      <c r="AP90" t="e" cm="1">
        <f t="array" ref="AP90">_xlfn.IFNA(VLOOKUP($A90,TRANSPOSE(#REF!),AP$2+2,FALSE),0)</f>
        <v>#REF!</v>
      </c>
      <c r="AQ90" t="e" cm="1">
        <f t="array" ref="AQ90">_xlfn.IFNA(VLOOKUP($A90,TRANSPOSE(#REF!),AQ$2+2,FALSE),0)</f>
        <v>#REF!</v>
      </c>
      <c r="AR90" t="e" cm="1">
        <f t="array" ref="AR90">_xlfn.IFNA(VLOOKUP($A90,TRANSPOSE(#REF!),AR$2+2,FALSE),0)</f>
        <v>#REF!</v>
      </c>
      <c r="AS90" t="e" cm="1">
        <f t="array" ref="AS90">_xlfn.IFNA(VLOOKUP($A90,TRANSPOSE(#REF!),AS$2+2,FALSE),0)</f>
        <v>#REF!</v>
      </c>
      <c r="AT90" t="e" cm="1">
        <f t="array" ref="AT90">_xlfn.IFNA(VLOOKUP($A90,TRANSPOSE(#REF!),AT$2+2,FALSE),0)</f>
        <v>#REF!</v>
      </c>
      <c r="AU90" t="e" cm="1">
        <f t="array" ref="AU90">_xlfn.IFNA(VLOOKUP($A90,TRANSPOSE(#REF!),AU$2+2,FALSE),0)</f>
        <v>#REF!</v>
      </c>
      <c r="AV90" t="e" cm="1">
        <f t="array" ref="AV90">_xlfn.IFNA(VLOOKUP($A90,TRANSPOSE(#REF!),AV$2+2,FALSE),0)</f>
        <v>#REF!</v>
      </c>
      <c r="AW90" t="e" cm="1">
        <f t="array" ref="AW90">_xlfn.IFNA(VLOOKUP($A90,TRANSPOSE(#REF!),AW$2+2,FALSE),0)</f>
        <v>#REF!</v>
      </c>
      <c r="AX90" t="e" cm="1">
        <f t="array" ref="AX90">_xlfn.IFNA(VLOOKUP($A90,TRANSPOSE(#REF!),AX$2+2,FALSE),0)</f>
        <v>#REF!</v>
      </c>
      <c r="AY90" t="e" cm="1">
        <f t="array" ref="AY90">_xlfn.IFNA(VLOOKUP($A90,TRANSPOSE(#REF!),AY$2+2,FALSE),0)</f>
        <v>#REF!</v>
      </c>
      <c r="AZ90" t="e" cm="1">
        <f t="array" ref="AZ90">_xlfn.IFNA(VLOOKUP($A90,TRANSPOSE(#REF!),AZ$2+2,FALSE),0)</f>
        <v>#REF!</v>
      </c>
      <c r="BA90" t="e" cm="1">
        <f t="array" ref="BA90">_xlfn.IFNA(VLOOKUP($A90,TRANSPOSE(#REF!),BA$2+2,FALSE),0)</f>
        <v>#REF!</v>
      </c>
      <c r="BB90" t="e" cm="1">
        <f t="array" ref="BB90">_xlfn.IFNA(VLOOKUP($A90,TRANSPOSE(#REF!),BB$2+2,FALSE),0)</f>
        <v>#REF!</v>
      </c>
      <c r="BC90" t="e" cm="1">
        <f t="array" ref="BC90">_xlfn.IFNA(VLOOKUP($A90,TRANSPOSE(#REF!),BC$2+2,FALSE),0)</f>
        <v>#REF!</v>
      </c>
      <c r="BD90" t="e" cm="1">
        <f t="array" ref="BD90">_xlfn.IFNA(VLOOKUP($A90,TRANSPOSE(#REF!),BD$2+2,FALSE),0)</f>
        <v>#REF!</v>
      </c>
      <c r="BE90" t="e" cm="1">
        <f t="array" ref="BE90">_xlfn.IFNA(VLOOKUP($A90,TRANSPOSE(#REF!),BE$2+2,FALSE),0)</f>
        <v>#REF!</v>
      </c>
      <c r="BF90" t="e" cm="1">
        <f t="array" ref="BF90">_xlfn.IFNA(VLOOKUP($A90,TRANSPOSE(#REF!),BF$2+2,FALSE),0)</f>
        <v>#REF!</v>
      </c>
      <c r="BG90" t="e" cm="1">
        <f t="array" ref="BG90">_xlfn.IFNA(VLOOKUP($A90,TRANSPOSE(#REF!),BG$2+2,FALSE),0)</f>
        <v>#REF!</v>
      </c>
      <c r="BH90" t="e" cm="1">
        <f t="array" ref="BH90">_xlfn.IFNA(VLOOKUP($A90,TRANSPOSE(#REF!),BH$2+2,FALSE),0)</f>
        <v>#REF!</v>
      </c>
      <c r="BI90" t="e" cm="1">
        <f t="array" ref="BI90">_xlfn.IFNA(VLOOKUP($A90,TRANSPOSE(#REF!),BI$2+2,FALSE),0)</f>
        <v>#REF!</v>
      </c>
      <c r="BJ90" t="e" cm="1">
        <f t="array" ref="BJ90">_xlfn.IFNA(VLOOKUP($A90,TRANSPOSE(#REF!),BJ$2+2,FALSE),0)</f>
        <v>#REF!</v>
      </c>
      <c r="BK90" t="e" cm="1">
        <f t="array" ref="BK90">_xlfn.IFNA(VLOOKUP($A90,TRANSPOSE(#REF!),BK$2+2,FALSE),0)</f>
        <v>#REF!</v>
      </c>
      <c r="BL90" t="e" cm="1">
        <f t="array" ref="BL90">_xlfn.IFNA(VLOOKUP($A90,TRANSPOSE(#REF!),BL$2+2,FALSE),0)</f>
        <v>#REF!</v>
      </c>
      <c r="BM90" t="e" cm="1">
        <f t="array" ref="BM90">_xlfn.IFNA(VLOOKUP($A90,TRANSPOSE(#REF!),BM$2+2,FALSE),0)</f>
        <v>#REF!</v>
      </c>
      <c r="BN90" t="e" cm="1">
        <f t="array" ref="BN90">_xlfn.IFNA(VLOOKUP($A90,TRANSPOSE(#REF!),BN$2+2,FALSE),0)</f>
        <v>#REF!</v>
      </c>
      <c r="BO90" t="e" cm="1">
        <f t="array" ref="BO90">_xlfn.IFNA(VLOOKUP($A90,TRANSPOSE(#REF!),BO$2+2,FALSE),0)</f>
        <v>#REF!</v>
      </c>
      <c r="BP90" t="e" cm="1">
        <f t="array" ref="BP90">_xlfn.IFNA(VLOOKUP($A90,TRANSPOSE(#REF!),BP$2+2,FALSE),0)</f>
        <v>#REF!</v>
      </c>
      <c r="BQ90" t="e" cm="1">
        <f t="array" ref="BQ90">_xlfn.IFNA(VLOOKUP($A90,TRANSPOSE(#REF!),BQ$2+2,FALSE),0)</f>
        <v>#REF!</v>
      </c>
      <c r="BR90" t="e" cm="1">
        <f t="array" ref="BR90">_xlfn.IFNA(VLOOKUP($A90,TRANSPOSE(#REF!),BR$2+2,FALSE),0)</f>
        <v>#REF!</v>
      </c>
      <c r="BS90" t="e" cm="1">
        <f t="array" ref="BS90">_xlfn.IFNA(VLOOKUP($A90,TRANSPOSE(#REF!),BS$2+2,FALSE),0)</f>
        <v>#REF!</v>
      </c>
      <c r="BT90" t="e" cm="1">
        <f t="array" ref="BT90">_xlfn.IFNA(VLOOKUP($A90,TRANSPOSE(#REF!),BT$2+2,FALSE),0)</f>
        <v>#REF!</v>
      </c>
      <c r="BU90" t="e" cm="1">
        <f t="array" ref="BU90">_xlfn.IFNA(VLOOKUP($A90,TRANSPOSE(#REF!),BU$2+2,FALSE),0)</f>
        <v>#REF!</v>
      </c>
      <c r="BV90" t="e" cm="1">
        <f t="array" ref="BV90">_xlfn.IFNA(VLOOKUP($A90,TRANSPOSE(#REF!),BV$2+2,FALSE),0)</f>
        <v>#REF!</v>
      </c>
      <c r="BW90" t="e" cm="1">
        <f t="array" ref="BW90">_xlfn.IFNA(VLOOKUP($A90,TRANSPOSE(#REF!),BW$2+2,FALSE),0)</f>
        <v>#REF!</v>
      </c>
      <c r="BX90" t="e" cm="1">
        <f t="array" ref="BX90">_xlfn.IFNA(VLOOKUP($A90,TRANSPOSE(#REF!),BX$2+2,FALSE),0)</f>
        <v>#REF!</v>
      </c>
      <c r="BY90" t="e" cm="1">
        <f t="array" ref="BY90">_xlfn.IFNA(VLOOKUP($A90,TRANSPOSE(#REF!),BY$2+2,FALSE),0)</f>
        <v>#REF!</v>
      </c>
      <c r="BZ90" t="e" cm="1">
        <f t="array" ref="BZ90">_xlfn.IFNA(VLOOKUP($A90,TRANSPOSE(#REF!),BZ$2+2,FALSE),0)</f>
        <v>#REF!</v>
      </c>
      <c r="CA90" t="e" cm="1">
        <f t="array" ref="CA90">_xlfn.IFNA(VLOOKUP($A90,TRANSPOSE(#REF!),CA$2+2,FALSE),0)</f>
        <v>#REF!</v>
      </c>
      <c r="CB90" t="e" cm="1">
        <f t="array" ref="CB90">_xlfn.IFNA(VLOOKUP($A90,TRANSPOSE(#REF!),CB$2+2,FALSE),0)</f>
        <v>#REF!</v>
      </c>
      <c r="CC90" t="e" cm="1">
        <f t="array" ref="CC90">_xlfn.IFNA(VLOOKUP($A90,TRANSPOSE(#REF!),CC$2+2,FALSE),0)</f>
        <v>#REF!</v>
      </c>
      <c r="CD90" t="e" cm="1">
        <f t="array" ref="CD90">_xlfn.IFNA(VLOOKUP($A90,TRANSPOSE(#REF!),CD$2+2,FALSE),0)</f>
        <v>#REF!</v>
      </c>
      <c r="CE90" t="e" cm="1">
        <f t="array" ref="CE90">_xlfn.IFNA(VLOOKUP($A90,TRANSPOSE(#REF!),CE$2+2,FALSE),0)</f>
        <v>#REF!</v>
      </c>
      <c r="CF90" t="e" cm="1">
        <f t="array" ref="CF90">_xlfn.IFNA(VLOOKUP($A90,TRANSPOSE(#REF!),CF$2+2,FALSE),0)</f>
        <v>#REF!</v>
      </c>
      <c r="CG90" t="e" cm="1">
        <f t="array" ref="CG90">_xlfn.IFNA(VLOOKUP($A90,TRANSPOSE(#REF!),CG$2+2,FALSE),0)</f>
        <v>#REF!</v>
      </c>
      <c r="CH90" t="e" cm="1">
        <f t="array" ref="CH90">_xlfn.IFNA(VLOOKUP($A90,TRANSPOSE(#REF!),CH$2+2,FALSE),0)</f>
        <v>#REF!</v>
      </c>
      <c r="CI90" t="e" cm="1">
        <f t="array" ref="CI90">_xlfn.IFNA(VLOOKUP($A90,TRANSPOSE(#REF!),CI$2+2,FALSE),0)</f>
        <v>#REF!</v>
      </c>
      <c r="CJ90" t="e" cm="1">
        <f t="array" ref="CJ90">_xlfn.IFNA(VLOOKUP($A90,TRANSPOSE(#REF!),CJ$2+2,FALSE),0)</f>
        <v>#REF!</v>
      </c>
      <c r="CK90" t="e" cm="1">
        <f t="array" ref="CK90">_xlfn.IFNA(VLOOKUP($A90,TRANSPOSE(#REF!),CK$2+2,FALSE),0)</f>
        <v>#REF!</v>
      </c>
      <c r="CL90" t="e" cm="1">
        <f t="array" ref="CL90">_xlfn.IFNA(VLOOKUP($A90,TRANSPOSE(#REF!),CL$2+2,FALSE),0)</f>
        <v>#REF!</v>
      </c>
      <c r="CM90" t="e" cm="1">
        <f t="array" ref="CM90">_xlfn.IFNA(VLOOKUP($A90,TRANSPOSE(#REF!),CM$2+2,FALSE),0)</f>
        <v>#REF!</v>
      </c>
      <c r="CN90" t="e" cm="1">
        <f t="array" ref="CN90">_xlfn.IFNA(VLOOKUP($A90,TRANSPOSE(#REF!),CN$2+2,FALSE),0)</f>
        <v>#REF!</v>
      </c>
      <c r="CO90" t="e" cm="1">
        <f t="array" ref="CO90">_xlfn.IFNA(VLOOKUP($A90,TRANSPOSE(#REF!),CO$2+2,FALSE),0)</f>
        <v>#REF!</v>
      </c>
      <c r="CP90" t="e" cm="1">
        <f t="array" ref="CP90">_xlfn.IFNA(VLOOKUP($A90,TRANSPOSE(#REF!),CP$2+2,FALSE),0)</f>
        <v>#REF!</v>
      </c>
      <c r="CQ90" t="e" cm="1">
        <f t="array" ref="CQ90">_xlfn.IFNA(VLOOKUP($A90,TRANSPOSE(#REF!),CQ$2+2,FALSE),0)</f>
        <v>#REF!</v>
      </c>
      <c r="CR90" t="e" cm="1">
        <f t="array" ref="CR90">_xlfn.IFNA(VLOOKUP($A90,TRANSPOSE(#REF!),CR$2+2,FALSE),0)</f>
        <v>#REF!</v>
      </c>
      <c r="CS90" t="e" cm="1">
        <f t="array" ref="CS90">_xlfn.IFNA(VLOOKUP($A90,TRANSPOSE(#REF!),CS$2+2,FALSE),0)</f>
        <v>#REF!</v>
      </c>
      <c r="CT90" t="e" cm="1">
        <f t="array" ref="CT90">_xlfn.IFNA(VLOOKUP($A90,TRANSPOSE(#REF!),CT$2+2,FALSE),0)</f>
        <v>#REF!</v>
      </c>
      <c r="CU90" t="e" cm="1">
        <f t="array" ref="CU90">_xlfn.IFNA(VLOOKUP($A90,TRANSPOSE(#REF!),CU$2+2,FALSE),0)</f>
        <v>#REF!</v>
      </c>
      <c r="CV90" t="e" cm="1">
        <f t="array" ref="CV90">_xlfn.IFNA(VLOOKUP($A90,TRANSPOSE(#REF!),CV$2+2,FALSE),0)</f>
        <v>#REF!</v>
      </c>
      <c r="CW90" t="e" cm="1">
        <f t="array" ref="CW90">_xlfn.IFNA(VLOOKUP($A90,TRANSPOSE(#REF!),CW$2+2,FALSE),0)</f>
        <v>#REF!</v>
      </c>
      <c r="CX90" t="e" cm="1">
        <f t="array" ref="CX90">_xlfn.IFNA(VLOOKUP($A90,TRANSPOSE(#REF!),CX$2+2,FALSE),0)</f>
        <v>#REF!</v>
      </c>
      <c r="CY90" t="e" cm="1">
        <f t="array" ref="CY90">_xlfn.IFNA(VLOOKUP($A90,TRANSPOSE(#REF!),CY$2+2,FALSE),0)</f>
        <v>#REF!</v>
      </c>
      <c r="CZ90" t="e" cm="1">
        <f t="array" ref="CZ90">_xlfn.IFNA(VLOOKUP($A90,TRANSPOSE(#REF!),CZ$2+2,FALSE),0)</f>
        <v>#REF!</v>
      </c>
      <c r="DA90" t="e" cm="1">
        <f t="array" ref="DA90">_xlfn.IFNA(VLOOKUP($A90,TRANSPOSE(#REF!),DA$2+2,FALSE),0)</f>
        <v>#REF!</v>
      </c>
      <c r="DB90" t="e" cm="1">
        <f t="array" ref="DB90">_xlfn.IFNA(VLOOKUP($A90,TRANSPOSE(#REF!),DB$2+2,FALSE),0)</f>
        <v>#REF!</v>
      </c>
      <c r="DC90" t="e" cm="1">
        <f t="array" ref="DC90">_xlfn.IFNA(VLOOKUP($A90,TRANSPOSE(#REF!),DC$2+2,FALSE),0)</f>
        <v>#REF!</v>
      </c>
      <c r="DD90" t="e" cm="1">
        <f t="array" ref="DD90">_xlfn.IFNA(VLOOKUP($A90,TRANSPOSE(#REF!),DD$2+2,FALSE),0)</f>
        <v>#REF!</v>
      </c>
      <c r="DE90" t="e" cm="1">
        <f t="array" ref="DE90">_xlfn.IFNA(VLOOKUP($A90,TRANSPOSE(#REF!),DE$2+2,FALSE),0)</f>
        <v>#REF!</v>
      </c>
      <c r="DF90" t="e" cm="1">
        <f t="array" ref="DF90">_xlfn.IFNA(VLOOKUP($A90,TRANSPOSE(#REF!),DF$2+2,FALSE),0)</f>
        <v>#REF!</v>
      </c>
      <c r="DG90" t="e" cm="1">
        <f t="array" ref="DG90">_xlfn.IFNA(VLOOKUP($A90,TRANSPOSE(#REF!),DG$2+2,FALSE),0)</f>
        <v>#REF!</v>
      </c>
      <c r="DH90" t="e" cm="1">
        <f t="array" ref="DH90">_xlfn.IFNA(VLOOKUP($A90,TRANSPOSE(#REF!),DH$2+2,FALSE),0)</f>
        <v>#REF!</v>
      </c>
      <c r="DI90" t="e" cm="1">
        <f t="array" ref="DI90">_xlfn.IFNA(VLOOKUP($A90,TRANSPOSE(#REF!),DI$2+2,FALSE),0)</f>
        <v>#REF!</v>
      </c>
      <c r="DJ90" t="e" cm="1">
        <f t="array" ref="DJ90">_xlfn.IFNA(VLOOKUP($A90,TRANSPOSE(#REF!),DJ$2+2,FALSE),0)</f>
        <v>#REF!</v>
      </c>
      <c r="DK90" t="e" cm="1">
        <f t="array" ref="DK90">_xlfn.IFNA(VLOOKUP($A90,TRANSPOSE(#REF!),DK$2+2,FALSE),0)</f>
        <v>#REF!</v>
      </c>
      <c r="DL90" t="e" cm="1">
        <f t="array" ref="DL90">_xlfn.IFNA(VLOOKUP($A90,TRANSPOSE(#REF!),DL$2+2,FALSE),0)</f>
        <v>#REF!</v>
      </c>
      <c r="DM90" t="e" cm="1">
        <f t="array" ref="DM90">_xlfn.IFNA(VLOOKUP($A90,TRANSPOSE(#REF!),DM$2+2,FALSE),0)</f>
        <v>#REF!</v>
      </c>
      <c r="DN90" t="e" cm="1">
        <f t="array" ref="DN90">_xlfn.IFNA(VLOOKUP($A90,TRANSPOSE(#REF!),DN$2+2,FALSE),0)</f>
        <v>#REF!</v>
      </c>
      <c r="DO90" t="e" cm="1">
        <f t="array" ref="DO90">_xlfn.IFNA(VLOOKUP($A90,TRANSPOSE(#REF!),DO$2+2,FALSE),0)</f>
        <v>#REF!</v>
      </c>
      <c r="DP90" t="e" cm="1">
        <f t="array" ref="DP90">_xlfn.IFNA(VLOOKUP($A90,TRANSPOSE(#REF!),DP$2+2,FALSE),0)</f>
        <v>#REF!</v>
      </c>
      <c r="DQ90" t="e" cm="1">
        <f t="array" ref="DQ90">_xlfn.IFNA(VLOOKUP($A90,TRANSPOSE(#REF!),DQ$2+2,FALSE),0)</f>
        <v>#REF!</v>
      </c>
      <c r="DR90" t="e" cm="1">
        <f t="array" ref="DR90">_xlfn.IFNA(VLOOKUP($A90,TRANSPOSE(#REF!),DR$2+2,FALSE),0)</f>
        <v>#REF!</v>
      </c>
      <c r="DS90" t="e" cm="1">
        <f t="array" ref="DS90">_xlfn.IFNA(VLOOKUP($A90,TRANSPOSE(#REF!),DS$2+2,FALSE),0)</f>
        <v>#REF!</v>
      </c>
      <c r="DT90" t="e" cm="1">
        <f t="array" ref="DT90">_xlfn.IFNA(VLOOKUP($A90,TRANSPOSE(#REF!),DT$2+2,FALSE),0)</f>
        <v>#REF!</v>
      </c>
      <c r="DU90" t="e" cm="1">
        <f t="array" ref="DU90">_xlfn.IFNA(VLOOKUP($A90,TRANSPOSE(#REF!),DU$2+2,FALSE),0)</f>
        <v>#REF!</v>
      </c>
      <c r="DV90" t="e" cm="1">
        <f t="array" ref="DV90">_xlfn.IFNA(VLOOKUP($A90,TRANSPOSE(#REF!),DV$2+2,FALSE),0)</f>
        <v>#REF!</v>
      </c>
      <c r="DW90" t="e" cm="1">
        <f t="array" ref="DW90">_xlfn.IFNA(VLOOKUP($A90,TRANSPOSE(#REF!),DW$2+2,FALSE),0)</f>
        <v>#REF!</v>
      </c>
      <c r="DX90" t="e" cm="1">
        <f t="array" ref="DX90">_xlfn.IFNA(VLOOKUP($A90,TRANSPOSE(#REF!),DX$2+2,FALSE),0)</f>
        <v>#REF!</v>
      </c>
      <c r="DY90" t="e" cm="1">
        <f t="array" ref="DY90">_xlfn.IFNA(VLOOKUP($A90,TRANSPOSE(#REF!),DY$2+2,FALSE),0)</f>
        <v>#REF!</v>
      </c>
      <c r="DZ90" t="e" cm="1">
        <f t="array" ref="DZ90">_xlfn.IFNA(VLOOKUP($A90,TRANSPOSE(#REF!),DZ$2+2,FALSE),0)</f>
        <v>#REF!</v>
      </c>
      <c r="EA90" t="e" cm="1">
        <f t="array" ref="EA90">_xlfn.IFNA(VLOOKUP($A90,TRANSPOSE(#REF!),EA$2+2,FALSE),0)</f>
        <v>#REF!</v>
      </c>
      <c r="EB90" t="e" cm="1">
        <f t="array" ref="EB90">_xlfn.IFNA(VLOOKUP($A90,TRANSPOSE(#REF!),EB$2+2,FALSE),0)</f>
        <v>#REF!</v>
      </c>
      <c r="EC90" t="e" cm="1">
        <f t="array" ref="EC90">_xlfn.IFNA(VLOOKUP($A90,TRANSPOSE(#REF!),EC$2+2,FALSE),0)</f>
        <v>#REF!</v>
      </c>
      <c r="ED90" t="e" cm="1">
        <f t="array" ref="ED90">_xlfn.IFNA(VLOOKUP($A90,TRANSPOSE(#REF!),ED$2+2,FALSE),0)</f>
        <v>#REF!</v>
      </c>
      <c r="EE90" t="e" cm="1">
        <f t="array" ref="EE90">_xlfn.IFNA(VLOOKUP($A90,TRANSPOSE(#REF!),EE$2+2,FALSE),0)</f>
        <v>#REF!</v>
      </c>
      <c r="EF90" t="e" cm="1">
        <f t="array" ref="EF90">_xlfn.IFNA(VLOOKUP($A90,TRANSPOSE(#REF!),EF$2+2,FALSE),0)</f>
        <v>#REF!</v>
      </c>
      <c r="EG90" t="e" cm="1">
        <f t="array" ref="EG90">_xlfn.IFNA(VLOOKUP($A90,TRANSPOSE(#REF!),EG$2+2,FALSE),0)</f>
        <v>#REF!</v>
      </c>
      <c r="EH90" t="e" cm="1">
        <f t="array" ref="EH90">_xlfn.IFNA(VLOOKUP($A90,TRANSPOSE(#REF!),EH$2+2,FALSE),0)</f>
        <v>#REF!</v>
      </c>
      <c r="EI90" t="e" cm="1">
        <f t="array" ref="EI90">_xlfn.IFNA(VLOOKUP($A90,TRANSPOSE(#REF!),EI$2+2,FALSE),0)</f>
        <v>#REF!</v>
      </c>
      <c r="EJ90" t="e" cm="1">
        <f t="array" ref="EJ90">_xlfn.IFNA(VLOOKUP($A90,TRANSPOSE(#REF!),EJ$2+2,FALSE),0)</f>
        <v>#REF!</v>
      </c>
      <c r="EK90" t="e" cm="1">
        <f t="array" ref="EK90">_xlfn.IFNA(VLOOKUP($A90,TRANSPOSE(#REF!),EK$2+2,FALSE),0)</f>
        <v>#REF!</v>
      </c>
      <c r="EL90" t="e" cm="1">
        <f t="array" ref="EL90">_xlfn.IFNA(VLOOKUP($A90,TRANSPOSE(#REF!),EL$2+2,FALSE),0)</f>
        <v>#REF!</v>
      </c>
      <c r="EM90" t="e" cm="1">
        <f t="array" ref="EM90">_xlfn.IFNA(VLOOKUP($A90,TRANSPOSE(#REF!),EM$2+2,FALSE),0)</f>
        <v>#REF!</v>
      </c>
      <c r="EN90" t="e" cm="1">
        <f t="array" ref="EN90">_xlfn.IFNA(VLOOKUP($A90,TRANSPOSE(#REF!),EN$2+2,FALSE),0)</f>
        <v>#REF!</v>
      </c>
      <c r="EO90" t="e" cm="1">
        <f t="array" ref="EO90">_xlfn.IFNA(VLOOKUP($A90,TRANSPOSE(#REF!),EO$2+2,FALSE),0)</f>
        <v>#REF!</v>
      </c>
      <c r="EP90" t="e" cm="1">
        <f t="array" ref="EP90">_xlfn.IFNA(VLOOKUP($A90,TRANSPOSE(#REF!),EP$2+2,FALSE),0)</f>
        <v>#REF!</v>
      </c>
      <c r="EQ90" t="e" cm="1">
        <f t="array" ref="EQ90">_xlfn.IFNA(VLOOKUP($A90,TRANSPOSE(#REF!),EQ$2+2,FALSE),0)</f>
        <v>#REF!</v>
      </c>
      <c r="ER90" t="e" cm="1">
        <f t="array" ref="ER90">_xlfn.IFNA(VLOOKUP($A90,TRANSPOSE(#REF!),ER$2+2,FALSE),0)</f>
        <v>#REF!</v>
      </c>
      <c r="ES90" t="e" cm="1">
        <f t="array" ref="ES90">_xlfn.IFNA(VLOOKUP($A90,TRANSPOSE(#REF!),ES$2+2,FALSE),0)</f>
        <v>#REF!</v>
      </c>
      <c r="ET90" t="e" cm="1">
        <f t="array" ref="ET90">_xlfn.IFNA(VLOOKUP($A90,TRANSPOSE(#REF!),ET$2+2,FALSE),0)</f>
        <v>#REF!</v>
      </c>
      <c r="EU90" t="e" cm="1">
        <f t="array" ref="EU90">_xlfn.IFNA(VLOOKUP($A90,TRANSPOSE(#REF!),EU$2+2,FALSE),0)</f>
        <v>#REF!</v>
      </c>
      <c r="EV90" t="e" cm="1">
        <f t="array" ref="EV90">_xlfn.IFNA(VLOOKUP($A90,TRANSPOSE(#REF!),EV$2+2,FALSE),0)</f>
        <v>#REF!</v>
      </c>
      <c r="EW90" t="e" cm="1">
        <f t="array" ref="EW90">_xlfn.IFNA(VLOOKUP($A90,TRANSPOSE(#REF!),EW$2+2,FALSE),0)</f>
        <v>#REF!</v>
      </c>
      <c r="EX90" t="e" cm="1">
        <f t="array" ref="EX90">_xlfn.IFNA(VLOOKUP($A90,TRANSPOSE(#REF!),EX$2+2,FALSE),0)</f>
        <v>#REF!</v>
      </c>
      <c r="EY90" t="e" cm="1">
        <f t="array" ref="EY90">_xlfn.IFNA(VLOOKUP($A90,TRANSPOSE(#REF!),EY$2+2,FALSE),0)</f>
        <v>#REF!</v>
      </c>
      <c r="EZ90" t="e" cm="1">
        <f t="array" ref="EZ90">_xlfn.IFNA(VLOOKUP($A90,TRANSPOSE(#REF!),EZ$2+2,FALSE),0)</f>
        <v>#REF!</v>
      </c>
      <c r="FA90" t="e" cm="1">
        <f t="array" ref="FA90">_xlfn.IFNA(VLOOKUP($A90,TRANSPOSE(#REF!),FA$2+2,FALSE),0)</f>
        <v>#REF!</v>
      </c>
      <c r="FB90" t="e" cm="1">
        <f t="array" ref="FB90">_xlfn.IFNA(VLOOKUP($A90,TRANSPOSE(#REF!),FB$2+2,FALSE),0)</f>
        <v>#REF!</v>
      </c>
      <c r="FC90" t="e" cm="1">
        <f t="array" ref="FC90">_xlfn.IFNA(VLOOKUP($A90,TRANSPOSE(#REF!),FC$2+2,FALSE),0)</f>
        <v>#REF!</v>
      </c>
      <c r="FD90" t="e" cm="1">
        <f t="array" ref="FD90">_xlfn.IFNA(VLOOKUP($A90,TRANSPOSE(#REF!),FD$2+2,FALSE),0)</f>
        <v>#REF!</v>
      </c>
      <c r="FE90" t="e" cm="1">
        <f t="array" ref="FE90">_xlfn.IFNA(VLOOKUP($A90,TRANSPOSE(#REF!),FE$2+2,FALSE),0)</f>
        <v>#REF!</v>
      </c>
      <c r="FF90" t="e" cm="1">
        <f t="array" ref="FF90">_xlfn.IFNA(VLOOKUP($A90,TRANSPOSE(#REF!),FF$2+2,FALSE),0)</f>
        <v>#REF!</v>
      </c>
      <c r="FG90" t="e" cm="1">
        <f t="array" ref="FG90">_xlfn.IFNA(VLOOKUP($A90,TRANSPOSE(#REF!),FG$2+2,FALSE),0)</f>
        <v>#REF!</v>
      </c>
      <c r="FH90" t="e" cm="1">
        <f t="array" ref="FH90">_xlfn.IFNA(VLOOKUP($A90,TRANSPOSE(#REF!),FH$2+2,FALSE),0)</f>
        <v>#REF!</v>
      </c>
      <c r="FI90" t="e" cm="1">
        <f t="array" ref="FI90">_xlfn.IFNA(VLOOKUP($A90,TRANSPOSE(#REF!),FI$2+2,FALSE),0)</f>
        <v>#REF!</v>
      </c>
      <c r="FJ90" t="e" cm="1">
        <f t="array" ref="FJ90">_xlfn.IFNA(VLOOKUP($A90,TRANSPOSE(#REF!),FJ$2+2,FALSE),0)</f>
        <v>#REF!</v>
      </c>
      <c r="FK90" t="e" cm="1">
        <f t="array" ref="FK90">_xlfn.IFNA(VLOOKUP($A90,TRANSPOSE(#REF!),FK$2+2,FALSE),0)</f>
        <v>#REF!</v>
      </c>
      <c r="FL90" t="e" cm="1">
        <f t="array" ref="FL90">_xlfn.IFNA(VLOOKUP($A90,TRANSPOSE(#REF!),FL$2+2,FALSE),0)</f>
        <v>#REF!</v>
      </c>
      <c r="FM90" t="e" cm="1">
        <f t="array" ref="FM90">_xlfn.IFNA(VLOOKUP($A90,TRANSPOSE(#REF!),FM$2+2,FALSE),0)</f>
        <v>#REF!</v>
      </c>
      <c r="FN90" t="e" cm="1">
        <f t="array" ref="FN90">_xlfn.IFNA(VLOOKUP($A90,TRANSPOSE(#REF!),FN$2+2,FALSE),0)</f>
        <v>#REF!</v>
      </c>
      <c r="FO90" t="e" cm="1">
        <f t="array" ref="FO90">_xlfn.IFNA(VLOOKUP($A90,TRANSPOSE(#REF!),FO$2+2,FALSE),0)</f>
        <v>#REF!</v>
      </c>
      <c r="FP90" t="e" cm="1">
        <f t="array" ref="FP90">_xlfn.IFNA(VLOOKUP($A90,TRANSPOSE(#REF!),FP$2+2,FALSE),0)</f>
        <v>#REF!</v>
      </c>
      <c r="FQ90" t="e" cm="1">
        <f t="array" ref="FQ90">_xlfn.IFNA(VLOOKUP($A90,TRANSPOSE(#REF!),FQ$2+2,FALSE),0)</f>
        <v>#REF!</v>
      </c>
      <c r="FR90" t="e" cm="1">
        <f t="array" ref="FR90">_xlfn.IFNA(VLOOKUP($A90,TRANSPOSE(#REF!),FR$2+2,FALSE),0)</f>
        <v>#REF!</v>
      </c>
      <c r="FS90" t="e" cm="1">
        <f t="array" ref="FS90">_xlfn.IFNA(VLOOKUP($A90,TRANSPOSE(#REF!),FS$2+2,FALSE),0)</f>
        <v>#REF!</v>
      </c>
      <c r="FT90" t="e" cm="1">
        <f t="array" ref="FT90">_xlfn.IFNA(VLOOKUP($A90,TRANSPOSE(#REF!),FT$2+2,FALSE),0)</f>
        <v>#REF!</v>
      </c>
      <c r="FU90" t="e" cm="1">
        <f t="array" ref="FU90">_xlfn.IFNA(VLOOKUP($A90,TRANSPOSE(#REF!),FU$2+2,FALSE),0)</f>
        <v>#REF!</v>
      </c>
      <c r="FV90" t="e" cm="1">
        <f t="array" ref="FV90">_xlfn.IFNA(VLOOKUP($A90,TRANSPOSE(#REF!),FV$2+2,FALSE),0)</f>
        <v>#REF!</v>
      </c>
      <c r="FW90" t="e" cm="1">
        <f t="array" ref="FW90">_xlfn.IFNA(VLOOKUP($A90,TRANSPOSE(#REF!),FW$2+2,FALSE),0)</f>
        <v>#REF!</v>
      </c>
      <c r="FX90" t="e" cm="1">
        <f t="array" ref="FX90">_xlfn.IFNA(VLOOKUP($A90,TRANSPOSE(#REF!),FX$2+2,FALSE),0)</f>
        <v>#REF!</v>
      </c>
      <c r="FY90" t="e" cm="1">
        <f t="array" ref="FY90">_xlfn.IFNA(VLOOKUP($A90,TRANSPOSE(#REF!),FY$2+2,FALSE),0)</f>
        <v>#REF!</v>
      </c>
      <c r="FZ90" t="e" cm="1">
        <f t="array" ref="FZ90">_xlfn.IFNA(VLOOKUP($A90,TRANSPOSE(#REF!),FZ$2+2,FALSE),0)</f>
        <v>#REF!</v>
      </c>
      <c r="GA90" t="e" cm="1">
        <f t="array" ref="GA90">_xlfn.IFNA(VLOOKUP($A90,TRANSPOSE(#REF!),GA$2+2,FALSE),0)</f>
        <v>#REF!</v>
      </c>
      <c r="GB90" t="e" cm="1">
        <f t="array" ref="GB90">_xlfn.IFNA(VLOOKUP($A90,TRANSPOSE(#REF!),GB$2+2,FALSE),0)</f>
        <v>#REF!</v>
      </c>
      <c r="GC90" t="e" cm="1">
        <f t="array" ref="GC90">_xlfn.IFNA(VLOOKUP($A90,TRANSPOSE(#REF!),GC$2+2,FALSE),0)</f>
        <v>#REF!</v>
      </c>
      <c r="GD90" t="e" cm="1">
        <f t="array" ref="GD90">_xlfn.IFNA(VLOOKUP($A90,TRANSPOSE(#REF!),GD$2+2,FALSE),0)</f>
        <v>#REF!</v>
      </c>
      <c r="GE90" t="e" cm="1">
        <f t="array" ref="GE90">_xlfn.IFNA(VLOOKUP($A90,TRANSPOSE(#REF!),GE$2+2,FALSE),0)</f>
        <v>#REF!</v>
      </c>
      <c r="GF90" t="e" cm="1">
        <f t="array" ref="GF90">_xlfn.IFNA(VLOOKUP($A90,TRANSPOSE(#REF!),GF$2+2,FALSE),0)</f>
        <v>#REF!</v>
      </c>
      <c r="GG90" t="e" cm="1">
        <f t="array" ref="GG90">_xlfn.IFNA(VLOOKUP($A90,TRANSPOSE(#REF!),GG$2+2,FALSE),0)</f>
        <v>#REF!</v>
      </c>
      <c r="GH90" t="e" cm="1">
        <f t="array" ref="GH90">_xlfn.IFNA(VLOOKUP($A90,TRANSPOSE(#REF!),GH$2+2,FALSE),0)</f>
        <v>#REF!</v>
      </c>
      <c r="GI90" t="e" cm="1">
        <f t="array" ref="GI90">_xlfn.IFNA(VLOOKUP($A90,TRANSPOSE(#REF!),GI$2+2,FALSE),0)</f>
        <v>#REF!</v>
      </c>
      <c r="GJ90" t="e" cm="1">
        <f t="array" ref="GJ90">_xlfn.IFNA(VLOOKUP($A90,TRANSPOSE(#REF!),GJ$2+2,FALSE),0)</f>
        <v>#REF!</v>
      </c>
      <c r="GK90" t="e" cm="1">
        <f t="array" ref="GK90">_xlfn.IFNA(VLOOKUP($A90,TRANSPOSE(#REF!),GK$2+2,FALSE),0)</f>
        <v>#REF!</v>
      </c>
      <c r="GL90" t="e" cm="1">
        <f t="array" ref="GL90">_xlfn.IFNA(VLOOKUP($A90,TRANSPOSE(#REF!),GL$2+2,FALSE),0)</f>
        <v>#REF!</v>
      </c>
      <c r="GM90" t="e" cm="1">
        <f t="array" ref="GM90">_xlfn.IFNA(VLOOKUP($A90,TRANSPOSE(#REF!),GM$2+2,FALSE),0)</f>
        <v>#REF!</v>
      </c>
      <c r="GN90" t="e" cm="1">
        <f t="array" ref="GN90">_xlfn.IFNA(VLOOKUP($A90,TRANSPOSE(#REF!),GN$2+2,FALSE),0)</f>
        <v>#REF!</v>
      </c>
      <c r="GO90" t="e" cm="1">
        <f t="array" ref="GO90">_xlfn.IFNA(VLOOKUP($A90,TRANSPOSE(#REF!),GO$2+2,FALSE),0)</f>
        <v>#REF!</v>
      </c>
      <c r="GP90" t="e" cm="1">
        <f t="array" ref="GP90">_xlfn.IFNA(VLOOKUP($A90,TRANSPOSE(#REF!),GP$2+2,FALSE),0)</f>
        <v>#REF!</v>
      </c>
      <c r="GQ90" t="e" cm="1">
        <f t="array" ref="GQ90">_xlfn.IFNA(VLOOKUP($A90,TRANSPOSE(#REF!),GQ$2+2,FALSE),0)</f>
        <v>#REF!</v>
      </c>
      <c r="GR90" t="e" cm="1">
        <f t="array" ref="GR90">_xlfn.IFNA(VLOOKUP($A90,TRANSPOSE(#REF!),GR$2+2,FALSE),0)</f>
        <v>#REF!</v>
      </c>
      <c r="GS90" t="e" cm="1">
        <f t="array" ref="GS90">_xlfn.IFNA(VLOOKUP($A90,TRANSPOSE(#REF!),GS$2+2,FALSE),0)</f>
        <v>#REF!</v>
      </c>
      <c r="GT90" t="e" cm="1">
        <f t="array" ref="GT90">_xlfn.IFNA(VLOOKUP($A90,TRANSPOSE(#REF!),GT$2+2,FALSE),0)</f>
        <v>#REF!</v>
      </c>
      <c r="GU90" t="e" cm="1">
        <f t="array" ref="GU90">_xlfn.IFNA(VLOOKUP($A90,TRANSPOSE(#REF!),GU$2+2,FALSE),0)</f>
        <v>#REF!</v>
      </c>
      <c r="GV90" t="e" cm="1">
        <f t="array" ref="GV90">_xlfn.IFNA(VLOOKUP($A90,TRANSPOSE(#REF!),GV$2+2,FALSE),0)</f>
        <v>#REF!</v>
      </c>
      <c r="GW90" t="e" cm="1">
        <f t="array" ref="GW90">_xlfn.IFNA(VLOOKUP($A90,TRANSPOSE(#REF!),GW$2+2,FALSE),0)</f>
        <v>#REF!</v>
      </c>
      <c r="GX90" t="e" cm="1">
        <f t="array" ref="GX90">_xlfn.IFNA(VLOOKUP($A90,TRANSPOSE(#REF!),GX$2+2,FALSE),0)</f>
        <v>#REF!</v>
      </c>
      <c r="GY90" t="e" cm="1">
        <f t="array" ref="GY90">_xlfn.IFNA(VLOOKUP($A90,TRANSPOSE(#REF!),GY$2+2,FALSE),0)</f>
        <v>#REF!</v>
      </c>
      <c r="GZ90" t="e" cm="1">
        <f t="array" ref="GZ90">_xlfn.IFNA(VLOOKUP($A90,TRANSPOSE(#REF!),GZ$2+2,FALSE),0)</f>
        <v>#REF!</v>
      </c>
      <c r="HA90" t="e" cm="1">
        <f t="array" ref="HA90">_xlfn.IFNA(VLOOKUP($A90,TRANSPOSE(#REF!),HA$2+2,FALSE),0)</f>
        <v>#REF!</v>
      </c>
      <c r="HB90" t="e" cm="1">
        <f t="array" ref="HB90">_xlfn.IFNA(VLOOKUP($A90,TRANSPOSE(#REF!),HB$2+2,FALSE),0)</f>
        <v>#REF!</v>
      </c>
      <c r="HC90" t="e" cm="1">
        <f t="array" ref="HC90">_xlfn.IFNA(VLOOKUP($A90,TRANSPOSE(#REF!),HC$2+2,FALSE),0)</f>
        <v>#REF!</v>
      </c>
      <c r="HD90" t="e" cm="1">
        <f t="array" ref="HD90">_xlfn.IFNA(VLOOKUP($A90,TRANSPOSE(#REF!),HD$2+2,FALSE),0)</f>
        <v>#REF!</v>
      </c>
      <c r="HE90" t="e" cm="1">
        <f t="array" ref="HE90">_xlfn.IFNA(VLOOKUP($A90,TRANSPOSE(#REF!),HE$2+2,FALSE),0)</f>
        <v>#REF!</v>
      </c>
      <c r="HF90" t="e" cm="1">
        <f t="array" ref="HF90">_xlfn.IFNA(VLOOKUP($A90,TRANSPOSE(#REF!),HF$2+2,FALSE),0)</f>
        <v>#REF!</v>
      </c>
      <c r="HG90" t="e" cm="1">
        <f t="array" ref="HG90">_xlfn.IFNA(VLOOKUP($A90,TRANSPOSE(#REF!),HG$2+2,FALSE),0)</f>
        <v>#REF!</v>
      </c>
      <c r="HH90" t="e" cm="1">
        <f t="array" ref="HH90">_xlfn.IFNA(VLOOKUP($A90,TRANSPOSE(#REF!),HH$2+2,FALSE),0)</f>
        <v>#REF!</v>
      </c>
      <c r="HI90" t="e" cm="1">
        <f t="array" ref="HI90">_xlfn.IFNA(VLOOKUP($A90,TRANSPOSE(#REF!),HI$2+2,FALSE),0)</f>
        <v>#REF!</v>
      </c>
      <c r="HJ90" t="e" cm="1">
        <f t="array" ref="HJ90">_xlfn.IFNA(VLOOKUP($A90,TRANSPOSE(#REF!),HJ$2+2,FALSE),0)</f>
        <v>#REF!</v>
      </c>
      <c r="HK90" t="e" cm="1">
        <f t="array" ref="HK90">_xlfn.IFNA(VLOOKUP($A90,TRANSPOSE(#REF!),HK$2+2,FALSE),0)</f>
        <v>#REF!</v>
      </c>
      <c r="HL90" t="e" cm="1">
        <f t="array" ref="HL90">_xlfn.IFNA(VLOOKUP($A90,TRANSPOSE(#REF!),HL$2+2,FALSE),0)</f>
        <v>#REF!</v>
      </c>
      <c r="HM90" t="e" cm="1">
        <f t="array" ref="HM90">_xlfn.IFNA(VLOOKUP($A90,TRANSPOSE(#REF!),HM$2+2,FALSE),0)</f>
        <v>#REF!</v>
      </c>
      <c r="HN90" t="e" cm="1">
        <f t="array" ref="HN90">_xlfn.IFNA(VLOOKUP($A90,TRANSPOSE(#REF!),HN$2+2,FALSE),0)</f>
        <v>#REF!</v>
      </c>
      <c r="HO90" t="e" cm="1">
        <f t="array" ref="HO90">_xlfn.IFNA(VLOOKUP($A90,TRANSPOSE(#REF!),HO$2+2,FALSE),0)</f>
        <v>#REF!</v>
      </c>
      <c r="HP90" t="e" cm="1">
        <f t="array" ref="HP90">_xlfn.IFNA(VLOOKUP($A90,TRANSPOSE(#REF!),HP$2+2,FALSE),0)</f>
        <v>#REF!</v>
      </c>
      <c r="HQ90" t="e" cm="1">
        <f t="array" ref="HQ90">_xlfn.IFNA(VLOOKUP($A90,TRANSPOSE(#REF!),HQ$2+2,FALSE),0)</f>
        <v>#REF!</v>
      </c>
      <c r="HR90" t="e" cm="1">
        <f t="array" ref="HR90">_xlfn.IFNA(VLOOKUP($A90,TRANSPOSE(#REF!),HR$2+2,FALSE),0)</f>
        <v>#REF!</v>
      </c>
      <c r="HS90" t="e" cm="1">
        <f t="array" ref="HS90">_xlfn.IFNA(VLOOKUP($A90,TRANSPOSE(#REF!),HS$2+2,FALSE),0)</f>
        <v>#REF!</v>
      </c>
      <c r="HT90" t="e" cm="1">
        <f t="array" ref="HT90">_xlfn.IFNA(VLOOKUP($A90,TRANSPOSE(#REF!),HT$2+2,FALSE),0)</f>
        <v>#REF!</v>
      </c>
      <c r="HU90" t="e" cm="1">
        <f t="array" ref="HU90">_xlfn.IFNA(VLOOKUP($A90,TRANSPOSE(#REF!),HU$2+2,FALSE),0)</f>
        <v>#REF!</v>
      </c>
      <c r="HV90" t="e" cm="1">
        <f t="array" ref="HV90">_xlfn.IFNA(VLOOKUP($A90,TRANSPOSE(#REF!),HV$2+2,FALSE),0)</f>
        <v>#REF!</v>
      </c>
      <c r="HW90" t="e" cm="1">
        <f t="array" ref="HW90">_xlfn.IFNA(VLOOKUP($A90,TRANSPOSE(#REF!),HW$2+2,FALSE),0)</f>
        <v>#REF!</v>
      </c>
      <c r="HX90" t="e" cm="1">
        <f t="array" ref="HX90">_xlfn.IFNA(VLOOKUP($A90,TRANSPOSE(#REF!),HX$2+2,FALSE),0)</f>
        <v>#REF!</v>
      </c>
      <c r="HY90" t="e" cm="1">
        <f t="array" ref="HY90">_xlfn.IFNA(VLOOKUP($A90,TRANSPOSE(#REF!),HY$2+2,FALSE),0)</f>
        <v>#REF!</v>
      </c>
      <c r="HZ90" t="e" cm="1">
        <f t="array" ref="HZ90">_xlfn.IFNA(VLOOKUP($A90,TRANSPOSE(#REF!),HZ$2+2,FALSE),0)</f>
        <v>#REF!</v>
      </c>
      <c r="IA90" t="e" cm="1">
        <f t="array" ref="IA90">_xlfn.IFNA(VLOOKUP($A90,TRANSPOSE(#REF!),IA$2+2,FALSE),0)</f>
        <v>#REF!</v>
      </c>
      <c r="IB90" t="e" cm="1">
        <f t="array" ref="IB90">_xlfn.IFNA(VLOOKUP($A90,TRANSPOSE(#REF!),IB$2+2,FALSE),0)</f>
        <v>#REF!</v>
      </c>
      <c r="IC90" t="e" cm="1">
        <f t="array" ref="IC90">_xlfn.IFNA(VLOOKUP($A90,TRANSPOSE(#REF!),IC$2+2,FALSE),0)</f>
        <v>#REF!</v>
      </c>
      <c r="ID90" t="e" cm="1">
        <f t="array" ref="ID90">_xlfn.IFNA(VLOOKUP($A90,TRANSPOSE(#REF!),ID$2+2,FALSE),0)</f>
        <v>#REF!</v>
      </c>
      <c r="IE90" t="e" cm="1">
        <f t="array" ref="IE90">_xlfn.IFNA(VLOOKUP($A90,TRANSPOSE(#REF!),IE$2+2,FALSE),0)</f>
        <v>#REF!</v>
      </c>
      <c r="IF90" t="e" cm="1">
        <f t="array" ref="IF90">_xlfn.IFNA(VLOOKUP($A90,TRANSPOSE(#REF!),IF$2+2,FALSE),0)</f>
        <v>#REF!</v>
      </c>
      <c r="IG90" t="e" cm="1">
        <f t="array" ref="IG90">_xlfn.IFNA(VLOOKUP($A90,TRANSPOSE(#REF!),IG$2+2,FALSE),0)</f>
        <v>#REF!</v>
      </c>
      <c r="IH90" t="e" cm="1">
        <f t="array" ref="IH90">_xlfn.IFNA(VLOOKUP($A90,TRANSPOSE(#REF!),IH$2+2,FALSE),0)</f>
        <v>#REF!</v>
      </c>
      <c r="II90" t="e" cm="1">
        <f t="array" ref="II90">_xlfn.IFNA(VLOOKUP($A90,TRANSPOSE(#REF!),II$2+2,FALSE),0)</f>
        <v>#REF!</v>
      </c>
      <c r="IJ90" t="e" cm="1">
        <f t="array" ref="IJ90">_xlfn.IFNA(VLOOKUP($A90,TRANSPOSE(#REF!),IJ$2+2,FALSE),0)</f>
        <v>#REF!</v>
      </c>
      <c r="IK90" t="e" cm="1">
        <f t="array" ref="IK90">_xlfn.IFNA(VLOOKUP($A90,TRANSPOSE(#REF!),IK$2+2,FALSE),0)</f>
        <v>#REF!</v>
      </c>
      <c r="IL90" t="e" cm="1">
        <f t="array" ref="IL90">_xlfn.IFNA(VLOOKUP($A90,TRANSPOSE(#REF!),IL$2+2,FALSE),0)</f>
        <v>#REF!</v>
      </c>
      <c r="IM90" t="e" cm="1">
        <f t="array" ref="IM90">_xlfn.IFNA(VLOOKUP($A90,TRANSPOSE(#REF!),IM$2+2,FALSE),0)</f>
        <v>#REF!</v>
      </c>
      <c r="IN90" t="e" cm="1">
        <f t="array" ref="IN90">_xlfn.IFNA(VLOOKUP($A90,TRANSPOSE(#REF!),IN$2+2,FALSE),0)</f>
        <v>#REF!</v>
      </c>
      <c r="IO90" t="e" cm="1">
        <f t="array" ref="IO90">_xlfn.IFNA(VLOOKUP($A90,TRANSPOSE(#REF!),IO$2+2,FALSE),0)</f>
        <v>#REF!</v>
      </c>
      <c r="IP90" t="e" cm="1">
        <f t="array" ref="IP90">_xlfn.IFNA(VLOOKUP($A90,TRANSPOSE(#REF!),IP$2+2,FALSE),0)</f>
        <v>#REF!</v>
      </c>
      <c r="IQ90" t="e" cm="1">
        <f t="array" ref="IQ90">_xlfn.IFNA(VLOOKUP($A90,TRANSPOSE(#REF!),IQ$2+2,FALSE),0)</f>
        <v>#REF!</v>
      </c>
      <c r="IR90" t="e" cm="1">
        <f t="array" ref="IR90">_xlfn.IFNA(VLOOKUP($A90,TRANSPOSE(#REF!),IR$2+2,FALSE),0)</f>
        <v>#REF!</v>
      </c>
      <c r="IS90" t="e" cm="1">
        <f t="array" ref="IS90">_xlfn.IFNA(VLOOKUP($A90,TRANSPOSE(#REF!),IS$2+2,FALSE),0)</f>
        <v>#REF!</v>
      </c>
      <c r="IT90" t="e" cm="1">
        <f t="array" ref="IT90">_xlfn.IFNA(VLOOKUP($A90,TRANSPOSE(#REF!),IT$2+2,FALSE),0)</f>
        <v>#REF!</v>
      </c>
      <c r="IU90" t="e" cm="1">
        <f t="array" ref="IU90">_xlfn.IFNA(VLOOKUP($A90,TRANSPOSE(#REF!),IU$2+2,FALSE),0)</f>
        <v>#REF!</v>
      </c>
      <c r="IV90" t="e" cm="1">
        <f t="array" ref="IV90">_xlfn.IFNA(VLOOKUP($A90,TRANSPOSE(#REF!),IV$2+2,FALSE),0)</f>
        <v>#REF!</v>
      </c>
      <c r="IW90" t="e" cm="1">
        <f t="array" ref="IW90">_xlfn.IFNA(VLOOKUP($A90,TRANSPOSE(#REF!),IW$2+2,FALSE),0)</f>
        <v>#REF!</v>
      </c>
      <c r="IX90" t="e" cm="1">
        <f t="array" ref="IX90">_xlfn.IFNA(VLOOKUP($A90,TRANSPOSE(#REF!),IX$2+2,FALSE),0)</f>
        <v>#REF!</v>
      </c>
      <c r="IY90" t="e" cm="1">
        <f t="array" ref="IY90">_xlfn.IFNA(VLOOKUP($A90,TRANSPOSE(#REF!),IY$2+2,FALSE),0)</f>
        <v>#REF!</v>
      </c>
      <c r="IZ90" t="e" cm="1">
        <f t="array" ref="IZ90">_xlfn.IFNA(VLOOKUP($A90,TRANSPOSE(#REF!),IZ$2+2,FALSE),0)</f>
        <v>#REF!</v>
      </c>
      <c r="JA90" t="e" cm="1">
        <f t="array" ref="JA90">_xlfn.IFNA(VLOOKUP($A90,TRANSPOSE(#REF!),JA$2+2,FALSE),0)</f>
        <v>#REF!</v>
      </c>
      <c r="JB90" t="e" cm="1">
        <f t="array" ref="JB90">_xlfn.IFNA(VLOOKUP($A90,TRANSPOSE(#REF!),JB$2+2,FALSE),0)</f>
        <v>#REF!</v>
      </c>
      <c r="JC90" t="e" cm="1">
        <f t="array" ref="JC90">_xlfn.IFNA(VLOOKUP($A90,TRANSPOSE(#REF!),JC$2+2,FALSE),0)</f>
        <v>#REF!</v>
      </c>
      <c r="JD90" t="e" cm="1">
        <f t="array" ref="JD90">_xlfn.IFNA(VLOOKUP($A90,TRANSPOSE(#REF!),JD$2+2,FALSE),0)</f>
        <v>#REF!</v>
      </c>
      <c r="JE90" t="e" cm="1">
        <f t="array" ref="JE90">_xlfn.IFNA(VLOOKUP($A90,TRANSPOSE(#REF!),JE$2+2,FALSE),0)</f>
        <v>#REF!</v>
      </c>
      <c r="JF90" t="e" cm="1">
        <f t="array" ref="JF90">_xlfn.IFNA(VLOOKUP($A90,TRANSPOSE(#REF!),JF$2+2,FALSE),0)</f>
        <v>#REF!</v>
      </c>
      <c r="JG90" t="e" cm="1">
        <f t="array" ref="JG90">_xlfn.IFNA(VLOOKUP($A90,TRANSPOSE(#REF!),JG$2+2,FALSE),0)</f>
        <v>#REF!</v>
      </c>
      <c r="JH90" t="e" cm="1">
        <f t="array" ref="JH90">_xlfn.IFNA(VLOOKUP($A90,TRANSPOSE(#REF!),JH$2+2,FALSE),0)</f>
        <v>#REF!</v>
      </c>
      <c r="JI90" t="e" cm="1">
        <f t="array" ref="JI90">_xlfn.IFNA(VLOOKUP($A90,TRANSPOSE(#REF!),JI$2+2,FALSE),0)</f>
        <v>#REF!</v>
      </c>
      <c r="JJ90" t="e" cm="1">
        <f t="array" ref="JJ90">_xlfn.IFNA(VLOOKUP($A90,TRANSPOSE(#REF!),JJ$2+2,FALSE),0)</f>
        <v>#REF!</v>
      </c>
      <c r="JK90" t="e" cm="1">
        <f t="array" ref="JK90">_xlfn.IFNA(VLOOKUP($A90,TRANSPOSE(#REF!),JK$2+2,FALSE),0)</f>
        <v>#REF!</v>
      </c>
      <c r="JL90" t="e" cm="1">
        <f t="array" ref="JL90">_xlfn.IFNA(VLOOKUP($A90,TRANSPOSE(#REF!),JL$2+2,FALSE),0)</f>
        <v>#REF!</v>
      </c>
      <c r="JM90" t="e" cm="1">
        <f t="array" ref="JM90">_xlfn.IFNA(VLOOKUP($A90,TRANSPOSE(#REF!),JM$2+2,FALSE),0)</f>
        <v>#REF!</v>
      </c>
      <c r="JN90" t="e" cm="1">
        <f t="array" ref="JN90">_xlfn.IFNA(VLOOKUP($A90,TRANSPOSE(#REF!),JN$2+2,FALSE),0)</f>
        <v>#REF!</v>
      </c>
      <c r="JO90" t="e" cm="1">
        <f t="array" ref="JO90">_xlfn.IFNA(VLOOKUP($A90,TRANSPOSE(#REF!),JO$2+2,FALSE),0)</f>
        <v>#REF!</v>
      </c>
      <c r="JP90" t="e" cm="1">
        <f t="array" ref="JP90">_xlfn.IFNA(VLOOKUP($A90,TRANSPOSE(#REF!),JP$2+2,FALSE),0)</f>
        <v>#REF!</v>
      </c>
      <c r="JQ90" t="e" cm="1">
        <f t="array" ref="JQ90">_xlfn.IFNA(VLOOKUP($A90,TRANSPOSE(#REF!),JQ$2+2,FALSE),0)</f>
        <v>#REF!</v>
      </c>
      <c r="JR90" t="e" cm="1">
        <f t="array" ref="JR90">_xlfn.IFNA(VLOOKUP($A90,TRANSPOSE(#REF!),JR$2+2,FALSE),0)</f>
        <v>#REF!</v>
      </c>
      <c r="JS90" t="e" cm="1">
        <f t="array" ref="JS90">_xlfn.IFNA(VLOOKUP($A90,TRANSPOSE(#REF!),JS$2+2,FALSE),0)</f>
        <v>#REF!</v>
      </c>
      <c r="JT90" t="e" cm="1">
        <f t="array" ref="JT90">_xlfn.IFNA(VLOOKUP($A90,TRANSPOSE(#REF!),JT$2+2,FALSE),0)</f>
        <v>#REF!</v>
      </c>
      <c r="JU90" t="e" cm="1">
        <f t="array" ref="JU90">_xlfn.IFNA(VLOOKUP($A90,TRANSPOSE(#REF!),JU$2+2,FALSE),0)</f>
        <v>#REF!</v>
      </c>
      <c r="JV90" t="e" cm="1">
        <f t="array" ref="JV90">_xlfn.IFNA(VLOOKUP($A90,TRANSPOSE(#REF!),JV$2+2,FALSE),0)</f>
        <v>#REF!</v>
      </c>
      <c r="JW90" t="e" cm="1">
        <f t="array" ref="JW90">_xlfn.IFNA(VLOOKUP($A90,TRANSPOSE(#REF!),JW$2+2,FALSE),0)</f>
        <v>#REF!</v>
      </c>
      <c r="JX90" t="e" cm="1">
        <f t="array" ref="JX90">_xlfn.IFNA(VLOOKUP($A90,TRANSPOSE(#REF!),JX$2+2,FALSE),0)</f>
        <v>#REF!</v>
      </c>
      <c r="JY90" t="e" cm="1">
        <f t="array" ref="JY90">_xlfn.IFNA(VLOOKUP($A90,TRANSPOSE(#REF!),JY$2+2,FALSE),0)</f>
        <v>#REF!</v>
      </c>
      <c r="JZ90" t="e" cm="1">
        <f t="array" ref="JZ90">_xlfn.IFNA(VLOOKUP($A90,TRANSPOSE(#REF!),JZ$2+2,FALSE),0)</f>
        <v>#REF!</v>
      </c>
      <c r="KA90" t="e" cm="1">
        <f t="array" ref="KA90">_xlfn.IFNA(VLOOKUP($A90,TRANSPOSE(#REF!),KA$2+2,FALSE),0)</f>
        <v>#REF!</v>
      </c>
      <c r="KB90" t="e" cm="1">
        <f t="array" ref="KB90">_xlfn.IFNA(VLOOKUP($A90,TRANSPOSE(#REF!),KB$2+2,FALSE),0)</f>
        <v>#REF!</v>
      </c>
      <c r="KC90" t="e" cm="1">
        <f t="array" ref="KC90">_xlfn.IFNA(VLOOKUP($A90,TRANSPOSE(#REF!),KC$2+2,FALSE),0)</f>
        <v>#REF!</v>
      </c>
      <c r="KD90" t="e" cm="1">
        <f t="array" ref="KD90">_xlfn.IFNA(VLOOKUP($A90,TRANSPOSE(#REF!),KD$2+2,FALSE),0)</f>
        <v>#REF!</v>
      </c>
      <c r="KE90" t="e" cm="1">
        <f t="array" ref="KE90">_xlfn.IFNA(VLOOKUP($A90,TRANSPOSE(#REF!),KE$2+2,FALSE),0)</f>
        <v>#REF!</v>
      </c>
      <c r="KF90" t="e" cm="1">
        <f t="array" ref="KF90">_xlfn.IFNA(VLOOKUP($A90,TRANSPOSE(#REF!),KF$2+2,FALSE),0)</f>
        <v>#REF!</v>
      </c>
      <c r="KG90" t="e" cm="1">
        <f t="array" ref="KG90">_xlfn.IFNA(VLOOKUP($A90,TRANSPOSE(#REF!),KG$2+2,FALSE),0)</f>
        <v>#REF!</v>
      </c>
      <c r="KH90" t="e" cm="1">
        <f t="array" ref="KH90">_xlfn.IFNA(VLOOKUP($A90,TRANSPOSE(#REF!),KH$2+2,FALSE),0)</f>
        <v>#REF!</v>
      </c>
      <c r="KI90" t="e" cm="1">
        <f t="array" ref="KI90">_xlfn.IFNA(VLOOKUP($A90,TRANSPOSE(#REF!),KI$2+2,FALSE),0)</f>
        <v>#REF!</v>
      </c>
      <c r="KJ90" t="e" cm="1">
        <f t="array" ref="KJ90">_xlfn.IFNA(VLOOKUP($A90,TRANSPOSE(#REF!),KJ$2+2,FALSE),0)</f>
        <v>#REF!</v>
      </c>
      <c r="KK90" t="e" cm="1">
        <f t="array" ref="KK90">_xlfn.IFNA(VLOOKUP($A90,TRANSPOSE(#REF!),KK$2+2,FALSE),0)</f>
        <v>#REF!</v>
      </c>
      <c r="KL90" t="e" cm="1">
        <f t="array" ref="KL90">_xlfn.IFNA(VLOOKUP($A90,TRANSPOSE(#REF!),KL$2+2,FALSE),0)</f>
        <v>#REF!</v>
      </c>
      <c r="KM90" t="e" cm="1">
        <f t="array" ref="KM90">_xlfn.IFNA(VLOOKUP($A90,TRANSPOSE(#REF!),KM$2+2,FALSE),0)</f>
        <v>#REF!</v>
      </c>
      <c r="KN90" t="e" cm="1">
        <f t="array" ref="KN90">_xlfn.IFNA(VLOOKUP($A90,TRANSPOSE(#REF!),KN$2+2,FALSE),0)</f>
        <v>#REF!</v>
      </c>
      <c r="KO90" t="e" cm="1">
        <f t="array" ref="KO90">_xlfn.IFNA(VLOOKUP($A90,TRANSPOSE(#REF!),KO$2+2,FALSE),0)</f>
        <v>#REF!</v>
      </c>
      <c r="KP90" t="e" cm="1">
        <f t="array" ref="KP90">_xlfn.IFNA(VLOOKUP($A90,TRANSPOSE(#REF!),KP$2+2,FALSE),0)</f>
        <v>#REF!</v>
      </c>
      <c r="KQ90" t="e" cm="1">
        <f t="array" ref="KQ90">_xlfn.IFNA(VLOOKUP($A90,TRANSPOSE(#REF!),KQ$2+2,FALSE),0)</f>
        <v>#REF!</v>
      </c>
      <c r="KR90" t="e" cm="1">
        <f t="array" ref="KR90">_xlfn.IFNA(VLOOKUP($A90,TRANSPOSE(#REF!),KR$2+2,FALSE),0)</f>
        <v>#REF!</v>
      </c>
      <c r="KS90" t="e" cm="1">
        <f t="array" ref="KS90">_xlfn.IFNA(VLOOKUP($A90,TRANSPOSE(#REF!),KS$2+2,FALSE),0)</f>
        <v>#REF!</v>
      </c>
      <c r="KT90" t="e" cm="1">
        <f t="array" ref="KT90">_xlfn.IFNA(VLOOKUP($A90,TRANSPOSE(#REF!),KT$2+2,FALSE),0)</f>
        <v>#REF!</v>
      </c>
      <c r="KU90" t="e" cm="1">
        <f t="array" ref="KU90">_xlfn.IFNA(VLOOKUP($A90,TRANSPOSE(#REF!),KU$2+2,FALSE),0)</f>
        <v>#REF!</v>
      </c>
      <c r="KV90" t="e" cm="1">
        <f t="array" ref="KV90">_xlfn.IFNA(VLOOKUP($A90,TRANSPOSE(#REF!),KV$2+2,FALSE),0)</f>
        <v>#REF!</v>
      </c>
      <c r="KW90" t="e" cm="1">
        <f t="array" ref="KW90">_xlfn.IFNA(VLOOKUP($A90,TRANSPOSE(#REF!),KW$2+2,FALSE),0)</f>
        <v>#REF!</v>
      </c>
      <c r="KX90" t="e" cm="1">
        <f t="array" ref="KX90">_xlfn.IFNA(VLOOKUP($A90,TRANSPOSE(#REF!),KX$2+2,FALSE),0)</f>
        <v>#REF!</v>
      </c>
      <c r="KY90" t="e" cm="1">
        <f t="array" ref="KY90">_xlfn.IFNA(VLOOKUP($A90,TRANSPOSE(#REF!),KY$2+2,FALSE),0)</f>
        <v>#REF!</v>
      </c>
      <c r="KZ90" t="e" cm="1">
        <f t="array" ref="KZ90">_xlfn.IFNA(VLOOKUP($A90,TRANSPOSE(#REF!),KZ$2+2,FALSE),0)</f>
        <v>#REF!</v>
      </c>
      <c r="LA90" t="e" cm="1">
        <f t="array" ref="LA90">_xlfn.IFNA(VLOOKUP($A90,TRANSPOSE(#REF!),LA$2+2,FALSE),0)</f>
        <v>#REF!</v>
      </c>
      <c r="LB90" t="e" cm="1">
        <f t="array" ref="LB90">_xlfn.IFNA(VLOOKUP($A90,TRANSPOSE(#REF!),LB$2+2,FALSE),0)</f>
        <v>#REF!</v>
      </c>
      <c r="LC90" t="e" cm="1">
        <f t="array" ref="LC90">_xlfn.IFNA(VLOOKUP($A90,TRANSPOSE(#REF!),LC$2+2,FALSE),0)</f>
        <v>#REF!</v>
      </c>
      <c r="LD90" t="e" cm="1">
        <f t="array" ref="LD90">_xlfn.IFNA(VLOOKUP($A90,TRANSPOSE(#REF!),LD$2+2,FALSE),0)</f>
        <v>#REF!</v>
      </c>
      <c r="LE90" t="e" cm="1">
        <f t="array" ref="LE90">_xlfn.IFNA(VLOOKUP($A90,TRANSPOSE(#REF!),LE$2+2,FALSE),0)</f>
        <v>#REF!</v>
      </c>
      <c r="LF90" t="e" cm="1">
        <f t="array" ref="LF90">_xlfn.IFNA(VLOOKUP($A90,TRANSPOSE(#REF!),LF$2+2,FALSE),0)</f>
        <v>#REF!</v>
      </c>
      <c r="LG90" t="e" cm="1">
        <f t="array" ref="LG90">_xlfn.IFNA(VLOOKUP($A90,TRANSPOSE(#REF!),LG$2+2,FALSE),0)</f>
        <v>#REF!</v>
      </c>
      <c r="LH90" t="e" cm="1">
        <f t="array" ref="LH90">_xlfn.IFNA(VLOOKUP($A90,TRANSPOSE(#REF!),LH$2+2,FALSE),0)</f>
        <v>#REF!</v>
      </c>
      <c r="LI90" t="e" cm="1">
        <f t="array" ref="LI90">_xlfn.IFNA(VLOOKUP($A90,TRANSPOSE(#REF!),LI$2+2,FALSE),0)</f>
        <v>#REF!</v>
      </c>
      <c r="LJ90" t="e" cm="1">
        <f t="array" ref="LJ90">_xlfn.IFNA(VLOOKUP($A90,TRANSPOSE(#REF!),LJ$2+2,FALSE),0)</f>
        <v>#REF!</v>
      </c>
      <c r="LK90" t="e" cm="1">
        <f t="array" ref="LK90">_xlfn.IFNA(VLOOKUP($A90,TRANSPOSE(#REF!),LK$2+2,FALSE),0)</f>
        <v>#REF!</v>
      </c>
      <c r="LL90" t="e" cm="1">
        <f t="array" ref="LL90">_xlfn.IFNA(VLOOKUP($A90,TRANSPOSE(#REF!),LL$2+2,FALSE),0)</f>
        <v>#REF!</v>
      </c>
      <c r="LM90" t="e" cm="1">
        <f t="array" ref="LM90">_xlfn.IFNA(VLOOKUP($A90,TRANSPOSE(#REF!),LM$2+2,FALSE),0)</f>
        <v>#REF!</v>
      </c>
      <c r="LN90" t="e" cm="1">
        <f t="array" ref="LN90">_xlfn.IFNA(VLOOKUP($A90,TRANSPOSE(#REF!),LN$2+2,FALSE),0)</f>
        <v>#REF!</v>
      </c>
      <c r="LO90" t="e" cm="1">
        <f t="array" ref="LO90">_xlfn.IFNA(VLOOKUP($A90,TRANSPOSE(#REF!),LO$2+2,FALSE),0)</f>
        <v>#REF!</v>
      </c>
      <c r="LP90" t="e" cm="1">
        <f t="array" ref="LP90">_xlfn.IFNA(VLOOKUP($A90,TRANSPOSE(#REF!),LP$2+2,FALSE),0)</f>
        <v>#REF!</v>
      </c>
      <c r="LQ90" t="e" cm="1">
        <f t="array" ref="LQ90">_xlfn.IFNA(VLOOKUP($A90,TRANSPOSE(#REF!),LQ$2+2,FALSE),0)</f>
        <v>#REF!</v>
      </c>
      <c r="LR90" t="e" cm="1">
        <f t="array" ref="LR90">_xlfn.IFNA(VLOOKUP($A90,TRANSPOSE(#REF!),LR$2+2,FALSE),0)</f>
        <v>#REF!</v>
      </c>
      <c r="LS90" t="e" cm="1">
        <f t="array" ref="LS90">_xlfn.IFNA(VLOOKUP($A90,TRANSPOSE(#REF!),LS$2+2,FALSE),0)</f>
        <v>#REF!</v>
      </c>
      <c r="LT90" t="e" cm="1">
        <f t="array" ref="LT90">_xlfn.IFNA(VLOOKUP($A90,TRANSPOSE(#REF!),LT$2+2,FALSE),0)</f>
        <v>#REF!</v>
      </c>
      <c r="LU90" t="e" cm="1">
        <f t="array" ref="LU90">_xlfn.IFNA(VLOOKUP($A90,TRANSPOSE(#REF!),LU$2+2,FALSE),0)</f>
        <v>#REF!</v>
      </c>
      <c r="LV90" t="e" cm="1">
        <f t="array" ref="LV90">_xlfn.IFNA(VLOOKUP($A90,TRANSPOSE(#REF!),LV$2+2,FALSE),0)</f>
        <v>#REF!</v>
      </c>
      <c r="LW90" t="e" cm="1">
        <f t="array" ref="LW90">_xlfn.IFNA(VLOOKUP($A90,TRANSPOSE(#REF!),LW$2+2,FALSE),0)</f>
        <v>#REF!</v>
      </c>
      <c r="LX90" t="e" cm="1">
        <f t="array" ref="LX90">_xlfn.IFNA(VLOOKUP($A90,TRANSPOSE(#REF!),LX$2+2,FALSE),0)</f>
        <v>#REF!</v>
      </c>
      <c r="LY90" t="e" cm="1">
        <f t="array" ref="LY90">_xlfn.IFNA(VLOOKUP($A90,TRANSPOSE(#REF!),LY$2+2,FALSE),0)</f>
        <v>#REF!</v>
      </c>
      <c r="LZ90" t="e" cm="1">
        <f t="array" ref="LZ90">_xlfn.IFNA(VLOOKUP($A90,TRANSPOSE(#REF!),LZ$2+2,FALSE),0)</f>
        <v>#REF!</v>
      </c>
      <c r="MA90" t="e" cm="1">
        <f t="array" ref="MA90">_xlfn.IFNA(VLOOKUP($A90,TRANSPOSE(#REF!),MA$2+2,FALSE),0)</f>
        <v>#REF!</v>
      </c>
      <c r="MB90" t="e" cm="1">
        <f t="array" ref="MB90">_xlfn.IFNA(VLOOKUP($A90,TRANSPOSE(#REF!),MB$2+2,FALSE),0)</f>
        <v>#REF!</v>
      </c>
      <c r="MC90" t="e" cm="1">
        <f t="array" ref="MC90">_xlfn.IFNA(VLOOKUP($A90,TRANSPOSE(#REF!),MC$2+2,FALSE),0)</f>
        <v>#REF!</v>
      </c>
      <c r="MD90" t="e" cm="1">
        <f t="array" ref="MD90">_xlfn.IFNA(VLOOKUP($A90,TRANSPOSE(#REF!),MD$2+2,FALSE),0)</f>
        <v>#REF!</v>
      </c>
      <c r="ME90" t="e" cm="1">
        <f t="array" ref="ME90">_xlfn.IFNA(VLOOKUP($A90,TRANSPOSE(#REF!),ME$2+2,FALSE),0)</f>
        <v>#REF!</v>
      </c>
      <c r="MF90" t="e" cm="1">
        <f t="array" ref="MF90">_xlfn.IFNA(VLOOKUP($A90,TRANSPOSE(#REF!),MF$2+2,FALSE),0)</f>
        <v>#REF!</v>
      </c>
      <c r="MG90" t="e" cm="1">
        <f t="array" ref="MG90">_xlfn.IFNA(VLOOKUP($A90,TRANSPOSE(#REF!),MG$2+2,FALSE),0)</f>
        <v>#REF!</v>
      </c>
      <c r="MH90" t="e" cm="1">
        <f t="array" ref="MH90">_xlfn.IFNA(VLOOKUP($A90,TRANSPOSE(#REF!),MH$2+2,FALSE),0)</f>
        <v>#REF!</v>
      </c>
      <c r="MI90" t="e" cm="1">
        <f t="array" ref="MI90">_xlfn.IFNA(VLOOKUP($A90,TRANSPOSE(#REF!),MI$2+2,FALSE),0)</f>
        <v>#REF!</v>
      </c>
      <c r="MJ90" t="e" cm="1">
        <f t="array" ref="MJ90">_xlfn.IFNA(VLOOKUP($A90,TRANSPOSE(#REF!),MJ$2+2,FALSE),0)</f>
        <v>#REF!</v>
      </c>
      <c r="MK90" t="e" cm="1">
        <f t="array" ref="MK90">_xlfn.IFNA(VLOOKUP($A90,TRANSPOSE(#REF!),MK$2+2,FALSE),0)</f>
        <v>#REF!</v>
      </c>
      <c r="ML90" t="e" cm="1">
        <f t="array" ref="ML90">_xlfn.IFNA(VLOOKUP($A90,TRANSPOSE(#REF!),ML$2+2,FALSE),0)</f>
        <v>#REF!</v>
      </c>
      <c r="MM90" t="e" cm="1">
        <f t="array" ref="MM90">_xlfn.IFNA(VLOOKUP($A90,TRANSPOSE(#REF!),MM$2+2,FALSE),0)</f>
        <v>#REF!</v>
      </c>
      <c r="MN90" t="e" cm="1">
        <f t="array" ref="MN90">_xlfn.IFNA(VLOOKUP($A90,TRANSPOSE(#REF!),MN$2+2,FALSE),0)</f>
        <v>#REF!</v>
      </c>
      <c r="MO90" t="e" cm="1">
        <f t="array" ref="MO90">_xlfn.IFNA(VLOOKUP($A90,TRANSPOSE(#REF!),MO$2+2,FALSE),0)</f>
        <v>#REF!</v>
      </c>
      <c r="MP90" t="e" cm="1">
        <f t="array" ref="MP90">_xlfn.IFNA(VLOOKUP($A90,TRANSPOSE(#REF!),MP$2+2,FALSE),0)</f>
        <v>#REF!</v>
      </c>
      <c r="MQ90" t="e" cm="1">
        <f t="array" ref="MQ90">_xlfn.IFNA(VLOOKUP($A90,TRANSPOSE(#REF!),MQ$2+2,FALSE),0)</f>
        <v>#REF!</v>
      </c>
      <c r="MR90" t="e" cm="1">
        <f t="array" ref="MR90">_xlfn.IFNA(VLOOKUP($A90,TRANSPOSE(#REF!),MR$2+2,FALSE),0)</f>
        <v>#REF!</v>
      </c>
      <c r="MS90" t="e" cm="1">
        <f t="array" ref="MS90">_xlfn.IFNA(VLOOKUP($A90,TRANSPOSE(#REF!),MS$2+2,FALSE),0)</f>
        <v>#REF!</v>
      </c>
      <c r="MT90" t="e" cm="1">
        <f t="array" ref="MT90">_xlfn.IFNA(VLOOKUP($A90,TRANSPOSE(#REF!),MT$2+2,FALSE),0)</f>
        <v>#REF!</v>
      </c>
      <c r="MU90" t="e" cm="1">
        <f t="array" ref="MU90">_xlfn.IFNA(VLOOKUP($A90,TRANSPOSE(#REF!),MU$2+2,FALSE),0)</f>
        <v>#REF!</v>
      </c>
      <c r="MV90" t="e" cm="1">
        <f t="array" ref="MV90">_xlfn.IFNA(VLOOKUP($A90,TRANSPOSE(#REF!),MV$2+2,FALSE),0)</f>
        <v>#REF!</v>
      </c>
      <c r="MW90" t="e" cm="1">
        <f t="array" ref="MW90">_xlfn.IFNA(VLOOKUP($A90,TRANSPOSE(#REF!),MW$2+2,FALSE),0)</f>
        <v>#REF!</v>
      </c>
      <c r="MX90" t="e" cm="1">
        <f t="array" ref="MX90">_xlfn.IFNA(VLOOKUP($A90,TRANSPOSE(#REF!),MX$2+2,FALSE),0)</f>
        <v>#REF!</v>
      </c>
      <c r="MY90" t="e" cm="1">
        <f t="array" ref="MY90">_xlfn.IFNA(VLOOKUP($A90,TRANSPOSE(#REF!),MY$2+2,FALSE),0)</f>
        <v>#REF!</v>
      </c>
      <c r="MZ90" t="e" cm="1">
        <f t="array" ref="MZ90">_xlfn.IFNA(VLOOKUP($A90,TRANSPOSE(#REF!),MZ$2+2,FALSE),0)</f>
        <v>#REF!</v>
      </c>
      <c r="NA90" t="e" cm="1">
        <f t="array" ref="NA90">_xlfn.IFNA(VLOOKUP($A90,TRANSPOSE(#REF!),NA$2+2,FALSE),0)</f>
        <v>#REF!</v>
      </c>
      <c r="NB90" t="e" cm="1">
        <f t="array" ref="NB90">_xlfn.IFNA(VLOOKUP($A90,TRANSPOSE(#REF!),NB$2+2,FALSE),0)</f>
        <v>#REF!</v>
      </c>
      <c r="NC90" t="e" cm="1">
        <f t="array" ref="NC90">_xlfn.IFNA(VLOOKUP($A90,TRANSPOSE(#REF!),NC$2+2,FALSE),0)</f>
        <v>#REF!</v>
      </c>
      <c r="ND90" t="e" cm="1">
        <f t="array" ref="ND90">_xlfn.IFNA(VLOOKUP($A90,TRANSPOSE(#REF!),ND$2+2,FALSE),0)</f>
        <v>#REF!</v>
      </c>
      <c r="NE90" t="e" cm="1">
        <f t="array" ref="NE90">_xlfn.IFNA(VLOOKUP($A90,TRANSPOSE(#REF!),NE$2+2,FALSE),0)</f>
        <v>#REF!</v>
      </c>
      <c r="NF90" t="e" cm="1">
        <f t="array" ref="NF90">_xlfn.IFNA(VLOOKUP($A90,TRANSPOSE(#REF!),NF$2+2,FALSE),0)</f>
        <v>#REF!</v>
      </c>
      <c r="NG90" t="e" cm="1">
        <f t="array" ref="NG90">_xlfn.IFNA(VLOOKUP($A90,TRANSPOSE(#REF!),NG$2+2,FALSE),0)</f>
        <v>#REF!</v>
      </c>
      <c r="NH90" t="e" cm="1">
        <f t="array" ref="NH90">_xlfn.IFNA(VLOOKUP($A90,TRANSPOSE(#REF!),NH$2+2,FALSE),0)</f>
        <v>#REF!</v>
      </c>
      <c r="NI90" t="e" cm="1">
        <f t="array" ref="NI90">_xlfn.IFNA(VLOOKUP($A90,TRANSPOSE(#REF!),NI$2+2,FALSE),0)</f>
        <v>#REF!</v>
      </c>
      <c r="NJ90" t="e" cm="1">
        <f t="array" ref="NJ90">_xlfn.IFNA(VLOOKUP($A90,TRANSPOSE(#REF!),NJ$2+2,FALSE),0)</f>
        <v>#REF!</v>
      </c>
      <c r="NL90" t="e">
        <f t="shared" si="2"/>
        <v>#REF!</v>
      </c>
      <c r="NM90" t="e">
        <f t="shared" si="3"/>
        <v>#REF!</v>
      </c>
    </row>
    <row r="91" spans="1:377" x14ac:dyDescent="0.3">
      <c r="A91" t="str">
        <v>PGB02_18</v>
      </c>
      <c r="B91" t="str">
        <v>Elektriciteit</v>
      </c>
      <c r="C91" t="str">
        <v>Conversion</v>
      </c>
      <c r="D91" t="str">
        <v>Power GB</v>
      </c>
      <c r="E91" t="str">
        <v>Generation</v>
      </c>
      <c r="F91" t="str">
        <v>Electricity GB</v>
      </c>
      <c r="G91" t="str">
        <v>Electricity from Solar - Power GB</v>
      </c>
      <c r="H91" t="str">
        <v>[GW]</v>
      </c>
      <c r="I91">
        <f>_xlfn.IFNA(VLOOKUP(A91,'[1]PASTE Cap_Investment'!A:B,2,FALSE),0)</f>
        <v>289</v>
      </c>
      <c r="J91" t="e" cm="1">
        <f t="array" ref="J91">_xlfn.IFNA(VLOOKUP($A91,TRANSPOSE(#REF!),J$2+2,FALSE),0)</f>
        <v>#REF!</v>
      </c>
      <c r="K91" t="e" cm="1">
        <f t="array" ref="K91">_xlfn.IFNA(VLOOKUP($A91,TRANSPOSE(#REF!),K$2+2,FALSE),0)</f>
        <v>#REF!</v>
      </c>
      <c r="L91" t="e" cm="1">
        <f t="array" ref="L91">_xlfn.IFNA(VLOOKUP($A91,TRANSPOSE(#REF!),L$2+2,FALSE),0)</f>
        <v>#REF!</v>
      </c>
      <c r="M91" t="e" cm="1">
        <f t="array" ref="M91">_xlfn.IFNA(VLOOKUP($A91,TRANSPOSE(#REF!),M$2+2,FALSE),0)</f>
        <v>#REF!</v>
      </c>
      <c r="N91" t="e" cm="1">
        <f t="array" ref="N91">_xlfn.IFNA(VLOOKUP($A91,TRANSPOSE(#REF!),N$2+2,FALSE),0)</f>
        <v>#REF!</v>
      </c>
      <c r="O91" t="e" cm="1">
        <f t="array" ref="O91">_xlfn.IFNA(VLOOKUP($A91,TRANSPOSE(#REF!),O$2+2,FALSE),0)</f>
        <v>#REF!</v>
      </c>
      <c r="P91" t="e" cm="1">
        <f t="array" ref="P91">_xlfn.IFNA(VLOOKUP($A91,TRANSPOSE(#REF!),P$2+2,FALSE),0)</f>
        <v>#REF!</v>
      </c>
      <c r="Q91" t="e" cm="1">
        <f t="array" ref="Q91">_xlfn.IFNA(VLOOKUP($A91,TRANSPOSE(#REF!),Q$2+2,FALSE),0)</f>
        <v>#REF!</v>
      </c>
      <c r="R91" t="e" cm="1">
        <f t="array" ref="R91">_xlfn.IFNA(VLOOKUP($A91,TRANSPOSE(#REF!),R$2+2,FALSE),0)</f>
        <v>#REF!</v>
      </c>
      <c r="S91" t="e" cm="1">
        <f t="array" ref="S91">_xlfn.IFNA(VLOOKUP($A91,TRANSPOSE(#REF!),S$2+2,FALSE),0)</f>
        <v>#REF!</v>
      </c>
      <c r="T91" t="e" cm="1">
        <f t="array" ref="T91">_xlfn.IFNA(VLOOKUP($A91,TRANSPOSE(#REF!),T$2+2,FALSE),0)</f>
        <v>#REF!</v>
      </c>
      <c r="U91" t="e" cm="1">
        <f t="array" ref="U91">_xlfn.IFNA(VLOOKUP($A91,TRANSPOSE(#REF!),U$2+2,FALSE),0)</f>
        <v>#REF!</v>
      </c>
      <c r="V91" t="e" cm="1">
        <f t="array" ref="V91">_xlfn.IFNA(VLOOKUP($A91,TRANSPOSE(#REF!),V$2+2,FALSE),0)</f>
        <v>#REF!</v>
      </c>
      <c r="W91" t="e" cm="1">
        <f t="array" ref="W91">_xlfn.IFNA(VLOOKUP($A91,TRANSPOSE(#REF!),W$2+2,FALSE),0)</f>
        <v>#REF!</v>
      </c>
      <c r="X91" t="e" cm="1">
        <f t="array" ref="X91">_xlfn.IFNA(VLOOKUP($A91,TRANSPOSE(#REF!),X$2+2,FALSE),0)</f>
        <v>#REF!</v>
      </c>
      <c r="Y91" t="e" cm="1">
        <f t="array" ref="Y91">_xlfn.IFNA(VLOOKUP($A91,TRANSPOSE(#REF!),Y$2+2,FALSE),0)</f>
        <v>#REF!</v>
      </c>
      <c r="Z91" t="e" cm="1">
        <f t="array" ref="Z91">_xlfn.IFNA(VLOOKUP($A91,TRANSPOSE(#REF!),Z$2+2,FALSE),0)</f>
        <v>#REF!</v>
      </c>
      <c r="AA91" t="e" cm="1">
        <f t="array" ref="AA91">_xlfn.IFNA(VLOOKUP($A91,TRANSPOSE(#REF!),AA$2+2,FALSE),0)</f>
        <v>#REF!</v>
      </c>
      <c r="AB91" t="e" cm="1">
        <f t="array" ref="AB91">_xlfn.IFNA(VLOOKUP($A91,TRANSPOSE(#REF!),AB$2+2,FALSE),0)</f>
        <v>#REF!</v>
      </c>
      <c r="AC91" t="e" cm="1">
        <f t="array" ref="AC91">_xlfn.IFNA(VLOOKUP($A91,TRANSPOSE(#REF!),AC$2+2,FALSE),0)</f>
        <v>#REF!</v>
      </c>
      <c r="AD91" t="e" cm="1">
        <f t="array" ref="AD91">_xlfn.IFNA(VLOOKUP($A91,TRANSPOSE(#REF!),AD$2+2,FALSE),0)</f>
        <v>#REF!</v>
      </c>
      <c r="AE91" t="e" cm="1">
        <f t="array" ref="AE91">_xlfn.IFNA(VLOOKUP($A91,TRANSPOSE(#REF!),AE$2+2,FALSE),0)</f>
        <v>#REF!</v>
      </c>
      <c r="AF91" t="e" cm="1">
        <f t="array" ref="AF91">_xlfn.IFNA(VLOOKUP($A91,TRANSPOSE(#REF!),AF$2+2,FALSE),0)</f>
        <v>#REF!</v>
      </c>
      <c r="AG91" t="e" cm="1">
        <f t="array" ref="AG91">_xlfn.IFNA(VLOOKUP($A91,TRANSPOSE(#REF!),AG$2+2,FALSE),0)</f>
        <v>#REF!</v>
      </c>
      <c r="AH91" t="e" cm="1">
        <f t="array" ref="AH91">_xlfn.IFNA(VLOOKUP($A91,TRANSPOSE(#REF!),AH$2+2,FALSE),0)</f>
        <v>#REF!</v>
      </c>
      <c r="AI91" t="e" cm="1">
        <f t="array" ref="AI91">_xlfn.IFNA(VLOOKUP($A91,TRANSPOSE(#REF!),AI$2+2,FALSE),0)</f>
        <v>#REF!</v>
      </c>
      <c r="AJ91" t="e" cm="1">
        <f t="array" ref="AJ91">_xlfn.IFNA(VLOOKUP($A91,TRANSPOSE(#REF!),AJ$2+2,FALSE),0)</f>
        <v>#REF!</v>
      </c>
      <c r="AK91" t="e" cm="1">
        <f t="array" ref="AK91">_xlfn.IFNA(VLOOKUP($A91,TRANSPOSE(#REF!),AK$2+2,FALSE),0)</f>
        <v>#REF!</v>
      </c>
      <c r="AL91" t="e" cm="1">
        <f t="array" ref="AL91">_xlfn.IFNA(VLOOKUP($A91,TRANSPOSE(#REF!),AL$2+2,FALSE),0)</f>
        <v>#REF!</v>
      </c>
      <c r="AM91" t="e" cm="1">
        <f t="array" ref="AM91">_xlfn.IFNA(VLOOKUP($A91,TRANSPOSE(#REF!),AM$2+2,FALSE),0)</f>
        <v>#REF!</v>
      </c>
      <c r="AN91" t="e" cm="1">
        <f t="array" ref="AN91">_xlfn.IFNA(VLOOKUP($A91,TRANSPOSE(#REF!),AN$2+2,FALSE),0)</f>
        <v>#REF!</v>
      </c>
      <c r="AO91" t="e" cm="1">
        <f t="array" ref="AO91">_xlfn.IFNA(VLOOKUP($A91,TRANSPOSE(#REF!),AO$2+2,FALSE),0)</f>
        <v>#REF!</v>
      </c>
      <c r="AP91" t="e" cm="1">
        <f t="array" ref="AP91">_xlfn.IFNA(VLOOKUP($A91,TRANSPOSE(#REF!),AP$2+2,FALSE),0)</f>
        <v>#REF!</v>
      </c>
      <c r="AQ91" t="e" cm="1">
        <f t="array" ref="AQ91">_xlfn.IFNA(VLOOKUP($A91,TRANSPOSE(#REF!),AQ$2+2,FALSE),0)</f>
        <v>#REF!</v>
      </c>
      <c r="AR91" t="e" cm="1">
        <f t="array" ref="AR91">_xlfn.IFNA(VLOOKUP($A91,TRANSPOSE(#REF!),AR$2+2,FALSE),0)</f>
        <v>#REF!</v>
      </c>
      <c r="AS91" t="e" cm="1">
        <f t="array" ref="AS91">_xlfn.IFNA(VLOOKUP($A91,TRANSPOSE(#REF!),AS$2+2,FALSE),0)</f>
        <v>#REF!</v>
      </c>
      <c r="AT91" t="e" cm="1">
        <f t="array" ref="AT91">_xlfn.IFNA(VLOOKUP($A91,TRANSPOSE(#REF!),AT$2+2,FALSE),0)</f>
        <v>#REF!</v>
      </c>
      <c r="AU91" t="e" cm="1">
        <f t="array" ref="AU91">_xlfn.IFNA(VLOOKUP($A91,TRANSPOSE(#REF!),AU$2+2,FALSE),0)</f>
        <v>#REF!</v>
      </c>
      <c r="AV91" t="e" cm="1">
        <f t="array" ref="AV91">_xlfn.IFNA(VLOOKUP($A91,TRANSPOSE(#REF!),AV$2+2,FALSE),0)</f>
        <v>#REF!</v>
      </c>
      <c r="AW91" t="e" cm="1">
        <f t="array" ref="AW91">_xlfn.IFNA(VLOOKUP($A91,TRANSPOSE(#REF!),AW$2+2,FALSE),0)</f>
        <v>#REF!</v>
      </c>
      <c r="AX91" t="e" cm="1">
        <f t="array" ref="AX91">_xlfn.IFNA(VLOOKUP($A91,TRANSPOSE(#REF!),AX$2+2,FALSE),0)</f>
        <v>#REF!</v>
      </c>
      <c r="AY91" t="e" cm="1">
        <f t="array" ref="AY91">_xlfn.IFNA(VLOOKUP($A91,TRANSPOSE(#REF!),AY$2+2,FALSE),0)</f>
        <v>#REF!</v>
      </c>
      <c r="AZ91" t="e" cm="1">
        <f t="array" ref="AZ91">_xlfn.IFNA(VLOOKUP($A91,TRANSPOSE(#REF!),AZ$2+2,FALSE),0)</f>
        <v>#REF!</v>
      </c>
      <c r="BA91" t="e" cm="1">
        <f t="array" ref="BA91">_xlfn.IFNA(VLOOKUP($A91,TRANSPOSE(#REF!),BA$2+2,FALSE),0)</f>
        <v>#REF!</v>
      </c>
      <c r="BB91" t="e" cm="1">
        <f t="array" ref="BB91">_xlfn.IFNA(VLOOKUP($A91,TRANSPOSE(#REF!),BB$2+2,FALSE),0)</f>
        <v>#REF!</v>
      </c>
      <c r="BC91" t="e" cm="1">
        <f t="array" ref="BC91">_xlfn.IFNA(VLOOKUP($A91,TRANSPOSE(#REF!),BC$2+2,FALSE),0)</f>
        <v>#REF!</v>
      </c>
      <c r="BD91" t="e" cm="1">
        <f t="array" ref="BD91">_xlfn.IFNA(VLOOKUP($A91,TRANSPOSE(#REF!),BD$2+2,FALSE),0)</f>
        <v>#REF!</v>
      </c>
      <c r="BE91" t="e" cm="1">
        <f t="array" ref="BE91">_xlfn.IFNA(VLOOKUP($A91,TRANSPOSE(#REF!),BE$2+2,FALSE),0)</f>
        <v>#REF!</v>
      </c>
      <c r="BF91" t="e" cm="1">
        <f t="array" ref="BF91">_xlfn.IFNA(VLOOKUP($A91,TRANSPOSE(#REF!),BF$2+2,FALSE),0)</f>
        <v>#REF!</v>
      </c>
      <c r="BG91" t="e" cm="1">
        <f t="array" ref="BG91">_xlfn.IFNA(VLOOKUP($A91,TRANSPOSE(#REF!),BG$2+2,FALSE),0)</f>
        <v>#REF!</v>
      </c>
      <c r="BH91" t="e" cm="1">
        <f t="array" ref="BH91">_xlfn.IFNA(VLOOKUP($A91,TRANSPOSE(#REF!),BH$2+2,FALSE),0)</f>
        <v>#REF!</v>
      </c>
      <c r="BI91" t="e" cm="1">
        <f t="array" ref="BI91">_xlfn.IFNA(VLOOKUP($A91,TRANSPOSE(#REF!),BI$2+2,FALSE),0)</f>
        <v>#REF!</v>
      </c>
      <c r="BJ91" t="e" cm="1">
        <f t="array" ref="BJ91">_xlfn.IFNA(VLOOKUP($A91,TRANSPOSE(#REF!),BJ$2+2,FALSE),0)</f>
        <v>#REF!</v>
      </c>
      <c r="BK91" t="e" cm="1">
        <f t="array" ref="BK91">_xlfn.IFNA(VLOOKUP($A91,TRANSPOSE(#REF!),BK$2+2,FALSE),0)</f>
        <v>#REF!</v>
      </c>
      <c r="BL91" t="e" cm="1">
        <f t="array" ref="BL91">_xlfn.IFNA(VLOOKUP($A91,TRANSPOSE(#REF!),BL$2+2,FALSE),0)</f>
        <v>#REF!</v>
      </c>
      <c r="BM91" t="e" cm="1">
        <f t="array" ref="BM91">_xlfn.IFNA(VLOOKUP($A91,TRANSPOSE(#REF!),BM$2+2,FALSE),0)</f>
        <v>#REF!</v>
      </c>
      <c r="BN91" t="e" cm="1">
        <f t="array" ref="BN91">_xlfn.IFNA(VLOOKUP($A91,TRANSPOSE(#REF!),BN$2+2,FALSE),0)</f>
        <v>#REF!</v>
      </c>
      <c r="BO91" t="e" cm="1">
        <f t="array" ref="BO91">_xlfn.IFNA(VLOOKUP($A91,TRANSPOSE(#REF!),BO$2+2,FALSE),0)</f>
        <v>#REF!</v>
      </c>
      <c r="BP91" t="e" cm="1">
        <f t="array" ref="BP91">_xlfn.IFNA(VLOOKUP($A91,TRANSPOSE(#REF!),BP$2+2,FALSE),0)</f>
        <v>#REF!</v>
      </c>
      <c r="BQ91" t="e" cm="1">
        <f t="array" ref="BQ91">_xlfn.IFNA(VLOOKUP($A91,TRANSPOSE(#REF!),BQ$2+2,FALSE),0)</f>
        <v>#REF!</v>
      </c>
      <c r="BR91" t="e" cm="1">
        <f t="array" ref="BR91">_xlfn.IFNA(VLOOKUP($A91,TRANSPOSE(#REF!),BR$2+2,FALSE),0)</f>
        <v>#REF!</v>
      </c>
      <c r="BS91" t="e" cm="1">
        <f t="array" ref="BS91">_xlfn.IFNA(VLOOKUP($A91,TRANSPOSE(#REF!),BS$2+2,FALSE),0)</f>
        <v>#REF!</v>
      </c>
      <c r="BT91" t="e" cm="1">
        <f t="array" ref="BT91">_xlfn.IFNA(VLOOKUP($A91,TRANSPOSE(#REF!),BT$2+2,FALSE),0)</f>
        <v>#REF!</v>
      </c>
      <c r="BU91" t="e" cm="1">
        <f t="array" ref="BU91">_xlfn.IFNA(VLOOKUP($A91,TRANSPOSE(#REF!),BU$2+2,FALSE),0)</f>
        <v>#REF!</v>
      </c>
      <c r="BV91" t="e" cm="1">
        <f t="array" ref="BV91">_xlfn.IFNA(VLOOKUP($A91,TRANSPOSE(#REF!),BV$2+2,FALSE),0)</f>
        <v>#REF!</v>
      </c>
      <c r="BW91" t="e" cm="1">
        <f t="array" ref="BW91">_xlfn.IFNA(VLOOKUP($A91,TRANSPOSE(#REF!),BW$2+2,FALSE),0)</f>
        <v>#REF!</v>
      </c>
      <c r="BX91" t="e" cm="1">
        <f t="array" ref="BX91">_xlfn.IFNA(VLOOKUP($A91,TRANSPOSE(#REF!),BX$2+2,FALSE),0)</f>
        <v>#REF!</v>
      </c>
      <c r="BY91" t="e" cm="1">
        <f t="array" ref="BY91">_xlfn.IFNA(VLOOKUP($A91,TRANSPOSE(#REF!),BY$2+2,FALSE),0)</f>
        <v>#REF!</v>
      </c>
      <c r="BZ91" t="e" cm="1">
        <f t="array" ref="BZ91">_xlfn.IFNA(VLOOKUP($A91,TRANSPOSE(#REF!),BZ$2+2,FALSE),0)</f>
        <v>#REF!</v>
      </c>
      <c r="CA91" t="e" cm="1">
        <f t="array" ref="CA91">_xlfn.IFNA(VLOOKUP($A91,TRANSPOSE(#REF!),CA$2+2,FALSE),0)</f>
        <v>#REF!</v>
      </c>
      <c r="CB91" t="e" cm="1">
        <f t="array" ref="CB91">_xlfn.IFNA(VLOOKUP($A91,TRANSPOSE(#REF!),CB$2+2,FALSE),0)</f>
        <v>#REF!</v>
      </c>
      <c r="CC91" t="e" cm="1">
        <f t="array" ref="CC91">_xlfn.IFNA(VLOOKUP($A91,TRANSPOSE(#REF!),CC$2+2,FALSE),0)</f>
        <v>#REF!</v>
      </c>
      <c r="CD91" t="e" cm="1">
        <f t="array" ref="CD91">_xlfn.IFNA(VLOOKUP($A91,TRANSPOSE(#REF!),CD$2+2,FALSE),0)</f>
        <v>#REF!</v>
      </c>
      <c r="CE91" t="e" cm="1">
        <f t="array" ref="CE91">_xlfn.IFNA(VLOOKUP($A91,TRANSPOSE(#REF!),CE$2+2,FALSE),0)</f>
        <v>#REF!</v>
      </c>
      <c r="CF91" t="e" cm="1">
        <f t="array" ref="CF91">_xlfn.IFNA(VLOOKUP($A91,TRANSPOSE(#REF!),CF$2+2,FALSE),0)</f>
        <v>#REF!</v>
      </c>
      <c r="CG91" t="e" cm="1">
        <f t="array" ref="CG91">_xlfn.IFNA(VLOOKUP($A91,TRANSPOSE(#REF!),CG$2+2,FALSE),0)</f>
        <v>#REF!</v>
      </c>
      <c r="CH91" t="e" cm="1">
        <f t="array" ref="CH91">_xlfn.IFNA(VLOOKUP($A91,TRANSPOSE(#REF!),CH$2+2,FALSE),0)</f>
        <v>#REF!</v>
      </c>
      <c r="CI91" t="e" cm="1">
        <f t="array" ref="CI91">_xlfn.IFNA(VLOOKUP($A91,TRANSPOSE(#REF!),CI$2+2,FALSE),0)</f>
        <v>#REF!</v>
      </c>
      <c r="CJ91" t="e" cm="1">
        <f t="array" ref="CJ91">_xlfn.IFNA(VLOOKUP($A91,TRANSPOSE(#REF!),CJ$2+2,FALSE),0)</f>
        <v>#REF!</v>
      </c>
      <c r="CK91" t="e" cm="1">
        <f t="array" ref="CK91">_xlfn.IFNA(VLOOKUP($A91,TRANSPOSE(#REF!),CK$2+2,FALSE),0)</f>
        <v>#REF!</v>
      </c>
      <c r="CL91" t="e" cm="1">
        <f t="array" ref="CL91">_xlfn.IFNA(VLOOKUP($A91,TRANSPOSE(#REF!),CL$2+2,FALSE),0)</f>
        <v>#REF!</v>
      </c>
      <c r="CM91" t="e" cm="1">
        <f t="array" ref="CM91">_xlfn.IFNA(VLOOKUP($A91,TRANSPOSE(#REF!),CM$2+2,FALSE),0)</f>
        <v>#REF!</v>
      </c>
      <c r="CN91" t="e" cm="1">
        <f t="array" ref="CN91">_xlfn.IFNA(VLOOKUP($A91,TRANSPOSE(#REF!),CN$2+2,FALSE),0)</f>
        <v>#REF!</v>
      </c>
      <c r="CO91" t="e" cm="1">
        <f t="array" ref="CO91">_xlfn.IFNA(VLOOKUP($A91,TRANSPOSE(#REF!),CO$2+2,FALSE),0)</f>
        <v>#REF!</v>
      </c>
      <c r="CP91" t="e" cm="1">
        <f t="array" ref="CP91">_xlfn.IFNA(VLOOKUP($A91,TRANSPOSE(#REF!),CP$2+2,FALSE),0)</f>
        <v>#REF!</v>
      </c>
      <c r="CQ91" t="e" cm="1">
        <f t="array" ref="CQ91">_xlfn.IFNA(VLOOKUP($A91,TRANSPOSE(#REF!),CQ$2+2,FALSE),0)</f>
        <v>#REF!</v>
      </c>
      <c r="CR91" t="e" cm="1">
        <f t="array" ref="CR91">_xlfn.IFNA(VLOOKUP($A91,TRANSPOSE(#REF!),CR$2+2,FALSE),0)</f>
        <v>#REF!</v>
      </c>
      <c r="CS91" t="e" cm="1">
        <f t="array" ref="CS91">_xlfn.IFNA(VLOOKUP($A91,TRANSPOSE(#REF!),CS$2+2,FALSE),0)</f>
        <v>#REF!</v>
      </c>
      <c r="CT91" t="e" cm="1">
        <f t="array" ref="CT91">_xlfn.IFNA(VLOOKUP($A91,TRANSPOSE(#REF!),CT$2+2,FALSE),0)</f>
        <v>#REF!</v>
      </c>
      <c r="CU91" t="e" cm="1">
        <f t="array" ref="CU91">_xlfn.IFNA(VLOOKUP($A91,TRANSPOSE(#REF!),CU$2+2,FALSE),0)</f>
        <v>#REF!</v>
      </c>
      <c r="CV91" t="e" cm="1">
        <f t="array" ref="CV91">_xlfn.IFNA(VLOOKUP($A91,TRANSPOSE(#REF!),CV$2+2,FALSE),0)</f>
        <v>#REF!</v>
      </c>
      <c r="CW91" t="e" cm="1">
        <f t="array" ref="CW91">_xlfn.IFNA(VLOOKUP($A91,TRANSPOSE(#REF!),CW$2+2,FALSE),0)</f>
        <v>#REF!</v>
      </c>
      <c r="CX91" t="e" cm="1">
        <f t="array" ref="CX91">_xlfn.IFNA(VLOOKUP($A91,TRANSPOSE(#REF!),CX$2+2,FALSE),0)</f>
        <v>#REF!</v>
      </c>
      <c r="CY91" t="e" cm="1">
        <f t="array" ref="CY91">_xlfn.IFNA(VLOOKUP($A91,TRANSPOSE(#REF!),CY$2+2,FALSE),0)</f>
        <v>#REF!</v>
      </c>
      <c r="CZ91" t="e" cm="1">
        <f t="array" ref="CZ91">_xlfn.IFNA(VLOOKUP($A91,TRANSPOSE(#REF!),CZ$2+2,FALSE),0)</f>
        <v>#REF!</v>
      </c>
      <c r="DA91" t="e" cm="1">
        <f t="array" ref="DA91">_xlfn.IFNA(VLOOKUP($A91,TRANSPOSE(#REF!),DA$2+2,FALSE),0)</f>
        <v>#REF!</v>
      </c>
      <c r="DB91" t="e" cm="1">
        <f t="array" ref="DB91">_xlfn.IFNA(VLOOKUP($A91,TRANSPOSE(#REF!),DB$2+2,FALSE),0)</f>
        <v>#REF!</v>
      </c>
      <c r="DC91" t="e" cm="1">
        <f t="array" ref="DC91">_xlfn.IFNA(VLOOKUP($A91,TRANSPOSE(#REF!),DC$2+2,FALSE),0)</f>
        <v>#REF!</v>
      </c>
      <c r="DD91" t="e" cm="1">
        <f t="array" ref="DD91">_xlfn.IFNA(VLOOKUP($A91,TRANSPOSE(#REF!),DD$2+2,FALSE),0)</f>
        <v>#REF!</v>
      </c>
      <c r="DE91" t="e" cm="1">
        <f t="array" ref="DE91">_xlfn.IFNA(VLOOKUP($A91,TRANSPOSE(#REF!),DE$2+2,FALSE),0)</f>
        <v>#REF!</v>
      </c>
      <c r="DF91" t="e" cm="1">
        <f t="array" ref="DF91">_xlfn.IFNA(VLOOKUP($A91,TRANSPOSE(#REF!),DF$2+2,FALSE),0)</f>
        <v>#REF!</v>
      </c>
      <c r="DG91" t="e" cm="1">
        <f t="array" ref="DG91">_xlfn.IFNA(VLOOKUP($A91,TRANSPOSE(#REF!),DG$2+2,FALSE),0)</f>
        <v>#REF!</v>
      </c>
      <c r="DH91" t="e" cm="1">
        <f t="array" ref="DH91">_xlfn.IFNA(VLOOKUP($A91,TRANSPOSE(#REF!),DH$2+2,FALSE),0)</f>
        <v>#REF!</v>
      </c>
      <c r="DI91" t="e" cm="1">
        <f t="array" ref="DI91">_xlfn.IFNA(VLOOKUP($A91,TRANSPOSE(#REF!),DI$2+2,FALSE),0)</f>
        <v>#REF!</v>
      </c>
      <c r="DJ91" t="e" cm="1">
        <f t="array" ref="DJ91">_xlfn.IFNA(VLOOKUP($A91,TRANSPOSE(#REF!),DJ$2+2,FALSE),0)</f>
        <v>#REF!</v>
      </c>
      <c r="DK91" t="e" cm="1">
        <f t="array" ref="DK91">_xlfn.IFNA(VLOOKUP($A91,TRANSPOSE(#REF!),DK$2+2,FALSE),0)</f>
        <v>#REF!</v>
      </c>
      <c r="DL91" t="e" cm="1">
        <f t="array" ref="DL91">_xlfn.IFNA(VLOOKUP($A91,TRANSPOSE(#REF!),DL$2+2,FALSE),0)</f>
        <v>#REF!</v>
      </c>
      <c r="DM91" t="e" cm="1">
        <f t="array" ref="DM91">_xlfn.IFNA(VLOOKUP($A91,TRANSPOSE(#REF!),DM$2+2,FALSE),0)</f>
        <v>#REF!</v>
      </c>
      <c r="DN91" t="e" cm="1">
        <f t="array" ref="DN91">_xlfn.IFNA(VLOOKUP($A91,TRANSPOSE(#REF!),DN$2+2,FALSE),0)</f>
        <v>#REF!</v>
      </c>
      <c r="DO91" t="e" cm="1">
        <f t="array" ref="DO91">_xlfn.IFNA(VLOOKUP($A91,TRANSPOSE(#REF!),DO$2+2,FALSE),0)</f>
        <v>#REF!</v>
      </c>
      <c r="DP91" t="e" cm="1">
        <f t="array" ref="DP91">_xlfn.IFNA(VLOOKUP($A91,TRANSPOSE(#REF!),DP$2+2,FALSE),0)</f>
        <v>#REF!</v>
      </c>
      <c r="DQ91" t="e" cm="1">
        <f t="array" ref="DQ91">_xlfn.IFNA(VLOOKUP($A91,TRANSPOSE(#REF!),DQ$2+2,FALSE),0)</f>
        <v>#REF!</v>
      </c>
      <c r="DR91" t="e" cm="1">
        <f t="array" ref="DR91">_xlfn.IFNA(VLOOKUP($A91,TRANSPOSE(#REF!),DR$2+2,FALSE),0)</f>
        <v>#REF!</v>
      </c>
      <c r="DS91" t="e" cm="1">
        <f t="array" ref="DS91">_xlfn.IFNA(VLOOKUP($A91,TRANSPOSE(#REF!),DS$2+2,FALSE),0)</f>
        <v>#REF!</v>
      </c>
      <c r="DT91" t="e" cm="1">
        <f t="array" ref="DT91">_xlfn.IFNA(VLOOKUP($A91,TRANSPOSE(#REF!),DT$2+2,FALSE),0)</f>
        <v>#REF!</v>
      </c>
      <c r="DU91" t="e" cm="1">
        <f t="array" ref="DU91">_xlfn.IFNA(VLOOKUP($A91,TRANSPOSE(#REF!),DU$2+2,FALSE),0)</f>
        <v>#REF!</v>
      </c>
      <c r="DV91" t="e" cm="1">
        <f t="array" ref="DV91">_xlfn.IFNA(VLOOKUP($A91,TRANSPOSE(#REF!),DV$2+2,FALSE),0)</f>
        <v>#REF!</v>
      </c>
      <c r="DW91" t="e" cm="1">
        <f t="array" ref="DW91">_xlfn.IFNA(VLOOKUP($A91,TRANSPOSE(#REF!),DW$2+2,FALSE),0)</f>
        <v>#REF!</v>
      </c>
      <c r="DX91" t="e" cm="1">
        <f t="array" ref="DX91">_xlfn.IFNA(VLOOKUP($A91,TRANSPOSE(#REF!),DX$2+2,FALSE),0)</f>
        <v>#REF!</v>
      </c>
      <c r="DY91" t="e" cm="1">
        <f t="array" ref="DY91">_xlfn.IFNA(VLOOKUP($A91,TRANSPOSE(#REF!),DY$2+2,FALSE),0)</f>
        <v>#REF!</v>
      </c>
      <c r="DZ91" t="e" cm="1">
        <f t="array" ref="DZ91">_xlfn.IFNA(VLOOKUP($A91,TRANSPOSE(#REF!),DZ$2+2,FALSE),0)</f>
        <v>#REF!</v>
      </c>
      <c r="EA91" t="e" cm="1">
        <f t="array" ref="EA91">_xlfn.IFNA(VLOOKUP($A91,TRANSPOSE(#REF!),EA$2+2,FALSE),0)</f>
        <v>#REF!</v>
      </c>
      <c r="EB91" t="e" cm="1">
        <f t="array" ref="EB91">_xlfn.IFNA(VLOOKUP($A91,TRANSPOSE(#REF!),EB$2+2,FALSE),0)</f>
        <v>#REF!</v>
      </c>
      <c r="EC91" t="e" cm="1">
        <f t="array" ref="EC91">_xlfn.IFNA(VLOOKUP($A91,TRANSPOSE(#REF!),EC$2+2,FALSE),0)</f>
        <v>#REF!</v>
      </c>
      <c r="ED91" t="e" cm="1">
        <f t="array" ref="ED91">_xlfn.IFNA(VLOOKUP($A91,TRANSPOSE(#REF!),ED$2+2,FALSE),0)</f>
        <v>#REF!</v>
      </c>
      <c r="EE91" t="e" cm="1">
        <f t="array" ref="EE91">_xlfn.IFNA(VLOOKUP($A91,TRANSPOSE(#REF!),EE$2+2,FALSE),0)</f>
        <v>#REF!</v>
      </c>
      <c r="EF91" t="e" cm="1">
        <f t="array" ref="EF91">_xlfn.IFNA(VLOOKUP($A91,TRANSPOSE(#REF!),EF$2+2,FALSE),0)</f>
        <v>#REF!</v>
      </c>
      <c r="EG91" t="e" cm="1">
        <f t="array" ref="EG91">_xlfn.IFNA(VLOOKUP($A91,TRANSPOSE(#REF!),EG$2+2,FALSE),0)</f>
        <v>#REF!</v>
      </c>
      <c r="EH91" t="e" cm="1">
        <f t="array" ref="EH91">_xlfn.IFNA(VLOOKUP($A91,TRANSPOSE(#REF!),EH$2+2,FALSE),0)</f>
        <v>#REF!</v>
      </c>
      <c r="EI91" t="e" cm="1">
        <f t="array" ref="EI91">_xlfn.IFNA(VLOOKUP($A91,TRANSPOSE(#REF!),EI$2+2,FALSE),0)</f>
        <v>#REF!</v>
      </c>
      <c r="EJ91" t="e" cm="1">
        <f t="array" ref="EJ91">_xlfn.IFNA(VLOOKUP($A91,TRANSPOSE(#REF!),EJ$2+2,FALSE),0)</f>
        <v>#REF!</v>
      </c>
      <c r="EK91" t="e" cm="1">
        <f t="array" ref="EK91">_xlfn.IFNA(VLOOKUP($A91,TRANSPOSE(#REF!),EK$2+2,FALSE),0)</f>
        <v>#REF!</v>
      </c>
      <c r="EL91" t="e" cm="1">
        <f t="array" ref="EL91">_xlfn.IFNA(VLOOKUP($A91,TRANSPOSE(#REF!),EL$2+2,FALSE),0)</f>
        <v>#REF!</v>
      </c>
      <c r="EM91" t="e" cm="1">
        <f t="array" ref="EM91">_xlfn.IFNA(VLOOKUP($A91,TRANSPOSE(#REF!),EM$2+2,FALSE),0)</f>
        <v>#REF!</v>
      </c>
      <c r="EN91" t="e" cm="1">
        <f t="array" ref="EN91">_xlfn.IFNA(VLOOKUP($A91,TRANSPOSE(#REF!),EN$2+2,FALSE),0)</f>
        <v>#REF!</v>
      </c>
      <c r="EO91" t="e" cm="1">
        <f t="array" ref="EO91">_xlfn.IFNA(VLOOKUP($A91,TRANSPOSE(#REF!),EO$2+2,FALSE),0)</f>
        <v>#REF!</v>
      </c>
      <c r="EP91" t="e" cm="1">
        <f t="array" ref="EP91">_xlfn.IFNA(VLOOKUP($A91,TRANSPOSE(#REF!),EP$2+2,FALSE),0)</f>
        <v>#REF!</v>
      </c>
      <c r="EQ91" t="e" cm="1">
        <f t="array" ref="EQ91">_xlfn.IFNA(VLOOKUP($A91,TRANSPOSE(#REF!),EQ$2+2,FALSE),0)</f>
        <v>#REF!</v>
      </c>
      <c r="ER91" t="e" cm="1">
        <f t="array" ref="ER91">_xlfn.IFNA(VLOOKUP($A91,TRANSPOSE(#REF!),ER$2+2,FALSE),0)</f>
        <v>#REF!</v>
      </c>
      <c r="ES91" t="e" cm="1">
        <f t="array" ref="ES91">_xlfn.IFNA(VLOOKUP($A91,TRANSPOSE(#REF!),ES$2+2,FALSE),0)</f>
        <v>#REF!</v>
      </c>
      <c r="ET91" t="e" cm="1">
        <f t="array" ref="ET91">_xlfn.IFNA(VLOOKUP($A91,TRANSPOSE(#REF!),ET$2+2,FALSE),0)</f>
        <v>#REF!</v>
      </c>
      <c r="EU91" t="e" cm="1">
        <f t="array" ref="EU91">_xlfn.IFNA(VLOOKUP($A91,TRANSPOSE(#REF!),EU$2+2,FALSE),0)</f>
        <v>#REF!</v>
      </c>
      <c r="EV91" t="e" cm="1">
        <f t="array" ref="EV91">_xlfn.IFNA(VLOOKUP($A91,TRANSPOSE(#REF!),EV$2+2,FALSE),0)</f>
        <v>#REF!</v>
      </c>
      <c r="EW91" t="e" cm="1">
        <f t="array" ref="EW91">_xlfn.IFNA(VLOOKUP($A91,TRANSPOSE(#REF!),EW$2+2,FALSE),0)</f>
        <v>#REF!</v>
      </c>
      <c r="EX91" t="e" cm="1">
        <f t="array" ref="EX91">_xlfn.IFNA(VLOOKUP($A91,TRANSPOSE(#REF!),EX$2+2,FALSE),0)</f>
        <v>#REF!</v>
      </c>
      <c r="EY91" t="e" cm="1">
        <f t="array" ref="EY91">_xlfn.IFNA(VLOOKUP($A91,TRANSPOSE(#REF!),EY$2+2,FALSE),0)</f>
        <v>#REF!</v>
      </c>
      <c r="EZ91" t="e" cm="1">
        <f t="array" ref="EZ91">_xlfn.IFNA(VLOOKUP($A91,TRANSPOSE(#REF!),EZ$2+2,FALSE),0)</f>
        <v>#REF!</v>
      </c>
      <c r="FA91" t="e" cm="1">
        <f t="array" ref="FA91">_xlfn.IFNA(VLOOKUP($A91,TRANSPOSE(#REF!),FA$2+2,FALSE),0)</f>
        <v>#REF!</v>
      </c>
      <c r="FB91" t="e" cm="1">
        <f t="array" ref="FB91">_xlfn.IFNA(VLOOKUP($A91,TRANSPOSE(#REF!),FB$2+2,FALSE),0)</f>
        <v>#REF!</v>
      </c>
      <c r="FC91" t="e" cm="1">
        <f t="array" ref="FC91">_xlfn.IFNA(VLOOKUP($A91,TRANSPOSE(#REF!),FC$2+2,FALSE),0)</f>
        <v>#REF!</v>
      </c>
      <c r="FD91" t="e" cm="1">
        <f t="array" ref="FD91">_xlfn.IFNA(VLOOKUP($A91,TRANSPOSE(#REF!),FD$2+2,FALSE),0)</f>
        <v>#REF!</v>
      </c>
      <c r="FE91" t="e" cm="1">
        <f t="array" ref="FE91">_xlfn.IFNA(VLOOKUP($A91,TRANSPOSE(#REF!),FE$2+2,FALSE),0)</f>
        <v>#REF!</v>
      </c>
      <c r="FF91" t="e" cm="1">
        <f t="array" ref="FF91">_xlfn.IFNA(VLOOKUP($A91,TRANSPOSE(#REF!),FF$2+2,FALSE),0)</f>
        <v>#REF!</v>
      </c>
      <c r="FG91" t="e" cm="1">
        <f t="array" ref="FG91">_xlfn.IFNA(VLOOKUP($A91,TRANSPOSE(#REF!),FG$2+2,FALSE),0)</f>
        <v>#REF!</v>
      </c>
      <c r="FH91" t="e" cm="1">
        <f t="array" ref="FH91">_xlfn.IFNA(VLOOKUP($A91,TRANSPOSE(#REF!),FH$2+2,FALSE),0)</f>
        <v>#REF!</v>
      </c>
      <c r="FI91" t="e" cm="1">
        <f t="array" ref="FI91">_xlfn.IFNA(VLOOKUP($A91,TRANSPOSE(#REF!),FI$2+2,FALSE),0)</f>
        <v>#REF!</v>
      </c>
      <c r="FJ91" t="e" cm="1">
        <f t="array" ref="FJ91">_xlfn.IFNA(VLOOKUP($A91,TRANSPOSE(#REF!),FJ$2+2,FALSE),0)</f>
        <v>#REF!</v>
      </c>
      <c r="FK91" t="e" cm="1">
        <f t="array" ref="FK91">_xlfn.IFNA(VLOOKUP($A91,TRANSPOSE(#REF!),FK$2+2,FALSE),0)</f>
        <v>#REF!</v>
      </c>
      <c r="FL91" t="e" cm="1">
        <f t="array" ref="FL91">_xlfn.IFNA(VLOOKUP($A91,TRANSPOSE(#REF!),FL$2+2,FALSE),0)</f>
        <v>#REF!</v>
      </c>
      <c r="FM91" t="e" cm="1">
        <f t="array" ref="FM91">_xlfn.IFNA(VLOOKUP($A91,TRANSPOSE(#REF!),FM$2+2,FALSE),0)</f>
        <v>#REF!</v>
      </c>
      <c r="FN91" t="e" cm="1">
        <f t="array" ref="FN91">_xlfn.IFNA(VLOOKUP($A91,TRANSPOSE(#REF!),FN$2+2,FALSE),0)</f>
        <v>#REF!</v>
      </c>
      <c r="FO91" t="e" cm="1">
        <f t="array" ref="FO91">_xlfn.IFNA(VLOOKUP($A91,TRANSPOSE(#REF!),FO$2+2,FALSE),0)</f>
        <v>#REF!</v>
      </c>
      <c r="FP91" t="e" cm="1">
        <f t="array" ref="FP91">_xlfn.IFNA(VLOOKUP($A91,TRANSPOSE(#REF!),FP$2+2,FALSE),0)</f>
        <v>#REF!</v>
      </c>
      <c r="FQ91" t="e" cm="1">
        <f t="array" ref="FQ91">_xlfn.IFNA(VLOOKUP($A91,TRANSPOSE(#REF!),FQ$2+2,FALSE),0)</f>
        <v>#REF!</v>
      </c>
      <c r="FR91" t="e" cm="1">
        <f t="array" ref="FR91">_xlfn.IFNA(VLOOKUP($A91,TRANSPOSE(#REF!),FR$2+2,FALSE),0)</f>
        <v>#REF!</v>
      </c>
      <c r="FS91" t="e" cm="1">
        <f t="array" ref="FS91">_xlfn.IFNA(VLOOKUP($A91,TRANSPOSE(#REF!),FS$2+2,FALSE),0)</f>
        <v>#REF!</v>
      </c>
      <c r="FT91" t="e" cm="1">
        <f t="array" ref="FT91">_xlfn.IFNA(VLOOKUP($A91,TRANSPOSE(#REF!),FT$2+2,FALSE),0)</f>
        <v>#REF!</v>
      </c>
      <c r="FU91" t="e" cm="1">
        <f t="array" ref="FU91">_xlfn.IFNA(VLOOKUP($A91,TRANSPOSE(#REF!),FU$2+2,FALSE),0)</f>
        <v>#REF!</v>
      </c>
      <c r="FV91" t="e" cm="1">
        <f t="array" ref="FV91">_xlfn.IFNA(VLOOKUP($A91,TRANSPOSE(#REF!),FV$2+2,FALSE),0)</f>
        <v>#REF!</v>
      </c>
      <c r="FW91" t="e" cm="1">
        <f t="array" ref="FW91">_xlfn.IFNA(VLOOKUP($A91,TRANSPOSE(#REF!),FW$2+2,FALSE),0)</f>
        <v>#REF!</v>
      </c>
      <c r="FX91" t="e" cm="1">
        <f t="array" ref="FX91">_xlfn.IFNA(VLOOKUP($A91,TRANSPOSE(#REF!),FX$2+2,FALSE),0)</f>
        <v>#REF!</v>
      </c>
      <c r="FY91" t="e" cm="1">
        <f t="array" ref="FY91">_xlfn.IFNA(VLOOKUP($A91,TRANSPOSE(#REF!),FY$2+2,FALSE),0)</f>
        <v>#REF!</v>
      </c>
      <c r="FZ91" t="e" cm="1">
        <f t="array" ref="FZ91">_xlfn.IFNA(VLOOKUP($A91,TRANSPOSE(#REF!),FZ$2+2,FALSE),0)</f>
        <v>#REF!</v>
      </c>
      <c r="GA91" t="e" cm="1">
        <f t="array" ref="GA91">_xlfn.IFNA(VLOOKUP($A91,TRANSPOSE(#REF!),GA$2+2,FALSE),0)</f>
        <v>#REF!</v>
      </c>
      <c r="GB91" t="e" cm="1">
        <f t="array" ref="GB91">_xlfn.IFNA(VLOOKUP($A91,TRANSPOSE(#REF!),GB$2+2,FALSE),0)</f>
        <v>#REF!</v>
      </c>
      <c r="GC91" t="e" cm="1">
        <f t="array" ref="GC91">_xlfn.IFNA(VLOOKUP($A91,TRANSPOSE(#REF!),GC$2+2,FALSE),0)</f>
        <v>#REF!</v>
      </c>
      <c r="GD91" t="e" cm="1">
        <f t="array" ref="GD91">_xlfn.IFNA(VLOOKUP($A91,TRANSPOSE(#REF!),GD$2+2,FALSE),0)</f>
        <v>#REF!</v>
      </c>
      <c r="GE91" t="e" cm="1">
        <f t="array" ref="GE91">_xlfn.IFNA(VLOOKUP($A91,TRANSPOSE(#REF!),GE$2+2,FALSE),0)</f>
        <v>#REF!</v>
      </c>
      <c r="GF91" t="e" cm="1">
        <f t="array" ref="GF91">_xlfn.IFNA(VLOOKUP($A91,TRANSPOSE(#REF!),GF$2+2,FALSE),0)</f>
        <v>#REF!</v>
      </c>
      <c r="GG91" t="e" cm="1">
        <f t="array" ref="GG91">_xlfn.IFNA(VLOOKUP($A91,TRANSPOSE(#REF!),GG$2+2,FALSE),0)</f>
        <v>#REF!</v>
      </c>
      <c r="GH91" t="e" cm="1">
        <f t="array" ref="GH91">_xlfn.IFNA(VLOOKUP($A91,TRANSPOSE(#REF!),GH$2+2,FALSE),0)</f>
        <v>#REF!</v>
      </c>
      <c r="GI91" t="e" cm="1">
        <f t="array" ref="GI91">_xlfn.IFNA(VLOOKUP($A91,TRANSPOSE(#REF!),GI$2+2,FALSE),0)</f>
        <v>#REF!</v>
      </c>
      <c r="GJ91" t="e" cm="1">
        <f t="array" ref="GJ91">_xlfn.IFNA(VLOOKUP($A91,TRANSPOSE(#REF!),GJ$2+2,FALSE),0)</f>
        <v>#REF!</v>
      </c>
      <c r="GK91" t="e" cm="1">
        <f t="array" ref="GK91">_xlfn.IFNA(VLOOKUP($A91,TRANSPOSE(#REF!),GK$2+2,FALSE),0)</f>
        <v>#REF!</v>
      </c>
      <c r="GL91" t="e" cm="1">
        <f t="array" ref="GL91">_xlfn.IFNA(VLOOKUP($A91,TRANSPOSE(#REF!),GL$2+2,FALSE),0)</f>
        <v>#REF!</v>
      </c>
      <c r="GM91" t="e" cm="1">
        <f t="array" ref="GM91">_xlfn.IFNA(VLOOKUP($A91,TRANSPOSE(#REF!),GM$2+2,FALSE),0)</f>
        <v>#REF!</v>
      </c>
      <c r="GN91" t="e" cm="1">
        <f t="array" ref="GN91">_xlfn.IFNA(VLOOKUP($A91,TRANSPOSE(#REF!),GN$2+2,FALSE),0)</f>
        <v>#REF!</v>
      </c>
      <c r="GO91" t="e" cm="1">
        <f t="array" ref="GO91">_xlfn.IFNA(VLOOKUP($A91,TRANSPOSE(#REF!),GO$2+2,FALSE),0)</f>
        <v>#REF!</v>
      </c>
      <c r="GP91" t="e" cm="1">
        <f t="array" ref="GP91">_xlfn.IFNA(VLOOKUP($A91,TRANSPOSE(#REF!),GP$2+2,FALSE),0)</f>
        <v>#REF!</v>
      </c>
      <c r="GQ91" t="e" cm="1">
        <f t="array" ref="GQ91">_xlfn.IFNA(VLOOKUP($A91,TRANSPOSE(#REF!),GQ$2+2,FALSE),0)</f>
        <v>#REF!</v>
      </c>
      <c r="GR91" t="e" cm="1">
        <f t="array" ref="GR91">_xlfn.IFNA(VLOOKUP($A91,TRANSPOSE(#REF!),GR$2+2,FALSE),0)</f>
        <v>#REF!</v>
      </c>
      <c r="GS91" t="e" cm="1">
        <f t="array" ref="GS91">_xlfn.IFNA(VLOOKUP($A91,TRANSPOSE(#REF!),GS$2+2,FALSE),0)</f>
        <v>#REF!</v>
      </c>
      <c r="GT91" t="e" cm="1">
        <f t="array" ref="GT91">_xlfn.IFNA(VLOOKUP($A91,TRANSPOSE(#REF!),GT$2+2,FALSE),0)</f>
        <v>#REF!</v>
      </c>
      <c r="GU91" t="e" cm="1">
        <f t="array" ref="GU91">_xlfn.IFNA(VLOOKUP($A91,TRANSPOSE(#REF!),GU$2+2,FALSE),0)</f>
        <v>#REF!</v>
      </c>
      <c r="GV91" t="e" cm="1">
        <f t="array" ref="GV91">_xlfn.IFNA(VLOOKUP($A91,TRANSPOSE(#REF!),GV$2+2,FALSE),0)</f>
        <v>#REF!</v>
      </c>
      <c r="GW91" t="e" cm="1">
        <f t="array" ref="GW91">_xlfn.IFNA(VLOOKUP($A91,TRANSPOSE(#REF!),GW$2+2,FALSE),0)</f>
        <v>#REF!</v>
      </c>
      <c r="GX91" t="e" cm="1">
        <f t="array" ref="GX91">_xlfn.IFNA(VLOOKUP($A91,TRANSPOSE(#REF!),GX$2+2,FALSE),0)</f>
        <v>#REF!</v>
      </c>
      <c r="GY91" t="e" cm="1">
        <f t="array" ref="GY91">_xlfn.IFNA(VLOOKUP($A91,TRANSPOSE(#REF!),GY$2+2,FALSE),0)</f>
        <v>#REF!</v>
      </c>
      <c r="GZ91" t="e" cm="1">
        <f t="array" ref="GZ91">_xlfn.IFNA(VLOOKUP($A91,TRANSPOSE(#REF!),GZ$2+2,FALSE),0)</f>
        <v>#REF!</v>
      </c>
      <c r="HA91" t="e" cm="1">
        <f t="array" ref="HA91">_xlfn.IFNA(VLOOKUP($A91,TRANSPOSE(#REF!),HA$2+2,FALSE),0)</f>
        <v>#REF!</v>
      </c>
      <c r="HB91" t="e" cm="1">
        <f t="array" ref="HB91">_xlfn.IFNA(VLOOKUP($A91,TRANSPOSE(#REF!),HB$2+2,FALSE),0)</f>
        <v>#REF!</v>
      </c>
      <c r="HC91" t="e" cm="1">
        <f t="array" ref="HC91">_xlfn.IFNA(VLOOKUP($A91,TRANSPOSE(#REF!),HC$2+2,FALSE),0)</f>
        <v>#REF!</v>
      </c>
      <c r="HD91" t="e" cm="1">
        <f t="array" ref="HD91">_xlfn.IFNA(VLOOKUP($A91,TRANSPOSE(#REF!),HD$2+2,FALSE),0)</f>
        <v>#REF!</v>
      </c>
      <c r="HE91" t="e" cm="1">
        <f t="array" ref="HE91">_xlfn.IFNA(VLOOKUP($A91,TRANSPOSE(#REF!),HE$2+2,FALSE),0)</f>
        <v>#REF!</v>
      </c>
      <c r="HF91" t="e" cm="1">
        <f t="array" ref="HF91">_xlfn.IFNA(VLOOKUP($A91,TRANSPOSE(#REF!),HF$2+2,FALSE),0)</f>
        <v>#REF!</v>
      </c>
      <c r="HG91" t="e" cm="1">
        <f t="array" ref="HG91">_xlfn.IFNA(VLOOKUP($A91,TRANSPOSE(#REF!),HG$2+2,FALSE),0)</f>
        <v>#REF!</v>
      </c>
      <c r="HH91" t="e" cm="1">
        <f t="array" ref="HH91">_xlfn.IFNA(VLOOKUP($A91,TRANSPOSE(#REF!),HH$2+2,FALSE),0)</f>
        <v>#REF!</v>
      </c>
      <c r="HI91" t="e" cm="1">
        <f t="array" ref="HI91">_xlfn.IFNA(VLOOKUP($A91,TRANSPOSE(#REF!),HI$2+2,FALSE),0)</f>
        <v>#REF!</v>
      </c>
      <c r="HJ91" t="e" cm="1">
        <f t="array" ref="HJ91">_xlfn.IFNA(VLOOKUP($A91,TRANSPOSE(#REF!),HJ$2+2,FALSE),0)</f>
        <v>#REF!</v>
      </c>
      <c r="HK91" t="e" cm="1">
        <f t="array" ref="HK91">_xlfn.IFNA(VLOOKUP($A91,TRANSPOSE(#REF!),HK$2+2,FALSE),0)</f>
        <v>#REF!</v>
      </c>
      <c r="HL91" t="e" cm="1">
        <f t="array" ref="HL91">_xlfn.IFNA(VLOOKUP($A91,TRANSPOSE(#REF!),HL$2+2,FALSE),0)</f>
        <v>#REF!</v>
      </c>
      <c r="HM91" t="e" cm="1">
        <f t="array" ref="HM91">_xlfn.IFNA(VLOOKUP($A91,TRANSPOSE(#REF!),HM$2+2,FALSE),0)</f>
        <v>#REF!</v>
      </c>
      <c r="HN91" t="e" cm="1">
        <f t="array" ref="HN91">_xlfn.IFNA(VLOOKUP($A91,TRANSPOSE(#REF!),HN$2+2,FALSE),0)</f>
        <v>#REF!</v>
      </c>
      <c r="HO91" t="e" cm="1">
        <f t="array" ref="HO91">_xlfn.IFNA(VLOOKUP($A91,TRANSPOSE(#REF!),HO$2+2,FALSE),0)</f>
        <v>#REF!</v>
      </c>
      <c r="HP91" t="e" cm="1">
        <f t="array" ref="HP91">_xlfn.IFNA(VLOOKUP($A91,TRANSPOSE(#REF!),HP$2+2,FALSE),0)</f>
        <v>#REF!</v>
      </c>
      <c r="HQ91" t="e" cm="1">
        <f t="array" ref="HQ91">_xlfn.IFNA(VLOOKUP($A91,TRANSPOSE(#REF!),HQ$2+2,FALSE),0)</f>
        <v>#REF!</v>
      </c>
      <c r="HR91" t="e" cm="1">
        <f t="array" ref="HR91">_xlfn.IFNA(VLOOKUP($A91,TRANSPOSE(#REF!),HR$2+2,FALSE),0)</f>
        <v>#REF!</v>
      </c>
      <c r="HS91" t="e" cm="1">
        <f t="array" ref="HS91">_xlfn.IFNA(VLOOKUP($A91,TRANSPOSE(#REF!),HS$2+2,FALSE),0)</f>
        <v>#REF!</v>
      </c>
      <c r="HT91" t="e" cm="1">
        <f t="array" ref="HT91">_xlfn.IFNA(VLOOKUP($A91,TRANSPOSE(#REF!),HT$2+2,FALSE),0)</f>
        <v>#REF!</v>
      </c>
      <c r="HU91" t="e" cm="1">
        <f t="array" ref="HU91">_xlfn.IFNA(VLOOKUP($A91,TRANSPOSE(#REF!),HU$2+2,FALSE),0)</f>
        <v>#REF!</v>
      </c>
      <c r="HV91" t="e" cm="1">
        <f t="array" ref="HV91">_xlfn.IFNA(VLOOKUP($A91,TRANSPOSE(#REF!),HV$2+2,FALSE),0)</f>
        <v>#REF!</v>
      </c>
      <c r="HW91" t="e" cm="1">
        <f t="array" ref="HW91">_xlfn.IFNA(VLOOKUP($A91,TRANSPOSE(#REF!),HW$2+2,FALSE),0)</f>
        <v>#REF!</v>
      </c>
      <c r="HX91" t="e" cm="1">
        <f t="array" ref="HX91">_xlfn.IFNA(VLOOKUP($A91,TRANSPOSE(#REF!),HX$2+2,FALSE),0)</f>
        <v>#REF!</v>
      </c>
      <c r="HY91" t="e" cm="1">
        <f t="array" ref="HY91">_xlfn.IFNA(VLOOKUP($A91,TRANSPOSE(#REF!),HY$2+2,FALSE),0)</f>
        <v>#REF!</v>
      </c>
      <c r="HZ91" t="e" cm="1">
        <f t="array" ref="HZ91">_xlfn.IFNA(VLOOKUP($A91,TRANSPOSE(#REF!),HZ$2+2,FALSE),0)</f>
        <v>#REF!</v>
      </c>
      <c r="IA91" t="e" cm="1">
        <f t="array" ref="IA91">_xlfn.IFNA(VLOOKUP($A91,TRANSPOSE(#REF!),IA$2+2,FALSE),0)</f>
        <v>#REF!</v>
      </c>
      <c r="IB91" t="e" cm="1">
        <f t="array" ref="IB91">_xlfn.IFNA(VLOOKUP($A91,TRANSPOSE(#REF!),IB$2+2,FALSE),0)</f>
        <v>#REF!</v>
      </c>
      <c r="IC91" t="e" cm="1">
        <f t="array" ref="IC91">_xlfn.IFNA(VLOOKUP($A91,TRANSPOSE(#REF!),IC$2+2,FALSE),0)</f>
        <v>#REF!</v>
      </c>
      <c r="ID91" t="e" cm="1">
        <f t="array" ref="ID91">_xlfn.IFNA(VLOOKUP($A91,TRANSPOSE(#REF!),ID$2+2,FALSE),0)</f>
        <v>#REF!</v>
      </c>
      <c r="IE91" t="e" cm="1">
        <f t="array" ref="IE91">_xlfn.IFNA(VLOOKUP($A91,TRANSPOSE(#REF!),IE$2+2,FALSE),0)</f>
        <v>#REF!</v>
      </c>
      <c r="IF91" t="e" cm="1">
        <f t="array" ref="IF91">_xlfn.IFNA(VLOOKUP($A91,TRANSPOSE(#REF!),IF$2+2,FALSE),0)</f>
        <v>#REF!</v>
      </c>
      <c r="IG91" t="e" cm="1">
        <f t="array" ref="IG91">_xlfn.IFNA(VLOOKUP($A91,TRANSPOSE(#REF!),IG$2+2,FALSE),0)</f>
        <v>#REF!</v>
      </c>
      <c r="IH91" t="e" cm="1">
        <f t="array" ref="IH91">_xlfn.IFNA(VLOOKUP($A91,TRANSPOSE(#REF!),IH$2+2,FALSE),0)</f>
        <v>#REF!</v>
      </c>
      <c r="II91" t="e" cm="1">
        <f t="array" ref="II91">_xlfn.IFNA(VLOOKUP($A91,TRANSPOSE(#REF!),II$2+2,FALSE),0)</f>
        <v>#REF!</v>
      </c>
      <c r="IJ91" t="e" cm="1">
        <f t="array" ref="IJ91">_xlfn.IFNA(VLOOKUP($A91,TRANSPOSE(#REF!),IJ$2+2,FALSE),0)</f>
        <v>#REF!</v>
      </c>
      <c r="IK91" t="e" cm="1">
        <f t="array" ref="IK91">_xlfn.IFNA(VLOOKUP($A91,TRANSPOSE(#REF!),IK$2+2,FALSE),0)</f>
        <v>#REF!</v>
      </c>
      <c r="IL91" t="e" cm="1">
        <f t="array" ref="IL91">_xlfn.IFNA(VLOOKUP($A91,TRANSPOSE(#REF!),IL$2+2,FALSE),0)</f>
        <v>#REF!</v>
      </c>
      <c r="IM91" t="e" cm="1">
        <f t="array" ref="IM91">_xlfn.IFNA(VLOOKUP($A91,TRANSPOSE(#REF!),IM$2+2,FALSE),0)</f>
        <v>#REF!</v>
      </c>
      <c r="IN91" t="e" cm="1">
        <f t="array" ref="IN91">_xlfn.IFNA(VLOOKUP($A91,TRANSPOSE(#REF!),IN$2+2,FALSE),0)</f>
        <v>#REF!</v>
      </c>
      <c r="IO91" t="e" cm="1">
        <f t="array" ref="IO91">_xlfn.IFNA(VLOOKUP($A91,TRANSPOSE(#REF!),IO$2+2,FALSE),0)</f>
        <v>#REF!</v>
      </c>
      <c r="IP91" t="e" cm="1">
        <f t="array" ref="IP91">_xlfn.IFNA(VLOOKUP($A91,TRANSPOSE(#REF!),IP$2+2,FALSE),0)</f>
        <v>#REF!</v>
      </c>
      <c r="IQ91" t="e" cm="1">
        <f t="array" ref="IQ91">_xlfn.IFNA(VLOOKUP($A91,TRANSPOSE(#REF!),IQ$2+2,FALSE),0)</f>
        <v>#REF!</v>
      </c>
      <c r="IR91" t="e" cm="1">
        <f t="array" ref="IR91">_xlfn.IFNA(VLOOKUP($A91,TRANSPOSE(#REF!),IR$2+2,FALSE),0)</f>
        <v>#REF!</v>
      </c>
      <c r="IS91" t="e" cm="1">
        <f t="array" ref="IS91">_xlfn.IFNA(VLOOKUP($A91,TRANSPOSE(#REF!),IS$2+2,FALSE),0)</f>
        <v>#REF!</v>
      </c>
      <c r="IT91" t="e" cm="1">
        <f t="array" ref="IT91">_xlfn.IFNA(VLOOKUP($A91,TRANSPOSE(#REF!),IT$2+2,FALSE),0)</f>
        <v>#REF!</v>
      </c>
      <c r="IU91" t="e" cm="1">
        <f t="array" ref="IU91">_xlfn.IFNA(VLOOKUP($A91,TRANSPOSE(#REF!),IU$2+2,FALSE),0)</f>
        <v>#REF!</v>
      </c>
      <c r="IV91" t="e" cm="1">
        <f t="array" ref="IV91">_xlfn.IFNA(VLOOKUP($A91,TRANSPOSE(#REF!),IV$2+2,FALSE),0)</f>
        <v>#REF!</v>
      </c>
      <c r="IW91" t="e" cm="1">
        <f t="array" ref="IW91">_xlfn.IFNA(VLOOKUP($A91,TRANSPOSE(#REF!),IW$2+2,FALSE),0)</f>
        <v>#REF!</v>
      </c>
      <c r="IX91" t="e" cm="1">
        <f t="array" ref="IX91">_xlfn.IFNA(VLOOKUP($A91,TRANSPOSE(#REF!),IX$2+2,FALSE),0)</f>
        <v>#REF!</v>
      </c>
      <c r="IY91" t="e" cm="1">
        <f t="array" ref="IY91">_xlfn.IFNA(VLOOKUP($A91,TRANSPOSE(#REF!),IY$2+2,FALSE),0)</f>
        <v>#REF!</v>
      </c>
      <c r="IZ91" t="e" cm="1">
        <f t="array" ref="IZ91">_xlfn.IFNA(VLOOKUP($A91,TRANSPOSE(#REF!),IZ$2+2,FALSE),0)</f>
        <v>#REF!</v>
      </c>
      <c r="JA91" t="e" cm="1">
        <f t="array" ref="JA91">_xlfn.IFNA(VLOOKUP($A91,TRANSPOSE(#REF!),JA$2+2,FALSE),0)</f>
        <v>#REF!</v>
      </c>
      <c r="JB91" t="e" cm="1">
        <f t="array" ref="JB91">_xlfn.IFNA(VLOOKUP($A91,TRANSPOSE(#REF!),JB$2+2,FALSE),0)</f>
        <v>#REF!</v>
      </c>
      <c r="JC91" t="e" cm="1">
        <f t="array" ref="JC91">_xlfn.IFNA(VLOOKUP($A91,TRANSPOSE(#REF!),JC$2+2,FALSE),0)</f>
        <v>#REF!</v>
      </c>
      <c r="JD91" t="e" cm="1">
        <f t="array" ref="JD91">_xlfn.IFNA(VLOOKUP($A91,TRANSPOSE(#REF!),JD$2+2,FALSE),0)</f>
        <v>#REF!</v>
      </c>
      <c r="JE91" t="e" cm="1">
        <f t="array" ref="JE91">_xlfn.IFNA(VLOOKUP($A91,TRANSPOSE(#REF!),JE$2+2,FALSE),0)</f>
        <v>#REF!</v>
      </c>
      <c r="JF91" t="e" cm="1">
        <f t="array" ref="JF91">_xlfn.IFNA(VLOOKUP($A91,TRANSPOSE(#REF!),JF$2+2,FALSE),0)</f>
        <v>#REF!</v>
      </c>
      <c r="JG91" t="e" cm="1">
        <f t="array" ref="JG91">_xlfn.IFNA(VLOOKUP($A91,TRANSPOSE(#REF!),JG$2+2,FALSE),0)</f>
        <v>#REF!</v>
      </c>
      <c r="JH91" t="e" cm="1">
        <f t="array" ref="JH91">_xlfn.IFNA(VLOOKUP($A91,TRANSPOSE(#REF!),JH$2+2,FALSE),0)</f>
        <v>#REF!</v>
      </c>
      <c r="JI91" t="e" cm="1">
        <f t="array" ref="JI91">_xlfn.IFNA(VLOOKUP($A91,TRANSPOSE(#REF!),JI$2+2,FALSE),0)</f>
        <v>#REF!</v>
      </c>
      <c r="JJ91" t="e" cm="1">
        <f t="array" ref="JJ91">_xlfn.IFNA(VLOOKUP($A91,TRANSPOSE(#REF!),JJ$2+2,FALSE),0)</f>
        <v>#REF!</v>
      </c>
      <c r="JK91" t="e" cm="1">
        <f t="array" ref="JK91">_xlfn.IFNA(VLOOKUP($A91,TRANSPOSE(#REF!),JK$2+2,FALSE),0)</f>
        <v>#REF!</v>
      </c>
      <c r="JL91" t="e" cm="1">
        <f t="array" ref="JL91">_xlfn.IFNA(VLOOKUP($A91,TRANSPOSE(#REF!),JL$2+2,FALSE),0)</f>
        <v>#REF!</v>
      </c>
      <c r="JM91" t="e" cm="1">
        <f t="array" ref="JM91">_xlfn.IFNA(VLOOKUP($A91,TRANSPOSE(#REF!),JM$2+2,FALSE),0)</f>
        <v>#REF!</v>
      </c>
      <c r="JN91" t="e" cm="1">
        <f t="array" ref="JN91">_xlfn.IFNA(VLOOKUP($A91,TRANSPOSE(#REF!),JN$2+2,FALSE),0)</f>
        <v>#REF!</v>
      </c>
      <c r="JO91" t="e" cm="1">
        <f t="array" ref="JO91">_xlfn.IFNA(VLOOKUP($A91,TRANSPOSE(#REF!),JO$2+2,FALSE),0)</f>
        <v>#REF!</v>
      </c>
      <c r="JP91" t="e" cm="1">
        <f t="array" ref="JP91">_xlfn.IFNA(VLOOKUP($A91,TRANSPOSE(#REF!),JP$2+2,FALSE),0)</f>
        <v>#REF!</v>
      </c>
      <c r="JQ91" t="e" cm="1">
        <f t="array" ref="JQ91">_xlfn.IFNA(VLOOKUP($A91,TRANSPOSE(#REF!),JQ$2+2,FALSE),0)</f>
        <v>#REF!</v>
      </c>
      <c r="JR91" t="e" cm="1">
        <f t="array" ref="JR91">_xlfn.IFNA(VLOOKUP($A91,TRANSPOSE(#REF!),JR$2+2,FALSE),0)</f>
        <v>#REF!</v>
      </c>
      <c r="JS91" t="e" cm="1">
        <f t="array" ref="JS91">_xlfn.IFNA(VLOOKUP($A91,TRANSPOSE(#REF!),JS$2+2,FALSE),0)</f>
        <v>#REF!</v>
      </c>
      <c r="JT91" t="e" cm="1">
        <f t="array" ref="JT91">_xlfn.IFNA(VLOOKUP($A91,TRANSPOSE(#REF!),JT$2+2,FALSE),0)</f>
        <v>#REF!</v>
      </c>
      <c r="JU91" t="e" cm="1">
        <f t="array" ref="JU91">_xlfn.IFNA(VLOOKUP($A91,TRANSPOSE(#REF!),JU$2+2,FALSE),0)</f>
        <v>#REF!</v>
      </c>
      <c r="JV91" t="e" cm="1">
        <f t="array" ref="JV91">_xlfn.IFNA(VLOOKUP($A91,TRANSPOSE(#REF!),JV$2+2,FALSE),0)</f>
        <v>#REF!</v>
      </c>
      <c r="JW91" t="e" cm="1">
        <f t="array" ref="JW91">_xlfn.IFNA(VLOOKUP($A91,TRANSPOSE(#REF!),JW$2+2,FALSE),0)</f>
        <v>#REF!</v>
      </c>
      <c r="JX91" t="e" cm="1">
        <f t="array" ref="JX91">_xlfn.IFNA(VLOOKUP($A91,TRANSPOSE(#REF!),JX$2+2,FALSE),0)</f>
        <v>#REF!</v>
      </c>
      <c r="JY91" t="e" cm="1">
        <f t="array" ref="JY91">_xlfn.IFNA(VLOOKUP($A91,TRANSPOSE(#REF!),JY$2+2,FALSE),0)</f>
        <v>#REF!</v>
      </c>
      <c r="JZ91" t="e" cm="1">
        <f t="array" ref="JZ91">_xlfn.IFNA(VLOOKUP($A91,TRANSPOSE(#REF!),JZ$2+2,FALSE),0)</f>
        <v>#REF!</v>
      </c>
      <c r="KA91" t="e" cm="1">
        <f t="array" ref="KA91">_xlfn.IFNA(VLOOKUP($A91,TRANSPOSE(#REF!),KA$2+2,FALSE),0)</f>
        <v>#REF!</v>
      </c>
      <c r="KB91" t="e" cm="1">
        <f t="array" ref="KB91">_xlfn.IFNA(VLOOKUP($A91,TRANSPOSE(#REF!),KB$2+2,FALSE),0)</f>
        <v>#REF!</v>
      </c>
      <c r="KC91" t="e" cm="1">
        <f t="array" ref="KC91">_xlfn.IFNA(VLOOKUP($A91,TRANSPOSE(#REF!),KC$2+2,FALSE),0)</f>
        <v>#REF!</v>
      </c>
      <c r="KD91" t="e" cm="1">
        <f t="array" ref="KD91">_xlfn.IFNA(VLOOKUP($A91,TRANSPOSE(#REF!),KD$2+2,FALSE),0)</f>
        <v>#REF!</v>
      </c>
      <c r="KE91" t="e" cm="1">
        <f t="array" ref="KE91">_xlfn.IFNA(VLOOKUP($A91,TRANSPOSE(#REF!),KE$2+2,FALSE),0)</f>
        <v>#REF!</v>
      </c>
      <c r="KF91" t="e" cm="1">
        <f t="array" ref="KF91">_xlfn.IFNA(VLOOKUP($A91,TRANSPOSE(#REF!),KF$2+2,FALSE),0)</f>
        <v>#REF!</v>
      </c>
      <c r="KG91" t="e" cm="1">
        <f t="array" ref="KG91">_xlfn.IFNA(VLOOKUP($A91,TRANSPOSE(#REF!),KG$2+2,FALSE),0)</f>
        <v>#REF!</v>
      </c>
      <c r="KH91" t="e" cm="1">
        <f t="array" ref="KH91">_xlfn.IFNA(VLOOKUP($A91,TRANSPOSE(#REF!),KH$2+2,FALSE),0)</f>
        <v>#REF!</v>
      </c>
      <c r="KI91" t="e" cm="1">
        <f t="array" ref="KI91">_xlfn.IFNA(VLOOKUP($A91,TRANSPOSE(#REF!),KI$2+2,FALSE),0)</f>
        <v>#REF!</v>
      </c>
      <c r="KJ91" t="e" cm="1">
        <f t="array" ref="KJ91">_xlfn.IFNA(VLOOKUP($A91,TRANSPOSE(#REF!),KJ$2+2,FALSE),0)</f>
        <v>#REF!</v>
      </c>
      <c r="KK91" t="e" cm="1">
        <f t="array" ref="KK91">_xlfn.IFNA(VLOOKUP($A91,TRANSPOSE(#REF!),KK$2+2,FALSE),0)</f>
        <v>#REF!</v>
      </c>
      <c r="KL91" t="e" cm="1">
        <f t="array" ref="KL91">_xlfn.IFNA(VLOOKUP($A91,TRANSPOSE(#REF!),KL$2+2,FALSE),0)</f>
        <v>#REF!</v>
      </c>
      <c r="KM91" t="e" cm="1">
        <f t="array" ref="KM91">_xlfn.IFNA(VLOOKUP($A91,TRANSPOSE(#REF!),KM$2+2,FALSE),0)</f>
        <v>#REF!</v>
      </c>
      <c r="KN91" t="e" cm="1">
        <f t="array" ref="KN91">_xlfn.IFNA(VLOOKUP($A91,TRANSPOSE(#REF!),KN$2+2,FALSE),0)</f>
        <v>#REF!</v>
      </c>
      <c r="KO91" t="e" cm="1">
        <f t="array" ref="KO91">_xlfn.IFNA(VLOOKUP($A91,TRANSPOSE(#REF!),KO$2+2,FALSE),0)</f>
        <v>#REF!</v>
      </c>
      <c r="KP91" t="e" cm="1">
        <f t="array" ref="KP91">_xlfn.IFNA(VLOOKUP($A91,TRANSPOSE(#REF!),KP$2+2,FALSE),0)</f>
        <v>#REF!</v>
      </c>
      <c r="KQ91" t="e" cm="1">
        <f t="array" ref="KQ91">_xlfn.IFNA(VLOOKUP($A91,TRANSPOSE(#REF!),KQ$2+2,FALSE),0)</f>
        <v>#REF!</v>
      </c>
      <c r="KR91" t="e" cm="1">
        <f t="array" ref="KR91">_xlfn.IFNA(VLOOKUP($A91,TRANSPOSE(#REF!),KR$2+2,FALSE),0)</f>
        <v>#REF!</v>
      </c>
      <c r="KS91" t="e" cm="1">
        <f t="array" ref="KS91">_xlfn.IFNA(VLOOKUP($A91,TRANSPOSE(#REF!),KS$2+2,FALSE),0)</f>
        <v>#REF!</v>
      </c>
      <c r="KT91" t="e" cm="1">
        <f t="array" ref="KT91">_xlfn.IFNA(VLOOKUP($A91,TRANSPOSE(#REF!),KT$2+2,FALSE),0)</f>
        <v>#REF!</v>
      </c>
      <c r="KU91" t="e" cm="1">
        <f t="array" ref="KU91">_xlfn.IFNA(VLOOKUP($A91,TRANSPOSE(#REF!),KU$2+2,FALSE),0)</f>
        <v>#REF!</v>
      </c>
      <c r="KV91" t="e" cm="1">
        <f t="array" ref="KV91">_xlfn.IFNA(VLOOKUP($A91,TRANSPOSE(#REF!),KV$2+2,FALSE),0)</f>
        <v>#REF!</v>
      </c>
      <c r="KW91" t="e" cm="1">
        <f t="array" ref="KW91">_xlfn.IFNA(VLOOKUP($A91,TRANSPOSE(#REF!),KW$2+2,FALSE),0)</f>
        <v>#REF!</v>
      </c>
      <c r="KX91" t="e" cm="1">
        <f t="array" ref="KX91">_xlfn.IFNA(VLOOKUP($A91,TRANSPOSE(#REF!),KX$2+2,FALSE),0)</f>
        <v>#REF!</v>
      </c>
      <c r="KY91" t="e" cm="1">
        <f t="array" ref="KY91">_xlfn.IFNA(VLOOKUP($A91,TRANSPOSE(#REF!),KY$2+2,FALSE),0)</f>
        <v>#REF!</v>
      </c>
      <c r="KZ91" t="e" cm="1">
        <f t="array" ref="KZ91">_xlfn.IFNA(VLOOKUP($A91,TRANSPOSE(#REF!),KZ$2+2,FALSE),0)</f>
        <v>#REF!</v>
      </c>
      <c r="LA91" t="e" cm="1">
        <f t="array" ref="LA91">_xlfn.IFNA(VLOOKUP($A91,TRANSPOSE(#REF!),LA$2+2,FALSE),0)</f>
        <v>#REF!</v>
      </c>
      <c r="LB91" t="e" cm="1">
        <f t="array" ref="LB91">_xlfn.IFNA(VLOOKUP($A91,TRANSPOSE(#REF!),LB$2+2,FALSE),0)</f>
        <v>#REF!</v>
      </c>
      <c r="LC91" t="e" cm="1">
        <f t="array" ref="LC91">_xlfn.IFNA(VLOOKUP($A91,TRANSPOSE(#REF!),LC$2+2,FALSE),0)</f>
        <v>#REF!</v>
      </c>
      <c r="LD91" t="e" cm="1">
        <f t="array" ref="LD91">_xlfn.IFNA(VLOOKUP($A91,TRANSPOSE(#REF!),LD$2+2,FALSE),0)</f>
        <v>#REF!</v>
      </c>
      <c r="LE91" t="e" cm="1">
        <f t="array" ref="LE91">_xlfn.IFNA(VLOOKUP($A91,TRANSPOSE(#REF!),LE$2+2,FALSE),0)</f>
        <v>#REF!</v>
      </c>
      <c r="LF91" t="e" cm="1">
        <f t="array" ref="LF91">_xlfn.IFNA(VLOOKUP($A91,TRANSPOSE(#REF!),LF$2+2,FALSE),0)</f>
        <v>#REF!</v>
      </c>
      <c r="LG91" t="e" cm="1">
        <f t="array" ref="LG91">_xlfn.IFNA(VLOOKUP($A91,TRANSPOSE(#REF!),LG$2+2,FALSE),0)</f>
        <v>#REF!</v>
      </c>
      <c r="LH91" t="e" cm="1">
        <f t="array" ref="LH91">_xlfn.IFNA(VLOOKUP($A91,TRANSPOSE(#REF!),LH$2+2,FALSE),0)</f>
        <v>#REF!</v>
      </c>
      <c r="LI91" t="e" cm="1">
        <f t="array" ref="LI91">_xlfn.IFNA(VLOOKUP($A91,TRANSPOSE(#REF!),LI$2+2,FALSE),0)</f>
        <v>#REF!</v>
      </c>
      <c r="LJ91" t="e" cm="1">
        <f t="array" ref="LJ91">_xlfn.IFNA(VLOOKUP($A91,TRANSPOSE(#REF!),LJ$2+2,FALSE),0)</f>
        <v>#REF!</v>
      </c>
      <c r="LK91" t="e" cm="1">
        <f t="array" ref="LK91">_xlfn.IFNA(VLOOKUP($A91,TRANSPOSE(#REF!),LK$2+2,FALSE),0)</f>
        <v>#REF!</v>
      </c>
      <c r="LL91" t="e" cm="1">
        <f t="array" ref="LL91">_xlfn.IFNA(VLOOKUP($A91,TRANSPOSE(#REF!),LL$2+2,FALSE),0)</f>
        <v>#REF!</v>
      </c>
      <c r="LM91" t="e" cm="1">
        <f t="array" ref="LM91">_xlfn.IFNA(VLOOKUP($A91,TRANSPOSE(#REF!),LM$2+2,FALSE),0)</f>
        <v>#REF!</v>
      </c>
      <c r="LN91" t="e" cm="1">
        <f t="array" ref="LN91">_xlfn.IFNA(VLOOKUP($A91,TRANSPOSE(#REF!),LN$2+2,FALSE),0)</f>
        <v>#REF!</v>
      </c>
      <c r="LO91" t="e" cm="1">
        <f t="array" ref="LO91">_xlfn.IFNA(VLOOKUP($A91,TRANSPOSE(#REF!),LO$2+2,FALSE),0)</f>
        <v>#REF!</v>
      </c>
      <c r="LP91" t="e" cm="1">
        <f t="array" ref="LP91">_xlfn.IFNA(VLOOKUP($A91,TRANSPOSE(#REF!),LP$2+2,FALSE),0)</f>
        <v>#REF!</v>
      </c>
      <c r="LQ91" t="e" cm="1">
        <f t="array" ref="LQ91">_xlfn.IFNA(VLOOKUP($A91,TRANSPOSE(#REF!),LQ$2+2,FALSE),0)</f>
        <v>#REF!</v>
      </c>
      <c r="LR91" t="e" cm="1">
        <f t="array" ref="LR91">_xlfn.IFNA(VLOOKUP($A91,TRANSPOSE(#REF!),LR$2+2,FALSE),0)</f>
        <v>#REF!</v>
      </c>
      <c r="LS91" t="e" cm="1">
        <f t="array" ref="LS91">_xlfn.IFNA(VLOOKUP($A91,TRANSPOSE(#REF!),LS$2+2,FALSE),0)</f>
        <v>#REF!</v>
      </c>
      <c r="LT91" t="e" cm="1">
        <f t="array" ref="LT91">_xlfn.IFNA(VLOOKUP($A91,TRANSPOSE(#REF!),LT$2+2,FALSE),0)</f>
        <v>#REF!</v>
      </c>
      <c r="LU91" t="e" cm="1">
        <f t="array" ref="LU91">_xlfn.IFNA(VLOOKUP($A91,TRANSPOSE(#REF!),LU$2+2,FALSE),0)</f>
        <v>#REF!</v>
      </c>
      <c r="LV91" t="e" cm="1">
        <f t="array" ref="LV91">_xlfn.IFNA(VLOOKUP($A91,TRANSPOSE(#REF!),LV$2+2,FALSE),0)</f>
        <v>#REF!</v>
      </c>
      <c r="LW91" t="e" cm="1">
        <f t="array" ref="LW91">_xlfn.IFNA(VLOOKUP($A91,TRANSPOSE(#REF!),LW$2+2,FALSE),0)</f>
        <v>#REF!</v>
      </c>
      <c r="LX91" t="e" cm="1">
        <f t="array" ref="LX91">_xlfn.IFNA(VLOOKUP($A91,TRANSPOSE(#REF!),LX$2+2,FALSE),0)</f>
        <v>#REF!</v>
      </c>
      <c r="LY91" t="e" cm="1">
        <f t="array" ref="LY91">_xlfn.IFNA(VLOOKUP($A91,TRANSPOSE(#REF!),LY$2+2,FALSE),0)</f>
        <v>#REF!</v>
      </c>
      <c r="LZ91" t="e" cm="1">
        <f t="array" ref="LZ91">_xlfn.IFNA(VLOOKUP($A91,TRANSPOSE(#REF!),LZ$2+2,FALSE),0)</f>
        <v>#REF!</v>
      </c>
      <c r="MA91" t="e" cm="1">
        <f t="array" ref="MA91">_xlfn.IFNA(VLOOKUP($A91,TRANSPOSE(#REF!),MA$2+2,FALSE),0)</f>
        <v>#REF!</v>
      </c>
      <c r="MB91" t="e" cm="1">
        <f t="array" ref="MB91">_xlfn.IFNA(VLOOKUP($A91,TRANSPOSE(#REF!),MB$2+2,FALSE),0)</f>
        <v>#REF!</v>
      </c>
      <c r="MC91" t="e" cm="1">
        <f t="array" ref="MC91">_xlfn.IFNA(VLOOKUP($A91,TRANSPOSE(#REF!),MC$2+2,FALSE),0)</f>
        <v>#REF!</v>
      </c>
      <c r="MD91" t="e" cm="1">
        <f t="array" ref="MD91">_xlfn.IFNA(VLOOKUP($A91,TRANSPOSE(#REF!),MD$2+2,FALSE),0)</f>
        <v>#REF!</v>
      </c>
      <c r="ME91" t="e" cm="1">
        <f t="array" ref="ME91">_xlfn.IFNA(VLOOKUP($A91,TRANSPOSE(#REF!),ME$2+2,FALSE),0)</f>
        <v>#REF!</v>
      </c>
      <c r="MF91" t="e" cm="1">
        <f t="array" ref="MF91">_xlfn.IFNA(VLOOKUP($A91,TRANSPOSE(#REF!),MF$2+2,FALSE),0)</f>
        <v>#REF!</v>
      </c>
      <c r="MG91" t="e" cm="1">
        <f t="array" ref="MG91">_xlfn.IFNA(VLOOKUP($A91,TRANSPOSE(#REF!),MG$2+2,FALSE),0)</f>
        <v>#REF!</v>
      </c>
      <c r="MH91" t="e" cm="1">
        <f t="array" ref="MH91">_xlfn.IFNA(VLOOKUP($A91,TRANSPOSE(#REF!),MH$2+2,FALSE),0)</f>
        <v>#REF!</v>
      </c>
      <c r="MI91" t="e" cm="1">
        <f t="array" ref="MI91">_xlfn.IFNA(VLOOKUP($A91,TRANSPOSE(#REF!),MI$2+2,FALSE),0)</f>
        <v>#REF!</v>
      </c>
      <c r="MJ91" t="e" cm="1">
        <f t="array" ref="MJ91">_xlfn.IFNA(VLOOKUP($A91,TRANSPOSE(#REF!),MJ$2+2,FALSE),0)</f>
        <v>#REF!</v>
      </c>
      <c r="MK91" t="e" cm="1">
        <f t="array" ref="MK91">_xlfn.IFNA(VLOOKUP($A91,TRANSPOSE(#REF!),MK$2+2,FALSE),0)</f>
        <v>#REF!</v>
      </c>
      <c r="ML91" t="e" cm="1">
        <f t="array" ref="ML91">_xlfn.IFNA(VLOOKUP($A91,TRANSPOSE(#REF!),ML$2+2,FALSE),0)</f>
        <v>#REF!</v>
      </c>
      <c r="MM91" t="e" cm="1">
        <f t="array" ref="MM91">_xlfn.IFNA(VLOOKUP($A91,TRANSPOSE(#REF!),MM$2+2,FALSE),0)</f>
        <v>#REF!</v>
      </c>
      <c r="MN91" t="e" cm="1">
        <f t="array" ref="MN91">_xlfn.IFNA(VLOOKUP($A91,TRANSPOSE(#REF!),MN$2+2,FALSE),0)</f>
        <v>#REF!</v>
      </c>
      <c r="MO91" t="e" cm="1">
        <f t="array" ref="MO91">_xlfn.IFNA(VLOOKUP($A91,TRANSPOSE(#REF!),MO$2+2,FALSE),0)</f>
        <v>#REF!</v>
      </c>
      <c r="MP91" t="e" cm="1">
        <f t="array" ref="MP91">_xlfn.IFNA(VLOOKUP($A91,TRANSPOSE(#REF!),MP$2+2,FALSE),0)</f>
        <v>#REF!</v>
      </c>
      <c r="MQ91" t="e" cm="1">
        <f t="array" ref="MQ91">_xlfn.IFNA(VLOOKUP($A91,TRANSPOSE(#REF!),MQ$2+2,FALSE),0)</f>
        <v>#REF!</v>
      </c>
      <c r="MR91" t="e" cm="1">
        <f t="array" ref="MR91">_xlfn.IFNA(VLOOKUP($A91,TRANSPOSE(#REF!),MR$2+2,FALSE),0)</f>
        <v>#REF!</v>
      </c>
      <c r="MS91" t="e" cm="1">
        <f t="array" ref="MS91">_xlfn.IFNA(VLOOKUP($A91,TRANSPOSE(#REF!),MS$2+2,FALSE),0)</f>
        <v>#REF!</v>
      </c>
      <c r="MT91" t="e" cm="1">
        <f t="array" ref="MT91">_xlfn.IFNA(VLOOKUP($A91,TRANSPOSE(#REF!),MT$2+2,FALSE),0)</f>
        <v>#REF!</v>
      </c>
      <c r="MU91" t="e" cm="1">
        <f t="array" ref="MU91">_xlfn.IFNA(VLOOKUP($A91,TRANSPOSE(#REF!),MU$2+2,FALSE),0)</f>
        <v>#REF!</v>
      </c>
      <c r="MV91" t="e" cm="1">
        <f t="array" ref="MV91">_xlfn.IFNA(VLOOKUP($A91,TRANSPOSE(#REF!),MV$2+2,FALSE),0)</f>
        <v>#REF!</v>
      </c>
      <c r="MW91" t="e" cm="1">
        <f t="array" ref="MW91">_xlfn.IFNA(VLOOKUP($A91,TRANSPOSE(#REF!),MW$2+2,FALSE),0)</f>
        <v>#REF!</v>
      </c>
      <c r="MX91" t="e" cm="1">
        <f t="array" ref="MX91">_xlfn.IFNA(VLOOKUP($A91,TRANSPOSE(#REF!),MX$2+2,FALSE),0)</f>
        <v>#REF!</v>
      </c>
      <c r="MY91" t="e" cm="1">
        <f t="array" ref="MY91">_xlfn.IFNA(VLOOKUP($A91,TRANSPOSE(#REF!),MY$2+2,FALSE),0)</f>
        <v>#REF!</v>
      </c>
      <c r="MZ91" t="e" cm="1">
        <f t="array" ref="MZ91">_xlfn.IFNA(VLOOKUP($A91,TRANSPOSE(#REF!),MZ$2+2,FALSE),0)</f>
        <v>#REF!</v>
      </c>
      <c r="NA91" t="e" cm="1">
        <f t="array" ref="NA91">_xlfn.IFNA(VLOOKUP($A91,TRANSPOSE(#REF!),NA$2+2,FALSE),0)</f>
        <v>#REF!</v>
      </c>
      <c r="NB91" t="e" cm="1">
        <f t="array" ref="NB91">_xlfn.IFNA(VLOOKUP($A91,TRANSPOSE(#REF!),NB$2+2,FALSE),0)</f>
        <v>#REF!</v>
      </c>
      <c r="NC91" t="e" cm="1">
        <f t="array" ref="NC91">_xlfn.IFNA(VLOOKUP($A91,TRANSPOSE(#REF!),NC$2+2,FALSE),0)</f>
        <v>#REF!</v>
      </c>
      <c r="ND91" t="e" cm="1">
        <f t="array" ref="ND91">_xlfn.IFNA(VLOOKUP($A91,TRANSPOSE(#REF!),ND$2+2,FALSE),0)</f>
        <v>#REF!</v>
      </c>
      <c r="NE91" t="e" cm="1">
        <f t="array" ref="NE91">_xlfn.IFNA(VLOOKUP($A91,TRANSPOSE(#REF!),NE$2+2,FALSE),0)</f>
        <v>#REF!</v>
      </c>
      <c r="NF91" t="e" cm="1">
        <f t="array" ref="NF91">_xlfn.IFNA(VLOOKUP($A91,TRANSPOSE(#REF!),NF$2+2,FALSE),0)</f>
        <v>#REF!</v>
      </c>
      <c r="NG91" t="e" cm="1">
        <f t="array" ref="NG91">_xlfn.IFNA(VLOOKUP($A91,TRANSPOSE(#REF!),NG$2+2,FALSE),0)</f>
        <v>#REF!</v>
      </c>
      <c r="NH91" t="e" cm="1">
        <f t="array" ref="NH91">_xlfn.IFNA(VLOOKUP($A91,TRANSPOSE(#REF!),NH$2+2,FALSE),0)</f>
        <v>#REF!</v>
      </c>
      <c r="NI91" t="e" cm="1">
        <f t="array" ref="NI91">_xlfn.IFNA(VLOOKUP($A91,TRANSPOSE(#REF!),NI$2+2,FALSE),0)</f>
        <v>#REF!</v>
      </c>
      <c r="NJ91" t="e" cm="1">
        <f t="array" ref="NJ91">_xlfn.IFNA(VLOOKUP($A91,TRANSPOSE(#REF!),NJ$2+2,FALSE),0)</f>
        <v>#REF!</v>
      </c>
      <c r="NL91" t="e">
        <f t="shared" si="2"/>
        <v>#REF!</v>
      </c>
      <c r="NM91" t="e">
        <f t="shared" si="3"/>
        <v>#REF!</v>
      </c>
    </row>
    <row r="92" spans="1:377" x14ac:dyDescent="0.3">
      <c r="A92" t="str">
        <v>PGB02_19</v>
      </c>
      <c r="B92" t="str">
        <v>Elektriciteit</v>
      </c>
      <c r="C92" t="str">
        <v>Conversion</v>
      </c>
      <c r="D92" t="str">
        <v>Power GB</v>
      </c>
      <c r="E92" t="str">
        <v>Generation</v>
      </c>
      <c r="F92" t="str">
        <v>Electricity GB</v>
      </c>
      <c r="G92" t="str">
        <v>Electricity from Solar CSP - Power GB</v>
      </c>
      <c r="H92" t="str">
        <v>[GW]</v>
      </c>
      <c r="I92">
        <f>_xlfn.IFNA(VLOOKUP(A92,'[1]PASTE Cap_Investment'!A:B,2,FALSE),0)</f>
        <v>0</v>
      </c>
      <c r="J92" t="e" cm="1">
        <f t="array" ref="J92">_xlfn.IFNA(VLOOKUP($A92,TRANSPOSE(#REF!),J$2+2,FALSE),0)</f>
        <v>#REF!</v>
      </c>
      <c r="K92" t="e" cm="1">
        <f t="array" ref="K92">_xlfn.IFNA(VLOOKUP($A92,TRANSPOSE(#REF!),K$2+2,FALSE),0)</f>
        <v>#REF!</v>
      </c>
      <c r="L92" t="e" cm="1">
        <f t="array" ref="L92">_xlfn.IFNA(VLOOKUP($A92,TRANSPOSE(#REF!),L$2+2,FALSE),0)</f>
        <v>#REF!</v>
      </c>
      <c r="M92" t="e" cm="1">
        <f t="array" ref="M92">_xlfn.IFNA(VLOOKUP($A92,TRANSPOSE(#REF!),M$2+2,FALSE),0)</f>
        <v>#REF!</v>
      </c>
      <c r="N92" t="e" cm="1">
        <f t="array" ref="N92">_xlfn.IFNA(VLOOKUP($A92,TRANSPOSE(#REF!),N$2+2,FALSE),0)</f>
        <v>#REF!</v>
      </c>
      <c r="O92" t="e" cm="1">
        <f t="array" ref="O92">_xlfn.IFNA(VLOOKUP($A92,TRANSPOSE(#REF!),O$2+2,FALSE),0)</f>
        <v>#REF!</v>
      </c>
      <c r="P92" t="e" cm="1">
        <f t="array" ref="P92">_xlfn.IFNA(VLOOKUP($A92,TRANSPOSE(#REF!),P$2+2,FALSE),0)</f>
        <v>#REF!</v>
      </c>
      <c r="Q92" t="e" cm="1">
        <f t="array" ref="Q92">_xlfn.IFNA(VLOOKUP($A92,TRANSPOSE(#REF!),Q$2+2,FALSE),0)</f>
        <v>#REF!</v>
      </c>
      <c r="R92" t="e" cm="1">
        <f t="array" ref="R92">_xlfn.IFNA(VLOOKUP($A92,TRANSPOSE(#REF!),R$2+2,FALSE),0)</f>
        <v>#REF!</v>
      </c>
      <c r="S92" t="e" cm="1">
        <f t="array" ref="S92">_xlfn.IFNA(VLOOKUP($A92,TRANSPOSE(#REF!),S$2+2,FALSE),0)</f>
        <v>#REF!</v>
      </c>
      <c r="T92" t="e" cm="1">
        <f t="array" ref="T92">_xlfn.IFNA(VLOOKUP($A92,TRANSPOSE(#REF!),T$2+2,FALSE),0)</f>
        <v>#REF!</v>
      </c>
      <c r="U92" t="e" cm="1">
        <f t="array" ref="U92">_xlfn.IFNA(VLOOKUP($A92,TRANSPOSE(#REF!),U$2+2,FALSE),0)</f>
        <v>#REF!</v>
      </c>
      <c r="V92" t="e" cm="1">
        <f t="array" ref="V92">_xlfn.IFNA(VLOOKUP($A92,TRANSPOSE(#REF!),V$2+2,FALSE),0)</f>
        <v>#REF!</v>
      </c>
      <c r="W92" t="e" cm="1">
        <f t="array" ref="W92">_xlfn.IFNA(VLOOKUP($A92,TRANSPOSE(#REF!),W$2+2,FALSE),0)</f>
        <v>#REF!</v>
      </c>
      <c r="X92" t="e" cm="1">
        <f t="array" ref="X92">_xlfn.IFNA(VLOOKUP($A92,TRANSPOSE(#REF!),X$2+2,FALSE),0)</f>
        <v>#REF!</v>
      </c>
      <c r="Y92" t="e" cm="1">
        <f t="array" ref="Y92">_xlfn.IFNA(VLOOKUP($A92,TRANSPOSE(#REF!),Y$2+2,FALSE),0)</f>
        <v>#REF!</v>
      </c>
      <c r="Z92" t="e" cm="1">
        <f t="array" ref="Z92">_xlfn.IFNA(VLOOKUP($A92,TRANSPOSE(#REF!),Z$2+2,FALSE),0)</f>
        <v>#REF!</v>
      </c>
      <c r="AA92" t="e" cm="1">
        <f t="array" ref="AA92">_xlfn.IFNA(VLOOKUP($A92,TRANSPOSE(#REF!),AA$2+2,FALSE),0)</f>
        <v>#REF!</v>
      </c>
      <c r="AB92" t="e" cm="1">
        <f t="array" ref="AB92">_xlfn.IFNA(VLOOKUP($A92,TRANSPOSE(#REF!),AB$2+2,FALSE),0)</f>
        <v>#REF!</v>
      </c>
      <c r="AC92" t="e" cm="1">
        <f t="array" ref="AC92">_xlfn.IFNA(VLOOKUP($A92,TRANSPOSE(#REF!),AC$2+2,FALSE),0)</f>
        <v>#REF!</v>
      </c>
      <c r="AD92" t="e" cm="1">
        <f t="array" ref="AD92">_xlfn.IFNA(VLOOKUP($A92,TRANSPOSE(#REF!),AD$2+2,FALSE),0)</f>
        <v>#REF!</v>
      </c>
      <c r="AE92" t="e" cm="1">
        <f t="array" ref="AE92">_xlfn.IFNA(VLOOKUP($A92,TRANSPOSE(#REF!),AE$2+2,FALSE),0)</f>
        <v>#REF!</v>
      </c>
      <c r="AF92" t="e" cm="1">
        <f t="array" ref="AF92">_xlfn.IFNA(VLOOKUP($A92,TRANSPOSE(#REF!),AF$2+2,FALSE),0)</f>
        <v>#REF!</v>
      </c>
      <c r="AG92" t="e" cm="1">
        <f t="array" ref="AG92">_xlfn.IFNA(VLOOKUP($A92,TRANSPOSE(#REF!),AG$2+2,FALSE),0)</f>
        <v>#REF!</v>
      </c>
      <c r="AH92" t="e" cm="1">
        <f t="array" ref="AH92">_xlfn.IFNA(VLOOKUP($A92,TRANSPOSE(#REF!),AH$2+2,FALSE),0)</f>
        <v>#REF!</v>
      </c>
      <c r="AI92" t="e" cm="1">
        <f t="array" ref="AI92">_xlfn.IFNA(VLOOKUP($A92,TRANSPOSE(#REF!),AI$2+2,FALSE),0)</f>
        <v>#REF!</v>
      </c>
      <c r="AJ92" t="e" cm="1">
        <f t="array" ref="AJ92">_xlfn.IFNA(VLOOKUP($A92,TRANSPOSE(#REF!),AJ$2+2,FALSE),0)</f>
        <v>#REF!</v>
      </c>
      <c r="AK92" t="e" cm="1">
        <f t="array" ref="AK92">_xlfn.IFNA(VLOOKUP($A92,TRANSPOSE(#REF!),AK$2+2,FALSE),0)</f>
        <v>#REF!</v>
      </c>
      <c r="AL92" t="e" cm="1">
        <f t="array" ref="AL92">_xlfn.IFNA(VLOOKUP($A92,TRANSPOSE(#REF!),AL$2+2,FALSE),0)</f>
        <v>#REF!</v>
      </c>
      <c r="AM92" t="e" cm="1">
        <f t="array" ref="AM92">_xlfn.IFNA(VLOOKUP($A92,TRANSPOSE(#REF!),AM$2+2,FALSE),0)</f>
        <v>#REF!</v>
      </c>
      <c r="AN92" t="e" cm="1">
        <f t="array" ref="AN92">_xlfn.IFNA(VLOOKUP($A92,TRANSPOSE(#REF!),AN$2+2,FALSE),0)</f>
        <v>#REF!</v>
      </c>
      <c r="AO92" t="e" cm="1">
        <f t="array" ref="AO92">_xlfn.IFNA(VLOOKUP($A92,TRANSPOSE(#REF!),AO$2+2,FALSE),0)</f>
        <v>#REF!</v>
      </c>
      <c r="AP92" t="e" cm="1">
        <f t="array" ref="AP92">_xlfn.IFNA(VLOOKUP($A92,TRANSPOSE(#REF!),AP$2+2,FALSE),0)</f>
        <v>#REF!</v>
      </c>
      <c r="AQ92" t="e" cm="1">
        <f t="array" ref="AQ92">_xlfn.IFNA(VLOOKUP($A92,TRANSPOSE(#REF!),AQ$2+2,FALSE),0)</f>
        <v>#REF!</v>
      </c>
      <c r="AR92" t="e" cm="1">
        <f t="array" ref="AR92">_xlfn.IFNA(VLOOKUP($A92,TRANSPOSE(#REF!),AR$2+2,FALSE),0)</f>
        <v>#REF!</v>
      </c>
      <c r="AS92" t="e" cm="1">
        <f t="array" ref="AS92">_xlfn.IFNA(VLOOKUP($A92,TRANSPOSE(#REF!),AS$2+2,FALSE),0)</f>
        <v>#REF!</v>
      </c>
      <c r="AT92" t="e" cm="1">
        <f t="array" ref="AT92">_xlfn.IFNA(VLOOKUP($A92,TRANSPOSE(#REF!),AT$2+2,FALSE),0)</f>
        <v>#REF!</v>
      </c>
      <c r="AU92" t="e" cm="1">
        <f t="array" ref="AU92">_xlfn.IFNA(VLOOKUP($A92,TRANSPOSE(#REF!),AU$2+2,FALSE),0)</f>
        <v>#REF!</v>
      </c>
      <c r="AV92" t="e" cm="1">
        <f t="array" ref="AV92">_xlfn.IFNA(VLOOKUP($A92,TRANSPOSE(#REF!),AV$2+2,FALSE),0)</f>
        <v>#REF!</v>
      </c>
      <c r="AW92" t="e" cm="1">
        <f t="array" ref="AW92">_xlfn.IFNA(VLOOKUP($A92,TRANSPOSE(#REF!),AW$2+2,FALSE),0)</f>
        <v>#REF!</v>
      </c>
      <c r="AX92" t="e" cm="1">
        <f t="array" ref="AX92">_xlfn.IFNA(VLOOKUP($A92,TRANSPOSE(#REF!),AX$2+2,FALSE),0)</f>
        <v>#REF!</v>
      </c>
      <c r="AY92" t="e" cm="1">
        <f t="array" ref="AY92">_xlfn.IFNA(VLOOKUP($A92,TRANSPOSE(#REF!),AY$2+2,FALSE),0)</f>
        <v>#REF!</v>
      </c>
      <c r="AZ92" t="e" cm="1">
        <f t="array" ref="AZ92">_xlfn.IFNA(VLOOKUP($A92,TRANSPOSE(#REF!),AZ$2+2,FALSE),0)</f>
        <v>#REF!</v>
      </c>
      <c r="BA92" t="e" cm="1">
        <f t="array" ref="BA92">_xlfn.IFNA(VLOOKUP($A92,TRANSPOSE(#REF!),BA$2+2,FALSE),0)</f>
        <v>#REF!</v>
      </c>
      <c r="BB92" t="e" cm="1">
        <f t="array" ref="BB92">_xlfn.IFNA(VLOOKUP($A92,TRANSPOSE(#REF!),BB$2+2,FALSE),0)</f>
        <v>#REF!</v>
      </c>
      <c r="BC92" t="e" cm="1">
        <f t="array" ref="BC92">_xlfn.IFNA(VLOOKUP($A92,TRANSPOSE(#REF!),BC$2+2,FALSE),0)</f>
        <v>#REF!</v>
      </c>
      <c r="BD92" t="e" cm="1">
        <f t="array" ref="BD92">_xlfn.IFNA(VLOOKUP($A92,TRANSPOSE(#REF!),BD$2+2,FALSE),0)</f>
        <v>#REF!</v>
      </c>
      <c r="BE92" t="e" cm="1">
        <f t="array" ref="BE92">_xlfn.IFNA(VLOOKUP($A92,TRANSPOSE(#REF!),BE$2+2,FALSE),0)</f>
        <v>#REF!</v>
      </c>
      <c r="BF92" t="e" cm="1">
        <f t="array" ref="BF92">_xlfn.IFNA(VLOOKUP($A92,TRANSPOSE(#REF!),BF$2+2,FALSE),0)</f>
        <v>#REF!</v>
      </c>
      <c r="BG92" t="e" cm="1">
        <f t="array" ref="BG92">_xlfn.IFNA(VLOOKUP($A92,TRANSPOSE(#REF!),BG$2+2,FALSE),0)</f>
        <v>#REF!</v>
      </c>
      <c r="BH92" t="e" cm="1">
        <f t="array" ref="BH92">_xlfn.IFNA(VLOOKUP($A92,TRANSPOSE(#REF!),BH$2+2,FALSE),0)</f>
        <v>#REF!</v>
      </c>
      <c r="BI92" t="e" cm="1">
        <f t="array" ref="BI92">_xlfn.IFNA(VLOOKUP($A92,TRANSPOSE(#REF!),BI$2+2,FALSE),0)</f>
        <v>#REF!</v>
      </c>
      <c r="BJ92" t="e" cm="1">
        <f t="array" ref="BJ92">_xlfn.IFNA(VLOOKUP($A92,TRANSPOSE(#REF!),BJ$2+2,FALSE),0)</f>
        <v>#REF!</v>
      </c>
      <c r="BK92" t="e" cm="1">
        <f t="array" ref="BK92">_xlfn.IFNA(VLOOKUP($A92,TRANSPOSE(#REF!),BK$2+2,FALSE),0)</f>
        <v>#REF!</v>
      </c>
      <c r="BL92" t="e" cm="1">
        <f t="array" ref="BL92">_xlfn.IFNA(VLOOKUP($A92,TRANSPOSE(#REF!),BL$2+2,FALSE),0)</f>
        <v>#REF!</v>
      </c>
      <c r="BM92" t="e" cm="1">
        <f t="array" ref="BM92">_xlfn.IFNA(VLOOKUP($A92,TRANSPOSE(#REF!),BM$2+2,FALSE),0)</f>
        <v>#REF!</v>
      </c>
      <c r="BN92" t="e" cm="1">
        <f t="array" ref="BN92">_xlfn.IFNA(VLOOKUP($A92,TRANSPOSE(#REF!),BN$2+2,FALSE),0)</f>
        <v>#REF!</v>
      </c>
      <c r="BO92" t="e" cm="1">
        <f t="array" ref="BO92">_xlfn.IFNA(VLOOKUP($A92,TRANSPOSE(#REF!),BO$2+2,FALSE),0)</f>
        <v>#REF!</v>
      </c>
      <c r="BP92" t="e" cm="1">
        <f t="array" ref="BP92">_xlfn.IFNA(VLOOKUP($A92,TRANSPOSE(#REF!),BP$2+2,FALSE),0)</f>
        <v>#REF!</v>
      </c>
      <c r="BQ92" t="e" cm="1">
        <f t="array" ref="BQ92">_xlfn.IFNA(VLOOKUP($A92,TRANSPOSE(#REF!),BQ$2+2,FALSE),0)</f>
        <v>#REF!</v>
      </c>
      <c r="BR92" t="e" cm="1">
        <f t="array" ref="BR92">_xlfn.IFNA(VLOOKUP($A92,TRANSPOSE(#REF!),BR$2+2,FALSE),0)</f>
        <v>#REF!</v>
      </c>
      <c r="BS92" t="e" cm="1">
        <f t="array" ref="BS92">_xlfn.IFNA(VLOOKUP($A92,TRANSPOSE(#REF!),BS$2+2,FALSE),0)</f>
        <v>#REF!</v>
      </c>
      <c r="BT92" t="e" cm="1">
        <f t="array" ref="BT92">_xlfn.IFNA(VLOOKUP($A92,TRANSPOSE(#REF!),BT$2+2,FALSE),0)</f>
        <v>#REF!</v>
      </c>
      <c r="BU92" t="e" cm="1">
        <f t="array" ref="BU92">_xlfn.IFNA(VLOOKUP($A92,TRANSPOSE(#REF!),BU$2+2,FALSE),0)</f>
        <v>#REF!</v>
      </c>
      <c r="BV92" t="e" cm="1">
        <f t="array" ref="BV92">_xlfn.IFNA(VLOOKUP($A92,TRANSPOSE(#REF!),BV$2+2,FALSE),0)</f>
        <v>#REF!</v>
      </c>
      <c r="BW92" t="e" cm="1">
        <f t="array" ref="BW92">_xlfn.IFNA(VLOOKUP($A92,TRANSPOSE(#REF!),BW$2+2,FALSE),0)</f>
        <v>#REF!</v>
      </c>
      <c r="BX92" t="e" cm="1">
        <f t="array" ref="BX92">_xlfn.IFNA(VLOOKUP($A92,TRANSPOSE(#REF!),BX$2+2,FALSE),0)</f>
        <v>#REF!</v>
      </c>
      <c r="BY92" t="e" cm="1">
        <f t="array" ref="BY92">_xlfn.IFNA(VLOOKUP($A92,TRANSPOSE(#REF!),BY$2+2,FALSE),0)</f>
        <v>#REF!</v>
      </c>
      <c r="BZ92" t="e" cm="1">
        <f t="array" ref="BZ92">_xlfn.IFNA(VLOOKUP($A92,TRANSPOSE(#REF!),BZ$2+2,FALSE),0)</f>
        <v>#REF!</v>
      </c>
      <c r="CA92" t="e" cm="1">
        <f t="array" ref="CA92">_xlfn.IFNA(VLOOKUP($A92,TRANSPOSE(#REF!),CA$2+2,FALSE),0)</f>
        <v>#REF!</v>
      </c>
      <c r="CB92" t="e" cm="1">
        <f t="array" ref="CB92">_xlfn.IFNA(VLOOKUP($A92,TRANSPOSE(#REF!),CB$2+2,FALSE),0)</f>
        <v>#REF!</v>
      </c>
      <c r="CC92" t="e" cm="1">
        <f t="array" ref="CC92">_xlfn.IFNA(VLOOKUP($A92,TRANSPOSE(#REF!),CC$2+2,FALSE),0)</f>
        <v>#REF!</v>
      </c>
      <c r="CD92" t="e" cm="1">
        <f t="array" ref="CD92">_xlfn.IFNA(VLOOKUP($A92,TRANSPOSE(#REF!),CD$2+2,FALSE),0)</f>
        <v>#REF!</v>
      </c>
      <c r="CE92" t="e" cm="1">
        <f t="array" ref="CE92">_xlfn.IFNA(VLOOKUP($A92,TRANSPOSE(#REF!),CE$2+2,FALSE),0)</f>
        <v>#REF!</v>
      </c>
      <c r="CF92" t="e" cm="1">
        <f t="array" ref="CF92">_xlfn.IFNA(VLOOKUP($A92,TRANSPOSE(#REF!),CF$2+2,FALSE),0)</f>
        <v>#REF!</v>
      </c>
      <c r="CG92" t="e" cm="1">
        <f t="array" ref="CG92">_xlfn.IFNA(VLOOKUP($A92,TRANSPOSE(#REF!),CG$2+2,FALSE),0)</f>
        <v>#REF!</v>
      </c>
      <c r="CH92" t="e" cm="1">
        <f t="array" ref="CH92">_xlfn.IFNA(VLOOKUP($A92,TRANSPOSE(#REF!),CH$2+2,FALSE),0)</f>
        <v>#REF!</v>
      </c>
      <c r="CI92" t="e" cm="1">
        <f t="array" ref="CI92">_xlfn.IFNA(VLOOKUP($A92,TRANSPOSE(#REF!),CI$2+2,FALSE),0)</f>
        <v>#REF!</v>
      </c>
      <c r="CJ92" t="e" cm="1">
        <f t="array" ref="CJ92">_xlfn.IFNA(VLOOKUP($A92,TRANSPOSE(#REF!),CJ$2+2,FALSE),0)</f>
        <v>#REF!</v>
      </c>
      <c r="CK92" t="e" cm="1">
        <f t="array" ref="CK92">_xlfn.IFNA(VLOOKUP($A92,TRANSPOSE(#REF!),CK$2+2,FALSE),0)</f>
        <v>#REF!</v>
      </c>
      <c r="CL92" t="e" cm="1">
        <f t="array" ref="CL92">_xlfn.IFNA(VLOOKUP($A92,TRANSPOSE(#REF!),CL$2+2,FALSE),0)</f>
        <v>#REF!</v>
      </c>
      <c r="CM92" t="e" cm="1">
        <f t="array" ref="CM92">_xlfn.IFNA(VLOOKUP($A92,TRANSPOSE(#REF!),CM$2+2,FALSE),0)</f>
        <v>#REF!</v>
      </c>
      <c r="CN92" t="e" cm="1">
        <f t="array" ref="CN92">_xlfn.IFNA(VLOOKUP($A92,TRANSPOSE(#REF!),CN$2+2,FALSE),0)</f>
        <v>#REF!</v>
      </c>
      <c r="CO92" t="e" cm="1">
        <f t="array" ref="CO92">_xlfn.IFNA(VLOOKUP($A92,TRANSPOSE(#REF!),CO$2+2,FALSE),0)</f>
        <v>#REF!</v>
      </c>
      <c r="CP92" t="e" cm="1">
        <f t="array" ref="CP92">_xlfn.IFNA(VLOOKUP($A92,TRANSPOSE(#REF!),CP$2+2,FALSE),0)</f>
        <v>#REF!</v>
      </c>
      <c r="CQ92" t="e" cm="1">
        <f t="array" ref="CQ92">_xlfn.IFNA(VLOOKUP($A92,TRANSPOSE(#REF!),CQ$2+2,FALSE),0)</f>
        <v>#REF!</v>
      </c>
      <c r="CR92" t="e" cm="1">
        <f t="array" ref="CR92">_xlfn.IFNA(VLOOKUP($A92,TRANSPOSE(#REF!),CR$2+2,FALSE),0)</f>
        <v>#REF!</v>
      </c>
      <c r="CS92" t="e" cm="1">
        <f t="array" ref="CS92">_xlfn.IFNA(VLOOKUP($A92,TRANSPOSE(#REF!),CS$2+2,FALSE),0)</f>
        <v>#REF!</v>
      </c>
      <c r="CT92" t="e" cm="1">
        <f t="array" ref="CT92">_xlfn.IFNA(VLOOKUP($A92,TRANSPOSE(#REF!),CT$2+2,FALSE),0)</f>
        <v>#REF!</v>
      </c>
      <c r="CU92" t="e" cm="1">
        <f t="array" ref="CU92">_xlfn.IFNA(VLOOKUP($A92,TRANSPOSE(#REF!),CU$2+2,FALSE),0)</f>
        <v>#REF!</v>
      </c>
      <c r="CV92" t="e" cm="1">
        <f t="array" ref="CV92">_xlfn.IFNA(VLOOKUP($A92,TRANSPOSE(#REF!),CV$2+2,FALSE),0)</f>
        <v>#REF!</v>
      </c>
      <c r="CW92" t="e" cm="1">
        <f t="array" ref="CW92">_xlfn.IFNA(VLOOKUP($A92,TRANSPOSE(#REF!),CW$2+2,FALSE),0)</f>
        <v>#REF!</v>
      </c>
      <c r="CX92" t="e" cm="1">
        <f t="array" ref="CX92">_xlfn.IFNA(VLOOKUP($A92,TRANSPOSE(#REF!),CX$2+2,FALSE),0)</f>
        <v>#REF!</v>
      </c>
      <c r="CY92" t="e" cm="1">
        <f t="array" ref="CY92">_xlfn.IFNA(VLOOKUP($A92,TRANSPOSE(#REF!),CY$2+2,FALSE),0)</f>
        <v>#REF!</v>
      </c>
      <c r="CZ92" t="e" cm="1">
        <f t="array" ref="CZ92">_xlfn.IFNA(VLOOKUP($A92,TRANSPOSE(#REF!),CZ$2+2,FALSE),0)</f>
        <v>#REF!</v>
      </c>
      <c r="DA92" t="e" cm="1">
        <f t="array" ref="DA92">_xlfn.IFNA(VLOOKUP($A92,TRANSPOSE(#REF!),DA$2+2,FALSE),0)</f>
        <v>#REF!</v>
      </c>
      <c r="DB92" t="e" cm="1">
        <f t="array" ref="DB92">_xlfn.IFNA(VLOOKUP($A92,TRANSPOSE(#REF!),DB$2+2,FALSE),0)</f>
        <v>#REF!</v>
      </c>
      <c r="DC92" t="e" cm="1">
        <f t="array" ref="DC92">_xlfn.IFNA(VLOOKUP($A92,TRANSPOSE(#REF!),DC$2+2,FALSE),0)</f>
        <v>#REF!</v>
      </c>
      <c r="DD92" t="e" cm="1">
        <f t="array" ref="DD92">_xlfn.IFNA(VLOOKUP($A92,TRANSPOSE(#REF!),DD$2+2,FALSE),0)</f>
        <v>#REF!</v>
      </c>
      <c r="DE92" t="e" cm="1">
        <f t="array" ref="DE92">_xlfn.IFNA(VLOOKUP($A92,TRANSPOSE(#REF!),DE$2+2,FALSE),0)</f>
        <v>#REF!</v>
      </c>
      <c r="DF92" t="e" cm="1">
        <f t="array" ref="DF92">_xlfn.IFNA(VLOOKUP($A92,TRANSPOSE(#REF!),DF$2+2,FALSE),0)</f>
        <v>#REF!</v>
      </c>
      <c r="DG92" t="e" cm="1">
        <f t="array" ref="DG92">_xlfn.IFNA(VLOOKUP($A92,TRANSPOSE(#REF!),DG$2+2,FALSE),0)</f>
        <v>#REF!</v>
      </c>
      <c r="DH92" t="e" cm="1">
        <f t="array" ref="DH92">_xlfn.IFNA(VLOOKUP($A92,TRANSPOSE(#REF!),DH$2+2,FALSE),0)</f>
        <v>#REF!</v>
      </c>
      <c r="DI92" t="e" cm="1">
        <f t="array" ref="DI92">_xlfn.IFNA(VLOOKUP($A92,TRANSPOSE(#REF!),DI$2+2,FALSE),0)</f>
        <v>#REF!</v>
      </c>
      <c r="DJ92" t="e" cm="1">
        <f t="array" ref="DJ92">_xlfn.IFNA(VLOOKUP($A92,TRANSPOSE(#REF!),DJ$2+2,FALSE),0)</f>
        <v>#REF!</v>
      </c>
      <c r="DK92" t="e" cm="1">
        <f t="array" ref="DK92">_xlfn.IFNA(VLOOKUP($A92,TRANSPOSE(#REF!),DK$2+2,FALSE),0)</f>
        <v>#REF!</v>
      </c>
      <c r="DL92" t="e" cm="1">
        <f t="array" ref="DL92">_xlfn.IFNA(VLOOKUP($A92,TRANSPOSE(#REF!),DL$2+2,FALSE),0)</f>
        <v>#REF!</v>
      </c>
      <c r="DM92" t="e" cm="1">
        <f t="array" ref="DM92">_xlfn.IFNA(VLOOKUP($A92,TRANSPOSE(#REF!),DM$2+2,FALSE),0)</f>
        <v>#REF!</v>
      </c>
      <c r="DN92" t="e" cm="1">
        <f t="array" ref="DN92">_xlfn.IFNA(VLOOKUP($A92,TRANSPOSE(#REF!),DN$2+2,FALSE),0)</f>
        <v>#REF!</v>
      </c>
      <c r="DO92" t="e" cm="1">
        <f t="array" ref="DO92">_xlfn.IFNA(VLOOKUP($A92,TRANSPOSE(#REF!),DO$2+2,FALSE),0)</f>
        <v>#REF!</v>
      </c>
      <c r="DP92" t="e" cm="1">
        <f t="array" ref="DP92">_xlfn.IFNA(VLOOKUP($A92,TRANSPOSE(#REF!),DP$2+2,FALSE),0)</f>
        <v>#REF!</v>
      </c>
      <c r="DQ92" t="e" cm="1">
        <f t="array" ref="DQ92">_xlfn.IFNA(VLOOKUP($A92,TRANSPOSE(#REF!),DQ$2+2,FALSE),0)</f>
        <v>#REF!</v>
      </c>
      <c r="DR92" t="e" cm="1">
        <f t="array" ref="DR92">_xlfn.IFNA(VLOOKUP($A92,TRANSPOSE(#REF!),DR$2+2,FALSE),0)</f>
        <v>#REF!</v>
      </c>
      <c r="DS92" t="e" cm="1">
        <f t="array" ref="DS92">_xlfn.IFNA(VLOOKUP($A92,TRANSPOSE(#REF!),DS$2+2,FALSE),0)</f>
        <v>#REF!</v>
      </c>
      <c r="DT92" t="e" cm="1">
        <f t="array" ref="DT92">_xlfn.IFNA(VLOOKUP($A92,TRANSPOSE(#REF!),DT$2+2,FALSE),0)</f>
        <v>#REF!</v>
      </c>
      <c r="DU92" t="e" cm="1">
        <f t="array" ref="DU92">_xlfn.IFNA(VLOOKUP($A92,TRANSPOSE(#REF!),DU$2+2,FALSE),0)</f>
        <v>#REF!</v>
      </c>
      <c r="DV92" t="e" cm="1">
        <f t="array" ref="DV92">_xlfn.IFNA(VLOOKUP($A92,TRANSPOSE(#REF!),DV$2+2,FALSE),0)</f>
        <v>#REF!</v>
      </c>
      <c r="DW92" t="e" cm="1">
        <f t="array" ref="DW92">_xlfn.IFNA(VLOOKUP($A92,TRANSPOSE(#REF!),DW$2+2,FALSE),0)</f>
        <v>#REF!</v>
      </c>
      <c r="DX92" t="e" cm="1">
        <f t="array" ref="DX92">_xlfn.IFNA(VLOOKUP($A92,TRANSPOSE(#REF!),DX$2+2,FALSE),0)</f>
        <v>#REF!</v>
      </c>
      <c r="DY92" t="e" cm="1">
        <f t="array" ref="DY92">_xlfn.IFNA(VLOOKUP($A92,TRANSPOSE(#REF!),DY$2+2,FALSE),0)</f>
        <v>#REF!</v>
      </c>
      <c r="DZ92" t="e" cm="1">
        <f t="array" ref="DZ92">_xlfn.IFNA(VLOOKUP($A92,TRANSPOSE(#REF!),DZ$2+2,FALSE),0)</f>
        <v>#REF!</v>
      </c>
      <c r="EA92" t="e" cm="1">
        <f t="array" ref="EA92">_xlfn.IFNA(VLOOKUP($A92,TRANSPOSE(#REF!),EA$2+2,FALSE),0)</f>
        <v>#REF!</v>
      </c>
      <c r="EB92" t="e" cm="1">
        <f t="array" ref="EB92">_xlfn.IFNA(VLOOKUP($A92,TRANSPOSE(#REF!),EB$2+2,FALSE),0)</f>
        <v>#REF!</v>
      </c>
      <c r="EC92" t="e" cm="1">
        <f t="array" ref="EC92">_xlfn.IFNA(VLOOKUP($A92,TRANSPOSE(#REF!),EC$2+2,FALSE),0)</f>
        <v>#REF!</v>
      </c>
      <c r="ED92" t="e" cm="1">
        <f t="array" ref="ED92">_xlfn.IFNA(VLOOKUP($A92,TRANSPOSE(#REF!),ED$2+2,FALSE),0)</f>
        <v>#REF!</v>
      </c>
      <c r="EE92" t="e" cm="1">
        <f t="array" ref="EE92">_xlfn.IFNA(VLOOKUP($A92,TRANSPOSE(#REF!),EE$2+2,FALSE),0)</f>
        <v>#REF!</v>
      </c>
      <c r="EF92" t="e" cm="1">
        <f t="array" ref="EF92">_xlfn.IFNA(VLOOKUP($A92,TRANSPOSE(#REF!),EF$2+2,FALSE),0)</f>
        <v>#REF!</v>
      </c>
      <c r="EG92" t="e" cm="1">
        <f t="array" ref="EG92">_xlfn.IFNA(VLOOKUP($A92,TRANSPOSE(#REF!),EG$2+2,FALSE),0)</f>
        <v>#REF!</v>
      </c>
      <c r="EH92" t="e" cm="1">
        <f t="array" ref="EH92">_xlfn.IFNA(VLOOKUP($A92,TRANSPOSE(#REF!),EH$2+2,FALSE),0)</f>
        <v>#REF!</v>
      </c>
      <c r="EI92" t="e" cm="1">
        <f t="array" ref="EI92">_xlfn.IFNA(VLOOKUP($A92,TRANSPOSE(#REF!),EI$2+2,FALSE),0)</f>
        <v>#REF!</v>
      </c>
      <c r="EJ92" t="e" cm="1">
        <f t="array" ref="EJ92">_xlfn.IFNA(VLOOKUP($A92,TRANSPOSE(#REF!),EJ$2+2,FALSE),0)</f>
        <v>#REF!</v>
      </c>
      <c r="EK92" t="e" cm="1">
        <f t="array" ref="EK92">_xlfn.IFNA(VLOOKUP($A92,TRANSPOSE(#REF!),EK$2+2,FALSE),0)</f>
        <v>#REF!</v>
      </c>
      <c r="EL92" t="e" cm="1">
        <f t="array" ref="EL92">_xlfn.IFNA(VLOOKUP($A92,TRANSPOSE(#REF!),EL$2+2,FALSE),0)</f>
        <v>#REF!</v>
      </c>
      <c r="EM92" t="e" cm="1">
        <f t="array" ref="EM92">_xlfn.IFNA(VLOOKUP($A92,TRANSPOSE(#REF!),EM$2+2,FALSE),0)</f>
        <v>#REF!</v>
      </c>
      <c r="EN92" t="e" cm="1">
        <f t="array" ref="EN92">_xlfn.IFNA(VLOOKUP($A92,TRANSPOSE(#REF!),EN$2+2,FALSE),0)</f>
        <v>#REF!</v>
      </c>
      <c r="EO92" t="e" cm="1">
        <f t="array" ref="EO92">_xlfn.IFNA(VLOOKUP($A92,TRANSPOSE(#REF!),EO$2+2,FALSE),0)</f>
        <v>#REF!</v>
      </c>
      <c r="EP92" t="e" cm="1">
        <f t="array" ref="EP92">_xlfn.IFNA(VLOOKUP($A92,TRANSPOSE(#REF!),EP$2+2,FALSE),0)</f>
        <v>#REF!</v>
      </c>
      <c r="EQ92" t="e" cm="1">
        <f t="array" ref="EQ92">_xlfn.IFNA(VLOOKUP($A92,TRANSPOSE(#REF!),EQ$2+2,FALSE),0)</f>
        <v>#REF!</v>
      </c>
      <c r="ER92" t="e" cm="1">
        <f t="array" ref="ER92">_xlfn.IFNA(VLOOKUP($A92,TRANSPOSE(#REF!),ER$2+2,FALSE),0)</f>
        <v>#REF!</v>
      </c>
      <c r="ES92" t="e" cm="1">
        <f t="array" ref="ES92">_xlfn.IFNA(VLOOKUP($A92,TRANSPOSE(#REF!),ES$2+2,FALSE),0)</f>
        <v>#REF!</v>
      </c>
      <c r="ET92" t="e" cm="1">
        <f t="array" ref="ET92">_xlfn.IFNA(VLOOKUP($A92,TRANSPOSE(#REF!),ET$2+2,FALSE),0)</f>
        <v>#REF!</v>
      </c>
      <c r="EU92" t="e" cm="1">
        <f t="array" ref="EU92">_xlfn.IFNA(VLOOKUP($A92,TRANSPOSE(#REF!),EU$2+2,FALSE),0)</f>
        <v>#REF!</v>
      </c>
      <c r="EV92" t="e" cm="1">
        <f t="array" ref="EV92">_xlfn.IFNA(VLOOKUP($A92,TRANSPOSE(#REF!),EV$2+2,FALSE),0)</f>
        <v>#REF!</v>
      </c>
      <c r="EW92" t="e" cm="1">
        <f t="array" ref="EW92">_xlfn.IFNA(VLOOKUP($A92,TRANSPOSE(#REF!),EW$2+2,FALSE),0)</f>
        <v>#REF!</v>
      </c>
      <c r="EX92" t="e" cm="1">
        <f t="array" ref="EX92">_xlfn.IFNA(VLOOKUP($A92,TRANSPOSE(#REF!),EX$2+2,FALSE),0)</f>
        <v>#REF!</v>
      </c>
      <c r="EY92" t="e" cm="1">
        <f t="array" ref="EY92">_xlfn.IFNA(VLOOKUP($A92,TRANSPOSE(#REF!),EY$2+2,FALSE),0)</f>
        <v>#REF!</v>
      </c>
      <c r="EZ92" t="e" cm="1">
        <f t="array" ref="EZ92">_xlfn.IFNA(VLOOKUP($A92,TRANSPOSE(#REF!),EZ$2+2,FALSE),0)</f>
        <v>#REF!</v>
      </c>
      <c r="FA92" t="e" cm="1">
        <f t="array" ref="FA92">_xlfn.IFNA(VLOOKUP($A92,TRANSPOSE(#REF!),FA$2+2,FALSE),0)</f>
        <v>#REF!</v>
      </c>
      <c r="FB92" t="e" cm="1">
        <f t="array" ref="FB92">_xlfn.IFNA(VLOOKUP($A92,TRANSPOSE(#REF!),FB$2+2,FALSE),0)</f>
        <v>#REF!</v>
      </c>
      <c r="FC92" t="e" cm="1">
        <f t="array" ref="FC92">_xlfn.IFNA(VLOOKUP($A92,TRANSPOSE(#REF!),FC$2+2,FALSE),0)</f>
        <v>#REF!</v>
      </c>
      <c r="FD92" t="e" cm="1">
        <f t="array" ref="FD92">_xlfn.IFNA(VLOOKUP($A92,TRANSPOSE(#REF!),FD$2+2,FALSE),0)</f>
        <v>#REF!</v>
      </c>
      <c r="FE92" t="e" cm="1">
        <f t="array" ref="FE92">_xlfn.IFNA(VLOOKUP($A92,TRANSPOSE(#REF!),FE$2+2,FALSE),0)</f>
        <v>#REF!</v>
      </c>
      <c r="FF92" t="e" cm="1">
        <f t="array" ref="FF92">_xlfn.IFNA(VLOOKUP($A92,TRANSPOSE(#REF!),FF$2+2,FALSE),0)</f>
        <v>#REF!</v>
      </c>
      <c r="FG92" t="e" cm="1">
        <f t="array" ref="FG92">_xlfn.IFNA(VLOOKUP($A92,TRANSPOSE(#REF!),FG$2+2,FALSE),0)</f>
        <v>#REF!</v>
      </c>
      <c r="FH92" t="e" cm="1">
        <f t="array" ref="FH92">_xlfn.IFNA(VLOOKUP($A92,TRANSPOSE(#REF!),FH$2+2,FALSE),0)</f>
        <v>#REF!</v>
      </c>
      <c r="FI92" t="e" cm="1">
        <f t="array" ref="FI92">_xlfn.IFNA(VLOOKUP($A92,TRANSPOSE(#REF!),FI$2+2,FALSE),0)</f>
        <v>#REF!</v>
      </c>
      <c r="FJ92" t="e" cm="1">
        <f t="array" ref="FJ92">_xlfn.IFNA(VLOOKUP($A92,TRANSPOSE(#REF!),FJ$2+2,FALSE),0)</f>
        <v>#REF!</v>
      </c>
      <c r="FK92" t="e" cm="1">
        <f t="array" ref="FK92">_xlfn.IFNA(VLOOKUP($A92,TRANSPOSE(#REF!),FK$2+2,FALSE),0)</f>
        <v>#REF!</v>
      </c>
      <c r="FL92" t="e" cm="1">
        <f t="array" ref="FL92">_xlfn.IFNA(VLOOKUP($A92,TRANSPOSE(#REF!),FL$2+2,FALSE),0)</f>
        <v>#REF!</v>
      </c>
      <c r="FM92" t="e" cm="1">
        <f t="array" ref="FM92">_xlfn.IFNA(VLOOKUP($A92,TRANSPOSE(#REF!),FM$2+2,FALSE),0)</f>
        <v>#REF!</v>
      </c>
      <c r="FN92" t="e" cm="1">
        <f t="array" ref="FN92">_xlfn.IFNA(VLOOKUP($A92,TRANSPOSE(#REF!),FN$2+2,FALSE),0)</f>
        <v>#REF!</v>
      </c>
      <c r="FO92" t="e" cm="1">
        <f t="array" ref="FO92">_xlfn.IFNA(VLOOKUP($A92,TRANSPOSE(#REF!),FO$2+2,FALSE),0)</f>
        <v>#REF!</v>
      </c>
      <c r="FP92" t="e" cm="1">
        <f t="array" ref="FP92">_xlfn.IFNA(VLOOKUP($A92,TRANSPOSE(#REF!),FP$2+2,FALSE),0)</f>
        <v>#REF!</v>
      </c>
      <c r="FQ92" t="e" cm="1">
        <f t="array" ref="FQ92">_xlfn.IFNA(VLOOKUP($A92,TRANSPOSE(#REF!),FQ$2+2,FALSE),0)</f>
        <v>#REF!</v>
      </c>
      <c r="FR92" t="e" cm="1">
        <f t="array" ref="FR92">_xlfn.IFNA(VLOOKUP($A92,TRANSPOSE(#REF!),FR$2+2,FALSE),0)</f>
        <v>#REF!</v>
      </c>
      <c r="FS92" t="e" cm="1">
        <f t="array" ref="FS92">_xlfn.IFNA(VLOOKUP($A92,TRANSPOSE(#REF!),FS$2+2,FALSE),0)</f>
        <v>#REF!</v>
      </c>
      <c r="FT92" t="e" cm="1">
        <f t="array" ref="FT92">_xlfn.IFNA(VLOOKUP($A92,TRANSPOSE(#REF!),FT$2+2,FALSE),0)</f>
        <v>#REF!</v>
      </c>
      <c r="FU92" t="e" cm="1">
        <f t="array" ref="FU92">_xlfn.IFNA(VLOOKUP($A92,TRANSPOSE(#REF!),FU$2+2,FALSE),0)</f>
        <v>#REF!</v>
      </c>
      <c r="FV92" t="e" cm="1">
        <f t="array" ref="FV92">_xlfn.IFNA(VLOOKUP($A92,TRANSPOSE(#REF!),FV$2+2,FALSE),0)</f>
        <v>#REF!</v>
      </c>
      <c r="FW92" t="e" cm="1">
        <f t="array" ref="FW92">_xlfn.IFNA(VLOOKUP($A92,TRANSPOSE(#REF!),FW$2+2,FALSE),0)</f>
        <v>#REF!</v>
      </c>
      <c r="FX92" t="e" cm="1">
        <f t="array" ref="FX92">_xlfn.IFNA(VLOOKUP($A92,TRANSPOSE(#REF!),FX$2+2,FALSE),0)</f>
        <v>#REF!</v>
      </c>
      <c r="FY92" t="e" cm="1">
        <f t="array" ref="FY92">_xlfn.IFNA(VLOOKUP($A92,TRANSPOSE(#REF!),FY$2+2,FALSE),0)</f>
        <v>#REF!</v>
      </c>
      <c r="FZ92" t="e" cm="1">
        <f t="array" ref="FZ92">_xlfn.IFNA(VLOOKUP($A92,TRANSPOSE(#REF!),FZ$2+2,FALSE),0)</f>
        <v>#REF!</v>
      </c>
      <c r="GA92" t="e" cm="1">
        <f t="array" ref="GA92">_xlfn.IFNA(VLOOKUP($A92,TRANSPOSE(#REF!),GA$2+2,FALSE),0)</f>
        <v>#REF!</v>
      </c>
      <c r="GB92" t="e" cm="1">
        <f t="array" ref="GB92">_xlfn.IFNA(VLOOKUP($A92,TRANSPOSE(#REF!),GB$2+2,FALSE),0)</f>
        <v>#REF!</v>
      </c>
      <c r="GC92" t="e" cm="1">
        <f t="array" ref="GC92">_xlfn.IFNA(VLOOKUP($A92,TRANSPOSE(#REF!),GC$2+2,FALSE),0)</f>
        <v>#REF!</v>
      </c>
      <c r="GD92" t="e" cm="1">
        <f t="array" ref="GD92">_xlfn.IFNA(VLOOKUP($A92,TRANSPOSE(#REF!),GD$2+2,FALSE),0)</f>
        <v>#REF!</v>
      </c>
      <c r="GE92" t="e" cm="1">
        <f t="array" ref="GE92">_xlfn.IFNA(VLOOKUP($A92,TRANSPOSE(#REF!),GE$2+2,FALSE),0)</f>
        <v>#REF!</v>
      </c>
      <c r="GF92" t="e" cm="1">
        <f t="array" ref="GF92">_xlfn.IFNA(VLOOKUP($A92,TRANSPOSE(#REF!),GF$2+2,FALSE),0)</f>
        <v>#REF!</v>
      </c>
      <c r="GG92" t="e" cm="1">
        <f t="array" ref="GG92">_xlfn.IFNA(VLOOKUP($A92,TRANSPOSE(#REF!),GG$2+2,FALSE),0)</f>
        <v>#REF!</v>
      </c>
      <c r="GH92" t="e" cm="1">
        <f t="array" ref="GH92">_xlfn.IFNA(VLOOKUP($A92,TRANSPOSE(#REF!),GH$2+2,FALSE),0)</f>
        <v>#REF!</v>
      </c>
      <c r="GI92" t="e" cm="1">
        <f t="array" ref="GI92">_xlfn.IFNA(VLOOKUP($A92,TRANSPOSE(#REF!),GI$2+2,FALSE),0)</f>
        <v>#REF!</v>
      </c>
      <c r="GJ92" t="e" cm="1">
        <f t="array" ref="GJ92">_xlfn.IFNA(VLOOKUP($A92,TRANSPOSE(#REF!),GJ$2+2,FALSE),0)</f>
        <v>#REF!</v>
      </c>
      <c r="GK92" t="e" cm="1">
        <f t="array" ref="GK92">_xlfn.IFNA(VLOOKUP($A92,TRANSPOSE(#REF!),GK$2+2,FALSE),0)</f>
        <v>#REF!</v>
      </c>
      <c r="GL92" t="e" cm="1">
        <f t="array" ref="GL92">_xlfn.IFNA(VLOOKUP($A92,TRANSPOSE(#REF!),GL$2+2,FALSE),0)</f>
        <v>#REF!</v>
      </c>
      <c r="GM92" t="e" cm="1">
        <f t="array" ref="GM92">_xlfn.IFNA(VLOOKUP($A92,TRANSPOSE(#REF!),GM$2+2,FALSE),0)</f>
        <v>#REF!</v>
      </c>
      <c r="GN92" t="e" cm="1">
        <f t="array" ref="GN92">_xlfn.IFNA(VLOOKUP($A92,TRANSPOSE(#REF!),GN$2+2,FALSE),0)</f>
        <v>#REF!</v>
      </c>
      <c r="GO92" t="e" cm="1">
        <f t="array" ref="GO92">_xlfn.IFNA(VLOOKUP($A92,TRANSPOSE(#REF!),GO$2+2,FALSE),0)</f>
        <v>#REF!</v>
      </c>
      <c r="GP92" t="e" cm="1">
        <f t="array" ref="GP92">_xlfn.IFNA(VLOOKUP($A92,TRANSPOSE(#REF!),GP$2+2,FALSE),0)</f>
        <v>#REF!</v>
      </c>
      <c r="GQ92" t="e" cm="1">
        <f t="array" ref="GQ92">_xlfn.IFNA(VLOOKUP($A92,TRANSPOSE(#REF!),GQ$2+2,FALSE),0)</f>
        <v>#REF!</v>
      </c>
      <c r="GR92" t="e" cm="1">
        <f t="array" ref="GR92">_xlfn.IFNA(VLOOKUP($A92,TRANSPOSE(#REF!),GR$2+2,FALSE),0)</f>
        <v>#REF!</v>
      </c>
      <c r="GS92" t="e" cm="1">
        <f t="array" ref="GS92">_xlfn.IFNA(VLOOKUP($A92,TRANSPOSE(#REF!),GS$2+2,FALSE),0)</f>
        <v>#REF!</v>
      </c>
      <c r="GT92" t="e" cm="1">
        <f t="array" ref="GT92">_xlfn.IFNA(VLOOKUP($A92,TRANSPOSE(#REF!),GT$2+2,FALSE),0)</f>
        <v>#REF!</v>
      </c>
      <c r="GU92" t="e" cm="1">
        <f t="array" ref="GU92">_xlfn.IFNA(VLOOKUP($A92,TRANSPOSE(#REF!),GU$2+2,FALSE),0)</f>
        <v>#REF!</v>
      </c>
      <c r="GV92" t="e" cm="1">
        <f t="array" ref="GV92">_xlfn.IFNA(VLOOKUP($A92,TRANSPOSE(#REF!),GV$2+2,FALSE),0)</f>
        <v>#REF!</v>
      </c>
      <c r="GW92" t="e" cm="1">
        <f t="array" ref="GW92">_xlfn.IFNA(VLOOKUP($A92,TRANSPOSE(#REF!),GW$2+2,FALSE),0)</f>
        <v>#REF!</v>
      </c>
      <c r="GX92" t="e" cm="1">
        <f t="array" ref="GX92">_xlfn.IFNA(VLOOKUP($A92,TRANSPOSE(#REF!),GX$2+2,FALSE),0)</f>
        <v>#REF!</v>
      </c>
      <c r="GY92" t="e" cm="1">
        <f t="array" ref="GY92">_xlfn.IFNA(VLOOKUP($A92,TRANSPOSE(#REF!),GY$2+2,FALSE),0)</f>
        <v>#REF!</v>
      </c>
      <c r="GZ92" t="e" cm="1">
        <f t="array" ref="GZ92">_xlfn.IFNA(VLOOKUP($A92,TRANSPOSE(#REF!),GZ$2+2,FALSE),0)</f>
        <v>#REF!</v>
      </c>
      <c r="HA92" t="e" cm="1">
        <f t="array" ref="HA92">_xlfn.IFNA(VLOOKUP($A92,TRANSPOSE(#REF!),HA$2+2,FALSE),0)</f>
        <v>#REF!</v>
      </c>
      <c r="HB92" t="e" cm="1">
        <f t="array" ref="HB92">_xlfn.IFNA(VLOOKUP($A92,TRANSPOSE(#REF!),HB$2+2,FALSE),0)</f>
        <v>#REF!</v>
      </c>
      <c r="HC92" t="e" cm="1">
        <f t="array" ref="HC92">_xlfn.IFNA(VLOOKUP($A92,TRANSPOSE(#REF!),HC$2+2,FALSE),0)</f>
        <v>#REF!</v>
      </c>
      <c r="HD92" t="e" cm="1">
        <f t="array" ref="HD92">_xlfn.IFNA(VLOOKUP($A92,TRANSPOSE(#REF!),HD$2+2,FALSE),0)</f>
        <v>#REF!</v>
      </c>
      <c r="HE92" t="e" cm="1">
        <f t="array" ref="HE92">_xlfn.IFNA(VLOOKUP($A92,TRANSPOSE(#REF!),HE$2+2,FALSE),0)</f>
        <v>#REF!</v>
      </c>
      <c r="HF92" t="e" cm="1">
        <f t="array" ref="HF92">_xlfn.IFNA(VLOOKUP($A92,TRANSPOSE(#REF!),HF$2+2,FALSE),0)</f>
        <v>#REF!</v>
      </c>
      <c r="HG92" t="e" cm="1">
        <f t="array" ref="HG92">_xlfn.IFNA(VLOOKUP($A92,TRANSPOSE(#REF!),HG$2+2,FALSE),0)</f>
        <v>#REF!</v>
      </c>
      <c r="HH92" t="e" cm="1">
        <f t="array" ref="HH92">_xlfn.IFNA(VLOOKUP($A92,TRANSPOSE(#REF!),HH$2+2,FALSE),0)</f>
        <v>#REF!</v>
      </c>
      <c r="HI92" t="e" cm="1">
        <f t="array" ref="HI92">_xlfn.IFNA(VLOOKUP($A92,TRANSPOSE(#REF!),HI$2+2,FALSE),0)</f>
        <v>#REF!</v>
      </c>
      <c r="HJ92" t="e" cm="1">
        <f t="array" ref="HJ92">_xlfn.IFNA(VLOOKUP($A92,TRANSPOSE(#REF!),HJ$2+2,FALSE),0)</f>
        <v>#REF!</v>
      </c>
      <c r="HK92" t="e" cm="1">
        <f t="array" ref="HK92">_xlfn.IFNA(VLOOKUP($A92,TRANSPOSE(#REF!),HK$2+2,FALSE),0)</f>
        <v>#REF!</v>
      </c>
      <c r="HL92" t="e" cm="1">
        <f t="array" ref="HL92">_xlfn.IFNA(VLOOKUP($A92,TRANSPOSE(#REF!),HL$2+2,FALSE),0)</f>
        <v>#REF!</v>
      </c>
      <c r="HM92" t="e" cm="1">
        <f t="array" ref="HM92">_xlfn.IFNA(VLOOKUP($A92,TRANSPOSE(#REF!),HM$2+2,FALSE),0)</f>
        <v>#REF!</v>
      </c>
      <c r="HN92" t="e" cm="1">
        <f t="array" ref="HN92">_xlfn.IFNA(VLOOKUP($A92,TRANSPOSE(#REF!),HN$2+2,FALSE),0)</f>
        <v>#REF!</v>
      </c>
      <c r="HO92" t="e" cm="1">
        <f t="array" ref="HO92">_xlfn.IFNA(VLOOKUP($A92,TRANSPOSE(#REF!),HO$2+2,FALSE),0)</f>
        <v>#REF!</v>
      </c>
      <c r="HP92" t="e" cm="1">
        <f t="array" ref="HP92">_xlfn.IFNA(VLOOKUP($A92,TRANSPOSE(#REF!),HP$2+2,FALSE),0)</f>
        <v>#REF!</v>
      </c>
      <c r="HQ92" t="e" cm="1">
        <f t="array" ref="HQ92">_xlfn.IFNA(VLOOKUP($A92,TRANSPOSE(#REF!),HQ$2+2,FALSE),0)</f>
        <v>#REF!</v>
      </c>
      <c r="HR92" t="e" cm="1">
        <f t="array" ref="HR92">_xlfn.IFNA(VLOOKUP($A92,TRANSPOSE(#REF!),HR$2+2,FALSE),0)</f>
        <v>#REF!</v>
      </c>
      <c r="HS92" t="e" cm="1">
        <f t="array" ref="HS92">_xlfn.IFNA(VLOOKUP($A92,TRANSPOSE(#REF!),HS$2+2,FALSE),0)</f>
        <v>#REF!</v>
      </c>
      <c r="HT92" t="e" cm="1">
        <f t="array" ref="HT92">_xlfn.IFNA(VLOOKUP($A92,TRANSPOSE(#REF!),HT$2+2,FALSE),0)</f>
        <v>#REF!</v>
      </c>
      <c r="HU92" t="e" cm="1">
        <f t="array" ref="HU92">_xlfn.IFNA(VLOOKUP($A92,TRANSPOSE(#REF!),HU$2+2,FALSE),0)</f>
        <v>#REF!</v>
      </c>
      <c r="HV92" t="e" cm="1">
        <f t="array" ref="HV92">_xlfn.IFNA(VLOOKUP($A92,TRANSPOSE(#REF!),HV$2+2,FALSE),0)</f>
        <v>#REF!</v>
      </c>
      <c r="HW92" t="e" cm="1">
        <f t="array" ref="HW92">_xlfn.IFNA(VLOOKUP($A92,TRANSPOSE(#REF!),HW$2+2,FALSE),0)</f>
        <v>#REF!</v>
      </c>
      <c r="HX92" t="e" cm="1">
        <f t="array" ref="HX92">_xlfn.IFNA(VLOOKUP($A92,TRANSPOSE(#REF!),HX$2+2,FALSE),0)</f>
        <v>#REF!</v>
      </c>
      <c r="HY92" t="e" cm="1">
        <f t="array" ref="HY92">_xlfn.IFNA(VLOOKUP($A92,TRANSPOSE(#REF!),HY$2+2,FALSE),0)</f>
        <v>#REF!</v>
      </c>
      <c r="HZ92" t="e" cm="1">
        <f t="array" ref="HZ92">_xlfn.IFNA(VLOOKUP($A92,TRANSPOSE(#REF!),HZ$2+2,FALSE),0)</f>
        <v>#REF!</v>
      </c>
      <c r="IA92" t="e" cm="1">
        <f t="array" ref="IA92">_xlfn.IFNA(VLOOKUP($A92,TRANSPOSE(#REF!),IA$2+2,FALSE),0)</f>
        <v>#REF!</v>
      </c>
      <c r="IB92" t="e" cm="1">
        <f t="array" ref="IB92">_xlfn.IFNA(VLOOKUP($A92,TRANSPOSE(#REF!),IB$2+2,FALSE),0)</f>
        <v>#REF!</v>
      </c>
      <c r="IC92" t="e" cm="1">
        <f t="array" ref="IC92">_xlfn.IFNA(VLOOKUP($A92,TRANSPOSE(#REF!),IC$2+2,FALSE),0)</f>
        <v>#REF!</v>
      </c>
      <c r="ID92" t="e" cm="1">
        <f t="array" ref="ID92">_xlfn.IFNA(VLOOKUP($A92,TRANSPOSE(#REF!),ID$2+2,FALSE),0)</f>
        <v>#REF!</v>
      </c>
      <c r="IE92" t="e" cm="1">
        <f t="array" ref="IE92">_xlfn.IFNA(VLOOKUP($A92,TRANSPOSE(#REF!),IE$2+2,FALSE),0)</f>
        <v>#REF!</v>
      </c>
      <c r="IF92" t="e" cm="1">
        <f t="array" ref="IF92">_xlfn.IFNA(VLOOKUP($A92,TRANSPOSE(#REF!),IF$2+2,FALSE),0)</f>
        <v>#REF!</v>
      </c>
      <c r="IG92" t="e" cm="1">
        <f t="array" ref="IG92">_xlfn.IFNA(VLOOKUP($A92,TRANSPOSE(#REF!),IG$2+2,FALSE),0)</f>
        <v>#REF!</v>
      </c>
      <c r="IH92" t="e" cm="1">
        <f t="array" ref="IH92">_xlfn.IFNA(VLOOKUP($A92,TRANSPOSE(#REF!),IH$2+2,FALSE),0)</f>
        <v>#REF!</v>
      </c>
      <c r="II92" t="e" cm="1">
        <f t="array" ref="II92">_xlfn.IFNA(VLOOKUP($A92,TRANSPOSE(#REF!),II$2+2,FALSE),0)</f>
        <v>#REF!</v>
      </c>
      <c r="IJ92" t="e" cm="1">
        <f t="array" ref="IJ92">_xlfn.IFNA(VLOOKUP($A92,TRANSPOSE(#REF!),IJ$2+2,FALSE),0)</f>
        <v>#REF!</v>
      </c>
      <c r="IK92" t="e" cm="1">
        <f t="array" ref="IK92">_xlfn.IFNA(VLOOKUP($A92,TRANSPOSE(#REF!),IK$2+2,FALSE),0)</f>
        <v>#REF!</v>
      </c>
      <c r="IL92" t="e" cm="1">
        <f t="array" ref="IL92">_xlfn.IFNA(VLOOKUP($A92,TRANSPOSE(#REF!),IL$2+2,FALSE),0)</f>
        <v>#REF!</v>
      </c>
      <c r="IM92" t="e" cm="1">
        <f t="array" ref="IM92">_xlfn.IFNA(VLOOKUP($A92,TRANSPOSE(#REF!),IM$2+2,FALSE),0)</f>
        <v>#REF!</v>
      </c>
      <c r="IN92" t="e" cm="1">
        <f t="array" ref="IN92">_xlfn.IFNA(VLOOKUP($A92,TRANSPOSE(#REF!),IN$2+2,FALSE),0)</f>
        <v>#REF!</v>
      </c>
      <c r="IO92" t="e" cm="1">
        <f t="array" ref="IO92">_xlfn.IFNA(VLOOKUP($A92,TRANSPOSE(#REF!),IO$2+2,FALSE),0)</f>
        <v>#REF!</v>
      </c>
      <c r="IP92" t="e" cm="1">
        <f t="array" ref="IP92">_xlfn.IFNA(VLOOKUP($A92,TRANSPOSE(#REF!),IP$2+2,FALSE),0)</f>
        <v>#REF!</v>
      </c>
      <c r="IQ92" t="e" cm="1">
        <f t="array" ref="IQ92">_xlfn.IFNA(VLOOKUP($A92,TRANSPOSE(#REF!),IQ$2+2,FALSE),0)</f>
        <v>#REF!</v>
      </c>
      <c r="IR92" t="e" cm="1">
        <f t="array" ref="IR92">_xlfn.IFNA(VLOOKUP($A92,TRANSPOSE(#REF!),IR$2+2,FALSE),0)</f>
        <v>#REF!</v>
      </c>
      <c r="IS92" t="e" cm="1">
        <f t="array" ref="IS92">_xlfn.IFNA(VLOOKUP($A92,TRANSPOSE(#REF!),IS$2+2,FALSE),0)</f>
        <v>#REF!</v>
      </c>
      <c r="IT92" t="e" cm="1">
        <f t="array" ref="IT92">_xlfn.IFNA(VLOOKUP($A92,TRANSPOSE(#REF!),IT$2+2,FALSE),0)</f>
        <v>#REF!</v>
      </c>
      <c r="IU92" t="e" cm="1">
        <f t="array" ref="IU92">_xlfn.IFNA(VLOOKUP($A92,TRANSPOSE(#REF!),IU$2+2,FALSE),0)</f>
        <v>#REF!</v>
      </c>
      <c r="IV92" t="e" cm="1">
        <f t="array" ref="IV92">_xlfn.IFNA(VLOOKUP($A92,TRANSPOSE(#REF!),IV$2+2,FALSE),0)</f>
        <v>#REF!</v>
      </c>
      <c r="IW92" t="e" cm="1">
        <f t="array" ref="IW92">_xlfn.IFNA(VLOOKUP($A92,TRANSPOSE(#REF!),IW$2+2,FALSE),0)</f>
        <v>#REF!</v>
      </c>
      <c r="IX92" t="e" cm="1">
        <f t="array" ref="IX92">_xlfn.IFNA(VLOOKUP($A92,TRANSPOSE(#REF!),IX$2+2,FALSE),0)</f>
        <v>#REF!</v>
      </c>
      <c r="IY92" t="e" cm="1">
        <f t="array" ref="IY92">_xlfn.IFNA(VLOOKUP($A92,TRANSPOSE(#REF!),IY$2+2,FALSE),0)</f>
        <v>#REF!</v>
      </c>
      <c r="IZ92" t="e" cm="1">
        <f t="array" ref="IZ92">_xlfn.IFNA(VLOOKUP($A92,TRANSPOSE(#REF!),IZ$2+2,FALSE),0)</f>
        <v>#REF!</v>
      </c>
      <c r="JA92" t="e" cm="1">
        <f t="array" ref="JA92">_xlfn.IFNA(VLOOKUP($A92,TRANSPOSE(#REF!),JA$2+2,FALSE),0)</f>
        <v>#REF!</v>
      </c>
      <c r="JB92" t="e" cm="1">
        <f t="array" ref="JB92">_xlfn.IFNA(VLOOKUP($A92,TRANSPOSE(#REF!),JB$2+2,FALSE),0)</f>
        <v>#REF!</v>
      </c>
      <c r="JC92" t="e" cm="1">
        <f t="array" ref="JC92">_xlfn.IFNA(VLOOKUP($A92,TRANSPOSE(#REF!),JC$2+2,FALSE),0)</f>
        <v>#REF!</v>
      </c>
      <c r="JD92" t="e" cm="1">
        <f t="array" ref="JD92">_xlfn.IFNA(VLOOKUP($A92,TRANSPOSE(#REF!),JD$2+2,FALSE),0)</f>
        <v>#REF!</v>
      </c>
      <c r="JE92" t="e" cm="1">
        <f t="array" ref="JE92">_xlfn.IFNA(VLOOKUP($A92,TRANSPOSE(#REF!),JE$2+2,FALSE),0)</f>
        <v>#REF!</v>
      </c>
      <c r="JF92" t="e" cm="1">
        <f t="array" ref="JF92">_xlfn.IFNA(VLOOKUP($A92,TRANSPOSE(#REF!),JF$2+2,FALSE),0)</f>
        <v>#REF!</v>
      </c>
      <c r="JG92" t="e" cm="1">
        <f t="array" ref="JG92">_xlfn.IFNA(VLOOKUP($A92,TRANSPOSE(#REF!),JG$2+2,FALSE),0)</f>
        <v>#REF!</v>
      </c>
      <c r="JH92" t="e" cm="1">
        <f t="array" ref="JH92">_xlfn.IFNA(VLOOKUP($A92,TRANSPOSE(#REF!),JH$2+2,FALSE),0)</f>
        <v>#REF!</v>
      </c>
      <c r="JI92" t="e" cm="1">
        <f t="array" ref="JI92">_xlfn.IFNA(VLOOKUP($A92,TRANSPOSE(#REF!),JI$2+2,FALSE),0)</f>
        <v>#REF!</v>
      </c>
      <c r="JJ92" t="e" cm="1">
        <f t="array" ref="JJ92">_xlfn.IFNA(VLOOKUP($A92,TRANSPOSE(#REF!),JJ$2+2,FALSE),0)</f>
        <v>#REF!</v>
      </c>
      <c r="JK92" t="e" cm="1">
        <f t="array" ref="JK92">_xlfn.IFNA(VLOOKUP($A92,TRANSPOSE(#REF!),JK$2+2,FALSE),0)</f>
        <v>#REF!</v>
      </c>
      <c r="JL92" t="e" cm="1">
        <f t="array" ref="JL92">_xlfn.IFNA(VLOOKUP($A92,TRANSPOSE(#REF!),JL$2+2,FALSE),0)</f>
        <v>#REF!</v>
      </c>
      <c r="JM92" t="e" cm="1">
        <f t="array" ref="JM92">_xlfn.IFNA(VLOOKUP($A92,TRANSPOSE(#REF!),JM$2+2,FALSE),0)</f>
        <v>#REF!</v>
      </c>
      <c r="JN92" t="e" cm="1">
        <f t="array" ref="JN92">_xlfn.IFNA(VLOOKUP($A92,TRANSPOSE(#REF!),JN$2+2,FALSE),0)</f>
        <v>#REF!</v>
      </c>
      <c r="JO92" t="e" cm="1">
        <f t="array" ref="JO92">_xlfn.IFNA(VLOOKUP($A92,TRANSPOSE(#REF!),JO$2+2,FALSE),0)</f>
        <v>#REF!</v>
      </c>
      <c r="JP92" t="e" cm="1">
        <f t="array" ref="JP92">_xlfn.IFNA(VLOOKUP($A92,TRANSPOSE(#REF!),JP$2+2,FALSE),0)</f>
        <v>#REF!</v>
      </c>
      <c r="JQ92" t="e" cm="1">
        <f t="array" ref="JQ92">_xlfn.IFNA(VLOOKUP($A92,TRANSPOSE(#REF!),JQ$2+2,FALSE),0)</f>
        <v>#REF!</v>
      </c>
      <c r="JR92" t="e" cm="1">
        <f t="array" ref="JR92">_xlfn.IFNA(VLOOKUP($A92,TRANSPOSE(#REF!),JR$2+2,FALSE),0)</f>
        <v>#REF!</v>
      </c>
      <c r="JS92" t="e" cm="1">
        <f t="array" ref="JS92">_xlfn.IFNA(VLOOKUP($A92,TRANSPOSE(#REF!),JS$2+2,FALSE),0)</f>
        <v>#REF!</v>
      </c>
      <c r="JT92" t="e" cm="1">
        <f t="array" ref="JT92">_xlfn.IFNA(VLOOKUP($A92,TRANSPOSE(#REF!),JT$2+2,FALSE),0)</f>
        <v>#REF!</v>
      </c>
      <c r="JU92" t="e" cm="1">
        <f t="array" ref="JU92">_xlfn.IFNA(VLOOKUP($A92,TRANSPOSE(#REF!),JU$2+2,FALSE),0)</f>
        <v>#REF!</v>
      </c>
      <c r="JV92" t="e" cm="1">
        <f t="array" ref="JV92">_xlfn.IFNA(VLOOKUP($A92,TRANSPOSE(#REF!),JV$2+2,FALSE),0)</f>
        <v>#REF!</v>
      </c>
      <c r="JW92" t="e" cm="1">
        <f t="array" ref="JW92">_xlfn.IFNA(VLOOKUP($A92,TRANSPOSE(#REF!),JW$2+2,FALSE),0)</f>
        <v>#REF!</v>
      </c>
      <c r="JX92" t="e" cm="1">
        <f t="array" ref="JX92">_xlfn.IFNA(VLOOKUP($A92,TRANSPOSE(#REF!),JX$2+2,FALSE),0)</f>
        <v>#REF!</v>
      </c>
      <c r="JY92" t="e" cm="1">
        <f t="array" ref="JY92">_xlfn.IFNA(VLOOKUP($A92,TRANSPOSE(#REF!),JY$2+2,FALSE),0)</f>
        <v>#REF!</v>
      </c>
      <c r="JZ92" t="e" cm="1">
        <f t="array" ref="JZ92">_xlfn.IFNA(VLOOKUP($A92,TRANSPOSE(#REF!),JZ$2+2,FALSE),0)</f>
        <v>#REF!</v>
      </c>
      <c r="KA92" t="e" cm="1">
        <f t="array" ref="KA92">_xlfn.IFNA(VLOOKUP($A92,TRANSPOSE(#REF!),KA$2+2,FALSE),0)</f>
        <v>#REF!</v>
      </c>
      <c r="KB92" t="e" cm="1">
        <f t="array" ref="KB92">_xlfn.IFNA(VLOOKUP($A92,TRANSPOSE(#REF!),KB$2+2,FALSE),0)</f>
        <v>#REF!</v>
      </c>
      <c r="KC92" t="e" cm="1">
        <f t="array" ref="KC92">_xlfn.IFNA(VLOOKUP($A92,TRANSPOSE(#REF!),KC$2+2,FALSE),0)</f>
        <v>#REF!</v>
      </c>
      <c r="KD92" t="e" cm="1">
        <f t="array" ref="KD92">_xlfn.IFNA(VLOOKUP($A92,TRANSPOSE(#REF!),KD$2+2,FALSE),0)</f>
        <v>#REF!</v>
      </c>
      <c r="KE92" t="e" cm="1">
        <f t="array" ref="KE92">_xlfn.IFNA(VLOOKUP($A92,TRANSPOSE(#REF!),KE$2+2,FALSE),0)</f>
        <v>#REF!</v>
      </c>
      <c r="KF92" t="e" cm="1">
        <f t="array" ref="KF92">_xlfn.IFNA(VLOOKUP($A92,TRANSPOSE(#REF!),KF$2+2,FALSE),0)</f>
        <v>#REF!</v>
      </c>
      <c r="KG92" t="e" cm="1">
        <f t="array" ref="KG92">_xlfn.IFNA(VLOOKUP($A92,TRANSPOSE(#REF!),KG$2+2,FALSE),0)</f>
        <v>#REF!</v>
      </c>
      <c r="KH92" t="e" cm="1">
        <f t="array" ref="KH92">_xlfn.IFNA(VLOOKUP($A92,TRANSPOSE(#REF!),KH$2+2,FALSE),0)</f>
        <v>#REF!</v>
      </c>
      <c r="KI92" t="e" cm="1">
        <f t="array" ref="KI92">_xlfn.IFNA(VLOOKUP($A92,TRANSPOSE(#REF!),KI$2+2,FALSE),0)</f>
        <v>#REF!</v>
      </c>
      <c r="KJ92" t="e" cm="1">
        <f t="array" ref="KJ92">_xlfn.IFNA(VLOOKUP($A92,TRANSPOSE(#REF!),KJ$2+2,FALSE),0)</f>
        <v>#REF!</v>
      </c>
      <c r="KK92" t="e" cm="1">
        <f t="array" ref="KK92">_xlfn.IFNA(VLOOKUP($A92,TRANSPOSE(#REF!),KK$2+2,FALSE),0)</f>
        <v>#REF!</v>
      </c>
      <c r="KL92" t="e" cm="1">
        <f t="array" ref="KL92">_xlfn.IFNA(VLOOKUP($A92,TRANSPOSE(#REF!),KL$2+2,FALSE),0)</f>
        <v>#REF!</v>
      </c>
      <c r="KM92" t="e" cm="1">
        <f t="array" ref="KM92">_xlfn.IFNA(VLOOKUP($A92,TRANSPOSE(#REF!),KM$2+2,FALSE),0)</f>
        <v>#REF!</v>
      </c>
      <c r="KN92" t="e" cm="1">
        <f t="array" ref="KN92">_xlfn.IFNA(VLOOKUP($A92,TRANSPOSE(#REF!),KN$2+2,FALSE),0)</f>
        <v>#REF!</v>
      </c>
      <c r="KO92" t="e" cm="1">
        <f t="array" ref="KO92">_xlfn.IFNA(VLOOKUP($A92,TRANSPOSE(#REF!),KO$2+2,FALSE),0)</f>
        <v>#REF!</v>
      </c>
      <c r="KP92" t="e" cm="1">
        <f t="array" ref="KP92">_xlfn.IFNA(VLOOKUP($A92,TRANSPOSE(#REF!),KP$2+2,FALSE),0)</f>
        <v>#REF!</v>
      </c>
      <c r="KQ92" t="e" cm="1">
        <f t="array" ref="KQ92">_xlfn.IFNA(VLOOKUP($A92,TRANSPOSE(#REF!),KQ$2+2,FALSE),0)</f>
        <v>#REF!</v>
      </c>
      <c r="KR92" t="e" cm="1">
        <f t="array" ref="KR92">_xlfn.IFNA(VLOOKUP($A92,TRANSPOSE(#REF!),KR$2+2,FALSE),0)</f>
        <v>#REF!</v>
      </c>
      <c r="KS92" t="e" cm="1">
        <f t="array" ref="KS92">_xlfn.IFNA(VLOOKUP($A92,TRANSPOSE(#REF!),KS$2+2,FALSE),0)</f>
        <v>#REF!</v>
      </c>
      <c r="KT92" t="e" cm="1">
        <f t="array" ref="KT92">_xlfn.IFNA(VLOOKUP($A92,TRANSPOSE(#REF!),KT$2+2,FALSE),0)</f>
        <v>#REF!</v>
      </c>
      <c r="KU92" t="e" cm="1">
        <f t="array" ref="KU92">_xlfn.IFNA(VLOOKUP($A92,TRANSPOSE(#REF!),KU$2+2,FALSE),0)</f>
        <v>#REF!</v>
      </c>
      <c r="KV92" t="e" cm="1">
        <f t="array" ref="KV92">_xlfn.IFNA(VLOOKUP($A92,TRANSPOSE(#REF!),KV$2+2,FALSE),0)</f>
        <v>#REF!</v>
      </c>
      <c r="KW92" t="e" cm="1">
        <f t="array" ref="KW92">_xlfn.IFNA(VLOOKUP($A92,TRANSPOSE(#REF!),KW$2+2,FALSE),0)</f>
        <v>#REF!</v>
      </c>
      <c r="KX92" t="e" cm="1">
        <f t="array" ref="KX92">_xlfn.IFNA(VLOOKUP($A92,TRANSPOSE(#REF!),KX$2+2,FALSE),0)</f>
        <v>#REF!</v>
      </c>
      <c r="KY92" t="e" cm="1">
        <f t="array" ref="KY92">_xlfn.IFNA(VLOOKUP($A92,TRANSPOSE(#REF!),KY$2+2,FALSE),0)</f>
        <v>#REF!</v>
      </c>
      <c r="KZ92" t="e" cm="1">
        <f t="array" ref="KZ92">_xlfn.IFNA(VLOOKUP($A92,TRANSPOSE(#REF!),KZ$2+2,FALSE),0)</f>
        <v>#REF!</v>
      </c>
      <c r="LA92" t="e" cm="1">
        <f t="array" ref="LA92">_xlfn.IFNA(VLOOKUP($A92,TRANSPOSE(#REF!),LA$2+2,FALSE),0)</f>
        <v>#REF!</v>
      </c>
      <c r="LB92" t="e" cm="1">
        <f t="array" ref="LB92">_xlfn.IFNA(VLOOKUP($A92,TRANSPOSE(#REF!),LB$2+2,FALSE),0)</f>
        <v>#REF!</v>
      </c>
      <c r="LC92" t="e" cm="1">
        <f t="array" ref="LC92">_xlfn.IFNA(VLOOKUP($A92,TRANSPOSE(#REF!),LC$2+2,FALSE),0)</f>
        <v>#REF!</v>
      </c>
      <c r="LD92" t="e" cm="1">
        <f t="array" ref="LD92">_xlfn.IFNA(VLOOKUP($A92,TRANSPOSE(#REF!),LD$2+2,FALSE),0)</f>
        <v>#REF!</v>
      </c>
      <c r="LE92" t="e" cm="1">
        <f t="array" ref="LE92">_xlfn.IFNA(VLOOKUP($A92,TRANSPOSE(#REF!),LE$2+2,FALSE),0)</f>
        <v>#REF!</v>
      </c>
      <c r="LF92" t="e" cm="1">
        <f t="array" ref="LF92">_xlfn.IFNA(VLOOKUP($A92,TRANSPOSE(#REF!),LF$2+2,FALSE),0)</f>
        <v>#REF!</v>
      </c>
      <c r="LG92" t="e" cm="1">
        <f t="array" ref="LG92">_xlfn.IFNA(VLOOKUP($A92,TRANSPOSE(#REF!),LG$2+2,FALSE),0)</f>
        <v>#REF!</v>
      </c>
      <c r="LH92" t="e" cm="1">
        <f t="array" ref="LH92">_xlfn.IFNA(VLOOKUP($A92,TRANSPOSE(#REF!),LH$2+2,FALSE),0)</f>
        <v>#REF!</v>
      </c>
      <c r="LI92" t="e" cm="1">
        <f t="array" ref="LI92">_xlfn.IFNA(VLOOKUP($A92,TRANSPOSE(#REF!),LI$2+2,FALSE),0)</f>
        <v>#REF!</v>
      </c>
      <c r="LJ92" t="e" cm="1">
        <f t="array" ref="LJ92">_xlfn.IFNA(VLOOKUP($A92,TRANSPOSE(#REF!),LJ$2+2,FALSE),0)</f>
        <v>#REF!</v>
      </c>
      <c r="LK92" t="e" cm="1">
        <f t="array" ref="LK92">_xlfn.IFNA(VLOOKUP($A92,TRANSPOSE(#REF!),LK$2+2,FALSE),0)</f>
        <v>#REF!</v>
      </c>
      <c r="LL92" t="e" cm="1">
        <f t="array" ref="LL92">_xlfn.IFNA(VLOOKUP($A92,TRANSPOSE(#REF!),LL$2+2,FALSE),0)</f>
        <v>#REF!</v>
      </c>
      <c r="LM92" t="e" cm="1">
        <f t="array" ref="LM92">_xlfn.IFNA(VLOOKUP($A92,TRANSPOSE(#REF!),LM$2+2,FALSE),0)</f>
        <v>#REF!</v>
      </c>
      <c r="LN92" t="e" cm="1">
        <f t="array" ref="LN92">_xlfn.IFNA(VLOOKUP($A92,TRANSPOSE(#REF!),LN$2+2,FALSE),0)</f>
        <v>#REF!</v>
      </c>
      <c r="LO92" t="e" cm="1">
        <f t="array" ref="LO92">_xlfn.IFNA(VLOOKUP($A92,TRANSPOSE(#REF!),LO$2+2,FALSE),0)</f>
        <v>#REF!</v>
      </c>
      <c r="LP92" t="e" cm="1">
        <f t="array" ref="LP92">_xlfn.IFNA(VLOOKUP($A92,TRANSPOSE(#REF!),LP$2+2,FALSE),0)</f>
        <v>#REF!</v>
      </c>
      <c r="LQ92" t="e" cm="1">
        <f t="array" ref="LQ92">_xlfn.IFNA(VLOOKUP($A92,TRANSPOSE(#REF!),LQ$2+2,FALSE),0)</f>
        <v>#REF!</v>
      </c>
      <c r="LR92" t="e" cm="1">
        <f t="array" ref="LR92">_xlfn.IFNA(VLOOKUP($A92,TRANSPOSE(#REF!),LR$2+2,FALSE),0)</f>
        <v>#REF!</v>
      </c>
      <c r="LS92" t="e" cm="1">
        <f t="array" ref="LS92">_xlfn.IFNA(VLOOKUP($A92,TRANSPOSE(#REF!),LS$2+2,FALSE),0)</f>
        <v>#REF!</v>
      </c>
      <c r="LT92" t="e" cm="1">
        <f t="array" ref="LT92">_xlfn.IFNA(VLOOKUP($A92,TRANSPOSE(#REF!),LT$2+2,FALSE),0)</f>
        <v>#REF!</v>
      </c>
      <c r="LU92" t="e" cm="1">
        <f t="array" ref="LU92">_xlfn.IFNA(VLOOKUP($A92,TRANSPOSE(#REF!),LU$2+2,FALSE),0)</f>
        <v>#REF!</v>
      </c>
      <c r="LV92" t="e" cm="1">
        <f t="array" ref="LV92">_xlfn.IFNA(VLOOKUP($A92,TRANSPOSE(#REF!),LV$2+2,FALSE),0)</f>
        <v>#REF!</v>
      </c>
      <c r="LW92" t="e" cm="1">
        <f t="array" ref="LW92">_xlfn.IFNA(VLOOKUP($A92,TRANSPOSE(#REF!),LW$2+2,FALSE),0)</f>
        <v>#REF!</v>
      </c>
      <c r="LX92" t="e" cm="1">
        <f t="array" ref="LX92">_xlfn.IFNA(VLOOKUP($A92,TRANSPOSE(#REF!),LX$2+2,FALSE),0)</f>
        <v>#REF!</v>
      </c>
      <c r="LY92" t="e" cm="1">
        <f t="array" ref="LY92">_xlfn.IFNA(VLOOKUP($A92,TRANSPOSE(#REF!),LY$2+2,FALSE),0)</f>
        <v>#REF!</v>
      </c>
      <c r="LZ92" t="e" cm="1">
        <f t="array" ref="LZ92">_xlfn.IFNA(VLOOKUP($A92,TRANSPOSE(#REF!),LZ$2+2,FALSE),0)</f>
        <v>#REF!</v>
      </c>
      <c r="MA92" t="e" cm="1">
        <f t="array" ref="MA92">_xlfn.IFNA(VLOOKUP($A92,TRANSPOSE(#REF!),MA$2+2,FALSE),0)</f>
        <v>#REF!</v>
      </c>
      <c r="MB92" t="e" cm="1">
        <f t="array" ref="MB92">_xlfn.IFNA(VLOOKUP($A92,TRANSPOSE(#REF!),MB$2+2,FALSE),0)</f>
        <v>#REF!</v>
      </c>
      <c r="MC92" t="e" cm="1">
        <f t="array" ref="MC92">_xlfn.IFNA(VLOOKUP($A92,TRANSPOSE(#REF!),MC$2+2,FALSE),0)</f>
        <v>#REF!</v>
      </c>
      <c r="MD92" t="e" cm="1">
        <f t="array" ref="MD92">_xlfn.IFNA(VLOOKUP($A92,TRANSPOSE(#REF!),MD$2+2,FALSE),0)</f>
        <v>#REF!</v>
      </c>
      <c r="ME92" t="e" cm="1">
        <f t="array" ref="ME92">_xlfn.IFNA(VLOOKUP($A92,TRANSPOSE(#REF!),ME$2+2,FALSE),0)</f>
        <v>#REF!</v>
      </c>
      <c r="MF92" t="e" cm="1">
        <f t="array" ref="MF92">_xlfn.IFNA(VLOOKUP($A92,TRANSPOSE(#REF!),MF$2+2,FALSE),0)</f>
        <v>#REF!</v>
      </c>
      <c r="MG92" t="e" cm="1">
        <f t="array" ref="MG92">_xlfn.IFNA(VLOOKUP($A92,TRANSPOSE(#REF!),MG$2+2,FALSE),0)</f>
        <v>#REF!</v>
      </c>
      <c r="MH92" t="e" cm="1">
        <f t="array" ref="MH92">_xlfn.IFNA(VLOOKUP($A92,TRANSPOSE(#REF!),MH$2+2,FALSE),0)</f>
        <v>#REF!</v>
      </c>
      <c r="MI92" t="e" cm="1">
        <f t="array" ref="MI92">_xlfn.IFNA(VLOOKUP($A92,TRANSPOSE(#REF!),MI$2+2,FALSE),0)</f>
        <v>#REF!</v>
      </c>
      <c r="MJ92" t="e" cm="1">
        <f t="array" ref="MJ92">_xlfn.IFNA(VLOOKUP($A92,TRANSPOSE(#REF!),MJ$2+2,FALSE),0)</f>
        <v>#REF!</v>
      </c>
      <c r="MK92" t="e" cm="1">
        <f t="array" ref="MK92">_xlfn.IFNA(VLOOKUP($A92,TRANSPOSE(#REF!),MK$2+2,FALSE),0)</f>
        <v>#REF!</v>
      </c>
      <c r="ML92" t="e" cm="1">
        <f t="array" ref="ML92">_xlfn.IFNA(VLOOKUP($A92,TRANSPOSE(#REF!),ML$2+2,FALSE),0)</f>
        <v>#REF!</v>
      </c>
      <c r="MM92" t="e" cm="1">
        <f t="array" ref="MM92">_xlfn.IFNA(VLOOKUP($A92,TRANSPOSE(#REF!),MM$2+2,FALSE),0)</f>
        <v>#REF!</v>
      </c>
      <c r="MN92" t="e" cm="1">
        <f t="array" ref="MN92">_xlfn.IFNA(VLOOKUP($A92,TRANSPOSE(#REF!),MN$2+2,FALSE),0)</f>
        <v>#REF!</v>
      </c>
      <c r="MO92" t="e" cm="1">
        <f t="array" ref="MO92">_xlfn.IFNA(VLOOKUP($A92,TRANSPOSE(#REF!),MO$2+2,FALSE),0)</f>
        <v>#REF!</v>
      </c>
      <c r="MP92" t="e" cm="1">
        <f t="array" ref="MP92">_xlfn.IFNA(VLOOKUP($A92,TRANSPOSE(#REF!),MP$2+2,FALSE),0)</f>
        <v>#REF!</v>
      </c>
      <c r="MQ92" t="e" cm="1">
        <f t="array" ref="MQ92">_xlfn.IFNA(VLOOKUP($A92,TRANSPOSE(#REF!),MQ$2+2,FALSE),0)</f>
        <v>#REF!</v>
      </c>
      <c r="MR92" t="e" cm="1">
        <f t="array" ref="MR92">_xlfn.IFNA(VLOOKUP($A92,TRANSPOSE(#REF!),MR$2+2,FALSE),0)</f>
        <v>#REF!</v>
      </c>
      <c r="MS92" t="e" cm="1">
        <f t="array" ref="MS92">_xlfn.IFNA(VLOOKUP($A92,TRANSPOSE(#REF!),MS$2+2,FALSE),0)</f>
        <v>#REF!</v>
      </c>
      <c r="MT92" t="e" cm="1">
        <f t="array" ref="MT92">_xlfn.IFNA(VLOOKUP($A92,TRANSPOSE(#REF!),MT$2+2,FALSE),0)</f>
        <v>#REF!</v>
      </c>
      <c r="MU92" t="e" cm="1">
        <f t="array" ref="MU92">_xlfn.IFNA(VLOOKUP($A92,TRANSPOSE(#REF!),MU$2+2,FALSE),0)</f>
        <v>#REF!</v>
      </c>
      <c r="MV92" t="e" cm="1">
        <f t="array" ref="MV92">_xlfn.IFNA(VLOOKUP($A92,TRANSPOSE(#REF!),MV$2+2,FALSE),0)</f>
        <v>#REF!</v>
      </c>
      <c r="MW92" t="e" cm="1">
        <f t="array" ref="MW92">_xlfn.IFNA(VLOOKUP($A92,TRANSPOSE(#REF!),MW$2+2,FALSE),0)</f>
        <v>#REF!</v>
      </c>
      <c r="MX92" t="e" cm="1">
        <f t="array" ref="MX92">_xlfn.IFNA(VLOOKUP($A92,TRANSPOSE(#REF!),MX$2+2,FALSE),0)</f>
        <v>#REF!</v>
      </c>
      <c r="MY92" t="e" cm="1">
        <f t="array" ref="MY92">_xlfn.IFNA(VLOOKUP($A92,TRANSPOSE(#REF!),MY$2+2,FALSE),0)</f>
        <v>#REF!</v>
      </c>
      <c r="MZ92" t="e" cm="1">
        <f t="array" ref="MZ92">_xlfn.IFNA(VLOOKUP($A92,TRANSPOSE(#REF!),MZ$2+2,FALSE),0)</f>
        <v>#REF!</v>
      </c>
      <c r="NA92" t="e" cm="1">
        <f t="array" ref="NA92">_xlfn.IFNA(VLOOKUP($A92,TRANSPOSE(#REF!),NA$2+2,FALSE),0)</f>
        <v>#REF!</v>
      </c>
      <c r="NB92" t="e" cm="1">
        <f t="array" ref="NB92">_xlfn.IFNA(VLOOKUP($A92,TRANSPOSE(#REF!),NB$2+2,FALSE),0)</f>
        <v>#REF!</v>
      </c>
      <c r="NC92" t="e" cm="1">
        <f t="array" ref="NC92">_xlfn.IFNA(VLOOKUP($A92,TRANSPOSE(#REF!),NC$2+2,FALSE),0)</f>
        <v>#REF!</v>
      </c>
      <c r="ND92" t="e" cm="1">
        <f t="array" ref="ND92">_xlfn.IFNA(VLOOKUP($A92,TRANSPOSE(#REF!),ND$2+2,FALSE),0)</f>
        <v>#REF!</v>
      </c>
      <c r="NE92" t="e" cm="1">
        <f t="array" ref="NE92">_xlfn.IFNA(VLOOKUP($A92,TRANSPOSE(#REF!),NE$2+2,FALSE),0)</f>
        <v>#REF!</v>
      </c>
      <c r="NF92" t="e" cm="1">
        <f t="array" ref="NF92">_xlfn.IFNA(VLOOKUP($A92,TRANSPOSE(#REF!),NF$2+2,FALSE),0)</f>
        <v>#REF!</v>
      </c>
      <c r="NG92" t="e" cm="1">
        <f t="array" ref="NG92">_xlfn.IFNA(VLOOKUP($A92,TRANSPOSE(#REF!),NG$2+2,FALSE),0)</f>
        <v>#REF!</v>
      </c>
      <c r="NH92" t="e" cm="1">
        <f t="array" ref="NH92">_xlfn.IFNA(VLOOKUP($A92,TRANSPOSE(#REF!),NH$2+2,FALSE),0)</f>
        <v>#REF!</v>
      </c>
      <c r="NI92" t="e" cm="1">
        <f t="array" ref="NI92">_xlfn.IFNA(VLOOKUP($A92,TRANSPOSE(#REF!),NI$2+2,FALSE),0)</f>
        <v>#REF!</v>
      </c>
      <c r="NJ92" t="e" cm="1">
        <f t="array" ref="NJ92">_xlfn.IFNA(VLOOKUP($A92,TRANSPOSE(#REF!),NJ$2+2,FALSE),0)</f>
        <v>#REF!</v>
      </c>
      <c r="NL92" t="e">
        <f t="shared" si="2"/>
        <v>#REF!</v>
      </c>
      <c r="NM92" t="e">
        <f t="shared" si="3"/>
        <v>#REF!</v>
      </c>
    </row>
    <row r="93" spans="1:377" x14ac:dyDescent="0.3">
      <c r="A93" t="str">
        <v>PNO02_01</v>
      </c>
      <c r="B93" t="str">
        <v>Elektriciteit</v>
      </c>
      <c r="C93" t="str">
        <v>Conversion</v>
      </c>
      <c r="D93" t="str">
        <v>Power NO</v>
      </c>
      <c r="E93" t="str">
        <v>Generation</v>
      </c>
      <c r="F93" t="str">
        <v>Electricity NO</v>
      </c>
      <c r="G93" t="str">
        <v>Electricity from Coal old - Power NO</v>
      </c>
      <c r="H93" t="str">
        <v>[GW]</v>
      </c>
      <c r="I93">
        <f>_xlfn.IFNA(VLOOKUP(A93,'[1]PASTE Cap_Investment'!A:B,2,FALSE),0)</f>
        <v>0</v>
      </c>
      <c r="J93" t="e" cm="1">
        <f t="array" ref="J93">_xlfn.IFNA(VLOOKUP($A93,TRANSPOSE(#REF!),J$2+2,FALSE),0)</f>
        <v>#REF!</v>
      </c>
      <c r="K93" t="e" cm="1">
        <f t="array" ref="K93">_xlfn.IFNA(VLOOKUP($A93,TRANSPOSE(#REF!),K$2+2,FALSE),0)</f>
        <v>#REF!</v>
      </c>
      <c r="L93" t="e" cm="1">
        <f t="array" ref="L93">_xlfn.IFNA(VLOOKUP($A93,TRANSPOSE(#REF!),L$2+2,FALSE),0)</f>
        <v>#REF!</v>
      </c>
      <c r="M93" t="e" cm="1">
        <f t="array" ref="M93">_xlfn.IFNA(VLOOKUP($A93,TRANSPOSE(#REF!),M$2+2,FALSE),0)</f>
        <v>#REF!</v>
      </c>
      <c r="N93" t="e" cm="1">
        <f t="array" ref="N93">_xlfn.IFNA(VLOOKUP($A93,TRANSPOSE(#REF!),N$2+2,FALSE),0)</f>
        <v>#REF!</v>
      </c>
      <c r="O93" t="e" cm="1">
        <f t="array" ref="O93">_xlfn.IFNA(VLOOKUP($A93,TRANSPOSE(#REF!),O$2+2,FALSE),0)</f>
        <v>#REF!</v>
      </c>
      <c r="P93" t="e" cm="1">
        <f t="array" ref="P93">_xlfn.IFNA(VLOOKUP($A93,TRANSPOSE(#REF!),P$2+2,FALSE),0)</f>
        <v>#REF!</v>
      </c>
      <c r="Q93" t="e" cm="1">
        <f t="array" ref="Q93">_xlfn.IFNA(VLOOKUP($A93,TRANSPOSE(#REF!),Q$2+2,FALSE),0)</f>
        <v>#REF!</v>
      </c>
      <c r="R93" t="e" cm="1">
        <f t="array" ref="R93">_xlfn.IFNA(VLOOKUP($A93,TRANSPOSE(#REF!),R$2+2,FALSE),0)</f>
        <v>#REF!</v>
      </c>
      <c r="S93" t="e" cm="1">
        <f t="array" ref="S93">_xlfn.IFNA(VLOOKUP($A93,TRANSPOSE(#REF!),S$2+2,FALSE),0)</f>
        <v>#REF!</v>
      </c>
      <c r="T93" t="e" cm="1">
        <f t="array" ref="T93">_xlfn.IFNA(VLOOKUP($A93,TRANSPOSE(#REF!),T$2+2,FALSE),0)</f>
        <v>#REF!</v>
      </c>
      <c r="U93" t="e" cm="1">
        <f t="array" ref="U93">_xlfn.IFNA(VLOOKUP($A93,TRANSPOSE(#REF!),U$2+2,FALSE),0)</f>
        <v>#REF!</v>
      </c>
      <c r="V93" t="e" cm="1">
        <f t="array" ref="V93">_xlfn.IFNA(VLOOKUP($A93,TRANSPOSE(#REF!),V$2+2,FALSE),0)</f>
        <v>#REF!</v>
      </c>
      <c r="W93" t="e" cm="1">
        <f t="array" ref="W93">_xlfn.IFNA(VLOOKUP($A93,TRANSPOSE(#REF!),W$2+2,FALSE),0)</f>
        <v>#REF!</v>
      </c>
      <c r="X93" t="e" cm="1">
        <f t="array" ref="X93">_xlfn.IFNA(VLOOKUP($A93,TRANSPOSE(#REF!),X$2+2,FALSE),0)</f>
        <v>#REF!</v>
      </c>
      <c r="Y93" t="e" cm="1">
        <f t="array" ref="Y93">_xlfn.IFNA(VLOOKUP($A93,TRANSPOSE(#REF!),Y$2+2,FALSE),0)</f>
        <v>#REF!</v>
      </c>
      <c r="Z93" t="e" cm="1">
        <f t="array" ref="Z93">_xlfn.IFNA(VLOOKUP($A93,TRANSPOSE(#REF!),Z$2+2,FALSE),0)</f>
        <v>#REF!</v>
      </c>
      <c r="AA93" t="e" cm="1">
        <f t="array" ref="AA93">_xlfn.IFNA(VLOOKUP($A93,TRANSPOSE(#REF!),AA$2+2,FALSE),0)</f>
        <v>#REF!</v>
      </c>
      <c r="AB93" t="e" cm="1">
        <f t="array" ref="AB93">_xlfn.IFNA(VLOOKUP($A93,TRANSPOSE(#REF!),AB$2+2,FALSE),0)</f>
        <v>#REF!</v>
      </c>
      <c r="AC93" t="e" cm="1">
        <f t="array" ref="AC93">_xlfn.IFNA(VLOOKUP($A93,TRANSPOSE(#REF!),AC$2+2,FALSE),0)</f>
        <v>#REF!</v>
      </c>
      <c r="AD93" t="e" cm="1">
        <f t="array" ref="AD93">_xlfn.IFNA(VLOOKUP($A93,TRANSPOSE(#REF!),AD$2+2,FALSE),0)</f>
        <v>#REF!</v>
      </c>
      <c r="AE93" t="e" cm="1">
        <f t="array" ref="AE93">_xlfn.IFNA(VLOOKUP($A93,TRANSPOSE(#REF!),AE$2+2,FALSE),0)</f>
        <v>#REF!</v>
      </c>
      <c r="AF93" t="e" cm="1">
        <f t="array" ref="AF93">_xlfn.IFNA(VLOOKUP($A93,TRANSPOSE(#REF!),AF$2+2,FALSE),0)</f>
        <v>#REF!</v>
      </c>
      <c r="AG93" t="e" cm="1">
        <f t="array" ref="AG93">_xlfn.IFNA(VLOOKUP($A93,TRANSPOSE(#REF!),AG$2+2,FALSE),0)</f>
        <v>#REF!</v>
      </c>
      <c r="AH93" t="e" cm="1">
        <f t="array" ref="AH93">_xlfn.IFNA(VLOOKUP($A93,TRANSPOSE(#REF!),AH$2+2,FALSE),0)</f>
        <v>#REF!</v>
      </c>
      <c r="AI93" t="e" cm="1">
        <f t="array" ref="AI93">_xlfn.IFNA(VLOOKUP($A93,TRANSPOSE(#REF!),AI$2+2,FALSE),0)</f>
        <v>#REF!</v>
      </c>
      <c r="AJ93" t="e" cm="1">
        <f t="array" ref="AJ93">_xlfn.IFNA(VLOOKUP($A93,TRANSPOSE(#REF!),AJ$2+2,FALSE),0)</f>
        <v>#REF!</v>
      </c>
      <c r="AK93" t="e" cm="1">
        <f t="array" ref="AK93">_xlfn.IFNA(VLOOKUP($A93,TRANSPOSE(#REF!),AK$2+2,FALSE),0)</f>
        <v>#REF!</v>
      </c>
      <c r="AL93" t="e" cm="1">
        <f t="array" ref="AL93">_xlfn.IFNA(VLOOKUP($A93,TRANSPOSE(#REF!),AL$2+2,FALSE),0)</f>
        <v>#REF!</v>
      </c>
      <c r="AM93" t="e" cm="1">
        <f t="array" ref="AM93">_xlfn.IFNA(VLOOKUP($A93,TRANSPOSE(#REF!),AM$2+2,FALSE),0)</f>
        <v>#REF!</v>
      </c>
      <c r="AN93" t="e" cm="1">
        <f t="array" ref="AN93">_xlfn.IFNA(VLOOKUP($A93,TRANSPOSE(#REF!),AN$2+2,FALSE),0)</f>
        <v>#REF!</v>
      </c>
      <c r="AO93" t="e" cm="1">
        <f t="array" ref="AO93">_xlfn.IFNA(VLOOKUP($A93,TRANSPOSE(#REF!),AO$2+2,FALSE),0)</f>
        <v>#REF!</v>
      </c>
      <c r="AP93" t="e" cm="1">
        <f t="array" ref="AP93">_xlfn.IFNA(VLOOKUP($A93,TRANSPOSE(#REF!),AP$2+2,FALSE),0)</f>
        <v>#REF!</v>
      </c>
      <c r="AQ93" t="e" cm="1">
        <f t="array" ref="AQ93">_xlfn.IFNA(VLOOKUP($A93,TRANSPOSE(#REF!),AQ$2+2,FALSE),0)</f>
        <v>#REF!</v>
      </c>
      <c r="AR93" t="e" cm="1">
        <f t="array" ref="AR93">_xlfn.IFNA(VLOOKUP($A93,TRANSPOSE(#REF!),AR$2+2,FALSE),0)</f>
        <v>#REF!</v>
      </c>
      <c r="AS93" t="e" cm="1">
        <f t="array" ref="AS93">_xlfn.IFNA(VLOOKUP($A93,TRANSPOSE(#REF!),AS$2+2,FALSE),0)</f>
        <v>#REF!</v>
      </c>
      <c r="AT93" t="e" cm="1">
        <f t="array" ref="AT93">_xlfn.IFNA(VLOOKUP($A93,TRANSPOSE(#REF!),AT$2+2,FALSE),0)</f>
        <v>#REF!</v>
      </c>
      <c r="AU93" t="e" cm="1">
        <f t="array" ref="AU93">_xlfn.IFNA(VLOOKUP($A93,TRANSPOSE(#REF!),AU$2+2,FALSE),0)</f>
        <v>#REF!</v>
      </c>
      <c r="AV93" t="e" cm="1">
        <f t="array" ref="AV93">_xlfn.IFNA(VLOOKUP($A93,TRANSPOSE(#REF!),AV$2+2,FALSE),0)</f>
        <v>#REF!</v>
      </c>
      <c r="AW93" t="e" cm="1">
        <f t="array" ref="AW93">_xlfn.IFNA(VLOOKUP($A93,TRANSPOSE(#REF!),AW$2+2,FALSE),0)</f>
        <v>#REF!</v>
      </c>
      <c r="AX93" t="e" cm="1">
        <f t="array" ref="AX93">_xlfn.IFNA(VLOOKUP($A93,TRANSPOSE(#REF!),AX$2+2,FALSE),0)</f>
        <v>#REF!</v>
      </c>
      <c r="AY93" t="e" cm="1">
        <f t="array" ref="AY93">_xlfn.IFNA(VLOOKUP($A93,TRANSPOSE(#REF!),AY$2+2,FALSE),0)</f>
        <v>#REF!</v>
      </c>
      <c r="AZ93" t="e" cm="1">
        <f t="array" ref="AZ93">_xlfn.IFNA(VLOOKUP($A93,TRANSPOSE(#REF!),AZ$2+2,FALSE),0)</f>
        <v>#REF!</v>
      </c>
      <c r="BA93" t="e" cm="1">
        <f t="array" ref="BA93">_xlfn.IFNA(VLOOKUP($A93,TRANSPOSE(#REF!),BA$2+2,FALSE),0)</f>
        <v>#REF!</v>
      </c>
      <c r="BB93" t="e" cm="1">
        <f t="array" ref="BB93">_xlfn.IFNA(VLOOKUP($A93,TRANSPOSE(#REF!),BB$2+2,FALSE),0)</f>
        <v>#REF!</v>
      </c>
      <c r="BC93" t="e" cm="1">
        <f t="array" ref="BC93">_xlfn.IFNA(VLOOKUP($A93,TRANSPOSE(#REF!),BC$2+2,FALSE),0)</f>
        <v>#REF!</v>
      </c>
      <c r="BD93" t="e" cm="1">
        <f t="array" ref="BD93">_xlfn.IFNA(VLOOKUP($A93,TRANSPOSE(#REF!),BD$2+2,FALSE),0)</f>
        <v>#REF!</v>
      </c>
      <c r="BE93" t="e" cm="1">
        <f t="array" ref="BE93">_xlfn.IFNA(VLOOKUP($A93,TRANSPOSE(#REF!),BE$2+2,FALSE),0)</f>
        <v>#REF!</v>
      </c>
      <c r="BF93" t="e" cm="1">
        <f t="array" ref="BF93">_xlfn.IFNA(VLOOKUP($A93,TRANSPOSE(#REF!),BF$2+2,FALSE),0)</f>
        <v>#REF!</v>
      </c>
      <c r="BG93" t="e" cm="1">
        <f t="array" ref="BG93">_xlfn.IFNA(VLOOKUP($A93,TRANSPOSE(#REF!),BG$2+2,FALSE),0)</f>
        <v>#REF!</v>
      </c>
      <c r="BH93" t="e" cm="1">
        <f t="array" ref="BH93">_xlfn.IFNA(VLOOKUP($A93,TRANSPOSE(#REF!),BH$2+2,FALSE),0)</f>
        <v>#REF!</v>
      </c>
      <c r="BI93" t="e" cm="1">
        <f t="array" ref="BI93">_xlfn.IFNA(VLOOKUP($A93,TRANSPOSE(#REF!),BI$2+2,FALSE),0)</f>
        <v>#REF!</v>
      </c>
      <c r="BJ93" t="e" cm="1">
        <f t="array" ref="BJ93">_xlfn.IFNA(VLOOKUP($A93,TRANSPOSE(#REF!),BJ$2+2,FALSE),0)</f>
        <v>#REF!</v>
      </c>
      <c r="BK93" t="e" cm="1">
        <f t="array" ref="BK93">_xlfn.IFNA(VLOOKUP($A93,TRANSPOSE(#REF!),BK$2+2,FALSE),0)</f>
        <v>#REF!</v>
      </c>
      <c r="BL93" t="e" cm="1">
        <f t="array" ref="BL93">_xlfn.IFNA(VLOOKUP($A93,TRANSPOSE(#REF!),BL$2+2,FALSE),0)</f>
        <v>#REF!</v>
      </c>
      <c r="BM93" t="e" cm="1">
        <f t="array" ref="BM93">_xlfn.IFNA(VLOOKUP($A93,TRANSPOSE(#REF!),BM$2+2,FALSE),0)</f>
        <v>#REF!</v>
      </c>
      <c r="BN93" t="e" cm="1">
        <f t="array" ref="BN93">_xlfn.IFNA(VLOOKUP($A93,TRANSPOSE(#REF!),BN$2+2,FALSE),0)</f>
        <v>#REF!</v>
      </c>
      <c r="BO93" t="e" cm="1">
        <f t="array" ref="BO93">_xlfn.IFNA(VLOOKUP($A93,TRANSPOSE(#REF!),BO$2+2,FALSE),0)</f>
        <v>#REF!</v>
      </c>
      <c r="BP93" t="e" cm="1">
        <f t="array" ref="BP93">_xlfn.IFNA(VLOOKUP($A93,TRANSPOSE(#REF!),BP$2+2,FALSE),0)</f>
        <v>#REF!</v>
      </c>
      <c r="BQ93" t="e" cm="1">
        <f t="array" ref="BQ93">_xlfn.IFNA(VLOOKUP($A93,TRANSPOSE(#REF!),BQ$2+2,FALSE),0)</f>
        <v>#REF!</v>
      </c>
      <c r="BR93" t="e" cm="1">
        <f t="array" ref="BR93">_xlfn.IFNA(VLOOKUP($A93,TRANSPOSE(#REF!),BR$2+2,FALSE),0)</f>
        <v>#REF!</v>
      </c>
      <c r="BS93" t="e" cm="1">
        <f t="array" ref="BS93">_xlfn.IFNA(VLOOKUP($A93,TRANSPOSE(#REF!),BS$2+2,FALSE),0)</f>
        <v>#REF!</v>
      </c>
      <c r="BT93" t="e" cm="1">
        <f t="array" ref="BT93">_xlfn.IFNA(VLOOKUP($A93,TRANSPOSE(#REF!),BT$2+2,FALSE),0)</f>
        <v>#REF!</v>
      </c>
      <c r="BU93" t="e" cm="1">
        <f t="array" ref="BU93">_xlfn.IFNA(VLOOKUP($A93,TRANSPOSE(#REF!),BU$2+2,FALSE),0)</f>
        <v>#REF!</v>
      </c>
      <c r="BV93" t="e" cm="1">
        <f t="array" ref="BV93">_xlfn.IFNA(VLOOKUP($A93,TRANSPOSE(#REF!),BV$2+2,FALSE),0)</f>
        <v>#REF!</v>
      </c>
      <c r="BW93" t="e" cm="1">
        <f t="array" ref="BW93">_xlfn.IFNA(VLOOKUP($A93,TRANSPOSE(#REF!),BW$2+2,FALSE),0)</f>
        <v>#REF!</v>
      </c>
      <c r="BX93" t="e" cm="1">
        <f t="array" ref="BX93">_xlfn.IFNA(VLOOKUP($A93,TRANSPOSE(#REF!),BX$2+2,FALSE),0)</f>
        <v>#REF!</v>
      </c>
      <c r="BY93" t="e" cm="1">
        <f t="array" ref="BY93">_xlfn.IFNA(VLOOKUP($A93,TRANSPOSE(#REF!),BY$2+2,FALSE),0)</f>
        <v>#REF!</v>
      </c>
      <c r="BZ93" t="e" cm="1">
        <f t="array" ref="BZ93">_xlfn.IFNA(VLOOKUP($A93,TRANSPOSE(#REF!),BZ$2+2,FALSE),0)</f>
        <v>#REF!</v>
      </c>
      <c r="CA93" t="e" cm="1">
        <f t="array" ref="CA93">_xlfn.IFNA(VLOOKUP($A93,TRANSPOSE(#REF!),CA$2+2,FALSE),0)</f>
        <v>#REF!</v>
      </c>
      <c r="CB93" t="e" cm="1">
        <f t="array" ref="CB93">_xlfn.IFNA(VLOOKUP($A93,TRANSPOSE(#REF!),CB$2+2,FALSE),0)</f>
        <v>#REF!</v>
      </c>
      <c r="CC93" t="e" cm="1">
        <f t="array" ref="CC93">_xlfn.IFNA(VLOOKUP($A93,TRANSPOSE(#REF!),CC$2+2,FALSE),0)</f>
        <v>#REF!</v>
      </c>
      <c r="CD93" t="e" cm="1">
        <f t="array" ref="CD93">_xlfn.IFNA(VLOOKUP($A93,TRANSPOSE(#REF!),CD$2+2,FALSE),0)</f>
        <v>#REF!</v>
      </c>
      <c r="CE93" t="e" cm="1">
        <f t="array" ref="CE93">_xlfn.IFNA(VLOOKUP($A93,TRANSPOSE(#REF!),CE$2+2,FALSE),0)</f>
        <v>#REF!</v>
      </c>
      <c r="CF93" t="e" cm="1">
        <f t="array" ref="CF93">_xlfn.IFNA(VLOOKUP($A93,TRANSPOSE(#REF!),CF$2+2,FALSE),0)</f>
        <v>#REF!</v>
      </c>
      <c r="CG93" t="e" cm="1">
        <f t="array" ref="CG93">_xlfn.IFNA(VLOOKUP($A93,TRANSPOSE(#REF!),CG$2+2,FALSE),0)</f>
        <v>#REF!</v>
      </c>
      <c r="CH93" t="e" cm="1">
        <f t="array" ref="CH93">_xlfn.IFNA(VLOOKUP($A93,TRANSPOSE(#REF!),CH$2+2,FALSE),0)</f>
        <v>#REF!</v>
      </c>
      <c r="CI93" t="e" cm="1">
        <f t="array" ref="CI93">_xlfn.IFNA(VLOOKUP($A93,TRANSPOSE(#REF!),CI$2+2,FALSE),0)</f>
        <v>#REF!</v>
      </c>
      <c r="CJ93" t="e" cm="1">
        <f t="array" ref="CJ93">_xlfn.IFNA(VLOOKUP($A93,TRANSPOSE(#REF!),CJ$2+2,FALSE),0)</f>
        <v>#REF!</v>
      </c>
      <c r="CK93" t="e" cm="1">
        <f t="array" ref="CK93">_xlfn.IFNA(VLOOKUP($A93,TRANSPOSE(#REF!),CK$2+2,FALSE),0)</f>
        <v>#REF!</v>
      </c>
      <c r="CL93" t="e" cm="1">
        <f t="array" ref="CL93">_xlfn.IFNA(VLOOKUP($A93,TRANSPOSE(#REF!),CL$2+2,FALSE),0)</f>
        <v>#REF!</v>
      </c>
      <c r="CM93" t="e" cm="1">
        <f t="array" ref="CM93">_xlfn.IFNA(VLOOKUP($A93,TRANSPOSE(#REF!),CM$2+2,FALSE),0)</f>
        <v>#REF!</v>
      </c>
      <c r="CN93" t="e" cm="1">
        <f t="array" ref="CN93">_xlfn.IFNA(VLOOKUP($A93,TRANSPOSE(#REF!),CN$2+2,FALSE),0)</f>
        <v>#REF!</v>
      </c>
      <c r="CO93" t="e" cm="1">
        <f t="array" ref="CO93">_xlfn.IFNA(VLOOKUP($A93,TRANSPOSE(#REF!),CO$2+2,FALSE),0)</f>
        <v>#REF!</v>
      </c>
      <c r="CP93" t="e" cm="1">
        <f t="array" ref="CP93">_xlfn.IFNA(VLOOKUP($A93,TRANSPOSE(#REF!),CP$2+2,FALSE),0)</f>
        <v>#REF!</v>
      </c>
      <c r="CQ93" t="e" cm="1">
        <f t="array" ref="CQ93">_xlfn.IFNA(VLOOKUP($A93,TRANSPOSE(#REF!),CQ$2+2,FALSE),0)</f>
        <v>#REF!</v>
      </c>
      <c r="CR93" t="e" cm="1">
        <f t="array" ref="CR93">_xlfn.IFNA(VLOOKUP($A93,TRANSPOSE(#REF!),CR$2+2,FALSE),0)</f>
        <v>#REF!</v>
      </c>
      <c r="CS93" t="e" cm="1">
        <f t="array" ref="CS93">_xlfn.IFNA(VLOOKUP($A93,TRANSPOSE(#REF!),CS$2+2,FALSE),0)</f>
        <v>#REF!</v>
      </c>
      <c r="CT93" t="e" cm="1">
        <f t="array" ref="CT93">_xlfn.IFNA(VLOOKUP($A93,TRANSPOSE(#REF!),CT$2+2,FALSE),0)</f>
        <v>#REF!</v>
      </c>
      <c r="CU93" t="e" cm="1">
        <f t="array" ref="CU93">_xlfn.IFNA(VLOOKUP($A93,TRANSPOSE(#REF!),CU$2+2,FALSE),0)</f>
        <v>#REF!</v>
      </c>
      <c r="CV93" t="e" cm="1">
        <f t="array" ref="CV93">_xlfn.IFNA(VLOOKUP($A93,TRANSPOSE(#REF!),CV$2+2,FALSE),0)</f>
        <v>#REF!</v>
      </c>
      <c r="CW93" t="e" cm="1">
        <f t="array" ref="CW93">_xlfn.IFNA(VLOOKUP($A93,TRANSPOSE(#REF!),CW$2+2,FALSE),0)</f>
        <v>#REF!</v>
      </c>
      <c r="CX93" t="e" cm="1">
        <f t="array" ref="CX93">_xlfn.IFNA(VLOOKUP($A93,TRANSPOSE(#REF!),CX$2+2,FALSE),0)</f>
        <v>#REF!</v>
      </c>
      <c r="CY93" t="e" cm="1">
        <f t="array" ref="CY93">_xlfn.IFNA(VLOOKUP($A93,TRANSPOSE(#REF!),CY$2+2,FALSE),0)</f>
        <v>#REF!</v>
      </c>
      <c r="CZ93" t="e" cm="1">
        <f t="array" ref="CZ93">_xlfn.IFNA(VLOOKUP($A93,TRANSPOSE(#REF!),CZ$2+2,FALSE),0)</f>
        <v>#REF!</v>
      </c>
      <c r="DA93" t="e" cm="1">
        <f t="array" ref="DA93">_xlfn.IFNA(VLOOKUP($A93,TRANSPOSE(#REF!),DA$2+2,FALSE),0)</f>
        <v>#REF!</v>
      </c>
      <c r="DB93" t="e" cm="1">
        <f t="array" ref="DB93">_xlfn.IFNA(VLOOKUP($A93,TRANSPOSE(#REF!),DB$2+2,FALSE),0)</f>
        <v>#REF!</v>
      </c>
      <c r="DC93" t="e" cm="1">
        <f t="array" ref="DC93">_xlfn.IFNA(VLOOKUP($A93,TRANSPOSE(#REF!),DC$2+2,FALSE),0)</f>
        <v>#REF!</v>
      </c>
      <c r="DD93" t="e" cm="1">
        <f t="array" ref="DD93">_xlfn.IFNA(VLOOKUP($A93,TRANSPOSE(#REF!),DD$2+2,FALSE),0)</f>
        <v>#REF!</v>
      </c>
      <c r="DE93" t="e" cm="1">
        <f t="array" ref="DE93">_xlfn.IFNA(VLOOKUP($A93,TRANSPOSE(#REF!),DE$2+2,FALSE),0)</f>
        <v>#REF!</v>
      </c>
      <c r="DF93" t="e" cm="1">
        <f t="array" ref="DF93">_xlfn.IFNA(VLOOKUP($A93,TRANSPOSE(#REF!),DF$2+2,FALSE),0)</f>
        <v>#REF!</v>
      </c>
      <c r="DG93" t="e" cm="1">
        <f t="array" ref="DG93">_xlfn.IFNA(VLOOKUP($A93,TRANSPOSE(#REF!),DG$2+2,FALSE),0)</f>
        <v>#REF!</v>
      </c>
      <c r="DH93" t="e" cm="1">
        <f t="array" ref="DH93">_xlfn.IFNA(VLOOKUP($A93,TRANSPOSE(#REF!),DH$2+2,FALSE),0)</f>
        <v>#REF!</v>
      </c>
      <c r="DI93" t="e" cm="1">
        <f t="array" ref="DI93">_xlfn.IFNA(VLOOKUP($A93,TRANSPOSE(#REF!),DI$2+2,FALSE),0)</f>
        <v>#REF!</v>
      </c>
      <c r="DJ93" t="e" cm="1">
        <f t="array" ref="DJ93">_xlfn.IFNA(VLOOKUP($A93,TRANSPOSE(#REF!),DJ$2+2,FALSE),0)</f>
        <v>#REF!</v>
      </c>
      <c r="DK93" t="e" cm="1">
        <f t="array" ref="DK93">_xlfn.IFNA(VLOOKUP($A93,TRANSPOSE(#REF!),DK$2+2,FALSE),0)</f>
        <v>#REF!</v>
      </c>
      <c r="DL93" t="e" cm="1">
        <f t="array" ref="DL93">_xlfn.IFNA(VLOOKUP($A93,TRANSPOSE(#REF!),DL$2+2,FALSE),0)</f>
        <v>#REF!</v>
      </c>
      <c r="DM93" t="e" cm="1">
        <f t="array" ref="DM93">_xlfn.IFNA(VLOOKUP($A93,TRANSPOSE(#REF!),DM$2+2,FALSE),0)</f>
        <v>#REF!</v>
      </c>
      <c r="DN93" t="e" cm="1">
        <f t="array" ref="DN93">_xlfn.IFNA(VLOOKUP($A93,TRANSPOSE(#REF!),DN$2+2,FALSE),0)</f>
        <v>#REF!</v>
      </c>
      <c r="DO93" t="e" cm="1">
        <f t="array" ref="DO93">_xlfn.IFNA(VLOOKUP($A93,TRANSPOSE(#REF!),DO$2+2,FALSE),0)</f>
        <v>#REF!</v>
      </c>
      <c r="DP93" t="e" cm="1">
        <f t="array" ref="DP93">_xlfn.IFNA(VLOOKUP($A93,TRANSPOSE(#REF!),DP$2+2,FALSE),0)</f>
        <v>#REF!</v>
      </c>
      <c r="DQ93" t="e" cm="1">
        <f t="array" ref="DQ93">_xlfn.IFNA(VLOOKUP($A93,TRANSPOSE(#REF!),DQ$2+2,FALSE),0)</f>
        <v>#REF!</v>
      </c>
      <c r="DR93" t="e" cm="1">
        <f t="array" ref="DR93">_xlfn.IFNA(VLOOKUP($A93,TRANSPOSE(#REF!),DR$2+2,FALSE),0)</f>
        <v>#REF!</v>
      </c>
      <c r="DS93" t="e" cm="1">
        <f t="array" ref="DS93">_xlfn.IFNA(VLOOKUP($A93,TRANSPOSE(#REF!),DS$2+2,FALSE),0)</f>
        <v>#REF!</v>
      </c>
      <c r="DT93" t="e" cm="1">
        <f t="array" ref="DT93">_xlfn.IFNA(VLOOKUP($A93,TRANSPOSE(#REF!),DT$2+2,FALSE),0)</f>
        <v>#REF!</v>
      </c>
      <c r="DU93" t="e" cm="1">
        <f t="array" ref="DU93">_xlfn.IFNA(VLOOKUP($A93,TRANSPOSE(#REF!),DU$2+2,FALSE),0)</f>
        <v>#REF!</v>
      </c>
      <c r="DV93" t="e" cm="1">
        <f t="array" ref="DV93">_xlfn.IFNA(VLOOKUP($A93,TRANSPOSE(#REF!),DV$2+2,FALSE),0)</f>
        <v>#REF!</v>
      </c>
      <c r="DW93" t="e" cm="1">
        <f t="array" ref="DW93">_xlfn.IFNA(VLOOKUP($A93,TRANSPOSE(#REF!),DW$2+2,FALSE),0)</f>
        <v>#REF!</v>
      </c>
      <c r="DX93" t="e" cm="1">
        <f t="array" ref="DX93">_xlfn.IFNA(VLOOKUP($A93,TRANSPOSE(#REF!),DX$2+2,FALSE),0)</f>
        <v>#REF!</v>
      </c>
      <c r="DY93" t="e" cm="1">
        <f t="array" ref="DY93">_xlfn.IFNA(VLOOKUP($A93,TRANSPOSE(#REF!),DY$2+2,FALSE),0)</f>
        <v>#REF!</v>
      </c>
      <c r="DZ93" t="e" cm="1">
        <f t="array" ref="DZ93">_xlfn.IFNA(VLOOKUP($A93,TRANSPOSE(#REF!),DZ$2+2,FALSE),0)</f>
        <v>#REF!</v>
      </c>
      <c r="EA93" t="e" cm="1">
        <f t="array" ref="EA93">_xlfn.IFNA(VLOOKUP($A93,TRANSPOSE(#REF!),EA$2+2,FALSE),0)</f>
        <v>#REF!</v>
      </c>
      <c r="EB93" t="e" cm="1">
        <f t="array" ref="EB93">_xlfn.IFNA(VLOOKUP($A93,TRANSPOSE(#REF!),EB$2+2,FALSE),0)</f>
        <v>#REF!</v>
      </c>
      <c r="EC93" t="e" cm="1">
        <f t="array" ref="EC93">_xlfn.IFNA(VLOOKUP($A93,TRANSPOSE(#REF!),EC$2+2,FALSE),0)</f>
        <v>#REF!</v>
      </c>
      <c r="ED93" t="e" cm="1">
        <f t="array" ref="ED93">_xlfn.IFNA(VLOOKUP($A93,TRANSPOSE(#REF!),ED$2+2,FALSE),0)</f>
        <v>#REF!</v>
      </c>
      <c r="EE93" t="e" cm="1">
        <f t="array" ref="EE93">_xlfn.IFNA(VLOOKUP($A93,TRANSPOSE(#REF!),EE$2+2,FALSE),0)</f>
        <v>#REF!</v>
      </c>
      <c r="EF93" t="e" cm="1">
        <f t="array" ref="EF93">_xlfn.IFNA(VLOOKUP($A93,TRANSPOSE(#REF!),EF$2+2,FALSE),0)</f>
        <v>#REF!</v>
      </c>
      <c r="EG93" t="e" cm="1">
        <f t="array" ref="EG93">_xlfn.IFNA(VLOOKUP($A93,TRANSPOSE(#REF!),EG$2+2,FALSE),0)</f>
        <v>#REF!</v>
      </c>
      <c r="EH93" t="e" cm="1">
        <f t="array" ref="EH93">_xlfn.IFNA(VLOOKUP($A93,TRANSPOSE(#REF!),EH$2+2,FALSE),0)</f>
        <v>#REF!</v>
      </c>
      <c r="EI93" t="e" cm="1">
        <f t="array" ref="EI93">_xlfn.IFNA(VLOOKUP($A93,TRANSPOSE(#REF!),EI$2+2,FALSE),0)</f>
        <v>#REF!</v>
      </c>
      <c r="EJ93" t="e" cm="1">
        <f t="array" ref="EJ93">_xlfn.IFNA(VLOOKUP($A93,TRANSPOSE(#REF!),EJ$2+2,FALSE),0)</f>
        <v>#REF!</v>
      </c>
      <c r="EK93" t="e" cm="1">
        <f t="array" ref="EK93">_xlfn.IFNA(VLOOKUP($A93,TRANSPOSE(#REF!),EK$2+2,FALSE),0)</f>
        <v>#REF!</v>
      </c>
      <c r="EL93" t="e" cm="1">
        <f t="array" ref="EL93">_xlfn.IFNA(VLOOKUP($A93,TRANSPOSE(#REF!),EL$2+2,FALSE),0)</f>
        <v>#REF!</v>
      </c>
      <c r="EM93" t="e" cm="1">
        <f t="array" ref="EM93">_xlfn.IFNA(VLOOKUP($A93,TRANSPOSE(#REF!),EM$2+2,FALSE),0)</f>
        <v>#REF!</v>
      </c>
      <c r="EN93" t="e" cm="1">
        <f t="array" ref="EN93">_xlfn.IFNA(VLOOKUP($A93,TRANSPOSE(#REF!),EN$2+2,FALSE),0)</f>
        <v>#REF!</v>
      </c>
      <c r="EO93" t="e" cm="1">
        <f t="array" ref="EO93">_xlfn.IFNA(VLOOKUP($A93,TRANSPOSE(#REF!),EO$2+2,FALSE),0)</f>
        <v>#REF!</v>
      </c>
      <c r="EP93" t="e" cm="1">
        <f t="array" ref="EP93">_xlfn.IFNA(VLOOKUP($A93,TRANSPOSE(#REF!),EP$2+2,FALSE),0)</f>
        <v>#REF!</v>
      </c>
      <c r="EQ93" t="e" cm="1">
        <f t="array" ref="EQ93">_xlfn.IFNA(VLOOKUP($A93,TRANSPOSE(#REF!),EQ$2+2,FALSE),0)</f>
        <v>#REF!</v>
      </c>
      <c r="ER93" t="e" cm="1">
        <f t="array" ref="ER93">_xlfn.IFNA(VLOOKUP($A93,TRANSPOSE(#REF!),ER$2+2,FALSE),0)</f>
        <v>#REF!</v>
      </c>
      <c r="ES93" t="e" cm="1">
        <f t="array" ref="ES93">_xlfn.IFNA(VLOOKUP($A93,TRANSPOSE(#REF!),ES$2+2,FALSE),0)</f>
        <v>#REF!</v>
      </c>
      <c r="ET93" t="e" cm="1">
        <f t="array" ref="ET93">_xlfn.IFNA(VLOOKUP($A93,TRANSPOSE(#REF!),ET$2+2,FALSE),0)</f>
        <v>#REF!</v>
      </c>
      <c r="EU93" t="e" cm="1">
        <f t="array" ref="EU93">_xlfn.IFNA(VLOOKUP($A93,TRANSPOSE(#REF!),EU$2+2,FALSE),0)</f>
        <v>#REF!</v>
      </c>
      <c r="EV93" t="e" cm="1">
        <f t="array" ref="EV93">_xlfn.IFNA(VLOOKUP($A93,TRANSPOSE(#REF!),EV$2+2,FALSE),0)</f>
        <v>#REF!</v>
      </c>
      <c r="EW93" t="e" cm="1">
        <f t="array" ref="EW93">_xlfn.IFNA(VLOOKUP($A93,TRANSPOSE(#REF!),EW$2+2,FALSE),0)</f>
        <v>#REF!</v>
      </c>
      <c r="EX93" t="e" cm="1">
        <f t="array" ref="EX93">_xlfn.IFNA(VLOOKUP($A93,TRANSPOSE(#REF!),EX$2+2,FALSE),0)</f>
        <v>#REF!</v>
      </c>
      <c r="EY93" t="e" cm="1">
        <f t="array" ref="EY93">_xlfn.IFNA(VLOOKUP($A93,TRANSPOSE(#REF!),EY$2+2,FALSE),0)</f>
        <v>#REF!</v>
      </c>
      <c r="EZ93" t="e" cm="1">
        <f t="array" ref="EZ93">_xlfn.IFNA(VLOOKUP($A93,TRANSPOSE(#REF!),EZ$2+2,FALSE),0)</f>
        <v>#REF!</v>
      </c>
      <c r="FA93" t="e" cm="1">
        <f t="array" ref="FA93">_xlfn.IFNA(VLOOKUP($A93,TRANSPOSE(#REF!),FA$2+2,FALSE),0)</f>
        <v>#REF!</v>
      </c>
      <c r="FB93" t="e" cm="1">
        <f t="array" ref="FB93">_xlfn.IFNA(VLOOKUP($A93,TRANSPOSE(#REF!),FB$2+2,FALSE),0)</f>
        <v>#REF!</v>
      </c>
      <c r="FC93" t="e" cm="1">
        <f t="array" ref="FC93">_xlfn.IFNA(VLOOKUP($A93,TRANSPOSE(#REF!),FC$2+2,FALSE),0)</f>
        <v>#REF!</v>
      </c>
      <c r="FD93" t="e" cm="1">
        <f t="array" ref="FD93">_xlfn.IFNA(VLOOKUP($A93,TRANSPOSE(#REF!),FD$2+2,FALSE),0)</f>
        <v>#REF!</v>
      </c>
      <c r="FE93" t="e" cm="1">
        <f t="array" ref="FE93">_xlfn.IFNA(VLOOKUP($A93,TRANSPOSE(#REF!),FE$2+2,FALSE),0)</f>
        <v>#REF!</v>
      </c>
      <c r="FF93" t="e" cm="1">
        <f t="array" ref="FF93">_xlfn.IFNA(VLOOKUP($A93,TRANSPOSE(#REF!),FF$2+2,FALSE),0)</f>
        <v>#REF!</v>
      </c>
      <c r="FG93" t="e" cm="1">
        <f t="array" ref="FG93">_xlfn.IFNA(VLOOKUP($A93,TRANSPOSE(#REF!),FG$2+2,FALSE),0)</f>
        <v>#REF!</v>
      </c>
      <c r="FH93" t="e" cm="1">
        <f t="array" ref="FH93">_xlfn.IFNA(VLOOKUP($A93,TRANSPOSE(#REF!),FH$2+2,FALSE),0)</f>
        <v>#REF!</v>
      </c>
      <c r="FI93" t="e" cm="1">
        <f t="array" ref="FI93">_xlfn.IFNA(VLOOKUP($A93,TRANSPOSE(#REF!),FI$2+2,FALSE),0)</f>
        <v>#REF!</v>
      </c>
      <c r="FJ93" t="e" cm="1">
        <f t="array" ref="FJ93">_xlfn.IFNA(VLOOKUP($A93,TRANSPOSE(#REF!),FJ$2+2,FALSE),0)</f>
        <v>#REF!</v>
      </c>
      <c r="FK93" t="e" cm="1">
        <f t="array" ref="FK93">_xlfn.IFNA(VLOOKUP($A93,TRANSPOSE(#REF!),FK$2+2,FALSE),0)</f>
        <v>#REF!</v>
      </c>
      <c r="FL93" t="e" cm="1">
        <f t="array" ref="FL93">_xlfn.IFNA(VLOOKUP($A93,TRANSPOSE(#REF!),FL$2+2,FALSE),0)</f>
        <v>#REF!</v>
      </c>
      <c r="FM93" t="e" cm="1">
        <f t="array" ref="FM93">_xlfn.IFNA(VLOOKUP($A93,TRANSPOSE(#REF!),FM$2+2,FALSE),0)</f>
        <v>#REF!</v>
      </c>
      <c r="FN93" t="e" cm="1">
        <f t="array" ref="FN93">_xlfn.IFNA(VLOOKUP($A93,TRANSPOSE(#REF!),FN$2+2,FALSE),0)</f>
        <v>#REF!</v>
      </c>
      <c r="FO93" t="e" cm="1">
        <f t="array" ref="FO93">_xlfn.IFNA(VLOOKUP($A93,TRANSPOSE(#REF!),FO$2+2,FALSE),0)</f>
        <v>#REF!</v>
      </c>
      <c r="FP93" t="e" cm="1">
        <f t="array" ref="FP93">_xlfn.IFNA(VLOOKUP($A93,TRANSPOSE(#REF!),FP$2+2,FALSE),0)</f>
        <v>#REF!</v>
      </c>
      <c r="FQ93" t="e" cm="1">
        <f t="array" ref="FQ93">_xlfn.IFNA(VLOOKUP($A93,TRANSPOSE(#REF!),FQ$2+2,FALSE),0)</f>
        <v>#REF!</v>
      </c>
      <c r="FR93" t="e" cm="1">
        <f t="array" ref="FR93">_xlfn.IFNA(VLOOKUP($A93,TRANSPOSE(#REF!),FR$2+2,FALSE),0)</f>
        <v>#REF!</v>
      </c>
      <c r="FS93" t="e" cm="1">
        <f t="array" ref="FS93">_xlfn.IFNA(VLOOKUP($A93,TRANSPOSE(#REF!),FS$2+2,FALSE),0)</f>
        <v>#REF!</v>
      </c>
      <c r="FT93" t="e" cm="1">
        <f t="array" ref="FT93">_xlfn.IFNA(VLOOKUP($A93,TRANSPOSE(#REF!),FT$2+2,FALSE),0)</f>
        <v>#REF!</v>
      </c>
      <c r="FU93" t="e" cm="1">
        <f t="array" ref="FU93">_xlfn.IFNA(VLOOKUP($A93,TRANSPOSE(#REF!),FU$2+2,FALSE),0)</f>
        <v>#REF!</v>
      </c>
      <c r="FV93" t="e" cm="1">
        <f t="array" ref="FV93">_xlfn.IFNA(VLOOKUP($A93,TRANSPOSE(#REF!),FV$2+2,FALSE),0)</f>
        <v>#REF!</v>
      </c>
      <c r="FW93" t="e" cm="1">
        <f t="array" ref="FW93">_xlfn.IFNA(VLOOKUP($A93,TRANSPOSE(#REF!),FW$2+2,FALSE),0)</f>
        <v>#REF!</v>
      </c>
      <c r="FX93" t="e" cm="1">
        <f t="array" ref="FX93">_xlfn.IFNA(VLOOKUP($A93,TRANSPOSE(#REF!),FX$2+2,FALSE),0)</f>
        <v>#REF!</v>
      </c>
      <c r="FY93" t="e" cm="1">
        <f t="array" ref="FY93">_xlfn.IFNA(VLOOKUP($A93,TRANSPOSE(#REF!),FY$2+2,FALSE),0)</f>
        <v>#REF!</v>
      </c>
      <c r="FZ93" t="e" cm="1">
        <f t="array" ref="FZ93">_xlfn.IFNA(VLOOKUP($A93,TRANSPOSE(#REF!),FZ$2+2,FALSE),0)</f>
        <v>#REF!</v>
      </c>
      <c r="GA93" t="e" cm="1">
        <f t="array" ref="GA93">_xlfn.IFNA(VLOOKUP($A93,TRANSPOSE(#REF!),GA$2+2,FALSE),0)</f>
        <v>#REF!</v>
      </c>
      <c r="GB93" t="e" cm="1">
        <f t="array" ref="GB93">_xlfn.IFNA(VLOOKUP($A93,TRANSPOSE(#REF!),GB$2+2,FALSE),0)</f>
        <v>#REF!</v>
      </c>
      <c r="GC93" t="e" cm="1">
        <f t="array" ref="GC93">_xlfn.IFNA(VLOOKUP($A93,TRANSPOSE(#REF!),GC$2+2,FALSE),0)</f>
        <v>#REF!</v>
      </c>
      <c r="GD93" t="e" cm="1">
        <f t="array" ref="GD93">_xlfn.IFNA(VLOOKUP($A93,TRANSPOSE(#REF!),GD$2+2,FALSE),0)</f>
        <v>#REF!</v>
      </c>
      <c r="GE93" t="e" cm="1">
        <f t="array" ref="GE93">_xlfn.IFNA(VLOOKUP($A93,TRANSPOSE(#REF!),GE$2+2,FALSE),0)</f>
        <v>#REF!</v>
      </c>
      <c r="GF93" t="e" cm="1">
        <f t="array" ref="GF93">_xlfn.IFNA(VLOOKUP($A93,TRANSPOSE(#REF!),GF$2+2,FALSE),0)</f>
        <v>#REF!</v>
      </c>
      <c r="GG93" t="e" cm="1">
        <f t="array" ref="GG93">_xlfn.IFNA(VLOOKUP($A93,TRANSPOSE(#REF!),GG$2+2,FALSE),0)</f>
        <v>#REF!</v>
      </c>
      <c r="GH93" t="e" cm="1">
        <f t="array" ref="GH93">_xlfn.IFNA(VLOOKUP($A93,TRANSPOSE(#REF!),GH$2+2,FALSE),0)</f>
        <v>#REF!</v>
      </c>
      <c r="GI93" t="e" cm="1">
        <f t="array" ref="GI93">_xlfn.IFNA(VLOOKUP($A93,TRANSPOSE(#REF!),GI$2+2,FALSE),0)</f>
        <v>#REF!</v>
      </c>
      <c r="GJ93" t="e" cm="1">
        <f t="array" ref="GJ93">_xlfn.IFNA(VLOOKUP($A93,TRANSPOSE(#REF!),GJ$2+2,FALSE),0)</f>
        <v>#REF!</v>
      </c>
      <c r="GK93" t="e" cm="1">
        <f t="array" ref="GK93">_xlfn.IFNA(VLOOKUP($A93,TRANSPOSE(#REF!),GK$2+2,FALSE),0)</f>
        <v>#REF!</v>
      </c>
      <c r="GL93" t="e" cm="1">
        <f t="array" ref="GL93">_xlfn.IFNA(VLOOKUP($A93,TRANSPOSE(#REF!),GL$2+2,FALSE),0)</f>
        <v>#REF!</v>
      </c>
      <c r="GM93" t="e" cm="1">
        <f t="array" ref="GM93">_xlfn.IFNA(VLOOKUP($A93,TRANSPOSE(#REF!),GM$2+2,FALSE),0)</f>
        <v>#REF!</v>
      </c>
      <c r="GN93" t="e" cm="1">
        <f t="array" ref="GN93">_xlfn.IFNA(VLOOKUP($A93,TRANSPOSE(#REF!),GN$2+2,FALSE),0)</f>
        <v>#REF!</v>
      </c>
      <c r="GO93" t="e" cm="1">
        <f t="array" ref="GO93">_xlfn.IFNA(VLOOKUP($A93,TRANSPOSE(#REF!),GO$2+2,FALSE),0)</f>
        <v>#REF!</v>
      </c>
      <c r="GP93" t="e" cm="1">
        <f t="array" ref="GP93">_xlfn.IFNA(VLOOKUP($A93,TRANSPOSE(#REF!),GP$2+2,FALSE),0)</f>
        <v>#REF!</v>
      </c>
      <c r="GQ93" t="e" cm="1">
        <f t="array" ref="GQ93">_xlfn.IFNA(VLOOKUP($A93,TRANSPOSE(#REF!),GQ$2+2,FALSE),0)</f>
        <v>#REF!</v>
      </c>
      <c r="GR93" t="e" cm="1">
        <f t="array" ref="GR93">_xlfn.IFNA(VLOOKUP($A93,TRANSPOSE(#REF!),GR$2+2,FALSE),0)</f>
        <v>#REF!</v>
      </c>
      <c r="GS93" t="e" cm="1">
        <f t="array" ref="GS93">_xlfn.IFNA(VLOOKUP($A93,TRANSPOSE(#REF!),GS$2+2,FALSE),0)</f>
        <v>#REF!</v>
      </c>
      <c r="GT93" t="e" cm="1">
        <f t="array" ref="GT93">_xlfn.IFNA(VLOOKUP($A93,TRANSPOSE(#REF!),GT$2+2,FALSE),0)</f>
        <v>#REF!</v>
      </c>
      <c r="GU93" t="e" cm="1">
        <f t="array" ref="GU93">_xlfn.IFNA(VLOOKUP($A93,TRANSPOSE(#REF!),GU$2+2,FALSE),0)</f>
        <v>#REF!</v>
      </c>
      <c r="GV93" t="e" cm="1">
        <f t="array" ref="GV93">_xlfn.IFNA(VLOOKUP($A93,TRANSPOSE(#REF!),GV$2+2,FALSE),0)</f>
        <v>#REF!</v>
      </c>
      <c r="GW93" t="e" cm="1">
        <f t="array" ref="GW93">_xlfn.IFNA(VLOOKUP($A93,TRANSPOSE(#REF!),GW$2+2,FALSE),0)</f>
        <v>#REF!</v>
      </c>
      <c r="GX93" t="e" cm="1">
        <f t="array" ref="GX93">_xlfn.IFNA(VLOOKUP($A93,TRANSPOSE(#REF!),GX$2+2,FALSE),0)</f>
        <v>#REF!</v>
      </c>
      <c r="GY93" t="e" cm="1">
        <f t="array" ref="GY93">_xlfn.IFNA(VLOOKUP($A93,TRANSPOSE(#REF!),GY$2+2,FALSE),0)</f>
        <v>#REF!</v>
      </c>
      <c r="GZ93" t="e" cm="1">
        <f t="array" ref="GZ93">_xlfn.IFNA(VLOOKUP($A93,TRANSPOSE(#REF!),GZ$2+2,FALSE),0)</f>
        <v>#REF!</v>
      </c>
      <c r="HA93" t="e" cm="1">
        <f t="array" ref="HA93">_xlfn.IFNA(VLOOKUP($A93,TRANSPOSE(#REF!),HA$2+2,FALSE),0)</f>
        <v>#REF!</v>
      </c>
      <c r="HB93" t="e" cm="1">
        <f t="array" ref="HB93">_xlfn.IFNA(VLOOKUP($A93,TRANSPOSE(#REF!),HB$2+2,FALSE),0)</f>
        <v>#REF!</v>
      </c>
      <c r="HC93" t="e" cm="1">
        <f t="array" ref="HC93">_xlfn.IFNA(VLOOKUP($A93,TRANSPOSE(#REF!),HC$2+2,FALSE),0)</f>
        <v>#REF!</v>
      </c>
      <c r="HD93" t="e" cm="1">
        <f t="array" ref="HD93">_xlfn.IFNA(VLOOKUP($A93,TRANSPOSE(#REF!),HD$2+2,FALSE),0)</f>
        <v>#REF!</v>
      </c>
      <c r="HE93" t="e" cm="1">
        <f t="array" ref="HE93">_xlfn.IFNA(VLOOKUP($A93,TRANSPOSE(#REF!),HE$2+2,FALSE),0)</f>
        <v>#REF!</v>
      </c>
      <c r="HF93" t="e" cm="1">
        <f t="array" ref="HF93">_xlfn.IFNA(VLOOKUP($A93,TRANSPOSE(#REF!),HF$2+2,FALSE),0)</f>
        <v>#REF!</v>
      </c>
      <c r="HG93" t="e" cm="1">
        <f t="array" ref="HG93">_xlfn.IFNA(VLOOKUP($A93,TRANSPOSE(#REF!),HG$2+2,FALSE),0)</f>
        <v>#REF!</v>
      </c>
      <c r="HH93" t="e" cm="1">
        <f t="array" ref="HH93">_xlfn.IFNA(VLOOKUP($A93,TRANSPOSE(#REF!),HH$2+2,FALSE),0)</f>
        <v>#REF!</v>
      </c>
      <c r="HI93" t="e" cm="1">
        <f t="array" ref="HI93">_xlfn.IFNA(VLOOKUP($A93,TRANSPOSE(#REF!),HI$2+2,FALSE),0)</f>
        <v>#REF!</v>
      </c>
      <c r="HJ93" t="e" cm="1">
        <f t="array" ref="HJ93">_xlfn.IFNA(VLOOKUP($A93,TRANSPOSE(#REF!),HJ$2+2,FALSE),0)</f>
        <v>#REF!</v>
      </c>
      <c r="HK93" t="e" cm="1">
        <f t="array" ref="HK93">_xlfn.IFNA(VLOOKUP($A93,TRANSPOSE(#REF!),HK$2+2,FALSE),0)</f>
        <v>#REF!</v>
      </c>
      <c r="HL93" t="e" cm="1">
        <f t="array" ref="HL93">_xlfn.IFNA(VLOOKUP($A93,TRANSPOSE(#REF!),HL$2+2,FALSE),0)</f>
        <v>#REF!</v>
      </c>
      <c r="HM93" t="e" cm="1">
        <f t="array" ref="HM93">_xlfn.IFNA(VLOOKUP($A93,TRANSPOSE(#REF!),HM$2+2,FALSE),0)</f>
        <v>#REF!</v>
      </c>
      <c r="HN93" t="e" cm="1">
        <f t="array" ref="HN93">_xlfn.IFNA(VLOOKUP($A93,TRANSPOSE(#REF!),HN$2+2,FALSE),0)</f>
        <v>#REF!</v>
      </c>
      <c r="HO93" t="e" cm="1">
        <f t="array" ref="HO93">_xlfn.IFNA(VLOOKUP($A93,TRANSPOSE(#REF!),HO$2+2,FALSE),0)</f>
        <v>#REF!</v>
      </c>
      <c r="HP93" t="e" cm="1">
        <f t="array" ref="HP93">_xlfn.IFNA(VLOOKUP($A93,TRANSPOSE(#REF!),HP$2+2,FALSE),0)</f>
        <v>#REF!</v>
      </c>
      <c r="HQ93" t="e" cm="1">
        <f t="array" ref="HQ93">_xlfn.IFNA(VLOOKUP($A93,TRANSPOSE(#REF!),HQ$2+2,FALSE),0)</f>
        <v>#REF!</v>
      </c>
      <c r="HR93" t="e" cm="1">
        <f t="array" ref="HR93">_xlfn.IFNA(VLOOKUP($A93,TRANSPOSE(#REF!),HR$2+2,FALSE),0)</f>
        <v>#REF!</v>
      </c>
      <c r="HS93" t="e" cm="1">
        <f t="array" ref="HS93">_xlfn.IFNA(VLOOKUP($A93,TRANSPOSE(#REF!),HS$2+2,FALSE),0)</f>
        <v>#REF!</v>
      </c>
      <c r="HT93" t="e" cm="1">
        <f t="array" ref="HT93">_xlfn.IFNA(VLOOKUP($A93,TRANSPOSE(#REF!),HT$2+2,FALSE),0)</f>
        <v>#REF!</v>
      </c>
      <c r="HU93" t="e" cm="1">
        <f t="array" ref="HU93">_xlfn.IFNA(VLOOKUP($A93,TRANSPOSE(#REF!),HU$2+2,FALSE),0)</f>
        <v>#REF!</v>
      </c>
      <c r="HV93" t="e" cm="1">
        <f t="array" ref="HV93">_xlfn.IFNA(VLOOKUP($A93,TRANSPOSE(#REF!),HV$2+2,FALSE),0)</f>
        <v>#REF!</v>
      </c>
      <c r="HW93" t="e" cm="1">
        <f t="array" ref="HW93">_xlfn.IFNA(VLOOKUP($A93,TRANSPOSE(#REF!),HW$2+2,FALSE),0)</f>
        <v>#REF!</v>
      </c>
      <c r="HX93" t="e" cm="1">
        <f t="array" ref="HX93">_xlfn.IFNA(VLOOKUP($A93,TRANSPOSE(#REF!),HX$2+2,FALSE),0)</f>
        <v>#REF!</v>
      </c>
      <c r="HY93" t="e" cm="1">
        <f t="array" ref="HY93">_xlfn.IFNA(VLOOKUP($A93,TRANSPOSE(#REF!),HY$2+2,FALSE),0)</f>
        <v>#REF!</v>
      </c>
      <c r="HZ93" t="e" cm="1">
        <f t="array" ref="HZ93">_xlfn.IFNA(VLOOKUP($A93,TRANSPOSE(#REF!),HZ$2+2,FALSE),0)</f>
        <v>#REF!</v>
      </c>
      <c r="IA93" t="e" cm="1">
        <f t="array" ref="IA93">_xlfn.IFNA(VLOOKUP($A93,TRANSPOSE(#REF!),IA$2+2,FALSE),0)</f>
        <v>#REF!</v>
      </c>
      <c r="IB93" t="e" cm="1">
        <f t="array" ref="IB93">_xlfn.IFNA(VLOOKUP($A93,TRANSPOSE(#REF!),IB$2+2,FALSE),0)</f>
        <v>#REF!</v>
      </c>
      <c r="IC93" t="e" cm="1">
        <f t="array" ref="IC93">_xlfn.IFNA(VLOOKUP($A93,TRANSPOSE(#REF!),IC$2+2,FALSE),0)</f>
        <v>#REF!</v>
      </c>
      <c r="ID93" t="e" cm="1">
        <f t="array" ref="ID93">_xlfn.IFNA(VLOOKUP($A93,TRANSPOSE(#REF!),ID$2+2,FALSE),0)</f>
        <v>#REF!</v>
      </c>
      <c r="IE93" t="e" cm="1">
        <f t="array" ref="IE93">_xlfn.IFNA(VLOOKUP($A93,TRANSPOSE(#REF!),IE$2+2,FALSE),0)</f>
        <v>#REF!</v>
      </c>
      <c r="IF93" t="e" cm="1">
        <f t="array" ref="IF93">_xlfn.IFNA(VLOOKUP($A93,TRANSPOSE(#REF!),IF$2+2,FALSE),0)</f>
        <v>#REF!</v>
      </c>
      <c r="IG93" t="e" cm="1">
        <f t="array" ref="IG93">_xlfn.IFNA(VLOOKUP($A93,TRANSPOSE(#REF!),IG$2+2,FALSE),0)</f>
        <v>#REF!</v>
      </c>
      <c r="IH93" t="e" cm="1">
        <f t="array" ref="IH93">_xlfn.IFNA(VLOOKUP($A93,TRANSPOSE(#REF!),IH$2+2,FALSE),0)</f>
        <v>#REF!</v>
      </c>
      <c r="II93" t="e" cm="1">
        <f t="array" ref="II93">_xlfn.IFNA(VLOOKUP($A93,TRANSPOSE(#REF!),II$2+2,FALSE),0)</f>
        <v>#REF!</v>
      </c>
      <c r="IJ93" t="e" cm="1">
        <f t="array" ref="IJ93">_xlfn.IFNA(VLOOKUP($A93,TRANSPOSE(#REF!),IJ$2+2,FALSE),0)</f>
        <v>#REF!</v>
      </c>
      <c r="IK93" t="e" cm="1">
        <f t="array" ref="IK93">_xlfn.IFNA(VLOOKUP($A93,TRANSPOSE(#REF!),IK$2+2,FALSE),0)</f>
        <v>#REF!</v>
      </c>
      <c r="IL93" t="e" cm="1">
        <f t="array" ref="IL93">_xlfn.IFNA(VLOOKUP($A93,TRANSPOSE(#REF!),IL$2+2,FALSE),0)</f>
        <v>#REF!</v>
      </c>
      <c r="IM93" t="e" cm="1">
        <f t="array" ref="IM93">_xlfn.IFNA(VLOOKUP($A93,TRANSPOSE(#REF!),IM$2+2,FALSE),0)</f>
        <v>#REF!</v>
      </c>
      <c r="IN93" t="e" cm="1">
        <f t="array" ref="IN93">_xlfn.IFNA(VLOOKUP($A93,TRANSPOSE(#REF!),IN$2+2,FALSE),0)</f>
        <v>#REF!</v>
      </c>
      <c r="IO93" t="e" cm="1">
        <f t="array" ref="IO93">_xlfn.IFNA(VLOOKUP($A93,TRANSPOSE(#REF!),IO$2+2,FALSE),0)</f>
        <v>#REF!</v>
      </c>
      <c r="IP93" t="e" cm="1">
        <f t="array" ref="IP93">_xlfn.IFNA(VLOOKUP($A93,TRANSPOSE(#REF!),IP$2+2,FALSE),0)</f>
        <v>#REF!</v>
      </c>
      <c r="IQ93" t="e" cm="1">
        <f t="array" ref="IQ93">_xlfn.IFNA(VLOOKUP($A93,TRANSPOSE(#REF!),IQ$2+2,FALSE),0)</f>
        <v>#REF!</v>
      </c>
      <c r="IR93" t="e" cm="1">
        <f t="array" ref="IR93">_xlfn.IFNA(VLOOKUP($A93,TRANSPOSE(#REF!),IR$2+2,FALSE),0)</f>
        <v>#REF!</v>
      </c>
      <c r="IS93" t="e" cm="1">
        <f t="array" ref="IS93">_xlfn.IFNA(VLOOKUP($A93,TRANSPOSE(#REF!),IS$2+2,FALSE),0)</f>
        <v>#REF!</v>
      </c>
      <c r="IT93" t="e" cm="1">
        <f t="array" ref="IT93">_xlfn.IFNA(VLOOKUP($A93,TRANSPOSE(#REF!),IT$2+2,FALSE),0)</f>
        <v>#REF!</v>
      </c>
      <c r="IU93" t="e" cm="1">
        <f t="array" ref="IU93">_xlfn.IFNA(VLOOKUP($A93,TRANSPOSE(#REF!),IU$2+2,FALSE),0)</f>
        <v>#REF!</v>
      </c>
      <c r="IV93" t="e" cm="1">
        <f t="array" ref="IV93">_xlfn.IFNA(VLOOKUP($A93,TRANSPOSE(#REF!),IV$2+2,FALSE),0)</f>
        <v>#REF!</v>
      </c>
      <c r="IW93" t="e" cm="1">
        <f t="array" ref="IW93">_xlfn.IFNA(VLOOKUP($A93,TRANSPOSE(#REF!),IW$2+2,FALSE),0)</f>
        <v>#REF!</v>
      </c>
      <c r="IX93" t="e" cm="1">
        <f t="array" ref="IX93">_xlfn.IFNA(VLOOKUP($A93,TRANSPOSE(#REF!),IX$2+2,FALSE),0)</f>
        <v>#REF!</v>
      </c>
      <c r="IY93" t="e" cm="1">
        <f t="array" ref="IY93">_xlfn.IFNA(VLOOKUP($A93,TRANSPOSE(#REF!),IY$2+2,FALSE),0)</f>
        <v>#REF!</v>
      </c>
      <c r="IZ93" t="e" cm="1">
        <f t="array" ref="IZ93">_xlfn.IFNA(VLOOKUP($A93,TRANSPOSE(#REF!),IZ$2+2,FALSE),0)</f>
        <v>#REF!</v>
      </c>
      <c r="JA93" t="e" cm="1">
        <f t="array" ref="JA93">_xlfn.IFNA(VLOOKUP($A93,TRANSPOSE(#REF!),JA$2+2,FALSE),0)</f>
        <v>#REF!</v>
      </c>
      <c r="JB93" t="e" cm="1">
        <f t="array" ref="JB93">_xlfn.IFNA(VLOOKUP($A93,TRANSPOSE(#REF!),JB$2+2,FALSE),0)</f>
        <v>#REF!</v>
      </c>
      <c r="JC93" t="e" cm="1">
        <f t="array" ref="JC93">_xlfn.IFNA(VLOOKUP($A93,TRANSPOSE(#REF!),JC$2+2,FALSE),0)</f>
        <v>#REF!</v>
      </c>
      <c r="JD93" t="e" cm="1">
        <f t="array" ref="JD93">_xlfn.IFNA(VLOOKUP($A93,TRANSPOSE(#REF!),JD$2+2,FALSE),0)</f>
        <v>#REF!</v>
      </c>
      <c r="JE93" t="e" cm="1">
        <f t="array" ref="JE93">_xlfn.IFNA(VLOOKUP($A93,TRANSPOSE(#REF!),JE$2+2,FALSE),0)</f>
        <v>#REF!</v>
      </c>
      <c r="JF93" t="e" cm="1">
        <f t="array" ref="JF93">_xlfn.IFNA(VLOOKUP($A93,TRANSPOSE(#REF!),JF$2+2,FALSE),0)</f>
        <v>#REF!</v>
      </c>
      <c r="JG93" t="e" cm="1">
        <f t="array" ref="JG93">_xlfn.IFNA(VLOOKUP($A93,TRANSPOSE(#REF!),JG$2+2,FALSE),0)</f>
        <v>#REF!</v>
      </c>
      <c r="JH93" t="e" cm="1">
        <f t="array" ref="JH93">_xlfn.IFNA(VLOOKUP($A93,TRANSPOSE(#REF!),JH$2+2,FALSE),0)</f>
        <v>#REF!</v>
      </c>
      <c r="JI93" t="e" cm="1">
        <f t="array" ref="JI93">_xlfn.IFNA(VLOOKUP($A93,TRANSPOSE(#REF!),JI$2+2,FALSE),0)</f>
        <v>#REF!</v>
      </c>
      <c r="JJ93" t="e" cm="1">
        <f t="array" ref="JJ93">_xlfn.IFNA(VLOOKUP($A93,TRANSPOSE(#REF!),JJ$2+2,FALSE),0)</f>
        <v>#REF!</v>
      </c>
      <c r="JK93" t="e" cm="1">
        <f t="array" ref="JK93">_xlfn.IFNA(VLOOKUP($A93,TRANSPOSE(#REF!),JK$2+2,FALSE),0)</f>
        <v>#REF!</v>
      </c>
      <c r="JL93" t="e" cm="1">
        <f t="array" ref="JL93">_xlfn.IFNA(VLOOKUP($A93,TRANSPOSE(#REF!),JL$2+2,FALSE),0)</f>
        <v>#REF!</v>
      </c>
      <c r="JM93" t="e" cm="1">
        <f t="array" ref="JM93">_xlfn.IFNA(VLOOKUP($A93,TRANSPOSE(#REF!),JM$2+2,FALSE),0)</f>
        <v>#REF!</v>
      </c>
      <c r="JN93" t="e" cm="1">
        <f t="array" ref="JN93">_xlfn.IFNA(VLOOKUP($A93,TRANSPOSE(#REF!),JN$2+2,FALSE),0)</f>
        <v>#REF!</v>
      </c>
      <c r="JO93" t="e" cm="1">
        <f t="array" ref="JO93">_xlfn.IFNA(VLOOKUP($A93,TRANSPOSE(#REF!),JO$2+2,FALSE),0)</f>
        <v>#REF!</v>
      </c>
      <c r="JP93" t="e" cm="1">
        <f t="array" ref="JP93">_xlfn.IFNA(VLOOKUP($A93,TRANSPOSE(#REF!),JP$2+2,FALSE),0)</f>
        <v>#REF!</v>
      </c>
      <c r="JQ93" t="e" cm="1">
        <f t="array" ref="JQ93">_xlfn.IFNA(VLOOKUP($A93,TRANSPOSE(#REF!),JQ$2+2,FALSE),0)</f>
        <v>#REF!</v>
      </c>
      <c r="JR93" t="e" cm="1">
        <f t="array" ref="JR93">_xlfn.IFNA(VLOOKUP($A93,TRANSPOSE(#REF!),JR$2+2,FALSE),0)</f>
        <v>#REF!</v>
      </c>
      <c r="JS93" t="e" cm="1">
        <f t="array" ref="JS93">_xlfn.IFNA(VLOOKUP($A93,TRANSPOSE(#REF!),JS$2+2,FALSE),0)</f>
        <v>#REF!</v>
      </c>
      <c r="JT93" t="e" cm="1">
        <f t="array" ref="JT93">_xlfn.IFNA(VLOOKUP($A93,TRANSPOSE(#REF!),JT$2+2,FALSE),0)</f>
        <v>#REF!</v>
      </c>
      <c r="JU93" t="e" cm="1">
        <f t="array" ref="JU93">_xlfn.IFNA(VLOOKUP($A93,TRANSPOSE(#REF!),JU$2+2,FALSE),0)</f>
        <v>#REF!</v>
      </c>
      <c r="JV93" t="e" cm="1">
        <f t="array" ref="JV93">_xlfn.IFNA(VLOOKUP($A93,TRANSPOSE(#REF!),JV$2+2,FALSE),0)</f>
        <v>#REF!</v>
      </c>
      <c r="JW93" t="e" cm="1">
        <f t="array" ref="JW93">_xlfn.IFNA(VLOOKUP($A93,TRANSPOSE(#REF!),JW$2+2,FALSE),0)</f>
        <v>#REF!</v>
      </c>
      <c r="JX93" t="e" cm="1">
        <f t="array" ref="JX93">_xlfn.IFNA(VLOOKUP($A93,TRANSPOSE(#REF!),JX$2+2,FALSE),0)</f>
        <v>#REF!</v>
      </c>
      <c r="JY93" t="e" cm="1">
        <f t="array" ref="JY93">_xlfn.IFNA(VLOOKUP($A93,TRANSPOSE(#REF!),JY$2+2,FALSE),0)</f>
        <v>#REF!</v>
      </c>
      <c r="JZ93" t="e" cm="1">
        <f t="array" ref="JZ93">_xlfn.IFNA(VLOOKUP($A93,TRANSPOSE(#REF!),JZ$2+2,FALSE),0)</f>
        <v>#REF!</v>
      </c>
      <c r="KA93" t="e" cm="1">
        <f t="array" ref="KA93">_xlfn.IFNA(VLOOKUP($A93,TRANSPOSE(#REF!),KA$2+2,FALSE),0)</f>
        <v>#REF!</v>
      </c>
      <c r="KB93" t="e" cm="1">
        <f t="array" ref="KB93">_xlfn.IFNA(VLOOKUP($A93,TRANSPOSE(#REF!),KB$2+2,FALSE),0)</f>
        <v>#REF!</v>
      </c>
      <c r="KC93" t="e" cm="1">
        <f t="array" ref="KC93">_xlfn.IFNA(VLOOKUP($A93,TRANSPOSE(#REF!),KC$2+2,FALSE),0)</f>
        <v>#REF!</v>
      </c>
      <c r="KD93" t="e" cm="1">
        <f t="array" ref="KD93">_xlfn.IFNA(VLOOKUP($A93,TRANSPOSE(#REF!),KD$2+2,FALSE),0)</f>
        <v>#REF!</v>
      </c>
      <c r="KE93" t="e" cm="1">
        <f t="array" ref="KE93">_xlfn.IFNA(VLOOKUP($A93,TRANSPOSE(#REF!),KE$2+2,FALSE),0)</f>
        <v>#REF!</v>
      </c>
      <c r="KF93" t="e" cm="1">
        <f t="array" ref="KF93">_xlfn.IFNA(VLOOKUP($A93,TRANSPOSE(#REF!),KF$2+2,FALSE),0)</f>
        <v>#REF!</v>
      </c>
      <c r="KG93" t="e" cm="1">
        <f t="array" ref="KG93">_xlfn.IFNA(VLOOKUP($A93,TRANSPOSE(#REF!),KG$2+2,FALSE),0)</f>
        <v>#REF!</v>
      </c>
      <c r="KH93" t="e" cm="1">
        <f t="array" ref="KH93">_xlfn.IFNA(VLOOKUP($A93,TRANSPOSE(#REF!),KH$2+2,FALSE),0)</f>
        <v>#REF!</v>
      </c>
      <c r="KI93" t="e" cm="1">
        <f t="array" ref="KI93">_xlfn.IFNA(VLOOKUP($A93,TRANSPOSE(#REF!),KI$2+2,FALSE),0)</f>
        <v>#REF!</v>
      </c>
      <c r="KJ93" t="e" cm="1">
        <f t="array" ref="KJ93">_xlfn.IFNA(VLOOKUP($A93,TRANSPOSE(#REF!),KJ$2+2,FALSE),0)</f>
        <v>#REF!</v>
      </c>
      <c r="KK93" t="e" cm="1">
        <f t="array" ref="KK93">_xlfn.IFNA(VLOOKUP($A93,TRANSPOSE(#REF!),KK$2+2,FALSE),0)</f>
        <v>#REF!</v>
      </c>
      <c r="KL93" t="e" cm="1">
        <f t="array" ref="KL93">_xlfn.IFNA(VLOOKUP($A93,TRANSPOSE(#REF!),KL$2+2,FALSE),0)</f>
        <v>#REF!</v>
      </c>
      <c r="KM93" t="e" cm="1">
        <f t="array" ref="KM93">_xlfn.IFNA(VLOOKUP($A93,TRANSPOSE(#REF!),KM$2+2,FALSE),0)</f>
        <v>#REF!</v>
      </c>
      <c r="KN93" t="e" cm="1">
        <f t="array" ref="KN93">_xlfn.IFNA(VLOOKUP($A93,TRANSPOSE(#REF!),KN$2+2,FALSE),0)</f>
        <v>#REF!</v>
      </c>
      <c r="KO93" t="e" cm="1">
        <f t="array" ref="KO93">_xlfn.IFNA(VLOOKUP($A93,TRANSPOSE(#REF!),KO$2+2,FALSE),0)</f>
        <v>#REF!</v>
      </c>
      <c r="KP93" t="e" cm="1">
        <f t="array" ref="KP93">_xlfn.IFNA(VLOOKUP($A93,TRANSPOSE(#REF!),KP$2+2,FALSE),0)</f>
        <v>#REF!</v>
      </c>
      <c r="KQ93" t="e" cm="1">
        <f t="array" ref="KQ93">_xlfn.IFNA(VLOOKUP($A93,TRANSPOSE(#REF!),KQ$2+2,FALSE),0)</f>
        <v>#REF!</v>
      </c>
      <c r="KR93" t="e" cm="1">
        <f t="array" ref="KR93">_xlfn.IFNA(VLOOKUP($A93,TRANSPOSE(#REF!),KR$2+2,FALSE),0)</f>
        <v>#REF!</v>
      </c>
      <c r="KS93" t="e" cm="1">
        <f t="array" ref="KS93">_xlfn.IFNA(VLOOKUP($A93,TRANSPOSE(#REF!),KS$2+2,FALSE),0)</f>
        <v>#REF!</v>
      </c>
      <c r="KT93" t="e" cm="1">
        <f t="array" ref="KT93">_xlfn.IFNA(VLOOKUP($A93,TRANSPOSE(#REF!),KT$2+2,FALSE),0)</f>
        <v>#REF!</v>
      </c>
      <c r="KU93" t="e" cm="1">
        <f t="array" ref="KU93">_xlfn.IFNA(VLOOKUP($A93,TRANSPOSE(#REF!),KU$2+2,FALSE),0)</f>
        <v>#REF!</v>
      </c>
      <c r="KV93" t="e" cm="1">
        <f t="array" ref="KV93">_xlfn.IFNA(VLOOKUP($A93,TRANSPOSE(#REF!),KV$2+2,FALSE),0)</f>
        <v>#REF!</v>
      </c>
      <c r="KW93" t="e" cm="1">
        <f t="array" ref="KW93">_xlfn.IFNA(VLOOKUP($A93,TRANSPOSE(#REF!),KW$2+2,FALSE),0)</f>
        <v>#REF!</v>
      </c>
      <c r="KX93" t="e" cm="1">
        <f t="array" ref="KX93">_xlfn.IFNA(VLOOKUP($A93,TRANSPOSE(#REF!),KX$2+2,FALSE),0)</f>
        <v>#REF!</v>
      </c>
      <c r="KY93" t="e" cm="1">
        <f t="array" ref="KY93">_xlfn.IFNA(VLOOKUP($A93,TRANSPOSE(#REF!),KY$2+2,FALSE),0)</f>
        <v>#REF!</v>
      </c>
      <c r="KZ93" t="e" cm="1">
        <f t="array" ref="KZ93">_xlfn.IFNA(VLOOKUP($A93,TRANSPOSE(#REF!),KZ$2+2,FALSE),0)</f>
        <v>#REF!</v>
      </c>
      <c r="LA93" t="e" cm="1">
        <f t="array" ref="LA93">_xlfn.IFNA(VLOOKUP($A93,TRANSPOSE(#REF!),LA$2+2,FALSE),0)</f>
        <v>#REF!</v>
      </c>
      <c r="LB93" t="e" cm="1">
        <f t="array" ref="LB93">_xlfn.IFNA(VLOOKUP($A93,TRANSPOSE(#REF!),LB$2+2,FALSE),0)</f>
        <v>#REF!</v>
      </c>
      <c r="LC93" t="e" cm="1">
        <f t="array" ref="LC93">_xlfn.IFNA(VLOOKUP($A93,TRANSPOSE(#REF!),LC$2+2,FALSE),0)</f>
        <v>#REF!</v>
      </c>
      <c r="LD93" t="e" cm="1">
        <f t="array" ref="LD93">_xlfn.IFNA(VLOOKUP($A93,TRANSPOSE(#REF!),LD$2+2,FALSE),0)</f>
        <v>#REF!</v>
      </c>
      <c r="LE93" t="e" cm="1">
        <f t="array" ref="LE93">_xlfn.IFNA(VLOOKUP($A93,TRANSPOSE(#REF!),LE$2+2,FALSE),0)</f>
        <v>#REF!</v>
      </c>
      <c r="LF93" t="e" cm="1">
        <f t="array" ref="LF93">_xlfn.IFNA(VLOOKUP($A93,TRANSPOSE(#REF!),LF$2+2,FALSE),0)</f>
        <v>#REF!</v>
      </c>
      <c r="LG93" t="e" cm="1">
        <f t="array" ref="LG93">_xlfn.IFNA(VLOOKUP($A93,TRANSPOSE(#REF!),LG$2+2,FALSE),0)</f>
        <v>#REF!</v>
      </c>
      <c r="LH93" t="e" cm="1">
        <f t="array" ref="LH93">_xlfn.IFNA(VLOOKUP($A93,TRANSPOSE(#REF!),LH$2+2,FALSE),0)</f>
        <v>#REF!</v>
      </c>
      <c r="LI93" t="e" cm="1">
        <f t="array" ref="LI93">_xlfn.IFNA(VLOOKUP($A93,TRANSPOSE(#REF!),LI$2+2,FALSE),0)</f>
        <v>#REF!</v>
      </c>
      <c r="LJ93" t="e" cm="1">
        <f t="array" ref="LJ93">_xlfn.IFNA(VLOOKUP($A93,TRANSPOSE(#REF!),LJ$2+2,FALSE),0)</f>
        <v>#REF!</v>
      </c>
      <c r="LK93" t="e" cm="1">
        <f t="array" ref="LK93">_xlfn.IFNA(VLOOKUP($A93,TRANSPOSE(#REF!),LK$2+2,FALSE),0)</f>
        <v>#REF!</v>
      </c>
      <c r="LL93" t="e" cm="1">
        <f t="array" ref="LL93">_xlfn.IFNA(VLOOKUP($A93,TRANSPOSE(#REF!),LL$2+2,FALSE),0)</f>
        <v>#REF!</v>
      </c>
      <c r="LM93" t="e" cm="1">
        <f t="array" ref="LM93">_xlfn.IFNA(VLOOKUP($A93,TRANSPOSE(#REF!),LM$2+2,FALSE),0)</f>
        <v>#REF!</v>
      </c>
      <c r="LN93" t="e" cm="1">
        <f t="array" ref="LN93">_xlfn.IFNA(VLOOKUP($A93,TRANSPOSE(#REF!),LN$2+2,FALSE),0)</f>
        <v>#REF!</v>
      </c>
      <c r="LO93" t="e" cm="1">
        <f t="array" ref="LO93">_xlfn.IFNA(VLOOKUP($A93,TRANSPOSE(#REF!),LO$2+2,FALSE),0)</f>
        <v>#REF!</v>
      </c>
      <c r="LP93" t="e" cm="1">
        <f t="array" ref="LP93">_xlfn.IFNA(VLOOKUP($A93,TRANSPOSE(#REF!),LP$2+2,FALSE),0)</f>
        <v>#REF!</v>
      </c>
      <c r="LQ93" t="e" cm="1">
        <f t="array" ref="LQ93">_xlfn.IFNA(VLOOKUP($A93,TRANSPOSE(#REF!),LQ$2+2,FALSE),0)</f>
        <v>#REF!</v>
      </c>
      <c r="LR93" t="e" cm="1">
        <f t="array" ref="LR93">_xlfn.IFNA(VLOOKUP($A93,TRANSPOSE(#REF!),LR$2+2,FALSE),0)</f>
        <v>#REF!</v>
      </c>
      <c r="LS93" t="e" cm="1">
        <f t="array" ref="LS93">_xlfn.IFNA(VLOOKUP($A93,TRANSPOSE(#REF!),LS$2+2,FALSE),0)</f>
        <v>#REF!</v>
      </c>
      <c r="LT93" t="e" cm="1">
        <f t="array" ref="LT93">_xlfn.IFNA(VLOOKUP($A93,TRANSPOSE(#REF!),LT$2+2,FALSE),0)</f>
        <v>#REF!</v>
      </c>
      <c r="LU93" t="e" cm="1">
        <f t="array" ref="LU93">_xlfn.IFNA(VLOOKUP($A93,TRANSPOSE(#REF!),LU$2+2,FALSE),0)</f>
        <v>#REF!</v>
      </c>
      <c r="LV93" t="e" cm="1">
        <f t="array" ref="LV93">_xlfn.IFNA(VLOOKUP($A93,TRANSPOSE(#REF!),LV$2+2,FALSE),0)</f>
        <v>#REF!</v>
      </c>
      <c r="LW93" t="e" cm="1">
        <f t="array" ref="LW93">_xlfn.IFNA(VLOOKUP($A93,TRANSPOSE(#REF!),LW$2+2,FALSE),0)</f>
        <v>#REF!</v>
      </c>
      <c r="LX93" t="e" cm="1">
        <f t="array" ref="LX93">_xlfn.IFNA(VLOOKUP($A93,TRANSPOSE(#REF!),LX$2+2,FALSE),0)</f>
        <v>#REF!</v>
      </c>
      <c r="LY93" t="e" cm="1">
        <f t="array" ref="LY93">_xlfn.IFNA(VLOOKUP($A93,TRANSPOSE(#REF!),LY$2+2,FALSE),0)</f>
        <v>#REF!</v>
      </c>
      <c r="LZ93" t="e" cm="1">
        <f t="array" ref="LZ93">_xlfn.IFNA(VLOOKUP($A93,TRANSPOSE(#REF!),LZ$2+2,FALSE),0)</f>
        <v>#REF!</v>
      </c>
      <c r="MA93" t="e" cm="1">
        <f t="array" ref="MA93">_xlfn.IFNA(VLOOKUP($A93,TRANSPOSE(#REF!),MA$2+2,FALSE),0)</f>
        <v>#REF!</v>
      </c>
      <c r="MB93" t="e" cm="1">
        <f t="array" ref="MB93">_xlfn.IFNA(VLOOKUP($A93,TRANSPOSE(#REF!),MB$2+2,FALSE),0)</f>
        <v>#REF!</v>
      </c>
      <c r="MC93" t="e" cm="1">
        <f t="array" ref="MC93">_xlfn.IFNA(VLOOKUP($A93,TRANSPOSE(#REF!),MC$2+2,FALSE),0)</f>
        <v>#REF!</v>
      </c>
      <c r="MD93" t="e" cm="1">
        <f t="array" ref="MD93">_xlfn.IFNA(VLOOKUP($A93,TRANSPOSE(#REF!),MD$2+2,FALSE),0)</f>
        <v>#REF!</v>
      </c>
      <c r="ME93" t="e" cm="1">
        <f t="array" ref="ME93">_xlfn.IFNA(VLOOKUP($A93,TRANSPOSE(#REF!),ME$2+2,FALSE),0)</f>
        <v>#REF!</v>
      </c>
      <c r="MF93" t="e" cm="1">
        <f t="array" ref="MF93">_xlfn.IFNA(VLOOKUP($A93,TRANSPOSE(#REF!),MF$2+2,FALSE),0)</f>
        <v>#REF!</v>
      </c>
      <c r="MG93" t="e" cm="1">
        <f t="array" ref="MG93">_xlfn.IFNA(VLOOKUP($A93,TRANSPOSE(#REF!),MG$2+2,FALSE),0)</f>
        <v>#REF!</v>
      </c>
      <c r="MH93" t="e" cm="1">
        <f t="array" ref="MH93">_xlfn.IFNA(VLOOKUP($A93,TRANSPOSE(#REF!),MH$2+2,FALSE),0)</f>
        <v>#REF!</v>
      </c>
      <c r="MI93" t="e" cm="1">
        <f t="array" ref="MI93">_xlfn.IFNA(VLOOKUP($A93,TRANSPOSE(#REF!),MI$2+2,FALSE),0)</f>
        <v>#REF!</v>
      </c>
      <c r="MJ93" t="e" cm="1">
        <f t="array" ref="MJ93">_xlfn.IFNA(VLOOKUP($A93,TRANSPOSE(#REF!),MJ$2+2,FALSE),0)</f>
        <v>#REF!</v>
      </c>
      <c r="MK93" t="e" cm="1">
        <f t="array" ref="MK93">_xlfn.IFNA(VLOOKUP($A93,TRANSPOSE(#REF!),MK$2+2,FALSE),0)</f>
        <v>#REF!</v>
      </c>
      <c r="ML93" t="e" cm="1">
        <f t="array" ref="ML93">_xlfn.IFNA(VLOOKUP($A93,TRANSPOSE(#REF!),ML$2+2,FALSE),0)</f>
        <v>#REF!</v>
      </c>
      <c r="MM93" t="e" cm="1">
        <f t="array" ref="MM93">_xlfn.IFNA(VLOOKUP($A93,TRANSPOSE(#REF!),MM$2+2,FALSE),0)</f>
        <v>#REF!</v>
      </c>
      <c r="MN93" t="e" cm="1">
        <f t="array" ref="MN93">_xlfn.IFNA(VLOOKUP($A93,TRANSPOSE(#REF!),MN$2+2,FALSE),0)</f>
        <v>#REF!</v>
      </c>
      <c r="MO93" t="e" cm="1">
        <f t="array" ref="MO93">_xlfn.IFNA(VLOOKUP($A93,TRANSPOSE(#REF!),MO$2+2,FALSE),0)</f>
        <v>#REF!</v>
      </c>
      <c r="MP93" t="e" cm="1">
        <f t="array" ref="MP93">_xlfn.IFNA(VLOOKUP($A93,TRANSPOSE(#REF!),MP$2+2,FALSE),0)</f>
        <v>#REF!</v>
      </c>
      <c r="MQ93" t="e" cm="1">
        <f t="array" ref="MQ93">_xlfn.IFNA(VLOOKUP($A93,TRANSPOSE(#REF!),MQ$2+2,FALSE),0)</f>
        <v>#REF!</v>
      </c>
      <c r="MR93" t="e" cm="1">
        <f t="array" ref="MR93">_xlfn.IFNA(VLOOKUP($A93,TRANSPOSE(#REF!),MR$2+2,FALSE),0)</f>
        <v>#REF!</v>
      </c>
      <c r="MS93" t="e" cm="1">
        <f t="array" ref="MS93">_xlfn.IFNA(VLOOKUP($A93,TRANSPOSE(#REF!),MS$2+2,FALSE),0)</f>
        <v>#REF!</v>
      </c>
      <c r="MT93" t="e" cm="1">
        <f t="array" ref="MT93">_xlfn.IFNA(VLOOKUP($A93,TRANSPOSE(#REF!),MT$2+2,FALSE),0)</f>
        <v>#REF!</v>
      </c>
      <c r="MU93" t="e" cm="1">
        <f t="array" ref="MU93">_xlfn.IFNA(VLOOKUP($A93,TRANSPOSE(#REF!),MU$2+2,FALSE),0)</f>
        <v>#REF!</v>
      </c>
      <c r="MV93" t="e" cm="1">
        <f t="array" ref="MV93">_xlfn.IFNA(VLOOKUP($A93,TRANSPOSE(#REF!),MV$2+2,FALSE),0)</f>
        <v>#REF!</v>
      </c>
      <c r="MW93" t="e" cm="1">
        <f t="array" ref="MW93">_xlfn.IFNA(VLOOKUP($A93,TRANSPOSE(#REF!),MW$2+2,FALSE),0)</f>
        <v>#REF!</v>
      </c>
      <c r="MX93" t="e" cm="1">
        <f t="array" ref="MX93">_xlfn.IFNA(VLOOKUP($A93,TRANSPOSE(#REF!),MX$2+2,FALSE),0)</f>
        <v>#REF!</v>
      </c>
      <c r="MY93" t="e" cm="1">
        <f t="array" ref="MY93">_xlfn.IFNA(VLOOKUP($A93,TRANSPOSE(#REF!),MY$2+2,FALSE),0)</f>
        <v>#REF!</v>
      </c>
      <c r="MZ93" t="e" cm="1">
        <f t="array" ref="MZ93">_xlfn.IFNA(VLOOKUP($A93,TRANSPOSE(#REF!),MZ$2+2,FALSE),0)</f>
        <v>#REF!</v>
      </c>
      <c r="NA93" t="e" cm="1">
        <f t="array" ref="NA93">_xlfn.IFNA(VLOOKUP($A93,TRANSPOSE(#REF!),NA$2+2,FALSE),0)</f>
        <v>#REF!</v>
      </c>
      <c r="NB93" t="e" cm="1">
        <f t="array" ref="NB93">_xlfn.IFNA(VLOOKUP($A93,TRANSPOSE(#REF!),NB$2+2,FALSE),0)</f>
        <v>#REF!</v>
      </c>
      <c r="NC93" t="e" cm="1">
        <f t="array" ref="NC93">_xlfn.IFNA(VLOOKUP($A93,TRANSPOSE(#REF!),NC$2+2,FALSE),0)</f>
        <v>#REF!</v>
      </c>
      <c r="ND93" t="e" cm="1">
        <f t="array" ref="ND93">_xlfn.IFNA(VLOOKUP($A93,TRANSPOSE(#REF!),ND$2+2,FALSE),0)</f>
        <v>#REF!</v>
      </c>
      <c r="NE93" t="e" cm="1">
        <f t="array" ref="NE93">_xlfn.IFNA(VLOOKUP($A93,TRANSPOSE(#REF!),NE$2+2,FALSE),0)</f>
        <v>#REF!</v>
      </c>
      <c r="NF93" t="e" cm="1">
        <f t="array" ref="NF93">_xlfn.IFNA(VLOOKUP($A93,TRANSPOSE(#REF!),NF$2+2,FALSE),0)</f>
        <v>#REF!</v>
      </c>
      <c r="NG93" t="e" cm="1">
        <f t="array" ref="NG93">_xlfn.IFNA(VLOOKUP($A93,TRANSPOSE(#REF!),NG$2+2,FALSE),0)</f>
        <v>#REF!</v>
      </c>
      <c r="NH93" t="e" cm="1">
        <f t="array" ref="NH93">_xlfn.IFNA(VLOOKUP($A93,TRANSPOSE(#REF!),NH$2+2,FALSE),0)</f>
        <v>#REF!</v>
      </c>
      <c r="NI93" t="e" cm="1">
        <f t="array" ref="NI93">_xlfn.IFNA(VLOOKUP($A93,TRANSPOSE(#REF!),NI$2+2,FALSE),0)</f>
        <v>#REF!</v>
      </c>
      <c r="NJ93" t="e" cm="1">
        <f t="array" ref="NJ93">_xlfn.IFNA(VLOOKUP($A93,TRANSPOSE(#REF!),NJ$2+2,FALSE),0)</f>
        <v>#REF!</v>
      </c>
      <c r="NL93" t="e">
        <f t="shared" si="2"/>
        <v>#REF!</v>
      </c>
      <c r="NM93" t="e">
        <f t="shared" si="3"/>
        <v>#REF!</v>
      </c>
    </row>
    <row r="94" spans="1:377" x14ac:dyDescent="0.3">
      <c r="A94" t="str">
        <v>PNO02_02</v>
      </c>
      <c r="B94" t="str">
        <v>Elektriciteit</v>
      </c>
      <c r="C94" t="str">
        <v>Conversion</v>
      </c>
      <c r="D94" t="str">
        <v>Power NO</v>
      </c>
      <c r="E94" t="str">
        <v>Generation</v>
      </c>
      <c r="F94" t="str">
        <v>Electricity NO</v>
      </c>
      <c r="G94" t="str">
        <v>Electricity from Coal new - Power NO</v>
      </c>
      <c r="H94" t="str">
        <v>[GW]</v>
      </c>
      <c r="I94">
        <f>_xlfn.IFNA(VLOOKUP(A94,'[1]PASTE Cap_Investment'!A:B,2,FALSE),0)</f>
        <v>0</v>
      </c>
      <c r="J94" t="e" cm="1">
        <f t="array" ref="J94">_xlfn.IFNA(VLOOKUP($A94,TRANSPOSE(#REF!),J$2+2,FALSE),0)</f>
        <v>#REF!</v>
      </c>
      <c r="K94" t="e" cm="1">
        <f t="array" ref="K94">_xlfn.IFNA(VLOOKUP($A94,TRANSPOSE(#REF!),K$2+2,FALSE),0)</f>
        <v>#REF!</v>
      </c>
      <c r="L94" t="e" cm="1">
        <f t="array" ref="L94">_xlfn.IFNA(VLOOKUP($A94,TRANSPOSE(#REF!),L$2+2,FALSE),0)</f>
        <v>#REF!</v>
      </c>
      <c r="M94" t="e" cm="1">
        <f t="array" ref="M94">_xlfn.IFNA(VLOOKUP($A94,TRANSPOSE(#REF!),M$2+2,FALSE),0)</f>
        <v>#REF!</v>
      </c>
      <c r="N94" t="e" cm="1">
        <f t="array" ref="N94">_xlfn.IFNA(VLOOKUP($A94,TRANSPOSE(#REF!),N$2+2,FALSE),0)</f>
        <v>#REF!</v>
      </c>
      <c r="O94" t="e" cm="1">
        <f t="array" ref="O94">_xlfn.IFNA(VLOOKUP($A94,TRANSPOSE(#REF!),O$2+2,FALSE),0)</f>
        <v>#REF!</v>
      </c>
      <c r="P94" t="e" cm="1">
        <f t="array" ref="P94">_xlfn.IFNA(VLOOKUP($A94,TRANSPOSE(#REF!),P$2+2,FALSE),0)</f>
        <v>#REF!</v>
      </c>
      <c r="Q94" t="e" cm="1">
        <f t="array" ref="Q94">_xlfn.IFNA(VLOOKUP($A94,TRANSPOSE(#REF!),Q$2+2,FALSE),0)</f>
        <v>#REF!</v>
      </c>
      <c r="R94" t="e" cm="1">
        <f t="array" ref="R94">_xlfn.IFNA(VLOOKUP($A94,TRANSPOSE(#REF!),R$2+2,FALSE),0)</f>
        <v>#REF!</v>
      </c>
      <c r="S94" t="e" cm="1">
        <f t="array" ref="S94">_xlfn.IFNA(VLOOKUP($A94,TRANSPOSE(#REF!),S$2+2,FALSE),0)</f>
        <v>#REF!</v>
      </c>
      <c r="T94" t="e" cm="1">
        <f t="array" ref="T94">_xlfn.IFNA(VLOOKUP($A94,TRANSPOSE(#REF!),T$2+2,FALSE),0)</f>
        <v>#REF!</v>
      </c>
      <c r="U94" t="e" cm="1">
        <f t="array" ref="U94">_xlfn.IFNA(VLOOKUP($A94,TRANSPOSE(#REF!),U$2+2,FALSE),0)</f>
        <v>#REF!</v>
      </c>
      <c r="V94" t="e" cm="1">
        <f t="array" ref="V94">_xlfn.IFNA(VLOOKUP($A94,TRANSPOSE(#REF!),V$2+2,FALSE),0)</f>
        <v>#REF!</v>
      </c>
      <c r="W94" t="e" cm="1">
        <f t="array" ref="W94">_xlfn.IFNA(VLOOKUP($A94,TRANSPOSE(#REF!),W$2+2,FALSE),0)</f>
        <v>#REF!</v>
      </c>
      <c r="X94" t="e" cm="1">
        <f t="array" ref="X94">_xlfn.IFNA(VLOOKUP($A94,TRANSPOSE(#REF!),X$2+2,FALSE),0)</f>
        <v>#REF!</v>
      </c>
      <c r="Y94" t="e" cm="1">
        <f t="array" ref="Y94">_xlfn.IFNA(VLOOKUP($A94,TRANSPOSE(#REF!),Y$2+2,FALSE),0)</f>
        <v>#REF!</v>
      </c>
      <c r="Z94" t="e" cm="1">
        <f t="array" ref="Z94">_xlfn.IFNA(VLOOKUP($A94,TRANSPOSE(#REF!),Z$2+2,FALSE),0)</f>
        <v>#REF!</v>
      </c>
      <c r="AA94" t="e" cm="1">
        <f t="array" ref="AA94">_xlfn.IFNA(VLOOKUP($A94,TRANSPOSE(#REF!),AA$2+2,FALSE),0)</f>
        <v>#REF!</v>
      </c>
      <c r="AB94" t="e" cm="1">
        <f t="array" ref="AB94">_xlfn.IFNA(VLOOKUP($A94,TRANSPOSE(#REF!),AB$2+2,FALSE),0)</f>
        <v>#REF!</v>
      </c>
      <c r="AC94" t="e" cm="1">
        <f t="array" ref="AC94">_xlfn.IFNA(VLOOKUP($A94,TRANSPOSE(#REF!),AC$2+2,FALSE),0)</f>
        <v>#REF!</v>
      </c>
      <c r="AD94" t="e" cm="1">
        <f t="array" ref="AD94">_xlfn.IFNA(VLOOKUP($A94,TRANSPOSE(#REF!),AD$2+2,FALSE),0)</f>
        <v>#REF!</v>
      </c>
      <c r="AE94" t="e" cm="1">
        <f t="array" ref="AE94">_xlfn.IFNA(VLOOKUP($A94,TRANSPOSE(#REF!),AE$2+2,FALSE),0)</f>
        <v>#REF!</v>
      </c>
      <c r="AF94" t="e" cm="1">
        <f t="array" ref="AF94">_xlfn.IFNA(VLOOKUP($A94,TRANSPOSE(#REF!),AF$2+2,FALSE),0)</f>
        <v>#REF!</v>
      </c>
      <c r="AG94" t="e" cm="1">
        <f t="array" ref="AG94">_xlfn.IFNA(VLOOKUP($A94,TRANSPOSE(#REF!),AG$2+2,FALSE),0)</f>
        <v>#REF!</v>
      </c>
      <c r="AH94" t="e" cm="1">
        <f t="array" ref="AH94">_xlfn.IFNA(VLOOKUP($A94,TRANSPOSE(#REF!),AH$2+2,FALSE),0)</f>
        <v>#REF!</v>
      </c>
      <c r="AI94" t="e" cm="1">
        <f t="array" ref="AI94">_xlfn.IFNA(VLOOKUP($A94,TRANSPOSE(#REF!),AI$2+2,FALSE),0)</f>
        <v>#REF!</v>
      </c>
      <c r="AJ94" t="e" cm="1">
        <f t="array" ref="AJ94">_xlfn.IFNA(VLOOKUP($A94,TRANSPOSE(#REF!),AJ$2+2,FALSE),0)</f>
        <v>#REF!</v>
      </c>
      <c r="AK94" t="e" cm="1">
        <f t="array" ref="AK94">_xlfn.IFNA(VLOOKUP($A94,TRANSPOSE(#REF!),AK$2+2,FALSE),0)</f>
        <v>#REF!</v>
      </c>
      <c r="AL94" t="e" cm="1">
        <f t="array" ref="AL94">_xlfn.IFNA(VLOOKUP($A94,TRANSPOSE(#REF!),AL$2+2,FALSE),0)</f>
        <v>#REF!</v>
      </c>
      <c r="AM94" t="e" cm="1">
        <f t="array" ref="AM94">_xlfn.IFNA(VLOOKUP($A94,TRANSPOSE(#REF!),AM$2+2,FALSE),0)</f>
        <v>#REF!</v>
      </c>
      <c r="AN94" t="e" cm="1">
        <f t="array" ref="AN94">_xlfn.IFNA(VLOOKUP($A94,TRANSPOSE(#REF!),AN$2+2,FALSE),0)</f>
        <v>#REF!</v>
      </c>
      <c r="AO94" t="e" cm="1">
        <f t="array" ref="AO94">_xlfn.IFNA(VLOOKUP($A94,TRANSPOSE(#REF!),AO$2+2,FALSE),0)</f>
        <v>#REF!</v>
      </c>
      <c r="AP94" t="e" cm="1">
        <f t="array" ref="AP94">_xlfn.IFNA(VLOOKUP($A94,TRANSPOSE(#REF!),AP$2+2,FALSE),0)</f>
        <v>#REF!</v>
      </c>
      <c r="AQ94" t="e" cm="1">
        <f t="array" ref="AQ94">_xlfn.IFNA(VLOOKUP($A94,TRANSPOSE(#REF!),AQ$2+2,FALSE),0)</f>
        <v>#REF!</v>
      </c>
      <c r="AR94" t="e" cm="1">
        <f t="array" ref="AR94">_xlfn.IFNA(VLOOKUP($A94,TRANSPOSE(#REF!),AR$2+2,FALSE),0)</f>
        <v>#REF!</v>
      </c>
      <c r="AS94" t="e" cm="1">
        <f t="array" ref="AS94">_xlfn.IFNA(VLOOKUP($A94,TRANSPOSE(#REF!),AS$2+2,FALSE),0)</f>
        <v>#REF!</v>
      </c>
      <c r="AT94" t="e" cm="1">
        <f t="array" ref="AT94">_xlfn.IFNA(VLOOKUP($A94,TRANSPOSE(#REF!),AT$2+2,FALSE),0)</f>
        <v>#REF!</v>
      </c>
      <c r="AU94" t="e" cm="1">
        <f t="array" ref="AU94">_xlfn.IFNA(VLOOKUP($A94,TRANSPOSE(#REF!),AU$2+2,FALSE),0)</f>
        <v>#REF!</v>
      </c>
      <c r="AV94" t="e" cm="1">
        <f t="array" ref="AV94">_xlfn.IFNA(VLOOKUP($A94,TRANSPOSE(#REF!),AV$2+2,FALSE),0)</f>
        <v>#REF!</v>
      </c>
      <c r="AW94" t="e" cm="1">
        <f t="array" ref="AW94">_xlfn.IFNA(VLOOKUP($A94,TRANSPOSE(#REF!),AW$2+2,FALSE),0)</f>
        <v>#REF!</v>
      </c>
      <c r="AX94" t="e" cm="1">
        <f t="array" ref="AX94">_xlfn.IFNA(VLOOKUP($A94,TRANSPOSE(#REF!),AX$2+2,FALSE),0)</f>
        <v>#REF!</v>
      </c>
      <c r="AY94" t="e" cm="1">
        <f t="array" ref="AY94">_xlfn.IFNA(VLOOKUP($A94,TRANSPOSE(#REF!),AY$2+2,FALSE),0)</f>
        <v>#REF!</v>
      </c>
      <c r="AZ94" t="e" cm="1">
        <f t="array" ref="AZ94">_xlfn.IFNA(VLOOKUP($A94,TRANSPOSE(#REF!),AZ$2+2,FALSE),0)</f>
        <v>#REF!</v>
      </c>
      <c r="BA94" t="e" cm="1">
        <f t="array" ref="BA94">_xlfn.IFNA(VLOOKUP($A94,TRANSPOSE(#REF!),BA$2+2,FALSE),0)</f>
        <v>#REF!</v>
      </c>
      <c r="BB94" t="e" cm="1">
        <f t="array" ref="BB94">_xlfn.IFNA(VLOOKUP($A94,TRANSPOSE(#REF!),BB$2+2,FALSE),0)</f>
        <v>#REF!</v>
      </c>
      <c r="BC94" t="e" cm="1">
        <f t="array" ref="BC94">_xlfn.IFNA(VLOOKUP($A94,TRANSPOSE(#REF!),BC$2+2,FALSE),0)</f>
        <v>#REF!</v>
      </c>
      <c r="BD94" t="e" cm="1">
        <f t="array" ref="BD94">_xlfn.IFNA(VLOOKUP($A94,TRANSPOSE(#REF!),BD$2+2,FALSE),0)</f>
        <v>#REF!</v>
      </c>
      <c r="BE94" t="e" cm="1">
        <f t="array" ref="BE94">_xlfn.IFNA(VLOOKUP($A94,TRANSPOSE(#REF!),BE$2+2,FALSE),0)</f>
        <v>#REF!</v>
      </c>
      <c r="BF94" t="e" cm="1">
        <f t="array" ref="BF94">_xlfn.IFNA(VLOOKUP($A94,TRANSPOSE(#REF!),BF$2+2,FALSE),0)</f>
        <v>#REF!</v>
      </c>
      <c r="BG94" t="e" cm="1">
        <f t="array" ref="BG94">_xlfn.IFNA(VLOOKUP($A94,TRANSPOSE(#REF!),BG$2+2,FALSE),0)</f>
        <v>#REF!</v>
      </c>
      <c r="BH94" t="e" cm="1">
        <f t="array" ref="BH94">_xlfn.IFNA(VLOOKUP($A94,TRANSPOSE(#REF!),BH$2+2,FALSE),0)</f>
        <v>#REF!</v>
      </c>
      <c r="BI94" t="e" cm="1">
        <f t="array" ref="BI94">_xlfn.IFNA(VLOOKUP($A94,TRANSPOSE(#REF!),BI$2+2,FALSE),0)</f>
        <v>#REF!</v>
      </c>
      <c r="BJ94" t="e" cm="1">
        <f t="array" ref="BJ94">_xlfn.IFNA(VLOOKUP($A94,TRANSPOSE(#REF!),BJ$2+2,FALSE),0)</f>
        <v>#REF!</v>
      </c>
      <c r="BK94" t="e" cm="1">
        <f t="array" ref="BK94">_xlfn.IFNA(VLOOKUP($A94,TRANSPOSE(#REF!),BK$2+2,FALSE),0)</f>
        <v>#REF!</v>
      </c>
      <c r="BL94" t="e" cm="1">
        <f t="array" ref="BL94">_xlfn.IFNA(VLOOKUP($A94,TRANSPOSE(#REF!),BL$2+2,FALSE),0)</f>
        <v>#REF!</v>
      </c>
      <c r="BM94" t="e" cm="1">
        <f t="array" ref="BM94">_xlfn.IFNA(VLOOKUP($A94,TRANSPOSE(#REF!),BM$2+2,FALSE),0)</f>
        <v>#REF!</v>
      </c>
      <c r="BN94" t="e" cm="1">
        <f t="array" ref="BN94">_xlfn.IFNA(VLOOKUP($A94,TRANSPOSE(#REF!),BN$2+2,FALSE),0)</f>
        <v>#REF!</v>
      </c>
      <c r="BO94" t="e" cm="1">
        <f t="array" ref="BO94">_xlfn.IFNA(VLOOKUP($A94,TRANSPOSE(#REF!),BO$2+2,FALSE),0)</f>
        <v>#REF!</v>
      </c>
      <c r="BP94" t="e" cm="1">
        <f t="array" ref="BP94">_xlfn.IFNA(VLOOKUP($A94,TRANSPOSE(#REF!),BP$2+2,FALSE),0)</f>
        <v>#REF!</v>
      </c>
      <c r="BQ94" t="e" cm="1">
        <f t="array" ref="BQ94">_xlfn.IFNA(VLOOKUP($A94,TRANSPOSE(#REF!),BQ$2+2,FALSE),0)</f>
        <v>#REF!</v>
      </c>
      <c r="BR94" t="e" cm="1">
        <f t="array" ref="BR94">_xlfn.IFNA(VLOOKUP($A94,TRANSPOSE(#REF!),BR$2+2,FALSE),0)</f>
        <v>#REF!</v>
      </c>
      <c r="BS94" t="e" cm="1">
        <f t="array" ref="BS94">_xlfn.IFNA(VLOOKUP($A94,TRANSPOSE(#REF!),BS$2+2,FALSE),0)</f>
        <v>#REF!</v>
      </c>
      <c r="BT94" t="e" cm="1">
        <f t="array" ref="BT94">_xlfn.IFNA(VLOOKUP($A94,TRANSPOSE(#REF!),BT$2+2,FALSE),0)</f>
        <v>#REF!</v>
      </c>
      <c r="BU94" t="e" cm="1">
        <f t="array" ref="BU94">_xlfn.IFNA(VLOOKUP($A94,TRANSPOSE(#REF!),BU$2+2,FALSE),0)</f>
        <v>#REF!</v>
      </c>
      <c r="BV94" t="e" cm="1">
        <f t="array" ref="BV94">_xlfn.IFNA(VLOOKUP($A94,TRANSPOSE(#REF!),BV$2+2,FALSE),0)</f>
        <v>#REF!</v>
      </c>
      <c r="BW94" t="e" cm="1">
        <f t="array" ref="BW94">_xlfn.IFNA(VLOOKUP($A94,TRANSPOSE(#REF!),BW$2+2,FALSE),0)</f>
        <v>#REF!</v>
      </c>
      <c r="BX94" t="e" cm="1">
        <f t="array" ref="BX94">_xlfn.IFNA(VLOOKUP($A94,TRANSPOSE(#REF!),BX$2+2,FALSE),0)</f>
        <v>#REF!</v>
      </c>
      <c r="BY94" t="e" cm="1">
        <f t="array" ref="BY94">_xlfn.IFNA(VLOOKUP($A94,TRANSPOSE(#REF!),BY$2+2,FALSE),0)</f>
        <v>#REF!</v>
      </c>
      <c r="BZ94" t="e" cm="1">
        <f t="array" ref="BZ94">_xlfn.IFNA(VLOOKUP($A94,TRANSPOSE(#REF!),BZ$2+2,FALSE),0)</f>
        <v>#REF!</v>
      </c>
      <c r="CA94" t="e" cm="1">
        <f t="array" ref="CA94">_xlfn.IFNA(VLOOKUP($A94,TRANSPOSE(#REF!),CA$2+2,FALSE),0)</f>
        <v>#REF!</v>
      </c>
      <c r="CB94" t="e" cm="1">
        <f t="array" ref="CB94">_xlfn.IFNA(VLOOKUP($A94,TRANSPOSE(#REF!),CB$2+2,FALSE),0)</f>
        <v>#REF!</v>
      </c>
      <c r="CC94" t="e" cm="1">
        <f t="array" ref="CC94">_xlfn.IFNA(VLOOKUP($A94,TRANSPOSE(#REF!),CC$2+2,FALSE),0)</f>
        <v>#REF!</v>
      </c>
      <c r="CD94" t="e" cm="1">
        <f t="array" ref="CD94">_xlfn.IFNA(VLOOKUP($A94,TRANSPOSE(#REF!),CD$2+2,FALSE),0)</f>
        <v>#REF!</v>
      </c>
      <c r="CE94" t="e" cm="1">
        <f t="array" ref="CE94">_xlfn.IFNA(VLOOKUP($A94,TRANSPOSE(#REF!),CE$2+2,FALSE),0)</f>
        <v>#REF!</v>
      </c>
      <c r="CF94" t="e" cm="1">
        <f t="array" ref="CF94">_xlfn.IFNA(VLOOKUP($A94,TRANSPOSE(#REF!),CF$2+2,FALSE),0)</f>
        <v>#REF!</v>
      </c>
      <c r="CG94" t="e" cm="1">
        <f t="array" ref="CG94">_xlfn.IFNA(VLOOKUP($A94,TRANSPOSE(#REF!),CG$2+2,FALSE),0)</f>
        <v>#REF!</v>
      </c>
      <c r="CH94" t="e" cm="1">
        <f t="array" ref="CH94">_xlfn.IFNA(VLOOKUP($A94,TRANSPOSE(#REF!),CH$2+2,FALSE),0)</f>
        <v>#REF!</v>
      </c>
      <c r="CI94" t="e" cm="1">
        <f t="array" ref="CI94">_xlfn.IFNA(VLOOKUP($A94,TRANSPOSE(#REF!),CI$2+2,FALSE),0)</f>
        <v>#REF!</v>
      </c>
      <c r="CJ94" t="e" cm="1">
        <f t="array" ref="CJ94">_xlfn.IFNA(VLOOKUP($A94,TRANSPOSE(#REF!),CJ$2+2,FALSE),0)</f>
        <v>#REF!</v>
      </c>
      <c r="CK94" t="e" cm="1">
        <f t="array" ref="CK94">_xlfn.IFNA(VLOOKUP($A94,TRANSPOSE(#REF!),CK$2+2,FALSE),0)</f>
        <v>#REF!</v>
      </c>
      <c r="CL94" t="e" cm="1">
        <f t="array" ref="CL94">_xlfn.IFNA(VLOOKUP($A94,TRANSPOSE(#REF!),CL$2+2,FALSE),0)</f>
        <v>#REF!</v>
      </c>
      <c r="CM94" t="e" cm="1">
        <f t="array" ref="CM94">_xlfn.IFNA(VLOOKUP($A94,TRANSPOSE(#REF!),CM$2+2,FALSE),0)</f>
        <v>#REF!</v>
      </c>
      <c r="CN94" t="e" cm="1">
        <f t="array" ref="CN94">_xlfn.IFNA(VLOOKUP($A94,TRANSPOSE(#REF!),CN$2+2,FALSE),0)</f>
        <v>#REF!</v>
      </c>
      <c r="CO94" t="e" cm="1">
        <f t="array" ref="CO94">_xlfn.IFNA(VLOOKUP($A94,TRANSPOSE(#REF!),CO$2+2,FALSE),0)</f>
        <v>#REF!</v>
      </c>
      <c r="CP94" t="e" cm="1">
        <f t="array" ref="CP94">_xlfn.IFNA(VLOOKUP($A94,TRANSPOSE(#REF!),CP$2+2,FALSE),0)</f>
        <v>#REF!</v>
      </c>
      <c r="CQ94" t="e" cm="1">
        <f t="array" ref="CQ94">_xlfn.IFNA(VLOOKUP($A94,TRANSPOSE(#REF!),CQ$2+2,FALSE),0)</f>
        <v>#REF!</v>
      </c>
      <c r="CR94" t="e" cm="1">
        <f t="array" ref="CR94">_xlfn.IFNA(VLOOKUP($A94,TRANSPOSE(#REF!),CR$2+2,FALSE),0)</f>
        <v>#REF!</v>
      </c>
      <c r="CS94" t="e" cm="1">
        <f t="array" ref="CS94">_xlfn.IFNA(VLOOKUP($A94,TRANSPOSE(#REF!),CS$2+2,FALSE),0)</f>
        <v>#REF!</v>
      </c>
      <c r="CT94" t="e" cm="1">
        <f t="array" ref="CT94">_xlfn.IFNA(VLOOKUP($A94,TRANSPOSE(#REF!),CT$2+2,FALSE),0)</f>
        <v>#REF!</v>
      </c>
      <c r="CU94" t="e" cm="1">
        <f t="array" ref="CU94">_xlfn.IFNA(VLOOKUP($A94,TRANSPOSE(#REF!),CU$2+2,FALSE),0)</f>
        <v>#REF!</v>
      </c>
      <c r="CV94" t="e" cm="1">
        <f t="array" ref="CV94">_xlfn.IFNA(VLOOKUP($A94,TRANSPOSE(#REF!),CV$2+2,FALSE),0)</f>
        <v>#REF!</v>
      </c>
      <c r="CW94" t="e" cm="1">
        <f t="array" ref="CW94">_xlfn.IFNA(VLOOKUP($A94,TRANSPOSE(#REF!),CW$2+2,FALSE),0)</f>
        <v>#REF!</v>
      </c>
      <c r="CX94" t="e" cm="1">
        <f t="array" ref="CX94">_xlfn.IFNA(VLOOKUP($A94,TRANSPOSE(#REF!),CX$2+2,FALSE),0)</f>
        <v>#REF!</v>
      </c>
      <c r="CY94" t="e" cm="1">
        <f t="array" ref="CY94">_xlfn.IFNA(VLOOKUP($A94,TRANSPOSE(#REF!),CY$2+2,FALSE),0)</f>
        <v>#REF!</v>
      </c>
      <c r="CZ94" t="e" cm="1">
        <f t="array" ref="CZ94">_xlfn.IFNA(VLOOKUP($A94,TRANSPOSE(#REF!),CZ$2+2,FALSE),0)</f>
        <v>#REF!</v>
      </c>
      <c r="DA94" t="e" cm="1">
        <f t="array" ref="DA94">_xlfn.IFNA(VLOOKUP($A94,TRANSPOSE(#REF!),DA$2+2,FALSE),0)</f>
        <v>#REF!</v>
      </c>
      <c r="DB94" t="e" cm="1">
        <f t="array" ref="DB94">_xlfn.IFNA(VLOOKUP($A94,TRANSPOSE(#REF!),DB$2+2,FALSE),0)</f>
        <v>#REF!</v>
      </c>
      <c r="DC94" t="e" cm="1">
        <f t="array" ref="DC94">_xlfn.IFNA(VLOOKUP($A94,TRANSPOSE(#REF!),DC$2+2,FALSE),0)</f>
        <v>#REF!</v>
      </c>
      <c r="DD94" t="e" cm="1">
        <f t="array" ref="DD94">_xlfn.IFNA(VLOOKUP($A94,TRANSPOSE(#REF!),DD$2+2,FALSE),0)</f>
        <v>#REF!</v>
      </c>
      <c r="DE94" t="e" cm="1">
        <f t="array" ref="DE94">_xlfn.IFNA(VLOOKUP($A94,TRANSPOSE(#REF!),DE$2+2,FALSE),0)</f>
        <v>#REF!</v>
      </c>
      <c r="DF94" t="e" cm="1">
        <f t="array" ref="DF94">_xlfn.IFNA(VLOOKUP($A94,TRANSPOSE(#REF!),DF$2+2,FALSE),0)</f>
        <v>#REF!</v>
      </c>
      <c r="DG94" t="e" cm="1">
        <f t="array" ref="DG94">_xlfn.IFNA(VLOOKUP($A94,TRANSPOSE(#REF!),DG$2+2,FALSE),0)</f>
        <v>#REF!</v>
      </c>
      <c r="DH94" t="e" cm="1">
        <f t="array" ref="DH94">_xlfn.IFNA(VLOOKUP($A94,TRANSPOSE(#REF!),DH$2+2,FALSE),0)</f>
        <v>#REF!</v>
      </c>
      <c r="DI94" t="e" cm="1">
        <f t="array" ref="DI94">_xlfn.IFNA(VLOOKUP($A94,TRANSPOSE(#REF!),DI$2+2,FALSE),0)</f>
        <v>#REF!</v>
      </c>
      <c r="DJ94" t="e" cm="1">
        <f t="array" ref="DJ94">_xlfn.IFNA(VLOOKUP($A94,TRANSPOSE(#REF!),DJ$2+2,FALSE),0)</f>
        <v>#REF!</v>
      </c>
      <c r="DK94" t="e" cm="1">
        <f t="array" ref="DK94">_xlfn.IFNA(VLOOKUP($A94,TRANSPOSE(#REF!),DK$2+2,FALSE),0)</f>
        <v>#REF!</v>
      </c>
      <c r="DL94" t="e" cm="1">
        <f t="array" ref="DL94">_xlfn.IFNA(VLOOKUP($A94,TRANSPOSE(#REF!),DL$2+2,FALSE),0)</f>
        <v>#REF!</v>
      </c>
      <c r="DM94" t="e" cm="1">
        <f t="array" ref="DM94">_xlfn.IFNA(VLOOKUP($A94,TRANSPOSE(#REF!),DM$2+2,FALSE),0)</f>
        <v>#REF!</v>
      </c>
      <c r="DN94" t="e" cm="1">
        <f t="array" ref="DN94">_xlfn.IFNA(VLOOKUP($A94,TRANSPOSE(#REF!),DN$2+2,FALSE),0)</f>
        <v>#REF!</v>
      </c>
      <c r="DO94" t="e" cm="1">
        <f t="array" ref="DO94">_xlfn.IFNA(VLOOKUP($A94,TRANSPOSE(#REF!),DO$2+2,FALSE),0)</f>
        <v>#REF!</v>
      </c>
      <c r="DP94" t="e" cm="1">
        <f t="array" ref="DP94">_xlfn.IFNA(VLOOKUP($A94,TRANSPOSE(#REF!),DP$2+2,FALSE),0)</f>
        <v>#REF!</v>
      </c>
      <c r="DQ94" t="e" cm="1">
        <f t="array" ref="DQ94">_xlfn.IFNA(VLOOKUP($A94,TRANSPOSE(#REF!),DQ$2+2,FALSE),0)</f>
        <v>#REF!</v>
      </c>
      <c r="DR94" t="e" cm="1">
        <f t="array" ref="DR94">_xlfn.IFNA(VLOOKUP($A94,TRANSPOSE(#REF!),DR$2+2,FALSE),0)</f>
        <v>#REF!</v>
      </c>
      <c r="DS94" t="e" cm="1">
        <f t="array" ref="DS94">_xlfn.IFNA(VLOOKUP($A94,TRANSPOSE(#REF!),DS$2+2,FALSE),0)</f>
        <v>#REF!</v>
      </c>
      <c r="DT94" t="e" cm="1">
        <f t="array" ref="DT94">_xlfn.IFNA(VLOOKUP($A94,TRANSPOSE(#REF!),DT$2+2,FALSE),0)</f>
        <v>#REF!</v>
      </c>
      <c r="DU94" t="e" cm="1">
        <f t="array" ref="DU94">_xlfn.IFNA(VLOOKUP($A94,TRANSPOSE(#REF!),DU$2+2,FALSE),0)</f>
        <v>#REF!</v>
      </c>
      <c r="DV94" t="e" cm="1">
        <f t="array" ref="DV94">_xlfn.IFNA(VLOOKUP($A94,TRANSPOSE(#REF!),DV$2+2,FALSE),0)</f>
        <v>#REF!</v>
      </c>
      <c r="DW94" t="e" cm="1">
        <f t="array" ref="DW94">_xlfn.IFNA(VLOOKUP($A94,TRANSPOSE(#REF!),DW$2+2,FALSE),0)</f>
        <v>#REF!</v>
      </c>
      <c r="DX94" t="e" cm="1">
        <f t="array" ref="DX94">_xlfn.IFNA(VLOOKUP($A94,TRANSPOSE(#REF!),DX$2+2,FALSE),0)</f>
        <v>#REF!</v>
      </c>
      <c r="DY94" t="e" cm="1">
        <f t="array" ref="DY94">_xlfn.IFNA(VLOOKUP($A94,TRANSPOSE(#REF!),DY$2+2,FALSE),0)</f>
        <v>#REF!</v>
      </c>
      <c r="DZ94" t="e" cm="1">
        <f t="array" ref="DZ94">_xlfn.IFNA(VLOOKUP($A94,TRANSPOSE(#REF!),DZ$2+2,FALSE),0)</f>
        <v>#REF!</v>
      </c>
      <c r="EA94" t="e" cm="1">
        <f t="array" ref="EA94">_xlfn.IFNA(VLOOKUP($A94,TRANSPOSE(#REF!),EA$2+2,FALSE),0)</f>
        <v>#REF!</v>
      </c>
      <c r="EB94" t="e" cm="1">
        <f t="array" ref="EB94">_xlfn.IFNA(VLOOKUP($A94,TRANSPOSE(#REF!),EB$2+2,FALSE),0)</f>
        <v>#REF!</v>
      </c>
      <c r="EC94" t="e" cm="1">
        <f t="array" ref="EC94">_xlfn.IFNA(VLOOKUP($A94,TRANSPOSE(#REF!),EC$2+2,FALSE),0)</f>
        <v>#REF!</v>
      </c>
      <c r="ED94" t="e" cm="1">
        <f t="array" ref="ED94">_xlfn.IFNA(VLOOKUP($A94,TRANSPOSE(#REF!),ED$2+2,FALSE),0)</f>
        <v>#REF!</v>
      </c>
      <c r="EE94" t="e" cm="1">
        <f t="array" ref="EE94">_xlfn.IFNA(VLOOKUP($A94,TRANSPOSE(#REF!),EE$2+2,FALSE),0)</f>
        <v>#REF!</v>
      </c>
      <c r="EF94" t="e" cm="1">
        <f t="array" ref="EF94">_xlfn.IFNA(VLOOKUP($A94,TRANSPOSE(#REF!),EF$2+2,FALSE),0)</f>
        <v>#REF!</v>
      </c>
      <c r="EG94" t="e" cm="1">
        <f t="array" ref="EG94">_xlfn.IFNA(VLOOKUP($A94,TRANSPOSE(#REF!),EG$2+2,FALSE),0)</f>
        <v>#REF!</v>
      </c>
      <c r="EH94" t="e" cm="1">
        <f t="array" ref="EH94">_xlfn.IFNA(VLOOKUP($A94,TRANSPOSE(#REF!),EH$2+2,FALSE),0)</f>
        <v>#REF!</v>
      </c>
      <c r="EI94" t="e" cm="1">
        <f t="array" ref="EI94">_xlfn.IFNA(VLOOKUP($A94,TRANSPOSE(#REF!),EI$2+2,FALSE),0)</f>
        <v>#REF!</v>
      </c>
      <c r="EJ94" t="e" cm="1">
        <f t="array" ref="EJ94">_xlfn.IFNA(VLOOKUP($A94,TRANSPOSE(#REF!),EJ$2+2,FALSE),0)</f>
        <v>#REF!</v>
      </c>
      <c r="EK94" t="e" cm="1">
        <f t="array" ref="EK94">_xlfn.IFNA(VLOOKUP($A94,TRANSPOSE(#REF!),EK$2+2,FALSE),0)</f>
        <v>#REF!</v>
      </c>
      <c r="EL94" t="e" cm="1">
        <f t="array" ref="EL94">_xlfn.IFNA(VLOOKUP($A94,TRANSPOSE(#REF!),EL$2+2,FALSE),0)</f>
        <v>#REF!</v>
      </c>
      <c r="EM94" t="e" cm="1">
        <f t="array" ref="EM94">_xlfn.IFNA(VLOOKUP($A94,TRANSPOSE(#REF!),EM$2+2,FALSE),0)</f>
        <v>#REF!</v>
      </c>
      <c r="EN94" t="e" cm="1">
        <f t="array" ref="EN94">_xlfn.IFNA(VLOOKUP($A94,TRANSPOSE(#REF!),EN$2+2,FALSE),0)</f>
        <v>#REF!</v>
      </c>
      <c r="EO94" t="e" cm="1">
        <f t="array" ref="EO94">_xlfn.IFNA(VLOOKUP($A94,TRANSPOSE(#REF!),EO$2+2,FALSE),0)</f>
        <v>#REF!</v>
      </c>
      <c r="EP94" t="e" cm="1">
        <f t="array" ref="EP94">_xlfn.IFNA(VLOOKUP($A94,TRANSPOSE(#REF!),EP$2+2,FALSE),0)</f>
        <v>#REF!</v>
      </c>
      <c r="EQ94" t="e" cm="1">
        <f t="array" ref="EQ94">_xlfn.IFNA(VLOOKUP($A94,TRANSPOSE(#REF!),EQ$2+2,FALSE),0)</f>
        <v>#REF!</v>
      </c>
      <c r="ER94" t="e" cm="1">
        <f t="array" ref="ER94">_xlfn.IFNA(VLOOKUP($A94,TRANSPOSE(#REF!),ER$2+2,FALSE),0)</f>
        <v>#REF!</v>
      </c>
      <c r="ES94" t="e" cm="1">
        <f t="array" ref="ES94">_xlfn.IFNA(VLOOKUP($A94,TRANSPOSE(#REF!),ES$2+2,FALSE),0)</f>
        <v>#REF!</v>
      </c>
      <c r="ET94" t="e" cm="1">
        <f t="array" ref="ET94">_xlfn.IFNA(VLOOKUP($A94,TRANSPOSE(#REF!),ET$2+2,FALSE),0)</f>
        <v>#REF!</v>
      </c>
      <c r="EU94" t="e" cm="1">
        <f t="array" ref="EU94">_xlfn.IFNA(VLOOKUP($A94,TRANSPOSE(#REF!),EU$2+2,FALSE),0)</f>
        <v>#REF!</v>
      </c>
      <c r="EV94" t="e" cm="1">
        <f t="array" ref="EV94">_xlfn.IFNA(VLOOKUP($A94,TRANSPOSE(#REF!),EV$2+2,FALSE),0)</f>
        <v>#REF!</v>
      </c>
      <c r="EW94" t="e" cm="1">
        <f t="array" ref="EW94">_xlfn.IFNA(VLOOKUP($A94,TRANSPOSE(#REF!),EW$2+2,FALSE),0)</f>
        <v>#REF!</v>
      </c>
      <c r="EX94" t="e" cm="1">
        <f t="array" ref="EX94">_xlfn.IFNA(VLOOKUP($A94,TRANSPOSE(#REF!),EX$2+2,FALSE),0)</f>
        <v>#REF!</v>
      </c>
      <c r="EY94" t="e" cm="1">
        <f t="array" ref="EY94">_xlfn.IFNA(VLOOKUP($A94,TRANSPOSE(#REF!),EY$2+2,FALSE),0)</f>
        <v>#REF!</v>
      </c>
      <c r="EZ94" t="e" cm="1">
        <f t="array" ref="EZ94">_xlfn.IFNA(VLOOKUP($A94,TRANSPOSE(#REF!),EZ$2+2,FALSE),0)</f>
        <v>#REF!</v>
      </c>
      <c r="FA94" t="e" cm="1">
        <f t="array" ref="FA94">_xlfn.IFNA(VLOOKUP($A94,TRANSPOSE(#REF!),FA$2+2,FALSE),0)</f>
        <v>#REF!</v>
      </c>
      <c r="FB94" t="e" cm="1">
        <f t="array" ref="FB94">_xlfn.IFNA(VLOOKUP($A94,TRANSPOSE(#REF!),FB$2+2,FALSE),0)</f>
        <v>#REF!</v>
      </c>
      <c r="FC94" t="e" cm="1">
        <f t="array" ref="FC94">_xlfn.IFNA(VLOOKUP($A94,TRANSPOSE(#REF!),FC$2+2,FALSE),0)</f>
        <v>#REF!</v>
      </c>
      <c r="FD94" t="e" cm="1">
        <f t="array" ref="FD94">_xlfn.IFNA(VLOOKUP($A94,TRANSPOSE(#REF!),FD$2+2,FALSE),0)</f>
        <v>#REF!</v>
      </c>
      <c r="FE94" t="e" cm="1">
        <f t="array" ref="FE94">_xlfn.IFNA(VLOOKUP($A94,TRANSPOSE(#REF!),FE$2+2,FALSE),0)</f>
        <v>#REF!</v>
      </c>
      <c r="FF94" t="e" cm="1">
        <f t="array" ref="FF94">_xlfn.IFNA(VLOOKUP($A94,TRANSPOSE(#REF!),FF$2+2,FALSE),0)</f>
        <v>#REF!</v>
      </c>
      <c r="FG94" t="e" cm="1">
        <f t="array" ref="FG94">_xlfn.IFNA(VLOOKUP($A94,TRANSPOSE(#REF!),FG$2+2,FALSE),0)</f>
        <v>#REF!</v>
      </c>
      <c r="FH94" t="e" cm="1">
        <f t="array" ref="FH94">_xlfn.IFNA(VLOOKUP($A94,TRANSPOSE(#REF!),FH$2+2,FALSE),0)</f>
        <v>#REF!</v>
      </c>
      <c r="FI94" t="e" cm="1">
        <f t="array" ref="FI94">_xlfn.IFNA(VLOOKUP($A94,TRANSPOSE(#REF!),FI$2+2,FALSE),0)</f>
        <v>#REF!</v>
      </c>
      <c r="FJ94" t="e" cm="1">
        <f t="array" ref="FJ94">_xlfn.IFNA(VLOOKUP($A94,TRANSPOSE(#REF!),FJ$2+2,FALSE),0)</f>
        <v>#REF!</v>
      </c>
      <c r="FK94" t="e" cm="1">
        <f t="array" ref="FK94">_xlfn.IFNA(VLOOKUP($A94,TRANSPOSE(#REF!),FK$2+2,FALSE),0)</f>
        <v>#REF!</v>
      </c>
      <c r="FL94" t="e" cm="1">
        <f t="array" ref="FL94">_xlfn.IFNA(VLOOKUP($A94,TRANSPOSE(#REF!),FL$2+2,FALSE),0)</f>
        <v>#REF!</v>
      </c>
      <c r="FM94" t="e" cm="1">
        <f t="array" ref="FM94">_xlfn.IFNA(VLOOKUP($A94,TRANSPOSE(#REF!),FM$2+2,FALSE),0)</f>
        <v>#REF!</v>
      </c>
      <c r="FN94" t="e" cm="1">
        <f t="array" ref="FN94">_xlfn.IFNA(VLOOKUP($A94,TRANSPOSE(#REF!),FN$2+2,FALSE),0)</f>
        <v>#REF!</v>
      </c>
      <c r="FO94" t="e" cm="1">
        <f t="array" ref="FO94">_xlfn.IFNA(VLOOKUP($A94,TRANSPOSE(#REF!),FO$2+2,FALSE),0)</f>
        <v>#REF!</v>
      </c>
      <c r="FP94" t="e" cm="1">
        <f t="array" ref="FP94">_xlfn.IFNA(VLOOKUP($A94,TRANSPOSE(#REF!),FP$2+2,FALSE),0)</f>
        <v>#REF!</v>
      </c>
      <c r="FQ94" t="e" cm="1">
        <f t="array" ref="FQ94">_xlfn.IFNA(VLOOKUP($A94,TRANSPOSE(#REF!),FQ$2+2,FALSE),0)</f>
        <v>#REF!</v>
      </c>
      <c r="FR94" t="e" cm="1">
        <f t="array" ref="FR94">_xlfn.IFNA(VLOOKUP($A94,TRANSPOSE(#REF!),FR$2+2,FALSE),0)</f>
        <v>#REF!</v>
      </c>
      <c r="FS94" t="e" cm="1">
        <f t="array" ref="FS94">_xlfn.IFNA(VLOOKUP($A94,TRANSPOSE(#REF!),FS$2+2,FALSE),0)</f>
        <v>#REF!</v>
      </c>
      <c r="FT94" t="e" cm="1">
        <f t="array" ref="FT94">_xlfn.IFNA(VLOOKUP($A94,TRANSPOSE(#REF!),FT$2+2,FALSE),0)</f>
        <v>#REF!</v>
      </c>
      <c r="FU94" t="e" cm="1">
        <f t="array" ref="FU94">_xlfn.IFNA(VLOOKUP($A94,TRANSPOSE(#REF!),FU$2+2,FALSE),0)</f>
        <v>#REF!</v>
      </c>
      <c r="FV94" t="e" cm="1">
        <f t="array" ref="FV94">_xlfn.IFNA(VLOOKUP($A94,TRANSPOSE(#REF!),FV$2+2,FALSE),0)</f>
        <v>#REF!</v>
      </c>
      <c r="FW94" t="e" cm="1">
        <f t="array" ref="FW94">_xlfn.IFNA(VLOOKUP($A94,TRANSPOSE(#REF!),FW$2+2,FALSE),0)</f>
        <v>#REF!</v>
      </c>
      <c r="FX94" t="e" cm="1">
        <f t="array" ref="FX94">_xlfn.IFNA(VLOOKUP($A94,TRANSPOSE(#REF!),FX$2+2,FALSE),0)</f>
        <v>#REF!</v>
      </c>
      <c r="FY94" t="e" cm="1">
        <f t="array" ref="FY94">_xlfn.IFNA(VLOOKUP($A94,TRANSPOSE(#REF!),FY$2+2,FALSE),0)</f>
        <v>#REF!</v>
      </c>
      <c r="FZ94" t="e" cm="1">
        <f t="array" ref="FZ94">_xlfn.IFNA(VLOOKUP($A94,TRANSPOSE(#REF!),FZ$2+2,FALSE),0)</f>
        <v>#REF!</v>
      </c>
      <c r="GA94" t="e" cm="1">
        <f t="array" ref="GA94">_xlfn.IFNA(VLOOKUP($A94,TRANSPOSE(#REF!),GA$2+2,FALSE),0)</f>
        <v>#REF!</v>
      </c>
      <c r="GB94" t="e" cm="1">
        <f t="array" ref="GB94">_xlfn.IFNA(VLOOKUP($A94,TRANSPOSE(#REF!),GB$2+2,FALSE),0)</f>
        <v>#REF!</v>
      </c>
      <c r="GC94" t="e" cm="1">
        <f t="array" ref="GC94">_xlfn.IFNA(VLOOKUP($A94,TRANSPOSE(#REF!),GC$2+2,FALSE),0)</f>
        <v>#REF!</v>
      </c>
      <c r="GD94" t="e" cm="1">
        <f t="array" ref="GD94">_xlfn.IFNA(VLOOKUP($A94,TRANSPOSE(#REF!),GD$2+2,FALSE),0)</f>
        <v>#REF!</v>
      </c>
      <c r="GE94" t="e" cm="1">
        <f t="array" ref="GE94">_xlfn.IFNA(VLOOKUP($A94,TRANSPOSE(#REF!),GE$2+2,FALSE),0)</f>
        <v>#REF!</v>
      </c>
      <c r="GF94" t="e" cm="1">
        <f t="array" ref="GF94">_xlfn.IFNA(VLOOKUP($A94,TRANSPOSE(#REF!),GF$2+2,FALSE),0)</f>
        <v>#REF!</v>
      </c>
      <c r="GG94" t="e" cm="1">
        <f t="array" ref="GG94">_xlfn.IFNA(VLOOKUP($A94,TRANSPOSE(#REF!),GG$2+2,FALSE),0)</f>
        <v>#REF!</v>
      </c>
      <c r="GH94" t="e" cm="1">
        <f t="array" ref="GH94">_xlfn.IFNA(VLOOKUP($A94,TRANSPOSE(#REF!),GH$2+2,FALSE),0)</f>
        <v>#REF!</v>
      </c>
      <c r="GI94" t="e" cm="1">
        <f t="array" ref="GI94">_xlfn.IFNA(VLOOKUP($A94,TRANSPOSE(#REF!),GI$2+2,FALSE),0)</f>
        <v>#REF!</v>
      </c>
      <c r="GJ94" t="e" cm="1">
        <f t="array" ref="GJ94">_xlfn.IFNA(VLOOKUP($A94,TRANSPOSE(#REF!),GJ$2+2,FALSE),0)</f>
        <v>#REF!</v>
      </c>
      <c r="GK94" t="e" cm="1">
        <f t="array" ref="GK94">_xlfn.IFNA(VLOOKUP($A94,TRANSPOSE(#REF!),GK$2+2,FALSE),0)</f>
        <v>#REF!</v>
      </c>
      <c r="GL94" t="e" cm="1">
        <f t="array" ref="GL94">_xlfn.IFNA(VLOOKUP($A94,TRANSPOSE(#REF!),GL$2+2,FALSE),0)</f>
        <v>#REF!</v>
      </c>
      <c r="GM94" t="e" cm="1">
        <f t="array" ref="GM94">_xlfn.IFNA(VLOOKUP($A94,TRANSPOSE(#REF!),GM$2+2,FALSE),0)</f>
        <v>#REF!</v>
      </c>
      <c r="GN94" t="e" cm="1">
        <f t="array" ref="GN94">_xlfn.IFNA(VLOOKUP($A94,TRANSPOSE(#REF!),GN$2+2,FALSE),0)</f>
        <v>#REF!</v>
      </c>
      <c r="GO94" t="e" cm="1">
        <f t="array" ref="GO94">_xlfn.IFNA(VLOOKUP($A94,TRANSPOSE(#REF!),GO$2+2,FALSE),0)</f>
        <v>#REF!</v>
      </c>
      <c r="GP94" t="e" cm="1">
        <f t="array" ref="GP94">_xlfn.IFNA(VLOOKUP($A94,TRANSPOSE(#REF!),GP$2+2,FALSE),0)</f>
        <v>#REF!</v>
      </c>
      <c r="GQ94" t="e" cm="1">
        <f t="array" ref="GQ94">_xlfn.IFNA(VLOOKUP($A94,TRANSPOSE(#REF!),GQ$2+2,FALSE),0)</f>
        <v>#REF!</v>
      </c>
      <c r="GR94" t="e" cm="1">
        <f t="array" ref="GR94">_xlfn.IFNA(VLOOKUP($A94,TRANSPOSE(#REF!),GR$2+2,FALSE),0)</f>
        <v>#REF!</v>
      </c>
      <c r="GS94" t="e" cm="1">
        <f t="array" ref="GS94">_xlfn.IFNA(VLOOKUP($A94,TRANSPOSE(#REF!),GS$2+2,FALSE),0)</f>
        <v>#REF!</v>
      </c>
      <c r="GT94" t="e" cm="1">
        <f t="array" ref="GT94">_xlfn.IFNA(VLOOKUP($A94,TRANSPOSE(#REF!),GT$2+2,FALSE),0)</f>
        <v>#REF!</v>
      </c>
      <c r="GU94" t="e" cm="1">
        <f t="array" ref="GU94">_xlfn.IFNA(VLOOKUP($A94,TRANSPOSE(#REF!),GU$2+2,FALSE),0)</f>
        <v>#REF!</v>
      </c>
      <c r="GV94" t="e" cm="1">
        <f t="array" ref="GV94">_xlfn.IFNA(VLOOKUP($A94,TRANSPOSE(#REF!),GV$2+2,FALSE),0)</f>
        <v>#REF!</v>
      </c>
      <c r="GW94" t="e" cm="1">
        <f t="array" ref="GW94">_xlfn.IFNA(VLOOKUP($A94,TRANSPOSE(#REF!),GW$2+2,FALSE),0)</f>
        <v>#REF!</v>
      </c>
      <c r="GX94" t="e" cm="1">
        <f t="array" ref="GX94">_xlfn.IFNA(VLOOKUP($A94,TRANSPOSE(#REF!),GX$2+2,FALSE),0)</f>
        <v>#REF!</v>
      </c>
      <c r="GY94" t="e" cm="1">
        <f t="array" ref="GY94">_xlfn.IFNA(VLOOKUP($A94,TRANSPOSE(#REF!),GY$2+2,FALSE),0)</f>
        <v>#REF!</v>
      </c>
      <c r="GZ94" t="e" cm="1">
        <f t="array" ref="GZ94">_xlfn.IFNA(VLOOKUP($A94,TRANSPOSE(#REF!),GZ$2+2,FALSE),0)</f>
        <v>#REF!</v>
      </c>
      <c r="HA94" t="e" cm="1">
        <f t="array" ref="HA94">_xlfn.IFNA(VLOOKUP($A94,TRANSPOSE(#REF!),HA$2+2,FALSE),0)</f>
        <v>#REF!</v>
      </c>
      <c r="HB94" t="e" cm="1">
        <f t="array" ref="HB94">_xlfn.IFNA(VLOOKUP($A94,TRANSPOSE(#REF!),HB$2+2,FALSE),0)</f>
        <v>#REF!</v>
      </c>
      <c r="HC94" t="e" cm="1">
        <f t="array" ref="HC94">_xlfn.IFNA(VLOOKUP($A94,TRANSPOSE(#REF!),HC$2+2,FALSE),0)</f>
        <v>#REF!</v>
      </c>
      <c r="HD94" t="e" cm="1">
        <f t="array" ref="HD94">_xlfn.IFNA(VLOOKUP($A94,TRANSPOSE(#REF!),HD$2+2,FALSE),0)</f>
        <v>#REF!</v>
      </c>
      <c r="HE94" t="e" cm="1">
        <f t="array" ref="HE94">_xlfn.IFNA(VLOOKUP($A94,TRANSPOSE(#REF!),HE$2+2,FALSE),0)</f>
        <v>#REF!</v>
      </c>
      <c r="HF94" t="e" cm="1">
        <f t="array" ref="HF94">_xlfn.IFNA(VLOOKUP($A94,TRANSPOSE(#REF!),HF$2+2,FALSE),0)</f>
        <v>#REF!</v>
      </c>
      <c r="HG94" t="e" cm="1">
        <f t="array" ref="HG94">_xlfn.IFNA(VLOOKUP($A94,TRANSPOSE(#REF!),HG$2+2,FALSE),0)</f>
        <v>#REF!</v>
      </c>
      <c r="HH94" t="e" cm="1">
        <f t="array" ref="HH94">_xlfn.IFNA(VLOOKUP($A94,TRANSPOSE(#REF!),HH$2+2,FALSE),0)</f>
        <v>#REF!</v>
      </c>
      <c r="HI94" t="e" cm="1">
        <f t="array" ref="HI94">_xlfn.IFNA(VLOOKUP($A94,TRANSPOSE(#REF!),HI$2+2,FALSE),0)</f>
        <v>#REF!</v>
      </c>
      <c r="HJ94" t="e" cm="1">
        <f t="array" ref="HJ94">_xlfn.IFNA(VLOOKUP($A94,TRANSPOSE(#REF!),HJ$2+2,FALSE),0)</f>
        <v>#REF!</v>
      </c>
      <c r="HK94" t="e" cm="1">
        <f t="array" ref="HK94">_xlfn.IFNA(VLOOKUP($A94,TRANSPOSE(#REF!),HK$2+2,FALSE),0)</f>
        <v>#REF!</v>
      </c>
      <c r="HL94" t="e" cm="1">
        <f t="array" ref="HL94">_xlfn.IFNA(VLOOKUP($A94,TRANSPOSE(#REF!),HL$2+2,FALSE),0)</f>
        <v>#REF!</v>
      </c>
      <c r="HM94" t="e" cm="1">
        <f t="array" ref="HM94">_xlfn.IFNA(VLOOKUP($A94,TRANSPOSE(#REF!),HM$2+2,FALSE),0)</f>
        <v>#REF!</v>
      </c>
      <c r="HN94" t="e" cm="1">
        <f t="array" ref="HN94">_xlfn.IFNA(VLOOKUP($A94,TRANSPOSE(#REF!),HN$2+2,FALSE),0)</f>
        <v>#REF!</v>
      </c>
      <c r="HO94" t="e" cm="1">
        <f t="array" ref="HO94">_xlfn.IFNA(VLOOKUP($A94,TRANSPOSE(#REF!),HO$2+2,FALSE),0)</f>
        <v>#REF!</v>
      </c>
      <c r="HP94" t="e" cm="1">
        <f t="array" ref="HP94">_xlfn.IFNA(VLOOKUP($A94,TRANSPOSE(#REF!),HP$2+2,FALSE),0)</f>
        <v>#REF!</v>
      </c>
      <c r="HQ94" t="e" cm="1">
        <f t="array" ref="HQ94">_xlfn.IFNA(VLOOKUP($A94,TRANSPOSE(#REF!),HQ$2+2,FALSE),0)</f>
        <v>#REF!</v>
      </c>
      <c r="HR94" t="e" cm="1">
        <f t="array" ref="HR94">_xlfn.IFNA(VLOOKUP($A94,TRANSPOSE(#REF!),HR$2+2,FALSE),0)</f>
        <v>#REF!</v>
      </c>
      <c r="HS94" t="e" cm="1">
        <f t="array" ref="HS94">_xlfn.IFNA(VLOOKUP($A94,TRANSPOSE(#REF!),HS$2+2,FALSE),0)</f>
        <v>#REF!</v>
      </c>
      <c r="HT94" t="e" cm="1">
        <f t="array" ref="HT94">_xlfn.IFNA(VLOOKUP($A94,TRANSPOSE(#REF!),HT$2+2,FALSE),0)</f>
        <v>#REF!</v>
      </c>
      <c r="HU94" t="e" cm="1">
        <f t="array" ref="HU94">_xlfn.IFNA(VLOOKUP($A94,TRANSPOSE(#REF!),HU$2+2,FALSE),0)</f>
        <v>#REF!</v>
      </c>
      <c r="HV94" t="e" cm="1">
        <f t="array" ref="HV94">_xlfn.IFNA(VLOOKUP($A94,TRANSPOSE(#REF!),HV$2+2,FALSE),0)</f>
        <v>#REF!</v>
      </c>
      <c r="HW94" t="e" cm="1">
        <f t="array" ref="HW94">_xlfn.IFNA(VLOOKUP($A94,TRANSPOSE(#REF!),HW$2+2,FALSE),0)</f>
        <v>#REF!</v>
      </c>
      <c r="HX94" t="e" cm="1">
        <f t="array" ref="HX94">_xlfn.IFNA(VLOOKUP($A94,TRANSPOSE(#REF!),HX$2+2,FALSE),0)</f>
        <v>#REF!</v>
      </c>
      <c r="HY94" t="e" cm="1">
        <f t="array" ref="HY94">_xlfn.IFNA(VLOOKUP($A94,TRANSPOSE(#REF!),HY$2+2,FALSE),0)</f>
        <v>#REF!</v>
      </c>
      <c r="HZ94" t="e" cm="1">
        <f t="array" ref="HZ94">_xlfn.IFNA(VLOOKUP($A94,TRANSPOSE(#REF!),HZ$2+2,FALSE),0)</f>
        <v>#REF!</v>
      </c>
      <c r="IA94" t="e" cm="1">
        <f t="array" ref="IA94">_xlfn.IFNA(VLOOKUP($A94,TRANSPOSE(#REF!),IA$2+2,FALSE),0)</f>
        <v>#REF!</v>
      </c>
      <c r="IB94" t="e" cm="1">
        <f t="array" ref="IB94">_xlfn.IFNA(VLOOKUP($A94,TRANSPOSE(#REF!),IB$2+2,FALSE),0)</f>
        <v>#REF!</v>
      </c>
      <c r="IC94" t="e" cm="1">
        <f t="array" ref="IC94">_xlfn.IFNA(VLOOKUP($A94,TRANSPOSE(#REF!),IC$2+2,FALSE),0)</f>
        <v>#REF!</v>
      </c>
      <c r="ID94" t="e" cm="1">
        <f t="array" ref="ID94">_xlfn.IFNA(VLOOKUP($A94,TRANSPOSE(#REF!),ID$2+2,FALSE),0)</f>
        <v>#REF!</v>
      </c>
      <c r="IE94" t="e" cm="1">
        <f t="array" ref="IE94">_xlfn.IFNA(VLOOKUP($A94,TRANSPOSE(#REF!),IE$2+2,FALSE),0)</f>
        <v>#REF!</v>
      </c>
      <c r="IF94" t="e" cm="1">
        <f t="array" ref="IF94">_xlfn.IFNA(VLOOKUP($A94,TRANSPOSE(#REF!),IF$2+2,FALSE),0)</f>
        <v>#REF!</v>
      </c>
      <c r="IG94" t="e" cm="1">
        <f t="array" ref="IG94">_xlfn.IFNA(VLOOKUP($A94,TRANSPOSE(#REF!),IG$2+2,FALSE),0)</f>
        <v>#REF!</v>
      </c>
      <c r="IH94" t="e" cm="1">
        <f t="array" ref="IH94">_xlfn.IFNA(VLOOKUP($A94,TRANSPOSE(#REF!),IH$2+2,FALSE),0)</f>
        <v>#REF!</v>
      </c>
      <c r="II94" t="e" cm="1">
        <f t="array" ref="II94">_xlfn.IFNA(VLOOKUP($A94,TRANSPOSE(#REF!),II$2+2,FALSE),0)</f>
        <v>#REF!</v>
      </c>
      <c r="IJ94" t="e" cm="1">
        <f t="array" ref="IJ94">_xlfn.IFNA(VLOOKUP($A94,TRANSPOSE(#REF!),IJ$2+2,FALSE),0)</f>
        <v>#REF!</v>
      </c>
      <c r="IK94" t="e" cm="1">
        <f t="array" ref="IK94">_xlfn.IFNA(VLOOKUP($A94,TRANSPOSE(#REF!),IK$2+2,FALSE),0)</f>
        <v>#REF!</v>
      </c>
      <c r="IL94" t="e" cm="1">
        <f t="array" ref="IL94">_xlfn.IFNA(VLOOKUP($A94,TRANSPOSE(#REF!),IL$2+2,FALSE),0)</f>
        <v>#REF!</v>
      </c>
      <c r="IM94" t="e" cm="1">
        <f t="array" ref="IM94">_xlfn.IFNA(VLOOKUP($A94,TRANSPOSE(#REF!),IM$2+2,FALSE),0)</f>
        <v>#REF!</v>
      </c>
      <c r="IN94" t="e" cm="1">
        <f t="array" ref="IN94">_xlfn.IFNA(VLOOKUP($A94,TRANSPOSE(#REF!),IN$2+2,FALSE),0)</f>
        <v>#REF!</v>
      </c>
      <c r="IO94" t="e" cm="1">
        <f t="array" ref="IO94">_xlfn.IFNA(VLOOKUP($A94,TRANSPOSE(#REF!),IO$2+2,FALSE),0)</f>
        <v>#REF!</v>
      </c>
      <c r="IP94" t="e" cm="1">
        <f t="array" ref="IP94">_xlfn.IFNA(VLOOKUP($A94,TRANSPOSE(#REF!),IP$2+2,FALSE),0)</f>
        <v>#REF!</v>
      </c>
      <c r="IQ94" t="e" cm="1">
        <f t="array" ref="IQ94">_xlfn.IFNA(VLOOKUP($A94,TRANSPOSE(#REF!),IQ$2+2,FALSE),0)</f>
        <v>#REF!</v>
      </c>
      <c r="IR94" t="e" cm="1">
        <f t="array" ref="IR94">_xlfn.IFNA(VLOOKUP($A94,TRANSPOSE(#REF!),IR$2+2,FALSE),0)</f>
        <v>#REF!</v>
      </c>
      <c r="IS94" t="e" cm="1">
        <f t="array" ref="IS94">_xlfn.IFNA(VLOOKUP($A94,TRANSPOSE(#REF!),IS$2+2,FALSE),0)</f>
        <v>#REF!</v>
      </c>
      <c r="IT94" t="e" cm="1">
        <f t="array" ref="IT94">_xlfn.IFNA(VLOOKUP($A94,TRANSPOSE(#REF!),IT$2+2,FALSE),0)</f>
        <v>#REF!</v>
      </c>
      <c r="IU94" t="e" cm="1">
        <f t="array" ref="IU94">_xlfn.IFNA(VLOOKUP($A94,TRANSPOSE(#REF!),IU$2+2,FALSE),0)</f>
        <v>#REF!</v>
      </c>
      <c r="IV94" t="e" cm="1">
        <f t="array" ref="IV94">_xlfn.IFNA(VLOOKUP($A94,TRANSPOSE(#REF!),IV$2+2,FALSE),0)</f>
        <v>#REF!</v>
      </c>
      <c r="IW94" t="e" cm="1">
        <f t="array" ref="IW94">_xlfn.IFNA(VLOOKUP($A94,TRANSPOSE(#REF!),IW$2+2,FALSE),0)</f>
        <v>#REF!</v>
      </c>
      <c r="IX94" t="e" cm="1">
        <f t="array" ref="IX94">_xlfn.IFNA(VLOOKUP($A94,TRANSPOSE(#REF!),IX$2+2,FALSE),0)</f>
        <v>#REF!</v>
      </c>
      <c r="IY94" t="e" cm="1">
        <f t="array" ref="IY94">_xlfn.IFNA(VLOOKUP($A94,TRANSPOSE(#REF!),IY$2+2,FALSE),0)</f>
        <v>#REF!</v>
      </c>
      <c r="IZ94" t="e" cm="1">
        <f t="array" ref="IZ94">_xlfn.IFNA(VLOOKUP($A94,TRANSPOSE(#REF!),IZ$2+2,FALSE),0)</f>
        <v>#REF!</v>
      </c>
      <c r="JA94" t="e" cm="1">
        <f t="array" ref="JA94">_xlfn.IFNA(VLOOKUP($A94,TRANSPOSE(#REF!),JA$2+2,FALSE),0)</f>
        <v>#REF!</v>
      </c>
      <c r="JB94" t="e" cm="1">
        <f t="array" ref="JB94">_xlfn.IFNA(VLOOKUP($A94,TRANSPOSE(#REF!),JB$2+2,FALSE),0)</f>
        <v>#REF!</v>
      </c>
      <c r="JC94" t="e" cm="1">
        <f t="array" ref="JC94">_xlfn.IFNA(VLOOKUP($A94,TRANSPOSE(#REF!),JC$2+2,FALSE),0)</f>
        <v>#REF!</v>
      </c>
      <c r="JD94" t="e" cm="1">
        <f t="array" ref="JD94">_xlfn.IFNA(VLOOKUP($A94,TRANSPOSE(#REF!),JD$2+2,FALSE),0)</f>
        <v>#REF!</v>
      </c>
      <c r="JE94" t="e" cm="1">
        <f t="array" ref="JE94">_xlfn.IFNA(VLOOKUP($A94,TRANSPOSE(#REF!),JE$2+2,FALSE),0)</f>
        <v>#REF!</v>
      </c>
      <c r="JF94" t="e" cm="1">
        <f t="array" ref="JF94">_xlfn.IFNA(VLOOKUP($A94,TRANSPOSE(#REF!),JF$2+2,FALSE),0)</f>
        <v>#REF!</v>
      </c>
      <c r="JG94" t="e" cm="1">
        <f t="array" ref="JG94">_xlfn.IFNA(VLOOKUP($A94,TRANSPOSE(#REF!),JG$2+2,FALSE),0)</f>
        <v>#REF!</v>
      </c>
      <c r="JH94" t="e" cm="1">
        <f t="array" ref="JH94">_xlfn.IFNA(VLOOKUP($A94,TRANSPOSE(#REF!),JH$2+2,FALSE),0)</f>
        <v>#REF!</v>
      </c>
      <c r="JI94" t="e" cm="1">
        <f t="array" ref="JI94">_xlfn.IFNA(VLOOKUP($A94,TRANSPOSE(#REF!),JI$2+2,FALSE),0)</f>
        <v>#REF!</v>
      </c>
      <c r="JJ94" t="e" cm="1">
        <f t="array" ref="JJ94">_xlfn.IFNA(VLOOKUP($A94,TRANSPOSE(#REF!),JJ$2+2,FALSE),0)</f>
        <v>#REF!</v>
      </c>
      <c r="JK94" t="e" cm="1">
        <f t="array" ref="JK94">_xlfn.IFNA(VLOOKUP($A94,TRANSPOSE(#REF!),JK$2+2,FALSE),0)</f>
        <v>#REF!</v>
      </c>
      <c r="JL94" t="e" cm="1">
        <f t="array" ref="JL94">_xlfn.IFNA(VLOOKUP($A94,TRANSPOSE(#REF!),JL$2+2,FALSE),0)</f>
        <v>#REF!</v>
      </c>
      <c r="JM94" t="e" cm="1">
        <f t="array" ref="JM94">_xlfn.IFNA(VLOOKUP($A94,TRANSPOSE(#REF!),JM$2+2,FALSE),0)</f>
        <v>#REF!</v>
      </c>
      <c r="JN94" t="e" cm="1">
        <f t="array" ref="JN94">_xlfn.IFNA(VLOOKUP($A94,TRANSPOSE(#REF!),JN$2+2,FALSE),0)</f>
        <v>#REF!</v>
      </c>
      <c r="JO94" t="e" cm="1">
        <f t="array" ref="JO94">_xlfn.IFNA(VLOOKUP($A94,TRANSPOSE(#REF!),JO$2+2,FALSE),0)</f>
        <v>#REF!</v>
      </c>
      <c r="JP94" t="e" cm="1">
        <f t="array" ref="JP94">_xlfn.IFNA(VLOOKUP($A94,TRANSPOSE(#REF!),JP$2+2,FALSE),0)</f>
        <v>#REF!</v>
      </c>
      <c r="JQ94" t="e" cm="1">
        <f t="array" ref="JQ94">_xlfn.IFNA(VLOOKUP($A94,TRANSPOSE(#REF!),JQ$2+2,FALSE),0)</f>
        <v>#REF!</v>
      </c>
      <c r="JR94" t="e" cm="1">
        <f t="array" ref="JR94">_xlfn.IFNA(VLOOKUP($A94,TRANSPOSE(#REF!),JR$2+2,FALSE),0)</f>
        <v>#REF!</v>
      </c>
      <c r="JS94" t="e" cm="1">
        <f t="array" ref="JS94">_xlfn.IFNA(VLOOKUP($A94,TRANSPOSE(#REF!),JS$2+2,FALSE),0)</f>
        <v>#REF!</v>
      </c>
      <c r="JT94" t="e" cm="1">
        <f t="array" ref="JT94">_xlfn.IFNA(VLOOKUP($A94,TRANSPOSE(#REF!),JT$2+2,FALSE),0)</f>
        <v>#REF!</v>
      </c>
      <c r="JU94" t="e" cm="1">
        <f t="array" ref="JU94">_xlfn.IFNA(VLOOKUP($A94,TRANSPOSE(#REF!),JU$2+2,FALSE),0)</f>
        <v>#REF!</v>
      </c>
      <c r="JV94" t="e" cm="1">
        <f t="array" ref="JV94">_xlfn.IFNA(VLOOKUP($A94,TRANSPOSE(#REF!),JV$2+2,FALSE),0)</f>
        <v>#REF!</v>
      </c>
      <c r="JW94" t="e" cm="1">
        <f t="array" ref="JW94">_xlfn.IFNA(VLOOKUP($A94,TRANSPOSE(#REF!),JW$2+2,FALSE),0)</f>
        <v>#REF!</v>
      </c>
      <c r="JX94" t="e" cm="1">
        <f t="array" ref="JX94">_xlfn.IFNA(VLOOKUP($A94,TRANSPOSE(#REF!),JX$2+2,FALSE),0)</f>
        <v>#REF!</v>
      </c>
      <c r="JY94" t="e" cm="1">
        <f t="array" ref="JY94">_xlfn.IFNA(VLOOKUP($A94,TRANSPOSE(#REF!),JY$2+2,FALSE),0)</f>
        <v>#REF!</v>
      </c>
      <c r="JZ94" t="e" cm="1">
        <f t="array" ref="JZ94">_xlfn.IFNA(VLOOKUP($A94,TRANSPOSE(#REF!),JZ$2+2,FALSE),0)</f>
        <v>#REF!</v>
      </c>
      <c r="KA94" t="e" cm="1">
        <f t="array" ref="KA94">_xlfn.IFNA(VLOOKUP($A94,TRANSPOSE(#REF!),KA$2+2,FALSE),0)</f>
        <v>#REF!</v>
      </c>
      <c r="KB94" t="e" cm="1">
        <f t="array" ref="KB94">_xlfn.IFNA(VLOOKUP($A94,TRANSPOSE(#REF!),KB$2+2,FALSE),0)</f>
        <v>#REF!</v>
      </c>
      <c r="KC94" t="e" cm="1">
        <f t="array" ref="KC94">_xlfn.IFNA(VLOOKUP($A94,TRANSPOSE(#REF!),KC$2+2,FALSE),0)</f>
        <v>#REF!</v>
      </c>
      <c r="KD94" t="e" cm="1">
        <f t="array" ref="KD94">_xlfn.IFNA(VLOOKUP($A94,TRANSPOSE(#REF!),KD$2+2,FALSE),0)</f>
        <v>#REF!</v>
      </c>
      <c r="KE94" t="e" cm="1">
        <f t="array" ref="KE94">_xlfn.IFNA(VLOOKUP($A94,TRANSPOSE(#REF!),KE$2+2,FALSE),0)</f>
        <v>#REF!</v>
      </c>
      <c r="KF94" t="e" cm="1">
        <f t="array" ref="KF94">_xlfn.IFNA(VLOOKUP($A94,TRANSPOSE(#REF!),KF$2+2,FALSE),0)</f>
        <v>#REF!</v>
      </c>
      <c r="KG94" t="e" cm="1">
        <f t="array" ref="KG94">_xlfn.IFNA(VLOOKUP($A94,TRANSPOSE(#REF!),KG$2+2,FALSE),0)</f>
        <v>#REF!</v>
      </c>
      <c r="KH94" t="e" cm="1">
        <f t="array" ref="KH94">_xlfn.IFNA(VLOOKUP($A94,TRANSPOSE(#REF!),KH$2+2,FALSE),0)</f>
        <v>#REF!</v>
      </c>
      <c r="KI94" t="e" cm="1">
        <f t="array" ref="KI94">_xlfn.IFNA(VLOOKUP($A94,TRANSPOSE(#REF!),KI$2+2,FALSE),0)</f>
        <v>#REF!</v>
      </c>
      <c r="KJ94" t="e" cm="1">
        <f t="array" ref="KJ94">_xlfn.IFNA(VLOOKUP($A94,TRANSPOSE(#REF!),KJ$2+2,FALSE),0)</f>
        <v>#REF!</v>
      </c>
      <c r="KK94" t="e" cm="1">
        <f t="array" ref="KK94">_xlfn.IFNA(VLOOKUP($A94,TRANSPOSE(#REF!),KK$2+2,FALSE),0)</f>
        <v>#REF!</v>
      </c>
      <c r="KL94" t="e" cm="1">
        <f t="array" ref="KL94">_xlfn.IFNA(VLOOKUP($A94,TRANSPOSE(#REF!),KL$2+2,FALSE),0)</f>
        <v>#REF!</v>
      </c>
      <c r="KM94" t="e" cm="1">
        <f t="array" ref="KM94">_xlfn.IFNA(VLOOKUP($A94,TRANSPOSE(#REF!),KM$2+2,FALSE),0)</f>
        <v>#REF!</v>
      </c>
      <c r="KN94" t="e" cm="1">
        <f t="array" ref="KN94">_xlfn.IFNA(VLOOKUP($A94,TRANSPOSE(#REF!),KN$2+2,FALSE),0)</f>
        <v>#REF!</v>
      </c>
      <c r="KO94" t="e" cm="1">
        <f t="array" ref="KO94">_xlfn.IFNA(VLOOKUP($A94,TRANSPOSE(#REF!),KO$2+2,FALSE),0)</f>
        <v>#REF!</v>
      </c>
      <c r="KP94" t="e" cm="1">
        <f t="array" ref="KP94">_xlfn.IFNA(VLOOKUP($A94,TRANSPOSE(#REF!),KP$2+2,FALSE),0)</f>
        <v>#REF!</v>
      </c>
      <c r="KQ94" t="e" cm="1">
        <f t="array" ref="KQ94">_xlfn.IFNA(VLOOKUP($A94,TRANSPOSE(#REF!),KQ$2+2,FALSE),0)</f>
        <v>#REF!</v>
      </c>
      <c r="KR94" t="e" cm="1">
        <f t="array" ref="KR94">_xlfn.IFNA(VLOOKUP($A94,TRANSPOSE(#REF!),KR$2+2,FALSE),0)</f>
        <v>#REF!</v>
      </c>
      <c r="KS94" t="e" cm="1">
        <f t="array" ref="KS94">_xlfn.IFNA(VLOOKUP($A94,TRANSPOSE(#REF!),KS$2+2,FALSE),0)</f>
        <v>#REF!</v>
      </c>
      <c r="KT94" t="e" cm="1">
        <f t="array" ref="KT94">_xlfn.IFNA(VLOOKUP($A94,TRANSPOSE(#REF!),KT$2+2,FALSE),0)</f>
        <v>#REF!</v>
      </c>
      <c r="KU94" t="e" cm="1">
        <f t="array" ref="KU94">_xlfn.IFNA(VLOOKUP($A94,TRANSPOSE(#REF!),KU$2+2,FALSE),0)</f>
        <v>#REF!</v>
      </c>
      <c r="KV94" t="e" cm="1">
        <f t="array" ref="KV94">_xlfn.IFNA(VLOOKUP($A94,TRANSPOSE(#REF!),KV$2+2,FALSE),0)</f>
        <v>#REF!</v>
      </c>
      <c r="KW94" t="e" cm="1">
        <f t="array" ref="KW94">_xlfn.IFNA(VLOOKUP($A94,TRANSPOSE(#REF!),KW$2+2,FALSE),0)</f>
        <v>#REF!</v>
      </c>
      <c r="KX94" t="e" cm="1">
        <f t="array" ref="KX94">_xlfn.IFNA(VLOOKUP($A94,TRANSPOSE(#REF!),KX$2+2,FALSE),0)</f>
        <v>#REF!</v>
      </c>
      <c r="KY94" t="e" cm="1">
        <f t="array" ref="KY94">_xlfn.IFNA(VLOOKUP($A94,TRANSPOSE(#REF!),KY$2+2,FALSE),0)</f>
        <v>#REF!</v>
      </c>
      <c r="KZ94" t="e" cm="1">
        <f t="array" ref="KZ94">_xlfn.IFNA(VLOOKUP($A94,TRANSPOSE(#REF!),KZ$2+2,FALSE),0)</f>
        <v>#REF!</v>
      </c>
      <c r="LA94" t="e" cm="1">
        <f t="array" ref="LA94">_xlfn.IFNA(VLOOKUP($A94,TRANSPOSE(#REF!),LA$2+2,FALSE),0)</f>
        <v>#REF!</v>
      </c>
      <c r="LB94" t="e" cm="1">
        <f t="array" ref="LB94">_xlfn.IFNA(VLOOKUP($A94,TRANSPOSE(#REF!),LB$2+2,FALSE),0)</f>
        <v>#REF!</v>
      </c>
      <c r="LC94" t="e" cm="1">
        <f t="array" ref="LC94">_xlfn.IFNA(VLOOKUP($A94,TRANSPOSE(#REF!),LC$2+2,FALSE),0)</f>
        <v>#REF!</v>
      </c>
      <c r="LD94" t="e" cm="1">
        <f t="array" ref="LD94">_xlfn.IFNA(VLOOKUP($A94,TRANSPOSE(#REF!),LD$2+2,FALSE),0)</f>
        <v>#REF!</v>
      </c>
      <c r="LE94" t="e" cm="1">
        <f t="array" ref="LE94">_xlfn.IFNA(VLOOKUP($A94,TRANSPOSE(#REF!),LE$2+2,FALSE),0)</f>
        <v>#REF!</v>
      </c>
      <c r="LF94" t="e" cm="1">
        <f t="array" ref="LF94">_xlfn.IFNA(VLOOKUP($A94,TRANSPOSE(#REF!),LF$2+2,FALSE),0)</f>
        <v>#REF!</v>
      </c>
      <c r="LG94" t="e" cm="1">
        <f t="array" ref="LG94">_xlfn.IFNA(VLOOKUP($A94,TRANSPOSE(#REF!),LG$2+2,FALSE),0)</f>
        <v>#REF!</v>
      </c>
      <c r="LH94" t="e" cm="1">
        <f t="array" ref="LH94">_xlfn.IFNA(VLOOKUP($A94,TRANSPOSE(#REF!),LH$2+2,FALSE),0)</f>
        <v>#REF!</v>
      </c>
      <c r="LI94" t="e" cm="1">
        <f t="array" ref="LI94">_xlfn.IFNA(VLOOKUP($A94,TRANSPOSE(#REF!),LI$2+2,FALSE),0)</f>
        <v>#REF!</v>
      </c>
      <c r="LJ94" t="e" cm="1">
        <f t="array" ref="LJ94">_xlfn.IFNA(VLOOKUP($A94,TRANSPOSE(#REF!),LJ$2+2,FALSE),0)</f>
        <v>#REF!</v>
      </c>
      <c r="LK94" t="e" cm="1">
        <f t="array" ref="LK94">_xlfn.IFNA(VLOOKUP($A94,TRANSPOSE(#REF!),LK$2+2,FALSE),0)</f>
        <v>#REF!</v>
      </c>
      <c r="LL94" t="e" cm="1">
        <f t="array" ref="LL94">_xlfn.IFNA(VLOOKUP($A94,TRANSPOSE(#REF!),LL$2+2,FALSE),0)</f>
        <v>#REF!</v>
      </c>
      <c r="LM94" t="e" cm="1">
        <f t="array" ref="LM94">_xlfn.IFNA(VLOOKUP($A94,TRANSPOSE(#REF!),LM$2+2,FALSE),0)</f>
        <v>#REF!</v>
      </c>
      <c r="LN94" t="e" cm="1">
        <f t="array" ref="LN94">_xlfn.IFNA(VLOOKUP($A94,TRANSPOSE(#REF!),LN$2+2,FALSE),0)</f>
        <v>#REF!</v>
      </c>
      <c r="LO94" t="e" cm="1">
        <f t="array" ref="LO94">_xlfn.IFNA(VLOOKUP($A94,TRANSPOSE(#REF!),LO$2+2,FALSE),0)</f>
        <v>#REF!</v>
      </c>
      <c r="LP94" t="e" cm="1">
        <f t="array" ref="LP94">_xlfn.IFNA(VLOOKUP($A94,TRANSPOSE(#REF!),LP$2+2,FALSE),0)</f>
        <v>#REF!</v>
      </c>
      <c r="LQ94" t="e" cm="1">
        <f t="array" ref="LQ94">_xlfn.IFNA(VLOOKUP($A94,TRANSPOSE(#REF!),LQ$2+2,FALSE),0)</f>
        <v>#REF!</v>
      </c>
      <c r="LR94" t="e" cm="1">
        <f t="array" ref="LR94">_xlfn.IFNA(VLOOKUP($A94,TRANSPOSE(#REF!),LR$2+2,FALSE),0)</f>
        <v>#REF!</v>
      </c>
      <c r="LS94" t="e" cm="1">
        <f t="array" ref="LS94">_xlfn.IFNA(VLOOKUP($A94,TRANSPOSE(#REF!),LS$2+2,FALSE),0)</f>
        <v>#REF!</v>
      </c>
      <c r="LT94" t="e" cm="1">
        <f t="array" ref="LT94">_xlfn.IFNA(VLOOKUP($A94,TRANSPOSE(#REF!),LT$2+2,FALSE),0)</f>
        <v>#REF!</v>
      </c>
      <c r="LU94" t="e" cm="1">
        <f t="array" ref="LU94">_xlfn.IFNA(VLOOKUP($A94,TRANSPOSE(#REF!),LU$2+2,FALSE),0)</f>
        <v>#REF!</v>
      </c>
      <c r="LV94" t="e" cm="1">
        <f t="array" ref="LV94">_xlfn.IFNA(VLOOKUP($A94,TRANSPOSE(#REF!),LV$2+2,FALSE),0)</f>
        <v>#REF!</v>
      </c>
      <c r="LW94" t="e" cm="1">
        <f t="array" ref="LW94">_xlfn.IFNA(VLOOKUP($A94,TRANSPOSE(#REF!),LW$2+2,FALSE),0)</f>
        <v>#REF!</v>
      </c>
      <c r="LX94" t="e" cm="1">
        <f t="array" ref="LX94">_xlfn.IFNA(VLOOKUP($A94,TRANSPOSE(#REF!),LX$2+2,FALSE),0)</f>
        <v>#REF!</v>
      </c>
      <c r="LY94" t="e" cm="1">
        <f t="array" ref="LY94">_xlfn.IFNA(VLOOKUP($A94,TRANSPOSE(#REF!),LY$2+2,FALSE),0)</f>
        <v>#REF!</v>
      </c>
      <c r="LZ94" t="e" cm="1">
        <f t="array" ref="LZ94">_xlfn.IFNA(VLOOKUP($A94,TRANSPOSE(#REF!),LZ$2+2,FALSE),0)</f>
        <v>#REF!</v>
      </c>
      <c r="MA94" t="e" cm="1">
        <f t="array" ref="MA94">_xlfn.IFNA(VLOOKUP($A94,TRANSPOSE(#REF!),MA$2+2,FALSE),0)</f>
        <v>#REF!</v>
      </c>
      <c r="MB94" t="e" cm="1">
        <f t="array" ref="MB94">_xlfn.IFNA(VLOOKUP($A94,TRANSPOSE(#REF!),MB$2+2,FALSE),0)</f>
        <v>#REF!</v>
      </c>
      <c r="MC94" t="e" cm="1">
        <f t="array" ref="MC94">_xlfn.IFNA(VLOOKUP($A94,TRANSPOSE(#REF!),MC$2+2,FALSE),0)</f>
        <v>#REF!</v>
      </c>
      <c r="MD94" t="e" cm="1">
        <f t="array" ref="MD94">_xlfn.IFNA(VLOOKUP($A94,TRANSPOSE(#REF!),MD$2+2,FALSE),0)</f>
        <v>#REF!</v>
      </c>
      <c r="ME94" t="e" cm="1">
        <f t="array" ref="ME94">_xlfn.IFNA(VLOOKUP($A94,TRANSPOSE(#REF!),ME$2+2,FALSE),0)</f>
        <v>#REF!</v>
      </c>
      <c r="MF94" t="e" cm="1">
        <f t="array" ref="MF94">_xlfn.IFNA(VLOOKUP($A94,TRANSPOSE(#REF!),MF$2+2,FALSE),0)</f>
        <v>#REF!</v>
      </c>
      <c r="MG94" t="e" cm="1">
        <f t="array" ref="MG94">_xlfn.IFNA(VLOOKUP($A94,TRANSPOSE(#REF!),MG$2+2,FALSE),0)</f>
        <v>#REF!</v>
      </c>
      <c r="MH94" t="e" cm="1">
        <f t="array" ref="MH94">_xlfn.IFNA(VLOOKUP($A94,TRANSPOSE(#REF!),MH$2+2,FALSE),0)</f>
        <v>#REF!</v>
      </c>
      <c r="MI94" t="e" cm="1">
        <f t="array" ref="MI94">_xlfn.IFNA(VLOOKUP($A94,TRANSPOSE(#REF!),MI$2+2,FALSE),0)</f>
        <v>#REF!</v>
      </c>
      <c r="MJ94" t="e" cm="1">
        <f t="array" ref="MJ94">_xlfn.IFNA(VLOOKUP($A94,TRANSPOSE(#REF!),MJ$2+2,FALSE),0)</f>
        <v>#REF!</v>
      </c>
      <c r="MK94" t="e" cm="1">
        <f t="array" ref="MK94">_xlfn.IFNA(VLOOKUP($A94,TRANSPOSE(#REF!),MK$2+2,FALSE),0)</f>
        <v>#REF!</v>
      </c>
      <c r="ML94" t="e" cm="1">
        <f t="array" ref="ML94">_xlfn.IFNA(VLOOKUP($A94,TRANSPOSE(#REF!),ML$2+2,FALSE),0)</f>
        <v>#REF!</v>
      </c>
      <c r="MM94" t="e" cm="1">
        <f t="array" ref="MM94">_xlfn.IFNA(VLOOKUP($A94,TRANSPOSE(#REF!),MM$2+2,FALSE),0)</f>
        <v>#REF!</v>
      </c>
      <c r="MN94" t="e" cm="1">
        <f t="array" ref="MN94">_xlfn.IFNA(VLOOKUP($A94,TRANSPOSE(#REF!),MN$2+2,FALSE),0)</f>
        <v>#REF!</v>
      </c>
      <c r="MO94" t="e" cm="1">
        <f t="array" ref="MO94">_xlfn.IFNA(VLOOKUP($A94,TRANSPOSE(#REF!),MO$2+2,FALSE),0)</f>
        <v>#REF!</v>
      </c>
      <c r="MP94" t="e" cm="1">
        <f t="array" ref="MP94">_xlfn.IFNA(VLOOKUP($A94,TRANSPOSE(#REF!),MP$2+2,FALSE),0)</f>
        <v>#REF!</v>
      </c>
      <c r="MQ94" t="e" cm="1">
        <f t="array" ref="MQ94">_xlfn.IFNA(VLOOKUP($A94,TRANSPOSE(#REF!),MQ$2+2,FALSE),0)</f>
        <v>#REF!</v>
      </c>
      <c r="MR94" t="e" cm="1">
        <f t="array" ref="MR94">_xlfn.IFNA(VLOOKUP($A94,TRANSPOSE(#REF!),MR$2+2,FALSE),0)</f>
        <v>#REF!</v>
      </c>
      <c r="MS94" t="e" cm="1">
        <f t="array" ref="MS94">_xlfn.IFNA(VLOOKUP($A94,TRANSPOSE(#REF!),MS$2+2,FALSE),0)</f>
        <v>#REF!</v>
      </c>
      <c r="MT94" t="e" cm="1">
        <f t="array" ref="MT94">_xlfn.IFNA(VLOOKUP($A94,TRANSPOSE(#REF!),MT$2+2,FALSE),0)</f>
        <v>#REF!</v>
      </c>
      <c r="MU94" t="e" cm="1">
        <f t="array" ref="MU94">_xlfn.IFNA(VLOOKUP($A94,TRANSPOSE(#REF!),MU$2+2,FALSE),0)</f>
        <v>#REF!</v>
      </c>
      <c r="MV94" t="e" cm="1">
        <f t="array" ref="MV94">_xlfn.IFNA(VLOOKUP($A94,TRANSPOSE(#REF!),MV$2+2,FALSE),0)</f>
        <v>#REF!</v>
      </c>
      <c r="MW94" t="e" cm="1">
        <f t="array" ref="MW94">_xlfn.IFNA(VLOOKUP($A94,TRANSPOSE(#REF!),MW$2+2,FALSE),0)</f>
        <v>#REF!</v>
      </c>
      <c r="MX94" t="e" cm="1">
        <f t="array" ref="MX94">_xlfn.IFNA(VLOOKUP($A94,TRANSPOSE(#REF!),MX$2+2,FALSE),0)</f>
        <v>#REF!</v>
      </c>
      <c r="MY94" t="e" cm="1">
        <f t="array" ref="MY94">_xlfn.IFNA(VLOOKUP($A94,TRANSPOSE(#REF!),MY$2+2,FALSE),0)</f>
        <v>#REF!</v>
      </c>
      <c r="MZ94" t="e" cm="1">
        <f t="array" ref="MZ94">_xlfn.IFNA(VLOOKUP($A94,TRANSPOSE(#REF!),MZ$2+2,FALSE),0)</f>
        <v>#REF!</v>
      </c>
      <c r="NA94" t="e" cm="1">
        <f t="array" ref="NA94">_xlfn.IFNA(VLOOKUP($A94,TRANSPOSE(#REF!),NA$2+2,FALSE),0)</f>
        <v>#REF!</v>
      </c>
      <c r="NB94" t="e" cm="1">
        <f t="array" ref="NB94">_xlfn.IFNA(VLOOKUP($A94,TRANSPOSE(#REF!),NB$2+2,FALSE),0)</f>
        <v>#REF!</v>
      </c>
      <c r="NC94" t="e" cm="1">
        <f t="array" ref="NC94">_xlfn.IFNA(VLOOKUP($A94,TRANSPOSE(#REF!),NC$2+2,FALSE),0)</f>
        <v>#REF!</v>
      </c>
      <c r="ND94" t="e" cm="1">
        <f t="array" ref="ND94">_xlfn.IFNA(VLOOKUP($A94,TRANSPOSE(#REF!),ND$2+2,FALSE),0)</f>
        <v>#REF!</v>
      </c>
      <c r="NE94" t="e" cm="1">
        <f t="array" ref="NE94">_xlfn.IFNA(VLOOKUP($A94,TRANSPOSE(#REF!),NE$2+2,FALSE),0)</f>
        <v>#REF!</v>
      </c>
      <c r="NF94" t="e" cm="1">
        <f t="array" ref="NF94">_xlfn.IFNA(VLOOKUP($A94,TRANSPOSE(#REF!),NF$2+2,FALSE),0)</f>
        <v>#REF!</v>
      </c>
      <c r="NG94" t="e" cm="1">
        <f t="array" ref="NG94">_xlfn.IFNA(VLOOKUP($A94,TRANSPOSE(#REF!),NG$2+2,FALSE),0)</f>
        <v>#REF!</v>
      </c>
      <c r="NH94" t="e" cm="1">
        <f t="array" ref="NH94">_xlfn.IFNA(VLOOKUP($A94,TRANSPOSE(#REF!),NH$2+2,FALSE),0)</f>
        <v>#REF!</v>
      </c>
      <c r="NI94" t="e" cm="1">
        <f t="array" ref="NI94">_xlfn.IFNA(VLOOKUP($A94,TRANSPOSE(#REF!),NI$2+2,FALSE),0)</f>
        <v>#REF!</v>
      </c>
      <c r="NJ94" t="e" cm="1">
        <f t="array" ref="NJ94">_xlfn.IFNA(VLOOKUP($A94,TRANSPOSE(#REF!),NJ$2+2,FALSE),0)</f>
        <v>#REF!</v>
      </c>
      <c r="NL94" t="e">
        <f t="shared" si="2"/>
        <v>#REF!</v>
      </c>
      <c r="NM94" t="e">
        <f t="shared" si="3"/>
        <v>#REF!</v>
      </c>
    </row>
    <row r="95" spans="1:377" x14ac:dyDescent="0.3">
      <c r="A95" t="str">
        <v>PNO02_03</v>
      </c>
      <c r="B95" t="str">
        <v>Elektriciteit</v>
      </c>
      <c r="C95" t="str">
        <v>Conversion</v>
      </c>
      <c r="D95" t="str">
        <v>Power NO</v>
      </c>
      <c r="E95" t="str">
        <v>Generation</v>
      </c>
      <c r="F95" t="str">
        <v>Electricity NO</v>
      </c>
      <c r="G95" t="str">
        <v>Electricity from Coal with CCS - Power NO</v>
      </c>
      <c r="H95" t="str">
        <v>[GW]</v>
      </c>
      <c r="I95">
        <f>_xlfn.IFNA(VLOOKUP(A95,'[1]PASTE Cap_Investment'!A:B,2,FALSE),0)</f>
        <v>0</v>
      </c>
      <c r="J95" t="e" cm="1">
        <f t="array" ref="J95">_xlfn.IFNA(VLOOKUP($A95,TRANSPOSE(#REF!),J$2+2,FALSE),0)</f>
        <v>#REF!</v>
      </c>
      <c r="K95" t="e" cm="1">
        <f t="array" ref="K95">_xlfn.IFNA(VLOOKUP($A95,TRANSPOSE(#REF!),K$2+2,FALSE),0)</f>
        <v>#REF!</v>
      </c>
      <c r="L95" t="e" cm="1">
        <f t="array" ref="L95">_xlfn.IFNA(VLOOKUP($A95,TRANSPOSE(#REF!),L$2+2,FALSE),0)</f>
        <v>#REF!</v>
      </c>
      <c r="M95" t="e" cm="1">
        <f t="array" ref="M95">_xlfn.IFNA(VLOOKUP($A95,TRANSPOSE(#REF!),M$2+2,FALSE),0)</f>
        <v>#REF!</v>
      </c>
      <c r="N95" t="e" cm="1">
        <f t="array" ref="N95">_xlfn.IFNA(VLOOKUP($A95,TRANSPOSE(#REF!),N$2+2,FALSE),0)</f>
        <v>#REF!</v>
      </c>
      <c r="O95" t="e" cm="1">
        <f t="array" ref="O95">_xlfn.IFNA(VLOOKUP($A95,TRANSPOSE(#REF!),O$2+2,FALSE),0)</f>
        <v>#REF!</v>
      </c>
      <c r="P95" t="e" cm="1">
        <f t="array" ref="P95">_xlfn.IFNA(VLOOKUP($A95,TRANSPOSE(#REF!),P$2+2,FALSE),0)</f>
        <v>#REF!</v>
      </c>
      <c r="Q95" t="e" cm="1">
        <f t="array" ref="Q95">_xlfn.IFNA(VLOOKUP($A95,TRANSPOSE(#REF!),Q$2+2,FALSE),0)</f>
        <v>#REF!</v>
      </c>
      <c r="R95" t="e" cm="1">
        <f t="array" ref="R95">_xlfn.IFNA(VLOOKUP($A95,TRANSPOSE(#REF!),R$2+2,FALSE),0)</f>
        <v>#REF!</v>
      </c>
      <c r="S95" t="e" cm="1">
        <f t="array" ref="S95">_xlfn.IFNA(VLOOKUP($A95,TRANSPOSE(#REF!),S$2+2,FALSE),0)</f>
        <v>#REF!</v>
      </c>
      <c r="T95" t="e" cm="1">
        <f t="array" ref="T95">_xlfn.IFNA(VLOOKUP($A95,TRANSPOSE(#REF!),T$2+2,FALSE),0)</f>
        <v>#REF!</v>
      </c>
      <c r="U95" t="e" cm="1">
        <f t="array" ref="U95">_xlfn.IFNA(VLOOKUP($A95,TRANSPOSE(#REF!),U$2+2,FALSE),0)</f>
        <v>#REF!</v>
      </c>
      <c r="V95" t="e" cm="1">
        <f t="array" ref="V95">_xlfn.IFNA(VLOOKUP($A95,TRANSPOSE(#REF!),V$2+2,FALSE),0)</f>
        <v>#REF!</v>
      </c>
      <c r="W95" t="e" cm="1">
        <f t="array" ref="W95">_xlfn.IFNA(VLOOKUP($A95,TRANSPOSE(#REF!),W$2+2,FALSE),0)</f>
        <v>#REF!</v>
      </c>
      <c r="X95" t="e" cm="1">
        <f t="array" ref="X95">_xlfn.IFNA(VLOOKUP($A95,TRANSPOSE(#REF!),X$2+2,FALSE),0)</f>
        <v>#REF!</v>
      </c>
      <c r="Y95" t="e" cm="1">
        <f t="array" ref="Y95">_xlfn.IFNA(VLOOKUP($A95,TRANSPOSE(#REF!),Y$2+2,FALSE),0)</f>
        <v>#REF!</v>
      </c>
      <c r="Z95" t="e" cm="1">
        <f t="array" ref="Z95">_xlfn.IFNA(VLOOKUP($A95,TRANSPOSE(#REF!),Z$2+2,FALSE),0)</f>
        <v>#REF!</v>
      </c>
      <c r="AA95" t="e" cm="1">
        <f t="array" ref="AA95">_xlfn.IFNA(VLOOKUP($A95,TRANSPOSE(#REF!),AA$2+2,FALSE),0)</f>
        <v>#REF!</v>
      </c>
      <c r="AB95" t="e" cm="1">
        <f t="array" ref="AB95">_xlfn.IFNA(VLOOKUP($A95,TRANSPOSE(#REF!),AB$2+2,FALSE),0)</f>
        <v>#REF!</v>
      </c>
      <c r="AC95" t="e" cm="1">
        <f t="array" ref="AC95">_xlfn.IFNA(VLOOKUP($A95,TRANSPOSE(#REF!),AC$2+2,FALSE),0)</f>
        <v>#REF!</v>
      </c>
      <c r="AD95" t="e" cm="1">
        <f t="array" ref="AD95">_xlfn.IFNA(VLOOKUP($A95,TRANSPOSE(#REF!),AD$2+2,FALSE),0)</f>
        <v>#REF!</v>
      </c>
      <c r="AE95" t="e" cm="1">
        <f t="array" ref="AE95">_xlfn.IFNA(VLOOKUP($A95,TRANSPOSE(#REF!),AE$2+2,FALSE),0)</f>
        <v>#REF!</v>
      </c>
      <c r="AF95" t="e" cm="1">
        <f t="array" ref="AF95">_xlfn.IFNA(VLOOKUP($A95,TRANSPOSE(#REF!),AF$2+2,FALSE),0)</f>
        <v>#REF!</v>
      </c>
      <c r="AG95" t="e" cm="1">
        <f t="array" ref="AG95">_xlfn.IFNA(VLOOKUP($A95,TRANSPOSE(#REF!),AG$2+2,FALSE),0)</f>
        <v>#REF!</v>
      </c>
      <c r="AH95" t="e" cm="1">
        <f t="array" ref="AH95">_xlfn.IFNA(VLOOKUP($A95,TRANSPOSE(#REF!),AH$2+2,FALSE),0)</f>
        <v>#REF!</v>
      </c>
      <c r="AI95" t="e" cm="1">
        <f t="array" ref="AI95">_xlfn.IFNA(VLOOKUP($A95,TRANSPOSE(#REF!),AI$2+2,FALSE),0)</f>
        <v>#REF!</v>
      </c>
      <c r="AJ95" t="e" cm="1">
        <f t="array" ref="AJ95">_xlfn.IFNA(VLOOKUP($A95,TRANSPOSE(#REF!),AJ$2+2,FALSE),0)</f>
        <v>#REF!</v>
      </c>
      <c r="AK95" t="e" cm="1">
        <f t="array" ref="AK95">_xlfn.IFNA(VLOOKUP($A95,TRANSPOSE(#REF!),AK$2+2,FALSE),0)</f>
        <v>#REF!</v>
      </c>
      <c r="AL95" t="e" cm="1">
        <f t="array" ref="AL95">_xlfn.IFNA(VLOOKUP($A95,TRANSPOSE(#REF!),AL$2+2,FALSE),0)</f>
        <v>#REF!</v>
      </c>
      <c r="AM95" t="e" cm="1">
        <f t="array" ref="AM95">_xlfn.IFNA(VLOOKUP($A95,TRANSPOSE(#REF!),AM$2+2,FALSE),0)</f>
        <v>#REF!</v>
      </c>
      <c r="AN95" t="e" cm="1">
        <f t="array" ref="AN95">_xlfn.IFNA(VLOOKUP($A95,TRANSPOSE(#REF!),AN$2+2,FALSE),0)</f>
        <v>#REF!</v>
      </c>
      <c r="AO95" t="e" cm="1">
        <f t="array" ref="AO95">_xlfn.IFNA(VLOOKUP($A95,TRANSPOSE(#REF!),AO$2+2,FALSE),0)</f>
        <v>#REF!</v>
      </c>
      <c r="AP95" t="e" cm="1">
        <f t="array" ref="AP95">_xlfn.IFNA(VLOOKUP($A95,TRANSPOSE(#REF!),AP$2+2,FALSE),0)</f>
        <v>#REF!</v>
      </c>
      <c r="AQ95" t="e" cm="1">
        <f t="array" ref="AQ95">_xlfn.IFNA(VLOOKUP($A95,TRANSPOSE(#REF!),AQ$2+2,FALSE),0)</f>
        <v>#REF!</v>
      </c>
      <c r="AR95" t="e" cm="1">
        <f t="array" ref="AR95">_xlfn.IFNA(VLOOKUP($A95,TRANSPOSE(#REF!),AR$2+2,FALSE),0)</f>
        <v>#REF!</v>
      </c>
      <c r="AS95" t="e" cm="1">
        <f t="array" ref="AS95">_xlfn.IFNA(VLOOKUP($A95,TRANSPOSE(#REF!),AS$2+2,FALSE),0)</f>
        <v>#REF!</v>
      </c>
      <c r="AT95" t="e" cm="1">
        <f t="array" ref="AT95">_xlfn.IFNA(VLOOKUP($A95,TRANSPOSE(#REF!),AT$2+2,FALSE),0)</f>
        <v>#REF!</v>
      </c>
      <c r="AU95" t="e" cm="1">
        <f t="array" ref="AU95">_xlfn.IFNA(VLOOKUP($A95,TRANSPOSE(#REF!),AU$2+2,FALSE),0)</f>
        <v>#REF!</v>
      </c>
      <c r="AV95" t="e" cm="1">
        <f t="array" ref="AV95">_xlfn.IFNA(VLOOKUP($A95,TRANSPOSE(#REF!),AV$2+2,FALSE),0)</f>
        <v>#REF!</v>
      </c>
      <c r="AW95" t="e" cm="1">
        <f t="array" ref="AW95">_xlfn.IFNA(VLOOKUP($A95,TRANSPOSE(#REF!),AW$2+2,FALSE),0)</f>
        <v>#REF!</v>
      </c>
      <c r="AX95" t="e" cm="1">
        <f t="array" ref="AX95">_xlfn.IFNA(VLOOKUP($A95,TRANSPOSE(#REF!),AX$2+2,FALSE),0)</f>
        <v>#REF!</v>
      </c>
      <c r="AY95" t="e" cm="1">
        <f t="array" ref="AY95">_xlfn.IFNA(VLOOKUP($A95,TRANSPOSE(#REF!),AY$2+2,FALSE),0)</f>
        <v>#REF!</v>
      </c>
      <c r="AZ95" t="e" cm="1">
        <f t="array" ref="AZ95">_xlfn.IFNA(VLOOKUP($A95,TRANSPOSE(#REF!),AZ$2+2,FALSE),0)</f>
        <v>#REF!</v>
      </c>
      <c r="BA95" t="e" cm="1">
        <f t="array" ref="BA95">_xlfn.IFNA(VLOOKUP($A95,TRANSPOSE(#REF!),BA$2+2,FALSE),0)</f>
        <v>#REF!</v>
      </c>
      <c r="BB95" t="e" cm="1">
        <f t="array" ref="BB95">_xlfn.IFNA(VLOOKUP($A95,TRANSPOSE(#REF!),BB$2+2,FALSE),0)</f>
        <v>#REF!</v>
      </c>
      <c r="BC95" t="e" cm="1">
        <f t="array" ref="BC95">_xlfn.IFNA(VLOOKUP($A95,TRANSPOSE(#REF!),BC$2+2,FALSE),0)</f>
        <v>#REF!</v>
      </c>
      <c r="BD95" t="e" cm="1">
        <f t="array" ref="BD95">_xlfn.IFNA(VLOOKUP($A95,TRANSPOSE(#REF!),BD$2+2,FALSE),0)</f>
        <v>#REF!</v>
      </c>
      <c r="BE95" t="e" cm="1">
        <f t="array" ref="BE95">_xlfn.IFNA(VLOOKUP($A95,TRANSPOSE(#REF!),BE$2+2,FALSE),0)</f>
        <v>#REF!</v>
      </c>
      <c r="BF95" t="e" cm="1">
        <f t="array" ref="BF95">_xlfn.IFNA(VLOOKUP($A95,TRANSPOSE(#REF!),BF$2+2,FALSE),0)</f>
        <v>#REF!</v>
      </c>
      <c r="BG95" t="e" cm="1">
        <f t="array" ref="BG95">_xlfn.IFNA(VLOOKUP($A95,TRANSPOSE(#REF!),BG$2+2,FALSE),0)</f>
        <v>#REF!</v>
      </c>
      <c r="BH95" t="e" cm="1">
        <f t="array" ref="BH95">_xlfn.IFNA(VLOOKUP($A95,TRANSPOSE(#REF!),BH$2+2,FALSE),0)</f>
        <v>#REF!</v>
      </c>
      <c r="BI95" t="e" cm="1">
        <f t="array" ref="BI95">_xlfn.IFNA(VLOOKUP($A95,TRANSPOSE(#REF!),BI$2+2,FALSE),0)</f>
        <v>#REF!</v>
      </c>
      <c r="BJ95" t="e" cm="1">
        <f t="array" ref="BJ95">_xlfn.IFNA(VLOOKUP($A95,TRANSPOSE(#REF!),BJ$2+2,FALSE),0)</f>
        <v>#REF!</v>
      </c>
      <c r="BK95" t="e" cm="1">
        <f t="array" ref="BK95">_xlfn.IFNA(VLOOKUP($A95,TRANSPOSE(#REF!),BK$2+2,FALSE),0)</f>
        <v>#REF!</v>
      </c>
      <c r="BL95" t="e" cm="1">
        <f t="array" ref="BL95">_xlfn.IFNA(VLOOKUP($A95,TRANSPOSE(#REF!),BL$2+2,FALSE),0)</f>
        <v>#REF!</v>
      </c>
      <c r="BM95" t="e" cm="1">
        <f t="array" ref="BM95">_xlfn.IFNA(VLOOKUP($A95,TRANSPOSE(#REF!),BM$2+2,FALSE),0)</f>
        <v>#REF!</v>
      </c>
      <c r="BN95" t="e" cm="1">
        <f t="array" ref="BN95">_xlfn.IFNA(VLOOKUP($A95,TRANSPOSE(#REF!),BN$2+2,FALSE),0)</f>
        <v>#REF!</v>
      </c>
      <c r="BO95" t="e" cm="1">
        <f t="array" ref="BO95">_xlfn.IFNA(VLOOKUP($A95,TRANSPOSE(#REF!),BO$2+2,FALSE),0)</f>
        <v>#REF!</v>
      </c>
      <c r="BP95" t="e" cm="1">
        <f t="array" ref="BP95">_xlfn.IFNA(VLOOKUP($A95,TRANSPOSE(#REF!),BP$2+2,FALSE),0)</f>
        <v>#REF!</v>
      </c>
      <c r="BQ95" t="e" cm="1">
        <f t="array" ref="BQ95">_xlfn.IFNA(VLOOKUP($A95,TRANSPOSE(#REF!),BQ$2+2,FALSE),0)</f>
        <v>#REF!</v>
      </c>
      <c r="BR95" t="e" cm="1">
        <f t="array" ref="BR95">_xlfn.IFNA(VLOOKUP($A95,TRANSPOSE(#REF!),BR$2+2,FALSE),0)</f>
        <v>#REF!</v>
      </c>
      <c r="BS95" t="e" cm="1">
        <f t="array" ref="BS95">_xlfn.IFNA(VLOOKUP($A95,TRANSPOSE(#REF!),BS$2+2,FALSE),0)</f>
        <v>#REF!</v>
      </c>
      <c r="BT95" t="e" cm="1">
        <f t="array" ref="BT95">_xlfn.IFNA(VLOOKUP($A95,TRANSPOSE(#REF!),BT$2+2,FALSE),0)</f>
        <v>#REF!</v>
      </c>
      <c r="BU95" t="e" cm="1">
        <f t="array" ref="BU95">_xlfn.IFNA(VLOOKUP($A95,TRANSPOSE(#REF!),BU$2+2,FALSE),0)</f>
        <v>#REF!</v>
      </c>
      <c r="BV95" t="e" cm="1">
        <f t="array" ref="BV95">_xlfn.IFNA(VLOOKUP($A95,TRANSPOSE(#REF!),BV$2+2,FALSE),0)</f>
        <v>#REF!</v>
      </c>
      <c r="BW95" t="e" cm="1">
        <f t="array" ref="BW95">_xlfn.IFNA(VLOOKUP($A95,TRANSPOSE(#REF!),BW$2+2,FALSE),0)</f>
        <v>#REF!</v>
      </c>
      <c r="BX95" t="e" cm="1">
        <f t="array" ref="BX95">_xlfn.IFNA(VLOOKUP($A95,TRANSPOSE(#REF!),BX$2+2,FALSE),0)</f>
        <v>#REF!</v>
      </c>
      <c r="BY95" t="e" cm="1">
        <f t="array" ref="BY95">_xlfn.IFNA(VLOOKUP($A95,TRANSPOSE(#REF!),BY$2+2,FALSE),0)</f>
        <v>#REF!</v>
      </c>
      <c r="BZ95" t="e" cm="1">
        <f t="array" ref="BZ95">_xlfn.IFNA(VLOOKUP($A95,TRANSPOSE(#REF!),BZ$2+2,FALSE),0)</f>
        <v>#REF!</v>
      </c>
      <c r="CA95" t="e" cm="1">
        <f t="array" ref="CA95">_xlfn.IFNA(VLOOKUP($A95,TRANSPOSE(#REF!),CA$2+2,FALSE),0)</f>
        <v>#REF!</v>
      </c>
      <c r="CB95" t="e" cm="1">
        <f t="array" ref="CB95">_xlfn.IFNA(VLOOKUP($A95,TRANSPOSE(#REF!),CB$2+2,FALSE),0)</f>
        <v>#REF!</v>
      </c>
      <c r="CC95" t="e" cm="1">
        <f t="array" ref="CC95">_xlfn.IFNA(VLOOKUP($A95,TRANSPOSE(#REF!),CC$2+2,FALSE),0)</f>
        <v>#REF!</v>
      </c>
      <c r="CD95" t="e" cm="1">
        <f t="array" ref="CD95">_xlfn.IFNA(VLOOKUP($A95,TRANSPOSE(#REF!),CD$2+2,FALSE),0)</f>
        <v>#REF!</v>
      </c>
      <c r="CE95" t="e" cm="1">
        <f t="array" ref="CE95">_xlfn.IFNA(VLOOKUP($A95,TRANSPOSE(#REF!),CE$2+2,FALSE),0)</f>
        <v>#REF!</v>
      </c>
      <c r="CF95" t="e" cm="1">
        <f t="array" ref="CF95">_xlfn.IFNA(VLOOKUP($A95,TRANSPOSE(#REF!),CF$2+2,FALSE),0)</f>
        <v>#REF!</v>
      </c>
      <c r="CG95" t="e" cm="1">
        <f t="array" ref="CG95">_xlfn.IFNA(VLOOKUP($A95,TRANSPOSE(#REF!),CG$2+2,FALSE),0)</f>
        <v>#REF!</v>
      </c>
      <c r="CH95" t="e" cm="1">
        <f t="array" ref="CH95">_xlfn.IFNA(VLOOKUP($A95,TRANSPOSE(#REF!),CH$2+2,FALSE),0)</f>
        <v>#REF!</v>
      </c>
      <c r="CI95" t="e" cm="1">
        <f t="array" ref="CI95">_xlfn.IFNA(VLOOKUP($A95,TRANSPOSE(#REF!),CI$2+2,FALSE),0)</f>
        <v>#REF!</v>
      </c>
      <c r="CJ95" t="e" cm="1">
        <f t="array" ref="CJ95">_xlfn.IFNA(VLOOKUP($A95,TRANSPOSE(#REF!),CJ$2+2,FALSE),0)</f>
        <v>#REF!</v>
      </c>
      <c r="CK95" t="e" cm="1">
        <f t="array" ref="CK95">_xlfn.IFNA(VLOOKUP($A95,TRANSPOSE(#REF!),CK$2+2,FALSE),0)</f>
        <v>#REF!</v>
      </c>
      <c r="CL95" t="e" cm="1">
        <f t="array" ref="CL95">_xlfn.IFNA(VLOOKUP($A95,TRANSPOSE(#REF!),CL$2+2,FALSE),0)</f>
        <v>#REF!</v>
      </c>
      <c r="CM95" t="e" cm="1">
        <f t="array" ref="CM95">_xlfn.IFNA(VLOOKUP($A95,TRANSPOSE(#REF!),CM$2+2,FALSE),0)</f>
        <v>#REF!</v>
      </c>
      <c r="CN95" t="e" cm="1">
        <f t="array" ref="CN95">_xlfn.IFNA(VLOOKUP($A95,TRANSPOSE(#REF!),CN$2+2,FALSE),0)</f>
        <v>#REF!</v>
      </c>
      <c r="CO95" t="e" cm="1">
        <f t="array" ref="CO95">_xlfn.IFNA(VLOOKUP($A95,TRANSPOSE(#REF!),CO$2+2,FALSE),0)</f>
        <v>#REF!</v>
      </c>
      <c r="CP95" t="e" cm="1">
        <f t="array" ref="CP95">_xlfn.IFNA(VLOOKUP($A95,TRANSPOSE(#REF!),CP$2+2,FALSE),0)</f>
        <v>#REF!</v>
      </c>
      <c r="CQ95" t="e" cm="1">
        <f t="array" ref="CQ95">_xlfn.IFNA(VLOOKUP($A95,TRANSPOSE(#REF!),CQ$2+2,FALSE),0)</f>
        <v>#REF!</v>
      </c>
      <c r="CR95" t="e" cm="1">
        <f t="array" ref="CR95">_xlfn.IFNA(VLOOKUP($A95,TRANSPOSE(#REF!),CR$2+2,FALSE),0)</f>
        <v>#REF!</v>
      </c>
      <c r="CS95" t="e" cm="1">
        <f t="array" ref="CS95">_xlfn.IFNA(VLOOKUP($A95,TRANSPOSE(#REF!),CS$2+2,FALSE),0)</f>
        <v>#REF!</v>
      </c>
      <c r="CT95" t="e" cm="1">
        <f t="array" ref="CT95">_xlfn.IFNA(VLOOKUP($A95,TRANSPOSE(#REF!),CT$2+2,FALSE),0)</f>
        <v>#REF!</v>
      </c>
      <c r="CU95" t="e" cm="1">
        <f t="array" ref="CU95">_xlfn.IFNA(VLOOKUP($A95,TRANSPOSE(#REF!),CU$2+2,FALSE),0)</f>
        <v>#REF!</v>
      </c>
      <c r="CV95" t="e" cm="1">
        <f t="array" ref="CV95">_xlfn.IFNA(VLOOKUP($A95,TRANSPOSE(#REF!),CV$2+2,FALSE),0)</f>
        <v>#REF!</v>
      </c>
      <c r="CW95" t="e" cm="1">
        <f t="array" ref="CW95">_xlfn.IFNA(VLOOKUP($A95,TRANSPOSE(#REF!),CW$2+2,FALSE),0)</f>
        <v>#REF!</v>
      </c>
      <c r="CX95" t="e" cm="1">
        <f t="array" ref="CX95">_xlfn.IFNA(VLOOKUP($A95,TRANSPOSE(#REF!),CX$2+2,FALSE),0)</f>
        <v>#REF!</v>
      </c>
      <c r="CY95" t="e" cm="1">
        <f t="array" ref="CY95">_xlfn.IFNA(VLOOKUP($A95,TRANSPOSE(#REF!),CY$2+2,FALSE),0)</f>
        <v>#REF!</v>
      </c>
      <c r="CZ95" t="e" cm="1">
        <f t="array" ref="CZ95">_xlfn.IFNA(VLOOKUP($A95,TRANSPOSE(#REF!),CZ$2+2,FALSE),0)</f>
        <v>#REF!</v>
      </c>
      <c r="DA95" t="e" cm="1">
        <f t="array" ref="DA95">_xlfn.IFNA(VLOOKUP($A95,TRANSPOSE(#REF!),DA$2+2,FALSE),0)</f>
        <v>#REF!</v>
      </c>
      <c r="DB95" t="e" cm="1">
        <f t="array" ref="DB95">_xlfn.IFNA(VLOOKUP($A95,TRANSPOSE(#REF!),DB$2+2,FALSE),0)</f>
        <v>#REF!</v>
      </c>
      <c r="DC95" t="e" cm="1">
        <f t="array" ref="DC95">_xlfn.IFNA(VLOOKUP($A95,TRANSPOSE(#REF!),DC$2+2,FALSE),0)</f>
        <v>#REF!</v>
      </c>
      <c r="DD95" t="e" cm="1">
        <f t="array" ref="DD95">_xlfn.IFNA(VLOOKUP($A95,TRANSPOSE(#REF!),DD$2+2,FALSE),0)</f>
        <v>#REF!</v>
      </c>
      <c r="DE95" t="e" cm="1">
        <f t="array" ref="DE95">_xlfn.IFNA(VLOOKUP($A95,TRANSPOSE(#REF!),DE$2+2,FALSE),0)</f>
        <v>#REF!</v>
      </c>
      <c r="DF95" t="e" cm="1">
        <f t="array" ref="DF95">_xlfn.IFNA(VLOOKUP($A95,TRANSPOSE(#REF!),DF$2+2,FALSE),0)</f>
        <v>#REF!</v>
      </c>
      <c r="DG95" t="e" cm="1">
        <f t="array" ref="DG95">_xlfn.IFNA(VLOOKUP($A95,TRANSPOSE(#REF!),DG$2+2,FALSE),0)</f>
        <v>#REF!</v>
      </c>
      <c r="DH95" t="e" cm="1">
        <f t="array" ref="DH95">_xlfn.IFNA(VLOOKUP($A95,TRANSPOSE(#REF!),DH$2+2,FALSE),0)</f>
        <v>#REF!</v>
      </c>
      <c r="DI95" t="e" cm="1">
        <f t="array" ref="DI95">_xlfn.IFNA(VLOOKUP($A95,TRANSPOSE(#REF!),DI$2+2,FALSE),0)</f>
        <v>#REF!</v>
      </c>
      <c r="DJ95" t="e" cm="1">
        <f t="array" ref="DJ95">_xlfn.IFNA(VLOOKUP($A95,TRANSPOSE(#REF!),DJ$2+2,FALSE),0)</f>
        <v>#REF!</v>
      </c>
      <c r="DK95" t="e" cm="1">
        <f t="array" ref="DK95">_xlfn.IFNA(VLOOKUP($A95,TRANSPOSE(#REF!),DK$2+2,FALSE),0)</f>
        <v>#REF!</v>
      </c>
      <c r="DL95" t="e" cm="1">
        <f t="array" ref="DL95">_xlfn.IFNA(VLOOKUP($A95,TRANSPOSE(#REF!),DL$2+2,FALSE),0)</f>
        <v>#REF!</v>
      </c>
      <c r="DM95" t="e" cm="1">
        <f t="array" ref="DM95">_xlfn.IFNA(VLOOKUP($A95,TRANSPOSE(#REF!),DM$2+2,FALSE),0)</f>
        <v>#REF!</v>
      </c>
      <c r="DN95" t="e" cm="1">
        <f t="array" ref="DN95">_xlfn.IFNA(VLOOKUP($A95,TRANSPOSE(#REF!),DN$2+2,FALSE),0)</f>
        <v>#REF!</v>
      </c>
      <c r="DO95" t="e" cm="1">
        <f t="array" ref="DO95">_xlfn.IFNA(VLOOKUP($A95,TRANSPOSE(#REF!),DO$2+2,FALSE),0)</f>
        <v>#REF!</v>
      </c>
      <c r="DP95" t="e" cm="1">
        <f t="array" ref="DP95">_xlfn.IFNA(VLOOKUP($A95,TRANSPOSE(#REF!),DP$2+2,FALSE),0)</f>
        <v>#REF!</v>
      </c>
      <c r="DQ95" t="e" cm="1">
        <f t="array" ref="DQ95">_xlfn.IFNA(VLOOKUP($A95,TRANSPOSE(#REF!),DQ$2+2,FALSE),0)</f>
        <v>#REF!</v>
      </c>
      <c r="DR95" t="e" cm="1">
        <f t="array" ref="DR95">_xlfn.IFNA(VLOOKUP($A95,TRANSPOSE(#REF!),DR$2+2,FALSE),0)</f>
        <v>#REF!</v>
      </c>
      <c r="DS95" t="e" cm="1">
        <f t="array" ref="DS95">_xlfn.IFNA(VLOOKUP($A95,TRANSPOSE(#REF!),DS$2+2,FALSE),0)</f>
        <v>#REF!</v>
      </c>
      <c r="DT95" t="e" cm="1">
        <f t="array" ref="DT95">_xlfn.IFNA(VLOOKUP($A95,TRANSPOSE(#REF!),DT$2+2,FALSE),0)</f>
        <v>#REF!</v>
      </c>
      <c r="DU95" t="e" cm="1">
        <f t="array" ref="DU95">_xlfn.IFNA(VLOOKUP($A95,TRANSPOSE(#REF!),DU$2+2,FALSE),0)</f>
        <v>#REF!</v>
      </c>
      <c r="DV95" t="e" cm="1">
        <f t="array" ref="DV95">_xlfn.IFNA(VLOOKUP($A95,TRANSPOSE(#REF!),DV$2+2,FALSE),0)</f>
        <v>#REF!</v>
      </c>
      <c r="DW95" t="e" cm="1">
        <f t="array" ref="DW95">_xlfn.IFNA(VLOOKUP($A95,TRANSPOSE(#REF!),DW$2+2,FALSE),0)</f>
        <v>#REF!</v>
      </c>
      <c r="DX95" t="e" cm="1">
        <f t="array" ref="DX95">_xlfn.IFNA(VLOOKUP($A95,TRANSPOSE(#REF!),DX$2+2,FALSE),0)</f>
        <v>#REF!</v>
      </c>
      <c r="DY95" t="e" cm="1">
        <f t="array" ref="DY95">_xlfn.IFNA(VLOOKUP($A95,TRANSPOSE(#REF!),DY$2+2,FALSE),0)</f>
        <v>#REF!</v>
      </c>
      <c r="DZ95" t="e" cm="1">
        <f t="array" ref="DZ95">_xlfn.IFNA(VLOOKUP($A95,TRANSPOSE(#REF!),DZ$2+2,FALSE),0)</f>
        <v>#REF!</v>
      </c>
      <c r="EA95" t="e" cm="1">
        <f t="array" ref="EA95">_xlfn.IFNA(VLOOKUP($A95,TRANSPOSE(#REF!),EA$2+2,FALSE),0)</f>
        <v>#REF!</v>
      </c>
      <c r="EB95" t="e" cm="1">
        <f t="array" ref="EB95">_xlfn.IFNA(VLOOKUP($A95,TRANSPOSE(#REF!),EB$2+2,FALSE),0)</f>
        <v>#REF!</v>
      </c>
      <c r="EC95" t="e" cm="1">
        <f t="array" ref="EC95">_xlfn.IFNA(VLOOKUP($A95,TRANSPOSE(#REF!),EC$2+2,FALSE),0)</f>
        <v>#REF!</v>
      </c>
      <c r="ED95" t="e" cm="1">
        <f t="array" ref="ED95">_xlfn.IFNA(VLOOKUP($A95,TRANSPOSE(#REF!),ED$2+2,FALSE),0)</f>
        <v>#REF!</v>
      </c>
      <c r="EE95" t="e" cm="1">
        <f t="array" ref="EE95">_xlfn.IFNA(VLOOKUP($A95,TRANSPOSE(#REF!),EE$2+2,FALSE),0)</f>
        <v>#REF!</v>
      </c>
      <c r="EF95" t="e" cm="1">
        <f t="array" ref="EF95">_xlfn.IFNA(VLOOKUP($A95,TRANSPOSE(#REF!),EF$2+2,FALSE),0)</f>
        <v>#REF!</v>
      </c>
      <c r="EG95" t="e" cm="1">
        <f t="array" ref="EG95">_xlfn.IFNA(VLOOKUP($A95,TRANSPOSE(#REF!),EG$2+2,FALSE),0)</f>
        <v>#REF!</v>
      </c>
      <c r="EH95" t="e" cm="1">
        <f t="array" ref="EH95">_xlfn.IFNA(VLOOKUP($A95,TRANSPOSE(#REF!),EH$2+2,FALSE),0)</f>
        <v>#REF!</v>
      </c>
      <c r="EI95" t="e" cm="1">
        <f t="array" ref="EI95">_xlfn.IFNA(VLOOKUP($A95,TRANSPOSE(#REF!),EI$2+2,FALSE),0)</f>
        <v>#REF!</v>
      </c>
      <c r="EJ95" t="e" cm="1">
        <f t="array" ref="EJ95">_xlfn.IFNA(VLOOKUP($A95,TRANSPOSE(#REF!),EJ$2+2,FALSE),0)</f>
        <v>#REF!</v>
      </c>
      <c r="EK95" t="e" cm="1">
        <f t="array" ref="EK95">_xlfn.IFNA(VLOOKUP($A95,TRANSPOSE(#REF!),EK$2+2,FALSE),0)</f>
        <v>#REF!</v>
      </c>
      <c r="EL95" t="e" cm="1">
        <f t="array" ref="EL95">_xlfn.IFNA(VLOOKUP($A95,TRANSPOSE(#REF!),EL$2+2,FALSE),0)</f>
        <v>#REF!</v>
      </c>
      <c r="EM95" t="e" cm="1">
        <f t="array" ref="EM95">_xlfn.IFNA(VLOOKUP($A95,TRANSPOSE(#REF!),EM$2+2,FALSE),0)</f>
        <v>#REF!</v>
      </c>
      <c r="EN95" t="e" cm="1">
        <f t="array" ref="EN95">_xlfn.IFNA(VLOOKUP($A95,TRANSPOSE(#REF!),EN$2+2,FALSE),0)</f>
        <v>#REF!</v>
      </c>
      <c r="EO95" t="e" cm="1">
        <f t="array" ref="EO95">_xlfn.IFNA(VLOOKUP($A95,TRANSPOSE(#REF!),EO$2+2,FALSE),0)</f>
        <v>#REF!</v>
      </c>
      <c r="EP95" t="e" cm="1">
        <f t="array" ref="EP95">_xlfn.IFNA(VLOOKUP($A95,TRANSPOSE(#REF!),EP$2+2,FALSE),0)</f>
        <v>#REF!</v>
      </c>
      <c r="EQ95" t="e" cm="1">
        <f t="array" ref="EQ95">_xlfn.IFNA(VLOOKUP($A95,TRANSPOSE(#REF!),EQ$2+2,FALSE),0)</f>
        <v>#REF!</v>
      </c>
      <c r="ER95" t="e" cm="1">
        <f t="array" ref="ER95">_xlfn.IFNA(VLOOKUP($A95,TRANSPOSE(#REF!),ER$2+2,FALSE),0)</f>
        <v>#REF!</v>
      </c>
      <c r="ES95" t="e" cm="1">
        <f t="array" ref="ES95">_xlfn.IFNA(VLOOKUP($A95,TRANSPOSE(#REF!),ES$2+2,FALSE),0)</f>
        <v>#REF!</v>
      </c>
      <c r="ET95" t="e" cm="1">
        <f t="array" ref="ET95">_xlfn.IFNA(VLOOKUP($A95,TRANSPOSE(#REF!),ET$2+2,FALSE),0)</f>
        <v>#REF!</v>
      </c>
      <c r="EU95" t="e" cm="1">
        <f t="array" ref="EU95">_xlfn.IFNA(VLOOKUP($A95,TRANSPOSE(#REF!),EU$2+2,FALSE),0)</f>
        <v>#REF!</v>
      </c>
      <c r="EV95" t="e" cm="1">
        <f t="array" ref="EV95">_xlfn.IFNA(VLOOKUP($A95,TRANSPOSE(#REF!),EV$2+2,FALSE),0)</f>
        <v>#REF!</v>
      </c>
      <c r="EW95" t="e" cm="1">
        <f t="array" ref="EW95">_xlfn.IFNA(VLOOKUP($A95,TRANSPOSE(#REF!),EW$2+2,FALSE),0)</f>
        <v>#REF!</v>
      </c>
      <c r="EX95" t="e" cm="1">
        <f t="array" ref="EX95">_xlfn.IFNA(VLOOKUP($A95,TRANSPOSE(#REF!),EX$2+2,FALSE),0)</f>
        <v>#REF!</v>
      </c>
      <c r="EY95" t="e" cm="1">
        <f t="array" ref="EY95">_xlfn.IFNA(VLOOKUP($A95,TRANSPOSE(#REF!),EY$2+2,FALSE),0)</f>
        <v>#REF!</v>
      </c>
      <c r="EZ95" t="e" cm="1">
        <f t="array" ref="EZ95">_xlfn.IFNA(VLOOKUP($A95,TRANSPOSE(#REF!),EZ$2+2,FALSE),0)</f>
        <v>#REF!</v>
      </c>
      <c r="FA95" t="e" cm="1">
        <f t="array" ref="FA95">_xlfn.IFNA(VLOOKUP($A95,TRANSPOSE(#REF!),FA$2+2,FALSE),0)</f>
        <v>#REF!</v>
      </c>
      <c r="FB95" t="e" cm="1">
        <f t="array" ref="FB95">_xlfn.IFNA(VLOOKUP($A95,TRANSPOSE(#REF!),FB$2+2,FALSE),0)</f>
        <v>#REF!</v>
      </c>
      <c r="FC95" t="e" cm="1">
        <f t="array" ref="FC95">_xlfn.IFNA(VLOOKUP($A95,TRANSPOSE(#REF!),FC$2+2,FALSE),0)</f>
        <v>#REF!</v>
      </c>
      <c r="FD95" t="e" cm="1">
        <f t="array" ref="FD95">_xlfn.IFNA(VLOOKUP($A95,TRANSPOSE(#REF!),FD$2+2,FALSE),0)</f>
        <v>#REF!</v>
      </c>
      <c r="FE95" t="e" cm="1">
        <f t="array" ref="FE95">_xlfn.IFNA(VLOOKUP($A95,TRANSPOSE(#REF!),FE$2+2,FALSE),0)</f>
        <v>#REF!</v>
      </c>
      <c r="FF95" t="e" cm="1">
        <f t="array" ref="FF95">_xlfn.IFNA(VLOOKUP($A95,TRANSPOSE(#REF!),FF$2+2,FALSE),0)</f>
        <v>#REF!</v>
      </c>
      <c r="FG95" t="e" cm="1">
        <f t="array" ref="FG95">_xlfn.IFNA(VLOOKUP($A95,TRANSPOSE(#REF!),FG$2+2,FALSE),0)</f>
        <v>#REF!</v>
      </c>
      <c r="FH95" t="e" cm="1">
        <f t="array" ref="FH95">_xlfn.IFNA(VLOOKUP($A95,TRANSPOSE(#REF!),FH$2+2,FALSE),0)</f>
        <v>#REF!</v>
      </c>
      <c r="FI95" t="e" cm="1">
        <f t="array" ref="FI95">_xlfn.IFNA(VLOOKUP($A95,TRANSPOSE(#REF!),FI$2+2,FALSE),0)</f>
        <v>#REF!</v>
      </c>
      <c r="FJ95" t="e" cm="1">
        <f t="array" ref="FJ95">_xlfn.IFNA(VLOOKUP($A95,TRANSPOSE(#REF!),FJ$2+2,FALSE),0)</f>
        <v>#REF!</v>
      </c>
      <c r="FK95" t="e" cm="1">
        <f t="array" ref="FK95">_xlfn.IFNA(VLOOKUP($A95,TRANSPOSE(#REF!),FK$2+2,FALSE),0)</f>
        <v>#REF!</v>
      </c>
      <c r="FL95" t="e" cm="1">
        <f t="array" ref="FL95">_xlfn.IFNA(VLOOKUP($A95,TRANSPOSE(#REF!),FL$2+2,FALSE),0)</f>
        <v>#REF!</v>
      </c>
      <c r="FM95" t="e" cm="1">
        <f t="array" ref="FM95">_xlfn.IFNA(VLOOKUP($A95,TRANSPOSE(#REF!),FM$2+2,FALSE),0)</f>
        <v>#REF!</v>
      </c>
      <c r="FN95" t="e" cm="1">
        <f t="array" ref="FN95">_xlfn.IFNA(VLOOKUP($A95,TRANSPOSE(#REF!),FN$2+2,FALSE),0)</f>
        <v>#REF!</v>
      </c>
      <c r="FO95" t="e" cm="1">
        <f t="array" ref="FO95">_xlfn.IFNA(VLOOKUP($A95,TRANSPOSE(#REF!),FO$2+2,FALSE),0)</f>
        <v>#REF!</v>
      </c>
      <c r="FP95" t="e" cm="1">
        <f t="array" ref="FP95">_xlfn.IFNA(VLOOKUP($A95,TRANSPOSE(#REF!),FP$2+2,FALSE),0)</f>
        <v>#REF!</v>
      </c>
      <c r="FQ95" t="e" cm="1">
        <f t="array" ref="FQ95">_xlfn.IFNA(VLOOKUP($A95,TRANSPOSE(#REF!),FQ$2+2,FALSE),0)</f>
        <v>#REF!</v>
      </c>
      <c r="FR95" t="e" cm="1">
        <f t="array" ref="FR95">_xlfn.IFNA(VLOOKUP($A95,TRANSPOSE(#REF!),FR$2+2,FALSE),0)</f>
        <v>#REF!</v>
      </c>
      <c r="FS95" t="e" cm="1">
        <f t="array" ref="FS95">_xlfn.IFNA(VLOOKUP($A95,TRANSPOSE(#REF!),FS$2+2,FALSE),0)</f>
        <v>#REF!</v>
      </c>
      <c r="FT95" t="e" cm="1">
        <f t="array" ref="FT95">_xlfn.IFNA(VLOOKUP($A95,TRANSPOSE(#REF!),FT$2+2,FALSE),0)</f>
        <v>#REF!</v>
      </c>
      <c r="FU95" t="e" cm="1">
        <f t="array" ref="FU95">_xlfn.IFNA(VLOOKUP($A95,TRANSPOSE(#REF!),FU$2+2,FALSE),0)</f>
        <v>#REF!</v>
      </c>
      <c r="FV95" t="e" cm="1">
        <f t="array" ref="FV95">_xlfn.IFNA(VLOOKUP($A95,TRANSPOSE(#REF!),FV$2+2,FALSE),0)</f>
        <v>#REF!</v>
      </c>
      <c r="FW95" t="e" cm="1">
        <f t="array" ref="FW95">_xlfn.IFNA(VLOOKUP($A95,TRANSPOSE(#REF!),FW$2+2,FALSE),0)</f>
        <v>#REF!</v>
      </c>
      <c r="FX95" t="e" cm="1">
        <f t="array" ref="FX95">_xlfn.IFNA(VLOOKUP($A95,TRANSPOSE(#REF!),FX$2+2,FALSE),0)</f>
        <v>#REF!</v>
      </c>
      <c r="FY95" t="e" cm="1">
        <f t="array" ref="FY95">_xlfn.IFNA(VLOOKUP($A95,TRANSPOSE(#REF!),FY$2+2,FALSE),0)</f>
        <v>#REF!</v>
      </c>
      <c r="FZ95" t="e" cm="1">
        <f t="array" ref="FZ95">_xlfn.IFNA(VLOOKUP($A95,TRANSPOSE(#REF!),FZ$2+2,FALSE),0)</f>
        <v>#REF!</v>
      </c>
      <c r="GA95" t="e" cm="1">
        <f t="array" ref="GA95">_xlfn.IFNA(VLOOKUP($A95,TRANSPOSE(#REF!),GA$2+2,FALSE),0)</f>
        <v>#REF!</v>
      </c>
      <c r="GB95" t="e" cm="1">
        <f t="array" ref="GB95">_xlfn.IFNA(VLOOKUP($A95,TRANSPOSE(#REF!),GB$2+2,FALSE),0)</f>
        <v>#REF!</v>
      </c>
      <c r="GC95" t="e" cm="1">
        <f t="array" ref="GC95">_xlfn.IFNA(VLOOKUP($A95,TRANSPOSE(#REF!),GC$2+2,FALSE),0)</f>
        <v>#REF!</v>
      </c>
      <c r="GD95" t="e" cm="1">
        <f t="array" ref="GD95">_xlfn.IFNA(VLOOKUP($A95,TRANSPOSE(#REF!),GD$2+2,FALSE),0)</f>
        <v>#REF!</v>
      </c>
      <c r="GE95" t="e" cm="1">
        <f t="array" ref="GE95">_xlfn.IFNA(VLOOKUP($A95,TRANSPOSE(#REF!),GE$2+2,FALSE),0)</f>
        <v>#REF!</v>
      </c>
      <c r="GF95" t="e" cm="1">
        <f t="array" ref="GF95">_xlfn.IFNA(VLOOKUP($A95,TRANSPOSE(#REF!),GF$2+2,FALSE),0)</f>
        <v>#REF!</v>
      </c>
      <c r="GG95" t="e" cm="1">
        <f t="array" ref="GG95">_xlfn.IFNA(VLOOKUP($A95,TRANSPOSE(#REF!),GG$2+2,FALSE),0)</f>
        <v>#REF!</v>
      </c>
      <c r="GH95" t="e" cm="1">
        <f t="array" ref="GH95">_xlfn.IFNA(VLOOKUP($A95,TRANSPOSE(#REF!),GH$2+2,FALSE),0)</f>
        <v>#REF!</v>
      </c>
      <c r="GI95" t="e" cm="1">
        <f t="array" ref="GI95">_xlfn.IFNA(VLOOKUP($A95,TRANSPOSE(#REF!),GI$2+2,FALSE),0)</f>
        <v>#REF!</v>
      </c>
      <c r="GJ95" t="e" cm="1">
        <f t="array" ref="GJ95">_xlfn.IFNA(VLOOKUP($A95,TRANSPOSE(#REF!),GJ$2+2,FALSE),0)</f>
        <v>#REF!</v>
      </c>
      <c r="GK95" t="e" cm="1">
        <f t="array" ref="GK95">_xlfn.IFNA(VLOOKUP($A95,TRANSPOSE(#REF!),GK$2+2,FALSE),0)</f>
        <v>#REF!</v>
      </c>
      <c r="GL95" t="e" cm="1">
        <f t="array" ref="GL95">_xlfn.IFNA(VLOOKUP($A95,TRANSPOSE(#REF!),GL$2+2,FALSE),0)</f>
        <v>#REF!</v>
      </c>
      <c r="GM95" t="e" cm="1">
        <f t="array" ref="GM95">_xlfn.IFNA(VLOOKUP($A95,TRANSPOSE(#REF!),GM$2+2,FALSE),0)</f>
        <v>#REF!</v>
      </c>
      <c r="GN95" t="e" cm="1">
        <f t="array" ref="GN95">_xlfn.IFNA(VLOOKUP($A95,TRANSPOSE(#REF!),GN$2+2,FALSE),0)</f>
        <v>#REF!</v>
      </c>
      <c r="GO95" t="e" cm="1">
        <f t="array" ref="GO95">_xlfn.IFNA(VLOOKUP($A95,TRANSPOSE(#REF!),GO$2+2,FALSE),0)</f>
        <v>#REF!</v>
      </c>
      <c r="GP95" t="e" cm="1">
        <f t="array" ref="GP95">_xlfn.IFNA(VLOOKUP($A95,TRANSPOSE(#REF!),GP$2+2,FALSE),0)</f>
        <v>#REF!</v>
      </c>
      <c r="GQ95" t="e" cm="1">
        <f t="array" ref="GQ95">_xlfn.IFNA(VLOOKUP($A95,TRANSPOSE(#REF!),GQ$2+2,FALSE),0)</f>
        <v>#REF!</v>
      </c>
      <c r="GR95" t="e" cm="1">
        <f t="array" ref="GR95">_xlfn.IFNA(VLOOKUP($A95,TRANSPOSE(#REF!),GR$2+2,FALSE),0)</f>
        <v>#REF!</v>
      </c>
      <c r="GS95" t="e" cm="1">
        <f t="array" ref="GS95">_xlfn.IFNA(VLOOKUP($A95,TRANSPOSE(#REF!),GS$2+2,FALSE),0)</f>
        <v>#REF!</v>
      </c>
      <c r="GT95" t="e" cm="1">
        <f t="array" ref="GT95">_xlfn.IFNA(VLOOKUP($A95,TRANSPOSE(#REF!),GT$2+2,FALSE),0)</f>
        <v>#REF!</v>
      </c>
      <c r="GU95" t="e" cm="1">
        <f t="array" ref="GU95">_xlfn.IFNA(VLOOKUP($A95,TRANSPOSE(#REF!),GU$2+2,FALSE),0)</f>
        <v>#REF!</v>
      </c>
      <c r="GV95" t="e" cm="1">
        <f t="array" ref="GV95">_xlfn.IFNA(VLOOKUP($A95,TRANSPOSE(#REF!),GV$2+2,FALSE),0)</f>
        <v>#REF!</v>
      </c>
      <c r="GW95" t="e" cm="1">
        <f t="array" ref="GW95">_xlfn.IFNA(VLOOKUP($A95,TRANSPOSE(#REF!),GW$2+2,FALSE),0)</f>
        <v>#REF!</v>
      </c>
      <c r="GX95" t="e" cm="1">
        <f t="array" ref="GX95">_xlfn.IFNA(VLOOKUP($A95,TRANSPOSE(#REF!),GX$2+2,FALSE),0)</f>
        <v>#REF!</v>
      </c>
      <c r="GY95" t="e" cm="1">
        <f t="array" ref="GY95">_xlfn.IFNA(VLOOKUP($A95,TRANSPOSE(#REF!),GY$2+2,FALSE),0)</f>
        <v>#REF!</v>
      </c>
      <c r="GZ95" t="e" cm="1">
        <f t="array" ref="GZ95">_xlfn.IFNA(VLOOKUP($A95,TRANSPOSE(#REF!),GZ$2+2,FALSE),0)</f>
        <v>#REF!</v>
      </c>
      <c r="HA95" t="e" cm="1">
        <f t="array" ref="HA95">_xlfn.IFNA(VLOOKUP($A95,TRANSPOSE(#REF!),HA$2+2,FALSE),0)</f>
        <v>#REF!</v>
      </c>
      <c r="HB95" t="e" cm="1">
        <f t="array" ref="HB95">_xlfn.IFNA(VLOOKUP($A95,TRANSPOSE(#REF!),HB$2+2,FALSE),0)</f>
        <v>#REF!</v>
      </c>
      <c r="HC95" t="e" cm="1">
        <f t="array" ref="HC95">_xlfn.IFNA(VLOOKUP($A95,TRANSPOSE(#REF!),HC$2+2,FALSE),0)</f>
        <v>#REF!</v>
      </c>
      <c r="HD95" t="e" cm="1">
        <f t="array" ref="HD95">_xlfn.IFNA(VLOOKUP($A95,TRANSPOSE(#REF!),HD$2+2,FALSE),0)</f>
        <v>#REF!</v>
      </c>
      <c r="HE95" t="e" cm="1">
        <f t="array" ref="HE95">_xlfn.IFNA(VLOOKUP($A95,TRANSPOSE(#REF!),HE$2+2,FALSE),0)</f>
        <v>#REF!</v>
      </c>
      <c r="HF95" t="e" cm="1">
        <f t="array" ref="HF95">_xlfn.IFNA(VLOOKUP($A95,TRANSPOSE(#REF!),HF$2+2,FALSE),0)</f>
        <v>#REF!</v>
      </c>
      <c r="HG95" t="e" cm="1">
        <f t="array" ref="HG95">_xlfn.IFNA(VLOOKUP($A95,TRANSPOSE(#REF!),HG$2+2,FALSE),0)</f>
        <v>#REF!</v>
      </c>
      <c r="HH95" t="e" cm="1">
        <f t="array" ref="HH95">_xlfn.IFNA(VLOOKUP($A95,TRANSPOSE(#REF!),HH$2+2,FALSE),0)</f>
        <v>#REF!</v>
      </c>
      <c r="HI95" t="e" cm="1">
        <f t="array" ref="HI95">_xlfn.IFNA(VLOOKUP($A95,TRANSPOSE(#REF!),HI$2+2,FALSE),0)</f>
        <v>#REF!</v>
      </c>
      <c r="HJ95" t="e" cm="1">
        <f t="array" ref="HJ95">_xlfn.IFNA(VLOOKUP($A95,TRANSPOSE(#REF!),HJ$2+2,FALSE),0)</f>
        <v>#REF!</v>
      </c>
      <c r="HK95" t="e" cm="1">
        <f t="array" ref="HK95">_xlfn.IFNA(VLOOKUP($A95,TRANSPOSE(#REF!),HK$2+2,FALSE),0)</f>
        <v>#REF!</v>
      </c>
      <c r="HL95" t="e" cm="1">
        <f t="array" ref="HL95">_xlfn.IFNA(VLOOKUP($A95,TRANSPOSE(#REF!),HL$2+2,FALSE),0)</f>
        <v>#REF!</v>
      </c>
      <c r="HM95" t="e" cm="1">
        <f t="array" ref="HM95">_xlfn.IFNA(VLOOKUP($A95,TRANSPOSE(#REF!),HM$2+2,FALSE),0)</f>
        <v>#REF!</v>
      </c>
      <c r="HN95" t="e" cm="1">
        <f t="array" ref="HN95">_xlfn.IFNA(VLOOKUP($A95,TRANSPOSE(#REF!),HN$2+2,FALSE),0)</f>
        <v>#REF!</v>
      </c>
      <c r="HO95" t="e" cm="1">
        <f t="array" ref="HO95">_xlfn.IFNA(VLOOKUP($A95,TRANSPOSE(#REF!),HO$2+2,FALSE),0)</f>
        <v>#REF!</v>
      </c>
      <c r="HP95" t="e" cm="1">
        <f t="array" ref="HP95">_xlfn.IFNA(VLOOKUP($A95,TRANSPOSE(#REF!),HP$2+2,FALSE),0)</f>
        <v>#REF!</v>
      </c>
      <c r="HQ95" t="e" cm="1">
        <f t="array" ref="HQ95">_xlfn.IFNA(VLOOKUP($A95,TRANSPOSE(#REF!),HQ$2+2,FALSE),0)</f>
        <v>#REF!</v>
      </c>
      <c r="HR95" t="e" cm="1">
        <f t="array" ref="HR95">_xlfn.IFNA(VLOOKUP($A95,TRANSPOSE(#REF!),HR$2+2,FALSE),0)</f>
        <v>#REF!</v>
      </c>
      <c r="HS95" t="e" cm="1">
        <f t="array" ref="HS95">_xlfn.IFNA(VLOOKUP($A95,TRANSPOSE(#REF!),HS$2+2,FALSE),0)</f>
        <v>#REF!</v>
      </c>
      <c r="HT95" t="e" cm="1">
        <f t="array" ref="HT95">_xlfn.IFNA(VLOOKUP($A95,TRANSPOSE(#REF!),HT$2+2,FALSE),0)</f>
        <v>#REF!</v>
      </c>
      <c r="HU95" t="e" cm="1">
        <f t="array" ref="HU95">_xlfn.IFNA(VLOOKUP($A95,TRANSPOSE(#REF!),HU$2+2,FALSE),0)</f>
        <v>#REF!</v>
      </c>
      <c r="HV95" t="e" cm="1">
        <f t="array" ref="HV95">_xlfn.IFNA(VLOOKUP($A95,TRANSPOSE(#REF!),HV$2+2,FALSE),0)</f>
        <v>#REF!</v>
      </c>
      <c r="HW95" t="e" cm="1">
        <f t="array" ref="HW95">_xlfn.IFNA(VLOOKUP($A95,TRANSPOSE(#REF!),HW$2+2,FALSE),0)</f>
        <v>#REF!</v>
      </c>
      <c r="HX95" t="e" cm="1">
        <f t="array" ref="HX95">_xlfn.IFNA(VLOOKUP($A95,TRANSPOSE(#REF!),HX$2+2,FALSE),0)</f>
        <v>#REF!</v>
      </c>
      <c r="HY95" t="e" cm="1">
        <f t="array" ref="HY95">_xlfn.IFNA(VLOOKUP($A95,TRANSPOSE(#REF!),HY$2+2,FALSE),0)</f>
        <v>#REF!</v>
      </c>
      <c r="HZ95" t="e" cm="1">
        <f t="array" ref="HZ95">_xlfn.IFNA(VLOOKUP($A95,TRANSPOSE(#REF!),HZ$2+2,FALSE),0)</f>
        <v>#REF!</v>
      </c>
      <c r="IA95" t="e" cm="1">
        <f t="array" ref="IA95">_xlfn.IFNA(VLOOKUP($A95,TRANSPOSE(#REF!),IA$2+2,FALSE),0)</f>
        <v>#REF!</v>
      </c>
      <c r="IB95" t="e" cm="1">
        <f t="array" ref="IB95">_xlfn.IFNA(VLOOKUP($A95,TRANSPOSE(#REF!),IB$2+2,FALSE),0)</f>
        <v>#REF!</v>
      </c>
      <c r="IC95" t="e" cm="1">
        <f t="array" ref="IC95">_xlfn.IFNA(VLOOKUP($A95,TRANSPOSE(#REF!),IC$2+2,FALSE),0)</f>
        <v>#REF!</v>
      </c>
      <c r="ID95" t="e" cm="1">
        <f t="array" ref="ID95">_xlfn.IFNA(VLOOKUP($A95,TRANSPOSE(#REF!),ID$2+2,FALSE),0)</f>
        <v>#REF!</v>
      </c>
      <c r="IE95" t="e" cm="1">
        <f t="array" ref="IE95">_xlfn.IFNA(VLOOKUP($A95,TRANSPOSE(#REF!),IE$2+2,FALSE),0)</f>
        <v>#REF!</v>
      </c>
      <c r="IF95" t="e" cm="1">
        <f t="array" ref="IF95">_xlfn.IFNA(VLOOKUP($A95,TRANSPOSE(#REF!),IF$2+2,FALSE),0)</f>
        <v>#REF!</v>
      </c>
      <c r="IG95" t="e" cm="1">
        <f t="array" ref="IG95">_xlfn.IFNA(VLOOKUP($A95,TRANSPOSE(#REF!),IG$2+2,FALSE),0)</f>
        <v>#REF!</v>
      </c>
      <c r="IH95" t="e" cm="1">
        <f t="array" ref="IH95">_xlfn.IFNA(VLOOKUP($A95,TRANSPOSE(#REF!),IH$2+2,FALSE),0)</f>
        <v>#REF!</v>
      </c>
      <c r="II95" t="e" cm="1">
        <f t="array" ref="II95">_xlfn.IFNA(VLOOKUP($A95,TRANSPOSE(#REF!),II$2+2,FALSE),0)</f>
        <v>#REF!</v>
      </c>
      <c r="IJ95" t="e" cm="1">
        <f t="array" ref="IJ95">_xlfn.IFNA(VLOOKUP($A95,TRANSPOSE(#REF!),IJ$2+2,FALSE),0)</f>
        <v>#REF!</v>
      </c>
      <c r="IK95" t="e" cm="1">
        <f t="array" ref="IK95">_xlfn.IFNA(VLOOKUP($A95,TRANSPOSE(#REF!),IK$2+2,FALSE),0)</f>
        <v>#REF!</v>
      </c>
      <c r="IL95" t="e" cm="1">
        <f t="array" ref="IL95">_xlfn.IFNA(VLOOKUP($A95,TRANSPOSE(#REF!),IL$2+2,FALSE),0)</f>
        <v>#REF!</v>
      </c>
      <c r="IM95" t="e" cm="1">
        <f t="array" ref="IM95">_xlfn.IFNA(VLOOKUP($A95,TRANSPOSE(#REF!),IM$2+2,FALSE),0)</f>
        <v>#REF!</v>
      </c>
      <c r="IN95" t="e" cm="1">
        <f t="array" ref="IN95">_xlfn.IFNA(VLOOKUP($A95,TRANSPOSE(#REF!),IN$2+2,FALSE),0)</f>
        <v>#REF!</v>
      </c>
      <c r="IO95" t="e" cm="1">
        <f t="array" ref="IO95">_xlfn.IFNA(VLOOKUP($A95,TRANSPOSE(#REF!),IO$2+2,FALSE),0)</f>
        <v>#REF!</v>
      </c>
      <c r="IP95" t="e" cm="1">
        <f t="array" ref="IP95">_xlfn.IFNA(VLOOKUP($A95,TRANSPOSE(#REF!),IP$2+2,FALSE),0)</f>
        <v>#REF!</v>
      </c>
      <c r="IQ95" t="e" cm="1">
        <f t="array" ref="IQ95">_xlfn.IFNA(VLOOKUP($A95,TRANSPOSE(#REF!),IQ$2+2,FALSE),0)</f>
        <v>#REF!</v>
      </c>
      <c r="IR95" t="e" cm="1">
        <f t="array" ref="IR95">_xlfn.IFNA(VLOOKUP($A95,TRANSPOSE(#REF!),IR$2+2,FALSE),0)</f>
        <v>#REF!</v>
      </c>
      <c r="IS95" t="e" cm="1">
        <f t="array" ref="IS95">_xlfn.IFNA(VLOOKUP($A95,TRANSPOSE(#REF!),IS$2+2,FALSE),0)</f>
        <v>#REF!</v>
      </c>
      <c r="IT95" t="e" cm="1">
        <f t="array" ref="IT95">_xlfn.IFNA(VLOOKUP($A95,TRANSPOSE(#REF!),IT$2+2,FALSE),0)</f>
        <v>#REF!</v>
      </c>
      <c r="IU95" t="e" cm="1">
        <f t="array" ref="IU95">_xlfn.IFNA(VLOOKUP($A95,TRANSPOSE(#REF!),IU$2+2,FALSE),0)</f>
        <v>#REF!</v>
      </c>
      <c r="IV95" t="e" cm="1">
        <f t="array" ref="IV95">_xlfn.IFNA(VLOOKUP($A95,TRANSPOSE(#REF!),IV$2+2,FALSE),0)</f>
        <v>#REF!</v>
      </c>
      <c r="IW95" t="e" cm="1">
        <f t="array" ref="IW95">_xlfn.IFNA(VLOOKUP($A95,TRANSPOSE(#REF!),IW$2+2,FALSE),0)</f>
        <v>#REF!</v>
      </c>
      <c r="IX95" t="e" cm="1">
        <f t="array" ref="IX95">_xlfn.IFNA(VLOOKUP($A95,TRANSPOSE(#REF!),IX$2+2,FALSE),0)</f>
        <v>#REF!</v>
      </c>
      <c r="IY95" t="e" cm="1">
        <f t="array" ref="IY95">_xlfn.IFNA(VLOOKUP($A95,TRANSPOSE(#REF!),IY$2+2,FALSE),0)</f>
        <v>#REF!</v>
      </c>
      <c r="IZ95" t="e" cm="1">
        <f t="array" ref="IZ95">_xlfn.IFNA(VLOOKUP($A95,TRANSPOSE(#REF!),IZ$2+2,FALSE),0)</f>
        <v>#REF!</v>
      </c>
      <c r="JA95" t="e" cm="1">
        <f t="array" ref="JA95">_xlfn.IFNA(VLOOKUP($A95,TRANSPOSE(#REF!),JA$2+2,FALSE),0)</f>
        <v>#REF!</v>
      </c>
      <c r="JB95" t="e" cm="1">
        <f t="array" ref="JB95">_xlfn.IFNA(VLOOKUP($A95,TRANSPOSE(#REF!),JB$2+2,FALSE),0)</f>
        <v>#REF!</v>
      </c>
      <c r="JC95" t="e" cm="1">
        <f t="array" ref="JC95">_xlfn.IFNA(VLOOKUP($A95,TRANSPOSE(#REF!),JC$2+2,FALSE),0)</f>
        <v>#REF!</v>
      </c>
      <c r="JD95" t="e" cm="1">
        <f t="array" ref="JD95">_xlfn.IFNA(VLOOKUP($A95,TRANSPOSE(#REF!),JD$2+2,FALSE),0)</f>
        <v>#REF!</v>
      </c>
      <c r="JE95" t="e" cm="1">
        <f t="array" ref="JE95">_xlfn.IFNA(VLOOKUP($A95,TRANSPOSE(#REF!),JE$2+2,FALSE),0)</f>
        <v>#REF!</v>
      </c>
      <c r="JF95" t="e" cm="1">
        <f t="array" ref="JF95">_xlfn.IFNA(VLOOKUP($A95,TRANSPOSE(#REF!),JF$2+2,FALSE),0)</f>
        <v>#REF!</v>
      </c>
      <c r="JG95" t="e" cm="1">
        <f t="array" ref="JG95">_xlfn.IFNA(VLOOKUP($A95,TRANSPOSE(#REF!),JG$2+2,FALSE),0)</f>
        <v>#REF!</v>
      </c>
      <c r="JH95" t="e" cm="1">
        <f t="array" ref="JH95">_xlfn.IFNA(VLOOKUP($A95,TRANSPOSE(#REF!),JH$2+2,FALSE),0)</f>
        <v>#REF!</v>
      </c>
      <c r="JI95" t="e" cm="1">
        <f t="array" ref="JI95">_xlfn.IFNA(VLOOKUP($A95,TRANSPOSE(#REF!),JI$2+2,FALSE),0)</f>
        <v>#REF!</v>
      </c>
      <c r="JJ95" t="e" cm="1">
        <f t="array" ref="JJ95">_xlfn.IFNA(VLOOKUP($A95,TRANSPOSE(#REF!),JJ$2+2,FALSE),0)</f>
        <v>#REF!</v>
      </c>
      <c r="JK95" t="e" cm="1">
        <f t="array" ref="JK95">_xlfn.IFNA(VLOOKUP($A95,TRANSPOSE(#REF!),JK$2+2,FALSE),0)</f>
        <v>#REF!</v>
      </c>
      <c r="JL95" t="e" cm="1">
        <f t="array" ref="JL95">_xlfn.IFNA(VLOOKUP($A95,TRANSPOSE(#REF!),JL$2+2,FALSE),0)</f>
        <v>#REF!</v>
      </c>
      <c r="JM95" t="e" cm="1">
        <f t="array" ref="JM95">_xlfn.IFNA(VLOOKUP($A95,TRANSPOSE(#REF!),JM$2+2,FALSE),0)</f>
        <v>#REF!</v>
      </c>
      <c r="JN95" t="e" cm="1">
        <f t="array" ref="JN95">_xlfn.IFNA(VLOOKUP($A95,TRANSPOSE(#REF!),JN$2+2,FALSE),0)</f>
        <v>#REF!</v>
      </c>
      <c r="JO95" t="e" cm="1">
        <f t="array" ref="JO95">_xlfn.IFNA(VLOOKUP($A95,TRANSPOSE(#REF!),JO$2+2,FALSE),0)</f>
        <v>#REF!</v>
      </c>
      <c r="JP95" t="e" cm="1">
        <f t="array" ref="JP95">_xlfn.IFNA(VLOOKUP($A95,TRANSPOSE(#REF!),JP$2+2,FALSE),0)</f>
        <v>#REF!</v>
      </c>
      <c r="JQ95" t="e" cm="1">
        <f t="array" ref="JQ95">_xlfn.IFNA(VLOOKUP($A95,TRANSPOSE(#REF!),JQ$2+2,FALSE),0)</f>
        <v>#REF!</v>
      </c>
      <c r="JR95" t="e" cm="1">
        <f t="array" ref="JR95">_xlfn.IFNA(VLOOKUP($A95,TRANSPOSE(#REF!),JR$2+2,FALSE),0)</f>
        <v>#REF!</v>
      </c>
      <c r="JS95" t="e" cm="1">
        <f t="array" ref="JS95">_xlfn.IFNA(VLOOKUP($A95,TRANSPOSE(#REF!),JS$2+2,FALSE),0)</f>
        <v>#REF!</v>
      </c>
      <c r="JT95" t="e" cm="1">
        <f t="array" ref="JT95">_xlfn.IFNA(VLOOKUP($A95,TRANSPOSE(#REF!),JT$2+2,FALSE),0)</f>
        <v>#REF!</v>
      </c>
      <c r="JU95" t="e" cm="1">
        <f t="array" ref="JU95">_xlfn.IFNA(VLOOKUP($A95,TRANSPOSE(#REF!),JU$2+2,FALSE),0)</f>
        <v>#REF!</v>
      </c>
      <c r="JV95" t="e" cm="1">
        <f t="array" ref="JV95">_xlfn.IFNA(VLOOKUP($A95,TRANSPOSE(#REF!),JV$2+2,FALSE),0)</f>
        <v>#REF!</v>
      </c>
      <c r="JW95" t="e" cm="1">
        <f t="array" ref="JW95">_xlfn.IFNA(VLOOKUP($A95,TRANSPOSE(#REF!),JW$2+2,FALSE),0)</f>
        <v>#REF!</v>
      </c>
      <c r="JX95" t="e" cm="1">
        <f t="array" ref="JX95">_xlfn.IFNA(VLOOKUP($A95,TRANSPOSE(#REF!),JX$2+2,FALSE),0)</f>
        <v>#REF!</v>
      </c>
      <c r="JY95" t="e" cm="1">
        <f t="array" ref="JY95">_xlfn.IFNA(VLOOKUP($A95,TRANSPOSE(#REF!),JY$2+2,FALSE),0)</f>
        <v>#REF!</v>
      </c>
      <c r="JZ95" t="e" cm="1">
        <f t="array" ref="JZ95">_xlfn.IFNA(VLOOKUP($A95,TRANSPOSE(#REF!),JZ$2+2,FALSE),0)</f>
        <v>#REF!</v>
      </c>
      <c r="KA95" t="e" cm="1">
        <f t="array" ref="KA95">_xlfn.IFNA(VLOOKUP($A95,TRANSPOSE(#REF!),KA$2+2,FALSE),0)</f>
        <v>#REF!</v>
      </c>
      <c r="KB95" t="e" cm="1">
        <f t="array" ref="KB95">_xlfn.IFNA(VLOOKUP($A95,TRANSPOSE(#REF!),KB$2+2,FALSE),0)</f>
        <v>#REF!</v>
      </c>
      <c r="KC95" t="e" cm="1">
        <f t="array" ref="KC95">_xlfn.IFNA(VLOOKUP($A95,TRANSPOSE(#REF!),KC$2+2,FALSE),0)</f>
        <v>#REF!</v>
      </c>
      <c r="KD95" t="e" cm="1">
        <f t="array" ref="KD95">_xlfn.IFNA(VLOOKUP($A95,TRANSPOSE(#REF!),KD$2+2,FALSE),0)</f>
        <v>#REF!</v>
      </c>
      <c r="KE95" t="e" cm="1">
        <f t="array" ref="KE95">_xlfn.IFNA(VLOOKUP($A95,TRANSPOSE(#REF!),KE$2+2,FALSE),0)</f>
        <v>#REF!</v>
      </c>
      <c r="KF95" t="e" cm="1">
        <f t="array" ref="KF95">_xlfn.IFNA(VLOOKUP($A95,TRANSPOSE(#REF!),KF$2+2,FALSE),0)</f>
        <v>#REF!</v>
      </c>
      <c r="KG95" t="e" cm="1">
        <f t="array" ref="KG95">_xlfn.IFNA(VLOOKUP($A95,TRANSPOSE(#REF!),KG$2+2,FALSE),0)</f>
        <v>#REF!</v>
      </c>
      <c r="KH95" t="e" cm="1">
        <f t="array" ref="KH95">_xlfn.IFNA(VLOOKUP($A95,TRANSPOSE(#REF!),KH$2+2,FALSE),0)</f>
        <v>#REF!</v>
      </c>
      <c r="KI95" t="e" cm="1">
        <f t="array" ref="KI95">_xlfn.IFNA(VLOOKUP($A95,TRANSPOSE(#REF!),KI$2+2,FALSE),0)</f>
        <v>#REF!</v>
      </c>
      <c r="KJ95" t="e" cm="1">
        <f t="array" ref="KJ95">_xlfn.IFNA(VLOOKUP($A95,TRANSPOSE(#REF!),KJ$2+2,FALSE),0)</f>
        <v>#REF!</v>
      </c>
      <c r="KK95" t="e" cm="1">
        <f t="array" ref="KK95">_xlfn.IFNA(VLOOKUP($A95,TRANSPOSE(#REF!),KK$2+2,FALSE),0)</f>
        <v>#REF!</v>
      </c>
      <c r="KL95" t="e" cm="1">
        <f t="array" ref="KL95">_xlfn.IFNA(VLOOKUP($A95,TRANSPOSE(#REF!),KL$2+2,FALSE),0)</f>
        <v>#REF!</v>
      </c>
      <c r="KM95" t="e" cm="1">
        <f t="array" ref="KM95">_xlfn.IFNA(VLOOKUP($A95,TRANSPOSE(#REF!),KM$2+2,FALSE),0)</f>
        <v>#REF!</v>
      </c>
      <c r="KN95" t="e" cm="1">
        <f t="array" ref="KN95">_xlfn.IFNA(VLOOKUP($A95,TRANSPOSE(#REF!),KN$2+2,FALSE),0)</f>
        <v>#REF!</v>
      </c>
      <c r="KO95" t="e" cm="1">
        <f t="array" ref="KO95">_xlfn.IFNA(VLOOKUP($A95,TRANSPOSE(#REF!),KO$2+2,FALSE),0)</f>
        <v>#REF!</v>
      </c>
      <c r="KP95" t="e" cm="1">
        <f t="array" ref="KP95">_xlfn.IFNA(VLOOKUP($A95,TRANSPOSE(#REF!),KP$2+2,FALSE),0)</f>
        <v>#REF!</v>
      </c>
      <c r="KQ95" t="e" cm="1">
        <f t="array" ref="KQ95">_xlfn.IFNA(VLOOKUP($A95,TRANSPOSE(#REF!),KQ$2+2,FALSE),0)</f>
        <v>#REF!</v>
      </c>
      <c r="KR95" t="e" cm="1">
        <f t="array" ref="KR95">_xlfn.IFNA(VLOOKUP($A95,TRANSPOSE(#REF!),KR$2+2,FALSE),0)</f>
        <v>#REF!</v>
      </c>
      <c r="KS95" t="e" cm="1">
        <f t="array" ref="KS95">_xlfn.IFNA(VLOOKUP($A95,TRANSPOSE(#REF!),KS$2+2,FALSE),0)</f>
        <v>#REF!</v>
      </c>
      <c r="KT95" t="e" cm="1">
        <f t="array" ref="KT95">_xlfn.IFNA(VLOOKUP($A95,TRANSPOSE(#REF!),KT$2+2,FALSE),0)</f>
        <v>#REF!</v>
      </c>
      <c r="KU95" t="e" cm="1">
        <f t="array" ref="KU95">_xlfn.IFNA(VLOOKUP($A95,TRANSPOSE(#REF!),KU$2+2,FALSE),0)</f>
        <v>#REF!</v>
      </c>
      <c r="KV95" t="e" cm="1">
        <f t="array" ref="KV95">_xlfn.IFNA(VLOOKUP($A95,TRANSPOSE(#REF!),KV$2+2,FALSE),0)</f>
        <v>#REF!</v>
      </c>
      <c r="KW95" t="e" cm="1">
        <f t="array" ref="KW95">_xlfn.IFNA(VLOOKUP($A95,TRANSPOSE(#REF!),KW$2+2,FALSE),0)</f>
        <v>#REF!</v>
      </c>
      <c r="KX95" t="e" cm="1">
        <f t="array" ref="KX95">_xlfn.IFNA(VLOOKUP($A95,TRANSPOSE(#REF!),KX$2+2,FALSE),0)</f>
        <v>#REF!</v>
      </c>
      <c r="KY95" t="e" cm="1">
        <f t="array" ref="KY95">_xlfn.IFNA(VLOOKUP($A95,TRANSPOSE(#REF!),KY$2+2,FALSE),0)</f>
        <v>#REF!</v>
      </c>
      <c r="KZ95" t="e" cm="1">
        <f t="array" ref="KZ95">_xlfn.IFNA(VLOOKUP($A95,TRANSPOSE(#REF!),KZ$2+2,FALSE),0)</f>
        <v>#REF!</v>
      </c>
      <c r="LA95" t="e" cm="1">
        <f t="array" ref="LA95">_xlfn.IFNA(VLOOKUP($A95,TRANSPOSE(#REF!),LA$2+2,FALSE),0)</f>
        <v>#REF!</v>
      </c>
      <c r="LB95" t="e" cm="1">
        <f t="array" ref="LB95">_xlfn.IFNA(VLOOKUP($A95,TRANSPOSE(#REF!),LB$2+2,FALSE),0)</f>
        <v>#REF!</v>
      </c>
      <c r="LC95" t="e" cm="1">
        <f t="array" ref="LC95">_xlfn.IFNA(VLOOKUP($A95,TRANSPOSE(#REF!),LC$2+2,FALSE),0)</f>
        <v>#REF!</v>
      </c>
      <c r="LD95" t="e" cm="1">
        <f t="array" ref="LD95">_xlfn.IFNA(VLOOKUP($A95,TRANSPOSE(#REF!),LD$2+2,FALSE),0)</f>
        <v>#REF!</v>
      </c>
      <c r="LE95" t="e" cm="1">
        <f t="array" ref="LE95">_xlfn.IFNA(VLOOKUP($A95,TRANSPOSE(#REF!),LE$2+2,FALSE),0)</f>
        <v>#REF!</v>
      </c>
      <c r="LF95" t="e" cm="1">
        <f t="array" ref="LF95">_xlfn.IFNA(VLOOKUP($A95,TRANSPOSE(#REF!),LF$2+2,FALSE),0)</f>
        <v>#REF!</v>
      </c>
      <c r="LG95" t="e" cm="1">
        <f t="array" ref="LG95">_xlfn.IFNA(VLOOKUP($A95,TRANSPOSE(#REF!),LG$2+2,FALSE),0)</f>
        <v>#REF!</v>
      </c>
      <c r="LH95" t="e" cm="1">
        <f t="array" ref="LH95">_xlfn.IFNA(VLOOKUP($A95,TRANSPOSE(#REF!),LH$2+2,FALSE),0)</f>
        <v>#REF!</v>
      </c>
      <c r="LI95" t="e" cm="1">
        <f t="array" ref="LI95">_xlfn.IFNA(VLOOKUP($A95,TRANSPOSE(#REF!),LI$2+2,FALSE),0)</f>
        <v>#REF!</v>
      </c>
      <c r="LJ95" t="e" cm="1">
        <f t="array" ref="LJ95">_xlfn.IFNA(VLOOKUP($A95,TRANSPOSE(#REF!),LJ$2+2,FALSE),0)</f>
        <v>#REF!</v>
      </c>
      <c r="LK95" t="e" cm="1">
        <f t="array" ref="LK95">_xlfn.IFNA(VLOOKUP($A95,TRANSPOSE(#REF!),LK$2+2,FALSE),0)</f>
        <v>#REF!</v>
      </c>
      <c r="LL95" t="e" cm="1">
        <f t="array" ref="LL95">_xlfn.IFNA(VLOOKUP($A95,TRANSPOSE(#REF!),LL$2+2,FALSE),0)</f>
        <v>#REF!</v>
      </c>
      <c r="LM95" t="e" cm="1">
        <f t="array" ref="LM95">_xlfn.IFNA(VLOOKUP($A95,TRANSPOSE(#REF!),LM$2+2,FALSE),0)</f>
        <v>#REF!</v>
      </c>
      <c r="LN95" t="e" cm="1">
        <f t="array" ref="LN95">_xlfn.IFNA(VLOOKUP($A95,TRANSPOSE(#REF!),LN$2+2,FALSE),0)</f>
        <v>#REF!</v>
      </c>
      <c r="LO95" t="e" cm="1">
        <f t="array" ref="LO95">_xlfn.IFNA(VLOOKUP($A95,TRANSPOSE(#REF!),LO$2+2,FALSE),0)</f>
        <v>#REF!</v>
      </c>
      <c r="LP95" t="e" cm="1">
        <f t="array" ref="LP95">_xlfn.IFNA(VLOOKUP($A95,TRANSPOSE(#REF!),LP$2+2,FALSE),0)</f>
        <v>#REF!</v>
      </c>
      <c r="LQ95" t="e" cm="1">
        <f t="array" ref="LQ95">_xlfn.IFNA(VLOOKUP($A95,TRANSPOSE(#REF!),LQ$2+2,FALSE),0)</f>
        <v>#REF!</v>
      </c>
      <c r="LR95" t="e" cm="1">
        <f t="array" ref="LR95">_xlfn.IFNA(VLOOKUP($A95,TRANSPOSE(#REF!),LR$2+2,FALSE),0)</f>
        <v>#REF!</v>
      </c>
      <c r="LS95" t="e" cm="1">
        <f t="array" ref="LS95">_xlfn.IFNA(VLOOKUP($A95,TRANSPOSE(#REF!),LS$2+2,FALSE),0)</f>
        <v>#REF!</v>
      </c>
      <c r="LT95" t="e" cm="1">
        <f t="array" ref="LT95">_xlfn.IFNA(VLOOKUP($A95,TRANSPOSE(#REF!),LT$2+2,FALSE),0)</f>
        <v>#REF!</v>
      </c>
      <c r="LU95" t="e" cm="1">
        <f t="array" ref="LU95">_xlfn.IFNA(VLOOKUP($A95,TRANSPOSE(#REF!),LU$2+2,FALSE),0)</f>
        <v>#REF!</v>
      </c>
      <c r="LV95" t="e" cm="1">
        <f t="array" ref="LV95">_xlfn.IFNA(VLOOKUP($A95,TRANSPOSE(#REF!),LV$2+2,FALSE),0)</f>
        <v>#REF!</v>
      </c>
      <c r="LW95" t="e" cm="1">
        <f t="array" ref="LW95">_xlfn.IFNA(VLOOKUP($A95,TRANSPOSE(#REF!),LW$2+2,FALSE),0)</f>
        <v>#REF!</v>
      </c>
      <c r="LX95" t="e" cm="1">
        <f t="array" ref="LX95">_xlfn.IFNA(VLOOKUP($A95,TRANSPOSE(#REF!),LX$2+2,FALSE),0)</f>
        <v>#REF!</v>
      </c>
      <c r="LY95" t="e" cm="1">
        <f t="array" ref="LY95">_xlfn.IFNA(VLOOKUP($A95,TRANSPOSE(#REF!),LY$2+2,FALSE),0)</f>
        <v>#REF!</v>
      </c>
      <c r="LZ95" t="e" cm="1">
        <f t="array" ref="LZ95">_xlfn.IFNA(VLOOKUP($A95,TRANSPOSE(#REF!),LZ$2+2,FALSE),0)</f>
        <v>#REF!</v>
      </c>
      <c r="MA95" t="e" cm="1">
        <f t="array" ref="MA95">_xlfn.IFNA(VLOOKUP($A95,TRANSPOSE(#REF!),MA$2+2,FALSE),0)</f>
        <v>#REF!</v>
      </c>
      <c r="MB95" t="e" cm="1">
        <f t="array" ref="MB95">_xlfn.IFNA(VLOOKUP($A95,TRANSPOSE(#REF!),MB$2+2,FALSE),0)</f>
        <v>#REF!</v>
      </c>
      <c r="MC95" t="e" cm="1">
        <f t="array" ref="MC95">_xlfn.IFNA(VLOOKUP($A95,TRANSPOSE(#REF!),MC$2+2,FALSE),0)</f>
        <v>#REF!</v>
      </c>
      <c r="MD95" t="e" cm="1">
        <f t="array" ref="MD95">_xlfn.IFNA(VLOOKUP($A95,TRANSPOSE(#REF!),MD$2+2,FALSE),0)</f>
        <v>#REF!</v>
      </c>
      <c r="ME95" t="e" cm="1">
        <f t="array" ref="ME95">_xlfn.IFNA(VLOOKUP($A95,TRANSPOSE(#REF!),ME$2+2,FALSE),0)</f>
        <v>#REF!</v>
      </c>
      <c r="MF95" t="e" cm="1">
        <f t="array" ref="MF95">_xlfn.IFNA(VLOOKUP($A95,TRANSPOSE(#REF!),MF$2+2,FALSE),0)</f>
        <v>#REF!</v>
      </c>
      <c r="MG95" t="e" cm="1">
        <f t="array" ref="MG95">_xlfn.IFNA(VLOOKUP($A95,TRANSPOSE(#REF!),MG$2+2,FALSE),0)</f>
        <v>#REF!</v>
      </c>
      <c r="MH95" t="e" cm="1">
        <f t="array" ref="MH95">_xlfn.IFNA(VLOOKUP($A95,TRANSPOSE(#REF!),MH$2+2,FALSE),0)</f>
        <v>#REF!</v>
      </c>
      <c r="MI95" t="e" cm="1">
        <f t="array" ref="MI95">_xlfn.IFNA(VLOOKUP($A95,TRANSPOSE(#REF!),MI$2+2,FALSE),0)</f>
        <v>#REF!</v>
      </c>
      <c r="MJ95" t="e" cm="1">
        <f t="array" ref="MJ95">_xlfn.IFNA(VLOOKUP($A95,TRANSPOSE(#REF!),MJ$2+2,FALSE),0)</f>
        <v>#REF!</v>
      </c>
      <c r="MK95" t="e" cm="1">
        <f t="array" ref="MK95">_xlfn.IFNA(VLOOKUP($A95,TRANSPOSE(#REF!),MK$2+2,FALSE),0)</f>
        <v>#REF!</v>
      </c>
      <c r="ML95" t="e" cm="1">
        <f t="array" ref="ML95">_xlfn.IFNA(VLOOKUP($A95,TRANSPOSE(#REF!),ML$2+2,FALSE),0)</f>
        <v>#REF!</v>
      </c>
      <c r="MM95" t="e" cm="1">
        <f t="array" ref="MM95">_xlfn.IFNA(VLOOKUP($A95,TRANSPOSE(#REF!),MM$2+2,FALSE),0)</f>
        <v>#REF!</v>
      </c>
      <c r="MN95" t="e" cm="1">
        <f t="array" ref="MN95">_xlfn.IFNA(VLOOKUP($A95,TRANSPOSE(#REF!),MN$2+2,FALSE),0)</f>
        <v>#REF!</v>
      </c>
      <c r="MO95" t="e" cm="1">
        <f t="array" ref="MO95">_xlfn.IFNA(VLOOKUP($A95,TRANSPOSE(#REF!),MO$2+2,FALSE),0)</f>
        <v>#REF!</v>
      </c>
      <c r="MP95" t="e" cm="1">
        <f t="array" ref="MP95">_xlfn.IFNA(VLOOKUP($A95,TRANSPOSE(#REF!),MP$2+2,FALSE),0)</f>
        <v>#REF!</v>
      </c>
      <c r="MQ95" t="e" cm="1">
        <f t="array" ref="MQ95">_xlfn.IFNA(VLOOKUP($A95,TRANSPOSE(#REF!),MQ$2+2,FALSE),0)</f>
        <v>#REF!</v>
      </c>
      <c r="MR95" t="e" cm="1">
        <f t="array" ref="MR95">_xlfn.IFNA(VLOOKUP($A95,TRANSPOSE(#REF!),MR$2+2,FALSE),0)</f>
        <v>#REF!</v>
      </c>
      <c r="MS95" t="e" cm="1">
        <f t="array" ref="MS95">_xlfn.IFNA(VLOOKUP($A95,TRANSPOSE(#REF!),MS$2+2,FALSE),0)</f>
        <v>#REF!</v>
      </c>
      <c r="MT95" t="e" cm="1">
        <f t="array" ref="MT95">_xlfn.IFNA(VLOOKUP($A95,TRANSPOSE(#REF!),MT$2+2,FALSE),0)</f>
        <v>#REF!</v>
      </c>
      <c r="MU95" t="e" cm="1">
        <f t="array" ref="MU95">_xlfn.IFNA(VLOOKUP($A95,TRANSPOSE(#REF!),MU$2+2,FALSE),0)</f>
        <v>#REF!</v>
      </c>
      <c r="MV95" t="e" cm="1">
        <f t="array" ref="MV95">_xlfn.IFNA(VLOOKUP($A95,TRANSPOSE(#REF!),MV$2+2,FALSE),0)</f>
        <v>#REF!</v>
      </c>
      <c r="MW95" t="e" cm="1">
        <f t="array" ref="MW95">_xlfn.IFNA(VLOOKUP($A95,TRANSPOSE(#REF!),MW$2+2,FALSE),0)</f>
        <v>#REF!</v>
      </c>
      <c r="MX95" t="e" cm="1">
        <f t="array" ref="MX95">_xlfn.IFNA(VLOOKUP($A95,TRANSPOSE(#REF!),MX$2+2,FALSE),0)</f>
        <v>#REF!</v>
      </c>
      <c r="MY95" t="e" cm="1">
        <f t="array" ref="MY95">_xlfn.IFNA(VLOOKUP($A95,TRANSPOSE(#REF!),MY$2+2,FALSE),0)</f>
        <v>#REF!</v>
      </c>
      <c r="MZ95" t="e" cm="1">
        <f t="array" ref="MZ95">_xlfn.IFNA(VLOOKUP($A95,TRANSPOSE(#REF!),MZ$2+2,FALSE),0)</f>
        <v>#REF!</v>
      </c>
      <c r="NA95" t="e" cm="1">
        <f t="array" ref="NA95">_xlfn.IFNA(VLOOKUP($A95,TRANSPOSE(#REF!),NA$2+2,FALSE),0)</f>
        <v>#REF!</v>
      </c>
      <c r="NB95" t="e" cm="1">
        <f t="array" ref="NB95">_xlfn.IFNA(VLOOKUP($A95,TRANSPOSE(#REF!),NB$2+2,FALSE),0)</f>
        <v>#REF!</v>
      </c>
      <c r="NC95" t="e" cm="1">
        <f t="array" ref="NC95">_xlfn.IFNA(VLOOKUP($A95,TRANSPOSE(#REF!),NC$2+2,FALSE),0)</f>
        <v>#REF!</v>
      </c>
      <c r="ND95" t="e" cm="1">
        <f t="array" ref="ND95">_xlfn.IFNA(VLOOKUP($A95,TRANSPOSE(#REF!),ND$2+2,FALSE),0)</f>
        <v>#REF!</v>
      </c>
      <c r="NE95" t="e" cm="1">
        <f t="array" ref="NE95">_xlfn.IFNA(VLOOKUP($A95,TRANSPOSE(#REF!),NE$2+2,FALSE),0)</f>
        <v>#REF!</v>
      </c>
      <c r="NF95" t="e" cm="1">
        <f t="array" ref="NF95">_xlfn.IFNA(VLOOKUP($A95,TRANSPOSE(#REF!),NF$2+2,FALSE),0)</f>
        <v>#REF!</v>
      </c>
      <c r="NG95" t="e" cm="1">
        <f t="array" ref="NG95">_xlfn.IFNA(VLOOKUP($A95,TRANSPOSE(#REF!),NG$2+2,FALSE),0)</f>
        <v>#REF!</v>
      </c>
      <c r="NH95" t="e" cm="1">
        <f t="array" ref="NH95">_xlfn.IFNA(VLOOKUP($A95,TRANSPOSE(#REF!),NH$2+2,FALSE),0)</f>
        <v>#REF!</v>
      </c>
      <c r="NI95" t="e" cm="1">
        <f t="array" ref="NI95">_xlfn.IFNA(VLOOKUP($A95,TRANSPOSE(#REF!),NI$2+2,FALSE),0)</f>
        <v>#REF!</v>
      </c>
      <c r="NJ95" t="e" cm="1">
        <f t="array" ref="NJ95">_xlfn.IFNA(VLOOKUP($A95,TRANSPOSE(#REF!),NJ$2+2,FALSE),0)</f>
        <v>#REF!</v>
      </c>
      <c r="NL95" t="e">
        <f t="shared" si="2"/>
        <v>#REF!</v>
      </c>
      <c r="NM95" t="e">
        <f t="shared" si="3"/>
        <v>#REF!</v>
      </c>
    </row>
    <row r="96" spans="1:377" x14ac:dyDescent="0.3">
      <c r="A96" t="str">
        <v>PNO02_04</v>
      </c>
      <c r="B96" t="str">
        <v>Elektriciteit</v>
      </c>
      <c r="C96" t="str">
        <v>Conversion</v>
      </c>
      <c r="D96" t="str">
        <v>Power NO</v>
      </c>
      <c r="E96" t="str">
        <v>Generation</v>
      </c>
      <c r="F96" t="str">
        <v>Electricity NO</v>
      </c>
      <c r="G96" t="str">
        <v>Electricity from CCGT old - Power NO</v>
      </c>
      <c r="H96" t="str">
        <v>[GW]</v>
      </c>
      <c r="I96">
        <f>_xlfn.IFNA(VLOOKUP(A96,'[1]PASTE Cap_Investment'!A:B,2,FALSE),0)</f>
        <v>0</v>
      </c>
      <c r="J96" t="e" cm="1">
        <f t="array" ref="J96">_xlfn.IFNA(VLOOKUP($A96,TRANSPOSE(#REF!),J$2+2,FALSE),0)</f>
        <v>#REF!</v>
      </c>
      <c r="K96" t="e" cm="1">
        <f t="array" ref="K96">_xlfn.IFNA(VLOOKUP($A96,TRANSPOSE(#REF!),K$2+2,FALSE),0)</f>
        <v>#REF!</v>
      </c>
      <c r="L96" t="e" cm="1">
        <f t="array" ref="L96">_xlfn.IFNA(VLOOKUP($A96,TRANSPOSE(#REF!),L$2+2,FALSE),0)</f>
        <v>#REF!</v>
      </c>
      <c r="M96" t="e" cm="1">
        <f t="array" ref="M96">_xlfn.IFNA(VLOOKUP($A96,TRANSPOSE(#REF!),M$2+2,FALSE),0)</f>
        <v>#REF!</v>
      </c>
      <c r="N96" t="e" cm="1">
        <f t="array" ref="N96">_xlfn.IFNA(VLOOKUP($A96,TRANSPOSE(#REF!),N$2+2,FALSE),0)</f>
        <v>#REF!</v>
      </c>
      <c r="O96" t="e" cm="1">
        <f t="array" ref="O96">_xlfn.IFNA(VLOOKUP($A96,TRANSPOSE(#REF!),O$2+2,FALSE),0)</f>
        <v>#REF!</v>
      </c>
      <c r="P96" t="e" cm="1">
        <f t="array" ref="P96">_xlfn.IFNA(VLOOKUP($A96,TRANSPOSE(#REF!),P$2+2,FALSE),0)</f>
        <v>#REF!</v>
      </c>
      <c r="Q96" t="e" cm="1">
        <f t="array" ref="Q96">_xlfn.IFNA(VLOOKUP($A96,TRANSPOSE(#REF!),Q$2+2,FALSE),0)</f>
        <v>#REF!</v>
      </c>
      <c r="R96" t="e" cm="1">
        <f t="array" ref="R96">_xlfn.IFNA(VLOOKUP($A96,TRANSPOSE(#REF!),R$2+2,FALSE),0)</f>
        <v>#REF!</v>
      </c>
      <c r="S96" t="e" cm="1">
        <f t="array" ref="S96">_xlfn.IFNA(VLOOKUP($A96,TRANSPOSE(#REF!),S$2+2,FALSE),0)</f>
        <v>#REF!</v>
      </c>
      <c r="T96" t="e" cm="1">
        <f t="array" ref="T96">_xlfn.IFNA(VLOOKUP($A96,TRANSPOSE(#REF!),T$2+2,FALSE),0)</f>
        <v>#REF!</v>
      </c>
      <c r="U96" t="e" cm="1">
        <f t="array" ref="U96">_xlfn.IFNA(VLOOKUP($A96,TRANSPOSE(#REF!),U$2+2,FALSE),0)</f>
        <v>#REF!</v>
      </c>
      <c r="V96" t="e" cm="1">
        <f t="array" ref="V96">_xlfn.IFNA(VLOOKUP($A96,TRANSPOSE(#REF!),V$2+2,FALSE),0)</f>
        <v>#REF!</v>
      </c>
      <c r="W96" t="e" cm="1">
        <f t="array" ref="W96">_xlfn.IFNA(VLOOKUP($A96,TRANSPOSE(#REF!),W$2+2,FALSE),0)</f>
        <v>#REF!</v>
      </c>
      <c r="X96" t="e" cm="1">
        <f t="array" ref="X96">_xlfn.IFNA(VLOOKUP($A96,TRANSPOSE(#REF!),X$2+2,FALSE),0)</f>
        <v>#REF!</v>
      </c>
      <c r="Y96" t="e" cm="1">
        <f t="array" ref="Y96">_xlfn.IFNA(VLOOKUP($A96,TRANSPOSE(#REF!),Y$2+2,FALSE),0)</f>
        <v>#REF!</v>
      </c>
      <c r="Z96" t="e" cm="1">
        <f t="array" ref="Z96">_xlfn.IFNA(VLOOKUP($A96,TRANSPOSE(#REF!),Z$2+2,FALSE),0)</f>
        <v>#REF!</v>
      </c>
      <c r="AA96" t="e" cm="1">
        <f t="array" ref="AA96">_xlfn.IFNA(VLOOKUP($A96,TRANSPOSE(#REF!),AA$2+2,FALSE),0)</f>
        <v>#REF!</v>
      </c>
      <c r="AB96" t="e" cm="1">
        <f t="array" ref="AB96">_xlfn.IFNA(VLOOKUP($A96,TRANSPOSE(#REF!),AB$2+2,FALSE),0)</f>
        <v>#REF!</v>
      </c>
      <c r="AC96" t="e" cm="1">
        <f t="array" ref="AC96">_xlfn.IFNA(VLOOKUP($A96,TRANSPOSE(#REF!),AC$2+2,FALSE),0)</f>
        <v>#REF!</v>
      </c>
      <c r="AD96" t="e" cm="1">
        <f t="array" ref="AD96">_xlfn.IFNA(VLOOKUP($A96,TRANSPOSE(#REF!),AD$2+2,FALSE),0)</f>
        <v>#REF!</v>
      </c>
      <c r="AE96" t="e" cm="1">
        <f t="array" ref="AE96">_xlfn.IFNA(VLOOKUP($A96,TRANSPOSE(#REF!),AE$2+2,FALSE),0)</f>
        <v>#REF!</v>
      </c>
      <c r="AF96" t="e" cm="1">
        <f t="array" ref="AF96">_xlfn.IFNA(VLOOKUP($A96,TRANSPOSE(#REF!),AF$2+2,FALSE),0)</f>
        <v>#REF!</v>
      </c>
      <c r="AG96" t="e" cm="1">
        <f t="array" ref="AG96">_xlfn.IFNA(VLOOKUP($A96,TRANSPOSE(#REF!),AG$2+2,FALSE),0)</f>
        <v>#REF!</v>
      </c>
      <c r="AH96" t="e" cm="1">
        <f t="array" ref="AH96">_xlfn.IFNA(VLOOKUP($A96,TRANSPOSE(#REF!),AH$2+2,FALSE),0)</f>
        <v>#REF!</v>
      </c>
      <c r="AI96" t="e" cm="1">
        <f t="array" ref="AI96">_xlfn.IFNA(VLOOKUP($A96,TRANSPOSE(#REF!),AI$2+2,FALSE),0)</f>
        <v>#REF!</v>
      </c>
      <c r="AJ96" t="e" cm="1">
        <f t="array" ref="AJ96">_xlfn.IFNA(VLOOKUP($A96,TRANSPOSE(#REF!),AJ$2+2,FALSE),0)</f>
        <v>#REF!</v>
      </c>
      <c r="AK96" t="e" cm="1">
        <f t="array" ref="AK96">_xlfn.IFNA(VLOOKUP($A96,TRANSPOSE(#REF!),AK$2+2,FALSE),0)</f>
        <v>#REF!</v>
      </c>
      <c r="AL96" t="e" cm="1">
        <f t="array" ref="AL96">_xlfn.IFNA(VLOOKUP($A96,TRANSPOSE(#REF!),AL$2+2,FALSE),0)</f>
        <v>#REF!</v>
      </c>
      <c r="AM96" t="e" cm="1">
        <f t="array" ref="AM96">_xlfn.IFNA(VLOOKUP($A96,TRANSPOSE(#REF!),AM$2+2,FALSE),0)</f>
        <v>#REF!</v>
      </c>
      <c r="AN96" t="e" cm="1">
        <f t="array" ref="AN96">_xlfn.IFNA(VLOOKUP($A96,TRANSPOSE(#REF!),AN$2+2,FALSE),0)</f>
        <v>#REF!</v>
      </c>
      <c r="AO96" t="e" cm="1">
        <f t="array" ref="AO96">_xlfn.IFNA(VLOOKUP($A96,TRANSPOSE(#REF!),AO$2+2,FALSE),0)</f>
        <v>#REF!</v>
      </c>
      <c r="AP96" t="e" cm="1">
        <f t="array" ref="AP96">_xlfn.IFNA(VLOOKUP($A96,TRANSPOSE(#REF!),AP$2+2,FALSE),0)</f>
        <v>#REF!</v>
      </c>
      <c r="AQ96" t="e" cm="1">
        <f t="array" ref="AQ96">_xlfn.IFNA(VLOOKUP($A96,TRANSPOSE(#REF!),AQ$2+2,FALSE),0)</f>
        <v>#REF!</v>
      </c>
      <c r="AR96" t="e" cm="1">
        <f t="array" ref="AR96">_xlfn.IFNA(VLOOKUP($A96,TRANSPOSE(#REF!),AR$2+2,FALSE),0)</f>
        <v>#REF!</v>
      </c>
      <c r="AS96" t="e" cm="1">
        <f t="array" ref="AS96">_xlfn.IFNA(VLOOKUP($A96,TRANSPOSE(#REF!),AS$2+2,FALSE),0)</f>
        <v>#REF!</v>
      </c>
      <c r="AT96" t="e" cm="1">
        <f t="array" ref="AT96">_xlfn.IFNA(VLOOKUP($A96,TRANSPOSE(#REF!),AT$2+2,FALSE),0)</f>
        <v>#REF!</v>
      </c>
      <c r="AU96" t="e" cm="1">
        <f t="array" ref="AU96">_xlfn.IFNA(VLOOKUP($A96,TRANSPOSE(#REF!),AU$2+2,FALSE),0)</f>
        <v>#REF!</v>
      </c>
      <c r="AV96" t="e" cm="1">
        <f t="array" ref="AV96">_xlfn.IFNA(VLOOKUP($A96,TRANSPOSE(#REF!),AV$2+2,FALSE),0)</f>
        <v>#REF!</v>
      </c>
      <c r="AW96" t="e" cm="1">
        <f t="array" ref="AW96">_xlfn.IFNA(VLOOKUP($A96,TRANSPOSE(#REF!),AW$2+2,FALSE),0)</f>
        <v>#REF!</v>
      </c>
      <c r="AX96" t="e" cm="1">
        <f t="array" ref="AX96">_xlfn.IFNA(VLOOKUP($A96,TRANSPOSE(#REF!),AX$2+2,FALSE),0)</f>
        <v>#REF!</v>
      </c>
      <c r="AY96" t="e" cm="1">
        <f t="array" ref="AY96">_xlfn.IFNA(VLOOKUP($A96,TRANSPOSE(#REF!),AY$2+2,FALSE),0)</f>
        <v>#REF!</v>
      </c>
      <c r="AZ96" t="e" cm="1">
        <f t="array" ref="AZ96">_xlfn.IFNA(VLOOKUP($A96,TRANSPOSE(#REF!),AZ$2+2,FALSE),0)</f>
        <v>#REF!</v>
      </c>
      <c r="BA96" t="e" cm="1">
        <f t="array" ref="BA96">_xlfn.IFNA(VLOOKUP($A96,TRANSPOSE(#REF!),BA$2+2,FALSE),0)</f>
        <v>#REF!</v>
      </c>
      <c r="BB96" t="e" cm="1">
        <f t="array" ref="BB96">_xlfn.IFNA(VLOOKUP($A96,TRANSPOSE(#REF!),BB$2+2,FALSE),0)</f>
        <v>#REF!</v>
      </c>
      <c r="BC96" t="e" cm="1">
        <f t="array" ref="BC96">_xlfn.IFNA(VLOOKUP($A96,TRANSPOSE(#REF!),BC$2+2,FALSE),0)</f>
        <v>#REF!</v>
      </c>
      <c r="BD96" t="e" cm="1">
        <f t="array" ref="BD96">_xlfn.IFNA(VLOOKUP($A96,TRANSPOSE(#REF!),BD$2+2,FALSE),0)</f>
        <v>#REF!</v>
      </c>
      <c r="BE96" t="e" cm="1">
        <f t="array" ref="BE96">_xlfn.IFNA(VLOOKUP($A96,TRANSPOSE(#REF!),BE$2+2,FALSE),0)</f>
        <v>#REF!</v>
      </c>
      <c r="BF96" t="e" cm="1">
        <f t="array" ref="BF96">_xlfn.IFNA(VLOOKUP($A96,TRANSPOSE(#REF!),BF$2+2,FALSE),0)</f>
        <v>#REF!</v>
      </c>
      <c r="BG96" t="e" cm="1">
        <f t="array" ref="BG96">_xlfn.IFNA(VLOOKUP($A96,TRANSPOSE(#REF!),BG$2+2,FALSE),0)</f>
        <v>#REF!</v>
      </c>
      <c r="BH96" t="e" cm="1">
        <f t="array" ref="BH96">_xlfn.IFNA(VLOOKUP($A96,TRANSPOSE(#REF!),BH$2+2,FALSE),0)</f>
        <v>#REF!</v>
      </c>
      <c r="BI96" t="e" cm="1">
        <f t="array" ref="BI96">_xlfn.IFNA(VLOOKUP($A96,TRANSPOSE(#REF!),BI$2+2,FALSE),0)</f>
        <v>#REF!</v>
      </c>
      <c r="BJ96" t="e" cm="1">
        <f t="array" ref="BJ96">_xlfn.IFNA(VLOOKUP($A96,TRANSPOSE(#REF!),BJ$2+2,FALSE),0)</f>
        <v>#REF!</v>
      </c>
      <c r="BK96" t="e" cm="1">
        <f t="array" ref="BK96">_xlfn.IFNA(VLOOKUP($A96,TRANSPOSE(#REF!),BK$2+2,FALSE),0)</f>
        <v>#REF!</v>
      </c>
      <c r="BL96" t="e" cm="1">
        <f t="array" ref="BL96">_xlfn.IFNA(VLOOKUP($A96,TRANSPOSE(#REF!),BL$2+2,FALSE),0)</f>
        <v>#REF!</v>
      </c>
      <c r="BM96" t="e" cm="1">
        <f t="array" ref="BM96">_xlfn.IFNA(VLOOKUP($A96,TRANSPOSE(#REF!),BM$2+2,FALSE),0)</f>
        <v>#REF!</v>
      </c>
      <c r="BN96" t="e" cm="1">
        <f t="array" ref="BN96">_xlfn.IFNA(VLOOKUP($A96,TRANSPOSE(#REF!),BN$2+2,FALSE),0)</f>
        <v>#REF!</v>
      </c>
      <c r="BO96" t="e" cm="1">
        <f t="array" ref="BO96">_xlfn.IFNA(VLOOKUP($A96,TRANSPOSE(#REF!),BO$2+2,FALSE),0)</f>
        <v>#REF!</v>
      </c>
      <c r="BP96" t="e" cm="1">
        <f t="array" ref="BP96">_xlfn.IFNA(VLOOKUP($A96,TRANSPOSE(#REF!),BP$2+2,FALSE),0)</f>
        <v>#REF!</v>
      </c>
      <c r="BQ96" t="e" cm="1">
        <f t="array" ref="BQ96">_xlfn.IFNA(VLOOKUP($A96,TRANSPOSE(#REF!),BQ$2+2,FALSE),0)</f>
        <v>#REF!</v>
      </c>
      <c r="BR96" t="e" cm="1">
        <f t="array" ref="BR96">_xlfn.IFNA(VLOOKUP($A96,TRANSPOSE(#REF!),BR$2+2,FALSE),0)</f>
        <v>#REF!</v>
      </c>
      <c r="BS96" t="e" cm="1">
        <f t="array" ref="BS96">_xlfn.IFNA(VLOOKUP($A96,TRANSPOSE(#REF!),BS$2+2,FALSE),0)</f>
        <v>#REF!</v>
      </c>
      <c r="BT96" t="e" cm="1">
        <f t="array" ref="BT96">_xlfn.IFNA(VLOOKUP($A96,TRANSPOSE(#REF!),BT$2+2,FALSE),0)</f>
        <v>#REF!</v>
      </c>
      <c r="BU96" t="e" cm="1">
        <f t="array" ref="BU96">_xlfn.IFNA(VLOOKUP($A96,TRANSPOSE(#REF!),BU$2+2,FALSE),0)</f>
        <v>#REF!</v>
      </c>
      <c r="BV96" t="e" cm="1">
        <f t="array" ref="BV96">_xlfn.IFNA(VLOOKUP($A96,TRANSPOSE(#REF!),BV$2+2,FALSE),0)</f>
        <v>#REF!</v>
      </c>
      <c r="BW96" t="e" cm="1">
        <f t="array" ref="BW96">_xlfn.IFNA(VLOOKUP($A96,TRANSPOSE(#REF!),BW$2+2,FALSE),0)</f>
        <v>#REF!</v>
      </c>
      <c r="BX96" t="e" cm="1">
        <f t="array" ref="BX96">_xlfn.IFNA(VLOOKUP($A96,TRANSPOSE(#REF!),BX$2+2,FALSE),0)</f>
        <v>#REF!</v>
      </c>
      <c r="BY96" t="e" cm="1">
        <f t="array" ref="BY96">_xlfn.IFNA(VLOOKUP($A96,TRANSPOSE(#REF!),BY$2+2,FALSE),0)</f>
        <v>#REF!</v>
      </c>
      <c r="BZ96" t="e" cm="1">
        <f t="array" ref="BZ96">_xlfn.IFNA(VLOOKUP($A96,TRANSPOSE(#REF!),BZ$2+2,FALSE),0)</f>
        <v>#REF!</v>
      </c>
      <c r="CA96" t="e" cm="1">
        <f t="array" ref="CA96">_xlfn.IFNA(VLOOKUP($A96,TRANSPOSE(#REF!),CA$2+2,FALSE),0)</f>
        <v>#REF!</v>
      </c>
      <c r="CB96" t="e" cm="1">
        <f t="array" ref="CB96">_xlfn.IFNA(VLOOKUP($A96,TRANSPOSE(#REF!),CB$2+2,FALSE),0)</f>
        <v>#REF!</v>
      </c>
      <c r="CC96" t="e" cm="1">
        <f t="array" ref="CC96">_xlfn.IFNA(VLOOKUP($A96,TRANSPOSE(#REF!),CC$2+2,FALSE),0)</f>
        <v>#REF!</v>
      </c>
      <c r="CD96" t="e" cm="1">
        <f t="array" ref="CD96">_xlfn.IFNA(VLOOKUP($A96,TRANSPOSE(#REF!),CD$2+2,FALSE),0)</f>
        <v>#REF!</v>
      </c>
      <c r="CE96" t="e" cm="1">
        <f t="array" ref="CE96">_xlfn.IFNA(VLOOKUP($A96,TRANSPOSE(#REF!),CE$2+2,FALSE),0)</f>
        <v>#REF!</v>
      </c>
      <c r="CF96" t="e" cm="1">
        <f t="array" ref="CF96">_xlfn.IFNA(VLOOKUP($A96,TRANSPOSE(#REF!),CF$2+2,FALSE),0)</f>
        <v>#REF!</v>
      </c>
      <c r="CG96" t="e" cm="1">
        <f t="array" ref="CG96">_xlfn.IFNA(VLOOKUP($A96,TRANSPOSE(#REF!),CG$2+2,FALSE),0)</f>
        <v>#REF!</v>
      </c>
      <c r="CH96" t="e" cm="1">
        <f t="array" ref="CH96">_xlfn.IFNA(VLOOKUP($A96,TRANSPOSE(#REF!),CH$2+2,FALSE),0)</f>
        <v>#REF!</v>
      </c>
      <c r="CI96" t="e" cm="1">
        <f t="array" ref="CI96">_xlfn.IFNA(VLOOKUP($A96,TRANSPOSE(#REF!),CI$2+2,FALSE),0)</f>
        <v>#REF!</v>
      </c>
      <c r="CJ96" t="e" cm="1">
        <f t="array" ref="CJ96">_xlfn.IFNA(VLOOKUP($A96,TRANSPOSE(#REF!),CJ$2+2,FALSE),0)</f>
        <v>#REF!</v>
      </c>
      <c r="CK96" t="e" cm="1">
        <f t="array" ref="CK96">_xlfn.IFNA(VLOOKUP($A96,TRANSPOSE(#REF!),CK$2+2,FALSE),0)</f>
        <v>#REF!</v>
      </c>
      <c r="CL96" t="e" cm="1">
        <f t="array" ref="CL96">_xlfn.IFNA(VLOOKUP($A96,TRANSPOSE(#REF!),CL$2+2,FALSE),0)</f>
        <v>#REF!</v>
      </c>
      <c r="CM96" t="e" cm="1">
        <f t="array" ref="CM96">_xlfn.IFNA(VLOOKUP($A96,TRANSPOSE(#REF!),CM$2+2,FALSE),0)</f>
        <v>#REF!</v>
      </c>
      <c r="CN96" t="e" cm="1">
        <f t="array" ref="CN96">_xlfn.IFNA(VLOOKUP($A96,TRANSPOSE(#REF!),CN$2+2,FALSE),0)</f>
        <v>#REF!</v>
      </c>
      <c r="CO96" t="e" cm="1">
        <f t="array" ref="CO96">_xlfn.IFNA(VLOOKUP($A96,TRANSPOSE(#REF!),CO$2+2,FALSE),0)</f>
        <v>#REF!</v>
      </c>
      <c r="CP96" t="e" cm="1">
        <f t="array" ref="CP96">_xlfn.IFNA(VLOOKUP($A96,TRANSPOSE(#REF!),CP$2+2,FALSE),0)</f>
        <v>#REF!</v>
      </c>
      <c r="CQ96" t="e" cm="1">
        <f t="array" ref="CQ96">_xlfn.IFNA(VLOOKUP($A96,TRANSPOSE(#REF!),CQ$2+2,FALSE),0)</f>
        <v>#REF!</v>
      </c>
      <c r="CR96" t="e" cm="1">
        <f t="array" ref="CR96">_xlfn.IFNA(VLOOKUP($A96,TRANSPOSE(#REF!),CR$2+2,FALSE),0)</f>
        <v>#REF!</v>
      </c>
      <c r="CS96" t="e" cm="1">
        <f t="array" ref="CS96">_xlfn.IFNA(VLOOKUP($A96,TRANSPOSE(#REF!),CS$2+2,FALSE),0)</f>
        <v>#REF!</v>
      </c>
      <c r="CT96" t="e" cm="1">
        <f t="array" ref="CT96">_xlfn.IFNA(VLOOKUP($A96,TRANSPOSE(#REF!),CT$2+2,FALSE),0)</f>
        <v>#REF!</v>
      </c>
      <c r="CU96" t="e" cm="1">
        <f t="array" ref="CU96">_xlfn.IFNA(VLOOKUP($A96,TRANSPOSE(#REF!),CU$2+2,FALSE),0)</f>
        <v>#REF!</v>
      </c>
      <c r="CV96" t="e" cm="1">
        <f t="array" ref="CV96">_xlfn.IFNA(VLOOKUP($A96,TRANSPOSE(#REF!),CV$2+2,FALSE),0)</f>
        <v>#REF!</v>
      </c>
      <c r="CW96" t="e" cm="1">
        <f t="array" ref="CW96">_xlfn.IFNA(VLOOKUP($A96,TRANSPOSE(#REF!),CW$2+2,FALSE),0)</f>
        <v>#REF!</v>
      </c>
      <c r="CX96" t="e" cm="1">
        <f t="array" ref="CX96">_xlfn.IFNA(VLOOKUP($A96,TRANSPOSE(#REF!),CX$2+2,FALSE),0)</f>
        <v>#REF!</v>
      </c>
      <c r="CY96" t="e" cm="1">
        <f t="array" ref="CY96">_xlfn.IFNA(VLOOKUP($A96,TRANSPOSE(#REF!),CY$2+2,FALSE),0)</f>
        <v>#REF!</v>
      </c>
      <c r="CZ96" t="e" cm="1">
        <f t="array" ref="CZ96">_xlfn.IFNA(VLOOKUP($A96,TRANSPOSE(#REF!),CZ$2+2,FALSE),0)</f>
        <v>#REF!</v>
      </c>
      <c r="DA96" t="e" cm="1">
        <f t="array" ref="DA96">_xlfn.IFNA(VLOOKUP($A96,TRANSPOSE(#REF!),DA$2+2,FALSE),0)</f>
        <v>#REF!</v>
      </c>
      <c r="DB96" t="e" cm="1">
        <f t="array" ref="DB96">_xlfn.IFNA(VLOOKUP($A96,TRANSPOSE(#REF!),DB$2+2,FALSE),0)</f>
        <v>#REF!</v>
      </c>
      <c r="DC96" t="e" cm="1">
        <f t="array" ref="DC96">_xlfn.IFNA(VLOOKUP($A96,TRANSPOSE(#REF!),DC$2+2,FALSE),0)</f>
        <v>#REF!</v>
      </c>
      <c r="DD96" t="e" cm="1">
        <f t="array" ref="DD96">_xlfn.IFNA(VLOOKUP($A96,TRANSPOSE(#REF!),DD$2+2,FALSE),0)</f>
        <v>#REF!</v>
      </c>
      <c r="DE96" t="e" cm="1">
        <f t="array" ref="DE96">_xlfn.IFNA(VLOOKUP($A96,TRANSPOSE(#REF!),DE$2+2,FALSE),0)</f>
        <v>#REF!</v>
      </c>
      <c r="DF96" t="e" cm="1">
        <f t="array" ref="DF96">_xlfn.IFNA(VLOOKUP($A96,TRANSPOSE(#REF!),DF$2+2,FALSE),0)</f>
        <v>#REF!</v>
      </c>
      <c r="DG96" t="e" cm="1">
        <f t="array" ref="DG96">_xlfn.IFNA(VLOOKUP($A96,TRANSPOSE(#REF!),DG$2+2,FALSE),0)</f>
        <v>#REF!</v>
      </c>
      <c r="DH96" t="e" cm="1">
        <f t="array" ref="DH96">_xlfn.IFNA(VLOOKUP($A96,TRANSPOSE(#REF!),DH$2+2,FALSE),0)</f>
        <v>#REF!</v>
      </c>
      <c r="DI96" t="e" cm="1">
        <f t="array" ref="DI96">_xlfn.IFNA(VLOOKUP($A96,TRANSPOSE(#REF!),DI$2+2,FALSE),0)</f>
        <v>#REF!</v>
      </c>
      <c r="DJ96" t="e" cm="1">
        <f t="array" ref="DJ96">_xlfn.IFNA(VLOOKUP($A96,TRANSPOSE(#REF!),DJ$2+2,FALSE),0)</f>
        <v>#REF!</v>
      </c>
      <c r="DK96" t="e" cm="1">
        <f t="array" ref="DK96">_xlfn.IFNA(VLOOKUP($A96,TRANSPOSE(#REF!),DK$2+2,FALSE),0)</f>
        <v>#REF!</v>
      </c>
      <c r="DL96" t="e" cm="1">
        <f t="array" ref="DL96">_xlfn.IFNA(VLOOKUP($A96,TRANSPOSE(#REF!),DL$2+2,FALSE),0)</f>
        <v>#REF!</v>
      </c>
      <c r="DM96" t="e" cm="1">
        <f t="array" ref="DM96">_xlfn.IFNA(VLOOKUP($A96,TRANSPOSE(#REF!),DM$2+2,FALSE),0)</f>
        <v>#REF!</v>
      </c>
      <c r="DN96" t="e" cm="1">
        <f t="array" ref="DN96">_xlfn.IFNA(VLOOKUP($A96,TRANSPOSE(#REF!),DN$2+2,FALSE),0)</f>
        <v>#REF!</v>
      </c>
      <c r="DO96" t="e" cm="1">
        <f t="array" ref="DO96">_xlfn.IFNA(VLOOKUP($A96,TRANSPOSE(#REF!),DO$2+2,FALSE),0)</f>
        <v>#REF!</v>
      </c>
      <c r="DP96" t="e" cm="1">
        <f t="array" ref="DP96">_xlfn.IFNA(VLOOKUP($A96,TRANSPOSE(#REF!),DP$2+2,FALSE),0)</f>
        <v>#REF!</v>
      </c>
      <c r="DQ96" t="e" cm="1">
        <f t="array" ref="DQ96">_xlfn.IFNA(VLOOKUP($A96,TRANSPOSE(#REF!),DQ$2+2,FALSE),0)</f>
        <v>#REF!</v>
      </c>
      <c r="DR96" t="e" cm="1">
        <f t="array" ref="DR96">_xlfn.IFNA(VLOOKUP($A96,TRANSPOSE(#REF!),DR$2+2,FALSE),0)</f>
        <v>#REF!</v>
      </c>
      <c r="DS96" t="e" cm="1">
        <f t="array" ref="DS96">_xlfn.IFNA(VLOOKUP($A96,TRANSPOSE(#REF!),DS$2+2,FALSE),0)</f>
        <v>#REF!</v>
      </c>
      <c r="DT96" t="e" cm="1">
        <f t="array" ref="DT96">_xlfn.IFNA(VLOOKUP($A96,TRANSPOSE(#REF!),DT$2+2,FALSE),0)</f>
        <v>#REF!</v>
      </c>
      <c r="DU96" t="e" cm="1">
        <f t="array" ref="DU96">_xlfn.IFNA(VLOOKUP($A96,TRANSPOSE(#REF!),DU$2+2,FALSE),0)</f>
        <v>#REF!</v>
      </c>
      <c r="DV96" t="e" cm="1">
        <f t="array" ref="DV96">_xlfn.IFNA(VLOOKUP($A96,TRANSPOSE(#REF!),DV$2+2,FALSE),0)</f>
        <v>#REF!</v>
      </c>
      <c r="DW96" t="e" cm="1">
        <f t="array" ref="DW96">_xlfn.IFNA(VLOOKUP($A96,TRANSPOSE(#REF!),DW$2+2,FALSE),0)</f>
        <v>#REF!</v>
      </c>
      <c r="DX96" t="e" cm="1">
        <f t="array" ref="DX96">_xlfn.IFNA(VLOOKUP($A96,TRANSPOSE(#REF!),DX$2+2,FALSE),0)</f>
        <v>#REF!</v>
      </c>
      <c r="DY96" t="e" cm="1">
        <f t="array" ref="DY96">_xlfn.IFNA(VLOOKUP($A96,TRANSPOSE(#REF!),DY$2+2,FALSE),0)</f>
        <v>#REF!</v>
      </c>
      <c r="DZ96" t="e" cm="1">
        <f t="array" ref="DZ96">_xlfn.IFNA(VLOOKUP($A96,TRANSPOSE(#REF!),DZ$2+2,FALSE),0)</f>
        <v>#REF!</v>
      </c>
      <c r="EA96" t="e" cm="1">
        <f t="array" ref="EA96">_xlfn.IFNA(VLOOKUP($A96,TRANSPOSE(#REF!),EA$2+2,FALSE),0)</f>
        <v>#REF!</v>
      </c>
      <c r="EB96" t="e" cm="1">
        <f t="array" ref="EB96">_xlfn.IFNA(VLOOKUP($A96,TRANSPOSE(#REF!),EB$2+2,FALSE),0)</f>
        <v>#REF!</v>
      </c>
      <c r="EC96" t="e" cm="1">
        <f t="array" ref="EC96">_xlfn.IFNA(VLOOKUP($A96,TRANSPOSE(#REF!),EC$2+2,FALSE),0)</f>
        <v>#REF!</v>
      </c>
      <c r="ED96" t="e" cm="1">
        <f t="array" ref="ED96">_xlfn.IFNA(VLOOKUP($A96,TRANSPOSE(#REF!),ED$2+2,FALSE),0)</f>
        <v>#REF!</v>
      </c>
      <c r="EE96" t="e" cm="1">
        <f t="array" ref="EE96">_xlfn.IFNA(VLOOKUP($A96,TRANSPOSE(#REF!),EE$2+2,FALSE),0)</f>
        <v>#REF!</v>
      </c>
      <c r="EF96" t="e" cm="1">
        <f t="array" ref="EF96">_xlfn.IFNA(VLOOKUP($A96,TRANSPOSE(#REF!),EF$2+2,FALSE),0)</f>
        <v>#REF!</v>
      </c>
      <c r="EG96" t="e" cm="1">
        <f t="array" ref="EG96">_xlfn.IFNA(VLOOKUP($A96,TRANSPOSE(#REF!),EG$2+2,FALSE),0)</f>
        <v>#REF!</v>
      </c>
      <c r="EH96" t="e" cm="1">
        <f t="array" ref="EH96">_xlfn.IFNA(VLOOKUP($A96,TRANSPOSE(#REF!),EH$2+2,FALSE),0)</f>
        <v>#REF!</v>
      </c>
      <c r="EI96" t="e" cm="1">
        <f t="array" ref="EI96">_xlfn.IFNA(VLOOKUP($A96,TRANSPOSE(#REF!),EI$2+2,FALSE),0)</f>
        <v>#REF!</v>
      </c>
      <c r="EJ96" t="e" cm="1">
        <f t="array" ref="EJ96">_xlfn.IFNA(VLOOKUP($A96,TRANSPOSE(#REF!),EJ$2+2,FALSE),0)</f>
        <v>#REF!</v>
      </c>
      <c r="EK96" t="e" cm="1">
        <f t="array" ref="EK96">_xlfn.IFNA(VLOOKUP($A96,TRANSPOSE(#REF!),EK$2+2,FALSE),0)</f>
        <v>#REF!</v>
      </c>
      <c r="EL96" t="e" cm="1">
        <f t="array" ref="EL96">_xlfn.IFNA(VLOOKUP($A96,TRANSPOSE(#REF!),EL$2+2,FALSE),0)</f>
        <v>#REF!</v>
      </c>
      <c r="EM96" t="e" cm="1">
        <f t="array" ref="EM96">_xlfn.IFNA(VLOOKUP($A96,TRANSPOSE(#REF!),EM$2+2,FALSE),0)</f>
        <v>#REF!</v>
      </c>
      <c r="EN96" t="e" cm="1">
        <f t="array" ref="EN96">_xlfn.IFNA(VLOOKUP($A96,TRANSPOSE(#REF!),EN$2+2,FALSE),0)</f>
        <v>#REF!</v>
      </c>
      <c r="EO96" t="e" cm="1">
        <f t="array" ref="EO96">_xlfn.IFNA(VLOOKUP($A96,TRANSPOSE(#REF!),EO$2+2,FALSE),0)</f>
        <v>#REF!</v>
      </c>
      <c r="EP96" t="e" cm="1">
        <f t="array" ref="EP96">_xlfn.IFNA(VLOOKUP($A96,TRANSPOSE(#REF!),EP$2+2,FALSE),0)</f>
        <v>#REF!</v>
      </c>
      <c r="EQ96" t="e" cm="1">
        <f t="array" ref="EQ96">_xlfn.IFNA(VLOOKUP($A96,TRANSPOSE(#REF!),EQ$2+2,FALSE),0)</f>
        <v>#REF!</v>
      </c>
      <c r="ER96" t="e" cm="1">
        <f t="array" ref="ER96">_xlfn.IFNA(VLOOKUP($A96,TRANSPOSE(#REF!),ER$2+2,FALSE),0)</f>
        <v>#REF!</v>
      </c>
      <c r="ES96" t="e" cm="1">
        <f t="array" ref="ES96">_xlfn.IFNA(VLOOKUP($A96,TRANSPOSE(#REF!),ES$2+2,FALSE),0)</f>
        <v>#REF!</v>
      </c>
      <c r="ET96" t="e" cm="1">
        <f t="array" ref="ET96">_xlfn.IFNA(VLOOKUP($A96,TRANSPOSE(#REF!),ET$2+2,FALSE),0)</f>
        <v>#REF!</v>
      </c>
      <c r="EU96" t="e" cm="1">
        <f t="array" ref="EU96">_xlfn.IFNA(VLOOKUP($A96,TRANSPOSE(#REF!),EU$2+2,FALSE),0)</f>
        <v>#REF!</v>
      </c>
      <c r="EV96" t="e" cm="1">
        <f t="array" ref="EV96">_xlfn.IFNA(VLOOKUP($A96,TRANSPOSE(#REF!),EV$2+2,FALSE),0)</f>
        <v>#REF!</v>
      </c>
      <c r="EW96" t="e" cm="1">
        <f t="array" ref="EW96">_xlfn.IFNA(VLOOKUP($A96,TRANSPOSE(#REF!),EW$2+2,FALSE),0)</f>
        <v>#REF!</v>
      </c>
      <c r="EX96" t="e" cm="1">
        <f t="array" ref="EX96">_xlfn.IFNA(VLOOKUP($A96,TRANSPOSE(#REF!),EX$2+2,FALSE),0)</f>
        <v>#REF!</v>
      </c>
      <c r="EY96" t="e" cm="1">
        <f t="array" ref="EY96">_xlfn.IFNA(VLOOKUP($A96,TRANSPOSE(#REF!),EY$2+2,FALSE),0)</f>
        <v>#REF!</v>
      </c>
      <c r="EZ96" t="e" cm="1">
        <f t="array" ref="EZ96">_xlfn.IFNA(VLOOKUP($A96,TRANSPOSE(#REF!),EZ$2+2,FALSE),0)</f>
        <v>#REF!</v>
      </c>
      <c r="FA96" t="e" cm="1">
        <f t="array" ref="FA96">_xlfn.IFNA(VLOOKUP($A96,TRANSPOSE(#REF!),FA$2+2,FALSE),0)</f>
        <v>#REF!</v>
      </c>
      <c r="FB96" t="e" cm="1">
        <f t="array" ref="FB96">_xlfn.IFNA(VLOOKUP($A96,TRANSPOSE(#REF!),FB$2+2,FALSE),0)</f>
        <v>#REF!</v>
      </c>
      <c r="FC96" t="e" cm="1">
        <f t="array" ref="FC96">_xlfn.IFNA(VLOOKUP($A96,TRANSPOSE(#REF!),FC$2+2,FALSE),0)</f>
        <v>#REF!</v>
      </c>
      <c r="FD96" t="e" cm="1">
        <f t="array" ref="FD96">_xlfn.IFNA(VLOOKUP($A96,TRANSPOSE(#REF!),FD$2+2,FALSE),0)</f>
        <v>#REF!</v>
      </c>
      <c r="FE96" t="e" cm="1">
        <f t="array" ref="FE96">_xlfn.IFNA(VLOOKUP($A96,TRANSPOSE(#REF!),FE$2+2,FALSE),0)</f>
        <v>#REF!</v>
      </c>
      <c r="FF96" t="e" cm="1">
        <f t="array" ref="FF96">_xlfn.IFNA(VLOOKUP($A96,TRANSPOSE(#REF!),FF$2+2,FALSE),0)</f>
        <v>#REF!</v>
      </c>
      <c r="FG96" t="e" cm="1">
        <f t="array" ref="FG96">_xlfn.IFNA(VLOOKUP($A96,TRANSPOSE(#REF!),FG$2+2,FALSE),0)</f>
        <v>#REF!</v>
      </c>
      <c r="FH96" t="e" cm="1">
        <f t="array" ref="FH96">_xlfn.IFNA(VLOOKUP($A96,TRANSPOSE(#REF!),FH$2+2,FALSE),0)</f>
        <v>#REF!</v>
      </c>
      <c r="FI96" t="e" cm="1">
        <f t="array" ref="FI96">_xlfn.IFNA(VLOOKUP($A96,TRANSPOSE(#REF!),FI$2+2,FALSE),0)</f>
        <v>#REF!</v>
      </c>
      <c r="FJ96" t="e" cm="1">
        <f t="array" ref="FJ96">_xlfn.IFNA(VLOOKUP($A96,TRANSPOSE(#REF!),FJ$2+2,FALSE),0)</f>
        <v>#REF!</v>
      </c>
      <c r="FK96" t="e" cm="1">
        <f t="array" ref="FK96">_xlfn.IFNA(VLOOKUP($A96,TRANSPOSE(#REF!),FK$2+2,FALSE),0)</f>
        <v>#REF!</v>
      </c>
      <c r="FL96" t="e" cm="1">
        <f t="array" ref="FL96">_xlfn.IFNA(VLOOKUP($A96,TRANSPOSE(#REF!),FL$2+2,FALSE),0)</f>
        <v>#REF!</v>
      </c>
      <c r="FM96" t="e" cm="1">
        <f t="array" ref="FM96">_xlfn.IFNA(VLOOKUP($A96,TRANSPOSE(#REF!),FM$2+2,FALSE),0)</f>
        <v>#REF!</v>
      </c>
      <c r="FN96" t="e" cm="1">
        <f t="array" ref="FN96">_xlfn.IFNA(VLOOKUP($A96,TRANSPOSE(#REF!),FN$2+2,FALSE),0)</f>
        <v>#REF!</v>
      </c>
      <c r="FO96" t="e" cm="1">
        <f t="array" ref="FO96">_xlfn.IFNA(VLOOKUP($A96,TRANSPOSE(#REF!),FO$2+2,FALSE),0)</f>
        <v>#REF!</v>
      </c>
      <c r="FP96" t="e" cm="1">
        <f t="array" ref="FP96">_xlfn.IFNA(VLOOKUP($A96,TRANSPOSE(#REF!),FP$2+2,FALSE),0)</f>
        <v>#REF!</v>
      </c>
      <c r="FQ96" t="e" cm="1">
        <f t="array" ref="FQ96">_xlfn.IFNA(VLOOKUP($A96,TRANSPOSE(#REF!),FQ$2+2,FALSE),0)</f>
        <v>#REF!</v>
      </c>
      <c r="FR96" t="e" cm="1">
        <f t="array" ref="FR96">_xlfn.IFNA(VLOOKUP($A96,TRANSPOSE(#REF!),FR$2+2,FALSE),0)</f>
        <v>#REF!</v>
      </c>
      <c r="FS96" t="e" cm="1">
        <f t="array" ref="FS96">_xlfn.IFNA(VLOOKUP($A96,TRANSPOSE(#REF!),FS$2+2,FALSE),0)</f>
        <v>#REF!</v>
      </c>
      <c r="FT96" t="e" cm="1">
        <f t="array" ref="FT96">_xlfn.IFNA(VLOOKUP($A96,TRANSPOSE(#REF!),FT$2+2,FALSE),0)</f>
        <v>#REF!</v>
      </c>
      <c r="FU96" t="e" cm="1">
        <f t="array" ref="FU96">_xlfn.IFNA(VLOOKUP($A96,TRANSPOSE(#REF!),FU$2+2,FALSE),0)</f>
        <v>#REF!</v>
      </c>
      <c r="FV96" t="e" cm="1">
        <f t="array" ref="FV96">_xlfn.IFNA(VLOOKUP($A96,TRANSPOSE(#REF!),FV$2+2,FALSE),0)</f>
        <v>#REF!</v>
      </c>
      <c r="FW96" t="e" cm="1">
        <f t="array" ref="FW96">_xlfn.IFNA(VLOOKUP($A96,TRANSPOSE(#REF!),FW$2+2,FALSE),0)</f>
        <v>#REF!</v>
      </c>
      <c r="FX96" t="e" cm="1">
        <f t="array" ref="FX96">_xlfn.IFNA(VLOOKUP($A96,TRANSPOSE(#REF!),FX$2+2,FALSE),0)</f>
        <v>#REF!</v>
      </c>
      <c r="FY96" t="e" cm="1">
        <f t="array" ref="FY96">_xlfn.IFNA(VLOOKUP($A96,TRANSPOSE(#REF!),FY$2+2,FALSE),0)</f>
        <v>#REF!</v>
      </c>
      <c r="FZ96" t="e" cm="1">
        <f t="array" ref="FZ96">_xlfn.IFNA(VLOOKUP($A96,TRANSPOSE(#REF!),FZ$2+2,FALSE),0)</f>
        <v>#REF!</v>
      </c>
      <c r="GA96" t="e" cm="1">
        <f t="array" ref="GA96">_xlfn.IFNA(VLOOKUP($A96,TRANSPOSE(#REF!),GA$2+2,FALSE),0)</f>
        <v>#REF!</v>
      </c>
      <c r="GB96" t="e" cm="1">
        <f t="array" ref="GB96">_xlfn.IFNA(VLOOKUP($A96,TRANSPOSE(#REF!),GB$2+2,FALSE),0)</f>
        <v>#REF!</v>
      </c>
      <c r="GC96" t="e" cm="1">
        <f t="array" ref="GC96">_xlfn.IFNA(VLOOKUP($A96,TRANSPOSE(#REF!),GC$2+2,FALSE),0)</f>
        <v>#REF!</v>
      </c>
      <c r="GD96" t="e" cm="1">
        <f t="array" ref="GD96">_xlfn.IFNA(VLOOKUP($A96,TRANSPOSE(#REF!),GD$2+2,FALSE),0)</f>
        <v>#REF!</v>
      </c>
      <c r="GE96" t="e" cm="1">
        <f t="array" ref="GE96">_xlfn.IFNA(VLOOKUP($A96,TRANSPOSE(#REF!),GE$2+2,FALSE),0)</f>
        <v>#REF!</v>
      </c>
      <c r="GF96" t="e" cm="1">
        <f t="array" ref="GF96">_xlfn.IFNA(VLOOKUP($A96,TRANSPOSE(#REF!),GF$2+2,FALSE),0)</f>
        <v>#REF!</v>
      </c>
      <c r="GG96" t="e" cm="1">
        <f t="array" ref="GG96">_xlfn.IFNA(VLOOKUP($A96,TRANSPOSE(#REF!),GG$2+2,FALSE),0)</f>
        <v>#REF!</v>
      </c>
      <c r="GH96" t="e" cm="1">
        <f t="array" ref="GH96">_xlfn.IFNA(VLOOKUP($A96,TRANSPOSE(#REF!),GH$2+2,FALSE),0)</f>
        <v>#REF!</v>
      </c>
      <c r="GI96" t="e" cm="1">
        <f t="array" ref="GI96">_xlfn.IFNA(VLOOKUP($A96,TRANSPOSE(#REF!),GI$2+2,FALSE),0)</f>
        <v>#REF!</v>
      </c>
      <c r="GJ96" t="e" cm="1">
        <f t="array" ref="GJ96">_xlfn.IFNA(VLOOKUP($A96,TRANSPOSE(#REF!),GJ$2+2,FALSE),0)</f>
        <v>#REF!</v>
      </c>
      <c r="GK96" t="e" cm="1">
        <f t="array" ref="GK96">_xlfn.IFNA(VLOOKUP($A96,TRANSPOSE(#REF!),GK$2+2,FALSE),0)</f>
        <v>#REF!</v>
      </c>
      <c r="GL96" t="e" cm="1">
        <f t="array" ref="GL96">_xlfn.IFNA(VLOOKUP($A96,TRANSPOSE(#REF!),GL$2+2,FALSE),0)</f>
        <v>#REF!</v>
      </c>
      <c r="GM96" t="e" cm="1">
        <f t="array" ref="GM96">_xlfn.IFNA(VLOOKUP($A96,TRANSPOSE(#REF!),GM$2+2,FALSE),0)</f>
        <v>#REF!</v>
      </c>
      <c r="GN96" t="e" cm="1">
        <f t="array" ref="GN96">_xlfn.IFNA(VLOOKUP($A96,TRANSPOSE(#REF!),GN$2+2,FALSE),0)</f>
        <v>#REF!</v>
      </c>
      <c r="GO96" t="e" cm="1">
        <f t="array" ref="GO96">_xlfn.IFNA(VLOOKUP($A96,TRANSPOSE(#REF!),GO$2+2,FALSE),0)</f>
        <v>#REF!</v>
      </c>
      <c r="GP96" t="e" cm="1">
        <f t="array" ref="GP96">_xlfn.IFNA(VLOOKUP($A96,TRANSPOSE(#REF!),GP$2+2,FALSE),0)</f>
        <v>#REF!</v>
      </c>
      <c r="GQ96" t="e" cm="1">
        <f t="array" ref="GQ96">_xlfn.IFNA(VLOOKUP($A96,TRANSPOSE(#REF!),GQ$2+2,FALSE),0)</f>
        <v>#REF!</v>
      </c>
      <c r="GR96" t="e" cm="1">
        <f t="array" ref="GR96">_xlfn.IFNA(VLOOKUP($A96,TRANSPOSE(#REF!),GR$2+2,FALSE),0)</f>
        <v>#REF!</v>
      </c>
      <c r="GS96" t="e" cm="1">
        <f t="array" ref="GS96">_xlfn.IFNA(VLOOKUP($A96,TRANSPOSE(#REF!),GS$2+2,FALSE),0)</f>
        <v>#REF!</v>
      </c>
      <c r="GT96" t="e" cm="1">
        <f t="array" ref="GT96">_xlfn.IFNA(VLOOKUP($A96,TRANSPOSE(#REF!),GT$2+2,FALSE),0)</f>
        <v>#REF!</v>
      </c>
      <c r="GU96" t="e" cm="1">
        <f t="array" ref="GU96">_xlfn.IFNA(VLOOKUP($A96,TRANSPOSE(#REF!),GU$2+2,FALSE),0)</f>
        <v>#REF!</v>
      </c>
      <c r="GV96" t="e" cm="1">
        <f t="array" ref="GV96">_xlfn.IFNA(VLOOKUP($A96,TRANSPOSE(#REF!),GV$2+2,FALSE),0)</f>
        <v>#REF!</v>
      </c>
      <c r="GW96" t="e" cm="1">
        <f t="array" ref="GW96">_xlfn.IFNA(VLOOKUP($A96,TRANSPOSE(#REF!),GW$2+2,FALSE),0)</f>
        <v>#REF!</v>
      </c>
      <c r="GX96" t="e" cm="1">
        <f t="array" ref="GX96">_xlfn.IFNA(VLOOKUP($A96,TRANSPOSE(#REF!),GX$2+2,FALSE),0)</f>
        <v>#REF!</v>
      </c>
      <c r="GY96" t="e" cm="1">
        <f t="array" ref="GY96">_xlfn.IFNA(VLOOKUP($A96,TRANSPOSE(#REF!),GY$2+2,FALSE),0)</f>
        <v>#REF!</v>
      </c>
      <c r="GZ96" t="e" cm="1">
        <f t="array" ref="GZ96">_xlfn.IFNA(VLOOKUP($A96,TRANSPOSE(#REF!),GZ$2+2,FALSE),0)</f>
        <v>#REF!</v>
      </c>
      <c r="HA96" t="e" cm="1">
        <f t="array" ref="HA96">_xlfn.IFNA(VLOOKUP($A96,TRANSPOSE(#REF!),HA$2+2,FALSE),0)</f>
        <v>#REF!</v>
      </c>
      <c r="HB96" t="e" cm="1">
        <f t="array" ref="HB96">_xlfn.IFNA(VLOOKUP($A96,TRANSPOSE(#REF!),HB$2+2,FALSE),0)</f>
        <v>#REF!</v>
      </c>
      <c r="HC96" t="e" cm="1">
        <f t="array" ref="HC96">_xlfn.IFNA(VLOOKUP($A96,TRANSPOSE(#REF!),HC$2+2,FALSE),0)</f>
        <v>#REF!</v>
      </c>
      <c r="HD96" t="e" cm="1">
        <f t="array" ref="HD96">_xlfn.IFNA(VLOOKUP($A96,TRANSPOSE(#REF!),HD$2+2,FALSE),0)</f>
        <v>#REF!</v>
      </c>
      <c r="HE96" t="e" cm="1">
        <f t="array" ref="HE96">_xlfn.IFNA(VLOOKUP($A96,TRANSPOSE(#REF!),HE$2+2,FALSE),0)</f>
        <v>#REF!</v>
      </c>
      <c r="HF96" t="e" cm="1">
        <f t="array" ref="HF96">_xlfn.IFNA(VLOOKUP($A96,TRANSPOSE(#REF!),HF$2+2,FALSE),0)</f>
        <v>#REF!</v>
      </c>
      <c r="HG96" t="e" cm="1">
        <f t="array" ref="HG96">_xlfn.IFNA(VLOOKUP($A96,TRANSPOSE(#REF!),HG$2+2,FALSE),0)</f>
        <v>#REF!</v>
      </c>
      <c r="HH96" t="e" cm="1">
        <f t="array" ref="HH96">_xlfn.IFNA(VLOOKUP($A96,TRANSPOSE(#REF!),HH$2+2,FALSE),0)</f>
        <v>#REF!</v>
      </c>
      <c r="HI96" t="e" cm="1">
        <f t="array" ref="HI96">_xlfn.IFNA(VLOOKUP($A96,TRANSPOSE(#REF!),HI$2+2,FALSE),0)</f>
        <v>#REF!</v>
      </c>
      <c r="HJ96" t="e" cm="1">
        <f t="array" ref="HJ96">_xlfn.IFNA(VLOOKUP($A96,TRANSPOSE(#REF!),HJ$2+2,FALSE),0)</f>
        <v>#REF!</v>
      </c>
      <c r="HK96" t="e" cm="1">
        <f t="array" ref="HK96">_xlfn.IFNA(VLOOKUP($A96,TRANSPOSE(#REF!),HK$2+2,FALSE),0)</f>
        <v>#REF!</v>
      </c>
      <c r="HL96" t="e" cm="1">
        <f t="array" ref="HL96">_xlfn.IFNA(VLOOKUP($A96,TRANSPOSE(#REF!),HL$2+2,FALSE),0)</f>
        <v>#REF!</v>
      </c>
      <c r="HM96" t="e" cm="1">
        <f t="array" ref="HM96">_xlfn.IFNA(VLOOKUP($A96,TRANSPOSE(#REF!),HM$2+2,FALSE),0)</f>
        <v>#REF!</v>
      </c>
      <c r="HN96" t="e" cm="1">
        <f t="array" ref="HN96">_xlfn.IFNA(VLOOKUP($A96,TRANSPOSE(#REF!),HN$2+2,FALSE),0)</f>
        <v>#REF!</v>
      </c>
      <c r="HO96" t="e" cm="1">
        <f t="array" ref="HO96">_xlfn.IFNA(VLOOKUP($A96,TRANSPOSE(#REF!),HO$2+2,FALSE),0)</f>
        <v>#REF!</v>
      </c>
      <c r="HP96" t="e" cm="1">
        <f t="array" ref="HP96">_xlfn.IFNA(VLOOKUP($A96,TRANSPOSE(#REF!),HP$2+2,FALSE),0)</f>
        <v>#REF!</v>
      </c>
      <c r="HQ96" t="e" cm="1">
        <f t="array" ref="HQ96">_xlfn.IFNA(VLOOKUP($A96,TRANSPOSE(#REF!),HQ$2+2,FALSE),0)</f>
        <v>#REF!</v>
      </c>
      <c r="HR96" t="e" cm="1">
        <f t="array" ref="HR96">_xlfn.IFNA(VLOOKUP($A96,TRANSPOSE(#REF!),HR$2+2,FALSE),0)</f>
        <v>#REF!</v>
      </c>
      <c r="HS96" t="e" cm="1">
        <f t="array" ref="HS96">_xlfn.IFNA(VLOOKUP($A96,TRANSPOSE(#REF!),HS$2+2,FALSE),0)</f>
        <v>#REF!</v>
      </c>
      <c r="HT96" t="e" cm="1">
        <f t="array" ref="HT96">_xlfn.IFNA(VLOOKUP($A96,TRANSPOSE(#REF!),HT$2+2,FALSE),0)</f>
        <v>#REF!</v>
      </c>
      <c r="HU96" t="e" cm="1">
        <f t="array" ref="HU96">_xlfn.IFNA(VLOOKUP($A96,TRANSPOSE(#REF!),HU$2+2,FALSE),0)</f>
        <v>#REF!</v>
      </c>
      <c r="HV96" t="e" cm="1">
        <f t="array" ref="HV96">_xlfn.IFNA(VLOOKUP($A96,TRANSPOSE(#REF!),HV$2+2,FALSE),0)</f>
        <v>#REF!</v>
      </c>
      <c r="HW96" t="e" cm="1">
        <f t="array" ref="HW96">_xlfn.IFNA(VLOOKUP($A96,TRANSPOSE(#REF!),HW$2+2,FALSE),0)</f>
        <v>#REF!</v>
      </c>
      <c r="HX96" t="e" cm="1">
        <f t="array" ref="HX96">_xlfn.IFNA(VLOOKUP($A96,TRANSPOSE(#REF!),HX$2+2,FALSE),0)</f>
        <v>#REF!</v>
      </c>
      <c r="HY96" t="e" cm="1">
        <f t="array" ref="HY96">_xlfn.IFNA(VLOOKUP($A96,TRANSPOSE(#REF!),HY$2+2,FALSE),0)</f>
        <v>#REF!</v>
      </c>
      <c r="HZ96" t="e" cm="1">
        <f t="array" ref="HZ96">_xlfn.IFNA(VLOOKUP($A96,TRANSPOSE(#REF!),HZ$2+2,FALSE),0)</f>
        <v>#REF!</v>
      </c>
      <c r="IA96" t="e" cm="1">
        <f t="array" ref="IA96">_xlfn.IFNA(VLOOKUP($A96,TRANSPOSE(#REF!),IA$2+2,FALSE),0)</f>
        <v>#REF!</v>
      </c>
      <c r="IB96" t="e" cm="1">
        <f t="array" ref="IB96">_xlfn.IFNA(VLOOKUP($A96,TRANSPOSE(#REF!),IB$2+2,FALSE),0)</f>
        <v>#REF!</v>
      </c>
      <c r="IC96" t="e" cm="1">
        <f t="array" ref="IC96">_xlfn.IFNA(VLOOKUP($A96,TRANSPOSE(#REF!),IC$2+2,FALSE),0)</f>
        <v>#REF!</v>
      </c>
      <c r="ID96" t="e" cm="1">
        <f t="array" ref="ID96">_xlfn.IFNA(VLOOKUP($A96,TRANSPOSE(#REF!),ID$2+2,FALSE),0)</f>
        <v>#REF!</v>
      </c>
      <c r="IE96" t="e" cm="1">
        <f t="array" ref="IE96">_xlfn.IFNA(VLOOKUP($A96,TRANSPOSE(#REF!),IE$2+2,FALSE),0)</f>
        <v>#REF!</v>
      </c>
      <c r="IF96" t="e" cm="1">
        <f t="array" ref="IF96">_xlfn.IFNA(VLOOKUP($A96,TRANSPOSE(#REF!),IF$2+2,FALSE),0)</f>
        <v>#REF!</v>
      </c>
      <c r="IG96" t="e" cm="1">
        <f t="array" ref="IG96">_xlfn.IFNA(VLOOKUP($A96,TRANSPOSE(#REF!),IG$2+2,FALSE),0)</f>
        <v>#REF!</v>
      </c>
      <c r="IH96" t="e" cm="1">
        <f t="array" ref="IH96">_xlfn.IFNA(VLOOKUP($A96,TRANSPOSE(#REF!),IH$2+2,FALSE),0)</f>
        <v>#REF!</v>
      </c>
      <c r="II96" t="e" cm="1">
        <f t="array" ref="II96">_xlfn.IFNA(VLOOKUP($A96,TRANSPOSE(#REF!),II$2+2,FALSE),0)</f>
        <v>#REF!</v>
      </c>
      <c r="IJ96" t="e" cm="1">
        <f t="array" ref="IJ96">_xlfn.IFNA(VLOOKUP($A96,TRANSPOSE(#REF!),IJ$2+2,FALSE),0)</f>
        <v>#REF!</v>
      </c>
      <c r="IK96" t="e" cm="1">
        <f t="array" ref="IK96">_xlfn.IFNA(VLOOKUP($A96,TRANSPOSE(#REF!),IK$2+2,FALSE),0)</f>
        <v>#REF!</v>
      </c>
      <c r="IL96" t="e" cm="1">
        <f t="array" ref="IL96">_xlfn.IFNA(VLOOKUP($A96,TRANSPOSE(#REF!),IL$2+2,FALSE),0)</f>
        <v>#REF!</v>
      </c>
      <c r="IM96" t="e" cm="1">
        <f t="array" ref="IM96">_xlfn.IFNA(VLOOKUP($A96,TRANSPOSE(#REF!),IM$2+2,FALSE),0)</f>
        <v>#REF!</v>
      </c>
      <c r="IN96" t="e" cm="1">
        <f t="array" ref="IN96">_xlfn.IFNA(VLOOKUP($A96,TRANSPOSE(#REF!),IN$2+2,FALSE),0)</f>
        <v>#REF!</v>
      </c>
      <c r="IO96" t="e" cm="1">
        <f t="array" ref="IO96">_xlfn.IFNA(VLOOKUP($A96,TRANSPOSE(#REF!),IO$2+2,FALSE),0)</f>
        <v>#REF!</v>
      </c>
      <c r="IP96" t="e" cm="1">
        <f t="array" ref="IP96">_xlfn.IFNA(VLOOKUP($A96,TRANSPOSE(#REF!),IP$2+2,FALSE),0)</f>
        <v>#REF!</v>
      </c>
      <c r="IQ96" t="e" cm="1">
        <f t="array" ref="IQ96">_xlfn.IFNA(VLOOKUP($A96,TRANSPOSE(#REF!),IQ$2+2,FALSE),0)</f>
        <v>#REF!</v>
      </c>
      <c r="IR96" t="e" cm="1">
        <f t="array" ref="IR96">_xlfn.IFNA(VLOOKUP($A96,TRANSPOSE(#REF!),IR$2+2,FALSE),0)</f>
        <v>#REF!</v>
      </c>
      <c r="IS96" t="e" cm="1">
        <f t="array" ref="IS96">_xlfn.IFNA(VLOOKUP($A96,TRANSPOSE(#REF!),IS$2+2,FALSE),0)</f>
        <v>#REF!</v>
      </c>
      <c r="IT96" t="e" cm="1">
        <f t="array" ref="IT96">_xlfn.IFNA(VLOOKUP($A96,TRANSPOSE(#REF!),IT$2+2,FALSE),0)</f>
        <v>#REF!</v>
      </c>
      <c r="IU96" t="e" cm="1">
        <f t="array" ref="IU96">_xlfn.IFNA(VLOOKUP($A96,TRANSPOSE(#REF!),IU$2+2,FALSE),0)</f>
        <v>#REF!</v>
      </c>
      <c r="IV96" t="e" cm="1">
        <f t="array" ref="IV96">_xlfn.IFNA(VLOOKUP($A96,TRANSPOSE(#REF!),IV$2+2,FALSE),0)</f>
        <v>#REF!</v>
      </c>
      <c r="IW96" t="e" cm="1">
        <f t="array" ref="IW96">_xlfn.IFNA(VLOOKUP($A96,TRANSPOSE(#REF!),IW$2+2,FALSE),0)</f>
        <v>#REF!</v>
      </c>
      <c r="IX96" t="e" cm="1">
        <f t="array" ref="IX96">_xlfn.IFNA(VLOOKUP($A96,TRANSPOSE(#REF!),IX$2+2,FALSE),0)</f>
        <v>#REF!</v>
      </c>
      <c r="IY96" t="e" cm="1">
        <f t="array" ref="IY96">_xlfn.IFNA(VLOOKUP($A96,TRANSPOSE(#REF!),IY$2+2,FALSE),0)</f>
        <v>#REF!</v>
      </c>
      <c r="IZ96" t="e" cm="1">
        <f t="array" ref="IZ96">_xlfn.IFNA(VLOOKUP($A96,TRANSPOSE(#REF!),IZ$2+2,FALSE),0)</f>
        <v>#REF!</v>
      </c>
      <c r="JA96" t="e" cm="1">
        <f t="array" ref="JA96">_xlfn.IFNA(VLOOKUP($A96,TRANSPOSE(#REF!),JA$2+2,FALSE),0)</f>
        <v>#REF!</v>
      </c>
      <c r="JB96" t="e" cm="1">
        <f t="array" ref="JB96">_xlfn.IFNA(VLOOKUP($A96,TRANSPOSE(#REF!),JB$2+2,FALSE),0)</f>
        <v>#REF!</v>
      </c>
      <c r="JC96" t="e" cm="1">
        <f t="array" ref="JC96">_xlfn.IFNA(VLOOKUP($A96,TRANSPOSE(#REF!),JC$2+2,FALSE),0)</f>
        <v>#REF!</v>
      </c>
      <c r="JD96" t="e" cm="1">
        <f t="array" ref="JD96">_xlfn.IFNA(VLOOKUP($A96,TRANSPOSE(#REF!),JD$2+2,FALSE),0)</f>
        <v>#REF!</v>
      </c>
      <c r="JE96" t="e" cm="1">
        <f t="array" ref="JE96">_xlfn.IFNA(VLOOKUP($A96,TRANSPOSE(#REF!),JE$2+2,FALSE),0)</f>
        <v>#REF!</v>
      </c>
      <c r="JF96" t="e" cm="1">
        <f t="array" ref="JF96">_xlfn.IFNA(VLOOKUP($A96,TRANSPOSE(#REF!),JF$2+2,FALSE),0)</f>
        <v>#REF!</v>
      </c>
      <c r="JG96" t="e" cm="1">
        <f t="array" ref="JG96">_xlfn.IFNA(VLOOKUP($A96,TRANSPOSE(#REF!),JG$2+2,FALSE),0)</f>
        <v>#REF!</v>
      </c>
      <c r="JH96" t="e" cm="1">
        <f t="array" ref="JH96">_xlfn.IFNA(VLOOKUP($A96,TRANSPOSE(#REF!),JH$2+2,FALSE),0)</f>
        <v>#REF!</v>
      </c>
      <c r="JI96" t="e" cm="1">
        <f t="array" ref="JI96">_xlfn.IFNA(VLOOKUP($A96,TRANSPOSE(#REF!),JI$2+2,FALSE),0)</f>
        <v>#REF!</v>
      </c>
      <c r="JJ96" t="e" cm="1">
        <f t="array" ref="JJ96">_xlfn.IFNA(VLOOKUP($A96,TRANSPOSE(#REF!),JJ$2+2,FALSE),0)</f>
        <v>#REF!</v>
      </c>
      <c r="JK96" t="e" cm="1">
        <f t="array" ref="JK96">_xlfn.IFNA(VLOOKUP($A96,TRANSPOSE(#REF!),JK$2+2,FALSE),0)</f>
        <v>#REF!</v>
      </c>
      <c r="JL96" t="e" cm="1">
        <f t="array" ref="JL96">_xlfn.IFNA(VLOOKUP($A96,TRANSPOSE(#REF!),JL$2+2,FALSE),0)</f>
        <v>#REF!</v>
      </c>
      <c r="JM96" t="e" cm="1">
        <f t="array" ref="JM96">_xlfn.IFNA(VLOOKUP($A96,TRANSPOSE(#REF!),JM$2+2,FALSE),0)</f>
        <v>#REF!</v>
      </c>
      <c r="JN96" t="e" cm="1">
        <f t="array" ref="JN96">_xlfn.IFNA(VLOOKUP($A96,TRANSPOSE(#REF!),JN$2+2,FALSE),0)</f>
        <v>#REF!</v>
      </c>
      <c r="JO96" t="e" cm="1">
        <f t="array" ref="JO96">_xlfn.IFNA(VLOOKUP($A96,TRANSPOSE(#REF!),JO$2+2,FALSE),0)</f>
        <v>#REF!</v>
      </c>
      <c r="JP96" t="e" cm="1">
        <f t="array" ref="JP96">_xlfn.IFNA(VLOOKUP($A96,TRANSPOSE(#REF!),JP$2+2,FALSE),0)</f>
        <v>#REF!</v>
      </c>
      <c r="JQ96" t="e" cm="1">
        <f t="array" ref="JQ96">_xlfn.IFNA(VLOOKUP($A96,TRANSPOSE(#REF!),JQ$2+2,FALSE),0)</f>
        <v>#REF!</v>
      </c>
      <c r="JR96" t="e" cm="1">
        <f t="array" ref="JR96">_xlfn.IFNA(VLOOKUP($A96,TRANSPOSE(#REF!),JR$2+2,FALSE),0)</f>
        <v>#REF!</v>
      </c>
      <c r="JS96" t="e" cm="1">
        <f t="array" ref="JS96">_xlfn.IFNA(VLOOKUP($A96,TRANSPOSE(#REF!),JS$2+2,FALSE),0)</f>
        <v>#REF!</v>
      </c>
      <c r="JT96" t="e" cm="1">
        <f t="array" ref="JT96">_xlfn.IFNA(VLOOKUP($A96,TRANSPOSE(#REF!),JT$2+2,FALSE),0)</f>
        <v>#REF!</v>
      </c>
      <c r="JU96" t="e" cm="1">
        <f t="array" ref="JU96">_xlfn.IFNA(VLOOKUP($A96,TRANSPOSE(#REF!),JU$2+2,FALSE),0)</f>
        <v>#REF!</v>
      </c>
      <c r="JV96" t="e" cm="1">
        <f t="array" ref="JV96">_xlfn.IFNA(VLOOKUP($A96,TRANSPOSE(#REF!),JV$2+2,FALSE),0)</f>
        <v>#REF!</v>
      </c>
      <c r="JW96" t="e" cm="1">
        <f t="array" ref="JW96">_xlfn.IFNA(VLOOKUP($A96,TRANSPOSE(#REF!),JW$2+2,FALSE),0)</f>
        <v>#REF!</v>
      </c>
      <c r="JX96" t="e" cm="1">
        <f t="array" ref="JX96">_xlfn.IFNA(VLOOKUP($A96,TRANSPOSE(#REF!),JX$2+2,FALSE),0)</f>
        <v>#REF!</v>
      </c>
      <c r="JY96" t="e" cm="1">
        <f t="array" ref="JY96">_xlfn.IFNA(VLOOKUP($A96,TRANSPOSE(#REF!),JY$2+2,FALSE),0)</f>
        <v>#REF!</v>
      </c>
      <c r="JZ96" t="e" cm="1">
        <f t="array" ref="JZ96">_xlfn.IFNA(VLOOKUP($A96,TRANSPOSE(#REF!),JZ$2+2,FALSE),0)</f>
        <v>#REF!</v>
      </c>
      <c r="KA96" t="e" cm="1">
        <f t="array" ref="KA96">_xlfn.IFNA(VLOOKUP($A96,TRANSPOSE(#REF!),KA$2+2,FALSE),0)</f>
        <v>#REF!</v>
      </c>
      <c r="KB96" t="e" cm="1">
        <f t="array" ref="KB96">_xlfn.IFNA(VLOOKUP($A96,TRANSPOSE(#REF!),KB$2+2,FALSE),0)</f>
        <v>#REF!</v>
      </c>
      <c r="KC96" t="e" cm="1">
        <f t="array" ref="KC96">_xlfn.IFNA(VLOOKUP($A96,TRANSPOSE(#REF!),KC$2+2,FALSE),0)</f>
        <v>#REF!</v>
      </c>
      <c r="KD96" t="e" cm="1">
        <f t="array" ref="KD96">_xlfn.IFNA(VLOOKUP($A96,TRANSPOSE(#REF!),KD$2+2,FALSE),0)</f>
        <v>#REF!</v>
      </c>
      <c r="KE96" t="e" cm="1">
        <f t="array" ref="KE96">_xlfn.IFNA(VLOOKUP($A96,TRANSPOSE(#REF!),KE$2+2,FALSE),0)</f>
        <v>#REF!</v>
      </c>
      <c r="KF96" t="e" cm="1">
        <f t="array" ref="KF96">_xlfn.IFNA(VLOOKUP($A96,TRANSPOSE(#REF!),KF$2+2,FALSE),0)</f>
        <v>#REF!</v>
      </c>
      <c r="KG96" t="e" cm="1">
        <f t="array" ref="KG96">_xlfn.IFNA(VLOOKUP($A96,TRANSPOSE(#REF!),KG$2+2,FALSE),0)</f>
        <v>#REF!</v>
      </c>
      <c r="KH96" t="e" cm="1">
        <f t="array" ref="KH96">_xlfn.IFNA(VLOOKUP($A96,TRANSPOSE(#REF!),KH$2+2,FALSE),0)</f>
        <v>#REF!</v>
      </c>
      <c r="KI96" t="e" cm="1">
        <f t="array" ref="KI96">_xlfn.IFNA(VLOOKUP($A96,TRANSPOSE(#REF!),KI$2+2,FALSE),0)</f>
        <v>#REF!</v>
      </c>
      <c r="KJ96" t="e" cm="1">
        <f t="array" ref="KJ96">_xlfn.IFNA(VLOOKUP($A96,TRANSPOSE(#REF!),KJ$2+2,FALSE),0)</f>
        <v>#REF!</v>
      </c>
      <c r="KK96" t="e" cm="1">
        <f t="array" ref="KK96">_xlfn.IFNA(VLOOKUP($A96,TRANSPOSE(#REF!),KK$2+2,FALSE),0)</f>
        <v>#REF!</v>
      </c>
      <c r="KL96" t="e" cm="1">
        <f t="array" ref="KL96">_xlfn.IFNA(VLOOKUP($A96,TRANSPOSE(#REF!),KL$2+2,FALSE),0)</f>
        <v>#REF!</v>
      </c>
      <c r="KM96" t="e" cm="1">
        <f t="array" ref="KM96">_xlfn.IFNA(VLOOKUP($A96,TRANSPOSE(#REF!),KM$2+2,FALSE),0)</f>
        <v>#REF!</v>
      </c>
      <c r="KN96" t="e" cm="1">
        <f t="array" ref="KN96">_xlfn.IFNA(VLOOKUP($A96,TRANSPOSE(#REF!),KN$2+2,FALSE),0)</f>
        <v>#REF!</v>
      </c>
      <c r="KO96" t="e" cm="1">
        <f t="array" ref="KO96">_xlfn.IFNA(VLOOKUP($A96,TRANSPOSE(#REF!),KO$2+2,FALSE),0)</f>
        <v>#REF!</v>
      </c>
      <c r="KP96" t="e" cm="1">
        <f t="array" ref="KP96">_xlfn.IFNA(VLOOKUP($A96,TRANSPOSE(#REF!),KP$2+2,FALSE),0)</f>
        <v>#REF!</v>
      </c>
      <c r="KQ96" t="e" cm="1">
        <f t="array" ref="KQ96">_xlfn.IFNA(VLOOKUP($A96,TRANSPOSE(#REF!),KQ$2+2,FALSE),0)</f>
        <v>#REF!</v>
      </c>
      <c r="KR96" t="e" cm="1">
        <f t="array" ref="KR96">_xlfn.IFNA(VLOOKUP($A96,TRANSPOSE(#REF!),KR$2+2,FALSE),0)</f>
        <v>#REF!</v>
      </c>
      <c r="KS96" t="e" cm="1">
        <f t="array" ref="KS96">_xlfn.IFNA(VLOOKUP($A96,TRANSPOSE(#REF!),KS$2+2,FALSE),0)</f>
        <v>#REF!</v>
      </c>
      <c r="KT96" t="e" cm="1">
        <f t="array" ref="KT96">_xlfn.IFNA(VLOOKUP($A96,TRANSPOSE(#REF!),KT$2+2,FALSE),0)</f>
        <v>#REF!</v>
      </c>
      <c r="KU96" t="e" cm="1">
        <f t="array" ref="KU96">_xlfn.IFNA(VLOOKUP($A96,TRANSPOSE(#REF!),KU$2+2,FALSE),0)</f>
        <v>#REF!</v>
      </c>
      <c r="KV96" t="e" cm="1">
        <f t="array" ref="KV96">_xlfn.IFNA(VLOOKUP($A96,TRANSPOSE(#REF!),KV$2+2,FALSE),0)</f>
        <v>#REF!</v>
      </c>
      <c r="KW96" t="e" cm="1">
        <f t="array" ref="KW96">_xlfn.IFNA(VLOOKUP($A96,TRANSPOSE(#REF!),KW$2+2,FALSE),0)</f>
        <v>#REF!</v>
      </c>
      <c r="KX96" t="e" cm="1">
        <f t="array" ref="KX96">_xlfn.IFNA(VLOOKUP($A96,TRANSPOSE(#REF!),KX$2+2,FALSE),0)</f>
        <v>#REF!</v>
      </c>
      <c r="KY96" t="e" cm="1">
        <f t="array" ref="KY96">_xlfn.IFNA(VLOOKUP($A96,TRANSPOSE(#REF!),KY$2+2,FALSE),0)</f>
        <v>#REF!</v>
      </c>
      <c r="KZ96" t="e" cm="1">
        <f t="array" ref="KZ96">_xlfn.IFNA(VLOOKUP($A96,TRANSPOSE(#REF!),KZ$2+2,FALSE),0)</f>
        <v>#REF!</v>
      </c>
      <c r="LA96" t="e" cm="1">
        <f t="array" ref="LA96">_xlfn.IFNA(VLOOKUP($A96,TRANSPOSE(#REF!),LA$2+2,FALSE),0)</f>
        <v>#REF!</v>
      </c>
      <c r="LB96" t="e" cm="1">
        <f t="array" ref="LB96">_xlfn.IFNA(VLOOKUP($A96,TRANSPOSE(#REF!),LB$2+2,FALSE),0)</f>
        <v>#REF!</v>
      </c>
      <c r="LC96" t="e" cm="1">
        <f t="array" ref="LC96">_xlfn.IFNA(VLOOKUP($A96,TRANSPOSE(#REF!),LC$2+2,FALSE),0)</f>
        <v>#REF!</v>
      </c>
      <c r="LD96" t="e" cm="1">
        <f t="array" ref="LD96">_xlfn.IFNA(VLOOKUP($A96,TRANSPOSE(#REF!),LD$2+2,FALSE),0)</f>
        <v>#REF!</v>
      </c>
      <c r="LE96" t="e" cm="1">
        <f t="array" ref="LE96">_xlfn.IFNA(VLOOKUP($A96,TRANSPOSE(#REF!),LE$2+2,FALSE),0)</f>
        <v>#REF!</v>
      </c>
      <c r="LF96" t="e" cm="1">
        <f t="array" ref="LF96">_xlfn.IFNA(VLOOKUP($A96,TRANSPOSE(#REF!),LF$2+2,FALSE),0)</f>
        <v>#REF!</v>
      </c>
      <c r="LG96" t="e" cm="1">
        <f t="array" ref="LG96">_xlfn.IFNA(VLOOKUP($A96,TRANSPOSE(#REF!),LG$2+2,FALSE),0)</f>
        <v>#REF!</v>
      </c>
      <c r="LH96" t="e" cm="1">
        <f t="array" ref="LH96">_xlfn.IFNA(VLOOKUP($A96,TRANSPOSE(#REF!),LH$2+2,FALSE),0)</f>
        <v>#REF!</v>
      </c>
      <c r="LI96" t="e" cm="1">
        <f t="array" ref="LI96">_xlfn.IFNA(VLOOKUP($A96,TRANSPOSE(#REF!),LI$2+2,FALSE),0)</f>
        <v>#REF!</v>
      </c>
      <c r="LJ96" t="e" cm="1">
        <f t="array" ref="LJ96">_xlfn.IFNA(VLOOKUP($A96,TRANSPOSE(#REF!),LJ$2+2,FALSE),0)</f>
        <v>#REF!</v>
      </c>
      <c r="LK96" t="e" cm="1">
        <f t="array" ref="LK96">_xlfn.IFNA(VLOOKUP($A96,TRANSPOSE(#REF!),LK$2+2,FALSE),0)</f>
        <v>#REF!</v>
      </c>
      <c r="LL96" t="e" cm="1">
        <f t="array" ref="LL96">_xlfn.IFNA(VLOOKUP($A96,TRANSPOSE(#REF!),LL$2+2,FALSE),0)</f>
        <v>#REF!</v>
      </c>
      <c r="LM96" t="e" cm="1">
        <f t="array" ref="LM96">_xlfn.IFNA(VLOOKUP($A96,TRANSPOSE(#REF!),LM$2+2,FALSE),0)</f>
        <v>#REF!</v>
      </c>
      <c r="LN96" t="e" cm="1">
        <f t="array" ref="LN96">_xlfn.IFNA(VLOOKUP($A96,TRANSPOSE(#REF!),LN$2+2,FALSE),0)</f>
        <v>#REF!</v>
      </c>
      <c r="LO96" t="e" cm="1">
        <f t="array" ref="LO96">_xlfn.IFNA(VLOOKUP($A96,TRANSPOSE(#REF!),LO$2+2,FALSE),0)</f>
        <v>#REF!</v>
      </c>
      <c r="LP96" t="e" cm="1">
        <f t="array" ref="LP96">_xlfn.IFNA(VLOOKUP($A96,TRANSPOSE(#REF!),LP$2+2,FALSE),0)</f>
        <v>#REF!</v>
      </c>
      <c r="LQ96" t="e" cm="1">
        <f t="array" ref="LQ96">_xlfn.IFNA(VLOOKUP($A96,TRANSPOSE(#REF!),LQ$2+2,FALSE),0)</f>
        <v>#REF!</v>
      </c>
      <c r="LR96" t="e" cm="1">
        <f t="array" ref="LR96">_xlfn.IFNA(VLOOKUP($A96,TRANSPOSE(#REF!),LR$2+2,FALSE),0)</f>
        <v>#REF!</v>
      </c>
      <c r="LS96" t="e" cm="1">
        <f t="array" ref="LS96">_xlfn.IFNA(VLOOKUP($A96,TRANSPOSE(#REF!),LS$2+2,FALSE),0)</f>
        <v>#REF!</v>
      </c>
      <c r="LT96" t="e" cm="1">
        <f t="array" ref="LT96">_xlfn.IFNA(VLOOKUP($A96,TRANSPOSE(#REF!),LT$2+2,FALSE),0)</f>
        <v>#REF!</v>
      </c>
      <c r="LU96" t="e" cm="1">
        <f t="array" ref="LU96">_xlfn.IFNA(VLOOKUP($A96,TRANSPOSE(#REF!),LU$2+2,FALSE),0)</f>
        <v>#REF!</v>
      </c>
      <c r="LV96" t="e" cm="1">
        <f t="array" ref="LV96">_xlfn.IFNA(VLOOKUP($A96,TRANSPOSE(#REF!),LV$2+2,FALSE),0)</f>
        <v>#REF!</v>
      </c>
      <c r="LW96" t="e" cm="1">
        <f t="array" ref="LW96">_xlfn.IFNA(VLOOKUP($A96,TRANSPOSE(#REF!),LW$2+2,FALSE),0)</f>
        <v>#REF!</v>
      </c>
      <c r="LX96" t="e" cm="1">
        <f t="array" ref="LX96">_xlfn.IFNA(VLOOKUP($A96,TRANSPOSE(#REF!),LX$2+2,FALSE),0)</f>
        <v>#REF!</v>
      </c>
      <c r="LY96" t="e" cm="1">
        <f t="array" ref="LY96">_xlfn.IFNA(VLOOKUP($A96,TRANSPOSE(#REF!),LY$2+2,FALSE),0)</f>
        <v>#REF!</v>
      </c>
      <c r="LZ96" t="e" cm="1">
        <f t="array" ref="LZ96">_xlfn.IFNA(VLOOKUP($A96,TRANSPOSE(#REF!),LZ$2+2,FALSE),0)</f>
        <v>#REF!</v>
      </c>
      <c r="MA96" t="e" cm="1">
        <f t="array" ref="MA96">_xlfn.IFNA(VLOOKUP($A96,TRANSPOSE(#REF!),MA$2+2,FALSE),0)</f>
        <v>#REF!</v>
      </c>
      <c r="MB96" t="e" cm="1">
        <f t="array" ref="MB96">_xlfn.IFNA(VLOOKUP($A96,TRANSPOSE(#REF!),MB$2+2,FALSE),0)</f>
        <v>#REF!</v>
      </c>
      <c r="MC96" t="e" cm="1">
        <f t="array" ref="MC96">_xlfn.IFNA(VLOOKUP($A96,TRANSPOSE(#REF!),MC$2+2,FALSE),0)</f>
        <v>#REF!</v>
      </c>
      <c r="MD96" t="e" cm="1">
        <f t="array" ref="MD96">_xlfn.IFNA(VLOOKUP($A96,TRANSPOSE(#REF!),MD$2+2,FALSE),0)</f>
        <v>#REF!</v>
      </c>
      <c r="ME96" t="e" cm="1">
        <f t="array" ref="ME96">_xlfn.IFNA(VLOOKUP($A96,TRANSPOSE(#REF!),ME$2+2,FALSE),0)</f>
        <v>#REF!</v>
      </c>
      <c r="MF96" t="e" cm="1">
        <f t="array" ref="MF96">_xlfn.IFNA(VLOOKUP($A96,TRANSPOSE(#REF!),MF$2+2,FALSE),0)</f>
        <v>#REF!</v>
      </c>
      <c r="MG96" t="e" cm="1">
        <f t="array" ref="MG96">_xlfn.IFNA(VLOOKUP($A96,TRANSPOSE(#REF!),MG$2+2,FALSE),0)</f>
        <v>#REF!</v>
      </c>
      <c r="MH96" t="e" cm="1">
        <f t="array" ref="MH96">_xlfn.IFNA(VLOOKUP($A96,TRANSPOSE(#REF!),MH$2+2,FALSE),0)</f>
        <v>#REF!</v>
      </c>
      <c r="MI96" t="e" cm="1">
        <f t="array" ref="MI96">_xlfn.IFNA(VLOOKUP($A96,TRANSPOSE(#REF!),MI$2+2,FALSE),0)</f>
        <v>#REF!</v>
      </c>
      <c r="MJ96" t="e" cm="1">
        <f t="array" ref="MJ96">_xlfn.IFNA(VLOOKUP($A96,TRANSPOSE(#REF!),MJ$2+2,FALSE),0)</f>
        <v>#REF!</v>
      </c>
      <c r="MK96" t="e" cm="1">
        <f t="array" ref="MK96">_xlfn.IFNA(VLOOKUP($A96,TRANSPOSE(#REF!),MK$2+2,FALSE),0)</f>
        <v>#REF!</v>
      </c>
      <c r="ML96" t="e" cm="1">
        <f t="array" ref="ML96">_xlfn.IFNA(VLOOKUP($A96,TRANSPOSE(#REF!),ML$2+2,FALSE),0)</f>
        <v>#REF!</v>
      </c>
      <c r="MM96" t="e" cm="1">
        <f t="array" ref="MM96">_xlfn.IFNA(VLOOKUP($A96,TRANSPOSE(#REF!),MM$2+2,FALSE),0)</f>
        <v>#REF!</v>
      </c>
      <c r="MN96" t="e" cm="1">
        <f t="array" ref="MN96">_xlfn.IFNA(VLOOKUP($A96,TRANSPOSE(#REF!),MN$2+2,FALSE),0)</f>
        <v>#REF!</v>
      </c>
      <c r="MO96" t="e" cm="1">
        <f t="array" ref="MO96">_xlfn.IFNA(VLOOKUP($A96,TRANSPOSE(#REF!),MO$2+2,FALSE),0)</f>
        <v>#REF!</v>
      </c>
      <c r="MP96" t="e" cm="1">
        <f t="array" ref="MP96">_xlfn.IFNA(VLOOKUP($A96,TRANSPOSE(#REF!),MP$2+2,FALSE),0)</f>
        <v>#REF!</v>
      </c>
      <c r="MQ96" t="e" cm="1">
        <f t="array" ref="MQ96">_xlfn.IFNA(VLOOKUP($A96,TRANSPOSE(#REF!),MQ$2+2,FALSE),0)</f>
        <v>#REF!</v>
      </c>
      <c r="MR96" t="e" cm="1">
        <f t="array" ref="MR96">_xlfn.IFNA(VLOOKUP($A96,TRANSPOSE(#REF!),MR$2+2,FALSE),0)</f>
        <v>#REF!</v>
      </c>
      <c r="MS96" t="e" cm="1">
        <f t="array" ref="MS96">_xlfn.IFNA(VLOOKUP($A96,TRANSPOSE(#REF!),MS$2+2,FALSE),0)</f>
        <v>#REF!</v>
      </c>
      <c r="MT96" t="e" cm="1">
        <f t="array" ref="MT96">_xlfn.IFNA(VLOOKUP($A96,TRANSPOSE(#REF!),MT$2+2,FALSE),0)</f>
        <v>#REF!</v>
      </c>
      <c r="MU96" t="e" cm="1">
        <f t="array" ref="MU96">_xlfn.IFNA(VLOOKUP($A96,TRANSPOSE(#REF!),MU$2+2,FALSE),0)</f>
        <v>#REF!</v>
      </c>
      <c r="MV96" t="e" cm="1">
        <f t="array" ref="MV96">_xlfn.IFNA(VLOOKUP($A96,TRANSPOSE(#REF!),MV$2+2,FALSE),0)</f>
        <v>#REF!</v>
      </c>
      <c r="MW96" t="e" cm="1">
        <f t="array" ref="MW96">_xlfn.IFNA(VLOOKUP($A96,TRANSPOSE(#REF!),MW$2+2,FALSE),0)</f>
        <v>#REF!</v>
      </c>
      <c r="MX96" t="e" cm="1">
        <f t="array" ref="MX96">_xlfn.IFNA(VLOOKUP($A96,TRANSPOSE(#REF!),MX$2+2,FALSE),0)</f>
        <v>#REF!</v>
      </c>
      <c r="MY96" t="e" cm="1">
        <f t="array" ref="MY96">_xlfn.IFNA(VLOOKUP($A96,TRANSPOSE(#REF!),MY$2+2,FALSE),0)</f>
        <v>#REF!</v>
      </c>
      <c r="MZ96" t="e" cm="1">
        <f t="array" ref="MZ96">_xlfn.IFNA(VLOOKUP($A96,TRANSPOSE(#REF!),MZ$2+2,FALSE),0)</f>
        <v>#REF!</v>
      </c>
      <c r="NA96" t="e" cm="1">
        <f t="array" ref="NA96">_xlfn.IFNA(VLOOKUP($A96,TRANSPOSE(#REF!),NA$2+2,FALSE),0)</f>
        <v>#REF!</v>
      </c>
      <c r="NB96" t="e" cm="1">
        <f t="array" ref="NB96">_xlfn.IFNA(VLOOKUP($A96,TRANSPOSE(#REF!),NB$2+2,FALSE),0)</f>
        <v>#REF!</v>
      </c>
      <c r="NC96" t="e" cm="1">
        <f t="array" ref="NC96">_xlfn.IFNA(VLOOKUP($A96,TRANSPOSE(#REF!),NC$2+2,FALSE),0)</f>
        <v>#REF!</v>
      </c>
      <c r="ND96" t="e" cm="1">
        <f t="array" ref="ND96">_xlfn.IFNA(VLOOKUP($A96,TRANSPOSE(#REF!),ND$2+2,FALSE),0)</f>
        <v>#REF!</v>
      </c>
      <c r="NE96" t="e" cm="1">
        <f t="array" ref="NE96">_xlfn.IFNA(VLOOKUP($A96,TRANSPOSE(#REF!),NE$2+2,FALSE),0)</f>
        <v>#REF!</v>
      </c>
      <c r="NF96" t="e" cm="1">
        <f t="array" ref="NF96">_xlfn.IFNA(VLOOKUP($A96,TRANSPOSE(#REF!),NF$2+2,FALSE),0)</f>
        <v>#REF!</v>
      </c>
      <c r="NG96" t="e" cm="1">
        <f t="array" ref="NG96">_xlfn.IFNA(VLOOKUP($A96,TRANSPOSE(#REF!),NG$2+2,FALSE),0)</f>
        <v>#REF!</v>
      </c>
      <c r="NH96" t="e" cm="1">
        <f t="array" ref="NH96">_xlfn.IFNA(VLOOKUP($A96,TRANSPOSE(#REF!),NH$2+2,FALSE),0)</f>
        <v>#REF!</v>
      </c>
      <c r="NI96" t="e" cm="1">
        <f t="array" ref="NI96">_xlfn.IFNA(VLOOKUP($A96,TRANSPOSE(#REF!),NI$2+2,FALSE),0)</f>
        <v>#REF!</v>
      </c>
      <c r="NJ96" t="e" cm="1">
        <f t="array" ref="NJ96">_xlfn.IFNA(VLOOKUP($A96,TRANSPOSE(#REF!),NJ$2+2,FALSE),0)</f>
        <v>#REF!</v>
      </c>
      <c r="NL96" t="e">
        <f t="shared" si="2"/>
        <v>#REF!</v>
      </c>
      <c r="NM96" t="e">
        <f t="shared" si="3"/>
        <v>#REF!</v>
      </c>
    </row>
    <row r="97" spans="1:377" x14ac:dyDescent="0.3">
      <c r="A97" t="str">
        <v>PNO02_05</v>
      </c>
      <c r="B97" t="str">
        <v>Elektriciteit</v>
      </c>
      <c r="C97" t="str">
        <v>Conversion</v>
      </c>
      <c r="D97" t="str">
        <v>Power NO</v>
      </c>
      <c r="E97" t="str">
        <v>Generation</v>
      </c>
      <c r="F97" t="str">
        <v>Electricity NO</v>
      </c>
      <c r="G97" t="str">
        <v>Electricity from CCGT - Power NO</v>
      </c>
      <c r="H97" t="str">
        <v>[GW]</v>
      </c>
      <c r="I97">
        <f>_xlfn.IFNA(VLOOKUP(A97,'[1]PASTE Cap_Investment'!A:B,2,FALSE),0)</f>
        <v>0</v>
      </c>
      <c r="J97" t="e" cm="1">
        <f t="array" ref="J97">_xlfn.IFNA(VLOOKUP($A97,TRANSPOSE(#REF!),J$2+2,FALSE),0)</f>
        <v>#REF!</v>
      </c>
      <c r="K97" t="e" cm="1">
        <f t="array" ref="K97">_xlfn.IFNA(VLOOKUP($A97,TRANSPOSE(#REF!),K$2+2,FALSE),0)</f>
        <v>#REF!</v>
      </c>
      <c r="L97" t="e" cm="1">
        <f t="array" ref="L97">_xlfn.IFNA(VLOOKUP($A97,TRANSPOSE(#REF!),L$2+2,FALSE),0)</f>
        <v>#REF!</v>
      </c>
      <c r="M97" t="e" cm="1">
        <f t="array" ref="M97">_xlfn.IFNA(VLOOKUP($A97,TRANSPOSE(#REF!),M$2+2,FALSE),0)</f>
        <v>#REF!</v>
      </c>
      <c r="N97" t="e" cm="1">
        <f t="array" ref="N97">_xlfn.IFNA(VLOOKUP($A97,TRANSPOSE(#REF!),N$2+2,FALSE),0)</f>
        <v>#REF!</v>
      </c>
      <c r="O97" t="e" cm="1">
        <f t="array" ref="O97">_xlfn.IFNA(VLOOKUP($A97,TRANSPOSE(#REF!),O$2+2,FALSE),0)</f>
        <v>#REF!</v>
      </c>
      <c r="P97" t="e" cm="1">
        <f t="array" ref="P97">_xlfn.IFNA(VLOOKUP($A97,TRANSPOSE(#REF!),P$2+2,FALSE),0)</f>
        <v>#REF!</v>
      </c>
      <c r="Q97" t="e" cm="1">
        <f t="array" ref="Q97">_xlfn.IFNA(VLOOKUP($A97,TRANSPOSE(#REF!),Q$2+2,FALSE),0)</f>
        <v>#REF!</v>
      </c>
      <c r="R97" t="e" cm="1">
        <f t="array" ref="R97">_xlfn.IFNA(VLOOKUP($A97,TRANSPOSE(#REF!),R$2+2,FALSE),0)</f>
        <v>#REF!</v>
      </c>
      <c r="S97" t="e" cm="1">
        <f t="array" ref="S97">_xlfn.IFNA(VLOOKUP($A97,TRANSPOSE(#REF!),S$2+2,FALSE),0)</f>
        <v>#REF!</v>
      </c>
      <c r="T97" t="e" cm="1">
        <f t="array" ref="T97">_xlfn.IFNA(VLOOKUP($A97,TRANSPOSE(#REF!),T$2+2,FALSE),0)</f>
        <v>#REF!</v>
      </c>
      <c r="U97" t="e" cm="1">
        <f t="array" ref="U97">_xlfn.IFNA(VLOOKUP($A97,TRANSPOSE(#REF!),U$2+2,FALSE),0)</f>
        <v>#REF!</v>
      </c>
      <c r="V97" t="e" cm="1">
        <f t="array" ref="V97">_xlfn.IFNA(VLOOKUP($A97,TRANSPOSE(#REF!),V$2+2,FALSE),0)</f>
        <v>#REF!</v>
      </c>
      <c r="W97" t="e" cm="1">
        <f t="array" ref="W97">_xlfn.IFNA(VLOOKUP($A97,TRANSPOSE(#REF!),W$2+2,FALSE),0)</f>
        <v>#REF!</v>
      </c>
      <c r="X97" t="e" cm="1">
        <f t="array" ref="X97">_xlfn.IFNA(VLOOKUP($A97,TRANSPOSE(#REF!),X$2+2,FALSE),0)</f>
        <v>#REF!</v>
      </c>
      <c r="Y97" t="e" cm="1">
        <f t="array" ref="Y97">_xlfn.IFNA(VLOOKUP($A97,TRANSPOSE(#REF!),Y$2+2,FALSE),0)</f>
        <v>#REF!</v>
      </c>
      <c r="Z97" t="e" cm="1">
        <f t="array" ref="Z97">_xlfn.IFNA(VLOOKUP($A97,TRANSPOSE(#REF!),Z$2+2,FALSE),0)</f>
        <v>#REF!</v>
      </c>
      <c r="AA97" t="e" cm="1">
        <f t="array" ref="AA97">_xlfn.IFNA(VLOOKUP($A97,TRANSPOSE(#REF!),AA$2+2,FALSE),0)</f>
        <v>#REF!</v>
      </c>
      <c r="AB97" t="e" cm="1">
        <f t="array" ref="AB97">_xlfn.IFNA(VLOOKUP($A97,TRANSPOSE(#REF!),AB$2+2,FALSE),0)</f>
        <v>#REF!</v>
      </c>
      <c r="AC97" t="e" cm="1">
        <f t="array" ref="AC97">_xlfn.IFNA(VLOOKUP($A97,TRANSPOSE(#REF!),AC$2+2,FALSE),0)</f>
        <v>#REF!</v>
      </c>
      <c r="AD97" t="e" cm="1">
        <f t="array" ref="AD97">_xlfn.IFNA(VLOOKUP($A97,TRANSPOSE(#REF!),AD$2+2,FALSE),0)</f>
        <v>#REF!</v>
      </c>
      <c r="AE97" t="e" cm="1">
        <f t="array" ref="AE97">_xlfn.IFNA(VLOOKUP($A97,TRANSPOSE(#REF!),AE$2+2,FALSE),0)</f>
        <v>#REF!</v>
      </c>
      <c r="AF97" t="e" cm="1">
        <f t="array" ref="AF97">_xlfn.IFNA(VLOOKUP($A97,TRANSPOSE(#REF!),AF$2+2,FALSE),0)</f>
        <v>#REF!</v>
      </c>
      <c r="AG97" t="e" cm="1">
        <f t="array" ref="AG97">_xlfn.IFNA(VLOOKUP($A97,TRANSPOSE(#REF!),AG$2+2,FALSE),0)</f>
        <v>#REF!</v>
      </c>
      <c r="AH97" t="e" cm="1">
        <f t="array" ref="AH97">_xlfn.IFNA(VLOOKUP($A97,TRANSPOSE(#REF!),AH$2+2,FALSE),0)</f>
        <v>#REF!</v>
      </c>
      <c r="AI97" t="e" cm="1">
        <f t="array" ref="AI97">_xlfn.IFNA(VLOOKUP($A97,TRANSPOSE(#REF!),AI$2+2,FALSE),0)</f>
        <v>#REF!</v>
      </c>
      <c r="AJ97" t="e" cm="1">
        <f t="array" ref="AJ97">_xlfn.IFNA(VLOOKUP($A97,TRANSPOSE(#REF!),AJ$2+2,FALSE),0)</f>
        <v>#REF!</v>
      </c>
      <c r="AK97" t="e" cm="1">
        <f t="array" ref="AK97">_xlfn.IFNA(VLOOKUP($A97,TRANSPOSE(#REF!),AK$2+2,FALSE),0)</f>
        <v>#REF!</v>
      </c>
      <c r="AL97" t="e" cm="1">
        <f t="array" ref="AL97">_xlfn.IFNA(VLOOKUP($A97,TRANSPOSE(#REF!),AL$2+2,FALSE),0)</f>
        <v>#REF!</v>
      </c>
      <c r="AM97" t="e" cm="1">
        <f t="array" ref="AM97">_xlfn.IFNA(VLOOKUP($A97,TRANSPOSE(#REF!),AM$2+2,FALSE),0)</f>
        <v>#REF!</v>
      </c>
      <c r="AN97" t="e" cm="1">
        <f t="array" ref="AN97">_xlfn.IFNA(VLOOKUP($A97,TRANSPOSE(#REF!),AN$2+2,FALSE),0)</f>
        <v>#REF!</v>
      </c>
      <c r="AO97" t="e" cm="1">
        <f t="array" ref="AO97">_xlfn.IFNA(VLOOKUP($A97,TRANSPOSE(#REF!),AO$2+2,FALSE),0)</f>
        <v>#REF!</v>
      </c>
      <c r="AP97" t="e" cm="1">
        <f t="array" ref="AP97">_xlfn.IFNA(VLOOKUP($A97,TRANSPOSE(#REF!),AP$2+2,FALSE),0)</f>
        <v>#REF!</v>
      </c>
      <c r="AQ97" t="e" cm="1">
        <f t="array" ref="AQ97">_xlfn.IFNA(VLOOKUP($A97,TRANSPOSE(#REF!),AQ$2+2,FALSE),0)</f>
        <v>#REF!</v>
      </c>
      <c r="AR97" t="e" cm="1">
        <f t="array" ref="AR97">_xlfn.IFNA(VLOOKUP($A97,TRANSPOSE(#REF!),AR$2+2,FALSE),0)</f>
        <v>#REF!</v>
      </c>
      <c r="AS97" t="e" cm="1">
        <f t="array" ref="AS97">_xlfn.IFNA(VLOOKUP($A97,TRANSPOSE(#REF!),AS$2+2,FALSE),0)</f>
        <v>#REF!</v>
      </c>
      <c r="AT97" t="e" cm="1">
        <f t="array" ref="AT97">_xlfn.IFNA(VLOOKUP($A97,TRANSPOSE(#REF!),AT$2+2,FALSE),0)</f>
        <v>#REF!</v>
      </c>
      <c r="AU97" t="e" cm="1">
        <f t="array" ref="AU97">_xlfn.IFNA(VLOOKUP($A97,TRANSPOSE(#REF!),AU$2+2,FALSE),0)</f>
        <v>#REF!</v>
      </c>
      <c r="AV97" t="e" cm="1">
        <f t="array" ref="AV97">_xlfn.IFNA(VLOOKUP($A97,TRANSPOSE(#REF!),AV$2+2,FALSE),0)</f>
        <v>#REF!</v>
      </c>
      <c r="AW97" t="e" cm="1">
        <f t="array" ref="AW97">_xlfn.IFNA(VLOOKUP($A97,TRANSPOSE(#REF!),AW$2+2,FALSE),0)</f>
        <v>#REF!</v>
      </c>
      <c r="AX97" t="e" cm="1">
        <f t="array" ref="AX97">_xlfn.IFNA(VLOOKUP($A97,TRANSPOSE(#REF!),AX$2+2,FALSE),0)</f>
        <v>#REF!</v>
      </c>
      <c r="AY97" t="e" cm="1">
        <f t="array" ref="AY97">_xlfn.IFNA(VLOOKUP($A97,TRANSPOSE(#REF!),AY$2+2,FALSE),0)</f>
        <v>#REF!</v>
      </c>
      <c r="AZ97" t="e" cm="1">
        <f t="array" ref="AZ97">_xlfn.IFNA(VLOOKUP($A97,TRANSPOSE(#REF!),AZ$2+2,FALSE),0)</f>
        <v>#REF!</v>
      </c>
      <c r="BA97" t="e" cm="1">
        <f t="array" ref="BA97">_xlfn.IFNA(VLOOKUP($A97,TRANSPOSE(#REF!),BA$2+2,FALSE),0)</f>
        <v>#REF!</v>
      </c>
      <c r="BB97" t="e" cm="1">
        <f t="array" ref="BB97">_xlfn.IFNA(VLOOKUP($A97,TRANSPOSE(#REF!),BB$2+2,FALSE),0)</f>
        <v>#REF!</v>
      </c>
      <c r="BC97" t="e" cm="1">
        <f t="array" ref="BC97">_xlfn.IFNA(VLOOKUP($A97,TRANSPOSE(#REF!),BC$2+2,FALSE),0)</f>
        <v>#REF!</v>
      </c>
      <c r="BD97" t="e" cm="1">
        <f t="array" ref="BD97">_xlfn.IFNA(VLOOKUP($A97,TRANSPOSE(#REF!),BD$2+2,FALSE),0)</f>
        <v>#REF!</v>
      </c>
      <c r="BE97" t="e" cm="1">
        <f t="array" ref="BE97">_xlfn.IFNA(VLOOKUP($A97,TRANSPOSE(#REF!),BE$2+2,FALSE),0)</f>
        <v>#REF!</v>
      </c>
      <c r="BF97" t="e" cm="1">
        <f t="array" ref="BF97">_xlfn.IFNA(VLOOKUP($A97,TRANSPOSE(#REF!),BF$2+2,FALSE),0)</f>
        <v>#REF!</v>
      </c>
      <c r="BG97" t="e" cm="1">
        <f t="array" ref="BG97">_xlfn.IFNA(VLOOKUP($A97,TRANSPOSE(#REF!),BG$2+2,FALSE),0)</f>
        <v>#REF!</v>
      </c>
      <c r="BH97" t="e" cm="1">
        <f t="array" ref="BH97">_xlfn.IFNA(VLOOKUP($A97,TRANSPOSE(#REF!),BH$2+2,FALSE),0)</f>
        <v>#REF!</v>
      </c>
      <c r="BI97" t="e" cm="1">
        <f t="array" ref="BI97">_xlfn.IFNA(VLOOKUP($A97,TRANSPOSE(#REF!),BI$2+2,FALSE),0)</f>
        <v>#REF!</v>
      </c>
      <c r="BJ97" t="e" cm="1">
        <f t="array" ref="BJ97">_xlfn.IFNA(VLOOKUP($A97,TRANSPOSE(#REF!),BJ$2+2,FALSE),0)</f>
        <v>#REF!</v>
      </c>
      <c r="BK97" t="e" cm="1">
        <f t="array" ref="BK97">_xlfn.IFNA(VLOOKUP($A97,TRANSPOSE(#REF!),BK$2+2,FALSE),0)</f>
        <v>#REF!</v>
      </c>
      <c r="BL97" t="e" cm="1">
        <f t="array" ref="BL97">_xlfn.IFNA(VLOOKUP($A97,TRANSPOSE(#REF!),BL$2+2,FALSE),0)</f>
        <v>#REF!</v>
      </c>
      <c r="BM97" t="e" cm="1">
        <f t="array" ref="BM97">_xlfn.IFNA(VLOOKUP($A97,TRANSPOSE(#REF!),BM$2+2,FALSE),0)</f>
        <v>#REF!</v>
      </c>
      <c r="BN97" t="e" cm="1">
        <f t="array" ref="BN97">_xlfn.IFNA(VLOOKUP($A97,TRANSPOSE(#REF!),BN$2+2,FALSE),0)</f>
        <v>#REF!</v>
      </c>
      <c r="BO97" t="e" cm="1">
        <f t="array" ref="BO97">_xlfn.IFNA(VLOOKUP($A97,TRANSPOSE(#REF!),BO$2+2,FALSE),0)</f>
        <v>#REF!</v>
      </c>
      <c r="BP97" t="e" cm="1">
        <f t="array" ref="BP97">_xlfn.IFNA(VLOOKUP($A97,TRANSPOSE(#REF!),BP$2+2,FALSE),0)</f>
        <v>#REF!</v>
      </c>
      <c r="BQ97" t="e" cm="1">
        <f t="array" ref="BQ97">_xlfn.IFNA(VLOOKUP($A97,TRANSPOSE(#REF!),BQ$2+2,FALSE),0)</f>
        <v>#REF!</v>
      </c>
      <c r="BR97" t="e" cm="1">
        <f t="array" ref="BR97">_xlfn.IFNA(VLOOKUP($A97,TRANSPOSE(#REF!),BR$2+2,FALSE),0)</f>
        <v>#REF!</v>
      </c>
      <c r="BS97" t="e" cm="1">
        <f t="array" ref="BS97">_xlfn.IFNA(VLOOKUP($A97,TRANSPOSE(#REF!),BS$2+2,FALSE),0)</f>
        <v>#REF!</v>
      </c>
      <c r="BT97" t="e" cm="1">
        <f t="array" ref="BT97">_xlfn.IFNA(VLOOKUP($A97,TRANSPOSE(#REF!),BT$2+2,FALSE),0)</f>
        <v>#REF!</v>
      </c>
      <c r="BU97" t="e" cm="1">
        <f t="array" ref="BU97">_xlfn.IFNA(VLOOKUP($A97,TRANSPOSE(#REF!),BU$2+2,FALSE),0)</f>
        <v>#REF!</v>
      </c>
      <c r="BV97" t="e" cm="1">
        <f t="array" ref="BV97">_xlfn.IFNA(VLOOKUP($A97,TRANSPOSE(#REF!),BV$2+2,FALSE),0)</f>
        <v>#REF!</v>
      </c>
      <c r="BW97" t="e" cm="1">
        <f t="array" ref="BW97">_xlfn.IFNA(VLOOKUP($A97,TRANSPOSE(#REF!),BW$2+2,FALSE),0)</f>
        <v>#REF!</v>
      </c>
      <c r="BX97" t="e" cm="1">
        <f t="array" ref="BX97">_xlfn.IFNA(VLOOKUP($A97,TRANSPOSE(#REF!),BX$2+2,FALSE),0)</f>
        <v>#REF!</v>
      </c>
      <c r="BY97" t="e" cm="1">
        <f t="array" ref="BY97">_xlfn.IFNA(VLOOKUP($A97,TRANSPOSE(#REF!),BY$2+2,FALSE),0)</f>
        <v>#REF!</v>
      </c>
      <c r="BZ97" t="e" cm="1">
        <f t="array" ref="BZ97">_xlfn.IFNA(VLOOKUP($A97,TRANSPOSE(#REF!),BZ$2+2,FALSE),0)</f>
        <v>#REF!</v>
      </c>
      <c r="CA97" t="e" cm="1">
        <f t="array" ref="CA97">_xlfn.IFNA(VLOOKUP($A97,TRANSPOSE(#REF!),CA$2+2,FALSE),0)</f>
        <v>#REF!</v>
      </c>
      <c r="CB97" t="e" cm="1">
        <f t="array" ref="CB97">_xlfn.IFNA(VLOOKUP($A97,TRANSPOSE(#REF!),CB$2+2,FALSE),0)</f>
        <v>#REF!</v>
      </c>
      <c r="CC97" t="e" cm="1">
        <f t="array" ref="CC97">_xlfn.IFNA(VLOOKUP($A97,TRANSPOSE(#REF!),CC$2+2,FALSE),0)</f>
        <v>#REF!</v>
      </c>
      <c r="CD97" t="e" cm="1">
        <f t="array" ref="CD97">_xlfn.IFNA(VLOOKUP($A97,TRANSPOSE(#REF!),CD$2+2,FALSE),0)</f>
        <v>#REF!</v>
      </c>
      <c r="CE97" t="e" cm="1">
        <f t="array" ref="CE97">_xlfn.IFNA(VLOOKUP($A97,TRANSPOSE(#REF!),CE$2+2,FALSE),0)</f>
        <v>#REF!</v>
      </c>
      <c r="CF97" t="e" cm="1">
        <f t="array" ref="CF97">_xlfn.IFNA(VLOOKUP($A97,TRANSPOSE(#REF!),CF$2+2,FALSE),0)</f>
        <v>#REF!</v>
      </c>
      <c r="CG97" t="e" cm="1">
        <f t="array" ref="CG97">_xlfn.IFNA(VLOOKUP($A97,TRANSPOSE(#REF!),CG$2+2,FALSE),0)</f>
        <v>#REF!</v>
      </c>
      <c r="CH97" t="e" cm="1">
        <f t="array" ref="CH97">_xlfn.IFNA(VLOOKUP($A97,TRANSPOSE(#REF!),CH$2+2,FALSE),0)</f>
        <v>#REF!</v>
      </c>
      <c r="CI97" t="e" cm="1">
        <f t="array" ref="CI97">_xlfn.IFNA(VLOOKUP($A97,TRANSPOSE(#REF!),CI$2+2,FALSE),0)</f>
        <v>#REF!</v>
      </c>
      <c r="CJ97" t="e" cm="1">
        <f t="array" ref="CJ97">_xlfn.IFNA(VLOOKUP($A97,TRANSPOSE(#REF!),CJ$2+2,FALSE),0)</f>
        <v>#REF!</v>
      </c>
      <c r="CK97" t="e" cm="1">
        <f t="array" ref="CK97">_xlfn.IFNA(VLOOKUP($A97,TRANSPOSE(#REF!),CK$2+2,FALSE),0)</f>
        <v>#REF!</v>
      </c>
      <c r="CL97" t="e" cm="1">
        <f t="array" ref="CL97">_xlfn.IFNA(VLOOKUP($A97,TRANSPOSE(#REF!),CL$2+2,FALSE),0)</f>
        <v>#REF!</v>
      </c>
      <c r="CM97" t="e" cm="1">
        <f t="array" ref="CM97">_xlfn.IFNA(VLOOKUP($A97,TRANSPOSE(#REF!),CM$2+2,FALSE),0)</f>
        <v>#REF!</v>
      </c>
      <c r="CN97" t="e" cm="1">
        <f t="array" ref="CN97">_xlfn.IFNA(VLOOKUP($A97,TRANSPOSE(#REF!),CN$2+2,FALSE),0)</f>
        <v>#REF!</v>
      </c>
      <c r="CO97" t="e" cm="1">
        <f t="array" ref="CO97">_xlfn.IFNA(VLOOKUP($A97,TRANSPOSE(#REF!),CO$2+2,FALSE),0)</f>
        <v>#REF!</v>
      </c>
      <c r="CP97" t="e" cm="1">
        <f t="array" ref="CP97">_xlfn.IFNA(VLOOKUP($A97,TRANSPOSE(#REF!),CP$2+2,FALSE),0)</f>
        <v>#REF!</v>
      </c>
      <c r="CQ97" t="e" cm="1">
        <f t="array" ref="CQ97">_xlfn.IFNA(VLOOKUP($A97,TRANSPOSE(#REF!),CQ$2+2,FALSE),0)</f>
        <v>#REF!</v>
      </c>
      <c r="CR97" t="e" cm="1">
        <f t="array" ref="CR97">_xlfn.IFNA(VLOOKUP($A97,TRANSPOSE(#REF!),CR$2+2,FALSE),0)</f>
        <v>#REF!</v>
      </c>
      <c r="CS97" t="e" cm="1">
        <f t="array" ref="CS97">_xlfn.IFNA(VLOOKUP($A97,TRANSPOSE(#REF!),CS$2+2,FALSE),0)</f>
        <v>#REF!</v>
      </c>
      <c r="CT97" t="e" cm="1">
        <f t="array" ref="CT97">_xlfn.IFNA(VLOOKUP($A97,TRANSPOSE(#REF!),CT$2+2,FALSE),0)</f>
        <v>#REF!</v>
      </c>
      <c r="CU97" t="e" cm="1">
        <f t="array" ref="CU97">_xlfn.IFNA(VLOOKUP($A97,TRANSPOSE(#REF!),CU$2+2,FALSE),0)</f>
        <v>#REF!</v>
      </c>
      <c r="CV97" t="e" cm="1">
        <f t="array" ref="CV97">_xlfn.IFNA(VLOOKUP($A97,TRANSPOSE(#REF!),CV$2+2,FALSE),0)</f>
        <v>#REF!</v>
      </c>
      <c r="CW97" t="e" cm="1">
        <f t="array" ref="CW97">_xlfn.IFNA(VLOOKUP($A97,TRANSPOSE(#REF!),CW$2+2,FALSE),0)</f>
        <v>#REF!</v>
      </c>
      <c r="CX97" t="e" cm="1">
        <f t="array" ref="CX97">_xlfn.IFNA(VLOOKUP($A97,TRANSPOSE(#REF!),CX$2+2,FALSE),0)</f>
        <v>#REF!</v>
      </c>
      <c r="CY97" t="e" cm="1">
        <f t="array" ref="CY97">_xlfn.IFNA(VLOOKUP($A97,TRANSPOSE(#REF!),CY$2+2,FALSE),0)</f>
        <v>#REF!</v>
      </c>
      <c r="CZ97" t="e" cm="1">
        <f t="array" ref="CZ97">_xlfn.IFNA(VLOOKUP($A97,TRANSPOSE(#REF!),CZ$2+2,FALSE),0)</f>
        <v>#REF!</v>
      </c>
      <c r="DA97" t="e" cm="1">
        <f t="array" ref="DA97">_xlfn.IFNA(VLOOKUP($A97,TRANSPOSE(#REF!),DA$2+2,FALSE),0)</f>
        <v>#REF!</v>
      </c>
      <c r="DB97" t="e" cm="1">
        <f t="array" ref="DB97">_xlfn.IFNA(VLOOKUP($A97,TRANSPOSE(#REF!),DB$2+2,FALSE),0)</f>
        <v>#REF!</v>
      </c>
      <c r="DC97" t="e" cm="1">
        <f t="array" ref="DC97">_xlfn.IFNA(VLOOKUP($A97,TRANSPOSE(#REF!),DC$2+2,FALSE),0)</f>
        <v>#REF!</v>
      </c>
      <c r="DD97" t="e" cm="1">
        <f t="array" ref="DD97">_xlfn.IFNA(VLOOKUP($A97,TRANSPOSE(#REF!),DD$2+2,FALSE),0)</f>
        <v>#REF!</v>
      </c>
      <c r="DE97" t="e" cm="1">
        <f t="array" ref="DE97">_xlfn.IFNA(VLOOKUP($A97,TRANSPOSE(#REF!),DE$2+2,FALSE),0)</f>
        <v>#REF!</v>
      </c>
      <c r="DF97" t="e" cm="1">
        <f t="array" ref="DF97">_xlfn.IFNA(VLOOKUP($A97,TRANSPOSE(#REF!),DF$2+2,FALSE),0)</f>
        <v>#REF!</v>
      </c>
      <c r="DG97" t="e" cm="1">
        <f t="array" ref="DG97">_xlfn.IFNA(VLOOKUP($A97,TRANSPOSE(#REF!),DG$2+2,FALSE),0)</f>
        <v>#REF!</v>
      </c>
      <c r="DH97" t="e" cm="1">
        <f t="array" ref="DH97">_xlfn.IFNA(VLOOKUP($A97,TRANSPOSE(#REF!),DH$2+2,FALSE),0)</f>
        <v>#REF!</v>
      </c>
      <c r="DI97" t="e" cm="1">
        <f t="array" ref="DI97">_xlfn.IFNA(VLOOKUP($A97,TRANSPOSE(#REF!),DI$2+2,FALSE),0)</f>
        <v>#REF!</v>
      </c>
      <c r="DJ97" t="e" cm="1">
        <f t="array" ref="DJ97">_xlfn.IFNA(VLOOKUP($A97,TRANSPOSE(#REF!),DJ$2+2,FALSE),0)</f>
        <v>#REF!</v>
      </c>
      <c r="DK97" t="e" cm="1">
        <f t="array" ref="DK97">_xlfn.IFNA(VLOOKUP($A97,TRANSPOSE(#REF!),DK$2+2,FALSE),0)</f>
        <v>#REF!</v>
      </c>
      <c r="DL97" t="e" cm="1">
        <f t="array" ref="DL97">_xlfn.IFNA(VLOOKUP($A97,TRANSPOSE(#REF!),DL$2+2,FALSE),0)</f>
        <v>#REF!</v>
      </c>
      <c r="DM97" t="e" cm="1">
        <f t="array" ref="DM97">_xlfn.IFNA(VLOOKUP($A97,TRANSPOSE(#REF!),DM$2+2,FALSE),0)</f>
        <v>#REF!</v>
      </c>
      <c r="DN97" t="e" cm="1">
        <f t="array" ref="DN97">_xlfn.IFNA(VLOOKUP($A97,TRANSPOSE(#REF!),DN$2+2,FALSE),0)</f>
        <v>#REF!</v>
      </c>
      <c r="DO97" t="e" cm="1">
        <f t="array" ref="DO97">_xlfn.IFNA(VLOOKUP($A97,TRANSPOSE(#REF!),DO$2+2,FALSE),0)</f>
        <v>#REF!</v>
      </c>
      <c r="DP97" t="e" cm="1">
        <f t="array" ref="DP97">_xlfn.IFNA(VLOOKUP($A97,TRANSPOSE(#REF!),DP$2+2,FALSE),0)</f>
        <v>#REF!</v>
      </c>
      <c r="DQ97" t="e" cm="1">
        <f t="array" ref="DQ97">_xlfn.IFNA(VLOOKUP($A97,TRANSPOSE(#REF!),DQ$2+2,FALSE),0)</f>
        <v>#REF!</v>
      </c>
      <c r="DR97" t="e" cm="1">
        <f t="array" ref="DR97">_xlfn.IFNA(VLOOKUP($A97,TRANSPOSE(#REF!),DR$2+2,FALSE),0)</f>
        <v>#REF!</v>
      </c>
      <c r="DS97" t="e" cm="1">
        <f t="array" ref="DS97">_xlfn.IFNA(VLOOKUP($A97,TRANSPOSE(#REF!),DS$2+2,FALSE),0)</f>
        <v>#REF!</v>
      </c>
      <c r="DT97" t="e" cm="1">
        <f t="array" ref="DT97">_xlfn.IFNA(VLOOKUP($A97,TRANSPOSE(#REF!),DT$2+2,FALSE),0)</f>
        <v>#REF!</v>
      </c>
      <c r="DU97" t="e" cm="1">
        <f t="array" ref="DU97">_xlfn.IFNA(VLOOKUP($A97,TRANSPOSE(#REF!),DU$2+2,FALSE),0)</f>
        <v>#REF!</v>
      </c>
      <c r="DV97" t="e" cm="1">
        <f t="array" ref="DV97">_xlfn.IFNA(VLOOKUP($A97,TRANSPOSE(#REF!),DV$2+2,FALSE),0)</f>
        <v>#REF!</v>
      </c>
      <c r="DW97" t="e" cm="1">
        <f t="array" ref="DW97">_xlfn.IFNA(VLOOKUP($A97,TRANSPOSE(#REF!),DW$2+2,FALSE),0)</f>
        <v>#REF!</v>
      </c>
      <c r="DX97" t="e" cm="1">
        <f t="array" ref="DX97">_xlfn.IFNA(VLOOKUP($A97,TRANSPOSE(#REF!),DX$2+2,FALSE),0)</f>
        <v>#REF!</v>
      </c>
      <c r="DY97" t="e" cm="1">
        <f t="array" ref="DY97">_xlfn.IFNA(VLOOKUP($A97,TRANSPOSE(#REF!),DY$2+2,FALSE),0)</f>
        <v>#REF!</v>
      </c>
      <c r="DZ97" t="e" cm="1">
        <f t="array" ref="DZ97">_xlfn.IFNA(VLOOKUP($A97,TRANSPOSE(#REF!),DZ$2+2,FALSE),0)</f>
        <v>#REF!</v>
      </c>
      <c r="EA97" t="e" cm="1">
        <f t="array" ref="EA97">_xlfn.IFNA(VLOOKUP($A97,TRANSPOSE(#REF!),EA$2+2,FALSE),0)</f>
        <v>#REF!</v>
      </c>
      <c r="EB97" t="e" cm="1">
        <f t="array" ref="EB97">_xlfn.IFNA(VLOOKUP($A97,TRANSPOSE(#REF!),EB$2+2,FALSE),0)</f>
        <v>#REF!</v>
      </c>
      <c r="EC97" t="e" cm="1">
        <f t="array" ref="EC97">_xlfn.IFNA(VLOOKUP($A97,TRANSPOSE(#REF!),EC$2+2,FALSE),0)</f>
        <v>#REF!</v>
      </c>
      <c r="ED97" t="e" cm="1">
        <f t="array" ref="ED97">_xlfn.IFNA(VLOOKUP($A97,TRANSPOSE(#REF!),ED$2+2,FALSE),0)</f>
        <v>#REF!</v>
      </c>
      <c r="EE97" t="e" cm="1">
        <f t="array" ref="EE97">_xlfn.IFNA(VLOOKUP($A97,TRANSPOSE(#REF!),EE$2+2,FALSE),0)</f>
        <v>#REF!</v>
      </c>
      <c r="EF97" t="e" cm="1">
        <f t="array" ref="EF97">_xlfn.IFNA(VLOOKUP($A97,TRANSPOSE(#REF!),EF$2+2,FALSE),0)</f>
        <v>#REF!</v>
      </c>
      <c r="EG97" t="e" cm="1">
        <f t="array" ref="EG97">_xlfn.IFNA(VLOOKUP($A97,TRANSPOSE(#REF!),EG$2+2,FALSE),0)</f>
        <v>#REF!</v>
      </c>
      <c r="EH97" t="e" cm="1">
        <f t="array" ref="EH97">_xlfn.IFNA(VLOOKUP($A97,TRANSPOSE(#REF!),EH$2+2,FALSE),0)</f>
        <v>#REF!</v>
      </c>
      <c r="EI97" t="e" cm="1">
        <f t="array" ref="EI97">_xlfn.IFNA(VLOOKUP($A97,TRANSPOSE(#REF!),EI$2+2,FALSE),0)</f>
        <v>#REF!</v>
      </c>
      <c r="EJ97" t="e" cm="1">
        <f t="array" ref="EJ97">_xlfn.IFNA(VLOOKUP($A97,TRANSPOSE(#REF!),EJ$2+2,FALSE),0)</f>
        <v>#REF!</v>
      </c>
      <c r="EK97" t="e" cm="1">
        <f t="array" ref="EK97">_xlfn.IFNA(VLOOKUP($A97,TRANSPOSE(#REF!),EK$2+2,FALSE),0)</f>
        <v>#REF!</v>
      </c>
      <c r="EL97" t="e" cm="1">
        <f t="array" ref="EL97">_xlfn.IFNA(VLOOKUP($A97,TRANSPOSE(#REF!),EL$2+2,FALSE),0)</f>
        <v>#REF!</v>
      </c>
      <c r="EM97" t="e" cm="1">
        <f t="array" ref="EM97">_xlfn.IFNA(VLOOKUP($A97,TRANSPOSE(#REF!),EM$2+2,FALSE),0)</f>
        <v>#REF!</v>
      </c>
      <c r="EN97" t="e" cm="1">
        <f t="array" ref="EN97">_xlfn.IFNA(VLOOKUP($A97,TRANSPOSE(#REF!),EN$2+2,FALSE),0)</f>
        <v>#REF!</v>
      </c>
      <c r="EO97" t="e" cm="1">
        <f t="array" ref="EO97">_xlfn.IFNA(VLOOKUP($A97,TRANSPOSE(#REF!),EO$2+2,FALSE),0)</f>
        <v>#REF!</v>
      </c>
      <c r="EP97" t="e" cm="1">
        <f t="array" ref="EP97">_xlfn.IFNA(VLOOKUP($A97,TRANSPOSE(#REF!),EP$2+2,FALSE),0)</f>
        <v>#REF!</v>
      </c>
      <c r="EQ97" t="e" cm="1">
        <f t="array" ref="EQ97">_xlfn.IFNA(VLOOKUP($A97,TRANSPOSE(#REF!),EQ$2+2,FALSE),0)</f>
        <v>#REF!</v>
      </c>
      <c r="ER97" t="e" cm="1">
        <f t="array" ref="ER97">_xlfn.IFNA(VLOOKUP($A97,TRANSPOSE(#REF!),ER$2+2,FALSE),0)</f>
        <v>#REF!</v>
      </c>
      <c r="ES97" t="e" cm="1">
        <f t="array" ref="ES97">_xlfn.IFNA(VLOOKUP($A97,TRANSPOSE(#REF!),ES$2+2,FALSE),0)</f>
        <v>#REF!</v>
      </c>
      <c r="ET97" t="e" cm="1">
        <f t="array" ref="ET97">_xlfn.IFNA(VLOOKUP($A97,TRANSPOSE(#REF!),ET$2+2,FALSE),0)</f>
        <v>#REF!</v>
      </c>
      <c r="EU97" t="e" cm="1">
        <f t="array" ref="EU97">_xlfn.IFNA(VLOOKUP($A97,TRANSPOSE(#REF!),EU$2+2,FALSE),0)</f>
        <v>#REF!</v>
      </c>
      <c r="EV97" t="e" cm="1">
        <f t="array" ref="EV97">_xlfn.IFNA(VLOOKUP($A97,TRANSPOSE(#REF!),EV$2+2,FALSE),0)</f>
        <v>#REF!</v>
      </c>
      <c r="EW97" t="e" cm="1">
        <f t="array" ref="EW97">_xlfn.IFNA(VLOOKUP($A97,TRANSPOSE(#REF!),EW$2+2,FALSE),0)</f>
        <v>#REF!</v>
      </c>
      <c r="EX97" t="e" cm="1">
        <f t="array" ref="EX97">_xlfn.IFNA(VLOOKUP($A97,TRANSPOSE(#REF!),EX$2+2,FALSE),0)</f>
        <v>#REF!</v>
      </c>
      <c r="EY97" t="e" cm="1">
        <f t="array" ref="EY97">_xlfn.IFNA(VLOOKUP($A97,TRANSPOSE(#REF!),EY$2+2,FALSE),0)</f>
        <v>#REF!</v>
      </c>
      <c r="EZ97" t="e" cm="1">
        <f t="array" ref="EZ97">_xlfn.IFNA(VLOOKUP($A97,TRANSPOSE(#REF!),EZ$2+2,FALSE),0)</f>
        <v>#REF!</v>
      </c>
      <c r="FA97" t="e" cm="1">
        <f t="array" ref="FA97">_xlfn.IFNA(VLOOKUP($A97,TRANSPOSE(#REF!),FA$2+2,FALSE),0)</f>
        <v>#REF!</v>
      </c>
      <c r="FB97" t="e" cm="1">
        <f t="array" ref="FB97">_xlfn.IFNA(VLOOKUP($A97,TRANSPOSE(#REF!),FB$2+2,FALSE),0)</f>
        <v>#REF!</v>
      </c>
      <c r="FC97" t="e" cm="1">
        <f t="array" ref="FC97">_xlfn.IFNA(VLOOKUP($A97,TRANSPOSE(#REF!),FC$2+2,FALSE),0)</f>
        <v>#REF!</v>
      </c>
      <c r="FD97" t="e" cm="1">
        <f t="array" ref="FD97">_xlfn.IFNA(VLOOKUP($A97,TRANSPOSE(#REF!),FD$2+2,FALSE),0)</f>
        <v>#REF!</v>
      </c>
      <c r="FE97" t="e" cm="1">
        <f t="array" ref="FE97">_xlfn.IFNA(VLOOKUP($A97,TRANSPOSE(#REF!),FE$2+2,FALSE),0)</f>
        <v>#REF!</v>
      </c>
      <c r="FF97" t="e" cm="1">
        <f t="array" ref="FF97">_xlfn.IFNA(VLOOKUP($A97,TRANSPOSE(#REF!),FF$2+2,FALSE),0)</f>
        <v>#REF!</v>
      </c>
      <c r="FG97" t="e" cm="1">
        <f t="array" ref="FG97">_xlfn.IFNA(VLOOKUP($A97,TRANSPOSE(#REF!),FG$2+2,FALSE),0)</f>
        <v>#REF!</v>
      </c>
      <c r="FH97" t="e" cm="1">
        <f t="array" ref="FH97">_xlfn.IFNA(VLOOKUP($A97,TRANSPOSE(#REF!),FH$2+2,FALSE),0)</f>
        <v>#REF!</v>
      </c>
      <c r="FI97" t="e" cm="1">
        <f t="array" ref="FI97">_xlfn.IFNA(VLOOKUP($A97,TRANSPOSE(#REF!),FI$2+2,FALSE),0)</f>
        <v>#REF!</v>
      </c>
      <c r="FJ97" t="e" cm="1">
        <f t="array" ref="FJ97">_xlfn.IFNA(VLOOKUP($A97,TRANSPOSE(#REF!),FJ$2+2,FALSE),0)</f>
        <v>#REF!</v>
      </c>
      <c r="FK97" t="e" cm="1">
        <f t="array" ref="FK97">_xlfn.IFNA(VLOOKUP($A97,TRANSPOSE(#REF!),FK$2+2,FALSE),0)</f>
        <v>#REF!</v>
      </c>
      <c r="FL97" t="e" cm="1">
        <f t="array" ref="FL97">_xlfn.IFNA(VLOOKUP($A97,TRANSPOSE(#REF!),FL$2+2,FALSE),0)</f>
        <v>#REF!</v>
      </c>
      <c r="FM97" t="e" cm="1">
        <f t="array" ref="FM97">_xlfn.IFNA(VLOOKUP($A97,TRANSPOSE(#REF!),FM$2+2,FALSE),0)</f>
        <v>#REF!</v>
      </c>
      <c r="FN97" t="e" cm="1">
        <f t="array" ref="FN97">_xlfn.IFNA(VLOOKUP($A97,TRANSPOSE(#REF!),FN$2+2,FALSE),0)</f>
        <v>#REF!</v>
      </c>
      <c r="FO97" t="e" cm="1">
        <f t="array" ref="FO97">_xlfn.IFNA(VLOOKUP($A97,TRANSPOSE(#REF!),FO$2+2,FALSE),0)</f>
        <v>#REF!</v>
      </c>
      <c r="FP97" t="e" cm="1">
        <f t="array" ref="FP97">_xlfn.IFNA(VLOOKUP($A97,TRANSPOSE(#REF!),FP$2+2,FALSE),0)</f>
        <v>#REF!</v>
      </c>
      <c r="FQ97" t="e" cm="1">
        <f t="array" ref="FQ97">_xlfn.IFNA(VLOOKUP($A97,TRANSPOSE(#REF!),FQ$2+2,FALSE),0)</f>
        <v>#REF!</v>
      </c>
      <c r="FR97" t="e" cm="1">
        <f t="array" ref="FR97">_xlfn.IFNA(VLOOKUP($A97,TRANSPOSE(#REF!),FR$2+2,FALSE),0)</f>
        <v>#REF!</v>
      </c>
      <c r="FS97" t="e" cm="1">
        <f t="array" ref="FS97">_xlfn.IFNA(VLOOKUP($A97,TRANSPOSE(#REF!),FS$2+2,FALSE),0)</f>
        <v>#REF!</v>
      </c>
      <c r="FT97" t="e" cm="1">
        <f t="array" ref="FT97">_xlfn.IFNA(VLOOKUP($A97,TRANSPOSE(#REF!),FT$2+2,FALSE),0)</f>
        <v>#REF!</v>
      </c>
      <c r="FU97" t="e" cm="1">
        <f t="array" ref="FU97">_xlfn.IFNA(VLOOKUP($A97,TRANSPOSE(#REF!),FU$2+2,FALSE),0)</f>
        <v>#REF!</v>
      </c>
      <c r="FV97" t="e" cm="1">
        <f t="array" ref="FV97">_xlfn.IFNA(VLOOKUP($A97,TRANSPOSE(#REF!),FV$2+2,FALSE),0)</f>
        <v>#REF!</v>
      </c>
      <c r="FW97" t="e" cm="1">
        <f t="array" ref="FW97">_xlfn.IFNA(VLOOKUP($A97,TRANSPOSE(#REF!),FW$2+2,FALSE),0)</f>
        <v>#REF!</v>
      </c>
      <c r="FX97" t="e" cm="1">
        <f t="array" ref="FX97">_xlfn.IFNA(VLOOKUP($A97,TRANSPOSE(#REF!),FX$2+2,FALSE),0)</f>
        <v>#REF!</v>
      </c>
      <c r="FY97" t="e" cm="1">
        <f t="array" ref="FY97">_xlfn.IFNA(VLOOKUP($A97,TRANSPOSE(#REF!),FY$2+2,FALSE),0)</f>
        <v>#REF!</v>
      </c>
      <c r="FZ97" t="e" cm="1">
        <f t="array" ref="FZ97">_xlfn.IFNA(VLOOKUP($A97,TRANSPOSE(#REF!),FZ$2+2,FALSE),0)</f>
        <v>#REF!</v>
      </c>
      <c r="GA97" t="e" cm="1">
        <f t="array" ref="GA97">_xlfn.IFNA(VLOOKUP($A97,TRANSPOSE(#REF!),GA$2+2,FALSE),0)</f>
        <v>#REF!</v>
      </c>
      <c r="GB97" t="e" cm="1">
        <f t="array" ref="GB97">_xlfn.IFNA(VLOOKUP($A97,TRANSPOSE(#REF!),GB$2+2,FALSE),0)</f>
        <v>#REF!</v>
      </c>
      <c r="GC97" t="e" cm="1">
        <f t="array" ref="GC97">_xlfn.IFNA(VLOOKUP($A97,TRANSPOSE(#REF!),GC$2+2,FALSE),0)</f>
        <v>#REF!</v>
      </c>
      <c r="GD97" t="e" cm="1">
        <f t="array" ref="GD97">_xlfn.IFNA(VLOOKUP($A97,TRANSPOSE(#REF!),GD$2+2,FALSE),0)</f>
        <v>#REF!</v>
      </c>
      <c r="GE97" t="e" cm="1">
        <f t="array" ref="GE97">_xlfn.IFNA(VLOOKUP($A97,TRANSPOSE(#REF!),GE$2+2,FALSE),0)</f>
        <v>#REF!</v>
      </c>
      <c r="GF97" t="e" cm="1">
        <f t="array" ref="GF97">_xlfn.IFNA(VLOOKUP($A97,TRANSPOSE(#REF!),GF$2+2,FALSE),0)</f>
        <v>#REF!</v>
      </c>
      <c r="GG97" t="e" cm="1">
        <f t="array" ref="GG97">_xlfn.IFNA(VLOOKUP($A97,TRANSPOSE(#REF!),GG$2+2,FALSE),0)</f>
        <v>#REF!</v>
      </c>
      <c r="GH97" t="e" cm="1">
        <f t="array" ref="GH97">_xlfn.IFNA(VLOOKUP($A97,TRANSPOSE(#REF!),GH$2+2,FALSE),0)</f>
        <v>#REF!</v>
      </c>
      <c r="GI97" t="e" cm="1">
        <f t="array" ref="GI97">_xlfn.IFNA(VLOOKUP($A97,TRANSPOSE(#REF!),GI$2+2,FALSE),0)</f>
        <v>#REF!</v>
      </c>
      <c r="GJ97" t="e" cm="1">
        <f t="array" ref="GJ97">_xlfn.IFNA(VLOOKUP($A97,TRANSPOSE(#REF!),GJ$2+2,FALSE),0)</f>
        <v>#REF!</v>
      </c>
      <c r="GK97" t="e" cm="1">
        <f t="array" ref="GK97">_xlfn.IFNA(VLOOKUP($A97,TRANSPOSE(#REF!),GK$2+2,FALSE),0)</f>
        <v>#REF!</v>
      </c>
      <c r="GL97" t="e" cm="1">
        <f t="array" ref="GL97">_xlfn.IFNA(VLOOKUP($A97,TRANSPOSE(#REF!),GL$2+2,FALSE),0)</f>
        <v>#REF!</v>
      </c>
      <c r="GM97" t="e" cm="1">
        <f t="array" ref="GM97">_xlfn.IFNA(VLOOKUP($A97,TRANSPOSE(#REF!),GM$2+2,FALSE),0)</f>
        <v>#REF!</v>
      </c>
      <c r="GN97" t="e" cm="1">
        <f t="array" ref="GN97">_xlfn.IFNA(VLOOKUP($A97,TRANSPOSE(#REF!),GN$2+2,FALSE),0)</f>
        <v>#REF!</v>
      </c>
      <c r="GO97" t="e" cm="1">
        <f t="array" ref="GO97">_xlfn.IFNA(VLOOKUP($A97,TRANSPOSE(#REF!),GO$2+2,FALSE),0)</f>
        <v>#REF!</v>
      </c>
      <c r="GP97" t="e" cm="1">
        <f t="array" ref="GP97">_xlfn.IFNA(VLOOKUP($A97,TRANSPOSE(#REF!),GP$2+2,FALSE),0)</f>
        <v>#REF!</v>
      </c>
      <c r="GQ97" t="e" cm="1">
        <f t="array" ref="GQ97">_xlfn.IFNA(VLOOKUP($A97,TRANSPOSE(#REF!),GQ$2+2,FALSE),0)</f>
        <v>#REF!</v>
      </c>
      <c r="GR97" t="e" cm="1">
        <f t="array" ref="GR97">_xlfn.IFNA(VLOOKUP($A97,TRANSPOSE(#REF!),GR$2+2,FALSE),0)</f>
        <v>#REF!</v>
      </c>
      <c r="GS97" t="e" cm="1">
        <f t="array" ref="GS97">_xlfn.IFNA(VLOOKUP($A97,TRANSPOSE(#REF!),GS$2+2,FALSE),0)</f>
        <v>#REF!</v>
      </c>
      <c r="GT97" t="e" cm="1">
        <f t="array" ref="GT97">_xlfn.IFNA(VLOOKUP($A97,TRANSPOSE(#REF!),GT$2+2,FALSE),0)</f>
        <v>#REF!</v>
      </c>
      <c r="GU97" t="e" cm="1">
        <f t="array" ref="GU97">_xlfn.IFNA(VLOOKUP($A97,TRANSPOSE(#REF!),GU$2+2,FALSE),0)</f>
        <v>#REF!</v>
      </c>
      <c r="GV97" t="e" cm="1">
        <f t="array" ref="GV97">_xlfn.IFNA(VLOOKUP($A97,TRANSPOSE(#REF!),GV$2+2,FALSE),0)</f>
        <v>#REF!</v>
      </c>
      <c r="GW97" t="e" cm="1">
        <f t="array" ref="GW97">_xlfn.IFNA(VLOOKUP($A97,TRANSPOSE(#REF!),GW$2+2,FALSE),0)</f>
        <v>#REF!</v>
      </c>
      <c r="GX97" t="e" cm="1">
        <f t="array" ref="GX97">_xlfn.IFNA(VLOOKUP($A97,TRANSPOSE(#REF!),GX$2+2,FALSE),0)</f>
        <v>#REF!</v>
      </c>
      <c r="GY97" t="e" cm="1">
        <f t="array" ref="GY97">_xlfn.IFNA(VLOOKUP($A97,TRANSPOSE(#REF!),GY$2+2,FALSE),0)</f>
        <v>#REF!</v>
      </c>
      <c r="GZ97" t="e" cm="1">
        <f t="array" ref="GZ97">_xlfn.IFNA(VLOOKUP($A97,TRANSPOSE(#REF!),GZ$2+2,FALSE),0)</f>
        <v>#REF!</v>
      </c>
      <c r="HA97" t="e" cm="1">
        <f t="array" ref="HA97">_xlfn.IFNA(VLOOKUP($A97,TRANSPOSE(#REF!),HA$2+2,FALSE),0)</f>
        <v>#REF!</v>
      </c>
      <c r="HB97" t="e" cm="1">
        <f t="array" ref="HB97">_xlfn.IFNA(VLOOKUP($A97,TRANSPOSE(#REF!),HB$2+2,FALSE),0)</f>
        <v>#REF!</v>
      </c>
      <c r="HC97" t="e" cm="1">
        <f t="array" ref="HC97">_xlfn.IFNA(VLOOKUP($A97,TRANSPOSE(#REF!),HC$2+2,FALSE),0)</f>
        <v>#REF!</v>
      </c>
      <c r="HD97" t="e" cm="1">
        <f t="array" ref="HD97">_xlfn.IFNA(VLOOKUP($A97,TRANSPOSE(#REF!),HD$2+2,FALSE),0)</f>
        <v>#REF!</v>
      </c>
      <c r="HE97" t="e" cm="1">
        <f t="array" ref="HE97">_xlfn.IFNA(VLOOKUP($A97,TRANSPOSE(#REF!),HE$2+2,FALSE),0)</f>
        <v>#REF!</v>
      </c>
      <c r="HF97" t="e" cm="1">
        <f t="array" ref="HF97">_xlfn.IFNA(VLOOKUP($A97,TRANSPOSE(#REF!),HF$2+2,FALSE),0)</f>
        <v>#REF!</v>
      </c>
      <c r="HG97" t="e" cm="1">
        <f t="array" ref="HG97">_xlfn.IFNA(VLOOKUP($A97,TRANSPOSE(#REF!),HG$2+2,FALSE),0)</f>
        <v>#REF!</v>
      </c>
      <c r="HH97" t="e" cm="1">
        <f t="array" ref="HH97">_xlfn.IFNA(VLOOKUP($A97,TRANSPOSE(#REF!),HH$2+2,FALSE),0)</f>
        <v>#REF!</v>
      </c>
      <c r="HI97" t="e" cm="1">
        <f t="array" ref="HI97">_xlfn.IFNA(VLOOKUP($A97,TRANSPOSE(#REF!),HI$2+2,FALSE),0)</f>
        <v>#REF!</v>
      </c>
      <c r="HJ97" t="e" cm="1">
        <f t="array" ref="HJ97">_xlfn.IFNA(VLOOKUP($A97,TRANSPOSE(#REF!),HJ$2+2,FALSE),0)</f>
        <v>#REF!</v>
      </c>
      <c r="HK97" t="e" cm="1">
        <f t="array" ref="HK97">_xlfn.IFNA(VLOOKUP($A97,TRANSPOSE(#REF!),HK$2+2,FALSE),0)</f>
        <v>#REF!</v>
      </c>
      <c r="HL97" t="e" cm="1">
        <f t="array" ref="HL97">_xlfn.IFNA(VLOOKUP($A97,TRANSPOSE(#REF!),HL$2+2,FALSE),0)</f>
        <v>#REF!</v>
      </c>
      <c r="HM97" t="e" cm="1">
        <f t="array" ref="HM97">_xlfn.IFNA(VLOOKUP($A97,TRANSPOSE(#REF!),HM$2+2,FALSE),0)</f>
        <v>#REF!</v>
      </c>
      <c r="HN97" t="e" cm="1">
        <f t="array" ref="HN97">_xlfn.IFNA(VLOOKUP($A97,TRANSPOSE(#REF!),HN$2+2,FALSE),0)</f>
        <v>#REF!</v>
      </c>
      <c r="HO97" t="e" cm="1">
        <f t="array" ref="HO97">_xlfn.IFNA(VLOOKUP($A97,TRANSPOSE(#REF!),HO$2+2,FALSE),0)</f>
        <v>#REF!</v>
      </c>
      <c r="HP97" t="e" cm="1">
        <f t="array" ref="HP97">_xlfn.IFNA(VLOOKUP($A97,TRANSPOSE(#REF!),HP$2+2,FALSE),0)</f>
        <v>#REF!</v>
      </c>
      <c r="HQ97" t="e" cm="1">
        <f t="array" ref="HQ97">_xlfn.IFNA(VLOOKUP($A97,TRANSPOSE(#REF!),HQ$2+2,FALSE),0)</f>
        <v>#REF!</v>
      </c>
      <c r="HR97" t="e" cm="1">
        <f t="array" ref="HR97">_xlfn.IFNA(VLOOKUP($A97,TRANSPOSE(#REF!),HR$2+2,FALSE),0)</f>
        <v>#REF!</v>
      </c>
      <c r="HS97" t="e" cm="1">
        <f t="array" ref="HS97">_xlfn.IFNA(VLOOKUP($A97,TRANSPOSE(#REF!),HS$2+2,FALSE),0)</f>
        <v>#REF!</v>
      </c>
      <c r="HT97" t="e" cm="1">
        <f t="array" ref="HT97">_xlfn.IFNA(VLOOKUP($A97,TRANSPOSE(#REF!),HT$2+2,FALSE),0)</f>
        <v>#REF!</v>
      </c>
      <c r="HU97" t="e" cm="1">
        <f t="array" ref="HU97">_xlfn.IFNA(VLOOKUP($A97,TRANSPOSE(#REF!),HU$2+2,FALSE),0)</f>
        <v>#REF!</v>
      </c>
      <c r="HV97" t="e" cm="1">
        <f t="array" ref="HV97">_xlfn.IFNA(VLOOKUP($A97,TRANSPOSE(#REF!),HV$2+2,FALSE),0)</f>
        <v>#REF!</v>
      </c>
      <c r="HW97" t="e" cm="1">
        <f t="array" ref="HW97">_xlfn.IFNA(VLOOKUP($A97,TRANSPOSE(#REF!),HW$2+2,FALSE),0)</f>
        <v>#REF!</v>
      </c>
      <c r="HX97" t="e" cm="1">
        <f t="array" ref="HX97">_xlfn.IFNA(VLOOKUP($A97,TRANSPOSE(#REF!),HX$2+2,FALSE),0)</f>
        <v>#REF!</v>
      </c>
      <c r="HY97" t="e" cm="1">
        <f t="array" ref="HY97">_xlfn.IFNA(VLOOKUP($A97,TRANSPOSE(#REF!),HY$2+2,FALSE),0)</f>
        <v>#REF!</v>
      </c>
      <c r="HZ97" t="e" cm="1">
        <f t="array" ref="HZ97">_xlfn.IFNA(VLOOKUP($A97,TRANSPOSE(#REF!),HZ$2+2,FALSE),0)</f>
        <v>#REF!</v>
      </c>
      <c r="IA97" t="e" cm="1">
        <f t="array" ref="IA97">_xlfn.IFNA(VLOOKUP($A97,TRANSPOSE(#REF!),IA$2+2,FALSE),0)</f>
        <v>#REF!</v>
      </c>
      <c r="IB97" t="e" cm="1">
        <f t="array" ref="IB97">_xlfn.IFNA(VLOOKUP($A97,TRANSPOSE(#REF!),IB$2+2,FALSE),0)</f>
        <v>#REF!</v>
      </c>
      <c r="IC97" t="e" cm="1">
        <f t="array" ref="IC97">_xlfn.IFNA(VLOOKUP($A97,TRANSPOSE(#REF!),IC$2+2,FALSE),0)</f>
        <v>#REF!</v>
      </c>
      <c r="ID97" t="e" cm="1">
        <f t="array" ref="ID97">_xlfn.IFNA(VLOOKUP($A97,TRANSPOSE(#REF!),ID$2+2,FALSE),0)</f>
        <v>#REF!</v>
      </c>
      <c r="IE97" t="e" cm="1">
        <f t="array" ref="IE97">_xlfn.IFNA(VLOOKUP($A97,TRANSPOSE(#REF!),IE$2+2,FALSE),0)</f>
        <v>#REF!</v>
      </c>
      <c r="IF97" t="e" cm="1">
        <f t="array" ref="IF97">_xlfn.IFNA(VLOOKUP($A97,TRANSPOSE(#REF!),IF$2+2,FALSE),0)</f>
        <v>#REF!</v>
      </c>
      <c r="IG97" t="e" cm="1">
        <f t="array" ref="IG97">_xlfn.IFNA(VLOOKUP($A97,TRANSPOSE(#REF!),IG$2+2,FALSE),0)</f>
        <v>#REF!</v>
      </c>
      <c r="IH97" t="e" cm="1">
        <f t="array" ref="IH97">_xlfn.IFNA(VLOOKUP($A97,TRANSPOSE(#REF!),IH$2+2,FALSE),0)</f>
        <v>#REF!</v>
      </c>
      <c r="II97" t="e" cm="1">
        <f t="array" ref="II97">_xlfn.IFNA(VLOOKUP($A97,TRANSPOSE(#REF!),II$2+2,FALSE),0)</f>
        <v>#REF!</v>
      </c>
      <c r="IJ97" t="e" cm="1">
        <f t="array" ref="IJ97">_xlfn.IFNA(VLOOKUP($A97,TRANSPOSE(#REF!),IJ$2+2,FALSE),0)</f>
        <v>#REF!</v>
      </c>
      <c r="IK97" t="e" cm="1">
        <f t="array" ref="IK97">_xlfn.IFNA(VLOOKUP($A97,TRANSPOSE(#REF!),IK$2+2,FALSE),0)</f>
        <v>#REF!</v>
      </c>
      <c r="IL97" t="e" cm="1">
        <f t="array" ref="IL97">_xlfn.IFNA(VLOOKUP($A97,TRANSPOSE(#REF!),IL$2+2,FALSE),0)</f>
        <v>#REF!</v>
      </c>
      <c r="IM97" t="e" cm="1">
        <f t="array" ref="IM97">_xlfn.IFNA(VLOOKUP($A97,TRANSPOSE(#REF!),IM$2+2,FALSE),0)</f>
        <v>#REF!</v>
      </c>
      <c r="IN97" t="e" cm="1">
        <f t="array" ref="IN97">_xlfn.IFNA(VLOOKUP($A97,TRANSPOSE(#REF!),IN$2+2,FALSE),0)</f>
        <v>#REF!</v>
      </c>
      <c r="IO97" t="e" cm="1">
        <f t="array" ref="IO97">_xlfn.IFNA(VLOOKUP($A97,TRANSPOSE(#REF!),IO$2+2,FALSE),0)</f>
        <v>#REF!</v>
      </c>
      <c r="IP97" t="e" cm="1">
        <f t="array" ref="IP97">_xlfn.IFNA(VLOOKUP($A97,TRANSPOSE(#REF!),IP$2+2,FALSE),0)</f>
        <v>#REF!</v>
      </c>
      <c r="IQ97" t="e" cm="1">
        <f t="array" ref="IQ97">_xlfn.IFNA(VLOOKUP($A97,TRANSPOSE(#REF!),IQ$2+2,FALSE),0)</f>
        <v>#REF!</v>
      </c>
      <c r="IR97" t="e" cm="1">
        <f t="array" ref="IR97">_xlfn.IFNA(VLOOKUP($A97,TRANSPOSE(#REF!),IR$2+2,FALSE),0)</f>
        <v>#REF!</v>
      </c>
      <c r="IS97" t="e" cm="1">
        <f t="array" ref="IS97">_xlfn.IFNA(VLOOKUP($A97,TRANSPOSE(#REF!),IS$2+2,FALSE),0)</f>
        <v>#REF!</v>
      </c>
      <c r="IT97" t="e" cm="1">
        <f t="array" ref="IT97">_xlfn.IFNA(VLOOKUP($A97,TRANSPOSE(#REF!),IT$2+2,FALSE),0)</f>
        <v>#REF!</v>
      </c>
      <c r="IU97" t="e" cm="1">
        <f t="array" ref="IU97">_xlfn.IFNA(VLOOKUP($A97,TRANSPOSE(#REF!),IU$2+2,FALSE),0)</f>
        <v>#REF!</v>
      </c>
      <c r="IV97" t="e" cm="1">
        <f t="array" ref="IV97">_xlfn.IFNA(VLOOKUP($A97,TRANSPOSE(#REF!),IV$2+2,FALSE),0)</f>
        <v>#REF!</v>
      </c>
      <c r="IW97" t="e" cm="1">
        <f t="array" ref="IW97">_xlfn.IFNA(VLOOKUP($A97,TRANSPOSE(#REF!),IW$2+2,FALSE),0)</f>
        <v>#REF!</v>
      </c>
      <c r="IX97" t="e" cm="1">
        <f t="array" ref="IX97">_xlfn.IFNA(VLOOKUP($A97,TRANSPOSE(#REF!),IX$2+2,FALSE),0)</f>
        <v>#REF!</v>
      </c>
      <c r="IY97" t="e" cm="1">
        <f t="array" ref="IY97">_xlfn.IFNA(VLOOKUP($A97,TRANSPOSE(#REF!),IY$2+2,FALSE),0)</f>
        <v>#REF!</v>
      </c>
      <c r="IZ97" t="e" cm="1">
        <f t="array" ref="IZ97">_xlfn.IFNA(VLOOKUP($A97,TRANSPOSE(#REF!),IZ$2+2,FALSE),0)</f>
        <v>#REF!</v>
      </c>
      <c r="JA97" t="e" cm="1">
        <f t="array" ref="JA97">_xlfn.IFNA(VLOOKUP($A97,TRANSPOSE(#REF!),JA$2+2,FALSE),0)</f>
        <v>#REF!</v>
      </c>
      <c r="JB97" t="e" cm="1">
        <f t="array" ref="JB97">_xlfn.IFNA(VLOOKUP($A97,TRANSPOSE(#REF!),JB$2+2,FALSE),0)</f>
        <v>#REF!</v>
      </c>
      <c r="JC97" t="e" cm="1">
        <f t="array" ref="JC97">_xlfn.IFNA(VLOOKUP($A97,TRANSPOSE(#REF!),JC$2+2,FALSE),0)</f>
        <v>#REF!</v>
      </c>
      <c r="JD97" t="e" cm="1">
        <f t="array" ref="JD97">_xlfn.IFNA(VLOOKUP($A97,TRANSPOSE(#REF!),JD$2+2,FALSE),0)</f>
        <v>#REF!</v>
      </c>
      <c r="JE97" t="e" cm="1">
        <f t="array" ref="JE97">_xlfn.IFNA(VLOOKUP($A97,TRANSPOSE(#REF!),JE$2+2,FALSE),0)</f>
        <v>#REF!</v>
      </c>
      <c r="JF97" t="e" cm="1">
        <f t="array" ref="JF97">_xlfn.IFNA(VLOOKUP($A97,TRANSPOSE(#REF!),JF$2+2,FALSE),0)</f>
        <v>#REF!</v>
      </c>
      <c r="JG97" t="e" cm="1">
        <f t="array" ref="JG97">_xlfn.IFNA(VLOOKUP($A97,TRANSPOSE(#REF!),JG$2+2,FALSE),0)</f>
        <v>#REF!</v>
      </c>
      <c r="JH97" t="e" cm="1">
        <f t="array" ref="JH97">_xlfn.IFNA(VLOOKUP($A97,TRANSPOSE(#REF!),JH$2+2,FALSE),0)</f>
        <v>#REF!</v>
      </c>
      <c r="JI97" t="e" cm="1">
        <f t="array" ref="JI97">_xlfn.IFNA(VLOOKUP($A97,TRANSPOSE(#REF!),JI$2+2,FALSE),0)</f>
        <v>#REF!</v>
      </c>
      <c r="JJ97" t="e" cm="1">
        <f t="array" ref="JJ97">_xlfn.IFNA(VLOOKUP($A97,TRANSPOSE(#REF!),JJ$2+2,FALSE),0)</f>
        <v>#REF!</v>
      </c>
      <c r="JK97" t="e" cm="1">
        <f t="array" ref="JK97">_xlfn.IFNA(VLOOKUP($A97,TRANSPOSE(#REF!),JK$2+2,FALSE),0)</f>
        <v>#REF!</v>
      </c>
      <c r="JL97" t="e" cm="1">
        <f t="array" ref="JL97">_xlfn.IFNA(VLOOKUP($A97,TRANSPOSE(#REF!),JL$2+2,FALSE),0)</f>
        <v>#REF!</v>
      </c>
      <c r="JM97" t="e" cm="1">
        <f t="array" ref="JM97">_xlfn.IFNA(VLOOKUP($A97,TRANSPOSE(#REF!),JM$2+2,FALSE),0)</f>
        <v>#REF!</v>
      </c>
      <c r="JN97" t="e" cm="1">
        <f t="array" ref="JN97">_xlfn.IFNA(VLOOKUP($A97,TRANSPOSE(#REF!),JN$2+2,FALSE),0)</f>
        <v>#REF!</v>
      </c>
      <c r="JO97" t="e" cm="1">
        <f t="array" ref="JO97">_xlfn.IFNA(VLOOKUP($A97,TRANSPOSE(#REF!),JO$2+2,FALSE),0)</f>
        <v>#REF!</v>
      </c>
      <c r="JP97" t="e" cm="1">
        <f t="array" ref="JP97">_xlfn.IFNA(VLOOKUP($A97,TRANSPOSE(#REF!),JP$2+2,FALSE),0)</f>
        <v>#REF!</v>
      </c>
      <c r="JQ97" t="e" cm="1">
        <f t="array" ref="JQ97">_xlfn.IFNA(VLOOKUP($A97,TRANSPOSE(#REF!),JQ$2+2,FALSE),0)</f>
        <v>#REF!</v>
      </c>
      <c r="JR97" t="e" cm="1">
        <f t="array" ref="JR97">_xlfn.IFNA(VLOOKUP($A97,TRANSPOSE(#REF!),JR$2+2,FALSE),0)</f>
        <v>#REF!</v>
      </c>
      <c r="JS97" t="e" cm="1">
        <f t="array" ref="JS97">_xlfn.IFNA(VLOOKUP($A97,TRANSPOSE(#REF!),JS$2+2,FALSE),0)</f>
        <v>#REF!</v>
      </c>
      <c r="JT97" t="e" cm="1">
        <f t="array" ref="JT97">_xlfn.IFNA(VLOOKUP($A97,TRANSPOSE(#REF!),JT$2+2,FALSE),0)</f>
        <v>#REF!</v>
      </c>
      <c r="JU97" t="e" cm="1">
        <f t="array" ref="JU97">_xlfn.IFNA(VLOOKUP($A97,TRANSPOSE(#REF!),JU$2+2,FALSE),0)</f>
        <v>#REF!</v>
      </c>
      <c r="JV97" t="e" cm="1">
        <f t="array" ref="JV97">_xlfn.IFNA(VLOOKUP($A97,TRANSPOSE(#REF!),JV$2+2,FALSE),0)</f>
        <v>#REF!</v>
      </c>
      <c r="JW97" t="e" cm="1">
        <f t="array" ref="JW97">_xlfn.IFNA(VLOOKUP($A97,TRANSPOSE(#REF!),JW$2+2,FALSE),0)</f>
        <v>#REF!</v>
      </c>
      <c r="JX97" t="e" cm="1">
        <f t="array" ref="JX97">_xlfn.IFNA(VLOOKUP($A97,TRANSPOSE(#REF!),JX$2+2,FALSE),0)</f>
        <v>#REF!</v>
      </c>
      <c r="JY97" t="e" cm="1">
        <f t="array" ref="JY97">_xlfn.IFNA(VLOOKUP($A97,TRANSPOSE(#REF!),JY$2+2,FALSE),0)</f>
        <v>#REF!</v>
      </c>
      <c r="JZ97" t="e" cm="1">
        <f t="array" ref="JZ97">_xlfn.IFNA(VLOOKUP($A97,TRANSPOSE(#REF!),JZ$2+2,FALSE),0)</f>
        <v>#REF!</v>
      </c>
      <c r="KA97" t="e" cm="1">
        <f t="array" ref="KA97">_xlfn.IFNA(VLOOKUP($A97,TRANSPOSE(#REF!),KA$2+2,FALSE),0)</f>
        <v>#REF!</v>
      </c>
      <c r="KB97" t="e" cm="1">
        <f t="array" ref="KB97">_xlfn.IFNA(VLOOKUP($A97,TRANSPOSE(#REF!),KB$2+2,FALSE),0)</f>
        <v>#REF!</v>
      </c>
      <c r="KC97" t="e" cm="1">
        <f t="array" ref="KC97">_xlfn.IFNA(VLOOKUP($A97,TRANSPOSE(#REF!),KC$2+2,FALSE),0)</f>
        <v>#REF!</v>
      </c>
      <c r="KD97" t="e" cm="1">
        <f t="array" ref="KD97">_xlfn.IFNA(VLOOKUP($A97,TRANSPOSE(#REF!),KD$2+2,FALSE),0)</f>
        <v>#REF!</v>
      </c>
      <c r="KE97" t="e" cm="1">
        <f t="array" ref="KE97">_xlfn.IFNA(VLOOKUP($A97,TRANSPOSE(#REF!),KE$2+2,FALSE),0)</f>
        <v>#REF!</v>
      </c>
      <c r="KF97" t="e" cm="1">
        <f t="array" ref="KF97">_xlfn.IFNA(VLOOKUP($A97,TRANSPOSE(#REF!),KF$2+2,FALSE),0)</f>
        <v>#REF!</v>
      </c>
      <c r="KG97" t="e" cm="1">
        <f t="array" ref="KG97">_xlfn.IFNA(VLOOKUP($A97,TRANSPOSE(#REF!),KG$2+2,FALSE),0)</f>
        <v>#REF!</v>
      </c>
      <c r="KH97" t="e" cm="1">
        <f t="array" ref="KH97">_xlfn.IFNA(VLOOKUP($A97,TRANSPOSE(#REF!),KH$2+2,FALSE),0)</f>
        <v>#REF!</v>
      </c>
      <c r="KI97" t="e" cm="1">
        <f t="array" ref="KI97">_xlfn.IFNA(VLOOKUP($A97,TRANSPOSE(#REF!),KI$2+2,FALSE),0)</f>
        <v>#REF!</v>
      </c>
      <c r="KJ97" t="e" cm="1">
        <f t="array" ref="KJ97">_xlfn.IFNA(VLOOKUP($A97,TRANSPOSE(#REF!),KJ$2+2,FALSE),0)</f>
        <v>#REF!</v>
      </c>
      <c r="KK97" t="e" cm="1">
        <f t="array" ref="KK97">_xlfn.IFNA(VLOOKUP($A97,TRANSPOSE(#REF!),KK$2+2,FALSE),0)</f>
        <v>#REF!</v>
      </c>
      <c r="KL97" t="e" cm="1">
        <f t="array" ref="KL97">_xlfn.IFNA(VLOOKUP($A97,TRANSPOSE(#REF!),KL$2+2,FALSE),0)</f>
        <v>#REF!</v>
      </c>
      <c r="KM97" t="e" cm="1">
        <f t="array" ref="KM97">_xlfn.IFNA(VLOOKUP($A97,TRANSPOSE(#REF!),KM$2+2,FALSE),0)</f>
        <v>#REF!</v>
      </c>
      <c r="KN97" t="e" cm="1">
        <f t="array" ref="KN97">_xlfn.IFNA(VLOOKUP($A97,TRANSPOSE(#REF!),KN$2+2,FALSE),0)</f>
        <v>#REF!</v>
      </c>
      <c r="KO97" t="e" cm="1">
        <f t="array" ref="KO97">_xlfn.IFNA(VLOOKUP($A97,TRANSPOSE(#REF!),KO$2+2,FALSE),0)</f>
        <v>#REF!</v>
      </c>
      <c r="KP97" t="e" cm="1">
        <f t="array" ref="KP97">_xlfn.IFNA(VLOOKUP($A97,TRANSPOSE(#REF!),KP$2+2,FALSE),0)</f>
        <v>#REF!</v>
      </c>
      <c r="KQ97" t="e" cm="1">
        <f t="array" ref="KQ97">_xlfn.IFNA(VLOOKUP($A97,TRANSPOSE(#REF!),KQ$2+2,FALSE),0)</f>
        <v>#REF!</v>
      </c>
      <c r="KR97" t="e" cm="1">
        <f t="array" ref="KR97">_xlfn.IFNA(VLOOKUP($A97,TRANSPOSE(#REF!),KR$2+2,FALSE),0)</f>
        <v>#REF!</v>
      </c>
      <c r="KS97" t="e" cm="1">
        <f t="array" ref="KS97">_xlfn.IFNA(VLOOKUP($A97,TRANSPOSE(#REF!),KS$2+2,FALSE),0)</f>
        <v>#REF!</v>
      </c>
      <c r="KT97" t="e" cm="1">
        <f t="array" ref="KT97">_xlfn.IFNA(VLOOKUP($A97,TRANSPOSE(#REF!),KT$2+2,FALSE),0)</f>
        <v>#REF!</v>
      </c>
      <c r="KU97" t="e" cm="1">
        <f t="array" ref="KU97">_xlfn.IFNA(VLOOKUP($A97,TRANSPOSE(#REF!),KU$2+2,FALSE),0)</f>
        <v>#REF!</v>
      </c>
      <c r="KV97" t="e" cm="1">
        <f t="array" ref="KV97">_xlfn.IFNA(VLOOKUP($A97,TRANSPOSE(#REF!),KV$2+2,FALSE),0)</f>
        <v>#REF!</v>
      </c>
      <c r="KW97" t="e" cm="1">
        <f t="array" ref="KW97">_xlfn.IFNA(VLOOKUP($A97,TRANSPOSE(#REF!),KW$2+2,FALSE),0)</f>
        <v>#REF!</v>
      </c>
      <c r="KX97" t="e" cm="1">
        <f t="array" ref="KX97">_xlfn.IFNA(VLOOKUP($A97,TRANSPOSE(#REF!),KX$2+2,FALSE),0)</f>
        <v>#REF!</v>
      </c>
      <c r="KY97" t="e" cm="1">
        <f t="array" ref="KY97">_xlfn.IFNA(VLOOKUP($A97,TRANSPOSE(#REF!),KY$2+2,FALSE),0)</f>
        <v>#REF!</v>
      </c>
      <c r="KZ97" t="e" cm="1">
        <f t="array" ref="KZ97">_xlfn.IFNA(VLOOKUP($A97,TRANSPOSE(#REF!),KZ$2+2,FALSE),0)</f>
        <v>#REF!</v>
      </c>
      <c r="LA97" t="e" cm="1">
        <f t="array" ref="LA97">_xlfn.IFNA(VLOOKUP($A97,TRANSPOSE(#REF!),LA$2+2,FALSE),0)</f>
        <v>#REF!</v>
      </c>
      <c r="LB97" t="e" cm="1">
        <f t="array" ref="LB97">_xlfn.IFNA(VLOOKUP($A97,TRANSPOSE(#REF!),LB$2+2,FALSE),0)</f>
        <v>#REF!</v>
      </c>
      <c r="LC97" t="e" cm="1">
        <f t="array" ref="LC97">_xlfn.IFNA(VLOOKUP($A97,TRANSPOSE(#REF!),LC$2+2,FALSE),0)</f>
        <v>#REF!</v>
      </c>
      <c r="LD97" t="e" cm="1">
        <f t="array" ref="LD97">_xlfn.IFNA(VLOOKUP($A97,TRANSPOSE(#REF!),LD$2+2,FALSE),0)</f>
        <v>#REF!</v>
      </c>
      <c r="LE97" t="e" cm="1">
        <f t="array" ref="LE97">_xlfn.IFNA(VLOOKUP($A97,TRANSPOSE(#REF!),LE$2+2,FALSE),0)</f>
        <v>#REF!</v>
      </c>
      <c r="LF97" t="e" cm="1">
        <f t="array" ref="LF97">_xlfn.IFNA(VLOOKUP($A97,TRANSPOSE(#REF!),LF$2+2,FALSE),0)</f>
        <v>#REF!</v>
      </c>
      <c r="LG97" t="e" cm="1">
        <f t="array" ref="LG97">_xlfn.IFNA(VLOOKUP($A97,TRANSPOSE(#REF!),LG$2+2,FALSE),0)</f>
        <v>#REF!</v>
      </c>
      <c r="LH97" t="e" cm="1">
        <f t="array" ref="LH97">_xlfn.IFNA(VLOOKUP($A97,TRANSPOSE(#REF!),LH$2+2,FALSE),0)</f>
        <v>#REF!</v>
      </c>
      <c r="LI97" t="e" cm="1">
        <f t="array" ref="LI97">_xlfn.IFNA(VLOOKUP($A97,TRANSPOSE(#REF!),LI$2+2,FALSE),0)</f>
        <v>#REF!</v>
      </c>
      <c r="LJ97" t="e" cm="1">
        <f t="array" ref="LJ97">_xlfn.IFNA(VLOOKUP($A97,TRANSPOSE(#REF!),LJ$2+2,FALSE),0)</f>
        <v>#REF!</v>
      </c>
      <c r="LK97" t="e" cm="1">
        <f t="array" ref="LK97">_xlfn.IFNA(VLOOKUP($A97,TRANSPOSE(#REF!),LK$2+2,FALSE),0)</f>
        <v>#REF!</v>
      </c>
      <c r="LL97" t="e" cm="1">
        <f t="array" ref="LL97">_xlfn.IFNA(VLOOKUP($A97,TRANSPOSE(#REF!),LL$2+2,FALSE),0)</f>
        <v>#REF!</v>
      </c>
      <c r="LM97" t="e" cm="1">
        <f t="array" ref="LM97">_xlfn.IFNA(VLOOKUP($A97,TRANSPOSE(#REF!),LM$2+2,FALSE),0)</f>
        <v>#REF!</v>
      </c>
      <c r="LN97" t="e" cm="1">
        <f t="array" ref="LN97">_xlfn.IFNA(VLOOKUP($A97,TRANSPOSE(#REF!),LN$2+2,FALSE),0)</f>
        <v>#REF!</v>
      </c>
      <c r="LO97" t="e" cm="1">
        <f t="array" ref="LO97">_xlfn.IFNA(VLOOKUP($A97,TRANSPOSE(#REF!),LO$2+2,FALSE),0)</f>
        <v>#REF!</v>
      </c>
      <c r="LP97" t="e" cm="1">
        <f t="array" ref="LP97">_xlfn.IFNA(VLOOKUP($A97,TRANSPOSE(#REF!),LP$2+2,FALSE),0)</f>
        <v>#REF!</v>
      </c>
      <c r="LQ97" t="e" cm="1">
        <f t="array" ref="LQ97">_xlfn.IFNA(VLOOKUP($A97,TRANSPOSE(#REF!),LQ$2+2,FALSE),0)</f>
        <v>#REF!</v>
      </c>
      <c r="LR97" t="e" cm="1">
        <f t="array" ref="LR97">_xlfn.IFNA(VLOOKUP($A97,TRANSPOSE(#REF!),LR$2+2,FALSE),0)</f>
        <v>#REF!</v>
      </c>
      <c r="LS97" t="e" cm="1">
        <f t="array" ref="LS97">_xlfn.IFNA(VLOOKUP($A97,TRANSPOSE(#REF!),LS$2+2,FALSE),0)</f>
        <v>#REF!</v>
      </c>
      <c r="LT97" t="e" cm="1">
        <f t="array" ref="LT97">_xlfn.IFNA(VLOOKUP($A97,TRANSPOSE(#REF!),LT$2+2,FALSE),0)</f>
        <v>#REF!</v>
      </c>
      <c r="LU97" t="e" cm="1">
        <f t="array" ref="LU97">_xlfn.IFNA(VLOOKUP($A97,TRANSPOSE(#REF!),LU$2+2,FALSE),0)</f>
        <v>#REF!</v>
      </c>
      <c r="LV97" t="e" cm="1">
        <f t="array" ref="LV97">_xlfn.IFNA(VLOOKUP($A97,TRANSPOSE(#REF!),LV$2+2,FALSE),0)</f>
        <v>#REF!</v>
      </c>
      <c r="LW97" t="e" cm="1">
        <f t="array" ref="LW97">_xlfn.IFNA(VLOOKUP($A97,TRANSPOSE(#REF!),LW$2+2,FALSE),0)</f>
        <v>#REF!</v>
      </c>
      <c r="LX97" t="e" cm="1">
        <f t="array" ref="LX97">_xlfn.IFNA(VLOOKUP($A97,TRANSPOSE(#REF!),LX$2+2,FALSE),0)</f>
        <v>#REF!</v>
      </c>
      <c r="LY97" t="e" cm="1">
        <f t="array" ref="LY97">_xlfn.IFNA(VLOOKUP($A97,TRANSPOSE(#REF!),LY$2+2,FALSE),0)</f>
        <v>#REF!</v>
      </c>
      <c r="LZ97" t="e" cm="1">
        <f t="array" ref="LZ97">_xlfn.IFNA(VLOOKUP($A97,TRANSPOSE(#REF!),LZ$2+2,FALSE),0)</f>
        <v>#REF!</v>
      </c>
      <c r="MA97" t="e" cm="1">
        <f t="array" ref="MA97">_xlfn.IFNA(VLOOKUP($A97,TRANSPOSE(#REF!),MA$2+2,FALSE),0)</f>
        <v>#REF!</v>
      </c>
      <c r="MB97" t="e" cm="1">
        <f t="array" ref="MB97">_xlfn.IFNA(VLOOKUP($A97,TRANSPOSE(#REF!),MB$2+2,FALSE),0)</f>
        <v>#REF!</v>
      </c>
      <c r="MC97" t="e" cm="1">
        <f t="array" ref="MC97">_xlfn.IFNA(VLOOKUP($A97,TRANSPOSE(#REF!),MC$2+2,FALSE),0)</f>
        <v>#REF!</v>
      </c>
      <c r="MD97" t="e" cm="1">
        <f t="array" ref="MD97">_xlfn.IFNA(VLOOKUP($A97,TRANSPOSE(#REF!),MD$2+2,FALSE),0)</f>
        <v>#REF!</v>
      </c>
      <c r="ME97" t="e" cm="1">
        <f t="array" ref="ME97">_xlfn.IFNA(VLOOKUP($A97,TRANSPOSE(#REF!),ME$2+2,FALSE),0)</f>
        <v>#REF!</v>
      </c>
      <c r="MF97" t="e" cm="1">
        <f t="array" ref="MF97">_xlfn.IFNA(VLOOKUP($A97,TRANSPOSE(#REF!),MF$2+2,FALSE),0)</f>
        <v>#REF!</v>
      </c>
      <c r="MG97" t="e" cm="1">
        <f t="array" ref="MG97">_xlfn.IFNA(VLOOKUP($A97,TRANSPOSE(#REF!),MG$2+2,FALSE),0)</f>
        <v>#REF!</v>
      </c>
      <c r="MH97" t="e" cm="1">
        <f t="array" ref="MH97">_xlfn.IFNA(VLOOKUP($A97,TRANSPOSE(#REF!),MH$2+2,FALSE),0)</f>
        <v>#REF!</v>
      </c>
      <c r="MI97" t="e" cm="1">
        <f t="array" ref="MI97">_xlfn.IFNA(VLOOKUP($A97,TRANSPOSE(#REF!),MI$2+2,FALSE),0)</f>
        <v>#REF!</v>
      </c>
      <c r="MJ97" t="e" cm="1">
        <f t="array" ref="MJ97">_xlfn.IFNA(VLOOKUP($A97,TRANSPOSE(#REF!),MJ$2+2,FALSE),0)</f>
        <v>#REF!</v>
      </c>
      <c r="MK97" t="e" cm="1">
        <f t="array" ref="MK97">_xlfn.IFNA(VLOOKUP($A97,TRANSPOSE(#REF!),MK$2+2,FALSE),0)</f>
        <v>#REF!</v>
      </c>
      <c r="ML97" t="e" cm="1">
        <f t="array" ref="ML97">_xlfn.IFNA(VLOOKUP($A97,TRANSPOSE(#REF!),ML$2+2,FALSE),0)</f>
        <v>#REF!</v>
      </c>
      <c r="MM97" t="e" cm="1">
        <f t="array" ref="MM97">_xlfn.IFNA(VLOOKUP($A97,TRANSPOSE(#REF!),MM$2+2,FALSE),0)</f>
        <v>#REF!</v>
      </c>
      <c r="MN97" t="e" cm="1">
        <f t="array" ref="MN97">_xlfn.IFNA(VLOOKUP($A97,TRANSPOSE(#REF!),MN$2+2,FALSE),0)</f>
        <v>#REF!</v>
      </c>
      <c r="MO97" t="e" cm="1">
        <f t="array" ref="MO97">_xlfn.IFNA(VLOOKUP($A97,TRANSPOSE(#REF!),MO$2+2,FALSE),0)</f>
        <v>#REF!</v>
      </c>
      <c r="MP97" t="e" cm="1">
        <f t="array" ref="MP97">_xlfn.IFNA(VLOOKUP($A97,TRANSPOSE(#REF!),MP$2+2,FALSE),0)</f>
        <v>#REF!</v>
      </c>
      <c r="MQ97" t="e" cm="1">
        <f t="array" ref="MQ97">_xlfn.IFNA(VLOOKUP($A97,TRANSPOSE(#REF!),MQ$2+2,FALSE),0)</f>
        <v>#REF!</v>
      </c>
      <c r="MR97" t="e" cm="1">
        <f t="array" ref="MR97">_xlfn.IFNA(VLOOKUP($A97,TRANSPOSE(#REF!),MR$2+2,FALSE),0)</f>
        <v>#REF!</v>
      </c>
      <c r="MS97" t="e" cm="1">
        <f t="array" ref="MS97">_xlfn.IFNA(VLOOKUP($A97,TRANSPOSE(#REF!),MS$2+2,FALSE),0)</f>
        <v>#REF!</v>
      </c>
      <c r="MT97" t="e" cm="1">
        <f t="array" ref="MT97">_xlfn.IFNA(VLOOKUP($A97,TRANSPOSE(#REF!),MT$2+2,FALSE),0)</f>
        <v>#REF!</v>
      </c>
      <c r="MU97" t="e" cm="1">
        <f t="array" ref="MU97">_xlfn.IFNA(VLOOKUP($A97,TRANSPOSE(#REF!),MU$2+2,FALSE),0)</f>
        <v>#REF!</v>
      </c>
      <c r="MV97" t="e" cm="1">
        <f t="array" ref="MV97">_xlfn.IFNA(VLOOKUP($A97,TRANSPOSE(#REF!),MV$2+2,FALSE),0)</f>
        <v>#REF!</v>
      </c>
      <c r="MW97" t="e" cm="1">
        <f t="array" ref="MW97">_xlfn.IFNA(VLOOKUP($A97,TRANSPOSE(#REF!),MW$2+2,FALSE),0)</f>
        <v>#REF!</v>
      </c>
      <c r="MX97" t="e" cm="1">
        <f t="array" ref="MX97">_xlfn.IFNA(VLOOKUP($A97,TRANSPOSE(#REF!),MX$2+2,FALSE),0)</f>
        <v>#REF!</v>
      </c>
      <c r="MY97" t="e" cm="1">
        <f t="array" ref="MY97">_xlfn.IFNA(VLOOKUP($A97,TRANSPOSE(#REF!),MY$2+2,FALSE),0)</f>
        <v>#REF!</v>
      </c>
      <c r="MZ97" t="e" cm="1">
        <f t="array" ref="MZ97">_xlfn.IFNA(VLOOKUP($A97,TRANSPOSE(#REF!),MZ$2+2,FALSE),0)</f>
        <v>#REF!</v>
      </c>
      <c r="NA97" t="e" cm="1">
        <f t="array" ref="NA97">_xlfn.IFNA(VLOOKUP($A97,TRANSPOSE(#REF!),NA$2+2,FALSE),0)</f>
        <v>#REF!</v>
      </c>
      <c r="NB97" t="e" cm="1">
        <f t="array" ref="NB97">_xlfn.IFNA(VLOOKUP($A97,TRANSPOSE(#REF!),NB$2+2,FALSE),0)</f>
        <v>#REF!</v>
      </c>
      <c r="NC97" t="e" cm="1">
        <f t="array" ref="NC97">_xlfn.IFNA(VLOOKUP($A97,TRANSPOSE(#REF!),NC$2+2,FALSE),0)</f>
        <v>#REF!</v>
      </c>
      <c r="ND97" t="e" cm="1">
        <f t="array" ref="ND97">_xlfn.IFNA(VLOOKUP($A97,TRANSPOSE(#REF!),ND$2+2,FALSE),0)</f>
        <v>#REF!</v>
      </c>
      <c r="NE97" t="e" cm="1">
        <f t="array" ref="NE97">_xlfn.IFNA(VLOOKUP($A97,TRANSPOSE(#REF!),NE$2+2,FALSE),0)</f>
        <v>#REF!</v>
      </c>
      <c r="NF97" t="e" cm="1">
        <f t="array" ref="NF97">_xlfn.IFNA(VLOOKUP($A97,TRANSPOSE(#REF!),NF$2+2,FALSE),0)</f>
        <v>#REF!</v>
      </c>
      <c r="NG97" t="e" cm="1">
        <f t="array" ref="NG97">_xlfn.IFNA(VLOOKUP($A97,TRANSPOSE(#REF!),NG$2+2,FALSE),0)</f>
        <v>#REF!</v>
      </c>
      <c r="NH97" t="e" cm="1">
        <f t="array" ref="NH97">_xlfn.IFNA(VLOOKUP($A97,TRANSPOSE(#REF!),NH$2+2,FALSE),0)</f>
        <v>#REF!</v>
      </c>
      <c r="NI97" t="e" cm="1">
        <f t="array" ref="NI97">_xlfn.IFNA(VLOOKUP($A97,TRANSPOSE(#REF!),NI$2+2,FALSE),0)</f>
        <v>#REF!</v>
      </c>
      <c r="NJ97" t="e" cm="1">
        <f t="array" ref="NJ97">_xlfn.IFNA(VLOOKUP($A97,TRANSPOSE(#REF!),NJ$2+2,FALSE),0)</f>
        <v>#REF!</v>
      </c>
      <c r="NL97" t="e">
        <f t="shared" si="2"/>
        <v>#REF!</v>
      </c>
      <c r="NM97" t="e">
        <f t="shared" si="3"/>
        <v>#REF!</v>
      </c>
    </row>
    <row r="98" spans="1:377" x14ac:dyDescent="0.3">
      <c r="A98" t="str">
        <v>PNO02_06</v>
      </c>
      <c r="B98" t="str">
        <v>Elektriciteit</v>
      </c>
      <c r="C98" t="str">
        <v>Conversion</v>
      </c>
      <c r="D98" t="str">
        <v>Power NO</v>
      </c>
      <c r="E98" t="str">
        <v>Generation</v>
      </c>
      <c r="F98" t="str">
        <v>Electricity NO</v>
      </c>
      <c r="G98" t="str">
        <v>Electricity from GT - Power NO</v>
      </c>
      <c r="H98" t="str">
        <v>[GW]</v>
      </c>
      <c r="I98">
        <f>_xlfn.IFNA(VLOOKUP(A98,'[1]PASTE Cap_Investment'!A:B,2,FALSE),0)</f>
        <v>0</v>
      </c>
      <c r="J98" t="e" cm="1">
        <f t="array" ref="J98">_xlfn.IFNA(VLOOKUP($A98,TRANSPOSE(#REF!),J$2+2,FALSE),0)</f>
        <v>#REF!</v>
      </c>
      <c r="K98" t="e" cm="1">
        <f t="array" ref="K98">_xlfn.IFNA(VLOOKUP($A98,TRANSPOSE(#REF!),K$2+2,FALSE),0)</f>
        <v>#REF!</v>
      </c>
      <c r="L98" t="e" cm="1">
        <f t="array" ref="L98">_xlfn.IFNA(VLOOKUP($A98,TRANSPOSE(#REF!),L$2+2,FALSE),0)</f>
        <v>#REF!</v>
      </c>
      <c r="M98" t="e" cm="1">
        <f t="array" ref="M98">_xlfn.IFNA(VLOOKUP($A98,TRANSPOSE(#REF!),M$2+2,FALSE),0)</f>
        <v>#REF!</v>
      </c>
      <c r="N98" t="e" cm="1">
        <f t="array" ref="N98">_xlfn.IFNA(VLOOKUP($A98,TRANSPOSE(#REF!),N$2+2,FALSE),0)</f>
        <v>#REF!</v>
      </c>
      <c r="O98" t="e" cm="1">
        <f t="array" ref="O98">_xlfn.IFNA(VLOOKUP($A98,TRANSPOSE(#REF!),O$2+2,FALSE),0)</f>
        <v>#REF!</v>
      </c>
      <c r="P98" t="e" cm="1">
        <f t="array" ref="P98">_xlfn.IFNA(VLOOKUP($A98,TRANSPOSE(#REF!),P$2+2,FALSE),0)</f>
        <v>#REF!</v>
      </c>
      <c r="Q98" t="e" cm="1">
        <f t="array" ref="Q98">_xlfn.IFNA(VLOOKUP($A98,TRANSPOSE(#REF!),Q$2+2,FALSE),0)</f>
        <v>#REF!</v>
      </c>
      <c r="R98" t="e" cm="1">
        <f t="array" ref="R98">_xlfn.IFNA(VLOOKUP($A98,TRANSPOSE(#REF!),R$2+2,FALSE),0)</f>
        <v>#REF!</v>
      </c>
      <c r="S98" t="e" cm="1">
        <f t="array" ref="S98">_xlfn.IFNA(VLOOKUP($A98,TRANSPOSE(#REF!),S$2+2,FALSE),0)</f>
        <v>#REF!</v>
      </c>
      <c r="T98" t="e" cm="1">
        <f t="array" ref="T98">_xlfn.IFNA(VLOOKUP($A98,TRANSPOSE(#REF!),T$2+2,FALSE),0)</f>
        <v>#REF!</v>
      </c>
      <c r="U98" t="e" cm="1">
        <f t="array" ref="U98">_xlfn.IFNA(VLOOKUP($A98,TRANSPOSE(#REF!),U$2+2,FALSE),0)</f>
        <v>#REF!</v>
      </c>
      <c r="V98" t="e" cm="1">
        <f t="array" ref="V98">_xlfn.IFNA(VLOOKUP($A98,TRANSPOSE(#REF!),V$2+2,FALSE),0)</f>
        <v>#REF!</v>
      </c>
      <c r="W98" t="e" cm="1">
        <f t="array" ref="W98">_xlfn.IFNA(VLOOKUP($A98,TRANSPOSE(#REF!),W$2+2,FALSE),0)</f>
        <v>#REF!</v>
      </c>
      <c r="X98" t="e" cm="1">
        <f t="array" ref="X98">_xlfn.IFNA(VLOOKUP($A98,TRANSPOSE(#REF!),X$2+2,FALSE),0)</f>
        <v>#REF!</v>
      </c>
      <c r="Y98" t="e" cm="1">
        <f t="array" ref="Y98">_xlfn.IFNA(VLOOKUP($A98,TRANSPOSE(#REF!),Y$2+2,FALSE),0)</f>
        <v>#REF!</v>
      </c>
      <c r="Z98" t="e" cm="1">
        <f t="array" ref="Z98">_xlfn.IFNA(VLOOKUP($A98,TRANSPOSE(#REF!),Z$2+2,FALSE),0)</f>
        <v>#REF!</v>
      </c>
      <c r="AA98" t="e" cm="1">
        <f t="array" ref="AA98">_xlfn.IFNA(VLOOKUP($A98,TRANSPOSE(#REF!),AA$2+2,FALSE),0)</f>
        <v>#REF!</v>
      </c>
      <c r="AB98" t="e" cm="1">
        <f t="array" ref="AB98">_xlfn.IFNA(VLOOKUP($A98,TRANSPOSE(#REF!),AB$2+2,FALSE),0)</f>
        <v>#REF!</v>
      </c>
      <c r="AC98" t="e" cm="1">
        <f t="array" ref="AC98">_xlfn.IFNA(VLOOKUP($A98,TRANSPOSE(#REF!),AC$2+2,FALSE),0)</f>
        <v>#REF!</v>
      </c>
      <c r="AD98" t="e" cm="1">
        <f t="array" ref="AD98">_xlfn.IFNA(VLOOKUP($A98,TRANSPOSE(#REF!),AD$2+2,FALSE),0)</f>
        <v>#REF!</v>
      </c>
      <c r="AE98" t="e" cm="1">
        <f t="array" ref="AE98">_xlfn.IFNA(VLOOKUP($A98,TRANSPOSE(#REF!),AE$2+2,FALSE),0)</f>
        <v>#REF!</v>
      </c>
      <c r="AF98" t="e" cm="1">
        <f t="array" ref="AF98">_xlfn.IFNA(VLOOKUP($A98,TRANSPOSE(#REF!),AF$2+2,FALSE),0)</f>
        <v>#REF!</v>
      </c>
      <c r="AG98" t="e" cm="1">
        <f t="array" ref="AG98">_xlfn.IFNA(VLOOKUP($A98,TRANSPOSE(#REF!),AG$2+2,FALSE),0)</f>
        <v>#REF!</v>
      </c>
      <c r="AH98" t="e" cm="1">
        <f t="array" ref="AH98">_xlfn.IFNA(VLOOKUP($A98,TRANSPOSE(#REF!),AH$2+2,FALSE),0)</f>
        <v>#REF!</v>
      </c>
      <c r="AI98" t="e" cm="1">
        <f t="array" ref="AI98">_xlfn.IFNA(VLOOKUP($A98,TRANSPOSE(#REF!),AI$2+2,FALSE),0)</f>
        <v>#REF!</v>
      </c>
      <c r="AJ98" t="e" cm="1">
        <f t="array" ref="AJ98">_xlfn.IFNA(VLOOKUP($A98,TRANSPOSE(#REF!),AJ$2+2,FALSE),0)</f>
        <v>#REF!</v>
      </c>
      <c r="AK98" t="e" cm="1">
        <f t="array" ref="AK98">_xlfn.IFNA(VLOOKUP($A98,TRANSPOSE(#REF!),AK$2+2,FALSE),0)</f>
        <v>#REF!</v>
      </c>
      <c r="AL98" t="e" cm="1">
        <f t="array" ref="AL98">_xlfn.IFNA(VLOOKUP($A98,TRANSPOSE(#REF!),AL$2+2,FALSE),0)</f>
        <v>#REF!</v>
      </c>
      <c r="AM98" t="e" cm="1">
        <f t="array" ref="AM98">_xlfn.IFNA(VLOOKUP($A98,TRANSPOSE(#REF!),AM$2+2,FALSE),0)</f>
        <v>#REF!</v>
      </c>
      <c r="AN98" t="e" cm="1">
        <f t="array" ref="AN98">_xlfn.IFNA(VLOOKUP($A98,TRANSPOSE(#REF!),AN$2+2,FALSE),0)</f>
        <v>#REF!</v>
      </c>
      <c r="AO98" t="e" cm="1">
        <f t="array" ref="AO98">_xlfn.IFNA(VLOOKUP($A98,TRANSPOSE(#REF!),AO$2+2,FALSE),0)</f>
        <v>#REF!</v>
      </c>
      <c r="AP98" t="e" cm="1">
        <f t="array" ref="AP98">_xlfn.IFNA(VLOOKUP($A98,TRANSPOSE(#REF!),AP$2+2,FALSE),0)</f>
        <v>#REF!</v>
      </c>
      <c r="AQ98" t="e" cm="1">
        <f t="array" ref="AQ98">_xlfn.IFNA(VLOOKUP($A98,TRANSPOSE(#REF!),AQ$2+2,FALSE),0)</f>
        <v>#REF!</v>
      </c>
      <c r="AR98" t="e" cm="1">
        <f t="array" ref="AR98">_xlfn.IFNA(VLOOKUP($A98,TRANSPOSE(#REF!),AR$2+2,FALSE),0)</f>
        <v>#REF!</v>
      </c>
      <c r="AS98" t="e" cm="1">
        <f t="array" ref="AS98">_xlfn.IFNA(VLOOKUP($A98,TRANSPOSE(#REF!),AS$2+2,FALSE),0)</f>
        <v>#REF!</v>
      </c>
      <c r="AT98" t="e" cm="1">
        <f t="array" ref="AT98">_xlfn.IFNA(VLOOKUP($A98,TRANSPOSE(#REF!),AT$2+2,FALSE),0)</f>
        <v>#REF!</v>
      </c>
      <c r="AU98" t="e" cm="1">
        <f t="array" ref="AU98">_xlfn.IFNA(VLOOKUP($A98,TRANSPOSE(#REF!),AU$2+2,FALSE),0)</f>
        <v>#REF!</v>
      </c>
      <c r="AV98" t="e" cm="1">
        <f t="array" ref="AV98">_xlfn.IFNA(VLOOKUP($A98,TRANSPOSE(#REF!),AV$2+2,FALSE),0)</f>
        <v>#REF!</v>
      </c>
      <c r="AW98" t="e" cm="1">
        <f t="array" ref="AW98">_xlfn.IFNA(VLOOKUP($A98,TRANSPOSE(#REF!),AW$2+2,FALSE),0)</f>
        <v>#REF!</v>
      </c>
      <c r="AX98" t="e" cm="1">
        <f t="array" ref="AX98">_xlfn.IFNA(VLOOKUP($A98,TRANSPOSE(#REF!),AX$2+2,FALSE),0)</f>
        <v>#REF!</v>
      </c>
      <c r="AY98" t="e" cm="1">
        <f t="array" ref="AY98">_xlfn.IFNA(VLOOKUP($A98,TRANSPOSE(#REF!),AY$2+2,FALSE),0)</f>
        <v>#REF!</v>
      </c>
      <c r="AZ98" t="e" cm="1">
        <f t="array" ref="AZ98">_xlfn.IFNA(VLOOKUP($A98,TRANSPOSE(#REF!),AZ$2+2,FALSE),0)</f>
        <v>#REF!</v>
      </c>
      <c r="BA98" t="e" cm="1">
        <f t="array" ref="BA98">_xlfn.IFNA(VLOOKUP($A98,TRANSPOSE(#REF!),BA$2+2,FALSE),0)</f>
        <v>#REF!</v>
      </c>
      <c r="BB98" t="e" cm="1">
        <f t="array" ref="BB98">_xlfn.IFNA(VLOOKUP($A98,TRANSPOSE(#REF!),BB$2+2,FALSE),0)</f>
        <v>#REF!</v>
      </c>
      <c r="BC98" t="e" cm="1">
        <f t="array" ref="BC98">_xlfn.IFNA(VLOOKUP($A98,TRANSPOSE(#REF!),BC$2+2,FALSE),0)</f>
        <v>#REF!</v>
      </c>
      <c r="BD98" t="e" cm="1">
        <f t="array" ref="BD98">_xlfn.IFNA(VLOOKUP($A98,TRANSPOSE(#REF!),BD$2+2,FALSE),0)</f>
        <v>#REF!</v>
      </c>
      <c r="BE98" t="e" cm="1">
        <f t="array" ref="BE98">_xlfn.IFNA(VLOOKUP($A98,TRANSPOSE(#REF!),BE$2+2,FALSE),0)</f>
        <v>#REF!</v>
      </c>
      <c r="BF98" t="e" cm="1">
        <f t="array" ref="BF98">_xlfn.IFNA(VLOOKUP($A98,TRANSPOSE(#REF!),BF$2+2,FALSE),0)</f>
        <v>#REF!</v>
      </c>
      <c r="BG98" t="e" cm="1">
        <f t="array" ref="BG98">_xlfn.IFNA(VLOOKUP($A98,TRANSPOSE(#REF!),BG$2+2,FALSE),0)</f>
        <v>#REF!</v>
      </c>
      <c r="BH98" t="e" cm="1">
        <f t="array" ref="BH98">_xlfn.IFNA(VLOOKUP($A98,TRANSPOSE(#REF!),BH$2+2,FALSE),0)</f>
        <v>#REF!</v>
      </c>
      <c r="BI98" t="e" cm="1">
        <f t="array" ref="BI98">_xlfn.IFNA(VLOOKUP($A98,TRANSPOSE(#REF!),BI$2+2,FALSE),0)</f>
        <v>#REF!</v>
      </c>
      <c r="BJ98" t="e" cm="1">
        <f t="array" ref="BJ98">_xlfn.IFNA(VLOOKUP($A98,TRANSPOSE(#REF!),BJ$2+2,FALSE),0)</f>
        <v>#REF!</v>
      </c>
      <c r="BK98" t="e" cm="1">
        <f t="array" ref="BK98">_xlfn.IFNA(VLOOKUP($A98,TRANSPOSE(#REF!),BK$2+2,FALSE),0)</f>
        <v>#REF!</v>
      </c>
      <c r="BL98" t="e" cm="1">
        <f t="array" ref="BL98">_xlfn.IFNA(VLOOKUP($A98,TRANSPOSE(#REF!),BL$2+2,FALSE),0)</f>
        <v>#REF!</v>
      </c>
      <c r="BM98" t="e" cm="1">
        <f t="array" ref="BM98">_xlfn.IFNA(VLOOKUP($A98,TRANSPOSE(#REF!),BM$2+2,FALSE),0)</f>
        <v>#REF!</v>
      </c>
      <c r="BN98" t="e" cm="1">
        <f t="array" ref="BN98">_xlfn.IFNA(VLOOKUP($A98,TRANSPOSE(#REF!),BN$2+2,FALSE),0)</f>
        <v>#REF!</v>
      </c>
      <c r="BO98" t="e" cm="1">
        <f t="array" ref="BO98">_xlfn.IFNA(VLOOKUP($A98,TRANSPOSE(#REF!),BO$2+2,FALSE),0)</f>
        <v>#REF!</v>
      </c>
      <c r="BP98" t="e" cm="1">
        <f t="array" ref="BP98">_xlfn.IFNA(VLOOKUP($A98,TRANSPOSE(#REF!),BP$2+2,FALSE),0)</f>
        <v>#REF!</v>
      </c>
      <c r="BQ98" t="e" cm="1">
        <f t="array" ref="BQ98">_xlfn.IFNA(VLOOKUP($A98,TRANSPOSE(#REF!),BQ$2+2,FALSE),0)</f>
        <v>#REF!</v>
      </c>
      <c r="BR98" t="e" cm="1">
        <f t="array" ref="BR98">_xlfn.IFNA(VLOOKUP($A98,TRANSPOSE(#REF!),BR$2+2,FALSE),0)</f>
        <v>#REF!</v>
      </c>
      <c r="BS98" t="e" cm="1">
        <f t="array" ref="BS98">_xlfn.IFNA(VLOOKUP($A98,TRANSPOSE(#REF!),BS$2+2,FALSE),0)</f>
        <v>#REF!</v>
      </c>
      <c r="BT98" t="e" cm="1">
        <f t="array" ref="BT98">_xlfn.IFNA(VLOOKUP($A98,TRANSPOSE(#REF!),BT$2+2,FALSE),0)</f>
        <v>#REF!</v>
      </c>
      <c r="BU98" t="e" cm="1">
        <f t="array" ref="BU98">_xlfn.IFNA(VLOOKUP($A98,TRANSPOSE(#REF!),BU$2+2,FALSE),0)</f>
        <v>#REF!</v>
      </c>
      <c r="BV98" t="e" cm="1">
        <f t="array" ref="BV98">_xlfn.IFNA(VLOOKUP($A98,TRANSPOSE(#REF!),BV$2+2,FALSE),0)</f>
        <v>#REF!</v>
      </c>
      <c r="BW98" t="e" cm="1">
        <f t="array" ref="BW98">_xlfn.IFNA(VLOOKUP($A98,TRANSPOSE(#REF!),BW$2+2,FALSE),0)</f>
        <v>#REF!</v>
      </c>
      <c r="BX98" t="e" cm="1">
        <f t="array" ref="BX98">_xlfn.IFNA(VLOOKUP($A98,TRANSPOSE(#REF!),BX$2+2,FALSE),0)</f>
        <v>#REF!</v>
      </c>
      <c r="BY98" t="e" cm="1">
        <f t="array" ref="BY98">_xlfn.IFNA(VLOOKUP($A98,TRANSPOSE(#REF!),BY$2+2,FALSE),0)</f>
        <v>#REF!</v>
      </c>
      <c r="BZ98" t="e" cm="1">
        <f t="array" ref="BZ98">_xlfn.IFNA(VLOOKUP($A98,TRANSPOSE(#REF!),BZ$2+2,FALSE),0)</f>
        <v>#REF!</v>
      </c>
      <c r="CA98" t="e" cm="1">
        <f t="array" ref="CA98">_xlfn.IFNA(VLOOKUP($A98,TRANSPOSE(#REF!),CA$2+2,FALSE),0)</f>
        <v>#REF!</v>
      </c>
      <c r="CB98" t="e" cm="1">
        <f t="array" ref="CB98">_xlfn.IFNA(VLOOKUP($A98,TRANSPOSE(#REF!),CB$2+2,FALSE),0)</f>
        <v>#REF!</v>
      </c>
      <c r="CC98" t="e" cm="1">
        <f t="array" ref="CC98">_xlfn.IFNA(VLOOKUP($A98,TRANSPOSE(#REF!),CC$2+2,FALSE),0)</f>
        <v>#REF!</v>
      </c>
      <c r="CD98" t="e" cm="1">
        <f t="array" ref="CD98">_xlfn.IFNA(VLOOKUP($A98,TRANSPOSE(#REF!),CD$2+2,FALSE),0)</f>
        <v>#REF!</v>
      </c>
      <c r="CE98" t="e" cm="1">
        <f t="array" ref="CE98">_xlfn.IFNA(VLOOKUP($A98,TRANSPOSE(#REF!),CE$2+2,FALSE),0)</f>
        <v>#REF!</v>
      </c>
      <c r="CF98" t="e" cm="1">
        <f t="array" ref="CF98">_xlfn.IFNA(VLOOKUP($A98,TRANSPOSE(#REF!),CF$2+2,FALSE),0)</f>
        <v>#REF!</v>
      </c>
      <c r="CG98" t="e" cm="1">
        <f t="array" ref="CG98">_xlfn.IFNA(VLOOKUP($A98,TRANSPOSE(#REF!),CG$2+2,FALSE),0)</f>
        <v>#REF!</v>
      </c>
      <c r="CH98" t="e" cm="1">
        <f t="array" ref="CH98">_xlfn.IFNA(VLOOKUP($A98,TRANSPOSE(#REF!),CH$2+2,FALSE),0)</f>
        <v>#REF!</v>
      </c>
      <c r="CI98" t="e" cm="1">
        <f t="array" ref="CI98">_xlfn.IFNA(VLOOKUP($A98,TRANSPOSE(#REF!),CI$2+2,FALSE),0)</f>
        <v>#REF!</v>
      </c>
      <c r="CJ98" t="e" cm="1">
        <f t="array" ref="CJ98">_xlfn.IFNA(VLOOKUP($A98,TRANSPOSE(#REF!),CJ$2+2,FALSE),0)</f>
        <v>#REF!</v>
      </c>
      <c r="CK98" t="e" cm="1">
        <f t="array" ref="CK98">_xlfn.IFNA(VLOOKUP($A98,TRANSPOSE(#REF!),CK$2+2,FALSE),0)</f>
        <v>#REF!</v>
      </c>
      <c r="CL98" t="e" cm="1">
        <f t="array" ref="CL98">_xlfn.IFNA(VLOOKUP($A98,TRANSPOSE(#REF!),CL$2+2,FALSE),0)</f>
        <v>#REF!</v>
      </c>
      <c r="CM98" t="e" cm="1">
        <f t="array" ref="CM98">_xlfn.IFNA(VLOOKUP($A98,TRANSPOSE(#REF!),CM$2+2,FALSE),0)</f>
        <v>#REF!</v>
      </c>
      <c r="CN98" t="e" cm="1">
        <f t="array" ref="CN98">_xlfn.IFNA(VLOOKUP($A98,TRANSPOSE(#REF!),CN$2+2,FALSE),0)</f>
        <v>#REF!</v>
      </c>
      <c r="CO98" t="e" cm="1">
        <f t="array" ref="CO98">_xlfn.IFNA(VLOOKUP($A98,TRANSPOSE(#REF!),CO$2+2,FALSE),0)</f>
        <v>#REF!</v>
      </c>
      <c r="CP98" t="e" cm="1">
        <f t="array" ref="CP98">_xlfn.IFNA(VLOOKUP($A98,TRANSPOSE(#REF!),CP$2+2,FALSE),0)</f>
        <v>#REF!</v>
      </c>
      <c r="CQ98" t="e" cm="1">
        <f t="array" ref="CQ98">_xlfn.IFNA(VLOOKUP($A98,TRANSPOSE(#REF!),CQ$2+2,FALSE),0)</f>
        <v>#REF!</v>
      </c>
      <c r="CR98" t="e" cm="1">
        <f t="array" ref="CR98">_xlfn.IFNA(VLOOKUP($A98,TRANSPOSE(#REF!),CR$2+2,FALSE),0)</f>
        <v>#REF!</v>
      </c>
      <c r="CS98" t="e" cm="1">
        <f t="array" ref="CS98">_xlfn.IFNA(VLOOKUP($A98,TRANSPOSE(#REF!),CS$2+2,FALSE),0)</f>
        <v>#REF!</v>
      </c>
      <c r="CT98" t="e" cm="1">
        <f t="array" ref="CT98">_xlfn.IFNA(VLOOKUP($A98,TRANSPOSE(#REF!),CT$2+2,FALSE),0)</f>
        <v>#REF!</v>
      </c>
      <c r="CU98" t="e" cm="1">
        <f t="array" ref="CU98">_xlfn.IFNA(VLOOKUP($A98,TRANSPOSE(#REF!),CU$2+2,FALSE),0)</f>
        <v>#REF!</v>
      </c>
      <c r="CV98" t="e" cm="1">
        <f t="array" ref="CV98">_xlfn.IFNA(VLOOKUP($A98,TRANSPOSE(#REF!),CV$2+2,FALSE),0)</f>
        <v>#REF!</v>
      </c>
      <c r="CW98" t="e" cm="1">
        <f t="array" ref="CW98">_xlfn.IFNA(VLOOKUP($A98,TRANSPOSE(#REF!),CW$2+2,FALSE),0)</f>
        <v>#REF!</v>
      </c>
      <c r="CX98" t="e" cm="1">
        <f t="array" ref="CX98">_xlfn.IFNA(VLOOKUP($A98,TRANSPOSE(#REF!),CX$2+2,FALSE),0)</f>
        <v>#REF!</v>
      </c>
      <c r="CY98" t="e" cm="1">
        <f t="array" ref="CY98">_xlfn.IFNA(VLOOKUP($A98,TRANSPOSE(#REF!),CY$2+2,FALSE),0)</f>
        <v>#REF!</v>
      </c>
      <c r="CZ98" t="e" cm="1">
        <f t="array" ref="CZ98">_xlfn.IFNA(VLOOKUP($A98,TRANSPOSE(#REF!),CZ$2+2,FALSE),0)</f>
        <v>#REF!</v>
      </c>
      <c r="DA98" t="e" cm="1">
        <f t="array" ref="DA98">_xlfn.IFNA(VLOOKUP($A98,TRANSPOSE(#REF!),DA$2+2,FALSE),0)</f>
        <v>#REF!</v>
      </c>
      <c r="DB98" t="e" cm="1">
        <f t="array" ref="DB98">_xlfn.IFNA(VLOOKUP($A98,TRANSPOSE(#REF!),DB$2+2,FALSE),0)</f>
        <v>#REF!</v>
      </c>
      <c r="DC98" t="e" cm="1">
        <f t="array" ref="DC98">_xlfn.IFNA(VLOOKUP($A98,TRANSPOSE(#REF!),DC$2+2,FALSE),0)</f>
        <v>#REF!</v>
      </c>
      <c r="DD98" t="e" cm="1">
        <f t="array" ref="DD98">_xlfn.IFNA(VLOOKUP($A98,TRANSPOSE(#REF!),DD$2+2,FALSE),0)</f>
        <v>#REF!</v>
      </c>
      <c r="DE98" t="e" cm="1">
        <f t="array" ref="DE98">_xlfn.IFNA(VLOOKUP($A98,TRANSPOSE(#REF!),DE$2+2,FALSE),0)</f>
        <v>#REF!</v>
      </c>
      <c r="DF98" t="e" cm="1">
        <f t="array" ref="DF98">_xlfn.IFNA(VLOOKUP($A98,TRANSPOSE(#REF!),DF$2+2,FALSE),0)</f>
        <v>#REF!</v>
      </c>
      <c r="DG98" t="e" cm="1">
        <f t="array" ref="DG98">_xlfn.IFNA(VLOOKUP($A98,TRANSPOSE(#REF!),DG$2+2,FALSE),0)</f>
        <v>#REF!</v>
      </c>
      <c r="DH98" t="e" cm="1">
        <f t="array" ref="DH98">_xlfn.IFNA(VLOOKUP($A98,TRANSPOSE(#REF!),DH$2+2,FALSE),0)</f>
        <v>#REF!</v>
      </c>
      <c r="DI98" t="e" cm="1">
        <f t="array" ref="DI98">_xlfn.IFNA(VLOOKUP($A98,TRANSPOSE(#REF!),DI$2+2,FALSE),0)</f>
        <v>#REF!</v>
      </c>
      <c r="DJ98" t="e" cm="1">
        <f t="array" ref="DJ98">_xlfn.IFNA(VLOOKUP($A98,TRANSPOSE(#REF!),DJ$2+2,FALSE),0)</f>
        <v>#REF!</v>
      </c>
      <c r="DK98" t="e" cm="1">
        <f t="array" ref="DK98">_xlfn.IFNA(VLOOKUP($A98,TRANSPOSE(#REF!),DK$2+2,FALSE),0)</f>
        <v>#REF!</v>
      </c>
      <c r="DL98" t="e" cm="1">
        <f t="array" ref="DL98">_xlfn.IFNA(VLOOKUP($A98,TRANSPOSE(#REF!),DL$2+2,FALSE),0)</f>
        <v>#REF!</v>
      </c>
      <c r="DM98" t="e" cm="1">
        <f t="array" ref="DM98">_xlfn.IFNA(VLOOKUP($A98,TRANSPOSE(#REF!),DM$2+2,FALSE),0)</f>
        <v>#REF!</v>
      </c>
      <c r="DN98" t="e" cm="1">
        <f t="array" ref="DN98">_xlfn.IFNA(VLOOKUP($A98,TRANSPOSE(#REF!),DN$2+2,FALSE),0)</f>
        <v>#REF!</v>
      </c>
      <c r="DO98" t="e" cm="1">
        <f t="array" ref="DO98">_xlfn.IFNA(VLOOKUP($A98,TRANSPOSE(#REF!),DO$2+2,FALSE),0)</f>
        <v>#REF!</v>
      </c>
      <c r="DP98" t="e" cm="1">
        <f t="array" ref="DP98">_xlfn.IFNA(VLOOKUP($A98,TRANSPOSE(#REF!),DP$2+2,FALSE),0)</f>
        <v>#REF!</v>
      </c>
      <c r="DQ98" t="e" cm="1">
        <f t="array" ref="DQ98">_xlfn.IFNA(VLOOKUP($A98,TRANSPOSE(#REF!),DQ$2+2,FALSE),0)</f>
        <v>#REF!</v>
      </c>
      <c r="DR98" t="e" cm="1">
        <f t="array" ref="DR98">_xlfn.IFNA(VLOOKUP($A98,TRANSPOSE(#REF!),DR$2+2,FALSE),0)</f>
        <v>#REF!</v>
      </c>
      <c r="DS98" t="e" cm="1">
        <f t="array" ref="DS98">_xlfn.IFNA(VLOOKUP($A98,TRANSPOSE(#REF!),DS$2+2,FALSE),0)</f>
        <v>#REF!</v>
      </c>
      <c r="DT98" t="e" cm="1">
        <f t="array" ref="DT98">_xlfn.IFNA(VLOOKUP($A98,TRANSPOSE(#REF!),DT$2+2,FALSE),0)</f>
        <v>#REF!</v>
      </c>
      <c r="DU98" t="e" cm="1">
        <f t="array" ref="DU98">_xlfn.IFNA(VLOOKUP($A98,TRANSPOSE(#REF!),DU$2+2,FALSE),0)</f>
        <v>#REF!</v>
      </c>
      <c r="DV98" t="e" cm="1">
        <f t="array" ref="DV98">_xlfn.IFNA(VLOOKUP($A98,TRANSPOSE(#REF!),DV$2+2,FALSE),0)</f>
        <v>#REF!</v>
      </c>
      <c r="DW98" t="e" cm="1">
        <f t="array" ref="DW98">_xlfn.IFNA(VLOOKUP($A98,TRANSPOSE(#REF!),DW$2+2,FALSE),0)</f>
        <v>#REF!</v>
      </c>
      <c r="DX98" t="e" cm="1">
        <f t="array" ref="DX98">_xlfn.IFNA(VLOOKUP($A98,TRANSPOSE(#REF!),DX$2+2,FALSE),0)</f>
        <v>#REF!</v>
      </c>
      <c r="DY98" t="e" cm="1">
        <f t="array" ref="DY98">_xlfn.IFNA(VLOOKUP($A98,TRANSPOSE(#REF!),DY$2+2,FALSE),0)</f>
        <v>#REF!</v>
      </c>
      <c r="DZ98" t="e" cm="1">
        <f t="array" ref="DZ98">_xlfn.IFNA(VLOOKUP($A98,TRANSPOSE(#REF!),DZ$2+2,FALSE),0)</f>
        <v>#REF!</v>
      </c>
      <c r="EA98" t="e" cm="1">
        <f t="array" ref="EA98">_xlfn.IFNA(VLOOKUP($A98,TRANSPOSE(#REF!),EA$2+2,FALSE),0)</f>
        <v>#REF!</v>
      </c>
      <c r="EB98" t="e" cm="1">
        <f t="array" ref="EB98">_xlfn.IFNA(VLOOKUP($A98,TRANSPOSE(#REF!),EB$2+2,FALSE),0)</f>
        <v>#REF!</v>
      </c>
      <c r="EC98" t="e" cm="1">
        <f t="array" ref="EC98">_xlfn.IFNA(VLOOKUP($A98,TRANSPOSE(#REF!),EC$2+2,FALSE),0)</f>
        <v>#REF!</v>
      </c>
      <c r="ED98" t="e" cm="1">
        <f t="array" ref="ED98">_xlfn.IFNA(VLOOKUP($A98,TRANSPOSE(#REF!),ED$2+2,FALSE),0)</f>
        <v>#REF!</v>
      </c>
      <c r="EE98" t="e" cm="1">
        <f t="array" ref="EE98">_xlfn.IFNA(VLOOKUP($A98,TRANSPOSE(#REF!),EE$2+2,FALSE),0)</f>
        <v>#REF!</v>
      </c>
      <c r="EF98" t="e" cm="1">
        <f t="array" ref="EF98">_xlfn.IFNA(VLOOKUP($A98,TRANSPOSE(#REF!),EF$2+2,FALSE),0)</f>
        <v>#REF!</v>
      </c>
      <c r="EG98" t="e" cm="1">
        <f t="array" ref="EG98">_xlfn.IFNA(VLOOKUP($A98,TRANSPOSE(#REF!),EG$2+2,FALSE),0)</f>
        <v>#REF!</v>
      </c>
      <c r="EH98" t="e" cm="1">
        <f t="array" ref="EH98">_xlfn.IFNA(VLOOKUP($A98,TRANSPOSE(#REF!),EH$2+2,FALSE),0)</f>
        <v>#REF!</v>
      </c>
      <c r="EI98" t="e" cm="1">
        <f t="array" ref="EI98">_xlfn.IFNA(VLOOKUP($A98,TRANSPOSE(#REF!),EI$2+2,FALSE),0)</f>
        <v>#REF!</v>
      </c>
      <c r="EJ98" t="e" cm="1">
        <f t="array" ref="EJ98">_xlfn.IFNA(VLOOKUP($A98,TRANSPOSE(#REF!),EJ$2+2,FALSE),0)</f>
        <v>#REF!</v>
      </c>
      <c r="EK98" t="e" cm="1">
        <f t="array" ref="EK98">_xlfn.IFNA(VLOOKUP($A98,TRANSPOSE(#REF!),EK$2+2,FALSE),0)</f>
        <v>#REF!</v>
      </c>
      <c r="EL98" t="e" cm="1">
        <f t="array" ref="EL98">_xlfn.IFNA(VLOOKUP($A98,TRANSPOSE(#REF!),EL$2+2,FALSE),0)</f>
        <v>#REF!</v>
      </c>
      <c r="EM98" t="e" cm="1">
        <f t="array" ref="EM98">_xlfn.IFNA(VLOOKUP($A98,TRANSPOSE(#REF!),EM$2+2,FALSE),0)</f>
        <v>#REF!</v>
      </c>
      <c r="EN98" t="e" cm="1">
        <f t="array" ref="EN98">_xlfn.IFNA(VLOOKUP($A98,TRANSPOSE(#REF!),EN$2+2,FALSE),0)</f>
        <v>#REF!</v>
      </c>
      <c r="EO98" t="e" cm="1">
        <f t="array" ref="EO98">_xlfn.IFNA(VLOOKUP($A98,TRANSPOSE(#REF!),EO$2+2,FALSE),0)</f>
        <v>#REF!</v>
      </c>
      <c r="EP98" t="e" cm="1">
        <f t="array" ref="EP98">_xlfn.IFNA(VLOOKUP($A98,TRANSPOSE(#REF!),EP$2+2,FALSE),0)</f>
        <v>#REF!</v>
      </c>
      <c r="EQ98" t="e" cm="1">
        <f t="array" ref="EQ98">_xlfn.IFNA(VLOOKUP($A98,TRANSPOSE(#REF!),EQ$2+2,FALSE),0)</f>
        <v>#REF!</v>
      </c>
      <c r="ER98" t="e" cm="1">
        <f t="array" ref="ER98">_xlfn.IFNA(VLOOKUP($A98,TRANSPOSE(#REF!),ER$2+2,FALSE),0)</f>
        <v>#REF!</v>
      </c>
      <c r="ES98" t="e" cm="1">
        <f t="array" ref="ES98">_xlfn.IFNA(VLOOKUP($A98,TRANSPOSE(#REF!),ES$2+2,FALSE),0)</f>
        <v>#REF!</v>
      </c>
      <c r="ET98" t="e" cm="1">
        <f t="array" ref="ET98">_xlfn.IFNA(VLOOKUP($A98,TRANSPOSE(#REF!),ET$2+2,FALSE),0)</f>
        <v>#REF!</v>
      </c>
      <c r="EU98" t="e" cm="1">
        <f t="array" ref="EU98">_xlfn.IFNA(VLOOKUP($A98,TRANSPOSE(#REF!),EU$2+2,FALSE),0)</f>
        <v>#REF!</v>
      </c>
      <c r="EV98" t="e" cm="1">
        <f t="array" ref="EV98">_xlfn.IFNA(VLOOKUP($A98,TRANSPOSE(#REF!),EV$2+2,FALSE),0)</f>
        <v>#REF!</v>
      </c>
      <c r="EW98" t="e" cm="1">
        <f t="array" ref="EW98">_xlfn.IFNA(VLOOKUP($A98,TRANSPOSE(#REF!),EW$2+2,FALSE),0)</f>
        <v>#REF!</v>
      </c>
      <c r="EX98" t="e" cm="1">
        <f t="array" ref="EX98">_xlfn.IFNA(VLOOKUP($A98,TRANSPOSE(#REF!),EX$2+2,FALSE),0)</f>
        <v>#REF!</v>
      </c>
      <c r="EY98" t="e" cm="1">
        <f t="array" ref="EY98">_xlfn.IFNA(VLOOKUP($A98,TRANSPOSE(#REF!),EY$2+2,FALSE),0)</f>
        <v>#REF!</v>
      </c>
      <c r="EZ98" t="e" cm="1">
        <f t="array" ref="EZ98">_xlfn.IFNA(VLOOKUP($A98,TRANSPOSE(#REF!),EZ$2+2,FALSE),0)</f>
        <v>#REF!</v>
      </c>
      <c r="FA98" t="e" cm="1">
        <f t="array" ref="FA98">_xlfn.IFNA(VLOOKUP($A98,TRANSPOSE(#REF!),FA$2+2,FALSE),0)</f>
        <v>#REF!</v>
      </c>
      <c r="FB98" t="e" cm="1">
        <f t="array" ref="FB98">_xlfn.IFNA(VLOOKUP($A98,TRANSPOSE(#REF!),FB$2+2,FALSE),0)</f>
        <v>#REF!</v>
      </c>
      <c r="FC98" t="e" cm="1">
        <f t="array" ref="FC98">_xlfn.IFNA(VLOOKUP($A98,TRANSPOSE(#REF!),FC$2+2,FALSE),0)</f>
        <v>#REF!</v>
      </c>
      <c r="FD98" t="e" cm="1">
        <f t="array" ref="FD98">_xlfn.IFNA(VLOOKUP($A98,TRANSPOSE(#REF!),FD$2+2,FALSE),0)</f>
        <v>#REF!</v>
      </c>
      <c r="FE98" t="e" cm="1">
        <f t="array" ref="FE98">_xlfn.IFNA(VLOOKUP($A98,TRANSPOSE(#REF!),FE$2+2,FALSE),0)</f>
        <v>#REF!</v>
      </c>
      <c r="FF98" t="e" cm="1">
        <f t="array" ref="FF98">_xlfn.IFNA(VLOOKUP($A98,TRANSPOSE(#REF!),FF$2+2,FALSE),0)</f>
        <v>#REF!</v>
      </c>
      <c r="FG98" t="e" cm="1">
        <f t="array" ref="FG98">_xlfn.IFNA(VLOOKUP($A98,TRANSPOSE(#REF!),FG$2+2,FALSE),0)</f>
        <v>#REF!</v>
      </c>
      <c r="FH98" t="e" cm="1">
        <f t="array" ref="FH98">_xlfn.IFNA(VLOOKUP($A98,TRANSPOSE(#REF!),FH$2+2,FALSE),0)</f>
        <v>#REF!</v>
      </c>
      <c r="FI98" t="e" cm="1">
        <f t="array" ref="FI98">_xlfn.IFNA(VLOOKUP($A98,TRANSPOSE(#REF!),FI$2+2,FALSE),0)</f>
        <v>#REF!</v>
      </c>
      <c r="FJ98" t="e" cm="1">
        <f t="array" ref="FJ98">_xlfn.IFNA(VLOOKUP($A98,TRANSPOSE(#REF!),FJ$2+2,FALSE),0)</f>
        <v>#REF!</v>
      </c>
      <c r="FK98" t="e" cm="1">
        <f t="array" ref="FK98">_xlfn.IFNA(VLOOKUP($A98,TRANSPOSE(#REF!),FK$2+2,FALSE),0)</f>
        <v>#REF!</v>
      </c>
      <c r="FL98" t="e" cm="1">
        <f t="array" ref="FL98">_xlfn.IFNA(VLOOKUP($A98,TRANSPOSE(#REF!),FL$2+2,FALSE),0)</f>
        <v>#REF!</v>
      </c>
      <c r="FM98" t="e" cm="1">
        <f t="array" ref="FM98">_xlfn.IFNA(VLOOKUP($A98,TRANSPOSE(#REF!),FM$2+2,FALSE),0)</f>
        <v>#REF!</v>
      </c>
      <c r="FN98" t="e" cm="1">
        <f t="array" ref="FN98">_xlfn.IFNA(VLOOKUP($A98,TRANSPOSE(#REF!),FN$2+2,FALSE),0)</f>
        <v>#REF!</v>
      </c>
      <c r="FO98" t="e" cm="1">
        <f t="array" ref="FO98">_xlfn.IFNA(VLOOKUP($A98,TRANSPOSE(#REF!),FO$2+2,FALSE),0)</f>
        <v>#REF!</v>
      </c>
      <c r="FP98" t="e" cm="1">
        <f t="array" ref="FP98">_xlfn.IFNA(VLOOKUP($A98,TRANSPOSE(#REF!),FP$2+2,FALSE),0)</f>
        <v>#REF!</v>
      </c>
      <c r="FQ98" t="e" cm="1">
        <f t="array" ref="FQ98">_xlfn.IFNA(VLOOKUP($A98,TRANSPOSE(#REF!),FQ$2+2,FALSE),0)</f>
        <v>#REF!</v>
      </c>
      <c r="FR98" t="e" cm="1">
        <f t="array" ref="FR98">_xlfn.IFNA(VLOOKUP($A98,TRANSPOSE(#REF!),FR$2+2,FALSE),0)</f>
        <v>#REF!</v>
      </c>
      <c r="FS98" t="e" cm="1">
        <f t="array" ref="FS98">_xlfn.IFNA(VLOOKUP($A98,TRANSPOSE(#REF!),FS$2+2,FALSE),0)</f>
        <v>#REF!</v>
      </c>
      <c r="FT98" t="e" cm="1">
        <f t="array" ref="FT98">_xlfn.IFNA(VLOOKUP($A98,TRANSPOSE(#REF!),FT$2+2,FALSE),0)</f>
        <v>#REF!</v>
      </c>
      <c r="FU98" t="e" cm="1">
        <f t="array" ref="FU98">_xlfn.IFNA(VLOOKUP($A98,TRANSPOSE(#REF!),FU$2+2,FALSE),0)</f>
        <v>#REF!</v>
      </c>
      <c r="FV98" t="e" cm="1">
        <f t="array" ref="FV98">_xlfn.IFNA(VLOOKUP($A98,TRANSPOSE(#REF!),FV$2+2,FALSE),0)</f>
        <v>#REF!</v>
      </c>
      <c r="FW98" t="e" cm="1">
        <f t="array" ref="FW98">_xlfn.IFNA(VLOOKUP($A98,TRANSPOSE(#REF!),FW$2+2,FALSE),0)</f>
        <v>#REF!</v>
      </c>
      <c r="FX98" t="e" cm="1">
        <f t="array" ref="FX98">_xlfn.IFNA(VLOOKUP($A98,TRANSPOSE(#REF!),FX$2+2,FALSE),0)</f>
        <v>#REF!</v>
      </c>
      <c r="FY98" t="e" cm="1">
        <f t="array" ref="FY98">_xlfn.IFNA(VLOOKUP($A98,TRANSPOSE(#REF!),FY$2+2,FALSE),0)</f>
        <v>#REF!</v>
      </c>
      <c r="FZ98" t="e" cm="1">
        <f t="array" ref="FZ98">_xlfn.IFNA(VLOOKUP($A98,TRANSPOSE(#REF!),FZ$2+2,FALSE),0)</f>
        <v>#REF!</v>
      </c>
      <c r="GA98" t="e" cm="1">
        <f t="array" ref="GA98">_xlfn.IFNA(VLOOKUP($A98,TRANSPOSE(#REF!),GA$2+2,FALSE),0)</f>
        <v>#REF!</v>
      </c>
      <c r="GB98" t="e" cm="1">
        <f t="array" ref="GB98">_xlfn.IFNA(VLOOKUP($A98,TRANSPOSE(#REF!),GB$2+2,FALSE),0)</f>
        <v>#REF!</v>
      </c>
      <c r="GC98" t="e" cm="1">
        <f t="array" ref="GC98">_xlfn.IFNA(VLOOKUP($A98,TRANSPOSE(#REF!),GC$2+2,FALSE),0)</f>
        <v>#REF!</v>
      </c>
      <c r="GD98" t="e" cm="1">
        <f t="array" ref="GD98">_xlfn.IFNA(VLOOKUP($A98,TRANSPOSE(#REF!),GD$2+2,FALSE),0)</f>
        <v>#REF!</v>
      </c>
      <c r="GE98" t="e" cm="1">
        <f t="array" ref="GE98">_xlfn.IFNA(VLOOKUP($A98,TRANSPOSE(#REF!),GE$2+2,FALSE),0)</f>
        <v>#REF!</v>
      </c>
      <c r="GF98" t="e" cm="1">
        <f t="array" ref="GF98">_xlfn.IFNA(VLOOKUP($A98,TRANSPOSE(#REF!),GF$2+2,FALSE),0)</f>
        <v>#REF!</v>
      </c>
      <c r="GG98" t="e" cm="1">
        <f t="array" ref="GG98">_xlfn.IFNA(VLOOKUP($A98,TRANSPOSE(#REF!),GG$2+2,FALSE),0)</f>
        <v>#REF!</v>
      </c>
      <c r="GH98" t="e" cm="1">
        <f t="array" ref="GH98">_xlfn.IFNA(VLOOKUP($A98,TRANSPOSE(#REF!),GH$2+2,FALSE),0)</f>
        <v>#REF!</v>
      </c>
      <c r="GI98" t="e" cm="1">
        <f t="array" ref="GI98">_xlfn.IFNA(VLOOKUP($A98,TRANSPOSE(#REF!),GI$2+2,FALSE),0)</f>
        <v>#REF!</v>
      </c>
      <c r="GJ98" t="e" cm="1">
        <f t="array" ref="GJ98">_xlfn.IFNA(VLOOKUP($A98,TRANSPOSE(#REF!),GJ$2+2,FALSE),0)</f>
        <v>#REF!</v>
      </c>
      <c r="GK98" t="e" cm="1">
        <f t="array" ref="GK98">_xlfn.IFNA(VLOOKUP($A98,TRANSPOSE(#REF!),GK$2+2,FALSE),0)</f>
        <v>#REF!</v>
      </c>
      <c r="GL98" t="e" cm="1">
        <f t="array" ref="GL98">_xlfn.IFNA(VLOOKUP($A98,TRANSPOSE(#REF!),GL$2+2,FALSE),0)</f>
        <v>#REF!</v>
      </c>
      <c r="GM98" t="e" cm="1">
        <f t="array" ref="GM98">_xlfn.IFNA(VLOOKUP($A98,TRANSPOSE(#REF!),GM$2+2,FALSE),0)</f>
        <v>#REF!</v>
      </c>
      <c r="GN98" t="e" cm="1">
        <f t="array" ref="GN98">_xlfn.IFNA(VLOOKUP($A98,TRANSPOSE(#REF!),GN$2+2,FALSE),0)</f>
        <v>#REF!</v>
      </c>
      <c r="GO98" t="e" cm="1">
        <f t="array" ref="GO98">_xlfn.IFNA(VLOOKUP($A98,TRANSPOSE(#REF!),GO$2+2,FALSE),0)</f>
        <v>#REF!</v>
      </c>
      <c r="GP98" t="e" cm="1">
        <f t="array" ref="GP98">_xlfn.IFNA(VLOOKUP($A98,TRANSPOSE(#REF!),GP$2+2,FALSE),0)</f>
        <v>#REF!</v>
      </c>
      <c r="GQ98" t="e" cm="1">
        <f t="array" ref="GQ98">_xlfn.IFNA(VLOOKUP($A98,TRANSPOSE(#REF!),GQ$2+2,FALSE),0)</f>
        <v>#REF!</v>
      </c>
      <c r="GR98" t="e" cm="1">
        <f t="array" ref="GR98">_xlfn.IFNA(VLOOKUP($A98,TRANSPOSE(#REF!),GR$2+2,FALSE),0)</f>
        <v>#REF!</v>
      </c>
      <c r="GS98" t="e" cm="1">
        <f t="array" ref="GS98">_xlfn.IFNA(VLOOKUP($A98,TRANSPOSE(#REF!),GS$2+2,FALSE),0)</f>
        <v>#REF!</v>
      </c>
      <c r="GT98" t="e" cm="1">
        <f t="array" ref="GT98">_xlfn.IFNA(VLOOKUP($A98,TRANSPOSE(#REF!),GT$2+2,FALSE),0)</f>
        <v>#REF!</v>
      </c>
      <c r="GU98" t="e" cm="1">
        <f t="array" ref="GU98">_xlfn.IFNA(VLOOKUP($A98,TRANSPOSE(#REF!),GU$2+2,FALSE),0)</f>
        <v>#REF!</v>
      </c>
      <c r="GV98" t="e" cm="1">
        <f t="array" ref="GV98">_xlfn.IFNA(VLOOKUP($A98,TRANSPOSE(#REF!),GV$2+2,FALSE),0)</f>
        <v>#REF!</v>
      </c>
      <c r="GW98" t="e" cm="1">
        <f t="array" ref="GW98">_xlfn.IFNA(VLOOKUP($A98,TRANSPOSE(#REF!),GW$2+2,FALSE),0)</f>
        <v>#REF!</v>
      </c>
      <c r="GX98" t="e" cm="1">
        <f t="array" ref="GX98">_xlfn.IFNA(VLOOKUP($A98,TRANSPOSE(#REF!),GX$2+2,FALSE),0)</f>
        <v>#REF!</v>
      </c>
      <c r="GY98" t="e" cm="1">
        <f t="array" ref="GY98">_xlfn.IFNA(VLOOKUP($A98,TRANSPOSE(#REF!),GY$2+2,FALSE),0)</f>
        <v>#REF!</v>
      </c>
      <c r="GZ98" t="e" cm="1">
        <f t="array" ref="GZ98">_xlfn.IFNA(VLOOKUP($A98,TRANSPOSE(#REF!),GZ$2+2,FALSE),0)</f>
        <v>#REF!</v>
      </c>
      <c r="HA98" t="e" cm="1">
        <f t="array" ref="HA98">_xlfn.IFNA(VLOOKUP($A98,TRANSPOSE(#REF!),HA$2+2,FALSE),0)</f>
        <v>#REF!</v>
      </c>
      <c r="HB98" t="e" cm="1">
        <f t="array" ref="HB98">_xlfn.IFNA(VLOOKUP($A98,TRANSPOSE(#REF!),HB$2+2,FALSE),0)</f>
        <v>#REF!</v>
      </c>
      <c r="HC98" t="e" cm="1">
        <f t="array" ref="HC98">_xlfn.IFNA(VLOOKUP($A98,TRANSPOSE(#REF!),HC$2+2,FALSE),0)</f>
        <v>#REF!</v>
      </c>
      <c r="HD98" t="e" cm="1">
        <f t="array" ref="HD98">_xlfn.IFNA(VLOOKUP($A98,TRANSPOSE(#REF!),HD$2+2,FALSE),0)</f>
        <v>#REF!</v>
      </c>
      <c r="HE98" t="e" cm="1">
        <f t="array" ref="HE98">_xlfn.IFNA(VLOOKUP($A98,TRANSPOSE(#REF!),HE$2+2,FALSE),0)</f>
        <v>#REF!</v>
      </c>
      <c r="HF98" t="e" cm="1">
        <f t="array" ref="HF98">_xlfn.IFNA(VLOOKUP($A98,TRANSPOSE(#REF!),HF$2+2,FALSE),0)</f>
        <v>#REF!</v>
      </c>
      <c r="HG98" t="e" cm="1">
        <f t="array" ref="HG98">_xlfn.IFNA(VLOOKUP($A98,TRANSPOSE(#REF!),HG$2+2,FALSE),0)</f>
        <v>#REF!</v>
      </c>
      <c r="HH98" t="e" cm="1">
        <f t="array" ref="HH98">_xlfn.IFNA(VLOOKUP($A98,TRANSPOSE(#REF!),HH$2+2,FALSE),0)</f>
        <v>#REF!</v>
      </c>
      <c r="HI98" t="e" cm="1">
        <f t="array" ref="HI98">_xlfn.IFNA(VLOOKUP($A98,TRANSPOSE(#REF!),HI$2+2,FALSE),0)</f>
        <v>#REF!</v>
      </c>
      <c r="HJ98" t="e" cm="1">
        <f t="array" ref="HJ98">_xlfn.IFNA(VLOOKUP($A98,TRANSPOSE(#REF!),HJ$2+2,FALSE),0)</f>
        <v>#REF!</v>
      </c>
      <c r="HK98" t="e" cm="1">
        <f t="array" ref="HK98">_xlfn.IFNA(VLOOKUP($A98,TRANSPOSE(#REF!),HK$2+2,FALSE),0)</f>
        <v>#REF!</v>
      </c>
      <c r="HL98" t="e" cm="1">
        <f t="array" ref="HL98">_xlfn.IFNA(VLOOKUP($A98,TRANSPOSE(#REF!),HL$2+2,FALSE),0)</f>
        <v>#REF!</v>
      </c>
      <c r="HM98" t="e" cm="1">
        <f t="array" ref="HM98">_xlfn.IFNA(VLOOKUP($A98,TRANSPOSE(#REF!),HM$2+2,FALSE),0)</f>
        <v>#REF!</v>
      </c>
      <c r="HN98" t="e" cm="1">
        <f t="array" ref="HN98">_xlfn.IFNA(VLOOKUP($A98,TRANSPOSE(#REF!),HN$2+2,FALSE),0)</f>
        <v>#REF!</v>
      </c>
      <c r="HO98" t="e" cm="1">
        <f t="array" ref="HO98">_xlfn.IFNA(VLOOKUP($A98,TRANSPOSE(#REF!),HO$2+2,FALSE),0)</f>
        <v>#REF!</v>
      </c>
      <c r="HP98" t="e" cm="1">
        <f t="array" ref="HP98">_xlfn.IFNA(VLOOKUP($A98,TRANSPOSE(#REF!),HP$2+2,FALSE),0)</f>
        <v>#REF!</v>
      </c>
      <c r="HQ98" t="e" cm="1">
        <f t="array" ref="HQ98">_xlfn.IFNA(VLOOKUP($A98,TRANSPOSE(#REF!),HQ$2+2,FALSE),0)</f>
        <v>#REF!</v>
      </c>
      <c r="HR98" t="e" cm="1">
        <f t="array" ref="HR98">_xlfn.IFNA(VLOOKUP($A98,TRANSPOSE(#REF!),HR$2+2,FALSE),0)</f>
        <v>#REF!</v>
      </c>
      <c r="HS98" t="e" cm="1">
        <f t="array" ref="HS98">_xlfn.IFNA(VLOOKUP($A98,TRANSPOSE(#REF!),HS$2+2,FALSE),0)</f>
        <v>#REF!</v>
      </c>
      <c r="HT98" t="e" cm="1">
        <f t="array" ref="HT98">_xlfn.IFNA(VLOOKUP($A98,TRANSPOSE(#REF!),HT$2+2,FALSE),0)</f>
        <v>#REF!</v>
      </c>
      <c r="HU98" t="e" cm="1">
        <f t="array" ref="HU98">_xlfn.IFNA(VLOOKUP($A98,TRANSPOSE(#REF!),HU$2+2,FALSE),0)</f>
        <v>#REF!</v>
      </c>
      <c r="HV98" t="e" cm="1">
        <f t="array" ref="HV98">_xlfn.IFNA(VLOOKUP($A98,TRANSPOSE(#REF!),HV$2+2,FALSE),0)</f>
        <v>#REF!</v>
      </c>
      <c r="HW98" t="e" cm="1">
        <f t="array" ref="HW98">_xlfn.IFNA(VLOOKUP($A98,TRANSPOSE(#REF!),HW$2+2,FALSE),0)</f>
        <v>#REF!</v>
      </c>
      <c r="HX98" t="e" cm="1">
        <f t="array" ref="HX98">_xlfn.IFNA(VLOOKUP($A98,TRANSPOSE(#REF!),HX$2+2,FALSE),0)</f>
        <v>#REF!</v>
      </c>
      <c r="HY98" t="e" cm="1">
        <f t="array" ref="HY98">_xlfn.IFNA(VLOOKUP($A98,TRANSPOSE(#REF!),HY$2+2,FALSE),0)</f>
        <v>#REF!</v>
      </c>
      <c r="HZ98" t="e" cm="1">
        <f t="array" ref="HZ98">_xlfn.IFNA(VLOOKUP($A98,TRANSPOSE(#REF!),HZ$2+2,FALSE),0)</f>
        <v>#REF!</v>
      </c>
      <c r="IA98" t="e" cm="1">
        <f t="array" ref="IA98">_xlfn.IFNA(VLOOKUP($A98,TRANSPOSE(#REF!),IA$2+2,FALSE),0)</f>
        <v>#REF!</v>
      </c>
      <c r="IB98" t="e" cm="1">
        <f t="array" ref="IB98">_xlfn.IFNA(VLOOKUP($A98,TRANSPOSE(#REF!),IB$2+2,FALSE),0)</f>
        <v>#REF!</v>
      </c>
      <c r="IC98" t="e" cm="1">
        <f t="array" ref="IC98">_xlfn.IFNA(VLOOKUP($A98,TRANSPOSE(#REF!),IC$2+2,FALSE),0)</f>
        <v>#REF!</v>
      </c>
      <c r="ID98" t="e" cm="1">
        <f t="array" ref="ID98">_xlfn.IFNA(VLOOKUP($A98,TRANSPOSE(#REF!),ID$2+2,FALSE),0)</f>
        <v>#REF!</v>
      </c>
      <c r="IE98" t="e" cm="1">
        <f t="array" ref="IE98">_xlfn.IFNA(VLOOKUP($A98,TRANSPOSE(#REF!),IE$2+2,FALSE),0)</f>
        <v>#REF!</v>
      </c>
      <c r="IF98" t="e" cm="1">
        <f t="array" ref="IF98">_xlfn.IFNA(VLOOKUP($A98,TRANSPOSE(#REF!),IF$2+2,FALSE),0)</f>
        <v>#REF!</v>
      </c>
      <c r="IG98" t="e" cm="1">
        <f t="array" ref="IG98">_xlfn.IFNA(VLOOKUP($A98,TRANSPOSE(#REF!),IG$2+2,FALSE),0)</f>
        <v>#REF!</v>
      </c>
      <c r="IH98" t="e" cm="1">
        <f t="array" ref="IH98">_xlfn.IFNA(VLOOKUP($A98,TRANSPOSE(#REF!),IH$2+2,FALSE),0)</f>
        <v>#REF!</v>
      </c>
      <c r="II98" t="e" cm="1">
        <f t="array" ref="II98">_xlfn.IFNA(VLOOKUP($A98,TRANSPOSE(#REF!),II$2+2,FALSE),0)</f>
        <v>#REF!</v>
      </c>
      <c r="IJ98" t="e" cm="1">
        <f t="array" ref="IJ98">_xlfn.IFNA(VLOOKUP($A98,TRANSPOSE(#REF!),IJ$2+2,FALSE),0)</f>
        <v>#REF!</v>
      </c>
      <c r="IK98" t="e" cm="1">
        <f t="array" ref="IK98">_xlfn.IFNA(VLOOKUP($A98,TRANSPOSE(#REF!),IK$2+2,FALSE),0)</f>
        <v>#REF!</v>
      </c>
      <c r="IL98" t="e" cm="1">
        <f t="array" ref="IL98">_xlfn.IFNA(VLOOKUP($A98,TRANSPOSE(#REF!),IL$2+2,FALSE),0)</f>
        <v>#REF!</v>
      </c>
      <c r="IM98" t="e" cm="1">
        <f t="array" ref="IM98">_xlfn.IFNA(VLOOKUP($A98,TRANSPOSE(#REF!),IM$2+2,FALSE),0)</f>
        <v>#REF!</v>
      </c>
      <c r="IN98" t="e" cm="1">
        <f t="array" ref="IN98">_xlfn.IFNA(VLOOKUP($A98,TRANSPOSE(#REF!),IN$2+2,FALSE),0)</f>
        <v>#REF!</v>
      </c>
      <c r="IO98" t="e" cm="1">
        <f t="array" ref="IO98">_xlfn.IFNA(VLOOKUP($A98,TRANSPOSE(#REF!),IO$2+2,FALSE),0)</f>
        <v>#REF!</v>
      </c>
      <c r="IP98" t="e" cm="1">
        <f t="array" ref="IP98">_xlfn.IFNA(VLOOKUP($A98,TRANSPOSE(#REF!),IP$2+2,FALSE),0)</f>
        <v>#REF!</v>
      </c>
      <c r="IQ98" t="e" cm="1">
        <f t="array" ref="IQ98">_xlfn.IFNA(VLOOKUP($A98,TRANSPOSE(#REF!),IQ$2+2,FALSE),0)</f>
        <v>#REF!</v>
      </c>
      <c r="IR98" t="e" cm="1">
        <f t="array" ref="IR98">_xlfn.IFNA(VLOOKUP($A98,TRANSPOSE(#REF!),IR$2+2,FALSE),0)</f>
        <v>#REF!</v>
      </c>
      <c r="IS98" t="e" cm="1">
        <f t="array" ref="IS98">_xlfn.IFNA(VLOOKUP($A98,TRANSPOSE(#REF!),IS$2+2,FALSE),0)</f>
        <v>#REF!</v>
      </c>
      <c r="IT98" t="e" cm="1">
        <f t="array" ref="IT98">_xlfn.IFNA(VLOOKUP($A98,TRANSPOSE(#REF!),IT$2+2,FALSE),0)</f>
        <v>#REF!</v>
      </c>
      <c r="IU98" t="e" cm="1">
        <f t="array" ref="IU98">_xlfn.IFNA(VLOOKUP($A98,TRANSPOSE(#REF!),IU$2+2,FALSE),0)</f>
        <v>#REF!</v>
      </c>
      <c r="IV98" t="e" cm="1">
        <f t="array" ref="IV98">_xlfn.IFNA(VLOOKUP($A98,TRANSPOSE(#REF!),IV$2+2,FALSE),0)</f>
        <v>#REF!</v>
      </c>
      <c r="IW98" t="e" cm="1">
        <f t="array" ref="IW98">_xlfn.IFNA(VLOOKUP($A98,TRANSPOSE(#REF!),IW$2+2,FALSE),0)</f>
        <v>#REF!</v>
      </c>
      <c r="IX98" t="e" cm="1">
        <f t="array" ref="IX98">_xlfn.IFNA(VLOOKUP($A98,TRANSPOSE(#REF!),IX$2+2,FALSE),0)</f>
        <v>#REF!</v>
      </c>
      <c r="IY98" t="e" cm="1">
        <f t="array" ref="IY98">_xlfn.IFNA(VLOOKUP($A98,TRANSPOSE(#REF!),IY$2+2,FALSE),0)</f>
        <v>#REF!</v>
      </c>
      <c r="IZ98" t="e" cm="1">
        <f t="array" ref="IZ98">_xlfn.IFNA(VLOOKUP($A98,TRANSPOSE(#REF!),IZ$2+2,FALSE),0)</f>
        <v>#REF!</v>
      </c>
      <c r="JA98" t="e" cm="1">
        <f t="array" ref="JA98">_xlfn.IFNA(VLOOKUP($A98,TRANSPOSE(#REF!),JA$2+2,FALSE),0)</f>
        <v>#REF!</v>
      </c>
      <c r="JB98" t="e" cm="1">
        <f t="array" ref="JB98">_xlfn.IFNA(VLOOKUP($A98,TRANSPOSE(#REF!),JB$2+2,FALSE),0)</f>
        <v>#REF!</v>
      </c>
      <c r="JC98" t="e" cm="1">
        <f t="array" ref="JC98">_xlfn.IFNA(VLOOKUP($A98,TRANSPOSE(#REF!),JC$2+2,FALSE),0)</f>
        <v>#REF!</v>
      </c>
      <c r="JD98" t="e" cm="1">
        <f t="array" ref="JD98">_xlfn.IFNA(VLOOKUP($A98,TRANSPOSE(#REF!),JD$2+2,FALSE),0)</f>
        <v>#REF!</v>
      </c>
      <c r="JE98" t="e" cm="1">
        <f t="array" ref="JE98">_xlfn.IFNA(VLOOKUP($A98,TRANSPOSE(#REF!),JE$2+2,FALSE),0)</f>
        <v>#REF!</v>
      </c>
      <c r="JF98" t="e" cm="1">
        <f t="array" ref="JF98">_xlfn.IFNA(VLOOKUP($A98,TRANSPOSE(#REF!),JF$2+2,FALSE),0)</f>
        <v>#REF!</v>
      </c>
      <c r="JG98" t="e" cm="1">
        <f t="array" ref="JG98">_xlfn.IFNA(VLOOKUP($A98,TRANSPOSE(#REF!),JG$2+2,FALSE),0)</f>
        <v>#REF!</v>
      </c>
      <c r="JH98" t="e" cm="1">
        <f t="array" ref="JH98">_xlfn.IFNA(VLOOKUP($A98,TRANSPOSE(#REF!),JH$2+2,FALSE),0)</f>
        <v>#REF!</v>
      </c>
      <c r="JI98" t="e" cm="1">
        <f t="array" ref="JI98">_xlfn.IFNA(VLOOKUP($A98,TRANSPOSE(#REF!),JI$2+2,FALSE),0)</f>
        <v>#REF!</v>
      </c>
      <c r="JJ98" t="e" cm="1">
        <f t="array" ref="JJ98">_xlfn.IFNA(VLOOKUP($A98,TRANSPOSE(#REF!),JJ$2+2,FALSE),0)</f>
        <v>#REF!</v>
      </c>
      <c r="JK98" t="e" cm="1">
        <f t="array" ref="JK98">_xlfn.IFNA(VLOOKUP($A98,TRANSPOSE(#REF!),JK$2+2,FALSE),0)</f>
        <v>#REF!</v>
      </c>
      <c r="JL98" t="e" cm="1">
        <f t="array" ref="JL98">_xlfn.IFNA(VLOOKUP($A98,TRANSPOSE(#REF!),JL$2+2,FALSE),0)</f>
        <v>#REF!</v>
      </c>
      <c r="JM98" t="e" cm="1">
        <f t="array" ref="JM98">_xlfn.IFNA(VLOOKUP($A98,TRANSPOSE(#REF!),JM$2+2,FALSE),0)</f>
        <v>#REF!</v>
      </c>
      <c r="JN98" t="e" cm="1">
        <f t="array" ref="JN98">_xlfn.IFNA(VLOOKUP($A98,TRANSPOSE(#REF!),JN$2+2,FALSE),0)</f>
        <v>#REF!</v>
      </c>
      <c r="JO98" t="e" cm="1">
        <f t="array" ref="JO98">_xlfn.IFNA(VLOOKUP($A98,TRANSPOSE(#REF!),JO$2+2,FALSE),0)</f>
        <v>#REF!</v>
      </c>
      <c r="JP98" t="e" cm="1">
        <f t="array" ref="JP98">_xlfn.IFNA(VLOOKUP($A98,TRANSPOSE(#REF!),JP$2+2,FALSE),0)</f>
        <v>#REF!</v>
      </c>
      <c r="JQ98" t="e" cm="1">
        <f t="array" ref="JQ98">_xlfn.IFNA(VLOOKUP($A98,TRANSPOSE(#REF!),JQ$2+2,FALSE),0)</f>
        <v>#REF!</v>
      </c>
      <c r="JR98" t="e" cm="1">
        <f t="array" ref="JR98">_xlfn.IFNA(VLOOKUP($A98,TRANSPOSE(#REF!),JR$2+2,FALSE),0)</f>
        <v>#REF!</v>
      </c>
      <c r="JS98" t="e" cm="1">
        <f t="array" ref="JS98">_xlfn.IFNA(VLOOKUP($A98,TRANSPOSE(#REF!),JS$2+2,FALSE),0)</f>
        <v>#REF!</v>
      </c>
      <c r="JT98" t="e" cm="1">
        <f t="array" ref="JT98">_xlfn.IFNA(VLOOKUP($A98,TRANSPOSE(#REF!),JT$2+2,FALSE),0)</f>
        <v>#REF!</v>
      </c>
      <c r="JU98" t="e" cm="1">
        <f t="array" ref="JU98">_xlfn.IFNA(VLOOKUP($A98,TRANSPOSE(#REF!),JU$2+2,FALSE),0)</f>
        <v>#REF!</v>
      </c>
      <c r="JV98" t="e" cm="1">
        <f t="array" ref="JV98">_xlfn.IFNA(VLOOKUP($A98,TRANSPOSE(#REF!),JV$2+2,FALSE),0)</f>
        <v>#REF!</v>
      </c>
      <c r="JW98" t="e" cm="1">
        <f t="array" ref="JW98">_xlfn.IFNA(VLOOKUP($A98,TRANSPOSE(#REF!),JW$2+2,FALSE),0)</f>
        <v>#REF!</v>
      </c>
      <c r="JX98" t="e" cm="1">
        <f t="array" ref="JX98">_xlfn.IFNA(VLOOKUP($A98,TRANSPOSE(#REF!),JX$2+2,FALSE),0)</f>
        <v>#REF!</v>
      </c>
      <c r="JY98" t="e" cm="1">
        <f t="array" ref="JY98">_xlfn.IFNA(VLOOKUP($A98,TRANSPOSE(#REF!),JY$2+2,FALSE),0)</f>
        <v>#REF!</v>
      </c>
      <c r="JZ98" t="e" cm="1">
        <f t="array" ref="JZ98">_xlfn.IFNA(VLOOKUP($A98,TRANSPOSE(#REF!),JZ$2+2,FALSE),0)</f>
        <v>#REF!</v>
      </c>
      <c r="KA98" t="e" cm="1">
        <f t="array" ref="KA98">_xlfn.IFNA(VLOOKUP($A98,TRANSPOSE(#REF!),KA$2+2,FALSE),0)</f>
        <v>#REF!</v>
      </c>
      <c r="KB98" t="e" cm="1">
        <f t="array" ref="KB98">_xlfn.IFNA(VLOOKUP($A98,TRANSPOSE(#REF!),KB$2+2,FALSE),0)</f>
        <v>#REF!</v>
      </c>
      <c r="KC98" t="e" cm="1">
        <f t="array" ref="KC98">_xlfn.IFNA(VLOOKUP($A98,TRANSPOSE(#REF!),KC$2+2,FALSE),0)</f>
        <v>#REF!</v>
      </c>
      <c r="KD98" t="e" cm="1">
        <f t="array" ref="KD98">_xlfn.IFNA(VLOOKUP($A98,TRANSPOSE(#REF!),KD$2+2,FALSE),0)</f>
        <v>#REF!</v>
      </c>
      <c r="KE98" t="e" cm="1">
        <f t="array" ref="KE98">_xlfn.IFNA(VLOOKUP($A98,TRANSPOSE(#REF!),KE$2+2,FALSE),0)</f>
        <v>#REF!</v>
      </c>
      <c r="KF98" t="e" cm="1">
        <f t="array" ref="KF98">_xlfn.IFNA(VLOOKUP($A98,TRANSPOSE(#REF!),KF$2+2,FALSE),0)</f>
        <v>#REF!</v>
      </c>
      <c r="KG98" t="e" cm="1">
        <f t="array" ref="KG98">_xlfn.IFNA(VLOOKUP($A98,TRANSPOSE(#REF!),KG$2+2,FALSE),0)</f>
        <v>#REF!</v>
      </c>
      <c r="KH98" t="e" cm="1">
        <f t="array" ref="KH98">_xlfn.IFNA(VLOOKUP($A98,TRANSPOSE(#REF!),KH$2+2,FALSE),0)</f>
        <v>#REF!</v>
      </c>
      <c r="KI98" t="e" cm="1">
        <f t="array" ref="KI98">_xlfn.IFNA(VLOOKUP($A98,TRANSPOSE(#REF!),KI$2+2,FALSE),0)</f>
        <v>#REF!</v>
      </c>
      <c r="KJ98" t="e" cm="1">
        <f t="array" ref="KJ98">_xlfn.IFNA(VLOOKUP($A98,TRANSPOSE(#REF!),KJ$2+2,FALSE),0)</f>
        <v>#REF!</v>
      </c>
      <c r="KK98" t="e" cm="1">
        <f t="array" ref="KK98">_xlfn.IFNA(VLOOKUP($A98,TRANSPOSE(#REF!),KK$2+2,FALSE),0)</f>
        <v>#REF!</v>
      </c>
      <c r="KL98" t="e" cm="1">
        <f t="array" ref="KL98">_xlfn.IFNA(VLOOKUP($A98,TRANSPOSE(#REF!),KL$2+2,FALSE),0)</f>
        <v>#REF!</v>
      </c>
      <c r="KM98" t="e" cm="1">
        <f t="array" ref="KM98">_xlfn.IFNA(VLOOKUP($A98,TRANSPOSE(#REF!),KM$2+2,FALSE),0)</f>
        <v>#REF!</v>
      </c>
      <c r="KN98" t="e" cm="1">
        <f t="array" ref="KN98">_xlfn.IFNA(VLOOKUP($A98,TRANSPOSE(#REF!),KN$2+2,FALSE),0)</f>
        <v>#REF!</v>
      </c>
      <c r="KO98" t="e" cm="1">
        <f t="array" ref="KO98">_xlfn.IFNA(VLOOKUP($A98,TRANSPOSE(#REF!),KO$2+2,FALSE),0)</f>
        <v>#REF!</v>
      </c>
      <c r="KP98" t="e" cm="1">
        <f t="array" ref="KP98">_xlfn.IFNA(VLOOKUP($A98,TRANSPOSE(#REF!),KP$2+2,FALSE),0)</f>
        <v>#REF!</v>
      </c>
      <c r="KQ98" t="e" cm="1">
        <f t="array" ref="KQ98">_xlfn.IFNA(VLOOKUP($A98,TRANSPOSE(#REF!),KQ$2+2,FALSE),0)</f>
        <v>#REF!</v>
      </c>
      <c r="KR98" t="e" cm="1">
        <f t="array" ref="KR98">_xlfn.IFNA(VLOOKUP($A98,TRANSPOSE(#REF!),KR$2+2,FALSE),0)</f>
        <v>#REF!</v>
      </c>
      <c r="KS98" t="e" cm="1">
        <f t="array" ref="KS98">_xlfn.IFNA(VLOOKUP($A98,TRANSPOSE(#REF!),KS$2+2,FALSE),0)</f>
        <v>#REF!</v>
      </c>
      <c r="KT98" t="e" cm="1">
        <f t="array" ref="KT98">_xlfn.IFNA(VLOOKUP($A98,TRANSPOSE(#REF!),KT$2+2,FALSE),0)</f>
        <v>#REF!</v>
      </c>
      <c r="KU98" t="e" cm="1">
        <f t="array" ref="KU98">_xlfn.IFNA(VLOOKUP($A98,TRANSPOSE(#REF!),KU$2+2,FALSE),0)</f>
        <v>#REF!</v>
      </c>
      <c r="KV98" t="e" cm="1">
        <f t="array" ref="KV98">_xlfn.IFNA(VLOOKUP($A98,TRANSPOSE(#REF!),KV$2+2,FALSE),0)</f>
        <v>#REF!</v>
      </c>
      <c r="KW98" t="e" cm="1">
        <f t="array" ref="KW98">_xlfn.IFNA(VLOOKUP($A98,TRANSPOSE(#REF!),KW$2+2,FALSE),0)</f>
        <v>#REF!</v>
      </c>
      <c r="KX98" t="e" cm="1">
        <f t="array" ref="KX98">_xlfn.IFNA(VLOOKUP($A98,TRANSPOSE(#REF!),KX$2+2,FALSE),0)</f>
        <v>#REF!</v>
      </c>
      <c r="KY98" t="e" cm="1">
        <f t="array" ref="KY98">_xlfn.IFNA(VLOOKUP($A98,TRANSPOSE(#REF!),KY$2+2,FALSE),0)</f>
        <v>#REF!</v>
      </c>
      <c r="KZ98" t="e" cm="1">
        <f t="array" ref="KZ98">_xlfn.IFNA(VLOOKUP($A98,TRANSPOSE(#REF!),KZ$2+2,FALSE),0)</f>
        <v>#REF!</v>
      </c>
      <c r="LA98" t="e" cm="1">
        <f t="array" ref="LA98">_xlfn.IFNA(VLOOKUP($A98,TRANSPOSE(#REF!),LA$2+2,FALSE),0)</f>
        <v>#REF!</v>
      </c>
      <c r="LB98" t="e" cm="1">
        <f t="array" ref="LB98">_xlfn.IFNA(VLOOKUP($A98,TRANSPOSE(#REF!),LB$2+2,FALSE),0)</f>
        <v>#REF!</v>
      </c>
      <c r="LC98" t="e" cm="1">
        <f t="array" ref="LC98">_xlfn.IFNA(VLOOKUP($A98,TRANSPOSE(#REF!),LC$2+2,FALSE),0)</f>
        <v>#REF!</v>
      </c>
      <c r="LD98" t="e" cm="1">
        <f t="array" ref="LD98">_xlfn.IFNA(VLOOKUP($A98,TRANSPOSE(#REF!),LD$2+2,FALSE),0)</f>
        <v>#REF!</v>
      </c>
      <c r="LE98" t="e" cm="1">
        <f t="array" ref="LE98">_xlfn.IFNA(VLOOKUP($A98,TRANSPOSE(#REF!),LE$2+2,FALSE),0)</f>
        <v>#REF!</v>
      </c>
      <c r="LF98" t="e" cm="1">
        <f t="array" ref="LF98">_xlfn.IFNA(VLOOKUP($A98,TRANSPOSE(#REF!),LF$2+2,FALSE),0)</f>
        <v>#REF!</v>
      </c>
      <c r="LG98" t="e" cm="1">
        <f t="array" ref="LG98">_xlfn.IFNA(VLOOKUP($A98,TRANSPOSE(#REF!),LG$2+2,FALSE),0)</f>
        <v>#REF!</v>
      </c>
      <c r="LH98" t="e" cm="1">
        <f t="array" ref="LH98">_xlfn.IFNA(VLOOKUP($A98,TRANSPOSE(#REF!),LH$2+2,FALSE),0)</f>
        <v>#REF!</v>
      </c>
      <c r="LI98" t="e" cm="1">
        <f t="array" ref="LI98">_xlfn.IFNA(VLOOKUP($A98,TRANSPOSE(#REF!),LI$2+2,FALSE),0)</f>
        <v>#REF!</v>
      </c>
      <c r="LJ98" t="e" cm="1">
        <f t="array" ref="LJ98">_xlfn.IFNA(VLOOKUP($A98,TRANSPOSE(#REF!),LJ$2+2,FALSE),0)</f>
        <v>#REF!</v>
      </c>
      <c r="LK98" t="e" cm="1">
        <f t="array" ref="LK98">_xlfn.IFNA(VLOOKUP($A98,TRANSPOSE(#REF!),LK$2+2,FALSE),0)</f>
        <v>#REF!</v>
      </c>
      <c r="LL98" t="e" cm="1">
        <f t="array" ref="LL98">_xlfn.IFNA(VLOOKUP($A98,TRANSPOSE(#REF!),LL$2+2,FALSE),0)</f>
        <v>#REF!</v>
      </c>
      <c r="LM98" t="e" cm="1">
        <f t="array" ref="LM98">_xlfn.IFNA(VLOOKUP($A98,TRANSPOSE(#REF!),LM$2+2,FALSE),0)</f>
        <v>#REF!</v>
      </c>
      <c r="LN98" t="e" cm="1">
        <f t="array" ref="LN98">_xlfn.IFNA(VLOOKUP($A98,TRANSPOSE(#REF!),LN$2+2,FALSE),0)</f>
        <v>#REF!</v>
      </c>
      <c r="LO98" t="e" cm="1">
        <f t="array" ref="LO98">_xlfn.IFNA(VLOOKUP($A98,TRANSPOSE(#REF!),LO$2+2,FALSE),0)</f>
        <v>#REF!</v>
      </c>
      <c r="LP98" t="e" cm="1">
        <f t="array" ref="LP98">_xlfn.IFNA(VLOOKUP($A98,TRANSPOSE(#REF!),LP$2+2,FALSE),0)</f>
        <v>#REF!</v>
      </c>
      <c r="LQ98" t="e" cm="1">
        <f t="array" ref="LQ98">_xlfn.IFNA(VLOOKUP($A98,TRANSPOSE(#REF!),LQ$2+2,FALSE),0)</f>
        <v>#REF!</v>
      </c>
      <c r="LR98" t="e" cm="1">
        <f t="array" ref="LR98">_xlfn.IFNA(VLOOKUP($A98,TRANSPOSE(#REF!),LR$2+2,FALSE),0)</f>
        <v>#REF!</v>
      </c>
      <c r="LS98" t="e" cm="1">
        <f t="array" ref="LS98">_xlfn.IFNA(VLOOKUP($A98,TRANSPOSE(#REF!),LS$2+2,FALSE),0)</f>
        <v>#REF!</v>
      </c>
      <c r="LT98" t="e" cm="1">
        <f t="array" ref="LT98">_xlfn.IFNA(VLOOKUP($A98,TRANSPOSE(#REF!),LT$2+2,FALSE),0)</f>
        <v>#REF!</v>
      </c>
      <c r="LU98" t="e" cm="1">
        <f t="array" ref="LU98">_xlfn.IFNA(VLOOKUP($A98,TRANSPOSE(#REF!),LU$2+2,FALSE),0)</f>
        <v>#REF!</v>
      </c>
      <c r="LV98" t="e" cm="1">
        <f t="array" ref="LV98">_xlfn.IFNA(VLOOKUP($A98,TRANSPOSE(#REF!),LV$2+2,FALSE),0)</f>
        <v>#REF!</v>
      </c>
      <c r="LW98" t="e" cm="1">
        <f t="array" ref="LW98">_xlfn.IFNA(VLOOKUP($A98,TRANSPOSE(#REF!),LW$2+2,FALSE),0)</f>
        <v>#REF!</v>
      </c>
      <c r="LX98" t="e" cm="1">
        <f t="array" ref="LX98">_xlfn.IFNA(VLOOKUP($A98,TRANSPOSE(#REF!),LX$2+2,FALSE),0)</f>
        <v>#REF!</v>
      </c>
      <c r="LY98" t="e" cm="1">
        <f t="array" ref="LY98">_xlfn.IFNA(VLOOKUP($A98,TRANSPOSE(#REF!),LY$2+2,FALSE),0)</f>
        <v>#REF!</v>
      </c>
      <c r="LZ98" t="e" cm="1">
        <f t="array" ref="LZ98">_xlfn.IFNA(VLOOKUP($A98,TRANSPOSE(#REF!),LZ$2+2,FALSE),0)</f>
        <v>#REF!</v>
      </c>
      <c r="MA98" t="e" cm="1">
        <f t="array" ref="MA98">_xlfn.IFNA(VLOOKUP($A98,TRANSPOSE(#REF!),MA$2+2,FALSE),0)</f>
        <v>#REF!</v>
      </c>
      <c r="MB98" t="e" cm="1">
        <f t="array" ref="MB98">_xlfn.IFNA(VLOOKUP($A98,TRANSPOSE(#REF!),MB$2+2,FALSE),0)</f>
        <v>#REF!</v>
      </c>
      <c r="MC98" t="e" cm="1">
        <f t="array" ref="MC98">_xlfn.IFNA(VLOOKUP($A98,TRANSPOSE(#REF!),MC$2+2,FALSE),0)</f>
        <v>#REF!</v>
      </c>
      <c r="MD98" t="e" cm="1">
        <f t="array" ref="MD98">_xlfn.IFNA(VLOOKUP($A98,TRANSPOSE(#REF!),MD$2+2,FALSE),0)</f>
        <v>#REF!</v>
      </c>
      <c r="ME98" t="e" cm="1">
        <f t="array" ref="ME98">_xlfn.IFNA(VLOOKUP($A98,TRANSPOSE(#REF!),ME$2+2,FALSE),0)</f>
        <v>#REF!</v>
      </c>
      <c r="MF98" t="e" cm="1">
        <f t="array" ref="MF98">_xlfn.IFNA(VLOOKUP($A98,TRANSPOSE(#REF!),MF$2+2,FALSE),0)</f>
        <v>#REF!</v>
      </c>
      <c r="MG98" t="e" cm="1">
        <f t="array" ref="MG98">_xlfn.IFNA(VLOOKUP($A98,TRANSPOSE(#REF!),MG$2+2,FALSE),0)</f>
        <v>#REF!</v>
      </c>
      <c r="MH98" t="e" cm="1">
        <f t="array" ref="MH98">_xlfn.IFNA(VLOOKUP($A98,TRANSPOSE(#REF!),MH$2+2,FALSE),0)</f>
        <v>#REF!</v>
      </c>
      <c r="MI98" t="e" cm="1">
        <f t="array" ref="MI98">_xlfn.IFNA(VLOOKUP($A98,TRANSPOSE(#REF!),MI$2+2,FALSE),0)</f>
        <v>#REF!</v>
      </c>
      <c r="MJ98" t="e" cm="1">
        <f t="array" ref="MJ98">_xlfn.IFNA(VLOOKUP($A98,TRANSPOSE(#REF!),MJ$2+2,FALSE),0)</f>
        <v>#REF!</v>
      </c>
      <c r="MK98" t="e" cm="1">
        <f t="array" ref="MK98">_xlfn.IFNA(VLOOKUP($A98,TRANSPOSE(#REF!),MK$2+2,FALSE),0)</f>
        <v>#REF!</v>
      </c>
      <c r="ML98" t="e" cm="1">
        <f t="array" ref="ML98">_xlfn.IFNA(VLOOKUP($A98,TRANSPOSE(#REF!),ML$2+2,FALSE),0)</f>
        <v>#REF!</v>
      </c>
      <c r="MM98" t="e" cm="1">
        <f t="array" ref="MM98">_xlfn.IFNA(VLOOKUP($A98,TRANSPOSE(#REF!),MM$2+2,FALSE),0)</f>
        <v>#REF!</v>
      </c>
      <c r="MN98" t="e" cm="1">
        <f t="array" ref="MN98">_xlfn.IFNA(VLOOKUP($A98,TRANSPOSE(#REF!),MN$2+2,FALSE),0)</f>
        <v>#REF!</v>
      </c>
      <c r="MO98" t="e" cm="1">
        <f t="array" ref="MO98">_xlfn.IFNA(VLOOKUP($A98,TRANSPOSE(#REF!),MO$2+2,FALSE),0)</f>
        <v>#REF!</v>
      </c>
      <c r="MP98" t="e" cm="1">
        <f t="array" ref="MP98">_xlfn.IFNA(VLOOKUP($A98,TRANSPOSE(#REF!),MP$2+2,FALSE),0)</f>
        <v>#REF!</v>
      </c>
      <c r="MQ98" t="e" cm="1">
        <f t="array" ref="MQ98">_xlfn.IFNA(VLOOKUP($A98,TRANSPOSE(#REF!),MQ$2+2,FALSE),0)</f>
        <v>#REF!</v>
      </c>
      <c r="MR98" t="e" cm="1">
        <f t="array" ref="MR98">_xlfn.IFNA(VLOOKUP($A98,TRANSPOSE(#REF!),MR$2+2,FALSE),0)</f>
        <v>#REF!</v>
      </c>
      <c r="MS98" t="e" cm="1">
        <f t="array" ref="MS98">_xlfn.IFNA(VLOOKUP($A98,TRANSPOSE(#REF!),MS$2+2,FALSE),0)</f>
        <v>#REF!</v>
      </c>
      <c r="MT98" t="e" cm="1">
        <f t="array" ref="MT98">_xlfn.IFNA(VLOOKUP($A98,TRANSPOSE(#REF!),MT$2+2,FALSE),0)</f>
        <v>#REF!</v>
      </c>
      <c r="MU98" t="e" cm="1">
        <f t="array" ref="MU98">_xlfn.IFNA(VLOOKUP($A98,TRANSPOSE(#REF!),MU$2+2,FALSE),0)</f>
        <v>#REF!</v>
      </c>
      <c r="MV98" t="e" cm="1">
        <f t="array" ref="MV98">_xlfn.IFNA(VLOOKUP($A98,TRANSPOSE(#REF!),MV$2+2,FALSE),0)</f>
        <v>#REF!</v>
      </c>
      <c r="MW98" t="e" cm="1">
        <f t="array" ref="MW98">_xlfn.IFNA(VLOOKUP($A98,TRANSPOSE(#REF!),MW$2+2,FALSE),0)</f>
        <v>#REF!</v>
      </c>
      <c r="MX98" t="e" cm="1">
        <f t="array" ref="MX98">_xlfn.IFNA(VLOOKUP($A98,TRANSPOSE(#REF!),MX$2+2,FALSE),0)</f>
        <v>#REF!</v>
      </c>
      <c r="MY98" t="e" cm="1">
        <f t="array" ref="MY98">_xlfn.IFNA(VLOOKUP($A98,TRANSPOSE(#REF!),MY$2+2,FALSE),0)</f>
        <v>#REF!</v>
      </c>
      <c r="MZ98" t="e" cm="1">
        <f t="array" ref="MZ98">_xlfn.IFNA(VLOOKUP($A98,TRANSPOSE(#REF!),MZ$2+2,FALSE),0)</f>
        <v>#REF!</v>
      </c>
      <c r="NA98" t="e" cm="1">
        <f t="array" ref="NA98">_xlfn.IFNA(VLOOKUP($A98,TRANSPOSE(#REF!),NA$2+2,FALSE),0)</f>
        <v>#REF!</v>
      </c>
      <c r="NB98" t="e" cm="1">
        <f t="array" ref="NB98">_xlfn.IFNA(VLOOKUP($A98,TRANSPOSE(#REF!),NB$2+2,FALSE),0)</f>
        <v>#REF!</v>
      </c>
      <c r="NC98" t="e" cm="1">
        <f t="array" ref="NC98">_xlfn.IFNA(VLOOKUP($A98,TRANSPOSE(#REF!),NC$2+2,FALSE),0)</f>
        <v>#REF!</v>
      </c>
      <c r="ND98" t="e" cm="1">
        <f t="array" ref="ND98">_xlfn.IFNA(VLOOKUP($A98,TRANSPOSE(#REF!),ND$2+2,FALSE),0)</f>
        <v>#REF!</v>
      </c>
      <c r="NE98" t="e" cm="1">
        <f t="array" ref="NE98">_xlfn.IFNA(VLOOKUP($A98,TRANSPOSE(#REF!),NE$2+2,FALSE),0)</f>
        <v>#REF!</v>
      </c>
      <c r="NF98" t="e" cm="1">
        <f t="array" ref="NF98">_xlfn.IFNA(VLOOKUP($A98,TRANSPOSE(#REF!),NF$2+2,FALSE),0)</f>
        <v>#REF!</v>
      </c>
      <c r="NG98" t="e" cm="1">
        <f t="array" ref="NG98">_xlfn.IFNA(VLOOKUP($A98,TRANSPOSE(#REF!),NG$2+2,FALSE),0)</f>
        <v>#REF!</v>
      </c>
      <c r="NH98" t="e" cm="1">
        <f t="array" ref="NH98">_xlfn.IFNA(VLOOKUP($A98,TRANSPOSE(#REF!),NH$2+2,FALSE),0)</f>
        <v>#REF!</v>
      </c>
      <c r="NI98" t="e" cm="1">
        <f t="array" ref="NI98">_xlfn.IFNA(VLOOKUP($A98,TRANSPOSE(#REF!),NI$2+2,FALSE),0)</f>
        <v>#REF!</v>
      </c>
      <c r="NJ98" t="e" cm="1">
        <f t="array" ref="NJ98">_xlfn.IFNA(VLOOKUP($A98,TRANSPOSE(#REF!),NJ$2+2,FALSE),0)</f>
        <v>#REF!</v>
      </c>
      <c r="NL98" t="e">
        <f t="shared" si="2"/>
        <v>#REF!</v>
      </c>
      <c r="NM98" t="e">
        <f t="shared" si="3"/>
        <v>#REF!</v>
      </c>
    </row>
    <row r="99" spans="1:377" x14ac:dyDescent="0.3">
      <c r="A99" t="str">
        <v>PNO02_07</v>
      </c>
      <c r="B99" t="str">
        <v>Elektriciteit</v>
      </c>
      <c r="C99" t="str">
        <v>Conversion</v>
      </c>
      <c r="D99" t="str">
        <v>Power NO</v>
      </c>
      <c r="E99" t="str">
        <v>Generation</v>
      </c>
      <c r="F99" t="str">
        <v>Electricity NO</v>
      </c>
      <c r="G99" t="str">
        <v>Electricity from Gas + CCS - Power NO</v>
      </c>
      <c r="H99" t="str">
        <v>[GW]</v>
      </c>
      <c r="I99">
        <f>_xlfn.IFNA(VLOOKUP(A99,'[1]PASTE Cap_Investment'!A:B,2,FALSE),0)</f>
        <v>0</v>
      </c>
      <c r="J99" t="e" cm="1">
        <f t="array" ref="J99">_xlfn.IFNA(VLOOKUP($A99,TRANSPOSE(#REF!),J$2+2,FALSE),0)</f>
        <v>#REF!</v>
      </c>
      <c r="K99" t="e" cm="1">
        <f t="array" ref="K99">_xlfn.IFNA(VLOOKUP($A99,TRANSPOSE(#REF!),K$2+2,FALSE),0)</f>
        <v>#REF!</v>
      </c>
      <c r="L99" t="e" cm="1">
        <f t="array" ref="L99">_xlfn.IFNA(VLOOKUP($A99,TRANSPOSE(#REF!),L$2+2,FALSE),0)</f>
        <v>#REF!</v>
      </c>
      <c r="M99" t="e" cm="1">
        <f t="array" ref="M99">_xlfn.IFNA(VLOOKUP($A99,TRANSPOSE(#REF!),M$2+2,FALSE),0)</f>
        <v>#REF!</v>
      </c>
      <c r="N99" t="e" cm="1">
        <f t="array" ref="N99">_xlfn.IFNA(VLOOKUP($A99,TRANSPOSE(#REF!),N$2+2,FALSE),0)</f>
        <v>#REF!</v>
      </c>
      <c r="O99" t="e" cm="1">
        <f t="array" ref="O99">_xlfn.IFNA(VLOOKUP($A99,TRANSPOSE(#REF!),O$2+2,FALSE),0)</f>
        <v>#REF!</v>
      </c>
      <c r="P99" t="e" cm="1">
        <f t="array" ref="P99">_xlfn.IFNA(VLOOKUP($A99,TRANSPOSE(#REF!),P$2+2,FALSE),0)</f>
        <v>#REF!</v>
      </c>
      <c r="Q99" t="e" cm="1">
        <f t="array" ref="Q99">_xlfn.IFNA(VLOOKUP($A99,TRANSPOSE(#REF!),Q$2+2,FALSE),0)</f>
        <v>#REF!</v>
      </c>
      <c r="R99" t="e" cm="1">
        <f t="array" ref="R99">_xlfn.IFNA(VLOOKUP($A99,TRANSPOSE(#REF!),R$2+2,FALSE),0)</f>
        <v>#REF!</v>
      </c>
      <c r="S99" t="e" cm="1">
        <f t="array" ref="S99">_xlfn.IFNA(VLOOKUP($A99,TRANSPOSE(#REF!),S$2+2,FALSE),0)</f>
        <v>#REF!</v>
      </c>
      <c r="T99" t="e" cm="1">
        <f t="array" ref="T99">_xlfn.IFNA(VLOOKUP($A99,TRANSPOSE(#REF!),T$2+2,FALSE),0)</f>
        <v>#REF!</v>
      </c>
      <c r="U99" t="e" cm="1">
        <f t="array" ref="U99">_xlfn.IFNA(VLOOKUP($A99,TRANSPOSE(#REF!),U$2+2,FALSE),0)</f>
        <v>#REF!</v>
      </c>
      <c r="V99" t="e" cm="1">
        <f t="array" ref="V99">_xlfn.IFNA(VLOOKUP($A99,TRANSPOSE(#REF!),V$2+2,FALSE),0)</f>
        <v>#REF!</v>
      </c>
      <c r="W99" t="e" cm="1">
        <f t="array" ref="W99">_xlfn.IFNA(VLOOKUP($A99,TRANSPOSE(#REF!),W$2+2,FALSE),0)</f>
        <v>#REF!</v>
      </c>
      <c r="X99" t="e" cm="1">
        <f t="array" ref="X99">_xlfn.IFNA(VLOOKUP($A99,TRANSPOSE(#REF!),X$2+2,FALSE),0)</f>
        <v>#REF!</v>
      </c>
      <c r="Y99" t="e" cm="1">
        <f t="array" ref="Y99">_xlfn.IFNA(VLOOKUP($A99,TRANSPOSE(#REF!),Y$2+2,FALSE),0)</f>
        <v>#REF!</v>
      </c>
      <c r="Z99" t="e" cm="1">
        <f t="array" ref="Z99">_xlfn.IFNA(VLOOKUP($A99,TRANSPOSE(#REF!),Z$2+2,FALSE),0)</f>
        <v>#REF!</v>
      </c>
      <c r="AA99" t="e" cm="1">
        <f t="array" ref="AA99">_xlfn.IFNA(VLOOKUP($A99,TRANSPOSE(#REF!),AA$2+2,FALSE),0)</f>
        <v>#REF!</v>
      </c>
      <c r="AB99" t="e" cm="1">
        <f t="array" ref="AB99">_xlfn.IFNA(VLOOKUP($A99,TRANSPOSE(#REF!),AB$2+2,FALSE),0)</f>
        <v>#REF!</v>
      </c>
      <c r="AC99" t="e" cm="1">
        <f t="array" ref="AC99">_xlfn.IFNA(VLOOKUP($A99,TRANSPOSE(#REF!),AC$2+2,FALSE),0)</f>
        <v>#REF!</v>
      </c>
      <c r="AD99" t="e" cm="1">
        <f t="array" ref="AD99">_xlfn.IFNA(VLOOKUP($A99,TRANSPOSE(#REF!),AD$2+2,FALSE),0)</f>
        <v>#REF!</v>
      </c>
      <c r="AE99" t="e" cm="1">
        <f t="array" ref="AE99">_xlfn.IFNA(VLOOKUP($A99,TRANSPOSE(#REF!),AE$2+2,FALSE),0)</f>
        <v>#REF!</v>
      </c>
      <c r="AF99" t="e" cm="1">
        <f t="array" ref="AF99">_xlfn.IFNA(VLOOKUP($A99,TRANSPOSE(#REF!),AF$2+2,FALSE),0)</f>
        <v>#REF!</v>
      </c>
      <c r="AG99" t="e" cm="1">
        <f t="array" ref="AG99">_xlfn.IFNA(VLOOKUP($A99,TRANSPOSE(#REF!),AG$2+2,FALSE),0)</f>
        <v>#REF!</v>
      </c>
      <c r="AH99" t="e" cm="1">
        <f t="array" ref="AH99">_xlfn.IFNA(VLOOKUP($A99,TRANSPOSE(#REF!),AH$2+2,FALSE),0)</f>
        <v>#REF!</v>
      </c>
      <c r="AI99" t="e" cm="1">
        <f t="array" ref="AI99">_xlfn.IFNA(VLOOKUP($A99,TRANSPOSE(#REF!),AI$2+2,FALSE),0)</f>
        <v>#REF!</v>
      </c>
      <c r="AJ99" t="e" cm="1">
        <f t="array" ref="AJ99">_xlfn.IFNA(VLOOKUP($A99,TRANSPOSE(#REF!),AJ$2+2,FALSE),0)</f>
        <v>#REF!</v>
      </c>
      <c r="AK99" t="e" cm="1">
        <f t="array" ref="AK99">_xlfn.IFNA(VLOOKUP($A99,TRANSPOSE(#REF!),AK$2+2,FALSE),0)</f>
        <v>#REF!</v>
      </c>
      <c r="AL99" t="e" cm="1">
        <f t="array" ref="AL99">_xlfn.IFNA(VLOOKUP($A99,TRANSPOSE(#REF!),AL$2+2,FALSE),0)</f>
        <v>#REF!</v>
      </c>
      <c r="AM99" t="e" cm="1">
        <f t="array" ref="AM99">_xlfn.IFNA(VLOOKUP($A99,TRANSPOSE(#REF!),AM$2+2,FALSE),0)</f>
        <v>#REF!</v>
      </c>
      <c r="AN99" t="e" cm="1">
        <f t="array" ref="AN99">_xlfn.IFNA(VLOOKUP($A99,TRANSPOSE(#REF!),AN$2+2,FALSE),0)</f>
        <v>#REF!</v>
      </c>
      <c r="AO99" t="e" cm="1">
        <f t="array" ref="AO99">_xlfn.IFNA(VLOOKUP($A99,TRANSPOSE(#REF!),AO$2+2,FALSE),0)</f>
        <v>#REF!</v>
      </c>
      <c r="AP99" t="e" cm="1">
        <f t="array" ref="AP99">_xlfn.IFNA(VLOOKUP($A99,TRANSPOSE(#REF!),AP$2+2,FALSE),0)</f>
        <v>#REF!</v>
      </c>
      <c r="AQ99" t="e" cm="1">
        <f t="array" ref="AQ99">_xlfn.IFNA(VLOOKUP($A99,TRANSPOSE(#REF!),AQ$2+2,FALSE),0)</f>
        <v>#REF!</v>
      </c>
      <c r="AR99" t="e" cm="1">
        <f t="array" ref="AR99">_xlfn.IFNA(VLOOKUP($A99,TRANSPOSE(#REF!),AR$2+2,FALSE),0)</f>
        <v>#REF!</v>
      </c>
      <c r="AS99" t="e" cm="1">
        <f t="array" ref="AS99">_xlfn.IFNA(VLOOKUP($A99,TRANSPOSE(#REF!),AS$2+2,FALSE),0)</f>
        <v>#REF!</v>
      </c>
      <c r="AT99" t="e" cm="1">
        <f t="array" ref="AT99">_xlfn.IFNA(VLOOKUP($A99,TRANSPOSE(#REF!),AT$2+2,FALSE),0)</f>
        <v>#REF!</v>
      </c>
      <c r="AU99" t="e" cm="1">
        <f t="array" ref="AU99">_xlfn.IFNA(VLOOKUP($A99,TRANSPOSE(#REF!),AU$2+2,FALSE),0)</f>
        <v>#REF!</v>
      </c>
      <c r="AV99" t="e" cm="1">
        <f t="array" ref="AV99">_xlfn.IFNA(VLOOKUP($A99,TRANSPOSE(#REF!),AV$2+2,FALSE),0)</f>
        <v>#REF!</v>
      </c>
      <c r="AW99" t="e" cm="1">
        <f t="array" ref="AW99">_xlfn.IFNA(VLOOKUP($A99,TRANSPOSE(#REF!),AW$2+2,FALSE),0)</f>
        <v>#REF!</v>
      </c>
      <c r="AX99" t="e" cm="1">
        <f t="array" ref="AX99">_xlfn.IFNA(VLOOKUP($A99,TRANSPOSE(#REF!),AX$2+2,FALSE),0)</f>
        <v>#REF!</v>
      </c>
      <c r="AY99" t="e" cm="1">
        <f t="array" ref="AY99">_xlfn.IFNA(VLOOKUP($A99,TRANSPOSE(#REF!),AY$2+2,FALSE),0)</f>
        <v>#REF!</v>
      </c>
      <c r="AZ99" t="e" cm="1">
        <f t="array" ref="AZ99">_xlfn.IFNA(VLOOKUP($A99,TRANSPOSE(#REF!),AZ$2+2,FALSE),0)</f>
        <v>#REF!</v>
      </c>
      <c r="BA99" t="e" cm="1">
        <f t="array" ref="BA99">_xlfn.IFNA(VLOOKUP($A99,TRANSPOSE(#REF!),BA$2+2,FALSE),0)</f>
        <v>#REF!</v>
      </c>
      <c r="BB99" t="e" cm="1">
        <f t="array" ref="BB99">_xlfn.IFNA(VLOOKUP($A99,TRANSPOSE(#REF!),BB$2+2,FALSE),0)</f>
        <v>#REF!</v>
      </c>
      <c r="BC99" t="e" cm="1">
        <f t="array" ref="BC99">_xlfn.IFNA(VLOOKUP($A99,TRANSPOSE(#REF!),BC$2+2,FALSE),0)</f>
        <v>#REF!</v>
      </c>
      <c r="BD99" t="e" cm="1">
        <f t="array" ref="BD99">_xlfn.IFNA(VLOOKUP($A99,TRANSPOSE(#REF!),BD$2+2,FALSE),0)</f>
        <v>#REF!</v>
      </c>
      <c r="BE99" t="e" cm="1">
        <f t="array" ref="BE99">_xlfn.IFNA(VLOOKUP($A99,TRANSPOSE(#REF!),BE$2+2,FALSE),0)</f>
        <v>#REF!</v>
      </c>
      <c r="BF99" t="e" cm="1">
        <f t="array" ref="BF99">_xlfn.IFNA(VLOOKUP($A99,TRANSPOSE(#REF!),BF$2+2,FALSE),0)</f>
        <v>#REF!</v>
      </c>
      <c r="BG99" t="e" cm="1">
        <f t="array" ref="BG99">_xlfn.IFNA(VLOOKUP($A99,TRANSPOSE(#REF!),BG$2+2,FALSE),0)</f>
        <v>#REF!</v>
      </c>
      <c r="BH99" t="e" cm="1">
        <f t="array" ref="BH99">_xlfn.IFNA(VLOOKUP($A99,TRANSPOSE(#REF!),BH$2+2,FALSE),0)</f>
        <v>#REF!</v>
      </c>
      <c r="BI99" t="e" cm="1">
        <f t="array" ref="BI99">_xlfn.IFNA(VLOOKUP($A99,TRANSPOSE(#REF!),BI$2+2,FALSE),0)</f>
        <v>#REF!</v>
      </c>
      <c r="BJ99" t="e" cm="1">
        <f t="array" ref="BJ99">_xlfn.IFNA(VLOOKUP($A99,TRANSPOSE(#REF!),BJ$2+2,FALSE),0)</f>
        <v>#REF!</v>
      </c>
      <c r="BK99" t="e" cm="1">
        <f t="array" ref="BK99">_xlfn.IFNA(VLOOKUP($A99,TRANSPOSE(#REF!),BK$2+2,FALSE),0)</f>
        <v>#REF!</v>
      </c>
      <c r="BL99" t="e" cm="1">
        <f t="array" ref="BL99">_xlfn.IFNA(VLOOKUP($A99,TRANSPOSE(#REF!),BL$2+2,FALSE),0)</f>
        <v>#REF!</v>
      </c>
      <c r="BM99" t="e" cm="1">
        <f t="array" ref="BM99">_xlfn.IFNA(VLOOKUP($A99,TRANSPOSE(#REF!),BM$2+2,FALSE),0)</f>
        <v>#REF!</v>
      </c>
      <c r="BN99" t="e" cm="1">
        <f t="array" ref="BN99">_xlfn.IFNA(VLOOKUP($A99,TRANSPOSE(#REF!),BN$2+2,FALSE),0)</f>
        <v>#REF!</v>
      </c>
      <c r="BO99" t="e" cm="1">
        <f t="array" ref="BO99">_xlfn.IFNA(VLOOKUP($A99,TRANSPOSE(#REF!),BO$2+2,FALSE),0)</f>
        <v>#REF!</v>
      </c>
      <c r="BP99" t="e" cm="1">
        <f t="array" ref="BP99">_xlfn.IFNA(VLOOKUP($A99,TRANSPOSE(#REF!),BP$2+2,FALSE),0)</f>
        <v>#REF!</v>
      </c>
      <c r="BQ99" t="e" cm="1">
        <f t="array" ref="BQ99">_xlfn.IFNA(VLOOKUP($A99,TRANSPOSE(#REF!),BQ$2+2,FALSE),0)</f>
        <v>#REF!</v>
      </c>
      <c r="BR99" t="e" cm="1">
        <f t="array" ref="BR99">_xlfn.IFNA(VLOOKUP($A99,TRANSPOSE(#REF!),BR$2+2,FALSE),0)</f>
        <v>#REF!</v>
      </c>
      <c r="BS99" t="e" cm="1">
        <f t="array" ref="BS99">_xlfn.IFNA(VLOOKUP($A99,TRANSPOSE(#REF!),BS$2+2,FALSE),0)</f>
        <v>#REF!</v>
      </c>
      <c r="BT99" t="e" cm="1">
        <f t="array" ref="BT99">_xlfn.IFNA(VLOOKUP($A99,TRANSPOSE(#REF!),BT$2+2,FALSE),0)</f>
        <v>#REF!</v>
      </c>
      <c r="BU99" t="e" cm="1">
        <f t="array" ref="BU99">_xlfn.IFNA(VLOOKUP($A99,TRANSPOSE(#REF!),BU$2+2,FALSE),0)</f>
        <v>#REF!</v>
      </c>
      <c r="BV99" t="e" cm="1">
        <f t="array" ref="BV99">_xlfn.IFNA(VLOOKUP($A99,TRANSPOSE(#REF!),BV$2+2,FALSE),0)</f>
        <v>#REF!</v>
      </c>
      <c r="BW99" t="e" cm="1">
        <f t="array" ref="BW99">_xlfn.IFNA(VLOOKUP($A99,TRANSPOSE(#REF!),BW$2+2,FALSE),0)</f>
        <v>#REF!</v>
      </c>
      <c r="BX99" t="e" cm="1">
        <f t="array" ref="BX99">_xlfn.IFNA(VLOOKUP($A99,TRANSPOSE(#REF!),BX$2+2,FALSE),0)</f>
        <v>#REF!</v>
      </c>
      <c r="BY99" t="e" cm="1">
        <f t="array" ref="BY99">_xlfn.IFNA(VLOOKUP($A99,TRANSPOSE(#REF!),BY$2+2,FALSE),0)</f>
        <v>#REF!</v>
      </c>
      <c r="BZ99" t="e" cm="1">
        <f t="array" ref="BZ99">_xlfn.IFNA(VLOOKUP($A99,TRANSPOSE(#REF!),BZ$2+2,FALSE),0)</f>
        <v>#REF!</v>
      </c>
      <c r="CA99" t="e" cm="1">
        <f t="array" ref="CA99">_xlfn.IFNA(VLOOKUP($A99,TRANSPOSE(#REF!),CA$2+2,FALSE),0)</f>
        <v>#REF!</v>
      </c>
      <c r="CB99" t="e" cm="1">
        <f t="array" ref="CB99">_xlfn.IFNA(VLOOKUP($A99,TRANSPOSE(#REF!),CB$2+2,FALSE),0)</f>
        <v>#REF!</v>
      </c>
      <c r="CC99" t="e" cm="1">
        <f t="array" ref="CC99">_xlfn.IFNA(VLOOKUP($A99,TRANSPOSE(#REF!),CC$2+2,FALSE),0)</f>
        <v>#REF!</v>
      </c>
      <c r="CD99" t="e" cm="1">
        <f t="array" ref="CD99">_xlfn.IFNA(VLOOKUP($A99,TRANSPOSE(#REF!),CD$2+2,FALSE),0)</f>
        <v>#REF!</v>
      </c>
      <c r="CE99" t="e" cm="1">
        <f t="array" ref="CE99">_xlfn.IFNA(VLOOKUP($A99,TRANSPOSE(#REF!),CE$2+2,FALSE),0)</f>
        <v>#REF!</v>
      </c>
      <c r="CF99" t="e" cm="1">
        <f t="array" ref="CF99">_xlfn.IFNA(VLOOKUP($A99,TRANSPOSE(#REF!),CF$2+2,FALSE),0)</f>
        <v>#REF!</v>
      </c>
      <c r="CG99" t="e" cm="1">
        <f t="array" ref="CG99">_xlfn.IFNA(VLOOKUP($A99,TRANSPOSE(#REF!),CG$2+2,FALSE),0)</f>
        <v>#REF!</v>
      </c>
      <c r="CH99" t="e" cm="1">
        <f t="array" ref="CH99">_xlfn.IFNA(VLOOKUP($A99,TRANSPOSE(#REF!),CH$2+2,FALSE),0)</f>
        <v>#REF!</v>
      </c>
      <c r="CI99" t="e" cm="1">
        <f t="array" ref="CI99">_xlfn.IFNA(VLOOKUP($A99,TRANSPOSE(#REF!),CI$2+2,FALSE),0)</f>
        <v>#REF!</v>
      </c>
      <c r="CJ99" t="e" cm="1">
        <f t="array" ref="CJ99">_xlfn.IFNA(VLOOKUP($A99,TRANSPOSE(#REF!),CJ$2+2,FALSE),0)</f>
        <v>#REF!</v>
      </c>
      <c r="CK99" t="e" cm="1">
        <f t="array" ref="CK99">_xlfn.IFNA(VLOOKUP($A99,TRANSPOSE(#REF!),CK$2+2,FALSE),0)</f>
        <v>#REF!</v>
      </c>
      <c r="CL99" t="e" cm="1">
        <f t="array" ref="CL99">_xlfn.IFNA(VLOOKUP($A99,TRANSPOSE(#REF!),CL$2+2,FALSE),0)</f>
        <v>#REF!</v>
      </c>
      <c r="CM99" t="e" cm="1">
        <f t="array" ref="CM99">_xlfn.IFNA(VLOOKUP($A99,TRANSPOSE(#REF!),CM$2+2,FALSE),0)</f>
        <v>#REF!</v>
      </c>
      <c r="CN99" t="e" cm="1">
        <f t="array" ref="CN99">_xlfn.IFNA(VLOOKUP($A99,TRANSPOSE(#REF!),CN$2+2,FALSE),0)</f>
        <v>#REF!</v>
      </c>
      <c r="CO99" t="e" cm="1">
        <f t="array" ref="CO99">_xlfn.IFNA(VLOOKUP($A99,TRANSPOSE(#REF!),CO$2+2,FALSE),0)</f>
        <v>#REF!</v>
      </c>
      <c r="CP99" t="e" cm="1">
        <f t="array" ref="CP99">_xlfn.IFNA(VLOOKUP($A99,TRANSPOSE(#REF!),CP$2+2,FALSE),0)</f>
        <v>#REF!</v>
      </c>
      <c r="CQ99" t="e" cm="1">
        <f t="array" ref="CQ99">_xlfn.IFNA(VLOOKUP($A99,TRANSPOSE(#REF!),CQ$2+2,FALSE),0)</f>
        <v>#REF!</v>
      </c>
      <c r="CR99" t="e" cm="1">
        <f t="array" ref="CR99">_xlfn.IFNA(VLOOKUP($A99,TRANSPOSE(#REF!),CR$2+2,FALSE),0)</f>
        <v>#REF!</v>
      </c>
      <c r="CS99" t="e" cm="1">
        <f t="array" ref="CS99">_xlfn.IFNA(VLOOKUP($A99,TRANSPOSE(#REF!),CS$2+2,FALSE),0)</f>
        <v>#REF!</v>
      </c>
      <c r="CT99" t="e" cm="1">
        <f t="array" ref="CT99">_xlfn.IFNA(VLOOKUP($A99,TRANSPOSE(#REF!),CT$2+2,FALSE),0)</f>
        <v>#REF!</v>
      </c>
      <c r="CU99" t="e" cm="1">
        <f t="array" ref="CU99">_xlfn.IFNA(VLOOKUP($A99,TRANSPOSE(#REF!),CU$2+2,FALSE),0)</f>
        <v>#REF!</v>
      </c>
      <c r="CV99" t="e" cm="1">
        <f t="array" ref="CV99">_xlfn.IFNA(VLOOKUP($A99,TRANSPOSE(#REF!),CV$2+2,FALSE),0)</f>
        <v>#REF!</v>
      </c>
      <c r="CW99" t="e" cm="1">
        <f t="array" ref="CW99">_xlfn.IFNA(VLOOKUP($A99,TRANSPOSE(#REF!),CW$2+2,FALSE),0)</f>
        <v>#REF!</v>
      </c>
      <c r="CX99" t="e" cm="1">
        <f t="array" ref="CX99">_xlfn.IFNA(VLOOKUP($A99,TRANSPOSE(#REF!),CX$2+2,FALSE),0)</f>
        <v>#REF!</v>
      </c>
      <c r="CY99" t="e" cm="1">
        <f t="array" ref="CY99">_xlfn.IFNA(VLOOKUP($A99,TRANSPOSE(#REF!),CY$2+2,FALSE),0)</f>
        <v>#REF!</v>
      </c>
      <c r="CZ99" t="e" cm="1">
        <f t="array" ref="CZ99">_xlfn.IFNA(VLOOKUP($A99,TRANSPOSE(#REF!),CZ$2+2,FALSE),0)</f>
        <v>#REF!</v>
      </c>
      <c r="DA99" t="e" cm="1">
        <f t="array" ref="DA99">_xlfn.IFNA(VLOOKUP($A99,TRANSPOSE(#REF!),DA$2+2,FALSE),0)</f>
        <v>#REF!</v>
      </c>
      <c r="DB99" t="e" cm="1">
        <f t="array" ref="DB99">_xlfn.IFNA(VLOOKUP($A99,TRANSPOSE(#REF!),DB$2+2,FALSE),0)</f>
        <v>#REF!</v>
      </c>
      <c r="DC99" t="e" cm="1">
        <f t="array" ref="DC99">_xlfn.IFNA(VLOOKUP($A99,TRANSPOSE(#REF!),DC$2+2,FALSE),0)</f>
        <v>#REF!</v>
      </c>
      <c r="DD99" t="e" cm="1">
        <f t="array" ref="DD99">_xlfn.IFNA(VLOOKUP($A99,TRANSPOSE(#REF!),DD$2+2,FALSE),0)</f>
        <v>#REF!</v>
      </c>
      <c r="DE99" t="e" cm="1">
        <f t="array" ref="DE99">_xlfn.IFNA(VLOOKUP($A99,TRANSPOSE(#REF!),DE$2+2,FALSE),0)</f>
        <v>#REF!</v>
      </c>
      <c r="DF99" t="e" cm="1">
        <f t="array" ref="DF99">_xlfn.IFNA(VLOOKUP($A99,TRANSPOSE(#REF!),DF$2+2,FALSE),0)</f>
        <v>#REF!</v>
      </c>
      <c r="DG99" t="e" cm="1">
        <f t="array" ref="DG99">_xlfn.IFNA(VLOOKUP($A99,TRANSPOSE(#REF!),DG$2+2,FALSE),0)</f>
        <v>#REF!</v>
      </c>
      <c r="DH99" t="e" cm="1">
        <f t="array" ref="DH99">_xlfn.IFNA(VLOOKUP($A99,TRANSPOSE(#REF!),DH$2+2,FALSE),0)</f>
        <v>#REF!</v>
      </c>
      <c r="DI99" t="e" cm="1">
        <f t="array" ref="DI99">_xlfn.IFNA(VLOOKUP($A99,TRANSPOSE(#REF!),DI$2+2,FALSE),0)</f>
        <v>#REF!</v>
      </c>
      <c r="DJ99" t="e" cm="1">
        <f t="array" ref="DJ99">_xlfn.IFNA(VLOOKUP($A99,TRANSPOSE(#REF!),DJ$2+2,FALSE),0)</f>
        <v>#REF!</v>
      </c>
      <c r="DK99" t="e" cm="1">
        <f t="array" ref="DK99">_xlfn.IFNA(VLOOKUP($A99,TRANSPOSE(#REF!),DK$2+2,FALSE),0)</f>
        <v>#REF!</v>
      </c>
      <c r="DL99" t="e" cm="1">
        <f t="array" ref="DL99">_xlfn.IFNA(VLOOKUP($A99,TRANSPOSE(#REF!),DL$2+2,FALSE),0)</f>
        <v>#REF!</v>
      </c>
      <c r="DM99" t="e" cm="1">
        <f t="array" ref="DM99">_xlfn.IFNA(VLOOKUP($A99,TRANSPOSE(#REF!),DM$2+2,FALSE),0)</f>
        <v>#REF!</v>
      </c>
      <c r="DN99" t="e" cm="1">
        <f t="array" ref="DN99">_xlfn.IFNA(VLOOKUP($A99,TRANSPOSE(#REF!),DN$2+2,FALSE),0)</f>
        <v>#REF!</v>
      </c>
      <c r="DO99" t="e" cm="1">
        <f t="array" ref="DO99">_xlfn.IFNA(VLOOKUP($A99,TRANSPOSE(#REF!),DO$2+2,FALSE),0)</f>
        <v>#REF!</v>
      </c>
      <c r="DP99" t="e" cm="1">
        <f t="array" ref="DP99">_xlfn.IFNA(VLOOKUP($A99,TRANSPOSE(#REF!),DP$2+2,FALSE),0)</f>
        <v>#REF!</v>
      </c>
      <c r="DQ99" t="e" cm="1">
        <f t="array" ref="DQ99">_xlfn.IFNA(VLOOKUP($A99,TRANSPOSE(#REF!),DQ$2+2,FALSE),0)</f>
        <v>#REF!</v>
      </c>
      <c r="DR99" t="e" cm="1">
        <f t="array" ref="DR99">_xlfn.IFNA(VLOOKUP($A99,TRANSPOSE(#REF!),DR$2+2,FALSE),0)</f>
        <v>#REF!</v>
      </c>
      <c r="DS99" t="e" cm="1">
        <f t="array" ref="DS99">_xlfn.IFNA(VLOOKUP($A99,TRANSPOSE(#REF!),DS$2+2,FALSE),0)</f>
        <v>#REF!</v>
      </c>
      <c r="DT99" t="e" cm="1">
        <f t="array" ref="DT99">_xlfn.IFNA(VLOOKUP($A99,TRANSPOSE(#REF!),DT$2+2,FALSE),0)</f>
        <v>#REF!</v>
      </c>
      <c r="DU99" t="e" cm="1">
        <f t="array" ref="DU99">_xlfn.IFNA(VLOOKUP($A99,TRANSPOSE(#REF!),DU$2+2,FALSE),0)</f>
        <v>#REF!</v>
      </c>
      <c r="DV99" t="e" cm="1">
        <f t="array" ref="DV99">_xlfn.IFNA(VLOOKUP($A99,TRANSPOSE(#REF!),DV$2+2,FALSE),0)</f>
        <v>#REF!</v>
      </c>
      <c r="DW99" t="e" cm="1">
        <f t="array" ref="DW99">_xlfn.IFNA(VLOOKUP($A99,TRANSPOSE(#REF!),DW$2+2,FALSE),0)</f>
        <v>#REF!</v>
      </c>
      <c r="DX99" t="e" cm="1">
        <f t="array" ref="DX99">_xlfn.IFNA(VLOOKUP($A99,TRANSPOSE(#REF!),DX$2+2,FALSE),0)</f>
        <v>#REF!</v>
      </c>
      <c r="DY99" t="e" cm="1">
        <f t="array" ref="DY99">_xlfn.IFNA(VLOOKUP($A99,TRANSPOSE(#REF!),DY$2+2,FALSE),0)</f>
        <v>#REF!</v>
      </c>
      <c r="DZ99" t="e" cm="1">
        <f t="array" ref="DZ99">_xlfn.IFNA(VLOOKUP($A99,TRANSPOSE(#REF!),DZ$2+2,FALSE),0)</f>
        <v>#REF!</v>
      </c>
      <c r="EA99" t="e" cm="1">
        <f t="array" ref="EA99">_xlfn.IFNA(VLOOKUP($A99,TRANSPOSE(#REF!),EA$2+2,FALSE),0)</f>
        <v>#REF!</v>
      </c>
      <c r="EB99" t="e" cm="1">
        <f t="array" ref="EB99">_xlfn.IFNA(VLOOKUP($A99,TRANSPOSE(#REF!),EB$2+2,FALSE),0)</f>
        <v>#REF!</v>
      </c>
      <c r="EC99" t="e" cm="1">
        <f t="array" ref="EC99">_xlfn.IFNA(VLOOKUP($A99,TRANSPOSE(#REF!),EC$2+2,FALSE),0)</f>
        <v>#REF!</v>
      </c>
      <c r="ED99" t="e" cm="1">
        <f t="array" ref="ED99">_xlfn.IFNA(VLOOKUP($A99,TRANSPOSE(#REF!),ED$2+2,FALSE),0)</f>
        <v>#REF!</v>
      </c>
      <c r="EE99" t="e" cm="1">
        <f t="array" ref="EE99">_xlfn.IFNA(VLOOKUP($A99,TRANSPOSE(#REF!),EE$2+2,FALSE),0)</f>
        <v>#REF!</v>
      </c>
      <c r="EF99" t="e" cm="1">
        <f t="array" ref="EF99">_xlfn.IFNA(VLOOKUP($A99,TRANSPOSE(#REF!),EF$2+2,FALSE),0)</f>
        <v>#REF!</v>
      </c>
      <c r="EG99" t="e" cm="1">
        <f t="array" ref="EG99">_xlfn.IFNA(VLOOKUP($A99,TRANSPOSE(#REF!),EG$2+2,FALSE),0)</f>
        <v>#REF!</v>
      </c>
      <c r="EH99" t="e" cm="1">
        <f t="array" ref="EH99">_xlfn.IFNA(VLOOKUP($A99,TRANSPOSE(#REF!),EH$2+2,FALSE),0)</f>
        <v>#REF!</v>
      </c>
      <c r="EI99" t="e" cm="1">
        <f t="array" ref="EI99">_xlfn.IFNA(VLOOKUP($A99,TRANSPOSE(#REF!),EI$2+2,FALSE),0)</f>
        <v>#REF!</v>
      </c>
      <c r="EJ99" t="e" cm="1">
        <f t="array" ref="EJ99">_xlfn.IFNA(VLOOKUP($A99,TRANSPOSE(#REF!),EJ$2+2,FALSE),0)</f>
        <v>#REF!</v>
      </c>
      <c r="EK99" t="e" cm="1">
        <f t="array" ref="EK99">_xlfn.IFNA(VLOOKUP($A99,TRANSPOSE(#REF!),EK$2+2,FALSE),0)</f>
        <v>#REF!</v>
      </c>
      <c r="EL99" t="e" cm="1">
        <f t="array" ref="EL99">_xlfn.IFNA(VLOOKUP($A99,TRANSPOSE(#REF!),EL$2+2,FALSE),0)</f>
        <v>#REF!</v>
      </c>
      <c r="EM99" t="e" cm="1">
        <f t="array" ref="EM99">_xlfn.IFNA(VLOOKUP($A99,TRANSPOSE(#REF!),EM$2+2,FALSE),0)</f>
        <v>#REF!</v>
      </c>
      <c r="EN99" t="e" cm="1">
        <f t="array" ref="EN99">_xlfn.IFNA(VLOOKUP($A99,TRANSPOSE(#REF!),EN$2+2,FALSE),0)</f>
        <v>#REF!</v>
      </c>
      <c r="EO99" t="e" cm="1">
        <f t="array" ref="EO99">_xlfn.IFNA(VLOOKUP($A99,TRANSPOSE(#REF!),EO$2+2,FALSE),0)</f>
        <v>#REF!</v>
      </c>
      <c r="EP99" t="e" cm="1">
        <f t="array" ref="EP99">_xlfn.IFNA(VLOOKUP($A99,TRANSPOSE(#REF!),EP$2+2,FALSE),0)</f>
        <v>#REF!</v>
      </c>
      <c r="EQ99" t="e" cm="1">
        <f t="array" ref="EQ99">_xlfn.IFNA(VLOOKUP($A99,TRANSPOSE(#REF!),EQ$2+2,FALSE),0)</f>
        <v>#REF!</v>
      </c>
      <c r="ER99" t="e" cm="1">
        <f t="array" ref="ER99">_xlfn.IFNA(VLOOKUP($A99,TRANSPOSE(#REF!),ER$2+2,FALSE),0)</f>
        <v>#REF!</v>
      </c>
      <c r="ES99" t="e" cm="1">
        <f t="array" ref="ES99">_xlfn.IFNA(VLOOKUP($A99,TRANSPOSE(#REF!),ES$2+2,FALSE),0)</f>
        <v>#REF!</v>
      </c>
      <c r="ET99" t="e" cm="1">
        <f t="array" ref="ET99">_xlfn.IFNA(VLOOKUP($A99,TRANSPOSE(#REF!),ET$2+2,FALSE),0)</f>
        <v>#REF!</v>
      </c>
      <c r="EU99" t="e" cm="1">
        <f t="array" ref="EU99">_xlfn.IFNA(VLOOKUP($A99,TRANSPOSE(#REF!),EU$2+2,FALSE),0)</f>
        <v>#REF!</v>
      </c>
      <c r="EV99" t="e" cm="1">
        <f t="array" ref="EV99">_xlfn.IFNA(VLOOKUP($A99,TRANSPOSE(#REF!),EV$2+2,FALSE),0)</f>
        <v>#REF!</v>
      </c>
      <c r="EW99" t="e" cm="1">
        <f t="array" ref="EW99">_xlfn.IFNA(VLOOKUP($A99,TRANSPOSE(#REF!),EW$2+2,FALSE),0)</f>
        <v>#REF!</v>
      </c>
      <c r="EX99" t="e" cm="1">
        <f t="array" ref="EX99">_xlfn.IFNA(VLOOKUP($A99,TRANSPOSE(#REF!),EX$2+2,FALSE),0)</f>
        <v>#REF!</v>
      </c>
      <c r="EY99" t="e" cm="1">
        <f t="array" ref="EY99">_xlfn.IFNA(VLOOKUP($A99,TRANSPOSE(#REF!),EY$2+2,FALSE),0)</f>
        <v>#REF!</v>
      </c>
      <c r="EZ99" t="e" cm="1">
        <f t="array" ref="EZ99">_xlfn.IFNA(VLOOKUP($A99,TRANSPOSE(#REF!),EZ$2+2,FALSE),0)</f>
        <v>#REF!</v>
      </c>
      <c r="FA99" t="e" cm="1">
        <f t="array" ref="FA99">_xlfn.IFNA(VLOOKUP($A99,TRANSPOSE(#REF!),FA$2+2,FALSE),0)</f>
        <v>#REF!</v>
      </c>
      <c r="FB99" t="e" cm="1">
        <f t="array" ref="FB99">_xlfn.IFNA(VLOOKUP($A99,TRANSPOSE(#REF!),FB$2+2,FALSE),0)</f>
        <v>#REF!</v>
      </c>
      <c r="FC99" t="e" cm="1">
        <f t="array" ref="FC99">_xlfn.IFNA(VLOOKUP($A99,TRANSPOSE(#REF!),FC$2+2,FALSE),0)</f>
        <v>#REF!</v>
      </c>
      <c r="FD99" t="e" cm="1">
        <f t="array" ref="FD99">_xlfn.IFNA(VLOOKUP($A99,TRANSPOSE(#REF!),FD$2+2,FALSE),0)</f>
        <v>#REF!</v>
      </c>
      <c r="FE99" t="e" cm="1">
        <f t="array" ref="FE99">_xlfn.IFNA(VLOOKUP($A99,TRANSPOSE(#REF!),FE$2+2,FALSE),0)</f>
        <v>#REF!</v>
      </c>
      <c r="FF99" t="e" cm="1">
        <f t="array" ref="FF99">_xlfn.IFNA(VLOOKUP($A99,TRANSPOSE(#REF!),FF$2+2,FALSE),0)</f>
        <v>#REF!</v>
      </c>
      <c r="FG99" t="e" cm="1">
        <f t="array" ref="FG99">_xlfn.IFNA(VLOOKUP($A99,TRANSPOSE(#REF!),FG$2+2,FALSE),0)</f>
        <v>#REF!</v>
      </c>
      <c r="FH99" t="e" cm="1">
        <f t="array" ref="FH99">_xlfn.IFNA(VLOOKUP($A99,TRANSPOSE(#REF!),FH$2+2,FALSE),0)</f>
        <v>#REF!</v>
      </c>
      <c r="FI99" t="e" cm="1">
        <f t="array" ref="FI99">_xlfn.IFNA(VLOOKUP($A99,TRANSPOSE(#REF!),FI$2+2,FALSE),0)</f>
        <v>#REF!</v>
      </c>
      <c r="FJ99" t="e" cm="1">
        <f t="array" ref="FJ99">_xlfn.IFNA(VLOOKUP($A99,TRANSPOSE(#REF!),FJ$2+2,FALSE),0)</f>
        <v>#REF!</v>
      </c>
      <c r="FK99" t="e" cm="1">
        <f t="array" ref="FK99">_xlfn.IFNA(VLOOKUP($A99,TRANSPOSE(#REF!),FK$2+2,FALSE),0)</f>
        <v>#REF!</v>
      </c>
      <c r="FL99" t="e" cm="1">
        <f t="array" ref="FL99">_xlfn.IFNA(VLOOKUP($A99,TRANSPOSE(#REF!),FL$2+2,FALSE),0)</f>
        <v>#REF!</v>
      </c>
      <c r="FM99" t="e" cm="1">
        <f t="array" ref="FM99">_xlfn.IFNA(VLOOKUP($A99,TRANSPOSE(#REF!),FM$2+2,FALSE),0)</f>
        <v>#REF!</v>
      </c>
      <c r="FN99" t="e" cm="1">
        <f t="array" ref="FN99">_xlfn.IFNA(VLOOKUP($A99,TRANSPOSE(#REF!),FN$2+2,FALSE),0)</f>
        <v>#REF!</v>
      </c>
      <c r="FO99" t="e" cm="1">
        <f t="array" ref="FO99">_xlfn.IFNA(VLOOKUP($A99,TRANSPOSE(#REF!),FO$2+2,FALSE),0)</f>
        <v>#REF!</v>
      </c>
      <c r="FP99" t="e" cm="1">
        <f t="array" ref="FP99">_xlfn.IFNA(VLOOKUP($A99,TRANSPOSE(#REF!),FP$2+2,FALSE),0)</f>
        <v>#REF!</v>
      </c>
      <c r="FQ99" t="e" cm="1">
        <f t="array" ref="FQ99">_xlfn.IFNA(VLOOKUP($A99,TRANSPOSE(#REF!),FQ$2+2,FALSE),0)</f>
        <v>#REF!</v>
      </c>
      <c r="FR99" t="e" cm="1">
        <f t="array" ref="FR99">_xlfn.IFNA(VLOOKUP($A99,TRANSPOSE(#REF!),FR$2+2,FALSE),0)</f>
        <v>#REF!</v>
      </c>
      <c r="FS99" t="e" cm="1">
        <f t="array" ref="FS99">_xlfn.IFNA(VLOOKUP($A99,TRANSPOSE(#REF!),FS$2+2,FALSE),0)</f>
        <v>#REF!</v>
      </c>
      <c r="FT99" t="e" cm="1">
        <f t="array" ref="FT99">_xlfn.IFNA(VLOOKUP($A99,TRANSPOSE(#REF!),FT$2+2,FALSE),0)</f>
        <v>#REF!</v>
      </c>
      <c r="FU99" t="e" cm="1">
        <f t="array" ref="FU99">_xlfn.IFNA(VLOOKUP($A99,TRANSPOSE(#REF!),FU$2+2,FALSE),0)</f>
        <v>#REF!</v>
      </c>
      <c r="FV99" t="e" cm="1">
        <f t="array" ref="FV99">_xlfn.IFNA(VLOOKUP($A99,TRANSPOSE(#REF!),FV$2+2,FALSE),0)</f>
        <v>#REF!</v>
      </c>
      <c r="FW99" t="e" cm="1">
        <f t="array" ref="FW99">_xlfn.IFNA(VLOOKUP($A99,TRANSPOSE(#REF!),FW$2+2,FALSE),0)</f>
        <v>#REF!</v>
      </c>
      <c r="FX99" t="e" cm="1">
        <f t="array" ref="FX99">_xlfn.IFNA(VLOOKUP($A99,TRANSPOSE(#REF!),FX$2+2,FALSE),0)</f>
        <v>#REF!</v>
      </c>
      <c r="FY99" t="e" cm="1">
        <f t="array" ref="FY99">_xlfn.IFNA(VLOOKUP($A99,TRANSPOSE(#REF!),FY$2+2,FALSE),0)</f>
        <v>#REF!</v>
      </c>
      <c r="FZ99" t="e" cm="1">
        <f t="array" ref="FZ99">_xlfn.IFNA(VLOOKUP($A99,TRANSPOSE(#REF!),FZ$2+2,FALSE),0)</f>
        <v>#REF!</v>
      </c>
      <c r="GA99" t="e" cm="1">
        <f t="array" ref="GA99">_xlfn.IFNA(VLOOKUP($A99,TRANSPOSE(#REF!),GA$2+2,FALSE),0)</f>
        <v>#REF!</v>
      </c>
      <c r="GB99" t="e" cm="1">
        <f t="array" ref="GB99">_xlfn.IFNA(VLOOKUP($A99,TRANSPOSE(#REF!),GB$2+2,FALSE),0)</f>
        <v>#REF!</v>
      </c>
      <c r="GC99" t="e" cm="1">
        <f t="array" ref="GC99">_xlfn.IFNA(VLOOKUP($A99,TRANSPOSE(#REF!),GC$2+2,FALSE),0)</f>
        <v>#REF!</v>
      </c>
      <c r="GD99" t="e" cm="1">
        <f t="array" ref="GD99">_xlfn.IFNA(VLOOKUP($A99,TRANSPOSE(#REF!),GD$2+2,FALSE),0)</f>
        <v>#REF!</v>
      </c>
      <c r="GE99" t="e" cm="1">
        <f t="array" ref="GE99">_xlfn.IFNA(VLOOKUP($A99,TRANSPOSE(#REF!),GE$2+2,FALSE),0)</f>
        <v>#REF!</v>
      </c>
      <c r="GF99" t="e" cm="1">
        <f t="array" ref="GF99">_xlfn.IFNA(VLOOKUP($A99,TRANSPOSE(#REF!),GF$2+2,FALSE),0)</f>
        <v>#REF!</v>
      </c>
      <c r="GG99" t="e" cm="1">
        <f t="array" ref="GG99">_xlfn.IFNA(VLOOKUP($A99,TRANSPOSE(#REF!),GG$2+2,FALSE),0)</f>
        <v>#REF!</v>
      </c>
      <c r="GH99" t="e" cm="1">
        <f t="array" ref="GH99">_xlfn.IFNA(VLOOKUP($A99,TRANSPOSE(#REF!),GH$2+2,FALSE),0)</f>
        <v>#REF!</v>
      </c>
      <c r="GI99" t="e" cm="1">
        <f t="array" ref="GI99">_xlfn.IFNA(VLOOKUP($A99,TRANSPOSE(#REF!),GI$2+2,FALSE),0)</f>
        <v>#REF!</v>
      </c>
      <c r="GJ99" t="e" cm="1">
        <f t="array" ref="GJ99">_xlfn.IFNA(VLOOKUP($A99,TRANSPOSE(#REF!),GJ$2+2,FALSE),0)</f>
        <v>#REF!</v>
      </c>
      <c r="GK99" t="e" cm="1">
        <f t="array" ref="GK99">_xlfn.IFNA(VLOOKUP($A99,TRANSPOSE(#REF!),GK$2+2,FALSE),0)</f>
        <v>#REF!</v>
      </c>
      <c r="GL99" t="e" cm="1">
        <f t="array" ref="GL99">_xlfn.IFNA(VLOOKUP($A99,TRANSPOSE(#REF!),GL$2+2,FALSE),0)</f>
        <v>#REF!</v>
      </c>
      <c r="GM99" t="e" cm="1">
        <f t="array" ref="GM99">_xlfn.IFNA(VLOOKUP($A99,TRANSPOSE(#REF!),GM$2+2,FALSE),0)</f>
        <v>#REF!</v>
      </c>
      <c r="GN99" t="e" cm="1">
        <f t="array" ref="GN99">_xlfn.IFNA(VLOOKUP($A99,TRANSPOSE(#REF!),GN$2+2,FALSE),0)</f>
        <v>#REF!</v>
      </c>
      <c r="GO99" t="e" cm="1">
        <f t="array" ref="GO99">_xlfn.IFNA(VLOOKUP($A99,TRANSPOSE(#REF!),GO$2+2,FALSE),0)</f>
        <v>#REF!</v>
      </c>
      <c r="GP99" t="e" cm="1">
        <f t="array" ref="GP99">_xlfn.IFNA(VLOOKUP($A99,TRANSPOSE(#REF!),GP$2+2,FALSE),0)</f>
        <v>#REF!</v>
      </c>
      <c r="GQ99" t="e" cm="1">
        <f t="array" ref="GQ99">_xlfn.IFNA(VLOOKUP($A99,TRANSPOSE(#REF!),GQ$2+2,FALSE),0)</f>
        <v>#REF!</v>
      </c>
      <c r="GR99" t="e" cm="1">
        <f t="array" ref="GR99">_xlfn.IFNA(VLOOKUP($A99,TRANSPOSE(#REF!),GR$2+2,FALSE),0)</f>
        <v>#REF!</v>
      </c>
      <c r="GS99" t="e" cm="1">
        <f t="array" ref="GS99">_xlfn.IFNA(VLOOKUP($A99,TRANSPOSE(#REF!),GS$2+2,FALSE),0)</f>
        <v>#REF!</v>
      </c>
      <c r="GT99" t="e" cm="1">
        <f t="array" ref="GT99">_xlfn.IFNA(VLOOKUP($A99,TRANSPOSE(#REF!),GT$2+2,FALSE),0)</f>
        <v>#REF!</v>
      </c>
      <c r="GU99" t="e" cm="1">
        <f t="array" ref="GU99">_xlfn.IFNA(VLOOKUP($A99,TRANSPOSE(#REF!),GU$2+2,FALSE),0)</f>
        <v>#REF!</v>
      </c>
      <c r="GV99" t="e" cm="1">
        <f t="array" ref="GV99">_xlfn.IFNA(VLOOKUP($A99,TRANSPOSE(#REF!),GV$2+2,FALSE),0)</f>
        <v>#REF!</v>
      </c>
      <c r="GW99" t="e" cm="1">
        <f t="array" ref="GW99">_xlfn.IFNA(VLOOKUP($A99,TRANSPOSE(#REF!),GW$2+2,FALSE),0)</f>
        <v>#REF!</v>
      </c>
      <c r="GX99" t="e" cm="1">
        <f t="array" ref="GX99">_xlfn.IFNA(VLOOKUP($A99,TRANSPOSE(#REF!),GX$2+2,FALSE),0)</f>
        <v>#REF!</v>
      </c>
      <c r="GY99" t="e" cm="1">
        <f t="array" ref="GY99">_xlfn.IFNA(VLOOKUP($A99,TRANSPOSE(#REF!),GY$2+2,FALSE),0)</f>
        <v>#REF!</v>
      </c>
      <c r="GZ99" t="e" cm="1">
        <f t="array" ref="GZ99">_xlfn.IFNA(VLOOKUP($A99,TRANSPOSE(#REF!),GZ$2+2,FALSE),0)</f>
        <v>#REF!</v>
      </c>
      <c r="HA99" t="e" cm="1">
        <f t="array" ref="HA99">_xlfn.IFNA(VLOOKUP($A99,TRANSPOSE(#REF!),HA$2+2,FALSE),0)</f>
        <v>#REF!</v>
      </c>
      <c r="HB99" t="e" cm="1">
        <f t="array" ref="HB99">_xlfn.IFNA(VLOOKUP($A99,TRANSPOSE(#REF!),HB$2+2,FALSE),0)</f>
        <v>#REF!</v>
      </c>
      <c r="HC99" t="e" cm="1">
        <f t="array" ref="HC99">_xlfn.IFNA(VLOOKUP($A99,TRANSPOSE(#REF!),HC$2+2,FALSE),0)</f>
        <v>#REF!</v>
      </c>
      <c r="HD99" t="e" cm="1">
        <f t="array" ref="HD99">_xlfn.IFNA(VLOOKUP($A99,TRANSPOSE(#REF!),HD$2+2,FALSE),0)</f>
        <v>#REF!</v>
      </c>
      <c r="HE99" t="e" cm="1">
        <f t="array" ref="HE99">_xlfn.IFNA(VLOOKUP($A99,TRANSPOSE(#REF!),HE$2+2,FALSE),0)</f>
        <v>#REF!</v>
      </c>
      <c r="HF99" t="e" cm="1">
        <f t="array" ref="HF99">_xlfn.IFNA(VLOOKUP($A99,TRANSPOSE(#REF!),HF$2+2,FALSE),0)</f>
        <v>#REF!</v>
      </c>
      <c r="HG99" t="e" cm="1">
        <f t="array" ref="HG99">_xlfn.IFNA(VLOOKUP($A99,TRANSPOSE(#REF!),HG$2+2,FALSE),0)</f>
        <v>#REF!</v>
      </c>
      <c r="HH99" t="e" cm="1">
        <f t="array" ref="HH99">_xlfn.IFNA(VLOOKUP($A99,TRANSPOSE(#REF!),HH$2+2,FALSE),0)</f>
        <v>#REF!</v>
      </c>
      <c r="HI99" t="e" cm="1">
        <f t="array" ref="HI99">_xlfn.IFNA(VLOOKUP($A99,TRANSPOSE(#REF!),HI$2+2,FALSE),0)</f>
        <v>#REF!</v>
      </c>
      <c r="HJ99" t="e" cm="1">
        <f t="array" ref="HJ99">_xlfn.IFNA(VLOOKUP($A99,TRANSPOSE(#REF!),HJ$2+2,FALSE),0)</f>
        <v>#REF!</v>
      </c>
      <c r="HK99" t="e" cm="1">
        <f t="array" ref="HK99">_xlfn.IFNA(VLOOKUP($A99,TRANSPOSE(#REF!),HK$2+2,FALSE),0)</f>
        <v>#REF!</v>
      </c>
      <c r="HL99" t="e" cm="1">
        <f t="array" ref="HL99">_xlfn.IFNA(VLOOKUP($A99,TRANSPOSE(#REF!),HL$2+2,FALSE),0)</f>
        <v>#REF!</v>
      </c>
      <c r="HM99" t="e" cm="1">
        <f t="array" ref="HM99">_xlfn.IFNA(VLOOKUP($A99,TRANSPOSE(#REF!),HM$2+2,FALSE),0)</f>
        <v>#REF!</v>
      </c>
      <c r="HN99" t="e" cm="1">
        <f t="array" ref="HN99">_xlfn.IFNA(VLOOKUP($A99,TRANSPOSE(#REF!),HN$2+2,FALSE),0)</f>
        <v>#REF!</v>
      </c>
      <c r="HO99" t="e" cm="1">
        <f t="array" ref="HO99">_xlfn.IFNA(VLOOKUP($A99,TRANSPOSE(#REF!),HO$2+2,FALSE),0)</f>
        <v>#REF!</v>
      </c>
      <c r="HP99" t="e" cm="1">
        <f t="array" ref="HP99">_xlfn.IFNA(VLOOKUP($A99,TRANSPOSE(#REF!),HP$2+2,FALSE),0)</f>
        <v>#REF!</v>
      </c>
      <c r="HQ99" t="e" cm="1">
        <f t="array" ref="HQ99">_xlfn.IFNA(VLOOKUP($A99,TRANSPOSE(#REF!),HQ$2+2,FALSE),0)</f>
        <v>#REF!</v>
      </c>
      <c r="HR99" t="e" cm="1">
        <f t="array" ref="HR99">_xlfn.IFNA(VLOOKUP($A99,TRANSPOSE(#REF!),HR$2+2,FALSE),0)</f>
        <v>#REF!</v>
      </c>
      <c r="HS99" t="e" cm="1">
        <f t="array" ref="HS99">_xlfn.IFNA(VLOOKUP($A99,TRANSPOSE(#REF!),HS$2+2,FALSE),0)</f>
        <v>#REF!</v>
      </c>
      <c r="HT99" t="e" cm="1">
        <f t="array" ref="HT99">_xlfn.IFNA(VLOOKUP($A99,TRANSPOSE(#REF!),HT$2+2,FALSE),0)</f>
        <v>#REF!</v>
      </c>
      <c r="HU99" t="e" cm="1">
        <f t="array" ref="HU99">_xlfn.IFNA(VLOOKUP($A99,TRANSPOSE(#REF!),HU$2+2,FALSE),0)</f>
        <v>#REF!</v>
      </c>
      <c r="HV99" t="e" cm="1">
        <f t="array" ref="HV99">_xlfn.IFNA(VLOOKUP($A99,TRANSPOSE(#REF!),HV$2+2,FALSE),0)</f>
        <v>#REF!</v>
      </c>
      <c r="HW99" t="e" cm="1">
        <f t="array" ref="HW99">_xlfn.IFNA(VLOOKUP($A99,TRANSPOSE(#REF!),HW$2+2,FALSE),0)</f>
        <v>#REF!</v>
      </c>
      <c r="HX99" t="e" cm="1">
        <f t="array" ref="HX99">_xlfn.IFNA(VLOOKUP($A99,TRANSPOSE(#REF!),HX$2+2,FALSE),0)</f>
        <v>#REF!</v>
      </c>
      <c r="HY99" t="e" cm="1">
        <f t="array" ref="HY99">_xlfn.IFNA(VLOOKUP($A99,TRANSPOSE(#REF!),HY$2+2,FALSE),0)</f>
        <v>#REF!</v>
      </c>
      <c r="HZ99" t="e" cm="1">
        <f t="array" ref="HZ99">_xlfn.IFNA(VLOOKUP($A99,TRANSPOSE(#REF!),HZ$2+2,FALSE),0)</f>
        <v>#REF!</v>
      </c>
      <c r="IA99" t="e" cm="1">
        <f t="array" ref="IA99">_xlfn.IFNA(VLOOKUP($A99,TRANSPOSE(#REF!),IA$2+2,FALSE),0)</f>
        <v>#REF!</v>
      </c>
      <c r="IB99" t="e" cm="1">
        <f t="array" ref="IB99">_xlfn.IFNA(VLOOKUP($A99,TRANSPOSE(#REF!),IB$2+2,FALSE),0)</f>
        <v>#REF!</v>
      </c>
      <c r="IC99" t="e" cm="1">
        <f t="array" ref="IC99">_xlfn.IFNA(VLOOKUP($A99,TRANSPOSE(#REF!),IC$2+2,FALSE),0)</f>
        <v>#REF!</v>
      </c>
      <c r="ID99" t="e" cm="1">
        <f t="array" ref="ID99">_xlfn.IFNA(VLOOKUP($A99,TRANSPOSE(#REF!),ID$2+2,FALSE),0)</f>
        <v>#REF!</v>
      </c>
      <c r="IE99" t="e" cm="1">
        <f t="array" ref="IE99">_xlfn.IFNA(VLOOKUP($A99,TRANSPOSE(#REF!),IE$2+2,FALSE),0)</f>
        <v>#REF!</v>
      </c>
      <c r="IF99" t="e" cm="1">
        <f t="array" ref="IF99">_xlfn.IFNA(VLOOKUP($A99,TRANSPOSE(#REF!),IF$2+2,FALSE),0)</f>
        <v>#REF!</v>
      </c>
      <c r="IG99" t="e" cm="1">
        <f t="array" ref="IG99">_xlfn.IFNA(VLOOKUP($A99,TRANSPOSE(#REF!),IG$2+2,FALSE),0)</f>
        <v>#REF!</v>
      </c>
      <c r="IH99" t="e" cm="1">
        <f t="array" ref="IH99">_xlfn.IFNA(VLOOKUP($A99,TRANSPOSE(#REF!),IH$2+2,FALSE),0)</f>
        <v>#REF!</v>
      </c>
      <c r="II99" t="e" cm="1">
        <f t="array" ref="II99">_xlfn.IFNA(VLOOKUP($A99,TRANSPOSE(#REF!),II$2+2,FALSE),0)</f>
        <v>#REF!</v>
      </c>
      <c r="IJ99" t="e" cm="1">
        <f t="array" ref="IJ99">_xlfn.IFNA(VLOOKUP($A99,TRANSPOSE(#REF!),IJ$2+2,FALSE),0)</f>
        <v>#REF!</v>
      </c>
      <c r="IK99" t="e" cm="1">
        <f t="array" ref="IK99">_xlfn.IFNA(VLOOKUP($A99,TRANSPOSE(#REF!),IK$2+2,FALSE),0)</f>
        <v>#REF!</v>
      </c>
      <c r="IL99" t="e" cm="1">
        <f t="array" ref="IL99">_xlfn.IFNA(VLOOKUP($A99,TRANSPOSE(#REF!),IL$2+2,FALSE),0)</f>
        <v>#REF!</v>
      </c>
      <c r="IM99" t="e" cm="1">
        <f t="array" ref="IM99">_xlfn.IFNA(VLOOKUP($A99,TRANSPOSE(#REF!),IM$2+2,FALSE),0)</f>
        <v>#REF!</v>
      </c>
      <c r="IN99" t="e" cm="1">
        <f t="array" ref="IN99">_xlfn.IFNA(VLOOKUP($A99,TRANSPOSE(#REF!),IN$2+2,FALSE),0)</f>
        <v>#REF!</v>
      </c>
      <c r="IO99" t="e" cm="1">
        <f t="array" ref="IO99">_xlfn.IFNA(VLOOKUP($A99,TRANSPOSE(#REF!),IO$2+2,FALSE),0)</f>
        <v>#REF!</v>
      </c>
      <c r="IP99" t="e" cm="1">
        <f t="array" ref="IP99">_xlfn.IFNA(VLOOKUP($A99,TRANSPOSE(#REF!),IP$2+2,FALSE),0)</f>
        <v>#REF!</v>
      </c>
      <c r="IQ99" t="e" cm="1">
        <f t="array" ref="IQ99">_xlfn.IFNA(VLOOKUP($A99,TRANSPOSE(#REF!),IQ$2+2,FALSE),0)</f>
        <v>#REF!</v>
      </c>
      <c r="IR99" t="e" cm="1">
        <f t="array" ref="IR99">_xlfn.IFNA(VLOOKUP($A99,TRANSPOSE(#REF!),IR$2+2,FALSE),0)</f>
        <v>#REF!</v>
      </c>
      <c r="IS99" t="e" cm="1">
        <f t="array" ref="IS99">_xlfn.IFNA(VLOOKUP($A99,TRANSPOSE(#REF!),IS$2+2,FALSE),0)</f>
        <v>#REF!</v>
      </c>
      <c r="IT99" t="e" cm="1">
        <f t="array" ref="IT99">_xlfn.IFNA(VLOOKUP($A99,TRANSPOSE(#REF!),IT$2+2,FALSE),0)</f>
        <v>#REF!</v>
      </c>
      <c r="IU99" t="e" cm="1">
        <f t="array" ref="IU99">_xlfn.IFNA(VLOOKUP($A99,TRANSPOSE(#REF!),IU$2+2,FALSE),0)</f>
        <v>#REF!</v>
      </c>
      <c r="IV99" t="e" cm="1">
        <f t="array" ref="IV99">_xlfn.IFNA(VLOOKUP($A99,TRANSPOSE(#REF!),IV$2+2,FALSE),0)</f>
        <v>#REF!</v>
      </c>
      <c r="IW99" t="e" cm="1">
        <f t="array" ref="IW99">_xlfn.IFNA(VLOOKUP($A99,TRANSPOSE(#REF!),IW$2+2,FALSE),0)</f>
        <v>#REF!</v>
      </c>
      <c r="IX99" t="e" cm="1">
        <f t="array" ref="IX99">_xlfn.IFNA(VLOOKUP($A99,TRANSPOSE(#REF!),IX$2+2,FALSE),0)</f>
        <v>#REF!</v>
      </c>
      <c r="IY99" t="e" cm="1">
        <f t="array" ref="IY99">_xlfn.IFNA(VLOOKUP($A99,TRANSPOSE(#REF!),IY$2+2,FALSE),0)</f>
        <v>#REF!</v>
      </c>
      <c r="IZ99" t="e" cm="1">
        <f t="array" ref="IZ99">_xlfn.IFNA(VLOOKUP($A99,TRANSPOSE(#REF!),IZ$2+2,FALSE),0)</f>
        <v>#REF!</v>
      </c>
      <c r="JA99" t="e" cm="1">
        <f t="array" ref="JA99">_xlfn.IFNA(VLOOKUP($A99,TRANSPOSE(#REF!),JA$2+2,FALSE),0)</f>
        <v>#REF!</v>
      </c>
      <c r="JB99" t="e" cm="1">
        <f t="array" ref="JB99">_xlfn.IFNA(VLOOKUP($A99,TRANSPOSE(#REF!),JB$2+2,FALSE),0)</f>
        <v>#REF!</v>
      </c>
      <c r="JC99" t="e" cm="1">
        <f t="array" ref="JC99">_xlfn.IFNA(VLOOKUP($A99,TRANSPOSE(#REF!),JC$2+2,FALSE),0)</f>
        <v>#REF!</v>
      </c>
      <c r="JD99" t="e" cm="1">
        <f t="array" ref="JD99">_xlfn.IFNA(VLOOKUP($A99,TRANSPOSE(#REF!),JD$2+2,FALSE),0)</f>
        <v>#REF!</v>
      </c>
      <c r="JE99" t="e" cm="1">
        <f t="array" ref="JE99">_xlfn.IFNA(VLOOKUP($A99,TRANSPOSE(#REF!),JE$2+2,FALSE),0)</f>
        <v>#REF!</v>
      </c>
      <c r="JF99" t="e" cm="1">
        <f t="array" ref="JF99">_xlfn.IFNA(VLOOKUP($A99,TRANSPOSE(#REF!),JF$2+2,FALSE),0)</f>
        <v>#REF!</v>
      </c>
      <c r="JG99" t="e" cm="1">
        <f t="array" ref="JG99">_xlfn.IFNA(VLOOKUP($A99,TRANSPOSE(#REF!),JG$2+2,FALSE),0)</f>
        <v>#REF!</v>
      </c>
      <c r="JH99" t="e" cm="1">
        <f t="array" ref="JH99">_xlfn.IFNA(VLOOKUP($A99,TRANSPOSE(#REF!),JH$2+2,FALSE),0)</f>
        <v>#REF!</v>
      </c>
      <c r="JI99" t="e" cm="1">
        <f t="array" ref="JI99">_xlfn.IFNA(VLOOKUP($A99,TRANSPOSE(#REF!),JI$2+2,FALSE),0)</f>
        <v>#REF!</v>
      </c>
      <c r="JJ99" t="e" cm="1">
        <f t="array" ref="JJ99">_xlfn.IFNA(VLOOKUP($A99,TRANSPOSE(#REF!),JJ$2+2,FALSE),0)</f>
        <v>#REF!</v>
      </c>
      <c r="JK99" t="e" cm="1">
        <f t="array" ref="JK99">_xlfn.IFNA(VLOOKUP($A99,TRANSPOSE(#REF!),JK$2+2,FALSE),0)</f>
        <v>#REF!</v>
      </c>
      <c r="JL99" t="e" cm="1">
        <f t="array" ref="JL99">_xlfn.IFNA(VLOOKUP($A99,TRANSPOSE(#REF!),JL$2+2,FALSE),0)</f>
        <v>#REF!</v>
      </c>
      <c r="JM99" t="e" cm="1">
        <f t="array" ref="JM99">_xlfn.IFNA(VLOOKUP($A99,TRANSPOSE(#REF!),JM$2+2,FALSE),0)</f>
        <v>#REF!</v>
      </c>
      <c r="JN99" t="e" cm="1">
        <f t="array" ref="JN99">_xlfn.IFNA(VLOOKUP($A99,TRANSPOSE(#REF!),JN$2+2,FALSE),0)</f>
        <v>#REF!</v>
      </c>
      <c r="JO99" t="e" cm="1">
        <f t="array" ref="JO99">_xlfn.IFNA(VLOOKUP($A99,TRANSPOSE(#REF!),JO$2+2,FALSE),0)</f>
        <v>#REF!</v>
      </c>
      <c r="JP99" t="e" cm="1">
        <f t="array" ref="JP99">_xlfn.IFNA(VLOOKUP($A99,TRANSPOSE(#REF!),JP$2+2,FALSE),0)</f>
        <v>#REF!</v>
      </c>
      <c r="JQ99" t="e" cm="1">
        <f t="array" ref="JQ99">_xlfn.IFNA(VLOOKUP($A99,TRANSPOSE(#REF!),JQ$2+2,FALSE),0)</f>
        <v>#REF!</v>
      </c>
      <c r="JR99" t="e" cm="1">
        <f t="array" ref="JR99">_xlfn.IFNA(VLOOKUP($A99,TRANSPOSE(#REF!),JR$2+2,FALSE),0)</f>
        <v>#REF!</v>
      </c>
      <c r="JS99" t="e" cm="1">
        <f t="array" ref="JS99">_xlfn.IFNA(VLOOKUP($A99,TRANSPOSE(#REF!),JS$2+2,FALSE),0)</f>
        <v>#REF!</v>
      </c>
      <c r="JT99" t="e" cm="1">
        <f t="array" ref="JT99">_xlfn.IFNA(VLOOKUP($A99,TRANSPOSE(#REF!),JT$2+2,FALSE),0)</f>
        <v>#REF!</v>
      </c>
      <c r="JU99" t="e" cm="1">
        <f t="array" ref="JU99">_xlfn.IFNA(VLOOKUP($A99,TRANSPOSE(#REF!),JU$2+2,FALSE),0)</f>
        <v>#REF!</v>
      </c>
      <c r="JV99" t="e" cm="1">
        <f t="array" ref="JV99">_xlfn.IFNA(VLOOKUP($A99,TRANSPOSE(#REF!),JV$2+2,FALSE),0)</f>
        <v>#REF!</v>
      </c>
      <c r="JW99" t="e" cm="1">
        <f t="array" ref="JW99">_xlfn.IFNA(VLOOKUP($A99,TRANSPOSE(#REF!),JW$2+2,FALSE),0)</f>
        <v>#REF!</v>
      </c>
      <c r="JX99" t="e" cm="1">
        <f t="array" ref="JX99">_xlfn.IFNA(VLOOKUP($A99,TRANSPOSE(#REF!),JX$2+2,FALSE),0)</f>
        <v>#REF!</v>
      </c>
      <c r="JY99" t="e" cm="1">
        <f t="array" ref="JY99">_xlfn.IFNA(VLOOKUP($A99,TRANSPOSE(#REF!),JY$2+2,FALSE),0)</f>
        <v>#REF!</v>
      </c>
      <c r="JZ99" t="e" cm="1">
        <f t="array" ref="JZ99">_xlfn.IFNA(VLOOKUP($A99,TRANSPOSE(#REF!),JZ$2+2,FALSE),0)</f>
        <v>#REF!</v>
      </c>
      <c r="KA99" t="e" cm="1">
        <f t="array" ref="KA99">_xlfn.IFNA(VLOOKUP($A99,TRANSPOSE(#REF!),KA$2+2,FALSE),0)</f>
        <v>#REF!</v>
      </c>
      <c r="KB99" t="e" cm="1">
        <f t="array" ref="KB99">_xlfn.IFNA(VLOOKUP($A99,TRANSPOSE(#REF!),KB$2+2,FALSE),0)</f>
        <v>#REF!</v>
      </c>
      <c r="KC99" t="e" cm="1">
        <f t="array" ref="KC99">_xlfn.IFNA(VLOOKUP($A99,TRANSPOSE(#REF!),KC$2+2,FALSE),0)</f>
        <v>#REF!</v>
      </c>
      <c r="KD99" t="e" cm="1">
        <f t="array" ref="KD99">_xlfn.IFNA(VLOOKUP($A99,TRANSPOSE(#REF!),KD$2+2,FALSE),0)</f>
        <v>#REF!</v>
      </c>
      <c r="KE99" t="e" cm="1">
        <f t="array" ref="KE99">_xlfn.IFNA(VLOOKUP($A99,TRANSPOSE(#REF!),KE$2+2,FALSE),0)</f>
        <v>#REF!</v>
      </c>
      <c r="KF99" t="e" cm="1">
        <f t="array" ref="KF99">_xlfn.IFNA(VLOOKUP($A99,TRANSPOSE(#REF!),KF$2+2,FALSE),0)</f>
        <v>#REF!</v>
      </c>
      <c r="KG99" t="e" cm="1">
        <f t="array" ref="KG99">_xlfn.IFNA(VLOOKUP($A99,TRANSPOSE(#REF!),KG$2+2,FALSE),0)</f>
        <v>#REF!</v>
      </c>
      <c r="KH99" t="e" cm="1">
        <f t="array" ref="KH99">_xlfn.IFNA(VLOOKUP($A99,TRANSPOSE(#REF!),KH$2+2,FALSE),0)</f>
        <v>#REF!</v>
      </c>
      <c r="KI99" t="e" cm="1">
        <f t="array" ref="KI99">_xlfn.IFNA(VLOOKUP($A99,TRANSPOSE(#REF!),KI$2+2,FALSE),0)</f>
        <v>#REF!</v>
      </c>
      <c r="KJ99" t="e" cm="1">
        <f t="array" ref="KJ99">_xlfn.IFNA(VLOOKUP($A99,TRANSPOSE(#REF!),KJ$2+2,FALSE),0)</f>
        <v>#REF!</v>
      </c>
      <c r="KK99" t="e" cm="1">
        <f t="array" ref="KK99">_xlfn.IFNA(VLOOKUP($A99,TRANSPOSE(#REF!),KK$2+2,FALSE),0)</f>
        <v>#REF!</v>
      </c>
      <c r="KL99" t="e" cm="1">
        <f t="array" ref="KL99">_xlfn.IFNA(VLOOKUP($A99,TRANSPOSE(#REF!),KL$2+2,FALSE),0)</f>
        <v>#REF!</v>
      </c>
      <c r="KM99" t="e" cm="1">
        <f t="array" ref="KM99">_xlfn.IFNA(VLOOKUP($A99,TRANSPOSE(#REF!),KM$2+2,FALSE),0)</f>
        <v>#REF!</v>
      </c>
      <c r="KN99" t="e" cm="1">
        <f t="array" ref="KN99">_xlfn.IFNA(VLOOKUP($A99,TRANSPOSE(#REF!),KN$2+2,FALSE),0)</f>
        <v>#REF!</v>
      </c>
      <c r="KO99" t="e" cm="1">
        <f t="array" ref="KO99">_xlfn.IFNA(VLOOKUP($A99,TRANSPOSE(#REF!),KO$2+2,FALSE),0)</f>
        <v>#REF!</v>
      </c>
      <c r="KP99" t="e" cm="1">
        <f t="array" ref="KP99">_xlfn.IFNA(VLOOKUP($A99,TRANSPOSE(#REF!),KP$2+2,FALSE),0)</f>
        <v>#REF!</v>
      </c>
      <c r="KQ99" t="e" cm="1">
        <f t="array" ref="KQ99">_xlfn.IFNA(VLOOKUP($A99,TRANSPOSE(#REF!),KQ$2+2,FALSE),0)</f>
        <v>#REF!</v>
      </c>
      <c r="KR99" t="e" cm="1">
        <f t="array" ref="KR99">_xlfn.IFNA(VLOOKUP($A99,TRANSPOSE(#REF!),KR$2+2,FALSE),0)</f>
        <v>#REF!</v>
      </c>
      <c r="KS99" t="e" cm="1">
        <f t="array" ref="KS99">_xlfn.IFNA(VLOOKUP($A99,TRANSPOSE(#REF!),KS$2+2,FALSE),0)</f>
        <v>#REF!</v>
      </c>
      <c r="KT99" t="e" cm="1">
        <f t="array" ref="KT99">_xlfn.IFNA(VLOOKUP($A99,TRANSPOSE(#REF!),KT$2+2,FALSE),0)</f>
        <v>#REF!</v>
      </c>
      <c r="KU99" t="e" cm="1">
        <f t="array" ref="KU99">_xlfn.IFNA(VLOOKUP($A99,TRANSPOSE(#REF!),KU$2+2,FALSE),0)</f>
        <v>#REF!</v>
      </c>
      <c r="KV99" t="e" cm="1">
        <f t="array" ref="KV99">_xlfn.IFNA(VLOOKUP($A99,TRANSPOSE(#REF!),KV$2+2,FALSE),0)</f>
        <v>#REF!</v>
      </c>
      <c r="KW99" t="e" cm="1">
        <f t="array" ref="KW99">_xlfn.IFNA(VLOOKUP($A99,TRANSPOSE(#REF!),KW$2+2,FALSE),0)</f>
        <v>#REF!</v>
      </c>
      <c r="KX99" t="e" cm="1">
        <f t="array" ref="KX99">_xlfn.IFNA(VLOOKUP($A99,TRANSPOSE(#REF!),KX$2+2,FALSE),0)</f>
        <v>#REF!</v>
      </c>
      <c r="KY99" t="e" cm="1">
        <f t="array" ref="KY99">_xlfn.IFNA(VLOOKUP($A99,TRANSPOSE(#REF!),KY$2+2,FALSE),0)</f>
        <v>#REF!</v>
      </c>
      <c r="KZ99" t="e" cm="1">
        <f t="array" ref="KZ99">_xlfn.IFNA(VLOOKUP($A99,TRANSPOSE(#REF!),KZ$2+2,FALSE),0)</f>
        <v>#REF!</v>
      </c>
      <c r="LA99" t="e" cm="1">
        <f t="array" ref="LA99">_xlfn.IFNA(VLOOKUP($A99,TRANSPOSE(#REF!),LA$2+2,FALSE),0)</f>
        <v>#REF!</v>
      </c>
      <c r="LB99" t="e" cm="1">
        <f t="array" ref="LB99">_xlfn.IFNA(VLOOKUP($A99,TRANSPOSE(#REF!),LB$2+2,FALSE),0)</f>
        <v>#REF!</v>
      </c>
      <c r="LC99" t="e" cm="1">
        <f t="array" ref="LC99">_xlfn.IFNA(VLOOKUP($A99,TRANSPOSE(#REF!),LC$2+2,FALSE),0)</f>
        <v>#REF!</v>
      </c>
      <c r="LD99" t="e" cm="1">
        <f t="array" ref="LD99">_xlfn.IFNA(VLOOKUP($A99,TRANSPOSE(#REF!),LD$2+2,FALSE),0)</f>
        <v>#REF!</v>
      </c>
      <c r="LE99" t="e" cm="1">
        <f t="array" ref="LE99">_xlfn.IFNA(VLOOKUP($A99,TRANSPOSE(#REF!),LE$2+2,FALSE),0)</f>
        <v>#REF!</v>
      </c>
      <c r="LF99" t="e" cm="1">
        <f t="array" ref="LF99">_xlfn.IFNA(VLOOKUP($A99,TRANSPOSE(#REF!),LF$2+2,FALSE),0)</f>
        <v>#REF!</v>
      </c>
      <c r="LG99" t="e" cm="1">
        <f t="array" ref="LG99">_xlfn.IFNA(VLOOKUP($A99,TRANSPOSE(#REF!),LG$2+2,FALSE),0)</f>
        <v>#REF!</v>
      </c>
      <c r="LH99" t="e" cm="1">
        <f t="array" ref="LH99">_xlfn.IFNA(VLOOKUP($A99,TRANSPOSE(#REF!),LH$2+2,FALSE),0)</f>
        <v>#REF!</v>
      </c>
      <c r="LI99" t="e" cm="1">
        <f t="array" ref="LI99">_xlfn.IFNA(VLOOKUP($A99,TRANSPOSE(#REF!),LI$2+2,FALSE),0)</f>
        <v>#REF!</v>
      </c>
      <c r="LJ99" t="e" cm="1">
        <f t="array" ref="LJ99">_xlfn.IFNA(VLOOKUP($A99,TRANSPOSE(#REF!),LJ$2+2,FALSE),0)</f>
        <v>#REF!</v>
      </c>
      <c r="LK99" t="e" cm="1">
        <f t="array" ref="LK99">_xlfn.IFNA(VLOOKUP($A99,TRANSPOSE(#REF!),LK$2+2,FALSE),0)</f>
        <v>#REF!</v>
      </c>
      <c r="LL99" t="e" cm="1">
        <f t="array" ref="LL99">_xlfn.IFNA(VLOOKUP($A99,TRANSPOSE(#REF!),LL$2+2,FALSE),0)</f>
        <v>#REF!</v>
      </c>
      <c r="LM99" t="e" cm="1">
        <f t="array" ref="LM99">_xlfn.IFNA(VLOOKUP($A99,TRANSPOSE(#REF!),LM$2+2,FALSE),0)</f>
        <v>#REF!</v>
      </c>
      <c r="LN99" t="e" cm="1">
        <f t="array" ref="LN99">_xlfn.IFNA(VLOOKUP($A99,TRANSPOSE(#REF!),LN$2+2,FALSE),0)</f>
        <v>#REF!</v>
      </c>
      <c r="LO99" t="e" cm="1">
        <f t="array" ref="LO99">_xlfn.IFNA(VLOOKUP($A99,TRANSPOSE(#REF!),LO$2+2,FALSE),0)</f>
        <v>#REF!</v>
      </c>
      <c r="LP99" t="e" cm="1">
        <f t="array" ref="LP99">_xlfn.IFNA(VLOOKUP($A99,TRANSPOSE(#REF!),LP$2+2,FALSE),0)</f>
        <v>#REF!</v>
      </c>
      <c r="LQ99" t="e" cm="1">
        <f t="array" ref="LQ99">_xlfn.IFNA(VLOOKUP($A99,TRANSPOSE(#REF!),LQ$2+2,FALSE),0)</f>
        <v>#REF!</v>
      </c>
      <c r="LR99" t="e" cm="1">
        <f t="array" ref="LR99">_xlfn.IFNA(VLOOKUP($A99,TRANSPOSE(#REF!),LR$2+2,FALSE),0)</f>
        <v>#REF!</v>
      </c>
      <c r="LS99" t="e" cm="1">
        <f t="array" ref="LS99">_xlfn.IFNA(VLOOKUP($A99,TRANSPOSE(#REF!),LS$2+2,FALSE),0)</f>
        <v>#REF!</v>
      </c>
      <c r="LT99" t="e" cm="1">
        <f t="array" ref="LT99">_xlfn.IFNA(VLOOKUP($A99,TRANSPOSE(#REF!),LT$2+2,FALSE),0)</f>
        <v>#REF!</v>
      </c>
      <c r="LU99" t="e" cm="1">
        <f t="array" ref="LU99">_xlfn.IFNA(VLOOKUP($A99,TRANSPOSE(#REF!),LU$2+2,FALSE),0)</f>
        <v>#REF!</v>
      </c>
      <c r="LV99" t="e" cm="1">
        <f t="array" ref="LV99">_xlfn.IFNA(VLOOKUP($A99,TRANSPOSE(#REF!),LV$2+2,FALSE),0)</f>
        <v>#REF!</v>
      </c>
      <c r="LW99" t="e" cm="1">
        <f t="array" ref="LW99">_xlfn.IFNA(VLOOKUP($A99,TRANSPOSE(#REF!),LW$2+2,FALSE),0)</f>
        <v>#REF!</v>
      </c>
      <c r="LX99" t="e" cm="1">
        <f t="array" ref="LX99">_xlfn.IFNA(VLOOKUP($A99,TRANSPOSE(#REF!),LX$2+2,FALSE),0)</f>
        <v>#REF!</v>
      </c>
      <c r="LY99" t="e" cm="1">
        <f t="array" ref="LY99">_xlfn.IFNA(VLOOKUP($A99,TRANSPOSE(#REF!),LY$2+2,FALSE),0)</f>
        <v>#REF!</v>
      </c>
      <c r="LZ99" t="e" cm="1">
        <f t="array" ref="LZ99">_xlfn.IFNA(VLOOKUP($A99,TRANSPOSE(#REF!),LZ$2+2,FALSE),0)</f>
        <v>#REF!</v>
      </c>
      <c r="MA99" t="e" cm="1">
        <f t="array" ref="MA99">_xlfn.IFNA(VLOOKUP($A99,TRANSPOSE(#REF!),MA$2+2,FALSE),0)</f>
        <v>#REF!</v>
      </c>
      <c r="MB99" t="e" cm="1">
        <f t="array" ref="MB99">_xlfn.IFNA(VLOOKUP($A99,TRANSPOSE(#REF!),MB$2+2,FALSE),0)</f>
        <v>#REF!</v>
      </c>
      <c r="MC99" t="e" cm="1">
        <f t="array" ref="MC99">_xlfn.IFNA(VLOOKUP($A99,TRANSPOSE(#REF!),MC$2+2,FALSE),0)</f>
        <v>#REF!</v>
      </c>
      <c r="MD99" t="e" cm="1">
        <f t="array" ref="MD99">_xlfn.IFNA(VLOOKUP($A99,TRANSPOSE(#REF!),MD$2+2,FALSE),0)</f>
        <v>#REF!</v>
      </c>
      <c r="ME99" t="e" cm="1">
        <f t="array" ref="ME99">_xlfn.IFNA(VLOOKUP($A99,TRANSPOSE(#REF!),ME$2+2,FALSE),0)</f>
        <v>#REF!</v>
      </c>
      <c r="MF99" t="e" cm="1">
        <f t="array" ref="MF99">_xlfn.IFNA(VLOOKUP($A99,TRANSPOSE(#REF!),MF$2+2,FALSE),0)</f>
        <v>#REF!</v>
      </c>
      <c r="MG99" t="e" cm="1">
        <f t="array" ref="MG99">_xlfn.IFNA(VLOOKUP($A99,TRANSPOSE(#REF!),MG$2+2,FALSE),0)</f>
        <v>#REF!</v>
      </c>
      <c r="MH99" t="e" cm="1">
        <f t="array" ref="MH99">_xlfn.IFNA(VLOOKUP($A99,TRANSPOSE(#REF!),MH$2+2,FALSE),0)</f>
        <v>#REF!</v>
      </c>
      <c r="MI99" t="e" cm="1">
        <f t="array" ref="MI99">_xlfn.IFNA(VLOOKUP($A99,TRANSPOSE(#REF!),MI$2+2,FALSE),0)</f>
        <v>#REF!</v>
      </c>
      <c r="MJ99" t="e" cm="1">
        <f t="array" ref="MJ99">_xlfn.IFNA(VLOOKUP($A99,TRANSPOSE(#REF!),MJ$2+2,FALSE),0)</f>
        <v>#REF!</v>
      </c>
      <c r="MK99" t="e" cm="1">
        <f t="array" ref="MK99">_xlfn.IFNA(VLOOKUP($A99,TRANSPOSE(#REF!),MK$2+2,FALSE),0)</f>
        <v>#REF!</v>
      </c>
      <c r="ML99" t="e" cm="1">
        <f t="array" ref="ML99">_xlfn.IFNA(VLOOKUP($A99,TRANSPOSE(#REF!),ML$2+2,FALSE),0)</f>
        <v>#REF!</v>
      </c>
      <c r="MM99" t="e" cm="1">
        <f t="array" ref="MM99">_xlfn.IFNA(VLOOKUP($A99,TRANSPOSE(#REF!),MM$2+2,FALSE),0)</f>
        <v>#REF!</v>
      </c>
      <c r="MN99" t="e" cm="1">
        <f t="array" ref="MN99">_xlfn.IFNA(VLOOKUP($A99,TRANSPOSE(#REF!),MN$2+2,FALSE),0)</f>
        <v>#REF!</v>
      </c>
      <c r="MO99" t="e" cm="1">
        <f t="array" ref="MO99">_xlfn.IFNA(VLOOKUP($A99,TRANSPOSE(#REF!),MO$2+2,FALSE),0)</f>
        <v>#REF!</v>
      </c>
      <c r="MP99" t="e" cm="1">
        <f t="array" ref="MP99">_xlfn.IFNA(VLOOKUP($A99,TRANSPOSE(#REF!),MP$2+2,FALSE),0)</f>
        <v>#REF!</v>
      </c>
      <c r="MQ99" t="e" cm="1">
        <f t="array" ref="MQ99">_xlfn.IFNA(VLOOKUP($A99,TRANSPOSE(#REF!),MQ$2+2,FALSE),0)</f>
        <v>#REF!</v>
      </c>
      <c r="MR99" t="e" cm="1">
        <f t="array" ref="MR99">_xlfn.IFNA(VLOOKUP($A99,TRANSPOSE(#REF!),MR$2+2,FALSE),0)</f>
        <v>#REF!</v>
      </c>
      <c r="MS99" t="e" cm="1">
        <f t="array" ref="MS99">_xlfn.IFNA(VLOOKUP($A99,TRANSPOSE(#REF!),MS$2+2,FALSE),0)</f>
        <v>#REF!</v>
      </c>
      <c r="MT99" t="e" cm="1">
        <f t="array" ref="MT99">_xlfn.IFNA(VLOOKUP($A99,TRANSPOSE(#REF!),MT$2+2,FALSE),0)</f>
        <v>#REF!</v>
      </c>
      <c r="MU99" t="e" cm="1">
        <f t="array" ref="MU99">_xlfn.IFNA(VLOOKUP($A99,TRANSPOSE(#REF!),MU$2+2,FALSE),0)</f>
        <v>#REF!</v>
      </c>
      <c r="MV99" t="e" cm="1">
        <f t="array" ref="MV99">_xlfn.IFNA(VLOOKUP($A99,TRANSPOSE(#REF!),MV$2+2,FALSE),0)</f>
        <v>#REF!</v>
      </c>
      <c r="MW99" t="e" cm="1">
        <f t="array" ref="MW99">_xlfn.IFNA(VLOOKUP($A99,TRANSPOSE(#REF!),MW$2+2,FALSE),0)</f>
        <v>#REF!</v>
      </c>
      <c r="MX99" t="e" cm="1">
        <f t="array" ref="MX99">_xlfn.IFNA(VLOOKUP($A99,TRANSPOSE(#REF!),MX$2+2,FALSE),0)</f>
        <v>#REF!</v>
      </c>
      <c r="MY99" t="e" cm="1">
        <f t="array" ref="MY99">_xlfn.IFNA(VLOOKUP($A99,TRANSPOSE(#REF!),MY$2+2,FALSE),0)</f>
        <v>#REF!</v>
      </c>
      <c r="MZ99" t="e" cm="1">
        <f t="array" ref="MZ99">_xlfn.IFNA(VLOOKUP($A99,TRANSPOSE(#REF!),MZ$2+2,FALSE),0)</f>
        <v>#REF!</v>
      </c>
      <c r="NA99" t="e" cm="1">
        <f t="array" ref="NA99">_xlfn.IFNA(VLOOKUP($A99,TRANSPOSE(#REF!),NA$2+2,FALSE),0)</f>
        <v>#REF!</v>
      </c>
      <c r="NB99" t="e" cm="1">
        <f t="array" ref="NB99">_xlfn.IFNA(VLOOKUP($A99,TRANSPOSE(#REF!),NB$2+2,FALSE),0)</f>
        <v>#REF!</v>
      </c>
      <c r="NC99" t="e" cm="1">
        <f t="array" ref="NC99">_xlfn.IFNA(VLOOKUP($A99,TRANSPOSE(#REF!),NC$2+2,FALSE),0)</f>
        <v>#REF!</v>
      </c>
      <c r="ND99" t="e" cm="1">
        <f t="array" ref="ND99">_xlfn.IFNA(VLOOKUP($A99,TRANSPOSE(#REF!),ND$2+2,FALSE),0)</f>
        <v>#REF!</v>
      </c>
      <c r="NE99" t="e" cm="1">
        <f t="array" ref="NE99">_xlfn.IFNA(VLOOKUP($A99,TRANSPOSE(#REF!),NE$2+2,FALSE),0)</f>
        <v>#REF!</v>
      </c>
      <c r="NF99" t="e" cm="1">
        <f t="array" ref="NF99">_xlfn.IFNA(VLOOKUP($A99,TRANSPOSE(#REF!),NF$2+2,FALSE),0)</f>
        <v>#REF!</v>
      </c>
      <c r="NG99" t="e" cm="1">
        <f t="array" ref="NG99">_xlfn.IFNA(VLOOKUP($A99,TRANSPOSE(#REF!),NG$2+2,FALSE),0)</f>
        <v>#REF!</v>
      </c>
      <c r="NH99" t="e" cm="1">
        <f t="array" ref="NH99">_xlfn.IFNA(VLOOKUP($A99,TRANSPOSE(#REF!),NH$2+2,FALSE),0)</f>
        <v>#REF!</v>
      </c>
      <c r="NI99" t="e" cm="1">
        <f t="array" ref="NI99">_xlfn.IFNA(VLOOKUP($A99,TRANSPOSE(#REF!),NI$2+2,FALSE),0)</f>
        <v>#REF!</v>
      </c>
      <c r="NJ99" t="e" cm="1">
        <f t="array" ref="NJ99">_xlfn.IFNA(VLOOKUP($A99,TRANSPOSE(#REF!),NJ$2+2,FALSE),0)</f>
        <v>#REF!</v>
      </c>
      <c r="NL99" t="e">
        <f t="shared" si="2"/>
        <v>#REF!</v>
      </c>
      <c r="NM99" t="e">
        <f t="shared" si="3"/>
        <v>#REF!</v>
      </c>
    </row>
    <row r="100" spans="1:377" x14ac:dyDescent="0.3">
      <c r="A100" t="str">
        <v>PNO02_08</v>
      </c>
      <c r="B100" t="str">
        <v>Elektriciteit</v>
      </c>
      <c r="C100" t="str">
        <v>Conversion</v>
      </c>
      <c r="D100" t="str">
        <v>Power NO</v>
      </c>
      <c r="E100" t="str">
        <v>Generation</v>
      </c>
      <c r="F100" t="str">
        <v>Electricity NO</v>
      </c>
      <c r="G100" t="str">
        <v>Electricity from Oil - Power NO</v>
      </c>
      <c r="H100" t="str">
        <v>[GW]</v>
      </c>
      <c r="I100">
        <f>_xlfn.IFNA(VLOOKUP(A100,'[1]PASTE Cap_Investment'!A:B,2,FALSE),0)</f>
        <v>0</v>
      </c>
      <c r="J100" t="e" cm="1">
        <f t="array" ref="J100">_xlfn.IFNA(VLOOKUP($A100,TRANSPOSE(#REF!),J$2+2,FALSE),0)</f>
        <v>#REF!</v>
      </c>
      <c r="K100" t="e" cm="1">
        <f t="array" ref="K100">_xlfn.IFNA(VLOOKUP($A100,TRANSPOSE(#REF!),K$2+2,FALSE),0)</f>
        <v>#REF!</v>
      </c>
      <c r="L100" t="e" cm="1">
        <f t="array" ref="L100">_xlfn.IFNA(VLOOKUP($A100,TRANSPOSE(#REF!),L$2+2,FALSE),0)</f>
        <v>#REF!</v>
      </c>
      <c r="M100" t="e" cm="1">
        <f t="array" ref="M100">_xlfn.IFNA(VLOOKUP($A100,TRANSPOSE(#REF!),M$2+2,FALSE),0)</f>
        <v>#REF!</v>
      </c>
      <c r="N100" t="e" cm="1">
        <f t="array" ref="N100">_xlfn.IFNA(VLOOKUP($A100,TRANSPOSE(#REF!),N$2+2,FALSE),0)</f>
        <v>#REF!</v>
      </c>
      <c r="O100" t="e" cm="1">
        <f t="array" ref="O100">_xlfn.IFNA(VLOOKUP($A100,TRANSPOSE(#REF!),O$2+2,FALSE),0)</f>
        <v>#REF!</v>
      </c>
      <c r="P100" t="e" cm="1">
        <f t="array" ref="P100">_xlfn.IFNA(VLOOKUP($A100,TRANSPOSE(#REF!),P$2+2,FALSE),0)</f>
        <v>#REF!</v>
      </c>
      <c r="Q100" t="e" cm="1">
        <f t="array" ref="Q100">_xlfn.IFNA(VLOOKUP($A100,TRANSPOSE(#REF!),Q$2+2,FALSE),0)</f>
        <v>#REF!</v>
      </c>
      <c r="R100" t="e" cm="1">
        <f t="array" ref="R100">_xlfn.IFNA(VLOOKUP($A100,TRANSPOSE(#REF!),R$2+2,FALSE),0)</f>
        <v>#REF!</v>
      </c>
      <c r="S100" t="e" cm="1">
        <f t="array" ref="S100">_xlfn.IFNA(VLOOKUP($A100,TRANSPOSE(#REF!),S$2+2,FALSE),0)</f>
        <v>#REF!</v>
      </c>
      <c r="T100" t="e" cm="1">
        <f t="array" ref="T100">_xlfn.IFNA(VLOOKUP($A100,TRANSPOSE(#REF!),T$2+2,FALSE),0)</f>
        <v>#REF!</v>
      </c>
      <c r="U100" t="e" cm="1">
        <f t="array" ref="U100">_xlfn.IFNA(VLOOKUP($A100,TRANSPOSE(#REF!),U$2+2,FALSE),0)</f>
        <v>#REF!</v>
      </c>
      <c r="V100" t="e" cm="1">
        <f t="array" ref="V100">_xlfn.IFNA(VLOOKUP($A100,TRANSPOSE(#REF!),V$2+2,FALSE),0)</f>
        <v>#REF!</v>
      </c>
      <c r="W100" t="e" cm="1">
        <f t="array" ref="W100">_xlfn.IFNA(VLOOKUP($A100,TRANSPOSE(#REF!),W$2+2,FALSE),0)</f>
        <v>#REF!</v>
      </c>
      <c r="X100" t="e" cm="1">
        <f t="array" ref="X100">_xlfn.IFNA(VLOOKUP($A100,TRANSPOSE(#REF!),X$2+2,FALSE),0)</f>
        <v>#REF!</v>
      </c>
      <c r="Y100" t="e" cm="1">
        <f t="array" ref="Y100">_xlfn.IFNA(VLOOKUP($A100,TRANSPOSE(#REF!),Y$2+2,FALSE),0)</f>
        <v>#REF!</v>
      </c>
      <c r="Z100" t="e" cm="1">
        <f t="array" ref="Z100">_xlfn.IFNA(VLOOKUP($A100,TRANSPOSE(#REF!),Z$2+2,FALSE),0)</f>
        <v>#REF!</v>
      </c>
      <c r="AA100" t="e" cm="1">
        <f t="array" ref="AA100">_xlfn.IFNA(VLOOKUP($A100,TRANSPOSE(#REF!),AA$2+2,FALSE),0)</f>
        <v>#REF!</v>
      </c>
      <c r="AB100" t="e" cm="1">
        <f t="array" ref="AB100">_xlfn.IFNA(VLOOKUP($A100,TRANSPOSE(#REF!),AB$2+2,FALSE),0)</f>
        <v>#REF!</v>
      </c>
      <c r="AC100" t="e" cm="1">
        <f t="array" ref="AC100">_xlfn.IFNA(VLOOKUP($A100,TRANSPOSE(#REF!),AC$2+2,FALSE),0)</f>
        <v>#REF!</v>
      </c>
      <c r="AD100" t="e" cm="1">
        <f t="array" ref="AD100">_xlfn.IFNA(VLOOKUP($A100,TRANSPOSE(#REF!),AD$2+2,FALSE),0)</f>
        <v>#REF!</v>
      </c>
      <c r="AE100" t="e" cm="1">
        <f t="array" ref="AE100">_xlfn.IFNA(VLOOKUP($A100,TRANSPOSE(#REF!),AE$2+2,FALSE),0)</f>
        <v>#REF!</v>
      </c>
      <c r="AF100" t="e" cm="1">
        <f t="array" ref="AF100">_xlfn.IFNA(VLOOKUP($A100,TRANSPOSE(#REF!),AF$2+2,FALSE),0)</f>
        <v>#REF!</v>
      </c>
      <c r="AG100" t="e" cm="1">
        <f t="array" ref="AG100">_xlfn.IFNA(VLOOKUP($A100,TRANSPOSE(#REF!),AG$2+2,FALSE),0)</f>
        <v>#REF!</v>
      </c>
      <c r="AH100" t="e" cm="1">
        <f t="array" ref="AH100">_xlfn.IFNA(VLOOKUP($A100,TRANSPOSE(#REF!),AH$2+2,FALSE),0)</f>
        <v>#REF!</v>
      </c>
      <c r="AI100" t="e" cm="1">
        <f t="array" ref="AI100">_xlfn.IFNA(VLOOKUP($A100,TRANSPOSE(#REF!),AI$2+2,FALSE),0)</f>
        <v>#REF!</v>
      </c>
      <c r="AJ100" t="e" cm="1">
        <f t="array" ref="AJ100">_xlfn.IFNA(VLOOKUP($A100,TRANSPOSE(#REF!),AJ$2+2,FALSE),0)</f>
        <v>#REF!</v>
      </c>
      <c r="AK100" t="e" cm="1">
        <f t="array" ref="AK100">_xlfn.IFNA(VLOOKUP($A100,TRANSPOSE(#REF!),AK$2+2,FALSE),0)</f>
        <v>#REF!</v>
      </c>
      <c r="AL100" t="e" cm="1">
        <f t="array" ref="AL100">_xlfn.IFNA(VLOOKUP($A100,TRANSPOSE(#REF!),AL$2+2,FALSE),0)</f>
        <v>#REF!</v>
      </c>
      <c r="AM100" t="e" cm="1">
        <f t="array" ref="AM100">_xlfn.IFNA(VLOOKUP($A100,TRANSPOSE(#REF!),AM$2+2,FALSE),0)</f>
        <v>#REF!</v>
      </c>
      <c r="AN100" t="e" cm="1">
        <f t="array" ref="AN100">_xlfn.IFNA(VLOOKUP($A100,TRANSPOSE(#REF!),AN$2+2,FALSE),0)</f>
        <v>#REF!</v>
      </c>
      <c r="AO100" t="e" cm="1">
        <f t="array" ref="AO100">_xlfn.IFNA(VLOOKUP($A100,TRANSPOSE(#REF!),AO$2+2,FALSE),0)</f>
        <v>#REF!</v>
      </c>
      <c r="AP100" t="e" cm="1">
        <f t="array" ref="AP100">_xlfn.IFNA(VLOOKUP($A100,TRANSPOSE(#REF!),AP$2+2,FALSE),0)</f>
        <v>#REF!</v>
      </c>
      <c r="AQ100" t="e" cm="1">
        <f t="array" ref="AQ100">_xlfn.IFNA(VLOOKUP($A100,TRANSPOSE(#REF!),AQ$2+2,FALSE),0)</f>
        <v>#REF!</v>
      </c>
      <c r="AR100" t="e" cm="1">
        <f t="array" ref="AR100">_xlfn.IFNA(VLOOKUP($A100,TRANSPOSE(#REF!),AR$2+2,FALSE),0)</f>
        <v>#REF!</v>
      </c>
      <c r="AS100" t="e" cm="1">
        <f t="array" ref="AS100">_xlfn.IFNA(VLOOKUP($A100,TRANSPOSE(#REF!),AS$2+2,FALSE),0)</f>
        <v>#REF!</v>
      </c>
      <c r="AT100" t="e" cm="1">
        <f t="array" ref="AT100">_xlfn.IFNA(VLOOKUP($A100,TRANSPOSE(#REF!),AT$2+2,FALSE),0)</f>
        <v>#REF!</v>
      </c>
      <c r="AU100" t="e" cm="1">
        <f t="array" ref="AU100">_xlfn.IFNA(VLOOKUP($A100,TRANSPOSE(#REF!),AU$2+2,FALSE),0)</f>
        <v>#REF!</v>
      </c>
      <c r="AV100" t="e" cm="1">
        <f t="array" ref="AV100">_xlfn.IFNA(VLOOKUP($A100,TRANSPOSE(#REF!),AV$2+2,FALSE),0)</f>
        <v>#REF!</v>
      </c>
      <c r="AW100" t="e" cm="1">
        <f t="array" ref="AW100">_xlfn.IFNA(VLOOKUP($A100,TRANSPOSE(#REF!),AW$2+2,FALSE),0)</f>
        <v>#REF!</v>
      </c>
      <c r="AX100" t="e" cm="1">
        <f t="array" ref="AX100">_xlfn.IFNA(VLOOKUP($A100,TRANSPOSE(#REF!),AX$2+2,FALSE),0)</f>
        <v>#REF!</v>
      </c>
      <c r="AY100" t="e" cm="1">
        <f t="array" ref="AY100">_xlfn.IFNA(VLOOKUP($A100,TRANSPOSE(#REF!),AY$2+2,FALSE),0)</f>
        <v>#REF!</v>
      </c>
      <c r="AZ100" t="e" cm="1">
        <f t="array" ref="AZ100">_xlfn.IFNA(VLOOKUP($A100,TRANSPOSE(#REF!),AZ$2+2,FALSE),0)</f>
        <v>#REF!</v>
      </c>
      <c r="BA100" t="e" cm="1">
        <f t="array" ref="BA100">_xlfn.IFNA(VLOOKUP($A100,TRANSPOSE(#REF!),BA$2+2,FALSE),0)</f>
        <v>#REF!</v>
      </c>
      <c r="BB100" t="e" cm="1">
        <f t="array" ref="BB100">_xlfn.IFNA(VLOOKUP($A100,TRANSPOSE(#REF!),BB$2+2,FALSE),0)</f>
        <v>#REF!</v>
      </c>
      <c r="BC100" t="e" cm="1">
        <f t="array" ref="BC100">_xlfn.IFNA(VLOOKUP($A100,TRANSPOSE(#REF!),BC$2+2,FALSE),0)</f>
        <v>#REF!</v>
      </c>
      <c r="BD100" t="e" cm="1">
        <f t="array" ref="BD100">_xlfn.IFNA(VLOOKUP($A100,TRANSPOSE(#REF!),BD$2+2,FALSE),0)</f>
        <v>#REF!</v>
      </c>
      <c r="BE100" t="e" cm="1">
        <f t="array" ref="BE100">_xlfn.IFNA(VLOOKUP($A100,TRANSPOSE(#REF!),BE$2+2,FALSE),0)</f>
        <v>#REF!</v>
      </c>
      <c r="BF100" t="e" cm="1">
        <f t="array" ref="BF100">_xlfn.IFNA(VLOOKUP($A100,TRANSPOSE(#REF!),BF$2+2,FALSE),0)</f>
        <v>#REF!</v>
      </c>
      <c r="BG100" t="e" cm="1">
        <f t="array" ref="BG100">_xlfn.IFNA(VLOOKUP($A100,TRANSPOSE(#REF!),BG$2+2,FALSE),0)</f>
        <v>#REF!</v>
      </c>
      <c r="BH100" t="e" cm="1">
        <f t="array" ref="BH100">_xlfn.IFNA(VLOOKUP($A100,TRANSPOSE(#REF!),BH$2+2,FALSE),0)</f>
        <v>#REF!</v>
      </c>
      <c r="BI100" t="e" cm="1">
        <f t="array" ref="BI100">_xlfn.IFNA(VLOOKUP($A100,TRANSPOSE(#REF!),BI$2+2,FALSE),0)</f>
        <v>#REF!</v>
      </c>
      <c r="BJ100" t="e" cm="1">
        <f t="array" ref="BJ100">_xlfn.IFNA(VLOOKUP($A100,TRANSPOSE(#REF!),BJ$2+2,FALSE),0)</f>
        <v>#REF!</v>
      </c>
      <c r="BK100" t="e" cm="1">
        <f t="array" ref="BK100">_xlfn.IFNA(VLOOKUP($A100,TRANSPOSE(#REF!),BK$2+2,FALSE),0)</f>
        <v>#REF!</v>
      </c>
      <c r="BL100" t="e" cm="1">
        <f t="array" ref="BL100">_xlfn.IFNA(VLOOKUP($A100,TRANSPOSE(#REF!),BL$2+2,FALSE),0)</f>
        <v>#REF!</v>
      </c>
      <c r="BM100" t="e" cm="1">
        <f t="array" ref="BM100">_xlfn.IFNA(VLOOKUP($A100,TRANSPOSE(#REF!),BM$2+2,FALSE),0)</f>
        <v>#REF!</v>
      </c>
      <c r="BN100" t="e" cm="1">
        <f t="array" ref="BN100">_xlfn.IFNA(VLOOKUP($A100,TRANSPOSE(#REF!),BN$2+2,FALSE),0)</f>
        <v>#REF!</v>
      </c>
      <c r="BO100" t="e" cm="1">
        <f t="array" ref="BO100">_xlfn.IFNA(VLOOKUP($A100,TRANSPOSE(#REF!),BO$2+2,FALSE),0)</f>
        <v>#REF!</v>
      </c>
      <c r="BP100" t="e" cm="1">
        <f t="array" ref="BP100">_xlfn.IFNA(VLOOKUP($A100,TRANSPOSE(#REF!),BP$2+2,FALSE),0)</f>
        <v>#REF!</v>
      </c>
      <c r="BQ100" t="e" cm="1">
        <f t="array" ref="BQ100">_xlfn.IFNA(VLOOKUP($A100,TRANSPOSE(#REF!),BQ$2+2,FALSE),0)</f>
        <v>#REF!</v>
      </c>
      <c r="BR100" t="e" cm="1">
        <f t="array" ref="BR100">_xlfn.IFNA(VLOOKUP($A100,TRANSPOSE(#REF!),BR$2+2,FALSE),0)</f>
        <v>#REF!</v>
      </c>
      <c r="BS100" t="e" cm="1">
        <f t="array" ref="BS100">_xlfn.IFNA(VLOOKUP($A100,TRANSPOSE(#REF!),BS$2+2,FALSE),0)</f>
        <v>#REF!</v>
      </c>
      <c r="BT100" t="e" cm="1">
        <f t="array" ref="BT100">_xlfn.IFNA(VLOOKUP($A100,TRANSPOSE(#REF!),BT$2+2,FALSE),0)</f>
        <v>#REF!</v>
      </c>
      <c r="BU100" t="e" cm="1">
        <f t="array" ref="BU100">_xlfn.IFNA(VLOOKUP($A100,TRANSPOSE(#REF!),BU$2+2,FALSE),0)</f>
        <v>#REF!</v>
      </c>
      <c r="BV100" t="e" cm="1">
        <f t="array" ref="BV100">_xlfn.IFNA(VLOOKUP($A100,TRANSPOSE(#REF!),BV$2+2,FALSE),0)</f>
        <v>#REF!</v>
      </c>
      <c r="BW100" t="e" cm="1">
        <f t="array" ref="BW100">_xlfn.IFNA(VLOOKUP($A100,TRANSPOSE(#REF!),BW$2+2,FALSE),0)</f>
        <v>#REF!</v>
      </c>
      <c r="BX100" t="e" cm="1">
        <f t="array" ref="BX100">_xlfn.IFNA(VLOOKUP($A100,TRANSPOSE(#REF!),BX$2+2,FALSE),0)</f>
        <v>#REF!</v>
      </c>
      <c r="BY100" t="e" cm="1">
        <f t="array" ref="BY100">_xlfn.IFNA(VLOOKUP($A100,TRANSPOSE(#REF!),BY$2+2,FALSE),0)</f>
        <v>#REF!</v>
      </c>
      <c r="BZ100" t="e" cm="1">
        <f t="array" ref="BZ100">_xlfn.IFNA(VLOOKUP($A100,TRANSPOSE(#REF!),BZ$2+2,FALSE),0)</f>
        <v>#REF!</v>
      </c>
      <c r="CA100" t="e" cm="1">
        <f t="array" ref="CA100">_xlfn.IFNA(VLOOKUP($A100,TRANSPOSE(#REF!),CA$2+2,FALSE),0)</f>
        <v>#REF!</v>
      </c>
      <c r="CB100" t="e" cm="1">
        <f t="array" ref="CB100">_xlfn.IFNA(VLOOKUP($A100,TRANSPOSE(#REF!),CB$2+2,FALSE),0)</f>
        <v>#REF!</v>
      </c>
      <c r="CC100" t="e" cm="1">
        <f t="array" ref="CC100">_xlfn.IFNA(VLOOKUP($A100,TRANSPOSE(#REF!),CC$2+2,FALSE),0)</f>
        <v>#REF!</v>
      </c>
      <c r="CD100" t="e" cm="1">
        <f t="array" ref="CD100">_xlfn.IFNA(VLOOKUP($A100,TRANSPOSE(#REF!),CD$2+2,FALSE),0)</f>
        <v>#REF!</v>
      </c>
      <c r="CE100" t="e" cm="1">
        <f t="array" ref="CE100">_xlfn.IFNA(VLOOKUP($A100,TRANSPOSE(#REF!),CE$2+2,FALSE),0)</f>
        <v>#REF!</v>
      </c>
      <c r="CF100" t="e" cm="1">
        <f t="array" ref="CF100">_xlfn.IFNA(VLOOKUP($A100,TRANSPOSE(#REF!),CF$2+2,FALSE),0)</f>
        <v>#REF!</v>
      </c>
      <c r="CG100" t="e" cm="1">
        <f t="array" ref="CG100">_xlfn.IFNA(VLOOKUP($A100,TRANSPOSE(#REF!),CG$2+2,FALSE),0)</f>
        <v>#REF!</v>
      </c>
      <c r="CH100" t="e" cm="1">
        <f t="array" ref="CH100">_xlfn.IFNA(VLOOKUP($A100,TRANSPOSE(#REF!),CH$2+2,FALSE),0)</f>
        <v>#REF!</v>
      </c>
      <c r="CI100" t="e" cm="1">
        <f t="array" ref="CI100">_xlfn.IFNA(VLOOKUP($A100,TRANSPOSE(#REF!),CI$2+2,FALSE),0)</f>
        <v>#REF!</v>
      </c>
      <c r="CJ100" t="e" cm="1">
        <f t="array" ref="CJ100">_xlfn.IFNA(VLOOKUP($A100,TRANSPOSE(#REF!),CJ$2+2,FALSE),0)</f>
        <v>#REF!</v>
      </c>
      <c r="CK100" t="e" cm="1">
        <f t="array" ref="CK100">_xlfn.IFNA(VLOOKUP($A100,TRANSPOSE(#REF!),CK$2+2,FALSE),0)</f>
        <v>#REF!</v>
      </c>
      <c r="CL100" t="e" cm="1">
        <f t="array" ref="CL100">_xlfn.IFNA(VLOOKUP($A100,TRANSPOSE(#REF!),CL$2+2,FALSE),0)</f>
        <v>#REF!</v>
      </c>
      <c r="CM100" t="e" cm="1">
        <f t="array" ref="CM100">_xlfn.IFNA(VLOOKUP($A100,TRANSPOSE(#REF!),CM$2+2,FALSE),0)</f>
        <v>#REF!</v>
      </c>
      <c r="CN100" t="e" cm="1">
        <f t="array" ref="CN100">_xlfn.IFNA(VLOOKUP($A100,TRANSPOSE(#REF!),CN$2+2,FALSE),0)</f>
        <v>#REF!</v>
      </c>
      <c r="CO100" t="e" cm="1">
        <f t="array" ref="CO100">_xlfn.IFNA(VLOOKUP($A100,TRANSPOSE(#REF!),CO$2+2,FALSE),0)</f>
        <v>#REF!</v>
      </c>
      <c r="CP100" t="e" cm="1">
        <f t="array" ref="CP100">_xlfn.IFNA(VLOOKUP($A100,TRANSPOSE(#REF!),CP$2+2,FALSE),0)</f>
        <v>#REF!</v>
      </c>
      <c r="CQ100" t="e" cm="1">
        <f t="array" ref="CQ100">_xlfn.IFNA(VLOOKUP($A100,TRANSPOSE(#REF!),CQ$2+2,FALSE),0)</f>
        <v>#REF!</v>
      </c>
      <c r="CR100" t="e" cm="1">
        <f t="array" ref="CR100">_xlfn.IFNA(VLOOKUP($A100,TRANSPOSE(#REF!),CR$2+2,FALSE),0)</f>
        <v>#REF!</v>
      </c>
      <c r="CS100" t="e" cm="1">
        <f t="array" ref="CS100">_xlfn.IFNA(VLOOKUP($A100,TRANSPOSE(#REF!),CS$2+2,FALSE),0)</f>
        <v>#REF!</v>
      </c>
      <c r="CT100" t="e" cm="1">
        <f t="array" ref="CT100">_xlfn.IFNA(VLOOKUP($A100,TRANSPOSE(#REF!),CT$2+2,FALSE),0)</f>
        <v>#REF!</v>
      </c>
      <c r="CU100" t="e" cm="1">
        <f t="array" ref="CU100">_xlfn.IFNA(VLOOKUP($A100,TRANSPOSE(#REF!),CU$2+2,FALSE),0)</f>
        <v>#REF!</v>
      </c>
      <c r="CV100" t="e" cm="1">
        <f t="array" ref="CV100">_xlfn.IFNA(VLOOKUP($A100,TRANSPOSE(#REF!),CV$2+2,FALSE),0)</f>
        <v>#REF!</v>
      </c>
      <c r="CW100" t="e" cm="1">
        <f t="array" ref="CW100">_xlfn.IFNA(VLOOKUP($A100,TRANSPOSE(#REF!),CW$2+2,FALSE),0)</f>
        <v>#REF!</v>
      </c>
      <c r="CX100" t="e" cm="1">
        <f t="array" ref="CX100">_xlfn.IFNA(VLOOKUP($A100,TRANSPOSE(#REF!),CX$2+2,FALSE),0)</f>
        <v>#REF!</v>
      </c>
      <c r="CY100" t="e" cm="1">
        <f t="array" ref="CY100">_xlfn.IFNA(VLOOKUP($A100,TRANSPOSE(#REF!),CY$2+2,FALSE),0)</f>
        <v>#REF!</v>
      </c>
      <c r="CZ100" t="e" cm="1">
        <f t="array" ref="CZ100">_xlfn.IFNA(VLOOKUP($A100,TRANSPOSE(#REF!),CZ$2+2,FALSE),0)</f>
        <v>#REF!</v>
      </c>
      <c r="DA100" t="e" cm="1">
        <f t="array" ref="DA100">_xlfn.IFNA(VLOOKUP($A100,TRANSPOSE(#REF!),DA$2+2,FALSE),0)</f>
        <v>#REF!</v>
      </c>
      <c r="DB100" t="e" cm="1">
        <f t="array" ref="DB100">_xlfn.IFNA(VLOOKUP($A100,TRANSPOSE(#REF!),DB$2+2,FALSE),0)</f>
        <v>#REF!</v>
      </c>
      <c r="DC100" t="e" cm="1">
        <f t="array" ref="DC100">_xlfn.IFNA(VLOOKUP($A100,TRANSPOSE(#REF!),DC$2+2,FALSE),0)</f>
        <v>#REF!</v>
      </c>
      <c r="DD100" t="e" cm="1">
        <f t="array" ref="DD100">_xlfn.IFNA(VLOOKUP($A100,TRANSPOSE(#REF!),DD$2+2,FALSE),0)</f>
        <v>#REF!</v>
      </c>
      <c r="DE100" t="e" cm="1">
        <f t="array" ref="DE100">_xlfn.IFNA(VLOOKUP($A100,TRANSPOSE(#REF!),DE$2+2,FALSE),0)</f>
        <v>#REF!</v>
      </c>
      <c r="DF100" t="e" cm="1">
        <f t="array" ref="DF100">_xlfn.IFNA(VLOOKUP($A100,TRANSPOSE(#REF!),DF$2+2,FALSE),0)</f>
        <v>#REF!</v>
      </c>
      <c r="DG100" t="e" cm="1">
        <f t="array" ref="DG100">_xlfn.IFNA(VLOOKUP($A100,TRANSPOSE(#REF!),DG$2+2,FALSE),0)</f>
        <v>#REF!</v>
      </c>
      <c r="DH100" t="e" cm="1">
        <f t="array" ref="DH100">_xlfn.IFNA(VLOOKUP($A100,TRANSPOSE(#REF!),DH$2+2,FALSE),0)</f>
        <v>#REF!</v>
      </c>
      <c r="DI100" t="e" cm="1">
        <f t="array" ref="DI100">_xlfn.IFNA(VLOOKUP($A100,TRANSPOSE(#REF!),DI$2+2,FALSE),0)</f>
        <v>#REF!</v>
      </c>
      <c r="DJ100" t="e" cm="1">
        <f t="array" ref="DJ100">_xlfn.IFNA(VLOOKUP($A100,TRANSPOSE(#REF!),DJ$2+2,FALSE),0)</f>
        <v>#REF!</v>
      </c>
      <c r="DK100" t="e" cm="1">
        <f t="array" ref="DK100">_xlfn.IFNA(VLOOKUP($A100,TRANSPOSE(#REF!),DK$2+2,FALSE),0)</f>
        <v>#REF!</v>
      </c>
      <c r="DL100" t="e" cm="1">
        <f t="array" ref="DL100">_xlfn.IFNA(VLOOKUP($A100,TRANSPOSE(#REF!),DL$2+2,FALSE),0)</f>
        <v>#REF!</v>
      </c>
      <c r="DM100" t="e" cm="1">
        <f t="array" ref="DM100">_xlfn.IFNA(VLOOKUP($A100,TRANSPOSE(#REF!),DM$2+2,FALSE),0)</f>
        <v>#REF!</v>
      </c>
      <c r="DN100" t="e" cm="1">
        <f t="array" ref="DN100">_xlfn.IFNA(VLOOKUP($A100,TRANSPOSE(#REF!),DN$2+2,FALSE),0)</f>
        <v>#REF!</v>
      </c>
      <c r="DO100" t="e" cm="1">
        <f t="array" ref="DO100">_xlfn.IFNA(VLOOKUP($A100,TRANSPOSE(#REF!),DO$2+2,FALSE),0)</f>
        <v>#REF!</v>
      </c>
      <c r="DP100" t="e" cm="1">
        <f t="array" ref="DP100">_xlfn.IFNA(VLOOKUP($A100,TRANSPOSE(#REF!),DP$2+2,FALSE),0)</f>
        <v>#REF!</v>
      </c>
      <c r="DQ100" t="e" cm="1">
        <f t="array" ref="DQ100">_xlfn.IFNA(VLOOKUP($A100,TRANSPOSE(#REF!),DQ$2+2,FALSE),0)</f>
        <v>#REF!</v>
      </c>
      <c r="DR100" t="e" cm="1">
        <f t="array" ref="DR100">_xlfn.IFNA(VLOOKUP($A100,TRANSPOSE(#REF!),DR$2+2,FALSE),0)</f>
        <v>#REF!</v>
      </c>
      <c r="DS100" t="e" cm="1">
        <f t="array" ref="DS100">_xlfn.IFNA(VLOOKUP($A100,TRANSPOSE(#REF!),DS$2+2,FALSE),0)</f>
        <v>#REF!</v>
      </c>
      <c r="DT100" t="e" cm="1">
        <f t="array" ref="DT100">_xlfn.IFNA(VLOOKUP($A100,TRANSPOSE(#REF!),DT$2+2,FALSE),0)</f>
        <v>#REF!</v>
      </c>
      <c r="DU100" t="e" cm="1">
        <f t="array" ref="DU100">_xlfn.IFNA(VLOOKUP($A100,TRANSPOSE(#REF!),DU$2+2,FALSE),0)</f>
        <v>#REF!</v>
      </c>
      <c r="DV100" t="e" cm="1">
        <f t="array" ref="DV100">_xlfn.IFNA(VLOOKUP($A100,TRANSPOSE(#REF!),DV$2+2,FALSE),0)</f>
        <v>#REF!</v>
      </c>
      <c r="DW100" t="e" cm="1">
        <f t="array" ref="DW100">_xlfn.IFNA(VLOOKUP($A100,TRANSPOSE(#REF!),DW$2+2,FALSE),0)</f>
        <v>#REF!</v>
      </c>
      <c r="DX100" t="e" cm="1">
        <f t="array" ref="DX100">_xlfn.IFNA(VLOOKUP($A100,TRANSPOSE(#REF!),DX$2+2,FALSE),0)</f>
        <v>#REF!</v>
      </c>
      <c r="DY100" t="e" cm="1">
        <f t="array" ref="DY100">_xlfn.IFNA(VLOOKUP($A100,TRANSPOSE(#REF!),DY$2+2,FALSE),0)</f>
        <v>#REF!</v>
      </c>
      <c r="DZ100" t="e" cm="1">
        <f t="array" ref="DZ100">_xlfn.IFNA(VLOOKUP($A100,TRANSPOSE(#REF!),DZ$2+2,FALSE),0)</f>
        <v>#REF!</v>
      </c>
      <c r="EA100" t="e" cm="1">
        <f t="array" ref="EA100">_xlfn.IFNA(VLOOKUP($A100,TRANSPOSE(#REF!),EA$2+2,FALSE),0)</f>
        <v>#REF!</v>
      </c>
      <c r="EB100" t="e" cm="1">
        <f t="array" ref="EB100">_xlfn.IFNA(VLOOKUP($A100,TRANSPOSE(#REF!),EB$2+2,FALSE),0)</f>
        <v>#REF!</v>
      </c>
      <c r="EC100" t="e" cm="1">
        <f t="array" ref="EC100">_xlfn.IFNA(VLOOKUP($A100,TRANSPOSE(#REF!),EC$2+2,FALSE),0)</f>
        <v>#REF!</v>
      </c>
      <c r="ED100" t="e" cm="1">
        <f t="array" ref="ED100">_xlfn.IFNA(VLOOKUP($A100,TRANSPOSE(#REF!),ED$2+2,FALSE),0)</f>
        <v>#REF!</v>
      </c>
      <c r="EE100" t="e" cm="1">
        <f t="array" ref="EE100">_xlfn.IFNA(VLOOKUP($A100,TRANSPOSE(#REF!),EE$2+2,FALSE),0)</f>
        <v>#REF!</v>
      </c>
      <c r="EF100" t="e" cm="1">
        <f t="array" ref="EF100">_xlfn.IFNA(VLOOKUP($A100,TRANSPOSE(#REF!),EF$2+2,FALSE),0)</f>
        <v>#REF!</v>
      </c>
      <c r="EG100" t="e" cm="1">
        <f t="array" ref="EG100">_xlfn.IFNA(VLOOKUP($A100,TRANSPOSE(#REF!),EG$2+2,FALSE),0)</f>
        <v>#REF!</v>
      </c>
      <c r="EH100" t="e" cm="1">
        <f t="array" ref="EH100">_xlfn.IFNA(VLOOKUP($A100,TRANSPOSE(#REF!),EH$2+2,FALSE),0)</f>
        <v>#REF!</v>
      </c>
      <c r="EI100" t="e" cm="1">
        <f t="array" ref="EI100">_xlfn.IFNA(VLOOKUP($A100,TRANSPOSE(#REF!),EI$2+2,FALSE),0)</f>
        <v>#REF!</v>
      </c>
      <c r="EJ100" t="e" cm="1">
        <f t="array" ref="EJ100">_xlfn.IFNA(VLOOKUP($A100,TRANSPOSE(#REF!),EJ$2+2,FALSE),0)</f>
        <v>#REF!</v>
      </c>
      <c r="EK100" t="e" cm="1">
        <f t="array" ref="EK100">_xlfn.IFNA(VLOOKUP($A100,TRANSPOSE(#REF!),EK$2+2,FALSE),0)</f>
        <v>#REF!</v>
      </c>
      <c r="EL100" t="e" cm="1">
        <f t="array" ref="EL100">_xlfn.IFNA(VLOOKUP($A100,TRANSPOSE(#REF!),EL$2+2,FALSE),0)</f>
        <v>#REF!</v>
      </c>
      <c r="EM100" t="e" cm="1">
        <f t="array" ref="EM100">_xlfn.IFNA(VLOOKUP($A100,TRANSPOSE(#REF!),EM$2+2,FALSE),0)</f>
        <v>#REF!</v>
      </c>
      <c r="EN100" t="e" cm="1">
        <f t="array" ref="EN100">_xlfn.IFNA(VLOOKUP($A100,TRANSPOSE(#REF!),EN$2+2,FALSE),0)</f>
        <v>#REF!</v>
      </c>
      <c r="EO100" t="e" cm="1">
        <f t="array" ref="EO100">_xlfn.IFNA(VLOOKUP($A100,TRANSPOSE(#REF!),EO$2+2,FALSE),0)</f>
        <v>#REF!</v>
      </c>
      <c r="EP100" t="e" cm="1">
        <f t="array" ref="EP100">_xlfn.IFNA(VLOOKUP($A100,TRANSPOSE(#REF!),EP$2+2,FALSE),0)</f>
        <v>#REF!</v>
      </c>
      <c r="EQ100" t="e" cm="1">
        <f t="array" ref="EQ100">_xlfn.IFNA(VLOOKUP($A100,TRANSPOSE(#REF!),EQ$2+2,FALSE),0)</f>
        <v>#REF!</v>
      </c>
      <c r="ER100" t="e" cm="1">
        <f t="array" ref="ER100">_xlfn.IFNA(VLOOKUP($A100,TRANSPOSE(#REF!),ER$2+2,FALSE),0)</f>
        <v>#REF!</v>
      </c>
      <c r="ES100" t="e" cm="1">
        <f t="array" ref="ES100">_xlfn.IFNA(VLOOKUP($A100,TRANSPOSE(#REF!),ES$2+2,FALSE),0)</f>
        <v>#REF!</v>
      </c>
      <c r="ET100" t="e" cm="1">
        <f t="array" ref="ET100">_xlfn.IFNA(VLOOKUP($A100,TRANSPOSE(#REF!),ET$2+2,FALSE),0)</f>
        <v>#REF!</v>
      </c>
      <c r="EU100" t="e" cm="1">
        <f t="array" ref="EU100">_xlfn.IFNA(VLOOKUP($A100,TRANSPOSE(#REF!),EU$2+2,FALSE),0)</f>
        <v>#REF!</v>
      </c>
      <c r="EV100" t="e" cm="1">
        <f t="array" ref="EV100">_xlfn.IFNA(VLOOKUP($A100,TRANSPOSE(#REF!),EV$2+2,FALSE),0)</f>
        <v>#REF!</v>
      </c>
      <c r="EW100" t="e" cm="1">
        <f t="array" ref="EW100">_xlfn.IFNA(VLOOKUP($A100,TRANSPOSE(#REF!),EW$2+2,FALSE),0)</f>
        <v>#REF!</v>
      </c>
      <c r="EX100" t="e" cm="1">
        <f t="array" ref="EX100">_xlfn.IFNA(VLOOKUP($A100,TRANSPOSE(#REF!),EX$2+2,FALSE),0)</f>
        <v>#REF!</v>
      </c>
      <c r="EY100" t="e" cm="1">
        <f t="array" ref="EY100">_xlfn.IFNA(VLOOKUP($A100,TRANSPOSE(#REF!),EY$2+2,FALSE),0)</f>
        <v>#REF!</v>
      </c>
      <c r="EZ100" t="e" cm="1">
        <f t="array" ref="EZ100">_xlfn.IFNA(VLOOKUP($A100,TRANSPOSE(#REF!),EZ$2+2,FALSE),0)</f>
        <v>#REF!</v>
      </c>
      <c r="FA100" t="e" cm="1">
        <f t="array" ref="FA100">_xlfn.IFNA(VLOOKUP($A100,TRANSPOSE(#REF!),FA$2+2,FALSE),0)</f>
        <v>#REF!</v>
      </c>
      <c r="FB100" t="e" cm="1">
        <f t="array" ref="FB100">_xlfn.IFNA(VLOOKUP($A100,TRANSPOSE(#REF!),FB$2+2,FALSE),0)</f>
        <v>#REF!</v>
      </c>
      <c r="FC100" t="e" cm="1">
        <f t="array" ref="FC100">_xlfn.IFNA(VLOOKUP($A100,TRANSPOSE(#REF!),FC$2+2,FALSE),0)</f>
        <v>#REF!</v>
      </c>
      <c r="FD100" t="e" cm="1">
        <f t="array" ref="FD100">_xlfn.IFNA(VLOOKUP($A100,TRANSPOSE(#REF!),FD$2+2,FALSE),0)</f>
        <v>#REF!</v>
      </c>
      <c r="FE100" t="e" cm="1">
        <f t="array" ref="FE100">_xlfn.IFNA(VLOOKUP($A100,TRANSPOSE(#REF!),FE$2+2,FALSE),0)</f>
        <v>#REF!</v>
      </c>
      <c r="FF100" t="e" cm="1">
        <f t="array" ref="FF100">_xlfn.IFNA(VLOOKUP($A100,TRANSPOSE(#REF!),FF$2+2,FALSE),0)</f>
        <v>#REF!</v>
      </c>
      <c r="FG100" t="e" cm="1">
        <f t="array" ref="FG100">_xlfn.IFNA(VLOOKUP($A100,TRANSPOSE(#REF!),FG$2+2,FALSE),0)</f>
        <v>#REF!</v>
      </c>
      <c r="FH100" t="e" cm="1">
        <f t="array" ref="FH100">_xlfn.IFNA(VLOOKUP($A100,TRANSPOSE(#REF!),FH$2+2,FALSE),0)</f>
        <v>#REF!</v>
      </c>
      <c r="FI100" t="e" cm="1">
        <f t="array" ref="FI100">_xlfn.IFNA(VLOOKUP($A100,TRANSPOSE(#REF!),FI$2+2,FALSE),0)</f>
        <v>#REF!</v>
      </c>
      <c r="FJ100" t="e" cm="1">
        <f t="array" ref="FJ100">_xlfn.IFNA(VLOOKUP($A100,TRANSPOSE(#REF!),FJ$2+2,FALSE),0)</f>
        <v>#REF!</v>
      </c>
      <c r="FK100" t="e" cm="1">
        <f t="array" ref="FK100">_xlfn.IFNA(VLOOKUP($A100,TRANSPOSE(#REF!),FK$2+2,FALSE),0)</f>
        <v>#REF!</v>
      </c>
      <c r="FL100" t="e" cm="1">
        <f t="array" ref="FL100">_xlfn.IFNA(VLOOKUP($A100,TRANSPOSE(#REF!),FL$2+2,FALSE),0)</f>
        <v>#REF!</v>
      </c>
      <c r="FM100" t="e" cm="1">
        <f t="array" ref="FM100">_xlfn.IFNA(VLOOKUP($A100,TRANSPOSE(#REF!),FM$2+2,FALSE),0)</f>
        <v>#REF!</v>
      </c>
      <c r="FN100" t="e" cm="1">
        <f t="array" ref="FN100">_xlfn.IFNA(VLOOKUP($A100,TRANSPOSE(#REF!),FN$2+2,FALSE),0)</f>
        <v>#REF!</v>
      </c>
      <c r="FO100" t="e" cm="1">
        <f t="array" ref="FO100">_xlfn.IFNA(VLOOKUP($A100,TRANSPOSE(#REF!),FO$2+2,FALSE),0)</f>
        <v>#REF!</v>
      </c>
      <c r="FP100" t="e" cm="1">
        <f t="array" ref="FP100">_xlfn.IFNA(VLOOKUP($A100,TRANSPOSE(#REF!),FP$2+2,FALSE),0)</f>
        <v>#REF!</v>
      </c>
      <c r="FQ100" t="e" cm="1">
        <f t="array" ref="FQ100">_xlfn.IFNA(VLOOKUP($A100,TRANSPOSE(#REF!),FQ$2+2,FALSE),0)</f>
        <v>#REF!</v>
      </c>
      <c r="FR100" t="e" cm="1">
        <f t="array" ref="FR100">_xlfn.IFNA(VLOOKUP($A100,TRANSPOSE(#REF!),FR$2+2,FALSE),0)</f>
        <v>#REF!</v>
      </c>
      <c r="FS100" t="e" cm="1">
        <f t="array" ref="FS100">_xlfn.IFNA(VLOOKUP($A100,TRANSPOSE(#REF!),FS$2+2,FALSE),0)</f>
        <v>#REF!</v>
      </c>
      <c r="FT100" t="e" cm="1">
        <f t="array" ref="FT100">_xlfn.IFNA(VLOOKUP($A100,TRANSPOSE(#REF!),FT$2+2,FALSE),0)</f>
        <v>#REF!</v>
      </c>
      <c r="FU100" t="e" cm="1">
        <f t="array" ref="FU100">_xlfn.IFNA(VLOOKUP($A100,TRANSPOSE(#REF!),FU$2+2,FALSE),0)</f>
        <v>#REF!</v>
      </c>
      <c r="FV100" t="e" cm="1">
        <f t="array" ref="FV100">_xlfn.IFNA(VLOOKUP($A100,TRANSPOSE(#REF!),FV$2+2,FALSE),0)</f>
        <v>#REF!</v>
      </c>
      <c r="FW100" t="e" cm="1">
        <f t="array" ref="FW100">_xlfn.IFNA(VLOOKUP($A100,TRANSPOSE(#REF!),FW$2+2,FALSE),0)</f>
        <v>#REF!</v>
      </c>
      <c r="FX100" t="e" cm="1">
        <f t="array" ref="FX100">_xlfn.IFNA(VLOOKUP($A100,TRANSPOSE(#REF!),FX$2+2,FALSE),0)</f>
        <v>#REF!</v>
      </c>
      <c r="FY100" t="e" cm="1">
        <f t="array" ref="FY100">_xlfn.IFNA(VLOOKUP($A100,TRANSPOSE(#REF!),FY$2+2,FALSE),0)</f>
        <v>#REF!</v>
      </c>
      <c r="FZ100" t="e" cm="1">
        <f t="array" ref="FZ100">_xlfn.IFNA(VLOOKUP($A100,TRANSPOSE(#REF!),FZ$2+2,FALSE),0)</f>
        <v>#REF!</v>
      </c>
      <c r="GA100" t="e" cm="1">
        <f t="array" ref="GA100">_xlfn.IFNA(VLOOKUP($A100,TRANSPOSE(#REF!),GA$2+2,FALSE),0)</f>
        <v>#REF!</v>
      </c>
      <c r="GB100" t="e" cm="1">
        <f t="array" ref="GB100">_xlfn.IFNA(VLOOKUP($A100,TRANSPOSE(#REF!),GB$2+2,FALSE),0)</f>
        <v>#REF!</v>
      </c>
      <c r="GC100" t="e" cm="1">
        <f t="array" ref="GC100">_xlfn.IFNA(VLOOKUP($A100,TRANSPOSE(#REF!),GC$2+2,FALSE),0)</f>
        <v>#REF!</v>
      </c>
      <c r="GD100" t="e" cm="1">
        <f t="array" ref="GD100">_xlfn.IFNA(VLOOKUP($A100,TRANSPOSE(#REF!),GD$2+2,FALSE),0)</f>
        <v>#REF!</v>
      </c>
      <c r="GE100" t="e" cm="1">
        <f t="array" ref="GE100">_xlfn.IFNA(VLOOKUP($A100,TRANSPOSE(#REF!),GE$2+2,FALSE),0)</f>
        <v>#REF!</v>
      </c>
      <c r="GF100" t="e" cm="1">
        <f t="array" ref="GF100">_xlfn.IFNA(VLOOKUP($A100,TRANSPOSE(#REF!),GF$2+2,FALSE),0)</f>
        <v>#REF!</v>
      </c>
      <c r="GG100" t="e" cm="1">
        <f t="array" ref="GG100">_xlfn.IFNA(VLOOKUP($A100,TRANSPOSE(#REF!),GG$2+2,FALSE),0)</f>
        <v>#REF!</v>
      </c>
      <c r="GH100" t="e" cm="1">
        <f t="array" ref="GH100">_xlfn.IFNA(VLOOKUP($A100,TRANSPOSE(#REF!),GH$2+2,FALSE),0)</f>
        <v>#REF!</v>
      </c>
      <c r="GI100" t="e" cm="1">
        <f t="array" ref="GI100">_xlfn.IFNA(VLOOKUP($A100,TRANSPOSE(#REF!),GI$2+2,FALSE),0)</f>
        <v>#REF!</v>
      </c>
      <c r="GJ100" t="e" cm="1">
        <f t="array" ref="GJ100">_xlfn.IFNA(VLOOKUP($A100,TRANSPOSE(#REF!),GJ$2+2,FALSE),0)</f>
        <v>#REF!</v>
      </c>
      <c r="GK100" t="e" cm="1">
        <f t="array" ref="GK100">_xlfn.IFNA(VLOOKUP($A100,TRANSPOSE(#REF!),GK$2+2,FALSE),0)</f>
        <v>#REF!</v>
      </c>
      <c r="GL100" t="e" cm="1">
        <f t="array" ref="GL100">_xlfn.IFNA(VLOOKUP($A100,TRANSPOSE(#REF!),GL$2+2,FALSE),0)</f>
        <v>#REF!</v>
      </c>
      <c r="GM100" t="e" cm="1">
        <f t="array" ref="GM100">_xlfn.IFNA(VLOOKUP($A100,TRANSPOSE(#REF!),GM$2+2,FALSE),0)</f>
        <v>#REF!</v>
      </c>
      <c r="GN100" t="e" cm="1">
        <f t="array" ref="GN100">_xlfn.IFNA(VLOOKUP($A100,TRANSPOSE(#REF!),GN$2+2,FALSE),0)</f>
        <v>#REF!</v>
      </c>
      <c r="GO100" t="e" cm="1">
        <f t="array" ref="GO100">_xlfn.IFNA(VLOOKUP($A100,TRANSPOSE(#REF!),GO$2+2,FALSE),0)</f>
        <v>#REF!</v>
      </c>
      <c r="GP100" t="e" cm="1">
        <f t="array" ref="GP100">_xlfn.IFNA(VLOOKUP($A100,TRANSPOSE(#REF!),GP$2+2,FALSE),0)</f>
        <v>#REF!</v>
      </c>
      <c r="GQ100" t="e" cm="1">
        <f t="array" ref="GQ100">_xlfn.IFNA(VLOOKUP($A100,TRANSPOSE(#REF!),GQ$2+2,FALSE),0)</f>
        <v>#REF!</v>
      </c>
      <c r="GR100" t="e" cm="1">
        <f t="array" ref="GR100">_xlfn.IFNA(VLOOKUP($A100,TRANSPOSE(#REF!),GR$2+2,FALSE),0)</f>
        <v>#REF!</v>
      </c>
      <c r="GS100" t="e" cm="1">
        <f t="array" ref="GS100">_xlfn.IFNA(VLOOKUP($A100,TRANSPOSE(#REF!),GS$2+2,FALSE),0)</f>
        <v>#REF!</v>
      </c>
      <c r="GT100" t="e" cm="1">
        <f t="array" ref="GT100">_xlfn.IFNA(VLOOKUP($A100,TRANSPOSE(#REF!),GT$2+2,FALSE),0)</f>
        <v>#REF!</v>
      </c>
      <c r="GU100" t="e" cm="1">
        <f t="array" ref="GU100">_xlfn.IFNA(VLOOKUP($A100,TRANSPOSE(#REF!),GU$2+2,FALSE),0)</f>
        <v>#REF!</v>
      </c>
      <c r="GV100" t="e" cm="1">
        <f t="array" ref="GV100">_xlfn.IFNA(VLOOKUP($A100,TRANSPOSE(#REF!),GV$2+2,FALSE),0)</f>
        <v>#REF!</v>
      </c>
      <c r="GW100" t="e" cm="1">
        <f t="array" ref="GW100">_xlfn.IFNA(VLOOKUP($A100,TRANSPOSE(#REF!),GW$2+2,FALSE),0)</f>
        <v>#REF!</v>
      </c>
      <c r="GX100" t="e" cm="1">
        <f t="array" ref="GX100">_xlfn.IFNA(VLOOKUP($A100,TRANSPOSE(#REF!),GX$2+2,FALSE),0)</f>
        <v>#REF!</v>
      </c>
      <c r="GY100" t="e" cm="1">
        <f t="array" ref="GY100">_xlfn.IFNA(VLOOKUP($A100,TRANSPOSE(#REF!),GY$2+2,FALSE),0)</f>
        <v>#REF!</v>
      </c>
      <c r="GZ100" t="e" cm="1">
        <f t="array" ref="GZ100">_xlfn.IFNA(VLOOKUP($A100,TRANSPOSE(#REF!),GZ$2+2,FALSE),0)</f>
        <v>#REF!</v>
      </c>
      <c r="HA100" t="e" cm="1">
        <f t="array" ref="HA100">_xlfn.IFNA(VLOOKUP($A100,TRANSPOSE(#REF!),HA$2+2,FALSE),0)</f>
        <v>#REF!</v>
      </c>
      <c r="HB100" t="e" cm="1">
        <f t="array" ref="HB100">_xlfn.IFNA(VLOOKUP($A100,TRANSPOSE(#REF!),HB$2+2,FALSE),0)</f>
        <v>#REF!</v>
      </c>
      <c r="HC100" t="e" cm="1">
        <f t="array" ref="HC100">_xlfn.IFNA(VLOOKUP($A100,TRANSPOSE(#REF!),HC$2+2,FALSE),0)</f>
        <v>#REF!</v>
      </c>
      <c r="HD100" t="e" cm="1">
        <f t="array" ref="HD100">_xlfn.IFNA(VLOOKUP($A100,TRANSPOSE(#REF!),HD$2+2,FALSE),0)</f>
        <v>#REF!</v>
      </c>
      <c r="HE100" t="e" cm="1">
        <f t="array" ref="HE100">_xlfn.IFNA(VLOOKUP($A100,TRANSPOSE(#REF!),HE$2+2,FALSE),0)</f>
        <v>#REF!</v>
      </c>
      <c r="HF100" t="e" cm="1">
        <f t="array" ref="HF100">_xlfn.IFNA(VLOOKUP($A100,TRANSPOSE(#REF!),HF$2+2,FALSE),0)</f>
        <v>#REF!</v>
      </c>
      <c r="HG100" t="e" cm="1">
        <f t="array" ref="HG100">_xlfn.IFNA(VLOOKUP($A100,TRANSPOSE(#REF!),HG$2+2,FALSE),0)</f>
        <v>#REF!</v>
      </c>
      <c r="HH100" t="e" cm="1">
        <f t="array" ref="HH100">_xlfn.IFNA(VLOOKUP($A100,TRANSPOSE(#REF!),HH$2+2,FALSE),0)</f>
        <v>#REF!</v>
      </c>
      <c r="HI100" t="e" cm="1">
        <f t="array" ref="HI100">_xlfn.IFNA(VLOOKUP($A100,TRANSPOSE(#REF!),HI$2+2,FALSE),0)</f>
        <v>#REF!</v>
      </c>
      <c r="HJ100" t="e" cm="1">
        <f t="array" ref="HJ100">_xlfn.IFNA(VLOOKUP($A100,TRANSPOSE(#REF!),HJ$2+2,FALSE),0)</f>
        <v>#REF!</v>
      </c>
      <c r="HK100" t="e" cm="1">
        <f t="array" ref="HK100">_xlfn.IFNA(VLOOKUP($A100,TRANSPOSE(#REF!),HK$2+2,FALSE),0)</f>
        <v>#REF!</v>
      </c>
      <c r="HL100" t="e" cm="1">
        <f t="array" ref="HL100">_xlfn.IFNA(VLOOKUP($A100,TRANSPOSE(#REF!),HL$2+2,FALSE),0)</f>
        <v>#REF!</v>
      </c>
      <c r="HM100" t="e" cm="1">
        <f t="array" ref="HM100">_xlfn.IFNA(VLOOKUP($A100,TRANSPOSE(#REF!),HM$2+2,FALSE),0)</f>
        <v>#REF!</v>
      </c>
      <c r="HN100" t="e" cm="1">
        <f t="array" ref="HN100">_xlfn.IFNA(VLOOKUP($A100,TRANSPOSE(#REF!),HN$2+2,FALSE),0)</f>
        <v>#REF!</v>
      </c>
      <c r="HO100" t="e" cm="1">
        <f t="array" ref="HO100">_xlfn.IFNA(VLOOKUP($A100,TRANSPOSE(#REF!),HO$2+2,FALSE),0)</f>
        <v>#REF!</v>
      </c>
      <c r="HP100" t="e" cm="1">
        <f t="array" ref="HP100">_xlfn.IFNA(VLOOKUP($A100,TRANSPOSE(#REF!),HP$2+2,FALSE),0)</f>
        <v>#REF!</v>
      </c>
      <c r="HQ100" t="e" cm="1">
        <f t="array" ref="HQ100">_xlfn.IFNA(VLOOKUP($A100,TRANSPOSE(#REF!),HQ$2+2,FALSE),0)</f>
        <v>#REF!</v>
      </c>
      <c r="HR100" t="e" cm="1">
        <f t="array" ref="HR100">_xlfn.IFNA(VLOOKUP($A100,TRANSPOSE(#REF!),HR$2+2,FALSE),0)</f>
        <v>#REF!</v>
      </c>
      <c r="HS100" t="e" cm="1">
        <f t="array" ref="HS100">_xlfn.IFNA(VLOOKUP($A100,TRANSPOSE(#REF!),HS$2+2,FALSE),0)</f>
        <v>#REF!</v>
      </c>
      <c r="HT100" t="e" cm="1">
        <f t="array" ref="HT100">_xlfn.IFNA(VLOOKUP($A100,TRANSPOSE(#REF!),HT$2+2,FALSE),0)</f>
        <v>#REF!</v>
      </c>
      <c r="HU100" t="e" cm="1">
        <f t="array" ref="HU100">_xlfn.IFNA(VLOOKUP($A100,TRANSPOSE(#REF!),HU$2+2,FALSE),0)</f>
        <v>#REF!</v>
      </c>
      <c r="HV100" t="e" cm="1">
        <f t="array" ref="HV100">_xlfn.IFNA(VLOOKUP($A100,TRANSPOSE(#REF!),HV$2+2,FALSE),0)</f>
        <v>#REF!</v>
      </c>
      <c r="HW100" t="e" cm="1">
        <f t="array" ref="HW100">_xlfn.IFNA(VLOOKUP($A100,TRANSPOSE(#REF!),HW$2+2,FALSE),0)</f>
        <v>#REF!</v>
      </c>
      <c r="HX100" t="e" cm="1">
        <f t="array" ref="HX100">_xlfn.IFNA(VLOOKUP($A100,TRANSPOSE(#REF!),HX$2+2,FALSE),0)</f>
        <v>#REF!</v>
      </c>
      <c r="HY100" t="e" cm="1">
        <f t="array" ref="HY100">_xlfn.IFNA(VLOOKUP($A100,TRANSPOSE(#REF!),HY$2+2,FALSE),0)</f>
        <v>#REF!</v>
      </c>
      <c r="HZ100" t="e" cm="1">
        <f t="array" ref="HZ100">_xlfn.IFNA(VLOOKUP($A100,TRANSPOSE(#REF!),HZ$2+2,FALSE),0)</f>
        <v>#REF!</v>
      </c>
      <c r="IA100" t="e" cm="1">
        <f t="array" ref="IA100">_xlfn.IFNA(VLOOKUP($A100,TRANSPOSE(#REF!),IA$2+2,FALSE),0)</f>
        <v>#REF!</v>
      </c>
      <c r="IB100" t="e" cm="1">
        <f t="array" ref="IB100">_xlfn.IFNA(VLOOKUP($A100,TRANSPOSE(#REF!),IB$2+2,FALSE),0)</f>
        <v>#REF!</v>
      </c>
      <c r="IC100" t="e" cm="1">
        <f t="array" ref="IC100">_xlfn.IFNA(VLOOKUP($A100,TRANSPOSE(#REF!),IC$2+2,FALSE),0)</f>
        <v>#REF!</v>
      </c>
      <c r="ID100" t="e" cm="1">
        <f t="array" ref="ID100">_xlfn.IFNA(VLOOKUP($A100,TRANSPOSE(#REF!),ID$2+2,FALSE),0)</f>
        <v>#REF!</v>
      </c>
      <c r="IE100" t="e" cm="1">
        <f t="array" ref="IE100">_xlfn.IFNA(VLOOKUP($A100,TRANSPOSE(#REF!),IE$2+2,FALSE),0)</f>
        <v>#REF!</v>
      </c>
      <c r="IF100" t="e" cm="1">
        <f t="array" ref="IF100">_xlfn.IFNA(VLOOKUP($A100,TRANSPOSE(#REF!),IF$2+2,FALSE),0)</f>
        <v>#REF!</v>
      </c>
      <c r="IG100" t="e" cm="1">
        <f t="array" ref="IG100">_xlfn.IFNA(VLOOKUP($A100,TRANSPOSE(#REF!),IG$2+2,FALSE),0)</f>
        <v>#REF!</v>
      </c>
      <c r="IH100" t="e" cm="1">
        <f t="array" ref="IH100">_xlfn.IFNA(VLOOKUP($A100,TRANSPOSE(#REF!),IH$2+2,FALSE),0)</f>
        <v>#REF!</v>
      </c>
      <c r="II100" t="e" cm="1">
        <f t="array" ref="II100">_xlfn.IFNA(VLOOKUP($A100,TRANSPOSE(#REF!),II$2+2,FALSE),0)</f>
        <v>#REF!</v>
      </c>
      <c r="IJ100" t="e" cm="1">
        <f t="array" ref="IJ100">_xlfn.IFNA(VLOOKUP($A100,TRANSPOSE(#REF!),IJ$2+2,FALSE),0)</f>
        <v>#REF!</v>
      </c>
      <c r="IK100" t="e" cm="1">
        <f t="array" ref="IK100">_xlfn.IFNA(VLOOKUP($A100,TRANSPOSE(#REF!),IK$2+2,FALSE),0)</f>
        <v>#REF!</v>
      </c>
      <c r="IL100" t="e" cm="1">
        <f t="array" ref="IL100">_xlfn.IFNA(VLOOKUP($A100,TRANSPOSE(#REF!),IL$2+2,FALSE),0)</f>
        <v>#REF!</v>
      </c>
      <c r="IM100" t="e" cm="1">
        <f t="array" ref="IM100">_xlfn.IFNA(VLOOKUP($A100,TRANSPOSE(#REF!),IM$2+2,FALSE),0)</f>
        <v>#REF!</v>
      </c>
      <c r="IN100" t="e" cm="1">
        <f t="array" ref="IN100">_xlfn.IFNA(VLOOKUP($A100,TRANSPOSE(#REF!),IN$2+2,FALSE),0)</f>
        <v>#REF!</v>
      </c>
      <c r="IO100" t="e" cm="1">
        <f t="array" ref="IO100">_xlfn.IFNA(VLOOKUP($A100,TRANSPOSE(#REF!),IO$2+2,FALSE),0)</f>
        <v>#REF!</v>
      </c>
      <c r="IP100" t="e" cm="1">
        <f t="array" ref="IP100">_xlfn.IFNA(VLOOKUP($A100,TRANSPOSE(#REF!),IP$2+2,FALSE),0)</f>
        <v>#REF!</v>
      </c>
      <c r="IQ100" t="e" cm="1">
        <f t="array" ref="IQ100">_xlfn.IFNA(VLOOKUP($A100,TRANSPOSE(#REF!),IQ$2+2,FALSE),0)</f>
        <v>#REF!</v>
      </c>
      <c r="IR100" t="e" cm="1">
        <f t="array" ref="IR100">_xlfn.IFNA(VLOOKUP($A100,TRANSPOSE(#REF!),IR$2+2,FALSE),0)</f>
        <v>#REF!</v>
      </c>
      <c r="IS100" t="e" cm="1">
        <f t="array" ref="IS100">_xlfn.IFNA(VLOOKUP($A100,TRANSPOSE(#REF!),IS$2+2,FALSE),0)</f>
        <v>#REF!</v>
      </c>
      <c r="IT100" t="e" cm="1">
        <f t="array" ref="IT100">_xlfn.IFNA(VLOOKUP($A100,TRANSPOSE(#REF!),IT$2+2,FALSE),0)</f>
        <v>#REF!</v>
      </c>
      <c r="IU100" t="e" cm="1">
        <f t="array" ref="IU100">_xlfn.IFNA(VLOOKUP($A100,TRANSPOSE(#REF!),IU$2+2,FALSE),0)</f>
        <v>#REF!</v>
      </c>
      <c r="IV100" t="e" cm="1">
        <f t="array" ref="IV100">_xlfn.IFNA(VLOOKUP($A100,TRANSPOSE(#REF!),IV$2+2,FALSE),0)</f>
        <v>#REF!</v>
      </c>
      <c r="IW100" t="e" cm="1">
        <f t="array" ref="IW100">_xlfn.IFNA(VLOOKUP($A100,TRANSPOSE(#REF!),IW$2+2,FALSE),0)</f>
        <v>#REF!</v>
      </c>
      <c r="IX100" t="e" cm="1">
        <f t="array" ref="IX100">_xlfn.IFNA(VLOOKUP($A100,TRANSPOSE(#REF!),IX$2+2,FALSE),0)</f>
        <v>#REF!</v>
      </c>
      <c r="IY100" t="e" cm="1">
        <f t="array" ref="IY100">_xlfn.IFNA(VLOOKUP($A100,TRANSPOSE(#REF!),IY$2+2,FALSE),0)</f>
        <v>#REF!</v>
      </c>
      <c r="IZ100" t="e" cm="1">
        <f t="array" ref="IZ100">_xlfn.IFNA(VLOOKUP($A100,TRANSPOSE(#REF!),IZ$2+2,FALSE),0)</f>
        <v>#REF!</v>
      </c>
      <c r="JA100" t="e" cm="1">
        <f t="array" ref="JA100">_xlfn.IFNA(VLOOKUP($A100,TRANSPOSE(#REF!),JA$2+2,FALSE),0)</f>
        <v>#REF!</v>
      </c>
      <c r="JB100" t="e" cm="1">
        <f t="array" ref="JB100">_xlfn.IFNA(VLOOKUP($A100,TRANSPOSE(#REF!),JB$2+2,FALSE),0)</f>
        <v>#REF!</v>
      </c>
      <c r="JC100" t="e" cm="1">
        <f t="array" ref="JC100">_xlfn.IFNA(VLOOKUP($A100,TRANSPOSE(#REF!),JC$2+2,FALSE),0)</f>
        <v>#REF!</v>
      </c>
      <c r="JD100" t="e" cm="1">
        <f t="array" ref="JD100">_xlfn.IFNA(VLOOKUP($A100,TRANSPOSE(#REF!),JD$2+2,FALSE),0)</f>
        <v>#REF!</v>
      </c>
      <c r="JE100" t="e" cm="1">
        <f t="array" ref="JE100">_xlfn.IFNA(VLOOKUP($A100,TRANSPOSE(#REF!),JE$2+2,FALSE),0)</f>
        <v>#REF!</v>
      </c>
      <c r="JF100" t="e" cm="1">
        <f t="array" ref="JF100">_xlfn.IFNA(VLOOKUP($A100,TRANSPOSE(#REF!),JF$2+2,FALSE),0)</f>
        <v>#REF!</v>
      </c>
      <c r="JG100" t="e" cm="1">
        <f t="array" ref="JG100">_xlfn.IFNA(VLOOKUP($A100,TRANSPOSE(#REF!),JG$2+2,FALSE),0)</f>
        <v>#REF!</v>
      </c>
      <c r="JH100" t="e" cm="1">
        <f t="array" ref="JH100">_xlfn.IFNA(VLOOKUP($A100,TRANSPOSE(#REF!),JH$2+2,FALSE),0)</f>
        <v>#REF!</v>
      </c>
      <c r="JI100" t="e" cm="1">
        <f t="array" ref="JI100">_xlfn.IFNA(VLOOKUP($A100,TRANSPOSE(#REF!),JI$2+2,FALSE),0)</f>
        <v>#REF!</v>
      </c>
      <c r="JJ100" t="e" cm="1">
        <f t="array" ref="JJ100">_xlfn.IFNA(VLOOKUP($A100,TRANSPOSE(#REF!),JJ$2+2,FALSE),0)</f>
        <v>#REF!</v>
      </c>
      <c r="JK100" t="e" cm="1">
        <f t="array" ref="JK100">_xlfn.IFNA(VLOOKUP($A100,TRANSPOSE(#REF!),JK$2+2,FALSE),0)</f>
        <v>#REF!</v>
      </c>
      <c r="JL100" t="e" cm="1">
        <f t="array" ref="JL100">_xlfn.IFNA(VLOOKUP($A100,TRANSPOSE(#REF!),JL$2+2,FALSE),0)</f>
        <v>#REF!</v>
      </c>
      <c r="JM100" t="e" cm="1">
        <f t="array" ref="JM100">_xlfn.IFNA(VLOOKUP($A100,TRANSPOSE(#REF!),JM$2+2,FALSE),0)</f>
        <v>#REF!</v>
      </c>
      <c r="JN100" t="e" cm="1">
        <f t="array" ref="JN100">_xlfn.IFNA(VLOOKUP($A100,TRANSPOSE(#REF!),JN$2+2,FALSE),0)</f>
        <v>#REF!</v>
      </c>
      <c r="JO100" t="e" cm="1">
        <f t="array" ref="JO100">_xlfn.IFNA(VLOOKUP($A100,TRANSPOSE(#REF!),JO$2+2,FALSE),0)</f>
        <v>#REF!</v>
      </c>
      <c r="JP100" t="e" cm="1">
        <f t="array" ref="JP100">_xlfn.IFNA(VLOOKUP($A100,TRANSPOSE(#REF!),JP$2+2,FALSE),0)</f>
        <v>#REF!</v>
      </c>
      <c r="JQ100" t="e" cm="1">
        <f t="array" ref="JQ100">_xlfn.IFNA(VLOOKUP($A100,TRANSPOSE(#REF!),JQ$2+2,FALSE),0)</f>
        <v>#REF!</v>
      </c>
      <c r="JR100" t="e" cm="1">
        <f t="array" ref="JR100">_xlfn.IFNA(VLOOKUP($A100,TRANSPOSE(#REF!),JR$2+2,FALSE),0)</f>
        <v>#REF!</v>
      </c>
      <c r="JS100" t="e" cm="1">
        <f t="array" ref="JS100">_xlfn.IFNA(VLOOKUP($A100,TRANSPOSE(#REF!),JS$2+2,FALSE),0)</f>
        <v>#REF!</v>
      </c>
      <c r="JT100" t="e" cm="1">
        <f t="array" ref="JT100">_xlfn.IFNA(VLOOKUP($A100,TRANSPOSE(#REF!),JT$2+2,FALSE),0)</f>
        <v>#REF!</v>
      </c>
      <c r="JU100" t="e" cm="1">
        <f t="array" ref="JU100">_xlfn.IFNA(VLOOKUP($A100,TRANSPOSE(#REF!),JU$2+2,FALSE),0)</f>
        <v>#REF!</v>
      </c>
      <c r="JV100" t="e" cm="1">
        <f t="array" ref="JV100">_xlfn.IFNA(VLOOKUP($A100,TRANSPOSE(#REF!),JV$2+2,FALSE),0)</f>
        <v>#REF!</v>
      </c>
      <c r="JW100" t="e" cm="1">
        <f t="array" ref="JW100">_xlfn.IFNA(VLOOKUP($A100,TRANSPOSE(#REF!),JW$2+2,FALSE),0)</f>
        <v>#REF!</v>
      </c>
      <c r="JX100" t="e" cm="1">
        <f t="array" ref="JX100">_xlfn.IFNA(VLOOKUP($A100,TRANSPOSE(#REF!),JX$2+2,FALSE),0)</f>
        <v>#REF!</v>
      </c>
      <c r="JY100" t="e" cm="1">
        <f t="array" ref="JY100">_xlfn.IFNA(VLOOKUP($A100,TRANSPOSE(#REF!),JY$2+2,FALSE),0)</f>
        <v>#REF!</v>
      </c>
      <c r="JZ100" t="e" cm="1">
        <f t="array" ref="JZ100">_xlfn.IFNA(VLOOKUP($A100,TRANSPOSE(#REF!),JZ$2+2,FALSE),0)</f>
        <v>#REF!</v>
      </c>
      <c r="KA100" t="e" cm="1">
        <f t="array" ref="KA100">_xlfn.IFNA(VLOOKUP($A100,TRANSPOSE(#REF!),KA$2+2,FALSE),0)</f>
        <v>#REF!</v>
      </c>
      <c r="KB100" t="e" cm="1">
        <f t="array" ref="KB100">_xlfn.IFNA(VLOOKUP($A100,TRANSPOSE(#REF!),KB$2+2,FALSE),0)</f>
        <v>#REF!</v>
      </c>
      <c r="KC100" t="e" cm="1">
        <f t="array" ref="KC100">_xlfn.IFNA(VLOOKUP($A100,TRANSPOSE(#REF!),KC$2+2,FALSE),0)</f>
        <v>#REF!</v>
      </c>
      <c r="KD100" t="e" cm="1">
        <f t="array" ref="KD100">_xlfn.IFNA(VLOOKUP($A100,TRANSPOSE(#REF!),KD$2+2,FALSE),0)</f>
        <v>#REF!</v>
      </c>
      <c r="KE100" t="e" cm="1">
        <f t="array" ref="KE100">_xlfn.IFNA(VLOOKUP($A100,TRANSPOSE(#REF!),KE$2+2,FALSE),0)</f>
        <v>#REF!</v>
      </c>
      <c r="KF100" t="e" cm="1">
        <f t="array" ref="KF100">_xlfn.IFNA(VLOOKUP($A100,TRANSPOSE(#REF!),KF$2+2,FALSE),0)</f>
        <v>#REF!</v>
      </c>
      <c r="KG100" t="e" cm="1">
        <f t="array" ref="KG100">_xlfn.IFNA(VLOOKUP($A100,TRANSPOSE(#REF!),KG$2+2,FALSE),0)</f>
        <v>#REF!</v>
      </c>
      <c r="KH100" t="e" cm="1">
        <f t="array" ref="KH100">_xlfn.IFNA(VLOOKUP($A100,TRANSPOSE(#REF!),KH$2+2,FALSE),0)</f>
        <v>#REF!</v>
      </c>
      <c r="KI100" t="e" cm="1">
        <f t="array" ref="KI100">_xlfn.IFNA(VLOOKUP($A100,TRANSPOSE(#REF!),KI$2+2,FALSE),0)</f>
        <v>#REF!</v>
      </c>
      <c r="KJ100" t="e" cm="1">
        <f t="array" ref="KJ100">_xlfn.IFNA(VLOOKUP($A100,TRANSPOSE(#REF!),KJ$2+2,FALSE),0)</f>
        <v>#REF!</v>
      </c>
      <c r="KK100" t="e" cm="1">
        <f t="array" ref="KK100">_xlfn.IFNA(VLOOKUP($A100,TRANSPOSE(#REF!),KK$2+2,FALSE),0)</f>
        <v>#REF!</v>
      </c>
      <c r="KL100" t="e" cm="1">
        <f t="array" ref="KL100">_xlfn.IFNA(VLOOKUP($A100,TRANSPOSE(#REF!),KL$2+2,FALSE),0)</f>
        <v>#REF!</v>
      </c>
      <c r="KM100" t="e" cm="1">
        <f t="array" ref="KM100">_xlfn.IFNA(VLOOKUP($A100,TRANSPOSE(#REF!),KM$2+2,FALSE),0)</f>
        <v>#REF!</v>
      </c>
      <c r="KN100" t="e" cm="1">
        <f t="array" ref="KN100">_xlfn.IFNA(VLOOKUP($A100,TRANSPOSE(#REF!),KN$2+2,FALSE),0)</f>
        <v>#REF!</v>
      </c>
      <c r="KO100" t="e" cm="1">
        <f t="array" ref="KO100">_xlfn.IFNA(VLOOKUP($A100,TRANSPOSE(#REF!),KO$2+2,FALSE),0)</f>
        <v>#REF!</v>
      </c>
      <c r="KP100" t="e" cm="1">
        <f t="array" ref="KP100">_xlfn.IFNA(VLOOKUP($A100,TRANSPOSE(#REF!),KP$2+2,FALSE),0)</f>
        <v>#REF!</v>
      </c>
      <c r="KQ100" t="e" cm="1">
        <f t="array" ref="KQ100">_xlfn.IFNA(VLOOKUP($A100,TRANSPOSE(#REF!),KQ$2+2,FALSE),0)</f>
        <v>#REF!</v>
      </c>
      <c r="KR100" t="e" cm="1">
        <f t="array" ref="KR100">_xlfn.IFNA(VLOOKUP($A100,TRANSPOSE(#REF!),KR$2+2,FALSE),0)</f>
        <v>#REF!</v>
      </c>
      <c r="KS100" t="e" cm="1">
        <f t="array" ref="KS100">_xlfn.IFNA(VLOOKUP($A100,TRANSPOSE(#REF!),KS$2+2,FALSE),0)</f>
        <v>#REF!</v>
      </c>
      <c r="KT100" t="e" cm="1">
        <f t="array" ref="KT100">_xlfn.IFNA(VLOOKUP($A100,TRANSPOSE(#REF!),KT$2+2,FALSE),0)</f>
        <v>#REF!</v>
      </c>
      <c r="KU100" t="e" cm="1">
        <f t="array" ref="KU100">_xlfn.IFNA(VLOOKUP($A100,TRANSPOSE(#REF!),KU$2+2,FALSE),0)</f>
        <v>#REF!</v>
      </c>
      <c r="KV100" t="e" cm="1">
        <f t="array" ref="KV100">_xlfn.IFNA(VLOOKUP($A100,TRANSPOSE(#REF!),KV$2+2,FALSE),0)</f>
        <v>#REF!</v>
      </c>
      <c r="KW100" t="e" cm="1">
        <f t="array" ref="KW100">_xlfn.IFNA(VLOOKUP($A100,TRANSPOSE(#REF!),KW$2+2,FALSE),0)</f>
        <v>#REF!</v>
      </c>
      <c r="KX100" t="e" cm="1">
        <f t="array" ref="KX100">_xlfn.IFNA(VLOOKUP($A100,TRANSPOSE(#REF!),KX$2+2,FALSE),0)</f>
        <v>#REF!</v>
      </c>
      <c r="KY100" t="e" cm="1">
        <f t="array" ref="KY100">_xlfn.IFNA(VLOOKUP($A100,TRANSPOSE(#REF!),KY$2+2,FALSE),0)</f>
        <v>#REF!</v>
      </c>
      <c r="KZ100" t="e" cm="1">
        <f t="array" ref="KZ100">_xlfn.IFNA(VLOOKUP($A100,TRANSPOSE(#REF!),KZ$2+2,FALSE),0)</f>
        <v>#REF!</v>
      </c>
      <c r="LA100" t="e" cm="1">
        <f t="array" ref="LA100">_xlfn.IFNA(VLOOKUP($A100,TRANSPOSE(#REF!),LA$2+2,FALSE),0)</f>
        <v>#REF!</v>
      </c>
      <c r="LB100" t="e" cm="1">
        <f t="array" ref="LB100">_xlfn.IFNA(VLOOKUP($A100,TRANSPOSE(#REF!),LB$2+2,FALSE),0)</f>
        <v>#REF!</v>
      </c>
      <c r="LC100" t="e" cm="1">
        <f t="array" ref="LC100">_xlfn.IFNA(VLOOKUP($A100,TRANSPOSE(#REF!),LC$2+2,FALSE),0)</f>
        <v>#REF!</v>
      </c>
      <c r="LD100" t="e" cm="1">
        <f t="array" ref="LD100">_xlfn.IFNA(VLOOKUP($A100,TRANSPOSE(#REF!),LD$2+2,FALSE),0)</f>
        <v>#REF!</v>
      </c>
      <c r="LE100" t="e" cm="1">
        <f t="array" ref="LE100">_xlfn.IFNA(VLOOKUP($A100,TRANSPOSE(#REF!),LE$2+2,FALSE),0)</f>
        <v>#REF!</v>
      </c>
      <c r="LF100" t="e" cm="1">
        <f t="array" ref="LF100">_xlfn.IFNA(VLOOKUP($A100,TRANSPOSE(#REF!),LF$2+2,FALSE),0)</f>
        <v>#REF!</v>
      </c>
      <c r="LG100" t="e" cm="1">
        <f t="array" ref="LG100">_xlfn.IFNA(VLOOKUP($A100,TRANSPOSE(#REF!),LG$2+2,FALSE),0)</f>
        <v>#REF!</v>
      </c>
      <c r="LH100" t="e" cm="1">
        <f t="array" ref="LH100">_xlfn.IFNA(VLOOKUP($A100,TRANSPOSE(#REF!),LH$2+2,FALSE),0)</f>
        <v>#REF!</v>
      </c>
      <c r="LI100" t="e" cm="1">
        <f t="array" ref="LI100">_xlfn.IFNA(VLOOKUP($A100,TRANSPOSE(#REF!),LI$2+2,FALSE),0)</f>
        <v>#REF!</v>
      </c>
      <c r="LJ100" t="e" cm="1">
        <f t="array" ref="LJ100">_xlfn.IFNA(VLOOKUP($A100,TRANSPOSE(#REF!),LJ$2+2,FALSE),0)</f>
        <v>#REF!</v>
      </c>
      <c r="LK100" t="e" cm="1">
        <f t="array" ref="LK100">_xlfn.IFNA(VLOOKUP($A100,TRANSPOSE(#REF!),LK$2+2,FALSE),0)</f>
        <v>#REF!</v>
      </c>
      <c r="LL100" t="e" cm="1">
        <f t="array" ref="LL100">_xlfn.IFNA(VLOOKUP($A100,TRANSPOSE(#REF!),LL$2+2,FALSE),0)</f>
        <v>#REF!</v>
      </c>
      <c r="LM100" t="e" cm="1">
        <f t="array" ref="LM100">_xlfn.IFNA(VLOOKUP($A100,TRANSPOSE(#REF!),LM$2+2,FALSE),0)</f>
        <v>#REF!</v>
      </c>
      <c r="LN100" t="e" cm="1">
        <f t="array" ref="LN100">_xlfn.IFNA(VLOOKUP($A100,TRANSPOSE(#REF!),LN$2+2,FALSE),0)</f>
        <v>#REF!</v>
      </c>
      <c r="LO100" t="e" cm="1">
        <f t="array" ref="LO100">_xlfn.IFNA(VLOOKUP($A100,TRANSPOSE(#REF!),LO$2+2,FALSE),0)</f>
        <v>#REF!</v>
      </c>
      <c r="LP100" t="e" cm="1">
        <f t="array" ref="LP100">_xlfn.IFNA(VLOOKUP($A100,TRANSPOSE(#REF!),LP$2+2,FALSE),0)</f>
        <v>#REF!</v>
      </c>
      <c r="LQ100" t="e" cm="1">
        <f t="array" ref="LQ100">_xlfn.IFNA(VLOOKUP($A100,TRANSPOSE(#REF!),LQ$2+2,FALSE),0)</f>
        <v>#REF!</v>
      </c>
      <c r="LR100" t="e" cm="1">
        <f t="array" ref="LR100">_xlfn.IFNA(VLOOKUP($A100,TRANSPOSE(#REF!),LR$2+2,FALSE),0)</f>
        <v>#REF!</v>
      </c>
      <c r="LS100" t="e" cm="1">
        <f t="array" ref="LS100">_xlfn.IFNA(VLOOKUP($A100,TRANSPOSE(#REF!),LS$2+2,FALSE),0)</f>
        <v>#REF!</v>
      </c>
      <c r="LT100" t="e" cm="1">
        <f t="array" ref="LT100">_xlfn.IFNA(VLOOKUP($A100,TRANSPOSE(#REF!),LT$2+2,FALSE),0)</f>
        <v>#REF!</v>
      </c>
      <c r="LU100" t="e" cm="1">
        <f t="array" ref="LU100">_xlfn.IFNA(VLOOKUP($A100,TRANSPOSE(#REF!),LU$2+2,FALSE),0)</f>
        <v>#REF!</v>
      </c>
      <c r="LV100" t="e" cm="1">
        <f t="array" ref="LV100">_xlfn.IFNA(VLOOKUP($A100,TRANSPOSE(#REF!),LV$2+2,FALSE),0)</f>
        <v>#REF!</v>
      </c>
      <c r="LW100" t="e" cm="1">
        <f t="array" ref="LW100">_xlfn.IFNA(VLOOKUP($A100,TRANSPOSE(#REF!),LW$2+2,FALSE),0)</f>
        <v>#REF!</v>
      </c>
      <c r="LX100" t="e" cm="1">
        <f t="array" ref="LX100">_xlfn.IFNA(VLOOKUP($A100,TRANSPOSE(#REF!),LX$2+2,FALSE),0)</f>
        <v>#REF!</v>
      </c>
      <c r="LY100" t="e" cm="1">
        <f t="array" ref="LY100">_xlfn.IFNA(VLOOKUP($A100,TRANSPOSE(#REF!),LY$2+2,FALSE),0)</f>
        <v>#REF!</v>
      </c>
      <c r="LZ100" t="e" cm="1">
        <f t="array" ref="LZ100">_xlfn.IFNA(VLOOKUP($A100,TRANSPOSE(#REF!),LZ$2+2,FALSE),0)</f>
        <v>#REF!</v>
      </c>
      <c r="MA100" t="e" cm="1">
        <f t="array" ref="MA100">_xlfn.IFNA(VLOOKUP($A100,TRANSPOSE(#REF!),MA$2+2,FALSE),0)</f>
        <v>#REF!</v>
      </c>
      <c r="MB100" t="e" cm="1">
        <f t="array" ref="MB100">_xlfn.IFNA(VLOOKUP($A100,TRANSPOSE(#REF!),MB$2+2,FALSE),0)</f>
        <v>#REF!</v>
      </c>
      <c r="MC100" t="e" cm="1">
        <f t="array" ref="MC100">_xlfn.IFNA(VLOOKUP($A100,TRANSPOSE(#REF!),MC$2+2,FALSE),0)</f>
        <v>#REF!</v>
      </c>
      <c r="MD100" t="e" cm="1">
        <f t="array" ref="MD100">_xlfn.IFNA(VLOOKUP($A100,TRANSPOSE(#REF!),MD$2+2,FALSE),0)</f>
        <v>#REF!</v>
      </c>
      <c r="ME100" t="e" cm="1">
        <f t="array" ref="ME100">_xlfn.IFNA(VLOOKUP($A100,TRANSPOSE(#REF!),ME$2+2,FALSE),0)</f>
        <v>#REF!</v>
      </c>
      <c r="MF100" t="e" cm="1">
        <f t="array" ref="MF100">_xlfn.IFNA(VLOOKUP($A100,TRANSPOSE(#REF!),MF$2+2,FALSE),0)</f>
        <v>#REF!</v>
      </c>
      <c r="MG100" t="e" cm="1">
        <f t="array" ref="MG100">_xlfn.IFNA(VLOOKUP($A100,TRANSPOSE(#REF!),MG$2+2,FALSE),0)</f>
        <v>#REF!</v>
      </c>
      <c r="MH100" t="e" cm="1">
        <f t="array" ref="MH100">_xlfn.IFNA(VLOOKUP($A100,TRANSPOSE(#REF!),MH$2+2,FALSE),0)</f>
        <v>#REF!</v>
      </c>
      <c r="MI100" t="e" cm="1">
        <f t="array" ref="MI100">_xlfn.IFNA(VLOOKUP($A100,TRANSPOSE(#REF!),MI$2+2,FALSE),0)</f>
        <v>#REF!</v>
      </c>
      <c r="MJ100" t="e" cm="1">
        <f t="array" ref="MJ100">_xlfn.IFNA(VLOOKUP($A100,TRANSPOSE(#REF!),MJ$2+2,FALSE),0)</f>
        <v>#REF!</v>
      </c>
      <c r="MK100" t="e" cm="1">
        <f t="array" ref="MK100">_xlfn.IFNA(VLOOKUP($A100,TRANSPOSE(#REF!),MK$2+2,FALSE),0)</f>
        <v>#REF!</v>
      </c>
      <c r="ML100" t="e" cm="1">
        <f t="array" ref="ML100">_xlfn.IFNA(VLOOKUP($A100,TRANSPOSE(#REF!),ML$2+2,FALSE),0)</f>
        <v>#REF!</v>
      </c>
      <c r="MM100" t="e" cm="1">
        <f t="array" ref="MM100">_xlfn.IFNA(VLOOKUP($A100,TRANSPOSE(#REF!),MM$2+2,FALSE),0)</f>
        <v>#REF!</v>
      </c>
      <c r="MN100" t="e" cm="1">
        <f t="array" ref="MN100">_xlfn.IFNA(VLOOKUP($A100,TRANSPOSE(#REF!),MN$2+2,FALSE),0)</f>
        <v>#REF!</v>
      </c>
      <c r="MO100" t="e" cm="1">
        <f t="array" ref="MO100">_xlfn.IFNA(VLOOKUP($A100,TRANSPOSE(#REF!),MO$2+2,FALSE),0)</f>
        <v>#REF!</v>
      </c>
      <c r="MP100" t="e" cm="1">
        <f t="array" ref="MP100">_xlfn.IFNA(VLOOKUP($A100,TRANSPOSE(#REF!),MP$2+2,FALSE),0)</f>
        <v>#REF!</v>
      </c>
      <c r="MQ100" t="e" cm="1">
        <f t="array" ref="MQ100">_xlfn.IFNA(VLOOKUP($A100,TRANSPOSE(#REF!),MQ$2+2,FALSE),0)</f>
        <v>#REF!</v>
      </c>
      <c r="MR100" t="e" cm="1">
        <f t="array" ref="MR100">_xlfn.IFNA(VLOOKUP($A100,TRANSPOSE(#REF!),MR$2+2,FALSE),0)</f>
        <v>#REF!</v>
      </c>
      <c r="MS100" t="e" cm="1">
        <f t="array" ref="MS100">_xlfn.IFNA(VLOOKUP($A100,TRANSPOSE(#REF!),MS$2+2,FALSE),0)</f>
        <v>#REF!</v>
      </c>
      <c r="MT100" t="e" cm="1">
        <f t="array" ref="MT100">_xlfn.IFNA(VLOOKUP($A100,TRANSPOSE(#REF!),MT$2+2,FALSE),0)</f>
        <v>#REF!</v>
      </c>
      <c r="MU100" t="e" cm="1">
        <f t="array" ref="MU100">_xlfn.IFNA(VLOOKUP($A100,TRANSPOSE(#REF!),MU$2+2,FALSE),0)</f>
        <v>#REF!</v>
      </c>
      <c r="MV100" t="e" cm="1">
        <f t="array" ref="MV100">_xlfn.IFNA(VLOOKUP($A100,TRANSPOSE(#REF!),MV$2+2,FALSE),0)</f>
        <v>#REF!</v>
      </c>
      <c r="MW100" t="e" cm="1">
        <f t="array" ref="MW100">_xlfn.IFNA(VLOOKUP($A100,TRANSPOSE(#REF!),MW$2+2,FALSE),0)</f>
        <v>#REF!</v>
      </c>
      <c r="MX100" t="e" cm="1">
        <f t="array" ref="MX100">_xlfn.IFNA(VLOOKUP($A100,TRANSPOSE(#REF!),MX$2+2,FALSE),0)</f>
        <v>#REF!</v>
      </c>
      <c r="MY100" t="e" cm="1">
        <f t="array" ref="MY100">_xlfn.IFNA(VLOOKUP($A100,TRANSPOSE(#REF!),MY$2+2,FALSE),0)</f>
        <v>#REF!</v>
      </c>
      <c r="MZ100" t="e" cm="1">
        <f t="array" ref="MZ100">_xlfn.IFNA(VLOOKUP($A100,TRANSPOSE(#REF!),MZ$2+2,FALSE),0)</f>
        <v>#REF!</v>
      </c>
      <c r="NA100" t="e" cm="1">
        <f t="array" ref="NA100">_xlfn.IFNA(VLOOKUP($A100,TRANSPOSE(#REF!),NA$2+2,FALSE),0)</f>
        <v>#REF!</v>
      </c>
      <c r="NB100" t="e" cm="1">
        <f t="array" ref="NB100">_xlfn.IFNA(VLOOKUP($A100,TRANSPOSE(#REF!),NB$2+2,FALSE),0)</f>
        <v>#REF!</v>
      </c>
      <c r="NC100" t="e" cm="1">
        <f t="array" ref="NC100">_xlfn.IFNA(VLOOKUP($A100,TRANSPOSE(#REF!),NC$2+2,FALSE),0)</f>
        <v>#REF!</v>
      </c>
      <c r="ND100" t="e" cm="1">
        <f t="array" ref="ND100">_xlfn.IFNA(VLOOKUP($A100,TRANSPOSE(#REF!),ND$2+2,FALSE),0)</f>
        <v>#REF!</v>
      </c>
      <c r="NE100" t="e" cm="1">
        <f t="array" ref="NE100">_xlfn.IFNA(VLOOKUP($A100,TRANSPOSE(#REF!),NE$2+2,FALSE),0)</f>
        <v>#REF!</v>
      </c>
      <c r="NF100" t="e" cm="1">
        <f t="array" ref="NF100">_xlfn.IFNA(VLOOKUP($A100,TRANSPOSE(#REF!),NF$2+2,FALSE),0)</f>
        <v>#REF!</v>
      </c>
      <c r="NG100" t="e" cm="1">
        <f t="array" ref="NG100">_xlfn.IFNA(VLOOKUP($A100,TRANSPOSE(#REF!),NG$2+2,FALSE),0)</f>
        <v>#REF!</v>
      </c>
      <c r="NH100" t="e" cm="1">
        <f t="array" ref="NH100">_xlfn.IFNA(VLOOKUP($A100,TRANSPOSE(#REF!),NH$2+2,FALSE),0)</f>
        <v>#REF!</v>
      </c>
      <c r="NI100" t="e" cm="1">
        <f t="array" ref="NI100">_xlfn.IFNA(VLOOKUP($A100,TRANSPOSE(#REF!),NI$2+2,FALSE),0)</f>
        <v>#REF!</v>
      </c>
      <c r="NJ100" t="e" cm="1">
        <f t="array" ref="NJ100">_xlfn.IFNA(VLOOKUP($A100,TRANSPOSE(#REF!),NJ$2+2,FALSE),0)</f>
        <v>#REF!</v>
      </c>
      <c r="NL100" t="e">
        <f t="shared" si="2"/>
        <v>#REF!</v>
      </c>
      <c r="NM100" t="e">
        <f t="shared" si="3"/>
        <v>#REF!</v>
      </c>
    </row>
    <row r="101" spans="1:377" x14ac:dyDescent="0.3">
      <c r="A101" t="str">
        <v>PNO02_09</v>
      </c>
      <c r="B101" t="str">
        <v>Elektriciteit</v>
      </c>
      <c r="C101" t="str">
        <v>Conversion</v>
      </c>
      <c r="D101" t="str">
        <v>Power NO</v>
      </c>
      <c r="E101" t="str">
        <v>Generation</v>
      </c>
      <c r="F101" t="str">
        <v>Electricity NO</v>
      </c>
      <c r="G101" t="str">
        <v>Electricity from Waste- Power NO</v>
      </c>
      <c r="H101" t="str">
        <v>[GW]</v>
      </c>
      <c r="I101">
        <f>_xlfn.IFNA(VLOOKUP(A101,'[1]PASTE Cap_Investment'!A:B,2,FALSE),0)</f>
        <v>0</v>
      </c>
      <c r="J101" t="e" cm="1">
        <f t="array" ref="J101">_xlfn.IFNA(VLOOKUP($A101,TRANSPOSE(#REF!),J$2+2,FALSE),0)</f>
        <v>#REF!</v>
      </c>
      <c r="K101" t="e" cm="1">
        <f t="array" ref="K101">_xlfn.IFNA(VLOOKUP($A101,TRANSPOSE(#REF!),K$2+2,FALSE),0)</f>
        <v>#REF!</v>
      </c>
      <c r="L101" t="e" cm="1">
        <f t="array" ref="L101">_xlfn.IFNA(VLOOKUP($A101,TRANSPOSE(#REF!),L$2+2,FALSE),0)</f>
        <v>#REF!</v>
      </c>
      <c r="M101" t="e" cm="1">
        <f t="array" ref="M101">_xlfn.IFNA(VLOOKUP($A101,TRANSPOSE(#REF!),M$2+2,FALSE),0)</f>
        <v>#REF!</v>
      </c>
      <c r="N101" t="e" cm="1">
        <f t="array" ref="N101">_xlfn.IFNA(VLOOKUP($A101,TRANSPOSE(#REF!),N$2+2,FALSE),0)</f>
        <v>#REF!</v>
      </c>
      <c r="O101" t="e" cm="1">
        <f t="array" ref="O101">_xlfn.IFNA(VLOOKUP($A101,TRANSPOSE(#REF!),O$2+2,FALSE),0)</f>
        <v>#REF!</v>
      </c>
      <c r="P101" t="e" cm="1">
        <f t="array" ref="P101">_xlfn.IFNA(VLOOKUP($A101,TRANSPOSE(#REF!),P$2+2,FALSE),0)</f>
        <v>#REF!</v>
      </c>
      <c r="Q101" t="e" cm="1">
        <f t="array" ref="Q101">_xlfn.IFNA(VLOOKUP($A101,TRANSPOSE(#REF!),Q$2+2,FALSE),0)</f>
        <v>#REF!</v>
      </c>
      <c r="R101" t="e" cm="1">
        <f t="array" ref="R101">_xlfn.IFNA(VLOOKUP($A101,TRANSPOSE(#REF!),R$2+2,FALSE),0)</f>
        <v>#REF!</v>
      </c>
      <c r="S101" t="e" cm="1">
        <f t="array" ref="S101">_xlfn.IFNA(VLOOKUP($A101,TRANSPOSE(#REF!),S$2+2,FALSE),0)</f>
        <v>#REF!</v>
      </c>
      <c r="T101" t="e" cm="1">
        <f t="array" ref="T101">_xlfn.IFNA(VLOOKUP($A101,TRANSPOSE(#REF!),T$2+2,FALSE),0)</f>
        <v>#REF!</v>
      </c>
      <c r="U101" t="e" cm="1">
        <f t="array" ref="U101">_xlfn.IFNA(VLOOKUP($A101,TRANSPOSE(#REF!),U$2+2,FALSE),0)</f>
        <v>#REF!</v>
      </c>
      <c r="V101" t="e" cm="1">
        <f t="array" ref="V101">_xlfn.IFNA(VLOOKUP($A101,TRANSPOSE(#REF!),V$2+2,FALSE),0)</f>
        <v>#REF!</v>
      </c>
      <c r="W101" t="e" cm="1">
        <f t="array" ref="W101">_xlfn.IFNA(VLOOKUP($A101,TRANSPOSE(#REF!),W$2+2,FALSE),0)</f>
        <v>#REF!</v>
      </c>
      <c r="X101" t="e" cm="1">
        <f t="array" ref="X101">_xlfn.IFNA(VLOOKUP($A101,TRANSPOSE(#REF!),X$2+2,FALSE),0)</f>
        <v>#REF!</v>
      </c>
      <c r="Y101" t="e" cm="1">
        <f t="array" ref="Y101">_xlfn.IFNA(VLOOKUP($A101,TRANSPOSE(#REF!),Y$2+2,FALSE),0)</f>
        <v>#REF!</v>
      </c>
      <c r="Z101" t="e" cm="1">
        <f t="array" ref="Z101">_xlfn.IFNA(VLOOKUP($A101,TRANSPOSE(#REF!),Z$2+2,FALSE),0)</f>
        <v>#REF!</v>
      </c>
      <c r="AA101" t="e" cm="1">
        <f t="array" ref="AA101">_xlfn.IFNA(VLOOKUP($A101,TRANSPOSE(#REF!),AA$2+2,FALSE),0)</f>
        <v>#REF!</v>
      </c>
      <c r="AB101" t="e" cm="1">
        <f t="array" ref="AB101">_xlfn.IFNA(VLOOKUP($A101,TRANSPOSE(#REF!),AB$2+2,FALSE),0)</f>
        <v>#REF!</v>
      </c>
      <c r="AC101" t="e" cm="1">
        <f t="array" ref="AC101">_xlfn.IFNA(VLOOKUP($A101,TRANSPOSE(#REF!),AC$2+2,FALSE),0)</f>
        <v>#REF!</v>
      </c>
      <c r="AD101" t="e" cm="1">
        <f t="array" ref="AD101">_xlfn.IFNA(VLOOKUP($A101,TRANSPOSE(#REF!),AD$2+2,FALSE),0)</f>
        <v>#REF!</v>
      </c>
      <c r="AE101" t="e" cm="1">
        <f t="array" ref="AE101">_xlfn.IFNA(VLOOKUP($A101,TRANSPOSE(#REF!),AE$2+2,FALSE),0)</f>
        <v>#REF!</v>
      </c>
      <c r="AF101" t="e" cm="1">
        <f t="array" ref="AF101">_xlfn.IFNA(VLOOKUP($A101,TRANSPOSE(#REF!),AF$2+2,FALSE),0)</f>
        <v>#REF!</v>
      </c>
      <c r="AG101" t="e" cm="1">
        <f t="array" ref="AG101">_xlfn.IFNA(VLOOKUP($A101,TRANSPOSE(#REF!),AG$2+2,FALSE),0)</f>
        <v>#REF!</v>
      </c>
      <c r="AH101" t="e" cm="1">
        <f t="array" ref="AH101">_xlfn.IFNA(VLOOKUP($A101,TRANSPOSE(#REF!),AH$2+2,FALSE),0)</f>
        <v>#REF!</v>
      </c>
      <c r="AI101" t="e" cm="1">
        <f t="array" ref="AI101">_xlfn.IFNA(VLOOKUP($A101,TRANSPOSE(#REF!),AI$2+2,FALSE),0)</f>
        <v>#REF!</v>
      </c>
      <c r="AJ101" t="e" cm="1">
        <f t="array" ref="AJ101">_xlfn.IFNA(VLOOKUP($A101,TRANSPOSE(#REF!),AJ$2+2,FALSE),0)</f>
        <v>#REF!</v>
      </c>
      <c r="AK101" t="e" cm="1">
        <f t="array" ref="AK101">_xlfn.IFNA(VLOOKUP($A101,TRANSPOSE(#REF!),AK$2+2,FALSE),0)</f>
        <v>#REF!</v>
      </c>
      <c r="AL101" t="e" cm="1">
        <f t="array" ref="AL101">_xlfn.IFNA(VLOOKUP($A101,TRANSPOSE(#REF!),AL$2+2,FALSE),0)</f>
        <v>#REF!</v>
      </c>
      <c r="AM101" t="e" cm="1">
        <f t="array" ref="AM101">_xlfn.IFNA(VLOOKUP($A101,TRANSPOSE(#REF!),AM$2+2,FALSE),0)</f>
        <v>#REF!</v>
      </c>
      <c r="AN101" t="e" cm="1">
        <f t="array" ref="AN101">_xlfn.IFNA(VLOOKUP($A101,TRANSPOSE(#REF!),AN$2+2,FALSE),0)</f>
        <v>#REF!</v>
      </c>
      <c r="AO101" t="e" cm="1">
        <f t="array" ref="AO101">_xlfn.IFNA(VLOOKUP($A101,TRANSPOSE(#REF!),AO$2+2,FALSE),0)</f>
        <v>#REF!</v>
      </c>
      <c r="AP101" t="e" cm="1">
        <f t="array" ref="AP101">_xlfn.IFNA(VLOOKUP($A101,TRANSPOSE(#REF!),AP$2+2,FALSE),0)</f>
        <v>#REF!</v>
      </c>
      <c r="AQ101" t="e" cm="1">
        <f t="array" ref="AQ101">_xlfn.IFNA(VLOOKUP($A101,TRANSPOSE(#REF!),AQ$2+2,FALSE),0)</f>
        <v>#REF!</v>
      </c>
      <c r="AR101" t="e" cm="1">
        <f t="array" ref="AR101">_xlfn.IFNA(VLOOKUP($A101,TRANSPOSE(#REF!),AR$2+2,FALSE),0)</f>
        <v>#REF!</v>
      </c>
      <c r="AS101" t="e" cm="1">
        <f t="array" ref="AS101">_xlfn.IFNA(VLOOKUP($A101,TRANSPOSE(#REF!),AS$2+2,FALSE),0)</f>
        <v>#REF!</v>
      </c>
      <c r="AT101" t="e" cm="1">
        <f t="array" ref="AT101">_xlfn.IFNA(VLOOKUP($A101,TRANSPOSE(#REF!),AT$2+2,FALSE),0)</f>
        <v>#REF!</v>
      </c>
      <c r="AU101" t="e" cm="1">
        <f t="array" ref="AU101">_xlfn.IFNA(VLOOKUP($A101,TRANSPOSE(#REF!),AU$2+2,FALSE),0)</f>
        <v>#REF!</v>
      </c>
      <c r="AV101" t="e" cm="1">
        <f t="array" ref="AV101">_xlfn.IFNA(VLOOKUP($A101,TRANSPOSE(#REF!),AV$2+2,FALSE),0)</f>
        <v>#REF!</v>
      </c>
      <c r="AW101" t="e" cm="1">
        <f t="array" ref="AW101">_xlfn.IFNA(VLOOKUP($A101,TRANSPOSE(#REF!),AW$2+2,FALSE),0)</f>
        <v>#REF!</v>
      </c>
      <c r="AX101" t="e" cm="1">
        <f t="array" ref="AX101">_xlfn.IFNA(VLOOKUP($A101,TRANSPOSE(#REF!),AX$2+2,FALSE),0)</f>
        <v>#REF!</v>
      </c>
      <c r="AY101" t="e" cm="1">
        <f t="array" ref="AY101">_xlfn.IFNA(VLOOKUP($A101,TRANSPOSE(#REF!),AY$2+2,FALSE),0)</f>
        <v>#REF!</v>
      </c>
      <c r="AZ101" t="e" cm="1">
        <f t="array" ref="AZ101">_xlfn.IFNA(VLOOKUP($A101,TRANSPOSE(#REF!),AZ$2+2,FALSE),0)</f>
        <v>#REF!</v>
      </c>
      <c r="BA101" t="e" cm="1">
        <f t="array" ref="BA101">_xlfn.IFNA(VLOOKUP($A101,TRANSPOSE(#REF!),BA$2+2,FALSE),0)</f>
        <v>#REF!</v>
      </c>
      <c r="BB101" t="e" cm="1">
        <f t="array" ref="BB101">_xlfn.IFNA(VLOOKUP($A101,TRANSPOSE(#REF!),BB$2+2,FALSE),0)</f>
        <v>#REF!</v>
      </c>
      <c r="BC101" t="e" cm="1">
        <f t="array" ref="BC101">_xlfn.IFNA(VLOOKUP($A101,TRANSPOSE(#REF!),BC$2+2,FALSE),0)</f>
        <v>#REF!</v>
      </c>
      <c r="BD101" t="e" cm="1">
        <f t="array" ref="BD101">_xlfn.IFNA(VLOOKUP($A101,TRANSPOSE(#REF!),BD$2+2,FALSE),0)</f>
        <v>#REF!</v>
      </c>
      <c r="BE101" t="e" cm="1">
        <f t="array" ref="BE101">_xlfn.IFNA(VLOOKUP($A101,TRANSPOSE(#REF!),BE$2+2,FALSE),0)</f>
        <v>#REF!</v>
      </c>
      <c r="BF101" t="e" cm="1">
        <f t="array" ref="BF101">_xlfn.IFNA(VLOOKUP($A101,TRANSPOSE(#REF!),BF$2+2,FALSE),0)</f>
        <v>#REF!</v>
      </c>
      <c r="BG101" t="e" cm="1">
        <f t="array" ref="BG101">_xlfn.IFNA(VLOOKUP($A101,TRANSPOSE(#REF!),BG$2+2,FALSE),0)</f>
        <v>#REF!</v>
      </c>
      <c r="BH101" t="e" cm="1">
        <f t="array" ref="BH101">_xlfn.IFNA(VLOOKUP($A101,TRANSPOSE(#REF!),BH$2+2,FALSE),0)</f>
        <v>#REF!</v>
      </c>
      <c r="BI101" t="e" cm="1">
        <f t="array" ref="BI101">_xlfn.IFNA(VLOOKUP($A101,TRANSPOSE(#REF!),BI$2+2,FALSE),0)</f>
        <v>#REF!</v>
      </c>
      <c r="BJ101" t="e" cm="1">
        <f t="array" ref="BJ101">_xlfn.IFNA(VLOOKUP($A101,TRANSPOSE(#REF!),BJ$2+2,FALSE),0)</f>
        <v>#REF!</v>
      </c>
      <c r="BK101" t="e" cm="1">
        <f t="array" ref="BK101">_xlfn.IFNA(VLOOKUP($A101,TRANSPOSE(#REF!),BK$2+2,FALSE),0)</f>
        <v>#REF!</v>
      </c>
      <c r="BL101" t="e" cm="1">
        <f t="array" ref="BL101">_xlfn.IFNA(VLOOKUP($A101,TRANSPOSE(#REF!),BL$2+2,FALSE),0)</f>
        <v>#REF!</v>
      </c>
      <c r="BM101" t="e" cm="1">
        <f t="array" ref="BM101">_xlfn.IFNA(VLOOKUP($A101,TRANSPOSE(#REF!),BM$2+2,FALSE),0)</f>
        <v>#REF!</v>
      </c>
      <c r="BN101" t="e" cm="1">
        <f t="array" ref="BN101">_xlfn.IFNA(VLOOKUP($A101,TRANSPOSE(#REF!),BN$2+2,FALSE),0)</f>
        <v>#REF!</v>
      </c>
      <c r="BO101" t="e" cm="1">
        <f t="array" ref="BO101">_xlfn.IFNA(VLOOKUP($A101,TRANSPOSE(#REF!),BO$2+2,FALSE),0)</f>
        <v>#REF!</v>
      </c>
      <c r="BP101" t="e" cm="1">
        <f t="array" ref="BP101">_xlfn.IFNA(VLOOKUP($A101,TRANSPOSE(#REF!),BP$2+2,FALSE),0)</f>
        <v>#REF!</v>
      </c>
      <c r="BQ101" t="e" cm="1">
        <f t="array" ref="BQ101">_xlfn.IFNA(VLOOKUP($A101,TRANSPOSE(#REF!),BQ$2+2,FALSE),0)</f>
        <v>#REF!</v>
      </c>
      <c r="BR101" t="e" cm="1">
        <f t="array" ref="BR101">_xlfn.IFNA(VLOOKUP($A101,TRANSPOSE(#REF!),BR$2+2,FALSE),0)</f>
        <v>#REF!</v>
      </c>
      <c r="BS101" t="e" cm="1">
        <f t="array" ref="BS101">_xlfn.IFNA(VLOOKUP($A101,TRANSPOSE(#REF!),BS$2+2,FALSE),0)</f>
        <v>#REF!</v>
      </c>
      <c r="BT101" t="e" cm="1">
        <f t="array" ref="BT101">_xlfn.IFNA(VLOOKUP($A101,TRANSPOSE(#REF!),BT$2+2,FALSE),0)</f>
        <v>#REF!</v>
      </c>
      <c r="BU101" t="e" cm="1">
        <f t="array" ref="BU101">_xlfn.IFNA(VLOOKUP($A101,TRANSPOSE(#REF!),BU$2+2,FALSE),0)</f>
        <v>#REF!</v>
      </c>
      <c r="BV101" t="e" cm="1">
        <f t="array" ref="BV101">_xlfn.IFNA(VLOOKUP($A101,TRANSPOSE(#REF!),BV$2+2,FALSE),0)</f>
        <v>#REF!</v>
      </c>
      <c r="BW101" t="e" cm="1">
        <f t="array" ref="BW101">_xlfn.IFNA(VLOOKUP($A101,TRANSPOSE(#REF!),BW$2+2,FALSE),0)</f>
        <v>#REF!</v>
      </c>
      <c r="BX101" t="e" cm="1">
        <f t="array" ref="BX101">_xlfn.IFNA(VLOOKUP($A101,TRANSPOSE(#REF!),BX$2+2,FALSE),0)</f>
        <v>#REF!</v>
      </c>
      <c r="BY101" t="e" cm="1">
        <f t="array" ref="BY101">_xlfn.IFNA(VLOOKUP($A101,TRANSPOSE(#REF!),BY$2+2,FALSE),0)</f>
        <v>#REF!</v>
      </c>
      <c r="BZ101" t="e" cm="1">
        <f t="array" ref="BZ101">_xlfn.IFNA(VLOOKUP($A101,TRANSPOSE(#REF!),BZ$2+2,FALSE),0)</f>
        <v>#REF!</v>
      </c>
      <c r="CA101" t="e" cm="1">
        <f t="array" ref="CA101">_xlfn.IFNA(VLOOKUP($A101,TRANSPOSE(#REF!),CA$2+2,FALSE),0)</f>
        <v>#REF!</v>
      </c>
      <c r="CB101" t="e" cm="1">
        <f t="array" ref="CB101">_xlfn.IFNA(VLOOKUP($A101,TRANSPOSE(#REF!),CB$2+2,FALSE),0)</f>
        <v>#REF!</v>
      </c>
      <c r="CC101" t="e" cm="1">
        <f t="array" ref="CC101">_xlfn.IFNA(VLOOKUP($A101,TRANSPOSE(#REF!),CC$2+2,FALSE),0)</f>
        <v>#REF!</v>
      </c>
      <c r="CD101" t="e" cm="1">
        <f t="array" ref="CD101">_xlfn.IFNA(VLOOKUP($A101,TRANSPOSE(#REF!),CD$2+2,FALSE),0)</f>
        <v>#REF!</v>
      </c>
      <c r="CE101" t="e" cm="1">
        <f t="array" ref="CE101">_xlfn.IFNA(VLOOKUP($A101,TRANSPOSE(#REF!),CE$2+2,FALSE),0)</f>
        <v>#REF!</v>
      </c>
      <c r="CF101" t="e" cm="1">
        <f t="array" ref="CF101">_xlfn.IFNA(VLOOKUP($A101,TRANSPOSE(#REF!),CF$2+2,FALSE),0)</f>
        <v>#REF!</v>
      </c>
      <c r="CG101" t="e" cm="1">
        <f t="array" ref="CG101">_xlfn.IFNA(VLOOKUP($A101,TRANSPOSE(#REF!),CG$2+2,FALSE),0)</f>
        <v>#REF!</v>
      </c>
      <c r="CH101" t="e" cm="1">
        <f t="array" ref="CH101">_xlfn.IFNA(VLOOKUP($A101,TRANSPOSE(#REF!),CH$2+2,FALSE),0)</f>
        <v>#REF!</v>
      </c>
      <c r="CI101" t="e" cm="1">
        <f t="array" ref="CI101">_xlfn.IFNA(VLOOKUP($A101,TRANSPOSE(#REF!),CI$2+2,FALSE),0)</f>
        <v>#REF!</v>
      </c>
      <c r="CJ101" t="e" cm="1">
        <f t="array" ref="CJ101">_xlfn.IFNA(VLOOKUP($A101,TRANSPOSE(#REF!),CJ$2+2,FALSE),0)</f>
        <v>#REF!</v>
      </c>
      <c r="CK101" t="e" cm="1">
        <f t="array" ref="CK101">_xlfn.IFNA(VLOOKUP($A101,TRANSPOSE(#REF!),CK$2+2,FALSE),0)</f>
        <v>#REF!</v>
      </c>
      <c r="CL101" t="e" cm="1">
        <f t="array" ref="CL101">_xlfn.IFNA(VLOOKUP($A101,TRANSPOSE(#REF!),CL$2+2,FALSE),0)</f>
        <v>#REF!</v>
      </c>
      <c r="CM101" t="e" cm="1">
        <f t="array" ref="CM101">_xlfn.IFNA(VLOOKUP($A101,TRANSPOSE(#REF!),CM$2+2,FALSE),0)</f>
        <v>#REF!</v>
      </c>
      <c r="CN101" t="e" cm="1">
        <f t="array" ref="CN101">_xlfn.IFNA(VLOOKUP($A101,TRANSPOSE(#REF!),CN$2+2,FALSE),0)</f>
        <v>#REF!</v>
      </c>
      <c r="CO101" t="e" cm="1">
        <f t="array" ref="CO101">_xlfn.IFNA(VLOOKUP($A101,TRANSPOSE(#REF!),CO$2+2,FALSE),0)</f>
        <v>#REF!</v>
      </c>
      <c r="CP101" t="e" cm="1">
        <f t="array" ref="CP101">_xlfn.IFNA(VLOOKUP($A101,TRANSPOSE(#REF!),CP$2+2,FALSE),0)</f>
        <v>#REF!</v>
      </c>
      <c r="CQ101" t="e" cm="1">
        <f t="array" ref="CQ101">_xlfn.IFNA(VLOOKUP($A101,TRANSPOSE(#REF!),CQ$2+2,FALSE),0)</f>
        <v>#REF!</v>
      </c>
      <c r="CR101" t="e" cm="1">
        <f t="array" ref="CR101">_xlfn.IFNA(VLOOKUP($A101,TRANSPOSE(#REF!),CR$2+2,FALSE),0)</f>
        <v>#REF!</v>
      </c>
      <c r="CS101" t="e" cm="1">
        <f t="array" ref="CS101">_xlfn.IFNA(VLOOKUP($A101,TRANSPOSE(#REF!),CS$2+2,FALSE),0)</f>
        <v>#REF!</v>
      </c>
      <c r="CT101" t="e" cm="1">
        <f t="array" ref="CT101">_xlfn.IFNA(VLOOKUP($A101,TRANSPOSE(#REF!),CT$2+2,FALSE),0)</f>
        <v>#REF!</v>
      </c>
      <c r="CU101" t="e" cm="1">
        <f t="array" ref="CU101">_xlfn.IFNA(VLOOKUP($A101,TRANSPOSE(#REF!),CU$2+2,FALSE),0)</f>
        <v>#REF!</v>
      </c>
      <c r="CV101" t="e" cm="1">
        <f t="array" ref="CV101">_xlfn.IFNA(VLOOKUP($A101,TRANSPOSE(#REF!),CV$2+2,FALSE),0)</f>
        <v>#REF!</v>
      </c>
      <c r="CW101" t="e" cm="1">
        <f t="array" ref="CW101">_xlfn.IFNA(VLOOKUP($A101,TRANSPOSE(#REF!),CW$2+2,FALSE),0)</f>
        <v>#REF!</v>
      </c>
      <c r="CX101" t="e" cm="1">
        <f t="array" ref="CX101">_xlfn.IFNA(VLOOKUP($A101,TRANSPOSE(#REF!),CX$2+2,FALSE),0)</f>
        <v>#REF!</v>
      </c>
      <c r="CY101" t="e" cm="1">
        <f t="array" ref="CY101">_xlfn.IFNA(VLOOKUP($A101,TRANSPOSE(#REF!),CY$2+2,FALSE),0)</f>
        <v>#REF!</v>
      </c>
      <c r="CZ101" t="e" cm="1">
        <f t="array" ref="CZ101">_xlfn.IFNA(VLOOKUP($A101,TRANSPOSE(#REF!),CZ$2+2,FALSE),0)</f>
        <v>#REF!</v>
      </c>
      <c r="DA101" t="e" cm="1">
        <f t="array" ref="DA101">_xlfn.IFNA(VLOOKUP($A101,TRANSPOSE(#REF!),DA$2+2,FALSE),0)</f>
        <v>#REF!</v>
      </c>
      <c r="DB101" t="e" cm="1">
        <f t="array" ref="DB101">_xlfn.IFNA(VLOOKUP($A101,TRANSPOSE(#REF!),DB$2+2,FALSE),0)</f>
        <v>#REF!</v>
      </c>
      <c r="DC101" t="e" cm="1">
        <f t="array" ref="DC101">_xlfn.IFNA(VLOOKUP($A101,TRANSPOSE(#REF!),DC$2+2,FALSE),0)</f>
        <v>#REF!</v>
      </c>
      <c r="DD101" t="e" cm="1">
        <f t="array" ref="DD101">_xlfn.IFNA(VLOOKUP($A101,TRANSPOSE(#REF!),DD$2+2,FALSE),0)</f>
        <v>#REF!</v>
      </c>
      <c r="DE101" t="e" cm="1">
        <f t="array" ref="DE101">_xlfn.IFNA(VLOOKUP($A101,TRANSPOSE(#REF!),DE$2+2,FALSE),0)</f>
        <v>#REF!</v>
      </c>
      <c r="DF101" t="e" cm="1">
        <f t="array" ref="DF101">_xlfn.IFNA(VLOOKUP($A101,TRANSPOSE(#REF!),DF$2+2,FALSE),0)</f>
        <v>#REF!</v>
      </c>
      <c r="DG101" t="e" cm="1">
        <f t="array" ref="DG101">_xlfn.IFNA(VLOOKUP($A101,TRANSPOSE(#REF!),DG$2+2,FALSE),0)</f>
        <v>#REF!</v>
      </c>
      <c r="DH101" t="e" cm="1">
        <f t="array" ref="DH101">_xlfn.IFNA(VLOOKUP($A101,TRANSPOSE(#REF!),DH$2+2,FALSE),0)</f>
        <v>#REF!</v>
      </c>
      <c r="DI101" t="e" cm="1">
        <f t="array" ref="DI101">_xlfn.IFNA(VLOOKUP($A101,TRANSPOSE(#REF!),DI$2+2,FALSE),0)</f>
        <v>#REF!</v>
      </c>
      <c r="DJ101" t="e" cm="1">
        <f t="array" ref="DJ101">_xlfn.IFNA(VLOOKUP($A101,TRANSPOSE(#REF!),DJ$2+2,FALSE),0)</f>
        <v>#REF!</v>
      </c>
      <c r="DK101" t="e" cm="1">
        <f t="array" ref="DK101">_xlfn.IFNA(VLOOKUP($A101,TRANSPOSE(#REF!),DK$2+2,FALSE),0)</f>
        <v>#REF!</v>
      </c>
      <c r="DL101" t="e" cm="1">
        <f t="array" ref="DL101">_xlfn.IFNA(VLOOKUP($A101,TRANSPOSE(#REF!),DL$2+2,FALSE),0)</f>
        <v>#REF!</v>
      </c>
      <c r="DM101" t="e" cm="1">
        <f t="array" ref="DM101">_xlfn.IFNA(VLOOKUP($A101,TRANSPOSE(#REF!),DM$2+2,FALSE),0)</f>
        <v>#REF!</v>
      </c>
      <c r="DN101" t="e" cm="1">
        <f t="array" ref="DN101">_xlfn.IFNA(VLOOKUP($A101,TRANSPOSE(#REF!),DN$2+2,FALSE),0)</f>
        <v>#REF!</v>
      </c>
      <c r="DO101" t="e" cm="1">
        <f t="array" ref="DO101">_xlfn.IFNA(VLOOKUP($A101,TRANSPOSE(#REF!),DO$2+2,FALSE),0)</f>
        <v>#REF!</v>
      </c>
      <c r="DP101" t="e" cm="1">
        <f t="array" ref="DP101">_xlfn.IFNA(VLOOKUP($A101,TRANSPOSE(#REF!),DP$2+2,FALSE),0)</f>
        <v>#REF!</v>
      </c>
      <c r="DQ101" t="e" cm="1">
        <f t="array" ref="DQ101">_xlfn.IFNA(VLOOKUP($A101,TRANSPOSE(#REF!),DQ$2+2,FALSE),0)</f>
        <v>#REF!</v>
      </c>
      <c r="DR101" t="e" cm="1">
        <f t="array" ref="DR101">_xlfn.IFNA(VLOOKUP($A101,TRANSPOSE(#REF!),DR$2+2,FALSE),0)</f>
        <v>#REF!</v>
      </c>
      <c r="DS101" t="e" cm="1">
        <f t="array" ref="DS101">_xlfn.IFNA(VLOOKUP($A101,TRANSPOSE(#REF!),DS$2+2,FALSE),0)</f>
        <v>#REF!</v>
      </c>
      <c r="DT101" t="e" cm="1">
        <f t="array" ref="DT101">_xlfn.IFNA(VLOOKUP($A101,TRANSPOSE(#REF!),DT$2+2,FALSE),0)</f>
        <v>#REF!</v>
      </c>
      <c r="DU101" t="e" cm="1">
        <f t="array" ref="DU101">_xlfn.IFNA(VLOOKUP($A101,TRANSPOSE(#REF!),DU$2+2,FALSE),0)</f>
        <v>#REF!</v>
      </c>
      <c r="DV101" t="e" cm="1">
        <f t="array" ref="DV101">_xlfn.IFNA(VLOOKUP($A101,TRANSPOSE(#REF!),DV$2+2,FALSE),0)</f>
        <v>#REF!</v>
      </c>
      <c r="DW101" t="e" cm="1">
        <f t="array" ref="DW101">_xlfn.IFNA(VLOOKUP($A101,TRANSPOSE(#REF!),DW$2+2,FALSE),0)</f>
        <v>#REF!</v>
      </c>
      <c r="DX101" t="e" cm="1">
        <f t="array" ref="DX101">_xlfn.IFNA(VLOOKUP($A101,TRANSPOSE(#REF!),DX$2+2,FALSE),0)</f>
        <v>#REF!</v>
      </c>
      <c r="DY101" t="e" cm="1">
        <f t="array" ref="DY101">_xlfn.IFNA(VLOOKUP($A101,TRANSPOSE(#REF!),DY$2+2,FALSE),0)</f>
        <v>#REF!</v>
      </c>
      <c r="DZ101" t="e" cm="1">
        <f t="array" ref="DZ101">_xlfn.IFNA(VLOOKUP($A101,TRANSPOSE(#REF!),DZ$2+2,FALSE),0)</f>
        <v>#REF!</v>
      </c>
      <c r="EA101" t="e" cm="1">
        <f t="array" ref="EA101">_xlfn.IFNA(VLOOKUP($A101,TRANSPOSE(#REF!),EA$2+2,FALSE),0)</f>
        <v>#REF!</v>
      </c>
      <c r="EB101" t="e" cm="1">
        <f t="array" ref="EB101">_xlfn.IFNA(VLOOKUP($A101,TRANSPOSE(#REF!),EB$2+2,FALSE),0)</f>
        <v>#REF!</v>
      </c>
      <c r="EC101" t="e" cm="1">
        <f t="array" ref="EC101">_xlfn.IFNA(VLOOKUP($A101,TRANSPOSE(#REF!),EC$2+2,FALSE),0)</f>
        <v>#REF!</v>
      </c>
      <c r="ED101" t="e" cm="1">
        <f t="array" ref="ED101">_xlfn.IFNA(VLOOKUP($A101,TRANSPOSE(#REF!),ED$2+2,FALSE),0)</f>
        <v>#REF!</v>
      </c>
      <c r="EE101" t="e" cm="1">
        <f t="array" ref="EE101">_xlfn.IFNA(VLOOKUP($A101,TRANSPOSE(#REF!),EE$2+2,FALSE),0)</f>
        <v>#REF!</v>
      </c>
      <c r="EF101" t="e" cm="1">
        <f t="array" ref="EF101">_xlfn.IFNA(VLOOKUP($A101,TRANSPOSE(#REF!),EF$2+2,FALSE),0)</f>
        <v>#REF!</v>
      </c>
      <c r="EG101" t="e" cm="1">
        <f t="array" ref="EG101">_xlfn.IFNA(VLOOKUP($A101,TRANSPOSE(#REF!),EG$2+2,FALSE),0)</f>
        <v>#REF!</v>
      </c>
      <c r="EH101" t="e" cm="1">
        <f t="array" ref="EH101">_xlfn.IFNA(VLOOKUP($A101,TRANSPOSE(#REF!),EH$2+2,FALSE),0)</f>
        <v>#REF!</v>
      </c>
      <c r="EI101" t="e" cm="1">
        <f t="array" ref="EI101">_xlfn.IFNA(VLOOKUP($A101,TRANSPOSE(#REF!),EI$2+2,FALSE),0)</f>
        <v>#REF!</v>
      </c>
      <c r="EJ101" t="e" cm="1">
        <f t="array" ref="EJ101">_xlfn.IFNA(VLOOKUP($A101,TRANSPOSE(#REF!),EJ$2+2,FALSE),0)</f>
        <v>#REF!</v>
      </c>
      <c r="EK101" t="e" cm="1">
        <f t="array" ref="EK101">_xlfn.IFNA(VLOOKUP($A101,TRANSPOSE(#REF!),EK$2+2,FALSE),0)</f>
        <v>#REF!</v>
      </c>
      <c r="EL101" t="e" cm="1">
        <f t="array" ref="EL101">_xlfn.IFNA(VLOOKUP($A101,TRANSPOSE(#REF!),EL$2+2,FALSE),0)</f>
        <v>#REF!</v>
      </c>
      <c r="EM101" t="e" cm="1">
        <f t="array" ref="EM101">_xlfn.IFNA(VLOOKUP($A101,TRANSPOSE(#REF!),EM$2+2,FALSE),0)</f>
        <v>#REF!</v>
      </c>
      <c r="EN101" t="e" cm="1">
        <f t="array" ref="EN101">_xlfn.IFNA(VLOOKUP($A101,TRANSPOSE(#REF!),EN$2+2,FALSE),0)</f>
        <v>#REF!</v>
      </c>
      <c r="EO101" t="e" cm="1">
        <f t="array" ref="EO101">_xlfn.IFNA(VLOOKUP($A101,TRANSPOSE(#REF!),EO$2+2,FALSE),0)</f>
        <v>#REF!</v>
      </c>
      <c r="EP101" t="e" cm="1">
        <f t="array" ref="EP101">_xlfn.IFNA(VLOOKUP($A101,TRANSPOSE(#REF!),EP$2+2,FALSE),0)</f>
        <v>#REF!</v>
      </c>
      <c r="EQ101" t="e" cm="1">
        <f t="array" ref="EQ101">_xlfn.IFNA(VLOOKUP($A101,TRANSPOSE(#REF!),EQ$2+2,FALSE),0)</f>
        <v>#REF!</v>
      </c>
      <c r="ER101" t="e" cm="1">
        <f t="array" ref="ER101">_xlfn.IFNA(VLOOKUP($A101,TRANSPOSE(#REF!),ER$2+2,FALSE),0)</f>
        <v>#REF!</v>
      </c>
      <c r="ES101" t="e" cm="1">
        <f t="array" ref="ES101">_xlfn.IFNA(VLOOKUP($A101,TRANSPOSE(#REF!),ES$2+2,FALSE),0)</f>
        <v>#REF!</v>
      </c>
      <c r="ET101" t="e" cm="1">
        <f t="array" ref="ET101">_xlfn.IFNA(VLOOKUP($A101,TRANSPOSE(#REF!),ET$2+2,FALSE),0)</f>
        <v>#REF!</v>
      </c>
      <c r="EU101" t="e" cm="1">
        <f t="array" ref="EU101">_xlfn.IFNA(VLOOKUP($A101,TRANSPOSE(#REF!),EU$2+2,FALSE),0)</f>
        <v>#REF!</v>
      </c>
      <c r="EV101" t="e" cm="1">
        <f t="array" ref="EV101">_xlfn.IFNA(VLOOKUP($A101,TRANSPOSE(#REF!),EV$2+2,FALSE),0)</f>
        <v>#REF!</v>
      </c>
      <c r="EW101" t="e" cm="1">
        <f t="array" ref="EW101">_xlfn.IFNA(VLOOKUP($A101,TRANSPOSE(#REF!),EW$2+2,FALSE),0)</f>
        <v>#REF!</v>
      </c>
      <c r="EX101" t="e" cm="1">
        <f t="array" ref="EX101">_xlfn.IFNA(VLOOKUP($A101,TRANSPOSE(#REF!),EX$2+2,FALSE),0)</f>
        <v>#REF!</v>
      </c>
      <c r="EY101" t="e" cm="1">
        <f t="array" ref="EY101">_xlfn.IFNA(VLOOKUP($A101,TRANSPOSE(#REF!),EY$2+2,FALSE),0)</f>
        <v>#REF!</v>
      </c>
      <c r="EZ101" t="e" cm="1">
        <f t="array" ref="EZ101">_xlfn.IFNA(VLOOKUP($A101,TRANSPOSE(#REF!),EZ$2+2,FALSE),0)</f>
        <v>#REF!</v>
      </c>
      <c r="FA101" t="e" cm="1">
        <f t="array" ref="FA101">_xlfn.IFNA(VLOOKUP($A101,TRANSPOSE(#REF!),FA$2+2,FALSE),0)</f>
        <v>#REF!</v>
      </c>
      <c r="FB101" t="e" cm="1">
        <f t="array" ref="FB101">_xlfn.IFNA(VLOOKUP($A101,TRANSPOSE(#REF!),FB$2+2,FALSE),0)</f>
        <v>#REF!</v>
      </c>
      <c r="FC101" t="e" cm="1">
        <f t="array" ref="FC101">_xlfn.IFNA(VLOOKUP($A101,TRANSPOSE(#REF!),FC$2+2,FALSE),0)</f>
        <v>#REF!</v>
      </c>
      <c r="FD101" t="e" cm="1">
        <f t="array" ref="FD101">_xlfn.IFNA(VLOOKUP($A101,TRANSPOSE(#REF!),FD$2+2,FALSE),0)</f>
        <v>#REF!</v>
      </c>
      <c r="FE101" t="e" cm="1">
        <f t="array" ref="FE101">_xlfn.IFNA(VLOOKUP($A101,TRANSPOSE(#REF!),FE$2+2,FALSE),0)</f>
        <v>#REF!</v>
      </c>
      <c r="FF101" t="e" cm="1">
        <f t="array" ref="FF101">_xlfn.IFNA(VLOOKUP($A101,TRANSPOSE(#REF!),FF$2+2,FALSE),0)</f>
        <v>#REF!</v>
      </c>
      <c r="FG101" t="e" cm="1">
        <f t="array" ref="FG101">_xlfn.IFNA(VLOOKUP($A101,TRANSPOSE(#REF!),FG$2+2,FALSE),0)</f>
        <v>#REF!</v>
      </c>
      <c r="FH101" t="e" cm="1">
        <f t="array" ref="FH101">_xlfn.IFNA(VLOOKUP($A101,TRANSPOSE(#REF!),FH$2+2,FALSE),0)</f>
        <v>#REF!</v>
      </c>
      <c r="FI101" t="e" cm="1">
        <f t="array" ref="FI101">_xlfn.IFNA(VLOOKUP($A101,TRANSPOSE(#REF!),FI$2+2,FALSE),0)</f>
        <v>#REF!</v>
      </c>
      <c r="FJ101" t="e" cm="1">
        <f t="array" ref="FJ101">_xlfn.IFNA(VLOOKUP($A101,TRANSPOSE(#REF!),FJ$2+2,FALSE),0)</f>
        <v>#REF!</v>
      </c>
      <c r="FK101" t="e" cm="1">
        <f t="array" ref="FK101">_xlfn.IFNA(VLOOKUP($A101,TRANSPOSE(#REF!),FK$2+2,FALSE),0)</f>
        <v>#REF!</v>
      </c>
      <c r="FL101" t="e" cm="1">
        <f t="array" ref="FL101">_xlfn.IFNA(VLOOKUP($A101,TRANSPOSE(#REF!),FL$2+2,FALSE),0)</f>
        <v>#REF!</v>
      </c>
      <c r="FM101" t="e" cm="1">
        <f t="array" ref="FM101">_xlfn.IFNA(VLOOKUP($A101,TRANSPOSE(#REF!),FM$2+2,FALSE),0)</f>
        <v>#REF!</v>
      </c>
      <c r="FN101" t="e" cm="1">
        <f t="array" ref="FN101">_xlfn.IFNA(VLOOKUP($A101,TRANSPOSE(#REF!),FN$2+2,FALSE),0)</f>
        <v>#REF!</v>
      </c>
      <c r="FO101" t="e" cm="1">
        <f t="array" ref="FO101">_xlfn.IFNA(VLOOKUP($A101,TRANSPOSE(#REF!),FO$2+2,FALSE),0)</f>
        <v>#REF!</v>
      </c>
      <c r="FP101" t="e" cm="1">
        <f t="array" ref="FP101">_xlfn.IFNA(VLOOKUP($A101,TRANSPOSE(#REF!),FP$2+2,FALSE),0)</f>
        <v>#REF!</v>
      </c>
      <c r="FQ101" t="e" cm="1">
        <f t="array" ref="FQ101">_xlfn.IFNA(VLOOKUP($A101,TRANSPOSE(#REF!),FQ$2+2,FALSE),0)</f>
        <v>#REF!</v>
      </c>
      <c r="FR101" t="e" cm="1">
        <f t="array" ref="FR101">_xlfn.IFNA(VLOOKUP($A101,TRANSPOSE(#REF!),FR$2+2,FALSE),0)</f>
        <v>#REF!</v>
      </c>
      <c r="FS101" t="e" cm="1">
        <f t="array" ref="FS101">_xlfn.IFNA(VLOOKUP($A101,TRANSPOSE(#REF!),FS$2+2,FALSE),0)</f>
        <v>#REF!</v>
      </c>
      <c r="FT101" t="e" cm="1">
        <f t="array" ref="FT101">_xlfn.IFNA(VLOOKUP($A101,TRANSPOSE(#REF!),FT$2+2,FALSE),0)</f>
        <v>#REF!</v>
      </c>
      <c r="FU101" t="e" cm="1">
        <f t="array" ref="FU101">_xlfn.IFNA(VLOOKUP($A101,TRANSPOSE(#REF!),FU$2+2,FALSE),0)</f>
        <v>#REF!</v>
      </c>
      <c r="FV101" t="e" cm="1">
        <f t="array" ref="FV101">_xlfn.IFNA(VLOOKUP($A101,TRANSPOSE(#REF!),FV$2+2,FALSE),0)</f>
        <v>#REF!</v>
      </c>
      <c r="FW101" t="e" cm="1">
        <f t="array" ref="FW101">_xlfn.IFNA(VLOOKUP($A101,TRANSPOSE(#REF!),FW$2+2,FALSE),0)</f>
        <v>#REF!</v>
      </c>
      <c r="FX101" t="e" cm="1">
        <f t="array" ref="FX101">_xlfn.IFNA(VLOOKUP($A101,TRANSPOSE(#REF!),FX$2+2,FALSE),0)</f>
        <v>#REF!</v>
      </c>
      <c r="FY101" t="e" cm="1">
        <f t="array" ref="FY101">_xlfn.IFNA(VLOOKUP($A101,TRANSPOSE(#REF!),FY$2+2,FALSE),0)</f>
        <v>#REF!</v>
      </c>
      <c r="FZ101" t="e" cm="1">
        <f t="array" ref="FZ101">_xlfn.IFNA(VLOOKUP($A101,TRANSPOSE(#REF!),FZ$2+2,FALSE),0)</f>
        <v>#REF!</v>
      </c>
      <c r="GA101" t="e" cm="1">
        <f t="array" ref="GA101">_xlfn.IFNA(VLOOKUP($A101,TRANSPOSE(#REF!),GA$2+2,FALSE),0)</f>
        <v>#REF!</v>
      </c>
      <c r="GB101" t="e" cm="1">
        <f t="array" ref="GB101">_xlfn.IFNA(VLOOKUP($A101,TRANSPOSE(#REF!),GB$2+2,FALSE),0)</f>
        <v>#REF!</v>
      </c>
      <c r="GC101" t="e" cm="1">
        <f t="array" ref="GC101">_xlfn.IFNA(VLOOKUP($A101,TRANSPOSE(#REF!),GC$2+2,FALSE),0)</f>
        <v>#REF!</v>
      </c>
      <c r="GD101" t="e" cm="1">
        <f t="array" ref="GD101">_xlfn.IFNA(VLOOKUP($A101,TRANSPOSE(#REF!),GD$2+2,FALSE),0)</f>
        <v>#REF!</v>
      </c>
      <c r="GE101" t="e" cm="1">
        <f t="array" ref="GE101">_xlfn.IFNA(VLOOKUP($A101,TRANSPOSE(#REF!),GE$2+2,FALSE),0)</f>
        <v>#REF!</v>
      </c>
      <c r="GF101" t="e" cm="1">
        <f t="array" ref="GF101">_xlfn.IFNA(VLOOKUP($A101,TRANSPOSE(#REF!),GF$2+2,FALSE),0)</f>
        <v>#REF!</v>
      </c>
      <c r="GG101" t="e" cm="1">
        <f t="array" ref="GG101">_xlfn.IFNA(VLOOKUP($A101,TRANSPOSE(#REF!),GG$2+2,FALSE),0)</f>
        <v>#REF!</v>
      </c>
      <c r="GH101" t="e" cm="1">
        <f t="array" ref="GH101">_xlfn.IFNA(VLOOKUP($A101,TRANSPOSE(#REF!),GH$2+2,FALSE),0)</f>
        <v>#REF!</v>
      </c>
      <c r="GI101" t="e" cm="1">
        <f t="array" ref="GI101">_xlfn.IFNA(VLOOKUP($A101,TRANSPOSE(#REF!),GI$2+2,FALSE),0)</f>
        <v>#REF!</v>
      </c>
      <c r="GJ101" t="e" cm="1">
        <f t="array" ref="GJ101">_xlfn.IFNA(VLOOKUP($A101,TRANSPOSE(#REF!),GJ$2+2,FALSE),0)</f>
        <v>#REF!</v>
      </c>
      <c r="GK101" t="e" cm="1">
        <f t="array" ref="GK101">_xlfn.IFNA(VLOOKUP($A101,TRANSPOSE(#REF!),GK$2+2,FALSE),0)</f>
        <v>#REF!</v>
      </c>
      <c r="GL101" t="e" cm="1">
        <f t="array" ref="GL101">_xlfn.IFNA(VLOOKUP($A101,TRANSPOSE(#REF!),GL$2+2,FALSE),0)</f>
        <v>#REF!</v>
      </c>
      <c r="GM101" t="e" cm="1">
        <f t="array" ref="GM101">_xlfn.IFNA(VLOOKUP($A101,TRANSPOSE(#REF!),GM$2+2,FALSE),0)</f>
        <v>#REF!</v>
      </c>
      <c r="GN101" t="e" cm="1">
        <f t="array" ref="GN101">_xlfn.IFNA(VLOOKUP($A101,TRANSPOSE(#REF!),GN$2+2,FALSE),0)</f>
        <v>#REF!</v>
      </c>
      <c r="GO101" t="e" cm="1">
        <f t="array" ref="GO101">_xlfn.IFNA(VLOOKUP($A101,TRANSPOSE(#REF!),GO$2+2,FALSE),0)</f>
        <v>#REF!</v>
      </c>
      <c r="GP101" t="e" cm="1">
        <f t="array" ref="GP101">_xlfn.IFNA(VLOOKUP($A101,TRANSPOSE(#REF!),GP$2+2,FALSE),0)</f>
        <v>#REF!</v>
      </c>
      <c r="GQ101" t="e" cm="1">
        <f t="array" ref="GQ101">_xlfn.IFNA(VLOOKUP($A101,TRANSPOSE(#REF!),GQ$2+2,FALSE),0)</f>
        <v>#REF!</v>
      </c>
      <c r="GR101" t="e" cm="1">
        <f t="array" ref="GR101">_xlfn.IFNA(VLOOKUP($A101,TRANSPOSE(#REF!),GR$2+2,FALSE),0)</f>
        <v>#REF!</v>
      </c>
      <c r="GS101" t="e" cm="1">
        <f t="array" ref="GS101">_xlfn.IFNA(VLOOKUP($A101,TRANSPOSE(#REF!),GS$2+2,FALSE),0)</f>
        <v>#REF!</v>
      </c>
      <c r="GT101" t="e" cm="1">
        <f t="array" ref="GT101">_xlfn.IFNA(VLOOKUP($A101,TRANSPOSE(#REF!),GT$2+2,FALSE),0)</f>
        <v>#REF!</v>
      </c>
      <c r="GU101" t="e" cm="1">
        <f t="array" ref="GU101">_xlfn.IFNA(VLOOKUP($A101,TRANSPOSE(#REF!),GU$2+2,FALSE),0)</f>
        <v>#REF!</v>
      </c>
      <c r="GV101" t="e" cm="1">
        <f t="array" ref="GV101">_xlfn.IFNA(VLOOKUP($A101,TRANSPOSE(#REF!),GV$2+2,FALSE),0)</f>
        <v>#REF!</v>
      </c>
      <c r="GW101" t="e" cm="1">
        <f t="array" ref="GW101">_xlfn.IFNA(VLOOKUP($A101,TRANSPOSE(#REF!),GW$2+2,FALSE),0)</f>
        <v>#REF!</v>
      </c>
      <c r="GX101" t="e" cm="1">
        <f t="array" ref="GX101">_xlfn.IFNA(VLOOKUP($A101,TRANSPOSE(#REF!),GX$2+2,FALSE),0)</f>
        <v>#REF!</v>
      </c>
      <c r="GY101" t="e" cm="1">
        <f t="array" ref="GY101">_xlfn.IFNA(VLOOKUP($A101,TRANSPOSE(#REF!),GY$2+2,FALSE),0)</f>
        <v>#REF!</v>
      </c>
      <c r="GZ101" t="e" cm="1">
        <f t="array" ref="GZ101">_xlfn.IFNA(VLOOKUP($A101,TRANSPOSE(#REF!),GZ$2+2,FALSE),0)</f>
        <v>#REF!</v>
      </c>
      <c r="HA101" t="e" cm="1">
        <f t="array" ref="HA101">_xlfn.IFNA(VLOOKUP($A101,TRANSPOSE(#REF!),HA$2+2,FALSE),0)</f>
        <v>#REF!</v>
      </c>
      <c r="HB101" t="e" cm="1">
        <f t="array" ref="HB101">_xlfn.IFNA(VLOOKUP($A101,TRANSPOSE(#REF!),HB$2+2,FALSE),0)</f>
        <v>#REF!</v>
      </c>
      <c r="HC101" t="e" cm="1">
        <f t="array" ref="HC101">_xlfn.IFNA(VLOOKUP($A101,TRANSPOSE(#REF!),HC$2+2,FALSE),0)</f>
        <v>#REF!</v>
      </c>
      <c r="HD101" t="e" cm="1">
        <f t="array" ref="HD101">_xlfn.IFNA(VLOOKUP($A101,TRANSPOSE(#REF!),HD$2+2,FALSE),0)</f>
        <v>#REF!</v>
      </c>
      <c r="HE101" t="e" cm="1">
        <f t="array" ref="HE101">_xlfn.IFNA(VLOOKUP($A101,TRANSPOSE(#REF!),HE$2+2,FALSE),0)</f>
        <v>#REF!</v>
      </c>
      <c r="HF101" t="e" cm="1">
        <f t="array" ref="HF101">_xlfn.IFNA(VLOOKUP($A101,TRANSPOSE(#REF!),HF$2+2,FALSE),0)</f>
        <v>#REF!</v>
      </c>
      <c r="HG101" t="e" cm="1">
        <f t="array" ref="HG101">_xlfn.IFNA(VLOOKUP($A101,TRANSPOSE(#REF!),HG$2+2,FALSE),0)</f>
        <v>#REF!</v>
      </c>
      <c r="HH101" t="e" cm="1">
        <f t="array" ref="HH101">_xlfn.IFNA(VLOOKUP($A101,TRANSPOSE(#REF!),HH$2+2,FALSE),0)</f>
        <v>#REF!</v>
      </c>
      <c r="HI101" t="e" cm="1">
        <f t="array" ref="HI101">_xlfn.IFNA(VLOOKUP($A101,TRANSPOSE(#REF!),HI$2+2,FALSE),0)</f>
        <v>#REF!</v>
      </c>
      <c r="HJ101" t="e" cm="1">
        <f t="array" ref="HJ101">_xlfn.IFNA(VLOOKUP($A101,TRANSPOSE(#REF!),HJ$2+2,FALSE),0)</f>
        <v>#REF!</v>
      </c>
      <c r="HK101" t="e" cm="1">
        <f t="array" ref="HK101">_xlfn.IFNA(VLOOKUP($A101,TRANSPOSE(#REF!),HK$2+2,FALSE),0)</f>
        <v>#REF!</v>
      </c>
      <c r="HL101" t="e" cm="1">
        <f t="array" ref="HL101">_xlfn.IFNA(VLOOKUP($A101,TRANSPOSE(#REF!),HL$2+2,FALSE),0)</f>
        <v>#REF!</v>
      </c>
      <c r="HM101" t="e" cm="1">
        <f t="array" ref="HM101">_xlfn.IFNA(VLOOKUP($A101,TRANSPOSE(#REF!),HM$2+2,FALSE),0)</f>
        <v>#REF!</v>
      </c>
      <c r="HN101" t="e" cm="1">
        <f t="array" ref="HN101">_xlfn.IFNA(VLOOKUP($A101,TRANSPOSE(#REF!),HN$2+2,FALSE),0)</f>
        <v>#REF!</v>
      </c>
      <c r="HO101" t="e" cm="1">
        <f t="array" ref="HO101">_xlfn.IFNA(VLOOKUP($A101,TRANSPOSE(#REF!),HO$2+2,FALSE),0)</f>
        <v>#REF!</v>
      </c>
      <c r="HP101" t="e" cm="1">
        <f t="array" ref="HP101">_xlfn.IFNA(VLOOKUP($A101,TRANSPOSE(#REF!),HP$2+2,FALSE),0)</f>
        <v>#REF!</v>
      </c>
      <c r="HQ101" t="e" cm="1">
        <f t="array" ref="HQ101">_xlfn.IFNA(VLOOKUP($A101,TRANSPOSE(#REF!),HQ$2+2,FALSE),0)</f>
        <v>#REF!</v>
      </c>
      <c r="HR101" t="e" cm="1">
        <f t="array" ref="HR101">_xlfn.IFNA(VLOOKUP($A101,TRANSPOSE(#REF!),HR$2+2,FALSE),0)</f>
        <v>#REF!</v>
      </c>
      <c r="HS101" t="e" cm="1">
        <f t="array" ref="HS101">_xlfn.IFNA(VLOOKUP($A101,TRANSPOSE(#REF!),HS$2+2,FALSE),0)</f>
        <v>#REF!</v>
      </c>
      <c r="HT101" t="e" cm="1">
        <f t="array" ref="HT101">_xlfn.IFNA(VLOOKUP($A101,TRANSPOSE(#REF!),HT$2+2,FALSE),0)</f>
        <v>#REF!</v>
      </c>
      <c r="HU101" t="e" cm="1">
        <f t="array" ref="HU101">_xlfn.IFNA(VLOOKUP($A101,TRANSPOSE(#REF!),HU$2+2,FALSE),0)</f>
        <v>#REF!</v>
      </c>
      <c r="HV101" t="e" cm="1">
        <f t="array" ref="HV101">_xlfn.IFNA(VLOOKUP($A101,TRANSPOSE(#REF!),HV$2+2,FALSE),0)</f>
        <v>#REF!</v>
      </c>
      <c r="HW101" t="e" cm="1">
        <f t="array" ref="HW101">_xlfn.IFNA(VLOOKUP($A101,TRANSPOSE(#REF!),HW$2+2,FALSE),0)</f>
        <v>#REF!</v>
      </c>
      <c r="HX101" t="e" cm="1">
        <f t="array" ref="HX101">_xlfn.IFNA(VLOOKUP($A101,TRANSPOSE(#REF!),HX$2+2,FALSE),0)</f>
        <v>#REF!</v>
      </c>
      <c r="HY101" t="e" cm="1">
        <f t="array" ref="HY101">_xlfn.IFNA(VLOOKUP($A101,TRANSPOSE(#REF!),HY$2+2,FALSE),0)</f>
        <v>#REF!</v>
      </c>
      <c r="HZ101" t="e" cm="1">
        <f t="array" ref="HZ101">_xlfn.IFNA(VLOOKUP($A101,TRANSPOSE(#REF!),HZ$2+2,FALSE),0)</f>
        <v>#REF!</v>
      </c>
      <c r="IA101" t="e" cm="1">
        <f t="array" ref="IA101">_xlfn.IFNA(VLOOKUP($A101,TRANSPOSE(#REF!),IA$2+2,FALSE),0)</f>
        <v>#REF!</v>
      </c>
      <c r="IB101" t="e" cm="1">
        <f t="array" ref="IB101">_xlfn.IFNA(VLOOKUP($A101,TRANSPOSE(#REF!),IB$2+2,FALSE),0)</f>
        <v>#REF!</v>
      </c>
      <c r="IC101" t="e" cm="1">
        <f t="array" ref="IC101">_xlfn.IFNA(VLOOKUP($A101,TRANSPOSE(#REF!),IC$2+2,FALSE),0)</f>
        <v>#REF!</v>
      </c>
      <c r="ID101" t="e" cm="1">
        <f t="array" ref="ID101">_xlfn.IFNA(VLOOKUP($A101,TRANSPOSE(#REF!),ID$2+2,FALSE),0)</f>
        <v>#REF!</v>
      </c>
      <c r="IE101" t="e" cm="1">
        <f t="array" ref="IE101">_xlfn.IFNA(VLOOKUP($A101,TRANSPOSE(#REF!),IE$2+2,FALSE),0)</f>
        <v>#REF!</v>
      </c>
      <c r="IF101" t="e" cm="1">
        <f t="array" ref="IF101">_xlfn.IFNA(VLOOKUP($A101,TRANSPOSE(#REF!),IF$2+2,FALSE),0)</f>
        <v>#REF!</v>
      </c>
      <c r="IG101" t="e" cm="1">
        <f t="array" ref="IG101">_xlfn.IFNA(VLOOKUP($A101,TRANSPOSE(#REF!),IG$2+2,FALSE),0)</f>
        <v>#REF!</v>
      </c>
      <c r="IH101" t="e" cm="1">
        <f t="array" ref="IH101">_xlfn.IFNA(VLOOKUP($A101,TRANSPOSE(#REF!),IH$2+2,FALSE),0)</f>
        <v>#REF!</v>
      </c>
      <c r="II101" t="e" cm="1">
        <f t="array" ref="II101">_xlfn.IFNA(VLOOKUP($A101,TRANSPOSE(#REF!),II$2+2,FALSE),0)</f>
        <v>#REF!</v>
      </c>
      <c r="IJ101" t="e" cm="1">
        <f t="array" ref="IJ101">_xlfn.IFNA(VLOOKUP($A101,TRANSPOSE(#REF!),IJ$2+2,FALSE),0)</f>
        <v>#REF!</v>
      </c>
      <c r="IK101" t="e" cm="1">
        <f t="array" ref="IK101">_xlfn.IFNA(VLOOKUP($A101,TRANSPOSE(#REF!),IK$2+2,FALSE),0)</f>
        <v>#REF!</v>
      </c>
      <c r="IL101" t="e" cm="1">
        <f t="array" ref="IL101">_xlfn.IFNA(VLOOKUP($A101,TRANSPOSE(#REF!),IL$2+2,FALSE),0)</f>
        <v>#REF!</v>
      </c>
      <c r="IM101" t="e" cm="1">
        <f t="array" ref="IM101">_xlfn.IFNA(VLOOKUP($A101,TRANSPOSE(#REF!),IM$2+2,FALSE),0)</f>
        <v>#REF!</v>
      </c>
      <c r="IN101" t="e" cm="1">
        <f t="array" ref="IN101">_xlfn.IFNA(VLOOKUP($A101,TRANSPOSE(#REF!),IN$2+2,FALSE),0)</f>
        <v>#REF!</v>
      </c>
      <c r="IO101" t="e" cm="1">
        <f t="array" ref="IO101">_xlfn.IFNA(VLOOKUP($A101,TRANSPOSE(#REF!),IO$2+2,FALSE),0)</f>
        <v>#REF!</v>
      </c>
      <c r="IP101" t="e" cm="1">
        <f t="array" ref="IP101">_xlfn.IFNA(VLOOKUP($A101,TRANSPOSE(#REF!),IP$2+2,FALSE),0)</f>
        <v>#REF!</v>
      </c>
      <c r="IQ101" t="e" cm="1">
        <f t="array" ref="IQ101">_xlfn.IFNA(VLOOKUP($A101,TRANSPOSE(#REF!),IQ$2+2,FALSE),0)</f>
        <v>#REF!</v>
      </c>
      <c r="IR101" t="e" cm="1">
        <f t="array" ref="IR101">_xlfn.IFNA(VLOOKUP($A101,TRANSPOSE(#REF!),IR$2+2,FALSE),0)</f>
        <v>#REF!</v>
      </c>
      <c r="IS101" t="e" cm="1">
        <f t="array" ref="IS101">_xlfn.IFNA(VLOOKUP($A101,TRANSPOSE(#REF!),IS$2+2,FALSE),0)</f>
        <v>#REF!</v>
      </c>
      <c r="IT101" t="e" cm="1">
        <f t="array" ref="IT101">_xlfn.IFNA(VLOOKUP($A101,TRANSPOSE(#REF!),IT$2+2,FALSE),0)</f>
        <v>#REF!</v>
      </c>
      <c r="IU101" t="e" cm="1">
        <f t="array" ref="IU101">_xlfn.IFNA(VLOOKUP($A101,TRANSPOSE(#REF!),IU$2+2,FALSE),0)</f>
        <v>#REF!</v>
      </c>
      <c r="IV101" t="e" cm="1">
        <f t="array" ref="IV101">_xlfn.IFNA(VLOOKUP($A101,TRANSPOSE(#REF!),IV$2+2,FALSE),0)</f>
        <v>#REF!</v>
      </c>
      <c r="IW101" t="e" cm="1">
        <f t="array" ref="IW101">_xlfn.IFNA(VLOOKUP($A101,TRANSPOSE(#REF!),IW$2+2,FALSE),0)</f>
        <v>#REF!</v>
      </c>
      <c r="IX101" t="e" cm="1">
        <f t="array" ref="IX101">_xlfn.IFNA(VLOOKUP($A101,TRANSPOSE(#REF!),IX$2+2,FALSE),0)</f>
        <v>#REF!</v>
      </c>
      <c r="IY101" t="e" cm="1">
        <f t="array" ref="IY101">_xlfn.IFNA(VLOOKUP($A101,TRANSPOSE(#REF!),IY$2+2,FALSE),0)</f>
        <v>#REF!</v>
      </c>
      <c r="IZ101" t="e" cm="1">
        <f t="array" ref="IZ101">_xlfn.IFNA(VLOOKUP($A101,TRANSPOSE(#REF!),IZ$2+2,FALSE),0)</f>
        <v>#REF!</v>
      </c>
      <c r="JA101" t="e" cm="1">
        <f t="array" ref="JA101">_xlfn.IFNA(VLOOKUP($A101,TRANSPOSE(#REF!),JA$2+2,FALSE),0)</f>
        <v>#REF!</v>
      </c>
      <c r="JB101" t="e" cm="1">
        <f t="array" ref="JB101">_xlfn.IFNA(VLOOKUP($A101,TRANSPOSE(#REF!),JB$2+2,FALSE),0)</f>
        <v>#REF!</v>
      </c>
      <c r="JC101" t="e" cm="1">
        <f t="array" ref="JC101">_xlfn.IFNA(VLOOKUP($A101,TRANSPOSE(#REF!),JC$2+2,FALSE),0)</f>
        <v>#REF!</v>
      </c>
      <c r="JD101" t="e" cm="1">
        <f t="array" ref="JD101">_xlfn.IFNA(VLOOKUP($A101,TRANSPOSE(#REF!),JD$2+2,FALSE),0)</f>
        <v>#REF!</v>
      </c>
      <c r="JE101" t="e" cm="1">
        <f t="array" ref="JE101">_xlfn.IFNA(VLOOKUP($A101,TRANSPOSE(#REF!),JE$2+2,FALSE),0)</f>
        <v>#REF!</v>
      </c>
      <c r="JF101" t="e" cm="1">
        <f t="array" ref="JF101">_xlfn.IFNA(VLOOKUP($A101,TRANSPOSE(#REF!),JF$2+2,FALSE),0)</f>
        <v>#REF!</v>
      </c>
      <c r="JG101" t="e" cm="1">
        <f t="array" ref="JG101">_xlfn.IFNA(VLOOKUP($A101,TRANSPOSE(#REF!),JG$2+2,FALSE),0)</f>
        <v>#REF!</v>
      </c>
      <c r="JH101" t="e" cm="1">
        <f t="array" ref="JH101">_xlfn.IFNA(VLOOKUP($A101,TRANSPOSE(#REF!),JH$2+2,FALSE),0)</f>
        <v>#REF!</v>
      </c>
      <c r="JI101" t="e" cm="1">
        <f t="array" ref="JI101">_xlfn.IFNA(VLOOKUP($A101,TRANSPOSE(#REF!),JI$2+2,FALSE),0)</f>
        <v>#REF!</v>
      </c>
      <c r="JJ101" t="e" cm="1">
        <f t="array" ref="JJ101">_xlfn.IFNA(VLOOKUP($A101,TRANSPOSE(#REF!),JJ$2+2,FALSE),0)</f>
        <v>#REF!</v>
      </c>
      <c r="JK101" t="e" cm="1">
        <f t="array" ref="JK101">_xlfn.IFNA(VLOOKUP($A101,TRANSPOSE(#REF!),JK$2+2,FALSE),0)</f>
        <v>#REF!</v>
      </c>
      <c r="JL101" t="e" cm="1">
        <f t="array" ref="JL101">_xlfn.IFNA(VLOOKUP($A101,TRANSPOSE(#REF!),JL$2+2,FALSE),0)</f>
        <v>#REF!</v>
      </c>
      <c r="JM101" t="e" cm="1">
        <f t="array" ref="JM101">_xlfn.IFNA(VLOOKUP($A101,TRANSPOSE(#REF!),JM$2+2,FALSE),0)</f>
        <v>#REF!</v>
      </c>
      <c r="JN101" t="e" cm="1">
        <f t="array" ref="JN101">_xlfn.IFNA(VLOOKUP($A101,TRANSPOSE(#REF!),JN$2+2,FALSE),0)</f>
        <v>#REF!</v>
      </c>
      <c r="JO101" t="e" cm="1">
        <f t="array" ref="JO101">_xlfn.IFNA(VLOOKUP($A101,TRANSPOSE(#REF!),JO$2+2,FALSE),0)</f>
        <v>#REF!</v>
      </c>
      <c r="JP101" t="e" cm="1">
        <f t="array" ref="JP101">_xlfn.IFNA(VLOOKUP($A101,TRANSPOSE(#REF!),JP$2+2,FALSE),0)</f>
        <v>#REF!</v>
      </c>
      <c r="JQ101" t="e" cm="1">
        <f t="array" ref="JQ101">_xlfn.IFNA(VLOOKUP($A101,TRANSPOSE(#REF!),JQ$2+2,FALSE),0)</f>
        <v>#REF!</v>
      </c>
      <c r="JR101" t="e" cm="1">
        <f t="array" ref="JR101">_xlfn.IFNA(VLOOKUP($A101,TRANSPOSE(#REF!),JR$2+2,FALSE),0)</f>
        <v>#REF!</v>
      </c>
      <c r="JS101" t="e" cm="1">
        <f t="array" ref="JS101">_xlfn.IFNA(VLOOKUP($A101,TRANSPOSE(#REF!),JS$2+2,FALSE),0)</f>
        <v>#REF!</v>
      </c>
      <c r="JT101" t="e" cm="1">
        <f t="array" ref="JT101">_xlfn.IFNA(VLOOKUP($A101,TRANSPOSE(#REF!),JT$2+2,FALSE),0)</f>
        <v>#REF!</v>
      </c>
      <c r="JU101" t="e" cm="1">
        <f t="array" ref="JU101">_xlfn.IFNA(VLOOKUP($A101,TRANSPOSE(#REF!),JU$2+2,FALSE),0)</f>
        <v>#REF!</v>
      </c>
      <c r="JV101" t="e" cm="1">
        <f t="array" ref="JV101">_xlfn.IFNA(VLOOKUP($A101,TRANSPOSE(#REF!),JV$2+2,FALSE),0)</f>
        <v>#REF!</v>
      </c>
      <c r="JW101" t="e" cm="1">
        <f t="array" ref="JW101">_xlfn.IFNA(VLOOKUP($A101,TRANSPOSE(#REF!),JW$2+2,FALSE),0)</f>
        <v>#REF!</v>
      </c>
      <c r="JX101" t="e" cm="1">
        <f t="array" ref="JX101">_xlfn.IFNA(VLOOKUP($A101,TRANSPOSE(#REF!),JX$2+2,FALSE),0)</f>
        <v>#REF!</v>
      </c>
      <c r="JY101" t="e" cm="1">
        <f t="array" ref="JY101">_xlfn.IFNA(VLOOKUP($A101,TRANSPOSE(#REF!),JY$2+2,FALSE),0)</f>
        <v>#REF!</v>
      </c>
      <c r="JZ101" t="e" cm="1">
        <f t="array" ref="JZ101">_xlfn.IFNA(VLOOKUP($A101,TRANSPOSE(#REF!),JZ$2+2,FALSE),0)</f>
        <v>#REF!</v>
      </c>
      <c r="KA101" t="e" cm="1">
        <f t="array" ref="KA101">_xlfn.IFNA(VLOOKUP($A101,TRANSPOSE(#REF!),KA$2+2,FALSE),0)</f>
        <v>#REF!</v>
      </c>
      <c r="KB101" t="e" cm="1">
        <f t="array" ref="KB101">_xlfn.IFNA(VLOOKUP($A101,TRANSPOSE(#REF!),KB$2+2,FALSE),0)</f>
        <v>#REF!</v>
      </c>
      <c r="KC101" t="e" cm="1">
        <f t="array" ref="KC101">_xlfn.IFNA(VLOOKUP($A101,TRANSPOSE(#REF!),KC$2+2,FALSE),0)</f>
        <v>#REF!</v>
      </c>
      <c r="KD101" t="e" cm="1">
        <f t="array" ref="KD101">_xlfn.IFNA(VLOOKUP($A101,TRANSPOSE(#REF!),KD$2+2,FALSE),0)</f>
        <v>#REF!</v>
      </c>
      <c r="KE101" t="e" cm="1">
        <f t="array" ref="KE101">_xlfn.IFNA(VLOOKUP($A101,TRANSPOSE(#REF!),KE$2+2,FALSE),0)</f>
        <v>#REF!</v>
      </c>
      <c r="KF101" t="e" cm="1">
        <f t="array" ref="KF101">_xlfn.IFNA(VLOOKUP($A101,TRANSPOSE(#REF!),KF$2+2,FALSE),0)</f>
        <v>#REF!</v>
      </c>
      <c r="KG101" t="e" cm="1">
        <f t="array" ref="KG101">_xlfn.IFNA(VLOOKUP($A101,TRANSPOSE(#REF!),KG$2+2,FALSE),0)</f>
        <v>#REF!</v>
      </c>
      <c r="KH101" t="e" cm="1">
        <f t="array" ref="KH101">_xlfn.IFNA(VLOOKUP($A101,TRANSPOSE(#REF!),KH$2+2,FALSE),0)</f>
        <v>#REF!</v>
      </c>
      <c r="KI101" t="e" cm="1">
        <f t="array" ref="KI101">_xlfn.IFNA(VLOOKUP($A101,TRANSPOSE(#REF!),KI$2+2,FALSE),0)</f>
        <v>#REF!</v>
      </c>
      <c r="KJ101" t="e" cm="1">
        <f t="array" ref="KJ101">_xlfn.IFNA(VLOOKUP($A101,TRANSPOSE(#REF!),KJ$2+2,FALSE),0)</f>
        <v>#REF!</v>
      </c>
      <c r="KK101" t="e" cm="1">
        <f t="array" ref="KK101">_xlfn.IFNA(VLOOKUP($A101,TRANSPOSE(#REF!),KK$2+2,FALSE),0)</f>
        <v>#REF!</v>
      </c>
      <c r="KL101" t="e" cm="1">
        <f t="array" ref="KL101">_xlfn.IFNA(VLOOKUP($A101,TRANSPOSE(#REF!),KL$2+2,FALSE),0)</f>
        <v>#REF!</v>
      </c>
      <c r="KM101" t="e" cm="1">
        <f t="array" ref="KM101">_xlfn.IFNA(VLOOKUP($A101,TRANSPOSE(#REF!),KM$2+2,FALSE),0)</f>
        <v>#REF!</v>
      </c>
      <c r="KN101" t="e" cm="1">
        <f t="array" ref="KN101">_xlfn.IFNA(VLOOKUP($A101,TRANSPOSE(#REF!),KN$2+2,FALSE),0)</f>
        <v>#REF!</v>
      </c>
      <c r="KO101" t="e" cm="1">
        <f t="array" ref="KO101">_xlfn.IFNA(VLOOKUP($A101,TRANSPOSE(#REF!),KO$2+2,FALSE),0)</f>
        <v>#REF!</v>
      </c>
      <c r="KP101" t="e" cm="1">
        <f t="array" ref="KP101">_xlfn.IFNA(VLOOKUP($A101,TRANSPOSE(#REF!),KP$2+2,FALSE),0)</f>
        <v>#REF!</v>
      </c>
      <c r="KQ101" t="e" cm="1">
        <f t="array" ref="KQ101">_xlfn.IFNA(VLOOKUP($A101,TRANSPOSE(#REF!),KQ$2+2,FALSE),0)</f>
        <v>#REF!</v>
      </c>
      <c r="KR101" t="e" cm="1">
        <f t="array" ref="KR101">_xlfn.IFNA(VLOOKUP($A101,TRANSPOSE(#REF!),KR$2+2,FALSE),0)</f>
        <v>#REF!</v>
      </c>
      <c r="KS101" t="e" cm="1">
        <f t="array" ref="KS101">_xlfn.IFNA(VLOOKUP($A101,TRANSPOSE(#REF!),KS$2+2,FALSE),0)</f>
        <v>#REF!</v>
      </c>
      <c r="KT101" t="e" cm="1">
        <f t="array" ref="KT101">_xlfn.IFNA(VLOOKUP($A101,TRANSPOSE(#REF!),KT$2+2,FALSE),0)</f>
        <v>#REF!</v>
      </c>
      <c r="KU101" t="e" cm="1">
        <f t="array" ref="KU101">_xlfn.IFNA(VLOOKUP($A101,TRANSPOSE(#REF!),KU$2+2,FALSE),0)</f>
        <v>#REF!</v>
      </c>
      <c r="KV101" t="e" cm="1">
        <f t="array" ref="KV101">_xlfn.IFNA(VLOOKUP($A101,TRANSPOSE(#REF!),KV$2+2,FALSE),0)</f>
        <v>#REF!</v>
      </c>
      <c r="KW101" t="e" cm="1">
        <f t="array" ref="KW101">_xlfn.IFNA(VLOOKUP($A101,TRANSPOSE(#REF!),KW$2+2,FALSE),0)</f>
        <v>#REF!</v>
      </c>
      <c r="KX101" t="e" cm="1">
        <f t="array" ref="KX101">_xlfn.IFNA(VLOOKUP($A101,TRANSPOSE(#REF!),KX$2+2,FALSE),0)</f>
        <v>#REF!</v>
      </c>
      <c r="KY101" t="e" cm="1">
        <f t="array" ref="KY101">_xlfn.IFNA(VLOOKUP($A101,TRANSPOSE(#REF!),KY$2+2,FALSE),0)</f>
        <v>#REF!</v>
      </c>
      <c r="KZ101" t="e" cm="1">
        <f t="array" ref="KZ101">_xlfn.IFNA(VLOOKUP($A101,TRANSPOSE(#REF!),KZ$2+2,FALSE),0)</f>
        <v>#REF!</v>
      </c>
      <c r="LA101" t="e" cm="1">
        <f t="array" ref="LA101">_xlfn.IFNA(VLOOKUP($A101,TRANSPOSE(#REF!),LA$2+2,FALSE),0)</f>
        <v>#REF!</v>
      </c>
      <c r="LB101" t="e" cm="1">
        <f t="array" ref="LB101">_xlfn.IFNA(VLOOKUP($A101,TRANSPOSE(#REF!),LB$2+2,FALSE),0)</f>
        <v>#REF!</v>
      </c>
      <c r="LC101" t="e" cm="1">
        <f t="array" ref="LC101">_xlfn.IFNA(VLOOKUP($A101,TRANSPOSE(#REF!),LC$2+2,FALSE),0)</f>
        <v>#REF!</v>
      </c>
      <c r="LD101" t="e" cm="1">
        <f t="array" ref="LD101">_xlfn.IFNA(VLOOKUP($A101,TRANSPOSE(#REF!),LD$2+2,FALSE),0)</f>
        <v>#REF!</v>
      </c>
      <c r="LE101" t="e" cm="1">
        <f t="array" ref="LE101">_xlfn.IFNA(VLOOKUP($A101,TRANSPOSE(#REF!),LE$2+2,FALSE),0)</f>
        <v>#REF!</v>
      </c>
      <c r="LF101" t="e" cm="1">
        <f t="array" ref="LF101">_xlfn.IFNA(VLOOKUP($A101,TRANSPOSE(#REF!),LF$2+2,FALSE),0)</f>
        <v>#REF!</v>
      </c>
      <c r="LG101" t="e" cm="1">
        <f t="array" ref="LG101">_xlfn.IFNA(VLOOKUP($A101,TRANSPOSE(#REF!),LG$2+2,FALSE),0)</f>
        <v>#REF!</v>
      </c>
      <c r="LH101" t="e" cm="1">
        <f t="array" ref="LH101">_xlfn.IFNA(VLOOKUP($A101,TRANSPOSE(#REF!),LH$2+2,FALSE),0)</f>
        <v>#REF!</v>
      </c>
      <c r="LI101" t="e" cm="1">
        <f t="array" ref="LI101">_xlfn.IFNA(VLOOKUP($A101,TRANSPOSE(#REF!),LI$2+2,FALSE),0)</f>
        <v>#REF!</v>
      </c>
      <c r="LJ101" t="e" cm="1">
        <f t="array" ref="LJ101">_xlfn.IFNA(VLOOKUP($A101,TRANSPOSE(#REF!),LJ$2+2,FALSE),0)</f>
        <v>#REF!</v>
      </c>
      <c r="LK101" t="e" cm="1">
        <f t="array" ref="LK101">_xlfn.IFNA(VLOOKUP($A101,TRANSPOSE(#REF!),LK$2+2,FALSE),0)</f>
        <v>#REF!</v>
      </c>
      <c r="LL101" t="e" cm="1">
        <f t="array" ref="LL101">_xlfn.IFNA(VLOOKUP($A101,TRANSPOSE(#REF!),LL$2+2,FALSE),0)</f>
        <v>#REF!</v>
      </c>
      <c r="LM101" t="e" cm="1">
        <f t="array" ref="LM101">_xlfn.IFNA(VLOOKUP($A101,TRANSPOSE(#REF!),LM$2+2,FALSE),0)</f>
        <v>#REF!</v>
      </c>
      <c r="LN101" t="e" cm="1">
        <f t="array" ref="LN101">_xlfn.IFNA(VLOOKUP($A101,TRANSPOSE(#REF!),LN$2+2,FALSE),0)</f>
        <v>#REF!</v>
      </c>
      <c r="LO101" t="e" cm="1">
        <f t="array" ref="LO101">_xlfn.IFNA(VLOOKUP($A101,TRANSPOSE(#REF!),LO$2+2,FALSE),0)</f>
        <v>#REF!</v>
      </c>
      <c r="LP101" t="e" cm="1">
        <f t="array" ref="LP101">_xlfn.IFNA(VLOOKUP($A101,TRANSPOSE(#REF!),LP$2+2,FALSE),0)</f>
        <v>#REF!</v>
      </c>
      <c r="LQ101" t="e" cm="1">
        <f t="array" ref="LQ101">_xlfn.IFNA(VLOOKUP($A101,TRANSPOSE(#REF!),LQ$2+2,FALSE),0)</f>
        <v>#REF!</v>
      </c>
      <c r="LR101" t="e" cm="1">
        <f t="array" ref="LR101">_xlfn.IFNA(VLOOKUP($A101,TRANSPOSE(#REF!),LR$2+2,FALSE),0)</f>
        <v>#REF!</v>
      </c>
      <c r="LS101" t="e" cm="1">
        <f t="array" ref="LS101">_xlfn.IFNA(VLOOKUP($A101,TRANSPOSE(#REF!),LS$2+2,FALSE),0)</f>
        <v>#REF!</v>
      </c>
      <c r="LT101" t="e" cm="1">
        <f t="array" ref="LT101">_xlfn.IFNA(VLOOKUP($A101,TRANSPOSE(#REF!),LT$2+2,FALSE),0)</f>
        <v>#REF!</v>
      </c>
      <c r="LU101" t="e" cm="1">
        <f t="array" ref="LU101">_xlfn.IFNA(VLOOKUP($A101,TRANSPOSE(#REF!),LU$2+2,FALSE),0)</f>
        <v>#REF!</v>
      </c>
      <c r="LV101" t="e" cm="1">
        <f t="array" ref="LV101">_xlfn.IFNA(VLOOKUP($A101,TRANSPOSE(#REF!),LV$2+2,FALSE),0)</f>
        <v>#REF!</v>
      </c>
      <c r="LW101" t="e" cm="1">
        <f t="array" ref="LW101">_xlfn.IFNA(VLOOKUP($A101,TRANSPOSE(#REF!),LW$2+2,FALSE),0)</f>
        <v>#REF!</v>
      </c>
      <c r="LX101" t="e" cm="1">
        <f t="array" ref="LX101">_xlfn.IFNA(VLOOKUP($A101,TRANSPOSE(#REF!),LX$2+2,FALSE),0)</f>
        <v>#REF!</v>
      </c>
      <c r="LY101" t="e" cm="1">
        <f t="array" ref="LY101">_xlfn.IFNA(VLOOKUP($A101,TRANSPOSE(#REF!),LY$2+2,FALSE),0)</f>
        <v>#REF!</v>
      </c>
      <c r="LZ101" t="e" cm="1">
        <f t="array" ref="LZ101">_xlfn.IFNA(VLOOKUP($A101,TRANSPOSE(#REF!),LZ$2+2,FALSE),0)</f>
        <v>#REF!</v>
      </c>
      <c r="MA101" t="e" cm="1">
        <f t="array" ref="MA101">_xlfn.IFNA(VLOOKUP($A101,TRANSPOSE(#REF!),MA$2+2,FALSE),0)</f>
        <v>#REF!</v>
      </c>
      <c r="MB101" t="e" cm="1">
        <f t="array" ref="MB101">_xlfn.IFNA(VLOOKUP($A101,TRANSPOSE(#REF!),MB$2+2,FALSE),0)</f>
        <v>#REF!</v>
      </c>
      <c r="MC101" t="e" cm="1">
        <f t="array" ref="MC101">_xlfn.IFNA(VLOOKUP($A101,TRANSPOSE(#REF!),MC$2+2,FALSE),0)</f>
        <v>#REF!</v>
      </c>
      <c r="MD101" t="e" cm="1">
        <f t="array" ref="MD101">_xlfn.IFNA(VLOOKUP($A101,TRANSPOSE(#REF!),MD$2+2,FALSE),0)</f>
        <v>#REF!</v>
      </c>
      <c r="ME101" t="e" cm="1">
        <f t="array" ref="ME101">_xlfn.IFNA(VLOOKUP($A101,TRANSPOSE(#REF!),ME$2+2,FALSE),0)</f>
        <v>#REF!</v>
      </c>
      <c r="MF101" t="e" cm="1">
        <f t="array" ref="MF101">_xlfn.IFNA(VLOOKUP($A101,TRANSPOSE(#REF!),MF$2+2,FALSE),0)</f>
        <v>#REF!</v>
      </c>
      <c r="MG101" t="e" cm="1">
        <f t="array" ref="MG101">_xlfn.IFNA(VLOOKUP($A101,TRANSPOSE(#REF!),MG$2+2,FALSE),0)</f>
        <v>#REF!</v>
      </c>
      <c r="MH101" t="e" cm="1">
        <f t="array" ref="MH101">_xlfn.IFNA(VLOOKUP($A101,TRANSPOSE(#REF!),MH$2+2,FALSE),0)</f>
        <v>#REF!</v>
      </c>
      <c r="MI101" t="e" cm="1">
        <f t="array" ref="MI101">_xlfn.IFNA(VLOOKUP($A101,TRANSPOSE(#REF!),MI$2+2,FALSE),0)</f>
        <v>#REF!</v>
      </c>
      <c r="MJ101" t="e" cm="1">
        <f t="array" ref="MJ101">_xlfn.IFNA(VLOOKUP($A101,TRANSPOSE(#REF!),MJ$2+2,FALSE),0)</f>
        <v>#REF!</v>
      </c>
      <c r="MK101" t="e" cm="1">
        <f t="array" ref="MK101">_xlfn.IFNA(VLOOKUP($A101,TRANSPOSE(#REF!),MK$2+2,FALSE),0)</f>
        <v>#REF!</v>
      </c>
      <c r="ML101" t="e" cm="1">
        <f t="array" ref="ML101">_xlfn.IFNA(VLOOKUP($A101,TRANSPOSE(#REF!),ML$2+2,FALSE),0)</f>
        <v>#REF!</v>
      </c>
      <c r="MM101" t="e" cm="1">
        <f t="array" ref="MM101">_xlfn.IFNA(VLOOKUP($A101,TRANSPOSE(#REF!),MM$2+2,FALSE),0)</f>
        <v>#REF!</v>
      </c>
      <c r="MN101" t="e" cm="1">
        <f t="array" ref="MN101">_xlfn.IFNA(VLOOKUP($A101,TRANSPOSE(#REF!),MN$2+2,FALSE),0)</f>
        <v>#REF!</v>
      </c>
      <c r="MO101" t="e" cm="1">
        <f t="array" ref="MO101">_xlfn.IFNA(VLOOKUP($A101,TRANSPOSE(#REF!),MO$2+2,FALSE),0)</f>
        <v>#REF!</v>
      </c>
      <c r="MP101" t="e" cm="1">
        <f t="array" ref="MP101">_xlfn.IFNA(VLOOKUP($A101,TRANSPOSE(#REF!),MP$2+2,FALSE),0)</f>
        <v>#REF!</v>
      </c>
      <c r="MQ101" t="e" cm="1">
        <f t="array" ref="MQ101">_xlfn.IFNA(VLOOKUP($A101,TRANSPOSE(#REF!),MQ$2+2,FALSE),0)</f>
        <v>#REF!</v>
      </c>
      <c r="MR101" t="e" cm="1">
        <f t="array" ref="MR101">_xlfn.IFNA(VLOOKUP($A101,TRANSPOSE(#REF!),MR$2+2,FALSE),0)</f>
        <v>#REF!</v>
      </c>
      <c r="MS101" t="e" cm="1">
        <f t="array" ref="MS101">_xlfn.IFNA(VLOOKUP($A101,TRANSPOSE(#REF!),MS$2+2,FALSE),0)</f>
        <v>#REF!</v>
      </c>
      <c r="MT101" t="e" cm="1">
        <f t="array" ref="MT101">_xlfn.IFNA(VLOOKUP($A101,TRANSPOSE(#REF!),MT$2+2,FALSE),0)</f>
        <v>#REF!</v>
      </c>
      <c r="MU101" t="e" cm="1">
        <f t="array" ref="MU101">_xlfn.IFNA(VLOOKUP($A101,TRANSPOSE(#REF!),MU$2+2,FALSE),0)</f>
        <v>#REF!</v>
      </c>
      <c r="MV101" t="e" cm="1">
        <f t="array" ref="MV101">_xlfn.IFNA(VLOOKUP($A101,TRANSPOSE(#REF!),MV$2+2,FALSE),0)</f>
        <v>#REF!</v>
      </c>
      <c r="MW101" t="e" cm="1">
        <f t="array" ref="MW101">_xlfn.IFNA(VLOOKUP($A101,TRANSPOSE(#REF!),MW$2+2,FALSE),0)</f>
        <v>#REF!</v>
      </c>
      <c r="MX101" t="e" cm="1">
        <f t="array" ref="MX101">_xlfn.IFNA(VLOOKUP($A101,TRANSPOSE(#REF!),MX$2+2,FALSE),0)</f>
        <v>#REF!</v>
      </c>
      <c r="MY101" t="e" cm="1">
        <f t="array" ref="MY101">_xlfn.IFNA(VLOOKUP($A101,TRANSPOSE(#REF!),MY$2+2,FALSE),0)</f>
        <v>#REF!</v>
      </c>
      <c r="MZ101" t="e" cm="1">
        <f t="array" ref="MZ101">_xlfn.IFNA(VLOOKUP($A101,TRANSPOSE(#REF!),MZ$2+2,FALSE),0)</f>
        <v>#REF!</v>
      </c>
      <c r="NA101" t="e" cm="1">
        <f t="array" ref="NA101">_xlfn.IFNA(VLOOKUP($A101,TRANSPOSE(#REF!),NA$2+2,FALSE),0)</f>
        <v>#REF!</v>
      </c>
      <c r="NB101" t="e" cm="1">
        <f t="array" ref="NB101">_xlfn.IFNA(VLOOKUP($A101,TRANSPOSE(#REF!),NB$2+2,FALSE),0)</f>
        <v>#REF!</v>
      </c>
      <c r="NC101" t="e" cm="1">
        <f t="array" ref="NC101">_xlfn.IFNA(VLOOKUP($A101,TRANSPOSE(#REF!),NC$2+2,FALSE),0)</f>
        <v>#REF!</v>
      </c>
      <c r="ND101" t="e" cm="1">
        <f t="array" ref="ND101">_xlfn.IFNA(VLOOKUP($A101,TRANSPOSE(#REF!),ND$2+2,FALSE),0)</f>
        <v>#REF!</v>
      </c>
      <c r="NE101" t="e" cm="1">
        <f t="array" ref="NE101">_xlfn.IFNA(VLOOKUP($A101,TRANSPOSE(#REF!),NE$2+2,FALSE),0)</f>
        <v>#REF!</v>
      </c>
      <c r="NF101" t="e" cm="1">
        <f t="array" ref="NF101">_xlfn.IFNA(VLOOKUP($A101,TRANSPOSE(#REF!),NF$2+2,FALSE),0)</f>
        <v>#REF!</v>
      </c>
      <c r="NG101" t="e" cm="1">
        <f t="array" ref="NG101">_xlfn.IFNA(VLOOKUP($A101,TRANSPOSE(#REF!),NG$2+2,FALSE),0)</f>
        <v>#REF!</v>
      </c>
      <c r="NH101" t="e" cm="1">
        <f t="array" ref="NH101">_xlfn.IFNA(VLOOKUP($A101,TRANSPOSE(#REF!),NH$2+2,FALSE),0)</f>
        <v>#REF!</v>
      </c>
      <c r="NI101" t="e" cm="1">
        <f t="array" ref="NI101">_xlfn.IFNA(VLOOKUP($A101,TRANSPOSE(#REF!),NI$2+2,FALSE),0)</f>
        <v>#REF!</v>
      </c>
      <c r="NJ101" t="e" cm="1">
        <f t="array" ref="NJ101">_xlfn.IFNA(VLOOKUP($A101,TRANSPOSE(#REF!),NJ$2+2,FALSE),0)</f>
        <v>#REF!</v>
      </c>
      <c r="NL101" t="e">
        <f t="shared" si="2"/>
        <v>#REF!</v>
      </c>
      <c r="NM101" t="e">
        <f t="shared" si="3"/>
        <v>#REF!</v>
      </c>
    </row>
    <row r="102" spans="1:377" x14ac:dyDescent="0.3">
      <c r="A102" t="str">
        <v>PNO02_10</v>
      </c>
      <c r="B102" t="str">
        <v>Elektriciteit</v>
      </c>
      <c r="C102" t="str">
        <v>Conversion</v>
      </c>
      <c r="D102" t="str">
        <v>Power NO</v>
      </c>
      <c r="E102" t="str">
        <v>Generation</v>
      </c>
      <c r="F102" t="str">
        <v>Electricity NO</v>
      </c>
      <c r="G102" t="str">
        <v>Electricity from Biomass - Power NO</v>
      </c>
      <c r="H102" t="str">
        <v>[GW]</v>
      </c>
      <c r="I102">
        <f>_xlfn.IFNA(VLOOKUP(A102,'[1]PASTE Cap_Investment'!A:B,2,FALSE),0)</f>
        <v>0</v>
      </c>
      <c r="J102" t="e" cm="1">
        <f t="array" ref="J102">_xlfn.IFNA(VLOOKUP($A102,TRANSPOSE(#REF!),J$2+2,FALSE),0)</f>
        <v>#REF!</v>
      </c>
      <c r="K102" t="e" cm="1">
        <f t="array" ref="K102">_xlfn.IFNA(VLOOKUP($A102,TRANSPOSE(#REF!),K$2+2,FALSE),0)</f>
        <v>#REF!</v>
      </c>
      <c r="L102" t="e" cm="1">
        <f t="array" ref="L102">_xlfn.IFNA(VLOOKUP($A102,TRANSPOSE(#REF!),L$2+2,FALSE),0)</f>
        <v>#REF!</v>
      </c>
      <c r="M102" t="e" cm="1">
        <f t="array" ref="M102">_xlfn.IFNA(VLOOKUP($A102,TRANSPOSE(#REF!),M$2+2,FALSE),0)</f>
        <v>#REF!</v>
      </c>
      <c r="N102" t="e" cm="1">
        <f t="array" ref="N102">_xlfn.IFNA(VLOOKUP($A102,TRANSPOSE(#REF!),N$2+2,FALSE),0)</f>
        <v>#REF!</v>
      </c>
      <c r="O102" t="e" cm="1">
        <f t="array" ref="O102">_xlfn.IFNA(VLOOKUP($A102,TRANSPOSE(#REF!),O$2+2,FALSE),0)</f>
        <v>#REF!</v>
      </c>
      <c r="P102" t="e" cm="1">
        <f t="array" ref="P102">_xlfn.IFNA(VLOOKUP($A102,TRANSPOSE(#REF!),P$2+2,FALSE),0)</f>
        <v>#REF!</v>
      </c>
      <c r="Q102" t="e" cm="1">
        <f t="array" ref="Q102">_xlfn.IFNA(VLOOKUP($A102,TRANSPOSE(#REF!),Q$2+2,FALSE),0)</f>
        <v>#REF!</v>
      </c>
      <c r="R102" t="e" cm="1">
        <f t="array" ref="R102">_xlfn.IFNA(VLOOKUP($A102,TRANSPOSE(#REF!),R$2+2,FALSE),0)</f>
        <v>#REF!</v>
      </c>
      <c r="S102" t="e" cm="1">
        <f t="array" ref="S102">_xlfn.IFNA(VLOOKUP($A102,TRANSPOSE(#REF!),S$2+2,FALSE),0)</f>
        <v>#REF!</v>
      </c>
      <c r="T102" t="e" cm="1">
        <f t="array" ref="T102">_xlfn.IFNA(VLOOKUP($A102,TRANSPOSE(#REF!),T$2+2,FALSE),0)</f>
        <v>#REF!</v>
      </c>
      <c r="U102" t="e" cm="1">
        <f t="array" ref="U102">_xlfn.IFNA(VLOOKUP($A102,TRANSPOSE(#REF!),U$2+2,FALSE),0)</f>
        <v>#REF!</v>
      </c>
      <c r="V102" t="e" cm="1">
        <f t="array" ref="V102">_xlfn.IFNA(VLOOKUP($A102,TRANSPOSE(#REF!),V$2+2,FALSE),0)</f>
        <v>#REF!</v>
      </c>
      <c r="W102" t="e" cm="1">
        <f t="array" ref="W102">_xlfn.IFNA(VLOOKUP($A102,TRANSPOSE(#REF!),W$2+2,FALSE),0)</f>
        <v>#REF!</v>
      </c>
      <c r="X102" t="e" cm="1">
        <f t="array" ref="X102">_xlfn.IFNA(VLOOKUP($A102,TRANSPOSE(#REF!),X$2+2,FALSE),0)</f>
        <v>#REF!</v>
      </c>
      <c r="Y102" t="e" cm="1">
        <f t="array" ref="Y102">_xlfn.IFNA(VLOOKUP($A102,TRANSPOSE(#REF!),Y$2+2,FALSE),0)</f>
        <v>#REF!</v>
      </c>
      <c r="Z102" t="e" cm="1">
        <f t="array" ref="Z102">_xlfn.IFNA(VLOOKUP($A102,TRANSPOSE(#REF!),Z$2+2,FALSE),0)</f>
        <v>#REF!</v>
      </c>
      <c r="AA102" t="e" cm="1">
        <f t="array" ref="AA102">_xlfn.IFNA(VLOOKUP($A102,TRANSPOSE(#REF!),AA$2+2,FALSE),0)</f>
        <v>#REF!</v>
      </c>
      <c r="AB102" t="e" cm="1">
        <f t="array" ref="AB102">_xlfn.IFNA(VLOOKUP($A102,TRANSPOSE(#REF!),AB$2+2,FALSE),0)</f>
        <v>#REF!</v>
      </c>
      <c r="AC102" t="e" cm="1">
        <f t="array" ref="AC102">_xlfn.IFNA(VLOOKUP($A102,TRANSPOSE(#REF!),AC$2+2,FALSE),0)</f>
        <v>#REF!</v>
      </c>
      <c r="AD102" t="e" cm="1">
        <f t="array" ref="AD102">_xlfn.IFNA(VLOOKUP($A102,TRANSPOSE(#REF!),AD$2+2,FALSE),0)</f>
        <v>#REF!</v>
      </c>
      <c r="AE102" t="e" cm="1">
        <f t="array" ref="AE102">_xlfn.IFNA(VLOOKUP($A102,TRANSPOSE(#REF!),AE$2+2,FALSE),0)</f>
        <v>#REF!</v>
      </c>
      <c r="AF102" t="e" cm="1">
        <f t="array" ref="AF102">_xlfn.IFNA(VLOOKUP($A102,TRANSPOSE(#REF!),AF$2+2,FALSE),0)</f>
        <v>#REF!</v>
      </c>
      <c r="AG102" t="e" cm="1">
        <f t="array" ref="AG102">_xlfn.IFNA(VLOOKUP($A102,TRANSPOSE(#REF!),AG$2+2,FALSE),0)</f>
        <v>#REF!</v>
      </c>
      <c r="AH102" t="e" cm="1">
        <f t="array" ref="AH102">_xlfn.IFNA(VLOOKUP($A102,TRANSPOSE(#REF!),AH$2+2,FALSE),0)</f>
        <v>#REF!</v>
      </c>
      <c r="AI102" t="e" cm="1">
        <f t="array" ref="AI102">_xlfn.IFNA(VLOOKUP($A102,TRANSPOSE(#REF!),AI$2+2,FALSE),0)</f>
        <v>#REF!</v>
      </c>
      <c r="AJ102" t="e" cm="1">
        <f t="array" ref="AJ102">_xlfn.IFNA(VLOOKUP($A102,TRANSPOSE(#REF!),AJ$2+2,FALSE),0)</f>
        <v>#REF!</v>
      </c>
      <c r="AK102" t="e" cm="1">
        <f t="array" ref="AK102">_xlfn.IFNA(VLOOKUP($A102,TRANSPOSE(#REF!),AK$2+2,FALSE),0)</f>
        <v>#REF!</v>
      </c>
      <c r="AL102" t="e" cm="1">
        <f t="array" ref="AL102">_xlfn.IFNA(VLOOKUP($A102,TRANSPOSE(#REF!),AL$2+2,FALSE),0)</f>
        <v>#REF!</v>
      </c>
      <c r="AM102" t="e" cm="1">
        <f t="array" ref="AM102">_xlfn.IFNA(VLOOKUP($A102,TRANSPOSE(#REF!),AM$2+2,FALSE),0)</f>
        <v>#REF!</v>
      </c>
      <c r="AN102" t="e" cm="1">
        <f t="array" ref="AN102">_xlfn.IFNA(VLOOKUP($A102,TRANSPOSE(#REF!),AN$2+2,FALSE),0)</f>
        <v>#REF!</v>
      </c>
      <c r="AO102" t="e" cm="1">
        <f t="array" ref="AO102">_xlfn.IFNA(VLOOKUP($A102,TRANSPOSE(#REF!),AO$2+2,FALSE),0)</f>
        <v>#REF!</v>
      </c>
      <c r="AP102" t="e" cm="1">
        <f t="array" ref="AP102">_xlfn.IFNA(VLOOKUP($A102,TRANSPOSE(#REF!),AP$2+2,FALSE),0)</f>
        <v>#REF!</v>
      </c>
      <c r="AQ102" t="e" cm="1">
        <f t="array" ref="AQ102">_xlfn.IFNA(VLOOKUP($A102,TRANSPOSE(#REF!),AQ$2+2,FALSE),0)</f>
        <v>#REF!</v>
      </c>
      <c r="AR102" t="e" cm="1">
        <f t="array" ref="AR102">_xlfn.IFNA(VLOOKUP($A102,TRANSPOSE(#REF!),AR$2+2,FALSE),0)</f>
        <v>#REF!</v>
      </c>
      <c r="AS102" t="e" cm="1">
        <f t="array" ref="AS102">_xlfn.IFNA(VLOOKUP($A102,TRANSPOSE(#REF!),AS$2+2,FALSE),0)</f>
        <v>#REF!</v>
      </c>
      <c r="AT102" t="e" cm="1">
        <f t="array" ref="AT102">_xlfn.IFNA(VLOOKUP($A102,TRANSPOSE(#REF!),AT$2+2,FALSE),0)</f>
        <v>#REF!</v>
      </c>
      <c r="AU102" t="e" cm="1">
        <f t="array" ref="AU102">_xlfn.IFNA(VLOOKUP($A102,TRANSPOSE(#REF!),AU$2+2,FALSE),0)</f>
        <v>#REF!</v>
      </c>
      <c r="AV102" t="e" cm="1">
        <f t="array" ref="AV102">_xlfn.IFNA(VLOOKUP($A102,TRANSPOSE(#REF!),AV$2+2,FALSE),0)</f>
        <v>#REF!</v>
      </c>
      <c r="AW102" t="e" cm="1">
        <f t="array" ref="AW102">_xlfn.IFNA(VLOOKUP($A102,TRANSPOSE(#REF!),AW$2+2,FALSE),0)</f>
        <v>#REF!</v>
      </c>
      <c r="AX102" t="e" cm="1">
        <f t="array" ref="AX102">_xlfn.IFNA(VLOOKUP($A102,TRANSPOSE(#REF!),AX$2+2,FALSE),0)</f>
        <v>#REF!</v>
      </c>
      <c r="AY102" t="e" cm="1">
        <f t="array" ref="AY102">_xlfn.IFNA(VLOOKUP($A102,TRANSPOSE(#REF!),AY$2+2,FALSE),0)</f>
        <v>#REF!</v>
      </c>
      <c r="AZ102" t="e" cm="1">
        <f t="array" ref="AZ102">_xlfn.IFNA(VLOOKUP($A102,TRANSPOSE(#REF!),AZ$2+2,FALSE),0)</f>
        <v>#REF!</v>
      </c>
      <c r="BA102" t="e" cm="1">
        <f t="array" ref="BA102">_xlfn.IFNA(VLOOKUP($A102,TRANSPOSE(#REF!),BA$2+2,FALSE),0)</f>
        <v>#REF!</v>
      </c>
      <c r="BB102" t="e" cm="1">
        <f t="array" ref="BB102">_xlfn.IFNA(VLOOKUP($A102,TRANSPOSE(#REF!),BB$2+2,FALSE),0)</f>
        <v>#REF!</v>
      </c>
      <c r="BC102" t="e" cm="1">
        <f t="array" ref="BC102">_xlfn.IFNA(VLOOKUP($A102,TRANSPOSE(#REF!),BC$2+2,FALSE),0)</f>
        <v>#REF!</v>
      </c>
      <c r="BD102" t="e" cm="1">
        <f t="array" ref="BD102">_xlfn.IFNA(VLOOKUP($A102,TRANSPOSE(#REF!),BD$2+2,FALSE),0)</f>
        <v>#REF!</v>
      </c>
      <c r="BE102" t="e" cm="1">
        <f t="array" ref="BE102">_xlfn.IFNA(VLOOKUP($A102,TRANSPOSE(#REF!),BE$2+2,FALSE),0)</f>
        <v>#REF!</v>
      </c>
      <c r="BF102" t="e" cm="1">
        <f t="array" ref="BF102">_xlfn.IFNA(VLOOKUP($A102,TRANSPOSE(#REF!),BF$2+2,FALSE),0)</f>
        <v>#REF!</v>
      </c>
      <c r="BG102" t="e" cm="1">
        <f t="array" ref="BG102">_xlfn.IFNA(VLOOKUP($A102,TRANSPOSE(#REF!),BG$2+2,FALSE),0)</f>
        <v>#REF!</v>
      </c>
      <c r="BH102" t="e" cm="1">
        <f t="array" ref="BH102">_xlfn.IFNA(VLOOKUP($A102,TRANSPOSE(#REF!),BH$2+2,FALSE),0)</f>
        <v>#REF!</v>
      </c>
      <c r="BI102" t="e" cm="1">
        <f t="array" ref="BI102">_xlfn.IFNA(VLOOKUP($A102,TRANSPOSE(#REF!),BI$2+2,FALSE),0)</f>
        <v>#REF!</v>
      </c>
      <c r="BJ102" t="e" cm="1">
        <f t="array" ref="BJ102">_xlfn.IFNA(VLOOKUP($A102,TRANSPOSE(#REF!),BJ$2+2,FALSE),0)</f>
        <v>#REF!</v>
      </c>
      <c r="BK102" t="e" cm="1">
        <f t="array" ref="BK102">_xlfn.IFNA(VLOOKUP($A102,TRANSPOSE(#REF!),BK$2+2,FALSE),0)</f>
        <v>#REF!</v>
      </c>
      <c r="BL102" t="e" cm="1">
        <f t="array" ref="BL102">_xlfn.IFNA(VLOOKUP($A102,TRANSPOSE(#REF!),BL$2+2,FALSE),0)</f>
        <v>#REF!</v>
      </c>
      <c r="BM102" t="e" cm="1">
        <f t="array" ref="BM102">_xlfn.IFNA(VLOOKUP($A102,TRANSPOSE(#REF!),BM$2+2,FALSE),0)</f>
        <v>#REF!</v>
      </c>
      <c r="BN102" t="e" cm="1">
        <f t="array" ref="BN102">_xlfn.IFNA(VLOOKUP($A102,TRANSPOSE(#REF!),BN$2+2,FALSE),0)</f>
        <v>#REF!</v>
      </c>
      <c r="BO102" t="e" cm="1">
        <f t="array" ref="BO102">_xlfn.IFNA(VLOOKUP($A102,TRANSPOSE(#REF!),BO$2+2,FALSE),0)</f>
        <v>#REF!</v>
      </c>
      <c r="BP102" t="e" cm="1">
        <f t="array" ref="BP102">_xlfn.IFNA(VLOOKUP($A102,TRANSPOSE(#REF!),BP$2+2,FALSE),0)</f>
        <v>#REF!</v>
      </c>
      <c r="BQ102" t="e" cm="1">
        <f t="array" ref="BQ102">_xlfn.IFNA(VLOOKUP($A102,TRANSPOSE(#REF!),BQ$2+2,FALSE),0)</f>
        <v>#REF!</v>
      </c>
      <c r="BR102" t="e" cm="1">
        <f t="array" ref="BR102">_xlfn.IFNA(VLOOKUP($A102,TRANSPOSE(#REF!),BR$2+2,FALSE),0)</f>
        <v>#REF!</v>
      </c>
      <c r="BS102" t="e" cm="1">
        <f t="array" ref="BS102">_xlfn.IFNA(VLOOKUP($A102,TRANSPOSE(#REF!),BS$2+2,FALSE),0)</f>
        <v>#REF!</v>
      </c>
      <c r="BT102" t="e" cm="1">
        <f t="array" ref="BT102">_xlfn.IFNA(VLOOKUP($A102,TRANSPOSE(#REF!),BT$2+2,FALSE),0)</f>
        <v>#REF!</v>
      </c>
      <c r="BU102" t="e" cm="1">
        <f t="array" ref="BU102">_xlfn.IFNA(VLOOKUP($A102,TRANSPOSE(#REF!),BU$2+2,FALSE),0)</f>
        <v>#REF!</v>
      </c>
      <c r="BV102" t="e" cm="1">
        <f t="array" ref="BV102">_xlfn.IFNA(VLOOKUP($A102,TRANSPOSE(#REF!),BV$2+2,FALSE),0)</f>
        <v>#REF!</v>
      </c>
      <c r="BW102" t="e" cm="1">
        <f t="array" ref="BW102">_xlfn.IFNA(VLOOKUP($A102,TRANSPOSE(#REF!),BW$2+2,FALSE),0)</f>
        <v>#REF!</v>
      </c>
      <c r="BX102" t="e" cm="1">
        <f t="array" ref="BX102">_xlfn.IFNA(VLOOKUP($A102,TRANSPOSE(#REF!),BX$2+2,FALSE),0)</f>
        <v>#REF!</v>
      </c>
      <c r="BY102" t="e" cm="1">
        <f t="array" ref="BY102">_xlfn.IFNA(VLOOKUP($A102,TRANSPOSE(#REF!),BY$2+2,FALSE),0)</f>
        <v>#REF!</v>
      </c>
      <c r="BZ102" t="e" cm="1">
        <f t="array" ref="BZ102">_xlfn.IFNA(VLOOKUP($A102,TRANSPOSE(#REF!),BZ$2+2,FALSE),0)</f>
        <v>#REF!</v>
      </c>
      <c r="CA102" t="e" cm="1">
        <f t="array" ref="CA102">_xlfn.IFNA(VLOOKUP($A102,TRANSPOSE(#REF!),CA$2+2,FALSE),0)</f>
        <v>#REF!</v>
      </c>
      <c r="CB102" t="e" cm="1">
        <f t="array" ref="CB102">_xlfn.IFNA(VLOOKUP($A102,TRANSPOSE(#REF!),CB$2+2,FALSE),0)</f>
        <v>#REF!</v>
      </c>
      <c r="CC102" t="e" cm="1">
        <f t="array" ref="CC102">_xlfn.IFNA(VLOOKUP($A102,TRANSPOSE(#REF!),CC$2+2,FALSE),0)</f>
        <v>#REF!</v>
      </c>
      <c r="CD102" t="e" cm="1">
        <f t="array" ref="CD102">_xlfn.IFNA(VLOOKUP($A102,TRANSPOSE(#REF!),CD$2+2,FALSE),0)</f>
        <v>#REF!</v>
      </c>
      <c r="CE102" t="e" cm="1">
        <f t="array" ref="CE102">_xlfn.IFNA(VLOOKUP($A102,TRANSPOSE(#REF!),CE$2+2,FALSE),0)</f>
        <v>#REF!</v>
      </c>
      <c r="CF102" t="e" cm="1">
        <f t="array" ref="CF102">_xlfn.IFNA(VLOOKUP($A102,TRANSPOSE(#REF!),CF$2+2,FALSE),0)</f>
        <v>#REF!</v>
      </c>
      <c r="CG102" t="e" cm="1">
        <f t="array" ref="CG102">_xlfn.IFNA(VLOOKUP($A102,TRANSPOSE(#REF!),CG$2+2,FALSE),0)</f>
        <v>#REF!</v>
      </c>
      <c r="CH102" t="e" cm="1">
        <f t="array" ref="CH102">_xlfn.IFNA(VLOOKUP($A102,TRANSPOSE(#REF!),CH$2+2,FALSE),0)</f>
        <v>#REF!</v>
      </c>
      <c r="CI102" t="e" cm="1">
        <f t="array" ref="CI102">_xlfn.IFNA(VLOOKUP($A102,TRANSPOSE(#REF!),CI$2+2,FALSE),0)</f>
        <v>#REF!</v>
      </c>
      <c r="CJ102" t="e" cm="1">
        <f t="array" ref="CJ102">_xlfn.IFNA(VLOOKUP($A102,TRANSPOSE(#REF!),CJ$2+2,FALSE),0)</f>
        <v>#REF!</v>
      </c>
      <c r="CK102" t="e" cm="1">
        <f t="array" ref="CK102">_xlfn.IFNA(VLOOKUP($A102,TRANSPOSE(#REF!),CK$2+2,FALSE),0)</f>
        <v>#REF!</v>
      </c>
      <c r="CL102" t="e" cm="1">
        <f t="array" ref="CL102">_xlfn.IFNA(VLOOKUP($A102,TRANSPOSE(#REF!),CL$2+2,FALSE),0)</f>
        <v>#REF!</v>
      </c>
      <c r="CM102" t="e" cm="1">
        <f t="array" ref="CM102">_xlfn.IFNA(VLOOKUP($A102,TRANSPOSE(#REF!),CM$2+2,FALSE),0)</f>
        <v>#REF!</v>
      </c>
      <c r="CN102" t="e" cm="1">
        <f t="array" ref="CN102">_xlfn.IFNA(VLOOKUP($A102,TRANSPOSE(#REF!),CN$2+2,FALSE),0)</f>
        <v>#REF!</v>
      </c>
      <c r="CO102" t="e" cm="1">
        <f t="array" ref="CO102">_xlfn.IFNA(VLOOKUP($A102,TRANSPOSE(#REF!),CO$2+2,FALSE),0)</f>
        <v>#REF!</v>
      </c>
      <c r="CP102" t="e" cm="1">
        <f t="array" ref="CP102">_xlfn.IFNA(VLOOKUP($A102,TRANSPOSE(#REF!),CP$2+2,FALSE),0)</f>
        <v>#REF!</v>
      </c>
      <c r="CQ102" t="e" cm="1">
        <f t="array" ref="CQ102">_xlfn.IFNA(VLOOKUP($A102,TRANSPOSE(#REF!),CQ$2+2,FALSE),0)</f>
        <v>#REF!</v>
      </c>
      <c r="CR102" t="e" cm="1">
        <f t="array" ref="CR102">_xlfn.IFNA(VLOOKUP($A102,TRANSPOSE(#REF!),CR$2+2,FALSE),0)</f>
        <v>#REF!</v>
      </c>
      <c r="CS102" t="e" cm="1">
        <f t="array" ref="CS102">_xlfn.IFNA(VLOOKUP($A102,TRANSPOSE(#REF!),CS$2+2,FALSE),0)</f>
        <v>#REF!</v>
      </c>
      <c r="CT102" t="e" cm="1">
        <f t="array" ref="CT102">_xlfn.IFNA(VLOOKUP($A102,TRANSPOSE(#REF!),CT$2+2,FALSE),0)</f>
        <v>#REF!</v>
      </c>
      <c r="CU102" t="e" cm="1">
        <f t="array" ref="CU102">_xlfn.IFNA(VLOOKUP($A102,TRANSPOSE(#REF!),CU$2+2,FALSE),0)</f>
        <v>#REF!</v>
      </c>
      <c r="CV102" t="e" cm="1">
        <f t="array" ref="CV102">_xlfn.IFNA(VLOOKUP($A102,TRANSPOSE(#REF!),CV$2+2,FALSE),0)</f>
        <v>#REF!</v>
      </c>
      <c r="CW102" t="e" cm="1">
        <f t="array" ref="CW102">_xlfn.IFNA(VLOOKUP($A102,TRANSPOSE(#REF!),CW$2+2,FALSE),0)</f>
        <v>#REF!</v>
      </c>
      <c r="CX102" t="e" cm="1">
        <f t="array" ref="CX102">_xlfn.IFNA(VLOOKUP($A102,TRANSPOSE(#REF!),CX$2+2,FALSE),0)</f>
        <v>#REF!</v>
      </c>
      <c r="CY102" t="e" cm="1">
        <f t="array" ref="CY102">_xlfn.IFNA(VLOOKUP($A102,TRANSPOSE(#REF!),CY$2+2,FALSE),0)</f>
        <v>#REF!</v>
      </c>
      <c r="CZ102" t="e" cm="1">
        <f t="array" ref="CZ102">_xlfn.IFNA(VLOOKUP($A102,TRANSPOSE(#REF!),CZ$2+2,FALSE),0)</f>
        <v>#REF!</v>
      </c>
      <c r="DA102" t="e" cm="1">
        <f t="array" ref="DA102">_xlfn.IFNA(VLOOKUP($A102,TRANSPOSE(#REF!),DA$2+2,FALSE),0)</f>
        <v>#REF!</v>
      </c>
      <c r="DB102" t="e" cm="1">
        <f t="array" ref="DB102">_xlfn.IFNA(VLOOKUP($A102,TRANSPOSE(#REF!),DB$2+2,FALSE),0)</f>
        <v>#REF!</v>
      </c>
      <c r="DC102" t="e" cm="1">
        <f t="array" ref="DC102">_xlfn.IFNA(VLOOKUP($A102,TRANSPOSE(#REF!),DC$2+2,FALSE),0)</f>
        <v>#REF!</v>
      </c>
      <c r="DD102" t="e" cm="1">
        <f t="array" ref="DD102">_xlfn.IFNA(VLOOKUP($A102,TRANSPOSE(#REF!),DD$2+2,FALSE),0)</f>
        <v>#REF!</v>
      </c>
      <c r="DE102" t="e" cm="1">
        <f t="array" ref="DE102">_xlfn.IFNA(VLOOKUP($A102,TRANSPOSE(#REF!),DE$2+2,FALSE),0)</f>
        <v>#REF!</v>
      </c>
      <c r="DF102" t="e" cm="1">
        <f t="array" ref="DF102">_xlfn.IFNA(VLOOKUP($A102,TRANSPOSE(#REF!),DF$2+2,FALSE),0)</f>
        <v>#REF!</v>
      </c>
      <c r="DG102" t="e" cm="1">
        <f t="array" ref="DG102">_xlfn.IFNA(VLOOKUP($A102,TRANSPOSE(#REF!),DG$2+2,FALSE),0)</f>
        <v>#REF!</v>
      </c>
      <c r="DH102" t="e" cm="1">
        <f t="array" ref="DH102">_xlfn.IFNA(VLOOKUP($A102,TRANSPOSE(#REF!),DH$2+2,FALSE),0)</f>
        <v>#REF!</v>
      </c>
      <c r="DI102" t="e" cm="1">
        <f t="array" ref="DI102">_xlfn.IFNA(VLOOKUP($A102,TRANSPOSE(#REF!),DI$2+2,FALSE),0)</f>
        <v>#REF!</v>
      </c>
      <c r="DJ102" t="e" cm="1">
        <f t="array" ref="DJ102">_xlfn.IFNA(VLOOKUP($A102,TRANSPOSE(#REF!),DJ$2+2,FALSE),0)</f>
        <v>#REF!</v>
      </c>
      <c r="DK102" t="e" cm="1">
        <f t="array" ref="DK102">_xlfn.IFNA(VLOOKUP($A102,TRANSPOSE(#REF!),DK$2+2,FALSE),0)</f>
        <v>#REF!</v>
      </c>
      <c r="DL102" t="e" cm="1">
        <f t="array" ref="DL102">_xlfn.IFNA(VLOOKUP($A102,TRANSPOSE(#REF!),DL$2+2,FALSE),0)</f>
        <v>#REF!</v>
      </c>
      <c r="DM102" t="e" cm="1">
        <f t="array" ref="DM102">_xlfn.IFNA(VLOOKUP($A102,TRANSPOSE(#REF!),DM$2+2,FALSE),0)</f>
        <v>#REF!</v>
      </c>
      <c r="DN102" t="e" cm="1">
        <f t="array" ref="DN102">_xlfn.IFNA(VLOOKUP($A102,TRANSPOSE(#REF!),DN$2+2,FALSE),0)</f>
        <v>#REF!</v>
      </c>
      <c r="DO102" t="e" cm="1">
        <f t="array" ref="DO102">_xlfn.IFNA(VLOOKUP($A102,TRANSPOSE(#REF!),DO$2+2,FALSE),0)</f>
        <v>#REF!</v>
      </c>
      <c r="DP102" t="e" cm="1">
        <f t="array" ref="DP102">_xlfn.IFNA(VLOOKUP($A102,TRANSPOSE(#REF!),DP$2+2,FALSE),0)</f>
        <v>#REF!</v>
      </c>
      <c r="DQ102" t="e" cm="1">
        <f t="array" ref="DQ102">_xlfn.IFNA(VLOOKUP($A102,TRANSPOSE(#REF!),DQ$2+2,FALSE),0)</f>
        <v>#REF!</v>
      </c>
      <c r="DR102" t="e" cm="1">
        <f t="array" ref="DR102">_xlfn.IFNA(VLOOKUP($A102,TRANSPOSE(#REF!),DR$2+2,FALSE),0)</f>
        <v>#REF!</v>
      </c>
      <c r="DS102" t="e" cm="1">
        <f t="array" ref="DS102">_xlfn.IFNA(VLOOKUP($A102,TRANSPOSE(#REF!),DS$2+2,FALSE),0)</f>
        <v>#REF!</v>
      </c>
      <c r="DT102" t="e" cm="1">
        <f t="array" ref="DT102">_xlfn.IFNA(VLOOKUP($A102,TRANSPOSE(#REF!),DT$2+2,FALSE),0)</f>
        <v>#REF!</v>
      </c>
      <c r="DU102" t="e" cm="1">
        <f t="array" ref="DU102">_xlfn.IFNA(VLOOKUP($A102,TRANSPOSE(#REF!),DU$2+2,FALSE),0)</f>
        <v>#REF!</v>
      </c>
      <c r="DV102" t="e" cm="1">
        <f t="array" ref="DV102">_xlfn.IFNA(VLOOKUP($A102,TRANSPOSE(#REF!),DV$2+2,FALSE),0)</f>
        <v>#REF!</v>
      </c>
      <c r="DW102" t="e" cm="1">
        <f t="array" ref="DW102">_xlfn.IFNA(VLOOKUP($A102,TRANSPOSE(#REF!),DW$2+2,FALSE),0)</f>
        <v>#REF!</v>
      </c>
      <c r="DX102" t="e" cm="1">
        <f t="array" ref="DX102">_xlfn.IFNA(VLOOKUP($A102,TRANSPOSE(#REF!),DX$2+2,FALSE),0)</f>
        <v>#REF!</v>
      </c>
      <c r="DY102" t="e" cm="1">
        <f t="array" ref="DY102">_xlfn.IFNA(VLOOKUP($A102,TRANSPOSE(#REF!),DY$2+2,FALSE),0)</f>
        <v>#REF!</v>
      </c>
      <c r="DZ102" t="e" cm="1">
        <f t="array" ref="DZ102">_xlfn.IFNA(VLOOKUP($A102,TRANSPOSE(#REF!),DZ$2+2,FALSE),0)</f>
        <v>#REF!</v>
      </c>
      <c r="EA102" t="e" cm="1">
        <f t="array" ref="EA102">_xlfn.IFNA(VLOOKUP($A102,TRANSPOSE(#REF!),EA$2+2,FALSE),0)</f>
        <v>#REF!</v>
      </c>
      <c r="EB102" t="e" cm="1">
        <f t="array" ref="EB102">_xlfn.IFNA(VLOOKUP($A102,TRANSPOSE(#REF!),EB$2+2,FALSE),0)</f>
        <v>#REF!</v>
      </c>
      <c r="EC102" t="e" cm="1">
        <f t="array" ref="EC102">_xlfn.IFNA(VLOOKUP($A102,TRANSPOSE(#REF!),EC$2+2,FALSE),0)</f>
        <v>#REF!</v>
      </c>
      <c r="ED102" t="e" cm="1">
        <f t="array" ref="ED102">_xlfn.IFNA(VLOOKUP($A102,TRANSPOSE(#REF!),ED$2+2,FALSE),0)</f>
        <v>#REF!</v>
      </c>
      <c r="EE102" t="e" cm="1">
        <f t="array" ref="EE102">_xlfn.IFNA(VLOOKUP($A102,TRANSPOSE(#REF!),EE$2+2,FALSE),0)</f>
        <v>#REF!</v>
      </c>
      <c r="EF102" t="e" cm="1">
        <f t="array" ref="EF102">_xlfn.IFNA(VLOOKUP($A102,TRANSPOSE(#REF!),EF$2+2,FALSE),0)</f>
        <v>#REF!</v>
      </c>
      <c r="EG102" t="e" cm="1">
        <f t="array" ref="EG102">_xlfn.IFNA(VLOOKUP($A102,TRANSPOSE(#REF!),EG$2+2,FALSE),0)</f>
        <v>#REF!</v>
      </c>
      <c r="EH102" t="e" cm="1">
        <f t="array" ref="EH102">_xlfn.IFNA(VLOOKUP($A102,TRANSPOSE(#REF!),EH$2+2,FALSE),0)</f>
        <v>#REF!</v>
      </c>
      <c r="EI102" t="e" cm="1">
        <f t="array" ref="EI102">_xlfn.IFNA(VLOOKUP($A102,TRANSPOSE(#REF!),EI$2+2,FALSE),0)</f>
        <v>#REF!</v>
      </c>
      <c r="EJ102" t="e" cm="1">
        <f t="array" ref="EJ102">_xlfn.IFNA(VLOOKUP($A102,TRANSPOSE(#REF!),EJ$2+2,FALSE),0)</f>
        <v>#REF!</v>
      </c>
      <c r="EK102" t="e" cm="1">
        <f t="array" ref="EK102">_xlfn.IFNA(VLOOKUP($A102,TRANSPOSE(#REF!),EK$2+2,FALSE),0)</f>
        <v>#REF!</v>
      </c>
      <c r="EL102" t="e" cm="1">
        <f t="array" ref="EL102">_xlfn.IFNA(VLOOKUP($A102,TRANSPOSE(#REF!),EL$2+2,FALSE),0)</f>
        <v>#REF!</v>
      </c>
      <c r="EM102" t="e" cm="1">
        <f t="array" ref="EM102">_xlfn.IFNA(VLOOKUP($A102,TRANSPOSE(#REF!),EM$2+2,FALSE),0)</f>
        <v>#REF!</v>
      </c>
      <c r="EN102" t="e" cm="1">
        <f t="array" ref="EN102">_xlfn.IFNA(VLOOKUP($A102,TRANSPOSE(#REF!),EN$2+2,FALSE),0)</f>
        <v>#REF!</v>
      </c>
      <c r="EO102" t="e" cm="1">
        <f t="array" ref="EO102">_xlfn.IFNA(VLOOKUP($A102,TRANSPOSE(#REF!),EO$2+2,FALSE),0)</f>
        <v>#REF!</v>
      </c>
      <c r="EP102" t="e" cm="1">
        <f t="array" ref="EP102">_xlfn.IFNA(VLOOKUP($A102,TRANSPOSE(#REF!),EP$2+2,FALSE),0)</f>
        <v>#REF!</v>
      </c>
      <c r="EQ102" t="e" cm="1">
        <f t="array" ref="EQ102">_xlfn.IFNA(VLOOKUP($A102,TRANSPOSE(#REF!),EQ$2+2,FALSE),0)</f>
        <v>#REF!</v>
      </c>
      <c r="ER102" t="e" cm="1">
        <f t="array" ref="ER102">_xlfn.IFNA(VLOOKUP($A102,TRANSPOSE(#REF!),ER$2+2,FALSE),0)</f>
        <v>#REF!</v>
      </c>
      <c r="ES102" t="e" cm="1">
        <f t="array" ref="ES102">_xlfn.IFNA(VLOOKUP($A102,TRANSPOSE(#REF!),ES$2+2,FALSE),0)</f>
        <v>#REF!</v>
      </c>
      <c r="ET102" t="e" cm="1">
        <f t="array" ref="ET102">_xlfn.IFNA(VLOOKUP($A102,TRANSPOSE(#REF!),ET$2+2,FALSE),0)</f>
        <v>#REF!</v>
      </c>
      <c r="EU102" t="e" cm="1">
        <f t="array" ref="EU102">_xlfn.IFNA(VLOOKUP($A102,TRANSPOSE(#REF!),EU$2+2,FALSE),0)</f>
        <v>#REF!</v>
      </c>
      <c r="EV102" t="e" cm="1">
        <f t="array" ref="EV102">_xlfn.IFNA(VLOOKUP($A102,TRANSPOSE(#REF!),EV$2+2,FALSE),0)</f>
        <v>#REF!</v>
      </c>
      <c r="EW102" t="e" cm="1">
        <f t="array" ref="EW102">_xlfn.IFNA(VLOOKUP($A102,TRANSPOSE(#REF!),EW$2+2,FALSE),0)</f>
        <v>#REF!</v>
      </c>
      <c r="EX102" t="e" cm="1">
        <f t="array" ref="EX102">_xlfn.IFNA(VLOOKUP($A102,TRANSPOSE(#REF!),EX$2+2,FALSE),0)</f>
        <v>#REF!</v>
      </c>
      <c r="EY102" t="e" cm="1">
        <f t="array" ref="EY102">_xlfn.IFNA(VLOOKUP($A102,TRANSPOSE(#REF!),EY$2+2,FALSE),0)</f>
        <v>#REF!</v>
      </c>
      <c r="EZ102" t="e" cm="1">
        <f t="array" ref="EZ102">_xlfn.IFNA(VLOOKUP($A102,TRANSPOSE(#REF!),EZ$2+2,FALSE),0)</f>
        <v>#REF!</v>
      </c>
      <c r="FA102" t="e" cm="1">
        <f t="array" ref="FA102">_xlfn.IFNA(VLOOKUP($A102,TRANSPOSE(#REF!),FA$2+2,FALSE),0)</f>
        <v>#REF!</v>
      </c>
      <c r="FB102" t="e" cm="1">
        <f t="array" ref="FB102">_xlfn.IFNA(VLOOKUP($A102,TRANSPOSE(#REF!),FB$2+2,FALSE),0)</f>
        <v>#REF!</v>
      </c>
      <c r="FC102" t="e" cm="1">
        <f t="array" ref="FC102">_xlfn.IFNA(VLOOKUP($A102,TRANSPOSE(#REF!),FC$2+2,FALSE),0)</f>
        <v>#REF!</v>
      </c>
      <c r="FD102" t="e" cm="1">
        <f t="array" ref="FD102">_xlfn.IFNA(VLOOKUP($A102,TRANSPOSE(#REF!),FD$2+2,FALSE),0)</f>
        <v>#REF!</v>
      </c>
      <c r="FE102" t="e" cm="1">
        <f t="array" ref="FE102">_xlfn.IFNA(VLOOKUP($A102,TRANSPOSE(#REF!),FE$2+2,FALSE),0)</f>
        <v>#REF!</v>
      </c>
      <c r="FF102" t="e" cm="1">
        <f t="array" ref="FF102">_xlfn.IFNA(VLOOKUP($A102,TRANSPOSE(#REF!),FF$2+2,FALSE),0)</f>
        <v>#REF!</v>
      </c>
      <c r="FG102" t="e" cm="1">
        <f t="array" ref="FG102">_xlfn.IFNA(VLOOKUP($A102,TRANSPOSE(#REF!),FG$2+2,FALSE),0)</f>
        <v>#REF!</v>
      </c>
      <c r="FH102" t="e" cm="1">
        <f t="array" ref="FH102">_xlfn.IFNA(VLOOKUP($A102,TRANSPOSE(#REF!),FH$2+2,FALSE),0)</f>
        <v>#REF!</v>
      </c>
      <c r="FI102" t="e" cm="1">
        <f t="array" ref="FI102">_xlfn.IFNA(VLOOKUP($A102,TRANSPOSE(#REF!),FI$2+2,FALSE),0)</f>
        <v>#REF!</v>
      </c>
      <c r="FJ102" t="e" cm="1">
        <f t="array" ref="FJ102">_xlfn.IFNA(VLOOKUP($A102,TRANSPOSE(#REF!),FJ$2+2,FALSE),0)</f>
        <v>#REF!</v>
      </c>
      <c r="FK102" t="e" cm="1">
        <f t="array" ref="FK102">_xlfn.IFNA(VLOOKUP($A102,TRANSPOSE(#REF!),FK$2+2,FALSE),0)</f>
        <v>#REF!</v>
      </c>
      <c r="FL102" t="e" cm="1">
        <f t="array" ref="FL102">_xlfn.IFNA(VLOOKUP($A102,TRANSPOSE(#REF!),FL$2+2,FALSE),0)</f>
        <v>#REF!</v>
      </c>
      <c r="FM102" t="e" cm="1">
        <f t="array" ref="FM102">_xlfn.IFNA(VLOOKUP($A102,TRANSPOSE(#REF!),FM$2+2,FALSE),0)</f>
        <v>#REF!</v>
      </c>
      <c r="FN102" t="e" cm="1">
        <f t="array" ref="FN102">_xlfn.IFNA(VLOOKUP($A102,TRANSPOSE(#REF!),FN$2+2,FALSE),0)</f>
        <v>#REF!</v>
      </c>
      <c r="FO102" t="e" cm="1">
        <f t="array" ref="FO102">_xlfn.IFNA(VLOOKUP($A102,TRANSPOSE(#REF!),FO$2+2,FALSE),0)</f>
        <v>#REF!</v>
      </c>
      <c r="FP102" t="e" cm="1">
        <f t="array" ref="FP102">_xlfn.IFNA(VLOOKUP($A102,TRANSPOSE(#REF!),FP$2+2,FALSE),0)</f>
        <v>#REF!</v>
      </c>
      <c r="FQ102" t="e" cm="1">
        <f t="array" ref="FQ102">_xlfn.IFNA(VLOOKUP($A102,TRANSPOSE(#REF!),FQ$2+2,FALSE),0)</f>
        <v>#REF!</v>
      </c>
      <c r="FR102" t="e" cm="1">
        <f t="array" ref="FR102">_xlfn.IFNA(VLOOKUP($A102,TRANSPOSE(#REF!),FR$2+2,FALSE),0)</f>
        <v>#REF!</v>
      </c>
      <c r="FS102" t="e" cm="1">
        <f t="array" ref="FS102">_xlfn.IFNA(VLOOKUP($A102,TRANSPOSE(#REF!),FS$2+2,FALSE),0)</f>
        <v>#REF!</v>
      </c>
      <c r="FT102" t="e" cm="1">
        <f t="array" ref="FT102">_xlfn.IFNA(VLOOKUP($A102,TRANSPOSE(#REF!),FT$2+2,FALSE),0)</f>
        <v>#REF!</v>
      </c>
      <c r="FU102" t="e" cm="1">
        <f t="array" ref="FU102">_xlfn.IFNA(VLOOKUP($A102,TRANSPOSE(#REF!),FU$2+2,FALSE),0)</f>
        <v>#REF!</v>
      </c>
      <c r="FV102" t="e" cm="1">
        <f t="array" ref="FV102">_xlfn.IFNA(VLOOKUP($A102,TRANSPOSE(#REF!),FV$2+2,FALSE),0)</f>
        <v>#REF!</v>
      </c>
      <c r="FW102" t="e" cm="1">
        <f t="array" ref="FW102">_xlfn.IFNA(VLOOKUP($A102,TRANSPOSE(#REF!),FW$2+2,FALSE),0)</f>
        <v>#REF!</v>
      </c>
      <c r="FX102" t="e" cm="1">
        <f t="array" ref="FX102">_xlfn.IFNA(VLOOKUP($A102,TRANSPOSE(#REF!),FX$2+2,FALSE),0)</f>
        <v>#REF!</v>
      </c>
      <c r="FY102" t="e" cm="1">
        <f t="array" ref="FY102">_xlfn.IFNA(VLOOKUP($A102,TRANSPOSE(#REF!),FY$2+2,FALSE),0)</f>
        <v>#REF!</v>
      </c>
      <c r="FZ102" t="e" cm="1">
        <f t="array" ref="FZ102">_xlfn.IFNA(VLOOKUP($A102,TRANSPOSE(#REF!),FZ$2+2,FALSE),0)</f>
        <v>#REF!</v>
      </c>
      <c r="GA102" t="e" cm="1">
        <f t="array" ref="GA102">_xlfn.IFNA(VLOOKUP($A102,TRANSPOSE(#REF!),GA$2+2,FALSE),0)</f>
        <v>#REF!</v>
      </c>
      <c r="GB102" t="e" cm="1">
        <f t="array" ref="GB102">_xlfn.IFNA(VLOOKUP($A102,TRANSPOSE(#REF!),GB$2+2,FALSE),0)</f>
        <v>#REF!</v>
      </c>
      <c r="GC102" t="e" cm="1">
        <f t="array" ref="GC102">_xlfn.IFNA(VLOOKUP($A102,TRANSPOSE(#REF!),GC$2+2,FALSE),0)</f>
        <v>#REF!</v>
      </c>
      <c r="GD102" t="e" cm="1">
        <f t="array" ref="GD102">_xlfn.IFNA(VLOOKUP($A102,TRANSPOSE(#REF!),GD$2+2,FALSE),0)</f>
        <v>#REF!</v>
      </c>
      <c r="GE102" t="e" cm="1">
        <f t="array" ref="GE102">_xlfn.IFNA(VLOOKUP($A102,TRANSPOSE(#REF!),GE$2+2,FALSE),0)</f>
        <v>#REF!</v>
      </c>
      <c r="GF102" t="e" cm="1">
        <f t="array" ref="GF102">_xlfn.IFNA(VLOOKUP($A102,TRANSPOSE(#REF!),GF$2+2,FALSE),0)</f>
        <v>#REF!</v>
      </c>
      <c r="GG102" t="e" cm="1">
        <f t="array" ref="GG102">_xlfn.IFNA(VLOOKUP($A102,TRANSPOSE(#REF!),GG$2+2,FALSE),0)</f>
        <v>#REF!</v>
      </c>
      <c r="GH102" t="e" cm="1">
        <f t="array" ref="GH102">_xlfn.IFNA(VLOOKUP($A102,TRANSPOSE(#REF!),GH$2+2,FALSE),0)</f>
        <v>#REF!</v>
      </c>
      <c r="GI102" t="e" cm="1">
        <f t="array" ref="GI102">_xlfn.IFNA(VLOOKUP($A102,TRANSPOSE(#REF!),GI$2+2,FALSE),0)</f>
        <v>#REF!</v>
      </c>
      <c r="GJ102" t="e" cm="1">
        <f t="array" ref="GJ102">_xlfn.IFNA(VLOOKUP($A102,TRANSPOSE(#REF!),GJ$2+2,FALSE),0)</f>
        <v>#REF!</v>
      </c>
      <c r="GK102" t="e" cm="1">
        <f t="array" ref="GK102">_xlfn.IFNA(VLOOKUP($A102,TRANSPOSE(#REF!),GK$2+2,FALSE),0)</f>
        <v>#REF!</v>
      </c>
      <c r="GL102" t="e" cm="1">
        <f t="array" ref="GL102">_xlfn.IFNA(VLOOKUP($A102,TRANSPOSE(#REF!),GL$2+2,FALSE),0)</f>
        <v>#REF!</v>
      </c>
      <c r="GM102" t="e" cm="1">
        <f t="array" ref="GM102">_xlfn.IFNA(VLOOKUP($A102,TRANSPOSE(#REF!),GM$2+2,FALSE),0)</f>
        <v>#REF!</v>
      </c>
      <c r="GN102" t="e" cm="1">
        <f t="array" ref="GN102">_xlfn.IFNA(VLOOKUP($A102,TRANSPOSE(#REF!),GN$2+2,FALSE),0)</f>
        <v>#REF!</v>
      </c>
      <c r="GO102" t="e" cm="1">
        <f t="array" ref="GO102">_xlfn.IFNA(VLOOKUP($A102,TRANSPOSE(#REF!),GO$2+2,FALSE),0)</f>
        <v>#REF!</v>
      </c>
      <c r="GP102" t="e" cm="1">
        <f t="array" ref="GP102">_xlfn.IFNA(VLOOKUP($A102,TRANSPOSE(#REF!),GP$2+2,FALSE),0)</f>
        <v>#REF!</v>
      </c>
      <c r="GQ102" t="e" cm="1">
        <f t="array" ref="GQ102">_xlfn.IFNA(VLOOKUP($A102,TRANSPOSE(#REF!),GQ$2+2,FALSE),0)</f>
        <v>#REF!</v>
      </c>
      <c r="GR102" t="e" cm="1">
        <f t="array" ref="GR102">_xlfn.IFNA(VLOOKUP($A102,TRANSPOSE(#REF!),GR$2+2,FALSE),0)</f>
        <v>#REF!</v>
      </c>
      <c r="GS102" t="e" cm="1">
        <f t="array" ref="GS102">_xlfn.IFNA(VLOOKUP($A102,TRANSPOSE(#REF!),GS$2+2,FALSE),0)</f>
        <v>#REF!</v>
      </c>
      <c r="GT102" t="e" cm="1">
        <f t="array" ref="GT102">_xlfn.IFNA(VLOOKUP($A102,TRANSPOSE(#REF!),GT$2+2,FALSE),0)</f>
        <v>#REF!</v>
      </c>
      <c r="GU102" t="e" cm="1">
        <f t="array" ref="GU102">_xlfn.IFNA(VLOOKUP($A102,TRANSPOSE(#REF!),GU$2+2,FALSE),0)</f>
        <v>#REF!</v>
      </c>
      <c r="GV102" t="e" cm="1">
        <f t="array" ref="GV102">_xlfn.IFNA(VLOOKUP($A102,TRANSPOSE(#REF!),GV$2+2,FALSE),0)</f>
        <v>#REF!</v>
      </c>
      <c r="GW102" t="e" cm="1">
        <f t="array" ref="GW102">_xlfn.IFNA(VLOOKUP($A102,TRANSPOSE(#REF!),GW$2+2,FALSE),0)</f>
        <v>#REF!</v>
      </c>
      <c r="GX102" t="e" cm="1">
        <f t="array" ref="GX102">_xlfn.IFNA(VLOOKUP($A102,TRANSPOSE(#REF!),GX$2+2,FALSE),0)</f>
        <v>#REF!</v>
      </c>
      <c r="GY102" t="e" cm="1">
        <f t="array" ref="GY102">_xlfn.IFNA(VLOOKUP($A102,TRANSPOSE(#REF!),GY$2+2,FALSE),0)</f>
        <v>#REF!</v>
      </c>
      <c r="GZ102" t="e" cm="1">
        <f t="array" ref="GZ102">_xlfn.IFNA(VLOOKUP($A102,TRANSPOSE(#REF!),GZ$2+2,FALSE),0)</f>
        <v>#REF!</v>
      </c>
      <c r="HA102" t="e" cm="1">
        <f t="array" ref="HA102">_xlfn.IFNA(VLOOKUP($A102,TRANSPOSE(#REF!),HA$2+2,FALSE),0)</f>
        <v>#REF!</v>
      </c>
      <c r="HB102" t="e" cm="1">
        <f t="array" ref="HB102">_xlfn.IFNA(VLOOKUP($A102,TRANSPOSE(#REF!),HB$2+2,FALSE),0)</f>
        <v>#REF!</v>
      </c>
      <c r="HC102" t="e" cm="1">
        <f t="array" ref="HC102">_xlfn.IFNA(VLOOKUP($A102,TRANSPOSE(#REF!),HC$2+2,FALSE),0)</f>
        <v>#REF!</v>
      </c>
      <c r="HD102" t="e" cm="1">
        <f t="array" ref="HD102">_xlfn.IFNA(VLOOKUP($A102,TRANSPOSE(#REF!),HD$2+2,FALSE),0)</f>
        <v>#REF!</v>
      </c>
      <c r="HE102" t="e" cm="1">
        <f t="array" ref="HE102">_xlfn.IFNA(VLOOKUP($A102,TRANSPOSE(#REF!),HE$2+2,FALSE),0)</f>
        <v>#REF!</v>
      </c>
      <c r="HF102" t="e" cm="1">
        <f t="array" ref="HF102">_xlfn.IFNA(VLOOKUP($A102,TRANSPOSE(#REF!),HF$2+2,FALSE),0)</f>
        <v>#REF!</v>
      </c>
      <c r="HG102" t="e" cm="1">
        <f t="array" ref="HG102">_xlfn.IFNA(VLOOKUP($A102,TRANSPOSE(#REF!),HG$2+2,FALSE),0)</f>
        <v>#REF!</v>
      </c>
      <c r="HH102" t="e" cm="1">
        <f t="array" ref="HH102">_xlfn.IFNA(VLOOKUP($A102,TRANSPOSE(#REF!),HH$2+2,FALSE),0)</f>
        <v>#REF!</v>
      </c>
      <c r="HI102" t="e" cm="1">
        <f t="array" ref="HI102">_xlfn.IFNA(VLOOKUP($A102,TRANSPOSE(#REF!),HI$2+2,FALSE),0)</f>
        <v>#REF!</v>
      </c>
      <c r="HJ102" t="e" cm="1">
        <f t="array" ref="HJ102">_xlfn.IFNA(VLOOKUP($A102,TRANSPOSE(#REF!),HJ$2+2,FALSE),0)</f>
        <v>#REF!</v>
      </c>
      <c r="HK102" t="e" cm="1">
        <f t="array" ref="HK102">_xlfn.IFNA(VLOOKUP($A102,TRANSPOSE(#REF!),HK$2+2,FALSE),0)</f>
        <v>#REF!</v>
      </c>
      <c r="HL102" t="e" cm="1">
        <f t="array" ref="HL102">_xlfn.IFNA(VLOOKUP($A102,TRANSPOSE(#REF!),HL$2+2,FALSE),0)</f>
        <v>#REF!</v>
      </c>
      <c r="HM102" t="e" cm="1">
        <f t="array" ref="HM102">_xlfn.IFNA(VLOOKUP($A102,TRANSPOSE(#REF!),HM$2+2,FALSE),0)</f>
        <v>#REF!</v>
      </c>
      <c r="HN102" t="e" cm="1">
        <f t="array" ref="HN102">_xlfn.IFNA(VLOOKUP($A102,TRANSPOSE(#REF!),HN$2+2,FALSE),0)</f>
        <v>#REF!</v>
      </c>
      <c r="HO102" t="e" cm="1">
        <f t="array" ref="HO102">_xlfn.IFNA(VLOOKUP($A102,TRANSPOSE(#REF!),HO$2+2,FALSE),0)</f>
        <v>#REF!</v>
      </c>
      <c r="HP102" t="e" cm="1">
        <f t="array" ref="HP102">_xlfn.IFNA(VLOOKUP($A102,TRANSPOSE(#REF!),HP$2+2,FALSE),0)</f>
        <v>#REF!</v>
      </c>
      <c r="HQ102" t="e" cm="1">
        <f t="array" ref="HQ102">_xlfn.IFNA(VLOOKUP($A102,TRANSPOSE(#REF!),HQ$2+2,FALSE),0)</f>
        <v>#REF!</v>
      </c>
      <c r="HR102" t="e" cm="1">
        <f t="array" ref="HR102">_xlfn.IFNA(VLOOKUP($A102,TRANSPOSE(#REF!),HR$2+2,FALSE),0)</f>
        <v>#REF!</v>
      </c>
      <c r="HS102" t="e" cm="1">
        <f t="array" ref="HS102">_xlfn.IFNA(VLOOKUP($A102,TRANSPOSE(#REF!),HS$2+2,FALSE),0)</f>
        <v>#REF!</v>
      </c>
      <c r="HT102" t="e" cm="1">
        <f t="array" ref="HT102">_xlfn.IFNA(VLOOKUP($A102,TRANSPOSE(#REF!),HT$2+2,FALSE),0)</f>
        <v>#REF!</v>
      </c>
      <c r="HU102" t="e" cm="1">
        <f t="array" ref="HU102">_xlfn.IFNA(VLOOKUP($A102,TRANSPOSE(#REF!),HU$2+2,FALSE),0)</f>
        <v>#REF!</v>
      </c>
      <c r="HV102" t="e" cm="1">
        <f t="array" ref="HV102">_xlfn.IFNA(VLOOKUP($A102,TRANSPOSE(#REF!),HV$2+2,FALSE),0)</f>
        <v>#REF!</v>
      </c>
      <c r="HW102" t="e" cm="1">
        <f t="array" ref="HW102">_xlfn.IFNA(VLOOKUP($A102,TRANSPOSE(#REF!),HW$2+2,FALSE),0)</f>
        <v>#REF!</v>
      </c>
      <c r="HX102" t="e" cm="1">
        <f t="array" ref="HX102">_xlfn.IFNA(VLOOKUP($A102,TRANSPOSE(#REF!),HX$2+2,FALSE),0)</f>
        <v>#REF!</v>
      </c>
      <c r="HY102" t="e" cm="1">
        <f t="array" ref="HY102">_xlfn.IFNA(VLOOKUP($A102,TRANSPOSE(#REF!),HY$2+2,FALSE),0)</f>
        <v>#REF!</v>
      </c>
      <c r="HZ102" t="e" cm="1">
        <f t="array" ref="HZ102">_xlfn.IFNA(VLOOKUP($A102,TRANSPOSE(#REF!),HZ$2+2,FALSE),0)</f>
        <v>#REF!</v>
      </c>
      <c r="IA102" t="e" cm="1">
        <f t="array" ref="IA102">_xlfn.IFNA(VLOOKUP($A102,TRANSPOSE(#REF!),IA$2+2,FALSE),0)</f>
        <v>#REF!</v>
      </c>
      <c r="IB102" t="e" cm="1">
        <f t="array" ref="IB102">_xlfn.IFNA(VLOOKUP($A102,TRANSPOSE(#REF!),IB$2+2,FALSE),0)</f>
        <v>#REF!</v>
      </c>
      <c r="IC102" t="e" cm="1">
        <f t="array" ref="IC102">_xlfn.IFNA(VLOOKUP($A102,TRANSPOSE(#REF!),IC$2+2,FALSE),0)</f>
        <v>#REF!</v>
      </c>
      <c r="ID102" t="e" cm="1">
        <f t="array" ref="ID102">_xlfn.IFNA(VLOOKUP($A102,TRANSPOSE(#REF!),ID$2+2,FALSE),0)</f>
        <v>#REF!</v>
      </c>
      <c r="IE102" t="e" cm="1">
        <f t="array" ref="IE102">_xlfn.IFNA(VLOOKUP($A102,TRANSPOSE(#REF!),IE$2+2,FALSE),0)</f>
        <v>#REF!</v>
      </c>
      <c r="IF102" t="e" cm="1">
        <f t="array" ref="IF102">_xlfn.IFNA(VLOOKUP($A102,TRANSPOSE(#REF!),IF$2+2,FALSE),0)</f>
        <v>#REF!</v>
      </c>
      <c r="IG102" t="e" cm="1">
        <f t="array" ref="IG102">_xlfn.IFNA(VLOOKUP($A102,TRANSPOSE(#REF!),IG$2+2,FALSE),0)</f>
        <v>#REF!</v>
      </c>
      <c r="IH102" t="e" cm="1">
        <f t="array" ref="IH102">_xlfn.IFNA(VLOOKUP($A102,TRANSPOSE(#REF!),IH$2+2,FALSE),0)</f>
        <v>#REF!</v>
      </c>
      <c r="II102" t="e" cm="1">
        <f t="array" ref="II102">_xlfn.IFNA(VLOOKUP($A102,TRANSPOSE(#REF!),II$2+2,FALSE),0)</f>
        <v>#REF!</v>
      </c>
      <c r="IJ102" t="e" cm="1">
        <f t="array" ref="IJ102">_xlfn.IFNA(VLOOKUP($A102,TRANSPOSE(#REF!),IJ$2+2,FALSE),0)</f>
        <v>#REF!</v>
      </c>
      <c r="IK102" t="e" cm="1">
        <f t="array" ref="IK102">_xlfn.IFNA(VLOOKUP($A102,TRANSPOSE(#REF!),IK$2+2,FALSE),0)</f>
        <v>#REF!</v>
      </c>
      <c r="IL102" t="e" cm="1">
        <f t="array" ref="IL102">_xlfn.IFNA(VLOOKUP($A102,TRANSPOSE(#REF!),IL$2+2,FALSE),0)</f>
        <v>#REF!</v>
      </c>
      <c r="IM102" t="e" cm="1">
        <f t="array" ref="IM102">_xlfn.IFNA(VLOOKUP($A102,TRANSPOSE(#REF!),IM$2+2,FALSE),0)</f>
        <v>#REF!</v>
      </c>
      <c r="IN102" t="e" cm="1">
        <f t="array" ref="IN102">_xlfn.IFNA(VLOOKUP($A102,TRANSPOSE(#REF!),IN$2+2,FALSE),0)</f>
        <v>#REF!</v>
      </c>
      <c r="IO102" t="e" cm="1">
        <f t="array" ref="IO102">_xlfn.IFNA(VLOOKUP($A102,TRANSPOSE(#REF!),IO$2+2,FALSE),0)</f>
        <v>#REF!</v>
      </c>
      <c r="IP102" t="e" cm="1">
        <f t="array" ref="IP102">_xlfn.IFNA(VLOOKUP($A102,TRANSPOSE(#REF!),IP$2+2,FALSE),0)</f>
        <v>#REF!</v>
      </c>
      <c r="IQ102" t="e" cm="1">
        <f t="array" ref="IQ102">_xlfn.IFNA(VLOOKUP($A102,TRANSPOSE(#REF!),IQ$2+2,FALSE),0)</f>
        <v>#REF!</v>
      </c>
      <c r="IR102" t="e" cm="1">
        <f t="array" ref="IR102">_xlfn.IFNA(VLOOKUP($A102,TRANSPOSE(#REF!),IR$2+2,FALSE),0)</f>
        <v>#REF!</v>
      </c>
      <c r="IS102" t="e" cm="1">
        <f t="array" ref="IS102">_xlfn.IFNA(VLOOKUP($A102,TRANSPOSE(#REF!),IS$2+2,FALSE),0)</f>
        <v>#REF!</v>
      </c>
      <c r="IT102" t="e" cm="1">
        <f t="array" ref="IT102">_xlfn.IFNA(VLOOKUP($A102,TRANSPOSE(#REF!),IT$2+2,FALSE),0)</f>
        <v>#REF!</v>
      </c>
      <c r="IU102" t="e" cm="1">
        <f t="array" ref="IU102">_xlfn.IFNA(VLOOKUP($A102,TRANSPOSE(#REF!),IU$2+2,FALSE),0)</f>
        <v>#REF!</v>
      </c>
      <c r="IV102" t="e" cm="1">
        <f t="array" ref="IV102">_xlfn.IFNA(VLOOKUP($A102,TRANSPOSE(#REF!),IV$2+2,FALSE),0)</f>
        <v>#REF!</v>
      </c>
      <c r="IW102" t="e" cm="1">
        <f t="array" ref="IW102">_xlfn.IFNA(VLOOKUP($A102,TRANSPOSE(#REF!),IW$2+2,FALSE),0)</f>
        <v>#REF!</v>
      </c>
      <c r="IX102" t="e" cm="1">
        <f t="array" ref="IX102">_xlfn.IFNA(VLOOKUP($A102,TRANSPOSE(#REF!),IX$2+2,FALSE),0)</f>
        <v>#REF!</v>
      </c>
      <c r="IY102" t="e" cm="1">
        <f t="array" ref="IY102">_xlfn.IFNA(VLOOKUP($A102,TRANSPOSE(#REF!),IY$2+2,FALSE),0)</f>
        <v>#REF!</v>
      </c>
      <c r="IZ102" t="e" cm="1">
        <f t="array" ref="IZ102">_xlfn.IFNA(VLOOKUP($A102,TRANSPOSE(#REF!),IZ$2+2,FALSE),0)</f>
        <v>#REF!</v>
      </c>
      <c r="JA102" t="e" cm="1">
        <f t="array" ref="JA102">_xlfn.IFNA(VLOOKUP($A102,TRANSPOSE(#REF!),JA$2+2,FALSE),0)</f>
        <v>#REF!</v>
      </c>
      <c r="JB102" t="e" cm="1">
        <f t="array" ref="JB102">_xlfn.IFNA(VLOOKUP($A102,TRANSPOSE(#REF!),JB$2+2,FALSE),0)</f>
        <v>#REF!</v>
      </c>
      <c r="JC102" t="e" cm="1">
        <f t="array" ref="JC102">_xlfn.IFNA(VLOOKUP($A102,TRANSPOSE(#REF!),JC$2+2,FALSE),0)</f>
        <v>#REF!</v>
      </c>
      <c r="JD102" t="e" cm="1">
        <f t="array" ref="JD102">_xlfn.IFNA(VLOOKUP($A102,TRANSPOSE(#REF!),JD$2+2,FALSE),0)</f>
        <v>#REF!</v>
      </c>
      <c r="JE102" t="e" cm="1">
        <f t="array" ref="JE102">_xlfn.IFNA(VLOOKUP($A102,TRANSPOSE(#REF!),JE$2+2,FALSE),0)</f>
        <v>#REF!</v>
      </c>
      <c r="JF102" t="e" cm="1">
        <f t="array" ref="JF102">_xlfn.IFNA(VLOOKUP($A102,TRANSPOSE(#REF!),JF$2+2,FALSE),0)</f>
        <v>#REF!</v>
      </c>
      <c r="JG102" t="e" cm="1">
        <f t="array" ref="JG102">_xlfn.IFNA(VLOOKUP($A102,TRANSPOSE(#REF!),JG$2+2,FALSE),0)</f>
        <v>#REF!</v>
      </c>
      <c r="JH102" t="e" cm="1">
        <f t="array" ref="JH102">_xlfn.IFNA(VLOOKUP($A102,TRANSPOSE(#REF!),JH$2+2,FALSE),0)</f>
        <v>#REF!</v>
      </c>
      <c r="JI102" t="e" cm="1">
        <f t="array" ref="JI102">_xlfn.IFNA(VLOOKUP($A102,TRANSPOSE(#REF!),JI$2+2,FALSE),0)</f>
        <v>#REF!</v>
      </c>
      <c r="JJ102" t="e" cm="1">
        <f t="array" ref="JJ102">_xlfn.IFNA(VLOOKUP($A102,TRANSPOSE(#REF!),JJ$2+2,FALSE),0)</f>
        <v>#REF!</v>
      </c>
      <c r="JK102" t="e" cm="1">
        <f t="array" ref="JK102">_xlfn.IFNA(VLOOKUP($A102,TRANSPOSE(#REF!),JK$2+2,FALSE),0)</f>
        <v>#REF!</v>
      </c>
      <c r="JL102" t="e" cm="1">
        <f t="array" ref="JL102">_xlfn.IFNA(VLOOKUP($A102,TRANSPOSE(#REF!),JL$2+2,FALSE),0)</f>
        <v>#REF!</v>
      </c>
      <c r="JM102" t="e" cm="1">
        <f t="array" ref="JM102">_xlfn.IFNA(VLOOKUP($A102,TRANSPOSE(#REF!),JM$2+2,FALSE),0)</f>
        <v>#REF!</v>
      </c>
      <c r="JN102" t="e" cm="1">
        <f t="array" ref="JN102">_xlfn.IFNA(VLOOKUP($A102,TRANSPOSE(#REF!),JN$2+2,FALSE),0)</f>
        <v>#REF!</v>
      </c>
      <c r="JO102" t="e" cm="1">
        <f t="array" ref="JO102">_xlfn.IFNA(VLOOKUP($A102,TRANSPOSE(#REF!),JO$2+2,FALSE),0)</f>
        <v>#REF!</v>
      </c>
      <c r="JP102" t="e" cm="1">
        <f t="array" ref="JP102">_xlfn.IFNA(VLOOKUP($A102,TRANSPOSE(#REF!),JP$2+2,FALSE),0)</f>
        <v>#REF!</v>
      </c>
      <c r="JQ102" t="e" cm="1">
        <f t="array" ref="JQ102">_xlfn.IFNA(VLOOKUP($A102,TRANSPOSE(#REF!),JQ$2+2,FALSE),0)</f>
        <v>#REF!</v>
      </c>
      <c r="JR102" t="e" cm="1">
        <f t="array" ref="JR102">_xlfn.IFNA(VLOOKUP($A102,TRANSPOSE(#REF!),JR$2+2,FALSE),0)</f>
        <v>#REF!</v>
      </c>
      <c r="JS102" t="e" cm="1">
        <f t="array" ref="JS102">_xlfn.IFNA(VLOOKUP($A102,TRANSPOSE(#REF!),JS$2+2,FALSE),0)</f>
        <v>#REF!</v>
      </c>
      <c r="JT102" t="e" cm="1">
        <f t="array" ref="JT102">_xlfn.IFNA(VLOOKUP($A102,TRANSPOSE(#REF!),JT$2+2,FALSE),0)</f>
        <v>#REF!</v>
      </c>
      <c r="JU102" t="e" cm="1">
        <f t="array" ref="JU102">_xlfn.IFNA(VLOOKUP($A102,TRANSPOSE(#REF!),JU$2+2,FALSE),0)</f>
        <v>#REF!</v>
      </c>
      <c r="JV102" t="e" cm="1">
        <f t="array" ref="JV102">_xlfn.IFNA(VLOOKUP($A102,TRANSPOSE(#REF!),JV$2+2,FALSE),0)</f>
        <v>#REF!</v>
      </c>
      <c r="JW102" t="e" cm="1">
        <f t="array" ref="JW102">_xlfn.IFNA(VLOOKUP($A102,TRANSPOSE(#REF!),JW$2+2,FALSE),0)</f>
        <v>#REF!</v>
      </c>
      <c r="JX102" t="e" cm="1">
        <f t="array" ref="JX102">_xlfn.IFNA(VLOOKUP($A102,TRANSPOSE(#REF!),JX$2+2,FALSE),0)</f>
        <v>#REF!</v>
      </c>
      <c r="JY102" t="e" cm="1">
        <f t="array" ref="JY102">_xlfn.IFNA(VLOOKUP($A102,TRANSPOSE(#REF!),JY$2+2,FALSE),0)</f>
        <v>#REF!</v>
      </c>
      <c r="JZ102" t="e" cm="1">
        <f t="array" ref="JZ102">_xlfn.IFNA(VLOOKUP($A102,TRANSPOSE(#REF!),JZ$2+2,FALSE),0)</f>
        <v>#REF!</v>
      </c>
      <c r="KA102" t="e" cm="1">
        <f t="array" ref="KA102">_xlfn.IFNA(VLOOKUP($A102,TRANSPOSE(#REF!),KA$2+2,FALSE),0)</f>
        <v>#REF!</v>
      </c>
      <c r="KB102" t="e" cm="1">
        <f t="array" ref="KB102">_xlfn.IFNA(VLOOKUP($A102,TRANSPOSE(#REF!),KB$2+2,FALSE),0)</f>
        <v>#REF!</v>
      </c>
      <c r="KC102" t="e" cm="1">
        <f t="array" ref="KC102">_xlfn.IFNA(VLOOKUP($A102,TRANSPOSE(#REF!),KC$2+2,FALSE),0)</f>
        <v>#REF!</v>
      </c>
      <c r="KD102" t="e" cm="1">
        <f t="array" ref="KD102">_xlfn.IFNA(VLOOKUP($A102,TRANSPOSE(#REF!),KD$2+2,FALSE),0)</f>
        <v>#REF!</v>
      </c>
      <c r="KE102" t="e" cm="1">
        <f t="array" ref="KE102">_xlfn.IFNA(VLOOKUP($A102,TRANSPOSE(#REF!),KE$2+2,FALSE),0)</f>
        <v>#REF!</v>
      </c>
      <c r="KF102" t="e" cm="1">
        <f t="array" ref="KF102">_xlfn.IFNA(VLOOKUP($A102,TRANSPOSE(#REF!),KF$2+2,FALSE),0)</f>
        <v>#REF!</v>
      </c>
      <c r="KG102" t="e" cm="1">
        <f t="array" ref="KG102">_xlfn.IFNA(VLOOKUP($A102,TRANSPOSE(#REF!),KG$2+2,FALSE),0)</f>
        <v>#REF!</v>
      </c>
      <c r="KH102" t="e" cm="1">
        <f t="array" ref="KH102">_xlfn.IFNA(VLOOKUP($A102,TRANSPOSE(#REF!),KH$2+2,FALSE),0)</f>
        <v>#REF!</v>
      </c>
      <c r="KI102" t="e" cm="1">
        <f t="array" ref="KI102">_xlfn.IFNA(VLOOKUP($A102,TRANSPOSE(#REF!),KI$2+2,FALSE),0)</f>
        <v>#REF!</v>
      </c>
      <c r="KJ102" t="e" cm="1">
        <f t="array" ref="KJ102">_xlfn.IFNA(VLOOKUP($A102,TRANSPOSE(#REF!),KJ$2+2,FALSE),0)</f>
        <v>#REF!</v>
      </c>
      <c r="KK102" t="e" cm="1">
        <f t="array" ref="KK102">_xlfn.IFNA(VLOOKUP($A102,TRANSPOSE(#REF!),KK$2+2,FALSE),0)</f>
        <v>#REF!</v>
      </c>
      <c r="KL102" t="e" cm="1">
        <f t="array" ref="KL102">_xlfn.IFNA(VLOOKUP($A102,TRANSPOSE(#REF!),KL$2+2,FALSE),0)</f>
        <v>#REF!</v>
      </c>
      <c r="KM102" t="e" cm="1">
        <f t="array" ref="KM102">_xlfn.IFNA(VLOOKUP($A102,TRANSPOSE(#REF!),KM$2+2,FALSE),0)</f>
        <v>#REF!</v>
      </c>
      <c r="KN102" t="e" cm="1">
        <f t="array" ref="KN102">_xlfn.IFNA(VLOOKUP($A102,TRANSPOSE(#REF!),KN$2+2,FALSE),0)</f>
        <v>#REF!</v>
      </c>
      <c r="KO102" t="e" cm="1">
        <f t="array" ref="KO102">_xlfn.IFNA(VLOOKUP($A102,TRANSPOSE(#REF!),KO$2+2,FALSE),0)</f>
        <v>#REF!</v>
      </c>
      <c r="KP102" t="e" cm="1">
        <f t="array" ref="KP102">_xlfn.IFNA(VLOOKUP($A102,TRANSPOSE(#REF!),KP$2+2,FALSE),0)</f>
        <v>#REF!</v>
      </c>
      <c r="KQ102" t="e" cm="1">
        <f t="array" ref="KQ102">_xlfn.IFNA(VLOOKUP($A102,TRANSPOSE(#REF!),KQ$2+2,FALSE),0)</f>
        <v>#REF!</v>
      </c>
      <c r="KR102" t="e" cm="1">
        <f t="array" ref="KR102">_xlfn.IFNA(VLOOKUP($A102,TRANSPOSE(#REF!),KR$2+2,FALSE),0)</f>
        <v>#REF!</v>
      </c>
      <c r="KS102" t="e" cm="1">
        <f t="array" ref="KS102">_xlfn.IFNA(VLOOKUP($A102,TRANSPOSE(#REF!),KS$2+2,FALSE),0)</f>
        <v>#REF!</v>
      </c>
      <c r="KT102" t="e" cm="1">
        <f t="array" ref="KT102">_xlfn.IFNA(VLOOKUP($A102,TRANSPOSE(#REF!),KT$2+2,FALSE),0)</f>
        <v>#REF!</v>
      </c>
      <c r="KU102" t="e" cm="1">
        <f t="array" ref="KU102">_xlfn.IFNA(VLOOKUP($A102,TRANSPOSE(#REF!),KU$2+2,FALSE),0)</f>
        <v>#REF!</v>
      </c>
      <c r="KV102" t="e" cm="1">
        <f t="array" ref="KV102">_xlfn.IFNA(VLOOKUP($A102,TRANSPOSE(#REF!),KV$2+2,FALSE),0)</f>
        <v>#REF!</v>
      </c>
      <c r="KW102" t="e" cm="1">
        <f t="array" ref="KW102">_xlfn.IFNA(VLOOKUP($A102,TRANSPOSE(#REF!),KW$2+2,FALSE),0)</f>
        <v>#REF!</v>
      </c>
      <c r="KX102" t="e" cm="1">
        <f t="array" ref="KX102">_xlfn.IFNA(VLOOKUP($A102,TRANSPOSE(#REF!),KX$2+2,FALSE),0)</f>
        <v>#REF!</v>
      </c>
      <c r="KY102" t="e" cm="1">
        <f t="array" ref="KY102">_xlfn.IFNA(VLOOKUP($A102,TRANSPOSE(#REF!),KY$2+2,FALSE),0)</f>
        <v>#REF!</v>
      </c>
      <c r="KZ102" t="e" cm="1">
        <f t="array" ref="KZ102">_xlfn.IFNA(VLOOKUP($A102,TRANSPOSE(#REF!),KZ$2+2,FALSE),0)</f>
        <v>#REF!</v>
      </c>
      <c r="LA102" t="e" cm="1">
        <f t="array" ref="LA102">_xlfn.IFNA(VLOOKUP($A102,TRANSPOSE(#REF!),LA$2+2,FALSE),0)</f>
        <v>#REF!</v>
      </c>
      <c r="LB102" t="e" cm="1">
        <f t="array" ref="LB102">_xlfn.IFNA(VLOOKUP($A102,TRANSPOSE(#REF!),LB$2+2,FALSE),0)</f>
        <v>#REF!</v>
      </c>
      <c r="LC102" t="e" cm="1">
        <f t="array" ref="LC102">_xlfn.IFNA(VLOOKUP($A102,TRANSPOSE(#REF!),LC$2+2,FALSE),0)</f>
        <v>#REF!</v>
      </c>
      <c r="LD102" t="e" cm="1">
        <f t="array" ref="LD102">_xlfn.IFNA(VLOOKUP($A102,TRANSPOSE(#REF!),LD$2+2,FALSE),0)</f>
        <v>#REF!</v>
      </c>
      <c r="LE102" t="e" cm="1">
        <f t="array" ref="LE102">_xlfn.IFNA(VLOOKUP($A102,TRANSPOSE(#REF!),LE$2+2,FALSE),0)</f>
        <v>#REF!</v>
      </c>
      <c r="LF102" t="e" cm="1">
        <f t="array" ref="LF102">_xlfn.IFNA(VLOOKUP($A102,TRANSPOSE(#REF!),LF$2+2,FALSE),0)</f>
        <v>#REF!</v>
      </c>
      <c r="LG102" t="e" cm="1">
        <f t="array" ref="LG102">_xlfn.IFNA(VLOOKUP($A102,TRANSPOSE(#REF!),LG$2+2,FALSE),0)</f>
        <v>#REF!</v>
      </c>
      <c r="LH102" t="e" cm="1">
        <f t="array" ref="LH102">_xlfn.IFNA(VLOOKUP($A102,TRANSPOSE(#REF!),LH$2+2,FALSE),0)</f>
        <v>#REF!</v>
      </c>
      <c r="LI102" t="e" cm="1">
        <f t="array" ref="LI102">_xlfn.IFNA(VLOOKUP($A102,TRANSPOSE(#REF!),LI$2+2,FALSE),0)</f>
        <v>#REF!</v>
      </c>
      <c r="LJ102" t="e" cm="1">
        <f t="array" ref="LJ102">_xlfn.IFNA(VLOOKUP($A102,TRANSPOSE(#REF!),LJ$2+2,FALSE),0)</f>
        <v>#REF!</v>
      </c>
      <c r="LK102" t="e" cm="1">
        <f t="array" ref="LK102">_xlfn.IFNA(VLOOKUP($A102,TRANSPOSE(#REF!),LK$2+2,FALSE),0)</f>
        <v>#REF!</v>
      </c>
      <c r="LL102" t="e" cm="1">
        <f t="array" ref="LL102">_xlfn.IFNA(VLOOKUP($A102,TRANSPOSE(#REF!),LL$2+2,FALSE),0)</f>
        <v>#REF!</v>
      </c>
      <c r="LM102" t="e" cm="1">
        <f t="array" ref="LM102">_xlfn.IFNA(VLOOKUP($A102,TRANSPOSE(#REF!),LM$2+2,FALSE),0)</f>
        <v>#REF!</v>
      </c>
      <c r="LN102" t="e" cm="1">
        <f t="array" ref="LN102">_xlfn.IFNA(VLOOKUP($A102,TRANSPOSE(#REF!),LN$2+2,FALSE),0)</f>
        <v>#REF!</v>
      </c>
      <c r="LO102" t="e" cm="1">
        <f t="array" ref="LO102">_xlfn.IFNA(VLOOKUP($A102,TRANSPOSE(#REF!),LO$2+2,FALSE),0)</f>
        <v>#REF!</v>
      </c>
      <c r="LP102" t="e" cm="1">
        <f t="array" ref="LP102">_xlfn.IFNA(VLOOKUP($A102,TRANSPOSE(#REF!),LP$2+2,FALSE),0)</f>
        <v>#REF!</v>
      </c>
      <c r="LQ102" t="e" cm="1">
        <f t="array" ref="LQ102">_xlfn.IFNA(VLOOKUP($A102,TRANSPOSE(#REF!),LQ$2+2,FALSE),0)</f>
        <v>#REF!</v>
      </c>
      <c r="LR102" t="e" cm="1">
        <f t="array" ref="LR102">_xlfn.IFNA(VLOOKUP($A102,TRANSPOSE(#REF!),LR$2+2,FALSE),0)</f>
        <v>#REF!</v>
      </c>
      <c r="LS102" t="e" cm="1">
        <f t="array" ref="LS102">_xlfn.IFNA(VLOOKUP($A102,TRANSPOSE(#REF!),LS$2+2,FALSE),0)</f>
        <v>#REF!</v>
      </c>
      <c r="LT102" t="e" cm="1">
        <f t="array" ref="LT102">_xlfn.IFNA(VLOOKUP($A102,TRANSPOSE(#REF!),LT$2+2,FALSE),0)</f>
        <v>#REF!</v>
      </c>
      <c r="LU102" t="e" cm="1">
        <f t="array" ref="LU102">_xlfn.IFNA(VLOOKUP($A102,TRANSPOSE(#REF!),LU$2+2,FALSE),0)</f>
        <v>#REF!</v>
      </c>
      <c r="LV102" t="e" cm="1">
        <f t="array" ref="LV102">_xlfn.IFNA(VLOOKUP($A102,TRANSPOSE(#REF!),LV$2+2,FALSE),0)</f>
        <v>#REF!</v>
      </c>
      <c r="LW102" t="e" cm="1">
        <f t="array" ref="LW102">_xlfn.IFNA(VLOOKUP($A102,TRANSPOSE(#REF!),LW$2+2,FALSE),0)</f>
        <v>#REF!</v>
      </c>
      <c r="LX102" t="e" cm="1">
        <f t="array" ref="LX102">_xlfn.IFNA(VLOOKUP($A102,TRANSPOSE(#REF!),LX$2+2,FALSE),0)</f>
        <v>#REF!</v>
      </c>
      <c r="LY102" t="e" cm="1">
        <f t="array" ref="LY102">_xlfn.IFNA(VLOOKUP($A102,TRANSPOSE(#REF!),LY$2+2,FALSE),0)</f>
        <v>#REF!</v>
      </c>
      <c r="LZ102" t="e" cm="1">
        <f t="array" ref="LZ102">_xlfn.IFNA(VLOOKUP($A102,TRANSPOSE(#REF!),LZ$2+2,FALSE),0)</f>
        <v>#REF!</v>
      </c>
      <c r="MA102" t="e" cm="1">
        <f t="array" ref="MA102">_xlfn.IFNA(VLOOKUP($A102,TRANSPOSE(#REF!),MA$2+2,FALSE),0)</f>
        <v>#REF!</v>
      </c>
      <c r="MB102" t="e" cm="1">
        <f t="array" ref="MB102">_xlfn.IFNA(VLOOKUP($A102,TRANSPOSE(#REF!),MB$2+2,FALSE),0)</f>
        <v>#REF!</v>
      </c>
      <c r="MC102" t="e" cm="1">
        <f t="array" ref="MC102">_xlfn.IFNA(VLOOKUP($A102,TRANSPOSE(#REF!),MC$2+2,FALSE),0)</f>
        <v>#REF!</v>
      </c>
      <c r="MD102" t="e" cm="1">
        <f t="array" ref="MD102">_xlfn.IFNA(VLOOKUP($A102,TRANSPOSE(#REF!),MD$2+2,FALSE),0)</f>
        <v>#REF!</v>
      </c>
      <c r="ME102" t="e" cm="1">
        <f t="array" ref="ME102">_xlfn.IFNA(VLOOKUP($A102,TRANSPOSE(#REF!),ME$2+2,FALSE),0)</f>
        <v>#REF!</v>
      </c>
      <c r="MF102" t="e" cm="1">
        <f t="array" ref="MF102">_xlfn.IFNA(VLOOKUP($A102,TRANSPOSE(#REF!),MF$2+2,FALSE),0)</f>
        <v>#REF!</v>
      </c>
      <c r="MG102" t="e" cm="1">
        <f t="array" ref="MG102">_xlfn.IFNA(VLOOKUP($A102,TRANSPOSE(#REF!),MG$2+2,FALSE),0)</f>
        <v>#REF!</v>
      </c>
      <c r="MH102" t="e" cm="1">
        <f t="array" ref="MH102">_xlfn.IFNA(VLOOKUP($A102,TRANSPOSE(#REF!),MH$2+2,FALSE),0)</f>
        <v>#REF!</v>
      </c>
      <c r="MI102" t="e" cm="1">
        <f t="array" ref="MI102">_xlfn.IFNA(VLOOKUP($A102,TRANSPOSE(#REF!),MI$2+2,FALSE),0)</f>
        <v>#REF!</v>
      </c>
      <c r="MJ102" t="e" cm="1">
        <f t="array" ref="MJ102">_xlfn.IFNA(VLOOKUP($A102,TRANSPOSE(#REF!),MJ$2+2,FALSE),0)</f>
        <v>#REF!</v>
      </c>
      <c r="MK102" t="e" cm="1">
        <f t="array" ref="MK102">_xlfn.IFNA(VLOOKUP($A102,TRANSPOSE(#REF!),MK$2+2,FALSE),0)</f>
        <v>#REF!</v>
      </c>
      <c r="ML102" t="e" cm="1">
        <f t="array" ref="ML102">_xlfn.IFNA(VLOOKUP($A102,TRANSPOSE(#REF!),ML$2+2,FALSE),0)</f>
        <v>#REF!</v>
      </c>
      <c r="MM102" t="e" cm="1">
        <f t="array" ref="MM102">_xlfn.IFNA(VLOOKUP($A102,TRANSPOSE(#REF!),MM$2+2,FALSE),0)</f>
        <v>#REF!</v>
      </c>
      <c r="MN102" t="e" cm="1">
        <f t="array" ref="MN102">_xlfn.IFNA(VLOOKUP($A102,TRANSPOSE(#REF!),MN$2+2,FALSE),0)</f>
        <v>#REF!</v>
      </c>
      <c r="MO102" t="e" cm="1">
        <f t="array" ref="MO102">_xlfn.IFNA(VLOOKUP($A102,TRANSPOSE(#REF!),MO$2+2,FALSE),0)</f>
        <v>#REF!</v>
      </c>
      <c r="MP102" t="e" cm="1">
        <f t="array" ref="MP102">_xlfn.IFNA(VLOOKUP($A102,TRANSPOSE(#REF!),MP$2+2,FALSE),0)</f>
        <v>#REF!</v>
      </c>
      <c r="MQ102" t="e" cm="1">
        <f t="array" ref="MQ102">_xlfn.IFNA(VLOOKUP($A102,TRANSPOSE(#REF!),MQ$2+2,FALSE),0)</f>
        <v>#REF!</v>
      </c>
      <c r="MR102" t="e" cm="1">
        <f t="array" ref="MR102">_xlfn.IFNA(VLOOKUP($A102,TRANSPOSE(#REF!),MR$2+2,FALSE),0)</f>
        <v>#REF!</v>
      </c>
      <c r="MS102" t="e" cm="1">
        <f t="array" ref="MS102">_xlfn.IFNA(VLOOKUP($A102,TRANSPOSE(#REF!),MS$2+2,FALSE),0)</f>
        <v>#REF!</v>
      </c>
      <c r="MT102" t="e" cm="1">
        <f t="array" ref="MT102">_xlfn.IFNA(VLOOKUP($A102,TRANSPOSE(#REF!),MT$2+2,FALSE),0)</f>
        <v>#REF!</v>
      </c>
      <c r="MU102" t="e" cm="1">
        <f t="array" ref="MU102">_xlfn.IFNA(VLOOKUP($A102,TRANSPOSE(#REF!),MU$2+2,FALSE),0)</f>
        <v>#REF!</v>
      </c>
      <c r="MV102" t="e" cm="1">
        <f t="array" ref="MV102">_xlfn.IFNA(VLOOKUP($A102,TRANSPOSE(#REF!),MV$2+2,FALSE),0)</f>
        <v>#REF!</v>
      </c>
      <c r="MW102" t="e" cm="1">
        <f t="array" ref="MW102">_xlfn.IFNA(VLOOKUP($A102,TRANSPOSE(#REF!),MW$2+2,FALSE),0)</f>
        <v>#REF!</v>
      </c>
      <c r="MX102" t="e" cm="1">
        <f t="array" ref="MX102">_xlfn.IFNA(VLOOKUP($A102,TRANSPOSE(#REF!),MX$2+2,FALSE),0)</f>
        <v>#REF!</v>
      </c>
      <c r="MY102" t="e" cm="1">
        <f t="array" ref="MY102">_xlfn.IFNA(VLOOKUP($A102,TRANSPOSE(#REF!),MY$2+2,FALSE),0)</f>
        <v>#REF!</v>
      </c>
      <c r="MZ102" t="e" cm="1">
        <f t="array" ref="MZ102">_xlfn.IFNA(VLOOKUP($A102,TRANSPOSE(#REF!),MZ$2+2,FALSE),0)</f>
        <v>#REF!</v>
      </c>
      <c r="NA102" t="e" cm="1">
        <f t="array" ref="NA102">_xlfn.IFNA(VLOOKUP($A102,TRANSPOSE(#REF!),NA$2+2,FALSE),0)</f>
        <v>#REF!</v>
      </c>
      <c r="NB102" t="e" cm="1">
        <f t="array" ref="NB102">_xlfn.IFNA(VLOOKUP($A102,TRANSPOSE(#REF!),NB$2+2,FALSE),0)</f>
        <v>#REF!</v>
      </c>
      <c r="NC102" t="e" cm="1">
        <f t="array" ref="NC102">_xlfn.IFNA(VLOOKUP($A102,TRANSPOSE(#REF!),NC$2+2,FALSE),0)</f>
        <v>#REF!</v>
      </c>
      <c r="ND102" t="e" cm="1">
        <f t="array" ref="ND102">_xlfn.IFNA(VLOOKUP($A102,TRANSPOSE(#REF!),ND$2+2,FALSE),0)</f>
        <v>#REF!</v>
      </c>
      <c r="NE102" t="e" cm="1">
        <f t="array" ref="NE102">_xlfn.IFNA(VLOOKUP($A102,TRANSPOSE(#REF!),NE$2+2,FALSE),0)</f>
        <v>#REF!</v>
      </c>
      <c r="NF102" t="e" cm="1">
        <f t="array" ref="NF102">_xlfn.IFNA(VLOOKUP($A102,TRANSPOSE(#REF!),NF$2+2,FALSE),0)</f>
        <v>#REF!</v>
      </c>
      <c r="NG102" t="e" cm="1">
        <f t="array" ref="NG102">_xlfn.IFNA(VLOOKUP($A102,TRANSPOSE(#REF!),NG$2+2,FALSE),0)</f>
        <v>#REF!</v>
      </c>
      <c r="NH102" t="e" cm="1">
        <f t="array" ref="NH102">_xlfn.IFNA(VLOOKUP($A102,TRANSPOSE(#REF!),NH$2+2,FALSE),0)</f>
        <v>#REF!</v>
      </c>
      <c r="NI102" t="e" cm="1">
        <f t="array" ref="NI102">_xlfn.IFNA(VLOOKUP($A102,TRANSPOSE(#REF!),NI$2+2,FALSE),0)</f>
        <v>#REF!</v>
      </c>
      <c r="NJ102" t="e" cm="1">
        <f t="array" ref="NJ102">_xlfn.IFNA(VLOOKUP($A102,TRANSPOSE(#REF!),NJ$2+2,FALSE),0)</f>
        <v>#REF!</v>
      </c>
      <c r="NL102" t="e">
        <f t="shared" si="2"/>
        <v>#REF!</v>
      </c>
      <c r="NM102" t="e">
        <f t="shared" si="3"/>
        <v>#REF!</v>
      </c>
    </row>
    <row r="103" spans="1:377" x14ac:dyDescent="0.3">
      <c r="A103" t="str">
        <v>PNO02_11</v>
      </c>
      <c r="B103" t="str">
        <v>Elektriciteit</v>
      </c>
      <c r="C103" t="str">
        <v>Conversion</v>
      </c>
      <c r="D103" t="str">
        <v>Power NO</v>
      </c>
      <c r="E103" t="str">
        <v>Generation</v>
      </c>
      <c r="F103" t="str">
        <v>Electricity NO</v>
      </c>
      <c r="G103" t="str">
        <v>Electricity from Biomass + CCS - Power NO</v>
      </c>
      <c r="H103" t="str">
        <v>[GW]</v>
      </c>
      <c r="I103">
        <f>_xlfn.IFNA(VLOOKUP(A103,'[1]PASTE Cap_Investment'!A:B,2,FALSE),0)</f>
        <v>0</v>
      </c>
      <c r="J103" t="e" cm="1">
        <f t="array" ref="J103">_xlfn.IFNA(VLOOKUP($A103,TRANSPOSE(#REF!),J$2+2,FALSE),0)</f>
        <v>#REF!</v>
      </c>
      <c r="K103" t="e" cm="1">
        <f t="array" ref="K103">_xlfn.IFNA(VLOOKUP($A103,TRANSPOSE(#REF!),K$2+2,FALSE),0)</f>
        <v>#REF!</v>
      </c>
      <c r="L103" t="e" cm="1">
        <f t="array" ref="L103">_xlfn.IFNA(VLOOKUP($A103,TRANSPOSE(#REF!),L$2+2,FALSE),0)</f>
        <v>#REF!</v>
      </c>
      <c r="M103" t="e" cm="1">
        <f t="array" ref="M103">_xlfn.IFNA(VLOOKUP($A103,TRANSPOSE(#REF!),M$2+2,FALSE),0)</f>
        <v>#REF!</v>
      </c>
      <c r="N103" t="e" cm="1">
        <f t="array" ref="N103">_xlfn.IFNA(VLOOKUP($A103,TRANSPOSE(#REF!),N$2+2,FALSE),0)</f>
        <v>#REF!</v>
      </c>
      <c r="O103" t="e" cm="1">
        <f t="array" ref="O103">_xlfn.IFNA(VLOOKUP($A103,TRANSPOSE(#REF!),O$2+2,FALSE),0)</f>
        <v>#REF!</v>
      </c>
      <c r="P103" t="e" cm="1">
        <f t="array" ref="P103">_xlfn.IFNA(VLOOKUP($A103,TRANSPOSE(#REF!),P$2+2,FALSE),0)</f>
        <v>#REF!</v>
      </c>
      <c r="Q103" t="e" cm="1">
        <f t="array" ref="Q103">_xlfn.IFNA(VLOOKUP($A103,TRANSPOSE(#REF!),Q$2+2,FALSE),0)</f>
        <v>#REF!</v>
      </c>
      <c r="R103" t="e" cm="1">
        <f t="array" ref="R103">_xlfn.IFNA(VLOOKUP($A103,TRANSPOSE(#REF!),R$2+2,FALSE),0)</f>
        <v>#REF!</v>
      </c>
      <c r="S103" t="e" cm="1">
        <f t="array" ref="S103">_xlfn.IFNA(VLOOKUP($A103,TRANSPOSE(#REF!),S$2+2,FALSE),0)</f>
        <v>#REF!</v>
      </c>
      <c r="T103" t="e" cm="1">
        <f t="array" ref="T103">_xlfn.IFNA(VLOOKUP($A103,TRANSPOSE(#REF!),T$2+2,FALSE),0)</f>
        <v>#REF!</v>
      </c>
      <c r="U103" t="e" cm="1">
        <f t="array" ref="U103">_xlfn.IFNA(VLOOKUP($A103,TRANSPOSE(#REF!),U$2+2,FALSE),0)</f>
        <v>#REF!</v>
      </c>
      <c r="V103" t="e" cm="1">
        <f t="array" ref="V103">_xlfn.IFNA(VLOOKUP($A103,TRANSPOSE(#REF!),V$2+2,FALSE),0)</f>
        <v>#REF!</v>
      </c>
      <c r="W103" t="e" cm="1">
        <f t="array" ref="W103">_xlfn.IFNA(VLOOKUP($A103,TRANSPOSE(#REF!),W$2+2,FALSE),0)</f>
        <v>#REF!</v>
      </c>
      <c r="X103" t="e" cm="1">
        <f t="array" ref="X103">_xlfn.IFNA(VLOOKUP($A103,TRANSPOSE(#REF!),X$2+2,FALSE),0)</f>
        <v>#REF!</v>
      </c>
      <c r="Y103" t="e" cm="1">
        <f t="array" ref="Y103">_xlfn.IFNA(VLOOKUP($A103,TRANSPOSE(#REF!),Y$2+2,FALSE),0)</f>
        <v>#REF!</v>
      </c>
      <c r="Z103" t="e" cm="1">
        <f t="array" ref="Z103">_xlfn.IFNA(VLOOKUP($A103,TRANSPOSE(#REF!),Z$2+2,FALSE),0)</f>
        <v>#REF!</v>
      </c>
      <c r="AA103" t="e" cm="1">
        <f t="array" ref="AA103">_xlfn.IFNA(VLOOKUP($A103,TRANSPOSE(#REF!),AA$2+2,FALSE),0)</f>
        <v>#REF!</v>
      </c>
      <c r="AB103" t="e" cm="1">
        <f t="array" ref="AB103">_xlfn.IFNA(VLOOKUP($A103,TRANSPOSE(#REF!),AB$2+2,FALSE),0)</f>
        <v>#REF!</v>
      </c>
      <c r="AC103" t="e" cm="1">
        <f t="array" ref="AC103">_xlfn.IFNA(VLOOKUP($A103,TRANSPOSE(#REF!),AC$2+2,FALSE),0)</f>
        <v>#REF!</v>
      </c>
      <c r="AD103" t="e" cm="1">
        <f t="array" ref="AD103">_xlfn.IFNA(VLOOKUP($A103,TRANSPOSE(#REF!),AD$2+2,FALSE),0)</f>
        <v>#REF!</v>
      </c>
      <c r="AE103" t="e" cm="1">
        <f t="array" ref="AE103">_xlfn.IFNA(VLOOKUP($A103,TRANSPOSE(#REF!),AE$2+2,FALSE),0)</f>
        <v>#REF!</v>
      </c>
      <c r="AF103" t="e" cm="1">
        <f t="array" ref="AF103">_xlfn.IFNA(VLOOKUP($A103,TRANSPOSE(#REF!),AF$2+2,FALSE),0)</f>
        <v>#REF!</v>
      </c>
      <c r="AG103" t="e" cm="1">
        <f t="array" ref="AG103">_xlfn.IFNA(VLOOKUP($A103,TRANSPOSE(#REF!),AG$2+2,FALSE),0)</f>
        <v>#REF!</v>
      </c>
      <c r="AH103" t="e" cm="1">
        <f t="array" ref="AH103">_xlfn.IFNA(VLOOKUP($A103,TRANSPOSE(#REF!),AH$2+2,FALSE),0)</f>
        <v>#REF!</v>
      </c>
      <c r="AI103" t="e" cm="1">
        <f t="array" ref="AI103">_xlfn.IFNA(VLOOKUP($A103,TRANSPOSE(#REF!),AI$2+2,FALSE),0)</f>
        <v>#REF!</v>
      </c>
      <c r="AJ103" t="e" cm="1">
        <f t="array" ref="AJ103">_xlfn.IFNA(VLOOKUP($A103,TRANSPOSE(#REF!),AJ$2+2,FALSE),0)</f>
        <v>#REF!</v>
      </c>
      <c r="AK103" t="e" cm="1">
        <f t="array" ref="AK103">_xlfn.IFNA(VLOOKUP($A103,TRANSPOSE(#REF!),AK$2+2,FALSE),0)</f>
        <v>#REF!</v>
      </c>
      <c r="AL103" t="e" cm="1">
        <f t="array" ref="AL103">_xlfn.IFNA(VLOOKUP($A103,TRANSPOSE(#REF!),AL$2+2,FALSE),0)</f>
        <v>#REF!</v>
      </c>
      <c r="AM103" t="e" cm="1">
        <f t="array" ref="AM103">_xlfn.IFNA(VLOOKUP($A103,TRANSPOSE(#REF!),AM$2+2,FALSE),0)</f>
        <v>#REF!</v>
      </c>
      <c r="AN103" t="e" cm="1">
        <f t="array" ref="AN103">_xlfn.IFNA(VLOOKUP($A103,TRANSPOSE(#REF!),AN$2+2,FALSE),0)</f>
        <v>#REF!</v>
      </c>
      <c r="AO103" t="e" cm="1">
        <f t="array" ref="AO103">_xlfn.IFNA(VLOOKUP($A103,TRANSPOSE(#REF!),AO$2+2,FALSE),0)</f>
        <v>#REF!</v>
      </c>
      <c r="AP103" t="e" cm="1">
        <f t="array" ref="AP103">_xlfn.IFNA(VLOOKUP($A103,TRANSPOSE(#REF!),AP$2+2,FALSE),0)</f>
        <v>#REF!</v>
      </c>
      <c r="AQ103" t="e" cm="1">
        <f t="array" ref="AQ103">_xlfn.IFNA(VLOOKUP($A103,TRANSPOSE(#REF!),AQ$2+2,FALSE),0)</f>
        <v>#REF!</v>
      </c>
      <c r="AR103" t="e" cm="1">
        <f t="array" ref="AR103">_xlfn.IFNA(VLOOKUP($A103,TRANSPOSE(#REF!),AR$2+2,FALSE),0)</f>
        <v>#REF!</v>
      </c>
      <c r="AS103" t="e" cm="1">
        <f t="array" ref="AS103">_xlfn.IFNA(VLOOKUP($A103,TRANSPOSE(#REF!),AS$2+2,FALSE),0)</f>
        <v>#REF!</v>
      </c>
      <c r="AT103" t="e" cm="1">
        <f t="array" ref="AT103">_xlfn.IFNA(VLOOKUP($A103,TRANSPOSE(#REF!),AT$2+2,FALSE),0)</f>
        <v>#REF!</v>
      </c>
      <c r="AU103" t="e" cm="1">
        <f t="array" ref="AU103">_xlfn.IFNA(VLOOKUP($A103,TRANSPOSE(#REF!),AU$2+2,FALSE),0)</f>
        <v>#REF!</v>
      </c>
      <c r="AV103" t="e" cm="1">
        <f t="array" ref="AV103">_xlfn.IFNA(VLOOKUP($A103,TRANSPOSE(#REF!),AV$2+2,FALSE),0)</f>
        <v>#REF!</v>
      </c>
      <c r="AW103" t="e" cm="1">
        <f t="array" ref="AW103">_xlfn.IFNA(VLOOKUP($A103,TRANSPOSE(#REF!),AW$2+2,FALSE),0)</f>
        <v>#REF!</v>
      </c>
      <c r="AX103" t="e" cm="1">
        <f t="array" ref="AX103">_xlfn.IFNA(VLOOKUP($A103,TRANSPOSE(#REF!),AX$2+2,FALSE),0)</f>
        <v>#REF!</v>
      </c>
      <c r="AY103" t="e" cm="1">
        <f t="array" ref="AY103">_xlfn.IFNA(VLOOKUP($A103,TRANSPOSE(#REF!),AY$2+2,FALSE),0)</f>
        <v>#REF!</v>
      </c>
      <c r="AZ103" t="e" cm="1">
        <f t="array" ref="AZ103">_xlfn.IFNA(VLOOKUP($A103,TRANSPOSE(#REF!),AZ$2+2,FALSE),0)</f>
        <v>#REF!</v>
      </c>
      <c r="BA103" t="e" cm="1">
        <f t="array" ref="BA103">_xlfn.IFNA(VLOOKUP($A103,TRANSPOSE(#REF!),BA$2+2,FALSE),0)</f>
        <v>#REF!</v>
      </c>
      <c r="BB103" t="e" cm="1">
        <f t="array" ref="BB103">_xlfn.IFNA(VLOOKUP($A103,TRANSPOSE(#REF!),BB$2+2,FALSE),0)</f>
        <v>#REF!</v>
      </c>
      <c r="BC103" t="e" cm="1">
        <f t="array" ref="BC103">_xlfn.IFNA(VLOOKUP($A103,TRANSPOSE(#REF!),BC$2+2,FALSE),0)</f>
        <v>#REF!</v>
      </c>
      <c r="BD103" t="e" cm="1">
        <f t="array" ref="BD103">_xlfn.IFNA(VLOOKUP($A103,TRANSPOSE(#REF!),BD$2+2,FALSE),0)</f>
        <v>#REF!</v>
      </c>
      <c r="BE103" t="e" cm="1">
        <f t="array" ref="BE103">_xlfn.IFNA(VLOOKUP($A103,TRANSPOSE(#REF!),BE$2+2,FALSE),0)</f>
        <v>#REF!</v>
      </c>
      <c r="BF103" t="e" cm="1">
        <f t="array" ref="BF103">_xlfn.IFNA(VLOOKUP($A103,TRANSPOSE(#REF!),BF$2+2,FALSE),0)</f>
        <v>#REF!</v>
      </c>
      <c r="BG103" t="e" cm="1">
        <f t="array" ref="BG103">_xlfn.IFNA(VLOOKUP($A103,TRANSPOSE(#REF!),BG$2+2,FALSE),0)</f>
        <v>#REF!</v>
      </c>
      <c r="BH103" t="e" cm="1">
        <f t="array" ref="BH103">_xlfn.IFNA(VLOOKUP($A103,TRANSPOSE(#REF!),BH$2+2,FALSE),0)</f>
        <v>#REF!</v>
      </c>
      <c r="BI103" t="e" cm="1">
        <f t="array" ref="BI103">_xlfn.IFNA(VLOOKUP($A103,TRANSPOSE(#REF!),BI$2+2,FALSE),0)</f>
        <v>#REF!</v>
      </c>
      <c r="BJ103" t="e" cm="1">
        <f t="array" ref="BJ103">_xlfn.IFNA(VLOOKUP($A103,TRANSPOSE(#REF!),BJ$2+2,FALSE),0)</f>
        <v>#REF!</v>
      </c>
      <c r="BK103" t="e" cm="1">
        <f t="array" ref="BK103">_xlfn.IFNA(VLOOKUP($A103,TRANSPOSE(#REF!),BK$2+2,FALSE),0)</f>
        <v>#REF!</v>
      </c>
      <c r="BL103" t="e" cm="1">
        <f t="array" ref="BL103">_xlfn.IFNA(VLOOKUP($A103,TRANSPOSE(#REF!),BL$2+2,FALSE),0)</f>
        <v>#REF!</v>
      </c>
      <c r="BM103" t="e" cm="1">
        <f t="array" ref="BM103">_xlfn.IFNA(VLOOKUP($A103,TRANSPOSE(#REF!),BM$2+2,FALSE),0)</f>
        <v>#REF!</v>
      </c>
      <c r="BN103" t="e" cm="1">
        <f t="array" ref="BN103">_xlfn.IFNA(VLOOKUP($A103,TRANSPOSE(#REF!),BN$2+2,FALSE),0)</f>
        <v>#REF!</v>
      </c>
      <c r="BO103" t="e" cm="1">
        <f t="array" ref="BO103">_xlfn.IFNA(VLOOKUP($A103,TRANSPOSE(#REF!),BO$2+2,FALSE),0)</f>
        <v>#REF!</v>
      </c>
      <c r="BP103" t="e" cm="1">
        <f t="array" ref="BP103">_xlfn.IFNA(VLOOKUP($A103,TRANSPOSE(#REF!),BP$2+2,FALSE),0)</f>
        <v>#REF!</v>
      </c>
      <c r="BQ103" t="e" cm="1">
        <f t="array" ref="BQ103">_xlfn.IFNA(VLOOKUP($A103,TRANSPOSE(#REF!),BQ$2+2,FALSE),0)</f>
        <v>#REF!</v>
      </c>
      <c r="BR103" t="e" cm="1">
        <f t="array" ref="BR103">_xlfn.IFNA(VLOOKUP($A103,TRANSPOSE(#REF!),BR$2+2,FALSE),0)</f>
        <v>#REF!</v>
      </c>
      <c r="BS103" t="e" cm="1">
        <f t="array" ref="BS103">_xlfn.IFNA(VLOOKUP($A103,TRANSPOSE(#REF!),BS$2+2,FALSE),0)</f>
        <v>#REF!</v>
      </c>
      <c r="BT103" t="e" cm="1">
        <f t="array" ref="BT103">_xlfn.IFNA(VLOOKUP($A103,TRANSPOSE(#REF!),BT$2+2,FALSE),0)</f>
        <v>#REF!</v>
      </c>
      <c r="BU103" t="e" cm="1">
        <f t="array" ref="BU103">_xlfn.IFNA(VLOOKUP($A103,TRANSPOSE(#REF!),BU$2+2,FALSE),0)</f>
        <v>#REF!</v>
      </c>
      <c r="BV103" t="e" cm="1">
        <f t="array" ref="BV103">_xlfn.IFNA(VLOOKUP($A103,TRANSPOSE(#REF!),BV$2+2,FALSE),0)</f>
        <v>#REF!</v>
      </c>
      <c r="BW103" t="e" cm="1">
        <f t="array" ref="BW103">_xlfn.IFNA(VLOOKUP($A103,TRANSPOSE(#REF!),BW$2+2,FALSE),0)</f>
        <v>#REF!</v>
      </c>
      <c r="BX103" t="e" cm="1">
        <f t="array" ref="BX103">_xlfn.IFNA(VLOOKUP($A103,TRANSPOSE(#REF!),BX$2+2,FALSE),0)</f>
        <v>#REF!</v>
      </c>
      <c r="BY103" t="e" cm="1">
        <f t="array" ref="BY103">_xlfn.IFNA(VLOOKUP($A103,TRANSPOSE(#REF!),BY$2+2,FALSE),0)</f>
        <v>#REF!</v>
      </c>
      <c r="BZ103" t="e" cm="1">
        <f t="array" ref="BZ103">_xlfn.IFNA(VLOOKUP($A103,TRANSPOSE(#REF!),BZ$2+2,FALSE),0)</f>
        <v>#REF!</v>
      </c>
      <c r="CA103" t="e" cm="1">
        <f t="array" ref="CA103">_xlfn.IFNA(VLOOKUP($A103,TRANSPOSE(#REF!),CA$2+2,FALSE),0)</f>
        <v>#REF!</v>
      </c>
      <c r="CB103" t="e" cm="1">
        <f t="array" ref="CB103">_xlfn.IFNA(VLOOKUP($A103,TRANSPOSE(#REF!),CB$2+2,FALSE),0)</f>
        <v>#REF!</v>
      </c>
      <c r="CC103" t="e" cm="1">
        <f t="array" ref="CC103">_xlfn.IFNA(VLOOKUP($A103,TRANSPOSE(#REF!),CC$2+2,FALSE),0)</f>
        <v>#REF!</v>
      </c>
      <c r="CD103" t="e" cm="1">
        <f t="array" ref="CD103">_xlfn.IFNA(VLOOKUP($A103,TRANSPOSE(#REF!),CD$2+2,FALSE),0)</f>
        <v>#REF!</v>
      </c>
      <c r="CE103" t="e" cm="1">
        <f t="array" ref="CE103">_xlfn.IFNA(VLOOKUP($A103,TRANSPOSE(#REF!),CE$2+2,FALSE),0)</f>
        <v>#REF!</v>
      </c>
      <c r="CF103" t="e" cm="1">
        <f t="array" ref="CF103">_xlfn.IFNA(VLOOKUP($A103,TRANSPOSE(#REF!),CF$2+2,FALSE),0)</f>
        <v>#REF!</v>
      </c>
      <c r="CG103" t="e" cm="1">
        <f t="array" ref="CG103">_xlfn.IFNA(VLOOKUP($A103,TRANSPOSE(#REF!),CG$2+2,FALSE),0)</f>
        <v>#REF!</v>
      </c>
      <c r="CH103" t="e" cm="1">
        <f t="array" ref="CH103">_xlfn.IFNA(VLOOKUP($A103,TRANSPOSE(#REF!),CH$2+2,FALSE),0)</f>
        <v>#REF!</v>
      </c>
      <c r="CI103" t="e" cm="1">
        <f t="array" ref="CI103">_xlfn.IFNA(VLOOKUP($A103,TRANSPOSE(#REF!),CI$2+2,FALSE),0)</f>
        <v>#REF!</v>
      </c>
      <c r="CJ103" t="e" cm="1">
        <f t="array" ref="CJ103">_xlfn.IFNA(VLOOKUP($A103,TRANSPOSE(#REF!),CJ$2+2,FALSE),0)</f>
        <v>#REF!</v>
      </c>
      <c r="CK103" t="e" cm="1">
        <f t="array" ref="CK103">_xlfn.IFNA(VLOOKUP($A103,TRANSPOSE(#REF!),CK$2+2,FALSE),0)</f>
        <v>#REF!</v>
      </c>
      <c r="CL103" t="e" cm="1">
        <f t="array" ref="CL103">_xlfn.IFNA(VLOOKUP($A103,TRANSPOSE(#REF!),CL$2+2,FALSE),0)</f>
        <v>#REF!</v>
      </c>
      <c r="CM103" t="e" cm="1">
        <f t="array" ref="CM103">_xlfn.IFNA(VLOOKUP($A103,TRANSPOSE(#REF!),CM$2+2,FALSE),0)</f>
        <v>#REF!</v>
      </c>
      <c r="CN103" t="e" cm="1">
        <f t="array" ref="CN103">_xlfn.IFNA(VLOOKUP($A103,TRANSPOSE(#REF!),CN$2+2,FALSE),0)</f>
        <v>#REF!</v>
      </c>
      <c r="CO103" t="e" cm="1">
        <f t="array" ref="CO103">_xlfn.IFNA(VLOOKUP($A103,TRANSPOSE(#REF!),CO$2+2,FALSE),0)</f>
        <v>#REF!</v>
      </c>
      <c r="CP103" t="e" cm="1">
        <f t="array" ref="CP103">_xlfn.IFNA(VLOOKUP($A103,TRANSPOSE(#REF!),CP$2+2,FALSE),0)</f>
        <v>#REF!</v>
      </c>
      <c r="CQ103" t="e" cm="1">
        <f t="array" ref="CQ103">_xlfn.IFNA(VLOOKUP($A103,TRANSPOSE(#REF!),CQ$2+2,FALSE),0)</f>
        <v>#REF!</v>
      </c>
      <c r="CR103" t="e" cm="1">
        <f t="array" ref="CR103">_xlfn.IFNA(VLOOKUP($A103,TRANSPOSE(#REF!),CR$2+2,FALSE),0)</f>
        <v>#REF!</v>
      </c>
      <c r="CS103" t="e" cm="1">
        <f t="array" ref="CS103">_xlfn.IFNA(VLOOKUP($A103,TRANSPOSE(#REF!),CS$2+2,FALSE),0)</f>
        <v>#REF!</v>
      </c>
      <c r="CT103" t="e" cm="1">
        <f t="array" ref="CT103">_xlfn.IFNA(VLOOKUP($A103,TRANSPOSE(#REF!),CT$2+2,FALSE),0)</f>
        <v>#REF!</v>
      </c>
      <c r="CU103" t="e" cm="1">
        <f t="array" ref="CU103">_xlfn.IFNA(VLOOKUP($A103,TRANSPOSE(#REF!),CU$2+2,FALSE),0)</f>
        <v>#REF!</v>
      </c>
      <c r="CV103" t="e" cm="1">
        <f t="array" ref="CV103">_xlfn.IFNA(VLOOKUP($A103,TRANSPOSE(#REF!),CV$2+2,FALSE),0)</f>
        <v>#REF!</v>
      </c>
      <c r="CW103" t="e" cm="1">
        <f t="array" ref="CW103">_xlfn.IFNA(VLOOKUP($A103,TRANSPOSE(#REF!),CW$2+2,FALSE),0)</f>
        <v>#REF!</v>
      </c>
      <c r="CX103" t="e" cm="1">
        <f t="array" ref="CX103">_xlfn.IFNA(VLOOKUP($A103,TRANSPOSE(#REF!),CX$2+2,FALSE),0)</f>
        <v>#REF!</v>
      </c>
      <c r="CY103" t="e" cm="1">
        <f t="array" ref="CY103">_xlfn.IFNA(VLOOKUP($A103,TRANSPOSE(#REF!),CY$2+2,FALSE),0)</f>
        <v>#REF!</v>
      </c>
      <c r="CZ103" t="e" cm="1">
        <f t="array" ref="CZ103">_xlfn.IFNA(VLOOKUP($A103,TRANSPOSE(#REF!),CZ$2+2,FALSE),0)</f>
        <v>#REF!</v>
      </c>
      <c r="DA103" t="e" cm="1">
        <f t="array" ref="DA103">_xlfn.IFNA(VLOOKUP($A103,TRANSPOSE(#REF!),DA$2+2,FALSE),0)</f>
        <v>#REF!</v>
      </c>
      <c r="DB103" t="e" cm="1">
        <f t="array" ref="DB103">_xlfn.IFNA(VLOOKUP($A103,TRANSPOSE(#REF!),DB$2+2,FALSE),0)</f>
        <v>#REF!</v>
      </c>
      <c r="DC103" t="e" cm="1">
        <f t="array" ref="DC103">_xlfn.IFNA(VLOOKUP($A103,TRANSPOSE(#REF!),DC$2+2,FALSE),0)</f>
        <v>#REF!</v>
      </c>
      <c r="DD103" t="e" cm="1">
        <f t="array" ref="DD103">_xlfn.IFNA(VLOOKUP($A103,TRANSPOSE(#REF!),DD$2+2,FALSE),0)</f>
        <v>#REF!</v>
      </c>
      <c r="DE103" t="e" cm="1">
        <f t="array" ref="DE103">_xlfn.IFNA(VLOOKUP($A103,TRANSPOSE(#REF!),DE$2+2,FALSE),0)</f>
        <v>#REF!</v>
      </c>
      <c r="DF103" t="e" cm="1">
        <f t="array" ref="DF103">_xlfn.IFNA(VLOOKUP($A103,TRANSPOSE(#REF!),DF$2+2,FALSE),0)</f>
        <v>#REF!</v>
      </c>
      <c r="DG103" t="e" cm="1">
        <f t="array" ref="DG103">_xlfn.IFNA(VLOOKUP($A103,TRANSPOSE(#REF!),DG$2+2,FALSE),0)</f>
        <v>#REF!</v>
      </c>
      <c r="DH103" t="e" cm="1">
        <f t="array" ref="DH103">_xlfn.IFNA(VLOOKUP($A103,TRANSPOSE(#REF!),DH$2+2,FALSE),0)</f>
        <v>#REF!</v>
      </c>
      <c r="DI103" t="e" cm="1">
        <f t="array" ref="DI103">_xlfn.IFNA(VLOOKUP($A103,TRANSPOSE(#REF!),DI$2+2,FALSE),0)</f>
        <v>#REF!</v>
      </c>
      <c r="DJ103" t="e" cm="1">
        <f t="array" ref="DJ103">_xlfn.IFNA(VLOOKUP($A103,TRANSPOSE(#REF!),DJ$2+2,FALSE),0)</f>
        <v>#REF!</v>
      </c>
      <c r="DK103" t="e" cm="1">
        <f t="array" ref="DK103">_xlfn.IFNA(VLOOKUP($A103,TRANSPOSE(#REF!),DK$2+2,FALSE),0)</f>
        <v>#REF!</v>
      </c>
      <c r="DL103" t="e" cm="1">
        <f t="array" ref="DL103">_xlfn.IFNA(VLOOKUP($A103,TRANSPOSE(#REF!),DL$2+2,FALSE),0)</f>
        <v>#REF!</v>
      </c>
      <c r="DM103" t="e" cm="1">
        <f t="array" ref="DM103">_xlfn.IFNA(VLOOKUP($A103,TRANSPOSE(#REF!),DM$2+2,FALSE),0)</f>
        <v>#REF!</v>
      </c>
      <c r="DN103" t="e" cm="1">
        <f t="array" ref="DN103">_xlfn.IFNA(VLOOKUP($A103,TRANSPOSE(#REF!),DN$2+2,FALSE),0)</f>
        <v>#REF!</v>
      </c>
      <c r="DO103" t="e" cm="1">
        <f t="array" ref="DO103">_xlfn.IFNA(VLOOKUP($A103,TRANSPOSE(#REF!),DO$2+2,FALSE),0)</f>
        <v>#REF!</v>
      </c>
      <c r="DP103" t="e" cm="1">
        <f t="array" ref="DP103">_xlfn.IFNA(VLOOKUP($A103,TRANSPOSE(#REF!),DP$2+2,FALSE),0)</f>
        <v>#REF!</v>
      </c>
      <c r="DQ103" t="e" cm="1">
        <f t="array" ref="DQ103">_xlfn.IFNA(VLOOKUP($A103,TRANSPOSE(#REF!),DQ$2+2,FALSE),0)</f>
        <v>#REF!</v>
      </c>
      <c r="DR103" t="e" cm="1">
        <f t="array" ref="DR103">_xlfn.IFNA(VLOOKUP($A103,TRANSPOSE(#REF!),DR$2+2,FALSE),0)</f>
        <v>#REF!</v>
      </c>
      <c r="DS103" t="e" cm="1">
        <f t="array" ref="DS103">_xlfn.IFNA(VLOOKUP($A103,TRANSPOSE(#REF!),DS$2+2,FALSE),0)</f>
        <v>#REF!</v>
      </c>
      <c r="DT103" t="e" cm="1">
        <f t="array" ref="DT103">_xlfn.IFNA(VLOOKUP($A103,TRANSPOSE(#REF!),DT$2+2,FALSE),0)</f>
        <v>#REF!</v>
      </c>
      <c r="DU103" t="e" cm="1">
        <f t="array" ref="DU103">_xlfn.IFNA(VLOOKUP($A103,TRANSPOSE(#REF!),DU$2+2,FALSE),0)</f>
        <v>#REF!</v>
      </c>
      <c r="DV103" t="e" cm="1">
        <f t="array" ref="DV103">_xlfn.IFNA(VLOOKUP($A103,TRANSPOSE(#REF!),DV$2+2,FALSE),0)</f>
        <v>#REF!</v>
      </c>
      <c r="DW103" t="e" cm="1">
        <f t="array" ref="DW103">_xlfn.IFNA(VLOOKUP($A103,TRANSPOSE(#REF!),DW$2+2,FALSE),0)</f>
        <v>#REF!</v>
      </c>
      <c r="DX103" t="e" cm="1">
        <f t="array" ref="DX103">_xlfn.IFNA(VLOOKUP($A103,TRANSPOSE(#REF!),DX$2+2,FALSE),0)</f>
        <v>#REF!</v>
      </c>
      <c r="DY103" t="e" cm="1">
        <f t="array" ref="DY103">_xlfn.IFNA(VLOOKUP($A103,TRANSPOSE(#REF!),DY$2+2,FALSE),0)</f>
        <v>#REF!</v>
      </c>
      <c r="DZ103" t="e" cm="1">
        <f t="array" ref="DZ103">_xlfn.IFNA(VLOOKUP($A103,TRANSPOSE(#REF!),DZ$2+2,FALSE),0)</f>
        <v>#REF!</v>
      </c>
      <c r="EA103" t="e" cm="1">
        <f t="array" ref="EA103">_xlfn.IFNA(VLOOKUP($A103,TRANSPOSE(#REF!),EA$2+2,FALSE),0)</f>
        <v>#REF!</v>
      </c>
      <c r="EB103" t="e" cm="1">
        <f t="array" ref="EB103">_xlfn.IFNA(VLOOKUP($A103,TRANSPOSE(#REF!),EB$2+2,FALSE),0)</f>
        <v>#REF!</v>
      </c>
      <c r="EC103" t="e" cm="1">
        <f t="array" ref="EC103">_xlfn.IFNA(VLOOKUP($A103,TRANSPOSE(#REF!),EC$2+2,FALSE),0)</f>
        <v>#REF!</v>
      </c>
      <c r="ED103" t="e" cm="1">
        <f t="array" ref="ED103">_xlfn.IFNA(VLOOKUP($A103,TRANSPOSE(#REF!),ED$2+2,FALSE),0)</f>
        <v>#REF!</v>
      </c>
      <c r="EE103" t="e" cm="1">
        <f t="array" ref="EE103">_xlfn.IFNA(VLOOKUP($A103,TRANSPOSE(#REF!),EE$2+2,FALSE),0)</f>
        <v>#REF!</v>
      </c>
      <c r="EF103" t="e" cm="1">
        <f t="array" ref="EF103">_xlfn.IFNA(VLOOKUP($A103,TRANSPOSE(#REF!),EF$2+2,FALSE),0)</f>
        <v>#REF!</v>
      </c>
      <c r="EG103" t="e" cm="1">
        <f t="array" ref="EG103">_xlfn.IFNA(VLOOKUP($A103,TRANSPOSE(#REF!),EG$2+2,FALSE),0)</f>
        <v>#REF!</v>
      </c>
      <c r="EH103" t="e" cm="1">
        <f t="array" ref="EH103">_xlfn.IFNA(VLOOKUP($A103,TRANSPOSE(#REF!),EH$2+2,FALSE),0)</f>
        <v>#REF!</v>
      </c>
      <c r="EI103" t="e" cm="1">
        <f t="array" ref="EI103">_xlfn.IFNA(VLOOKUP($A103,TRANSPOSE(#REF!),EI$2+2,FALSE),0)</f>
        <v>#REF!</v>
      </c>
      <c r="EJ103" t="e" cm="1">
        <f t="array" ref="EJ103">_xlfn.IFNA(VLOOKUP($A103,TRANSPOSE(#REF!),EJ$2+2,FALSE),0)</f>
        <v>#REF!</v>
      </c>
      <c r="EK103" t="e" cm="1">
        <f t="array" ref="EK103">_xlfn.IFNA(VLOOKUP($A103,TRANSPOSE(#REF!),EK$2+2,FALSE),0)</f>
        <v>#REF!</v>
      </c>
      <c r="EL103" t="e" cm="1">
        <f t="array" ref="EL103">_xlfn.IFNA(VLOOKUP($A103,TRANSPOSE(#REF!),EL$2+2,FALSE),0)</f>
        <v>#REF!</v>
      </c>
      <c r="EM103" t="e" cm="1">
        <f t="array" ref="EM103">_xlfn.IFNA(VLOOKUP($A103,TRANSPOSE(#REF!),EM$2+2,FALSE),0)</f>
        <v>#REF!</v>
      </c>
      <c r="EN103" t="e" cm="1">
        <f t="array" ref="EN103">_xlfn.IFNA(VLOOKUP($A103,TRANSPOSE(#REF!),EN$2+2,FALSE),0)</f>
        <v>#REF!</v>
      </c>
      <c r="EO103" t="e" cm="1">
        <f t="array" ref="EO103">_xlfn.IFNA(VLOOKUP($A103,TRANSPOSE(#REF!),EO$2+2,FALSE),0)</f>
        <v>#REF!</v>
      </c>
      <c r="EP103" t="e" cm="1">
        <f t="array" ref="EP103">_xlfn.IFNA(VLOOKUP($A103,TRANSPOSE(#REF!),EP$2+2,FALSE),0)</f>
        <v>#REF!</v>
      </c>
      <c r="EQ103" t="e" cm="1">
        <f t="array" ref="EQ103">_xlfn.IFNA(VLOOKUP($A103,TRANSPOSE(#REF!),EQ$2+2,FALSE),0)</f>
        <v>#REF!</v>
      </c>
      <c r="ER103" t="e" cm="1">
        <f t="array" ref="ER103">_xlfn.IFNA(VLOOKUP($A103,TRANSPOSE(#REF!),ER$2+2,FALSE),0)</f>
        <v>#REF!</v>
      </c>
      <c r="ES103" t="e" cm="1">
        <f t="array" ref="ES103">_xlfn.IFNA(VLOOKUP($A103,TRANSPOSE(#REF!),ES$2+2,FALSE),0)</f>
        <v>#REF!</v>
      </c>
      <c r="ET103" t="e" cm="1">
        <f t="array" ref="ET103">_xlfn.IFNA(VLOOKUP($A103,TRANSPOSE(#REF!),ET$2+2,FALSE),0)</f>
        <v>#REF!</v>
      </c>
      <c r="EU103" t="e" cm="1">
        <f t="array" ref="EU103">_xlfn.IFNA(VLOOKUP($A103,TRANSPOSE(#REF!),EU$2+2,FALSE),0)</f>
        <v>#REF!</v>
      </c>
      <c r="EV103" t="e" cm="1">
        <f t="array" ref="EV103">_xlfn.IFNA(VLOOKUP($A103,TRANSPOSE(#REF!),EV$2+2,FALSE),0)</f>
        <v>#REF!</v>
      </c>
      <c r="EW103" t="e" cm="1">
        <f t="array" ref="EW103">_xlfn.IFNA(VLOOKUP($A103,TRANSPOSE(#REF!),EW$2+2,FALSE),0)</f>
        <v>#REF!</v>
      </c>
      <c r="EX103" t="e" cm="1">
        <f t="array" ref="EX103">_xlfn.IFNA(VLOOKUP($A103,TRANSPOSE(#REF!),EX$2+2,FALSE),0)</f>
        <v>#REF!</v>
      </c>
      <c r="EY103" t="e" cm="1">
        <f t="array" ref="EY103">_xlfn.IFNA(VLOOKUP($A103,TRANSPOSE(#REF!),EY$2+2,FALSE),0)</f>
        <v>#REF!</v>
      </c>
      <c r="EZ103" t="e" cm="1">
        <f t="array" ref="EZ103">_xlfn.IFNA(VLOOKUP($A103,TRANSPOSE(#REF!),EZ$2+2,FALSE),0)</f>
        <v>#REF!</v>
      </c>
      <c r="FA103" t="e" cm="1">
        <f t="array" ref="FA103">_xlfn.IFNA(VLOOKUP($A103,TRANSPOSE(#REF!),FA$2+2,FALSE),0)</f>
        <v>#REF!</v>
      </c>
      <c r="FB103" t="e" cm="1">
        <f t="array" ref="FB103">_xlfn.IFNA(VLOOKUP($A103,TRANSPOSE(#REF!),FB$2+2,FALSE),0)</f>
        <v>#REF!</v>
      </c>
      <c r="FC103" t="e" cm="1">
        <f t="array" ref="FC103">_xlfn.IFNA(VLOOKUP($A103,TRANSPOSE(#REF!),FC$2+2,FALSE),0)</f>
        <v>#REF!</v>
      </c>
      <c r="FD103" t="e" cm="1">
        <f t="array" ref="FD103">_xlfn.IFNA(VLOOKUP($A103,TRANSPOSE(#REF!),FD$2+2,FALSE),0)</f>
        <v>#REF!</v>
      </c>
      <c r="FE103" t="e" cm="1">
        <f t="array" ref="FE103">_xlfn.IFNA(VLOOKUP($A103,TRANSPOSE(#REF!),FE$2+2,FALSE),0)</f>
        <v>#REF!</v>
      </c>
      <c r="FF103" t="e" cm="1">
        <f t="array" ref="FF103">_xlfn.IFNA(VLOOKUP($A103,TRANSPOSE(#REF!),FF$2+2,FALSE),0)</f>
        <v>#REF!</v>
      </c>
      <c r="FG103" t="e" cm="1">
        <f t="array" ref="FG103">_xlfn.IFNA(VLOOKUP($A103,TRANSPOSE(#REF!),FG$2+2,FALSE),0)</f>
        <v>#REF!</v>
      </c>
      <c r="FH103" t="e" cm="1">
        <f t="array" ref="FH103">_xlfn.IFNA(VLOOKUP($A103,TRANSPOSE(#REF!),FH$2+2,FALSE),0)</f>
        <v>#REF!</v>
      </c>
      <c r="FI103" t="e" cm="1">
        <f t="array" ref="FI103">_xlfn.IFNA(VLOOKUP($A103,TRANSPOSE(#REF!),FI$2+2,FALSE),0)</f>
        <v>#REF!</v>
      </c>
      <c r="FJ103" t="e" cm="1">
        <f t="array" ref="FJ103">_xlfn.IFNA(VLOOKUP($A103,TRANSPOSE(#REF!),FJ$2+2,FALSE),0)</f>
        <v>#REF!</v>
      </c>
      <c r="FK103" t="e" cm="1">
        <f t="array" ref="FK103">_xlfn.IFNA(VLOOKUP($A103,TRANSPOSE(#REF!),FK$2+2,FALSE),0)</f>
        <v>#REF!</v>
      </c>
      <c r="FL103" t="e" cm="1">
        <f t="array" ref="FL103">_xlfn.IFNA(VLOOKUP($A103,TRANSPOSE(#REF!),FL$2+2,FALSE),0)</f>
        <v>#REF!</v>
      </c>
      <c r="FM103" t="e" cm="1">
        <f t="array" ref="FM103">_xlfn.IFNA(VLOOKUP($A103,TRANSPOSE(#REF!),FM$2+2,FALSE),0)</f>
        <v>#REF!</v>
      </c>
      <c r="FN103" t="e" cm="1">
        <f t="array" ref="FN103">_xlfn.IFNA(VLOOKUP($A103,TRANSPOSE(#REF!),FN$2+2,FALSE),0)</f>
        <v>#REF!</v>
      </c>
      <c r="FO103" t="e" cm="1">
        <f t="array" ref="FO103">_xlfn.IFNA(VLOOKUP($A103,TRANSPOSE(#REF!),FO$2+2,FALSE),0)</f>
        <v>#REF!</v>
      </c>
      <c r="FP103" t="e" cm="1">
        <f t="array" ref="FP103">_xlfn.IFNA(VLOOKUP($A103,TRANSPOSE(#REF!),FP$2+2,FALSE),0)</f>
        <v>#REF!</v>
      </c>
      <c r="FQ103" t="e" cm="1">
        <f t="array" ref="FQ103">_xlfn.IFNA(VLOOKUP($A103,TRANSPOSE(#REF!),FQ$2+2,FALSE),0)</f>
        <v>#REF!</v>
      </c>
      <c r="FR103" t="e" cm="1">
        <f t="array" ref="FR103">_xlfn.IFNA(VLOOKUP($A103,TRANSPOSE(#REF!),FR$2+2,FALSE),0)</f>
        <v>#REF!</v>
      </c>
      <c r="FS103" t="e" cm="1">
        <f t="array" ref="FS103">_xlfn.IFNA(VLOOKUP($A103,TRANSPOSE(#REF!),FS$2+2,FALSE),0)</f>
        <v>#REF!</v>
      </c>
      <c r="FT103" t="e" cm="1">
        <f t="array" ref="FT103">_xlfn.IFNA(VLOOKUP($A103,TRANSPOSE(#REF!),FT$2+2,FALSE),0)</f>
        <v>#REF!</v>
      </c>
      <c r="FU103" t="e" cm="1">
        <f t="array" ref="FU103">_xlfn.IFNA(VLOOKUP($A103,TRANSPOSE(#REF!),FU$2+2,FALSE),0)</f>
        <v>#REF!</v>
      </c>
      <c r="FV103" t="e" cm="1">
        <f t="array" ref="FV103">_xlfn.IFNA(VLOOKUP($A103,TRANSPOSE(#REF!),FV$2+2,FALSE),0)</f>
        <v>#REF!</v>
      </c>
      <c r="FW103" t="e" cm="1">
        <f t="array" ref="FW103">_xlfn.IFNA(VLOOKUP($A103,TRANSPOSE(#REF!),FW$2+2,FALSE),0)</f>
        <v>#REF!</v>
      </c>
      <c r="FX103" t="e" cm="1">
        <f t="array" ref="FX103">_xlfn.IFNA(VLOOKUP($A103,TRANSPOSE(#REF!),FX$2+2,FALSE),0)</f>
        <v>#REF!</v>
      </c>
      <c r="FY103" t="e" cm="1">
        <f t="array" ref="FY103">_xlfn.IFNA(VLOOKUP($A103,TRANSPOSE(#REF!),FY$2+2,FALSE),0)</f>
        <v>#REF!</v>
      </c>
      <c r="FZ103" t="e" cm="1">
        <f t="array" ref="FZ103">_xlfn.IFNA(VLOOKUP($A103,TRANSPOSE(#REF!),FZ$2+2,FALSE),0)</f>
        <v>#REF!</v>
      </c>
      <c r="GA103" t="e" cm="1">
        <f t="array" ref="GA103">_xlfn.IFNA(VLOOKUP($A103,TRANSPOSE(#REF!),GA$2+2,FALSE),0)</f>
        <v>#REF!</v>
      </c>
      <c r="GB103" t="e" cm="1">
        <f t="array" ref="GB103">_xlfn.IFNA(VLOOKUP($A103,TRANSPOSE(#REF!),GB$2+2,FALSE),0)</f>
        <v>#REF!</v>
      </c>
      <c r="GC103" t="e" cm="1">
        <f t="array" ref="GC103">_xlfn.IFNA(VLOOKUP($A103,TRANSPOSE(#REF!),GC$2+2,FALSE),0)</f>
        <v>#REF!</v>
      </c>
      <c r="GD103" t="e" cm="1">
        <f t="array" ref="GD103">_xlfn.IFNA(VLOOKUP($A103,TRANSPOSE(#REF!),GD$2+2,FALSE),0)</f>
        <v>#REF!</v>
      </c>
      <c r="GE103" t="e" cm="1">
        <f t="array" ref="GE103">_xlfn.IFNA(VLOOKUP($A103,TRANSPOSE(#REF!),GE$2+2,FALSE),0)</f>
        <v>#REF!</v>
      </c>
      <c r="GF103" t="e" cm="1">
        <f t="array" ref="GF103">_xlfn.IFNA(VLOOKUP($A103,TRANSPOSE(#REF!),GF$2+2,FALSE),0)</f>
        <v>#REF!</v>
      </c>
      <c r="GG103" t="e" cm="1">
        <f t="array" ref="GG103">_xlfn.IFNA(VLOOKUP($A103,TRANSPOSE(#REF!),GG$2+2,FALSE),0)</f>
        <v>#REF!</v>
      </c>
      <c r="GH103" t="e" cm="1">
        <f t="array" ref="GH103">_xlfn.IFNA(VLOOKUP($A103,TRANSPOSE(#REF!),GH$2+2,FALSE),0)</f>
        <v>#REF!</v>
      </c>
      <c r="GI103" t="e" cm="1">
        <f t="array" ref="GI103">_xlfn.IFNA(VLOOKUP($A103,TRANSPOSE(#REF!),GI$2+2,FALSE),0)</f>
        <v>#REF!</v>
      </c>
      <c r="GJ103" t="e" cm="1">
        <f t="array" ref="GJ103">_xlfn.IFNA(VLOOKUP($A103,TRANSPOSE(#REF!),GJ$2+2,FALSE),0)</f>
        <v>#REF!</v>
      </c>
      <c r="GK103" t="e" cm="1">
        <f t="array" ref="GK103">_xlfn.IFNA(VLOOKUP($A103,TRANSPOSE(#REF!),GK$2+2,FALSE),0)</f>
        <v>#REF!</v>
      </c>
      <c r="GL103" t="e" cm="1">
        <f t="array" ref="GL103">_xlfn.IFNA(VLOOKUP($A103,TRANSPOSE(#REF!),GL$2+2,FALSE),0)</f>
        <v>#REF!</v>
      </c>
      <c r="GM103" t="e" cm="1">
        <f t="array" ref="GM103">_xlfn.IFNA(VLOOKUP($A103,TRANSPOSE(#REF!),GM$2+2,FALSE),0)</f>
        <v>#REF!</v>
      </c>
      <c r="GN103" t="e" cm="1">
        <f t="array" ref="GN103">_xlfn.IFNA(VLOOKUP($A103,TRANSPOSE(#REF!),GN$2+2,FALSE),0)</f>
        <v>#REF!</v>
      </c>
      <c r="GO103" t="e" cm="1">
        <f t="array" ref="GO103">_xlfn.IFNA(VLOOKUP($A103,TRANSPOSE(#REF!),GO$2+2,FALSE),0)</f>
        <v>#REF!</v>
      </c>
      <c r="GP103" t="e" cm="1">
        <f t="array" ref="GP103">_xlfn.IFNA(VLOOKUP($A103,TRANSPOSE(#REF!),GP$2+2,FALSE),0)</f>
        <v>#REF!</v>
      </c>
      <c r="GQ103" t="e" cm="1">
        <f t="array" ref="GQ103">_xlfn.IFNA(VLOOKUP($A103,TRANSPOSE(#REF!),GQ$2+2,FALSE),0)</f>
        <v>#REF!</v>
      </c>
      <c r="GR103" t="e" cm="1">
        <f t="array" ref="GR103">_xlfn.IFNA(VLOOKUP($A103,TRANSPOSE(#REF!),GR$2+2,FALSE),0)</f>
        <v>#REF!</v>
      </c>
      <c r="GS103" t="e" cm="1">
        <f t="array" ref="GS103">_xlfn.IFNA(VLOOKUP($A103,TRANSPOSE(#REF!),GS$2+2,FALSE),0)</f>
        <v>#REF!</v>
      </c>
      <c r="GT103" t="e" cm="1">
        <f t="array" ref="GT103">_xlfn.IFNA(VLOOKUP($A103,TRANSPOSE(#REF!),GT$2+2,FALSE),0)</f>
        <v>#REF!</v>
      </c>
      <c r="GU103" t="e" cm="1">
        <f t="array" ref="GU103">_xlfn.IFNA(VLOOKUP($A103,TRANSPOSE(#REF!),GU$2+2,FALSE),0)</f>
        <v>#REF!</v>
      </c>
      <c r="GV103" t="e" cm="1">
        <f t="array" ref="GV103">_xlfn.IFNA(VLOOKUP($A103,TRANSPOSE(#REF!),GV$2+2,FALSE),0)</f>
        <v>#REF!</v>
      </c>
      <c r="GW103" t="e" cm="1">
        <f t="array" ref="GW103">_xlfn.IFNA(VLOOKUP($A103,TRANSPOSE(#REF!),GW$2+2,FALSE),0)</f>
        <v>#REF!</v>
      </c>
      <c r="GX103" t="e" cm="1">
        <f t="array" ref="GX103">_xlfn.IFNA(VLOOKUP($A103,TRANSPOSE(#REF!),GX$2+2,FALSE),0)</f>
        <v>#REF!</v>
      </c>
      <c r="GY103" t="e" cm="1">
        <f t="array" ref="GY103">_xlfn.IFNA(VLOOKUP($A103,TRANSPOSE(#REF!),GY$2+2,FALSE),0)</f>
        <v>#REF!</v>
      </c>
      <c r="GZ103" t="e" cm="1">
        <f t="array" ref="GZ103">_xlfn.IFNA(VLOOKUP($A103,TRANSPOSE(#REF!),GZ$2+2,FALSE),0)</f>
        <v>#REF!</v>
      </c>
      <c r="HA103" t="e" cm="1">
        <f t="array" ref="HA103">_xlfn.IFNA(VLOOKUP($A103,TRANSPOSE(#REF!),HA$2+2,FALSE),0)</f>
        <v>#REF!</v>
      </c>
      <c r="HB103" t="e" cm="1">
        <f t="array" ref="HB103">_xlfn.IFNA(VLOOKUP($A103,TRANSPOSE(#REF!),HB$2+2,FALSE),0)</f>
        <v>#REF!</v>
      </c>
      <c r="HC103" t="e" cm="1">
        <f t="array" ref="HC103">_xlfn.IFNA(VLOOKUP($A103,TRANSPOSE(#REF!),HC$2+2,FALSE),0)</f>
        <v>#REF!</v>
      </c>
      <c r="HD103" t="e" cm="1">
        <f t="array" ref="HD103">_xlfn.IFNA(VLOOKUP($A103,TRANSPOSE(#REF!),HD$2+2,FALSE),0)</f>
        <v>#REF!</v>
      </c>
      <c r="HE103" t="e" cm="1">
        <f t="array" ref="HE103">_xlfn.IFNA(VLOOKUP($A103,TRANSPOSE(#REF!),HE$2+2,FALSE),0)</f>
        <v>#REF!</v>
      </c>
      <c r="HF103" t="e" cm="1">
        <f t="array" ref="HF103">_xlfn.IFNA(VLOOKUP($A103,TRANSPOSE(#REF!),HF$2+2,FALSE),0)</f>
        <v>#REF!</v>
      </c>
      <c r="HG103" t="e" cm="1">
        <f t="array" ref="HG103">_xlfn.IFNA(VLOOKUP($A103,TRANSPOSE(#REF!),HG$2+2,FALSE),0)</f>
        <v>#REF!</v>
      </c>
      <c r="HH103" t="e" cm="1">
        <f t="array" ref="HH103">_xlfn.IFNA(VLOOKUP($A103,TRANSPOSE(#REF!),HH$2+2,FALSE),0)</f>
        <v>#REF!</v>
      </c>
      <c r="HI103" t="e" cm="1">
        <f t="array" ref="HI103">_xlfn.IFNA(VLOOKUP($A103,TRANSPOSE(#REF!),HI$2+2,FALSE),0)</f>
        <v>#REF!</v>
      </c>
      <c r="HJ103" t="e" cm="1">
        <f t="array" ref="HJ103">_xlfn.IFNA(VLOOKUP($A103,TRANSPOSE(#REF!),HJ$2+2,FALSE),0)</f>
        <v>#REF!</v>
      </c>
      <c r="HK103" t="e" cm="1">
        <f t="array" ref="HK103">_xlfn.IFNA(VLOOKUP($A103,TRANSPOSE(#REF!),HK$2+2,FALSE),0)</f>
        <v>#REF!</v>
      </c>
      <c r="HL103" t="e" cm="1">
        <f t="array" ref="HL103">_xlfn.IFNA(VLOOKUP($A103,TRANSPOSE(#REF!),HL$2+2,FALSE),0)</f>
        <v>#REF!</v>
      </c>
      <c r="HM103" t="e" cm="1">
        <f t="array" ref="HM103">_xlfn.IFNA(VLOOKUP($A103,TRANSPOSE(#REF!),HM$2+2,FALSE),0)</f>
        <v>#REF!</v>
      </c>
      <c r="HN103" t="e" cm="1">
        <f t="array" ref="HN103">_xlfn.IFNA(VLOOKUP($A103,TRANSPOSE(#REF!),HN$2+2,FALSE),0)</f>
        <v>#REF!</v>
      </c>
      <c r="HO103" t="e" cm="1">
        <f t="array" ref="HO103">_xlfn.IFNA(VLOOKUP($A103,TRANSPOSE(#REF!),HO$2+2,FALSE),0)</f>
        <v>#REF!</v>
      </c>
      <c r="HP103" t="e" cm="1">
        <f t="array" ref="HP103">_xlfn.IFNA(VLOOKUP($A103,TRANSPOSE(#REF!),HP$2+2,FALSE),0)</f>
        <v>#REF!</v>
      </c>
      <c r="HQ103" t="e" cm="1">
        <f t="array" ref="HQ103">_xlfn.IFNA(VLOOKUP($A103,TRANSPOSE(#REF!),HQ$2+2,FALSE),0)</f>
        <v>#REF!</v>
      </c>
      <c r="HR103" t="e" cm="1">
        <f t="array" ref="HR103">_xlfn.IFNA(VLOOKUP($A103,TRANSPOSE(#REF!),HR$2+2,FALSE),0)</f>
        <v>#REF!</v>
      </c>
      <c r="HS103" t="e" cm="1">
        <f t="array" ref="HS103">_xlfn.IFNA(VLOOKUP($A103,TRANSPOSE(#REF!),HS$2+2,FALSE),0)</f>
        <v>#REF!</v>
      </c>
      <c r="HT103" t="e" cm="1">
        <f t="array" ref="HT103">_xlfn.IFNA(VLOOKUP($A103,TRANSPOSE(#REF!),HT$2+2,FALSE),0)</f>
        <v>#REF!</v>
      </c>
      <c r="HU103" t="e" cm="1">
        <f t="array" ref="HU103">_xlfn.IFNA(VLOOKUP($A103,TRANSPOSE(#REF!),HU$2+2,FALSE),0)</f>
        <v>#REF!</v>
      </c>
      <c r="HV103" t="e" cm="1">
        <f t="array" ref="HV103">_xlfn.IFNA(VLOOKUP($A103,TRANSPOSE(#REF!),HV$2+2,FALSE),0)</f>
        <v>#REF!</v>
      </c>
      <c r="HW103" t="e" cm="1">
        <f t="array" ref="HW103">_xlfn.IFNA(VLOOKUP($A103,TRANSPOSE(#REF!),HW$2+2,FALSE),0)</f>
        <v>#REF!</v>
      </c>
      <c r="HX103" t="e" cm="1">
        <f t="array" ref="HX103">_xlfn.IFNA(VLOOKUP($A103,TRANSPOSE(#REF!),HX$2+2,FALSE),0)</f>
        <v>#REF!</v>
      </c>
      <c r="HY103" t="e" cm="1">
        <f t="array" ref="HY103">_xlfn.IFNA(VLOOKUP($A103,TRANSPOSE(#REF!),HY$2+2,FALSE),0)</f>
        <v>#REF!</v>
      </c>
      <c r="HZ103" t="e" cm="1">
        <f t="array" ref="HZ103">_xlfn.IFNA(VLOOKUP($A103,TRANSPOSE(#REF!),HZ$2+2,FALSE),0)</f>
        <v>#REF!</v>
      </c>
      <c r="IA103" t="e" cm="1">
        <f t="array" ref="IA103">_xlfn.IFNA(VLOOKUP($A103,TRANSPOSE(#REF!),IA$2+2,FALSE),0)</f>
        <v>#REF!</v>
      </c>
      <c r="IB103" t="e" cm="1">
        <f t="array" ref="IB103">_xlfn.IFNA(VLOOKUP($A103,TRANSPOSE(#REF!),IB$2+2,FALSE),0)</f>
        <v>#REF!</v>
      </c>
      <c r="IC103" t="e" cm="1">
        <f t="array" ref="IC103">_xlfn.IFNA(VLOOKUP($A103,TRANSPOSE(#REF!),IC$2+2,FALSE),0)</f>
        <v>#REF!</v>
      </c>
      <c r="ID103" t="e" cm="1">
        <f t="array" ref="ID103">_xlfn.IFNA(VLOOKUP($A103,TRANSPOSE(#REF!),ID$2+2,FALSE),0)</f>
        <v>#REF!</v>
      </c>
      <c r="IE103" t="e" cm="1">
        <f t="array" ref="IE103">_xlfn.IFNA(VLOOKUP($A103,TRANSPOSE(#REF!),IE$2+2,FALSE),0)</f>
        <v>#REF!</v>
      </c>
      <c r="IF103" t="e" cm="1">
        <f t="array" ref="IF103">_xlfn.IFNA(VLOOKUP($A103,TRANSPOSE(#REF!),IF$2+2,FALSE),0)</f>
        <v>#REF!</v>
      </c>
      <c r="IG103" t="e" cm="1">
        <f t="array" ref="IG103">_xlfn.IFNA(VLOOKUP($A103,TRANSPOSE(#REF!),IG$2+2,FALSE),0)</f>
        <v>#REF!</v>
      </c>
      <c r="IH103" t="e" cm="1">
        <f t="array" ref="IH103">_xlfn.IFNA(VLOOKUP($A103,TRANSPOSE(#REF!),IH$2+2,FALSE),0)</f>
        <v>#REF!</v>
      </c>
      <c r="II103" t="e" cm="1">
        <f t="array" ref="II103">_xlfn.IFNA(VLOOKUP($A103,TRANSPOSE(#REF!),II$2+2,FALSE),0)</f>
        <v>#REF!</v>
      </c>
      <c r="IJ103" t="e" cm="1">
        <f t="array" ref="IJ103">_xlfn.IFNA(VLOOKUP($A103,TRANSPOSE(#REF!),IJ$2+2,FALSE),0)</f>
        <v>#REF!</v>
      </c>
      <c r="IK103" t="e" cm="1">
        <f t="array" ref="IK103">_xlfn.IFNA(VLOOKUP($A103,TRANSPOSE(#REF!),IK$2+2,FALSE),0)</f>
        <v>#REF!</v>
      </c>
      <c r="IL103" t="e" cm="1">
        <f t="array" ref="IL103">_xlfn.IFNA(VLOOKUP($A103,TRANSPOSE(#REF!),IL$2+2,FALSE),0)</f>
        <v>#REF!</v>
      </c>
      <c r="IM103" t="e" cm="1">
        <f t="array" ref="IM103">_xlfn.IFNA(VLOOKUP($A103,TRANSPOSE(#REF!),IM$2+2,FALSE),0)</f>
        <v>#REF!</v>
      </c>
      <c r="IN103" t="e" cm="1">
        <f t="array" ref="IN103">_xlfn.IFNA(VLOOKUP($A103,TRANSPOSE(#REF!),IN$2+2,FALSE),0)</f>
        <v>#REF!</v>
      </c>
      <c r="IO103" t="e" cm="1">
        <f t="array" ref="IO103">_xlfn.IFNA(VLOOKUP($A103,TRANSPOSE(#REF!),IO$2+2,FALSE),0)</f>
        <v>#REF!</v>
      </c>
      <c r="IP103" t="e" cm="1">
        <f t="array" ref="IP103">_xlfn.IFNA(VLOOKUP($A103,TRANSPOSE(#REF!),IP$2+2,FALSE),0)</f>
        <v>#REF!</v>
      </c>
      <c r="IQ103" t="e" cm="1">
        <f t="array" ref="IQ103">_xlfn.IFNA(VLOOKUP($A103,TRANSPOSE(#REF!),IQ$2+2,FALSE),0)</f>
        <v>#REF!</v>
      </c>
      <c r="IR103" t="e" cm="1">
        <f t="array" ref="IR103">_xlfn.IFNA(VLOOKUP($A103,TRANSPOSE(#REF!),IR$2+2,FALSE),0)</f>
        <v>#REF!</v>
      </c>
      <c r="IS103" t="e" cm="1">
        <f t="array" ref="IS103">_xlfn.IFNA(VLOOKUP($A103,TRANSPOSE(#REF!),IS$2+2,FALSE),0)</f>
        <v>#REF!</v>
      </c>
      <c r="IT103" t="e" cm="1">
        <f t="array" ref="IT103">_xlfn.IFNA(VLOOKUP($A103,TRANSPOSE(#REF!),IT$2+2,FALSE),0)</f>
        <v>#REF!</v>
      </c>
      <c r="IU103" t="e" cm="1">
        <f t="array" ref="IU103">_xlfn.IFNA(VLOOKUP($A103,TRANSPOSE(#REF!),IU$2+2,FALSE),0)</f>
        <v>#REF!</v>
      </c>
      <c r="IV103" t="e" cm="1">
        <f t="array" ref="IV103">_xlfn.IFNA(VLOOKUP($A103,TRANSPOSE(#REF!),IV$2+2,FALSE),0)</f>
        <v>#REF!</v>
      </c>
      <c r="IW103" t="e" cm="1">
        <f t="array" ref="IW103">_xlfn.IFNA(VLOOKUP($A103,TRANSPOSE(#REF!),IW$2+2,FALSE),0)</f>
        <v>#REF!</v>
      </c>
      <c r="IX103" t="e" cm="1">
        <f t="array" ref="IX103">_xlfn.IFNA(VLOOKUP($A103,TRANSPOSE(#REF!),IX$2+2,FALSE),0)</f>
        <v>#REF!</v>
      </c>
      <c r="IY103" t="e" cm="1">
        <f t="array" ref="IY103">_xlfn.IFNA(VLOOKUP($A103,TRANSPOSE(#REF!),IY$2+2,FALSE),0)</f>
        <v>#REF!</v>
      </c>
      <c r="IZ103" t="e" cm="1">
        <f t="array" ref="IZ103">_xlfn.IFNA(VLOOKUP($A103,TRANSPOSE(#REF!),IZ$2+2,FALSE),0)</f>
        <v>#REF!</v>
      </c>
      <c r="JA103" t="e" cm="1">
        <f t="array" ref="JA103">_xlfn.IFNA(VLOOKUP($A103,TRANSPOSE(#REF!),JA$2+2,FALSE),0)</f>
        <v>#REF!</v>
      </c>
      <c r="JB103" t="e" cm="1">
        <f t="array" ref="JB103">_xlfn.IFNA(VLOOKUP($A103,TRANSPOSE(#REF!),JB$2+2,FALSE),0)</f>
        <v>#REF!</v>
      </c>
      <c r="JC103" t="e" cm="1">
        <f t="array" ref="JC103">_xlfn.IFNA(VLOOKUP($A103,TRANSPOSE(#REF!),JC$2+2,FALSE),0)</f>
        <v>#REF!</v>
      </c>
      <c r="JD103" t="e" cm="1">
        <f t="array" ref="JD103">_xlfn.IFNA(VLOOKUP($A103,TRANSPOSE(#REF!),JD$2+2,FALSE),0)</f>
        <v>#REF!</v>
      </c>
      <c r="JE103" t="e" cm="1">
        <f t="array" ref="JE103">_xlfn.IFNA(VLOOKUP($A103,TRANSPOSE(#REF!),JE$2+2,FALSE),0)</f>
        <v>#REF!</v>
      </c>
      <c r="JF103" t="e" cm="1">
        <f t="array" ref="JF103">_xlfn.IFNA(VLOOKUP($A103,TRANSPOSE(#REF!),JF$2+2,FALSE),0)</f>
        <v>#REF!</v>
      </c>
      <c r="JG103" t="e" cm="1">
        <f t="array" ref="JG103">_xlfn.IFNA(VLOOKUP($A103,TRANSPOSE(#REF!),JG$2+2,FALSE),0)</f>
        <v>#REF!</v>
      </c>
      <c r="JH103" t="e" cm="1">
        <f t="array" ref="JH103">_xlfn.IFNA(VLOOKUP($A103,TRANSPOSE(#REF!),JH$2+2,FALSE),0)</f>
        <v>#REF!</v>
      </c>
      <c r="JI103" t="e" cm="1">
        <f t="array" ref="JI103">_xlfn.IFNA(VLOOKUP($A103,TRANSPOSE(#REF!),JI$2+2,FALSE),0)</f>
        <v>#REF!</v>
      </c>
      <c r="JJ103" t="e" cm="1">
        <f t="array" ref="JJ103">_xlfn.IFNA(VLOOKUP($A103,TRANSPOSE(#REF!),JJ$2+2,FALSE),0)</f>
        <v>#REF!</v>
      </c>
      <c r="JK103" t="e" cm="1">
        <f t="array" ref="JK103">_xlfn.IFNA(VLOOKUP($A103,TRANSPOSE(#REF!),JK$2+2,FALSE),0)</f>
        <v>#REF!</v>
      </c>
      <c r="JL103" t="e" cm="1">
        <f t="array" ref="JL103">_xlfn.IFNA(VLOOKUP($A103,TRANSPOSE(#REF!),JL$2+2,FALSE),0)</f>
        <v>#REF!</v>
      </c>
      <c r="JM103" t="e" cm="1">
        <f t="array" ref="JM103">_xlfn.IFNA(VLOOKUP($A103,TRANSPOSE(#REF!),JM$2+2,FALSE),0)</f>
        <v>#REF!</v>
      </c>
      <c r="JN103" t="e" cm="1">
        <f t="array" ref="JN103">_xlfn.IFNA(VLOOKUP($A103,TRANSPOSE(#REF!),JN$2+2,FALSE),0)</f>
        <v>#REF!</v>
      </c>
      <c r="JO103" t="e" cm="1">
        <f t="array" ref="JO103">_xlfn.IFNA(VLOOKUP($A103,TRANSPOSE(#REF!),JO$2+2,FALSE),0)</f>
        <v>#REF!</v>
      </c>
      <c r="JP103" t="e" cm="1">
        <f t="array" ref="JP103">_xlfn.IFNA(VLOOKUP($A103,TRANSPOSE(#REF!),JP$2+2,FALSE),0)</f>
        <v>#REF!</v>
      </c>
      <c r="JQ103" t="e" cm="1">
        <f t="array" ref="JQ103">_xlfn.IFNA(VLOOKUP($A103,TRANSPOSE(#REF!),JQ$2+2,FALSE),0)</f>
        <v>#REF!</v>
      </c>
      <c r="JR103" t="e" cm="1">
        <f t="array" ref="JR103">_xlfn.IFNA(VLOOKUP($A103,TRANSPOSE(#REF!),JR$2+2,FALSE),0)</f>
        <v>#REF!</v>
      </c>
      <c r="JS103" t="e" cm="1">
        <f t="array" ref="JS103">_xlfn.IFNA(VLOOKUP($A103,TRANSPOSE(#REF!),JS$2+2,FALSE),0)</f>
        <v>#REF!</v>
      </c>
      <c r="JT103" t="e" cm="1">
        <f t="array" ref="JT103">_xlfn.IFNA(VLOOKUP($A103,TRANSPOSE(#REF!),JT$2+2,FALSE),0)</f>
        <v>#REF!</v>
      </c>
      <c r="JU103" t="e" cm="1">
        <f t="array" ref="JU103">_xlfn.IFNA(VLOOKUP($A103,TRANSPOSE(#REF!),JU$2+2,FALSE),0)</f>
        <v>#REF!</v>
      </c>
      <c r="JV103" t="e" cm="1">
        <f t="array" ref="JV103">_xlfn.IFNA(VLOOKUP($A103,TRANSPOSE(#REF!),JV$2+2,FALSE),0)</f>
        <v>#REF!</v>
      </c>
      <c r="JW103" t="e" cm="1">
        <f t="array" ref="JW103">_xlfn.IFNA(VLOOKUP($A103,TRANSPOSE(#REF!),JW$2+2,FALSE),0)</f>
        <v>#REF!</v>
      </c>
      <c r="JX103" t="e" cm="1">
        <f t="array" ref="JX103">_xlfn.IFNA(VLOOKUP($A103,TRANSPOSE(#REF!),JX$2+2,FALSE),0)</f>
        <v>#REF!</v>
      </c>
      <c r="JY103" t="e" cm="1">
        <f t="array" ref="JY103">_xlfn.IFNA(VLOOKUP($A103,TRANSPOSE(#REF!),JY$2+2,FALSE),0)</f>
        <v>#REF!</v>
      </c>
      <c r="JZ103" t="e" cm="1">
        <f t="array" ref="JZ103">_xlfn.IFNA(VLOOKUP($A103,TRANSPOSE(#REF!),JZ$2+2,FALSE),0)</f>
        <v>#REF!</v>
      </c>
      <c r="KA103" t="e" cm="1">
        <f t="array" ref="KA103">_xlfn.IFNA(VLOOKUP($A103,TRANSPOSE(#REF!),KA$2+2,FALSE),0)</f>
        <v>#REF!</v>
      </c>
      <c r="KB103" t="e" cm="1">
        <f t="array" ref="KB103">_xlfn.IFNA(VLOOKUP($A103,TRANSPOSE(#REF!),KB$2+2,FALSE),0)</f>
        <v>#REF!</v>
      </c>
      <c r="KC103" t="e" cm="1">
        <f t="array" ref="KC103">_xlfn.IFNA(VLOOKUP($A103,TRANSPOSE(#REF!),KC$2+2,FALSE),0)</f>
        <v>#REF!</v>
      </c>
      <c r="KD103" t="e" cm="1">
        <f t="array" ref="KD103">_xlfn.IFNA(VLOOKUP($A103,TRANSPOSE(#REF!),KD$2+2,FALSE),0)</f>
        <v>#REF!</v>
      </c>
      <c r="KE103" t="e" cm="1">
        <f t="array" ref="KE103">_xlfn.IFNA(VLOOKUP($A103,TRANSPOSE(#REF!),KE$2+2,FALSE),0)</f>
        <v>#REF!</v>
      </c>
      <c r="KF103" t="e" cm="1">
        <f t="array" ref="KF103">_xlfn.IFNA(VLOOKUP($A103,TRANSPOSE(#REF!),KF$2+2,FALSE),0)</f>
        <v>#REF!</v>
      </c>
      <c r="KG103" t="e" cm="1">
        <f t="array" ref="KG103">_xlfn.IFNA(VLOOKUP($A103,TRANSPOSE(#REF!),KG$2+2,FALSE),0)</f>
        <v>#REF!</v>
      </c>
      <c r="KH103" t="e" cm="1">
        <f t="array" ref="KH103">_xlfn.IFNA(VLOOKUP($A103,TRANSPOSE(#REF!),KH$2+2,FALSE),0)</f>
        <v>#REF!</v>
      </c>
      <c r="KI103" t="e" cm="1">
        <f t="array" ref="KI103">_xlfn.IFNA(VLOOKUP($A103,TRANSPOSE(#REF!),KI$2+2,FALSE),0)</f>
        <v>#REF!</v>
      </c>
      <c r="KJ103" t="e" cm="1">
        <f t="array" ref="KJ103">_xlfn.IFNA(VLOOKUP($A103,TRANSPOSE(#REF!),KJ$2+2,FALSE),0)</f>
        <v>#REF!</v>
      </c>
      <c r="KK103" t="e" cm="1">
        <f t="array" ref="KK103">_xlfn.IFNA(VLOOKUP($A103,TRANSPOSE(#REF!),KK$2+2,FALSE),0)</f>
        <v>#REF!</v>
      </c>
      <c r="KL103" t="e" cm="1">
        <f t="array" ref="KL103">_xlfn.IFNA(VLOOKUP($A103,TRANSPOSE(#REF!),KL$2+2,FALSE),0)</f>
        <v>#REF!</v>
      </c>
      <c r="KM103" t="e" cm="1">
        <f t="array" ref="KM103">_xlfn.IFNA(VLOOKUP($A103,TRANSPOSE(#REF!),KM$2+2,FALSE),0)</f>
        <v>#REF!</v>
      </c>
      <c r="KN103" t="e" cm="1">
        <f t="array" ref="KN103">_xlfn.IFNA(VLOOKUP($A103,TRANSPOSE(#REF!),KN$2+2,FALSE),0)</f>
        <v>#REF!</v>
      </c>
      <c r="KO103" t="e" cm="1">
        <f t="array" ref="KO103">_xlfn.IFNA(VLOOKUP($A103,TRANSPOSE(#REF!),KO$2+2,FALSE),0)</f>
        <v>#REF!</v>
      </c>
      <c r="KP103" t="e" cm="1">
        <f t="array" ref="KP103">_xlfn.IFNA(VLOOKUP($A103,TRANSPOSE(#REF!),KP$2+2,FALSE),0)</f>
        <v>#REF!</v>
      </c>
      <c r="KQ103" t="e" cm="1">
        <f t="array" ref="KQ103">_xlfn.IFNA(VLOOKUP($A103,TRANSPOSE(#REF!),KQ$2+2,FALSE),0)</f>
        <v>#REF!</v>
      </c>
      <c r="KR103" t="e" cm="1">
        <f t="array" ref="KR103">_xlfn.IFNA(VLOOKUP($A103,TRANSPOSE(#REF!),KR$2+2,FALSE),0)</f>
        <v>#REF!</v>
      </c>
      <c r="KS103" t="e" cm="1">
        <f t="array" ref="KS103">_xlfn.IFNA(VLOOKUP($A103,TRANSPOSE(#REF!),KS$2+2,FALSE),0)</f>
        <v>#REF!</v>
      </c>
      <c r="KT103" t="e" cm="1">
        <f t="array" ref="KT103">_xlfn.IFNA(VLOOKUP($A103,TRANSPOSE(#REF!),KT$2+2,FALSE),0)</f>
        <v>#REF!</v>
      </c>
      <c r="KU103" t="e" cm="1">
        <f t="array" ref="KU103">_xlfn.IFNA(VLOOKUP($A103,TRANSPOSE(#REF!),KU$2+2,FALSE),0)</f>
        <v>#REF!</v>
      </c>
      <c r="KV103" t="e" cm="1">
        <f t="array" ref="KV103">_xlfn.IFNA(VLOOKUP($A103,TRANSPOSE(#REF!),KV$2+2,FALSE),0)</f>
        <v>#REF!</v>
      </c>
      <c r="KW103" t="e" cm="1">
        <f t="array" ref="KW103">_xlfn.IFNA(VLOOKUP($A103,TRANSPOSE(#REF!),KW$2+2,FALSE),0)</f>
        <v>#REF!</v>
      </c>
      <c r="KX103" t="e" cm="1">
        <f t="array" ref="KX103">_xlfn.IFNA(VLOOKUP($A103,TRANSPOSE(#REF!),KX$2+2,FALSE),0)</f>
        <v>#REF!</v>
      </c>
      <c r="KY103" t="e" cm="1">
        <f t="array" ref="KY103">_xlfn.IFNA(VLOOKUP($A103,TRANSPOSE(#REF!),KY$2+2,FALSE),0)</f>
        <v>#REF!</v>
      </c>
      <c r="KZ103" t="e" cm="1">
        <f t="array" ref="KZ103">_xlfn.IFNA(VLOOKUP($A103,TRANSPOSE(#REF!),KZ$2+2,FALSE),0)</f>
        <v>#REF!</v>
      </c>
      <c r="LA103" t="e" cm="1">
        <f t="array" ref="LA103">_xlfn.IFNA(VLOOKUP($A103,TRANSPOSE(#REF!),LA$2+2,FALSE),0)</f>
        <v>#REF!</v>
      </c>
      <c r="LB103" t="e" cm="1">
        <f t="array" ref="LB103">_xlfn.IFNA(VLOOKUP($A103,TRANSPOSE(#REF!),LB$2+2,FALSE),0)</f>
        <v>#REF!</v>
      </c>
      <c r="LC103" t="e" cm="1">
        <f t="array" ref="LC103">_xlfn.IFNA(VLOOKUP($A103,TRANSPOSE(#REF!),LC$2+2,FALSE),0)</f>
        <v>#REF!</v>
      </c>
      <c r="LD103" t="e" cm="1">
        <f t="array" ref="LD103">_xlfn.IFNA(VLOOKUP($A103,TRANSPOSE(#REF!),LD$2+2,FALSE),0)</f>
        <v>#REF!</v>
      </c>
      <c r="LE103" t="e" cm="1">
        <f t="array" ref="LE103">_xlfn.IFNA(VLOOKUP($A103,TRANSPOSE(#REF!),LE$2+2,FALSE),0)</f>
        <v>#REF!</v>
      </c>
      <c r="LF103" t="e" cm="1">
        <f t="array" ref="LF103">_xlfn.IFNA(VLOOKUP($A103,TRANSPOSE(#REF!),LF$2+2,FALSE),0)</f>
        <v>#REF!</v>
      </c>
      <c r="LG103" t="e" cm="1">
        <f t="array" ref="LG103">_xlfn.IFNA(VLOOKUP($A103,TRANSPOSE(#REF!),LG$2+2,FALSE),0)</f>
        <v>#REF!</v>
      </c>
      <c r="LH103" t="e" cm="1">
        <f t="array" ref="LH103">_xlfn.IFNA(VLOOKUP($A103,TRANSPOSE(#REF!),LH$2+2,FALSE),0)</f>
        <v>#REF!</v>
      </c>
      <c r="LI103" t="e" cm="1">
        <f t="array" ref="LI103">_xlfn.IFNA(VLOOKUP($A103,TRANSPOSE(#REF!),LI$2+2,FALSE),0)</f>
        <v>#REF!</v>
      </c>
      <c r="LJ103" t="e" cm="1">
        <f t="array" ref="LJ103">_xlfn.IFNA(VLOOKUP($A103,TRANSPOSE(#REF!),LJ$2+2,FALSE),0)</f>
        <v>#REF!</v>
      </c>
      <c r="LK103" t="e" cm="1">
        <f t="array" ref="LK103">_xlfn.IFNA(VLOOKUP($A103,TRANSPOSE(#REF!),LK$2+2,FALSE),0)</f>
        <v>#REF!</v>
      </c>
      <c r="LL103" t="e" cm="1">
        <f t="array" ref="LL103">_xlfn.IFNA(VLOOKUP($A103,TRANSPOSE(#REF!),LL$2+2,FALSE),0)</f>
        <v>#REF!</v>
      </c>
      <c r="LM103" t="e" cm="1">
        <f t="array" ref="LM103">_xlfn.IFNA(VLOOKUP($A103,TRANSPOSE(#REF!),LM$2+2,FALSE),0)</f>
        <v>#REF!</v>
      </c>
      <c r="LN103" t="e" cm="1">
        <f t="array" ref="LN103">_xlfn.IFNA(VLOOKUP($A103,TRANSPOSE(#REF!),LN$2+2,FALSE),0)</f>
        <v>#REF!</v>
      </c>
      <c r="LO103" t="e" cm="1">
        <f t="array" ref="LO103">_xlfn.IFNA(VLOOKUP($A103,TRANSPOSE(#REF!),LO$2+2,FALSE),0)</f>
        <v>#REF!</v>
      </c>
      <c r="LP103" t="e" cm="1">
        <f t="array" ref="LP103">_xlfn.IFNA(VLOOKUP($A103,TRANSPOSE(#REF!),LP$2+2,FALSE),0)</f>
        <v>#REF!</v>
      </c>
      <c r="LQ103" t="e" cm="1">
        <f t="array" ref="LQ103">_xlfn.IFNA(VLOOKUP($A103,TRANSPOSE(#REF!),LQ$2+2,FALSE),0)</f>
        <v>#REF!</v>
      </c>
      <c r="LR103" t="e" cm="1">
        <f t="array" ref="LR103">_xlfn.IFNA(VLOOKUP($A103,TRANSPOSE(#REF!),LR$2+2,FALSE),0)</f>
        <v>#REF!</v>
      </c>
      <c r="LS103" t="e" cm="1">
        <f t="array" ref="LS103">_xlfn.IFNA(VLOOKUP($A103,TRANSPOSE(#REF!),LS$2+2,FALSE),0)</f>
        <v>#REF!</v>
      </c>
      <c r="LT103" t="e" cm="1">
        <f t="array" ref="LT103">_xlfn.IFNA(VLOOKUP($A103,TRANSPOSE(#REF!),LT$2+2,FALSE),0)</f>
        <v>#REF!</v>
      </c>
      <c r="LU103" t="e" cm="1">
        <f t="array" ref="LU103">_xlfn.IFNA(VLOOKUP($A103,TRANSPOSE(#REF!),LU$2+2,FALSE),0)</f>
        <v>#REF!</v>
      </c>
      <c r="LV103" t="e" cm="1">
        <f t="array" ref="LV103">_xlfn.IFNA(VLOOKUP($A103,TRANSPOSE(#REF!),LV$2+2,FALSE),0)</f>
        <v>#REF!</v>
      </c>
      <c r="LW103" t="e" cm="1">
        <f t="array" ref="LW103">_xlfn.IFNA(VLOOKUP($A103,TRANSPOSE(#REF!),LW$2+2,FALSE),0)</f>
        <v>#REF!</v>
      </c>
      <c r="LX103" t="e" cm="1">
        <f t="array" ref="LX103">_xlfn.IFNA(VLOOKUP($A103,TRANSPOSE(#REF!),LX$2+2,FALSE),0)</f>
        <v>#REF!</v>
      </c>
      <c r="LY103" t="e" cm="1">
        <f t="array" ref="LY103">_xlfn.IFNA(VLOOKUP($A103,TRANSPOSE(#REF!),LY$2+2,FALSE),0)</f>
        <v>#REF!</v>
      </c>
      <c r="LZ103" t="e" cm="1">
        <f t="array" ref="LZ103">_xlfn.IFNA(VLOOKUP($A103,TRANSPOSE(#REF!),LZ$2+2,FALSE),0)</f>
        <v>#REF!</v>
      </c>
      <c r="MA103" t="e" cm="1">
        <f t="array" ref="MA103">_xlfn.IFNA(VLOOKUP($A103,TRANSPOSE(#REF!),MA$2+2,FALSE),0)</f>
        <v>#REF!</v>
      </c>
      <c r="MB103" t="e" cm="1">
        <f t="array" ref="MB103">_xlfn.IFNA(VLOOKUP($A103,TRANSPOSE(#REF!),MB$2+2,FALSE),0)</f>
        <v>#REF!</v>
      </c>
      <c r="MC103" t="e" cm="1">
        <f t="array" ref="MC103">_xlfn.IFNA(VLOOKUP($A103,TRANSPOSE(#REF!),MC$2+2,FALSE),0)</f>
        <v>#REF!</v>
      </c>
      <c r="MD103" t="e" cm="1">
        <f t="array" ref="MD103">_xlfn.IFNA(VLOOKUP($A103,TRANSPOSE(#REF!),MD$2+2,FALSE),0)</f>
        <v>#REF!</v>
      </c>
      <c r="ME103" t="e" cm="1">
        <f t="array" ref="ME103">_xlfn.IFNA(VLOOKUP($A103,TRANSPOSE(#REF!),ME$2+2,FALSE),0)</f>
        <v>#REF!</v>
      </c>
      <c r="MF103" t="e" cm="1">
        <f t="array" ref="MF103">_xlfn.IFNA(VLOOKUP($A103,TRANSPOSE(#REF!),MF$2+2,FALSE),0)</f>
        <v>#REF!</v>
      </c>
      <c r="MG103" t="e" cm="1">
        <f t="array" ref="MG103">_xlfn.IFNA(VLOOKUP($A103,TRANSPOSE(#REF!),MG$2+2,FALSE),0)</f>
        <v>#REF!</v>
      </c>
      <c r="MH103" t="e" cm="1">
        <f t="array" ref="MH103">_xlfn.IFNA(VLOOKUP($A103,TRANSPOSE(#REF!),MH$2+2,FALSE),0)</f>
        <v>#REF!</v>
      </c>
      <c r="MI103" t="e" cm="1">
        <f t="array" ref="MI103">_xlfn.IFNA(VLOOKUP($A103,TRANSPOSE(#REF!),MI$2+2,FALSE),0)</f>
        <v>#REF!</v>
      </c>
      <c r="MJ103" t="e" cm="1">
        <f t="array" ref="MJ103">_xlfn.IFNA(VLOOKUP($A103,TRANSPOSE(#REF!),MJ$2+2,FALSE),0)</f>
        <v>#REF!</v>
      </c>
      <c r="MK103" t="e" cm="1">
        <f t="array" ref="MK103">_xlfn.IFNA(VLOOKUP($A103,TRANSPOSE(#REF!),MK$2+2,FALSE),0)</f>
        <v>#REF!</v>
      </c>
      <c r="ML103" t="e" cm="1">
        <f t="array" ref="ML103">_xlfn.IFNA(VLOOKUP($A103,TRANSPOSE(#REF!),ML$2+2,FALSE),0)</f>
        <v>#REF!</v>
      </c>
      <c r="MM103" t="e" cm="1">
        <f t="array" ref="MM103">_xlfn.IFNA(VLOOKUP($A103,TRANSPOSE(#REF!),MM$2+2,FALSE),0)</f>
        <v>#REF!</v>
      </c>
      <c r="MN103" t="e" cm="1">
        <f t="array" ref="MN103">_xlfn.IFNA(VLOOKUP($A103,TRANSPOSE(#REF!),MN$2+2,FALSE),0)</f>
        <v>#REF!</v>
      </c>
      <c r="MO103" t="e" cm="1">
        <f t="array" ref="MO103">_xlfn.IFNA(VLOOKUP($A103,TRANSPOSE(#REF!),MO$2+2,FALSE),0)</f>
        <v>#REF!</v>
      </c>
      <c r="MP103" t="e" cm="1">
        <f t="array" ref="MP103">_xlfn.IFNA(VLOOKUP($A103,TRANSPOSE(#REF!),MP$2+2,FALSE),0)</f>
        <v>#REF!</v>
      </c>
      <c r="MQ103" t="e" cm="1">
        <f t="array" ref="MQ103">_xlfn.IFNA(VLOOKUP($A103,TRANSPOSE(#REF!),MQ$2+2,FALSE),0)</f>
        <v>#REF!</v>
      </c>
      <c r="MR103" t="e" cm="1">
        <f t="array" ref="MR103">_xlfn.IFNA(VLOOKUP($A103,TRANSPOSE(#REF!),MR$2+2,FALSE),0)</f>
        <v>#REF!</v>
      </c>
      <c r="MS103" t="e" cm="1">
        <f t="array" ref="MS103">_xlfn.IFNA(VLOOKUP($A103,TRANSPOSE(#REF!),MS$2+2,FALSE),0)</f>
        <v>#REF!</v>
      </c>
      <c r="MT103" t="e" cm="1">
        <f t="array" ref="MT103">_xlfn.IFNA(VLOOKUP($A103,TRANSPOSE(#REF!),MT$2+2,FALSE),0)</f>
        <v>#REF!</v>
      </c>
      <c r="MU103" t="e" cm="1">
        <f t="array" ref="MU103">_xlfn.IFNA(VLOOKUP($A103,TRANSPOSE(#REF!),MU$2+2,FALSE),0)</f>
        <v>#REF!</v>
      </c>
      <c r="MV103" t="e" cm="1">
        <f t="array" ref="MV103">_xlfn.IFNA(VLOOKUP($A103,TRANSPOSE(#REF!),MV$2+2,FALSE),0)</f>
        <v>#REF!</v>
      </c>
      <c r="MW103" t="e" cm="1">
        <f t="array" ref="MW103">_xlfn.IFNA(VLOOKUP($A103,TRANSPOSE(#REF!),MW$2+2,FALSE),0)</f>
        <v>#REF!</v>
      </c>
      <c r="MX103" t="e" cm="1">
        <f t="array" ref="MX103">_xlfn.IFNA(VLOOKUP($A103,TRANSPOSE(#REF!),MX$2+2,FALSE),0)</f>
        <v>#REF!</v>
      </c>
      <c r="MY103" t="e" cm="1">
        <f t="array" ref="MY103">_xlfn.IFNA(VLOOKUP($A103,TRANSPOSE(#REF!),MY$2+2,FALSE),0)</f>
        <v>#REF!</v>
      </c>
      <c r="MZ103" t="e" cm="1">
        <f t="array" ref="MZ103">_xlfn.IFNA(VLOOKUP($A103,TRANSPOSE(#REF!),MZ$2+2,FALSE),0)</f>
        <v>#REF!</v>
      </c>
      <c r="NA103" t="e" cm="1">
        <f t="array" ref="NA103">_xlfn.IFNA(VLOOKUP($A103,TRANSPOSE(#REF!),NA$2+2,FALSE),0)</f>
        <v>#REF!</v>
      </c>
      <c r="NB103" t="e" cm="1">
        <f t="array" ref="NB103">_xlfn.IFNA(VLOOKUP($A103,TRANSPOSE(#REF!),NB$2+2,FALSE),0)</f>
        <v>#REF!</v>
      </c>
      <c r="NC103" t="e" cm="1">
        <f t="array" ref="NC103">_xlfn.IFNA(VLOOKUP($A103,TRANSPOSE(#REF!),NC$2+2,FALSE),0)</f>
        <v>#REF!</v>
      </c>
      <c r="ND103" t="e" cm="1">
        <f t="array" ref="ND103">_xlfn.IFNA(VLOOKUP($A103,TRANSPOSE(#REF!),ND$2+2,FALSE),0)</f>
        <v>#REF!</v>
      </c>
      <c r="NE103" t="e" cm="1">
        <f t="array" ref="NE103">_xlfn.IFNA(VLOOKUP($A103,TRANSPOSE(#REF!),NE$2+2,FALSE),0)</f>
        <v>#REF!</v>
      </c>
      <c r="NF103" t="e" cm="1">
        <f t="array" ref="NF103">_xlfn.IFNA(VLOOKUP($A103,TRANSPOSE(#REF!),NF$2+2,FALSE),0)</f>
        <v>#REF!</v>
      </c>
      <c r="NG103" t="e" cm="1">
        <f t="array" ref="NG103">_xlfn.IFNA(VLOOKUP($A103,TRANSPOSE(#REF!),NG$2+2,FALSE),0)</f>
        <v>#REF!</v>
      </c>
      <c r="NH103" t="e" cm="1">
        <f t="array" ref="NH103">_xlfn.IFNA(VLOOKUP($A103,TRANSPOSE(#REF!),NH$2+2,FALSE),0)</f>
        <v>#REF!</v>
      </c>
      <c r="NI103" t="e" cm="1">
        <f t="array" ref="NI103">_xlfn.IFNA(VLOOKUP($A103,TRANSPOSE(#REF!),NI$2+2,FALSE),0)</f>
        <v>#REF!</v>
      </c>
      <c r="NJ103" t="e" cm="1">
        <f t="array" ref="NJ103">_xlfn.IFNA(VLOOKUP($A103,TRANSPOSE(#REF!),NJ$2+2,FALSE),0)</f>
        <v>#REF!</v>
      </c>
      <c r="NL103" t="e">
        <f t="shared" si="2"/>
        <v>#REF!</v>
      </c>
      <c r="NM103" t="e">
        <f t="shared" si="3"/>
        <v>#REF!</v>
      </c>
    </row>
    <row r="104" spans="1:377" x14ac:dyDescent="0.3">
      <c r="A104" t="str">
        <v>PNO02_12</v>
      </c>
      <c r="B104" t="str">
        <v>Elektriciteit</v>
      </c>
      <c r="C104" t="str">
        <v>Conversion</v>
      </c>
      <c r="D104" t="str">
        <v>Power NO</v>
      </c>
      <c r="E104" t="str">
        <v>Generation</v>
      </c>
      <c r="F104" t="str">
        <v>Electricity NO</v>
      </c>
      <c r="G104" t="str">
        <v>Electricity from Nuclear - Power NO</v>
      </c>
      <c r="H104" t="str">
        <v>[GW]</v>
      </c>
      <c r="I104">
        <f>_xlfn.IFNA(VLOOKUP(A104,'[1]PASTE Cap_Investment'!A:B,2,FALSE),0)</f>
        <v>0</v>
      </c>
      <c r="J104" t="e" cm="1">
        <f t="array" ref="J104">_xlfn.IFNA(VLOOKUP($A104,TRANSPOSE(#REF!),J$2+2,FALSE),0)</f>
        <v>#REF!</v>
      </c>
      <c r="K104" t="e" cm="1">
        <f t="array" ref="K104">_xlfn.IFNA(VLOOKUP($A104,TRANSPOSE(#REF!),K$2+2,FALSE),0)</f>
        <v>#REF!</v>
      </c>
      <c r="L104" t="e" cm="1">
        <f t="array" ref="L104">_xlfn.IFNA(VLOOKUP($A104,TRANSPOSE(#REF!),L$2+2,FALSE),0)</f>
        <v>#REF!</v>
      </c>
      <c r="M104" t="e" cm="1">
        <f t="array" ref="M104">_xlfn.IFNA(VLOOKUP($A104,TRANSPOSE(#REF!),M$2+2,FALSE),0)</f>
        <v>#REF!</v>
      </c>
      <c r="N104" t="e" cm="1">
        <f t="array" ref="N104">_xlfn.IFNA(VLOOKUP($A104,TRANSPOSE(#REF!),N$2+2,FALSE),0)</f>
        <v>#REF!</v>
      </c>
      <c r="O104" t="e" cm="1">
        <f t="array" ref="O104">_xlfn.IFNA(VLOOKUP($A104,TRANSPOSE(#REF!),O$2+2,FALSE),0)</f>
        <v>#REF!</v>
      </c>
      <c r="P104" t="e" cm="1">
        <f t="array" ref="P104">_xlfn.IFNA(VLOOKUP($A104,TRANSPOSE(#REF!),P$2+2,FALSE),0)</f>
        <v>#REF!</v>
      </c>
      <c r="Q104" t="e" cm="1">
        <f t="array" ref="Q104">_xlfn.IFNA(VLOOKUP($A104,TRANSPOSE(#REF!),Q$2+2,FALSE),0)</f>
        <v>#REF!</v>
      </c>
      <c r="R104" t="e" cm="1">
        <f t="array" ref="R104">_xlfn.IFNA(VLOOKUP($A104,TRANSPOSE(#REF!),R$2+2,FALSE),0)</f>
        <v>#REF!</v>
      </c>
      <c r="S104" t="e" cm="1">
        <f t="array" ref="S104">_xlfn.IFNA(VLOOKUP($A104,TRANSPOSE(#REF!),S$2+2,FALSE),0)</f>
        <v>#REF!</v>
      </c>
      <c r="T104" t="e" cm="1">
        <f t="array" ref="T104">_xlfn.IFNA(VLOOKUP($A104,TRANSPOSE(#REF!),T$2+2,FALSE),0)</f>
        <v>#REF!</v>
      </c>
      <c r="U104" t="e" cm="1">
        <f t="array" ref="U104">_xlfn.IFNA(VLOOKUP($A104,TRANSPOSE(#REF!),U$2+2,FALSE),0)</f>
        <v>#REF!</v>
      </c>
      <c r="V104" t="e" cm="1">
        <f t="array" ref="V104">_xlfn.IFNA(VLOOKUP($A104,TRANSPOSE(#REF!),V$2+2,FALSE),0)</f>
        <v>#REF!</v>
      </c>
      <c r="W104" t="e" cm="1">
        <f t="array" ref="W104">_xlfn.IFNA(VLOOKUP($A104,TRANSPOSE(#REF!),W$2+2,FALSE),0)</f>
        <v>#REF!</v>
      </c>
      <c r="X104" t="e" cm="1">
        <f t="array" ref="X104">_xlfn.IFNA(VLOOKUP($A104,TRANSPOSE(#REF!),X$2+2,FALSE),0)</f>
        <v>#REF!</v>
      </c>
      <c r="Y104" t="e" cm="1">
        <f t="array" ref="Y104">_xlfn.IFNA(VLOOKUP($A104,TRANSPOSE(#REF!),Y$2+2,FALSE),0)</f>
        <v>#REF!</v>
      </c>
      <c r="Z104" t="e" cm="1">
        <f t="array" ref="Z104">_xlfn.IFNA(VLOOKUP($A104,TRANSPOSE(#REF!),Z$2+2,FALSE),0)</f>
        <v>#REF!</v>
      </c>
      <c r="AA104" t="e" cm="1">
        <f t="array" ref="AA104">_xlfn.IFNA(VLOOKUP($A104,TRANSPOSE(#REF!),AA$2+2,FALSE),0)</f>
        <v>#REF!</v>
      </c>
      <c r="AB104" t="e" cm="1">
        <f t="array" ref="AB104">_xlfn.IFNA(VLOOKUP($A104,TRANSPOSE(#REF!),AB$2+2,FALSE),0)</f>
        <v>#REF!</v>
      </c>
      <c r="AC104" t="e" cm="1">
        <f t="array" ref="AC104">_xlfn.IFNA(VLOOKUP($A104,TRANSPOSE(#REF!),AC$2+2,FALSE),0)</f>
        <v>#REF!</v>
      </c>
      <c r="AD104" t="e" cm="1">
        <f t="array" ref="AD104">_xlfn.IFNA(VLOOKUP($A104,TRANSPOSE(#REF!),AD$2+2,FALSE),0)</f>
        <v>#REF!</v>
      </c>
      <c r="AE104" t="e" cm="1">
        <f t="array" ref="AE104">_xlfn.IFNA(VLOOKUP($A104,TRANSPOSE(#REF!),AE$2+2,FALSE),0)</f>
        <v>#REF!</v>
      </c>
      <c r="AF104" t="e" cm="1">
        <f t="array" ref="AF104">_xlfn.IFNA(VLOOKUP($A104,TRANSPOSE(#REF!),AF$2+2,FALSE),0)</f>
        <v>#REF!</v>
      </c>
      <c r="AG104" t="e" cm="1">
        <f t="array" ref="AG104">_xlfn.IFNA(VLOOKUP($A104,TRANSPOSE(#REF!),AG$2+2,FALSE),0)</f>
        <v>#REF!</v>
      </c>
      <c r="AH104" t="e" cm="1">
        <f t="array" ref="AH104">_xlfn.IFNA(VLOOKUP($A104,TRANSPOSE(#REF!),AH$2+2,FALSE),0)</f>
        <v>#REF!</v>
      </c>
      <c r="AI104" t="e" cm="1">
        <f t="array" ref="AI104">_xlfn.IFNA(VLOOKUP($A104,TRANSPOSE(#REF!),AI$2+2,FALSE),0)</f>
        <v>#REF!</v>
      </c>
      <c r="AJ104" t="e" cm="1">
        <f t="array" ref="AJ104">_xlfn.IFNA(VLOOKUP($A104,TRANSPOSE(#REF!),AJ$2+2,FALSE),0)</f>
        <v>#REF!</v>
      </c>
      <c r="AK104" t="e" cm="1">
        <f t="array" ref="AK104">_xlfn.IFNA(VLOOKUP($A104,TRANSPOSE(#REF!),AK$2+2,FALSE),0)</f>
        <v>#REF!</v>
      </c>
      <c r="AL104" t="e" cm="1">
        <f t="array" ref="AL104">_xlfn.IFNA(VLOOKUP($A104,TRANSPOSE(#REF!),AL$2+2,FALSE),0)</f>
        <v>#REF!</v>
      </c>
      <c r="AM104" t="e" cm="1">
        <f t="array" ref="AM104">_xlfn.IFNA(VLOOKUP($A104,TRANSPOSE(#REF!),AM$2+2,FALSE),0)</f>
        <v>#REF!</v>
      </c>
      <c r="AN104" t="e" cm="1">
        <f t="array" ref="AN104">_xlfn.IFNA(VLOOKUP($A104,TRANSPOSE(#REF!),AN$2+2,FALSE),0)</f>
        <v>#REF!</v>
      </c>
      <c r="AO104" t="e" cm="1">
        <f t="array" ref="AO104">_xlfn.IFNA(VLOOKUP($A104,TRANSPOSE(#REF!),AO$2+2,FALSE),0)</f>
        <v>#REF!</v>
      </c>
      <c r="AP104" t="e" cm="1">
        <f t="array" ref="AP104">_xlfn.IFNA(VLOOKUP($A104,TRANSPOSE(#REF!),AP$2+2,FALSE),0)</f>
        <v>#REF!</v>
      </c>
      <c r="AQ104" t="e" cm="1">
        <f t="array" ref="AQ104">_xlfn.IFNA(VLOOKUP($A104,TRANSPOSE(#REF!),AQ$2+2,FALSE),0)</f>
        <v>#REF!</v>
      </c>
      <c r="AR104" t="e" cm="1">
        <f t="array" ref="AR104">_xlfn.IFNA(VLOOKUP($A104,TRANSPOSE(#REF!),AR$2+2,FALSE),0)</f>
        <v>#REF!</v>
      </c>
      <c r="AS104" t="e" cm="1">
        <f t="array" ref="AS104">_xlfn.IFNA(VLOOKUP($A104,TRANSPOSE(#REF!),AS$2+2,FALSE),0)</f>
        <v>#REF!</v>
      </c>
      <c r="AT104" t="e" cm="1">
        <f t="array" ref="AT104">_xlfn.IFNA(VLOOKUP($A104,TRANSPOSE(#REF!),AT$2+2,FALSE),0)</f>
        <v>#REF!</v>
      </c>
      <c r="AU104" t="e" cm="1">
        <f t="array" ref="AU104">_xlfn.IFNA(VLOOKUP($A104,TRANSPOSE(#REF!),AU$2+2,FALSE),0)</f>
        <v>#REF!</v>
      </c>
      <c r="AV104" t="e" cm="1">
        <f t="array" ref="AV104">_xlfn.IFNA(VLOOKUP($A104,TRANSPOSE(#REF!),AV$2+2,FALSE),0)</f>
        <v>#REF!</v>
      </c>
      <c r="AW104" t="e" cm="1">
        <f t="array" ref="AW104">_xlfn.IFNA(VLOOKUP($A104,TRANSPOSE(#REF!),AW$2+2,FALSE),0)</f>
        <v>#REF!</v>
      </c>
      <c r="AX104" t="e" cm="1">
        <f t="array" ref="AX104">_xlfn.IFNA(VLOOKUP($A104,TRANSPOSE(#REF!),AX$2+2,FALSE),0)</f>
        <v>#REF!</v>
      </c>
      <c r="AY104" t="e" cm="1">
        <f t="array" ref="AY104">_xlfn.IFNA(VLOOKUP($A104,TRANSPOSE(#REF!),AY$2+2,FALSE),0)</f>
        <v>#REF!</v>
      </c>
      <c r="AZ104" t="e" cm="1">
        <f t="array" ref="AZ104">_xlfn.IFNA(VLOOKUP($A104,TRANSPOSE(#REF!),AZ$2+2,FALSE),0)</f>
        <v>#REF!</v>
      </c>
      <c r="BA104" t="e" cm="1">
        <f t="array" ref="BA104">_xlfn.IFNA(VLOOKUP($A104,TRANSPOSE(#REF!),BA$2+2,FALSE),0)</f>
        <v>#REF!</v>
      </c>
      <c r="BB104" t="e" cm="1">
        <f t="array" ref="BB104">_xlfn.IFNA(VLOOKUP($A104,TRANSPOSE(#REF!),BB$2+2,FALSE),0)</f>
        <v>#REF!</v>
      </c>
      <c r="BC104" t="e" cm="1">
        <f t="array" ref="BC104">_xlfn.IFNA(VLOOKUP($A104,TRANSPOSE(#REF!),BC$2+2,FALSE),0)</f>
        <v>#REF!</v>
      </c>
      <c r="BD104" t="e" cm="1">
        <f t="array" ref="BD104">_xlfn.IFNA(VLOOKUP($A104,TRANSPOSE(#REF!),BD$2+2,FALSE),0)</f>
        <v>#REF!</v>
      </c>
      <c r="BE104" t="e" cm="1">
        <f t="array" ref="BE104">_xlfn.IFNA(VLOOKUP($A104,TRANSPOSE(#REF!),BE$2+2,FALSE),0)</f>
        <v>#REF!</v>
      </c>
      <c r="BF104" t="e" cm="1">
        <f t="array" ref="BF104">_xlfn.IFNA(VLOOKUP($A104,TRANSPOSE(#REF!),BF$2+2,FALSE),0)</f>
        <v>#REF!</v>
      </c>
      <c r="BG104" t="e" cm="1">
        <f t="array" ref="BG104">_xlfn.IFNA(VLOOKUP($A104,TRANSPOSE(#REF!),BG$2+2,FALSE),0)</f>
        <v>#REF!</v>
      </c>
      <c r="BH104" t="e" cm="1">
        <f t="array" ref="BH104">_xlfn.IFNA(VLOOKUP($A104,TRANSPOSE(#REF!),BH$2+2,FALSE),0)</f>
        <v>#REF!</v>
      </c>
      <c r="BI104" t="e" cm="1">
        <f t="array" ref="BI104">_xlfn.IFNA(VLOOKUP($A104,TRANSPOSE(#REF!),BI$2+2,FALSE),0)</f>
        <v>#REF!</v>
      </c>
      <c r="BJ104" t="e" cm="1">
        <f t="array" ref="BJ104">_xlfn.IFNA(VLOOKUP($A104,TRANSPOSE(#REF!),BJ$2+2,FALSE),0)</f>
        <v>#REF!</v>
      </c>
      <c r="BK104" t="e" cm="1">
        <f t="array" ref="BK104">_xlfn.IFNA(VLOOKUP($A104,TRANSPOSE(#REF!),BK$2+2,FALSE),0)</f>
        <v>#REF!</v>
      </c>
      <c r="BL104" t="e" cm="1">
        <f t="array" ref="BL104">_xlfn.IFNA(VLOOKUP($A104,TRANSPOSE(#REF!),BL$2+2,FALSE),0)</f>
        <v>#REF!</v>
      </c>
      <c r="BM104" t="e" cm="1">
        <f t="array" ref="BM104">_xlfn.IFNA(VLOOKUP($A104,TRANSPOSE(#REF!),BM$2+2,FALSE),0)</f>
        <v>#REF!</v>
      </c>
      <c r="BN104" t="e" cm="1">
        <f t="array" ref="BN104">_xlfn.IFNA(VLOOKUP($A104,TRANSPOSE(#REF!),BN$2+2,FALSE),0)</f>
        <v>#REF!</v>
      </c>
      <c r="BO104" t="e" cm="1">
        <f t="array" ref="BO104">_xlfn.IFNA(VLOOKUP($A104,TRANSPOSE(#REF!),BO$2+2,FALSE),0)</f>
        <v>#REF!</v>
      </c>
      <c r="BP104" t="e" cm="1">
        <f t="array" ref="BP104">_xlfn.IFNA(VLOOKUP($A104,TRANSPOSE(#REF!),BP$2+2,FALSE),0)</f>
        <v>#REF!</v>
      </c>
      <c r="BQ104" t="e" cm="1">
        <f t="array" ref="BQ104">_xlfn.IFNA(VLOOKUP($A104,TRANSPOSE(#REF!),BQ$2+2,FALSE),0)</f>
        <v>#REF!</v>
      </c>
      <c r="BR104" t="e" cm="1">
        <f t="array" ref="BR104">_xlfn.IFNA(VLOOKUP($A104,TRANSPOSE(#REF!),BR$2+2,FALSE),0)</f>
        <v>#REF!</v>
      </c>
      <c r="BS104" t="e" cm="1">
        <f t="array" ref="BS104">_xlfn.IFNA(VLOOKUP($A104,TRANSPOSE(#REF!),BS$2+2,FALSE),0)</f>
        <v>#REF!</v>
      </c>
      <c r="BT104" t="e" cm="1">
        <f t="array" ref="BT104">_xlfn.IFNA(VLOOKUP($A104,TRANSPOSE(#REF!),BT$2+2,FALSE),0)</f>
        <v>#REF!</v>
      </c>
      <c r="BU104" t="e" cm="1">
        <f t="array" ref="BU104">_xlfn.IFNA(VLOOKUP($A104,TRANSPOSE(#REF!),BU$2+2,FALSE),0)</f>
        <v>#REF!</v>
      </c>
      <c r="BV104" t="e" cm="1">
        <f t="array" ref="BV104">_xlfn.IFNA(VLOOKUP($A104,TRANSPOSE(#REF!),BV$2+2,FALSE),0)</f>
        <v>#REF!</v>
      </c>
      <c r="BW104" t="e" cm="1">
        <f t="array" ref="BW104">_xlfn.IFNA(VLOOKUP($A104,TRANSPOSE(#REF!),BW$2+2,FALSE),0)</f>
        <v>#REF!</v>
      </c>
      <c r="BX104" t="e" cm="1">
        <f t="array" ref="BX104">_xlfn.IFNA(VLOOKUP($A104,TRANSPOSE(#REF!),BX$2+2,FALSE),0)</f>
        <v>#REF!</v>
      </c>
      <c r="BY104" t="e" cm="1">
        <f t="array" ref="BY104">_xlfn.IFNA(VLOOKUP($A104,TRANSPOSE(#REF!),BY$2+2,FALSE),0)</f>
        <v>#REF!</v>
      </c>
      <c r="BZ104" t="e" cm="1">
        <f t="array" ref="BZ104">_xlfn.IFNA(VLOOKUP($A104,TRANSPOSE(#REF!),BZ$2+2,FALSE),0)</f>
        <v>#REF!</v>
      </c>
      <c r="CA104" t="e" cm="1">
        <f t="array" ref="CA104">_xlfn.IFNA(VLOOKUP($A104,TRANSPOSE(#REF!),CA$2+2,FALSE),0)</f>
        <v>#REF!</v>
      </c>
      <c r="CB104" t="e" cm="1">
        <f t="array" ref="CB104">_xlfn.IFNA(VLOOKUP($A104,TRANSPOSE(#REF!),CB$2+2,FALSE),0)</f>
        <v>#REF!</v>
      </c>
      <c r="CC104" t="e" cm="1">
        <f t="array" ref="CC104">_xlfn.IFNA(VLOOKUP($A104,TRANSPOSE(#REF!),CC$2+2,FALSE),0)</f>
        <v>#REF!</v>
      </c>
      <c r="CD104" t="e" cm="1">
        <f t="array" ref="CD104">_xlfn.IFNA(VLOOKUP($A104,TRANSPOSE(#REF!),CD$2+2,FALSE),0)</f>
        <v>#REF!</v>
      </c>
      <c r="CE104" t="e" cm="1">
        <f t="array" ref="CE104">_xlfn.IFNA(VLOOKUP($A104,TRANSPOSE(#REF!),CE$2+2,FALSE),0)</f>
        <v>#REF!</v>
      </c>
      <c r="CF104" t="e" cm="1">
        <f t="array" ref="CF104">_xlfn.IFNA(VLOOKUP($A104,TRANSPOSE(#REF!),CF$2+2,FALSE),0)</f>
        <v>#REF!</v>
      </c>
      <c r="CG104" t="e" cm="1">
        <f t="array" ref="CG104">_xlfn.IFNA(VLOOKUP($A104,TRANSPOSE(#REF!),CG$2+2,FALSE),0)</f>
        <v>#REF!</v>
      </c>
      <c r="CH104" t="e" cm="1">
        <f t="array" ref="CH104">_xlfn.IFNA(VLOOKUP($A104,TRANSPOSE(#REF!),CH$2+2,FALSE),0)</f>
        <v>#REF!</v>
      </c>
      <c r="CI104" t="e" cm="1">
        <f t="array" ref="CI104">_xlfn.IFNA(VLOOKUP($A104,TRANSPOSE(#REF!),CI$2+2,FALSE),0)</f>
        <v>#REF!</v>
      </c>
      <c r="CJ104" t="e" cm="1">
        <f t="array" ref="CJ104">_xlfn.IFNA(VLOOKUP($A104,TRANSPOSE(#REF!),CJ$2+2,FALSE),0)</f>
        <v>#REF!</v>
      </c>
      <c r="CK104" t="e" cm="1">
        <f t="array" ref="CK104">_xlfn.IFNA(VLOOKUP($A104,TRANSPOSE(#REF!),CK$2+2,FALSE),0)</f>
        <v>#REF!</v>
      </c>
      <c r="CL104" t="e" cm="1">
        <f t="array" ref="CL104">_xlfn.IFNA(VLOOKUP($A104,TRANSPOSE(#REF!),CL$2+2,FALSE),0)</f>
        <v>#REF!</v>
      </c>
      <c r="CM104" t="e" cm="1">
        <f t="array" ref="CM104">_xlfn.IFNA(VLOOKUP($A104,TRANSPOSE(#REF!),CM$2+2,FALSE),0)</f>
        <v>#REF!</v>
      </c>
      <c r="CN104" t="e" cm="1">
        <f t="array" ref="CN104">_xlfn.IFNA(VLOOKUP($A104,TRANSPOSE(#REF!),CN$2+2,FALSE),0)</f>
        <v>#REF!</v>
      </c>
      <c r="CO104" t="e" cm="1">
        <f t="array" ref="CO104">_xlfn.IFNA(VLOOKUP($A104,TRANSPOSE(#REF!),CO$2+2,FALSE),0)</f>
        <v>#REF!</v>
      </c>
      <c r="CP104" t="e" cm="1">
        <f t="array" ref="CP104">_xlfn.IFNA(VLOOKUP($A104,TRANSPOSE(#REF!),CP$2+2,FALSE),0)</f>
        <v>#REF!</v>
      </c>
      <c r="CQ104" t="e" cm="1">
        <f t="array" ref="CQ104">_xlfn.IFNA(VLOOKUP($A104,TRANSPOSE(#REF!),CQ$2+2,FALSE),0)</f>
        <v>#REF!</v>
      </c>
      <c r="CR104" t="e" cm="1">
        <f t="array" ref="CR104">_xlfn.IFNA(VLOOKUP($A104,TRANSPOSE(#REF!),CR$2+2,FALSE),0)</f>
        <v>#REF!</v>
      </c>
      <c r="CS104" t="e" cm="1">
        <f t="array" ref="CS104">_xlfn.IFNA(VLOOKUP($A104,TRANSPOSE(#REF!),CS$2+2,FALSE),0)</f>
        <v>#REF!</v>
      </c>
      <c r="CT104" t="e" cm="1">
        <f t="array" ref="CT104">_xlfn.IFNA(VLOOKUP($A104,TRANSPOSE(#REF!),CT$2+2,FALSE),0)</f>
        <v>#REF!</v>
      </c>
      <c r="CU104" t="e" cm="1">
        <f t="array" ref="CU104">_xlfn.IFNA(VLOOKUP($A104,TRANSPOSE(#REF!),CU$2+2,FALSE),0)</f>
        <v>#REF!</v>
      </c>
      <c r="CV104" t="e" cm="1">
        <f t="array" ref="CV104">_xlfn.IFNA(VLOOKUP($A104,TRANSPOSE(#REF!),CV$2+2,FALSE),0)</f>
        <v>#REF!</v>
      </c>
      <c r="CW104" t="e" cm="1">
        <f t="array" ref="CW104">_xlfn.IFNA(VLOOKUP($A104,TRANSPOSE(#REF!),CW$2+2,FALSE),0)</f>
        <v>#REF!</v>
      </c>
      <c r="CX104" t="e" cm="1">
        <f t="array" ref="CX104">_xlfn.IFNA(VLOOKUP($A104,TRANSPOSE(#REF!),CX$2+2,FALSE),0)</f>
        <v>#REF!</v>
      </c>
      <c r="CY104" t="e" cm="1">
        <f t="array" ref="CY104">_xlfn.IFNA(VLOOKUP($A104,TRANSPOSE(#REF!),CY$2+2,FALSE),0)</f>
        <v>#REF!</v>
      </c>
      <c r="CZ104" t="e" cm="1">
        <f t="array" ref="CZ104">_xlfn.IFNA(VLOOKUP($A104,TRANSPOSE(#REF!),CZ$2+2,FALSE),0)</f>
        <v>#REF!</v>
      </c>
      <c r="DA104" t="e" cm="1">
        <f t="array" ref="DA104">_xlfn.IFNA(VLOOKUP($A104,TRANSPOSE(#REF!),DA$2+2,FALSE),0)</f>
        <v>#REF!</v>
      </c>
      <c r="DB104" t="e" cm="1">
        <f t="array" ref="DB104">_xlfn.IFNA(VLOOKUP($A104,TRANSPOSE(#REF!),DB$2+2,FALSE),0)</f>
        <v>#REF!</v>
      </c>
      <c r="DC104" t="e" cm="1">
        <f t="array" ref="DC104">_xlfn.IFNA(VLOOKUP($A104,TRANSPOSE(#REF!),DC$2+2,FALSE),0)</f>
        <v>#REF!</v>
      </c>
      <c r="DD104" t="e" cm="1">
        <f t="array" ref="DD104">_xlfn.IFNA(VLOOKUP($A104,TRANSPOSE(#REF!),DD$2+2,FALSE),0)</f>
        <v>#REF!</v>
      </c>
      <c r="DE104" t="e" cm="1">
        <f t="array" ref="DE104">_xlfn.IFNA(VLOOKUP($A104,TRANSPOSE(#REF!),DE$2+2,FALSE),0)</f>
        <v>#REF!</v>
      </c>
      <c r="DF104" t="e" cm="1">
        <f t="array" ref="DF104">_xlfn.IFNA(VLOOKUP($A104,TRANSPOSE(#REF!),DF$2+2,FALSE),0)</f>
        <v>#REF!</v>
      </c>
      <c r="DG104" t="e" cm="1">
        <f t="array" ref="DG104">_xlfn.IFNA(VLOOKUP($A104,TRANSPOSE(#REF!),DG$2+2,FALSE),0)</f>
        <v>#REF!</v>
      </c>
      <c r="DH104" t="e" cm="1">
        <f t="array" ref="DH104">_xlfn.IFNA(VLOOKUP($A104,TRANSPOSE(#REF!),DH$2+2,FALSE),0)</f>
        <v>#REF!</v>
      </c>
      <c r="DI104" t="e" cm="1">
        <f t="array" ref="DI104">_xlfn.IFNA(VLOOKUP($A104,TRANSPOSE(#REF!),DI$2+2,FALSE),0)</f>
        <v>#REF!</v>
      </c>
      <c r="DJ104" t="e" cm="1">
        <f t="array" ref="DJ104">_xlfn.IFNA(VLOOKUP($A104,TRANSPOSE(#REF!),DJ$2+2,FALSE),0)</f>
        <v>#REF!</v>
      </c>
      <c r="DK104" t="e" cm="1">
        <f t="array" ref="DK104">_xlfn.IFNA(VLOOKUP($A104,TRANSPOSE(#REF!),DK$2+2,FALSE),0)</f>
        <v>#REF!</v>
      </c>
      <c r="DL104" t="e" cm="1">
        <f t="array" ref="DL104">_xlfn.IFNA(VLOOKUP($A104,TRANSPOSE(#REF!),DL$2+2,FALSE),0)</f>
        <v>#REF!</v>
      </c>
      <c r="DM104" t="e" cm="1">
        <f t="array" ref="DM104">_xlfn.IFNA(VLOOKUP($A104,TRANSPOSE(#REF!),DM$2+2,FALSE),0)</f>
        <v>#REF!</v>
      </c>
      <c r="DN104" t="e" cm="1">
        <f t="array" ref="DN104">_xlfn.IFNA(VLOOKUP($A104,TRANSPOSE(#REF!),DN$2+2,FALSE),0)</f>
        <v>#REF!</v>
      </c>
      <c r="DO104" t="e" cm="1">
        <f t="array" ref="DO104">_xlfn.IFNA(VLOOKUP($A104,TRANSPOSE(#REF!),DO$2+2,FALSE),0)</f>
        <v>#REF!</v>
      </c>
      <c r="DP104" t="e" cm="1">
        <f t="array" ref="DP104">_xlfn.IFNA(VLOOKUP($A104,TRANSPOSE(#REF!),DP$2+2,FALSE),0)</f>
        <v>#REF!</v>
      </c>
      <c r="DQ104" t="e" cm="1">
        <f t="array" ref="DQ104">_xlfn.IFNA(VLOOKUP($A104,TRANSPOSE(#REF!),DQ$2+2,FALSE),0)</f>
        <v>#REF!</v>
      </c>
      <c r="DR104" t="e" cm="1">
        <f t="array" ref="DR104">_xlfn.IFNA(VLOOKUP($A104,TRANSPOSE(#REF!),DR$2+2,FALSE),0)</f>
        <v>#REF!</v>
      </c>
      <c r="DS104" t="e" cm="1">
        <f t="array" ref="DS104">_xlfn.IFNA(VLOOKUP($A104,TRANSPOSE(#REF!),DS$2+2,FALSE),0)</f>
        <v>#REF!</v>
      </c>
      <c r="DT104" t="e" cm="1">
        <f t="array" ref="DT104">_xlfn.IFNA(VLOOKUP($A104,TRANSPOSE(#REF!),DT$2+2,FALSE),0)</f>
        <v>#REF!</v>
      </c>
      <c r="DU104" t="e" cm="1">
        <f t="array" ref="DU104">_xlfn.IFNA(VLOOKUP($A104,TRANSPOSE(#REF!),DU$2+2,FALSE),0)</f>
        <v>#REF!</v>
      </c>
      <c r="DV104" t="e" cm="1">
        <f t="array" ref="DV104">_xlfn.IFNA(VLOOKUP($A104,TRANSPOSE(#REF!),DV$2+2,FALSE),0)</f>
        <v>#REF!</v>
      </c>
      <c r="DW104" t="e" cm="1">
        <f t="array" ref="DW104">_xlfn.IFNA(VLOOKUP($A104,TRANSPOSE(#REF!),DW$2+2,FALSE),0)</f>
        <v>#REF!</v>
      </c>
      <c r="DX104" t="e" cm="1">
        <f t="array" ref="DX104">_xlfn.IFNA(VLOOKUP($A104,TRANSPOSE(#REF!),DX$2+2,FALSE),0)</f>
        <v>#REF!</v>
      </c>
      <c r="DY104" t="e" cm="1">
        <f t="array" ref="DY104">_xlfn.IFNA(VLOOKUP($A104,TRANSPOSE(#REF!),DY$2+2,FALSE),0)</f>
        <v>#REF!</v>
      </c>
      <c r="DZ104" t="e" cm="1">
        <f t="array" ref="DZ104">_xlfn.IFNA(VLOOKUP($A104,TRANSPOSE(#REF!),DZ$2+2,FALSE),0)</f>
        <v>#REF!</v>
      </c>
      <c r="EA104" t="e" cm="1">
        <f t="array" ref="EA104">_xlfn.IFNA(VLOOKUP($A104,TRANSPOSE(#REF!),EA$2+2,FALSE),0)</f>
        <v>#REF!</v>
      </c>
      <c r="EB104" t="e" cm="1">
        <f t="array" ref="EB104">_xlfn.IFNA(VLOOKUP($A104,TRANSPOSE(#REF!),EB$2+2,FALSE),0)</f>
        <v>#REF!</v>
      </c>
      <c r="EC104" t="e" cm="1">
        <f t="array" ref="EC104">_xlfn.IFNA(VLOOKUP($A104,TRANSPOSE(#REF!),EC$2+2,FALSE),0)</f>
        <v>#REF!</v>
      </c>
      <c r="ED104" t="e" cm="1">
        <f t="array" ref="ED104">_xlfn.IFNA(VLOOKUP($A104,TRANSPOSE(#REF!),ED$2+2,FALSE),0)</f>
        <v>#REF!</v>
      </c>
      <c r="EE104" t="e" cm="1">
        <f t="array" ref="EE104">_xlfn.IFNA(VLOOKUP($A104,TRANSPOSE(#REF!),EE$2+2,FALSE),0)</f>
        <v>#REF!</v>
      </c>
      <c r="EF104" t="e" cm="1">
        <f t="array" ref="EF104">_xlfn.IFNA(VLOOKUP($A104,TRANSPOSE(#REF!),EF$2+2,FALSE),0)</f>
        <v>#REF!</v>
      </c>
      <c r="EG104" t="e" cm="1">
        <f t="array" ref="EG104">_xlfn.IFNA(VLOOKUP($A104,TRANSPOSE(#REF!),EG$2+2,FALSE),0)</f>
        <v>#REF!</v>
      </c>
      <c r="EH104" t="e" cm="1">
        <f t="array" ref="EH104">_xlfn.IFNA(VLOOKUP($A104,TRANSPOSE(#REF!),EH$2+2,FALSE),0)</f>
        <v>#REF!</v>
      </c>
      <c r="EI104" t="e" cm="1">
        <f t="array" ref="EI104">_xlfn.IFNA(VLOOKUP($A104,TRANSPOSE(#REF!),EI$2+2,FALSE),0)</f>
        <v>#REF!</v>
      </c>
      <c r="EJ104" t="e" cm="1">
        <f t="array" ref="EJ104">_xlfn.IFNA(VLOOKUP($A104,TRANSPOSE(#REF!),EJ$2+2,FALSE),0)</f>
        <v>#REF!</v>
      </c>
      <c r="EK104" t="e" cm="1">
        <f t="array" ref="EK104">_xlfn.IFNA(VLOOKUP($A104,TRANSPOSE(#REF!),EK$2+2,FALSE),0)</f>
        <v>#REF!</v>
      </c>
      <c r="EL104" t="e" cm="1">
        <f t="array" ref="EL104">_xlfn.IFNA(VLOOKUP($A104,TRANSPOSE(#REF!),EL$2+2,FALSE),0)</f>
        <v>#REF!</v>
      </c>
      <c r="EM104" t="e" cm="1">
        <f t="array" ref="EM104">_xlfn.IFNA(VLOOKUP($A104,TRANSPOSE(#REF!),EM$2+2,FALSE),0)</f>
        <v>#REF!</v>
      </c>
      <c r="EN104" t="e" cm="1">
        <f t="array" ref="EN104">_xlfn.IFNA(VLOOKUP($A104,TRANSPOSE(#REF!),EN$2+2,FALSE),0)</f>
        <v>#REF!</v>
      </c>
      <c r="EO104" t="e" cm="1">
        <f t="array" ref="EO104">_xlfn.IFNA(VLOOKUP($A104,TRANSPOSE(#REF!),EO$2+2,FALSE),0)</f>
        <v>#REF!</v>
      </c>
      <c r="EP104" t="e" cm="1">
        <f t="array" ref="EP104">_xlfn.IFNA(VLOOKUP($A104,TRANSPOSE(#REF!),EP$2+2,FALSE),0)</f>
        <v>#REF!</v>
      </c>
      <c r="EQ104" t="e" cm="1">
        <f t="array" ref="EQ104">_xlfn.IFNA(VLOOKUP($A104,TRANSPOSE(#REF!),EQ$2+2,FALSE),0)</f>
        <v>#REF!</v>
      </c>
      <c r="ER104" t="e" cm="1">
        <f t="array" ref="ER104">_xlfn.IFNA(VLOOKUP($A104,TRANSPOSE(#REF!),ER$2+2,FALSE),0)</f>
        <v>#REF!</v>
      </c>
      <c r="ES104" t="e" cm="1">
        <f t="array" ref="ES104">_xlfn.IFNA(VLOOKUP($A104,TRANSPOSE(#REF!),ES$2+2,FALSE),0)</f>
        <v>#REF!</v>
      </c>
      <c r="ET104" t="e" cm="1">
        <f t="array" ref="ET104">_xlfn.IFNA(VLOOKUP($A104,TRANSPOSE(#REF!),ET$2+2,FALSE),0)</f>
        <v>#REF!</v>
      </c>
      <c r="EU104" t="e" cm="1">
        <f t="array" ref="EU104">_xlfn.IFNA(VLOOKUP($A104,TRANSPOSE(#REF!),EU$2+2,FALSE),0)</f>
        <v>#REF!</v>
      </c>
      <c r="EV104" t="e" cm="1">
        <f t="array" ref="EV104">_xlfn.IFNA(VLOOKUP($A104,TRANSPOSE(#REF!),EV$2+2,FALSE),0)</f>
        <v>#REF!</v>
      </c>
      <c r="EW104" t="e" cm="1">
        <f t="array" ref="EW104">_xlfn.IFNA(VLOOKUP($A104,TRANSPOSE(#REF!),EW$2+2,FALSE),0)</f>
        <v>#REF!</v>
      </c>
      <c r="EX104" t="e" cm="1">
        <f t="array" ref="EX104">_xlfn.IFNA(VLOOKUP($A104,TRANSPOSE(#REF!),EX$2+2,FALSE),0)</f>
        <v>#REF!</v>
      </c>
      <c r="EY104" t="e" cm="1">
        <f t="array" ref="EY104">_xlfn.IFNA(VLOOKUP($A104,TRANSPOSE(#REF!),EY$2+2,FALSE),0)</f>
        <v>#REF!</v>
      </c>
      <c r="EZ104" t="e" cm="1">
        <f t="array" ref="EZ104">_xlfn.IFNA(VLOOKUP($A104,TRANSPOSE(#REF!),EZ$2+2,FALSE),0)</f>
        <v>#REF!</v>
      </c>
      <c r="FA104" t="e" cm="1">
        <f t="array" ref="FA104">_xlfn.IFNA(VLOOKUP($A104,TRANSPOSE(#REF!),FA$2+2,FALSE),0)</f>
        <v>#REF!</v>
      </c>
      <c r="FB104" t="e" cm="1">
        <f t="array" ref="FB104">_xlfn.IFNA(VLOOKUP($A104,TRANSPOSE(#REF!),FB$2+2,FALSE),0)</f>
        <v>#REF!</v>
      </c>
      <c r="FC104" t="e" cm="1">
        <f t="array" ref="FC104">_xlfn.IFNA(VLOOKUP($A104,TRANSPOSE(#REF!),FC$2+2,FALSE),0)</f>
        <v>#REF!</v>
      </c>
      <c r="FD104" t="e" cm="1">
        <f t="array" ref="FD104">_xlfn.IFNA(VLOOKUP($A104,TRANSPOSE(#REF!),FD$2+2,FALSE),0)</f>
        <v>#REF!</v>
      </c>
      <c r="FE104" t="e" cm="1">
        <f t="array" ref="FE104">_xlfn.IFNA(VLOOKUP($A104,TRANSPOSE(#REF!),FE$2+2,FALSE),0)</f>
        <v>#REF!</v>
      </c>
      <c r="FF104" t="e" cm="1">
        <f t="array" ref="FF104">_xlfn.IFNA(VLOOKUP($A104,TRANSPOSE(#REF!),FF$2+2,FALSE),0)</f>
        <v>#REF!</v>
      </c>
      <c r="FG104" t="e" cm="1">
        <f t="array" ref="FG104">_xlfn.IFNA(VLOOKUP($A104,TRANSPOSE(#REF!),FG$2+2,FALSE),0)</f>
        <v>#REF!</v>
      </c>
      <c r="FH104" t="e" cm="1">
        <f t="array" ref="FH104">_xlfn.IFNA(VLOOKUP($A104,TRANSPOSE(#REF!),FH$2+2,FALSE),0)</f>
        <v>#REF!</v>
      </c>
      <c r="FI104" t="e" cm="1">
        <f t="array" ref="FI104">_xlfn.IFNA(VLOOKUP($A104,TRANSPOSE(#REF!),FI$2+2,FALSE),0)</f>
        <v>#REF!</v>
      </c>
      <c r="FJ104" t="e" cm="1">
        <f t="array" ref="FJ104">_xlfn.IFNA(VLOOKUP($A104,TRANSPOSE(#REF!),FJ$2+2,FALSE),0)</f>
        <v>#REF!</v>
      </c>
      <c r="FK104" t="e" cm="1">
        <f t="array" ref="FK104">_xlfn.IFNA(VLOOKUP($A104,TRANSPOSE(#REF!),FK$2+2,FALSE),0)</f>
        <v>#REF!</v>
      </c>
      <c r="FL104" t="e" cm="1">
        <f t="array" ref="FL104">_xlfn.IFNA(VLOOKUP($A104,TRANSPOSE(#REF!),FL$2+2,FALSE),0)</f>
        <v>#REF!</v>
      </c>
      <c r="FM104" t="e" cm="1">
        <f t="array" ref="FM104">_xlfn.IFNA(VLOOKUP($A104,TRANSPOSE(#REF!),FM$2+2,FALSE),0)</f>
        <v>#REF!</v>
      </c>
      <c r="FN104" t="e" cm="1">
        <f t="array" ref="FN104">_xlfn.IFNA(VLOOKUP($A104,TRANSPOSE(#REF!),FN$2+2,FALSE),0)</f>
        <v>#REF!</v>
      </c>
      <c r="FO104" t="e" cm="1">
        <f t="array" ref="FO104">_xlfn.IFNA(VLOOKUP($A104,TRANSPOSE(#REF!),FO$2+2,FALSE),0)</f>
        <v>#REF!</v>
      </c>
      <c r="FP104" t="e" cm="1">
        <f t="array" ref="FP104">_xlfn.IFNA(VLOOKUP($A104,TRANSPOSE(#REF!),FP$2+2,FALSE),0)</f>
        <v>#REF!</v>
      </c>
      <c r="FQ104" t="e" cm="1">
        <f t="array" ref="FQ104">_xlfn.IFNA(VLOOKUP($A104,TRANSPOSE(#REF!),FQ$2+2,FALSE),0)</f>
        <v>#REF!</v>
      </c>
      <c r="FR104" t="e" cm="1">
        <f t="array" ref="FR104">_xlfn.IFNA(VLOOKUP($A104,TRANSPOSE(#REF!),FR$2+2,FALSE),0)</f>
        <v>#REF!</v>
      </c>
      <c r="FS104" t="e" cm="1">
        <f t="array" ref="FS104">_xlfn.IFNA(VLOOKUP($A104,TRANSPOSE(#REF!),FS$2+2,FALSE),0)</f>
        <v>#REF!</v>
      </c>
      <c r="FT104" t="e" cm="1">
        <f t="array" ref="FT104">_xlfn.IFNA(VLOOKUP($A104,TRANSPOSE(#REF!),FT$2+2,FALSE),0)</f>
        <v>#REF!</v>
      </c>
      <c r="FU104" t="e" cm="1">
        <f t="array" ref="FU104">_xlfn.IFNA(VLOOKUP($A104,TRANSPOSE(#REF!),FU$2+2,FALSE),0)</f>
        <v>#REF!</v>
      </c>
      <c r="FV104" t="e" cm="1">
        <f t="array" ref="FV104">_xlfn.IFNA(VLOOKUP($A104,TRANSPOSE(#REF!),FV$2+2,FALSE),0)</f>
        <v>#REF!</v>
      </c>
      <c r="FW104" t="e" cm="1">
        <f t="array" ref="FW104">_xlfn.IFNA(VLOOKUP($A104,TRANSPOSE(#REF!),FW$2+2,FALSE),0)</f>
        <v>#REF!</v>
      </c>
      <c r="FX104" t="e" cm="1">
        <f t="array" ref="FX104">_xlfn.IFNA(VLOOKUP($A104,TRANSPOSE(#REF!),FX$2+2,FALSE),0)</f>
        <v>#REF!</v>
      </c>
      <c r="FY104" t="e" cm="1">
        <f t="array" ref="FY104">_xlfn.IFNA(VLOOKUP($A104,TRANSPOSE(#REF!),FY$2+2,FALSE),0)</f>
        <v>#REF!</v>
      </c>
      <c r="FZ104" t="e" cm="1">
        <f t="array" ref="FZ104">_xlfn.IFNA(VLOOKUP($A104,TRANSPOSE(#REF!),FZ$2+2,FALSE),0)</f>
        <v>#REF!</v>
      </c>
      <c r="GA104" t="e" cm="1">
        <f t="array" ref="GA104">_xlfn.IFNA(VLOOKUP($A104,TRANSPOSE(#REF!),GA$2+2,FALSE),0)</f>
        <v>#REF!</v>
      </c>
      <c r="GB104" t="e" cm="1">
        <f t="array" ref="GB104">_xlfn.IFNA(VLOOKUP($A104,TRANSPOSE(#REF!),GB$2+2,FALSE),0)</f>
        <v>#REF!</v>
      </c>
      <c r="GC104" t="e" cm="1">
        <f t="array" ref="GC104">_xlfn.IFNA(VLOOKUP($A104,TRANSPOSE(#REF!),GC$2+2,FALSE),0)</f>
        <v>#REF!</v>
      </c>
      <c r="GD104" t="e" cm="1">
        <f t="array" ref="GD104">_xlfn.IFNA(VLOOKUP($A104,TRANSPOSE(#REF!),GD$2+2,FALSE),0)</f>
        <v>#REF!</v>
      </c>
      <c r="GE104" t="e" cm="1">
        <f t="array" ref="GE104">_xlfn.IFNA(VLOOKUP($A104,TRANSPOSE(#REF!),GE$2+2,FALSE),0)</f>
        <v>#REF!</v>
      </c>
      <c r="GF104" t="e" cm="1">
        <f t="array" ref="GF104">_xlfn.IFNA(VLOOKUP($A104,TRANSPOSE(#REF!),GF$2+2,FALSE),0)</f>
        <v>#REF!</v>
      </c>
      <c r="GG104" t="e" cm="1">
        <f t="array" ref="GG104">_xlfn.IFNA(VLOOKUP($A104,TRANSPOSE(#REF!),GG$2+2,FALSE),0)</f>
        <v>#REF!</v>
      </c>
      <c r="GH104" t="e" cm="1">
        <f t="array" ref="GH104">_xlfn.IFNA(VLOOKUP($A104,TRANSPOSE(#REF!),GH$2+2,FALSE),0)</f>
        <v>#REF!</v>
      </c>
      <c r="GI104" t="e" cm="1">
        <f t="array" ref="GI104">_xlfn.IFNA(VLOOKUP($A104,TRANSPOSE(#REF!),GI$2+2,FALSE),0)</f>
        <v>#REF!</v>
      </c>
      <c r="GJ104" t="e" cm="1">
        <f t="array" ref="GJ104">_xlfn.IFNA(VLOOKUP($A104,TRANSPOSE(#REF!),GJ$2+2,FALSE),0)</f>
        <v>#REF!</v>
      </c>
      <c r="GK104" t="e" cm="1">
        <f t="array" ref="GK104">_xlfn.IFNA(VLOOKUP($A104,TRANSPOSE(#REF!),GK$2+2,FALSE),0)</f>
        <v>#REF!</v>
      </c>
      <c r="GL104" t="e" cm="1">
        <f t="array" ref="GL104">_xlfn.IFNA(VLOOKUP($A104,TRANSPOSE(#REF!),GL$2+2,FALSE),0)</f>
        <v>#REF!</v>
      </c>
      <c r="GM104" t="e" cm="1">
        <f t="array" ref="GM104">_xlfn.IFNA(VLOOKUP($A104,TRANSPOSE(#REF!),GM$2+2,FALSE),0)</f>
        <v>#REF!</v>
      </c>
      <c r="GN104" t="e" cm="1">
        <f t="array" ref="GN104">_xlfn.IFNA(VLOOKUP($A104,TRANSPOSE(#REF!),GN$2+2,FALSE),0)</f>
        <v>#REF!</v>
      </c>
      <c r="GO104" t="e" cm="1">
        <f t="array" ref="GO104">_xlfn.IFNA(VLOOKUP($A104,TRANSPOSE(#REF!),GO$2+2,FALSE),0)</f>
        <v>#REF!</v>
      </c>
      <c r="GP104" t="e" cm="1">
        <f t="array" ref="GP104">_xlfn.IFNA(VLOOKUP($A104,TRANSPOSE(#REF!),GP$2+2,FALSE),0)</f>
        <v>#REF!</v>
      </c>
      <c r="GQ104" t="e" cm="1">
        <f t="array" ref="GQ104">_xlfn.IFNA(VLOOKUP($A104,TRANSPOSE(#REF!),GQ$2+2,FALSE),0)</f>
        <v>#REF!</v>
      </c>
      <c r="GR104" t="e" cm="1">
        <f t="array" ref="GR104">_xlfn.IFNA(VLOOKUP($A104,TRANSPOSE(#REF!),GR$2+2,FALSE),0)</f>
        <v>#REF!</v>
      </c>
      <c r="GS104" t="e" cm="1">
        <f t="array" ref="GS104">_xlfn.IFNA(VLOOKUP($A104,TRANSPOSE(#REF!),GS$2+2,FALSE),0)</f>
        <v>#REF!</v>
      </c>
      <c r="GT104" t="e" cm="1">
        <f t="array" ref="GT104">_xlfn.IFNA(VLOOKUP($A104,TRANSPOSE(#REF!),GT$2+2,FALSE),0)</f>
        <v>#REF!</v>
      </c>
      <c r="GU104" t="e" cm="1">
        <f t="array" ref="GU104">_xlfn.IFNA(VLOOKUP($A104,TRANSPOSE(#REF!),GU$2+2,FALSE),0)</f>
        <v>#REF!</v>
      </c>
      <c r="GV104" t="e" cm="1">
        <f t="array" ref="GV104">_xlfn.IFNA(VLOOKUP($A104,TRANSPOSE(#REF!),GV$2+2,FALSE),0)</f>
        <v>#REF!</v>
      </c>
      <c r="GW104" t="e" cm="1">
        <f t="array" ref="GW104">_xlfn.IFNA(VLOOKUP($A104,TRANSPOSE(#REF!),GW$2+2,FALSE),0)</f>
        <v>#REF!</v>
      </c>
      <c r="GX104" t="e" cm="1">
        <f t="array" ref="GX104">_xlfn.IFNA(VLOOKUP($A104,TRANSPOSE(#REF!),GX$2+2,FALSE),0)</f>
        <v>#REF!</v>
      </c>
      <c r="GY104" t="e" cm="1">
        <f t="array" ref="GY104">_xlfn.IFNA(VLOOKUP($A104,TRANSPOSE(#REF!),GY$2+2,FALSE),0)</f>
        <v>#REF!</v>
      </c>
      <c r="GZ104" t="e" cm="1">
        <f t="array" ref="GZ104">_xlfn.IFNA(VLOOKUP($A104,TRANSPOSE(#REF!),GZ$2+2,FALSE),0)</f>
        <v>#REF!</v>
      </c>
      <c r="HA104" t="e" cm="1">
        <f t="array" ref="HA104">_xlfn.IFNA(VLOOKUP($A104,TRANSPOSE(#REF!),HA$2+2,FALSE),0)</f>
        <v>#REF!</v>
      </c>
      <c r="HB104" t="e" cm="1">
        <f t="array" ref="HB104">_xlfn.IFNA(VLOOKUP($A104,TRANSPOSE(#REF!),HB$2+2,FALSE),0)</f>
        <v>#REF!</v>
      </c>
      <c r="HC104" t="e" cm="1">
        <f t="array" ref="HC104">_xlfn.IFNA(VLOOKUP($A104,TRANSPOSE(#REF!),HC$2+2,FALSE),0)</f>
        <v>#REF!</v>
      </c>
      <c r="HD104" t="e" cm="1">
        <f t="array" ref="HD104">_xlfn.IFNA(VLOOKUP($A104,TRANSPOSE(#REF!),HD$2+2,FALSE),0)</f>
        <v>#REF!</v>
      </c>
      <c r="HE104" t="e" cm="1">
        <f t="array" ref="HE104">_xlfn.IFNA(VLOOKUP($A104,TRANSPOSE(#REF!),HE$2+2,FALSE),0)</f>
        <v>#REF!</v>
      </c>
      <c r="HF104" t="e" cm="1">
        <f t="array" ref="HF104">_xlfn.IFNA(VLOOKUP($A104,TRANSPOSE(#REF!),HF$2+2,FALSE),0)</f>
        <v>#REF!</v>
      </c>
      <c r="HG104" t="e" cm="1">
        <f t="array" ref="HG104">_xlfn.IFNA(VLOOKUP($A104,TRANSPOSE(#REF!),HG$2+2,FALSE),0)</f>
        <v>#REF!</v>
      </c>
      <c r="HH104" t="e" cm="1">
        <f t="array" ref="HH104">_xlfn.IFNA(VLOOKUP($A104,TRANSPOSE(#REF!),HH$2+2,FALSE),0)</f>
        <v>#REF!</v>
      </c>
      <c r="HI104" t="e" cm="1">
        <f t="array" ref="HI104">_xlfn.IFNA(VLOOKUP($A104,TRANSPOSE(#REF!),HI$2+2,FALSE),0)</f>
        <v>#REF!</v>
      </c>
      <c r="HJ104" t="e" cm="1">
        <f t="array" ref="HJ104">_xlfn.IFNA(VLOOKUP($A104,TRANSPOSE(#REF!),HJ$2+2,FALSE),0)</f>
        <v>#REF!</v>
      </c>
      <c r="HK104" t="e" cm="1">
        <f t="array" ref="HK104">_xlfn.IFNA(VLOOKUP($A104,TRANSPOSE(#REF!),HK$2+2,FALSE),0)</f>
        <v>#REF!</v>
      </c>
      <c r="HL104" t="e" cm="1">
        <f t="array" ref="HL104">_xlfn.IFNA(VLOOKUP($A104,TRANSPOSE(#REF!),HL$2+2,FALSE),0)</f>
        <v>#REF!</v>
      </c>
      <c r="HM104" t="e" cm="1">
        <f t="array" ref="HM104">_xlfn.IFNA(VLOOKUP($A104,TRANSPOSE(#REF!),HM$2+2,FALSE),0)</f>
        <v>#REF!</v>
      </c>
      <c r="HN104" t="e" cm="1">
        <f t="array" ref="HN104">_xlfn.IFNA(VLOOKUP($A104,TRANSPOSE(#REF!),HN$2+2,FALSE),0)</f>
        <v>#REF!</v>
      </c>
      <c r="HO104" t="e" cm="1">
        <f t="array" ref="HO104">_xlfn.IFNA(VLOOKUP($A104,TRANSPOSE(#REF!),HO$2+2,FALSE),0)</f>
        <v>#REF!</v>
      </c>
      <c r="HP104" t="e" cm="1">
        <f t="array" ref="HP104">_xlfn.IFNA(VLOOKUP($A104,TRANSPOSE(#REF!),HP$2+2,FALSE),0)</f>
        <v>#REF!</v>
      </c>
      <c r="HQ104" t="e" cm="1">
        <f t="array" ref="HQ104">_xlfn.IFNA(VLOOKUP($A104,TRANSPOSE(#REF!),HQ$2+2,FALSE),0)</f>
        <v>#REF!</v>
      </c>
      <c r="HR104" t="e" cm="1">
        <f t="array" ref="HR104">_xlfn.IFNA(VLOOKUP($A104,TRANSPOSE(#REF!),HR$2+2,FALSE),0)</f>
        <v>#REF!</v>
      </c>
      <c r="HS104" t="e" cm="1">
        <f t="array" ref="HS104">_xlfn.IFNA(VLOOKUP($A104,TRANSPOSE(#REF!),HS$2+2,FALSE),0)</f>
        <v>#REF!</v>
      </c>
      <c r="HT104" t="e" cm="1">
        <f t="array" ref="HT104">_xlfn.IFNA(VLOOKUP($A104,TRANSPOSE(#REF!),HT$2+2,FALSE),0)</f>
        <v>#REF!</v>
      </c>
      <c r="HU104" t="e" cm="1">
        <f t="array" ref="HU104">_xlfn.IFNA(VLOOKUP($A104,TRANSPOSE(#REF!),HU$2+2,FALSE),0)</f>
        <v>#REF!</v>
      </c>
      <c r="HV104" t="e" cm="1">
        <f t="array" ref="HV104">_xlfn.IFNA(VLOOKUP($A104,TRANSPOSE(#REF!),HV$2+2,FALSE),0)</f>
        <v>#REF!</v>
      </c>
      <c r="HW104" t="e" cm="1">
        <f t="array" ref="HW104">_xlfn.IFNA(VLOOKUP($A104,TRANSPOSE(#REF!),HW$2+2,FALSE),0)</f>
        <v>#REF!</v>
      </c>
      <c r="HX104" t="e" cm="1">
        <f t="array" ref="HX104">_xlfn.IFNA(VLOOKUP($A104,TRANSPOSE(#REF!),HX$2+2,FALSE),0)</f>
        <v>#REF!</v>
      </c>
      <c r="HY104" t="e" cm="1">
        <f t="array" ref="HY104">_xlfn.IFNA(VLOOKUP($A104,TRANSPOSE(#REF!),HY$2+2,FALSE),0)</f>
        <v>#REF!</v>
      </c>
      <c r="HZ104" t="e" cm="1">
        <f t="array" ref="HZ104">_xlfn.IFNA(VLOOKUP($A104,TRANSPOSE(#REF!),HZ$2+2,FALSE),0)</f>
        <v>#REF!</v>
      </c>
      <c r="IA104" t="e" cm="1">
        <f t="array" ref="IA104">_xlfn.IFNA(VLOOKUP($A104,TRANSPOSE(#REF!),IA$2+2,FALSE),0)</f>
        <v>#REF!</v>
      </c>
      <c r="IB104" t="e" cm="1">
        <f t="array" ref="IB104">_xlfn.IFNA(VLOOKUP($A104,TRANSPOSE(#REF!),IB$2+2,FALSE),0)</f>
        <v>#REF!</v>
      </c>
      <c r="IC104" t="e" cm="1">
        <f t="array" ref="IC104">_xlfn.IFNA(VLOOKUP($A104,TRANSPOSE(#REF!),IC$2+2,FALSE),0)</f>
        <v>#REF!</v>
      </c>
      <c r="ID104" t="e" cm="1">
        <f t="array" ref="ID104">_xlfn.IFNA(VLOOKUP($A104,TRANSPOSE(#REF!),ID$2+2,FALSE),0)</f>
        <v>#REF!</v>
      </c>
      <c r="IE104" t="e" cm="1">
        <f t="array" ref="IE104">_xlfn.IFNA(VLOOKUP($A104,TRANSPOSE(#REF!),IE$2+2,FALSE),0)</f>
        <v>#REF!</v>
      </c>
      <c r="IF104" t="e" cm="1">
        <f t="array" ref="IF104">_xlfn.IFNA(VLOOKUP($A104,TRANSPOSE(#REF!),IF$2+2,FALSE),0)</f>
        <v>#REF!</v>
      </c>
      <c r="IG104" t="e" cm="1">
        <f t="array" ref="IG104">_xlfn.IFNA(VLOOKUP($A104,TRANSPOSE(#REF!),IG$2+2,FALSE),0)</f>
        <v>#REF!</v>
      </c>
      <c r="IH104" t="e" cm="1">
        <f t="array" ref="IH104">_xlfn.IFNA(VLOOKUP($A104,TRANSPOSE(#REF!),IH$2+2,FALSE),0)</f>
        <v>#REF!</v>
      </c>
      <c r="II104" t="e" cm="1">
        <f t="array" ref="II104">_xlfn.IFNA(VLOOKUP($A104,TRANSPOSE(#REF!),II$2+2,FALSE),0)</f>
        <v>#REF!</v>
      </c>
      <c r="IJ104" t="e" cm="1">
        <f t="array" ref="IJ104">_xlfn.IFNA(VLOOKUP($A104,TRANSPOSE(#REF!),IJ$2+2,FALSE),0)</f>
        <v>#REF!</v>
      </c>
      <c r="IK104" t="e" cm="1">
        <f t="array" ref="IK104">_xlfn.IFNA(VLOOKUP($A104,TRANSPOSE(#REF!),IK$2+2,FALSE),0)</f>
        <v>#REF!</v>
      </c>
      <c r="IL104" t="e" cm="1">
        <f t="array" ref="IL104">_xlfn.IFNA(VLOOKUP($A104,TRANSPOSE(#REF!),IL$2+2,FALSE),0)</f>
        <v>#REF!</v>
      </c>
      <c r="IM104" t="e" cm="1">
        <f t="array" ref="IM104">_xlfn.IFNA(VLOOKUP($A104,TRANSPOSE(#REF!),IM$2+2,FALSE),0)</f>
        <v>#REF!</v>
      </c>
      <c r="IN104" t="e" cm="1">
        <f t="array" ref="IN104">_xlfn.IFNA(VLOOKUP($A104,TRANSPOSE(#REF!),IN$2+2,FALSE),0)</f>
        <v>#REF!</v>
      </c>
      <c r="IO104" t="e" cm="1">
        <f t="array" ref="IO104">_xlfn.IFNA(VLOOKUP($A104,TRANSPOSE(#REF!),IO$2+2,FALSE),0)</f>
        <v>#REF!</v>
      </c>
      <c r="IP104" t="e" cm="1">
        <f t="array" ref="IP104">_xlfn.IFNA(VLOOKUP($A104,TRANSPOSE(#REF!),IP$2+2,FALSE),0)</f>
        <v>#REF!</v>
      </c>
      <c r="IQ104" t="e" cm="1">
        <f t="array" ref="IQ104">_xlfn.IFNA(VLOOKUP($A104,TRANSPOSE(#REF!),IQ$2+2,FALSE),0)</f>
        <v>#REF!</v>
      </c>
      <c r="IR104" t="e" cm="1">
        <f t="array" ref="IR104">_xlfn.IFNA(VLOOKUP($A104,TRANSPOSE(#REF!),IR$2+2,FALSE),0)</f>
        <v>#REF!</v>
      </c>
      <c r="IS104" t="e" cm="1">
        <f t="array" ref="IS104">_xlfn.IFNA(VLOOKUP($A104,TRANSPOSE(#REF!),IS$2+2,FALSE),0)</f>
        <v>#REF!</v>
      </c>
      <c r="IT104" t="e" cm="1">
        <f t="array" ref="IT104">_xlfn.IFNA(VLOOKUP($A104,TRANSPOSE(#REF!),IT$2+2,FALSE),0)</f>
        <v>#REF!</v>
      </c>
      <c r="IU104" t="e" cm="1">
        <f t="array" ref="IU104">_xlfn.IFNA(VLOOKUP($A104,TRANSPOSE(#REF!),IU$2+2,FALSE),0)</f>
        <v>#REF!</v>
      </c>
      <c r="IV104" t="e" cm="1">
        <f t="array" ref="IV104">_xlfn.IFNA(VLOOKUP($A104,TRANSPOSE(#REF!),IV$2+2,FALSE),0)</f>
        <v>#REF!</v>
      </c>
      <c r="IW104" t="e" cm="1">
        <f t="array" ref="IW104">_xlfn.IFNA(VLOOKUP($A104,TRANSPOSE(#REF!),IW$2+2,FALSE),0)</f>
        <v>#REF!</v>
      </c>
      <c r="IX104" t="e" cm="1">
        <f t="array" ref="IX104">_xlfn.IFNA(VLOOKUP($A104,TRANSPOSE(#REF!),IX$2+2,FALSE),0)</f>
        <v>#REF!</v>
      </c>
      <c r="IY104" t="e" cm="1">
        <f t="array" ref="IY104">_xlfn.IFNA(VLOOKUP($A104,TRANSPOSE(#REF!),IY$2+2,FALSE),0)</f>
        <v>#REF!</v>
      </c>
      <c r="IZ104" t="e" cm="1">
        <f t="array" ref="IZ104">_xlfn.IFNA(VLOOKUP($A104,TRANSPOSE(#REF!),IZ$2+2,FALSE),0)</f>
        <v>#REF!</v>
      </c>
      <c r="JA104" t="e" cm="1">
        <f t="array" ref="JA104">_xlfn.IFNA(VLOOKUP($A104,TRANSPOSE(#REF!),JA$2+2,FALSE),0)</f>
        <v>#REF!</v>
      </c>
      <c r="JB104" t="e" cm="1">
        <f t="array" ref="JB104">_xlfn.IFNA(VLOOKUP($A104,TRANSPOSE(#REF!),JB$2+2,FALSE),0)</f>
        <v>#REF!</v>
      </c>
      <c r="JC104" t="e" cm="1">
        <f t="array" ref="JC104">_xlfn.IFNA(VLOOKUP($A104,TRANSPOSE(#REF!),JC$2+2,FALSE),0)</f>
        <v>#REF!</v>
      </c>
      <c r="JD104" t="e" cm="1">
        <f t="array" ref="JD104">_xlfn.IFNA(VLOOKUP($A104,TRANSPOSE(#REF!),JD$2+2,FALSE),0)</f>
        <v>#REF!</v>
      </c>
      <c r="JE104" t="e" cm="1">
        <f t="array" ref="JE104">_xlfn.IFNA(VLOOKUP($A104,TRANSPOSE(#REF!),JE$2+2,FALSE),0)</f>
        <v>#REF!</v>
      </c>
      <c r="JF104" t="e" cm="1">
        <f t="array" ref="JF104">_xlfn.IFNA(VLOOKUP($A104,TRANSPOSE(#REF!),JF$2+2,FALSE),0)</f>
        <v>#REF!</v>
      </c>
      <c r="JG104" t="e" cm="1">
        <f t="array" ref="JG104">_xlfn.IFNA(VLOOKUP($A104,TRANSPOSE(#REF!),JG$2+2,FALSE),0)</f>
        <v>#REF!</v>
      </c>
      <c r="JH104" t="e" cm="1">
        <f t="array" ref="JH104">_xlfn.IFNA(VLOOKUP($A104,TRANSPOSE(#REF!),JH$2+2,FALSE),0)</f>
        <v>#REF!</v>
      </c>
      <c r="JI104" t="e" cm="1">
        <f t="array" ref="JI104">_xlfn.IFNA(VLOOKUP($A104,TRANSPOSE(#REF!),JI$2+2,FALSE),0)</f>
        <v>#REF!</v>
      </c>
      <c r="JJ104" t="e" cm="1">
        <f t="array" ref="JJ104">_xlfn.IFNA(VLOOKUP($A104,TRANSPOSE(#REF!),JJ$2+2,FALSE),0)</f>
        <v>#REF!</v>
      </c>
      <c r="JK104" t="e" cm="1">
        <f t="array" ref="JK104">_xlfn.IFNA(VLOOKUP($A104,TRANSPOSE(#REF!),JK$2+2,FALSE),0)</f>
        <v>#REF!</v>
      </c>
      <c r="JL104" t="e" cm="1">
        <f t="array" ref="JL104">_xlfn.IFNA(VLOOKUP($A104,TRANSPOSE(#REF!),JL$2+2,FALSE),0)</f>
        <v>#REF!</v>
      </c>
      <c r="JM104" t="e" cm="1">
        <f t="array" ref="JM104">_xlfn.IFNA(VLOOKUP($A104,TRANSPOSE(#REF!),JM$2+2,FALSE),0)</f>
        <v>#REF!</v>
      </c>
      <c r="JN104" t="e" cm="1">
        <f t="array" ref="JN104">_xlfn.IFNA(VLOOKUP($A104,TRANSPOSE(#REF!),JN$2+2,FALSE),0)</f>
        <v>#REF!</v>
      </c>
      <c r="JO104" t="e" cm="1">
        <f t="array" ref="JO104">_xlfn.IFNA(VLOOKUP($A104,TRANSPOSE(#REF!),JO$2+2,FALSE),0)</f>
        <v>#REF!</v>
      </c>
      <c r="JP104" t="e" cm="1">
        <f t="array" ref="JP104">_xlfn.IFNA(VLOOKUP($A104,TRANSPOSE(#REF!),JP$2+2,FALSE),0)</f>
        <v>#REF!</v>
      </c>
      <c r="JQ104" t="e" cm="1">
        <f t="array" ref="JQ104">_xlfn.IFNA(VLOOKUP($A104,TRANSPOSE(#REF!),JQ$2+2,FALSE),0)</f>
        <v>#REF!</v>
      </c>
      <c r="JR104" t="e" cm="1">
        <f t="array" ref="JR104">_xlfn.IFNA(VLOOKUP($A104,TRANSPOSE(#REF!),JR$2+2,FALSE),0)</f>
        <v>#REF!</v>
      </c>
      <c r="JS104" t="e" cm="1">
        <f t="array" ref="JS104">_xlfn.IFNA(VLOOKUP($A104,TRANSPOSE(#REF!),JS$2+2,FALSE),0)</f>
        <v>#REF!</v>
      </c>
      <c r="JT104" t="e" cm="1">
        <f t="array" ref="JT104">_xlfn.IFNA(VLOOKUP($A104,TRANSPOSE(#REF!),JT$2+2,FALSE),0)</f>
        <v>#REF!</v>
      </c>
      <c r="JU104" t="e" cm="1">
        <f t="array" ref="JU104">_xlfn.IFNA(VLOOKUP($A104,TRANSPOSE(#REF!),JU$2+2,FALSE),0)</f>
        <v>#REF!</v>
      </c>
      <c r="JV104" t="e" cm="1">
        <f t="array" ref="JV104">_xlfn.IFNA(VLOOKUP($A104,TRANSPOSE(#REF!),JV$2+2,FALSE),0)</f>
        <v>#REF!</v>
      </c>
      <c r="JW104" t="e" cm="1">
        <f t="array" ref="JW104">_xlfn.IFNA(VLOOKUP($A104,TRANSPOSE(#REF!),JW$2+2,FALSE),0)</f>
        <v>#REF!</v>
      </c>
      <c r="JX104" t="e" cm="1">
        <f t="array" ref="JX104">_xlfn.IFNA(VLOOKUP($A104,TRANSPOSE(#REF!),JX$2+2,FALSE),0)</f>
        <v>#REF!</v>
      </c>
      <c r="JY104" t="e" cm="1">
        <f t="array" ref="JY104">_xlfn.IFNA(VLOOKUP($A104,TRANSPOSE(#REF!),JY$2+2,FALSE),0)</f>
        <v>#REF!</v>
      </c>
      <c r="JZ104" t="e" cm="1">
        <f t="array" ref="JZ104">_xlfn.IFNA(VLOOKUP($A104,TRANSPOSE(#REF!),JZ$2+2,FALSE),0)</f>
        <v>#REF!</v>
      </c>
      <c r="KA104" t="e" cm="1">
        <f t="array" ref="KA104">_xlfn.IFNA(VLOOKUP($A104,TRANSPOSE(#REF!),KA$2+2,FALSE),0)</f>
        <v>#REF!</v>
      </c>
      <c r="KB104" t="e" cm="1">
        <f t="array" ref="KB104">_xlfn.IFNA(VLOOKUP($A104,TRANSPOSE(#REF!),KB$2+2,FALSE),0)</f>
        <v>#REF!</v>
      </c>
      <c r="KC104" t="e" cm="1">
        <f t="array" ref="KC104">_xlfn.IFNA(VLOOKUP($A104,TRANSPOSE(#REF!),KC$2+2,FALSE),0)</f>
        <v>#REF!</v>
      </c>
      <c r="KD104" t="e" cm="1">
        <f t="array" ref="KD104">_xlfn.IFNA(VLOOKUP($A104,TRANSPOSE(#REF!),KD$2+2,FALSE),0)</f>
        <v>#REF!</v>
      </c>
      <c r="KE104" t="e" cm="1">
        <f t="array" ref="KE104">_xlfn.IFNA(VLOOKUP($A104,TRANSPOSE(#REF!),KE$2+2,FALSE),0)</f>
        <v>#REF!</v>
      </c>
      <c r="KF104" t="e" cm="1">
        <f t="array" ref="KF104">_xlfn.IFNA(VLOOKUP($A104,TRANSPOSE(#REF!),KF$2+2,FALSE),0)</f>
        <v>#REF!</v>
      </c>
      <c r="KG104" t="e" cm="1">
        <f t="array" ref="KG104">_xlfn.IFNA(VLOOKUP($A104,TRANSPOSE(#REF!),KG$2+2,FALSE),0)</f>
        <v>#REF!</v>
      </c>
      <c r="KH104" t="e" cm="1">
        <f t="array" ref="KH104">_xlfn.IFNA(VLOOKUP($A104,TRANSPOSE(#REF!),KH$2+2,FALSE),0)</f>
        <v>#REF!</v>
      </c>
      <c r="KI104" t="e" cm="1">
        <f t="array" ref="KI104">_xlfn.IFNA(VLOOKUP($A104,TRANSPOSE(#REF!),KI$2+2,FALSE),0)</f>
        <v>#REF!</v>
      </c>
      <c r="KJ104" t="e" cm="1">
        <f t="array" ref="KJ104">_xlfn.IFNA(VLOOKUP($A104,TRANSPOSE(#REF!),KJ$2+2,FALSE),0)</f>
        <v>#REF!</v>
      </c>
      <c r="KK104" t="e" cm="1">
        <f t="array" ref="KK104">_xlfn.IFNA(VLOOKUP($A104,TRANSPOSE(#REF!),KK$2+2,FALSE),0)</f>
        <v>#REF!</v>
      </c>
      <c r="KL104" t="e" cm="1">
        <f t="array" ref="KL104">_xlfn.IFNA(VLOOKUP($A104,TRANSPOSE(#REF!),KL$2+2,FALSE),0)</f>
        <v>#REF!</v>
      </c>
      <c r="KM104" t="e" cm="1">
        <f t="array" ref="KM104">_xlfn.IFNA(VLOOKUP($A104,TRANSPOSE(#REF!),KM$2+2,FALSE),0)</f>
        <v>#REF!</v>
      </c>
      <c r="KN104" t="e" cm="1">
        <f t="array" ref="KN104">_xlfn.IFNA(VLOOKUP($A104,TRANSPOSE(#REF!),KN$2+2,FALSE),0)</f>
        <v>#REF!</v>
      </c>
      <c r="KO104" t="e" cm="1">
        <f t="array" ref="KO104">_xlfn.IFNA(VLOOKUP($A104,TRANSPOSE(#REF!),KO$2+2,FALSE),0)</f>
        <v>#REF!</v>
      </c>
      <c r="KP104" t="e" cm="1">
        <f t="array" ref="KP104">_xlfn.IFNA(VLOOKUP($A104,TRANSPOSE(#REF!),KP$2+2,FALSE),0)</f>
        <v>#REF!</v>
      </c>
      <c r="KQ104" t="e" cm="1">
        <f t="array" ref="KQ104">_xlfn.IFNA(VLOOKUP($A104,TRANSPOSE(#REF!),KQ$2+2,FALSE),0)</f>
        <v>#REF!</v>
      </c>
      <c r="KR104" t="e" cm="1">
        <f t="array" ref="KR104">_xlfn.IFNA(VLOOKUP($A104,TRANSPOSE(#REF!),KR$2+2,FALSE),0)</f>
        <v>#REF!</v>
      </c>
      <c r="KS104" t="e" cm="1">
        <f t="array" ref="KS104">_xlfn.IFNA(VLOOKUP($A104,TRANSPOSE(#REF!),KS$2+2,FALSE),0)</f>
        <v>#REF!</v>
      </c>
      <c r="KT104" t="e" cm="1">
        <f t="array" ref="KT104">_xlfn.IFNA(VLOOKUP($A104,TRANSPOSE(#REF!),KT$2+2,FALSE),0)</f>
        <v>#REF!</v>
      </c>
      <c r="KU104" t="e" cm="1">
        <f t="array" ref="KU104">_xlfn.IFNA(VLOOKUP($A104,TRANSPOSE(#REF!),KU$2+2,FALSE),0)</f>
        <v>#REF!</v>
      </c>
      <c r="KV104" t="e" cm="1">
        <f t="array" ref="KV104">_xlfn.IFNA(VLOOKUP($A104,TRANSPOSE(#REF!),KV$2+2,FALSE),0)</f>
        <v>#REF!</v>
      </c>
      <c r="KW104" t="e" cm="1">
        <f t="array" ref="KW104">_xlfn.IFNA(VLOOKUP($A104,TRANSPOSE(#REF!),KW$2+2,FALSE),0)</f>
        <v>#REF!</v>
      </c>
      <c r="KX104" t="e" cm="1">
        <f t="array" ref="KX104">_xlfn.IFNA(VLOOKUP($A104,TRANSPOSE(#REF!),KX$2+2,FALSE),0)</f>
        <v>#REF!</v>
      </c>
      <c r="KY104" t="e" cm="1">
        <f t="array" ref="KY104">_xlfn.IFNA(VLOOKUP($A104,TRANSPOSE(#REF!),KY$2+2,FALSE),0)</f>
        <v>#REF!</v>
      </c>
      <c r="KZ104" t="e" cm="1">
        <f t="array" ref="KZ104">_xlfn.IFNA(VLOOKUP($A104,TRANSPOSE(#REF!),KZ$2+2,FALSE),0)</f>
        <v>#REF!</v>
      </c>
      <c r="LA104" t="e" cm="1">
        <f t="array" ref="LA104">_xlfn.IFNA(VLOOKUP($A104,TRANSPOSE(#REF!),LA$2+2,FALSE),0)</f>
        <v>#REF!</v>
      </c>
      <c r="LB104" t="e" cm="1">
        <f t="array" ref="LB104">_xlfn.IFNA(VLOOKUP($A104,TRANSPOSE(#REF!),LB$2+2,FALSE),0)</f>
        <v>#REF!</v>
      </c>
      <c r="LC104" t="e" cm="1">
        <f t="array" ref="LC104">_xlfn.IFNA(VLOOKUP($A104,TRANSPOSE(#REF!),LC$2+2,FALSE),0)</f>
        <v>#REF!</v>
      </c>
      <c r="LD104" t="e" cm="1">
        <f t="array" ref="LD104">_xlfn.IFNA(VLOOKUP($A104,TRANSPOSE(#REF!),LD$2+2,FALSE),0)</f>
        <v>#REF!</v>
      </c>
      <c r="LE104" t="e" cm="1">
        <f t="array" ref="LE104">_xlfn.IFNA(VLOOKUP($A104,TRANSPOSE(#REF!),LE$2+2,FALSE),0)</f>
        <v>#REF!</v>
      </c>
      <c r="LF104" t="e" cm="1">
        <f t="array" ref="LF104">_xlfn.IFNA(VLOOKUP($A104,TRANSPOSE(#REF!),LF$2+2,FALSE),0)</f>
        <v>#REF!</v>
      </c>
      <c r="LG104" t="e" cm="1">
        <f t="array" ref="LG104">_xlfn.IFNA(VLOOKUP($A104,TRANSPOSE(#REF!),LG$2+2,FALSE),0)</f>
        <v>#REF!</v>
      </c>
      <c r="LH104" t="e" cm="1">
        <f t="array" ref="LH104">_xlfn.IFNA(VLOOKUP($A104,TRANSPOSE(#REF!),LH$2+2,FALSE),0)</f>
        <v>#REF!</v>
      </c>
      <c r="LI104" t="e" cm="1">
        <f t="array" ref="LI104">_xlfn.IFNA(VLOOKUP($A104,TRANSPOSE(#REF!),LI$2+2,FALSE),0)</f>
        <v>#REF!</v>
      </c>
      <c r="LJ104" t="e" cm="1">
        <f t="array" ref="LJ104">_xlfn.IFNA(VLOOKUP($A104,TRANSPOSE(#REF!),LJ$2+2,FALSE),0)</f>
        <v>#REF!</v>
      </c>
      <c r="LK104" t="e" cm="1">
        <f t="array" ref="LK104">_xlfn.IFNA(VLOOKUP($A104,TRANSPOSE(#REF!),LK$2+2,FALSE),0)</f>
        <v>#REF!</v>
      </c>
      <c r="LL104" t="e" cm="1">
        <f t="array" ref="LL104">_xlfn.IFNA(VLOOKUP($A104,TRANSPOSE(#REF!),LL$2+2,FALSE),0)</f>
        <v>#REF!</v>
      </c>
      <c r="LM104" t="e" cm="1">
        <f t="array" ref="LM104">_xlfn.IFNA(VLOOKUP($A104,TRANSPOSE(#REF!),LM$2+2,FALSE),0)</f>
        <v>#REF!</v>
      </c>
      <c r="LN104" t="e" cm="1">
        <f t="array" ref="LN104">_xlfn.IFNA(VLOOKUP($A104,TRANSPOSE(#REF!),LN$2+2,FALSE),0)</f>
        <v>#REF!</v>
      </c>
      <c r="LO104" t="e" cm="1">
        <f t="array" ref="LO104">_xlfn.IFNA(VLOOKUP($A104,TRANSPOSE(#REF!),LO$2+2,FALSE),0)</f>
        <v>#REF!</v>
      </c>
      <c r="LP104" t="e" cm="1">
        <f t="array" ref="LP104">_xlfn.IFNA(VLOOKUP($A104,TRANSPOSE(#REF!),LP$2+2,FALSE),0)</f>
        <v>#REF!</v>
      </c>
      <c r="LQ104" t="e" cm="1">
        <f t="array" ref="LQ104">_xlfn.IFNA(VLOOKUP($A104,TRANSPOSE(#REF!),LQ$2+2,FALSE),0)</f>
        <v>#REF!</v>
      </c>
      <c r="LR104" t="e" cm="1">
        <f t="array" ref="LR104">_xlfn.IFNA(VLOOKUP($A104,TRANSPOSE(#REF!),LR$2+2,FALSE),0)</f>
        <v>#REF!</v>
      </c>
      <c r="LS104" t="e" cm="1">
        <f t="array" ref="LS104">_xlfn.IFNA(VLOOKUP($A104,TRANSPOSE(#REF!),LS$2+2,FALSE),0)</f>
        <v>#REF!</v>
      </c>
      <c r="LT104" t="e" cm="1">
        <f t="array" ref="LT104">_xlfn.IFNA(VLOOKUP($A104,TRANSPOSE(#REF!),LT$2+2,FALSE),0)</f>
        <v>#REF!</v>
      </c>
      <c r="LU104" t="e" cm="1">
        <f t="array" ref="LU104">_xlfn.IFNA(VLOOKUP($A104,TRANSPOSE(#REF!),LU$2+2,FALSE),0)</f>
        <v>#REF!</v>
      </c>
      <c r="LV104" t="e" cm="1">
        <f t="array" ref="LV104">_xlfn.IFNA(VLOOKUP($A104,TRANSPOSE(#REF!),LV$2+2,FALSE),0)</f>
        <v>#REF!</v>
      </c>
      <c r="LW104" t="e" cm="1">
        <f t="array" ref="LW104">_xlfn.IFNA(VLOOKUP($A104,TRANSPOSE(#REF!),LW$2+2,FALSE),0)</f>
        <v>#REF!</v>
      </c>
      <c r="LX104" t="e" cm="1">
        <f t="array" ref="LX104">_xlfn.IFNA(VLOOKUP($A104,TRANSPOSE(#REF!),LX$2+2,FALSE),0)</f>
        <v>#REF!</v>
      </c>
      <c r="LY104" t="e" cm="1">
        <f t="array" ref="LY104">_xlfn.IFNA(VLOOKUP($A104,TRANSPOSE(#REF!),LY$2+2,FALSE),0)</f>
        <v>#REF!</v>
      </c>
      <c r="LZ104" t="e" cm="1">
        <f t="array" ref="LZ104">_xlfn.IFNA(VLOOKUP($A104,TRANSPOSE(#REF!),LZ$2+2,FALSE),0)</f>
        <v>#REF!</v>
      </c>
      <c r="MA104" t="e" cm="1">
        <f t="array" ref="MA104">_xlfn.IFNA(VLOOKUP($A104,TRANSPOSE(#REF!),MA$2+2,FALSE),0)</f>
        <v>#REF!</v>
      </c>
      <c r="MB104" t="e" cm="1">
        <f t="array" ref="MB104">_xlfn.IFNA(VLOOKUP($A104,TRANSPOSE(#REF!),MB$2+2,FALSE),0)</f>
        <v>#REF!</v>
      </c>
      <c r="MC104" t="e" cm="1">
        <f t="array" ref="MC104">_xlfn.IFNA(VLOOKUP($A104,TRANSPOSE(#REF!),MC$2+2,FALSE),0)</f>
        <v>#REF!</v>
      </c>
      <c r="MD104" t="e" cm="1">
        <f t="array" ref="MD104">_xlfn.IFNA(VLOOKUP($A104,TRANSPOSE(#REF!),MD$2+2,FALSE),0)</f>
        <v>#REF!</v>
      </c>
      <c r="ME104" t="e" cm="1">
        <f t="array" ref="ME104">_xlfn.IFNA(VLOOKUP($A104,TRANSPOSE(#REF!),ME$2+2,FALSE),0)</f>
        <v>#REF!</v>
      </c>
      <c r="MF104" t="e" cm="1">
        <f t="array" ref="MF104">_xlfn.IFNA(VLOOKUP($A104,TRANSPOSE(#REF!),MF$2+2,FALSE),0)</f>
        <v>#REF!</v>
      </c>
      <c r="MG104" t="e" cm="1">
        <f t="array" ref="MG104">_xlfn.IFNA(VLOOKUP($A104,TRANSPOSE(#REF!),MG$2+2,FALSE),0)</f>
        <v>#REF!</v>
      </c>
      <c r="MH104" t="e" cm="1">
        <f t="array" ref="MH104">_xlfn.IFNA(VLOOKUP($A104,TRANSPOSE(#REF!),MH$2+2,FALSE),0)</f>
        <v>#REF!</v>
      </c>
      <c r="MI104" t="e" cm="1">
        <f t="array" ref="MI104">_xlfn.IFNA(VLOOKUP($A104,TRANSPOSE(#REF!),MI$2+2,FALSE),0)</f>
        <v>#REF!</v>
      </c>
      <c r="MJ104" t="e" cm="1">
        <f t="array" ref="MJ104">_xlfn.IFNA(VLOOKUP($A104,TRANSPOSE(#REF!),MJ$2+2,FALSE),0)</f>
        <v>#REF!</v>
      </c>
      <c r="MK104" t="e" cm="1">
        <f t="array" ref="MK104">_xlfn.IFNA(VLOOKUP($A104,TRANSPOSE(#REF!),MK$2+2,FALSE),0)</f>
        <v>#REF!</v>
      </c>
      <c r="ML104" t="e" cm="1">
        <f t="array" ref="ML104">_xlfn.IFNA(VLOOKUP($A104,TRANSPOSE(#REF!),ML$2+2,FALSE),0)</f>
        <v>#REF!</v>
      </c>
      <c r="MM104" t="e" cm="1">
        <f t="array" ref="MM104">_xlfn.IFNA(VLOOKUP($A104,TRANSPOSE(#REF!),MM$2+2,FALSE),0)</f>
        <v>#REF!</v>
      </c>
      <c r="MN104" t="e" cm="1">
        <f t="array" ref="MN104">_xlfn.IFNA(VLOOKUP($A104,TRANSPOSE(#REF!),MN$2+2,FALSE),0)</f>
        <v>#REF!</v>
      </c>
      <c r="MO104" t="e" cm="1">
        <f t="array" ref="MO104">_xlfn.IFNA(VLOOKUP($A104,TRANSPOSE(#REF!),MO$2+2,FALSE),0)</f>
        <v>#REF!</v>
      </c>
      <c r="MP104" t="e" cm="1">
        <f t="array" ref="MP104">_xlfn.IFNA(VLOOKUP($A104,TRANSPOSE(#REF!),MP$2+2,FALSE),0)</f>
        <v>#REF!</v>
      </c>
      <c r="MQ104" t="e" cm="1">
        <f t="array" ref="MQ104">_xlfn.IFNA(VLOOKUP($A104,TRANSPOSE(#REF!),MQ$2+2,FALSE),0)</f>
        <v>#REF!</v>
      </c>
      <c r="MR104" t="e" cm="1">
        <f t="array" ref="MR104">_xlfn.IFNA(VLOOKUP($A104,TRANSPOSE(#REF!),MR$2+2,FALSE),0)</f>
        <v>#REF!</v>
      </c>
      <c r="MS104" t="e" cm="1">
        <f t="array" ref="MS104">_xlfn.IFNA(VLOOKUP($A104,TRANSPOSE(#REF!),MS$2+2,FALSE),0)</f>
        <v>#REF!</v>
      </c>
      <c r="MT104" t="e" cm="1">
        <f t="array" ref="MT104">_xlfn.IFNA(VLOOKUP($A104,TRANSPOSE(#REF!),MT$2+2,FALSE),0)</f>
        <v>#REF!</v>
      </c>
      <c r="MU104" t="e" cm="1">
        <f t="array" ref="MU104">_xlfn.IFNA(VLOOKUP($A104,TRANSPOSE(#REF!),MU$2+2,FALSE),0)</f>
        <v>#REF!</v>
      </c>
      <c r="MV104" t="e" cm="1">
        <f t="array" ref="MV104">_xlfn.IFNA(VLOOKUP($A104,TRANSPOSE(#REF!),MV$2+2,FALSE),0)</f>
        <v>#REF!</v>
      </c>
      <c r="MW104" t="e" cm="1">
        <f t="array" ref="MW104">_xlfn.IFNA(VLOOKUP($A104,TRANSPOSE(#REF!),MW$2+2,FALSE),0)</f>
        <v>#REF!</v>
      </c>
      <c r="MX104" t="e" cm="1">
        <f t="array" ref="MX104">_xlfn.IFNA(VLOOKUP($A104,TRANSPOSE(#REF!),MX$2+2,FALSE),0)</f>
        <v>#REF!</v>
      </c>
      <c r="MY104" t="e" cm="1">
        <f t="array" ref="MY104">_xlfn.IFNA(VLOOKUP($A104,TRANSPOSE(#REF!),MY$2+2,FALSE),0)</f>
        <v>#REF!</v>
      </c>
      <c r="MZ104" t="e" cm="1">
        <f t="array" ref="MZ104">_xlfn.IFNA(VLOOKUP($A104,TRANSPOSE(#REF!),MZ$2+2,FALSE),0)</f>
        <v>#REF!</v>
      </c>
      <c r="NA104" t="e" cm="1">
        <f t="array" ref="NA104">_xlfn.IFNA(VLOOKUP($A104,TRANSPOSE(#REF!),NA$2+2,FALSE),0)</f>
        <v>#REF!</v>
      </c>
      <c r="NB104" t="e" cm="1">
        <f t="array" ref="NB104">_xlfn.IFNA(VLOOKUP($A104,TRANSPOSE(#REF!),NB$2+2,FALSE),0)</f>
        <v>#REF!</v>
      </c>
      <c r="NC104" t="e" cm="1">
        <f t="array" ref="NC104">_xlfn.IFNA(VLOOKUP($A104,TRANSPOSE(#REF!),NC$2+2,FALSE),0)</f>
        <v>#REF!</v>
      </c>
      <c r="ND104" t="e" cm="1">
        <f t="array" ref="ND104">_xlfn.IFNA(VLOOKUP($A104,TRANSPOSE(#REF!),ND$2+2,FALSE),0)</f>
        <v>#REF!</v>
      </c>
      <c r="NE104" t="e" cm="1">
        <f t="array" ref="NE104">_xlfn.IFNA(VLOOKUP($A104,TRANSPOSE(#REF!),NE$2+2,FALSE),0)</f>
        <v>#REF!</v>
      </c>
      <c r="NF104" t="e" cm="1">
        <f t="array" ref="NF104">_xlfn.IFNA(VLOOKUP($A104,TRANSPOSE(#REF!),NF$2+2,FALSE),0)</f>
        <v>#REF!</v>
      </c>
      <c r="NG104" t="e" cm="1">
        <f t="array" ref="NG104">_xlfn.IFNA(VLOOKUP($A104,TRANSPOSE(#REF!),NG$2+2,FALSE),0)</f>
        <v>#REF!</v>
      </c>
      <c r="NH104" t="e" cm="1">
        <f t="array" ref="NH104">_xlfn.IFNA(VLOOKUP($A104,TRANSPOSE(#REF!),NH$2+2,FALSE),0)</f>
        <v>#REF!</v>
      </c>
      <c r="NI104" t="e" cm="1">
        <f t="array" ref="NI104">_xlfn.IFNA(VLOOKUP($A104,TRANSPOSE(#REF!),NI$2+2,FALSE),0)</f>
        <v>#REF!</v>
      </c>
      <c r="NJ104" t="e" cm="1">
        <f t="array" ref="NJ104">_xlfn.IFNA(VLOOKUP($A104,TRANSPOSE(#REF!),NJ$2+2,FALSE),0)</f>
        <v>#REF!</v>
      </c>
      <c r="NL104" t="e">
        <f t="shared" si="2"/>
        <v>#REF!</v>
      </c>
      <c r="NM104" t="e">
        <f t="shared" si="3"/>
        <v>#REF!</v>
      </c>
    </row>
    <row r="105" spans="1:377" x14ac:dyDescent="0.3">
      <c r="A105" t="str">
        <v>PNO02_13</v>
      </c>
      <c r="B105" t="str">
        <v>Elektriciteit</v>
      </c>
      <c r="C105" t="str">
        <v>Conversion</v>
      </c>
      <c r="D105" t="str">
        <v>Power NO</v>
      </c>
      <c r="E105" t="str">
        <v>Generation</v>
      </c>
      <c r="F105" t="str">
        <v>Electricity NO</v>
      </c>
      <c r="G105" t="str">
        <v>Electricity from Geothermal - Power NO</v>
      </c>
      <c r="H105" t="str">
        <v>[GW]</v>
      </c>
      <c r="I105">
        <f>_xlfn.IFNA(VLOOKUP(A105,'[1]PASTE Cap_Investment'!A:B,2,FALSE),0)</f>
        <v>0</v>
      </c>
      <c r="J105" t="e" cm="1">
        <f t="array" ref="J105">_xlfn.IFNA(VLOOKUP($A105,TRANSPOSE(#REF!),J$2+2,FALSE),0)</f>
        <v>#REF!</v>
      </c>
      <c r="K105" t="e" cm="1">
        <f t="array" ref="K105">_xlfn.IFNA(VLOOKUP($A105,TRANSPOSE(#REF!),K$2+2,FALSE),0)</f>
        <v>#REF!</v>
      </c>
      <c r="L105" t="e" cm="1">
        <f t="array" ref="L105">_xlfn.IFNA(VLOOKUP($A105,TRANSPOSE(#REF!),L$2+2,FALSE),0)</f>
        <v>#REF!</v>
      </c>
      <c r="M105" t="e" cm="1">
        <f t="array" ref="M105">_xlfn.IFNA(VLOOKUP($A105,TRANSPOSE(#REF!),M$2+2,FALSE),0)</f>
        <v>#REF!</v>
      </c>
      <c r="N105" t="e" cm="1">
        <f t="array" ref="N105">_xlfn.IFNA(VLOOKUP($A105,TRANSPOSE(#REF!),N$2+2,FALSE),0)</f>
        <v>#REF!</v>
      </c>
      <c r="O105" t="e" cm="1">
        <f t="array" ref="O105">_xlfn.IFNA(VLOOKUP($A105,TRANSPOSE(#REF!),O$2+2,FALSE),0)</f>
        <v>#REF!</v>
      </c>
      <c r="P105" t="e" cm="1">
        <f t="array" ref="P105">_xlfn.IFNA(VLOOKUP($A105,TRANSPOSE(#REF!),P$2+2,FALSE),0)</f>
        <v>#REF!</v>
      </c>
      <c r="Q105" t="e" cm="1">
        <f t="array" ref="Q105">_xlfn.IFNA(VLOOKUP($A105,TRANSPOSE(#REF!),Q$2+2,FALSE),0)</f>
        <v>#REF!</v>
      </c>
      <c r="R105" t="e" cm="1">
        <f t="array" ref="R105">_xlfn.IFNA(VLOOKUP($A105,TRANSPOSE(#REF!),R$2+2,FALSE),0)</f>
        <v>#REF!</v>
      </c>
      <c r="S105" t="e" cm="1">
        <f t="array" ref="S105">_xlfn.IFNA(VLOOKUP($A105,TRANSPOSE(#REF!),S$2+2,FALSE),0)</f>
        <v>#REF!</v>
      </c>
      <c r="T105" t="e" cm="1">
        <f t="array" ref="T105">_xlfn.IFNA(VLOOKUP($A105,TRANSPOSE(#REF!),T$2+2,FALSE),0)</f>
        <v>#REF!</v>
      </c>
      <c r="U105" t="e" cm="1">
        <f t="array" ref="U105">_xlfn.IFNA(VLOOKUP($A105,TRANSPOSE(#REF!),U$2+2,FALSE),0)</f>
        <v>#REF!</v>
      </c>
      <c r="V105" t="e" cm="1">
        <f t="array" ref="V105">_xlfn.IFNA(VLOOKUP($A105,TRANSPOSE(#REF!),V$2+2,FALSE),0)</f>
        <v>#REF!</v>
      </c>
      <c r="W105" t="e" cm="1">
        <f t="array" ref="W105">_xlfn.IFNA(VLOOKUP($A105,TRANSPOSE(#REF!),W$2+2,FALSE),0)</f>
        <v>#REF!</v>
      </c>
      <c r="X105" t="e" cm="1">
        <f t="array" ref="X105">_xlfn.IFNA(VLOOKUP($A105,TRANSPOSE(#REF!),X$2+2,FALSE),0)</f>
        <v>#REF!</v>
      </c>
      <c r="Y105" t="e" cm="1">
        <f t="array" ref="Y105">_xlfn.IFNA(VLOOKUP($A105,TRANSPOSE(#REF!),Y$2+2,FALSE),0)</f>
        <v>#REF!</v>
      </c>
      <c r="Z105" t="e" cm="1">
        <f t="array" ref="Z105">_xlfn.IFNA(VLOOKUP($A105,TRANSPOSE(#REF!),Z$2+2,FALSE),0)</f>
        <v>#REF!</v>
      </c>
      <c r="AA105" t="e" cm="1">
        <f t="array" ref="AA105">_xlfn.IFNA(VLOOKUP($A105,TRANSPOSE(#REF!),AA$2+2,FALSE),0)</f>
        <v>#REF!</v>
      </c>
      <c r="AB105" t="e" cm="1">
        <f t="array" ref="AB105">_xlfn.IFNA(VLOOKUP($A105,TRANSPOSE(#REF!),AB$2+2,FALSE),0)</f>
        <v>#REF!</v>
      </c>
      <c r="AC105" t="e" cm="1">
        <f t="array" ref="AC105">_xlfn.IFNA(VLOOKUP($A105,TRANSPOSE(#REF!),AC$2+2,FALSE),0)</f>
        <v>#REF!</v>
      </c>
      <c r="AD105" t="e" cm="1">
        <f t="array" ref="AD105">_xlfn.IFNA(VLOOKUP($A105,TRANSPOSE(#REF!),AD$2+2,FALSE),0)</f>
        <v>#REF!</v>
      </c>
      <c r="AE105" t="e" cm="1">
        <f t="array" ref="AE105">_xlfn.IFNA(VLOOKUP($A105,TRANSPOSE(#REF!),AE$2+2,FALSE),0)</f>
        <v>#REF!</v>
      </c>
      <c r="AF105" t="e" cm="1">
        <f t="array" ref="AF105">_xlfn.IFNA(VLOOKUP($A105,TRANSPOSE(#REF!),AF$2+2,FALSE),0)</f>
        <v>#REF!</v>
      </c>
      <c r="AG105" t="e" cm="1">
        <f t="array" ref="AG105">_xlfn.IFNA(VLOOKUP($A105,TRANSPOSE(#REF!),AG$2+2,FALSE),0)</f>
        <v>#REF!</v>
      </c>
      <c r="AH105" t="e" cm="1">
        <f t="array" ref="AH105">_xlfn.IFNA(VLOOKUP($A105,TRANSPOSE(#REF!),AH$2+2,FALSE),0)</f>
        <v>#REF!</v>
      </c>
      <c r="AI105" t="e" cm="1">
        <f t="array" ref="AI105">_xlfn.IFNA(VLOOKUP($A105,TRANSPOSE(#REF!),AI$2+2,FALSE),0)</f>
        <v>#REF!</v>
      </c>
      <c r="AJ105" t="e" cm="1">
        <f t="array" ref="AJ105">_xlfn.IFNA(VLOOKUP($A105,TRANSPOSE(#REF!),AJ$2+2,FALSE),0)</f>
        <v>#REF!</v>
      </c>
      <c r="AK105" t="e" cm="1">
        <f t="array" ref="AK105">_xlfn.IFNA(VLOOKUP($A105,TRANSPOSE(#REF!),AK$2+2,FALSE),0)</f>
        <v>#REF!</v>
      </c>
      <c r="AL105" t="e" cm="1">
        <f t="array" ref="AL105">_xlfn.IFNA(VLOOKUP($A105,TRANSPOSE(#REF!),AL$2+2,FALSE),0)</f>
        <v>#REF!</v>
      </c>
      <c r="AM105" t="e" cm="1">
        <f t="array" ref="AM105">_xlfn.IFNA(VLOOKUP($A105,TRANSPOSE(#REF!),AM$2+2,FALSE),0)</f>
        <v>#REF!</v>
      </c>
      <c r="AN105" t="e" cm="1">
        <f t="array" ref="AN105">_xlfn.IFNA(VLOOKUP($A105,TRANSPOSE(#REF!),AN$2+2,FALSE),0)</f>
        <v>#REF!</v>
      </c>
      <c r="AO105" t="e" cm="1">
        <f t="array" ref="AO105">_xlfn.IFNA(VLOOKUP($A105,TRANSPOSE(#REF!),AO$2+2,FALSE),0)</f>
        <v>#REF!</v>
      </c>
      <c r="AP105" t="e" cm="1">
        <f t="array" ref="AP105">_xlfn.IFNA(VLOOKUP($A105,TRANSPOSE(#REF!),AP$2+2,FALSE),0)</f>
        <v>#REF!</v>
      </c>
      <c r="AQ105" t="e" cm="1">
        <f t="array" ref="AQ105">_xlfn.IFNA(VLOOKUP($A105,TRANSPOSE(#REF!),AQ$2+2,FALSE),0)</f>
        <v>#REF!</v>
      </c>
      <c r="AR105" t="e" cm="1">
        <f t="array" ref="AR105">_xlfn.IFNA(VLOOKUP($A105,TRANSPOSE(#REF!),AR$2+2,FALSE),0)</f>
        <v>#REF!</v>
      </c>
      <c r="AS105" t="e" cm="1">
        <f t="array" ref="AS105">_xlfn.IFNA(VLOOKUP($A105,TRANSPOSE(#REF!),AS$2+2,FALSE),0)</f>
        <v>#REF!</v>
      </c>
      <c r="AT105" t="e" cm="1">
        <f t="array" ref="AT105">_xlfn.IFNA(VLOOKUP($A105,TRANSPOSE(#REF!),AT$2+2,FALSE),0)</f>
        <v>#REF!</v>
      </c>
      <c r="AU105" t="e" cm="1">
        <f t="array" ref="AU105">_xlfn.IFNA(VLOOKUP($A105,TRANSPOSE(#REF!),AU$2+2,FALSE),0)</f>
        <v>#REF!</v>
      </c>
      <c r="AV105" t="e" cm="1">
        <f t="array" ref="AV105">_xlfn.IFNA(VLOOKUP($A105,TRANSPOSE(#REF!),AV$2+2,FALSE),0)</f>
        <v>#REF!</v>
      </c>
      <c r="AW105" t="e" cm="1">
        <f t="array" ref="AW105">_xlfn.IFNA(VLOOKUP($A105,TRANSPOSE(#REF!),AW$2+2,FALSE),0)</f>
        <v>#REF!</v>
      </c>
      <c r="AX105" t="e" cm="1">
        <f t="array" ref="AX105">_xlfn.IFNA(VLOOKUP($A105,TRANSPOSE(#REF!),AX$2+2,FALSE),0)</f>
        <v>#REF!</v>
      </c>
      <c r="AY105" t="e" cm="1">
        <f t="array" ref="AY105">_xlfn.IFNA(VLOOKUP($A105,TRANSPOSE(#REF!),AY$2+2,FALSE),0)</f>
        <v>#REF!</v>
      </c>
      <c r="AZ105" t="e" cm="1">
        <f t="array" ref="AZ105">_xlfn.IFNA(VLOOKUP($A105,TRANSPOSE(#REF!),AZ$2+2,FALSE),0)</f>
        <v>#REF!</v>
      </c>
      <c r="BA105" t="e" cm="1">
        <f t="array" ref="BA105">_xlfn.IFNA(VLOOKUP($A105,TRANSPOSE(#REF!),BA$2+2,FALSE),0)</f>
        <v>#REF!</v>
      </c>
      <c r="BB105" t="e" cm="1">
        <f t="array" ref="BB105">_xlfn.IFNA(VLOOKUP($A105,TRANSPOSE(#REF!),BB$2+2,FALSE),0)</f>
        <v>#REF!</v>
      </c>
      <c r="BC105" t="e" cm="1">
        <f t="array" ref="BC105">_xlfn.IFNA(VLOOKUP($A105,TRANSPOSE(#REF!),BC$2+2,FALSE),0)</f>
        <v>#REF!</v>
      </c>
      <c r="BD105" t="e" cm="1">
        <f t="array" ref="BD105">_xlfn.IFNA(VLOOKUP($A105,TRANSPOSE(#REF!),BD$2+2,FALSE),0)</f>
        <v>#REF!</v>
      </c>
      <c r="BE105" t="e" cm="1">
        <f t="array" ref="BE105">_xlfn.IFNA(VLOOKUP($A105,TRANSPOSE(#REF!),BE$2+2,FALSE),0)</f>
        <v>#REF!</v>
      </c>
      <c r="BF105" t="e" cm="1">
        <f t="array" ref="BF105">_xlfn.IFNA(VLOOKUP($A105,TRANSPOSE(#REF!),BF$2+2,FALSE),0)</f>
        <v>#REF!</v>
      </c>
      <c r="BG105" t="e" cm="1">
        <f t="array" ref="BG105">_xlfn.IFNA(VLOOKUP($A105,TRANSPOSE(#REF!),BG$2+2,FALSE),0)</f>
        <v>#REF!</v>
      </c>
      <c r="BH105" t="e" cm="1">
        <f t="array" ref="BH105">_xlfn.IFNA(VLOOKUP($A105,TRANSPOSE(#REF!),BH$2+2,FALSE),0)</f>
        <v>#REF!</v>
      </c>
      <c r="BI105" t="e" cm="1">
        <f t="array" ref="BI105">_xlfn.IFNA(VLOOKUP($A105,TRANSPOSE(#REF!),BI$2+2,FALSE),0)</f>
        <v>#REF!</v>
      </c>
      <c r="BJ105" t="e" cm="1">
        <f t="array" ref="BJ105">_xlfn.IFNA(VLOOKUP($A105,TRANSPOSE(#REF!),BJ$2+2,FALSE),0)</f>
        <v>#REF!</v>
      </c>
      <c r="BK105" t="e" cm="1">
        <f t="array" ref="BK105">_xlfn.IFNA(VLOOKUP($A105,TRANSPOSE(#REF!),BK$2+2,FALSE),0)</f>
        <v>#REF!</v>
      </c>
      <c r="BL105" t="e" cm="1">
        <f t="array" ref="BL105">_xlfn.IFNA(VLOOKUP($A105,TRANSPOSE(#REF!),BL$2+2,FALSE),0)</f>
        <v>#REF!</v>
      </c>
      <c r="BM105" t="e" cm="1">
        <f t="array" ref="BM105">_xlfn.IFNA(VLOOKUP($A105,TRANSPOSE(#REF!),BM$2+2,FALSE),0)</f>
        <v>#REF!</v>
      </c>
      <c r="BN105" t="e" cm="1">
        <f t="array" ref="BN105">_xlfn.IFNA(VLOOKUP($A105,TRANSPOSE(#REF!),BN$2+2,FALSE),0)</f>
        <v>#REF!</v>
      </c>
      <c r="BO105" t="e" cm="1">
        <f t="array" ref="BO105">_xlfn.IFNA(VLOOKUP($A105,TRANSPOSE(#REF!),BO$2+2,FALSE),0)</f>
        <v>#REF!</v>
      </c>
      <c r="BP105" t="e" cm="1">
        <f t="array" ref="BP105">_xlfn.IFNA(VLOOKUP($A105,TRANSPOSE(#REF!),BP$2+2,FALSE),0)</f>
        <v>#REF!</v>
      </c>
      <c r="BQ105" t="e" cm="1">
        <f t="array" ref="BQ105">_xlfn.IFNA(VLOOKUP($A105,TRANSPOSE(#REF!),BQ$2+2,FALSE),0)</f>
        <v>#REF!</v>
      </c>
      <c r="BR105" t="e" cm="1">
        <f t="array" ref="BR105">_xlfn.IFNA(VLOOKUP($A105,TRANSPOSE(#REF!),BR$2+2,FALSE),0)</f>
        <v>#REF!</v>
      </c>
      <c r="BS105" t="e" cm="1">
        <f t="array" ref="BS105">_xlfn.IFNA(VLOOKUP($A105,TRANSPOSE(#REF!),BS$2+2,FALSE),0)</f>
        <v>#REF!</v>
      </c>
      <c r="BT105" t="e" cm="1">
        <f t="array" ref="BT105">_xlfn.IFNA(VLOOKUP($A105,TRANSPOSE(#REF!),BT$2+2,FALSE),0)</f>
        <v>#REF!</v>
      </c>
      <c r="BU105" t="e" cm="1">
        <f t="array" ref="BU105">_xlfn.IFNA(VLOOKUP($A105,TRANSPOSE(#REF!),BU$2+2,FALSE),0)</f>
        <v>#REF!</v>
      </c>
      <c r="BV105" t="e" cm="1">
        <f t="array" ref="BV105">_xlfn.IFNA(VLOOKUP($A105,TRANSPOSE(#REF!),BV$2+2,FALSE),0)</f>
        <v>#REF!</v>
      </c>
      <c r="BW105" t="e" cm="1">
        <f t="array" ref="BW105">_xlfn.IFNA(VLOOKUP($A105,TRANSPOSE(#REF!),BW$2+2,FALSE),0)</f>
        <v>#REF!</v>
      </c>
      <c r="BX105" t="e" cm="1">
        <f t="array" ref="BX105">_xlfn.IFNA(VLOOKUP($A105,TRANSPOSE(#REF!),BX$2+2,FALSE),0)</f>
        <v>#REF!</v>
      </c>
      <c r="BY105" t="e" cm="1">
        <f t="array" ref="BY105">_xlfn.IFNA(VLOOKUP($A105,TRANSPOSE(#REF!),BY$2+2,FALSE),0)</f>
        <v>#REF!</v>
      </c>
      <c r="BZ105" t="e" cm="1">
        <f t="array" ref="BZ105">_xlfn.IFNA(VLOOKUP($A105,TRANSPOSE(#REF!),BZ$2+2,FALSE),0)</f>
        <v>#REF!</v>
      </c>
      <c r="CA105" t="e" cm="1">
        <f t="array" ref="CA105">_xlfn.IFNA(VLOOKUP($A105,TRANSPOSE(#REF!),CA$2+2,FALSE),0)</f>
        <v>#REF!</v>
      </c>
      <c r="CB105" t="e" cm="1">
        <f t="array" ref="CB105">_xlfn.IFNA(VLOOKUP($A105,TRANSPOSE(#REF!),CB$2+2,FALSE),0)</f>
        <v>#REF!</v>
      </c>
      <c r="CC105" t="e" cm="1">
        <f t="array" ref="CC105">_xlfn.IFNA(VLOOKUP($A105,TRANSPOSE(#REF!),CC$2+2,FALSE),0)</f>
        <v>#REF!</v>
      </c>
      <c r="CD105" t="e" cm="1">
        <f t="array" ref="CD105">_xlfn.IFNA(VLOOKUP($A105,TRANSPOSE(#REF!),CD$2+2,FALSE),0)</f>
        <v>#REF!</v>
      </c>
      <c r="CE105" t="e" cm="1">
        <f t="array" ref="CE105">_xlfn.IFNA(VLOOKUP($A105,TRANSPOSE(#REF!),CE$2+2,FALSE),0)</f>
        <v>#REF!</v>
      </c>
      <c r="CF105" t="e" cm="1">
        <f t="array" ref="CF105">_xlfn.IFNA(VLOOKUP($A105,TRANSPOSE(#REF!),CF$2+2,FALSE),0)</f>
        <v>#REF!</v>
      </c>
      <c r="CG105" t="e" cm="1">
        <f t="array" ref="CG105">_xlfn.IFNA(VLOOKUP($A105,TRANSPOSE(#REF!),CG$2+2,FALSE),0)</f>
        <v>#REF!</v>
      </c>
      <c r="CH105" t="e" cm="1">
        <f t="array" ref="CH105">_xlfn.IFNA(VLOOKUP($A105,TRANSPOSE(#REF!),CH$2+2,FALSE),0)</f>
        <v>#REF!</v>
      </c>
      <c r="CI105" t="e" cm="1">
        <f t="array" ref="CI105">_xlfn.IFNA(VLOOKUP($A105,TRANSPOSE(#REF!),CI$2+2,FALSE),0)</f>
        <v>#REF!</v>
      </c>
      <c r="CJ105" t="e" cm="1">
        <f t="array" ref="CJ105">_xlfn.IFNA(VLOOKUP($A105,TRANSPOSE(#REF!),CJ$2+2,FALSE),0)</f>
        <v>#REF!</v>
      </c>
      <c r="CK105" t="e" cm="1">
        <f t="array" ref="CK105">_xlfn.IFNA(VLOOKUP($A105,TRANSPOSE(#REF!),CK$2+2,FALSE),0)</f>
        <v>#REF!</v>
      </c>
      <c r="CL105" t="e" cm="1">
        <f t="array" ref="CL105">_xlfn.IFNA(VLOOKUP($A105,TRANSPOSE(#REF!),CL$2+2,FALSE),0)</f>
        <v>#REF!</v>
      </c>
      <c r="CM105" t="e" cm="1">
        <f t="array" ref="CM105">_xlfn.IFNA(VLOOKUP($A105,TRANSPOSE(#REF!),CM$2+2,FALSE),0)</f>
        <v>#REF!</v>
      </c>
      <c r="CN105" t="e" cm="1">
        <f t="array" ref="CN105">_xlfn.IFNA(VLOOKUP($A105,TRANSPOSE(#REF!),CN$2+2,FALSE),0)</f>
        <v>#REF!</v>
      </c>
      <c r="CO105" t="e" cm="1">
        <f t="array" ref="CO105">_xlfn.IFNA(VLOOKUP($A105,TRANSPOSE(#REF!),CO$2+2,FALSE),0)</f>
        <v>#REF!</v>
      </c>
      <c r="CP105" t="e" cm="1">
        <f t="array" ref="CP105">_xlfn.IFNA(VLOOKUP($A105,TRANSPOSE(#REF!),CP$2+2,FALSE),0)</f>
        <v>#REF!</v>
      </c>
      <c r="CQ105" t="e" cm="1">
        <f t="array" ref="CQ105">_xlfn.IFNA(VLOOKUP($A105,TRANSPOSE(#REF!),CQ$2+2,FALSE),0)</f>
        <v>#REF!</v>
      </c>
      <c r="CR105" t="e" cm="1">
        <f t="array" ref="CR105">_xlfn.IFNA(VLOOKUP($A105,TRANSPOSE(#REF!),CR$2+2,FALSE),0)</f>
        <v>#REF!</v>
      </c>
      <c r="CS105" t="e" cm="1">
        <f t="array" ref="CS105">_xlfn.IFNA(VLOOKUP($A105,TRANSPOSE(#REF!),CS$2+2,FALSE),0)</f>
        <v>#REF!</v>
      </c>
      <c r="CT105" t="e" cm="1">
        <f t="array" ref="CT105">_xlfn.IFNA(VLOOKUP($A105,TRANSPOSE(#REF!),CT$2+2,FALSE),0)</f>
        <v>#REF!</v>
      </c>
      <c r="CU105" t="e" cm="1">
        <f t="array" ref="CU105">_xlfn.IFNA(VLOOKUP($A105,TRANSPOSE(#REF!),CU$2+2,FALSE),0)</f>
        <v>#REF!</v>
      </c>
      <c r="CV105" t="e" cm="1">
        <f t="array" ref="CV105">_xlfn.IFNA(VLOOKUP($A105,TRANSPOSE(#REF!),CV$2+2,FALSE),0)</f>
        <v>#REF!</v>
      </c>
      <c r="CW105" t="e" cm="1">
        <f t="array" ref="CW105">_xlfn.IFNA(VLOOKUP($A105,TRANSPOSE(#REF!),CW$2+2,FALSE),0)</f>
        <v>#REF!</v>
      </c>
      <c r="CX105" t="e" cm="1">
        <f t="array" ref="CX105">_xlfn.IFNA(VLOOKUP($A105,TRANSPOSE(#REF!),CX$2+2,FALSE),0)</f>
        <v>#REF!</v>
      </c>
      <c r="CY105" t="e" cm="1">
        <f t="array" ref="CY105">_xlfn.IFNA(VLOOKUP($A105,TRANSPOSE(#REF!),CY$2+2,FALSE),0)</f>
        <v>#REF!</v>
      </c>
      <c r="CZ105" t="e" cm="1">
        <f t="array" ref="CZ105">_xlfn.IFNA(VLOOKUP($A105,TRANSPOSE(#REF!),CZ$2+2,FALSE),0)</f>
        <v>#REF!</v>
      </c>
      <c r="DA105" t="e" cm="1">
        <f t="array" ref="DA105">_xlfn.IFNA(VLOOKUP($A105,TRANSPOSE(#REF!),DA$2+2,FALSE),0)</f>
        <v>#REF!</v>
      </c>
      <c r="DB105" t="e" cm="1">
        <f t="array" ref="DB105">_xlfn.IFNA(VLOOKUP($A105,TRANSPOSE(#REF!),DB$2+2,FALSE),0)</f>
        <v>#REF!</v>
      </c>
      <c r="DC105" t="e" cm="1">
        <f t="array" ref="DC105">_xlfn.IFNA(VLOOKUP($A105,TRANSPOSE(#REF!),DC$2+2,FALSE),0)</f>
        <v>#REF!</v>
      </c>
      <c r="DD105" t="e" cm="1">
        <f t="array" ref="DD105">_xlfn.IFNA(VLOOKUP($A105,TRANSPOSE(#REF!),DD$2+2,FALSE),0)</f>
        <v>#REF!</v>
      </c>
      <c r="DE105" t="e" cm="1">
        <f t="array" ref="DE105">_xlfn.IFNA(VLOOKUP($A105,TRANSPOSE(#REF!),DE$2+2,FALSE),0)</f>
        <v>#REF!</v>
      </c>
      <c r="DF105" t="e" cm="1">
        <f t="array" ref="DF105">_xlfn.IFNA(VLOOKUP($A105,TRANSPOSE(#REF!),DF$2+2,FALSE),0)</f>
        <v>#REF!</v>
      </c>
      <c r="DG105" t="e" cm="1">
        <f t="array" ref="DG105">_xlfn.IFNA(VLOOKUP($A105,TRANSPOSE(#REF!),DG$2+2,FALSE),0)</f>
        <v>#REF!</v>
      </c>
      <c r="DH105" t="e" cm="1">
        <f t="array" ref="DH105">_xlfn.IFNA(VLOOKUP($A105,TRANSPOSE(#REF!),DH$2+2,FALSE),0)</f>
        <v>#REF!</v>
      </c>
      <c r="DI105" t="e" cm="1">
        <f t="array" ref="DI105">_xlfn.IFNA(VLOOKUP($A105,TRANSPOSE(#REF!),DI$2+2,FALSE),0)</f>
        <v>#REF!</v>
      </c>
      <c r="DJ105" t="e" cm="1">
        <f t="array" ref="DJ105">_xlfn.IFNA(VLOOKUP($A105,TRANSPOSE(#REF!),DJ$2+2,FALSE),0)</f>
        <v>#REF!</v>
      </c>
      <c r="DK105" t="e" cm="1">
        <f t="array" ref="DK105">_xlfn.IFNA(VLOOKUP($A105,TRANSPOSE(#REF!),DK$2+2,FALSE),0)</f>
        <v>#REF!</v>
      </c>
      <c r="DL105" t="e" cm="1">
        <f t="array" ref="DL105">_xlfn.IFNA(VLOOKUP($A105,TRANSPOSE(#REF!),DL$2+2,FALSE),0)</f>
        <v>#REF!</v>
      </c>
      <c r="DM105" t="e" cm="1">
        <f t="array" ref="DM105">_xlfn.IFNA(VLOOKUP($A105,TRANSPOSE(#REF!),DM$2+2,FALSE),0)</f>
        <v>#REF!</v>
      </c>
      <c r="DN105" t="e" cm="1">
        <f t="array" ref="DN105">_xlfn.IFNA(VLOOKUP($A105,TRANSPOSE(#REF!),DN$2+2,FALSE),0)</f>
        <v>#REF!</v>
      </c>
      <c r="DO105" t="e" cm="1">
        <f t="array" ref="DO105">_xlfn.IFNA(VLOOKUP($A105,TRANSPOSE(#REF!),DO$2+2,FALSE),0)</f>
        <v>#REF!</v>
      </c>
      <c r="DP105" t="e" cm="1">
        <f t="array" ref="DP105">_xlfn.IFNA(VLOOKUP($A105,TRANSPOSE(#REF!),DP$2+2,FALSE),0)</f>
        <v>#REF!</v>
      </c>
      <c r="DQ105" t="e" cm="1">
        <f t="array" ref="DQ105">_xlfn.IFNA(VLOOKUP($A105,TRANSPOSE(#REF!),DQ$2+2,FALSE),0)</f>
        <v>#REF!</v>
      </c>
      <c r="DR105" t="e" cm="1">
        <f t="array" ref="DR105">_xlfn.IFNA(VLOOKUP($A105,TRANSPOSE(#REF!),DR$2+2,FALSE),0)</f>
        <v>#REF!</v>
      </c>
      <c r="DS105" t="e" cm="1">
        <f t="array" ref="DS105">_xlfn.IFNA(VLOOKUP($A105,TRANSPOSE(#REF!),DS$2+2,FALSE),0)</f>
        <v>#REF!</v>
      </c>
      <c r="DT105" t="e" cm="1">
        <f t="array" ref="DT105">_xlfn.IFNA(VLOOKUP($A105,TRANSPOSE(#REF!),DT$2+2,FALSE),0)</f>
        <v>#REF!</v>
      </c>
      <c r="DU105" t="e" cm="1">
        <f t="array" ref="DU105">_xlfn.IFNA(VLOOKUP($A105,TRANSPOSE(#REF!),DU$2+2,FALSE),0)</f>
        <v>#REF!</v>
      </c>
      <c r="DV105" t="e" cm="1">
        <f t="array" ref="DV105">_xlfn.IFNA(VLOOKUP($A105,TRANSPOSE(#REF!),DV$2+2,FALSE),0)</f>
        <v>#REF!</v>
      </c>
      <c r="DW105" t="e" cm="1">
        <f t="array" ref="DW105">_xlfn.IFNA(VLOOKUP($A105,TRANSPOSE(#REF!),DW$2+2,FALSE),0)</f>
        <v>#REF!</v>
      </c>
      <c r="DX105" t="e" cm="1">
        <f t="array" ref="DX105">_xlfn.IFNA(VLOOKUP($A105,TRANSPOSE(#REF!),DX$2+2,FALSE),0)</f>
        <v>#REF!</v>
      </c>
      <c r="DY105" t="e" cm="1">
        <f t="array" ref="DY105">_xlfn.IFNA(VLOOKUP($A105,TRANSPOSE(#REF!),DY$2+2,FALSE),0)</f>
        <v>#REF!</v>
      </c>
      <c r="DZ105" t="e" cm="1">
        <f t="array" ref="DZ105">_xlfn.IFNA(VLOOKUP($A105,TRANSPOSE(#REF!),DZ$2+2,FALSE),0)</f>
        <v>#REF!</v>
      </c>
      <c r="EA105" t="e" cm="1">
        <f t="array" ref="EA105">_xlfn.IFNA(VLOOKUP($A105,TRANSPOSE(#REF!),EA$2+2,FALSE),0)</f>
        <v>#REF!</v>
      </c>
      <c r="EB105" t="e" cm="1">
        <f t="array" ref="EB105">_xlfn.IFNA(VLOOKUP($A105,TRANSPOSE(#REF!),EB$2+2,FALSE),0)</f>
        <v>#REF!</v>
      </c>
      <c r="EC105" t="e" cm="1">
        <f t="array" ref="EC105">_xlfn.IFNA(VLOOKUP($A105,TRANSPOSE(#REF!),EC$2+2,FALSE),0)</f>
        <v>#REF!</v>
      </c>
      <c r="ED105" t="e" cm="1">
        <f t="array" ref="ED105">_xlfn.IFNA(VLOOKUP($A105,TRANSPOSE(#REF!),ED$2+2,FALSE),0)</f>
        <v>#REF!</v>
      </c>
      <c r="EE105" t="e" cm="1">
        <f t="array" ref="EE105">_xlfn.IFNA(VLOOKUP($A105,TRANSPOSE(#REF!),EE$2+2,FALSE),0)</f>
        <v>#REF!</v>
      </c>
      <c r="EF105" t="e" cm="1">
        <f t="array" ref="EF105">_xlfn.IFNA(VLOOKUP($A105,TRANSPOSE(#REF!),EF$2+2,FALSE),0)</f>
        <v>#REF!</v>
      </c>
      <c r="EG105" t="e" cm="1">
        <f t="array" ref="EG105">_xlfn.IFNA(VLOOKUP($A105,TRANSPOSE(#REF!),EG$2+2,FALSE),0)</f>
        <v>#REF!</v>
      </c>
      <c r="EH105" t="e" cm="1">
        <f t="array" ref="EH105">_xlfn.IFNA(VLOOKUP($A105,TRANSPOSE(#REF!),EH$2+2,FALSE),0)</f>
        <v>#REF!</v>
      </c>
      <c r="EI105" t="e" cm="1">
        <f t="array" ref="EI105">_xlfn.IFNA(VLOOKUP($A105,TRANSPOSE(#REF!),EI$2+2,FALSE),0)</f>
        <v>#REF!</v>
      </c>
      <c r="EJ105" t="e" cm="1">
        <f t="array" ref="EJ105">_xlfn.IFNA(VLOOKUP($A105,TRANSPOSE(#REF!),EJ$2+2,FALSE),0)</f>
        <v>#REF!</v>
      </c>
      <c r="EK105" t="e" cm="1">
        <f t="array" ref="EK105">_xlfn.IFNA(VLOOKUP($A105,TRANSPOSE(#REF!),EK$2+2,FALSE),0)</f>
        <v>#REF!</v>
      </c>
      <c r="EL105" t="e" cm="1">
        <f t="array" ref="EL105">_xlfn.IFNA(VLOOKUP($A105,TRANSPOSE(#REF!),EL$2+2,FALSE),0)</f>
        <v>#REF!</v>
      </c>
      <c r="EM105" t="e" cm="1">
        <f t="array" ref="EM105">_xlfn.IFNA(VLOOKUP($A105,TRANSPOSE(#REF!),EM$2+2,FALSE),0)</f>
        <v>#REF!</v>
      </c>
      <c r="EN105" t="e" cm="1">
        <f t="array" ref="EN105">_xlfn.IFNA(VLOOKUP($A105,TRANSPOSE(#REF!),EN$2+2,FALSE),0)</f>
        <v>#REF!</v>
      </c>
      <c r="EO105" t="e" cm="1">
        <f t="array" ref="EO105">_xlfn.IFNA(VLOOKUP($A105,TRANSPOSE(#REF!),EO$2+2,FALSE),0)</f>
        <v>#REF!</v>
      </c>
      <c r="EP105" t="e" cm="1">
        <f t="array" ref="EP105">_xlfn.IFNA(VLOOKUP($A105,TRANSPOSE(#REF!),EP$2+2,FALSE),0)</f>
        <v>#REF!</v>
      </c>
      <c r="EQ105" t="e" cm="1">
        <f t="array" ref="EQ105">_xlfn.IFNA(VLOOKUP($A105,TRANSPOSE(#REF!),EQ$2+2,FALSE),0)</f>
        <v>#REF!</v>
      </c>
      <c r="ER105" t="e" cm="1">
        <f t="array" ref="ER105">_xlfn.IFNA(VLOOKUP($A105,TRANSPOSE(#REF!),ER$2+2,FALSE),0)</f>
        <v>#REF!</v>
      </c>
      <c r="ES105" t="e" cm="1">
        <f t="array" ref="ES105">_xlfn.IFNA(VLOOKUP($A105,TRANSPOSE(#REF!),ES$2+2,FALSE),0)</f>
        <v>#REF!</v>
      </c>
      <c r="ET105" t="e" cm="1">
        <f t="array" ref="ET105">_xlfn.IFNA(VLOOKUP($A105,TRANSPOSE(#REF!),ET$2+2,FALSE),0)</f>
        <v>#REF!</v>
      </c>
      <c r="EU105" t="e" cm="1">
        <f t="array" ref="EU105">_xlfn.IFNA(VLOOKUP($A105,TRANSPOSE(#REF!),EU$2+2,FALSE),0)</f>
        <v>#REF!</v>
      </c>
      <c r="EV105" t="e" cm="1">
        <f t="array" ref="EV105">_xlfn.IFNA(VLOOKUP($A105,TRANSPOSE(#REF!),EV$2+2,FALSE),0)</f>
        <v>#REF!</v>
      </c>
      <c r="EW105" t="e" cm="1">
        <f t="array" ref="EW105">_xlfn.IFNA(VLOOKUP($A105,TRANSPOSE(#REF!),EW$2+2,FALSE),0)</f>
        <v>#REF!</v>
      </c>
      <c r="EX105" t="e" cm="1">
        <f t="array" ref="EX105">_xlfn.IFNA(VLOOKUP($A105,TRANSPOSE(#REF!),EX$2+2,FALSE),0)</f>
        <v>#REF!</v>
      </c>
      <c r="EY105" t="e" cm="1">
        <f t="array" ref="EY105">_xlfn.IFNA(VLOOKUP($A105,TRANSPOSE(#REF!),EY$2+2,FALSE),0)</f>
        <v>#REF!</v>
      </c>
      <c r="EZ105" t="e" cm="1">
        <f t="array" ref="EZ105">_xlfn.IFNA(VLOOKUP($A105,TRANSPOSE(#REF!),EZ$2+2,FALSE),0)</f>
        <v>#REF!</v>
      </c>
      <c r="FA105" t="e" cm="1">
        <f t="array" ref="FA105">_xlfn.IFNA(VLOOKUP($A105,TRANSPOSE(#REF!),FA$2+2,FALSE),0)</f>
        <v>#REF!</v>
      </c>
      <c r="FB105" t="e" cm="1">
        <f t="array" ref="FB105">_xlfn.IFNA(VLOOKUP($A105,TRANSPOSE(#REF!),FB$2+2,FALSE),0)</f>
        <v>#REF!</v>
      </c>
      <c r="FC105" t="e" cm="1">
        <f t="array" ref="FC105">_xlfn.IFNA(VLOOKUP($A105,TRANSPOSE(#REF!),FC$2+2,FALSE),0)</f>
        <v>#REF!</v>
      </c>
      <c r="FD105" t="e" cm="1">
        <f t="array" ref="FD105">_xlfn.IFNA(VLOOKUP($A105,TRANSPOSE(#REF!),FD$2+2,FALSE),0)</f>
        <v>#REF!</v>
      </c>
      <c r="FE105" t="e" cm="1">
        <f t="array" ref="FE105">_xlfn.IFNA(VLOOKUP($A105,TRANSPOSE(#REF!),FE$2+2,FALSE),0)</f>
        <v>#REF!</v>
      </c>
      <c r="FF105" t="e" cm="1">
        <f t="array" ref="FF105">_xlfn.IFNA(VLOOKUP($A105,TRANSPOSE(#REF!),FF$2+2,FALSE),0)</f>
        <v>#REF!</v>
      </c>
      <c r="FG105" t="e" cm="1">
        <f t="array" ref="FG105">_xlfn.IFNA(VLOOKUP($A105,TRANSPOSE(#REF!),FG$2+2,FALSE),0)</f>
        <v>#REF!</v>
      </c>
      <c r="FH105" t="e" cm="1">
        <f t="array" ref="FH105">_xlfn.IFNA(VLOOKUP($A105,TRANSPOSE(#REF!),FH$2+2,FALSE),0)</f>
        <v>#REF!</v>
      </c>
      <c r="FI105" t="e" cm="1">
        <f t="array" ref="FI105">_xlfn.IFNA(VLOOKUP($A105,TRANSPOSE(#REF!),FI$2+2,FALSE),0)</f>
        <v>#REF!</v>
      </c>
      <c r="FJ105" t="e" cm="1">
        <f t="array" ref="FJ105">_xlfn.IFNA(VLOOKUP($A105,TRANSPOSE(#REF!),FJ$2+2,FALSE),0)</f>
        <v>#REF!</v>
      </c>
      <c r="FK105" t="e" cm="1">
        <f t="array" ref="FK105">_xlfn.IFNA(VLOOKUP($A105,TRANSPOSE(#REF!),FK$2+2,FALSE),0)</f>
        <v>#REF!</v>
      </c>
      <c r="FL105" t="e" cm="1">
        <f t="array" ref="FL105">_xlfn.IFNA(VLOOKUP($A105,TRANSPOSE(#REF!),FL$2+2,FALSE),0)</f>
        <v>#REF!</v>
      </c>
      <c r="FM105" t="e" cm="1">
        <f t="array" ref="FM105">_xlfn.IFNA(VLOOKUP($A105,TRANSPOSE(#REF!),FM$2+2,FALSE),0)</f>
        <v>#REF!</v>
      </c>
      <c r="FN105" t="e" cm="1">
        <f t="array" ref="FN105">_xlfn.IFNA(VLOOKUP($A105,TRANSPOSE(#REF!),FN$2+2,FALSE),0)</f>
        <v>#REF!</v>
      </c>
      <c r="FO105" t="e" cm="1">
        <f t="array" ref="FO105">_xlfn.IFNA(VLOOKUP($A105,TRANSPOSE(#REF!),FO$2+2,FALSE),0)</f>
        <v>#REF!</v>
      </c>
      <c r="FP105" t="e" cm="1">
        <f t="array" ref="FP105">_xlfn.IFNA(VLOOKUP($A105,TRANSPOSE(#REF!),FP$2+2,FALSE),0)</f>
        <v>#REF!</v>
      </c>
      <c r="FQ105" t="e" cm="1">
        <f t="array" ref="FQ105">_xlfn.IFNA(VLOOKUP($A105,TRANSPOSE(#REF!),FQ$2+2,FALSE),0)</f>
        <v>#REF!</v>
      </c>
      <c r="FR105" t="e" cm="1">
        <f t="array" ref="FR105">_xlfn.IFNA(VLOOKUP($A105,TRANSPOSE(#REF!),FR$2+2,FALSE),0)</f>
        <v>#REF!</v>
      </c>
      <c r="FS105" t="e" cm="1">
        <f t="array" ref="FS105">_xlfn.IFNA(VLOOKUP($A105,TRANSPOSE(#REF!),FS$2+2,FALSE),0)</f>
        <v>#REF!</v>
      </c>
      <c r="FT105" t="e" cm="1">
        <f t="array" ref="FT105">_xlfn.IFNA(VLOOKUP($A105,TRANSPOSE(#REF!),FT$2+2,FALSE),0)</f>
        <v>#REF!</v>
      </c>
      <c r="FU105" t="e" cm="1">
        <f t="array" ref="FU105">_xlfn.IFNA(VLOOKUP($A105,TRANSPOSE(#REF!),FU$2+2,FALSE),0)</f>
        <v>#REF!</v>
      </c>
      <c r="FV105" t="e" cm="1">
        <f t="array" ref="FV105">_xlfn.IFNA(VLOOKUP($A105,TRANSPOSE(#REF!),FV$2+2,FALSE),0)</f>
        <v>#REF!</v>
      </c>
      <c r="FW105" t="e" cm="1">
        <f t="array" ref="FW105">_xlfn.IFNA(VLOOKUP($A105,TRANSPOSE(#REF!),FW$2+2,FALSE),0)</f>
        <v>#REF!</v>
      </c>
      <c r="FX105" t="e" cm="1">
        <f t="array" ref="FX105">_xlfn.IFNA(VLOOKUP($A105,TRANSPOSE(#REF!),FX$2+2,FALSE),0)</f>
        <v>#REF!</v>
      </c>
      <c r="FY105" t="e" cm="1">
        <f t="array" ref="FY105">_xlfn.IFNA(VLOOKUP($A105,TRANSPOSE(#REF!),FY$2+2,FALSE),0)</f>
        <v>#REF!</v>
      </c>
      <c r="FZ105" t="e" cm="1">
        <f t="array" ref="FZ105">_xlfn.IFNA(VLOOKUP($A105,TRANSPOSE(#REF!),FZ$2+2,FALSE),0)</f>
        <v>#REF!</v>
      </c>
      <c r="GA105" t="e" cm="1">
        <f t="array" ref="GA105">_xlfn.IFNA(VLOOKUP($A105,TRANSPOSE(#REF!),GA$2+2,FALSE),0)</f>
        <v>#REF!</v>
      </c>
      <c r="GB105" t="e" cm="1">
        <f t="array" ref="GB105">_xlfn.IFNA(VLOOKUP($A105,TRANSPOSE(#REF!),GB$2+2,FALSE),0)</f>
        <v>#REF!</v>
      </c>
      <c r="GC105" t="e" cm="1">
        <f t="array" ref="GC105">_xlfn.IFNA(VLOOKUP($A105,TRANSPOSE(#REF!),GC$2+2,FALSE),0)</f>
        <v>#REF!</v>
      </c>
      <c r="GD105" t="e" cm="1">
        <f t="array" ref="GD105">_xlfn.IFNA(VLOOKUP($A105,TRANSPOSE(#REF!),GD$2+2,FALSE),0)</f>
        <v>#REF!</v>
      </c>
      <c r="GE105" t="e" cm="1">
        <f t="array" ref="GE105">_xlfn.IFNA(VLOOKUP($A105,TRANSPOSE(#REF!),GE$2+2,FALSE),0)</f>
        <v>#REF!</v>
      </c>
      <c r="GF105" t="e" cm="1">
        <f t="array" ref="GF105">_xlfn.IFNA(VLOOKUP($A105,TRANSPOSE(#REF!),GF$2+2,FALSE),0)</f>
        <v>#REF!</v>
      </c>
      <c r="GG105" t="e" cm="1">
        <f t="array" ref="GG105">_xlfn.IFNA(VLOOKUP($A105,TRANSPOSE(#REF!),GG$2+2,FALSE),0)</f>
        <v>#REF!</v>
      </c>
      <c r="GH105" t="e" cm="1">
        <f t="array" ref="GH105">_xlfn.IFNA(VLOOKUP($A105,TRANSPOSE(#REF!),GH$2+2,FALSE),0)</f>
        <v>#REF!</v>
      </c>
      <c r="GI105" t="e" cm="1">
        <f t="array" ref="GI105">_xlfn.IFNA(VLOOKUP($A105,TRANSPOSE(#REF!),GI$2+2,FALSE),0)</f>
        <v>#REF!</v>
      </c>
      <c r="GJ105" t="e" cm="1">
        <f t="array" ref="GJ105">_xlfn.IFNA(VLOOKUP($A105,TRANSPOSE(#REF!),GJ$2+2,FALSE),0)</f>
        <v>#REF!</v>
      </c>
      <c r="GK105" t="e" cm="1">
        <f t="array" ref="GK105">_xlfn.IFNA(VLOOKUP($A105,TRANSPOSE(#REF!),GK$2+2,FALSE),0)</f>
        <v>#REF!</v>
      </c>
      <c r="GL105" t="e" cm="1">
        <f t="array" ref="GL105">_xlfn.IFNA(VLOOKUP($A105,TRANSPOSE(#REF!),GL$2+2,FALSE),0)</f>
        <v>#REF!</v>
      </c>
      <c r="GM105" t="e" cm="1">
        <f t="array" ref="GM105">_xlfn.IFNA(VLOOKUP($A105,TRANSPOSE(#REF!),GM$2+2,FALSE),0)</f>
        <v>#REF!</v>
      </c>
      <c r="GN105" t="e" cm="1">
        <f t="array" ref="GN105">_xlfn.IFNA(VLOOKUP($A105,TRANSPOSE(#REF!),GN$2+2,FALSE),0)</f>
        <v>#REF!</v>
      </c>
      <c r="GO105" t="e" cm="1">
        <f t="array" ref="GO105">_xlfn.IFNA(VLOOKUP($A105,TRANSPOSE(#REF!),GO$2+2,FALSE),0)</f>
        <v>#REF!</v>
      </c>
      <c r="GP105" t="e" cm="1">
        <f t="array" ref="GP105">_xlfn.IFNA(VLOOKUP($A105,TRANSPOSE(#REF!),GP$2+2,FALSE),0)</f>
        <v>#REF!</v>
      </c>
      <c r="GQ105" t="e" cm="1">
        <f t="array" ref="GQ105">_xlfn.IFNA(VLOOKUP($A105,TRANSPOSE(#REF!),GQ$2+2,FALSE),0)</f>
        <v>#REF!</v>
      </c>
      <c r="GR105" t="e" cm="1">
        <f t="array" ref="GR105">_xlfn.IFNA(VLOOKUP($A105,TRANSPOSE(#REF!),GR$2+2,FALSE),0)</f>
        <v>#REF!</v>
      </c>
      <c r="GS105" t="e" cm="1">
        <f t="array" ref="GS105">_xlfn.IFNA(VLOOKUP($A105,TRANSPOSE(#REF!),GS$2+2,FALSE),0)</f>
        <v>#REF!</v>
      </c>
      <c r="GT105" t="e" cm="1">
        <f t="array" ref="GT105">_xlfn.IFNA(VLOOKUP($A105,TRANSPOSE(#REF!),GT$2+2,FALSE),0)</f>
        <v>#REF!</v>
      </c>
      <c r="GU105" t="e" cm="1">
        <f t="array" ref="GU105">_xlfn.IFNA(VLOOKUP($A105,TRANSPOSE(#REF!),GU$2+2,FALSE),0)</f>
        <v>#REF!</v>
      </c>
      <c r="GV105" t="e" cm="1">
        <f t="array" ref="GV105">_xlfn.IFNA(VLOOKUP($A105,TRANSPOSE(#REF!),GV$2+2,FALSE),0)</f>
        <v>#REF!</v>
      </c>
      <c r="GW105" t="e" cm="1">
        <f t="array" ref="GW105">_xlfn.IFNA(VLOOKUP($A105,TRANSPOSE(#REF!),GW$2+2,FALSE),0)</f>
        <v>#REF!</v>
      </c>
      <c r="GX105" t="e" cm="1">
        <f t="array" ref="GX105">_xlfn.IFNA(VLOOKUP($A105,TRANSPOSE(#REF!),GX$2+2,FALSE),0)</f>
        <v>#REF!</v>
      </c>
      <c r="GY105" t="e" cm="1">
        <f t="array" ref="GY105">_xlfn.IFNA(VLOOKUP($A105,TRANSPOSE(#REF!),GY$2+2,FALSE),0)</f>
        <v>#REF!</v>
      </c>
      <c r="GZ105" t="e" cm="1">
        <f t="array" ref="GZ105">_xlfn.IFNA(VLOOKUP($A105,TRANSPOSE(#REF!),GZ$2+2,FALSE),0)</f>
        <v>#REF!</v>
      </c>
      <c r="HA105" t="e" cm="1">
        <f t="array" ref="HA105">_xlfn.IFNA(VLOOKUP($A105,TRANSPOSE(#REF!),HA$2+2,FALSE),0)</f>
        <v>#REF!</v>
      </c>
      <c r="HB105" t="e" cm="1">
        <f t="array" ref="HB105">_xlfn.IFNA(VLOOKUP($A105,TRANSPOSE(#REF!),HB$2+2,FALSE),0)</f>
        <v>#REF!</v>
      </c>
      <c r="HC105" t="e" cm="1">
        <f t="array" ref="HC105">_xlfn.IFNA(VLOOKUP($A105,TRANSPOSE(#REF!),HC$2+2,FALSE),0)</f>
        <v>#REF!</v>
      </c>
      <c r="HD105" t="e" cm="1">
        <f t="array" ref="HD105">_xlfn.IFNA(VLOOKUP($A105,TRANSPOSE(#REF!),HD$2+2,FALSE),0)</f>
        <v>#REF!</v>
      </c>
      <c r="HE105" t="e" cm="1">
        <f t="array" ref="HE105">_xlfn.IFNA(VLOOKUP($A105,TRANSPOSE(#REF!),HE$2+2,FALSE),0)</f>
        <v>#REF!</v>
      </c>
      <c r="HF105" t="e" cm="1">
        <f t="array" ref="HF105">_xlfn.IFNA(VLOOKUP($A105,TRANSPOSE(#REF!),HF$2+2,FALSE),0)</f>
        <v>#REF!</v>
      </c>
      <c r="HG105" t="e" cm="1">
        <f t="array" ref="HG105">_xlfn.IFNA(VLOOKUP($A105,TRANSPOSE(#REF!),HG$2+2,FALSE),0)</f>
        <v>#REF!</v>
      </c>
      <c r="HH105" t="e" cm="1">
        <f t="array" ref="HH105">_xlfn.IFNA(VLOOKUP($A105,TRANSPOSE(#REF!),HH$2+2,FALSE),0)</f>
        <v>#REF!</v>
      </c>
      <c r="HI105" t="e" cm="1">
        <f t="array" ref="HI105">_xlfn.IFNA(VLOOKUP($A105,TRANSPOSE(#REF!),HI$2+2,FALSE),0)</f>
        <v>#REF!</v>
      </c>
      <c r="HJ105" t="e" cm="1">
        <f t="array" ref="HJ105">_xlfn.IFNA(VLOOKUP($A105,TRANSPOSE(#REF!),HJ$2+2,FALSE),0)</f>
        <v>#REF!</v>
      </c>
      <c r="HK105" t="e" cm="1">
        <f t="array" ref="HK105">_xlfn.IFNA(VLOOKUP($A105,TRANSPOSE(#REF!),HK$2+2,FALSE),0)</f>
        <v>#REF!</v>
      </c>
      <c r="HL105" t="e" cm="1">
        <f t="array" ref="HL105">_xlfn.IFNA(VLOOKUP($A105,TRANSPOSE(#REF!),HL$2+2,FALSE),0)</f>
        <v>#REF!</v>
      </c>
      <c r="HM105" t="e" cm="1">
        <f t="array" ref="HM105">_xlfn.IFNA(VLOOKUP($A105,TRANSPOSE(#REF!),HM$2+2,FALSE),0)</f>
        <v>#REF!</v>
      </c>
      <c r="HN105" t="e" cm="1">
        <f t="array" ref="HN105">_xlfn.IFNA(VLOOKUP($A105,TRANSPOSE(#REF!),HN$2+2,FALSE),0)</f>
        <v>#REF!</v>
      </c>
      <c r="HO105" t="e" cm="1">
        <f t="array" ref="HO105">_xlfn.IFNA(VLOOKUP($A105,TRANSPOSE(#REF!),HO$2+2,FALSE),0)</f>
        <v>#REF!</v>
      </c>
      <c r="HP105" t="e" cm="1">
        <f t="array" ref="HP105">_xlfn.IFNA(VLOOKUP($A105,TRANSPOSE(#REF!),HP$2+2,FALSE),0)</f>
        <v>#REF!</v>
      </c>
      <c r="HQ105" t="e" cm="1">
        <f t="array" ref="HQ105">_xlfn.IFNA(VLOOKUP($A105,TRANSPOSE(#REF!),HQ$2+2,FALSE),0)</f>
        <v>#REF!</v>
      </c>
      <c r="HR105" t="e" cm="1">
        <f t="array" ref="HR105">_xlfn.IFNA(VLOOKUP($A105,TRANSPOSE(#REF!),HR$2+2,FALSE),0)</f>
        <v>#REF!</v>
      </c>
      <c r="HS105" t="e" cm="1">
        <f t="array" ref="HS105">_xlfn.IFNA(VLOOKUP($A105,TRANSPOSE(#REF!),HS$2+2,FALSE),0)</f>
        <v>#REF!</v>
      </c>
      <c r="HT105" t="e" cm="1">
        <f t="array" ref="HT105">_xlfn.IFNA(VLOOKUP($A105,TRANSPOSE(#REF!),HT$2+2,FALSE),0)</f>
        <v>#REF!</v>
      </c>
      <c r="HU105" t="e" cm="1">
        <f t="array" ref="HU105">_xlfn.IFNA(VLOOKUP($A105,TRANSPOSE(#REF!),HU$2+2,FALSE),0)</f>
        <v>#REF!</v>
      </c>
      <c r="HV105" t="e" cm="1">
        <f t="array" ref="HV105">_xlfn.IFNA(VLOOKUP($A105,TRANSPOSE(#REF!),HV$2+2,FALSE),0)</f>
        <v>#REF!</v>
      </c>
      <c r="HW105" t="e" cm="1">
        <f t="array" ref="HW105">_xlfn.IFNA(VLOOKUP($A105,TRANSPOSE(#REF!),HW$2+2,FALSE),0)</f>
        <v>#REF!</v>
      </c>
      <c r="HX105" t="e" cm="1">
        <f t="array" ref="HX105">_xlfn.IFNA(VLOOKUP($A105,TRANSPOSE(#REF!),HX$2+2,FALSE),0)</f>
        <v>#REF!</v>
      </c>
      <c r="HY105" t="e" cm="1">
        <f t="array" ref="HY105">_xlfn.IFNA(VLOOKUP($A105,TRANSPOSE(#REF!),HY$2+2,FALSE),0)</f>
        <v>#REF!</v>
      </c>
      <c r="HZ105" t="e" cm="1">
        <f t="array" ref="HZ105">_xlfn.IFNA(VLOOKUP($A105,TRANSPOSE(#REF!),HZ$2+2,FALSE),0)</f>
        <v>#REF!</v>
      </c>
      <c r="IA105" t="e" cm="1">
        <f t="array" ref="IA105">_xlfn.IFNA(VLOOKUP($A105,TRANSPOSE(#REF!),IA$2+2,FALSE),0)</f>
        <v>#REF!</v>
      </c>
      <c r="IB105" t="e" cm="1">
        <f t="array" ref="IB105">_xlfn.IFNA(VLOOKUP($A105,TRANSPOSE(#REF!),IB$2+2,FALSE),0)</f>
        <v>#REF!</v>
      </c>
      <c r="IC105" t="e" cm="1">
        <f t="array" ref="IC105">_xlfn.IFNA(VLOOKUP($A105,TRANSPOSE(#REF!),IC$2+2,FALSE),0)</f>
        <v>#REF!</v>
      </c>
      <c r="ID105" t="e" cm="1">
        <f t="array" ref="ID105">_xlfn.IFNA(VLOOKUP($A105,TRANSPOSE(#REF!),ID$2+2,FALSE),0)</f>
        <v>#REF!</v>
      </c>
      <c r="IE105" t="e" cm="1">
        <f t="array" ref="IE105">_xlfn.IFNA(VLOOKUP($A105,TRANSPOSE(#REF!),IE$2+2,FALSE),0)</f>
        <v>#REF!</v>
      </c>
      <c r="IF105" t="e" cm="1">
        <f t="array" ref="IF105">_xlfn.IFNA(VLOOKUP($A105,TRANSPOSE(#REF!),IF$2+2,FALSE),0)</f>
        <v>#REF!</v>
      </c>
      <c r="IG105" t="e" cm="1">
        <f t="array" ref="IG105">_xlfn.IFNA(VLOOKUP($A105,TRANSPOSE(#REF!),IG$2+2,FALSE),0)</f>
        <v>#REF!</v>
      </c>
      <c r="IH105" t="e" cm="1">
        <f t="array" ref="IH105">_xlfn.IFNA(VLOOKUP($A105,TRANSPOSE(#REF!),IH$2+2,FALSE),0)</f>
        <v>#REF!</v>
      </c>
      <c r="II105" t="e" cm="1">
        <f t="array" ref="II105">_xlfn.IFNA(VLOOKUP($A105,TRANSPOSE(#REF!),II$2+2,FALSE),0)</f>
        <v>#REF!</v>
      </c>
      <c r="IJ105" t="e" cm="1">
        <f t="array" ref="IJ105">_xlfn.IFNA(VLOOKUP($A105,TRANSPOSE(#REF!),IJ$2+2,FALSE),0)</f>
        <v>#REF!</v>
      </c>
      <c r="IK105" t="e" cm="1">
        <f t="array" ref="IK105">_xlfn.IFNA(VLOOKUP($A105,TRANSPOSE(#REF!),IK$2+2,FALSE),0)</f>
        <v>#REF!</v>
      </c>
      <c r="IL105" t="e" cm="1">
        <f t="array" ref="IL105">_xlfn.IFNA(VLOOKUP($A105,TRANSPOSE(#REF!),IL$2+2,FALSE),0)</f>
        <v>#REF!</v>
      </c>
      <c r="IM105" t="e" cm="1">
        <f t="array" ref="IM105">_xlfn.IFNA(VLOOKUP($A105,TRANSPOSE(#REF!),IM$2+2,FALSE),0)</f>
        <v>#REF!</v>
      </c>
      <c r="IN105" t="e" cm="1">
        <f t="array" ref="IN105">_xlfn.IFNA(VLOOKUP($A105,TRANSPOSE(#REF!),IN$2+2,FALSE),0)</f>
        <v>#REF!</v>
      </c>
      <c r="IO105" t="e" cm="1">
        <f t="array" ref="IO105">_xlfn.IFNA(VLOOKUP($A105,TRANSPOSE(#REF!),IO$2+2,FALSE),0)</f>
        <v>#REF!</v>
      </c>
      <c r="IP105" t="e" cm="1">
        <f t="array" ref="IP105">_xlfn.IFNA(VLOOKUP($A105,TRANSPOSE(#REF!),IP$2+2,FALSE),0)</f>
        <v>#REF!</v>
      </c>
      <c r="IQ105" t="e" cm="1">
        <f t="array" ref="IQ105">_xlfn.IFNA(VLOOKUP($A105,TRANSPOSE(#REF!),IQ$2+2,FALSE),0)</f>
        <v>#REF!</v>
      </c>
      <c r="IR105" t="e" cm="1">
        <f t="array" ref="IR105">_xlfn.IFNA(VLOOKUP($A105,TRANSPOSE(#REF!),IR$2+2,FALSE),0)</f>
        <v>#REF!</v>
      </c>
      <c r="IS105" t="e" cm="1">
        <f t="array" ref="IS105">_xlfn.IFNA(VLOOKUP($A105,TRANSPOSE(#REF!),IS$2+2,FALSE),0)</f>
        <v>#REF!</v>
      </c>
      <c r="IT105" t="e" cm="1">
        <f t="array" ref="IT105">_xlfn.IFNA(VLOOKUP($A105,TRANSPOSE(#REF!),IT$2+2,FALSE),0)</f>
        <v>#REF!</v>
      </c>
      <c r="IU105" t="e" cm="1">
        <f t="array" ref="IU105">_xlfn.IFNA(VLOOKUP($A105,TRANSPOSE(#REF!),IU$2+2,FALSE),0)</f>
        <v>#REF!</v>
      </c>
      <c r="IV105" t="e" cm="1">
        <f t="array" ref="IV105">_xlfn.IFNA(VLOOKUP($A105,TRANSPOSE(#REF!),IV$2+2,FALSE),0)</f>
        <v>#REF!</v>
      </c>
      <c r="IW105" t="e" cm="1">
        <f t="array" ref="IW105">_xlfn.IFNA(VLOOKUP($A105,TRANSPOSE(#REF!),IW$2+2,FALSE),0)</f>
        <v>#REF!</v>
      </c>
      <c r="IX105" t="e" cm="1">
        <f t="array" ref="IX105">_xlfn.IFNA(VLOOKUP($A105,TRANSPOSE(#REF!),IX$2+2,FALSE),0)</f>
        <v>#REF!</v>
      </c>
      <c r="IY105" t="e" cm="1">
        <f t="array" ref="IY105">_xlfn.IFNA(VLOOKUP($A105,TRANSPOSE(#REF!),IY$2+2,FALSE),0)</f>
        <v>#REF!</v>
      </c>
      <c r="IZ105" t="e" cm="1">
        <f t="array" ref="IZ105">_xlfn.IFNA(VLOOKUP($A105,TRANSPOSE(#REF!),IZ$2+2,FALSE),0)</f>
        <v>#REF!</v>
      </c>
      <c r="JA105" t="e" cm="1">
        <f t="array" ref="JA105">_xlfn.IFNA(VLOOKUP($A105,TRANSPOSE(#REF!),JA$2+2,FALSE),0)</f>
        <v>#REF!</v>
      </c>
      <c r="JB105" t="e" cm="1">
        <f t="array" ref="JB105">_xlfn.IFNA(VLOOKUP($A105,TRANSPOSE(#REF!),JB$2+2,FALSE),0)</f>
        <v>#REF!</v>
      </c>
      <c r="JC105" t="e" cm="1">
        <f t="array" ref="JC105">_xlfn.IFNA(VLOOKUP($A105,TRANSPOSE(#REF!),JC$2+2,FALSE),0)</f>
        <v>#REF!</v>
      </c>
      <c r="JD105" t="e" cm="1">
        <f t="array" ref="JD105">_xlfn.IFNA(VLOOKUP($A105,TRANSPOSE(#REF!),JD$2+2,FALSE),0)</f>
        <v>#REF!</v>
      </c>
      <c r="JE105" t="e" cm="1">
        <f t="array" ref="JE105">_xlfn.IFNA(VLOOKUP($A105,TRANSPOSE(#REF!),JE$2+2,FALSE),0)</f>
        <v>#REF!</v>
      </c>
      <c r="JF105" t="e" cm="1">
        <f t="array" ref="JF105">_xlfn.IFNA(VLOOKUP($A105,TRANSPOSE(#REF!),JF$2+2,FALSE),0)</f>
        <v>#REF!</v>
      </c>
      <c r="JG105" t="e" cm="1">
        <f t="array" ref="JG105">_xlfn.IFNA(VLOOKUP($A105,TRANSPOSE(#REF!),JG$2+2,FALSE),0)</f>
        <v>#REF!</v>
      </c>
      <c r="JH105" t="e" cm="1">
        <f t="array" ref="JH105">_xlfn.IFNA(VLOOKUP($A105,TRANSPOSE(#REF!),JH$2+2,FALSE),0)</f>
        <v>#REF!</v>
      </c>
      <c r="JI105" t="e" cm="1">
        <f t="array" ref="JI105">_xlfn.IFNA(VLOOKUP($A105,TRANSPOSE(#REF!),JI$2+2,FALSE),0)</f>
        <v>#REF!</v>
      </c>
      <c r="JJ105" t="e" cm="1">
        <f t="array" ref="JJ105">_xlfn.IFNA(VLOOKUP($A105,TRANSPOSE(#REF!),JJ$2+2,FALSE),0)</f>
        <v>#REF!</v>
      </c>
      <c r="JK105" t="e" cm="1">
        <f t="array" ref="JK105">_xlfn.IFNA(VLOOKUP($A105,TRANSPOSE(#REF!),JK$2+2,FALSE),0)</f>
        <v>#REF!</v>
      </c>
      <c r="JL105" t="e" cm="1">
        <f t="array" ref="JL105">_xlfn.IFNA(VLOOKUP($A105,TRANSPOSE(#REF!),JL$2+2,FALSE),0)</f>
        <v>#REF!</v>
      </c>
      <c r="JM105" t="e" cm="1">
        <f t="array" ref="JM105">_xlfn.IFNA(VLOOKUP($A105,TRANSPOSE(#REF!),JM$2+2,FALSE),0)</f>
        <v>#REF!</v>
      </c>
      <c r="JN105" t="e" cm="1">
        <f t="array" ref="JN105">_xlfn.IFNA(VLOOKUP($A105,TRANSPOSE(#REF!),JN$2+2,FALSE),0)</f>
        <v>#REF!</v>
      </c>
      <c r="JO105" t="e" cm="1">
        <f t="array" ref="JO105">_xlfn.IFNA(VLOOKUP($A105,TRANSPOSE(#REF!),JO$2+2,FALSE),0)</f>
        <v>#REF!</v>
      </c>
      <c r="JP105" t="e" cm="1">
        <f t="array" ref="JP105">_xlfn.IFNA(VLOOKUP($A105,TRANSPOSE(#REF!),JP$2+2,FALSE),0)</f>
        <v>#REF!</v>
      </c>
      <c r="JQ105" t="e" cm="1">
        <f t="array" ref="JQ105">_xlfn.IFNA(VLOOKUP($A105,TRANSPOSE(#REF!),JQ$2+2,FALSE),0)</f>
        <v>#REF!</v>
      </c>
      <c r="JR105" t="e" cm="1">
        <f t="array" ref="JR105">_xlfn.IFNA(VLOOKUP($A105,TRANSPOSE(#REF!),JR$2+2,FALSE),0)</f>
        <v>#REF!</v>
      </c>
      <c r="JS105" t="e" cm="1">
        <f t="array" ref="JS105">_xlfn.IFNA(VLOOKUP($A105,TRANSPOSE(#REF!),JS$2+2,FALSE),0)</f>
        <v>#REF!</v>
      </c>
      <c r="JT105" t="e" cm="1">
        <f t="array" ref="JT105">_xlfn.IFNA(VLOOKUP($A105,TRANSPOSE(#REF!),JT$2+2,FALSE),0)</f>
        <v>#REF!</v>
      </c>
      <c r="JU105" t="e" cm="1">
        <f t="array" ref="JU105">_xlfn.IFNA(VLOOKUP($A105,TRANSPOSE(#REF!),JU$2+2,FALSE),0)</f>
        <v>#REF!</v>
      </c>
      <c r="JV105" t="e" cm="1">
        <f t="array" ref="JV105">_xlfn.IFNA(VLOOKUP($A105,TRANSPOSE(#REF!),JV$2+2,FALSE),0)</f>
        <v>#REF!</v>
      </c>
      <c r="JW105" t="e" cm="1">
        <f t="array" ref="JW105">_xlfn.IFNA(VLOOKUP($A105,TRANSPOSE(#REF!),JW$2+2,FALSE),0)</f>
        <v>#REF!</v>
      </c>
      <c r="JX105" t="e" cm="1">
        <f t="array" ref="JX105">_xlfn.IFNA(VLOOKUP($A105,TRANSPOSE(#REF!),JX$2+2,FALSE),0)</f>
        <v>#REF!</v>
      </c>
      <c r="JY105" t="e" cm="1">
        <f t="array" ref="JY105">_xlfn.IFNA(VLOOKUP($A105,TRANSPOSE(#REF!),JY$2+2,FALSE),0)</f>
        <v>#REF!</v>
      </c>
      <c r="JZ105" t="e" cm="1">
        <f t="array" ref="JZ105">_xlfn.IFNA(VLOOKUP($A105,TRANSPOSE(#REF!),JZ$2+2,FALSE),0)</f>
        <v>#REF!</v>
      </c>
      <c r="KA105" t="e" cm="1">
        <f t="array" ref="KA105">_xlfn.IFNA(VLOOKUP($A105,TRANSPOSE(#REF!),KA$2+2,FALSE),0)</f>
        <v>#REF!</v>
      </c>
      <c r="KB105" t="e" cm="1">
        <f t="array" ref="KB105">_xlfn.IFNA(VLOOKUP($A105,TRANSPOSE(#REF!),KB$2+2,FALSE),0)</f>
        <v>#REF!</v>
      </c>
      <c r="KC105" t="e" cm="1">
        <f t="array" ref="KC105">_xlfn.IFNA(VLOOKUP($A105,TRANSPOSE(#REF!),KC$2+2,FALSE),0)</f>
        <v>#REF!</v>
      </c>
      <c r="KD105" t="e" cm="1">
        <f t="array" ref="KD105">_xlfn.IFNA(VLOOKUP($A105,TRANSPOSE(#REF!),KD$2+2,FALSE),0)</f>
        <v>#REF!</v>
      </c>
      <c r="KE105" t="e" cm="1">
        <f t="array" ref="KE105">_xlfn.IFNA(VLOOKUP($A105,TRANSPOSE(#REF!),KE$2+2,FALSE),0)</f>
        <v>#REF!</v>
      </c>
      <c r="KF105" t="e" cm="1">
        <f t="array" ref="KF105">_xlfn.IFNA(VLOOKUP($A105,TRANSPOSE(#REF!),KF$2+2,FALSE),0)</f>
        <v>#REF!</v>
      </c>
      <c r="KG105" t="e" cm="1">
        <f t="array" ref="KG105">_xlfn.IFNA(VLOOKUP($A105,TRANSPOSE(#REF!),KG$2+2,FALSE),0)</f>
        <v>#REF!</v>
      </c>
      <c r="KH105" t="e" cm="1">
        <f t="array" ref="KH105">_xlfn.IFNA(VLOOKUP($A105,TRANSPOSE(#REF!),KH$2+2,FALSE),0)</f>
        <v>#REF!</v>
      </c>
      <c r="KI105" t="e" cm="1">
        <f t="array" ref="KI105">_xlfn.IFNA(VLOOKUP($A105,TRANSPOSE(#REF!),KI$2+2,FALSE),0)</f>
        <v>#REF!</v>
      </c>
      <c r="KJ105" t="e" cm="1">
        <f t="array" ref="KJ105">_xlfn.IFNA(VLOOKUP($A105,TRANSPOSE(#REF!),KJ$2+2,FALSE),0)</f>
        <v>#REF!</v>
      </c>
      <c r="KK105" t="e" cm="1">
        <f t="array" ref="KK105">_xlfn.IFNA(VLOOKUP($A105,TRANSPOSE(#REF!),KK$2+2,FALSE),0)</f>
        <v>#REF!</v>
      </c>
      <c r="KL105" t="e" cm="1">
        <f t="array" ref="KL105">_xlfn.IFNA(VLOOKUP($A105,TRANSPOSE(#REF!),KL$2+2,FALSE),0)</f>
        <v>#REF!</v>
      </c>
      <c r="KM105" t="e" cm="1">
        <f t="array" ref="KM105">_xlfn.IFNA(VLOOKUP($A105,TRANSPOSE(#REF!),KM$2+2,FALSE),0)</f>
        <v>#REF!</v>
      </c>
      <c r="KN105" t="e" cm="1">
        <f t="array" ref="KN105">_xlfn.IFNA(VLOOKUP($A105,TRANSPOSE(#REF!),KN$2+2,FALSE),0)</f>
        <v>#REF!</v>
      </c>
      <c r="KO105" t="e" cm="1">
        <f t="array" ref="KO105">_xlfn.IFNA(VLOOKUP($A105,TRANSPOSE(#REF!),KO$2+2,FALSE),0)</f>
        <v>#REF!</v>
      </c>
      <c r="KP105" t="e" cm="1">
        <f t="array" ref="KP105">_xlfn.IFNA(VLOOKUP($A105,TRANSPOSE(#REF!),KP$2+2,FALSE),0)</f>
        <v>#REF!</v>
      </c>
      <c r="KQ105" t="e" cm="1">
        <f t="array" ref="KQ105">_xlfn.IFNA(VLOOKUP($A105,TRANSPOSE(#REF!),KQ$2+2,FALSE),0)</f>
        <v>#REF!</v>
      </c>
      <c r="KR105" t="e" cm="1">
        <f t="array" ref="KR105">_xlfn.IFNA(VLOOKUP($A105,TRANSPOSE(#REF!),KR$2+2,FALSE),0)</f>
        <v>#REF!</v>
      </c>
      <c r="KS105" t="e" cm="1">
        <f t="array" ref="KS105">_xlfn.IFNA(VLOOKUP($A105,TRANSPOSE(#REF!),KS$2+2,FALSE),0)</f>
        <v>#REF!</v>
      </c>
      <c r="KT105" t="e" cm="1">
        <f t="array" ref="KT105">_xlfn.IFNA(VLOOKUP($A105,TRANSPOSE(#REF!),KT$2+2,FALSE),0)</f>
        <v>#REF!</v>
      </c>
      <c r="KU105" t="e" cm="1">
        <f t="array" ref="KU105">_xlfn.IFNA(VLOOKUP($A105,TRANSPOSE(#REF!),KU$2+2,FALSE),0)</f>
        <v>#REF!</v>
      </c>
      <c r="KV105" t="e" cm="1">
        <f t="array" ref="KV105">_xlfn.IFNA(VLOOKUP($A105,TRANSPOSE(#REF!),KV$2+2,FALSE),0)</f>
        <v>#REF!</v>
      </c>
      <c r="KW105" t="e" cm="1">
        <f t="array" ref="KW105">_xlfn.IFNA(VLOOKUP($A105,TRANSPOSE(#REF!),KW$2+2,FALSE),0)</f>
        <v>#REF!</v>
      </c>
      <c r="KX105" t="e" cm="1">
        <f t="array" ref="KX105">_xlfn.IFNA(VLOOKUP($A105,TRANSPOSE(#REF!),KX$2+2,FALSE),0)</f>
        <v>#REF!</v>
      </c>
      <c r="KY105" t="e" cm="1">
        <f t="array" ref="KY105">_xlfn.IFNA(VLOOKUP($A105,TRANSPOSE(#REF!),KY$2+2,FALSE),0)</f>
        <v>#REF!</v>
      </c>
      <c r="KZ105" t="e" cm="1">
        <f t="array" ref="KZ105">_xlfn.IFNA(VLOOKUP($A105,TRANSPOSE(#REF!),KZ$2+2,FALSE),0)</f>
        <v>#REF!</v>
      </c>
      <c r="LA105" t="e" cm="1">
        <f t="array" ref="LA105">_xlfn.IFNA(VLOOKUP($A105,TRANSPOSE(#REF!),LA$2+2,FALSE),0)</f>
        <v>#REF!</v>
      </c>
      <c r="LB105" t="e" cm="1">
        <f t="array" ref="LB105">_xlfn.IFNA(VLOOKUP($A105,TRANSPOSE(#REF!),LB$2+2,FALSE),0)</f>
        <v>#REF!</v>
      </c>
      <c r="LC105" t="e" cm="1">
        <f t="array" ref="LC105">_xlfn.IFNA(VLOOKUP($A105,TRANSPOSE(#REF!),LC$2+2,FALSE),0)</f>
        <v>#REF!</v>
      </c>
      <c r="LD105" t="e" cm="1">
        <f t="array" ref="LD105">_xlfn.IFNA(VLOOKUP($A105,TRANSPOSE(#REF!),LD$2+2,FALSE),0)</f>
        <v>#REF!</v>
      </c>
      <c r="LE105" t="e" cm="1">
        <f t="array" ref="LE105">_xlfn.IFNA(VLOOKUP($A105,TRANSPOSE(#REF!),LE$2+2,FALSE),0)</f>
        <v>#REF!</v>
      </c>
      <c r="LF105" t="e" cm="1">
        <f t="array" ref="LF105">_xlfn.IFNA(VLOOKUP($A105,TRANSPOSE(#REF!),LF$2+2,FALSE),0)</f>
        <v>#REF!</v>
      </c>
      <c r="LG105" t="e" cm="1">
        <f t="array" ref="LG105">_xlfn.IFNA(VLOOKUP($A105,TRANSPOSE(#REF!),LG$2+2,FALSE),0)</f>
        <v>#REF!</v>
      </c>
      <c r="LH105" t="e" cm="1">
        <f t="array" ref="LH105">_xlfn.IFNA(VLOOKUP($A105,TRANSPOSE(#REF!),LH$2+2,FALSE),0)</f>
        <v>#REF!</v>
      </c>
      <c r="LI105" t="e" cm="1">
        <f t="array" ref="LI105">_xlfn.IFNA(VLOOKUP($A105,TRANSPOSE(#REF!),LI$2+2,FALSE),0)</f>
        <v>#REF!</v>
      </c>
      <c r="LJ105" t="e" cm="1">
        <f t="array" ref="LJ105">_xlfn.IFNA(VLOOKUP($A105,TRANSPOSE(#REF!),LJ$2+2,FALSE),0)</f>
        <v>#REF!</v>
      </c>
      <c r="LK105" t="e" cm="1">
        <f t="array" ref="LK105">_xlfn.IFNA(VLOOKUP($A105,TRANSPOSE(#REF!),LK$2+2,FALSE),0)</f>
        <v>#REF!</v>
      </c>
      <c r="LL105" t="e" cm="1">
        <f t="array" ref="LL105">_xlfn.IFNA(VLOOKUP($A105,TRANSPOSE(#REF!),LL$2+2,FALSE),0)</f>
        <v>#REF!</v>
      </c>
      <c r="LM105" t="e" cm="1">
        <f t="array" ref="LM105">_xlfn.IFNA(VLOOKUP($A105,TRANSPOSE(#REF!),LM$2+2,FALSE),0)</f>
        <v>#REF!</v>
      </c>
      <c r="LN105" t="e" cm="1">
        <f t="array" ref="LN105">_xlfn.IFNA(VLOOKUP($A105,TRANSPOSE(#REF!),LN$2+2,FALSE),0)</f>
        <v>#REF!</v>
      </c>
      <c r="LO105" t="e" cm="1">
        <f t="array" ref="LO105">_xlfn.IFNA(VLOOKUP($A105,TRANSPOSE(#REF!),LO$2+2,FALSE),0)</f>
        <v>#REF!</v>
      </c>
      <c r="LP105" t="e" cm="1">
        <f t="array" ref="LP105">_xlfn.IFNA(VLOOKUP($A105,TRANSPOSE(#REF!),LP$2+2,FALSE),0)</f>
        <v>#REF!</v>
      </c>
      <c r="LQ105" t="e" cm="1">
        <f t="array" ref="LQ105">_xlfn.IFNA(VLOOKUP($A105,TRANSPOSE(#REF!),LQ$2+2,FALSE),0)</f>
        <v>#REF!</v>
      </c>
      <c r="LR105" t="e" cm="1">
        <f t="array" ref="LR105">_xlfn.IFNA(VLOOKUP($A105,TRANSPOSE(#REF!),LR$2+2,FALSE),0)</f>
        <v>#REF!</v>
      </c>
      <c r="LS105" t="e" cm="1">
        <f t="array" ref="LS105">_xlfn.IFNA(VLOOKUP($A105,TRANSPOSE(#REF!),LS$2+2,FALSE),0)</f>
        <v>#REF!</v>
      </c>
      <c r="LT105" t="e" cm="1">
        <f t="array" ref="LT105">_xlfn.IFNA(VLOOKUP($A105,TRANSPOSE(#REF!),LT$2+2,FALSE),0)</f>
        <v>#REF!</v>
      </c>
      <c r="LU105" t="e" cm="1">
        <f t="array" ref="LU105">_xlfn.IFNA(VLOOKUP($A105,TRANSPOSE(#REF!),LU$2+2,FALSE),0)</f>
        <v>#REF!</v>
      </c>
      <c r="LV105" t="e" cm="1">
        <f t="array" ref="LV105">_xlfn.IFNA(VLOOKUP($A105,TRANSPOSE(#REF!),LV$2+2,FALSE),0)</f>
        <v>#REF!</v>
      </c>
      <c r="LW105" t="e" cm="1">
        <f t="array" ref="LW105">_xlfn.IFNA(VLOOKUP($A105,TRANSPOSE(#REF!),LW$2+2,FALSE),0)</f>
        <v>#REF!</v>
      </c>
      <c r="LX105" t="e" cm="1">
        <f t="array" ref="LX105">_xlfn.IFNA(VLOOKUP($A105,TRANSPOSE(#REF!),LX$2+2,FALSE),0)</f>
        <v>#REF!</v>
      </c>
      <c r="LY105" t="e" cm="1">
        <f t="array" ref="LY105">_xlfn.IFNA(VLOOKUP($A105,TRANSPOSE(#REF!),LY$2+2,FALSE),0)</f>
        <v>#REF!</v>
      </c>
      <c r="LZ105" t="e" cm="1">
        <f t="array" ref="LZ105">_xlfn.IFNA(VLOOKUP($A105,TRANSPOSE(#REF!),LZ$2+2,FALSE),0)</f>
        <v>#REF!</v>
      </c>
      <c r="MA105" t="e" cm="1">
        <f t="array" ref="MA105">_xlfn.IFNA(VLOOKUP($A105,TRANSPOSE(#REF!),MA$2+2,FALSE),0)</f>
        <v>#REF!</v>
      </c>
      <c r="MB105" t="e" cm="1">
        <f t="array" ref="MB105">_xlfn.IFNA(VLOOKUP($A105,TRANSPOSE(#REF!),MB$2+2,FALSE),0)</f>
        <v>#REF!</v>
      </c>
      <c r="MC105" t="e" cm="1">
        <f t="array" ref="MC105">_xlfn.IFNA(VLOOKUP($A105,TRANSPOSE(#REF!),MC$2+2,FALSE),0)</f>
        <v>#REF!</v>
      </c>
      <c r="MD105" t="e" cm="1">
        <f t="array" ref="MD105">_xlfn.IFNA(VLOOKUP($A105,TRANSPOSE(#REF!),MD$2+2,FALSE),0)</f>
        <v>#REF!</v>
      </c>
      <c r="ME105" t="e" cm="1">
        <f t="array" ref="ME105">_xlfn.IFNA(VLOOKUP($A105,TRANSPOSE(#REF!),ME$2+2,FALSE),0)</f>
        <v>#REF!</v>
      </c>
      <c r="MF105" t="e" cm="1">
        <f t="array" ref="MF105">_xlfn.IFNA(VLOOKUP($A105,TRANSPOSE(#REF!),MF$2+2,FALSE),0)</f>
        <v>#REF!</v>
      </c>
      <c r="MG105" t="e" cm="1">
        <f t="array" ref="MG105">_xlfn.IFNA(VLOOKUP($A105,TRANSPOSE(#REF!),MG$2+2,FALSE),0)</f>
        <v>#REF!</v>
      </c>
      <c r="MH105" t="e" cm="1">
        <f t="array" ref="MH105">_xlfn.IFNA(VLOOKUP($A105,TRANSPOSE(#REF!),MH$2+2,FALSE),0)</f>
        <v>#REF!</v>
      </c>
      <c r="MI105" t="e" cm="1">
        <f t="array" ref="MI105">_xlfn.IFNA(VLOOKUP($A105,TRANSPOSE(#REF!),MI$2+2,FALSE),0)</f>
        <v>#REF!</v>
      </c>
      <c r="MJ105" t="e" cm="1">
        <f t="array" ref="MJ105">_xlfn.IFNA(VLOOKUP($A105,TRANSPOSE(#REF!),MJ$2+2,FALSE),0)</f>
        <v>#REF!</v>
      </c>
      <c r="MK105" t="e" cm="1">
        <f t="array" ref="MK105">_xlfn.IFNA(VLOOKUP($A105,TRANSPOSE(#REF!),MK$2+2,FALSE),0)</f>
        <v>#REF!</v>
      </c>
      <c r="ML105" t="e" cm="1">
        <f t="array" ref="ML105">_xlfn.IFNA(VLOOKUP($A105,TRANSPOSE(#REF!),ML$2+2,FALSE),0)</f>
        <v>#REF!</v>
      </c>
      <c r="MM105" t="e" cm="1">
        <f t="array" ref="MM105">_xlfn.IFNA(VLOOKUP($A105,TRANSPOSE(#REF!),MM$2+2,FALSE),0)</f>
        <v>#REF!</v>
      </c>
      <c r="MN105" t="e" cm="1">
        <f t="array" ref="MN105">_xlfn.IFNA(VLOOKUP($A105,TRANSPOSE(#REF!),MN$2+2,FALSE),0)</f>
        <v>#REF!</v>
      </c>
      <c r="MO105" t="e" cm="1">
        <f t="array" ref="MO105">_xlfn.IFNA(VLOOKUP($A105,TRANSPOSE(#REF!),MO$2+2,FALSE),0)</f>
        <v>#REF!</v>
      </c>
      <c r="MP105" t="e" cm="1">
        <f t="array" ref="MP105">_xlfn.IFNA(VLOOKUP($A105,TRANSPOSE(#REF!),MP$2+2,FALSE),0)</f>
        <v>#REF!</v>
      </c>
      <c r="MQ105" t="e" cm="1">
        <f t="array" ref="MQ105">_xlfn.IFNA(VLOOKUP($A105,TRANSPOSE(#REF!),MQ$2+2,FALSE),0)</f>
        <v>#REF!</v>
      </c>
      <c r="MR105" t="e" cm="1">
        <f t="array" ref="MR105">_xlfn.IFNA(VLOOKUP($A105,TRANSPOSE(#REF!),MR$2+2,FALSE),0)</f>
        <v>#REF!</v>
      </c>
      <c r="MS105" t="e" cm="1">
        <f t="array" ref="MS105">_xlfn.IFNA(VLOOKUP($A105,TRANSPOSE(#REF!),MS$2+2,FALSE),0)</f>
        <v>#REF!</v>
      </c>
      <c r="MT105" t="e" cm="1">
        <f t="array" ref="MT105">_xlfn.IFNA(VLOOKUP($A105,TRANSPOSE(#REF!),MT$2+2,FALSE),0)</f>
        <v>#REF!</v>
      </c>
      <c r="MU105" t="e" cm="1">
        <f t="array" ref="MU105">_xlfn.IFNA(VLOOKUP($A105,TRANSPOSE(#REF!),MU$2+2,FALSE),0)</f>
        <v>#REF!</v>
      </c>
      <c r="MV105" t="e" cm="1">
        <f t="array" ref="MV105">_xlfn.IFNA(VLOOKUP($A105,TRANSPOSE(#REF!),MV$2+2,FALSE),0)</f>
        <v>#REF!</v>
      </c>
      <c r="MW105" t="e" cm="1">
        <f t="array" ref="MW105">_xlfn.IFNA(VLOOKUP($A105,TRANSPOSE(#REF!),MW$2+2,FALSE),0)</f>
        <v>#REF!</v>
      </c>
      <c r="MX105" t="e" cm="1">
        <f t="array" ref="MX105">_xlfn.IFNA(VLOOKUP($A105,TRANSPOSE(#REF!),MX$2+2,FALSE),0)</f>
        <v>#REF!</v>
      </c>
      <c r="MY105" t="e" cm="1">
        <f t="array" ref="MY105">_xlfn.IFNA(VLOOKUP($A105,TRANSPOSE(#REF!),MY$2+2,FALSE),0)</f>
        <v>#REF!</v>
      </c>
      <c r="MZ105" t="e" cm="1">
        <f t="array" ref="MZ105">_xlfn.IFNA(VLOOKUP($A105,TRANSPOSE(#REF!),MZ$2+2,FALSE),0)</f>
        <v>#REF!</v>
      </c>
      <c r="NA105" t="e" cm="1">
        <f t="array" ref="NA105">_xlfn.IFNA(VLOOKUP($A105,TRANSPOSE(#REF!),NA$2+2,FALSE),0)</f>
        <v>#REF!</v>
      </c>
      <c r="NB105" t="e" cm="1">
        <f t="array" ref="NB105">_xlfn.IFNA(VLOOKUP($A105,TRANSPOSE(#REF!),NB$2+2,FALSE),0)</f>
        <v>#REF!</v>
      </c>
      <c r="NC105" t="e" cm="1">
        <f t="array" ref="NC105">_xlfn.IFNA(VLOOKUP($A105,TRANSPOSE(#REF!),NC$2+2,FALSE),0)</f>
        <v>#REF!</v>
      </c>
      <c r="ND105" t="e" cm="1">
        <f t="array" ref="ND105">_xlfn.IFNA(VLOOKUP($A105,TRANSPOSE(#REF!),ND$2+2,FALSE),0)</f>
        <v>#REF!</v>
      </c>
      <c r="NE105" t="e" cm="1">
        <f t="array" ref="NE105">_xlfn.IFNA(VLOOKUP($A105,TRANSPOSE(#REF!),NE$2+2,FALSE),0)</f>
        <v>#REF!</v>
      </c>
      <c r="NF105" t="e" cm="1">
        <f t="array" ref="NF105">_xlfn.IFNA(VLOOKUP($A105,TRANSPOSE(#REF!),NF$2+2,FALSE),0)</f>
        <v>#REF!</v>
      </c>
      <c r="NG105" t="e" cm="1">
        <f t="array" ref="NG105">_xlfn.IFNA(VLOOKUP($A105,TRANSPOSE(#REF!),NG$2+2,FALSE),0)</f>
        <v>#REF!</v>
      </c>
      <c r="NH105" t="e" cm="1">
        <f t="array" ref="NH105">_xlfn.IFNA(VLOOKUP($A105,TRANSPOSE(#REF!),NH$2+2,FALSE),0)</f>
        <v>#REF!</v>
      </c>
      <c r="NI105" t="e" cm="1">
        <f t="array" ref="NI105">_xlfn.IFNA(VLOOKUP($A105,TRANSPOSE(#REF!),NI$2+2,FALSE),0)</f>
        <v>#REF!</v>
      </c>
      <c r="NJ105" t="e" cm="1">
        <f t="array" ref="NJ105">_xlfn.IFNA(VLOOKUP($A105,TRANSPOSE(#REF!),NJ$2+2,FALSE),0)</f>
        <v>#REF!</v>
      </c>
      <c r="NL105" t="e">
        <f t="shared" si="2"/>
        <v>#REF!</v>
      </c>
      <c r="NM105" t="e">
        <f t="shared" si="3"/>
        <v>#REF!</v>
      </c>
    </row>
    <row r="106" spans="1:377" x14ac:dyDescent="0.3">
      <c r="A106" t="str">
        <v>PNO02_14</v>
      </c>
      <c r="B106" t="str">
        <v>Elektriciteit</v>
      </c>
      <c r="C106" t="str">
        <v>Conversion</v>
      </c>
      <c r="D106" t="str">
        <v>Power NO</v>
      </c>
      <c r="E106" t="str">
        <v>Generation</v>
      </c>
      <c r="F106" t="str">
        <v>Electricity NO</v>
      </c>
      <c r="G106" t="str">
        <v>Electricity from Hydro RoR - Power NO</v>
      </c>
      <c r="H106" t="str">
        <v>[GW]</v>
      </c>
      <c r="I106">
        <f>_xlfn.IFNA(VLOOKUP(A106,'[1]PASTE Cap_Investment'!A:B,2,FALSE),0)</f>
        <v>0</v>
      </c>
      <c r="J106" t="e" cm="1">
        <f t="array" ref="J106">_xlfn.IFNA(VLOOKUP($A106,TRANSPOSE(#REF!),J$2+2,FALSE),0)</f>
        <v>#REF!</v>
      </c>
      <c r="K106" t="e" cm="1">
        <f t="array" ref="K106">_xlfn.IFNA(VLOOKUP($A106,TRANSPOSE(#REF!),K$2+2,FALSE),0)</f>
        <v>#REF!</v>
      </c>
      <c r="L106" t="e" cm="1">
        <f t="array" ref="L106">_xlfn.IFNA(VLOOKUP($A106,TRANSPOSE(#REF!),L$2+2,FALSE),0)</f>
        <v>#REF!</v>
      </c>
      <c r="M106" t="e" cm="1">
        <f t="array" ref="M106">_xlfn.IFNA(VLOOKUP($A106,TRANSPOSE(#REF!),M$2+2,FALSE),0)</f>
        <v>#REF!</v>
      </c>
      <c r="N106" t="e" cm="1">
        <f t="array" ref="N106">_xlfn.IFNA(VLOOKUP($A106,TRANSPOSE(#REF!),N$2+2,FALSE),0)</f>
        <v>#REF!</v>
      </c>
      <c r="O106" t="e" cm="1">
        <f t="array" ref="O106">_xlfn.IFNA(VLOOKUP($A106,TRANSPOSE(#REF!),O$2+2,FALSE),0)</f>
        <v>#REF!</v>
      </c>
      <c r="P106" t="e" cm="1">
        <f t="array" ref="P106">_xlfn.IFNA(VLOOKUP($A106,TRANSPOSE(#REF!),P$2+2,FALSE),0)</f>
        <v>#REF!</v>
      </c>
      <c r="Q106" t="e" cm="1">
        <f t="array" ref="Q106">_xlfn.IFNA(VLOOKUP($A106,TRANSPOSE(#REF!),Q$2+2,FALSE),0)</f>
        <v>#REF!</v>
      </c>
      <c r="R106" t="e" cm="1">
        <f t="array" ref="R106">_xlfn.IFNA(VLOOKUP($A106,TRANSPOSE(#REF!),R$2+2,FALSE),0)</f>
        <v>#REF!</v>
      </c>
      <c r="S106" t="e" cm="1">
        <f t="array" ref="S106">_xlfn.IFNA(VLOOKUP($A106,TRANSPOSE(#REF!),S$2+2,FALSE),0)</f>
        <v>#REF!</v>
      </c>
      <c r="T106" t="e" cm="1">
        <f t="array" ref="T106">_xlfn.IFNA(VLOOKUP($A106,TRANSPOSE(#REF!),T$2+2,FALSE),0)</f>
        <v>#REF!</v>
      </c>
      <c r="U106" t="e" cm="1">
        <f t="array" ref="U106">_xlfn.IFNA(VLOOKUP($A106,TRANSPOSE(#REF!),U$2+2,FALSE),0)</f>
        <v>#REF!</v>
      </c>
      <c r="V106" t="e" cm="1">
        <f t="array" ref="V106">_xlfn.IFNA(VLOOKUP($A106,TRANSPOSE(#REF!),V$2+2,FALSE),0)</f>
        <v>#REF!</v>
      </c>
      <c r="W106" t="e" cm="1">
        <f t="array" ref="W106">_xlfn.IFNA(VLOOKUP($A106,TRANSPOSE(#REF!),W$2+2,FALSE),0)</f>
        <v>#REF!</v>
      </c>
      <c r="X106" t="e" cm="1">
        <f t="array" ref="X106">_xlfn.IFNA(VLOOKUP($A106,TRANSPOSE(#REF!),X$2+2,FALSE),0)</f>
        <v>#REF!</v>
      </c>
      <c r="Y106" t="e" cm="1">
        <f t="array" ref="Y106">_xlfn.IFNA(VLOOKUP($A106,TRANSPOSE(#REF!),Y$2+2,FALSE),0)</f>
        <v>#REF!</v>
      </c>
      <c r="Z106" t="e" cm="1">
        <f t="array" ref="Z106">_xlfn.IFNA(VLOOKUP($A106,TRANSPOSE(#REF!),Z$2+2,FALSE),0)</f>
        <v>#REF!</v>
      </c>
      <c r="AA106" t="e" cm="1">
        <f t="array" ref="AA106">_xlfn.IFNA(VLOOKUP($A106,TRANSPOSE(#REF!),AA$2+2,FALSE),0)</f>
        <v>#REF!</v>
      </c>
      <c r="AB106" t="e" cm="1">
        <f t="array" ref="AB106">_xlfn.IFNA(VLOOKUP($A106,TRANSPOSE(#REF!),AB$2+2,FALSE),0)</f>
        <v>#REF!</v>
      </c>
      <c r="AC106" t="e" cm="1">
        <f t="array" ref="AC106">_xlfn.IFNA(VLOOKUP($A106,TRANSPOSE(#REF!),AC$2+2,FALSE),0)</f>
        <v>#REF!</v>
      </c>
      <c r="AD106" t="e" cm="1">
        <f t="array" ref="AD106">_xlfn.IFNA(VLOOKUP($A106,TRANSPOSE(#REF!),AD$2+2,FALSE),0)</f>
        <v>#REF!</v>
      </c>
      <c r="AE106" t="e" cm="1">
        <f t="array" ref="AE106">_xlfn.IFNA(VLOOKUP($A106,TRANSPOSE(#REF!),AE$2+2,FALSE),0)</f>
        <v>#REF!</v>
      </c>
      <c r="AF106" t="e" cm="1">
        <f t="array" ref="AF106">_xlfn.IFNA(VLOOKUP($A106,TRANSPOSE(#REF!),AF$2+2,FALSE),0)</f>
        <v>#REF!</v>
      </c>
      <c r="AG106" t="e" cm="1">
        <f t="array" ref="AG106">_xlfn.IFNA(VLOOKUP($A106,TRANSPOSE(#REF!),AG$2+2,FALSE),0)</f>
        <v>#REF!</v>
      </c>
      <c r="AH106" t="e" cm="1">
        <f t="array" ref="AH106">_xlfn.IFNA(VLOOKUP($A106,TRANSPOSE(#REF!),AH$2+2,FALSE),0)</f>
        <v>#REF!</v>
      </c>
      <c r="AI106" t="e" cm="1">
        <f t="array" ref="AI106">_xlfn.IFNA(VLOOKUP($A106,TRANSPOSE(#REF!),AI$2+2,FALSE),0)</f>
        <v>#REF!</v>
      </c>
      <c r="AJ106" t="e" cm="1">
        <f t="array" ref="AJ106">_xlfn.IFNA(VLOOKUP($A106,TRANSPOSE(#REF!),AJ$2+2,FALSE),0)</f>
        <v>#REF!</v>
      </c>
      <c r="AK106" t="e" cm="1">
        <f t="array" ref="AK106">_xlfn.IFNA(VLOOKUP($A106,TRANSPOSE(#REF!),AK$2+2,FALSE),0)</f>
        <v>#REF!</v>
      </c>
      <c r="AL106" t="e" cm="1">
        <f t="array" ref="AL106">_xlfn.IFNA(VLOOKUP($A106,TRANSPOSE(#REF!),AL$2+2,FALSE),0)</f>
        <v>#REF!</v>
      </c>
      <c r="AM106" t="e" cm="1">
        <f t="array" ref="AM106">_xlfn.IFNA(VLOOKUP($A106,TRANSPOSE(#REF!),AM$2+2,FALSE),0)</f>
        <v>#REF!</v>
      </c>
      <c r="AN106" t="e" cm="1">
        <f t="array" ref="AN106">_xlfn.IFNA(VLOOKUP($A106,TRANSPOSE(#REF!),AN$2+2,FALSE),0)</f>
        <v>#REF!</v>
      </c>
      <c r="AO106" t="e" cm="1">
        <f t="array" ref="AO106">_xlfn.IFNA(VLOOKUP($A106,TRANSPOSE(#REF!),AO$2+2,FALSE),0)</f>
        <v>#REF!</v>
      </c>
      <c r="AP106" t="e" cm="1">
        <f t="array" ref="AP106">_xlfn.IFNA(VLOOKUP($A106,TRANSPOSE(#REF!),AP$2+2,FALSE),0)</f>
        <v>#REF!</v>
      </c>
      <c r="AQ106" t="e" cm="1">
        <f t="array" ref="AQ106">_xlfn.IFNA(VLOOKUP($A106,TRANSPOSE(#REF!),AQ$2+2,FALSE),0)</f>
        <v>#REF!</v>
      </c>
      <c r="AR106" t="e" cm="1">
        <f t="array" ref="AR106">_xlfn.IFNA(VLOOKUP($A106,TRANSPOSE(#REF!),AR$2+2,FALSE),0)</f>
        <v>#REF!</v>
      </c>
      <c r="AS106" t="e" cm="1">
        <f t="array" ref="AS106">_xlfn.IFNA(VLOOKUP($A106,TRANSPOSE(#REF!),AS$2+2,FALSE),0)</f>
        <v>#REF!</v>
      </c>
      <c r="AT106" t="e" cm="1">
        <f t="array" ref="AT106">_xlfn.IFNA(VLOOKUP($A106,TRANSPOSE(#REF!),AT$2+2,FALSE),0)</f>
        <v>#REF!</v>
      </c>
      <c r="AU106" t="e" cm="1">
        <f t="array" ref="AU106">_xlfn.IFNA(VLOOKUP($A106,TRANSPOSE(#REF!),AU$2+2,FALSE),0)</f>
        <v>#REF!</v>
      </c>
      <c r="AV106" t="e" cm="1">
        <f t="array" ref="AV106">_xlfn.IFNA(VLOOKUP($A106,TRANSPOSE(#REF!),AV$2+2,FALSE),0)</f>
        <v>#REF!</v>
      </c>
      <c r="AW106" t="e" cm="1">
        <f t="array" ref="AW106">_xlfn.IFNA(VLOOKUP($A106,TRANSPOSE(#REF!),AW$2+2,FALSE),0)</f>
        <v>#REF!</v>
      </c>
      <c r="AX106" t="e" cm="1">
        <f t="array" ref="AX106">_xlfn.IFNA(VLOOKUP($A106,TRANSPOSE(#REF!),AX$2+2,FALSE),0)</f>
        <v>#REF!</v>
      </c>
      <c r="AY106" t="e" cm="1">
        <f t="array" ref="AY106">_xlfn.IFNA(VLOOKUP($A106,TRANSPOSE(#REF!),AY$2+2,FALSE),0)</f>
        <v>#REF!</v>
      </c>
      <c r="AZ106" t="e" cm="1">
        <f t="array" ref="AZ106">_xlfn.IFNA(VLOOKUP($A106,TRANSPOSE(#REF!),AZ$2+2,FALSE),0)</f>
        <v>#REF!</v>
      </c>
      <c r="BA106" t="e" cm="1">
        <f t="array" ref="BA106">_xlfn.IFNA(VLOOKUP($A106,TRANSPOSE(#REF!),BA$2+2,FALSE),0)</f>
        <v>#REF!</v>
      </c>
      <c r="BB106" t="e" cm="1">
        <f t="array" ref="BB106">_xlfn.IFNA(VLOOKUP($A106,TRANSPOSE(#REF!),BB$2+2,FALSE),0)</f>
        <v>#REF!</v>
      </c>
      <c r="BC106" t="e" cm="1">
        <f t="array" ref="BC106">_xlfn.IFNA(VLOOKUP($A106,TRANSPOSE(#REF!),BC$2+2,FALSE),0)</f>
        <v>#REF!</v>
      </c>
      <c r="BD106" t="e" cm="1">
        <f t="array" ref="BD106">_xlfn.IFNA(VLOOKUP($A106,TRANSPOSE(#REF!),BD$2+2,FALSE),0)</f>
        <v>#REF!</v>
      </c>
      <c r="BE106" t="e" cm="1">
        <f t="array" ref="BE106">_xlfn.IFNA(VLOOKUP($A106,TRANSPOSE(#REF!),BE$2+2,FALSE),0)</f>
        <v>#REF!</v>
      </c>
      <c r="BF106" t="e" cm="1">
        <f t="array" ref="BF106">_xlfn.IFNA(VLOOKUP($A106,TRANSPOSE(#REF!),BF$2+2,FALSE),0)</f>
        <v>#REF!</v>
      </c>
      <c r="BG106" t="e" cm="1">
        <f t="array" ref="BG106">_xlfn.IFNA(VLOOKUP($A106,TRANSPOSE(#REF!),BG$2+2,FALSE),0)</f>
        <v>#REF!</v>
      </c>
      <c r="BH106" t="e" cm="1">
        <f t="array" ref="BH106">_xlfn.IFNA(VLOOKUP($A106,TRANSPOSE(#REF!),BH$2+2,FALSE),0)</f>
        <v>#REF!</v>
      </c>
      <c r="BI106" t="e" cm="1">
        <f t="array" ref="BI106">_xlfn.IFNA(VLOOKUP($A106,TRANSPOSE(#REF!),BI$2+2,FALSE),0)</f>
        <v>#REF!</v>
      </c>
      <c r="BJ106" t="e" cm="1">
        <f t="array" ref="BJ106">_xlfn.IFNA(VLOOKUP($A106,TRANSPOSE(#REF!),BJ$2+2,FALSE),0)</f>
        <v>#REF!</v>
      </c>
      <c r="BK106" t="e" cm="1">
        <f t="array" ref="BK106">_xlfn.IFNA(VLOOKUP($A106,TRANSPOSE(#REF!),BK$2+2,FALSE),0)</f>
        <v>#REF!</v>
      </c>
      <c r="BL106" t="e" cm="1">
        <f t="array" ref="BL106">_xlfn.IFNA(VLOOKUP($A106,TRANSPOSE(#REF!),BL$2+2,FALSE),0)</f>
        <v>#REF!</v>
      </c>
      <c r="BM106" t="e" cm="1">
        <f t="array" ref="BM106">_xlfn.IFNA(VLOOKUP($A106,TRANSPOSE(#REF!),BM$2+2,FALSE),0)</f>
        <v>#REF!</v>
      </c>
      <c r="BN106" t="e" cm="1">
        <f t="array" ref="BN106">_xlfn.IFNA(VLOOKUP($A106,TRANSPOSE(#REF!),BN$2+2,FALSE),0)</f>
        <v>#REF!</v>
      </c>
      <c r="BO106" t="e" cm="1">
        <f t="array" ref="BO106">_xlfn.IFNA(VLOOKUP($A106,TRANSPOSE(#REF!),BO$2+2,FALSE),0)</f>
        <v>#REF!</v>
      </c>
      <c r="BP106" t="e" cm="1">
        <f t="array" ref="BP106">_xlfn.IFNA(VLOOKUP($A106,TRANSPOSE(#REF!),BP$2+2,FALSE),0)</f>
        <v>#REF!</v>
      </c>
      <c r="BQ106" t="e" cm="1">
        <f t="array" ref="BQ106">_xlfn.IFNA(VLOOKUP($A106,TRANSPOSE(#REF!),BQ$2+2,FALSE),0)</f>
        <v>#REF!</v>
      </c>
      <c r="BR106" t="e" cm="1">
        <f t="array" ref="BR106">_xlfn.IFNA(VLOOKUP($A106,TRANSPOSE(#REF!),BR$2+2,FALSE),0)</f>
        <v>#REF!</v>
      </c>
      <c r="BS106" t="e" cm="1">
        <f t="array" ref="BS106">_xlfn.IFNA(VLOOKUP($A106,TRANSPOSE(#REF!),BS$2+2,FALSE),0)</f>
        <v>#REF!</v>
      </c>
      <c r="BT106" t="e" cm="1">
        <f t="array" ref="BT106">_xlfn.IFNA(VLOOKUP($A106,TRANSPOSE(#REF!),BT$2+2,FALSE),0)</f>
        <v>#REF!</v>
      </c>
      <c r="BU106" t="e" cm="1">
        <f t="array" ref="BU106">_xlfn.IFNA(VLOOKUP($A106,TRANSPOSE(#REF!),BU$2+2,FALSE),0)</f>
        <v>#REF!</v>
      </c>
      <c r="BV106" t="e" cm="1">
        <f t="array" ref="BV106">_xlfn.IFNA(VLOOKUP($A106,TRANSPOSE(#REF!),BV$2+2,FALSE),0)</f>
        <v>#REF!</v>
      </c>
      <c r="BW106" t="e" cm="1">
        <f t="array" ref="BW106">_xlfn.IFNA(VLOOKUP($A106,TRANSPOSE(#REF!),BW$2+2,FALSE),0)</f>
        <v>#REF!</v>
      </c>
      <c r="BX106" t="e" cm="1">
        <f t="array" ref="BX106">_xlfn.IFNA(VLOOKUP($A106,TRANSPOSE(#REF!),BX$2+2,FALSE),0)</f>
        <v>#REF!</v>
      </c>
      <c r="BY106" t="e" cm="1">
        <f t="array" ref="BY106">_xlfn.IFNA(VLOOKUP($A106,TRANSPOSE(#REF!),BY$2+2,FALSE),0)</f>
        <v>#REF!</v>
      </c>
      <c r="BZ106" t="e" cm="1">
        <f t="array" ref="BZ106">_xlfn.IFNA(VLOOKUP($A106,TRANSPOSE(#REF!),BZ$2+2,FALSE),0)</f>
        <v>#REF!</v>
      </c>
      <c r="CA106" t="e" cm="1">
        <f t="array" ref="CA106">_xlfn.IFNA(VLOOKUP($A106,TRANSPOSE(#REF!),CA$2+2,FALSE),0)</f>
        <v>#REF!</v>
      </c>
      <c r="CB106" t="e" cm="1">
        <f t="array" ref="CB106">_xlfn.IFNA(VLOOKUP($A106,TRANSPOSE(#REF!),CB$2+2,FALSE),0)</f>
        <v>#REF!</v>
      </c>
      <c r="CC106" t="e" cm="1">
        <f t="array" ref="CC106">_xlfn.IFNA(VLOOKUP($A106,TRANSPOSE(#REF!),CC$2+2,FALSE),0)</f>
        <v>#REF!</v>
      </c>
      <c r="CD106" t="e" cm="1">
        <f t="array" ref="CD106">_xlfn.IFNA(VLOOKUP($A106,TRANSPOSE(#REF!),CD$2+2,FALSE),0)</f>
        <v>#REF!</v>
      </c>
      <c r="CE106" t="e" cm="1">
        <f t="array" ref="CE106">_xlfn.IFNA(VLOOKUP($A106,TRANSPOSE(#REF!),CE$2+2,FALSE),0)</f>
        <v>#REF!</v>
      </c>
      <c r="CF106" t="e" cm="1">
        <f t="array" ref="CF106">_xlfn.IFNA(VLOOKUP($A106,TRANSPOSE(#REF!),CF$2+2,FALSE),0)</f>
        <v>#REF!</v>
      </c>
      <c r="CG106" t="e" cm="1">
        <f t="array" ref="CG106">_xlfn.IFNA(VLOOKUP($A106,TRANSPOSE(#REF!),CG$2+2,FALSE),0)</f>
        <v>#REF!</v>
      </c>
      <c r="CH106" t="e" cm="1">
        <f t="array" ref="CH106">_xlfn.IFNA(VLOOKUP($A106,TRANSPOSE(#REF!),CH$2+2,FALSE),0)</f>
        <v>#REF!</v>
      </c>
      <c r="CI106" t="e" cm="1">
        <f t="array" ref="CI106">_xlfn.IFNA(VLOOKUP($A106,TRANSPOSE(#REF!),CI$2+2,FALSE),0)</f>
        <v>#REF!</v>
      </c>
      <c r="CJ106" t="e" cm="1">
        <f t="array" ref="CJ106">_xlfn.IFNA(VLOOKUP($A106,TRANSPOSE(#REF!),CJ$2+2,FALSE),0)</f>
        <v>#REF!</v>
      </c>
      <c r="CK106" t="e" cm="1">
        <f t="array" ref="CK106">_xlfn.IFNA(VLOOKUP($A106,TRANSPOSE(#REF!),CK$2+2,FALSE),0)</f>
        <v>#REF!</v>
      </c>
      <c r="CL106" t="e" cm="1">
        <f t="array" ref="CL106">_xlfn.IFNA(VLOOKUP($A106,TRANSPOSE(#REF!),CL$2+2,FALSE),0)</f>
        <v>#REF!</v>
      </c>
      <c r="CM106" t="e" cm="1">
        <f t="array" ref="CM106">_xlfn.IFNA(VLOOKUP($A106,TRANSPOSE(#REF!),CM$2+2,FALSE),0)</f>
        <v>#REF!</v>
      </c>
      <c r="CN106" t="e" cm="1">
        <f t="array" ref="CN106">_xlfn.IFNA(VLOOKUP($A106,TRANSPOSE(#REF!),CN$2+2,FALSE),0)</f>
        <v>#REF!</v>
      </c>
      <c r="CO106" t="e" cm="1">
        <f t="array" ref="CO106">_xlfn.IFNA(VLOOKUP($A106,TRANSPOSE(#REF!),CO$2+2,FALSE),0)</f>
        <v>#REF!</v>
      </c>
      <c r="CP106" t="e" cm="1">
        <f t="array" ref="CP106">_xlfn.IFNA(VLOOKUP($A106,TRANSPOSE(#REF!),CP$2+2,FALSE),0)</f>
        <v>#REF!</v>
      </c>
      <c r="CQ106" t="e" cm="1">
        <f t="array" ref="CQ106">_xlfn.IFNA(VLOOKUP($A106,TRANSPOSE(#REF!),CQ$2+2,FALSE),0)</f>
        <v>#REF!</v>
      </c>
      <c r="CR106" t="e" cm="1">
        <f t="array" ref="CR106">_xlfn.IFNA(VLOOKUP($A106,TRANSPOSE(#REF!),CR$2+2,FALSE),0)</f>
        <v>#REF!</v>
      </c>
      <c r="CS106" t="e" cm="1">
        <f t="array" ref="CS106">_xlfn.IFNA(VLOOKUP($A106,TRANSPOSE(#REF!),CS$2+2,FALSE),0)</f>
        <v>#REF!</v>
      </c>
      <c r="CT106" t="e" cm="1">
        <f t="array" ref="CT106">_xlfn.IFNA(VLOOKUP($A106,TRANSPOSE(#REF!),CT$2+2,FALSE),0)</f>
        <v>#REF!</v>
      </c>
      <c r="CU106" t="e" cm="1">
        <f t="array" ref="CU106">_xlfn.IFNA(VLOOKUP($A106,TRANSPOSE(#REF!),CU$2+2,FALSE),0)</f>
        <v>#REF!</v>
      </c>
      <c r="CV106" t="e" cm="1">
        <f t="array" ref="CV106">_xlfn.IFNA(VLOOKUP($A106,TRANSPOSE(#REF!),CV$2+2,FALSE),0)</f>
        <v>#REF!</v>
      </c>
      <c r="CW106" t="e" cm="1">
        <f t="array" ref="CW106">_xlfn.IFNA(VLOOKUP($A106,TRANSPOSE(#REF!),CW$2+2,FALSE),0)</f>
        <v>#REF!</v>
      </c>
      <c r="CX106" t="e" cm="1">
        <f t="array" ref="CX106">_xlfn.IFNA(VLOOKUP($A106,TRANSPOSE(#REF!),CX$2+2,FALSE),0)</f>
        <v>#REF!</v>
      </c>
      <c r="CY106" t="e" cm="1">
        <f t="array" ref="CY106">_xlfn.IFNA(VLOOKUP($A106,TRANSPOSE(#REF!),CY$2+2,FALSE),0)</f>
        <v>#REF!</v>
      </c>
      <c r="CZ106" t="e" cm="1">
        <f t="array" ref="CZ106">_xlfn.IFNA(VLOOKUP($A106,TRANSPOSE(#REF!),CZ$2+2,FALSE),0)</f>
        <v>#REF!</v>
      </c>
      <c r="DA106" t="e" cm="1">
        <f t="array" ref="DA106">_xlfn.IFNA(VLOOKUP($A106,TRANSPOSE(#REF!),DA$2+2,FALSE),0)</f>
        <v>#REF!</v>
      </c>
      <c r="DB106" t="e" cm="1">
        <f t="array" ref="DB106">_xlfn.IFNA(VLOOKUP($A106,TRANSPOSE(#REF!),DB$2+2,FALSE),0)</f>
        <v>#REF!</v>
      </c>
      <c r="DC106" t="e" cm="1">
        <f t="array" ref="DC106">_xlfn.IFNA(VLOOKUP($A106,TRANSPOSE(#REF!),DC$2+2,FALSE),0)</f>
        <v>#REF!</v>
      </c>
      <c r="DD106" t="e" cm="1">
        <f t="array" ref="DD106">_xlfn.IFNA(VLOOKUP($A106,TRANSPOSE(#REF!),DD$2+2,FALSE),0)</f>
        <v>#REF!</v>
      </c>
      <c r="DE106" t="e" cm="1">
        <f t="array" ref="DE106">_xlfn.IFNA(VLOOKUP($A106,TRANSPOSE(#REF!),DE$2+2,FALSE),0)</f>
        <v>#REF!</v>
      </c>
      <c r="DF106" t="e" cm="1">
        <f t="array" ref="DF106">_xlfn.IFNA(VLOOKUP($A106,TRANSPOSE(#REF!),DF$2+2,FALSE),0)</f>
        <v>#REF!</v>
      </c>
      <c r="DG106" t="e" cm="1">
        <f t="array" ref="DG106">_xlfn.IFNA(VLOOKUP($A106,TRANSPOSE(#REF!),DG$2+2,FALSE),0)</f>
        <v>#REF!</v>
      </c>
      <c r="DH106" t="e" cm="1">
        <f t="array" ref="DH106">_xlfn.IFNA(VLOOKUP($A106,TRANSPOSE(#REF!),DH$2+2,FALSE),0)</f>
        <v>#REF!</v>
      </c>
      <c r="DI106" t="e" cm="1">
        <f t="array" ref="DI106">_xlfn.IFNA(VLOOKUP($A106,TRANSPOSE(#REF!),DI$2+2,FALSE),0)</f>
        <v>#REF!</v>
      </c>
      <c r="DJ106" t="e" cm="1">
        <f t="array" ref="DJ106">_xlfn.IFNA(VLOOKUP($A106,TRANSPOSE(#REF!),DJ$2+2,FALSE),0)</f>
        <v>#REF!</v>
      </c>
      <c r="DK106" t="e" cm="1">
        <f t="array" ref="DK106">_xlfn.IFNA(VLOOKUP($A106,TRANSPOSE(#REF!),DK$2+2,FALSE),0)</f>
        <v>#REF!</v>
      </c>
      <c r="DL106" t="e" cm="1">
        <f t="array" ref="DL106">_xlfn.IFNA(VLOOKUP($A106,TRANSPOSE(#REF!),DL$2+2,FALSE),0)</f>
        <v>#REF!</v>
      </c>
      <c r="DM106" t="e" cm="1">
        <f t="array" ref="DM106">_xlfn.IFNA(VLOOKUP($A106,TRANSPOSE(#REF!),DM$2+2,FALSE),0)</f>
        <v>#REF!</v>
      </c>
      <c r="DN106" t="e" cm="1">
        <f t="array" ref="DN106">_xlfn.IFNA(VLOOKUP($A106,TRANSPOSE(#REF!),DN$2+2,FALSE),0)</f>
        <v>#REF!</v>
      </c>
      <c r="DO106" t="e" cm="1">
        <f t="array" ref="DO106">_xlfn.IFNA(VLOOKUP($A106,TRANSPOSE(#REF!),DO$2+2,FALSE),0)</f>
        <v>#REF!</v>
      </c>
      <c r="DP106" t="e" cm="1">
        <f t="array" ref="DP106">_xlfn.IFNA(VLOOKUP($A106,TRANSPOSE(#REF!),DP$2+2,FALSE),0)</f>
        <v>#REF!</v>
      </c>
      <c r="DQ106" t="e" cm="1">
        <f t="array" ref="DQ106">_xlfn.IFNA(VLOOKUP($A106,TRANSPOSE(#REF!),DQ$2+2,FALSE),0)</f>
        <v>#REF!</v>
      </c>
      <c r="DR106" t="e" cm="1">
        <f t="array" ref="DR106">_xlfn.IFNA(VLOOKUP($A106,TRANSPOSE(#REF!),DR$2+2,FALSE),0)</f>
        <v>#REF!</v>
      </c>
      <c r="DS106" t="e" cm="1">
        <f t="array" ref="DS106">_xlfn.IFNA(VLOOKUP($A106,TRANSPOSE(#REF!),DS$2+2,FALSE),0)</f>
        <v>#REF!</v>
      </c>
      <c r="DT106" t="e" cm="1">
        <f t="array" ref="DT106">_xlfn.IFNA(VLOOKUP($A106,TRANSPOSE(#REF!),DT$2+2,FALSE),0)</f>
        <v>#REF!</v>
      </c>
      <c r="DU106" t="e" cm="1">
        <f t="array" ref="DU106">_xlfn.IFNA(VLOOKUP($A106,TRANSPOSE(#REF!),DU$2+2,FALSE),0)</f>
        <v>#REF!</v>
      </c>
      <c r="DV106" t="e" cm="1">
        <f t="array" ref="DV106">_xlfn.IFNA(VLOOKUP($A106,TRANSPOSE(#REF!),DV$2+2,FALSE),0)</f>
        <v>#REF!</v>
      </c>
      <c r="DW106" t="e" cm="1">
        <f t="array" ref="DW106">_xlfn.IFNA(VLOOKUP($A106,TRANSPOSE(#REF!),DW$2+2,FALSE),0)</f>
        <v>#REF!</v>
      </c>
      <c r="DX106" t="e" cm="1">
        <f t="array" ref="DX106">_xlfn.IFNA(VLOOKUP($A106,TRANSPOSE(#REF!),DX$2+2,FALSE),0)</f>
        <v>#REF!</v>
      </c>
      <c r="DY106" t="e" cm="1">
        <f t="array" ref="DY106">_xlfn.IFNA(VLOOKUP($A106,TRANSPOSE(#REF!),DY$2+2,FALSE),0)</f>
        <v>#REF!</v>
      </c>
      <c r="DZ106" t="e" cm="1">
        <f t="array" ref="DZ106">_xlfn.IFNA(VLOOKUP($A106,TRANSPOSE(#REF!),DZ$2+2,FALSE),0)</f>
        <v>#REF!</v>
      </c>
      <c r="EA106" t="e" cm="1">
        <f t="array" ref="EA106">_xlfn.IFNA(VLOOKUP($A106,TRANSPOSE(#REF!),EA$2+2,FALSE),0)</f>
        <v>#REF!</v>
      </c>
      <c r="EB106" t="e" cm="1">
        <f t="array" ref="EB106">_xlfn.IFNA(VLOOKUP($A106,TRANSPOSE(#REF!),EB$2+2,FALSE),0)</f>
        <v>#REF!</v>
      </c>
      <c r="EC106" t="e" cm="1">
        <f t="array" ref="EC106">_xlfn.IFNA(VLOOKUP($A106,TRANSPOSE(#REF!),EC$2+2,FALSE),0)</f>
        <v>#REF!</v>
      </c>
      <c r="ED106" t="e" cm="1">
        <f t="array" ref="ED106">_xlfn.IFNA(VLOOKUP($A106,TRANSPOSE(#REF!),ED$2+2,FALSE),0)</f>
        <v>#REF!</v>
      </c>
      <c r="EE106" t="e" cm="1">
        <f t="array" ref="EE106">_xlfn.IFNA(VLOOKUP($A106,TRANSPOSE(#REF!),EE$2+2,FALSE),0)</f>
        <v>#REF!</v>
      </c>
      <c r="EF106" t="e" cm="1">
        <f t="array" ref="EF106">_xlfn.IFNA(VLOOKUP($A106,TRANSPOSE(#REF!),EF$2+2,FALSE),0)</f>
        <v>#REF!</v>
      </c>
      <c r="EG106" t="e" cm="1">
        <f t="array" ref="EG106">_xlfn.IFNA(VLOOKUP($A106,TRANSPOSE(#REF!),EG$2+2,FALSE),0)</f>
        <v>#REF!</v>
      </c>
      <c r="EH106" t="e" cm="1">
        <f t="array" ref="EH106">_xlfn.IFNA(VLOOKUP($A106,TRANSPOSE(#REF!),EH$2+2,FALSE),0)</f>
        <v>#REF!</v>
      </c>
      <c r="EI106" t="e" cm="1">
        <f t="array" ref="EI106">_xlfn.IFNA(VLOOKUP($A106,TRANSPOSE(#REF!),EI$2+2,FALSE),0)</f>
        <v>#REF!</v>
      </c>
      <c r="EJ106" t="e" cm="1">
        <f t="array" ref="EJ106">_xlfn.IFNA(VLOOKUP($A106,TRANSPOSE(#REF!),EJ$2+2,FALSE),0)</f>
        <v>#REF!</v>
      </c>
      <c r="EK106" t="e" cm="1">
        <f t="array" ref="EK106">_xlfn.IFNA(VLOOKUP($A106,TRANSPOSE(#REF!),EK$2+2,FALSE),0)</f>
        <v>#REF!</v>
      </c>
      <c r="EL106" t="e" cm="1">
        <f t="array" ref="EL106">_xlfn.IFNA(VLOOKUP($A106,TRANSPOSE(#REF!),EL$2+2,FALSE),0)</f>
        <v>#REF!</v>
      </c>
      <c r="EM106" t="e" cm="1">
        <f t="array" ref="EM106">_xlfn.IFNA(VLOOKUP($A106,TRANSPOSE(#REF!),EM$2+2,FALSE),0)</f>
        <v>#REF!</v>
      </c>
      <c r="EN106" t="e" cm="1">
        <f t="array" ref="EN106">_xlfn.IFNA(VLOOKUP($A106,TRANSPOSE(#REF!),EN$2+2,FALSE),0)</f>
        <v>#REF!</v>
      </c>
      <c r="EO106" t="e" cm="1">
        <f t="array" ref="EO106">_xlfn.IFNA(VLOOKUP($A106,TRANSPOSE(#REF!),EO$2+2,FALSE),0)</f>
        <v>#REF!</v>
      </c>
      <c r="EP106" t="e" cm="1">
        <f t="array" ref="EP106">_xlfn.IFNA(VLOOKUP($A106,TRANSPOSE(#REF!),EP$2+2,FALSE),0)</f>
        <v>#REF!</v>
      </c>
      <c r="EQ106" t="e" cm="1">
        <f t="array" ref="EQ106">_xlfn.IFNA(VLOOKUP($A106,TRANSPOSE(#REF!),EQ$2+2,FALSE),0)</f>
        <v>#REF!</v>
      </c>
      <c r="ER106" t="e" cm="1">
        <f t="array" ref="ER106">_xlfn.IFNA(VLOOKUP($A106,TRANSPOSE(#REF!),ER$2+2,FALSE),0)</f>
        <v>#REF!</v>
      </c>
      <c r="ES106" t="e" cm="1">
        <f t="array" ref="ES106">_xlfn.IFNA(VLOOKUP($A106,TRANSPOSE(#REF!),ES$2+2,FALSE),0)</f>
        <v>#REF!</v>
      </c>
      <c r="ET106" t="e" cm="1">
        <f t="array" ref="ET106">_xlfn.IFNA(VLOOKUP($A106,TRANSPOSE(#REF!),ET$2+2,FALSE),0)</f>
        <v>#REF!</v>
      </c>
      <c r="EU106" t="e" cm="1">
        <f t="array" ref="EU106">_xlfn.IFNA(VLOOKUP($A106,TRANSPOSE(#REF!),EU$2+2,FALSE),0)</f>
        <v>#REF!</v>
      </c>
      <c r="EV106" t="e" cm="1">
        <f t="array" ref="EV106">_xlfn.IFNA(VLOOKUP($A106,TRANSPOSE(#REF!),EV$2+2,FALSE),0)</f>
        <v>#REF!</v>
      </c>
      <c r="EW106" t="e" cm="1">
        <f t="array" ref="EW106">_xlfn.IFNA(VLOOKUP($A106,TRANSPOSE(#REF!),EW$2+2,FALSE),0)</f>
        <v>#REF!</v>
      </c>
      <c r="EX106" t="e" cm="1">
        <f t="array" ref="EX106">_xlfn.IFNA(VLOOKUP($A106,TRANSPOSE(#REF!),EX$2+2,FALSE),0)</f>
        <v>#REF!</v>
      </c>
      <c r="EY106" t="e" cm="1">
        <f t="array" ref="EY106">_xlfn.IFNA(VLOOKUP($A106,TRANSPOSE(#REF!),EY$2+2,FALSE),0)</f>
        <v>#REF!</v>
      </c>
      <c r="EZ106" t="e" cm="1">
        <f t="array" ref="EZ106">_xlfn.IFNA(VLOOKUP($A106,TRANSPOSE(#REF!),EZ$2+2,FALSE),0)</f>
        <v>#REF!</v>
      </c>
      <c r="FA106" t="e" cm="1">
        <f t="array" ref="FA106">_xlfn.IFNA(VLOOKUP($A106,TRANSPOSE(#REF!),FA$2+2,FALSE),0)</f>
        <v>#REF!</v>
      </c>
      <c r="FB106" t="e" cm="1">
        <f t="array" ref="FB106">_xlfn.IFNA(VLOOKUP($A106,TRANSPOSE(#REF!),FB$2+2,FALSE),0)</f>
        <v>#REF!</v>
      </c>
      <c r="FC106" t="e" cm="1">
        <f t="array" ref="FC106">_xlfn.IFNA(VLOOKUP($A106,TRANSPOSE(#REF!),FC$2+2,FALSE),0)</f>
        <v>#REF!</v>
      </c>
      <c r="FD106" t="e" cm="1">
        <f t="array" ref="FD106">_xlfn.IFNA(VLOOKUP($A106,TRANSPOSE(#REF!),FD$2+2,FALSE),0)</f>
        <v>#REF!</v>
      </c>
      <c r="FE106" t="e" cm="1">
        <f t="array" ref="FE106">_xlfn.IFNA(VLOOKUP($A106,TRANSPOSE(#REF!),FE$2+2,FALSE),0)</f>
        <v>#REF!</v>
      </c>
      <c r="FF106" t="e" cm="1">
        <f t="array" ref="FF106">_xlfn.IFNA(VLOOKUP($A106,TRANSPOSE(#REF!),FF$2+2,FALSE),0)</f>
        <v>#REF!</v>
      </c>
      <c r="FG106" t="e" cm="1">
        <f t="array" ref="FG106">_xlfn.IFNA(VLOOKUP($A106,TRANSPOSE(#REF!),FG$2+2,FALSE),0)</f>
        <v>#REF!</v>
      </c>
      <c r="FH106" t="e" cm="1">
        <f t="array" ref="FH106">_xlfn.IFNA(VLOOKUP($A106,TRANSPOSE(#REF!),FH$2+2,FALSE),0)</f>
        <v>#REF!</v>
      </c>
      <c r="FI106" t="e" cm="1">
        <f t="array" ref="FI106">_xlfn.IFNA(VLOOKUP($A106,TRANSPOSE(#REF!),FI$2+2,FALSE),0)</f>
        <v>#REF!</v>
      </c>
      <c r="FJ106" t="e" cm="1">
        <f t="array" ref="FJ106">_xlfn.IFNA(VLOOKUP($A106,TRANSPOSE(#REF!),FJ$2+2,FALSE),0)</f>
        <v>#REF!</v>
      </c>
      <c r="FK106" t="e" cm="1">
        <f t="array" ref="FK106">_xlfn.IFNA(VLOOKUP($A106,TRANSPOSE(#REF!),FK$2+2,FALSE),0)</f>
        <v>#REF!</v>
      </c>
      <c r="FL106" t="e" cm="1">
        <f t="array" ref="FL106">_xlfn.IFNA(VLOOKUP($A106,TRANSPOSE(#REF!),FL$2+2,FALSE),0)</f>
        <v>#REF!</v>
      </c>
      <c r="FM106" t="e" cm="1">
        <f t="array" ref="FM106">_xlfn.IFNA(VLOOKUP($A106,TRANSPOSE(#REF!),FM$2+2,FALSE),0)</f>
        <v>#REF!</v>
      </c>
      <c r="FN106" t="e" cm="1">
        <f t="array" ref="FN106">_xlfn.IFNA(VLOOKUP($A106,TRANSPOSE(#REF!),FN$2+2,FALSE),0)</f>
        <v>#REF!</v>
      </c>
      <c r="FO106" t="e" cm="1">
        <f t="array" ref="FO106">_xlfn.IFNA(VLOOKUP($A106,TRANSPOSE(#REF!),FO$2+2,FALSE),0)</f>
        <v>#REF!</v>
      </c>
      <c r="FP106" t="e" cm="1">
        <f t="array" ref="FP106">_xlfn.IFNA(VLOOKUP($A106,TRANSPOSE(#REF!),FP$2+2,FALSE),0)</f>
        <v>#REF!</v>
      </c>
      <c r="FQ106" t="e" cm="1">
        <f t="array" ref="FQ106">_xlfn.IFNA(VLOOKUP($A106,TRANSPOSE(#REF!),FQ$2+2,FALSE),0)</f>
        <v>#REF!</v>
      </c>
      <c r="FR106" t="e" cm="1">
        <f t="array" ref="FR106">_xlfn.IFNA(VLOOKUP($A106,TRANSPOSE(#REF!),FR$2+2,FALSE),0)</f>
        <v>#REF!</v>
      </c>
      <c r="FS106" t="e" cm="1">
        <f t="array" ref="FS106">_xlfn.IFNA(VLOOKUP($A106,TRANSPOSE(#REF!),FS$2+2,FALSE),0)</f>
        <v>#REF!</v>
      </c>
      <c r="FT106" t="e" cm="1">
        <f t="array" ref="FT106">_xlfn.IFNA(VLOOKUP($A106,TRANSPOSE(#REF!),FT$2+2,FALSE),0)</f>
        <v>#REF!</v>
      </c>
      <c r="FU106" t="e" cm="1">
        <f t="array" ref="FU106">_xlfn.IFNA(VLOOKUP($A106,TRANSPOSE(#REF!),FU$2+2,FALSE),0)</f>
        <v>#REF!</v>
      </c>
      <c r="FV106" t="e" cm="1">
        <f t="array" ref="FV106">_xlfn.IFNA(VLOOKUP($A106,TRANSPOSE(#REF!),FV$2+2,FALSE),0)</f>
        <v>#REF!</v>
      </c>
      <c r="FW106" t="e" cm="1">
        <f t="array" ref="FW106">_xlfn.IFNA(VLOOKUP($A106,TRANSPOSE(#REF!),FW$2+2,FALSE),0)</f>
        <v>#REF!</v>
      </c>
      <c r="FX106" t="e" cm="1">
        <f t="array" ref="FX106">_xlfn.IFNA(VLOOKUP($A106,TRANSPOSE(#REF!),FX$2+2,FALSE),0)</f>
        <v>#REF!</v>
      </c>
      <c r="FY106" t="e" cm="1">
        <f t="array" ref="FY106">_xlfn.IFNA(VLOOKUP($A106,TRANSPOSE(#REF!),FY$2+2,FALSE),0)</f>
        <v>#REF!</v>
      </c>
      <c r="FZ106" t="e" cm="1">
        <f t="array" ref="FZ106">_xlfn.IFNA(VLOOKUP($A106,TRANSPOSE(#REF!),FZ$2+2,FALSE),0)</f>
        <v>#REF!</v>
      </c>
      <c r="GA106" t="e" cm="1">
        <f t="array" ref="GA106">_xlfn.IFNA(VLOOKUP($A106,TRANSPOSE(#REF!),GA$2+2,FALSE),0)</f>
        <v>#REF!</v>
      </c>
      <c r="GB106" t="e" cm="1">
        <f t="array" ref="GB106">_xlfn.IFNA(VLOOKUP($A106,TRANSPOSE(#REF!),GB$2+2,FALSE),0)</f>
        <v>#REF!</v>
      </c>
      <c r="GC106" t="e" cm="1">
        <f t="array" ref="GC106">_xlfn.IFNA(VLOOKUP($A106,TRANSPOSE(#REF!),GC$2+2,FALSE),0)</f>
        <v>#REF!</v>
      </c>
      <c r="GD106" t="e" cm="1">
        <f t="array" ref="GD106">_xlfn.IFNA(VLOOKUP($A106,TRANSPOSE(#REF!),GD$2+2,FALSE),0)</f>
        <v>#REF!</v>
      </c>
      <c r="GE106" t="e" cm="1">
        <f t="array" ref="GE106">_xlfn.IFNA(VLOOKUP($A106,TRANSPOSE(#REF!),GE$2+2,FALSE),0)</f>
        <v>#REF!</v>
      </c>
      <c r="GF106" t="e" cm="1">
        <f t="array" ref="GF106">_xlfn.IFNA(VLOOKUP($A106,TRANSPOSE(#REF!),GF$2+2,FALSE),0)</f>
        <v>#REF!</v>
      </c>
      <c r="GG106" t="e" cm="1">
        <f t="array" ref="GG106">_xlfn.IFNA(VLOOKUP($A106,TRANSPOSE(#REF!),GG$2+2,FALSE),0)</f>
        <v>#REF!</v>
      </c>
      <c r="GH106" t="e" cm="1">
        <f t="array" ref="GH106">_xlfn.IFNA(VLOOKUP($A106,TRANSPOSE(#REF!),GH$2+2,FALSE),0)</f>
        <v>#REF!</v>
      </c>
      <c r="GI106" t="e" cm="1">
        <f t="array" ref="GI106">_xlfn.IFNA(VLOOKUP($A106,TRANSPOSE(#REF!),GI$2+2,FALSE),0)</f>
        <v>#REF!</v>
      </c>
      <c r="GJ106" t="e" cm="1">
        <f t="array" ref="GJ106">_xlfn.IFNA(VLOOKUP($A106,TRANSPOSE(#REF!),GJ$2+2,FALSE),0)</f>
        <v>#REF!</v>
      </c>
      <c r="GK106" t="e" cm="1">
        <f t="array" ref="GK106">_xlfn.IFNA(VLOOKUP($A106,TRANSPOSE(#REF!),GK$2+2,FALSE),0)</f>
        <v>#REF!</v>
      </c>
      <c r="GL106" t="e" cm="1">
        <f t="array" ref="GL106">_xlfn.IFNA(VLOOKUP($A106,TRANSPOSE(#REF!),GL$2+2,FALSE),0)</f>
        <v>#REF!</v>
      </c>
      <c r="GM106" t="e" cm="1">
        <f t="array" ref="GM106">_xlfn.IFNA(VLOOKUP($A106,TRANSPOSE(#REF!),GM$2+2,FALSE),0)</f>
        <v>#REF!</v>
      </c>
      <c r="GN106" t="e" cm="1">
        <f t="array" ref="GN106">_xlfn.IFNA(VLOOKUP($A106,TRANSPOSE(#REF!),GN$2+2,FALSE),0)</f>
        <v>#REF!</v>
      </c>
      <c r="GO106" t="e" cm="1">
        <f t="array" ref="GO106">_xlfn.IFNA(VLOOKUP($A106,TRANSPOSE(#REF!),GO$2+2,FALSE),0)</f>
        <v>#REF!</v>
      </c>
      <c r="GP106" t="e" cm="1">
        <f t="array" ref="GP106">_xlfn.IFNA(VLOOKUP($A106,TRANSPOSE(#REF!),GP$2+2,FALSE),0)</f>
        <v>#REF!</v>
      </c>
      <c r="GQ106" t="e" cm="1">
        <f t="array" ref="GQ106">_xlfn.IFNA(VLOOKUP($A106,TRANSPOSE(#REF!),GQ$2+2,FALSE),0)</f>
        <v>#REF!</v>
      </c>
      <c r="GR106" t="e" cm="1">
        <f t="array" ref="GR106">_xlfn.IFNA(VLOOKUP($A106,TRANSPOSE(#REF!),GR$2+2,FALSE),0)</f>
        <v>#REF!</v>
      </c>
      <c r="GS106" t="e" cm="1">
        <f t="array" ref="GS106">_xlfn.IFNA(VLOOKUP($A106,TRANSPOSE(#REF!),GS$2+2,FALSE),0)</f>
        <v>#REF!</v>
      </c>
      <c r="GT106" t="e" cm="1">
        <f t="array" ref="GT106">_xlfn.IFNA(VLOOKUP($A106,TRANSPOSE(#REF!),GT$2+2,FALSE),0)</f>
        <v>#REF!</v>
      </c>
      <c r="GU106" t="e" cm="1">
        <f t="array" ref="GU106">_xlfn.IFNA(VLOOKUP($A106,TRANSPOSE(#REF!),GU$2+2,FALSE),0)</f>
        <v>#REF!</v>
      </c>
      <c r="GV106" t="e" cm="1">
        <f t="array" ref="GV106">_xlfn.IFNA(VLOOKUP($A106,TRANSPOSE(#REF!),GV$2+2,FALSE),0)</f>
        <v>#REF!</v>
      </c>
      <c r="GW106" t="e" cm="1">
        <f t="array" ref="GW106">_xlfn.IFNA(VLOOKUP($A106,TRANSPOSE(#REF!),GW$2+2,FALSE),0)</f>
        <v>#REF!</v>
      </c>
      <c r="GX106" t="e" cm="1">
        <f t="array" ref="GX106">_xlfn.IFNA(VLOOKUP($A106,TRANSPOSE(#REF!),GX$2+2,FALSE),0)</f>
        <v>#REF!</v>
      </c>
      <c r="GY106" t="e" cm="1">
        <f t="array" ref="GY106">_xlfn.IFNA(VLOOKUP($A106,TRANSPOSE(#REF!),GY$2+2,FALSE),0)</f>
        <v>#REF!</v>
      </c>
      <c r="GZ106" t="e" cm="1">
        <f t="array" ref="GZ106">_xlfn.IFNA(VLOOKUP($A106,TRANSPOSE(#REF!),GZ$2+2,FALSE),0)</f>
        <v>#REF!</v>
      </c>
      <c r="HA106" t="e" cm="1">
        <f t="array" ref="HA106">_xlfn.IFNA(VLOOKUP($A106,TRANSPOSE(#REF!),HA$2+2,FALSE),0)</f>
        <v>#REF!</v>
      </c>
      <c r="HB106" t="e" cm="1">
        <f t="array" ref="HB106">_xlfn.IFNA(VLOOKUP($A106,TRANSPOSE(#REF!),HB$2+2,FALSE),0)</f>
        <v>#REF!</v>
      </c>
      <c r="HC106" t="e" cm="1">
        <f t="array" ref="HC106">_xlfn.IFNA(VLOOKUP($A106,TRANSPOSE(#REF!),HC$2+2,FALSE),0)</f>
        <v>#REF!</v>
      </c>
      <c r="HD106" t="e" cm="1">
        <f t="array" ref="HD106">_xlfn.IFNA(VLOOKUP($A106,TRANSPOSE(#REF!),HD$2+2,FALSE),0)</f>
        <v>#REF!</v>
      </c>
      <c r="HE106" t="e" cm="1">
        <f t="array" ref="HE106">_xlfn.IFNA(VLOOKUP($A106,TRANSPOSE(#REF!),HE$2+2,FALSE),0)</f>
        <v>#REF!</v>
      </c>
      <c r="HF106" t="e" cm="1">
        <f t="array" ref="HF106">_xlfn.IFNA(VLOOKUP($A106,TRANSPOSE(#REF!),HF$2+2,FALSE),0)</f>
        <v>#REF!</v>
      </c>
      <c r="HG106" t="e" cm="1">
        <f t="array" ref="HG106">_xlfn.IFNA(VLOOKUP($A106,TRANSPOSE(#REF!),HG$2+2,FALSE),0)</f>
        <v>#REF!</v>
      </c>
      <c r="HH106" t="e" cm="1">
        <f t="array" ref="HH106">_xlfn.IFNA(VLOOKUP($A106,TRANSPOSE(#REF!),HH$2+2,FALSE),0)</f>
        <v>#REF!</v>
      </c>
      <c r="HI106" t="e" cm="1">
        <f t="array" ref="HI106">_xlfn.IFNA(VLOOKUP($A106,TRANSPOSE(#REF!),HI$2+2,FALSE),0)</f>
        <v>#REF!</v>
      </c>
      <c r="HJ106" t="e" cm="1">
        <f t="array" ref="HJ106">_xlfn.IFNA(VLOOKUP($A106,TRANSPOSE(#REF!),HJ$2+2,FALSE),0)</f>
        <v>#REF!</v>
      </c>
      <c r="HK106" t="e" cm="1">
        <f t="array" ref="HK106">_xlfn.IFNA(VLOOKUP($A106,TRANSPOSE(#REF!),HK$2+2,FALSE),0)</f>
        <v>#REF!</v>
      </c>
      <c r="HL106" t="e" cm="1">
        <f t="array" ref="HL106">_xlfn.IFNA(VLOOKUP($A106,TRANSPOSE(#REF!),HL$2+2,FALSE),0)</f>
        <v>#REF!</v>
      </c>
      <c r="HM106" t="e" cm="1">
        <f t="array" ref="HM106">_xlfn.IFNA(VLOOKUP($A106,TRANSPOSE(#REF!),HM$2+2,FALSE),0)</f>
        <v>#REF!</v>
      </c>
      <c r="HN106" t="e" cm="1">
        <f t="array" ref="HN106">_xlfn.IFNA(VLOOKUP($A106,TRANSPOSE(#REF!),HN$2+2,FALSE),0)</f>
        <v>#REF!</v>
      </c>
      <c r="HO106" t="e" cm="1">
        <f t="array" ref="HO106">_xlfn.IFNA(VLOOKUP($A106,TRANSPOSE(#REF!),HO$2+2,FALSE),0)</f>
        <v>#REF!</v>
      </c>
      <c r="HP106" t="e" cm="1">
        <f t="array" ref="HP106">_xlfn.IFNA(VLOOKUP($A106,TRANSPOSE(#REF!),HP$2+2,FALSE),0)</f>
        <v>#REF!</v>
      </c>
      <c r="HQ106" t="e" cm="1">
        <f t="array" ref="HQ106">_xlfn.IFNA(VLOOKUP($A106,TRANSPOSE(#REF!),HQ$2+2,FALSE),0)</f>
        <v>#REF!</v>
      </c>
      <c r="HR106" t="e" cm="1">
        <f t="array" ref="HR106">_xlfn.IFNA(VLOOKUP($A106,TRANSPOSE(#REF!),HR$2+2,FALSE),0)</f>
        <v>#REF!</v>
      </c>
      <c r="HS106" t="e" cm="1">
        <f t="array" ref="HS106">_xlfn.IFNA(VLOOKUP($A106,TRANSPOSE(#REF!),HS$2+2,FALSE),0)</f>
        <v>#REF!</v>
      </c>
      <c r="HT106" t="e" cm="1">
        <f t="array" ref="HT106">_xlfn.IFNA(VLOOKUP($A106,TRANSPOSE(#REF!),HT$2+2,FALSE),0)</f>
        <v>#REF!</v>
      </c>
      <c r="HU106" t="e" cm="1">
        <f t="array" ref="HU106">_xlfn.IFNA(VLOOKUP($A106,TRANSPOSE(#REF!),HU$2+2,FALSE),0)</f>
        <v>#REF!</v>
      </c>
      <c r="HV106" t="e" cm="1">
        <f t="array" ref="HV106">_xlfn.IFNA(VLOOKUP($A106,TRANSPOSE(#REF!),HV$2+2,FALSE),0)</f>
        <v>#REF!</v>
      </c>
      <c r="HW106" t="e" cm="1">
        <f t="array" ref="HW106">_xlfn.IFNA(VLOOKUP($A106,TRANSPOSE(#REF!),HW$2+2,FALSE),0)</f>
        <v>#REF!</v>
      </c>
      <c r="HX106" t="e" cm="1">
        <f t="array" ref="HX106">_xlfn.IFNA(VLOOKUP($A106,TRANSPOSE(#REF!),HX$2+2,FALSE),0)</f>
        <v>#REF!</v>
      </c>
      <c r="HY106" t="e" cm="1">
        <f t="array" ref="HY106">_xlfn.IFNA(VLOOKUP($A106,TRANSPOSE(#REF!),HY$2+2,FALSE),0)</f>
        <v>#REF!</v>
      </c>
      <c r="HZ106" t="e" cm="1">
        <f t="array" ref="HZ106">_xlfn.IFNA(VLOOKUP($A106,TRANSPOSE(#REF!),HZ$2+2,FALSE),0)</f>
        <v>#REF!</v>
      </c>
      <c r="IA106" t="e" cm="1">
        <f t="array" ref="IA106">_xlfn.IFNA(VLOOKUP($A106,TRANSPOSE(#REF!),IA$2+2,FALSE),0)</f>
        <v>#REF!</v>
      </c>
      <c r="IB106" t="e" cm="1">
        <f t="array" ref="IB106">_xlfn.IFNA(VLOOKUP($A106,TRANSPOSE(#REF!),IB$2+2,FALSE),0)</f>
        <v>#REF!</v>
      </c>
      <c r="IC106" t="e" cm="1">
        <f t="array" ref="IC106">_xlfn.IFNA(VLOOKUP($A106,TRANSPOSE(#REF!),IC$2+2,FALSE),0)</f>
        <v>#REF!</v>
      </c>
      <c r="ID106" t="e" cm="1">
        <f t="array" ref="ID106">_xlfn.IFNA(VLOOKUP($A106,TRANSPOSE(#REF!),ID$2+2,FALSE),0)</f>
        <v>#REF!</v>
      </c>
      <c r="IE106" t="e" cm="1">
        <f t="array" ref="IE106">_xlfn.IFNA(VLOOKUP($A106,TRANSPOSE(#REF!),IE$2+2,FALSE),0)</f>
        <v>#REF!</v>
      </c>
      <c r="IF106" t="e" cm="1">
        <f t="array" ref="IF106">_xlfn.IFNA(VLOOKUP($A106,TRANSPOSE(#REF!),IF$2+2,FALSE),0)</f>
        <v>#REF!</v>
      </c>
      <c r="IG106" t="e" cm="1">
        <f t="array" ref="IG106">_xlfn.IFNA(VLOOKUP($A106,TRANSPOSE(#REF!),IG$2+2,FALSE),0)</f>
        <v>#REF!</v>
      </c>
      <c r="IH106" t="e" cm="1">
        <f t="array" ref="IH106">_xlfn.IFNA(VLOOKUP($A106,TRANSPOSE(#REF!),IH$2+2,FALSE),0)</f>
        <v>#REF!</v>
      </c>
      <c r="II106" t="e" cm="1">
        <f t="array" ref="II106">_xlfn.IFNA(VLOOKUP($A106,TRANSPOSE(#REF!),II$2+2,FALSE),0)</f>
        <v>#REF!</v>
      </c>
      <c r="IJ106" t="e" cm="1">
        <f t="array" ref="IJ106">_xlfn.IFNA(VLOOKUP($A106,TRANSPOSE(#REF!),IJ$2+2,FALSE),0)</f>
        <v>#REF!</v>
      </c>
      <c r="IK106" t="e" cm="1">
        <f t="array" ref="IK106">_xlfn.IFNA(VLOOKUP($A106,TRANSPOSE(#REF!),IK$2+2,FALSE),0)</f>
        <v>#REF!</v>
      </c>
      <c r="IL106" t="e" cm="1">
        <f t="array" ref="IL106">_xlfn.IFNA(VLOOKUP($A106,TRANSPOSE(#REF!),IL$2+2,FALSE),0)</f>
        <v>#REF!</v>
      </c>
      <c r="IM106" t="e" cm="1">
        <f t="array" ref="IM106">_xlfn.IFNA(VLOOKUP($A106,TRANSPOSE(#REF!),IM$2+2,FALSE),0)</f>
        <v>#REF!</v>
      </c>
      <c r="IN106" t="e" cm="1">
        <f t="array" ref="IN106">_xlfn.IFNA(VLOOKUP($A106,TRANSPOSE(#REF!),IN$2+2,FALSE),0)</f>
        <v>#REF!</v>
      </c>
      <c r="IO106" t="e" cm="1">
        <f t="array" ref="IO106">_xlfn.IFNA(VLOOKUP($A106,TRANSPOSE(#REF!),IO$2+2,FALSE),0)</f>
        <v>#REF!</v>
      </c>
      <c r="IP106" t="e" cm="1">
        <f t="array" ref="IP106">_xlfn.IFNA(VLOOKUP($A106,TRANSPOSE(#REF!),IP$2+2,FALSE),0)</f>
        <v>#REF!</v>
      </c>
      <c r="IQ106" t="e" cm="1">
        <f t="array" ref="IQ106">_xlfn.IFNA(VLOOKUP($A106,TRANSPOSE(#REF!),IQ$2+2,FALSE),0)</f>
        <v>#REF!</v>
      </c>
      <c r="IR106" t="e" cm="1">
        <f t="array" ref="IR106">_xlfn.IFNA(VLOOKUP($A106,TRANSPOSE(#REF!),IR$2+2,FALSE),0)</f>
        <v>#REF!</v>
      </c>
      <c r="IS106" t="e" cm="1">
        <f t="array" ref="IS106">_xlfn.IFNA(VLOOKUP($A106,TRANSPOSE(#REF!),IS$2+2,FALSE),0)</f>
        <v>#REF!</v>
      </c>
      <c r="IT106" t="e" cm="1">
        <f t="array" ref="IT106">_xlfn.IFNA(VLOOKUP($A106,TRANSPOSE(#REF!),IT$2+2,FALSE),0)</f>
        <v>#REF!</v>
      </c>
      <c r="IU106" t="e" cm="1">
        <f t="array" ref="IU106">_xlfn.IFNA(VLOOKUP($A106,TRANSPOSE(#REF!),IU$2+2,FALSE),0)</f>
        <v>#REF!</v>
      </c>
      <c r="IV106" t="e" cm="1">
        <f t="array" ref="IV106">_xlfn.IFNA(VLOOKUP($A106,TRANSPOSE(#REF!),IV$2+2,FALSE),0)</f>
        <v>#REF!</v>
      </c>
      <c r="IW106" t="e" cm="1">
        <f t="array" ref="IW106">_xlfn.IFNA(VLOOKUP($A106,TRANSPOSE(#REF!),IW$2+2,FALSE),0)</f>
        <v>#REF!</v>
      </c>
      <c r="IX106" t="e" cm="1">
        <f t="array" ref="IX106">_xlfn.IFNA(VLOOKUP($A106,TRANSPOSE(#REF!),IX$2+2,FALSE),0)</f>
        <v>#REF!</v>
      </c>
      <c r="IY106" t="e" cm="1">
        <f t="array" ref="IY106">_xlfn.IFNA(VLOOKUP($A106,TRANSPOSE(#REF!),IY$2+2,FALSE),0)</f>
        <v>#REF!</v>
      </c>
      <c r="IZ106" t="e" cm="1">
        <f t="array" ref="IZ106">_xlfn.IFNA(VLOOKUP($A106,TRANSPOSE(#REF!),IZ$2+2,FALSE),0)</f>
        <v>#REF!</v>
      </c>
      <c r="JA106" t="e" cm="1">
        <f t="array" ref="JA106">_xlfn.IFNA(VLOOKUP($A106,TRANSPOSE(#REF!),JA$2+2,FALSE),0)</f>
        <v>#REF!</v>
      </c>
      <c r="JB106" t="e" cm="1">
        <f t="array" ref="JB106">_xlfn.IFNA(VLOOKUP($A106,TRANSPOSE(#REF!),JB$2+2,FALSE),0)</f>
        <v>#REF!</v>
      </c>
      <c r="JC106" t="e" cm="1">
        <f t="array" ref="JC106">_xlfn.IFNA(VLOOKUP($A106,TRANSPOSE(#REF!),JC$2+2,FALSE),0)</f>
        <v>#REF!</v>
      </c>
      <c r="JD106" t="e" cm="1">
        <f t="array" ref="JD106">_xlfn.IFNA(VLOOKUP($A106,TRANSPOSE(#REF!),JD$2+2,FALSE),0)</f>
        <v>#REF!</v>
      </c>
      <c r="JE106" t="e" cm="1">
        <f t="array" ref="JE106">_xlfn.IFNA(VLOOKUP($A106,TRANSPOSE(#REF!),JE$2+2,FALSE),0)</f>
        <v>#REF!</v>
      </c>
      <c r="JF106" t="e" cm="1">
        <f t="array" ref="JF106">_xlfn.IFNA(VLOOKUP($A106,TRANSPOSE(#REF!),JF$2+2,FALSE),0)</f>
        <v>#REF!</v>
      </c>
      <c r="JG106" t="e" cm="1">
        <f t="array" ref="JG106">_xlfn.IFNA(VLOOKUP($A106,TRANSPOSE(#REF!),JG$2+2,FALSE),0)</f>
        <v>#REF!</v>
      </c>
      <c r="JH106" t="e" cm="1">
        <f t="array" ref="JH106">_xlfn.IFNA(VLOOKUP($A106,TRANSPOSE(#REF!),JH$2+2,FALSE),0)</f>
        <v>#REF!</v>
      </c>
      <c r="JI106" t="e" cm="1">
        <f t="array" ref="JI106">_xlfn.IFNA(VLOOKUP($A106,TRANSPOSE(#REF!),JI$2+2,FALSE),0)</f>
        <v>#REF!</v>
      </c>
      <c r="JJ106" t="e" cm="1">
        <f t="array" ref="JJ106">_xlfn.IFNA(VLOOKUP($A106,TRANSPOSE(#REF!),JJ$2+2,FALSE),0)</f>
        <v>#REF!</v>
      </c>
      <c r="JK106" t="e" cm="1">
        <f t="array" ref="JK106">_xlfn.IFNA(VLOOKUP($A106,TRANSPOSE(#REF!),JK$2+2,FALSE),0)</f>
        <v>#REF!</v>
      </c>
      <c r="JL106" t="e" cm="1">
        <f t="array" ref="JL106">_xlfn.IFNA(VLOOKUP($A106,TRANSPOSE(#REF!),JL$2+2,FALSE),0)</f>
        <v>#REF!</v>
      </c>
      <c r="JM106" t="e" cm="1">
        <f t="array" ref="JM106">_xlfn.IFNA(VLOOKUP($A106,TRANSPOSE(#REF!),JM$2+2,FALSE),0)</f>
        <v>#REF!</v>
      </c>
      <c r="JN106" t="e" cm="1">
        <f t="array" ref="JN106">_xlfn.IFNA(VLOOKUP($A106,TRANSPOSE(#REF!),JN$2+2,FALSE),0)</f>
        <v>#REF!</v>
      </c>
      <c r="JO106" t="e" cm="1">
        <f t="array" ref="JO106">_xlfn.IFNA(VLOOKUP($A106,TRANSPOSE(#REF!),JO$2+2,FALSE),0)</f>
        <v>#REF!</v>
      </c>
      <c r="JP106" t="e" cm="1">
        <f t="array" ref="JP106">_xlfn.IFNA(VLOOKUP($A106,TRANSPOSE(#REF!),JP$2+2,FALSE),0)</f>
        <v>#REF!</v>
      </c>
      <c r="JQ106" t="e" cm="1">
        <f t="array" ref="JQ106">_xlfn.IFNA(VLOOKUP($A106,TRANSPOSE(#REF!),JQ$2+2,FALSE),0)</f>
        <v>#REF!</v>
      </c>
      <c r="JR106" t="e" cm="1">
        <f t="array" ref="JR106">_xlfn.IFNA(VLOOKUP($A106,TRANSPOSE(#REF!),JR$2+2,FALSE),0)</f>
        <v>#REF!</v>
      </c>
      <c r="JS106" t="e" cm="1">
        <f t="array" ref="JS106">_xlfn.IFNA(VLOOKUP($A106,TRANSPOSE(#REF!),JS$2+2,FALSE),0)</f>
        <v>#REF!</v>
      </c>
      <c r="JT106" t="e" cm="1">
        <f t="array" ref="JT106">_xlfn.IFNA(VLOOKUP($A106,TRANSPOSE(#REF!),JT$2+2,FALSE),0)</f>
        <v>#REF!</v>
      </c>
      <c r="JU106" t="e" cm="1">
        <f t="array" ref="JU106">_xlfn.IFNA(VLOOKUP($A106,TRANSPOSE(#REF!),JU$2+2,FALSE),0)</f>
        <v>#REF!</v>
      </c>
      <c r="JV106" t="e" cm="1">
        <f t="array" ref="JV106">_xlfn.IFNA(VLOOKUP($A106,TRANSPOSE(#REF!),JV$2+2,FALSE),0)</f>
        <v>#REF!</v>
      </c>
      <c r="JW106" t="e" cm="1">
        <f t="array" ref="JW106">_xlfn.IFNA(VLOOKUP($A106,TRANSPOSE(#REF!),JW$2+2,FALSE),0)</f>
        <v>#REF!</v>
      </c>
      <c r="JX106" t="e" cm="1">
        <f t="array" ref="JX106">_xlfn.IFNA(VLOOKUP($A106,TRANSPOSE(#REF!),JX$2+2,FALSE),0)</f>
        <v>#REF!</v>
      </c>
      <c r="JY106" t="e" cm="1">
        <f t="array" ref="JY106">_xlfn.IFNA(VLOOKUP($A106,TRANSPOSE(#REF!),JY$2+2,FALSE),0)</f>
        <v>#REF!</v>
      </c>
      <c r="JZ106" t="e" cm="1">
        <f t="array" ref="JZ106">_xlfn.IFNA(VLOOKUP($A106,TRANSPOSE(#REF!),JZ$2+2,FALSE),0)</f>
        <v>#REF!</v>
      </c>
      <c r="KA106" t="e" cm="1">
        <f t="array" ref="KA106">_xlfn.IFNA(VLOOKUP($A106,TRANSPOSE(#REF!),KA$2+2,FALSE),0)</f>
        <v>#REF!</v>
      </c>
      <c r="KB106" t="e" cm="1">
        <f t="array" ref="KB106">_xlfn.IFNA(VLOOKUP($A106,TRANSPOSE(#REF!),KB$2+2,FALSE),0)</f>
        <v>#REF!</v>
      </c>
      <c r="KC106" t="e" cm="1">
        <f t="array" ref="KC106">_xlfn.IFNA(VLOOKUP($A106,TRANSPOSE(#REF!),KC$2+2,FALSE),0)</f>
        <v>#REF!</v>
      </c>
      <c r="KD106" t="e" cm="1">
        <f t="array" ref="KD106">_xlfn.IFNA(VLOOKUP($A106,TRANSPOSE(#REF!),KD$2+2,FALSE),0)</f>
        <v>#REF!</v>
      </c>
      <c r="KE106" t="e" cm="1">
        <f t="array" ref="KE106">_xlfn.IFNA(VLOOKUP($A106,TRANSPOSE(#REF!),KE$2+2,FALSE),0)</f>
        <v>#REF!</v>
      </c>
      <c r="KF106" t="e" cm="1">
        <f t="array" ref="KF106">_xlfn.IFNA(VLOOKUP($A106,TRANSPOSE(#REF!),KF$2+2,FALSE),0)</f>
        <v>#REF!</v>
      </c>
      <c r="KG106" t="e" cm="1">
        <f t="array" ref="KG106">_xlfn.IFNA(VLOOKUP($A106,TRANSPOSE(#REF!),KG$2+2,FALSE),0)</f>
        <v>#REF!</v>
      </c>
      <c r="KH106" t="e" cm="1">
        <f t="array" ref="KH106">_xlfn.IFNA(VLOOKUP($A106,TRANSPOSE(#REF!),KH$2+2,FALSE),0)</f>
        <v>#REF!</v>
      </c>
      <c r="KI106" t="e" cm="1">
        <f t="array" ref="KI106">_xlfn.IFNA(VLOOKUP($A106,TRANSPOSE(#REF!),KI$2+2,FALSE),0)</f>
        <v>#REF!</v>
      </c>
      <c r="KJ106" t="e" cm="1">
        <f t="array" ref="KJ106">_xlfn.IFNA(VLOOKUP($A106,TRANSPOSE(#REF!),KJ$2+2,FALSE),0)</f>
        <v>#REF!</v>
      </c>
      <c r="KK106" t="e" cm="1">
        <f t="array" ref="KK106">_xlfn.IFNA(VLOOKUP($A106,TRANSPOSE(#REF!),KK$2+2,FALSE),0)</f>
        <v>#REF!</v>
      </c>
      <c r="KL106" t="e" cm="1">
        <f t="array" ref="KL106">_xlfn.IFNA(VLOOKUP($A106,TRANSPOSE(#REF!),KL$2+2,FALSE),0)</f>
        <v>#REF!</v>
      </c>
      <c r="KM106" t="e" cm="1">
        <f t="array" ref="KM106">_xlfn.IFNA(VLOOKUP($A106,TRANSPOSE(#REF!),KM$2+2,FALSE),0)</f>
        <v>#REF!</v>
      </c>
      <c r="KN106" t="e" cm="1">
        <f t="array" ref="KN106">_xlfn.IFNA(VLOOKUP($A106,TRANSPOSE(#REF!),KN$2+2,FALSE),0)</f>
        <v>#REF!</v>
      </c>
      <c r="KO106" t="e" cm="1">
        <f t="array" ref="KO106">_xlfn.IFNA(VLOOKUP($A106,TRANSPOSE(#REF!),KO$2+2,FALSE),0)</f>
        <v>#REF!</v>
      </c>
      <c r="KP106" t="e" cm="1">
        <f t="array" ref="KP106">_xlfn.IFNA(VLOOKUP($A106,TRANSPOSE(#REF!),KP$2+2,FALSE),0)</f>
        <v>#REF!</v>
      </c>
      <c r="KQ106" t="e" cm="1">
        <f t="array" ref="KQ106">_xlfn.IFNA(VLOOKUP($A106,TRANSPOSE(#REF!),KQ$2+2,FALSE),0)</f>
        <v>#REF!</v>
      </c>
      <c r="KR106" t="e" cm="1">
        <f t="array" ref="KR106">_xlfn.IFNA(VLOOKUP($A106,TRANSPOSE(#REF!),KR$2+2,FALSE),0)</f>
        <v>#REF!</v>
      </c>
      <c r="KS106" t="e" cm="1">
        <f t="array" ref="KS106">_xlfn.IFNA(VLOOKUP($A106,TRANSPOSE(#REF!),KS$2+2,FALSE),0)</f>
        <v>#REF!</v>
      </c>
      <c r="KT106" t="e" cm="1">
        <f t="array" ref="KT106">_xlfn.IFNA(VLOOKUP($A106,TRANSPOSE(#REF!),KT$2+2,FALSE),0)</f>
        <v>#REF!</v>
      </c>
      <c r="KU106" t="e" cm="1">
        <f t="array" ref="KU106">_xlfn.IFNA(VLOOKUP($A106,TRANSPOSE(#REF!),KU$2+2,FALSE),0)</f>
        <v>#REF!</v>
      </c>
      <c r="KV106" t="e" cm="1">
        <f t="array" ref="KV106">_xlfn.IFNA(VLOOKUP($A106,TRANSPOSE(#REF!),KV$2+2,FALSE),0)</f>
        <v>#REF!</v>
      </c>
      <c r="KW106" t="e" cm="1">
        <f t="array" ref="KW106">_xlfn.IFNA(VLOOKUP($A106,TRANSPOSE(#REF!),KW$2+2,FALSE),0)</f>
        <v>#REF!</v>
      </c>
      <c r="KX106" t="e" cm="1">
        <f t="array" ref="KX106">_xlfn.IFNA(VLOOKUP($A106,TRANSPOSE(#REF!),KX$2+2,FALSE),0)</f>
        <v>#REF!</v>
      </c>
      <c r="KY106" t="e" cm="1">
        <f t="array" ref="KY106">_xlfn.IFNA(VLOOKUP($A106,TRANSPOSE(#REF!),KY$2+2,FALSE),0)</f>
        <v>#REF!</v>
      </c>
      <c r="KZ106" t="e" cm="1">
        <f t="array" ref="KZ106">_xlfn.IFNA(VLOOKUP($A106,TRANSPOSE(#REF!),KZ$2+2,FALSE),0)</f>
        <v>#REF!</v>
      </c>
      <c r="LA106" t="e" cm="1">
        <f t="array" ref="LA106">_xlfn.IFNA(VLOOKUP($A106,TRANSPOSE(#REF!),LA$2+2,FALSE),0)</f>
        <v>#REF!</v>
      </c>
      <c r="LB106" t="e" cm="1">
        <f t="array" ref="LB106">_xlfn.IFNA(VLOOKUP($A106,TRANSPOSE(#REF!),LB$2+2,FALSE),0)</f>
        <v>#REF!</v>
      </c>
      <c r="LC106" t="e" cm="1">
        <f t="array" ref="LC106">_xlfn.IFNA(VLOOKUP($A106,TRANSPOSE(#REF!),LC$2+2,FALSE),0)</f>
        <v>#REF!</v>
      </c>
      <c r="LD106" t="e" cm="1">
        <f t="array" ref="LD106">_xlfn.IFNA(VLOOKUP($A106,TRANSPOSE(#REF!),LD$2+2,FALSE),0)</f>
        <v>#REF!</v>
      </c>
      <c r="LE106" t="e" cm="1">
        <f t="array" ref="LE106">_xlfn.IFNA(VLOOKUP($A106,TRANSPOSE(#REF!),LE$2+2,FALSE),0)</f>
        <v>#REF!</v>
      </c>
      <c r="LF106" t="e" cm="1">
        <f t="array" ref="LF106">_xlfn.IFNA(VLOOKUP($A106,TRANSPOSE(#REF!),LF$2+2,FALSE),0)</f>
        <v>#REF!</v>
      </c>
      <c r="LG106" t="e" cm="1">
        <f t="array" ref="LG106">_xlfn.IFNA(VLOOKUP($A106,TRANSPOSE(#REF!),LG$2+2,FALSE),0)</f>
        <v>#REF!</v>
      </c>
      <c r="LH106" t="e" cm="1">
        <f t="array" ref="LH106">_xlfn.IFNA(VLOOKUP($A106,TRANSPOSE(#REF!),LH$2+2,FALSE),0)</f>
        <v>#REF!</v>
      </c>
      <c r="LI106" t="e" cm="1">
        <f t="array" ref="LI106">_xlfn.IFNA(VLOOKUP($A106,TRANSPOSE(#REF!),LI$2+2,FALSE),0)</f>
        <v>#REF!</v>
      </c>
      <c r="LJ106" t="e" cm="1">
        <f t="array" ref="LJ106">_xlfn.IFNA(VLOOKUP($A106,TRANSPOSE(#REF!),LJ$2+2,FALSE),0)</f>
        <v>#REF!</v>
      </c>
      <c r="LK106" t="e" cm="1">
        <f t="array" ref="LK106">_xlfn.IFNA(VLOOKUP($A106,TRANSPOSE(#REF!),LK$2+2,FALSE),0)</f>
        <v>#REF!</v>
      </c>
      <c r="LL106" t="e" cm="1">
        <f t="array" ref="LL106">_xlfn.IFNA(VLOOKUP($A106,TRANSPOSE(#REF!),LL$2+2,FALSE),0)</f>
        <v>#REF!</v>
      </c>
      <c r="LM106" t="e" cm="1">
        <f t="array" ref="LM106">_xlfn.IFNA(VLOOKUP($A106,TRANSPOSE(#REF!),LM$2+2,FALSE),0)</f>
        <v>#REF!</v>
      </c>
      <c r="LN106" t="e" cm="1">
        <f t="array" ref="LN106">_xlfn.IFNA(VLOOKUP($A106,TRANSPOSE(#REF!),LN$2+2,FALSE),0)</f>
        <v>#REF!</v>
      </c>
      <c r="LO106" t="e" cm="1">
        <f t="array" ref="LO106">_xlfn.IFNA(VLOOKUP($A106,TRANSPOSE(#REF!),LO$2+2,FALSE),0)</f>
        <v>#REF!</v>
      </c>
      <c r="LP106" t="e" cm="1">
        <f t="array" ref="LP106">_xlfn.IFNA(VLOOKUP($A106,TRANSPOSE(#REF!),LP$2+2,FALSE),0)</f>
        <v>#REF!</v>
      </c>
      <c r="LQ106" t="e" cm="1">
        <f t="array" ref="LQ106">_xlfn.IFNA(VLOOKUP($A106,TRANSPOSE(#REF!),LQ$2+2,FALSE),0)</f>
        <v>#REF!</v>
      </c>
      <c r="LR106" t="e" cm="1">
        <f t="array" ref="LR106">_xlfn.IFNA(VLOOKUP($A106,TRANSPOSE(#REF!),LR$2+2,FALSE),0)</f>
        <v>#REF!</v>
      </c>
      <c r="LS106" t="e" cm="1">
        <f t="array" ref="LS106">_xlfn.IFNA(VLOOKUP($A106,TRANSPOSE(#REF!),LS$2+2,FALSE),0)</f>
        <v>#REF!</v>
      </c>
      <c r="LT106" t="e" cm="1">
        <f t="array" ref="LT106">_xlfn.IFNA(VLOOKUP($A106,TRANSPOSE(#REF!),LT$2+2,FALSE),0)</f>
        <v>#REF!</v>
      </c>
      <c r="LU106" t="e" cm="1">
        <f t="array" ref="LU106">_xlfn.IFNA(VLOOKUP($A106,TRANSPOSE(#REF!),LU$2+2,FALSE),0)</f>
        <v>#REF!</v>
      </c>
      <c r="LV106" t="e" cm="1">
        <f t="array" ref="LV106">_xlfn.IFNA(VLOOKUP($A106,TRANSPOSE(#REF!),LV$2+2,FALSE),0)</f>
        <v>#REF!</v>
      </c>
      <c r="LW106" t="e" cm="1">
        <f t="array" ref="LW106">_xlfn.IFNA(VLOOKUP($A106,TRANSPOSE(#REF!),LW$2+2,FALSE),0)</f>
        <v>#REF!</v>
      </c>
      <c r="LX106" t="e" cm="1">
        <f t="array" ref="LX106">_xlfn.IFNA(VLOOKUP($A106,TRANSPOSE(#REF!),LX$2+2,FALSE),0)</f>
        <v>#REF!</v>
      </c>
      <c r="LY106" t="e" cm="1">
        <f t="array" ref="LY106">_xlfn.IFNA(VLOOKUP($A106,TRANSPOSE(#REF!),LY$2+2,FALSE),0)</f>
        <v>#REF!</v>
      </c>
      <c r="LZ106" t="e" cm="1">
        <f t="array" ref="LZ106">_xlfn.IFNA(VLOOKUP($A106,TRANSPOSE(#REF!),LZ$2+2,FALSE),0)</f>
        <v>#REF!</v>
      </c>
      <c r="MA106" t="e" cm="1">
        <f t="array" ref="MA106">_xlfn.IFNA(VLOOKUP($A106,TRANSPOSE(#REF!),MA$2+2,FALSE),0)</f>
        <v>#REF!</v>
      </c>
      <c r="MB106" t="e" cm="1">
        <f t="array" ref="MB106">_xlfn.IFNA(VLOOKUP($A106,TRANSPOSE(#REF!),MB$2+2,FALSE),0)</f>
        <v>#REF!</v>
      </c>
      <c r="MC106" t="e" cm="1">
        <f t="array" ref="MC106">_xlfn.IFNA(VLOOKUP($A106,TRANSPOSE(#REF!),MC$2+2,FALSE),0)</f>
        <v>#REF!</v>
      </c>
      <c r="MD106" t="e" cm="1">
        <f t="array" ref="MD106">_xlfn.IFNA(VLOOKUP($A106,TRANSPOSE(#REF!),MD$2+2,FALSE),0)</f>
        <v>#REF!</v>
      </c>
      <c r="ME106" t="e" cm="1">
        <f t="array" ref="ME106">_xlfn.IFNA(VLOOKUP($A106,TRANSPOSE(#REF!),ME$2+2,FALSE),0)</f>
        <v>#REF!</v>
      </c>
      <c r="MF106" t="e" cm="1">
        <f t="array" ref="MF106">_xlfn.IFNA(VLOOKUP($A106,TRANSPOSE(#REF!),MF$2+2,FALSE),0)</f>
        <v>#REF!</v>
      </c>
      <c r="MG106" t="e" cm="1">
        <f t="array" ref="MG106">_xlfn.IFNA(VLOOKUP($A106,TRANSPOSE(#REF!),MG$2+2,FALSE),0)</f>
        <v>#REF!</v>
      </c>
      <c r="MH106" t="e" cm="1">
        <f t="array" ref="MH106">_xlfn.IFNA(VLOOKUP($A106,TRANSPOSE(#REF!),MH$2+2,FALSE),0)</f>
        <v>#REF!</v>
      </c>
      <c r="MI106" t="e" cm="1">
        <f t="array" ref="MI106">_xlfn.IFNA(VLOOKUP($A106,TRANSPOSE(#REF!),MI$2+2,FALSE),0)</f>
        <v>#REF!</v>
      </c>
      <c r="MJ106" t="e" cm="1">
        <f t="array" ref="MJ106">_xlfn.IFNA(VLOOKUP($A106,TRANSPOSE(#REF!),MJ$2+2,FALSE),0)</f>
        <v>#REF!</v>
      </c>
      <c r="MK106" t="e" cm="1">
        <f t="array" ref="MK106">_xlfn.IFNA(VLOOKUP($A106,TRANSPOSE(#REF!),MK$2+2,FALSE),0)</f>
        <v>#REF!</v>
      </c>
      <c r="ML106" t="e" cm="1">
        <f t="array" ref="ML106">_xlfn.IFNA(VLOOKUP($A106,TRANSPOSE(#REF!),ML$2+2,FALSE),0)</f>
        <v>#REF!</v>
      </c>
      <c r="MM106" t="e" cm="1">
        <f t="array" ref="MM106">_xlfn.IFNA(VLOOKUP($A106,TRANSPOSE(#REF!),MM$2+2,FALSE),0)</f>
        <v>#REF!</v>
      </c>
      <c r="MN106" t="e" cm="1">
        <f t="array" ref="MN106">_xlfn.IFNA(VLOOKUP($A106,TRANSPOSE(#REF!),MN$2+2,FALSE),0)</f>
        <v>#REF!</v>
      </c>
      <c r="MO106" t="e" cm="1">
        <f t="array" ref="MO106">_xlfn.IFNA(VLOOKUP($A106,TRANSPOSE(#REF!),MO$2+2,FALSE),0)</f>
        <v>#REF!</v>
      </c>
      <c r="MP106" t="e" cm="1">
        <f t="array" ref="MP106">_xlfn.IFNA(VLOOKUP($A106,TRANSPOSE(#REF!),MP$2+2,FALSE),0)</f>
        <v>#REF!</v>
      </c>
      <c r="MQ106" t="e" cm="1">
        <f t="array" ref="MQ106">_xlfn.IFNA(VLOOKUP($A106,TRANSPOSE(#REF!),MQ$2+2,FALSE),0)</f>
        <v>#REF!</v>
      </c>
      <c r="MR106" t="e" cm="1">
        <f t="array" ref="MR106">_xlfn.IFNA(VLOOKUP($A106,TRANSPOSE(#REF!),MR$2+2,FALSE),0)</f>
        <v>#REF!</v>
      </c>
      <c r="MS106" t="e" cm="1">
        <f t="array" ref="MS106">_xlfn.IFNA(VLOOKUP($A106,TRANSPOSE(#REF!),MS$2+2,FALSE),0)</f>
        <v>#REF!</v>
      </c>
      <c r="MT106" t="e" cm="1">
        <f t="array" ref="MT106">_xlfn.IFNA(VLOOKUP($A106,TRANSPOSE(#REF!),MT$2+2,FALSE),0)</f>
        <v>#REF!</v>
      </c>
      <c r="MU106" t="e" cm="1">
        <f t="array" ref="MU106">_xlfn.IFNA(VLOOKUP($A106,TRANSPOSE(#REF!),MU$2+2,FALSE),0)</f>
        <v>#REF!</v>
      </c>
      <c r="MV106" t="e" cm="1">
        <f t="array" ref="MV106">_xlfn.IFNA(VLOOKUP($A106,TRANSPOSE(#REF!),MV$2+2,FALSE),0)</f>
        <v>#REF!</v>
      </c>
      <c r="MW106" t="e" cm="1">
        <f t="array" ref="MW106">_xlfn.IFNA(VLOOKUP($A106,TRANSPOSE(#REF!),MW$2+2,FALSE),0)</f>
        <v>#REF!</v>
      </c>
      <c r="MX106" t="e" cm="1">
        <f t="array" ref="MX106">_xlfn.IFNA(VLOOKUP($A106,TRANSPOSE(#REF!),MX$2+2,FALSE),0)</f>
        <v>#REF!</v>
      </c>
      <c r="MY106" t="e" cm="1">
        <f t="array" ref="MY106">_xlfn.IFNA(VLOOKUP($A106,TRANSPOSE(#REF!),MY$2+2,FALSE),0)</f>
        <v>#REF!</v>
      </c>
      <c r="MZ106" t="e" cm="1">
        <f t="array" ref="MZ106">_xlfn.IFNA(VLOOKUP($A106,TRANSPOSE(#REF!),MZ$2+2,FALSE),0)</f>
        <v>#REF!</v>
      </c>
      <c r="NA106" t="e" cm="1">
        <f t="array" ref="NA106">_xlfn.IFNA(VLOOKUP($A106,TRANSPOSE(#REF!),NA$2+2,FALSE),0)</f>
        <v>#REF!</v>
      </c>
      <c r="NB106" t="e" cm="1">
        <f t="array" ref="NB106">_xlfn.IFNA(VLOOKUP($A106,TRANSPOSE(#REF!),NB$2+2,FALSE),0)</f>
        <v>#REF!</v>
      </c>
      <c r="NC106" t="e" cm="1">
        <f t="array" ref="NC106">_xlfn.IFNA(VLOOKUP($A106,TRANSPOSE(#REF!),NC$2+2,FALSE),0)</f>
        <v>#REF!</v>
      </c>
      <c r="ND106" t="e" cm="1">
        <f t="array" ref="ND106">_xlfn.IFNA(VLOOKUP($A106,TRANSPOSE(#REF!),ND$2+2,FALSE),0)</f>
        <v>#REF!</v>
      </c>
      <c r="NE106" t="e" cm="1">
        <f t="array" ref="NE106">_xlfn.IFNA(VLOOKUP($A106,TRANSPOSE(#REF!),NE$2+2,FALSE),0)</f>
        <v>#REF!</v>
      </c>
      <c r="NF106" t="e" cm="1">
        <f t="array" ref="NF106">_xlfn.IFNA(VLOOKUP($A106,TRANSPOSE(#REF!),NF$2+2,FALSE),0)</f>
        <v>#REF!</v>
      </c>
      <c r="NG106" t="e" cm="1">
        <f t="array" ref="NG106">_xlfn.IFNA(VLOOKUP($A106,TRANSPOSE(#REF!),NG$2+2,FALSE),0)</f>
        <v>#REF!</v>
      </c>
      <c r="NH106" t="e" cm="1">
        <f t="array" ref="NH106">_xlfn.IFNA(VLOOKUP($A106,TRANSPOSE(#REF!),NH$2+2,FALSE),0)</f>
        <v>#REF!</v>
      </c>
      <c r="NI106" t="e" cm="1">
        <f t="array" ref="NI106">_xlfn.IFNA(VLOOKUP($A106,TRANSPOSE(#REF!),NI$2+2,FALSE),0)</f>
        <v>#REF!</v>
      </c>
      <c r="NJ106" t="e" cm="1">
        <f t="array" ref="NJ106">_xlfn.IFNA(VLOOKUP($A106,TRANSPOSE(#REF!),NJ$2+2,FALSE),0)</f>
        <v>#REF!</v>
      </c>
      <c r="NL106" t="e">
        <f t="shared" si="2"/>
        <v>#REF!</v>
      </c>
      <c r="NM106" t="e">
        <f t="shared" si="3"/>
        <v>#REF!</v>
      </c>
    </row>
    <row r="107" spans="1:377" x14ac:dyDescent="0.3">
      <c r="A107" t="str">
        <v>PNO02_15</v>
      </c>
      <c r="B107" t="str">
        <v>Elektriciteit</v>
      </c>
      <c r="C107" t="str">
        <v>Conversion</v>
      </c>
      <c r="D107" t="str">
        <v>Power NO</v>
      </c>
      <c r="E107" t="str">
        <v>Generation</v>
      </c>
      <c r="F107" t="str">
        <v>Electricity NO</v>
      </c>
      <c r="G107" t="str">
        <v>Electricity from Hydro Reservoirs - Power NO</v>
      </c>
      <c r="H107" t="str">
        <v>[GW]</v>
      </c>
      <c r="I107">
        <f>_xlfn.IFNA(VLOOKUP(A107,'[1]PASTE Cap_Investment'!A:B,2,FALSE),0)</f>
        <v>0</v>
      </c>
      <c r="J107" t="e" cm="1">
        <f t="array" ref="J107">_xlfn.IFNA(VLOOKUP($A107,TRANSPOSE(#REF!),J$2+2,FALSE),0)</f>
        <v>#REF!</v>
      </c>
      <c r="K107" t="e" cm="1">
        <f t="array" ref="K107">_xlfn.IFNA(VLOOKUP($A107,TRANSPOSE(#REF!),K$2+2,FALSE),0)</f>
        <v>#REF!</v>
      </c>
      <c r="L107" t="e" cm="1">
        <f t="array" ref="L107">_xlfn.IFNA(VLOOKUP($A107,TRANSPOSE(#REF!),L$2+2,FALSE),0)</f>
        <v>#REF!</v>
      </c>
      <c r="M107" t="e" cm="1">
        <f t="array" ref="M107">_xlfn.IFNA(VLOOKUP($A107,TRANSPOSE(#REF!),M$2+2,FALSE),0)</f>
        <v>#REF!</v>
      </c>
      <c r="N107" t="e" cm="1">
        <f t="array" ref="N107">_xlfn.IFNA(VLOOKUP($A107,TRANSPOSE(#REF!),N$2+2,FALSE),0)</f>
        <v>#REF!</v>
      </c>
      <c r="O107" t="e" cm="1">
        <f t="array" ref="O107">_xlfn.IFNA(VLOOKUP($A107,TRANSPOSE(#REF!),O$2+2,FALSE),0)</f>
        <v>#REF!</v>
      </c>
      <c r="P107" t="e" cm="1">
        <f t="array" ref="P107">_xlfn.IFNA(VLOOKUP($A107,TRANSPOSE(#REF!),P$2+2,FALSE),0)</f>
        <v>#REF!</v>
      </c>
      <c r="Q107" t="e" cm="1">
        <f t="array" ref="Q107">_xlfn.IFNA(VLOOKUP($A107,TRANSPOSE(#REF!),Q$2+2,FALSE),0)</f>
        <v>#REF!</v>
      </c>
      <c r="R107" t="e" cm="1">
        <f t="array" ref="R107">_xlfn.IFNA(VLOOKUP($A107,TRANSPOSE(#REF!),R$2+2,FALSE),0)</f>
        <v>#REF!</v>
      </c>
      <c r="S107" t="e" cm="1">
        <f t="array" ref="S107">_xlfn.IFNA(VLOOKUP($A107,TRANSPOSE(#REF!),S$2+2,FALSE),0)</f>
        <v>#REF!</v>
      </c>
      <c r="T107" t="e" cm="1">
        <f t="array" ref="T107">_xlfn.IFNA(VLOOKUP($A107,TRANSPOSE(#REF!),T$2+2,FALSE),0)</f>
        <v>#REF!</v>
      </c>
      <c r="U107" t="e" cm="1">
        <f t="array" ref="U107">_xlfn.IFNA(VLOOKUP($A107,TRANSPOSE(#REF!),U$2+2,FALSE),0)</f>
        <v>#REF!</v>
      </c>
      <c r="V107" t="e" cm="1">
        <f t="array" ref="V107">_xlfn.IFNA(VLOOKUP($A107,TRANSPOSE(#REF!),V$2+2,FALSE),0)</f>
        <v>#REF!</v>
      </c>
      <c r="W107" t="e" cm="1">
        <f t="array" ref="W107">_xlfn.IFNA(VLOOKUP($A107,TRANSPOSE(#REF!),W$2+2,FALSE),0)</f>
        <v>#REF!</v>
      </c>
      <c r="X107" t="e" cm="1">
        <f t="array" ref="X107">_xlfn.IFNA(VLOOKUP($A107,TRANSPOSE(#REF!),X$2+2,FALSE),0)</f>
        <v>#REF!</v>
      </c>
      <c r="Y107" t="e" cm="1">
        <f t="array" ref="Y107">_xlfn.IFNA(VLOOKUP($A107,TRANSPOSE(#REF!),Y$2+2,FALSE),0)</f>
        <v>#REF!</v>
      </c>
      <c r="Z107" t="e" cm="1">
        <f t="array" ref="Z107">_xlfn.IFNA(VLOOKUP($A107,TRANSPOSE(#REF!),Z$2+2,FALSE),0)</f>
        <v>#REF!</v>
      </c>
      <c r="AA107" t="e" cm="1">
        <f t="array" ref="AA107">_xlfn.IFNA(VLOOKUP($A107,TRANSPOSE(#REF!),AA$2+2,FALSE),0)</f>
        <v>#REF!</v>
      </c>
      <c r="AB107" t="e" cm="1">
        <f t="array" ref="AB107">_xlfn.IFNA(VLOOKUP($A107,TRANSPOSE(#REF!),AB$2+2,FALSE),0)</f>
        <v>#REF!</v>
      </c>
      <c r="AC107" t="e" cm="1">
        <f t="array" ref="AC107">_xlfn.IFNA(VLOOKUP($A107,TRANSPOSE(#REF!),AC$2+2,FALSE),0)</f>
        <v>#REF!</v>
      </c>
      <c r="AD107" t="e" cm="1">
        <f t="array" ref="AD107">_xlfn.IFNA(VLOOKUP($A107,TRANSPOSE(#REF!),AD$2+2,FALSE),0)</f>
        <v>#REF!</v>
      </c>
      <c r="AE107" t="e" cm="1">
        <f t="array" ref="AE107">_xlfn.IFNA(VLOOKUP($A107,TRANSPOSE(#REF!),AE$2+2,FALSE),0)</f>
        <v>#REF!</v>
      </c>
      <c r="AF107" t="e" cm="1">
        <f t="array" ref="AF107">_xlfn.IFNA(VLOOKUP($A107,TRANSPOSE(#REF!),AF$2+2,FALSE),0)</f>
        <v>#REF!</v>
      </c>
      <c r="AG107" t="e" cm="1">
        <f t="array" ref="AG107">_xlfn.IFNA(VLOOKUP($A107,TRANSPOSE(#REF!),AG$2+2,FALSE),0)</f>
        <v>#REF!</v>
      </c>
      <c r="AH107" t="e" cm="1">
        <f t="array" ref="AH107">_xlfn.IFNA(VLOOKUP($A107,TRANSPOSE(#REF!),AH$2+2,FALSE),0)</f>
        <v>#REF!</v>
      </c>
      <c r="AI107" t="e" cm="1">
        <f t="array" ref="AI107">_xlfn.IFNA(VLOOKUP($A107,TRANSPOSE(#REF!),AI$2+2,FALSE),0)</f>
        <v>#REF!</v>
      </c>
      <c r="AJ107" t="e" cm="1">
        <f t="array" ref="AJ107">_xlfn.IFNA(VLOOKUP($A107,TRANSPOSE(#REF!),AJ$2+2,FALSE),0)</f>
        <v>#REF!</v>
      </c>
      <c r="AK107" t="e" cm="1">
        <f t="array" ref="AK107">_xlfn.IFNA(VLOOKUP($A107,TRANSPOSE(#REF!),AK$2+2,FALSE),0)</f>
        <v>#REF!</v>
      </c>
      <c r="AL107" t="e" cm="1">
        <f t="array" ref="AL107">_xlfn.IFNA(VLOOKUP($A107,TRANSPOSE(#REF!),AL$2+2,FALSE),0)</f>
        <v>#REF!</v>
      </c>
      <c r="AM107" t="e" cm="1">
        <f t="array" ref="AM107">_xlfn.IFNA(VLOOKUP($A107,TRANSPOSE(#REF!),AM$2+2,FALSE),0)</f>
        <v>#REF!</v>
      </c>
      <c r="AN107" t="e" cm="1">
        <f t="array" ref="AN107">_xlfn.IFNA(VLOOKUP($A107,TRANSPOSE(#REF!),AN$2+2,FALSE),0)</f>
        <v>#REF!</v>
      </c>
      <c r="AO107" t="e" cm="1">
        <f t="array" ref="AO107">_xlfn.IFNA(VLOOKUP($A107,TRANSPOSE(#REF!),AO$2+2,FALSE),0)</f>
        <v>#REF!</v>
      </c>
      <c r="AP107" t="e" cm="1">
        <f t="array" ref="AP107">_xlfn.IFNA(VLOOKUP($A107,TRANSPOSE(#REF!),AP$2+2,FALSE),0)</f>
        <v>#REF!</v>
      </c>
      <c r="AQ107" t="e" cm="1">
        <f t="array" ref="AQ107">_xlfn.IFNA(VLOOKUP($A107,TRANSPOSE(#REF!),AQ$2+2,FALSE),0)</f>
        <v>#REF!</v>
      </c>
      <c r="AR107" t="e" cm="1">
        <f t="array" ref="AR107">_xlfn.IFNA(VLOOKUP($A107,TRANSPOSE(#REF!),AR$2+2,FALSE),0)</f>
        <v>#REF!</v>
      </c>
      <c r="AS107" t="e" cm="1">
        <f t="array" ref="AS107">_xlfn.IFNA(VLOOKUP($A107,TRANSPOSE(#REF!),AS$2+2,FALSE),0)</f>
        <v>#REF!</v>
      </c>
      <c r="AT107" t="e" cm="1">
        <f t="array" ref="AT107">_xlfn.IFNA(VLOOKUP($A107,TRANSPOSE(#REF!),AT$2+2,FALSE),0)</f>
        <v>#REF!</v>
      </c>
      <c r="AU107" t="e" cm="1">
        <f t="array" ref="AU107">_xlfn.IFNA(VLOOKUP($A107,TRANSPOSE(#REF!),AU$2+2,FALSE),0)</f>
        <v>#REF!</v>
      </c>
      <c r="AV107" t="e" cm="1">
        <f t="array" ref="AV107">_xlfn.IFNA(VLOOKUP($A107,TRANSPOSE(#REF!),AV$2+2,FALSE),0)</f>
        <v>#REF!</v>
      </c>
      <c r="AW107" t="e" cm="1">
        <f t="array" ref="AW107">_xlfn.IFNA(VLOOKUP($A107,TRANSPOSE(#REF!),AW$2+2,FALSE),0)</f>
        <v>#REF!</v>
      </c>
      <c r="AX107" t="e" cm="1">
        <f t="array" ref="AX107">_xlfn.IFNA(VLOOKUP($A107,TRANSPOSE(#REF!),AX$2+2,FALSE),0)</f>
        <v>#REF!</v>
      </c>
      <c r="AY107" t="e" cm="1">
        <f t="array" ref="AY107">_xlfn.IFNA(VLOOKUP($A107,TRANSPOSE(#REF!),AY$2+2,FALSE),0)</f>
        <v>#REF!</v>
      </c>
      <c r="AZ107" t="e" cm="1">
        <f t="array" ref="AZ107">_xlfn.IFNA(VLOOKUP($A107,TRANSPOSE(#REF!),AZ$2+2,FALSE),0)</f>
        <v>#REF!</v>
      </c>
      <c r="BA107" t="e" cm="1">
        <f t="array" ref="BA107">_xlfn.IFNA(VLOOKUP($A107,TRANSPOSE(#REF!),BA$2+2,FALSE),0)</f>
        <v>#REF!</v>
      </c>
      <c r="BB107" t="e" cm="1">
        <f t="array" ref="BB107">_xlfn.IFNA(VLOOKUP($A107,TRANSPOSE(#REF!),BB$2+2,FALSE),0)</f>
        <v>#REF!</v>
      </c>
      <c r="BC107" t="e" cm="1">
        <f t="array" ref="BC107">_xlfn.IFNA(VLOOKUP($A107,TRANSPOSE(#REF!),BC$2+2,FALSE),0)</f>
        <v>#REF!</v>
      </c>
      <c r="BD107" t="e" cm="1">
        <f t="array" ref="BD107">_xlfn.IFNA(VLOOKUP($A107,TRANSPOSE(#REF!),BD$2+2,FALSE),0)</f>
        <v>#REF!</v>
      </c>
      <c r="BE107" t="e" cm="1">
        <f t="array" ref="BE107">_xlfn.IFNA(VLOOKUP($A107,TRANSPOSE(#REF!),BE$2+2,FALSE),0)</f>
        <v>#REF!</v>
      </c>
      <c r="BF107" t="e" cm="1">
        <f t="array" ref="BF107">_xlfn.IFNA(VLOOKUP($A107,TRANSPOSE(#REF!),BF$2+2,FALSE),0)</f>
        <v>#REF!</v>
      </c>
      <c r="BG107" t="e" cm="1">
        <f t="array" ref="BG107">_xlfn.IFNA(VLOOKUP($A107,TRANSPOSE(#REF!),BG$2+2,FALSE),0)</f>
        <v>#REF!</v>
      </c>
      <c r="BH107" t="e" cm="1">
        <f t="array" ref="BH107">_xlfn.IFNA(VLOOKUP($A107,TRANSPOSE(#REF!),BH$2+2,FALSE),0)</f>
        <v>#REF!</v>
      </c>
      <c r="BI107" t="e" cm="1">
        <f t="array" ref="BI107">_xlfn.IFNA(VLOOKUP($A107,TRANSPOSE(#REF!),BI$2+2,FALSE),0)</f>
        <v>#REF!</v>
      </c>
      <c r="BJ107" t="e" cm="1">
        <f t="array" ref="BJ107">_xlfn.IFNA(VLOOKUP($A107,TRANSPOSE(#REF!),BJ$2+2,FALSE),0)</f>
        <v>#REF!</v>
      </c>
      <c r="BK107" t="e" cm="1">
        <f t="array" ref="BK107">_xlfn.IFNA(VLOOKUP($A107,TRANSPOSE(#REF!),BK$2+2,FALSE),0)</f>
        <v>#REF!</v>
      </c>
      <c r="BL107" t="e" cm="1">
        <f t="array" ref="BL107">_xlfn.IFNA(VLOOKUP($A107,TRANSPOSE(#REF!),BL$2+2,FALSE),0)</f>
        <v>#REF!</v>
      </c>
      <c r="BM107" t="e" cm="1">
        <f t="array" ref="BM107">_xlfn.IFNA(VLOOKUP($A107,TRANSPOSE(#REF!),BM$2+2,FALSE),0)</f>
        <v>#REF!</v>
      </c>
      <c r="BN107" t="e" cm="1">
        <f t="array" ref="BN107">_xlfn.IFNA(VLOOKUP($A107,TRANSPOSE(#REF!),BN$2+2,FALSE),0)</f>
        <v>#REF!</v>
      </c>
      <c r="BO107" t="e" cm="1">
        <f t="array" ref="BO107">_xlfn.IFNA(VLOOKUP($A107,TRANSPOSE(#REF!),BO$2+2,FALSE),0)</f>
        <v>#REF!</v>
      </c>
      <c r="BP107" t="e" cm="1">
        <f t="array" ref="BP107">_xlfn.IFNA(VLOOKUP($A107,TRANSPOSE(#REF!),BP$2+2,FALSE),0)</f>
        <v>#REF!</v>
      </c>
      <c r="BQ107" t="e" cm="1">
        <f t="array" ref="BQ107">_xlfn.IFNA(VLOOKUP($A107,TRANSPOSE(#REF!),BQ$2+2,FALSE),0)</f>
        <v>#REF!</v>
      </c>
      <c r="BR107" t="e" cm="1">
        <f t="array" ref="BR107">_xlfn.IFNA(VLOOKUP($A107,TRANSPOSE(#REF!),BR$2+2,FALSE),0)</f>
        <v>#REF!</v>
      </c>
      <c r="BS107" t="e" cm="1">
        <f t="array" ref="BS107">_xlfn.IFNA(VLOOKUP($A107,TRANSPOSE(#REF!),BS$2+2,FALSE),0)</f>
        <v>#REF!</v>
      </c>
      <c r="BT107" t="e" cm="1">
        <f t="array" ref="BT107">_xlfn.IFNA(VLOOKUP($A107,TRANSPOSE(#REF!),BT$2+2,FALSE),0)</f>
        <v>#REF!</v>
      </c>
      <c r="BU107" t="e" cm="1">
        <f t="array" ref="BU107">_xlfn.IFNA(VLOOKUP($A107,TRANSPOSE(#REF!),BU$2+2,FALSE),0)</f>
        <v>#REF!</v>
      </c>
      <c r="BV107" t="e" cm="1">
        <f t="array" ref="BV107">_xlfn.IFNA(VLOOKUP($A107,TRANSPOSE(#REF!),BV$2+2,FALSE),0)</f>
        <v>#REF!</v>
      </c>
      <c r="BW107" t="e" cm="1">
        <f t="array" ref="BW107">_xlfn.IFNA(VLOOKUP($A107,TRANSPOSE(#REF!),BW$2+2,FALSE),0)</f>
        <v>#REF!</v>
      </c>
      <c r="BX107" t="e" cm="1">
        <f t="array" ref="BX107">_xlfn.IFNA(VLOOKUP($A107,TRANSPOSE(#REF!),BX$2+2,FALSE),0)</f>
        <v>#REF!</v>
      </c>
      <c r="BY107" t="e" cm="1">
        <f t="array" ref="BY107">_xlfn.IFNA(VLOOKUP($A107,TRANSPOSE(#REF!),BY$2+2,FALSE),0)</f>
        <v>#REF!</v>
      </c>
      <c r="BZ107" t="e" cm="1">
        <f t="array" ref="BZ107">_xlfn.IFNA(VLOOKUP($A107,TRANSPOSE(#REF!),BZ$2+2,FALSE),0)</f>
        <v>#REF!</v>
      </c>
      <c r="CA107" t="e" cm="1">
        <f t="array" ref="CA107">_xlfn.IFNA(VLOOKUP($A107,TRANSPOSE(#REF!),CA$2+2,FALSE),0)</f>
        <v>#REF!</v>
      </c>
      <c r="CB107" t="e" cm="1">
        <f t="array" ref="CB107">_xlfn.IFNA(VLOOKUP($A107,TRANSPOSE(#REF!),CB$2+2,FALSE),0)</f>
        <v>#REF!</v>
      </c>
      <c r="CC107" t="e" cm="1">
        <f t="array" ref="CC107">_xlfn.IFNA(VLOOKUP($A107,TRANSPOSE(#REF!),CC$2+2,FALSE),0)</f>
        <v>#REF!</v>
      </c>
      <c r="CD107" t="e" cm="1">
        <f t="array" ref="CD107">_xlfn.IFNA(VLOOKUP($A107,TRANSPOSE(#REF!),CD$2+2,FALSE),0)</f>
        <v>#REF!</v>
      </c>
      <c r="CE107" t="e" cm="1">
        <f t="array" ref="CE107">_xlfn.IFNA(VLOOKUP($A107,TRANSPOSE(#REF!),CE$2+2,FALSE),0)</f>
        <v>#REF!</v>
      </c>
      <c r="CF107" t="e" cm="1">
        <f t="array" ref="CF107">_xlfn.IFNA(VLOOKUP($A107,TRANSPOSE(#REF!),CF$2+2,FALSE),0)</f>
        <v>#REF!</v>
      </c>
      <c r="CG107" t="e" cm="1">
        <f t="array" ref="CG107">_xlfn.IFNA(VLOOKUP($A107,TRANSPOSE(#REF!),CG$2+2,FALSE),0)</f>
        <v>#REF!</v>
      </c>
      <c r="CH107" t="e" cm="1">
        <f t="array" ref="CH107">_xlfn.IFNA(VLOOKUP($A107,TRANSPOSE(#REF!),CH$2+2,FALSE),0)</f>
        <v>#REF!</v>
      </c>
      <c r="CI107" t="e" cm="1">
        <f t="array" ref="CI107">_xlfn.IFNA(VLOOKUP($A107,TRANSPOSE(#REF!),CI$2+2,FALSE),0)</f>
        <v>#REF!</v>
      </c>
      <c r="CJ107" t="e" cm="1">
        <f t="array" ref="CJ107">_xlfn.IFNA(VLOOKUP($A107,TRANSPOSE(#REF!),CJ$2+2,FALSE),0)</f>
        <v>#REF!</v>
      </c>
      <c r="CK107" t="e" cm="1">
        <f t="array" ref="CK107">_xlfn.IFNA(VLOOKUP($A107,TRANSPOSE(#REF!),CK$2+2,FALSE),0)</f>
        <v>#REF!</v>
      </c>
      <c r="CL107" t="e" cm="1">
        <f t="array" ref="CL107">_xlfn.IFNA(VLOOKUP($A107,TRANSPOSE(#REF!),CL$2+2,FALSE),0)</f>
        <v>#REF!</v>
      </c>
      <c r="CM107" t="e" cm="1">
        <f t="array" ref="CM107">_xlfn.IFNA(VLOOKUP($A107,TRANSPOSE(#REF!),CM$2+2,FALSE),0)</f>
        <v>#REF!</v>
      </c>
      <c r="CN107" t="e" cm="1">
        <f t="array" ref="CN107">_xlfn.IFNA(VLOOKUP($A107,TRANSPOSE(#REF!),CN$2+2,FALSE),0)</f>
        <v>#REF!</v>
      </c>
      <c r="CO107" t="e" cm="1">
        <f t="array" ref="CO107">_xlfn.IFNA(VLOOKUP($A107,TRANSPOSE(#REF!),CO$2+2,FALSE),0)</f>
        <v>#REF!</v>
      </c>
      <c r="CP107" t="e" cm="1">
        <f t="array" ref="CP107">_xlfn.IFNA(VLOOKUP($A107,TRANSPOSE(#REF!),CP$2+2,FALSE),0)</f>
        <v>#REF!</v>
      </c>
      <c r="CQ107" t="e" cm="1">
        <f t="array" ref="CQ107">_xlfn.IFNA(VLOOKUP($A107,TRANSPOSE(#REF!),CQ$2+2,FALSE),0)</f>
        <v>#REF!</v>
      </c>
      <c r="CR107" t="e" cm="1">
        <f t="array" ref="CR107">_xlfn.IFNA(VLOOKUP($A107,TRANSPOSE(#REF!),CR$2+2,FALSE),0)</f>
        <v>#REF!</v>
      </c>
      <c r="CS107" t="e" cm="1">
        <f t="array" ref="CS107">_xlfn.IFNA(VLOOKUP($A107,TRANSPOSE(#REF!),CS$2+2,FALSE),0)</f>
        <v>#REF!</v>
      </c>
      <c r="CT107" t="e" cm="1">
        <f t="array" ref="CT107">_xlfn.IFNA(VLOOKUP($A107,TRANSPOSE(#REF!),CT$2+2,FALSE),0)</f>
        <v>#REF!</v>
      </c>
      <c r="CU107" t="e" cm="1">
        <f t="array" ref="CU107">_xlfn.IFNA(VLOOKUP($A107,TRANSPOSE(#REF!),CU$2+2,FALSE),0)</f>
        <v>#REF!</v>
      </c>
      <c r="CV107" t="e" cm="1">
        <f t="array" ref="CV107">_xlfn.IFNA(VLOOKUP($A107,TRANSPOSE(#REF!),CV$2+2,FALSE),0)</f>
        <v>#REF!</v>
      </c>
      <c r="CW107" t="e" cm="1">
        <f t="array" ref="CW107">_xlfn.IFNA(VLOOKUP($A107,TRANSPOSE(#REF!),CW$2+2,FALSE),0)</f>
        <v>#REF!</v>
      </c>
      <c r="CX107" t="e" cm="1">
        <f t="array" ref="CX107">_xlfn.IFNA(VLOOKUP($A107,TRANSPOSE(#REF!),CX$2+2,FALSE),0)</f>
        <v>#REF!</v>
      </c>
      <c r="CY107" t="e" cm="1">
        <f t="array" ref="CY107">_xlfn.IFNA(VLOOKUP($A107,TRANSPOSE(#REF!),CY$2+2,FALSE),0)</f>
        <v>#REF!</v>
      </c>
      <c r="CZ107" t="e" cm="1">
        <f t="array" ref="CZ107">_xlfn.IFNA(VLOOKUP($A107,TRANSPOSE(#REF!),CZ$2+2,FALSE),0)</f>
        <v>#REF!</v>
      </c>
      <c r="DA107" t="e" cm="1">
        <f t="array" ref="DA107">_xlfn.IFNA(VLOOKUP($A107,TRANSPOSE(#REF!),DA$2+2,FALSE),0)</f>
        <v>#REF!</v>
      </c>
      <c r="DB107" t="e" cm="1">
        <f t="array" ref="DB107">_xlfn.IFNA(VLOOKUP($A107,TRANSPOSE(#REF!),DB$2+2,FALSE),0)</f>
        <v>#REF!</v>
      </c>
      <c r="DC107" t="e" cm="1">
        <f t="array" ref="DC107">_xlfn.IFNA(VLOOKUP($A107,TRANSPOSE(#REF!),DC$2+2,FALSE),0)</f>
        <v>#REF!</v>
      </c>
      <c r="DD107" t="e" cm="1">
        <f t="array" ref="DD107">_xlfn.IFNA(VLOOKUP($A107,TRANSPOSE(#REF!),DD$2+2,FALSE),0)</f>
        <v>#REF!</v>
      </c>
      <c r="DE107" t="e" cm="1">
        <f t="array" ref="DE107">_xlfn.IFNA(VLOOKUP($A107,TRANSPOSE(#REF!),DE$2+2,FALSE),0)</f>
        <v>#REF!</v>
      </c>
      <c r="DF107" t="e" cm="1">
        <f t="array" ref="DF107">_xlfn.IFNA(VLOOKUP($A107,TRANSPOSE(#REF!),DF$2+2,FALSE),0)</f>
        <v>#REF!</v>
      </c>
      <c r="DG107" t="e" cm="1">
        <f t="array" ref="DG107">_xlfn.IFNA(VLOOKUP($A107,TRANSPOSE(#REF!),DG$2+2,FALSE),0)</f>
        <v>#REF!</v>
      </c>
      <c r="DH107" t="e" cm="1">
        <f t="array" ref="DH107">_xlfn.IFNA(VLOOKUP($A107,TRANSPOSE(#REF!),DH$2+2,FALSE),0)</f>
        <v>#REF!</v>
      </c>
      <c r="DI107" t="e" cm="1">
        <f t="array" ref="DI107">_xlfn.IFNA(VLOOKUP($A107,TRANSPOSE(#REF!),DI$2+2,FALSE),0)</f>
        <v>#REF!</v>
      </c>
      <c r="DJ107" t="e" cm="1">
        <f t="array" ref="DJ107">_xlfn.IFNA(VLOOKUP($A107,TRANSPOSE(#REF!),DJ$2+2,FALSE),0)</f>
        <v>#REF!</v>
      </c>
      <c r="DK107" t="e" cm="1">
        <f t="array" ref="DK107">_xlfn.IFNA(VLOOKUP($A107,TRANSPOSE(#REF!),DK$2+2,FALSE),0)</f>
        <v>#REF!</v>
      </c>
      <c r="DL107" t="e" cm="1">
        <f t="array" ref="DL107">_xlfn.IFNA(VLOOKUP($A107,TRANSPOSE(#REF!),DL$2+2,FALSE),0)</f>
        <v>#REF!</v>
      </c>
      <c r="DM107" t="e" cm="1">
        <f t="array" ref="DM107">_xlfn.IFNA(VLOOKUP($A107,TRANSPOSE(#REF!),DM$2+2,FALSE),0)</f>
        <v>#REF!</v>
      </c>
      <c r="DN107" t="e" cm="1">
        <f t="array" ref="DN107">_xlfn.IFNA(VLOOKUP($A107,TRANSPOSE(#REF!),DN$2+2,FALSE),0)</f>
        <v>#REF!</v>
      </c>
      <c r="DO107" t="e" cm="1">
        <f t="array" ref="DO107">_xlfn.IFNA(VLOOKUP($A107,TRANSPOSE(#REF!),DO$2+2,FALSE),0)</f>
        <v>#REF!</v>
      </c>
      <c r="DP107" t="e" cm="1">
        <f t="array" ref="DP107">_xlfn.IFNA(VLOOKUP($A107,TRANSPOSE(#REF!),DP$2+2,FALSE),0)</f>
        <v>#REF!</v>
      </c>
      <c r="DQ107" t="e" cm="1">
        <f t="array" ref="DQ107">_xlfn.IFNA(VLOOKUP($A107,TRANSPOSE(#REF!),DQ$2+2,FALSE),0)</f>
        <v>#REF!</v>
      </c>
      <c r="DR107" t="e" cm="1">
        <f t="array" ref="DR107">_xlfn.IFNA(VLOOKUP($A107,TRANSPOSE(#REF!),DR$2+2,FALSE),0)</f>
        <v>#REF!</v>
      </c>
      <c r="DS107" t="e" cm="1">
        <f t="array" ref="DS107">_xlfn.IFNA(VLOOKUP($A107,TRANSPOSE(#REF!),DS$2+2,FALSE),0)</f>
        <v>#REF!</v>
      </c>
      <c r="DT107" t="e" cm="1">
        <f t="array" ref="DT107">_xlfn.IFNA(VLOOKUP($A107,TRANSPOSE(#REF!),DT$2+2,FALSE),0)</f>
        <v>#REF!</v>
      </c>
      <c r="DU107" t="e" cm="1">
        <f t="array" ref="DU107">_xlfn.IFNA(VLOOKUP($A107,TRANSPOSE(#REF!),DU$2+2,FALSE),0)</f>
        <v>#REF!</v>
      </c>
      <c r="DV107" t="e" cm="1">
        <f t="array" ref="DV107">_xlfn.IFNA(VLOOKUP($A107,TRANSPOSE(#REF!),DV$2+2,FALSE),0)</f>
        <v>#REF!</v>
      </c>
      <c r="DW107" t="e" cm="1">
        <f t="array" ref="DW107">_xlfn.IFNA(VLOOKUP($A107,TRANSPOSE(#REF!),DW$2+2,FALSE),0)</f>
        <v>#REF!</v>
      </c>
      <c r="DX107" t="e" cm="1">
        <f t="array" ref="DX107">_xlfn.IFNA(VLOOKUP($A107,TRANSPOSE(#REF!),DX$2+2,FALSE),0)</f>
        <v>#REF!</v>
      </c>
      <c r="DY107" t="e" cm="1">
        <f t="array" ref="DY107">_xlfn.IFNA(VLOOKUP($A107,TRANSPOSE(#REF!),DY$2+2,FALSE),0)</f>
        <v>#REF!</v>
      </c>
      <c r="DZ107" t="e" cm="1">
        <f t="array" ref="DZ107">_xlfn.IFNA(VLOOKUP($A107,TRANSPOSE(#REF!),DZ$2+2,FALSE),0)</f>
        <v>#REF!</v>
      </c>
      <c r="EA107" t="e" cm="1">
        <f t="array" ref="EA107">_xlfn.IFNA(VLOOKUP($A107,TRANSPOSE(#REF!),EA$2+2,FALSE),0)</f>
        <v>#REF!</v>
      </c>
      <c r="EB107" t="e" cm="1">
        <f t="array" ref="EB107">_xlfn.IFNA(VLOOKUP($A107,TRANSPOSE(#REF!),EB$2+2,FALSE),0)</f>
        <v>#REF!</v>
      </c>
      <c r="EC107" t="e" cm="1">
        <f t="array" ref="EC107">_xlfn.IFNA(VLOOKUP($A107,TRANSPOSE(#REF!),EC$2+2,FALSE),0)</f>
        <v>#REF!</v>
      </c>
      <c r="ED107" t="e" cm="1">
        <f t="array" ref="ED107">_xlfn.IFNA(VLOOKUP($A107,TRANSPOSE(#REF!),ED$2+2,FALSE),0)</f>
        <v>#REF!</v>
      </c>
      <c r="EE107" t="e" cm="1">
        <f t="array" ref="EE107">_xlfn.IFNA(VLOOKUP($A107,TRANSPOSE(#REF!),EE$2+2,FALSE),0)</f>
        <v>#REF!</v>
      </c>
      <c r="EF107" t="e" cm="1">
        <f t="array" ref="EF107">_xlfn.IFNA(VLOOKUP($A107,TRANSPOSE(#REF!),EF$2+2,FALSE),0)</f>
        <v>#REF!</v>
      </c>
      <c r="EG107" t="e" cm="1">
        <f t="array" ref="EG107">_xlfn.IFNA(VLOOKUP($A107,TRANSPOSE(#REF!),EG$2+2,FALSE),0)</f>
        <v>#REF!</v>
      </c>
      <c r="EH107" t="e" cm="1">
        <f t="array" ref="EH107">_xlfn.IFNA(VLOOKUP($A107,TRANSPOSE(#REF!),EH$2+2,FALSE),0)</f>
        <v>#REF!</v>
      </c>
      <c r="EI107" t="e" cm="1">
        <f t="array" ref="EI107">_xlfn.IFNA(VLOOKUP($A107,TRANSPOSE(#REF!),EI$2+2,FALSE),0)</f>
        <v>#REF!</v>
      </c>
      <c r="EJ107" t="e" cm="1">
        <f t="array" ref="EJ107">_xlfn.IFNA(VLOOKUP($A107,TRANSPOSE(#REF!),EJ$2+2,FALSE),0)</f>
        <v>#REF!</v>
      </c>
      <c r="EK107" t="e" cm="1">
        <f t="array" ref="EK107">_xlfn.IFNA(VLOOKUP($A107,TRANSPOSE(#REF!),EK$2+2,FALSE),0)</f>
        <v>#REF!</v>
      </c>
      <c r="EL107" t="e" cm="1">
        <f t="array" ref="EL107">_xlfn.IFNA(VLOOKUP($A107,TRANSPOSE(#REF!),EL$2+2,FALSE),0)</f>
        <v>#REF!</v>
      </c>
      <c r="EM107" t="e" cm="1">
        <f t="array" ref="EM107">_xlfn.IFNA(VLOOKUP($A107,TRANSPOSE(#REF!),EM$2+2,FALSE),0)</f>
        <v>#REF!</v>
      </c>
      <c r="EN107" t="e" cm="1">
        <f t="array" ref="EN107">_xlfn.IFNA(VLOOKUP($A107,TRANSPOSE(#REF!),EN$2+2,FALSE),0)</f>
        <v>#REF!</v>
      </c>
      <c r="EO107" t="e" cm="1">
        <f t="array" ref="EO107">_xlfn.IFNA(VLOOKUP($A107,TRANSPOSE(#REF!),EO$2+2,FALSE),0)</f>
        <v>#REF!</v>
      </c>
      <c r="EP107" t="e" cm="1">
        <f t="array" ref="EP107">_xlfn.IFNA(VLOOKUP($A107,TRANSPOSE(#REF!),EP$2+2,FALSE),0)</f>
        <v>#REF!</v>
      </c>
      <c r="EQ107" t="e" cm="1">
        <f t="array" ref="EQ107">_xlfn.IFNA(VLOOKUP($A107,TRANSPOSE(#REF!),EQ$2+2,FALSE),0)</f>
        <v>#REF!</v>
      </c>
      <c r="ER107" t="e" cm="1">
        <f t="array" ref="ER107">_xlfn.IFNA(VLOOKUP($A107,TRANSPOSE(#REF!),ER$2+2,FALSE),0)</f>
        <v>#REF!</v>
      </c>
      <c r="ES107" t="e" cm="1">
        <f t="array" ref="ES107">_xlfn.IFNA(VLOOKUP($A107,TRANSPOSE(#REF!),ES$2+2,FALSE),0)</f>
        <v>#REF!</v>
      </c>
      <c r="ET107" t="e" cm="1">
        <f t="array" ref="ET107">_xlfn.IFNA(VLOOKUP($A107,TRANSPOSE(#REF!),ET$2+2,FALSE),0)</f>
        <v>#REF!</v>
      </c>
      <c r="EU107" t="e" cm="1">
        <f t="array" ref="EU107">_xlfn.IFNA(VLOOKUP($A107,TRANSPOSE(#REF!),EU$2+2,FALSE),0)</f>
        <v>#REF!</v>
      </c>
      <c r="EV107" t="e" cm="1">
        <f t="array" ref="EV107">_xlfn.IFNA(VLOOKUP($A107,TRANSPOSE(#REF!),EV$2+2,FALSE),0)</f>
        <v>#REF!</v>
      </c>
      <c r="EW107" t="e" cm="1">
        <f t="array" ref="EW107">_xlfn.IFNA(VLOOKUP($A107,TRANSPOSE(#REF!),EW$2+2,FALSE),0)</f>
        <v>#REF!</v>
      </c>
      <c r="EX107" t="e" cm="1">
        <f t="array" ref="EX107">_xlfn.IFNA(VLOOKUP($A107,TRANSPOSE(#REF!),EX$2+2,FALSE),0)</f>
        <v>#REF!</v>
      </c>
      <c r="EY107" t="e" cm="1">
        <f t="array" ref="EY107">_xlfn.IFNA(VLOOKUP($A107,TRANSPOSE(#REF!),EY$2+2,FALSE),0)</f>
        <v>#REF!</v>
      </c>
      <c r="EZ107" t="e" cm="1">
        <f t="array" ref="EZ107">_xlfn.IFNA(VLOOKUP($A107,TRANSPOSE(#REF!),EZ$2+2,FALSE),0)</f>
        <v>#REF!</v>
      </c>
      <c r="FA107" t="e" cm="1">
        <f t="array" ref="FA107">_xlfn.IFNA(VLOOKUP($A107,TRANSPOSE(#REF!),FA$2+2,FALSE),0)</f>
        <v>#REF!</v>
      </c>
      <c r="FB107" t="e" cm="1">
        <f t="array" ref="FB107">_xlfn.IFNA(VLOOKUP($A107,TRANSPOSE(#REF!),FB$2+2,FALSE),0)</f>
        <v>#REF!</v>
      </c>
      <c r="FC107" t="e" cm="1">
        <f t="array" ref="FC107">_xlfn.IFNA(VLOOKUP($A107,TRANSPOSE(#REF!),FC$2+2,FALSE),0)</f>
        <v>#REF!</v>
      </c>
      <c r="FD107" t="e" cm="1">
        <f t="array" ref="FD107">_xlfn.IFNA(VLOOKUP($A107,TRANSPOSE(#REF!),FD$2+2,FALSE),0)</f>
        <v>#REF!</v>
      </c>
      <c r="FE107" t="e" cm="1">
        <f t="array" ref="FE107">_xlfn.IFNA(VLOOKUP($A107,TRANSPOSE(#REF!),FE$2+2,FALSE),0)</f>
        <v>#REF!</v>
      </c>
      <c r="FF107" t="e" cm="1">
        <f t="array" ref="FF107">_xlfn.IFNA(VLOOKUP($A107,TRANSPOSE(#REF!),FF$2+2,FALSE),0)</f>
        <v>#REF!</v>
      </c>
      <c r="FG107" t="e" cm="1">
        <f t="array" ref="FG107">_xlfn.IFNA(VLOOKUP($A107,TRANSPOSE(#REF!),FG$2+2,FALSE),0)</f>
        <v>#REF!</v>
      </c>
      <c r="FH107" t="e" cm="1">
        <f t="array" ref="FH107">_xlfn.IFNA(VLOOKUP($A107,TRANSPOSE(#REF!),FH$2+2,FALSE),0)</f>
        <v>#REF!</v>
      </c>
      <c r="FI107" t="e" cm="1">
        <f t="array" ref="FI107">_xlfn.IFNA(VLOOKUP($A107,TRANSPOSE(#REF!),FI$2+2,FALSE),0)</f>
        <v>#REF!</v>
      </c>
      <c r="FJ107" t="e" cm="1">
        <f t="array" ref="FJ107">_xlfn.IFNA(VLOOKUP($A107,TRANSPOSE(#REF!),FJ$2+2,FALSE),0)</f>
        <v>#REF!</v>
      </c>
      <c r="FK107" t="e" cm="1">
        <f t="array" ref="FK107">_xlfn.IFNA(VLOOKUP($A107,TRANSPOSE(#REF!),FK$2+2,FALSE),0)</f>
        <v>#REF!</v>
      </c>
      <c r="FL107" t="e" cm="1">
        <f t="array" ref="FL107">_xlfn.IFNA(VLOOKUP($A107,TRANSPOSE(#REF!),FL$2+2,FALSE),0)</f>
        <v>#REF!</v>
      </c>
      <c r="FM107" t="e" cm="1">
        <f t="array" ref="FM107">_xlfn.IFNA(VLOOKUP($A107,TRANSPOSE(#REF!),FM$2+2,FALSE),0)</f>
        <v>#REF!</v>
      </c>
      <c r="FN107" t="e" cm="1">
        <f t="array" ref="FN107">_xlfn.IFNA(VLOOKUP($A107,TRANSPOSE(#REF!),FN$2+2,FALSE),0)</f>
        <v>#REF!</v>
      </c>
      <c r="FO107" t="e" cm="1">
        <f t="array" ref="FO107">_xlfn.IFNA(VLOOKUP($A107,TRANSPOSE(#REF!),FO$2+2,FALSE),0)</f>
        <v>#REF!</v>
      </c>
      <c r="FP107" t="e" cm="1">
        <f t="array" ref="FP107">_xlfn.IFNA(VLOOKUP($A107,TRANSPOSE(#REF!),FP$2+2,FALSE),0)</f>
        <v>#REF!</v>
      </c>
      <c r="FQ107" t="e" cm="1">
        <f t="array" ref="FQ107">_xlfn.IFNA(VLOOKUP($A107,TRANSPOSE(#REF!),FQ$2+2,FALSE),0)</f>
        <v>#REF!</v>
      </c>
      <c r="FR107" t="e" cm="1">
        <f t="array" ref="FR107">_xlfn.IFNA(VLOOKUP($A107,TRANSPOSE(#REF!),FR$2+2,FALSE),0)</f>
        <v>#REF!</v>
      </c>
      <c r="FS107" t="e" cm="1">
        <f t="array" ref="FS107">_xlfn.IFNA(VLOOKUP($A107,TRANSPOSE(#REF!),FS$2+2,FALSE),0)</f>
        <v>#REF!</v>
      </c>
      <c r="FT107" t="e" cm="1">
        <f t="array" ref="FT107">_xlfn.IFNA(VLOOKUP($A107,TRANSPOSE(#REF!),FT$2+2,FALSE),0)</f>
        <v>#REF!</v>
      </c>
      <c r="FU107" t="e" cm="1">
        <f t="array" ref="FU107">_xlfn.IFNA(VLOOKUP($A107,TRANSPOSE(#REF!),FU$2+2,FALSE),0)</f>
        <v>#REF!</v>
      </c>
      <c r="FV107" t="e" cm="1">
        <f t="array" ref="FV107">_xlfn.IFNA(VLOOKUP($A107,TRANSPOSE(#REF!),FV$2+2,FALSE),0)</f>
        <v>#REF!</v>
      </c>
      <c r="FW107" t="e" cm="1">
        <f t="array" ref="FW107">_xlfn.IFNA(VLOOKUP($A107,TRANSPOSE(#REF!),FW$2+2,FALSE),0)</f>
        <v>#REF!</v>
      </c>
      <c r="FX107" t="e" cm="1">
        <f t="array" ref="FX107">_xlfn.IFNA(VLOOKUP($A107,TRANSPOSE(#REF!),FX$2+2,FALSE),0)</f>
        <v>#REF!</v>
      </c>
      <c r="FY107" t="e" cm="1">
        <f t="array" ref="FY107">_xlfn.IFNA(VLOOKUP($A107,TRANSPOSE(#REF!),FY$2+2,FALSE),0)</f>
        <v>#REF!</v>
      </c>
      <c r="FZ107" t="e" cm="1">
        <f t="array" ref="FZ107">_xlfn.IFNA(VLOOKUP($A107,TRANSPOSE(#REF!),FZ$2+2,FALSE),0)</f>
        <v>#REF!</v>
      </c>
      <c r="GA107" t="e" cm="1">
        <f t="array" ref="GA107">_xlfn.IFNA(VLOOKUP($A107,TRANSPOSE(#REF!),GA$2+2,FALSE),0)</f>
        <v>#REF!</v>
      </c>
      <c r="GB107" t="e" cm="1">
        <f t="array" ref="GB107">_xlfn.IFNA(VLOOKUP($A107,TRANSPOSE(#REF!),GB$2+2,FALSE),0)</f>
        <v>#REF!</v>
      </c>
      <c r="GC107" t="e" cm="1">
        <f t="array" ref="GC107">_xlfn.IFNA(VLOOKUP($A107,TRANSPOSE(#REF!),GC$2+2,FALSE),0)</f>
        <v>#REF!</v>
      </c>
      <c r="GD107" t="e" cm="1">
        <f t="array" ref="GD107">_xlfn.IFNA(VLOOKUP($A107,TRANSPOSE(#REF!),GD$2+2,FALSE),0)</f>
        <v>#REF!</v>
      </c>
      <c r="GE107" t="e" cm="1">
        <f t="array" ref="GE107">_xlfn.IFNA(VLOOKUP($A107,TRANSPOSE(#REF!),GE$2+2,FALSE),0)</f>
        <v>#REF!</v>
      </c>
      <c r="GF107" t="e" cm="1">
        <f t="array" ref="GF107">_xlfn.IFNA(VLOOKUP($A107,TRANSPOSE(#REF!),GF$2+2,FALSE),0)</f>
        <v>#REF!</v>
      </c>
      <c r="GG107" t="e" cm="1">
        <f t="array" ref="GG107">_xlfn.IFNA(VLOOKUP($A107,TRANSPOSE(#REF!),GG$2+2,FALSE),0)</f>
        <v>#REF!</v>
      </c>
      <c r="GH107" t="e" cm="1">
        <f t="array" ref="GH107">_xlfn.IFNA(VLOOKUP($A107,TRANSPOSE(#REF!),GH$2+2,FALSE),0)</f>
        <v>#REF!</v>
      </c>
      <c r="GI107" t="e" cm="1">
        <f t="array" ref="GI107">_xlfn.IFNA(VLOOKUP($A107,TRANSPOSE(#REF!),GI$2+2,FALSE),0)</f>
        <v>#REF!</v>
      </c>
      <c r="GJ107" t="e" cm="1">
        <f t="array" ref="GJ107">_xlfn.IFNA(VLOOKUP($A107,TRANSPOSE(#REF!),GJ$2+2,FALSE),0)</f>
        <v>#REF!</v>
      </c>
      <c r="GK107" t="e" cm="1">
        <f t="array" ref="GK107">_xlfn.IFNA(VLOOKUP($A107,TRANSPOSE(#REF!),GK$2+2,FALSE),0)</f>
        <v>#REF!</v>
      </c>
      <c r="GL107" t="e" cm="1">
        <f t="array" ref="GL107">_xlfn.IFNA(VLOOKUP($A107,TRANSPOSE(#REF!),GL$2+2,FALSE),0)</f>
        <v>#REF!</v>
      </c>
      <c r="GM107" t="e" cm="1">
        <f t="array" ref="GM107">_xlfn.IFNA(VLOOKUP($A107,TRANSPOSE(#REF!),GM$2+2,FALSE),0)</f>
        <v>#REF!</v>
      </c>
      <c r="GN107" t="e" cm="1">
        <f t="array" ref="GN107">_xlfn.IFNA(VLOOKUP($A107,TRANSPOSE(#REF!),GN$2+2,FALSE),0)</f>
        <v>#REF!</v>
      </c>
      <c r="GO107" t="e" cm="1">
        <f t="array" ref="GO107">_xlfn.IFNA(VLOOKUP($A107,TRANSPOSE(#REF!),GO$2+2,FALSE),0)</f>
        <v>#REF!</v>
      </c>
      <c r="GP107" t="e" cm="1">
        <f t="array" ref="GP107">_xlfn.IFNA(VLOOKUP($A107,TRANSPOSE(#REF!),GP$2+2,FALSE),0)</f>
        <v>#REF!</v>
      </c>
      <c r="GQ107" t="e" cm="1">
        <f t="array" ref="GQ107">_xlfn.IFNA(VLOOKUP($A107,TRANSPOSE(#REF!),GQ$2+2,FALSE),0)</f>
        <v>#REF!</v>
      </c>
      <c r="GR107" t="e" cm="1">
        <f t="array" ref="GR107">_xlfn.IFNA(VLOOKUP($A107,TRANSPOSE(#REF!),GR$2+2,FALSE),0)</f>
        <v>#REF!</v>
      </c>
      <c r="GS107" t="e" cm="1">
        <f t="array" ref="GS107">_xlfn.IFNA(VLOOKUP($A107,TRANSPOSE(#REF!),GS$2+2,FALSE),0)</f>
        <v>#REF!</v>
      </c>
      <c r="GT107" t="e" cm="1">
        <f t="array" ref="GT107">_xlfn.IFNA(VLOOKUP($A107,TRANSPOSE(#REF!),GT$2+2,FALSE),0)</f>
        <v>#REF!</v>
      </c>
      <c r="GU107" t="e" cm="1">
        <f t="array" ref="GU107">_xlfn.IFNA(VLOOKUP($A107,TRANSPOSE(#REF!),GU$2+2,FALSE),0)</f>
        <v>#REF!</v>
      </c>
      <c r="GV107" t="e" cm="1">
        <f t="array" ref="GV107">_xlfn.IFNA(VLOOKUP($A107,TRANSPOSE(#REF!),GV$2+2,FALSE),0)</f>
        <v>#REF!</v>
      </c>
      <c r="GW107" t="e" cm="1">
        <f t="array" ref="GW107">_xlfn.IFNA(VLOOKUP($A107,TRANSPOSE(#REF!),GW$2+2,FALSE),0)</f>
        <v>#REF!</v>
      </c>
      <c r="GX107" t="e" cm="1">
        <f t="array" ref="GX107">_xlfn.IFNA(VLOOKUP($A107,TRANSPOSE(#REF!),GX$2+2,FALSE),0)</f>
        <v>#REF!</v>
      </c>
      <c r="GY107" t="e" cm="1">
        <f t="array" ref="GY107">_xlfn.IFNA(VLOOKUP($A107,TRANSPOSE(#REF!),GY$2+2,FALSE),0)</f>
        <v>#REF!</v>
      </c>
      <c r="GZ107" t="e" cm="1">
        <f t="array" ref="GZ107">_xlfn.IFNA(VLOOKUP($A107,TRANSPOSE(#REF!),GZ$2+2,FALSE),0)</f>
        <v>#REF!</v>
      </c>
      <c r="HA107" t="e" cm="1">
        <f t="array" ref="HA107">_xlfn.IFNA(VLOOKUP($A107,TRANSPOSE(#REF!),HA$2+2,FALSE),0)</f>
        <v>#REF!</v>
      </c>
      <c r="HB107" t="e" cm="1">
        <f t="array" ref="HB107">_xlfn.IFNA(VLOOKUP($A107,TRANSPOSE(#REF!),HB$2+2,FALSE),0)</f>
        <v>#REF!</v>
      </c>
      <c r="HC107" t="e" cm="1">
        <f t="array" ref="HC107">_xlfn.IFNA(VLOOKUP($A107,TRANSPOSE(#REF!),HC$2+2,FALSE),0)</f>
        <v>#REF!</v>
      </c>
      <c r="HD107" t="e" cm="1">
        <f t="array" ref="HD107">_xlfn.IFNA(VLOOKUP($A107,TRANSPOSE(#REF!),HD$2+2,FALSE),0)</f>
        <v>#REF!</v>
      </c>
      <c r="HE107" t="e" cm="1">
        <f t="array" ref="HE107">_xlfn.IFNA(VLOOKUP($A107,TRANSPOSE(#REF!),HE$2+2,FALSE),0)</f>
        <v>#REF!</v>
      </c>
      <c r="HF107" t="e" cm="1">
        <f t="array" ref="HF107">_xlfn.IFNA(VLOOKUP($A107,TRANSPOSE(#REF!),HF$2+2,FALSE),0)</f>
        <v>#REF!</v>
      </c>
      <c r="HG107" t="e" cm="1">
        <f t="array" ref="HG107">_xlfn.IFNA(VLOOKUP($A107,TRANSPOSE(#REF!),HG$2+2,FALSE),0)</f>
        <v>#REF!</v>
      </c>
      <c r="HH107" t="e" cm="1">
        <f t="array" ref="HH107">_xlfn.IFNA(VLOOKUP($A107,TRANSPOSE(#REF!),HH$2+2,FALSE),0)</f>
        <v>#REF!</v>
      </c>
      <c r="HI107" t="e" cm="1">
        <f t="array" ref="HI107">_xlfn.IFNA(VLOOKUP($A107,TRANSPOSE(#REF!),HI$2+2,FALSE),0)</f>
        <v>#REF!</v>
      </c>
      <c r="HJ107" t="e" cm="1">
        <f t="array" ref="HJ107">_xlfn.IFNA(VLOOKUP($A107,TRANSPOSE(#REF!),HJ$2+2,FALSE),0)</f>
        <v>#REF!</v>
      </c>
      <c r="HK107" t="e" cm="1">
        <f t="array" ref="HK107">_xlfn.IFNA(VLOOKUP($A107,TRANSPOSE(#REF!),HK$2+2,FALSE),0)</f>
        <v>#REF!</v>
      </c>
      <c r="HL107" t="e" cm="1">
        <f t="array" ref="HL107">_xlfn.IFNA(VLOOKUP($A107,TRANSPOSE(#REF!),HL$2+2,FALSE),0)</f>
        <v>#REF!</v>
      </c>
      <c r="HM107" t="e" cm="1">
        <f t="array" ref="HM107">_xlfn.IFNA(VLOOKUP($A107,TRANSPOSE(#REF!),HM$2+2,FALSE),0)</f>
        <v>#REF!</v>
      </c>
      <c r="HN107" t="e" cm="1">
        <f t="array" ref="HN107">_xlfn.IFNA(VLOOKUP($A107,TRANSPOSE(#REF!),HN$2+2,FALSE),0)</f>
        <v>#REF!</v>
      </c>
      <c r="HO107" t="e" cm="1">
        <f t="array" ref="HO107">_xlfn.IFNA(VLOOKUP($A107,TRANSPOSE(#REF!),HO$2+2,FALSE),0)</f>
        <v>#REF!</v>
      </c>
      <c r="HP107" t="e" cm="1">
        <f t="array" ref="HP107">_xlfn.IFNA(VLOOKUP($A107,TRANSPOSE(#REF!),HP$2+2,FALSE),0)</f>
        <v>#REF!</v>
      </c>
      <c r="HQ107" t="e" cm="1">
        <f t="array" ref="HQ107">_xlfn.IFNA(VLOOKUP($A107,TRANSPOSE(#REF!),HQ$2+2,FALSE),0)</f>
        <v>#REF!</v>
      </c>
      <c r="HR107" t="e" cm="1">
        <f t="array" ref="HR107">_xlfn.IFNA(VLOOKUP($A107,TRANSPOSE(#REF!),HR$2+2,FALSE),0)</f>
        <v>#REF!</v>
      </c>
      <c r="HS107" t="e" cm="1">
        <f t="array" ref="HS107">_xlfn.IFNA(VLOOKUP($A107,TRANSPOSE(#REF!),HS$2+2,FALSE),0)</f>
        <v>#REF!</v>
      </c>
      <c r="HT107" t="e" cm="1">
        <f t="array" ref="HT107">_xlfn.IFNA(VLOOKUP($A107,TRANSPOSE(#REF!),HT$2+2,FALSE),0)</f>
        <v>#REF!</v>
      </c>
      <c r="HU107" t="e" cm="1">
        <f t="array" ref="HU107">_xlfn.IFNA(VLOOKUP($A107,TRANSPOSE(#REF!),HU$2+2,FALSE),0)</f>
        <v>#REF!</v>
      </c>
      <c r="HV107" t="e" cm="1">
        <f t="array" ref="HV107">_xlfn.IFNA(VLOOKUP($A107,TRANSPOSE(#REF!),HV$2+2,FALSE),0)</f>
        <v>#REF!</v>
      </c>
      <c r="HW107" t="e" cm="1">
        <f t="array" ref="HW107">_xlfn.IFNA(VLOOKUP($A107,TRANSPOSE(#REF!),HW$2+2,FALSE),0)</f>
        <v>#REF!</v>
      </c>
      <c r="HX107" t="e" cm="1">
        <f t="array" ref="HX107">_xlfn.IFNA(VLOOKUP($A107,TRANSPOSE(#REF!),HX$2+2,FALSE),0)</f>
        <v>#REF!</v>
      </c>
      <c r="HY107" t="e" cm="1">
        <f t="array" ref="HY107">_xlfn.IFNA(VLOOKUP($A107,TRANSPOSE(#REF!),HY$2+2,FALSE),0)</f>
        <v>#REF!</v>
      </c>
      <c r="HZ107" t="e" cm="1">
        <f t="array" ref="HZ107">_xlfn.IFNA(VLOOKUP($A107,TRANSPOSE(#REF!),HZ$2+2,FALSE),0)</f>
        <v>#REF!</v>
      </c>
      <c r="IA107" t="e" cm="1">
        <f t="array" ref="IA107">_xlfn.IFNA(VLOOKUP($A107,TRANSPOSE(#REF!),IA$2+2,FALSE),0)</f>
        <v>#REF!</v>
      </c>
      <c r="IB107" t="e" cm="1">
        <f t="array" ref="IB107">_xlfn.IFNA(VLOOKUP($A107,TRANSPOSE(#REF!),IB$2+2,FALSE),0)</f>
        <v>#REF!</v>
      </c>
      <c r="IC107" t="e" cm="1">
        <f t="array" ref="IC107">_xlfn.IFNA(VLOOKUP($A107,TRANSPOSE(#REF!),IC$2+2,FALSE),0)</f>
        <v>#REF!</v>
      </c>
      <c r="ID107" t="e" cm="1">
        <f t="array" ref="ID107">_xlfn.IFNA(VLOOKUP($A107,TRANSPOSE(#REF!),ID$2+2,FALSE),0)</f>
        <v>#REF!</v>
      </c>
      <c r="IE107" t="e" cm="1">
        <f t="array" ref="IE107">_xlfn.IFNA(VLOOKUP($A107,TRANSPOSE(#REF!),IE$2+2,FALSE),0)</f>
        <v>#REF!</v>
      </c>
      <c r="IF107" t="e" cm="1">
        <f t="array" ref="IF107">_xlfn.IFNA(VLOOKUP($A107,TRANSPOSE(#REF!),IF$2+2,FALSE),0)</f>
        <v>#REF!</v>
      </c>
      <c r="IG107" t="e" cm="1">
        <f t="array" ref="IG107">_xlfn.IFNA(VLOOKUP($A107,TRANSPOSE(#REF!),IG$2+2,FALSE),0)</f>
        <v>#REF!</v>
      </c>
      <c r="IH107" t="e" cm="1">
        <f t="array" ref="IH107">_xlfn.IFNA(VLOOKUP($A107,TRANSPOSE(#REF!),IH$2+2,FALSE),0)</f>
        <v>#REF!</v>
      </c>
      <c r="II107" t="e" cm="1">
        <f t="array" ref="II107">_xlfn.IFNA(VLOOKUP($A107,TRANSPOSE(#REF!),II$2+2,FALSE),0)</f>
        <v>#REF!</v>
      </c>
      <c r="IJ107" t="e" cm="1">
        <f t="array" ref="IJ107">_xlfn.IFNA(VLOOKUP($A107,TRANSPOSE(#REF!),IJ$2+2,FALSE),0)</f>
        <v>#REF!</v>
      </c>
      <c r="IK107" t="e" cm="1">
        <f t="array" ref="IK107">_xlfn.IFNA(VLOOKUP($A107,TRANSPOSE(#REF!),IK$2+2,FALSE),0)</f>
        <v>#REF!</v>
      </c>
      <c r="IL107" t="e" cm="1">
        <f t="array" ref="IL107">_xlfn.IFNA(VLOOKUP($A107,TRANSPOSE(#REF!),IL$2+2,FALSE),0)</f>
        <v>#REF!</v>
      </c>
      <c r="IM107" t="e" cm="1">
        <f t="array" ref="IM107">_xlfn.IFNA(VLOOKUP($A107,TRANSPOSE(#REF!),IM$2+2,FALSE),0)</f>
        <v>#REF!</v>
      </c>
      <c r="IN107" t="e" cm="1">
        <f t="array" ref="IN107">_xlfn.IFNA(VLOOKUP($A107,TRANSPOSE(#REF!),IN$2+2,FALSE),0)</f>
        <v>#REF!</v>
      </c>
      <c r="IO107" t="e" cm="1">
        <f t="array" ref="IO107">_xlfn.IFNA(VLOOKUP($A107,TRANSPOSE(#REF!),IO$2+2,FALSE),0)</f>
        <v>#REF!</v>
      </c>
      <c r="IP107" t="e" cm="1">
        <f t="array" ref="IP107">_xlfn.IFNA(VLOOKUP($A107,TRANSPOSE(#REF!),IP$2+2,FALSE),0)</f>
        <v>#REF!</v>
      </c>
      <c r="IQ107" t="e" cm="1">
        <f t="array" ref="IQ107">_xlfn.IFNA(VLOOKUP($A107,TRANSPOSE(#REF!),IQ$2+2,FALSE),0)</f>
        <v>#REF!</v>
      </c>
      <c r="IR107" t="e" cm="1">
        <f t="array" ref="IR107">_xlfn.IFNA(VLOOKUP($A107,TRANSPOSE(#REF!),IR$2+2,FALSE),0)</f>
        <v>#REF!</v>
      </c>
      <c r="IS107" t="e" cm="1">
        <f t="array" ref="IS107">_xlfn.IFNA(VLOOKUP($A107,TRANSPOSE(#REF!),IS$2+2,FALSE),0)</f>
        <v>#REF!</v>
      </c>
      <c r="IT107" t="e" cm="1">
        <f t="array" ref="IT107">_xlfn.IFNA(VLOOKUP($A107,TRANSPOSE(#REF!),IT$2+2,FALSE),0)</f>
        <v>#REF!</v>
      </c>
      <c r="IU107" t="e" cm="1">
        <f t="array" ref="IU107">_xlfn.IFNA(VLOOKUP($A107,TRANSPOSE(#REF!),IU$2+2,FALSE),0)</f>
        <v>#REF!</v>
      </c>
      <c r="IV107" t="e" cm="1">
        <f t="array" ref="IV107">_xlfn.IFNA(VLOOKUP($A107,TRANSPOSE(#REF!),IV$2+2,FALSE),0)</f>
        <v>#REF!</v>
      </c>
      <c r="IW107" t="e" cm="1">
        <f t="array" ref="IW107">_xlfn.IFNA(VLOOKUP($A107,TRANSPOSE(#REF!),IW$2+2,FALSE),0)</f>
        <v>#REF!</v>
      </c>
      <c r="IX107" t="e" cm="1">
        <f t="array" ref="IX107">_xlfn.IFNA(VLOOKUP($A107,TRANSPOSE(#REF!),IX$2+2,FALSE),0)</f>
        <v>#REF!</v>
      </c>
      <c r="IY107" t="e" cm="1">
        <f t="array" ref="IY107">_xlfn.IFNA(VLOOKUP($A107,TRANSPOSE(#REF!),IY$2+2,FALSE),0)</f>
        <v>#REF!</v>
      </c>
      <c r="IZ107" t="e" cm="1">
        <f t="array" ref="IZ107">_xlfn.IFNA(VLOOKUP($A107,TRANSPOSE(#REF!),IZ$2+2,FALSE),0)</f>
        <v>#REF!</v>
      </c>
      <c r="JA107" t="e" cm="1">
        <f t="array" ref="JA107">_xlfn.IFNA(VLOOKUP($A107,TRANSPOSE(#REF!),JA$2+2,FALSE),0)</f>
        <v>#REF!</v>
      </c>
      <c r="JB107" t="e" cm="1">
        <f t="array" ref="JB107">_xlfn.IFNA(VLOOKUP($A107,TRANSPOSE(#REF!),JB$2+2,FALSE),0)</f>
        <v>#REF!</v>
      </c>
      <c r="JC107" t="e" cm="1">
        <f t="array" ref="JC107">_xlfn.IFNA(VLOOKUP($A107,TRANSPOSE(#REF!),JC$2+2,FALSE),0)</f>
        <v>#REF!</v>
      </c>
      <c r="JD107" t="e" cm="1">
        <f t="array" ref="JD107">_xlfn.IFNA(VLOOKUP($A107,TRANSPOSE(#REF!),JD$2+2,FALSE),0)</f>
        <v>#REF!</v>
      </c>
      <c r="JE107" t="e" cm="1">
        <f t="array" ref="JE107">_xlfn.IFNA(VLOOKUP($A107,TRANSPOSE(#REF!),JE$2+2,FALSE),0)</f>
        <v>#REF!</v>
      </c>
      <c r="JF107" t="e" cm="1">
        <f t="array" ref="JF107">_xlfn.IFNA(VLOOKUP($A107,TRANSPOSE(#REF!),JF$2+2,FALSE),0)</f>
        <v>#REF!</v>
      </c>
      <c r="JG107" t="e" cm="1">
        <f t="array" ref="JG107">_xlfn.IFNA(VLOOKUP($A107,TRANSPOSE(#REF!),JG$2+2,FALSE),0)</f>
        <v>#REF!</v>
      </c>
      <c r="JH107" t="e" cm="1">
        <f t="array" ref="JH107">_xlfn.IFNA(VLOOKUP($A107,TRANSPOSE(#REF!),JH$2+2,FALSE),0)</f>
        <v>#REF!</v>
      </c>
      <c r="JI107" t="e" cm="1">
        <f t="array" ref="JI107">_xlfn.IFNA(VLOOKUP($A107,TRANSPOSE(#REF!),JI$2+2,FALSE),0)</f>
        <v>#REF!</v>
      </c>
      <c r="JJ107" t="e" cm="1">
        <f t="array" ref="JJ107">_xlfn.IFNA(VLOOKUP($A107,TRANSPOSE(#REF!),JJ$2+2,FALSE),0)</f>
        <v>#REF!</v>
      </c>
      <c r="JK107" t="e" cm="1">
        <f t="array" ref="JK107">_xlfn.IFNA(VLOOKUP($A107,TRANSPOSE(#REF!),JK$2+2,FALSE),0)</f>
        <v>#REF!</v>
      </c>
      <c r="JL107" t="e" cm="1">
        <f t="array" ref="JL107">_xlfn.IFNA(VLOOKUP($A107,TRANSPOSE(#REF!),JL$2+2,FALSE),0)</f>
        <v>#REF!</v>
      </c>
      <c r="JM107" t="e" cm="1">
        <f t="array" ref="JM107">_xlfn.IFNA(VLOOKUP($A107,TRANSPOSE(#REF!),JM$2+2,FALSE),0)</f>
        <v>#REF!</v>
      </c>
      <c r="JN107" t="e" cm="1">
        <f t="array" ref="JN107">_xlfn.IFNA(VLOOKUP($A107,TRANSPOSE(#REF!),JN$2+2,FALSE),0)</f>
        <v>#REF!</v>
      </c>
      <c r="JO107" t="e" cm="1">
        <f t="array" ref="JO107">_xlfn.IFNA(VLOOKUP($A107,TRANSPOSE(#REF!),JO$2+2,FALSE),0)</f>
        <v>#REF!</v>
      </c>
      <c r="JP107" t="e" cm="1">
        <f t="array" ref="JP107">_xlfn.IFNA(VLOOKUP($A107,TRANSPOSE(#REF!),JP$2+2,FALSE),0)</f>
        <v>#REF!</v>
      </c>
      <c r="JQ107" t="e" cm="1">
        <f t="array" ref="JQ107">_xlfn.IFNA(VLOOKUP($A107,TRANSPOSE(#REF!),JQ$2+2,FALSE),0)</f>
        <v>#REF!</v>
      </c>
      <c r="JR107" t="e" cm="1">
        <f t="array" ref="JR107">_xlfn.IFNA(VLOOKUP($A107,TRANSPOSE(#REF!),JR$2+2,FALSE),0)</f>
        <v>#REF!</v>
      </c>
      <c r="JS107" t="e" cm="1">
        <f t="array" ref="JS107">_xlfn.IFNA(VLOOKUP($A107,TRANSPOSE(#REF!),JS$2+2,FALSE),0)</f>
        <v>#REF!</v>
      </c>
      <c r="JT107" t="e" cm="1">
        <f t="array" ref="JT107">_xlfn.IFNA(VLOOKUP($A107,TRANSPOSE(#REF!),JT$2+2,FALSE),0)</f>
        <v>#REF!</v>
      </c>
      <c r="JU107" t="e" cm="1">
        <f t="array" ref="JU107">_xlfn.IFNA(VLOOKUP($A107,TRANSPOSE(#REF!),JU$2+2,FALSE),0)</f>
        <v>#REF!</v>
      </c>
      <c r="JV107" t="e" cm="1">
        <f t="array" ref="JV107">_xlfn.IFNA(VLOOKUP($A107,TRANSPOSE(#REF!),JV$2+2,FALSE),0)</f>
        <v>#REF!</v>
      </c>
      <c r="JW107" t="e" cm="1">
        <f t="array" ref="JW107">_xlfn.IFNA(VLOOKUP($A107,TRANSPOSE(#REF!),JW$2+2,FALSE),0)</f>
        <v>#REF!</v>
      </c>
      <c r="JX107" t="e" cm="1">
        <f t="array" ref="JX107">_xlfn.IFNA(VLOOKUP($A107,TRANSPOSE(#REF!),JX$2+2,FALSE),0)</f>
        <v>#REF!</v>
      </c>
      <c r="JY107" t="e" cm="1">
        <f t="array" ref="JY107">_xlfn.IFNA(VLOOKUP($A107,TRANSPOSE(#REF!),JY$2+2,FALSE),0)</f>
        <v>#REF!</v>
      </c>
      <c r="JZ107" t="e" cm="1">
        <f t="array" ref="JZ107">_xlfn.IFNA(VLOOKUP($A107,TRANSPOSE(#REF!),JZ$2+2,FALSE),0)</f>
        <v>#REF!</v>
      </c>
      <c r="KA107" t="e" cm="1">
        <f t="array" ref="KA107">_xlfn.IFNA(VLOOKUP($A107,TRANSPOSE(#REF!),KA$2+2,FALSE),0)</f>
        <v>#REF!</v>
      </c>
      <c r="KB107" t="e" cm="1">
        <f t="array" ref="KB107">_xlfn.IFNA(VLOOKUP($A107,TRANSPOSE(#REF!),KB$2+2,FALSE),0)</f>
        <v>#REF!</v>
      </c>
      <c r="KC107" t="e" cm="1">
        <f t="array" ref="KC107">_xlfn.IFNA(VLOOKUP($A107,TRANSPOSE(#REF!),KC$2+2,FALSE),0)</f>
        <v>#REF!</v>
      </c>
      <c r="KD107" t="e" cm="1">
        <f t="array" ref="KD107">_xlfn.IFNA(VLOOKUP($A107,TRANSPOSE(#REF!),KD$2+2,FALSE),0)</f>
        <v>#REF!</v>
      </c>
      <c r="KE107" t="e" cm="1">
        <f t="array" ref="KE107">_xlfn.IFNA(VLOOKUP($A107,TRANSPOSE(#REF!),KE$2+2,FALSE),0)</f>
        <v>#REF!</v>
      </c>
      <c r="KF107" t="e" cm="1">
        <f t="array" ref="KF107">_xlfn.IFNA(VLOOKUP($A107,TRANSPOSE(#REF!),KF$2+2,FALSE),0)</f>
        <v>#REF!</v>
      </c>
      <c r="KG107" t="e" cm="1">
        <f t="array" ref="KG107">_xlfn.IFNA(VLOOKUP($A107,TRANSPOSE(#REF!),KG$2+2,FALSE),0)</f>
        <v>#REF!</v>
      </c>
      <c r="KH107" t="e" cm="1">
        <f t="array" ref="KH107">_xlfn.IFNA(VLOOKUP($A107,TRANSPOSE(#REF!),KH$2+2,FALSE),0)</f>
        <v>#REF!</v>
      </c>
      <c r="KI107" t="e" cm="1">
        <f t="array" ref="KI107">_xlfn.IFNA(VLOOKUP($A107,TRANSPOSE(#REF!),KI$2+2,FALSE),0)</f>
        <v>#REF!</v>
      </c>
      <c r="KJ107" t="e" cm="1">
        <f t="array" ref="KJ107">_xlfn.IFNA(VLOOKUP($A107,TRANSPOSE(#REF!),KJ$2+2,FALSE),0)</f>
        <v>#REF!</v>
      </c>
      <c r="KK107" t="e" cm="1">
        <f t="array" ref="KK107">_xlfn.IFNA(VLOOKUP($A107,TRANSPOSE(#REF!),KK$2+2,FALSE),0)</f>
        <v>#REF!</v>
      </c>
      <c r="KL107" t="e" cm="1">
        <f t="array" ref="KL107">_xlfn.IFNA(VLOOKUP($A107,TRANSPOSE(#REF!),KL$2+2,FALSE),0)</f>
        <v>#REF!</v>
      </c>
      <c r="KM107" t="e" cm="1">
        <f t="array" ref="KM107">_xlfn.IFNA(VLOOKUP($A107,TRANSPOSE(#REF!),KM$2+2,FALSE),0)</f>
        <v>#REF!</v>
      </c>
      <c r="KN107" t="e" cm="1">
        <f t="array" ref="KN107">_xlfn.IFNA(VLOOKUP($A107,TRANSPOSE(#REF!),KN$2+2,FALSE),0)</f>
        <v>#REF!</v>
      </c>
      <c r="KO107" t="e" cm="1">
        <f t="array" ref="KO107">_xlfn.IFNA(VLOOKUP($A107,TRANSPOSE(#REF!),KO$2+2,FALSE),0)</f>
        <v>#REF!</v>
      </c>
      <c r="KP107" t="e" cm="1">
        <f t="array" ref="KP107">_xlfn.IFNA(VLOOKUP($A107,TRANSPOSE(#REF!),KP$2+2,FALSE),0)</f>
        <v>#REF!</v>
      </c>
      <c r="KQ107" t="e" cm="1">
        <f t="array" ref="KQ107">_xlfn.IFNA(VLOOKUP($A107,TRANSPOSE(#REF!),KQ$2+2,FALSE),0)</f>
        <v>#REF!</v>
      </c>
      <c r="KR107" t="e" cm="1">
        <f t="array" ref="KR107">_xlfn.IFNA(VLOOKUP($A107,TRANSPOSE(#REF!),KR$2+2,FALSE),0)</f>
        <v>#REF!</v>
      </c>
      <c r="KS107" t="e" cm="1">
        <f t="array" ref="KS107">_xlfn.IFNA(VLOOKUP($A107,TRANSPOSE(#REF!),KS$2+2,FALSE),0)</f>
        <v>#REF!</v>
      </c>
      <c r="KT107" t="e" cm="1">
        <f t="array" ref="KT107">_xlfn.IFNA(VLOOKUP($A107,TRANSPOSE(#REF!),KT$2+2,FALSE),0)</f>
        <v>#REF!</v>
      </c>
      <c r="KU107" t="e" cm="1">
        <f t="array" ref="KU107">_xlfn.IFNA(VLOOKUP($A107,TRANSPOSE(#REF!),KU$2+2,FALSE),0)</f>
        <v>#REF!</v>
      </c>
      <c r="KV107" t="e" cm="1">
        <f t="array" ref="KV107">_xlfn.IFNA(VLOOKUP($A107,TRANSPOSE(#REF!),KV$2+2,FALSE),0)</f>
        <v>#REF!</v>
      </c>
      <c r="KW107" t="e" cm="1">
        <f t="array" ref="KW107">_xlfn.IFNA(VLOOKUP($A107,TRANSPOSE(#REF!),KW$2+2,FALSE),0)</f>
        <v>#REF!</v>
      </c>
      <c r="KX107" t="e" cm="1">
        <f t="array" ref="KX107">_xlfn.IFNA(VLOOKUP($A107,TRANSPOSE(#REF!),KX$2+2,FALSE),0)</f>
        <v>#REF!</v>
      </c>
      <c r="KY107" t="e" cm="1">
        <f t="array" ref="KY107">_xlfn.IFNA(VLOOKUP($A107,TRANSPOSE(#REF!),KY$2+2,FALSE),0)</f>
        <v>#REF!</v>
      </c>
      <c r="KZ107" t="e" cm="1">
        <f t="array" ref="KZ107">_xlfn.IFNA(VLOOKUP($A107,TRANSPOSE(#REF!),KZ$2+2,FALSE),0)</f>
        <v>#REF!</v>
      </c>
      <c r="LA107" t="e" cm="1">
        <f t="array" ref="LA107">_xlfn.IFNA(VLOOKUP($A107,TRANSPOSE(#REF!),LA$2+2,FALSE),0)</f>
        <v>#REF!</v>
      </c>
      <c r="LB107" t="e" cm="1">
        <f t="array" ref="LB107">_xlfn.IFNA(VLOOKUP($A107,TRANSPOSE(#REF!),LB$2+2,FALSE),0)</f>
        <v>#REF!</v>
      </c>
      <c r="LC107" t="e" cm="1">
        <f t="array" ref="LC107">_xlfn.IFNA(VLOOKUP($A107,TRANSPOSE(#REF!),LC$2+2,FALSE),0)</f>
        <v>#REF!</v>
      </c>
      <c r="LD107" t="e" cm="1">
        <f t="array" ref="LD107">_xlfn.IFNA(VLOOKUP($A107,TRANSPOSE(#REF!),LD$2+2,FALSE),0)</f>
        <v>#REF!</v>
      </c>
      <c r="LE107" t="e" cm="1">
        <f t="array" ref="LE107">_xlfn.IFNA(VLOOKUP($A107,TRANSPOSE(#REF!),LE$2+2,FALSE),0)</f>
        <v>#REF!</v>
      </c>
      <c r="LF107" t="e" cm="1">
        <f t="array" ref="LF107">_xlfn.IFNA(VLOOKUP($A107,TRANSPOSE(#REF!),LF$2+2,FALSE),0)</f>
        <v>#REF!</v>
      </c>
      <c r="LG107" t="e" cm="1">
        <f t="array" ref="LG107">_xlfn.IFNA(VLOOKUP($A107,TRANSPOSE(#REF!),LG$2+2,FALSE),0)</f>
        <v>#REF!</v>
      </c>
      <c r="LH107" t="e" cm="1">
        <f t="array" ref="LH107">_xlfn.IFNA(VLOOKUP($A107,TRANSPOSE(#REF!),LH$2+2,FALSE),0)</f>
        <v>#REF!</v>
      </c>
      <c r="LI107" t="e" cm="1">
        <f t="array" ref="LI107">_xlfn.IFNA(VLOOKUP($A107,TRANSPOSE(#REF!),LI$2+2,FALSE),0)</f>
        <v>#REF!</v>
      </c>
      <c r="LJ107" t="e" cm="1">
        <f t="array" ref="LJ107">_xlfn.IFNA(VLOOKUP($A107,TRANSPOSE(#REF!),LJ$2+2,FALSE),0)</f>
        <v>#REF!</v>
      </c>
      <c r="LK107" t="e" cm="1">
        <f t="array" ref="LK107">_xlfn.IFNA(VLOOKUP($A107,TRANSPOSE(#REF!),LK$2+2,FALSE),0)</f>
        <v>#REF!</v>
      </c>
      <c r="LL107" t="e" cm="1">
        <f t="array" ref="LL107">_xlfn.IFNA(VLOOKUP($A107,TRANSPOSE(#REF!),LL$2+2,FALSE),0)</f>
        <v>#REF!</v>
      </c>
      <c r="LM107" t="e" cm="1">
        <f t="array" ref="LM107">_xlfn.IFNA(VLOOKUP($A107,TRANSPOSE(#REF!),LM$2+2,FALSE),0)</f>
        <v>#REF!</v>
      </c>
      <c r="LN107" t="e" cm="1">
        <f t="array" ref="LN107">_xlfn.IFNA(VLOOKUP($A107,TRANSPOSE(#REF!),LN$2+2,FALSE),0)</f>
        <v>#REF!</v>
      </c>
      <c r="LO107" t="e" cm="1">
        <f t="array" ref="LO107">_xlfn.IFNA(VLOOKUP($A107,TRANSPOSE(#REF!),LO$2+2,FALSE),0)</f>
        <v>#REF!</v>
      </c>
      <c r="LP107" t="e" cm="1">
        <f t="array" ref="LP107">_xlfn.IFNA(VLOOKUP($A107,TRANSPOSE(#REF!),LP$2+2,FALSE),0)</f>
        <v>#REF!</v>
      </c>
      <c r="LQ107" t="e" cm="1">
        <f t="array" ref="LQ107">_xlfn.IFNA(VLOOKUP($A107,TRANSPOSE(#REF!),LQ$2+2,FALSE),0)</f>
        <v>#REF!</v>
      </c>
      <c r="LR107" t="e" cm="1">
        <f t="array" ref="LR107">_xlfn.IFNA(VLOOKUP($A107,TRANSPOSE(#REF!),LR$2+2,FALSE),0)</f>
        <v>#REF!</v>
      </c>
      <c r="LS107" t="e" cm="1">
        <f t="array" ref="LS107">_xlfn.IFNA(VLOOKUP($A107,TRANSPOSE(#REF!),LS$2+2,FALSE),0)</f>
        <v>#REF!</v>
      </c>
      <c r="LT107" t="e" cm="1">
        <f t="array" ref="LT107">_xlfn.IFNA(VLOOKUP($A107,TRANSPOSE(#REF!),LT$2+2,FALSE),0)</f>
        <v>#REF!</v>
      </c>
      <c r="LU107" t="e" cm="1">
        <f t="array" ref="LU107">_xlfn.IFNA(VLOOKUP($A107,TRANSPOSE(#REF!),LU$2+2,FALSE),0)</f>
        <v>#REF!</v>
      </c>
      <c r="LV107" t="e" cm="1">
        <f t="array" ref="LV107">_xlfn.IFNA(VLOOKUP($A107,TRANSPOSE(#REF!),LV$2+2,FALSE),0)</f>
        <v>#REF!</v>
      </c>
      <c r="LW107" t="e" cm="1">
        <f t="array" ref="LW107">_xlfn.IFNA(VLOOKUP($A107,TRANSPOSE(#REF!),LW$2+2,FALSE),0)</f>
        <v>#REF!</v>
      </c>
      <c r="LX107" t="e" cm="1">
        <f t="array" ref="LX107">_xlfn.IFNA(VLOOKUP($A107,TRANSPOSE(#REF!),LX$2+2,FALSE),0)</f>
        <v>#REF!</v>
      </c>
      <c r="LY107" t="e" cm="1">
        <f t="array" ref="LY107">_xlfn.IFNA(VLOOKUP($A107,TRANSPOSE(#REF!),LY$2+2,FALSE),0)</f>
        <v>#REF!</v>
      </c>
      <c r="LZ107" t="e" cm="1">
        <f t="array" ref="LZ107">_xlfn.IFNA(VLOOKUP($A107,TRANSPOSE(#REF!),LZ$2+2,FALSE),0)</f>
        <v>#REF!</v>
      </c>
      <c r="MA107" t="e" cm="1">
        <f t="array" ref="MA107">_xlfn.IFNA(VLOOKUP($A107,TRANSPOSE(#REF!),MA$2+2,FALSE),0)</f>
        <v>#REF!</v>
      </c>
      <c r="MB107" t="e" cm="1">
        <f t="array" ref="MB107">_xlfn.IFNA(VLOOKUP($A107,TRANSPOSE(#REF!),MB$2+2,FALSE),0)</f>
        <v>#REF!</v>
      </c>
      <c r="MC107" t="e" cm="1">
        <f t="array" ref="MC107">_xlfn.IFNA(VLOOKUP($A107,TRANSPOSE(#REF!),MC$2+2,FALSE),0)</f>
        <v>#REF!</v>
      </c>
      <c r="MD107" t="e" cm="1">
        <f t="array" ref="MD107">_xlfn.IFNA(VLOOKUP($A107,TRANSPOSE(#REF!),MD$2+2,FALSE),0)</f>
        <v>#REF!</v>
      </c>
      <c r="ME107" t="e" cm="1">
        <f t="array" ref="ME107">_xlfn.IFNA(VLOOKUP($A107,TRANSPOSE(#REF!),ME$2+2,FALSE),0)</f>
        <v>#REF!</v>
      </c>
      <c r="MF107" t="e" cm="1">
        <f t="array" ref="MF107">_xlfn.IFNA(VLOOKUP($A107,TRANSPOSE(#REF!),MF$2+2,FALSE),0)</f>
        <v>#REF!</v>
      </c>
      <c r="MG107" t="e" cm="1">
        <f t="array" ref="MG107">_xlfn.IFNA(VLOOKUP($A107,TRANSPOSE(#REF!),MG$2+2,FALSE),0)</f>
        <v>#REF!</v>
      </c>
      <c r="MH107" t="e" cm="1">
        <f t="array" ref="MH107">_xlfn.IFNA(VLOOKUP($A107,TRANSPOSE(#REF!),MH$2+2,FALSE),0)</f>
        <v>#REF!</v>
      </c>
      <c r="MI107" t="e" cm="1">
        <f t="array" ref="MI107">_xlfn.IFNA(VLOOKUP($A107,TRANSPOSE(#REF!),MI$2+2,FALSE),0)</f>
        <v>#REF!</v>
      </c>
      <c r="MJ107" t="e" cm="1">
        <f t="array" ref="MJ107">_xlfn.IFNA(VLOOKUP($A107,TRANSPOSE(#REF!),MJ$2+2,FALSE),0)</f>
        <v>#REF!</v>
      </c>
      <c r="MK107" t="e" cm="1">
        <f t="array" ref="MK107">_xlfn.IFNA(VLOOKUP($A107,TRANSPOSE(#REF!),MK$2+2,FALSE),0)</f>
        <v>#REF!</v>
      </c>
      <c r="ML107" t="e" cm="1">
        <f t="array" ref="ML107">_xlfn.IFNA(VLOOKUP($A107,TRANSPOSE(#REF!),ML$2+2,FALSE),0)</f>
        <v>#REF!</v>
      </c>
      <c r="MM107" t="e" cm="1">
        <f t="array" ref="MM107">_xlfn.IFNA(VLOOKUP($A107,TRANSPOSE(#REF!),MM$2+2,FALSE),0)</f>
        <v>#REF!</v>
      </c>
      <c r="MN107" t="e" cm="1">
        <f t="array" ref="MN107">_xlfn.IFNA(VLOOKUP($A107,TRANSPOSE(#REF!),MN$2+2,FALSE),0)</f>
        <v>#REF!</v>
      </c>
      <c r="MO107" t="e" cm="1">
        <f t="array" ref="MO107">_xlfn.IFNA(VLOOKUP($A107,TRANSPOSE(#REF!),MO$2+2,FALSE),0)</f>
        <v>#REF!</v>
      </c>
      <c r="MP107" t="e" cm="1">
        <f t="array" ref="MP107">_xlfn.IFNA(VLOOKUP($A107,TRANSPOSE(#REF!),MP$2+2,FALSE),0)</f>
        <v>#REF!</v>
      </c>
      <c r="MQ107" t="e" cm="1">
        <f t="array" ref="MQ107">_xlfn.IFNA(VLOOKUP($A107,TRANSPOSE(#REF!),MQ$2+2,FALSE),0)</f>
        <v>#REF!</v>
      </c>
      <c r="MR107" t="e" cm="1">
        <f t="array" ref="MR107">_xlfn.IFNA(VLOOKUP($A107,TRANSPOSE(#REF!),MR$2+2,FALSE),0)</f>
        <v>#REF!</v>
      </c>
      <c r="MS107" t="e" cm="1">
        <f t="array" ref="MS107">_xlfn.IFNA(VLOOKUP($A107,TRANSPOSE(#REF!),MS$2+2,FALSE),0)</f>
        <v>#REF!</v>
      </c>
      <c r="MT107" t="e" cm="1">
        <f t="array" ref="MT107">_xlfn.IFNA(VLOOKUP($A107,TRANSPOSE(#REF!),MT$2+2,FALSE),0)</f>
        <v>#REF!</v>
      </c>
      <c r="MU107" t="e" cm="1">
        <f t="array" ref="MU107">_xlfn.IFNA(VLOOKUP($A107,TRANSPOSE(#REF!),MU$2+2,FALSE),0)</f>
        <v>#REF!</v>
      </c>
      <c r="MV107" t="e" cm="1">
        <f t="array" ref="MV107">_xlfn.IFNA(VLOOKUP($A107,TRANSPOSE(#REF!),MV$2+2,FALSE),0)</f>
        <v>#REF!</v>
      </c>
      <c r="MW107" t="e" cm="1">
        <f t="array" ref="MW107">_xlfn.IFNA(VLOOKUP($A107,TRANSPOSE(#REF!),MW$2+2,FALSE),0)</f>
        <v>#REF!</v>
      </c>
      <c r="MX107" t="e" cm="1">
        <f t="array" ref="MX107">_xlfn.IFNA(VLOOKUP($A107,TRANSPOSE(#REF!),MX$2+2,FALSE),0)</f>
        <v>#REF!</v>
      </c>
      <c r="MY107" t="e" cm="1">
        <f t="array" ref="MY107">_xlfn.IFNA(VLOOKUP($A107,TRANSPOSE(#REF!),MY$2+2,FALSE),0)</f>
        <v>#REF!</v>
      </c>
      <c r="MZ107" t="e" cm="1">
        <f t="array" ref="MZ107">_xlfn.IFNA(VLOOKUP($A107,TRANSPOSE(#REF!),MZ$2+2,FALSE),0)</f>
        <v>#REF!</v>
      </c>
      <c r="NA107" t="e" cm="1">
        <f t="array" ref="NA107">_xlfn.IFNA(VLOOKUP($A107,TRANSPOSE(#REF!),NA$2+2,FALSE),0)</f>
        <v>#REF!</v>
      </c>
      <c r="NB107" t="e" cm="1">
        <f t="array" ref="NB107">_xlfn.IFNA(VLOOKUP($A107,TRANSPOSE(#REF!),NB$2+2,FALSE),0)</f>
        <v>#REF!</v>
      </c>
      <c r="NC107" t="e" cm="1">
        <f t="array" ref="NC107">_xlfn.IFNA(VLOOKUP($A107,TRANSPOSE(#REF!),NC$2+2,FALSE),0)</f>
        <v>#REF!</v>
      </c>
      <c r="ND107" t="e" cm="1">
        <f t="array" ref="ND107">_xlfn.IFNA(VLOOKUP($A107,TRANSPOSE(#REF!),ND$2+2,FALSE),0)</f>
        <v>#REF!</v>
      </c>
      <c r="NE107" t="e" cm="1">
        <f t="array" ref="NE107">_xlfn.IFNA(VLOOKUP($A107,TRANSPOSE(#REF!),NE$2+2,FALSE),0)</f>
        <v>#REF!</v>
      </c>
      <c r="NF107" t="e" cm="1">
        <f t="array" ref="NF107">_xlfn.IFNA(VLOOKUP($A107,TRANSPOSE(#REF!),NF$2+2,FALSE),0)</f>
        <v>#REF!</v>
      </c>
      <c r="NG107" t="e" cm="1">
        <f t="array" ref="NG107">_xlfn.IFNA(VLOOKUP($A107,TRANSPOSE(#REF!),NG$2+2,FALSE),0)</f>
        <v>#REF!</v>
      </c>
      <c r="NH107" t="e" cm="1">
        <f t="array" ref="NH107">_xlfn.IFNA(VLOOKUP($A107,TRANSPOSE(#REF!),NH$2+2,FALSE),0)</f>
        <v>#REF!</v>
      </c>
      <c r="NI107" t="e" cm="1">
        <f t="array" ref="NI107">_xlfn.IFNA(VLOOKUP($A107,TRANSPOSE(#REF!),NI$2+2,FALSE),0)</f>
        <v>#REF!</v>
      </c>
      <c r="NJ107" t="e" cm="1">
        <f t="array" ref="NJ107">_xlfn.IFNA(VLOOKUP($A107,TRANSPOSE(#REF!),NJ$2+2,FALSE),0)</f>
        <v>#REF!</v>
      </c>
      <c r="NL107" t="e">
        <f t="shared" si="2"/>
        <v>#REF!</v>
      </c>
      <c r="NM107" t="e">
        <f t="shared" si="3"/>
        <v>#REF!</v>
      </c>
    </row>
    <row r="108" spans="1:377" x14ac:dyDescent="0.3">
      <c r="A108" t="str">
        <v>PNO02_16</v>
      </c>
      <c r="B108" t="str">
        <v>Elektriciteit</v>
      </c>
      <c r="C108" t="str">
        <v>Conversion</v>
      </c>
      <c r="D108" t="str">
        <v>Power NO</v>
      </c>
      <c r="E108" t="str">
        <v>Generation</v>
      </c>
      <c r="F108" t="str">
        <v>Electricity NO</v>
      </c>
      <c r="G108" t="str">
        <v>Electricity from Tide, Waves &amp; Ocean - Power NO</v>
      </c>
      <c r="H108" t="str">
        <v>[GW]</v>
      </c>
      <c r="I108">
        <f>_xlfn.IFNA(VLOOKUP(A108,'[1]PASTE Cap_Investment'!A:B,2,FALSE),0)</f>
        <v>0</v>
      </c>
      <c r="J108" t="e" cm="1">
        <f t="array" ref="J108">_xlfn.IFNA(VLOOKUP($A108,TRANSPOSE(#REF!),J$2+2,FALSE),0)</f>
        <v>#REF!</v>
      </c>
      <c r="K108" t="e" cm="1">
        <f t="array" ref="K108">_xlfn.IFNA(VLOOKUP($A108,TRANSPOSE(#REF!),K$2+2,FALSE),0)</f>
        <v>#REF!</v>
      </c>
      <c r="L108" t="e" cm="1">
        <f t="array" ref="L108">_xlfn.IFNA(VLOOKUP($A108,TRANSPOSE(#REF!),L$2+2,FALSE),0)</f>
        <v>#REF!</v>
      </c>
      <c r="M108" t="e" cm="1">
        <f t="array" ref="M108">_xlfn.IFNA(VLOOKUP($A108,TRANSPOSE(#REF!),M$2+2,FALSE),0)</f>
        <v>#REF!</v>
      </c>
      <c r="N108" t="e" cm="1">
        <f t="array" ref="N108">_xlfn.IFNA(VLOOKUP($A108,TRANSPOSE(#REF!),N$2+2,FALSE),0)</f>
        <v>#REF!</v>
      </c>
      <c r="O108" t="e" cm="1">
        <f t="array" ref="O108">_xlfn.IFNA(VLOOKUP($A108,TRANSPOSE(#REF!),O$2+2,FALSE),0)</f>
        <v>#REF!</v>
      </c>
      <c r="P108" t="e" cm="1">
        <f t="array" ref="P108">_xlfn.IFNA(VLOOKUP($A108,TRANSPOSE(#REF!),P$2+2,FALSE),0)</f>
        <v>#REF!</v>
      </c>
      <c r="Q108" t="e" cm="1">
        <f t="array" ref="Q108">_xlfn.IFNA(VLOOKUP($A108,TRANSPOSE(#REF!),Q$2+2,FALSE),0)</f>
        <v>#REF!</v>
      </c>
      <c r="R108" t="e" cm="1">
        <f t="array" ref="R108">_xlfn.IFNA(VLOOKUP($A108,TRANSPOSE(#REF!),R$2+2,FALSE),0)</f>
        <v>#REF!</v>
      </c>
      <c r="S108" t="e" cm="1">
        <f t="array" ref="S108">_xlfn.IFNA(VLOOKUP($A108,TRANSPOSE(#REF!),S$2+2,FALSE),0)</f>
        <v>#REF!</v>
      </c>
      <c r="T108" t="e" cm="1">
        <f t="array" ref="T108">_xlfn.IFNA(VLOOKUP($A108,TRANSPOSE(#REF!),T$2+2,FALSE),0)</f>
        <v>#REF!</v>
      </c>
      <c r="U108" t="e" cm="1">
        <f t="array" ref="U108">_xlfn.IFNA(VLOOKUP($A108,TRANSPOSE(#REF!),U$2+2,FALSE),0)</f>
        <v>#REF!</v>
      </c>
      <c r="V108" t="e" cm="1">
        <f t="array" ref="V108">_xlfn.IFNA(VLOOKUP($A108,TRANSPOSE(#REF!),V$2+2,FALSE),0)</f>
        <v>#REF!</v>
      </c>
      <c r="W108" t="e" cm="1">
        <f t="array" ref="W108">_xlfn.IFNA(VLOOKUP($A108,TRANSPOSE(#REF!),W$2+2,FALSE),0)</f>
        <v>#REF!</v>
      </c>
      <c r="X108" t="e" cm="1">
        <f t="array" ref="X108">_xlfn.IFNA(VLOOKUP($A108,TRANSPOSE(#REF!),X$2+2,FALSE),0)</f>
        <v>#REF!</v>
      </c>
      <c r="Y108" t="e" cm="1">
        <f t="array" ref="Y108">_xlfn.IFNA(VLOOKUP($A108,TRANSPOSE(#REF!),Y$2+2,FALSE),0)</f>
        <v>#REF!</v>
      </c>
      <c r="Z108" t="e" cm="1">
        <f t="array" ref="Z108">_xlfn.IFNA(VLOOKUP($A108,TRANSPOSE(#REF!),Z$2+2,FALSE),0)</f>
        <v>#REF!</v>
      </c>
      <c r="AA108" t="e" cm="1">
        <f t="array" ref="AA108">_xlfn.IFNA(VLOOKUP($A108,TRANSPOSE(#REF!),AA$2+2,FALSE),0)</f>
        <v>#REF!</v>
      </c>
      <c r="AB108" t="e" cm="1">
        <f t="array" ref="AB108">_xlfn.IFNA(VLOOKUP($A108,TRANSPOSE(#REF!),AB$2+2,FALSE),0)</f>
        <v>#REF!</v>
      </c>
      <c r="AC108" t="e" cm="1">
        <f t="array" ref="AC108">_xlfn.IFNA(VLOOKUP($A108,TRANSPOSE(#REF!),AC$2+2,FALSE),0)</f>
        <v>#REF!</v>
      </c>
      <c r="AD108" t="e" cm="1">
        <f t="array" ref="AD108">_xlfn.IFNA(VLOOKUP($A108,TRANSPOSE(#REF!),AD$2+2,FALSE),0)</f>
        <v>#REF!</v>
      </c>
      <c r="AE108" t="e" cm="1">
        <f t="array" ref="AE108">_xlfn.IFNA(VLOOKUP($A108,TRANSPOSE(#REF!),AE$2+2,FALSE),0)</f>
        <v>#REF!</v>
      </c>
      <c r="AF108" t="e" cm="1">
        <f t="array" ref="AF108">_xlfn.IFNA(VLOOKUP($A108,TRANSPOSE(#REF!),AF$2+2,FALSE),0)</f>
        <v>#REF!</v>
      </c>
      <c r="AG108" t="e" cm="1">
        <f t="array" ref="AG108">_xlfn.IFNA(VLOOKUP($A108,TRANSPOSE(#REF!),AG$2+2,FALSE),0)</f>
        <v>#REF!</v>
      </c>
      <c r="AH108" t="e" cm="1">
        <f t="array" ref="AH108">_xlfn.IFNA(VLOOKUP($A108,TRANSPOSE(#REF!),AH$2+2,FALSE),0)</f>
        <v>#REF!</v>
      </c>
      <c r="AI108" t="e" cm="1">
        <f t="array" ref="AI108">_xlfn.IFNA(VLOOKUP($A108,TRANSPOSE(#REF!),AI$2+2,FALSE),0)</f>
        <v>#REF!</v>
      </c>
      <c r="AJ108" t="e" cm="1">
        <f t="array" ref="AJ108">_xlfn.IFNA(VLOOKUP($A108,TRANSPOSE(#REF!),AJ$2+2,FALSE),0)</f>
        <v>#REF!</v>
      </c>
      <c r="AK108" t="e" cm="1">
        <f t="array" ref="AK108">_xlfn.IFNA(VLOOKUP($A108,TRANSPOSE(#REF!),AK$2+2,FALSE),0)</f>
        <v>#REF!</v>
      </c>
      <c r="AL108" t="e" cm="1">
        <f t="array" ref="AL108">_xlfn.IFNA(VLOOKUP($A108,TRANSPOSE(#REF!),AL$2+2,FALSE),0)</f>
        <v>#REF!</v>
      </c>
      <c r="AM108" t="e" cm="1">
        <f t="array" ref="AM108">_xlfn.IFNA(VLOOKUP($A108,TRANSPOSE(#REF!),AM$2+2,FALSE),0)</f>
        <v>#REF!</v>
      </c>
      <c r="AN108" t="e" cm="1">
        <f t="array" ref="AN108">_xlfn.IFNA(VLOOKUP($A108,TRANSPOSE(#REF!),AN$2+2,FALSE),0)</f>
        <v>#REF!</v>
      </c>
      <c r="AO108" t="e" cm="1">
        <f t="array" ref="AO108">_xlfn.IFNA(VLOOKUP($A108,TRANSPOSE(#REF!),AO$2+2,FALSE),0)</f>
        <v>#REF!</v>
      </c>
      <c r="AP108" t="e" cm="1">
        <f t="array" ref="AP108">_xlfn.IFNA(VLOOKUP($A108,TRANSPOSE(#REF!),AP$2+2,FALSE),0)</f>
        <v>#REF!</v>
      </c>
      <c r="AQ108" t="e" cm="1">
        <f t="array" ref="AQ108">_xlfn.IFNA(VLOOKUP($A108,TRANSPOSE(#REF!),AQ$2+2,FALSE),0)</f>
        <v>#REF!</v>
      </c>
      <c r="AR108" t="e" cm="1">
        <f t="array" ref="AR108">_xlfn.IFNA(VLOOKUP($A108,TRANSPOSE(#REF!),AR$2+2,FALSE),0)</f>
        <v>#REF!</v>
      </c>
      <c r="AS108" t="e" cm="1">
        <f t="array" ref="AS108">_xlfn.IFNA(VLOOKUP($A108,TRANSPOSE(#REF!),AS$2+2,FALSE),0)</f>
        <v>#REF!</v>
      </c>
      <c r="AT108" t="e" cm="1">
        <f t="array" ref="AT108">_xlfn.IFNA(VLOOKUP($A108,TRANSPOSE(#REF!),AT$2+2,FALSE),0)</f>
        <v>#REF!</v>
      </c>
      <c r="AU108" t="e" cm="1">
        <f t="array" ref="AU108">_xlfn.IFNA(VLOOKUP($A108,TRANSPOSE(#REF!),AU$2+2,FALSE),0)</f>
        <v>#REF!</v>
      </c>
      <c r="AV108" t="e" cm="1">
        <f t="array" ref="AV108">_xlfn.IFNA(VLOOKUP($A108,TRANSPOSE(#REF!),AV$2+2,FALSE),0)</f>
        <v>#REF!</v>
      </c>
      <c r="AW108" t="e" cm="1">
        <f t="array" ref="AW108">_xlfn.IFNA(VLOOKUP($A108,TRANSPOSE(#REF!),AW$2+2,FALSE),0)</f>
        <v>#REF!</v>
      </c>
      <c r="AX108" t="e" cm="1">
        <f t="array" ref="AX108">_xlfn.IFNA(VLOOKUP($A108,TRANSPOSE(#REF!),AX$2+2,FALSE),0)</f>
        <v>#REF!</v>
      </c>
      <c r="AY108" t="e" cm="1">
        <f t="array" ref="AY108">_xlfn.IFNA(VLOOKUP($A108,TRANSPOSE(#REF!),AY$2+2,FALSE),0)</f>
        <v>#REF!</v>
      </c>
      <c r="AZ108" t="e" cm="1">
        <f t="array" ref="AZ108">_xlfn.IFNA(VLOOKUP($A108,TRANSPOSE(#REF!),AZ$2+2,FALSE),0)</f>
        <v>#REF!</v>
      </c>
      <c r="BA108" t="e" cm="1">
        <f t="array" ref="BA108">_xlfn.IFNA(VLOOKUP($A108,TRANSPOSE(#REF!),BA$2+2,FALSE),0)</f>
        <v>#REF!</v>
      </c>
      <c r="BB108" t="e" cm="1">
        <f t="array" ref="BB108">_xlfn.IFNA(VLOOKUP($A108,TRANSPOSE(#REF!),BB$2+2,FALSE),0)</f>
        <v>#REF!</v>
      </c>
      <c r="BC108" t="e" cm="1">
        <f t="array" ref="BC108">_xlfn.IFNA(VLOOKUP($A108,TRANSPOSE(#REF!),BC$2+2,FALSE),0)</f>
        <v>#REF!</v>
      </c>
      <c r="BD108" t="e" cm="1">
        <f t="array" ref="BD108">_xlfn.IFNA(VLOOKUP($A108,TRANSPOSE(#REF!),BD$2+2,FALSE),0)</f>
        <v>#REF!</v>
      </c>
      <c r="BE108" t="e" cm="1">
        <f t="array" ref="BE108">_xlfn.IFNA(VLOOKUP($A108,TRANSPOSE(#REF!),BE$2+2,FALSE),0)</f>
        <v>#REF!</v>
      </c>
      <c r="BF108" t="e" cm="1">
        <f t="array" ref="BF108">_xlfn.IFNA(VLOOKUP($A108,TRANSPOSE(#REF!),BF$2+2,FALSE),0)</f>
        <v>#REF!</v>
      </c>
      <c r="BG108" t="e" cm="1">
        <f t="array" ref="BG108">_xlfn.IFNA(VLOOKUP($A108,TRANSPOSE(#REF!),BG$2+2,FALSE),0)</f>
        <v>#REF!</v>
      </c>
      <c r="BH108" t="e" cm="1">
        <f t="array" ref="BH108">_xlfn.IFNA(VLOOKUP($A108,TRANSPOSE(#REF!),BH$2+2,FALSE),0)</f>
        <v>#REF!</v>
      </c>
      <c r="BI108" t="e" cm="1">
        <f t="array" ref="BI108">_xlfn.IFNA(VLOOKUP($A108,TRANSPOSE(#REF!),BI$2+2,FALSE),0)</f>
        <v>#REF!</v>
      </c>
      <c r="BJ108" t="e" cm="1">
        <f t="array" ref="BJ108">_xlfn.IFNA(VLOOKUP($A108,TRANSPOSE(#REF!),BJ$2+2,FALSE),0)</f>
        <v>#REF!</v>
      </c>
      <c r="BK108" t="e" cm="1">
        <f t="array" ref="BK108">_xlfn.IFNA(VLOOKUP($A108,TRANSPOSE(#REF!),BK$2+2,FALSE),0)</f>
        <v>#REF!</v>
      </c>
      <c r="BL108" t="e" cm="1">
        <f t="array" ref="BL108">_xlfn.IFNA(VLOOKUP($A108,TRANSPOSE(#REF!),BL$2+2,FALSE),0)</f>
        <v>#REF!</v>
      </c>
      <c r="BM108" t="e" cm="1">
        <f t="array" ref="BM108">_xlfn.IFNA(VLOOKUP($A108,TRANSPOSE(#REF!),BM$2+2,FALSE),0)</f>
        <v>#REF!</v>
      </c>
      <c r="BN108" t="e" cm="1">
        <f t="array" ref="BN108">_xlfn.IFNA(VLOOKUP($A108,TRANSPOSE(#REF!),BN$2+2,FALSE),0)</f>
        <v>#REF!</v>
      </c>
      <c r="BO108" t="e" cm="1">
        <f t="array" ref="BO108">_xlfn.IFNA(VLOOKUP($A108,TRANSPOSE(#REF!),BO$2+2,FALSE),0)</f>
        <v>#REF!</v>
      </c>
      <c r="BP108" t="e" cm="1">
        <f t="array" ref="BP108">_xlfn.IFNA(VLOOKUP($A108,TRANSPOSE(#REF!),BP$2+2,FALSE),0)</f>
        <v>#REF!</v>
      </c>
      <c r="BQ108" t="e" cm="1">
        <f t="array" ref="BQ108">_xlfn.IFNA(VLOOKUP($A108,TRANSPOSE(#REF!),BQ$2+2,FALSE),0)</f>
        <v>#REF!</v>
      </c>
      <c r="BR108" t="e" cm="1">
        <f t="array" ref="BR108">_xlfn.IFNA(VLOOKUP($A108,TRANSPOSE(#REF!),BR$2+2,FALSE),0)</f>
        <v>#REF!</v>
      </c>
      <c r="BS108" t="e" cm="1">
        <f t="array" ref="BS108">_xlfn.IFNA(VLOOKUP($A108,TRANSPOSE(#REF!),BS$2+2,FALSE),0)</f>
        <v>#REF!</v>
      </c>
      <c r="BT108" t="e" cm="1">
        <f t="array" ref="BT108">_xlfn.IFNA(VLOOKUP($A108,TRANSPOSE(#REF!),BT$2+2,FALSE),0)</f>
        <v>#REF!</v>
      </c>
      <c r="BU108" t="e" cm="1">
        <f t="array" ref="BU108">_xlfn.IFNA(VLOOKUP($A108,TRANSPOSE(#REF!),BU$2+2,FALSE),0)</f>
        <v>#REF!</v>
      </c>
      <c r="BV108" t="e" cm="1">
        <f t="array" ref="BV108">_xlfn.IFNA(VLOOKUP($A108,TRANSPOSE(#REF!),BV$2+2,FALSE),0)</f>
        <v>#REF!</v>
      </c>
      <c r="BW108" t="e" cm="1">
        <f t="array" ref="BW108">_xlfn.IFNA(VLOOKUP($A108,TRANSPOSE(#REF!),BW$2+2,FALSE),0)</f>
        <v>#REF!</v>
      </c>
      <c r="BX108" t="e" cm="1">
        <f t="array" ref="BX108">_xlfn.IFNA(VLOOKUP($A108,TRANSPOSE(#REF!),BX$2+2,FALSE),0)</f>
        <v>#REF!</v>
      </c>
      <c r="BY108" t="e" cm="1">
        <f t="array" ref="BY108">_xlfn.IFNA(VLOOKUP($A108,TRANSPOSE(#REF!),BY$2+2,FALSE),0)</f>
        <v>#REF!</v>
      </c>
      <c r="BZ108" t="e" cm="1">
        <f t="array" ref="BZ108">_xlfn.IFNA(VLOOKUP($A108,TRANSPOSE(#REF!),BZ$2+2,FALSE),0)</f>
        <v>#REF!</v>
      </c>
      <c r="CA108" t="e" cm="1">
        <f t="array" ref="CA108">_xlfn.IFNA(VLOOKUP($A108,TRANSPOSE(#REF!),CA$2+2,FALSE),0)</f>
        <v>#REF!</v>
      </c>
      <c r="CB108" t="e" cm="1">
        <f t="array" ref="CB108">_xlfn.IFNA(VLOOKUP($A108,TRANSPOSE(#REF!),CB$2+2,FALSE),0)</f>
        <v>#REF!</v>
      </c>
      <c r="CC108" t="e" cm="1">
        <f t="array" ref="CC108">_xlfn.IFNA(VLOOKUP($A108,TRANSPOSE(#REF!),CC$2+2,FALSE),0)</f>
        <v>#REF!</v>
      </c>
      <c r="CD108" t="e" cm="1">
        <f t="array" ref="CD108">_xlfn.IFNA(VLOOKUP($A108,TRANSPOSE(#REF!),CD$2+2,FALSE),0)</f>
        <v>#REF!</v>
      </c>
      <c r="CE108" t="e" cm="1">
        <f t="array" ref="CE108">_xlfn.IFNA(VLOOKUP($A108,TRANSPOSE(#REF!),CE$2+2,FALSE),0)</f>
        <v>#REF!</v>
      </c>
      <c r="CF108" t="e" cm="1">
        <f t="array" ref="CF108">_xlfn.IFNA(VLOOKUP($A108,TRANSPOSE(#REF!),CF$2+2,FALSE),0)</f>
        <v>#REF!</v>
      </c>
      <c r="CG108" t="e" cm="1">
        <f t="array" ref="CG108">_xlfn.IFNA(VLOOKUP($A108,TRANSPOSE(#REF!),CG$2+2,FALSE),0)</f>
        <v>#REF!</v>
      </c>
      <c r="CH108" t="e" cm="1">
        <f t="array" ref="CH108">_xlfn.IFNA(VLOOKUP($A108,TRANSPOSE(#REF!),CH$2+2,FALSE),0)</f>
        <v>#REF!</v>
      </c>
      <c r="CI108" t="e" cm="1">
        <f t="array" ref="CI108">_xlfn.IFNA(VLOOKUP($A108,TRANSPOSE(#REF!),CI$2+2,FALSE),0)</f>
        <v>#REF!</v>
      </c>
      <c r="CJ108" t="e" cm="1">
        <f t="array" ref="CJ108">_xlfn.IFNA(VLOOKUP($A108,TRANSPOSE(#REF!),CJ$2+2,FALSE),0)</f>
        <v>#REF!</v>
      </c>
      <c r="CK108" t="e" cm="1">
        <f t="array" ref="CK108">_xlfn.IFNA(VLOOKUP($A108,TRANSPOSE(#REF!),CK$2+2,FALSE),0)</f>
        <v>#REF!</v>
      </c>
      <c r="CL108" t="e" cm="1">
        <f t="array" ref="CL108">_xlfn.IFNA(VLOOKUP($A108,TRANSPOSE(#REF!),CL$2+2,FALSE),0)</f>
        <v>#REF!</v>
      </c>
      <c r="CM108" t="e" cm="1">
        <f t="array" ref="CM108">_xlfn.IFNA(VLOOKUP($A108,TRANSPOSE(#REF!),CM$2+2,FALSE),0)</f>
        <v>#REF!</v>
      </c>
      <c r="CN108" t="e" cm="1">
        <f t="array" ref="CN108">_xlfn.IFNA(VLOOKUP($A108,TRANSPOSE(#REF!),CN$2+2,FALSE),0)</f>
        <v>#REF!</v>
      </c>
      <c r="CO108" t="e" cm="1">
        <f t="array" ref="CO108">_xlfn.IFNA(VLOOKUP($A108,TRANSPOSE(#REF!),CO$2+2,FALSE),0)</f>
        <v>#REF!</v>
      </c>
      <c r="CP108" t="e" cm="1">
        <f t="array" ref="CP108">_xlfn.IFNA(VLOOKUP($A108,TRANSPOSE(#REF!),CP$2+2,FALSE),0)</f>
        <v>#REF!</v>
      </c>
      <c r="CQ108" t="e" cm="1">
        <f t="array" ref="CQ108">_xlfn.IFNA(VLOOKUP($A108,TRANSPOSE(#REF!),CQ$2+2,FALSE),0)</f>
        <v>#REF!</v>
      </c>
      <c r="CR108" t="e" cm="1">
        <f t="array" ref="CR108">_xlfn.IFNA(VLOOKUP($A108,TRANSPOSE(#REF!),CR$2+2,FALSE),0)</f>
        <v>#REF!</v>
      </c>
      <c r="CS108" t="e" cm="1">
        <f t="array" ref="CS108">_xlfn.IFNA(VLOOKUP($A108,TRANSPOSE(#REF!),CS$2+2,FALSE),0)</f>
        <v>#REF!</v>
      </c>
      <c r="CT108" t="e" cm="1">
        <f t="array" ref="CT108">_xlfn.IFNA(VLOOKUP($A108,TRANSPOSE(#REF!),CT$2+2,FALSE),0)</f>
        <v>#REF!</v>
      </c>
      <c r="CU108" t="e" cm="1">
        <f t="array" ref="CU108">_xlfn.IFNA(VLOOKUP($A108,TRANSPOSE(#REF!),CU$2+2,FALSE),0)</f>
        <v>#REF!</v>
      </c>
      <c r="CV108" t="e" cm="1">
        <f t="array" ref="CV108">_xlfn.IFNA(VLOOKUP($A108,TRANSPOSE(#REF!),CV$2+2,FALSE),0)</f>
        <v>#REF!</v>
      </c>
      <c r="CW108" t="e" cm="1">
        <f t="array" ref="CW108">_xlfn.IFNA(VLOOKUP($A108,TRANSPOSE(#REF!),CW$2+2,FALSE),0)</f>
        <v>#REF!</v>
      </c>
      <c r="CX108" t="e" cm="1">
        <f t="array" ref="CX108">_xlfn.IFNA(VLOOKUP($A108,TRANSPOSE(#REF!),CX$2+2,FALSE),0)</f>
        <v>#REF!</v>
      </c>
      <c r="CY108" t="e" cm="1">
        <f t="array" ref="CY108">_xlfn.IFNA(VLOOKUP($A108,TRANSPOSE(#REF!),CY$2+2,FALSE),0)</f>
        <v>#REF!</v>
      </c>
      <c r="CZ108" t="e" cm="1">
        <f t="array" ref="CZ108">_xlfn.IFNA(VLOOKUP($A108,TRANSPOSE(#REF!),CZ$2+2,FALSE),0)</f>
        <v>#REF!</v>
      </c>
      <c r="DA108" t="e" cm="1">
        <f t="array" ref="DA108">_xlfn.IFNA(VLOOKUP($A108,TRANSPOSE(#REF!),DA$2+2,FALSE),0)</f>
        <v>#REF!</v>
      </c>
      <c r="DB108" t="e" cm="1">
        <f t="array" ref="DB108">_xlfn.IFNA(VLOOKUP($A108,TRANSPOSE(#REF!),DB$2+2,FALSE),0)</f>
        <v>#REF!</v>
      </c>
      <c r="DC108" t="e" cm="1">
        <f t="array" ref="DC108">_xlfn.IFNA(VLOOKUP($A108,TRANSPOSE(#REF!),DC$2+2,FALSE),0)</f>
        <v>#REF!</v>
      </c>
      <c r="DD108" t="e" cm="1">
        <f t="array" ref="DD108">_xlfn.IFNA(VLOOKUP($A108,TRANSPOSE(#REF!),DD$2+2,FALSE),0)</f>
        <v>#REF!</v>
      </c>
      <c r="DE108" t="e" cm="1">
        <f t="array" ref="DE108">_xlfn.IFNA(VLOOKUP($A108,TRANSPOSE(#REF!),DE$2+2,FALSE),0)</f>
        <v>#REF!</v>
      </c>
      <c r="DF108" t="e" cm="1">
        <f t="array" ref="DF108">_xlfn.IFNA(VLOOKUP($A108,TRANSPOSE(#REF!),DF$2+2,FALSE),0)</f>
        <v>#REF!</v>
      </c>
      <c r="DG108" t="e" cm="1">
        <f t="array" ref="DG108">_xlfn.IFNA(VLOOKUP($A108,TRANSPOSE(#REF!),DG$2+2,FALSE),0)</f>
        <v>#REF!</v>
      </c>
      <c r="DH108" t="e" cm="1">
        <f t="array" ref="DH108">_xlfn.IFNA(VLOOKUP($A108,TRANSPOSE(#REF!),DH$2+2,FALSE),0)</f>
        <v>#REF!</v>
      </c>
      <c r="DI108" t="e" cm="1">
        <f t="array" ref="DI108">_xlfn.IFNA(VLOOKUP($A108,TRANSPOSE(#REF!),DI$2+2,FALSE),0)</f>
        <v>#REF!</v>
      </c>
      <c r="DJ108" t="e" cm="1">
        <f t="array" ref="DJ108">_xlfn.IFNA(VLOOKUP($A108,TRANSPOSE(#REF!),DJ$2+2,FALSE),0)</f>
        <v>#REF!</v>
      </c>
      <c r="DK108" t="e" cm="1">
        <f t="array" ref="DK108">_xlfn.IFNA(VLOOKUP($A108,TRANSPOSE(#REF!),DK$2+2,FALSE),0)</f>
        <v>#REF!</v>
      </c>
      <c r="DL108" t="e" cm="1">
        <f t="array" ref="DL108">_xlfn.IFNA(VLOOKUP($A108,TRANSPOSE(#REF!),DL$2+2,FALSE),0)</f>
        <v>#REF!</v>
      </c>
      <c r="DM108" t="e" cm="1">
        <f t="array" ref="DM108">_xlfn.IFNA(VLOOKUP($A108,TRANSPOSE(#REF!),DM$2+2,FALSE),0)</f>
        <v>#REF!</v>
      </c>
      <c r="DN108" t="e" cm="1">
        <f t="array" ref="DN108">_xlfn.IFNA(VLOOKUP($A108,TRANSPOSE(#REF!),DN$2+2,FALSE),0)</f>
        <v>#REF!</v>
      </c>
      <c r="DO108" t="e" cm="1">
        <f t="array" ref="DO108">_xlfn.IFNA(VLOOKUP($A108,TRANSPOSE(#REF!),DO$2+2,FALSE),0)</f>
        <v>#REF!</v>
      </c>
      <c r="DP108" t="e" cm="1">
        <f t="array" ref="DP108">_xlfn.IFNA(VLOOKUP($A108,TRANSPOSE(#REF!),DP$2+2,FALSE),0)</f>
        <v>#REF!</v>
      </c>
      <c r="DQ108" t="e" cm="1">
        <f t="array" ref="DQ108">_xlfn.IFNA(VLOOKUP($A108,TRANSPOSE(#REF!),DQ$2+2,FALSE),0)</f>
        <v>#REF!</v>
      </c>
      <c r="DR108" t="e" cm="1">
        <f t="array" ref="DR108">_xlfn.IFNA(VLOOKUP($A108,TRANSPOSE(#REF!),DR$2+2,FALSE),0)</f>
        <v>#REF!</v>
      </c>
      <c r="DS108" t="e" cm="1">
        <f t="array" ref="DS108">_xlfn.IFNA(VLOOKUP($A108,TRANSPOSE(#REF!),DS$2+2,FALSE),0)</f>
        <v>#REF!</v>
      </c>
      <c r="DT108" t="e" cm="1">
        <f t="array" ref="DT108">_xlfn.IFNA(VLOOKUP($A108,TRANSPOSE(#REF!),DT$2+2,FALSE),0)</f>
        <v>#REF!</v>
      </c>
      <c r="DU108" t="e" cm="1">
        <f t="array" ref="DU108">_xlfn.IFNA(VLOOKUP($A108,TRANSPOSE(#REF!),DU$2+2,FALSE),0)</f>
        <v>#REF!</v>
      </c>
      <c r="DV108" t="e" cm="1">
        <f t="array" ref="DV108">_xlfn.IFNA(VLOOKUP($A108,TRANSPOSE(#REF!),DV$2+2,FALSE),0)</f>
        <v>#REF!</v>
      </c>
      <c r="DW108" t="e" cm="1">
        <f t="array" ref="DW108">_xlfn.IFNA(VLOOKUP($A108,TRANSPOSE(#REF!),DW$2+2,FALSE),0)</f>
        <v>#REF!</v>
      </c>
      <c r="DX108" t="e" cm="1">
        <f t="array" ref="DX108">_xlfn.IFNA(VLOOKUP($A108,TRANSPOSE(#REF!),DX$2+2,FALSE),0)</f>
        <v>#REF!</v>
      </c>
      <c r="DY108" t="e" cm="1">
        <f t="array" ref="DY108">_xlfn.IFNA(VLOOKUP($A108,TRANSPOSE(#REF!),DY$2+2,FALSE),0)</f>
        <v>#REF!</v>
      </c>
      <c r="DZ108" t="e" cm="1">
        <f t="array" ref="DZ108">_xlfn.IFNA(VLOOKUP($A108,TRANSPOSE(#REF!),DZ$2+2,FALSE),0)</f>
        <v>#REF!</v>
      </c>
      <c r="EA108" t="e" cm="1">
        <f t="array" ref="EA108">_xlfn.IFNA(VLOOKUP($A108,TRANSPOSE(#REF!),EA$2+2,FALSE),0)</f>
        <v>#REF!</v>
      </c>
      <c r="EB108" t="e" cm="1">
        <f t="array" ref="EB108">_xlfn.IFNA(VLOOKUP($A108,TRANSPOSE(#REF!),EB$2+2,FALSE),0)</f>
        <v>#REF!</v>
      </c>
      <c r="EC108" t="e" cm="1">
        <f t="array" ref="EC108">_xlfn.IFNA(VLOOKUP($A108,TRANSPOSE(#REF!),EC$2+2,FALSE),0)</f>
        <v>#REF!</v>
      </c>
      <c r="ED108" t="e" cm="1">
        <f t="array" ref="ED108">_xlfn.IFNA(VLOOKUP($A108,TRANSPOSE(#REF!),ED$2+2,FALSE),0)</f>
        <v>#REF!</v>
      </c>
      <c r="EE108" t="e" cm="1">
        <f t="array" ref="EE108">_xlfn.IFNA(VLOOKUP($A108,TRANSPOSE(#REF!),EE$2+2,FALSE),0)</f>
        <v>#REF!</v>
      </c>
      <c r="EF108" t="e" cm="1">
        <f t="array" ref="EF108">_xlfn.IFNA(VLOOKUP($A108,TRANSPOSE(#REF!),EF$2+2,FALSE),0)</f>
        <v>#REF!</v>
      </c>
      <c r="EG108" t="e" cm="1">
        <f t="array" ref="EG108">_xlfn.IFNA(VLOOKUP($A108,TRANSPOSE(#REF!),EG$2+2,FALSE),0)</f>
        <v>#REF!</v>
      </c>
      <c r="EH108" t="e" cm="1">
        <f t="array" ref="EH108">_xlfn.IFNA(VLOOKUP($A108,TRANSPOSE(#REF!),EH$2+2,FALSE),0)</f>
        <v>#REF!</v>
      </c>
      <c r="EI108" t="e" cm="1">
        <f t="array" ref="EI108">_xlfn.IFNA(VLOOKUP($A108,TRANSPOSE(#REF!),EI$2+2,FALSE),0)</f>
        <v>#REF!</v>
      </c>
      <c r="EJ108" t="e" cm="1">
        <f t="array" ref="EJ108">_xlfn.IFNA(VLOOKUP($A108,TRANSPOSE(#REF!),EJ$2+2,FALSE),0)</f>
        <v>#REF!</v>
      </c>
      <c r="EK108" t="e" cm="1">
        <f t="array" ref="EK108">_xlfn.IFNA(VLOOKUP($A108,TRANSPOSE(#REF!),EK$2+2,FALSE),0)</f>
        <v>#REF!</v>
      </c>
      <c r="EL108" t="e" cm="1">
        <f t="array" ref="EL108">_xlfn.IFNA(VLOOKUP($A108,TRANSPOSE(#REF!),EL$2+2,FALSE),0)</f>
        <v>#REF!</v>
      </c>
      <c r="EM108" t="e" cm="1">
        <f t="array" ref="EM108">_xlfn.IFNA(VLOOKUP($A108,TRANSPOSE(#REF!),EM$2+2,FALSE),0)</f>
        <v>#REF!</v>
      </c>
      <c r="EN108" t="e" cm="1">
        <f t="array" ref="EN108">_xlfn.IFNA(VLOOKUP($A108,TRANSPOSE(#REF!),EN$2+2,FALSE),0)</f>
        <v>#REF!</v>
      </c>
      <c r="EO108" t="e" cm="1">
        <f t="array" ref="EO108">_xlfn.IFNA(VLOOKUP($A108,TRANSPOSE(#REF!),EO$2+2,FALSE),0)</f>
        <v>#REF!</v>
      </c>
      <c r="EP108" t="e" cm="1">
        <f t="array" ref="EP108">_xlfn.IFNA(VLOOKUP($A108,TRANSPOSE(#REF!),EP$2+2,FALSE),0)</f>
        <v>#REF!</v>
      </c>
      <c r="EQ108" t="e" cm="1">
        <f t="array" ref="EQ108">_xlfn.IFNA(VLOOKUP($A108,TRANSPOSE(#REF!),EQ$2+2,FALSE),0)</f>
        <v>#REF!</v>
      </c>
      <c r="ER108" t="e" cm="1">
        <f t="array" ref="ER108">_xlfn.IFNA(VLOOKUP($A108,TRANSPOSE(#REF!),ER$2+2,FALSE),0)</f>
        <v>#REF!</v>
      </c>
      <c r="ES108" t="e" cm="1">
        <f t="array" ref="ES108">_xlfn.IFNA(VLOOKUP($A108,TRANSPOSE(#REF!),ES$2+2,FALSE),0)</f>
        <v>#REF!</v>
      </c>
      <c r="ET108" t="e" cm="1">
        <f t="array" ref="ET108">_xlfn.IFNA(VLOOKUP($A108,TRANSPOSE(#REF!),ET$2+2,FALSE),0)</f>
        <v>#REF!</v>
      </c>
      <c r="EU108" t="e" cm="1">
        <f t="array" ref="EU108">_xlfn.IFNA(VLOOKUP($A108,TRANSPOSE(#REF!),EU$2+2,FALSE),0)</f>
        <v>#REF!</v>
      </c>
      <c r="EV108" t="e" cm="1">
        <f t="array" ref="EV108">_xlfn.IFNA(VLOOKUP($A108,TRANSPOSE(#REF!),EV$2+2,FALSE),0)</f>
        <v>#REF!</v>
      </c>
      <c r="EW108" t="e" cm="1">
        <f t="array" ref="EW108">_xlfn.IFNA(VLOOKUP($A108,TRANSPOSE(#REF!),EW$2+2,FALSE),0)</f>
        <v>#REF!</v>
      </c>
      <c r="EX108" t="e" cm="1">
        <f t="array" ref="EX108">_xlfn.IFNA(VLOOKUP($A108,TRANSPOSE(#REF!),EX$2+2,FALSE),0)</f>
        <v>#REF!</v>
      </c>
      <c r="EY108" t="e" cm="1">
        <f t="array" ref="EY108">_xlfn.IFNA(VLOOKUP($A108,TRANSPOSE(#REF!),EY$2+2,FALSE),0)</f>
        <v>#REF!</v>
      </c>
      <c r="EZ108" t="e" cm="1">
        <f t="array" ref="EZ108">_xlfn.IFNA(VLOOKUP($A108,TRANSPOSE(#REF!),EZ$2+2,FALSE),0)</f>
        <v>#REF!</v>
      </c>
      <c r="FA108" t="e" cm="1">
        <f t="array" ref="FA108">_xlfn.IFNA(VLOOKUP($A108,TRANSPOSE(#REF!),FA$2+2,FALSE),0)</f>
        <v>#REF!</v>
      </c>
      <c r="FB108" t="e" cm="1">
        <f t="array" ref="FB108">_xlfn.IFNA(VLOOKUP($A108,TRANSPOSE(#REF!),FB$2+2,FALSE),0)</f>
        <v>#REF!</v>
      </c>
      <c r="FC108" t="e" cm="1">
        <f t="array" ref="FC108">_xlfn.IFNA(VLOOKUP($A108,TRANSPOSE(#REF!),FC$2+2,FALSE),0)</f>
        <v>#REF!</v>
      </c>
      <c r="FD108" t="e" cm="1">
        <f t="array" ref="FD108">_xlfn.IFNA(VLOOKUP($A108,TRANSPOSE(#REF!),FD$2+2,FALSE),0)</f>
        <v>#REF!</v>
      </c>
      <c r="FE108" t="e" cm="1">
        <f t="array" ref="FE108">_xlfn.IFNA(VLOOKUP($A108,TRANSPOSE(#REF!),FE$2+2,FALSE),0)</f>
        <v>#REF!</v>
      </c>
      <c r="FF108" t="e" cm="1">
        <f t="array" ref="FF108">_xlfn.IFNA(VLOOKUP($A108,TRANSPOSE(#REF!),FF$2+2,FALSE),0)</f>
        <v>#REF!</v>
      </c>
      <c r="FG108" t="e" cm="1">
        <f t="array" ref="FG108">_xlfn.IFNA(VLOOKUP($A108,TRANSPOSE(#REF!),FG$2+2,FALSE),0)</f>
        <v>#REF!</v>
      </c>
      <c r="FH108" t="e" cm="1">
        <f t="array" ref="FH108">_xlfn.IFNA(VLOOKUP($A108,TRANSPOSE(#REF!),FH$2+2,FALSE),0)</f>
        <v>#REF!</v>
      </c>
      <c r="FI108" t="e" cm="1">
        <f t="array" ref="FI108">_xlfn.IFNA(VLOOKUP($A108,TRANSPOSE(#REF!),FI$2+2,FALSE),0)</f>
        <v>#REF!</v>
      </c>
      <c r="FJ108" t="e" cm="1">
        <f t="array" ref="FJ108">_xlfn.IFNA(VLOOKUP($A108,TRANSPOSE(#REF!),FJ$2+2,FALSE),0)</f>
        <v>#REF!</v>
      </c>
      <c r="FK108" t="e" cm="1">
        <f t="array" ref="FK108">_xlfn.IFNA(VLOOKUP($A108,TRANSPOSE(#REF!),FK$2+2,FALSE),0)</f>
        <v>#REF!</v>
      </c>
      <c r="FL108" t="e" cm="1">
        <f t="array" ref="FL108">_xlfn.IFNA(VLOOKUP($A108,TRANSPOSE(#REF!),FL$2+2,FALSE),0)</f>
        <v>#REF!</v>
      </c>
      <c r="FM108" t="e" cm="1">
        <f t="array" ref="FM108">_xlfn.IFNA(VLOOKUP($A108,TRANSPOSE(#REF!),FM$2+2,FALSE),0)</f>
        <v>#REF!</v>
      </c>
      <c r="FN108" t="e" cm="1">
        <f t="array" ref="FN108">_xlfn.IFNA(VLOOKUP($A108,TRANSPOSE(#REF!),FN$2+2,FALSE),0)</f>
        <v>#REF!</v>
      </c>
      <c r="FO108" t="e" cm="1">
        <f t="array" ref="FO108">_xlfn.IFNA(VLOOKUP($A108,TRANSPOSE(#REF!),FO$2+2,FALSE),0)</f>
        <v>#REF!</v>
      </c>
      <c r="FP108" t="e" cm="1">
        <f t="array" ref="FP108">_xlfn.IFNA(VLOOKUP($A108,TRANSPOSE(#REF!),FP$2+2,FALSE),0)</f>
        <v>#REF!</v>
      </c>
      <c r="FQ108" t="e" cm="1">
        <f t="array" ref="FQ108">_xlfn.IFNA(VLOOKUP($A108,TRANSPOSE(#REF!),FQ$2+2,FALSE),0)</f>
        <v>#REF!</v>
      </c>
      <c r="FR108" t="e" cm="1">
        <f t="array" ref="FR108">_xlfn.IFNA(VLOOKUP($A108,TRANSPOSE(#REF!),FR$2+2,FALSE),0)</f>
        <v>#REF!</v>
      </c>
      <c r="FS108" t="e" cm="1">
        <f t="array" ref="FS108">_xlfn.IFNA(VLOOKUP($A108,TRANSPOSE(#REF!),FS$2+2,FALSE),0)</f>
        <v>#REF!</v>
      </c>
      <c r="FT108" t="e" cm="1">
        <f t="array" ref="FT108">_xlfn.IFNA(VLOOKUP($A108,TRANSPOSE(#REF!),FT$2+2,FALSE),0)</f>
        <v>#REF!</v>
      </c>
      <c r="FU108" t="e" cm="1">
        <f t="array" ref="FU108">_xlfn.IFNA(VLOOKUP($A108,TRANSPOSE(#REF!),FU$2+2,FALSE),0)</f>
        <v>#REF!</v>
      </c>
      <c r="FV108" t="e" cm="1">
        <f t="array" ref="FV108">_xlfn.IFNA(VLOOKUP($A108,TRANSPOSE(#REF!),FV$2+2,FALSE),0)</f>
        <v>#REF!</v>
      </c>
      <c r="FW108" t="e" cm="1">
        <f t="array" ref="FW108">_xlfn.IFNA(VLOOKUP($A108,TRANSPOSE(#REF!),FW$2+2,FALSE),0)</f>
        <v>#REF!</v>
      </c>
      <c r="FX108" t="e" cm="1">
        <f t="array" ref="FX108">_xlfn.IFNA(VLOOKUP($A108,TRANSPOSE(#REF!),FX$2+2,FALSE),0)</f>
        <v>#REF!</v>
      </c>
      <c r="FY108" t="e" cm="1">
        <f t="array" ref="FY108">_xlfn.IFNA(VLOOKUP($A108,TRANSPOSE(#REF!),FY$2+2,FALSE),0)</f>
        <v>#REF!</v>
      </c>
      <c r="FZ108" t="e" cm="1">
        <f t="array" ref="FZ108">_xlfn.IFNA(VLOOKUP($A108,TRANSPOSE(#REF!),FZ$2+2,FALSE),0)</f>
        <v>#REF!</v>
      </c>
      <c r="GA108" t="e" cm="1">
        <f t="array" ref="GA108">_xlfn.IFNA(VLOOKUP($A108,TRANSPOSE(#REF!),GA$2+2,FALSE),0)</f>
        <v>#REF!</v>
      </c>
      <c r="GB108" t="e" cm="1">
        <f t="array" ref="GB108">_xlfn.IFNA(VLOOKUP($A108,TRANSPOSE(#REF!),GB$2+2,FALSE),0)</f>
        <v>#REF!</v>
      </c>
      <c r="GC108" t="e" cm="1">
        <f t="array" ref="GC108">_xlfn.IFNA(VLOOKUP($A108,TRANSPOSE(#REF!),GC$2+2,FALSE),0)</f>
        <v>#REF!</v>
      </c>
      <c r="GD108" t="e" cm="1">
        <f t="array" ref="GD108">_xlfn.IFNA(VLOOKUP($A108,TRANSPOSE(#REF!),GD$2+2,FALSE),0)</f>
        <v>#REF!</v>
      </c>
      <c r="GE108" t="e" cm="1">
        <f t="array" ref="GE108">_xlfn.IFNA(VLOOKUP($A108,TRANSPOSE(#REF!),GE$2+2,FALSE),0)</f>
        <v>#REF!</v>
      </c>
      <c r="GF108" t="e" cm="1">
        <f t="array" ref="GF108">_xlfn.IFNA(VLOOKUP($A108,TRANSPOSE(#REF!),GF$2+2,FALSE),0)</f>
        <v>#REF!</v>
      </c>
      <c r="GG108" t="e" cm="1">
        <f t="array" ref="GG108">_xlfn.IFNA(VLOOKUP($A108,TRANSPOSE(#REF!),GG$2+2,FALSE),0)</f>
        <v>#REF!</v>
      </c>
      <c r="GH108" t="e" cm="1">
        <f t="array" ref="GH108">_xlfn.IFNA(VLOOKUP($A108,TRANSPOSE(#REF!),GH$2+2,FALSE),0)</f>
        <v>#REF!</v>
      </c>
      <c r="GI108" t="e" cm="1">
        <f t="array" ref="GI108">_xlfn.IFNA(VLOOKUP($A108,TRANSPOSE(#REF!),GI$2+2,FALSE),0)</f>
        <v>#REF!</v>
      </c>
      <c r="GJ108" t="e" cm="1">
        <f t="array" ref="GJ108">_xlfn.IFNA(VLOOKUP($A108,TRANSPOSE(#REF!),GJ$2+2,FALSE),0)</f>
        <v>#REF!</v>
      </c>
      <c r="GK108" t="e" cm="1">
        <f t="array" ref="GK108">_xlfn.IFNA(VLOOKUP($A108,TRANSPOSE(#REF!),GK$2+2,FALSE),0)</f>
        <v>#REF!</v>
      </c>
      <c r="GL108" t="e" cm="1">
        <f t="array" ref="GL108">_xlfn.IFNA(VLOOKUP($A108,TRANSPOSE(#REF!),GL$2+2,FALSE),0)</f>
        <v>#REF!</v>
      </c>
      <c r="GM108" t="e" cm="1">
        <f t="array" ref="GM108">_xlfn.IFNA(VLOOKUP($A108,TRANSPOSE(#REF!),GM$2+2,FALSE),0)</f>
        <v>#REF!</v>
      </c>
      <c r="GN108" t="e" cm="1">
        <f t="array" ref="GN108">_xlfn.IFNA(VLOOKUP($A108,TRANSPOSE(#REF!),GN$2+2,FALSE),0)</f>
        <v>#REF!</v>
      </c>
      <c r="GO108" t="e" cm="1">
        <f t="array" ref="GO108">_xlfn.IFNA(VLOOKUP($A108,TRANSPOSE(#REF!),GO$2+2,FALSE),0)</f>
        <v>#REF!</v>
      </c>
      <c r="GP108" t="e" cm="1">
        <f t="array" ref="GP108">_xlfn.IFNA(VLOOKUP($A108,TRANSPOSE(#REF!),GP$2+2,FALSE),0)</f>
        <v>#REF!</v>
      </c>
      <c r="GQ108" t="e" cm="1">
        <f t="array" ref="GQ108">_xlfn.IFNA(VLOOKUP($A108,TRANSPOSE(#REF!),GQ$2+2,FALSE),0)</f>
        <v>#REF!</v>
      </c>
      <c r="GR108" t="e" cm="1">
        <f t="array" ref="GR108">_xlfn.IFNA(VLOOKUP($A108,TRANSPOSE(#REF!),GR$2+2,FALSE),0)</f>
        <v>#REF!</v>
      </c>
      <c r="GS108" t="e" cm="1">
        <f t="array" ref="GS108">_xlfn.IFNA(VLOOKUP($A108,TRANSPOSE(#REF!),GS$2+2,FALSE),0)</f>
        <v>#REF!</v>
      </c>
      <c r="GT108" t="e" cm="1">
        <f t="array" ref="GT108">_xlfn.IFNA(VLOOKUP($A108,TRANSPOSE(#REF!),GT$2+2,FALSE),0)</f>
        <v>#REF!</v>
      </c>
      <c r="GU108" t="e" cm="1">
        <f t="array" ref="GU108">_xlfn.IFNA(VLOOKUP($A108,TRANSPOSE(#REF!),GU$2+2,FALSE),0)</f>
        <v>#REF!</v>
      </c>
      <c r="GV108" t="e" cm="1">
        <f t="array" ref="GV108">_xlfn.IFNA(VLOOKUP($A108,TRANSPOSE(#REF!),GV$2+2,FALSE),0)</f>
        <v>#REF!</v>
      </c>
      <c r="GW108" t="e" cm="1">
        <f t="array" ref="GW108">_xlfn.IFNA(VLOOKUP($A108,TRANSPOSE(#REF!),GW$2+2,FALSE),0)</f>
        <v>#REF!</v>
      </c>
      <c r="GX108" t="e" cm="1">
        <f t="array" ref="GX108">_xlfn.IFNA(VLOOKUP($A108,TRANSPOSE(#REF!),GX$2+2,FALSE),0)</f>
        <v>#REF!</v>
      </c>
      <c r="GY108" t="e" cm="1">
        <f t="array" ref="GY108">_xlfn.IFNA(VLOOKUP($A108,TRANSPOSE(#REF!),GY$2+2,FALSE),0)</f>
        <v>#REF!</v>
      </c>
      <c r="GZ108" t="e" cm="1">
        <f t="array" ref="GZ108">_xlfn.IFNA(VLOOKUP($A108,TRANSPOSE(#REF!),GZ$2+2,FALSE),0)</f>
        <v>#REF!</v>
      </c>
      <c r="HA108" t="e" cm="1">
        <f t="array" ref="HA108">_xlfn.IFNA(VLOOKUP($A108,TRANSPOSE(#REF!),HA$2+2,FALSE),0)</f>
        <v>#REF!</v>
      </c>
      <c r="HB108" t="e" cm="1">
        <f t="array" ref="HB108">_xlfn.IFNA(VLOOKUP($A108,TRANSPOSE(#REF!),HB$2+2,FALSE),0)</f>
        <v>#REF!</v>
      </c>
      <c r="HC108" t="e" cm="1">
        <f t="array" ref="HC108">_xlfn.IFNA(VLOOKUP($A108,TRANSPOSE(#REF!),HC$2+2,FALSE),0)</f>
        <v>#REF!</v>
      </c>
      <c r="HD108" t="e" cm="1">
        <f t="array" ref="HD108">_xlfn.IFNA(VLOOKUP($A108,TRANSPOSE(#REF!),HD$2+2,FALSE),0)</f>
        <v>#REF!</v>
      </c>
      <c r="HE108" t="e" cm="1">
        <f t="array" ref="HE108">_xlfn.IFNA(VLOOKUP($A108,TRANSPOSE(#REF!),HE$2+2,FALSE),0)</f>
        <v>#REF!</v>
      </c>
      <c r="HF108" t="e" cm="1">
        <f t="array" ref="HF108">_xlfn.IFNA(VLOOKUP($A108,TRANSPOSE(#REF!),HF$2+2,FALSE),0)</f>
        <v>#REF!</v>
      </c>
      <c r="HG108" t="e" cm="1">
        <f t="array" ref="HG108">_xlfn.IFNA(VLOOKUP($A108,TRANSPOSE(#REF!),HG$2+2,FALSE),0)</f>
        <v>#REF!</v>
      </c>
      <c r="HH108" t="e" cm="1">
        <f t="array" ref="HH108">_xlfn.IFNA(VLOOKUP($A108,TRANSPOSE(#REF!),HH$2+2,FALSE),0)</f>
        <v>#REF!</v>
      </c>
      <c r="HI108" t="e" cm="1">
        <f t="array" ref="HI108">_xlfn.IFNA(VLOOKUP($A108,TRANSPOSE(#REF!),HI$2+2,FALSE),0)</f>
        <v>#REF!</v>
      </c>
      <c r="HJ108" t="e" cm="1">
        <f t="array" ref="HJ108">_xlfn.IFNA(VLOOKUP($A108,TRANSPOSE(#REF!),HJ$2+2,FALSE),0)</f>
        <v>#REF!</v>
      </c>
      <c r="HK108" t="e" cm="1">
        <f t="array" ref="HK108">_xlfn.IFNA(VLOOKUP($A108,TRANSPOSE(#REF!),HK$2+2,FALSE),0)</f>
        <v>#REF!</v>
      </c>
      <c r="HL108" t="e" cm="1">
        <f t="array" ref="HL108">_xlfn.IFNA(VLOOKUP($A108,TRANSPOSE(#REF!),HL$2+2,FALSE),0)</f>
        <v>#REF!</v>
      </c>
      <c r="HM108" t="e" cm="1">
        <f t="array" ref="HM108">_xlfn.IFNA(VLOOKUP($A108,TRANSPOSE(#REF!),HM$2+2,FALSE),0)</f>
        <v>#REF!</v>
      </c>
      <c r="HN108" t="e" cm="1">
        <f t="array" ref="HN108">_xlfn.IFNA(VLOOKUP($A108,TRANSPOSE(#REF!),HN$2+2,FALSE),0)</f>
        <v>#REF!</v>
      </c>
      <c r="HO108" t="e" cm="1">
        <f t="array" ref="HO108">_xlfn.IFNA(VLOOKUP($A108,TRANSPOSE(#REF!),HO$2+2,FALSE),0)</f>
        <v>#REF!</v>
      </c>
      <c r="HP108" t="e" cm="1">
        <f t="array" ref="HP108">_xlfn.IFNA(VLOOKUP($A108,TRANSPOSE(#REF!),HP$2+2,FALSE),0)</f>
        <v>#REF!</v>
      </c>
      <c r="HQ108" t="e" cm="1">
        <f t="array" ref="HQ108">_xlfn.IFNA(VLOOKUP($A108,TRANSPOSE(#REF!),HQ$2+2,FALSE),0)</f>
        <v>#REF!</v>
      </c>
      <c r="HR108" t="e" cm="1">
        <f t="array" ref="HR108">_xlfn.IFNA(VLOOKUP($A108,TRANSPOSE(#REF!),HR$2+2,FALSE),0)</f>
        <v>#REF!</v>
      </c>
      <c r="HS108" t="e" cm="1">
        <f t="array" ref="HS108">_xlfn.IFNA(VLOOKUP($A108,TRANSPOSE(#REF!),HS$2+2,FALSE),0)</f>
        <v>#REF!</v>
      </c>
      <c r="HT108" t="e" cm="1">
        <f t="array" ref="HT108">_xlfn.IFNA(VLOOKUP($A108,TRANSPOSE(#REF!),HT$2+2,FALSE),0)</f>
        <v>#REF!</v>
      </c>
      <c r="HU108" t="e" cm="1">
        <f t="array" ref="HU108">_xlfn.IFNA(VLOOKUP($A108,TRANSPOSE(#REF!),HU$2+2,FALSE),0)</f>
        <v>#REF!</v>
      </c>
      <c r="HV108" t="e" cm="1">
        <f t="array" ref="HV108">_xlfn.IFNA(VLOOKUP($A108,TRANSPOSE(#REF!),HV$2+2,FALSE),0)</f>
        <v>#REF!</v>
      </c>
      <c r="HW108" t="e" cm="1">
        <f t="array" ref="HW108">_xlfn.IFNA(VLOOKUP($A108,TRANSPOSE(#REF!),HW$2+2,FALSE),0)</f>
        <v>#REF!</v>
      </c>
      <c r="HX108" t="e" cm="1">
        <f t="array" ref="HX108">_xlfn.IFNA(VLOOKUP($A108,TRANSPOSE(#REF!),HX$2+2,FALSE),0)</f>
        <v>#REF!</v>
      </c>
      <c r="HY108" t="e" cm="1">
        <f t="array" ref="HY108">_xlfn.IFNA(VLOOKUP($A108,TRANSPOSE(#REF!),HY$2+2,FALSE),0)</f>
        <v>#REF!</v>
      </c>
      <c r="HZ108" t="e" cm="1">
        <f t="array" ref="HZ108">_xlfn.IFNA(VLOOKUP($A108,TRANSPOSE(#REF!),HZ$2+2,FALSE),0)</f>
        <v>#REF!</v>
      </c>
      <c r="IA108" t="e" cm="1">
        <f t="array" ref="IA108">_xlfn.IFNA(VLOOKUP($A108,TRANSPOSE(#REF!),IA$2+2,FALSE),0)</f>
        <v>#REF!</v>
      </c>
      <c r="IB108" t="e" cm="1">
        <f t="array" ref="IB108">_xlfn.IFNA(VLOOKUP($A108,TRANSPOSE(#REF!),IB$2+2,FALSE),0)</f>
        <v>#REF!</v>
      </c>
      <c r="IC108" t="e" cm="1">
        <f t="array" ref="IC108">_xlfn.IFNA(VLOOKUP($A108,TRANSPOSE(#REF!),IC$2+2,FALSE),0)</f>
        <v>#REF!</v>
      </c>
      <c r="ID108" t="e" cm="1">
        <f t="array" ref="ID108">_xlfn.IFNA(VLOOKUP($A108,TRANSPOSE(#REF!),ID$2+2,FALSE),0)</f>
        <v>#REF!</v>
      </c>
      <c r="IE108" t="e" cm="1">
        <f t="array" ref="IE108">_xlfn.IFNA(VLOOKUP($A108,TRANSPOSE(#REF!),IE$2+2,FALSE),0)</f>
        <v>#REF!</v>
      </c>
      <c r="IF108" t="e" cm="1">
        <f t="array" ref="IF108">_xlfn.IFNA(VLOOKUP($A108,TRANSPOSE(#REF!),IF$2+2,FALSE),0)</f>
        <v>#REF!</v>
      </c>
      <c r="IG108" t="e" cm="1">
        <f t="array" ref="IG108">_xlfn.IFNA(VLOOKUP($A108,TRANSPOSE(#REF!),IG$2+2,FALSE),0)</f>
        <v>#REF!</v>
      </c>
      <c r="IH108" t="e" cm="1">
        <f t="array" ref="IH108">_xlfn.IFNA(VLOOKUP($A108,TRANSPOSE(#REF!),IH$2+2,FALSE),0)</f>
        <v>#REF!</v>
      </c>
      <c r="II108" t="e" cm="1">
        <f t="array" ref="II108">_xlfn.IFNA(VLOOKUP($A108,TRANSPOSE(#REF!),II$2+2,FALSE),0)</f>
        <v>#REF!</v>
      </c>
      <c r="IJ108" t="e" cm="1">
        <f t="array" ref="IJ108">_xlfn.IFNA(VLOOKUP($A108,TRANSPOSE(#REF!),IJ$2+2,FALSE),0)</f>
        <v>#REF!</v>
      </c>
      <c r="IK108" t="e" cm="1">
        <f t="array" ref="IK108">_xlfn.IFNA(VLOOKUP($A108,TRANSPOSE(#REF!),IK$2+2,FALSE),0)</f>
        <v>#REF!</v>
      </c>
      <c r="IL108" t="e" cm="1">
        <f t="array" ref="IL108">_xlfn.IFNA(VLOOKUP($A108,TRANSPOSE(#REF!),IL$2+2,FALSE),0)</f>
        <v>#REF!</v>
      </c>
      <c r="IM108" t="e" cm="1">
        <f t="array" ref="IM108">_xlfn.IFNA(VLOOKUP($A108,TRANSPOSE(#REF!),IM$2+2,FALSE),0)</f>
        <v>#REF!</v>
      </c>
      <c r="IN108" t="e" cm="1">
        <f t="array" ref="IN108">_xlfn.IFNA(VLOOKUP($A108,TRANSPOSE(#REF!),IN$2+2,FALSE),0)</f>
        <v>#REF!</v>
      </c>
      <c r="IO108" t="e" cm="1">
        <f t="array" ref="IO108">_xlfn.IFNA(VLOOKUP($A108,TRANSPOSE(#REF!),IO$2+2,FALSE),0)</f>
        <v>#REF!</v>
      </c>
      <c r="IP108" t="e" cm="1">
        <f t="array" ref="IP108">_xlfn.IFNA(VLOOKUP($A108,TRANSPOSE(#REF!),IP$2+2,FALSE),0)</f>
        <v>#REF!</v>
      </c>
      <c r="IQ108" t="e" cm="1">
        <f t="array" ref="IQ108">_xlfn.IFNA(VLOOKUP($A108,TRANSPOSE(#REF!),IQ$2+2,FALSE),0)</f>
        <v>#REF!</v>
      </c>
      <c r="IR108" t="e" cm="1">
        <f t="array" ref="IR108">_xlfn.IFNA(VLOOKUP($A108,TRANSPOSE(#REF!),IR$2+2,FALSE),0)</f>
        <v>#REF!</v>
      </c>
      <c r="IS108" t="e" cm="1">
        <f t="array" ref="IS108">_xlfn.IFNA(VLOOKUP($A108,TRANSPOSE(#REF!),IS$2+2,FALSE),0)</f>
        <v>#REF!</v>
      </c>
      <c r="IT108" t="e" cm="1">
        <f t="array" ref="IT108">_xlfn.IFNA(VLOOKUP($A108,TRANSPOSE(#REF!),IT$2+2,FALSE),0)</f>
        <v>#REF!</v>
      </c>
      <c r="IU108" t="e" cm="1">
        <f t="array" ref="IU108">_xlfn.IFNA(VLOOKUP($A108,TRANSPOSE(#REF!),IU$2+2,FALSE),0)</f>
        <v>#REF!</v>
      </c>
      <c r="IV108" t="e" cm="1">
        <f t="array" ref="IV108">_xlfn.IFNA(VLOOKUP($A108,TRANSPOSE(#REF!),IV$2+2,FALSE),0)</f>
        <v>#REF!</v>
      </c>
      <c r="IW108" t="e" cm="1">
        <f t="array" ref="IW108">_xlfn.IFNA(VLOOKUP($A108,TRANSPOSE(#REF!),IW$2+2,FALSE),0)</f>
        <v>#REF!</v>
      </c>
      <c r="IX108" t="e" cm="1">
        <f t="array" ref="IX108">_xlfn.IFNA(VLOOKUP($A108,TRANSPOSE(#REF!),IX$2+2,FALSE),0)</f>
        <v>#REF!</v>
      </c>
      <c r="IY108" t="e" cm="1">
        <f t="array" ref="IY108">_xlfn.IFNA(VLOOKUP($A108,TRANSPOSE(#REF!),IY$2+2,FALSE),0)</f>
        <v>#REF!</v>
      </c>
      <c r="IZ108" t="e" cm="1">
        <f t="array" ref="IZ108">_xlfn.IFNA(VLOOKUP($A108,TRANSPOSE(#REF!),IZ$2+2,FALSE),0)</f>
        <v>#REF!</v>
      </c>
      <c r="JA108" t="e" cm="1">
        <f t="array" ref="JA108">_xlfn.IFNA(VLOOKUP($A108,TRANSPOSE(#REF!),JA$2+2,FALSE),0)</f>
        <v>#REF!</v>
      </c>
      <c r="JB108" t="e" cm="1">
        <f t="array" ref="JB108">_xlfn.IFNA(VLOOKUP($A108,TRANSPOSE(#REF!),JB$2+2,FALSE),0)</f>
        <v>#REF!</v>
      </c>
      <c r="JC108" t="e" cm="1">
        <f t="array" ref="JC108">_xlfn.IFNA(VLOOKUP($A108,TRANSPOSE(#REF!),JC$2+2,FALSE),0)</f>
        <v>#REF!</v>
      </c>
      <c r="JD108" t="e" cm="1">
        <f t="array" ref="JD108">_xlfn.IFNA(VLOOKUP($A108,TRANSPOSE(#REF!),JD$2+2,FALSE),0)</f>
        <v>#REF!</v>
      </c>
      <c r="JE108" t="e" cm="1">
        <f t="array" ref="JE108">_xlfn.IFNA(VLOOKUP($A108,TRANSPOSE(#REF!),JE$2+2,FALSE),0)</f>
        <v>#REF!</v>
      </c>
      <c r="JF108" t="e" cm="1">
        <f t="array" ref="JF108">_xlfn.IFNA(VLOOKUP($A108,TRANSPOSE(#REF!),JF$2+2,FALSE),0)</f>
        <v>#REF!</v>
      </c>
      <c r="JG108" t="e" cm="1">
        <f t="array" ref="JG108">_xlfn.IFNA(VLOOKUP($A108,TRANSPOSE(#REF!),JG$2+2,FALSE),0)</f>
        <v>#REF!</v>
      </c>
      <c r="JH108" t="e" cm="1">
        <f t="array" ref="JH108">_xlfn.IFNA(VLOOKUP($A108,TRANSPOSE(#REF!),JH$2+2,FALSE),0)</f>
        <v>#REF!</v>
      </c>
      <c r="JI108" t="e" cm="1">
        <f t="array" ref="JI108">_xlfn.IFNA(VLOOKUP($A108,TRANSPOSE(#REF!),JI$2+2,FALSE),0)</f>
        <v>#REF!</v>
      </c>
      <c r="JJ108" t="e" cm="1">
        <f t="array" ref="JJ108">_xlfn.IFNA(VLOOKUP($A108,TRANSPOSE(#REF!),JJ$2+2,FALSE),0)</f>
        <v>#REF!</v>
      </c>
      <c r="JK108" t="e" cm="1">
        <f t="array" ref="JK108">_xlfn.IFNA(VLOOKUP($A108,TRANSPOSE(#REF!),JK$2+2,FALSE),0)</f>
        <v>#REF!</v>
      </c>
      <c r="JL108" t="e" cm="1">
        <f t="array" ref="JL108">_xlfn.IFNA(VLOOKUP($A108,TRANSPOSE(#REF!),JL$2+2,FALSE),0)</f>
        <v>#REF!</v>
      </c>
      <c r="JM108" t="e" cm="1">
        <f t="array" ref="JM108">_xlfn.IFNA(VLOOKUP($A108,TRANSPOSE(#REF!),JM$2+2,FALSE),0)</f>
        <v>#REF!</v>
      </c>
      <c r="JN108" t="e" cm="1">
        <f t="array" ref="JN108">_xlfn.IFNA(VLOOKUP($A108,TRANSPOSE(#REF!),JN$2+2,FALSE),0)</f>
        <v>#REF!</v>
      </c>
      <c r="JO108" t="e" cm="1">
        <f t="array" ref="JO108">_xlfn.IFNA(VLOOKUP($A108,TRANSPOSE(#REF!),JO$2+2,FALSE),0)</f>
        <v>#REF!</v>
      </c>
      <c r="JP108" t="e" cm="1">
        <f t="array" ref="JP108">_xlfn.IFNA(VLOOKUP($A108,TRANSPOSE(#REF!),JP$2+2,FALSE),0)</f>
        <v>#REF!</v>
      </c>
      <c r="JQ108" t="e" cm="1">
        <f t="array" ref="JQ108">_xlfn.IFNA(VLOOKUP($A108,TRANSPOSE(#REF!),JQ$2+2,FALSE),0)</f>
        <v>#REF!</v>
      </c>
      <c r="JR108" t="e" cm="1">
        <f t="array" ref="JR108">_xlfn.IFNA(VLOOKUP($A108,TRANSPOSE(#REF!),JR$2+2,FALSE),0)</f>
        <v>#REF!</v>
      </c>
      <c r="JS108" t="e" cm="1">
        <f t="array" ref="JS108">_xlfn.IFNA(VLOOKUP($A108,TRANSPOSE(#REF!),JS$2+2,FALSE),0)</f>
        <v>#REF!</v>
      </c>
      <c r="JT108" t="e" cm="1">
        <f t="array" ref="JT108">_xlfn.IFNA(VLOOKUP($A108,TRANSPOSE(#REF!),JT$2+2,FALSE),0)</f>
        <v>#REF!</v>
      </c>
      <c r="JU108" t="e" cm="1">
        <f t="array" ref="JU108">_xlfn.IFNA(VLOOKUP($A108,TRANSPOSE(#REF!),JU$2+2,FALSE),0)</f>
        <v>#REF!</v>
      </c>
      <c r="JV108" t="e" cm="1">
        <f t="array" ref="JV108">_xlfn.IFNA(VLOOKUP($A108,TRANSPOSE(#REF!),JV$2+2,FALSE),0)</f>
        <v>#REF!</v>
      </c>
      <c r="JW108" t="e" cm="1">
        <f t="array" ref="JW108">_xlfn.IFNA(VLOOKUP($A108,TRANSPOSE(#REF!),JW$2+2,FALSE),0)</f>
        <v>#REF!</v>
      </c>
      <c r="JX108" t="e" cm="1">
        <f t="array" ref="JX108">_xlfn.IFNA(VLOOKUP($A108,TRANSPOSE(#REF!),JX$2+2,FALSE),0)</f>
        <v>#REF!</v>
      </c>
      <c r="JY108" t="e" cm="1">
        <f t="array" ref="JY108">_xlfn.IFNA(VLOOKUP($A108,TRANSPOSE(#REF!),JY$2+2,FALSE),0)</f>
        <v>#REF!</v>
      </c>
      <c r="JZ108" t="e" cm="1">
        <f t="array" ref="JZ108">_xlfn.IFNA(VLOOKUP($A108,TRANSPOSE(#REF!),JZ$2+2,FALSE),0)</f>
        <v>#REF!</v>
      </c>
      <c r="KA108" t="e" cm="1">
        <f t="array" ref="KA108">_xlfn.IFNA(VLOOKUP($A108,TRANSPOSE(#REF!),KA$2+2,FALSE),0)</f>
        <v>#REF!</v>
      </c>
      <c r="KB108" t="e" cm="1">
        <f t="array" ref="KB108">_xlfn.IFNA(VLOOKUP($A108,TRANSPOSE(#REF!),KB$2+2,FALSE),0)</f>
        <v>#REF!</v>
      </c>
      <c r="KC108" t="e" cm="1">
        <f t="array" ref="KC108">_xlfn.IFNA(VLOOKUP($A108,TRANSPOSE(#REF!),KC$2+2,FALSE),0)</f>
        <v>#REF!</v>
      </c>
      <c r="KD108" t="e" cm="1">
        <f t="array" ref="KD108">_xlfn.IFNA(VLOOKUP($A108,TRANSPOSE(#REF!),KD$2+2,FALSE),0)</f>
        <v>#REF!</v>
      </c>
      <c r="KE108" t="e" cm="1">
        <f t="array" ref="KE108">_xlfn.IFNA(VLOOKUP($A108,TRANSPOSE(#REF!),KE$2+2,FALSE),0)</f>
        <v>#REF!</v>
      </c>
      <c r="KF108" t="e" cm="1">
        <f t="array" ref="KF108">_xlfn.IFNA(VLOOKUP($A108,TRANSPOSE(#REF!),KF$2+2,FALSE),0)</f>
        <v>#REF!</v>
      </c>
      <c r="KG108" t="e" cm="1">
        <f t="array" ref="KG108">_xlfn.IFNA(VLOOKUP($A108,TRANSPOSE(#REF!),KG$2+2,FALSE),0)</f>
        <v>#REF!</v>
      </c>
      <c r="KH108" t="e" cm="1">
        <f t="array" ref="KH108">_xlfn.IFNA(VLOOKUP($A108,TRANSPOSE(#REF!),KH$2+2,FALSE),0)</f>
        <v>#REF!</v>
      </c>
      <c r="KI108" t="e" cm="1">
        <f t="array" ref="KI108">_xlfn.IFNA(VLOOKUP($A108,TRANSPOSE(#REF!),KI$2+2,FALSE),0)</f>
        <v>#REF!</v>
      </c>
      <c r="KJ108" t="e" cm="1">
        <f t="array" ref="KJ108">_xlfn.IFNA(VLOOKUP($A108,TRANSPOSE(#REF!),KJ$2+2,FALSE),0)</f>
        <v>#REF!</v>
      </c>
      <c r="KK108" t="e" cm="1">
        <f t="array" ref="KK108">_xlfn.IFNA(VLOOKUP($A108,TRANSPOSE(#REF!),KK$2+2,FALSE),0)</f>
        <v>#REF!</v>
      </c>
      <c r="KL108" t="e" cm="1">
        <f t="array" ref="KL108">_xlfn.IFNA(VLOOKUP($A108,TRANSPOSE(#REF!),KL$2+2,FALSE),0)</f>
        <v>#REF!</v>
      </c>
      <c r="KM108" t="e" cm="1">
        <f t="array" ref="KM108">_xlfn.IFNA(VLOOKUP($A108,TRANSPOSE(#REF!),KM$2+2,FALSE),0)</f>
        <v>#REF!</v>
      </c>
      <c r="KN108" t="e" cm="1">
        <f t="array" ref="KN108">_xlfn.IFNA(VLOOKUP($A108,TRANSPOSE(#REF!),KN$2+2,FALSE),0)</f>
        <v>#REF!</v>
      </c>
      <c r="KO108" t="e" cm="1">
        <f t="array" ref="KO108">_xlfn.IFNA(VLOOKUP($A108,TRANSPOSE(#REF!),KO$2+2,FALSE),0)</f>
        <v>#REF!</v>
      </c>
      <c r="KP108" t="e" cm="1">
        <f t="array" ref="KP108">_xlfn.IFNA(VLOOKUP($A108,TRANSPOSE(#REF!),KP$2+2,FALSE),0)</f>
        <v>#REF!</v>
      </c>
      <c r="KQ108" t="e" cm="1">
        <f t="array" ref="KQ108">_xlfn.IFNA(VLOOKUP($A108,TRANSPOSE(#REF!),KQ$2+2,FALSE),0)</f>
        <v>#REF!</v>
      </c>
      <c r="KR108" t="e" cm="1">
        <f t="array" ref="KR108">_xlfn.IFNA(VLOOKUP($A108,TRANSPOSE(#REF!),KR$2+2,FALSE),0)</f>
        <v>#REF!</v>
      </c>
      <c r="KS108" t="e" cm="1">
        <f t="array" ref="KS108">_xlfn.IFNA(VLOOKUP($A108,TRANSPOSE(#REF!),KS$2+2,FALSE),0)</f>
        <v>#REF!</v>
      </c>
      <c r="KT108" t="e" cm="1">
        <f t="array" ref="KT108">_xlfn.IFNA(VLOOKUP($A108,TRANSPOSE(#REF!),KT$2+2,FALSE),0)</f>
        <v>#REF!</v>
      </c>
      <c r="KU108" t="e" cm="1">
        <f t="array" ref="KU108">_xlfn.IFNA(VLOOKUP($A108,TRANSPOSE(#REF!),KU$2+2,FALSE),0)</f>
        <v>#REF!</v>
      </c>
      <c r="KV108" t="e" cm="1">
        <f t="array" ref="KV108">_xlfn.IFNA(VLOOKUP($A108,TRANSPOSE(#REF!),KV$2+2,FALSE),0)</f>
        <v>#REF!</v>
      </c>
      <c r="KW108" t="e" cm="1">
        <f t="array" ref="KW108">_xlfn.IFNA(VLOOKUP($A108,TRANSPOSE(#REF!),KW$2+2,FALSE),0)</f>
        <v>#REF!</v>
      </c>
      <c r="KX108" t="e" cm="1">
        <f t="array" ref="KX108">_xlfn.IFNA(VLOOKUP($A108,TRANSPOSE(#REF!),KX$2+2,FALSE),0)</f>
        <v>#REF!</v>
      </c>
      <c r="KY108" t="e" cm="1">
        <f t="array" ref="KY108">_xlfn.IFNA(VLOOKUP($A108,TRANSPOSE(#REF!),KY$2+2,FALSE),0)</f>
        <v>#REF!</v>
      </c>
      <c r="KZ108" t="e" cm="1">
        <f t="array" ref="KZ108">_xlfn.IFNA(VLOOKUP($A108,TRANSPOSE(#REF!),KZ$2+2,FALSE),0)</f>
        <v>#REF!</v>
      </c>
      <c r="LA108" t="e" cm="1">
        <f t="array" ref="LA108">_xlfn.IFNA(VLOOKUP($A108,TRANSPOSE(#REF!),LA$2+2,FALSE),0)</f>
        <v>#REF!</v>
      </c>
      <c r="LB108" t="e" cm="1">
        <f t="array" ref="LB108">_xlfn.IFNA(VLOOKUP($A108,TRANSPOSE(#REF!),LB$2+2,FALSE),0)</f>
        <v>#REF!</v>
      </c>
      <c r="LC108" t="e" cm="1">
        <f t="array" ref="LC108">_xlfn.IFNA(VLOOKUP($A108,TRANSPOSE(#REF!),LC$2+2,FALSE),0)</f>
        <v>#REF!</v>
      </c>
      <c r="LD108" t="e" cm="1">
        <f t="array" ref="LD108">_xlfn.IFNA(VLOOKUP($A108,TRANSPOSE(#REF!),LD$2+2,FALSE),0)</f>
        <v>#REF!</v>
      </c>
      <c r="LE108" t="e" cm="1">
        <f t="array" ref="LE108">_xlfn.IFNA(VLOOKUP($A108,TRANSPOSE(#REF!),LE$2+2,FALSE),0)</f>
        <v>#REF!</v>
      </c>
      <c r="LF108" t="e" cm="1">
        <f t="array" ref="LF108">_xlfn.IFNA(VLOOKUP($A108,TRANSPOSE(#REF!),LF$2+2,FALSE),0)</f>
        <v>#REF!</v>
      </c>
      <c r="LG108" t="e" cm="1">
        <f t="array" ref="LG108">_xlfn.IFNA(VLOOKUP($A108,TRANSPOSE(#REF!),LG$2+2,FALSE),0)</f>
        <v>#REF!</v>
      </c>
      <c r="LH108" t="e" cm="1">
        <f t="array" ref="LH108">_xlfn.IFNA(VLOOKUP($A108,TRANSPOSE(#REF!),LH$2+2,FALSE),0)</f>
        <v>#REF!</v>
      </c>
      <c r="LI108" t="e" cm="1">
        <f t="array" ref="LI108">_xlfn.IFNA(VLOOKUP($A108,TRANSPOSE(#REF!),LI$2+2,FALSE),0)</f>
        <v>#REF!</v>
      </c>
      <c r="LJ108" t="e" cm="1">
        <f t="array" ref="LJ108">_xlfn.IFNA(VLOOKUP($A108,TRANSPOSE(#REF!),LJ$2+2,FALSE),0)</f>
        <v>#REF!</v>
      </c>
      <c r="LK108" t="e" cm="1">
        <f t="array" ref="LK108">_xlfn.IFNA(VLOOKUP($A108,TRANSPOSE(#REF!),LK$2+2,FALSE),0)</f>
        <v>#REF!</v>
      </c>
      <c r="LL108" t="e" cm="1">
        <f t="array" ref="LL108">_xlfn.IFNA(VLOOKUP($A108,TRANSPOSE(#REF!),LL$2+2,FALSE),0)</f>
        <v>#REF!</v>
      </c>
      <c r="LM108" t="e" cm="1">
        <f t="array" ref="LM108">_xlfn.IFNA(VLOOKUP($A108,TRANSPOSE(#REF!),LM$2+2,FALSE),0)</f>
        <v>#REF!</v>
      </c>
      <c r="LN108" t="e" cm="1">
        <f t="array" ref="LN108">_xlfn.IFNA(VLOOKUP($A108,TRANSPOSE(#REF!),LN$2+2,FALSE),0)</f>
        <v>#REF!</v>
      </c>
      <c r="LO108" t="e" cm="1">
        <f t="array" ref="LO108">_xlfn.IFNA(VLOOKUP($A108,TRANSPOSE(#REF!),LO$2+2,FALSE),0)</f>
        <v>#REF!</v>
      </c>
      <c r="LP108" t="e" cm="1">
        <f t="array" ref="LP108">_xlfn.IFNA(VLOOKUP($A108,TRANSPOSE(#REF!),LP$2+2,FALSE),0)</f>
        <v>#REF!</v>
      </c>
      <c r="LQ108" t="e" cm="1">
        <f t="array" ref="LQ108">_xlfn.IFNA(VLOOKUP($A108,TRANSPOSE(#REF!),LQ$2+2,FALSE),0)</f>
        <v>#REF!</v>
      </c>
      <c r="LR108" t="e" cm="1">
        <f t="array" ref="LR108">_xlfn.IFNA(VLOOKUP($A108,TRANSPOSE(#REF!),LR$2+2,FALSE),0)</f>
        <v>#REF!</v>
      </c>
      <c r="LS108" t="e" cm="1">
        <f t="array" ref="LS108">_xlfn.IFNA(VLOOKUP($A108,TRANSPOSE(#REF!),LS$2+2,FALSE),0)</f>
        <v>#REF!</v>
      </c>
      <c r="LT108" t="e" cm="1">
        <f t="array" ref="LT108">_xlfn.IFNA(VLOOKUP($A108,TRANSPOSE(#REF!),LT$2+2,FALSE),0)</f>
        <v>#REF!</v>
      </c>
      <c r="LU108" t="e" cm="1">
        <f t="array" ref="LU108">_xlfn.IFNA(VLOOKUP($A108,TRANSPOSE(#REF!),LU$2+2,FALSE),0)</f>
        <v>#REF!</v>
      </c>
      <c r="LV108" t="e" cm="1">
        <f t="array" ref="LV108">_xlfn.IFNA(VLOOKUP($A108,TRANSPOSE(#REF!),LV$2+2,FALSE),0)</f>
        <v>#REF!</v>
      </c>
      <c r="LW108" t="e" cm="1">
        <f t="array" ref="LW108">_xlfn.IFNA(VLOOKUP($A108,TRANSPOSE(#REF!),LW$2+2,FALSE),0)</f>
        <v>#REF!</v>
      </c>
      <c r="LX108" t="e" cm="1">
        <f t="array" ref="LX108">_xlfn.IFNA(VLOOKUP($A108,TRANSPOSE(#REF!),LX$2+2,FALSE),0)</f>
        <v>#REF!</v>
      </c>
      <c r="LY108" t="e" cm="1">
        <f t="array" ref="LY108">_xlfn.IFNA(VLOOKUP($A108,TRANSPOSE(#REF!),LY$2+2,FALSE),0)</f>
        <v>#REF!</v>
      </c>
      <c r="LZ108" t="e" cm="1">
        <f t="array" ref="LZ108">_xlfn.IFNA(VLOOKUP($A108,TRANSPOSE(#REF!),LZ$2+2,FALSE),0)</f>
        <v>#REF!</v>
      </c>
      <c r="MA108" t="e" cm="1">
        <f t="array" ref="MA108">_xlfn.IFNA(VLOOKUP($A108,TRANSPOSE(#REF!),MA$2+2,FALSE),0)</f>
        <v>#REF!</v>
      </c>
      <c r="MB108" t="e" cm="1">
        <f t="array" ref="MB108">_xlfn.IFNA(VLOOKUP($A108,TRANSPOSE(#REF!),MB$2+2,FALSE),0)</f>
        <v>#REF!</v>
      </c>
      <c r="MC108" t="e" cm="1">
        <f t="array" ref="MC108">_xlfn.IFNA(VLOOKUP($A108,TRANSPOSE(#REF!),MC$2+2,FALSE),0)</f>
        <v>#REF!</v>
      </c>
      <c r="MD108" t="e" cm="1">
        <f t="array" ref="MD108">_xlfn.IFNA(VLOOKUP($A108,TRANSPOSE(#REF!),MD$2+2,FALSE),0)</f>
        <v>#REF!</v>
      </c>
      <c r="ME108" t="e" cm="1">
        <f t="array" ref="ME108">_xlfn.IFNA(VLOOKUP($A108,TRANSPOSE(#REF!),ME$2+2,FALSE),0)</f>
        <v>#REF!</v>
      </c>
      <c r="MF108" t="e" cm="1">
        <f t="array" ref="MF108">_xlfn.IFNA(VLOOKUP($A108,TRANSPOSE(#REF!),MF$2+2,FALSE),0)</f>
        <v>#REF!</v>
      </c>
      <c r="MG108" t="e" cm="1">
        <f t="array" ref="MG108">_xlfn.IFNA(VLOOKUP($A108,TRANSPOSE(#REF!),MG$2+2,FALSE),0)</f>
        <v>#REF!</v>
      </c>
      <c r="MH108" t="e" cm="1">
        <f t="array" ref="MH108">_xlfn.IFNA(VLOOKUP($A108,TRANSPOSE(#REF!),MH$2+2,FALSE),0)</f>
        <v>#REF!</v>
      </c>
      <c r="MI108" t="e" cm="1">
        <f t="array" ref="MI108">_xlfn.IFNA(VLOOKUP($A108,TRANSPOSE(#REF!),MI$2+2,FALSE),0)</f>
        <v>#REF!</v>
      </c>
      <c r="MJ108" t="e" cm="1">
        <f t="array" ref="MJ108">_xlfn.IFNA(VLOOKUP($A108,TRANSPOSE(#REF!),MJ$2+2,FALSE),0)</f>
        <v>#REF!</v>
      </c>
      <c r="MK108" t="e" cm="1">
        <f t="array" ref="MK108">_xlfn.IFNA(VLOOKUP($A108,TRANSPOSE(#REF!),MK$2+2,FALSE),0)</f>
        <v>#REF!</v>
      </c>
      <c r="ML108" t="e" cm="1">
        <f t="array" ref="ML108">_xlfn.IFNA(VLOOKUP($A108,TRANSPOSE(#REF!),ML$2+2,FALSE),0)</f>
        <v>#REF!</v>
      </c>
      <c r="MM108" t="e" cm="1">
        <f t="array" ref="MM108">_xlfn.IFNA(VLOOKUP($A108,TRANSPOSE(#REF!),MM$2+2,FALSE),0)</f>
        <v>#REF!</v>
      </c>
      <c r="MN108" t="e" cm="1">
        <f t="array" ref="MN108">_xlfn.IFNA(VLOOKUP($A108,TRANSPOSE(#REF!),MN$2+2,FALSE),0)</f>
        <v>#REF!</v>
      </c>
      <c r="MO108" t="e" cm="1">
        <f t="array" ref="MO108">_xlfn.IFNA(VLOOKUP($A108,TRANSPOSE(#REF!),MO$2+2,FALSE),0)</f>
        <v>#REF!</v>
      </c>
      <c r="MP108" t="e" cm="1">
        <f t="array" ref="MP108">_xlfn.IFNA(VLOOKUP($A108,TRANSPOSE(#REF!),MP$2+2,FALSE),0)</f>
        <v>#REF!</v>
      </c>
      <c r="MQ108" t="e" cm="1">
        <f t="array" ref="MQ108">_xlfn.IFNA(VLOOKUP($A108,TRANSPOSE(#REF!),MQ$2+2,FALSE),0)</f>
        <v>#REF!</v>
      </c>
      <c r="MR108" t="e" cm="1">
        <f t="array" ref="MR108">_xlfn.IFNA(VLOOKUP($A108,TRANSPOSE(#REF!),MR$2+2,FALSE),0)</f>
        <v>#REF!</v>
      </c>
      <c r="MS108" t="e" cm="1">
        <f t="array" ref="MS108">_xlfn.IFNA(VLOOKUP($A108,TRANSPOSE(#REF!),MS$2+2,FALSE),0)</f>
        <v>#REF!</v>
      </c>
      <c r="MT108" t="e" cm="1">
        <f t="array" ref="MT108">_xlfn.IFNA(VLOOKUP($A108,TRANSPOSE(#REF!),MT$2+2,FALSE),0)</f>
        <v>#REF!</v>
      </c>
      <c r="MU108" t="e" cm="1">
        <f t="array" ref="MU108">_xlfn.IFNA(VLOOKUP($A108,TRANSPOSE(#REF!),MU$2+2,FALSE),0)</f>
        <v>#REF!</v>
      </c>
      <c r="MV108" t="e" cm="1">
        <f t="array" ref="MV108">_xlfn.IFNA(VLOOKUP($A108,TRANSPOSE(#REF!),MV$2+2,FALSE),0)</f>
        <v>#REF!</v>
      </c>
      <c r="MW108" t="e" cm="1">
        <f t="array" ref="MW108">_xlfn.IFNA(VLOOKUP($A108,TRANSPOSE(#REF!),MW$2+2,FALSE),0)</f>
        <v>#REF!</v>
      </c>
      <c r="MX108" t="e" cm="1">
        <f t="array" ref="MX108">_xlfn.IFNA(VLOOKUP($A108,TRANSPOSE(#REF!),MX$2+2,FALSE),0)</f>
        <v>#REF!</v>
      </c>
      <c r="MY108" t="e" cm="1">
        <f t="array" ref="MY108">_xlfn.IFNA(VLOOKUP($A108,TRANSPOSE(#REF!),MY$2+2,FALSE),0)</f>
        <v>#REF!</v>
      </c>
      <c r="MZ108" t="e" cm="1">
        <f t="array" ref="MZ108">_xlfn.IFNA(VLOOKUP($A108,TRANSPOSE(#REF!),MZ$2+2,FALSE),0)</f>
        <v>#REF!</v>
      </c>
      <c r="NA108" t="e" cm="1">
        <f t="array" ref="NA108">_xlfn.IFNA(VLOOKUP($A108,TRANSPOSE(#REF!),NA$2+2,FALSE),0)</f>
        <v>#REF!</v>
      </c>
      <c r="NB108" t="e" cm="1">
        <f t="array" ref="NB108">_xlfn.IFNA(VLOOKUP($A108,TRANSPOSE(#REF!),NB$2+2,FALSE),0)</f>
        <v>#REF!</v>
      </c>
      <c r="NC108" t="e" cm="1">
        <f t="array" ref="NC108">_xlfn.IFNA(VLOOKUP($A108,TRANSPOSE(#REF!),NC$2+2,FALSE),0)</f>
        <v>#REF!</v>
      </c>
      <c r="ND108" t="e" cm="1">
        <f t="array" ref="ND108">_xlfn.IFNA(VLOOKUP($A108,TRANSPOSE(#REF!),ND$2+2,FALSE),0)</f>
        <v>#REF!</v>
      </c>
      <c r="NE108" t="e" cm="1">
        <f t="array" ref="NE108">_xlfn.IFNA(VLOOKUP($A108,TRANSPOSE(#REF!),NE$2+2,FALSE),0)</f>
        <v>#REF!</v>
      </c>
      <c r="NF108" t="e" cm="1">
        <f t="array" ref="NF108">_xlfn.IFNA(VLOOKUP($A108,TRANSPOSE(#REF!),NF$2+2,FALSE),0)</f>
        <v>#REF!</v>
      </c>
      <c r="NG108" t="e" cm="1">
        <f t="array" ref="NG108">_xlfn.IFNA(VLOOKUP($A108,TRANSPOSE(#REF!),NG$2+2,FALSE),0)</f>
        <v>#REF!</v>
      </c>
      <c r="NH108" t="e" cm="1">
        <f t="array" ref="NH108">_xlfn.IFNA(VLOOKUP($A108,TRANSPOSE(#REF!),NH$2+2,FALSE),0)</f>
        <v>#REF!</v>
      </c>
      <c r="NI108" t="e" cm="1">
        <f t="array" ref="NI108">_xlfn.IFNA(VLOOKUP($A108,TRANSPOSE(#REF!),NI$2+2,FALSE),0)</f>
        <v>#REF!</v>
      </c>
      <c r="NJ108" t="e" cm="1">
        <f t="array" ref="NJ108">_xlfn.IFNA(VLOOKUP($A108,TRANSPOSE(#REF!),NJ$2+2,FALSE),0)</f>
        <v>#REF!</v>
      </c>
      <c r="NL108" t="e">
        <f t="shared" si="2"/>
        <v>#REF!</v>
      </c>
      <c r="NM108" t="e">
        <f t="shared" si="3"/>
        <v>#REF!</v>
      </c>
    </row>
    <row r="109" spans="1:377" x14ac:dyDescent="0.3">
      <c r="A109" t="str">
        <v>PNO02_17</v>
      </c>
      <c r="B109" t="str">
        <v>Elektriciteit</v>
      </c>
      <c r="C109" t="str">
        <v>Conversion</v>
      </c>
      <c r="D109" t="str">
        <v>Power NO</v>
      </c>
      <c r="E109" t="str">
        <v>Generation</v>
      </c>
      <c r="F109" t="str">
        <v>Electricity NO</v>
      </c>
      <c r="G109" t="str">
        <v>Electricity from Onshore wind - Power NO</v>
      </c>
      <c r="H109" t="str">
        <v>[GW]</v>
      </c>
      <c r="I109">
        <f>_xlfn.IFNA(VLOOKUP(A109,'[1]PASTE Cap_Investment'!A:B,2,FALSE),0)</f>
        <v>15.672745750000001</v>
      </c>
      <c r="J109" t="e" cm="1">
        <f t="array" ref="J109">_xlfn.IFNA(VLOOKUP($A109,TRANSPOSE(#REF!),J$2+2,FALSE),0)</f>
        <v>#REF!</v>
      </c>
      <c r="K109" t="e" cm="1">
        <f t="array" ref="K109">_xlfn.IFNA(VLOOKUP($A109,TRANSPOSE(#REF!),K$2+2,FALSE),0)</f>
        <v>#REF!</v>
      </c>
      <c r="L109" t="e" cm="1">
        <f t="array" ref="L109">_xlfn.IFNA(VLOOKUP($A109,TRANSPOSE(#REF!),L$2+2,FALSE),0)</f>
        <v>#REF!</v>
      </c>
      <c r="M109" t="e" cm="1">
        <f t="array" ref="M109">_xlfn.IFNA(VLOOKUP($A109,TRANSPOSE(#REF!),M$2+2,FALSE),0)</f>
        <v>#REF!</v>
      </c>
      <c r="N109" t="e" cm="1">
        <f t="array" ref="N109">_xlfn.IFNA(VLOOKUP($A109,TRANSPOSE(#REF!),N$2+2,FALSE),0)</f>
        <v>#REF!</v>
      </c>
      <c r="O109" t="e" cm="1">
        <f t="array" ref="O109">_xlfn.IFNA(VLOOKUP($A109,TRANSPOSE(#REF!),O$2+2,FALSE),0)</f>
        <v>#REF!</v>
      </c>
      <c r="P109" t="e" cm="1">
        <f t="array" ref="P109">_xlfn.IFNA(VLOOKUP($A109,TRANSPOSE(#REF!),P$2+2,FALSE),0)</f>
        <v>#REF!</v>
      </c>
      <c r="Q109" t="e" cm="1">
        <f t="array" ref="Q109">_xlfn.IFNA(VLOOKUP($A109,TRANSPOSE(#REF!),Q$2+2,FALSE),0)</f>
        <v>#REF!</v>
      </c>
      <c r="R109" t="e" cm="1">
        <f t="array" ref="R109">_xlfn.IFNA(VLOOKUP($A109,TRANSPOSE(#REF!),R$2+2,FALSE),0)</f>
        <v>#REF!</v>
      </c>
      <c r="S109" t="e" cm="1">
        <f t="array" ref="S109">_xlfn.IFNA(VLOOKUP($A109,TRANSPOSE(#REF!),S$2+2,FALSE),0)</f>
        <v>#REF!</v>
      </c>
      <c r="T109" t="e" cm="1">
        <f t="array" ref="T109">_xlfn.IFNA(VLOOKUP($A109,TRANSPOSE(#REF!),T$2+2,FALSE),0)</f>
        <v>#REF!</v>
      </c>
      <c r="U109" t="e" cm="1">
        <f t="array" ref="U109">_xlfn.IFNA(VLOOKUP($A109,TRANSPOSE(#REF!),U$2+2,FALSE),0)</f>
        <v>#REF!</v>
      </c>
      <c r="V109" t="e" cm="1">
        <f t="array" ref="V109">_xlfn.IFNA(VLOOKUP($A109,TRANSPOSE(#REF!),V$2+2,FALSE),0)</f>
        <v>#REF!</v>
      </c>
      <c r="W109" t="e" cm="1">
        <f t="array" ref="W109">_xlfn.IFNA(VLOOKUP($A109,TRANSPOSE(#REF!),W$2+2,FALSE),0)</f>
        <v>#REF!</v>
      </c>
      <c r="X109" t="e" cm="1">
        <f t="array" ref="X109">_xlfn.IFNA(VLOOKUP($A109,TRANSPOSE(#REF!),X$2+2,FALSE),0)</f>
        <v>#REF!</v>
      </c>
      <c r="Y109" t="e" cm="1">
        <f t="array" ref="Y109">_xlfn.IFNA(VLOOKUP($A109,TRANSPOSE(#REF!),Y$2+2,FALSE),0)</f>
        <v>#REF!</v>
      </c>
      <c r="Z109" t="e" cm="1">
        <f t="array" ref="Z109">_xlfn.IFNA(VLOOKUP($A109,TRANSPOSE(#REF!),Z$2+2,FALSE),0)</f>
        <v>#REF!</v>
      </c>
      <c r="AA109" t="e" cm="1">
        <f t="array" ref="AA109">_xlfn.IFNA(VLOOKUP($A109,TRANSPOSE(#REF!),AA$2+2,FALSE),0)</f>
        <v>#REF!</v>
      </c>
      <c r="AB109" t="e" cm="1">
        <f t="array" ref="AB109">_xlfn.IFNA(VLOOKUP($A109,TRANSPOSE(#REF!),AB$2+2,FALSE),0)</f>
        <v>#REF!</v>
      </c>
      <c r="AC109" t="e" cm="1">
        <f t="array" ref="AC109">_xlfn.IFNA(VLOOKUP($A109,TRANSPOSE(#REF!),AC$2+2,FALSE),0)</f>
        <v>#REF!</v>
      </c>
      <c r="AD109" t="e" cm="1">
        <f t="array" ref="AD109">_xlfn.IFNA(VLOOKUP($A109,TRANSPOSE(#REF!),AD$2+2,FALSE),0)</f>
        <v>#REF!</v>
      </c>
      <c r="AE109" t="e" cm="1">
        <f t="array" ref="AE109">_xlfn.IFNA(VLOOKUP($A109,TRANSPOSE(#REF!),AE$2+2,FALSE),0)</f>
        <v>#REF!</v>
      </c>
      <c r="AF109" t="e" cm="1">
        <f t="array" ref="AF109">_xlfn.IFNA(VLOOKUP($A109,TRANSPOSE(#REF!),AF$2+2,FALSE),0)</f>
        <v>#REF!</v>
      </c>
      <c r="AG109" t="e" cm="1">
        <f t="array" ref="AG109">_xlfn.IFNA(VLOOKUP($A109,TRANSPOSE(#REF!),AG$2+2,FALSE),0)</f>
        <v>#REF!</v>
      </c>
      <c r="AH109" t="e" cm="1">
        <f t="array" ref="AH109">_xlfn.IFNA(VLOOKUP($A109,TRANSPOSE(#REF!),AH$2+2,FALSE),0)</f>
        <v>#REF!</v>
      </c>
      <c r="AI109" t="e" cm="1">
        <f t="array" ref="AI109">_xlfn.IFNA(VLOOKUP($A109,TRANSPOSE(#REF!),AI$2+2,FALSE),0)</f>
        <v>#REF!</v>
      </c>
      <c r="AJ109" t="e" cm="1">
        <f t="array" ref="AJ109">_xlfn.IFNA(VLOOKUP($A109,TRANSPOSE(#REF!),AJ$2+2,FALSE),0)</f>
        <v>#REF!</v>
      </c>
      <c r="AK109" t="e" cm="1">
        <f t="array" ref="AK109">_xlfn.IFNA(VLOOKUP($A109,TRANSPOSE(#REF!),AK$2+2,FALSE),0)</f>
        <v>#REF!</v>
      </c>
      <c r="AL109" t="e" cm="1">
        <f t="array" ref="AL109">_xlfn.IFNA(VLOOKUP($A109,TRANSPOSE(#REF!),AL$2+2,FALSE),0)</f>
        <v>#REF!</v>
      </c>
      <c r="AM109" t="e" cm="1">
        <f t="array" ref="AM109">_xlfn.IFNA(VLOOKUP($A109,TRANSPOSE(#REF!),AM$2+2,FALSE),0)</f>
        <v>#REF!</v>
      </c>
      <c r="AN109" t="e" cm="1">
        <f t="array" ref="AN109">_xlfn.IFNA(VLOOKUP($A109,TRANSPOSE(#REF!),AN$2+2,FALSE),0)</f>
        <v>#REF!</v>
      </c>
      <c r="AO109" t="e" cm="1">
        <f t="array" ref="AO109">_xlfn.IFNA(VLOOKUP($A109,TRANSPOSE(#REF!),AO$2+2,FALSE),0)</f>
        <v>#REF!</v>
      </c>
      <c r="AP109" t="e" cm="1">
        <f t="array" ref="AP109">_xlfn.IFNA(VLOOKUP($A109,TRANSPOSE(#REF!),AP$2+2,FALSE),0)</f>
        <v>#REF!</v>
      </c>
      <c r="AQ109" t="e" cm="1">
        <f t="array" ref="AQ109">_xlfn.IFNA(VLOOKUP($A109,TRANSPOSE(#REF!),AQ$2+2,FALSE),0)</f>
        <v>#REF!</v>
      </c>
      <c r="AR109" t="e" cm="1">
        <f t="array" ref="AR109">_xlfn.IFNA(VLOOKUP($A109,TRANSPOSE(#REF!),AR$2+2,FALSE),0)</f>
        <v>#REF!</v>
      </c>
      <c r="AS109" t="e" cm="1">
        <f t="array" ref="AS109">_xlfn.IFNA(VLOOKUP($A109,TRANSPOSE(#REF!),AS$2+2,FALSE),0)</f>
        <v>#REF!</v>
      </c>
      <c r="AT109" t="e" cm="1">
        <f t="array" ref="AT109">_xlfn.IFNA(VLOOKUP($A109,TRANSPOSE(#REF!),AT$2+2,FALSE),0)</f>
        <v>#REF!</v>
      </c>
      <c r="AU109" t="e" cm="1">
        <f t="array" ref="AU109">_xlfn.IFNA(VLOOKUP($A109,TRANSPOSE(#REF!),AU$2+2,FALSE),0)</f>
        <v>#REF!</v>
      </c>
      <c r="AV109" t="e" cm="1">
        <f t="array" ref="AV109">_xlfn.IFNA(VLOOKUP($A109,TRANSPOSE(#REF!),AV$2+2,FALSE),0)</f>
        <v>#REF!</v>
      </c>
      <c r="AW109" t="e" cm="1">
        <f t="array" ref="AW109">_xlfn.IFNA(VLOOKUP($A109,TRANSPOSE(#REF!),AW$2+2,FALSE),0)</f>
        <v>#REF!</v>
      </c>
      <c r="AX109" t="e" cm="1">
        <f t="array" ref="AX109">_xlfn.IFNA(VLOOKUP($A109,TRANSPOSE(#REF!),AX$2+2,FALSE),0)</f>
        <v>#REF!</v>
      </c>
      <c r="AY109" t="e" cm="1">
        <f t="array" ref="AY109">_xlfn.IFNA(VLOOKUP($A109,TRANSPOSE(#REF!),AY$2+2,FALSE),0)</f>
        <v>#REF!</v>
      </c>
      <c r="AZ109" t="e" cm="1">
        <f t="array" ref="AZ109">_xlfn.IFNA(VLOOKUP($A109,TRANSPOSE(#REF!),AZ$2+2,FALSE),0)</f>
        <v>#REF!</v>
      </c>
      <c r="BA109" t="e" cm="1">
        <f t="array" ref="BA109">_xlfn.IFNA(VLOOKUP($A109,TRANSPOSE(#REF!),BA$2+2,FALSE),0)</f>
        <v>#REF!</v>
      </c>
      <c r="BB109" t="e" cm="1">
        <f t="array" ref="BB109">_xlfn.IFNA(VLOOKUP($A109,TRANSPOSE(#REF!),BB$2+2,FALSE),0)</f>
        <v>#REF!</v>
      </c>
      <c r="BC109" t="e" cm="1">
        <f t="array" ref="BC109">_xlfn.IFNA(VLOOKUP($A109,TRANSPOSE(#REF!),BC$2+2,FALSE),0)</f>
        <v>#REF!</v>
      </c>
      <c r="BD109" t="e" cm="1">
        <f t="array" ref="BD109">_xlfn.IFNA(VLOOKUP($A109,TRANSPOSE(#REF!),BD$2+2,FALSE),0)</f>
        <v>#REF!</v>
      </c>
      <c r="BE109" t="e" cm="1">
        <f t="array" ref="BE109">_xlfn.IFNA(VLOOKUP($A109,TRANSPOSE(#REF!),BE$2+2,FALSE),0)</f>
        <v>#REF!</v>
      </c>
      <c r="BF109" t="e" cm="1">
        <f t="array" ref="BF109">_xlfn.IFNA(VLOOKUP($A109,TRANSPOSE(#REF!),BF$2+2,FALSE),0)</f>
        <v>#REF!</v>
      </c>
      <c r="BG109" t="e" cm="1">
        <f t="array" ref="BG109">_xlfn.IFNA(VLOOKUP($A109,TRANSPOSE(#REF!),BG$2+2,FALSE),0)</f>
        <v>#REF!</v>
      </c>
      <c r="BH109" t="e" cm="1">
        <f t="array" ref="BH109">_xlfn.IFNA(VLOOKUP($A109,TRANSPOSE(#REF!),BH$2+2,FALSE),0)</f>
        <v>#REF!</v>
      </c>
      <c r="BI109" t="e" cm="1">
        <f t="array" ref="BI109">_xlfn.IFNA(VLOOKUP($A109,TRANSPOSE(#REF!),BI$2+2,FALSE),0)</f>
        <v>#REF!</v>
      </c>
      <c r="BJ109" t="e" cm="1">
        <f t="array" ref="BJ109">_xlfn.IFNA(VLOOKUP($A109,TRANSPOSE(#REF!),BJ$2+2,FALSE),0)</f>
        <v>#REF!</v>
      </c>
      <c r="BK109" t="e" cm="1">
        <f t="array" ref="BK109">_xlfn.IFNA(VLOOKUP($A109,TRANSPOSE(#REF!),BK$2+2,FALSE),0)</f>
        <v>#REF!</v>
      </c>
      <c r="BL109" t="e" cm="1">
        <f t="array" ref="BL109">_xlfn.IFNA(VLOOKUP($A109,TRANSPOSE(#REF!),BL$2+2,FALSE),0)</f>
        <v>#REF!</v>
      </c>
      <c r="BM109" t="e" cm="1">
        <f t="array" ref="BM109">_xlfn.IFNA(VLOOKUP($A109,TRANSPOSE(#REF!),BM$2+2,FALSE),0)</f>
        <v>#REF!</v>
      </c>
      <c r="BN109" t="e" cm="1">
        <f t="array" ref="BN109">_xlfn.IFNA(VLOOKUP($A109,TRANSPOSE(#REF!),BN$2+2,FALSE),0)</f>
        <v>#REF!</v>
      </c>
      <c r="BO109" t="e" cm="1">
        <f t="array" ref="BO109">_xlfn.IFNA(VLOOKUP($A109,TRANSPOSE(#REF!),BO$2+2,FALSE),0)</f>
        <v>#REF!</v>
      </c>
      <c r="BP109" t="e" cm="1">
        <f t="array" ref="BP109">_xlfn.IFNA(VLOOKUP($A109,TRANSPOSE(#REF!),BP$2+2,FALSE),0)</f>
        <v>#REF!</v>
      </c>
      <c r="BQ109" t="e" cm="1">
        <f t="array" ref="BQ109">_xlfn.IFNA(VLOOKUP($A109,TRANSPOSE(#REF!),BQ$2+2,FALSE),0)</f>
        <v>#REF!</v>
      </c>
      <c r="BR109" t="e" cm="1">
        <f t="array" ref="BR109">_xlfn.IFNA(VLOOKUP($A109,TRANSPOSE(#REF!),BR$2+2,FALSE),0)</f>
        <v>#REF!</v>
      </c>
      <c r="BS109" t="e" cm="1">
        <f t="array" ref="BS109">_xlfn.IFNA(VLOOKUP($A109,TRANSPOSE(#REF!),BS$2+2,FALSE),0)</f>
        <v>#REF!</v>
      </c>
      <c r="BT109" t="e" cm="1">
        <f t="array" ref="BT109">_xlfn.IFNA(VLOOKUP($A109,TRANSPOSE(#REF!),BT$2+2,FALSE),0)</f>
        <v>#REF!</v>
      </c>
      <c r="BU109" t="e" cm="1">
        <f t="array" ref="BU109">_xlfn.IFNA(VLOOKUP($A109,TRANSPOSE(#REF!),BU$2+2,FALSE),0)</f>
        <v>#REF!</v>
      </c>
      <c r="BV109" t="e" cm="1">
        <f t="array" ref="BV109">_xlfn.IFNA(VLOOKUP($A109,TRANSPOSE(#REF!),BV$2+2,FALSE),0)</f>
        <v>#REF!</v>
      </c>
      <c r="BW109" t="e" cm="1">
        <f t="array" ref="BW109">_xlfn.IFNA(VLOOKUP($A109,TRANSPOSE(#REF!),BW$2+2,FALSE),0)</f>
        <v>#REF!</v>
      </c>
      <c r="BX109" t="e" cm="1">
        <f t="array" ref="BX109">_xlfn.IFNA(VLOOKUP($A109,TRANSPOSE(#REF!),BX$2+2,FALSE),0)</f>
        <v>#REF!</v>
      </c>
      <c r="BY109" t="e" cm="1">
        <f t="array" ref="BY109">_xlfn.IFNA(VLOOKUP($A109,TRANSPOSE(#REF!),BY$2+2,FALSE),0)</f>
        <v>#REF!</v>
      </c>
      <c r="BZ109" t="e" cm="1">
        <f t="array" ref="BZ109">_xlfn.IFNA(VLOOKUP($A109,TRANSPOSE(#REF!),BZ$2+2,FALSE),0)</f>
        <v>#REF!</v>
      </c>
      <c r="CA109" t="e" cm="1">
        <f t="array" ref="CA109">_xlfn.IFNA(VLOOKUP($A109,TRANSPOSE(#REF!),CA$2+2,FALSE),0)</f>
        <v>#REF!</v>
      </c>
      <c r="CB109" t="e" cm="1">
        <f t="array" ref="CB109">_xlfn.IFNA(VLOOKUP($A109,TRANSPOSE(#REF!),CB$2+2,FALSE),0)</f>
        <v>#REF!</v>
      </c>
      <c r="CC109" t="e" cm="1">
        <f t="array" ref="CC109">_xlfn.IFNA(VLOOKUP($A109,TRANSPOSE(#REF!),CC$2+2,FALSE),0)</f>
        <v>#REF!</v>
      </c>
      <c r="CD109" t="e" cm="1">
        <f t="array" ref="CD109">_xlfn.IFNA(VLOOKUP($A109,TRANSPOSE(#REF!),CD$2+2,FALSE),0)</f>
        <v>#REF!</v>
      </c>
      <c r="CE109" t="e" cm="1">
        <f t="array" ref="CE109">_xlfn.IFNA(VLOOKUP($A109,TRANSPOSE(#REF!),CE$2+2,FALSE),0)</f>
        <v>#REF!</v>
      </c>
      <c r="CF109" t="e" cm="1">
        <f t="array" ref="CF109">_xlfn.IFNA(VLOOKUP($A109,TRANSPOSE(#REF!),CF$2+2,FALSE),0)</f>
        <v>#REF!</v>
      </c>
      <c r="CG109" t="e" cm="1">
        <f t="array" ref="CG109">_xlfn.IFNA(VLOOKUP($A109,TRANSPOSE(#REF!),CG$2+2,FALSE),0)</f>
        <v>#REF!</v>
      </c>
      <c r="CH109" t="e" cm="1">
        <f t="array" ref="CH109">_xlfn.IFNA(VLOOKUP($A109,TRANSPOSE(#REF!),CH$2+2,FALSE),0)</f>
        <v>#REF!</v>
      </c>
      <c r="CI109" t="e" cm="1">
        <f t="array" ref="CI109">_xlfn.IFNA(VLOOKUP($A109,TRANSPOSE(#REF!),CI$2+2,FALSE),0)</f>
        <v>#REF!</v>
      </c>
      <c r="CJ109" t="e" cm="1">
        <f t="array" ref="CJ109">_xlfn.IFNA(VLOOKUP($A109,TRANSPOSE(#REF!),CJ$2+2,FALSE),0)</f>
        <v>#REF!</v>
      </c>
      <c r="CK109" t="e" cm="1">
        <f t="array" ref="CK109">_xlfn.IFNA(VLOOKUP($A109,TRANSPOSE(#REF!),CK$2+2,FALSE),0)</f>
        <v>#REF!</v>
      </c>
      <c r="CL109" t="e" cm="1">
        <f t="array" ref="CL109">_xlfn.IFNA(VLOOKUP($A109,TRANSPOSE(#REF!),CL$2+2,FALSE),0)</f>
        <v>#REF!</v>
      </c>
      <c r="CM109" t="e" cm="1">
        <f t="array" ref="CM109">_xlfn.IFNA(VLOOKUP($A109,TRANSPOSE(#REF!),CM$2+2,FALSE),0)</f>
        <v>#REF!</v>
      </c>
      <c r="CN109" t="e" cm="1">
        <f t="array" ref="CN109">_xlfn.IFNA(VLOOKUP($A109,TRANSPOSE(#REF!),CN$2+2,FALSE),0)</f>
        <v>#REF!</v>
      </c>
      <c r="CO109" t="e" cm="1">
        <f t="array" ref="CO109">_xlfn.IFNA(VLOOKUP($A109,TRANSPOSE(#REF!),CO$2+2,FALSE),0)</f>
        <v>#REF!</v>
      </c>
      <c r="CP109" t="e" cm="1">
        <f t="array" ref="CP109">_xlfn.IFNA(VLOOKUP($A109,TRANSPOSE(#REF!),CP$2+2,FALSE),0)</f>
        <v>#REF!</v>
      </c>
      <c r="CQ109" t="e" cm="1">
        <f t="array" ref="CQ109">_xlfn.IFNA(VLOOKUP($A109,TRANSPOSE(#REF!),CQ$2+2,FALSE),0)</f>
        <v>#REF!</v>
      </c>
      <c r="CR109" t="e" cm="1">
        <f t="array" ref="CR109">_xlfn.IFNA(VLOOKUP($A109,TRANSPOSE(#REF!),CR$2+2,FALSE),0)</f>
        <v>#REF!</v>
      </c>
      <c r="CS109" t="e" cm="1">
        <f t="array" ref="CS109">_xlfn.IFNA(VLOOKUP($A109,TRANSPOSE(#REF!),CS$2+2,FALSE),0)</f>
        <v>#REF!</v>
      </c>
      <c r="CT109" t="e" cm="1">
        <f t="array" ref="CT109">_xlfn.IFNA(VLOOKUP($A109,TRANSPOSE(#REF!),CT$2+2,FALSE),0)</f>
        <v>#REF!</v>
      </c>
      <c r="CU109" t="e" cm="1">
        <f t="array" ref="CU109">_xlfn.IFNA(VLOOKUP($A109,TRANSPOSE(#REF!),CU$2+2,FALSE),0)</f>
        <v>#REF!</v>
      </c>
      <c r="CV109" t="e" cm="1">
        <f t="array" ref="CV109">_xlfn.IFNA(VLOOKUP($A109,TRANSPOSE(#REF!),CV$2+2,FALSE),0)</f>
        <v>#REF!</v>
      </c>
      <c r="CW109" t="e" cm="1">
        <f t="array" ref="CW109">_xlfn.IFNA(VLOOKUP($A109,TRANSPOSE(#REF!),CW$2+2,FALSE),0)</f>
        <v>#REF!</v>
      </c>
      <c r="CX109" t="e" cm="1">
        <f t="array" ref="CX109">_xlfn.IFNA(VLOOKUP($A109,TRANSPOSE(#REF!),CX$2+2,FALSE),0)</f>
        <v>#REF!</v>
      </c>
      <c r="CY109" t="e" cm="1">
        <f t="array" ref="CY109">_xlfn.IFNA(VLOOKUP($A109,TRANSPOSE(#REF!),CY$2+2,FALSE),0)</f>
        <v>#REF!</v>
      </c>
      <c r="CZ109" t="e" cm="1">
        <f t="array" ref="CZ109">_xlfn.IFNA(VLOOKUP($A109,TRANSPOSE(#REF!),CZ$2+2,FALSE),0)</f>
        <v>#REF!</v>
      </c>
      <c r="DA109" t="e" cm="1">
        <f t="array" ref="DA109">_xlfn.IFNA(VLOOKUP($A109,TRANSPOSE(#REF!),DA$2+2,FALSE),0)</f>
        <v>#REF!</v>
      </c>
      <c r="DB109" t="e" cm="1">
        <f t="array" ref="DB109">_xlfn.IFNA(VLOOKUP($A109,TRANSPOSE(#REF!),DB$2+2,FALSE),0)</f>
        <v>#REF!</v>
      </c>
      <c r="DC109" t="e" cm="1">
        <f t="array" ref="DC109">_xlfn.IFNA(VLOOKUP($A109,TRANSPOSE(#REF!),DC$2+2,FALSE),0)</f>
        <v>#REF!</v>
      </c>
      <c r="DD109" t="e" cm="1">
        <f t="array" ref="DD109">_xlfn.IFNA(VLOOKUP($A109,TRANSPOSE(#REF!),DD$2+2,FALSE),0)</f>
        <v>#REF!</v>
      </c>
      <c r="DE109" t="e" cm="1">
        <f t="array" ref="DE109">_xlfn.IFNA(VLOOKUP($A109,TRANSPOSE(#REF!),DE$2+2,FALSE),0)</f>
        <v>#REF!</v>
      </c>
      <c r="DF109" t="e" cm="1">
        <f t="array" ref="DF109">_xlfn.IFNA(VLOOKUP($A109,TRANSPOSE(#REF!),DF$2+2,FALSE),0)</f>
        <v>#REF!</v>
      </c>
      <c r="DG109" t="e" cm="1">
        <f t="array" ref="DG109">_xlfn.IFNA(VLOOKUP($A109,TRANSPOSE(#REF!),DG$2+2,FALSE),0)</f>
        <v>#REF!</v>
      </c>
      <c r="DH109" t="e" cm="1">
        <f t="array" ref="DH109">_xlfn.IFNA(VLOOKUP($A109,TRANSPOSE(#REF!),DH$2+2,FALSE),0)</f>
        <v>#REF!</v>
      </c>
      <c r="DI109" t="e" cm="1">
        <f t="array" ref="DI109">_xlfn.IFNA(VLOOKUP($A109,TRANSPOSE(#REF!),DI$2+2,FALSE),0)</f>
        <v>#REF!</v>
      </c>
      <c r="DJ109" t="e" cm="1">
        <f t="array" ref="DJ109">_xlfn.IFNA(VLOOKUP($A109,TRANSPOSE(#REF!),DJ$2+2,FALSE),0)</f>
        <v>#REF!</v>
      </c>
      <c r="DK109" t="e" cm="1">
        <f t="array" ref="DK109">_xlfn.IFNA(VLOOKUP($A109,TRANSPOSE(#REF!),DK$2+2,FALSE),0)</f>
        <v>#REF!</v>
      </c>
      <c r="DL109" t="e" cm="1">
        <f t="array" ref="DL109">_xlfn.IFNA(VLOOKUP($A109,TRANSPOSE(#REF!),DL$2+2,FALSE),0)</f>
        <v>#REF!</v>
      </c>
      <c r="DM109" t="e" cm="1">
        <f t="array" ref="DM109">_xlfn.IFNA(VLOOKUP($A109,TRANSPOSE(#REF!),DM$2+2,FALSE),0)</f>
        <v>#REF!</v>
      </c>
      <c r="DN109" t="e" cm="1">
        <f t="array" ref="DN109">_xlfn.IFNA(VLOOKUP($A109,TRANSPOSE(#REF!),DN$2+2,FALSE),0)</f>
        <v>#REF!</v>
      </c>
      <c r="DO109" t="e" cm="1">
        <f t="array" ref="DO109">_xlfn.IFNA(VLOOKUP($A109,TRANSPOSE(#REF!),DO$2+2,FALSE),0)</f>
        <v>#REF!</v>
      </c>
      <c r="DP109" t="e" cm="1">
        <f t="array" ref="DP109">_xlfn.IFNA(VLOOKUP($A109,TRANSPOSE(#REF!),DP$2+2,FALSE),0)</f>
        <v>#REF!</v>
      </c>
      <c r="DQ109" t="e" cm="1">
        <f t="array" ref="DQ109">_xlfn.IFNA(VLOOKUP($A109,TRANSPOSE(#REF!),DQ$2+2,FALSE),0)</f>
        <v>#REF!</v>
      </c>
      <c r="DR109" t="e" cm="1">
        <f t="array" ref="DR109">_xlfn.IFNA(VLOOKUP($A109,TRANSPOSE(#REF!),DR$2+2,FALSE),0)</f>
        <v>#REF!</v>
      </c>
      <c r="DS109" t="e" cm="1">
        <f t="array" ref="DS109">_xlfn.IFNA(VLOOKUP($A109,TRANSPOSE(#REF!),DS$2+2,FALSE),0)</f>
        <v>#REF!</v>
      </c>
      <c r="DT109" t="e" cm="1">
        <f t="array" ref="DT109">_xlfn.IFNA(VLOOKUP($A109,TRANSPOSE(#REF!),DT$2+2,FALSE),0)</f>
        <v>#REF!</v>
      </c>
      <c r="DU109" t="e" cm="1">
        <f t="array" ref="DU109">_xlfn.IFNA(VLOOKUP($A109,TRANSPOSE(#REF!),DU$2+2,FALSE),0)</f>
        <v>#REF!</v>
      </c>
      <c r="DV109" t="e" cm="1">
        <f t="array" ref="DV109">_xlfn.IFNA(VLOOKUP($A109,TRANSPOSE(#REF!),DV$2+2,FALSE),0)</f>
        <v>#REF!</v>
      </c>
      <c r="DW109" t="e" cm="1">
        <f t="array" ref="DW109">_xlfn.IFNA(VLOOKUP($A109,TRANSPOSE(#REF!),DW$2+2,FALSE),0)</f>
        <v>#REF!</v>
      </c>
      <c r="DX109" t="e" cm="1">
        <f t="array" ref="DX109">_xlfn.IFNA(VLOOKUP($A109,TRANSPOSE(#REF!),DX$2+2,FALSE),0)</f>
        <v>#REF!</v>
      </c>
      <c r="DY109" t="e" cm="1">
        <f t="array" ref="DY109">_xlfn.IFNA(VLOOKUP($A109,TRANSPOSE(#REF!),DY$2+2,FALSE),0)</f>
        <v>#REF!</v>
      </c>
      <c r="DZ109" t="e" cm="1">
        <f t="array" ref="DZ109">_xlfn.IFNA(VLOOKUP($A109,TRANSPOSE(#REF!),DZ$2+2,FALSE),0)</f>
        <v>#REF!</v>
      </c>
      <c r="EA109" t="e" cm="1">
        <f t="array" ref="EA109">_xlfn.IFNA(VLOOKUP($A109,TRANSPOSE(#REF!),EA$2+2,FALSE),0)</f>
        <v>#REF!</v>
      </c>
      <c r="EB109" t="e" cm="1">
        <f t="array" ref="EB109">_xlfn.IFNA(VLOOKUP($A109,TRANSPOSE(#REF!),EB$2+2,FALSE),0)</f>
        <v>#REF!</v>
      </c>
      <c r="EC109" t="e" cm="1">
        <f t="array" ref="EC109">_xlfn.IFNA(VLOOKUP($A109,TRANSPOSE(#REF!),EC$2+2,FALSE),0)</f>
        <v>#REF!</v>
      </c>
      <c r="ED109" t="e" cm="1">
        <f t="array" ref="ED109">_xlfn.IFNA(VLOOKUP($A109,TRANSPOSE(#REF!),ED$2+2,FALSE),0)</f>
        <v>#REF!</v>
      </c>
      <c r="EE109" t="e" cm="1">
        <f t="array" ref="EE109">_xlfn.IFNA(VLOOKUP($A109,TRANSPOSE(#REF!),EE$2+2,FALSE),0)</f>
        <v>#REF!</v>
      </c>
      <c r="EF109" t="e" cm="1">
        <f t="array" ref="EF109">_xlfn.IFNA(VLOOKUP($A109,TRANSPOSE(#REF!),EF$2+2,FALSE),0)</f>
        <v>#REF!</v>
      </c>
      <c r="EG109" t="e" cm="1">
        <f t="array" ref="EG109">_xlfn.IFNA(VLOOKUP($A109,TRANSPOSE(#REF!),EG$2+2,FALSE),0)</f>
        <v>#REF!</v>
      </c>
      <c r="EH109" t="e" cm="1">
        <f t="array" ref="EH109">_xlfn.IFNA(VLOOKUP($A109,TRANSPOSE(#REF!),EH$2+2,FALSE),0)</f>
        <v>#REF!</v>
      </c>
      <c r="EI109" t="e" cm="1">
        <f t="array" ref="EI109">_xlfn.IFNA(VLOOKUP($A109,TRANSPOSE(#REF!),EI$2+2,FALSE),0)</f>
        <v>#REF!</v>
      </c>
      <c r="EJ109" t="e" cm="1">
        <f t="array" ref="EJ109">_xlfn.IFNA(VLOOKUP($A109,TRANSPOSE(#REF!),EJ$2+2,FALSE),0)</f>
        <v>#REF!</v>
      </c>
      <c r="EK109" t="e" cm="1">
        <f t="array" ref="EK109">_xlfn.IFNA(VLOOKUP($A109,TRANSPOSE(#REF!),EK$2+2,FALSE),0)</f>
        <v>#REF!</v>
      </c>
      <c r="EL109" t="e" cm="1">
        <f t="array" ref="EL109">_xlfn.IFNA(VLOOKUP($A109,TRANSPOSE(#REF!),EL$2+2,FALSE),0)</f>
        <v>#REF!</v>
      </c>
      <c r="EM109" t="e" cm="1">
        <f t="array" ref="EM109">_xlfn.IFNA(VLOOKUP($A109,TRANSPOSE(#REF!),EM$2+2,FALSE),0)</f>
        <v>#REF!</v>
      </c>
      <c r="EN109" t="e" cm="1">
        <f t="array" ref="EN109">_xlfn.IFNA(VLOOKUP($A109,TRANSPOSE(#REF!),EN$2+2,FALSE),0)</f>
        <v>#REF!</v>
      </c>
      <c r="EO109" t="e" cm="1">
        <f t="array" ref="EO109">_xlfn.IFNA(VLOOKUP($A109,TRANSPOSE(#REF!),EO$2+2,FALSE),0)</f>
        <v>#REF!</v>
      </c>
      <c r="EP109" t="e" cm="1">
        <f t="array" ref="EP109">_xlfn.IFNA(VLOOKUP($A109,TRANSPOSE(#REF!),EP$2+2,FALSE),0)</f>
        <v>#REF!</v>
      </c>
      <c r="EQ109" t="e" cm="1">
        <f t="array" ref="EQ109">_xlfn.IFNA(VLOOKUP($A109,TRANSPOSE(#REF!),EQ$2+2,FALSE),0)</f>
        <v>#REF!</v>
      </c>
      <c r="ER109" t="e" cm="1">
        <f t="array" ref="ER109">_xlfn.IFNA(VLOOKUP($A109,TRANSPOSE(#REF!),ER$2+2,FALSE),0)</f>
        <v>#REF!</v>
      </c>
      <c r="ES109" t="e" cm="1">
        <f t="array" ref="ES109">_xlfn.IFNA(VLOOKUP($A109,TRANSPOSE(#REF!),ES$2+2,FALSE),0)</f>
        <v>#REF!</v>
      </c>
      <c r="ET109" t="e" cm="1">
        <f t="array" ref="ET109">_xlfn.IFNA(VLOOKUP($A109,TRANSPOSE(#REF!),ET$2+2,FALSE),0)</f>
        <v>#REF!</v>
      </c>
      <c r="EU109" t="e" cm="1">
        <f t="array" ref="EU109">_xlfn.IFNA(VLOOKUP($A109,TRANSPOSE(#REF!),EU$2+2,FALSE),0)</f>
        <v>#REF!</v>
      </c>
      <c r="EV109" t="e" cm="1">
        <f t="array" ref="EV109">_xlfn.IFNA(VLOOKUP($A109,TRANSPOSE(#REF!),EV$2+2,FALSE),0)</f>
        <v>#REF!</v>
      </c>
      <c r="EW109" t="e" cm="1">
        <f t="array" ref="EW109">_xlfn.IFNA(VLOOKUP($A109,TRANSPOSE(#REF!),EW$2+2,FALSE),0)</f>
        <v>#REF!</v>
      </c>
      <c r="EX109" t="e" cm="1">
        <f t="array" ref="EX109">_xlfn.IFNA(VLOOKUP($A109,TRANSPOSE(#REF!),EX$2+2,FALSE),0)</f>
        <v>#REF!</v>
      </c>
      <c r="EY109" t="e" cm="1">
        <f t="array" ref="EY109">_xlfn.IFNA(VLOOKUP($A109,TRANSPOSE(#REF!),EY$2+2,FALSE),0)</f>
        <v>#REF!</v>
      </c>
      <c r="EZ109" t="e" cm="1">
        <f t="array" ref="EZ109">_xlfn.IFNA(VLOOKUP($A109,TRANSPOSE(#REF!),EZ$2+2,FALSE),0)</f>
        <v>#REF!</v>
      </c>
      <c r="FA109" t="e" cm="1">
        <f t="array" ref="FA109">_xlfn.IFNA(VLOOKUP($A109,TRANSPOSE(#REF!),FA$2+2,FALSE),0)</f>
        <v>#REF!</v>
      </c>
      <c r="FB109" t="e" cm="1">
        <f t="array" ref="FB109">_xlfn.IFNA(VLOOKUP($A109,TRANSPOSE(#REF!),FB$2+2,FALSE),0)</f>
        <v>#REF!</v>
      </c>
      <c r="FC109" t="e" cm="1">
        <f t="array" ref="FC109">_xlfn.IFNA(VLOOKUP($A109,TRANSPOSE(#REF!),FC$2+2,FALSE),0)</f>
        <v>#REF!</v>
      </c>
      <c r="FD109" t="e" cm="1">
        <f t="array" ref="FD109">_xlfn.IFNA(VLOOKUP($A109,TRANSPOSE(#REF!),FD$2+2,FALSE),0)</f>
        <v>#REF!</v>
      </c>
      <c r="FE109" t="e" cm="1">
        <f t="array" ref="FE109">_xlfn.IFNA(VLOOKUP($A109,TRANSPOSE(#REF!),FE$2+2,FALSE),0)</f>
        <v>#REF!</v>
      </c>
      <c r="FF109" t="e" cm="1">
        <f t="array" ref="FF109">_xlfn.IFNA(VLOOKUP($A109,TRANSPOSE(#REF!),FF$2+2,FALSE),0)</f>
        <v>#REF!</v>
      </c>
      <c r="FG109" t="e" cm="1">
        <f t="array" ref="FG109">_xlfn.IFNA(VLOOKUP($A109,TRANSPOSE(#REF!),FG$2+2,FALSE),0)</f>
        <v>#REF!</v>
      </c>
      <c r="FH109" t="e" cm="1">
        <f t="array" ref="FH109">_xlfn.IFNA(VLOOKUP($A109,TRANSPOSE(#REF!),FH$2+2,FALSE),0)</f>
        <v>#REF!</v>
      </c>
      <c r="FI109" t="e" cm="1">
        <f t="array" ref="FI109">_xlfn.IFNA(VLOOKUP($A109,TRANSPOSE(#REF!),FI$2+2,FALSE),0)</f>
        <v>#REF!</v>
      </c>
      <c r="FJ109" t="e" cm="1">
        <f t="array" ref="FJ109">_xlfn.IFNA(VLOOKUP($A109,TRANSPOSE(#REF!),FJ$2+2,FALSE),0)</f>
        <v>#REF!</v>
      </c>
      <c r="FK109" t="e" cm="1">
        <f t="array" ref="FK109">_xlfn.IFNA(VLOOKUP($A109,TRANSPOSE(#REF!),FK$2+2,FALSE),0)</f>
        <v>#REF!</v>
      </c>
      <c r="FL109" t="e" cm="1">
        <f t="array" ref="FL109">_xlfn.IFNA(VLOOKUP($A109,TRANSPOSE(#REF!),FL$2+2,FALSE),0)</f>
        <v>#REF!</v>
      </c>
      <c r="FM109" t="e" cm="1">
        <f t="array" ref="FM109">_xlfn.IFNA(VLOOKUP($A109,TRANSPOSE(#REF!),FM$2+2,FALSE),0)</f>
        <v>#REF!</v>
      </c>
      <c r="FN109" t="e" cm="1">
        <f t="array" ref="FN109">_xlfn.IFNA(VLOOKUP($A109,TRANSPOSE(#REF!),FN$2+2,FALSE),0)</f>
        <v>#REF!</v>
      </c>
      <c r="FO109" t="e" cm="1">
        <f t="array" ref="FO109">_xlfn.IFNA(VLOOKUP($A109,TRANSPOSE(#REF!),FO$2+2,FALSE),0)</f>
        <v>#REF!</v>
      </c>
      <c r="FP109" t="e" cm="1">
        <f t="array" ref="FP109">_xlfn.IFNA(VLOOKUP($A109,TRANSPOSE(#REF!),FP$2+2,FALSE),0)</f>
        <v>#REF!</v>
      </c>
      <c r="FQ109" t="e" cm="1">
        <f t="array" ref="FQ109">_xlfn.IFNA(VLOOKUP($A109,TRANSPOSE(#REF!),FQ$2+2,FALSE),0)</f>
        <v>#REF!</v>
      </c>
      <c r="FR109" t="e" cm="1">
        <f t="array" ref="FR109">_xlfn.IFNA(VLOOKUP($A109,TRANSPOSE(#REF!),FR$2+2,FALSE),0)</f>
        <v>#REF!</v>
      </c>
      <c r="FS109" t="e" cm="1">
        <f t="array" ref="FS109">_xlfn.IFNA(VLOOKUP($A109,TRANSPOSE(#REF!),FS$2+2,FALSE),0)</f>
        <v>#REF!</v>
      </c>
      <c r="FT109" t="e" cm="1">
        <f t="array" ref="FT109">_xlfn.IFNA(VLOOKUP($A109,TRANSPOSE(#REF!),FT$2+2,FALSE),0)</f>
        <v>#REF!</v>
      </c>
      <c r="FU109" t="e" cm="1">
        <f t="array" ref="FU109">_xlfn.IFNA(VLOOKUP($A109,TRANSPOSE(#REF!),FU$2+2,FALSE),0)</f>
        <v>#REF!</v>
      </c>
      <c r="FV109" t="e" cm="1">
        <f t="array" ref="FV109">_xlfn.IFNA(VLOOKUP($A109,TRANSPOSE(#REF!),FV$2+2,FALSE),0)</f>
        <v>#REF!</v>
      </c>
      <c r="FW109" t="e" cm="1">
        <f t="array" ref="FW109">_xlfn.IFNA(VLOOKUP($A109,TRANSPOSE(#REF!),FW$2+2,FALSE),0)</f>
        <v>#REF!</v>
      </c>
      <c r="FX109" t="e" cm="1">
        <f t="array" ref="FX109">_xlfn.IFNA(VLOOKUP($A109,TRANSPOSE(#REF!),FX$2+2,FALSE),0)</f>
        <v>#REF!</v>
      </c>
      <c r="FY109" t="e" cm="1">
        <f t="array" ref="FY109">_xlfn.IFNA(VLOOKUP($A109,TRANSPOSE(#REF!),FY$2+2,FALSE),0)</f>
        <v>#REF!</v>
      </c>
      <c r="FZ109" t="e" cm="1">
        <f t="array" ref="FZ109">_xlfn.IFNA(VLOOKUP($A109,TRANSPOSE(#REF!),FZ$2+2,FALSE),0)</f>
        <v>#REF!</v>
      </c>
      <c r="GA109" t="e" cm="1">
        <f t="array" ref="GA109">_xlfn.IFNA(VLOOKUP($A109,TRANSPOSE(#REF!),GA$2+2,FALSE),0)</f>
        <v>#REF!</v>
      </c>
      <c r="GB109" t="e" cm="1">
        <f t="array" ref="GB109">_xlfn.IFNA(VLOOKUP($A109,TRANSPOSE(#REF!),GB$2+2,FALSE),0)</f>
        <v>#REF!</v>
      </c>
      <c r="GC109" t="e" cm="1">
        <f t="array" ref="GC109">_xlfn.IFNA(VLOOKUP($A109,TRANSPOSE(#REF!),GC$2+2,FALSE),0)</f>
        <v>#REF!</v>
      </c>
      <c r="GD109" t="e" cm="1">
        <f t="array" ref="GD109">_xlfn.IFNA(VLOOKUP($A109,TRANSPOSE(#REF!),GD$2+2,FALSE),0)</f>
        <v>#REF!</v>
      </c>
      <c r="GE109" t="e" cm="1">
        <f t="array" ref="GE109">_xlfn.IFNA(VLOOKUP($A109,TRANSPOSE(#REF!),GE$2+2,FALSE),0)</f>
        <v>#REF!</v>
      </c>
      <c r="GF109" t="e" cm="1">
        <f t="array" ref="GF109">_xlfn.IFNA(VLOOKUP($A109,TRANSPOSE(#REF!),GF$2+2,FALSE),0)</f>
        <v>#REF!</v>
      </c>
      <c r="GG109" t="e" cm="1">
        <f t="array" ref="GG109">_xlfn.IFNA(VLOOKUP($A109,TRANSPOSE(#REF!),GG$2+2,FALSE),0)</f>
        <v>#REF!</v>
      </c>
      <c r="GH109" t="e" cm="1">
        <f t="array" ref="GH109">_xlfn.IFNA(VLOOKUP($A109,TRANSPOSE(#REF!),GH$2+2,FALSE),0)</f>
        <v>#REF!</v>
      </c>
      <c r="GI109" t="e" cm="1">
        <f t="array" ref="GI109">_xlfn.IFNA(VLOOKUP($A109,TRANSPOSE(#REF!),GI$2+2,FALSE),0)</f>
        <v>#REF!</v>
      </c>
      <c r="GJ109" t="e" cm="1">
        <f t="array" ref="GJ109">_xlfn.IFNA(VLOOKUP($A109,TRANSPOSE(#REF!),GJ$2+2,FALSE),0)</f>
        <v>#REF!</v>
      </c>
      <c r="GK109" t="e" cm="1">
        <f t="array" ref="GK109">_xlfn.IFNA(VLOOKUP($A109,TRANSPOSE(#REF!),GK$2+2,FALSE),0)</f>
        <v>#REF!</v>
      </c>
      <c r="GL109" t="e" cm="1">
        <f t="array" ref="GL109">_xlfn.IFNA(VLOOKUP($A109,TRANSPOSE(#REF!),GL$2+2,FALSE),0)</f>
        <v>#REF!</v>
      </c>
      <c r="GM109" t="e" cm="1">
        <f t="array" ref="GM109">_xlfn.IFNA(VLOOKUP($A109,TRANSPOSE(#REF!),GM$2+2,FALSE),0)</f>
        <v>#REF!</v>
      </c>
      <c r="GN109" t="e" cm="1">
        <f t="array" ref="GN109">_xlfn.IFNA(VLOOKUP($A109,TRANSPOSE(#REF!),GN$2+2,FALSE),0)</f>
        <v>#REF!</v>
      </c>
      <c r="GO109" t="e" cm="1">
        <f t="array" ref="GO109">_xlfn.IFNA(VLOOKUP($A109,TRANSPOSE(#REF!),GO$2+2,FALSE),0)</f>
        <v>#REF!</v>
      </c>
      <c r="GP109" t="e" cm="1">
        <f t="array" ref="GP109">_xlfn.IFNA(VLOOKUP($A109,TRANSPOSE(#REF!),GP$2+2,FALSE),0)</f>
        <v>#REF!</v>
      </c>
      <c r="GQ109" t="e" cm="1">
        <f t="array" ref="GQ109">_xlfn.IFNA(VLOOKUP($A109,TRANSPOSE(#REF!),GQ$2+2,FALSE),0)</f>
        <v>#REF!</v>
      </c>
      <c r="GR109" t="e" cm="1">
        <f t="array" ref="GR109">_xlfn.IFNA(VLOOKUP($A109,TRANSPOSE(#REF!),GR$2+2,FALSE),0)</f>
        <v>#REF!</v>
      </c>
      <c r="GS109" t="e" cm="1">
        <f t="array" ref="GS109">_xlfn.IFNA(VLOOKUP($A109,TRANSPOSE(#REF!),GS$2+2,FALSE),0)</f>
        <v>#REF!</v>
      </c>
      <c r="GT109" t="e" cm="1">
        <f t="array" ref="GT109">_xlfn.IFNA(VLOOKUP($A109,TRANSPOSE(#REF!),GT$2+2,FALSE),0)</f>
        <v>#REF!</v>
      </c>
      <c r="GU109" t="e" cm="1">
        <f t="array" ref="GU109">_xlfn.IFNA(VLOOKUP($A109,TRANSPOSE(#REF!),GU$2+2,FALSE),0)</f>
        <v>#REF!</v>
      </c>
      <c r="GV109" t="e" cm="1">
        <f t="array" ref="GV109">_xlfn.IFNA(VLOOKUP($A109,TRANSPOSE(#REF!),GV$2+2,FALSE),0)</f>
        <v>#REF!</v>
      </c>
      <c r="GW109" t="e" cm="1">
        <f t="array" ref="GW109">_xlfn.IFNA(VLOOKUP($A109,TRANSPOSE(#REF!),GW$2+2,FALSE),0)</f>
        <v>#REF!</v>
      </c>
      <c r="GX109" t="e" cm="1">
        <f t="array" ref="GX109">_xlfn.IFNA(VLOOKUP($A109,TRANSPOSE(#REF!),GX$2+2,FALSE),0)</f>
        <v>#REF!</v>
      </c>
      <c r="GY109" t="e" cm="1">
        <f t="array" ref="GY109">_xlfn.IFNA(VLOOKUP($A109,TRANSPOSE(#REF!),GY$2+2,FALSE),0)</f>
        <v>#REF!</v>
      </c>
      <c r="GZ109" t="e" cm="1">
        <f t="array" ref="GZ109">_xlfn.IFNA(VLOOKUP($A109,TRANSPOSE(#REF!),GZ$2+2,FALSE),0)</f>
        <v>#REF!</v>
      </c>
      <c r="HA109" t="e" cm="1">
        <f t="array" ref="HA109">_xlfn.IFNA(VLOOKUP($A109,TRANSPOSE(#REF!),HA$2+2,FALSE),0)</f>
        <v>#REF!</v>
      </c>
      <c r="HB109" t="e" cm="1">
        <f t="array" ref="HB109">_xlfn.IFNA(VLOOKUP($A109,TRANSPOSE(#REF!),HB$2+2,FALSE),0)</f>
        <v>#REF!</v>
      </c>
      <c r="HC109" t="e" cm="1">
        <f t="array" ref="HC109">_xlfn.IFNA(VLOOKUP($A109,TRANSPOSE(#REF!),HC$2+2,FALSE),0)</f>
        <v>#REF!</v>
      </c>
      <c r="HD109" t="e" cm="1">
        <f t="array" ref="HD109">_xlfn.IFNA(VLOOKUP($A109,TRANSPOSE(#REF!),HD$2+2,FALSE),0)</f>
        <v>#REF!</v>
      </c>
      <c r="HE109" t="e" cm="1">
        <f t="array" ref="HE109">_xlfn.IFNA(VLOOKUP($A109,TRANSPOSE(#REF!),HE$2+2,FALSE),0)</f>
        <v>#REF!</v>
      </c>
      <c r="HF109" t="e" cm="1">
        <f t="array" ref="HF109">_xlfn.IFNA(VLOOKUP($A109,TRANSPOSE(#REF!),HF$2+2,FALSE),0)</f>
        <v>#REF!</v>
      </c>
      <c r="HG109" t="e" cm="1">
        <f t="array" ref="HG109">_xlfn.IFNA(VLOOKUP($A109,TRANSPOSE(#REF!),HG$2+2,FALSE),0)</f>
        <v>#REF!</v>
      </c>
      <c r="HH109" t="e" cm="1">
        <f t="array" ref="HH109">_xlfn.IFNA(VLOOKUP($A109,TRANSPOSE(#REF!),HH$2+2,FALSE),0)</f>
        <v>#REF!</v>
      </c>
      <c r="HI109" t="e" cm="1">
        <f t="array" ref="HI109">_xlfn.IFNA(VLOOKUP($A109,TRANSPOSE(#REF!),HI$2+2,FALSE),0)</f>
        <v>#REF!</v>
      </c>
      <c r="HJ109" t="e" cm="1">
        <f t="array" ref="HJ109">_xlfn.IFNA(VLOOKUP($A109,TRANSPOSE(#REF!),HJ$2+2,FALSE),0)</f>
        <v>#REF!</v>
      </c>
      <c r="HK109" t="e" cm="1">
        <f t="array" ref="HK109">_xlfn.IFNA(VLOOKUP($A109,TRANSPOSE(#REF!),HK$2+2,FALSE),0)</f>
        <v>#REF!</v>
      </c>
      <c r="HL109" t="e" cm="1">
        <f t="array" ref="HL109">_xlfn.IFNA(VLOOKUP($A109,TRANSPOSE(#REF!),HL$2+2,FALSE),0)</f>
        <v>#REF!</v>
      </c>
      <c r="HM109" t="e" cm="1">
        <f t="array" ref="HM109">_xlfn.IFNA(VLOOKUP($A109,TRANSPOSE(#REF!),HM$2+2,FALSE),0)</f>
        <v>#REF!</v>
      </c>
      <c r="HN109" t="e" cm="1">
        <f t="array" ref="HN109">_xlfn.IFNA(VLOOKUP($A109,TRANSPOSE(#REF!),HN$2+2,FALSE),0)</f>
        <v>#REF!</v>
      </c>
      <c r="HO109" t="e" cm="1">
        <f t="array" ref="HO109">_xlfn.IFNA(VLOOKUP($A109,TRANSPOSE(#REF!),HO$2+2,FALSE),0)</f>
        <v>#REF!</v>
      </c>
      <c r="HP109" t="e" cm="1">
        <f t="array" ref="HP109">_xlfn.IFNA(VLOOKUP($A109,TRANSPOSE(#REF!),HP$2+2,FALSE),0)</f>
        <v>#REF!</v>
      </c>
      <c r="HQ109" t="e" cm="1">
        <f t="array" ref="HQ109">_xlfn.IFNA(VLOOKUP($A109,TRANSPOSE(#REF!),HQ$2+2,FALSE),0)</f>
        <v>#REF!</v>
      </c>
      <c r="HR109" t="e" cm="1">
        <f t="array" ref="HR109">_xlfn.IFNA(VLOOKUP($A109,TRANSPOSE(#REF!),HR$2+2,FALSE),0)</f>
        <v>#REF!</v>
      </c>
      <c r="HS109" t="e" cm="1">
        <f t="array" ref="HS109">_xlfn.IFNA(VLOOKUP($A109,TRANSPOSE(#REF!),HS$2+2,FALSE),0)</f>
        <v>#REF!</v>
      </c>
      <c r="HT109" t="e" cm="1">
        <f t="array" ref="HT109">_xlfn.IFNA(VLOOKUP($A109,TRANSPOSE(#REF!),HT$2+2,FALSE),0)</f>
        <v>#REF!</v>
      </c>
      <c r="HU109" t="e" cm="1">
        <f t="array" ref="HU109">_xlfn.IFNA(VLOOKUP($A109,TRANSPOSE(#REF!),HU$2+2,FALSE),0)</f>
        <v>#REF!</v>
      </c>
      <c r="HV109" t="e" cm="1">
        <f t="array" ref="HV109">_xlfn.IFNA(VLOOKUP($A109,TRANSPOSE(#REF!),HV$2+2,FALSE),0)</f>
        <v>#REF!</v>
      </c>
      <c r="HW109" t="e" cm="1">
        <f t="array" ref="HW109">_xlfn.IFNA(VLOOKUP($A109,TRANSPOSE(#REF!),HW$2+2,FALSE),0)</f>
        <v>#REF!</v>
      </c>
      <c r="HX109" t="e" cm="1">
        <f t="array" ref="HX109">_xlfn.IFNA(VLOOKUP($A109,TRANSPOSE(#REF!),HX$2+2,FALSE),0)</f>
        <v>#REF!</v>
      </c>
      <c r="HY109" t="e" cm="1">
        <f t="array" ref="HY109">_xlfn.IFNA(VLOOKUP($A109,TRANSPOSE(#REF!),HY$2+2,FALSE),0)</f>
        <v>#REF!</v>
      </c>
      <c r="HZ109" t="e" cm="1">
        <f t="array" ref="HZ109">_xlfn.IFNA(VLOOKUP($A109,TRANSPOSE(#REF!),HZ$2+2,FALSE),0)</f>
        <v>#REF!</v>
      </c>
      <c r="IA109" t="e" cm="1">
        <f t="array" ref="IA109">_xlfn.IFNA(VLOOKUP($A109,TRANSPOSE(#REF!),IA$2+2,FALSE),0)</f>
        <v>#REF!</v>
      </c>
      <c r="IB109" t="e" cm="1">
        <f t="array" ref="IB109">_xlfn.IFNA(VLOOKUP($A109,TRANSPOSE(#REF!),IB$2+2,FALSE),0)</f>
        <v>#REF!</v>
      </c>
      <c r="IC109" t="e" cm="1">
        <f t="array" ref="IC109">_xlfn.IFNA(VLOOKUP($A109,TRANSPOSE(#REF!),IC$2+2,FALSE),0)</f>
        <v>#REF!</v>
      </c>
      <c r="ID109" t="e" cm="1">
        <f t="array" ref="ID109">_xlfn.IFNA(VLOOKUP($A109,TRANSPOSE(#REF!),ID$2+2,FALSE),0)</f>
        <v>#REF!</v>
      </c>
      <c r="IE109" t="e" cm="1">
        <f t="array" ref="IE109">_xlfn.IFNA(VLOOKUP($A109,TRANSPOSE(#REF!),IE$2+2,FALSE),0)</f>
        <v>#REF!</v>
      </c>
      <c r="IF109" t="e" cm="1">
        <f t="array" ref="IF109">_xlfn.IFNA(VLOOKUP($A109,TRANSPOSE(#REF!),IF$2+2,FALSE),0)</f>
        <v>#REF!</v>
      </c>
      <c r="IG109" t="e" cm="1">
        <f t="array" ref="IG109">_xlfn.IFNA(VLOOKUP($A109,TRANSPOSE(#REF!),IG$2+2,FALSE),0)</f>
        <v>#REF!</v>
      </c>
      <c r="IH109" t="e" cm="1">
        <f t="array" ref="IH109">_xlfn.IFNA(VLOOKUP($A109,TRANSPOSE(#REF!),IH$2+2,FALSE),0)</f>
        <v>#REF!</v>
      </c>
      <c r="II109" t="e" cm="1">
        <f t="array" ref="II109">_xlfn.IFNA(VLOOKUP($A109,TRANSPOSE(#REF!),II$2+2,FALSE),0)</f>
        <v>#REF!</v>
      </c>
      <c r="IJ109" t="e" cm="1">
        <f t="array" ref="IJ109">_xlfn.IFNA(VLOOKUP($A109,TRANSPOSE(#REF!),IJ$2+2,FALSE),0)</f>
        <v>#REF!</v>
      </c>
      <c r="IK109" t="e" cm="1">
        <f t="array" ref="IK109">_xlfn.IFNA(VLOOKUP($A109,TRANSPOSE(#REF!),IK$2+2,FALSE),0)</f>
        <v>#REF!</v>
      </c>
      <c r="IL109" t="e" cm="1">
        <f t="array" ref="IL109">_xlfn.IFNA(VLOOKUP($A109,TRANSPOSE(#REF!),IL$2+2,FALSE),0)</f>
        <v>#REF!</v>
      </c>
      <c r="IM109" t="e" cm="1">
        <f t="array" ref="IM109">_xlfn.IFNA(VLOOKUP($A109,TRANSPOSE(#REF!),IM$2+2,FALSE),0)</f>
        <v>#REF!</v>
      </c>
      <c r="IN109" t="e" cm="1">
        <f t="array" ref="IN109">_xlfn.IFNA(VLOOKUP($A109,TRANSPOSE(#REF!),IN$2+2,FALSE),0)</f>
        <v>#REF!</v>
      </c>
      <c r="IO109" t="e" cm="1">
        <f t="array" ref="IO109">_xlfn.IFNA(VLOOKUP($A109,TRANSPOSE(#REF!),IO$2+2,FALSE),0)</f>
        <v>#REF!</v>
      </c>
      <c r="IP109" t="e" cm="1">
        <f t="array" ref="IP109">_xlfn.IFNA(VLOOKUP($A109,TRANSPOSE(#REF!),IP$2+2,FALSE),0)</f>
        <v>#REF!</v>
      </c>
      <c r="IQ109" t="e" cm="1">
        <f t="array" ref="IQ109">_xlfn.IFNA(VLOOKUP($A109,TRANSPOSE(#REF!),IQ$2+2,FALSE),0)</f>
        <v>#REF!</v>
      </c>
      <c r="IR109" t="e" cm="1">
        <f t="array" ref="IR109">_xlfn.IFNA(VLOOKUP($A109,TRANSPOSE(#REF!),IR$2+2,FALSE),0)</f>
        <v>#REF!</v>
      </c>
      <c r="IS109" t="e" cm="1">
        <f t="array" ref="IS109">_xlfn.IFNA(VLOOKUP($A109,TRANSPOSE(#REF!),IS$2+2,FALSE),0)</f>
        <v>#REF!</v>
      </c>
      <c r="IT109" t="e" cm="1">
        <f t="array" ref="IT109">_xlfn.IFNA(VLOOKUP($A109,TRANSPOSE(#REF!),IT$2+2,FALSE),0)</f>
        <v>#REF!</v>
      </c>
      <c r="IU109" t="e" cm="1">
        <f t="array" ref="IU109">_xlfn.IFNA(VLOOKUP($A109,TRANSPOSE(#REF!),IU$2+2,FALSE),0)</f>
        <v>#REF!</v>
      </c>
      <c r="IV109" t="e" cm="1">
        <f t="array" ref="IV109">_xlfn.IFNA(VLOOKUP($A109,TRANSPOSE(#REF!),IV$2+2,FALSE),0)</f>
        <v>#REF!</v>
      </c>
      <c r="IW109" t="e" cm="1">
        <f t="array" ref="IW109">_xlfn.IFNA(VLOOKUP($A109,TRANSPOSE(#REF!),IW$2+2,FALSE),0)</f>
        <v>#REF!</v>
      </c>
      <c r="IX109" t="e" cm="1">
        <f t="array" ref="IX109">_xlfn.IFNA(VLOOKUP($A109,TRANSPOSE(#REF!),IX$2+2,FALSE),0)</f>
        <v>#REF!</v>
      </c>
      <c r="IY109" t="e" cm="1">
        <f t="array" ref="IY109">_xlfn.IFNA(VLOOKUP($A109,TRANSPOSE(#REF!),IY$2+2,FALSE),0)</f>
        <v>#REF!</v>
      </c>
      <c r="IZ109" t="e" cm="1">
        <f t="array" ref="IZ109">_xlfn.IFNA(VLOOKUP($A109,TRANSPOSE(#REF!),IZ$2+2,FALSE),0)</f>
        <v>#REF!</v>
      </c>
      <c r="JA109" t="e" cm="1">
        <f t="array" ref="JA109">_xlfn.IFNA(VLOOKUP($A109,TRANSPOSE(#REF!),JA$2+2,FALSE),0)</f>
        <v>#REF!</v>
      </c>
      <c r="JB109" t="e" cm="1">
        <f t="array" ref="JB109">_xlfn.IFNA(VLOOKUP($A109,TRANSPOSE(#REF!),JB$2+2,FALSE),0)</f>
        <v>#REF!</v>
      </c>
      <c r="JC109" t="e" cm="1">
        <f t="array" ref="JC109">_xlfn.IFNA(VLOOKUP($A109,TRANSPOSE(#REF!),JC$2+2,FALSE),0)</f>
        <v>#REF!</v>
      </c>
      <c r="JD109" t="e" cm="1">
        <f t="array" ref="JD109">_xlfn.IFNA(VLOOKUP($A109,TRANSPOSE(#REF!),JD$2+2,FALSE),0)</f>
        <v>#REF!</v>
      </c>
      <c r="JE109" t="e" cm="1">
        <f t="array" ref="JE109">_xlfn.IFNA(VLOOKUP($A109,TRANSPOSE(#REF!),JE$2+2,FALSE),0)</f>
        <v>#REF!</v>
      </c>
      <c r="JF109" t="e" cm="1">
        <f t="array" ref="JF109">_xlfn.IFNA(VLOOKUP($A109,TRANSPOSE(#REF!),JF$2+2,FALSE),0)</f>
        <v>#REF!</v>
      </c>
      <c r="JG109" t="e" cm="1">
        <f t="array" ref="JG109">_xlfn.IFNA(VLOOKUP($A109,TRANSPOSE(#REF!),JG$2+2,FALSE),0)</f>
        <v>#REF!</v>
      </c>
      <c r="JH109" t="e" cm="1">
        <f t="array" ref="JH109">_xlfn.IFNA(VLOOKUP($A109,TRANSPOSE(#REF!),JH$2+2,FALSE),0)</f>
        <v>#REF!</v>
      </c>
      <c r="JI109" t="e" cm="1">
        <f t="array" ref="JI109">_xlfn.IFNA(VLOOKUP($A109,TRANSPOSE(#REF!),JI$2+2,FALSE),0)</f>
        <v>#REF!</v>
      </c>
      <c r="JJ109" t="e" cm="1">
        <f t="array" ref="JJ109">_xlfn.IFNA(VLOOKUP($A109,TRANSPOSE(#REF!),JJ$2+2,FALSE),0)</f>
        <v>#REF!</v>
      </c>
      <c r="JK109" t="e" cm="1">
        <f t="array" ref="JK109">_xlfn.IFNA(VLOOKUP($A109,TRANSPOSE(#REF!),JK$2+2,FALSE),0)</f>
        <v>#REF!</v>
      </c>
      <c r="JL109" t="e" cm="1">
        <f t="array" ref="JL109">_xlfn.IFNA(VLOOKUP($A109,TRANSPOSE(#REF!),JL$2+2,FALSE),0)</f>
        <v>#REF!</v>
      </c>
      <c r="JM109" t="e" cm="1">
        <f t="array" ref="JM109">_xlfn.IFNA(VLOOKUP($A109,TRANSPOSE(#REF!),JM$2+2,FALSE),0)</f>
        <v>#REF!</v>
      </c>
      <c r="JN109" t="e" cm="1">
        <f t="array" ref="JN109">_xlfn.IFNA(VLOOKUP($A109,TRANSPOSE(#REF!),JN$2+2,FALSE),0)</f>
        <v>#REF!</v>
      </c>
      <c r="JO109" t="e" cm="1">
        <f t="array" ref="JO109">_xlfn.IFNA(VLOOKUP($A109,TRANSPOSE(#REF!),JO$2+2,FALSE),0)</f>
        <v>#REF!</v>
      </c>
      <c r="JP109" t="e" cm="1">
        <f t="array" ref="JP109">_xlfn.IFNA(VLOOKUP($A109,TRANSPOSE(#REF!),JP$2+2,FALSE),0)</f>
        <v>#REF!</v>
      </c>
      <c r="JQ109" t="e" cm="1">
        <f t="array" ref="JQ109">_xlfn.IFNA(VLOOKUP($A109,TRANSPOSE(#REF!),JQ$2+2,FALSE),0)</f>
        <v>#REF!</v>
      </c>
      <c r="JR109" t="e" cm="1">
        <f t="array" ref="JR109">_xlfn.IFNA(VLOOKUP($A109,TRANSPOSE(#REF!),JR$2+2,FALSE),0)</f>
        <v>#REF!</v>
      </c>
      <c r="JS109" t="e" cm="1">
        <f t="array" ref="JS109">_xlfn.IFNA(VLOOKUP($A109,TRANSPOSE(#REF!),JS$2+2,FALSE),0)</f>
        <v>#REF!</v>
      </c>
      <c r="JT109" t="e" cm="1">
        <f t="array" ref="JT109">_xlfn.IFNA(VLOOKUP($A109,TRANSPOSE(#REF!),JT$2+2,FALSE),0)</f>
        <v>#REF!</v>
      </c>
      <c r="JU109" t="e" cm="1">
        <f t="array" ref="JU109">_xlfn.IFNA(VLOOKUP($A109,TRANSPOSE(#REF!),JU$2+2,FALSE),0)</f>
        <v>#REF!</v>
      </c>
      <c r="JV109" t="e" cm="1">
        <f t="array" ref="JV109">_xlfn.IFNA(VLOOKUP($A109,TRANSPOSE(#REF!),JV$2+2,FALSE),0)</f>
        <v>#REF!</v>
      </c>
      <c r="JW109" t="e" cm="1">
        <f t="array" ref="JW109">_xlfn.IFNA(VLOOKUP($A109,TRANSPOSE(#REF!),JW$2+2,FALSE),0)</f>
        <v>#REF!</v>
      </c>
      <c r="JX109" t="e" cm="1">
        <f t="array" ref="JX109">_xlfn.IFNA(VLOOKUP($A109,TRANSPOSE(#REF!),JX$2+2,FALSE),0)</f>
        <v>#REF!</v>
      </c>
      <c r="JY109" t="e" cm="1">
        <f t="array" ref="JY109">_xlfn.IFNA(VLOOKUP($A109,TRANSPOSE(#REF!),JY$2+2,FALSE),0)</f>
        <v>#REF!</v>
      </c>
      <c r="JZ109" t="e" cm="1">
        <f t="array" ref="JZ109">_xlfn.IFNA(VLOOKUP($A109,TRANSPOSE(#REF!),JZ$2+2,FALSE),0)</f>
        <v>#REF!</v>
      </c>
      <c r="KA109" t="e" cm="1">
        <f t="array" ref="KA109">_xlfn.IFNA(VLOOKUP($A109,TRANSPOSE(#REF!),KA$2+2,FALSE),0)</f>
        <v>#REF!</v>
      </c>
      <c r="KB109" t="e" cm="1">
        <f t="array" ref="KB109">_xlfn.IFNA(VLOOKUP($A109,TRANSPOSE(#REF!),KB$2+2,FALSE),0)</f>
        <v>#REF!</v>
      </c>
      <c r="KC109" t="e" cm="1">
        <f t="array" ref="KC109">_xlfn.IFNA(VLOOKUP($A109,TRANSPOSE(#REF!),KC$2+2,FALSE),0)</f>
        <v>#REF!</v>
      </c>
      <c r="KD109" t="e" cm="1">
        <f t="array" ref="KD109">_xlfn.IFNA(VLOOKUP($A109,TRANSPOSE(#REF!),KD$2+2,FALSE),0)</f>
        <v>#REF!</v>
      </c>
      <c r="KE109" t="e" cm="1">
        <f t="array" ref="KE109">_xlfn.IFNA(VLOOKUP($A109,TRANSPOSE(#REF!),KE$2+2,FALSE),0)</f>
        <v>#REF!</v>
      </c>
      <c r="KF109" t="e" cm="1">
        <f t="array" ref="KF109">_xlfn.IFNA(VLOOKUP($A109,TRANSPOSE(#REF!),KF$2+2,FALSE),0)</f>
        <v>#REF!</v>
      </c>
      <c r="KG109" t="e" cm="1">
        <f t="array" ref="KG109">_xlfn.IFNA(VLOOKUP($A109,TRANSPOSE(#REF!),KG$2+2,FALSE),0)</f>
        <v>#REF!</v>
      </c>
      <c r="KH109" t="e" cm="1">
        <f t="array" ref="KH109">_xlfn.IFNA(VLOOKUP($A109,TRANSPOSE(#REF!),KH$2+2,FALSE),0)</f>
        <v>#REF!</v>
      </c>
      <c r="KI109" t="e" cm="1">
        <f t="array" ref="KI109">_xlfn.IFNA(VLOOKUP($A109,TRANSPOSE(#REF!),KI$2+2,FALSE),0)</f>
        <v>#REF!</v>
      </c>
      <c r="KJ109" t="e" cm="1">
        <f t="array" ref="KJ109">_xlfn.IFNA(VLOOKUP($A109,TRANSPOSE(#REF!),KJ$2+2,FALSE),0)</f>
        <v>#REF!</v>
      </c>
      <c r="KK109" t="e" cm="1">
        <f t="array" ref="KK109">_xlfn.IFNA(VLOOKUP($A109,TRANSPOSE(#REF!),KK$2+2,FALSE),0)</f>
        <v>#REF!</v>
      </c>
      <c r="KL109" t="e" cm="1">
        <f t="array" ref="KL109">_xlfn.IFNA(VLOOKUP($A109,TRANSPOSE(#REF!),KL$2+2,FALSE),0)</f>
        <v>#REF!</v>
      </c>
      <c r="KM109" t="e" cm="1">
        <f t="array" ref="KM109">_xlfn.IFNA(VLOOKUP($A109,TRANSPOSE(#REF!),KM$2+2,FALSE),0)</f>
        <v>#REF!</v>
      </c>
      <c r="KN109" t="e" cm="1">
        <f t="array" ref="KN109">_xlfn.IFNA(VLOOKUP($A109,TRANSPOSE(#REF!),KN$2+2,FALSE),0)</f>
        <v>#REF!</v>
      </c>
      <c r="KO109" t="e" cm="1">
        <f t="array" ref="KO109">_xlfn.IFNA(VLOOKUP($A109,TRANSPOSE(#REF!),KO$2+2,FALSE),0)</f>
        <v>#REF!</v>
      </c>
      <c r="KP109" t="e" cm="1">
        <f t="array" ref="KP109">_xlfn.IFNA(VLOOKUP($A109,TRANSPOSE(#REF!),KP$2+2,FALSE),0)</f>
        <v>#REF!</v>
      </c>
      <c r="KQ109" t="e" cm="1">
        <f t="array" ref="KQ109">_xlfn.IFNA(VLOOKUP($A109,TRANSPOSE(#REF!),KQ$2+2,FALSE),0)</f>
        <v>#REF!</v>
      </c>
      <c r="KR109" t="e" cm="1">
        <f t="array" ref="KR109">_xlfn.IFNA(VLOOKUP($A109,TRANSPOSE(#REF!),KR$2+2,FALSE),0)</f>
        <v>#REF!</v>
      </c>
      <c r="KS109" t="e" cm="1">
        <f t="array" ref="KS109">_xlfn.IFNA(VLOOKUP($A109,TRANSPOSE(#REF!),KS$2+2,FALSE),0)</f>
        <v>#REF!</v>
      </c>
      <c r="KT109" t="e" cm="1">
        <f t="array" ref="KT109">_xlfn.IFNA(VLOOKUP($A109,TRANSPOSE(#REF!),KT$2+2,FALSE),0)</f>
        <v>#REF!</v>
      </c>
      <c r="KU109" t="e" cm="1">
        <f t="array" ref="KU109">_xlfn.IFNA(VLOOKUP($A109,TRANSPOSE(#REF!),KU$2+2,FALSE),0)</f>
        <v>#REF!</v>
      </c>
      <c r="KV109" t="e" cm="1">
        <f t="array" ref="KV109">_xlfn.IFNA(VLOOKUP($A109,TRANSPOSE(#REF!),KV$2+2,FALSE),0)</f>
        <v>#REF!</v>
      </c>
      <c r="KW109" t="e" cm="1">
        <f t="array" ref="KW109">_xlfn.IFNA(VLOOKUP($A109,TRANSPOSE(#REF!),KW$2+2,FALSE),0)</f>
        <v>#REF!</v>
      </c>
      <c r="KX109" t="e" cm="1">
        <f t="array" ref="KX109">_xlfn.IFNA(VLOOKUP($A109,TRANSPOSE(#REF!),KX$2+2,FALSE),0)</f>
        <v>#REF!</v>
      </c>
      <c r="KY109" t="e" cm="1">
        <f t="array" ref="KY109">_xlfn.IFNA(VLOOKUP($A109,TRANSPOSE(#REF!),KY$2+2,FALSE),0)</f>
        <v>#REF!</v>
      </c>
      <c r="KZ109" t="e" cm="1">
        <f t="array" ref="KZ109">_xlfn.IFNA(VLOOKUP($A109,TRANSPOSE(#REF!),KZ$2+2,FALSE),0)</f>
        <v>#REF!</v>
      </c>
      <c r="LA109" t="e" cm="1">
        <f t="array" ref="LA109">_xlfn.IFNA(VLOOKUP($A109,TRANSPOSE(#REF!),LA$2+2,FALSE),0)</f>
        <v>#REF!</v>
      </c>
      <c r="LB109" t="e" cm="1">
        <f t="array" ref="LB109">_xlfn.IFNA(VLOOKUP($A109,TRANSPOSE(#REF!),LB$2+2,FALSE),0)</f>
        <v>#REF!</v>
      </c>
      <c r="LC109" t="e" cm="1">
        <f t="array" ref="LC109">_xlfn.IFNA(VLOOKUP($A109,TRANSPOSE(#REF!),LC$2+2,FALSE),0)</f>
        <v>#REF!</v>
      </c>
      <c r="LD109" t="e" cm="1">
        <f t="array" ref="LD109">_xlfn.IFNA(VLOOKUP($A109,TRANSPOSE(#REF!),LD$2+2,FALSE),0)</f>
        <v>#REF!</v>
      </c>
      <c r="LE109" t="e" cm="1">
        <f t="array" ref="LE109">_xlfn.IFNA(VLOOKUP($A109,TRANSPOSE(#REF!),LE$2+2,FALSE),0)</f>
        <v>#REF!</v>
      </c>
      <c r="LF109" t="e" cm="1">
        <f t="array" ref="LF109">_xlfn.IFNA(VLOOKUP($A109,TRANSPOSE(#REF!),LF$2+2,FALSE),0)</f>
        <v>#REF!</v>
      </c>
      <c r="LG109" t="e" cm="1">
        <f t="array" ref="LG109">_xlfn.IFNA(VLOOKUP($A109,TRANSPOSE(#REF!),LG$2+2,FALSE),0)</f>
        <v>#REF!</v>
      </c>
      <c r="LH109" t="e" cm="1">
        <f t="array" ref="LH109">_xlfn.IFNA(VLOOKUP($A109,TRANSPOSE(#REF!),LH$2+2,FALSE),0)</f>
        <v>#REF!</v>
      </c>
      <c r="LI109" t="e" cm="1">
        <f t="array" ref="LI109">_xlfn.IFNA(VLOOKUP($A109,TRANSPOSE(#REF!),LI$2+2,FALSE),0)</f>
        <v>#REF!</v>
      </c>
      <c r="LJ109" t="e" cm="1">
        <f t="array" ref="LJ109">_xlfn.IFNA(VLOOKUP($A109,TRANSPOSE(#REF!),LJ$2+2,FALSE),0)</f>
        <v>#REF!</v>
      </c>
      <c r="LK109" t="e" cm="1">
        <f t="array" ref="LK109">_xlfn.IFNA(VLOOKUP($A109,TRANSPOSE(#REF!),LK$2+2,FALSE),0)</f>
        <v>#REF!</v>
      </c>
      <c r="LL109" t="e" cm="1">
        <f t="array" ref="LL109">_xlfn.IFNA(VLOOKUP($A109,TRANSPOSE(#REF!),LL$2+2,FALSE),0)</f>
        <v>#REF!</v>
      </c>
      <c r="LM109" t="e" cm="1">
        <f t="array" ref="LM109">_xlfn.IFNA(VLOOKUP($A109,TRANSPOSE(#REF!),LM$2+2,FALSE),0)</f>
        <v>#REF!</v>
      </c>
      <c r="LN109" t="e" cm="1">
        <f t="array" ref="LN109">_xlfn.IFNA(VLOOKUP($A109,TRANSPOSE(#REF!),LN$2+2,FALSE),0)</f>
        <v>#REF!</v>
      </c>
      <c r="LO109" t="e" cm="1">
        <f t="array" ref="LO109">_xlfn.IFNA(VLOOKUP($A109,TRANSPOSE(#REF!),LO$2+2,FALSE),0)</f>
        <v>#REF!</v>
      </c>
      <c r="LP109" t="e" cm="1">
        <f t="array" ref="LP109">_xlfn.IFNA(VLOOKUP($A109,TRANSPOSE(#REF!),LP$2+2,FALSE),0)</f>
        <v>#REF!</v>
      </c>
      <c r="LQ109" t="e" cm="1">
        <f t="array" ref="LQ109">_xlfn.IFNA(VLOOKUP($A109,TRANSPOSE(#REF!),LQ$2+2,FALSE),0)</f>
        <v>#REF!</v>
      </c>
      <c r="LR109" t="e" cm="1">
        <f t="array" ref="LR109">_xlfn.IFNA(VLOOKUP($A109,TRANSPOSE(#REF!),LR$2+2,FALSE),0)</f>
        <v>#REF!</v>
      </c>
      <c r="LS109" t="e" cm="1">
        <f t="array" ref="LS109">_xlfn.IFNA(VLOOKUP($A109,TRANSPOSE(#REF!),LS$2+2,FALSE),0)</f>
        <v>#REF!</v>
      </c>
      <c r="LT109" t="e" cm="1">
        <f t="array" ref="LT109">_xlfn.IFNA(VLOOKUP($A109,TRANSPOSE(#REF!),LT$2+2,FALSE),0)</f>
        <v>#REF!</v>
      </c>
      <c r="LU109" t="e" cm="1">
        <f t="array" ref="LU109">_xlfn.IFNA(VLOOKUP($A109,TRANSPOSE(#REF!),LU$2+2,FALSE),0)</f>
        <v>#REF!</v>
      </c>
      <c r="LV109" t="e" cm="1">
        <f t="array" ref="LV109">_xlfn.IFNA(VLOOKUP($A109,TRANSPOSE(#REF!),LV$2+2,FALSE),0)</f>
        <v>#REF!</v>
      </c>
      <c r="LW109" t="e" cm="1">
        <f t="array" ref="LW109">_xlfn.IFNA(VLOOKUP($A109,TRANSPOSE(#REF!),LW$2+2,FALSE),0)</f>
        <v>#REF!</v>
      </c>
      <c r="LX109" t="e" cm="1">
        <f t="array" ref="LX109">_xlfn.IFNA(VLOOKUP($A109,TRANSPOSE(#REF!),LX$2+2,FALSE),0)</f>
        <v>#REF!</v>
      </c>
      <c r="LY109" t="e" cm="1">
        <f t="array" ref="LY109">_xlfn.IFNA(VLOOKUP($A109,TRANSPOSE(#REF!),LY$2+2,FALSE),0)</f>
        <v>#REF!</v>
      </c>
      <c r="LZ109" t="e" cm="1">
        <f t="array" ref="LZ109">_xlfn.IFNA(VLOOKUP($A109,TRANSPOSE(#REF!),LZ$2+2,FALSE),0)</f>
        <v>#REF!</v>
      </c>
      <c r="MA109" t="e" cm="1">
        <f t="array" ref="MA109">_xlfn.IFNA(VLOOKUP($A109,TRANSPOSE(#REF!),MA$2+2,FALSE),0)</f>
        <v>#REF!</v>
      </c>
      <c r="MB109" t="e" cm="1">
        <f t="array" ref="MB109">_xlfn.IFNA(VLOOKUP($A109,TRANSPOSE(#REF!),MB$2+2,FALSE),0)</f>
        <v>#REF!</v>
      </c>
      <c r="MC109" t="e" cm="1">
        <f t="array" ref="MC109">_xlfn.IFNA(VLOOKUP($A109,TRANSPOSE(#REF!),MC$2+2,FALSE),0)</f>
        <v>#REF!</v>
      </c>
      <c r="MD109" t="e" cm="1">
        <f t="array" ref="MD109">_xlfn.IFNA(VLOOKUP($A109,TRANSPOSE(#REF!),MD$2+2,FALSE),0)</f>
        <v>#REF!</v>
      </c>
      <c r="ME109" t="e" cm="1">
        <f t="array" ref="ME109">_xlfn.IFNA(VLOOKUP($A109,TRANSPOSE(#REF!),ME$2+2,FALSE),0)</f>
        <v>#REF!</v>
      </c>
      <c r="MF109" t="e" cm="1">
        <f t="array" ref="MF109">_xlfn.IFNA(VLOOKUP($A109,TRANSPOSE(#REF!),MF$2+2,FALSE),0)</f>
        <v>#REF!</v>
      </c>
      <c r="MG109" t="e" cm="1">
        <f t="array" ref="MG109">_xlfn.IFNA(VLOOKUP($A109,TRANSPOSE(#REF!),MG$2+2,FALSE),0)</f>
        <v>#REF!</v>
      </c>
      <c r="MH109" t="e" cm="1">
        <f t="array" ref="MH109">_xlfn.IFNA(VLOOKUP($A109,TRANSPOSE(#REF!),MH$2+2,FALSE),0)</f>
        <v>#REF!</v>
      </c>
      <c r="MI109" t="e" cm="1">
        <f t="array" ref="MI109">_xlfn.IFNA(VLOOKUP($A109,TRANSPOSE(#REF!),MI$2+2,FALSE),0)</f>
        <v>#REF!</v>
      </c>
      <c r="MJ109" t="e" cm="1">
        <f t="array" ref="MJ109">_xlfn.IFNA(VLOOKUP($A109,TRANSPOSE(#REF!),MJ$2+2,FALSE),0)</f>
        <v>#REF!</v>
      </c>
      <c r="MK109" t="e" cm="1">
        <f t="array" ref="MK109">_xlfn.IFNA(VLOOKUP($A109,TRANSPOSE(#REF!),MK$2+2,FALSE),0)</f>
        <v>#REF!</v>
      </c>
      <c r="ML109" t="e" cm="1">
        <f t="array" ref="ML109">_xlfn.IFNA(VLOOKUP($A109,TRANSPOSE(#REF!),ML$2+2,FALSE),0)</f>
        <v>#REF!</v>
      </c>
      <c r="MM109" t="e" cm="1">
        <f t="array" ref="MM109">_xlfn.IFNA(VLOOKUP($A109,TRANSPOSE(#REF!),MM$2+2,FALSE),0)</f>
        <v>#REF!</v>
      </c>
      <c r="MN109" t="e" cm="1">
        <f t="array" ref="MN109">_xlfn.IFNA(VLOOKUP($A109,TRANSPOSE(#REF!),MN$2+2,FALSE),0)</f>
        <v>#REF!</v>
      </c>
      <c r="MO109" t="e" cm="1">
        <f t="array" ref="MO109">_xlfn.IFNA(VLOOKUP($A109,TRANSPOSE(#REF!),MO$2+2,FALSE),0)</f>
        <v>#REF!</v>
      </c>
      <c r="MP109" t="e" cm="1">
        <f t="array" ref="MP109">_xlfn.IFNA(VLOOKUP($A109,TRANSPOSE(#REF!),MP$2+2,FALSE),0)</f>
        <v>#REF!</v>
      </c>
      <c r="MQ109" t="e" cm="1">
        <f t="array" ref="MQ109">_xlfn.IFNA(VLOOKUP($A109,TRANSPOSE(#REF!),MQ$2+2,FALSE),0)</f>
        <v>#REF!</v>
      </c>
      <c r="MR109" t="e" cm="1">
        <f t="array" ref="MR109">_xlfn.IFNA(VLOOKUP($A109,TRANSPOSE(#REF!),MR$2+2,FALSE),0)</f>
        <v>#REF!</v>
      </c>
      <c r="MS109" t="e" cm="1">
        <f t="array" ref="MS109">_xlfn.IFNA(VLOOKUP($A109,TRANSPOSE(#REF!),MS$2+2,FALSE),0)</f>
        <v>#REF!</v>
      </c>
      <c r="MT109" t="e" cm="1">
        <f t="array" ref="MT109">_xlfn.IFNA(VLOOKUP($A109,TRANSPOSE(#REF!),MT$2+2,FALSE),0)</f>
        <v>#REF!</v>
      </c>
      <c r="MU109" t="e" cm="1">
        <f t="array" ref="MU109">_xlfn.IFNA(VLOOKUP($A109,TRANSPOSE(#REF!),MU$2+2,FALSE),0)</f>
        <v>#REF!</v>
      </c>
      <c r="MV109" t="e" cm="1">
        <f t="array" ref="MV109">_xlfn.IFNA(VLOOKUP($A109,TRANSPOSE(#REF!),MV$2+2,FALSE),0)</f>
        <v>#REF!</v>
      </c>
      <c r="MW109" t="e" cm="1">
        <f t="array" ref="MW109">_xlfn.IFNA(VLOOKUP($A109,TRANSPOSE(#REF!),MW$2+2,FALSE),0)</f>
        <v>#REF!</v>
      </c>
      <c r="MX109" t="e" cm="1">
        <f t="array" ref="MX109">_xlfn.IFNA(VLOOKUP($A109,TRANSPOSE(#REF!),MX$2+2,FALSE),0)</f>
        <v>#REF!</v>
      </c>
      <c r="MY109" t="e" cm="1">
        <f t="array" ref="MY109">_xlfn.IFNA(VLOOKUP($A109,TRANSPOSE(#REF!),MY$2+2,FALSE),0)</f>
        <v>#REF!</v>
      </c>
      <c r="MZ109" t="e" cm="1">
        <f t="array" ref="MZ109">_xlfn.IFNA(VLOOKUP($A109,TRANSPOSE(#REF!),MZ$2+2,FALSE),0)</f>
        <v>#REF!</v>
      </c>
      <c r="NA109" t="e" cm="1">
        <f t="array" ref="NA109">_xlfn.IFNA(VLOOKUP($A109,TRANSPOSE(#REF!),NA$2+2,FALSE),0)</f>
        <v>#REF!</v>
      </c>
      <c r="NB109" t="e" cm="1">
        <f t="array" ref="NB109">_xlfn.IFNA(VLOOKUP($A109,TRANSPOSE(#REF!),NB$2+2,FALSE),0)</f>
        <v>#REF!</v>
      </c>
      <c r="NC109" t="e" cm="1">
        <f t="array" ref="NC109">_xlfn.IFNA(VLOOKUP($A109,TRANSPOSE(#REF!),NC$2+2,FALSE),0)</f>
        <v>#REF!</v>
      </c>
      <c r="ND109" t="e" cm="1">
        <f t="array" ref="ND109">_xlfn.IFNA(VLOOKUP($A109,TRANSPOSE(#REF!),ND$2+2,FALSE),0)</f>
        <v>#REF!</v>
      </c>
      <c r="NE109" t="e" cm="1">
        <f t="array" ref="NE109">_xlfn.IFNA(VLOOKUP($A109,TRANSPOSE(#REF!),NE$2+2,FALSE),0)</f>
        <v>#REF!</v>
      </c>
      <c r="NF109" t="e" cm="1">
        <f t="array" ref="NF109">_xlfn.IFNA(VLOOKUP($A109,TRANSPOSE(#REF!),NF$2+2,FALSE),0)</f>
        <v>#REF!</v>
      </c>
      <c r="NG109" t="e" cm="1">
        <f t="array" ref="NG109">_xlfn.IFNA(VLOOKUP($A109,TRANSPOSE(#REF!),NG$2+2,FALSE),0)</f>
        <v>#REF!</v>
      </c>
      <c r="NH109" t="e" cm="1">
        <f t="array" ref="NH109">_xlfn.IFNA(VLOOKUP($A109,TRANSPOSE(#REF!),NH$2+2,FALSE),0)</f>
        <v>#REF!</v>
      </c>
      <c r="NI109" t="e" cm="1">
        <f t="array" ref="NI109">_xlfn.IFNA(VLOOKUP($A109,TRANSPOSE(#REF!),NI$2+2,FALSE),0)</f>
        <v>#REF!</v>
      </c>
      <c r="NJ109" t="e" cm="1">
        <f t="array" ref="NJ109">_xlfn.IFNA(VLOOKUP($A109,TRANSPOSE(#REF!),NJ$2+2,FALSE),0)</f>
        <v>#REF!</v>
      </c>
      <c r="NL109" t="e">
        <f t="shared" si="2"/>
        <v>#REF!</v>
      </c>
      <c r="NM109" t="e">
        <f t="shared" si="3"/>
        <v>#REF!</v>
      </c>
    </row>
    <row r="110" spans="1:377" x14ac:dyDescent="0.3">
      <c r="A110" t="str">
        <v>PNO02_18</v>
      </c>
      <c r="B110" t="str">
        <v>Elektriciteit</v>
      </c>
      <c r="C110" t="str">
        <v>Conversion</v>
      </c>
      <c r="D110" t="str">
        <v>Power NO</v>
      </c>
      <c r="E110" t="str">
        <v>Generation</v>
      </c>
      <c r="F110" t="str">
        <v>Electricity NO</v>
      </c>
      <c r="G110" t="str">
        <v>Electricity from Solar - Power NO</v>
      </c>
      <c r="H110" t="str">
        <v>[GW]</v>
      </c>
      <c r="I110">
        <f>_xlfn.IFNA(VLOOKUP(A110,'[1]PASTE Cap_Investment'!A:B,2,FALSE),0)</f>
        <v>2.8747380730000001</v>
      </c>
      <c r="J110" t="e" cm="1">
        <f t="array" ref="J110">_xlfn.IFNA(VLOOKUP($A110,TRANSPOSE(#REF!),J$2+2,FALSE),0)</f>
        <v>#REF!</v>
      </c>
      <c r="K110" t="e" cm="1">
        <f t="array" ref="K110">_xlfn.IFNA(VLOOKUP($A110,TRANSPOSE(#REF!),K$2+2,FALSE),0)</f>
        <v>#REF!</v>
      </c>
      <c r="L110" t="e" cm="1">
        <f t="array" ref="L110">_xlfn.IFNA(VLOOKUP($A110,TRANSPOSE(#REF!),L$2+2,FALSE),0)</f>
        <v>#REF!</v>
      </c>
      <c r="M110" t="e" cm="1">
        <f t="array" ref="M110">_xlfn.IFNA(VLOOKUP($A110,TRANSPOSE(#REF!),M$2+2,FALSE),0)</f>
        <v>#REF!</v>
      </c>
      <c r="N110" t="e" cm="1">
        <f t="array" ref="N110">_xlfn.IFNA(VLOOKUP($A110,TRANSPOSE(#REF!),N$2+2,FALSE),0)</f>
        <v>#REF!</v>
      </c>
      <c r="O110" t="e" cm="1">
        <f t="array" ref="O110">_xlfn.IFNA(VLOOKUP($A110,TRANSPOSE(#REF!),O$2+2,FALSE),0)</f>
        <v>#REF!</v>
      </c>
      <c r="P110" t="e" cm="1">
        <f t="array" ref="P110">_xlfn.IFNA(VLOOKUP($A110,TRANSPOSE(#REF!),P$2+2,FALSE),0)</f>
        <v>#REF!</v>
      </c>
      <c r="Q110" t="e" cm="1">
        <f t="array" ref="Q110">_xlfn.IFNA(VLOOKUP($A110,TRANSPOSE(#REF!),Q$2+2,FALSE),0)</f>
        <v>#REF!</v>
      </c>
      <c r="R110" t="e" cm="1">
        <f t="array" ref="R110">_xlfn.IFNA(VLOOKUP($A110,TRANSPOSE(#REF!),R$2+2,FALSE),0)</f>
        <v>#REF!</v>
      </c>
      <c r="S110" t="e" cm="1">
        <f t="array" ref="S110">_xlfn.IFNA(VLOOKUP($A110,TRANSPOSE(#REF!),S$2+2,FALSE),0)</f>
        <v>#REF!</v>
      </c>
      <c r="T110" t="e" cm="1">
        <f t="array" ref="T110">_xlfn.IFNA(VLOOKUP($A110,TRANSPOSE(#REF!),T$2+2,FALSE),0)</f>
        <v>#REF!</v>
      </c>
      <c r="U110" t="e" cm="1">
        <f t="array" ref="U110">_xlfn.IFNA(VLOOKUP($A110,TRANSPOSE(#REF!),U$2+2,FALSE),0)</f>
        <v>#REF!</v>
      </c>
      <c r="V110" t="e" cm="1">
        <f t="array" ref="V110">_xlfn.IFNA(VLOOKUP($A110,TRANSPOSE(#REF!),V$2+2,FALSE),0)</f>
        <v>#REF!</v>
      </c>
      <c r="W110" t="e" cm="1">
        <f t="array" ref="W110">_xlfn.IFNA(VLOOKUP($A110,TRANSPOSE(#REF!),W$2+2,FALSE),0)</f>
        <v>#REF!</v>
      </c>
      <c r="X110" t="e" cm="1">
        <f t="array" ref="X110">_xlfn.IFNA(VLOOKUP($A110,TRANSPOSE(#REF!),X$2+2,FALSE),0)</f>
        <v>#REF!</v>
      </c>
      <c r="Y110" t="e" cm="1">
        <f t="array" ref="Y110">_xlfn.IFNA(VLOOKUP($A110,TRANSPOSE(#REF!),Y$2+2,FALSE),0)</f>
        <v>#REF!</v>
      </c>
      <c r="Z110" t="e" cm="1">
        <f t="array" ref="Z110">_xlfn.IFNA(VLOOKUP($A110,TRANSPOSE(#REF!),Z$2+2,FALSE),0)</f>
        <v>#REF!</v>
      </c>
      <c r="AA110" t="e" cm="1">
        <f t="array" ref="AA110">_xlfn.IFNA(VLOOKUP($A110,TRANSPOSE(#REF!),AA$2+2,FALSE),0)</f>
        <v>#REF!</v>
      </c>
      <c r="AB110" t="e" cm="1">
        <f t="array" ref="AB110">_xlfn.IFNA(VLOOKUP($A110,TRANSPOSE(#REF!),AB$2+2,FALSE),0)</f>
        <v>#REF!</v>
      </c>
      <c r="AC110" t="e" cm="1">
        <f t="array" ref="AC110">_xlfn.IFNA(VLOOKUP($A110,TRANSPOSE(#REF!),AC$2+2,FALSE),0)</f>
        <v>#REF!</v>
      </c>
      <c r="AD110" t="e" cm="1">
        <f t="array" ref="AD110">_xlfn.IFNA(VLOOKUP($A110,TRANSPOSE(#REF!),AD$2+2,FALSE),0)</f>
        <v>#REF!</v>
      </c>
      <c r="AE110" t="e" cm="1">
        <f t="array" ref="AE110">_xlfn.IFNA(VLOOKUP($A110,TRANSPOSE(#REF!),AE$2+2,FALSE),0)</f>
        <v>#REF!</v>
      </c>
      <c r="AF110" t="e" cm="1">
        <f t="array" ref="AF110">_xlfn.IFNA(VLOOKUP($A110,TRANSPOSE(#REF!),AF$2+2,FALSE),0)</f>
        <v>#REF!</v>
      </c>
      <c r="AG110" t="e" cm="1">
        <f t="array" ref="AG110">_xlfn.IFNA(VLOOKUP($A110,TRANSPOSE(#REF!),AG$2+2,FALSE),0)</f>
        <v>#REF!</v>
      </c>
      <c r="AH110" t="e" cm="1">
        <f t="array" ref="AH110">_xlfn.IFNA(VLOOKUP($A110,TRANSPOSE(#REF!),AH$2+2,FALSE),0)</f>
        <v>#REF!</v>
      </c>
      <c r="AI110" t="e" cm="1">
        <f t="array" ref="AI110">_xlfn.IFNA(VLOOKUP($A110,TRANSPOSE(#REF!),AI$2+2,FALSE),0)</f>
        <v>#REF!</v>
      </c>
      <c r="AJ110" t="e" cm="1">
        <f t="array" ref="AJ110">_xlfn.IFNA(VLOOKUP($A110,TRANSPOSE(#REF!),AJ$2+2,FALSE),0)</f>
        <v>#REF!</v>
      </c>
      <c r="AK110" t="e" cm="1">
        <f t="array" ref="AK110">_xlfn.IFNA(VLOOKUP($A110,TRANSPOSE(#REF!),AK$2+2,FALSE),0)</f>
        <v>#REF!</v>
      </c>
      <c r="AL110" t="e" cm="1">
        <f t="array" ref="AL110">_xlfn.IFNA(VLOOKUP($A110,TRANSPOSE(#REF!),AL$2+2,FALSE),0)</f>
        <v>#REF!</v>
      </c>
      <c r="AM110" t="e" cm="1">
        <f t="array" ref="AM110">_xlfn.IFNA(VLOOKUP($A110,TRANSPOSE(#REF!),AM$2+2,FALSE),0)</f>
        <v>#REF!</v>
      </c>
      <c r="AN110" t="e" cm="1">
        <f t="array" ref="AN110">_xlfn.IFNA(VLOOKUP($A110,TRANSPOSE(#REF!),AN$2+2,FALSE),0)</f>
        <v>#REF!</v>
      </c>
      <c r="AO110" t="e" cm="1">
        <f t="array" ref="AO110">_xlfn.IFNA(VLOOKUP($A110,TRANSPOSE(#REF!),AO$2+2,FALSE),0)</f>
        <v>#REF!</v>
      </c>
      <c r="AP110" t="e" cm="1">
        <f t="array" ref="AP110">_xlfn.IFNA(VLOOKUP($A110,TRANSPOSE(#REF!),AP$2+2,FALSE),0)</f>
        <v>#REF!</v>
      </c>
      <c r="AQ110" t="e" cm="1">
        <f t="array" ref="AQ110">_xlfn.IFNA(VLOOKUP($A110,TRANSPOSE(#REF!),AQ$2+2,FALSE),0)</f>
        <v>#REF!</v>
      </c>
      <c r="AR110" t="e" cm="1">
        <f t="array" ref="AR110">_xlfn.IFNA(VLOOKUP($A110,TRANSPOSE(#REF!),AR$2+2,FALSE),0)</f>
        <v>#REF!</v>
      </c>
      <c r="AS110" t="e" cm="1">
        <f t="array" ref="AS110">_xlfn.IFNA(VLOOKUP($A110,TRANSPOSE(#REF!),AS$2+2,FALSE),0)</f>
        <v>#REF!</v>
      </c>
      <c r="AT110" t="e" cm="1">
        <f t="array" ref="AT110">_xlfn.IFNA(VLOOKUP($A110,TRANSPOSE(#REF!),AT$2+2,FALSE),0)</f>
        <v>#REF!</v>
      </c>
      <c r="AU110" t="e" cm="1">
        <f t="array" ref="AU110">_xlfn.IFNA(VLOOKUP($A110,TRANSPOSE(#REF!),AU$2+2,FALSE),0)</f>
        <v>#REF!</v>
      </c>
      <c r="AV110" t="e" cm="1">
        <f t="array" ref="AV110">_xlfn.IFNA(VLOOKUP($A110,TRANSPOSE(#REF!),AV$2+2,FALSE),0)</f>
        <v>#REF!</v>
      </c>
      <c r="AW110" t="e" cm="1">
        <f t="array" ref="AW110">_xlfn.IFNA(VLOOKUP($A110,TRANSPOSE(#REF!),AW$2+2,FALSE),0)</f>
        <v>#REF!</v>
      </c>
      <c r="AX110" t="e" cm="1">
        <f t="array" ref="AX110">_xlfn.IFNA(VLOOKUP($A110,TRANSPOSE(#REF!),AX$2+2,FALSE),0)</f>
        <v>#REF!</v>
      </c>
      <c r="AY110" t="e" cm="1">
        <f t="array" ref="AY110">_xlfn.IFNA(VLOOKUP($A110,TRANSPOSE(#REF!),AY$2+2,FALSE),0)</f>
        <v>#REF!</v>
      </c>
      <c r="AZ110" t="e" cm="1">
        <f t="array" ref="AZ110">_xlfn.IFNA(VLOOKUP($A110,TRANSPOSE(#REF!),AZ$2+2,FALSE),0)</f>
        <v>#REF!</v>
      </c>
      <c r="BA110" t="e" cm="1">
        <f t="array" ref="BA110">_xlfn.IFNA(VLOOKUP($A110,TRANSPOSE(#REF!),BA$2+2,FALSE),0)</f>
        <v>#REF!</v>
      </c>
      <c r="BB110" t="e" cm="1">
        <f t="array" ref="BB110">_xlfn.IFNA(VLOOKUP($A110,TRANSPOSE(#REF!),BB$2+2,FALSE),0)</f>
        <v>#REF!</v>
      </c>
      <c r="BC110" t="e" cm="1">
        <f t="array" ref="BC110">_xlfn.IFNA(VLOOKUP($A110,TRANSPOSE(#REF!),BC$2+2,FALSE),0)</f>
        <v>#REF!</v>
      </c>
      <c r="BD110" t="e" cm="1">
        <f t="array" ref="BD110">_xlfn.IFNA(VLOOKUP($A110,TRANSPOSE(#REF!),BD$2+2,FALSE),0)</f>
        <v>#REF!</v>
      </c>
      <c r="BE110" t="e" cm="1">
        <f t="array" ref="BE110">_xlfn.IFNA(VLOOKUP($A110,TRANSPOSE(#REF!),BE$2+2,FALSE),0)</f>
        <v>#REF!</v>
      </c>
      <c r="BF110" t="e" cm="1">
        <f t="array" ref="BF110">_xlfn.IFNA(VLOOKUP($A110,TRANSPOSE(#REF!),BF$2+2,FALSE),0)</f>
        <v>#REF!</v>
      </c>
      <c r="BG110" t="e" cm="1">
        <f t="array" ref="BG110">_xlfn.IFNA(VLOOKUP($A110,TRANSPOSE(#REF!),BG$2+2,FALSE),0)</f>
        <v>#REF!</v>
      </c>
      <c r="BH110" t="e" cm="1">
        <f t="array" ref="BH110">_xlfn.IFNA(VLOOKUP($A110,TRANSPOSE(#REF!),BH$2+2,FALSE),0)</f>
        <v>#REF!</v>
      </c>
      <c r="BI110" t="e" cm="1">
        <f t="array" ref="BI110">_xlfn.IFNA(VLOOKUP($A110,TRANSPOSE(#REF!),BI$2+2,FALSE),0)</f>
        <v>#REF!</v>
      </c>
      <c r="BJ110" t="e" cm="1">
        <f t="array" ref="BJ110">_xlfn.IFNA(VLOOKUP($A110,TRANSPOSE(#REF!),BJ$2+2,FALSE),0)</f>
        <v>#REF!</v>
      </c>
      <c r="BK110" t="e" cm="1">
        <f t="array" ref="BK110">_xlfn.IFNA(VLOOKUP($A110,TRANSPOSE(#REF!),BK$2+2,FALSE),0)</f>
        <v>#REF!</v>
      </c>
      <c r="BL110" t="e" cm="1">
        <f t="array" ref="BL110">_xlfn.IFNA(VLOOKUP($A110,TRANSPOSE(#REF!),BL$2+2,FALSE),0)</f>
        <v>#REF!</v>
      </c>
      <c r="BM110" t="e" cm="1">
        <f t="array" ref="BM110">_xlfn.IFNA(VLOOKUP($A110,TRANSPOSE(#REF!),BM$2+2,FALSE),0)</f>
        <v>#REF!</v>
      </c>
      <c r="BN110" t="e" cm="1">
        <f t="array" ref="BN110">_xlfn.IFNA(VLOOKUP($A110,TRANSPOSE(#REF!),BN$2+2,FALSE),0)</f>
        <v>#REF!</v>
      </c>
      <c r="BO110" t="e" cm="1">
        <f t="array" ref="BO110">_xlfn.IFNA(VLOOKUP($A110,TRANSPOSE(#REF!),BO$2+2,FALSE),0)</f>
        <v>#REF!</v>
      </c>
      <c r="BP110" t="e" cm="1">
        <f t="array" ref="BP110">_xlfn.IFNA(VLOOKUP($A110,TRANSPOSE(#REF!),BP$2+2,FALSE),0)</f>
        <v>#REF!</v>
      </c>
      <c r="BQ110" t="e" cm="1">
        <f t="array" ref="BQ110">_xlfn.IFNA(VLOOKUP($A110,TRANSPOSE(#REF!),BQ$2+2,FALSE),0)</f>
        <v>#REF!</v>
      </c>
      <c r="BR110" t="e" cm="1">
        <f t="array" ref="BR110">_xlfn.IFNA(VLOOKUP($A110,TRANSPOSE(#REF!),BR$2+2,FALSE),0)</f>
        <v>#REF!</v>
      </c>
      <c r="BS110" t="e" cm="1">
        <f t="array" ref="BS110">_xlfn.IFNA(VLOOKUP($A110,TRANSPOSE(#REF!),BS$2+2,FALSE),0)</f>
        <v>#REF!</v>
      </c>
      <c r="BT110" t="e" cm="1">
        <f t="array" ref="BT110">_xlfn.IFNA(VLOOKUP($A110,TRANSPOSE(#REF!),BT$2+2,FALSE),0)</f>
        <v>#REF!</v>
      </c>
      <c r="BU110" t="e" cm="1">
        <f t="array" ref="BU110">_xlfn.IFNA(VLOOKUP($A110,TRANSPOSE(#REF!),BU$2+2,FALSE),0)</f>
        <v>#REF!</v>
      </c>
      <c r="BV110" t="e" cm="1">
        <f t="array" ref="BV110">_xlfn.IFNA(VLOOKUP($A110,TRANSPOSE(#REF!),BV$2+2,FALSE),0)</f>
        <v>#REF!</v>
      </c>
      <c r="BW110" t="e" cm="1">
        <f t="array" ref="BW110">_xlfn.IFNA(VLOOKUP($A110,TRANSPOSE(#REF!),BW$2+2,FALSE),0)</f>
        <v>#REF!</v>
      </c>
      <c r="BX110" t="e" cm="1">
        <f t="array" ref="BX110">_xlfn.IFNA(VLOOKUP($A110,TRANSPOSE(#REF!),BX$2+2,FALSE),0)</f>
        <v>#REF!</v>
      </c>
      <c r="BY110" t="e" cm="1">
        <f t="array" ref="BY110">_xlfn.IFNA(VLOOKUP($A110,TRANSPOSE(#REF!),BY$2+2,FALSE),0)</f>
        <v>#REF!</v>
      </c>
      <c r="BZ110" t="e" cm="1">
        <f t="array" ref="BZ110">_xlfn.IFNA(VLOOKUP($A110,TRANSPOSE(#REF!),BZ$2+2,FALSE),0)</f>
        <v>#REF!</v>
      </c>
      <c r="CA110" t="e" cm="1">
        <f t="array" ref="CA110">_xlfn.IFNA(VLOOKUP($A110,TRANSPOSE(#REF!),CA$2+2,FALSE),0)</f>
        <v>#REF!</v>
      </c>
      <c r="CB110" t="e" cm="1">
        <f t="array" ref="CB110">_xlfn.IFNA(VLOOKUP($A110,TRANSPOSE(#REF!),CB$2+2,FALSE),0)</f>
        <v>#REF!</v>
      </c>
      <c r="CC110" t="e" cm="1">
        <f t="array" ref="CC110">_xlfn.IFNA(VLOOKUP($A110,TRANSPOSE(#REF!),CC$2+2,FALSE),0)</f>
        <v>#REF!</v>
      </c>
      <c r="CD110" t="e" cm="1">
        <f t="array" ref="CD110">_xlfn.IFNA(VLOOKUP($A110,TRANSPOSE(#REF!),CD$2+2,FALSE),0)</f>
        <v>#REF!</v>
      </c>
      <c r="CE110" t="e" cm="1">
        <f t="array" ref="CE110">_xlfn.IFNA(VLOOKUP($A110,TRANSPOSE(#REF!),CE$2+2,FALSE),0)</f>
        <v>#REF!</v>
      </c>
      <c r="CF110" t="e" cm="1">
        <f t="array" ref="CF110">_xlfn.IFNA(VLOOKUP($A110,TRANSPOSE(#REF!),CF$2+2,FALSE),0)</f>
        <v>#REF!</v>
      </c>
      <c r="CG110" t="e" cm="1">
        <f t="array" ref="CG110">_xlfn.IFNA(VLOOKUP($A110,TRANSPOSE(#REF!),CG$2+2,FALSE),0)</f>
        <v>#REF!</v>
      </c>
      <c r="CH110" t="e" cm="1">
        <f t="array" ref="CH110">_xlfn.IFNA(VLOOKUP($A110,TRANSPOSE(#REF!),CH$2+2,FALSE),0)</f>
        <v>#REF!</v>
      </c>
      <c r="CI110" t="e" cm="1">
        <f t="array" ref="CI110">_xlfn.IFNA(VLOOKUP($A110,TRANSPOSE(#REF!),CI$2+2,FALSE),0)</f>
        <v>#REF!</v>
      </c>
      <c r="CJ110" t="e" cm="1">
        <f t="array" ref="CJ110">_xlfn.IFNA(VLOOKUP($A110,TRANSPOSE(#REF!),CJ$2+2,FALSE),0)</f>
        <v>#REF!</v>
      </c>
      <c r="CK110" t="e" cm="1">
        <f t="array" ref="CK110">_xlfn.IFNA(VLOOKUP($A110,TRANSPOSE(#REF!),CK$2+2,FALSE),0)</f>
        <v>#REF!</v>
      </c>
      <c r="CL110" t="e" cm="1">
        <f t="array" ref="CL110">_xlfn.IFNA(VLOOKUP($A110,TRANSPOSE(#REF!),CL$2+2,FALSE),0)</f>
        <v>#REF!</v>
      </c>
      <c r="CM110" t="e" cm="1">
        <f t="array" ref="CM110">_xlfn.IFNA(VLOOKUP($A110,TRANSPOSE(#REF!),CM$2+2,FALSE),0)</f>
        <v>#REF!</v>
      </c>
      <c r="CN110" t="e" cm="1">
        <f t="array" ref="CN110">_xlfn.IFNA(VLOOKUP($A110,TRANSPOSE(#REF!),CN$2+2,FALSE),0)</f>
        <v>#REF!</v>
      </c>
      <c r="CO110" t="e" cm="1">
        <f t="array" ref="CO110">_xlfn.IFNA(VLOOKUP($A110,TRANSPOSE(#REF!),CO$2+2,FALSE),0)</f>
        <v>#REF!</v>
      </c>
      <c r="CP110" t="e" cm="1">
        <f t="array" ref="CP110">_xlfn.IFNA(VLOOKUP($A110,TRANSPOSE(#REF!),CP$2+2,FALSE),0)</f>
        <v>#REF!</v>
      </c>
      <c r="CQ110" t="e" cm="1">
        <f t="array" ref="CQ110">_xlfn.IFNA(VLOOKUP($A110,TRANSPOSE(#REF!),CQ$2+2,FALSE),0)</f>
        <v>#REF!</v>
      </c>
      <c r="CR110" t="e" cm="1">
        <f t="array" ref="CR110">_xlfn.IFNA(VLOOKUP($A110,TRANSPOSE(#REF!),CR$2+2,FALSE),0)</f>
        <v>#REF!</v>
      </c>
      <c r="CS110" t="e" cm="1">
        <f t="array" ref="CS110">_xlfn.IFNA(VLOOKUP($A110,TRANSPOSE(#REF!),CS$2+2,FALSE),0)</f>
        <v>#REF!</v>
      </c>
      <c r="CT110" t="e" cm="1">
        <f t="array" ref="CT110">_xlfn.IFNA(VLOOKUP($A110,TRANSPOSE(#REF!),CT$2+2,FALSE),0)</f>
        <v>#REF!</v>
      </c>
      <c r="CU110" t="e" cm="1">
        <f t="array" ref="CU110">_xlfn.IFNA(VLOOKUP($A110,TRANSPOSE(#REF!),CU$2+2,FALSE),0)</f>
        <v>#REF!</v>
      </c>
      <c r="CV110" t="e" cm="1">
        <f t="array" ref="CV110">_xlfn.IFNA(VLOOKUP($A110,TRANSPOSE(#REF!),CV$2+2,FALSE),0)</f>
        <v>#REF!</v>
      </c>
      <c r="CW110" t="e" cm="1">
        <f t="array" ref="CW110">_xlfn.IFNA(VLOOKUP($A110,TRANSPOSE(#REF!),CW$2+2,FALSE),0)</f>
        <v>#REF!</v>
      </c>
      <c r="CX110" t="e" cm="1">
        <f t="array" ref="CX110">_xlfn.IFNA(VLOOKUP($A110,TRANSPOSE(#REF!),CX$2+2,FALSE),0)</f>
        <v>#REF!</v>
      </c>
      <c r="CY110" t="e" cm="1">
        <f t="array" ref="CY110">_xlfn.IFNA(VLOOKUP($A110,TRANSPOSE(#REF!),CY$2+2,FALSE),0)</f>
        <v>#REF!</v>
      </c>
      <c r="CZ110" t="e" cm="1">
        <f t="array" ref="CZ110">_xlfn.IFNA(VLOOKUP($A110,TRANSPOSE(#REF!),CZ$2+2,FALSE),0)</f>
        <v>#REF!</v>
      </c>
      <c r="DA110" t="e" cm="1">
        <f t="array" ref="DA110">_xlfn.IFNA(VLOOKUP($A110,TRANSPOSE(#REF!),DA$2+2,FALSE),0)</f>
        <v>#REF!</v>
      </c>
      <c r="DB110" t="e" cm="1">
        <f t="array" ref="DB110">_xlfn.IFNA(VLOOKUP($A110,TRANSPOSE(#REF!),DB$2+2,FALSE),0)</f>
        <v>#REF!</v>
      </c>
      <c r="DC110" t="e" cm="1">
        <f t="array" ref="DC110">_xlfn.IFNA(VLOOKUP($A110,TRANSPOSE(#REF!),DC$2+2,FALSE),0)</f>
        <v>#REF!</v>
      </c>
      <c r="DD110" t="e" cm="1">
        <f t="array" ref="DD110">_xlfn.IFNA(VLOOKUP($A110,TRANSPOSE(#REF!),DD$2+2,FALSE),0)</f>
        <v>#REF!</v>
      </c>
      <c r="DE110" t="e" cm="1">
        <f t="array" ref="DE110">_xlfn.IFNA(VLOOKUP($A110,TRANSPOSE(#REF!),DE$2+2,FALSE),0)</f>
        <v>#REF!</v>
      </c>
      <c r="DF110" t="e" cm="1">
        <f t="array" ref="DF110">_xlfn.IFNA(VLOOKUP($A110,TRANSPOSE(#REF!),DF$2+2,FALSE),0)</f>
        <v>#REF!</v>
      </c>
      <c r="DG110" t="e" cm="1">
        <f t="array" ref="DG110">_xlfn.IFNA(VLOOKUP($A110,TRANSPOSE(#REF!),DG$2+2,FALSE),0)</f>
        <v>#REF!</v>
      </c>
      <c r="DH110" t="e" cm="1">
        <f t="array" ref="DH110">_xlfn.IFNA(VLOOKUP($A110,TRANSPOSE(#REF!),DH$2+2,FALSE),0)</f>
        <v>#REF!</v>
      </c>
      <c r="DI110" t="e" cm="1">
        <f t="array" ref="DI110">_xlfn.IFNA(VLOOKUP($A110,TRANSPOSE(#REF!),DI$2+2,FALSE),0)</f>
        <v>#REF!</v>
      </c>
      <c r="DJ110" t="e" cm="1">
        <f t="array" ref="DJ110">_xlfn.IFNA(VLOOKUP($A110,TRANSPOSE(#REF!),DJ$2+2,FALSE),0)</f>
        <v>#REF!</v>
      </c>
      <c r="DK110" t="e" cm="1">
        <f t="array" ref="DK110">_xlfn.IFNA(VLOOKUP($A110,TRANSPOSE(#REF!),DK$2+2,FALSE),0)</f>
        <v>#REF!</v>
      </c>
      <c r="DL110" t="e" cm="1">
        <f t="array" ref="DL110">_xlfn.IFNA(VLOOKUP($A110,TRANSPOSE(#REF!),DL$2+2,FALSE),0)</f>
        <v>#REF!</v>
      </c>
      <c r="DM110" t="e" cm="1">
        <f t="array" ref="DM110">_xlfn.IFNA(VLOOKUP($A110,TRANSPOSE(#REF!),DM$2+2,FALSE),0)</f>
        <v>#REF!</v>
      </c>
      <c r="DN110" t="e" cm="1">
        <f t="array" ref="DN110">_xlfn.IFNA(VLOOKUP($A110,TRANSPOSE(#REF!),DN$2+2,FALSE),0)</f>
        <v>#REF!</v>
      </c>
      <c r="DO110" t="e" cm="1">
        <f t="array" ref="DO110">_xlfn.IFNA(VLOOKUP($A110,TRANSPOSE(#REF!),DO$2+2,FALSE),0)</f>
        <v>#REF!</v>
      </c>
      <c r="DP110" t="e" cm="1">
        <f t="array" ref="DP110">_xlfn.IFNA(VLOOKUP($A110,TRANSPOSE(#REF!),DP$2+2,FALSE),0)</f>
        <v>#REF!</v>
      </c>
      <c r="DQ110" t="e" cm="1">
        <f t="array" ref="DQ110">_xlfn.IFNA(VLOOKUP($A110,TRANSPOSE(#REF!),DQ$2+2,FALSE),0)</f>
        <v>#REF!</v>
      </c>
      <c r="DR110" t="e" cm="1">
        <f t="array" ref="DR110">_xlfn.IFNA(VLOOKUP($A110,TRANSPOSE(#REF!),DR$2+2,FALSE),0)</f>
        <v>#REF!</v>
      </c>
      <c r="DS110" t="e" cm="1">
        <f t="array" ref="DS110">_xlfn.IFNA(VLOOKUP($A110,TRANSPOSE(#REF!),DS$2+2,FALSE),0)</f>
        <v>#REF!</v>
      </c>
      <c r="DT110" t="e" cm="1">
        <f t="array" ref="DT110">_xlfn.IFNA(VLOOKUP($A110,TRANSPOSE(#REF!),DT$2+2,FALSE),0)</f>
        <v>#REF!</v>
      </c>
      <c r="DU110" t="e" cm="1">
        <f t="array" ref="DU110">_xlfn.IFNA(VLOOKUP($A110,TRANSPOSE(#REF!),DU$2+2,FALSE),0)</f>
        <v>#REF!</v>
      </c>
      <c r="DV110" t="e" cm="1">
        <f t="array" ref="DV110">_xlfn.IFNA(VLOOKUP($A110,TRANSPOSE(#REF!),DV$2+2,FALSE),0)</f>
        <v>#REF!</v>
      </c>
      <c r="DW110" t="e" cm="1">
        <f t="array" ref="DW110">_xlfn.IFNA(VLOOKUP($A110,TRANSPOSE(#REF!),DW$2+2,FALSE),0)</f>
        <v>#REF!</v>
      </c>
      <c r="DX110" t="e" cm="1">
        <f t="array" ref="DX110">_xlfn.IFNA(VLOOKUP($A110,TRANSPOSE(#REF!),DX$2+2,FALSE),0)</f>
        <v>#REF!</v>
      </c>
      <c r="DY110" t="e" cm="1">
        <f t="array" ref="DY110">_xlfn.IFNA(VLOOKUP($A110,TRANSPOSE(#REF!),DY$2+2,FALSE),0)</f>
        <v>#REF!</v>
      </c>
      <c r="DZ110" t="e" cm="1">
        <f t="array" ref="DZ110">_xlfn.IFNA(VLOOKUP($A110,TRANSPOSE(#REF!),DZ$2+2,FALSE),0)</f>
        <v>#REF!</v>
      </c>
      <c r="EA110" t="e" cm="1">
        <f t="array" ref="EA110">_xlfn.IFNA(VLOOKUP($A110,TRANSPOSE(#REF!),EA$2+2,FALSE),0)</f>
        <v>#REF!</v>
      </c>
      <c r="EB110" t="e" cm="1">
        <f t="array" ref="EB110">_xlfn.IFNA(VLOOKUP($A110,TRANSPOSE(#REF!),EB$2+2,FALSE),0)</f>
        <v>#REF!</v>
      </c>
      <c r="EC110" t="e" cm="1">
        <f t="array" ref="EC110">_xlfn.IFNA(VLOOKUP($A110,TRANSPOSE(#REF!),EC$2+2,FALSE),0)</f>
        <v>#REF!</v>
      </c>
      <c r="ED110" t="e" cm="1">
        <f t="array" ref="ED110">_xlfn.IFNA(VLOOKUP($A110,TRANSPOSE(#REF!),ED$2+2,FALSE),0)</f>
        <v>#REF!</v>
      </c>
      <c r="EE110" t="e" cm="1">
        <f t="array" ref="EE110">_xlfn.IFNA(VLOOKUP($A110,TRANSPOSE(#REF!),EE$2+2,FALSE),0)</f>
        <v>#REF!</v>
      </c>
      <c r="EF110" t="e" cm="1">
        <f t="array" ref="EF110">_xlfn.IFNA(VLOOKUP($A110,TRANSPOSE(#REF!),EF$2+2,FALSE),0)</f>
        <v>#REF!</v>
      </c>
      <c r="EG110" t="e" cm="1">
        <f t="array" ref="EG110">_xlfn.IFNA(VLOOKUP($A110,TRANSPOSE(#REF!),EG$2+2,FALSE),0)</f>
        <v>#REF!</v>
      </c>
      <c r="EH110" t="e" cm="1">
        <f t="array" ref="EH110">_xlfn.IFNA(VLOOKUP($A110,TRANSPOSE(#REF!),EH$2+2,FALSE),0)</f>
        <v>#REF!</v>
      </c>
      <c r="EI110" t="e" cm="1">
        <f t="array" ref="EI110">_xlfn.IFNA(VLOOKUP($A110,TRANSPOSE(#REF!),EI$2+2,FALSE),0)</f>
        <v>#REF!</v>
      </c>
      <c r="EJ110" t="e" cm="1">
        <f t="array" ref="EJ110">_xlfn.IFNA(VLOOKUP($A110,TRANSPOSE(#REF!),EJ$2+2,FALSE),0)</f>
        <v>#REF!</v>
      </c>
      <c r="EK110" t="e" cm="1">
        <f t="array" ref="EK110">_xlfn.IFNA(VLOOKUP($A110,TRANSPOSE(#REF!),EK$2+2,FALSE),0)</f>
        <v>#REF!</v>
      </c>
      <c r="EL110" t="e" cm="1">
        <f t="array" ref="EL110">_xlfn.IFNA(VLOOKUP($A110,TRANSPOSE(#REF!),EL$2+2,FALSE),0)</f>
        <v>#REF!</v>
      </c>
      <c r="EM110" t="e" cm="1">
        <f t="array" ref="EM110">_xlfn.IFNA(VLOOKUP($A110,TRANSPOSE(#REF!),EM$2+2,FALSE),0)</f>
        <v>#REF!</v>
      </c>
      <c r="EN110" t="e" cm="1">
        <f t="array" ref="EN110">_xlfn.IFNA(VLOOKUP($A110,TRANSPOSE(#REF!),EN$2+2,FALSE),0)</f>
        <v>#REF!</v>
      </c>
      <c r="EO110" t="e" cm="1">
        <f t="array" ref="EO110">_xlfn.IFNA(VLOOKUP($A110,TRANSPOSE(#REF!),EO$2+2,FALSE),0)</f>
        <v>#REF!</v>
      </c>
      <c r="EP110" t="e" cm="1">
        <f t="array" ref="EP110">_xlfn.IFNA(VLOOKUP($A110,TRANSPOSE(#REF!),EP$2+2,FALSE),0)</f>
        <v>#REF!</v>
      </c>
      <c r="EQ110" t="e" cm="1">
        <f t="array" ref="EQ110">_xlfn.IFNA(VLOOKUP($A110,TRANSPOSE(#REF!),EQ$2+2,FALSE),0)</f>
        <v>#REF!</v>
      </c>
      <c r="ER110" t="e" cm="1">
        <f t="array" ref="ER110">_xlfn.IFNA(VLOOKUP($A110,TRANSPOSE(#REF!),ER$2+2,FALSE),0)</f>
        <v>#REF!</v>
      </c>
      <c r="ES110" t="e" cm="1">
        <f t="array" ref="ES110">_xlfn.IFNA(VLOOKUP($A110,TRANSPOSE(#REF!),ES$2+2,FALSE),0)</f>
        <v>#REF!</v>
      </c>
      <c r="ET110" t="e" cm="1">
        <f t="array" ref="ET110">_xlfn.IFNA(VLOOKUP($A110,TRANSPOSE(#REF!),ET$2+2,FALSE),0)</f>
        <v>#REF!</v>
      </c>
      <c r="EU110" t="e" cm="1">
        <f t="array" ref="EU110">_xlfn.IFNA(VLOOKUP($A110,TRANSPOSE(#REF!),EU$2+2,FALSE),0)</f>
        <v>#REF!</v>
      </c>
      <c r="EV110" t="e" cm="1">
        <f t="array" ref="EV110">_xlfn.IFNA(VLOOKUP($A110,TRANSPOSE(#REF!),EV$2+2,FALSE),0)</f>
        <v>#REF!</v>
      </c>
      <c r="EW110" t="e" cm="1">
        <f t="array" ref="EW110">_xlfn.IFNA(VLOOKUP($A110,TRANSPOSE(#REF!),EW$2+2,FALSE),0)</f>
        <v>#REF!</v>
      </c>
      <c r="EX110" t="e" cm="1">
        <f t="array" ref="EX110">_xlfn.IFNA(VLOOKUP($A110,TRANSPOSE(#REF!),EX$2+2,FALSE),0)</f>
        <v>#REF!</v>
      </c>
      <c r="EY110" t="e" cm="1">
        <f t="array" ref="EY110">_xlfn.IFNA(VLOOKUP($A110,TRANSPOSE(#REF!),EY$2+2,FALSE),0)</f>
        <v>#REF!</v>
      </c>
      <c r="EZ110" t="e" cm="1">
        <f t="array" ref="EZ110">_xlfn.IFNA(VLOOKUP($A110,TRANSPOSE(#REF!),EZ$2+2,FALSE),0)</f>
        <v>#REF!</v>
      </c>
      <c r="FA110" t="e" cm="1">
        <f t="array" ref="FA110">_xlfn.IFNA(VLOOKUP($A110,TRANSPOSE(#REF!),FA$2+2,FALSE),0)</f>
        <v>#REF!</v>
      </c>
      <c r="FB110" t="e" cm="1">
        <f t="array" ref="FB110">_xlfn.IFNA(VLOOKUP($A110,TRANSPOSE(#REF!),FB$2+2,FALSE),0)</f>
        <v>#REF!</v>
      </c>
      <c r="FC110" t="e" cm="1">
        <f t="array" ref="FC110">_xlfn.IFNA(VLOOKUP($A110,TRANSPOSE(#REF!),FC$2+2,FALSE),0)</f>
        <v>#REF!</v>
      </c>
      <c r="FD110" t="e" cm="1">
        <f t="array" ref="FD110">_xlfn.IFNA(VLOOKUP($A110,TRANSPOSE(#REF!),FD$2+2,FALSE),0)</f>
        <v>#REF!</v>
      </c>
      <c r="FE110" t="e" cm="1">
        <f t="array" ref="FE110">_xlfn.IFNA(VLOOKUP($A110,TRANSPOSE(#REF!),FE$2+2,FALSE),0)</f>
        <v>#REF!</v>
      </c>
      <c r="FF110" t="e" cm="1">
        <f t="array" ref="FF110">_xlfn.IFNA(VLOOKUP($A110,TRANSPOSE(#REF!),FF$2+2,FALSE),0)</f>
        <v>#REF!</v>
      </c>
      <c r="FG110" t="e" cm="1">
        <f t="array" ref="FG110">_xlfn.IFNA(VLOOKUP($A110,TRANSPOSE(#REF!),FG$2+2,FALSE),0)</f>
        <v>#REF!</v>
      </c>
      <c r="FH110" t="e" cm="1">
        <f t="array" ref="FH110">_xlfn.IFNA(VLOOKUP($A110,TRANSPOSE(#REF!),FH$2+2,FALSE),0)</f>
        <v>#REF!</v>
      </c>
      <c r="FI110" t="e" cm="1">
        <f t="array" ref="FI110">_xlfn.IFNA(VLOOKUP($A110,TRANSPOSE(#REF!),FI$2+2,FALSE),0)</f>
        <v>#REF!</v>
      </c>
      <c r="FJ110" t="e" cm="1">
        <f t="array" ref="FJ110">_xlfn.IFNA(VLOOKUP($A110,TRANSPOSE(#REF!),FJ$2+2,FALSE),0)</f>
        <v>#REF!</v>
      </c>
      <c r="FK110" t="e" cm="1">
        <f t="array" ref="FK110">_xlfn.IFNA(VLOOKUP($A110,TRANSPOSE(#REF!),FK$2+2,FALSE),0)</f>
        <v>#REF!</v>
      </c>
      <c r="FL110" t="e" cm="1">
        <f t="array" ref="FL110">_xlfn.IFNA(VLOOKUP($A110,TRANSPOSE(#REF!),FL$2+2,FALSE),0)</f>
        <v>#REF!</v>
      </c>
      <c r="FM110" t="e" cm="1">
        <f t="array" ref="FM110">_xlfn.IFNA(VLOOKUP($A110,TRANSPOSE(#REF!),FM$2+2,FALSE),0)</f>
        <v>#REF!</v>
      </c>
      <c r="FN110" t="e" cm="1">
        <f t="array" ref="FN110">_xlfn.IFNA(VLOOKUP($A110,TRANSPOSE(#REF!),FN$2+2,FALSE),0)</f>
        <v>#REF!</v>
      </c>
      <c r="FO110" t="e" cm="1">
        <f t="array" ref="FO110">_xlfn.IFNA(VLOOKUP($A110,TRANSPOSE(#REF!),FO$2+2,FALSE),0)</f>
        <v>#REF!</v>
      </c>
      <c r="FP110" t="e" cm="1">
        <f t="array" ref="FP110">_xlfn.IFNA(VLOOKUP($A110,TRANSPOSE(#REF!),FP$2+2,FALSE),0)</f>
        <v>#REF!</v>
      </c>
      <c r="FQ110" t="e" cm="1">
        <f t="array" ref="FQ110">_xlfn.IFNA(VLOOKUP($A110,TRANSPOSE(#REF!),FQ$2+2,FALSE),0)</f>
        <v>#REF!</v>
      </c>
      <c r="FR110" t="e" cm="1">
        <f t="array" ref="FR110">_xlfn.IFNA(VLOOKUP($A110,TRANSPOSE(#REF!),FR$2+2,FALSE),0)</f>
        <v>#REF!</v>
      </c>
      <c r="FS110" t="e" cm="1">
        <f t="array" ref="FS110">_xlfn.IFNA(VLOOKUP($A110,TRANSPOSE(#REF!),FS$2+2,FALSE),0)</f>
        <v>#REF!</v>
      </c>
      <c r="FT110" t="e" cm="1">
        <f t="array" ref="FT110">_xlfn.IFNA(VLOOKUP($A110,TRANSPOSE(#REF!),FT$2+2,FALSE),0)</f>
        <v>#REF!</v>
      </c>
      <c r="FU110" t="e" cm="1">
        <f t="array" ref="FU110">_xlfn.IFNA(VLOOKUP($A110,TRANSPOSE(#REF!),FU$2+2,FALSE),0)</f>
        <v>#REF!</v>
      </c>
      <c r="FV110" t="e" cm="1">
        <f t="array" ref="FV110">_xlfn.IFNA(VLOOKUP($A110,TRANSPOSE(#REF!),FV$2+2,FALSE),0)</f>
        <v>#REF!</v>
      </c>
      <c r="FW110" t="e" cm="1">
        <f t="array" ref="FW110">_xlfn.IFNA(VLOOKUP($A110,TRANSPOSE(#REF!),FW$2+2,FALSE),0)</f>
        <v>#REF!</v>
      </c>
      <c r="FX110" t="e" cm="1">
        <f t="array" ref="FX110">_xlfn.IFNA(VLOOKUP($A110,TRANSPOSE(#REF!),FX$2+2,FALSE),0)</f>
        <v>#REF!</v>
      </c>
      <c r="FY110" t="e" cm="1">
        <f t="array" ref="FY110">_xlfn.IFNA(VLOOKUP($A110,TRANSPOSE(#REF!),FY$2+2,FALSE),0)</f>
        <v>#REF!</v>
      </c>
      <c r="FZ110" t="e" cm="1">
        <f t="array" ref="FZ110">_xlfn.IFNA(VLOOKUP($A110,TRANSPOSE(#REF!),FZ$2+2,FALSE),0)</f>
        <v>#REF!</v>
      </c>
      <c r="GA110" t="e" cm="1">
        <f t="array" ref="GA110">_xlfn.IFNA(VLOOKUP($A110,TRANSPOSE(#REF!),GA$2+2,FALSE),0)</f>
        <v>#REF!</v>
      </c>
      <c r="GB110" t="e" cm="1">
        <f t="array" ref="GB110">_xlfn.IFNA(VLOOKUP($A110,TRANSPOSE(#REF!),GB$2+2,FALSE),0)</f>
        <v>#REF!</v>
      </c>
      <c r="GC110" t="e" cm="1">
        <f t="array" ref="GC110">_xlfn.IFNA(VLOOKUP($A110,TRANSPOSE(#REF!),GC$2+2,FALSE),0)</f>
        <v>#REF!</v>
      </c>
      <c r="GD110" t="e" cm="1">
        <f t="array" ref="GD110">_xlfn.IFNA(VLOOKUP($A110,TRANSPOSE(#REF!),GD$2+2,FALSE),0)</f>
        <v>#REF!</v>
      </c>
      <c r="GE110" t="e" cm="1">
        <f t="array" ref="GE110">_xlfn.IFNA(VLOOKUP($A110,TRANSPOSE(#REF!),GE$2+2,FALSE),0)</f>
        <v>#REF!</v>
      </c>
      <c r="GF110" t="e" cm="1">
        <f t="array" ref="GF110">_xlfn.IFNA(VLOOKUP($A110,TRANSPOSE(#REF!),GF$2+2,FALSE),0)</f>
        <v>#REF!</v>
      </c>
      <c r="GG110" t="e" cm="1">
        <f t="array" ref="GG110">_xlfn.IFNA(VLOOKUP($A110,TRANSPOSE(#REF!),GG$2+2,FALSE),0)</f>
        <v>#REF!</v>
      </c>
      <c r="GH110" t="e" cm="1">
        <f t="array" ref="GH110">_xlfn.IFNA(VLOOKUP($A110,TRANSPOSE(#REF!),GH$2+2,FALSE),0)</f>
        <v>#REF!</v>
      </c>
      <c r="GI110" t="e" cm="1">
        <f t="array" ref="GI110">_xlfn.IFNA(VLOOKUP($A110,TRANSPOSE(#REF!),GI$2+2,FALSE),0)</f>
        <v>#REF!</v>
      </c>
      <c r="GJ110" t="e" cm="1">
        <f t="array" ref="GJ110">_xlfn.IFNA(VLOOKUP($A110,TRANSPOSE(#REF!),GJ$2+2,FALSE),0)</f>
        <v>#REF!</v>
      </c>
      <c r="GK110" t="e" cm="1">
        <f t="array" ref="GK110">_xlfn.IFNA(VLOOKUP($A110,TRANSPOSE(#REF!),GK$2+2,FALSE),0)</f>
        <v>#REF!</v>
      </c>
      <c r="GL110" t="e" cm="1">
        <f t="array" ref="GL110">_xlfn.IFNA(VLOOKUP($A110,TRANSPOSE(#REF!),GL$2+2,FALSE),0)</f>
        <v>#REF!</v>
      </c>
      <c r="GM110" t="e" cm="1">
        <f t="array" ref="GM110">_xlfn.IFNA(VLOOKUP($A110,TRANSPOSE(#REF!),GM$2+2,FALSE),0)</f>
        <v>#REF!</v>
      </c>
      <c r="GN110" t="e" cm="1">
        <f t="array" ref="GN110">_xlfn.IFNA(VLOOKUP($A110,TRANSPOSE(#REF!),GN$2+2,FALSE),0)</f>
        <v>#REF!</v>
      </c>
      <c r="GO110" t="e" cm="1">
        <f t="array" ref="GO110">_xlfn.IFNA(VLOOKUP($A110,TRANSPOSE(#REF!),GO$2+2,FALSE),0)</f>
        <v>#REF!</v>
      </c>
      <c r="GP110" t="e" cm="1">
        <f t="array" ref="GP110">_xlfn.IFNA(VLOOKUP($A110,TRANSPOSE(#REF!),GP$2+2,FALSE),0)</f>
        <v>#REF!</v>
      </c>
      <c r="GQ110" t="e" cm="1">
        <f t="array" ref="GQ110">_xlfn.IFNA(VLOOKUP($A110,TRANSPOSE(#REF!),GQ$2+2,FALSE),0)</f>
        <v>#REF!</v>
      </c>
      <c r="GR110" t="e" cm="1">
        <f t="array" ref="GR110">_xlfn.IFNA(VLOOKUP($A110,TRANSPOSE(#REF!),GR$2+2,FALSE),0)</f>
        <v>#REF!</v>
      </c>
      <c r="GS110" t="e" cm="1">
        <f t="array" ref="GS110">_xlfn.IFNA(VLOOKUP($A110,TRANSPOSE(#REF!),GS$2+2,FALSE),0)</f>
        <v>#REF!</v>
      </c>
      <c r="GT110" t="e" cm="1">
        <f t="array" ref="GT110">_xlfn.IFNA(VLOOKUP($A110,TRANSPOSE(#REF!),GT$2+2,FALSE),0)</f>
        <v>#REF!</v>
      </c>
      <c r="GU110" t="e" cm="1">
        <f t="array" ref="GU110">_xlfn.IFNA(VLOOKUP($A110,TRANSPOSE(#REF!),GU$2+2,FALSE),0)</f>
        <v>#REF!</v>
      </c>
      <c r="GV110" t="e" cm="1">
        <f t="array" ref="GV110">_xlfn.IFNA(VLOOKUP($A110,TRANSPOSE(#REF!),GV$2+2,FALSE),0)</f>
        <v>#REF!</v>
      </c>
      <c r="GW110" t="e" cm="1">
        <f t="array" ref="GW110">_xlfn.IFNA(VLOOKUP($A110,TRANSPOSE(#REF!),GW$2+2,FALSE),0)</f>
        <v>#REF!</v>
      </c>
      <c r="GX110" t="e" cm="1">
        <f t="array" ref="GX110">_xlfn.IFNA(VLOOKUP($A110,TRANSPOSE(#REF!),GX$2+2,FALSE),0)</f>
        <v>#REF!</v>
      </c>
      <c r="GY110" t="e" cm="1">
        <f t="array" ref="GY110">_xlfn.IFNA(VLOOKUP($A110,TRANSPOSE(#REF!),GY$2+2,FALSE),0)</f>
        <v>#REF!</v>
      </c>
      <c r="GZ110" t="e" cm="1">
        <f t="array" ref="GZ110">_xlfn.IFNA(VLOOKUP($A110,TRANSPOSE(#REF!),GZ$2+2,FALSE),0)</f>
        <v>#REF!</v>
      </c>
      <c r="HA110" t="e" cm="1">
        <f t="array" ref="HA110">_xlfn.IFNA(VLOOKUP($A110,TRANSPOSE(#REF!),HA$2+2,FALSE),0)</f>
        <v>#REF!</v>
      </c>
      <c r="HB110" t="e" cm="1">
        <f t="array" ref="HB110">_xlfn.IFNA(VLOOKUP($A110,TRANSPOSE(#REF!),HB$2+2,FALSE),0)</f>
        <v>#REF!</v>
      </c>
      <c r="HC110" t="e" cm="1">
        <f t="array" ref="HC110">_xlfn.IFNA(VLOOKUP($A110,TRANSPOSE(#REF!),HC$2+2,FALSE),0)</f>
        <v>#REF!</v>
      </c>
      <c r="HD110" t="e" cm="1">
        <f t="array" ref="HD110">_xlfn.IFNA(VLOOKUP($A110,TRANSPOSE(#REF!),HD$2+2,FALSE),0)</f>
        <v>#REF!</v>
      </c>
      <c r="HE110" t="e" cm="1">
        <f t="array" ref="HE110">_xlfn.IFNA(VLOOKUP($A110,TRANSPOSE(#REF!),HE$2+2,FALSE),0)</f>
        <v>#REF!</v>
      </c>
      <c r="HF110" t="e" cm="1">
        <f t="array" ref="HF110">_xlfn.IFNA(VLOOKUP($A110,TRANSPOSE(#REF!),HF$2+2,FALSE),0)</f>
        <v>#REF!</v>
      </c>
      <c r="HG110" t="e" cm="1">
        <f t="array" ref="HG110">_xlfn.IFNA(VLOOKUP($A110,TRANSPOSE(#REF!),HG$2+2,FALSE),0)</f>
        <v>#REF!</v>
      </c>
      <c r="HH110" t="e" cm="1">
        <f t="array" ref="HH110">_xlfn.IFNA(VLOOKUP($A110,TRANSPOSE(#REF!),HH$2+2,FALSE),0)</f>
        <v>#REF!</v>
      </c>
      <c r="HI110" t="e" cm="1">
        <f t="array" ref="HI110">_xlfn.IFNA(VLOOKUP($A110,TRANSPOSE(#REF!),HI$2+2,FALSE),0)</f>
        <v>#REF!</v>
      </c>
      <c r="HJ110" t="e" cm="1">
        <f t="array" ref="HJ110">_xlfn.IFNA(VLOOKUP($A110,TRANSPOSE(#REF!),HJ$2+2,FALSE),0)</f>
        <v>#REF!</v>
      </c>
      <c r="HK110" t="e" cm="1">
        <f t="array" ref="HK110">_xlfn.IFNA(VLOOKUP($A110,TRANSPOSE(#REF!),HK$2+2,FALSE),0)</f>
        <v>#REF!</v>
      </c>
      <c r="HL110" t="e" cm="1">
        <f t="array" ref="HL110">_xlfn.IFNA(VLOOKUP($A110,TRANSPOSE(#REF!),HL$2+2,FALSE),0)</f>
        <v>#REF!</v>
      </c>
      <c r="HM110" t="e" cm="1">
        <f t="array" ref="HM110">_xlfn.IFNA(VLOOKUP($A110,TRANSPOSE(#REF!),HM$2+2,FALSE),0)</f>
        <v>#REF!</v>
      </c>
      <c r="HN110" t="e" cm="1">
        <f t="array" ref="HN110">_xlfn.IFNA(VLOOKUP($A110,TRANSPOSE(#REF!),HN$2+2,FALSE),0)</f>
        <v>#REF!</v>
      </c>
      <c r="HO110" t="e" cm="1">
        <f t="array" ref="HO110">_xlfn.IFNA(VLOOKUP($A110,TRANSPOSE(#REF!),HO$2+2,FALSE),0)</f>
        <v>#REF!</v>
      </c>
      <c r="HP110" t="e" cm="1">
        <f t="array" ref="HP110">_xlfn.IFNA(VLOOKUP($A110,TRANSPOSE(#REF!),HP$2+2,FALSE),0)</f>
        <v>#REF!</v>
      </c>
      <c r="HQ110" t="e" cm="1">
        <f t="array" ref="HQ110">_xlfn.IFNA(VLOOKUP($A110,TRANSPOSE(#REF!),HQ$2+2,FALSE),0)</f>
        <v>#REF!</v>
      </c>
      <c r="HR110" t="e" cm="1">
        <f t="array" ref="HR110">_xlfn.IFNA(VLOOKUP($A110,TRANSPOSE(#REF!),HR$2+2,FALSE),0)</f>
        <v>#REF!</v>
      </c>
      <c r="HS110" t="e" cm="1">
        <f t="array" ref="HS110">_xlfn.IFNA(VLOOKUP($A110,TRANSPOSE(#REF!),HS$2+2,FALSE),0)</f>
        <v>#REF!</v>
      </c>
      <c r="HT110" t="e" cm="1">
        <f t="array" ref="HT110">_xlfn.IFNA(VLOOKUP($A110,TRANSPOSE(#REF!),HT$2+2,FALSE),0)</f>
        <v>#REF!</v>
      </c>
      <c r="HU110" t="e" cm="1">
        <f t="array" ref="HU110">_xlfn.IFNA(VLOOKUP($A110,TRANSPOSE(#REF!),HU$2+2,FALSE),0)</f>
        <v>#REF!</v>
      </c>
      <c r="HV110" t="e" cm="1">
        <f t="array" ref="HV110">_xlfn.IFNA(VLOOKUP($A110,TRANSPOSE(#REF!),HV$2+2,FALSE),0)</f>
        <v>#REF!</v>
      </c>
      <c r="HW110" t="e" cm="1">
        <f t="array" ref="HW110">_xlfn.IFNA(VLOOKUP($A110,TRANSPOSE(#REF!),HW$2+2,FALSE),0)</f>
        <v>#REF!</v>
      </c>
      <c r="HX110" t="e" cm="1">
        <f t="array" ref="HX110">_xlfn.IFNA(VLOOKUP($A110,TRANSPOSE(#REF!),HX$2+2,FALSE),0)</f>
        <v>#REF!</v>
      </c>
      <c r="HY110" t="e" cm="1">
        <f t="array" ref="HY110">_xlfn.IFNA(VLOOKUP($A110,TRANSPOSE(#REF!),HY$2+2,FALSE),0)</f>
        <v>#REF!</v>
      </c>
      <c r="HZ110" t="e" cm="1">
        <f t="array" ref="HZ110">_xlfn.IFNA(VLOOKUP($A110,TRANSPOSE(#REF!),HZ$2+2,FALSE),0)</f>
        <v>#REF!</v>
      </c>
      <c r="IA110" t="e" cm="1">
        <f t="array" ref="IA110">_xlfn.IFNA(VLOOKUP($A110,TRANSPOSE(#REF!),IA$2+2,FALSE),0)</f>
        <v>#REF!</v>
      </c>
      <c r="IB110" t="e" cm="1">
        <f t="array" ref="IB110">_xlfn.IFNA(VLOOKUP($A110,TRANSPOSE(#REF!),IB$2+2,FALSE),0)</f>
        <v>#REF!</v>
      </c>
      <c r="IC110" t="e" cm="1">
        <f t="array" ref="IC110">_xlfn.IFNA(VLOOKUP($A110,TRANSPOSE(#REF!),IC$2+2,FALSE),0)</f>
        <v>#REF!</v>
      </c>
      <c r="ID110" t="e" cm="1">
        <f t="array" ref="ID110">_xlfn.IFNA(VLOOKUP($A110,TRANSPOSE(#REF!),ID$2+2,FALSE),0)</f>
        <v>#REF!</v>
      </c>
      <c r="IE110" t="e" cm="1">
        <f t="array" ref="IE110">_xlfn.IFNA(VLOOKUP($A110,TRANSPOSE(#REF!),IE$2+2,FALSE),0)</f>
        <v>#REF!</v>
      </c>
      <c r="IF110" t="e" cm="1">
        <f t="array" ref="IF110">_xlfn.IFNA(VLOOKUP($A110,TRANSPOSE(#REF!),IF$2+2,FALSE),0)</f>
        <v>#REF!</v>
      </c>
      <c r="IG110" t="e" cm="1">
        <f t="array" ref="IG110">_xlfn.IFNA(VLOOKUP($A110,TRANSPOSE(#REF!),IG$2+2,FALSE),0)</f>
        <v>#REF!</v>
      </c>
      <c r="IH110" t="e" cm="1">
        <f t="array" ref="IH110">_xlfn.IFNA(VLOOKUP($A110,TRANSPOSE(#REF!),IH$2+2,FALSE),0)</f>
        <v>#REF!</v>
      </c>
      <c r="II110" t="e" cm="1">
        <f t="array" ref="II110">_xlfn.IFNA(VLOOKUP($A110,TRANSPOSE(#REF!),II$2+2,FALSE),0)</f>
        <v>#REF!</v>
      </c>
      <c r="IJ110" t="e" cm="1">
        <f t="array" ref="IJ110">_xlfn.IFNA(VLOOKUP($A110,TRANSPOSE(#REF!),IJ$2+2,FALSE),0)</f>
        <v>#REF!</v>
      </c>
      <c r="IK110" t="e" cm="1">
        <f t="array" ref="IK110">_xlfn.IFNA(VLOOKUP($A110,TRANSPOSE(#REF!),IK$2+2,FALSE),0)</f>
        <v>#REF!</v>
      </c>
      <c r="IL110" t="e" cm="1">
        <f t="array" ref="IL110">_xlfn.IFNA(VLOOKUP($A110,TRANSPOSE(#REF!),IL$2+2,FALSE),0)</f>
        <v>#REF!</v>
      </c>
      <c r="IM110" t="e" cm="1">
        <f t="array" ref="IM110">_xlfn.IFNA(VLOOKUP($A110,TRANSPOSE(#REF!),IM$2+2,FALSE),0)</f>
        <v>#REF!</v>
      </c>
      <c r="IN110" t="e" cm="1">
        <f t="array" ref="IN110">_xlfn.IFNA(VLOOKUP($A110,TRANSPOSE(#REF!),IN$2+2,FALSE),0)</f>
        <v>#REF!</v>
      </c>
      <c r="IO110" t="e" cm="1">
        <f t="array" ref="IO110">_xlfn.IFNA(VLOOKUP($A110,TRANSPOSE(#REF!),IO$2+2,FALSE),0)</f>
        <v>#REF!</v>
      </c>
      <c r="IP110" t="e" cm="1">
        <f t="array" ref="IP110">_xlfn.IFNA(VLOOKUP($A110,TRANSPOSE(#REF!),IP$2+2,FALSE),0)</f>
        <v>#REF!</v>
      </c>
      <c r="IQ110" t="e" cm="1">
        <f t="array" ref="IQ110">_xlfn.IFNA(VLOOKUP($A110,TRANSPOSE(#REF!),IQ$2+2,FALSE),0)</f>
        <v>#REF!</v>
      </c>
      <c r="IR110" t="e" cm="1">
        <f t="array" ref="IR110">_xlfn.IFNA(VLOOKUP($A110,TRANSPOSE(#REF!),IR$2+2,FALSE),0)</f>
        <v>#REF!</v>
      </c>
      <c r="IS110" t="e" cm="1">
        <f t="array" ref="IS110">_xlfn.IFNA(VLOOKUP($A110,TRANSPOSE(#REF!),IS$2+2,FALSE),0)</f>
        <v>#REF!</v>
      </c>
      <c r="IT110" t="e" cm="1">
        <f t="array" ref="IT110">_xlfn.IFNA(VLOOKUP($A110,TRANSPOSE(#REF!),IT$2+2,FALSE),0)</f>
        <v>#REF!</v>
      </c>
      <c r="IU110" t="e" cm="1">
        <f t="array" ref="IU110">_xlfn.IFNA(VLOOKUP($A110,TRANSPOSE(#REF!),IU$2+2,FALSE),0)</f>
        <v>#REF!</v>
      </c>
      <c r="IV110" t="e" cm="1">
        <f t="array" ref="IV110">_xlfn.IFNA(VLOOKUP($A110,TRANSPOSE(#REF!),IV$2+2,FALSE),0)</f>
        <v>#REF!</v>
      </c>
      <c r="IW110" t="e" cm="1">
        <f t="array" ref="IW110">_xlfn.IFNA(VLOOKUP($A110,TRANSPOSE(#REF!),IW$2+2,FALSE),0)</f>
        <v>#REF!</v>
      </c>
      <c r="IX110" t="e" cm="1">
        <f t="array" ref="IX110">_xlfn.IFNA(VLOOKUP($A110,TRANSPOSE(#REF!),IX$2+2,FALSE),0)</f>
        <v>#REF!</v>
      </c>
      <c r="IY110" t="e" cm="1">
        <f t="array" ref="IY110">_xlfn.IFNA(VLOOKUP($A110,TRANSPOSE(#REF!),IY$2+2,FALSE),0)</f>
        <v>#REF!</v>
      </c>
      <c r="IZ110" t="e" cm="1">
        <f t="array" ref="IZ110">_xlfn.IFNA(VLOOKUP($A110,TRANSPOSE(#REF!),IZ$2+2,FALSE),0)</f>
        <v>#REF!</v>
      </c>
      <c r="JA110" t="e" cm="1">
        <f t="array" ref="JA110">_xlfn.IFNA(VLOOKUP($A110,TRANSPOSE(#REF!),JA$2+2,FALSE),0)</f>
        <v>#REF!</v>
      </c>
      <c r="JB110" t="e" cm="1">
        <f t="array" ref="JB110">_xlfn.IFNA(VLOOKUP($A110,TRANSPOSE(#REF!),JB$2+2,FALSE),0)</f>
        <v>#REF!</v>
      </c>
      <c r="JC110" t="e" cm="1">
        <f t="array" ref="JC110">_xlfn.IFNA(VLOOKUP($A110,TRANSPOSE(#REF!),JC$2+2,FALSE),0)</f>
        <v>#REF!</v>
      </c>
      <c r="JD110" t="e" cm="1">
        <f t="array" ref="JD110">_xlfn.IFNA(VLOOKUP($A110,TRANSPOSE(#REF!),JD$2+2,FALSE),0)</f>
        <v>#REF!</v>
      </c>
      <c r="JE110" t="e" cm="1">
        <f t="array" ref="JE110">_xlfn.IFNA(VLOOKUP($A110,TRANSPOSE(#REF!),JE$2+2,FALSE),0)</f>
        <v>#REF!</v>
      </c>
      <c r="JF110" t="e" cm="1">
        <f t="array" ref="JF110">_xlfn.IFNA(VLOOKUP($A110,TRANSPOSE(#REF!),JF$2+2,FALSE),0)</f>
        <v>#REF!</v>
      </c>
      <c r="JG110" t="e" cm="1">
        <f t="array" ref="JG110">_xlfn.IFNA(VLOOKUP($A110,TRANSPOSE(#REF!),JG$2+2,FALSE),0)</f>
        <v>#REF!</v>
      </c>
      <c r="JH110" t="e" cm="1">
        <f t="array" ref="JH110">_xlfn.IFNA(VLOOKUP($A110,TRANSPOSE(#REF!),JH$2+2,FALSE),0)</f>
        <v>#REF!</v>
      </c>
      <c r="JI110" t="e" cm="1">
        <f t="array" ref="JI110">_xlfn.IFNA(VLOOKUP($A110,TRANSPOSE(#REF!),JI$2+2,FALSE),0)</f>
        <v>#REF!</v>
      </c>
      <c r="JJ110" t="e" cm="1">
        <f t="array" ref="JJ110">_xlfn.IFNA(VLOOKUP($A110,TRANSPOSE(#REF!),JJ$2+2,FALSE),0)</f>
        <v>#REF!</v>
      </c>
      <c r="JK110" t="e" cm="1">
        <f t="array" ref="JK110">_xlfn.IFNA(VLOOKUP($A110,TRANSPOSE(#REF!),JK$2+2,FALSE),0)</f>
        <v>#REF!</v>
      </c>
      <c r="JL110" t="e" cm="1">
        <f t="array" ref="JL110">_xlfn.IFNA(VLOOKUP($A110,TRANSPOSE(#REF!),JL$2+2,FALSE),0)</f>
        <v>#REF!</v>
      </c>
      <c r="JM110" t="e" cm="1">
        <f t="array" ref="JM110">_xlfn.IFNA(VLOOKUP($A110,TRANSPOSE(#REF!),JM$2+2,FALSE),0)</f>
        <v>#REF!</v>
      </c>
      <c r="JN110" t="e" cm="1">
        <f t="array" ref="JN110">_xlfn.IFNA(VLOOKUP($A110,TRANSPOSE(#REF!),JN$2+2,FALSE),0)</f>
        <v>#REF!</v>
      </c>
      <c r="JO110" t="e" cm="1">
        <f t="array" ref="JO110">_xlfn.IFNA(VLOOKUP($A110,TRANSPOSE(#REF!),JO$2+2,FALSE),0)</f>
        <v>#REF!</v>
      </c>
      <c r="JP110" t="e" cm="1">
        <f t="array" ref="JP110">_xlfn.IFNA(VLOOKUP($A110,TRANSPOSE(#REF!),JP$2+2,FALSE),0)</f>
        <v>#REF!</v>
      </c>
      <c r="JQ110" t="e" cm="1">
        <f t="array" ref="JQ110">_xlfn.IFNA(VLOOKUP($A110,TRANSPOSE(#REF!),JQ$2+2,FALSE),0)</f>
        <v>#REF!</v>
      </c>
      <c r="JR110" t="e" cm="1">
        <f t="array" ref="JR110">_xlfn.IFNA(VLOOKUP($A110,TRANSPOSE(#REF!),JR$2+2,FALSE),0)</f>
        <v>#REF!</v>
      </c>
      <c r="JS110" t="e" cm="1">
        <f t="array" ref="JS110">_xlfn.IFNA(VLOOKUP($A110,TRANSPOSE(#REF!),JS$2+2,FALSE),0)</f>
        <v>#REF!</v>
      </c>
      <c r="JT110" t="e" cm="1">
        <f t="array" ref="JT110">_xlfn.IFNA(VLOOKUP($A110,TRANSPOSE(#REF!),JT$2+2,FALSE),0)</f>
        <v>#REF!</v>
      </c>
      <c r="JU110" t="e" cm="1">
        <f t="array" ref="JU110">_xlfn.IFNA(VLOOKUP($A110,TRANSPOSE(#REF!),JU$2+2,FALSE),0)</f>
        <v>#REF!</v>
      </c>
      <c r="JV110" t="e" cm="1">
        <f t="array" ref="JV110">_xlfn.IFNA(VLOOKUP($A110,TRANSPOSE(#REF!),JV$2+2,FALSE),0)</f>
        <v>#REF!</v>
      </c>
      <c r="JW110" t="e" cm="1">
        <f t="array" ref="JW110">_xlfn.IFNA(VLOOKUP($A110,TRANSPOSE(#REF!),JW$2+2,FALSE),0)</f>
        <v>#REF!</v>
      </c>
      <c r="JX110" t="e" cm="1">
        <f t="array" ref="JX110">_xlfn.IFNA(VLOOKUP($A110,TRANSPOSE(#REF!),JX$2+2,FALSE),0)</f>
        <v>#REF!</v>
      </c>
      <c r="JY110" t="e" cm="1">
        <f t="array" ref="JY110">_xlfn.IFNA(VLOOKUP($A110,TRANSPOSE(#REF!),JY$2+2,FALSE),0)</f>
        <v>#REF!</v>
      </c>
      <c r="JZ110" t="e" cm="1">
        <f t="array" ref="JZ110">_xlfn.IFNA(VLOOKUP($A110,TRANSPOSE(#REF!),JZ$2+2,FALSE),0)</f>
        <v>#REF!</v>
      </c>
      <c r="KA110" t="e" cm="1">
        <f t="array" ref="KA110">_xlfn.IFNA(VLOOKUP($A110,TRANSPOSE(#REF!),KA$2+2,FALSE),0)</f>
        <v>#REF!</v>
      </c>
      <c r="KB110" t="e" cm="1">
        <f t="array" ref="KB110">_xlfn.IFNA(VLOOKUP($A110,TRANSPOSE(#REF!),KB$2+2,FALSE),0)</f>
        <v>#REF!</v>
      </c>
      <c r="KC110" t="e" cm="1">
        <f t="array" ref="KC110">_xlfn.IFNA(VLOOKUP($A110,TRANSPOSE(#REF!),KC$2+2,FALSE),0)</f>
        <v>#REF!</v>
      </c>
      <c r="KD110" t="e" cm="1">
        <f t="array" ref="KD110">_xlfn.IFNA(VLOOKUP($A110,TRANSPOSE(#REF!),KD$2+2,FALSE),0)</f>
        <v>#REF!</v>
      </c>
      <c r="KE110" t="e" cm="1">
        <f t="array" ref="KE110">_xlfn.IFNA(VLOOKUP($A110,TRANSPOSE(#REF!),KE$2+2,FALSE),0)</f>
        <v>#REF!</v>
      </c>
      <c r="KF110" t="e" cm="1">
        <f t="array" ref="KF110">_xlfn.IFNA(VLOOKUP($A110,TRANSPOSE(#REF!),KF$2+2,FALSE),0)</f>
        <v>#REF!</v>
      </c>
      <c r="KG110" t="e" cm="1">
        <f t="array" ref="KG110">_xlfn.IFNA(VLOOKUP($A110,TRANSPOSE(#REF!),KG$2+2,FALSE),0)</f>
        <v>#REF!</v>
      </c>
      <c r="KH110" t="e" cm="1">
        <f t="array" ref="KH110">_xlfn.IFNA(VLOOKUP($A110,TRANSPOSE(#REF!),KH$2+2,FALSE),0)</f>
        <v>#REF!</v>
      </c>
      <c r="KI110" t="e" cm="1">
        <f t="array" ref="KI110">_xlfn.IFNA(VLOOKUP($A110,TRANSPOSE(#REF!),KI$2+2,FALSE),0)</f>
        <v>#REF!</v>
      </c>
      <c r="KJ110" t="e" cm="1">
        <f t="array" ref="KJ110">_xlfn.IFNA(VLOOKUP($A110,TRANSPOSE(#REF!),KJ$2+2,FALSE),0)</f>
        <v>#REF!</v>
      </c>
      <c r="KK110" t="e" cm="1">
        <f t="array" ref="KK110">_xlfn.IFNA(VLOOKUP($A110,TRANSPOSE(#REF!),KK$2+2,FALSE),0)</f>
        <v>#REF!</v>
      </c>
      <c r="KL110" t="e" cm="1">
        <f t="array" ref="KL110">_xlfn.IFNA(VLOOKUP($A110,TRANSPOSE(#REF!),KL$2+2,FALSE),0)</f>
        <v>#REF!</v>
      </c>
      <c r="KM110" t="e" cm="1">
        <f t="array" ref="KM110">_xlfn.IFNA(VLOOKUP($A110,TRANSPOSE(#REF!),KM$2+2,FALSE),0)</f>
        <v>#REF!</v>
      </c>
      <c r="KN110" t="e" cm="1">
        <f t="array" ref="KN110">_xlfn.IFNA(VLOOKUP($A110,TRANSPOSE(#REF!),KN$2+2,FALSE),0)</f>
        <v>#REF!</v>
      </c>
      <c r="KO110" t="e" cm="1">
        <f t="array" ref="KO110">_xlfn.IFNA(VLOOKUP($A110,TRANSPOSE(#REF!),KO$2+2,FALSE),0)</f>
        <v>#REF!</v>
      </c>
      <c r="KP110" t="e" cm="1">
        <f t="array" ref="KP110">_xlfn.IFNA(VLOOKUP($A110,TRANSPOSE(#REF!),KP$2+2,FALSE),0)</f>
        <v>#REF!</v>
      </c>
      <c r="KQ110" t="e" cm="1">
        <f t="array" ref="KQ110">_xlfn.IFNA(VLOOKUP($A110,TRANSPOSE(#REF!),KQ$2+2,FALSE),0)</f>
        <v>#REF!</v>
      </c>
      <c r="KR110" t="e" cm="1">
        <f t="array" ref="KR110">_xlfn.IFNA(VLOOKUP($A110,TRANSPOSE(#REF!),KR$2+2,FALSE),0)</f>
        <v>#REF!</v>
      </c>
      <c r="KS110" t="e" cm="1">
        <f t="array" ref="KS110">_xlfn.IFNA(VLOOKUP($A110,TRANSPOSE(#REF!),KS$2+2,FALSE),0)</f>
        <v>#REF!</v>
      </c>
      <c r="KT110" t="e" cm="1">
        <f t="array" ref="KT110">_xlfn.IFNA(VLOOKUP($A110,TRANSPOSE(#REF!),KT$2+2,FALSE),0)</f>
        <v>#REF!</v>
      </c>
      <c r="KU110" t="e" cm="1">
        <f t="array" ref="KU110">_xlfn.IFNA(VLOOKUP($A110,TRANSPOSE(#REF!),KU$2+2,FALSE),0)</f>
        <v>#REF!</v>
      </c>
      <c r="KV110" t="e" cm="1">
        <f t="array" ref="KV110">_xlfn.IFNA(VLOOKUP($A110,TRANSPOSE(#REF!),KV$2+2,FALSE),0)</f>
        <v>#REF!</v>
      </c>
      <c r="KW110" t="e" cm="1">
        <f t="array" ref="KW110">_xlfn.IFNA(VLOOKUP($A110,TRANSPOSE(#REF!),KW$2+2,FALSE),0)</f>
        <v>#REF!</v>
      </c>
      <c r="KX110" t="e" cm="1">
        <f t="array" ref="KX110">_xlfn.IFNA(VLOOKUP($A110,TRANSPOSE(#REF!),KX$2+2,FALSE),0)</f>
        <v>#REF!</v>
      </c>
      <c r="KY110" t="e" cm="1">
        <f t="array" ref="KY110">_xlfn.IFNA(VLOOKUP($A110,TRANSPOSE(#REF!),KY$2+2,FALSE),0)</f>
        <v>#REF!</v>
      </c>
      <c r="KZ110" t="e" cm="1">
        <f t="array" ref="KZ110">_xlfn.IFNA(VLOOKUP($A110,TRANSPOSE(#REF!),KZ$2+2,FALSE),0)</f>
        <v>#REF!</v>
      </c>
      <c r="LA110" t="e" cm="1">
        <f t="array" ref="LA110">_xlfn.IFNA(VLOOKUP($A110,TRANSPOSE(#REF!),LA$2+2,FALSE),0)</f>
        <v>#REF!</v>
      </c>
      <c r="LB110" t="e" cm="1">
        <f t="array" ref="LB110">_xlfn.IFNA(VLOOKUP($A110,TRANSPOSE(#REF!),LB$2+2,FALSE),0)</f>
        <v>#REF!</v>
      </c>
      <c r="LC110" t="e" cm="1">
        <f t="array" ref="LC110">_xlfn.IFNA(VLOOKUP($A110,TRANSPOSE(#REF!),LC$2+2,FALSE),0)</f>
        <v>#REF!</v>
      </c>
      <c r="LD110" t="e" cm="1">
        <f t="array" ref="LD110">_xlfn.IFNA(VLOOKUP($A110,TRANSPOSE(#REF!),LD$2+2,FALSE),0)</f>
        <v>#REF!</v>
      </c>
      <c r="LE110" t="e" cm="1">
        <f t="array" ref="LE110">_xlfn.IFNA(VLOOKUP($A110,TRANSPOSE(#REF!),LE$2+2,FALSE),0)</f>
        <v>#REF!</v>
      </c>
      <c r="LF110" t="e" cm="1">
        <f t="array" ref="LF110">_xlfn.IFNA(VLOOKUP($A110,TRANSPOSE(#REF!),LF$2+2,FALSE),0)</f>
        <v>#REF!</v>
      </c>
      <c r="LG110" t="e" cm="1">
        <f t="array" ref="LG110">_xlfn.IFNA(VLOOKUP($A110,TRANSPOSE(#REF!),LG$2+2,FALSE),0)</f>
        <v>#REF!</v>
      </c>
      <c r="LH110" t="e" cm="1">
        <f t="array" ref="LH110">_xlfn.IFNA(VLOOKUP($A110,TRANSPOSE(#REF!),LH$2+2,FALSE),0)</f>
        <v>#REF!</v>
      </c>
      <c r="LI110" t="e" cm="1">
        <f t="array" ref="LI110">_xlfn.IFNA(VLOOKUP($A110,TRANSPOSE(#REF!),LI$2+2,FALSE),0)</f>
        <v>#REF!</v>
      </c>
      <c r="LJ110" t="e" cm="1">
        <f t="array" ref="LJ110">_xlfn.IFNA(VLOOKUP($A110,TRANSPOSE(#REF!),LJ$2+2,FALSE),0)</f>
        <v>#REF!</v>
      </c>
      <c r="LK110" t="e" cm="1">
        <f t="array" ref="LK110">_xlfn.IFNA(VLOOKUP($A110,TRANSPOSE(#REF!),LK$2+2,FALSE),0)</f>
        <v>#REF!</v>
      </c>
      <c r="LL110" t="e" cm="1">
        <f t="array" ref="LL110">_xlfn.IFNA(VLOOKUP($A110,TRANSPOSE(#REF!),LL$2+2,FALSE),0)</f>
        <v>#REF!</v>
      </c>
      <c r="LM110" t="e" cm="1">
        <f t="array" ref="LM110">_xlfn.IFNA(VLOOKUP($A110,TRANSPOSE(#REF!),LM$2+2,FALSE),0)</f>
        <v>#REF!</v>
      </c>
      <c r="LN110" t="e" cm="1">
        <f t="array" ref="LN110">_xlfn.IFNA(VLOOKUP($A110,TRANSPOSE(#REF!),LN$2+2,FALSE),0)</f>
        <v>#REF!</v>
      </c>
      <c r="LO110" t="e" cm="1">
        <f t="array" ref="LO110">_xlfn.IFNA(VLOOKUP($A110,TRANSPOSE(#REF!),LO$2+2,FALSE),0)</f>
        <v>#REF!</v>
      </c>
      <c r="LP110" t="e" cm="1">
        <f t="array" ref="LP110">_xlfn.IFNA(VLOOKUP($A110,TRANSPOSE(#REF!),LP$2+2,FALSE),0)</f>
        <v>#REF!</v>
      </c>
      <c r="LQ110" t="e" cm="1">
        <f t="array" ref="LQ110">_xlfn.IFNA(VLOOKUP($A110,TRANSPOSE(#REF!),LQ$2+2,FALSE),0)</f>
        <v>#REF!</v>
      </c>
      <c r="LR110" t="e" cm="1">
        <f t="array" ref="LR110">_xlfn.IFNA(VLOOKUP($A110,TRANSPOSE(#REF!),LR$2+2,FALSE),0)</f>
        <v>#REF!</v>
      </c>
      <c r="LS110" t="e" cm="1">
        <f t="array" ref="LS110">_xlfn.IFNA(VLOOKUP($A110,TRANSPOSE(#REF!),LS$2+2,FALSE),0)</f>
        <v>#REF!</v>
      </c>
      <c r="LT110" t="e" cm="1">
        <f t="array" ref="LT110">_xlfn.IFNA(VLOOKUP($A110,TRANSPOSE(#REF!),LT$2+2,FALSE),0)</f>
        <v>#REF!</v>
      </c>
      <c r="LU110" t="e" cm="1">
        <f t="array" ref="LU110">_xlfn.IFNA(VLOOKUP($A110,TRANSPOSE(#REF!),LU$2+2,FALSE),0)</f>
        <v>#REF!</v>
      </c>
      <c r="LV110" t="e" cm="1">
        <f t="array" ref="LV110">_xlfn.IFNA(VLOOKUP($A110,TRANSPOSE(#REF!),LV$2+2,FALSE),0)</f>
        <v>#REF!</v>
      </c>
      <c r="LW110" t="e" cm="1">
        <f t="array" ref="LW110">_xlfn.IFNA(VLOOKUP($A110,TRANSPOSE(#REF!),LW$2+2,FALSE),0)</f>
        <v>#REF!</v>
      </c>
      <c r="LX110" t="e" cm="1">
        <f t="array" ref="LX110">_xlfn.IFNA(VLOOKUP($A110,TRANSPOSE(#REF!),LX$2+2,FALSE),0)</f>
        <v>#REF!</v>
      </c>
      <c r="LY110" t="e" cm="1">
        <f t="array" ref="LY110">_xlfn.IFNA(VLOOKUP($A110,TRANSPOSE(#REF!),LY$2+2,FALSE),0)</f>
        <v>#REF!</v>
      </c>
      <c r="LZ110" t="e" cm="1">
        <f t="array" ref="LZ110">_xlfn.IFNA(VLOOKUP($A110,TRANSPOSE(#REF!),LZ$2+2,FALSE),0)</f>
        <v>#REF!</v>
      </c>
      <c r="MA110" t="e" cm="1">
        <f t="array" ref="MA110">_xlfn.IFNA(VLOOKUP($A110,TRANSPOSE(#REF!),MA$2+2,FALSE),0)</f>
        <v>#REF!</v>
      </c>
      <c r="MB110" t="e" cm="1">
        <f t="array" ref="MB110">_xlfn.IFNA(VLOOKUP($A110,TRANSPOSE(#REF!),MB$2+2,FALSE),0)</f>
        <v>#REF!</v>
      </c>
      <c r="MC110" t="e" cm="1">
        <f t="array" ref="MC110">_xlfn.IFNA(VLOOKUP($A110,TRANSPOSE(#REF!),MC$2+2,FALSE),0)</f>
        <v>#REF!</v>
      </c>
      <c r="MD110" t="e" cm="1">
        <f t="array" ref="MD110">_xlfn.IFNA(VLOOKUP($A110,TRANSPOSE(#REF!),MD$2+2,FALSE),0)</f>
        <v>#REF!</v>
      </c>
      <c r="ME110" t="e" cm="1">
        <f t="array" ref="ME110">_xlfn.IFNA(VLOOKUP($A110,TRANSPOSE(#REF!),ME$2+2,FALSE),0)</f>
        <v>#REF!</v>
      </c>
      <c r="MF110" t="e" cm="1">
        <f t="array" ref="MF110">_xlfn.IFNA(VLOOKUP($A110,TRANSPOSE(#REF!),MF$2+2,FALSE),0)</f>
        <v>#REF!</v>
      </c>
      <c r="MG110" t="e" cm="1">
        <f t="array" ref="MG110">_xlfn.IFNA(VLOOKUP($A110,TRANSPOSE(#REF!),MG$2+2,FALSE),0)</f>
        <v>#REF!</v>
      </c>
      <c r="MH110" t="e" cm="1">
        <f t="array" ref="MH110">_xlfn.IFNA(VLOOKUP($A110,TRANSPOSE(#REF!),MH$2+2,FALSE),0)</f>
        <v>#REF!</v>
      </c>
      <c r="MI110" t="e" cm="1">
        <f t="array" ref="MI110">_xlfn.IFNA(VLOOKUP($A110,TRANSPOSE(#REF!),MI$2+2,FALSE),0)</f>
        <v>#REF!</v>
      </c>
      <c r="MJ110" t="e" cm="1">
        <f t="array" ref="MJ110">_xlfn.IFNA(VLOOKUP($A110,TRANSPOSE(#REF!),MJ$2+2,FALSE),0)</f>
        <v>#REF!</v>
      </c>
      <c r="MK110" t="e" cm="1">
        <f t="array" ref="MK110">_xlfn.IFNA(VLOOKUP($A110,TRANSPOSE(#REF!),MK$2+2,FALSE),0)</f>
        <v>#REF!</v>
      </c>
      <c r="ML110" t="e" cm="1">
        <f t="array" ref="ML110">_xlfn.IFNA(VLOOKUP($A110,TRANSPOSE(#REF!),ML$2+2,FALSE),0)</f>
        <v>#REF!</v>
      </c>
      <c r="MM110" t="e" cm="1">
        <f t="array" ref="MM110">_xlfn.IFNA(VLOOKUP($A110,TRANSPOSE(#REF!),MM$2+2,FALSE),0)</f>
        <v>#REF!</v>
      </c>
      <c r="MN110" t="e" cm="1">
        <f t="array" ref="MN110">_xlfn.IFNA(VLOOKUP($A110,TRANSPOSE(#REF!),MN$2+2,FALSE),0)</f>
        <v>#REF!</v>
      </c>
      <c r="MO110" t="e" cm="1">
        <f t="array" ref="MO110">_xlfn.IFNA(VLOOKUP($A110,TRANSPOSE(#REF!),MO$2+2,FALSE),0)</f>
        <v>#REF!</v>
      </c>
      <c r="MP110" t="e" cm="1">
        <f t="array" ref="MP110">_xlfn.IFNA(VLOOKUP($A110,TRANSPOSE(#REF!),MP$2+2,FALSE),0)</f>
        <v>#REF!</v>
      </c>
      <c r="MQ110" t="e" cm="1">
        <f t="array" ref="MQ110">_xlfn.IFNA(VLOOKUP($A110,TRANSPOSE(#REF!),MQ$2+2,FALSE),0)</f>
        <v>#REF!</v>
      </c>
      <c r="MR110" t="e" cm="1">
        <f t="array" ref="MR110">_xlfn.IFNA(VLOOKUP($A110,TRANSPOSE(#REF!),MR$2+2,FALSE),0)</f>
        <v>#REF!</v>
      </c>
      <c r="MS110" t="e" cm="1">
        <f t="array" ref="MS110">_xlfn.IFNA(VLOOKUP($A110,TRANSPOSE(#REF!),MS$2+2,FALSE),0)</f>
        <v>#REF!</v>
      </c>
      <c r="MT110" t="e" cm="1">
        <f t="array" ref="MT110">_xlfn.IFNA(VLOOKUP($A110,TRANSPOSE(#REF!),MT$2+2,FALSE),0)</f>
        <v>#REF!</v>
      </c>
      <c r="MU110" t="e" cm="1">
        <f t="array" ref="MU110">_xlfn.IFNA(VLOOKUP($A110,TRANSPOSE(#REF!),MU$2+2,FALSE),0)</f>
        <v>#REF!</v>
      </c>
      <c r="MV110" t="e" cm="1">
        <f t="array" ref="MV110">_xlfn.IFNA(VLOOKUP($A110,TRANSPOSE(#REF!),MV$2+2,FALSE),0)</f>
        <v>#REF!</v>
      </c>
      <c r="MW110" t="e" cm="1">
        <f t="array" ref="MW110">_xlfn.IFNA(VLOOKUP($A110,TRANSPOSE(#REF!),MW$2+2,FALSE),0)</f>
        <v>#REF!</v>
      </c>
      <c r="MX110" t="e" cm="1">
        <f t="array" ref="MX110">_xlfn.IFNA(VLOOKUP($A110,TRANSPOSE(#REF!),MX$2+2,FALSE),0)</f>
        <v>#REF!</v>
      </c>
      <c r="MY110" t="e" cm="1">
        <f t="array" ref="MY110">_xlfn.IFNA(VLOOKUP($A110,TRANSPOSE(#REF!),MY$2+2,FALSE),0)</f>
        <v>#REF!</v>
      </c>
      <c r="MZ110" t="e" cm="1">
        <f t="array" ref="MZ110">_xlfn.IFNA(VLOOKUP($A110,TRANSPOSE(#REF!),MZ$2+2,FALSE),0)</f>
        <v>#REF!</v>
      </c>
      <c r="NA110" t="e" cm="1">
        <f t="array" ref="NA110">_xlfn.IFNA(VLOOKUP($A110,TRANSPOSE(#REF!),NA$2+2,FALSE),0)</f>
        <v>#REF!</v>
      </c>
      <c r="NB110" t="e" cm="1">
        <f t="array" ref="NB110">_xlfn.IFNA(VLOOKUP($A110,TRANSPOSE(#REF!),NB$2+2,FALSE),0)</f>
        <v>#REF!</v>
      </c>
      <c r="NC110" t="e" cm="1">
        <f t="array" ref="NC110">_xlfn.IFNA(VLOOKUP($A110,TRANSPOSE(#REF!),NC$2+2,FALSE),0)</f>
        <v>#REF!</v>
      </c>
      <c r="ND110" t="e" cm="1">
        <f t="array" ref="ND110">_xlfn.IFNA(VLOOKUP($A110,TRANSPOSE(#REF!),ND$2+2,FALSE),0)</f>
        <v>#REF!</v>
      </c>
      <c r="NE110" t="e" cm="1">
        <f t="array" ref="NE110">_xlfn.IFNA(VLOOKUP($A110,TRANSPOSE(#REF!),NE$2+2,FALSE),0)</f>
        <v>#REF!</v>
      </c>
      <c r="NF110" t="e" cm="1">
        <f t="array" ref="NF110">_xlfn.IFNA(VLOOKUP($A110,TRANSPOSE(#REF!),NF$2+2,FALSE),0)</f>
        <v>#REF!</v>
      </c>
      <c r="NG110" t="e" cm="1">
        <f t="array" ref="NG110">_xlfn.IFNA(VLOOKUP($A110,TRANSPOSE(#REF!),NG$2+2,FALSE),0)</f>
        <v>#REF!</v>
      </c>
      <c r="NH110" t="e" cm="1">
        <f t="array" ref="NH110">_xlfn.IFNA(VLOOKUP($A110,TRANSPOSE(#REF!),NH$2+2,FALSE),0)</f>
        <v>#REF!</v>
      </c>
      <c r="NI110" t="e" cm="1">
        <f t="array" ref="NI110">_xlfn.IFNA(VLOOKUP($A110,TRANSPOSE(#REF!),NI$2+2,FALSE),0)</f>
        <v>#REF!</v>
      </c>
      <c r="NJ110" t="e" cm="1">
        <f t="array" ref="NJ110">_xlfn.IFNA(VLOOKUP($A110,TRANSPOSE(#REF!),NJ$2+2,FALSE),0)</f>
        <v>#REF!</v>
      </c>
      <c r="NL110" t="e">
        <f t="shared" si="2"/>
        <v>#REF!</v>
      </c>
      <c r="NM110" t="e">
        <f t="shared" si="3"/>
        <v>#REF!</v>
      </c>
    </row>
    <row r="111" spans="1:377" x14ac:dyDescent="0.3">
      <c r="A111" t="str">
        <v>PNO02_19</v>
      </c>
      <c r="B111" t="str">
        <v>Elektriciteit</v>
      </c>
      <c r="C111" t="str">
        <v>Conversion</v>
      </c>
      <c r="D111" t="str">
        <v>Power NO</v>
      </c>
      <c r="E111" t="str">
        <v>Generation</v>
      </c>
      <c r="F111" t="str">
        <v>Electricity NO</v>
      </c>
      <c r="G111" t="str">
        <v>Electricity from Solar CSP - Power NO</v>
      </c>
      <c r="H111" t="str">
        <v>[GW]</v>
      </c>
      <c r="I111">
        <f>_xlfn.IFNA(VLOOKUP(A111,'[1]PASTE Cap_Investment'!A:B,2,FALSE),0)</f>
        <v>0</v>
      </c>
      <c r="J111" t="e" cm="1">
        <f t="array" ref="J111">_xlfn.IFNA(VLOOKUP($A111,TRANSPOSE(#REF!),J$2+2,FALSE),0)</f>
        <v>#REF!</v>
      </c>
      <c r="K111" t="e" cm="1">
        <f t="array" ref="K111">_xlfn.IFNA(VLOOKUP($A111,TRANSPOSE(#REF!),K$2+2,FALSE),0)</f>
        <v>#REF!</v>
      </c>
      <c r="L111" t="e" cm="1">
        <f t="array" ref="L111">_xlfn.IFNA(VLOOKUP($A111,TRANSPOSE(#REF!),L$2+2,FALSE),0)</f>
        <v>#REF!</v>
      </c>
      <c r="M111" t="e" cm="1">
        <f t="array" ref="M111">_xlfn.IFNA(VLOOKUP($A111,TRANSPOSE(#REF!),M$2+2,FALSE),0)</f>
        <v>#REF!</v>
      </c>
      <c r="N111" t="e" cm="1">
        <f t="array" ref="N111">_xlfn.IFNA(VLOOKUP($A111,TRANSPOSE(#REF!),N$2+2,FALSE),0)</f>
        <v>#REF!</v>
      </c>
      <c r="O111" t="e" cm="1">
        <f t="array" ref="O111">_xlfn.IFNA(VLOOKUP($A111,TRANSPOSE(#REF!),O$2+2,FALSE),0)</f>
        <v>#REF!</v>
      </c>
      <c r="P111" t="e" cm="1">
        <f t="array" ref="P111">_xlfn.IFNA(VLOOKUP($A111,TRANSPOSE(#REF!),P$2+2,FALSE),0)</f>
        <v>#REF!</v>
      </c>
      <c r="Q111" t="e" cm="1">
        <f t="array" ref="Q111">_xlfn.IFNA(VLOOKUP($A111,TRANSPOSE(#REF!),Q$2+2,FALSE),0)</f>
        <v>#REF!</v>
      </c>
      <c r="R111" t="e" cm="1">
        <f t="array" ref="R111">_xlfn.IFNA(VLOOKUP($A111,TRANSPOSE(#REF!),R$2+2,FALSE),0)</f>
        <v>#REF!</v>
      </c>
      <c r="S111" t="e" cm="1">
        <f t="array" ref="S111">_xlfn.IFNA(VLOOKUP($A111,TRANSPOSE(#REF!),S$2+2,FALSE),0)</f>
        <v>#REF!</v>
      </c>
      <c r="T111" t="e" cm="1">
        <f t="array" ref="T111">_xlfn.IFNA(VLOOKUP($A111,TRANSPOSE(#REF!),T$2+2,FALSE),0)</f>
        <v>#REF!</v>
      </c>
      <c r="U111" t="e" cm="1">
        <f t="array" ref="U111">_xlfn.IFNA(VLOOKUP($A111,TRANSPOSE(#REF!),U$2+2,FALSE),0)</f>
        <v>#REF!</v>
      </c>
      <c r="V111" t="e" cm="1">
        <f t="array" ref="V111">_xlfn.IFNA(VLOOKUP($A111,TRANSPOSE(#REF!),V$2+2,FALSE),0)</f>
        <v>#REF!</v>
      </c>
      <c r="W111" t="e" cm="1">
        <f t="array" ref="W111">_xlfn.IFNA(VLOOKUP($A111,TRANSPOSE(#REF!),W$2+2,FALSE),0)</f>
        <v>#REF!</v>
      </c>
      <c r="X111" t="e" cm="1">
        <f t="array" ref="X111">_xlfn.IFNA(VLOOKUP($A111,TRANSPOSE(#REF!),X$2+2,FALSE),0)</f>
        <v>#REF!</v>
      </c>
      <c r="Y111" t="e" cm="1">
        <f t="array" ref="Y111">_xlfn.IFNA(VLOOKUP($A111,TRANSPOSE(#REF!),Y$2+2,FALSE),0)</f>
        <v>#REF!</v>
      </c>
      <c r="Z111" t="e" cm="1">
        <f t="array" ref="Z111">_xlfn.IFNA(VLOOKUP($A111,TRANSPOSE(#REF!),Z$2+2,FALSE),0)</f>
        <v>#REF!</v>
      </c>
      <c r="AA111" t="e" cm="1">
        <f t="array" ref="AA111">_xlfn.IFNA(VLOOKUP($A111,TRANSPOSE(#REF!),AA$2+2,FALSE),0)</f>
        <v>#REF!</v>
      </c>
      <c r="AB111" t="e" cm="1">
        <f t="array" ref="AB111">_xlfn.IFNA(VLOOKUP($A111,TRANSPOSE(#REF!),AB$2+2,FALSE),0)</f>
        <v>#REF!</v>
      </c>
      <c r="AC111" t="e" cm="1">
        <f t="array" ref="AC111">_xlfn.IFNA(VLOOKUP($A111,TRANSPOSE(#REF!),AC$2+2,FALSE),0)</f>
        <v>#REF!</v>
      </c>
      <c r="AD111" t="e" cm="1">
        <f t="array" ref="AD111">_xlfn.IFNA(VLOOKUP($A111,TRANSPOSE(#REF!),AD$2+2,FALSE),0)</f>
        <v>#REF!</v>
      </c>
      <c r="AE111" t="e" cm="1">
        <f t="array" ref="AE111">_xlfn.IFNA(VLOOKUP($A111,TRANSPOSE(#REF!),AE$2+2,FALSE),0)</f>
        <v>#REF!</v>
      </c>
      <c r="AF111" t="e" cm="1">
        <f t="array" ref="AF111">_xlfn.IFNA(VLOOKUP($A111,TRANSPOSE(#REF!),AF$2+2,FALSE),0)</f>
        <v>#REF!</v>
      </c>
      <c r="AG111" t="e" cm="1">
        <f t="array" ref="AG111">_xlfn.IFNA(VLOOKUP($A111,TRANSPOSE(#REF!),AG$2+2,FALSE),0)</f>
        <v>#REF!</v>
      </c>
      <c r="AH111" t="e" cm="1">
        <f t="array" ref="AH111">_xlfn.IFNA(VLOOKUP($A111,TRANSPOSE(#REF!),AH$2+2,FALSE),0)</f>
        <v>#REF!</v>
      </c>
      <c r="AI111" t="e" cm="1">
        <f t="array" ref="AI111">_xlfn.IFNA(VLOOKUP($A111,TRANSPOSE(#REF!),AI$2+2,FALSE),0)</f>
        <v>#REF!</v>
      </c>
      <c r="AJ111" t="e" cm="1">
        <f t="array" ref="AJ111">_xlfn.IFNA(VLOOKUP($A111,TRANSPOSE(#REF!),AJ$2+2,FALSE),0)</f>
        <v>#REF!</v>
      </c>
      <c r="AK111" t="e" cm="1">
        <f t="array" ref="AK111">_xlfn.IFNA(VLOOKUP($A111,TRANSPOSE(#REF!),AK$2+2,FALSE),0)</f>
        <v>#REF!</v>
      </c>
      <c r="AL111" t="e" cm="1">
        <f t="array" ref="AL111">_xlfn.IFNA(VLOOKUP($A111,TRANSPOSE(#REF!),AL$2+2,FALSE),0)</f>
        <v>#REF!</v>
      </c>
      <c r="AM111" t="e" cm="1">
        <f t="array" ref="AM111">_xlfn.IFNA(VLOOKUP($A111,TRANSPOSE(#REF!),AM$2+2,FALSE),0)</f>
        <v>#REF!</v>
      </c>
      <c r="AN111" t="e" cm="1">
        <f t="array" ref="AN111">_xlfn.IFNA(VLOOKUP($A111,TRANSPOSE(#REF!),AN$2+2,FALSE),0)</f>
        <v>#REF!</v>
      </c>
      <c r="AO111" t="e" cm="1">
        <f t="array" ref="AO111">_xlfn.IFNA(VLOOKUP($A111,TRANSPOSE(#REF!),AO$2+2,FALSE),0)</f>
        <v>#REF!</v>
      </c>
      <c r="AP111" t="e" cm="1">
        <f t="array" ref="AP111">_xlfn.IFNA(VLOOKUP($A111,TRANSPOSE(#REF!),AP$2+2,FALSE),0)</f>
        <v>#REF!</v>
      </c>
      <c r="AQ111" t="e" cm="1">
        <f t="array" ref="AQ111">_xlfn.IFNA(VLOOKUP($A111,TRANSPOSE(#REF!),AQ$2+2,FALSE),0)</f>
        <v>#REF!</v>
      </c>
      <c r="AR111" t="e" cm="1">
        <f t="array" ref="AR111">_xlfn.IFNA(VLOOKUP($A111,TRANSPOSE(#REF!),AR$2+2,FALSE),0)</f>
        <v>#REF!</v>
      </c>
      <c r="AS111" t="e" cm="1">
        <f t="array" ref="AS111">_xlfn.IFNA(VLOOKUP($A111,TRANSPOSE(#REF!),AS$2+2,FALSE),0)</f>
        <v>#REF!</v>
      </c>
      <c r="AT111" t="e" cm="1">
        <f t="array" ref="AT111">_xlfn.IFNA(VLOOKUP($A111,TRANSPOSE(#REF!),AT$2+2,FALSE),0)</f>
        <v>#REF!</v>
      </c>
      <c r="AU111" t="e" cm="1">
        <f t="array" ref="AU111">_xlfn.IFNA(VLOOKUP($A111,TRANSPOSE(#REF!),AU$2+2,FALSE),0)</f>
        <v>#REF!</v>
      </c>
      <c r="AV111" t="e" cm="1">
        <f t="array" ref="AV111">_xlfn.IFNA(VLOOKUP($A111,TRANSPOSE(#REF!),AV$2+2,FALSE),0)</f>
        <v>#REF!</v>
      </c>
      <c r="AW111" t="e" cm="1">
        <f t="array" ref="AW111">_xlfn.IFNA(VLOOKUP($A111,TRANSPOSE(#REF!),AW$2+2,FALSE),0)</f>
        <v>#REF!</v>
      </c>
      <c r="AX111" t="e" cm="1">
        <f t="array" ref="AX111">_xlfn.IFNA(VLOOKUP($A111,TRANSPOSE(#REF!),AX$2+2,FALSE),0)</f>
        <v>#REF!</v>
      </c>
      <c r="AY111" t="e" cm="1">
        <f t="array" ref="AY111">_xlfn.IFNA(VLOOKUP($A111,TRANSPOSE(#REF!),AY$2+2,FALSE),0)</f>
        <v>#REF!</v>
      </c>
      <c r="AZ111" t="e" cm="1">
        <f t="array" ref="AZ111">_xlfn.IFNA(VLOOKUP($A111,TRANSPOSE(#REF!),AZ$2+2,FALSE),0)</f>
        <v>#REF!</v>
      </c>
      <c r="BA111" t="e" cm="1">
        <f t="array" ref="BA111">_xlfn.IFNA(VLOOKUP($A111,TRANSPOSE(#REF!),BA$2+2,FALSE),0)</f>
        <v>#REF!</v>
      </c>
      <c r="BB111" t="e" cm="1">
        <f t="array" ref="BB111">_xlfn.IFNA(VLOOKUP($A111,TRANSPOSE(#REF!),BB$2+2,FALSE),0)</f>
        <v>#REF!</v>
      </c>
      <c r="BC111" t="e" cm="1">
        <f t="array" ref="BC111">_xlfn.IFNA(VLOOKUP($A111,TRANSPOSE(#REF!),BC$2+2,FALSE),0)</f>
        <v>#REF!</v>
      </c>
      <c r="BD111" t="e" cm="1">
        <f t="array" ref="BD111">_xlfn.IFNA(VLOOKUP($A111,TRANSPOSE(#REF!),BD$2+2,FALSE),0)</f>
        <v>#REF!</v>
      </c>
      <c r="BE111" t="e" cm="1">
        <f t="array" ref="BE111">_xlfn.IFNA(VLOOKUP($A111,TRANSPOSE(#REF!),BE$2+2,FALSE),0)</f>
        <v>#REF!</v>
      </c>
      <c r="BF111" t="e" cm="1">
        <f t="array" ref="BF111">_xlfn.IFNA(VLOOKUP($A111,TRANSPOSE(#REF!),BF$2+2,FALSE),0)</f>
        <v>#REF!</v>
      </c>
      <c r="BG111" t="e" cm="1">
        <f t="array" ref="BG111">_xlfn.IFNA(VLOOKUP($A111,TRANSPOSE(#REF!),BG$2+2,FALSE),0)</f>
        <v>#REF!</v>
      </c>
      <c r="BH111" t="e" cm="1">
        <f t="array" ref="BH111">_xlfn.IFNA(VLOOKUP($A111,TRANSPOSE(#REF!),BH$2+2,FALSE),0)</f>
        <v>#REF!</v>
      </c>
      <c r="BI111" t="e" cm="1">
        <f t="array" ref="BI111">_xlfn.IFNA(VLOOKUP($A111,TRANSPOSE(#REF!),BI$2+2,FALSE),0)</f>
        <v>#REF!</v>
      </c>
      <c r="BJ111" t="e" cm="1">
        <f t="array" ref="BJ111">_xlfn.IFNA(VLOOKUP($A111,TRANSPOSE(#REF!),BJ$2+2,FALSE),0)</f>
        <v>#REF!</v>
      </c>
      <c r="BK111" t="e" cm="1">
        <f t="array" ref="BK111">_xlfn.IFNA(VLOOKUP($A111,TRANSPOSE(#REF!),BK$2+2,FALSE),0)</f>
        <v>#REF!</v>
      </c>
      <c r="BL111" t="e" cm="1">
        <f t="array" ref="BL111">_xlfn.IFNA(VLOOKUP($A111,TRANSPOSE(#REF!),BL$2+2,FALSE),0)</f>
        <v>#REF!</v>
      </c>
      <c r="BM111" t="e" cm="1">
        <f t="array" ref="BM111">_xlfn.IFNA(VLOOKUP($A111,TRANSPOSE(#REF!),BM$2+2,FALSE),0)</f>
        <v>#REF!</v>
      </c>
      <c r="BN111" t="e" cm="1">
        <f t="array" ref="BN111">_xlfn.IFNA(VLOOKUP($A111,TRANSPOSE(#REF!),BN$2+2,FALSE),0)</f>
        <v>#REF!</v>
      </c>
      <c r="BO111" t="e" cm="1">
        <f t="array" ref="BO111">_xlfn.IFNA(VLOOKUP($A111,TRANSPOSE(#REF!),BO$2+2,FALSE),0)</f>
        <v>#REF!</v>
      </c>
      <c r="BP111" t="e" cm="1">
        <f t="array" ref="BP111">_xlfn.IFNA(VLOOKUP($A111,TRANSPOSE(#REF!),BP$2+2,FALSE),0)</f>
        <v>#REF!</v>
      </c>
      <c r="BQ111" t="e" cm="1">
        <f t="array" ref="BQ111">_xlfn.IFNA(VLOOKUP($A111,TRANSPOSE(#REF!),BQ$2+2,FALSE),0)</f>
        <v>#REF!</v>
      </c>
      <c r="BR111" t="e" cm="1">
        <f t="array" ref="BR111">_xlfn.IFNA(VLOOKUP($A111,TRANSPOSE(#REF!),BR$2+2,FALSE),0)</f>
        <v>#REF!</v>
      </c>
      <c r="BS111" t="e" cm="1">
        <f t="array" ref="BS111">_xlfn.IFNA(VLOOKUP($A111,TRANSPOSE(#REF!),BS$2+2,FALSE),0)</f>
        <v>#REF!</v>
      </c>
      <c r="BT111" t="e" cm="1">
        <f t="array" ref="BT111">_xlfn.IFNA(VLOOKUP($A111,TRANSPOSE(#REF!),BT$2+2,FALSE),0)</f>
        <v>#REF!</v>
      </c>
      <c r="BU111" t="e" cm="1">
        <f t="array" ref="BU111">_xlfn.IFNA(VLOOKUP($A111,TRANSPOSE(#REF!),BU$2+2,FALSE),0)</f>
        <v>#REF!</v>
      </c>
      <c r="BV111" t="e" cm="1">
        <f t="array" ref="BV111">_xlfn.IFNA(VLOOKUP($A111,TRANSPOSE(#REF!),BV$2+2,FALSE),0)</f>
        <v>#REF!</v>
      </c>
      <c r="BW111" t="e" cm="1">
        <f t="array" ref="BW111">_xlfn.IFNA(VLOOKUP($A111,TRANSPOSE(#REF!),BW$2+2,FALSE),0)</f>
        <v>#REF!</v>
      </c>
      <c r="BX111" t="e" cm="1">
        <f t="array" ref="BX111">_xlfn.IFNA(VLOOKUP($A111,TRANSPOSE(#REF!),BX$2+2,FALSE),0)</f>
        <v>#REF!</v>
      </c>
      <c r="BY111" t="e" cm="1">
        <f t="array" ref="BY111">_xlfn.IFNA(VLOOKUP($A111,TRANSPOSE(#REF!),BY$2+2,FALSE),0)</f>
        <v>#REF!</v>
      </c>
      <c r="BZ111" t="e" cm="1">
        <f t="array" ref="BZ111">_xlfn.IFNA(VLOOKUP($A111,TRANSPOSE(#REF!),BZ$2+2,FALSE),0)</f>
        <v>#REF!</v>
      </c>
      <c r="CA111" t="e" cm="1">
        <f t="array" ref="CA111">_xlfn.IFNA(VLOOKUP($A111,TRANSPOSE(#REF!),CA$2+2,FALSE),0)</f>
        <v>#REF!</v>
      </c>
      <c r="CB111" t="e" cm="1">
        <f t="array" ref="CB111">_xlfn.IFNA(VLOOKUP($A111,TRANSPOSE(#REF!),CB$2+2,FALSE),0)</f>
        <v>#REF!</v>
      </c>
      <c r="CC111" t="e" cm="1">
        <f t="array" ref="CC111">_xlfn.IFNA(VLOOKUP($A111,TRANSPOSE(#REF!),CC$2+2,FALSE),0)</f>
        <v>#REF!</v>
      </c>
      <c r="CD111" t="e" cm="1">
        <f t="array" ref="CD111">_xlfn.IFNA(VLOOKUP($A111,TRANSPOSE(#REF!),CD$2+2,FALSE),0)</f>
        <v>#REF!</v>
      </c>
      <c r="CE111" t="e" cm="1">
        <f t="array" ref="CE111">_xlfn.IFNA(VLOOKUP($A111,TRANSPOSE(#REF!),CE$2+2,FALSE),0)</f>
        <v>#REF!</v>
      </c>
      <c r="CF111" t="e" cm="1">
        <f t="array" ref="CF111">_xlfn.IFNA(VLOOKUP($A111,TRANSPOSE(#REF!),CF$2+2,FALSE),0)</f>
        <v>#REF!</v>
      </c>
      <c r="CG111" t="e" cm="1">
        <f t="array" ref="CG111">_xlfn.IFNA(VLOOKUP($A111,TRANSPOSE(#REF!),CG$2+2,FALSE),0)</f>
        <v>#REF!</v>
      </c>
      <c r="CH111" t="e" cm="1">
        <f t="array" ref="CH111">_xlfn.IFNA(VLOOKUP($A111,TRANSPOSE(#REF!),CH$2+2,FALSE),0)</f>
        <v>#REF!</v>
      </c>
      <c r="CI111" t="e" cm="1">
        <f t="array" ref="CI111">_xlfn.IFNA(VLOOKUP($A111,TRANSPOSE(#REF!),CI$2+2,FALSE),0)</f>
        <v>#REF!</v>
      </c>
      <c r="CJ111" t="e" cm="1">
        <f t="array" ref="CJ111">_xlfn.IFNA(VLOOKUP($A111,TRANSPOSE(#REF!),CJ$2+2,FALSE),0)</f>
        <v>#REF!</v>
      </c>
      <c r="CK111" t="e" cm="1">
        <f t="array" ref="CK111">_xlfn.IFNA(VLOOKUP($A111,TRANSPOSE(#REF!),CK$2+2,FALSE),0)</f>
        <v>#REF!</v>
      </c>
      <c r="CL111" t="e" cm="1">
        <f t="array" ref="CL111">_xlfn.IFNA(VLOOKUP($A111,TRANSPOSE(#REF!),CL$2+2,FALSE),0)</f>
        <v>#REF!</v>
      </c>
      <c r="CM111" t="e" cm="1">
        <f t="array" ref="CM111">_xlfn.IFNA(VLOOKUP($A111,TRANSPOSE(#REF!),CM$2+2,FALSE),0)</f>
        <v>#REF!</v>
      </c>
      <c r="CN111" t="e" cm="1">
        <f t="array" ref="CN111">_xlfn.IFNA(VLOOKUP($A111,TRANSPOSE(#REF!),CN$2+2,FALSE),0)</f>
        <v>#REF!</v>
      </c>
      <c r="CO111" t="e" cm="1">
        <f t="array" ref="CO111">_xlfn.IFNA(VLOOKUP($A111,TRANSPOSE(#REF!),CO$2+2,FALSE),0)</f>
        <v>#REF!</v>
      </c>
      <c r="CP111" t="e" cm="1">
        <f t="array" ref="CP111">_xlfn.IFNA(VLOOKUP($A111,TRANSPOSE(#REF!),CP$2+2,FALSE),0)</f>
        <v>#REF!</v>
      </c>
      <c r="CQ111" t="e" cm="1">
        <f t="array" ref="CQ111">_xlfn.IFNA(VLOOKUP($A111,TRANSPOSE(#REF!),CQ$2+2,FALSE),0)</f>
        <v>#REF!</v>
      </c>
      <c r="CR111" t="e" cm="1">
        <f t="array" ref="CR111">_xlfn.IFNA(VLOOKUP($A111,TRANSPOSE(#REF!),CR$2+2,FALSE),0)</f>
        <v>#REF!</v>
      </c>
      <c r="CS111" t="e" cm="1">
        <f t="array" ref="CS111">_xlfn.IFNA(VLOOKUP($A111,TRANSPOSE(#REF!),CS$2+2,FALSE),0)</f>
        <v>#REF!</v>
      </c>
      <c r="CT111" t="e" cm="1">
        <f t="array" ref="CT111">_xlfn.IFNA(VLOOKUP($A111,TRANSPOSE(#REF!),CT$2+2,FALSE),0)</f>
        <v>#REF!</v>
      </c>
      <c r="CU111" t="e" cm="1">
        <f t="array" ref="CU111">_xlfn.IFNA(VLOOKUP($A111,TRANSPOSE(#REF!),CU$2+2,FALSE),0)</f>
        <v>#REF!</v>
      </c>
      <c r="CV111" t="e" cm="1">
        <f t="array" ref="CV111">_xlfn.IFNA(VLOOKUP($A111,TRANSPOSE(#REF!),CV$2+2,FALSE),0)</f>
        <v>#REF!</v>
      </c>
      <c r="CW111" t="e" cm="1">
        <f t="array" ref="CW111">_xlfn.IFNA(VLOOKUP($A111,TRANSPOSE(#REF!),CW$2+2,FALSE),0)</f>
        <v>#REF!</v>
      </c>
      <c r="CX111" t="e" cm="1">
        <f t="array" ref="CX111">_xlfn.IFNA(VLOOKUP($A111,TRANSPOSE(#REF!),CX$2+2,FALSE),0)</f>
        <v>#REF!</v>
      </c>
      <c r="CY111" t="e" cm="1">
        <f t="array" ref="CY111">_xlfn.IFNA(VLOOKUP($A111,TRANSPOSE(#REF!),CY$2+2,FALSE),0)</f>
        <v>#REF!</v>
      </c>
      <c r="CZ111" t="e" cm="1">
        <f t="array" ref="CZ111">_xlfn.IFNA(VLOOKUP($A111,TRANSPOSE(#REF!),CZ$2+2,FALSE),0)</f>
        <v>#REF!</v>
      </c>
      <c r="DA111" t="e" cm="1">
        <f t="array" ref="DA111">_xlfn.IFNA(VLOOKUP($A111,TRANSPOSE(#REF!),DA$2+2,FALSE),0)</f>
        <v>#REF!</v>
      </c>
      <c r="DB111" t="e" cm="1">
        <f t="array" ref="DB111">_xlfn.IFNA(VLOOKUP($A111,TRANSPOSE(#REF!),DB$2+2,FALSE),0)</f>
        <v>#REF!</v>
      </c>
      <c r="DC111" t="e" cm="1">
        <f t="array" ref="DC111">_xlfn.IFNA(VLOOKUP($A111,TRANSPOSE(#REF!),DC$2+2,FALSE),0)</f>
        <v>#REF!</v>
      </c>
      <c r="DD111" t="e" cm="1">
        <f t="array" ref="DD111">_xlfn.IFNA(VLOOKUP($A111,TRANSPOSE(#REF!),DD$2+2,FALSE),0)</f>
        <v>#REF!</v>
      </c>
      <c r="DE111" t="e" cm="1">
        <f t="array" ref="DE111">_xlfn.IFNA(VLOOKUP($A111,TRANSPOSE(#REF!),DE$2+2,FALSE),0)</f>
        <v>#REF!</v>
      </c>
      <c r="DF111" t="e" cm="1">
        <f t="array" ref="DF111">_xlfn.IFNA(VLOOKUP($A111,TRANSPOSE(#REF!),DF$2+2,FALSE),0)</f>
        <v>#REF!</v>
      </c>
      <c r="DG111" t="e" cm="1">
        <f t="array" ref="DG111">_xlfn.IFNA(VLOOKUP($A111,TRANSPOSE(#REF!),DG$2+2,FALSE),0)</f>
        <v>#REF!</v>
      </c>
      <c r="DH111" t="e" cm="1">
        <f t="array" ref="DH111">_xlfn.IFNA(VLOOKUP($A111,TRANSPOSE(#REF!),DH$2+2,FALSE),0)</f>
        <v>#REF!</v>
      </c>
      <c r="DI111" t="e" cm="1">
        <f t="array" ref="DI111">_xlfn.IFNA(VLOOKUP($A111,TRANSPOSE(#REF!),DI$2+2,FALSE),0)</f>
        <v>#REF!</v>
      </c>
      <c r="DJ111" t="e" cm="1">
        <f t="array" ref="DJ111">_xlfn.IFNA(VLOOKUP($A111,TRANSPOSE(#REF!),DJ$2+2,FALSE),0)</f>
        <v>#REF!</v>
      </c>
      <c r="DK111" t="e" cm="1">
        <f t="array" ref="DK111">_xlfn.IFNA(VLOOKUP($A111,TRANSPOSE(#REF!),DK$2+2,FALSE),0)</f>
        <v>#REF!</v>
      </c>
      <c r="DL111" t="e" cm="1">
        <f t="array" ref="DL111">_xlfn.IFNA(VLOOKUP($A111,TRANSPOSE(#REF!),DL$2+2,FALSE),0)</f>
        <v>#REF!</v>
      </c>
      <c r="DM111" t="e" cm="1">
        <f t="array" ref="DM111">_xlfn.IFNA(VLOOKUP($A111,TRANSPOSE(#REF!),DM$2+2,FALSE),0)</f>
        <v>#REF!</v>
      </c>
      <c r="DN111" t="e" cm="1">
        <f t="array" ref="DN111">_xlfn.IFNA(VLOOKUP($A111,TRANSPOSE(#REF!),DN$2+2,FALSE),0)</f>
        <v>#REF!</v>
      </c>
      <c r="DO111" t="e" cm="1">
        <f t="array" ref="DO111">_xlfn.IFNA(VLOOKUP($A111,TRANSPOSE(#REF!),DO$2+2,FALSE),0)</f>
        <v>#REF!</v>
      </c>
      <c r="DP111" t="e" cm="1">
        <f t="array" ref="DP111">_xlfn.IFNA(VLOOKUP($A111,TRANSPOSE(#REF!),DP$2+2,FALSE),0)</f>
        <v>#REF!</v>
      </c>
      <c r="DQ111" t="e" cm="1">
        <f t="array" ref="DQ111">_xlfn.IFNA(VLOOKUP($A111,TRANSPOSE(#REF!),DQ$2+2,FALSE),0)</f>
        <v>#REF!</v>
      </c>
      <c r="DR111" t="e" cm="1">
        <f t="array" ref="DR111">_xlfn.IFNA(VLOOKUP($A111,TRANSPOSE(#REF!),DR$2+2,FALSE),0)</f>
        <v>#REF!</v>
      </c>
      <c r="DS111" t="e" cm="1">
        <f t="array" ref="DS111">_xlfn.IFNA(VLOOKUP($A111,TRANSPOSE(#REF!),DS$2+2,FALSE),0)</f>
        <v>#REF!</v>
      </c>
      <c r="DT111" t="e" cm="1">
        <f t="array" ref="DT111">_xlfn.IFNA(VLOOKUP($A111,TRANSPOSE(#REF!),DT$2+2,FALSE),0)</f>
        <v>#REF!</v>
      </c>
      <c r="DU111" t="e" cm="1">
        <f t="array" ref="DU111">_xlfn.IFNA(VLOOKUP($A111,TRANSPOSE(#REF!),DU$2+2,FALSE),0)</f>
        <v>#REF!</v>
      </c>
      <c r="DV111" t="e" cm="1">
        <f t="array" ref="DV111">_xlfn.IFNA(VLOOKUP($A111,TRANSPOSE(#REF!),DV$2+2,FALSE),0)</f>
        <v>#REF!</v>
      </c>
      <c r="DW111" t="e" cm="1">
        <f t="array" ref="DW111">_xlfn.IFNA(VLOOKUP($A111,TRANSPOSE(#REF!),DW$2+2,FALSE),0)</f>
        <v>#REF!</v>
      </c>
      <c r="DX111" t="e" cm="1">
        <f t="array" ref="DX111">_xlfn.IFNA(VLOOKUP($A111,TRANSPOSE(#REF!),DX$2+2,FALSE),0)</f>
        <v>#REF!</v>
      </c>
      <c r="DY111" t="e" cm="1">
        <f t="array" ref="DY111">_xlfn.IFNA(VLOOKUP($A111,TRANSPOSE(#REF!),DY$2+2,FALSE),0)</f>
        <v>#REF!</v>
      </c>
      <c r="DZ111" t="e" cm="1">
        <f t="array" ref="DZ111">_xlfn.IFNA(VLOOKUP($A111,TRANSPOSE(#REF!),DZ$2+2,FALSE),0)</f>
        <v>#REF!</v>
      </c>
      <c r="EA111" t="e" cm="1">
        <f t="array" ref="EA111">_xlfn.IFNA(VLOOKUP($A111,TRANSPOSE(#REF!),EA$2+2,FALSE),0)</f>
        <v>#REF!</v>
      </c>
      <c r="EB111" t="e" cm="1">
        <f t="array" ref="EB111">_xlfn.IFNA(VLOOKUP($A111,TRANSPOSE(#REF!),EB$2+2,FALSE),0)</f>
        <v>#REF!</v>
      </c>
      <c r="EC111" t="e" cm="1">
        <f t="array" ref="EC111">_xlfn.IFNA(VLOOKUP($A111,TRANSPOSE(#REF!),EC$2+2,FALSE),0)</f>
        <v>#REF!</v>
      </c>
      <c r="ED111" t="e" cm="1">
        <f t="array" ref="ED111">_xlfn.IFNA(VLOOKUP($A111,TRANSPOSE(#REF!),ED$2+2,FALSE),0)</f>
        <v>#REF!</v>
      </c>
      <c r="EE111" t="e" cm="1">
        <f t="array" ref="EE111">_xlfn.IFNA(VLOOKUP($A111,TRANSPOSE(#REF!),EE$2+2,FALSE),0)</f>
        <v>#REF!</v>
      </c>
      <c r="EF111" t="e" cm="1">
        <f t="array" ref="EF111">_xlfn.IFNA(VLOOKUP($A111,TRANSPOSE(#REF!),EF$2+2,FALSE),0)</f>
        <v>#REF!</v>
      </c>
      <c r="EG111" t="e" cm="1">
        <f t="array" ref="EG111">_xlfn.IFNA(VLOOKUP($A111,TRANSPOSE(#REF!),EG$2+2,FALSE),0)</f>
        <v>#REF!</v>
      </c>
      <c r="EH111" t="e" cm="1">
        <f t="array" ref="EH111">_xlfn.IFNA(VLOOKUP($A111,TRANSPOSE(#REF!),EH$2+2,FALSE),0)</f>
        <v>#REF!</v>
      </c>
      <c r="EI111" t="e" cm="1">
        <f t="array" ref="EI111">_xlfn.IFNA(VLOOKUP($A111,TRANSPOSE(#REF!),EI$2+2,FALSE),0)</f>
        <v>#REF!</v>
      </c>
      <c r="EJ111" t="e" cm="1">
        <f t="array" ref="EJ111">_xlfn.IFNA(VLOOKUP($A111,TRANSPOSE(#REF!),EJ$2+2,FALSE),0)</f>
        <v>#REF!</v>
      </c>
      <c r="EK111" t="e" cm="1">
        <f t="array" ref="EK111">_xlfn.IFNA(VLOOKUP($A111,TRANSPOSE(#REF!),EK$2+2,FALSE),0)</f>
        <v>#REF!</v>
      </c>
      <c r="EL111" t="e" cm="1">
        <f t="array" ref="EL111">_xlfn.IFNA(VLOOKUP($A111,TRANSPOSE(#REF!),EL$2+2,FALSE),0)</f>
        <v>#REF!</v>
      </c>
      <c r="EM111" t="e" cm="1">
        <f t="array" ref="EM111">_xlfn.IFNA(VLOOKUP($A111,TRANSPOSE(#REF!),EM$2+2,FALSE),0)</f>
        <v>#REF!</v>
      </c>
      <c r="EN111" t="e" cm="1">
        <f t="array" ref="EN111">_xlfn.IFNA(VLOOKUP($A111,TRANSPOSE(#REF!),EN$2+2,FALSE),0)</f>
        <v>#REF!</v>
      </c>
      <c r="EO111" t="e" cm="1">
        <f t="array" ref="EO111">_xlfn.IFNA(VLOOKUP($A111,TRANSPOSE(#REF!),EO$2+2,FALSE),0)</f>
        <v>#REF!</v>
      </c>
      <c r="EP111" t="e" cm="1">
        <f t="array" ref="EP111">_xlfn.IFNA(VLOOKUP($A111,TRANSPOSE(#REF!),EP$2+2,FALSE),0)</f>
        <v>#REF!</v>
      </c>
      <c r="EQ111" t="e" cm="1">
        <f t="array" ref="EQ111">_xlfn.IFNA(VLOOKUP($A111,TRANSPOSE(#REF!),EQ$2+2,FALSE),0)</f>
        <v>#REF!</v>
      </c>
      <c r="ER111" t="e" cm="1">
        <f t="array" ref="ER111">_xlfn.IFNA(VLOOKUP($A111,TRANSPOSE(#REF!),ER$2+2,FALSE),0)</f>
        <v>#REF!</v>
      </c>
      <c r="ES111" t="e" cm="1">
        <f t="array" ref="ES111">_xlfn.IFNA(VLOOKUP($A111,TRANSPOSE(#REF!),ES$2+2,FALSE),0)</f>
        <v>#REF!</v>
      </c>
      <c r="ET111" t="e" cm="1">
        <f t="array" ref="ET111">_xlfn.IFNA(VLOOKUP($A111,TRANSPOSE(#REF!),ET$2+2,FALSE),0)</f>
        <v>#REF!</v>
      </c>
      <c r="EU111" t="e" cm="1">
        <f t="array" ref="EU111">_xlfn.IFNA(VLOOKUP($A111,TRANSPOSE(#REF!),EU$2+2,FALSE),0)</f>
        <v>#REF!</v>
      </c>
      <c r="EV111" t="e" cm="1">
        <f t="array" ref="EV111">_xlfn.IFNA(VLOOKUP($A111,TRANSPOSE(#REF!),EV$2+2,FALSE),0)</f>
        <v>#REF!</v>
      </c>
      <c r="EW111" t="e" cm="1">
        <f t="array" ref="EW111">_xlfn.IFNA(VLOOKUP($A111,TRANSPOSE(#REF!),EW$2+2,FALSE),0)</f>
        <v>#REF!</v>
      </c>
      <c r="EX111" t="e" cm="1">
        <f t="array" ref="EX111">_xlfn.IFNA(VLOOKUP($A111,TRANSPOSE(#REF!),EX$2+2,FALSE),0)</f>
        <v>#REF!</v>
      </c>
      <c r="EY111" t="e" cm="1">
        <f t="array" ref="EY111">_xlfn.IFNA(VLOOKUP($A111,TRANSPOSE(#REF!),EY$2+2,FALSE),0)</f>
        <v>#REF!</v>
      </c>
      <c r="EZ111" t="e" cm="1">
        <f t="array" ref="EZ111">_xlfn.IFNA(VLOOKUP($A111,TRANSPOSE(#REF!),EZ$2+2,FALSE),0)</f>
        <v>#REF!</v>
      </c>
      <c r="FA111" t="e" cm="1">
        <f t="array" ref="FA111">_xlfn.IFNA(VLOOKUP($A111,TRANSPOSE(#REF!),FA$2+2,FALSE),0)</f>
        <v>#REF!</v>
      </c>
      <c r="FB111" t="e" cm="1">
        <f t="array" ref="FB111">_xlfn.IFNA(VLOOKUP($A111,TRANSPOSE(#REF!),FB$2+2,FALSE),0)</f>
        <v>#REF!</v>
      </c>
      <c r="FC111" t="e" cm="1">
        <f t="array" ref="FC111">_xlfn.IFNA(VLOOKUP($A111,TRANSPOSE(#REF!),FC$2+2,FALSE),0)</f>
        <v>#REF!</v>
      </c>
      <c r="FD111" t="e" cm="1">
        <f t="array" ref="FD111">_xlfn.IFNA(VLOOKUP($A111,TRANSPOSE(#REF!),FD$2+2,FALSE),0)</f>
        <v>#REF!</v>
      </c>
      <c r="FE111" t="e" cm="1">
        <f t="array" ref="FE111">_xlfn.IFNA(VLOOKUP($A111,TRANSPOSE(#REF!),FE$2+2,FALSE),0)</f>
        <v>#REF!</v>
      </c>
      <c r="FF111" t="e" cm="1">
        <f t="array" ref="FF111">_xlfn.IFNA(VLOOKUP($A111,TRANSPOSE(#REF!),FF$2+2,FALSE),0)</f>
        <v>#REF!</v>
      </c>
      <c r="FG111" t="e" cm="1">
        <f t="array" ref="FG111">_xlfn.IFNA(VLOOKUP($A111,TRANSPOSE(#REF!),FG$2+2,FALSE),0)</f>
        <v>#REF!</v>
      </c>
      <c r="FH111" t="e" cm="1">
        <f t="array" ref="FH111">_xlfn.IFNA(VLOOKUP($A111,TRANSPOSE(#REF!),FH$2+2,FALSE),0)</f>
        <v>#REF!</v>
      </c>
      <c r="FI111" t="e" cm="1">
        <f t="array" ref="FI111">_xlfn.IFNA(VLOOKUP($A111,TRANSPOSE(#REF!),FI$2+2,FALSE),0)</f>
        <v>#REF!</v>
      </c>
      <c r="FJ111" t="e" cm="1">
        <f t="array" ref="FJ111">_xlfn.IFNA(VLOOKUP($A111,TRANSPOSE(#REF!),FJ$2+2,FALSE),0)</f>
        <v>#REF!</v>
      </c>
      <c r="FK111" t="e" cm="1">
        <f t="array" ref="FK111">_xlfn.IFNA(VLOOKUP($A111,TRANSPOSE(#REF!),FK$2+2,FALSE),0)</f>
        <v>#REF!</v>
      </c>
      <c r="FL111" t="e" cm="1">
        <f t="array" ref="FL111">_xlfn.IFNA(VLOOKUP($A111,TRANSPOSE(#REF!),FL$2+2,FALSE),0)</f>
        <v>#REF!</v>
      </c>
      <c r="FM111" t="e" cm="1">
        <f t="array" ref="FM111">_xlfn.IFNA(VLOOKUP($A111,TRANSPOSE(#REF!),FM$2+2,FALSE),0)</f>
        <v>#REF!</v>
      </c>
      <c r="FN111" t="e" cm="1">
        <f t="array" ref="FN111">_xlfn.IFNA(VLOOKUP($A111,TRANSPOSE(#REF!),FN$2+2,FALSE),0)</f>
        <v>#REF!</v>
      </c>
      <c r="FO111" t="e" cm="1">
        <f t="array" ref="FO111">_xlfn.IFNA(VLOOKUP($A111,TRANSPOSE(#REF!),FO$2+2,FALSE),0)</f>
        <v>#REF!</v>
      </c>
      <c r="FP111" t="e" cm="1">
        <f t="array" ref="FP111">_xlfn.IFNA(VLOOKUP($A111,TRANSPOSE(#REF!),FP$2+2,FALSE),0)</f>
        <v>#REF!</v>
      </c>
      <c r="FQ111" t="e" cm="1">
        <f t="array" ref="FQ111">_xlfn.IFNA(VLOOKUP($A111,TRANSPOSE(#REF!),FQ$2+2,FALSE),0)</f>
        <v>#REF!</v>
      </c>
      <c r="FR111" t="e" cm="1">
        <f t="array" ref="FR111">_xlfn.IFNA(VLOOKUP($A111,TRANSPOSE(#REF!),FR$2+2,FALSE),0)</f>
        <v>#REF!</v>
      </c>
      <c r="FS111" t="e" cm="1">
        <f t="array" ref="FS111">_xlfn.IFNA(VLOOKUP($A111,TRANSPOSE(#REF!),FS$2+2,FALSE),0)</f>
        <v>#REF!</v>
      </c>
      <c r="FT111" t="e" cm="1">
        <f t="array" ref="FT111">_xlfn.IFNA(VLOOKUP($A111,TRANSPOSE(#REF!),FT$2+2,FALSE),0)</f>
        <v>#REF!</v>
      </c>
      <c r="FU111" t="e" cm="1">
        <f t="array" ref="FU111">_xlfn.IFNA(VLOOKUP($A111,TRANSPOSE(#REF!),FU$2+2,FALSE),0)</f>
        <v>#REF!</v>
      </c>
      <c r="FV111" t="e" cm="1">
        <f t="array" ref="FV111">_xlfn.IFNA(VLOOKUP($A111,TRANSPOSE(#REF!),FV$2+2,FALSE),0)</f>
        <v>#REF!</v>
      </c>
      <c r="FW111" t="e" cm="1">
        <f t="array" ref="FW111">_xlfn.IFNA(VLOOKUP($A111,TRANSPOSE(#REF!),FW$2+2,FALSE),0)</f>
        <v>#REF!</v>
      </c>
      <c r="FX111" t="e" cm="1">
        <f t="array" ref="FX111">_xlfn.IFNA(VLOOKUP($A111,TRANSPOSE(#REF!),FX$2+2,FALSE),0)</f>
        <v>#REF!</v>
      </c>
      <c r="FY111" t="e" cm="1">
        <f t="array" ref="FY111">_xlfn.IFNA(VLOOKUP($A111,TRANSPOSE(#REF!),FY$2+2,FALSE),0)</f>
        <v>#REF!</v>
      </c>
      <c r="FZ111" t="e" cm="1">
        <f t="array" ref="FZ111">_xlfn.IFNA(VLOOKUP($A111,TRANSPOSE(#REF!),FZ$2+2,FALSE),0)</f>
        <v>#REF!</v>
      </c>
      <c r="GA111" t="e" cm="1">
        <f t="array" ref="GA111">_xlfn.IFNA(VLOOKUP($A111,TRANSPOSE(#REF!),GA$2+2,FALSE),0)</f>
        <v>#REF!</v>
      </c>
      <c r="GB111" t="e" cm="1">
        <f t="array" ref="GB111">_xlfn.IFNA(VLOOKUP($A111,TRANSPOSE(#REF!),GB$2+2,FALSE),0)</f>
        <v>#REF!</v>
      </c>
      <c r="GC111" t="e" cm="1">
        <f t="array" ref="GC111">_xlfn.IFNA(VLOOKUP($A111,TRANSPOSE(#REF!),GC$2+2,FALSE),0)</f>
        <v>#REF!</v>
      </c>
      <c r="GD111" t="e" cm="1">
        <f t="array" ref="GD111">_xlfn.IFNA(VLOOKUP($A111,TRANSPOSE(#REF!),GD$2+2,FALSE),0)</f>
        <v>#REF!</v>
      </c>
      <c r="GE111" t="e" cm="1">
        <f t="array" ref="GE111">_xlfn.IFNA(VLOOKUP($A111,TRANSPOSE(#REF!),GE$2+2,FALSE),0)</f>
        <v>#REF!</v>
      </c>
      <c r="GF111" t="e" cm="1">
        <f t="array" ref="GF111">_xlfn.IFNA(VLOOKUP($A111,TRANSPOSE(#REF!),GF$2+2,FALSE),0)</f>
        <v>#REF!</v>
      </c>
      <c r="GG111" t="e" cm="1">
        <f t="array" ref="GG111">_xlfn.IFNA(VLOOKUP($A111,TRANSPOSE(#REF!),GG$2+2,FALSE),0)</f>
        <v>#REF!</v>
      </c>
      <c r="GH111" t="e" cm="1">
        <f t="array" ref="GH111">_xlfn.IFNA(VLOOKUP($A111,TRANSPOSE(#REF!),GH$2+2,FALSE),0)</f>
        <v>#REF!</v>
      </c>
      <c r="GI111" t="e" cm="1">
        <f t="array" ref="GI111">_xlfn.IFNA(VLOOKUP($A111,TRANSPOSE(#REF!),GI$2+2,FALSE),0)</f>
        <v>#REF!</v>
      </c>
      <c r="GJ111" t="e" cm="1">
        <f t="array" ref="GJ111">_xlfn.IFNA(VLOOKUP($A111,TRANSPOSE(#REF!),GJ$2+2,FALSE),0)</f>
        <v>#REF!</v>
      </c>
      <c r="GK111" t="e" cm="1">
        <f t="array" ref="GK111">_xlfn.IFNA(VLOOKUP($A111,TRANSPOSE(#REF!),GK$2+2,FALSE),0)</f>
        <v>#REF!</v>
      </c>
      <c r="GL111" t="e" cm="1">
        <f t="array" ref="GL111">_xlfn.IFNA(VLOOKUP($A111,TRANSPOSE(#REF!),GL$2+2,FALSE),0)</f>
        <v>#REF!</v>
      </c>
      <c r="GM111" t="e" cm="1">
        <f t="array" ref="GM111">_xlfn.IFNA(VLOOKUP($A111,TRANSPOSE(#REF!),GM$2+2,FALSE),0)</f>
        <v>#REF!</v>
      </c>
      <c r="GN111" t="e" cm="1">
        <f t="array" ref="GN111">_xlfn.IFNA(VLOOKUP($A111,TRANSPOSE(#REF!),GN$2+2,FALSE),0)</f>
        <v>#REF!</v>
      </c>
      <c r="GO111" t="e" cm="1">
        <f t="array" ref="GO111">_xlfn.IFNA(VLOOKUP($A111,TRANSPOSE(#REF!),GO$2+2,FALSE),0)</f>
        <v>#REF!</v>
      </c>
      <c r="GP111" t="e" cm="1">
        <f t="array" ref="GP111">_xlfn.IFNA(VLOOKUP($A111,TRANSPOSE(#REF!),GP$2+2,FALSE),0)</f>
        <v>#REF!</v>
      </c>
      <c r="GQ111" t="e" cm="1">
        <f t="array" ref="GQ111">_xlfn.IFNA(VLOOKUP($A111,TRANSPOSE(#REF!),GQ$2+2,FALSE),0)</f>
        <v>#REF!</v>
      </c>
      <c r="GR111" t="e" cm="1">
        <f t="array" ref="GR111">_xlfn.IFNA(VLOOKUP($A111,TRANSPOSE(#REF!),GR$2+2,FALSE),0)</f>
        <v>#REF!</v>
      </c>
      <c r="GS111" t="e" cm="1">
        <f t="array" ref="GS111">_xlfn.IFNA(VLOOKUP($A111,TRANSPOSE(#REF!),GS$2+2,FALSE),0)</f>
        <v>#REF!</v>
      </c>
      <c r="GT111" t="e" cm="1">
        <f t="array" ref="GT111">_xlfn.IFNA(VLOOKUP($A111,TRANSPOSE(#REF!),GT$2+2,FALSE),0)</f>
        <v>#REF!</v>
      </c>
      <c r="GU111" t="e" cm="1">
        <f t="array" ref="GU111">_xlfn.IFNA(VLOOKUP($A111,TRANSPOSE(#REF!),GU$2+2,FALSE),0)</f>
        <v>#REF!</v>
      </c>
      <c r="GV111" t="e" cm="1">
        <f t="array" ref="GV111">_xlfn.IFNA(VLOOKUP($A111,TRANSPOSE(#REF!),GV$2+2,FALSE),0)</f>
        <v>#REF!</v>
      </c>
      <c r="GW111" t="e" cm="1">
        <f t="array" ref="GW111">_xlfn.IFNA(VLOOKUP($A111,TRANSPOSE(#REF!),GW$2+2,FALSE),0)</f>
        <v>#REF!</v>
      </c>
      <c r="GX111" t="e" cm="1">
        <f t="array" ref="GX111">_xlfn.IFNA(VLOOKUP($A111,TRANSPOSE(#REF!),GX$2+2,FALSE),0)</f>
        <v>#REF!</v>
      </c>
      <c r="GY111" t="e" cm="1">
        <f t="array" ref="GY111">_xlfn.IFNA(VLOOKUP($A111,TRANSPOSE(#REF!),GY$2+2,FALSE),0)</f>
        <v>#REF!</v>
      </c>
      <c r="GZ111" t="e" cm="1">
        <f t="array" ref="GZ111">_xlfn.IFNA(VLOOKUP($A111,TRANSPOSE(#REF!),GZ$2+2,FALSE),0)</f>
        <v>#REF!</v>
      </c>
      <c r="HA111" t="e" cm="1">
        <f t="array" ref="HA111">_xlfn.IFNA(VLOOKUP($A111,TRANSPOSE(#REF!),HA$2+2,FALSE),0)</f>
        <v>#REF!</v>
      </c>
      <c r="HB111" t="e" cm="1">
        <f t="array" ref="HB111">_xlfn.IFNA(VLOOKUP($A111,TRANSPOSE(#REF!),HB$2+2,FALSE),0)</f>
        <v>#REF!</v>
      </c>
      <c r="HC111" t="e" cm="1">
        <f t="array" ref="HC111">_xlfn.IFNA(VLOOKUP($A111,TRANSPOSE(#REF!),HC$2+2,FALSE),0)</f>
        <v>#REF!</v>
      </c>
      <c r="HD111" t="e" cm="1">
        <f t="array" ref="HD111">_xlfn.IFNA(VLOOKUP($A111,TRANSPOSE(#REF!),HD$2+2,FALSE),0)</f>
        <v>#REF!</v>
      </c>
      <c r="HE111" t="e" cm="1">
        <f t="array" ref="HE111">_xlfn.IFNA(VLOOKUP($A111,TRANSPOSE(#REF!),HE$2+2,FALSE),0)</f>
        <v>#REF!</v>
      </c>
      <c r="HF111" t="e" cm="1">
        <f t="array" ref="HF111">_xlfn.IFNA(VLOOKUP($A111,TRANSPOSE(#REF!),HF$2+2,FALSE),0)</f>
        <v>#REF!</v>
      </c>
      <c r="HG111" t="e" cm="1">
        <f t="array" ref="HG111">_xlfn.IFNA(VLOOKUP($A111,TRANSPOSE(#REF!),HG$2+2,FALSE),0)</f>
        <v>#REF!</v>
      </c>
      <c r="HH111" t="e" cm="1">
        <f t="array" ref="HH111">_xlfn.IFNA(VLOOKUP($A111,TRANSPOSE(#REF!),HH$2+2,FALSE),0)</f>
        <v>#REF!</v>
      </c>
      <c r="HI111" t="e" cm="1">
        <f t="array" ref="HI111">_xlfn.IFNA(VLOOKUP($A111,TRANSPOSE(#REF!),HI$2+2,FALSE),0)</f>
        <v>#REF!</v>
      </c>
      <c r="HJ111" t="e" cm="1">
        <f t="array" ref="HJ111">_xlfn.IFNA(VLOOKUP($A111,TRANSPOSE(#REF!),HJ$2+2,FALSE),0)</f>
        <v>#REF!</v>
      </c>
      <c r="HK111" t="e" cm="1">
        <f t="array" ref="HK111">_xlfn.IFNA(VLOOKUP($A111,TRANSPOSE(#REF!),HK$2+2,FALSE),0)</f>
        <v>#REF!</v>
      </c>
      <c r="HL111" t="e" cm="1">
        <f t="array" ref="HL111">_xlfn.IFNA(VLOOKUP($A111,TRANSPOSE(#REF!),HL$2+2,FALSE),0)</f>
        <v>#REF!</v>
      </c>
      <c r="HM111" t="e" cm="1">
        <f t="array" ref="HM111">_xlfn.IFNA(VLOOKUP($A111,TRANSPOSE(#REF!),HM$2+2,FALSE),0)</f>
        <v>#REF!</v>
      </c>
      <c r="HN111" t="e" cm="1">
        <f t="array" ref="HN111">_xlfn.IFNA(VLOOKUP($A111,TRANSPOSE(#REF!),HN$2+2,FALSE),0)</f>
        <v>#REF!</v>
      </c>
      <c r="HO111" t="e" cm="1">
        <f t="array" ref="HO111">_xlfn.IFNA(VLOOKUP($A111,TRANSPOSE(#REF!),HO$2+2,FALSE),0)</f>
        <v>#REF!</v>
      </c>
      <c r="HP111" t="e" cm="1">
        <f t="array" ref="HP111">_xlfn.IFNA(VLOOKUP($A111,TRANSPOSE(#REF!),HP$2+2,FALSE),0)</f>
        <v>#REF!</v>
      </c>
      <c r="HQ111" t="e" cm="1">
        <f t="array" ref="HQ111">_xlfn.IFNA(VLOOKUP($A111,TRANSPOSE(#REF!),HQ$2+2,FALSE),0)</f>
        <v>#REF!</v>
      </c>
      <c r="HR111" t="e" cm="1">
        <f t="array" ref="HR111">_xlfn.IFNA(VLOOKUP($A111,TRANSPOSE(#REF!),HR$2+2,FALSE),0)</f>
        <v>#REF!</v>
      </c>
      <c r="HS111" t="e" cm="1">
        <f t="array" ref="HS111">_xlfn.IFNA(VLOOKUP($A111,TRANSPOSE(#REF!),HS$2+2,FALSE),0)</f>
        <v>#REF!</v>
      </c>
      <c r="HT111" t="e" cm="1">
        <f t="array" ref="HT111">_xlfn.IFNA(VLOOKUP($A111,TRANSPOSE(#REF!),HT$2+2,FALSE),0)</f>
        <v>#REF!</v>
      </c>
      <c r="HU111" t="e" cm="1">
        <f t="array" ref="HU111">_xlfn.IFNA(VLOOKUP($A111,TRANSPOSE(#REF!),HU$2+2,FALSE),0)</f>
        <v>#REF!</v>
      </c>
      <c r="HV111" t="e" cm="1">
        <f t="array" ref="HV111">_xlfn.IFNA(VLOOKUP($A111,TRANSPOSE(#REF!),HV$2+2,FALSE),0)</f>
        <v>#REF!</v>
      </c>
      <c r="HW111" t="e" cm="1">
        <f t="array" ref="HW111">_xlfn.IFNA(VLOOKUP($A111,TRANSPOSE(#REF!),HW$2+2,FALSE),0)</f>
        <v>#REF!</v>
      </c>
      <c r="HX111" t="e" cm="1">
        <f t="array" ref="HX111">_xlfn.IFNA(VLOOKUP($A111,TRANSPOSE(#REF!),HX$2+2,FALSE),0)</f>
        <v>#REF!</v>
      </c>
      <c r="HY111" t="e" cm="1">
        <f t="array" ref="HY111">_xlfn.IFNA(VLOOKUP($A111,TRANSPOSE(#REF!),HY$2+2,FALSE),0)</f>
        <v>#REF!</v>
      </c>
      <c r="HZ111" t="e" cm="1">
        <f t="array" ref="HZ111">_xlfn.IFNA(VLOOKUP($A111,TRANSPOSE(#REF!),HZ$2+2,FALSE),0)</f>
        <v>#REF!</v>
      </c>
      <c r="IA111" t="e" cm="1">
        <f t="array" ref="IA111">_xlfn.IFNA(VLOOKUP($A111,TRANSPOSE(#REF!),IA$2+2,FALSE),0)</f>
        <v>#REF!</v>
      </c>
      <c r="IB111" t="e" cm="1">
        <f t="array" ref="IB111">_xlfn.IFNA(VLOOKUP($A111,TRANSPOSE(#REF!),IB$2+2,FALSE),0)</f>
        <v>#REF!</v>
      </c>
      <c r="IC111" t="e" cm="1">
        <f t="array" ref="IC111">_xlfn.IFNA(VLOOKUP($A111,TRANSPOSE(#REF!),IC$2+2,FALSE),0)</f>
        <v>#REF!</v>
      </c>
      <c r="ID111" t="e" cm="1">
        <f t="array" ref="ID111">_xlfn.IFNA(VLOOKUP($A111,TRANSPOSE(#REF!),ID$2+2,FALSE),0)</f>
        <v>#REF!</v>
      </c>
      <c r="IE111" t="e" cm="1">
        <f t="array" ref="IE111">_xlfn.IFNA(VLOOKUP($A111,TRANSPOSE(#REF!),IE$2+2,FALSE),0)</f>
        <v>#REF!</v>
      </c>
      <c r="IF111" t="e" cm="1">
        <f t="array" ref="IF111">_xlfn.IFNA(VLOOKUP($A111,TRANSPOSE(#REF!),IF$2+2,FALSE),0)</f>
        <v>#REF!</v>
      </c>
      <c r="IG111" t="e" cm="1">
        <f t="array" ref="IG111">_xlfn.IFNA(VLOOKUP($A111,TRANSPOSE(#REF!),IG$2+2,FALSE),0)</f>
        <v>#REF!</v>
      </c>
      <c r="IH111" t="e" cm="1">
        <f t="array" ref="IH111">_xlfn.IFNA(VLOOKUP($A111,TRANSPOSE(#REF!),IH$2+2,FALSE),0)</f>
        <v>#REF!</v>
      </c>
      <c r="II111" t="e" cm="1">
        <f t="array" ref="II111">_xlfn.IFNA(VLOOKUP($A111,TRANSPOSE(#REF!),II$2+2,FALSE),0)</f>
        <v>#REF!</v>
      </c>
      <c r="IJ111" t="e" cm="1">
        <f t="array" ref="IJ111">_xlfn.IFNA(VLOOKUP($A111,TRANSPOSE(#REF!),IJ$2+2,FALSE),0)</f>
        <v>#REF!</v>
      </c>
      <c r="IK111" t="e" cm="1">
        <f t="array" ref="IK111">_xlfn.IFNA(VLOOKUP($A111,TRANSPOSE(#REF!),IK$2+2,FALSE),0)</f>
        <v>#REF!</v>
      </c>
      <c r="IL111" t="e" cm="1">
        <f t="array" ref="IL111">_xlfn.IFNA(VLOOKUP($A111,TRANSPOSE(#REF!),IL$2+2,FALSE),0)</f>
        <v>#REF!</v>
      </c>
      <c r="IM111" t="e" cm="1">
        <f t="array" ref="IM111">_xlfn.IFNA(VLOOKUP($A111,TRANSPOSE(#REF!),IM$2+2,FALSE),0)</f>
        <v>#REF!</v>
      </c>
      <c r="IN111" t="e" cm="1">
        <f t="array" ref="IN111">_xlfn.IFNA(VLOOKUP($A111,TRANSPOSE(#REF!),IN$2+2,FALSE),0)</f>
        <v>#REF!</v>
      </c>
      <c r="IO111" t="e" cm="1">
        <f t="array" ref="IO111">_xlfn.IFNA(VLOOKUP($A111,TRANSPOSE(#REF!),IO$2+2,FALSE),0)</f>
        <v>#REF!</v>
      </c>
      <c r="IP111" t="e" cm="1">
        <f t="array" ref="IP111">_xlfn.IFNA(VLOOKUP($A111,TRANSPOSE(#REF!),IP$2+2,FALSE),0)</f>
        <v>#REF!</v>
      </c>
      <c r="IQ111" t="e" cm="1">
        <f t="array" ref="IQ111">_xlfn.IFNA(VLOOKUP($A111,TRANSPOSE(#REF!),IQ$2+2,FALSE),0)</f>
        <v>#REF!</v>
      </c>
      <c r="IR111" t="e" cm="1">
        <f t="array" ref="IR111">_xlfn.IFNA(VLOOKUP($A111,TRANSPOSE(#REF!),IR$2+2,FALSE),0)</f>
        <v>#REF!</v>
      </c>
      <c r="IS111" t="e" cm="1">
        <f t="array" ref="IS111">_xlfn.IFNA(VLOOKUP($A111,TRANSPOSE(#REF!),IS$2+2,FALSE),0)</f>
        <v>#REF!</v>
      </c>
      <c r="IT111" t="e" cm="1">
        <f t="array" ref="IT111">_xlfn.IFNA(VLOOKUP($A111,TRANSPOSE(#REF!),IT$2+2,FALSE),0)</f>
        <v>#REF!</v>
      </c>
      <c r="IU111" t="e" cm="1">
        <f t="array" ref="IU111">_xlfn.IFNA(VLOOKUP($A111,TRANSPOSE(#REF!),IU$2+2,FALSE),0)</f>
        <v>#REF!</v>
      </c>
      <c r="IV111" t="e" cm="1">
        <f t="array" ref="IV111">_xlfn.IFNA(VLOOKUP($A111,TRANSPOSE(#REF!),IV$2+2,FALSE),0)</f>
        <v>#REF!</v>
      </c>
      <c r="IW111" t="e" cm="1">
        <f t="array" ref="IW111">_xlfn.IFNA(VLOOKUP($A111,TRANSPOSE(#REF!),IW$2+2,FALSE),0)</f>
        <v>#REF!</v>
      </c>
      <c r="IX111" t="e" cm="1">
        <f t="array" ref="IX111">_xlfn.IFNA(VLOOKUP($A111,TRANSPOSE(#REF!),IX$2+2,FALSE),0)</f>
        <v>#REF!</v>
      </c>
      <c r="IY111" t="e" cm="1">
        <f t="array" ref="IY111">_xlfn.IFNA(VLOOKUP($A111,TRANSPOSE(#REF!),IY$2+2,FALSE),0)</f>
        <v>#REF!</v>
      </c>
      <c r="IZ111" t="e" cm="1">
        <f t="array" ref="IZ111">_xlfn.IFNA(VLOOKUP($A111,TRANSPOSE(#REF!),IZ$2+2,FALSE),0)</f>
        <v>#REF!</v>
      </c>
      <c r="JA111" t="e" cm="1">
        <f t="array" ref="JA111">_xlfn.IFNA(VLOOKUP($A111,TRANSPOSE(#REF!),JA$2+2,FALSE),0)</f>
        <v>#REF!</v>
      </c>
      <c r="JB111" t="e" cm="1">
        <f t="array" ref="JB111">_xlfn.IFNA(VLOOKUP($A111,TRANSPOSE(#REF!),JB$2+2,FALSE),0)</f>
        <v>#REF!</v>
      </c>
      <c r="JC111" t="e" cm="1">
        <f t="array" ref="JC111">_xlfn.IFNA(VLOOKUP($A111,TRANSPOSE(#REF!),JC$2+2,FALSE),0)</f>
        <v>#REF!</v>
      </c>
      <c r="JD111" t="e" cm="1">
        <f t="array" ref="JD111">_xlfn.IFNA(VLOOKUP($A111,TRANSPOSE(#REF!),JD$2+2,FALSE),0)</f>
        <v>#REF!</v>
      </c>
      <c r="JE111" t="e" cm="1">
        <f t="array" ref="JE111">_xlfn.IFNA(VLOOKUP($A111,TRANSPOSE(#REF!),JE$2+2,FALSE),0)</f>
        <v>#REF!</v>
      </c>
      <c r="JF111" t="e" cm="1">
        <f t="array" ref="JF111">_xlfn.IFNA(VLOOKUP($A111,TRANSPOSE(#REF!),JF$2+2,FALSE),0)</f>
        <v>#REF!</v>
      </c>
      <c r="JG111" t="e" cm="1">
        <f t="array" ref="JG111">_xlfn.IFNA(VLOOKUP($A111,TRANSPOSE(#REF!),JG$2+2,FALSE),0)</f>
        <v>#REF!</v>
      </c>
      <c r="JH111" t="e" cm="1">
        <f t="array" ref="JH111">_xlfn.IFNA(VLOOKUP($A111,TRANSPOSE(#REF!),JH$2+2,FALSE),0)</f>
        <v>#REF!</v>
      </c>
      <c r="JI111" t="e" cm="1">
        <f t="array" ref="JI111">_xlfn.IFNA(VLOOKUP($A111,TRANSPOSE(#REF!),JI$2+2,FALSE),0)</f>
        <v>#REF!</v>
      </c>
      <c r="JJ111" t="e" cm="1">
        <f t="array" ref="JJ111">_xlfn.IFNA(VLOOKUP($A111,TRANSPOSE(#REF!),JJ$2+2,FALSE),0)</f>
        <v>#REF!</v>
      </c>
      <c r="JK111" t="e" cm="1">
        <f t="array" ref="JK111">_xlfn.IFNA(VLOOKUP($A111,TRANSPOSE(#REF!),JK$2+2,FALSE),0)</f>
        <v>#REF!</v>
      </c>
      <c r="JL111" t="e" cm="1">
        <f t="array" ref="JL111">_xlfn.IFNA(VLOOKUP($A111,TRANSPOSE(#REF!),JL$2+2,FALSE),0)</f>
        <v>#REF!</v>
      </c>
      <c r="JM111" t="e" cm="1">
        <f t="array" ref="JM111">_xlfn.IFNA(VLOOKUP($A111,TRANSPOSE(#REF!),JM$2+2,FALSE),0)</f>
        <v>#REF!</v>
      </c>
      <c r="JN111" t="e" cm="1">
        <f t="array" ref="JN111">_xlfn.IFNA(VLOOKUP($A111,TRANSPOSE(#REF!),JN$2+2,FALSE),0)</f>
        <v>#REF!</v>
      </c>
      <c r="JO111" t="e" cm="1">
        <f t="array" ref="JO111">_xlfn.IFNA(VLOOKUP($A111,TRANSPOSE(#REF!),JO$2+2,FALSE),0)</f>
        <v>#REF!</v>
      </c>
      <c r="JP111" t="e" cm="1">
        <f t="array" ref="JP111">_xlfn.IFNA(VLOOKUP($A111,TRANSPOSE(#REF!),JP$2+2,FALSE),0)</f>
        <v>#REF!</v>
      </c>
      <c r="JQ111" t="e" cm="1">
        <f t="array" ref="JQ111">_xlfn.IFNA(VLOOKUP($A111,TRANSPOSE(#REF!),JQ$2+2,FALSE),0)</f>
        <v>#REF!</v>
      </c>
      <c r="JR111" t="e" cm="1">
        <f t="array" ref="JR111">_xlfn.IFNA(VLOOKUP($A111,TRANSPOSE(#REF!),JR$2+2,FALSE),0)</f>
        <v>#REF!</v>
      </c>
      <c r="JS111" t="e" cm="1">
        <f t="array" ref="JS111">_xlfn.IFNA(VLOOKUP($A111,TRANSPOSE(#REF!),JS$2+2,FALSE),0)</f>
        <v>#REF!</v>
      </c>
      <c r="JT111" t="e" cm="1">
        <f t="array" ref="JT111">_xlfn.IFNA(VLOOKUP($A111,TRANSPOSE(#REF!),JT$2+2,FALSE),0)</f>
        <v>#REF!</v>
      </c>
      <c r="JU111" t="e" cm="1">
        <f t="array" ref="JU111">_xlfn.IFNA(VLOOKUP($A111,TRANSPOSE(#REF!),JU$2+2,FALSE),0)</f>
        <v>#REF!</v>
      </c>
      <c r="JV111" t="e" cm="1">
        <f t="array" ref="JV111">_xlfn.IFNA(VLOOKUP($A111,TRANSPOSE(#REF!),JV$2+2,FALSE),0)</f>
        <v>#REF!</v>
      </c>
      <c r="JW111" t="e" cm="1">
        <f t="array" ref="JW111">_xlfn.IFNA(VLOOKUP($A111,TRANSPOSE(#REF!),JW$2+2,FALSE),0)</f>
        <v>#REF!</v>
      </c>
      <c r="JX111" t="e" cm="1">
        <f t="array" ref="JX111">_xlfn.IFNA(VLOOKUP($A111,TRANSPOSE(#REF!),JX$2+2,FALSE),0)</f>
        <v>#REF!</v>
      </c>
      <c r="JY111" t="e" cm="1">
        <f t="array" ref="JY111">_xlfn.IFNA(VLOOKUP($A111,TRANSPOSE(#REF!),JY$2+2,FALSE),0)</f>
        <v>#REF!</v>
      </c>
      <c r="JZ111" t="e" cm="1">
        <f t="array" ref="JZ111">_xlfn.IFNA(VLOOKUP($A111,TRANSPOSE(#REF!),JZ$2+2,FALSE),0)</f>
        <v>#REF!</v>
      </c>
      <c r="KA111" t="e" cm="1">
        <f t="array" ref="KA111">_xlfn.IFNA(VLOOKUP($A111,TRANSPOSE(#REF!),KA$2+2,FALSE),0)</f>
        <v>#REF!</v>
      </c>
      <c r="KB111" t="e" cm="1">
        <f t="array" ref="KB111">_xlfn.IFNA(VLOOKUP($A111,TRANSPOSE(#REF!),KB$2+2,FALSE),0)</f>
        <v>#REF!</v>
      </c>
      <c r="KC111" t="e" cm="1">
        <f t="array" ref="KC111">_xlfn.IFNA(VLOOKUP($A111,TRANSPOSE(#REF!),KC$2+2,FALSE),0)</f>
        <v>#REF!</v>
      </c>
      <c r="KD111" t="e" cm="1">
        <f t="array" ref="KD111">_xlfn.IFNA(VLOOKUP($A111,TRANSPOSE(#REF!),KD$2+2,FALSE),0)</f>
        <v>#REF!</v>
      </c>
      <c r="KE111" t="e" cm="1">
        <f t="array" ref="KE111">_xlfn.IFNA(VLOOKUP($A111,TRANSPOSE(#REF!),KE$2+2,FALSE),0)</f>
        <v>#REF!</v>
      </c>
      <c r="KF111" t="e" cm="1">
        <f t="array" ref="KF111">_xlfn.IFNA(VLOOKUP($A111,TRANSPOSE(#REF!),KF$2+2,FALSE),0)</f>
        <v>#REF!</v>
      </c>
      <c r="KG111" t="e" cm="1">
        <f t="array" ref="KG111">_xlfn.IFNA(VLOOKUP($A111,TRANSPOSE(#REF!),KG$2+2,FALSE),0)</f>
        <v>#REF!</v>
      </c>
      <c r="KH111" t="e" cm="1">
        <f t="array" ref="KH111">_xlfn.IFNA(VLOOKUP($A111,TRANSPOSE(#REF!),KH$2+2,FALSE),0)</f>
        <v>#REF!</v>
      </c>
      <c r="KI111" t="e" cm="1">
        <f t="array" ref="KI111">_xlfn.IFNA(VLOOKUP($A111,TRANSPOSE(#REF!),KI$2+2,FALSE),0)</f>
        <v>#REF!</v>
      </c>
      <c r="KJ111" t="e" cm="1">
        <f t="array" ref="KJ111">_xlfn.IFNA(VLOOKUP($A111,TRANSPOSE(#REF!),KJ$2+2,FALSE),0)</f>
        <v>#REF!</v>
      </c>
      <c r="KK111" t="e" cm="1">
        <f t="array" ref="KK111">_xlfn.IFNA(VLOOKUP($A111,TRANSPOSE(#REF!),KK$2+2,FALSE),0)</f>
        <v>#REF!</v>
      </c>
      <c r="KL111" t="e" cm="1">
        <f t="array" ref="KL111">_xlfn.IFNA(VLOOKUP($A111,TRANSPOSE(#REF!),KL$2+2,FALSE),0)</f>
        <v>#REF!</v>
      </c>
      <c r="KM111" t="e" cm="1">
        <f t="array" ref="KM111">_xlfn.IFNA(VLOOKUP($A111,TRANSPOSE(#REF!),KM$2+2,FALSE),0)</f>
        <v>#REF!</v>
      </c>
      <c r="KN111" t="e" cm="1">
        <f t="array" ref="KN111">_xlfn.IFNA(VLOOKUP($A111,TRANSPOSE(#REF!),KN$2+2,FALSE),0)</f>
        <v>#REF!</v>
      </c>
      <c r="KO111" t="e" cm="1">
        <f t="array" ref="KO111">_xlfn.IFNA(VLOOKUP($A111,TRANSPOSE(#REF!),KO$2+2,FALSE),0)</f>
        <v>#REF!</v>
      </c>
      <c r="KP111" t="e" cm="1">
        <f t="array" ref="KP111">_xlfn.IFNA(VLOOKUP($A111,TRANSPOSE(#REF!),KP$2+2,FALSE),0)</f>
        <v>#REF!</v>
      </c>
      <c r="KQ111" t="e" cm="1">
        <f t="array" ref="KQ111">_xlfn.IFNA(VLOOKUP($A111,TRANSPOSE(#REF!),KQ$2+2,FALSE),0)</f>
        <v>#REF!</v>
      </c>
      <c r="KR111" t="e" cm="1">
        <f t="array" ref="KR111">_xlfn.IFNA(VLOOKUP($A111,TRANSPOSE(#REF!),KR$2+2,FALSE),0)</f>
        <v>#REF!</v>
      </c>
      <c r="KS111" t="e" cm="1">
        <f t="array" ref="KS111">_xlfn.IFNA(VLOOKUP($A111,TRANSPOSE(#REF!),KS$2+2,FALSE),0)</f>
        <v>#REF!</v>
      </c>
      <c r="KT111" t="e" cm="1">
        <f t="array" ref="KT111">_xlfn.IFNA(VLOOKUP($A111,TRANSPOSE(#REF!),KT$2+2,FALSE),0)</f>
        <v>#REF!</v>
      </c>
      <c r="KU111" t="e" cm="1">
        <f t="array" ref="KU111">_xlfn.IFNA(VLOOKUP($A111,TRANSPOSE(#REF!),KU$2+2,FALSE),0)</f>
        <v>#REF!</v>
      </c>
      <c r="KV111" t="e" cm="1">
        <f t="array" ref="KV111">_xlfn.IFNA(VLOOKUP($A111,TRANSPOSE(#REF!),KV$2+2,FALSE),0)</f>
        <v>#REF!</v>
      </c>
      <c r="KW111" t="e" cm="1">
        <f t="array" ref="KW111">_xlfn.IFNA(VLOOKUP($A111,TRANSPOSE(#REF!),KW$2+2,FALSE),0)</f>
        <v>#REF!</v>
      </c>
      <c r="KX111" t="e" cm="1">
        <f t="array" ref="KX111">_xlfn.IFNA(VLOOKUP($A111,TRANSPOSE(#REF!),KX$2+2,FALSE),0)</f>
        <v>#REF!</v>
      </c>
      <c r="KY111" t="e" cm="1">
        <f t="array" ref="KY111">_xlfn.IFNA(VLOOKUP($A111,TRANSPOSE(#REF!),KY$2+2,FALSE),0)</f>
        <v>#REF!</v>
      </c>
      <c r="KZ111" t="e" cm="1">
        <f t="array" ref="KZ111">_xlfn.IFNA(VLOOKUP($A111,TRANSPOSE(#REF!),KZ$2+2,FALSE),0)</f>
        <v>#REF!</v>
      </c>
      <c r="LA111" t="e" cm="1">
        <f t="array" ref="LA111">_xlfn.IFNA(VLOOKUP($A111,TRANSPOSE(#REF!),LA$2+2,FALSE),0)</f>
        <v>#REF!</v>
      </c>
      <c r="LB111" t="e" cm="1">
        <f t="array" ref="LB111">_xlfn.IFNA(VLOOKUP($A111,TRANSPOSE(#REF!),LB$2+2,FALSE),0)</f>
        <v>#REF!</v>
      </c>
      <c r="LC111" t="e" cm="1">
        <f t="array" ref="LC111">_xlfn.IFNA(VLOOKUP($A111,TRANSPOSE(#REF!),LC$2+2,FALSE),0)</f>
        <v>#REF!</v>
      </c>
      <c r="LD111" t="e" cm="1">
        <f t="array" ref="LD111">_xlfn.IFNA(VLOOKUP($A111,TRANSPOSE(#REF!),LD$2+2,FALSE),0)</f>
        <v>#REF!</v>
      </c>
      <c r="LE111" t="e" cm="1">
        <f t="array" ref="LE111">_xlfn.IFNA(VLOOKUP($A111,TRANSPOSE(#REF!),LE$2+2,FALSE),0)</f>
        <v>#REF!</v>
      </c>
      <c r="LF111" t="e" cm="1">
        <f t="array" ref="LF111">_xlfn.IFNA(VLOOKUP($A111,TRANSPOSE(#REF!),LF$2+2,FALSE),0)</f>
        <v>#REF!</v>
      </c>
      <c r="LG111" t="e" cm="1">
        <f t="array" ref="LG111">_xlfn.IFNA(VLOOKUP($A111,TRANSPOSE(#REF!),LG$2+2,FALSE),0)</f>
        <v>#REF!</v>
      </c>
      <c r="LH111" t="e" cm="1">
        <f t="array" ref="LH111">_xlfn.IFNA(VLOOKUP($A111,TRANSPOSE(#REF!),LH$2+2,FALSE),0)</f>
        <v>#REF!</v>
      </c>
      <c r="LI111" t="e" cm="1">
        <f t="array" ref="LI111">_xlfn.IFNA(VLOOKUP($A111,TRANSPOSE(#REF!),LI$2+2,FALSE),0)</f>
        <v>#REF!</v>
      </c>
      <c r="LJ111" t="e" cm="1">
        <f t="array" ref="LJ111">_xlfn.IFNA(VLOOKUP($A111,TRANSPOSE(#REF!),LJ$2+2,FALSE),0)</f>
        <v>#REF!</v>
      </c>
      <c r="LK111" t="e" cm="1">
        <f t="array" ref="LK111">_xlfn.IFNA(VLOOKUP($A111,TRANSPOSE(#REF!),LK$2+2,FALSE),0)</f>
        <v>#REF!</v>
      </c>
      <c r="LL111" t="e" cm="1">
        <f t="array" ref="LL111">_xlfn.IFNA(VLOOKUP($A111,TRANSPOSE(#REF!),LL$2+2,FALSE),0)</f>
        <v>#REF!</v>
      </c>
      <c r="LM111" t="e" cm="1">
        <f t="array" ref="LM111">_xlfn.IFNA(VLOOKUP($A111,TRANSPOSE(#REF!),LM$2+2,FALSE),0)</f>
        <v>#REF!</v>
      </c>
      <c r="LN111" t="e" cm="1">
        <f t="array" ref="LN111">_xlfn.IFNA(VLOOKUP($A111,TRANSPOSE(#REF!),LN$2+2,FALSE),0)</f>
        <v>#REF!</v>
      </c>
      <c r="LO111" t="e" cm="1">
        <f t="array" ref="LO111">_xlfn.IFNA(VLOOKUP($A111,TRANSPOSE(#REF!),LO$2+2,FALSE),0)</f>
        <v>#REF!</v>
      </c>
      <c r="LP111" t="e" cm="1">
        <f t="array" ref="LP111">_xlfn.IFNA(VLOOKUP($A111,TRANSPOSE(#REF!),LP$2+2,FALSE),0)</f>
        <v>#REF!</v>
      </c>
      <c r="LQ111" t="e" cm="1">
        <f t="array" ref="LQ111">_xlfn.IFNA(VLOOKUP($A111,TRANSPOSE(#REF!),LQ$2+2,FALSE),0)</f>
        <v>#REF!</v>
      </c>
      <c r="LR111" t="e" cm="1">
        <f t="array" ref="LR111">_xlfn.IFNA(VLOOKUP($A111,TRANSPOSE(#REF!),LR$2+2,FALSE),0)</f>
        <v>#REF!</v>
      </c>
      <c r="LS111" t="e" cm="1">
        <f t="array" ref="LS111">_xlfn.IFNA(VLOOKUP($A111,TRANSPOSE(#REF!),LS$2+2,FALSE),0)</f>
        <v>#REF!</v>
      </c>
      <c r="LT111" t="e" cm="1">
        <f t="array" ref="LT111">_xlfn.IFNA(VLOOKUP($A111,TRANSPOSE(#REF!),LT$2+2,FALSE),0)</f>
        <v>#REF!</v>
      </c>
      <c r="LU111" t="e" cm="1">
        <f t="array" ref="LU111">_xlfn.IFNA(VLOOKUP($A111,TRANSPOSE(#REF!),LU$2+2,FALSE),0)</f>
        <v>#REF!</v>
      </c>
      <c r="LV111" t="e" cm="1">
        <f t="array" ref="LV111">_xlfn.IFNA(VLOOKUP($A111,TRANSPOSE(#REF!),LV$2+2,FALSE),0)</f>
        <v>#REF!</v>
      </c>
      <c r="LW111" t="e" cm="1">
        <f t="array" ref="LW111">_xlfn.IFNA(VLOOKUP($A111,TRANSPOSE(#REF!),LW$2+2,FALSE),0)</f>
        <v>#REF!</v>
      </c>
      <c r="LX111" t="e" cm="1">
        <f t="array" ref="LX111">_xlfn.IFNA(VLOOKUP($A111,TRANSPOSE(#REF!),LX$2+2,FALSE),0)</f>
        <v>#REF!</v>
      </c>
      <c r="LY111" t="e" cm="1">
        <f t="array" ref="LY111">_xlfn.IFNA(VLOOKUP($A111,TRANSPOSE(#REF!),LY$2+2,FALSE),0)</f>
        <v>#REF!</v>
      </c>
      <c r="LZ111" t="e" cm="1">
        <f t="array" ref="LZ111">_xlfn.IFNA(VLOOKUP($A111,TRANSPOSE(#REF!),LZ$2+2,FALSE),0)</f>
        <v>#REF!</v>
      </c>
      <c r="MA111" t="e" cm="1">
        <f t="array" ref="MA111">_xlfn.IFNA(VLOOKUP($A111,TRANSPOSE(#REF!),MA$2+2,FALSE),0)</f>
        <v>#REF!</v>
      </c>
      <c r="MB111" t="e" cm="1">
        <f t="array" ref="MB111">_xlfn.IFNA(VLOOKUP($A111,TRANSPOSE(#REF!),MB$2+2,FALSE),0)</f>
        <v>#REF!</v>
      </c>
      <c r="MC111" t="e" cm="1">
        <f t="array" ref="MC111">_xlfn.IFNA(VLOOKUP($A111,TRANSPOSE(#REF!),MC$2+2,FALSE),0)</f>
        <v>#REF!</v>
      </c>
      <c r="MD111" t="e" cm="1">
        <f t="array" ref="MD111">_xlfn.IFNA(VLOOKUP($A111,TRANSPOSE(#REF!),MD$2+2,FALSE),0)</f>
        <v>#REF!</v>
      </c>
      <c r="ME111" t="e" cm="1">
        <f t="array" ref="ME111">_xlfn.IFNA(VLOOKUP($A111,TRANSPOSE(#REF!),ME$2+2,FALSE),0)</f>
        <v>#REF!</v>
      </c>
      <c r="MF111" t="e" cm="1">
        <f t="array" ref="MF111">_xlfn.IFNA(VLOOKUP($A111,TRANSPOSE(#REF!),MF$2+2,FALSE),0)</f>
        <v>#REF!</v>
      </c>
      <c r="MG111" t="e" cm="1">
        <f t="array" ref="MG111">_xlfn.IFNA(VLOOKUP($A111,TRANSPOSE(#REF!),MG$2+2,FALSE),0)</f>
        <v>#REF!</v>
      </c>
      <c r="MH111" t="e" cm="1">
        <f t="array" ref="MH111">_xlfn.IFNA(VLOOKUP($A111,TRANSPOSE(#REF!),MH$2+2,FALSE),0)</f>
        <v>#REF!</v>
      </c>
      <c r="MI111" t="e" cm="1">
        <f t="array" ref="MI111">_xlfn.IFNA(VLOOKUP($A111,TRANSPOSE(#REF!),MI$2+2,FALSE),0)</f>
        <v>#REF!</v>
      </c>
      <c r="MJ111" t="e" cm="1">
        <f t="array" ref="MJ111">_xlfn.IFNA(VLOOKUP($A111,TRANSPOSE(#REF!),MJ$2+2,FALSE),0)</f>
        <v>#REF!</v>
      </c>
      <c r="MK111" t="e" cm="1">
        <f t="array" ref="MK111">_xlfn.IFNA(VLOOKUP($A111,TRANSPOSE(#REF!),MK$2+2,FALSE),0)</f>
        <v>#REF!</v>
      </c>
      <c r="ML111" t="e" cm="1">
        <f t="array" ref="ML111">_xlfn.IFNA(VLOOKUP($A111,TRANSPOSE(#REF!),ML$2+2,FALSE),0)</f>
        <v>#REF!</v>
      </c>
      <c r="MM111" t="e" cm="1">
        <f t="array" ref="MM111">_xlfn.IFNA(VLOOKUP($A111,TRANSPOSE(#REF!),MM$2+2,FALSE),0)</f>
        <v>#REF!</v>
      </c>
      <c r="MN111" t="e" cm="1">
        <f t="array" ref="MN111">_xlfn.IFNA(VLOOKUP($A111,TRANSPOSE(#REF!),MN$2+2,FALSE),0)</f>
        <v>#REF!</v>
      </c>
      <c r="MO111" t="e" cm="1">
        <f t="array" ref="MO111">_xlfn.IFNA(VLOOKUP($A111,TRANSPOSE(#REF!),MO$2+2,FALSE),0)</f>
        <v>#REF!</v>
      </c>
      <c r="MP111" t="e" cm="1">
        <f t="array" ref="MP111">_xlfn.IFNA(VLOOKUP($A111,TRANSPOSE(#REF!),MP$2+2,FALSE),0)</f>
        <v>#REF!</v>
      </c>
      <c r="MQ111" t="e" cm="1">
        <f t="array" ref="MQ111">_xlfn.IFNA(VLOOKUP($A111,TRANSPOSE(#REF!),MQ$2+2,FALSE),0)</f>
        <v>#REF!</v>
      </c>
      <c r="MR111" t="e" cm="1">
        <f t="array" ref="MR111">_xlfn.IFNA(VLOOKUP($A111,TRANSPOSE(#REF!),MR$2+2,FALSE),0)</f>
        <v>#REF!</v>
      </c>
      <c r="MS111" t="e" cm="1">
        <f t="array" ref="MS111">_xlfn.IFNA(VLOOKUP($A111,TRANSPOSE(#REF!),MS$2+2,FALSE),0)</f>
        <v>#REF!</v>
      </c>
      <c r="MT111" t="e" cm="1">
        <f t="array" ref="MT111">_xlfn.IFNA(VLOOKUP($A111,TRANSPOSE(#REF!),MT$2+2,FALSE),0)</f>
        <v>#REF!</v>
      </c>
      <c r="MU111" t="e" cm="1">
        <f t="array" ref="MU111">_xlfn.IFNA(VLOOKUP($A111,TRANSPOSE(#REF!),MU$2+2,FALSE),0)</f>
        <v>#REF!</v>
      </c>
      <c r="MV111" t="e" cm="1">
        <f t="array" ref="MV111">_xlfn.IFNA(VLOOKUP($A111,TRANSPOSE(#REF!),MV$2+2,FALSE),0)</f>
        <v>#REF!</v>
      </c>
      <c r="MW111" t="e" cm="1">
        <f t="array" ref="MW111">_xlfn.IFNA(VLOOKUP($A111,TRANSPOSE(#REF!),MW$2+2,FALSE),0)</f>
        <v>#REF!</v>
      </c>
      <c r="MX111" t="e" cm="1">
        <f t="array" ref="MX111">_xlfn.IFNA(VLOOKUP($A111,TRANSPOSE(#REF!),MX$2+2,FALSE),0)</f>
        <v>#REF!</v>
      </c>
      <c r="MY111" t="e" cm="1">
        <f t="array" ref="MY111">_xlfn.IFNA(VLOOKUP($A111,TRANSPOSE(#REF!),MY$2+2,FALSE),0)</f>
        <v>#REF!</v>
      </c>
      <c r="MZ111" t="e" cm="1">
        <f t="array" ref="MZ111">_xlfn.IFNA(VLOOKUP($A111,TRANSPOSE(#REF!),MZ$2+2,FALSE),0)</f>
        <v>#REF!</v>
      </c>
      <c r="NA111" t="e" cm="1">
        <f t="array" ref="NA111">_xlfn.IFNA(VLOOKUP($A111,TRANSPOSE(#REF!),NA$2+2,FALSE),0)</f>
        <v>#REF!</v>
      </c>
      <c r="NB111" t="e" cm="1">
        <f t="array" ref="NB111">_xlfn.IFNA(VLOOKUP($A111,TRANSPOSE(#REF!),NB$2+2,FALSE),0)</f>
        <v>#REF!</v>
      </c>
      <c r="NC111" t="e" cm="1">
        <f t="array" ref="NC111">_xlfn.IFNA(VLOOKUP($A111,TRANSPOSE(#REF!),NC$2+2,FALSE),0)</f>
        <v>#REF!</v>
      </c>
      <c r="ND111" t="e" cm="1">
        <f t="array" ref="ND111">_xlfn.IFNA(VLOOKUP($A111,TRANSPOSE(#REF!),ND$2+2,FALSE),0)</f>
        <v>#REF!</v>
      </c>
      <c r="NE111" t="e" cm="1">
        <f t="array" ref="NE111">_xlfn.IFNA(VLOOKUP($A111,TRANSPOSE(#REF!),NE$2+2,FALSE),0)</f>
        <v>#REF!</v>
      </c>
      <c r="NF111" t="e" cm="1">
        <f t="array" ref="NF111">_xlfn.IFNA(VLOOKUP($A111,TRANSPOSE(#REF!),NF$2+2,FALSE),0)</f>
        <v>#REF!</v>
      </c>
      <c r="NG111" t="e" cm="1">
        <f t="array" ref="NG111">_xlfn.IFNA(VLOOKUP($A111,TRANSPOSE(#REF!),NG$2+2,FALSE),0)</f>
        <v>#REF!</v>
      </c>
      <c r="NH111" t="e" cm="1">
        <f t="array" ref="NH111">_xlfn.IFNA(VLOOKUP($A111,TRANSPOSE(#REF!),NH$2+2,FALSE),0)</f>
        <v>#REF!</v>
      </c>
      <c r="NI111" t="e" cm="1">
        <f t="array" ref="NI111">_xlfn.IFNA(VLOOKUP($A111,TRANSPOSE(#REF!),NI$2+2,FALSE),0)</f>
        <v>#REF!</v>
      </c>
      <c r="NJ111" t="e" cm="1">
        <f t="array" ref="NJ111">_xlfn.IFNA(VLOOKUP($A111,TRANSPOSE(#REF!),NJ$2+2,FALSE),0)</f>
        <v>#REF!</v>
      </c>
      <c r="NL111" t="e">
        <f t="shared" si="2"/>
        <v>#REF!</v>
      </c>
      <c r="NM111" t="e">
        <f t="shared" si="3"/>
        <v>#REF!</v>
      </c>
    </row>
    <row r="112" spans="1:377" x14ac:dyDescent="0.3">
      <c r="NJ112" s="281"/>
    </row>
    <row r="113" spans="9:374" x14ac:dyDescent="0.3">
      <c r="I113">
        <f>_xlfn.IFNA(VLOOKUP(A113,'[1]PASTE Cap_Investment'!A:B,2,FALSE),0)</f>
        <v>0</v>
      </c>
      <c r="NJ113" s="281"/>
    </row>
    <row r="114" spans="9:374" x14ac:dyDescent="0.3">
      <c r="I114">
        <f>_xlfn.IFNA(VLOOKUP(A114,'[1]PASTE Cap_Investment'!A:B,2,FALSE),0)</f>
        <v>0</v>
      </c>
      <c r="NJ114" s="281"/>
    </row>
    <row r="115" spans="9:374" x14ac:dyDescent="0.3">
      <c r="I115">
        <f>_xlfn.IFNA(VLOOKUP(A115,'[1]PASTE Cap_Investment'!A:B,2,FALSE),0)</f>
        <v>0</v>
      </c>
      <c r="NJ115" s="281"/>
    </row>
    <row r="116" spans="9:374" x14ac:dyDescent="0.3">
      <c r="I116">
        <f>_xlfn.IFNA(VLOOKUP(A116,'[1]PASTE Cap_Investment'!A:B,2,FALSE),0)</f>
        <v>0</v>
      </c>
      <c r="NJ116" s="281"/>
    </row>
    <row r="117" spans="9:374" x14ac:dyDescent="0.3">
      <c r="I117">
        <f>_xlfn.IFNA(VLOOKUP(A117,'[1]PASTE Cap_Investment'!A:B,2,FALSE),0)</f>
        <v>0</v>
      </c>
      <c r="NJ117" s="281"/>
    </row>
    <row r="118" spans="9:374" x14ac:dyDescent="0.3">
      <c r="I118">
        <f>_xlfn.IFNA(VLOOKUP(A118,'[1]PASTE Cap_Investment'!A:B,2,FALSE),0)</f>
        <v>0</v>
      </c>
      <c r="NJ118" s="281"/>
    </row>
    <row r="119" spans="9:374" x14ac:dyDescent="0.3">
      <c r="I119">
        <f>_xlfn.IFNA(VLOOKUP(A119,'[1]PASTE Cap_Investment'!A:B,2,FALSE),0)</f>
        <v>0</v>
      </c>
      <c r="NJ119" s="281"/>
    </row>
    <row r="120" spans="9:374" x14ac:dyDescent="0.3">
      <c r="I120">
        <f>_xlfn.IFNA(VLOOKUP(A120,'[1]PASTE Cap_Investment'!A:B,2,FALSE),0)</f>
        <v>0</v>
      </c>
      <c r="NJ120" s="281"/>
    </row>
    <row r="121" spans="9:374" x14ac:dyDescent="0.3">
      <c r="I121">
        <f>_xlfn.IFNA(VLOOKUP(A121,'[1]PASTE Cap_Investment'!A:B,2,FALSE),0)</f>
        <v>0</v>
      </c>
      <c r="NJ121" s="281"/>
    </row>
    <row r="122" spans="9:374" x14ac:dyDescent="0.3">
      <c r="I122">
        <f>_xlfn.IFNA(VLOOKUP(A122,'[1]PASTE Cap_Investment'!A:B,2,FALSE),0)</f>
        <v>0</v>
      </c>
      <c r="NJ122" s="281"/>
    </row>
    <row r="123" spans="9:374" x14ac:dyDescent="0.3">
      <c r="I123">
        <f>_xlfn.IFNA(VLOOKUP(A123,'[1]PASTE Cap_Investment'!A:B,2,FALSE),0)</f>
        <v>0</v>
      </c>
      <c r="NJ123" s="281"/>
    </row>
    <row r="124" spans="9:374" x14ac:dyDescent="0.3">
      <c r="I124">
        <f>_xlfn.IFNA(VLOOKUP(A124,'[1]PASTE Cap_Investment'!A:B,2,FALSE),0)</f>
        <v>0</v>
      </c>
      <c r="NJ124" s="281"/>
    </row>
    <row r="125" spans="9:374" x14ac:dyDescent="0.3">
      <c r="I125">
        <f>_xlfn.IFNA(VLOOKUP(A125,'[1]PASTE Cap_Investment'!A:B,2,FALSE),0)</f>
        <v>0</v>
      </c>
      <c r="NJ125" s="281"/>
    </row>
    <row r="126" spans="9:374" x14ac:dyDescent="0.3">
      <c r="I126">
        <f>_xlfn.IFNA(VLOOKUP(A126,'[1]PASTE Cap_Investment'!A:B,2,FALSE),0)</f>
        <v>0</v>
      </c>
      <c r="NJ126" s="281"/>
    </row>
    <row r="127" spans="9:374" x14ac:dyDescent="0.3">
      <c r="I127">
        <f>_xlfn.IFNA(VLOOKUP(A127,'[1]PASTE Cap_Investment'!A:B,2,FALSE),0)</f>
        <v>0</v>
      </c>
      <c r="NJ127" s="281"/>
    </row>
    <row r="128" spans="9:374" x14ac:dyDescent="0.3">
      <c r="I128">
        <f>_xlfn.IFNA(VLOOKUP(A128,'[1]PASTE Cap_Investment'!A:B,2,FALSE),0)</f>
        <v>0</v>
      </c>
      <c r="NJ128" s="281"/>
    </row>
    <row r="129" spans="9:374" x14ac:dyDescent="0.3">
      <c r="I129">
        <f>_xlfn.IFNA(VLOOKUP(A129,'[1]PASTE Cap_Investment'!A:B,2,FALSE),0)</f>
        <v>0</v>
      </c>
      <c r="NJ129" s="281"/>
    </row>
    <row r="130" spans="9:374" x14ac:dyDescent="0.3">
      <c r="I130">
        <f>_xlfn.IFNA(VLOOKUP(A130,'[1]PASTE Cap_Investment'!A:B,2,FALSE),0)</f>
        <v>0</v>
      </c>
      <c r="NJ130" s="281"/>
    </row>
    <row r="131" spans="9:374" x14ac:dyDescent="0.3">
      <c r="I131">
        <f>_xlfn.IFNA(VLOOKUP(A131,'[1]PASTE Cap_Investment'!A:B,2,FALSE),0)</f>
        <v>0</v>
      </c>
      <c r="NJ131" s="281"/>
    </row>
    <row r="132" spans="9:374" x14ac:dyDescent="0.3">
      <c r="I132">
        <f>_xlfn.IFNA(VLOOKUP(A132,'[1]PASTE Cap_Investment'!A:B,2,FALSE),0)</f>
        <v>0</v>
      </c>
      <c r="NJ132" s="281"/>
    </row>
    <row r="133" spans="9:374" x14ac:dyDescent="0.3">
      <c r="I133">
        <f>_xlfn.IFNA(VLOOKUP(A133,'[1]PASTE Cap_Investment'!A:B,2,FALSE),0)</f>
        <v>0</v>
      </c>
      <c r="NJ133" s="281"/>
    </row>
    <row r="134" spans="9:374" x14ac:dyDescent="0.3">
      <c r="I134">
        <f>_xlfn.IFNA(VLOOKUP(A134,'[1]PASTE Cap_Investment'!A:B,2,FALSE),0)</f>
        <v>0</v>
      </c>
      <c r="NJ134" s="281"/>
    </row>
    <row r="135" spans="9:374" x14ac:dyDescent="0.3">
      <c r="I135">
        <f>_xlfn.IFNA(VLOOKUP(A135,'[1]PASTE Cap_Investment'!A:B,2,FALSE),0)</f>
        <v>0</v>
      </c>
      <c r="NJ135" s="281"/>
    </row>
    <row r="136" spans="9:374" x14ac:dyDescent="0.3">
      <c r="I136">
        <f>_xlfn.IFNA(VLOOKUP(A136,'[1]PASTE Cap_Investment'!A:B,2,FALSE),0)</f>
        <v>0</v>
      </c>
      <c r="NJ136" s="281"/>
    </row>
    <row r="137" spans="9:374" x14ac:dyDescent="0.3">
      <c r="I137">
        <f>_xlfn.IFNA(VLOOKUP(A137,'[1]PASTE Cap_Investment'!A:B,2,FALSE),0)</f>
        <v>0</v>
      </c>
      <c r="NJ137" s="281"/>
    </row>
    <row r="138" spans="9:374" x14ac:dyDescent="0.3">
      <c r="I138">
        <f>_xlfn.IFNA(VLOOKUP(A138,'[1]PASTE Cap_Investment'!A:B,2,FALSE),0)</f>
        <v>0</v>
      </c>
      <c r="NJ138" s="281"/>
    </row>
    <row r="139" spans="9:374" x14ac:dyDescent="0.3">
      <c r="I139">
        <f>_xlfn.IFNA(VLOOKUP(A139,'[1]PASTE Cap_Investment'!A:B,2,FALSE),0)</f>
        <v>0</v>
      </c>
      <c r="NJ139" s="281"/>
    </row>
    <row r="140" spans="9:374" x14ac:dyDescent="0.3">
      <c r="I140">
        <f>_xlfn.IFNA(VLOOKUP(A140,'[1]PASTE Cap_Investment'!A:B,2,FALSE),0)</f>
        <v>0</v>
      </c>
      <c r="NJ140" s="281"/>
    </row>
    <row r="141" spans="9:374" x14ac:dyDescent="0.3">
      <c r="I141">
        <f>_xlfn.IFNA(VLOOKUP(A141,'[1]PASTE Cap_Investment'!A:B,2,FALSE),0)</f>
        <v>0</v>
      </c>
      <c r="NJ141" s="281"/>
    </row>
    <row r="142" spans="9:374" x14ac:dyDescent="0.3">
      <c r="I142">
        <f>_xlfn.IFNA(VLOOKUP(A142,'[1]PASTE Cap_Investment'!A:B,2,FALSE),0)</f>
        <v>0</v>
      </c>
      <c r="NJ142" s="281"/>
    </row>
    <row r="143" spans="9:374" x14ac:dyDescent="0.3">
      <c r="I143">
        <f>_xlfn.IFNA(VLOOKUP(A143,'[1]PASTE Cap_Investment'!A:B,2,FALSE),0)</f>
        <v>0</v>
      </c>
      <c r="NJ143" s="281"/>
    </row>
    <row r="144" spans="9:374" x14ac:dyDescent="0.3">
      <c r="I144">
        <f>_xlfn.IFNA(VLOOKUP(A144,'[1]PASTE Cap_Investment'!A:B,2,FALSE),0)</f>
        <v>0</v>
      </c>
      <c r="NJ144" s="281"/>
    </row>
    <row r="145" spans="9:374" x14ac:dyDescent="0.3">
      <c r="I145">
        <f>_xlfn.IFNA(VLOOKUP(A145,'[1]PASTE Cap_Investment'!A:B,2,FALSE),0)</f>
        <v>0</v>
      </c>
      <c r="NJ145" s="281"/>
    </row>
    <row r="146" spans="9:374" x14ac:dyDescent="0.3">
      <c r="I146">
        <f>_xlfn.IFNA(VLOOKUP(A146,'[1]PASTE Cap_Investment'!A:B,2,FALSE),0)</f>
        <v>0</v>
      </c>
      <c r="NJ146" s="281"/>
    </row>
    <row r="147" spans="9:374" x14ac:dyDescent="0.3">
      <c r="I147">
        <f>_xlfn.IFNA(VLOOKUP(A147,'[1]PASTE Cap_Investment'!A:B,2,FALSE),0)</f>
        <v>0</v>
      </c>
      <c r="NJ147" s="281"/>
    </row>
    <row r="148" spans="9:374" x14ac:dyDescent="0.3">
      <c r="I148">
        <f>_xlfn.IFNA(VLOOKUP(A148,'[1]PASTE Cap_Investment'!A:B,2,FALSE),0)</f>
        <v>0</v>
      </c>
      <c r="NJ148" s="281"/>
    </row>
    <row r="149" spans="9:374" x14ac:dyDescent="0.3">
      <c r="I149">
        <f>_xlfn.IFNA(VLOOKUP(A149,'[1]PASTE Cap_Investment'!A:B,2,FALSE),0)</f>
        <v>0</v>
      </c>
      <c r="NJ149" s="281"/>
    </row>
    <row r="150" spans="9:374" x14ac:dyDescent="0.3">
      <c r="I150">
        <f>_xlfn.IFNA(VLOOKUP(A150,'[1]PASTE Cap_Investment'!A:B,2,FALSE),0)</f>
        <v>0</v>
      </c>
      <c r="NJ150" s="281"/>
    </row>
    <row r="151" spans="9:374" x14ac:dyDescent="0.3">
      <c r="I151">
        <f>_xlfn.IFNA(VLOOKUP(A151,'[1]PASTE Cap_Investment'!A:B,2,FALSE),0)</f>
        <v>0</v>
      </c>
      <c r="NJ151" s="281"/>
    </row>
    <row r="152" spans="9:374" x14ac:dyDescent="0.3">
      <c r="I152">
        <f>_xlfn.IFNA(VLOOKUP(A152,'[1]PASTE Cap_Investment'!A:B,2,FALSE),0)</f>
        <v>0</v>
      </c>
      <c r="NJ152" s="281"/>
    </row>
    <row r="153" spans="9:374" x14ac:dyDescent="0.3">
      <c r="I153">
        <f>_xlfn.IFNA(VLOOKUP(A153,'[1]PASTE Cap_Investment'!A:B,2,FALSE),0)</f>
        <v>0</v>
      </c>
      <c r="NJ153" s="281"/>
    </row>
    <row r="154" spans="9:374" x14ac:dyDescent="0.3">
      <c r="I154">
        <f>_xlfn.IFNA(VLOOKUP(A154,'[1]PASTE Cap_Investment'!A:B,2,FALSE),0)</f>
        <v>0</v>
      </c>
      <c r="NJ154" s="281"/>
    </row>
    <row r="155" spans="9:374" x14ac:dyDescent="0.3">
      <c r="I155">
        <f>_xlfn.IFNA(VLOOKUP(A155,'[1]PASTE Cap_Investment'!A:B,2,FALSE),0)</f>
        <v>0</v>
      </c>
      <c r="NJ155" s="281"/>
    </row>
    <row r="156" spans="9:374" x14ac:dyDescent="0.3">
      <c r="I156">
        <f>_xlfn.IFNA(VLOOKUP(A156,'[1]PASTE Cap_Investment'!A:B,2,FALSE),0)</f>
        <v>0</v>
      </c>
      <c r="NJ156" s="281"/>
    </row>
    <row r="157" spans="9:374" x14ac:dyDescent="0.3">
      <c r="I157">
        <f>_xlfn.IFNA(VLOOKUP(A157,'[1]PASTE Cap_Investment'!A:B,2,FALSE),0)</f>
        <v>0</v>
      </c>
      <c r="NJ157" s="281"/>
    </row>
    <row r="158" spans="9:374" x14ac:dyDescent="0.3">
      <c r="I158">
        <f>_xlfn.IFNA(VLOOKUP(A158,'[1]PASTE Cap_Investment'!A:B,2,FALSE),0)</f>
        <v>0</v>
      </c>
      <c r="NJ158" s="281"/>
    </row>
    <row r="159" spans="9:374" x14ac:dyDescent="0.3">
      <c r="I159">
        <f>_xlfn.IFNA(VLOOKUP(A159,'[1]PASTE Cap_Investment'!A:B,2,FALSE),0)</f>
        <v>0</v>
      </c>
      <c r="NJ159" s="281"/>
    </row>
    <row r="160" spans="9:374" x14ac:dyDescent="0.3">
      <c r="I160">
        <f>_xlfn.IFNA(VLOOKUP(A160,'[1]PASTE Cap_Investment'!A:B,2,FALSE),0)</f>
        <v>0</v>
      </c>
      <c r="NJ160" s="281"/>
    </row>
    <row r="161" spans="9:374" x14ac:dyDescent="0.3">
      <c r="I161">
        <f>_xlfn.IFNA(VLOOKUP(A161,'[1]PASTE Cap_Investment'!A:B,2,FALSE),0)</f>
        <v>0</v>
      </c>
      <c r="NJ161" s="281"/>
    </row>
    <row r="162" spans="9:374" x14ac:dyDescent="0.3">
      <c r="I162">
        <f>_xlfn.IFNA(VLOOKUP(A162,'[1]PASTE Cap_Investment'!A:B,2,FALSE),0)</f>
        <v>0</v>
      </c>
      <c r="NJ162" s="281"/>
    </row>
    <row r="163" spans="9:374" x14ac:dyDescent="0.3">
      <c r="I163">
        <f>_xlfn.IFNA(VLOOKUP(A163,'[1]PASTE Cap_Investment'!A:B,2,FALSE),0)</f>
        <v>0</v>
      </c>
      <c r="NJ163" s="281"/>
    </row>
    <row r="164" spans="9:374" x14ac:dyDescent="0.3">
      <c r="I164">
        <f>_xlfn.IFNA(VLOOKUP(A164,'[1]PASTE Cap_Investment'!A:B,2,FALSE),0)</f>
        <v>0</v>
      </c>
      <c r="NJ164" s="281"/>
    </row>
    <row r="165" spans="9:374" x14ac:dyDescent="0.3">
      <c r="I165">
        <f>_xlfn.IFNA(VLOOKUP(A165,'[1]PASTE Cap_Investment'!A:B,2,FALSE),0)</f>
        <v>0</v>
      </c>
      <c r="NJ165" s="281"/>
    </row>
    <row r="166" spans="9:374" x14ac:dyDescent="0.3">
      <c r="I166">
        <f>_xlfn.IFNA(VLOOKUP(A166,'[1]PASTE Cap_Investment'!A:B,2,FALSE),0)</f>
        <v>0</v>
      </c>
      <c r="NJ166" s="281"/>
    </row>
    <row r="167" spans="9:374" x14ac:dyDescent="0.3">
      <c r="I167">
        <f>_xlfn.IFNA(VLOOKUP(A167,'[1]PASTE Cap_Investment'!A:B,2,FALSE),0)</f>
        <v>0</v>
      </c>
      <c r="NJ167" s="281"/>
    </row>
    <row r="168" spans="9:374" x14ac:dyDescent="0.3">
      <c r="I168">
        <f>_xlfn.IFNA(VLOOKUP(A168,'[1]PASTE Cap_Investment'!A:B,2,FALSE),0)</f>
        <v>0</v>
      </c>
      <c r="NJ168" s="281"/>
    </row>
    <row r="169" spans="9:374" x14ac:dyDescent="0.3">
      <c r="I169">
        <f>_xlfn.IFNA(VLOOKUP(A169,'[1]PASTE Cap_Investment'!A:B,2,FALSE),0)</f>
        <v>0</v>
      </c>
      <c r="NJ169" s="281"/>
    </row>
    <row r="170" spans="9:374" x14ac:dyDescent="0.3">
      <c r="I170">
        <f>_xlfn.IFNA(VLOOKUP(A170,'[1]PASTE Cap_Investment'!A:B,2,FALSE),0)</f>
        <v>0</v>
      </c>
      <c r="NJ170" s="281"/>
    </row>
    <row r="171" spans="9:374" x14ac:dyDescent="0.3">
      <c r="I171">
        <f>_xlfn.IFNA(VLOOKUP(A171,'[1]PASTE Cap_Investment'!A:B,2,FALSE),0)</f>
        <v>0</v>
      </c>
      <c r="NJ171" s="281"/>
    </row>
    <row r="172" spans="9:374" x14ac:dyDescent="0.3">
      <c r="I172">
        <f>_xlfn.IFNA(VLOOKUP(A172,'[1]PASTE Cap_Investment'!A:B,2,FALSE),0)</f>
        <v>0</v>
      </c>
      <c r="NJ172" s="281"/>
    </row>
    <row r="173" spans="9:374" x14ac:dyDescent="0.3">
      <c r="I173">
        <f>_xlfn.IFNA(VLOOKUP(A173,'[1]PASTE Cap_Investment'!A:B,2,FALSE),0)</f>
        <v>0</v>
      </c>
      <c r="NJ173" s="281"/>
    </row>
    <row r="174" spans="9:374" x14ac:dyDescent="0.3">
      <c r="I174">
        <f>_xlfn.IFNA(VLOOKUP(A174,'[1]PASTE Cap_Investment'!A:B,2,FALSE),0)</f>
        <v>0</v>
      </c>
      <c r="NJ174" s="281"/>
    </row>
    <row r="175" spans="9:374" x14ac:dyDescent="0.3">
      <c r="I175">
        <f>_xlfn.IFNA(VLOOKUP(A175,'[1]PASTE Cap_Investment'!A:B,2,FALSE),0)</f>
        <v>0</v>
      </c>
      <c r="NJ175" s="281"/>
    </row>
    <row r="176" spans="9:374" x14ac:dyDescent="0.3">
      <c r="I176">
        <f>_xlfn.IFNA(VLOOKUP(A176,'[1]PASTE Cap_Investment'!A:B,2,FALSE),0)</f>
        <v>0</v>
      </c>
      <c r="NJ176" s="281"/>
    </row>
    <row r="177" spans="9:374" x14ac:dyDescent="0.3">
      <c r="I177">
        <f>_xlfn.IFNA(VLOOKUP(A177,'[1]PASTE Cap_Investment'!A:B,2,FALSE),0)</f>
        <v>0</v>
      </c>
      <c r="NJ177" s="281"/>
    </row>
    <row r="178" spans="9:374" x14ac:dyDescent="0.3">
      <c r="I178">
        <f>_xlfn.IFNA(VLOOKUP(A178,'[1]PASTE Cap_Investment'!A:B,2,FALSE),0)</f>
        <v>0</v>
      </c>
      <c r="NJ178" s="281"/>
    </row>
    <row r="179" spans="9:374" x14ac:dyDescent="0.3">
      <c r="I179">
        <f>_xlfn.IFNA(VLOOKUP(A179,'[1]PASTE Cap_Investment'!A:B,2,FALSE),0)</f>
        <v>0</v>
      </c>
      <c r="NJ179" s="281"/>
    </row>
    <row r="180" spans="9:374" x14ac:dyDescent="0.3">
      <c r="I180">
        <f>_xlfn.IFNA(VLOOKUP(A180,'[1]PASTE Cap_Investment'!A:B,2,FALSE),0)</f>
        <v>0</v>
      </c>
      <c r="NJ180" s="281"/>
    </row>
    <row r="181" spans="9:374" x14ac:dyDescent="0.3">
      <c r="I181">
        <f>_xlfn.IFNA(VLOOKUP(A181,'[1]PASTE Cap_Investment'!A:B,2,FALSE),0)</f>
        <v>0</v>
      </c>
      <c r="NJ181" s="281"/>
    </row>
    <row r="182" spans="9:374" x14ac:dyDescent="0.3">
      <c r="I182">
        <f>_xlfn.IFNA(VLOOKUP(A182,'[1]PASTE Cap_Investment'!A:B,2,FALSE),0)</f>
        <v>0</v>
      </c>
      <c r="NJ182" s="281"/>
    </row>
    <row r="183" spans="9:374" x14ac:dyDescent="0.3">
      <c r="I183">
        <f>_xlfn.IFNA(VLOOKUP(A183,'[1]PASTE Cap_Investment'!A:B,2,FALSE),0)</f>
        <v>0</v>
      </c>
      <c r="NJ183" s="281"/>
    </row>
    <row r="184" spans="9:374" x14ac:dyDescent="0.3">
      <c r="I184">
        <f>_xlfn.IFNA(VLOOKUP(A184,'[1]PASTE Cap_Investment'!A:B,2,FALSE),0)</f>
        <v>0</v>
      </c>
      <c r="NJ184" s="281"/>
    </row>
    <row r="185" spans="9:374" x14ac:dyDescent="0.3">
      <c r="I185">
        <f>_xlfn.IFNA(VLOOKUP(A185,'[1]PASTE Cap_Investment'!A:B,2,FALSE),0)</f>
        <v>0</v>
      </c>
      <c r="NJ185" s="281"/>
    </row>
    <row r="186" spans="9:374" x14ac:dyDescent="0.3">
      <c r="I186">
        <f>_xlfn.IFNA(VLOOKUP(A186,'[1]PASTE Cap_Investment'!A:B,2,FALSE),0)</f>
        <v>0</v>
      </c>
      <c r="NJ186" s="281"/>
    </row>
    <row r="187" spans="9:374" x14ac:dyDescent="0.3">
      <c r="I187">
        <f>_xlfn.IFNA(VLOOKUP(A187,'[1]PASTE Cap_Investment'!A:B,2,FALSE),0)</f>
        <v>0</v>
      </c>
      <c r="NJ187" s="281"/>
    </row>
    <row r="188" spans="9:374" x14ac:dyDescent="0.3">
      <c r="I188">
        <f>_xlfn.IFNA(VLOOKUP(A188,'[1]PASTE Cap_Investment'!A:B,2,FALSE),0)</f>
        <v>0</v>
      </c>
      <c r="NJ188" s="281"/>
    </row>
    <row r="189" spans="9:374" x14ac:dyDescent="0.3">
      <c r="I189">
        <f>_xlfn.IFNA(VLOOKUP(A189,'[1]PASTE Cap_Investment'!A:B,2,FALSE),0)</f>
        <v>0</v>
      </c>
      <c r="NJ189" s="281"/>
    </row>
    <row r="190" spans="9:374" x14ac:dyDescent="0.3">
      <c r="I190">
        <f>_xlfn.IFNA(VLOOKUP(A190,'[1]PASTE Cap_Investment'!A:B,2,FALSE),0)</f>
        <v>0</v>
      </c>
      <c r="NJ190" s="281"/>
    </row>
    <row r="191" spans="9:374" x14ac:dyDescent="0.3">
      <c r="I191">
        <f>_xlfn.IFNA(VLOOKUP(A191,'[1]PASTE Cap_Investment'!A:B,2,FALSE),0)</f>
        <v>0</v>
      </c>
      <c r="NJ191" s="281"/>
    </row>
    <row r="192" spans="9:374" x14ac:dyDescent="0.3">
      <c r="I192">
        <f>_xlfn.IFNA(VLOOKUP(A192,'[1]PASTE Cap_Investment'!A:B,2,FALSE),0)</f>
        <v>0</v>
      </c>
      <c r="NJ192" s="281"/>
    </row>
    <row r="193" spans="9:374" x14ac:dyDescent="0.3">
      <c r="I193">
        <f>_xlfn.IFNA(VLOOKUP(A193,'[1]PASTE Cap_Investment'!A:B,2,FALSE),0)</f>
        <v>0</v>
      </c>
      <c r="NJ193" s="281"/>
    </row>
    <row r="194" spans="9:374" x14ac:dyDescent="0.3">
      <c r="I194">
        <f>_xlfn.IFNA(VLOOKUP(A194,'[1]PASTE Cap_Investment'!A:B,2,FALSE),0)</f>
        <v>0</v>
      </c>
      <c r="NJ194" s="281"/>
    </row>
    <row r="195" spans="9:374" x14ac:dyDescent="0.3">
      <c r="I195">
        <f>_xlfn.IFNA(VLOOKUP(A195,'[1]PASTE Cap_Investment'!A:B,2,FALSE),0)</f>
        <v>0</v>
      </c>
      <c r="NJ195" s="281"/>
    </row>
    <row r="196" spans="9:374" x14ac:dyDescent="0.3">
      <c r="I196">
        <f>_xlfn.IFNA(VLOOKUP(A196,'[1]PASTE Cap_Investment'!A:B,2,FALSE),0)</f>
        <v>0</v>
      </c>
      <c r="NJ196" s="281"/>
    </row>
    <row r="197" spans="9:374" x14ac:dyDescent="0.3">
      <c r="I197">
        <f>_xlfn.IFNA(VLOOKUP(A197,'[1]PASTE Cap_Investment'!A:B,2,FALSE),0)</f>
        <v>0</v>
      </c>
      <c r="NJ197" s="281"/>
    </row>
    <row r="198" spans="9:374" x14ac:dyDescent="0.3">
      <c r="I198">
        <f>_xlfn.IFNA(VLOOKUP(A198,'[1]PASTE Cap_Investment'!A:B,2,FALSE),0)</f>
        <v>0</v>
      </c>
      <c r="NJ198" s="281"/>
    </row>
    <row r="199" spans="9:374" x14ac:dyDescent="0.3">
      <c r="I199">
        <f>_xlfn.IFNA(VLOOKUP(A199,'[1]PASTE Cap_Investment'!A:B,2,FALSE),0)</f>
        <v>0</v>
      </c>
      <c r="NJ199" s="281"/>
    </row>
    <row r="200" spans="9:374" x14ac:dyDescent="0.3">
      <c r="I200">
        <f>_xlfn.IFNA(VLOOKUP(A200,'[1]PASTE Cap_Investment'!A:B,2,FALSE),0)</f>
        <v>0</v>
      </c>
      <c r="NJ200" s="281"/>
    </row>
    <row r="201" spans="9:374" x14ac:dyDescent="0.3">
      <c r="I201">
        <f>_xlfn.IFNA(VLOOKUP(A201,'[1]PASTE Cap_Investment'!A:B,2,FALSE),0)</f>
        <v>0</v>
      </c>
      <c r="NJ201" s="281"/>
    </row>
    <row r="202" spans="9:374" x14ac:dyDescent="0.3">
      <c r="I202">
        <f>_xlfn.IFNA(VLOOKUP(A202,'[1]PASTE Cap_Investment'!A:B,2,FALSE),0)</f>
        <v>0</v>
      </c>
      <c r="NJ202" s="281"/>
    </row>
    <row r="203" spans="9:374" x14ac:dyDescent="0.3">
      <c r="I203">
        <f>_xlfn.IFNA(VLOOKUP(A203,'[1]PASTE Cap_Investment'!A:B,2,FALSE),0)</f>
        <v>0</v>
      </c>
      <c r="NJ203" s="281"/>
    </row>
    <row r="204" spans="9:374" x14ac:dyDescent="0.3">
      <c r="I204">
        <f>_xlfn.IFNA(VLOOKUP(A204,'[1]PASTE Cap_Investment'!A:B,2,FALSE),0)</f>
        <v>0</v>
      </c>
      <c r="NJ204" s="281"/>
    </row>
    <row r="205" spans="9:374" x14ac:dyDescent="0.3">
      <c r="I205">
        <f>_xlfn.IFNA(VLOOKUP(A205,'[1]PASTE Cap_Investment'!A:B,2,FALSE),0)</f>
        <v>0</v>
      </c>
      <c r="NJ205" s="281"/>
    </row>
    <row r="206" spans="9:374" x14ac:dyDescent="0.3">
      <c r="I206">
        <f>_xlfn.IFNA(VLOOKUP(A206,'[1]PASTE Cap_Investment'!A:B,2,FALSE),0)</f>
        <v>0</v>
      </c>
      <c r="NJ206" s="281"/>
    </row>
    <row r="207" spans="9:374" x14ac:dyDescent="0.3">
      <c r="I207">
        <f>_xlfn.IFNA(VLOOKUP(A207,'[1]PASTE Cap_Investment'!A:B,2,FALSE),0)</f>
        <v>0</v>
      </c>
      <c r="NJ207" s="281"/>
    </row>
    <row r="208" spans="9:374" x14ac:dyDescent="0.3">
      <c r="I208">
        <f>_xlfn.IFNA(VLOOKUP(A208,'[1]PASTE Cap_Investment'!A:B,2,FALSE),0)</f>
        <v>0</v>
      </c>
      <c r="NJ208" s="281"/>
    </row>
    <row r="209" spans="9:374" x14ac:dyDescent="0.3">
      <c r="I209">
        <f>_xlfn.IFNA(VLOOKUP(A209,'[1]PASTE Cap_Investment'!A:B,2,FALSE),0)</f>
        <v>0</v>
      </c>
      <c r="NJ209" s="281"/>
    </row>
    <row r="210" spans="9:374" x14ac:dyDescent="0.3">
      <c r="I210">
        <f>_xlfn.IFNA(VLOOKUP(A210,'[1]PASTE Cap_Investment'!A:B,2,FALSE),0)</f>
        <v>0</v>
      </c>
      <c r="NJ210" s="281"/>
    </row>
    <row r="211" spans="9:374" x14ac:dyDescent="0.3">
      <c r="I211">
        <f>_xlfn.IFNA(VLOOKUP(A211,'[1]PASTE Cap_Investment'!A:B,2,FALSE),0)</f>
        <v>0</v>
      </c>
      <c r="NJ211" s="281"/>
    </row>
    <row r="212" spans="9:374" x14ac:dyDescent="0.3">
      <c r="I212">
        <f>_xlfn.IFNA(VLOOKUP(A212,'[1]PASTE Cap_Investment'!A:B,2,FALSE),0)</f>
        <v>0</v>
      </c>
      <c r="NJ212" s="281"/>
    </row>
    <row r="213" spans="9:374" x14ac:dyDescent="0.3">
      <c r="I213">
        <f>_xlfn.IFNA(VLOOKUP(A213,'[1]PASTE Cap_Investment'!A:B,2,FALSE),0)</f>
        <v>0</v>
      </c>
      <c r="NJ213" s="281"/>
    </row>
    <row r="214" spans="9:374" x14ac:dyDescent="0.3">
      <c r="I214">
        <f>_xlfn.IFNA(VLOOKUP(A214,'[1]PASTE Cap_Investment'!A:B,2,FALSE),0)</f>
        <v>0</v>
      </c>
      <c r="NJ214" s="281"/>
    </row>
    <row r="215" spans="9:374" x14ac:dyDescent="0.3">
      <c r="I215">
        <f>_xlfn.IFNA(VLOOKUP(A215,'[1]PASTE Cap_Investment'!A:B,2,FALSE),0)</f>
        <v>0</v>
      </c>
      <c r="NJ215" s="281"/>
    </row>
    <row r="216" spans="9:374" x14ac:dyDescent="0.3">
      <c r="I216">
        <f>_xlfn.IFNA(VLOOKUP(A216,'[1]PASTE Cap_Investment'!A:B,2,FALSE),0)</f>
        <v>0</v>
      </c>
      <c r="NJ216" s="281"/>
    </row>
    <row r="217" spans="9:374" x14ac:dyDescent="0.3">
      <c r="I217">
        <f>_xlfn.IFNA(VLOOKUP(A217,'[1]PASTE Cap_Investment'!A:B,2,FALSE),0)</f>
        <v>0</v>
      </c>
      <c r="NJ217" s="281"/>
    </row>
    <row r="218" spans="9:374" x14ac:dyDescent="0.3">
      <c r="I218">
        <f>_xlfn.IFNA(VLOOKUP(A218,'[1]PASTE Cap_Investment'!A:B,2,FALSE),0)</f>
        <v>0</v>
      </c>
      <c r="NJ218" s="281"/>
    </row>
    <row r="219" spans="9:374" x14ac:dyDescent="0.3">
      <c r="I219">
        <f>_xlfn.IFNA(VLOOKUP(A219,'[1]PASTE Cap_Investment'!A:B,2,FALSE),0)</f>
        <v>0</v>
      </c>
      <c r="NJ219" s="281"/>
    </row>
    <row r="220" spans="9:374" x14ac:dyDescent="0.3">
      <c r="I220">
        <f>_xlfn.IFNA(VLOOKUP(A220,'[1]PASTE Cap_Investment'!A:B,2,FALSE),0)</f>
        <v>0</v>
      </c>
      <c r="NJ220" s="281"/>
    </row>
    <row r="221" spans="9:374" x14ac:dyDescent="0.3">
      <c r="I221">
        <f>_xlfn.IFNA(VLOOKUP(A221,'[1]PASTE Cap_Investment'!A:B,2,FALSE),0)</f>
        <v>0</v>
      </c>
      <c r="NJ221" s="281"/>
    </row>
    <row r="222" spans="9:374" x14ac:dyDescent="0.3">
      <c r="I222">
        <f>_xlfn.IFNA(VLOOKUP(A222,'[1]PASTE Cap_Investment'!A:B,2,FALSE),0)</f>
        <v>0</v>
      </c>
      <c r="NJ222" s="281"/>
    </row>
    <row r="223" spans="9:374" x14ac:dyDescent="0.3">
      <c r="I223">
        <f>_xlfn.IFNA(VLOOKUP(A223,'[1]PASTE Cap_Investment'!A:B,2,FALSE),0)</f>
        <v>0</v>
      </c>
      <c r="NJ223" s="281"/>
    </row>
    <row r="224" spans="9:374" x14ac:dyDescent="0.3">
      <c r="I224">
        <f>_xlfn.IFNA(VLOOKUP(A224,'[1]PASTE Cap_Investment'!A:B,2,FALSE),0)</f>
        <v>0</v>
      </c>
      <c r="NJ224" s="281"/>
    </row>
    <row r="225" spans="9:374" x14ac:dyDescent="0.3">
      <c r="I225">
        <f>_xlfn.IFNA(VLOOKUP(A225,'[1]PASTE Cap_Investment'!A:B,2,FALSE),0)</f>
        <v>0</v>
      </c>
      <c r="NJ225" s="281"/>
    </row>
    <row r="226" spans="9:374" x14ac:dyDescent="0.3">
      <c r="I226">
        <f>_xlfn.IFNA(VLOOKUP(A226,'[1]PASTE Cap_Investment'!A:B,2,FALSE),0)</f>
        <v>0</v>
      </c>
      <c r="NJ226" s="281"/>
    </row>
    <row r="227" spans="9:374" x14ac:dyDescent="0.3">
      <c r="I227">
        <f>_xlfn.IFNA(VLOOKUP(A227,'[1]PASTE Cap_Investment'!A:B,2,FALSE),0)</f>
        <v>0</v>
      </c>
      <c r="NJ227" s="281"/>
    </row>
    <row r="228" spans="9:374" x14ac:dyDescent="0.3">
      <c r="I228">
        <f>_xlfn.IFNA(VLOOKUP(A228,'[1]PASTE Cap_Investment'!A:B,2,FALSE),0)</f>
        <v>0</v>
      </c>
      <c r="NJ228" s="281"/>
    </row>
    <row r="229" spans="9:374" x14ac:dyDescent="0.3">
      <c r="I229">
        <f>_xlfn.IFNA(VLOOKUP(A229,'[1]PASTE Cap_Investment'!A:B,2,FALSE),0)</f>
        <v>0</v>
      </c>
      <c r="NJ229" s="281"/>
    </row>
    <row r="230" spans="9:374" x14ac:dyDescent="0.3">
      <c r="I230">
        <f>_xlfn.IFNA(VLOOKUP(A230,'[1]PASTE Cap_Investment'!A:B,2,FALSE),0)</f>
        <v>0</v>
      </c>
      <c r="NJ230" s="281"/>
    </row>
    <row r="231" spans="9:374" x14ac:dyDescent="0.3">
      <c r="I231">
        <f>_xlfn.IFNA(VLOOKUP(A231,'[1]PASTE Cap_Investment'!A:B,2,FALSE),0)</f>
        <v>0</v>
      </c>
      <c r="NJ231" s="281"/>
    </row>
    <row r="232" spans="9:374" x14ac:dyDescent="0.3">
      <c r="I232">
        <f>_xlfn.IFNA(VLOOKUP(A232,'[1]PASTE Cap_Investment'!A:B,2,FALSE),0)</f>
        <v>0</v>
      </c>
      <c r="NJ232" s="281"/>
    </row>
    <row r="233" spans="9:374" x14ac:dyDescent="0.3">
      <c r="I233">
        <f>_xlfn.IFNA(VLOOKUP(A233,'[1]PASTE Cap_Investment'!A:B,2,FALSE),0)</f>
        <v>0</v>
      </c>
      <c r="NJ233" s="281"/>
    </row>
    <row r="234" spans="9:374" x14ac:dyDescent="0.3">
      <c r="I234">
        <f>_xlfn.IFNA(VLOOKUP(A234,'[1]PASTE Cap_Investment'!A:B,2,FALSE),0)</f>
        <v>0</v>
      </c>
      <c r="NJ234" s="281"/>
    </row>
    <row r="235" spans="9:374" x14ac:dyDescent="0.3">
      <c r="I235">
        <f>_xlfn.IFNA(VLOOKUP(A235,'[1]PASTE Cap_Investment'!A:B,2,FALSE),0)</f>
        <v>0</v>
      </c>
      <c r="NJ235" s="281"/>
    </row>
    <row r="236" spans="9:374" x14ac:dyDescent="0.3">
      <c r="I236">
        <f>_xlfn.IFNA(VLOOKUP(A236,'[1]PASTE Cap_Investment'!A:B,2,FALSE),0)</f>
        <v>0</v>
      </c>
      <c r="NJ236" s="281"/>
    </row>
    <row r="237" spans="9:374" x14ac:dyDescent="0.3">
      <c r="I237">
        <f>_xlfn.IFNA(VLOOKUP(A237,'[1]PASTE Cap_Investment'!A:B,2,FALSE),0)</f>
        <v>0</v>
      </c>
      <c r="NJ237" s="281"/>
    </row>
    <row r="238" spans="9:374" x14ac:dyDescent="0.3">
      <c r="I238">
        <f>_xlfn.IFNA(VLOOKUP(A238,'[1]PASTE Cap_Investment'!A:B,2,FALSE),0)</f>
        <v>0</v>
      </c>
      <c r="NJ238" s="281"/>
    </row>
    <row r="239" spans="9:374" x14ac:dyDescent="0.3">
      <c r="I239">
        <f>_xlfn.IFNA(VLOOKUP(A239,'[1]PASTE Cap_Investment'!A:B,2,FALSE),0)</f>
        <v>0</v>
      </c>
      <c r="NJ239" s="281"/>
    </row>
    <row r="240" spans="9:374" x14ac:dyDescent="0.3">
      <c r="I240">
        <f>_xlfn.IFNA(VLOOKUP(A240,'[1]PASTE Cap_Investment'!A:B,2,FALSE),0)</f>
        <v>0</v>
      </c>
      <c r="NJ240" s="281"/>
    </row>
    <row r="241" spans="9:374" x14ac:dyDescent="0.3">
      <c r="I241">
        <f>_xlfn.IFNA(VLOOKUP(A241,'[1]PASTE Cap_Investment'!A:B,2,FALSE),0)</f>
        <v>0</v>
      </c>
      <c r="NJ241" s="281"/>
    </row>
    <row r="242" spans="9:374" x14ac:dyDescent="0.3">
      <c r="I242">
        <f>_xlfn.IFNA(VLOOKUP(A242,'[1]PASTE Cap_Investment'!A:B,2,FALSE),0)</f>
        <v>0</v>
      </c>
      <c r="NJ242" s="281"/>
    </row>
    <row r="243" spans="9:374" x14ac:dyDescent="0.3">
      <c r="I243">
        <f>_xlfn.IFNA(VLOOKUP(A243,'[1]PASTE Cap_Investment'!A:B,2,FALSE),0)</f>
        <v>0</v>
      </c>
      <c r="NJ243" s="281"/>
    </row>
    <row r="244" spans="9:374" x14ac:dyDescent="0.3">
      <c r="I244">
        <f>_xlfn.IFNA(VLOOKUP(A244,'[1]PASTE Cap_Investment'!A:B,2,FALSE),0)</f>
        <v>0</v>
      </c>
      <c r="NJ244" s="281"/>
    </row>
    <row r="245" spans="9:374" x14ac:dyDescent="0.3">
      <c r="I245">
        <f>_xlfn.IFNA(VLOOKUP(A245,'[1]PASTE Cap_Investment'!A:B,2,FALSE),0)</f>
        <v>0</v>
      </c>
      <c r="NJ245" s="281"/>
    </row>
    <row r="246" spans="9:374" x14ac:dyDescent="0.3">
      <c r="I246">
        <f>_xlfn.IFNA(VLOOKUP(A246,'[1]PASTE Cap_Investment'!A:B,2,FALSE),0)</f>
        <v>0</v>
      </c>
      <c r="NJ246" s="281"/>
    </row>
    <row r="247" spans="9:374" x14ac:dyDescent="0.3">
      <c r="I247">
        <f>_xlfn.IFNA(VLOOKUP(A247,'[1]PASTE Cap_Investment'!A:B,2,FALSE),0)</f>
        <v>0</v>
      </c>
      <c r="NJ247" s="281"/>
    </row>
    <row r="248" spans="9:374" x14ac:dyDescent="0.3">
      <c r="I248">
        <f>_xlfn.IFNA(VLOOKUP(A248,'[1]PASTE Cap_Investment'!A:B,2,FALSE),0)</f>
        <v>0</v>
      </c>
      <c r="NJ248" s="281"/>
    </row>
    <row r="249" spans="9:374" x14ac:dyDescent="0.3">
      <c r="I249">
        <f>_xlfn.IFNA(VLOOKUP(A249,'[1]PASTE Cap_Investment'!A:B,2,FALSE),0)</f>
        <v>0</v>
      </c>
      <c r="NJ249" s="281"/>
    </row>
    <row r="250" spans="9:374" x14ac:dyDescent="0.3">
      <c r="I250">
        <f>_xlfn.IFNA(VLOOKUP(A250,'[1]PASTE Cap_Investment'!A:B,2,FALSE),0)</f>
        <v>0</v>
      </c>
      <c r="NJ250" s="281"/>
    </row>
    <row r="251" spans="9:374" x14ac:dyDescent="0.3">
      <c r="I251">
        <f>_xlfn.IFNA(VLOOKUP(A251,'[1]PASTE Cap_Investment'!A:B,2,FALSE),0)</f>
        <v>0</v>
      </c>
      <c r="NJ251" s="281"/>
    </row>
    <row r="252" spans="9:374" x14ac:dyDescent="0.3">
      <c r="I252">
        <f>_xlfn.IFNA(VLOOKUP(A252,'[1]PASTE Cap_Investment'!A:B,2,FALSE),0)</f>
        <v>0</v>
      </c>
      <c r="NJ252" s="281"/>
    </row>
    <row r="253" spans="9:374" x14ac:dyDescent="0.3">
      <c r="I253">
        <f>_xlfn.IFNA(VLOOKUP(A253,'[1]PASTE Cap_Investment'!A:B,2,FALSE),0)</f>
        <v>0</v>
      </c>
      <c r="NJ253" s="281"/>
    </row>
    <row r="254" spans="9:374" x14ac:dyDescent="0.3">
      <c r="I254">
        <f>_xlfn.IFNA(VLOOKUP(A254,'[1]PASTE Cap_Investment'!A:B,2,FALSE),0)</f>
        <v>0</v>
      </c>
      <c r="NJ254" s="281"/>
    </row>
    <row r="255" spans="9:374" x14ac:dyDescent="0.3">
      <c r="I255">
        <f>_xlfn.IFNA(VLOOKUP(A255,'[1]PASTE Cap_Investment'!A:B,2,FALSE),0)</f>
        <v>0</v>
      </c>
      <c r="NJ255" s="281"/>
    </row>
    <row r="256" spans="9:374" x14ac:dyDescent="0.3">
      <c r="I256">
        <f>_xlfn.IFNA(VLOOKUP(A256,'[1]PASTE Cap_Investment'!A:B,2,FALSE),0)</f>
        <v>0</v>
      </c>
      <c r="NJ256" s="281"/>
    </row>
    <row r="257" spans="9:374" x14ac:dyDescent="0.3">
      <c r="I257">
        <f>_xlfn.IFNA(VLOOKUP(A257,'[1]PASTE Cap_Investment'!A:B,2,FALSE),0)</f>
        <v>0</v>
      </c>
      <c r="NJ257" s="281"/>
    </row>
    <row r="258" spans="9:374" x14ac:dyDescent="0.3">
      <c r="I258">
        <f>_xlfn.IFNA(VLOOKUP(A258,'[1]PASTE Cap_Investment'!A:B,2,FALSE),0)</f>
        <v>0</v>
      </c>
      <c r="NJ258" s="281"/>
    </row>
    <row r="259" spans="9:374" x14ac:dyDescent="0.3">
      <c r="I259">
        <f>_xlfn.IFNA(VLOOKUP(A259,'[1]PASTE Cap_Investment'!A:B,2,FALSE),0)</f>
        <v>0</v>
      </c>
      <c r="NJ259" s="281"/>
    </row>
    <row r="260" spans="9:374" x14ac:dyDescent="0.3">
      <c r="I260">
        <f>_xlfn.IFNA(VLOOKUP(A260,'[1]PASTE Cap_Investment'!A:B,2,FALSE),0)</f>
        <v>0</v>
      </c>
      <c r="NJ260" s="281"/>
    </row>
    <row r="261" spans="9:374" x14ac:dyDescent="0.3">
      <c r="I261">
        <f>_xlfn.IFNA(VLOOKUP(A261,'[1]PASTE Cap_Investment'!A:B,2,FALSE),0)</f>
        <v>0</v>
      </c>
      <c r="NJ261" s="281"/>
    </row>
    <row r="262" spans="9:374" x14ac:dyDescent="0.3">
      <c r="I262">
        <f>_xlfn.IFNA(VLOOKUP(A262,'[1]PASTE Cap_Investment'!A:B,2,FALSE),0)</f>
        <v>0</v>
      </c>
      <c r="NJ262" s="281"/>
    </row>
    <row r="263" spans="9:374" x14ac:dyDescent="0.3">
      <c r="I263">
        <f>_xlfn.IFNA(VLOOKUP(A263,'[1]PASTE Cap_Investment'!A:B,2,FALSE),0)</f>
        <v>0</v>
      </c>
      <c r="NJ263" s="281"/>
    </row>
    <row r="264" spans="9:374" x14ac:dyDescent="0.3">
      <c r="I264">
        <f>_xlfn.IFNA(VLOOKUP(A264,'[1]PASTE Cap_Investment'!A:B,2,FALSE),0)</f>
        <v>0</v>
      </c>
      <c r="NJ264" s="281"/>
    </row>
    <row r="265" spans="9:374" x14ac:dyDescent="0.3">
      <c r="I265">
        <f>_xlfn.IFNA(VLOOKUP(A265,'[1]PASTE Cap_Investment'!A:B,2,FALSE),0)</f>
        <v>0</v>
      </c>
      <c r="NJ265" s="281"/>
    </row>
    <row r="266" spans="9:374" x14ac:dyDescent="0.3">
      <c r="I266">
        <f>_xlfn.IFNA(VLOOKUP(A266,'[1]PASTE Cap_Investment'!A:B,2,FALSE),0)</f>
        <v>0</v>
      </c>
      <c r="NJ266" s="281"/>
    </row>
    <row r="267" spans="9:374" x14ac:dyDescent="0.3">
      <c r="I267">
        <f>_xlfn.IFNA(VLOOKUP(A267,'[1]PASTE Cap_Investment'!A:B,2,FALSE),0)</f>
        <v>0</v>
      </c>
      <c r="NJ267" s="281"/>
    </row>
    <row r="268" spans="9:374" x14ac:dyDescent="0.3">
      <c r="I268">
        <f>_xlfn.IFNA(VLOOKUP(A268,'[1]PASTE Cap_Investment'!A:B,2,FALSE),0)</f>
        <v>0</v>
      </c>
      <c r="NJ268" s="281"/>
    </row>
    <row r="269" spans="9:374" x14ac:dyDescent="0.3">
      <c r="I269">
        <f>_xlfn.IFNA(VLOOKUP(A269,'[1]PASTE Cap_Investment'!A:B,2,FALSE),0)</f>
        <v>0</v>
      </c>
      <c r="NJ269" s="281"/>
    </row>
    <row r="270" spans="9:374" x14ac:dyDescent="0.3">
      <c r="I270">
        <f>_xlfn.IFNA(VLOOKUP(A270,'[1]PASTE Cap_Investment'!A:B,2,FALSE),0)</f>
        <v>0</v>
      </c>
      <c r="NJ270" s="281"/>
    </row>
    <row r="271" spans="9:374" x14ac:dyDescent="0.3">
      <c r="I271">
        <f>_xlfn.IFNA(VLOOKUP(A271,'[1]PASTE Cap_Investment'!A:B,2,FALSE),0)</f>
        <v>0</v>
      </c>
      <c r="NJ271" s="281"/>
    </row>
    <row r="272" spans="9:374" x14ac:dyDescent="0.3">
      <c r="I272">
        <f>_xlfn.IFNA(VLOOKUP(A272,'[1]PASTE Cap_Investment'!A:B,2,FALSE),0)</f>
        <v>0</v>
      </c>
      <c r="NJ272" s="281"/>
    </row>
    <row r="273" spans="9:374" x14ac:dyDescent="0.3">
      <c r="I273">
        <f>_xlfn.IFNA(VLOOKUP(A273,'[1]PASTE Cap_Investment'!A:B,2,FALSE),0)</f>
        <v>0</v>
      </c>
      <c r="NJ273" s="281"/>
    </row>
    <row r="274" spans="9:374" x14ac:dyDescent="0.3">
      <c r="I274">
        <f>_xlfn.IFNA(VLOOKUP(A274,'[1]PASTE Cap_Investment'!A:B,2,FALSE),0)</f>
        <v>0</v>
      </c>
      <c r="NJ274" s="281"/>
    </row>
    <row r="275" spans="9:374" x14ac:dyDescent="0.3">
      <c r="I275">
        <f>_xlfn.IFNA(VLOOKUP(A275,'[1]PASTE Cap_Investment'!A:B,2,FALSE),0)</f>
        <v>0</v>
      </c>
      <c r="NJ275" s="281"/>
    </row>
    <row r="276" spans="9:374" x14ac:dyDescent="0.3">
      <c r="I276">
        <f>_xlfn.IFNA(VLOOKUP(A276,'[1]PASTE Cap_Investment'!A:B,2,FALSE),0)</f>
        <v>0</v>
      </c>
      <c r="NJ276" s="281"/>
    </row>
    <row r="277" spans="9:374" x14ac:dyDescent="0.3">
      <c r="I277">
        <f>_xlfn.IFNA(VLOOKUP(A277,'[1]PASTE Cap_Investment'!A:B,2,FALSE),0)</f>
        <v>0</v>
      </c>
      <c r="NJ277" s="281"/>
    </row>
    <row r="278" spans="9:374" x14ac:dyDescent="0.3">
      <c r="I278">
        <f>_xlfn.IFNA(VLOOKUP(A278,'[1]PASTE Cap_Investment'!A:B,2,FALSE),0)</f>
        <v>0</v>
      </c>
      <c r="NJ278" s="281"/>
    </row>
    <row r="279" spans="9:374" x14ac:dyDescent="0.3">
      <c r="I279">
        <f>_xlfn.IFNA(VLOOKUP(A279,'[1]PASTE Cap_Investment'!A:B,2,FALSE),0)</f>
        <v>0</v>
      </c>
      <c r="NJ279" s="281"/>
    </row>
    <row r="280" spans="9:374" x14ac:dyDescent="0.3">
      <c r="I280">
        <f>_xlfn.IFNA(VLOOKUP(A280,'[1]PASTE Cap_Investment'!A:B,2,FALSE),0)</f>
        <v>0</v>
      </c>
      <c r="NJ280" s="281"/>
    </row>
    <row r="281" spans="9:374" x14ac:dyDescent="0.3">
      <c r="I281">
        <f>_xlfn.IFNA(VLOOKUP(A281,'[1]PASTE Cap_Investment'!A:B,2,FALSE),0)</f>
        <v>0</v>
      </c>
      <c r="NJ281" s="281"/>
    </row>
    <row r="282" spans="9:374" x14ac:dyDescent="0.3">
      <c r="I282">
        <f>_xlfn.IFNA(VLOOKUP(A282,'[1]PASTE Cap_Investment'!A:B,2,FALSE),0)</f>
        <v>0</v>
      </c>
      <c r="NJ282" s="281"/>
    </row>
    <row r="283" spans="9:374" x14ac:dyDescent="0.3">
      <c r="I283">
        <f>_xlfn.IFNA(VLOOKUP(A283,'[1]PASTE Cap_Investment'!A:B,2,FALSE),0)</f>
        <v>0</v>
      </c>
      <c r="NJ283" s="281"/>
    </row>
    <row r="284" spans="9:374" x14ac:dyDescent="0.3">
      <c r="I284">
        <f>_xlfn.IFNA(VLOOKUP(A284,'[1]PASTE Cap_Investment'!A:B,2,FALSE),0)</f>
        <v>0</v>
      </c>
      <c r="NJ284" s="281"/>
    </row>
    <row r="285" spans="9:374" x14ac:dyDescent="0.3">
      <c r="I285">
        <f>_xlfn.IFNA(VLOOKUP(A285,'[1]PASTE Cap_Investment'!A:B,2,FALSE),0)</f>
        <v>0</v>
      </c>
      <c r="NJ285" s="281"/>
    </row>
    <row r="286" spans="9:374" x14ac:dyDescent="0.3">
      <c r="I286">
        <f>_xlfn.IFNA(VLOOKUP(A286,'[1]PASTE Cap_Investment'!A:B,2,FALSE),0)</f>
        <v>0</v>
      </c>
      <c r="NJ286" s="281"/>
    </row>
    <row r="287" spans="9:374" x14ac:dyDescent="0.3">
      <c r="I287">
        <f>_xlfn.IFNA(VLOOKUP(A287,'[1]PASTE Cap_Investment'!A:B,2,FALSE),0)</f>
        <v>0</v>
      </c>
      <c r="NJ287" s="281"/>
    </row>
    <row r="288" spans="9:374" x14ac:dyDescent="0.3">
      <c r="I288">
        <f>_xlfn.IFNA(VLOOKUP(A288,'[1]PASTE Cap_Investment'!A:B,2,FALSE),0)</f>
        <v>0</v>
      </c>
      <c r="NJ288" s="281"/>
    </row>
    <row r="289" spans="9:374" x14ac:dyDescent="0.3">
      <c r="I289">
        <f>_xlfn.IFNA(VLOOKUP(A289,'[1]PASTE Cap_Investment'!A:B,2,FALSE),0)</f>
        <v>0</v>
      </c>
      <c r="NJ289" s="281"/>
    </row>
    <row r="290" spans="9:374" x14ac:dyDescent="0.3">
      <c r="I290">
        <f>_xlfn.IFNA(VLOOKUP(A290,'[1]PASTE Cap_Investment'!A:B,2,FALSE),0)</f>
        <v>0</v>
      </c>
      <c r="NJ290" s="281"/>
    </row>
    <row r="291" spans="9:374" x14ac:dyDescent="0.3">
      <c r="I291">
        <f>_xlfn.IFNA(VLOOKUP(A291,'[1]PASTE Cap_Investment'!A:B,2,FALSE),0)</f>
        <v>0</v>
      </c>
      <c r="NJ291" s="281"/>
    </row>
    <row r="292" spans="9:374" x14ac:dyDescent="0.3">
      <c r="I292">
        <f>_xlfn.IFNA(VLOOKUP(A292,'[1]PASTE Cap_Investment'!A:B,2,FALSE),0)</f>
        <v>0</v>
      </c>
      <c r="NJ292" s="281"/>
    </row>
    <row r="293" spans="9:374" x14ac:dyDescent="0.3">
      <c r="I293">
        <f>_xlfn.IFNA(VLOOKUP(A293,'[1]PASTE Cap_Investment'!A:B,2,FALSE),0)</f>
        <v>0</v>
      </c>
      <c r="NJ293" s="281"/>
    </row>
    <row r="294" spans="9:374" x14ac:dyDescent="0.3">
      <c r="I294">
        <f>_xlfn.IFNA(VLOOKUP(A294,'[1]PASTE Cap_Investment'!A:B,2,FALSE),0)</f>
        <v>0</v>
      </c>
      <c r="NJ294" s="281"/>
    </row>
    <row r="295" spans="9:374" x14ac:dyDescent="0.3">
      <c r="I295">
        <f>_xlfn.IFNA(VLOOKUP(A295,'[1]PASTE Cap_Investment'!A:B,2,FALSE),0)</f>
        <v>0</v>
      </c>
      <c r="NJ295" s="281"/>
    </row>
    <row r="296" spans="9:374" x14ac:dyDescent="0.3">
      <c r="I296">
        <f>_xlfn.IFNA(VLOOKUP(A296,'[1]PASTE Cap_Investment'!A:B,2,FALSE),0)</f>
        <v>0</v>
      </c>
      <c r="NJ296" s="281"/>
    </row>
    <row r="297" spans="9:374" x14ac:dyDescent="0.3">
      <c r="I297">
        <f>_xlfn.IFNA(VLOOKUP(A297,'[1]PASTE Cap_Investment'!A:B,2,FALSE),0)</f>
        <v>0</v>
      </c>
      <c r="NJ297" s="281"/>
    </row>
    <row r="298" spans="9:374" x14ac:dyDescent="0.3">
      <c r="I298">
        <f>_xlfn.IFNA(VLOOKUP(A298,'[1]PASTE Cap_Investment'!A:B,2,FALSE),0)</f>
        <v>0</v>
      </c>
      <c r="NJ298" s="281"/>
    </row>
    <row r="299" spans="9:374" x14ac:dyDescent="0.3">
      <c r="I299">
        <f>_xlfn.IFNA(VLOOKUP(A299,'[1]PASTE Cap_Investment'!A:B,2,FALSE),0)</f>
        <v>0</v>
      </c>
      <c r="NJ299" s="281"/>
    </row>
    <row r="300" spans="9:374" x14ac:dyDescent="0.3">
      <c r="I300">
        <f>_xlfn.IFNA(VLOOKUP(A300,'[1]PASTE Cap_Investment'!A:B,2,FALSE),0)</f>
        <v>0</v>
      </c>
      <c r="NJ300" s="281"/>
    </row>
    <row r="301" spans="9:374" x14ac:dyDescent="0.3">
      <c r="I301">
        <f>_xlfn.IFNA(VLOOKUP(A301,'[1]PASTE Cap_Investment'!A:B,2,FALSE),0)</f>
        <v>0</v>
      </c>
      <c r="NJ301" s="281"/>
    </row>
    <row r="302" spans="9:374" x14ac:dyDescent="0.3">
      <c r="I302">
        <f>_xlfn.IFNA(VLOOKUP(A302,'[1]PASTE Cap_Investment'!A:B,2,FALSE),0)</f>
        <v>0</v>
      </c>
    </row>
    <row r="303" spans="9:374" x14ac:dyDescent="0.3">
      <c r="I303">
        <f>_xlfn.IFNA(VLOOKUP(A303,'[1]PASTE Cap_Investment'!A:B,2,FALSE),0)</f>
        <v>0</v>
      </c>
    </row>
    <row r="304" spans="9:374" x14ac:dyDescent="0.3">
      <c r="I304">
        <f>_xlfn.IFNA(VLOOKUP(A304,'[1]PASTE Cap_Investment'!A:B,2,FALSE),0)</f>
        <v>0</v>
      </c>
    </row>
    <row r="305" spans="9:9" x14ac:dyDescent="0.3">
      <c r="I305">
        <f>_xlfn.IFNA(VLOOKUP(A305,'[1]PASTE Cap_Investment'!A:B,2,FALSE),0)</f>
        <v>0</v>
      </c>
    </row>
    <row r="306" spans="9:9" x14ac:dyDescent="0.3">
      <c r="I306">
        <f>_xlfn.IFNA(VLOOKUP(A306,'[1]PASTE Cap_Investment'!A:B,2,FALSE),0)</f>
        <v>0</v>
      </c>
    </row>
    <row r="307" spans="9:9" x14ac:dyDescent="0.3">
      <c r="I307">
        <f>_xlfn.IFNA(VLOOKUP(A307,'[1]PASTE Cap_Investment'!A:B,2,FALSE),0)</f>
        <v>0</v>
      </c>
    </row>
    <row r="308" spans="9:9" x14ac:dyDescent="0.3">
      <c r="I308">
        <f>_xlfn.IFNA(VLOOKUP(A308,'[1]PASTE Cap_Investment'!A:B,2,FALSE),0)</f>
        <v>0</v>
      </c>
    </row>
    <row r="309" spans="9:9" x14ac:dyDescent="0.3">
      <c r="I309">
        <f>_xlfn.IFNA(VLOOKUP(A309,'[1]PASTE Cap_Investment'!A:B,2,FALSE),0)</f>
        <v>0</v>
      </c>
    </row>
    <row r="310" spans="9:9" x14ac:dyDescent="0.3">
      <c r="I310">
        <f>_xlfn.IFNA(VLOOKUP(A310,'[1]PASTE Cap_Investment'!A:B,2,FALSE),0)</f>
        <v>0</v>
      </c>
    </row>
    <row r="311" spans="9:9" x14ac:dyDescent="0.3">
      <c r="I311">
        <f>_xlfn.IFNA(VLOOKUP(A311,'[1]PASTE Cap_Investment'!A:B,2,FALSE),0)</f>
        <v>0</v>
      </c>
    </row>
    <row r="312" spans="9:9" x14ac:dyDescent="0.3">
      <c r="I312">
        <f>_xlfn.IFNA(VLOOKUP(A312,'[1]PASTE Cap_Investment'!A:B,2,FALSE),0)</f>
        <v>0</v>
      </c>
    </row>
    <row r="313" spans="9:9" x14ac:dyDescent="0.3">
      <c r="I313">
        <f>_xlfn.IFNA(VLOOKUP(A313,'[1]PASTE Cap_Investment'!A:B,2,FALSE),0)</f>
        <v>0</v>
      </c>
    </row>
    <row r="314" spans="9:9" x14ac:dyDescent="0.3">
      <c r="I314">
        <f>_xlfn.IFNA(VLOOKUP(A314,'[1]PASTE Cap_Investment'!A:B,2,FALSE),0)</f>
        <v>0</v>
      </c>
    </row>
    <row r="315" spans="9:9" x14ac:dyDescent="0.3">
      <c r="I315">
        <f>_xlfn.IFNA(VLOOKUP(A315,'[1]PASTE Cap_Investment'!A:B,2,FALSE),0)</f>
        <v>0</v>
      </c>
    </row>
    <row r="316" spans="9:9" x14ac:dyDescent="0.3">
      <c r="I316">
        <f>_xlfn.IFNA(VLOOKUP(A316,'[1]PASTE Cap_Investment'!A:B,2,FALSE),0)</f>
        <v>0</v>
      </c>
    </row>
    <row r="317" spans="9:9" x14ac:dyDescent="0.3">
      <c r="I317">
        <f>_xlfn.IFNA(VLOOKUP(A317,'[1]PASTE Cap_Investment'!A:B,2,FALSE),0)</f>
        <v>0</v>
      </c>
    </row>
    <row r="318" spans="9:9" x14ac:dyDescent="0.3">
      <c r="I318">
        <f>_xlfn.IFNA(VLOOKUP(A318,'[1]PASTE Cap_Investment'!A:B,2,FALSE),0)</f>
        <v>0</v>
      </c>
    </row>
    <row r="319" spans="9:9" x14ac:dyDescent="0.3">
      <c r="I319">
        <f>_xlfn.IFNA(VLOOKUP(A319,'[1]PASTE Cap_Investment'!A:B,2,FALSE),0)</f>
        <v>0</v>
      </c>
    </row>
    <row r="320" spans="9:9" x14ac:dyDescent="0.3">
      <c r="I320">
        <f>_xlfn.IFNA(VLOOKUP(A320,'[1]PASTE Cap_Investment'!A:B,2,FALSE),0)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2184B-6186-42FF-983D-4C06F6F2814E}">
  <dimension ref="A1:U103"/>
  <sheetViews>
    <sheetView topLeftCell="F1" workbookViewId="0">
      <selection activeCell="I2" sqref="I2:I12"/>
    </sheetView>
  </sheetViews>
  <sheetFormatPr defaultColWidth="8.6640625" defaultRowHeight="14.4" x14ac:dyDescent="0.3"/>
  <cols>
    <col min="1" max="1" width="10.6640625" bestFit="1" customWidth="1"/>
    <col min="2" max="2" width="9.6640625" bestFit="1" customWidth="1"/>
    <col min="3" max="3" width="10.44140625" bestFit="1" customWidth="1"/>
    <col min="4" max="4" width="20.6640625" customWidth="1"/>
    <col min="5" max="5" width="31.6640625" customWidth="1"/>
    <col min="6" max="6" width="34.6640625" bestFit="1" customWidth="1"/>
    <col min="7" max="7" width="34.6640625" customWidth="1"/>
    <col min="8" max="8" width="13.6640625" customWidth="1"/>
  </cols>
  <sheetData>
    <row r="1" spans="1:21" s="272" customFormat="1" ht="45" customHeight="1" x14ac:dyDescent="0.3">
      <c r="A1" s="272" t="s">
        <v>9</v>
      </c>
      <c r="C1" s="272" t="s">
        <v>11</v>
      </c>
      <c r="D1" s="272" t="s">
        <v>12</v>
      </c>
      <c r="E1" s="272" t="s">
        <v>13</v>
      </c>
      <c r="F1" s="272" t="s">
        <v>13</v>
      </c>
      <c r="H1" s="272" t="s">
        <v>655</v>
      </c>
      <c r="I1" s="282" t="s">
        <v>657</v>
      </c>
      <c r="J1" s="284" t="s">
        <v>16</v>
      </c>
      <c r="K1" s="285" t="s">
        <v>17</v>
      </c>
      <c r="L1" s="284" t="s">
        <v>18</v>
      </c>
      <c r="M1" s="285" t="s">
        <v>19</v>
      </c>
      <c r="N1" s="284" t="s">
        <v>20</v>
      </c>
      <c r="O1" s="285" t="s">
        <v>21</v>
      </c>
      <c r="P1" s="284" t="s">
        <v>22</v>
      </c>
      <c r="Q1" s="292" t="s">
        <v>23</v>
      </c>
      <c r="R1" s="284" t="s">
        <v>24</v>
      </c>
      <c r="S1" s="292" t="s">
        <v>25</v>
      </c>
      <c r="T1" s="284" t="s">
        <v>26</v>
      </c>
      <c r="U1" s="292" t="s">
        <v>27</v>
      </c>
    </row>
    <row r="2" spans="1:21" x14ac:dyDescent="0.3">
      <c r="A2" t="str" cm="1">
        <f t="array" ref="A2:G12">_xlfn._xlws.FILTER(Configuration_Stock!A:G,ISNUMBER(SEARCH("Offshore",Configuration_Stock!G:G)))</f>
        <v>PNL1_01</v>
      </c>
      <c r="B2" t="str">
        <v>NL</v>
      </c>
      <c r="C2" t="str">
        <v>Conversion</v>
      </c>
      <c r="D2" t="str">
        <v>Power NL1</v>
      </c>
      <c r="E2" t="str">
        <v>Generation</v>
      </c>
      <c r="F2" t="str">
        <v>Electricity Cluster NL1</v>
      </c>
      <c r="G2" t="str">
        <v xml:space="preserve">Offshore Wind Cluster NL1 </v>
      </c>
      <c r="H2" t="str">
        <f>VLOOKUP(A2,'Matrix Node Matching'!A2:I144,9,FALSE)</f>
        <v>NL1</v>
      </c>
      <c r="I2">
        <f>_xlfn.IFNA(VLOOKUP($A2,Configuration_Stock!$A:H,8,FALSE),"")</f>
        <v>1.5024999999999999</v>
      </c>
      <c r="J2">
        <f>_xlfn.IFNA(VLOOKUP($A2,Configuration_Stock!$A:I,9,FALSE),"")</f>
        <v>1.5024999999999999</v>
      </c>
      <c r="K2">
        <f>_xlfn.IFNA(VLOOKUP($A2,Configuration_Stock!$A:J,10,FALSE),"")</f>
        <v>1.5024999999999999</v>
      </c>
      <c r="L2">
        <f>_xlfn.IFNA(VLOOKUP($A2,Configuration_Stock!$A:K,11,FALSE),"")</f>
        <v>1.5024999999999999</v>
      </c>
      <c r="M2">
        <f>_xlfn.IFNA(VLOOKUP($A2,Configuration_Stock!$A:L,12,FALSE),"")</f>
        <v>1.5024999999999999</v>
      </c>
      <c r="N2">
        <f>_xlfn.IFNA(VLOOKUP($A2,Configuration_Stock!$A:M,13,FALSE),"")</f>
        <v>1.5024999999999999</v>
      </c>
      <c r="O2">
        <f>_xlfn.IFNA(VLOOKUP($A2,Configuration_Stock!$A:N,14,FALSE),"")</f>
        <v>1.5024999999999999</v>
      </c>
      <c r="P2">
        <f>_xlfn.IFNA(VLOOKUP($A2,Configuration_Stock!$A:O,15,FALSE),"")</f>
        <v>1.5024999999999999</v>
      </c>
      <c r="Q2">
        <f>_xlfn.IFNA(VLOOKUP($A2,Configuration_Stock!$A:P,16,FALSE),"")</f>
        <v>1.5024999999999999</v>
      </c>
      <c r="R2">
        <f>_xlfn.IFNA(VLOOKUP($A2,Configuration_Stock!$A:Q,17,FALSE),"")</f>
        <v>1.1268750000000001</v>
      </c>
      <c r="S2">
        <f>_xlfn.IFNA(VLOOKUP($A2,Configuration_Stock!$A:R,18,FALSE),"")</f>
        <v>1.878125</v>
      </c>
      <c r="T2">
        <f>_xlfn.IFNA(VLOOKUP($A2,Configuration_Stock!$A:S,19,FALSE),"")</f>
        <v>1.5024999999999999</v>
      </c>
      <c r="U2">
        <f>_xlfn.IFNA(VLOOKUP($A2,Configuration_Stock!$A:T,20,FALSE),"")</f>
        <v>1.5024999999999999</v>
      </c>
    </row>
    <row r="3" spans="1:21" x14ac:dyDescent="0.3">
      <c r="A3" t="str">
        <v>PNL2_01</v>
      </c>
      <c r="B3" t="str">
        <v>NL</v>
      </c>
      <c r="C3" t="str">
        <v>Conversion</v>
      </c>
      <c r="D3" t="str">
        <v>Power NL2</v>
      </c>
      <c r="E3" t="str">
        <v>Generation</v>
      </c>
      <c r="F3" t="str">
        <v>Electricity Cluster NL2</v>
      </c>
      <c r="G3" t="str">
        <v>Offshore Wind Cluster NL2</v>
      </c>
      <c r="H3" t="str">
        <f>VLOOKUP(A3,'Matrix Node Matching'!A3:I145,9,FALSE)</f>
        <v>NL2</v>
      </c>
      <c r="I3">
        <f>_xlfn.IFNA(VLOOKUP(A3,Configuration_Stock!A:H,8,FALSE),"")</f>
        <v>10.856</v>
      </c>
      <c r="J3">
        <f>_xlfn.IFNA(VLOOKUP($A3,Configuration_Stock!$A:I,9,FALSE),"")</f>
        <v>10.856</v>
      </c>
      <c r="K3">
        <f>_xlfn.IFNA(VLOOKUP($A3,Configuration_Stock!$A:J,10,FALSE),"")</f>
        <v>10.856</v>
      </c>
      <c r="L3">
        <f>_xlfn.IFNA(VLOOKUP($A3,Configuration_Stock!$A:K,11,FALSE),"")</f>
        <v>10.856</v>
      </c>
      <c r="M3">
        <f>_xlfn.IFNA(VLOOKUP($A3,Configuration_Stock!$A:L,12,FALSE),"")</f>
        <v>10.856</v>
      </c>
      <c r="N3">
        <f>_xlfn.IFNA(VLOOKUP($A3,Configuration_Stock!$A:M,13,FALSE),"")</f>
        <v>10.856</v>
      </c>
      <c r="O3">
        <f>_xlfn.IFNA(VLOOKUP($A3,Configuration_Stock!$A:N,14,FALSE),"")</f>
        <v>10.856</v>
      </c>
      <c r="P3">
        <f>_xlfn.IFNA(VLOOKUP($A3,Configuration_Stock!$A:O,15,FALSE),"")</f>
        <v>10.856</v>
      </c>
      <c r="Q3">
        <f>_xlfn.IFNA(VLOOKUP($A3,Configuration_Stock!$A:P,16,FALSE),"")</f>
        <v>10.856</v>
      </c>
      <c r="R3">
        <f>_xlfn.IFNA(VLOOKUP($A3,Configuration_Stock!$A:Q,17,FALSE),"")</f>
        <v>8.1419999999999995</v>
      </c>
      <c r="S3">
        <f>_xlfn.IFNA(VLOOKUP($A3,Configuration_Stock!$A:R,18,FALSE),"")</f>
        <v>13.57</v>
      </c>
      <c r="T3">
        <f>_xlfn.IFNA(VLOOKUP($A3,Configuration_Stock!$A:S,19,FALSE),"")</f>
        <v>10.856</v>
      </c>
      <c r="U3">
        <f>_xlfn.IFNA(VLOOKUP($A3,Configuration_Stock!$A:T,20,FALSE),"")</f>
        <v>10.856</v>
      </c>
    </row>
    <row r="4" spans="1:21" x14ac:dyDescent="0.3">
      <c r="A4" t="str">
        <v>PNL3_01</v>
      </c>
      <c r="B4" t="str">
        <v>NL</v>
      </c>
      <c r="C4" t="str">
        <v>Conversion</v>
      </c>
      <c r="D4" t="str">
        <v>Power NL3</v>
      </c>
      <c r="E4" t="str">
        <v>Generation</v>
      </c>
      <c r="F4" t="str">
        <v>Electricity Cluster NL3</v>
      </c>
      <c r="G4" t="str">
        <v xml:space="preserve">Offshore Wind Cluster NL3 </v>
      </c>
      <c r="H4" t="str">
        <f>VLOOKUP(A4,'Matrix Node Matching'!A4:I146,9,FALSE)</f>
        <v>NL3</v>
      </c>
      <c r="I4">
        <f>_xlfn.IFNA(VLOOKUP(A4,Configuration_Stock!A:H,8,FALSE),"")</f>
        <v>10</v>
      </c>
      <c r="J4">
        <f>_xlfn.IFNA(VLOOKUP($A4,Configuration_Stock!$A:I,9,FALSE),"")</f>
        <v>10</v>
      </c>
      <c r="K4">
        <f>_xlfn.IFNA(VLOOKUP($A4,Configuration_Stock!$A:J,10,FALSE),"")</f>
        <v>10</v>
      </c>
      <c r="L4">
        <f>_xlfn.IFNA(VLOOKUP($A4,Configuration_Stock!$A:K,11,FALSE),"")</f>
        <v>10</v>
      </c>
      <c r="M4">
        <f>_xlfn.IFNA(VLOOKUP($A4,Configuration_Stock!$A:L,12,FALSE),"")</f>
        <v>10</v>
      </c>
      <c r="N4">
        <f>_xlfn.IFNA(VLOOKUP($A4,Configuration_Stock!$A:M,13,FALSE),"")</f>
        <v>10</v>
      </c>
      <c r="O4">
        <f>_xlfn.IFNA(VLOOKUP($A4,Configuration_Stock!$A:N,14,FALSE),"")</f>
        <v>10</v>
      </c>
      <c r="P4">
        <f>_xlfn.IFNA(VLOOKUP($A4,Configuration_Stock!$A:O,15,FALSE),"")</f>
        <v>10</v>
      </c>
      <c r="Q4">
        <f>_xlfn.IFNA(VLOOKUP($A4,Configuration_Stock!$A:P,16,FALSE),"")</f>
        <v>10</v>
      </c>
      <c r="R4">
        <f>_xlfn.IFNA(VLOOKUP($A4,Configuration_Stock!$A:Q,17,FALSE),"")</f>
        <v>7.5</v>
      </c>
      <c r="S4">
        <f>_xlfn.IFNA(VLOOKUP($A4,Configuration_Stock!$A:R,18,FALSE),"")</f>
        <v>12.5</v>
      </c>
      <c r="T4">
        <f>_xlfn.IFNA(VLOOKUP($A4,Configuration_Stock!$A:S,19,FALSE),"")</f>
        <v>10</v>
      </c>
      <c r="U4">
        <f>_xlfn.IFNA(VLOOKUP($A4,Configuration_Stock!$A:T,20,FALSE),"")</f>
        <v>10</v>
      </c>
    </row>
    <row r="5" spans="1:21" x14ac:dyDescent="0.3">
      <c r="A5" t="str">
        <v>PNL4_01</v>
      </c>
      <c r="B5" t="str">
        <v>NL</v>
      </c>
      <c r="C5" t="str">
        <v>Conversion</v>
      </c>
      <c r="D5" t="str">
        <v>Power NL4</v>
      </c>
      <c r="E5" t="str">
        <v>Generation</v>
      </c>
      <c r="F5" t="str">
        <v>Electricity Cluster NL4</v>
      </c>
      <c r="G5" t="str">
        <v xml:space="preserve">Offshore Wind Cluster NL4 </v>
      </c>
      <c r="H5" t="str">
        <f>VLOOKUP(A5,'Matrix Node Matching'!A5:I147,9,FALSE)</f>
        <v>NL4</v>
      </c>
      <c r="I5">
        <f>_xlfn.IFNA(VLOOKUP(A5,Configuration_Stock!A:H,8,FALSE),"")</f>
        <v>11.3</v>
      </c>
      <c r="J5">
        <f>_xlfn.IFNA(VLOOKUP($A5,Configuration_Stock!$A:I,9,FALSE),"")</f>
        <v>11.3</v>
      </c>
      <c r="K5">
        <f>_xlfn.IFNA(VLOOKUP($A5,Configuration_Stock!$A:J,10,FALSE),"")</f>
        <v>11.3</v>
      </c>
      <c r="L5">
        <f>_xlfn.IFNA(VLOOKUP($A5,Configuration_Stock!$A:K,11,FALSE),"")</f>
        <v>11.3</v>
      </c>
      <c r="M5">
        <f>_xlfn.IFNA(VLOOKUP($A5,Configuration_Stock!$A:L,12,FALSE),"")</f>
        <v>11.3</v>
      </c>
      <c r="N5">
        <f>_xlfn.IFNA(VLOOKUP($A5,Configuration_Stock!$A:M,13,FALSE),"")</f>
        <v>11.3</v>
      </c>
      <c r="O5">
        <f>_xlfn.IFNA(VLOOKUP($A5,Configuration_Stock!$A:N,14,FALSE),"")</f>
        <v>11.3</v>
      </c>
      <c r="P5">
        <f>_xlfn.IFNA(VLOOKUP($A5,Configuration_Stock!$A:O,15,FALSE),"")</f>
        <v>11.3</v>
      </c>
      <c r="Q5">
        <f>_xlfn.IFNA(VLOOKUP($A5,Configuration_Stock!$A:P,16,FALSE),"")</f>
        <v>11.3</v>
      </c>
      <c r="R5">
        <f>_xlfn.IFNA(VLOOKUP($A5,Configuration_Stock!$A:Q,17,FALSE),"")</f>
        <v>8.4749999999999996</v>
      </c>
      <c r="S5">
        <f>_xlfn.IFNA(VLOOKUP($A5,Configuration_Stock!$A:R,18,FALSE),"")</f>
        <v>14.125</v>
      </c>
      <c r="T5">
        <f>_xlfn.IFNA(VLOOKUP($A5,Configuration_Stock!$A:S,19,FALSE),"")</f>
        <v>11.3</v>
      </c>
      <c r="U5">
        <f>_xlfn.IFNA(VLOOKUP($A5,Configuration_Stock!$A:T,20,FALSE),"")</f>
        <v>11.3</v>
      </c>
    </row>
    <row r="6" spans="1:21" x14ac:dyDescent="0.3">
      <c r="A6" t="str">
        <v>PNL5_01</v>
      </c>
      <c r="B6" t="str">
        <v>NL</v>
      </c>
      <c r="C6" t="str">
        <v>Conversion</v>
      </c>
      <c r="D6" t="str">
        <v>Power NL5</v>
      </c>
      <c r="E6" t="str">
        <v>Generation</v>
      </c>
      <c r="F6" t="str">
        <v>Electricity Cluster NL5</v>
      </c>
      <c r="G6" t="str">
        <v>Offshore Wind Cluster NL5</v>
      </c>
      <c r="H6" t="str">
        <f>VLOOKUP(A6,'Matrix Node Matching'!A6:I148,9,FALSE)</f>
        <v>NL5</v>
      </c>
      <c r="I6">
        <f>_xlfn.IFNA(VLOOKUP(A6,Configuration_Stock!A:H,8,FALSE),"")</f>
        <v>24</v>
      </c>
      <c r="J6">
        <f>_xlfn.IFNA(VLOOKUP($A6,Configuration_Stock!$A:I,9,FALSE),"")</f>
        <v>24</v>
      </c>
      <c r="K6">
        <f>_xlfn.IFNA(VLOOKUP($A6,Configuration_Stock!$A:J,10,FALSE),"")</f>
        <v>24</v>
      </c>
      <c r="L6">
        <f>_xlfn.IFNA(VLOOKUP($A6,Configuration_Stock!$A:K,11,FALSE),"")</f>
        <v>24</v>
      </c>
      <c r="M6">
        <f>_xlfn.IFNA(VLOOKUP($A6,Configuration_Stock!$A:L,12,FALSE),"")</f>
        <v>24</v>
      </c>
      <c r="N6">
        <f>_xlfn.IFNA(VLOOKUP($A6,Configuration_Stock!$A:M,13,FALSE),"")</f>
        <v>24</v>
      </c>
      <c r="O6">
        <f>_xlfn.IFNA(VLOOKUP($A6,Configuration_Stock!$A:N,14,FALSE),"")</f>
        <v>24</v>
      </c>
      <c r="P6">
        <f>_xlfn.IFNA(VLOOKUP($A6,Configuration_Stock!$A:O,15,FALSE),"")</f>
        <v>24</v>
      </c>
      <c r="Q6">
        <f>_xlfn.IFNA(VLOOKUP($A6,Configuration_Stock!$A:P,16,FALSE),"")</f>
        <v>24</v>
      </c>
      <c r="R6">
        <f>_xlfn.IFNA(VLOOKUP($A6,Configuration_Stock!$A:Q,17,FALSE),"")</f>
        <v>18</v>
      </c>
      <c r="S6">
        <f>_xlfn.IFNA(VLOOKUP($A6,Configuration_Stock!$A:R,18,FALSE),"")</f>
        <v>30</v>
      </c>
      <c r="T6">
        <f>_xlfn.IFNA(VLOOKUP($A6,Configuration_Stock!$A:S,19,FALSE),"")</f>
        <v>24</v>
      </c>
      <c r="U6">
        <f>_xlfn.IFNA(VLOOKUP($A6,Configuration_Stock!$A:T,20,FALSE),"")</f>
        <v>24</v>
      </c>
    </row>
    <row r="7" spans="1:21" x14ac:dyDescent="0.3">
      <c r="A7" t="str">
        <v>PDE1_01</v>
      </c>
      <c r="B7" t="str">
        <v>DE</v>
      </c>
      <c r="C7" t="str">
        <v>Conversion</v>
      </c>
      <c r="D7" t="str">
        <v>Power DE1</v>
      </c>
      <c r="E7" t="str">
        <v>Generation</v>
      </c>
      <c r="F7" t="str">
        <v>Electricity Cluster DE1</v>
      </c>
      <c r="G7" t="str">
        <v xml:space="preserve">Offshore Wind Cluster DE1 </v>
      </c>
      <c r="H7" t="str">
        <f>VLOOKUP(A7,'Matrix Node Matching'!A7:I149,9,FALSE)</f>
        <v>DE1</v>
      </c>
      <c r="I7">
        <f>_xlfn.IFNA(VLOOKUP(A7,Configuration_Stock!A:H,8,FALSE),"")</f>
        <v>65.900000000000006</v>
      </c>
      <c r="J7">
        <f>_xlfn.IFNA(VLOOKUP($A7,Configuration_Stock!$A:I,9,FALSE),"")</f>
        <v>65.900000000000006</v>
      </c>
      <c r="K7">
        <f>_xlfn.IFNA(VLOOKUP($A7,Configuration_Stock!$A:J,10,FALSE),"")</f>
        <v>65.900000000000006</v>
      </c>
      <c r="L7">
        <f>_xlfn.IFNA(VLOOKUP($A7,Configuration_Stock!$A:K,11,FALSE),"")</f>
        <v>65.900000000000006</v>
      </c>
      <c r="M7">
        <f>_xlfn.IFNA(VLOOKUP($A7,Configuration_Stock!$A:L,12,FALSE),"")</f>
        <v>65.900000000000006</v>
      </c>
      <c r="N7">
        <f>_xlfn.IFNA(VLOOKUP($A7,Configuration_Stock!$A:M,13,FALSE),"")</f>
        <v>65.900000000000006</v>
      </c>
      <c r="O7">
        <f>_xlfn.IFNA(VLOOKUP($A7,Configuration_Stock!$A:N,14,FALSE),"")</f>
        <v>65.900000000000006</v>
      </c>
      <c r="P7">
        <f>_xlfn.IFNA(VLOOKUP($A7,Configuration_Stock!$A:O,15,FALSE),"")</f>
        <v>65.900000000000006</v>
      </c>
      <c r="Q7">
        <f>_xlfn.IFNA(VLOOKUP($A7,Configuration_Stock!$A:P,16,FALSE),"")</f>
        <v>65.900000000000006</v>
      </c>
      <c r="R7">
        <f>_xlfn.IFNA(VLOOKUP($A7,Configuration_Stock!$A:Q,17,FALSE),"")</f>
        <v>49.424999999999997</v>
      </c>
      <c r="S7">
        <f>_xlfn.IFNA(VLOOKUP($A7,Configuration_Stock!$A:R,18,FALSE),"")</f>
        <v>82.375</v>
      </c>
      <c r="T7">
        <f>_xlfn.IFNA(VLOOKUP($A7,Configuration_Stock!$A:S,19,FALSE),"")</f>
        <v>65.900000000000006</v>
      </c>
      <c r="U7">
        <f>_xlfn.IFNA(VLOOKUP($A7,Configuration_Stock!$A:T,20,FALSE),"")</f>
        <v>65.900000000000006</v>
      </c>
    </row>
    <row r="8" spans="1:21" x14ac:dyDescent="0.3">
      <c r="A8" t="str">
        <v>PDK1_01</v>
      </c>
      <c r="B8" t="str">
        <v>DK</v>
      </c>
      <c r="C8" t="str">
        <v>Conversion</v>
      </c>
      <c r="D8" t="str">
        <v>Power DK1</v>
      </c>
      <c r="E8" t="str">
        <v>Generation</v>
      </c>
      <c r="F8" t="str">
        <v>Electricity Cluster DK1</v>
      </c>
      <c r="G8" t="str">
        <v xml:space="preserve">Offshore Wind Cluster DK1 </v>
      </c>
      <c r="H8" t="str">
        <f>VLOOKUP(A8,'Matrix Node Matching'!A8:I150,9,FALSE)</f>
        <v>DK1</v>
      </c>
      <c r="I8">
        <f>_xlfn.IFNA(VLOOKUP(A8,Configuration_Stock!A:H,8,FALSE),"")</f>
        <v>35</v>
      </c>
      <c r="J8">
        <f>_xlfn.IFNA(VLOOKUP($A8,Configuration_Stock!$A:I,9,FALSE),"")</f>
        <v>35</v>
      </c>
      <c r="K8">
        <f>_xlfn.IFNA(VLOOKUP($A8,Configuration_Stock!$A:J,10,FALSE),"")</f>
        <v>35</v>
      </c>
      <c r="L8">
        <f>_xlfn.IFNA(VLOOKUP($A8,Configuration_Stock!$A:K,11,FALSE),"")</f>
        <v>35</v>
      </c>
      <c r="M8">
        <f>_xlfn.IFNA(VLOOKUP($A8,Configuration_Stock!$A:L,12,FALSE),"")</f>
        <v>35</v>
      </c>
      <c r="N8">
        <f>_xlfn.IFNA(VLOOKUP($A8,Configuration_Stock!$A:M,13,FALSE),"")</f>
        <v>35</v>
      </c>
      <c r="O8">
        <f>_xlfn.IFNA(VLOOKUP($A8,Configuration_Stock!$A:N,14,FALSE),"")</f>
        <v>35</v>
      </c>
      <c r="P8">
        <f>_xlfn.IFNA(VLOOKUP($A8,Configuration_Stock!$A:O,15,FALSE),"")</f>
        <v>35</v>
      </c>
      <c r="Q8">
        <f>_xlfn.IFNA(VLOOKUP($A8,Configuration_Stock!$A:P,16,FALSE),"")</f>
        <v>35</v>
      </c>
      <c r="R8">
        <f>_xlfn.IFNA(VLOOKUP($A8,Configuration_Stock!$A:Q,17,FALSE),"")</f>
        <v>26.25</v>
      </c>
      <c r="S8">
        <f>_xlfn.IFNA(VLOOKUP($A8,Configuration_Stock!$A:R,18,FALSE),"")</f>
        <v>43.75</v>
      </c>
      <c r="T8">
        <f>_xlfn.IFNA(VLOOKUP($A8,Configuration_Stock!$A:S,19,FALSE),"")</f>
        <v>35</v>
      </c>
      <c r="U8">
        <f>_xlfn.IFNA(VLOOKUP($A8,Configuration_Stock!$A:T,20,FALSE),"")</f>
        <v>35</v>
      </c>
    </row>
    <row r="9" spans="1:21" x14ac:dyDescent="0.3">
      <c r="A9" t="str">
        <v>PGB1_01</v>
      </c>
      <c r="B9" t="str">
        <v>GB</v>
      </c>
      <c r="C9" t="str">
        <v>Conversion</v>
      </c>
      <c r="D9" t="str">
        <v>Power GB1</v>
      </c>
      <c r="E9" t="str">
        <v>Generation</v>
      </c>
      <c r="F9" t="str">
        <v>Electricity Cluster GB1</v>
      </c>
      <c r="G9" t="str">
        <v xml:space="preserve">Offshore Wind Cluster GB1 </v>
      </c>
      <c r="H9" t="str">
        <f>VLOOKUP(A9,'Matrix Node Matching'!A9:I151,9,FALSE)</f>
        <v>GB1</v>
      </c>
      <c r="I9">
        <f>_xlfn.IFNA(VLOOKUP(A9,Configuration_Stock!A:H,8,FALSE),"")</f>
        <v>2.5179999999999998</v>
      </c>
      <c r="J9">
        <f>_xlfn.IFNA(VLOOKUP($A9,Configuration_Stock!$A:I,9,FALSE),"")</f>
        <v>2.5179999999999998</v>
      </c>
      <c r="K9">
        <f>_xlfn.IFNA(VLOOKUP($A9,Configuration_Stock!$A:J,10,FALSE),"")</f>
        <v>2.5179999999999998</v>
      </c>
      <c r="L9">
        <f>_xlfn.IFNA(VLOOKUP($A9,Configuration_Stock!$A:K,11,FALSE),"")</f>
        <v>2.5179999999999998</v>
      </c>
      <c r="M9">
        <f>_xlfn.IFNA(VLOOKUP($A9,Configuration_Stock!$A:L,12,FALSE),"")</f>
        <v>2.5179999999999998</v>
      </c>
      <c r="N9">
        <f>_xlfn.IFNA(VLOOKUP($A9,Configuration_Stock!$A:M,13,FALSE),"")</f>
        <v>2.5179999999999998</v>
      </c>
      <c r="O9">
        <f>_xlfn.IFNA(VLOOKUP($A9,Configuration_Stock!$A:N,14,FALSE),"")</f>
        <v>2.5179999999999998</v>
      </c>
      <c r="P9">
        <f>_xlfn.IFNA(VLOOKUP($A9,Configuration_Stock!$A:O,15,FALSE),"")</f>
        <v>2.5179999999999998</v>
      </c>
      <c r="Q9">
        <f>_xlfn.IFNA(VLOOKUP($A9,Configuration_Stock!$A:P,16,FALSE),"")</f>
        <v>2.5179999999999998</v>
      </c>
      <c r="R9">
        <f>_xlfn.IFNA(VLOOKUP($A9,Configuration_Stock!$A:Q,17,FALSE),"")</f>
        <v>1.8885000000000001</v>
      </c>
      <c r="S9">
        <f>_xlfn.IFNA(VLOOKUP($A9,Configuration_Stock!$A:R,18,FALSE),"")</f>
        <v>3.1475</v>
      </c>
      <c r="T9">
        <f>_xlfn.IFNA(VLOOKUP($A9,Configuration_Stock!$A:S,19,FALSE),"")</f>
        <v>2.5179999999999998</v>
      </c>
      <c r="U9">
        <f>_xlfn.IFNA(VLOOKUP($A9,Configuration_Stock!$A:T,20,FALSE),"")</f>
        <v>2.5179999999999998</v>
      </c>
    </row>
    <row r="10" spans="1:21" x14ac:dyDescent="0.3">
      <c r="A10" t="str">
        <v>PGB2_01</v>
      </c>
      <c r="B10" t="str">
        <v>GB</v>
      </c>
      <c r="C10" t="str">
        <v>Conversion</v>
      </c>
      <c r="D10" t="str">
        <v>Power GB2</v>
      </c>
      <c r="E10" t="str">
        <v>Generation</v>
      </c>
      <c r="F10" t="str">
        <v>Electricity Cluster GB2</v>
      </c>
      <c r="G10" t="str">
        <v>Offshore Wind Cluster GB2</v>
      </c>
      <c r="H10" t="str">
        <f>VLOOKUP(A10,'Matrix Node Matching'!A10:I152,9,FALSE)</f>
        <v>GB2</v>
      </c>
      <c r="I10">
        <f>_xlfn.IFNA(VLOOKUP(A10,Configuration_Stock!A:H,8,FALSE),"")</f>
        <v>60</v>
      </c>
      <c r="J10">
        <f>_xlfn.IFNA(VLOOKUP($A10,Configuration_Stock!$A:I,9,FALSE),"")</f>
        <v>60</v>
      </c>
      <c r="K10">
        <f>_xlfn.IFNA(VLOOKUP($A10,Configuration_Stock!$A:J,10,FALSE),"")</f>
        <v>60</v>
      </c>
      <c r="L10">
        <f>_xlfn.IFNA(VLOOKUP($A10,Configuration_Stock!$A:K,11,FALSE),"")</f>
        <v>60</v>
      </c>
      <c r="M10">
        <f>_xlfn.IFNA(VLOOKUP($A10,Configuration_Stock!$A:L,12,FALSE),"")</f>
        <v>60</v>
      </c>
      <c r="N10">
        <f>_xlfn.IFNA(VLOOKUP($A10,Configuration_Stock!$A:M,13,FALSE),"")</f>
        <v>60</v>
      </c>
      <c r="O10">
        <f>_xlfn.IFNA(VLOOKUP($A10,Configuration_Stock!$A:N,14,FALSE),"")</f>
        <v>60</v>
      </c>
      <c r="P10">
        <f>_xlfn.IFNA(VLOOKUP($A10,Configuration_Stock!$A:O,15,FALSE),"")</f>
        <v>60</v>
      </c>
      <c r="Q10">
        <f>_xlfn.IFNA(VLOOKUP($A10,Configuration_Stock!$A:P,16,FALSE),"")</f>
        <v>60</v>
      </c>
      <c r="R10">
        <f>_xlfn.IFNA(VLOOKUP($A10,Configuration_Stock!$A:Q,17,FALSE),"")</f>
        <v>45</v>
      </c>
      <c r="S10">
        <f>_xlfn.IFNA(VLOOKUP($A10,Configuration_Stock!$A:R,18,FALSE),"")</f>
        <v>75</v>
      </c>
      <c r="T10">
        <f>_xlfn.IFNA(VLOOKUP($A10,Configuration_Stock!$A:S,19,FALSE),"")</f>
        <v>60</v>
      </c>
      <c r="U10">
        <f>_xlfn.IFNA(VLOOKUP($A10,Configuration_Stock!$A:T,20,FALSE),"")</f>
        <v>60</v>
      </c>
    </row>
    <row r="11" spans="1:21" x14ac:dyDescent="0.3">
      <c r="A11" t="str">
        <v>PGB3_01</v>
      </c>
      <c r="B11" t="str">
        <v>GB</v>
      </c>
      <c r="C11" t="str">
        <v>Conversion</v>
      </c>
      <c r="D11" t="str">
        <v>Power GB3</v>
      </c>
      <c r="E11" t="str">
        <v>Generation</v>
      </c>
      <c r="F11" t="str">
        <v>Electricity Cluster GB3</v>
      </c>
      <c r="G11" t="str">
        <v>Offshore Wind Cluster GB3</v>
      </c>
      <c r="H11" t="str">
        <f>VLOOKUP(A11,'Matrix Node Matching'!A11:I153,9,FALSE)</f>
        <v>GB3</v>
      </c>
      <c r="I11">
        <f>_xlfn.IFNA(VLOOKUP(A11,Configuration_Stock!A:H,8,FALSE),"")</f>
        <v>0</v>
      </c>
      <c r="J11">
        <f>_xlfn.IFNA(VLOOKUP($A11,Configuration_Stock!$A:I,9,FALSE),"")</f>
        <v>0</v>
      </c>
      <c r="K11">
        <f>_xlfn.IFNA(VLOOKUP($A11,Configuration_Stock!$A:J,10,FALSE),"")</f>
        <v>0</v>
      </c>
      <c r="L11">
        <f>_xlfn.IFNA(VLOOKUP($A11,Configuration_Stock!$A:K,11,FALSE),"")</f>
        <v>0</v>
      </c>
      <c r="M11">
        <f>_xlfn.IFNA(VLOOKUP($A11,Configuration_Stock!$A:L,12,FALSE),"")</f>
        <v>0</v>
      </c>
      <c r="N11">
        <f>_xlfn.IFNA(VLOOKUP($A11,Configuration_Stock!$A:M,13,FALSE),"")</f>
        <v>0</v>
      </c>
      <c r="O11">
        <f>_xlfn.IFNA(VLOOKUP($A11,Configuration_Stock!$A:N,14,FALSE),"")</f>
        <v>0</v>
      </c>
      <c r="P11">
        <f>_xlfn.IFNA(VLOOKUP($A11,Configuration_Stock!$A:O,15,FALSE),"")</f>
        <v>0</v>
      </c>
      <c r="Q11">
        <f>_xlfn.IFNA(VLOOKUP($A11,Configuration_Stock!$A:P,16,FALSE),"")</f>
        <v>0</v>
      </c>
      <c r="R11">
        <f>_xlfn.IFNA(VLOOKUP($A11,Configuration_Stock!$A:Q,17,FALSE),"")</f>
        <v>0</v>
      </c>
      <c r="S11">
        <f>_xlfn.IFNA(VLOOKUP($A11,Configuration_Stock!$A:R,18,FALSE),"")</f>
        <v>0</v>
      </c>
      <c r="T11">
        <f>_xlfn.IFNA(VLOOKUP($A11,Configuration_Stock!$A:S,19,FALSE),"")</f>
        <v>0</v>
      </c>
      <c r="U11">
        <f>_xlfn.IFNA(VLOOKUP($A11,Configuration_Stock!$A:T,20,FALSE),"")</f>
        <v>0</v>
      </c>
    </row>
    <row r="12" spans="1:21" x14ac:dyDescent="0.3">
      <c r="A12" t="str">
        <v>PNO1_01</v>
      </c>
      <c r="B12" t="str">
        <v>NO</v>
      </c>
      <c r="C12" t="str">
        <v>Conversion</v>
      </c>
      <c r="D12" t="str">
        <v>Power NO1</v>
      </c>
      <c r="E12" t="str">
        <v>Generation</v>
      </c>
      <c r="F12" t="str">
        <v>Electricity Cluster NO1</v>
      </c>
      <c r="G12" t="str">
        <v>Offshore Wind Cluster NO1</v>
      </c>
      <c r="H12" t="str">
        <f>VLOOKUP(A12,'Matrix Node Matching'!A12:I154,9,FALSE)</f>
        <v>NO1</v>
      </c>
      <c r="I12">
        <f>_xlfn.IFNA(VLOOKUP(A12,Configuration_Stock!A:H,8,FALSE),"")</f>
        <v>40</v>
      </c>
      <c r="J12">
        <f>_xlfn.IFNA(VLOOKUP($A12,Configuration_Stock!$A:I,9,FALSE),"")</f>
        <v>40</v>
      </c>
      <c r="K12">
        <f>_xlfn.IFNA(VLOOKUP($A12,Configuration_Stock!$A:J,10,FALSE),"")</f>
        <v>40</v>
      </c>
      <c r="L12">
        <f>_xlfn.IFNA(VLOOKUP($A12,Configuration_Stock!$A:K,11,FALSE),"")</f>
        <v>40</v>
      </c>
      <c r="M12">
        <f>_xlfn.IFNA(VLOOKUP($A12,Configuration_Stock!$A:L,12,FALSE),"")</f>
        <v>40</v>
      </c>
      <c r="N12">
        <f>_xlfn.IFNA(VLOOKUP($A12,Configuration_Stock!$A:M,13,FALSE),"")</f>
        <v>40</v>
      </c>
      <c r="O12">
        <f>_xlfn.IFNA(VLOOKUP($A12,Configuration_Stock!$A:N,14,FALSE),"")</f>
        <v>40</v>
      </c>
      <c r="P12">
        <f>_xlfn.IFNA(VLOOKUP($A12,Configuration_Stock!$A:O,15,FALSE),"")</f>
        <v>40</v>
      </c>
      <c r="Q12">
        <f>_xlfn.IFNA(VLOOKUP($A12,Configuration_Stock!$A:P,16,FALSE),"")</f>
        <v>40</v>
      </c>
      <c r="R12">
        <f>_xlfn.IFNA(VLOOKUP($A12,Configuration_Stock!$A:Q,17,FALSE),"")</f>
        <v>30</v>
      </c>
      <c r="S12">
        <f>_xlfn.IFNA(VLOOKUP($A12,Configuration_Stock!$A:R,18,FALSE),"")</f>
        <v>50</v>
      </c>
      <c r="T12">
        <f>_xlfn.IFNA(VLOOKUP($A12,Configuration_Stock!$A:S,19,FALSE),"")</f>
        <v>40</v>
      </c>
      <c r="U12">
        <f>_xlfn.IFNA(VLOOKUP($A12,Configuration_Stock!$A:T,20,FALSE),"")</f>
        <v>40</v>
      </c>
    </row>
    <row r="13" spans="1:21" x14ac:dyDescent="0.3">
      <c r="I13" t="str">
        <f>_xlfn.IFNA(VLOOKUP(A13,Configuration_Stock!A:H,8,FALSE),"")</f>
        <v/>
      </c>
    </row>
    <row r="14" spans="1:21" x14ac:dyDescent="0.3">
      <c r="I14" t="str">
        <f>_xlfn.IFNA(VLOOKUP(A14,Configuration_Stock!A:H,8,FALSE),"")</f>
        <v/>
      </c>
    </row>
    <row r="15" spans="1:21" x14ac:dyDescent="0.3">
      <c r="I15" t="str">
        <f>_xlfn.IFNA(VLOOKUP(A15,Configuration_Stock!A:H,8,FALSE),"")</f>
        <v/>
      </c>
    </row>
    <row r="16" spans="1:21" x14ac:dyDescent="0.3">
      <c r="I16" t="str">
        <f>_xlfn.IFNA(VLOOKUP(A16,Configuration_Stock!A:H,8,FALSE),"")</f>
        <v/>
      </c>
      <c r="L16" t="s">
        <v>658</v>
      </c>
    </row>
    <row r="17" spans="8:9" x14ac:dyDescent="0.3">
      <c r="I17" t="str">
        <f>_xlfn.IFNA(VLOOKUP(A17,Configuration_Stock!A:H,8,FALSE),"")</f>
        <v/>
      </c>
    </row>
    <row r="18" spans="8:9" x14ac:dyDescent="0.3">
      <c r="I18" t="str">
        <f>_xlfn.IFNA(VLOOKUP(A18,Configuration_Stock!A:H,8,FALSE),"")</f>
        <v/>
      </c>
    </row>
    <row r="19" spans="8:9" x14ac:dyDescent="0.3">
      <c r="I19" t="str">
        <f>_xlfn.IFNA(VLOOKUP(A19,Configuration_Stock!A:H,8,FALSE),"")</f>
        <v/>
      </c>
    </row>
    <row r="20" spans="8:9" x14ac:dyDescent="0.3">
      <c r="I20" t="str">
        <f>_xlfn.IFNA(VLOOKUP(A20,Configuration_Stock!A:H,8,FALSE),"")</f>
        <v/>
      </c>
    </row>
    <row r="21" spans="8:9" x14ac:dyDescent="0.3">
      <c r="I21" t="str">
        <f>_xlfn.IFNA(VLOOKUP(A21,Configuration_Stock!A:H,8,FALSE),"")</f>
        <v/>
      </c>
    </row>
    <row r="22" spans="8:9" x14ac:dyDescent="0.3">
      <c r="I22" t="str">
        <f>_xlfn.IFNA(VLOOKUP(A22,Configuration_Stock!A:H,8,FALSE),"")</f>
        <v/>
      </c>
    </row>
    <row r="23" spans="8:9" x14ac:dyDescent="0.3">
      <c r="I23" t="str">
        <f>_xlfn.IFNA(VLOOKUP(A23,Configuration_Stock!A:H,8,FALSE),"")</f>
        <v/>
      </c>
    </row>
    <row r="24" spans="8:9" x14ac:dyDescent="0.3">
      <c r="I24" t="str">
        <f>_xlfn.IFNA(VLOOKUP(A24,Configuration_Stock!A:H,8,FALSE),"")</f>
        <v/>
      </c>
    </row>
    <row r="25" spans="8:9" x14ac:dyDescent="0.3">
      <c r="I25" t="str">
        <f>_xlfn.IFNA(VLOOKUP(A25,Configuration_Stock!A:H,8,FALSE),"")</f>
        <v/>
      </c>
    </row>
    <row r="26" spans="8:9" x14ac:dyDescent="0.3">
      <c r="I26" t="str">
        <f>_xlfn.IFNA(VLOOKUP(A26,Configuration_Stock!A:H,8,FALSE),"")</f>
        <v/>
      </c>
    </row>
    <row r="27" spans="8:9" x14ac:dyDescent="0.3">
      <c r="I27" t="str">
        <f>_xlfn.IFNA(VLOOKUP(A27,Configuration_Stock!A:H,8,FALSE),"")</f>
        <v/>
      </c>
    </row>
    <row r="28" spans="8:9" x14ac:dyDescent="0.3">
      <c r="I28" t="str">
        <f>_xlfn.IFNA(VLOOKUP(A28,Configuration_Stock!A:H,8,FALSE),"")</f>
        <v/>
      </c>
    </row>
    <row r="29" spans="8:9" x14ac:dyDescent="0.3">
      <c r="I29" t="str">
        <f>_xlfn.IFNA(VLOOKUP(A29,Configuration_Stock!A:H,8,FALSE),"")</f>
        <v/>
      </c>
    </row>
    <row r="30" spans="8:9" x14ac:dyDescent="0.3">
      <c r="I30" t="str">
        <f>_xlfn.IFNA(VLOOKUP(A30,Configuration_Stock!A:H,8,FALSE),"")</f>
        <v/>
      </c>
    </row>
    <row r="31" spans="8:9" x14ac:dyDescent="0.3">
      <c r="I31" t="str">
        <f>_xlfn.IFNA(VLOOKUP(A31,Configuration_Stock!A:H,8,FALSE),"")</f>
        <v/>
      </c>
    </row>
    <row r="32" spans="8:9" x14ac:dyDescent="0.3">
      <c r="H32" t="str">
        <f>_xlfn.IFNA(VLOOKUP($A32,'Matrix Node Matching'!$A:$I,8,FALSE),"")</f>
        <v/>
      </c>
      <c r="I32" t="str">
        <f>_xlfn.IFNA(VLOOKUP(A32,Configuration_Stock!A:H,7,FALSE),"")</f>
        <v/>
      </c>
    </row>
    <row r="33" spans="8:9" x14ac:dyDescent="0.3">
      <c r="H33" t="str">
        <f>_xlfn.IFNA(VLOOKUP($A33,'Matrix Node Matching'!$A:$I,8,FALSE),"")</f>
        <v/>
      </c>
      <c r="I33" t="str">
        <f>_xlfn.IFNA(VLOOKUP(A33,Configuration_Stock!A:H,7,FALSE),"")</f>
        <v/>
      </c>
    </row>
    <row r="34" spans="8:9" x14ac:dyDescent="0.3">
      <c r="H34" t="str">
        <f>_xlfn.IFNA(VLOOKUP($A34,'Matrix Node Matching'!$A:$I,8,FALSE),"")</f>
        <v/>
      </c>
      <c r="I34" t="str">
        <f>_xlfn.IFNA(VLOOKUP(A34,Configuration_Stock!A:H,7,FALSE),"")</f>
        <v/>
      </c>
    </row>
    <row r="35" spans="8:9" x14ac:dyDescent="0.3">
      <c r="H35" t="str">
        <f>_xlfn.IFNA(VLOOKUP($A35,'Matrix Node Matching'!$A:$I,8,FALSE),"")</f>
        <v/>
      </c>
      <c r="I35" t="str">
        <f>_xlfn.IFNA(VLOOKUP(A35,Configuration_Stock!A:H,7,FALSE),"")</f>
        <v/>
      </c>
    </row>
    <row r="36" spans="8:9" x14ac:dyDescent="0.3">
      <c r="H36" t="str">
        <f>_xlfn.IFNA(VLOOKUP($A36,'Matrix Node Matching'!$A:$I,8,FALSE),"")</f>
        <v/>
      </c>
      <c r="I36" t="str">
        <f>_xlfn.IFNA(VLOOKUP(A36,Configuration_Stock!A:H,7,FALSE),"")</f>
        <v/>
      </c>
    </row>
    <row r="37" spans="8:9" x14ac:dyDescent="0.3">
      <c r="H37" t="str">
        <f>_xlfn.IFNA(VLOOKUP($A37,'Matrix Node Matching'!$A:$I,8,FALSE),"")</f>
        <v/>
      </c>
      <c r="I37" t="str">
        <f>_xlfn.IFNA(VLOOKUP(A37,Configuration_Stock!A:H,7,FALSE),"")</f>
        <v/>
      </c>
    </row>
    <row r="38" spans="8:9" x14ac:dyDescent="0.3">
      <c r="H38" t="str">
        <f>_xlfn.IFNA(VLOOKUP($A38,'Matrix Node Matching'!$A:$I,8,FALSE),"")</f>
        <v/>
      </c>
      <c r="I38" t="str">
        <f>_xlfn.IFNA(VLOOKUP(A38,Configuration_Stock!A:H,7,FALSE),"")</f>
        <v/>
      </c>
    </row>
    <row r="39" spans="8:9" x14ac:dyDescent="0.3">
      <c r="H39" t="str">
        <f>_xlfn.IFNA(VLOOKUP($A39,'Matrix Node Matching'!$A:$I,8,FALSE),"")</f>
        <v/>
      </c>
      <c r="I39" t="str">
        <f>_xlfn.IFNA(VLOOKUP(A39,Configuration_Stock!A:H,7,FALSE),"")</f>
        <v/>
      </c>
    </row>
    <row r="40" spans="8:9" x14ac:dyDescent="0.3">
      <c r="H40" t="str">
        <f>_xlfn.IFNA(VLOOKUP($A40,'Matrix Node Matching'!$A:$I,8,FALSE),"")</f>
        <v/>
      </c>
      <c r="I40" t="str">
        <f>_xlfn.IFNA(VLOOKUP(A40,Configuration_Stock!A:H,7,FALSE),"")</f>
        <v/>
      </c>
    </row>
    <row r="41" spans="8:9" x14ac:dyDescent="0.3">
      <c r="H41" t="str">
        <f>_xlfn.IFNA(VLOOKUP($A41,'Matrix Node Matching'!$A:$I,8,FALSE),"")</f>
        <v/>
      </c>
      <c r="I41" t="str">
        <f>_xlfn.IFNA(VLOOKUP(A41,Configuration_Stock!A:H,7,FALSE),"")</f>
        <v/>
      </c>
    </row>
    <row r="42" spans="8:9" x14ac:dyDescent="0.3">
      <c r="H42" t="str">
        <f>_xlfn.IFNA(VLOOKUP($A42,'Matrix Node Matching'!$A:$I,8,FALSE),"")</f>
        <v/>
      </c>
      <c r="I42" t="str">
        <f>_xlfn.IFNA(VLOOKUP(A42,Configuration_Stock!A:H,7,FALSE),"")</f>
        <v/>
      </c>
    </row>
    <row r="43" spans="8:9" x14ac:dyDescent="0.3">
      <c r="H43" t="str">
        <f>_xlfn.IFNA(VLOOKUP($A43,'Matrix Node Matching'!$A:$I,8,FALSE),"")</f>
        <v/>
      </c>
      <c r="I43" t="str">
        <f>_xlfn.IFNA(VLOOKUP(A43,Configuration_Stock!A:H,7,FALSE),"")</f>
        <v/>
      </c>
    </row>
    <row r="44" spans="8:9" x14ac:dyDescent="0.3">
      <c r="H44" t="str">
        <f>_xlfn.IFNA(VLOOKUP($A44,'Matrix Node Matching'!$A:$I,8,FALSE),"")</f>
        <v/>
      </c>
      <c r="I44" t="str">
        <f>_xlfn.IFNA(VLOOKUP(A44,Configuration_Stock!A:H,7,FALSE),"")</f>
        <v/>
      </c>
    </row>
    <row r="45" spans="8:9" x14ac:dyDescent="0.3">
      <c r="H45" t="str">
        <f>_xlfn.IFNA(VLOOKUP($A45,'Matrix Node Matching'!$A:$I,8,FALSE),"")</f>
        <v/>
      </c>
      <c r="I45" t="str">
        <f>_xlfn.IFNA(VLOOKUP(A45,Configuration_Stock!A:H,7,FALSE),"")</f>
        <v/>
      </c>
    </row>
    <row r="46" spans="8:9" x14ac:dyDescent="0.3">
      <c r="H46" t="str">
        <f>_xlfn.IFNA(VLOOKUP($A46,'Matrix Node Matching'!$A:$I,8,FALSE),"")</f>
        <v/>
      </c>
      <c r="I46" t="str">
        <f>_xlfn.IFNA(VLOOKUP(A46,Configuration_Stock!A:H,7,FALSE),"")</f>
        <v/>
      </c>
    </row>
    <row r="47" spans="8:9" x14ac:dyDescent="0.3">
      <c r="H47" t="str">
        <f>_xlfn.IFNA(VLOOKUP($A47,'Matrix Node Matching'!$A:$I,8,FALSE),"")</f>
        <v/>
      </c>
      <c r="I47" t="str">
        <f>_xlfn.IFNA(VLOOKUP(A47,Configuration_Stock!A:H,7,FALSE),"")</f>
        <v/>
      </c>
    </row>
    <row r="48" spans="8:9" x14ac:dyDescent="0.3">
      <c r="H48" t="str">
        <f>_xlfn.IFNA(VLOOKUP($A48,'Matrix Node Matching'!$A:$I,8,FALSE),"")</f>
        <v/>
      </c>
      <c r="I48" t="str">
        <f>_xlfn.IFNA(VLOOKUP(A48,Configuration_Stock!A:H,7,FALSE),"")</f>
        <v/>
      </c>
    </row>
    <row r="49" spans="8:9" x14ac:dyDescent="0.3">
      <c r="H49" t="str">
        <f>_xlfn.IFNA(VLOOKUP($A49,'Matrix Node Matching'!$A:$I,8,FALSE),"")</f>
        <v/>
      </c>
      <c r="I49" t="str">
        <f>_xlfn.IFNA(VLOOKUP(A49,Configuration_Stock!A:H,7,FALSE),"")</f>
        <v/>
      </c>
    </row>
    <row r="50" spans="8:9" x14ac:dyDescent="0.3">
      <c r="H50" t="str">
        <f>_xlfn.IFNA(VLOOKUP($A50,'Matrix Node Matching'!$A:$I,8,FALSE),"")</f>
        <v/>
      </c>
      <c r="I50" t="str">
        <f>_xlfn.IFNA(VLOOKUP(A50,Configuration_Stock!A:H,7,FALSE),"")</f>
        <v/>
      </c>
    </row>
    <row r="51" spans="8:9" x14ac:dyDescent="0.3">
      <c r="H51" t="str">
        <f>_xlfn.IFNA(VLOOKUP($A51,'Matrix Node Matching'!$A:$I,8,FALSE),"")</f>
        <v/>
      </c>
      <c r="I51" t="str">
        <f>_xlfn.IFNA(VLOOKUP(A51,Configuration_Stock!A:H,7,FALSE),"")</f>
        <v/>
      </c>
    </row>
    <row r="52" spans="8:9" x14ac:dyDescent="0.3">
      <c r="H52" t="str">
        <f>_xlfn.IFNA(VLOOKUP($A52,'Matrix Node Matching'!$A:$I,8,FALSE),"")</f>
        <v/>
      </c>
      <c r="I52" t="str">
        <f>_xlfn.IFNA(VLOOKUP(A52,Configuration_Stock!A:H,7,FALSE),"")</f>
        <v/>
      </c>
    </row>
    <row r="53" spans="8:9" x14ac:dyDescent="0.3">
      <c r="H53" t="str">
        <f>_xlfn.IFNA(VLOOKUP($A53,'Matrix Node Matching'!$A:$I,8,FALSE),"")</f>
        <v/>
      </c>
      <c r="I53" t="str">
        <f>_xlfn.IFNA(VLOOKUP(A53,Configuration_Stock!A:H,7,FALSE),"")</f>
        <v/>
      </c>
    </row>
    <row r="54" spans="8:9" x14ac:dyDescent="0.3">
      <c r="H54" t="str">
        <f>_xlfn.IFNA(VLOOKUP($A54,'Matrix Node Matching'!$A:$I,8,FALSE),"")</f>
        <v/>
      </c>
      <c r="I54" t="str">
        <f>_xlfn.IFNA(VLOOKUP(A54,Configuration_Stock!A:H,7,FALSE),"")</f>
        <v/>
      </c>
    </row>
    <row r="55" spans="8:9" x14ac:dyDescent="0.3">
      <c r="H55" t="str">
        <f>_xlfn.IFNA(VLOOKUP($A55,'Matrix Node Matching'!$A:$I,8,FALSE),"")</f>
        <v/>
      </c>
      <c r="I55" t="str">
        <f>_xlfn.IFNA(VLOOKUP(A55,Configuration_Stock!A:H,7,FALSE),"")</f>
        <v/>
      </c>
    </row>
    <row r="56" spans="8:9" x14ac:dyDescent="0.3">
      <c r="H56" t="str">
        <f>_xlfn.IFNA(VLOOKUP($A56,'Matrix Node Matching'!$A:$I,8,FALSE),"")</f>
        <v/>
      </c>
      <c r="I56" t="str">
        <f>_xlfn.IFNA(VLOOKUP(A56,Configuration_Stock!A:H,7,FALSE),"")</f>
        <v/>
      </c>
    </row>
    <row r="57" spans="8:9" x14ac:dyDescent="0.3">
      <c r="H57" t="str">
        <f>_xlfn.IFNA(VLOOKUP($A57,'Matrix Node Matching'!$A:$I,8,FALSE),"")</f>
        <v/>
      </c>
      <c r="I57" t="str">
        <f>_xlfn.IFNA(VLOOKUP(A57,Configuration_Stock!A:H,7,FALSE),"")</f>
        <v/>
      </c>
    </row>
    <row r="58" spans="8:9" x14ac:dyDescent="0.3">
      <c r="H58" t="str">
        <f>_xlfn.IFNA(VLOOKUP($A58,'Matrix Node Matching'!$A:$I,8,FALSE),"")</f>
        <v/>
      </c>
      <c r="I58" t="str">
        <f>_xlfn.IFNA(VLOOKUP(A58,Configuration_Stock!A:H,7,FALSE),"")</f>
        <v/>
      </c>
    </row>
    <row r="59" spans="8:9" x14ac:dyDescent="0.3">
      <c r="H59" t="str">
        <f>_xlfn.IFNA(VLOOKUP($A59,'Matrix Node Matching'!$A:$I,8,FALSE),"")</f>
        <v/>
      </c>
      <c r="I59" t="str">
        <f>_xlfn.IFNA(VLOOKUP(A59,Configuration_Stock!A:H,7,FALSE),"")</f>
        <v/>
      </c>
    </row>
    <row r="60" spans="8:9" x14ac:dyDescent="0.3">
      <c r="H60" t="str">
        <f>_xlfn.IFNA(VLOOKUP($A60,'Matrix Node Matching'!$A:$I,8,FALSE),"")</f>
        <v/>
      </c>
      <c r="I60" t="str">
        <f>_xlfn.IFNA(VLOOKUP(A60,Configuration_Stock!A:H,7,FALSE),"")</f>
        <v/>
      </c>
    </row>
    <row r="61" spans="8:9" x14ac:dyDescent="0.3">
      <c r="H61" t="str">
        <f>_xlfn.IFNA(VLOOKUP($A61,'Matrix Node Matching'!$A:$I,8,FALSE),"")</f>
        <v/>
      </c>
      <c r="I61" t="str">
        <f>_xlfn.IFNA(VLOOKUP(A61,Configuration_Stock!A:H,7,FALSE),"")</f>
        <v/>
      </c>
    </row>
    <row r="62" spans="8:9" x14ac:dyDescent="0.3">
      <c r="H62" t="str">
        <f>_xlfn.IFNA(VLOOKUP($A62,'Matrix Node Matching'!$A:$I,8,FALSE),"")</f>
        <v/>
      </c>
      <c r="I62" t="str">
        <f>_xlfn.IFNA(VLOOKUP(A62,Configuration_Stock!A:H,7,FALSE),"")</f>
        <v/>
      </c>
    </row>
    <row r="63" spans="8:9" x14ac:dyDescent="0.3">
      <c r="H63" t="str">
        <f>_xlfn.IFNA(VLOOKUP($A63,'Matrix Node Matching'!$A:$I,8,FALSE),"")</f>
        <v/>
      </c>
      <c r="I63" t="str">
        <f>_xlfn.IFNA(VLOOKUP(A63,Configuration_Stock!A:H,7,FALSE),"")</f>
        <v/>
      </c>
    </row>
    <row r="64" spans="8:9" x14ac:dyDescent="0.3">
      <c r="H64" t="str">
        <f>_xlfn.IFNA(VLOOKUP($A64,'Matrix Node Matching'!$A:$I,8,FALSE),"")</f>
        <v/>
      </c>
      <c r="I64" t="str">
        <f>_xlfn.IFNA(VLOOKUP(A64,Configuration_Stock!A:H,7,FALSE),"")</f>
        <v/>
      </c>
    </row>
    <row r="65" spans="8:9" x14ac:dyDescent="0.3">
      <c r="H65" t="str">
        <f>_xlfn.IFNA(VLOOKUP($A65,'Matrix Node Matching'!$A:$I,8,FALSE),"")</f>
        <v/>
      </c>
      <c r="I65" t="str">
        <f>_xlfn.IFNA(VLOOKUP(A65,Configuration_Stock!A:H,7,FALSE),"")</f>
        <v/>
      </c>
    </row>
    <row r="66" spans="8:9" x14ac:dyDescent="0.3">
      <c r="H66" t="str">
        <f>_xlfn.IFNA(VLOOKUP($A66,'Matrix Node Matching'!$A:$I,8,FALSE),"")</f>
        <v/>
      </c>
      <c r="I66" t="str">
        <f>_xlfn.IFNA(VLOOKUP(A66,Configuration_Stock!A:H,7,FALSE),"")</f>
        <v/>
      </c>
    </row>
    <row r="67" spans="8:9" x14ac:dyDescent="0.3">
      <c r="H67" t="str">
        <f>_xlfn.IFNA(VLOOKUP($A67,'Matrix Node Matching'!$A:$I,8,FALSE),"")</f>
        <v/>
      </c>
      <c r="I67" t="str">
        <f>_xlfn.IFNA(VLOOKUP(A67,Configuration_Stock!A:H,7,FALSE),"")</f>
        <v/>
      </c>
    </row>
    <row r="68" spans="8:9" x14ac:dyDescent="0.3">
      <c r="H68" t="str">
        <f>_xlfn.IFNA(VLOOKUP($A68,'Matrix Node Matching'!$A:$I,8,FALSE),"")</f>
        <v/>
      </c>
      <c r="I68" t="str">
        <f>_xlfn.IFNA(VLOOKUP(A68,Configuration_Stock!A:H,7,FALSE),"")</f>
        <v/>
      </c>
    </row>
    <row r="69" spans="8:9" x14ac:dyDescent="0.3">
      <c r="H69" t="str">
        <f>_xlfn.IFNA(VLOOKUP($A69,'Matrix Node Matching'!$A:$I,8,FALSE),"")</f>
        <v/>
      </c>
      <c r="I69" t="str">
        <f>_xlfn.IFNA(VLOOKUP(A69,Configuration_Stock!A:H,7,FALSE),"")</f>
        <v/>
      </c>
    </row>
    <row r="70" spans="8:9" x14ac:dyDescent="0.3">
      <c r="H70" t="str">
        <f>_xlfn.IFNA(VLOOKUP($A70,'Matrix Node Matching'!$A:$I,8,FALSE),"")</f>
        <v/>
      </c>
      <c r="I70" t="str">
        <f>_xlfn.IFNA(VLOOKUP(A70,Configuration_Stock!A:H,7,FALSE),"")</f>
        <v/>
      </c>
    </row>
    <row r="71" spans="8:9" x14ac:dyDescent="0.3">
      <c r="H71" t="str">
        <f>_xlfn.IFNA(VLOOKUP($A71,'Matrix Node Matching'!$A:$I,8,FALSE),"")</f>
        <v/>
      </c>
      <c r="I71" t="str">
        <f>_xlfn.IFNA(VLOOKUP(A71,Configuration_Stock!A:H,7,FALSE),"")</f>
        <v/>
      </c>
    </row>
    <row r="72" spans="8:9" x14ac:dyDescent="0.3">
      <c r="H72" t="str">
        <f>_xlfn.IFNA(VLOOKUP($A72,'Matrix Node Matching'!$A:$I,8,FALSE),"")</f>
        <v/>
      </c>
      <c r="I72" t="str">
        <f>_xlfn.IFNA(VLOOKUP(A72,Configuration_Stock!A:H,7,FALSE),"")</f>
        <v/>
      </c>
    </row>
    <row r="73" spans="8:9" x14ac:dyDescent="0.3">
      <c r="H73" t="str">
        <f>_xlfn.IFNA(VLOOKUP($A73,'Matrix Node Matching'!$A:$I,8,FALSE),"")</f>
        <v/>
      </c>
      <c r="I73" t="str">
        <f>_xlfn.IFNA(VLOOKUP(A73,Configuration_Stock!A:H,7,FALSE),"")</f>
        <v/>
      </c>
    </row>
    <row r="74" spans="8:9" x14ac:dyDescent="0.3">
      <c r="H74" t="str">
        <f>_xlfn.IFNA(VLOOKUP($A74,'Matrix Node Matching'!$A:$I,8,FALSE),"")</f>
        <v/>
      </c>
      <c r="I74" t="str">
        <f>_xlfn.IFNA(VLOOKUP(A74,Configuration_Stock!A:H,7,FALSE),"")</f>
        <v/>
      </c>
    </row>
    <row r="75" spans="8:9" x14ac:dyDescent="0.3">
      <c r="H75" t="str">
        <f>_xlfn.IFNA(VLOOKUP($A75,'Matrix Node Matching'!$A:$I,8,FALSE),"")</f>
        <v/>
      </c>
      <c r="I75" t="str">
        <f>_xlfn.IFNA(VLOOKUP(A75,Configuration_Stock!A:H,7,FALSE),"")</f>
        <v/>
      </c>
    </row>
    <row r="76" spans="8:9" x14ac:dyDescent="0.3">
      <c r="H76" t="str">
        <f>_xlfn.IFNA(VLOOKUP($A76,'Matrix Node Matching'!$A:$I,8,FALSE),"")</f>
        <v/>
      </c>
      <c r="I76" t="str">
        <f>_xlfn.IFNA(VLOOKUP(A76,Configuration_Stock!A:H,7,FALSE),"")</f>
        <v/>
      </c>
    </row>
    <row r="77" spans="8:9" x14ac:dyDescent="0.3">
      <c r="H77" t="str">
        <f>_xlfn.IFNA(VLOOKUP($A77,'Matrix Node Matching'!$A:$I,8,FALSE),"")</f>
        <v/>
      </c>
      <c r="I77" t="str">
        <f>_xlfn.IFNA(VLOOKUP(A77,Configuration_Stock!A:H,7,FALSE),"")</f>
        <v/>
      </c>
    </row>
    <row r="78" spans="8:9" x14ac:dyDescent="0.3">
      <c r="H78" t="str">
        <f>_xlfn.IFNA(VLOOKUP($A78,'Matrix Node Matching'!$A:$I,8,FALSE),"")</f>
        <v/>
      </c>
      <c r="I78" t="str">
        <f>_xlfn.IFNA(VLOOKUP(A78,Configuration_Stock!A:H,7,FALSE),"")</f>
        <v/>
      </c>
    </row>
    <row r="79" spans="8:9" x14ac:dyDescent="0.3">
      <c r="H79" t="str">
        <f>_xlfn.IFNA(VLOOKUP($A79,'Matrix Node Matching'!$A:$I,8,FALSE),"")</f>
        <v/>
      </c>
      <c r="I79" t="str">
        <f>_xlfn.IFNA(VLOOKUP(A79,Configuration_Stock!A:H,7,FALSE),"")</f>
        <v/>
      </c>
    </row>
    <row r="80" spans="8:9" x14ac:dyDescent="0.3">
      <c r="H80" t="str">
        <f>_xlfn.IFNA(VLOOKUP($A80,'Matrix Node Matching'!$A:$I,8,FALSE),"")</f>
        <v/>
      </c>
      <c r="I80" t="str">
        <f>_xlfn.IFNA(VLOOKUP(A80,Configuration_Stock!A:H,7,FALSE),"")</f>
        <v/>
      </c>
    </row>
    <row r="81" spans="8:9" x14ac:dyDescent="0.3">
      <c r="H81" t="str">
        <f>_xlfn.IFNA(VLOOKUP($A81,'Matrix Node Matching'!$A:$I,8,FALSE),"")</f>
        <v/>
      </c>
      <c r="I81" t="str">
        <f>_xlfn.IFNA(VLOOKUP(A81,Configuration_Stock!A:H,7,FALSE),"")</f>
        <v/>
      </c>
    </row>
    <row r="82" spans="8:9" x14ac:dyDescent="0.3">
      <c r="H82" t="str">
        <f>_xlfn.IFNA(VLOOKUP($A82,'Matrix Node Matching'!$A:$I,8,FALSE),"")</f>
        <v/>
      </c>
      <c r="I82" t="str">
        <f>_xlfn.IFNA(VLOOKUP(A82,Configuration_Stock!A:H,7,FALSE),"")</f>
        <v/>
      </c>
    </row>
    <row r="83" spans="8:9" x14ac:dyDescent="0.3">
      <c r="H83" t="str">
        <f>_xlfn.IFNA(VLOOKUP($A83,'Matrix Node Matching'!$A:$I,8,FALSE),"")</f>
        <v/>
      </c>
      <c r="I83" t="str">
        <f>_xlfn.IFNA(VLOOKUP(A83,Configuration_Stock!A:H,7,FALSE),"")</f>
        <v/>
      </c>
    </row>
    <row r="84" spans="8:9" x14ac:dyDescent="0.3">
      <c r="H84" t="str">
        <f>_xlfn.IFNA(VLOOKUP($A84,'Matrix Node Matching'!$A:$I,8,FALSE),"")</f>
        <v/>
      </c>
      <c r="I84" t="str">
        <f>_xlfn.IFNA(VLOOKUP(A84,Configuration_Stock!A:H,7,FALSE),"")</f>
        <v/>
      </c>
    </row>
    <row r="85" spans="8:9" x14ac:dyDescent="0.3">
      <c r="H85" t="str">
        <f>_xlfn.IFNA(VLOOKUP($A85,'Matrix Node Matching'!$A:$I,8,FALSE),"")</f>
        <v/>
      </c>
      <c r="I85" t="str">
        <f>_xlfn.IFNA(VLOOKUP(A85,Configuration_Stock!A:H,7,FALSE),"")</f>
        <v/>
      </c>
    </row>
    <row r="86" spans="8:9" x14ac:dyDescent="0.3">
      <c r="H86" t="str">
        <f>_xlfn.IFNA(VLOOKUP($A86,'Matrix Node Matching'!$A:$I,8,FALSE),"")</f>
        <v/>
      </c>
      <c r="I86" t="str">
        <f>_xlfn.IFNA(VLOOKUP(A86,Configuration_Stock!A:H,7,FALSE),"")</f>
        <v/>
      </c>
    </row>
    <row r="87" spans="8:9" x14ac:dyDescent="0.3">
      <c r="H87" t="str">
        <f>_xlfn.IFNA(VLOOKUP($A87,'Matrix Node Matching'!$A:$I,8,FALSE),"")</f>
        <v/>
      </c>
      <c r="I87" t="str">
        <f>_xlfn.IFNA(VLOOKUP(A87,Configuration_Stock!A:H,7,FALSE),"")</f>
        <v/>
      </c>
    </row>
    <row r="88" spans="8:9" x14ac:dyDescent="0.3">
      <c r="H88" t="str">
        <f>_xlfn.IFNA(VLOOKUP($A88,'Matrix Node Matching'!$A:$I,8,FALSE),"")</f>
        <v/>
      </c>
      <c r="I88" t="str">
        <f>_xlfn.IFNA(VLOOKUP(A88,Configuration_Stock!A:H,7,FALSE),"")</f>
        <v/>
      </c>
    </row>
    <row r="89" spans="8:9" x14ac:dyDescent="0.3">
      <c r="H89" t="str">
        <f>_xlfn.IFNA(VLOOKUP($A89,'Matrix Node Matching'!$A:$I,8,FALSE),"")</f>
        <v/>
      </c>
      <c r="I89" t="str">
        <f>_xlfn.IFNA(VLOOKUP(A89,Configuration_Stock!A:H,7,FALSE),"")</f>
        <v/>
      </c>
    </row>
    <row r="90" spans="8:9" x14ac:dyDescent="0.3">
      <c r="H90" t="str">
        <f>_xlfn.IFNA(VLOOKUP($A90,'Matrix Node Matching'!$A:$I,8,FALSE),"")</f>
        <v/>
      </c>
      <c r="I90" t="str">
        <f>_xlfn.IFNA(VLOOKUP(A90,Configuration_Stock!A:H,7,FALSE),"")</f>
        <v/>
      </c>
    </row>
    <row r="91" spans="8:9" x14ac:dyDescent="0.3">
      <c r="H91" t="str">
        <f>_xlfn.IFNA(VLOOKUP($A91,'Matrix Node Matching'!$A:$I,8,FALSE),"")</f>
        <v/>
      </c>
      <c r="I91" t="str">
        <f>_xlfn.IFNA(VLOOKUP(A91,Configuration_Stock!A:H,7,FALSE),"")</f>
        <v/>
      </c>
    </row>
    <row r="92" spans="8:9" x14ac:dyDescent="0.3">
      <c r="H92" t="str">
        <f>_xlfn.IFNA(VLOOKUP($A92,'Matrix Node Matching'!$A:$I,8,FALSE),"")</f>
        <v/>
      </c>
      <c r="I92" t="str">
        <f>_xlfn.IFNA(VLOOKUP(A92,Configuration_Stock!A:H,7,FALSE),"")</f>
        <v/>
      </c>
    </row>
    <row r="93" spans="8:9" x14ac:dyDescent="0.3">
      <c r="H93" t="str">
        <f>_xlfn.IFNA(VLOOKUP($A93,'Matrix Node Matching'!$A:$I,8,FALSE),"")</f>
        <v/>
      </c>
      <c r="I93" t="str">
        <f>_xlfn.IFNA(VLOOKUP(A93,Configuration_Stock!A:H,7,FALSE),"")</f>
        <v/>
      </c>
    </row>
    <row r="94" spans="8:9" x14ac:dyDescent="0.3">
      <c r="H94" t="str">
        <f>_xlfn.IFNA(VLOOKUP($A94,'Matrix Node Matching'!$A:$I,8,FALSE),"")</f>
        <v/>
      </c>
      <c r="I94" t="str">
        <f>_xlfn.IFNA(VLOOKUP(A94,Configuration_Stock!A:H,7,FALSE),"")</f>
        <v/>
      </c>
    </row>
    <row r="95" spans="8:9" x14ac:dyDescent="0.3">
      <c r="H95" t="str">
        <f>_xlfn.IFNA(VLOOKUP($A95,'Matrix Node Matching'!$A:$I,8,FALSE),"")</f>
        <v/>
      </c>
      <c r="I95" t="str">
        <f>_xlfn.IFNA(VLOOKUP(A95,Configuration_Stock!A:H,7,FALSE),"")</f>
        <v/>
      </c>
    </row>
    <row r="96" spans="8:9" x14ac:dyDescent="0.3">
      <c r="H96" t="str">
        <f>_xlfn.IFNA(VLOOKUP($A96,'Matrix Node Matching'!$A:$I,8,FALSE),"")</f>
        <v/>
      </c>
      <c r="I96" t="str">
        <f>_xlfn.IFNA(VLOOKUP(A96,Configuration_Stock!A:H,7,FALSE),"")</f>
        <v/>
      </c>
    </row>
    <row r="97" spans="8:9" x14ac:dyDescent="0.3">
      <c r="H97" t="str">
        <f>_xlfn.IFNA(VLOOKUP($A97,'Matrix Node Matching'!$A:$I,8,FALSE),"")</f>
        <v/>
      </c>
      <c r="I97" t="str">
        <f>_xlfn.IFNA(VLOOKUP(A97,Configuration_Stock!A:H,7,FALSE),"")</f>
        <v/>
      </c>
    </row>
    <row r="98" spans="8:9" x14ac:dyDescent="0.3">
      <c r="H98" t="str">
        <f>_xlfn.IFNA(VLOOKUP($A98,'Matrix Node Matching'!$A:$I,8,FALSE),"")</f>
        <v/>
      </c>
      <c r="I98" t="str">
        <f>_xlfn.IFNA(VLOOKUP(A98,Configuration_Stock!A:H,7,FALSE),"")</f>
        <v/>
      </c>
    </row>
    <row r="99" spans="8:9" x14ac:dyDescent="0.3">
      <c r="H99" t="str">
        <f>_xlfn.IFNA(VLOOKUP($A99,'Matrix Node Matching'!$A:$I,8,FALSE),"")</f>
        <v/>
      </c>
      <c r="I99" t="str">
        <f>_xlfn.IFNA(VLOOKUP(A99,Configuration_Stock!A:H,7,FALSE),"")</f>
        <v/>
      </c>
    </row>
    <row r="100" spans="8:9" x14ac:dyDescent="0.3">
      <c r="I100" t="str">
        <f>_xlfn.IFNA(VLOOKUP(A100,Configuration_Stock!A:H,7,FALSE),"")</f>
        <v/>
      </c>
    </row>
    <row r="101" spans="8:9" x14ac:dyDescent="0.3">
      <c r="I101" t="str">
        <f>_xlfn.IFNA(VLOOKUP(A101,Configuration_Stock!A:H,7,FALSE),"")</f>
        <v/>
      </c>
    </row>
    <row r="102" spans="8:9" x14ac:dyDescent="0.3">
      <c r="I102" t="str">
        <f>_xlfn.IFNA(VLOOKUP(A102,Configuration_Stock!A:H,7,FALSE),"")</f>
        <v/>
      </c>
    </row>
    <row r="103" spans="8:9" x14ac:dyDescent="0.3">
      <c r="I103" t="str">
        <f>_xlfn.IFNA(VLOOKUP(A103,Configuration_Stock!A:H,7,FALSE),"")</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D5DA-CADE-42B2-9EC5-E960C3E00F5E}">
  <dimension ref="A1:P144"/>
  <sheetViews>
    <sheetView topLeftCell="B1" workbookViewId="0">
      <selection activeCell="I85" sqref="I85"/>
    </sheetView>
  </sheetViews>
  <sheetFormatPr defaultColWidth="8.6640625" defaultRowHeight="14.4" x14ac:dyDescent="0.3"/>
  <cols>
    <col min="1" max="1" width="12.6640625" style="269" customWidth="1"/>
    <col min="2" max="2" width="10.6640625" style="269" bestFit="1" customWidth="1"/>
    <col min="3" max="5" width="13.6640625" style="269" customWidth="1"/>
    <col min="6" max="6" width="17.109375" style="269" customWidth="1"/>
    <col min="7" max="7" width="42.33203125" style="269" customWidth="1"/>
    <col min="8" max="8" width="16.44140625" customWidth="1"/>
    <col min="9" max="9" width="18.44140625" customWidth="1"/>
    <col min="13" max="13" width="20.109375" customWidth="1"/>
    <col min="14" max="14" width="29.33203125" bestFit="1" customWidth="1"/>
  </cols>
  <sheetData>
    <row r="1" spans="1:16" s="272" customFormat="1" ht="45" customHeight="1" x14ac:dyDescent="0.3">
      <c r="A1" s="272" t="s">
        <v>9</v>
      </c>
      <c r="B1" s="272" t="s">
        <v>660</v>
      </c>
      <c r="C1" s="272" t="s">
        <v>10</v>
      </c>
      <c r="D1" s="272" t="s">
        <v>11</v>
      </c>
      <c r="E1" s="272" t="s">
        <v>654</v>
      </c>
      <c r="F1" s="272" t="s">
        <v>13</v>
      </c>
      <c r="G1" s="272" t="s">
        <v>14</v>
      </c>
      <c r="H1" s="273" t="s">
        <v>665</v>
      </c>
      <c r="I1" s="273" t="s">
        <v>666</v>
      </c>
      <c r="K1" s="272" t="s">
        <v>667</v>
      </c>
      <c r="M1" s="304" t="s">
        <v>668</v>
      </c>
      <c r="N1" s="304"/>
      <c r="O1" s="273" t="s">
        <v>669</v>
      </c>
      <c r="P1" s="272" t="s">
        <v>670</v>
      </c>
    </row>
    <row r="2" spans="1:16" x14ac:dyDescent="0.3">
      <c r="A2" s="269" t="str" cm="1">
        <f t="array" ref="A2:G106">_xlfn._xlws.FILTER('PASTE Technology Sheet'!A:G,(ISNUMBER(SEARCH("Offshore",'PASTE Technology Sheet'!G:G)))+('PASTE Technology Sheet'!C:C="XC Trade"),"no match")</f>
        <v>PEUNL_01</v>
      </c>
      <c r="B2" s="269" t="str">
        <v>Elektriciteit</v>
      </c>
      <c r="C2" s="269" t="str">
        <v>XC Trade</v>
      </c>
      <c r="D2" s="269" t="str">
        <v>Power EU</v>
      </c>
      <c r="E2" s="269" t="str">
        <v>Power NL</v>
      </c>
      <c r="F2" s="269" t="str">
        <v>Electricity EU</v>
      </c>
      <c r="G2" s="269" t="str">
        <v>Export from NL to Power EU</v>
      </c>
      <c r="H2" s="268" t="str">
        <f>TRIM(RIGHT(E2,3))</f>
        <v>NL</v>
      </c>
      <c r="I2" s="268" t="str">
        <f>TRIM(RIGHT(D2,3))</f>
        <v>EU</v>
      </c>
      <c r="K2" s="269" t="s">
        <v>671</v>
      </c>
      <c r="M2" s="270" t="s">
        <v>672</v>
      </c>
      <c r="N2" s="271" t="s">
        <v>673</v>
      </c>
      <c r="O2" s="269" t="str">
        <f>VLOOKUP(N2,[2]MATRIX!$D$2:$E$265,2,FALSE)</f>
        <v>NL1</v>
      </c>
      <c r="P2" s="269" t="s">
        <v>674</v>
      </c>
    </row>
    <row r="3" spans="1:16" x14ac:dyDescent="0.3">
      <c r="A3" s="269" t="str">
        <v>PEUGB_01</v>
      </c>
      <c r="B3" s="269" t="str">
        <v>Elektriciteit</v>
      </c>
      <c r="C3" s="269" t="str">
        <v>XC Trade</v>
      </c>
      <c r="D3" s="269" t="str">
        <v>Power EU</v>
      </c>
      <c r="E3" s="269" t="str">
        <v>Power GB</v>
      </c>
      <c r="F3" s="269" t="str">
        <v>Electricity EU</v>
      </c>
      <c r="G3" s="269" t="str">
        <v>Export from GB to Power EU</v>
      </c>
      <c r="H3" s="268" t="str">
        <f t="shared" ref="H3:H64" si="0">TRIM(RIGHT(E3,3))</f>
        <v>GB</v>
      </c>
      <c r="I3" s="268" t="str">
        <f t="shared" ref="I3:I64" si="1">TRIM(RIGHT(D3,3))</f>
        <v>EU</v>
      </c>
      <c r="K3" s="269" t="s">
        <v>675</v>
      </c>
      <c r="M3" s="270" t="s">
        <v>672</v>
      </c>
      <c r="N3" s="271" t="s">
        <v>676</v>
      </c>
      <c r="O3" s="269" t="str">
        <f>VLOOKUP(N3,[2]MATRIX!$D$2:$E$265,2,FALSE)</f>
        <v>NL2</v>
      </c>
      <c r="P3" s="269" t="s">
        <v>677</v>
      </c>
    </row>
    <row r="4" spans="1:16" x14ac:dyDescent="0.3">
      <c r="A4" s="269" t="str">
        <v>PEUNO_01</v>
      </c>
      <c r="B4" s="269" t="str">
        <v>Elektriciteit</v>
      </c>
      <c r="C4" s="269" t="str">
        <v>XC Trade</v>
      </c>
      <c r="D4" s="269" t="str">
        <v>Power EU</v>
      </c>
      <c r="E4" s="269" t="str">
        <v>Power NO</v>
      </c>
      <c r="F4" s="269" t="str">
        <v>Electricity EU</v>
      </c>
      <c r="G4" s="269" t="str">
        <v>Export from NO to Power EU</v>
      </c>
      <c r="H4" s="268" t="str">
        <f t="shared" si="0"/>
        <v>NO</v>
      </c>
      <c r="I4" s="268" t="str">
        <f t="shared" si="1"/>
        <v>EU</v>
      </c>
      <c r="K4" s="269" t="s">
        <v>678</v>
      </c>
      <c r="M4" s="270" t="s">
        <v>672</v>
      </c>
      <c r="N4" s="271" t="s">
        <v>676</v>
      </c>
      <c r="O4" s="269" t="str">
        <f>VLOOKUP(N4,[2]MATRIX!$D$2:$E$265,2,FALSE)</f>
        <v>NL2</v>
      </c>
      <c r="P4" s="269" t="s">
        <v>679</v>
      </c>
    </row>
    <row r="5" spans="1:16" x14ac:dyDescent="0.3">
      <c r="A5" s="269" t="str">
        <v>PEUDK_01</v>
      </c>
      <c r="B5" s="269" t="str">
        <v>Elektriciteit</v>
      </c>
      <c r="C5" s="269" t="str">
        <v>XC Trade</v>
      </c>
      <c r="D5" s="269" t="str">
        <v>Power EU</v>
      </c>
      <c r="E5" s="269" t="str">
        <v>Power DK</v>
      </c>
      <c r="F5" s="269" t="str">
        <v>Electricity EU</v>
      </c>
      <c r="G5" s="269" t="str">
        <v>Export from DK to Power EU</v>
      </c>
      <c r="H5" s="268" t="str">
        <f t="shared" si="0"/>
        <v>DK</v>
      </c>
      <c r="I5" s="268" t="str">
        <f t="shared" si="1"/>
        <v>EU</v>
      </c>
      <c r="K5" s="269" t="s">
        <v>680</v>
      </c>
      <c r="M5" s="270" t="s">
        <v>672</v>
      </c>
      <c r="N5" s="271" t="s">
        <v>676</v>
      </c>
      <c r="O5" s="269" t="str">
        <f>VLOOKUP(N5,[2]MATRIX!$D$2:$E$265,2,FALSE)</f>
        <v>NL2</v>
      </c>
      <c r="P5" s="269" t="s">
        <v>674</v>
      </c>
    </row>
    <row r="6" spans="1:16" x14ac:dyDescent="0.3">
      <c r="A6" s="269" t="str">
        <v>PEUDE_01</v>
      </c>
      <c r="B6" s="269" t="str">
        <v>Elektriciteit</v>
      </c>
      <c r="C6" s="269" t="str">
        <v>XC Trade</v>
      </c>
      <c r="D6" s="269" t="str">
        <v>Power EU</v>
      </c>
      <c r="E6" s="269" t="str">
        <v>Power DE</v>
      </c>
      <c r="F6" s="269" t="str">
        <v>Electricity EU</v>
      </c>
      <c r="G6" s="269" t="str">
        <v>Export from DE to Power EU</v>
      </c>
      <c r="H6" s="268" t="str">
        <f t="shared" si="0"/>
        <v>DE</v>
      </c>
      <c r="I6" s="268" t="str">
        <f t="shared" si="1"/>
        <v>EU</v>
      </c>
      <c r="K6" s="269" t="s">
        <v>681</v>
      </c>
      <c r="M6" s="270" t="s">
        <v>672</v>
      </c>
      <c r="N6" s="271" t="s">
        <v>682</v>
      </c>
      <c r="O6" s="269" t="str">
        <f>VLOOKUP(N6,[2]MATRIX!$D$2:$E$265,2,FALSE)</f>
        <v>NL4</v>
      </c>
      <c r="P6" s="269" t="s">
        <v>683</v>
      </c>
    </row>
    <row r="7" spans="1:16" x14ac:dyDescent="0.3">
      <c r="A7" s="269" t="str">
        <v>PNL1_01</v>
      </c>
      <c r="B7" s="269" t="str">
        <v>Elektriciteit</v>
      </c>
      <c r="C7" s="269" t="str">
        <v>Conversion</v>
      </c>
      <c r="D7" s="269" t="str">
        <v>Power NL1</v>
      </c>
      <c r="E7" s="269" t="str">
        <v>Generation</v>
      </c>
      <c r="F7" s="269" t="str">
        <v>Electricity Cluster NL1</v>
      </c>
      <c r="G7" s="269" t="str">
        <v xml:space="preserve">Offshore Wind Cluster NL1 </v>
      </c>
      <c r="H7" s="268" t="str">
        <f t="shared" si="0"/>
        <v>ion</v>
      </c>
      <c r="I7" s="268" t="str">
        <f t="shared" si="1"/>
        <v>NL1</v>
      </c>
      <c r="K7" s="269" t="s">
        <v>684</v>
      </c>
      <c r="M7" s="270" t="s">
        <v>685</v>
      </c>
      <c r="N7" s="271" t="s">
        <v>676</v>
      </c>
      <c r="O7" s="269" t="s">
        <v>686</v>
      </c>
      <c r="P7" s="269" t="s">
        <v>687</v>
      </c>
    </row>
    <row r="8" spans="1:16" x14ac:dyDescent="0.3">
      <c r="A8" s="269" t="str">
        <v>PNL2_01</v>
      </c>
      <c r="B8" s="269" t="str">
        <v>Elektriciteit</v>
      </c>
      <c r="C8" s="269" t="str">
        <v>Conversion</v>
      </c>
      <c r="D8" s="269" t="str">
        <v>Power NL2</v>
      </c>
      <c r="E8" s="269" t="str">
        <v>Generation</v>
      </c>
      <c r="F8" s="269" t="str">
        <v>Electricity Cluster NL2</v>
      </c>
      <c r="G8" s="269" t="str">
        <v>Offshore Wind Cluster NL2</v>
      </c>
      <c r="H8" s="268" t="str">
        <f t="shared" si="0"/>
        <v>ion</v>
      </c>
      <c r="I8" s="268" t="str">
        <f t="shared" si="1"/>
        <v>NL2</v>
      </c>
      <c r="K8" s="269"/>
      <c r="M8" s="270" t="s">
        <v>685</v>
      </c>
      <c r="N8" s="271" t="s">
        <v>688</v>
      </c>
      <c r="O8" s="269" t="s">
        <v>689</v>
      </c>
      <c r="P8" s="269" t="s">
        <v>687</v>
      </c>
    </row>
    <row r="9" spans="1:16" x14ac:dyDescent="0.3">
      <c r="A9" s="269" t="str">
        <v>PNL3_01</v>
      </c>
      <c r="B9" s="269" t="str">
        <v>Elektriciteit</v>
      </c>
      <c r="C9" s="269" t="str">
        <v>Conversion</v>
      </c>
      <c r="D9" s="269" t="str">
        <v>Power NL3</v>
      </c>
      <c r="E9" s="269" t="str">
        <v>Generation</v>
      </c>
      <c r="F9" s="269" t="str">
        <v>Electricity Cluster NL3</v>
      </c>
      <c r="G9" s="269" t="str">
        <v xml:space="preserve">Offshore Wind Cluster NL3 </v>
      </c>
      <c r="H9" s="268" t="str">
        <f t="shared" si="0"/>
        <v>ion</v>
      </c>
      <c r="I9" s="268" t="str">
        <f t="shared" si="1"/>
        <v>NL3</v>
      </c>
      <c r="K9" s="269" t="s">
        <v>690</v>
      </c>
      <c r="M9" s="270" t="s">
        <v>685</v>
      </c>
      <c r="N9" s="271" t="s">
        <v>691</v>
      </c>
      <c r="O9" s="269" t="s">
        <v>692</v>
      </c>
      <c r="P9" s="269" t="s">
        <v>687</v>
      </c>
    </row>
    <row r="10" spans="1:16" x14ac:dyDescent="0.3">
      <c r="A10" s="269" t="str">
        <v>PNL4_01</v>
      </c>
      <c r="B10" s="269" t="str">
        <v>Elektriciteit</v>
      </c>
      <c r="C10" s="269" t="str">
        <v>Conversion</v>
      </c>
      <c r="D10" s="269" t="str">
        <v>Power NL4</v>
      </c>
      <c r="E10" s="269" t="str">
        <v>Generation</v>
      </c>
      <c r="F10" s="269" t="str">
        <v>Electricity Cluster NL4</v>
      </c>
      <c r="G10" s="269" t="str">
        <v xml:space="preserve">Offshore Wind Cluster NL4 </v>
      </c>
      <c r="H10" s="268" t="str">
        <f t="shared" si="0"/>
        <v>ion</v>
      </c>
      <c r="I10" s="268" t="str">
        <f t="shared" si="1"/>
        <v>NL4</v>
      </c>
      <c r="K10" s="269" t="s">
        <v>686</v>
      </c>
      <c r="M10" s="270" t="s">
        <v>685</v>
      </c>
      <c r="N10" s="271" t="s">
        <v>693</v>
      </c>
      <c r="O10" s="269" t="s">
        <v>694</v>
      </c>
      <c r="P10" s="269" t="s">
        <v>695</v>
      </c>
    </row>
    <row r="11" spans="1:16" x14ac:dyDescent="0.3">
      <c r="A11" s="269" t="str">
        <v>PNL5_01</v>
      </c>
      <c r="B11" s="269" t="str">
        <v>Elektriciteit</v>
      </c>
      <c r="C11" s="269" t="str">
        <v>Conversion</v>
      </c>
      <c r="D11" s="269" t="str">
        <v>Power NL5</v>
      </c>
      <c r="E11" s="269" t="str">
        <v>Generation</v>
      </c>
      <c r="F11" s="269" t="str">
        <v>Electricity Cluster NL5</v>
      </c>
      <c r="G11" s="269" t="str">
        <v>Offshore Wind Cluster NL5</v>
      </c>
      <c r="H11" s="268" t="str">
        <f t="shared" si="0"/>
        <v>ion</v>
      </c>
      <c r="I11" s="268" t="str">
        <f t="shared" si="1"/>
        <v>NL5</v>
      </c>
      <c r="K11" s="269" t="s">
        <v>689</v>
      </c>
      <c r="M11" s="270" t="s">
        <v>685</v>
      </c>
      <c r="N11" s="271" t="s">
        <v>696</v>
      </c>
      <c r="O11" s="269" t="s">
        <v>697</v>
      </c>
      <c r="P11" s="269" t="s">
        <v>695</v>
      </c>
    </row>
    <row r="12" spans="1:16" x14ac:dyDescent="0.3">
      <c r="A12" s="269" t="str">
        <v>PDE1_01</v>
      </c>
      <c r="B12" s="269" t="str">
        <v>Elektriciteit</v>
      </c>
      <c r="C12" s="269" t="str">
        <v>Conversion</v>
      </c>
      <c r="D12" s="269" t="str">
        <v>Power DE1</v>
      </c>
      <c r="E12" s="269" t="str">
        <v>Generation</v>
      </c>
      <c r="F12" s="269" t="str">
        <v>Electricity Cluster DE1</v>
      </c>
      <c r="G12" s="269" t="str">
        <v xml:space="preserve">Offshore Wind Cluster DE1 </v>
      </c>
      <c r="H12" s="268" t="str">
        <f t="shared" si="0"/>
        <v>ion</v>
      </c>
      <c r="I12" s="268" t="str">
        <f t="shared" si="1"/>
        <v>DE1</v>
      </c>
      <c r="K12" s="269" t="s">
        <v>698</v>
      </c>
      <c r="M12" s="270" t="s">
        <v>699</v>
      </c>
      <c r="N12" s="271" t="s">
        <v>696</v>
      </c>
      <c r="O12" s="269" t="s">
        <v>697</v>
      </c>
      <c r="P12" s="269" t="s">
        <v>700</v>
      </c>
    </row>
    <row r="13" spans="1:16" x14ac:dyDescent="0.3">
      <c r="A13" s="269" t="str">
        <v>PDK1_01</v>
      </c>
      <c r="B13" s="269" t="str">
        <v>Elektriciteit</v>
      </c>
      <c r="C13" s="269" t="str">
        <v>Conversion</v>
      </c>
      <c r="D13" s="269" t="str">
        <v>Power DK1</v>
      </c>
      <c r="E13" s="269" t="str">
        <v>Generation</v>
      </c>
      <c r="F13" s="269" t="str">
        <v>Electricity Cluster DK1</v>
      </c>
      <c r="G13" s="269" t="str">
        <v xml:space="preserve">Offshore Wind Cluster DK1 </v>
      </c>
      <c r="H13" s="268" t="str">
        <f t="shared" si="0"/>
        <v>ion</v>
      </c>
      <c r="I13" s="268" t="str">
        <f t="shared" si="1"/>
        <v>DK1</v>
      </c>
      <c r="K13" s="269" t="s">
        <v>701</v>
      </c>
      <c r="M13" s="270" t="s">
        <v>699</v>
      </c>
      <c r="N13" s="271" t="s">
        <v>702</v>
      </c>
      <c r="O13" s="269" t="s">
        <v>703</v>
      </c>
      <c r="P13" s="269" t="s">
        <v>704</v>
      </c>
    </row>
    <row r="14" spans="1:16" x14ac:dyDescent="0.3">
      <c r="A14" s="269" t="str">
        <v>PGB1_01</v>
      </c>
      <c r="B14" s="269" t="str">
        <v>Elektriciteit</v>
      </c>
      <c r="C14" s="269" t="str">
        <v>Conversion</v>
      </c>
      <c r="D14" s="269" t="str">
        <v>Power GB1</v>
      </c>
      <c r="E14" s="269" t="str">
        <v>Generation</v>
      </c>
      <c r="F14" s="269" t="str">
        <v>Electricity Cluster GB1</v>
      </c>
      <c r="G14" s="269" t="str">
        <v xml:space="preserve">Offshore Wind Cluster GB1 </v>
      </c>
      <c r="H14" s="268" t="str">
        <f t="shared" si="0"/>
        <v>ion</v>
      </c>
      <c r="I14" s="268" t="str">
        <f t="shared" si="1"/>
        <v>GB1</v>
      </c>
      <c r="K14" s="269" t="s">
        <v>705</v>
      </c>
      <c r="M14" s="270" t="s">
        <v>699</v>
      </c>
      <c r="N14" s="271" t="s">
        <v>706</v>
      </c>
      <c r="O14" s="269" t="s">
        <v>707</v>
      </c>
      <c r="P14" s="269" t="s">
        <v>704</v>
      </c>
    </row>
    <row r="15" spans="1:16" x14ac:dyDescent="0.3">
      <c r="A15" s="269" t="str">
        <v>PGB2_01</v>
      </c>
      <c r="B15" s="269" t="str">
        <v>Elektriciteit</v>
      </c>
      <c r="C15" s="269" t="str">
        <v>Conversion</v>
      </c>
      <c r="D15" s="269" t="str">
        <v>Power GB2</v>
      </c>
      <c r="E15" s="269" t="str">
        <v>Generation</v>
      </c>
      <c r="F15" s="269" t="str">
        <v>Electricity Cluster GB2</v>
      </c>
      <c r="G15" s="269" t="str">
        <v>Offshore Wind Cluster GB2</v>
      </c>
      <c r="H15" s="268" t="str">
        <f t="shared" si="0"/>
        <v>ion</v>
      </c>
      <c r="I15" s="268" t="str">
        <f t="shared" si="1"/>
        <v>GB2</v>
      </c>
      <c r="K15" s="269" t="s">
        <v>707</v>
      </c>
    </row>
    <row r="16" spans="1:16" x14ac:dyDescent="0.3">
      <c r="A16" s="269" t="str">
        <v>PGB3_01</v>
      </c>
      <c r="B16" s="269" t="str">
        <v>Elektriciteit</v>
      </c>
      <c r="C16" s="269" t="str">
        <v>Conversion</v>
      </c>
      <c r="D16" s="269" t="str">
        <v>Power GB3</v>
      </c>
      <c r="E16" s="269" t="str">
        <v>Generation</v>
      </c>
      <c r="F16" s="269" t="str">
        <v>Electricity Cluster GB3</v>
      </c>
      <c r="G16" s="269" t="str">
        <v>Offshore Wind Cluster GB3</v>
      </c>
      <c r="H16" s="268" t="str">
        <f t="shared" si="0"/>
        <v>ion</v>
      </c>
      <c r="I16" s="268" t="str">
        <f t="shared" si="1"/>
        <v>GB3</v>
      </c>
      <c r="K16" s="269" t="s">
        <v>692</v>
      </c>
    </row>
    <row r="17" spans="1:11" x14ac:dyDescent="0.3">
      <c r="A17" s="269" t="str">
        <v>PNO1_01</v>
      </c>
      <c r="B17" s="269" t="str">
        <v>Elektriciteit</v>
      </c>
      <c r="C17" s="269" t="str">
        <v>Conversion</v>
      </c>
      <c r="D17" s="269" t="str">
        <v>Power NO1</v>
      </c>
      <c r="E17" s="269" t="str">
        <v>Generation</v>
      </c>
      <c r="F17" s="269" t="str">
        <v>Electricity Cluster NO1</v>
      </c>
      <c r="G17" s="269" t="str">
        <v>Offshore Wind Cluster NO1</v>
      </c>
      <c r="H17" s="268" t="str">
        <f t="shared" si="0"/>
        <v>ion</v>
      </c>
      <c r="I17" s="268" t="str">
        <f t="shared" si="1"/>
        <v>NO1</v>
      </c>
      <c r="K17" s="269" t="s">
        <v>694</v>
      </c>
    </row>
    <row r="18" spans="1:11" x14ac:dyDescent="0.3">
      <c r="A18" s="269" t="str">
        <v>PNLDK_01</v>
      </c>
      <c r="B18" s="269" t="str">
        <v>Elektriciteit</v>
      </c>
      <c r="C18" s="269" t="str">
        <v>XC Trade</v>
      </c>
      <c r="D18" s="269" t="str">
        <v>Power NL</v>
      </c>
      <c r="E18" s="269" t="str">
        <v>Power DK</v>
      </c>
      <c r="F18" s="269" t="str">
        <v>Electricity NL - HV</v>
      </c>
      <c r="G18" s="269" t="str">
        <v>Import from DK - Power NL</v>
      </c>
      <c r="H18" s="268" t="str">
        <f t="shared" si="0"/>
        <v>DK</v>
      </c>
      <c r="I18" s="268" t="str">
        <f t="shared" si="1"/>
        <v>NL</v>
      </c>
      <c r="K18" s="269" t="s">
        <v>697</v>
      </c>
    </row>
    <row r="19" spans="1:11" x14ac:dyDescent="0.3">
      <c r="A19" s="269" t="str">
        <v>PNLDE_01</v>
      </c>
      <c r="B19" s="269" t="str">
        <v>Elektriciteit</v>
      </c>
      <c r="C19" s="269" t="str">
        <v>XC Trade</v>
      </c>
      <c r="D19" s="269" t="str">
        <v>Power NL</v>
      </c>
      <c r="E19" s="269" t="str">
        <v>Power DE</v>
      </c>
      <c r="F19" s="269" t="str">
        <v>Electricity NL - HV</v>
      </c>
      <c r="G19" s="269" t="str">
        <v>Import from DE - Power NL</v>
      </c>
      <c r="H19" s="268" t="str">
        <f t="shared" si="0"/>
        <v>DE</v>
      </c>
      <c r="I19" s="268" t="str">
        <f t="shared" si="1"/>
        <v>NL</v>
      </c>
      <c r="K19" s="269" t="s">
        <v>703</v>
      </c>
    </row>
    <row r="20" spans="1:11" x14ac:dyDescent="0.3">
      <c r="A20" s="269" t="str">
        <v>PNLGB_01</v>
      </c>
      <c r="B20" s="269" t="str">
        <v>Elektriciteit</v>
      </c>
      <c r="C20" s="269" t="str">
        <v>XC Trade</v>
      </c>
      <c r="D20" s="269" t="str">
        <v>Power NL</v>
      </c>
      <c r="E20" s="269" t="str">
        <v>Power GB</v>
      </c>
      <c r="F20" s="269" t="str">
        <v>Electricity NL - HV</v>
      </c>
      <c r="G20" s="269" t="str">
        <v>Import from GB - Power NL</v>
      </c>
      <c r="H20" s="268" t="str">
        <f t="shared" si="0"/>
        <v>GB</v>
      </c>
      <c r="I20" s="268" t="str">
        <f t="shared" si="1"/>
        <v>NL</v>
      </c>
      <c r="K20" s="269"/>
    </row>
    <row r="21" spans="1:11" x14ac:dyDescent="0.3">
      <c r="A21" s="269" t="str">
        <v>PNLNO_01</v>
      </c>
      <c r="B21" s="269" t="str">
        <v>Elektriciteit</v>
      </c>
      <c r="C21" s="269" t="str">
        <v>XC Trade</v>
      </c>
      <c r="D21" s="269" t="str">
        <v>Power NL</v>
      </c>
      <c r="E21" s="269" t="str">
        <v>Power NO</v>
      </c>
      <c r="F21" s="269" t="str">
        <v>Electricity NL - HV</v>
      </c>
      <c r="G21" s="269" t="str">
        <v>Import from NO - Power NL</v>
      </c>
      <c r="H21" s="268" t="str">
        <f t="shared" si="0"/>
        <v>NO</v>
      </c>
      <c r="I21" s="268" t="str">
        <f t="shared" si="1"/>
        <v>NL</v>
      </c>
      <c r="K21" s="269" t="s">
        <v>674</v>
      </c>
    </row>
    <row r="22" spans="1:11" x14ac:dyDescent="0.3">
      <c r="A22" s="269" t="str">
        <v>PDEDK_01</v>
      </c>
      <c r="B22" s="269" t="str">
        <v>Elektriciteit</v>
      </c>
      <c r="C22" s="269" t="str">
        <v>XC Trade</v>
      </c>
      <c r="D22" s="269" t="str">
        <v>Power DE</v>
      </c>
      <c r="E22" s="269" t="str">
        <v>Power DK</v>
      </c>
      <c r="F22" s="269" t="str">
        <v>Electricity DE</v>
      </c>
      <c r="G22" s="269" t="str">
        <v>Import from DK - Power DE</v>
      </c>
      <c r="H22" s="268" t="str">
        <f t="shared" si="0"/>
        <v>DK</v>
      </c>
      <c r="I22" s="268" t="str">
        <f t="shared" si="1"/>
        <v>DE</v>
      </c>
      <c r="K22" s="269" t="s">
        <v>677</v>
      </c>
    </row>
    <row r="23" spans="1:11" x14ac:dyDescent="0.3">
      <c r="A23" s="269" t="str">
        <v>PDENO_01</v>
      </c>
      <c r="B23" s="269" t="str">
        <v>Elektriciteit</v>
      </c>
      <c r="C23" s="269" t="str">
        <v>XC Trade</v>
      </c>
      <c r="D23" s="269" t="str">
        <v>Power DE</v>
      </c>
      <c r="E23" s="269" t="str">
        <v>Power NO</v>
      </c>
      <c r="F23" s="269" t="str">
        <v>Electricity DE</v>
      </c>
      <c r="G23" s="269" t="str">
        <v>Import from NO - Power DE</v>
      </c>
      <c r="H23" s="268" t="str">
        <f t="shared" si="0"/>
        <v>NO</v>
      </c>
      <c r="I23" s="268" t="str">
        <f t="shared" si="1"/>
        <v>DE</v>
      </c>
      <c r="K23" s="269" t="s">
        <v>683</v>
      </c>
    </row>
    <row r="24" spans="1:11" x14ac:dyDescent="0.3">
      <c r="A24" s="269" t="str">
        <v>PDENL_01</v>
      </c>
      <c r="B24" s="269" t="str">
        <v>Elektriciteit</v>
      </c>
      <c r="C24" s="269" t="str">
        <v>XC Trade</v>
      </c>
      <c r="D24" s="269" t="str">
        <v>Power DE</v>
      </c>
      <c r="E24" s="269" t="str">
        <v>Power NL</v>
      </c>
      <c r="F24" s="269" t="str">
        <v>Electricity DE</v>
      </c>
      <c r="G24" s="269" t="str">
        <v>Import from NL - Power DE</v>
      </c>
      <c r="H24" s="268" t="str">
        <f t="shared" si="0"/>
        <v>NL</v>
      </c>
      <c r="I24" s="268" t="str">
        <f t="shared" si="1"/>
        <v>DE</v>
      </c>
      <c r="K24" s="269" t="s">
        <v>679</v>
      </c>
    </row>
    <row r="25" spans="1:11" x14ac:dyDescent="0.3">
      <c r="A25" s="269" t="str">
        <v>PDEGB_01</v>
      </c>
      <c r="B25" s="269" t="str">
        <v>Elektriciteit</v>
      </c>
      <c r="C25" s="269" t="str">
        <v>XC Trade</v>
      </c>
      <c r="D25" s="269" t="str">
        <v>Power DE</v>
      </c>
      <c r="E25" s="269" t="str">
        <v>Power GB</v>
      </c>
      <c r="F25" s="269" t="str">
        <v>Electricity DE</v>
      </c>
      <c r="G25" s="269" t="str">
        <v>Import from GB - Power DE</v>
      </c>
      <c r="H25" s="268" t="str">
        <f t="shared" si="0"/>
        <v>GB</v>
      </c>
      <c r="I25" s="268" t="str">
        <f t="shared" si="1"/>
        <v>DE</v>
      </c>
      <c r="K25" s="269" t="s">
        <v>687</v>
      </c>
    </row>
    <row r="26" spans="1:11" x14ac:dyDescent="0.3">
      <c r="A26" s="269" t="str">
        <v>PNODK_01</v>
      </c>
      <c r="B26" s="269" t="str">
        <v>Elektriciteit</v>
      </c>
      <c r="C26" s="269" t="str">
        <v>XC Trade</v>
      </c>
      <c r="D26" s="269" t="str">
        <v>Power NO</v>
      </c>
      <c r="E26" s="269" t="str">
        <v>Power DK</v>
      </c>
      <c r="F26" s="269" t="str">
        <v>Electricity NO</v>
      </c>
      <c r="G26" s="269" t="str">
        <v>Import from DK - Power NO</v>
      </c>
      <c r="H26" s="268" t="str">
        <f t="shared" si="0"/>
        <v>DK</v>
      </c>
      <c r="I26" s="268" t="str">
        <f t="shared" si="1"/>
        <v>NO</v>
      </c>
      <c r="K26" s="269" t="s">
        <v>695</v>
      </c>
    </row>
    <row r="27" spans="1:11" x14ac:dyDescent="0.3">
      <c r="A27" s="269" t="str">
        <v>PNODE_01</v>
      </c>
      <c r="B27" s="269" t="str">
        <v>Elektriciteit</v>
      </c>
      <c r="C27" s="269" t="str">
        <v>XC Trade</v>
      </c>
      <c r="D27" s="269" t="str">
        <v>Power NO</v>
      </c>
      <c r="E27" s="269" t="str">
        <v>Power DE</v>
      </c>
      <c r="F27" s="269" t="str">
        <v>Electricity NO</v>
      </c>
      <c r="G27" s="269" t="str">
        <v>Import from DE - Power NO</v>
      </c>
      <c r="H27" s="268" t="str">
        <f t="shared" si="0"/>
        <v>DE</v>
      </c>
      <c r="I27" s="268" t="str">
        <f t="shared" si="1"/>
        <v>NO</v>
      </c>
      <c r="K27" s="269" t="s">
        <v>704</v>
      </c>
    </row>
    <row r="28" spans="1:11" x14ac:dyDescent="0.3">
      <c r="A28" s="269" t="str">
        <v>PNOGB_01</v>
      </c>
      <c r="B28" s="269" t="str">
        <v>Elektriciteit</v>
      </c>
      <c r="C28" s="269" t="str">
        <v>XC Trade</v>
      </c>
      <c r="D28" s="269" t="str">
        <v>Power NO</v>
      </c>
      <c r="E28" s="269" t="str">
        <v>Power GB</v>
      </c>
      <c r="F28" s="269" t="str">
        <v>Electricity NO</v>
      </c>
      <c r="G28" s="269" t="str">
        <v>Import from GB - Power NO</v>
      </c>
      <c r="H28" s="268" t="str">
        <f t="shared" si="0"/>
        <v>GB</v>
      </c>
      <c r="I28" s="268" t="str">
        <f t="shared" si="1"/>
        <v>NO</v>
      </c>
      <c r="K28" s="269" t="s">
        <v>700</v>
      </c>
    </row>
    <row r="29" spans="1:11" x14ac:dyDescent="0.3">
      <c r="A29" s="269" t="str">
        <v>PNONL_01</v>
      </c>
      <c r="B29" s="269" t="str">
        <v>Elektriciteit</v>
      </c>
      <c r="C29" s="269" t="str">
        <v>XC Trade</v>
      </c>
      <c r="D29" s="269" t="str">
        <v>Power NO</v>
      </c>
      <c r="E29" s="269" t="str">
        <v>Power NL</v>
      </c>
      <c r="F29" s="269" t="str">
        <v>Electricity NO</v>
      </c>
      <c r="G29" s="269" t="str">
        <v>Import from NL - Power NO</v>
      </c>
      <c r="H29" s="268" t="str">
        <f t="shared" si="0"/>
        <v>NL</v>
      </c>
      <c r="I29" s="268" t="str">
        <f t="shared" si="1"/>
        <v>NO</v>
      </c>
      <c r="K29" s="269"/>
    </row>
    <row r="30" spans="1:11" x14ac:dyDescent="0.3">
      <c r="A30" s="269" t="str">
        <v>PDKDE_01</v>
      </c>
      <c r="B30" s="269" t="str">
        <v>Elektriciteit</v>
      </c>
      <c r="C30" s="269" t="str">
        <v>XC Trade</v>
      </c>
      <c r="D30" s="269" t="str">
        <v>Power DK</v>
      </c>
      <c r="E30" s="269" t="str">
        <v>Power DE</v>
      </c>
      <c r="F30" s="269" t="str">
        <v>Electricity DK</v>
      </c>
      <c r="G30" s="269" t="str">
        <v>Import from DE - Power DK</v>
      </c>
      <c r="H30" s="268" t="str">
        <f t="shared" si="0"/>
        <v>DE</v>
      </c>
      <c r="I30" s="268" t="str">
        <f t="shared" si="1"/>
        <v>DK</v>
      </c>
      <c r="K30" s="269"/>
    </row>
    <row r="31" spans="1:11" x14ac:dyDescent="0.3">
      <c r="A31" s="269" t="str">
        <v>PDKNO_01</v>
      </c>
      <c r="B31" s="269" t="str">
        <v>Elektriciteit</v>
      </c>
      <c r="C31" s="269" t="str">
        <v>XC Trade</v>
      </c>
      <c r="D31" s="269" t="str">
        <v>Power DK</v>
      </c>
      <c r="E31" s="269" t="str">
        <v>Power NO</v>
      </c>
      <c r="F31" s="269" t="str">
        <v>Electricity DK</v>
      </c>
      <c r="G31" s="269" t="str">
        <v>Import from NO - Power DK</v>
      </c>
      <c r="H31" s="268" t="str">
        <f t="shared" si="0"/>
        <v>NO</v>
      </c>
      <c r="I31" s="268" t="str">
        <f t="shared" si="1"/>
        <v>DK</v>
      </c>
      <c r="K31" s="269"/>
    </row>
    <row r="32" spans="1:11" x14ac:dyDescent="0.3">
      <c r="A32" s="269" t="str">
        <v>PDKNL_01</v>
      </c>
      <c r="B32" s="269" t="str">
        <v>Elektriciteit</v>
      </c>
      <c r="C32" s="269" t="str">
        <v>XC Trade</v>
      </c>
      <c r="D32" s="269" t="str">
        <v>Power DK</v>
      </c>
      <c r="E32" s="269" t="str">
        <v>Power NL</v>
      </c>
      <c r="F32" s="269" t="str">
        <v>Electricity DK</v>
      </c>
      <c r="G32" s="269" t="str">
        <v>Import from NL - Power DK</v>
      </c>
      <c r="H32" s="268" t="str">
        <f t="shared" si="0"/>
        <v>NL</v>
      </c>
      <c r="I32" s="268" t="str">
        <f t="shared" si="1"/>
        <v>DK</v>
      </c>
    </row>
    <row r="33" spans="1:9" x14ac:dyDescent="0.3">
      <c r="A33" s="269" t="str">
        <v>PDKGB_01</v>
      </c>
      <c r="B33" s="269" t="str">
        <v>Elektriciteit</v>
      </c>
      <c r="C33" s="269" t="str">
        <v>XC Trade</v>
      </c>
      <c r="D33" s="269" t="str">
        <v>Power DK</v>
      </c>
      <c r="E33" s="269" t="str">
        <v>Power GB</v>
      </c>
      <c r="F33" s="269" t="str">
        <v>Electricity DK</v>
      </c>
      <c r="G33" s="269" t="str">
        <v>Import from GB - Power DK</v>
      </c>
      <c r="H33" s="268" t="str">
        <f t="shared" si="0"/>
        <v>GB</v>
      </c>
      <c r="I33" s="268" t="str">
        <f t="shared" si="1"/>
        <v>DK</v>
      </c>
    </row>
    <row r="34" spans="1:9" x14ac:dyDescent="0.3">
      <c r="A34" s="269" t="str">
        <v>PGBNO_01</v>
      </c>
      <c r="B34" s="269" t="str">
        <v>Elektriciteit</v>
      </c>
      <c r="C34" s="269" t="str">
        <v>XC Trade</v>
      </c>
      <c r="D34" s="269" t="str">
        <v>Power GB</v>
      </c>
      <c r="E34" s="269" t="str">
        <v>Power NO</v>
      </c>
      <c r="F34" s="269" t="str">
        <v>Electricity GB</v>
      </c>
      <c r="G34" s="269" t="str">
        <v>Import from NO - Power GB</v>
      </c>
      <c r="H34" s="268" t="str">
        <f t="shared" si="0"/>
        <v>NO</v>
      </c>
      <c r="I34" s="268" t="str">
        <f t="shared" si="1"/>
        <v>GB</v>
      </c>
    </row>
    <row r="35" spans="1:9" x14ac:dyDescent="0.3">
      <c r="A35" s="269" t="str">
        <v>PGBNL_01</v>
      </c>
      <c r="B35" s="269" t="str">
        <v>Elektriciteit</v>
      </c>
      <c r="C35" s="269" t="str">
        <v>XC Trade</v>
      </c>
      <c r="D35" s="269" t="str">
        <v>Power GB</v>
      </c>
      <c r="E35" s="269" t="str">
        <v>Power NL</v>
      </c>
      <c r="F35" s="269" t="str">
        <v>Electricity GB</v>
      </c>
      <c r="G35" s="269" t="str">
        <v>Import from NL - Power GB</v>
      </c>
      <c r="H35" s="268" t="str">
        <f t="shared" si="0"/>
        <v>NL</v>
      </c>
      <c r="I35" s="268" t="str">
        <f t="shared" si="1"/>
        <v>GB</v>
      </c>
    </row>
    <row r="36" spans="1:9" x14ac:dyDescent="0.3">
      <c r="A36" s="269" t="str">
        <v>PGBDK_01</v>
      </c>
      <c r="B36" s="269" t="str">
        <v>Elektriciteit</v>
      </c>
      <c r="C36" s="269" t="str">
        <v>XC Trade</v>
      </c>
      <c r="D36" s="269" t="str">
        <v>Power GB</v>
      </c>
      <c r="E36" s="269" t="str">
        <v>Power DK</v>
      </c>
      <c r="F36" s="269" t="str">
        <v>Electricity GB</v>
      </c>
      <c r="G36" s="269" t="str">
        <v>Import from DK - Power GB</v>
      </c>
      <c r="H36" s="268" t="str">
        <f t="shared" si="0"/>
        <v>DK</v>
      </c>
      <c r="I36" s="268" t="str">
        <f t="shared" si="1"/>
        <v>GB</v>
      </c>
    </row>
    <row r="37" spans="1:9" x14ac:dyDescent="0.3">
      <c r="A37" s="269" t="str">
        <v>PGBDE_01</v>
      </c>
      <c r="B37" s="269" t="str">
        <v>Elektriciteit</v>
      </c>
      <c r="C37" s="269" t="str">
        <v>XC Trade</v>
      </c>
      <c r="D37" s="269" t="str">
        <v>Power GB</v>
      </c>
      <c r="E37" s="269" t="str">
        <v>Power DE</v>
      </c>
      <c r="F37" s="269" t="str">
        <v>Electricity GB</v>
      </c>
      <c r="G37" s="269" t="str">
        <v>Import from DE - Power GB</v>
      </c>
      <c r="H37" s="268" t="str">
        <f t="shared" si="0"/>
        <v>DE</v>
      </c>
      <c r="I37" s="268" t="str">
        <f t="shared" si="1"/>
        <v>GB</v>
      </c>
    </row>
    <row r="38" spans="1:9" x14ac:dyDescent="0.3">
      <c r="A38" s="269" t="str">
        <v>PNLEU_01</v>
      </c>
      <c r="B38" s="269" t="str">
        <v>Elektriciteit</v>
      </c>
      <c r="C38" s="269" t="str">
        <v>XC Trade</v>
      </c>
      <c r="D38" s="269" t="str">
        <v>Power NL</v>
      </c>
      <c r="E38" s="269" t="str">
        <v>Power EU</v>
      </c>
      <c r="F38" s="269" t="str">
        <v>Electricity NL - HV</v>
      </c>
      <c r="G38" s="269" t="str">
        <v>Import from EU - Power NL</v>
      </c>
      <c r="H38" s="268" t="str">
        <f t="shared" si="0"/>
        <v>EU</v>
      </c>
      <c r="I38" s="268" t="str">
        <f t="shared" si="1"/>
        <v>NL</v>
      </c>
    </row>
    <row r="39" spans="1:9" x14ac:dyDescent="0.3">
      <c r="A39" s="269" t="str">
        <v>PGBEU_01</v>
      </c>
      <c r="B39" s="269" t="str">
        <v>Elektriciteit</v>
      </c>
      <c r="C39" s="269" t="str">
        <v>XC Trade</v>
      </c>
      <c r="D39" s="269" t="str">
        <v>Power GB</v>
      </c>
      <c r="E39" s="269" t="str">
        <v>Power EU</v>
      </c>
      <c r="F39" s="269" t="str">
        <v>Electricity GB</v>
      </c>
      <c r="G39" s="269" t="str">
        <v>Import from EU - Power GB</v>
      </c>
      <c r="H39" s="268" t="str">
        <f t="shared" si="0"/>
        <v>EU</v>
      </c>
      <c r="I39" s="268" t="str">
        <f t="shared" si="1"/>
        <v>GB</v>
      </c>
    </row>
    <row r="40" spans="1:9" x14ac:dyDescent="0.3">
      <c r="A40" s="269" t="str">
        <v>PNOEU_01</v>
      </c>
      <c r="B40" s="269" t="str">
        <v>Elektriciteit</v>
      </c>
      <c r="C40" s="269" t="str">
        <v>XC Trade</v>
      </c>
      <c r="D40" s="269" t="str">
        <v>Power NO</v>
      </c>
      <c r="E40" s="269" t="str">
        <v>Power EU</v>
      </c>
      <c r="F40" s="269" t="str">
        <v>Electricity NO</v>
      </c>
      <c r="G40" s="269" t="str">
        <v>Import from EU - Power NO</v>
      </c>
      <c r="H40" s="268" t="str">
        <f t="shared" si="0"/>
        <v>EU</v>
      </c>
      <c r="I40" s="268" t="str">
        <f t="shared" si="1"/>
        <v>NO</v>
      </c>
    </row>
    <row r="41" spans="1:9" x14ac:dyDescent="0.3">
      <c r="A41" s="269" t="str">
        <v>PDKEU_01</v>
      </c>
      <c r="B41" s="269" t="str">
        <v>Elektriciteit</v>
      </c>
      <c r="C41" s="269" t="str">
        <v>XC Trade</v>
      </c>
      <c r="D41" s="269" t="str">
        <v>Power DK</v>
      </c>
      <c r="E41" s="269" t="str">
        <v>Power EU</v>
      </c>
      <c r="F41" s="269" t="str">
        <v>Electricity DK</v>
      </c>
      <c r="G41" s="269" t="str">
        <v>Import from EU - Power DK</v>
      </c>
      <c r="H41" s="268" t="str">
        <f t="shared" si="0"/>
        <v>EU</v>
      </c>
      <c r="I41" s="268" t="str">
        <f t="shared" si="1"/>
        <v>DK</v>
      </c>
    </row>
    <row r="42" spans="1:9" x14ac:dyDescent="0.3">
      <c r="A42" s="269" t="str">
        <v>PDEEU_01</v>
      </c>
      <c r="B42" s="269" t="str">
        <v>Elektriciteit</v>
      </c>
      <c r="C42" s="269" t="str">
        <v>XC Trade</v>
      </c>
      <c r="D42" s="269" t="str">
        <v>Power DE</v>
      </c>
      <c r="E42" s="269" t="str">
        <v>Power EU</v>
      </c>
      <c r="F42" s="269" t="str">
        <v>Electricity DE</v>
      </c>
      <c r="G42" s="269" t="str">
        <v>Import from EU - Power DE</v>
      </c>
      <c r="H42" s="268" t="str">
        <f t="shared" si="0"/>
        <v>EU</v>
      </c>
      <c r="I42" s="268" t="str">
        <f t="shared" si="1"/>
        <v>DE</v>
      </c>
    </row>
    <row r="43" spans="1:9" x14ac:dyDescent="0.3">
      <c r="A43" s="269" t="str">
        <v>PNL2NL3_01</v>
      </c>
      <c r="B43" s="269" t="str">
        <v>Elektriciteit</v>
      </c>
      <c r="C43" s="269" t="str">
        <v>XC Trade</v>
      </c>
      <c r="D43" s="269" t="str">
        <v>Power NL2</v>
      </c>
      <c r="E43" s="269" t="str">
        <v>Power NL3</v>
      </c>
      <c r="F43" s="269" t="str">
        <v>Electricity Cluster NL2</v>
      </c>
      <c r="G43" s="269" t="str">
        <v>Import from Cluster NL3 - Power</v>
      </c>
      <c r="H43" s="268" t="str">
        <f t="shared" si="0"/>
        <v>NL3</v>
      </c>
      <c r="I43" s="268" t="str">
        <f t="shared" si="1"/>
        <v>NL2</v>
      </c>
    </row>
    <row r="44" spans="1:9" x14ac:dyDescent="0.3">
      <c r="A44" s="269" t="str">
        <v>PNL3NL2_01</v>
      </c>
      <c r="B44" s="269" t="str">
        <v>Elektriciteit</v>
      </c>
      <c r="C44" s="269" t="str">
        <v>XC Trade</v>
      </c>
      <c r="D44" s="269" t="str">
        <v>Power NL3</v>
      </c>
      <c r="E44" s="269" t="str">
        <v>Power NL2</v>
      </c>
      <c r="F44" s="269" t="str">
        <v>Electricity Cluster NL3</v>
      </c>
      <c r="G44" s="269" t="str">
        <v>Import from Cluster NL2 - Power</v>
      </c>
      <c r="H44" s="268" t="str">
        <f t="shared" si="0"/>
        <v>NL2</v>
      </c>
      <c r="I44" s="268" t="str">
        <f t="shared" si="1"/>
        <v>NL3</v>
      </c>
    </row>
    <row r="45" spans="1:9" x14ac:dyDescent="0.3">
      <c r="A45" s="269" t="str">
        <v>PNL3NL5_01</v>
      </c>
      <c r="B45" s="269" t="str">
        <v>Elektriciteit</v>
      </c>
      <c r="C45" s="269" t="str">
        <v>XC Trade</v>
      </c>
      <c r="D45" s="269" t="str">
        <v>Power NL3</v>
      </c>
      <c r="E45" s="269" t="str">
        <v>Power NL5</v>
      </c>
      <c r="F45" s="269" t="str">
        <v>Electricity Cluster NL3</v>
      </c>
      <c r="G45" s="269" t="str">
        <v>Import from Cluster NL5 - Power</v>
      </c>
      <c r="H45" s="268" t="str">
        <f t="shared" si="0"/>
        <v>NL5</v>
      </c>
      <c r="I45" s="268" t="str">
        <f t="shared" si="1"/>
        <v>NL3</v>
      </c>
    </row>
    <row r="46" spans="1:9" x14ac:dyDescent="0.3">
      <c r="A46" s="269" t="str">
        <v>PNL5NL3_01</v>
      </c>
      <c r="B46" s="269" t="str">
        <v>Elektriciteit</v>
      </c>
      <c r="C46" s="269" t="str">
        <v>XC Trade</v>
      </c>
      <c r="D46" s="269" t="str">
        <v>Power NL5</v>
      </c>
      <c r="E46" s="269" t="str">
        <v>Power NL3</v>
      </c>
      <c r="F46" s="269" t="str">
        <v>Electricity Cluster NL5</v>
      </c>
      <c r="G46" s="269" t="str">
        <v>Import from Cluster NL3 - Power</v>
      </c>
      <c r="H46" s="268" t="str">
        <f t="shared" si="0"/>
        <v>NL3</v>
      </c>
      <c r="I46" s="268" t="str">
        <f t="shared" si="1"/>
        <v>NL5</v>
      </c>
    </row>
    <row r="47" spans="1:9" x14ac:dyDescent="0.3">
      <c r="A47" s="269" t="str">
        <v>PNL3GB1_01</v>
      </c>
      <c r="B47" s="269" t="str">
        <v>Elektriciteit</v>
      </c>
      <c r="C47" s="269" t="str">
        <v>XC Trade</v>
      </c>
      <c r="D47" s="269" t="str">
        <v>Power NL3</v>
      </c>
      <c r="E47" s="269" t="str">
        <v>Power GB1</v>
      </c>
      <c r="F47" s="269" t="str">
        <v>Electricity Cluster NL3</v>
      </c>
      <c r="G47" s="269" t="str">
        <v>Import from Cluster GB1 - Power</v>
      </c>
      <c r="H47" s="268" t="str">
        <f t="shared" si="0"/>
        <v>GB1</v>
      </c>
      <c r="I47" s="268" t="str">
        <f t="shared" si="1"/>
        <v>NL3</v>
      </c>
    </row>
    <row r="48" spans="1:9" x14ac:dyDescent="0.3">
      <c r="A48" s="269" t="str">
        <v>PGB1NL3_01</v>
      </c>
      <c r="B48" s="269" t="str">
        <v>Elektriciteit</v>
      </c>
      <c r="C48" s="269" t="str">
        <v>XC Trade</v>
      </c>
      <c r="D48" s="269" t="str">
        <v>Power GB1</v>
      </c>
      <c r="E48" s="269" t="str">
        <v>Power NL3</v>
      </c>
      <c r="F48" s="269" t="str">
        <v>Electricity Cluster GB1</v>
      </c>
      <c r="G48" s="269" t="str">
        <v>Import from Cluster NL3 - Power</v>
      </c>
      <c r="H48" s="268" t="str">
        <f t="shared" si="0"/>
        <v>NL3</v>
      </c>
      <c r="I48" s="268" t="str">
        <f t="shared" si="1"/>
        <v>GB1</v>
      </c>
    </row>
    <row r="49" spans="1:9" x14ac:dyDescent="0.3">
      <c r="A49" s="269" t="str">
        <v>PNL5GB1_01</v>
      </c>
      <c r="B49" s="269" t="str">
        <v>Elektriciteit</v>
      </c>
      <c r="C49" s="269" t="str">
        <v>XC Trade</v>
      </c>
      <c r="D49" s="269" t="str">
        <v>Power NL5</v>
      </c>
      <c r="E49" s="269" t="str">
        <v>Power GB1</v>
      </c>
      <c r="F49" s="269" t="str">
        <v>Electricity Cluster NL5</v>
      </c>
      <c r="G49" s="269" t="str">
        <v>Import from Cluster GB1 - Power</v>
      </c>
      <c r="H49" s="268" t="str">
        <f t="shared" si="0"/>
        <v>GB1</v>
      </c>
      <c r="I49" s="268" t="str">
        <f t="shared" si="1"/>
        <v>NL5</v>
      </c>
    </row>
    <row r="50" spans="1:9" x14ac:dyDescent="0.3">
      <c r="A50" s="269" t="str">
        <v>PGB1NL5_01</v>
      </c>
      <c r="B50" s="269" t="str">
        <v>Elektriciteit</v>
      </c>
      <c r="C50" s="269" t="str">
        <v>XC Trade</v>
      </c>
      <c r="D50" s="269" t="str">
        <v>Power GB1</v>
      </c>
      <c r="E50" s="269" t="str">
        <v>Power NL5</v>
      </c>
      <c r="F50" s="269" t="str">
        <v>Electricity Cluster GB1</v>
      </c>
      <c r="G50" s="269" t="str">
        <v>Import from Cluster NL5 - Power</v>
      </c>
      <c r="H50" s="268" t="str">
        <f t="shared" si="0"/>
        <v>NL5</v>
      </c>
      <c r="I50" s="268" t="str">
        <f t="shared" si="1"/>
        <v>GB1</v>
      </c>
    </row>
    <row r="51" spans="1:9" x14ac:dyDescent="0.3">
      <c r="A51" s="269" t="str">
        <v>PNL5GB2_01</v>
      </c>
      <c r="B51" s="269" t="str">
        <v>Elektriciteit</v>
      </c>
      <c r="C51" s="269" t="str">
        <v>XC Trade</v>
      </c>
      <c r="D51" s="269" t="str">
        <v>Power NL5</v>
      </c>
      <c r="E51" s="269" t="str">
        <v>Power GB2</v>
      </c>
      <c r="F51" s="269" t="str">
        <v>Electricity Cluster NL5</v>
      </c>
      <c r="G51" s="269" t="str">
        <v>Import from Cluster GB2 - Power</v>
      </c>
      <c r="H51" s="268" t="str">
        <f t="shared" si="0"/>
        <v>GB2</v>
      </c>
      <c r="I51" s="268" t="str">
        <f t="shared" si="1"/>
        <v>NL5</v>
      </c>
    </row>
    <row r="52" spans="1:9" x14ac:dyDescent="0.3">
      <c r="A52" s="269" t="str">
        <v>PGB2NL5_01</v>
      </c>
      <c r="B52" s="269" t="str">
        <v>Elektriciteit</v>
      </c>
      <c r="C52" s="269" t="str">
        <v>XC Trade</v>
      </c>
      <c r="D52" s="269" t="str">
        <v>Power GB2</v>
      </c>
      <c r="E52" s="269" t="str">
        <v>Power NL5</v>
      </c>
      <c r="F52" s="269" t="str">
        <v>Electricity Cluster GB2</v>
      </c>
      <c r="G52" s="269" t="str">
        <v>Import from Cluster NL5 - Power</v>
      </c>
      <c r="H52" s="268" t="str">
        <f t="shared" si="0"/>
        <v>NL5</v>
      </c>
      <c r="I52" s="268" t="str">
        <f t="shared" si="1"/>
        <v>GB2</v>
      </c>
    </row>
    <row r="53" spans="1:9" x14ac:dyDescent="0.3">
      <c r="A53" s="269" t="str">
        <v>PNL5NO1_01</v>
      </c>
      <c r="B53" s="269" t="str">
        <v>Elektriciteit</v>
      </c>
      <c r="C53" s="269" t="str">
        <v>XC Trade</v>
      </c>
      <c r="D53" s="269" t="str">
        <v>Power NL5</v>
      </c>
      <c r="E53" s="269" t="str">
        <v>Power NO1</v>
      </c>
      <c r="F53" s="269" t="str">
        <v>Electricity Cluster NL5</v>
      </c>
      <c r="G53" s="269" t="str">
        <v>Import from Cluster NO1 - Power</v>
      </c>
      <c r="H53" s="268" t="str">
        <f t="shared" si="0"/>
        <v>NO1</v>
      </c>
      <c r="I53" s="268" t="str">
        <f t="shared" si="1"/>
        <v>NL5</v>
      </c>
    </row>
    <row r="54" spans="1:9" x14ac:dyDescent="0.3">
      <c r="A54" s="269" t="str">
        <v>PNO1NL5_01</v>
      </c>
      <c r="B54" s="269" t="str">
        <v>Elektriciteit</v>
      </c>
      <c r="C54" s="269" t="str">
        <v>XC Trade</v>
      </c>
      <c r="D54" s="269" t="str">
        <v>Power NO1</v>
      </c>
      <c r="E54" s="269" t="str">
        <v>Power NL5</v>
      </c>
      <c r="F54" s="269" t="str">
        <v>Electricity Cluster NO1</v>
      </c>
      <c r="G54" s="269" t="str">
        <v>Import from Cluster NL5 - Power</v>
      </c>
      <c r="H54" s="268" t="str">
        <f t="shared" si="0"/>
        <v>NL5</v>
      </c>
      <c r="I54" s="268" t="str">
        <f t="shared" si="1"/>
        <v>NO1</v>
      </c>
    </row>
    <row r="55" spans="1:9" x14ac:dyDescent="0.3">
      <c r="A55" s="269" t="str">
        <v>PNL5DK1_01</v>
      </c>
      <c r="B55" s="269" t="str">
        <v>Elektriciteit</v>
      </c>
      <c r="C55" s="269" t="str">
        <v>XC Trade</v>
      </c>
      <c r="D55" s="269" t="str">
        <v>Power NL5</v>
      </c>
      <c r="E55" s="269" t="str">
        <v>Power DK1</v>
      </c>
      <c r="F55" s="269" t="str">
        <v>Electricity Cluster NL5</v>
      </c>
      <c r="G55" s="269" t="str">
        <v>Import from Cluster DK1 - Power</v>
      </c>
      <c r="H55" s="268" t="str">
        <f t="shared" si="0"/>
        <v>DK1</v>
      </c>
      <c r="I55" s="268" t="str">
        <f t="shared" si="1"/>
        <v>NL5</v>
      </c>
    </row>
    <row r="56" spans="1:9" x14ac:dyDescent="0.3">
      <c r="A56" s="269" t="str">
        <v>PDK1NL5_01</v>
      </c>
      <c r="B56" s="269" t="str">
        <v>Elektriciteit</v>
      </c>
      <c r="C56" s="269" t="str">
        <v>XC Trade</v>
      </c>
      <c r="D56" s="269" t="str">
        <v>Power DK1</v>
      </c>
      <c r="E56" s="269" t="str">
        <v>Power NL5</v>
      </c>
      <c r="F56" s="269" t="str">
        <v>Electricity Cluster DK1</v>
      </c>
      <c r="G56" s="269" t="str">
        <v>Import from Cluster NL5 - Power</v>
      </c>
      <c r="H56" s="268" t="str">
        <f t="shared" si="0"/>
        <v>NL5</v>
      </c>
      <c r="I56" s="268" t="str">
        <f t="shared" si="1"/>
        <v>DK1</v>
      </c>
    </row>
    <row r="57" spans="1:9" x14ac:dyDescent="0.3">
      <c r="A57" s="269" t="str">
        <v>PNL5DE1_01</v>
      </c>
      <c r="B57" s="269" t="str">
        <v>Elektriciteit</v>
      </c>
      <c r="C57" s="269" t="str">
        <v>XC Trade</v>
      </c>
      <c r="D57" s="269" t="str">
        <v>Power NL5</v>
      </c>
      <c r="E57" s="269" t="str">
        <v>Power DE1</v>
      </c>
      <c r="F57" s="269" t="str">
        <v>Electricity Cluster NL5</v>
      </c>
      <c r="G57" s="269" t="str">
        <v>Import from Cluster DE1 - Power</v>
      </c>
      <c r="H57" s="268" t="str">
        <f t="shared" si="0"/>
        <v>DE1</v>
      </c>
      <c r="I57" s="268" t="str">
        <f t="shared" si="1"/>
        <v>NL5</v>
      </c>
    </row>
    <row r="58" spans="1:9" x14ac:dyDescent="0.3">
      <c r="A58" s="269" t="str">
        <v>PDE1NL5_01</v>
      </c>
      <c r="B58" s="269" t="str">
        <v>Elektriciteit</v>
      </c>
      <c r="C58" s="269" t="str">
        <v>XC Trade</v>
      </c>
      <c r="D58" s="269" t="str">
        <v>Power DE1</v>
      </c>
      <c r="E58" s="269" t="str">
        <v>Power NL5</v>
      </c>
      <c r="F58" s="269" t="str">
        <v>Electricity Cluster DE1</v>
      </c>
      <c r="G58" s="269" t="str">
        <v>Import from Cluster NL5 - Power</v>
      </c>
      <c r="H58" s="268" t="str">
        <f t="shared" si="0"/>
        <v>NL5</v>
      </c>
      <c r="I58" s="268" t="str">
        <f t="shared" si="1"/>
        <v>DE1</v>
      </c>
    </row>
    <row r="59" spans="1:9" x14ac:dyDescent="0.3">
      <c r="A59" s="269" t="str">
        <v>PNL5NL4_01</v>
      </c>
      <c r="B59" s="269" t="str">
        <v>Elektriciteit</v>
      </c>
      <c r="C59" s="269" t="str">
        <v>XC Trade</v>
      </c>
      <c r="D59" s="269" t="str">
        <v>Power NL5</v>
      </c>
      <c r="E59" s="269" t="str">
        <v>Power NL4</v>
      </c>
      <c r="F59" s="269" t="str">
        <v>Electricity Cluster NL5</v>
      </c>
      <c r="G59" s="269" t="str">
        <v>Import from Cluster NL4 - Power</v>
      </c>
      <c r="H59" s="268" t="str">
        <f t="shared" si="0"/>
        <v>NL4</v>
      </c>
      <c r="I59" s="268" t="str">
        <f t="shared" si="1"/>
        <v>NL5</v>
      </c>
    </row>
    <row r="60" spans="1:9" x14ac:dyDescent="0.3">
      <c r="A60" s="269" t="str">
        <v>PNL4NL5_01</v>
      </c>
      <c r="B60" s="269" t="str">
        <v>Elektriciteit</v>
      </c>
      <c r="C60" s="269" t="str">
        <v>XC Trade</v>
      </c>
      <c r="D60" s="269" t="str">
        <v>Power NL4</v>
      </c>
      <c r="E60" s="269" t="str">
        <v>Power NL5</v>
      </c>
      <c r="F60" s="269" t="str">
        <v>Electricity Cluster NL4</v>
      </c>
      <c r="G60" s="269" t="str">
        <v>Import from Cluster NL5 - Power</v>
      </c>
      <c r="H60" s="268" t="str">
        <f t="shared" si="0"/>
        <v>NL5</v>
      </c>
      <c r="I60" s="268" t="str">
        <f t="shared" si="1"/>
        <v>NL4</v>
      </c>
    </row>
    <row r="61" spans="1:9" x14ac:dyDescent="0.3">
      <c r="A61" s="269" t="str">
        <v>PGB1GB2_01</v>
      </c>
      <c r="B61" s="269" t="str">
        <v>Elektriciteit</v>
      </c>
      <c r="C61" s="269" t="str">
        <v>XC Trade</v>
      </c>
      <c r="D61" s="269" t="str">
        <v>Power GB1</v>
      </c>
      <c r="E61" s="269" t="str">
        <v>Power GB2</v>
      </c>
      <c r="F61" s="269" t="str">
        <v>Electricity Cluster GB1</v>
      </c>
      <c r="G61" s="269" t="str">
        <v>Import from Cluster GB2 - Power</v>
      </c>
      <c r="H61" s="268" t="str">
        <f t="shared" si="0"/>
        <v>GB2</v>
      </c>
      <c r="I61" s="268" t="str">
        <f t="shared" si="1"/>
        <v>GB1</v>
      </c>
    </row>
    <row r="62" spans="1:9" x14ac:dyDescent="0.3">
      <c r="A62" s="269" t="str">
        <v>PGB2GB1_01</v>
      </c>
      <c r="B62" s="269" t="str">
        <v>Elektriciteit</v>
      </c>
      <c r="C62" s="269" t="str">
        <v>XC Trade</v>
      </c>
      <c r="D62" s="269" t="str">
        <v>Power GB2</v>
      </c>
      <c r="E62" s="269" t="str">
        <v>Power GB1</v>
      </c>
      <c r="F62" s="269" t="str">
        <v>Electricity Cluster GB2</v>
      </c>
      <c r="G62" s="269" t="str">
        <v>Import from Cluster GB1 - Power</v>
      </c>
      <c r="H62" s="268" t="str">
        <f t="shared" si="0"/>
        <v>GB1</v>
      </c>
      <c r="I62" s="268" t="str">
        <f t="shared" si="1"/>
        <v>GB2</v>
      </c>
    </row>
    <row r="63" spans="1:9" x14ac:dyDescent="0.3">
      <c r="A63" s="269" t="str">
        <v>PGB2GB3_01</v>
      </c>
      <c r="B63" s="269" t="str">
        <v>Elektriciteit</v>
      </c>
      <c r="C63" s="269" t="str">
        <v>XC Trade</v>
      </c>
      <c r="D63" s="269" t="str">
        <v>Power GB2</v>
      </c>
      <c r="E63" s="269" t="str">
        <v>Power GB3</v>
      </c>
      <c r="F63" s="269" t="str">
        <v>Electricity Cluster GB2</v>
      </c>
      <c r="G63" s="269" t="str">
        <v>Import from Cluster GB3 - Power</v>
      </c>
      <c r="H63" s="268" t="str">
        <f t="shared" si="0"/>
        <v>GB3</v>
      </c>
      <c r="I63" s="268" t="str">
        <f t="shared" si="1"/>
        <v>GB2</v>
      </c>
    </row>
    <row r="64" spans="1:9" x14ac:dyDescent="0.3">
      <c r="A64" s="269" t="str">
        <v>PGB3GB2_01</v>
      </c>
      <c r="B64" s="269" t="str">
        <v>Elektriciteit</v>
      </c>
      <c r="C64" s="269" t="str">
        <v>XC Trade</v>
      </c>
      <c r="D64" s="269" t="str">
        <v>Power GB3</v>
      </c>
      <c r="E64" s="269" t="str">
        <v>Power GB2</v>
      </c>
      <c r="F64" s="269" t="str">
        <v>Electricity Cluster GB3</v>
      </c>
      <c r="G64" s="269" t="str">
        <v>Import from Cluster GB2 - Power</v>
      </c>
      <c r="H64" s="268" t="str">
        <f t="shared" si="0"/>
        <v>GB2</v>
      </c>
      <c r="I64" s="268" t="str">
        <f t="shared" si="1"/>
        <v>GB3</v>
      </c>
    </row>
    <row r="65" spans="1:9" x14ac:dyDescent="0.3">
      <c r="A65" s="269" t="str">
        <v>PGB2NO1_01</v>
      </c>
      <c r="B65" s="269" t="str">
        <v>Elektriciteit</v>
      </c>
      <c r="C65" s="269" t="str">
        <v>XC Trade</v>
      </c>
      <c r="D65" s="269" t="str">
        <v>Power GB2</v>
      </c>
      <c r="E65" s="269" t="str">
        <v>Power NO1</v>
      </c>
      <c r="F65" s="269" t="str">
        <v>Electricity Cluster GB2</v>
      </c>
      <c r="G65" s="269" t="str">
        <v>Import from Cluster NO1 - Power</v>
      </c>
      <c r="H65" s="268" t="str">
        <f t="shared" ref="H65:H104" si="2">TRIM(RIGHT(E65,3))</f>
        <v>NO1</v>
      </c>
      <c r="I65" s="268" t="str">
        <f t="shared" ref="I65:I106" si="3">TRIM(RIGHT(D65,3))</f>
        <v>GB2</v>
      </c>
    </row>
    <row r="66" spans="1:9" x14ac:dyDescent="0.3">
      <c r="A66" s="269" t="str">
        <v>PNO1GB2_01</v>
      </c>
      <c r="B66" s="269" t="str">
        <v>Elektriciteit</v>
      </c>
      <c r="C66" s="269" t="str">
        <v>XC Trade</v>
      </c>
      <c r="D66" s="269" t="str">
        <v>Power NO1</v>
      </c>
      <c r="E66" s="269" t="str">
        <v>Power GB2</v>
      </c>
      <c r="F66" s="269" t="str">
        <v>Electricity Cluster NO1</v>
      </c>
      <c r="G66" s="269" t="str">
        <v>Import from Cluster GB2 - Power</v>
      </c>
      <c r="H66" s="268" t="str">
        <f t="shared" si="2"/>
        <v>GB2</v>
      </c>
      <c r="I66" s="268" t="str">
        <f t="shared" si="3"/>
        <v>NO1</v>
      </c>
    </row>
    <row r="67" spans="1:9" x14ac:dyDescent="0.3">
      <c r="A67" s="269" t="str">
        <v>PGB3NO1_01</v>
      </c>
      <c r="B67" s="269" t="str">
        <v>Elektriciteit</v>
      </c>
      <c r="C67" s="269" t="str">
        <v>XC Trade</v>
      </c>
      <c r="D67" s="269" t="str">
        <v>Power GB3</v>
      </c>
      <c r="E67" s="269" t="str">
        <v>Power NO1</v>
      </c>
      <c r="F67" s="269" t="str">
        <v>Electricity Cluster GB3</v>
      </c>
      <c r="G67" s="269" t="str">
        <v>Import from Cluster NO1 - Power</v>
      </c>
      <c r="H67" s="268" t="str">
        <f t="shared" si="2"/>
        <v>NO1</v>
      </c>
      <c r="I67" s="268" t="str">
        <f t="shared" si="3"/>
        <v>GB3</v>
      </c>
    </row>
    <row r="68" spans="1:9" x14ac:dyDescent="0.3">
      <c r="A68" s="269" t="str">
        <v>PNO1GB3_01</v>
      </c>
      <c r="B68" s="269" t="str">
        <v>Elektriciteit</v>
      </c>
      <c r="C68" s="269" t="str">
        <v>XC Trade</v>
      </c>
      <c r="D68" s="269" t="str">
        <v>Power NO1</v>
      </c>
      <c r="E68" s="269" t="str">
        <v>Power GB3</v>
      </c>
      <c r="F68" s="269" t="str">
        <v>Electricity Cluster NO1</v>
      </c>
      <c r="G68" s="269" t="str">
        <v>Import from Cluster GB3 - Power</v>
      </c>
      <c r="H68" s="268" t="str">
        <f t="shared" si="2"/>
        <v>GB3</v>
      </c>
      <c r="I68" s="268" t="str">
        <f t="shared" si="3"/>
        <v>NO1</v>
      </c>
    </row>
    <row r="69" spans="1:9" x14ac:dyDescent="0.3">
      <c r="A69" s="269" t="str">
        <v>PNO1DK1_01</v>
      </c>
      <c r="B69" s="269" t="str">
        <v>Elektriciteit</v>
      </c>
      <c r="C69" s="269" t="str">
        <v>XC Trade</v>
      </c>
      <c r="D69" s="269" t="str">
        <v>Power NO1</v>
      </c>
      <c r="E69" s="269" t="str">
        <v>Power DK1</v>
      </c>
      <c r="F69" s="269" t="str">
        <v>Electricity Cluster NO1</v>
      </c>
      <c r="G69" s="269" t="str">
        <v>Import from Cluster DK1 - Power</v>
      </c>
      <c r="H69" s="268" t="str">
        <f t="shared" si="2"/>
        <v>DK1</v>
      </c>
      <c r="I69" s="268" t="str">
        <f t="shared" si="3"/>
        <v>NO1</v>
      </c>
    </row>
    <row r="70" spans="1:9" x14ac:dyDescent="0.3">
      <c r="A70" s="269" t="str">
        <v>PDK1NO1_01</v>
      </c>
      <c r="B70" s="269" t="str">
        <v>Elektriciteit</v>
      </c>
      <c r="C70" s="269" t="str">
        <v>XC Trade</v>
      </c>
      <c r="D70" s="269" t="str">
        <v>Power DK1</v>
      </c>
      <c r="E70" s="269" t="str">
        <v>Power NO1</v>
      </c>
      <c r="F70" s="269" t="str">
        <v>Electricity Cluster DK1</v>
      </c>
      <c r="G70" s="269" t="str">
        <v>Import from Cluster NO1 - Power</v>
      </c>
      <c r="H70" s="268" t="str">
        <f t="shared" si="2"/>
        <v>NO1</v>
      </c>
      <c r="I70" s="268" t="str">
        <f t="shared" si="3"/>
        <v>DK1</v>
      </c>
    </row>
    <row r="71" spans="1:9" x14ac:dyDescent="0.3">
      <c r="A71" s="269" t="str">
        <v>PDK1DE1_01</v>
      </c>
      <c r="B71" s="269" t="str">
        <v>Elektriciteit</v>
      </c>
      <c r="C71" s="269" t="str">
        <v>XC Trade</v>
      </c>
      <c r="D71" s="269" t="str">
        <v>Power DK1</v>
      </c>
      <c r="E71" s="269" t="str">
        <v>Power DE1</v>
      </c>
      <c r="F71" s="269" t="str">
        <v>Electricity Cluster DK1</v>
      </c>
      <c r="G71" s="269" t="str">
        <v>Import from Cluster DE1 - Power</v>
      </c>
      <c r="H71" s="268" t="str">
        <f t="shared" si="2"/>
        <v>DE1</v>
      </c>
      <c r="I71" s="268" t="str">
        <f t="shared" si="3"/>
        <v>DK1</v>
      </c>
    </row>
    <row r="72" spans="1:9" x14ac:dyDescent="0.3">
      <c r="A72" s="269" t="str">
        <v>PDE1DK1_01</v>
      </c>
      <c r="B72" s="269" t="str">
        <v>Elektriciteit</v>
      </c>
      <c r="C72" s="269" t="str">
        <v>XC Trade</v>
      </c>
      <c r="D72" s="269" t="str">
        <v>Power DE1</v>
      </c>
      <c r="E72" s="269" t="str">
        <v>Power DK1</v>
      </c>
      <c r="F72" s="269" t="str">
        <v>Electricity Cluster DE1</v>
      </c>
      <c r="G72" s="269" t="str">
        <v>Import from Cluster DK1 - Power</v>
      </c>
      <c r="H72" s="268" t="str">
        <f t="shared" si="2"/>
        <v>DK1</v>
      </c>
      <c r="I72" s="268" t="str">
        <f t="shared" si="3"/>
        <v>DE1</v>
      </c>
    </row>
    <row r="73" spans="1:9" x14ac:dyDescent="0.3">
      <c r="A73" s="269" t="str">
        <v>PDE1NL4_01</v>
      </c>
      <c r="B73" s="269" t="str">
        <v>Elektriciteit</v>
      </c>
      <c r="C73" s="269" t="str">
        <v>XC Trade</v>
      </c>
      <c r="D73" s="269" t="str">
        <v>Power DE1</v>
      </c>
      <c r="E73" s="269" t="str">
        <v>Power NL4</v>
      </c>
      <c r="F73" s="269" t="str">
        <v>Electricity Cluster DE1</v>
      </c>
      <c r="G73" s="269" t="str">
        <v>Import from Cluster NL4 - Power</v>
      </c>
      <c r="H73" s="268" t="str">
        <f t="shared" si="2"/>
        <v>NL4</v>
      </c>
      <c r="I73" s="268" t="str">
        <f t="shared" si="3"/>
        <v>DE1</v>
      </c>
    </row>
    <row r="74" spans="1:9" x14ac:dyDescent="0.3">
      <c r="A74" s="269" t="str">
        <v>PNL4DE1_01</v>
      </c>
      <c r="B74" s="269" t="str">
        <v>Elektriciteit</v>
      </c>
      <c r="C74" s="269" t="str">
        <v>XC Trade</v>
      </c>
      <c r="D74" s="269" t="str">
        <v>Power NL4</v>
      </c>
      <c r="E74" s="269" t="str">
        <v>Power DE1</v>
      </c>
      <c r="F74" s="269" t="str">
        <v>Electricity Cluster NL4</v>
      </c>
      <c r="G74" s="269" t="str">
        <v>Import from Cluster DE1 - Power</v>
      </c>
      <c r="H74" s="268" t="str">
        <f t="shared" si="2"/>
        <v>DE1</v>
      </c>
      <c r="I74" s="268" t="str">
        <f t="shared" si="3"/>
        <v>NL4</v>
      </c>
    </row>
    <row r="75" spans="1:9" x14ac:dyDescent="0.3">
      <c r="A75" s="269" t="str">
        <v>PNLNL1_01</v>
      </c>
      <c r="B75" s="269" t="str">
        <v>Elektriciteit</v>
      </c>
      <c r="C75" s="269" t="str">
        <v>XC Trade</v>
      </c>
      <c r="D75" s="269" t="str">
        <v>Power NL</v>
      </c>
      <c r="E75" s="269" t="str">
        <v>Power NL1</v>
      </c>
      <c r="F75" s="269" t="str">
        <v>Electricity NL - HV</v>
      </c>
      <c r="G75" s="269" t="str">
        <v>Import from Cluster NL1 - Power</v>
      </c>
      <c r="H75" s="268" t="str">
        <f t="shared" si="2"/>
        <v>NL1</v>
      </c>
      <c r="I75" s="269" t="s">
        <v>674</v>
      </c>
    </row>
    <row r="76" spans="1:9" x14ac:dyDescent="0.3">
      <c r="A76" s="269" t="str">
        <v>PNLNL2_01</v>
      </c>
      <c r="B76" s="269" t="str">
        <v>Elektriciteit</v>
      </c>
      <c r="C76" s="269" t="str">
        <v>XC Trade</v>
      </c>
      <c r="D76" s="269" t="str">
        <v>Power NL</v>
      </c>
      <c r="E76" s="269" t="str">
        <v>Power NL2</v>
      </c>
      <c r="F76" s="269" t="str">
        <v>Electricity NL - HV</v>
      </c>
      <c r="G76" s="269" t="str">
        <v>Import from Cluster NL2 - Power</v>
      </c>
      <c r="H76" s="268" t="str">
        <f t="shared" si="2"/>
        <v>NL2</v>
      </c>
      <c r="I76" s="269" t="s">
        <v>677</v>
      </c>
    </row>
    <row r="77" spans="1:9" x14ac:dyDescent="0.3">
      <c r="A77" s="269" t="str">
        <v>PNLNL2_02</v>
      </c>
      <c r="B77" s="269" t="str">
        <v>Elektriciteit</v>
      </c>
      <c r="C77" s="269" t="str">
        <v>XC Trade</v>
      </c>
      <c r="D77" s="269" t="str">
        <v>Power NL</v>
      </c>
      <c r="E77" s="269" t="str">
        <v>Power NL2</v>
      </c>
      <c r="F77" s="269" t="str">
        <v>Electricity NL - HV</v>
      </c>
      <c r="G77" s="269" t="str">
        <v>Import from Cluster NL2 - Power</v>
      </c>
      <c r="H77" s="268" t="str">
        <f t="shared" si="2"/>
        <v>NL2</v>
      </c>
      <c r="I77" s="269" t="s">
        <v>679</v>
      </c>
    </row>
    <row r="78" spans="1:9" x14ac:dyDescent="0.3">
      <c r="A78" s="269" t="str">
        <v>PNLNL2_03</v>
      </c>
      <c r="B78" s="269" t="str">
        <v>Elektriciteit</v>
      </c>
      <c r="C78" s="269" t="str">
        <v>XC Trade</v>
      </c>
      <c r="D78" s="269" t="str">
        <v>Power NL</v>
      </c>
      <c r="E78" s="269" t="str">
        <v>Power NL2</v>
      </c>
      <c r="F78" s="269" t="str">
        <v>Electricity NL - HV</v>
      </c>
      <c r="G78" s="269" t="str">
        <v>Import from Cluster NL2 - Power</v>
      </c>
      <c r="H78" s="268" t="str">
        <f t="shared" si="2"/>
        <v>NL2</v>
      </c>
      <c r="I78" s="269" t="s">
        <v>674</v>
      </c>
    </row>
    <row r="79" spans="1:9" x14ac:dyDescent="0.3">
      <c r="A79" s="269" t="str">
        <v>PNLNL4_01</v>
      </c>
      <c r="B79" s="269" t="str">
        <v>Elektriciteit</v>
      </c>
      <c r="C79" s="269" t="str">
        <v>XC Trade</v>
      </c>
      <c r="D79" s="269" t="str">
        <v>Power NL</v>
      </c>
      <c r="E79" s="269" t="str">
        <v>Power NL4</v>
      </c>
      <c r="F79" s="269" t="str">
        <v>Electricity NL - HV</v>
      </c>
      <c r="G79" s="269" t="str">
        <v>Import from Cluster NL4 - Power</v>
      </c>
      <c r="H79" s="268" t="str">
        <f t="shared" si="2"/>
        <v>NL4</v>
      </c>
      <c r="I79" s="269" t="s">
        <v>683</v>
      </c>
    </row>
    <row r="80" spans="1:9" x14ac:dyDescent="0.3">
      <c r="A80" s="269" t="str">
        <v>PNL1NL_01</v>
      </c>
      <c r="B80" s="269" t="str">
        <v>Elektriciteit</v>
      </c>
      <c r="C80" s="269" t="str">
        <v>XC Trade</v>
      </c>
      <c r="D80" s="269" t="str">
        <v>Power NL1</v>
      </c>
      <c r="E80" s="269" t="str">
        <v>Power NL</v>
      </c>
      <c r="F80" s="269" t="str">
        <v>Electricity Cluster NL1</v>
      </c>
      <c r="G80" s="269" t="str">
        <v>Import from NL - Power</v>
      </c>
      <c r="H80" s="269" t="s">
        <v>674</v>
      </c>
      <c r="I80" s="268" t="str">
        <f t="shared" si="3"/>
        <v>NL1</v>
      </c>
    </row>
    <row r="81" spans="1:9" x14ac:dyDescent="0.3">
      <c r="A81" s="269" t="str">
        <v>PNL2NL_01</v>
      </c>
      <c r="B81" s="269" t="str">
        <v>Elektriciteit</v>
      </c>
      <c r="C81" s="269" t="str">
        <v>XC Trade</v>
      </c>
      <c r="D81" s="269" t="str">
        <v>Power NL2</v>
      </c>
      <c r="E81" s="269" t="str">
        <v>Power NL</v>
      </c>
      <c r="F81" s="269" t="str">
        <v>Electricity Cluster NL2</v>
      </c>
      <c r="G81" s="269" t="str">
        <v>Import from NL - Power</v>
      </c>
      <c r="H81" s="269" t="s">
        <v>677</v>
      </c>
      <c r="I81" s="268" t="str">
        <f t="shared" si="3"/>
        <v>NL2</v>
      </c>
    </row>
    <row r="82" spans="1:9" x14ac:dyDescent="0.3">
      <c r="A82" s="269" t="str">
        <v>PNL2NL_02</v>
      </c>
      <c r="B82" s="269" t="str">
        <v>Elektriciteit</v>
      </c>
      <c r="C82" s="269" t="str">
        <v>XC Trade</v>
      </c>
      <c r="D82" s="269" t="str">
        <v>Power NL2</v>
      </c>
      <c r="E82" s="269" t="str">
        <v>Power NL</v>
      </c>
      <c r="F82" s="269" t="str">
        <v>Electricity Cluster NL2</v>
      </c>
      <c r="G82" s="269" t="str">
        <v>Import from NL - Power</v>
      </c>
      <c r="H82" s="269" t="s">
        <v>679</v>
      </c>
      <c r="I82" s="268" t="str">
        <f t="shared" si="3"/>
        <v>NL2</v>
      </c>
    </row>
    <row r="83" spans="1:9" x14ac:dyDescent="0.3">
      <c r="A83" s="269" t="str">
        <v>PNL2NL_03</v>
      </c>
      <c r="B83" s="269" t="str">
        <v>Elektriciteit</v>
      </c>
      <c r="C83" s="269" t="str">
        <v>XC Trade</v>
      </c>
      <c r="D83" s="269" t="str">
        <v>Power NL2</v>
      </c>
      <c r="E83" s="269" t="str">
        <v>Power NL</v>
      </c>
      <c r="F83" s="269" t="str">
        <v>Electricity Cluster NL2</v>
      </c>
      <c r="G83" s="269" t="str">
        <v>Import from NL - Power</v>
      </c>
      <c r="H83" s="269" t="s">
        <v>674</v>
      </c>
      <c r="I83" s="268" t="str">
        <f t="shared" si="3"/>
        <v>NL2</v>
      </c>
    </row>
    <row r="84" spans="1:9" x14ac:dyDescent="0.3">
      <c r="A84" s="269" t="str">
        <v>PNL4NL_01</v>
      </c>
      <c r="B84" s="269" t="str">
        <v>Elektriciteit</v>
      </c>
      <c r="C84" s="269" t="str">
        <v>XC Trade</v>
      </c>
      <c r="D84" s="269" t="str">
        <v>Power NL4</v>
      </c>
      <c r="E84" s="269" t="str">
        <v>Power NL</v>
      </c>
      <c r="F84" s="269" t="str">
        <v>Electricity Cluster NL4</v>
      </c>
      <c r="G84" s="269" t="str">
        <v>Import from NL - Power</v>
      </c>
      <c r="H84" s="269" t="s">
        <v>683</v>
      </c>
      <c r="I84" s="268" t="str">
        <f t="shared" si="3"/>
        <v>NL4</v>
      </c>
    </row>
    <row r="85" spans="1:9" x14ac:dyDescent="0.3">
      <c r="A85" s="269" t="str">
        <v>PGBNL2_01</v>
      </c>
      <c r="B85" s="269" t="str">
        <v>Elektriciteit</v>
      </c>
      <c r="C85" s="269" t="str">
        <v>XC Trade</v>
      </c>
      <c r="D85" s="269" t="str">
        <v>Power GB</v>
      </c>
      <c r="E85" s="269" t="str">
        <v>Power NL2</v>
      </c>
      <c r="F85" s="269" t="str">
        <v>Electricity GB</v>
      </c>
      <c r="G85" s="269" t="str">
        <v>Import from Cluster NL2 - Power</v>
      </c>
      <c r="H85" s="268" t="str">
        <f t="shared" si="2"/>
        <v>NL2</v>
      </c>
      <c r="I85" s="269" t="s">
        <v>687</v>
      </c>
    </row>
    <row r="86" spans="1:9" x14ac:dyDescent="0.3">
      <c r="A86" s="269" t="str">
        <v>PGBNL3_01</v>
      </c>
      <c r="B86" s="269" t="str">
        <v>Elektriciteit</v>
      </c>
      <c r="C86" s="269" t="str">
        <v>XC Trade</v>
      </c>
      <c r="D86" s="269" t="str">
        <v>Power GB</v>
      </c>
      <c r="E86" s="269" t="str">
        <v>Power NL3</v>
      </c>
      <c r="F86" s="269" t="str">
        <v>Electricity GB</v>
      </c>
      <c r="G86" s="269" t="str">
        <v>Import from Cluster NL3 - Power</v>
      </c>
      <c r="H86" s="268" t="str">
        <f t="shared" si="2"/>
        <v>NL3</v>
      </c>
      <c r="I86" s="269" t="s">
        <v>687</v>
      </c>
    </row>
    <row r="87" spans="1:9" x14ac:dyDescent="0.3">
      <c r="A87" s="269" t="str">
        <v>PGBGB1_01</v>
      </c>
      <c r="B87" s="269" t="str">
        <v>Elektriciteit</v>
      </c>
      <c r="C87" s="269" t="str">
        <v>XC Trade</v>
      </c>
      <c r="D87" s="269" t="str">
        <v>Power GB</v>
      </c>
      <c r="E87" s="269" t="str">
        <v>Power GB1</v>
      </c>
      <c r="F87" s="269" t="str">
        <v>Electricity GB</v>
      </c>
      <c r="G87" s="269" t="str">
        <v>Import from Cluster GB1 - Power</v>
      </c>
      <c r="H87" s="268" t="str">
        <f t="shared" si="2"/>
        <v>GB1</v>
      </c>
      <c r="I87" s="269" t="s">
        <v>687</v>
      </c>
    </row>
    <row r="88" spans="1:9" x14ac:dyDescent="0.3">
      <c r="A88" s="269" t="str">
        <v>PGBGB2_01</v>
      </c>
      <c r="B88" s="269" t="str">
        <v>Elektriciteit</v>
      </c>
      <c r="C88" s="269" t="str">
        <v>XC Trade</v>
      </c>
      <c r="D88" s="269" t="str">
        <v>Power GB</v>
      </c>
      <c r="E88" s="269" t="str">
        <v>Power GB2</v>
      </c>
      <c r="F88" s="269" t="str">
        <v>Electricity GB</v>
      </c>
      <c r="G88" s="269" t="str">
        <v>Import from Cluster GB2 - Power</v>
      </c>
      <c r="H88" s="268" t="str">
        <f t="shared" si="2"/>
        <v>GB2</v>
      </c>
      <c r="I88" s="269" t="s">
        <v>695</v>
      </c>
    </row>
    <row r="89" spans="1:9" x14ac:dyDescent="0.3">
      <c r="A89" s="269" t="str">
        <v>PGBGB3_01</v>
      </c>
      <c r="B89" s="269" t="str">
        <v>Elektriciteit</v>
      </c>
      <c r="C89" s="269" t="str">
        <v>XC Trade</v>
      </c>
      <c r="D89" s="269" t="str">
        <v>Power GB</v>
      </c>
      <c r="E89" s="269" t="str">
        <v>Power GB3</v>
      </c>
      <c r="F89" s="269" t="str">
        <v>Electricity GB</v>
      </c>
      <c r="G89" s="269" t="str">
        <v>Import from Cluster GB3 - Power</v>
      </c>
      <c r="H89" s="268" t="str">
        <f t="shared" si="2"/>
        <v>GB3</v>
      </c>
      <c r="I89" s="269" t="s">
        <v>695</v>
      </c>
    </row>
    <row r="90" spans="1:9" x14ac:dyDescent="0.3">
      <c r="A90" s="269" t="str">
        <v>PNL2GB_01</v>
      </c>
      <c r="B90" s="269" t="str">
        <v>Elektriciteit</v>
      </c>
      <c r="C90" s="269" t="str">
        <v>XC Trade</v>
      </c>
      <c r="D90" s="269" t="str">
        <v>Power NL2</v>
      </c>
      <c r="E90" s="269" t="str">
        <v>Power GB</v>
      </c>
      <c r="F90" s="269" t="str">
        <v>Electricity Cluster NL2</v>
      </c>
      <c r="G90" s="269" t="str">
        <v>Import from GB - Power</v>
      </c>
      <c r="H90" s="269" t="s">
        <v>687</v>
      </c>
      <c r="I90" s="268" t="str">
        <f t="shared" si="3"/>
        <v>NL2</v>
      </c>
    </row>
    <row r="91" spans="1:9" x14ac:dyDescent="0.3">
      <c r="A91" s="269" t="str">
        <v>PNL3GB_01</v>
      </c>
      <c r="B91" s="269" t="str">
        <v>Elektriciteit</v>
      </c>
      <c r="C91" s="269" t="str">
        <v>XC Trade</v>
      </c>
      <c r="D91" s="269" t="str">
        <v>Power NL3</v>
      </c>
      <c r="E91" s="269" t="str">
        <v>Power GB</v>
      </c>
      <c r="F91" s="269" t="str">
        <v>Electricity Cluster NL3</v>
      </c>
      <c r="G91" s="269" t="str">
        <v>Import from GB - Power</v>
      </c>
      <c r="H91" s="269" t="s">
        <v>687</v>
      </c>
      <c r="I91" s="268" t="str">
        <f t="shared" si="3"/>
        <v>NL3</v>
      </c>
    </row>
    <row r="92" spans="1:9" x14ac:dyDescent="0.3">
      <c r="A92" s="269" t="str">
        <v>PGB1GB_01</v>
      </c>
      <c r="B92" s="269" t="str">
        <v>Elektriciteit</v>
      </c>
      <c r="C92" s="269" t="str">
        <v>XC Trade</v>
      </c>
      <c r="D92" s="269" t="str">
        <v>Power GB1</v>
      </c>
      <c r="E92" s="269" t="str">
        <v>Power GB</v>
      </c>
      <c r="F92" s="269" t="str">
        <v>Electricity Cluster GB1</v>
      </c>
      <c r="G92" s="269" t="str">
        <v>Import from GB - Power</v>
      </c>
      <c r="H92" s="269" t="s">
        <v>687</v>
      </c>
      <c r="I92" s="268" t="str">
        <f t="shared" si="3"/>
        <v>GB1</v>
      </c>
    </row>
    <row r="93" spans="1:9" x14ac:dyDescent="0.3">
      <c r="A93" s="269" t="str">
        <v>PGB2GB_01</v>
      </c>
      <c r="B93" s="269" t="str">
        <v>Elektriciteit</v>
      </c>
      <c r="C93" s="269" t="str">
        <v>XC Trade</v>
      </c>
      <c r="D93" s="269" t="str">
        <v>Power GB2</v>
      </c>
      <c r="E93" s="269" t="str">
        <v>Power GB</v>
      </c>
      <c r="F93" s="269" t="str">
        <v>Electricity Cluster GB2</v>
      </c>
      <c r="G93" s="269" t="str">
        <v>Import from GB - Power</v>
      </c>
      <c r="H93" s="269" t="s">
        <v>695</v>
      </c>
      <c r="I93" s="268" t="str">
        <f t="shared" si="3"/>
        <v>GB2</v>
      </c>
    </row>
    <row r="94" spans="1:9" x14ac:dyDescent="0.3">
      <c r="A94" s="269" t="str">
        <v>PGB3GB_01</v>
      </c>
      <c r="B94" s="269" t="str">
        <v>Elektriciteit</v>
      </c>
      <c r="C94" s="269" t="str">
        <v>XC Trade</v>
      </c>
      <c r="D94" s="269" t="str">
        <v>Power GB3</v>
      </c>
      <c r="E94" s="269" t="str">
        <v>Power GB</v>
      </c>
      <c r="F94" s="269" t="str">
        <v>Electricity Cluster GB3</v>
      </c>
      <c r="G94" s="269" t="str">
        <v>Import from GB - Power</v>
      </c>
      <c r="H94" s="269" t="s">
        <v>695</v>
      </c>
      <c r="I94" s="268" t="str">
        <f t="shared" si="3"/>
        <v>GB3</v>
      </c>
    </row>
    <row r="95" spans="1:9" x14ac:dyDescent="0.3">
      <c r="A95" s="269" t="str">
        <v>PNOGB3_01</v>
      </c>
      <c r="B95" s="269" t="str">
        <v>Elektriciteit</v>
      </c>
      <c r="C95" s="269" t="str">
        <v>XC Trade</v>
      </c>
      <c r="D95" s="269" t="str">
        <v>Power NO</v>
      </c>
      <c r="E95" s="269" t="str">
        <v>Power GB3</v>
      </c>
      <c r="F95" s="269" t="str">
        <v>Electricity NO</v>
      </c>
      <c r="G95" s="269" t="str">
        <v>Import from Cluster GB3 - Power</v>
      </c>
      <c r="H95" s="268" t="str">
        <f t="shared" si="2"/>
        <v>GB3</v>
      </c>
      <c r="I95" s="269" t="s">
        <v>700</v>
      </c>
    </row>
    <row r="96" spans="1:9" x14ac:dyDescent="0.3">
      <c r="A96" s="269" t="str">
        <v>PNONO1_01</v>
      </c>
      <c r="B96" s="269" t="str">
        <v>Elektriciteit</v>
      </c>
      <c r="C96" s="269" t="str">
        <v>XC Trade</v>
      </c>
      <c r="D96" s="269" t="str">
        <v>Power NO</v>
      </c>
      <c r="E96" s="269" t="str">
        <v>Power NO1</v>
      </c>
      <c r="F96" s="269" t="str">
        <v>Electricity NO</v>
      </c>
      <c r="G96" s="269" t="str">
        <v>Import from Cluster NO1 - Power</v>
      </c>
      <c r="H96" s="268" t="str">
        <f t="shared" si="2"/>
        <v>NO1</v>
      </c>
      <c r="I96" s="269" t="s">
        <v>704</v>
      </c>
    </row>
    <row r="97" spans="1:9" x14ac:dyDescent="0.3">
      <c r="A97" s="269" t="str">
        <v>PNODK1_01</v>
      </c>
      <c r="B97" s="269" t="str">
        <v>Elektriciteit</v>
      </c>
      <c r="C97" s="269" t="str">
        <v>XC Trade</v>
      </c>
      <c r="D97" s="269" t="str">
        <v>Power NO</v>
      </c>
      <c r="E97" s="269" t="str">
        <v>Power DK1</v>
      </c>
      <c r="F97" s="269" t="str">
        <v>Electricity NO</v>
      </c>
      <c r="G97" s="269" t="str">
        <v>Import from Cluster DK1 - Power</v>
      </c>
      <c r="H97" s="268" t="str">
        <f t="shared" si="2"/>
        <v>DK1</v>
      </c>
      <c r="I97" s="269" t="s">
        <v>704</v>
      </c>
    </row>
    <row r="98" spans="1:9" x14ac:dyDescent="0.3">
      <c r="A98" s="269" t="str">
        <v>PGB3NO_01</v>
      </c>
      <c r="B98" s="269" t="str">
        <v>Elektriciteit</v>
      </c>
      <c r="C98" s="269" t="str">
        <v>XC Trade</v>
      </c>
      <c r="D98" s="269" t="str">
        <v>Power GB3</v>
      </c>
      <c r="E98" s="269" t="str">
        <v>Power NO</v>
      </c>
      <c r="F98" s="269" t="str">
        <v>Electricity Cluster GB3</v>
      </c>
      <c r="G98" s="269" t="str">
        <v>Import from NO - Power</v>
      </c>
      <c r="H98" s="269" t="s">
        <v>700</v>
      </c>
      <c r="I98" s="268" t="str">
        <f t="shared" si="3"/>
        <v>GB3</v>
      </c>
    </row>
    <row r="99" spans="1:9" x14ac:dyDescent="0.3">
      <c r="A99" s="269" t="str">
        <v>PNO1NO_01</v>
      </c>
      <c r="B99" s="269" t="str">
        <v>Elektriciteit</v>
      </c>
      <c r="C99" s="269" t="str">
        <v>XC Trade</v>
      </c>
      <c r="D99" s="269" t="str">
        <v>Power NO1</v>
      </c>
      <c r="E99" s="269" t="str">
        <v>Power NO</v>
      </c>
      <c r="F99" s="269" t="str">
        <v>Electricity Cluster NO1</v>
      </c>
      <c r="G99" s="269" t="str">
        <v>Import from NO - Power</v>
      </c>
      <c r="H99" s="269" t="s">
        <v>704</v>
      </c>
      <c r="I99" s="268" t="str">
        <f t="shared" si="3"/>
        <v>NO1</v>
      </c>
    </row>
    <row r="100" spans="1:9" x14ac:dyDescent="0.3">
      <c r="A100" s="269" t="str">
        <v>PDK1NO_01</v>
      </c>
      <c r="B100" s="269" t="str">
        <v>Elektriciteit</v>
      </c>
      <c r="C100" s="269" t="str">
        <v>XC Trade</v>
      </c>
      <c r="D100" s="269" t="str">
        <v>Power DK1</v>
      </c>
      <c r="E100" s="269" t="str">
        <v>Power NO</v>
      </c>
      <c r="F100" s="269" t="str">
        <v>Electricity Cluster DK1</v>
      </c>
      <c r="G100" s="269" t="str">
        <v>Import from NO - Power</v>
      </c>
      <c r="H100" s="269" t="s">
        <v>704</v>
      </c>
      <c r="I100" s="268" t="str">
        <f t="shared" si="3"/>
        <v>DK1</v>
      </c>
    </row>
    <row r="101" spans="1:9" x14ac:dyDescent="0.3">
      <c r="A101" s="269" t="str">
        <v>PDKDK1_01</v>
      </c>
      <c r="B101" s="269" t="str">
        <v>Elektriciteit</v>
      </c>
      <c r="C101" s="269" t="str">
        <v>XC Trade</v>
      </c>
      <c r="D101" s="269" t="str">
        <v>Power DK</v>
      </c>
      <c r="E101" s="269" t="str">
        <v>Power DK1</v>
      </c>
      <c r="F101" s="269" t="str">
        <v>Electricity DK</v>
      </c>
      <c r="G101" s="269" t="str">
        <v>Import from Cluster DK1 - Power</v>
      </c>
      <c r="H101" s="268" t="str">
        <f t="shared" si="2"/>
        <v>DK1</v>
      </c>
      <c r="I101" s="268" t="s">
        <v>708</v>
      </c>
    </row>
    <row r="102" spans="1:9" x14ac:dyDescent="0.3">
      <c r="A102" s="269" t="str">
        <v>PDK1DK_01</v>
      </c>
      <c r="B102" s="269" t="str">
        <v>Elektriciteit</v>
      </c>
      <c r="C102" s="269" t="str">
        <v>XC Trade</v>
      </c>
      <c r="D102" s="269" t="str">
        <v>Power DK1</v>
      </c>
      <c r="E102" s="269" t="str">
        <v>Power DK</v>
      </c>
      <c r="F102" s="269" t="str">
        <v>Electricity Cluster DK1</v>
      </c>
      <c r="G102" s="269" t="str">
        <v>Import from DK - Power</v>
      </c>
      <c r="H102" s="268" t="s">
        <v>708</v>
      </c>
      <c r="I102" s="268" t="str">
        <f t="shared" si="3"/>
        <v>DK1</v>
      </c>
    </row>
    <row r="103" spans="1:9" x14ac:dyDescent="0.3">
      <c r="A103" s="269" t="str">
        <v>PDEDE1_01</v>
      </c>
      <c r="B103" s="269" t="str">
        <v>Elektriciteit</v>
      </c>
      <c r="C103" s="269" t="str">
        <v>XC Trade</v>
      </c>
      <c r="D103" s="269" t="str">
        <v>Power DE</v>
      </c>
      <c r="E103" s="269" t="str">
        <v>Power DE1</v>
      </c>
      <c r="F103" s="269" t="str">
        <v>Electricity DE</v>
      </c>
      <c r="G103" s="269" t="str">
        <v>Import from Cluster DE1 - Power</v>
      </c>
      <c r="H103" s="268" t="str">
        <f t="shared" si="2"/>
        <v>DE1</v>
      </c>
      <c r="I103" s="268" t="s">
        <v>709</v>
      </c>
    </row>
    <row r="104" spans="1:9" x14ac:dyDescent="0.3">
      <c r="A104" s="269" t="str">
        <v>PDENL4_01</v>
      </c>
      <c r="B104" s="269" t="str">
        <v>Elektriciteit</v>
      </c>
      <c r="C104" s="269" t="str">
        <v>XC Trade</v>
      </c>
      <c r="D104" s="269" t="str">
        <v>Power DE</v>
      </c>
      <c r="E104" s="269" t="str">
        <v>Power NL4</v>
      </c>
      <c r="F104" s="269" t="str">
        <v>Electricity DE</v>
      </c>
      <c r="G104" s="269" t="str">
        <v>Import from Cluster NL4 - Power</v>
      </c>
      <c r="H104" s="268" t="str">
        <f t="shared" si="2"/>
        <v>NL4</v>
      </c>
      <c r="I104" s="268" t="s">
        <v>709</v>
      </c>
    </row>
    <row r="105" spans="1:9" x14ac:dyDescent="0.3">
      <c r="A105" s="269" t="str">
        <v>PDE1DE_01</v>
      </c>
      <c r="B105" s="269" t="str">
        <v>Elektriciteit</v>
      </c>
      <c r="C105" s="269" t="str">
        <v>XC Trade</v>
      </c>
      <c r="D105" s="269" t="str">
        <v>Power DE1</v>
      </c>
      <c r="E105" s="269" t="str">
        <v>Power DE</v>
      </c>
      <c r="F105" s="269" t="str">
        <v>Electricity Cluster DE1</v>
      </c>
      <c r="G105" s="269" t="str">
        <v>Import from DE - Power</v>
      </c>
      <c r="H105" s="268" t="s">
        <v>709</v>
      </c>
      <c r="I105" s="268" t="str">
        <f t="shared" si="3"/>
        <v>DE1</v>
      </c>
    </row>
    <row r="106" spans="1:9" x14ac:dyDescent="0.3">
      <c r="A106" s="269" t="str">
        <v>PNL4DE_01</v>
      </c>
      <c r="B106" s="269" t="str">
        <v>Elektriciteit</v>
      </c>
      <c r="C106" s="269" t="str">
        <v>XC Trade</v>
      </c>
      <c r="D106" s="269" t="str">
        <v>Power NL4</v>
      </c>
      <c r="E106" s="269" t="str">
        <v>Power DE</v>
      </c>
      <c r="F106" s="269" t="str">
        <v>Electricity Cluster NL4</v>
      </c>
      <c r="G106" s="269" t="str">
        <v>Import from DE - Power</v>
      </c>
      <c r="H106" s="268" t="s">
        <v>709</v>
      </c>
      <c r="I106" s="268" t="str">
        <f t="shared" si="3"/>
        <v>NL4</v>
      </c>
    </row>
    <row r="107" spans="1:9" x14ac:dyDescent="0.3">
      <c r="H107" s="268" t="str">
        <f t="shared" ref="H107:H130" si="4">TRIM(RIGHT(E107,3))</f>
        <v/>
      </c>
      <c r="I107" s="268" t="str">
        <f t="shared" ref="I107:I130" si="5">TRIM(RIGHT(D107,3))</f>
        <v/>
      </c>
    </row>
    <row r="108" spans="1:9" x14ac:dyDescent="0.3">
      <c r="H108" s="268" t="str">
        <f t="shared" si="4"/>
        <v/>
      </c>
      <c r="I108" s="268" t="str">
        <f t="shared" si="5"/>
        <v/>
      </c>
    </row>
    <row r="109" spans="1:9" x14ac:dyDescent="0.3">
      <c r="H109" s="268" t="str">
        <f t="shared" si="4"/>
        <v/>
      </c>
      <c r="I109" s="268" t="str">
        <f t="shared" si="5"/>
        <v/>
      </c>
    </row>
    <row r="110" spans="1:9" x14ac:dyDescent="0.3">
      <c r="H110" s="268" t="str">
        <f t="shared" si="4"/>
        <v/>
      </c>
      <c r="I110" s="268" t="str">
        <f t="shared" si="5"/>
        <v/>
      </c>
    </row>
    <row r="111" spans="1:9" x14ac:dyDescent="0.3">
      <c r="H111" s="268" t="str">
        <f t="shared" si="4"/>
        <v/>
      </c>
      <c r="I111" s="268" t="str">
        <f t="shared" si="5"/>
        <v/>
      </c>
    </row>
    <row r="112" spans="1:9" x14ac:dyDescent="0.3">
      <c r="H112" s="268" t="str">
        <f t="shared" si="4"/>
        <v/>
      </c>
      <c r="I112" s="268" t="str">
        <f t="shared" si="5"/>
        <v/>
      </c>
    </row>
    <row r="113" spans="8:9" x14ac:dyDescent="0.3">
      <c r="H113" s="268" t="str">
        <f t="shared" si="4"/>
        <v/>
      </c>
      <c r="I113" s="268" t="str">
        <f t="shared" si="5"/>
        <v/>
      </c>
    </row>
    <row r="114" spans="8:9" x14ac:dyDescent="0.3">
      <c r="H114" s="268" t="str">
        <f t="shared" si="4"/>
        <v/>
      </c>
      <c r="I114" s="268" t="str">
        <f t="shared" si="5"/>
        <v/>
      </c>
    </row>
    <row r="115" spans="8:9" x14ac:dyDescent="0.3">
      <c r="H115" s="268" t="str">
        <f t="shared" si="4"/>
        <v/>
      </c>
      <c r="I115" s="268" t="str">
        <f t="shared" si="5"/>
        <v/>
      </c>
    </row>
    <row r="116" spans="8:9" x14ac:dyDescent="0.3">
      <c r="H116" s="268" t="str">
        <f t="shared" si="4"/>
        <v/>
      </c>
      <c r="I116" s="268" t="str">
        <f t="shared" si="5"/>
        <v/>
      </c>
    </row>
    <row r="117" spans="8:9" x14ac:dyDescent="0.3">
      <c r="H117" s="268" t="str">
        <f t="shared" si="4"/>
        <v/>
      </c>
      <c r="I117" s="268" t="str">
        <f t="shared" si="5"/>
        <v/>
      </c>
    </row>
    <row r="118" spans="8:9" x14ac:dyDescent="0.3">
      <c r="H118" s="268" t="str">
        <f t="shared" si="4"/>
        <v/>
      </c>
      <c r="I118" s="268" t="str">
        <f t="shared" si="5"/>
        <v/>
      </c>
    </row>
    <row r="119" spans="8:9" x14ac:dyDescent="0.3">
      <c r="H119" s="268" t="str">
        <f t="shared" si="4"/>
        <v/>
      </c>
      <c r="I119" s="268" t="str">
        <f t="shared" si="5"/>
        <v/>
      </c>
    </row>
    <row r="120" spans="8:9" x14ac:dyDescent="0.3">
      <c r="H120" s="268" t="str">
        <f t="shared" si="4"/>
        <v/>
      </c>
      <c r="I120" s="268" t="str">
        <f t="shared" si="5"/>
        <v/>
      </c>
    </row>
    <row r="121" spans="8:9" x14ac:dyDescent="0.3">
      <c r="H121" s="268" t="str">
        <f t="shared" si="4"/>
        <v/>
      </c>
      <c r="I121" s="268" t="str">
        <f t="shared" si="5"/>
        <v/>
      </c>
    </row>
    <row r="122" spans="8:9" x14ac:dyDescent="0.3">
      <c r="H122" s="268" t="str">
        <f t="shared" si="4"/>
        <v/>
      </c>
      <c r="I122" s="268" t="str">
        <f t="shared" si="5"/>
        <v/>
      </c>
    </row>
    <row r="123" spans="8:9" x14ac:dyDescent="0.3">
      <c r="H123" s="268" t="str">
        <f t="shared" si="4"/>
        <v/>
      </c>
      <c r="I123" s="268" t="str">
        <f t="shared" si="5"/>
        <v/>
      </c>
    </row>
    <row r="124" spans="8:9" x14ac:dyDescent="0.3">
      <c r="H124" s="268" t="str">
        <f t="shared" si="4"/>
        <v/>
      </c>
      <c r="I124" s="268" t="str">
        <f t="shared" si="5"/>
        <v/>
      </c>
    </row>
    <row r="125" spans="8:9" x14ac:dyDescent="0.3">
      <c r="H125" s="268" t="str">
        <f t="shared" si="4"/>
        <v/>
      </c>
      <c r="I125" s="268" t="str">
        <f t="shared" si="5"/>
        <v/>
      </c>
    </row>
    <row r="126" spans="8:9" x14ac:dyDescent="0.3">
      <c r="H126" s="268" t="str">
        <f t="shared" si="4"/>
        <v/>
      </c>
      <c r="I126" s="268" t="str">
        <f t="shared" si="5"/>
        <v/>
      </c>
    </row>
    <row r="127" spans="8:9" x14ac:dyDescent="0.3">
      <c r="H127" s="268" t="str">
        <f t="shared" si="4"/>
        <v/>
      </c>
      <c r="I127" s="268" t="str">
        <f t="shared" si="5"/>
        <v/>
      </c>
    </row>
    <row r="128" spans="8:9" x14ac:dyDescent="0.3">
      <c r="H128" s="268" t="str">
        <f t="shared" si="4"/>
        <v/>
      </c>
      <c r="I128" s="268" t="str">
        <f t="shared" si="5"/>
        <v/>
      </c>
    </row>
    <row r="129" spans="8:9" x14ac:dyDescent="0.3">
      <c r="H129" s="268" t="str">
        <f t="shared" si="4"/>
        <v/>
      </c>
      <c r="I129" s="268" t="str">
        <f t="shared" si="5"/>
        <v/>
      </c>
    </row>
    <row r="130" spans="8:9" x14ac:dyDescent="0.3">
      <c r="H130" s="268" t="str">
        <f t="shared" si="4"/>
        <v/>
      </c>
      <c r="I130" s="268" t="str">
        <f t="shared" si="5"/>
        <v/>
      </c>
    </row>
    <row r="131" spans="8:9" x14ac:dyDescent="0.3">
      <c r="H131" s="268" t="str">
        <f t="shared" ref="H131:H144" si="6">TRIM(RIGHT(E131,3))</f>
        <v/>
      </c>
      <c r="I131" s="268" t="str">
        <f t="shared" ref="I131:I144" si="7">TRIM(RIGHT(D131,3))</f>
        <v/>
      </c>
    </row>
    <row r="132" spans="8:9" x14ac:dyDescent="0.3">
      <c r="H132" s="268" t="str">
        <f t="shared" si="6"/>
        <v/>
      </c>
      <c r="I132" s="268" t="str">
        <f t="shared" si="7"/>
        <v/>
      </c>
    </row>
    <row r="133" spans="8:9" x14ac:dyDescent="0.3">
      <c r="H133" s="268" t="str">
        <f t="shared" si="6"/>
        <v/>
      </c>
      <c r="I133" s="268" t="str">
        <f t="shared" si="7"/>
        <v/>
      </c>
    </row>
    <row r="134" spans="8:9" x14ac:dyDescent="0.3">
      <c r="H134" s="268" t="str">
        <f t="shared" si="6"/>
        <v/>
      </c>
      <c r="I134" s="268" t="str">
        <f t="shared" si="7"/>
        <v/>
      </c>
    </row>
    <row r="135" spans="8:9" x14ac:dyDescent="0.3">
      <c r="H135" s="268" t="str">
        <f t="shared" si="6"/>
        <v/>
      </c>
      <c r="I135" s="268" t="str">
        <f t="shared" si="7"/>
        <v/>
      </c>
    </row>
    <row r="136" spans="8:9" x14ac:dyDescent="0.3">
      <c r="H136" s="268" t="str">
        <f t="shared" si="6"/>
        <v/>
      </c>
      <c r="I136" s="268" t="str">
        <f t="shared" si="7"/>
        <v/>
      </c>
    </row>
    <row r="137" spans="8:9" x14ac:dyDescent="0.3">
      <c r="H137" s="268" t="str">
        <f t="shared" si="6"/>
        <v/>
      </c>
      <c r="I137" s="268" t="str">
        <f t="shared" si="7"/>
        <v/>
      </c>
    </row>
    <row r="138" spans="8:9" x14ac:dyDescent="0.3">
      <c r="H138" s="268" t="str">
        <f t="shared" si="6"/>
        <v/>
      </c>
      <c r="I138" s="268" t="str">
        <f t="shared" si="7"/>
        <v/>
      </c>
    </row>
    <row r="139" spans="8:9" x14ac:dyDescent="0.3">
      <c r="H139" s="268" t="str">
        <f t="shared" si="6"/>
        <v/>
      </c>
      <c r="I139" s="268" t="str">
        <f t="shared" si="7"/>
        <v/>
      </c>
    </row>
    <row r="140" spans="8:9" x14ac:dyDescent="0.3">
      <c r="H140" s="268" t="str">
        <f t="shared" si="6"/>
        <v/>
      </c>
      <c r="I140" s="268" t="str">
        <f t="shared" si="7"/>
        <v/>
      </c>
    </row>
    <row r="141" spans="8:9" x14ac:dyDescent="0.3">
      <c r="H141" s="268" t="str">
        <f t="shared" si="6"/>
        <v/>
      </c>
      <c r="I141" s="268" t="str">
        <f t="shared" si="7"/>
        <v/>
      </c>
    </row>
    <row r="142" spans="8:9" x14ac:dyDescent="0.3">
      <c r="H142" s="268" t="str">
        <f t="shared" si="6"/>
        <v/>
      </c>
      <c r="I142" s="268" t="str">
        <f t="shared" si="7"/>
        <v/>
      </c>
    </row>
    <row r="143" spans="8:9" x14ac:dyDescent="0.3">
      <c r="H143" s="268" t="str">
        <f t="shared" si="6"/>
        <v/>
      </c>
      <c r="I143" s="268" t="str">
        <f t="shared" si="7"/>
        <v/>
      </c>
    </row>
    <row r="144" spans="8:9" x14ac:dyDescent="0.3">
      <c r="H144" s="268" t="str">
        <f t="shared" si="6"/>
        <v/>
      </c>
      <c r="I144" s="268" t="str">
        <f t="shared" si="7"/>
        <v/>
      </c>
    </row>
  </sheetData>
  <mergeCells count="1">
    <mergeCell ref="M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BDA9F-8A95-4009-B4E2-7141A38A8EDA}">
  <sheetPr>
    <tabColor theme="3" tint="0.499984740745262"/>
  </sheetPr>
  <dimension ref="A1:Z315"/>
  <sheetViews>
    <sheetView workbookViewId="0">
      <selection activeCell="H2" sqref="H2"/>
    </sheetView>
  </sheetViews>
  <sheetFormatPr defaultColWidth="8.6640625" defaultRowHeight="14.4" x14ac:dyDescent="0.3"/>
  <cols>
    <col min="1" max="2" width="9.109375" style="264"/>
    <col min="3" max="3" width="16.77734375" style="288" bestFit="1" customWidth="1"/>
    <col min="4" max="4" width="12" bestFit="1" customWidth="1"/>
    <col min="6" max="6" width="10.6640625" bestFit="1" customWidth="1"/>
    <col min="7" max="7" width="11.109375" style="288" bestFit="1" customWidth="1"/>
    <col min="8" max="8" width="11.44140625" bestFit="1" customWidth="1"/>
    <col min="9" max="9" width="11.109375" bestFit="1" customWidth="1"/>
    <col min="10" max="10" width="12.77734375" customWidth="1"/>
    <col min="11" max="11" width="11.109375" style="288" bestFit="1" customWidth="1"/>
    <col min="12" max="12" width="8.33203125" bestFit="1" customWidth="1"/>
    <col min="13" max="13" width="11.109375" bestFit="1" customWidth="1"/>
    <col min="14" max="14" width="8.33203125" bestFit="1" customWidth="1"/>
    <col min="15" max="15" width="11.109375" style="288" bestFit="1" customWidth="1"/>
    <col min="17" max="17" width="11.109375" bestFit="1" customWidth="1"/>
    <col min="18" max="18" width="12.6640625" bestFit="1" customWidth="1"/>
    <col min="19" max="19" width="11.109375" style="288" bestFit="1" customWidth="1"/>
    <col min="20" max="21" width="11.109375" bestFit="1" customWidth="1"/>
    <col min="22" max="22" width="11.44140625" bestFit="1" customWidth="1"/>
    <col min="23" max="23" width="11.109375" style="288" bestFit="1" customWidth="1"/>
    <col min="24" max="24" width="8.44140625" bestFit="1" customWidth="1"/>
    <col min="26" max="26" width="8.77734375" style="291" bestFit="1" customWidth="1"/>
  </cols>
  <sheetData>
    <row r="1" spans="1:26" ht="14.55" customHeight="1" x14ac:dyDescent="0.3">
      <c r="A1" s="264" t="s">
        <v>657</v>
      </c>
      <c r="C1" s="305" t="s">
        <v>710</v>
      </c>
      <c r="D1" s="306"/>
      <c r="E1" s="306"/>
      <c r="F1" s="307"/>
      <c r="G1" s="305" t="s">
        <v>711</v>
      </c>
      <c r="H1" s="306"/>
      <c r="I1" s="306"/>
      <c r="J1" s="307"/>
      <c r="K1" s="305" t="s">
        <v>712</v>
      </c>
      <c r="L1" s="306"/>
      <c r="M1" s="306"/>
      <c r="N1" s="307"/>
      <c r="O1" s="305" t="s">
        <v>713</v>
      </c>
      <c r="P1" s="306"/>
      <c r="Q1" s="306"/>
      <c r="R1" s="307"/>
      <c r="S1" s="305" t="s">
        <v>714</v>
      </c>
      <c r="T1" s="306"/>
      <c r="U1" s="306"/>
      <c r="V1" s="307"/>
      <c r="W1" s="305" t="s">
        <v>715</v>
      </c>
      <c r="X1" s="306"/>
      <c r="Y1" s="306"/>
      <c r="Z1" s="307"/>
    </row>
    <row r="2" spans="1:26" s="272" customFormat="1" ht="45" customHeight="1" x14ac:dyDescent="0.3">
      <c r="A2" s="272" t="s">
        <v>716</v>
      </c>
      <c r="B2" s="272" t="s">
        <v>717</v>
      </c>
      <c r="C2" s="284" t="s">
        <v>716</v>
      </c>
      <c r="D2" s="272" t="s">
        <v>16</v>
      </c>
      <c r="E2" s="272" t="s">
        <v>716</v>
      </c>
      <c r="F2" s="272" t="s">
        <v>17</v>
      </c>
      <c r="G2" s="284" t="s">
        <v>716</v>
      </c>
      <c r="H2" s="272" t="s">
        <v>18</v>
      </c>
      <c r="I2" s="272" t="s">
        <v>716</v>
      </c>
      <c r="J2" s="272" t="s">
        <v>19</v>
      </c>
      <c r="K2" s="284" t="s">
        <v>716</v>
      </c>
      <c r="L2" s="272" t="s">
        <v>20</v>
      </c>
      <c r="M2" s="272" t="s">
        <v>716</v>
      </c>
      <c r="N2" s="272" t="s">
        <v>21</v>
      </c>
      <c r="O2" s="284" t="s">
        <v>716</v>
      </c>
      <c r="P2" s="272" t="s">
        <v>22</v>
      </c>
      <c r="Q2" s="272" t="s">
        <v>716</v>
      </c>
      <c r="R2" s="272" t="s">
        <v>23</v>
      </c>
      <c r="S2" s="284" t="s">
        <v>716</v>
      </c>
      <c r="T2" s="272" t="s">
        <v>24</v>
      </c>
      <c r="U2" s="272" t="s">
        <v>716</v>
      </c>
      <c r="V2" s="272" t="s">
        <v>25</v>
      </c>
      <c r="W2" s="284" t="s">
        <v>716</v>
      </c>
      <c r="X2" s="272" t="s">
        <v>26</v>
      </c>
      <c r="Y2" s="272" t="s">
        <v>716</v>
      </c>
      <c r="Z2" s="292" t="s">
        <v>27</v>
      </c>
    </row>
    <row r="3" spans="1:26" x14ac:dyDescent="0.3">
      <c r="A3" s="264" t="s">
        <v>718</v>
      </c>
      <c r="B3" s="264">
        <v>2050</v>
      </c>
      <c r="C3" s="264" t="s">
        <v>718</v>
      </c>
      <c r="D3" s="264">
        <v>2050</v>
      </c>
      <c r="E3" t="s">
        <v>718</v>
      </c>
      <c r="F3">
        <v>2050</v>
      </c>
      <c r="G3" s="288" t="s">
        <v>718</v>
      </c>
      <c r="H3">
        <v>2050</v>
      </c>
      <c r="I3" t="s">
        <v>718</v>
      </c>
      <c r="J3">
        <v>2050</v>
      </c>
      <c r="K3" s="288" t="s">
        <v>718</v>
      </c>
      <c r="L3">
        <v>2050</v>
      </c>
      <c r="M3" t="s">
        <v>718</v>
      </c>
      <c r="N3">
        <v>2050</v>
      </c>
      <c r="O3" s="288" t="s">
        <v>718</v>
      </c>
      <c r="P3">
        <v>2050</v>
      </c>
      <c r="Q3" t="s">
        <v>718</v>
      </c>
      <c r="R3">
        <v>2050</v>
      </c>
      <c r="S3" s="288" t="s">
        <v>718</v>
      </c>
      <c r="T3">
        <v>2050</v>
      </c>
      <c r="U3" t="s">
        <v>718</v>
      </c>
      <c r="V3">
        <v>2050</v>
      </c>
      <c r="W3" s="288" t="s">
        <v>718</v>
      </c>
      <c r="X3">
        <v>2050</v>
      </c>
      <c r="Y3" t="s">
        <v>718</v>
      </c>
      <c r="Z3" s="291">
        <v>2050</v>
      </c>
    </row>
    <row r="4" spans="1:26" x14ac:dyDescent="0.3">
      <c r="A4" s="264" t="s">
        <v>719</v>
      </c>
      <c r="C4" s="264" t="s">
        <v>719</v>
      </c>
      <c r="D4" s="264"/>
      <c r="E4" t="s">
        <v>719</v>
      </c>
      <c r="G4" s="288" t="s">
        <v>719</v>
      </c>
      <c r="I4" t="s">
        <v>719</v>
      </c>
      <c r="K4" s="288" t="s">
        <v>719</v>
      </c>
      <c r="M4" t="s">
        <v>719</v>
      </c>
      <c r="O4" s="288" t="s">
        <v>719</v>
      </c>
      <c r="Q4" t="s">
        <v>719</v>
      </c>
      <c r="S4" s="288" t="s">
        <v>719</v>
      </c>
      <c r="U4" t="s">
        <v>719</v>
      </c>
      <c r="W4" s="288" t="s">
        <v>719</v>
      </c>
      <c r="Y4" t="s">
        <v>719</v>
      </c>
    </row>
    <row r="5" spans="1:26" x14ac:dyDescent="0.3">
      <c r="A5" s="264" t="s">
        <v>28</v>
      </c>
      <c r="B5" s="264">
        <v>46.601222399999997</v>
      </c>
      <c r="C5" s="264" t="s">
        <v>28</v>
      </c>
      <c r="D5" s="264">
        <v>46.623570059999999</v>
      </c>
      <c r="E5" t="s">
        <v>28</v>
      </c>
      <c r="F5">
        <v>46.623827489999996</v>
      </c>
      <c r="G5" s="288" t="s">
        <v>28</v>
      </c>
      <c r="H5">
        <v>46.617775440000003</v>
      </c>
      <c r="I5" t="s">
        <v>28</v>
      </c>
      <c r="J5">
        <v>46.617775440000003</v>
      </c>
      <c r="K5" s="288" t="s">
        <v>28</v>
      </c>
      <c r="L5">
        <v>46.623969789999997</v>
      </c>
      <c r="M5" t="s">
        <v>28</v>
      </c>
      <c r="N5">
        <v>46.626462850000003</v>
      </c>
      <c r="O5" s="288" t="s">
        <v>28</v>
      </c>
      <c r="P5">
        <v>46.618007259999999</v>
      </c>
      <c r="Q5" t="s">
        <v>28</v>
      </c>
      <c r="R5">
        <v>46.623933690000001</v>
      </c>
      <c r="S5" s="288" t="s">
        <v>28</v>
      </c>
      <c r="T5">
        <v>61.96369052</v>
      </c>
      <c r="U5" t="s">
        <v>28</v>
      </c>
      <c r="V5">
        <v>46.625756889999998</v>
      </c>
      <c r="W5" s="288" t="s">
        <v>28</v>
      </c>
      <c r="X5">
        <v>46.624642620000003</v>
      </c>
      <c r="Y5" t="s">
        <v>28</v>
      </c>
      <c r="Z5" s="291">
        <v>78.028327959999999</v>
      </c>
    </row>
    <row r="6" spans="1:26" x14ac:dyDescent="0.3">
      <c r="A6" s="264" t="s">
        <v>29</v>
      </c>
      <c r="B6" s="264">
        <v>31.9987776</v>
      </c>
      <c r="C6" s="264" t="s">
        <v>29</v>
      </c>
      <c r="D6" s="264">
        <v>31.976429939999999</v>
      </c>
      <c r="E6" t="s">
        <v>29</v>
      </c>
      <c r="F6">
        <v>31.976172510000001</v>
      </c>
      <c r="G6" s="288" t="s">
        <v>29</v>
      </c>
      <c r="H6">
        <v>31.982224559999999</v>
      </c>
      <c r="I6" t="s">
        <v>29</v>
      </c>
      <c r="J6">
        <v>31.982224559999999</v>
      </c>
      <c r="K6" s="288" t="s">
        <v>29</v>
      </c>
      <c r="L6">
        <v>31.976030210000001</v>
      </c>
      <c r="M6" t="s">
        <v>29</v>
      </c>
      <c r="N6">
        <v>31.973537149999999</v>
      </c>
      <c r="O6" s="288" t="s">
        <v>29</v>
      </c>
      <c r="P6">
        <v>31.981992739999999</v>
      </c>
      <c r="Q6" t="s">
        <v>29</v>
      </c>
      <c r="R6">
        <v>31.97606631</v>
      </c>
      <c r="S6" s="288" t="s">
        <v>29</v>
      </c>
      <c r="T6">
        <v>16.636309480000001</v>
      </c>
      <c r="U6" t="s">
        <v>29</v>
      </c>
      <c r="V6">
        <v>31.97424311</v>
      </c>
      <c r="W6" s="288" t="s">
        <v>29</v>
      </c>
      <c r="X6">
        <v>31.975357379999998</v>
      </c>
      <c r="Y6" t="s">
        <v>29</v>
      </c>
      <c r="Z6" s="291">
        <v>0.57167204490000001</v>
      </c>
    </row>
    <row r="7" spans="1:26" x14ac:dyDescent="0.3">
      <c r="A7" s="264" t="s">
        <v>33</v>
      </c>
      <c r="B7" s="264">
        <v>250</v>
      </c>
      <c r="C7" s="264" t="s">
        <v>33</v>
      </c>
      <c r="D7" s="265">
        <v>250</v>
      </c>
      <c r="E7" t="s">
        <v>33</v>
      </c>
      <c r="F7">
        <v>250</v>
      </c>
      <c r="G7" s="288" t="s">
        <v>33</v>
      </c>
      <c r="H7">
        <v>250</v>
      </c>
      <c r="I7" t="s">
        <v>33</v>
      </c>
      <c r="J7">
        <v>250</v>
      </c>
      <c r="K7" s="288" t="s">
        <v>33</v>
      </c>
      <c r="L7">
        <v>250</v>
      </c>
      <c r="M7" t="s">
        <v>33</v>
      </c>
      <c r="N7">
        <v>250.00000009999999</v>
      </c>
      <c r="O7" s="288" t="s">
        <v>33</v>
      </c>
      <c r="P7">
        <v>250</v>
      </c>
      <c r="Q7" t="s">
        <v>33</v>
      </c>
      <c r="R7">
        <v>250</v>
      </c>
      <c r="S7" s="288" t="s">
        <v>33</v>
      </c>
      <c r="T7">
        <v>250</v>
      </c>
      <c r="U7" t="s">
        <v>33</v>
      </c>
      <c r="V7">
        <v>250</v>
      </c>
      <c r="W7" s="288" t="s">
        <v>33</v>
      </c>
      <c r="X7">
        <v>250</v>
      </c>
      <c r="Y7" t="s">
        <v>33</v>
      </c>
      <c r="Z7" s="291">
        <v>250</v>
      </c>
    </row>
    <row r="8" spans="1:26" x14ac:dyDescent="0.3">
      <c r="A8" s="264" t="s">
        <v>34</v>
      </c>
      <c r="B8" s="264">
        <v>2980</v>
      </c>
      <c r="C8" s="264" t="s">
        <v>34</v>
      </c>
      <c r="D8" s="264">
        <v>2980</v>
      </c>
      <c r="E8" t="s">
        <v>34</v>
      </c>
      <c r="F8">
        <v>2980</v>
      </c>
      <c r="G8" s="288" t="s">
        <v>34</v>
      </c>
      <c r="H8">
        <v>2980</v>
      </c>
      <c r="I8" t="s">
        <v>34</v>
      </c>
      <c r="J8">
        <v>2980</v>
      </c>
      <c r="K8" s="288" t="s">
        <v>34</v>
      </c>
      <c r="L8">
        <v>2980</v>
      </c>
      <c r="M8" t="s">
        <v>34</v>
      </c>
      <c r="N8">
        <v>2980</v>
      </c>
      <c r="O8" s="288" t="s">
        <v>34</v>
      </c>
      <c r="P8">
        <v>2980</v>
      </c>
      <c r="Q8" t="s">
        <v>34</v>
      </c>
      <c r="R8">
        <v>2980</v>
      </c>
      <c r="S8" s="288" t="s">
        <v>34</v>
      </c>
      <c r="T8">
        <v>2980</v>
      </c>
      <c r="U8" t="s">
        <v>34</v>
      </c>
      <c r="V8">
        <v>2980</v>
      </c>
      <c r="W8" s="288" t="s">
        <v>34</v>
      </c>
      <c r="X8">
        <v>2980</v>
      </c>
      <c r="Y8" t="s">
        <v>34</v>
      </c>
      <c r="Z8" s="291">
        <v>2980</v>
      </c>
    </row>
    <row r="9" spans="1:26" x14ac:dyDescent="0.3">
      <c r="A9" s="264" t="s">
        <v>39</v>
      </c>
      <c r="B9" s="264">
        <v>2641</v>
      </c>
      <c r="C9" s="264" t="s">
        <v>39</v>
      </c>
      <c r="D9" s="265">
        <v>2641</v>
      </c>
      <c r="E9" t="s">
        <v>39</v>
      </c>
      <c r="F9">
        <v>2641</v>
      </c>
      <c r="G9" s="288" t="s">
        <v>39</v>
      </c>
      <c r="H9">
        <v>2641</v>
      </c>
      <c r="I9" t="s">
        <v>39</v>
      </c>
      <c r="J9">
        <v>2641</v>
      </c>
      <c r="K9" s="288" t="s">
        <v>39</v>
      </c>
      <c r="L9">
        <v>2641</v>
      </c>
      <c r="M9" t="s">
        <v>38</v>
      </c>
      <c r="N9" s="295">
        <v>1.3418174550000001E-7</v>
      </c>
      <c r="O9" s="288" t="s">
        <v>39</v>
      </c>
      <c r="P9">
        <v>2641</v>
      </c>
      <c r="Q9" t="s">
        <v>39</v>
      </c>
      <c r="R9">
        <v>2641</v>
      </c>
      <c r="S9" s="288" t="s">
        <v>39</v>
      </c>
      <c r="T9">
        <v>2641</v>
      </c>
      <c r="U9" t="s">
        <v>39</v>
      </c>
      <c r="V9">
        <v>2641</v>
      </c>
      <c r="W9" s="288" t="s">
        <v>39</v>
      </c>
      <c r="X9">
        <v>2641</v>
      </c>
      <c r="Y9" t="s">
        <v>39</v>
      </c>
      <c r="Z9" s="291">
        <v>2641</v>
      </c>
    </row>
    <row r="10" spans="1:26" x14ac:dyDescent="0.3">
      <c r="A10" s="264" t="s">
        <v>43</v>
      </c>
      <c r="B10" s="264">
        <v>260</v>
      </c>
      <c r="C10" s="264" t="s">
        <v>43</v>
      </c>
      <c r="D10" s="265">
        <v>260</v>
      </c>
      <c r="E10" t="s">
        <v>42</v>
      </c>
      <c r="F10" s="295">
        <v>1.097174599E-7</v>
      </c>
      <c r="G10" s="288" t="s">
        <v>43</v>
      </c>
      <c r="H10">
        <v>260</v>
      </c>
      <c r="I10" t="s">
        <v>43</v>
      </c>
      <c r="J10">
        <v>260</v>
      </c>
      <c r="K10" s="288" t="s">
        <v>43</v>
      </c>
      <c r="L10">
        <v>260</v>
      </c>
      <c r="M10" t="s">
        <v>39</v>
      </c>
      <c r="N10">
        <v>2641</v>
      </c>
      <c r="O10" s="288" t="s">
        <v>43</v>
      </c>
      <c r="P10">
        <v>260.00000010000002</v>
      </c>
      <c r="Q10" t="s">
        <v>43</v>
      </c>
      <c r="R10">
        <v>260</v>
      </c>
      <c r="S10" s="288" t="s">
        <v>43</v>
      </c>
      <c r="T10">
        <v>260</v>
      </c>
      <c r="U10" t="s">
        <v>43</v>
      </c>
      <c r="V10">
        <v>260</v>
      </c>
      <c r="W10" s="288" t="s">
        <v>43</v>
      </c>
      <c r="X10">
        <v>260.00000010000002</v>
      </c>
      <c r="Y10" t="s">
        <v>42</v>
      </c>
      <c r="Z10" s="296">
        <v>6.0482495400000001E-7</v>
      </c>
    </row>
    <row r="11" spans="1:26" x14ac:dyDescent="0.3">
      <c r="A11" s="264" t="s">
        <v>44</v>
      </c>
      <c r="B11" s="264">
        <v>2830</v>
      </c>
      <c r="C11" s="264" t="s">
        <v>44</v>
      </c>
      <c r="D11" s="265">
        <v>2830</v>
      </c>
      <c r="E11" t="s">
        <v>43</v>
      </c>
      <c r="F11">
        <v>260.00000010000002</v>
      </c>
      <c r="G11" s="288" t="s">
        <v>44</v>
      </c>
      <c r="H11">
        <v>2830</v>
      </c>
      <c r="I11" t="s">
        <v>44</v>
      </c>
      <c r="J11">
        <v>2830</v>
      </c>
      <c r="K11" s="288" t="s">
        <v>44</v>
      </c>
      <c r="L11">
        <v>2830</v>
      </c>
      <c r="M11" t="s">
        <v>43</v>
      </c>
      <c r="N11">
        <v>260.00000010000002</v>
      </c>
      <c r="O11" s="288" t="s">
        <v>44</v>
      </c>
      <c r="P11">
        <v>2830</v>
      </c>
      <c r="Q11" t="s">
        <v>44</v>
      </c>
      <c r="R11">
        <v>2830</v>
      </c>
      <c r="S11" s="288" t="s">
        <v>44</v>
      </c>
      <c r="T11">
        <v>2830</v>
      </c>
      <c r="U11" t="s">
        <v>44</v>
      </c>
      <c r="V11">
        <v>2830</v>
      </c>
      <c r="W11" s="288" t="s">
        <v>44</v>
      </c>
      <c r="X11">
        <v>2830</v>
      </c>
      <c r="Y11" t="s">
        <v>43</v>
      </c>
      <c r="Z11" s="291">
        <v>260</v>
      </c>
    </row>
    <row r="12" spans="1:26" x14ac:dyDescent="0.3">
      <c r="A12" s="264" t="s">
        <v>45</v>
      </c>
      <c r="B12" s="264">
        <v>71.600911690000004</v>
      </c>
      <c r="C12" s="264" t="s">
        <v>45</v>
      </c>
      <c r="D12" s="264">
        <v>71.630835320000003</v>
      </c>
      <c r="E12" t="s">
        <v>44</v>
      </c>
      <c r="F12">
        <v>2830</v>
      </c>
      <c r="G12" s="288" t="s">
        <v>45</v>
      </c>
      <c r="H12">
        <v>71.600003369999996</v>
      </c>
      <c r="I12" t="s">
        <v>45</v>
      </c>
      <c r="J12">
        <v>71.600003369999996</v>
      </c>
      <c r="K12" s="288" t="s">
        <v>45</v>
      </c>
      <c r="L12">
        <v>71.647727209999999</v>
      </c>
      <c r="M12" t="s">
        <v>44</v>
      </c>
      <c r="N12">
        <v>2830</v>
      </c>
      <c r="O12" s="288" t="s">
        <v>45</v>
      </c>
      <c r="P12">
        <v>110.92287570000001</v>
      </c>
      <c r="Q12" t="s">
        <v>45</v>
      </c>
      <c r="R12">
        <v>71.605014909999994</v>
      </c>
      <c r="S12" s="288" t="s">
        <v>45</v>
      </c>
      <c r="T12">
        <v>71.628322240000003</v>
      </c>
      <c r="U12" t="s">
        <v>45</v>
      </c>
      <c r="V12">
        <v>71.60493984</v>
      </c>
      <c r="W12" s="288" t="s">
        <v>45</v>
      </c>
      <c r="X12">
        <v>71.630610250000004</v>
      </c>
      <c r="Y12" t="s">
        <v>44</v>
      </c>
      <c r="Z12" s="291">
        <v>2829.9999990000001</v>
      </c>
    </row>
    <row r="13" spans="1:26" x14ac:dyDescent="0.3">
      <c r="A13" s="264" t="s">
        <v>46</v>
      </c>
      <c r="B13" s="264">
        <v>39.999088309999998</v>
      </c>
      <c r="C13" s="264" t="s">
        <v>46</v>
      </c>
      <c r="D13" s="265">
        <v>39.969164679999999</v>
      </c>
      <c r="E13" t="s">
        <v>45</v>
      </c>
      <c r="F13">
        <v>71.629433500000005</v>
      </c>
      <c r="G13" s="288" t="s">
        <v>46</v>
      </c>
      <c r="H13">
        <v>39.999996629999998</v>
      </c>
      <c r="I13" t="s">
        <v>46</v>
      </c>
      <c r="J13">
        <v>39.999996629999998</v>
      </c>
      <c r="K13" s="288" t="s">
        <v>46</v>
      </c>
      <c r="L13">
        <v>39.952272790000002</v>
      </c>
      <c r="M13" t="s">
        <v>45</v>
      </c>
      <c r="N13">
        <v>71.632574050000002</v>
      </c>
      <c r="O13" s="288" t="s">
        <v>46</v>
      </c>
      <c r="P13">
        <v>0.67712434970000002</v>
      </c>
      <c r="Q13" t="s">
        <v>46</v>
      </c>
      <c r="R13">
        <v>39.99498509</v>
      </c>
      <c r="S13" s="288" t="s">
        <v>46</v>
      </c>
      <c r="T13">
        <v>39.971677759999999</v>
      </c>
      <c r="U13" t="s">
        <v>46</v>
      </c>
      <c r="V13">
        <v>39.995060160000001</v>
      </c>
      <c r="W13" s="288" t="s">
        <v>46</v>
      </c>
      <c r="X13">
        <v>39.969389749999998</v>
      </c>
      <c r="Y13" t="s">
        <v>45</v>
      </c>
      <c r="Z13" s="291">
        <v>71.607788020000001</v>
      </c>
    </row>
    <row r="14" spans="1:26" x14ac:dyDescent="0.3">
      <c r="A14" s="264" t="s">
        <v>49</v>
      </c>
      <c r="B14" s="264">
        <v>140</v>
      </c>
      <c r="C14" s="264" t="s">
        <v>49</v>
      </c>
      <c r="D14" s="264">
        <v>140</v>
      </c>
      <c r="E14" t="s">
        <v>46</v>
      </c>
      <c r="F14">
        <v>39.970566499999997</v>
      </c>
      <c r="G14" s="288" t="s">
        <v>49</v>
      </c>
      <c r="H14">
        <v>140</v>
      </c>
      <c r="I14" t="s">
        <v>49</v>
      </c>
      <c r="J14">
        <v>140</v>
      </c>
      <c r="K14" s="288" t="s">
        <v>49</v>
      </c>
      <c r="L14">
        <v>140</v>
      </c>
      <c r="M14" t="s">
        <v>46</v>
      </c>
      <c r="N14">
        <v>39.967425949999999</v>
      </c>
      <c r="O14" s="288" t="s">
        <v>49</v>
      </c>
      <c r="P14">
        <v>140</v>
      </c>
      <c r="Q14" t="s">
        <v>49</v>
      </c>
      <c r="R14">
        <v>140</v>
      </c>
      <c r="S14" s="288" t="s">
        <v>49</v>
      </c>
      <c r="T14">
        <v>140</v>
      </c>
      <c r="U14" t="s">
        <v>49</v>
      </c>
      <c r="V14">
        <v>140</v>
      </c>
      <c r="W14" s="288" t="s">
        <v>49</v>
      </c>
      <c r="X14">
        <v>140</v>
      </c>
      <c r="Y14" t="s">
        <v>46</v>
      </c>
      <c r="Z14" s="291">
        <v>39.99221198</v>
      </c>
    </row>
    <row r="15" spans="1:26" x14ac:dyDescent="0.3">
      <c r="A15" s="264" t="s">
        <v>51</v>
      </c>
      <c r="B15" s="264">
        <v>356</v>
      </c>
      <c r="C15" s="264" t="s">
        <v>51</v>
      </c>
      <c r="D15" s="265">
        <v>356</v>
      </c>
      <c r="E15" t="s">
        <v>49</v>
      </c>
      <c r="F15">
        <v>140</v>
      </c>
      <c r="G15" s="288" t="s">
        <v>51</v>
      </c>
      <c r="H15">
        <v>356</v>
      </c>
      <c r="I15" t="s">
        <v>51</v>
      </c>
      <c r="J15">
        <v>356</v>
      </c>
      <c r="K15" s="288" t="s">
        <v>51</v>
      </c>
      <c r="L15">
        <v>356</v>
      </c>
      <c r="M15" t="s">
        <v>49</v>
      </c>
      <c r="N15">
        <v>140</v>
      </c>
      <c r="O15" s="288" t="s">
        <v>51</v>
      </c>
      <c r="P15">
        <v>356</v>
      </c>
      <c r="Q15" t="s">
        <v>51</v>
      </c>
      <c r="R15">
        <v>356</v>
      </c>
      <c r="S15" s="288" t="s">
        <v>51</v>
      </c>
      <c r="T15">
        <v>356</v>
      </c>
      <c r="U15" t="s">
        <v>51</v>
      </c>
      <c r="V15">
        <v>356</v>
      </c>
      <c r="W15" s="288" t="s">
        <v>51</v>
      </c>
      <c r="X15">
        <v>356</v>
      </c>
      <c r="Y15" t="s">
        <v>48</v>
      </c>
      <c r="Z15" s="291">
        <v>100</v>
      </c>
    </row>
    <row r="16" spans="1:26" x14ac:dyDescent="0.3">
      <c r="A16" s="264" t="s">
        <v>52</v>
      </c>
      <c r="B16" s="264">
        <v>27.54</v>
      </c>
      <c r="C16" s="264" t="s">
        <v>52</v>
      </c>
      <c r="D16" s="264">
        <v>27.54</v>
      </c>
      <c r="E16" t="s">
        <v>51</v>
      </c>
      <c r="F16">
        <v>356</v>
      </c>
      <c r="G16" s="288" t="s">
        <v>52</v>
      </c>
      <c r="H16">
        <v>27.54</v>
      </c>
      <c r="I16" t="s">
        <v>52</v>
      </c>
      <c r="J16">
        <v>27.54</v>
      </c>
      <c r="K16" s="288" t="s">
        <v>52</v>
      </c>
      <c r="L16">
        <v>27.54</v>
      </c>
      <c r="M16" t="s">
        <v>51</v>
      </c>
      <c r="N16">
        <v>355.99999989999998</v>
      </c>
      <c r="O16" s="288" t="s">
        <v>52</v>
      </c>
      <c r="P16">
        <v>27.54</v>
      </c>
      <c r="Q16" t="s">
        <v>52</v>
      </c>
      <c r="R16">
        <v>27.54</v>
      </c>
      <c r="S16" s="288" t="s">
        <v>52</v>
      </c>
      <c r="T16">
        <v>27.54</v>
      </c>
      <c r="U16" t="s">
        <v>52</v>
      </c>
      <c r="V16">
        <v>27.54</v>
      </c>
      <c r="W16" s="288" t="s">
        <v>52</v>
      </c>
      <c r="X16">
        <v>27.54</v>
      </c>
      <c r="Y16" t="s">
        <v>49</v>
      </c>
      <c r="Z16" s="291">
        <v>140</v>
      </c>
    </row>
    <row r="17" spans="1:26" x14ac:dyDescent="0.3">
      <c r="A17" s="264" t="s">
        <v>53</v>
      </c>
      <c r="B17" s="264">
        <v>39.700000000000003</v>
      </c>
      <c r="C17" s="264" t="s">
        <v>53</v>
      </c>
      <c r="D17" s="265">
        <v>39.700000000000003</v>
      </c>
      <c r="E17" t="s">
        <v>52</v>
      </c>
      <c r="F17">
        <v>27.54</v>
      </c>
      <c r="G17" s="288" t="s">
        <v>53</v>
      </c>
      <c r="H17">
        <v>39.700000000000003</v>
      </c>
      <c r="I17" t="s">
        <v>53</v>
      </c>
      <c r="J17">
        <v>39.700000000000003</v>
      </c>
      <c r="K17" s="288" t="s">
        <v>53</v>
      </c>
      <c r="L17">
        <v>39.700000000000003</v>
      </c>
      <c r="M17" t="s">
        <v>52</v>
      </c>
      <c r="N17">
        <v>27.54</v>
      </c>
      <c r="O17" s="288" t="s">
        <v>53</v>
      </c>
      <c r="P17">
        <v>39.700000000000003</v>
      </c>
      <c r="Q17" t="s">
        <v>53</v>
      </c>
      <c r="R17">
        <v>39.700000000000003</v>
      </c>
      <c r="S17" s="288" t="s">
        <v>53</v>
      </c>
      <c r="T17">
        <v>39.700000000000003</v>
      </c>
      <c r="U17" t="s">
        <v>53</v>
      </c>
      <c r="V17">
        <v>39.700000000000003</v>
      </c>
      <c r="W17" s="288" t="s">
        <v>53</v>
      </c>
      <c r="X17">
        <v>39.700000000000003</v>
      </c>
      <c r="Y17" t="s">
        <v>51</v>
      </c>
      <c r="Z17" s="291">
        <v>256</v>
      </c>
    </row>
    <row r="18" spans="1:26" x14ac:dyDescent="0.3">
      <c r="A18" s="264" t="s">
        <v>54</v>
      </c>
      <c r="B18" s="264">
        <v>15.16</v>
      </c>
      <c r="C18" s="264" t="s">
        <v>54</v>
      </c>
      <c r="D18" s="264">
        <v>15.16</v>
      </c>
      <c r="E18" t="s">
        <v>53</v>
      </c>
      <c r="F18">
        <v>39.700000000000003</v>
      </c>
      <c r="G18" s="288" t="s">
        <v>54</v>
      </c>
      <c r="H18">
        <v>15.16</v>
      </c>
      <c r="I18" t="s">
        <v>54</v>
      </c>
      <c r="J18">
        <v>15.16</v>
      </c>
      <c r="K18" s="288" t="s">
        <v>54</v>
      </c>
      <c r="L18">
        <v>15.16</v>
      </c>
      <c r="M18" t="s">
        <v>53</v>
      </c>
      <c r="N18">
        <v>39.700000000000003</v>
      </c>
      <c r="O18" s="288" t="s">
        <v>54</v>
      </c>
      <c r="P18">
        <v>15.16</v>
      </c>
      <c r="Q18" t="s">
        <v>54</v>
      </c>
      <c r="R18">
        <v>15.16</v>
      </c>
      <c r="S18" s="288" t="s">
        <v>54</v>
      </c>
      <c r="T18">
        <v>15.16</v>
      </c>
      <c r="U18" t="s">
        <v>54</v>
      </c>
      <c r="V18">
        <v>15.16</v>
      </c>
      <c r="W18" s="288" t="s">
        <v>54</v>
      </c>
      <c r="X18">
        <v>15.16</v>
      </c>
      <c r="Y18" t="s">
        <v>52</v>
      </c>
      <c r="Z18" s="291">
        <v>27.54</v>
      </c>
    </row>
    <row r="19" spans="1:26" x14ac:dyDescent="0.3">
      <c r="A19" s="264" t="s">
        <v>55</v>
      </c>
      <c r="B19" s="264">
        <v>3.000000001E-2</v>
      </c>
      <c r="C19" s="264" t="s">
        <v>55</v>
      </c>
      <c r="D19" s="264">
        <v>3.0000000030000001E-2</v>
      </c>
      <c r="E19" t="s">
        <v>54</v>
      </c>
      <c r="F19">
        <v>15.16</v>
      </c>
      <c r="G19" s="288" t="s">
        <v>55</v>
      </c>
      <c r="H19">
        <v>3.0000000020000001E-2</v>
      </c>
      <c r="I19" t="s">
        <v>55</v>
      </c>
      <c r="J19">
        <v>3.0000000020000001E-2</v>
      </c>
      <c r="K19" s="288" t="s">
        <v>55</v>
      </c>
      <c r="L19">
        <v>3.0000000030000001E-2</v>
      </c>
      <c r="M19" t="s">
        <v>54</v>
      </c>
      <c r="N19">
        <v>15.16</v>
      </c>
      <c r="O19" s="288" t="s">
        <v>55</v>
      </c>
      <c r="P19">
        <v>3.0000000039999999E-2</v>
      </c>
      <c r="Q19" t="s">
        <v>55</v>
      </c>
      <c r="R19">
        <v>3.0000000070000001E-2</v>
      </c>
      <c r="S19" s="288" t="s">
        <v>55</v>
      </c>
      <c r="T19">
        <v>3.0000000039999999E-2</v>
      </c>
      <c r="U19" t="s">
        <v>55</v>
      </c>
      <c r="V19">
        <v>3.0000000039999999E-2</v>
      </c>
      <c r="W19" s="288" t="s">
        <v>55</v>
      </c>
      <c r="X19">
        <v>3.000000312E-2</v>
      </c>
      <c r="Y19" t="s">
        <v>53</v>
      </c>
      <c r="Z19" s="291">
        <v>39.700000000000003</v>
      </c>
    </row>
    <row r="20" spans="1:26" x14ac:dyDescent="0.3">
      <c r="A20" s="264" t="s">
        <v>61</v>
      </c>
      <c r="B20" s="264">
        <v>1.0288439</v>
      </c>
      <c r="C20" s="264" t="s">
        <v>61</v>
      </c>
      <c r="D20" s="264">
        <v>1.0238542770000001</v>
      </c>
      <c r="E20" t="s">
        <v>55</v>
      </c>
      <c r="F20">
        <v>3.000000006E-2</v>
      </c>
      <c r="G20" s="288" t="s">
        <v>61</v>
      </c>
      <c r="H20">
        <v>1.0288273649999999</v>
      </c>
      <c r="I20" t="s">
        <v>61</v>
      </c>
      <c r="J20">
        <v>1.0288273649999999</v>
      </c>
      <c r="K20" s="288" t="s">
        <v>61</v>
      </c>
      <c r="L20">
        <v>3.8393636350000002</v>
      </c>
      <c r="M20" t="s">
        <v>55</v>
      </c>
      <c r="N20">
        <v>3.000000022E-2</v>
      </c>
      <c r="O20" s="288" t="s">
        <v>61</v>
      </c>
      <c r="P20">
        <v>1.0176679019999999</v>
      </c>
      <c r="Q20" t="s">
        <v>61</v>
      </c>
      <c r="R20">
        <v>1.0294624889999999</v>
      </c>
      <c r="S20" s="288" t="s">
        <v>61</v>
      </c>
      <c r="T20">
        <v>6.6059406210000002</v>
      </c>
      <c r="U20" t="s">
        <v>62</v>
      </c>
      <c r="V20">
        <v>7.1999999590000003</v>
      </c>
      <c r="W20" s="288" t="s">
        <v>61</v>
      </c>
      <c r="X20">
        <v>5.3604898319999998</v>
      </c>
      <c r="Y20" t="s">
        <v>54</v>
      </c>
      <c r="Z20" s="291">
        <v>15.16</v>
      </c>
    </row>
    <row r="21" spans="1:26" x14ac:dyDescent="0.3">
      <c r="A21" s="264" t="s">
        <v>62</v>
      </c>
      <c r="B21" s="264">
        <v>5.7322038940000004</v>
      </c>
      <c r="C21" s="264" t="s">
        <v>62</v>
      </c>
      <c r="D21" s="265">
        <v>5.7371980950000001</v>
      </c>
      <c r="E21" t="s">
        <v>61</v>
      </c>
      <c r="F21">
        <v>1.0286616369999999</v>
      </c>
      <c r="G21" s="288" t="s">
        <v>62</v>
      </c>
      <c r="H21">
        <v>5.7322204279999998</v>
      </c>
      <c r="I21" t="s">
        <v>62</v>
      </c>
      <c r="J21">
        <v>5.7322204279999998</v>
      </c>
      <c r="K21" s="288" t="s">
        <v>62</v>
      </c>
      <c r="L21">
        <v>2.9216979360000002</v>
      </c>
      <c r="M21" t="s">
        <v>61</v>
      </c>
      <c r="N21">
        <v>0.9778738361</v>
      </c>
      <c r="O21" s="288" t="s">
        <v>62</v>
      </c>
      <c r="P21">
        <v>5.7433567559999998</v>
      </c>
      <c r="Q21" t="s">
        <v>62</v>
      </c>
      <c r="R21">
        <v>5.7316036720000003</v>
      </c>
      <c r="S21" s="288" t="s">
        <v>63</v>
      </c>
      <c r="T21">
        <v>0.59405935580000002</v>
      </c>
      <c r="U21" t="s">
        <v>72</v>
      </c>
      <c r="V21">
        <v>3.07</v>
      </c>
      <c r="W21" s="288" t="s">
        <v>62</v>
      </c>
      <c r="X21" s="295">
        <v>1.8187125029999999E-7</v>
      </c>
      <c r="Y21" t="s">
        <v>55</v>
      </c>
      <c r="Z21" s="291">
        <v>3.000000001E-2</v>
      </c>
    </row>
    <row r="22" spans="1:26" x14ac:dyDescent="0.3">
      <c r="A22" s="264" t="s">
        <v>63</v>
      </c>
      <c r="B22" s="264">
        <v>0.4389521958</v>
      </c>
      <c r="C22" s="264" t="s">
        <v>63</v>
      </c>
      <c r="D22" s="264">
        <v>0.43894760309999997</v>
      </c>
      <c r="E22" t="s">
        <v>62</v>
      </c>
      <c r="F22">
        <v>5.7323860609999997</v>
      </c>
      <c r="G22" s="288" t="s">
        <v>63</v>
      </c>
      <c r="H22">
        <v>0.4389521972</v>
      </c>
      <c r="I22" t="s">
        <v>63</v>
      </c>
      <c r="J22">
        <v>0.4389521972</v>
      </c>
      <c r="K22" s="288" t="s">
        <v>63</v>
      </c>
      <c r="L22">
        <v>0.4389384013</v>
      </c>
      <c r="M22" t="s">
        <v>62</v>
      </c>
      <c r="N22">
        <v>5.7831828459999999</v>
      </c>
      <c r="O22" s="288" t="s">
        <v>63</v>
      </c>
      <c r="P22">
        <v>0.43897529680000003</v>
      </c>
      <c r="Q22" t="s">
        <v>63</v>
      </c>
      <c r="R22">
        <v>0.43893378729999999</v>
      </c>
      <c r="S22" s="288" t="s">
        <v>72</v>
      </c>
      <c r="T22">
        <v>3.07</v>
      </c>
      <c r="U22" t="s">
        <v>73</v>
      </c>
      <c r="V22">
        <v>2.2999999999999998</v>
      </c>
      <c r="W22" s="288" t="s">
        <v>63</v>
      </c>
      <c r="X22">
        <v>1.839509904</v>
      </c>
      <c r="Y22" t="s">
        <v>61</v>
      </c>
      <c r="Z22" s="291">
        <v>4.804031578</v>
      </c>
    </row>
    <row r="23" spans="1:26" x14ac:dyDescent="0.3">
      <c r="A23" s="264" t="s">
        <v>72</v>
      </c>
      <c r="B23" s="264">
        <v>3.07</v>
      </c>
      <c r="C23" s="264" t="s">
        <v>72</v>
      </c>
      <c r="D23" s="265">
        <v>3.07</v>
      </c>
      <c r="E23" t="s">
        <v>63</v>
      </c>
      <c r="F23">
        <v>0.4389522521</v>
      </c>
      <c r="G23" s="288" t="s">
        <v>72</v>
      </c>
      <c r="H23">
        <v>3.07</v>
      </c>
      <c r="I23" t="s">
        <v>72</v>
      </c>
      <c r="J23">
        <v>3.07</v>
      </c>
      <c r="K23" s="288" t="s">
        <v>72</v>
      </c>
      <c r="L23">
        <v>3.07</v>
      </c>
      <c r="M23" t="s">
        <v>63</v>
      </c>
      <c r="N23">
        <v>0.43894319580000002</v>
      </c>
      <c r="O23" s="288" t="s">
        <v>72</v>
      </c>
      <c r="P23">
        <v>3.07</v>
      </c>
      <c r="Q23" t="s">
        <v>72</v>
      </c>
      <c r="R23">
        <v>3.07</v>
      </c>
      <c r="S23" s="288" t="s">
        <v>73</v>
      </c>
      <c r="T23">
        <v>2.2999999999999998</v>
      </c>
      <c r="U23" t="s">
        <v>75</v>
      </c>
      <c r="V23">
        <v>1.53</v>
      </c>
      <c r="W23" s="288" t="s">
        <v>72</v>
      </c>
      <c r="X23">
        <v>3.07</v>
      </c>
      <c r="Y23" t="s">
        <v>62</v>
      </c>
      <c r="Z23" s="291">
        <v>2.3959684189999999</v>
      </c>
    </row>
    <row r="24" spans="1:26" x14ac:dyDescent="0.3">
      <c r="A24" s="264" t="s">
        <v>73</v>
      </c>
      <c r="B24" s="264">
        <v>2.2999999999999998</v>
      </c>
      <c r="C24" s="264" t="s">
        <v>73</v>
      </c>
      <c r="D24" s="265">
        <v>2.2999999999999998</v>
      </c>
      <c r="E24" t="s">
        <v>72</v>
      </c>
      <c r="F24">
        <v>3.07</v>
      </c>
      <c r="G24" s="288" t="s">
        <v>73</v>
      </c>
      <c r="H24">
        <v>2.2999999999999998</v>
      </c>
      <c r="I24" t="s">
        <v>73</v>
      </c>
      <c r="J24">
        <v>2.2999999999999998</v>
      </c>
      <c r="K24" s="288" t="s">
        <v>73</v>
      </c>
      <c r="L24">
        <v>2.2999999999999998</v>
      </c>
      <c r="M24" t="s">
        <v>72</v>
      </c>
      <c r="N24">
        <v>3.07</v>
      </c>
      <c r="O24" s="288" t="s">
        <v>73</v>
      </c>
      <c r="P24">
        <v>2.2999999999999998</v>
      </c>
      <c r="Q24" t="s">
        <v>73</v>
      </c>
      <c r="R24">
        <v>2.2999999999999998</v>
      </c>
      <c r="S24" s="288" t="s">
        <v>75</v>
      </c>
      <c r="T24">
        <v>1.53</v>
      </c>
      <c r="U24" t="s">
        <v>80</v>
      </c>
      <c r="V24">
        <v>1.1516975490000001</v>
      </c>
      <c r="W24" s="288" t="s">
        <v>73</v>
      </c>
      <c r="X24">
        <v>2.2999999999999998</v>
      </c>
      <c r="Y24" t="s">
        <v>72</v>
      </c>
      <c r="Z24" s="291">
        <v>3.07</v>
      </c>
    </row>
    <row r="25" spans="1:26" x14ac:dyDescent="0.3">
      <c r="A25" s="264" t="s">
        <v>75</v>
      </c>
      <c r="B25" s="264">
        <v>1.53</v>
      </c>
      <c r="C25" s="264" t="s">
        <v>75</v>
      </c>
      <c r="D25" s="264">
        <v>1.53</v>
      </c>
      <c r="E25" t="s">
        <v>73</v>
      </c>
      <c r="F25">
        <v>2.2999999999999998</v>
      </c>
      <c r="G25" s="288" t="s">
        <v>75</v>
      </c>
      <c r="H25">
        <v>1.53</v>
      </c>
      <c r="I25" t="s">
        <v>75</v>
      </c>
      <c r="J25">
        <v>1.53</v>
      </c>
      <c r="K25" s="288" t="s">
        <v>75</v>
      </c>
      <c r="L25">
        <v>1.53</v>
      </c>
      <c r="M25" t="s">
        <v>73</v>
      </c>
      <c r="N25">
        <v>2.2999999999999998</v>
      </c>
      <c r="O25" s="288" t="s">
        <v>75</v>
      </c>
      <c r="P25">
        <v>1.53</v>
      </c>
      <c r="Q25" t="s">
        <v>75</v>
      </c>
      <c r="R25">
        <v>1.53</v>
      </c>
      <c r="S25" s="288" t="s">
        <v>80</v>
      </c>
      <c r="T25">
        <v>1.5732344570000001</v>
      </c>
      <c r="U25" t="s">
        <v>83</v>
      </c>
      <c r="V25">
        <v>0.1268872777</v>
      </c>
      <c r="W25" s="288" t="s">
        <v>75</v>
      </c>
      <c r="X25">
        <v>1.53</v>
      </c>
      <c r="Y25" t="s">
        <v>73</v>
      </c>
      <c r="Z25" s="291">
        <v>2.2999999999999998</v>
      </c>
    </row>
    <row r="26" spans="1:26" x14ac:dyDescent="0.3">
      <c r="A26" s="264" t="s">
        <v>80</v>
      </c>
      <c r="B26" s="264">
        <v>1.278656201</v>
      </c>
      <c r="C26" s="264" t="s">
        <v>80</v>
      </c>
      <c r="D26" s="265">
        <v>1.2786474379999999</v>
      </c>
      <c r="E26" t="s">
        <v>75</v>
      </c>
      <c r="F26">
        <v>1.53</v>
      </c>
      <c r="G26" s="288" t="s">
        <v>80</v>
      </c>
      <c r="H26">
        <v>1.2786561999999999</v>
      </c>
      <c r="I26" t="s">
        <v>80</v>
      </c>
      <c r="J26">
        <v>1.2786561999999999</v>
      </c>
      <c r="K26" s="288" t="s">
        <v>80</v>
      </c>
      <c r="L26">
        <v>1.2786299130000001</v>
      </c>
      <c r="M26" t="s">
        <v>75</v>
      </c>
      <c r="N26">
        <v>1.53</v>
      </c>
      <c r="O26" s="288" t="s">
        <v>80</v>
      </c>
      <c r="P26">
        <v>1.2787000150000001</v>
      </c>
      <c r="Q26" t="s">
        <v>80</v>
      </c>
      <c r="R26">
        <v>1.2786211510000001</v>
      </c>
      <c r="S26" s="288" t="s">
        <v>86</v>
      </c>
      <c r="T26">
        <v>0.65492879349999999</v>
      </c>
      <c r="U26" t="s">
        <v>86</v>
      </c>
      <c r="V26">
        <v>0.94933820150000003</v>
      </c>
      <c r="W26" s="288" t="s">
        <v>80</v>
      </c>
      <c r="X26">
        <v>1.2785422980000001</v>
      </c>
      <c r="Y26" t="s">
        <v>75</v>
      </c>
      <c r="Z26" s="291">
        <v>1.53</v>
      </c>
    </row>
    <row r="27" spans="1:26" x14ac:dyDescent="0.3">
      <c r="A27" s="264" t="s">
        <v>86</v>
      </c>
      <c r="B27" s="264">
        <v>0.94933820209999997</v>
      </c>
      <c r="C27" s="264" t="s">
        <v>86</v>
      </c>
      <c r="D27" s="264">
        <v>0.94933820199999996</v>
      </c>
      <c r="E27" t="s">
        <v>80</v>
      </c>
      <c r="F27">
        <v>1.278656201</v>
      </c>
      <c r="G27" s="288" t="s">
        <v>86</v>
      </c>
      <c r="H27">
        <v>0.94933820209999997</v>
      </c>
      <c r="I27" t="s">
        <v>86</v>
      </c>
      <c r="J27">
        <v>0.94933820209999997</v>
      </c>
      <c r="K27" s="288" t="s">
        <v>86</v>
      </c>
      <c r="L27">
        <v>0.94933820160000004</v>
      </c>
      <c r="M27" t="s">
        <v>80</v>
      </c>
      <c r="N27">
        <v>1.278638677</v>
      </c>
      <c r="O27" s="288" t="s">
        <v>86</v>
      </c>
      <c r="P27">
        <v>0.94933820140000003</v>
      </c>
      <c r="Q27" t="s">
        <v>86</v>
      </c>
      <c r="R27">
        <v>0.94933820160000004</v>
      </c>
      <c r="S27" s="288" t="s">
        <v>87</v>
      </c>
      <c r="T27">
        <v>1.95</v>
      </c>
      <c r="U27" t="s">
        <v>87</v>
      </c>
      <c r="V27">
        <v>1.95</v>
      </c>
      <c r="W27" s="288" t="s">
        <v>82</v>
      </c>
      <c r="X27">
        <v>9.9336321920000005E-3</v>
      </c>
      <c r="Y27" t="s">
        <v>76</v>
      </c>
      <c r="Z27" s="291">
        <v>0.81789737480000002</v>
      </c>
    </row>
    <row r="28" spans="1:26" x14ac:dyDescent="0.3">
      <c r="A28" s="264" t="s">
        <v>87</v>
      </c>
      <c r="B28" s="264">
        <v>1.95</v>
      </c>
      <c r="C28" s="264" t="s">
        <v>87</v>
      </c>
      <c r="D28" s="264">
        <v>1.95</v>
      </c>
      <c r="E28" t="s">
        <v>86</v>
      </c>
      <c r="F28">
        <v>0.94933820150000003</v>
      </c>
      <c r="G28" s="288" t="s">
        <v>87</v>
      </c>
      <c r="H28">
        <v>1.95</v>
      </c>
      <c r="I28" t="s">
        <v>87</v>
      </c>
      <c r="J28">
        <v>1.95</v>
      </c>
      <c r="K28" s="288" t="s">
        <v>87</v>
      </c>
      <c r="L28">
        <v>1.95</v>
      </c>
      <c r="M28" t="s">
        <v>86</v>
      </c>
      <c r="N28">
        <v>0.94933820120000001</v>
      </c>
      <c r="O28" s="288" t="s">
        <v>87</v>
      </c>
      <c r="P28">
        <v>1.95</v>
      </c>
      <c r="Q28" t="s">
        <v>87</v>
      </c>
      <c r="R28">
        <v>1.95</v>
      </c>
      <c r="S28" s="288" t="s">
        <v>97</v>
      </c>
      <c r="T28">
        <v>2.494772599</v>
      </c>
      <c r="U28" t="s">
        <v>97</v>
      </c>
      <c r="V28">
        <v>2.5655809619999999</v>
      </c>
      <c r="W28" s="288" t="s">
        <v>86</v>
      </c>
      <c r="X28">
        <v>0.93940865350000002</v>
      </c>
      <c r="Y28" t="s">
        <v>80</v>
      </c>
      <c r="Z28" s="291">
        <v>0.33318074009999998</v>
      </c>
    </row>
    <row r="29" spans="1:26" x14ac:dyDescent="0.3">
      <c r="A29" s="264" t="s">
        <v>97</v>
      </c>
      <c r="B29" s="264">
        <v>2.5655809629999999</v>
      </c>
      <c r="C29" s="264" t="s">
        <v>97</v>
      </c>
      <c r="D29" s="264">
        <v>2.5655809629999999</v>
      </c>
      <c r="E29" t="s">
        <v>87</v>
      </c>
      <c r="F29">
        <v>1.95</v>
      </c>
      <c r="G29" s="288" t="s">
        <v>97</v>
      </c>
      <c r="H29">
        <v>2.5655809629999999</v>
      </c>
      <c r="I29" t="s">
        <v>97</v>
      </c>
      <c r="J29">
        <v>2.5655809629999999</v>
      </c>
      <c r="K29" s="288" t="s">
        <v>97</v>
      </c>
      <c r="L29">
        <v>2.5655809629999999</v>
      </c>
      <c r="M29" t="s">
        <v>87</v>
      </c>
      <c r="N29">
        <v>1.95</v>
      </c>
      <c r="O29" s="288" t="s">
        <v>97</v>
      </c>
      <c r="P29">
        <v>2.5655809629999999</v>
      </c>
      <c r="Q29" t="s">
        <v>97</v>
      </c>
      <c r="R29">
        <v>2.5655809629999999</v>
      </c>
      <c r="S29" s="288" t="s">
        <v>98</v>
      </c>
      <c r="T29">
        <v>1.4101510660000001</v>
      </c>
      <c r="U29" t="s">
        <v>98</v>
      </c>
      <c r="V29">
        <v>1.41016092</v>
      </c>
      <c r="W29" s="288" t="s">
        <v>87</v>
      </c>
      <c r="X29">
        <v>1.95</v>
      </c>
      <c r="Y29" t="s">
        <v>83</v>
      </c>
      <c r="Z29" s="291">
        <v>0.12714412420000001</v>
      </c>
    </row>
    <row r="30" spans="1:26" x14ac:dyDescent="0.3">
      <c r="A30" s="264" t="s">
        <v>98</v>
      </c>
      <c r="B30" s="264">
        <v>1.4101543510000001</v>
      </c>
      <c r="C30" s="264" t="s">
        <v>98</v>
      </c>
      <c r="D30" s="264">
        <v>1.4101510669999999</v>
      </c>
      <c r="E30" t="s">
        <v>97</v>
      </c>
      <c r="F30">
        <v>2.5655809629999999</v>
      </c>
      <c r="G30" s="288" t="s">
        <v>98</v>
      </c>
      <c r="H30">
        <v>1.4101543510000001</v>
      </c>
      <c r="I30" t="s">
        <v>98</v>
      </c>
      <c r="J30">
        <v>1.4101543510000001</v>
      </c>
      <c r="K30" s="288" t="s">
        <v>98</v>
      </c>
      <c r="L30">
        <v>1.4101806269999999</v>
      </c>
      <c r="M30" t="s">
        <v>97</v>
      </c>
      <c r="N30">
        <v>2.5655809619999999</v>
      </c>
      <c r="O30" s="288" t="s">
        <v>98</v>
      </c>
      <c r="P30">
        <v>1.410131359</v>
      </c>
      <c r="Q30" t="s">
        <v>98</v>
      </c>
      <c r="R30">
        <v>1.410170774</v>
      </c>
      <c r="S30" s="288" t="s">
        <v>99</v>
      </c>
      <c r="T30">
        <v>1</v>
      </c>
      <c r="U30" t="s">
        <v>99</v>
      </c>
      <c r="V30">
        <v>1</v>
      </c>
      <c r="W30" s="288" t="s">
        <v>97</v>
      </c>
      <c r="X30">
        <v>2.5631978709999999</v>
      </c>
      <c r="Y30" t="s">
        <v>86</v>
      </c>
      <c r="Z30" s="291">
        <v>0.94933820219999998</v>
      </c>
    </row>
    <row r="31" spans="1:26" x14ac:dyDescent="0.3">
      <c r="A31" s="264" t="s">
        <v>99</v>
      </c>
      <c r="B31" s="264">
        <v>1</v>
      </c>
      <c r="C31" s="264" t="s">
        <v>99</v>
      </c>
      <c r="D31" s="264">
        <v>1</v>
      </c>
      <c r="E31" t="s">
        <v>98</v>
      </c>
      <c r="F31">
        <v>1.4101576360000001</v>
      </c>
      <c r="G31" s="288" t="s">
        <v>99</v>
      </c>
      <c r="H31">
        <v>1</v>
      </c>
      <c r="I31" t="s">
        <v>99</v>
      </c>
      <c r="J31">
        <v>1</v>
      </c>
      <c r="K31" s="288" t="s">
        <v>99</v>
      </c>
      <c r="L31">
        <v>1</v>
      </c>
      <c r="M31" t="s">
        <v>98</v>
      </c>
      <c r="N31">
        <v>1.410144496</v>
      </c>
      <c r="O31" s="288" t="s">
        <v>99</v>
      </c>
      <c r="P31">
        <v>1</v>
      </c>
      <c r="Q31" t="s">
        <v>99</v>
      </c>
      <c r="R31">
        <v>1</v>
      </c>
      <c r="S31" s="288" t="s">
        <v>103</v>
      </c>
      <c r="T31">
        <v>1.069999999</v>
      </c>
      <c r="U31" t="s">
        <v>102</v>
      </c>
      <c r="V31">
        <v>1.9999999219999998E-2</v>
      </c>
      <c r="W31" s="288" t="s">
        <v>98</v>
      </c>
      <c r="X31">
        <v>1.410187211</v>
      </c>
      <c r="Y31" t="s">
        <v>87</v>
      </c>
      <c r="Z31" s="291">
        <v>1.95</v>
      </c>
    </row>
    <row r="32" spans="1:26" x14ac:dyDescent="0.3">
      <c r="A32" s="264" t="s">
        <v>102</v>
      </c>
      <c r="B32" s="264">
        <v>1.9999999500000001E-2</v>
      </c>
      <c r="C32" s="264" t="s">
        <v>102</v>
      </c>
      <c r="D32" s="264">
        <v>1.999999651E-2</v>
      </c>
      <c r="E32" t="s">
        <v>99</v>
      </c>
      <c r="F32">
        <v>1</v>
      </c>
      <c r="G32" s="288" t="s">
        <v>102</v>
      </c>
      <c r="H32">
        <v>1.9999999479999999E-2</v>
      </c>
      <c r="I32" t="s">
        <v>102</v>
      </c>
      <c r="J32">
        <v>1.9999999479999999E-2</v>
      </c>
      <c r="K32" s="288" t="s">
        <v>102</v>
      </c>
      <c r="L32">
        <v>1.999999945E-2</v>
      </c>
      <c r="M32" t="s">
        <v>99</v>
      </c>
      <c r="N32">
        <v>1</v>
      </c>
      <c r="O32" s="288" t="s">
        <v>102</v>
      </c>
      <c r="P32">
        <v>1.9999997790000001E-2</v>
      </c>
      <c r="Q32" t="s">
        <v>102</v>
      </c>
      <c r="R32">
        <v>1.9999997280000001E-2</v>
      </c>
      <c r="S32" s="288" t="s">
        <v>105</v>
      </c>
      <c r="T32">
        <v>3.06</v>
      </c>
      <c r="U32" t="s">
        <v>103</v>
      </c>
      <c r="V32">
        <v>1.0500000009999999</v>
      </c>
      <c r="W32" s="288" t="s">
        <v>99</v>
      </c>
      <c r="X32">
        <v>0.99999999989999999</v>
      </c>
      <c r="Y32" t="s">
        <v>97</v>
      </c>
      <c r="Z32" s="291">
        <v>2.5655809629999999</v>
      </c>
    </row>
    <row r="33" spans="1:26" x14ac:dyDescent="0.3">
      <c r="A33" s="264" t="s">
        <v>103</v>
      </c>
      <c r="B33" s="264">
        <v>1.05</v>
      </c>
      <c r="C33" s="264" t="s">
        <v>103</v>
      </c>
      <c r="D33" s="264">
        <v>1.0500000030000001</v>
      </c>
      <c r="E33" t="s">
        <v>102</v>
      </c>
      <c r="F33">
        <v>1.9999997169999999E-2</v>
      </c>
      <c r="G33" s="288" t="s">
        <v>103</v>
      </c>
      <c r="H33">
        <v>1.0500000009999999</v>
      </c>
      <c r="I33" t="s">
        <v>103</v>
      </c>
      <c r="J33">
        <v>1.0500000009999999</v>
      </c>
      <c r="K33" s="288" t="s">
        <v>103</v>
      </c>
      <c r="L33">
        <v>1.0500000009999999</v>
      </c>
      <c r="M33" t="s">
        <v>103</v>
      </c>
      <c r="N33">
        <v>1.069999988</v>
      </c>
      <c r="O33" s="288" t="s">
        <v>103</v>
      </c>
      <c r="P33">
        <v>1.050000002</v>
      </c>
      <c r="Q33" t="s">
        <v>103</v>
      </c>
      <c r="R33">
        <v>1.0500000030000001</v>
      </c>
      <c r="S33" s="288" t="s">
        <v>109</v>
      </c>
      <c r="T33">
        <v>0.95999998519999996</v>
      </c>
      <c r="U33" t="s">
        <v>105</v>
      </c>
      <c r="V33">
        <v>3.06</v>
      </c>
      <c r="W33" s="288" t="s">
        <v>103</v>
      </c>
      <c r="X33">
        <v>1.0699999979999999</v>
      </c>
      <c r="Y33" t="s">
        <v>98</v>
      </c>
      <c r="Z33" s="291">
        <v>1.4100853820000001</v>
      </c>
    </row>
    <row r="34" spans="1:26" x14ac:dyDescent="0.3">
      <c r="A34" s="264" t="s">
        <v>105</v>
      </c>
      <c r="B34" s="264">
        <v>3.06</v>
      </c>
      <c r="C34" s="264" t="s">
        <v>105</v>
      </c>
      <c r="D34" s="265">
        <v>3.06</v>
      </c>
      <c r="E34" t="s">
        <v>103</v>
      </c>
      <c r="F34">
        <v>1.0500000030000001</v>
      </c>
      <c r="G34" s="288" t="s">
        <v>105</v>
      </c>
      <c r="H34">
        <v>3.06</v>
      </c>
      <c r="I34" t="s">
        <v>105</v>
      </c>
      <c r="J34">
        <v>3.06</v>
      </c>
      <c r="K34" s="288" t="s">
        <v>105</v>
      </c>
      <c r="L34">
        <v>3.06</v>
      </c>
      <c r="M34" t="s">
        <v>105</v>
      </c>
      <c r="N34">
        <v>3.06</v>
      </c>
      <c r="O34" s="288" t="s">
        <v>105</v>
      </c>
      <c r="P34">
        <v>3.059999999</v>
      </c>
      <c r="Q34" t="s">
        <v>105</v>
      </c>
      <c r="R34">
        <v>3.06</v>
      </c>
      <c r="S34" s="288" t="s">
        <v>110</v>
      </c>
      <c r="T34">
        <v>1.7499998539999999</v>
      </c>
      <c r="U34" t="s">
        <v>109</v>
      </c>
      <c r="V34">
        <v>0.95999997829999995</v>
      </c>
      <c r="W34" s="288" t="s">
        <v>105</v>
      </c>
      <c r="X34">
        <v>3.06</v>
      </c>
      <c r="Y34" t="s">
        <v>99</v>
      </c>
      <c r="Z34" s="291">
        <v>1</v>
      </c>
    </row>
    <row r="35" spans="1:26" x14ac:dyDescent="0.3">
      <c r="A35" s="264" t="s">
        <v>109</v>
      </c>
      <c r="B35" s="264">
        <v>0.95999999339999997</v>
      </c>
      <c r="C35" s="264" t="s">
        <v>109</v>
      </c>
      <c r="D35" s="264">
        <v>0.95999998360000005</v>
      </c>
      <c r="E35" t="s">
        <v>105</v>
      </c>
      <c r="F35">
        <v>3.06</v>
      </c>
      <c r="G35" s="288" t="s">
        <v>109</v>
      </c>
      <c r="H35">
        <v>0.95999999059999996</v>
      </c>
      <c r="I35" t="s">
        <v>109</v>
      </c>
      <c r="J35">
        <v>0.95999999059999996</v>
      </c>
      <c r="K35" s="288" t="s">
        <v>108</v>
      </c>
      <c r="L35" s="295">
        <v>1.378641546E-7</v>
      </c>
      <c r="M35" t="s">
        <v>109</v>
      </c>
      <c r="N35">
        <v>0.95999992119999999</v>
      </c>
      <c r="O35" s="288" t="s">
        <v>109</v>
      </c>
      <c r="P35">
        <v>0.95999997729999997</v>
      </c>
      <c r="Q35" t="s">
        <v>109</v>
      </c>
      <c r="R35">
        <v>0.9599999696</v>
      </c>
      <c r="S35" s="288" t="s">
        <v>111</v>
      </c>
      <c r="T35" s="295">
        <v>1.462266888E-7</v>
      </c>
      <c r="U35" t="s">
        <v>110</v>
      </c>
      <c r="V35">
        <v>1.749999817</v>
      </c>
      <c r="W35" s="288" t="s">
        <v>109</v>
      </c>
      <c r="X35">
        <v>0.95999996379999997</v>
      </c>
      <c r="Y35" t="s">
        <v>102</v>
      </c>
      <c r="Z35" s="291">
        <v>1.999999995E-2</v>
      </c>
    </row>
    <row r="36" spans="1:26" x14ac:dyDescent="0.3">
      <c r="A36" s="264" t="s">
        <v>110</v>
      </c>
      <c r="B36" s="264">
        <v>1.7499999340000001</v>
      </c>
      <c r="C36" s="264" t="s">
        <v>110</v>
      </c>
      <c r="D36" s="265">
        <v>1.749999831</v>
      </c>
      <c r="E36" t="s">
        <v>109</v>
      </c>
      <c r="F36">
        <v>0.95999996949999999</v>
      </c>
      <c r="G36" s="288" t="s">
        <v>110</v>
      </c>
      <c r="H36">
        <v>1.74999993</v>
      </c>
      <c r="I36" t="s">
        <v>110</v>
      </c>
      <c r="J36">
        <v>1.74999993</v>
      </c>
      <c r="K36" s="288" t="s">
        <v>109</v>
      </c>
      <c r="L36">
        <v>0.95999978860000001</v>
      </c>
      <c r="M36" t="s">
        <v>110</v>
      </c>
      <c r="N36">
        <v>1.7499992040000001</v>
      </c>
      <c r="O36" s="288" t="s">
        <v>110</v>
      </c>
      <c r="P36">
        <v>1.7499997169999999</v>
      </c>
      <c r="Q36" t="s">
        <v>110</v>
      </c>
      <c r="R36">
        <v>1.7499996879999999</v>
      </c>
      <c r="S36" s="288" t="s">
        <v>113</v>
      </c>
      <c r="T36">
        <v>0.79</v>
      </c>
      <c r="U36" t="s">
        <v>111</v>
      </c>
      <c r="V36" s="295">
        <v>1.8303709309999999E-7</v>
      </c>
      <c r="W36" s="288" t="s">
        <v>110</v>
      </c>
      <c r="X36">
        <v>1.7499995290000001</v>
      </c>
      <c r="Y36" t="s">
        <v>103</v>
      </c>
      <c r="Z36" s="291">
        <v>1.05</v>
      </c>
    </row>
    <row r="37" spans="1:26" x14ac:dyDescent="0.3">
      <c r="A37" s="264" t="s">
        <v>113</v>
      </c>
      <c r="B37" s="264">
        <v>0.79</v>
      </c>
      <c r="C37" s="264" t="s">
        <v>111</v>
      </c>
      <c r="D37" s="265">
        <v>1.6916089309999999E-7</v>
      </c>
      <c r="E37" t="s">
        <v>110</v>
      </c>
      <c r="F37">
        <v>1.7499996499999999</v>
      </c>
      <c r="G37" s="288" t="s">
        <v>113</v>
      </c>
      <c r="H37">
        <v>0.79</v>
      </c>
      <c r="I37" t="s">
        <v>113</v>
      </c>
      <c r="J37">
        <v>0.79</v>
      </c>
      <c r="K37" s="288" t="s">
        <v>110</v>
      </c>
      <c r="L37">
        <v>1.7499989570000001</v>
      </c>
      <c r="M37" t="s">
        <v>111</v>
      </c>
      <c r="N37" s="295">
        <v>7.958996887E-7</v>
      </c>
      <c r="O37" s="288" t="s">
        <v>111</v>
      </c>
      <c r="P37" s="295">
        <v>2.826527076E-7</v>
      </c>
      <c r="Q37" t="s">
        <v>111</v>
      </c>
      <c r="R37" s="295">
        <v>3.1151253809999998E-7</v>
      </c>
      <c r="S37" s="288" t="s">
        <v>115</v>
      </c>
      <c r="T37">
        <v>0.94</v>
      </c>
      <c r="U37" t="s">
        <v>113</v>
      </c>
      <c r="V37">
        <v>0.79</v>
      </c>
      <c r="W37" s="288" t="s">
        <v>111</v>
      </c>
      <c r="X37" s="295">
        <v>4.7068873199999999E-7</v>
      </c>
      <c r="Y37" t="s">
        <v>105</v>
      </c>
      <c r="Z37" s="291">
        <v>3.06</v>
      </c>
    </row>
    <row r="38" spans="1:26" x14ac:dyDescent="0.3">
      <c r="A38" s="264" t="s">
        <v>115</v>
      </c>
      <c r="B38" s="264">
        <v>0.94</v>
      </c>
      <c r="C38" s="264" t="s">
        <v>113</v>
      </c>
      <c r="D38" s="265">
        <v>0.79</v>
      </c>
      <c r="E38" t="s">
        <v>111</v>
      </c>
      <c r="F38" s="295">
        <v>3.5009962450000001E-7</v>
      </c>
      <c r="G38" s="288" t="s">
        <v>115</v>
      </c>
      <c r="H38">
        <v>0.94</v>
      </c>
      <c r="I38" t="s">
        <v>115</v>
      </c>
      <c r="J38">
        <v>0.94</v>
      </c>
      <c r="K38" s="288" t="s">
        <v>111</v>
      </c>
      <c r="L38" s="295">
        <v>1.0426192809999999E-6</v>
      </c>
      <c r="M38" t="s">
        <v>113</v>
      </c>
      <c r="N38">
        <v>0.79</v>
      </c>
      <c r="O38" s="288" t="s">
        <v>113</v>
      </c>
      <c r="P38">
        <v>0.79</v>
      </c>
      <c r="Q38" t="s">
        <v>113</v>
      </c>
      <c r="R38">
        <v>0.79</v>
      </c>
      <c r="S38" s="288" t="s">
        <v>116</v>
      </c>
      <c r="T38">
        <v>0.94</v>
      </c>
      <c r="U38" t="s">
        <v>115</v>
      </c>
      <c r="V38">
        <v>0.94</v>
      </c>
      <c r="W38" s="288" t="s">
        <v>113</v>
      </c>
      <c r="X38">
        <v>0.79</v>
      </c>
      <c r="Y38" t="s">
        <v>109</v>
      </c>
      <c r="Z38" s="291">
        <v>0.95999999719999995</v>
      </c>
    </row>
    <row r="39" spans="1:26" x14ac:dyDescent="0.3">
      <c r="A39" s="264" t="s">
        <v>116</v>
      </c>
      <c r="B39" s="264">
        <v>0.94</v>
      </c>
      <c r="C39" s="264" t="s">
        <v>115</v>
      </c>
      <c r="D39" s="264">
        <v>0.94</v>
      </c>
      <c r="E39" t="s">
        <v>113</v>
      </c>
      <c r="F39">
        <v>0.79</v>
      </c>
      <c r="G39" s="288" t="s">
        <v>116</v>
      </c>
      <c r="H39">
        <v>0.94</v>
      </c>
      <c r="I39" t="s">
        <v>116</v>
      </c>
      <c r="J39">
        <v>0.94</v>
      </c>
      <c r="K39" s="288" t="s">
        <v>113</v>
      </c>
      <c r="L39">
        <v>0.79</v>
      </c>
      <c r="M39" t="s">
        <v>115</v>
      </c>
      <c r="N39">
        <v>0.94</v>
      </c>
      <c r="O39" s="288" t="s">
        <v>115</v>
      </c>
      <c r="P39">
        <v>0.94</v>
      </c>
      <c r="Q39" t="s">
        <v>115</v>
      </c>
      <c r="R39">
        <v>0.94</v>
      </c>
      <c r="S39" s="288" t="s">
        <v>119</v>
      </c>
      <c r="T39">
        <v>20.84</v>
      </c>
      <c r="U39" t="s">
        <v>116</v>
      </c>
      <c r="V39">
        <v>0.94</v>
      </c>
      <c r="W39" s="288" t="s">
        <v>115</v>
      </c>
      <c r="X39">
        <v>0.94</v>
      </c>
      <c r="Y39" t="s">
        <v>110</v>
      </c>
      <c r="Z39" s="291">
        <v>1.7499999749999999</v>
      </c>
    </row>
    <row r="40" spans="1:26" x14ac:dyDescent="0.3">
      <c r="A40" s="264" t="s">
        <v>119</v>
      </c>
      <c r="B40" s="264">
        <v>20.84</v>
      </c>
      <c r="C40" s="264" t="s">
        <v>116</v>
      </c>
      <c r="D40" s="264">
        <v>0.94</v>
      </c>
      <c r="E40" t="s">
        <v>115</v>
      </c>
      <c r="F40">
        <v>0.94</v>
      </c>
      <c r="G40" s="288" t="s">
        <v>119</v>
      </c>
      <c r="H40">
        <v>20.84</v>
      </c>
      <c r="I40" t="s">
        <v>119</v>
      </c>
      <c r="J40">
        <v>20.84</v>
      </c>
      <c r="K40" s="288" t="s">
        <v>115</v>
      </c>
      <c r="L40">
        <v>0.94</v>
      </c>
      <c r="M40" t="s">
        <v>116</v>
      </c>
      <c r="N40">
        <v>0.94</v>
      </c>
      <c r="O40" s="288" t="s">
        <v>116</v>
      </c>
      <c r="P40">
        <v>0.94</v>
      </c>
      <c r="Q40" t="s">
        <v>116</v>
      </c>
      <c r="R40">
        <v>0.94</v>
      </c>
      <c r="S40" s="288" t="s">
        <v>122</v>
      </c>
      <c r="T40">
        <v>6.7439999999999998</v>
      </c>
      <c r="U40" t="s">
        <v>119</v>
      </c>
      <c r="V40">
        <v>20.84</v>
      </c>
      <c r="W40" s="288" t="s">
        <v>116</v>
      </c>
      <c r="X40">
        <v>0.94</v>
      </c>
      <c r="Y40" t="s">
        <v>113</v>
      </c>
      <c r="Z40" s="291">
        <v>0.79</v>
      </c>
    </row>
    <row r="41" spans="1:26" x14ac:dyDescent="0.3">
      <c r="A41" s="264" t="s">
        <v>122</v>
      </c>
      <c r="B41" s="264">
        <v>6.7439999999999998</v>
      </c>
      <c r="C41" s="264" t="s">
        <v>119</v>
      </c>
      <c r="D41" s="265">
        <v>20.84</v>
      </c>
      <c r="E41" t="s">
        <v>116</v>
      </c>
      <c r="F41">
        <v>0.94</v>
      </c>
      <c r="G41" s="288" t="s">
        <v>122</v>
      </c>
      <c r="H41">
        <v>6.7439999999999998</v>
      </c>
      <c r="I41" t="s">
        <v>122</v>
      </c>
      <c r="J41">
        <v>6.7439999999999998</v>
      </c>
      <c r="K41" s="288" t="s">
        <v>116</v>
      </c>
      <c r="L41">
        <v>0.94</v>
      </c>
      <c r="M41" t="s">
        <v>119</v>
      </c>
      <c r="N41">
        <v>20.84</v>
      </c>
      <c r="O41" s="288" t="s">
        <v>119</v>
      </c>
      <c r="P41">
        <v>20.84</v>
      </c>
      <c r="Q41" t="s">
        <v>119</v>
      </c>
      <c r="R41">
        <v>20.84</v>
      </c>
      <c r="S41" s="288" t="s">
        <v>123</v>
      </c>
      <c r="T41">
        <v>0.86303424669999995</v>
      </c>
      <c r="U41" t="s">
        <v>122</v>
      </c>
      <c r="V41">
        <v>6.7439999999999998</v>
      </c>
      <c r="W41" s="288" t="s">
        <v>119</v>
      </c>
      <c r="X41">
        <v>20.84</v>
      </c>
      <c r="Y41" t="s">
        <v>115</v>
      </c>
      <c r="Z41" s="291">
        <v>0.94</v>
      </c>
    </row>
    <row r="42" spans="1:26" x14ac:dyDescent="0.3">
      <c r="A42" s="264" t="s">
        <v>123</v>
      </c>
      <c r="B42" s="264">
        <v>0.86303424650000005</v>
      </c>
      <c r="C42" s="264" t="s">
        <v>122</v>
      </c>
      <c r="D42" s="265">
        <v>6.7439999999999998</v>
      </c>
      <c r="E42" t="s">
        <v>119</v>
      </c>
      <c r="F42">
        <v>20.84</v>
      </c>
      <c r="G42" s="288" t="s">
        <v>123</v>
      </c>
      <c r="H42">
        <v>0.86303424650000005</v>
      </c>
      <c r="I42" t="s">
        <v>123</v>
      </c>
      <c r="J42">
        <v>0.86303424650000005</v>
      </c>
      <c r="K42" s="288" t="s">
        <v>119</v>
      </c>
      <c r="L42">
        <v>20.84</v>
      </c>
      <c r="M42" t="s">
        <v>122</v>
      </c>
      <c r="N42">
        <v>6.7439999999999998</v>
      </c>
      <c r="O42" s="288" t="s">
        <v>122</v>
      </c>
      <c r="P42">
        <v>6.7440000009999999</v>
      </c>
      <c r="Q42" t="s">
        <v>122</v>
      </c>
      <c r="R42">
        <v>6.7439999999999998</v>
      </c>
      <c r="S42" s="288" t="s">
        <v>127</v>
      </c>
      <c r="T42">
        <v>0.93296575339999999</v>
      </c>
      <c r="U42" t="s">
        <v>123</v>
      </c>
      <c r="V42">
        <v>0.86303424630000003</v>
      </c>
      <c r="W42" s="288" t="s">
        <v>122</v>
      </c>
      <c r="X42">
        <v>6.7439999989999997</v>
      </c>
      <c r="Y42" t="s">
        <v>116</v>
      </c>
      <c r="Z42" s="291">
        <v>0.94</v>
      </c>
    </row>
    <row r="43" spans="1:26" x14ac:dyDescent="0.3">
      <c r="A43" s="264" t="s">
        <v>127</v>
      </c>
      <c r="B43" s="264">
        <v>0.93296575339999999</v>
      </c>
      <c r="C43" s="264" t="s">
        <v>123</v>
      </c>
      <c r="D43" s="265">
        <v>0.86303424650000005</v>
      </c>
      <c r="E43" t="s">
        <v>122</v>
      </c>
      <c r="F43">
        <v>6.7439999999999998</v>
      </c>
      <c r="G43" s="288" t="s">
        <v>127</v>
      </c>
      <c r="H43">
        <v>0.93296575339999999</v>
      </c>
      <c r="I43" t="s">
        <v>127</v>
      </c>
      <c r="J43">
        <v>0.93296575339999999</v>
      </c>
      <c r="K43" s="288" t="s">
        <v>122</v>
      </c>
      <c r="L43">
        <v>6.7439999999999998</v>
      </c>
      <c r="M43" t="s">
        <v>123</v>
      </c>
      <c r="N43">
        <v>0.86303424679999996</v>
      </c>
      <c r="O43" s="288" t="s">
        <v>123</v>
      </c>
      <c r="P43">
        <v>0.86303424610000001</v>
      </c>
      <c r="Q43" t="s">
        <v>123</v>
      </c>
      <c r="R43">
        <v>0.86303424630000003</v>
      </c>
      <c r="S43" s="288" t="s">
        <v>128</v>
      </c>
      <c r="T43">
        <v>5.0999999999999996</v>
      </c>
      <c r="U43" t="s">
        <v>127</v>
      </c>
      <c r="V43">
        <v>0.93296575339999999</v>
      </c>
      <c r="W43" s="288" t="s">
        <v>123</v>
      </c>
      <c r="X43">
        <v>0.86303424770000003</v>
      </c>
      <c r="Y43" t="s">
        <v>119</v>
      </c>
      <c r="Z43" s="291">
        <v>20.84</v>
      </c>
    </row>
    <row r="44" spans="1:26" x14ac:dyDescent="0.3">
      <c r="A44" s="264" t="s">
        <v>128</v>
      </c>
      <c r="B44" s="264">
        <v>5.0999999999999996</v>
      </c>
      <c r="C44" s="264" t="s">
        <v>127</v>
      </c>
      <c r="D44" s="265">
        <v>0.93296575339999999</v>
      </c>
      <c r="E44" t="s">
        <v>123</v>
      </c>
      <c r="F44">
        <v>0.86303424630000003</v>
      </c>
      <c r="G44" s="288" t="s">
        <v>128</v>
      </c>
      <c r="H44">
        <v>5.0999999999999996</v>
      </c>
      <c r="I44" t="s">
        <v>128</v>
      </c>
      <c r="J44">
        <v>5.0999999999999996</v>
      </c>
      <c r="K44" s="288" t="s">
        <v>123</v>
      </c>
      <c r="L44">
        <v>0.86303424650000005</v>
      </c>
      <c r="M44" t="s">
        <v>127</v>
      </c>
      <c r="N44">
        <v>0.93296575339999999</v>
      </c>
      <c r="O44" s="288" t="s">
        <v>127</v>
      </c>
      <c r="P44">
        <v>0.93296575339999999</v>
      </c>
      <c r="Q44" t="s">
        <v>127</v>
      </c>
      <c r="R44">
        <v>0.93296575339999999</v>
      </c>
      <c r="S44" s="288" t="s">
        <v>137</v>
      </c>
      <c r="T44">
        <v>140</v>
      </c>
      <c r="U44" t="s">
        <v>128</v>
      </c>
      <c r="V44">
        <v>5.0999999999999996</v>
      </c>
      <c r="W44" s="288" t="s">
        <v>127</v>
      </c>
      <c r="X44">
        <v>0.93296575339999999</v>
      </c>
      <c r="Y44" t="s">
        <v>122</v>
      </c>
      <c r="Z44" s="291">
        <v>6.7439999999999998</v>
      </c>
    </row>
    <row r="45" spans="1:26" x14ac:dyDescent="0.3">
      <c r="A45" s="264" t="s">
        <v>137</v>
      </c>
      <c r="B45" s="264">
        <v>140</v>
      </c>
      <c r="C45" s="264" t="s">
        <v>128</v>
      </c>
      <c r="D45" s="265">
        <v>5.0999999999999996</v>
      </c>
      <c r="E45" t="s">
        <v>127</v>
      </c>
      <c r="F45">
        <v>0.93296575339999999</v>
      </c>
      <c r="G45" s="288" t="s">
        <v>137</v>
      </c>
      <c r="H45">
        <v>140</v>
      </c>
      <c r="I45" t="s">
        <v>137</v>
      </c>
      <c r="J45">
        <v>140</v>
      </c>
      <c r="K45" s="288" t="s">
        <v>127</v>
      </c>
      <c r="L45">
        <v>0.93296575339999999</v>
      </c>
      <c r="M45" t="s">
        <v>128</v>
      </c>
      <c r="N45">
        <v>5.0999999999999996</v>
      </c>
      <c r="O45" s="288" t="s">
        <v>128</v>
      </c>
      <c r="P45">
        <v>5.0999999999999996</v>
      </c>
      <c r="Q45" t="s">
        <v>128</v>
      </c>
      <c r="R45">
        <v>5.0999999999999996</v>
      </c>
      <c r="S45" s="288" t="s">
        <v>146</v>
      </c>
      <c r="T45">
        <v>25.8</v>
      </c>
      <c r="U45" t="s">
        <v>137</v>
      </c>
      <c r="V45">
        <v>140</v>
      </c>
      <c r="W45" s="288" t="s">
        <v>128</v>
      </c>
      <c r="X45">
        <v>5.0999999999999996</v>
      </c>
      <c r="Y45" t="s">
        <v>123</v>
      </c>
      <c r="Z45" s="291">
        <v>0.86303424650000005</v>
      </c>
    </row>
    <row r="46" spans="1:26" x14ac:dyDescent="0.3">
      <c r="A46" s="264" t="s">
        <v>146</v>
      </c>
      <c r="B46" s="264">
        <v>25.8</v>
      </c>
      <c r="C46" s="264" t="s">
        <v>137</v>
      </c>
      <c r="D46" s="264">
        <v>140</v>
      </c>
      <c r="E46" t="s">
        <v>128</v>
      </c>
      <c r="F46">
        <v>5.0999999999999996</v>
      </c>
      <c r="G46" s="288" t="s">
        <v>146</v>
      </c>
      <c r="H46">
        <v>25.8</v>
      </c>
      <c r="I46" t="s">
        <v>146</v>
      </c>
      <c r="J46">
        <v>25.8</v>
      </c>
      <c r="K46" s="288" t="s">
        <v>128</v>
      </c>
      <c r="L46">
        <v>5.0999999999999996</v>
      </c>
      <c r="M46" t="s">
        <v>137</v>
      </c>
      <c r="N46">
        <v>140</v>
      </c>
      <c r="O46" s="288" t="s">
        <v>137</v>
      </c>
      <c r="P46">
        <v>140</v>
      </c>
      <c r="Q46" t="s">
        <v>137</v>
      </c>
      <c r="R46">
        <v>140</v>
      </c>
      <c r="S46" s="288" t="s">
        <v>154</v>
      </c>
      <c r="T46">
        <v>9.93</v>
      </c>
      <c r="U46" t="s">
        <v>146</v>
      </c>
      <c r="V46">
        <v>25.8</v>
      </c>
      <c r="W46" s="288" t="s">
        <v>137</v>
      </c>
      <c r="X46">
        <v>140</v>
      </c>
      <c r="Y46" t="s">
        <v>127</v>
      </c>
      <c r="Z46" s="291">
        <v>0.93296575339999999</v>
      </c>
    </row>
    <row r="47" spans="1:26" x14ac:dyDescent="0.3">
      <c r="A47" s="264" t="s">
        <v>154</v>
      </c>
      <c r="B47" s="264">
        <v>9.93</v>
      </c>
      <c r="C47" s="264" t="s">
        <v>146</v>
      </c>
      <c r="D47" s="264">
        <v>25.8</v>
      </c>
      <c r="E47" t="s">
        <v>137</v>
      </c>
      <c r="F47">
        <v>140</v>
      </c>
      <c r="G47" s="288" t="s">
        <v>154</v>
      </c>
      <c r="H47">
        <v>9.93</v>
      </c>
      <c r="I47" t="s">
        <v>154</v>
      </c>
      <c r="J47">
        <v>9.93</v>
      </c>
      <c r="K47" s="288" t="s">
        <v>137</v>
      </c>
      <c r="L47">
        <v>140</v>
      </c>
      <c r="M47" t="s">
        <v>146</v>
      </c>
      <c r="N47">
        <v>25.8</v>
      </c>
      <c r="O47" s="288" t="s">
        <v>146</v>
      </c>
      <c r="P47">
        <v>25.8</v>
      </c>
      <c r="Q47" t="s">
        <v>146</v>
      </c>
      <c r="R47">
        <v>25.8</v>
      </c>
      <c r="S47" s="288" t="s">
        <v>162</v>
      </c>
      <c r="T47">
        <v>683</v>
      </c>
      <c r="U47" t="s">
        <v>154</v>
      </c>
      <c r="V47">
        <v>9.93</v>
      </c>
      <c r="W47" s="288" t="s">
        <v>146</v>
      </c>
      <c r="X47">
        <v>25.8</v>
      </c>
      <c r="Y47" t="s">
        <v>128</v>
      </c>
      <c r="Z47" s="291">
        <v>5.0999999999999996</v>
      </c>
    </row>
    <row r="48" spans="1:26" x14ac:dyDescent="0.3">
      <c r="A48" s="264" t="s">
        <v>162</v>
      </c>
      <c r="B48" s="264">
        <v>683</v>
      </c>
      <c r="C48" s="264" t="s">
        <v>154</v>
      </c>
      <c r="D48" s="264">
        <v>9.93</v>
      </c>
      <c r="E48" t="s">
        <v>146</v>
      </c>
      <c r="F48">
        <v>25.8</v>
      </c>
      <c r="G48" s="288" t="s">
        <v>162</v>
      </c>
      <c r="H48">
        <v>683</v>
      </c>
      <c r="I48" t="s">
        <v>162</v>
      </c>
      <c r="J48">
        <v>683</v>
      </c>
      <c r="K48" s="288" t="s">
        <v>146</v>
      </c>
      <c r="L48">
        <v>25.8</v>
      </c>
      <c r="M48" t="s">
        <v>154</v>
      </c>
      <c r="N48">
        <v>9.93</v>
      </c>
      <c r="O48" s="288" t="s">
        <v>154</v>
      </c>
      <c r="P48">
        <v>9.93</v>
      </c>
      <c r="Q48" t="s">
        <v>154</v>
      </c>
      <c r="R48">
        <v>9.93</v>
      </c>
      <c r="S48" s="288" t="s">
        <v>165</v>
      </c>
      <c r="T48">
        <v>170</v>
      </c>
      <c r="U48" t="s">
        <v>162</v>
      </c>
      <c r="V48">
        <v>683</v>
      </c>
      <c r="W48" s="288" t="s">
        <v>154</v>
      </c>
      <c r="X48">
        <v>9.93</v>
      </c>
      <c r="Y48" t="s">
        <v>137</v>
      </c>
      <c r="Z48" s="291">
        <v>140</v>
      </c>
    </row>
    <row r="49" spans="1:26" x14ac:dyDescent="0.3">
      <c r="A49" s="264" t="s">
        <v>165</v>
      </c>
      <c r="B49" s="264">
        <v>170</v>
      </c>
      <c r="C49" s="264" t="s">
        <v>162</v>
      </c>
      <c r="D49" s="265">
        <v>683</v>
      </c>
      <c r="E49" t="s">
        <v>154</v>
      </c>
      <c r="F49">
        <v>9.93</v>
      </c>
      <c r="G49" s="288" t="s">
        <v>165</v>
      </c>
      <c r="H49">
        <v>170</v>
      </c>
      <c r="I49" t="s">
        <v>165</v>
      </c>
      <c r="J49">
        <v>170</v>
      </c>
      <c r="K49" s="288" t="s">
        <v>154</v>
      </c>
      <c r="L49">
        <v>9.93</v>
      </c>
      <c r="M49" t="s">
        <v>162</v>
      </c>
      <c r="N49">
        <v>682.99999979999996</v>
      </c>
      <c r="O49" s="288" t="s">
        <v>162</v>
      </c>
      <c r="P49">
        <v>682.99999990000003</v>
      </c>
      <c r="Q49" t="s">
        <v>162</v>
      </c>
      <c r="R49">
        <v>682.99999990000003</v>
      </c>
      <c r="S49" s="288" t="s">
        <v>167</v>
      </c>
      <c r="T49">
        <v>59.59999998</v>
      </c>
      <c r="U49" t="s">
        <v>165</v>
      </c>
      <c r="V49">
        <v>170</v>
      </c>
      <c r="W49" s="288" t="s">
        <v>162</v>
      </c>
      <c r="X49">
        <v>682.99999990000003</v>
      </c>
      <c r="Y49" t="s">
        <v>146</v>
      </c>
      <c r="Z49" s="291">
        <v>25.8</v>
      </c>
    </row>
    <row r="50" spans="1:26" x14ac:dyDescent="0.3">
      <c r="A50" s="264" t="s">
        <v>167</v>
      </c>
      <c r="B50" s="264">
        <v>59.59999998</v>
      </c>
      <c r="C50" s="264" t="s">
        <v>165</v>
      </c>
      <c r="D50" s="265">
        <v>170</v>
      </c>
      <c r="E50" t="s">
        <v>162</v>
      </c>
      <c r="F50">
        <v>682.99999990000003</v>
      </c>
      <c r="G50" s="288" t="s">
        <v>167</v>
      </c>
      <c r="H50">
        <v>59.599999969999999</v>
      </c>
      <c r="I50" t="s">
        <v>167</v>
      </c>
      <c r="J50">
        <v>59.599999969999999</v>
      </c>
      <c r="K50" s="288" t="s">
        <v>162</v>
      </c>
      <c r="L50">
        <v>683</v>
      </c>
      <c r="M50" t="s">
        <v>165</v>
      </c>
      <c r="N50">
        <v>170</v>
      </c>
      <c r="O50" s="288" t="s">
        <v>165</v>
      </c>
      <c r="P50">
        <v>170</v>
      </c>
      <c r="Q50" t="s">
        <v>165</v>
      </c>
      <c r="R50">
        <v>170</v>
      </c>
      <c r="S50" s="288" t="s">
        <v>173</v>
      </c>
      <c r="T50">
        <v>4.5720000000000001</v>
      </c>
      <c r="U50" t="s">
        <v>167</v>
      </c>
      <c r="V50">
        <v>59.599999889999999</v>
      </c>
      <c r="W50" s="288" t="s">
        <v>165</v>
      </c>
      <c r="X50">
        <v>170</v>
      </c>
      <c r="Y50" t="s">
        <v>154</v>
      </c>
      <c r="Z50" s="291">
        <v>9.93</v>
      </c>
    </row>
    <row r="51" spans="1:26" x14ac:dyDescent="0.3">
      <c r="A51" s="264" t="s">
        <v>173</v>
      </c>
      <c r="B51" s="264">
        <v>4.5720000010000001</v>
      </c>
      <c r="C51" s="264" t="s">
        <v>167</v>
      </c>
      <c r="D51" s="265">
        <v>59.599999959999998</v>
      </c>
      <c r="E51" t="s">
        <v>165</v>
      </c>
      <c r="F51">
        <v>170</v>
      </c>
      <c r="G51" s="288" t="s">
        <v>173</v>
      </c>
      <c r="H51">
        <v>4.5720000010000001</v>
      </c>
      <c r="I51" t="s">
        <v>173</v>
      </c>
      <c r="J51">
        <v>4.5720000010000001</v>
      </c>
      <c r="K51" s="288" t="s">
        <v>165</v>
      </c>
      <c r="L51">
        <v>170</v>
      </c>
      <c r="M51" t="s">
        <v>167</v>
      </c>
      <c r="N51">
        <v>59.599999799999999</v>
      </c>
      <c r="O51" s="288" t="s">
        <v>167</v>
      </c>
      <c r="P51">
        <v>59.599999869999998</v>
      </c>
      <c r="Q51" t="s">
        <v>167</v>
      </c>
      <c r="R51">
        <v>59.599999930000003</v>
      </c>
      <c r="S51" s="288" t="s">
        <v>174</v>
      </c>
      <c r="T51">
        <v>18.288</v>
      </c>
      <c r="U51" t="s">
        <v>173</v>
      </c>
      <c r="V51">
        <v>4.5720000110000001</v>
      </c>
      <c r="W51" s="288" t="s">
        <v>167</v>
      </c>
      <c r="X51">
        <v>59.599998939999999</v>
      </c>
      <c r="Y51" t="s">
        <v>162</v>
      </c>
      <c r="Z51" s="291">
        <v>683</v>
      </c>
    </row>
    <row r="52" spans="1:26" x14ac:dyDescent="0.3">
      <c r="A52" s="264" t="s">
        <v>174</v>
      </c>
      <c r="B52" s="264">
        <v>18.288</v>
      </c>
      <c r="C52" s="264" t="s">
        <v>173</v>
      </c>
      <c r="D52" s="265">
        <v>4.5720000010000001</v>
      </c>
      <c r="E52" t="s">
        <v>167</v>
      </c>
      <c r="F52">
        <v>59.5999999</v>
      </c>
      <c r="G52" s="288" t="s">
        <v>174</v>
      </c>
      <c r="H52">
        <v>18.288</v>
      </c>
      <c r="I52" t="s">
        <v>174</v>
      </c>
      <c r="J52">
        <v>18.288</v>
      </c>
      <c r="K52" s="288" t="s">
        <v>167</v>
      </c>
      <c r="L52">
        <v>59.599999910000001</v>
      </c>
      <c r="M52" t="s">
        <v>169</v>
      </c>
      <c r="N52" s="295">
        <v>1.3829254150000001E-7</v>
      </c>
      <c r="O52" s="288" t="s">
        <v>173</v>
      </c>
      <c r="P52">
        <v>4.5720000150000004</v>
      </c>
      <c r="Q52" t="s">
        <v>173</v>
      </c>
      <c r="R52">
        <v>4.5720000040000004</v>
      </c>
      <c r="S52" s="288" t="s">
        <v>175</v>
      </c>
      <c r="T52">
        <v>14.303468499999999</v>
      </c>
      <c r="U52" t="s">
        <v>174</v>
      </c>
      <c r="V52">
        <v>18.287999989999999</v>
      </c>
      <c r="W52" s="288" t="s">
        <v>169</v>
      </c>
      <c r="X52" s="295">
        <v>1.271680593E-7</v>
      </c>
      <c r="Y52" t="s">
        <v>165</v>
      </c>
      <c r="Z52" s="291">
        <v>170</v>
      </c>
    </row>
    <row r="53" spans="1:26" x14ac:dyDescent="0.3">
      <c r="A53" s="264" t="s">
        <v>175</v>
      </c>
      <c r="B53" s="264">
        <v>14.302555269999999</v>
      </c>
      <c r="C53" s="264" t="s">
        <v>174</v>
      </c>
      <c r="D53" s="265">
        <v>18.288</v>
      </c>
      <c r="E53" t="s">
        <v>173</v>
      </c>
      <c r="F53">
        <v>4.5720000069999998</v>
      </c>
      <c r="G53" s="288" t="s">
        <v>175</v>
      </c>
      <c r="H53">
        <v>14.302555269999999</v>
      </c>
      <c r="I53" t="s">
        <v>175</v>
      </c>
      <c r="J53">
        <v>14.302555269999999</v>
      </c>
      <c r="K53" s="288" t="s">
        <v>173</v>
      </c>
      <c r="L53">
        <v>4.5720000010000001</v>
      </c>
      <c r="M53" t="s">
        <v>173</v>
      </c>
      <c r="N53">
        <v>4.5720000020000002</v>
      </c>
      <c r="O53" s="288" t="s">
        <v>174</v>
      </c>
      <c r="P53">
        <v>18.287999989999999</v>
      </c>
      <c r="Q53" t="s">
        <v>174</v>
      </c>
      <c r="R53">
        <v>18.288</v>
      </c>
      <c r="S53" s="288" t="s">
        <v>177</v>
      </c>
      <c r="T53">
        <v>66.001127999999994</v>
      </c>
      <c r="U53" t="s">
        <v>175</v>
      </c>
      <c r="V53">
        <v>14.302555269999999</v>
      </c>
      <c r="W53" s="288" t="s">
        <v>171</v>
      </c>
      <c r="X53" s="295">
        <v>8.964835195E-7</v>
      </c>
      <c r="Y53" t="s">
        <v>167</v>
      </c>
      <c r="Z53" s="291">
        <v>59.6</v>
      </c>
    </row>
    <row r="54" spans="1:26" x14ac:dyDescent="0.3">
      <c r="A54" s="264" t="s">
        <v>177</v>
      </c>
      <c r="B54" s="264">
        <v>66.001127999999994</v>
      </c>
      <c r="C54" s="264" t="s">
        <v>175</v>
      </c>
      <c r="D54" s="265">
        <v>14.302555269999999</v>
      </c>
      <c r="E54" t="s">
        <v>174</v>
      </c>
      <c r="F54">
        <v>18.287999989999999</v>
      </c>
      <c r="G54" s="288" t="s">
        <v>177</v>
      </c>
      <c r="H54">
        <v>66.001127999999994</v>
      </c>
      <c r="I54" t="s">
        <v>177</v>
      </c>
      <c r="J54">
        <v>66.001127999999994</v>
      </c>
      <c r="K54" s="288" t="s">
        <v>174</v>
      </c>
      <c r="L54">
        <v>18.288</v>
      </c>
      <c r="M54" t="s">
        <v>174</v>
      </c>
      <c r="N54">
        <v>18.288</v>
      </c>
      <c r="O54" s="288" t="s">
        <v>175</v>
      </c>
      <c r="P54">
        <v>14.302555269999999</v>
      </c>
      <c r="Q54" t="s">
        <v>175</v>
      </c>
      <c r="R54">
        <v>14.302555269999999</v>
      </c>
      <c r="S54" s="288" t="s">
        <v>180</v>
      </c>
      <c r="T54">
        <v>29.695403500000001</v>
      </c>
      <c r="U54" t="s">
        <v>177</v>
      </c>
      <c r="V54">
        <v>66.001127999999994</v>
      </c>
      <c r="W54" s="288" t="s">
        <v>173</v>
      </c>
      <c r="X54">
        <v>4.5720000010000001</v>
      </c>
      <c r="Y54" t="s">
        <v>173</v>
      </c>
      <c r="Z54" s="291">
        <v>4.5720000000000001</v>
      </c>
    </row>
    <row r="55" spans="1:26" x14ac:dyDescent="0.3">
      <c r="A55" s="264" t="s">
        <v>180</v>
      </c>
      <c r="B55" s="264">
        <v>29.696316719999999</v>
      </c>
      <c r="C55" s="264" t="s">
        <v>177</v>
      </c>
      <c r="D55" s="264">
        <v>66.001127999999994</v>
      </c>
      <c r="E55" t="s">
        <v>175</v>
      </c>
      <c r="F55">
        <v>14.302555269999999</v>
      </c>
      <c r="G55" s="288" t="s">
        <v>180</v>
      </c>
      <c r="H55">
        <v>29.696316729999999</v>
      </c>
      <c r="I55" t="s">
        <v>180</v>
      </c>
      <c r="J55">
        <v>29.696316729999999</v>
      </c>
      <c r="K55" s="288" t="s">
        <v>175</v>
      </c>
      <c r="L55">
        <v>14.302555269999999</v>
      </c>
      <c r="M55" t="s">
        <v>175</v>
      </c>
      <c r="N55">
        <v>14.30255528</v>
      </c>
      <c r="O55" s="288" t="s">
        <v>177</v>
      </c>
      <c r="P55">
        <v>66.001127990000001</v>
      </c>
      <c r="Q55" t="s">
        <v>177</v>
      </c>
      <c r="R55">
        <v>66.001127999999994</v>
      </c>
      <c r="S55" s="288" t="s">
        <v>183</v>
      </c>
      <c r="T55">
        <v>732.99999979999996</v>
      </c>
      <c r="U55" t="s">
        <v>180</v>
      </c>
      <c r="V55">
        <v>29.696316729999999</v>
      </c>
      <c r="W55" s="288" t="s">
        <v>174</v>
      </c>
      <c r="X55">
        <v>18.288</v>
      </c>
      <c r="Y55" t="s">
        <v>174</v>
      </c>
      <c r="Z55" s="291">
        <v>18.288</v>
      </c>
    </row>
    <row r="56" spans="1:26" x14ac:dyDescent="0.3">
      <c r="A56" s="264" t="s">
        <v>183</v>
      </c>
      <c r="B56" s="264">
        <v>732.99999979999996</v>
      </c>
      <c r="C56" s="264" t="s">
        <v>180</v>
      </c>
      <c r="D56" s="264">
        <v>29.696316729999999</v>
      </c>
      <c r="E56" t="s">
        <v>177</v>
      </c>
      <c r="F56">
        <v>66.001127999999994</v>
      </c>
      <c r="G56" s="288" t="s">
        <v>183</v>
      </c>
      <c r="H56">
        <v>732.99999969999999</v>
      </c>
      <c r="I56" t="s">
        <v>183</v>
      </c>
      <c r="J56">
        <v>732.99999969999999</v>
      </c>
      <c r="K56" s="288" t="s">
        <v>177</v>
      </c>
      <c r="L56">
        <v>66.001127999999994</v>
      </c>
      <c r="M56" t="s">
        <v>177</v>
      </c>
      <c r="N56">
        <v>66.001127999999994</v>
      </c>
      <c r="O56" s="288" t="s">
        <v>180</v>
      </c>
      <c r="P56">
        <v>29.69631674</v>
      </c>
      <c r="Q56" t="s">
        <v>180</v>
      </c>
      <c r="R56">
        <v>29.696319209999999</v>
      </c>
      <c r="S56" s="288" t="s">
        <v>185</v>
      </c>
      <c r="T56" s="295">
        <v>1.4963431699999999E-7</v>
      </c>
      <c r="U56" t="s">
        <v>183</v>
      </c>
      <c r="V56">
        <v>732.99999869999999</v>
      </c>
      <c r="W56" s="288" t="s">
        <v>175</v>
      </c>
      <c r="X56">
        <v>14.302555269999999</v>
      </c>
      <c r="Y56" t="s">
        <v>175</v>
      </c>
      <c r="Z56" s="291">
        <v>43.998871999999999</v>
      </c>
    </row>
    <row r="57" spans="1:26" x14ac:dyDescent="0.3">
      <c r="A57" s="264" t="s">
        <v>185</v>
      </c>
      <c r="B57" s="265">
        <v>1.730917911E-7</v>
      </c>
      <c r="C57" s="264" t="s">
        <v>183</v>
      </c>
      <c r="D57" s="265">
        <v>732.99999960000002</v>
      </c>
      <c r="E57" t="s">
        <v>180</v>
      </c>
      <c r="F57">
        <v>29.696316729999999</v>
      </c>
      <c r="G57" s="288" t="s">
        <v>185</v>
      </c>
      <c r="H57" s="295">
        <v>2.3002378550000001E-7</v>
      </c>
      <c r="I57" t="s">
        <v>185</v>
      </c>
      <c r="J57" s="295">
        <v>2.3002378550000001E-7</v>
      </c>
      <c r="K57" s="288" t="s">
        <v>180</v>
      </c>
      <c r="L57">
        <v>29.696316729999999</v>
      </c>
      <c r="M57" t="s">
        <v>180</v>
      </c>
      <c r="N57">
        <v>29.696316719999999</v>
      </c>
      <c r="O57" s="288" t="s">
        <v>183</v>
      </c>
      <c r="P57">
        <v>732.99999849999995</v>
      </c>
      <c r="Q57" t="s">
        <v>183</v>
      </c>
      <c r="R57">
        <v>732.99999879999996</v>
      </c>
      <c r="S57" s="288" t="s">
        <v>188</v>
      </c>
      <c r="T57">
        <v>0.30299999999999999</v>
      </c>
      <c r="U57" t="s">
        <v>184</v>
      </c>
      <c r="V57" s="295">
        <v>2.128148474E-7</v>
      </c>
      <c r="W57" s="288" t="s">
        <v>177</v>
      </c>
      <c r="X57">
        <v>66.001127999999994</v>
      </c>
      <c r="Y57" t="s">
        <v>177</v>
      </c>
      <c r="Z57" s="291">
        <v>66.001127999999994</v>
      </c>
    </row>
    <row r="58" spans="1:26" x14ac:dyDescent="0.3">
      <c r="A58" s="264" t="s">
        <v>188</v>
      </c>
      <c r="B58" s="264">
        <v>0.30299999999999999</v>
      </c>
      <c r="C58" s="264" t="s">
        <v>185</v>
      </c>
      <c r="D58" s="265">
        <v>3.131502462E-7</v>
      </c>
      <c r="E58" t="s">
        <v>183</v>
      </c>
      <c r="F58">
        <v>732.99999879999996</v>
      </c>
      <c r="G58" s="288" t="s">
        <v>188</v>
      </c>
      <c r="H58">
        <v>0.30299999999999999</v>
      </c>
      <c r="I58" t="s">
        <v>188</v>
      </c>
      <c r="J58">
        <v>0.30299999999999999</v>
      </c>
      <c r="K58" s="288" t="s">
        <v>183</v>
      </c>
      <c r="L58">
        <v>732.99999879999996</v>
      </c>
      <c r="M58" t="s">
        <v>183</v>
      </c>
      <c r="N58">
        <v>732.99999849999995</v>
      </c>
      <c r="O58" s="288" t="s">
        <v>184</v>
      </c>
      <c r="P58" s="295">
        <v>2.4887674190000001E-7</v>
      </c>
      <c r="Q58" t="s">
        <v>184</v>
      </c>
      <c r="R58" s="295">
        <v>1.274781267E-7</v>
      </c>
      <c r="S58" s="288" t="s">
        <v>189</v>
      </c>
      <c r="T58">
        <v>0.32100000000000001</v>
      </c>
      <c r="U58" t="s">
        <v>185</v>
      </c>
      <c r="V58" s="295">
        <v>1.0777401080000001E-6</v>
      </c>
      <c r="W58" s="288" t="s">
        <v>180</v>
      </c>
      <c r="X58">
        <v>29.696316729999999</v>
      </c>
      <c r="Y58" t="s">
        <v>183</v>
      </c>
      <c r="Z58" s="291">
        <v>733</v>
      </c>
    </row>
    <row r="59" spans="1:26" x14ac:dyDescent="0.3">
      <c r="A59" s="264" t="s">
        <v>189</v>
      </c>
      <c r="B59" s="264">
        <v>0.32100000000000001</v>
      </c>
      <c r="C59" s="264" t="s">
        <v>188</v>
      </c>
      <c r="D59" s="265">
        <v>0.30299999999999999</v>
      </c>
      <c r="E59" t="s">
        <v>184</v>
      </c>
      <c r="F59" s="295">
        <v>1.9282710029999999E-7</v>
      </c>
      <c r="G59" s="288" t="s">
        <v>189</v>
      </c>
      <c r="H59">
        <v>0.32100000000000001</v>
      </c>
      <c r="I59" t="s">
        <v>189</v>
      </c>
      <c r="J59">
        <v>0.32100000000000001</v>
      </c>
      <c r="K59" s="288" t="s">
        <v>184</v>
      </c>
      <c r="L59" s="295">
        <v>1.601445751E-7</v>
      </c>
      <c r="M59" t="s">
        <v>184</v>
      </c>
      <c r="N59" s="295">
        <v>4.8454317930000003E-7</v>
      </c>
      <c r="O59" s="288" t="s">
        <v>185</v>
      </c>
      <c r="P59" s="295">
        <v>1.231048905E-6</v>
      </c>
      <c r="Q59" t="s">
        <v>185</v>
      </c>
      <c r="R59" s="295">
        <v>1.048136183E-6</v>
      </c>
      <c r="S59" s="288" t="s">
        <v>190</v>
      </c>
      <c r="T59">
        <v>0.16600000000000001</v>
      </c>
      <c r="U59" t="s">
        <v>188</v>
      </c>
      <c r="V59">
        <v>0.30299999999999999</v>
      </c>
      <c r="W59" s="288" t="s">
        <v>183</v>
      </c>
      <c r="X59">
        <v>708.73429869999995</v>
      </c>
      <c r="Y59" t="s">
        <v>188</v>
      </c>
      <c r="Z59" s="291">
        <v>0.30299999999999999</v>
      </c>
    </row>
    <row r="60" spans="1:26" x14ac:dyDescent="0.3">
      <c r="A60" s="264" t="s">
        <v>190</v>
      </c>
      <c r="B60" s="264">
        <v>0.16600000000000001</v>
      </c>
      <c r="C60" s="264" t="s">
        <v>189</v>
      </c>
      <c r="D60" s="265">
        <v>0.32100000000000001</v>
      </c>
      <c r="E60" t="s">
        <v>185</v>
      </c>
      <c r="F60" s="295">
        <v>1.038477554E-6</v>
      </c>
      <c r="G60" s="288" t="s">
        <v>190</v>
      </c>
      <c r="H60">
        <v>0.16600000000000001</v>
      </c>
      <c r="I60" t="s">
        <v>190</v>
      </c>
      <c r="J60">
        <v>0.16600000000000001</v>
      </c>
      <c r="K60" s="288" t="s">
        <v>185</v>
      </c>
      <c r="L60" s="295">
        <v>1.0595125399999999E-6</v>
      </c>
      <c r="M60" t="s">
        <v>185</v>
      </c>
      <c r="N60" s="295">
        <v>1.0533404229999999E-6</v>
      </c>
      <c r="O60" s="288" t="s">
        <v>188</v>
      </c>
      <c r="P60">
        <v>0.30299999999999999</v>
      </c>
      <c r="Q60" t="s">
        <v>188</v>
      </c>
      <c r="R60">
        <v>0.30299999999999999</v>
      </c>
      <c r="S60" s="288" t="s">
        <v>191</v>
      </c>
      <c r="T60">
        <v>6.11</v>
      </c>
      <c r="U60" t="s">
        <v>189</v>
      </c>
      <c r="V60">
        <v>0.32100000000000001</v>
      </c>
      <c r="W60" s="288" t="s">
        <v>184</v>
      </c>
      <c r="X60" s="295">
        <v>4.1473753479999998E-7</v>
      </c>
      <c r="Y60" t="s">
        <v>189</v>
      </c>
      <c r="Z60" s="291">
        <v>0.32100000000000001</v>
      </c>
    </row>
    <row r="61" spans="1:26" x14ac:dyDescent="0.3">
      <c r="A61" s="264" t="s">
        <v>191</v>
      </c>
      <c r="B61" s="264">
        <v>6.11</v>
      </c>
      <c r="C61" s="264" t="s">
        <v>190</v>
      </c>
      <c r="D61" s="265">
        <v>0.16600000000000001</v>
      </c>
      <c r="E61" t="s">
        <v>188</v>
      </c>
      <c r="F61">
        <v>0.30299999999999999</v>
      </c>
      <c r="G61" s="288" t="s">
        <v>191</v>
      </c>
      <c r="H61">
        <v>6.11</v>
      </c>
      <c r="I61" t="s">
        <v>191</v>
      </c>
      <c r="J61">
        <v>6.11</v>
      </c>
      <c r="K61" s="288" t="s">
        <v>188</v>
      </c>
      <c r="L61">
        <v>0.30299999999999999</v>
      </c>
      <c r="M61" t="s">
        <v>188</v>
      </c>
      <c r="N61">
        <v>0.30299999999999999</v>
      </c>
      <c r="O61" s="288" t="s">
        <v>189</v>
      </c>
      <c r="P61">
        <v>0.32100000000000001</v>
      </c>
      <c r="Q61" t="s">
        <v>189</v>
      </c>
      <c r="R61">
        <v>0.32100000000000001</v>
      </c>
      <c r="S61" s="288" t="s">
        <v>192</v>
      </c>
      <c r="T61">
        <v>2.58</v>
      </c>
      <c r="U61" t="s">
        <v>190</v>
      </c>
      <c r="V61">
        <v>0.16600000000000001</v>
      </c>
      <c r="W61" s="288" t="s">
        <v>185</v>
      </c>
      <c r="X61">
        <v>24.26570091</v>
      </c>
      <c r="Y61" t="s">
        <v>190</v>
      </c>
      <c r="Z61" s="291">
        <v>0.16600000000000001</v>
      </c>
    </row>
    <row r="62" spans="1:26" x14ac:dyDescent="0.3">
      <c r="A62" s="264" t="s">
        <v>192</v>
      </c>
      <c r="B62" s="264">
        <v>2.58</v>
      </c>
      <c r="C62" s="264" t="s">
        <v>191</v>
      </c>
      <c r="D62" s="264">
        <v>6.11</v>
      </c>
      <c r="E62" t="s">
        <v>189</v>
      </c>
      <c r="F62">
        <v>0.32100000000000001</v>
      </c>
      <c r="G62" s="288" t="s">
        <v>192</v>
      </c>
      <c r="H62">
        <v>2.58</v>
      </c>
      <c r="I62" t="s">
        <v>192</v>
      </c>
      <c r="J62">
        <v>2.58</v>
      </c>
      <c r="K62" s="288" t="s">
        <v>189</v>
      </c>
      <c r="L62">
        <v>0.32100000000000001</v>
      </c>
      <c r="M62" t="s">
        <v>189</v>
      </c>
      <c r="N62">
        <v>0.32100000000000001</v>
      </c>
      <c r="O62" s="288" t="s">
        <v>190</v>
      </c>
      <c r="P62">
        <v>0.16600000000000001</v>
      </c>
      <c r="Q62" t="s">
        <v>190</v>
      </c>
      <c r="R62">
        <v>0.16600000000000001</v>
      </c>
      <c r="S62" s="288" t="s">
        <v>193</v>
      </c>
      <c r="T62">
        <v>0.60199999999999998</v>
      </c>
      <c r="U62" t="s">
        <v>191</v>
      </c>
      <c r="V62">
        <v>6.11</v>
      </c>
      <c r="W62" s="288" t="s">
        <v>188</v>
      </c>
      <c r="X62">
        <v>0.30299999999999999</v>
      </c>
      <c r="Y62" t="s">
        <v>191</v>
      </c>
      <c r="Z62" s="291">
        <v>6.11</v>
      </c>
    </row>
    <row r="63" spans="1:26" x14ac:dyDescent="0.3">
      <c r="A63" s="264" t="s">
        <v>193</v>
      </c>
      <c r="B63" s="264">
        <v>0.60199999999999998</v>
      </c>
      <c r="C63" s="264" t="s">
        <v>192</v>
      </c>
      <c r="D63" s="264">
        <v>2.58</v>
      </c>
      <c r="E63" t="s">
        <v>190</v>
      </c>
      <c r="F63">
        <v>0.16600000000000001</v>
      </c>
      <c r="G63" s="288" t="s">
        <v>193</v>
      </c>
      <c r="H63">
        <v>0.60199999999999998</v>
      </c>
      <c r="I63" t="s">
        <v>193</v>
      </c>
      <c r="J63">
        <v>0.60199999999999998</v>
      </c>
      <c r="K63" s="288" t="s">
        <v>190</v>
      </c>
      <c r="L63">
        <v>0.16600000000000001</v>
      </c>
      <c r="M63" t="s">
        <v>190</v>
      </c>
      <c r="N63">
        <v>0.16600000000000001</v>
      </c>
      <c r="O63" s="288" t="s">
        <v>191</v>
      </c>
      <c r="P63">
        <v>6.11</v>
      </c>
      <c r="Q63" t="s">
        <v>191</v>
      </c>
      <c r="R63">
        <v>6.11</v>
      </c>
      <c r="S63" s="288" t="s">
        <v>194</v>
      </c>
      <c r="T63">
        <v>0.69599999999999995</v>
      </c>
      <c r="U63" t="s">
        <v>192</v>
      </c>
      <c r="V63">
        <v>2.58</v>
      </c>
      <c r="W63" s="288" t="s">
        <v>189</v>
      </c>
      <c r="X63">
        <v>0.32100000000000001</v>
      </c>
      <c r="Y63" t="s">
        <v>192</v>
      </c>
      <c r="Z63" s="291">
        <v>2.58</v>
      </c>
    </row>
    <row r="64" spans="1:26" x14ac:dyDescent="0.3">
      <c r="A64" s="264" t="s">
        <v>194</v>
      </c>
      <c r="B64" s="264">
        <v>0.69599999999999995</v>
      </c>
      <c r="C64" s="264" t="s">
        <v>193</v>
      </c>
      <c r="D64" s="265">
        <v>0.60199999999999998</v>
      </c>
      <c r="E64" t="s">
        <v>191</v>
      </c>
      <c r="F64">
        <v>6.11</v>
      </c>
      <c r="G64" s="288" t="s">
        <v>194</v>
      </c>
      <c r="H64">
        <v>0.69599999999999995</v>
      </c>
      <c r="I64" t="s">
        <v>194</v>
      </c>
      <c r="J64">
        <v>0.69599999999999995</v>
      </c>
      <c r="K64" s="288" t="s">
        <v>191</v>
      </c>
      <c r="L64">
        <v>6.11</v>
      </c>
      <c r="M64" t="s">
        <v>191</v>
      </c>
      <c r="N64">
        <v>6.11</v>
      </c>
      <c r="O64" s="288" t="s">
        <v>192</v>
      </c>
      <c r="P64">
        <v>2.58</v>
      </c>
      <c r="Q64" t="s">
        <v>192</v>
      </c>
      <c r="R64">
        <v>2.58</v>
      </c>
      <c r="S64" s="288" t="s">
        <v>195</v>
      </c>
      <c r="T64">
        <v>1.35</v>
      </c>
      <c r="U64" t="s">
        <v>193</v>
      </c>
      <c r="V64">
        <v>0.60199999999999998</v>
      </c>
      <c r="W64" s="288" t="s">
        <v>190</v>
      </c>
      <c r="X64">
        <v>0.16600000000000001</v>
      </c>
      <c r="Y64" t="s">
        <v>193</v>
      </c>
      <c r="Z64" s="291">
        <v>0.60199999999999998</v>
      </c>
    </row>
    <row r="65" spans="1:26" x14ac:dyDescent="0.3">
      <c r="A65" s="264" t="s">
        <v>195</v>
      </c>
      <c r="B65" s="264">
        <v>1.35</v>
      </c>
      <c r="C65" s="264" t="s">
        <v>194</v>
      </c>
      <c r="D65" s="265">
        <v>0.69599999999999995</v>
      </c>
      <c r="E65" t="s">
        <v>192</v>
      </c>
      <c r="F65">
        <v>2.58</v>
      </c>
      <c r="G65" s="288" t="s">
        <v>195</v>
      </c>
      <c r="H65">
        <v>1.35</v>
      </c>
      <c r="I65" t="s">
        <v>195</v>
      </c>
      <c r="J65">
        <v>1.35</v>
      </c>
      <c r="K65" s="288" t="s">
        <v>192</v>
      </c>
      <c r="L65">
        <v>2.58</v>
      </c>
      <c r="M65" t="s">
        <v>192</v>
      </c>
      <c r="N65">
        <v>2.58</v>
      </c>
      <c r="O65" s="288" t="s">
        <v>193</v>
      </c>
      <c r="P65">
        <v>0.60199999999999998</v>
      </c>
      <c r="Q65" t="s">
        <v>193</v>
      </c>
      <c r="R65">
        <v>0.60199999999999998</v>
      </c>
      <c r="S65" s="288" t="s">
        <v>196</v>
      </c>
      <c r="T65">
        <v>0.35899999999999999</v>
      </c>
      <c r="U65" t="s">
        <v>194</v>
      </c>
      <c r="V65">
        <v>0.69599999999999995</v>
      </c>
      <c r="W65" s="288" t="s">
        <v>191</v>
      </c>
      <c r="X65">
        <v>6.11</v>
      </c>
      <c r="Y65" t="s">
        <v>194</v>
      </c>
      <c r="Z65" s="291">
        <v>0.69599999999999995</v>
      </c>
    </row>
    <row r="66" spans="1:26" x14ac:dyDescent="0.3">
      <c r="A66" s="264" t="s">
        <v>196</v>
      </c>
      <c r="B66" s="264">
        <v>0.35899999999999999</v>
      </c>
      <c r="C66" s="264" t="s">
        <v>195</v>
      </c>
      <c r="D66" s="265">
        <v>1.35</v>
      </c>
      <c r="E66" t="s">
        <v>193</v>
      </c>
      <c r="F66">
        <v>0.60199999999999998</v>
      </c>
      <c r="G66" s="288" t="s">
        <v>196</v>
      </c>
      <c r="H66">
        <v>0.35899999999999999</v>
      </c>
      <c r="I66" t="s">
        <v>196</v>
      </c>
      <c r="J66">
        <v>0.35899999999999999</v>
      </c>
      <c r="K66" s="288" t="s">
        <v>193</v>
      </c>
      <c r="L66">
        <v>0.60199999999999998</v>
      </c>
      <c r="M66" t="s">
        <v>193</v>
      </c>
      <c r="N66">
        <v>0.60199999999999998</v>
      </c>
      <c r="O66" s="288" t="s">
        <v>194</v>
      </c>
      <c r="P66">
        <v>0.69599999999999995</v>
      </c>
      <c r="Q66" t="s">
        <v>194</v>
      </c>
      <c r="R66">
        <v>0.69599999999999995</v>
      </c>
      <c r="S66" s="288" t="s">
        <v>197</v>
      </c>
      <c r="T66">
        <v>0.54100000000000004</v>
      </c>
      <c r="U66" t="s">
        <v>195</v>
      </c>
      <c r="V66">
        <v>1.35</v>
      </c>
      <c r="W66" s="288" t="s">
        <v>192</v>
      </c>
      <c r="X66">
        <v>2.58</v>
      </c>
      <c r="Y66" t="s">
        <v>195</v>
      </c>
      <c r="Z66" s="291">
        <v>1.35</v>
      </c>
    </row>
    <row r="67" spans="1:26" x14ac:dyDescent="0.3">
      <c r="A67" s="264" t="s">
        <v>197</v>
      </c>
      <c r="B67" s="264">
        <v>0.54100000000000004</v>
      </c>
      <c r="C67" s="264" t="s">
        <v>196</v>
      </c>
      <c r="D67" s="265">
        <v>0.35899999999999999</v>
      </c>
      <c r="E67" t="s">
        <v>194</v>
      </c>
      <c r="F67">
        <v>0.69599999999999995</v>
      </c>
      <c r="G67" s="288" t="s">
        <v>197</v>
      </c>
      <c r="H67">
        <v>0.54100000000000004</v>
      </c>
      <c r="I67" t="s">
        <v>197</v>
      </c>
      <c r="J67">
        <v>0.54100000000000004</v>
      </c>
      <c r="K67" s="288" t="s">
        <v>194</v>
      </c>
      <c r="L67">
        <v>0.69599999999999995</v>
      </c>
      <c r="M67" t="s">
        <v>194</v>
      </c>
      <c r="N67">
        <v>0.69599999999999995</v>
      </c>
      <c r="O67" s="288" t="s">
        <v>195</v>
      </c>
      <c r="P67">
        <v>1.35</v>
      </c>
      <c r="Q67" t="s">
        <v>195</v>
      </c>
      <c r="R67">
        <v>1.35</v>
      </c>
      <c r="S67" s="288" t="s">
        <v>198</v>
      </c>
      <c r="T67">
        <v>1.0999999999999999E-2</v>
      </c>
      <c r="U67" t="s">
        <v>196</v>
      </c>
      <c r="V67">
        <v>0.35899999999999999</v>
      </c>
      <c r="W67" s="288" t="s">
        <v>193</v>
      </c>
      <c r="X67">
        <v>0.60199999999999998</v>
      </c>
      <c r="Y67" t="s">
        <v>196</v>
      </c>
      <c r="Z67" s="291">
        <v>0.35899999999999999</v>
      </c>
    </row>
    <row r="68" spans="1:26" x14ac:dyDescent="0.3">
      <c r="A68" s="264" t="s">
        <v>198</v>
      </c>
      <c r="B68" s="264">
        <v>1.0999999999999999E-2</v>
      </c>
      <c r="C68" s="264" t="s">
        <v>197</v>
      </c>
      <c r="D68" s="264">
        <v>0.54100000000000004</v>
      </c>
      <c r="E68" t="s">
        <v>195</v>
      </c>
      <c r="F68">
        <v>1.35</v>
      </c>
      <c r="G68" s="288" t="s">
        <v>198</v>
      </c>
      <c r="H68">
        <v>1.0999999999999999E-2</v>
      </c>
      <c r="I68" t="s">
        <v>198</v>
      </c>
      <c r="J68">
        <v>1.0999999999999999E-2</v>
      </c>
      <c r="K68" s="288" t="s">
        <v>195</v>
      </c>
      <c r="L68">
        <v>1.35</v>
      </c>
      <c r="M68" t="s">
        <v>195</v>
      </c>
      <c r="N68">
        <v>1.35</v>
      </c>
      <c r="O68" s="288" t="s">
        <v>196</v>
      </c>
      <c r="P68">
        <v>0.35899999999999999</v>
      </c>
      <c r="Q68" t="s">
        <v>196</v>
      </c>
      <c r="R68">
        <v>0.35899999999999999</v>
      </c>
      <c r="S68" s="288" t="s">
        <v>199</v>
      </c>
      <c r="T68">
        <v>8.4000000000000005E-2</v>
      </c>
      <c r="U68" t="s">
        <v>197</v>
      </c>
      <c r="V68">
        <v>0.54100000000000004</v>
      </c>
      <c r="W68" s="288" t="s">
        <v>194</v>
      </c>
      <c r="X68">
        <v>0.69599999999999995</v>
      </c>
      <c r="Y68" t="s">
        <v>197</v>
      </c>
      <c r="Z68" s="291">
        <v>0.54100000000000004</v>
      </c>
    </row>
    <row r="69" spans="1:26" x14ac:dyDescent="0.3">
      <c r="A69" s="264" t="s">
        <v>199</v>
      </c>
      <c r="B69" s="264">
        <v>8.4000000000000005E-2</v>
      </c>
      <c r="C69" s="264" t="s">
        <v>198</v>
      </c>
      <c r="D69" s="264">
        <v>1.0999999999999999E-2</v>
      </c>
      <c r="E69" t="s">
        <v>196</v>
      </c>
      <c r="F69">
        <v>0.35899999999999999</v>
      </c>
      <c r="G69" s="288" t="s">
        <v>199</v>
      </c>
      <c r="H69">
        <v>8.4000000000000005E-2</v>
      </c>
      <c r="I69" t="s">
        <v>199</v>
      </c>
      <c r="J69">
        <v>8.4000000000000005E-2</v>
      </c>
      <c r="K69" s="288" t="s">
        <v>196</v>
      </c>
      <c r="L69">
        <v>0.35899999999999999</v>
      </c>
      <c r="M69" t="s">
        <v>196</v>
      </c>
      <c r="N69">
        <v>0.35899999999999999</v>
      </c>
      <c r="O69" s="288" t="s">
        <v>197</v>
      </c>
      <c r="P69">
        <v>0.54100000000000004</v>
      </c>
      <c r="Q69" t="s">
        <v>197</v>
      </c>
      <c r="R69">
        <v>0.54100000000000004</v>
      </c>
      <c r="S69" s="288" t="s">
        <v>201</v>
      </c>
      <c r="T69">
        <v>2.66</v>
      </c>
      <c r="U69" t="s">
        <v>198</v>
      </c>
      <c r="V69">
        <v>1.0999999999999999E-2</v>
      </c>
      <c r="W69" s="288" t="s">
        <v>195</v>
      </c>
      <c r="X69">
        <v>1.35</v>
      </c>
      <c r="Y69" t="s">
        <v>198</v>
      </c>
      <c r="Z69" s="291">
        <v>1.0999999999999999E-2</v>
      </c>
    </row>
    <row r="70" spans="1:26" x14ac:dyDescent="0.3">
      <c r="A70" s="264" t="s">
        <v>201</v>
      </c>
      <c r="B70" s="264">
        <v>2.66</v>
      </c>
      <c r="C70" s="264" t="s">
        <v>199</v>
      </c>
      <c r="D70" s="264">
        <v>8.4000000000000005E-2</v>
      </c>
      <c r="E70" t="s">
        <v>197</v>
      </c>
      <c r="F70">
        <v>0.54100000000000004</v>
      </c>
      <c r="G70" s="288" t="s">
        <v>201</v>
      </c>
      <c r="H70">
        <v>2.66</v>
      </c>
      <c r="I70" t="s">
        <v>201</v>
      </c>
      <c r="J70">
        <v>2.66</v>
      </c>
      <c r="K70" s="288" t="s">
        <v>197</v>
      </c>
      <c r="L70">
        <v>0.54100000000000004</v>
      </c>
      <c r="M70" t="s">
        <v>197</v>
      </c>
      <c r="N70">
        <v>0.54100000000000004</v>
      </c>
      <c r="O70" s="288" t="s">
        <v>198</v>
      </c>
      <c r="P70">
        <v>1.0999999999999999E-2</v>
      </c>
      <c r="Q70" t="s">
        <v>198</v>
      </c>
      <c r="R70">
        <v>1.0999999999999999E-2</v>
      </c>
      <c r="S70" s="288" t="s">
        <v>212</v>
      </c>
      <c r="T70">
        <v>12625.8</v>
      </c>
      <c r="U70" t="s">
        <v>199</v>
      </c>
      <c r="V70">
        <v>8.4000000000000005E-2</v>
      </c>
      <c r="W70" s="288" t="s">
        <v>196</v>
      </c>
      <c r="X70">
        <v>0.35899999999999999</v>
      </c>
      <c r="Y70" t="s">
        <v>199</v>
      </c>
      <c r="Z70" s="291">
        <v>8.4000000000000005E-2</v>
      </c>
    </row>
    <row r="71" spans="1:26" x14ac:dyDescent="0.3">
      <c r="A71" s="264" t="s">
        <v>212</v>
      </c>
      <c r="B71" s="264">
        <v>12625.8</v>
      </c>
      <c r="C71" s="264" t="s">
        <v>201</v>
      </c>
      <c r="D71" s="264">
        <v>2.66</v>
      </c>
      <c r="E71" t="s">
        <v>198</v>
      </c>
      <c r="F71">
        <v>1.0999999999999999E-2</v>
      </c>
      <c r="G71" s="288" t="s">
        <v>212</v>
      </c>
      <c r="H71">
        <v>12625.8</v>
      </c>
      <c r="I71" t="s">
        <v>212</v>
      </c>
      <c r="J71">
        <v>12625.8</v>
      </c>
      <c r="K71" s="288" t="s">
        <v>198</v>
      </c>
      <c r="L71">
        <v>1.0999999999999999E-2</v>
      </c>
      <c r="M71" t="s">
        <v>198</v>
      </c>
      <c r="N71">
        <v>1.0999999999999999E-2</v>
      </c>
      <c r="O71" s="288" t="s">
        <v>199</v>
      </c>
      <c r="P71">
        <v>8.4000000000000005E-2</v>
      </c>
      <c r="Q71" t="s">
        <v>199</v>
      </c>
      <c r="R71">
        <v>8.4000000000000005E-2</v>
      </c>
      <c r="S71" s="288" t="s">
        <v>213</v>
      </c>
      <c r="T71">
        <v>3665.64</v>
      </c>
      <c r="U71" t="s">
        <v>201</v>
      </c>
      <c r="V71">
        <v>2.66</v>
      </c>
      <c r="W71" s="288" t="s">
        <v>197</v>
      </c>
      <c r="X71">
        <v>0.54100000000000004</v>
      </c>
      <c r="Y71" t="s">
        <v>201</v>
      </c>
      <c r="Z71" s="291">
        <v>2.66</v>
      </c>
    </row>
    <row r="72" spans="1:26" x14ac:dyDescent="0.3">
      <c r="A72" s="264" t="s">
        <v>213</v>
      </c>
      <c r="B72" s="264">
        <v>3665.64</v>
      </c>
      <c r="C72" s="264" t="s">
        <v>212</v>
      </c>
      <c r="D72" s="265">
        <v>12625.8</v>
      </c>
      <c r="E72" t="s">
        <v>199</v>
      </c>
      <c r="F72">
        <v>8.4000000000000005E-2</v>
      </c>
      <c r="G72" s="288" t="s">
        <v>213</v>
      </c>
      <c r="H72">
        <v>3665.64</v>
      </c>
      <c r="I72" t="s">
        <v>213</v>
      </c>
      <c r="J72">
        <v>3665.64</v>
      </c>
      <c r="K72" s="288" t="s">
        <v>199</v>
      </c>
      <c r="L72">
        <v>8.4000000000000005E-2</v>
      </c>
      <c r="M72" t="s">
        <v>199</v>
      </c>
      <c r="N72">
        <v>8.4000000000000005E-2</v>
      </c>
      <c r="O72" s="288" t="s">
        <v>201</v>
      </c>
      <c r="P72">
        <v>2.66</v>
      </c>
      <c r="Q72" t="s">
        <v>201</v>
      </c>
      <c r="R72">
        <v>2.66</v>
      </c>
      <c r="S72" s="288" t="s">
        <v>214</v>
      </c>
      <c r="T72">
        <v>289.08</v>
      </c>
      <c r="U72" t="s">
        <v>212</v>
      </c>
      <c r="V72">
        <v>12625.8</v>
      </c>
      <c r="W72" s="288" t="s">
        <v>198</v>
      </c>
      <c r="X72">
        <v>1.0999999999999999E-2</v>
      </c>
      <c r="Y72" t="s">
        <v>212</v>
      </c>
      <c r="Z72" s="291">
        <v>12625.8</v>
      </c>
    </row>
    <row r="73" spans="1:26" x14ac:dyDescent="0.3">
      <c r="A73" s="264" t="s">
        <v>214</v>
      </c>
      <c r="B73" s="264">
        <v>289.08</v>
      </c>
      <c r="C73" s="264" t="s">
        <v>213</v>
      </c>
      <c r="D73" s="264">
        <v>3665.64</v>
      </c>
      <c r="E73" t="s">
        <v>201</v>
      </c>
      <c r="F73">
        <v>2.66</v>
      </c>
      <c r="G73" s="288" t="s">
        <v>214</v>
      </c>
      <c r="H73">
        <v>289.08</v>
      </c>
      <c r="I73" t="s">
        <v>214</v>
      </c>
      <c r="J73">
        <v>289.08</v>
      </c>
      <c r="K73" s="288" t="s">
        <v>201</v>
      </c>
      <c r="L73">
        <v>2.66</v>
      </c>
      <c r="M73" t="s">
        <v>201</v>
      </c>
      <c r="N73">
        <v>2.66</v>
      </c>
      <c r="O73" s="288" t="s">
        <v>212</v>
      </c>
      <c r="P73">
        <v>12625.8</v>
      </c>
      <c r="Q73" t="s">
        <v>212</v>
      </c>
      <c r="R73">
        <v>12625.8</v>
      </c>
      <c r="S73" s="288" t="s">
        <v>215</v>
      </c>
      <c r="T73">
        <v>2552.88</v>
      </c>
      <c r="U73" t="s">
        <v>213</v>
      </c>
      <c r="V73">
        <v>3665.64</v>
      </c>
      <c r="W73" s="288" t="s">
        <v>199</v>
      </c>
      <c r="X73">
        <v>8.4000000000000005E-2</v>
      </c>
      <c r="Y73" t="s">
        <v>213</v>
      </c>
      <c r="Z73" s="291">
        <v>3665.64</v>
      </c>
    </row>
    <row r="74" spans="1:26" x14ac:dyDescent="0.3">
      <c r="A74" s="264" t="s">
        <v>215</v>
      </c>
      <c r="B74" s="264">
        <v>2552.88</v>
      </c>
      <c r="C74" s="264" t="s">
        <v>214</v>
      </c>
      <c r="D74" s="264">
        <v>289.08</v>
      </c>
      <c r="E74" t="s">
        <v>212</v>
      </c>
      <c r="F74">
        <v>12625.8</v>
      </c>
      <c r="G74" s="288" t="s">
        <v>215</v>
      </c>
      <c r="H74">
        <v>2552.88</v>
      </c>
      <c r="I74" t="s">
        <v>215</v>
      </c>
      <c r="J74">
        <v>2552.88</v>
      </c>
      <c r="K74" s="288" t="s">
        <v>212</v>
      </c>
      <c r="L74">
        <v>10100.64</v>
      </c>
      <c r="M74" t="s">
        <v>212</v>
      </c>
      <c r="N74">
        <v>15150.96</v>
      </c>
      <c r="O74" s="288" t="s">
        <v>213</v>
      </c>
      <c r="P74">
        <v>3665.64</v>
      </c>
      <c r="Q74" t="s">
        <v>213</v>
      </c>
      <c r="R74">
        <v>3665.64</v>
      </c>
      <c r="S74" s="288" t="s">
        <v>216</v>
      </c>
      <c r="T74">
        <v>693</v>
      </c>
      <c r="U74" t="s">
        <v>214</v>
      </c>
      <c r="V74">
        <v>289.08</v>
      </c>
      <c r="W74" s="288" t="s">
        <v>201</v>
      </c>
      <c r="X74">
        <v>2.66</v>
      </c>
      <c r="Y74" t="s">
        <v>214</v>
      </c>
      <c r="Z74" s="291">
        <v>289.08</v>
      </c>
    </row>
    <row r="75" spans="1:26" x14ac:dyDescent="0.3">
      <c r="A75" s="264" t="s">
        <v>216</v>
      </c>
      <c r="B75" s="264">
        <v>693</v>
      </c>
      <c r="C75" s="264" t="s">
        <v>215</v>
      </c>
      <c r="D75" s="264">
        <v>2552.88</v>
      </c>
      <c r="E75" t="s">
        <v>213</v>
      </c>
      <c r="F75">
        <v>3665.64</v>
      </c>
      <c r="G75" s="288" t="s">
        <v>216</v>
      </c>
      <c r="H75">
        <v>693</v>
      </c>
      <c r="I75" t="s">
        <v>216</v>
      </c>
      <c r="J75">
        <v>693</v>
      </c>
      <c r="K75" s="288" t="s">
        <v>213</v>
      </c>
      <c r="L75">
        <v>2932.5120000000002</v>
      </c>
      <c r="M75" t="s">
        <v>213</v>
      </c>
      <c r="N75">
        <v>4398.768</v>
      </c>
      <c r="O75" s="288" t="s">
        <v>214</v>
      </c>
      <c r="P75">
        <v>289.08</v>
      </c>
      <c r="Q75" t="s">
        <v>214</v>
      </c>
      <c r="R75">
        <v>289.08</v>
      </c>
      <c r="S75" s="288" t="s">
        <v>217</v>
      </c>
      <c r="T75">
        <v>10818.582119999999</v>
      </c>
      <c r="U75" t="s">
        <v>215</v>
      </c>
      <c r="V75">
        <v>2552.88</v>
      </c>
      <c r="W75" s="288" t="s">
        <v>212</v>
      </c>
      <c r="X75">
        <v>12625.8</v>
      </c>
      <c r="Y75" t="s">
        <v>215</v>
      </c>
      <c r="Z75" s="291">
        <v>2552.88</v>
      </c>
    </row>
    <row r="76" spans="1:26" x14ac:dyDescent="0.3">
      <c r="A76" s="264" t="s">
        <v>217</v>
      </c>
      <c r="B76" s="264">
        <v>10817.640359999999</v>
      </c>
      <c r="C76" s="264" t="s">
        <v>216</v>
      </c>
      <c r="D76" s="264">
        <v>693</v>
      </c>
      <c r="E76" t="s">
        <v>214</v>
      </c>
      <c r="F76">
        <v>289.08</v>
      </c>
      <c r="G76" s="288" t="s">
        <v>217</v>
      </c>
      <c r="H76">
        <v>10817.63106</v>
      </c>
      <c r="I76" t="s">
        <v>217</v>
      </c>
      <c r="J76">
        <v>10817.63106</v>
      </c>
      <c r="K76" s="288" t="s">
        <v>214</v>
      </c>
      <c r="L76">
        <v>231.26400000000001</v>
      </c>
      <c r="M76" t="s">
        <v>214</v>
      </c>
      <c r="N76">
        <v>346.89600000000002</v>
      </c>
      <c r="O76" s="288" t="s">
        <v>215</v>
      </c>
      <c r="P76">
        <v>2552.88</v>
      </c>
      <c r="Q76" t="s">
        <v>215</v>
      </c>
      <c r="R76">
        <v>2552.88</v>
      </c>
      <c r="S76" s="288" t="s">
        <v>218</v>
      </c>
      <c r="T76">
        <v>119.8196384</v>
      </c>
      <c r="U76" t="s">
        <v>216</v>
      </c>
      <c r="V76">
        <v>693</v>
      </c>
      <c r="W76" s="288" t="s">
        <v>213</v>
      </c>
      <c r="X76">
        <v>3665.64</v>
      </c>
      <c r="Y76" t="s">
        <v>216</v>
      </c>
      <c r="Z76" s="291">
        <v>693</v>
      </c>
    </row>
    <row r="77" spans="1:26" x14ac:dyDescent="0.3">
      <c r="A77" s="264" t="s">
        <v>218</v>
      </c>
      <c r="B77" s="264">
        <v>119.3280062</v>
      </c>
      <c r="C77" s="264" t="s">
        <v>217</v>
      </c>
      <c r="D77" s="264">
        <v>10816.982319999999</v>
      </c>
      <c r="E77" t="s">
        <v>215</v>
      </c>
      <c r="F77">
        <v>2552.88</v>
      </c>
      <c r="G77" s="288" t="s">
        <v>218</v>
      </c>
      <c r="H77">
        <v>119.3280116</v>
      </c>
      <c r="I77" t="s">
        <v>218</v>
      </c>
      <c r="J77">
        <v>119.3280116</v>
      </c>
      <c r="K77" s="288" t="s">
        <v>215</v>
      </c>
      <c r="L77">
        <v>2042.3040000000001</v>
      </c>
      <c r="M77" t="s">
        <v>215</v>
      </c>
      <c r="N77">
        <v>3063.4560000000001</v>
      </c>
      <c r="O77" s="288" t="s">
        <v>216</v>
      </c>
      <c r="P77">
        <v>693</v>
      </c>
      <c r="Q77" t="s">
        <v>216</v>
      </c>
      <c r="R77">
        <v>693</v>
      </c>
      <c r="S77" s="288" t="s">
        <v>219</v>
      </c>
      <c r="T77">
        <v>448.0857216</v>
      </c>
      <c r="U77" t="s">
        <v>217</v>
      </c>
      <c r="V77">
        <v>10824.0056</v>
      </c>
      <c r="W77" s="288" t="s">
        <v>214</v>
      </c>
      <c r="X77">
        <v>289.08</v>
      </c>
      <c r="Y77" t="s">
        <v>217</v>
      </c>
      <c r="Z77" s="291">
        <v>10883.73602</v>
      </c>
    </row>
    <row r="78" spans="1:26" x14ac:dyDescent="0.3">
      <c r="A78" s="264" t="s">
        <v>219</v>
      </c>
      <c r="B78" s="264">
        <v>451.06460609999999</v>
      </c>
      <c r="C78" s="264" t="s">
        <v>218</v>
      </c>
      <c r="D78" s="264">
        <v>119.34181580000001</v>
      </c>
      <c r="E78" t="s">
        <v>216</v>
      </c>
      <c r="F78">
        <v>693</v>
      </c>
      <c r="G78" s="288" t="s">
        <v>219</v>
      </c>
      <c r="H78">
        <v>450.58011820000002</v>
      </c>
      <c r="I78" t="s">
        <v>219</v>
      </c>
      <c r="J78">
        <v>450.58011820000002</v>
      </c>
      <c r="K78" s="288" t="s">
        <v>216</v>
      </c>
      <c r="L78">
        <v>554.4</v>
      </c>
      <c r="M78" t="s">
        <v>216</v>
      </c>
      <c r="N78">
        <v>831.6</v>
      </c>
      <c r="O78" s="288" t="s">
        <v>217</v>
      </c>
      <c r="P78">
        <v>10832.57546</v>
      </c>
      <c r="Q78" t="s">
        <v>217</v>
      </c>
      <c r="R78">
        <v>10810.50273</v>
      </c>
      <c r="S78" s="288" t="s">
        <v>220</v>
      </c>
      <c r="T78">
        <v>163.380673</v>
      </c>
      <c r="U78" t="s">
        <v>218</v>
      </c>
      <c r="V78">
        <v>116.9470038</v>
      </c>
      <c r="W78" s="288" t="s">
        <v>215</v>
      </c>
      <c r="X78">
        <v>2552.88</v>
      </c>
      <c r="Y78" t="s">
        <v>218</v>
      </c>
      <c r="Z78" s="291">
        <v>111.5718002</v>
      </c>
    </row>
    <row r="79" spans="1:26" x14ac:dyDescent="0.3">
      <c r="A79" s="264" t="s">
        <v>220</v>
      </c>
      <c r="B79" s="264">
        <v>163.380673</v>
      </c>
      <c r="C79" s="264" t="s">
        <v>219</v>
      </c>
      <c r="D79" s="264">
        <v>452.09608220000001</v>
      </c>
      <c r="E79" t="s">
        <v>217</v>
      </c>
      <c r="F79">
        <v>10821.542880000001</v>
      </c>
      <c r="G79" s="288" t="s">
        <v>220</v>
      </c>
      <c r="H79">
        <v>163.380673</v>
      </c>
      <c r="I79" t="s">
        <v>220</v>
      </c>
      <c r="J79">
        <v>163.380673</v>
      </c>
      <c r="K79" s="288" t="s">
        <v>217</v>
      </c>
      <c r="L79">
        <v>8299.7981990000007</v>
      </c>
      <c r="M79" t="s">
        <v>217</v>
      </c>
      <c r="N79">
        <v>13339.54622</v>
      </c>
      <c r="O79" s="288" t="s">
        <v>218</v>
      </c>
      <c r="P79">
        <v>117.256618</v>
      </c>
      <c r="Q79" t="s">
        <v>218</v>
      </c>
      <c r="R79">
        <v>120.15165450000001</v>
      </c>
      <c r="S79" s="288" t="s">
        <v>221</v>
      </c>
      <c r="T79">
        <v>145.13927530000001</v>
      </c>
      <c r="U79" t="s">
        <v>219</v>
      </c>
      <c r="V79">
        <v>451.73570189999998</v>
      </c>
      <c r="W79" s="288" t="s">
        <v>216</v>
      </c>
      <c r="X79">
        <v>693</v>
      </c>
      <c r="Y79" t="s">
        <v>219</v>
      </c>
      <c r="Z79" s="291">
        <v>445.40150440000002</v>
      </c>
    </row>
    <row r="80" spans="1:26" x14ac:dyDescent="0.3">
      <c r="A80" s="264" t="s">
        <v>221</v>
      </c>
      <c r="B80" s="264">
        <v>145.13990480000001</v>
      </c>
      <c r="C80" s="264" t="s">
        <v>220</v>
      </c>
      <c r="D80" s="265">
        <v>163.38064739999999</v>
      </c>
      <c r="E80" t="s">
        <v>218</v>
      </c>
      <c r="F80">
        <v>119.2431102</v>
      </c>
      <c r="G80" s="288" t="s">
        <v>221</v>
      </c>
      <c r="H80">
        <v>145.13990480000001</v>
      </c>
      <c r="I80" t="s">
        <v>221</v>
      </c>
      <c r="J80">
        <v>145.13990480000001</v>
      </c>
      <c r="K80" s="288" t="s">
        <v>218</v>
      </c>
      <c r="L80">
        <v>116.9086391</v>
      </c>
      <c r="M80" t="s">
        <v>218</v>
      </c>
      <c r="N80">
        <v>120.17184520000001</v>
      </c>
      <c r="O80" s="288" t="s">
        <v>219</v>
      </c>
      <c r="P80">
        <v>448.75559750000002</v>
      </c>
      <c r="Q80" t="s">
        <v>219</v>
      </c>
      <c r="R80">
        <v>451.40733929999999</v>
      </c>
      <c r="S80" s="288" t="s">
        <v>222</v>
      </c>
      <c r="T80">
        <v>988.50948159999996</v>
      </c>
      <c r="U80" t="s">
        <v>220</v>
      </c>
      <c r="V80">
        <v>163.5735062</v>
      </c>
      <c r="W80" s="288" t="s">
        <v>217</v>
      </c>
      <c r="X80">
        <v>10806.272000000001</v>
      </c>
      <c r="Y80" t="s">
        <v>220</v>
      </c>
      <c r="Z80" s="291">
        <v>163.35511210000001</v>
      </c>
    </row>
    <row r="81" spans="1:26" x14ac:dyDescent="0.3">
      <c r="A81" s="264" t="s">
        <v>222</v>
      </c>
      <c r="B81" s="264">
        <v>986.39475170000003</v>
      </c>
      <c r="C81" s="264" t="s">
        <v>221</v>
      </c>
      <c r="D81" s="264">
        <v>145.13990459999999</v>
      </c>
      <c r="E81" t="s">
        <v>219</v>
      </c>
      <c r="F81">
        <v>449.9706486</v>
      </c>
      <c r="G81" s="288" t="s">
        <v>222</v>
      </c>
      <c r="H81">
        <v>986.43911219999995</v>
      </c>
      <c r="I81" t="s">
        <v>222</v>
      </c>
      <c r="J81">
        <v>986.43911219999995</v>
      </c>
      <c r="K81" s="288" t="s">
        <v>219</v>
      </c>
      <c r="L81">
        <v>458.77200349999998</v>
      </c>
      <c r="M81" t="s">
        <v>219</v>
      </c>
      <c r="N81">
        <v>446.38171790000001</v>
      </c>
      <c r="O81" s="288" t="s">
        <v>220</v>
      </c>
      <c r="P81">
        <v>163.38067290000001</v>
      </c>
      <c r="Q81" t="s">
        <v>220</v>
      </c>
      <c r="R81">
        <v>163.38067290000001</v>
      </c>
      <c r="S81" s="288" t="s">
        <v>223</v>
      </c>
      <c r="T81">
        <v>11.90246838</v>
      </c>
      <c r="U81" t="s">
        <v>221</v>
      </c>
      <c r="V81">
        <v>145.13990469999999</v>
      </c>
      <c r="W81" s="288" t="s">
        <v>218</v>
      </c>
      <c r="X81">
        <v>119.7326815</v>
      </c>
      <c r="Y81" t="s">
        <v>221</v>
      </c>
      <c r="Z81" s="291">
        <v>145.01916639999999</v>
      </c>
    </row>
    <row r="82" spans="1:26" x14ac:dyDescent="0.3">
      <c r="A82" s="264" t="s">
        <v>223</v>
      </c>
      <c r="B82" s="264">
        <v>17.48834944</v>
      </c>
      <c r="C82" s="264" t="s">
        <v>222</v>
      </c>
      <c r="D82" s="264">
        <v>985.22510750000004</v>
      </c>
      <c r="E82" t="s">
        <v>220</v>
      </c>
      <c r="F82">
        <v>163.38067290000001</v>
      </c>
      <c r="G82" s="288" t="s">
        <v>223</v>
      </c>
      <c r="H82">
        <v>17.488336149999999</v>
      </c>
      <c r="I82" t="s">
        <v>223</v>
      </c>
      <c r="J82">
        <v>17.488336149999999</v>
      </c>
      <c r="K82" s="288" t="s">
        <v>220</v>
      </c>
      <c r="L82">
        <v>163.47982959999999</v>
      </c>
      <c r="M82" t="s">
        <v>220</v>
      </c>
      <c r="N82">
        <v>163.22308240000001</v>
      </c>
      <c r="O82" s="288" t="s">
        <v>221</v>
      </c>
      <c r="P82">
        <v>145.13990419999999</v>
      </c>
      <c r="Q82" t="s">
        <v>221</v>
      </c>
      <c r="R82">
        <v>145.1399045</v>
      </c>
      <c r="S82" s="288" t="s">
        <v>224</v>
      </c>
      <c r="T82">
        <v>84.491704979999994</v>
      </c>
      <c r="U82" t="s">
        <v>222</v>
      </c>
      <c r="V82">
        <v>985.83550270000001</v>
      </c>
      <c r="W82" s="288" t="s">
        <v>219</v>
      </c>
      <c r="X82">
        <v>452.39113639999999</v>
      </c>
      <c r="Y82" t="s">
        <v>222</v>
      </c>
      <c r="Z82" s="291">
        <v>964.53081529999997</v>
      </c>
    </row>
    <row r="83" spans="1:26" x14ac:dyDescent="0.3">
      <c r="A83" s="264" t="s">
        <v>224</v>
      </c>
      <c r="B83" s="264">
        <v>126.2176023</v>
      </c>
      <c r="C83" s="264" t="s">
        <v>223</v>
      </c>
      <c r="D83" s="264">
        <v>17.542620230000001</v>
      </c>
      <c r="E83" t="s">
        <v>221</v>
      </c>
      <c r="F83">
        <v>145.13990419999999</v>
      </c>
      <c r="G83" s="288" t="s">
        <v>224</v>
      </c>
      <c r="H83">
        <v>126.1339543</v>
      </c>
      <c r="I83" t="s">
        <v>224</v>
      </c>
      <c r="J83">
        <v>126.1339543</v>
      </c>
      <c r="K83" s="288" t="s">
        <v>221</v>
      </c>
      <c r="L83">
        <v>145.13990480000001</v>
      </c>
      <c r="M83" t="s">
        <v>221</v>
      </c>
      <c r="N83">
        <v>144.7526493</v>
      </c>
      <c r="O83" s="288" t="s">
        <v>222</v>
      </c>
      <c r="P83">
        <v>981.6250642</v>
      </c>
      <c r="Q83" t="s">
        <v>222</v>
      </c>
      <c r="R83">
        <v>988.05977329999996</v>
      </c>
      <c r="S83" s="288" t="s">
        <v>225</v>
      </c>
      <c r="T83">
        <v>33.782384630000003</v>
      </c>
      <c r="U83" t="s">
        <v>223</v>
      </c>
      <c r="V83">
        <v>24.055106630000001</v>
      </c>
      <c r="W83" s="288" t="s">
        <v>220</v>
      </c>
      <c r="X83">
        <v>163.38067290000001</v>
      </c>
      <c r="Y83" t="s">
        <v>223</v>
      </c>
      <c r="Z83" s="291">
        <v>19.003814850000001</v>
      </c>
    </row>
    <row r="84" spans="1:26" x14ac:dyDescent="0.3">
      <c r="A84" s="264" t="s">
        <v>225</v>
      </c>
      <c r="B84" s="264">
        <v>44.158730839999997</v>
      </c>
      <c r="C84" s="264" t="s">
        <v>224</v>
      </c>
      <c r="D84" s="264">
        <v>129.23051559999999</v>
      </c>
      <c r="E84" t="s">
        <v>222</v>
      </c>
      <c r="F84">
        <v>985.46704639999996</v>
      </c>
      <c r="G84" s="288" t="s">
        <v>225</v>
      </c>
      <c r="H84">
        <v>44.158840750000003</v>
      </c>
      <c r="I84" t="s">
        <v>225</v>
      </c>
      <c r="J84">
        <v>44.158840750000003</v>
      </c>
      <c r="K84" s="288" t="s">
        <v>222</v>
      </c>
      <c r="L84">
        <v>978.66334740000002</v>
      </c>
      <c r="M84" t="s">
        <v>222</v>
      </c>
      <c r="N84">
        <v>992.30984130000002</v>
      </c>
      <c r="O84" s="288" t="s">
        <v>223</v>
      </c>
      <c r="P84">
        <v>17.751907670000001</v>
      </c>
      <c r="Q84" t="s">
        <v>223</v>
      </c>
      <c r="R84">
        <v>17.278819240000001</v>
      </c>
      <c r="S84" s="288" t="s">
        <v>226</v>
      </c>
      <c r="T84">
        <v>100.3098461</v>
      </c>
      <c r="U84" t="s">
        <v>224</v>
      </c>
      <c r="V84">
        <v>164.7514176</v>
      </c>
      <c r="W84" s="288" t="s">
        <v>221</v>
      </c>
      <c r="X84">
        <v>145.1399041</v>
      </c>
      <c r="Y84" t="s">
        <v>224</v>
      </c>
      <c r="Z84" s="291">
        <v>135.4045519</v>
      </c>
    </row>
    <row r="85" spans="1:26" x14ac:dyDescent="0.3">
      <c r="A85" s="264" t="s">
        <v>226</v>
      </c>
      <c r="B85" s="264">
        <v>128.0353661</v>
      </c>
      <c r="C85" s="264" t="s">
        <v>225</v>
      </c>
      <c r="D85" s="264">
        <v>43.050135320000003</v>
      </c>
      <c r="E85" t="s">
        <v>223</v>
      </c>
      <c r="F85">
        <v>17.278032570000001</v>
      </c>
      <c r="G85" s="288" t="s">
        <v>226</v>
      </c>
      <c r="H85">
        <v>128.11861540000001</v>
      </c>
      <c r="I85" t="s">
        <v>226</v>
      </c>
      <c r="J85">
        <v>128.11861540000001</v>
      </c>
      <c r="K85" s="288" t="s">
        <v>223</v>
      </c>
      <c r="L85">
        <v>19.227967119999999</v>
      </c>
      <c r="M85" t="s">
        <v>223</v>
      </c>
      <c r="N85">
        <v>16.985136239999999</v>
      </c>
      <c r="O85" s="288" t="s">
        <v>224</v>
      </c>
      <c r="P85">
        <v>121.71850139999999</v>
      </c>
      <c r="Q85" t="s">
        <v>224</v>
      </c>
      <c r="R85">
        <v>124.9860753</v>
      </c>
      <c r="S85" s="288" t="s">
        <v>227</v>
      </c>
      <c r="T85">
        <v>73.84602117</v>
      </c>
      <c r="U85" t="s">
        <v>225</v>
      </c>
      <c r="V85">
        <v>72.870922370000002</v>
      </c>
      <c r="W85" s="288" t="s">
        <v>222</v>
      </c>
      <c r="X85">
        <v>990.54716059999998</v>
      </c>
      <c r="Y85" t="s">
        <v>225</v>
      </c>
      <c r="Z85" s="291">
        <v>68.383163870000004</v>
      </c>
    </row>
    <row r="86" spans="1:26" x14ac:dyDescent="0.3">
      <c r="A86" s="264" t="s">
        <v>227</v>
      </c>
      <c r="B86" s="264">
        <v>89.73066781</v>
      </c>
      <c r="C86" s="264" t="s">
        <v>226</v>
      </c>
      <c r="D86" s="264">
        <v>130.43775909999999</v>
      </c>
      <c r="E86" t="s">
        <v>224</v>
      </c>
      <c r="F86">
        <v>124.1932377</v>
      </c>
      <c r="G86" s="288" t="s">
        <v>227</v>
      </c>
      <c r="H86">
        <v>89.739669550000002</v>
      </c>
      <c r="I86" t="s">
        <v>227</v>
      </c>
      <c r="J86">
        <v>89.739669550000002</v>
      </c>
      <c r="K86" s="288" t="s">
        <v>224</v>
      </c>
      <c r="L86">
        <v>145.7001008</v>
      </c>
      <c r="M86" t="s">
        <v>224</v>
      </c>
      <c r="N86">
        <v>118.4625918</v>
      </c>
      <c r="O86" s="288" t="s">
        <v>225</v>
      </c>
      <c r="P86">
        <v>46.167710790000001</v>
      </c>
      <c r="Q86" t="s">
        <v>225</v>
      </c>
      <c r="R86">
        <v>41.498339739999999</v>
      </c>
      <c r="S86" s="288" t="s">
        <v>228</v>
      </c>
      <c r="T86">
        <v>409.39912409999999</v>
      </c>
      <c r="U86" t="s">
        <v>226</v>
      </c>
      <c r="V86">
        <v>146.35285200000001</v>
      </c>
      <c r="W86" s="288" t="s">
        <v>223</v>
      </c>
      <c r="X86">
        <v>15.300525220000001</v>
      </c>
      <c r="Y86" t="s">
        <v>226</v>
      </c>
      <c r="Z86" s="291">
        <v>121.3331317</v>
      </c>
    </row>
    <row r="87" spans="1:26" x14ac:dyDescent="0.3">
      <c r="A87" s="264" t="s">
        <v>228</v>
      </c>
      <c r="B87" s="264">
        <v>608.39524770000003</v>
      </c>
      <c r="C87" s="264" t="s">
        <v>227</v>
      </c>
      <c r="D87" s="264">
        <v>93.781132159999999</v>
      </c>
      <c r="E87" t="s">
        <v>225</v>
      </c>
      <c r="F87">
        <v>44.964537700000001</v>
      </c>
      <c r="G87" s="288" t="s">
        <v>228</v>
      </c>
      <c r="H87">
        <v>608.39438319999999</v>
      </c>
      <c r="I87" t="s">
        <v>228</v>
      </c>
      <c r="J87">
        <v>608.39438319999999</v>
      </c>
      <c r="K87" s="288" t="s">
        <v>225</v>
      </c>
      <c r="L87">
        <v>44.882586410000002</v>
      </c>
      <c r="M87" t="s">
        <v>225</v>
      </c>
      <c r="N87">
        <v>43.780860050000001</v>
      </c>
      <c r="O87" s="288" t="s">
        <v>226</v>
      </c>
      <c r="P87">
        <v>138.93647050000001</v>
      </c>
      <c r="Q87" t="s">
        <v>226</v>
      </c>
      <c r="R87">
        <v>126.5574403</v>
      </c>
      <c r="S87" s="288" t="s">
        <v>229</v>
      </c>
      <c r="T87">
        <v>178.3679047</v>
      </c>
      <c r="U87" t="s">
        <v>227</v>
      </c>
      <c r="V87">
        <v>112.3835447</v>
      </c>
      <c r="W87" s="288" t="s">
        <v>224</v>
      </c>
      <c r="X87">
        <v>119.6475629</v>
      </c>
      <c r="Y87" t="s">
        <v>227</v>
      </c>
      <c r="Z87" s="291">
        <v>123.3572296</v>
      </c>
    </row>
    <row r="88" spans="1:26" x14ac:dyDescent="0.3">
      <c r="A88" s="264" t="s">
        <v>229</v>
      </c>
      <c r="B88" s="264">
        <v>323.08527900000001</v>
      </c>
      <c r="C88" s="264" t="s">
        <v>228</v>
      </c>
      <c r="D88" s="264">
        <v>630.38321559999997</v>
      </c>
      <c r="E88" t="s">
        <v>226</v>
      </c>
      <c r="F88">
        <v>130.4528224</v>
      </c>
      <c r="G88" s="288" t="s">
        <v>229</v>
      </c>
      <c r="H88">
        <v>323.08537530000001</v>
      </c>
      <c r="I88" t="s">
        <v>229</v>
      </c>
      <c r="J88">
        <v>323.08537530000001</v>
      </c>
      <c r="K88" s="288" t="s">
        <v>226</v>
      </c>
      <c r="L88">
        <v>132.66671700000001</v>
      </c>
      <c r="M88" t="s">
        <v>226</v>
      </c>
      <c r="N88">
        <v>128.55785589999999</v>
      </c>
      <c r="O88" s="288" t="s">
        <v>227</v>
      </c>
      <c r="P88">
        <v>96.268516539999993</v>
      </c>
      <c r="Q88" t="s">
        <v>227</v>
      </c>
      <c r="R88">
        <v>86.797166160000003</v>
      </c>
      <c r="S88" s="288" t="s">
        <v>230</v>
      </c>
      <c r="T88">
        <v>15.88834986</v>
      </c>
      <c r="U88" t="s">
        <v>228</v>
      </c>
      <c r="V88">
        <v>847.75547040000004</v>
      </c>
      <c r="W88" s="288" t="s">
        <v>225</v>
      </c>
      <c r="X88">
        <v>34.611755500000001</v>
      </c>
      <c r="Y88" t="s">
        <v>228</v>
      </c>
      <c r="Z88" s="291">
        <v>724.59863689999997</v>
      </c>
    </row>
    <row r="89" spans="1:26" x14ac:dyDescent="0.3">
      <c r="A89" s="264" t="s">
        <v>230</v>
      </c>
      <c r="B89" s="264">
        <v>28.560351910000001</v>
      </c>
      <c r="C89" s="264" t="s">
        <v>229</v>
      </c>
      <c r="D89" s="265">
        <v>322.37515330000002</v>
      </c>
      <c r="E89" t="s">
        <v>227</v>
      </c>
      <c r="F89">
        <v>86.208097219999999</v>
      </c>
      <c r="G89" s="288" t="s">
        <v>230</v>
      </c>
      <c r="H89">
        <v>28.560324690000002</v>
      </c>
      <c r="I89" t="s">
        <v>230</v>
      </c>
      <c r="J89">
        <v>28.560324690000002</v>
      </c>
      <c r="K89" s="288" t="s">
        <v>227</v>
      </c>
      <c r="L89">
        <v>107.78644559999999</v>
      </c>
      <c r="M89" t="s">
        <v>227</v>
      </c>
      <c r="N89">
        <v>77.501441</v>
      </c>
      <c r="O89" s="288" t="s">
        <v>228</v>
      </c>
      <c r="P89">
        <v>621.86872630000005</v>
      </c>
      <c r="Q89" t="s">
        <v>228</v>
      </c>
      <c r="R89">
        <v>603.09123220000004</v>
      </c>
      <c r="S89" s="288" t="s">
        <v>231</v>
      </c>
      <c r="T89">
        <v>287.79517570000002</v>
      </c>
      <c r="U89" t="s">
        <v>229</v>
      </c>
      <c r="V89">
        <v>378.88845620000001</v>
      </c>
      <c r="W89" s="288" t="s">
        <v>226</v>
      </c>
      <c r="X89">
        <v>126.92309059999999</v>
      </c>
      <c r="Y89" t="s">
        <v>229</v>
      </c>
      <c r="Z89" s="291">
        <v>363.66130479999998</v>
      </c>
    </row>
    <row r="90" spans="1:26" x14ac:dyDescent="0.3">
      <c r="A90" s="264" t="s">
        <v>231</v>
      </c>
      <c r="B90" s="264">
        <v>468.16093599999999</v>
      </c>
      <c r="C90" s="264" t="s">
        <v>230</v>
      </c>
      <c r="D90" s="265">
        <v>28.202753699999999</v>
      </c>
      <c r="E90" t="s">
        <v>228</v>
      </c>
      <c r="F90">
        <v>582.70112859999995</v>
      </c>
      <c r="G90" s="288" t="s">
        <v>231</v>
      </c>
      <c r="H90">
        <v>468.14991129999999</v>
      </c>
      <c r="I90" t="s">
        <v>231</v>
      </c>
      <c r="J90">
        <v>468.14991129999999</v>
      </c>
      <c r="K90" s="288" t="s">
        <v>228</v>
      </c>
      <c r="L90">
        <v>705.57933720000005</v>
      </c>
      <c r="M90" t="s">
        <v>228</v>
      </c>
      <c r="N90">
        <v>537.69537979999996</v>
      </c>
      <c r="O90" s="288" t="s">
        <v>229</v>
      </c>
      <c r="P90">
        <v>309.19758389999998</v>
      </c>
      <c r="Q90" t="s">
        <v>229</v>
      </c>
      <c r="R90">
        <v>323.06531439999998</v>
      </c>
      <c r="S90" s="288" t="s">
        <v>233</v>
      </c>
      <c r="T90">
        <v>132.05499370000001</v>
      </c>
      <c r="U90" t="s">
        <v>230</v>
      </c>
      <c r="V90">
        <v>42.971586670000001</v>
      </c>
      <c r="W90" s="288" t="s">
        <v>227</v>
      </c>
      <c r="X90">
        <v>68.994920840000006</v>
      </c>
      <c r="Y90" t="s">
        <v>230</v>
      </c>
      <c r="Z90" s="291">
        <v>33.258315750000001</v>
      </c>
    </row>
    <row r="91" spans="1:26" x14ac:dyDescent="0.3">
      <c r="A91" s="264" t="s">
        <v>233</v>
      </c>
      <c r="B91" s="264">
        <v>200.0251758</v>
      </c>
      <c r="C91" s="264" t="s">
        <v>231</v>
      </c>
      <c r="D91" s="265">
        <v>461.89571110000003</v>
      </c>
      <c r="E91" t="s">
        <v>229</v>
      </c>
      <c r="F91">
        <v>316.63498440000001</v>
      </c>
      <c r="G91" s="288" t="s">
        <v>233</v>
      </c>
      <c r="H91">
        <v>200.02499399999999</v>
      </c>
      <c r="I91" t="s">
        <v>233</v>
      </c>
      <c r="J91">
        <v>200.02499399999999</v>
      </c>
      <c r="K91" s="288" t="s">
        <v>229</v>
      </c>
      <c r="L91">
        <v>371.85135059999999</v>
      </c>
      <c r="M91" t="s">
        <v>229</v>
      </c>
      <c r="N91">
        <v>268.90871349999998</v>
      </c>
      <c r="O91" s="288" t="s">
        <v>230</v>
      </c>
      <c r="P91">
        <v>28.57938373</v>
      </c>
      <c r="Q91" t="s">
        <v>230</v>
      </c>
      <c r="R91">
        <v>27.744948969999999</v>
      </c>
      <c r="S91" s="288" t="s">
        <v>237</v>
      </c>
      <c r="T91">
        <v>50.482917729999997</v>
      </c>
      <c r="U91" t="s">
        <v>231</v>
      </c>
      <c r="V91">
        <v>744.09811049999996</v>
      </c>
      <c r="W91" s="288" t="s">
        <v>228</v>
      </c>
      <c r="X91">
        <v>502.19418730000001</v>
      </c>
      <c r="Y91" t="s">
        <v>231</v>
      </c>
      <c r="Z91" s="291">
        <v>606.66655960000003</v>
      </c>
    </row>
    <row r="92" spans="1:26" x14ac:dyDescent="0.3">
      <c r="A92" s="264" t="s">
        <v>237</v>
      </c>
      <c r="B92" s="264">
        <v>28.17348947</v>
      </c>
      <c r="C92" s="264" t="s">
        <v>233</v>
      </c>
      <c r="D92" s="265">
        <v>207.51230229999999</v>
      </c>
      <c r="E92" t="s">
        <v>230</v>
      </c>
      <c r="F92">
        <v>28.35695261</v>
      </c>
      <c r="G92" s="288" t="s">
        <v>237</v>
      </c>
      <c r="H92">
        <v>28.172787190000001</v>
      </c>
      <c r="I92" t="s">
        <v>237</v>
      </c>
      <c r="J92">
        <v>28.172787190000001</v>
      </c>
      <c r="K92" s="288" t="s">
        <v>230</v>
      </c>
      <c r="L92">
        <v>30.217715219999999</v>
      </c>
      <c r="M92" t="s">
        <v>230</v>
      </c>
      <c r="N92">
        <v>25.468491289999999</v>
      </c>
      <c r="O92" s="288" t="s">
        <v>231</v>
      </c>
      <c r="P92">
        <v>482.81944490000001</v>
      </c>
      <c r="Q92" t="s">
        <v>231</v>
      </c>
      <c r="R92">
        <v>445.52841999999998</v>
      </c>
      <c r="S92" s="288" t="s">
        <v>240</v>
      </c>
      <c r="T92">
        <v>0.36741445319999999</v>
      </c>
      <c r="U92" t="s">
        <v>233</v>
      </c>
      <c r="V92">
        <v>234.74150510000001</v>
      </c>
      <c r="W92" s="288" t="s">
        <v>229</v>
      </c>
      <c r="X92">
        <v>285.45031669999997</v>
      </c>
      <c r="Y92" t="s">
        <v>233</v>
      </c>
      <c r="Z92" s="291">
        <v>226.23059230000001</v>
      </c>
    </row>
    <row r="93" spans="1:26" x14ac:dyDescent="0.3">
      <c r="A93" s="264" t="s">
        <v>242</v>
      </c>
      <c r="B93" s="264">
        <v>2.396397069E-4</v>
      </c>
      <c r="C93" s="264" t="s">
        <v>237</v>
      </c>
      <c r="D93" s="264">
        <v>28.993962589999999</v>
      </c>
      <c r="E93" t="s">
        <v>231</v>
      </c>
      <c r="F93">
        <v>460.70786470000002</v>
      </c>
      <c r="G93" s="288" t="s">
        <v>242</v>
      </c>
      <c r="H93">
        <v>2.396395238E-4</v>
      </c>
      <c r="I93" t="s">
        <v>242</v>
      </c>
      <c r="J93">
        <v>2.396395238E-4</v>
      </c>
      <c r="K93" s="288" t="s">
        <v>231</v>
      </c>
      <c r="L93">
        <v>514.68797749999999</v>
      </c>
      <c r="M93" t="s">
        <v>231</v>
      </c>
      <c r="N93">
        <v>421.92168500000002</v>
      </c>
      <c r="O93" s="288" t="s">
        <v>233</v>
      </c>
      <c r="P93">
        <v>196.62756139999999</v>
      </c>
      <c r="Q93" t="s">
        <v>233</v>
      </c>
      <c r="R93">
        <v>198.44856960000001</v>
      </c>
      <c r="S93" s="288" t="s">
        <v>242</v>
      </c>
      <c r="T93">
        <v>2.9484687740000001E-4</v>
      </c>
      <c r="U93" t="s">
        <v>237</v>
      </c>
      <c r="V93" s="295">
        <v>1.7583770860000001E-7</v>
      </c>
      <c r="W93" s="288" t="s">
        <v>230</v>
      </c>
      <c r="X93">
        <v>23.489280050000001</v>
      </c>
      <c r="Y93" t="s">
        <v>237</v>
      </c>
      <c r="Z93" s="291">
        <v>25.487928400000001</v>
      </c>
    </row>
    <row r="94" spans="1:26" x14ac:dyDescent="0.3">
      <c r="A94" s="264" t="s">
        <v>244</v>
      </c>
      <c r="B94" s="264">
        <v>13.745189509999999</v>
      </c>
      <c r="C94" s="264" t="s">
        <v>242</v>
      </c>
      <c r="D94" s="264">
        <v>2.5226386449999998E-4</v>
      </c>
      <c r="E94" t="s">
        <v>233</v>
      </c>
      <c r="F94">
        <v>189.4509152</v>
      </c>
      <c r="G94" s="288" t="s">
        <v>244</v>
      </c>
      <c r="H94">
        <v>13.74518952</v>
      </c>
      <c r="I94" t="s">
        <v>244</v>
      </c>
      <c r="J94">
        <v>13.74518952</v>
      </c>
      <c r="K94" s="288" t="s">
        <v>233</v>
      </c>
      <c r="L94">
        <v>168.08411409999999</v>
      </c>
      <c r="M94" t="s">
        <v>233</v>
      </c>
      <c r="N94">
        <v>267.82940580000002</v>
      </c>
      <c r="O94" s="288" t="s">
        <v>237</v>
      </c>
      <c r="P94">
        <v>28.383185860000001</v>
      </c>
      <c r="Q94" t="s">
        <v>237</v>
      </c>
      <c r="R94">
        <v>25.351792960000001</v>
      </c>
      <c r="S94" s="288" t="s">
        <v>244</v>
      </c>
      <c r="T94">
        <v>13.74477922</v>
      </c>
      <c r="U94" t="s">
        <v>242</v>
      </c>
      <c r="V94">
        <v>2.2732740860000001E-4</v>
      </c>
      <c r="W94" s="288" t="s">
        <v>231</v>
      </c>
      <c r="X94">
        <v>372.22331539999999</v>
      </c>
      <c r="Y94" t="s">
        <v>240</v>
      </c>
      <c r="Z94" s="291">
        <v>0.28129219649999998</v>
      </c>
    </row>
    <row r="95" spans="1:26" x14ac:dyDescent="0.3">
      <c r="A95" s="264" t="s">
        <v>248</v>
      </c>
      <c r="B95" s="264">
        <v>131.2692711</v>
      </c>
      <c r="C95" s="264" t="s">
        <v>244</v>
      </c>
      <c r="D95" s="264">
        <v>13.745189460000001</v>
      </c>
      <c r="E95" t="s">
        <v>237</v>
      </c>
      <c r="F95">
        <v>25.592155900000002</v>
      </c>
      <c r="G95" s="288" t="s">
        <v>248</v>
      </c>
      <c r="H95">
        <v>131.26927040000001</v>
      </c>
      <c r="I95" t="s">
        <v>248</v>
      </c>
      <c r="J95">
        <v>131.26927040000001</v>
      </c>
      <c r="K95" s="288" t="s">
        <v>237</v>
      </c>
      <c r="L95" s="295">
        <v>2.1938963610000001E-7</v>
      </c>
      <c r="M95" t="s">
        <v>237</v>
      </c>
      <c r="N95">
        <v>33.021377739999998</v>
      </c>
      <c r="O95" s="288" t="s">
        <v>240</v>
      </c>
      <c r="P95" s="295">
        <v>5.6155361070000001E-7</v>
      </c>
      <c r="Q95" t="s">
        <v>242</v>
      </c>
      <c r="R95">
        <v>2.3969168499999999E-4</v>
      </c>
      <c r="S95" s="288" t="s">
        <v>246</v>
      </c>
      <c r="T95" s="295">
        <v>1.21179247E-7</v>
      </c>
      <c r="U95" t="s">
        <v>244</v>
      </c>
      <c r="V95">
        <v>13.74535142</v>
      </c>
      <c r="W95" s="288" t="s">
        <v>233</v>
      </c>
      <c r="X95">
        <v>167.04504900000001</v>
      </c>
      <c r="Y95" t="s">
        <v>242</v>
      </c>
      <c r="Z95" s="296">
        <v>6.5734083039999997E-5</v>
      </c>
    </row>
    <row r="96" spans="1:26" x14ac:dyDescent="0.3">
      <c r="A96" s="264" t="s">
        <v>249</v>
      </c>
      <c r="B96" s="264">
        <v>45.873730299999998</v>
      </c>
      <c r="C96" s="264" t="s">
        <v>246</v>
      </c>
      <c r="D96" s="265">
        <v>1.9968549050000001E-7</v>
      </c>
      <c r="E96" t="s">
        <v>242</v>
      </c>
      <c r="F96">
        <v>2.5228981209999998E-4</v>
      </c>
      <c r="G96" s="288" t="s">
        <v>249</v>
      </c>
      <c r="H96">
        <v>45.87247919</v>
      </c>
      <c r="I96" t="s">
        <v>249</v>
      </c>
      <c r="J96">
        <v>45.87247919</v>
      </c>
      <c r="K96" s="288" t="s">
        <v>242</v>
      </c>
      <c r="L96">
        <v>2.396364978E-4</v>
      </c>
      <c r="M96" t="s">
        <v>238</v>
      </c>
      <c r="N96" s="295">
        <v>1.0371846720000001E-7</v>
      </c>
      <c r="O96" s="288" t="s">
        <v>242</v>
      </c>
      <c r="P96">
        <v>2.5228943170000002E-4</v>
      </c>
      <c r="Q96" t="s">
        <v>244</v>
      </c>
      <c r="R96">
        <v>13.745219519999999</v>
      </c>
      <c r="S96" s="288" t="s">
        <v>248</v>
      </c>
      <c r="T96">
        <v>131.461838</v>
      </c>
      <c r="U96" t="s">
        <v>248</v>
      </c>
      <c r="V96">
        <v>131.2754577</v>
      </c>
      <c r="W96" s="288" t="s">
        <v>237</v>
      </c>
      <c r="X96" s="295">
        <v>1.4888612150000001E-6</v>
      </c>
      <c r="Y96" t="s">
        <v>244</v>
      </c>
      <c r="Z96" s="291">
        <v>13.74545311</v>
      </c>
    </row>
    <row r="97" spans="1:26" x14ac:dyDescent="0.3">
      <c r="A97" s="264" t="s">
        <v>250</v>
      </c>
      <c r="B97" s="264">
        <v>137.60744059999999</v>
      </c>
      <c r="C97" s="264" t="s">
        <v>248</v>
      </c>
      <c r="D97" s="265">
        <v>131.2855538</v>
      </c>
      <c r="E97" t="s">
        <v>244</v>
      </c>
      <c r="F97">
        <v>13.745185640000001</v>
      </c>
      <c r="G97" s="288" t="s">
        <v>250</v>
      </c>
      <c r="H97">
        <v>137.6086919</v>
      </c>
      <c r="I97" t="s">
        <v>250</v>
      </c>
      <c r="J97">
        <v>137.6086919</v>
      </c>
      <c r="K97" s="288" t="s">
        <v>244</v>
      </c>
      <c r="L97">
        <v>13.74439293</v>
      </c>
      <c r="M97" t="s">
        <v>240</v>
      </c>
      <c r="N97" s="295">
        <v>1.5793716399999999E-6</v>
      </c>
      <c r="O97" s="288" t="s">
        <v>244</v>
      </c>
      <c r="P97">
        <v>13.745176300000001</v>
      </c>
      <c r="Q97" t="s">
        <v>245</v>
      </c>
      <c r="R97" s="295">
        <v>1.284595834E-7</v>
      </c>
      <c r="S97" s="288" t="s">
        <v>249</v>
      </c>
      <c r="T97">
        <v>45.873565399999997</v>
      </c>
      <c r="U97" t="s">
        <v>249</v>
      </c>
      <c r="V97">
        <v>45.873388009999999</v>
      </c>
      <c r="W97" s="288" t="s">
        <v>242</v>
      </c>
      <c r="X97">
        <v>2.0683089360000001E-4</v>
      </c>
      <c r="Y97" t="s">
        <v>248</v>
      </c>
      <c r="Z97" s="291">
        <v>131.2962067</v>
      </c>
    </row>
    <row r="98" spans="1:26" x14ac:dyDescent="0.3">
      <c r="A98" s="264" t="s">
        <v>251</v>
      </c>
      <c r="B98" s="264">
        <v>65.5699726</v>
      </c>
      <c r="C98" s="264" t="s">
        <v>249</v>
      </c>
      <c r="D98" s="265">
        <v>45.872499959999999</v>
      </c>
      <c r="E98" t="s">
        <v>245</v>
      </c>
      <c r="F98" s="295">
        <v>1.188440606E-7</v>
      </c>
      <c r="G98" s="288" t="s">
        <v>251</v>
      </c>
      <c r="H98">
        <v>65.570705500000003</v>
      </c>
      <c r="I98" t="s">
        <v>251</v>
      </c>
      <c r="J98">
        <v>65.570705500000003</v>
      </c>
      <c r="K98" s="288" t="s">
        <v>248</v>
      </c>
      <c r="L98">
        <v>131.29350500000001</v>
      </c>
      <c r="M98" t="s">
        <v>241</v>
      </c>
      <c r="N98" s="295">
        <v>1.6207012480000001E-7</v>
      </c>
      <c r="O98" s="288" t="s">
        <v>245</v>
      </c>
      <c r="P98" s="295">
        <v>1.1970298630000001E-7</v>
      </c>
      <c r="Q98" t="s">
        <v>246</v>
      </c>
      <c r="R98" s="295">
        <v>4.1204760259999999E-7</v>
      </c>
      <c r="S98" s="288" t="s">
        <v>250</v>
      </c>
      <c r="T98">
        <v>137.6075744</v>
      </c>
      <c r="U98" t="s">
        <v>250</v>
      </c>
      <c r="V98">
        <v>137.6077832</v>
      </c>
      <c r="W98" s="288" t="s">
        <v>244</v>
      </c>
      <c r="X98">
        <v>13.739511889999999</v>
      </c>
      <c r="Y98" t="s">
        <v>249</v>
      </c>
      <c r="Z98" s="291">
        <v>45.87354586</v>
      </c>
    </row>
    <row r="99" spans="1:26" x14ac:dyDescent="0.3">
      <c r="A99" s="264" t="s">
        <v>265</v>
      </c>
      <c r="B99" s="264">
        <v>1.153003695</v>
      </c>
      <c r="C99" s="264" t="s">
        <v>250</v>
      </c>
      <c r="D99" s="264">
        <v>137.60867099999999</v>
      </c>
      <c r="E99" t="s">
        <v>246</v>
      </c>
      <c r="F99" s="295">
        <v>4.0062593490000001E-7</v>
      </c>
      <c r="G99" s="288" t="s">
        <v>265</v>
      </c>
      <c r="H99">
        <v>1.1530014829999999</v>
      </c>
      <c r="I99" t="s">
        <v>265</v>
      </c>
      <c r="J99">
        <v>1.1530014829999999</v>
      </c>
      <c r="K99" s="288" t="s">
        <v>249</v>
      </c>
      <c r="L99">
        <v>45.874554740000001</v>
      </c>
      <c r="M99" t="s">
        <v>242</v>
      </c>
      <c r="N99">
        <v>2.3976353530000001E-4</v>
      </c>
      <c r="O99" s="288" t="s">
        <v>246</v>
      </c>
      <c r="P99" s="295">
        <v>5.2469840140000004E-7</v>
      </c>
      <c r="Q99" t="s">
        <v>247</v>
      </c>
      <c r="R99" s="295">
        <v>1.780120546E-7</v>
      </c>
      <c r="S99" s="288" t="s">
        <v>251</v>
      </c>
      <c r="T99">
        <v>54.585631489999997</v>
      </c>
      <c r="U99" t="s">
        <v>251</v>
      </c>
      <c r="V99">
        <v>88.275397380000001</v>
      </c>
      <c r="W99" s="288" t="s">
        <v>245</v>
      </c>
      <c r="X99" s="295">
        <v>1.8407796360000001E-7</v>
      </c>
      <c r="Y99" t="s">
        <v>250</v>
      </c>
      <c r="Z99" s="291">
        <v>137.60775079999999</v>
      </c>
    </row>
    <row r="100" spans="1:26" x14ac:dyDescent="0.3">
      <c r="A100" s="264" t="s">
        <v>267</v>
      </c>
      <c r="B100" s="264">
        <v>1191.570997</v>
      </c>
      <c r="C100" s="264" t="s">
        <v>251</v>
      </c>
      <c r="D100" s="264">
        <v>64.063647070000002</v>
      </c>
      <c r="E100" t="s">
        <v>247</v>
      </c>
      <c r="F100" s="295">
        <v>1.6595554829999999E-7</v>
      </c>
      <c r="G100" s="288" t="s">
        <v>267</v>
      </c>
      <c r="H100">
        <v>1191.5710240000001</v>
      </c>
      <c r="I100" t="s">
        <v>267</v>
      </c>
      <c r="J100">
        <v>1191.5710240000001</v>
      </c>
      <c r="K100" s="288" t="s">
        <v>250</v>
      </c>
      <c r="L100">
        <v>137.60661630000001</v>
      </c>
      <c r="M100" t="s">
        <v>244</v>
      </c>
      <c r="N100">
        <v>13.74518922</v>
      </c>
      <c r="O100" s="288" t="s">
        <v>247</v>
      </c>
      <c r="P100" s="295">
        <v>1.8783352080000001E-7</v>
      </c>
      <c r="Q100" t="s">
        <v>248</v>
      </c>
      <c r="R100">
        <v>131.2692624</v>
      </c>
      <c r="S100" s="288" t="s">
        <v>265</v>
      </c>
      <c r="T100">
        <v>1.2105553060000001</v>
      </c>
      <c r="U100" t="s">
        <v>265</v>
      </c>
      <c r="V100">
        <v>0.72589773570000005</v>
      </c>
      <c r="W100" s="288" t="s">
        <v>246</v>
      </c>
      <c r="X100" s="295">
        <v>2.252858458E-7</v>
      </c>
      <c r="Y100" t="s">
        <v>251</v>
      </c>
      <c r="Z100" s="291">
        <v>96.784288520000004</v>
      </c>
    </row>
    <row r="101" spans="1:26" x14ac:dyDescent="0.3">
      <c r="A101" s="264" t="s">
        <v>269</v>
      </c>
      <c r="B101" s="264">
        <v>61.588728099999997</v>
      </c>
      <c r="C101" s="264" t="s">
        <v>265</v>
      </c>
      <c r="D101" s="265">
        <v>1.4235211780000001</v>
      </c>
      <c r="E101" t="s">
        <v>248</v>
      </c>
      <c r="F101">
        <v>131.26925030000001</v>
      </c>
      <c r="G101" s="288" t="s">
        <v>269</v>
      </c>
      <c r="H101">
        <v>61.62250736</v>
      </c>
      <c r="I101" t="s">
        <v>269</v>
      </c>
      <c r="J101">
        <v>61.62250736</v>
      </c>
      <c r="K101" s="288" t="s">
        <v>251</v>
      </c>
      <c r="L101">
        <v>32.022568880000001</v>
      </c>
      <c r="M101" t="s">
        <v>245</v>
      </c>
      <c r="N101" s="295">
        <v>3.6427318629999999E-7</v>
      </c>
      <c r="O101" s="288" t="s">
        <v>248</v>
      </c>
      <c r="P101">
        <v>131.26904709999999</v>
      </c>
      <c r="Q101" t="s">
        <v>249</v>
      </c>
      <c r="R101">
        <v>45.8704818</v>
      </c>
      <c r="S101" s="288" t="s">
        <v>267</v>
      </c>
      <c r="T101">
        <v>1197.040968</v>
      </c>
      <c r="U101" t="s">
        <v>267</v>
      </c>
      <c r="V101">
        <v>1190.5323969999999</v>
      </c>
      <c r="W101" s="288" t="s">
        <v>247</v>
      </c>
      <c r="X101" s="295">
        <v>1.721745151E-7</v>
      </c>
      <c r="Y101" t="s">
        <v>265</v>
      </c>
      <c r="Z101" s="291">
        <v>0.79848798480000005</v>
      </c>
    </row>
    <row r="102" spans="1:26" x14ac:dyDescent="0.3">
      <c r="A102" s="264" t="s">
        <v>270</v>
      </c>
      <c r="B102" s="264">
        <v>0.28155599380000002</v>
      </c>
      <c r="C102" s="264" t="s">
        <v>267</v>
      </c>
      <c r="D102" s="265">
        <v>1192.915285</v>
      </c>
      <c r="E102" t="s">
        <v>249</v>
      </c>
      <c r="F102">
        <v>45.873815460000003</v>
      </c>
      <c r="G102" s="288" t="s">
        <v>270</v>
      </c>
      <c r="H102">
        <v>0.28155599180000002</v>
      </c>
      <c r="I102" t="s">
        <v>270</v>
      </c>
      <c r="J102">
        <v>0.28155599180000002</v>
      </c>
      <c r="K102" s="288" t="s">
        <v>265</v>
      </c>
      <c r="L102">
        <v>0.65330816039999995</v>
      </c>
      <c r="M102" t="s">
        <v>246</v>
      </c>
      <c r="N102" s="295">
        <v>6.1221715879999999E-7</v>
      </c>
      <c r="O102" s="288" t="s">
        <v>249</v>
      </c>
      <c r="P102">
        <v>45.873451869999997</v>
      </c>
      <c r="Q102" t="s">
        <v>250</v>
      </c>
      <c r="R102">
        <v>137.61068900000001</v>
      </c>
      <c r="S102" s="288" t="s">
        <v>269</v>
      </c>
      <c r="T102">
        <v>61.652006950000001</v>
      </c>
      <c r="U102" t="s">
        <v>269</v>
      </c>
      <c r="V102">
        <v>61.633297980000002</v>
      </c>
      <c r="W102" s="288" t="s">
        <v>248</v>
      </c>
      <c r="X102">
        <v>131.6903174</v>
      </c>
      <c r="Y102" t="s">
        <v>267</v>
      </c>
      <c r="Z102" s="291">
        <v>1077.669635</v>
      </c>
    </row>
    <row r="103" spans="1:26" x14ac:dyDescent="0.3">
      <c r="A103" s="264" t="s">
        <v>272</v>
      </c>
      <c r="B103" s="264">
        <v>661.76324169999998</v>
      </c>
      <c r="C103" s="264" t="s">
        <v>269</v>
      </c>
      <c r="D103" s="265">
        <v>61.652394520000001</v>
      </c>
      <c r="E103" t="s">
        <v>250</v>
      </c>
      <c r="F103">
        <v>137.60735529999999</v>
      </c>
      <c r="G103" s="288" t="s">
        <v>272</v>
      </c>
      <c r="H103">
        <v>661.73343039999997</v>
      </c>
      <c r="I103" t="s">
        <v>272</v>
      </c>
      <c r="J103">
        <v>661.73343039999997</v>
      </c>
      <c r="K103" s="288" t="s">
        <v>267</v>
      </c>
      <c r="L103" s="295">
        <v>1.9754629349999999E-7</v>
      </c>
      <c r="M103" t="s">
        <v>247</v>
      </c>
      <c r="N103" s="295">
        <v>5.8642810779999997E-7</v>
      </c>
      <c r="O103" s="288" t="s">
        <v>250</v>
      </c>
      <c r="P103">
        <v>137.607719</v>
      </c>
      <c r="Q103" t="s">
        <v>251</v>
      </c>
      <c r="R103">
        <v>72.75881819</v>
      </c>
      <c r="S103" s="288" t="s">
        <v>272</v>
      </c>
      <c r="T103">
        <v>934.55414110000004</v>
      </c>
      <c r="U103" t="s">
        <v>270</v>
      </c>
      <c r="V103">
        <v>0.28155599869999998</v>
      </c>
      <c r="W103" s="288" t="s">
        <v>249</v>
      </c>
      <c r="X103">
        <v>45.87432484</v>
      </c>
      <c r="Y103" t="s">
        <v>269</v>
      </c>
      <c r="Z103" s="291">
        <v>61.700648909999998</v>
      </c>
    </row>
    <row r="104" spans="1:26" x14ac:dyDescent="0.3">
      <c r="A104" s="264" t="s">
        <v>273</v>
      </c>
      <c r="B104" s="264">
        <v>2085.5900649999999</v>
      </c>
      <c r="C104" s="264" t="s">
        <v>270</v>
      </c>
      <c r="D104" s="265">
        <v>0.28155598669999998</v>
      </c>
      <c r="E104" t="s">
        <v>251</v>
      </c>
      <c r="F104">
        <v>66.891657089999995</v>
      </c>
      <c r="G104" s="288" t="s">
        <v>273</v>
      </c>
      <c r="H104">
        <v>2085.5495209999999</v>
      </c>
      <c r="I104" t="s">
        <v>273</v>
      </c>
      <c r="J104">
        <v>2085.5495209999999</v>
      </c>
      <c r="K104" s="288" t="s">
        <v>269</v>
      </c>
      <c r="L104">
        <v>62.093266020000002</v>
      </c>
      <c r="M104" t="s">
        <v>248</v>
      </c>
      <c r="N104">
        <v>132.59027520000001</v>
      </c>
      <c r="O104" s="288" t="s">
        <v>251</v>
      </c>
      <c r="P104">
        <v>57.903147109999999</v>
      </c>
      <c r="Q104" t="s">
        <v>265</v>
      </c>
      <c r="R104">
        <v>1.4547495079999999</v>
      </c>
      <c r="S104" s="288" t="s">
        <v>273</v>
      </c>
      <c r="T104">
        <v>2085.8767950000001</v>
      </c>
      <c r="U104" t="s">
        <v>272</v>
      </c>
      <c r="V104">
        <v>295.32994250000002</v>
      </c>
      <c r="W104" s="288" t="s">
        <v>250</v>
      </c>
      <c r="X104">
        <v>137.6068459</v>
      </c>
      <c r="Y104" t="s">
        <v>270</v>
      </c>
      <c r="Z104" s="291">
        <v>0.28155599999999997</v>
      </c>
    </row>
    <row r="105" spans="1:26" x14ac:dyDescent="0.3">
      <c r="A105" s="264" t="s">
        <v>284</v>
      </c>
      <c r="B105" s="264">
        <v>0.71296684659999998</v>
      </c>
      <c r="C105" s="264" t="s">
        <v>272</v>
      </c>
      <c r="D105" s="265">
        <v>612.23838030000002</v>
      </c>
      <c r="E105" t="s">
        <v>265</v>
      </c>
      <c r="F105">
        <v>1.24099505</v>
      </c>
      <c r="G105" s="288" t="s">
        <v>284</v>
      </c>
      <c r="H105">
        <v>0.71296685869999998</v>
      </c>
      <c r="I105" t="s">
        <v>284</v>
      </c>
      <c r="J105">
        <v>0.71296685869999998</v>
      </c>
      <c r="K105" s="288" t="s">
        <v>272</v>
      </c>
      <c r="L105">
        <v>845.12552670000002</v>
      </c>
      <c r="M105" t="s">
        <v>249</v>
      </c>
      <c r="N105">
        <v>45.872814720000001</v>
      </c>
      <c r="O105" s="288" t="s">
        <v>265</v>
      </c>
      <c r="P105">
        <v>1.145925299</v>
      </c>
      <c r="Q105" t="s">
        <v>267</v>
      </c>
      <c r="R105">
        <v>1194.612151</v>
      </c>
      <c r="S105" s="288" t="s">
        <v>284</v>
      </c>
      <c r="T105">
        <v>0.7129668267</v>
      </c>
      <c r="U105" t="s">
        <v>273</v>
      </c>
      <c r="V105">
        <v>2085.0906829999999</v>
      </c>
      <c r="W105" s="288" t="s">
        <v>251</v>
      </c>
      <c r="X105">
        <v>49.218205189999999</v>
      </c>
      <c r="Y105" t="s">
        <v>272</v>
      </c>
      <c r="Z105" s="291">
        <v>465.0542519</v>
      </c>
    </row>
    <row r="106" spans="1:26" x14ac:dyDescent="0.3">
      <c r="A106" s="264" t="s">
        <v>286</v>
      </c>
      <c r="B106" s="265">
        <v>1.752466969E-7</v>
      </c>
      <c r="C106" s="264" t="s">
        <v>273</v>
      </c>
      <c r="D106" s="265">
        <v>2085.5645850000001</v>
      </c>
      <c r="E106" t="s">
        <v>267</v>
      </c>
      <c r="F106">
        <v>1189.330457</v>
      </c>
      <c r="G106" s="288" t="s">
        <v>286</v>
      </c>
      <c r="H106" s="295">
        <v>1.678952788E-7</v>
      </c>
      <c r="I106" t="s">
        <v>286</v>
      </c>
      <c r="J106" s="295">
        <v>1.678952788E-7</v>
      </c>
      <c r="K106" s="288" t="s">
        <v>273</v>
      </c>
      <c r="L106">
        <v>2092.3304750000002</v>
      </c>
      <c r="M106" t="s">
        <v>250</v>
      </c>
      <c r="N106">
        <v>137.6083414</v>
      </c>
      <c r="O106" s="288" t="s">
        <v>267</v>
      </c>
      <c r="P106">
        <v>1184.3749700000001</v>
      </c>
      <c r="Q106" t="s">
        <v>269</v>
      </c>
      <c r="R106">
        <v>61.663247409999997</v>
      </c>
      <c r="S106" s="288" t="s">
        <v>286</v>
      </c>
      <c r="T106" s="295">
        <v>3.961332521E-7</v>
      </c>
      <c r="U106" t="s">
        <v>284</v>
      </c>
      <c r="V106">
        <v>0.72446585640000005</v>
      </c>
      <c r="W106" s="288" t="s">
        <v>265</v>
      </c>
      <c r="X106">
        <v>0.53635656759999994</v>
      </c>
      <c r="Y106" t="s">
        <v>273</v>
      </c>
      <c r="Z106" s="291">
        <v>2086.1408459999998</v>
      </c>
    </row>
    <row r="107" spans="1:26" x14ac:dyDescent="0.3">
      <c r="A107" s="264" t="s">
        <v>288</v>
      </c>
      <c r="B107" s="264">
        <v>6.8046900270000002E-2</v>
      </c>
      <c r="C107" s="264" t="s">
        <v>284</v>
      </c>
      <c r="D107" s="265">
        <v>0.73021605209999996</v>
      </c>
      <c r="E107" t="s">
        <v>269</v>
      </c>
      <c r="F107">
        <v>61.51397394</v>
      </c>
      <c r="G107" s="288" t="s">
        <v>288</v>
      </c>
      <c r="H107">
        <v>6.804692021E-2</v>
      </c>
      <c r="I107" t="s">
        <v>288</v>
      </c>
      <c r="J107">
        <v>6.804692021E-2</v>
      </c>
      <c r="K107" s="288" t="s">
        <v>284</v>
      </c>
      <c r="L107">
        <v>0.72446643290000001</v>
      </c>
      <c r="M107" t="s">
        <v>251</v>
      </c>
      <c r="N107">
        <v>55.517171040000001</v>
      </c>
      <c r="O107" s="288" t="s">
        <v>269</v>
      </c>
      <c r="P107">
        <v>61.63111396</v>
      </c>
      <c r="Q107" t="s">
        <v>270</v>
      </c>
      <c r="R107">
        <v>0.28155597370000002</v>
      </c>
      <c r="S107" s="288" t="s">
        <v>288</v>
      </c>
      <c r="T107">
        <v>6.8044462740000006E-2</v>
      </c>
      <c r="U107" t="s">
        <v>286</v>
      </c>
      <c r="V107" s="295">
        <v>4.4555629259999999E-7</v>
      </c>
      <c r="W107" s="288" t="s">
        <v>267</v>
      </c>
      <c r="X107">
        <v>1280.1019140000001</v>
      </c>
      <c r="Y107" t="s">
        <v>284</v>
      </c>
      <c r="Z107" s="291">
        <v>0.85096171340000004</v>
      </c>
    </row>
    <row r="108" spans="1:26" x14ac:dyDescent="0.3">
      <c r="A108" s="264" t="s">
        <v>291</v>
      </c>
      <c r="B108" s="265">
        <v>1.197143682E-6</v>
      </c>
      <c r="C108" s="264" t="s">
        <v>286</v>
      </c>
      <c r="D108" s="265">
        <v>5.1994900609999996E-7</v>
      </c>
      <c r="E108" t="s">
        <v>270</v>
      </c>
      <c r="F108" s="295">
        <v>1.6630295530000001E-7</v>
      </c>
      <c r="G108" s="288" t="s">
        <v>291</v>
      </c>
      <c r="H108" s="295">
        <v>1.4040721140000001E-6</v>
      </c>
      <c r="I108" t="s">
        <v>291</v>
      </c>
      <c r="J108" s="295">
        <v>1.4040721140000001E-6</v>
      </c>
      <c r="K108" s="288" t="s">
        <v>286</v>
      </c>
      <c r="L108" s="295">
        <v>1.1154435E-7</v>
      </c>
      <c r="M108" t="s">
        <v>265</v>
      </c>
      <c r="N108">
        <v>1.106970875</v>
      </c>
      <c r="O108" s="288" t="s">
        <v>270</v>
      </c>
      <c r="P108">
        <v>1.568213946E-4</v>
      </c>
      <c r="Q108" t="s">
        <v>272</v>
      </c>
      <c r="R108">
        <v>670.02124219999996</v>
      </c>
      <c r="S108" s="288" t="s">
        <v>291</v>
      </c>
      <c r="T108">
        <v>175.41827090000001</v>
      </c>
      <c r="U108" t="s">
        <v>288</v>
      </c>
      <c r="V108">
        <v>6.8043816379999997E-2</v>
      </c>
      <c r="W108" s="288" t="s">
        <v>269</v>
      </c>
      <c r="X108">
        <v>61.650062320000004</v>
      </c>
      <c r="Y108" t="s">
        <v>288</v>
      </c>
      <c r="Z108" s="291">
        <v>6.8151675029999997E-2</v>
      </c>
    </row>
    <row r="109" spans="1:26" x14ac:dyDescent="0.3">
      <c r="A109" s="264" t="s">
        <v>292</v>
      </c>
      <c r="B109" s="264">
        <v>180.47034439999999</v>
      </c>
      <c r="C109" s="264" t="s">
        <v>288</v>
      </c>
      <c r="D109" s="265">
        <v>6.8039566189999998E-2</v>
      </c>
      <c r="E109" t="s">
        <v>272</v>
      </c>
      <c r="F109">
        <v>715.57025980000003</v>
      </c>
      <c r="G109" s="288" t="s">
        <v>292</v>
      </c>
      <c r="H109">
        <v>180.47039989999999</v>
      </c>
      <c r="I109" t="s">
        <v>292</v>
      </c>
      <c r="J109">
        <v>180.47039989999999</v>
      </c>
      <c r="K109" s="288" t="s">
        <v>288</v>
      </c>
      <c r="L109">
        <v>6.7882177390000006E-2</v>
      </c>
      <c r="M109" t="s">
        <v>267</v>
      </c>
      <c r="N109">
        <v>2426.2271489999998</v>
      </c>
      <c r="O109" s="288" t="s">
        <v>272</v>
      </c>
      <c r="P109">
        <v>621.59591750000004</v>
      </c>
      <c r="Q109" t="s">
        <v>273</v>
      </c>
      <c r="R109">
        <v>2084.922325</v>
      </c>
      <c r="S109" s="288" t="s">
        <v>292</v>
      </c>
      <c r="T109">
        <v>180.4838082</v>
      </c>
      <c r="U109" t="s">
        <v>291</v>
      </c>
      <c r="V109" s="295">
        <v>2.0982464299999999E-7</v>
      </c>
      <c r="W109" s="288" t="s">
        <v>272</v>
      </c>
      <c r="X109">
        <v>842.15549250000004</v>
      </c>
      <c r="Y109" t="s">
        <v>291</v>
      </c>
      <c r="Z109" s="296">
        <v>4.0613003679999998E-7</v>
      </c>
    </row>
    <row r="110" spans="1:26" x14ac:dyDescent="0.3">
      <c r="A110" s="264" t="s">
        <v>303</v>
      </c>
      <c r="B110" s="264">
        <v>7.942458319</v>
      </c>
      <c r="C110" s="264" t="s">
        <v>291</v>
      </c>
      <c r="D110" s="265">
        <v>1.0515630739999999E-4</v>
      </c>
      <c r="E110" t="s">
        <v>273</v>
      </c>
      <c r="F110">
        <v>2085.490581</v>
      </c>
      <c r="G110" s="288" t="s">
        <v>303</v>
      </c>
      <c r="H110">
        <v>7.9424607590000003</v>
      </c>
      <c r="I110" t="s">
        <v>303</v>
      </c>
      <c r="J110">
        <v>7.9424607590000003</v>
      </c>
      <c r="K110" s="288" t="s">
        <v>291</v>
      </c>
      <c r="L110" s="295">
        <v>3.77338959E-7</v>
      </c>
      <c r="M110" t="s">
        <v>269</v>
      </c>
      <c r="N110">
        <v>60.999076109999997</v>
      </c>
      <c r="O110" s="288" t="s">
        <v>273</v>
      </c>
      <c r="P110">
        <v>2085.692661</v>
      </c>
      <c r="Q110" t="s">
        <v>284</v>
      </c>
      <c r="R110">
        <v>0.70146757479999999</v>
      </c>
      <c r="S110" s="288" t="s">
        <v>303</v>
      </c>
      <c r="T110">
        <v>7.8849069580000002</v>
      </c>
      <c r="U110" t="s">
        <v>292</v>
      </c>
      <c r="V110">
        <v>180.47358170000001</v>
      </c>
      <c r="W110" s="288" t="s">
        <v>273</v>
      </c>
      <c r="X110">
        <v>2086.5052409999998</v>
      </c>
      <c r="Y110" t="s">
        <v>292</v>
      </c>
      <c r="Z110" s="291">
        <v>180.47120910000001</v>
      </c>
    </row>
    <row r="111" spans="1:26" x14ac:dyDescent="0.3">
      <c r="A111" s="264" t="s">
        <v>305</v>
      </c>
      <c r="B111" s="265">
        <v>2.8202585140000001E-7</v>
      </c>
      <c r="C111" s="264" t="s">
        <v>292</v>
      </c>
      <c r="D111" s="265">
        <v>180.47521939999999</v>
      </c>
      <c r="E111" t="s">
        <v>284</v>
      </c>
      <c r="F111">
        <v>0.7072170941</v>
      </c>
      <c r="G111" s="288" t="s">
        <v>305</v>
      </c>
      <c r="H111" s="295">
        <v>2.8041376709999998E-7</v>
      </c>
      <c r="I111" t="s">
        <v>305</v>
      </c>
      <c r="J111" s="295">
        <v>2.8041376709999998E-7</v>
      </c>
      <c r="K111" s="288" t="s">
        <v>292</v>
      </c>
      <c r="L111">
        <v>180.7753093</v>
      </c>
      <c r="M111" t="s">
        <v>272</v>
      </c>
      <c r="N111">
        <v>455.28482919999999</v>
      </c>
      <c r="O111" s="288" t="s">
        <v>284</v>
      </c>
      <c r="P111">
        <v>0.7072172739</v>
      </c>
      <c r="Q111" t="s">
        <v>286</v>
      </c>
      <c r="R111" s="295">
        <v>9.5234283360000005E-7</v>
      </c>
      <c r="S111" s="288" t="s">
        <v>305</v>
      </c>
      <c r="T111" s="295">
        <v>6.4961126650000005E-7</v>
      </c>
      <c r="U111" t="s">
        <v>303</v>
      </c>
      <c r="V111">
        <v>8.2331426299999997</v>
      </c>
      <c r="W111" s="288" t="s">
        <v>284</v>
      </c>
      <c r="X111">
        <v>0.64972022119999995</v>
      </c>
      <c r="Y111" t="s">
        <v>303</v>
      </c>
      <c r="Z111" s="291">
        <v>9.0691146279999995</v>
      </c>
    </row>
    <row r="112" spans="1:26" x14ac:dyDescent="0.3">
      <c r="A112" s="264" t="s">
        <v>307</v>
      </c>
      <c r="B112" s="264">
        <v>5.7643403910000002</v>
      </c>
      <c r="C112" s="264" t="s">
        <v>303</v>
      </c>
      <c r="D112" s="264">
        <v>7.6546917910000003</v>
      </c>
      <c r="E112" t="s">
        <v>286</v>
      </c>
      <c r="F112" s="295">
        <v>8.2060778579999996E-7</v>
      </c>
      <c r="G112" s="288" t="s">
        <v>307</v>
      </c>
      <c r="H112">
        <v>5.7649488590000004</v>
      </c>
      <c r="I112" t="s">
        <v>307</v>
      </c>
      <c r="J112">
        <v>5.7649488590000004</v>
      </c>
      <c r="K112" s="288" t="s">
        <v>303</v>
      </c>
      <c r="L112">
        <v>7.5414088550000002</v>
      </c>
      <c r="M112" t="s">
        <v>273</v>
      </c>
      <c r="N112">
        <v>2076.9686799999999</v>
      </c>
      <c r="O112" s="288" t="s">
        <v>286</v>
      </c>
      <c r="P112" s="295">
        <v>7.3246033150000002E-7</v>
      </c>
      <c r="Q112" t="s">
        <v>288</v>
      </c>
      <c r="R112">
        <v>6.7943237059999995E-2</v>
      </c>
      <c r="S112" s="288" t="s">
        <v>307</v>
      </c>
      <c r="T112">
        <v>5.7645817490000004</v>
      </c>
      <c r="U112" t="s">
        <v>305</v>
      </c>
      <c r="V112" s="295">
        <v>1.2355431420000001E-6</v>
      </c>
      <c r="W112" s="288" t="s">
        <v>286</v>
      </c>
      <c r="X112" s="295">
        <v>1.5187828259999999E-6</v>
      </c>
      <c r="Y112" t="s">
        <v>305</v>
      </c>
      <c r="Z112" s="296">
        <v>1.1800646350000001E-7</v>
      </c>
    </row>
    <row r="113" spans="1:26" x14ac:dyDescent="0.3">
      <c r="A113" s="264" t="s">
        <v>308</v>
      </c>
      <c r="B113" s="264">
        <v>12.69528</v>
      </c>
      <c r="C113" s="264" t="s">
        <v>305</v>
      </c>
      <c r="D113" s="265">
        <v>7.7715620609999998E-7</v>
      </c>
      <c r="E113" t="s">
        <v>288</v>
      </c>
      <c r="F113">
        <v>6.8049874639999994E-2</v>
      </c>
      <c r="G113" s="288" t="s">
        <v>308</v>
      </c>
      <c r="H113">
        <v>12.69528</v>
      </c>
      <c r="I113" t="s">
        <v>308</v>
      </c>
      <c r="J113">
        <v>12.69528</v>
      </c>
      <c r="K113" s="288" t="s">
        <v>305</v>
      </c>
      <c r="L113" s="295">
        <v>1.195737752E-7</v>
      </c>
      <c r="M113" t="s">
        <v>284</v>
      </c>
      <c r="N113">
        <v>0.70144323389999996</v>
      </c>
      <c r="O113" s="288" t="s">
        <v>288</v>
      </c>
      <c r="P113">
        <v>6.8020926640000007E-2</v>
      </c>
      <c r="Q113" t="s">
        <v>291</v>
      </c>
      <c r="R113" s="295">
        <v>1.8243409300000001E-6</v>
      </c>
      <c r="S113" s="288" t="s">
        <v>308</v>
      </c>
      <c r="T113">
        <v>12.69528</v>
      </c>
      <c r="U113" t="s">
        <v>307</v>
      </c>
      <c r="V113">
        <v>5.7645928370000004</v>
      </c>
      <c r="W113" s="288" t="s">
        <v>288</v>
      </c>
      <c r="X113">
        <v>6.8054509540000002E-2</v>
      </c>
      <c r="Y113" t="s">
        <v>307</v>
      </c>
      <c r="Z113" s="291">
        <v>5.7683755049999998</v>
      </c>
    </row>
    <row r="114" spans="1:26" x14ac:dyDescent="0.3">
      <c r="A114" s="264" t="s">
        <v>309</v>
      </c>
      <c r="B114" s="264">
        <v>7.8521331769999994E-2</v>
      </c>
      <c r="C114" s="264" t="s">
        <v>307</v>
      </c>
      <c r="D114" s="265">
        <v>5.7649891719999999</v>
      </c>
      <c r="E114" t="s">
        <v>291</v>
      </c>
      <c r="F114" s="295">
        <v>3.2060089070000001E-6</v>
      </c>
      <c r="G114" s="288" t="s">
        <v>309</v>
      </c>
      <c r="H114">
        <v>7.8521336629999994E-2</v>
      </c>
      <c r="I114" t="s">
        <v>309</v>
      </c>
      <c r="J114">
        <v>7.8521336629999994E-2</v>
      </c>
      <c r="K114" s="288" t="s">
        <v>307</v>
      </c>
      <c r="L114">
        <v>5.7488448160000001</v>
      </c>
      <c r="M114" t="s">
        <v>286</v>
      </c>
      <c r="N114" s="295">
        <v>4.9639511470000002E-6</v>
      </c>
      <c r="O114" s="288" t="s">
        <v>291</v>
      </c>
      <c r="P114">
        <v>31.662514290000001</v>
      </c>
      <c r="Q114" t="s">
        <v>292</v>
      </c>
      <c r="R114">
        <v>180.49646250000001</v>
      </c>
      <c r="S114" s="288" t="s">
        <v>309</v>
      </c>
      <c r="T114">
        <v>7.8521360819999997E-2</v>
      </c>
      <c r="U114" t="s">
        <v>308</v>
      </c>
      <c r="V114">
        <v>12.69528</v>
      </c>
      <c r="W114" s="288" t="s">
        <v>291</v>
      </c>
      <c r="X114" s="295">
        <v>5.4921965569999998E-6</v>
      </c>
      <c r="Y114" t="s">
        <v>308</v>
      </c>
      <c r="Z114" s="291">
        <v>12.69528</v>
      </c>
    </row>
    <row r="115" spans="1:26" x14ac:dyDescent="0.3">
      <c r="A115" s="264" t="s">
        <v>310</v>
      </c>
      <c r="B115" s="264">
        <v>1304.3790449999999</v>
      </c>
      <c r="C115" s="264" t="s">
        <v>308</v>
      </c>
      <c r="D115" s="265">
        <v>12.69528</v>
      </c>
      <c r="E115" t="s">
        <v>292</v>
      </c>
      <c r="F115">
        <v>180.47135080000001</v>
      </c>
      <c r="G115" s="288" t="s">
        <v>310</v>
      </c>
      <c r="H115">
        <v>1304.4121700000001</v>
      </c>
      <c r="I115" t="s">
        <v>310</v>
      </c>
      <c r="J115">
        <v>1304.4121700000001</v>
      </c>
      <c r="K115" s="288" t="s">
        <v>308</v>
      </c>
      <c r="L115">
        <v>12.69528</v>
      </c>
      <c r="M115" t="s">
        <v>288</v>
      </c>
      <c r="N115">
        <v>6.8368530819999995E-2</v>
      </c>
      <c r="O115" s="288" t="s">
        <v>292</v>
      </c>
      <c r="P115">
        <v>180.4652093</v>
      </c>
      <c r="Q115" t="s">
        <v>303</v>
      </c>
      <c r="R115">
        <v>7.6522118270000004</v>
      </c>
      <c r="S115" s="288" t="s">
        <v>310</v>
      </c>
      <c r="T115">
        <v>1515.82942</v>
      </c>
      <c r="U115" t="s">
        <v>309</v>
      </c>
      <c r="V115">
        <v>7.8521373589999999E-2</v>
      </c>
      <c r="W115" s="288" t="s">
        <v>292</v>
      </c>
      <c r="X115">
        <v>180.4796254</v>
      </c>
      <c r="Y115" t="s">
        <v>309</v>
      </c>
      <c r="Z115" s="291">
        <v>7.8738828110000006E-2</v>
      </c>
    </row>
    <row r="116" spans="1:26" x14ac:dyDescent="0.3">
      <c r="A116" s="264" t="s">
        <v>311</v>
      </c>
      <c r="B116" s="264">
        <v>1087.6361979999999</v>
      </c>
      <c r="C116" s="264" t="s">
        <v>309</v>
      </c>
      <c r="D116" s="265">
        <v>7.8521369869999996E-2</v>
      </c>
      <c r="E116" t="s">
        <v>303</v>
      </c>
      <c r="F116">
        <v>7.8602168260000003</v>
      </c>
      <c r="G116" s="288" t="s">
        <v>311</v>
      </c>
      <c r="H116">
        <v>1087.639269</v>
      </c>
      <c r="I116" t="s">
        <v>311</v>
      </c>
      <c r="J116">
        <v>1087.639269</v>
      </c>
      <c r="K116" s="288" t="s">
        <v>309</v>
      </c>
      <c r="L116">
        <v>7.7868869100000002E-2</v>
      </c>
      <c r="M116" t="s">
        <v>291</v>
      </c>
      <c r="N116">
        <v>59.669098519999999</v>
      </c>
      <c r="O116" s="288" t="s">
        <v>303</v>
      </c>
      <c r="P116">
        <v>7.9552864799999998</v>
      </c>
      <c r="Q116" t="s">
        <v>305</v>
      </c>
      <c r="R116" s="295">
        <v>1.5806051279999999E-6</v>
      </c>
      <c r="S116" s="288" t="s">
        <v>311</v>
      </c>
      <c r="T116">
        <v>1087.6552810000001</v>
      </c>
      <c r="U116" t="s">
        <v>310</v>
      </c>
      <c r="V116">
        <v>935.80107759999999</v>
      </c>
      <c r="W116" s="288" t="s">
        <v>303</v>
      </c>
      <c r="X116">
        <v>6.824432389</v>
      </c>
      <c r="Y116" t="s">
        <v>310</v>
      </c>
      <c r="Z116" s="291">
        <v>1113.048446</v>
      </c>
    </row>
    <row r="117" spans="1:26" x14ac:dyDescent="0.3">
      <c r="A117" s="264" t="s">
        <v>324</v>
      </c>
      <c r="B117" s="265">
        <v>1.16021403E-7</v>
      </c>
      <c r="C117" s="264" t="s">
        <v>310</v>
      </c>
      <c r="D117" s="265">
        <v>1323.3502120000001</v>
      </c>
      <c r="E117" t="s">
        <v>305</v>
      </c>
      <c r="F117" s="295">
        <v>1.4228222069999999E-6</v>
      </c>
      <c r="G117" s="288" t="s">
        <v>324</v>
      </c>
      <c r="H117" s="295">
        <v>1.1165032110000001E-7</v>
      </c>
      <c r="I117" t="s">
        <v>324</v>
      </c>
      <c r="J117" s="295">
        <v>1.1165032110000001E-7</v>
      </c>
      <c r="K117" s="288" t="s">
        <v>310</v>
      </c>
      <c r="L117">
        <v>914.19015999999999</v>
      </c>
      <c r="M117" t="s">
        <v>292</v>
      </c>
      <c r="N117">
        <v>180.74427030000001</v>
      </c>
      <c r="O117" s="288" t="s">
        <v>305</v>
      </c>
      <c r="P117" s="295">
        <v>1.2613601069999999E-6</v>
      </c>
      <c r="Q117" t="s">
        <v>307</v>
      </c>
      <c r="R117">
        <v>5.7671814120000002</v>
      </c>
      <c r="S117" s="288" t="s">
        <v>324</v>
      </c>
      <c r="T117" s="295">
        <v>2.8749125519999998E-7</v>
      </c>
      <c r="U117" t="s">
        <v>311</v>
      </c>
      <c r="V117">
        <v>1087.6410470000001</v>
      </c>
      <c r="W117" s="288" t="s">
        <v>305</v>
      </c>
      <c r="X117" s="295">
        <v>2.227784324E-6</v>
      </c>
      <c r="Y117" t="s">
        <v>311</v>
      </c>
      <c r="Z117" s="291">
        <v>1087.6281670000001</v>
      </c>
    </row>
    <row r="118" spans="1:26" x14ac:dyDescent="0.3">
      <c r="A118" s="264" t="s">
        <v>327</v>
      </c>
      <c r="B118" s="264">
        <v>428.96680270000002</v>
      </c>
      <c r="C118" s="264" t="s">
        <v>311</v>
      </c>
      <c r="D118" s="264">
        <v>1087.637346</v>
      </c>
      <c r="E118" t="s">
        <v>307</v>
      </c>
      <c r="F118">
        <v>5.7642946039999998</v>
      </c>
      <c r="G118" s="288" t="s">
        <v>327</v>
      </c>
      <c r="H118">
        <v>428.96661749999998</v>
      </c>
      <c r="I118" t="s">
        <v>327</v>
      </c>
      <c r="J118">
        <v>428.96661749999998</v>
      </c>
      <c r="K118" s="288" t="s">
        <v>311</v>
      </c>
      <c r="L118">
        <v>1037.9384299999999</v>
      </c>
      <c r="M118" t="s">
        <v>303</v>
      </c>
      <c r="N118">
        <v>8.0000146050000005</v>
      </c>
      <c r="O118" s="288" t="s">
        <v>307</v>
      </c>
      <c r="P118">
        <v>5.7650556909999997</v>
      </c>
      <c r="Q118" t="s">
        <v>308</v>
      </c>
      <c r="R118">
        <v>12.69528</v>
      </c>
      <c r="S118" s="288" t="s">
        <v>327</v>
      </c>
      <c r="T118">
        <v>428.96668670000003</v>
      </c>
      <c r="U118" t="s">
        <v>322</v>
      </c>
      <c r="V118" s="295">
        <v>1.042725652E-7</v>
      </c>
      <c r="W118" s="288" t="s">
        <v>307</v>
      </c>
      <c r="X118">
        <v>5.7689231760000004</v>
      </c>
      <c r="Y118" t="s">
        <v>327</v>
      </c>
      <c r="Z118" s="291">
        <v>428.96663660000002</v>
      </c>
    </row>
    <row r="119" spans="1:26" x14ac:dyDescent="0.3">
      <c r="A119" s="264" t="s">
        <v>329</v>
      </c>
      <c r="B119" s="265">
        <v>3.9555999339999998E-7</v>
      </c>
      <c r="C119" s="264" t="s">
        <v>324</v>
      </c>
      <c r="D119" s="265">
        <v>3.3827958929999999E-7</v>
      </c>
      <c r="E119" t="s">
        <v>308</v>
      </c>
      <c r="F119">
        <v>12.69528</v>
      </c>
      <c r="G119" s="288" t="s">
        <v>329</v>
      </c>
      <c r="H119" s="295">
        <v>4.5708979379999998E-7</v>
      </c>
      <c r="I119" t="s">
        <v>329</v>
      </c>
      <c r="J119" s="295">
        <v>4.5708979379999998E-7</v>
      </c>
      <c r="K119" s="288" t="s">
        <v>327</v>
      </c>
      <c r="L119">
        <v>428.96663799999999</v>
      </c>
      <c r="M119" t="s">
        <v>305</v>
      </c>
      <c r="N119">
        <v>221.46948399999999</v>
      </c>
      <c r="O119" s="288" t="s">
        <v>308</v>
      </c>
      <c r="P119">
        <v>12.69528</v>
      </c>
      <c r="Q119" t="s">
        <v>309</v>
      </c>
      <c r="R119">
        <v>7.8521428369999993E-2</v>
      </c>
      <c r="S119" s="288" t="s">
        <v>329</v>
      </c>
      <c r="T119">
        <v>46.360197020000001</v>
      </c>
      <c r="U119" t="s">
        <v>324</v>
      </c>
      <c r="V119" s="295">
        <v>3.06802168E-7</v>
      </c>
      <c r="W119" s="288" t="s">
        <v>308</v>
      </c>
      <c r="X119">
        <v>12.69528</v>
      </c>
      <c r="Y119" t="s">
        <v>329</v>
      </c>
      <c r="Z119" s="296">
        <v>1.4588364960000001E-7</v>
      </c>
    </row>
    <row r="120" spans="1:26" x14ac:dyDescent="0.3">
      <c r="A120" s="264" t="s">
        <v>330</v>
      </c>
      <c r="B120" s="264">
        <v>187.43868990000001</v>
      </c>
      <c r="C120" s="264" t="s">
        <v>327</v>
      </c>
      <c r="D120" s="265">
        <v>428.96662939999999</v>
      </c>
      <c r="E120" t="s">
        <v>309</v>
      </c>
      <c r="F120">
        <v>7.8521382180000002E-2</v>
      </c>
      <c r="G120" s="288" t="s">
        <v>330</v>
      </c>
      <c r="H120">
        <v>187.441802</v>
      </c>
      <c r="I120" t="s">
        <v>330</v>
      </c>
      <c r="J120">
        <v>187.441802</v>
      </c>
      <c r="K120" s="288" t="s">
        <v>329</v>
      </c>
      <c r="L120" s="295">
        <v>1.526189404E-7</v>
      </c>
      <c r="M120" t="s">
        <v>307</v>
      </c>
      <c r="N120">
        <v>5.7779867019999998</v>
      </c>
      <c r="O120" s="288" t="s">
        <v>309</v>
      </c>
      <c r="P120">
        <v>7.8521367009999996E-2</v>
      </c>
      <c r="Q120" t="s">
        <v>310</v>
      </c>
      <c r="R120">
        <v>1334.9824249999999</v>
      </c>
      <c r="S120" s="288" t="s">
        <v>330</v>
      </c>
      <c r="T120">
        <v>187.4475616</v>
      </c>
      <c r="U120" t="s">
        <v>327</v>
      </c>
      <c r="V120">
        <v>428.96661310000002</v>
      </c>
      <c r="W120" s="288" t="s">
        <v>309</v>
      </c>
      <c r="X120">
        <v>7.8521430729999994E-2</v>
      </c>
      <c r="Y120" t="s">
        <v>330</v>
      </c>
      <c r="Z120" s="291">
        <v>187.43353300000001</v>
      </c>
    </row>
    <row r="121" spans="1:26" x14ac:dyDescent="0.3">
      <c r="A121" s="264" t="s">
        <v>336</v>
      </c>
      <c r="B121" s="264">
        <v>9.6789760830000002</v>
      </c>
      <c r="C121" s="264" t="s">
        <v>329</v>
      </c>
      <c r="D121" s="265">
        <v>3.9362741749999999E-6</v>
      </c>
      <c r="E121" t="s">
        <v>310</v>
      </c>
      <c r="F121">
        <v>1303.4811689999999</v>
      </c>
      <c r="G121" s="288" t="s">
        <v>336</v>
      </c>
      <c r="H121">
        <v>9.675103644</v>
      </c>
      <c r="I121" t="s">
        <v>336</v>
      </c>
      <c r="J121">
        <v>9.675103644</v>
      </c>
      <c r="K121" s="288" t="s">
        <v>330</v>
      </c>
      <c r="L121">
        <v>50.234863900000001</v>
      </c>
      <c r="M121" t="s">
        <v>308</v>
      </c>
      <c r="N121">
        <v>12.69528</v>
      </c>
      <c r="O121" s="288" t="s">
        <v>310</v>
      </c>
      <c r="P121">
        <v>1286.80576</v>
      </c>
      <c r="Q121" t="s">
        <v>311</v>
      </c>
      <c r="R121">
        <v>1087.6768199999999</v>
      </c>
      <c r="S121" s="288" t="s">
        <v>336</v>
      </c>
      <c r="T121">
        <v>11.77368147</v>
      </c>
      <c r="U121" t="s">
        <v>329</v>
      </c>
      <c r="V121" s="295">
        <v>1.621057011E-7</v>
      </c>
      <c r="W121" s="288" t="s">
        <v>310</v>
      </c>
      <c r="X121">
        <v>1441.9644949999999</v>
      </c>
      <c r="Y121" t="s">
        <v>332</v>
      </c>
      <c r="Z121" s="291">
        <v>0.71001308780000005</v>
      </c>
    </row>
    <row r="122" spans="1:26" x14ac:dyDescent="0.3">
      <c r="A122" s="264" t="s">
        <v>337</v>
      </c>
      <c r="B122" s="264">
        <v>76.854002199999996</v>
      </c>
      <c r="C122" s="264" t="s">
        <v>330</v>
      </c>
      <c r="D122" s="264">
        <v>187.44437210000001</v>
      </c>
      <c r="E122" t="s">
        <v>311</v>
      </c>
      <c r="F122">
        <v>1087.6379810000001</v>
      </c>
      <c r="G122" s="288" t="s">
        <v>337</v>
      </c>
      <c r="H122">
        <v>76.83378372</v>
      </c>
      <c r="I122" t="s">
        <v>337</v>
      </c>
      <c r="J122">
        <v>76.83378372</v>
      </c>
      <c r="K122" s="288" t="s">
        <v>336</v>
      </c>
      <c r="L122">
        <v>13.00366051</v>
      </c>
      <c r="M122" t="s">
        <v>309</v>
      </c>
      <c r="N122">
        <v>7.9173835240000004E-2</v>
      </c>
      <c r="O122" s="288" t="s">
        <v>311</v>
      </c>
      <c r="P122">
        <v>1087.6450130000001</v>
      </c>
      <c r="Q122" t="s">
        <v>322</v>
      </c>
      <c r="R122" s="295">
        <v>1.4275557060000001E-7</v>
      </c>
      <c r="S122" s="288" t="s">
        <v>337</v>
      </c>
      <c r="T122">
        <v>100.8517429</v>
      </c>
      <c r="U122" t="s">
        <v>330</v>
      </c>
      <c r="V122">
        <v>187.4404816</v>
      </c>
      <c r="W122" s="288" t="s">
        <v>311</v>
      </c>
      <c r="X122">
        <v>1087.687619</v>
      </c>
      <c r="Y122" t="s">
        <v>336</v>
      </c>
      <c r="Z122" s="291">
        <v>10.19706047</v>
      </c>
    </row>
    <row r="123" spans="1:26" x14ac:dyDescent="0.3">
      <c r="A123" s="264" t="s">
        <v>338</v>
      </c>
      <c r="B123" s="264">
        <v>36.190004270000003</v>
      </c>
      <c r="C123" s="264" t="s">
        <v>336</v>
      </c>
      <c r="D123" s="264">
        <v>9.0228406289999992</v>
      </c>
      <c r="E123" t="s">
        <v>322</v>
      </c>
      <c r="F123" s="295">
        <v>1.361389382E-7</v>
      </c>
      <c r="G123" s="288" t="s">
        <v>338</v>
      </c>
      <c r="H123">
        <v>36.212238130000003</v>
      </c>
      <c r="I123" t="s">
        <v>338</v>
      </c>
      <c r="J123">
        <v>36.212238130000003</v>
      </c>
      <c r="K123" s="288" t="s">
        <v>337</v>
      </c>
      <c r="L123">
        <v>71.409897970000003</v>
      </c>
      <c r="M123" t="s">
        <v>310</v>
      </c>
      <c r="N123">
        <v>1548.2845380000001</v>
      </c>
      <c r="O123" s="288" t="s">
        <v>322</v>
      </c>
      <c r="P123" s="295">
        <v>1.4430377999999999E-7</v>
      </c>
      <c r="Q123" t="s">
        <v>324</v>
      </c>
      <c r="R123" s="295">
        <v>6.4453604260000004E-7</v>
      </c>
      <c r="S123" s="288" t="s">
        <v>338</v>
      </c>
      <c r="T123">
        <v>46.903771399999997</v>
      </c>
      <c r="U123" t="s">
        <v>336</v>
      </c>
      <c r="V123">
        <v>10.0926329</v>
      </c>
      <c r="W123" s="288" t="s">
        <v>322</v>
      </c>
      <c r="X123" s="295">
        <v>1.9732877159999999E-7</v>
      </c>
      <c r="Y123" t="s">
        <v>337</v>
      </c>
      <c r="Z123" s="291">
        <v>64.582849359999997</v>
      </c>
    </row>
    <row r="124" spans="1:26" x14ac:dyDescent="0.3">
      <c r="A124" s="264" t="s">
        <v>339</v>
      </c>
      <c r="B124" s="264">
        <v>7.22159554</v>
      </c>
      <c r="C124" s="264" t="s">
        <v>337</v>
      </c>
      <c r="D124" s="265">
        <v>72.959011820000001</v>
      </c>
      <c r="E124" t="s">
        <v>324</v>
      </c>
      <c r="F124" s="295">
        <v>5.6355863939999997E-7</v>
      </c>
      <c r="G124" s="288" t="s">
        <v>339</v>
      </c>
      <c r="H124">
        <v>7.2218600329999996</v>
      </c>
      <c r="I124" t="s">
        <v>339</v>
      </c>
      <c r="J124">
        <v>7.2218600329999996</v>
      </c>
      <c r="K124" s="288" t="s">
        <v>338</v>
      </c>
      <c r="L124">
        <v>54.942512299999997</v>
      </c>
      <c r="M124" t="s">
        <v>311</v>
      </c>
      <c r="N124">
        <v>1088.5953689999999</v>
      </c>
      <c r="O124" s="288" t="s">
        <v>324</v>
      </c>
      <c r="P124" s="295">
        <v>5.20941342E-7</v>
      </c>
      <c r="Q124" t="s">
        <v>327</v>
      </c>
      <c r="R124">
        <v>428.96665359999997</v>
      </c>
      <c r="S124" s="288" t="s">
        <v>339</v>
      </c>
      <c r="T124">
        <v>7.7207367490000003</v>
      </c>
      <c r="U124" t="s">
        <v>337</v>
      </c>
      <c r="V124">
        <v>60.722312870000003</v>
      </c>
      <c r="W124" s="288" t="s">
        <v>324</v>
      </c>
      <c r="X124" s="295">
        <v>9.2827795899999995E-7</v>
      </c>
      <c r="Y124" t="s">
        <v>338</v>
      </c>
      <c r="Z124" s="291">
        <v>37.849609600000001</v>
      </c>
    </row>
    <row r="125" spans="1:26" x14ac:dyDescent="0.3">
      <c r="A125" s="264" t="s">
        <v>340</v>
      </c>
      <c r="B125" s="264">
        <v>45.390754479999998</v>
      </c>
      <c r="C125" s="264" t="s">
        <v>338</v>
      </c>
      <c r="D125" s="265">
        <v>36.138788839999997</v>
      </c>
      <c r="E125" t="s">
        <v>327</v>
      </c>
      <c r="F125">
        <v>428.96665899999999</v>
      </c>
      <c r="G125" s="288" t="s">
        <v>340</v>
      </c>
      <c r="H125">
        <v>45.402114349999998</v>
      </c>
      <c r="I125" t="s">
        <v>340</v>
      </c>
      <c r="J125">
        <v>45.402114349999998</v>
      </c>
      <c r="K125" s="288" t="s">
        <v>339</v>
      </c>
      <c r="L125">
        <v>8.2805809549999996</v>
      </c>
      <c r="M125" t="s">
        <v>322</v>
      </c>
      <c r="N125" s="295">
        <v>4.1959000229999998E-7</v>
      </c>
      <c r="O125" s="288" t="s">
        <v>327</v>
      </c>
      <c r="P125">
        <v>428.96663000000001</v>
      </c>
      <c r="Q125" t="s">
        <v>329</v>
      </c>
      <c r="R125" s="295">
        <v>1.337676655E-6</v>
      </c>
      <c r="S125" s="288" t="s">
        <v>340</v>
      </c>
      <c r="T125">
        <v>40.227532160000003</v>
      </c>
      <c r="U125" t="s">
        <v>338</v>
      </c>
      <c r="V125">
        <v>31.693456950000002</v>
      </c>
      <c r="W125" s="288" t="s">
        <v>327</v>
      </c>
      <c r="X125">
        <v>428.9666502</v>
      </c>
      <c r="Y125" t="s">
        <v>339</v>
      </c>
      <c r="Z125" s="291">
        <v>8.3950306920000006</v>
      </c>
    </row>
    <row r="126" spans="1:26" x14ac:dyDescent="0.3">
      <c r="A126" s="264" t="s">
        <v>341</v>
      </c>
      <c r="B126" s="264">
        <v>13.62385802</v>
      </c>
      <c r="C126" s="264" t="s">
        <v>339</v>
      </c>
      <c r="D126" s="265">
        <v>7.5056749890000001</v>
      </c>
      <c r="E126" t="s">
        <v>329</v>
      </c>
      <c r="F126" s="295">
        <v>1.6555855879999999E-6</v>
      </c>
      <c r="G126" s="288" t="s">
        <v>341</v>
      </c>
      <c r="H126">
        <v>13.623974970000001</v>
      </c>
      <c r="I126" t="s">
        <v>341</v>
      </c>
      <c r="J126">
        <v>13.623974970000001</v>
      </c>
      <c r="K126" s="288" t="s">
        <v>340</v>
      </c>
      <c r="L126">
        <v>52.994865920000002</v>
      </c>
      <c r="M126" t="s">
        <v>324</v>
      </c>
      <c r="N126" s="295">
        <v>3.0699260959999998E-6</v>
      </c>
      <c r="O126" s="288" t="s">
        <v>329</v>
      </c>
      <c r="P126" s="295">
        <v>3.9593417230000002E-6</v>
      </c>
      <c r="Q126" t="s">
        <v>330</v>
      </c>
      <c r="R126">
        <v>187.4573465</v>
      </c>
      <c r="S126" s="288" t="s">
        <v>341</v>
      </c>
      <c r="T126">
        <v>13.309226799999999</v>
      </c>
      <c r="U126" t="s">
        <v>339</v>
      </c>
      <c r="V126">
        <v>7.5330714829999996</v>
      </c>
      <c r="W126" s="288" t="s">
        <v>329</v>
      </c>
      <c r="X126" s="295">
        <v>1.335089649E-6</v>
      </c>
      <c r="Y126" t="s">
        <v>340</v>
      </c>
      <c r="Z126" s="291">
        <v>54.908275260000003</v>
      </c>
    </row>
    <row r="127" spans="1:26" x14ac:dyDescent="0.3">
      <c r="A127" s="264" t="s">
        <v>342</v>
      </c>
      <c r="B127" s="264">
        <v>5.7951314439999999</v>
      </c>
      <c r="C127" s="264" t="s">
        <v>340</v>
      </c>
      <c r="D127" s="265">
        <v>47.079553269999998</v>
      </c>
      <c r="E127" t="s">
        <v>330</v>
      </c>
      <c r="F127">
        <v>187.43861799999999</v>
      </c>
      <c r="G127" s="288" t="s">
        <v>342</v>
      </c>
      <c r="H127">
        <v>5.7883782400000001</v>
      </c>
      <c r="I127" t="s">
        <v>342</v>
      </c>
      <c r="J127">
        <v>5.7883782400000001</v>
      </c>
      <c r="K127" s="288" t="s">
        <v>341</v>
      </c>
      <c r="L127">
        <v>15.7412428</v>
      </c>
      <c r="M127" t="s">
        <v>327</v>
      </c>
      <c r="N127">
        <v>428.96663280000001</v>
      </c>
      <c r="O127" s="288" t="s">
        <v>330</v>
      </c>
      <c r="P127">
        <v>187.43953160000001</v>
      </c>
      <c r="Q127" t="s">
        <v>336</v>
      </c>
      <c r="R127">
        <v>9.5930690149999993</v>
      </c>
      <c r="S127" s="288" t="s">
        <v>342</v>
      </c>
      <c r="T127">
        <v>8.6593979969999992</v>
      </c>
      <c r="U127" t="s">
        <v>340</v>
      </c>
      <c r="V127">
        <v>50.849783100000003</v>
      </c>
      <c r="W127" s="288" t="s">
        <v>330</v>
      </c>
      <c r="X127">
        <v>187.4468</v>
      </c>
      <c r="Y127" t="s">
        <v>341</v>
      </c>
      <c r="Z127" s="291">
        <v>17.136136950000001</v>
      </c>
    </row>
    <row r="128" spans="1:26" x14ac:dyDescent="0.3">
      <c r="A128" s="264" t="s">
        <v>343</v>
      </c>
      <c r="B128" s="264">
        <v>24.201788570000001</v>
      </c>
      <c r="C128" s="264" t="s">
        <v>341</v>
      </c>
      <c r="D128" s="264">
        <v>13.615324709999999</v>
      </c>
      <c r="E128" t="s">
        <v>336</v>
      </c>
      <c r="F128">
        <v>8.9389163600000003</v>
      </c>
      <c r="G128" s="288" t="s">
        <v>343</v>
      </c>
      <c r="H128">
        <v>24.191544799999999</v>
      </c>
      <c r="I128" t="s">
        <v>343</v>
      </c>
      <c r="J128">
        <v>24.191544799999999</v>
      </c>
      <c r="K128" s="288" t="s">
        <v>342</v>
      </c>
      <c r="L128">
        <v>4.3209763939999997</v>
      </c>
      <c r="M128" t="s">
        <v>329</v>
      </c>
      <c r="N128">
        <v>29.64995905</v>
      </c>
      <c r="O128" s="288" t="s">
        <v>336</v>
      </c>
      <c r="P128">
        <v>9.2483944830000002</v>
      </c>
      <c r="Q128" t="s">
        <v>337</v>
      </c>
      <c r="R128">
        <v>76.180580210000002</v>
      </c>
      <c r="S128" s="288" t="s">
        <v>343</v>
      </c>
      <c r="T128">
        <v>24.89036802</v>
      </c>
      <c r="U128" t="s">
        <v>341</v>
      </c>
      <c r="V128">
        <v>15.06313475</v>
      </c>
      <c r="W128" s="288" t="s">
        <v>336</v>
      </c>
      <c r="X128">
        <v>8.7946709540000008</v>
      </c>
      <c r="Y128" t="s">
        <v>342</v>
      </c>
      <c r="Z128" s="291">
        <v>9.1718556479999993</v>
      </c>
    </row>
    <row r="129" spans="1:26" x14ac:dyDescent="0.3">
      <c r="A129" s="264" t="s">
        <v>344</v>
      </c>
      <c r="B129" s="264">
        <v>50.805506800000003</v>
      </c>
      <c r="C129" s="264" t="s">
        <v>342</v>
      </c>
      <c r="D129" s="265">
        <v>5.8691664299999999</v>
      </c>
      <c r="E129" t="s">
        <v>337</v>
      </c>
      <c r="F129">
        <v>76.840535529999997</v>
      </c>
      <c r="G129" s="288" t="s">
        <v>344</v>
      </c>
      <c r="H129">
        <v>50.808889370000003</v>
      </c>
      <c r="I129" t="s">
        <v>344</v>
      </c>
      <c r="J129">
        <v>50.808889370000003</v>
      </c>
      <c r="K129" s="288" t="s">
        <v>343</v>
      </c>
      <c r="L129">
        <v>29.979321280000001</v>
      </c>
      <c r="M129" t="s">
        <v>330</v>
      </c>
      <c r="N129">
        <v>187.47599980000001</v>
      </c>
      <c r="O129" s="288" t="s">
        <v>337</v>
      </c>
      <c r="P129">
        <v>74.29336241</v>
      </c>
      <c r="Q129" t="s">
        <v>338</v>
      </c>
      <c r="R129">
        <v>37.020112670000003</v>
      </c>
      <c r="S129" s="288" t="s">
        <v>344</v>
      </c>
      <c r="T129">
        <v>38.368962529999997</v>
      </c>
      <c r="U129" t="s">
        <v>342</v>
      </c>
      <c r="V129">
        <v>4.0352965799999998</v>
      </c>
      <c r="W129" s="288" t="s">
        <v>337</v>
      </c>
      <c r="X129">
        <v>93.479898809999995</v>
      </c>
      <c r="Y129" t="s">
        <v>343</v>
      </c>
      <c r="Z129" s="291">
        <v>27.19655538</v>
      </c>
    </row>
    <row r="130" spans="1:26" x14ac:dyDescent="0.3">
      <c r="A130" s="264" t="s">
        <v>345</v>
      </c>
      <c r="B130" s="264">
        <v>16.281230600000001</v>
      </c>
      <c r="C130" s="264" t="s">
        <v>343</v>
      </c>
      <c r="D130" s="264">
        <v>27.016452229999999</v>
      </c>
      <c r="E130" t="s">
        <v>338</v>
      </c>
      <c r="F130">
        <v>33.696008210000002</v>
      </c>
      <c r="G130" s="288" t="s">
        <v>345</v>
      </c>
      <c r="H130">
        <v>16.284863309999999</v>
      </c>
      <c r="I130" t="s">
        <v>345</v>
      </c>
      <c r="J130">
        <v>16.284863309999999</v>
      </c>
      <c r="K130" s="288" t="s">
        <v>344</v>
      </c>
      <c r="L130">
        <v>49.179217700000002</v>
      </c>
      <c r="M130" t="s">
        <v>336</v>
      </c>
      <c r="N130">
        <v>7.200876031</v>
      </c>
      <c r="O130" s="288" t="s">
        <v>338</v>
      </c>
      <c r="P130">
        <v>36.856434870000001</v>
      </c>
      <c r="Q130" t="s">
        <v>339</v>
      </c>
      <c r="R130">
        <v>7.1087370830000003</v>
      </c>
      <c r="S130" s="288" t="s">
        <v>345</v>
      </c>
      <c r="T130">
        <v>19.828804300000002</v>
      </c>
      <c r="U130" t="s">
        <v>343</v>
      </c>
      <c r="V130">
        <v>23.657420869999999</v>
      </c>
      <c r="W130" s="288" t="s">
        <v>338</v>
      </c>
      <c r="X130">
        <v>38.225571180000003</v>
      </c>
      <c r="Y130" t="s">
        <v>344</v>
      </c>
      <c r="Z130" s="291">
        <v>51.191103509999998</v>
      </c>
    </row>
    <row r="131" spans="1:26" x14ac:dyDescent="0.3">
      <c r="A131" s="264" t="s">
        <v>346</v>
      </c>
      <c r="B131" s="264">
        <v>35.850910679999998</v>
      </c>
      <c r="C131" s="264" t="s">
        <v>344</v>
      </c>
      <c r="D131" s="264">
        <v>49.797441319999997</v>
      </c>
      <c r="E131" t="s">
        <v>339</v>
      </c>
      <c r="F131">
        <v>6.9483181150000002</v>
      </c>
      <c r="G131" s="288" t="s">
        <v>346</v>
      </c>
      <c r="H131">
        <v>35.845060609999997</v>
      </c>
      <c r="I131" t="s">
        <v>346</v>
      </c>
      <c r="J131">
        <v>35.845060609999997</v>
      </c>
      <c r="K131" s="288" t="s">
        <v>345</v>
      </c>
      <c r="L131">
        <v>13.66276235</v>
      </c>
      <c r="M131" t="s">
        <v>337</v>
      </c>
      <c r="N131">
        <v>85.322077019999995</v>
      </c>
      <c r="O131" s="288" t="s">
        <v>339</v>
      </c>
      <c r="P131">
        <v>7.6853969930000003</v>
      </c>
      <c r="Q131" t="s">
        <v>340</v>
      </c>
      <c r="R131">
        <v>44.823498000000001</v>
      </c>
      <c r="S131" s="288" t="s">
        <v>346</v>
      </c>
      <c r="T131">
        <v>34.677561349999998</v>
      </c>
      <c r="U131" t="s">
        <v>344</v>
      </c>
      <c r="V131">
        <v>51.143940829999998</v>
      </c>
      <c r="W131" s="288" t="s">
        <v>339</v>
      </c>
      <c r="X131">
        <v>6.3712397300000001</v>
      </c>
      <c r="Y131" t="s">
        <v>345</v>
      </c>
      <c r="Z131" s="291">
        <v>24.322010639999998</v>
      </c>
    </row>
    <row r="132" spans="1:26" x14ac:dyDescent="0.3">
      <c r="A132" s="264" t="s">
        <v>347</v>
      </c>
      <c r="B132" s="264">
        <v>4.7253573250000001</v>
      </c>
      <c r="C132" s="264" t="s">
        <v>345</v>
      </c>
      <c r="D132" s="265">
        <v>15.774413790000001</v>
      </c>
      <c r="E132" t="s">
        <v>340</v>
      </c>
      <c r="F132">
        <v>44.348427540000003</v>
      </c>
      <c r="G132" s="288" t="s">
        <v>347</v>
      </c>
      <c r="H132">
        <v>4.7254377009999997</v>
      </c>
      <c r="I132" t="s">
        <v>347</v>
      </c>
      <c r="J132">
        <v>4.7254377009999997</v>
      </c>
      <c r="K132" s="288" t="s">
        <v>346</v>
      </c>
      <c r="L132">
        <v>38.95872911</v>
      </c>
      <c r="M132" t="s">
        <v>338</v>
      </c>
      <c r="N132">
        <v>29.27302912</v>
      </c>
      <c r="O132" s="288" t="s">
        <v>340</v>
      </c>
      <c r="P132">
        <v>48.423936980000001</v>
      </c>
      <c r="Q132" t="s">
        <v>341</v>
      </c>
      <c r="R132">
        <v>13.36943943</v>
      </c>
      <c r="S132" s="288" t="s">
        <v>347</v>
      </c>
      <c r="T132">
        <v>5.3961225089999996</v>
      </c>
      <c r="U132" t="s">
        <v>345</v>
      </c>
      <c r="V132">
        <v>13.6643819</v>
      </c>
      <c r="W132" s="288" t="s">
        <v>340</v>
      </c>
      <c r="X132">
        <v>36.225917369999998</v>
      </c>
      <c r="Y132" t="s">
        <v>346</v>
      </c>
      <c r="Z132" s="291">
        <v>48.618921</v>
      </c>
    </row>
    <row r="133" spans="1:26" x14ac:dyDescent="0.3">
      <c r="A133" s="264" t="s">
        <v>348</v>
      </c>
      <c r="B133" s="264">
        <v>50.592057830000002</v>
      </c>
      <c r="C133" s="264" t="s">
        <v>346</v>
      </c>
      <c r="D133" s="265">
        <v>35.718085139999999</v>
      </c>
      <c r="E133" t="s">
        <v>341</v>
      </c>
      <c r="F133">
        <v>13.355043309999999</v>
      </c>
      <c r="G133" s="288" t="s">
        <v>348</v>
      </c>
      <c r="H133">
        <v>50.566235829999997</v>
      </c>
      <c r="I133" t="s">
        <v>348</v>
      </c>
      <c r="J133">
        <v>50.566235829999997</v>
      </c>
      <c r="K133" s="288" t="s">
        <v>347</v>
      </c>
      <c r="L133">
        <v>4.2651645780000003</v>
      </c>
      <c r="M133" t="s">
        <v>339</v>
      </c>
      <c r="N133">
        <v>6.0941286269999999</v>
      </c>
      <c r="O133" s="288" t="s">
        <v>341</v>
      </c>
      <c r="P133">
        <v>14.08736203</v>
      </c>
      <c r="Q133" t="s">
        <v>342</v>
      </c>
      <c r="R133">
        <v>6.5056466410000002</v>
      </c>
      <c r="S133" s="288" t="s">
        <v>348</v>
      </c>
      <c r="T133">
        <v>49.541134249999999</v>
      </c>
      <c r="U133" t="s">
        <v>346</v>
      </c>
      <c r="V133">
        <v>33.972477849999997</v>
      </c>
      <c r="W133" s="288" t="s">
        <v>341</v>
      </c>
      <c r="X133">
        <v>10.78179437</v>
      </c>
      <c r="Y133" t="s">
        <v>347</v>
      </c>
      <c r="Z133" s="291">
        <v>4.198143688</v>
      </c>
    </row>
    <row r="134" spans="1:26" x14ac:dyDescent="0.3">
      <c r="A134" s="264" t="s">
        <v>349</v>
      </c>
      <c r="B134" s="264">
        <v>15.60569746</v>
      </c>
      <c r="C134" s="264" t="s">
        <v>347</v>
      </c>
      <c r="D134" s="264">
        <v>4.7456286490000004</v>
      </c>
      <c r="E134" t="s">
        <v>342</v>
      </c>
      <c r="F134">
        <v>7.18807829</v>
      </c>
      <c r="G134" s="288" t="s">
        <v>349</v>
      </c>
      <c r="H134">
        <v>15.608335589999999</v>
      </c>
      <c r="I134" t="s">
        <v>349</v>
      </c>
      <c r="J134">
        <v>15.608335589999999</v>
      </c>
      <c r="K134" s="288" t="s">
        <v>348</v>
      </c>
      <c r="L134">
        <v>38.774098039999998</v>
      </c>
      <c r="M134" t="s">
        <v>340</v>
      </c>
      <c r="N134">
        <v>38.450144020000003</v>
      </c>
      <c r="O134" s="288" t="s">
        <v>342</v>
      </c>
      <c r="P134">
        <v>6.0299941119999998</v>
      </c>
      <c r="Q134" t="s">
        <v>343</v>
      </c>
      <c r="R134">
        <v>24.51094217</v>
      </c>
      <c r="S134" s="288" t="s">
        <v>349</v>
      </c>
      <c r="T134">
        <v>15.519568140000001</v>
      </c>
      <c r="U134" t="s">
        <v>347</v>
      </c>
      <c r="V134">
        <v>3.754802647</v>
      </c>
      <c r="W134" s="288" t="s">
        <v>342</v>
      </c>
      <c r="X134">
        <v>4.2922507210000003</v>
      </c>
      <c r="Y134" t="s">
        <v>348</v>
      </c>
      <c r="Z134" s="291">
        <v>44.017817839999999</v>
      </c>
    </row>
    <row r="135" spans="1:26" x14ac:dyDescent="0.3">
      <c r="A135" s="264" t="s">
        <v>350</v>
      </c>
      <c r="B135" s="264">
        <v>0.26658354560000003</v>
      </c>
      <c r="C135" s="264" t="s">
        <v>348</v>
      </c>
      <c r="D135" s="264">
        <v>49.81315318</v>
      </c>
      <c r="E135" t="s">
        <v>343</v>
      </c>
      <c r="F135">
        <v>23.138529120000001</v>
      </c>
      <c r="G135" s="288" t="s">
        <v>350</v>
      </c>
      <c r="H135">
        <v>0.26658719310000001</v>
      </c>
      <c r="I135" t="s">
        <v>350</v>
      </c>
      <c r="J135">
        <v>0.26658719310000001</v>
      </c>
      <c r="K135" s="288" t="s">
        <v>349</v>
      </c>
      <c r="L135">
        <v>17.67810742</v>
      </c>
      <c r="M135" t="s">
        <v>341</v>
      </c>
      <c r="N135">
        <v>12.4512643</v>
      </c>
      <c r="O135" s="288" t="s">
        <v>343</v>
      </c>
      <c r="P135">
        <v>25.728667399999999</v>
      </c>
      <c r="Q135" t="s">
        <v>344</v>
      </c>
      <c r="R135">
        <v>50.804610320000002</v>
      </c>
      <c r="S135" s="288" t="s">
        <v>350</v>
      </c>
      <c r="T135">
        <v>8.6447402110000002E-2</v>
      </c>
      <c r="U135" t="s">
        <v>348</v>
      </c>
      <c r="V135">
        <v>41.663681889999999</v>
      </c>
      <c r="W135" s="288" t="s">
        <v>343</v>
      </c>
      <c r="X135">
        <v>20.429330629999999</v>
      </c>
      <c r="Y135" t="s">
        <v>349</v>
      </c>
      <c r="Z135" s="291">
        <v>20.12524706</v>
      </c>
    </row>
    <row r="136" spans="1:26" x14ac:dyDescent="0.3">
      <c r="A136" s="264" t="s">
        <v>351</v>
      </c>
      <c r="B136" s="264">
        <v>19.110574750000001</v>
      </c>
      <c r="C136" s="264" t="s">
        <v>349</v>
      </c>
      <c r="D136" s="265">
        <v>16.280305200000001</v>
      </c>
      <c r="E136" t="s">
        <v>344</v>
      </c>
      <c r="F136">
        <v>51.085119990000003</v>
      </c>
      <c r="G136" s="288" t="s">
        <v>351</v>
      </c>
      <c r="H136">
        <v>19.13411821</v>
      </c>
      <c r="I136" t="s">
        <v>351</v>
      </c>
      <c r="J136">
        <v>19.13411821</v>
      </c>
      <c r="K136" s="288" t="s">
        <v>350</v>
      </c>
      <c r="L136" s="295">
        <v>3.6275305069999998E-7</v>
      </c>
      <c r="M136" t="s">
        <v>342</v>
      </c>
      <c r="N136">
        <v>6.679237434</v>
      </c>
      <c r="O136" s="288" t="s">
        <v>344</v>
      </c>
      <c r="P136">
        <v>50.392359900000002</v>
      </c>
      <c r="Q136" t="s">
        <v>345</v>
      </c>
      <c r="R136">
        <v>16.630953439999999</v>
      </c>
      <c r="S136" s="288" t="s">
        <v>351</v>
      </c>
      <c r="T136">
        <v>19.941787179999999</v>
      </c>
      <c r="U136" t="s">
        <v>349</v>
      </c>
      <c r="V136">
        <v>14.45295829</v>
      </c>
      <c r="W136" s="288" t="s">
        <v>344</v>
      </c>
      <c r="X136">
        <v>42.786883289999999</v>
      </c>
      <c r="Y136" t="s">
        <v>350</v>
      </c>
      <c r="Z136" s="291">
        <v>0.32937425320000002</v>
      </c>
    </row>
    <row r="137" spans="1:26" x14ac:dyDescent="0.3">
      <c r="A137" s="264" t="s">
        <v>352</v>
      </c>
      <c r="B137" s="264">
        <v>21.990981869999999</v>
      </c>
      <c r="C137" s="264" t="s">
        <v>350</v>
      </c>
      <c r="D137" s="265">
        <v>0.31192800799999998</v>
      </c>
      <c r="E137" t="s">
        <v>345</v>
      </c>
      <c r="F137">
        <v>17.239677780000001</v>
      </c>
      <c r="G137" s="288" t="s">
        <v>352</v>
      </c>
      <c r="H137">
        <v>21.992168119999999</v>
      </c>
      <c r="I137" t="s">
        <v>352</v>
      </c>
      <c r="J137">
        <v>21.992168119999999</v>
      </c>
      <c r="K137" s="288" t="s">
        <v>351</v>
      </c>
      <c r="L137">
        <v>23.17879851</v>
      </c>
      <c r="M137" t="s">
        <v>343</v>
      </c>
      <c r="N137">
        <v>22.417556600000001</v>
      </c>
      <c r="O137" s="288" t="s">
        <v>345</v>
      </c>
      <c r="P137">
        <v>15.78990278</v>
      </c>
      <c r="Q137" t="s">
        <v>346</v>
      </c>
      <c r="R137">
        <v>30.887304159999999</v>
      </c>
      <c r="S137" s="288" t="s">
        <v>352</v>
      </c>
      <c r="T137">
        <v>21.625392250000001</v>
      </c>
      <c r="U137" t="s">
        <v>350</v>
      </c>
      <c r="V137">
        <v>1.6550094699999999E-3</v>
      </c>
      <c r="W137" s="288" t="s">
        <v>345</v>
      </c>
      <c r="X137">
        <v>19.523050560000001</v>
      </c>
      <c r="Y137" t="s">
        <v>351</v>
      </c>
      <c r="Z137" s="291">
        <v>21.159971460000001</v>
      </c>
    </row>
    <row r="138" spans="1:26" x14ac:dyDescent="0.3">
      <c r="A138" s="264" t="s">
        <v>353</v>
      </c>
      <c r="B138" s="264">
        <v>12.73403824</v>
      </c>
      <c r="C138" s="264" t="s">
        <v>351</v>
      </c>
      <c r="D138" s="264">
        <v>19.949395160000002</v>
      </c>
      <c r="E138" t="s">
        <v>346</v>
      </c>
      <c r="F138">
        <v>36.161927540000001</v>
      </c>
      <c r="G138" s="288" t="s">
        <v>353</v>
      </c>
      <c r="H138">
        <v>12.741120199999999</v>
      </c>
      <c r="I138" t="s">
        <v>353</v>
      </c>
      <c r="J138">
        <v>12.741120199999999</v>
      </c>
      <c r="K138" s="288" t="s">
        <v>352</v>
      </c>
      <c r="L138">
        <v>20.360889159999999</v>
      </c>
      <c r="M138" t="s">
        <v>344</v>
      </c>
      <c r="N138">
        <v>30.09820685</v>
      </c>
      <c r="O138" s="288" t="s">
        <v>346</v>
      </c>
      <c r="P138">
        <v>39.417792349999999</v>
      </c>
      <c r="Q138" t="s">
        <v>347</v>
      </c>
      <c r="R138">
        <v>5.0977916590000003</v>
      </c>
      <c r="S138" s="288" t="s">
        <v>353</v>
      </c>
      <c r="T138">
        <v>13.7631025</v>
      </c>
      <c r="U138" t="s">
        <v>351</v>
      </c>
      <c r="V138">
        <v>9.8386363400000008</v>
      </c>
      <c r="W138" s="288" t="s">
        <v>346</v>
      </c>
      <c r="X138">
        <v>30.423716030000001</v>
      </c>
      <c r="Y138" t="s">
        <v>352</v>
      </c>
      <c r="Z138" s="291">
        <v>27.097339399999999</v>
      </c>
    </row>
    <row r="139" spans="1:26" x14ac:dyDescent="0.3">
      <c r="A139" s="264" t="s">
        <v>354</v>
      </c>
      <c r="B139" s="264">
        <v>28.462881379999999</v>
      </c>
      <c r="C139" s="264" t="s">
        <v>352</v>
      </c>
      <c r="D139" s="265">
        <v>21.682476529999999</v>
      </c>
      <c r="E139" t="s">
        <v>347</v>
      </c>
      <c r="F139">
        <v>5.0116814280000002</v>
      </c>
      <c r="G139" s="288" t="s">
        <v>354</v>
      </c>
      <c r="H139">
        <v>28.462119650000002</v>
      </c>
      <c r="I139" t="s">
        <v>354</v>
      </c>
      <c r="J139">
        <v>28.462119650000002</v>
      </c>
      <c r="K139" s="288" t="s">
        <v>353</v>
      </c>
      <c r="L139">
        <v>2.1232965209999999</v>
      </c>
      <c r="M139" t="s">
        <v>345</v>
      </c>
      <c r="N139">
        <v>19.99000225</v>
      </c>
      <c r="O139" s="288" t="s">
        <v>347</v>
      </c>
      <c r="P139">
        <v>4.436013698</v>
      </c>
      <c r="Q139" t="s">
        <v>348</v>
      </c>
      <c r="R139">
        <v>50.705372400000002</v>
      </c>
      <c r="S139" s="288" t="s">
        <v>354</v>
      </c>
      <c r="T139">
        <v>30.07777467</v>
      </c>
      <c r="U139" t="s">
        <v>352</v>
      </c>
      <c r="V139">
        <v>25.174891760000001</v>
      </c>
      <c r="W139" s="288" t="s">
        <v>347</v>
      </c>
      <c r="X139">
        <v>5.1982898280000001</v>
      </c>
      <c r="Y139" t="s">
        <v>353</v>
      </c>
      <c r="Z139" s="291">
        <v>13.770659609999999</v>
      </c>
    </row>
    <row r="140" spans="1:26" x14ac:dyDescent="0.3">
      <c r="A140" s="264" t="s">
        <v>355</v>
      </c>
      <c r="B140" s="264">
        <v>29.751358620000001</v>
      </c>
      <c r="C140" s="264" t="s">
        <v>353</v>
      </c>
      <c r="D140" s="265">
        <v>12.14745505</v>
      </c>
      <c r="E140" t="s">
        <v>348</v>
      </c>
      <c r="F140">
        <v>51.84999929</v>
      </c>
      <c r="G140" s="288" t="s">
        <v>355</v>
      </c>
      <c r="H140">
        <v>29.749477500000001</v>
      </c>
      <c r="I140" t="s">
        <v>355</v>
      </c>
      <c r="J140">
        <v>29.749477500000001</v>
      </c>
      <c r="K140" s="288" t="s">
        <v>354</v>
      </c>
      <c r="L140">
        <v>18.705637450000001</v>
      </c>
      <c r="M140" t="s">
        <v>346</v>
      </c>
      <c r="N140">
        <v>24.659790739999998</v>
      </c>
      <c r="O140" s="288" t="s">
        <v>348</v>
      </c>
      <c r="P140">
        <v>48.303784839999999</v>
      </c>
      <c r="Q140" t="s">
        <v>349</v>
      </c>
      <c r="R140">
        <v>14.95524567</v>
      </c>
      <c r="S140" s="288" t="s">
        <v>355</v>
      </c>
      <c r="T140">
        <v>31.981383229999999</v>
      </c>
      <c r="U140" t="s">
        <v>353</v>
      </c>
      <c r="V140">
        <v>13.528523610000001</v>
      </c>
      <c r="W140" s="288" t="s">
        <v>348</v>
      </c>
      <c r="X140">
        <v>62.545669670000002</v>
      </c>
      <c r="Y140" t="s">
        <v>354</v>
      </c>
      <c r="Z140" s="291">
        <v>31.136030470000001</v>
      </c>
    </row>
    <row r="141" spans="1:26" x14ac:dyDescent="0.3">
      <c r="A141" s="264" t="s">
        <v>356</v>
      </c>
      <c r="B141" s="264">
        <v>0.44481101519999999</v>
      </c>
      <c r="C141" s="264" t="s">
        <v>354</v>
      </c>
      <c r="D141" s="265">
        <v>27.47280538</v>
      </c>
      <c r="E141" t="s">
        <v>349</v>
      </c>
      <c r="F141">
        <v>15.47149679</v>
      </c>
      <c r="G141" s="288" t="s">
        <v>356</v>
      </c>
      <c r="H141">
        <v>0.44623584440000003</v>
      </c>
      <c r="I141" t="s">
        <v>356</v>
      </c>
      <c r="J141">
        <v>0.44623584440000003</v>
      </c>
      <c r="K141" s="288" t="s">
        <v>355</v>
      </c>
      <c r="L141">
        <v>19.667993920000001</v>
      </c>
      <c r="M141" t="s">
        <v>347</v>
      </c>
      <c r="N141">
        <v>6.5512640150000001</v>
      </c>
      <c r="O141" s="288" t="s">
        <v>349</v>
      </c>
      <c r="P141">
        <v>16.93022573</v>
      </c>
      <c r="Q141" t="s">
        <v>350</v>
      </c>
      <c r="R141">
        <v>0.34612654859999997</v>
      </c>
      <c r="S141" s="288" t="s">
        <v>356</v>
      </c>
      <c r="T141">
        <v>0.3801594324</v>
      </c>
      <c r="U141" t="s">
        <v>354</v>
      </c>
      <c r="V141">
        <v>33.656643819999999</v>
      </c>
      <c r="W141" s="288" t="s">
        <v>349</v>
      </c>
      <c r="X141">
        <v>13.139008540000001</v>
      </c>
      <c r="Y141" t="s">
        <v>355</v>
      </c>
      <c r="Z141" s="291">
        <v>27.657022680000001</v>
      </c>
    </row>
    <row r="142" spans="1:26" x14ac:dyDescent="0.3">
      <c r="A142" s="264" t="s">
        <v>357</v>
      </c>
      <c r="B142" s="264">
        <v>18.74510695</v>
      </c>
      <c r="C142" s="264" t="s">
        <v>355</v>
      </c>
      <c r="D142" s="265">
        <v>28.527641880000001</v>
      </c>
      <c r="E142" t="s">
        <v>350</v>
      </c>
      <c r="F142">
        <v>0.32533089440000001</v>
      </c>
      <c r="G142" s="288" t="s">
        <v>357</v>
      </c>
      <c r="H142">
        <v>18.302572869999999</v>
      </c>
      <c r="I142" t="s">
        <v>357</v>
      </c>
      <c r="J142">
        <v>18.302572869999999</v>
      </c>
      <c r="K142" s="288" t="s">
        <v>356</v>
      </c>
      <c r="L142">
        <v>5.8256414669999996</v>
      </c>
      <c r="M142" t="s">
        <v>348</v>
      </c>
      <c r="N142">
        <v>63.95060857</v>
      </c>
      <c r="O142" s="288" t="s">
        <v>350</v>
      </c>
      <c r="P142">
        <v>0.16328203450000001</v>
      </c>
      <c r="Q142" t="s">
        <v>351</v>
      </c>
      <c r="R142">
        <v>19.744648590000001</v>
      </c>
      <c r="S142" s="288" t="s">
        <v>357</v>
      </c>
      <c r="T142">
        <v>21.469539789999999</v>
      </c>
      <c r="U142" t="s">
        <v>355</v>
      </c>
      <c r="V142">
        <v>29.54894303</v>
      </c>
      <c r="W142" s="288" t="s">
        <v>350</v>
      </c>
      <c r="X142">
        <v>0.1374115638</v>
      </c>
      <c r="Y142" t="s">
        <v>356</v>
      </c>
      <c r="Z142" s="291">
        <v>2.566492636</v>
      </c>
    </row>
    <row r="143" spans="1:26" x14ac:dyDescent="0.3">
      <c r="A143" s="264" t="s">
        <v>358</v>
      </c>
      <c r="B143" s="264">
        <v>0.44884703310000001</v>
      </c>
      <c r="C143" s="264" t="s">
        <v>356</v>
      </c>
      <c r="D143" s="265">
        <v>0.38015977340000001</v>
      </c>
      <c r="E143" t="s">
        <v>351</v>
      </c>
      <c r="F143">
        <v>18.506652930000001</v>
      </c>
      <c r="G143" s="288" t="s">
        <v>358</v>
      </c>
      <c r="H143">
        <v>0.44884703479999999</v>
      </c>
      <c r="I143" t="s">
        <v>358</v>
      </c>
      <c r="J143">
        <v>0.44884703479999999</v>
      </c>
      <c r="K143" s="288" t="s">
        <v>357</v>
      </c>
      <c r="L143">
        <v>10.57549453</v>
      </c>
      <c r="M143" t="s">
        <v>349</v>
      </c>
      <c r="N143">
        <v>14.04839984</v>
      </c>
      <c r="O143" s="288" t="s">
        <v>351</v>
      </c>
      <c r="P143">
        <v>17.652738889999998</v>
      </c>
      <c r="Q143" t="s">
        <v>352</v>
      </c>
      <c r="R143">
        <v>20.630223869999998</v>
      </c>
      <c r="S143" s="288" t="s">
        <v>358</v>
      </c>
      <c r="T143">
        <v>0.44884704390000002</v>
      </c>
      <c r="U143" t="s">
        <v>356</v>
      </c>
      <c r="V143">
        <v>5.0681562070000004</v>
      </c>
      <c r="W143" s="288" t="s">
        <v>351</v>
      </c>
      <c r="X143">
        <v>22.93912757</v>
      </c>
      <c r="Y143" t="s">
        <v>357</v>
      </c>
      <c r="Z143" s="291">
        <v>24.724455259999999</v>
      </c>
    </row>
    <row r="144" spans="1:26" x14ac:dyDescent="0.3">
      <c r="A144" s="264" t="s">
        <v>359</v>
      </c>
      <c r="B144" s="264">
        <v>0.39873520759999997</v>
      </c>
      <c r="C144" s="264" t="s">
        <v>357</v>
      </c>
      <c r="D144" s="265">
        <v>16.813622989999999</v>
      </c>
      <c r="E144" t="s">
        <v>352</v>
      </c>
      <c r="F144">
        <v>22.19066072</v>
      </c>
      <c r="G144" s="288" t="s">
        <v>359</v>
      </c>
      <c r="H144">
        <v>0.39873522150000001</v>
      </c>
      <c r="I144" t="s">
        <v>359</v>
      </c>
      <c r="J144">
        <v>0.39873522150000001</v>
      </c>
      <c r="K144" s="288" t="s">
        <v>358</v>
      </c>
      <c r="L144">
        <v>0.34968945470000001</v>
      </c>
      <c r="M144" t="s">
        <v>350</v>
      </c>
      <c r="N144">
        <v>1.76856876</v>
      </c>
      <c r="O144" s="288" t="s">
        <v>352</v>
      </c>
      <c r="P144">
        <v>22.88241197</v>
      </c>
      <c r="Q144" t="s">
        <v>353</v>
      </c>
      <c r="R144">
        <v>12.59105593</v>
      </c>
      <c r="S144" s="288" t="s">
        <v>359</v>
      </c>
      <c r="T144">
        <v>0.39936493049999999</v>
      </c>
      <c r="U144" t="s">
        <v>357</v>
      </c>
      <c r="V144">
        <v>17.952249500000001</v>
      </c>
      <c r="W144" s="288" t="s">
        <v>352</v>
      </c>
      <c r="X144">
        <v>18.405685129999998</v>
      </c>
      <c r="Y144" t="s">
        <v>358</v>
      </c>
      <c r="Z144" s="291">
        <v>0.47445487780000001</v>
      </c>
    </row>
    <row r="145" spans="1:26" x14ac:dyDescent="0.3">
      <c r="A145" s="264" t="s">
        <v>360</v>
      </c>
      <c r="B145" s="264">
        <v>34.277616999999999</v>
      </c>
      <c r="C145" s="264" t="s">
        <v>358</v>
      </c>
      <c r="D145" s="265">
        <v>0.44887254980000002</v>
      </c>
      <c r="E145" t="s">
        <v>353</v>
      </c>
      <c r="F145">
        <v>13.893560839999999</v>
      </c>
      <c r="G145" s="288" t="s">
        <v>360</v>
      </c>
      <c r="H145">
        <v>34.278543409999997</v>
      </c>
      <c r="I145" t="s">
        <v>360</v>
      </c>
      <c r="J145">
        <v>34.278543409999997</v>
      </c>
      <c r="K145" s="288" t="s">
        <v>359</v>
      </c>
      <c r="L145">
        <v>0.39873524059999998</v>
      </c>
      <c r="M145" t="s">
        <v>351</v>
      </c>
      <c r="N145">
        <v>17.66171405</v>
      </c>
      <c r="O145" s="288" t="s">
        <v>353</v>
      </c>
      <c r="P145">
        <v>12.6636892</v>
      </c>
      <c r="Q145" t="s">
        <v>354</v>
      </c>
      <c r="R145">
        <v>27.681978640000001</v>
      </c>
      <c r="S145" s="288" t="s">
        <v>360</v>
      </c>
      <c r="T145">
        <v>32.175509150000003</v>
      </c>
      <c r="U145" t="s">
        <v>358</v>
      </c>
      <c r="V145">
        <v>0.25626850550000002</v>
      </c>
      <c r="W145" s="288" t="s">
        <v>353</v>
      </c>
      <c r="X145">
        <v>12.20974988</v>
      </c>
      <c r="Y145" t="s">
        <v>359</v>
      </c>
      <c r="Z145" s="291">
        <v>0.51945162759999997</v>
      </c>
    </row>
    <row r="146" spans="1:26" x14ac:dyDescent="0.3">
      <c r="A146" s="264" t="s">
        <v>361</v>
      </c>
      <c r="B146" s="265">
        <v>5.7819222180000004E-7</v>
      </c>
      <c r="C146" s="264" t="s">
        <v>359</v>
      </c>
      <c r="D146" s="265">
        <v>0.39873540239999999</v>
      </c>
      <c r="E146" t="s">
        <v>354</v>
      </c>
      <c r="F146">
        <v>29.362641799999999</v>
      </c>
      <c r="G146" s="288" t="s">
        <v>361</v>
      </c>
      <c r="H146" s="295">
        <v>6.0033000649999995E-7</v>
      </c>
      <c r="I146" t="s">
        <v>361</v>
      </c>
      <c r="J146" s="295">
        <v>6.0033000649999995E-7</v>
      </c>
      <c r="K146" s="288" t="s">
        <v>360</v>
      </c>
      <c r="L146">
        <v>42.041756540000002</v>
      </c>
      <c r="M146" t="s">
        <v>352</v>
      </c>
      <c r="N146">
        <v>22.31451955</v>
      </c>
      <c r="O146" s="288" t="s">
        <v>354</v>
      </c>
      <c r="P146">
        <v>29.656120040000001</v>
      </c>
      <c r="Q146" t="s">
        <v>355</v>
      </c>
      <c r="R146">
        <v>29.61663553</v>
      </c>
      <c r="S146" s="288" t="s">
        <v>361</v>
      </c>
      <c r="T146" s="295">
        <v>1.437973743E-6</v>
      </c>
      <c r="U146" t="s">
        <v>359</v>
      </c>
      <c r="V146">
        <v>0.39873528990000001</v>
      </c>
      <c r="W146" s="288" t="s">
        <v>354</v>
      </c>
      <c r="X146">
        <v>26.891166009999999</v>
      </c>
      <c r="Y146" t="s">
        <v>360</v>
      </c>
      <c r="Z146" s="291">
        <v>56.122214280000001</v>
      </c>
    </row>
    <row r="147" spans="1:26" x14ac:dyDescent="0.3">
      <c r="A147" s="264" t="s">
        <v>363</v>
      </c>
      <c r="B147" s="264">
        <v>6.5751072580000001</v>
      </c>
      <c r="C147" s="264" t="s">
        <v>360</v>
      </c>
      <c r="D147" s="264">
        <v>35.506774210000003</v>
      </c>
      <c r="E147" t="s">
        <v>355</v>
      </c>
      <c r="F147">
        <v>30.91327497</v>
      </c>
      <c r="G147" s="288" t="s">
        <v>363</v>
      </c>
      <c r="H147">
        <v>6.5751909260000003</v>
      </c>
      <c r="I147" t="s">
        <v>363</v>
      </c>
      <c r="J147">
        <v>6.5751909260000003</v>
      </c>
      <c r="K147" s="288" t="s">
        <v>361</v>
      </c>
      <c r="L147">
        <v>8.3700414389999995</v>
      </c>
      <c r="M147" t="s">
        <v>353</v>
      </c>
      <c r="N147">
        <v>24.058125570000001</v>
      </c>
      <c r="O147" s="288" t="s">
        <v>355</v>
      </c>
      <c r="P147">
        <v>28.948710510000002</v>
      </c>
      <c r="Q147" t="s">
        <v>356</v>
      </c>
      <c r="R147">
        <v>0.52301684540000004</v>
      </c>
      <c r="S147" s="288" t="s">
        <v>362</v>
      </c>
      <c r="T147" s="295">
        <v>2.1602096120000001E-7</v>
      </c>
      <c r="U147" t="s">
        <v>360</v>
      </c>
      <c r="V147">
        <v>34.844222180000003</v>
      </c>
      <c r="W147" s="288" t="s">
        <v>355</v>
      </c>
      <c r="X147">
        <v>33.149501469999997</v>
      </c>
      <c r="Y147" t="s">
        <v>361</v>
      </c>
      <c r="Z147" s="291">
        <v>4.6454888990000001</v>
      </c>
    </row>
    <row r="148" spans="1:26" x14ac:dyDescent="0.3">
      <c r="A148" s="264" t="s">
        <v>364</v>
      </c>
      <c r="B148" s="264">
        <v>1.55619913</v>
      </c>
      <c r="C148" s="264" t="s">
        <v>361</v>
      </c>
      <c r="D148" s="265">
        <v>1.839835154E-6</v>
      </c>
      <c r="E148" t="s">
        <v>356</v>
      </c>
      <c r="F148">
        <v>0.42025819250000002</v>
      </c>
      <c r="G148" s="288" t="s">
        <v>364</v>
      </c>
      <c r="H148">
        <v>1.5561321130000001</v>
      </c>
      <c r="I148" t="s">
        <v>364</v>
      </c>
      <c r="J148">
        <v>1.5561321130000001</v>
      </c>
      <c r="K148" s="288" t="s">
        <v>362</v>
      </c>
      <c r="L148">
        <v>6.3652285959999999E-3</v>
      </c>
      <c r="M148" t="s">
        <v>354</v>
      </c>
      <c r="N148">
        <v>32.693845439999997</v>
      </c>
      <c r="O148" s="288" t="s">
        <v>356</v>
      </c>
      <c r="P148">
        <v>0.40624445770000001</v>
      </c>
      <c r="Q148" t="s">
        <v>357</v>
      </c>
      <c r="R148">
        <v>15.956850490000001</v>
      </c>
      <c r="S148" s="288" t="s">
        <v>363</v>
      </c>
      <c r="T148">
        <v>6.8253824109999996</v>
      </c>
      <c r="U148" t="s">
        <v>361</v>
      </c>
      <c r="V148">
        <v>3.8182721979999998</v>
      </c>
      <c r="W148" s="288" t="s">
        <v>356</v>
      </c>
      <c r="X148">
        <v>2.1375977989999999</v>
      </c>
      <c r="Y148" t="s">
        <v>362</v>
      </c>
      <c r="Z148" s="291">
        <v>0.50325388979999996</v>
      </c>
    </row>
    <row r="149" spans="1:26" x14ac:dyDescent="0.3">
      <c r="A149" s="264" t="s">
        <v>367</v>
      </c>
      <c r="B149" s="264">
        <v>0.15062223529999999</v>
      </c>
      <c r="C149" s="264" t="s">
        <v>362</v>
      </c>
      <c r="D149" s="265">
        <v>2.4071479609999999E-7</v>
      </c>
      <c r="E149" t="s">
        <v>357</v>
      </c>
      <c r="F149">
        <v>19.604615630000001</v>
      </c>
      <c r="G149" s="288" t="s">
        <v>367</v>
      </c>
      <c r="H149">
        <v>0.15062241479999999</v>
      </c>
      <c r="I149" t="s">
        <v>367</v>
      </c>
      <c r="J149">
        <v>0.15062241479999999</v>
      </c>
      <c r="K149" s="288" t="s">
        <v>363</v>
      </c>
      <c r="L149">
        <v>0.42990297890000001</v>
      </c>
      <c r="M149" t="s">
        <v>355</v>
      </c>
      <c r="N149">
        <v>38.779823090000001</v>
      </c>
      <c r="O149" s="288" t="s">
        <v>357</v>
      </c>
      <c r="P149">
        <v>19.6243078</v>
      </c>
      <c r="Q149" t="s">
        <v>358</v>
      </c>
      <c r="R149">
        <v>0.44884710529999999</v>
      </c>
      <c r="S149" s="288" t="s">
        <v>364</v>
      </c>
      <c r="T149">
        <v>2.1341405189999998</v>
      </c>
      <c r="U149" t="s">
        <v>362</v>
      </c>
      <c r="V149">
        <v>0.87383017009999997</v>
      </c>
      <c r="W149" s="288" t="s">
        <v>357</v>
      </c>
      <c r="X149">
        <v>15.76204521</v>
      </c>
      <c r="Y149" t="s">
        <v>363</v>
      </c>
      <c r="Z149" s="291">
        <v>9.7662323129999997</v>
      </c>
    </row>
    <row r="150" spans="1:26" x14ac:dyDescent="0.3">
      <c r="A150" s="264" t="s">
        <v>368</v>
      </c>
      <c r="B150" s="264">
        <v>2.9648007179999998</v>
      </c>
      <c r="C150" s="264" t="s">
        <v>363</v>
      </c>
      <c r="D150" s="264">
        <v>5.855524248</v>
      </c>
      <c r="E150" t="s">
        <v>358</v>
      </c>
      <c r="F150">
        <v>0.44884714510000001</v>
      </c>
      <c r="G150" s="288" t="s">
        <v>368</v>
      </c>
      <c r="H150">
        <v>2.9648026679999999</v>
      </c>
      <c r="I150" t="s">
        <v>368</v>
      </c>
      <c r="J150">
        <v>2.9648026679999999</v>
      </c>
      <c r="K150" s="288" t="s">
        <v>364</v>
      </c>
      <c r="L150">
        <v>0.45673955420000001</v>
      </c>
      <c r="M150" t="s">
        <v>356</v>
      </c>
      <c r="N150">
        <v>0.38016116360000002</v>
      </c>
      <c r="O150" s="288" t="s">
        <v>358</v>
      </c>
      <c r="P150">
        <v>0.4488471316</v>
      </c>
      <c r="Q150" t="s">
        <v>359</v>
      </c>
      <c r="R150">
        <v>0.39873549990000001</v>
      </c>
      <c r="S150" s="288" t="s">
        <v>365</v>
      </c>
      <c r="T150" s="295">
        <v>1.7078943679999999E-7</v>
      </c>
      <c r="U150" t="s">
        <v>363</v>
      </c>
      <c r="V150">
        <v>6.7541339889999996</v>
      </c>
      <c r="W150" s="288" t="s">
        <v>358</v>
      </c>
      <c r="X150">
        <v>0.44884711379999997</v>
      </c>
      <c r="Y150" t="s">
        <v>364</v>
      </c>
      <c r="Z150" s="291">
        <v>1.022421174</v>
      </c>
    </row>
    <row r="151" spans="1:26" x14ac:dyDescent="0.3">
      <c r="A151" s="264" t="s">
        <v>369</v>
      </c>
      <c r="B151" s="264">
        <v>6.7309939169999999E-2</v>
      </c>
      <c r="C151" s="264" t="s">
        <v>364</v>
      </c>
      <c r="D151" s="265">
        <v>1.808422008</v>
      </c>
      <c r="E151" t="s">
        <v>359</v>
      </c>
      <c r="F151">
        <v>0.39873578980000002</v>
      </c>
      <c r="G151" s="288" t="s">
        <v>369</v>
      </c>
      <c r="H151">
        <v>6.7297644429999998E-2</v>
      </c>
      <c r="I151" t="s">
        <v>369</v>
      </c>
      <c r="J151">
        <v>6.7297644429999998E-2</v>
      </c>
      <c r="K151" s="288" t="s">
        <v>365</v>
      </c>
      <c r="L151" s="295">
        <v>1.390651301E-7</v>
      </c>
      <c r="M151" t="s">
        <v>357</v>
      </c>
      <c r="N151">
        <v>22.465721179999999</v>
      </c>
      <c r="O151" s="288" t="s">
        <v>359</v>
      </c>
      <c r="P151">
        <v>0.39873577719999997</v>
      </c>
      <c r="Q151" t="s">
        <v>360</v>
      </c>
      <c r="R151">
        <v>32.763902620000003</v>
      </c>
      <c r="S151" s="288" t="s">
        <v>366</v>
      </c>
      <c r="T151" s="295">
        <v>2.1914423590000001E-7</v>
      </c>
      <c r="U151" t="s">
        <v>364</v>
      </c>
      <c r="V151">
        <v>0.61176815380000005</v>
      </c>
      <c r="W151" s="288" t="s">
        <v>359</v>
      </c>
      <c r="X151">
        <v>0.39873591009999998</v>
      </c>
      <c r="Y151" t="s">
        <v>367</v>
      </c>
      <c r="Z151" s="291">
        <v>0.27449604129999999</v>
      </c>
    </row>
    <row r="152" spans="1:26" x14ac:dyDescent="0.3">
      <c r="A152" s="264" t="s">
        <v>370</v>
      </c>
      <c r="B152" s="264">
        <v>1.312050562</v>
      </c>
      <c r="C152" s="264" t="s">
        <v>365</v>
      </c>
      <c r="D152" s="265">
        <v>1.877221699E-7</v>
      </c>
      <c r="E152" t="s">
        <v>360</v>
      </c>
      <c r="F152">
        <v>35.205388390000003</v>
      </c>
      <c r="G152" s="288" t="s">
        <v>370</v>
      </c>
      <c r="H152">
        <v>1.312022866</v>
      </c>
      <c r="I152" t="s">
        <v>370</v>
      </c>
      <c r="J152">
        <v>1.312022866</v>
      </c>
      <c r="K152" s="288" t="s">
        <v>366</v>
      </c>
      <c r="L152" s="295">
        <v>1.864821303E-7</v>
      </c>
      <c r="M152" t="s">
        <v>358</v>
      </c>
      <c r="N152">
        <v>0.60656480199999996</v>
      </c>
      <c r="O152" s="288" t="s">
        <v>360</v>
      </c>
      <c r="P152">
        <v>39.1155008</v>
      </c>
      <c r="Q152" t="s">
        <v>361</v>
      </c>
      <c r="R152" s="295">
        <v>2.8757231729999999E-6</v>
      </c>
      <c r="S152" s="288" t="s">
        <v>367</v>
      </c>
      <c r="T152">
        <v>0.23280310600000001</v>
      </c>
      <c r="U152" t="s">
        <v>365</v>
      </c>
      <c r="V152" s="295">
        <v>1.7614355580000001E-7</v>
      </c>
      <c r="W152" s="288" t="s">
        <v>360</v>
      </c>
      <c r="X152">
        <v>30.18531926</v>
      </c>
      <c r="Y152" t="s">
        <v>368</v>
      </c>
      <c r="Z152" s="291">
        <v>4.1739031950000003</v>
      </c>
    </row>
    <row r="153" spans="1:26" x14ac:dyDescent="0.3">
      <c r="A153" s="264" t="s">
        <v>371</v>
      </c>
      <c r="B153" s="264">
        <v>3.4508830189999999</v>
      </c>
      <c r="C153" s="264" t="s">
        <v>366</v>
      </c>
      <c r="D153" s="265">
        <v>2.3996917320000001E-7</v>
      </c>
      <c r="E153" t="s">
        <v>361</v>
      </c>
      <c r="F153" s="295">
        <v>1.9471912490000001E-6</v>
      </c>
      <c r="G153" s="288" t="s">
        <v>371</v>
      </c>
      <c r="H153">
        <v>3.4508553690000001</v>
      </c>
      <c r="I153" t="s">
        <v>371</v>
      </c>
      <c r="J153">
        <v>3.4508553690000001</v>
      </c>
      <c r="K153" s="288" t="s">
        <v>367</v>
      </c>
      <c r="L153">
        <v>0.30360040199999999</v>
      </c>
      <c r="M153" t="s">
        <v>359</v>
      </c>
      <c r="N153">
        <v>0.78603484999999995</v>
      </c>
      <c r="O153" s="288" t="s">
        <v>361</v>
      </c>
      <c r="P153" s="295">
        <v>4.9981173539999999E-5</v>
      </c>
      <c r="Q153" t="s">
        <v>362</v>
      </c>
      <c r="R153" s="295">
        <v>4.5434127950000001E-7</v>
      </c>
      <c r="S153" s="288" t="s">
        <v>368</v>
      </c>
      <c r="T153">
        <v>2.246046926</v>
      </c>
      <c r="U153" t="s">
        <v>366</v>
      </c>
      <c r="V153" s="295">
        <v>1.8877806839999999E-7</v>
      </c>
      <c r="W153" s="288" t="s">
        <v>361</v>
      </c>
      <c r="X153" s="295">
        <v>2.4277192380000002E-6</v>
      </c>
      <c r="Y153" t="s">
        <v>369</v>
      </c>
      <c r="Z153" s="296">
        <v>1.870877018E-7</v>
      </c>
    </row>
    <row r="154" spans="1:26" x14ac:dyDescent="0.3">
      <c r="A154" s="264" t="s">
        <v>372</v>
      </c>
      <c r="B154" s="264">
        <v>2.2930049960000001</v>
      </c>
      <c r="C154" s="264" t="s">
        <v>367</v>
      </c>
      <c r="D154" s="264">
        <v>0.16368710349999999</v>
      </c>
      <c r="E154" t="s">
        <v>362</v>
      </c>
      <c r="F154" s="295">
        <v>4.6815702220000002E-7</v>
      </c>
      <c r="G154" s="288" t="s">
        <v>372</v>
      </c>
      <c r="H154">
        <v>2.2929670340000001</v>
      </c>
      <c r="I154" t="s">
        <v>372</v>
      </c>
      <c r="J154">
        <v>2.2929670340000001</v>
      </c>
      <c r="K154" s="288" t="s">
        <v>368</v>
      </c>
      <c r="L154">
        <v>1.384392332</v>
      </c>
      <c r="M154" t="s">
        <v>360</v>
      </c>
      <c r="N154">
        <v>28.38661892</v>
      </c>
      <c r="O154" s="288" t="s">
        <v>362</v>
      </c>
      <c r="P154" s="295">
        <v>1.717970842E-6</v>
      </c>
      <c r="Q154" t="s">
        <v>363</v>
      </c>
      <c r="R154">
        <v>6.7022690589999998</v>
      </c>
      <c r="S154" s="288" t="s">
        <v>369</v>
      </c>
      <c r="T154">
        <v>7.3898681950000003E-2</v>
      </c>
      <c r="U154" t="s">
        <v>367</v>
      </c>
      <c r="V154">
        <v>0.19253494500000001</v>
      </c>
      <c r="W154" s="288" t="s">
        <v>362</v>
      </c>
      <c r="X154" s="295">
        <v>4.2901248829999999E-7</v>
      </c>
      <c r="Y154" t="s">
        <v>370</v>
      </c>
      <c r="Z154" s="296">
        <v>1.602762511E-6</v>
      </c>
    </row>
    <row r="155" spans="1:26" x14ac:dyDescent="0.3">
      <c r="A155" s="264" t="s">
        <v>375</v>
      </c>
      <c r="B155" s="264">
        <v>0.98791985780000002</v>
      </c>
      <c r="C155" s="264" t="s">
        <v>368</v>
      </c>
      <c r="D155" s="265">
        <v>3.0887814090000001</v>
      </c>
      <c r="E155" t="s">
        <v>363</v>
      </c>
      <c r="F155">
        <v>6.5067060359999997</v>
      </c>
      <c r="G155" s="288" t="s">
        <v>374</v>
      </c>
      <c r="H155" s="295">
        <v>1.0287856029999999E-7</v>
      </c>
      <c r="I155" t="s">
        <v>374</v>
      </c>
      <c r="J155" s="295">
        <v>1.0287856029999999E-7</v>
      </c>
      <c r="K155" s="288" t="s">
        <v>369</v>
      </c>
      <c r="L155" s="295">
        <v>3.5242505340000002E-7</v>
      </c>
      <c r="M155" t="s">
        <v>361</v>
      </c>
      <c r="N155" s="295">
        <v>2.1479177889999998E-6</v>
      </c>
      <c r="O155" s="288" t="s">
        <v>363</v>
      </c>
      <c r="P155">
        <v>5.9855111680000004</v>
      </c>
      <c r="Q155" t="s">
        <v>364</v>
      </c>
      <c r="R155">
        <v>1.501590714</v>
      </c>
      <c r="S155" s="288" t="s">
        <v>370</v>
      </c>
      <c r="T155">
        <v>0.59075511420000004</v>
      </c>
      <c r="U155" t="s">
        <v>368</v>
      </c>
      <c r="V155">
        <v>4.8529924769999999</v>
      </c>
      <c r="W155" s="288" t="s">
        <v>363</v>
      </c>
      <c r="X155">
        <v>2.0970038409999998</v>
      </c>
      <c r="Y155" t="s">
        <v>371</v>
      </c>
      <c r="Z155" s="291">
        <v>2.116293652</v>
      </c>
    </row>
    <row r="156" spans="1:26" x14ac:dyDescent="0.3">
      <c r="A156" s="264" t="s">
        <v>376</v>
      </c>
      <c r="B156" s="264">
        <v>39.692412939999997</v>
      </c>
      <c r="C156" s="264" t="s">
        <v>369</v>
      </c>
      <c r="D156" s="265">
        <v>0.1228659122</v>
      </c>
      <c r="E156" t="s">
        <v>364</v>
      </c>
      <c r="F156">
        <v>1.0741144220000001</v>
      </c>
      <c r="G156" s="288" t="s">
        <v>375</v>
      </c>
      <c r="H156">
        <v>0.98805935040000004</v>
      </c>
      <c r="I156" t="s">
        <v>375</v>
      </c>
      <c r="J156">
        <v>0.98805935040000004</v>
      </c>
      <c r="K156" s="288" t="s">
        <v>370</v>
      </c>
      <c r="L156" s="295">
        <v>6.5548622579999998E-7</v>
      </c>
      <c r="M156" t="s">
        <v>362</v>
      </c>
      <c r="N156" s="295">
        <v>1.2614411980000001E-6</v>
      </c>
      <c r="O156" s="288" t="s">
        <v>364</v>
      </c>
      <c r="P156">
        <v>1.1262833510000001</v>
      </c>
      <c r="Q156" t="s">
        <v>365</v>
      </c>
      <c r="R156" s="295">
        <v>3.663788953E-7</v>
      </c>
      <c r="S156" s="288" t="s">
        <v>371</v>
      </c>
      <c r="T156">
        <v>2.100364318</v>
      </c>
      <c r="U156" t="s">
        <v>369</v>
      </c>
      <c r="V156">
        <v>0.1020814115</v>
      </c>
      <c r="W156" s="288" t="s">
        <v>364</v>
      </c>
      <c r="X156">
        <v>0.3417247726</v>
      </c>
      <c r="Y156" t="s">
        <v>372</v>
      </c>
      <c r="Z156" s="291">
        <v>1.271272583</v>
      </c>
    </row>
    <row r="157" spans="1:26" x14ac:dyDescent="0.3">
      <c r="A157" s="264" t="s">
        <v>377</v>
      </c>
      <c r="B157" s="264">
        <v>6.6779816070000004</v>
      </c>
      <c r="C157" s="264" t="s">
        <v>370</v>
      </c>
      <c r="D157" s="265">
        <v>1.5570224269999999</v>
      </c>
      <c r="E157" t="s">
        <v>365</v>
      </c>
      <c r="F157" s="295">
        <v>3.570538619E-7</v>
      </c>
      <c r="G157" s="288" t="s">
        <v>376</v>
      </c>
      <c r="H157">
        <v>39.701963650000003</v>
      </c>
      <c r="I157" t="s">
        <v>376</v>
      </c>
      <c r="J157">
        <v>39.701963650000003</v>
      </c>
      <c r="K157" s="288" t="s">
        <v>371</v>
      </c>
      <c r="L157">
        <v>7.2814636129999997</v>
      </c>
      <c r="M157" t="s">
        <v>363</v>
      </c>
      <c r="N157">
        <v>22.920310650000001</v>
      </c>
      <c r="O157" s="288" t="s">
        <v>365</v>
      </c>
      <c r="P157" s="295">
        <v>3.3846870380000001E-7</v>
      </c>
      <c r="Q157" t="s">
        <v>366</v>
      </c>
      <c r="R157" s="295">
        <v>4.6635395619999998E-7</v>
      </c>
      <c r="S157" s="288" t="s">
        <v>372</v>
      </c>
      <c r="T157">
        <v>0.95181622860000004</v>
      </c>
      <c r="U157" t="s">
        <v>370</v>
      </c>
      <c r="V157">
        <v>2.0614321800000002</v>
      </c>
      <c r="W157" s="288" t="s">
        <v>365</v>
      </c>
      <c r="X157" s="295">
        <v>4.6671881549999998E-7</v>
      </c>
      <c r="Y157" t="s">
        <v>375</v>
      </c>
      <c r="Z157" s="296">
        <v>2.1719927379999998E-6</v>
      </c>
    </row>
    <row r="158" spans="1:26" x14ac:dyDescent="0.3">
      <c r="A158" s="264" t="s">
        <v>378</v>
      </c>
      <c r="B158" s="264">
        <v>49.777080040000001</v>
      </c>
      <c r="C158" s="264" t="s">
        <v>371</v>
      </c>
      <c r="D158" s="265">
        <v>4.4493801900000003</v>
      </c>
      <c r="E158" t="s">
        <v>366</v>
      </c>
      <c r="F158" s="295">
        <v>4.5923624800000002E-7</v>
      </c>
      <c r="G158" s="288" t="s">
        <v>377</v>
      </c>
      <c r="H158">
        <v>6.677843653</v>
      </c>
      <c r="I158" t="s">
        <v>377</v>
      </c>
      <c r="J158">
        <v>6.677843653</v>
      </c>
      <c r="K158" s="288" t="s">
        <v>372</v>
      </c>
      <c r="L158">
        <v>0.48729188820000002</v>
      </c>
      <c r="M158" t="s">
        <v>364</v>
      </c>
      <c r="N158">
        <v>1.105536785</v>
      </c>
      <c r="O158" s="288" t="s">
        <v>366</v>
      </c>
      <c r="P158" s="295">
        <v>5.8917260110000001E-7</v>
      </c>
      <c r="Q158" t="s">
        <v>367</v>
      </c>
      <c r="R158">
        <v>0.1833784027</v>
      </c>
      <c r="S158" s="288" t="s">
        <v>373</v>
      </c>
      <c r="T158" s="295">
        <v>1.574589249E-7</v>
      </c>
      <c r="U158" t="s">
        <v>371</v>
      </c>
      <c r="V158">
        <v>3.0062195979999999</v>
      </c>
      <c r="W158" s="288" t="s">
        <v>366</v>
      </c>
      <c r="X158" s="295">
        <v>5.1825825840000005E-7</v>
      </c>
      <c r="Y158" t="s">
        <v>376</v>
      </c>
      <c r="Z158" s="291">
        <v>38.841580550000003</v>
      </c>
    </row>
    <row r="159" spans="1:26" x14ac:dyDescent="0.3">
      <c r="A159" s="264" t="s">
        <v>383</v>
      </c>
      <c r="B159" s="264">
        <v>47.003406429999998</v>
      </c>
      <c r="C159" s="264" t="s">
        <v>372</v>
      </c>
      <c r="D159" s="265">
        <v>2.6667522290000001</v>
      </c>
      <c r="E159" t="s">
        <v>367</v>
      </c>
      <c r="F159">
        <v>0.15062422919999999</v>
      </c>
      <c r="G159" s="288" t="s">
        <v>378</v>
      </c>
      <c r="H159">
        <v>49.776405889999999</v>
      </c>
      <c r="I159" t="s">
        <v>378</v>
      </c>
      <c r="J159">
        <v>49.776405889999999</v>
      </c>
      <c r="K159" s="288" t="s">
        <v>373</v>
      </c>
      <c r="L159" s="295">
        <v>1.3635405339999999E-7</v>
      </c>
      <c r="M159" t="s">
        <v>365</v>
      </c>
      <c r="N159" s="295">
        <v>9.0851276830000002E-7</v>
      </c>
      <c r="O159" s="288" t="s">
        <v>367</v>
      </c>
      <c r="P159">
        <v>0.1466344658</v>
      </c>
      <c r="Q159" t="s">
        <v>368</v>
      </c>
      <c r="R159">
        <v>2.8933886850000001</v>
      </c>
      <c r="S159" s="288" t="s">
        <v>374</v>
      </c>
      <c r="T159" s="295">
        <v>1.9979173269999999E-7</v>
      </c>
      <c r="U159" t="s">
        <v>372</v>
      </c>
      <c r="V159">
        <v>1.908660689</v>
      </c>
      <c r="W159" s="288" t="s">
        <v>367</v>
      </c>
      <c r="X159">
        <v>9.3840205430000004E-2</v>
      </c>
      <c r="Y159" t="s">
        <v>377</v>
      </c>
      <c r="Z159" s="291">
        <v>6.3841839269999996</v>
      </c>
    </row>
    <row r="160" spans="1:26" x14ac:dyDescent="0.3">
      <c r="A160" s="264" t="s">
        <v>384</v>
      </c>
      <c r="B160" s="264">
        <v>14.4317858</v>
      </c>
      <c r="C160" s="264" t="s">
        <v>373</v>
      </c>
      <c r="D160" s="265">
        <v>1.7444275610000001E-7</v>
      </c>
      <c r="E160" t="s">
        <v>368</v>
      </c>
      <c r="F160">
        <v>2.9429450529999999</v>
      </c>
      <c r="G160" s="288" t="s">
        <v>383</v>
      </c>
      <c r="H160">
        <v>47.003380499999999</v>
      </c>
      <c r="I160" t="s">
        <v>383</v>
      </c>
      <c r="J160">
        <v>47.003380499999999</v>
      </c>
      <c r="K160" s="288" t="s">
        <v>374</v>
      </c>
      <c r="L160" s="295">
        <v>2.1005603259999999E-7</v>
      </c>
      <c r="M160" t="s">
        <v>366</v>
      </c>
      <c r="N160" s="295">
        <v>1.026582221E-6</v>
      </c>
      <c r="O160" s="288" t="s">
        <v>368</v>
      </c>
      <c r="P160">
        <v>2.8568360689999999</v>
      </c>
      <c r="Q160" t="s">
        <v>369</v>
      </c>
      <c r="R160">
        <v>0.13129379099999999</v>
      </c>
      <c r="S160" s="288" t="s">
        <v>375</v>
      </c>
      <c r="T160">
        <v>4.1950755439999998</v>
      </c>
      <c r="U160" t="s">
        <v>373</v>
      </c>
      <c r="V160" s="295">
        <v>1.6966202009999999E-7</v>
      </c>
      <c r="W160" s="288" t="s">
        <v>368</v>
      </c>
      <c r="X160">
        <v>3.356979162</v>
      </c>
      <c r="Y160" t="s">
        <v>378</v>
      </c>
      <c r="Z160" s="291">
        <v>79.097023730000004</v>
      </c>
    </row>
    <row r="161" spans="1:26" x14ac:dyDescent="0.3">
      <c r="A161" s="264" t="s">
        <v>385</v>
      </c>
      <c r="B161" s="265">
        <v>2.3516982369999999E-7</v>
      </c>
      <c r="C161" s="264" t="s">
        <v>374</v>
      </c>
      <c r="D161" s="265">
        <v>2.9274171889999998E-7</v>
      </c>
      <c r="E161" t="s">
        <v>369</v>
      </c>
      <c r="F161">
        <v>0.14610117380000001</v>
      </c>
      <c r="G161" s="288" t="s">
        <v>384</v>
      </c>
      <c r="H161">
        <v>14.43180856</v>
      </c>
      <c r="I161" t="s">
        <v>384</v>
      </c>
      <c r="J161">
        <v>14.43180856</v>
      </c>
      <c r="K161" s="288" t="s">
        <v>375</v>
      </c>
      <c r="L161" s="295">
        <v>1.7937909130000001E-6</v>
      </c>
      <c r="M161" t="s">
        <v>367</v>
      </c>
      <c r="N161" s="295">
        <v>6.2422313650000003E-6</v>
      </c>
      <c r="O161" s="288" t="s">
        <v>369</v>
      </c>
      <c r="P161">
        <v>0.1325054071</v>
      </c>
      <c r="Q161" t="s">
        <v>370</v>
      </c>
      <c r="R161">
        <v>1.585411452</v>
      </c>
      <c r="S161" s="288" t="s">
        <v>376</v>
      </c>
      <c r="T161">
        <v>21.651451349999999</v>
      </c>
      <c r="U161" t="s">
        <v>374</v>
      </c>
      <c r="V161" s="295">
        <v>2.577940711E-7</v>
      </c>
      <c r="W161" s="288" t="s">
        <v>369</v>
      </c>
      <c r="X161">
        <v>0.72519364720000001</v>
      </c>
      <c r="Y161" t="s">
        <v>383</v>
      </c>
      <c r="Z161" s="291">
        <v>70.134290140000004</v>
      </c>
    </row>
    <row r="162" spans="1:26" x14ac:dyDescent="0.3">
      <c r="A162" s="264" t="s">
        <v>387</v>
      </c>
      <c r="B162" s="264">
        <v>18.20913066</v>
      </c>
      <c r="C162" s="264" t="s">
        <v>375</v>
      </c>
      <c r="D162" s="265">
        <v>1.5866638120000001</v>
      </c>
      <c r="E162" t="s">
        <v>370</v>
      </c>
      <c r="F162">
        <v>2.711479041</v>
      </c>
      <c r="G162" s="288" t="s">
        <v>385</v>
      </c>
      <c r="H162" s="295">
        <v>2.5805210559999999E-7</v>
      </c>
      <c r="I162" t="s">
        <v>385</v>
      </c>
      <c r="J162" s="295">
        <v>2.5805210559999999E-7</v>
      </c>
      <c r="K162" s="288" t="s">
        <v>376</v>
      </c>
      <c r="L162">
        <v>59.25319116</v>
      </c>
      <c r="M162" t="s">
        <v>368</v>
      </c>
      <c r="N162">
        <v>6.842263934</v>
      </c>
      <c r="O162" s="288" t="s">
        <v>370</v>
      </c>
      <c r="P162">
        <v>2.5283853280000002</v>
      </c>
      <c r="Q162" t="s">
        <v>371</v>
      </c>
      <c r="R162">
        <v>3.4609846520000001</v>
      </c>
      <c r="S162" s="288" t="s">
        <v>377</v>
      </c>
      <c r="T162">
        <v>1.925370877</v>
      </c>
      <c r="U162" t="s">
        <v>375</v>
      </c>
      <c r="V162" s="295">
        <v>1.2961314960000001E-5</v>
      </c>
      <c r="W162" s="288" t="s">
        <v>370</v>
      </c>
      <c r="X162">
        <v>7.0198724260000001</v>
      </c>
      <c r="Y162" t="s">
        <v>384</v>
      </c>
      <c r="Z162" s="291">
        <v>8.6662398889999999</v>
      </c>
    </row>
    <row r="163" spans="1:26" x14ac:dyDescent="0.3">
      <c r="A163" s="264" t="s">
        <v>388</v>
      </c>
      <c r="B163" s="264">
        <v>23.384496590000001</v>
      </c>
      <c r="C163" s="264" t="s">
        <v>376</v>
      </c>
      <c r="D163" s="265">
        <v>51.058984590000001</v>
      </c>
      <c r="E163" t="s">
        <v>371</v>
      </c>
      <c r="F163">
        <v>2.7854616330000002</v>
      </c>
      <c r="G163" s="288" t="s">
        <v>387</v>
      </c>
      <c r="H163">
        <v>18.209253409999999</v>
      </c>
      <c r="I163" t="s">
        <v>387</v>
      </c>
      <c r="J163">
        <v>18.209253409999999</v>
      </c>
      <c r="K163" s="288" t="s">
        <v>377</v>
      </c>
      <c r="L163">
        <v>1.9908790900000001E-2</v>
      </c>
      <c r="M163" t="s">
        <v>369</v>
      </c>
      <c r="N163">
        <v>1.145409218E-2</v>
      </c>
      <c r="O163" s="288" t="s">
        <v>371</v>
      </c>
      <c r="P163">
        <v>2.1348570640000002</v>
      </c>
      <c r="Q163" t="s">
        <v>372</v>
      </c>
      <c r="R163">
        <v>2.341872806</v>
      </c>
      <c r="S163" s="288" t="s">
        <v>378</v>
      </c>
      <c r="T163">
        <v>52.234402150000001</v>
      </c>
      <c r="U163" t="s">
        <v>376</v>
      </c>
      <c r="V163">
        <v>35.468156049999997</v>
      </c>
      <c r="W163" s="288" t="s">
        <v>371</v>
      </c>
      <c r="X163">
        <v>1.7646052919999999</v>
      </c>
      <c r="Y163" t="s">
        <v>385</v>
      </c>
      <c r="Z163" s="296">
        <v>1.1662737540000001E-7</v>
      </c>
    </row>
    <row r="164" spans="1:26" x14ac:dyDescent="0.3">
      <c r="A164" s="264" t="s">
        <v>389</v>
      </c>
      <c r="B164" s="264">
        <v>36.77053549</v>
      </c>
      <c r="C164" s="264" t="s">
        <v>377</v>
      </c>
      <c r="D164" s="264">
        <v>5.623673878</v>
      </c>
      <c r="E164" t="s">
        <v>372</v>
      </c>
      <c r="F164">
        <v>1.7846215679999999</v>
      </c>
      <c r="G164" s="288" t="s">
        <v>388</v>
      </c>
      <c r="H164">
        <v>23.384549759999999</v>
      </c>
      <c r="I164" t="s">
        <v>388</v>
      </c>
      <c r="J164">
        <v>23.384549759999999</v>
      </c>
      <c r="K164" s="288" t="s">
        <v>378</v>
      </c>
      <c r="L164">
        <v>54.285652980000002</v>
      </c>
      <c r="M164" t="s">
        <v>370</v>
      </c>
      <c r="N164">
        <v>25.903769910000001</v>
      </c>
      <c r="O164" s="288" t="s">
        <v>372</v>
      </c>
      <c r="P164">
        <v>1.216919329</v>
      </c>
      <c r="Q164" t="s">
        <v>373</v>
      </c>
      <c r="R164" s="295">
        <v>3.244959839E-7</v>
      </c>
      <c r="S164" s="288" t="s">
        <v>379</v>
      </c>
      <c r="T164" s="295">
        <v>1.6486547200000001E-7</v>
      </c>
      <c r="U164" t="s">
        <v>377</v>
      </c>
      <c r="V164">
        <v>8.426687716</v>
      </c>
      <c r="W164" s="288" t="s">
        <v>372</v>
      </c>
      <c r="X164">
        <v>0.92583899410000003</v>
      </c>
      <c r="Y164" t="s">
        <v>387</v>
      </c>
      <c r="Z164" s="291">
        <v>18.77752504</v>
      </c>
    </row>
    <row r="165" spans="1:26" x14ac:dyDescent="0.3">
      <c r="A165" s="264" t="s">
        <v>390</v>
      </c>
      <c r="B165" s="264">
        <v>33.99222211</v>
      </c>
      <c r="C165" s="264" t="s">
        <v>378</v>
      </c>
      <c r="D165" s="265">
        <v>43.300207819999997</v>
      </c>
      <c r="E165" t="s">
        <v>373</v>
      </c>
      <c r="F165" s="295">
        <v>3.0856642820000002E-7</v>
      </c>
      <c r="G165" s="288" t="s">
        <v>389</v>
      </c>
      <c r="H165">
        <v>36.770758999999998</v>
      </c>
      <c r="I165" t="s">
        <v>389</v>
      </c>
      <c r="J165">
        <v>36.770758999999998</v>
      </c>
      <c r="K165" s="288" t="s">
        <v>379</v>
      </c>
      <c r="L165" s="295">
        <v>1.4229566210000001E-7</v>
      </c>
      <c r="M165" t="s">
        <v>371</v>
      </c>
      <c r="N165">
        <v>1.3668205120000001</v>
      </c>
      <c r="O165" s="288" t="s">
        <v>373</v>
      </c>
      <c r="P165" s="295">
        <v>3.0664122190000002E-7</v>
      </c>
      <c r="Q165" t="s">
        <v>374</v>
      </c>
      <c r="R165" s="295">
        <v>5.3970217529999996E-7</v>
      </c>
      <c r="S165" s="288" t="s">
        <v>380</v>
      </c>
      <c r="T165" s="295">
        <v>1.752745526E-7</v>
      </c>
      <c r="U165" t="s">
        <v>378</v>
      </c>
      <c r="V165">
        <v>73.671461590000007</v>
      </c>
      <c r="W165" s="288" t="s">
        <v>373</v>
      </c>
      <c r="X165" s="295">
        <v>4.2109856339999999E-7</v>
      </c>
      <c r="Y165" t="s">
        <v>388</v>
      </c>
      <c r="Z165" s="291">
        <v>30.983072360000001</v>
      </c>
    </row>
    <row r="166" spans="1:26" x14ac:dyDescent="0.3">
      <c r="A166" s="264" t="s">
        <v>393</v>
      </c>
      <c r="B166" s="264">
        <v>17.488349469999999</v>
      </c>
      <c r="C166" s="264" t="s">
        <v>379</v>
      </c>
      <c r="D166" s="265">
        <v>1.885178726E-7</v>
      </c>
      <c r="E166" t="s">
        <v>374</v>
      </c>
      <c r="F166" s="295">
        <v>4.8585024670000001E-7</v>
      </c>
      <c r="G166" s="288" t="s">
        <v>390</v>
      </c>
      <c r="H166">
        <v>33.982729290000002</v>
      </c>
      <c r="I166" t="s">
        <v>390</v>
      </c>
      <c r="J166">
        <v>33.982729290000002</v>
      </c>
      <c r="K166" s="288" t="s">
        <v>380</v>
      </c>
      <c r="L166" s="295">
        <v>1.4663376820000001E-7</v>
      </c>
      <c r="M166" t="s">
        <v>372</v>
      </c>
      <c r="N166">
        <v>6.5406537010000001</v>
      </c>
      <c r="O166" s="288" t="s">
        <v>374</v>
      </c>
      <c r="P166" s="295">
        <v>4.473061797E-7</v>
      </c>
      <c r="Q166" t="s">
        <v>375</v>
      </c>
      <c r="R166">
        <v>1.164987075</v>
      </c>
      <c r="S166" s="288" t="s">
        <v>381</v>
      </c>
      <c r="T166" s="295">
        <v>1.374133867E-7</v>
      </c>
      <c r="U166" t="s">
        <v>379</v>
      </c>
      <c r="V166" s="295">
        <v>1.9593094090000001E-7</v>
      </c>
      <c r="W166" s="288" t="s">
        <v>374</v>
      </c>
      <c r="X166" s="295">
        <v>7.2263529069999997E-7</v>
      </c>
      <c r="Y166" t="s">
        <v>389</v>
      </c>
      <c r="Z166" s="291">
        <v>32.48976699</v>
      </c>
    </row>
    <row r="167" spans="1:26" x14ac:dyDescent="0.3">
      <c r="A167" s="264" t="s">
        <v>394</v>
      </c>
      <c r="B167" s="264">
        <v>50.866697260000002</v>
      </c>
      <c r="C167" s="264" t="s">
        <v>380</v>
      </c>
      <c r="D167" s="265">
        <v>1.9246784179999999E-7</v>
      </c>
      <c r="E167" t="s">
        <v>375</v>
      </c>
      <c r="F167">
        <v>1.502357977</v>
      </c>
      <c r="G167" s="288" t="s">
        <v>393</v>
      </c>
      <c r="H167">
        <v>17.488336180000001</v>
      </c>
      <c r="I167" t="s">
        <v>393</v>
      </c>
      <c r="J167">
        <v>17.488336180000001</v>
      </c>
      <c r="K167" s="288" t="s">
        <v>381</v>
      </c>
      <c r="L167" s="295">
        <v>1.1115007610000001E-7</v>
      </c>
      <c r="M167" t="s">
        <v>373</v>
      </c>
      <c r="N167" s="295">
        <v>8.2707583239999997E-7</v>
      </c>
      <c r="O167" s="288" t="s">
        <v>375</v>
      </c>
      <c r="P167">
        <v>0.19187015709999999</v>
      </c>
      <c r="Q167" t="s">
        <v>376</v>
      </c>
      <c r="R167">
        <v>39.701551979999998</v>
      </c>
      <c r="S167" s="288" t="s">
        <v>382</v>
      </c>
      <c r="T167" s="295">
        <v>2.100549391E-7</v>
      </c>
      <c r="U167" t="s">
        <v>380</v>
      </c>
      <c r="V167" s="295">
        <v>1.8221054209999999E-7</v>
      </c>
      <c r="W167" s="288" t="s">
        <v>375</v>
      </c>
      <c r="X167">
        <v>5.8926820190000004</v>
      </c>
      <c r="Y167" t="s">
        <v>390</v>
      </c>
      <c r="Z167" s="291">
        <v>61.634959690000002</v>
      </c>
    </row>
    <row r="168" spans="1:26" x14ac:dyDescent="0.3">
      <c r="A168" s="264" t="s">
        <v>395</v>
      </c>
      <c r="B168" s="264">
        <v>50.86705422</v>
      </c>
      <c r="C168" s="264" t="s">
        <v>381</v>
      </c>
      <c r="D168" s="265">
        <v>1.4961648840000001E-7</v>
      </c>
      <c r="E168" t="s">
        <v>376</v>
      </c>
      <c r="F168">
        <v>28.98653294</v>
      </c>
      <c r="G168" s="288" t="s">
        <v>394</v>
      </c>
      <c r="H168">
        <v>50.847018849999998</v>
      </c>
      <c r="I168" t="s">
        <v>394</v>
      </c>
      <c r="J168">
        <v>50.847018849999998</v>
      </c>
      <c r="K168" s="288" t="s">
        <v>382</v>
      </c>
      <c r="L168" s="295">
        <v>1.8868998110000001E-7</v>
      </c>
      <c r="M168" t="s">
        <v>374</v>
      </c>
      <c r="N168" s="295">
        <v>1.825954422E-6</v>
      </c>
      <c r="O168" s="288" t="s">
        <v>376</v>
      </c>
      <c r="P168">
        <v>31.125540019999999</v>
      </c>
      <c r="Q168" t="s">
        <v>377</v>
      </c>
      <c r="R168">
        <v>6.8162869400000003</v>
      </c>
      <c r="S168" s="288" t="s">
        <v>383</v>
      </c>
      <c r="T168">
        <v>42.979636239999998</v>
      </c>
      <c r="U168" t="s">
        <v>381</v>
      </c>
      <c r="V168" s="295">
        <v>1.4752172320000001E-7</v>
      </c>
      <c r="W168" s="288" t="s">
        <v>376</v>
      </c>
      <c r="X168">
        <v>18.914324610000001</v>
      </c>
      <c r="Y168" t="s">
        <v>393</v>
      </c>
      <c r="Z168" s="291">
        <v>19.003814869999999</v>
      </c>
    </row>
    <row r="169" spans="1:26" x14ac:dyDescent="0.3">
      <c r="A169" s="264" t="s">
        <v>396</v>
      </c>
      <c r="B169" s="264">
        <v>19.52938202</v>
      </c>
      <c r="C169" s="264" t="s">
        <v>382</v>
      </c>
      <c r="D169" s="265">
        <v>2.4190455259999998E-7</v>
      </c>
      <c r="E169" t="s">
        <v>377</v>
      </c>
      <c r="F169">
        <v>6.737119088</v>
      </c>
      <c r="G169" s="288" t="s">
        <v>395</v>
      </c>
      <c r="H169">
        <v>50.847037520000001</v>
      </c>
      <c r="I169" t="s">
        <v>395</v>
      </c>
      <c r="J169">
        <v>50.847037520000001</v>
      </c>
      <c r="K169" s="288" t="s">
        <v>383</v>
      </c>
      <c r="L169">
        <v>41.349802609999998</v>
      </c>
      <c r="M169" t="s">
        <v>375</v>
      </c>
      <c r="N169">
        <v>35.22143466</v>
      </c>
      <c r="O169" s="288" t="s">
        <v>377</v>
      </c>
      <c r="P169">
        <v>7.1181752500000002</v>
      </c>
      <c r="Q169" t="s">
        <v>378</v>
      </c>
      <c r="R169">
        <v>46.823757530000002</v>
      </c>
      <c r="S169" s="288" t="s">
        <v>384</v>
      </c>
      <c r="T169">
        <v>14.10616542</v>
      </c>
      <c r="U169" t="s">
        <v>382</v>
      </c>
      <c r="V169" s="295">
        <v>2.4875141410000002E-7</v>
      </c>
      <c r="W169" s="288" t="s">
        <v>377</v>
      </c>
      <c r="X169">
        <v>2.1084509900000001</v>
      </c>
      <c r="Y169" t="s">
        <v>394</v>
      </c>
      <c r="Z169" s="291">
        <v>57.08094251</v>
      </c>
    </row>
    <row r="170" spans="1:26" x14ac:dyDescent="0.3">
      <c r="A170" s="264" t="s">
        <v>397</v>
      </c>
      <c r="B170" s="264">
        <v>114.31914260000001</v>
      </c>
      <c r="C170" s="264" t="s">
        <v>383</v>
      </c>
      <c r="D170" s="265">
        <v>47.274032779999999</v>
      </c>
      <c r="E170" t="s">
        <v>378</v>
      </c>
      <c r="F170">
        <v>55.664663019999999</v>
      </c>
      <c r="G170" s="288" t="s">
        <v>396</v>
      </c>
      <c r="H170">
        <v>19.529409399999999</v>
      </c>
      <c r="I170" t="s">
        <v>396</v>
      </c>
      <c r="J170">
        <v>19.529409399999999</v>
      </c>
      <c r="K170" s="288" t="s">
        <v>384</v>
      </c>
      <c r="L170">
        <v>16.698923600000001</v>
      </c>
      <c r="M170" t="s">
        <v>376</v>
      </c>
      <c r="N170">
        <v>31.41782989</v>
      </c>
      <c r="O170" s="288" t="s">
        <v>378</v>
      </c>
      <c r="P170">
        <v>63.400570979999998</v>
      </c>
      <c r="Q170" t="s">
        <v>379</v>
      </c>
      <c r="R170" s="295">
        <v>3.5539578919999998E-7</v>
      </c>
      <c r="S170" s="288" t="s">
        <v>385</v>
      </c>
      <c r="T170" s="295">
        <v>5.4128542909999996E-7</v>
      </c>
      <c r="U170" t="s">
        <v>383</v>
      </c>
      <c r="V170">
        <v>68.277892230000006</v>
      </c>
      <c r="W170" s="288" t="s">
        <v>378</v>
      </c>
      <c r="X170">
        <v>47.598187060000001</v>
      </c>
      <c r="Y170" t="s">
        <v>395</v>
      </c>
      <c r="Z170" s="291">
        <v>57.080775559999999</v>
      </c>
    </row>
    <row r="171" spans="1:26" x14ac:dyDescent="0.3">
      <c r="A171" s="264" t="s">
        <v>399</v>
      </c>
      <c r="B171" s="264">
        <v>1.137439197</v>
      </c>
      <c r="C171" s="264" t="s">
        <v>384</v>
      </c>
      <c r="D171" s="265">
        <v>15.31158638</v>
      </c>
      <c r="E171" t="s">
        <v>379</v>
      </c>
      <c r="F171" s="295">
        <v>3.4235843049999997E-7</v>
      </c>
      <c r="G171" s="288" t="s">
        <v>397</v>
      </c>
      <c r="H171">
        <v>114.3593673</v>
      </c>
      <c r="I171" t="s">
        <v>397</v>
      </c>
      <c r="J171">
        <v>114.3593673</v>
      </c>
      <c r="K171" s="288" t="s">
        <v>385</v>
      </c>
      <c r="L171" s="295">
        <v>4.3598678289999998E-7</v>
      </c>
      <c r="M171" t="s">
        <v>377</v>
      </c>
      <c r="N171">
        <v>9.5125250389999998</v>
      </c>
      <c r="O171" s="288" t="s">
        <v>379</v>
      </c>
      <c r="P171" s="295">
        <v>3.2619029569999999E-7</v>
      </c>
      <c r="Q171" t="s">
        <v>380</v>
      </c>
      <c r="R171" s="295">
        <v>3.6525917020000003E-7</v>
      </c>
      <c r="S171" s="288" t="s">
        <v>386</v>
      </c>
      <c r="T171" s="295">
        <v>2.6505845899999999E-7</v>
      </c>
      <c r="U171" t="s">
        <v>384</v>
      </c>
      <c r="V171">
        <v>3.571952467</v>
      </c>
      <c r="W171" s="288" t="s">
        <v>379</v>
      </c>
      <c r="X171" s="295">
        <v>4.3740394140000002E-7</v>
      </c>
      <c r="Y171" t="s">
        <v>396</v>
      </c>
      <c r="Z171" s="291">
        <v>23.108648899999999</v>
      </c>
    </row>
    <row r="172" spans="1:26" x14ac:dyDescent="0.3">
      <c r="A172" s="264" t="s">
        <v>400</v>
      </c>
      <c r="B172" s="264">
        <v>1.137438537</v>
      </c>
      <c r="C172" s="264" t="s">
        <v>385</v>
      </c>
      <c r="D172" s="265">
        <v>6.6480667079999999E-7</v>
      </c>
      <c r="E172" t="s">
        <v>380</v>
      </c>
      <c r="F172" s="295">
        <v>3.4525447159999999E-7</v>
      </c>
      <c r="G172" s="288" t="s">
        <v>399</v>
      </c>
      <c r="H172">
        <v>1.1374829500000001</v>
      </c>
      <c r="I172" t="s">
        <v>399</v>
      </c>
      <c r="J172">
        <v>1.1374829500000001</v>
      </c>
      <c r="K172" s="288" t="s">
        <v>386</v>
      </c>
      <c r="L172" s="295">
        <v>2.1583723969999999E-7</v>
      </c>
      <c r="M172" t="s">
        <v>378</v>
      </c>
      <c r="N172">
        <v>31.05460411</v>
      </c>
      <c r="O172" s="288" t="s">
        <v>380</v>
      </c>
      <c r="P172" s="295">
        <v>3.2226985149999998E-7</v>
      </c>
      <c r="Q172" t="s">
        <v>381</v>
      </c>
      <c r="R172" s="295">
        <v>2.8421243039999998E-7</v>
      </c>
      <c r="S172" s="288" t="s">
        <v>387</v>
      </c>
      <c r="T172">
        <v>17.145245840000001</v>
      </c>
      <c r="U172" t="s">
        <v>385</v>
      </c>
      <c r="V172" s="295">
        <v>1.543069655E-6</v>
      </c>
      <c r="W172" s="288" t="s">
        <v>380</v>
      </c>
      <c r="X172" s="295">
        <v>4.7202261740000001E-7</v>
      </c>
      <c r="Y172" t="s">
        <v>397</v>
      </c>
      <c r="Z172" s="291">
        <v>51.109076299999998</v>
      </c>
    </row>
    <row r="173" spans="1:26" x14ac:dyDescent="0.3">
      <c r="A173" s="264" t="s">
        <v>401</v>
      </c>
      <c r="B173" s="265">
        <v>6.6908008919999998E-6</v>
      </c>
      <c r="C173" s="264" t="s">
        <v>386</v>
      </c>
      <c r="D173" s="265">
        <v>2.6455254240000001E-7</v>
      </c>
      <c r="E173" t="s">
        <v>381</v>
      </c>
      <c r="F173" s="295">
        <v>2.6912260950000001E-7</v>
      </c>
      <c r="G173" s="288" t="s">
        <v>400</v>
      </c>
      <c r="H173">
        <v>1.1374400849999999</v>
      </c>
      <c r="I173" t="s">
        <v>400</v>
      </c>
      <c r="J173">
        <v>1.1374400849999999</v>
      </c>
      <c r="K173" s="288" t="s">
        <v>387</v>
      </c>
      <c r="L173">
        <v>4.6293735480000002</v>
      </c>
      <c r="M173" t="s">
        <v>379</v>
      </c>
      <c r="N173" s="295">
        <v>9.1716678650000004E-7</v>
      </c>
      <c r="O173" s="288" t="s">
        <v>381</v>
      </c>
      <c r="P173" s="295">
        <v>2.5187472309999999E-7</v>
      </c>
      <c r="Q173" t="s">
        <v>382</v>
      </c>
      <c r="R173" s="295">
        <v>4.4948927240000002E-7</v>
      </c>
      <c r="S173" s="288" t="s">
        <v>388</v>
      </c>
      <c r="T173">
        <v>18.17898997</v>
      </c>
      <c r="U173" t="s">
        <v>386</v>
      </c>
      <c r="V173" s="295">
        <v>2.9989887570000002E-7</v>
      </c>
      <c r="W173" s="288" t="s">
        <v>381</v>
      </c>
      <c r="X173" s="295">
        <v>3.5916392229999999E-7</v>
      </c>
      <c r="Y173" t="s">
        <v>399</v>
      </c>
      <c r="Z173" s="291">
        <v>0.33792654500000002</v>
      </c>
    </row>
    <row r="174" spans="1:26" x14ac:dyDescent="0.3">
      <c r="A174" s="264" t="s">
        <v>403</v>
      </c>
      <c r="B174" s="264">
        <v>16.14501272</v>
      </c>
      <c r="C174" s="264" t="s">
        <v>387</v>
      </c>
      <c r="D174" s="265">
        <v>18.934199339999999</v>
      </c>
      <c r="E174" t="s">
        <v>382</v>
      </c>
      <c r="F174" s="295">
        <v>4.135573442E-7</v>
      </c>
      <c r="G174" s="288" t="s">
        <v>401</v>
      </c>
      <c r="H174" s="295">
        <v>1.014249988E-5</v>
      </c>
      <c r="I174" t="s">
        <v>401</v>
      </c>
      <c r="J174" s="295">
        <v>1.014249988E-5</v>
      </c>
      <c r="K174" s="288" t="s">
        <v>388</v>
      </c>
      <c r="L174">
        <v>33.68310658</v>
      </c>
      <c r="M174" t="s">
        <v>380</v>
      </c>
      <c r="N174" s="295">
        <v>9.5364879100000003E-7</v>
      </c>
      <c r="O174" s="288" t="s">
        <v>382</v>
      </c>
      <c r="P174" s="295">
        <v>4.1298417499999999E-7</v>
      </c>
      <c r="Q174" t="s">
        <v>383</v>
      </c>
      <c r="R174">
        <v>46.37620639</v>
      </c>
      <c r="S174" s="288" t="s">
        <v>389</v>
      </c>
      <c r="T174">
        <v>28.572196730000002</v>
      </c>
      <c r="U174" t="s">
        <v>387</v>
      </c>
      <c r="V174">
        <v>23.426875760000001</v>
      </c>
      <c r="W174" s="288" t="s">
        <v>382</v>
      </c>
      <c r="X174" s="295">
        <v>5.4699367810000003E-7</v>
      </c>
      <c r="Y174" t="s">
        <v>400</v>
      </c>
      <c r="Z174" s="291">
        <v>0.33792705550000002</v>
      </c>
    </row>
    <row r="175" spans="1:26" x14ac:dyDescent="0.3">
      <c r="A175" s="264" t="s">
        <v>404</v>
      </c>
      <c r="B175" s="264">
        <v>49.175665989999999</v>
      </c>
      <c r="C175" s="264" t="s">
        <v>388</v>
      </c>
      <c r="D175" s="265">
        <v>23.61827375</v>
      </c>
      <c r="E175" t="s">
        <v>383</v>
      </c>
      <c r="F175">
        <v>40.908106910000001</v>
      </c>
      <c r="G175" s="288" t="s">
        <v>403</v>
      </c>
      <c r="H175">
        <v>16.093705310000001</v>
      </c>
      <c r="I175" t="s">
        <v>403</v>
      </c>
      <c r="J175">
        <v>16.093705310000001</v>
      </c>
      <c r="K175" s="288" t="s">
        <v>389</v>
      </c>
      <c r="L175">
        <v>13.024222549999999</v>
      </c>
      <c r="M175" t="s">
        <v>381</v>
      </c>
      <c r="N175" s="295">
        <v>7.4028350970000002E-7</v>
      </c>
      <c r="O175" s="288" t="s">
        <v>383</v>
      </c>
      <c r="P175">
        <v>45.4840272</v>
      </c>
      <c r="Q175" t="s">
        <v>384</v>
      </c>
      <c r="R175">
        <v>15.372246069999999</v>
      </c>
      <c r="S175" s="288" t="s">
        <v>390</v>
      </c>
      <c r="T175">
        <v>43.009355220000003</v>
      </c>
      <c r="U175" t="s">
        <v>388</v>
      </c>
      <c r="V175">
        <v>25.573626369999999</v>
      </c>
      <c r="W175" s="288" t="s">
        <v>383</v>
      </c>
      <c r="X175">
        <v>31.631270539999999</v>
      </c>
      <c r="Y175" t="s">
        <v>401</v>
      </c>
      <c r="Z175" s="296">
        <v>1.6465457180000001E-6</v>
      </c>
    </row>
    <row r="176" spans="1:26" x14ac:dyDescent="0.3">
      <c r="A176" s="264" t="s">
        <v>405</v>
      </c>
      <c r="B176" s="264">
        <v>31.371565669999999</v>
      </c>
      <c r="C176" s="264" t="s">
        <v>389</v>
      </c>
      <c r="D176" s="265">
        <v>34.350449830000002</v>
      </c>
      <c r="E176" t="s">
        <v>384</v>
      </c>
      <c r="F176">
        <v>14.26323414</v>
      </c>
      <c r="G176" s="288" t="s">
        <v>404</v>
      </c>
      <c r="H176">
        <v>49.175926939999997</v>
      </c>
      <c r="I176" t="s">
        <v>404</v>
      </c>
      <c r="J176">
        <v>49.175926939999997</v>
      </c>
      <c r="K176" s="288" t="s">
        <v>390</v>
      </c>
      <c r="L176">
        <v>78.009588530000002</v>
      </c>
      <c r="M176" t="s">
        <v>382</v>
      </c>
      <c r="N176" s="295">
        <v>1.1804287119999999E-6</v>
      </c>
      <c r="O176" s="288" t="s">
        <v>384</v>
      </c>
      <c r="P176">
        <v>13.51147355</v>
      </c>
      <c r="Q176" t="s">
        <v>385</v>
      </c>
      <c r="R176" s="295">
        <v>1.230139208E-6</v>
      </c>
      <c r="S176" s="288" t="s">
        <v>391</v>
      </c>
      <c r="T176" s="295">
        <v>2.2008229450000001E-7</v>
      </c>
      <c r="U176" t="s">
        <v>389</v>
      </c>
      <c r="V176">
        <v>38.122393719999998</v>
      </c>
      <c r="W176" s="288" t="s">
        <v>384</v>
      </c>
      <c r="X176">
        <v>16.07213088</v>
      </c>
      <c r="Y176" t="s">
        <v>402</v>
      </c>
      <c r="Z176" s="291">
        <v>0.1150352429</v>
      </c>
    </row>
    <row r="177" spans="1:26" x14ac:dyDescent="0.3">
      <c r="A177" s="264" t="s">
        <v>406</v>
      </c>
      <c r="B177" s="264">
        <v>516.38426709999999</v>
      </c>
      <c r="C177" s="264" t="s">
        <v>390</v>
      </c>
      <c r="D177" s="265">
        <v>37.837730030000003</v>
      </c>
      <c r="E177" t="s">
        <v>385</v>
      </c>
      <c r="F177" s="295">
        <v>1.1943357529999999E-6</v>
      </c>
      <c r="G177" s="288" t="s">
        <v>405</v>
      </c>
      <c r="H177">
        <v>31.371540280000001</v>
      </c>
      <c r="I177" t="s">
        <v>405</v>
      </c>
      <c r="J177">
        <v>31.371540280000001</v>
      </c>
      <c r="K177" s="288" t="s">
        <v>391</v>
      </c>
      <c r="L177" s="295">
        <v>1.858733047E-7</v>
      </c>
      <c r="M177" t="s">
        <v>383</v>
      </c>
      <c r="N177">
        <v>36.34776746</v>
      </c>
      <c r="O177" s="288" t="s">
        <v>385</v>
      </c>
      <c r="P177" s="295">
        <v>1.207925849E-6</v>
      </c>
      <c r="Q177" t="s">
        <v>386</v>
      </c>
      <c r="R177" s="295">
        <v>5.1944896349999996E-7</v>
      </c>
      <c r="S177" s="288" t="s">
        <v>392</v>
      </c>
      <c r="T177" s="295">
        <v>3.3381508429999997E-7</v>
      </c>
      <c r="U177" t="s">
        <v>390</v>
      </c>
      <c r="V177">
        <v>53.496496090000001</v>
      </c>
      <c r="W177" s="288" t="s">
        <v>385</v>
      </c>
      <c r="X177" s="295">
        <v>1.434526564E-6</v>
      </c>
      <c r="Y177" t="s">
        <v>403</v>
      </c>
      <c r="Z177" s="291">
        <v>5.242949683</v>
      </c>
    </row>
    <row r="178" spans="1:26" x14ac:dyDescent="0.3">
      <c r="A178" s="264" t="s">
        <v>407</v>
      </c>
      <c r="B178" s="265">
        <v>3.1722225360000002E-7</v>
      </c>
      <c r="C178" s="264" t="s">
        <v>391</v>
      </c>
      <c r="D178" s="265">
        <v>2.5785313989999998E-7</v>
      </c>
      <c r="E178" t="s">
        <v>386</v>
      </c>
      <c r="F178" s="295">
        <v>4.8150306650000002E-7</v>
      </c>
      <c r="G178" s="288" t="s">
        <v>406</v>
      </c>
      <c r="H178">
        <v>516.37320150000005</v>
      </c>
      <c r="I178" t="s">
        <v>406</v>
      </c>
      <c r="J178">
        <v>516.37320150000005</v>
      </c>
      <c r="K178" s="288" t="s">
        <v>392</v>
      </c>
      <c r="L178" s="295">
        <v>1.588677088E-7</v>
      </c>
      <c r="M178" t="s">
        <v>384</v>
      </c>
      <c r="N178">
        <v>20.007603759999999</v>
      </c>
      <c r="O178" s="288" t="s">
        <v>386</v>
      </c>
      <c r="P178" s="295">
        <v>4.372418045E-7</v>
      </c>
      <c r="Q178" t="s">
        <v>387</v>
      </c>
      <c r="R178">
        <v>18.790080329999999</v>
      </c>
      <c r="S178" s="288" t="s">
        <v>393</v>
      </c>
      <c r="T178">
        <v>11.902468470000001</v>
      </c>
      <c r="U178" t="s">
        <v>391</v>
      </c>
      <c r="V178" s="295">
        <v>2.3706793150000001E-7</v>
      </c>
      <c r="W178" s="288" t="s">
        <v>386</v>
      </c>
      <c r="X178" s="295">
        <v>6.9693417959999997E-7</v>
      </c>
      <c r="Y178" t="s">
        <v>404</v>
      </c>
      <c r="Z178" s="291">
        <v>73.281979199999995</v>
      </c>
    </row>
    <row r="179" spans="1:26" x14ac:dyDescent="0.3">
      <c r="A179" s="264" t="s">
        <v>408</v>
      </c>
      <c r="B179" s="264">
        <v>8.9252676910000002</v>
      </c>
      <c r="C179" s="264" t="s">
        <v>392</v>
      </c>
      <c r="D179" s="265">
        <v>2.240118955E-7</v>
      </c>
      <c r="E179" t="s">
        <v>387</v>
      </c>
      <c r="F179">
        <v>15.618327430000001</v>
      </c>
      <c r="G179" s="288" t="s">
        <v>407</v>
      </c>
      <c r="H179" s="295">
        <v>3.4912020510000002E-7</v>
      </c>
      <c r="I179" t="s">
        <v>407</v>
      </c>
      <c r="J179" s="295">
        <v>3.4912020510000002E-7</v>
      </c>
      <c r="K179" s="288" t="s">
        <v>393</v>
      </c>
      <c r="L179">
        <v>19.227967199999998</v>
      </c>
      <c r="M179" t="s">
        <v>385</v>
      </c>
      <c r="N179" s="295">
        <v>3.0109971149999999E-6</v>
      </c>
      <c r="O179" s="288" t="s">
        <v>387</v>
      </c>
      <c r="P179">
        <v>17.24262285</v>
      </c>
      <c r="Q179" t="s">
        <v>388</v>
      </c>
      <c r="R179">
        <v>23.98570153</v>
      </c>
      <c r="S179" s="288" t="s">
        <v>394</v>
      </c>
      <c r="T179">
        <v>34.291031279999999</v>
      </c>
      <c r="U179" t="s">
        <v>392</v>
      </c>
      <c r="V179" s="295">
        <v>2.0026679220000001E-7</v>
      </c>
      <c r="W179" s="288" t="s">
        <v>387</v>
      </c>
      <c r="X179">
        <v>14.62456209</v>
      </c>
      <c r="Y179" t="s">
        <v>405</v>
      </c>
      <c r="Z179" s="291">
        <v>37.153548979999997</v>
      </c>
    </row>
    <row r="180" spans="1:26" x14ac:dyDescent="0.3">
      <c r="A180" s="264" t="s">
        <v>409</v>
      </c>
      <c r="B180" s="265">
        <v>-1.161540297E-6</v>
      </c>
      <c r="C180" s="264" t="s">
        <v>393</v>
      </c>
      <c r="D180" s="265">
        <v>17.542620320000001</v>
      </c>
      <c r="E180" t="s">
        <v>388</v>
      </c>
      <c r="F180">
        <v>21.468641869999999</v>
      </c>
      <c r="G180" s="288" t="s">
        <v>408</v>
      </c>
      <c r="H180">
        <v>8.9178836480000001</v>
      </c>
      <c r="I180" t="s">
        <v>408</v>
      </c>
      <c r="J180">
        <v>8.9178836480000001</v>
      </c>
      <c r="K180" s="288" t="s">
        <v>394</v>
      </c>
      <c r="L180">
        <v>68.224454640000005</v>
      </c>
      <c r="M180" t="s">
        <v>386</v>
      </c>
      <c r="N180" s="295">
        <v>1.164201959E-6</v>
      </c>
      <c r="O180" s="288" t="s">
        <v>388</v>
      </c>
      <c r="P180">
        <v>22.142762829999999</v>
      </c>
      <c r="Q180" t="s">
        <v>389</v>
      </c>
      <c r="R180">
        <v>37.763651899999999</v>
      </c>
      <c r="S180" s="288" t="s">
        <v>395</v>
      </c>
      <c r="T180">
        <v>34.291027669999998</v>
      </c>
      <c r="U180" t="s">
        <v>393</v>
      </c>
      <c r="V180">
        <v>24.055106729999999</v>
      </c>
      <c r="W180" s="288" t="s">
        <v>388</v>
      </c>
      <c r="X180">
        <v>17.421485239999999</v>
      </c>
      <c r="Y180" t="s">
        <v>406</v>
      </c>
      <c r="Z180" s="291">
        <v>676.7657911</v>
      </c>
    </row>
    <row r="181" spans="1:26" x14ac:dyDescent="0.3">
      <c r="A181" s="264" t="s">
        <v>410</v>
      </c>
      <c r="B181" s="265">
        <v>1.4930537870000001E-7</v>
      </c>
      <c r="C181" s="264" t="s">
        <v>394</v>
      </c>
      <c r="D181" s="265">
        <v>53.576068020000001</v>
      </c>
      <c r="E181" t="s">
        <v>389</v>
      </c>
      <c r="F181">
        <v>36.297718410000002</v>
      </c>
      <c r="G181" s="288" t="s">
        <v>409</v>
      </c>
      <c r="H181" s="295">
        <v>4.5035278619999999E-7</v>
      </c>
      <c r="I181" t="s">
        <v>409</v>
      </c>
      <c r="J181" s="295">
        <v>4.5035278619999999E-7</v>
      </c>
      <c r="K181" s="288" t="s">
        <v>395</v>
      </c>
      <c r="L181">
        <v>68.224331680000006</v>
      </c>
      <c r="M181" t="s">
        <v>387</v>
      </c>
      <c r="N181">
        <v>36.691897089999998</v>
      </c>
      <c r="O181" s="288" t="s">
        <v>389</v>
      </c>
      <c r="P181">
        <v>32.006582719999997</v>
      </c>
      <c r="Q181" t="s">
        <v>390</v>
      </c>
      <c r="R181">
        <v>34.77772384</v>
      </c>
      <c r="S181" s="288" t="s">
        <v>396</v>
      </c>
      <c r="T181">
        <v>14.36001875</v>
      </c>
      <c r="U181" t="s">
        <v>394</v>
      </c>
      <c r="V181">
        <v>69.627075320000003</v>
      </c>
      <c r="W181" s="288" t="s">
        <v>389</v>
      </c>
      <c r="X181">
        <v>41.941460079999999</v>
      </c>
      <c r="Y181" t="s">
        <v>407</v>
      </c>
      <c r="Z181" s="296">
        <v>1.545688349E-7</v>
      </c>
    </row>
    <row r="182" spans="1:26" x14ac:dyDescent="0.3">
      <c r="A182" s="264" t="s">
        <v>411</v>
      </c>
      <c r="B182" s="264">
        <v>14.44344749</v>
      </c>
      <c r="C182" s="264" t="s">
        <v>395</v>
      </c>
      <c r="D182" s="265">
        <v>53.576065440000001</v>
      </c>
      <c r="E182" t="s">
        <v>390</v>
      </c>
      <c r="F182">
        <v>26.070525979999999</v>
      </c>
      <c r="G182" s="288" t="s">
        <v>410</v>
      </c>
      <c r="H182" s="295">
        <v>1.223842006E-7</v>
      </c>
      <c r="I182" t="s">
        <v>410</v>
      </c>
      <c r="J182" s="295">
        <v>1.223842006E-7</v>
      </c>
      <c r="K182" s="288" t="s">
        <v>396</v>
      </c>
      <c r="L182">
        <v>25.61298923</v>
      </c>
      <c r="M182" t="s">
        <v>388</v>
      </c>
      <c r="N182">
        <v>14.22290647</v>
      </c>
      <c r="O182" s="288" t="s">
        <v>390</v>
      </c>
      <c r="P182">
        <v>37.771348199999998</v>
      </c>
      <c r="Q182" t="s">
        <v>391</v>
      </c>
      <c r="R182" s="295">
        <v>4.5671703740000001E-7</v>
      </c>
      <c r="S182" s="288" t="s">
        <v>397</v>
      </c>
      <c r="T182">
        <v>134.5713384</v>
      </c>
      <c r="U182" t="s">
        <v>395</v>
      </c>
      <c r="V182">
        <v>69.627402750000002</v>
      </c>
      <c r="W182" s="288" t="s">
        <v>390</v>
      </c>
      <c r="X182">
        <v>18.68629945</v>
      </c>
      <c r="Y182" t="s">
        <v>408</v>
      </c>
      <c r="Z182" s="291">
        <v>2.2954987529999999</v>
      </c>
    </row>
    <row r="183" spans="1:26" x14ac:dyDescent="0.3">
      <c r="A183" s="264" t="s">
        <v>412</v>
      </c>
      <c r="B183" s="265">
        <v>1.7774955510000001E-7</v>
      </c>
      <c r="C183" s="264" t="s">
        <v>396</v>
      </c>
      <c r="D183" s="265">
        <v>18.07722673</v>
      </c>
      <c r="E183" t="s">
        <v>391</v>
      </c>
      <c r="F183" s="295">
        <v>4.5357855659999999E-7</v>
      </c>
      <c r="G183" s="288" t="s">
        <v>411</v>
      </c>
      <c r="H183">
        <v>14.443372930000001</v>
      </c>
      <c r="I183" t="s">
        <v>411</v>
      </c>
      <c r="J183">
        <v>14.443372930000001</v>
      </c>
      <c r="K183" s="288" t="s">
        <v>397</v>
      </c>
      <c r="L183">
        <v>106.3297695</v>
      </c>
      <c r="M183" t="s">
        <v>389</v>
      </c>
      <c r="N183">
        <v>76.522200260000005</v>
      </c>
      <c r="O183" s="288" t="s">
        <v>391</v>
      </c>
      <c r="P183" s="295">
        <v>4.1421719319999998E-7</v>
      </c>
      <c r="Q183" t="s">
        <v>392</v>
      </c>
      <c r="R183" s="295">
        <v>3.9118331889999999E-7</v>
      </c>
      <c r="S183" s="288" t="s">
        <v>399</v>
      </c>
      <c r="T183">
        <v>1.9650451280000001</v>
      </c>
      <c r="U183" t="s">
        <v>396</v>
      </c>
      <c r="V183">
        <v>28.74233297</v>
      </c>
      <c r="W183" s="288" t="s">
        <v>391</v>
      </c>
      <c r="X183" s="295">
        <v>5.1709334190000001E-7</v>
      </c>
      <c r="Y183" t="s">
        <v>409</v>
      </c>
      <c r="Z183" s="291">
        <v>0.30074569150000002</v>
      </c>
    </row>
    <row r="184" spans="1:26" x14ac:dyDescent="0.3">
      <c r="A184" s="264" t="s">
        <v>413</v>
      </c>
      <c r="B184" s="265">
        <v>1.296307005E-7</v>
      </c>
      <c r="C184" s="264" t="s">
        <v>397</v>
      </c>
      <c r="D184" s="265">
        <v>115.7803315</v>
      </c>
      <c r="E184" t="s">
        <v>392</v>
      </c>
      <c r="F184" s="295">
        <v>3.9588867760000002E-7</v>
      </c>
      <c r="G184" s="288" t="s">
        <v>412</v>
      </c>
      <c r="H184" s="295">
        <v>1.933095647E-7</v>
      </c>
      <c r="I184" t="s">
        <v>412</v>
      </c>
      <c r="J184" s="295">
        <v>1.933095647E-7</v>
      </c>
      <c r="K184" s="288" t="s">
        <v>403</v>
      </c>
      <c r="L184">
        <v>5.6919178449999999</v>
      </c>
      <c r="M184" t="s">
        <v>390</v>
      </c>
      <c r="N184">
        <v>19.040141970000001</v>
      </c>
      <c r="O184" s="288" t="s">
        <v>392</v>
      </c>
      <c r="P184" s="295">
        <v>3.9484770319999999E-7</v>
      </c>
      <c r="Q184" t="s">
        <v>393</v>
      </c>
      <c r="R184">
        <v>17.278819439999999</v>
      </c>
      <c r="S184" s="288" t="s">
        <v>400</v>
      </c>
      <c r="T184">
        <v>1.965048259</v>
      </c>
      <c r="U184" t="s">
        <v>397</v>
      </c>
      <c r="V184">
        <v>74.017252189999994</v>
      </c>
      <c r="W184" s="288" t="s">
        <v>392</v>
      </c>
      <c r="X184" s="295">
        <v>8.264334343E-7</v>
      </c>
      <c r="Y184" t="s">
        <v>410</v>
      </c>
      <c r="Z184" s="296">
        <v>3.0613406919999998E-7</v>
      </c>
    </row>
    <row r="185" spans="1:26" x14ac:dyDescent="0.3">
      <c r="A185" s="264" t="s">
        <v>414</v>
      </c>
      <c r="B185" s="264">
        <v>161.73878859999999</v>
      </c>
      <c r="C185" s="264" t="s">
        <v>399</v>
      </c>
      <c r="D185" s="265">
        <v>1.5466689730000001</v>
      </c>
      <c r="E185" t="s">
        <v>393</v>
      </c>
      <c r="F185">
        <v>17.278032769999999</v>
      </c>
      <c r="G185" s="288" t="s">
        <v>413</v>
      </c>
      <c r="H185" s="295">
        <v>1.3719486200000001E-7</v>
      </c>
      <c r="I185" t="s">
        <v>413</v>
      </c>
      <c r="J185" s="295">
        <v>1.3719486200000001E-7</v>
      </c>
      <c r="K185" s="288" t="s">
        <v>404</v>
      </c>
      <c r="L185">
        <v>37.109652369999999</v>
      </c>
      <c r="M185" t="s">
        <v>391</v>
      </c>
      <c r="N185" s="295">
        <v>1.2333800959999999E-6</v>
      </c>
      <c r="O185" s="288" t="s">
        <v>393</v>
      </c>
      <c r="P185">
        <v>17.751907840000001</v>
      </c>
      <c r="Q185" t="s">
        <v>394</v>
      </c>
      <c r="R185">
        <v>50.583994570000002</v>
      </c>
      <c r="S185" s="288" t="s">
        <v>401</v>
      </c>
      <c r="T185" s="295">
        <v>2.792685201E-5</v>
      </c>
      <c r="U185" t="s">
        <v>398</v>
      </c>
      <c r="V185" s="295">
        <v>1.012245559E-7</v>
      </c>
      <c r="W185" s="288" t="s">
        <v>393</v>
      </c>
      <c r="X185">
        <v>15.300525439999999</v>
      </c>
      <c r="Y185" t="s">
        <v>411</v>
      </c>
      <c r="Z185" s="291">
        <v>8.673409114</v>
      </c>
    </row>
    <row r="186" spans="1:26" x14ac:dyDescent="0.3">
      <c r="A186" s="264" t="s">
        <v>415</v>
      </c>
      <c r="B186" s="264">
        <v>30.337783659999999</v>
      </c>
      <c r="C186" s="264" t="s">
        <v>400</v>
      </c>
      <c r="D186" s="265">
        <v>1.546663777</v>
      </c>
      <c r="E186" t="s">
        <v>394</v>
      </c>
      <c r="F186">
        <v>49.44212873</v>
      </c>
      <c r="G186" s="288" t="s">
        <v>414</v>
      </c>
      <c r="H186">
        <v>161.73871589999999</v>
      </c>
      <c r="I186" t="s">
        <v>414</v>
      </c>
      <c r="J186">
        <v>161.73871589999999</v>
      </c>
      <c r="K186" s="288" t="s">
        <v>405</v>
      </c>
      <c r="L186">
        <v>31.297123129999999</v>
      </c>
      <c r="M186" t="s">
        <v>392</v>
      </c>
      <c r="N186" s="295">
        <v>1.2812005140000001E-6</v>
      </c>
      <c r="O186" s="288" t="s">
        <v>394</v>
      </c>
      <c r="P186">
        <v>48.493691699999999</v>
      </c>
      <c r="Q186" t="s">
        <v>395</v>
      </c>
      <c r="R186">
        <v>50.584686509999997</v>
      </c>
      <c r="S186" s="288" t="s">
        <v>402</v>
      </c>
      <c r="T186">
        <v>6.862632481E-2</v>
      </c>
      <c r="U186" t="s">
        <v>399</v>
      </c>
      <c r="V186">
        <v>0.2232703556</v>
      </c>
      <c r="W186" s="288" t="s">
        <v>394</v>
      </c>
      <c r="X186">
        <v>53.389178710000003</v>
      </c>
      <c r="Y186" t="s">
        <v>414</v>
      </c>
      <c r="Z186" s="291">
        <v>152.8907462</v>
      </c>
    </row>
    <row r="187" spans="1:26" x14ac:dyDescent="0.3">
      <c r="A187" s="264" t="s">
        <v>417</v>
      </c>
      <c r="B187" s="264">
        <v>0.63765412450000003</v>
      </c>
      <c r="C187" s="264" t="s">
        <v>401</v>
      </c>
      <c r="D187" s="265">
        <v>2.4759076999999999E-5</v>
      </c>
      <c r="E187" t="s">
        <v>395</v>
      </c>
      <c r="F187">
        <v>49.442113419999998</v>
      </c>
      <c r="G187" s="288" t="s">
        <v>415</v>
      </c>
      <c r="H187">
        <v>30.337824319999999</v>
      </c>
      <c r="I187" t="s">
        <v>415</v>
      </c>
      <c r="J187">
        <v>30.337824319999999</v>
      </c>
      <c r="K187" s="288" t="s">
        <v>406</v>
      </c>
      <c r="L187">
        <v>556.01710479999997</v>
      </c>
      <c r="M187" t="s">
        <v>393</v>
      </c>
      <c r="N187">
        <v>16.98513676</v>
      </c>
      <c r="O187" s="288" t="s">
        <v>395</v>
      </c>
      <c r="P187">
        <v>48.49380695</v>
      </c>
      <c r="Q187" t="s">
        <v>396</v>
      </c>
      <c r="R187">
        <v>20.075108709999999</v>
      </c>
      <c r="S187" s="288" t="s">
        <v>403</v>
      </c>
      <c r="T187">
        <v>20.06668535</v>
      </c>
      <c r="U187" t="s">
        <v>400</v>
      </c>
      <c r="V187">
        <v>0.2232711107</v>
      </c>
      <c r="W187" s="288" t="s">
        <v>395</v>
      </c>
      <c r="X187">
        <v>53.38918735</v>
      </c>
      <c r="Y187" t="s">
        <v>415</v>
      </c>
      <c r="Z187" s="291">
        <v>33.894004129999999</v>
      </c>
    </row>
    <row r="188" spans="1:26" x14ac:dyDescent="0.3">
      <c r="A188" s="264" t="s">
        <v>418</v>
      </c>
      <c r="B188" s="264">
        <v>0.87521221640000002</v>
      </c>
      <c r="C188" s="264" t="s">
        <v>402</v>
      </c>
      <c r="D188" s="265">
        <v>1.014443092E-7</v>
      </c>
      <c r="E188" t="s">
        <v>396</v>
      </c>
      <c r="F188">
        <v>18.221840870000001</v>
      </c>
      <c r="G188" s="288" t="s">
        <v>416</v>
      </c>
      <c r="H188" s="295">
        <v>1.024290836E-7</v>
      </c>
      <c r="I188" t="s">
        <v>416</v>
      </c>
      <c r="J188" s="295">
        <v>1.024290836E-7</v>
      </c>
      <c r="K188" s="288" t="s">
        <v>407</v>
      </c>
      <c r="L188" s="295">
        <v>7.000070221E-7</v>
      </c>
      <c r="M188" t="s">
        <v>394</v>
      </c>
      <c r="N188">
        <v>46.139979279999999</v>
      </c>
      <c r="O188" s="288" t="s">
        <v>396</v>
      </c>
      <c r="P188">
        <v>19.247723709999999</v>
      </c>
      <c r="Q188" t="s">
        <v>397</v>
      </c>
      <c r="R188">
        <v>112.44956259999999</v>
      </c>
      <c r="S188" s="288" t="s">
        <v>404</v>
      </c>
      <c r="T188">
        <v>38.979193530000003</v>
      </c>
      <c r="U188" t="s">
        <v>401</v>
      </c>
      <c r="V188" s="295">
        <v>1.5855917329999999E-5</v>
      </c>
      <c r="W188" s="288" t="s">
        <v>396</v>
      </c>
      <c r="X188">
        <v>16.668458619999999</v>
      </c>
      <c r="Y188" t="s">
        <v>417</v>
      </c>
      <c r="Z188" s="291">
        <v>1.194722522</v>
      </c>
    </row>
    <row r="189" spans="1:26" x14ac:dyDescent="0.3">
      <c r="A189" s="264" t="s">
        <v>419</v>
      </c>
      <c r="B189" s="264">
        <v>304.9347621</v>
      </c>
      <c r="C189" s="264" t="s">
        <v>403</v>
      </c>
      <c r="D189" s="265">
        <v>18.932568719999999</v>
      </c>
      <c r="E189" t="s">
        <v>397</v>
      </c>
      <c r="F189">
        <v>126.9607087</v>
      </c>
      <c r="G189" s="288" t="s">
        <v>417</v>
      </c>
      <c r="H189">
        <v>0.63773804479999996</v>
      </c>
      <c r="I189" t="s">
        <v>417</v>
      </c>
      <c r="J189">
        <v>0.63773804479999996</v>
      </c>
      <c r="K189" s="288" t="s">
        <v>408</v>
      </c>
      <c r="L189">
        <v>13.70780888</v>
      </c>
      <c r="M189" t="s">
        <v>395</v>
      </c>
      <c r="N189">
        <v>46.139971389999999</v>
      </c>
      <c r="O189" s="288" t="s">
        <v>397</v>
      </c>
      <c r="P189">
        <v>126.12905979999999</v>
      </c>
      <c r="Q189" t="s">
        <v>398</v>
      </c>
      <c r="R189" s="295">
        <v>1.970510528E-7</v>
      </c>
      <c r="S189" s="288" t="s">
        <v>405</v>
      </c>
      <c r="T189">
        <v>18.012314719999999</v>
      </c>
      <c r="U189" t="s">
        <v>402</v>
      </c>
      <c r="V189" s="295">
        <v>1.050164816E-7</v>
      </c>
      <c r="W189" s="288" t="s">
        <v>397</v>
      </c>
      <c r="X189">
        <v>171.67648589999999</v>
      </c>
      <c r="Y189" t="s">
        <v>418</v>
      </c>
      <c r="Z189" s="291">
        <v>1.4116688639999999</v>
      </c>
    </row>
    <row r="190" spans="1:26" x14ac:dyDescent="0.3">
      <c r="A190" s="264" t="s">
        <v>420</v>
      </c>
      <c r="B190" s="264">
        <v>3.394044332</v>
      </c>
      <c r="C190" s="264" t="s">
        <v>404</v>
      </c>
      <c r="D190" s="265">
        <v>47.095479779999998</v>
      </c>
      <c r="E190" t="s">
        <v>398</v>
      </c>
      <c r="F190" s="295">
        <v>1.957738392E-7</v>
      </c>
      <c r="G190" s="288" t="s">
        <v>418</v>
      </c>
      <c r="H190">
        <v>0.87520847390000001</v>
      </c>
      <c r="I190" t="s">
        <v>418</v>
      </c>
      <c r="J190">
        <v>0.87520847390000001</v>
      </c>
      <c r="K190" s="288" t="s">
        <v>409</v>
      </c>
      <c r="L190">
        <v>0.61832970229999995</v>
      </c>
      <c r="M190" t="s">
        <v>396</v>
      </c>
      <c r="N190">
        <v>17.225343250000002</v>
      </c>
      <c r="O190" s="288" t="s">
        <v>398</v>
      </c>
      <c r="P190" s="295">
        <v>1.657357996E-7</v>
      </c>
      <c r="Q190" t="s">
        <v>399</v>
      </c>
      <c r="R190">
        <v>1.4293861029999999</v>
      </c>
      <c r="S190" s="288" t="s">
        <v>406</v>
      </c>
      <c r="T190">
        <v>331.29914669999999</v>
      </c>
      <c r="U190" t="s">
        <v>403</v>
      </c>
      <c r="V190">
        <v>0.18383817550000001</v>
      </c>
      <c r="W190" s="288" t="s">
        <v>398</v>
      </c>
      <c r="X190" s="295">
        <v>2.238173983E-7</v>
      </c>
      <c r="Y190" t="s">
        <v>419</v>
      </c>
      <c r="Z190" s="291">
        <v>317.33012439999999</v>
      </c>
    </row>
    <row r="191" spans="1:26" x14ac:dyDescent="0.3">
      <c r="A191" s="264" t="s">
        <v>421</v>
      </c>
      <c r="B191" s="264">
        <v>682.0197991</v>
      </c>
      <c r="C191" s="264" t="s">
        <v>405</v>
      </c>
      <c r="D191" s="265">
        <v>31.124759659999999</v>
      </c>
      <c r="E191" t="s">
        <v>399</v>
      </c>
      <c r="F191">
        <v>1.4777693759999999</v>
      </c>
      <c r="G191" s="288" t="s">
        <v>419</v>
      </c>
      <c r="H191">
        <v>304.94446859999999</v>
      </c>
      <c r="I191" t="s">
        <v>419</v>
      </c>
      <c r="J191">
        <v>304.94446859999999</v>
      </c>
      <c r="K191" s="288" t="s">
        <v>410</v>
      </c>
      <c r="L191" s="295">
        <v>4.3241436739999998E-7</v>
      </c>
      <c r="M191" t="s">
        <v>397</v>
      </c>
      <c r="N191">
        <v>155.54351339999999</v>
      </c>
      <c r="O191" s="288" t="s">
        <v>399</v>
      </c>
      <c r="P191">
        <v>1.1189780810000001</v>
      </c>
      <c r="Q191" t="s">
        <v>400</v>
      </c>
      <c r="R191">
        <v>1.429386676</v>
      </c>
      <c r="S191" s="288" t="s">
        <v>407</v>
      </c>
      <c r="T191" s="295">
        <v>7.6547447820000002E-7</v>
      </c>
      <c r="U191" t="s">
        <v>404</v>
      </c>
      <c r="V191">
        <v>76.265549559999997</v>
      </c>
      <c r="W191" s="288" t="s">
        <v>399</v>
      </c>
      <c r="X191">
        <v>1.4999462619999999</v>
      </c>
      <c r="Y191" t="s">
        <v>420</v>
      </c>
      <c r="Z191" s="291">
        <v>3.1280339549999998</v>
      </c>
    </row>
    <row r="192" spans="1:26" x14ac:dyDescent="0.3">
      <c r="A192" s="264" t="s">
        <v>422</v>
      </c>
      <c r="B192" s="264">
        <v>88.505164160000007</v>
      </c>
      <c r="C192" s="264" t="s">
        <v>406</v>
      </c>
      <c r="D192" s="265">
        <v>510.57870689999999</v>
      </c>
      <c r="E192" t="s">
        <v>400</v>
      </c>
      <c r="F192">
        <v>1.477740058</v>
      </c>
      <c r="G192" s="288" t="s">
        <v>420</v>
      </c>
      <c r="H192">
        <v>3.3940995950000001</v>
      </c>
      <c r="I192" t="s">
        <v>420</v>
      </c>
      <c r="J192">
        <v>3.3940995950000001</v>
      </c>
      <c r="K192" s="288" t="s">
        <v>411</v>
      </c>
      <c r="L192">
        <v>16.712324049999999</v>
      </c>
      <c r="M192" t="s">
        <v>398</v>
      </c>
      <c r="N192" s="295">
        <v>5.2259090139999999E-7</v>
      </c>
      <c r="O192" s="288" t="s">
        <v>400</v>
      </c>
      <c r="P192">
        <v>1.118973915</v>
      </c>
      <c r="Q192" t="s">
        <v>401</v>
      </c>
      <c r="R192" s="295">
        <v>3.650024227E-5</v>
      </c>
      <c r="S192" s="288" t="s">
        <v>408</v>
      </c>
      <c r="T192">
        <v>14.602717030000001</v>
      </c>
      <c r="U192" t="s">
        <v>405</v>
      </c>
      <c r="V192">
        <v>47.627191779999997</v>
      </c>
      <c r="W192" s="288" t="s">
        <v>400</v>
      </c>
      <c r="X192">
        <v>1.499944795</v>
      </c>
      <c r="Y192" t="s">
        <v>421</v>
      </c>
      <c r="Z192" s="291">
        <v>824.9993518</v>
      </c>
    </row>
    <row r="193" spans="1:26" x14ac:dyDescent="0.3">
      <c r="A193" s="264" t="s">
        <v>423</v>
      </c>
      <c r="B193" s="264">
        <v>37.788586340000002</v>
      </c>
      <c r="C193" s="264" t="s">
        <v>407</v>
      </c>
      <c r="D193" s="265">
        <v>9.1459451909999999E-7</v>
      </c>
      <c r="E193" t="s">
        <v>401</v>
      </c>
      <c r="F193" s="295">
        <v>4.712244062E-5</v>
      </c>
      <c r="G193" s="288" t="s">
        <v>421</v>
      </c>
      <c r="H193">
        <v>682.01898410000001</v>
      </c>
      <c r="I193" t="s">
        <v>421</v>
      </c>
      <c r="J193">
        <v>682.01898410000001</v>
      </c>
      <c r="K193" s="288" t="s">
        <v>412</v>
      </c>
      <c r="L193" s="295">
        <v>5.7108206990000003E-7</v>
      </c>
      <c r="M193" t="s">
        <v>399</v>
      </c>
      <c r="N193">
        <v>4.1587856109999999</v>
      </c>
      <c r="O193" s="288" t="s">
        <v>401</v>
      </c>
      <c r="P193" s="295">
        <v>4.7479661030000002E-5</v>
      </c>
      <c r="Q193" t="s">
        <v>402</v>
      </c>
      <c r="R193" s="295">
        <v>2.0879600220000001E-7</v>
      </c>
      <c r="S193" s="288" t="s">
        <v>409</v>
      </c>
      <c r="T193">
        <v>0.50812377819999999</v>
      </c>
      <c r="U193" t="s">
        <v>406</v>
      </c>
      <c r="V193">
        <v>814.29915789999995</v>
      </c>
      <c r="W193" s="288" t="s">
        <v>401</v>
      </c>
      <c r="X193" s="295">
        <v>6.7452954909999994E-5</v>
      </c>
      <c r="Y193" t="s">
        <v>422</v>
      </c>
      <c r="Z193" s="291">
        <v>158.13626339999999</v>
      </c>
    </row>
    <row r="194" spans="1:26" x14ac:dyDescent="0.3">
      <c r="A194" s="264" t="s">
        <v>424</v>
      </c>
      <c r="B194" s="264">
        <v>31.736555939999999</v>
      </c>
      <c r="C194" s="264" t="s">
        <v>408</v>
      </c>
      <c r="D194" s="264">
        <v>11.850833509999999</v>
      </c>
      <c r="E194" t="s">
        <v>402</v>
      </c>
      <c r="F194" s="295">
        <v>2.029218195E-7</v>
      </c>
      <c r="G194" s="288" t="s">
        <v>422</v>
      </c>
      <c r="H194">
        <v>88.554806769999999</v>
      </c>
      <c r="I194" t="s">
        <v>422</v>
      </c>
      <c r="J194">
        <v>88.554806769999999</v>
      </c>
      <c r="K194" s="288" t="s">
        <v>413</v>
      </c>
      <c r="L194" s="295">
        <v>4.6882686280000001E-7</v>
      </c>
      <c r="M194" t="s">
        <v>400</v>
      </c>
      <c r="N194">
        <v>4.1587869849999999</v>
      </c>
      <c r="O194" s="288" t="s">
        <v>402</v>
      </c>
      <c r="P194" s="295">
        <v>1.8854346869999999E-7</v>
      </c>
      <c r="Q194" t="s">
        <v>403</v>
      </c>
      <c r="R194">
        <v>16.965782900000001</v>
      </c>
      <c r="S194" s="288" t="s">
        <v>410</v>
      </c>
      <c r="T194">
        <v>0.1130348521</v>
      </c>
      <c r="U194" t="s">
        <v>407</v>
      </c>
      <c r="V194" s="295">
        <v>1.823373918E-6</v>
      </c>
      <c r="W194" s="288" t="s">
        <v>402</v>
      </c>
      <c r="X194" s="295">
        <v>2.339268621E-7</v>
      </c>
      <c r="Y194" t="s">
        <v>423</v>
      </c>
      <c r="Z194" s="291">
        <v>32.515754399999999</v>
      </c>
    </row>
    <row r="195" spans="1:26" x14ac:dyDescent="0.3">
      <c r="A195" s="264" t="s">
        <v>425</v>
      </c>
      <c r="B195" s="264">
        <v>3.2180348080000001</v>
      </c>
      <c r="C195" s="264" t="s">
        <v>409</v>
      </c>
      <c r="D195" s="265">
        <v>7.1408845770000002E-7</v>
      </c>
      <c r="E195" t="s">
        <v>403</v>
      </c>
      <c r="F195">
        <v>18.29847238</v>
      </c>
      <c r="G195" s="288" t="s">
        <v>423</v>
      </c>
      <c r="H195">
        <v>37.789071020000002</v>
      </c>
      <c r="I195" t="s">
        <v>423</v>
      </c>
      <c r="J195">
        <v>37.789071020000002</v>
      </c>
      <c r="K195" s="288" t="s">
        <v>414</v>
      </c>
      <c r="L195">
        <v>108.538201</v>
      </c>
      <c r="M195" t="s">
        <v>401</v>
      </c>
      <c r="N195">
        <v>2.6700276329999999E-4</v>
      </c>
      <c r="O195" s="288" t="s">
        <v>403</v>
      </c>
      <c r="P195">
        <v>16.185463110000001</v>
      </c>
      <c r="Q195" t="s">
        <v>404</v>
      </c>
      <c r="R195">
        <v>46.697006000000002</v>
      </c>
      <c r="S195" s="288" t="s">
        <v>411</v>
      </c>
      <c r="T195">
        <v>14.14704725</v>
      </c>
      <c r="U195" t="s">
        <v>408</v>
      </c>
      <c r="V195">
        <v>4.0315755889999999E-2</v>
      </c>
      <c r="W195" s="288" t="s">
        <v>403</v>
      </c>
      <c r="X195">
        <v>16.59065893</v>
      </c>
      <c r="Y195" t="s">
        <v>424</v>
      </c>
      <c r="Z195" s="291">
        <v>15.123231219999999</v>
      </c>
    </row>
    <row r="196" spans="1:26" x14ac:dyDescent="0.3">
      <c r="A196" s="264" t="s">
        <v>426</v>
      </c>
      <c r="B196" s="264">
        <v>224.46705320000001</v>
      </c>
      <c r="C196" s="264" t="s">
        <v>410</v>
      </c>
      <c r="D196" s="265">
        <v>3.1039663639999998E-7</v>
      </c>
      <c r="E196" t="s">
        <v>404</v>
      </c>
      <c r="F196">
        <v>50.395175969999997</v>
      </c>
      <c r="G196" s="288" t="s">
        <v>424</v>
      </c>
      <c r="H196">
        <v>31.743673340000001</v>
      </c>
      <c r="I196" t="s">
        <v>424</v>
      </c>
      <c r="J196">
        <v>31.743673340000001</v>
      </c>
      <c r="K196" s="288" t="s">
        <v>415</v>
      </c>
      <c r="L196">
        <v>91.521419300000005</v>
      </c>
      <c r="M196" t="s">
        <v>402</v>
      </c>
      <c r="N196" s="295">
        <v>5.2917740959999997E-7</v>
      </c>
      <c r="O196" s="288" t="s">
        <v>404</v>
      </c>
      <c r="P196">
        <v>51.025101169999999</v>
      </c>
      <c r="Q196" t="s">
        <v>405</v>
      </c>
      <c r="R196">
        <v>30.452066290000001</v>
      </c>
      <c r="S196" s="288" t="s">
        <v>412</v>
      </c>
      <c r="T196" s="295">
        <v>5.5524972910000004E-7</v>
      </c>
      <c r="U196" t="s">
        <v>409</v>
      </c>
      <c r="V196">
        <v>0.1993871736</v>
      </c>
      <c r="W196" s="288" t="s">
        <v>404</v>
      </c>
      <c r="X196">
        <v>36.36640448</v>
      </c>
      <c r="Y196" t="s">
        <v>425</v>
      </c>
      <c r="Z196" s="291">
        <v>12.18306705</v>
      </c>
    </row>
    <row r="197" spans="1:26" x14ac:dyDescent="0.3">
      <c r="A197" s="264" t="s">
        <v>429</v>
      </c>
      <c r="B197" s="264">
        <v>198.20375999999999</v>
      </c>
      <c r="C197" s="264" t="s">
        <v>411</v>
      </c>
      <c r="D197" s="265">
        <v>15.32381427</v>
      </c>
      <c r="E197" t="s">
        <v>405</v>
      </c>
      <c r="F197">
        <v>31.146330979999998</v>
      </c>
      <c r="G197" s="288" t="s">
        <v>425</v>
      </c>
      <c r="H197">
        <v>3.2182617260000002</v>
      </c>
      <c r="I197" t="s">
        <v>425</v>
      </c>
      <c r="J197">
        <v>3.2182617260000002</v>
      </c>
      <c r="K197" s="288" t="s">
        <v>416</v>
      </c>
      <c r="L197" s="295">
        <v>3.013896759E-7</v>
      </c>
      <c r="M197" t="s">
        <v>403</v>
      </c>
      <c r="N197">
        <v>26.198070009999999</v>
      </c>
      <c r="O197" s="288" t="s">
        <v>405</v>
      </c>
      <c r="P197">
        <v>31.286729309999998</v>
      </c>
      <c r="Q197" t="s">
        <v>406</v>
      </c>
      <c r="R197">
        <v>493.3339709</v>
      </c>
      <c r="S197" s="288" t="s">
        <v>413</v>
      </c>
      <c r="T197" s="295">
        <v>4.0425334680000001E-7</v>
      </c>
      <c r="U197" t="s">
        <v>410</v>
      </c>
      <c r="V197" s="295">
        <v>2.4441584120000002E-6</v>
      </c>
      <c r="W197" s="288" t="s">
        <v>405</v>
      </c>
      <c r="X197">
        <v>26.749062850000001</v>
      </c>
      <c r="Y197" t="s">
        <v>426</v>
      </c>
      <c r="Z197" s="291">
        <v>203.33419900000001</v>
      </c>
    </row>
    <row r="198" spans="1:26" x14ac:dyDescent="0.3">
      <c r="A198" s="264" t="s">
        <v>433</v>
      </c>
      <c r="B198" s="264">
        <v>198.20375999999999</v>
      </c>
      <c r="C198" s="264" t="s">
        <v>412</v>
      </c>
      <c r="D198" s="265">
        <v>5.3144516899999996E-7</v>
      </c>
      <c r="E198" t="s">
        <v>406</v>
      </c>
      <c r="F198">
        <v>504.15818309999997</v>
      </c>
      <c r="G198" s="288" t="s">
        <v>426</v>
      </c>
      <c r="H198">
        <v>224.46655609999999</v>
      </c>
      <c r="I198" t="s">
        <v>426</v>
      </c>
      <c r="J198">
        <v>224.46655609999999</v>
      </c>
      <c r="K198" s="288" t="s">
        <v>417</v>
      </c>
      <c r="L198">
        <v>0.96479581240000001</v>
      </c>
      <c r="M198" t="s">
        <v>404</v>
      </c>
      <c r="N198">
        <v>65.588758319999997</v>
      </c>
      <c r="O198" s="288" t="s">
        <v>406</v>
      </c>
      <c r="P198">
        <v>530.67408150000006</v>
      </c>
      <c r="Q198" t="s">
        <v>407</v>
      </c>
      <c r="R198" s="295">
        <v>1.6630377829999999E-6</v>
      </c>
      <c r="S198" s="288" t="s">
        <v>414</v>
      </c>
      <c r="T198">
        <v>102.3890195</v>
      </c>
      <c r="U198" t="s">
        <v>411</v>
      </c>
      <c r="V198">
        <v>3.5743394020000001</v>
      </c>
      <c r="W198" s="288" t="s">
        <v>406</v>
      </c>
      <c r="X198">
        <v>410.12642840000001</v>
      </c>
      <c r="Y198" t="s">
        <v>429</v>
      </c>
      <c r="Z198" s="291">
        <v>198.20375999999999</v>
      </c>
    </row>
    <row r="199" spans="1:26" x14ac:dyDescent="0.3">
      <c r="A199" s="264" t="s">
        <v>440</v>
      </c>
      <c r="B199" s="264">
        <v>66.650479939999997</v>
      </c>
      <c r="C199" s="264" t="s">
        <v>413</v>
      </c>
      <c r="D199" s="265">
        <v>4.0472728090000001E-7</v>
      </c>
      <c r="E199" t="s">
        <v>407</v>
      </c>
      <c r="F199" s="295">
        <v>1.6081052249999999E-6</v>
      </c>
      <c r="G199" s="288" t="s">
        <v>429</v>
      </c>
      <c r="H199">
        <v>198.20375999999999</v>
      </c>
      <c r="I199" t="s">
        <v>429</v>
      </c>
      <c r="J199">
        <v>198.20375999999999</v>
      </c>
      <c r="K199" s="288" t="s">
        <v>418</v>
      </c>
      <c r="L199">
        <v>4.5143416099999998</v>
      </c>
      <c r="M199" t="s">
        <v>405</v>
      </c>
      <c r="N199">
        <v>32.303908270000001</v>
      </c>
      <c r="O199" s="288" t="s">
        <v>407</v>
      </c>
      <c r="P199" s="295">
        <v>1.6891727980000001E-6</v>
      </c>
      <c r="Q199" t="s">
        <v>408</v>
      </c>
      <c r="R199">
        <v>10.37591772</v>
      </c>
      <c r="S199" s="288" t="s">
        <v>415</v>
      </c>
      <c r="T199">
        <v>53.9797856</v>
      </c>
      <c r="U199" t="s">
        <v>412</v>
      </c>
      <c r="V199" s="295">
        <v>4.9794218070000004E-7</v>
      </c>
      <c r="W199" s="288" t="s">
        <v>407</v>
      </c>
      <c r="X199" s="295">
        <v>1.9894898299999999E-6</v>
      </c>
      <c r="Y199" t="s">
        <v>433</v>
      </c>
      <c r="Z199" s="291">
        <v>198.20375999999999</v>
      </c>
    </row>
    <row r="200" spans="1:26" x14ac:dyDescent="0.3">
      <c r="A200" s="264" t="s">
        <v>448</v>
      </c>
      <c r="B200" s="264">
        <v>70.08671726</v>
      </c>
      <c r="C200" s="264" t="s">
        <v>414</v>
      </c>
      <c r="D200" s="265">
        <v>169.6225038</v>
      </c>
      <c r="E200" t="s">
        <v>408</v>
      </c>
      <c r="F200">
        <v>8.2649108120000001</v>
      </c>
      <c r="G200" s="288" t="s">
        <v>433</v>
      </c>
      <c r="H200">
        <v>198.20375999999999</v>
      </c>
      <c r="I200" t="s">
        <v>433</v>
      </c>
      <c r="J200">
        <v>198.20375999999999</v>
      </c>
      <c r="K200" s="288" t="s">
        <v>419</v>
      </c>
      <c r="L200">
        <v>268.46358079999999</v>
      </c>
      <c r="M200" t="s">
        <v>406</v>
      </c>
      <c r="N200">
        <v>482.96168540000002</v>
      </c>
      <c r="O200" s="288" t="s">
        <v>408</v>
      </c>
      <c r="P200">
        <v>8.4732801799999997</v>
      </c>
      <c r="Q200" t="s">
        <v>409</v>
      </c>
      <c r="R200" s="295">
        <v>-1.18505277E-5</v>
      </c>
      <c r="S200" s="288" t="s">
        <v>416</v>
      </c>
      <c r="T200" s="295">
        <v>2.669852824E-7</v>
      </c>
      <c r="U200" t="s">
        <v>413</v>
      </c>
      <c r="V200" s="295">
        <v>3.1716279739999998E-7</v>
      </c>
      <c r="W200" s="288" t="s">
        <v>408</v>
      </c>
      <c r="X200">
        <v>17.408268809999999</v>
      </c>
      <c r="Y200" t="s">
        <v>440</v>
      </c>
      <c r="Z200" s="291">
        <v>75.581479979999997</v>
      </c>
    </row>
    <row r="201" spans="1:26" x14ac:dyDescent="0.3">
      <c r="A201" s="264" t="s">
        <v>449</v>
      </c>
      <c r="B201" s="264">
        <v>9.4803763659999998E-2</v>
      </c>
      <c r="C201" s="264" t="s">
        <v>415</v>
      </c>
      <c r="D201" s="265">
        <v>24.532037290000002</v>
      </c>
      <c r="E201" t="s">
        <v>410</v>
      </c>
      <c r="F201" s="295">
        <v>4.8143630240000001E-7</v>
      </c>
      <c r="G201" s="288" t="s">
        <v>440</v>
      </c>
      <c r="H201">
        <v>66.650479939999997</v>
      </c>
      <c r="I201" t="s">
        <v>440</v>
      </c>
      <c r="J201">
        <v>66.650479939999997</v>
      </c>
      <c r="K201" s="288" t="s">
        <v>420</v>
      </c>
      <c r="L201">
        <v>19.58658848</v>
      </c>
      <c r="M201" t="s">
        <v>407</v>
      </c>
      <c r="N201" s="295">
        <v>4.0702266710000003E-6</v>
      </c>
      <c r="O201" s="288" t="s">
        <v>409</v>
      </c>
      <c r="P201" s="295">
        <v>7.0030919520000004E-6</v>
      </c>
      <c r="Q201" t="s">
        <v>410</v>
      </c>
      <c r="R201" s="295">
        <v>1.874111462E-7</v>
      </c>
      <c r="S201" s="288" t="s">
        <v>417</v>
      </c>
      <c r="T201">
        <v>1.407496458</v>
      </c>
      <c r="U201" t="s">
        <v>414</v>
      </c>
      <c r="V201">
        <v>167.06601309999999</v>
      </c>
      <c r="W201" s="288" t="s">
        <v>409</v>
      </c>
      <c r="X201" s="295">
        <v>9.2436755489999996E-7</v>
      </c>
      <c r="Y201" t="s">
        <v>448</v>
      </c>
      <c r="Z201" s="291">
        <v>63.861620559999999</v>
      </c>
    </row>
    <row r="202" spans="1:26" x14ac:dyDescent="0.3">
      <c r="A202" s="264" t="s">
        <v>451</v>
      </c>
      <c r="B202" s="265">
        <v>1.213804261E-7</v>
      </c>
      <c r="C202" s="264" t="s">
        <v>416</v>
      </c>
      <c r="D202" s="265">
        <v>2.9686561110000002E-7</v>
      </c>
      <c r="E202" t="s">
        <v>411</v>
      </c>
      <c r="F202">
        <v>14.27465361</v>
      </c>
      <c r="G202" s="288" t="s">
        <v>448</v>
      </c>
      <c r="H202">
        <v>70.086802239999997</v>
      </c>
      <c r="I202" t="s">
        <v>448</v>
      </c>
      <c r="J202">
        <v>70.086802239999997</v>
      </c>
      <c r="K202" s="288" t="s">
        <v>421</v>
      </c>
      <c r="L202">
        <v>842.73605750000002</v>
      </c>
      <c r="M202" t="s">
        <v>408</v>
      </c>
      <c r="N202">
        <v>8.9343614490000007</v>
      </c>
      <c r="O202" s="288" t="s">
        <v>410</v>
      </c>
      <c r="P202" s="295">
        <v>5.9870868089999995E-7</v>
      </c>
      <c r="Q202" t="s">
        <v>411</v>
      </c>
      <c r="R202">
        <v>15.38452661</v>
      </c>
      <c r="S202" s="288" t="s">
        <v>418</v>
      </c>
      <c r="T202">
        <v>1.6825359099999999</v>
      </c>
      <c r="U202" t="s">
        <v>415</v>
      </c>
      <c r="V202">
        <v>33.816880820000002</v>
      </c>
      <c r="W202" s="288" t="s">
        <v>410</v>
      </c>
      <c r="X202" s="295">
        <v>8.2331866480000003E-7</v>
      </c>
      <c r="Y202" t="s">
        <v>449</v>
      </c>
      <c r="Z202" s="291">
        <v>2.6031679299999999E-2</v>
      </c>
    </row>
    <row r="203" spans="1:26" x14ac:dyDescent="0.3">
      <c r="A203" s="264" t="s">
        <v>452</v>
      </c>
      <c r="B203" s="264">
        <v>194.6642799</v>
      </c>
      <c r="C203" s="264" t="s">
        <v>417</v>
      </c>
      <c r="D203" s="264">
        <v>0.5596379118</v>
      </c>
      <c r="E203" t="s">
        <v>412</v>
      </c>
      <c r="F203" s="295">
        <v>8.8901555639999996E-7</v>
      </c>
      <c r="G203" s="288" t="s">
        <v>449</v>
      </c>
      <c r="H203">
        <v>9.4718735430000006E-2</v>
      </c>
      <c r="I203" t="s">
        <v>449</v>
      </c>
      <c r="J203">
        <v>9.4718735430000006E-2</v>
      </c>
      <c r="K203" s="288" t="s">
        <v>422</v>
      </c>
      <c r="L203">
        <v>90.889478229999995</v>
      </c>
      <c r="M203" t="s">
        <v>409</v>
      </c>
      <c r="N203" s="295">
        <v>1.9842586879999999E-6</v>
      </c>
      <c r="O203" s="288" t="s">
        <v>411</v>
      </c>
      <c r="P203">
        <v>13.522290849999999</v>
      </c>
      <c r="Q203" t="s">
        <v>412</v>
      </c>
      <c r="R203" s="295">
        <v>9.838804262000001E-7</v>
      </c>
      <c r="S203" s="288" t="s">
        <v>419</v>
      </c>
      <c r="T203">
        <v>129.81786629999999</v>
      </c>
      <c r="U203" t="s">
        <v>416</v>
      </c>
      <c r="V203" s="295">
        <v>3.005013547E-7</v>
      </c>
      <c r="W203" s="288" t="s">
        <v>411</v>
      </c>
      <c r="X203">
        <v>16.0850294</v>
      </c>
      <c r="Y203" t="s">
        <v>451</v>
      </c>
      <c r="Z203" s="291">
        <v>9.7277150069999999E-2</v>
      </c>
    </row>
    <row r="204" spans="1:26" x14ac:dyDescent="0.3">
      <c r="A204" s="264" t="s">
        <v>454</v>
      </c>
      <c r="B204" s="264">
        <v>8.4388140369999996E-3</v>
      </c>
      <c r="C204" s="264" t="s">
        <v>418</v>
      </c>
      <c r="D204" s="265">
        <v>0.76726984539999998</v>
      </c>
      <c r="E204" t="s">
        <v>413</v>
      </c>
      <c r="F204" s="295">
        <v>6.002188364E-7</v>
      </c>
      <c r="G204" s="288" t="s">
        <v>451</v>
      </c>
      <c r="H204" s="295">
        <v>1.3593994480000001E-7</v>
      </c>
      <c r="I204" t="s">
        <v>451</v>
      </c>
      <c r="J204" s="295">
        <v>1.3593994480000001E-7</v>
      </c>
      <c r="K204" s="288" t="s">
        <v>423</v>
      </c>
      <c r="L204">
        <v>13.03465885</v>
      </c>
      <c r="M204" t="s">
        <v>410</v>
      </c>
      <c r="N204" s="295">
        <v>1.5022191490000001E-6</v>
      </c>
      <c r="O204" s="288" t="s">
        <v>412</v>
      </c>
      <c r="P204" s="295">
        <v>8.772166948E-7</v>
      </c>
      <c r="Q204" t="s">
        <v>413</v>
      </c>
      <c r="R204" s="295">
        <v>7.0185317420000002E-7</v>
      </c>
      <c r="S204" s="288" t="s">
        <v>420</v>
      </c>
      <c r="T204">
        <v>17.184917810000002</v>
      </c>
      <c r="U204" t="s">
        <v>417</v>
      </c>
      <c r="V204">
        <v>0.2904484041</v>
      </c>
      <c r="W204" s="288" t="s">
        <v>412</v>
      </c>
      <c r="X204" s="295">
        <v>1.4597827500000001E-6</v>
      </c>
      <c r="Y204" t="s">
        <v>452</v>
      </c>
      <c r="Z204" s="291">
        <v>209.7982567</v>
      </c>
    </row>
    <row r="205" spans="1:26" x14ac:dyDescent="0.3">
      <c r="A205" s="264" t="s">
        <v>457</v>
      </c>
      <c r="B205" s="264">
        <v>39.699999990000002</v>
      </c>
      <c r="C205" s="264" t="s">
        <v>419</v>
      </c>
      <c r="D205" s="265">
        <v>302.78800339999998</v>
      </c>
      <c r="E205" t="s">
        <v>414</v>
      </c>
      <c r="F205">
        <v>156.46235139999999</v>
      </c>
      <c r="G205" s="288" t="s">
        <v>452</v>
      </c>
      <c r="H205">
        <v>194.6642799</v>
      </c>
      <c r="I205" t="s">
        <v>452</v>
      </c>
      <c r="J205">
        <v>194.6642799</v>
      </c>
      <c r="K205" s="288" t="s">
        <v>424</v>
      </c>
      <c r="L205">
        <v>10.313384660000001</v>
      </c>
      <c r="M205" t="s">
        <v>411</v>
      </c>
      <c r="N205">
        <v>18.86668607</v>
      </c>
      <c r="O205" s="288" t="s">
        <v>413</v>
      </c>
      <c r="P205" s="295">
        <v>6.1975628700000002E-7</v>
      </c>
      <c r="Q205" t="s">
        <v>414</v>
      </c>
      <c r="R205">
        <v>161.63166649999999</v>
      </c>
      <c r="S205" s="288" t="s">
        <v>421</v>
      </c>
      <c r="T205">
        <v>474.01247269999999</v>
      </c>
      <c r="U205" t="s">
        <v>418</v>
      </c>
      <c r="V205">
        <v>0.73419914900000005</v>
      </c>
      <c r="W205" s="288" t="s">
        <v>413</v>
      </c>
      <c r="X205" s="295">
        <v>1.0908449760000001E-6</v>
      </c>
      <c r="Y205" t="s">
        <v>454</v>
      </c>
      <c r="Z205" s="291">
        <v>2.053903682E-3</v>
      </c>
    </row>
    <row r="206" spans="1:26" x14ac:dyDescent="0.3">
      <c r="A206" s="264" t="s">
        <v>467</v>
      </c>
      <c r="B206" s="264">
        <v>24.846147819999999</v>
      </c>
      <c r="C206" s="264" t="s">
        <v>420</v>
      </c>
      <c r="D206" s="264">
        <v>3.0149863510000001</v>
      </c>
      <c r="E206" t="s">
        <v>415</v>
      </c>
      <c r="F206">
        <v>33.150669379999997</v>
      </c>
      <c r="G206" s="288" t="s">
        <v>454</v>
      </c>
      <c r="H206">
        <v>8.4388100639999995E-3</v>
      </c>
      <c r="I206" t="s">
        <v>454</v>
      </c>
      <c r="J206">
        <v>8.4388100639999995E-3</v>
      </c>
      <c r="K206" s="288" t="s">
        <v>426</v>
      </c>
      <c r="L206">
        <v>254.5900614</v>
      </c>
      <c r="M206" t="s">
        <v>412</v>
      </c>
      <c r="N206" s="295">
        <v>2.1431697180000001E-6</v>
      </c>
      <c r="O206" s="288" t="s">
        <v>414</v>
      </c>
      <c r="P206">
        <v>159.33961289999999</v>
      </c>
      <c r="Q206" t="s">
        <v>415</v>
      </c>
      <c r="R206">
        <v>32.143937399999999</v>
      </c>
      <c r="S206" s="288" t="s">
        <v>422</v>
      </c>
      <c r="T206">
        <v>56.566882669999998</v>
      </c>
      <c r="U206" t="s">
        <v>419</v>
      </c>
      <c r="V206">
        <v>335.13200540000003</v>
      </c>
      <c r="W206" s="288" t="s">
        <v>414</v>
      </c>
      <c r="X206">
        <v>148.16847609999999</v>
      </c>
      <c r="Y206" t="s">
        <v>457</v>
      </c>
      <c r="Z206" s="291">
        <v>39.699999990000002</v>
      </c>
    </row>
    <row r="207" spans="1:26" x14ac:dyDescent="0.3">
      <c r="A207" s="264" t="s">
        <v>468</v>
      </c>
      <c r="B207" s="264">
        <v>94.608000000000004</v>
      </c>
      <c r="C207" s="264" t="s">
        <v>421</v>
      </c>
      <c r="D207" s="265">
        <v>719.20617000000004</v>
      </c>
      <c r="E207" t="s">
        <v>416</v>
      </c>
      <c r="F207" s="295">
        <v>4.646369711E-7</v>
      </c>
      <c r="G207" s="288" t="s">
        <v>457</v>
      </c>
      <c r="H207">
        <v>39.699999990000002</v>
      </c>
      <c r="I207" t="s">
        <v>457</v>
      </c>
      <c r="J207">
        <v>39.699999990000002</v>
      </c>
      <c r="K207" s="288" t="s">
        <v>429</v>
      </c>
      <c r="L207">
        <v>198.20375989999999</v>
      </c>
      <c r="M207" t="s">
        <v>413</v>
      </c>
      <c r="N207" s="295">
        <v>1.560338693E-6</v>
      </c>
      <c r="O207" s="288" t="s">
        <v>415</v>
      </c>
      <c r="P207">
        <v>33.444669390000001</v>
      </c>
      <c r="Q207" t="s">
        <v>416</v>
      </c>
      <c r="R207" s="295">
        <v>5.0782001220000004E-7</v>
      </c>
      <c r="S207" s="288" t="s">
        <v>423</v>
      </c>
      <c r="T207">
        <v>32.793419989999997</v>
      </c>
      <c r="U207" t="s">
        <v>420</v>
      </c>
      <c r="V207">
        <v>2.5906734459999998</v>
      </c>
      <c r="W207" s="288" t="s">
        <v>415</v>
      </c>
      <c r="X207">
        <v>43.349138750000002</v>
      </c>
      <c r="Y207" t="s">
        <v>467</v>
      </c>
      <c r="Z207" s="291">
        <v>41.130776590000004</v>
      </c>
    </row>
    <row r="208" spans="1:26" x14ac:dyDescent="0.3">
      <c r="A208" s="264" t="s">
        <v>475</v>
      </c>
      <c r="B208" s="264">
        <v>69.951115220000005</v>
      </c>
      <c r="C208" s="264" t="s">
        <v>422</v>
      </c>
      <c r="D208" s="265">
        <v>84.1043564</v>
      </c>
      <c r="E208" t="s">
        <v>417</v>
      </c>
      <c r="F208">
        <v>0.52467044679999997</v>
      </c>
      <c r="G208" s="288" t="s">
        <v>467</v>
      </c>
      <c r="H208">
        <v>24.845979830000001</v>
      </c>
      <c r="I208" t="s">
        <v>467</v>
      </c>
      <c r="J208">
        <v>24.845979830000001</v>
      </c>
      <c r="K208" s="288" t="s">
        <v>433</v>
      </c>
      <c r="L208">
        <v>198.20375989999999</v>
      </c>
      <c r="M208" t="s">
        <v>414</v>
      </c>
      <c r="N208">
        <v>279.19304360000001</v>
      </c>
      <c r="O208" s="288" t="s">
        <v>416</v>
      </c>
      <c r="P208" s="295">
        <v>5.0257153929999996E-7</v>
      </c>
      <c r="Q208" t="s">
        <v>417</v>
      </c>
      <c r="R208">
        <v>0.52161183249999998</v>
      </c>
      <c r="S208" s="288" t="s">
        <v>424</v>
      </c>
      <c r="T208">
        <v>40.506914930000001</v>
      </c>
      <c r="U208" t="s">
        <v>421</v>
      </c>
      <c r="V208">
        <v>936.652557</v>
      </c>
      <c r="W208" s="288" t="s">
        <v>416</v>
      </c>
      <c r="X208" s="295">
        <v>6.9874949610000003E-7</v>
      </c>
      <c r="Y208" t="s">
        <v>468</v>
      </c>
      <c r="Z208" s="291">
        <v>94.608000000000004</v>
      </c>
    </row>
    <row r="209" spans="1:26" x14ac:dyDescent="0.3">
      <c r="A209" s="264" t="s">
        <v>482</v>
      </c>
      <c r="B209" s="264">
        <v>58.734417350000001</v>
      </c>
      <c r="C209" s="264" t="s">
        <v>423</v>
      </c>
      <c r="D209" s="264">
        <v>35.966034550000003</v>
      </c>
      <c r="E209" t="s">
        <v>418</v>
      </c>
      <c r="F209">
        <v>0.83690844529999997</v>
      </c>
      <c r="G209" s="288" t="s">
        <v>468</v>
      </c>
      <c r="H209">
        <v>94.608000000000004</v>
      </c>
      <c r="I209" t="s">
        <v>468</v>
      </c>
      <c r="J209">
        <v>94.608000000000004</v>
      </c>
      <c r="K209" s="288" t="s">
        <v>439</v>
      </c>
      <c r="L209" s="295">
        <v>1.117619515E-7</v>
      </c>
      <c r="M209" t="s">
        <v>415</v>
      </c>
      <c r="N209">
        <v>43.88076315</v>
      </c>
      <c r="O209" s="288" t="s">
        <v>417</v>
      </c>
      <c r="P209">
        <v>0.5197037229</v>
      </c>
      <c r="Q209" t="s">
        <v>418</v>
      </c>
      <c r="R209">
        <v>0.84800514920000003</v>
      </c>
      <c r="S209" s="288" t="s">
        <v>425</v>
      </c>
      <c r="T209" s="295">
        <v>2.3094216680000001E-7</v>
      </c>
      <c r="U209" t="s">
        <v>422</v>
      </c>
      <c r="V209">
        <v>160.6517001</v>
      </c>
      <c r="W209" s="288" t="s">
        <v>417</v>
      </c>
      <c r="X209">
        <v>0.33479018109999997</v>
      </c>
      <c r="Y209" t="s">
        <v>475</v>
      </c>
      <c r="Z209" s="291">
        <v>48.88457648</v>
      </c>
    </row>
    <row r="210" spans="1:26" x14ac:dyDescent="0.3">
      <c r="A210" s="264" t="s">
        <v>488</v>
      </c>
      <c r="B210" s="264">
        <v>8.7354800000000008</v>
      </c>
      <c r="C210" s="264" t="s">
        <v>424</v>
      </c>
      <c r="D210" s="264">
        <v>31.815239250000001</v>
      </c>
      <c r="E210" t="s">
        <v>419</v>
      </c>
      <c r="F210">
        <v>304.0990304</v>
      </c>
      <c r="G210" s="288" t="s">
        <v>475</v>
      </c>
      <c r="H210">
        <v>69.951283219999993</v>
      </c>
      <c r="I210" t="s">
        <v>475</v>
      </c>
      <c r="J210">
        <v>69.951283219999993</v>
      </c>
      <c r="K210" s="288" t="s">
        <v>440</v>
      </c>
      <c r="L210">
        <v>66.650479860000004</v>
      </c>
      <c r="M210" t="s">
        <v>416</v>
      </c>
      <c r="N210" s="295">
        <v>1.207063833E-6</v>
      </c>
      <c r="O210" s="288" t="s">
        <v>418</v>
      </c>
      <c r="P210">
        <v>0.92874732770000001</v>
      </c>
      <c r="Q210" t="s">
        <v>419</v>
      </c>
      <c r="R210">
        <v>303.43927539999999</v>
      </c>
      <c r="S210" s="288" t="s">
        <v>426</v>
      </c>
      <c r="T210">
        <v>232.89095889999999</v>
      </c>
      <c r="U210" t="s">
        <v>423</v>
      </c>
      <c r="V210">
        <v>38.152940450000003</v>
      </c>
      <c r="W210" s="288" t="s">
        <v>418</v>
      </c>
      <c r="X210">
        <v>0.6519125791</v>
      </c>
      <c r="Y210" t="s">
        <v>482</v>
      </c>
      <c r="Z210" s="291">
        <v>58.734417360000002</v>
      </c>
    </row>
    <row r="211" spans="1:26" x14ac:dyDescent="0.3">
      <c r="A211" s="264" t="s">
        <v>491</v>
      </c>
      <c r="B211" s="264">
        <v>17.706021799999998</v>
      </c>
      <c r="C211" s="264" t="s">
        <v>425</v>
      </c>
      <c r="D211" s="265">
        <v>2.5220367389999998</v>
      </c>
      <c r="E211" t="s">
        <v>420</v>
      </c>
      <c r="F211">
        <v>3.7349736990000002</v>
      </c>
      <c r="G211" s="288" t="s">
        <v>482</v>
      </c>
      <c r="H211">
        <v>58.73441734</v>
      </c>
      <c r="I211" t="s">
        <v>482</v>
      </c>
      <c r="J211">
        <v>58.73441734</v>
      </c>
      <c r="K211" s="288" t="s">
        <v>448</v>
      </c>
      <c r="L211">
        <v>57.358119770000002</v>
      </c>
      <c r="M211" t="s">
        <v>417</v>
      </c>
      <c r="N211">
        <v>9.5923424229999998E-2</v>
      </c>
      <c r="O211" s="288" t="s">
        <v>419</v>
      </c>
      <c r="P211">
        <v>280.36984910000001</v>
      </c>
      <c r="Q211" t="s">
        <v>420</v>
      </c>
      <c r="R211">
        <v>3.525016393</v>
      </c>
      <c r="S211" s="288" t="s">
        <v>429</v>
      </c>
      <c r="T211">
        <v>198.20375989999999</v>
      </c>
      <c r="U211" t="s">
        <v>424</v>
      </c>
      <c r="V211">
        <v>23.116545030000001</v>
      </c>
      <c r="W211" s="288" t="s">
        <v>419</v>
      </c>
      <c r="X211">
        <v>272.88962939999999</v>
      </c>
      <c r="Y211" t="s">
        <v>488</v>
      </c>
      <c r="Z211" s="291">
        <v>8.7354800000000008</v>
      </c>
    </row>
    <row r="212" spans="1:26" x14ac:dyDescent="0.3">
      <c r="A212" s="264" t="s">
        <v>494</v>
      </c>
      <c r="B212" s="264">
        <v>286.7839161</v>
      </c>
      <c r="C212" s="264" t="s">
        <v>426</v>
      </c>
      <c r="D212" s="264">
        <v>225.30662820000001</v>
      </c>
      <c r="E212" t="s">
        <v>421</v>
      </c>
      <c r="F212">
        <v>637.71355849999998</v>
      </c>
      <c r="G212" s="288" t="s">
        <v>488</v>
      </c>
      <c r="H212">
        <v>8.7354799990000007</v>
      </c>
      <c r="I212" t="s">
        <v>488</v>
      </c>
      <c r="J212">
        <v>8.7354799990000007</v>
      </c>
      <c r="K212" s="288" t="s">
        <v>449</v>
      </c>
      <c r="L212">
        <v>14.34999097</v>
      </c>
      <c r="M212" t="s">
        <v>418</v>
      </c>
      <c r="N212">
        <v>0.9095871619</v>
      </c>
      <c r="O212" s="288" t="s">
        <v>420</v>
      </c>
      <c r="P212">
        <v>4.585573203</v>
      </c>
      <c r="Q212" t="s">
        <v>421</v>
      </c>
      <c r="R212">
        <v>677.50993970000002</v>
      </c>
      <c r="S212" s="288" t="s">
        <v>433</v>
      </c>
      <c r="T212">
        <v>198.20375989999999</v>
      </c>
      <c r="U212" t="s">
        <v>425</v>
      </c>
      <c r="V212">
        <v>9.8012371159999994</v>
      </c>
      <c r="W212" s="288" t="s">
        <v>420</v>
      </c>
      <c r="X212">
        <v>4.1204358030000003</v>
      </c>
      <c r="Y212" t="s">
        <v>491</v>
      </c>
      <c r="Z212" s="291">
        <v>17.706021799999998</v>
      </c>
    </row>
    <row r="213" spans="1:26" x14ac:dyDescent="0.3">
      <c r="A213" s="264" t="s">
        <v>498</v>
      </c>
      <c r="B213" s="264">
        <v>20</v>
      </c>
      <c r="C213" s="264" t="s">
        <v>429</v>
      </c>
      <c r="D213" s="265">
        <v>198.20375989999999</v>
      </c>
      <c r="E213" t="s">
        <v>422</v>
      </c>
      <c r="F213">
        <v>85.762979669999993</v>
      </c>
      <c r="G213" s="288" t="s">
        <v>491</v>
      </c>
      <c r="H213">
        <v>17.706021799999998</v>
      </c>
      <c r="I213" t="s">
        <v>491</v>
      </c>
      <c r="J213">
        <v>17.706021799999998</v>
      </c>
      <c r="K213" s="288" t="s">
        <v>450</v>
      </c>
      <c r="L213" s="295">
        <v>1.2806622729999999E-7</v>
      </c>
      <c r="M213" t="s">
        <v>419</v>
      </c>
      <c r="N213">
        <v>263.19898510000002</v>
      </c>
      <c r="O213" s="288" t="s">
        <v>421</v>
      </c>
      <c r="P213">
        <v>690.71182399999998</v>
      </c>
      <c r="Q213" t="s">
        <v>422</v>
      </c>
      <c r="R213">
        <v>84.815379879999995</v>
      </c>
      <c r="S213" s="288" t="s">
        <v>440</v>
      </c>
      <c r="T213">
        <v>66.65047989</v>
      </c>
      <c r="U213" t="s">
        <v>426</v>
      </c>
      <c r="V213">
        <v>208.5341942</v>
      </c>
      <c r="W213" s="288" t="s">
        <v>421</v>
      </c>
      <c r="X213">
        <v>539.76468509999995</v>
      </c>
      <c r="Y213" t="s">
        <v>494</v>
      </c>
      <c r="Z213" s="291">
        <v>286.7839161</v>
      </c>
    </row>
    <row r="214" spans="1:26" x14ac:dyDescent="0.3">
      <c r="A214" s="264" t="s">
        <v>500</v>
      </c>
      <c r="B214" s="264">
        <v>39.689465570000003</v>
      </c>
      <c r="C214" s="264" t="s">
        <v>433</v>
      </c>
      <c r="D214" s="264">
        <v>198.20375989999999</v>
      </c>
      <c r="E214" t="s">
        <v>423</v>
      </c>
      <c r="F214">
        <v>37.830341930000003</v>
      </c>
      <c r="G214" s="288" t="s">
        <v>494</v>
      </c>
      <c r="H214">
        <v>286.7839161</v>
      </c>
      <c r="I214" t="s">
        <v>494</v>
      </c>
      <c r="J214">
        <v>286.7839161</v>
      </c>
      <c r="K214" s="288" t="s">
        <v>451</v>
      </c>
      <c r="L214">
        <v>1.7092874250000001E-2</v>
      </c>
      <c r="M214" t="s">
        <v>420</v>
      </c>
      <c r="N214">
        <v>2.3030372209999999</v>
      </c>
      <c r="O214" s="288" t="s">
        <v>422</v>
      </c>
      <c r="P214">
        <v>102.9620736</v>
      </c>
      <c r="Q214" t="s">
        <v>423</v>
      </c>
      <c r="R214">
        <v>38.959831059999999</v>
      </c>
      <c r="S214" s="288" t="s">
        <v>448</v>
      </c>
      <c r="T214">
        <v>54.316905470000002</v>
      </c>
      <c r="U214" t="s">
        <v>429</v>
      </c>
      <c r="V214">
        <v>198.20375989999999</v>
      </c>
      <c r="W214" s="288" t="s">
        <v>422</v>
      </c>
      <c r="X214">
        <v>44.907544510000001</v>
      </c>
      <c r="Y214" t="s">
        <v>498</v>
      </c>
      <c r="Z214" s="291">
        <v>20</v>
      </c>
    </row>
    <row r="215" spans="1:26" x14ac:dyDescent="0.3">
      <c r="A215" s="264" t="s">
        <v>502</v>
      </c>
      <c r="B215" s="264">
        <v>5.0023858700000003</v>
      </c>
      <c r="C215" s="264" t="s">
        <v>439</v>
      </c>
      <c r="D215" s="265">
        <v>1.245018962E-7</v>
      </c>
      <c r="E215" t="s">
        <v>424</v>
      </c>
      <c r="F215">
        <v>33.39341417</v>
      </c>
      <c r="G215" s="288" t="s">
        <v>498</v>
      </c>
      <c r="H215">
        <v>20</v>
      </c>
      <c r="I215" t="s">
        <v>498</v>
      </c>
      <c r="J215">
        <v>20</v>
      </c>
      <c r="K215" s="288" t="s">
        <v>452</v>
      </c>
      <c r="L215">
        <v>193.1205047</v>
      </c>
      <c r="M215" t="s">
        <v>421</v>
      </c>
      <c r="N215">
        <v>587.90761210000005</v>
      </c>
      <c r="O215" s="288" t="s">
        <v>423</v>
      </c>
      <c r="P215">
        <v>32.224271909999999</v>
      </c>
      <c r="Q215" t="s">
        <v>424</v>
      </c>
      <c r="R215">
        <v>30.744822169999999</v>
      </c>
      <c r="S215" s="288" t="s">
        <v>449</v>
      </c>
      <c r="T215">
        <v>3.764611046E-2</v>
      </c>
      <c r="U215" t="s">
        <v>433</v>
      </c>
      <c r="V215">
        <v>198.20375989999999</v>
      </c>
      <c r="W215" s="288" t="s">
        <v>423</v>
      </c>
      <c r="X215">
        <v>47.872420570000003</v>
      </c>
      <c r="Y215" t="s">
        <v>500</v>
      </c>
      <c r="Z215" s="291">
        <v>39.68946562</v>
      </c>
    </row>
    <row r="216" spans="1:26" x14ac:dyDescent="0.3">
      <c r="A216" s="264" t="s">
        <v>505</v>
      </c>
      <c r="B216" s="264">
        <v>0.8064516129</v>
      </c>
      <c r="C216" s="264" t="s">
        <v>440</v>
      </c>
      <c r="D216" s="264">
        <v>66.650479840000003</v>
      </c>
      <c r="E216" t="s">
        <v>425</v>
      </c>
      <c r="F216">
        <v>3.6130101350000001</v>
      </c>
      <c r="G216" s="288" t="s">
        <v>500</v>
      </c>
      <c r="H216">
        <v>39.689465560000002</v>
      </c>
      <c r="I216" t="s">
        <v>500</v>
      </c>
      <c r="J216">
        <v>39.689465560000002</v>
      </c>
      <c r="K216" s="288" t="s">
        <v>454</v>
      </c>
      <c r="L216">
        <v>8.5313270530000002E-3</v>
      </c>
      <c r="M216" t="s">
        <v>422</v>
      </c>
      <c r="N216">
        <v>59.982420060000003</v>
      </c>
      <c r="O216" s="288" t="s">
        <v>424</v>
      </c>
      <c r="P216">
        <v>33.92521155</v>
      </c>
      <c r="Q216" t="s">
        <v>425</v>
      </c>
      <c r="R216">
        <v>5.5214721339999997</v>
      </c>
      <c r="S216" s="288" t="s">
        <v>451</v>
      </c>
      <c r="T216">
        <v>9.0306279040000006E-2</v>
      </c>
      <c r="U216" t="s">
        <v>439</v>
      </c>
      <c r="V216" s="295">
        <v>1.5062453339999999E-7</v>
      </c>
      <c r="W216" s="288" t="s">
        <v>424</v>
      </c>
      <c r="X216">
        <v>44.229711590000001</v>
      </c>
      <c r="Y216" t="s">
        <v>501</v>
      </c>
      <c r="Z216" s="291">
        <v>125.3184566</v>
      </c>
    </row>
    <row r="217" spans="1:26" x14ac:dyDescent="0.3">
      <c r="A217" s="264" t="s">
        <v>506</v>
      </c>
      <c r="B217" s="264">
        <v>49.508473100000003</v>
      </c>
      <c r="C217" s="264" t="s">
        <v>448</v>
      </c>
      <c r="D217" s="264">
        <v>68.937801989999997</v>
      </c>
      <c r="E217" t="s">
        <v>426</v>
      </c>
      <c r="F217">
        <v>223.55620060000001</v>
      </c>
      <c r="G217" s="288" t="s">
        <v>502</v>
      </c>
      <c r="H217">
        <v>5.0023858719999996</v>
      </c>
      <c r="I217" t="s">
        <v>502</v>
      </c>
      <c r="J217">
        <v>5.0023858719999996</v>
      </c>
      <c r="K217" s="288" t="s">
        <v>457</v>
      </c>
      <c r="L217">
        <v>39.699999980000001</v>
      </c>
      <c r="M217" t="s">
        <v>423</v>
      </c>
      <c r="N217">
        <v>111.6300744</v>
      </c>
      <c r="O217" s="288" t="s">
        <v>425</v>
      </c>
      <c r="P217">
        <v>0.67140672899999998</v>
      </c>
      <c r="Q217" t="s">
        <v>426</v>
      </c>
      <c r="R217">
        <v>219.63539359999999</v>
      </c>
      <c r="S217" s="288" t="s">
        <v>452</v>
      </c>
      <c r="T217">
        <v>210.39907500000001</v>
      </c>
      <c r="U217" t="s">
        <v>440</v>
      </c>
      <c r="V217">
        <v>66.650479820000001</v>
      </c>
      <c r="W217" s="288" t="s">
        <v>425</v>
      </c>
      <c r="X217" s="295">
        <v>3.30598305E-7</v>
      </c>
      <c r="Y217" t="s">
        <v>502</v>
      </c>
      <c r="Z217" s="291">
        <v>5.0023858700000003</v>
      </c>
    </row>
    <row r="218" spans="1:26" x14ac:dyDescent="0.3">
      <c r="A218" s="264" t="s">
        <v>520</v>
      </c>
      <c r="B218" s="264">
        <v>155.02500879999999</v>
      </c>
      <c r="C218" s="264" t="s">
        <v>449</v>
      </c>
      <c r="D218" s="265">
        <v>0.1000225577</v>
      </c>
      <c r="E218" t="s">
        <v>429</v>
      </c>
      <c r="F218">
        <v>198.2037598</v>
      </c>
      <c r="G218" s="288" t="s">
        <v>505</v>
      </c>
      <c r="H218">
        <v>0.8064516129</v>
      </c>
      <c r="I218" t="s">
        <v>505</v>
      </c>
      <c r="J218">
        <v>0.8064516129</v>
      </c>
      <c r="K218" s="288" t="s">
        <v>467</v>
      </c>
      <c r="L218">
        <v>58.55603223</v>
      </c>
      <c r="M218" t="s">
        <v>424</v>
      </c>
      <c r="N218">
        <v>65.500815689999996</v>
      </c>
      <c r="O218" s="288" t="s">
        <v>426</v>
      </c>
      <c r="P218">
        <v>229.4890719</v>
      </c>
      <c r="Q218" t="s">
        <v>429</v>
      </c>
      <c r="R218">
        <v>198.2037598</v>
      </c>
      <c r="S218" s="288" t="s">
        <v>454</v>
      </c>
      <c r="T218">
        <v>1.030684061E-2</v>
      </c>
      <c r="U218" t="s">
        <v>448</v>
      </c>
      <c r="V218">
        <v>61.9755702</v>
      </c>
      <c r="W218" s="288" t="s">
        <v>426</v>
      </c>
      <c r="X218">
        <v>237.9280095</v>
      </c>
      <c r="Y218" t="s">
        <v>505</v>
      </c>
      <c r="Z218" s="291">
        <v>0.8064516129</v>
      </c>
    </row>
    <row r="219" spans="1:26" x14ac:dyDescent="0.3">
      <c r="A219" s="264" t="s">
        <v>524</v>
      </c>
      <c r="B219" s="264">
        <v>147.6428655</v>
      </c>
      <c r="C219" s="264" t="s">
        <v>450</v>
      </c>
      <c r="D219" s="265">
        <v>1.7829946250000001E-7</v>
      </c>
      <c r="E219" t="s">
        <v>433</v>
      </c>
      <c r="F219">
        <v>198.2037598</v>
      </c>
      <c r="G219" s="288" t="s">
        <v>506</v>
      </c>
      <c r="H219">
        <v>49.508473100000003</v>
      </c>
      <c r="I219" t="s">
        <v>506</v>
      </c>
      <c r="J219">
        <v>49.508473100000003</v>
      </c>
      <c r="K219" s="288" t="s">
        <v>468</v>
      </c>
      <c r="L219">
        <v>94.608000000000004</v>
      </c>
      <c r="M219" t="s">
        <v>425</v>
      </c>
      <c r="N219" s="295">
        <v>2.0993208570000001E-6</v>
      </c>
      <c r="O219" s="288" t="s">
        <v>429</v>
      </c>
      <c r="P219">
        <v>198.2037598</v>
      </c>
      <c r="Q219" t="s">
        <v>433</v>
      </c>
      <c r="R219">
        <v>198.2037598</v>
      </c>
      <c r="S219" s="288" t="s">
        <v>457</v>
      </c>
      <c r="T219">
        <v>39.69999997</v>
      </c>
      <c r="U219" t="s">
        <v>449</v>
      </c>
      <c r="V219">
        <v>9.7045095260000007</v>
      </c>
      <c r="W219" s="288" t="s">
        <v>429</v>
      </c>
      <c r="X219">
        <v>198.20375970000001</v>
      </c>
      <c r="Y219" t="s">
        <v>506</v>
      </c>
      <c r="Z219" s="291">
        <v>49.508473100000003</v>
      </c>
    </row>
    <row r="220" spans="1:26" x14ac:dyDescent="0.3">
      <c r="A220" s="264" t="s">
        <v>529</v>
      </c>
      <c r="B220" s="264">
        <v>309.5894242</v>
      </c>
      <c r="C220" s="264" t="s">
        <v>451</v>
      </c>
      <c r="D220" s="265">
        <v>4.4304430039999999E-7</v>
      </c>
      <c r="E220" t="s">
        <v>439</v>
      </c>
      <c r="F220" s="295">
        <v>2.6132274280000002E-7</v>
      </c>
      <c r="G220" s="288" t="s">
        <v>520</v>
      </c>
      <c r="H220">
        <v>155.02500889999999</v>
      </c>
      <c r="I220" t="s">
        <v>520</v>
      </c>
      <c r="J220">
        <v>155.02500889999999</v>
      </c>
      <c r="K220" s="288" t="s">
        <v>475</v>
      </c>
      <c r="L220">
        <v>36.241231380000002</v>
      </c>
      <c r="M220" t="s">
        <v>426</v>
      </c>
      <c r="N220">
        <v>231.6779678</v>
      </c>
      <c r="O220" s="288" t="s">
        <v>433</v>
      </c>
      <c r="P220">
        <v>198.2037598</v>
      </c>
      <c r="Q220" t="s">
        <v>439</v>
      </c>
      <c r="R220" s="295">
        <v>2.654475272E-7</v>
      </c>
      <c r="S220" s="288" t="s">
        <v>467</v>
      </c>
      <c r="T220">
        <v>56.05815793</v>
      </c>
      <c r="U220" t="s">
        <v>450</v>
      </c>
      <c r="V220" s="295">
        <v>1.8196953809999999E-7</v>
      </c>
      <c r="W220" s="288" t="s">
        <v>433</v>
      </c>
      <c r="X220">
        <v>198.20375970000001</v>
      </c>
      <c r="Y220" t="s">
        <v>520</v>
      </c>
      <c r="Z220" s="291">
        <v>155.02500879999999</v>
      </c>
    </row>
    <row r="221" spans="1:26" x14ac:dyDescent="0.3">
      <c r="A221" s="264" t="s">
        <v>539</v>
      </c>
      <c r="B221" s="265">
        <v>1.2410334819999999E-7</v>
      </c>
      <c r="C221" s="264" t="s">
        <v>452</v>
      </c>
      <c r="D221" s="265">
        <v>195.8079759</v>
      </c>
      <c r="E221" t="s">
        <v>440</v>
      </c>
      <c r="F221">
        <v>66.650479680000004</v>
      </c>
      <c r="G221" s="288" t="s">
        <v>524</v>
      </c>
      <c r="H221">
        <v>147.6428655</v>
      </c>
      <c r="I221" t="s">
        <v>524</v>
      </c>
      <c r="J221">
        <v>147.6428655</v>
      </c>
      <c r="K221" s="288" t="s">
        <v>482</v>
      </c>
      <c r="L221">
        <v>58.734417520000001</v>
      </c>
      <c r="M221" t="s">
        <v>429</v>
      </c>
      <c r="N221">
        <v>198.20375949999999</v>
      </c>
      <c r="O221" s="288" t="s">
        <v>439</v>
      </c>
      <c r="P221" s="295">
        <v>2.5370863540000002E-7</v>
      </c>
      <c r="Q221" t="s">
        <v>440</v>
      </c>
      <c r="R221">
        <v>66.650479680000004</v>
      </c>
      <c r="S221" s="288" t="s">
        <v>468</v>
      </c>
      <c r="T221">
        <v>94.608000000000004</v>
      </c>
      <c r="U221" t="s">
        <v>451</v>
      </c>
      <c r="V221" s="295">
        <v>2.6902652609999999E-7</v>
      </c>
      <c r="W221" s="288" t="s">
        <v>436</v>
      </c>
      <c r="X221" s="295">
        <v>1.786043119E-7</v>
      </c>
      <c r="Y221" t="s">
        <v>524</v>
      </c>
      <c r="Z221" s="291">
        <v>147.6428655</v>
      </c>
    </row>
    <row r="222" spans="1:26" x14ac:dyDescent="0.3">
      <c r="A222" s="264" t="s">
        <v>540</v>
      </c>
      <c r="B222" s="264">
        <v>122.9427512</v>
      </c>
      <c r="C222" s="264" t="s">
        <v>454</v>
      </c>
      <c r="D222" s="265">
        <v>8.4386595809999992E-3</v>
      </c>
      <c r="E222" t="s">
        <v>448</v>
      </c>
      <c r="F222">
        <v>70.088118159999993</v>
      </c>
      <c r="G222" s="288" t="s">
        <v>529</v>
      </c>
      <c r="H222">
        <v>309.58830549999999</v>
      </c>
      <c r="I222" t="s">
        <v>529</v>
      </c>
      <c r="J222">
        <v>309.58830549999999</v>
      </c>
      <c r="K222" s="288" t="s">
        <v>488</v>
      </c>
      <c r="L222">
        <v>8.7354799980000006</v>
      </c>
      <c r="M222" t="s">
        <v>433</v>
      </c>
      <c r="N222">
        <v>198.20375949999999</v>
      </c>
      <c r="O222" s="288" t="s">
        <v>440</v>
      </c>
      <c r="P222">
        <v>66.650479689999997</v>
      </c>
      <c r="Q222" t="s">
        <v>448</v>
      </c>
      <c r="R222">
        <v>70.852633089999998</v>
      </c>
      <c r="S222" s="288" t="s">
        <v>475</v>
      </c>
      <c r="T222">
        <v>38.828584040000003</v>
      </c>
      <c r="U222" t="s">
        <v>452</v>
      </c>
      <c r="V222">
        <v>193.16655900000001</v>
      </c>
      <c r="W222" s="288" t="s">
        <v>437</v>
      </c>
      <c r="X222" s="295">
        <v>1.3742290189999999E-7</v>
      </c>
      <c r="Y222" t="s">
        <v>529</v>
      </c>
      <c r="Z222" s="291">
        <v>306.64342959999999</v>
      </c>
    </row>
    <row r="223" spans="1:26" x14ac:dyDescent="0.3">
      <c r="A223" s="264" t="s">
        <v>555</v>
      </c>
      <c r="B223" s="264">
        <v>59.076999999999998</v>
      </c>
      <c r="C223" s="264" t="s">
        <v>457</v>
      </c>
      <c r="D223" s="265">
        <v>39.69999997</v>
      </c>
      <c r="E223" t="s">
        <v>449</v>
      </c>
      <c r="F223">
        <v>9.3399089850000006E-2</v>
      </c>
      <c r="G223" s="288" t="s">
        <v>539</v>
      </c>
      <c r="H223" s="295">
        <v>1.240823487E-7</v>
      </c>
      <c r="I223" t="s">
        <v>539</v>
      </c>
      <c r="J223" s="295">
        <v>1.240823487E-7</v>
      </c>
      <c r="K223" s="288" t="s">
        <v>491</v>
      </c>
      <c r="L223">
        <v>17.706021799999998</v>
      </c>
      <c r="M223" t="s">
        <v>436</v>
      </c>
      <c r="N223" s="295">
        <v>2.626070341E-7</v>
      </c>
      <c r="O223" s="288" t="s">
        <v>448</v>
      </c>
      <c r="P223">
        <v>70.012415340000004</v>
      </c>
      <c r="Q223" t="s">
        <v>449</v>
      </c>
      <c r="R223">
        <v>0.1030005985</v>
      </c>
      <c r="S223" s="288" t="s">
        <v>482</v>
      </c>
      <c r="T223">
        <v>57.1740475</v>
      </c>
      <c r="U223" t="s">
        <v>454</v>
      </c>
      <c r="V223">
        <v>7.6004973670000002E-3</v>
      </c>
      <c r="W223" s="288" t="s">
        <v>439</v>
      </c>
      <c r="X223" s="295">
        <v>3.1628814790000002E-7</v>
      </c>
      <c r="Y223" t="s">
        <v>555</v>
      </c>
      <c r="Z223" s="291">
        <v>59.076999999999998</v>
      </c>
    </row>
    <row r="224" spans="1:26" x14ac:dyDescent="0.3">
      <c r="A224" s="264" t="s">
        <v>560</v>
      </c>
      <c r="B224" s="264">
        <v>10</v>
      </c>
      <c r="C224" s="264" t="s">
        <v>467</v>
      </c>
      <c r="D224" s="265">
        <v>24.81832868</v>
      </c>
      <c r="E224" t="s">
        <v>450</v>
      </c>
      <c r="F224" s="295">
        <v>4.8082503050000002E-7</v>
      </c>
      <c r="G224" s="288" t="s">
        <v>540</v>
      </c>
      <c r="H224">
        <v>122.9427513</v>
      </c>
      <c r="I224" t="s">
        <v>540</v>
      </c>
      <c r="J224">
        <v>122.9427513</v>
      </c>
      <c r="K224" s="288" t="s">
        <v>494</v>
      </c>
      <c r="L224">
        <v>286.7839161</v>
      </c>
      <c r="M224" t="s">
        <v>437</v>
      </c>
      <c r="N224" s="295">
        <v>2.6992065600000002E-7</v>
      </c>
      <c r="O224" s="288" t="s">
        <v>449</v>
      </c>
      <c r="P224">
        <v>8.8442075740000001E-2</v>
      </c>
      <c r="Q224" t="s">
        <v>450</v>
      </c>
      <c r="R224" s="295">
        <v>3.878582373E-7</v>
      </c>
      <c r="S224" s="288" t="s">
        <v>488</v>
      </c>
      <c r="T224">
        <v>8.7354799990000007</v>
      </c>
      <c r="U224" t="s">
        <v>457</v>
      </c>
      <c r="V224">
        <v>39.69999997</v>
      </c>
      <c r="W224" s="288" t="s">
        <v>440</v>
      </c>
      <c r="X224">
        <v>66.650479619999999</v>
      </c>
      <c r="Y224" t="s">
        <v>560</v>
      </c>
      <c r="Z224" s="291">
        <v>10</v>
      </c>
    </row>
    <row r="225" spans="1:26" x14ac:dyDescent="0.3">
      <c r="A225" s="264" t="s">
        <v>561</v>
      </c>
      <c r="B225" s="264">
        <v>511.98305379999999</v>
      </c>
      <c r="C225" s="264" t="s">
        <v>468</v>
      </c>
      <c r="D225" s="265">
        <v>94.608000000000004</v>
      </c>
      <c r="E225" t="s">
        <v>451</v>
      </c>
      <c r="F225" s="295">
        <v>6.8980703929999997E-7</v>
      </c>
      <c r="G225" s="288" t="s">
        <v>555</v>
      </c>
      <c r="H225">
        <v>59.076999999999998</v>
      </c>
      <c r="I225" t="s">
        <v>555</v>
      </c>
      <c r="J225">
        <v>59.076999999999998</v>
      </c>
      <c r="K225" s="288" t="s">
        <v>498</v>
      </c>
      <c r="L225">
        <v>20</v>
      </c>
      <c r="M225" t="s">
        <v>439</v>
      </c>
      <c r="N225" s="295">
        <v>4.917091926E-7</v>
      </c>
      <c r="O225" s="288" t="s">
        <v>450</v>
      </c>
      <c r="P225" s="295">
        <v>4.3780289989999998E-7</v>
      </c>
      <c r="Q225" t="s">
        <v>451</v>
      </c>
      <c r="R225" s="295">
        <v>6.2806021839999995E-7</v>
      </c>
      <c r="S225" s="288" t="s">
        <v>491</v>
      </c>
      <c r="T225">
        <v>28.571393870000001</v>
      </c>
      <c r="U225" t="s">
        <v>467</v>
      </c>
      <c r="V225">
        <v>28.87308114</v>
      </c>
      <c r="W225" s="288" t="s">
        <v>448</v>
      </c>
      <c r="X225">
        <v>53.670889209999999</v>
      </c>
      <c r="Y225" t="s">
        <v>561</v>
      </c>
      <c r="Z225" s="291">
        <v>528.20540579999999</v>
      </c>
    </row>
    <row r="226" spans="1:26" x14ac:dyDescent="0.3">
      <c r="A226" s="264" t="s">
        <v>562</v>
      </c>
      <c r="B226" s="264">
        <v>34</v>
      </c>
      <c r="C226" s="264" t="s">
        <v>475</v>
      </c>
      <c r="D226" s="265">
        <v>69.978934319999993</v>
      </c>
      <c r="E226" t="s">
        <v>452</v>
      </c>
      <c r="F226">
        <v>194.6643134</v>
      </c>
      <c r="G226" s="288" t="s">
        <v>560</v>
      </c>
      <c r="H226">
        <v>10</v>
      </c>
      <c r="I226" t="s">
        <v>560</v>
      </c>
      <c r="J226">
        <v>10</v>
      </c>
      <c r="K226" s="288" t="s">
        <v>500</v>
      </c>
      <c r="L226">
        <v>39.689465300000002</v>
      </c>
      <c r="M226" t="s">
        <v>440</v>
      </c>
      <c r="N226">
        <v>66.650479360000006</v>
      </c>
      <c r="O226" s="288" t="s">
        <v>451</v>
      </c>
      <c r="P226" s="295">
        <v>9.9873288440000001E-7</v>
      </c>
      <c r="Q226" t="s">
        <v>452</v>
      </c>
      <c r="R226">
        <v>193.8900428</v>
      </c>
      <c r="S226" s="288" t="s">
        <v>492</v>
      </c>
      <c r="T226">
        <v>39.626136670000001</v>
      </c>
      <c r="U226" t="s">
        <v>468</v>
      </c>
      <c r="V226">
        <v>94.608000000000004</v>
      </c>
      <c r="W226" s="288" t="s">
        <v>449</v>
      </c>
      <c r="X226">
        <v>7.3778383859999996</v>
      </c>
      <c r="Y226" t="s">
        <v>562</v>
      </c>
      <c r="Z226" s="291">
        <v>34</v>
      </c>
    </row>
    <row r="227" spans="1:26" x14ac:dyDescent="0.3">
      <c r="A227" s="264" t="s">
        <v>563</v>
      </c>
      <c r="B227" s="264">
        <v>25.6</v>
      </c>
      <c r="C227" s="264" t="s">
        <v>482</v>
      </c>
      <c r="D227" s="264">
        <v>58.734417350000001</v>
      </c>
      <c r="E227" t="s">
        <v>454</v>
      </c>
      <c r="F227">
        <v>8.4076365390000005E-3</v>
      </c>
      <c r="G227" s="288" t="s">
        <v>561</v>
      </c>
      <c r="H227">
        <v>511.98305379999999</v>
      </c>
      <c r="I227" t="s">
        <v>561</v>
      </c>
      <c r="J227">
        <v>511.98305379999999</v>
      </c>
      <c r="K227" s="288" t="s">
        <v>502</v>
      </c>
      <c r="L227">
        <v>5.0023858700000003</v>
      </c>
      <c r="M227" t="s">
        <v>445</v>
      </c>
      <c r="N227" s="295">
        <v>1.1927343490000001E-7</v>
      </c>
      <c r="O227" s="288" t="s">
        <v>452</v>
      </c>
      <c r="P227">
        <v>194.74512720000001</v>
      </c>
      <c r="Q227" t="s">
        <v>454</v>
      </c>
      <c r="R227">
        <v>8.5619109190000001E-3</v>
      </c>
      <c r="S227" s="288" t="s">
        <v>494</v>
      </c>
      <c r="T227">
        <v>286.80318519999997</v>
      </c>
      <c r="U227" t="s">
        <v>475</v>
      </c>
      <c r="V227">
        <v>65.282132270000005</v>
      </c>
      <c r="W227" s="288" t="s">
        <v>450</v>
      </c>
      <c r="X227" s="295">
        <v>3.9981303960000001E-7</v>
      </c>
      <c r="Y227" t="s">
        <v>563</v>
      </c>
      <c r="Z227" s="291">
        <v>25.6</v>
      </c>
    </row>
    <row r="228" spans="1:26" x14ac:dyDescent="0.3">
      <c r="A228" s="264" t="s">
        <v>566</v>
      </c>
      <c r="B228" s="264">
        <v>25.6</v>
      </c>
      <c r="C228" s="264" t="s">
        <v>488</v>
      </c>
      <c r="D228" s="264">
        <v>8.7354799950000004</v>
      </c>
      <c r="E228" t="s">
        <v>457</v>
      </c>
      <c r="F228">
        <v>39.699999939999998</v>
      </c>
      <c r="G228" s="288" t="s">
        <v>562</v>
      </c>
      <c r="H228">
        <v>34</v>
      </c>
      <c r="I228" t="s">
        <v>562</v>
      </c>
      <c r="J228">
        <v>34</v>
      </c>
      <c r="K228" s="288" t="s">
        <v>505</v>
      </c>
      <c r="L228">
        <v>0.8064516129</v>
      </c>
      <c r="M228" t="s">
        <v>448</v>
      </c>
      <c r="N228">
        <v>59.948597540000002</v>
      </c>
      <c r="O228" s="288" t="s">
        <v>454</v>
      </c>
      <c r="P228">
        <v>8.2534605320000003E-3</v>
      </c>
      <c r="Q228" t="s">
        <v>457</v>
      </c>
      <c r="R228">
        <v>39.699999939999998</v>
      </c>
      <c r="S228" s="288" t="s">
        <v>498</v>
      </c>
      <c r="T228">
        <v>20</v>
      </c>
      <c r="U228" t="s">
        <v>482</v>
      </c>
      <c r="V228">
        <v>58.734417260000001</v>
      </c>
      <c r="W228" s="288" t="s">
        <v>451</v>
      </c>
      <c r="X228">
        <v>5.4005564590000003E-3</v>
      </c>
      <c r="Y228" t="s">
        <v>565</v>
      </c>
      <c r="Z228" s="291">
        <v>2.3754521359999998</v>
      </c>
    </row>
    <row r="229" spans="1:26" x14ac:dyDescent="0.3">
      <c r="A229" s="264" t="s">
        <v>567</v>
      </c>
      <c r="B229" s="264">
        <v>8.2800405799999997</v>
      </c>
      <c r="C229" s="264" t="s">
        <v>491</v>
      </c>
      <c r="D229" s="265">
        <v>17.706021799999998</v>
      </c>
      <c r="E229" t="s">
        <v>467</v>
      </c>
      <c r="F229">
        <v>24.845115979999999</v>
      </c>
      <c r="G229" s="288" t="s">
        <v>563</v>
      </c>
      <c r="H229">
        <v>25.6</v>
      </c>
      <c r="I229" t="s">
        <v>563</v>
      </c>
      <c r="J229">
        <v>25.6</v>
      </c>
      <c r="K229" s="288" t="s">
        <v>506</v>
      </c>
      <c r="L229">
        <v>49.508473070000001</v>
      </c>
      <c r="M229" t="s">
        <v>449</v>
      </c>
      <c r="N229">
        <v>8.2077809619999997E-2</v>
      </c>
      <c r="O229" s="288" t="s">
        <v>457</v>
      </c>
      <c r="P229">
        <v>39.699999939999998</v>
      </c>
      <c r="Q229" t="s">
        <v>467</v>
      </c>
      <c r="R229">
        <v>24.849598369999999</v>
      </c>
      <c r="S229" s="288" t="s">
        <v>500</v>
      </c>
      <c r="T229">
        <v>39.872513159999997</v>
      </c>
      <c r="U229" t="s">
        <v>488</v>
      </c>
      <c r="V229">
        <v>8.7354799980000006</v>
      </c>
      <c r="W229" s="288" t="s">
        <v>452</v>
      </c>
      <c r="X229">
        <v>203.7921699</v>
      </c>
      <c r="Y229" t="s">
        <v>566</v>
      </c>
      <c r="Z229" s="291">
        <v>25.6</v>
      </c>
    </row>
    <row r="230" spans="1:26" x14ac:dyDescent="0.3">
      <c r="A230" s="264" t="s">
        <v>569</v>
      </c>
      <c r="B230" s="264">
        <v>866.40738769999996</v>
      </c>
      <c r="C230" s="264" t="s">
        <v>494</v>
      </c>
      <c r="D230" s="265">
        <v>286.7839161</v>
      </c>
      <c r="E230" t="s">
        <v>468</v>
      </c>
      <c r="F230">
        <v>94.608000000000004</v>
      </c>
      <c r="G230" s="288" t="s">
        <v>566</v>
      </c>
      <c r="H230">
        <v>25.6</v>
      </c>
      <c r="I230" t="s">
        <v>566</v>
      </c>
      <c r="J230">
        <v>25.6</v>
      </c>
      <c r="K230" s="288" t="s">
        <v>516</v>
      </c>
      <c r="L230" s="295">
        <v>2.8102095799999999E-7</v>
      </c>
      <c r="M230" t="s">
        <v>450</v>
      </c>
      <c r="N230" s="295">
        <v>5.7307324279999995E-7</v>
      </c>
      <c r="O230" s="288" t="s">
        <v>467</v>
      </c>
      <c r="P230">
        <v>24.7834015</v>
      </c>
      <c r="Q230" t="s">
        <v>468</v>
      </c>
      <c r="R230">
        <v>94.608000000000004</v>
      </c>
      <c r="S230" s="288" t="s">
        <v>502</v>
      </c>
      <c r="T230">
        <v>5.1738719919999996</v>
      </c>
      <c r="U230" t="s">
        <v>491</v>
      </c>
      <c r="V230">
        <v>17.706021799999998</v>
      </c>
      <c r="W230" s="288" t="s">
        <v>454</v>
      </c>
      <c r="X230">
        <v>7.9408451710000008E-3</v>
      </c>
      <c r="Y230" t="s">
        <v>567</v>
      </c>
      <c r="Z230" s="291">
        <v>4.8823715999999999</v>
      </c>
    </row>
    <row r="231" spans="1:26" x14ac:dyDescent="0.3">
      <c r="A231" s="264" t="s">
        <v>572</v>
      </c>
      <c r="B231" s="264">
        <v>5000</v>
      </c>
      <c r="C231" s="264" t="s">
        <v>498</v>
      </c>
      <c r="D231" s="265">
        <v>20</v>
      </c>
      <c r="E231" t="s">
        <v>469</v>
      </c>
      <c r="F231" s="295">
        <v>1.201870099E-7</v>
      </c>
      <c r="G231" s="288" t="s">
        <v>567</v>
      </c>
      <c r="H231">
        <v>8.2800554630000001</v>
      </c>
      <c r="I231" t="s">
        <v>567</v>
      </c>
      <c r="J231">
        <v>8.2800554630000001</v>
      </c>
      <c r="K231" s="288" t="s">
        <v>520</v>
      </c>
      <c r="L231">
        <v>155.0250092</v>
      </c>
      <c r="M231" t="s">
        <v>451</v>
      </c>
      <c r="N231">
        <v>4.4748450000000002E-2</v>
      </c>
      <c r="O231" s="288" t="s">
        <v>468</v>
      </c>
      <c r="P231">
        <v>94.608000000000004</v>
      </c>
      <c r="Q231" t="s">
        <v>469</v>
      </c>
      <c r="R231" s="295">
        <v>1.163403793E-7</v>
      </c>
      <c r="S231" s="288" t="s">
        <v>505</v>
      </c>
      <c r="T231">
        <v>0.8064516129</v>
      </c>
      <c r="U231" t="s">
        <v>494</v>
      </c>
      <c r="V231">
        <v>286.7839161</v>
      </c>
      <c r="W231" s="288" t="s">
        <v>457</v>
      </c>
      <c r="X231">
        <v>39.699999929999997</v>
      </c>
      <c r="Y231" t="s">
        <v>569</v>
      </c>
      <c r="Z231" s="291">
        <v>866.40738769999996</v>
      </c>
    </row>
    <row r="232" spans="1:26" x14ac:dyDescent="0.3">
      <c r="A232" s="264" t="s">
        <v>573</v>
      </c>
      <c r="B232" s="264">
        <v>23000</v>
      </c>
      <c r="C232" s="264" t="s">
        <v>500</v>
      </c>
      <c r="D232" s="265">
        <v>39.689465519999999</v>
      </c>
      <c r="E232" t="s">
        <v>470</v>
      </c>
      <c r="F232" s="295">
        <v>1.4490674140000001E-7</v>
      </c>
      <c r="G232" s="288" t="s">
        <v>569</v>
      </c>
      <c r="H232">
        <v>866.40738769999996</v>
      </c>
      <c r="I232" t="s">
        <v>569</v>
      </c>
      <c r="J232">
        <v>866.40738769999996</v>
      </c>
      <c r="K232" s="288" t="s">
        <v>524</v>
      </c>
      <c r="L232">
        <v>147.6428655</v>
      </c>
      <c r="M232" t="s">
        <v>452</v>
      </c>
      <c r="N232">
        <v>204.77031460000001</v>
      </c>
      <c r="O232" s="288" t="s">
        <v>469</v>
      </c>
      <c r="P232" s="295">
        <v>1.117819982E-7</v>
      </c>
      <c r="Q232" t="s">
        <v>470</v>
      </c>
      <c r="R232" s="295">
        <v>1.4640016380000001E-7</v>
      </c>
      <c r="S232" s="288" t="s">
        <v>506</v>
      </c>
      <c r="T232">
        <v>33.904774439999997</v>
      </c>
      <c r="U232" t="s">
        <v>498</v>
      </c>
      <c r="V232">
        <v>20</v>
      </c>
      <c r="W232" s="288" t="s">
        <v>467</v>
      </c>
      <c r="X232">
        <v>73.241010309999993</v>
      </c>
      <c r="Y232" t="s">
        <v>572</v>
      </c>
      <c r="Z232" s="291">
        <v>5000</v>
      </c>
    </row>
    <row r="233" spans="1:26" x14ac:dyDescent="0.3">
      <c r="A233" s="264" t="s">
        <v>574</v>
      </c>
      <c r="B233" s="264">
        <v>41.838688359999999</v>
      </c>
      <c r="C233" s="264" t="s">
        <v>502</v>
      </c>
      <c r="D233" s="265">
        <v>5.0023858700000003</v>
      </c>
      <c r="E233" t="s">
        <v>475</v>
      </c>
      <c r="F233">
        <v>69.952146949999999</v>
      </c>
      <c r="G233" s="288" t="s">
        <v>572</v>
      </c>
      <c r="H233">
        <v>5000</v>
      </c>
      <c r="I233" t="s">
        <v>572</v>
      </c>
      <c r="J233">
        <v>5000</v>
      </c>
      <c r="K233" s="288" t="s">
        <v>529</v>
      </c>
      <c r="L233">
        <v>242.65701770000001</v>
      </c>
      <c r="M233" t="s">
        <v>454</v>
      </c>
      <c r="N233">
        <v>8.4997376350000008E-3</v>
      </c>
      <c r="O233" s="288" t="s">
        <v>470</v>
      </c>
      <c r="P233" s="295">
        <v>1.2902244899999999E-7</v>
      </c>
      <c r="Q233" t="s">
        <v>475</v>
      </c>
      <c r="R233">
        <v>69.947664549999999</v>
      </c>
      <c r="S233" s="288" t="s">
        <v>520</v>
      </c>
      <c r="T233">
        <v>155.02500879999999</v>
      </c>
      <c r="U233" t="s">
        <v>500</v>
      </c>
      <c r="V233">
        <v>39.68946528</v>
      </c>
      <c r="W233" s="288" t="s">
        <v>468</v>
      </c>
      <c r="X233">
        <v>94.608000000000004</v>
      </c>
      <c r="Y233" t="s">
        <v>573</v>
      </c>
      <c r="Z233" s="291">
        <v>23000</v>
      </c>
    </row>
    <row r="234" spans="1:26" x14ac:dyDescent="0.3">
      <c r="A234" s="264" t="s">
        <v>576</v>
      </c>
      <c r="B234" s="264">
        <v>41.050493150000001</v>
      </c>
      <c r="C234" s="264" t="s">
        <v>505</v>
      </c>
      <c r="D234" s="265">
        <v>0.8064516129</v>
      </c>
      <c r="E234" t="s">
        <v>482</v>
      </c>
      <c r="F234">
        <v>58.734417299999997</v>
      </c>
      <c r="G234" s="288" t="s">
        <v>573</v>
      </c>
      <c r="H234">
        <v>23000</v>
      </c>
      <c r="I234" t="s">
        <v>573</v>
      </c>
      <c r="J234">
        <v>23000</v>
      </c>
      <c r="K234" s="288" t="s">
        <v>539</v>
      </c>
      <c r="L234" s="295">
        <v>2.717103788E-7</v>
      </c>
      <c r="M234" t="s">
        <v>455</v>
      </c>
      <c r="N234" s="295">
        <v>1.5060774449999999E-7</v>
      </c>
      <c r="O234" s="288" t="s">
        <v>475</v>
      </c>
      <c r="P234">
        <v>70.013861430000006</v>
      </c>
      <c r="Q234" t="s">
        <v>482</v>
      </c>
      <c r="R234">
        <v>58.734417290000003</v>
      </c>
      <c r="S234" s="288" t="s">
        <v>524</v>
      </c>
      <c r="T234">
        <v>147.6428655</v>
      </c>
      <c r="U234" t="s">
        <v>502</v>
      </c>
      <c r="V234">
        <v>5.0023858690000003</v>
      </c>
      <c r="W234" s="288" t="s">
        <v>469</v>
      </c>
      <c r="X234" s="295">
        <v>1.218050149E-7</v>
      </c>
      <c r="Y234" t="s">
        <v>574</v>
      </c>
      <c r="Z234" s="291">
        <v>41.838688359999999</v>
      </c>
    </row>
    <row r="235" spans="1:26" x14ac:dyDescent="0.3">
      <c r="A235" s="264" t="s">
        <v>577</v>
      </c>
      <c r="B235" s="264">
        <v>60</v>
      </c>
      <c r="C235" s="264" t="s">
        <v>506</v>
      </c>
      <c r="D235" s="265">
        <v>49.508473090000003</v>
      </c>
      <c r="E235" t="s">
        <v>488</v>
      </c>
      <c r="F235">
        <v>8.7354799970000006</v>
      </c>
      <c r="G235" s="288" t="s">
        <v>574</v>
      </c>
      <c r="H235">
        <v>41.838688359999999</v>
      </c>
      <c r="I235" t="s">
        <v>574</v>
      </c>
      <c r="J235">
        <v>41.838688359999999</v>
      </c>
      <c r="K235" s="288" t="s">
        <v>540</v>
      </c>
      <c r="L235">
        <v>122.9427513</v>
      </c>
      <c r="M235" t="s">
        <v>457</v>
      </c>
      <c r="N235">
        <v>39.699999849999998</v>
      </c>
      <c r="O235" s="288" t="s">
        <v>482</v>
      </c>
      <c r="P235">
        <v>58.734417260000001</v>
      </c>
      <c r="Q235" t="s">
        <v>488</v>
      </c>
      <c r="R235">
        <v>8.7354799970000006</v>
      </c>
      <c r="S235" s="288" t="s">
        <v>529</v>
      </c>
      <c r="T235">
        <v>286.0455164</v>
      </c>
      <c r="U235" t="s">
        <v>505</v>
      </c>
      <c r="V235">
        <v>0.8064516129</v>
      </c>
      <c r="W235" s="288" t="s">
        <v>470</v>
      </c>
      <c r="X235" s="295">
        <v>1.550236306E-7</v>
      </c>
      <c r="Y235" t="s">
        <v>576</v>
      </c>
      <c r="Z235" s="291">
        <v>41.050493150000001</v>
      </c>
    </row>
    <row r="236" spans="1:26" x14ac:dyDescent="0.3">
      <c r="A236" s="264" t="s">
        <v>578</v>
      </c>
      <c r="B236" s="264">
        <v>551</v>
      </c>
      <c r="C236" s="264" t="s">
        <v>520</v>
      </c>
      <c r="D236" s="265">
        <v>155.02500889999999</v>
      </c>
      <c r="E236" t="s">
        <v>491</v>
      </c>
      <c r="F236">
        <v>17.706021799999998</v>
      </c>
      <c r="G236" s="288" t="s">
        <v>576</v>
      </c>
      <c r="H236">
        <v>41.050493150000001</v>
      </c>
      <c r="I236" t="s">
        <v>576</v>
      </c>
      <c r="J236">
        <v>41.050493150000001</v>
      </c>
      <c r="K236" s="288" t="s">
        <v>544</v>
      </c>
      <c r="L236" s="295">
        <v>2.0447315649999999E-7</v>
      </c>
      <c r="M236" t="s">
        <v>467</v>
      </c>
      <c r="N236">
        <v>24.561420179999999</v>
      </c>
      <c r="O236" s="288" t="s">
        <v>488</v>
      </c>
      <c r="P236">
        <v>8.7354799960000005</v>
      </c>
      <c r="Q236" t="s">
        <v>491</v>
      </c>
      <c r="R236">
        <v>17.706021799999998</v>
      </c>
      <c r="S236" s="288" t="s">
        <v>539</v>
      </c>
      <c r="T236" s="295">
        <v>2.4932736519999998E-7</v>
      </c>
      <c r="U236" t="s">
        <v>506</v>
      </c>
      <c r="V236">
        <v>49.508473070000001</v>
      </c>
      <c r="W236" s="288" t="s">
        <v>475</v>
      </c>
      <c r="X236">
        <v>22.58924099</v>
      </c>
      <c r="Y236" t="s">
        <v>577</v>
      </c>
      <c r="Z236" s="291">
        <v>60</v>
      </c>
    </row>
    <row r="237" spans="1:26" x14ac:dyDescent="0.3">
      <c r="A237" s="264" t="s">
        <v>581</v>
      </c>
      <c r="B237" s="264">
        <v>34</v>
      </c>
      <c r="C237" s="264" t="s">
        <v>524</v>
      </c>
      <c r="D237" s="264">
        <v>147.6428655</v>
      </c>
      <c r="E237" t="s">
        <v>494</v>
      </c>
      <c r="F237">
        <v>286.7839161</v>
      </c>
      <c r="G237" s="288" t="s">
        <v>577</v>
      </c>
      <c r="H237">
        <v>60</v>
      </c>
      <c r="I237" t="s">
        <v>577</v>
      </c>
      <c r="J237">
        <v>60</v>
      </c>
      <c r="K237" s="288" t="s">
        <v>545</v>
      </c>
      <c r="L237" s="295">
        <v>1.824290912E-7</v>
      </c>
      <c r="M237" t="s">
        <v>468</v>
      </c>
      <c r="N237">
        <v>94.608000000000004</v>
      </c>
      <c r="O237" s="288" t="s">
        <v>491</v>
      </c>
      <c r="P237">
        <v>17.706021809999999</v>
      </c>
      <c r="Q237" t="s">
        <v>494</v>
      </c>
      <c r="R237">
        <v>286.7839161</v>
      </c>
      <c r="S237" s="288" t="s">
        <v>540</v>
      </c>
      <c r="T237">
        <v>122.9389705</v>
      </c>
      <c r="U237" t="s">
        <v>516</v>
      </c>
      <c r="V237" s="295">
        <v>2.858464123E-7</v>
      </c>
      <c r="W237" s="288" t="s">
        <v>482</v>
      </c>
      <c r="X237">
        <v>55.849264779999999</v>
      </c>
      <c r="Y237" t="s">
        <v>578</v>
      </c>
      <c r="Z237" s="291">
        <v>551</v>
      </c>
    </row>
    <row r="238" spans="1:26" x14ac:dyDescent="0.3">
      <c r="A238" s="264" t="s">
        <v>583</v>
      </c>
      <c r="B238" s="264">
        <v>25.6</v>
      </c>
      <c r="C238" s="264" t="s">
        <v>529</v>
      </c>
      <c r="D238" s="265">
        <v>310.18259999999998</v>
      </c>
      <c r="E238" t="s">
        <v>498</v>
      </c>
      <c r="F238">
        <v>20</v>
      </c>
      <c r="G238" s="288" t="s">
        <v>578</v>
      </c>
      <c r="H238">
        <v>551</v>
      </c>
      <c r="I238" t="s">
        <v>578</v>
      </c>
      <c r="J238">
        <v>551</v>
      </c>
      <c r="K238" s="288" t="s">
        <v>555</v>
      </c>
      <c r="L238">
        <v>59.076999999999998</v>
      </c>
      <c r="M238" t="s">
        <v>469</v>
      </c>
      <c r="N238" s="295">
        <v>2.9325601069999999E-7</v>
      </c>
      <c r="O238" s="288" t="s">
        <v>494</v>
      </c>
      <c r="P238">
        <v>286.7839161</v>
      </c>
      <c r="Q238" t="s">
        <v>498</v>
      </c>
      <c r="R238">
        <v>20</v>
      </c>
      <c r="S238" s="288" t="s">
        <v>544</v>
      </c>
      <c r="T238" s="295">
        <v>2.5221625690000002E-7</v>
      </c>
      <c r="U238" t="s">
        <v>520</v>
      </c>
      <c r="V238">
        <v>155.0250092</v>
      </c>
      <c r="W238" s="288" t="s">
        <v>488</v>
      </c>
      <c r="X238">
        <v>8.7354799829999994</v>
      </c>
      <c r="Y238" t="s">
        <v>580</v>
      </c>
      <c r="Z238" s="291">
        <v>16.222352050000001</v>
      </c>
    </row>
    <row r="239" spans="1:26" x14ac:dyDescent="0.3">
      <c r="A239" s="264" t="s">
        <v>584</v>
      </c>
      <c r="B239" s="264">
        <v>25.6</v>
      </c>
      <c r="C239" s="264" t="s">
        <v>539</v>
      </c>
      <c r="D239" s="265">
        <v>3.2740470330000001E-7</v>
      </c>
      <c r="E239" t="s">
        <v>500</v>
      </c>
      <c r="F239">
        <v>39.689465300000002</v>
      </c>
      <c r="G239" s="288" t="s">
        <v>581</v>
      </c>
      <c r="H239">
        <v>34</v>
      </c>
      <c r="I239" t="s">
        <v>581</v>
      </c>
      <c r="J239">
        <v>34</v>
      </c>
      <c r="K239" s="288" t="s">
        <v>560</v>
      </c>
      <c r="L239">
        <v>10</v>
      </c>
      <c r="M239" t="s">
        <v>470</v>
      </c>
      <c r="N239" s="295">
        <v>3.9842909809999998E-7</v>
      </c>
      <c r="O239" s="288" t="s">
        <v>498</v>
      </c>
      <c r="P239">
        <v>20</v>
      </c>
      <c r="Q239" t="s">
        <v>500</v>
      </c>
      <c r="R239">
        <v>39.689465310000003</v>
      </c>
      <c r="S239" s="288" t="s">
        <v>545</v>
      </c>
      <c r="T239" s="295">
        <v>2.2280266780000001E-7</v>
      </c>
      <c r="U239" t="s">
        <v>524</v>
      </c>
      <c r="V239">
        <v>147.6428655</v>
      </c>
      <c r="W239" s="288" t="s">
        <v>491</v>
      </c>
      <c r="X239">
        <v>17.706021809999999</v>
      </c>
      <c r="Y239" t="s">
        <v>581</v>
      </c>
      <c r="Z239" s="291">
        <v>34</v>
      </c>
    </row>
    <row r="240" spans="1:26" x14ac:dyDescent="0.3">
      <c r="A240" s="264" t="s">
        <v>588</v>
      </c>
      <c r="B240" s="264">
        <v>1</v>
      </c>
      <c r="C240" s="264" t="s">
        <v>540</v>
      </c>
      <c r="D240" s="265">
        <v>122.9427513</v>
      </c>
      <c r="E240" t="s">
        <v>502</v>
      </c>
      <c r="F240">
        <v>5.0023858700000003</v>
      </c>
      <c r="G240" s="288" t="s">
        <v>583</v>
      </c>
      <c r="H240">
        <v>25.6</v>
      </c>
      <c r="I240" t="s">
        <v>583</v>
      </c>
      <c r="J240">
        <v>25.6</v>
      </c>
      <c r="K240" s="288" t="s">
        <v>561</v>
      </c>
      <c r="L240">
        <v>504.58005889999998</v>
      </c>
      <c r="M240" t="s">
        <v>474</v>
      </c>
      <c r="N240" s="295">
        <v>1.9528458929999999E-7</v>
      </c>
      <c r="O240" s="288" t="s">
        <v>500</v>
      </c>
      <c r="P240">
        <v>39.689465249999998</v>
      </c>
      <c r="Q240" t="s">
        <v>502</v>
      </c>
      <c r="R240">
        <v>5.0023858700000003</v>
      </c>
      <c r="S240" s="288" t="s">
        <v>555</v>
      </c>
      <c r="T240">
        <v>59.076999999999998</v>
      </c>
      <c r="U240" t="s">
        <v>529</v>
      </c>
      <c r="V240">
        <v>274.23345920000003</v>
      </c>
      <c r="W240" s="288" t="s">
        <v>494</v>
      </c>
      <c r="X240">
        <v>286.7839161</v>
      </c>
      <c r="Y240" t="s">
        <v>582</v>
      </c>
      <c r="Z240" s="291">
        <v>2.3754521359999998</v>
      </c>
    </row>
    <row r="241" spans="1:26" x14ac:dyDescent="0.3">
      <c r="A241" s="264" t="s">
        <v>590</v>
      </c>
      <c r="B241" s="264">
        <v>12.814</v>
      </c>
      <c r="C241" s="264" t="s">
        <v>544</v>
      </c>
      <c r="D241" s="265">
        <v>1.1401395429999999E-7</v>
      </c>
      <c r="E241" t="s">
        <v>505</v>
      </c>
      <c r="F241">
        <v>0.8064516128</v>
      </c>
      <c r="G241" s="288" t="s">
        <v>584</v>
      </c>
      <c r="H241">
        <v>25.6</v>
      </c>
      <c r="I241" t="s">
        <v>584</v>
      </c>
      <c r="J241">
        <v>25.6</v>
      </c>
      <c r="K241" s="288" t="s">
        <v>562</v>
      </c>
      <c r="L241">
        <v>34</v>
      </c>
      <c r="M241" t="s">
        <v>475</v>
      </c>
      <c r="N241">
        <v>70.235842500000004</v>
      </c>
      <c r="O241" s="288" t="s">
        <v>502</v>
      </c>
      <c r="P241">
        <v>5.0023858729999997</v>
      </c>
      <c r="Q241" t="s">
        <v>505</v>
      </c>
      <c r="R241">
        <v>0.8064516128</v>
      </c>
      <c r="S241" s="288" t="s">
        <v>560</v>
      </c>
      <c r="T241">
        <v>10</v>
      </c>
      <c r="U241" t="s">
        <v>539</v>
      </c>
      <c r="V241" s="295">
        <v>3.7077865810000001E-7</v>
      </c>
      <c r="W241" s="288" t="s">
        <v>498</v>
      </c>
      <c r="X241">
        <v>20</v>
      </c>
      <c r="Y241" t="s">
        <v>583</v>
      </c>
      <c r="Z241" s="291">
        <v>25.6</v>
      </c>
    </row>
    <row r="242" spans="1:26" x14ac:dyDescent="0.3">
      <c r="A242" s="264" t="s">
        <v>591</v>
      </c>
      <c r="B242" s="264">
        <v>5000</v>
      </c>
      <c r="C242" s="264" t="s">
        <v>545</v>
      </c>
      <c r="D242" s="265">
        <v>1.076397566E-7</v>
      </c>
      <c r="E242" t="s">
        <v>506</v>
      </c>
      <c r="F242">
        <v>49.508473070000001</v>
      </c>
      <c r="G242" s="288" t="s">
        <v>588</v>
      </c>
      <c r="H242">
        <v>1</v>
      </c>
      <c r="I242" t="s">
        <v>588</v>
      </c>
      <c r="J242">
        <v>1</v>
      </c>
      <c r="K242" s="288" t="s">
        <v>563</v>
      </c>
      <c r="L242">
        <v>25.6</v>
      </c>
      <c r="M242" t="s">
        <v>482</v>
      </c>
      <c r="N242">
        <v>58.734417389999997</v>
      </c>
      <c r="O242" s="288" t="s">
        <v>505</v>
      </c>
      <c r="P242">
        <v>0.8064516128</v>
      </c>
      <c r="Q242" t="s">
        <v>506</v>
      </c>
      <c r="R242">
        <v>49.508473070000001</v>
      </c>
      <c r="S242" s="288" t="s">
        <v>561</v>
      </c>
      <c r="T242">
        <v>543.19045110000002</v>
      </c>
      <c r="U242" t="s">
        <v>540</v>
      </c>
      <c r="V242">
        <v>122.9427513</v>
      </c>
      <c r="W242" s="288" t="s">
        <v>500</v>
      </c>
      <c r="X242">
        <v>33.259054769999999</v>
      </c>
      <c r="Y242" t="s">
        <v>584</v>
      </c>
      <c r="Z242" s="291">
        <v>25.6</v>
      </c>
    </row>
    <row r="243" spans="1:26" x14ac:dyDescent="0.3">
      <c r="A243" s="264" t="s">
        <v>592</v>
      </c>
      <c r="B243" s="264">
        <v>4000</v>
      </c>
      <c r="C243" s="264" t="s">
        <v>555</v>
      </c>
      <c r="D243" s="265">
        <v>59.076999999999998</v>
      </c>
      <c r="E243" t="s">
        <v>516</v>
      </c>
      <c r="F243" s="295">
        <v>2.753883371E-7</v>
      </c>
      <c r="G243" s="288" t="s">
        <v>590</v>
      </c>
      <c r="H243">
        <v>12.813999989999999</v>
      </c>
      <c r="I243" t="s">
        <v>590</v>
      </c>
      <c r="J243">
        <v>12.813999989999999</v>
      </c>
      <c r="K243" s="288" t="s">
        <v>566</v>
      </c>
      <c r="L243">
        <v>23.279068890000001</v>
      </c>
      <c r="M243" t="s">
        <v>488</v>
      </c>
      <c r="N243">
        <v>8.7354799940000003</v>
      </c>
      <c r="O243" s="288" t="s">
        <v>506</v>
      </c>
      <c r="P243">
        <v>49.50847306</v>
      </c>
      <c r="Q243" t="s">
        <v>516</v>
      </c>
      <c r="R243" s="295">
        <v>2.7795473269999998E-7</v>
      </c>
      <c r="S243" s="288" t="s">
        <v>562</v>
      </c>
      <c r="T243">
        <v>34</v>
      </c>
      <c r="U243" t="s">
        <v>555</v>
      </c>
      <c r="V243">
        <v>59.076999999999998</v>
      </c>
      <c r="W243" s="288" t="s">
        <v>502</v>
      </c>
      <c r="X243">
        <v>5.0023858690000003</v>
      </c>
      <c r="Y243" t="s">
        <v>588</v>
      </c>
      <c r="Z243" s="291">
        <v>1</v>
      </c>
    </row>
    <row r="244" spans="1:26" x14ac:dyDescent="0.3">
      <c r="A244" s="264" t="s">
        <v>593</v>
      </c>
      <c r="B244" s="264">
        <v>23000</v>
      </c>
      <c r="C244" s="264" t="s">
        <v>560</v>
      </c>
      <c r="D244" s="264">
        <v>10</v>
      </c>
      <c r="E244" t="s">
        <v>520</v>
      </c>
      <c r="F244">
        <v>155.0250092</v>
      </c>
      <c r="G244" s="288" t="s">
        <v>591</v>
      </c>
      <c r="H244">
        <v>5000</v>
      </c>
      <c r="I244" t="s">
        <v>591</v>
      </c>
      <c r="J244">
        <v>5000</v>
      </c>
      <c r="K244" s="288" t="s">
        <v>567</v>
      </c>
      <c r="L244">
        <v>5.7505729390000004</v>
      </c>
      <c r="M244" t="s">
        <v>491</v>
      </c>
      <c r="N244">
        <v>17.706021799999998</v>
      </c>
      <c r="O244" s="288" t="s">
        <v>516</v>
      </c>
      <c r="P244" s="295">
        <v>3.26459248E-7</v>
      </c>
      <c r="Q244" t="s">
        <v>520</v>
      </c>
      <c r="R244">
        <v>155.0250092</v>
      </c>
      <c r="S244" s="288" t="s">
        <v>563</v>
      </c>
      <c r="T244">
        <v>25.6</v>
      </c>
      <c r="U244" t="s">
        <v>560</v>
      </c>
      <c r="V244">
        <v>10</v>
      </c>
      <c r="W244" s="288" t="s">
        <v>505</v>
      </c>
      <c r="X244">
        <v>0.8064516128</v>
      </c>
      <c r="Y244" t="s">
        <v>590</v>
      </c>
      <c r="Z244" s="291">
        <v>12.814</v>
      </c>
    </row>
    <row r="245" spans="1:26" x14ac:dyDescent="0.3">
      <c r="A245" s="264" t="s">
        <v>594</v>
      </c>
      <c r="B245" s="264">
        <v>5000</v>
      </c>
      <c r="C245" s="264" t="s">
        <v>561</v>
      </c>
      <c r="D245" s="264">
        <v>511.98305379999999</v>
      </c>
      <c r="E245" t="s">
        <v>524</v>
      </c>
      <c r="F245">
        <v>147.6428655</v>
      </c>
      <c r="G245" s="288" t="s">
        <v>592</v>
      </c>
      <c r="H245">
        <v>4000</v>
      </c>
      <c r="I245" t="s">
        <v>592</v>
      </c>
      <c r="J245">
        <v>4000</v>
      </c>
      <c r="K245" s="288" t="s">
        <v>569</v>
      </c>
      <c r="L245">
        <v>866.40738780000004</v>
      </c>
      <c r="M245" t="s">
        <v>494</v>
      </c>
      <c r="N245">
        <v>286.7839161</v>
      </c>
      <c r="O245" s="288" t="s">
        <v>520</v>
      </c>
      <c r="P245">
        <v>155.02500929999999</v>
      </c>
      <c r="Q245" t="s">
        <v>524</v>
      </c>
      <c r="R245">
        <v>147.6428655</v>
      </c>
      <c r="S245" s="288" t="s">
        <v>566</v>
      </c>
      <c r="T245">
        <v>25.6</v>
      </c>
      <c r="U245" t="s">
        <v>561</v>
      </c>
      <c r="V245">
        <v>492.67680360000003</v>
      </c>
      <c r="W245" s="288" t="s">
        <v>506</v>
      </c>
      <c r="X245">
        <v>48.982207019999997</v>
      </c>
      <c r="Y245" t="s">
        <v>591</v>
      </c>
      <c r="Z245" s="291">
        <v>5000</v>
      </c>
    </row>
    <row r="246" spans="1:26" x14ac:dyDescent="0.3">
      <c r="A246" s="264" t="s">
        <v>595</v>
      </c>
      <c r="B246" s="264">
        <v>1000</v>
      </c>
      <c r="C246" s="264" t="s">
        <v>562</v>
      </c>
      <c r="D246" s="265">
        <v>34</v>
      </c>
      <c r="E246" t="s">
        <v>529</v>
      </c>
      <c r="F246">
        <v>305.07324219999998</v>
      </c>
      <c r="G246" s="288" t="s">
        <v>593</v>
      </c>
      <c r="H246">
        <v>23000</v>
      </c>
      <c r="I246" t="s">
        <v>593</v>
      </c>
      <c r="J246">
        <v>23000</v>
      </c>
      <c r="K246" s="288" t="s">
        <v>572</v>
      </c>
      <c r="L246">
        <v>5000</v>
      </c>
      <c r="M246" t="s">
        <v>498</v>
      </c>
      <c r="N246">
        <v>20</v>
      </c>
      <c r="O246" s="288" t="s">
        <v>524</v>
      </c>
      <c r="P246">
        <v>147.6428655</v>
      </c>
      <c r="Q246" t="s">
        <v>529</v>
      </c>
      <c r="R246">
        <v>305.24426720000002</v>
      </c>
      <c r="S246" s="288" t="s">
        <v>567</v>
      </c>
      <c r="T246">
        <v>3.2606535679999999</v>
      </c>
      <c r="U246" t="s">
        <v>562</v>
      </c>
      <c r="V246">
        <v>34</v>
      </c>
      <c r="W246" s="288" t="s">
        <v>511</v>
      </c>
      <c r="X246" s="295">
        <v>1.0969471729999999E-7</v>
      </c>
      <c r="Y246" t="s">
        <v>592</v>
      </c>
      <c r="Z246" s="291">
        <v>4000</v>
      </c>
    </row>
    <row r="247" spans="1:26" x14ac:dyDescent="0.3">
      <c r="A247" s="264" t="s">
        <v>596</v>
      </c>
      <c r="B247" s="264">
        <v>200</v>
      </c>
      <c r="C247" s="264" t="s">
        <v>563</v>
      </c>
      <c r="D247" s="265">
        <v>25.6</v>
      </c>
      <c r="E247" t="s">
        <v>534</v>
      </c>
      <c r="F247" s="295">
        <v>1.9225559290000001E-7</v>
      </c>
      <c r="G247" s="288" t="s">
        <v>594</v>
      </c>
      <c r="H247">
        <v>5000</v>
      </c>
      <c r="I247" t="s">
        <v>594</v>
      </c>
      <c r="J247">
        <v>5000</v>
      </c>
      <c r="K247" s="288" t="s">
        <v>573</v>
      </c>
      <c r="L247">
        <v>23000</v>
      </c>
      <c r="M247" t="s">
        <v>500</v>
      </c>
      <c r="N247">
        <v>39.689465210000002</v>
      </c>
      <c r="O247" s="288" t="s">
        <v>529</v>
      </c>
      <c r="P247">
        <v>309.97644270000001</v>
      </c>
      <c r="Q247" t="s">
        <v>530</v>
      </c>
      <c r="R247" s="295">
        <v>3.8108385919999998E-6</v>
      </c>
      <c r="S247" s="288" t="s">
        <v>569</v>
      </c>
      <c r="T247">
        <v>878.76797680000004</v>
      </c>
      <c r="U247" t="s">
        <v>563</v>
      </c>
      <c r="V247">
        <v>25.6</v>
      </c>
      <c r="W247" s="288" t="s">
        <v>514</v>
      </c>
      <c r="X247">
        <v>6.4989244549999996E-4</v>
      </c>
      <c r="Y247" t="s">
        <v>593</v>
      </c>
      <c r="Z247" s="291">
        <v>23000</v>
      </c>
    </row>
    <row r="248" spans="1:26" x14ac:dyDescent="0.3">
      <c r="A248" s="264" t="s">
        <v>597</v>
      </c>
      <c r="B248" s="264">
        <v>500</v>
      </c>
      <c r="C248" s="264" t="s">
        <v>566</v>
      </c>
      <c r="D248" s="265">
        <v>25.6</v>
      </c>
      <c r="E248" t="s">
        <v>539</v>
      </c>
      <c r="F248" s="295">
        <v>6.7614316729999998E-7</v>
      </c>
      <c r="G248" s="288" t="s">
        <v>595</v>
      </c>
      <c r="H248">
        <v>1000</v>
      </c>
      <c r="I248" t="s">
        <v>595</v>
      </c>
      <c r="J248">
        <v>1000</v>
      </c>
      <c r="K248" s="288" t="s">
        <v>574</v>
      </c>
      <c r="L248">
        <v>41.838688359999999</v>
      </c>
      <c r="M248" t="s">
        <v>502</v>
      </c>
      <c r="N248">
        <v>5.0023858690000003</v>
      </c>
      <c r="O248" s="288" t="s">
        <v>534</v>
      </c>
      <c r="P248" s="295">
        <v>1.7904230200000001E-7</v>
      </c>
      <c r="Q248" t="s">
        <v>534</v>
      </c>
      <c r="R248" s="295">
        <v>1.8717593080000001E-7</v>
      </c>
      <c r="S248" s="288" t="s">
        <v>572</v>
      </c>
      <c r="T248">
        <v>5000</v>
      </c>
      <c r="U248" t="s">
        <v>566</v>
      </c>
      <c r="V248">
        <v>25.273949080000001</v>
      </c>
      <c r="W248" s="288" t="s">
        <v>516</v>
      </c>
      <c r="X248">
        <v>6.4369093319999999</v>
      </c>
      <c r="Y248" t="s">
        <v>594</v>
      </c>
      <c r="Z248" s="291">
        <v>5000</v>
      </c>
    </row>
    <row r="249" spans="1:26" x14ac:dyDescent="0.3">
      <c r="A249" s="264" t="s">
        <v>601</v>
      </c>
      <c r="B249" s="264">
        <v>0.30299999999999999</v>
      </c>
      <c r="C249" s="264" t="s">
        <v>567</v>
      </c>
      <c r="D249" s="265">
        <v>8.2845313489999999</v>
      </c>
      <c r="E249" t="s">
        <v>540</v>
      </c>
      <c r="F249">
        <v>122.9427513</v>
      </c>
      <c r="G249" s="288" t="s">
        <v>596</v>
      </c>
      <c r="H249">
        <v>200</v>
      </c>
      <c r="I249" t="s">
        <v>596</v>
      </c>
      <c r="J249">
        <v>200</v>
      </c>
      <c r="K249" s="288" t="s">
        <v>576</v>
      </c>
      <c r="L249">
        <v>41.050493150000001</v>
      </c>
      <c r="M249" t="s">
        <v>505</v>
      </c>
      <c r="N249">
        <v>0.80645161269999999</v>
      </c>
      <c r="O249" s="288" t="s">
        <v>539</v>
      </c>
      <c r="P249" s="295">
        <v>6.5174189650000004E-7</v>
      </c>
      <c r="Q249" t="s">
        <v>539</v>
      </c>
      <c r="R249" s="295">
        <v>6.7268196310000001E-7</v>
      </c>
      <c r="S249" s="288" t="s">
        <v>573</v>
      </c>
      <c r="T249">
        <v>23000</v>
      </c>
      <c r="U249" t="s">
        <v>567</v>
      </c>
      <c r="V249">
        <v>9.2060003009999996</v>
      </c>
      <c r="W249" s="288" t="s">
        <v>520</v>
      </c>
      <c r="X249">
        <v>165.32510350000001</v>
      </c>
      <c r="Y249" t="s">
        <v>595</v>
      </c>
      <c r="Z249" s="291">
        <v>1000</v>
      </c>
    </row>
    <row r="250" spans="1:26" x14ac:dyDescent="0.3">
      <c r="A250" s="264" t="s">
        <v>603</v>
      </c>
      <c r="B250" s="264">
        <v>0.32100000000000001</v>
      </c>
      <c r="C250" s="264" t="s">
        <v>569</v>
      </c>
      <c r="D250" s="265">
        <v>866.40738780000004</v>
      </c>
      <c r="E250" t="s">
        <v>544</v>
      </c>
      <c r="F250" s="295">
        <v>2.2626139239999999E-7</v>
      </c>
      <c r="G250" s="288" t="s">
        <v>597</v>
      </c>
      <c r="H250">
        <v>500</v>
      </c>
      <c r="I250" t="s">
        <v>597</v>
      </c>
      <c r="J250">
        <v>500</v>
      </c>
      <c r="K250" s="288" t="s">
        <v>577</v>
      </c>
      <c r="L250">
        <v>52.597005029999998</v>
      </c>
      <c r="M250" t="s">
        <v>506</v>
      </c>
      <c r="N250">
        <v>49.508473049999999</v>
      </c>
      <c r="O250" s="288" t="s">
        <v>540</v>
      </c>
      <c r="P250">
        <v>122.94275140000001</v>
      </c>
      <c r="Q250" t="s">
        <v>540</v>
      </c>
      <c r="R250">
        <v>122.9427654</v>
      </c>
      <c r="S250" s="288" t="s">
        <v>574</v>
      </c>
      <c r="T250">
        <v>41.838688359999999</v>
      </c>
      <c r="U250" t="s">
        <v>569</v>
      </c>
      <c r="V250">
        <v>866.40738780000004</v>
      </c>
      <c r="W250" s="288" t="s">
        <v>524</v>
      </c>
      <c r="X250">
        <v>147.6428655</v>
      </c>
      <c r="Y250" t="s">
        <v>596</v>
      </c>
      <c r="Z250" s="291">
        <v>200</v>
      </c>
    </row>
    <row r="251" spans="1:26" x14ac:dyDescent="0.3">
      <c r="A251" s="264" t="s">
        <v>605</v>
      </c>
      <c r="B251" s="264">
        <v>0.16600000000000001</v>
      </c>
      <c r="C251" s="264" t="s">
        <v>572</v>
      </c>
      <c r="D251" s="265">
        <v>5000</v>
      </c>
      <c r="E251" t="s">
        <v>545</v>
      </c>
      <c r="F251" s="295">
        <v>2.1195645490000001E-7</v>
      </c>
      <c r="G251" s="288" t="s">
        <v>601</v>
      </c>
      <c r="H251">
        <v>0.30299999999999999</v>
      </c>
      <c r="I251" t="s">
        <v>601</v>
      </c>
      <c r="J251">
        <v>0.30299999999999999</v>
      </c>
      <c r="K251" s="288" t="s">
        <v>578</v>
      </c>
      <c r="L251">
        <v>551</v>
      </c>
      <c r="M251" t="s">
        <v>511</v>
      </c>
      <c r="N251" s="295">
        <v>1.2814712360000001E-7</v>
      </c>
      <c r="O251" s="288" t="s">
        <v>544</v>
      </c>
      <c r="P251" s="295">
        <v>1.7588001070000001E-7</v>
      </c>
      <c r="Q251" t="s">
        <v>544</v>
      </c>
      <c r="R251" s="295">
        <v>2.056110591E-7</v>
      </c>
      <c r="S251" s="288" t="s">
        <v>576</v>
      </c>
      <c r="T251">
        <v>41.050493150000001</v>
      </c>
      <c r="U251" t="s">
        <v>572</v>
      </c>
      <c r="V251">
        <v>5000</v>
      </c>
      <c r="W251" s="288" t="s">
        <v>529</v>
      </c>
      <c r="X251">
        <v>210.0083884</v>
      </c>
      <c r="Y251" t="s">
        <v>597</v>
      </c>
      <c r="Z251" s="291">
        <v>500</v>
      </c>
    </row>
    <row r="252" spans="1:26" x14ac:dyDescent="0.3">
      <c r="A252" s="264" t="s">
        <v>606</v>
      </c>
      <c r="B252" s="264">
        <v>4.8206097809999999</v>
      </c>
      <c r="C252" s="264" t="s">
        <v>573</v>
      </c>
      <c r="D252" s="265">
        <v>23000</v>
      </c>
      <c r="E252" t="s">
        <v>553</v>
      </c>
      <c r="F252" s="295">
        <v>1.208306137E-7</v>
      </c>
      <c r="G252" s="288" t="s">
        <v>603</v>
      </c>
      <c r="H252">
        <v>0.32100000000000001</v>
      </c>
      <c r="I252" t="s">
        <v>603</v>
      </c>
      <c r="J252">
        <v>0.32100000000000001</v>
      </c>
      <c r="K252" s="288" t="s">
        <v>581</v>
      </c>
      <c r="L252">
        <v>34</v>
      </c>
      <c r="M252" t="s">
        <v>516</v>
      </c>
      <c r="N252" s="295">
        <v>2.7921137370000002E-7</v>
      </c>
      <c r="O252" s="288" t="s">
        <v>545</v>
      </c>
      <c r="P252" s="295">
        <v>1.672851773E-7</v>
      </c>
      <c r="Q252" t="s">
        <v>545</v>
      </c>
      <c r="R252" s="295">
        <v>1.9557883399999999E-7</v>
      </c>
      <c r="S252" s="288" t="s">
        <v>577</v>
      </c>
      <c r="T252">
        <v>60</v>
      </c>
      <c r="U252" t="s">
        <v>573</v>
      </c>
      <c r="V252">
        <v>23000</v>
      </c>
      <c r="W252" s="288" t="s">
        <v>530</v>
      </c>
      <c r="X252" s="295">
        <v>1.0088220389999999E-7</v>
      </c>
      <c r="Y252" t="s">
        <v>601</v>
      </c>
      <c r="Z252" s="291">
        <v>0.30299999999999999</v>
      </c>
    </row>
    <row r="253" spans="1:26" x14ac:dyDescent="0.3">
      <c r="A253" s="264" t="s">
        <v>607</v>
      </c>
      <c r="B253" s="264">
        <v>0.46</v>
      </c>
      <c r="C253" s="264" t="s">
        <v>574</v>
      </c>
      <c r="D253" s="265">
        <v>41.838688359999999</v>
      </c>
      <c r="E253" t="s">
        <v>555</v>
      </c>
      <c r="F253">
        <v>59.076999999999998</v>
      </c>
      <c r="G253" s="288" t="s">
        <v>605</v>
      </c>
      <c r="H253">
        <v>0.16600000000000001</v>
      </c>
      <c r="I253" t="s">
        <v>605</v>
      </c>
      <c r="J253">
        <v>0.16600000000000001</v>
      </c>
      <c r="K253" s="288" t="s">
        <v>583</v>
      </c>
      <c r="L253">
        <v>25.6</v>
      </c>
      <c r="M253" t="s">
        <v>520</v>
      </c>
      <c r="N253">
        <v>155.0250092</v>
      </c>
      <c r="O253" s="288" t="s">
        <v>553</v>
      </c>
      <c r="P253" s="295">
        <v>1.234342285E-7</v>
      </c>
      <c r="Q253" t="s">
        <v>553</v>
      </c>
      <c r="R253" s="295">
        <v>1.047187165E-7</v>
      </c>
      <c r="S253" s="288" t="s">
        <v>578</v>
      </c>
      <c r="T253">
        <v>551</v>
      </c>
      <c r="U253" t="s">
        <v>574</v>
      </c>
      <c r="V253">
        <v>41.838688359999999</v>
      </c>
      <c r="W253" s="288" t="s">
        <v>534</v>
      </c>
      <c r="X253" s="295">
        <v>2.3898831590000001E-7</v>
      </c>
      <c r="Y253" t="s">
        <v>603</v>
      </c>
      <c r="Z253" s="291">
        <v>0.32100000000000001</v>
      </c>
    </row>
    <row r="254" spans="1:26" x14ac:dyDescent="0.3">
      <c r="A254" s="264" t="s">
        <v>608</v>
      </c>
      <c r="B254" s="264">
        <v>0.32939021899999998</v>
      </c>
      <c r="C254" s="264" t="s">
        <v>576</v>
      </c>
      <c r="D254" s="265">
        <v>41.050493150000001</v>
      </c>
      <c r="E254" t="s">
        <v>560</v>
      </c>
      <c r="F254">
        <v>10</v>
      </c>
      <c r="G254" s="288" t="s">
        <v>606</v>
      </c>
      <c r="H254">
        <v>4.820686265</v>
      </c>
      <c r="I254" t="s">
        <v>606</v>
      </c>
      <c r="J254">
        <v>4.820686265</v>
      </c>
      <c r="K254" s="288" t="s">
        <v>584</v>
      </c>
      <c r="L254">
        <v>23.279068890000001</v>
      </c>
      <c r="M254" t="s">
        <v>524</v>
      </c>
      <c r="N254">
        <v>147.6428655</v>
      </c>
      <c r="O254" s="288" t="s">
        <v>555</v>
      </c>
      <c r="P254">
        <v>59.076999999999998</v>
      </c>
      <c r="Q254" t="s">
        <v>555</v>
      </c>
      <c r="R254">
        <v>59.076999999999998</v>
      </c>
      <c r="S254" s="288" t="s">
        <v>581</v>
      </c>
      <c r="T254">
        <v>34</v>
      </c>
      <c r="U254" t="s">
        <v>576</v>
      </c>
      <c r="V254">
        <v>41.050493150000001</v>
      </c>
      <c r="W254" s="288" t="s">
        <v>539</v>
      </c>
      <c r="X254" s="295">
        <v>9.7112476769999995E-7</v>
      </c>
      <c r="Y254" t="s">
        <v>605</v>
      </c>
      <c r="Z254" s="291">
        <v>0.16600000000000001</v>
      </c>
    </row>
    <row r="255" spans="1:26" x14ac:dyDescent="0.3">
      <c r="A255" s="264" t="s">
        <v>610</v>
      </c>
      <c r="B255" s="264">
        <v>0.4</v>
      </c>
      <c r="C255" s="264" t="s">
        <v>577</v>
      </c>
      <c r="D255" s="265">
        <v>60</v>
      </c>
      <c r="E255" t="s">
        <v>561</v>
      </c>
      <c r="F255">
        <v>511.98305390000002</v>
      </c>
      <c r="G255" s="288" t="s">
        <v>607</v>
      </c>
      <c r="H255">
        <v>0.46</v>
      </c>
      <c r="I255" t="s">
        <v>607</v>
      </c>
      <c r="J255">
        <v>0.46</v>
      </c>
      <c r="K255" s="288" t="s">
        <v>588</v>
      </c>
      <c r="L255">
        <v>1</v>
      </c>
      <c r="M255" t="s">
        <v>529</v>
      </c>
      <c r="N255">
        <v>310.60977409999998</v>
      </c>
      <c r="O255" s="288" t="s">
        <v>560</v>
      </c>
      <c r="P255">
        <v>10</v>
      </c>
      <c r="Q255" t="s">
        <v>560</v>
      </c>
      <c r="R255">
        <v>10</v>
      </c>
      <c r="S255" s="288" t="s">
        <v>583</v>
      </c>
      <c r="T255">
        <v>25.6</v>
      </c>
      <c r="U255" t="s">
        <v>577</v>
      </c>
      <c r="V255">
        <v>40.69374973</v>
      </c>
      <c r="W255" s="288" t="s">
        <v>540</v>
      </c>
      <c r="X255">
        <v>122.94275140000001</v>
      </c>
      <c r="Y255" t="s">
        <v>606</v>
      </c>
      <c r="Z255" s="291">
        <v>4.79</v>
      </c>
    </row>
    <row r="256" spans="1:26" x14ac:dyDescent="0.3">
      <c r="A256" s="264" t="s">
        <v>612</v>
      </c>
      <c r="B256" s="264">
        <v>0.1</v>
      </c>
      <c r="C256" s="264" t="s">
        <v>578</v>
      </c>
      <c r="D256" s="265">
        <v>551</v>
      </c>
      <c r="E256" t="s">
        <v>562</v>
      </c>
      <c r="F256">
        <v>34</v>
      </c>
      <c r="G256" s="288" t="s">
        <v>608</v>
      </c>
      <c r="H256">
        <v>0.32931373489999999</v>
      </c>
      <c r="I256" t="s">
        <v>608</v>
      </c>
      <c r="J256">
        <v>0.32931373489999999</v>
      </c>
      <c r="K256" s="288" t="s">
        <v>590</v>
      </c>
      <c r="L256">
        <v>12.81399998</v>
      </c>
      <c r="M256" t="s">
        <v>530</v>
      </c>
      <c r="N256" s="295">
        <v>2.174911202E-7</v>
      </c>
      <c r="O256" s="288" t="s">
        <v>561</v>
      </c>
      <c r="P256">
        <v>511.98305390000002</v>
      </c>
      <c r="Q256" t="s">
        <v>561</v>
      </c>
      <c r="R256">
        <v>511.98305379999999</v>
      </c>
      <c r="S256" s="288" t="s">
        <v>584</v>
      </c>
      <c r="T256">
        <v>25.6</v>
      </c>
      <c r="U256" t="s">
        <v>578</v>
      </c>
      <c r="V256">
        <v>551</v>
      </c>
      <c r="W256" s="288" t="s">
        <v>544</v>
      </c>
      <c r="X256">
        <v>9.5165193939999995</v>
      </c>
      <c r="Y256" t="s">
        <v>607</v>
      </c>
      <c r="Z256" s="291">
        <v>0.46</v>
      </c>
    </row>
    <row r="257" spans="1:26" x14ac:dyDescent="0.3">
      <c r="A257" s="264" t="s">
        <v>613</v>
      </c>
      <c r="B257" s="264">
        <v>2.16</v>
      </c>
      <c r="C257" s="264" t="s">
        <v>581</v>
      </c>
      <c r="D257" s="265">
        <v>34</v>
      </c>
      <c r="E257" t="s">
        <v>563</v>
      </c>
      <c r="F257">
        <v>25.6</v>
      </c>
      <c r="G257" s="288" t="s">
        <v>610</v>
      </c>
      <c r="H257">
        <v>0.4</v>
      </c>
      <c r="I257" t="s">
        <v>610</v>
      </c>
      <c r="J257">
        <v>0.4</v>
      </c>
      <c r="K257" s="288" t="s">
        <v>591</v>
      </c>
      <c r="L257">
        <v>5000</v>
      </c>
      <c r="M257" t="s">
        <v>534</v>
      </c>
      <c r="N257" s="295">
        <v>4.6965117800000001E-7</v>
      </c>
      <c r="O257" s="288" t="s">
        <v>562</v>
      </c>
      <c r="P257">
        <v>34</v>
      </c>
      <c r="Q257" t="s">
        <v>562</v>
      </c>
      <c r="R257">
        <v>34</v>
      </c>
      <c r="S257" s="288" t="s">
        <v>588</v>
      </c>
      <c r="T257">
        <v>1</v>
      </c>
      <c r="U257" t="s">
        <v>581</v>
      </c>
      <c r="V257">
        <v>34</v>
      </c>
      <c r="W257" s="288" t="s">
        <v>545</v>
      </c>
      <c r="X257" s="295">
        <v>2.1662497049999999E-5</v>
      </c>
      <c r="Y257" t="s">
        <v>608</v>
      </c>
      <c r="Z257" s="291">
        <v>0.36</v>
      </c>
    </row>
    <row r="258" spans="1:26" x14ac:dyDescent="0.3">
      <c r="A258" s="264" t="s">
        <v>614</v>
      </c>
      <c r="B258" s="264">
        <v>0.08</v>
      </c>
      <c r="C258" s="264" t="s">
        <v>583</v>
      </c>
      <c r="D258" s="264">
        <v>25.6</v>
      </c>
      <c r="E258" t="s">
        <v>566</v>
      </c>
      <c r="F258">
        <v>25.6</v>
      </c>
      <c r="G258" s="288" t="s">
        <v>612</v>
      </c>
      <c r="H258">
        <v>0.1</v>
      </c>
      <c r="I258" t="s">
        <v>612</v>
      </c>
      <c r="J258">
        <v>0.1</v>
      </c>
      <c r="K258" s="288" t="s">
        <v>592</v>
      </c>
      <c r="L258">
        <v>4000</v>
      </c>
      <c r="M258" t="s">
        <v>539</v>
      </c>
      <c r="N258" s="295">
        <v>1.5078644970000001E-6</v>
      </c>
      <c r="O258" s="288" t="s">
        <v>563</v>
      </c>
      <c r="P258">
        <v>25.6</v>
      </c>
      <c r="Q258" t="s">
        <v>563</v>
      </c>
      <c r="R258">
        <v>25.6</v>
      </c>
      <c r="S258" s="288" t="s">
        <v>590</v>
      </c>
      <c r="T258">
        <v>12.814</v>
      </c>
      <c r="U258" t="s">
        <v>583</v>
      </c>
      <c r="V258">
        <v>25.6</v>
      </c>
      <c r="W258" s="288" t="s">
        <v>553</v>
      </c>
      <c r="X258" s="295">
        <v>1.3094659519999999E-7</v>
      </c>
      <c r="Y258" t="s">
        <v>610</v>
      </c>
      <c r="Z258" s="291">
        <v>0.4</v>
      </c>
    </row>
    <row r="259" spans="1:26" x14ac:dyDescent="0.3">
      <c r="A259" s="264" t="s">
        <v>615</v>
      </c>
      <c r="B259" s="264">
        <v>0.17</v>
      </c>
      <c r="C259" s="264" t="s">
        <v>584</v>
      </c>
      <c r="D259" s="265">
        <v>25.6</v>
      </c>
      <c r="E259" t="s">
        <v>567</v>
      </c>
      <c r="F259">
        <v>8.2802049550000003</v>
      </c>
      <c r="G259" s="288" t="s">
        <v>613</v>
      </c>
      <c r="H259">
        <v>2.16</v>
      </c>
      <c r="I259" t="s">
        <v>613</v>
      </c>
      <c r="J259">
        <v>2.16</v>
      </c>
      <c r="K259" s="288" t="s">
        <v>593</v>
      </c>
      <c r="L259">
        <v>23000</v>
      </c>
      <c r="M259" t="s">
        <v>540</v>
      </c>
      <c r="N259">
        <v>122.94275140000001</v>
      </c>
      <c r="O259" s="288" t="s">
        <v>566</v>
      </c>
      <c r="P259">
        <v>25.6</v>
      </c>
      <c r="Q259" t="s">
        <v>566</v>
      </c>
      <c r="R259">
        <v>25.6</v>
      </c>
      <c r="S259" s="288" t="s">
        <v>591</v>
      </c>
      <c r="T259">
        <v>5000</v>
      </c>
      <c r="U259" t="s">
        <v>584</v>
      </c>
      <c r="V259">
        <v>25.273949080000001</v>
      </c>
      <c r="W259" s="288" t="s">
        <v>555</v>
      </c>
      <c r="X259">
        <v>59.076999999999998</v>
      </c>
      <c r="Y259" t="s">
        <v>612</v>
      </c>
      <c r="Z259" s="291">
        <v>0.1</v>
      </c>
    </row>
    <row r="260" spans="1:26" x14ac:dyDescent="0.3">
      <c r="A260" s="264" t="s">
        <v>617</v>
      </c>
      <c r="B260" s="264">
        <v>0.04</v>
      </c>
      <c r="C260" s="264" t="s">
        <v>588</v>
      </c>
      <c r="D260" s="265">
        <v>1</v>
      </c>
      <c r="E260" t="s">
        <v>569</v>
      </c>
      <c r="F260">
        <v>866.40738769999996</v>
      </c>
      <c r="G260" s="288" t="s">
        <v>614</v>
      </c>
      <c r="H260">
        <v>0.08</v>
      </c>
      <c r="I260" t="s">
        <v>614</v>
      </c>
      <c r="J260">
        <v>0.08</v>
      </c>
      <c r="K260" s="288" t="s">
        <v>594</v>
      </c>
      <c r="L260">
        <v>5000</v>
      </c>
      <c r="M260" t="s">
        <v>544</v>
      </c>
      <c r="N260" s="295">
        <v>8.6931721259999997E-7</v>
      </c>
      <c r="O260" s="288" t="s">
        <v>567</v>
      </c>
      <c r="P260">
        <v>8.2900993159999992</v>
      </c>
      <c r="Q260" t="s">
        <v>567</v>
      </c>
      <c r="R260">
        <v>8.2794842709999994</v>
      </c>
      <c r="S260" s="288" t="s">
        <v>592</v>
      </c>
      <c r="T260">
        <v>4000</v>
      </c>
      <c r="U260" t="s">
        <v>588</v>
      </c>
      <c r="V260">
        <v>1</v>
      </c>
      <c r="W260" s="288" t="s">
        <v>560</v>
      </c>
      <c r="X260">
        <v>9.9999999989999999</v>
      </c>
      <c r="Y260" t="s">
        <v>613</v>
      </c>
      <c r="Z260" s="291">
        <v>2.16</v>
      </c>
    </row>
    <row r="261" spans="1:26" x14ac:dyDescent="0.3">
      <c r="A261" s="264" t="s">
        <v>618</v>
      </c>
      <c r="B261" s="264">
        <v>2.9999999990000002E-2</v>
      </c>
      <c r="C261" s="264" t="s">
        <v>590</v>
      </c>
      <c r="D261" s="265">
        <v>12.813999989999999</v>
      </c>
      <c r="E261" t="s">
        <v>572</v>
      </c>
      <c r="F261">
        <v>5000</v>
      </c>
      <c r="G261" s="288" t="s">
        <v>615</v>
      </c>
      <c r="H261">
        <v>0.17</v>
      </c>
      <c r="I261" t="s">
        <v>615</v>
      </c>
      <c r="J261">
        <v>0.17</v>
      </c>
      <c r="K261" s="288" t="s">
        <v>595</v>
      </c>
      <c r="L261">
        <v>1000</v>
      </c>
      <c r="M261" t="s">
        <v>545</v>
      </c>
      <c r="N261" s="295">
        <v>8.0057644960000005E-7</v>
      </c>
      <c r="O261" s="288" t="s">
        <v>569</v>
      </c>
      <c r="P261">
        <v>866.40738769999996</v>
      </c>
      <c r="Q261" t="s">
        <v>569</v>
      </c>
      <c r="R261">
        <v>866.40738780000004</v>
      </c>
      <c r="S261" s="288" t="s">
        <v>593</v>
      </c>
      <c r="T261">
        <v>23000</v>
      </c>
      <c r="U261" t="s">
        <v>590</v>
      </c>
      <c r="V261">
        <v>12.81399998</v>
      </c>
      <c r="W261" s="288" t="s">
        <v>561</v>
      </c>
      <c r="X261">
        <v>513.0355859</v>
      </c>
      <c r="Y261" t="s">
        <v>614</v>
      </c>
      <c r="Z261" s="291">
        <v>0.08</v>
      </c>
    </row>
    <row r="262" spans="1:26" x14ac:dyDescent="0.3">
      <c r="A262" s="264" t="s">
        <v>620</v>
      </c>
      <c r="B262" s="264">
        <v>0.1</v>
      </c>
      <c r="C262" s="264" t="s">
        <v>591</v>
      </c>
      <c r="D262" s="265">
        <v>5000</v>
      </c>
      <c r="E262" t="s">
        <v>573</v>
      </c>
      <c r="F262">
        <v>23000</v>
      </c>
      <c r="G262" s="288" t="s">
        <v>617</v>
      </c>
      <c r="H262">
        <v>0.04</v>
      </c>
      <c r="I262" t="s">
        <v>617</v>
      </c>
      <c r="J262">
        <v>0.04</v>
      </c>
      <c r="K262" s="288" t="s">
        <v>596</v>
      </c>
      <c r="L262">
        <v>200</v>
      </c>
      <c r="M262" t="s">
        <v>546</v>
      </c>
      <c r="N262" s="295">
        <v>1.574505325E-7</v>
      </c>
      <c r="O262" s="288" t="s">
        <v>572</v>
      </c>
      <c r="P262">
        <v>5000</v>
      </c>
      <c r="Q262" t="s">
        <v>572</v>
      </c>
      <c r="R262">
        <v>5000</v>
      </c>
      <c r="S262" s="288" t="s">
        <v>594</v>
      </c>
      <c r="T262">
        <v>5000</v>
      </c>
      <c r="U262" t="s">
        <v>591</v>
      </c>
      <c r="V262">
        <v>5000</v>
      </c>
      <c r="W262" s="288" t="s">
        <v>562</v>
      </c>
      <c r="X262">
        <v>34</v>
      </c>
      <c r="Y262" t="s">
        <v>615</v>
      </c>
      <c r="Z262" s="291">
        <v>0.17</v>
      </c>
    </row>
    <row r="263" spans="1:26" x14ac:dyDescent="0.3">
      <c r="A263" s="264" t="s">
        <v>621</v>
      </c>
      <c r="B263" s="264">
        <v>0.55841666670000001</v>
      </c>
      <c r="C263" s="264" t="s">
        <v>592</v>
      </c>
      <c r="D263" s="265">
        <v>4000</v>
      </c>
      <c r="E263" t="s">
        <v>574</v>
      </c>
      <c r="F263">
        <v>41.838688359999999</v>
      </c>
      <c r="G263" s="288" t="s">
        <v>618</v>
      </c>
      <c r="H263">
        <v>2.9999999990000002E-2</v>
      </c>
      <c r="I263" t="s">
        <v>618</v>
      </c>
      <c r="J263">
        <v>2.9999999990000002E-2</v>
      </c>
      <c r="K263" s="288" t="s">
        <v>597</v>
      </c>
      <c r="L263">
        <v>500</v>
      </c>
      <c r="M263" t="s">
        <v>552</v>
      </c>
      <c r="N263" s="295">
        <v>2.0915152670000001E-7</v>
      </c>
      <c r="O263" s="288" t="s">
        <v>573</v>
      </c>
      <c r="P263">
        <v>23000</v>
      </c>
      <c r="Q263" t="s">
        <v>573</v>
      </c>
      <c r="R263">
        <v>23000</v>
      </c>
      <c r="S263" s="288" t="s">
        <v>595</v>
      </c>
      <c r="T263">
        <v>1000</v>
      </c>
      <c r="U263" t="s">
        <v>592</v>
      </c>
      <c r="V263">
        <v>4000</v>
      </c>
      <c r="W263" s="288" t="s">
        <v>563</v>
      </c>
      <c r="X263">
        <v>25.6</v>
      </c>
      <c r="Y263" t="s">
        <v>617</v>
      </c>
      <c r="Z263" s="291">
        <v>0.04</v>
      </c>
    </row>
    <row r="264" spans="1:26" x14ac:dyDescent="0.3">
      <c r="A264" s="264" t="s">
        <v>622</v>
      </c>
      <c r="B264" s="264">
        <v>0.73958333330000003</v>
      </c>
      <c r="C264" s="264" t="s">
        <v>593</v>
      </c>
      <c r="D264" s="265">
        <v>23000</v>
      </c>
      <c r="E264" t="s">
        <v>576</v>
      </c>
      <c r="F264">
        <v>41.050493150000001</v>
      </c>
      <c r="G264" s="288" t="s">
        <v>620</v>
      </c>
      <c r="H264">
        <v>0.1</v>
      </c>
      <c r="I264" t="s">
        <v>620</v>
      </c>
      <c r="J264">
        <v>0.1</v>
      </c>
      <c r="K264" s="288" t="s">
        <v>601</v>
      </c>
      <c r="L264">
        <v>0.30299999999999999</v>
      </c>
      <c r="M264" t="s">
        <v>553</v>
      </c>
      <c r="N264" s="295">
        <v>2.7976248050000001E-7</v>
      </c>
      <c r="O264" s="288" t="s">
        <v>574</v>
      </c>
      <c r="P264">
        <v>41.838688359999999</v>
      </c>
      <c r="Q264" t="s">
        <v>574</v>
      </c>
      <c r="R264">
        <v>41.838688359999999</v>
      </c>
      <c r="S264" s="288" t="s">
        <v>596</v>
      </c>
      <c r="T264">
        <v>200</v>
      </c>
      <c r="U264" t="s">
        <v>593</v>
      </c>
      <c r="V264">
        <v>23000</v>
      </c>
      <c r="W264" s="288" t="s">
        <v>566</v>
      </c>
      <c r="X264">
        <v>20.907429480000001</v>
      </c>
      <c r="Y264" t="s">
        <v>618</v>
      </c>
      <c r="Z264" s="291">
        <v>0.03</v>
      </c>
    </row>
    <row r="265" spans="1:26" x14ac:dyDescent="0.3">
      <c r="A265" s="264" t="s">
        <v>623</v>
      </c>
      <c r="B265" s="264">
        <v>5.0000000000000001E-3</v>
      </c>
      <c r="C265" s="264" t="s">
        <v>594</v>
      </c>
      <c r="D265" s="265">
        <v>5000</v>
      </c>
      <c r="E265" t="s">
        <v>577</v>
      </c>
      <c r="F265">
        <v>59.999999989999999</v>
      </c>
      <c r="G265" s="288" t="s">
        <v>621</v>
      </c>
      <c r="H265">
        <v>0.55841666670000001</v>
      </c>
      <c r="I265" t="s">
        <v>621</v>
      </c>
      <c r="J265">
        <v>0.55841666670000001</v>
      </c>
      <c r="K265" s="288" t="s">
        <v>603</v>
      </c>
      <c r="L265">
        <v>0.32100000000000001</v>
      </c>
      <c r="M265" t="s">
        <v>555</v>
      </c>
      <c r="N265">
        <v>59.076999999999998</v>
      </c>
      <c r="O265" s="288" t="s">
        <v>576</v>
      </c>
      <c r="P265">
        <v>41.050493150000001</v>
      </c>
      <c r="Q265" t="s">
        <v>576</v>
      </c>
      <c r="R265">
        <v>41.050493150000001</v>
      </c>
      <c r="S265" s="288" t="s">
        <v>597</v>
      </c>
      <c r="T265">
        <v>500</v>
      </c>
      <c r="U265" t="s">
        <v>594</v>
      </c>
      <c r="V265">
        <v>5000</v>
      </c>
      <c r="W265" s="288" t="s">
        <v>567</v>
      </c>
      <c r="X265">
        <v>4.381559663</v>
      </c>
      <c r="Y265" t="s">
        <v>620</v>
      </c>
      <c r="Z265" s="291">
        <v>0.1</v>
      </c>
    </row>
    <row r="266" spans="1:26" x14ac:dyDescent="0.3">
      <c r="A266" s="264" t="s">
        <v>624</v>
      </c>
      <c r="B266" s="264">
        <v>1.345</v>
      </c>
      <c r="C266" s="264" t="s">
        <v>595</v>
      </c>
      <c r="D266" s="265">
        <v>1000</v>
      </c>
      <c r="E266" t="s">
        <v>578</v>
      </c>
      <c r="F266">
        <v>551</v>
      </c>
      <c r="G266" s="288" t="s">
        <v>622</v>
      </c>
      <c r="H266">
        <v>0.73958333330000003</v>
      </c>
      <c r="I266" t="s">
        <v>622</v>
      </c>
      <c r="J266">
        <v>0.73958333330000003</v>
      </c>
      <c r="K266" s="288" t="s">
        <v>605</v>
      </c>
      <c r="L266">
        <v>0.16600000000000001</v>
      </c>
      <c r="M266" t="s">
        <v>560</v>
      </c>
      <c r="N266">
        <v>10</v>
      </c>
      <c r="O266" s="288" t="s">
        <v>577</v>
      </c>
      <c r="P266">
        <v>59.999999989999999</v>
      </c>
      <c r="Q266" t="s">
        <v>577</v>
      </c>
      <c r="R266">
        <v>60</v>
      </c>
      <c r="S266" s="288" t="s">
        <v>601</v>
      </c>
      <c r="T266">
        <v>0.30299999999999999</v>
      </c>
      <c r="U266" t="s">
        <v>595</v>
      </c>
      <c r="V266">
        <v>1000</v>
      </c>
      <c r="W266" s="288" t="s">
        <v>569</v>
      </c>
      <c r="X266">
        <v>866.40738780000004</v>
      </c>
      <c r="Y266" t="s">
        <v>621</v>
      </c>
      <c r="Z266" s="291">
        <v>0.55841666670000001</v>
      </c>
    </row>
    <row r="267" spans="1:26" x14ac:dyDescent="0.3">
      <c r="A267" s="264" t="s">
        <v>626</v>
      </c>
      <c r="B267" s="264">
        <v>0.35899999999999999</v>
      </c>
      <c r="C267" s="264" t="s">
        <v>596</v>
      </c>
      <c r="D267" s="265">
        <v>200</v>
      </c>
      <c r="E267" t="s">
        <v>581</v>
      </c>
      <c r="F267">
        <v>34</v>
      </c>
      <c r="G267" s="288" t="s">
        <v>623</v>
      </c>
      <c r="H267">
        <v>5.0000000000000001E-3</v>
      </c>
      <c r="I267" t="s">
        <v>623</v>
      </c>
      <c r="J267">
        <v>5.0000000000000001E-3</v>
      </c>
      <c r="K267" s="288" t="s">
        <v>606</v>
      </c>
      <c r="L267">
        <v>5.15</v>
      </c>
      <c r="M267" t="s">
        <v>561</v>
      </c>
      <c r="N267">
        <v>511.98305390000002</v>
      </c>
      <c r="O267" s="288" t="s">
        <v>578</v>
      </c>
      <c r="P267">
        <v>551</v>
      </c>
      <c r="Q267" t="s">
        <v>578</v>
      </c>
      <c r="R267">
        <v>551</v>
      </c>
      <c r="S267" s="288" t="s">
        <v>603</v>
      </c>
      <c r="T267">
        <v>0.32100000000000001</v>
      </c>
      <c r="U267" t="s">
        <v>596</v>
      </c>
      <c r="V267">
        <v>200</v>
      </c>
      <c r="W267" s="288" t="s">
        <v>572</v>
      </c>
      <c r="X267">
        <v>5000</v>
      </c>
      <c r="Y267" t="s">
        <v>622</v>
      </c>
      <c r="Z267" s="291">
        <v>0.73958333330000003</v>
      </c>
    </row>
    <row r="268" spans="1:26" x14ac:dyDescent="0.3">
      <c r="A268" s="264" t="s">
        <v>628</v>
      </c>
      <c r="B268" s="264">
        <v>0.54100000000000004</v>
      </c>
      <c r="C268" s="264" t="s">
        <v>597</v>
      </c>
      <c r="D268" s="265">
        <v>500</v>
      </c>
      <c r="E268" t="s">
        <v>583</v>
      </c>
      <c r="F268">
        <v>25.6</v>
      </c>
      <c r="G268" s="288" t="s">
        <v>624</v>
      </c>
      <c r="H268">
        <v>1.345</v>
      </c>
      <c r="I268" t="s">
        <v>624</v>
      </c>
      <c r="J268">
        <v>1.345</v>
      </c>
      <c r="K268" s="288" t="s">
        <v>607</v>
      </c>
      <c r="L268">
        <v>0.46</v>
      </c>
      <c r="M268" t="s">
        <v>562</v>
      </c>
      <c r="N268">
        <v>34</v>
      </c>
      <c r="O268" s="288" t="s">
        <v>581</v>
      </c>
      <c r="P268">
        <v>34</v>
      </c>
      <c r="Q268" t="s">
        <v>581</v>
      </c>
      <c r="R268">
        <v>34</v>
      </c>
      <c r="S268" s="288" t="s">
        <v>605</v>
      </c>
      <c r="T268">
        <v>0.16600000000000001</v>
      </c>
      <c r="U268" t="s">
        <v>597</v>
      </c>
      <c r="V268">
        <v>500</v>
      </c>
      <c r="W268" s="288" t="s">
        <v>573</v>
      </c>
      <c r="X268">
        <v>23000</v>
      </c>
      <c r="Y268" t="s">
        <v>623</v>
      </c>
      <c r="Z268" s="291">
        <v>5.0000000000000001E-3</v>
      </c>
    </row>
    <row r="269" spans="1:26" x14ac:dyDescent="0.3">
      <c r="A269" s="264" t="s">
        <v>632</v>
      </c>
      <c r="B269" s="264">
        <v>1.0999999999999999E-2</v>
      </c>
      <c r="C269" s="264" t="s">
        <v>601</v>
      </c>
      <c r="D269" s="265">
        <v>0.30299999999999999</v>
      </c>
      <c r="E269" t="s">
        <v>584</v>
      </c>
      <c r="F269">
        <v>25.6</v>
      </c>
      <c r="G269" s="288" t="s">
        <v>626</v>
      </c>
      <c r="H269">
        <v>0.35899999999999999</v>
      </c>
      <c r="I269" t="s">
        <v>626</v>
      </c>
      <c r="J269">
        <v>0.35899999999999999</v>
      </c>
      <c r="K269" s="288" t="s">
        <v>610</v>
      </c>
      <c r="L269">
        <v>0.4</v>
      </c>
      <c r="M269" t="s">
        <v>563</v>
      </c>
      <c r="N269">
        <v>25.6</v>
      </c>
      <c r="O269" s="288" t="s">
        <v>583</v>
      </c>
      <c r="P269">
        <v>25.6</v>
      </c>
      <c r="Q269" t="s">
        <v>583</v>
      </c>
      <c r="R269">
        <v>25.6</v>
      </c>
      <c r="S269" s="288" t="s">
        <v>606</v>
      </c>
      <c r="T269">
        <v>4.79</v>
      </c>
      <c r="U269" t="s">
        <v>601</v>
      </c>
      <c r="V269">
        <v>0.30299999999999999</v>
      </c>
      <c r="W269" s="288" t="s">
        <v>574</v>
      </c>
      <c r="X269">
        <v>41.838688359999999</v>
      </c>
      <c r="Y269" t="s">
        <v>624</v>
      </c>
      <c r="Z269" s="291">
        <v>1.345</v>
      </c>
    </row>
    <row r="270" spans="1:26" x14ac:dyDescent="0.3">
      <c r="A270" s="264" t="s">
        <v>634</v>
      </c>
      <c r="B270" s="264">
        <v>8.4000000000000005E-2</v>
      </c>
      <c r="C270" s="264" t="s">
        <v>603</v>
      </c>
      <c r="D270" s="265">
        <v>0.32100000000000001</v>
      </c>
      <c r="E270" t="s">
        <v>588</v>
      </c>
      <c r="F270">
        <v>0.99999999989999999</v>
      </c>
      <c r="G270" s="288" t="s">
        <v>628</v>
      </c>
      <c r="H270">
        <v>0.54100000000000004</v>
      </c>
      <c r="I270" t="s">
        <v>628</v>
      </c>
      <c r="J270">
        <v>0.54100000000000004</v>
      </c>
      <c r="K270" s="288" t="s">
        <v>612</v>
      </c>
      <c r="L270">
        <v>0.1</v>
      </c>
      <c r="M270" t="s">
        <v>566</v>
      </c>
      <c r="N270">
        <v>25.6</v>
      </c>
      <c r="O270" s="288" t="s">
        <v>584</v>
      </c>
      <c r="P270">
        <v>25.6</v>
      </c>
      <c r="Q270" t="s">
        <v>584</v>
      </c>
      <c r="R270">
        <v>25.6</v>
      </c>
      <c r="S270" s="288" t="s">
        <v>607</v>
      </c>
      <c r="T270">
        <v>0.46</v>
      </c>
      <c r="U270" t="s">
        <v>603</v>
      </c>
      <c r="V270">
        <v>0.32100000000000001</v>
      </c>
      <c r="W270" s="288" t="s">
        <v>576</v>
      </c>
      <c r="X270">
        <v>41.050493150000001</v>
      </c>
      <c r="Y270" t="s">
        <v>626</v>
      </c>
      <c r="Z270" s="291">
        <v>0.35899999999999999</v>
      </c>
    </row>
    <row r="271" spans="1:26" x14ac:dyDescent="0.3">
      <c r="A271" s="264" t="s">
        <v>637</v>
      </c>
      <c r="B271" s="264">
        <v>1.056</v>
      </c>
      <c r="C271" s="264" t="s">
        <v>605</v>
      </c>
      <c r="D271" s="265">
        <v>0.16600000000000001</v>
      </c>
      <c r="E271" t="s">
        <v>590</v>
      </c>
      <c r="F271">
        <v>12.81399998</v>
      </c>
      <c r="G271" s="288" t="s">
        <v>632</v>
      </c>
      <c r="H271">
        <v>1.0999999999999999E-2</v>
      </c>
      <c r="I271" t="s">
        <v>632</v>
      </c>
      <c r="J271">
        <v>1.0999999999999999E-2</v>
      </c>
      <c r="K271" s="288" t="s">
        <v>613</v>
      </c>
      <c r="L271">
        <v>2.16</v>
      </c>
      <c r="M271" t="s">
        <v>567</v>
      </c>
      <c r="N271">
        <v>8.3259143560000002</v>
      </c>
      <c r="O271" s="288" t="s">
        <v>588</v>
      </c>
      <c r="P271">
        <v>0.99999999989999999</v>
      </c>
      <c r="Q271" t="s">
        <v>588</v>
      </c>
      <c r="R271">
        <v>0.99999999989999999</v>
      </c>
      <c r="S271" s="288" t="s">
        <v>608</v>
      </c>
      <c r="T271">
        <v>0.36</v>
      </c>
      <c r="U271" t="s">
        <v>605</v>
      </c>
      <c r="V271">
        <v>0.16600000000000001</v>
      </c>
      <c r="W271" s="288" t="s">
        <v>577</v>
      </c>
      <c r="X271">
        <v>59.999999979999998</v>
      </c>
      <c r="Y271" t="s">
        <v>628</v>
      </c>
      <c r="Z271" s="291">
        <v>0.54100000000000004</v>
      </c>
    </row>
    <row r="272" spans="1:26" x14ac:dyDescent="0.3">
      <c r="A272" s="264" t="s">
        <v>638</v>
      </c>
      <c r="B272" s="264">
        <v>1.6040000000000001</v>
      </c>
      <c r="C272" s="264" t="s">
        <v>606</v>
      </c>
      <c r="D272" s="265">
        <v>4.79</v>
      </c>
      <c r="E272" t="s">
        <v>591</v>
      </c>
      <c r="F272">
        <v>5000</v>
      </c>
      <c r="G272" s="288" t="s">
        <v>634</v>
      </c>
      <c r="H272">
        <v>8.4000000000000005E-2</v>
      </c>
      <c r="I272" t="s">
        <v>634</v>
      </c>
      <c r="J272">
        <v>8.4000000000000005E-2</v>
      </c>
      <c r="K272" s="288" t="s">
        <v>614</v>
      </c>
      <c r="L272">
        <v>7.9999999990000001E-2</v>
      </c>
      <c r="M272" t="s">
        <v>569</v>
      </c>
      <c r="N272">
        <v>866.40738780000004</v>
      </c>
      <c r="O272" s="288" t="s">
        <v>590</v>
      </c>
      <c r="P272">
        <v>12.813999969999999</v>
      </c>
      <c r="Q272" t="s">
        <v>590</v>
      </c>
      <c r="R272">
        <v>12.813999989999999</v>
      </c>
      <c r="S272" s="288" t="s">
        <v>610</v>
      </c>
      <c r="T272">
        <v>0.4</v>
      </c>
      <c r="U272" t="s">
        <v>606</v>
      </c>
      <c r="V272">
        <v>5.15</v>
      </c>
      <c r="W272" s="288" t="s">
        <v>578</v>
      </c>
      <c r="X272">
        <v>551</v>
      </c>
      <c r="Y272" t="s">
        <v>632</v>
      </c>
      <c r="Z272" s="291">
        <v>1.0999999999999999E-2</v>
      </c>
    </row>
    <row r="273" spans="1:26" x14ac:dyDescent="0.3">
      <c r="A273" s="264" t="s">
        <v>639</v>
      </c>
      <c r="B273" s="264">
        <v>39.818003169999997</v>
      </c>
      <c r="C273" s="264" t="s">
        <v>607</v>
      </c>
      <c r="D273" s="265">
        <v>0.46</v>
      </c>
      <c r="E273" t="s">
        <v>592</v>
      </c>
      <c r="F273">
        <v>4000</v>
      </c>
      <c r="G273" s="288" t="s">
        <v>637</v>
      </c>
      <c r="H273">
        <v>1.056</v>
      </c>
      <c r="I273" t="s">
        <v>637</v>
      </c>
      <c r="J273">
        <v>1.056</v>
      </c>
      <c r="K273" s="288" t="s">
        <v>615</v>
      </c>
      <c r="L273">
        <v>0.17</v>
      </c>
      <c r="M273" t="s">
        <v>572</v>
      </c>
      <c r="N273">
        <v>5000</v>
      </c>
      <c r="O273" s="288" t="s">
        <v>591</v>
      </c>
      <c r="P273">
        <v>5000</v>
      </c>
      <c r="Q273" t="s">
        <v>591</v>
      </c>
      <c r="R273">
        <v>5000</v>
      </c>
      <c r="S273" s="288" t="s">
        <v>612</v>
      </c>
      <c r="T273">
        <v>0.1</v>
      </c>
      <c r="U273" t="s">
        <v>607</v>
      </c>
      <c r="V273">
        <v>0.46</v>
      </c>
      <c r="W273" s="288" t="s">
        <v>581</v>
      </c>
      <c r="X273">
        <v>34</v>
      </c>
      <c r="Y273" t="s">
        <v>634</v>
      </c>
      <c r="Z273" s="291">
        <v>8.4000000000000005E-2</v>
      </c>
    </row>
    <row r="274" spans="1:26" x14ac:dyDescent="0.3">
      <c r="C274" s="264" t="s">
        <v>608</v>
      </c>
      <c r="D274" s="265">
        <v>0.35999999989999998</v>
      </c>
      <c r="E274" t="s">
        <v>593</v>
      </c>
      <c r="F274">
        <v>23000</v>
      </c>
      <c r="G274" s="288" t="s">
        <v>638</v>
      </c>
      <c r="H274">
        <v>1.6040000000000001</v>
      </c>
      <c r="I274" t="s">
        <v>638</v>
      </c>
      <c r="J274">
        <v>1.6040000000000001</v>
      </c>
      <c r="K274" s="288" t="s">
        <v>617</v>
      </c>
      <c r="L274">
        <v>3.999999999E-2</v>
      </c>
      <c r="M274" t="s">
        <v>573</v>
      </c>
      <c r="N274">
        <v>23000</v>
      </c>
      <c r="O274" s="288" t="s">
        <v>592</v>
      </c>
      <c r="P274">
        <v>4000</v>
      </c>
      <c r="Q274" t="s">
        <v>592</v>
      </c>
      <c r="R274">
        <v>4000</v>
      </c>
      <c r="S274" s="288" t="s">
        <v>613</v>
      </c>
      <c r="T274">
        <v>2.16</v>
      </c>
      <c r="U274" t="s">
        <v>610</v>
      </c>
      <c r="V274">
        <v>0.4</v>
      </c>
      <c r="W274" s="288" t="s">
        <v>583</v>
      </c>
      <c r="X274">
        <v>25.6</v>
      </c>
      <c r="Y274" t="s">
        <v>637</v>
      </c>
      <c r="Z274" s="291">
        <v>1.056</v>
      </c>
    </row>
    <row r="275" spans="1:26" x14ac:dyDescent="0.3">
      <c r="C275" s="264" t="s">
        <v>610</v>
      </c>
      <c r="D275" s="265">
        <v>0.4</v>
      </c>
      <c r="E275" t="s">
        <v>594</v>
      </c>
      <c r="F275">
        <v>5000</v>
      </c>
      <c r="G275" s="288" t="s">
        <v>639</v>
      </c>
      <c r="H275">
        <v>39.81801463</v>
      </c>
      <c r="I275" t="s">
        <v>639</v>
      </c>
      <c r="J275">
        <v>39.81801463</v>
      </c>
      <c r="K275" s="288" t="s">
        <v>618</v>
      </c>
      <c r="L275">
        <v>2.9999999980000001E-2</v>
      </c>
      <c r="M275" t="s">
        <v>574</v>
      </c>
      <c r="N275">
        <v>41.838688359999999</v>
      </c>
      <c r="O275" s="288" t="s">
        <v>593</v>
      </c>
      <c r="P275">
        <v>23000</v>
      </c>
      <c r="Q275" t="s">
        <v>593</v>
      </c>
      <c r="R275">
        <v>23000</v>
      </c>
      <c r="S275" s="288" t="s">
        <v>614</v>
      </c>
      <c r="T275">
        <v>0.08</v>
      </c>
      <c r="U275" t="s">
        <v>612</v>
      </c>
      <c r="V275">
        <v>0.1</v>
      </c>
      <c r="W275" s="288" t="s">
        <v>584</v>
      </c>
      <c r="X275">
        <v>20.907429480000001</v>
      </c>
      <c r="Y275" t="s">
        <v>638</v>
      </c>
      <c r="Z275" s="291">
        <v>1.6040000000000001</v>
      </c>
    </row>
    <row r="276" spans="1:26" x14ac:dyDescent="0.3">
      <c r="C276" s="264" t="s">
        <v>612</v>
      </c>
      <c r="D276" s="264">
        <v>0.1</v>
      </c>
      <c r="E276" t="s">
        <v>595</v>
      </c>
      <c r="F276">
        <v>1000</v>
      </c>
      <c r="K276" s="288" t="s">
        <v>620</v>
      </c>
      <c r="L276">
        <v>0.1</v>
      </c>
      <c r="M276" t="s">
        <v>576</v>
      </c>
      <c r="N276">
        <v>41.050493150000001</v>
      </c>
      <c r="O276" s="288" t="s">
        <v>594</v>
      </c>
      <c r="P276">
        <v>5000</v>
      </c>
      <c r="Q276" t="s">
        <v>594</v>
      </c>
      <c r="R276">
        <v>5000</v>
      </c>
      <c r="S276" s="288" t="s">
        <v>615</v>
      </c>
      <c r="T276">
        <v>0.17</v>
      </c>
      <c r="U276" t="s">
        <v>613</v>
      </c>
      <c r="V276">
        <v>2.16</v>
      </c>
      <c r="W276" s="288" t="s">
        <v>588</v>
      </c>
      <c r="X276">
        <v>0.99999999989999999</v>
      </c>
      <c r="Y276" t="s">
        <v>639</v>
      </c>
      <c r="Z276" s="291">
        <v>39.994693400000003</v>
      </c>
    </row>
    <row r="277" spans="1:26" x14ac:dyDescent="0.3">
      <c r="C277" s="264" t="s">
        <v>613</v>
      </c>
      <c r="D277" s="265">
        <v>2.16</v>
      </c>
      <c r="E277" t="s">
        <v>596</v>
      </c>
      <c r="F277">
        <v>200</v>
      </c>
      <c r="K277" s="288" t="s">
        <v>621</v>
      </c>
      <c r="L277">
        <v>0.55841666670000001</v>
      </c>
      <c r="M277" t="s">
        <v>577</v>
      </c>
      <c r="N277">
        <v>60</v>
      </c>
      <c r="O277" s="288" t="s">
        <v>595</v>
      </c>
      <c r="P277">
        <v>1000</v>
      </c>
      <c r="Q277" t="s">
        <v>595</v>
      </c>
      <c r="R277">
        <v>1000</v>
      </c>
      <c r="S277" s="288" t="s">
        <v>617</v>
      </c>
      <c r="T277">
        <v>0.04</v>
      </c>
      <c r="U277" t="s">
        <v>614</v>
      </c>
      <c r="V277">
        <v>7.9999999990000001E-2</v>
      </c>
      <c r="W277" s="288" t="s">
        <v>590</v>
      </c>
      <c r="X277">
        <v>12.813999770000001</v>
      </c>
    </row>
    <row r="278" spans="1:26" x14ac:dyDescent="0.3">
      <c r="C278" s="264" t="s">
        <v>614</v>
      </c>
      <c r="D278" s="264">
        <v>7.9999999990000001E-2</v>
      </c>
      <c r="E278" t="s">
        <v>597</v>
      </c>
      <c r="F278">
        <v>500</v>
      </c>
      <c r="K278" s="288" t="s">
        <v>622</v>
      </c>
      <c r="L278">
        <v>0.73958333330000003</v>
      </c>
      <c r="M278" t="s">
        <v>578</v>
      </c>
      <c r="N278">
        <v>551</v>
      </c>
      <c r="O278" s="288" t="s">
        <v>596</v>
      </c>
      <c r="P278">
        <v>200</v>
      </c>
      <c r="Q278" t="s">
        <v>596</v>
      </c>
      <c r="R278">
        <v>200</v>
      </c>
      <c r="S278" s="288" t="s">
        <v>618</v>
      </c>
      <c r="T278">
        <v>2.9999999990000002E-2</v>
      </c>
      <c r="U278" t="s">
        <v>615</v>
      </c>
      <c r="V278">
        <v>0.17</v>
      </c>
      <c r="W278" s="288" t="s">
        <v>591</v>
      </c>
      <c r="X278">
        <v>5000</v>
      </c>
    </row>
    <row r="279" spans="1:26" x14ac:dyDescent="0.3">
      <c r="C279" s="264" t="s">
        <v>615</v>
      </c>
      <c r="D279" s="264">
        <v>0.17</v>
      </c>
      <c r="E279" t="s">
        <v>601</v>
      </c>
      <c r="F279">
        <v>0.30299999999999999</v>
      </c>
      <c r="K279" s="288" t="s">
        <v>623</v>
      </c>
      <c r="L279">
        <v>5.0000000000000001E-3</v>
      </c>
      <c r="M279" t="s">
        <v>581</v>
      </c>
      <c r="N279">
        <v>34</v>
      </c>
      <c r="O279" s="288" t="s">
        <v>597</v>
      </c>
      <c r="P279">
        <v>500</v>
      </c>
      <c r="Q279" t="s">
        <v>597</v>
      </c>
      <c r="R279">
        <v>500</v>
      </c>
      <c r="S279" s="288" t="s">
        <v>620</v>
      </c>
      <c r="T279">
        <v>0.1</v>
      </c>
      <c r="U279" t="s">
        <v>617</v>
      </c>
      <c r="V279">
        <v>3.999999999E-2</v>
      </c>
      <c r="W279" s="288" t="s">
        <v>592</v>
      </c>
      <c r="X279">
        <v>4000</v>
      </c>
    </row>
    <row r="280" spans="1:26" x14ac:dyDescent="0.3">
      <c r="C280" s="264" t="s">
        <v>617</v>
      </c>
      <c r="D280" s="265">
        <v>3.999999999E-2</v>
      </c>
      <c r="E280" t="s">
        <v>603</v>
      </c>
      <c r="F280">
        <v>0.32100000000000001</v>
      </c>
      <c r="K280" s="288" t="s">
        <v>624</v>
      </c>
      <c r="L280">
        <v>1.345</v>
      </c>
      <c r="M280" t="s">
        <v>583</v>
      </c>
      <c r="N280">
        <v>25.6</v>
      </c>
      <c r="O280" s="288" t="s">
        <v>601</v>
      </c>
      <c r="P280">
        <v>0.30299999999999999</v>
      </c>
      <c r="Q280" t="s">
        <v>601</v>
      </c>
      <c r="R280">
        <v>0.30299999999999999</v>
      </c>
      <c r="S280" s="288" t="s">
        <v>621</v>
      </c>
      <c r="T280">
        <v>0.55841666670000001</v>
      </c>
      <c r="U280" t="s">
        <v>618</v>
      </c>
      <c r="V280">
        <v>2.999999997E-2</v>
      </c>
      <c r="W280" s="288" t="s">
        <v>593</v>
      </c>
      <c r="X280">
        <v>23000</v>
      </c>
    </row>
    <row r="281" spans="1:26" x14ac:dyDescent="0.3">
      <c r="C281" s="264" t="s">
        <v>618</v>
      </c>
      <c r="D281" s="265">
        <v>2.9999999980000001E-2</v>
      </c>
      <c r="E281" t="s">
        <v>605</v>
      </c>
      <c r="F281">
        <v>0.16600000000000001</v>
      </c>
      <c r="K281" s="288" t="s">
        <v>626</v>
      </c>
      <c r="L281">
        <v>0.35899999999999999</v>
      </c>
      <c r="M281" t="s">
        <v>584</v>
      </c>
      <c r="N281">
        <v>25.6</v>
      </c>
      <c r="O281" s="288" t="s">
        <v>603</v>
      </c>
      <c r="P281">
        <v>0.32100000000000001</v>
      </c>
      <c r="Q281" t="s">
        <v>603</v>
      </c>
      <c r="R281">
        <v>0.32100000000000001</v>
      </c>
      <c r="S281" s="288" t="s">
        <v>622</v>
      </c>
      <c r="T281">
        <v>0.73958333330000003</v>
      </c>
      <c r="U281" t="s">
        <v>620</v>
      </c>
      <c r="V281">
        <v>0.1</v>
      </c>
      <c r="W281" s="288" t="s">
        <v>594</v>
      </c>
      <c r="X281">
        <v>5000</v>
      </c>
    </row>
    <row r="282" spans="1:26" x14ac:dyDescent="0.3">
      <c r="C282" s="264" t="s">
        <v>620</v>
      </c>
      <c r="D282" s="265">
        <v>0.1</v>
      </c>
      <c r="E282" t="s">
        <v>606</v>
      </c>
      <c r="F282">
        <v>5.0763849069999996</v>
      </c>
      <c r="K282" s="288" t="s">
        <v>628</v>
      </c>
      <c r="L282">
        <v>0.54100000000000004</v>
      </c>
      <c r="M282" t="s">
        <v>588</v>
      </c>
      <c r="N282">
        <v>0.99999999989999999</v>
      </c>
      <c r="O282" s="288" t="s">
        <v>605</v>
      </c>
      <c r="P282">
        <v>0.16600000000000001</v>
      </c>
      <c r="Q282" t="s">
        <v>605</v>
      </c>
      <c r="R282">
        <v>0.16600000000000001</v>
      </c>
      <c r="S282" s="288" t="s">
        <v>623</v>
      </c>
      <c r="T282">
        <v>5.0000000000000001E-3</v>
      </c>
      <c r="U282" t="s">
        <v>621</v>
      </c>
      <c r="V282">
        <v>0.55841666670000001</v>
      </c>
      <c r="W282" s="288" t="s">
        <v>595</v>
      </c>
      <c r="X282">
        <v>1000</v>
      </c>
    </row>
    <row r="283" spans="1:26" x14ac:dyDescent="0.3">
      <c r="C283" s="264" t="s">
        <v>621</v>
      </c>
      <c r="D283" s="264">
        <v>0.55841666670000001</v>
      </c>
      <c r="E283" t="s">
        <v>607</v>
      </c>
      <c r="F283">
        <v>0.46</v>
      </c>
      <c r="K283" s="288" t="s">
        <v>632</v>
      </c>
      <c r="L283">
        <v>1.0999999999999999E-2</v>
      </c>
      <c r="M283" t="s">
        <v>590</v>
      </c>
      <c r="N283">
        <v>12.81399996</v>
      </c>
      <c r="O283" s="288" t="s">
        <v>606</v>
      </c>
      <c r="P283">
        <v>4.8047194009999998</v>
      </c>
      <c r="Q283" t="s">
        <v>606</v>
      </c>
      <c r="R283">
        <v>5.0668342940000004</v>
      </c>
      <c r="S283" s="288" t="s">
        <v>624</v>
      </c>
      <c r="T283">
        <v>1.345</v>
      </c>
      <c r="U283" t="s">
        <v>622</v>
      </c>
      <c r="V283">
        <v>0.73958333330000003</v>
      </c>
      <c r="W283" s="288" t="s">
        <v>596</v>
      </c>
      <c r="X283">
        <v>200</v>
      </c>
    </row>
    <row r="284" spans="1:26" x14ac:dyDescent="0.3">
      <c r="C284" s="264" t="s">
        <v>622</v>
      </c>
      <c r="D284" s="264">
        <v>0.73958333330000003</v>
      </c>
      <c r="E284" t="s">
        <v>608</v>
      </c>
      <c r="F284">
        <v>7.3615092650000005E-2</v>
      </c>
      <c r="K284" s="288" t="s">
        <v>634</v>
      </c>
      <c r="L284">
        <v>8.4000000000000005E-2</v>
      </c>
      <c r="M284" t="s">
        <v>591</v>
      </c>
      <c r="N284">
        <v>5000</v>
      </c>
      <c r="O284" s="288" t="s">
        <v>607</v>
      </c>
      <c r="P284">
        <v>0.46</v>
      </c>
      <c r="Q284" t="s">
        <v>607</v>
      </c>
      <c r="R284">
        <v>0.46</v>
      </c>
      <c r="S284" s="288" t="s">
        <v>626</v>
      </c>
      <c r="T284">
        <v>0.35899999999999999</v>
      </c>
      <c r="U284" t="s">
        <v>623</v>
      </c>
      <c r="V284">
        <v>5.0000000000000001E-3</v>
      </c>
      <c r="W284" s="288" t="s">
        <v>597</v>
      </c>
      <c r="X284">
        <v>500</v>
      </c>
    </row>
    <row r="285" spans="1:26" x14ac:dyDescent="0.3">
      <c r="C285" s="264" t="s">
        <v>623</v>
      </c>
      <c r="D285" s="264">
        <v>5.0000000000000001E-3</v>
      </c>
      <c r="E285" t="s">
        <v>610</v>
      </c>
      <c r="F285">
        <v>0.4</v>
      </c>
      <c r="K285" s="288" t="s">
        <v>637</v>
      </c>
      <c r="L285">
        <v>1.056</v>
      </c>
      <c r="M285" t="s">
        <v>592</v>
      </c>
      <c r="N285">
        <v>4000</v>
      </c>
      <c r="O285" s="288" t="s">
        <v>608</v>
      </c>
      <c r="P285">
        <v>0.3452805988</v>
      </c>
      <c r="Q285" t="s">
        <v>608</v>
      </c>
      <c r="R285">
        <v>8.3165706130000003E-2</v>
      </c>
      <c r="S285" s="288" t="s">
        <v>628</v>
      </c>
      <c r="T285">
        <v>0.54100000000000004</v>
      </c>
      <c r="U285" t="s">
        <v>624</v>
      </c>
      <c r="V285">
        <v>1.345</v>
      </c>
      <c r="W285" s="288" t="s">
        <v>601</v>
      </c>
      <c r="X285">
        <v>0.30299999999999999</v>
      </c>
    </row>
    <row r="286" spans="1:26" x14ac:dyDescent="0.3">
      <c r="C286" s="264" t="s">
        <v>624</v>
      </c>
      <c r="D286" s="264">
        <v>1.345</v>
      </c>
      <c r="E286" t="s">
        <v>612</v>
      </c>
      <c r="F286">
        <v>0.1</v>
      </c>
      <c r="K286" s="288" t="s">
        <v>638</v>
      </c>
      <c r="L286">
        <v>1.6040000000000001</v>
      </c>
      <c r="M286" t="s">
        <v>593</v>
      </c>
      <c r="N286">
        <v>23000</v>
      </c>
      <c r="O286" s="288" t="s">
        <v>610</v>
      </c>
      <c r="P286">
        <v>0.4</v>
      </c>
      <c r="Q286" t="s">
        <v>610</v>
      </c>
      <c r="R286">
        <v>0.4</v>
      </c>
      <c r="S286" s="288" t="s">
        <v>632</v>
      </c>
      <c r="T286">
        <v>1.0999999999999999E-2</v>
      </c>
      <c r="U286" t="s">
        <v>626</v>
      </c>
      <c r="V286">
        <v>0.35899999999999999</v>
      </c>
      <c r="W286" s="288" t="s">
        <v>603</v>
      </c>
      <c r="X286">
        <v>0.32100000000000001</v>
      </c>
    </row>
    <row r="287" spans="1:26" x14ac:dyDescent="0.3">
      <c r="C287" s="264" t="s">
        <v>626</v>
      </c>
      <c r="D287" s="264">
        <v>0.35899999999999999</v>
      </c>
      <c r="E287" t="s">
        <v>613</v>
      </c>
      <c r="F287">
        <v>2.16</v>
      </c>
      <c r="K287" s="288" t="s">
        <v>639</v>
      </c>
      <c r="L287">
        <v>36.634097869999998</v>
      </c>
      <c r="M287" t="s">
        <v>594</v>
      </c>
      <c r="N287">
        <v>5000</v>
      </c>
      <c r="O287" s="288" t="s">
        <v>612</v>
      </c>
      <c r="P287">
        <v>0.1</v>
      </c>
      <c r="Q287" t="s">
        <v>612</v>
      </c>
      <c r="R287">
        <v>0.1</v>
      </c>
      <c r="S287" s="288" t="s">
        <v>634</v>
      </c>
      <c r="T287">
        <v>8.4000000000000005E-2</v>
      </c>
      <c r="U287" t="s">
        <v>628</v>
      </c>
      <c r="V287">
        <v>0.54100000000000004</v>
      </c>
      <c r="W287" s="288" t="s">
        <v>605</v>
      </c>
      <c r="X287">
        <v>0.16600000000000001</v>
      </c>
    </row>
    <row r="288" spans="1:26" x14ac:dyDescent="0.3">
      <c r="C288" s="264" t="s">
        <v>628</v>
      </c>
      <c r="D288" s="264">
        <v>0.54100000000000004</v>
      </c>
      <c r="E288" t="s">
        <v>614</v>
      </c>
      <c r="F288">
        <v>7.9999999990000001E-2</v>
      </c>
      <c r="M288" t="s">
        <v>595</v>
      </c>
      <c r="N288">
        <v>1000</v>
      </c>
      <c r="O288" s="288" t="s">
        <v>613</v>
      </c>
      <c r="P288">
        <v>2.16</v>
      </c>
      <c r="Q288" t="s">
        <v>613</v>
      </c>
      <c r="R288">
        <v>2.16</v>
      </c>
      <c r="S288" s="288" t="s">
        <v>637</v>
      </c>
      <c r="T288">
        <v>1.056</v>
      </c>
      <c r="U288" t="s">
        <v>632</v>
      </c>
      <c r="V288">
        <v>1.0999999999999999E-2</v>
      </c>
      <c r="W288" s="288" t="s">
        <v>606</v>
      </c>
      <c r="X288">
        <v>4.79</v>
      </c>
    </row>
    <row r="289" spans="3:24" x14ac:dyDescent="0.3">
      <c r="C289" s="264" t="s">
        <v>632</v>
      </c>
      <c r="D289" s="264">
        <v>1.0999999999999999E-2</v>
      </c>
      <c r="E289" t="s">
        <v>615</v>
      </c>
      <c r="F289">
        <v>0.17</v>
      </c>
      <c r="M289" t="s">
        <v>596</v>
      </c>
      <c r="N289">
        <v>200</v>
      </c>
      <c r="O289" s="288" t="s">
        <v>614</v>
      </c>
      <c r="P289">
        <v>7.999999998E-2</v>
      </c>
      <c r="Q289" t="s">
        <v>614</v>
      </c>
      <c r="R289">
        <v>7.9999999990000001E-2</v>
      </c>
      <c r="S289" s="288" t="s">
        <v>638</v>
      </c>
      <c r="T289">
        <v>1.6040000000000001</v>
      </c>
      <c r="U289" t="s">
        <v>634</v>
      </c>
      <c r="V289">
        <v>8.4000000000000005E-2</v>
      </c>
      <c r="W289" s="288" t="s">
        <v>607</v>
      </c>
      <c r="X289">
        <v>0.46</v>
      </c>
    </row>
    <row r="290" spans="3:24" x14ac:dyDescent="0.3">
      <c r="C290" s="264" t="s">
        <v>634</v>
      </c>
      <c r="D290" s="264">
        <v>8.4000000000000005E-2</v>
      </c>
      <c r="E290" t="s">
        <v>617</v>
      </c>
      <c r="F290">
        <v>3.9999999979999999E-2</v>
      </c>
      <c r="M290" t="s">
        <v>597</v>
      </c>
      <c r="N290">
        <v>500</v>
      </c>
      <c r="O290" s="288" t="s">
        <v>615</v>
      </c>
      <c r="P290">
        <v>0.1699999999</v>
      </c>
      <c r="Q290" t="s">
        <v>615</v>
      </c>
      <c r="R290">
        <v>0.17</v>
      </c>
      <c r="S290" s="288" t="s">
        <v>639</v>
      </c>
      <c r="T290">
        <v>39.932460890000002</v>
      </c>
      <c r="U290" t="s">
        <v>637</v>
      </c>
      <c r="V290">
        <v>1.056</v>
      </c>
      <c r="W290" s="288" t="s">
        <v>608</v>
      </c>
      <c r="X290">
        <v>0.35999999980000003</v>
      </c>
    </row>
    <row r="291" spans="3:24" x14ac:dyDescent="0.3">
      <c r="C291" s="264" t="s">
        <v>637</v>
      </c>
      <c r="D291" s="265">
        <v>1.056</v>
      </c>
      <c r="E291" t="s">
        <v>618</v>
      </c>
      <c r="F291">
        <v>2.9999999959999999E-2</v>
      </c>
      <c r="M291" t="s">
        <v>601</v>
      </c>
      <c r="N291">
        <v>0.30299999999999999</v>
      </c>
      <c r="O291" s="288" t="s">
        <v>617</v>
      </c>
      <c r="P291">
        <v>3.9999999979999999E-2</v>
      </c>
      <c r="Q291" t="s">
        <v>617</v>
      </c>
      <c r="R291">
        <v>3.999999999E-2</v>
      </c>
      <c r="U291" t="s">
        <v>638</v>
      </c>
      <c r="V291">
        <v>1.6040000000000001</v>
      </c>
      <c r="W291" s="288" t="s">
        <v>610</v>
      </c>
      <c r="X291">
        <v>0.4</v>
      </c>
    </row>
    <row r="292" spans="3:24" x14ac:dyDescent="0.3">
      <c r="C292" s="264" t="s">
        <v>638</v>
      </c>
      <c r="D292" s="265">
        <v>1.6040000000000001</v>
      </c>
      <c r="E292" t="s">
        <v>620</v>
      </c>
      <c r="F292">
        <v>0.1</v>
      </c>
      <c r="M292" t="s">
        <v>603</v>
      </c>
      <c r="N292">
        <v>0.32100000000000001</v>
      </c>
      <c r="O292" s="288" t="s">
        <v>618</v>
      </c>
      <c r="P292">
        <v>2.9999999950000002E-2</v>
      </c>
      <c r="Q292" t="s">
        <v>618</v>
      </c>
      <c r="R292">
        <v>2.9999999959999999E-2</v>
      </c>
      <c r="U292" t="s">
        <v>639</v>
      </c>
      <c r="V292">
        <v>38.045387259999998</v>
      </c>
      <c r="W292" s="288" t="s">
        <v>612</v>
      </c>
      <c r="X292">
        <v>0.1</v>
      </c>
    </row>
    <row r="293" spans="3:24" x14ac:dyDescent="0.3">
      <c r="C293" s="264" t="s">
        <v>639</v>
      </c>
      <c r="D293" s="265">
        <v>39.820611229999997</v>
      </c>
      <c r="E293" t="s">
        <v>621</v>
      </c>
      <c r="F293">
        <v>0.55841666670000001</v>
      </c>
      <c r="M293" t="s">
        <v>605</v>
      </c>
      <c r="N293">
        <v>0.16600000000000001</v>
      </c>
      <c r="O293" s="288" t="s">
        <v>620</v>
      </c>
      <c r="P293">
        <v>0.1</v>
      </c>
      <c r="Q293" t="s">
        <v>620</v>
      </c>
      <c r="R293">
        <v>0.1</v>
      </c>
      <c r="W293" s="288" t="s">
        <v>613</v>
      </c>
      <c r="X293">
        <v>2.16</v>
      </c>
    </row>
    <row r="294" spans="3:24" x14ac:dyDescent="0.3">
      <c r="E294" t="s">
        <v>622</v>
      </c>
      <c r="F294">
        <v>0.73958333330000003</v>
      </c>
      <c r="M294" t="s">
        <v>606</v>
      </c>
      <c r="N294">
        <v>4.79</v>
      </c>
      <c r="O294" s="288" t="s">
        <v>621</v>
      </c>
      <c r="P294">
        <v>0.55841666670000001</v>
      </c>
      <c r="Q294" t="s">
        <v>621</v>
      </c>
      <c r="R294">
        <v>0.55841666670000001</v>
      </c>
      <c r="W294" s="288" t="s">
        <v>614</v>
      </c>
      <c r="X294">
        <v>7.999999998E-2</v>
      </c>
    </row>
    <row r="295" spans="3:24" x14ac:dyDescent="0.3">
      <c r="E295" t="s">
        <v>623</v>
      </c>
      <c r="F295">
        <v>5.0000000000000001E-3</v>
      </c>
      <c r="M295" t="s">
        <v>607</v>
      </c>
      <c r="N295">
        <v>0.46</v>
      </c>
      <c r="O295" s="288" t="s">
        <v>622</v>
      </c>
      <c r="P295">
        <v>0.73958333330000003</v>
      </c>
      <c r="Q295" t="s">
        <v>622</v>
      </c>
      <c r="R295">
        <v>0.73958333330000003</v>
      </c>
      <c r="W295" s="288" t="s">
        <v>615</v>
      </c>
      <c r="X295">
        <v>0.1699999999</v>
      </c>
    </row>
    <row r="296" spans="3:24" x14ac:dyDescent="0.3">
      <c r="E296" t="s">
        <v>624</v>
      </c>
      <c r="F296">
        <v>1.345</v>
      </c>
      <c r="M296" t="s">
        <v>608</v>
      </c>
      <c r="N296">
        <v>0.35999999989999998</v>
      </c>
      <c r="O296" s="288" t="s">
        <v>623</v>
      </c>
      <c r="P296">
        <v>5.0000000000000001E-3</v>
      </c>
      <c r="Q296" t="s">
        <v>623</v>
      </c>
      <c r="R296">
        <v>5.0000000000000001E-3</v>
      </c>
      <c r="W296" s="288" t="s">
        <v>617</v>
      </c>
      <c r="X296">
        <v>3.9999999979999999E-2</v>
      </c>
    </row>
    <row r="297" spans="3:24" x14ac:dyDescent="0.3">
      <c r="E297" t="s">
        <v>626</v>
      </c>
      <c r="F297">
        <v>0.35899999999999999</v>
      </c>
      <c r="M297" t="s">
        <v>610</v>
      </c>
      <c r="N297">
        <v>0.4</v>
      </c>
      <c r="O297" s="288" t="s">
        <v>624</v>
      </c>
      <c r="P297">
        <v>1.345</v>
      </c>
      <c r="Q297" t="s">
        <v>624</v>
      </c>
      <c r="R297">
        <v>1.345</v>
      </c>
      <c r="W297" s="288" t="s">
        <v>618</v>
      </c>
      <c r="X297">
        <v>2.9999999950000002E-2</v>
      </c>
    </row>
    <row r="298" spans="3:24" x14ac:dyDescent="0.3">
      <c r="E298" t="s">
        <v>628</v>
      </c>
      <c r="F298">
        <v>0.54099999990000003</v>
      </c>
      <c r="M298" t="s">
        <v>612</v>
      </c>
      <c r="N298">
        <v>0.1</v>
      </c>
      <c r="O298" s="288" t="s">
        <v>626</v>
      </c>
      <c r="P298">
        <v>0.35899999999999999</v>
      </c>
      <c r="Q298" t="s">
        <v>626</v>
      </c>
      <c r="R298">
        <v>0.35899999999999999</v>
      </c>
      <c r="W298" s="288" t="s">
        <v>620</v>
      </c>
      <c r="X298">
        <v>0.1</v>
      </c>
    </row>
    <row r="299" spans="3:24" x14ac:dyDescent="0.3">
      <c r="E299" t="s">
        <v>632</v>
      </c>
      <c r="F299">
        <v>1.0999999999999999E-2</v>
      </c>
      <c r="M299" t="s">
        <v>613</v>
      </c>
      <c r="N299">
        <v>2.16</v>
      </c>
      <c r="O299" s="288" t="s">
        <v>628</v>
      </c>
      <c r="P299">
        <v>0.54099999990000003</v>
      </c>
      <c r="Q299" t="s">
        <v>628</v>
      </c>
      <c r="R299">
        <v>0.54099999990000003</v>
      </c>
      <c r="W299" s="288" t="s">
        <v>621</v>
      </c>
      <c r="X299">
        <v>0.55841666670000001</v>
      </c>
    </row>
    <row r="300" spans="3:24" x14ac:dyDescent="0.3">
      <c r="E300" t="s">
        <v>634</v>
      </c>
      <c r="F300">
        <v>8.4000000000000005E-2</v>
      </c>
      <c r="M300" t="s">
        <v>614</v>
      </c>
      <c r="N300">
        <v>7.9999999969999999E-2</v>
      </c>
      <c r="O300" s="288" t="s">
        <v>632</v>
      </c>
      <c r="P300">
        <v>1.0999999999999999E-2</v>
      </c>
      <c r="Q300" t="s">
        <v>632</v>
      </c>
      <c r="R300">
        <v>1.0999999999999999E-2</v>
      </c>
      <c r="W300" s="288" t="s">
        <v>622</v>
      </c>
      <c r="X300">
        <v>0.73958333330000003</v>
      </c>
    </row>
    <row r="301" spans="3:24" x14ac:dyDescent="0.3">
      <c r="E301" t="s">
        <v>637</v>
      </c>
      <c r="F301">
        <v>1.056</v>
      </c>
      <c r="M301" t="s">
        <v>615</v>
      </c>
      <c r="N301">
        <v>0.1699999999</v>
      </c>
      <c r="O301" s="288" t="s">
        <v>634</v>
      </c>
      <c r="P301">
        <v>8.4000000000000005E-2</v>
      </c>
      <c r="Q301" t="s">
        <v>634</v>
      </c>
      <c r="R301">
        <v>8.4000000000000005E-2</v>
      </c>
      <c r="W301" s="288" t="s">
        <v>623</v>
      </c>
      <c r="X301">
        <v>5.0000000000000001E-3</v>
      </c>
    </row>
    <row r="302" spans="3:24" x14ac:dyDescent="0.3">
      <c r="E302" t="s">
        <v>638</v>
      </c>
      <c r="F302">
        <v>1.6040000000000001</v>
      </c>
      <c r="M302" t="s">
        <v>617</v>
      </c>
      <c r="N302">
        <v>3.9999999969999998E-2</v>
      </c>
      <c r="O302" s="288" t="s">
        <v>637</v>
      </c>
      <c r="P302">
        <v>1.056</v>
      </c>
      <c r="Q302" t="s">
        <v>637</v>
      </c>
      <c r="R302">
        <v>1.056</v>
      </c>
      <c r="W302" s="288" t="s">
        <v>624</v>
      </c>
      <c r="X302">
        <v>1.345</v>
      </c>
    </row>
    <row r="303" spans="3:24" x14ac:dyDescent="0.3">
      <c r="E303" t="s">
        <v>639</v>
      </c>
      <c r="F303">
        <v>39.818015420000002</v>
      </c>
      <c r="M303" t="s">
        <v>618</v>
      </c>
      <c r="N303">
        <v>2.9999999950000002E-2</v>
      </c>
      <c r="O303" s="288" t="s">
        <v>638</v>
      </c>
      <c r="P303">
        <v>1.6040000000000001</v>
      </c>
      <c r="Q303" t="s">
        <v>638</v>
      </c>
      <c r="R303">
        <v>1.6040000000000001</v>
      </c>
      <c r="W303" s="288" t="s">
        <v>626</v>
      </c>
      <c r="X303">
        <v>0.35899999999999999</v>
      </c>
    </row>
    <row r="304" spans="3:24" x14ac:dyDescent="0.3">
      <c r="M304" t="s">
        <v>620</v>
      </c>
      <c r="N304">
        <v>0.1</v>
      </c>
      <c r="O304" s="288" t="s">
        <v>639</v>
      </c>
      <c r="P304">
        <v>39.822935389999998</v>
      </c>
      <c r="Q304" t="s">
        <v>639</v>
      </c>
      <c r="R304">
        <v>39.81814825</v>
      </c>
      <c r="W304" s="288" t="s">
        <v>628</v>
      </c>
      <c r="X304">
        <v>0.54099999990000003</v>
      </c>
    </row>
    <row r="305" spans="13:24" x14ac:dyDescent="0.3">
      <c r="M305" t="s">
        <v>621</v>
      </c>
      <c r="N305">
        <v>0.55841666670000001</v>
      </c>
      <c r="W305" s="288" t="s">
        <v>632</v>
      </c>
      <c r="X305">
        <v>1.0999999999999999E-2</v>
      </c>
    </row>
    <row r="306" spans="13:24" x14ac:dyDescent="0.3">
      <c r="M306" t="s">
        <v>622</v>
      </c>
      <c r="N306">
        <v>0.73958333330000003</v>
      </c>
      <c r="W306" s="288" t="s">
        <v>634</v>
      </c>
      <c r="X306">
        <v>8.4000000000000005E-2</v>
      </c>
    </row>
    <row r="307" spans="13:24" x14ac:dyDescent="0.3">
      <c r="M307" t="s">
        <v>623</v>
      </c>
      <c r="N307">
        <v>5.0000000000000001E-3</v>
      </c>
      <c r="W307" s="288" t="s">
        <v>637</v>
      </c>
      <c r="X307">
        <v>1.056</v>
      </c>
    </row>
    <row r="308" spans="13:24" x14ac:dyDescent="0.3">
      <c r="M308" t="s">
        <v>624</v>
      </c>
      <c r="N308">
        <v>1.345</v>
      </c>
      <c r="W308" s="288" t="s">
        <v>638</v>
      </c>
      <c r="X308">
        <v>1.6040000000000001</v>
      </c>
    </row>
    <row r="309" spans="13:24" x14ac:dyDescent="0.3">
      <c r="M309" t="s">
        <v>626</v>
      </c>
      <c r="N309">
        <v>0.35899999999999999</v>
      </c>
      <c r="W309" s="288" t="s">
        <v>639</v>
      </c>
      <c r="X309">
        <v>34.57668082</v>
      </c>
    </row>
    <row r="310" spans="13:24" x14ac:dyDescent="0.3">
      <c r="M310" t="s">
        <v>628</v>
      </c>
      <c r="N310">
        <v>0.54099999980000002</v>
      </c>
    </row>
    <row r="311" spans="13:24" x14ac:dyDescent="0.3">
      <c r="M311" t="s">
        <v>632</v>
      </c>
      <c r="N311">
        <v>1.0999999999999999E-2</v>
      </c>
    </row>
    <row r="312" spans="13:24" x14ac:dyDescent="0.3">
      <c r="M312" t="s">
        <v>634</v>
      </c>
      <c r="N312">
        <v>8.4000000000000005E-2</v>
      </c>
    </row>
    <row r="313" spans="13:24" x14ac:dyDescent="0.3">
      <c r="M313" t="s">
        <v>637</v>
      </c>
      <c r="N313">
        <v>1.056</v>
      </c>
    </row>
    <row r="314" spans="13:24" x14ac:dyDescent="0.3">
      <c r="M314" t="s">
        <v>638</v>
      </c>
      <c r="N314">
        <v>1.6040000000000001</v>
      </c>
    </row>
    <row r="315" spans="13:24" x14ac:dyDescent="0.3">
      <c r="M315" t="s">
        <v>639</v>
      </c>
      <c r="N315">
        <v>39.84120403</v>
      </c>
    </row>
  </sheetData>
  <mergeCells count="6">
    <mergeCell ref="S1:V1"/>
    <mergeCell ref="W1:Z1"/>
    <mergeCell ref="C1:F1"/>
    <mergeCell ref="G1:J1"/>
    <mergeCell ref="K1:N1"/>
    <mergeCell ref="O1:R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46C6C-EFF3-4BF2-8FB3-31BF73E42630}">
  <sheetPr>
    <tabColor theme="9" tint="0.39997558519241921"/>
  </sheetPr>
  <dimension ref="A1:Z374"/>
  <sheetViews>
    <sheetView workbookViewId="0">
      <selection activeCell="H11" sqref="H11"/>
    </sheetView>
  </sheetViews>
  <sheetFormatPr defaultColWidth="8.6640625" defaultRowHeight="14.4" x14ac:dyDescent="0.3"/>
  <cols>
    <col min="1" max="2" width="9.109375" style="264"/>
    <col min="3" max="3" width="8.6640625" style="288"/>
    <col min="6" max="6" width="12" bestFit="1" customWidth="1"/>
    <col min="7" max="7" width="8.6640625" style="288"/>
    <col min="8" max="8" width="11.44140625" bestFit="1" customWidth="1"/>
    <col min="11" max="11" width="8.6640625" style="288"/>
    <col min="13" max="13" width="8.6640625" customWidth="1"/>
    <col min="15" max="15" width="8.6640625" style="288"/>
    <col min="19" max="19" width="8.6640625" style="288"/>
    <col min="23" max="23" width="8.6640625" style="288"/>
    <col min="26" max="26" width="8.6640625" style="291"/>
  </cols>
  <sheetData>
    <row r="1" spans="1:26" x14ac:dyDescent="0.3">
      <c r="A1" s="264" t="s">
        <v>657</v>
      </c>
      <c r="C1" s="305" t="s">
        <v>710</v>
      </c>
      <c r="D1" s="306"/>
      <c r="E1" s="306"/>
      <c r="F1" s="307"/>
      <c r="G1" s="305" t="s">
        <v>711</v>
      </c>
      <c r="H1" s="306"/>
      <c r="I1" s="306"/>
      <c r="J1" s="307"/>
      <c r="K1" s="305" t="s">
        <v>712</v>
      </c>
      <c r="L1" s="306"/>
      <c r="M1" s="306"/>
      <c r="N1" s="307"/>
      <c r="O1" s="305" t="s">
        <v>713</v>
      </c>
      <c r="P1" s="306"/>
      <c r="Q1" s="306"/>
      <c r="R1" s="307"/>
      <c r="S1" s="305" t="s">
        <v>714</v>
      </c>
      <c r="T1" s="306"/>
      <c r="U1" s="306"/>
      <c r="V1" s="307"/>
      <c r="W1" s="305" t="s">
        <v>715</v>
      </c>
      <c r="X1" s="306"/>
      <c r="Y1" s="306"/>
      <c r="Z1" s="307"/>
    </row>
    <row r="2" spans="1:26" s="272" customFormat="1" ht="45" customHeight="1" x14ac:dyDescent="0.3">
      <c r="A2" s="272" t="s">
        <v>720</v>
      </c>
      <c r="B2" s="272" t="s">
        <v>717</v>
      </c>
      <c r="C2" s="284" t="s">
        <v>720</v>
      </c>
      <c r="D2" s="272" t="s">
        <v>16</v>
      </c>
      <c r="E2" s="272" t="s">
        <v>720</v>
      </c>
      <c r="F2" s="272" t="s">
        <v>17</v>
      </c>
      <c r="G2" s="284" t="s">
        <v>720</v>
      </c>
      <c r="H2" s="272" t="s">
        <v>18</v>
      </c>
      <c r="I2" s="272" t="s">
        <v>720</v>
      </c>
      <c r="J2" s="272" t="s">
        <v>19</v>
      </c>
      <c r="K2" s="284" t="s">
        <v>720</v>
      </c>
      <c r="L2" s="272" t="s">
        <v>20</v>
      </c>
      <c r="M2" s="272" t="s">
        <v>720</v>
      </c>
      <c r="N2" s="272" t="s">
        <v>21</v>
      </c>
      <c r="O2" s="284" t="s">
        <v>720</v>
      </c>
      <c r="P2" s="272" t="s">
        <v>22</v>
      </c>
      <c r="Q2" s="272" t="s">
        <v>720</v>
      </c>
      <c r="R2" s="272" t="s">
        <v>23</v>
      </c>
      <c r="S2" s="284" t="s">
        <v>720</v>
      </c>
      <c r="T2" s="272" t="s">
        <v>24</v>
      </c>
      <c r="U2" s="272" t="s">
        <v>720</v>
      </c>
      <c r="V2" s="272" t="s">
        <v>25</v>
      </c>
      <c r="W2" s="284" t="s">
        <v>720</v>
      </c>
      <c r="X2" s="272" t="s">
        <v>26</v>
      </c>
      <c r="Y2" s="272" t="s">
        <v>720</v>
      </c>
      <c r="Z2" s="292" t="s">
        <v>27</v>
      </c>
    </row>
    <row r="3" spans="1:26" x14ac:dyDescent="0.3">
      <c r="A3" s="264" t="s">
        <v>718</v>
      </c>
      <c r="B3" s="264">
        <v>2050</v>
      </c>
      <c r="C3" s="288" t="s">
        <v>718</v>
      </c>
      <c r="D3">
        <v>2050</v>
      </c>
      <c r="E3" t="s">
        <v>718</v>
      </c>
      <c r="F3">
        <v>2050</v>
      </c>
      <c r="G3" s="288" t="s">
        <v>718</v>
      </c>
      <c r="H3">
        <v>2050</v>
      </c>
      <c r="I3" t="s">
        <v>718</v>
      </c>
      <c r="J3">
        <v>2050</v>
      </c>
      <c r="K3" s="288" t="s">
        <v>718</v>
      </c>
      <c r="L3">
        <v>2050</v>
      </c>
      <c r="M3" t="s">
        <v>718</v>
      </c>
      <c r="N3">
        <v>2050</v>
      </c>
      <c r="O3" s="288" t="s">
        <v>718</v>
      </c>
      <c r="P3">
        <v>2050</v>
      </c>
      <c r="Q3" t="s">
        <v>718</v>
      </c>
      <c r="R3">
        <v>2050</v>
      </c>
      <c r="S3" s="288" t="s">
        <v>718</v>
      </c>
      <c r="T3">
        <v>2050</v>
      </c>
      <c r="U3" t="s">
        <v>718</v>
      </c>
      <c r="V3">
        <v>2050</v>
      </c>
      <c r="W3" s="288" t="s">
        <v>718</v>
      </c>
      <c r="X3">
        <v>2050</v>
      </c>
      <c r="Y3" t="s">
        <v>718</v>
      </c>
      <c r="Z3" s="291">
        <v>2050</v>
      </c>
    </row>
    <row r="4" spans="1:26" x14ac:dyDescent="0.3">
      <c r="A4" s="264" t="s">
        <v>719</v>
      </c>
      <c r="C4" s="288" t="s">
        <v>719</v>
      </c>
      <c r="E4" t="s">
        <v>719</v>
      </c>
      <c r="G4" s="288" t="s">
        <v>719</v>
      </c>
      <c r="I4" t="s">
        <v>719</v>
      </c>
      <c r="K4" s="288" t="s">
        <v>719</v>
      </c>
      <c r="M4" t="s">
        <v>719</v>
      </c>
      <c r="O4" s="288" t="s">
        <v>719</v>
      </c>
      <c r="Q4" t="s">
        <v>719</v>
      </c>
      <c r="S4" s="288" t="s">
        <v>719</v>
      </c>
      <c r="U4" t="s">
        <v>719</v>
      </c>
      <c r="W4" s="288" t="s">
        <v>719</v>
      </c>
      <c r="Y4" t="s">
        <v>719</v>
      </c>
    </row>
    <row r="5" spans="1:26" x14ac:dyDescent="0.3">
      <c r="A5" s="264" t="s">
        <v>28</v>
      </c>
      <c r="B5" s="264">
        <v>46.601222399999997</v>
      </c>
      <c r="C5" s="288" t="s">
        <v>28</v>
      </c>
      <c r="D5">
        <v>46.623570059999999</v>
      </c>
      <c r="E5" t="s">
        <v>28</v>
      </c>
      <c r="F5">
        <v>46.623827489999996</v>
      </c>
      <c r="G5" s="288" t="s">
        <v>28</v>
      </c>
      <c r="H5">
        <v>46.617775440000003</v>
      </c>
      <c r="I5" t="s">
        <v>28</v>
      </c>
      <c r="J5">
        <v>46.617775440000003</v>
      </c>
      <c r="K5" s="288" t="s">
        <v>28</v>
      </c>
      <c r="L5">
        <v>46.623969789999997</v>
      </c>
      <c r="M5" t="s">
        <v>28</v>
      </c>
      <c r="N5">
        <v>46.626462850000003</v>
      </c>
      <c r="O5" s="288" t="s">
        <v>28</v>
      </c>
      <c r="P5">
        <v>46.618007259999999</v>
      </c>
      <c r="Q5" t="s">
        <v>28</v>
      </c>
      <c r="R5">
        <v>46.623933690000001</v>
      </c>
      <c r="S5" s="288" t="s">
        <v>28</v>
      </c>
      <c r="T5">
        <v>61.96369052</v>
      </c>
      <c r="U5" t="s">
        <v>28</v>
      </c>
      <c r="V5">
        <v>46.625756889999998</v>
      </c>
      <c r="W5" s="288" t="s">
        <v>28</v>
      </c>
      <c r="X5">
        <v>46.624642620000003</v>
      </c>
      <c r="Y5" t="s">
        <v>28</v>
      </c>
      <c r="Z5" s="291">
        <v>78.028327959999999</v>
      </c>
    </row>
    <row r="6" spans="1:26" x14ac:dyDescent="0.3">
      <c r="A6" s="264" t="s">
        <v>29</v>
      </c>
      <c r="B6" s="264">
        <v>31.9987776</v>
      </c>
      <c r="C6" s="288" t="s">
        <v>29</v>
      </c>
      <c r="D6">
        <v>31.976429939999999</v>
      </c>
      <c r="E6" t="s">
        <v>29</v>
      </c>
      <c r="F6">
        <v>31.976172510000001</v>
      </c>
      <c r="G6" s="288" t="s">
        <v>29</v>
      </c>
      <c r="H6">
        <v>31.982224559999999</v>
      </c>
      <c r="I6" t="s">
        <v>29</v>
      </c>
      <c r="J6">
        <v>31.982224559999999</v>
      </c>
      <c r="K6" s="288" t="s">
        <v>29</v>
      </c>
      <c r="L6">
        <v>31.976030210000001</v>
      </c>
      <c r="M6" t="s">
        <v>29</v>
      </c>
      <c r="N6">
        <v>31.973537149999999</v>
      </c>
      <c r="O6" s="288" t="s">
        <v>29</v>
      </c>
      <c r="P6">
        <v>31.981992739999999</v>
      </c>
      <c r="Q6" t="s">
        <v>29</v>
      </c>
      <c r="R6">
        <v>31.97606631</v>
      </c>
      <c r="S6" s="288" t="s">
        <v>29</v>
      </c>
      <c r="T6">
        <v>16.636309480000001</v>
      </c>
      <c r="U6" t="s">
        <v>29</v>
      </c>
      <c r="V6">
        <v>31.97424311</v>
      </c>
      <c r="W6" s="288" t="s">
        <v>29</v>
      </c>
      <c r="X6">
        <v>31.975357379999998</v>
      </c>
      <c r="Y6" t="s">
        <v>29</v>
      </c>
      <c r="Z6" s="291">
        <v>0.57167204490000001</v>
      </c>
    </row>
    <row r="7" spans="1:26" x14ac:dyDescent="0.3">
      <c r="A7" s="264" t="s">
        <v>33</v>
      </c>
      <c r="B7" s="265">
        <v>250</v>
      </c>
      <c r="C7" s="288" t="s">
        <v>33</v>
      </c>
      <c r="D7">
        <v>250</v>
      </c>
      <c r="E7" t="s">
        <v>33</v>
      </c>
      <c r="F7">
        <v>250</v>
      </c>
      <c r="G7" s="288" t="s">
        <v>33</v>
      </c>
      <c r="H7">
        <v>250</v>
      </c>
      <c r="I7" t="s">
        <v>33</v>
      </c>
      <c r="J7">
        <v>250</v>
      </c>
      <c r="K7" s="288" t="s">
        <v>33</v>
      </c>
      <c r="L7">
        <v>250</v>
      </c>
      <c r="M7" t="s">
        <v>33</v>
      </c>
      <c r="N7">
        <v>250.00000009999999</v>
      </c>
      <c r="O7" s="288" t="s">
        <v>33</v>
      </c>
      <c r="P7">
        <v>250</v>
      </c>
      <c r="Q7" t="s">
        <v>33</v>
      </c>
      <c r="R7">
        <v>250</v>
      </c>
      <c r="S7" s="288" t="s">
        <v>33</v>
      </c>
      <c r="T7">
        <v>250</v>
      </c>
      <c r="U7" t="s">
        <v>33</v>
      </c>
      <c r="V7">
        <v>250</v>
      </c>
      <c r="W7" s="288" t="s">
        <v>33</v>
      </c>
      <c r="X7">
        <v>250</v>
      </c>
      <c r="Y7" t="s">
        <v>33</v>
      </c>
      <c r="Z7" s="291">
        <v>250</v>
      </c>
    </row>
    <row r="8" spans="1:26" x14ac:dyDescent="0.3">
      <c r="A8" s="264" t="s">
        <v>34</v>
      </c>
      <c r="B8" s="264">
        <v>2980</v>
      </c>
      <c r="C8" s="288" t="s">
        <v>34</v>
      </c>
      <c r="D8">
        <v>2980</v>
      </c>
      <c r="E8" t="s">
        <v>34</v>
      </c>
      <c r="F8">
        <v>2980</v>
      </c>
      <c r="G8" s="288" t="s">
        <v>34</v>
      </c>
      <c r="H8">
        <v>2980</v>
      </c>
      <c r="I8" t="s">
        <v>34</v>
      </c>
      <c r="J8">
        <v>2980</v>
      </c>
      <c r="K8" s="288" t="s">
        <v>34</v>
      </c>
      <c r="L8">
        <v>2980</v>
      </c>
      <c r="M8" t="s">
        <v>34</v>
      </c>
      <c r="N8">
        <v>2980</v>
      </c>
      <c r="O8" s="288" t="s">
        <v>34</v>
      </c>
      <c r="P8">
        <v>2980</v>
      </c>
      <c r="Q8" t="s">
        <v>34</v>
      </c>
      <c r="R8">
        <v>2980</v>
      </c>
      <c r="S8" s="288" t="s">
        <v>34</v>
      </c>
      <c r="T8">
        <v>2980</v>
      </c>
      <c r="U8" t="s">
        <v>34</v>
      </c>
      <c r="V8">
        <v>2980</v>
      </c>
      <c r="W8" s="288" t="s">
        <v>34</v>
      </c>
      <c r="X8">
        <v>2980</v>
      </c>
      <c r="Y8" t="s">
        <v>34</v>
      </c>
      <c r="Z8" s="291">
        <v>2980</v>
      </c>
    </row>
    <row r="9" spans="1:26" x14ac:dyDescent="0.3">
      <c r="A9" s="264" t="s">
        <v>39</v>
      </c>
      <c r="B9" s="265">
        <v>2641</v>
      </c>
      <c r="C9" s="288" t="s">
        <v>39</v>
      </c>
      <c r="D9">
        <v>2641</v>
      </c>
      <c r="E9" t="s">
        <v>39</v>
      </c>
      <c r="F9">
        <v>2641</v>
      </c>
      <c r="G9" s="288" t="s">
        <v>39</v>
      </c>
      <c r="H9">
        <v>2641</v>
      </c>
      <c r="I9" t="s">
        <v>39</v>
      </c>
      <c r="J9">
        <v>2641</v>
      </c>
      <c r="K9" s="288" t="s">
        <v>39</v>
      </c>
      <c r="L9">
        <v>2641</v>
      </c>
      <c r="M9" t="s">
        <v>38</v>
      </c>
      <c r="N9" s="295">
        <v>1.3418180500000001E-7</v>
      </c>
      <c r="O9" s="288" t="s">
        <v>39</v>
      </c>
      <c r="P9">
        <v>2641</v>
      </c>
      <c r="Q9" t="s">
        <v>39</v>
      </c>
      <c r="R9">
        <v>2641</v>
      </c>
      <c r="S9" s="288" t="s">
        <v>39</v>
      </c>
      <c r="T9">
        <v>2641</v>
      </c>
      <c r="U9" t="s">
        <v>39</v>
      </c>
      <c r="V9">
        <v>2641</v>
      </c>
      <c r="W9" s="288" t="s">
        <v>39</v>
      </c>
      <c r="X9">
        <v>2641</v>
      </c>
      <c r="Y9" t="s">
        <v>39</v>
      </c>
      <c r="Z9" s="291">
        <v>2641</v>
      </c>
    </row>
    <row r="10" spans="1:26" x14ac:dyDescent="0.3">
      <c r="A10" s="264" t="s">
        <v>43</v>
      </c>
      <c r="B10" s="265">
        <v>260</v>
      </c>
      <c r="C10" s="288" t="s">
        <v>43</v>
      </c>
      <c r="D10">
        <v>260</v>
      </c>
      <c r="E10" t="s">
        <v>42</v>
      </c>
      <c r="F10" s="295">
        <v>1.0971752330000001E-7</v>
      </c>
      <c r="G10" s="288" t="s">
        <v>43</v>
      </c>
      <c r="H10">
        <v>260</v>
      </c>
      <c r="I10" t="s">
        <v>43</v>
      </c>
      <c r="J10">
        <v>260</v>
      </c>
      <c r="K10" s="288" t="s">
        <v>43</v>
      </c>
      <c r="L10">
        <v>260</v>
      </c>
      <c r="M10" t="s">
        <v>39</v>
      </c>
      <c r="N10">
        <v>2641</v>
      </c>
      <c r="O10" s="288" t="s">
        <v>43</v>
      </c>
      <c r="P10">
        <v>260.00000010000002</v>
      </c>
      <c r="Q10" t="s">
        <v>43</v>
      </c>
      <c r="R10">
        <v>260</v>
      </c>
      <c r="S10" s="288" t="s">
        <v>43</v>
      </c>
      <c r="T10">
        <v>260</v>
      </c>
      <c r="U10" t="s">
        <v>43</v>
      </c>
      <c r="V10">
        <v>260</v>
      </c>
      <c r="W10" s="288" t="s">
        <v>43</v>
      </c>
      <c r="X10">
        <v>260.00000010000002</v>
      </c>
      <c r="Y10" t="s">
        <v>42</v>
      </c>
      <c r="Z10" s="296">
        <v>6.0482486290000003E-7</v>
      </c>
    </row>
    <row r="11" spans="1:26" x14ac:dyDescent="0.3">
      <c r="A11" s="264" t="s">
        <v>44</v>
      </c>
      <c r="B11" s="265">
        <v>2830</v>
      </c>
      <c r="C11" s="288" t="s">
        <v>44</v>
      </c>
      <c r="D11">
        <v>2830</v>
      </c>
      <c r="E11" t="s">
        <v>43</v>
      </c>
      <c r="F11">
        <v>260.00000010000002</v>
      </c>
      <c r="G11" s="288" t="s">
        <v>44</v>
      </c>
      <c r="H11">
        <v>2830</v>
      </c>
      <c r="I11" t="s">
        <v>44</v>
      </c>
      <c r="J11">
        <v>2830</v>
      </c>
      <c r="K11" s="288" t="s">
        <v>44</v>
      </c>
      <c r="L11">
        <v>2830</v>
      </c>
      <c r="M11" t="s">
        <v>43</v>
      </c>
      <c r="N11">
        <v>260.00000010000002</v>
      </c>
      <c r="O11" s="288" t="s">
        <v>44</v>
      </c>
      <c r="P11">
        <v>2830</v>
      </c>
      <c r="Q11" t="s">
        <v>44</v>
      </c>
      <c r="R11">
        <v>2830</v>
      </c>
      <c r="S11" s="288" t="s">
        <v>44</v>
      </c>
      <c r="T11">
        <v>2830</v>
      </c>
      <c r="U11" t="s">
        <v>44</v>
      </c>
      <c r="V11">
        <v>2830</v>
      </c>
      <c r="W11" s="288" t="s">
        <v>44</v>
      </c>
      <c r="X11">
        <v>2830</v>
      </c>
      <c r="Y11" t="s">
        <v>43</v>
      </c>
      <c r="Z11" s="291">
        <v>260</v>
      </c>
    </row>
    <row r="12" spans="1:26" x14ac:dyDescent="0.3">
      <c r="A12" s="264" t="s">
        <v>45</v>
      </c>
      <c r="B12" s="264">
        <v>71.600911690000004</v>
      </c>
      <c r="C12" s="288" t="s">
        <v>45</v>
      </c>
      <c r="D12">
        <v>71.630835320000003</v>
      </c>
      <c r="E12" t="s">
        <v>44</v>
      </c>
      <c r="F12">
        <v>2830</v>
      </c>
      <c r="G12" s="288" t="s">
        <v>45</v>
      </c>
      <c r="H12">
        <v>71.600003369999996</v>
      </c>
      <c r="I12" t="s">
        <v>45</v>
      </c>
      <c r="J12">
        <v>71.600003369999996</v>
      </c>
      <c r="K12" s="288" t="s">
        <v>45</v>
      </c>
      <c r="L12">
        <v>71.647727209999999</v>
      </c>
      <c r="M12" t="s">
        <v>44</v>
      </c>
      <c r="N12">
        <v>2830</v>
      </c>
      <c r="O12" s="288" t="s">
        <v>45</v>
      </c>
      <c r="P12">
        <v>110.92287570000001</v>
      </c>
      <c r="Q12" t="s">
        <v>45</v>
      </c>
      <c r="R12">
        <v>71.605014909999994</v>
      </c>
      <c r="S12" s="288" t="s">
        <v>45</v>
      </c>
      <c r="T12">
        <v>71.628322240000003</v>
      </c>
      <c r="U12" t="s">
        <v>45</v>
      </c>
      <c r="V12">
        <v>71.60493984</v>
      </c>
      <c r="W12" s="288" t="s">
        <v>45</v>
      </c>
      <c r="X12">
        <v>71.630610250000004</v>
      </c>
      <c r="Y12" t="s">
        <v>44</v>
      </c>
      <c r="Z12" s="291">
        <v>2829.9999990000001</v>
      </c>
    </row>
    <row r="13" spans="1:26" x14ac:dyDescent="0.3">
      <c r="A13" s="264" t="s">
        <v>46</v>
      </c>
      <c r="B13" s="265">
        <v>39.999088309999998</v>
      </c>
      <c r="C13" s="288" t="s">
        <v>46</v>
      </c>
      <c r="D13">
        <v>39.969164679999999</v>
      </c>
      <c r="E13" t="s">
        <v>45</v>
      </c>
      <c r="F13">
        <v>71.629433500000005</v>
      </c>
      <c r="G13" s="288" t="s">
        <v>46</v>
      </c>
      <c r="H13">
        <v>39.999996629999998</v>
      </c>
      <c r="I13" t="s">
        <v>46</v>
      </c>
      <c r="J13">
        <v>39.999996629999998</v>
      </c>
      <c r="K13" s="288" t="s">
        <v>46</v>
      </c>
      <c r="L13">
        <v>39.952272790000002</v>
      </c>
      <c r="M13" t="s">
        <v>45</v>
      </c>
      <c r="N13">
        <v>71.632574050000002</v>
      </c>
      <c r="O13" s="288" t="s">
        <v>46</v>
      </c>
      <c r="P13">
        <v>0.67712434970000002</v>
      </c>
      <c r="Q13" t="s">
        <v>46</v>
      </c>
      <c r="R13">
        <v>39.99498509</v>
      </c>
      <c r="S13" s="288" t="s">
        <v>46</v>
      </c>
      <c r="T13">
        <v>39.971677759999999</v>
      </c>
      <c r="U13" t="s">
        <v>46</v>
      </c>
      <c r="V13">
        <v>39.995060160000001</v>
      </c>
      <c r="W13" s="288" t="s">
        <v>46</v>
      </c>
      <c r="X13">
        <v>39.969389749999998</v>
      </c>
      <c r="Y13" t="s">
        <v>45</v>
      </c>
      <c r="Z13" s="291">
        <v>71.607788020000001</v>
      </c>
    </row>
    <row r="14" spans="1:26" x14ac:dyDescent="0.3">
      <c r="A14" s="264" t="s">
        <v>49</v>
      </c>
      <c r="B14" s="264">
        <v>140</v>
      </c>
      <c r="C14" s="288" t="s">
        <v>49</v>
      </c>
      <c r="D14">
        <v>140</v>
      </c>
      <c r="E14" t="s">
        <v>46</v>
      </c>
      <c r="F14">
        <v>39.970566499999997</v>
      </c>
      <c r="G14" s="288" t="s">
        <v>49</v>
      </c>
      <c r="H14">
        <v>140</v>
      </c>
      <c r="I14" t="s">
        <v>49</v>
      </c>
      <c r="J14">
        <v>140</v>
      </c>
      <c r="K14" s="288" t="s">
        <v>49</v>
      </c>
      <c r="L14">
        <v>140</v>
      </c>
      <c r="M14" t="s">
        <v>46</v>
      </c>
      <c r="N14">
        <v>39.967425949999999</v>
      </c>
      <c r="O14" s="288" t="s">
        <v>49</v>
      </c>
      <c r="P14">
        <v>140</v>
      </c>
      <c r="Q14" t="s">
        <v>49</v>
      </c>
      <c r="R14">
        <v>140</v>
      </c>
      <c r="S14" s="288" t="s">
        <v>49</v>
      </c>
      <c r="T14">
        <v>140</v>
      </c>
      <c r="U14" t="s">
        <v>49</v>
      </c>
      <c r="V14">
        <v>140</v>
      </c>
      <c r="W14" s="288" t="s">
        <v>49</v>
      </c>
      <c r="X14">
        <v>140</v>
      </c>
      <c r="Y14" t="s">
        <v>46</v>
      </c>
      <c r="Z14" s="291">
        <v>39.99221198</v>
      </c>
    </row>
    <row r="15" spans="1:26" x14ac:dyDescent="0.3">
      <c r="A15" s="264" t="s">
        <v>51</v>
      </c>
      <c r="B15" s="265">
        <v>356</v>
      </c>
      <c r="C15" s="288" t="s">
        <v>51</v>
      </c>
      <c r="D15">
        <v>356</v>
      </c>
      <c r="E15" t="s">
        <v>49</v>
      </c>
      <c r="F15">
        <v>140</v>
      </c>
      <c r="G15" s="288" t="s">
        <v>51</v>
      </c>
      <c r="H15">
        <v>356</v>
      </c>
      <c r="I15" t="s">
        <v>51</v>
      </c>
      <c r="J15">
        <v>356</v>
      </c>
      <c r="K15" s="288" t="s">
        <v>51</v>
      </c>
      <c r="L15">
        <v>356</v>
      </c>
      <c r="M15" t="s">
        <v>49</v>
      </c>
      <c r="N15">
        <v>140</v>
      </c>
      <c r="O15" s="288" t="s">
        <v>51</v>
      </c>
      <c r="P15">
        <v>356</v>
      </c>
      <c r="Q15" t="s">
        <v>51</v>
      </c>
      <c r="R15">
        <v>356</v>
      </c>
      <c r="S15" s="288" t="s">
        <v>51</v>
      </c>
      <c r="T15">
        <v>356</v>
      </c>
      <c r="U15" t="s">
        <v>51</v>
      </c>
      <c r="V15">
        <v>356</v>
      </c>
      <c r="W15" s="288" t="s">
        <v>51</v>
      </c>
      <c r="X15">
        <v>356</v>
      </c>
      <c r="Y15" t="s">
        <v>48</v>
      </c>
      <c r="Z15" s="291">
        <v>100</v>
      </c>
    </row>
    <row r="16" spans="1:26" x14ac:dyDescent="0.3">
      <c r="A16" s="264" t="s">
        <v>52</v>
      </c>
      <c r="B16" s="264">
        <v>27.54</v>
      </c>
      <c r="C16" s="288" t="s">
        <v>52</v>
      </c>
      <c r="D16">
        <v>27.54</v>
      </c>
      <c r="E16" t="s">
        <v>51</v>
      </c>
      <c r="F16">
        <v>356</v>
      </c>
      <c r="G16" s="288" t="s">
        <v>52</v>
      </c>
      <c r="H16">
        <v>27.54</v>
      </c>
      <c r="I16" t="s">
        <v>52</v>
      </c>
      <c r="J16">
        <v>27.54</v>
      </c>
      <c r="K16" s="288" t="s">
        <v>52</v>
      </c>
      <c r="L16">
        <v>27.54</v>
      </c>
      <c r="M16" t="s">
        <v>51</v>
      </c>
      <c r="N16">
        <v>355.99999989999998</v>
      </c>
      <c r="O16" s="288" t="s">
        <v>52</v>
      </c>
      <c r="P16">
        <v>27.54</v>
      </c>
      <c r="Q16" t="s">
        <v>52</v>
      </c>
      <c r="R16">
        <v>27.54</v>
      </c>
      <c r="S16" s="288" t="s">
        <v>52</v>
      </c>
      <c r="T16">
        <v>27.54</v>
      </c>
      <c r="U16" t="s">
        <v>52</v>
      </c>
      <c r="V16">
        <v>27.54</v>
      </c>
      <c r="W16" s="288" t="s">
        <v>52</v>
      </c>
      <c r="X16">
        <v>27.54</v>
      </c>
      <c r="Y16" t="s">
        <v>49</v>
      </c>
      <c r="Z16" s="291">
        <v>140</v>
      </c>
    </row>
    <row r="17" spans="1:26" x14ac:dyDescent="0.3">
      <c r="A17" s="264" t="s">
        <v>53</v>
      </c>
      <c r="B17" s="265">
        <v>39.700000000000003</v>
      </c>
      <c r="C17" s="288" t="s">
        <v>53</v>
      </c>
      <c r="D17">
        <v>39.700000000000003</v>
      </c>
      <c r="E17" t="s">
        <v>52</v>
      </c>
      <c r="F17">
        <v>27.54</v>
      </c>
      <c r="G17" s="288" t="s">
        <v>53</v>
      </c>
      <c r="H17">
        <v>39.700000000000003</v>
      </c>
      <c r="I17" t="s">
        <v>53</v>
      </c>
      <c r="J17">
        <v>39.700000000000003</v>
      </c>
      <c r="K17" s="288" t="s">
        <v>53</v>
      </c>
      <c r="L17">
        <v>39.700000000000003</v>
      </c>
      <c r="M17" t="s">
        <v>52</v>
      </c>
      <c r="N17">
        <v>27.54</v>
      </c>
      <c r="O17" s="288" t="s">
        <v>53</v>
      </c>
      <c r="P17">
        <v>39.700000000000003</v>
      </c>
      <c r="Q17" t="s">
        <v>53</v>
      </c>
      <c r="R17">
        <v>39.700000000000003</v>
      </c>
      <c r="S17" s="288" t="s">
        <v>53</v>
      </c>
      <c r="T17">
        <v>39.700000000000003</v>
      </c>
      <c r="U17" t="s">
        <v>53</v>
      </c>
      <c r="V17">
        <v>39.700000000000003</v>
      </c>
      <c r="W17" s="288" t="s">
        <v>53</v>
      </c>
      <c r="X17">
        <v>39.700000000000003</v>
      </c>
      <c r="Y17" t="s">
        <v>51</v>
      </c>
      <c r="Z17" s="291">
        <v>256</v>
      </c>
    </row>
    <row r="18" spans="1:26" x14ac:dyDescent="0.3">
      <c r="A18" s="264" t="s">
        <v>54</v>
      </c>
      <c r="B18" s="264">
        <v>15.16</v>
      </c>
      <c r="C18" s="288" t="s">
        <v>54</v>
      </c>
      <c r="D18">
        <v>15.16</v>
      </c>
      <c r="E18" t="s">
        <v>53</v>
      </c>
      <c r="F18">
        <v>39.700000000000003</v>
      </c>
      <c r="G18" s="288" t="s">
        <v>54</v>
      </c>
      <c r="H18">
        <v>15.16</v>
      </c>
      <c r="I18" t="s">
        <v>54</v>
      </c>
      <c r="J18">
        <v>15.16</v>
      </c>
      <c r="K18" s="288" t="s">
        <v>54</v>
      </c>
      <c r="L18">
        <v>15.16</v>
      </c>
      <c r="M18" t="s">
        <v>53</v>
      </c>
      <c r="N18">
        <v>39.700000000000003</v>
      </c>
      <c r="O18" s="288" t="s">
        <v>54</v>
      </c>
      <c r="P18">
        <v>15.16</v>
      </c>
      <c r="Q18" t="s">
        <v>54</v>
      </c>
      <c r="R18">
        <v>15.16</v>
      </c>
      <c r="S18" s="288" t="s">
        <v>54</v>
      </c>
      <c r="T18">
        <v>15.16</v>
      </c>
      <c r="U18" t="s">
        <v>54</v>
      </c>
      <c r="V18">
        <v>15.16</v>
      </c>
      <c r="W18" s="288" t="s">
        <v>54</v>
      </c>
      <c r="X18">
        <v>15.16</v>
      </c>
      <c r="Y18" t="s">
        <v>52</v>
      </c>
      <c r="Z18" s="291">
        <v>27.54</v>
      </c>
    </row>
    <row r="19" spans="1:26" x14ac:dyDescent="0.3">
      <c r="A19" s="264" t="s">
        <v>55</v>
      </c>
      <c r="B19" s="264">
        <v>3.000000001E-2</v>
      </c>
      <c r="C19" s="288" t="s">
        <v>55</v>
      </c>
      <c r="D19">
        <v>3.0000000030000001E-2</v>
      </c>
      <c r="E19" t="s">
        <v>54</v>
      </c>
      <c r="F19">
        <v>15.16</v>
      </c>
      <c r="G19" s="288" t="s">
        <v>55</v>
      </c>
      <c r="H19">
        <v>3.0000000020000001E-2</v>
      </c>
      <c r="I19" t="s">
        <v>55</v>
      </c>
      <c r="J19">
        <v>3.0000000020000001E-2</v>
      </c>
      <c r="K19" s="288" t="s">
        <v>55</v>
      </c>
      <c r="L19">
        <v>3.0000000030000001E-2</v>
      </c>
      <c r="M19" t="s">
        <v>54</v>
      </c>
      <c r="N19">
        <v>15.16</v>
      </c>
      <c r="O19" s="288" t="s">
        <v>55</v>
      </c>
      <c r="P19">
        <v>3.0000000039999999E-2</v>
      </c>
      <c r="Q19" t="s">
        <v>55</v>
      </c>
      <c r="R19">
        <v>3.0000000070000001E-2</v>
      </c>
      <c r="S19" s="288" t="s">
        <v>55</v>
      </c>
      <c r="T19">
        <v>3.0000000039999999E-2</v>
      </c>
      <c r="U19" t="s">
        <v>55</v>
      </c>
      <c r="V19">
        <v>3.0000000039999999E-2</v>
      </c>
      <c r="W19" s="288" t="s">
        <v>55</v>
      </c>
      <c r="X19">
        <v>3.000000312E-2</v>
      </c>
      <c r="Y19" t="s">
        <v>53</v>
      </c>
      <c r="Z19" s="291">
        <v>39.700000000000003</v>
      </c>
    </row>
    <row r="20" spans="1:26" x14ac:dyDescent="0.3">
      <c r="A20" s="264" t="s">
        <v>61</v>
      </c>
      <c r="B20" s="264">
        <v>1.0288439</v>
      </c>
      <c r="C20" s="288" t="s">
        <v>61</v>
      </c>
      <c r="D20">
        <v>1.0238542770000001</v>
      </c>
      <c r="E20" t="s">
        <v>55</v>
      </c>
      <c r="F20">
        <v>3.000000006E-2</v>
      </c>
      <c r="G20" s="288" t="s">
        <v>61</v>
      </c>
      <c r="H20">
        <v>1.0288273649999999</v>
      </c>
      <c r="I20" t="s">
        <v>61</v>
      </c>
      <c r="J20">
        <v>1.0288273649999999</v>
      </c>
      <c r="K20" s="288" t="s">
        <v>61</v>
      </c>
      <c r="L20">
        <v>3.8393636350000002</v>
      </c>
      <c r="M20" t="s">
        <v>55</v>
      </c>
      <c r="N20">
        <v>3.000000022E-2</v>
      </c>
      <c r="O20" s="288" t="s">
        <v>61</v>
      </c>
      <c r="P20">
        <v>1.0176679019999999</v>
      </c>
      <c r="Q20" t="s">
        <v>61</v>
      </c>
      <c r="R20">
        <v>1.0294624889999999</v>
      </c>
      <c r="S20" s="288" t="s">
        <v>61</v>
      </c>
      <c r="T20">
        <v>6.6059406210000002</v>
      </c>
      <c r="U20" t="s">
        <v>62</v>
      </c>
      <c r="V20">
        <v>7.1999999590000003</v>
      </c>
      <c r="W20" s="288" t="s">
        <v>61</v>
      </c>
      <c r="X20">
        <v>5.3604898319999998</v>
      </c>
      <c r="Y20" t="s">
        <v>54</v>
      </c>
      <c r="Z20" s="291">
        <v>15.16</v>
      </c>
    </row>
    <row r="21" spans="1:26" x14ac:dyDescent="0.3">
      <c r="A21" s="264" t="s">
        <v>62</v>
      </c>
      <c r="B21" s="265">
        <v>5.7322038940000004</v>
      </c>
      <c r="C21" s="288" t="s">
        <v>62</v>
      </c>
      <c r="D21">
        <v>5.7371980950000001</v>
      </c>
      <c r="E21" t="s">
        <v>61</v>
      </c>
      <c r="F21">
        <v>1.0286616369999999</v>
      </c>
      <c r="G21" s="288" t="s">
        <v>62</v>
      </c>
      <c r="H21">
        <v>5.7322204279999998</v>
      </c>
      <c r="I21" t="s">
        <v>62</v>
      </c>
      <c r="J21">
        <v>5.7322204279999998</v>
      </c>
      <c r="K21" s="288" t="s">
        <v>62</v>
      </c>
      <c r="L21">
        <v>2.9216979360000002</v>
      </c>
      <c r="M21" t="s">
        <v>61</v>
      </c>
      <c r="N21">
        <v>0.9778738361</v>
      </c>
      <c r="O21" s="288" t="s">
        <v>62</v>
      </c>
      <c r="P21">
        <v>5.7433567559999998</v>
      </c>
      <c r="Q21" t="s">
        <v>62</v>
      </c>
      <c r="R21">
        <v>5.7316036720000003</v>
      </c>
      <c r="S21" s="288" t="s">
        <v>63</v>
      </c>
      <c r="T21">
        <v>0.59405935580000002</v>
      </c>
      <c r="U21" t="s">
        <v>72</v>
      </c>
      <c r="V21">
        <v>3.07</v>
      </c>
      <c r="W21" s="288" t="s">
        <v>62</v>
      </c>
      <c r="X21" s="295">
        <v>1.8187125260000001E-7</v>
      </c>
      <c r="Y21" t="s">
        <v>55</v>
      </c>
      <c r="Z21" s="291">
        <v>3.000000001E-2</v>
      </c>
    </row>
    <row r="22" spans="1:26" x14ac:dyDescent="0.3">
      <c r="A22" s="264" t="s">
        <v>63</v>
      </c>
      <c r="B22" s="264">
        <v>0.4389521958</v>
      </c>
      <c r="C22" s="288" t="s">
        <v>63</v>
      </c>
      <c r="D22">
        <v>0.43894760309999997</v>
      </c>
      <c r="E22" t="s">
        <v>62</v>
      </c>
      <c r="F22">
        <v>5.7323860609999997</v>
      </c>
      <c r="G22" s="288" t="s">
        <v>63</v>
      </c>
      <c r="H22">
        <v>0.4389521972</v>
      </c>
      <c r="I22" t="s">
        <v>63</v>
      </c>
      <c r="J22">
        <v>0.4389521972</v>
      </c>
      <c r="K22" s="288" t="s">
        <v>63</v>
      </c>
      <c r="L22">
        <v>0.4389384013</v>
      </c>
      <c r="M22" t="s">
        <v>62</v>
      </c>
      <c r="N22">
        <v>5.7831828459999999</v>
      </c>
      <c r="O22" s="288" t="s">
        <v>63</v>
      </c>
      <c r="P22">
        <v>0.43897529680000003</v>
      </c>
      <c r="Q22" t="s">
        <v>63</v>
      </c>
      <c r="R22">
        <v>0.43893378729999999</v>
      </c>
      <c r="S22" s="288" t="s">
        <v>72</v>
      </c>
      <c r="T22">
        <v>3.07</v>
      </c>
      <c r="U22" t="s">
        <v>73</v>
      </c>
      <c r="V22">
        <v>2.2999999999999998</v>
      </c>
      <c r="W22" s="288" t="s">
        <v>63</v>
      </c>
      <c r="X22">
        <v>1.839509904</v>
      </c>
      <c r="Y22" t="s">
        <v>61</v>
      </c>
      <c r="Z22" s="291">
        <v>4.804031578</v>
      </c>
    </row>
    <row r="23" spans="1:26" x14ac:dyDescent="0.3">
      <c r="A23" s="264" t="s">
        <v>72</v>
      </c>
      <c r="B23" s="265">
        <v>3.07</v>
      </c>
      <c r="C23" s="288" t="s">
        <v>72</v>
      </c>
      <c r="D23">
        <v>3.07</v>
      </c>
      <c r="E23" t="s">
        <v>63</v>
      </c>
      <c r="F23">
        <v>0.4389522521</v>
      </c>
      <c r="G23" s="288" t="s">
        <v>72</v>
      </c>
      <c r="H23">
        <v>3.07</v>
      </c>
      <c r="I23" t="s">
        <v>72</v>
      </c>
      <c r="J23">
        <v>3.07</v>
      </c>
      <c r="K23" s="288" t="s">
        <v>72</v>
      </c>
      <c r="L23">
        <v>3.07</v>
      </c>
      <c r="M23" t="s">
        <v>63</v>
      </c>
      <c r="N23">
        <v>0.43894319580000002</v>
      </c>
      <c r="O23" s="288" t="s">
        <v>72</v>
      </c>
      <c r="P23">
        <v>3.07</v>
      </c>
      <c r="Q23" t="s">
        <v>72</v>
      </c>
      <c r="R23">
        <v>3.07</v>
      </c>
      <c r="S23" s="288" t="s">
        <v>73</v>
      </c>
      <c r="T23">
        <v>2.2999999999999998</v>
      </c>
      <c r="U23" t="s">
        <v>75</v>
      </c>
      <c r="V23">
        <v>1.53</v>
      </c>
      <c r="W23" s="288" t="s">
        <v>72</v>
      </c>
      <c r="X23">
        <v>3.07</v>
      </c>
      <c r="Y23" t="s">
        <v>62</v>
      </c>
      <c r="Z23" s="291">
        <v>2.3959684189999999</v>
      </c>
    </row>
    <row r="24" spans="1:26" x14ac:dyDescent="0.3">
      <c r="A24" s="264" t="s">
        <v>73</v>
      </c>
      <c r="B24" s="265">
        <v>2.2999999999999998</v>
      </c>
      <c r="C24" s="288" t="s">
        <v>73</v>
      </c>
      <c r="D24">
        <v>2.2999999999999998</v>
      </c>
      <c r="E24" t="s">
        <v>72</v>
      </c>
      <c r="F24">
        <v>3.07</v>
      </c>
      <c r="G24" s="288" t="s">
        <v>73</v>
      </c>
      <c r="H24">
        <v>2.2999999999999998</v>
      </c>
      <c r="I24" t="s">
        <v>73</v>
      </c>
      <c r="J24">
        <v>2.2999999999999998</v>
      </c>
      <c r="K24" s="288" t="s">
        <v>73</v>
      </c>
      <c r="L24">
        <v>2.2999999999999998</v>
      </c>
      <c r="M24" t="s">
        <v>72</v>
      </c>
      <c r="N24">
        <v>3.07</v>
      </c>
      <c r="O24" s="288" t="s">
        <v>73</v>
      </c>
      <c r="P24">
        <v>2.2999999999999998</v>
      </c>
      <c r="Q24" t="s">
        <v>73</v>
      </c>
      <c r="R24">
        <v>2.2999999999999998</v>
      </c>
      <c r="S24" s="288" t="s">
        <v>75</v>
      </c>
      <c r="T24">
        <v>1.53</v>
      </c>
      <c r="U24" t="s">
        <v>76</v>
      </c>
      <c r="V24">
        <v>1.952644949</v>
      </c>
      <c r="W24" s="288" t="s">
        <v>73</v>
      </c>
      <c r="X24">
        <v>2.2999999999999998</v>
      </c>
      <c r="Y24" t="s">
        <v>72</v>
      </c>
      <c r="Z24" s="291">
        <v>3.07</v>
      </c>
    </row>
    <row r="25" spans="1:26" x14ac:dyDescent="0.3">
      <c r="A25" s="264" t="s">
        <v>75</v>
      </c>
      <c r="B25" s="264">
        <v>1.53</v>
      </c>
      <c r="C25" s="288" t="s">
        <v>75</v>
      </c>
      <c r="D25">
        <v>1.53</v>
      </c>
      <c r="E25" t="s">
        <v>73</v>
      </c>
      <c r="F25">
        <v>2.2999999999999998</v>
      </c>
      <c r="G25" s="288" t="s">
        <v>75</v>
      </c>
      <c r="H25">
        <v>1.53</v>
      </c>
      <c r="I25" t="s">
        <v>75</v>
      </c>
      <c r="J25">
        <v>1.53</v>
      </c>
      <c r="K25" s="288" t="s">
        <v>75</v>
      </c>
      <c r="L25">
        <v>1.53</v>
      </c>
      <c r="M25" t="s">
        <v>73</v>
      </c>
      <c r="N25">
        <v>2.2999999999999998</v>
      </c>
      <c r="O25" s="288" t="s">
        <v>75</v>
      </c>
      <c r="P25">
        <v>1.53</v>
      </c>
      <c r="Q25" t="s">
        <v>75</v>
      </c>
      <c r="R25">
        <v>1.53</v>
      </c>
      <c r="S25" s="288" t="s">
        <v>76</v>
      </c>
      <c r="T25">
        <v>1.952644947</v>
      </c>
      <c r="U25" t="s">
        <v>80</v>
      </c>
      <c r="V25">
        <v>1.1516975490000001</v>
      </c>
      <c r="W25" s="288" t="s">
        <v>75</v>
      </c>
      <c r="X25">
        <v>1.53</v>
      </c>
      <c r="Y25" t="s">
        <v>73</v>
      </c>
      <c r="Z25" s="291">
        <v>2.2999999999999998</v>
      </c>
    </row>
    <row r="26" spans="1:26" x14ac:dyDescent="0.3">
      <c r="A26" s="264" t="s">
        <v>76</v>
      </c>
      <c r="B26" s="265">
        <v>1.9526449509999999</v>
      </c>
      <c r="C26" s="288" t="s">
        <v>76</v>
      </c>
      <c r="D26">
        <v>1.952644949</v>
      </c>
      <c r="E26" t="s">
        <v>75</v>
      </c>
      <c r="F26">
        <v>1.53</v>
      </c>
      <c r="G26" s="288" t="s">
        <v>76</v>
      </c>
      <c r="H26">
        <v>1.95264495</v>
      </c>
      <c r="I26" t="s">
        <v>76</v>
      </c>
      <c r="J26">
        <v>1.95264495</v>
      </c>
      <c r="K26" s="288" t="s">
        <v>76</v>
      </c>
      <c r="L26">
        <v>1.952644949</v>
      </c>
      <c r="M26" t="s">
        <v>75</v>
      </c>
      <c r="N26">
        <v>1.53</v>
      </c>
      <c r="O26" s="288" t="s">
        <v>76</v>
      </c>
      <c r="P26">
        <v>1.9526449450000001</v>
      </c>
      <c r="Q26" t="s">
        <v>76</v>
      </c>
      <c r="R26">
        <v>1.952644947</v>
      </c>
      <c r="S26" s="288" t="s">
        <v>80</v>
      </c>
      <c r="T26">
        <v>1.5732344570000001</v>
      </c>
      <c r="U26" t="s">
        <v>83</v>
      </c>
      <c r="V26">
        <v>0.1268872777</v>
      </c>
      <c r="W26" s="288" t="s">
        <v>76</v>
      </c>
      <c r="X26">
        <v>1.9526449420000001</v>
      </c>
      <c r="Y26" t="s">
        <v>75</v>
      </c>
      <c r="Z26" s="291">
        <v>1.53</v>
      </c>
    </row>
    <row r="27" spans="1:26" x14ac:dyDescent="0.3">
      <c r="A27" s="264" t="s">
        <v>80</v>
      </c>
      <c r="B27" s="264">
        <v>1.278656201</v>
      </c>
      <c r="C27" s="288" t="s">
        <v>80</v>
      </c>
      <c r="D27">
        <v>1.2786474379999999</v>
      </c>
      <c r="E27" t="s">
        <v>76</v>
      </c>
      <c r="F27">
        <v>1.952644944</v>
      </c>
      <c r="G27" s="288" t="s">
        <v>80</v>
      </c>
      <c r="H27">
        <v>1.2786561999999999</v>
      </c>
      <c r="I27" t="s">
        <v>80</v>
      </c>
      <c r="J27">
        <v>1.2786561999999999</v>
      </c>
      <c r="K27" s="288" t="s">
        <v>80</v>
      </c>
      <c r="L27">
        <v>1.2786299130000001</v>
      </c>
      <c r="M27" t="s">
        <v>76</v>
      </c>
      <c r="N27">
        <v>1.9526449219999999</v>
      </c>
      <c r="O27" s="288" t="s">
        <v>80</v>
      </c>
      <c r="P27">
        <v>1.2787000150000001</v>
      </c>
      <c r="Q27" t="s">
        <v>80</v>
      </c>
      <c r="R27">
        <v>1.2786211510000001</v>
      </c>
      <c r="S27" s="288" t="s">
        <v>86</v>
      </c>
      <c r="T27">
        <v>0.65492879349999999</v>
      </c>
      <c r="U27" t="s">
        <v>86</v>
      </c>
      <c r="V27">
        <v>0.94933820150000003</v>
      </c>
      <c r="W27" s="288" t="s">
        <v>80</v>
      </c>
      <c r="X27">
        <v>1.2785422980000001</v>
      </c>
      <c r="Y27" t="s">
        <v>76</v>
      </c>
      <c r="Z27" s="291">
        <v>2.7705423260000002</v>
      </c>
    </row>
    <row r="28" spans="1:26" x14ac:dyDescent="0.3">
      <c r="A28" s="264" t="s">
        <v>86</v>
      </c>
      <c r="B28" s="264">
        <v>0.94933820209999997</v>
      </c>
      <c r="C28" s="288" t="s">
        <v>86</v>
      </c>
      <c r="D28">
        <v>0.94933820199999996</v>
      </c>
      <c r="E28" t="s">
        <v>80</v>
      </c>
      <c r="F28">
        <v>1.278656201</v>
      </c>
      <c r="G28" s="288" t="s">
        <v>86</v>
      </c>
      <c r="H28">
        <v>0.94933820209999997</v>
      </c>
      <c r="I28" t="s">
        <v>86</v>
      </c>
      <c r="J28">
        <v>0.94933820209999997</v>
      </c>
      <c r="K28" s="288" t="s">
        <v>86</v>
      </c>
      <c r="L28">
        <v>0.94933820160000004</v>
      </c>
      <c r="M28" t="s">
        <v>80</v>
      </c>
      <c r="N28">
        <v>1.278638677</v>
      </c>
      <c r="O28" s="288" t="s">
        <v>86</v>
      </c>
      <c r="P28">
        <v>0.94933820150000003</v>
      </c>
      <c r="Q28" t="s">
        <v>86</v>
      </c>
      <c r="R28">
        <v>0.94933820170000005</v>
      </c>
      <c r="S28" s="288" t="s">
        <v>87</v>
      </c>
      <c r="T28">
        <v>1.95</v>
      </c>
      <c r="U28" t="s">
        <v>87</v>
      </c>
      <c r="V28">
        <v>1.95</v>
      </c>
      <c r="W28" s="288" t="s">
        <v>82</v>
      </c>
      <c r="X28">
        <v>9.9336322210000008E-3</v>
      </c>
      <c r="Y28" t="s">
        <v>80</v>
      </c>
      <c r="Z28" s="291">
        <v>0.33318074009999998</v>
      </c>
    </row>
    <row r="29" spans="1:26" x14ac:dyDescent="0.3">
      <c r="A29" s="264" t="s">
        <v>87</v>
      </c>
      <c r="B29" s="264">
        <v>1.95</v>
      </c>
      <c r="C29" s="288" t="s">
        <v>87</v>
      </c>
      <c r="D29">
        <v>1.95</v>
      </c>
      <c r="E29" t="s">
        <v>86</v>
      </c>
      <c r="F29">
        <v>0.94933820150000003</v>
      </c>
      <c r="G29" s="288" t="s">
        <v>87</v>
      </c>
      <c r="H29">
        <v>1.95</v>
      </c>
      <c r="I29" t="s">
        <v>87</v>
      </c>
      <c r="J29">
        <v>1.95</v>
      </c>
      <c r="K29" s="288" t="s">
        <v>87</v>
      </c>
      <c r="L29">
        <v>1.95</v>
      </c>
      <c r="M29" t="s">
        <v>86</v>
      </c>
      <c r="N29">
        <v>0.94933820130000002</v>
      </c>
      <c r="O29" s="288" t="s">
        <v>87</v>
      </c>
      <c r="P29">
        <v>1.95</v>
      </c>
      <c r="Q29" t="s">
        <v>87</v>
      </c>
      <c r="R29">
        <v>1.95</v>
      </c>
      <c r="S29" s="288" t="s">
        <v>92</v>
      </c>
      <c r="T29">
        <v>0.6</v>
      </c>
      <c r="U29" t="s">
        <v>92</v>
      </c>
      <c r="V29">
        <v>0.6</v>
      </c>
      <c r="W29" s="288" t="s">
        <v>86</v>
      </c>
      <c r="X29">
        <v>0.93940865360000003</v>
      </c>
      <c r="Y29" t="s">
        <v>83</v>
      </c>
      <c r="Z29" s="291">
        <v>0.12714412420000001</v>
      </c>
    </row>
    <row r="30" spans="1:26" x14ac:dyDescent="0.3">
      <c r="A30" s="264" t="s">
        <v>92</v>
      </c>
      <c r="B30" s="264">
        <v>0.6</v>
      </c>
      <c r="C30" s="288" t="s">
        <v>92</v>
      </c>
      <c r="D30">
        <v>0.6</v>
      </c>
      <c r="E30" t="s">
        <v>87</v>
      </c>
      <c r="F30">
        <v>1.95</v>
      </c>
      <c r="G30" s="288" t="s">
        <v>92</v>
      </c>
      <c r="H30">
        <v>0.6</v>
      </c>
      <c r="I30" t="s">
        <v>92</v>
      </c>
      <c r="J30">
        <v>0.6</v>
      </c>
      <c r="K30" s="288" t="s">
        <v>92</v>
      </c>
      <c r="L30">
        <v>0.6</v>
      </c>
      <c r="M30" t="s">
        <v>87</v>
      </c>
      <c r="N30">
        <v>1.95</v>
      </c>
      <c r="O30" s="288" t="s">
        <v>92</v>
      </c>
      <c r="P30">
        <v>0.6</v>
      </c>
      <c r="Q30" t="s">
        <v>92</v>
      </c>
      <c r="R30">
        <v>0.6</v>
      </c>
      <c r="S30" s="288" t="s">
        <v>97</v>
      </c>
      <c r="T30">
        <v>5.34</v>
      </c>
      <c r="U30" t="s">
        <v>97</v>
      </c>
      <c r="V30">
        <v>5.34</v>
      </c>
      <c r="W30" s="288" t="s">
        <v>87</v>
      </c>
      <c r="X30">
        <v>1.95</v>
      </c>
      <c r="Y30" t="s">
        <v>86</v>
      </c>
      <c r="Z30" s="291">
        <v>0.94933820219999998</v>
      </c>
    </row>
    <row r="31" spans="1:26" x14ac:dyDescent="0.3">
      <c r="A31" s="264" t="s">
        <v>97</v>
      </c>
      <c r="B31" s="264">
        <v>5.34</v>
      </c>
      <c r="C31" s="288" t="s">
        <v>97</v>
      </c>
      <c r="D31">
        <v>5.34</v>
      </c>
      <c r="E31" t="s">
        <v>92</v>
      </c>
      <c r="F31">
        <v>0.6</v>
      </c>
      <c r="G31" s="288" t="s">
        <v>97</v>
      </c>
      <c r="H31">
        <v>5.34</v>
      </c>
      <c r="I31" t="s">
        <v>97</v>
      </c>
      <c r="J31">
        <v>5.34</v>
      </c>
      <c r="K31" s="288" t="s">
        <v>97</v>
      </c>
      <c r="L31">
        <v>5.34</v>
      </c>
      <c r="M31" t="s">
        <v>92</v>
      </c>
      <c r="N31">
        <v>0.6</v>
      </c>
      <c r="O31" s="288" t="s">
        <v>97</v>
      </c>
      <c r="P31">
        <v>5.34</v>
      </c>
      <c r="Q31" t="s">
        <v>97</v>
      </c>
      <c r="R31">
        <v>5.34</v>
      </c>
      <c r="S31" s="288" t="s">
        <v>98</v>
      </c>
      <c r="T31">
        <v>1.4101510660000001</v>
      </c>
      <c r="U31" t="s">
        <v>98</v>
      </c>
      <c r="V31">
        <v>1.41016092</v>
      </c>
      <c r="W31" s="288" t="s">
        <v>92</v>
      </c>
      <c r="X31">
        <v>0.6</v>
      </c>
      <c r="Y31" t="s">
        <v>87</v>
      </c>
      <c r="Z31" s="291">
        <v>1.95</v>
      </c>
    </row>
    <row r="32" spans="1:26" x14ac:dyDescent="0.3">
      <c r="A32" s="264" t="s">
        <v>98</v>
      </c>
      <c r="B32" s="264">
        <v>1.4101543510000001</v>
      </c>
      <c r="C32" s="288" t="s">
        <v>98</v>
      </c>
      <c r="D32">
        <v>1.4101510669999999</v>
      </c>
      <c r="E32" t="s">
        <v>97</v>
      </c>
      <c r="F32">
        <v>5.34</v>
      </c>
      <c r="G32" s="288" t="s">
        <v>98</v>
      </c>
      <c r="H32">
        <v>1.4101543510000001</v>
      </c>
      <c r="I32" t="s">
        <v>98</v>
      </c>
      <c r="J32">
        <v>1.4101543510000001</v>
      </c>
      <c r="K32" s="288" t="s">
        <v>98</v>
      </c>
      <c r="L32">
        <v>1.4101806269999999</v>
      </c>
      <c r="M32" t="s">
        <v>97</v>
      </c>
      <c r="N32">
        <v>5.34</v>
      </c>
      <c r="O32" s="288" t="s">
        <v>98</v>
      </c>
      <c r="P32">
        <v>1.410131359</v>
      </c>
      <c r="Q32" t="s">
        <v>98</v>
      </c>
      <c r="R32">
        <v>1.410170774</v>
      </c>
      <c r="S32" s="288" t="s">
        <v>99</v>
      </c>
      <c r="T32">
        <v>1</v>
      </c>
      <c r="U32" t="s">
        <v>99</v>
      </c>
      <c r="V32">
        <v>1</v>
      </c>
      <c r="W32" s="288" t="s">
        <v>97</v>
      </c>
      <c r="X32">
        <v>5.34</v>
      </c>
      <c r="Y32" t="s">
        <v>92</v>
      </c>
      <c r="Z32" s="291">
        <v>0.6</v>
      </c>
    </row>
    <row r="33" spans="1:26" x14ac:dyDescent="0.3">
      <c r="A33" s="264" t="s">
        <v>99</v>
      </c>
      <c r="B33" s="264">
        <v>1</v>
      </c>
      <c r="C33" s="288" t="s">
        <v>99</v>
      </c>
      <c r="D33">
        <v>1</v>
      </c>
      <c r="E33" t="s">
        <v>98</v>
      </c>
      <c r="F33">
        <v>1.4101576360000001</v>
      </c>
      <c r="G33" s="288" t="s">
        <v>99</v>
      </c>
      <c r="H33">
        <v>1</v>
      </c>
      <c r="I33" t="s">
        <v>99</v>
      </c>
      <c r="J33">
        <v>1</v>
      </c>
      <c r="K33" s="288" t="s">
        <v>99</v>
      </c>
      <c r="L33">
        <v>1</v>
      </c>
      <c r="M33" t="s">
        <v>98</v>
      </c>
      <c r="N33">
        <v>1.410144496</v>
      </c>
      <c r="O33" s="288" t="s">
        <v>99</v>
      </c>
      <c r="P33">
        <v>1</v>
      </c>
      <c r="Q33" t="s">
        <v>99</v>
      </c>
      <c r="R33">
        <v>1</v>
      </c>
      <c r="S33" s="288" t="s">
        <v>103</v>
      </c>
      <c r="T33">
        <v>1.069999999</v>
      </c>
      <c r="U33" t="s">
        <v>102</v>
      </c>
      <c r="V33">
        <v>1.9999999219999998E-2</v>
      </c>
      <c r="W33" s="288" t="s">
        <v>98</v>
      </c>
      <c r="X33">
        <v>1.410187211</v>
      </c>
      <c r="Y33" t="s">
        <v>97</v>
      </c>
      <c r="Z33" s="291">
        <v>5.34</v>
      </c>
    </row>
    <row r="34" spans="1:26" x14ac:dyDescent="0.3">
      <c r="A34" s="265" t="s">
        <v>102</v>
      </c>
      <c r="B34" s="264">
        <v>1.9999999500000001E-2</v>
      </c>
      <c r="C34" s="288" t="s">
        <v>102</v>
      </c>
      <c r="D34">
        <v>1.999999651E-2</v>
      </c>
      <c r="E34" t="s">
        <v>99</v>
      </c>
      <c r="F34">
        <v>1</v>
      </c>
      <c r="G34" s="288" t="s">
        <v>102</v>
      </c>
      <c r="H34">
        <v>1.9999999479999999E-2</v>
      </c>
      <c r="I34" t="s">
        <v>102</v>
      </c>
      <c r="J34">
        <v>1.9999999479999999E-2</v>
      </c>
      <c r="K34" s="288" t="s">
        <v>102</v>
      </c>
      <c r="L34">
        <v>1.999999945E-2</v>
      </c>
      <c r="M34" t="s">
        <v>99</v>
      </c>
      <c r="N34">
        <v>1</v>
      </c>
      <c r="O34" s="288" t="s">
        <v>102</v>
      </c>
      <c r="P34">
        <v>1.9999997790000001E-2</v>
      </c>
      <c r="Q34" t="s">
        <v>102</v>
      </c>
      <c r="R34">
        <v>1.9999997280000001E-2</v>
      </c>
      <c r="S34" s="288" t="s">
        <v>105</v>
      </c>
      <c r="T34">
        <v>3.06</v>
      </c>
      <c r="U34" t="s">
        <v>103</v>
      </c>
      <c r="V34">
        <v>1.0500000009999999</v>
      </c>
      <c r="W34" s="288" t="s">
        <v>99</v>
      </c>
      <c r="X34">
        <v>0.99999999989999999</v>
      </c>
      <c r="Y34" t="s">
        <v>98</v>
      </c>
      <c r="Z34" s="291">
        <v>1.4100853820000001</v>
      </c>
    </row>
    <row r="35" spans="1:26" x14ac:dyDescent="0.3">
      <c r="A35" s="264" t="s">
        <v>103</v>
      </c>
      <c r="B35" s="264">
        <v>1.05</v>
      </c>
      <c r="C35" s="288" t="s">
        <v>103</v>
      </c>
      <c r="D35">
        <v>1.0500000030000001</v>
      </c>
      <c r="E35" t="s">
        <v>102</v>
      </c>
      <c r="F35">
        <v>1.9999997169999999E-2</v>
      </c>
      <c r="G35" s="288" t="s">
        <v>103</v>
      </c>
      <c r="H35">
        <v>1.0500000009999999</v>
      </c>
      <c r="I35" t="s">
        <v>103</v>
      </c>
      <c r="J35">
        <v>1.0500000009999999</v>
      </c>
      <c r="K35" s="288" t="s">
        <v>103</v>
      </c>
      <c r="L35">
        <v>1.0500000009999999</v>
      </c>
      <c r="M35" t="s">
        <v>103</v>
      </c>
      <c r="N35">
        <v>1.069999988</v>
      </c>
      <c r="O35" s="288" t="s">
        <v>103</v>
      </c>
      <c r="P35">
        <v>1.050000002</v>
      </c>
      <c r="Q35" t="s">
        <v>103</v>
      </c>
      <c r="R35">
        <v>1.0500000030000001</v>
      </c>
      <c r="S35" s="288" t="s">
        <v>109</v>
      </c>
      <c r="T35">
        <v>0.95999998519999996</v>
      </c>
      <c r="U35" t="s">
        <v>105</v>
      </c>
      <c r="V35">
        <v>3.06</v>
      </c>
      <c r="W35" s="288" t="s">
        <v>103</v>
      </c>
      <c r="X35">
        <v>1.0699999979999999</v>
      </c>
      <c r="Y35" t="s">
        <v>99</v>
      </c>
      <c r="Z35" s="291">
        <v>1</v>
      </c>
    </row>
    <row r="36" spans="1:26" x14ac:dyDescent="0.3">
      <c r="A36" s="264" t="s">
        <v>105</v>
      </c>
      <c r="B36" s="265">
        <v>3.06</v>
      </c>
      <c r="C36" s="288" t="s">
        <v>105</v>
      </c>
      <c r="D36">
        <v>3.06</v>
      </c>
      <c r="E36" t="s">
        <v>103</v>
      </c>
      <c r="F36">
        <v>1.0500000030000001</v>
      </c>
      <c r="G36" s="288" t="s">
        <v>105</v>
      </c>
      <c r="H36">
        <v>3.06</v>
      </c>
      <c r="I36" t="s">
        <v>105</v>
      </c>
      <c r="J36">
        <v>3.06</v>
      </c>
      <c r="K36" s="288" t="s">
        <v>105</v>
      </c>
      <c r="L36">
        <v>3.06</v>
      </c>
      <c r="M36" t="s">
        <v>105</v>
      </c>
      <c r="N36">
        <v>3.06</v>
      </c>
      <c r="O36" s="288" t="s">
        <v>105</v>
      </c>
      <c r="P36">
        <v>3.059999999</v>
      </c>
      <c r="Q36" t="s">
        <v>105</v>
      </c>
      <c r="R36">
        <v>3.06</v>
      </c>
      <c r="S36" s="288" t="s">
        <v>110</v>
      </c>
      <c r="T36">
        <v>1.7499998539999999</v>
      </c>
      <c r="U36" t="s">
        <v>109</v>
      </c>
      <c r="V36">
        <v>0.95999997829999995</v>
      </c>
      <c r="W36" s="288" t="s">
        <v>105</v>
      </c>
      <c r="X36">
        <v>3.06</v>
      </c>
      <c r="Y36" t="s">
        <v>102</v>
      </c>
      <c r="Z36" s="291">
        <v>1.999999995E-2</v>
      </c>
    </row>
    <row r="37" spans="1:26" x14ac:dyDescent="0.3">
      <c r="A37" s="264" t="s">
        <v>109</v>
      </c>
      <c r="B37" s="264">
        <v>0.95999999339999997</v>
      </c>
      <c r="C37" s="288" t="s">
        <v>109</v>
      </c>
      <c r="D37">
        <v>0.95999998360000005</v>
      </c>
      <c r="E37" t="s">
        <v>105</v>
      </c>
      <c r="F37">
        <v>3.06</v>
      </c>
      <c r="G37" s="288" t="s">
        <v>109</v>
      </c>
      <c r="H37">
        <v>0.95999999059999996</v>
      </c>
      <c r="I37" t="s">
        <v>109</v>
      </c>
      <c r="J37">
        <v>0.95999999059999996</v>
      </c>
      <c r="K37" s="288" t="s">
        <v>108</v>
      </c>
      <c r="L37" s="295">
        <v>1.378654417E-7</v>
      </c>
      <c r="M37" t="s">
        <v>109</v>
      </c>
      <c r="N37">
        <v>0.95999992119999999</v>
      </c>
      <c r="O37" s="288" t="s">
        <v>109</v>
      </c>
      <c r="P37">
        <v>0.95999997729999997</v>
      </c>
      <c r="Q37" t="s">
        <v>109</v>
      </c>
      <c r="R37">
        <v>0.9599999696</v>
      </c>
      <c r="S37" s="288" t="s">
        <v>111</v>
      </c>
      <c r="T37" s="295">
        <v>1.4622670250000001E-7</v>
      </c>
      <c r="U37" t="s">
        <v>110</v>
      </c>
      <c r="V37">
        <v>1.749999817</v>
      </c>
      <c r="W37" s="288" t="s">
        <v>109</v>
      </c>
      <c r="X37">
        <v>0.95999996379999997</v>
      </c>
      <c r="Y37" t="s">
        <v>103</v>
      </c>
      <c r="Z37" s="291">
        <v>1.05</v>
      </c>
    </row>
    <row r="38" spans="1:26" x14ac:dyDescent="0.3">
      <c r="A38" s="264" t="s">
        <v>110</v>
      </c>
      <c r="B38" s="265">
        <v>1.7499999340000001</v>
      </c>
      <c r="C38" s="288" t="s">
        <v>110</v>
      </c>
      <c r="D38">
        <v>1.749999831</v>
      </c>
      <c r="E38" t="s">
        <v>109</v>
      </c>
      <c r="F38">
        <v>0.95999996949999999</v>
      </c>
      <c r="G38" s="288" t="s">
        <v>110</v>
      </c>
      <c r="H38">
        <v>1.74999993</v>
      </c>
      <c r="I38" t="s">
        <v>110</v>
      </c>
      <c r="J38">
        <v>1.74999993</v>
      </c>
      <c r="K38" s="288" t="s">
        <v>109</v>
      </c>
      <c r="L38">
        <v>0.95999978860000001</v>
      </c>
      <c r="M38" t="s">
        <v>110</v>
      </c>
      <c r="N38">
        <v>1.7499992040000001</v>
      </c>
      <c r="O38" s="288" t="s">
        <v>110</v>
      </c>
      <c r="P38">
        <v>1.7499997169999999</v>
      </c>
      <c r="Q38" t="s">
        <v>110</v>
      </c>
      <c r="R38">
        <v>1.7499996879999999</v>
      </c>
      <c r="S38" s="288" t="s">
        <v>113</v>
      </c>
      <c r="T38">
        <v>0.79</v>
      </c>
      <c r="U38" t="s">
        <v>111</v>
      </c>
      <c r="V38" s="295">
        <v>1.830408873E-7</v>
      </c>
      <c r="W38" s="288" t="s">
        <v>110</v>
      </c>
      <c r="X38">
        <v>1.7499995290000001</v>
      </c>
      <c r="Y38" t="s">
        <v>105</v>
      </c>
      <c r="Z38" s="291">
        <v>3.06</v>
      </c>
    </row>
    <row r="39" spans="1:26" x14ac:dyDescent="0.3">
      <c r="A39" s="264" t="s">
        <v>113</v>
      </c>
      <c r="B39" s="265">
        <v>0.79</v>
      </c>
      <c r="C39" s="288" t="s">
        <v>111</v>
      </c>
      <c r="D39" s="295">
        <v>1.691609117E-7</v>
      </c>
      <c r="E39" t="s">
        <v>110</v>
      </c>
      <c r="F39">
        <v>1.7499996499999999</v>
      </c>
      <c r="G39" s="288" t="s">
        <v>113</v>
      </c>
      <c r="H39">
        <v>0.79</v>
      </c>
      <c r="I39" t="s">
        <v>113</v>
      </c>
      <c r="J39">
        <v>0.79</v>
      </c>
      <c r="K39" s="288" t="s">
        <v>110</v>
      </c>
      <c r="L39">
        <v>1.7499989570000001</v>
      </c>
      <c r="M39" t="s">
        <v>111</v>
      </c>
      <c r="N39" s="295">
        <v>7.9589983709999999E-7</v>
      </c>
      <c r="O39" s="288" t="s">
        <v>111</v>
      </c>
      <c r="P39" s="295">
        <v>2.8265273459999999E-7</v>
      </c>
      <c r="Q39" t="s">
        <v>111</v>
      </c>
      <c r="R39" s="295">
        <v>3.1151260190000001E-7</v>
      </c>
      <c r="S39" s="288" t="s">
        <v>115</v>
      </c>
      <c r="T39">
        <v>0.94</v>
      </c>
      <c r="U39" t="s">
        <v>113</v>
      </c>
      <c r="V39">
        <v>0.79</v>
      </c>
      <c r="W39" s="288" t="s">
        <v>111</v>
      </c>
      <c r="X39" s="295">
        <v>4.7068875890000002E-7</v>
      </c>
      <c r="Y39" t="s">
        <v>109</v>
      </c>
      <c r="Z39" s="291">
        <v>0.95999999719999995</v>
      </c>
    </row>
    <row r="40" spans="1:26" x14ac:dyDescent="0.3">
      <c r="A40" s="264" t="s">
        <v>115</v>
      </c>
      <c r="B40" s="265">
        <v>0.94</v>
      </c>
      <c r="C40" s="288" t="s">
        <v>113</v>
      </c>
      <c r="D40">
        <v>0.79</v>
      </c>
      <c r="E40" t="s">
        <v>111</v>
      </c>
      <c r="F40" s="295">
        <v>3.5009964790000002E-7</v>
      </c>
      <c r="G40" s="288" t="s">
        <v>115</v>
      </c>
      <c r="H40">
        <v>0.94</v>
      </c>
      <c r="I40" t="s">
        <v>115</v>
      </c>
      <c r="J40">
        <v>0.94</v>
      </c>
      <c r="K40" s="288" t="s">
        <v>111</v>
      </c>
      <c r="L40" s="295">
        <v>1.042640433E-6</v>
      </c>
      <c r="M40" t="s">
        <v>113</v>
      </c>
      <c r="N40">
        <v>0.79</v>
      </c>
      <c r="O40" s="288" t="s">
        <v>113</v>
      </c>
      <c r="P40">
        <v>0.79</v>
      </c>
      <c r="Q40" t="s">
        <v>113</v>
      </c>
      <c r="R40">
        <v>0.79</v>
      </c>
      <c r="S40" s="288" t="s">
        <v>116</v>
      </c>
      <c r="T40">
        <v>0.94</v>
      </c>
      <c r="U40" t="s">
        <v>115</v>
      </c>
      <c r="V40">
        <v>0.94</v>
      </c>
      <c r="W40" s="288" t="s">
        <v>113</v>
      </c>
      <c r="X40">
        <v>0.79</v>
      </c>
      <c r="Y40" t="s">
        <v>110</v>
      </c>
      <c r="Z40" s="291">
        <v>1.7499999749999999</v>
      </c>
    </row>
    <row r="41" spans="1:26" x14ac:dyDescent="0.3">
      <c r="A41" s="264" t="s">
        <v>116</v>
      </c>
      <c r="B41" s="264">
        <v>0.94</v>
      </c>
      <c r="C41" s="288" t="s">
        <v>115</v>
      </c>
      <c r="D41">
        <v>0.94</v>
      </c>
      <c r="E41" t="s">
        <v>113</v>
      </c>
      <c r="F41">
        <v>0.79</v>
      </c>
      <c r="G41" s="288" t="s">
        <v>116</v>
      </c>
      <c r="H41">
        <v>0.94</v>
      </c>
      <c r="I41" t="s">
        <v>116</v>
      </c>
      <c r="J41">
        <v>0.94</v>
      </c>
      <c r="K41" s="288" t="s">
        <v>113</v>
      </c>
      <c r="L41">
        <v>0.79</v>
      </c>
      <c r="M41" t="s">
        <v>115</v>
      </c>
      <c r="N41">
        <v>0.94</v>
      </c>
      <c r="O41" s="288" t="s">
        <v>115</v>
      </c>
      <c r="P41">
        <v>0.94</v>
      </c>
      <c r="Q41" t="s">
        <v>115</v>
      </c>
      <c r="R41">
        <v>0.94</v>
      </c>
      <c r="S41" s="288" t="s">
        <v>119</v>
      </c>
      <c r="T41">
        <v>20.84</v>
      </c>
      <c r="U41" t="s">
        <v>116</v>
      </c>
      <c r="V41">
        <v>0.94</v>
      </c>
      <c r="W41" s="288" t="s">
        <v>115</v>
      </c>
      <c r="X41">
        <v>0.94</v>
      </c>
      <c r="Y41" t="s">
        <v>113</v>
      </c>
      <c r="Z41" s="291">
        <v>0.79</v>
      </c>
    </row>
    <row r="42" spans="1:26" x14ac:dyDescent="0.3">
      <c r="A42" s="264" t="s">
        <v>119</v>
      </c>
      <c r="B42" s="264">
        <v>20.84</v>
      </c>
      <c r="C42" s="288" t="s">
        <v>116</v>
      </c>
      <c r="D42">
        <v>0.94</v>
      </c>
      <c r="E42" t="s">
        <v>115</v>
      </c>
      <c r="F42">
        <v>0.94</v>
      </c>
      <c r="G42" s="288" t="s">
        <v>119</v>
      </c>
      <c r="H42">
        <v>20.84</v>
      </c>
      <c r="I42" t="s">
        <v>119</v>
      </c>
      <c r="J42">
        <v>20.84</v>
      </c>
      <c r="K42" s="288" t="s">
        <v>115</v>
      </c>
      <c r="L42">
        <v>0.94</v>
      </c>
      <c r="M42" t="s">
        <v>116</v>
      </c>
      <c r="N42">
        <v>0.94</v>
      </c>
      <c r="O42" s="288" t="s">
        <v>116</v>
      </c>
      <c r="P42">
        <v>0.94</v>
      </c>
      <c r="Q42" t="s">
        <v>116</v>
      </c>
      <c r="R42">
        <v>0.94</v>
      </c>
      <c r="S42" s="288" t="s">
        <v>122</v>
      </c>
      <c r="T42">
        <v>0.6</v>
      </c>
      <c r="U42" t="s">
        <v>119</v>
      </c>
      <c r="V42">
        <v>20.84</v>
      </c>
      <c r="W42" s="288" t="s">
        <v>116</v>
      </c>
      <c r="X42">
        <v>0.94</v>
      </c>
      <c r="Y42" t="s">
        <v>115</v>
      </c>
      <c r="Z42" s="291">
        <v>0.94</v>
      </c>
    </row>
    <row r="43" spans="1:26" x14ac:dyDescent="0.3">
      <c r="A43" s="264" t="s">
        <v>122</v>
      </c>
      <c r="B43" s="265">
        <v>0.6</v>
      </c>
      <c r="C43" s="288" t="s">
        <v>119</v>
      </c>
      <c r="D43">
        <v>20.84</v>
      </c>
      <c r="E43" t="s">
        <v>116</v>
      </c>
      <c r="F43">
        <v>0.94</v>
      </c>
      <c r="G43" s="288" t="s">
        <v>122</v>
      </c>
      <c r="H43">
        <v>0.6</v>
      </c>
      <c r="I43" t="s">
        <v>122</v>
      </c>
      <c r="J43">
        <v>0.6</v>
      </c>
      <c r="K43" s="288" t="s">
        <v>116</v>
      </c>
      <c r="L43">
        <v>0.94</v>
      </c>
      <c r="M43" t="s">
        <v>119</v>
      </c>
      <c r="N43">
        <v>20.84</v>
      </c>
      <c r="O43" s="288" t="s">
        <v>119</v>
      </c>
      <c r="P43">
        <v>20.84</v>
      </c>
      <c r="Q43" t="s">
        <v>119</v>
      </c>
      <c r="R43">
        <v>20.84</v>
      </c>
      <c r="S43" s="288" t="s">
        <v>123</v>
      </c>
      <c r="T43">
        <v>7.6782406289999994E-2</v>
      </c>
      <c r="U43" t="s">
        <v>122</v>
      </c>
      <c r="V43">
        <v>0.6</v>
      </c>
      <c r="W43" s="288" t="s">
        <v>119</v>
      </c>
      <c r="X43">
        <v>20.84</v>
      </c>
      <c r="Y43" t="s">
        <v>116</v>
      </c>
      <c r="Z43" s="291">
        <v>0.94</v>
      </c>
    </row>
    <row r="44" spans="1:26" x14ac:dyDescent="0.3">
      <c r="A44" s="264" t="s">
        <v>123</v>
      </c>
      <c r="B44" s="265">
        <v>7.6782406270000006E-2</v>
      </c>
      <c r="C44" s="288" t="s">
        <v>122</v>
      </c>
      <c r="D44">
        <v>0.6</v>
      </c>
      <c r="E44" t="s">
        <v>119</v>
      </c>
      <c r="F44">
        <v>20.84</v>
      </c>
      <c r="G44" s="288" t="s">
        <v>123</v>
      </c>
      <c r="H44">
        <v>7.6782406270000006E-2</v>
      </c>
      <c r="I44" t="s">
        <v>123</v>
      </c>
      <c r="J44">
        <v>7.6782406270000006E-2</v>
      </c>
      <c r="K44" s="288" t="s">
        <v>119</v>
      </c>
      <c r="L44">
        <v>20.84</v>
      </c>
      <c r="M44" t="s">
        <v>122</v>
      </c>
      <c r="N44">
        <v>0.6</v>
      </c>
      <c r="O44" s="288" t="s">
        <v>122</v>
      </c>
      <c r="P44">
        <v>0.6</v>
      </c>
      <c r="Q44" t="s">
        <v>122</v>
      </c>
      <c r="R44">
        <v>0.6</v>
      </c>
      <c r="S44" s="288" t="s">
        <v>127</v>
      </c>
      <c r="T44">
        <v>0.93296575339999999</v>
      </c>
      <c r="U44" t="s">
        <v>123</v>
      </c>
      <c r="V44">
        <v>7.6782406260000005E-2</v>
      </c>
      <c r="W44" s="288" t="s">
        <v>122</v>
      </c>
      <c r="X44">
        <v>0.59999999989999997</v>
      </c>
      <c r="Y44" t="s">
        <v>119</v>
      </c>
      <c r="Z44" s="291">
        <v>20.84</v>
      </c>
    </row>
    <row r="45" spans="1:26" x14ac:dyDescent="0.3">
      <c r="A45" s="264" t="s">
        <v>127</v>
      </c>
      <c r="B45" s="264">
        <v>0.93296575339999999</v>
      </c>
      <c r="C45" s="288" t="s">
        <v>123</v>
      </c>
      <c r="D45">
        <v>7.6782406270000006E-2</v>
      </c>
      <c r="E45" t="s">
        <v>122</v>
      </c>
      <c r="F45">
        <v>0.6</v>
      </c>
      <c r="G45" s="288" t="s">
        <v>127</v>
      </c>
      <c r="H45">
        <v>0.93296575339999999</v>
      </c>
      <c r="I45" t="s">
        <v>127</v>
      </c>
      <c r="J45">
        <v>0.93296575339999999</v>
      </c>
      <c r="K45" s="288" t="s">
        <v>122</v>
      </c>
      <c r="L45">
        <v>0.6</v>
      </c>
      <c r="M45" t="s">
        <v>123</v>
      </c>
      <c r="N45">
        <v>7.6782406299999995E-2</v>
      </c>
      <c r="O45" s="288" t="s">
        <v>123</v>
      </c>
      <c r="P45">
        <v>7.6782406230000003E-2</v>
      </c>
      <c r="Q45" t="s">
        <v>123</v>
      </c>
      <c r="R45">
        <v>7.6782406250000004E-2</v>
      </c>
      <c r="S45" s="288" t="s">
        <v>128</v>
      </c>
      <c r="T45">
        <v>2.04</v>
      </c>
      <c r="U45" t="s">
        <v>127</v>
      </c>
      <c r="V45">
        <v>0.93296575339999999</v>
      </c>
      <c r="W45" s="288" t="s">
        <v>123</v>
      </c>
      <c r="X45">
        <v>7.6782406380000001E-2</v>
      </c>
      <c r="Y45" t="s">
        <v>122</v>
      </c>
      <c r="Z45" s="291">
        <v>0.6</v>
      </c>
    </row>
    <row r="46" spans="1:26" x14ac:dyDescent="0.3">
      <c r="A46" s="264" t="s">
        <v>128</v>
      </c>
      <c r="B46" s="264">
        <v>2.04</v>
      </c>
      <c r="C46" s="288" t="s">
        <v>127</v>
      </c>
      <c r="D46">
        <v>0.93296575339999999</v>
      </c>
      <c r="E46" t="s">
        <v>123</v>
      </c>
      <c r="F46">
        <v>7.6782406250000004E-2</v>
      </c>
      <c r="G46" s="288" t="s">
        <v>128</v>
      </c>
      <c r="H46">
        <v>2.04</v>
      </c>
      <c r="I46" t="s">
        <v>128</v>
      </c>
      <c r="J46">
        <v>2.04</v>
      </c>
      <c r="K46" s="288" t="s">
        <v>123</v>
      </c>
      <c r="L46">
        <v>7.6782406270000006E-2</v>
      </c>
      <c r="M46" t="s">
        <v>127</v>
      </c>
      <c r="N46">
        <v>0.93296575339999999</v>
      </c>
      <c r="O46" s="288" t="s">
        <v>127</v>
      </c>
      <c r="P46">
        <v>0.93296575339999999</v>
      </c>
      <c r="Q46" t="s">
        <v>127</v>
      </c>
      <c r="R46">
        <v>0.93296575339999999</v>
      </c>
      <c r="S46" s="288" t="s">
        <v>137</v>
      </c>
      <c r="T46">
        <v>12.612612609999999</v>
      </c>
      <c r="U46" t="s">
        <v>128</v>
      </c>
      <c r="V46">
        <v>2.04</v>
      </c>
      <c r="W46" s="288" t="s">
        <v>127</v>
      </c>
      <c r="X46">
        <v>0.93296575339999999</v>
      </c>
      <c r="Y46" t="s">
        <v>123</v>
      </c>
      <c r="Z46" s="291">
        <v>7.6782406280000007E-2</v>
      </c>
    </row>
    <row r="47" spans="1:26" x14ac:dyDescent="0.3">
      <c r="A47" s="264" t="s">
        <v>137</v>
      </c>
      <c r="B47" s="264">
        <v>12.612612609999999</v>
      </c>
      <c r="C47" s="288" t="s">
        <v>128</v>
      </c>
      <c r="D47">
        <v>2.04</v>
      </c>
      <c r="E47" t="s">
        <v>127</v>
      </c>
      <c r="F47">
        <v>0.93296575339999999</v>
      </c>
      <c r="G47" s="288" t="s">
        <v>137</v>
      </c>
      <c r="H47">
        <v>12.612612609999999</v>
      </c>
      <c r="I47" t="s">
        <v>137</v>
      </c>
      <c r="J47">
        <v>12.612612609999999</v>
      </c>
      <c r="K47" s="288" t="s">
        <v>127</v>
      </c>
      <c r="L47">
        <v>0.93296575339999999</v>
      </c>
      <c r="M47" t="s">
        <v>128</v>
      </c>
      <c r="N47">
        <v>2.04</v>
      </c>
      <c r="O47" s="288" t="s">
        <v>128</v>
      </c>
      <c r="P47">
        <v>2.04</v>
      </c>
      <c r="Q47" t="s">
        <v>128</v>
      </c>
      <c r="R47">
        <v>2.04</v>
      </c>
      <c r="S47" s="288" t="s">
        <v>146</v>
      </c>
      <c r="T47">
        <v>1.240384615</v>
      </c>
      <c r="U47" t="s">
        <v>137</v>
      </c>
      <c r="V47">
        <v>12.612612609999999</v>
      </c>
      <c r="W47" s="288" t="s">
        <v>128</v>
      </c>
      <c r="X47">
        <v>2.04</v>
      </c>
      <c r="Y47" t="s">
        <v>127</v>
      </c>
      <c r="Z47" s="291">
        <v>0.93296575339999999</v>
      </c>
    </row>
    <row r="48" spans="1:26" x14ac:dyDescent="0.3">
      <c r="A48" s="264" t="s">
        <v>146</v>
      </c>
      <c r="B48" s="264">
        <v>1.240384615</v>
      </c>
      <c r="C48" s="288" t="s">
        <v>137</v>
      </c>
      <c r="D48">
        <v>12.612612609999999</v>
      </c>
      <c r="E48" t="s">
        <v>128</v>
      </c>
      <c r="F48">
        <v>2.04</v>
      </c>
      <c r="G48" s="288" t="s">
        <v>146</v>
      </c>
      <c r="H48">
        <v>1.240384615</v>
      </c>
      <c r="I48" t="s">
        <v>146</v>
      </c>
      <c r="J48">
        <v>1.240384615</v>
      </c>
      <c r="K48" s="288" t="s">
        <v>128</v>
      </c>
      <c r="L48">
        <v>2.04</v>
      </c>
      <c r="M48" t="s">
        <v>137</v>
      </c>
      <c r="N48">
        <v>12.612612609999999</v>
      </c>
      <c r="O48" s="288" t="s">
        <v>137</v>
      </c>
      <c r="P48">
        <v>12.612612609999999</v>
      </c>
      <c r="Q48" t="s">
        <v>137</v>
      </c>
      <c r="R48">
        <v>12.612612609999999</v>
      </c>
      <c r="S48" s="288" t="s">
        <v>154</v>
      </c>
      <c r="T48">
        <v>172.69565220000001</v>
      </c>
      <c r="U48" t="s">
        <v>146</v>
      </c>
      <c r="V48">
        <v>1.240384615</v>
      </c>
      <c r="W48" s="288" t="s">
        <v>137</v>
      </c>
      <c r="X48">
        <v>12.612612609999999</v>
      </c>
      <c r="Y48" t="s">
        <v>128</v>
      </c>
      <c r="Z48" s="291">
        <v>2.04</v>
      </c>
    </row>
    <row r="49" spans="1:26" x14ac:dyDescent="0.3">
      <c r="A49" s="264" t="s">
        <v>154</v>
      </c>
      <c r="B49" s="264">
        <v>172.69565220000001</v>
      </c>
      <c r="C49" s="288" t="s">
        <v>146</v>
      </c>
      <c r="D49">
        <v>1.240384615</v>
      </c>
      <c r="E49" t="s">
        <v>137</v>
      </c>
      <c r="F49">
        <v>12.612612609999999</v>
      </c>
      <c r="G49" s="288" t="s">
        <v>154</v>
      </c>
      <c r="H49">
        <v>172.69565220000001</v>
      </c>
      <c r="I49" t="s">
        <v>154</v>
      </c>
      <c r="J49">
        <v>172.69565220000001</v>
      </c>
      <c r="K49" s="288" t="s">
        <v>137</v>
      </c>
      <c r="L49">
        <v>12.612612609999999</v>
      </c>
      <c r="M49" t="s">
        <v>146</v>
      </c>
      <c r="N49">
        <v>1.240384615</v>
      </c>
      <c r="O49" s="288" t="s">
        <v>146</v>
      </c>
      <c r="P49">
        <v>1.240384615</v>
      </c>
      <c r="Q49" t="s">
        <v>146</v>
      </c>
      <c r="R49">
        <v>1.240384615</v>
      </c>
      <c r="S49" s="288" t="s">
        <v>162</v>
      </c>
      <c r="T49">
        <v>11.196721309999999</v>
      </c>
      <c r="U49" t="s">
        <v>154</v>
      </c>
      <c r="V49">
        <v>172.69565220000001</v>
      </c>
      <c r="W49" s="288" t="s">
        <v>146</v>
      </c>
      <c r="X49">
        <v>1.240384615</v>
      </c>
      <c r="Y49" t="s">
        <v>137</v>
      </c>
      <c r="Z49" s="291">
        <v>12.612612609999999</v>
      </c>
    </row>
    <row r="50" spans="1:26" x14ac:dyDescent="0.3">
      <c r="A50" s="264" t="s">
        <v>162</v>
      </c>
      <c r="B50" s="264">
        <v>11.196721309999999</v>
      </c>
      <c r="C50" s="288" t="s">
        <v>154</v>
      </c>
      <c r="D50">
        <v>172.69565220000001</v>
      </c>
      <c r="E50" t="s">
        <v>146</v>
      </c>
      <c r="F50">
        <v>1.240384615</v>
      </c>
      <c r="G50" s="288" t="s">
        <v>162</v>
      </c>
      <c r="H50">
        <v>11.196721309999999</v>
      </c>
      <c r="I50" t="s">
        <v>162</v>
      </c>
      <c r="J50">
        <v>11.196721309999999</v>
      </c>
      <c r="K50" s="288" t="s">
        <v>146</v>
      </c>
      <c r="L50">
        <v>1.240384615</v>
      </c>
      <c r="M50" t="s">
        <v>154</v>
      </c>
      <c r="N50">
        <v>172.69565220000001</v>
      </c>
      <c r="O50" s="288" t="s">
        <v>154</v>
      </c>
      <c r="P50">
        <v>172.69565220000001</v>
      </c>
      <c r="Q50" t="s">
        <v>154</v>
      </c>
      <c r="R50">
        <v>172.69565220000001</v>
      </c>
      <c r="S50" s="288" t="s">
        <v>165</v>
      </c>
      <c r="T50">
        <v>700.74196210000002</v>
      </c>
      <c r="U50" t="s">
        <v>162</v>
      </c>
      <c r="V50">
        <v>11.196721309999999</v>
      </c>
      <c r="W50" s="288" t="s">
        <v>154</v>
      </c>
      <c r="X50">
        <v>172.69565220000001</v>
      </c>
      <c r="Y50" t="s">
        <v>146</v>
      </c>
      <c r="Z50" s="291">
        <v>1.240384615</v>
      </c>
    </row>
    <row r="51" spans="1:26" x14ac:dyDescent="0.3">
      <c r="A51" s="264" t="s">
        <v>165</v>
      </c>
      <c r="B51" s="264">
        <v>700.74196210000002</v>
      </c>
      <c r="C51" s="288" t="s">
        <v>162</v>
      </c>
      <c r="D51">
        <v>11.196721309999999</v>
      </c>
      <c r="E51" t="s">
        <v>154</v>
      </c>
      <c r="F51">
        <v>172.69565220000001</v>
      </c>
      <c r="G51" s="288" t="s">
        <v>165</v>
      </c>
      <c r="H51">
        <v>700.74196210000002</v>
      </c>
      <c r="I51" t="s">
        <v>165</v>
      </c>
      <c r="J51">
        <v>700.74196210000002</v>
      </c>
      <c r="K51" s="288" t="s">
        <v>154</v>
      </c>
      <c r="L51">
        <v>172.69565220000001</v>
      </c>
      <c r="M51" t="s">
        <v>162</v>
      </c>
      <c r="N51">
        <v>11.196721309999999</v>
      </c>
      <c r="O51" s="288" t="s">
        <v>162</v>
      </c>
      <c r="P51">
        <v>11.196721309999999</v>
      </c>
      <c r="Q51" t="s">
        <v>162</v>
      </c>
      <c r="R51">
        <v>11.196721309999999</v>
      </c>
      <c r="S51" s="288" t="s">
        <v>167</v>
      </c>
      <c r="T51">
        <v>302.538071</v>
      </c>
      <c r="U51" t="s">
        <v>165</v>
      </c>
      <c r="V51">
        <v>700.74196210000002</v>
      </c>
      <c r="W51" s="288" t="s">
        <v>162</v>
      </c>
      <c r="X51">
        <v>11.196721309999999</v>
      </c>
      <c r="Y51" t="s">
        <v>154</v>
      </c>
      <c r="Z51" s="291">
        <v>172.69565220000001</v>
      </c>
    </row>
    <row r="52" spans="1:26" x14ac:dyDescent="0.3">
      <c r="A52" s="264" t="s">
        <v>167</v>
      </c>
      <c r="B52" s="264">
        <v>302.538071</v>
      </c>
      <c r="C52" s="288" t="s">
        <v>165</v>
      </c>
      <c r="D52">
        <v>700.74196210000002</v>
      </c>
      <c r="E52" t="s">
        <v>162</v>
      </c>
      <c r="F52">
        <v>11.196721309999999</v>
      </c>
      <c r="G52" s="288" t="s">
        <v>167</v>
      </c>
      <c r="H52">
        <v>302.53807089999998</v>
      </c>
      <c r="I52" t="s">
        <v>167</v>
      </c>
      <c r="J52">
        <v>302.53807089999998</v>
      </c>
      <c r="K52" s="288" t="s">
        <v>162</v>
      </c>
      <c r="L52">
        <v>11.196721309999999</v>
      </c>
      <c r="M52" t="s">
        <v>165</v>
      </c>
      <c r="N52">
        <v>700.74196210000002</v>
      </c>
      <c r="O52" s="288" t="s">
        <v>165</v>
      </c>
      <c r="P52">
        <v>700.74196210000002</v>
      </c>
      <c r="Q52" t="s">
        <v>165</v>
      </c>
      <c r="R52">
        <v>700.74196210000002</v>
      </c>
      <c r="S52" s="288" t="s">
        <v>173</v>
      </c>
      <c r="T52">
        <v>4.5720000000000001</v>
      </c>
      <c r="U52" t="s">
        <v>167</v>
      </c>
      <c r="V52">
        <v>302.5380705</v>
      </c>
      <c r="W52" s="288" t="s">
        <v>165</v>
      </c>
      <c r="X52">
        <v>700.74196210000002</v>
      </c>
      <c r="Y52" t="s">
        <v>162</v>
      </c>
      <c r="Z52" s="291">
        <v>11.196721309999999</v>
      </c>
    </row>
    <row r="53" spans="1:26" x14ac:dyDescent="0.3">
      <c r="A53" s="264" t="s">
        <v>173</v>
      </c>
      <c r="B53" s="264">
        <v>4.5720000010000001</v>
      </c>
      <c r="C53" s="288" t="s">
        <v>167</v>
      </c>
      <c r="D53">
        <v>302.53807080000001</v>
      </c>
      <c r="E53" t="s">
        <v>165</v>
      </c>
      <c r="F53">
        <v>700.74196210000002</v>
      </c>
      <c r="G53" s="288" t="s">
        <v>173</v>
      </c>
      <c r="H53">
        <v>4.5720000010000001</v>
      </c>
      <c r="I53" t="s">
        <v>173</v>
      </c>
      <c r="J53">
        <v>4.5720000010000001</v>
      </c>
      <c r="K53" s="288" t="s">
        <v>165</v>
      </c>
      <c r="L53">
        <v>700.74196210000002</v>
      </c>
      <c r="M53" t="s">
        <v>167</v>
      </c>
      <c r="N53">
        <v>302.53807</v>
      </c>
      <c r="O53" s="288" t="s">
        <v>167</v>
      </c>
      <c r="P53">
        <v>302.53807039999998</v>
      </c>
      <c r="Q53" t="s">
        <v>167</v>
      </c>
      <c r="R53">
        <v>302.53807069999999</v>
      </c>
      <c r="S53" s="288" t="s">
        <v>174</v>
      </c>
      <c r="T53">
        <v>18.288</v>
      </c>
      <c r="U53" t="s">
        <v>169</v>
      </c>
      <c r="V53" s="295">
        <v>3.3242229109999998E-7</v>
      </c>
      <c r="W53" s="288" t="s">
        <v>167</v>
      </c>
      <c r="X53">
        <v>302.5380657</v>
      </c>
      <c r="Y53" t="s">
        <v>165</v>
      </c>
      <c r="Z53" s="291">
        <v>700.74196210000002</v>
      </c>
    </row>
    <row r="54" spans="1:26" x14ac:dyDescent="0.3">
      <c r="A54" s="264" t="s">
        <v>174</v>
      </c>
      <c r="B54" s="265">
        <v>18.288</v>
      </c>
      <c r="C54" s="288" t="s">
        <v>169</v>
      </c>
      <c r="D54" s="295">
        <v>1.240134748E-7</v>
      </c>
      <c r="E54" t="s">
        <v>167</v>
      </c>
      <c r="F54">
        <v>302.5380705</v>
      </c>
      <c r="G54" s="288" t="s">
        <v>174</v>
      </c>
      <c r="H54">
        <v>18.288</v>
      </c>
      <c r="I54" t="s">
        <v>174</v>
      </c>
      <c r="J54">
        <v>18.288</v>
      </c>
      <c r="K54" s="288" t="s">
        <v>167</v>
      </c>
      <c r="L54">
        <v>302.53807060000003</v>
      </c>
      <c r="M54" t="s">
        <v>169</v>
      </c>
      <c r="N54" s="295">
        <v>7.0199265959999998E-7</v>
      </c>
      <c r="O54" s="288" t="s">
        <v>169</v>
      </c>
      <c r="P54" s="295">
        <v>3.730793179E-7</v>
      </c>
      <c r="Q54" t="s">
        <v>169</v>
      </c>
      <c r="R54" s="295">
        <v>1.787281832E-7</v>
      </c>
      <c r="S54" s="288" t="s">
        <v>175</v>
      </c>
      <c r="T54">
        <v>73.729219049999998</v>
      </c>
      <c r="U54" t="s">
        <v>171</v>
      </c>
      <c r="V54" s="295">
        <v>1.6592517270000001E-7</v>
      </c>
      <c r="W54" s="288" t="s">
        <v>169</v>
      </c>
      <c r="X54" s="295">
        <v>6.4552316739999995E-7</v>
      </c>
      <c r="Y54" t="s">
        <v>167</v>
      </c>
      <c r="Z54" s="291">
        <v>302.53807110000002</v>
      </c>
    </row>
    <row r="55" spans="1:26" x14ac:dyDescent="0.3">
      <c r="A55" s="264" t="s">
        <v>175</v>
      </c>
      <c r="B55" s="265">
        <v>73.72451169</v>
      </c>
      <c r="C55" s="288" t="s">
        <v>173</v>
      </c>
      <c r="D55">
        <v>4.5720000010000001</v>
      </c>
      <c r="E55" t="s">
        <v>169</v>
      </c>
      <c r="F55" s="295">
        <v>2.7887765599999999E-7</v>
      </c>
      <c r="G55" s="288" t="s">
        <v>175</v>
      </c>
      <c r="H55">
        <v>73.72451169</v>
      </c>
      <c r="I55" t="s">
        <v>175</v>
      </c>
      <c r="J55">
        <v>73.72451169</v>
      </c>
      <c r="K55" s="288" t="s">
        <v>169</v>
      </c>
      <c r="L55" s="295">
        <v>2.5066132470000003E-7</v>
      </c>
      <c r="M55" t="s">
        <v>170</v>
      </c>
      <c r="N55" s="295">
        <v>1.676833721E-7</v>
      </c>
      <c r="O55" s="288" t="s">
        <v>171</v>
      </c>
      <c r="P55" s="295">
        <v>1.4737921530000001E-7</v>
      </c>
      <c r="Q55" t="s">
        <v>173</v>
      </c>
      <c r="R55">
        <v>4.5720000040000004</v>
      </c>
      <c r="S55" s="288" t="s">
        <v>177</v>
      </c>
      <c r="T55">
        <v>340.21199999999999</v>
      </c>
      <c r="U55" t="s">
        <v>173</v>
      </c>
      <c r="V55">
        <v>4.5720000110000001</v>
      </c>
      <c r="W55" s="288" t="s">
        <v>171</v>
      </c>
      <c r="X55" s="295">
        <v>4.5506777870000003E-6</v>
      </c>
      <c r="Y55" t="s">
        <v>173</v>
      </c>
      <c r="Z55" s="291">
        <v>4.5720000000000001</v>
      </c>
    </row>
    <row r="56" spans="1:26" x14ac:dyDescent="0.3">
      <c r="A56" s="264" t="s">
        <v>177</v>
      </c>
      <c r="B56" s="265">
        <v>340.21199999999999</v>
      </c>
      <c r="C56" s="288" t="s">
        <v>174</v>
      </c>
      <c r="D56">
        <v>18.288</v>
      </c>
      <c r="E56" t="s">
        <v>171</v>
      </c>
      <c r="F56" s="295">
        <v>1.170965667E-7</v>
      </c>
      <c r="G56" s="288" t="s">
        <v>177</v>
      </c>
      <c r="H56">
        <v>340.21199999999999</v>
      </c>
      <c r="I56" t="s">
        <v>177</v>
      </c>
      <c r="J56">
        <v>340.21199999999999</v>
      </c>
      <c r="K56" s="288" t="s">
        <v>171</v>
      </c>
      <c r="L56" s="295">
        <v>1.326605673E-7</v>
      </c>
      <c r="M56" t="s">
        <v>173</v>
      </c>
      <c r="N56">
        <v>4.5720000020000002</v>
      </c>
      <c r="O56" s="288" t="s">
        <v>173</v>
      </c>
      <c r="P56">
        <v>4.5720000150000004</v>
      </c>
      <c r="Q56" t="s">
        <v>174</v>
      </c>
      <c r="R56">
        <v>18.288</v>
      </c>
      <c r="S56" s="288" t="s">
        <v>180</v>
      </c>
      <c r="T56">
        <v>153.06909020000001</v>
      </c>
      <c r="U56" t="s">
        <v>174</v>
      </c>
      <c r="V56">
        <v>18.287999989999999</v>
      </c>
      <c r="W56" s="288" t="s">
        <v>173</v>
      </c>
      <c r="X56">
        <v>4.5720000010000001</v>
      </c>
      <c r="Y56" t="s">
        <v>174</v>
      </c>
      <c r="Z56" s="291">
        <v>18.288</v>
      </c>
    </row>
    <row r="57" spans="1:26" x14ac:dyDescent="0.3">
      <c r="A57" s="264" t="s">
        <v>180</v>
      </c>
      <c r="B57" s="265">
        <v>153.07379760000001</v>
      </c>
      <c r="C57" s="288" t="s">
        <v>175</v>
      </c>
      <c r="D57">
        <v>73.724511699999994</v>
      </c>
      <c r="E57" t="s">
        <v>173</v>
      </c>
      <c r="F57">
        <v>4.5720000069999998</v>
      </c>
      <c r="G57" s="288" t="s">
        <v>180</v>
      </c>
      <c r="H57">
        <v>153.07379760000001</v>
      </c>
      <c r="I57" t="s">
        <v>180</v>
      </c>
      <c r="J57">
        <v>153.07379760000001</v>
      </c>
      <c r="K57" s="288" t="s">
        <v>173</v>
      </c>
      <c r="L57">
        <v>4.5720000010000001</v>
      </c>
      <c r="M57" t="s">
        <v>174</v>
      </c>
      <c r="N57">
        <v>18.288</v>
      </c>
      <c r="O57" s="288" t="s">
        <v>174</v>
      </c>
      <c r="P57">
        <v>18.287999989999999</v>
      </c>
      <c r="Q57" t="s">
        <v>175</v>
      </c>
      <c r="R57">
        <v>73.724511710000002</v>
      </c>
      <c r="S57" s="288" t="s">
        <v>183</v>
      </c>
      <c r="T57">
        <v>1272.569444</v>
      </c>
      <c r="U57" t="s">
        <v>175</v>
      </c>
      <c r="V57">
        <v>73.724511699999994</v>
      </c>
      <c r="W57" s="288" t="s">
        <v>174</v>
      </c>
      <c r="X57">
        <v>18.288</v>
      </c>
      <c r="Y57" t="s">
        <v>175</v>
      </c>
      <c r="Z57" s="291">
        <v>226.7983093</v>
      </c>
    </row>
    <row r="58" spans="1:26" x14ac:dyDescent="0.3">
      <c r="A58" s="264" t="s">
        <v>183</v>
      </c>
      <c r="B58" s="264">
        <v>1272.569444</v>
      </c>
      <c r="C58" s="288" t="s">
        <v>177</v>
      </c>
      <c r="D58">
        <v>340.21199999999999</v>
      </c>
      <c r="E58" t="s">
        <v>174</v>
      </c>
      <c r="F58">
        <v>18.287999989999999</v>
      </c>
      <c r="G58" s="288" t="s">
        <v>183</v>
      </c>
      <c r="H58">
        <v>1272.569444</v>
      </c>
      <c r="I58" t="s">
        <v>183</v>
      </c>
      <c r="J58">
        <v>1272.569444</v>
      </c>
      <c r="K58" s="288" t="s">
        <v>174</v>
      </c>
      <c r="L58">
        <v>18.288</v>
      </c>
      <c r="M58" t="s">
        <v>175</v>
      </c>
      <c r="N58">
        <v>73.724511759999999</v>
      </c>
      <c r="O58" s="288" t="s">
        <v>175</v>
      </c>
      <c r="P58">
        <v>73.724511719999995</v>
      </c>
      <c r="Q58" t="s">
        <v>176</v>
      </c>
      <c r="R58" s="295">
        <v>4.519612247E-6</v>
      </c>
      <c r="S58" s="288" t="s">
        <v>185</v>
      </c>
      <c r="T58" s="295">
        <v>2.5978183569999999E-7</v>
      </c>
      <c r="U58" t="s">
        <v>177</v>
      </c>
      <c r="V58">
        <v>340.21199999999999</v>
      </c>
      <c r="W58" s="288" t="s">
        <v>175</v>
      </c>
      <c r="X58">
        <v>73.724511699999994</v>
      </c>
      <c r="Y58" t="s">
        <v>177</v>
      </c>
      <c r="Z58" s="291">
        <v>340.21199999999999</v>
      </c>
    </row>
    <row r="59" spans="1:26" x14ac:dyDescent="0.3">
      <c r="A59" s="264" t="s">
        <v>185</v>
      </c>
      <c r="B59" s="265">
        <v>3.005065917E-7</v>
      </c>
      <c r="C59" s="288" t="s">
        <v>180</v>
      </c>
      <c r="D59">
        <v>153.07379760000001</v>
      </c>
      <c r="E59" t="s">
        <v>175</v>
      </c>
      <c r="F59">
        <v>73.724511719999995</v>
      </c>
      <c r="G59" s="288" t="s">
        <v>185</v>
      </c>
      <c r="H59" s="295">
        <v>3.9934685890000001E-7</v>
      </c>
      <c r="I59" t="s">
        <v>185</v>
      </c>
      <c r="J59" s="295">
        <v>3.9934685890000001E-7</v>
      </c>
      <c r="K59" s="288" t="s">
        <v>175</v>
      </c>
      <c r="L59">
        <v>73.72451169</v>
      </c>
      <c r="M59" t="s">
        <v>177</v>
      </c>
      <c r="N59">
        <v>340.21199999999999</v>
      </c>
      <c r="O59" s="288" t="s">
        <v>177</v>
      </c>
      <c r="P59">
        <v>340.21199990000002</v>
      </c>
      <c r="Q59" t="s">
        <v>177</v>
      </c>
      <c r="R59">
        <v>340.21199999999999</v>
      </c>
      <c r="S59" s="288" t="s">
        <v>188</v>
      </c>
      <c r="T59">
        <v>0.30299999999999999</v>
      </c>
      <c r="U59" t="s">
        <v>180</v>
      </c>
      <c r="V59">
        <v>153.07379760000001</v>
      </c>
      <c r="W59" s="288" t="s">
        <v>177</v>
      </c>
      <c r="X59">
        <v>340.21199999999999</v>
      </c>
      <c r="Y59" t="s">
        <v>183</v>
      </c>
      <c r="Z59" s="291">
        <v>1272.569444</v>
      </c>
    </row>
    <row r="60" spans="1:26" x14ac:dyDescent="0.3">
      <c r="A60" s="264" t="s">
        <v>188</v>
      </c>
      <c r="B60" s="265">
        <v>0.30299999999999999</v>
      </c>
      <c r="C60" s="288" t="s">
        <v>183</v>
      </c>
      <c r="D60">
        <v>1272.569444</v>
      </c>
      <c r="E60" t="s">
        <v>177</v>
      </c>
      <c r="F60">
        <v>340.21199999999999</v>
      </c>
      <c r="G60" s="288" t="s">
        <v>188</v>
      </c>
      <c r="H60">
        <v>0.30299999999999999</v>
      </c>
      <c r="I60" t="s">
        <v>188</v>
      </c>
      <c r="J60">
        <v>0.30299999999999999</v>
      </c>
      <c r="K60" s="288" t="s">
        <v>177</v>
      </c>
      <c r="L60">
        <v>340.21199999999999</v>
      </c>
      <c r="M60" t="s">
        <v>180</v>
      </c>
      <c r="N60">
        <v>153.07379750000001</v>
      </c>
      <c r="O60" s="288" t="s">
        <v>180</v>
      </c>
      <c r="P60">
        <v>153.07379760000001</v>
      </c>
      <c r="Q60" t="s">
        <v>180</v>
      </c>
      <c r="R60">
        <v>153.07379299999999</v>
      </c>
      <c r="S60" s="288" t="s">
        <v>189</v>
      </c>
      <c r="T60">
        <v>0.32100000000000001</v>
      </c>
      <c r="U60" t="s">
        <v>183</v>
      </c>
      <c r="V60">
        <v>1272.569442</v>
      </c>
      <c r="W60" s="288" t="s">
        <v>180</v>
      </c>
      <c r="X60">
        <v>153.07379760000001</v>
      </c>
      <c r="Y60" t="s">
        <v>188</v>
      </c>
      <c r="Z60" s="291">
        <v>0.30299999999999999</v>
      </c>
    </row>
    <row r="61" spans="1:26" x14ac:dyDescent="0.3">
      <c r="A61" s="264" t="s">
        <v>189</v>
      </c>
      <c r="B61" s="265">
        <v>0.32100000000000001</v>
      </c>
      <c r="C61" s="288" t="s">
        <v>184</v>
      </c>
      <c r="D61" s="295">
        <v>1.4756506059999999E-7</v>
      </c>
      <c r="E61" t="s">
        <v>180</v>
      </c>
      <c r="F61">
        <v>153.07379760000001</v>
      </c>
      <c r="G61" s="288" t="s">
        <v>189</v>
      </c>
      <c r="H61">
        <v>0.32100000000000001</v>
      </c>
      <c r="I61" t="s">
        <v>189</v>
      </c>
      <c r="J61">
        <v>0.32100000000000001</v>
      </c>
      <c r="K61" s="288" t="s">
        <v>180</v>
      </c>
      <c r="L61">
        <v>153.07379760000001</v>
      </c>
      <c r="M61" t="s">
        <v>183</v>
      </c>
      <c r="N61">
        <v>1272.569442</v>
      </c>
      <c r="O61" s="288" t="s">
        <v>183</v>
      </c>
      <c r="P61">
        <v>1272.569442</v>
      </c>
      <c r="Q61" t="s">
        <v>183</v>
      </c>
      <c r="R61">
        <v>1272.569442</v>
      </c>
      <c r="S61" s="288" t="s">
        <v>190</v>
      </c>
      <c r="T61">
        <v>0.16600000000000001</v>
      </c>
      <c r="U61" t="s">
        <v>184</v>
      </c>
      <c r="V61" s="295">
        <v>3.6947039919999999E-7</v>
      </c>
      <c r="W61" s="288" t="s">
        <v>183</v>
      </c>
      <c r="X61">
        <v>1230.441491</v>
      </c>
      <c r="Y61" t="s">
        <v>189</v>
      </c>
      <c r="Z61" s="291">
        <v>0.32100000000000001</v>
      </c>
    </row>
    <row r="62" spans="1:26" x14ac:dyDescent="0.3">
      <c r="A62" s="264" t="s">
        <v>190</v>
      </c>
      <c r="B62" s="265">
        <v>0.16600000000000001</v>
      </c>
      <c r="C62" s="288" t="s">
        <v>185</v>
      </c>
      <c r="D62" s="295">
        <v>5.4366364659999995E-7</v>
      </c>
      <c r="E62" t="s">
        <v>183</v>
      </c>
      <c r="F62">
        <v>1272.569442</v>
      </c>
      <c r="G62" s="288" t="s">
        <v>190</v>
      </c>
      <c r="H62">
        <v>0.16600000000000001</v>
      </c>
      <c r="I62" t="s">
        <v>190</v>
      </c>
      <c r="J62">
        <v>0.16600000000000001</v>
      </c>
      <c r="K62" s="288" t="s">
        <v>183</v>
      </c>
      <c r="L62">
        <v>1272.569442</v>
      </c>
      <c r="M62" t="s">
        <v>184</v>
      </c>
      <c r="N62" s="295">
        <v>8.4122075350000004E-7</v>
      </c>
      <c r="O62" s="288" t="s">
        <v>184</v>
      </c>
      <c r="P62" s="295">
        <v>4.3207751329999998E-7</v>
      </c>
      <c r="Q62" t="s">
        <v>184</v>
      </c>
      <c r="R62" s="295">
        <v>2.213166681E-7</v>
      </c>
      <c r="S62" s="288" t="s">
        <v>191</v>
      </c>
      <c r="T62">
        <v>6.11</v>
      </c>
      <c r="U62" t="s">
        <v>185</v>
      </c>
      <c r="V62" s="295">
        <v>1.87107661E-6</v>
      </c>
      <c r="W62" s="288" t="s">
        <v>184</v>
      </c>
      <c r="X62" s="295">
        <v>7.2003035709999996E-7</v>
      </c>
      <c r="Y62" t="s">
        <v>190</v>
      </c>
      <c r="Z62" s="291">
        <v>0.16600000000000001</v>
      </c>
    </row>
    <row r="63" spans="1:26" x14ac:dyDescent="0.3">
      <c r="A63" s="264" t="s">
        <v>191</v>
      </c>
      <c r="B63" s="265">
        <v>6.11</v>
      </c>
      <c r="C63" s="288" t="s">
        <v>188</v>
      </c>
      <c r="D63">
        <v>0.30299999999999999</v>
      </c>
      <c r="E63" t="s">
        <v>184</v>
      </c>
      <c r="F63" s="295">
        <v>3.347690836E-7</v>
      </c>
      <c r="G63" s="288" t="s">
        <v>191</v>
      </c>
      <c r="H63">
        <v>6.11</v>
      </c>
      <c r="I63" t="s">
        <v>191</v>
      </c>
      <c r="J63">
        <v>6.11</v>
      </c>
      <c r="K63" s="288" t="s">
        <v>184</v>
      </c>
      <c r="L63" s="295">
        <v>2.7802889239999999E-7</v>
      </c>
      <c r="M63" t="s">
        <v>185</v>
      </c>
      <c r="N63" s="295">
        <v>1.828716194E-6</v>
      </c>
      <c r="O63" s="288" t="s">
        <v>185</v>
      </c>
      <c r="P63" s="295">
        <v>2.1372377299999999E-6</v>
      </c>
      <c r="Q63" t="s">
        <v>185</v>
      </c>
      <c r="R63" s="295">
        <v>1.819680942E-6</v>
      </c>
      <c r="S63" s="288" t="s">
        <v>192</v>
      </c>
      <c r="T63">
        <v>2.58</v>
      </c>
      <c r="U63" t="s">
        <v>188</v>
      </c>
      <c r="V63">
        <v>0.30299999999999999</v>
      </c>
      <c r="W63" s="288" t="s">
        <v>185</v>
      </c>
      <c r="X63">
        <v>42.127952970000003</v>
      </c>
      <c r="Y63" t="s">
        <v>191</v>
      </c>
      <c r="Z63" s="291">
        <v>6.11</v>
      </c>
    </row>
    <row r="64" spans="1:26" x14ac:dyDescent="0.3">
      <c r="A64" s="264" t="s">
        <v>192</v>
      </c>
      <c r="B64" s="265">
        <v>2.58</v>
      </c>
      <c r="C64" s="288" t="s">
        <v>189</v>
      </c>
      <c r="D64">
        <v>0.32100000000000001</v>
      </c>
      <c r="E64" t="s">
        <v>185</v>
      </c>
      <c r="F64" s="295">
        <v>1.802912471E-6</v>
      </c>
      <c r="G64" s="288" t="s">
        <v>192</v>
      </c>
      <c r="H64">
        <v>2.58</v>
      </c>
      <c r="I64" t="s">
        <v>192</v>
      </c>
      <c r="J64">
        <v>2.58</v>
      </c>
      <c r="K64" s="288" t="s">
        <v>185</v>
      </c>
      <c r="L64" s="295">
        <v>1.8394315219999999E-6</v>
      </c>
      <c r="M64" t="s">
        <v>188</v>
      </c>
      <c r="N64">
        <v>0.30299999999999999</v>
      </c>
      <c r="O64" s="288" t="s">
        <v>188</v>
      </c>
      <c r="P64">
        <v>0.30299999999999999</v>
      </c>
      <c r="Q64" t="s">
        <v>188</v>
      </c>
      <c r="R64">
        <v>0.30299999999999999</v>
      </c>
      <c r="S64" s="288" t="s">
        <v>193</v>
      </c>
      <c r="T64">
        <v>0.60199999999999998</v>
      </c>
      <c r="U64" t="s">
        <v>189</v>
      </c>
      <c r="V64">
        <v>0.32100000000000001</v>
      </c>
      <c r="W64" s="288" t="s">
        <v>188</v>
      </c>
      <c r="X64">
        <v>0.30299999999999999</v>
      </c>
      <c r="Y64" t="s">
        <v>192</v>
      </c>
      <c r="Z64" s="291">
        <v>2.58</v>
      </c>
    </row>
    <row r="65" spans="1:26" x14ac:dyDescent="0.3">
      <c r="A65" s="264" t="s">
        <v>193</v>
      </c>
      <c r="B65" s="265">
        <v>0.60199999999999998</v>
      </c>
      <c r="C65" s="288" t="s">
        <v>190</v>
      </c>
      <c r="D65">
        <v>0.16600000000000001</v>
      </c>
      <c r="E65" t="s">
        <v>188</v>
      </c>
      <c r="F65">
        <v>0.30299999999999999</v>
      </c>
      <c r="G65" s="288" t="s">
        <v>193</v>
      </c>
      <c r="H65">
        <v>0.60199999999999998</v>
      </c>
      <c r="I65" t="s">
        <v>193</v>
      </c>
      <c r="J65">
        <v>0.60199999999999998</v>
      </c>
      <c r="K65" s="288" t="s">
        <v>188</v>
      </c>
      <c r="L65">
        <v>0.30299999999999999</v>
      </c>
      <c r="M65" t="s">
        <v>189</v>
      </c>
      <c r="N65">
        <v>0.32100000000000001</v>
      </c>
      <c r="O65" s="288" t="s">
        <v>189</v>
      </c>
      <c r="P65">
        <v>0.32100000000000001</v>
      </c>
      <c r="Q65" t="s">
        <v>189</v>
      </c>
      <c r="R65">
        <v>0.32100000000000001</v>
      </c>
      <c r="S65" s="288" t="s">
        <v>194</v>
      </c>
      <c r="T65">
        <v>0.69599999999999995</v>
      </c>
      <c r="U65" t="s">
        <v>190</v>
      </c>
      <c r="V65">
        <v>0.16600000000000001</v>
      </c>
      <c r="W65" s="288" t="s">
        <v>189</v>
      </c>
      <c r="X65">
        <v>0.32100000000000001</v>
      </c>
      <c r="Y65" t="s">
        <v>193</v>
      </c>
      <c r="Z65" s="291">
        <v>0.60199999999999998</v>
      </c>
    </row>
    <row r="66" spans="1:26" x14ac:dyDescent="0.3">
      <c r="A66" s="264" t="s">
        <v>194</v>
      </c>
      <c r="B66" s="265">
        <v>0.69599999999999995</v>
      </c>
      <c r="C66" s="288" t="s">
        <v>191</v>
      </c>
      <c r="D66">
        <v>6.11</v>
      </c>
      <c r="E66" t="s">
        <v>189</v>
      </c>
      <c r="F66">
        <v>0.32100000000000001</v>
      </c>
      <c r="G66" s="288" t="s">
        <v>194</v>
      </c>
      <c r="H66">
        <v>0.69599999999999995</v>
      </c>
      <c r="I66" t="s">
        <v>194</v>
      </c>
      <c r="J66">
        <v>0.69599999999999995</v>
      </c>
      <c r="K66" s="288" t="s">
        <v>189</v>
      </c>
      <c r="L66">
        <v>0.32100000000000001</v>
      </c>
      <c r="M66" t="s">
        <v>190</v>
      </c>
      <c r="N66">
        <v>0.16600000000000001</v>
      </c>
      <c r="O66" s="288" t="s">
        <v>190</v>
      </c>
      <c r="P66">
        <v>0.16600000000000001</v>
      </c>
      <c r="Q66" t="s">
        <v>190</v>
      </c>
      <c r="R66">
        <v>0.16600000000000001</v>
      </c>
      <c r="S66" s="288" t="s">
        <v>195</v>
      </c>
      <c r="T66">
        <v>1.35</v>
      </c>
      <c r="U66" t="s">
        <v>191</v>
      </c>
      <c r="V66">
        <v>6.11</v>
      </c>
      <c r="W66" s="288" t="s">
        <v>190</v>
      </c>
      <c r="X66">
        <v>0.16600000000000001</v>
      </c>
      <c r="Y66" t="s">
        <v>194</v>
      </c>
      <c r="Z66" s="291">
        <v>0.69599999999999995</v>
      </c>
    </row>
    <row r="67" spans="1:26" x14ac:dyDescent="0.3">
      <c r="A67" s="264" t="s">
        <v>195</v>
      </c>
      <c r="B67" s="265">
        <v>1.35</v>
      </c>
      <c r="C67" s="288" t="s">
        <v>192</v>
      </c>
      <c r="D67">
        <v>2.58</v>
      </c>
      <c r="E67" t="s">
        <v>190</v>
      </c>
      <c r="F67">
        <v>0.16600000000000001</v>
      </c>
      <c r="G67" s="288" t="s">
        <v>195</v>
      </c>
      <c r="H67">
        <v>1.35</v>
      </c>
      <c r="I67" t="s">
        <v>195</v>
      </c>
      <c r="J67">
        <v>1.35</v>
      </c>
      <c r="K67" s="288" t="s">
        <v>190</v>
      </c>
      <c r="L67">
        <v>0.16600000000000001</v>
      </c>
      <c r="M67" t="s">
        <v>191</v>
      </c>
      <c r="N67">
        <v>6.11</v>
      </c>
      <c r="O67" s="288" t="s">
        <v>191</v>
      </c>
      <c r="P67">
        <v>6.11</v>
      </c>
      <c r="Q67" t="s">
        <v>191</v>
      </c>
      <c r="R67">
        <v>6.11</v>
      </c>
      <c r="S67" s="288" t="s">
        <v>196</v>
      </c>
      <c r="T67">
        <v>0.35899999999999999</v>
      </c>
      <c r="U67" t="s">
        <v>192</v>
      </c>
      <c r="V67">
        <v>2.58</v>
      </c>
      <c r="W67" s="288" t="s">
        <v>191</v>
      </c>
      <c r="X67">
        <v>6.11</v>
      </c>
      <c r="Y67" t="s">
        <v>195</v>
      </c>
      <c r="Z67" s="291">
        <v>1.35</v>
      </c>
    </row>
    <row r="68" spans="1:26" x14ac:dyDescent="0.3">
      <c r="A68" s="264" t="s">
        <v>196</v>
      </c>
      <c r="B68" s="264">
        <v>0.35899999999999999</v>
      </c>
      <c r="C68" s="288" t="s">
        <v>193</v>
      </c>
      <c r="D68">
        <v>0.60199999999999998</v>
      </c>
      <c r="E68" t="s">
        <v>191</v>
      </c>
      <c r="F68">
        <v>6.11</v>
      </c>
      <c r="G68" s="288" t="s">
        <v>196</v>
      </c>
      <c r="H68">
        <v>0.35899999999999999</v>
      </c>
      <c r="I68" t="s">
        <v>196</v>
      </c>
      <c r="J68">
        <v>0.35899999999999999</v>
      </c>
      <c r="K68" s="288" t="s">
        <v>191</v>
      </c>
      <c r="L68">
        <v>6.11</v>
      </c>
      <c r="M68" t="s">
        <v>192</v>
      </c>
      <c r="N68">
        <v>2.58</v>
      </c>
      <c r="O68" s="288" t="s">
        <v>192</v>
      </c>
      <c r="P68">
        <v>2.58</v>
      </c>
      <c r="Q68" t="s">
        <v>192</v>
      </c>
      <c r="R68">
        <v>2.58</v>
      </c>
      <c r="S68" s="288" t="s">
        <v>197</v>
      </c>
      <c r="T68">
        <v>0.54100000000000004</v>
      </c>
      <c r="U68" t="s">
        <v>193</v>
      </c>
      <c r="V68">
        <v>0.60199999999999998</v>
      </c>
      <c r="W68" s="288" t="s">
        <v>192</v>
      </c>
      <c r="X68">
        <v>2.58</v>
      </c>
      <c r="Y68" t="s">
        <v>196</v>
      </c>
      <c r="Z68" s="291">
        <v>0.35899999999999999</v>
      </c>
    </row>
    <row r="69" spans="1:26" x14ac:dyDescent="0.3">
      <c r="A69" s="264" t="s">
        <v>197</v>
      </c>
      <c r="B69" s="265">
        <v>0.54100000000000004</v>
      </c>
      <c r="C69" s="288" t="s">
        <v>194</v>
      </c>
      <c r="D69">
        <v>0.69599999999999995</v>
      </c>
      <c r="E69" t="s">
        <v>192</v>
      </c>
      <c r="F69">
        <v>2.58</v>
      </c>
      <c r="G69" s="288" t="s">
        <v>197</v>
      </c>
      <c r="H69">
        <v>0.54100000000000004</v>
      </c>
      <c r="I69" t="s">
        <v>197</v>
      </c>
      <c r="J69">
        <v>0.54100000000000004</v>
      </c>
      <c r="K69" s="288" t="s">
        <v>192</v>
      </c>
      <c r="L69">
        <v>2.58</v>
      </c>
      <c r="M69" t="s">
        <v>193</v>
      </c>
      <c r="N69">
        <v>0.60199999999999998</v>
      </c>
      <c r="O69" s="288" t="s">
        <v>193</v>
      </c>
      <c r="P69">
        <v>0.60199999999999998</v>
      </c>
      <c r="Q69" t="s">
        <v>193</v>
      </c>
      <c r="R69">
        <v>0.60199999999999998</v>
      </c>
      <c r="S69" s="288" t="s">
        <v>198</v>
      </c>
      <c r="T69">
        <v>1.0999999999999999E-2</v>
      </c>
      <c r="U69" t="s">
        <v>194</v>
      </c>
      <c r="V69">
        <v>0.69599999999999995</v>
      </c>
      <c r="W69" s="288" t="s">
        <v>193</v>
      </c>
      <c r="X69">
        <v>0.60199999999999998</v>
      </c>
      <c r="Y69" t="s">
        <v>197</v>
      </c>
      <c r="Z69" s="291">
        <v>0.54100000000000004</v>
      </c>
    </row>
    <row r="70" spans="1:26" x14ac:dyDescent="0.3">
      <c r="A70" s="264" t="s">
        <v>198</v>
      </c>
      <c r="B70" s="265">
        <v>1.0999999999999999E-2</v>
      </c>
      <c r="C70" s="288" t="s">
        <v>195</v>
      </c>
      <c r="D70">
        <v>1.35</v>
      </c>
      <c r="E70" t="s">
        <v>193</v>
      </c>
      <c r="F70">
        <v>0.60199999999999998</v>
      </c>
      <c r="G70" s="288" t="s">
        <v>198</v>
      </c>
      <c r="H70">
        <v>1.0999999999999999E-2</v>
      </c>
      <c r="I70" t="s">
        <v>198</v>
      </c>
      <c r="J70">
        <v>1.0999999999999999E-2</v>
      </c>
      <c r="K70" s="288" t="s">
        <v>193</v>
      </c>
      <c r="L70">
        <v>0.60199999999999998</v>
      </c>
      <c r="M70" t="s">
        <v>194</v>
      </c>
      <c r="N70">
        <v>0.69599999999999995</v>
      </c>
      <c r="O70" s="288" t="s">
        <v>194</v>
      </c>
      <c r="P70">
        <v>0.69599999999999995</v>
      </c>
      <c r="Q70" t="s">
        <v>194</v>
      </c>
      <c r="R70">
        <v>0.69599999999999995</v>
      </c>
      <c r="S70" s="288" t="s">
        <v>199</v>
      </c>
      <c r="T70">
        <v>8.4000000000000005E-2</v>
      </c>
      <c r="U70" t="s">
        <v>195</v>
      </c>
      <c r="V70">
        <v>1.35</v>
      </c>
      <c r="W70" s="288" t="s">
        <v>194</v>
      </c>
      <c r="X70">
        <v>0.69599999999999995</v>
      </c>
      <c r="Y70" t="s">
        <v>198</v>
      </c>
      <c r="Z70" s="291">
        <v>1.0999999999999999E-2</v>
      </c>
    </row>
    <row r="71" spans="1:26" x14ac:dyDescent="0.3">
      <c r="A71" s="264" t="s">
        <v>199</v>
      </c>
      <c r="B71" s="264">
        <v>8.4000000000000005E-2</v>
      </c>
      <c r="C71" s="288" t="s">
        <v>196</v>
      </c>
      <c r="D71">
        <v>0.35899999999999999</v>
      </c>
      <c r="E71" t="s">
        <v>194</v>
      </c>
      <c r="F71">
        <v>0.69599999999999995</v>
      </c>
      <c r="G71" s="288" t="s">
        <v>199</v>
      </c>
      <c r="H71">
        <v>8.4000000000000005E-2</v>
      </c>
      <c r="I71" t="s">
        <v>199</v>
      </c>
      <c r="J71">
        <v>8.4000000000000005E-2</v>
      </c>
      <c r="K71" s="288" t="s">
        <v>194</v>
      </c>
      <c r="L71">
        <v>0.69599999999999995</v>
      </c>
      <c r="M71" t="s">
        <v>195</v>
      </c>
      <c r="N71">
        <v>1.35</v>
      </c>
      <c r="O71" s="288" t="s">
        <v>195</v>
      </c>
      <c r="P71">
        <v>1.35</v>
      </c>
      <c r="Q71" t="s">
        <v>195</v>
      </c>
      <c r="R71">
        <v>1.35</v>
      </c>
      <c r="S71" s="288" t="s">
        <v>201</v>
      </c>
      <c r="T71">
        <v>2.66</v>
      </c>
      <c r="U71" t="s">
        <v>196</v>
      </c>
      <c r="V71">
        <v>0.35899999999999999</v>
      </c>
      <c r="W71" s="288" t="s">
        <v>195</v>
      </c>
      <c r="X71">
        <v>1.35</v>
      </c>
      <c r="Y71" t="s">
        <v>199</v>
      </c>
      <c r="Z71" s="291">
        <v>8.4000000000000005E-2</v>
      </c>
    </row>
    <row r="72" spans="1:26" x14ac:dyDescent="0.3">
      <c r="A72" s="264" t="s">
        <v>201</v>
      </c>
      <c r="B72" s="264">
        <v>2.66</v>
      </c>
      <c r="C72" s="288" t="s">
        <v>197</v>
      </c>
      <c r="D72">
        <v>0.54100000000000004</v>
      </c>
      <c r="E72" t="s">
        <v>195</v>
      </c>
      <c r="F72">
        <v>1.35</v>
      </c>
      <c r="G72" s="288" t="s">
        <v>201</v>
      </c>
      <c r="H72">
        <v>2.66</v>
      </c>
      <c r="I72" t="s">
        <v>201</v>
      </c>
      <c r="J72">
        <v>2.66</v>
      </c>
      <c r="K72" s="288" t="s">
        <v>195</v>
      </c>
      <c r="L72">
        <v>1.35</v>
      </c>
      <c r="M72" t="s">
        <v>196</v>
      </c>
      <c r="N72">
        <v>0.35899999999999999</v>
      </c>
      <c r="O72" s="288" t="s">
        <v>196</v>
      </c>
      <c r="P72">
        <v>0.35899999999999999</v>
      </c>
      <c r="Q72" t="s">
        <v>196</v>
      </c>
      <c r="R72">
        <v>0.35899999999999999</v>
      </c>
      <c r="S72" s="288" t="s">
        <v>212</v>
      </c>
      <c r="T72">
        <v>12625.8</v>
      </c>
      <c r="U72" t="s">
        <v>197</v>
      </c>
      <c r="V72">
        <v>0.54100000000000004</v>
      </c>
      <c r="W72" s="288" t="s">
        <v>196</v>
      </c>
      <c r="X72">
        <v>0.35899999999999999</v>
      </c>
      <c r="Y72" t="s">
        <v>201</v>
      </c>
      <c r="Z72" s="291">
        <v>2.66</v>
      </c>
    </row>
    <row r="73" spans="1:26" x14ac:dyDescent="0.3">
      <c r="A73" s="264" t="s">
        <v>212</v>
      </c>
      <c r="B73" s="264">
        <v>12625.8</v>
      </c>
      <c r="C73" s="288" t="s">
        <v>198</v>
      </c>
      <c r="D73">
        <v>1.0999999999999999E-2</v>
      </c>
      <c r="E73" t="s">
        <v>196</v>
      </c>
      <c r="F73">
        <v>0.35899999999999999</v>
      </c>
      <c r="G73" s="288" t="s">
        <v>212</v>
      </c>
      <c r="H73">
        <v>12625.8</v>
      </c>
      <c r="I73" t="s">
        <v>212</v>
      </c>
      <c r="J73">
        <v>12625.8</v>
      </c>
      <c r="K73" s="288" t="s">
        <v>196</v>
      </c>
      <c r="L73">
        <v>0.35899999999999999</v>
      </c>
      <c r="M73" t="s">
        <v>197</v>
      </c>
      <c r="N73">
        <v>0.54100000000000004</v>
      </c>
      <c r="O73" s="288" t="s">
        <v>197</v>
      </c>
      <c r="P73">
        <v>0.54100000000000004</v>
      </c>
      <c r="Q73" t="s">
        <v>197</v>
      </c>
      <c r="R73">
        <v>0.54100000000000004</v>
      </c>
      <c r="S73" s="288" t="s">
        <v>213</v>
      </c>
      <c r="T73">
        <v>3665.64</v>
      </c>
      <c r="U73" t="s">
        <v>198</v>
      </c>
      <c r="V73">
        <v>1.0999999999999999E-2</v>
      </c>
      <c r="W73" s="288" t="s">
        <v>197</v>
      </c>
      <c r="X73">
        <v>0.54100000000000004</v>
      </c>
      <c r="Y73" t="s">
        <v>212</v>
      </c>
      <c r="Z73" s="291">
        <v>12625.8</v>
      </c>
    </row>
    <row r="74" spans="1:26" x14ac:dyDescent="0.3">
      <c r="A74" s="264" t="s">
        <v>213</v>
      </c>
      <c r="B74" s="264">
        <v>3665.64</v>
      </c>
      <c r="C74" s="288" t="s">
        <v>199</v>
      </c>
      <c r="D74">
        <v>8.4000000000000005E-2</v>
      </c>
      <c r="E74" t="s">
        <v>197</v>
      </c>
      <c r="F74">
        <v>0.54100000000000004</v>
      </c>
      <c r="G74" s="288" t="s">
        <v>213</v>
      </c>
      <c r="H74">
        <v>3665.64</v>
      </c>
      <c r="I74" t="s">
        <v>213</v>
      </c>
      <c r="J74">
        <v>3665.64</v>
      </c>
      <c r="K74" s="288" t="s">
        <v>197</v>
      </c>
      <c r="L74">
        <v>0.54100000000000004</v>
      </c>
      <c r="M74" t="s">
        <v>198</v>
      </c>
      <c r="N74">
        <v>1.0999999999999999E-2</v>
      </c>
      <c r="O74" s="288" t="s">
        <v>198</v>
      </c>
      <c r="P74">
        <v>1.0999999999999999E-2</v>
      </c>
      <c r="Q74" t="s">
        <v>198</v>
      </c>
      <c r="R74">
        <v>1.0999999999999999E-2</v>
      </c>
      <c r="S74" s="288" t="s">
        <v>214</v>
      </c>
      <c r="T74">
        <v>289.08</v>
      </c>
      <c r="U74" t="s">
        <v>199</v>
      </c>
      <c r="V74">
        <v>8.4000000000000005E-2</v>
      </c>
      <c r="W74" s="288" t="s">
        <v>198</v>
      </c>
      <c r="X74">
        <v>1.0999999999999999E-2</v>
      </c>
      <c r="Y74" t="s">
        <v>213</v>
      </c>
      <c r="Z74" s="291">
        <v>3665.64</v>
      </c>
    </row>
    <row r="75" spans="1:26" x14ac:dyDescent="0.3">
      <c r="A75" s="264" t="s">
        <v>214</v>
      </c>
      <c r="B75" s="264">
        <v>289.08</v>
      </c>
      <c r="C75" s="288" t="s">
        <v>201</v>
      </c>
      <c r="D75">
        <v>2.66</v>
      </c>
      <c r="E75" t="s">
        <v>198</v>
      </c>
      <c r="F75">
        <v>1.0999999999999999E-2</v>
      </c>
      <c r="G75" s="288" t="s">
        <v>214</v>
      </c>
      <c r="H75">
        <v>289.08</v>
      </c>
      <c r="I75" t="s">
        <v>214</v>
      </c>
      <c r="J75">
        <v>289.08</v>
      </c>
      <c r="K75" s="288" t="s">
        <v>198</v>
      </c>
      <c r="L75">
        <v>1.0999999999999999E-2</v>
      </c>
      <c r="M75" t="s">
        <v>199</v>
      </c>
      <c r="N75">
        <v>8.4000000000000005E-2</v>
      </c>
      <c r="O75" s="288" t="s">
        <v>199</v>
      </c>
      <c r="P75">
        <v>8.4000000000000005E-2</v>
      </c>
      <c r="Q75" t="s">
        <v>199</v>
      </c>
      <c r="R75">
        <v>8.4000000000000005E-2</v>
      </c>
      <c r="S75" s="288" t="s">
        <v>215</v>
      </c>
      <c r="T75">
        <v>2552.88</v>
      </c>
      <c r="U75" t="s">
        <v>201</v>
      </c>
      <c r="V75">
        <v>2.66</v>
      </c>
      <c r="W75" s="288" t="s">
        <v>199</v>
      </c>
      <c r="X75">
        <v>8.4000000000000005E-2</v>
      </c>
      <c r="Y75" t="s">
        <v>214</v>
      </c>
      <c r="Z75" s="291">
        <v>289.08</v>
      </c>
    </row>
    <row r="76" spans="1:26" x14ac:dyDescent="0.3">
      <c r="A76" s="264" t="s">
        <v>215</v>
      </c>
      <c r="B76" s="264">
        <v>2552.88</v>
      </c>
      <c r="C76" s="288" t="s">
        <v>212</v>
      </c>
      <c r="D76">
        <v>12625.8</v>
      </c>
      <c r="E76" t="s">
        <v>199</v>
      </c>
      <c r="F76">
        <v>8.4000000000000005E-2</v>
      </c>
      <c r="G76" s="288" t="s">
        <v>215</v>
      </c>
      <c r="H76">
        <v>2552.88</v>
      </c>
      <c r="I76" t="s">
        <v>215</v>
      </c>
      <c r="J76">
        <v>2552.88</v>
      </c>
      <c r="K76" s="288" t="s">
        <v>199</v>
      </c>
      <c r="L76">
        <v>8.4000000000000005E-2</v>
      </c>
      <c r="M76" t="s">
        <v>201</v>
      </c>
      <c r="N76">
        <v>2.66</v>
      </c>
      <c r="O76" s="288" t="s">
        <v>201</v>
      </c>
      <c r="P76">
        <v>2.66</v>
      </c>
      <c r="Q76" t="s">
        <v>201</v>
      </c>
      <c r="R76">
        <v>2.66</v>
      </c>
      <c r="S76" s="288" t="s">
        <v>216</v>
      </c>
      <c r="T76">
        <v>693</v>
      </c>
      <c r="U76" t="s">
        <v>212</v>
      </c>
      <c r="V76">
        <v>12625.8</v>
      </c>
      <c r="W76" s="288" t="s">
        <v>201</v>
      </c>
      <c r="X76">
        <v>2.66</v>
      </c>
      <c r="Y76" t="s">
        <v>215</v>
      </c>
      <c r="Z76" s="291">
        <v>2552.88</v>
      </c>
    </row>
    <row r="77" spans="1:26" x14ac:dyDescent="0.3">
      <c r="A77" s="264" t="s">
        <v>216</v>
      </c>
      <c r="B77" s="264">
        <v>693</v>
      </c>
      <c r="C77" s="288" t="s">
        <v>213</v>
      </c>
      <c r="D77">
        <v>3665.64</v>
      </c>
      <c r="E77" t="s">
        <v>201</v>
      </c>
      <c r="F77">
        <v>2.66</v>
      </c>
      <c r="G77" s="288" t="s">
        <v>216</v>
      </c>
      <c r="H77">
        <v>693</v>
      </c>
      <c r="I77" t="s">
        <v>216</v>
      </c>
      <c r="J77">
        <v>693</v>
      </c>
      <c r="K77" s="288" t="s">
        <v>201</v>
      </c>
      <c r="L77">
        <v>2.66</v>
      </c>
      <c r="M77" t="s">
        <v>212</v>
      </c>
      <c r="N77">
        <v>15150.96</v>
      </c>
      <c r="O77" s="288" t="s">
        <v>212</v>
      </c>
      <c r="P77">
        <v>12625.8</v>
      </c>
      <c r="Q77" t="s">
        <v>212</v>
      </c>
      <c r="R77">
        <v>12625.8</v>
      </c>
      <c r="S77" s="288" t="s">
        <v>217</v>
      </c>
      <c r="T77">
        <v>10000</v>
      </c>
      <c r="U77" t="s">
        <v>213</v>
      </c>
      <c r="V77">
        <v>3665.64</v>
      </c>
      <c r="W77" s="288" t="s">
        <v>212</v>
      </c>
      <c r="X77">
        <v>12625.8</v>
      </c>
      <c r="Y77" t="s">
        <v>216</v>
      </c>
      <c r="Z77" s="291">
        <v>693</v>
      </c>
    </row>
    <row r="78" spans="1:26" x14ac:dyDescent="0.3">
      <c r="A78" s="264" t="s">
        <v>217</v>
      </c>
      <c r="B78" s="264">
        <v>10000</v>
      </c>
      <c r="C78" s="288" t="s">
        <v>214</v>
      </c>
      <c r="D78">
        <v>289.08</v>
      </c>
      <c r="E78" t="s">
        <v>212</v>
      </c>
      <c r="F78">
        <v>12625.8</v>
      </c>
      <c r="G78" s="288" t="s">
        <v>217</v>
      </c>
      <c r="H78">
        <v>10000</v>
      </c>
      <c r="I78" t="s">
        <v>217</v>
      </c>
      <c r="J78">
        <v>10000</v>
      </c>
      <c r="K78" s="288" t="s">
        <v>212</v>
      </c>
      <c r="L78">
        <v>10100.64</v>
      </c>
      <c r="M78" t="s">
        <v>213</v>
      </c>
      <c r="N78">
        <v>4398.768</v>
      </c>
      <c r="O78" s="288" t="s">
        <v>213</v>
      </c>
      <c r="P78">
        <v>3665.64</v>
      </c>
      <c r="Q78" t="s">
        <v>213</v>
      </c>
      <c r="R78">
        <v>3665.64</v>
      </c>
      <c r="S78" s="288" t="s">
        <v>218</v>
      </c>
      <c r="T78">
        <v>4.4000000000000004</v>
      </c>
      <c r="U78" t="s">
        <v>214</v>
      </c>
      <c r="V78">
        <v>289.08</v>
      </c>
      <c r="W78" s="288" t="s">
        <v>213</v>
      </c>
      <c r="X78">
        <v>3665.64</v>
      </c>
      <c r="Y78" t="s">
        <v>217</v>
      </c>
      <c r="Z78" s="291">
        <v>10000</v>
      </c>
    </row>
    <row r="79" spans="1:26" x14ac:dyDescent="0.3">
      <c r="A79" s="264" t="s">
        <v>218</v>
      </c>
      <c r="B79" s="264">
        <v>4.4000000000000004</v>
      </c>
      <c r="C79" s="288" t="s">
        <v>215</v>
      </c>
      <c r="D79">
        <v>2552.88</v>
      </c>
      <c r="E79" t="s">
        <v>213</v>
      </c>
      <c r="F79">
        <v>3665.64</v>
      </c>
      <c r="G79" s="288" t="s">
        <v>218</v>
      </c>
      <c r="H79">
        <v>4.4000000000000004</v>
      </c>
      <c r="I79" t="s">
        <v>218</v>
      </c>
      <c r="J79">
        <v>4.4000000000000004</v>
      </c>
      <c r="K79" s="288" t="s">
        <v>213</v>
      </c>
      <c r="L79">
        <v>2932.5120000000002</v>
      </c>
      <c r="M79" t="s">
        <v>214</v>
      </c>
      <c r="N79">
        <v>346.89600000000002</v>
      </c>
      <c r="O79" s="288" t="s">
        <v>214</v>
      </c>
      <c r="P79">
        <v>289.08</v>
      </c>
      <c r="Q79" t="s">
        <v>214</v>
      </c>
      <c r="R79">
        <v>289.08</v>
      </c>
      <c r="S79" s="288" t="s">
        <v>219</v>
      </c>
      <c r="T79">
        <v>14.904</v>
      </c>
      <c r="U79" t="s">
        <v>215</v>
      </c>
      <c r="V79">
        <v>2552.88</v>
      </c>
      <c r="W79" s="288" t="s">
        <v>214</v>
      </c>
      <c r="X79">
        <v>289.08</v>
      </c>
      <c r="Y79" t="s">
        <v>218</v>
      </c>
      <c r="Z79" s="291">
        <v>4.4000000000000004</v>
      </c>
    </row>
    <row r="80" spans="1:26" x14ac:dyDescent="0.3">
      <c r="A80" s="264" t="s">
        <v>219</v>
      </c>
      <c r="B80" s="264">
        <v>14.904</v>
      </c>
      <c r="C80" s="288" t="s">
        <v>216</v>
      </c>
      <c r="D80">
        <v>693</v>
      </c>
      <c r="E80" t="s">
        <v>214</v>
      </c>
      <c r="F80">
        <v>289.08</v>
      </c>
      <c r="G80" s="288" t="s">
        <v>219</v>
      </c>
      <c r="H80">
        <v>14.904</v>
      </c>
      <c r="I80" t="s">
        <v>219</v>
      </c>
      <c r="J80">
        <v>14.904</v>
      </c>
      <c r="K80" s="288" t="s">
        <v>214</v>
      </c>
      <c r="L80">
        <v>231.26400000000001</v>
      </c>
      <c r="M80" t="s">
        <v>215</v>
      </c>
      <c r="N80">
        <v>3063.4560000000001</v>
      </c>
      <c r="O80" s="288" t="s">
        <v>215</v>
      </c>
      <c r="P80">
        <v>2552.88</v>
      </c>
      <c r="Q80" t="s">
        <v>215</v>
      </c>
      <c r="R80">
        <v>2552.88</v>
      </c>
      <c r="S80" s="288" t="s">
        <v>220</v>
      </c>
      <c r="T80">
        <v>5.1950000000000003</v>
      </c>
      <c r="U80" t="s">
        <v>216</v>
      </c>
      <c r="V80">
        <v>693</v>
      </c>
      <c r="W80" s="288" t="s">
        <v>215</v>
      </c>
      <c r="X80">
        <v>2552.88</v>
      </c>
      <c r="Y80" t="s">
        <v>219</v>
      </c>
      <c r="Z80" s="291">
        <v>14.904</v>
      </c>
    </row>
    <row r="81" spans="1:26" x14ac:dyDescent="0.3">
      <c r="A81" s="264" t="s">
        <v>220</v>
      </c>
      <c r="B81" s="264">
        <v>5.1950000000000003</v>
      </c>
      <c r="C81" s="288" t="s">
        <v>217</v>
      </c>
      <c r="D81">
        <v>10000</v>
      </c>
      <c r="E81" t="s">
        <v>215</v>
      </c>
      <c r="F81">
        <v>2552.88</v>
      </c>
      <c r="G81" s="288" t="s">
        <v>220</v>
      </c>
      <c r="H81">
        <v>5.1950000000000003</v>
      </c>
      <c r="I81" t="s">
        <v>220</v>
      </c>
      <c r="J81">
        <v>5.1950000000000003</v>
      </c>
      <c r="K81" s="288" t="s">
        <v>215</v>
      </c>
      <c r="L81">
        <v>2042.3040000000001</v>
      </c>
      <c r="M81" t="s">
        <v>216</v>
      </c>
      <c r="N81">
        <v>831.6</v>
      </c>
      <c r="O81" s="288" t="s">
        <v>216</v>
      </c>
      <c r="P81">
        <v>693</v>
      </c>
      <c r="Q81" t="s">
        <v>216</v>
      </c>
      <c r="R81">
        <v>693</v>
      </c>
      <c r="S81" s="288" t="s">
        <v>221</v>
      </c>
      <c r="T81">
        <v>4.6150000000000002</v>
      </c>
      <c r="U81" t="s">
        <v>217</v>
      </c>
      <c r="V81">
        <v>10000</v>
      </c>
      <c r="W81" s="288" t="s">
        <v>216</v>
      </c>
      <c r="X81">
        <v>693</v>
      </c>
      <c r="Y81" t="s">
        <v>220</v>
      </c>
      <c r="Z81" s="291">
        <v>5.1950000000000003</v>
      </c>
    </row>
    <row r="82" spans="1:26" x14ac:dyDescent="0.3">
      <c r="A82" s="264" t="s">
        <v>221</v>
      </c>
      <c r="B82" s="264">
        <v>4.6150000000000002</v>
      </c>
      <c r="C82" s="288" t="s">
        <v>218</v>
      </c>
      <c r="D82">
        <v>4.4000000000000004</v>
      </c>
      <c r="E82" t="s">
        <v>216</v>
      </c>
      <c r="F82">
        <v>693</v>
      </c>
      <c r="G82" s="288" t="s">
        <v>221</v>
      </c>
      <c r="H82">
        <v>4.6150000000000002</v>
      </c>
      <c r="I82" t="s">
        <v>221</v>
      </c>
      <c r="J82">
        <v>4.6150000000000002</v>
      </c>
      <c r="K82" s="288" t="s">
        <v>216</v>
      </c>
      <c r="L82">
        <v>554.4</v>
      </c>
      <c r="M82" t="s">
        <v>217</v>
      </c>
      <c r="N82">
        <v>10000</v>
      </c>
      <c r="O82" s="288" t="s">
        <v>217</v>
      </c>
      <c r="P82">
        <v>10000</v>
      </c>
      <c r="Q82" t="s">
        <v>217</v>
      </c>
      <c r="R82">
        <v>10000</v>
      </c>
      <c r="S82" s="288" t="s">
        <v>222</v>
      </c>
      <c r="T82">
        <v>32.365000000000002</v>
      </c>
      <c r="U82" t="s">
        <v>218</v>
      </c>
      <c r="V82">
        <v>4.4000000000000004</v>
      </c>
      <c r="W82" s="288" t="s">
        <v>217</v>
      </c>
      <c r="X82">
        <v>10000</v>
      </c>
      <c r="Y82" t="s">
        <v>221</v>
      </c>
      <c r="Z82" s="291">
        <v>4.6150000000000002</v>
      </c>
    </row>
    <row r="83" spans="1:26" x14ac:dyDescent="0.3">
      <c r="A83" s="264" t="s">
        <v>222</v>
      </c>
      <c r="B83" s="264">
        <v>32.365000000000002</v>
      </c>
      <c r="C83" s="288" t="s">
        <v>219</v>
      </c>
      <c r="D83">
        <v>14.904</v>
      </c>
      <c r="E83" t="s">
        <v>217</v>
      </c>
      <c r="F83">
        <v>10000</v>
      </c>
      <c r="G83" s="288" t="s">
        <v>222</v>
      </c>
      <c r="H83">
        <v>32.365000000000002</v>
      </c>
      <c r="I83" t="s">
        <v>222</v>
      </c>
      <c r="J83">
        <v>32.365000000000002</v>
      </c>
      <c r="K83" s="288" t="s">
        <v>217</v>
      </c>
      <c r="L83">
        <v>10000</v>
      </c>
      <c r="M83" t="s">
        <v>218</v>
      </c>
      <c r="N83">
        <v>4.4000000000000004</v>
      </c>
      <c r="O83" s="288" t="s">
        <v>218</v>
      </c>
      <c r="P83">
        <v>4.4000000000000004</v>
      </c>
      <c r="Q83" t="s">
        <v>218</v>
      </c>
      <c r="R83">
        <v>4.4000000000000004</v>
      </c>
      <c r="S83" s="288" t="s">
        <v>223</v>
      </c>
      <c r="T83">
        <v>1.1268750000000001</v>
      </c>
      <c r="U83" t="s">
        <v>219</v>
      </c>
      <c r="V83">
        <v>14.904</v>
      </c>
      <c r="W83" s="288" t="s">
        <v>218</v>
      </c>
      <c r="X83">
        <v>4.4000000000000004</v>
      </c>
      <c r="Y83" t="s">
        <v>222</v>
      </c>
      <c r="Z83" s="291">
        <v>32.365000000000002</v>
      </c>
    </row>
    <row r="84" spans="1:26" x14ac:dyDescent="0.3">
      <c r="A84" s="264" t="s">
        <v>223</v>
      </c>
      <c r="B84" s="264">
        <v>1.5024999999999999</v>
      </c>
      <c r="C84" s="288" t="s">
        <v>220</v>
      </c>
      <c r="D84">
        <v>5.1950000000000003</v>
      </c>
      <c r="E84" t="s">
        <v>218</v>
      </c>
      <c r="F84">
        <v>4.4000000000000004</v>
      </c>
      <c r="G84" s="288" t="s">
        <v>223</v>
      </c>
      <c r="H84">
        <v>1.5024999999999999</v>
      </c>
      <c r="I84" t="s">
        <v>223</v>
      </c>
      <c r="J84">
        <v>1.5024999999999999</v>
      </c>
      <c r="K84" s="288" t="s">
        <v>218</v>
      </c>
      <c r="L84">
        <v>4.4000000000000004</v>
      </c>
      <c r="M84" t="s">
        <v>219</v>
      </c>
      <c r="N84">
        <v>14.904</v>
      </c>
      <c r="O84" s="288" t="s">
        <v>219</v>
      </c>
      <c r="P84">
        <v>14.904</v>
      </c>
      <c r="Q84" t="s">
        <v>219</v>
      </c>
      <c r="R84">
        <v>14.904</v>
      </c>
      <c r="S84" s="288" t="s">
        <v>224</v>
      </c>
      <c r="T84">
        <v>8.1419999999999995</v>
      </c>
      <c r="U84" t="s">
        <v>220</v>
      </c>
      <c r="V84">
        <v>5.1950000000000003</v>
      </c>
      <c r="W84" s="288" t="s">
        <v>219</v>
      </c>
      <c r="X84">
        <v>14.904</v>
      </c>
      <c r="Y84" t="s">
        <v>223</v>
      </c>
      <c r="Z84" s="291">
        <v>1.5024999999999999</v>
      </c>
    </row>
    <row r="85" spans="1:26" x14ac:dyDescent="0.3">
      <c r="A85" s="264" t="s">
        <v>224</v>
      </c>
      <c r="B85" s="264">
        <v>10.856</v>
      </c>
      <c r="C85" s="288" t="s">
        <v>221</v>
      </c>
      <c r="D85">
        <v>4.6150000000000002</v>
      </c>
      <c r="E85" t="s">
        <v>219</v>
      </c>
      <c r="F85">
        <v>14.904</v>
      </c>
      <c r="G85" s="288" t="s">
        <v>224</v>
      </c>
      <c r="H85">
        <v>10.856</v>
      </c>
      <c r="I85" t="s">
        <v>224</v>
      </c>
      <c r="J85">
        <v>10.856</v>
      </c>
      <c r="K85" s="288" t="s">
        <v>219</v>
      </c>
      <c r="L85">
        <v>14.904</v>
      </c>
      <c r="M85" t="s">
        <v>220</v>
      </c>
      <c r="N85">
        <v>5.1950000000000003</v>
      </c>
      <c r="O85" s="288" t="s">
        <v>220</v>
      </c>
      <c r="P85">
        <v>5.1950000000000003</v>
      </c>
      <c r="Q85" t="s">
        <v>220</v>
      </c>
      <c r="R85">
        <v>5.1950000000000003</v>
      </c>
      <c r="S85" s="288" t="s">
        <v>225</v>
      </c>
      <c r="T85">
        <v>7.5</v>
      </c>
      <c r="U85" t="s">
        <v>221</v>
      </c>
      <c r="V85">
        <v>4.6150000000000002</v>
      </c>
      <c r="W85" s="288" t="s">
        <v>220</v>
      </c>
      <c r="X85">
        <v>5.1950000000000003</v>
      </c>
      <c r="Y85" t="s">
        <v>224</v>
      </c>
      <c r="Z85" s="291">
        <v>10.856</v>
      </c>
    </row>
    <row r="86" spans="1:26" x14ac:dyDescent="0.3">
      <c r="A86" s="264" t="s">
        <v>225</v>
      </c>
      <c r="B86" s="264">
        <v>10</v>
      </c>
      <c r="C86" s="288" t="s">
        <v>222</v>
      </c>
      <c r="D86">
        <v>32.365000000000002</v>
      </c>
      <c r="E86" t="s">
        <v>220</v>
      </c>
      <c r="F86">
        <v>5.1950000000000003</v>
      </c>
      <c r="G86" s="288" t="s">
        <v>225</v>
      </c>
      <c r="H86">
        <v>10</v>
      </c>
      <c r="I86" t="s">
        <v>225</v>
      </c>
      <c r="J86">
        <v>10</v>
      </c>
      <c r="K86" s="288" t="s">
        <v>220</v>
      </c>
      <c r="L86">
        <v>5.1950000000000003</v>
      </c>
      <c r="M86" t="s">
        <v>221</v>
      </c>
      <c r="N86">
        <v>4.6150000000000002</v>
      </c>
      <c r="O86" s="288" t="s">
        <v>221</v>
      </c>
      <c r="P86">
        <v>4.6150000000000002</v>
      </c>
      <c r="Q86" t="s">
        <v>221</v>
      </c>
      <c r="R86">
        <v>4.6150000000000002</v>
      </c>
      <c r="S86" s="288" t="s">
        <v>226</v>
      </c>
      <c r="T86">
        <v>8.4749999999999996</v>
      </c>
      <c r="U86" t="s">
        <v>222</v>
      </c>
      <c r="V86">
        <v>32.365000000000002</v>
      </c>
      <c r="W86" s="288" t="s">
        <v>221</v>
      </c>
      <c r="X86">
        <v>4.6150000000000002</v>
      </c>
      <c r="Y86" t="s">
        <v>225</v>
      </c>
      <c r="Z86" s="291">
        <v>10</v>
      </c>
    </row>
    <row r="87" spans="1:26" x14ac:dyDescent="0.3">
      <c r="A87" s="264" t="s">
        <v>226</v>
      </c>
      <c r="B87" s="264">
        <v>11.3</v>
      </c>
      <c r="C87" s="288" t="s">
        <v>223</v>
      </c>
      <c r="D87">
        <v>1.5024999999999999</v>
      </c>
      <c r="E87" t="s">
        <v>221</v>
      </c>
      <c r="F87">
        <v>4.6150000000000002</v>
      </c>
      <c r="G87" s="288" t="s">
        <v>226</v>
      </c>
      <c r="H87">
        <v>11.3</v>
      </c>
      <c r="I87" t="s">
        <v>226</v>
      </c>
      <c r="J87">
        <v>11.3</v>
      </c>
      <c r="K87" s="288" t="s">
        <v>221</v>
      </c>
      <c r="L87">
        <v>4.6150000000000002</v>
      </c>
      <c r="M87" t="s">
        <v>222</v>
      </c>
      <c r="N87">
        <v>32.365000000000002</v>
      </c>
      <c r="O87" s="288" t="s">
        <v>222</v>
      </c>
      <c r="P87">
        <v>32.365000000000002</v>
      </c>
      <c r="Q87" t="s">
        <v>222</v>
      </c>
      <c r="R87">
        <v>32.365000000000002</v>
      </c>
      <c r="S87" s="288" t="s">
        <v>227</v>
      </c>
      <c r="T87">
        <v>18</v>
      </c>
      <c r="U87" t="s">
        <v>223</v>
      </c>
      <c r="V87">
        <v>1.878125</v>
      </c>
      <c r="W87" s="288" t="s">
        <v>222</v>
      </c>
      <c r="X87">
        <v>32.365000000000002</v>
      </c>
      <c r="Y87" t="s">
        <v>226</v>
      </c>
      <c r="Z87" s="291">
        <v>11.3</v>
      </c>
    </row>
    <row r="88" spans="1:26" x14ac:dyDescent="0.3">
      <c r="A88" s="264" t="s">
        <v>227</v>
      </c>
      <c r="B88" s="264">
        <v>24</v>
      </c>
      <c r="C88" s="288" t="s">
        <v>224</v>
      </c>
      <c r="D88">
        <v>10.856</v>
      </c>
      <c r="E88" t="s">
        <v>222</v>
      </c>
      <c r="F88">
        <v>32.365000000000002</v>
      </c>
      <c r="G88" s="288" t="s">
        <v>227</v>
      </c>
      <c r="H88">
        <v>24</v>
      </c>
      <c r="I88" t="s">
        <v>227</v>
      </c>
      <c r="J88">
        <v>24</v>
      </c>
      <c r="K88" s="288" t="s">
        <v>222</v>
      </c>
      <c r="L88">
        <v>32.365000000000002</v>
      </c>
      <c r="M88" t="s">
        <v>223</v>
      </c>
      <c r="N88">
        <v>1.5024999999999999</v>
      </c>
      <c r="O88" s="288" t="s">
        <v>223</v>
      </c>
      <c r="P88">
        <v>1.5024999999999999</v>
      </c>
      <c r="Q88" t="s">
        <v>223</v>
      </c>
      <c r="R88">
        <v>1.5024999999999999</v>
      </c>
      <c r="S88" s="288" t="s">
        <v>228</v>
      </c>
      <c r="T88">
        <v>49.424999999999997</v>
      </c>
      <c r="U88" t="s">
        <v>224</v>
      </c>
      <c r="V88">
        <v>13.57</v>
      </c>
      <c r="W88" s="288" t="s">
        <v>223</v>
      </c>
      <c r="X88">
        <v>1.5024999999999999</v>
      </c>
      <c r="Y88" t="s">
        <v>227</v>
      </c>
      <c r="Z88" s="291">
        <v>24</v>
      </c>
    </row>
    <row r="89" spans="1:26" x14ac:dyDescent="0.3">
      <c r="A89" s="265" t="s">
        <v>228</v>
      </c>
      <c r="B89" s="264">
        <v>65.900000000000006</v>
      </c>
      <c r="C89" s="288" t="s">
        <v>225</v>
      </c>
      <c r="D89">
        <v>10</v>
      </c>
      <c r="E89" t="s">
        <v>223</v>
      </c>
      <c r="F89">
        <v>1.5024999999999999</v>
      </c>
      <c r="G89" s="288" t="s">
        <v>228</v>
      </c>
      <c r="H89">
        <v>65.900000000000006</v>
      </c>
      <c r="I89" t="s">
        <v>228</v>
      </c>
      <c r="J89">
        <v>65.900000000000006</v>
      </c>
      <c r="K89" s="288" t="s">
        <v>223</v>
      </c>
      <c r="L89">
        <v>1.5024999999999999</v>
      </c>
      <c r="M89" t="s">
        <v>224</v>
      </c>
      <c r="N89">
        <v>10.856</v>
      </c>
      <c r="O89" s="288" t="s">
        <v>224</v>
      </c>
      <c r="P89">
        <v>10.856</v>
      </c>
      <c r="Q89" t="s">
        <v>224</v>
      </c>
      <c r="R89">
        <v>10.856</v>
      </c>
      <c r="S89" s="288" t="s">
        <v>229</v>
      </c>
      <c r="T89">
        <v>26.25</v>
      </c>
      <c r="U89" t="s">
        <v>225</v>
      </c>
      <c r="V89">
        <v>12.5</v>
      </c>
      <c r="W89" s="288" t="s">
        <v>224</v>
      </c>
      <c r="X89">
        <v>10.856</v>
      </c>
      <c r="Y89" t="s">
        <v>228</v>
      </c>
      <c r="Z89" s="291">
        <v>65.900000000000006</v>
      </c>
    </row>
    <row r="90" spans="1:26" x14ac:dyDescent="0.3">
      <c r="A90" s="264" t="s">
        <v>229</v>
      </c>
      <c r="B90" s="264">
        <v>35</v>
      </c>
      <c r="C90" s="288" t="s">
        <v>226</v>
      </c>
      <c r="D90">
        <v>11.3</v>
      </c>
      <c r="E90" t="s">
        <v>224</v>
      </c>
      <c r="F90">
        <v>10.856</v>
      </c>
      <c r="G90" s="288" t="s">
        <v>229</v>
      </c>
      <c r="H90">
        <v>35</v>
      </c>
      <c r="I90" t="s">
        <v>229</v>
      </c>
      <c r="J90">
        <v>35</v>
      </c>
      <c r="K90" s="288" t="s">
        <v>224</v>
      </c>
      <c r="L90">
        <v>10.856</v>
      </c>
      <c r="M90" t="s">
        <v>225</v>
      </c>
      <c r="N90">
        <v>10</v>
      </c>
      <c r="O90" s="288" t="s">
        <v>225</v>
      </c>
      <c r="P90">
        <v>10</v>
      </c>
      <c r="Q90" t="s">
        <v>225</v>
      </c>
      <c r="R90">
        <v>10</v>
      </c>
      <c r="S90" s="288" t="s">
        <v>230</v>
      </c>
      <c r="T90">
        <v>1.8885000000000001</v>
      </c>
      <c r="U90" t="s">
        <v>226</v>
      </c>
      <c r="V90">
        <v>14.125</v>
      </c>
      <c r="W90" s="288" t="s">
        <v>225</v>
      </c>
      <c r="X90">
        <v>10</v>
      </c>
      <c r="Y90" t="s">
        <v>229</v>
      </c>
      <c r="Z90" s="291">
        <v>35</v>
      </c>
    </row>
    <row r="91" spans="1:26" x14ac:dyDescent="0.3">
      <c r="A91" s="264" t="s">
        <v>230</v>
      </c>
      <c r="B91" s="265">
        <v>2.5179999999999998</v>
      </c>
      <c r="C91" s="288" t="s">
        <v>227</v>
      </c>
      <c r="D91">
        <v>24</v>
      </c>
      <c r="E91" t="s">
        <v>225</v>
      </c>
      <c r="F91">
        <v>10</v>
      </c>
      <c r="G91" s="288" t="s">
        <v>230</v>
      </c>
      <c r="H91">
        <v>2.5179999999999998</v>
      </c>
      <c r="I91" t="s">
        <v>230</v>
      </c>
      <c r="J91">
        <v>2.5179999999999998</v>
      </c>
      <c r="K91" s="288" t="s">
        <v>225</v>
      </c>
      <c r="L91">
        <v>10</v>
      </c>
      <c r="M91" t="s">
        <v>226</v>
      </c>
      <c r="N91">
        <v>11.3</v>
      </c>
      <c r="O91" s="288" t="s">
        <v>226</v>
      </c>
      <c r="P91">
        <v>11.3</v>
      </c>
      <c r="Q91" t="s">
        <v>226</v>
      </c>
      <c r="R91">
        <v>11.3</v>
      </c>
      <c r="S91" s="288" t="s">
        <v>231</v>
      </c>
      <c r="T91">
        <v>45</v>
      </c>
      <c r="U91" t="s">
        <v>227</v>
      </c>
      <c r="V91">
        <v>30</v>
      </c>
      <c r="W91" s="288" t="s">
        <v>226</v>
      </c>
      <c r="X91">
        <v>11.3</v>
      </c>
      <c r="Y91" t="s">
        <v>230</v>
      </c>
      <c r="Z91" s="291">
        <v>2.5179999999999998</v>
      </c>
    </row>
    <row r="92" spans="1:26" x14ac:dyDescent="0.3">
      <c r="A92" s="264" t="s">
        <v>231</v>
      </c>
      <c r="B92" s="264">
        <v>60</v>
      </c>
      <c r="C92" s="288" t="s">
        <v>228</v>
      </c>
      <c r="D92">
        <v>65.900000000000006</v>
      </c>
      <c r="E92" t="s">
        <v>226</v>
      </c>
      <c r="F92">
        <v>11.3</v>
      </c>
      <c r="G92" s="288" t="s">
        <v>231</v>
      </c>
      <c r="H92">
        <v>60</v>
      </c>
      <c r="I92" t="s">
        <v>231</v>
      </c>
      <c r="J92">
        <v>60</v>
      </c>
      <c r="K92" s="288" t="s">
        <v>226</v>
      </c>
      <c r="L92">
        <v>11.3</v>
      </c>
      <c r="M92" t="s">
        <v>227</v>
      </c>
      <c r="N92">
        <v>24</v>
      </c>
      <c r="O92" s="288" t="s">
        <v>227</v>
      </c>
      <c r="P92">
        <v>24</v>
      </c>
      <c r="Q92" t="s">
        <v>227</v>
      </c>
      <c r="R92">
        <v>24</v>
      </c>
      <c r="S92" s="288" t="s">
        <v>233</v>
      </c>
      <c r="T92">
        <v>30</v>
      </c>
      <c r="U92" t="s">
        <v>228</v>
      </c>
      <c r="V92">
        <v>82.375</v>
      </c>
      <c r="W92" s="288" t="s">
        <v>227</v>
      </c>
      <c r="X92">
        <v>24</v>
      </c>
      <c r="Y92" t="s">
        <v>231</v>
      </c>
      <c r="Z92" s="291">
        <v>60</v>
      </c>
    </row>
    <row r="93" spans="1:26" x14ac:dyDescent="0.3">
      <c r="A93" s="264" t="s">
        <v>233</v>
      </c>
      <c r="B93" s="264">
        <v>40</v>
      </c>
      <c r="C93" s="288" t="s">
        <v>229</v>
      </c>
      <c r="D93">
        <v>35</v>
      </c>
      <c r="E93" t="s">
        <v>227</v>
      </c>
      <c r="F93">
        <v>24</v>
      </c>
      <c r="G93" s="288" t="s">
        <v>233</v>
      </c>
      <c r="H93">
        <v>40</v>
      </c>
      <c r="I93" t="s">
        <v>233</v>
      </c>
      <c r="J93">
        <v>40</v>
      </c>
      <c r="K93" s="288" t="s">
        <v>227</v>
      </c>
      <c r="L93">
        <v>24</v>
      </c>
      <c r="M93" t="s">
        <v>228</v>
      </c>
      <c r="N93">
        <v>65.900000000000006</v>
      </c>
      <c r="O93" s="288" t="s">
        <v>228</v>
      </c>
      <c r="P93">
        <v>65.900000000000006</v>
      </c>
      <c r="Q93" t="s">
        <v>228</v>
      </c>
      <c r="R93">
        <v>65.900000000000006</v>
      </c>
      <c r="S93" s="288" t="s">
        <v>237</v>
      </c>
      <c r="T93">
        <v>15.65645997</v>
      </c>
      <c r="U93" t="s">
        <v>229</v>
      </c>
      <c r="V93">
        <v>43.75</v>
      </c>
      <c r="W93" s="288" t="s">
        <v>228</v>
      </c>
      <c r="X93">
        <v>65.900000000000006</v>
      </c>
      <c r="Y93" t="s">
        <v>233</v>
      </c>
      <c r="Z93" s="291">
        <v>40</v>
      </c>
    </row>
    <row r="94" spans="1:26" x14ac:dyDescent="0.3">
      <c r="A94" s="264" t="s">
        <v>237</v>
      </c>
      <c r="B94" s="265">
        <v>7.690019661</v>
      </c>
      <c r="C94" s="288" t="s">
        <v>230</v>
      </c>
      <c r="D94">
        <v>2.5179999999999998</v>
      </c>
      <c r="E94" t="s">
        <v>228</v>
      </c>
      <c r="F94">
        <v>65.900000000000006</v>
      </c>
      <c r="G94" s="288" t="s">
        <v>237</v>
      </c>
      <c r="H94">
        <v>7.6898798949999998</v>
      </c>
      <c r="I94" t="s">
        <v>237</v>
      </c>
      <c r="J94">
        <v>7.6898798949999998</v>
      </c>
      <c r="K94" s="288" t="s">
        <v>228</v>
      </c>
      <c r="L94">
        <v>65.900000000000006</v>
      </c>
      <c r="M94" t="s">
        <v>229</v>
      </c>
      <c r="N94">
        <v>35</v>
      </c>
      <c r="O94" s="288" t="s">
        <v>229</v>
      </c>
      <c r="P94">
        <v>35</v>
      </c>
      <c r="Q94" t="s">
        <v>229</v>
      </c>
      <c r="R94">
        <v>35</v>
      </c>
      <c r="S94" s="288" t="s">
        <v>240</v>
      </c>
      <c r="T94">
        <v>1.0798013280000001</v>
      </c>
      <c r="U94" t="s">
        <v>230</v>
      </c>
      <c r="V94">
        <v>3.1475</v>
      </c>
      <c r="W94" s="288" t="s">
        <v>229</v>
      </c>
      <c r="X94">
        <v>35</v>
      </c>
      <c r="Y94" t="s">
        <v>237</v>
      </c>
      <c r="Z94" s="291">
        <v>6.9708921029999997</v>
      </c>
    </row>
    <row r="95" spans="1:26" x14ac:dyDescent="0.3">
      <c r="A95" s="264" t="s">
        <v>242</v>
      </c>
      <c r="B95" s="265">
        <v>1.5873357979999999E-4</v>
      </c>
      <c r="C95" s="288" t="s">
        <v>231</v>
      </c>
      <c r="D95">
        <v>60</v>
      </c>
      <c r="E95" t="s">
        <v>229</v>
      </c>
      <c r="F95">
        <v>35</v>
      </c>
      <c r="G95" s="288" t="s">
        <v>242</v>
      </c>
      <c r="H95">
        <v>1.587333819E-4</v>
      </c>
      <c r="I95" t="s">
        <v>242</v>
      </c>
      <c r="J95">
        <v>1.587333819E-4</v>
      </c>
      <c r="K95" s="288" t="s">
        <v>229</v>
      </c>
      <c r="L95">
        <v>35</v>
      </c>
      <c r="M95" t="s">
        <v>230</v>
      </c>
      <c r="N95">
        <v>2.5179999999999998</v>
      </c>
      <c r="O95" s="288" t="s">
        <v>230</v>
      </c>
      <c r="P95">
        <v>2.5179999999999998</v>
      </c>
      <c r="Q95" t="s">
        <v>230</v>
      </c>
      <c r="R95">
        <v>2.5179999999999998</v>
      </c>
      <c r="S95" s="288" t="s">
        <v>242</v>
      </c>
      <c r="T95">
        <v>1.9529863450000001E-4</v>
      </c>
      <c r="U95" t="s">
        <v>231</v>
      </c>
      <c r="V95">
        <v>75</v>
      </c>
      <c r="W95" s="288" t="s">
        <v>230</v>
      </c>
      <c r="X95">
        <v>2.5179999999999998</v>
      </c>
      <c r="Y95" t="s">
        <v>240</v>
      </c>
      <c r="Z95" s="291">
        <v>1.8419895770000001</v>
      </c>
    </row>
    <row r="96" spans="1:26" x14ac:dyDescent="0.3">
      <c r="A96" s="264" t="s">
        <v>244</v>
      </c>
      <c r="B96" s="264">
        <v>0.48399999999999999</v>
      </c>
      <c r="C96" s="288" t="s">
        <v>233</v>
      </c>
      <c r="D96">
        <v>40</v>
      </c>
      <c r="E96" t="s">
        <v>230</v>
      </c>
      <c r="F96">
        <v>2.5179999999999998</v>
      </c>
      <c r="G96" s="288" t="s">
        <v>244</v>
      </c>
      <c r="H96">
        <v>0.48399999999999999</v>
      </c>
      <c r="I96" t="s">
        <v>244</v>
      </c>
      <c r="J96">
        <v>0.48399999999999999</v>
      </c>
      <c r="K96" s="288" t="s">
        <v>230</v>
      </c>
      <c r="L96">
        <v>2.5179999999999998</v>
      </c>
      <c r="M96" t="s">
        <v>231</v>
      </c>
      <c r="N96">
        <v>60</v>
      </c>
      <c r="O96" s="288" t="s">
        <v>231</v>
      </c>
      <c r="P96">
        <v>60</v>
      </c>
      <c r="Q96" t="s">
        <v>231</v>
      </c>
      <c r="R96">
        <v>60</v>
      </c>
      <c r="S96" s="288" t="s">
        <v>244</v>
      </c>
      <c r="T96">
        <v>0.48399999999999999</v>
      </c>
      <c r="U96" t="s">
        <v>233</v>
      </c>
      <c r="V96">
        <v>50</v>
      </c>
      <c r="W96" s="288" t="s">
        <v>231</v>
      </c>
      <c r="X96">
        <v>60</v>
      </c>
      <c r="Y96" t="s">
        <v>242</v>
      </c>
      <c r="Z96" s="296">
        <v>4.136108701E-5</v>
      </c>
    </row>
    <row r="97" spans="1:26" x14ac:dyDescent="0.3">
      <c r="A97" s="264" t="s">
        <v>248</v>
      </c>
      <c r="B97" s="264">
        <v>7.82</v>
      </c>
      <c r="C97" s="288" t="s">
        <v>237</v>
      </c>
      <c r="D97">
        <v>8.0799764300000003</v>
      </c>
      <c r="E97" t="s">
        <v>231</v>
      </c>
      <c r="F97">
        <v>60</v>
      </c>
      <c r="G97" s="288" t="s">
        <v>248</v>
      </c>
      <c r="H97">
        <v>7.82</v>
      </c>
      <c r="I97" t="s">
        <v>248</v>
      </c>
      <c r="J97">
        <v>7.82</v>
      </c>
      <c r="K97" s="288" t="s">
        <v>231</v>
      </c>
      <c r="L97">
        <v>60</v>
      </c>
      <c r="M97" t="s">
        <v>233</v>
      </c>
      <c r="N97">
        <v>40</v>
      </c>
      <c r="O97" s="288" t="s">
        <v>233</v>
      </c>
      <c r="P97">
        <v>40</v>
      </c>
      <c r="Q97" t="s">
        <v>233</v>
      </c>
      <c r="R97">
        <v>40</v>
      </c>
      <c r="S97" s="288" t="s">
        <v>248</v>
      </c>
      <c r="T97">
        <v>7.82</v>
      </c>
      <c r="U97" t="s">
        <v>242</v>
      </c>
      <c r="V97">
        <v>1.4296668550000001E-4</v>
      </c>
      <c r="W97" s="288" t="s">
        <v>233</v>
      </c>
      <c r="X97">
        <v>40</v>
      </c>
      <c r="Y97" t="s">
        <v>244</v>
      </c>
      <c r="Z97" s="291">
        <v>0.48399999999999999</v>
      </c>
    </row>
    <row r="98" spans="1:26" x14ac:dyDescent="0.3">
      <c r="A98" s="264" t="s">
        <v>249</v>
      </c>
      <c r="B98" s="265">
        <v>13.12</v>
      </c>
      <c r="C98" s="288" t="s">
        <v>242</v>
      </c>
      <c r="D98">
        <v>1.58727875E-4</v>
      </c>
      <c r="E98" t="s">
        <v>233</v>
      </c>
      <c r="F98">
        <v>40</v>
      </c>
      <c r="G98" s="288" t="s">
        <v>249</v>
      </c>
      <c r="H98">
        <v>13.12</v>
      </c>
      <c r="I98" t="s">
        <v>249</v>
      </c>
      <c r="J98">
        <v>13.12</v>
      </c>
      <c r="K98" s="288" t="s">
        <v>233</v>
      </c>
      <c r="L98">
        <v>40</v>
      </c>
      <c r="M98" t="s">
        <v>237</v>
      </c>
      <c r="N98">
        <v>10.27327799</v>
      </c>
      <c r="O98" s="288" t="s">
        <v>237</v>
      </c>
      <c r="P98">
        <v>8.0866506719999993</v>
      </c>
      <c r="Q98" t="s">
        <v>237</v>
      </c>
      <c r="R98">
        <v>6.7069329099999999</v>
      </c>
      <c r="S98" s="288" t="s">
        <v>249</v>
      </c>
      <c r="T98">
        <v>13.12</v>
      </c>
      <c r="U98" t="s">
        <v>244</v>
      </c>
      <c r="V98">
        <v>0.48399999999999999</v>
      </c>
      <c r="W98" s="288" t="s">
        <v>237</v>
      </c>
      <c r="X98" s="295">
        <v>4.438423808E-7</v>
      </c>
      <c r="Y98" t="s">
        <v>248</v>
      </c>
      <c r="Z98" s="291">
        <v>7.82</v>
      </c>
    </row>
    <row r="99" spans="1:26" x14ac:dyDescent="0.3">
      <c r="A99" s="264" t="s">
        <v>250</v>
      </c>
      <c r="B99" s="264">
        <v>39.33</v>
      </c>
      <c r="C99" s="288" t="s">
        <v>244</v>
      </c>
      <c r="D99">
        <v>0.48399999999999999</v>
      </c>
      <c r="E99" t="s">
        <v>237</v>
      </c>
      <c r="F99">
        <v>6.8906144149999999</v>
      </c>
      <c r="G99" s="288" t="s">
        <v>250</v>
      </c>
      <c r="H99">
        <v>39.33</v>
      </c>
      <c r="I99" t="s">
        <v>250</v>
      </c>
      <c r="J99">
        <v>39.33</v>
      </c>
      <c r="K99" s="288" t="s">
        <v>242</v>
      </c>
      <c r="L99">
        <v>1.5872712440000001E-4</v>
      </c>
      <c r="M99" t="s">
        <v>239</v>
      </c>
      <c r="N99" s="295">
        <v>1.2918982060000001E-7</v>
      </c>
      <c r="O99" s="288" t="s">
        <v>240</v>
      </c>
      <c r="P99" s="295">
        <v>1.0365436070000001E-6</v>
      </c>
      <c r="Q99" t="s">
        <v>242</v>
      </c>
      <c r="R99">
        <v>1.5871584390000001E-4</v>
      </c>
      <c r="S99" s="288" t="s">
        <v>250</v>
      </c>
      <c r="T99">
        <v>39.33</v>
      </c>
      <c r="U99" t="s">
        <v>248</v>
      </c>
      <c r="V99">
        <v>7.82</v>
      </c>
      <c r="W99" s="288" t="s">
        <v>242</v>
      </c>
      <c r="X99">
        <v>1.3695921619999999E-4</v>
      </c>
      <c r="Y99" t="s">
        <v>249</v>
      </c>
      <c r="Z99" s="291">
        <v>13.12</v>
      </c>
    </row>
    <row r="100" spans="1:26" x14ac:dyDescent="0.3">
      <c r="A100" s="264" t="s">
        <v>251</v>
      </c>
      <c r="B100" s="264">
        <v>22.593814829999999</v>
      </c>
      <c r="C100" s="288" t="s">
        <v>248</v>
      </c>
      <c r="D100">
        <v>7.82</v>
      </c>
      <c r="E100" t="s">
        <v>242</v>
      </c>
      <c r="F100">
        <v>1.5872247840000001E-4</v>
      </c>
      <c r="G100" s="288" t="s">
        <v>251</v>
      </c>
      <c r="H100">
        <v>22.594051929999999</v>
      </c>
      <c r="I100" t="s">
        <v>251</v>
      </c>
      <c r="J100">
        <v>22.594051929999999</v>
      </c>
      <c r="K100" s="288" t="s">
        <v>244</v>
      </c>
      <c r="L100">
        <v>0.48399999999999999</v>
      </c>
      <c r="M100" t="s">
        <v>240</v>
      </c>
      <c r="N100" s="295">
        <v>3.2475500440000001E-6</v>
      </c>
      <c r="O100" s="288" t="s">
        <v>242</v>
      </c>
      <c r="P100">
        <v>1.5873328719999999E-4</v>
      </c>
      <c r="Q100" t="s">
        <v>244</v>
      </c>
      <c r="R100">
        <v>0.48399999999999999</v>
      </c>
      <c r="S100" s="288" t="s">
        <v>251</v>
      </c>
      <c r="T100">
        <v>19.033918289999999</v>
      </c>
      <c r="U100" t="s">
        <v>249</v>
      </c>
      <c r="V100">
        <v>13.12</v>
      </c>
      <c r="W100" s="288" t="s">
        <v>244</v>
      </c>
      <c r="X100">
        <v>0.48400000009999999</v>
      </c>
      <c r="Y100" t="s">
        <v>250</v>
      </c>
      <c r="Z100" s="291">
        <v>39.33</v>
      </c>
    </row>
    <row r="101" spans="1:26" x14ac:dyDescent="0.3">
      <c r="A101" s="264" t="s">
        <v>265</v>
      </c>
      <c r="B101" s="264">
        <v>0.16978179709999999</v>
      </c>
      <c r="C101" s="288" t="s">
        <v>249</v>
      </c>
      <c r="D101">
        <v>13.12</v>
      </c>
      <c r="E101" t="s">
        <v>244</v>
      </c>
      <c r="F101">
        <v>0.48400000009999999</v>
      </c>
      <c r="G101" s="288" t="s">
        <v>265</v>
      </c>
      <c r="H101">
        <v>0.1697827781</v>
      </c>
      <c r="I101" t="s">
        <v>265</v>
      </c>
      <c r="J101">
        <v>0.1697827781</v>
      </c>
      <c r="K101" s="288" t="s">
        <v>248</v>
      </c>
      <c r="L101">
        <v>7.82</v>
      </c>
      <c r="M101" t="s">
        <v>242</v>
      </c>
      <c r="N101">
        <v>1.5869055389999999E-4</v>
      </c>
      <c r="O101" s="288" t="s">
        <v>244</v>
      </c>
      <c r="P101">
        <v>0.48399999999999999</v>
      </c>
      <c r="Q101" t="s">
        <v>248</v>
      </c>
      <c r="R101">
        <v>7.82</v>
      </c>
      <c r="S101" s="288" t="s">
        <v>265</v>
      </c>
      <c r="T101">
        <v>0.176020705</v>
      </c>
      <c r="U101" t="s">
        <v>250</v>
      </c>
      <c r="V101">
        <v>39.33</v>
      </c>
      <c r="W101" s="288" t="s">
        <v>248</v>
      </c>
      <c r="X101">
        <v>7.82</v>
      </c>
      <c r="Y101" t="s">
        <v>251</v>
      </c>
      <c r="Z101" s="291">
        <v>34.164008490000001</v>
      </c>
    </row>
    <row r="102" spans="1:26" x14ac:dyDescent="0.3">
      <c r="A102" s="264" t="s">
        <v>267</v>
      </c>
      <c r="B102" s="265">
        <v>40.139032589999999</v>
      </c>
      <c r="C102" s="288" t="s">
        <v>250</v>
      </c>
      <c r="D102">
        <v>39.33</v>
      </c>
      <c r="E102" t="s">
        <v>248</v>
      </c>
      <c r="F102">
        <v>7.82</v>
      </c>
      <c r="G102" s="288" t="s">
        <v>267</v>
      </c>
      <c r="H102">
        <v>40.139032700000001</v>
      </c>
      <c r="I102" t="s">
        <v>267</v>
      </c>
      <c r="J102">
        <v>40.139032700000001</v>
      </c>
      <c r="K102" s="288" t="s">
        <v>249</v>
      </c>
      <c r="L102">
        <v>13.12</v>
      </c>
      <c r="M102" t="s">
        <v>244</v>
      </c>
      <c r="N102">
        <v>0.48399999999999999</v>
      </c>
      <c r="O102" s="288" t="s">
        <v>248</v>
      </c>
      <c r="P102">
        <v>7.82</v>
      </c>
      <c r="Q102" t="s">
        <v>249</v>
      </c>
      <c r="R102">
        <v>13.12</v>
      </c>
      <c r="S102" s="288" t="s">
        <v>267</v>
      </c>
      <c r="T102">
        <v>40.314387119999999</v>
      </c>
      <c r="U102" t="s">
        <v>251</v>
      </c>
      <c r="V102">
        <v>30.7059575</v>
      </c>
      <c r="W102" s="288" t="s">
        <v>249</v>
      </c>
      <c r="X102">
        <v>13.12</v>
      </c>
      <c r="Y102" t="s">
        <v>265</v>
      </c>
      <c r="Z102" s="291">
        <v>9.8264604089999999E-2</v>
      </c>
    </row>
    <row r="103" spans="1:26" x14ac:dyDescent="0.3">
      <c r="A103" s="264" t="s">
        <v>269</v>
      </c>
      <c r="B103" s="265">
        <v>4.4535999999999998</v>
      </c>
      <c r="C103" s="288" t="s">
        <v>251</v>
      </c>
      <c r="D103">
        <v>22.219391349999999</v>
      </c>
      <c r="E103" t="s">
        <v>249</v>
      </c>
      <c r="F103">
        <v>13.12</v>
      </c>
      <c r="G103" s="288" t="s">
        <v>269</v>
      </c>
      <c r="H103">
        <v>4.4535999999999998</v>
      </c>
      <c r="I103" t="s">
        <v>269</v>
      </c>
      <c r="J103">
        <v>4.4535999999999998</v>
      </c>
      <c r="K103" s="288" t="s">
        <v>250</v>
      </c>
      <c r="L103">
        <v>39.33</v>
      </c>
      <c r="M103" t="s">
        <v>246</v>
      </c>
      <c r="N103" s="295">
        <v>1.301174831E-7</v>
      </c>
      <c r="O103" s="288" t="s">
        <v>249</v>
      </c>
      <c r="P103">
        <v>13.12</v>
      </c>
      <c r="Q103" t="s">
        <v>250</v>
      </c>
      <c r="R103">
        <v>39.33</v>
      </c>
      <c r="S103" s="288" t="s">
        <v>269</v>
      </c>
      <c r="T103">
        <v>4.4535999999999998</v>
      </c>
      <c r="U103" t="s">
        <v>265</v>
      </c>
      <c r="V103">
        <v>9.82646041E-2</v>
      </c>
      <c r="W103" s="288" t="s">
        <v>250</v>
      </c>
      <c r="X103">
        <v>39.33</v>
      </c>
      <c r="Y103" t="s">
        <v>267</v>
      </c>
      <c r="Z103" s="291">
        <v>36.173053729999999</v>
      </c>
    </row>
    <row r="104" spans="1:26" x14ac:dyDescent="0.3">
      <c r="A104" s="264" t="s">
        <v>270</v>
      </c>
      <c r="B104" s="265">
        <v>0.14219999689999999</v>
      </c>
      <c r="C104" s="288" t="s">
        <v>265</v>
      </c>
      <c r="D104">
        <v>0.21021974900000001</v>
      </c>
      <c r="E104" t="s">
        <v>250</v>
      </c>
      <c r="F104">
        <v>39.33</v>
      </c>
      <c r="G104" s="288" t="s">
        <v>270</v>
      </c>
      <c r="H104">
        <v>0.14219999589999999</v>
      </c>
      <c r="I104" t="s">
        <v>270</v>
      </c>
      <c r="J104">
        <v>0.14219999589999999</v>
      </c>
      <c r="K104" s="288" t="s">
        <v>251</v>
      </c>
      <c r="L104">
        <v>10.062747440000001</v>
      </c>
      <c r="M104" t="s">
        <v>248</v>
      </c>
      <c r="N104">
        <v>7.82</v>
      </c>
      <c r="O104" s="288" t="s">
        <v>250</v>
      </c>
      <c r="P104">
        <v>39.33</v>
      </c>
      <c r="Q104" t="s">
        <v>251</v>
      </c>
      <c r="R104">
        <v>24.92240104</v>
      </c>
      <c r="S104" s="288" t="s">
        <v>272</v>
      </c>
      <c r="T104">
        <v>128.04024530000001</v>
      </c>
      <c r="U104" t="s">
        <v>267</v>
      </c>
      <c r="V104">
        <v>40.049083580000001</v>
      </c>
      <c r="W104" s="288" t="s">
        <v>251</v>
      </c>
      <c r="X104">
        <v>16.689049959999998</v>
      </c>
      <c r="Y104" t="s">
        <v>269</v>
      </c>
      <c r="Z104" s="291">
        <v>4.4535999999999998</v>
      </c>
    </row>
    <row r="105" spans="1:26" x14ac:dyDescent="0.3">
      <c r="A105" s="264" t="s">
        <v>272</v>
      </c>
      <c r="B105" s="265">
        <v>86.072104550000006</v>
      </c>
      <c r="C105" s="288" t="s">
        <v>267</v>
      </c>
      <c r="D105">
        <v>40.177169079999999</v>
      </c>
      <c r="E105" t="s">
        <v>251</v>
      </c>
      <c r="F105">
        <v>23.033969119999998</v>
      </c>
      <c r="G105" s="288" t="s">
        <v>272</v>
      </c>
      <c r="H105">
        <v>86.07259492</v>
      </c>
      <c r="I105" t="s">
        <v>272</v>
      </c>
      <c r="J105">
        <v>86.07259492</v>
      </c>
      <c r="K105" s="288" t="s">
        <v>265</v>
      </c>
      <c r="L105">
        <v>9.8264604089999999E-2</v>
      </c>
      <c r="M105" t="s">
        <v>249</v>
      </c>
      <c r="N105">
        <v>13.12</v>
      </c>
      <c r="O105" s="288" t="s">
        <v>251</v>
      </c>
      <c r="P105">
        <v>20.22908623</v>
      </c>
      <c r="Q105" t="s">
        <v>265</v>
      </c>
      <c r="R105">
        <v>0.2257784541</v>
      </c>
      <c r="S105" s="288" t="s">
        <v>273</v>
      </c>
      <c r="T105">
        <v>516</v>
      </c>
      <c r="U105" t="s">
        <v>269</v>
      </c>
      <c r="V105">
        <v>4.4535999999999998</v>
      </c>
      <c r="W105" s="288" t="s">
        <v>265</v>
      </c>
      <c r="X105">
        <v>9.826461366E-2</v>
      </c>
      <c r="Y105" t="s">
        <v>270</v>
      </c>
      <c r="Z105" s="291">
        <v>0.14219999999999999</v>
      </c>
    </row>
    <row r="106" spans="1:26" x14ac:dyDescent="0.3">
      <c r="A106" s="264" t="s">
        <v>273</v>
      </c>
      <c r="B106" s="265">
        <v>516</v>
      </c>
      <c r="C106" s="288" t="s">
        <v>269</v>
      </c>
      <c r="D106">
        <v>4.4535999999999998</v>
      </c>
      <c r="E106" t="s">
        <v>265</v>
      </c>
      <c r="F106">
        <v>0.18468249270000001</v>
      </c>
      <c r="G106" s="288" t="s">
        <v>273</v>
      </c>
      <c r="H106">
        <v>516</v>
      </c>
      <c r="I106" t="s">
        <v>273</v>
      </c>
      <c r="J106">
        <v>516</v>
      </c>
      <c r="K106" s="288" t="s">
        <v>269</v>
      </c>
      <c r="L106">
        <v>4.4535999999999998</v>
      </c>
      <c r="M106" t="s">
        <v>250</v>
      </c>
      <c r="N106">
        <v>39.33</v>
      </c>
      <c r="O106" s="288" t="s">
        <v>265</v>
      </c>
      <c r="P106">
        <v>0.162338809</v>
      </c>
      <c r="Q106" t="s">
        <v>267</v>
      </c>
      <c r="R106">
        <v>40.215107269999997</v>
      </c>
      <c r="S106" s="288" t="s">
        <v>284</v>
      </c>
      <c r="T106">
        <v>0.14010127659999999</v>
      </c>
      <c r="U106" t="s">
        <v>270</v>
      </c>
      <c r="V106">
        <v>0.14219999929999999</v>
      </c>
      <c r="W106" s="288" t="s">
        <v>267</v>
      </c>
      <c r="X106">
        <v>43.41447101</v>
      </c>
      <c r="Y106" t="s">
        <v>272</v>
      </c>
      <c r="Z106" s="291">
        <v>58.480230050000003</v>
      </c>
    </row>
    <row r="107" spans="1:26" x14ac:dyDescent="0.3">
      <c r="A107" s="264" t="s">
        <v>284</v>
      </c>
      <c r="B107" s="264">
        <v>0.14010127659999999</v>
      </c>
      <c r="C107" s="288" t="s">
        <v>270</v>
      </c>
      <c r="D107">
        <v>0.14219999329999999</v>
      </c>
      <c r="E107" t="s">
        <v>267</v>
      </c>
      <c r="F107">
        <v>40.069798650000003</v>
      </c>
      <c r="G107" s="288" t="s">
        <v>284</v>
      </c>
      <c r="H107">
        <v>0.14010127659999999</v>
      </c>
      <c r="I107" t="s">
        <v>284</v>
      </c>
      <c r="J107">
        <v>0.14010127659999999</v>
      </c>
      <c r="K107" s="288" t="s">
        <v>272</v>
      </c>
      <c r="L107">
        <v>101.425382</v>
      </c>
      <c r="M107" t="s">
        <v>251</v>
      </c>
      <c r="N107">
        <v>19.456656330000001</v>
      </c>
      <c r="O107" s="288" t="s">
        <v>267</v>
      </c>
      <c r="P107">
        <v>39.890728670000001</v>
      </c>
      <c r="Q107" t="s">
        <v>269</v>
      </c>
      <c r="R107">
        <v>4.4535999999999998</v>
      </c>
      <c r="S107" s="288" t="s">
        <v>288</v>
      </c>
      <c r="T107">
        <v>4.8599999970000002E-3</v>
      </c>
      <c r="U107" t="s">
        <v>272</v>
      </c>
      <c r="V107">
        <v>36.830112890000002</v>
      </c>
      <c r="W107" s="288" t="s">
        <v>269</v>
      </c>
      <c r="X107">
        <v>4.4535999999999998</v>
      </c>
      <c r="Y107" t="s">
        <v>273</v>
      </c>
      <c r="Z107" s="291">
        <v>516</v>
      </c>
    </row>
    <row r="108" spans="1:26" x14ac:dyDescent="0.3">
      <c r="A108" s="264" t="s">
        <v>288</v>
      </c>
      <c r="B108" s="264">
        <v>4.8599999990000002E-3</v>
      </c>
      <c r="C108" s="288" t="s">
        <v>272</v>
      </c>
      <c r="D108">
        <v>79.385422669999997</v>
      </c>
      <c r="E108" t="s">
        <v>269</v>
      </c>
      <c r="F108">
        <v>4.4535999999999998</v>
      </c>
      <c r="G108" s="288" t="s">
        <v>288</v>
      </c>
      <c r="H108">
        <v>4.8599999990000002E-3</v>
      </c>
      <c r="I108" t="s">
        <v>288</v>
      </c>
      <c r="J108">
        <v>4.8599999990000002E-3</v>
      </c>
      <c r="K108" s="288" t="s">
        <v>273</v>
      </c>
      <c r="L108">
        <v>516</v>
      </c>
      <c r="M108" t="s">
        <v>265</v>
      </c>
      <c r="N108">
        <v>0.16650029599999999</v>
      </c>
      <c r="O108" s="288" t="s">
        <v>269</v>
      </c>
      <c r="P108">
        <v>4.4535999999999998</v>
      </c>
      <c r="Q108" t="s">
        <v>270</v>
      </c>
      <c r="R108">
        <v>0.1421999867</v>
      </c>
      <c r="S108" s="288" t="s">
        <v>291</v>
      </c>
      <c r="T108">
        <v>17.225188670000001</v>
      </c>
      <c r="U108" t="s">
        <v>273</v>
      </c>
      <c r="V108">
        <v>516</v>
      </c>
      <c r="W108" s="288" t="s">
        <v>272</v>
      </c>
      <c r="X108">
        <v>112.5952628</v>
      </c>
      <c r="Y108" t="s">
        <v>284</v>
      </c>
      <c r="Z108" s="291">
        <v>0.14010127659999999</v>
      </c>
    </row>
    <row r="109" spans="1:26" x14ac:dyDescent="0.3">
      <c r="A109" s="264" t="s">
        <v>291</v>
      </c>
      <c r="B109" s="265">
        <v>1.172633319E-7</v>
      </c>
      <c r="C109" s="288" t="s">
        <v>273</v>
      </c>
      <c r="D109">
        <v>516</v>
      </c>
      <c r="E109" t="s">
        <v>272</v>
      </c>
      <c r="F109">
        <v>93.417403840000006</v>
      </c>
      <c r="G109" s="288" t="s">
        <v>291</v>
      </c>
      <c r="H109" s="295">
        <v>1.371505262E-7</v>
      </c>
      <c r="I109" t="s">
        <v>291</v>
      </c>
      <c r="J109" s="295">
        <v>1.371505262E-7</v>
      </c>
      <c r="K109" s="288" t="s">
        <v>284</v>
      </c>
      <c r="L109">
        <v>0.14010127659999999</v>
      </c>
      <c r="M109" t="s">
        <v>267</v>
      </c>
      <c r="N109">
        <v>81.882248910000001</v>
      </c>
      <c r="O109" s="288" t="s">
        <v>270</v>
      </c>
      <c r="P109" s="295">
        <v>7.9202724829999994E-5</v>
      </c>
      <c r="Q109" t="s">
        <v>272</v>
      </c>
      <c r="R109">
        <v>87.451144979999995</v>
      </c>
      <c r="S109" s="288" t="s">
        <v>292</v>
      </c>
      <c r="T109">
        <v>45</v>
      </c>
      <c r="U109" t="s">
        <v>284</v>
      </c>
      <c r="V109">
        <v>0.14010127659999999</v>
      </c>
      <c r="W109" s="288" t="s">
        <v>273</v>
      </c>
      <c r="X109">
        <v>516</v>
      </c>
      <c r="Y109" t="s">
        <v>288</v>
      </c>
      <c r="Z109" s="291">
        <v>4.8599999999999997E-3</v>
      </c>
    </row>
    <row r="110" spans="1:26" x14ac:dyDescent="0.3">
      <c r="A110" s="264" t="s">
        <v>292</v>
      </c>
      <c r="B110" s="265">
        <v>45</v>
      </c>
      <c r="C110" s="288" t="s">
        <v>284</v>
      </c>
      <c r="D110">
        <v>0.1401012767</v>
      </c>
      <c r="E110" t="s">
        <v>273</v>
      </c>
      <c r="F110">
        <v>516</v>
      </c>
      <c r="G110" s="288" t="s">
        <v>292</v>
      </c>
      <c r="H110">
        <v>45</v>
      </c>
      <c r="I110" t="s">
        <v>292</v>
      </c>
      <c r="J110">
        <v>45</v>
      </c>
      <c r="K110" s="288" t="s">
        <v>288</v>
      </c>
      <c r="L110">
        <v>4.8599999970000002E-3</v>
      </c>
      <c r="M110" t="s">
        <v>269</v>
      </c>
      <c r="N110">
        <v>4.4535999999999998</v>
      </c>
      <c r="O110" s="288" t="s">
        <v>272</v>
      </c>
      <c r="P110">
        <v>80.558181959999999</v>
      </c>
      <c r="Q110" t="s">
        <v>273</v>
      </c>
      <c r="R110">
        <v>516</v>
      </c>
      <c r="S110" s="288" t="s">
        <v>303</v>
      </c>
      <c r="T110">
        <v>1.4023950000000001</v>
      </c>
      <c r="U110" t="s">
        <v>288</v>
      </c>
      <c r="V110">
        <v>4.8599999970000002E-3</v>
      </c>
      <c r="W110" s="288" t="s">
        <v>284</v>
      </c>
      <c r="X110">
        <v>0.14010128050000001</v>
      </c>
      <c r="Y110" t="s">
        <v>292</v>
      </c>
      <c r="Z110" s="291">
        <v>45</v>
      </c>
    </row>
    <row r="111" spans="1:26" x14ac:dyDescent="0.3">
      <c r="A111" s="264" t="s">
        <v>303</v>
      </c>
      <c r="B111" s="265">
        <v>1.4023950000000001</v>
      </c>
      <c r="C111" s="288" t="s">
        <v>288</v>
      </c>
      <c r="D111">
        <v>4.8599999970000002E-3</v>
      </c>
      <c r="E111" t="s">
        <v>284</v>
      </c>
      <c r="F111">
        <v>0.1401012767</v>
      </c>
      <c r="G111" s="288" t="s">
        <v>303</v>
      </c>
      <c r="H111">
        <v>1.4023950000000001</v>
      </c>
      <c r="I111" t="s">
        <v>303</v>
      </c>
      <c r="J111">
        <v>1.4023950000000001</v>
      </c>
      <c r="K111" s="288" t="s">
        <v>292</v>
      </c>
      <c r="L111">
        <v>45</v>
      </c>
      <c r="M111" t="s">
        <v>272</v>
      </c>
      <c r="N111">
        <v>62.927634519999998</v>
      </c>
      <c r="O111" s="288" t="s">
        <v>273</v>
      </c>
      <c r="P111">
        <v>516</v>
      </c>
      <c r="Q111" t="s">
        <v>284</v>
      </c>
      <c r="R111">
        <v>0.14010127659999999</v>
      </c>
      <c r="S111" s="288" t="s">
        <v>307</v>
      </c>
      <c r="T111">
        <v>0.55623500000000003</v>
      </c>
      <c r="U111" t="s">
        <v>292</v>
      </c>
      <c r="V111">
        <v>45</v>
      </c>
      <c r="W111" s="288" t="s">
        <v>288</v>
      </c>
      <c r="X111">
        <v>4.8599999899999998E-3</v>
      </c>
      <c r="Y111" t="s">
        <v>303</v>
      </c>
      <c r="Z111" s="291">
        <v>1.4023950000000001</v>
      </c>
    </row>
    <row r="112" spans="1:26" x14ac:dyDescent="0.3">
      <c r="A112" s="264" t="s">
        <v>307</v>
      </c>
      <c r="B112" s="264">
        <v>0.55623500000000003</v>
      </c>
      <c r="C112" s="288" t="s">
        <v>291</v>
      </c>
      <c r="D112" s="295">
        <v>1.0143625190000001E-5</v>
      </c>
      <c r="E112" t="s">
        <v>288</v>
      </c>
      <c r="F112">
        <v>4.8599999939999998E-3</v>
      </c>
      <c r="G112" s="288" t="s">
        <v>307</v>
      </c>
      <c r="H112">
        <v>0.55623500000000003</v>
      </c>
      <c r="I112" t="s">
        <v>307</v>
      </c>
      <c r="J112">
        <v>0.55623500000000003</v>
      </c>
      <c r="K112" s="288" t="s">
        <v>303</v>
      </c>
      <c r="L112">
        <v>1.4023950000000001</v>
      </c>
      <c r="M112" t="s">
        <v>273</v>
      </c>
      <c r="N112">
        <v>516</v>
      </c>
      <c r="O112" s="288" t="s">
        <v>284</v>
      </c>
      <c r="P112">
        <v>0.1401012771</v>
      </c>
      <c r="Q112" t="s">
        <v>288</v>
      </c>
      <c r="R112">
        <v>4.8599999930000002E-3</v>
      </c>
      <c r="S112" s="288" t="s">
        <v>308</v>
      </c>
      <c r="T112">
        <v>1.2206999999999999</v>
      </c>
      <c r="U112" t="s">
        <v>303</v>
      </c>
      <c r="V112">
        <v>1.4023950000000001</v>
      </c>
      <c r="W112" s="288" t="s">
        <v>291</v>
      </c>
      <c r="X112" s="295">
        <v>5.4827511910000003E-7</v>
      </c>
      <c r="Y112" t="s">
        <v>307</v>
      </c>
      <c r="Z112" s="291">
        <v>0.55623500000000003</v>
      </c>
    </row>
    <row r="113" spans="1:26" x14ac:dyDescent="0.3">
      <c r="A113" s="264" t="s">
        <v>308</v>
      </c>
      <c r="B113" s="264">
        <v>1.2206999999999999</v>
      </c>
      <c r="C113" s="288" t="s">
        <v>292</v>
      </c>
      <c r="D113">
        <v>45</v>
      </c>
      <c r="E113" t="s">
        <v>291</v>
      </c>
      <c r="F113" s="295">
        <v>3.1851645999999999E-7</v>
      </c>
      <c r="G113" s="288" t="s">
        <v>308</v>
      </c>
      <c r="H113">
        <v>1.2206999999999999</v>
      </c>
      <c r="I113" t="s">
        <v>308</v>
      </c>
      <c r="J113">
        <v>1.2206999999999999</v>
      </c>
      <c r="K113" s="288" t="s">
        <v>307</v>
      </c>
      <c r="L113">
        <v>0.55623500000000003</v>
      </c>
      <c r="M113" t="s">
        <v>284</v>
      </c>
      <c r="N113">
        <v>0.1401012767</v>
      </c>
      <c r="O113" s="288" t="s">
        <v>288</v>
      </c>
      <c r="P113">
        <v>4.8599999950000002E-3</v>
      </c>
      <c r="Q113" t="s">
        <v>291</v>
      </c>
      <c r="R113" s="295">
        <v>1.8695192720000001E-7</v>
      </c>
      <c r="S113" s="288" t="s">
        <v>309</v>
      </c>
      <c r="T113">
        <v>2.649999999E-3</v>
      </c>
      <c r="U113" t="s">
        <v>307</v>
      </c>
      <c r="V113">
        <v>0.55623500000000003</v>
      </c>
      <c r="W113" s="288" t="s">
        <v>292</v>
      </c>
      <c r="X113">
        <v>45</v>
      </c>
      <c r="Y113" t="s">
        <v>308</v>
      </c>
      <c r="Z113" s="291">
        <v>1.2206999999999999</v>
      </c>
    </row>
    <row r="114" spans="1:26" x14ac:dyDescent="0.3">
      <c r="A114" s="264" t="s">
        <v>309</v>
      </c>
      <c r="B114" s="265">
        <v>2.649999999E-3</v>
      </c>
      <c r="C114" s="288" t="s">
        <v>303</v>
      </c>
      <c r="D114">
        <v>1.4023950000000001</v>
      </c>
      <c r="E114" t="s">
        <v>292</v>
      </c>
      <c r="F114">
        <v>45</v>
      </c>
      <c r="G114" s="288" t="s">
        <v>309</v>
      </c>
      <c r="H114">
        <v>2.649999999E-3</v>
      </c>
      <c r="I114" t="s">
        <v>309</v>
      </c>
      <c r="J114">
        <v>2.649999999E-3</v>
      </c>
      <c r="K114" s="288" t="s">
        <v>308</v>
      </c>
      <c r="L114">
        <v>1.2206999999999999</v>
      </c>
      <c r="M114" t="s">
        <v>286</v>
      </c>
      <c r="N114" s="295">
        <v>1.7117655359999999E-7</v>
      </c>
      <c r="O114" s="288" t="s">
        <v>291</v>
      </c>
      <c r="P114">
        <v>3.0138390560000001</v>
      </c>
      <c r="Q114" t="s">
        <v>292</v>
      </c>
      <c r="R114">
        <v>45</v>
      </c>
      <c r="S114" s="288" t="s">
        <v>310</v>
      </c>
      <c r="T114">
        <v>144.19952989999999</v>
      </c>
      <c r="U114" t="s">
        <v>308</v>
      </c>
      <c r="V114">
        <v>1.2206999999999999</v>
      </c>
      <c r="W114" s="288" t="s">
        <v>303</v>
      </c>
      <c r="X114">
        <v>1.4023950009999999</v>
      </c>
      <c r="Y114" t="s">
        <v>309</v>
      </c>
      <c r="Z114" s="291">
        <v>2.65E-3</v>
      </c>
    </row>
    <row r="115" spans="1:26" x14ac:dyDescent="0.3">
      <c r="A115" s="264" t="s">
        <v>310</v>
      </c>
      <c r="B115" s="265">
        <v>119.0782071</v>
      </c>
      <c r="C115" s="288" t="s">
        <v>307</v>
      </c>
      <c r="D115">
        <v>0.55623500000000003</v>
      </c>
      <c r="E115" t="s">
        <v>303</v>
      </c>
      <c r="F115">
        <v>1.4023950000000001</v>
      </c>
      <c r="G115" s="288" t="s">
        <v>310</v>
      </c>
      <c r="H115">
        <v>119.0782167</v>
      </c>
      <c r="I115" t="s">
        <v>310</v>
      </c>
      <c r="J115">
        <v>119.0782167</v>
      </c>
      <c r="K115" s="288" t="s">
        <v>309</v>
      </c>
      <c r="L115">
        <v>2.649999999E-3</v>
      </c>
      <c r="M115" t="s">
        <v>288</v>
      </c>
      <c r="N115">
        <v>4.8599999830000002E-3</v>
      </c>
      <c r="O115" s="288" t="s">
        <v>292</v>
      </c>
      <c r="P115">
        <v>45</v>
      </c>
      <c r="Q115" t="s">
        <v>303</v>
      </c>
      <c r="R115">
        <v>1.4023950000000001</v>
      </c>
      <c r="S115" s="288" t="s">
        <v>311</v>
      </c>
      <c r="T115">
        <v>289</v>
      </c>
      <c r="U115" t="s">
        <v>309</v>
      </c>
      <c r="V115">
        <v>2.649999999E-3</v>
      </c>
      <c r="W115" s="288" t="s">
        <v>307</v>
      </c>
      <c r="X115">
        <v>0.55623500000000003</v>
      </c>
      <c r="Y115" t="s">
        <v>310</v>
      </c>
      <c r="Z115" s="291">
        <v>99.573681870000001</v>
      </c>
    </row>
    <row r="116" spans="1:26" x14ac:dyDescent="0.3">
      <c r="A116" s="264" t="s">
        <v>311</v>
      </c>
      <c r="B116" s="265">
        <v>289</v>
      </c>
      <c r="C116" s="288" t="s">
        <v>308</v>
      </c>
      <c r="D116">
        <v>1.2206999999999999</v>
      </c>
      <c r="E116" t="s">
        <v>307</v>
      </c>
      <c r="F116">
        <v>0.55623500000000003</v>
      </c>
      <c r="G116" s="288" t="s">
        <v>311</v>
      </c>
      <c r="H116">
        <v>289</v>
      </c>
      <c r="I116" t="s">
        <v>311</v>
      </c>
      <c r="J116">
        <v>289</v>
      </c>
      <c r="K116" s="288" t="s">
        <v>310</v>
      </c>
      <c r="L116">
        <v>80.90433926</v>
      </c>
      <c r="M116" t="s">
        <v>291</v>
      </c>
      <c r="N116">
        <v>6.0070870960000002</v>
      </c>
      <c r="O116" s="288" t="s">
        <v>303</v>
      </c>
      <c r="P116">
        <v>1.4023950009999999</v>
      </c>
      <c r="Q116" t="s">
        <v>307</v>
      </c>
      <c r="R116">
        <v>0.55623500000000003</v>
      </c>
      <c r="S116" s="288" t="s">
        <v>327</v>
      </c>
      <c r="T116">
        <v>33.776899999999998</v>
      </c>
      <c r="U116" t="s">
        <v>310</v>
      </c>
      <c r="V116">
        <v>83.449461569999997</v>
      </c>
      <c r="W116" s="288" t="s">
        <v>308</v>
      </c>
      <c r="X116">
        <v>1.2206999999999999</v>
      </c>
      <c r="Y116" t="s">
        <v>311</v>
      </c>
      <c r="Z116" s="291">
        <v>289</v>
      </c>
    </row>
    <row r="117" spans="1:26" x14ac:dyDescent="0.3">
      <c r="A117" s="264" t="s">
        <v>327</v>
      </c>
      <c r="B117" s="265">
        <v>33.776899999999998</v>
      </c>
      <c r="C117" s="288" t="s">
        <v>309</v>
      </c>
      <c r="D117">
        <v>2.649999999E-3</v>
      </c>
      <c r="E117" t="s">
        <v>308</v>
      </c>
      <c r="F117">
        <v>1.2206999999999999</v>
      </c>
      <c r="G117" s="288" t="s">
        <v>327</v>
      </c>
      <c r="H117">
        <v>33.776899999999998</v>
      </c>
      <c r="I117" t="s">
        <v>327</v>
      </c>
      <c r="J117">
        <v>33.776899999999998</v>
      </c>
      <c r="K117" s="288" t="s">
        <v>311</v>
      </c>
      <c r="L117">
        <v>276.32046050000002</v>
      </c>
      <c r="M117" t="s">
        <v>292</v>
      </c>
      <c r="N117">
        <v>45</v>
      </c>
      <c r="O117" s="288" t="s">
        <v>307</v>
      </c>
      <c r="P117">
        <v>0.55623500000000003</v>
      </c>
      <c r="Q117" t="s">
        <v>308</v>
      </c>
      <c r="R117">
        <v>1.2206999999999999</v>
      </c>
      <c r="S117" s="288" t="s">
        <v>329</v>
      </c>
      <c r="T117">
        <v>4.5305824819999998</v>
      </c>
      <c r="U117" t="s">
        <v>311</v>
      </c>
      <c r="V117">
        <v>289</v>
      </c>
      <c r="W117" s="288" t="s">
        <v>309</v>
      </c>
      <c r="X117">
        <v>2.649999995E-3</v>
      </c>
      <c r="Y117" t="s">
        <v>327</v>
      </c>
      <c r="Z117" s="291">
        <v>33.776899999999998</v>
      </c>
    </row>
    <row r="118" spans="1:26" x14ac:dyDescent="0.3">
      <c r="A118" s="264" t="s">
        <v>330</v>
      </c>
      <c r="B118" s="264">
        <v>51</v>
      </c>
      <c r="C118" s="288" t="s">
        <v>310</v>
      </c>
      <c r="D118">
        <v>120.89606190000001</v>
      </c>
      <c r="E118" t="s">
        <v>309</v>
      </c>
      <c r="F118">
        <v>2.649999997E-3</v>
      </c>
      <c r="G118" s="288" t="s">
        <v>330</v>
      </c>
      <c r="H118">
        <v>51</v>
      </c>
      <c r="I118" t="s">
        <v>330</v>
      </c>
      <c r="J118">
        <v>51</v>
      </c>
      <c r="K118" s="288" t="s">
        <v>327</v>
      </c>
      <c r="L118">
        <v>33.776899999999998</v>
      </c>
      <c r="M118" t="s">
        <v>303</v>
      </c>
      <c r="N118">
        <v>1.4023950000000001</v>
      </c>
      <c r="O118" s="288" t="s">
        <v>308</v>
      </c>
      <c r="P118">
        <v>1.2206999999999999</v>
      </c>
      <c r="Q118" t="s">
        <v>309</v>
      </c>
      <c r="R118">
        <v>2.649999997E-3</v>
      </c>
      <c r="S118" s="288" t="s">
        <v>330</v>
      </c>
      <c r="T118">
        <v>51</v>
      </c>
      <c r="U118" t="s">
        <v>327</v>
      </c>
      <c r="V118">
        <v>33.776899999999998</v>
      </c>
      <c r="W118" s="288" t="s">
        <v>310</v>
      </c>
      <c r="X118">
        <v>133.81831410000001</v>
      </c>
      <c r="Y118" t="s">
        <v>330</v>
      </c>
      <c r="Z118" s="291">
        <v>51</v>
      </c>
    </row>
    <row r="119" spans="1:26" x14ac:dyDescent="0.3">
      <c r="A119" s="264" t="s">
        <v>332</v>
      </c>
      <c r="B119" s="265">
        <v>30</v>
      </c>
      <c r="C119" s="288" t="s">
        <v>311</v>
      </c>
      <c r="D119">
        <v>289</v>
      </c>
      <c r="E119" t="s">
        <v>310</v>
      </c>
      <c r="F119">
        <v>119.00739009999999</v>
      </c>
      <c r="G119" s="288" t="s">
        <v>332</v>
      </c>
      <c r="H119">
        <v>30</v>
      </c>
      <c r="I119" t="s">
        <v>332</v>
      </c>
      <c r="J119">
        <v>30</v>
      </c>
      <c r="K119" s="288" t="s">
        <v>330</v>
      </c>
      <c r="L119">
        <v>13.665632179999999</v>
      </c>
      <c r="M119" t="s">
        <v>305</v>
      </c>
      <c r="N119">
        <v>7.3985000530000002</v>
      </c>
      <c r="O119" s="288" t="s">
        <v>309</v>
      </c>
      <c r="P119">
        <v>2.649999998E-3</v>
      </c>
      <c r="Q119" t="s">
        <v>310</v>
      </c>
      <c r="R119">
        <v>122.5680887</v>
      </c>
      <c r="S119" s="288" t="s">
        <v>332</v>
      </c>
      <c r="T119">
        <v>30</v>
      </c>
      <c r="U119" t="s">
        <v>330</v>
      </c>
      <c r="V119">
        <v>51</v>
      </c>
      <c r="W119" s="288" t="s">
        <v>311</v>
      </c>
      <c r="X119">
        <v>289</v>
      </c>
      <c r="Y119" t="s">
        <v>332</v>
      </c>
      <c r="Z119" s="291">
        <v>30</v>
      </c>
    </row>
    <row r="120" spans="1:26" x14ac:dyDescent="0.3">
      <c r="A120" s="264" t="s">
        <v>336</v>
      </c>
      <c r="B120" s="265">
        <v>0.7</v>
      </c>
      <c r="C120" s="288" t="s">
        <v>327</v>
      </c>
      <c r="D120">
        <v>33.776899999999998</v>
      </c>
      <c r="E120" t="s">
        <v>311</v>
      </c>
      <c r="F120">
        <v>289</v>
      </c>
      <c r="G120" s="288" t="s">
        <v>336</v>
      </c>
      <c r="H120">
        <v>0.7</v>
      </c>
      <c r="I120" t="s">
        <v>336</v>
      </c>
      <c r="J120">
        <v>0.7</v>
      </c>
      <c r="K120" s="288" t="s">
        <v>332</v>
      </c>
      <c r="L120">
        <v>30</v>
      </c>
      <c r="M120" t="s">
        <v>307</v>
      </c>
      <c r="N120">
        <v>0.55623500000000003</v>
      </c>
      <c r="O120" s="288" t="s">
        <v>310</v>
      </c>
      <c r="P120">
        <v>117.09387510000001</v>
      </c>
      <c r="Q120" t="s">
        <v>311</v>
      </c>
      <c r="R120">
        <v>289</v>
      </c>
      <c r="S120" s="288" t="s">
        <v>336</v>
      </c>
      <c r="T120">
        <v>0.7</v>
      </c>
      <c r="U120" t="s">
        <v>332</v>
      </c>
      <c r="V120">
        <v>30</v>
      </c>
      <c r="W120" s="288" t="s">
        <v>327</v>
      </c>
      <c r="X120">
        <v>33.776899999999998</v>
      </c>
      <c r="Y120" t="s">
        <v>336</v>
      </c>
      <c r="Z120" s="291">
        <v>0.7</v>
      </c>
    </row>
    <row r="121" spans="1:26" x14ac:dyDescent="0.3">
      <c r="A121" s="264" t="s">
        <v>337</v>
      </c>
      <c r="B121" s="264">
        <v>6</v>
      </c>
      <c r="C121" s="288" t="s">
        <v>329</v>
      </c>
      <c r="D121" s="295">
        <v>3.9275535439999999E-7</v>
      </c>
      <c r="E121" t="s">
        <v>327</v>
      </c>
      <c r="F121">
        <v>33.776899999999998</v>
      </c>
      <c r="G121" s="288" t="s">
        <v>337</v>
      </c>
      <c r="H121">
        <v>6</v>
      </c>
      <c r="I121" t="s">
        <v>337</v>
      </c>
      <c r="J121">
        <v>6</v>
      </c>
      <c r="K121" s="288" t="s">
        <v>336</v>
      </c>
      <c r="L121">
        <v>0.7</v>
      </c>
      <c r="M121" t="s">
        <v>308</v>
      </c>
      <c r="N121">
        <v>1.2206999999999999</v>
      </c>
      <c r="O121" s="288" t="s">
        <v>311</v>
      </c>
      <c r="P121">
        <v>289</v>
      </c>
      <c r="Q121" t="s">
        <v>327</v>
      </c>
      <c r="R121">
        <v>33.776899999999998</v>
      </c>
      <c r="S121" s="288" t="s">
        <v>337</v>
      </c>
      <c r="T121">
        <v>6</v>
      </c>
      <c r="U121" t="s">
        <v>336</v>
      </c>
      <c r="V121">
        <v>0.7</v>
      </c>
      <c r="W121" s="288" t="s">
        <v>329</v>
      </c>
      <c r="X121" s="295">
        <v>1.453184376E-7</v>
      </c>
      <c r="Y121" t="s">
        <v>337</v>
      </c>
      <c r="Z121" s="291">
        <v>6</v>
      </c>
    </row>
    <row r="122" spans="1:26" x14ac:dyDescent="0.3">
      <c r="A122" s="264" t="s">
        <v>338</v>
      </c>
      <c r="B122" s="264">
        <v>3</v>
      </c>
      <c r="C122" s="288" t="s">
        <v>330</v>
      </c>
      <c r="D122">
        <v>51</v>
      </c>
      <c r="E122" t="s">
        <v>329</v>
      </c>
      <c r="F122" s="295">
        <v>1.7482357100000001E-7</v>
      </c>
      <c r="G122" s="288" t="s">
        <v>338</v>
      </c>
      <c r="H122">
        <v>3</v>
      </c>
      <c r="I122" t="s">
        <v>338</v>
      </c>
      <c r="J122">
        <v>3</v>
      </c>
      <c r="K122" s="288" t="s">
        <v>337</v>
      </c>
      <c r="L122">
        <v>6</v>
      </c>
      <c r="M122" t="s">
        <v>309</v>
      </c>
      <c r="N122">
        <v>2.649999993E-3</v>
      </c>
      <c r="O122" s="288" t="s">
        <v>327</v>
      </c>
      <c r="P122">
        <v>33.776899999999998</v>
      </c>
      <c r="Q122" t="s">
        <v>329</v>
      </c>
      <c r="R122" s="295">
        <v>1.429048459E-7</v>
      </c>
      <c r="S122" s="288" t="s">
        <v>338</v>
      </c>
      <c r="T122">
        <v>3</v>
      </c>
      <c r="U122" t="s">
        <v>337</v>
      </c>
      <c r="V122">
        <v>6</v>
      </c>
      <c r="W122" s="288" t="s">
        <v>330</v>
      </c>
      <c r="X122">
        <v>51</v>
      </c>
      <c r="Y122" t="s">
        <v>338</v>
      </c>
      <c r="Z122" s="291">
        <v>3</v>
      </c>
    </row>
    <row r="123" spans="1:26" x14ac:dyDescent="0.3">
      <c r="A123" s="264" t="s">
        <v>339</v>
      </c>
      <c r="B123" s="264">
        <v>0.7</v>
      </c>
      <c r="C123" s="288" t="s">
        <v>332</v>
      </c>
      <c r="D123">
        <v>30</v>
      </c>
      <c r="E123" t="s">
        <v>330</v>
      </c>
      <c r="F123">
        <v>51</v>
      </c>
      <c r="G123" s="288" t="s">
        <v>339</v>
      </c>
      <c r="H123">
        <v>0.7</v>
      </c>
      <c r="I123" t="s">
        <v>339</v>
      </c>
      <c r="J123">
        <v>0.7</v>
      </c>
      <c r="K123" s="288" t="s">
        <v>338</v>
      </c>
      <c r="L123">
        <v>3</v>
      </c>
      <c r="M123" t="s">
        <v>310</v>
      </c>
      <c r="N123">
        <v>144.4953275</v>
      </c>
      <c r="O123" s="288" t="s">
        <v>329</v>
      </c>
      <c r="P123" s="295">
        <v>3.9909033630000002E-7</v>
      </c>
      <c r="Q123" t="s">
        <v>330</v>
      </c>
      <c r="R123">
        <v>51</v>
      </c>
      <c r="S123" s="288" t="s">
        <v>339</v>
      </c>
      <c r="T123">
        <v>0.7</v>
      </c>
      <c r="U123" t="s">
        <v>338</v>
      </c>
      <c r="V123">
        <v>3</v>
      </c>
      <c r="W123" s="288" t="s">
        <v>332</v>
      </c>
      <c r="X123">
        <v>30</v>
      </c>
      <c r="Y123" t="s">
        <v>339</v>
      </c>
      <c r="Z123" s="291">
        <v>0.7</v>
      </c>
    </row>
    <row r="124" spans="1:26" x14ac:dyDescent="0.3">
      <c r="A124" s="264" t="s">
        <v>340</v>
      </c>
      <c r="B124" s="265">
        <v>4.7</v>
      </c>
      <c r="C124" s="288" t="s">
        <v>336</v>
      </c>
      <c r="D124">
        <v>0.7</v>
      </c>
      <c r="E124" t="s">
        <v>332</v>
      </c>
      <c r="F124">
        <v>30</v>
      </c>
      <c r="G124" s="288" t="s">
        <v>340</v>
      </c>
      <c r="H124">
        <v>4.7</v>
      </c>
      <c r="I124" t="s">
        <v>340</v>
      </c>
      <c r="J124">
        <v>4.7</v>
      </c>
      <c r="K124" s="288" t="s">
        <v>339</v>
      </c>
      <c r="L124">
        <v>0.7</v>
      </c>
      <c r="M124" t="s">
        <v>311</v>
      </c>
      <c r="N124">
        <v>289</v>
      </c>
      <c r="O124" s="288" t="s">
        <v>330</v>
      </c>
      <c r="P124">
        <v>51</v>
      </c>
      <c r="Q124" t="s">
        <v>332</v>
      </c>
      <c r="R124">
        <v>30</v>
      </c>
      <c r="S124" s="288" t="s">
        <v>340</v>
      </c>
      <c r="T124">
        <v>4.7</v>
      </c>
      <c r="U124" t="s">
        <v>339</v>
      </c>
      <c r="V124">
        <v>0.7</v>
      </c>
      <c r="W124" s="288" t="s">
        <v>336</v>
      </c>
      <c r="X124">
        <v>0.7</v>
      </c>
      <c r="Y124" t="s">
        <v>340</v>
      </c>
      <c r="Z124" s="291">
        <v>4.7</v>
      </c>
    </row>
    <row r="125" spans="1:26" x14ac:dyDescent="0.3">
      <c r="A125" s="264" t="s">
        <v>341</v>
      </c>
      <c r="B125" s="265">
        <v>1.4</v>
      </c>
      <c r="C125" s="288" t="s">
        <v>337</v>
      </c>
      <c r="D125">
        <v>6</v>
      </c>
      <c r="E125" t="s">
        <v>336</v>
      </c>
      <c r="F125">
        <v>0.7</v>
      </c>
      <c r="G125" s="288" t="s">
        <v>341</v>
      </c>
      <c r="H125">
        <v>1.4</v>
      </c>
      <c r="I125" t="s">
        <v>341</v>
      </c>
      <c r="J125">
        <v>1.4</v>
      </c>
      <c r="K125" s="288" t="s">
        <v>340</v>
      </c>
      <c r="L125">
        <v>4.7</v>
      </c>
      <c r="M125" t="s">
        <v>324</v>
      </c>
      <c r="N125" s="295">
        <v>1.072210819E-7</v>
      </c>
      <c r="O125" s="288" t="s">
        <v>332</v>
      </c>
      <c r="P125">
        <v>30</v>
      </c>
      <c r="Q125" t="s">
        <v>336</v>
      </c>
      <c r="R125">
        <v>0.7</v>
      </c>
      <c r="S125" s="288" t="s">
        <v>341</v>
      </c>
      <c r="T125">
        <v>1.4</v>
      </c>
      <c r="U125" t="s">
        <v>340</v>
      </c>
      <c r="V125">
        <v>4.7</v>
      </c>
      <c r="W125" s="288" t="s">
        <v>337</v>
      </c>
      <c r="X125">
        <v>6</v>
      </c>
      <c r="Y125" t="s">
        <v>341</v>
      </c>
      <c r="Z125" s="291">
        <v>1.4</v>
      </c>
    </row>
    <row r="126" spans="1:26" x14ac:dyDescent="0.3">
      <c r="A126" s="264" t="s">
        <v>342</v>
      </c>
      <c r="B126" s="265">
        <v>6</v>
      </c>
      <c r="C126" s="288" t="s">
        <v>338</v>
      </c>
      <c r="D126">
        <v>3</v>
      </c>
      <c r="E126" t="s">
        <v>337</v>
      </c>
      <c r="F126">
        <v>6</v>
      </c>
      <c r="G126" s="288" t="s">
        <v>342</v>
      </c>
      <c r="H126">
        <v>6</v>
      </c>
      <c r="I126" t="s">
        <v>342</v>
      </c>
      <c r="J126">
        <v>6</v>
      </c>
      <c r="K126" s="288" t="s">
        <v>341</v>
      </c>
      <c r="L126">
        <v>1.4</v>
      </c>
      <c r="M126" t="s">
        <v>327</v>
      </c>
      <c r="N126">
        <v>33.776899999999998</v>
      </c>
      <c r="O126" s="288" t="s">
        <v>336</v>
      </c>
      <c r="P126">
        <v>0.7</v>
      </c>
      <c r="Q126" t="s">
        <v>337</v>
      </c>
      <c r="R126">
        <v>6</v>
      </c>
      <c r="S126" s="288" t="s">
        <v>342</v>
      </c>
      <c r="T126">
        <v>6</v>
      </c>
      <c r="U126" t="s">
        <v>341</v>
      </c>
      <c r="V126">
        <v>1.4</v>
      </c>
      <c r="W126" s="288" t="s">
        <v>338</v>
      </c>
      <c r="X126">
        <v>3</v>
      </c>
      <c r="Y126" t="s">
        <v>342</v>
      </c>
      <c r="Z126" s="291">
        <v>6</v>
      </c>
    </row>
    <row r="127" spans="1:26" x14ac:dyDescent="0.3">
      <c r="A127" s="264" t="s">
        <v>343</v>
      </c>
      <c r="B127" s="265">
        <v>2.8</v>
      </c>
      <c r="C127" s="288" t="s">
        <v>339</v>
      </c>
      <c r="D127">
        <v>0.7</v>
      </c>
      <c r="E127" t="s">
        <v>338</v>
      </c>
      <c r="F127">
        <v>3</v>
      </c>
      <c r="G127" s="288" t="s">
        <v>343</v>
      </c>
      <c r="H127">
        <v>2.8</v>
      </c>
      <c r="I127" t="s">
        <v>343</v>
      </c>
      <c r="J127">
        <v>2.8</v>
      </c>
      <c r="K127" s="288" t="s">
        <v>342</v>
      </c>
      <c r="L127">
        <v>6</v>
      </c>
      <c r="M127" t="s">
        <v>329</v>
      </c>
      <c r="N127">
        <v>2.950415902</v>
      </c>
      <c r="O127" s="288" t="s">
        <v>337</v>
      </c>
      <c r="P127">
        <v>6</v>
      </c>
      <c r="Q127" t="s">
        <v>338</v>
      </c>
      <c r="R127">
        <v>3</v>
      </c>
      <c r="S127" s="288" t="s">
        <v>343</v>
      </c>
      <c r="T127">
        <v>2.8</v>
      </c>
      <c r="U127" t="s">
        <v>342</v>
      </c>
      <c r="V127">
        <v>6</v>
      </c>
      <c r="W127" s="288" t="s">
        <v>339</v>
      </c>
      <c r="X127">
        <v>0.7</v>
      </c>
      <c r="Y127" t="s">
        <v>343</v>
      </c>
      <c r="Z127" s="291">
        <v>2.8</v>
      </c>
    </row>
    <row r="128" spans="1:26" x14ac:dyDescent="0.3">
      <c r="A128" s="264" t="s">
        <v>344</v>
      </c>
      <c r="B128" s="264">
        <v>2.64</v>
      </c>
      <c r="C128" s="288" t="s">
        <v>340</v>
      </c>
      <c r="D128">
        <v>4.7</v>
      </c>
      <c r="E128" t="s">
        <v>339</v>
      </c>
      <c r="F128">
        <v>0.7</v>
      </c>
      <c r="G128" s="288" t="s">
        <v>344</v>
      </c>
      <c r="H128">
        <v>2.64</v>
      </c>
      <c r="I128" t="s">
        <v>344</v>
      </c>
      <c r="J128">
        <v>2.64</v>
      </c>
      <c r="K128" s="288" t="s">
        <v>343</v>
      </c>
      <c r="L128">
        <v>2.8</v>
      </c>
      <c r="M128" t="s">
        <v>330</v>
      </c>
      <c r="N128">
        <v>51</v>
      </c>
      <c r="O128" s="288" t="s">
        <v>338</v>
      </c>
      <c r="P128">
        <v>3</v>
      </c>
      <c r="Q128" t="s">
        <v>339</v>
      </c>
      <c r="R128">
        <v>0.7</v>
      </c>
      <c r="S128" s="288" t="s">
        <v>344</v>
      </c>
      <c r="T128">
        <v>2.64</v>
      </c>
      <c r="U128" t="s">
        <v>343</v>
      </c>
      <c r="V128">
        <v>2.8</v>
      </c>
      <c r="W128" s="288" t="s">
        <v>340</v>
      </c>
      <c r="X128">
        <v>4.7</v>
      </c>
      <c r="Y128" t="s">
        <v>344</v>
      </c>
      <c r="Z128" s="291">
        <v>2.64</v>
      </c>
    </row>
    <row r="129" spans="1:26" x14ac:dyDescent="0.3">
      <c r="A129" s="264" t="s">
        <v>345</v>
      </c>
      <c r="B129" s="264">
        <v>1.4</v>
      </c>
      <c r="C129" s="288" t="s">
        <v>341</v>
      </c>
      <c r="D129">
        <v>1.4</v>
      </c>
      <c r="E129" t="s">
        <v>340</v>
      </c>
      <c r="F129">
        <v>4.7</v>
      </c>
      <c r="G129" s="288" t="s">
        <v>345</v>
      </c>
      <c r="H129">
        <v>1.4</v>
      </c>
      <c r="I129" t="s">
        <v>345</v>
      </c>
      <c r="J129">
        <v>1.4</v>
      </c>
      <c r="K129" s="288" t="s">
        <v>344</v>
      </c>
      <c r="L129">
        <v>2.64</v>
      </c>
      <c r="M129" t="s">
        <v>332</v>
      </c>
      <c r="N129">
        <v>30</v>
      </c>
      <c r="O129" s="288" t="s">
        <v>339</v>
      </c>
      <c r="P129">
        <v>0.7</v>
      </c>
      <c r="Q129" t="s">
        <v>340</v>
      </c>
      <c r="R129">
        <v>4.7</v>
      </c>
      <c r="S129" s="288" t="s">
        <v>345</v>
      </c>
      <c r="T129">
        <v>1.4</v>
      </c>
      <c r="U129" t="s">
        <v>344</v>
      </c>
      <c r="V129">
        <v>2.64</v>
      </c>
      <c r="W129" s="288" t="s">
        <v>341</v>
      </c>
      <c r="X129">
        <v>1.4</v>
      </c>
      <c r="Y129" t="s">
        <v>345</v>
      </c>
      <c r="Z129" s="291">
        <v>1.4</v>
      </c>
    </row>
    <row r="130" spans="1:26" x14ac:dyDescent="0.3">
      <c r="A130" s="264" t="s">
        <v>346</v>
      </c>
      <c r="B130" s="264">
        <v>2.8</v>
      </c>
      <c r="C130" s="288" t="s">
        <v>342</v>
      </c>
      <c r="D130">
        <v>6</v>
      </c>
      <c r="E130" t="s">
        <v>341</v>
      </c>
      <c r="F130">
        <v>1.4</v>
      </c>
      <c r="G130" s="288" t="s">
        <v>346</v>
      </c>
      <c r="H130">
        <v>2.8</v>
      </c>
      <c r="I130" t="s">
        <v>346</v>
      </c>
      <c r="J130">
        <v>2.8</v>
      </c>
      <c r="K130" s="288" t="s">
        <v>345</v>
      </c>
      <c r="L130">
        <v>1.4</v>
      </c>
      <c r="M130" t="s">
        <v>336</v>
      </c>
      <c r="N130">
        <v>0.7</v>
      </c>
      <c r="O130" s="288" t="s">
        <v>340</v>
      </c>
      <c r="P130">
        <v>4.7</v>
      </c>
      <c r="Q130" t="s">
        <v>341</v>
      </c>
      <c r="R130">
        <v>1.4</v>
      </c>
      <c r="S130" s="288" t="s">
        <v>346</v>
      </c>
      <c r="T130">
        <v>2.8</v>
      </c>
      <c r="U130" t="s">
        <v>345</v>
      </c>
      <c r="V130">
        <v>1.4</v>
      </c>
      <c r="W130" s="288" t="s">
        <v>342</v>
      </c>
      <c r="X130">
        <v>6</v>
      </c>
      <c r="Y130" t="s">
        <v>346</v>
      </c>
      <c r="Z130" s="291">
        <v>2.8</v>
      </c>
    </row>
    <row r="131" spans="1:26" x14ac:dyDescent="0.3">
      <c r="A131" s="264" t="s">
        <v>347</v>
      </c>
      <c r="B131" s="264">
        <v>0.7</v>
      </c>
      <c r="C131" s="288" t="s">
        <v>343</v>
      </c>
      <c r="D131">
        <v>2.8</v>
      </c>
      <c r="E131" t="s">
        <v>342</v>
      </c>
      <c r="F131">
        <v>6</v>
      </c>
      <c r="G131" s="288" t="s">
        <v>347</v>
      </c>
      <c r="H131">
        <v>0.7</v>
      </c>
      <c r="I131" t="s">
        <v>347</v>
      </c>
      <c r="J131">
        <v>0.7</v>
      </c>
      <c r="K131" s="288" t="s">
        <v>346</v>
      </c>
      <c r="L131">
        <v>2.8</v>
      </c>
      <c r="M131" t="s">
        <v>337</v>
      </c>
      <c r="N131">
        <v>6</v>
      </c>
      <c r="O131" s="288" t="s">
        <v>341</v>
      </c>
      <c r="P131">
        <v>1.4</v>
      </c>
      <c r="Q131" t="s">
        <v>342</v>
      </c>
      <c r="R131">
        <v>6</v>
      </c>
      <c r="S131" s="288" t="s">
        <v>347</v>
      </c>
      <c r="T131">
        <v>0.7</v>
      </c>
      <c r="U131" t="s">
        <v>346</v>
      </c>
      <c r="V131">
        <v>2.8</v>
      </c>
      <c r="W131" s="288" t="s">
        <v>343</v>
      </c>
      <c r="X131">
        <v>2.8</v>
      </c>
      <c r="Y131" t="s">
        <v>347</v>
      </c>
      <c r="Z131" s="291">
        <v>0.7</v>
      </c>
    </row>
    <row r="132" spans="1:26" x14ac:dyDescent="0.3">
      <c r="A132" s="264" t="s">
        <v>348</v>
      </c>
      <c r="B132" s="264">
        <v>4.7</v>
      </c>
      <c r="C132" s="288" t="s">
        <v>344</v>
      </c>
      <c r="D132">
        <v>2.64</v>
      </c>
      <c r="E132" t="s">
        <v>343</v>
      </c>
      <c r="F132">
        <v>2.8</v>
      </c>
      <c r="G132" s="288" t="s">
        <v>348</v>
      </c>
      <c r="H132">
        <v>4.7</v>
      </c>
      <c r="I132" t="s">
        <v>348</v>
      </c>
      <c r="J132">
        <v>4.7</v>
      </c>
      <c r="K132" s="288" t="s">
        <v>347</v>
      </c>
      <c r="L132">
        <v>0.7</v>
      </c>
      <c r="M132" t="s">
        <v>338</v>
      </c>
      <c r="N132">
        <v>3</v>
      </c>
      <c r="O132" s="288" t="s">
        <v>342</v>
      </c>
      <c r="P132">
        <v>6</v>
      </c>
      <c r="Q132" t="s">
        <v>343</v>
      </c>
      <c r="R132">
        <v>2.8</v>
      </c>
      <c r="S132" s="288" t="s">
        <v>348</v>
      </c>
      <c r="T132">
        <v>4.7</v>
      </c>
      <c r="U132" t="s">
        <v>347</v>
      </c>
      <c r="V132">
        <v>0.7</v>
      </c>
      <c r="W132" s="288" t="s">
        <v>344</v>
      </c>
      <c r="X132">
        <v>2.64</v>
      </c>
      <c r="Y132" t="s">
        <v>348</v>
      </c>
      <c r="Z132" s="291">
        <v>4.7</v>
      </c>
    </row>
    <row r="133" spans="1:26" x14ac:dyDescent="0.3">
      <c r="A133" s="264" t="s">
        <v>349</v>
      </c>
      <c r="B133" s="264">
        <v>2.64</v>
      </c>
      <c r="C133" s="288" t="s">
        <v>345</v>
      </c>
      <c r="D133">
        <v>1.4</v>
      </c>
      <c r="E133" t="s">
        <v>344</v>
      </c>
      <c r="F133">
        <v>2.64</v>
      </c>
      <c r="G133" s="288" t="s">
        <v>349</v>
      </c>
      <c r="H133">
        <v>2.64</v>
      </c>
      <c r="I133" t="s">
        <v>349</v>
      </c>
      <c r="J133">
        <v>2.64</v>
      </c>
      <c r="K133" s="288" t="s">
        <v>348</v>
      </c>
      <c r="L133">
        <v>4.7</v>
      </c>
      <c r="M133" t="s">
        <v>339</v>
      </c>
      <c r="N133">
        <v>0.7</v>
      </c>
      <c r="O133" s="288" t="s">
        <v>343</v>
      </c>
      <c r="P133">
        <v>2.8</v>
      </c>
      <c r="Q133" t="s">
        <v>344</v>
      </c>
      <c r="R133">
        <v>2.64</v>
      </c>
      <c r="S133" s="288" t="s">
        <v>349</v>
      </c>
      <c r="T133">
        <v>2.64</v>
      </c>
      <c r="U133" t="s">
        <v>348</v>
      </c>
      <c r="V133">
        <v>4.7</v>
      </c>
      <c r="W133" s="288" t="s">
        <v>345</v>
      </c>
      <c r="X133">
        <v>1.4</v>
      </c>
      <c r="Y133" t="s">
        <v>349</v>
      </c>
      <c r="Z133" s="291">
        <v>2.64</v>
      </c>
    </row>
    <row r="134" spans="1:26" x14ac:dyDescent="0.3">
      <c r="A134" s="264" t="s">
        <v>350</v>
      </c>
      <c r="B134" s="264">
        <v>0.7</v>
      </c>
      <c r="C134" s="288" t="s">
        <v>346</v>
      </c>
      <c r="D134">
        <v>2.8</v>
      </c>
      <c r="E134" t="s">
        <v>345</v>
      </c>
      <c r="F134">
        <v>1.4</v>
      </c>
      <c r="G134" s="288" t="s">
        <v>350</v>
      </c>
      <c r="H134">
        <v>0.7</v>
      </c>
      <c r="I134" t="s">
        <v>350</v>
      </c>
      <c r="J134">
        <v>0.7</v>
      </c>
      <c r="K134" s="288" t="s">
        <v>349</v>
      </c>
      <c r="L134">
        <v>2.64</v>
      </c>
      <c r="M134" t="s">
        <v>340</v>
      </c>
      <c r="N134">
        <v>4.7</v>
      </c>
      <c r="O134" s="288" t="s">
        <v>344</v>
      </c>
      <c r="P134">
        <v>2.64</v>
      </c>
      <c r="Q134" t="s">
        <v>345</v>
      </c>
      <c r="R134">
        <v>1.4</v>
      </c>
      <c r="S134" s="288" t="s">
        <v>350</v>
      </c>
      <c r="T134">
        <v>0.7</v>
      </c>
      <c r="U134" t="s">
        <v>349</v>
      </c>
      <c r="V134">
        <v>2.64</v>
      </c>
      <c r="W134" s="288" t="s">
        <v>346</v>
      </c>
      <c r="X134">
        <v>2.8</v>
      </c>
      <c r="Y134" t="s">
        <v>350</v>
      </c>
      <c r="Z134" s="291">
        <v>0.7</v>
      </c>
    </row>
    <row r="135" spans="1:26" x14ac:dyDescent="0.3">
      <c r="A135" s="264" t="s">
        <v>351</v>
      </c>
      <c r="B135" s="265">
        <v>2.8</v>
      </c>
      <c r="C135" s="288" t="s">
        <v>347</v>
      </c>
      <c r="D135">
        <v>0.7</v>
      </c>
      <c r="E135" t="s">
        <v>346</v>
      </c>
      <c r="F135">
        <v>2.8</v>
      </c>
      <c r="G135" s="288" t="s">
        <v>351</v>
      </c>
      <c r="H135">
        <v>2.8</v>
      </c>
      <c r="I135" t="s">
        <v>351</v>
      </c>
      <c r="J135">
        <v>2.8</v>
      </c>
      <c r="K135" s="288" t="s">
        <v>350</v>
      </c>
      <c r="L135">
        <v>0.7</v>
      </c>
      <c r="M135" t="s">
        <v>341</v>
      </c>
      <c r="N135">
        <v>1.4</v>
      </c>
      <c r="O135" s="288" t="s">
        <v>345</v>
      </c>
      <c r="P135">
        <v>1.4</v>
      </c>
      <c r="Q135" t="s">
        <v>346</v>
      </c>
      <c r="R135">
        <v>2.8</v>
      </c>
      <c r="S135" s="288" t="s">
        <v>351</v>
      </c>
      <c r="T135">
        <v>2.8</v>
      </c>
      <c r="U135" t="s">
        <v>350</v>
      </c>
      <c r="V135">
        <v>0.7</v>
      </c>
      <c r="W135" s="288" t="s">
        <v>347</v>
      </c>
      <c r="X135">
        <v>0.7</v>
      </c>
      <c r="Y135" t="s">
        <v>351</v>
      </c>
      <c r="Z135" s="291">
        <v>2.8</v>
      </c>
    </row>
    <row r="136" spans="1:26" x14ac:dyDescent="0.3">
      <c r="A136" s="264" t="s">
        <v>352</v>
      </c>
      <c r="B136" s="265">
        <v>2.8</v>
      </c>
      <c r="C136" s="288" t="s">
        <v>348</v>
      </c>
      <c r="D136">
        <v>4.7</v>
      </c>
      <c r="E136" t="s">
        <v>347</v>
      </c>
      <c r="F136">
        <v>0.7</v>
      </c>
      <c r="G136" s="288" t="s">
        <v>352</v>
      </c>
      <c r="H136">
        <v>2.8</v>
      </c>
      <c r="I136" t="s">
        <v>352</v>
      </c>
      <c r="J136">
        <v>2.8</v>
      </c>
      <c r="K136" s="288" t="s">
        <v>351</v>
      </c>
      <c r="L136">
        <v>2.8</v>
      </c>
      <c r="M136" t="s">
        <v>342</v>
      </c>
      <c r="N136">
        <v>6</v>
      </c>
      <c r="O136" s="288" t="s">
        <v>346</v>
      </c>
      <c r="P136">
        <v>2.8</v>
      </c>
      <c r="Q136" t="s">
        <v>347</v>
      </c>
      <c r="R136">
        <v>0.7</v>
      </c>
      <c r="S136" s="288" t="s">
        <v>352</v>
      </c>
      <c r="T136">
        <v>2.8</v>
      </c>
      <c r="U136" t="s">
        <v>351</v>
      </c>
      <c r="V136">
        <v>2.8</v>
      </c>
      <c r="W136" s="288" t="s">
        <v>348</v>
      </c>
      <c r="X136">
        <v>4.7</v>
      </c>
      <c r="Y136" t="s">
        <v>352</v>
      </c>
      <c r="Z136" s="291">
        <v>2.8</v>
      </c>
    </row>
    <row r="137" spans="1:26" x14ac:dyDescent="0.3">
      <c r="A137" s="264" t="s">
        <v>353</v>
      </c>
      <c r="B137" s="265">
        <v>3</v>
      </c>
      <c r="C137" s="288" t="s">
        <v>349</v>
      </c>
      <c r="D137">
        <v>2.64</v>
      </c>
      <c r="E137" t="s">
        <v>348</v>
      </c>
      <c r="F137">
        <v>4.7</v>
      </c>
      <c r="G137" s="288" t="s">
        <v>353</v>
      </c>
      <c r="H137">
        <v>3</v>
      </c>
      <c r="I137" t="s">
        <v>353</v>
      </c>
      <c r="J137">
        <v>3</v>
      </c>
      <c r="K137" s="288" t="s">
        <v>352</v>
      </c>
      <c r="L137">
        <v>2.8</v>
      </c>
      <c r="M137" t="s">
        <v>343</v>
      </c>
      <c r="N137">
        <v>2.8</v>
      </c>
      <c r="O137" s="288" t="s">
        <v>347</v>
      </c>
      <c r="P137">
        <v>0.7</v>
      </c>
      <c r="Q137" t="s">
        <v>348</v>
      </c>
      <c r="R137">
        <v>4.7</v>
      </c>
      <c r="S137" s="288" t="s">
        <v>353</v>
      </c>
      <c r="T137">
        <v>3</v>
      </c>
      <c r="U137" t="s">
        <v>352</v>
      </c>
      <c r="V137">
        <v>2.8</v>
      </c>
      <c r="W137" s="288" t="s">
        <v>349</v>
      </c>
      <c r="X137">
        <v>2.64</v>
      </c>
      <c r="Y137" t="s">
        <v>353</v>
      </c>
      <c r="Z137" s="291">
        <v>3</v>
      </c>
    </row>
    <row r="138" spans="1:26" x14ac:dyDescent="0.3">
      <c r="A138" s="264" t="s">
        <v>354</v>
      </c>
      <c r="B138" s="264">
        <v>2.8</v>
      </c>
      <c r="C138" s="288" t="s">
        <v>350</v>
      </c>
      <c r="D138">
        <v>0.7</v>
      </c>
      <c r="E138" t="s">
        <v>349</v>
      </c>
      <c r="F138">
        <v>2.64</v>
      </c>
      <c r="G138" s="288" t="s">
        <v>354</v>
      </c>
      <c r="H138">
        <v>2.8</v>
      </c>
      <c r="I138" t="s">
        <v>354</v>
      </c>
      <c r="J138">
        <v>2.8</v>
      </c>
      <c r="K138" s="288" t="s">
        <v>353</v>
      </c>
      <c r="L138">
        <v>3</v>
      </c>
      <c r="M138" t="s">
        <v>344</v>
      </c>
      <c r="N138">
        <v>2.64</v>
      </c>
      <c r="O138" s="288" t="s">
        <v>348</v>
      </c>
      <c r="P138">
        <v>4.7</v>
      </c>
      <c r="Q138" t="s">
        <v>349</v>
      </c>
      <c r="R138">
        <v>2.64</v>
      </c>
      <c r="S138" s="288" t="s">
        <v>354</v>
      </c>
      <c r="T138">
        <v>2.8</v>
      </c>
      <c r="U138" t="s">
        <v>353</v>
      </c>
      <c r="V138">
        <v>3</v>
      </c>
      <c r="W138" s="288" t="s">
        <v>350</v>
      </c>
      <c r="X138">
        <v>0.7</v>
      </c>
      <c r="Y138" t="s">
        <v>354</v>
      </c>
      <c r="Z138" s="291">
        <v>2.8</v>
      </c>
    </row>
    <row r="139" spans="1:26" x14ac:dyDescent="0.3">
      <c r="A139" s="264" t="s">
        <v>355</v>
      </c>
      <c r="B139" s="265">
        <v>2.8</v>
      </c>
      <c r="C139" s="288" t="s">
        <v>351</v>
      </c>
      <c r="D139">
        <v>2.8</v>
      </c>
      <c r="E139" t="s">
        <v>350</v>
      </c>
      <c r="F139">
        <v>0.7</v>
      </c>
      <c r="G139" s="288" t="s">
        <v>355</v>
      </c>
      <c r="H139">
        <v>2.8</v>
      </c>
      <c r="I139" t="s">
        <v>355</v>
      </c>
      <c r="J139">
        <v>2.8</v>
      </c>
      <c r="K139" s="288" t="s">
        <v>354</v>
      </c>
      <c r="L139">
        <v>2.8</v>
      </c>
      <c r="M139" t="s">
        <v>345</v>
      </c>
      <c r="N139">
        <v>1.4</v>
      </c>
      <c r="O139" s="288" t="s">
        <v>349</v>
      </c>
      <c r="P139">
        <v>2.64</v>
      </c>
      <c r="Q139" t="s">
        <v>350</v>
      </c>
      <c r="R139">
        <v>0.7</v>
      </c>
      <c r="S139" s="288" t="s">
        <v>355</v>
      </c>
      <c r="T139">
        <v>2.8</v>
      </c>
      <c r="U139" t="s">
        <v>354</v>
      </c>
      <c r="V139">
        <v>2.8</v>
      </c>
      <c r="W139" s="288" t="s">
        <v>351</v>
      </c>
      <c r="X139">
        <v>2.8</v>
      </c>
      <c r="Y139" t="s">
        <v>355</v>
      </c>
      <c r="Z139" s="291">
        <v>2.8</v>
      </c>
    </row>
    <row r="140" spans="1:26" x14ac:dyDescent="0.3">
      <c r="A140" s="265" t="s">
        <v>356</v>
      </c>
      <c r="B140" s="264">
        <v>4.4000000000000004</v>
      </c>
      <c r="C140" s="288" t="s">
        <v>352</v>
      </c>
      <c r="D140">
        <v>2.8</v>
      </c>
      <c r="E140" t="s">
        <v>351</v>
      </c>
      <c r="F140">
        <v>2.8</v>
      </c>
      <c r="G140" s="288" t="s">
        <v>356</v>
      </c>
      <c r="H140">
        <v>4.4000000000000004</v>
      </c>
      <c r="I140" t="s">
        <v>356</v>
      </c>
      <c r="J140">
        <v>4.4000000000000004</v>
      </c>
      <c r="K140" s="288" t="s">
        <v>355</v>
      </c>
      <c r="L140">
        <v>2.8</v>
      </c>
      <c r="M140" t="s">
        <v>346</v>
      </c>
      <c r="N140">
        <v>2.8</v>
      </c>
      <c r="O140" s="288" t="s">
        <v>350</v>
      </c>
      <c r="P140">
        <v>0.7</v>
      </c>
      <c r="Q140" t="s">
        <v>351</v>
      </c>
      <c r="R140">
        <v>2.8</v>
      </c>
      <c r="S140" s="288" t="s">
        <v>356</v>
      </c>
      <c r="T140">
        <v>4.4000000000000004</v>
      </c>
      <c r="U140" t="s">
        <v>355</v>
      </c>
      <c r="V140">
        <v>2.8</v>
      </c>
      <c r="W140" s="288" t="s">
        <v>352</v>
      </c>
      <c r="X140">
        <v>2.8</v>
      </c>
      <c r="Y140" t="s">
        <v>356</v>
      </c>
      <c r="Z140" s="291">
        <v>4.4000000000000004</v>
      </c>
    </row>
    <row r="141" spans="1:26" x14ac:dyDescent="0.3">
      <c r="A141" s="264" t="s">
        <v>357</v>
      </c>
      <c r="B141" s="264">
        <v>14.904</v>
      </c>
      <c r="C141" s="288" t="s">
        <v>353</v>
      </c>
      <c r="D141">
        <v>3</v>
      </c>
      <c r="E141" t="s">
        <v>352</v>
      </c>
      <c r="F141">
        <v>2.8</v>
      </c>
      <c r="G141" s="288" t="s">
        <v>357</v>
      </c>
      <c r="H141">
        <v>14.904</v>
      </c>
      <c r="I141" t="s">
        <v>357</v>
      </c>
      <c r="J141">
        <v>14.904</v>
      </c>
      <c r="K141" s="288" t="s">
        <v>356</v>
      </c>
      <c r="L141">
        <v>4.4000000000000004</v>
      </c>
      <c r="M141" t="s">
        <v>347</v>
      </c>
      <c r="N141">
        <v>0.7</v>
      </c>
      <c r="O141" s="288" t="s">
        <v>351</v>
      </c>
      <c r="P141">
        <v>2.8</v>
      </c>
      <c r="Q141" t="s">
        <v>352</v>
      </c>
      <c r="R141">
        <v>2.8</v>
      </c>
      <c r="S141" s="288" t="s">
        <v>357</v>
      </c>
      <c r="T141">
        <v>14.904</v>
      </c>
      <c r="U141" t="s">
        <v>356</v>
      </c>
      <c r="V141">
        <v>4.4000000000000004</v>
      </c>
      <c r="W141" s="288" t="s">
        <v>353</v>
      </c>
      <c r="X141">
        <v>3</v>
      </c>
      <c r="Y141" t="s">
        <v>357</v>
      </c>
      <c r="Z141" s="291">
        <v>14.904</v>
      </c>
    </row>
    <row r="142" spans="1:26" x14ac:dyDescent="0.3">
      <c r="A142" s="264" t="s">
        <v>358</v>
      </c>
      <c r="B142" s="265">
        <v>5.1950000000000003</v>
      </c>
      <c r="C142" s="288" t="s">
        <v>354</v>
      </c>
      <c r="D142">
        <v>2.8</v>
      </c>
      <c r="E142" t="s">
        <v>353</v>
      </c>
      <c r="F142">
        <v>3</v>
      </c>
      <c r="G142" s="288" t="s">
        <v>358</v>
      </c>
      <c r="H142">
        <v>5.1950000000000003</v>
      </c>
      <c r="I142" t="s">
        <v>358</v>
      </c>
      <c r="J142">
        <v>5.1950000000000003</v>
      </c>
      <c r="K142" s="288" t="s">
        <v>357</v>
      </c>
      <c r="L142">
        <v>14.904</v>
      </c>
      <c r="M142" t="s">
        <v>348</v>
      </c>
      <c r="N142">
        <v>4.7</v>
      </c>
      <c r="O142" s="288" t="s">
        <v>352</v>
      </c>
      <c r="P142">
        <v>2.8</v>
      </c>
      <c r="Q142" t="s">
        <v>353</v>
      </c>
      <c r="R142">
        <v>3</v>
      </c>
      <c r="S142" s="288" t="s">
        <v>358</v>
      </c>
      <c r="T142">
        <v>5.1950000000000003</v>
      </c>
      <c r="U142" t="s">
        <v>357</v>
      </c>
      <c r="V142">
        <v>14.904</v>
      </c>
      <c r="W142" s="288" t="s">
        <v>354</v>
      </c>
      <c r="X142">
        <v>2.8</v>
      </c>
      <c r="Y142" t="s">
        <v>358</v>
      </c>
      <c r="Z142" s="291">
        <v>5.1950000000000003</v>
      </c>
    </row>
    <row r="143" spans="1:26" x14ac:dyDescent="0.3">
      <c r="A143" s="264" t="s">
        <v>359</v>
      </c>
      <c r="B143" s="265">
        <v>4.6150000000000002</v>
      </c>
      <c r="C143" s="288" t="s">
        <v>355</v>
      </c>
      <c r="D143">
        <v>2.8</v>
      </c>
      <c r="E143" t="s">
        <v>354</v>
      </c>
      <c r="F143">
        <v>2.8</v>
      </c>
      <c r="G143" s="288" t="s">
        <v>359</v>
      </c>
      <c r="H143">
        <v>4.6150000000000002</v>
      </c>
      <c r="I143" t="s">
        <v>359</v>
      </c>
      <c r="J143">
        <v>4.6150000000000002</v>
      </c>
      <c r="K143" s="288" t="s">
        <v>358</v>
      </c>
      <c r="L143">
        <v>5.1950000000000003</v>
      </c>
      <c r="M143" t="s">
        <v>349</v>
      </c>
      <c r="N143">
        <v>2.64</v>
      </c>
      <c r="O143" s="288" t="s">
        <v>353</v>
      </c>
      <c r="P143">
        <v>3</v>
      </c>
      <c r="Q143" t="s">
        <v>354</v>
      </c>
      <c r="R143">
        <v>2.8</v>
      </c>
      <c r="S143" s="288" t="s">
        <v>359</v>
      </c>
      <c r="T143">
        <v>4.6150000000000002</v>
      </c>
      <c r="U143" t="s">
        <v>358</v>
      </c>
      <c r="V143">
        <v>5.1950000000000003</v>
      </c>
      <c r="W143" s="288" t="s">
        <v>355</v>
      </c>
      <c r="X143">
        <v>2.8</v>
      </c>
      <c r="Y143" t="s">
        <v>359</v>
      </c>
      <c r="Z143" s="291">
        <v>4.6150000000000002</v>
      </c>
    </row>
    <row r="144" spans="1:26" x14ac:dyDescent="0.3">
      <c r="A144" s="264" t="s">
        <v>360</v>
      </c>
      <c r="B144" s="265">
        <v>32.365000000000002</v>
      </c>
      <c r="C144" s="288" t="s">
        <v>356</v>
      </c>
      <c r="D144">
        <v>4.4000000000000004</v>
      </c>
      <c r="E144" t="s">
        <v>355</v>
      </c>
      <c r="F144">
        <v>2.8</v>
      </c>
      <c r="G144" s="288" t="s">
        <v>360</v>
      </c>
      <c r="H144">
        <v>32.365000000000002</v>
      </c>
      <c r="I144" t="s">
        <v>360</v>
      </c>
      <c r="J144">
        <v>32.365000000000002</v>
      </c>
      <c r="K144" s="288" t="s">
        <v>359</v>
      </c>
      <c r="L144">
        <v>4.6150000000000002</v>
      </c>
      <c r="M144" t="s">
        <v>350</v>
      </c>
      <c r="N144">
        <v>0.7</v>
      </c>
      <c r="O144" s="288" t="s">
        <v>354</v>
      </c>
      <c r="P144">
        <v>2.8</v>
      </c>
      <c r="Q144" t="s">
        <v>355</v>
      </c>
      <c r="R144">
        <v>2.8</v>
      </c>
      <c r="S144" s="288" t="s">
        <v>360</v>
      </c>
      <c r="T144">
        <v>32.365000000000002</v>
      </c>
      <c r="U144" t="s">
        <v>359</v>
      </c>
      <c r="V144">
        <v>4.6150000000000002</v>
      </c>
      <c r="W144" s="288" t="s">
        <v>356</v>
      </c>
      <c r="X144">
        <v>4.4000000000000004</v>
      </c>
      <c r="Y144" t="s">
        <v>360</v>
      </c>
      <c r="Z144" s="291">
        <v>32.365000000000002</v>
      </c>
    </row>
    <row r="145" spans="1:26" x14ac:dyDescent="0.3">
      <c r="A145" s="264" t="s">
        <v>361</v>
      </c>
      <c r="B145" s="265">
        <v>1.2988168189999999E-7</v>
      </c>
      <c r="C145" s="288" t="s">
        <v>357</v>
      </c>
      <c r="D145">
        <v>14.904</v>
      </c>
      <c r="E145" t="s">
        <v>356</v>
      </c>
      <c r="F145">
        <v>4.4000000000000004</v>
      </c>
      <c r="G145" s="288" t="s">
        <v>361</v>
      </c>
      <c r="H145" s="295">
        <v>1.4013855749999999E-7</v>
      </c>
      <c r="I145" t="s">
        <v>361</v>
      </c>
      <c r="J145" s="295">
        <v>1.4013855749999999E-7</v>
      </c>
      <c r="K145" s="288" t="s">
        <v>360</v>
      </c>
      <c r="L145">
        <v>32.365000000000002</v>
      </c>
      <c r="M145" t="s">
        <v>351</v>
      </c>
      <c r="N145">
        <v>2.8</v>
      </c>
      <c r="O145" s="288" t="s">
        <v>355</v>
      </c>
      <c r="P145">
        <v>2.8</v>
      </c>
      <c r="Q145" t="s">
        <v>356</v>
      </c>
      <c r="R145">
        <v>4.4000000000000004</v>
      </c>
      <c r="S145" s="288" t="s">
        <v>361</v>
      </c>
      <c r="T145" s="295">
        <v>2.4925888899999999E-7</v>
      </c>
      <c r="U145" t="s">
        <v>360</v>
      </c>
      <c r="V145">
        <v>32.365000000000002</v>
      </c>
      <c r="W145" s="288" t="s">
        <v>357</v>
      </c>
      <c r="X145">
        <v>14.904</v>
      </c>
      <c r="Y145" t="s">
        <v>361</v>
      </c>
      <c r="Z145" s="291">
        <v>1.4387349199999999</v>
      </c>
    </row>
    <row r="146" spans="1:26" x14ac:dyDescent="0.3">
      <c r="A146" s="265" t="s">
        <v>362</v>
      </c>
      <c r="B146" s="265">
        <v>1.2988168189999999E-7</v>
      </c>
      <c r="C146" s="288" t="s">
        <v>358</v>
      </c>
      <c r="D146">
        <v>5.1950000000000003</v>
      </c>
      <c r="E146" t="s">
        <v>357</v>
      </c>
      <c r="F146">
        <v>14.904</v>
      </c>
      <c r="G146" s="288" t="s">
        <v>362</v>
      </c>
      <c r="H146" s="295">
        <v>1.4013855749999999E-7</v>
      </c>
      <c r="I146" t="s">
        <v>362</v>
      </c>
      <c r="J146" s="295">
        <v>1.4013855749999999E-7</v>
      </c>
      <c r="K146" s="288" t="s">
        <v>361</v>
      </c>
      <c r="L146">
        <v>1.191561565</v>
      </c>
      <c r="M146" t="s">
        <v>352</v>
      </c>
      <c r="N146">
        <v>2.8</v>
      </c>
      <c r="O146" s="288" t="s">
        <v>356</v>
      </c>
      <c r="P146">
        <v>4.4000000000000004</v>
      </c>
      <c r="Q146" t="s">
        <v>357</v>
      </c>
      <c r="R146">
        <v>14.904</v>
      </c>
      <c r="S146" s="288" t="s">
        <v>362</v>
      </c>
      <c r="T146" s="295">
        <v>2.4925888899999999E-7</v>
      </c>
      <c r="U146" t="s">
        <v>361</v>
      </c>
      <c r="V146">
        <v>2.3050541490000001</v>
      </c>
      <c r="W146" s="288" t="s">
        <v>358</v>
      </c>
      <c r="X146">
        <v>5.1950000000000003</v>
      </c>
      <c r="Y146" t="s">
        <v>362</v>
      </c>
      <c r="Z146" s="291">
        <v>1.4387349199999999</v>
      </c>
    </row>
    <row r="147" spans="1:26" x14ac:dyDescent="0.3">
      <c r="A147" s="264" t="s">
        <v>363</v>
      </c>
      <c r="B147" s="264">
        <v>2.464646165</v>
      </c>
      <c r="C147" s="288" t="s">
        <v>359</v>
      </c>
      <c r="D147">
        <v>4.6150000000000002</v>
      </c>
      <c r="E147" t="s">
        <v>358</v>
      </c>
      <c r="F147">
        <v>5.1950000000000003</v>
      </c>
      <c r="G147" s="288" t="s">
        <v>363</v>
      </c>
      <c r="H147">
        <v>2.4646461940000002</v>
      </c>
      <c r="I147" t="s">
        <v>363</v>
      </c>
      <c r="J147">
        <v>2.4646461940000002</v>
      </c>
      <c r="K147" s="288" t="s">
        <v>362</v>
      </c>
      <c r="L147">
        <v>1.191561565</v>
      </c>
      <c r="M147" t="s">
        <v>353</v>
      </c>
      <c r="N147">
        <v>3</v>
      </c>
      <c r="O147" s="288" t="s">
        <v>357</v>
      </c>
      <c r="P147">
        <v>14.904</v>
      </c>
      <c r="Q147" t="s">
        <v>358</v>
      </c>
      <c r="R147">
        <v>5.1950000000000003</v>
      </c>
      <c r="S147" s="288" t="s">
        <v>363</v>
      </c>
      <c r="T147">
        <v>2.3108200650000001</v>
      </c>
      <c r="U147" t="s">
        <v>362</v>
      </c>
      <c r="V147">
        <v>2.3050541490000001</v>
      </c>
      <c r="W147" s="288" t="s">
        <v>359</v>
      </c>
      <c r="X147">
        <v>4.6150000000000002</v>
      </c>
      <c r="Y147" t="s">
        <v>363</v>
      </c>
      <c r="Z147" s="291">
        <v>2.3002532900000001</v>
      </c>
    </row>
    <row r="148" spans="1:26" x14ac:dyDescent="0.3">
      <c r="A148" s="264" t="s">
        <v>364</v>
      </c>
      <c r="B148" s="265">
        <v>2.464646165</v>
      </c>
      <c r="C148" s="288" t="s">
        <v>360</v>
      </c>
      <c r="D148">
        <v>32.365000000000002</v>
      </c>
      <c r="E148" t="s">
        <v>359</v>
      </c>
      <c r="F148">
        <v>4.6150000000000002</v>
      </c>
      <c r="G148" s="288" t="s">
        <v>364</v>
      </c>
      <c r="H148">
        <v>2.4646461940000002</v>
      </c>
      <c r="I148" t="s">
        <v>364</v>
      </c>
      <c r="J148">
        <v>2.4646461940000002</v>
      </c>
      <c r="K148" s="288" t="s">
        <v>363</v>
      </c>
      <c r="L148">
        <v>0.52863312760000003</v>
      </c>
      <c r="M148" t="s">
        <v>354</v>
      </c>
      <c r="N148">
        <v>2.8</v>
      </c>
      <c r="O148" s="288" t="s">
        <v>358</v>
      </c>
      <c r="P148">
        <v>5.1950000000000003</v>
      </c>
      <c r="Q148" t="s">
        <v>359</v>
      </c>
      <c r="R148">
        <v>4.6150000000000002</v>
      </c>
      <c r="S148" s="288" t="s">
        <v>364</v>
      </c>
      <c r="T148">
        <v>2.3108200650000001</v>
      </c>
      <c r="U148" t="s">
        <v>363</v>
      </c>
      <c r="V148">
        <v>1.4624146280000001</v>
      </c>
      <c r="W148" s="288" t="s">
        <v>360</v>
      </c>
      <c r="X148">
        <v>32.365000000000002</v>
      </c>
      <c r="Y148" t="s">
        <v>364</v>
      </c>
      <c r="Z148" s="291">
        <v>2.3002532900000001</v>
      </c>
    </row>
    <row r="149" spans="1:26" x14ac:dyDescent="0.3">
      <c r="A149" s="264" t="s">
        <v>367</v>
      </c>
      <c r="B149" s="264">
        <v>0.8716559733</v>
      </c>
      <c r="C149" s="288" t="s">
        <v>361</v>
      </c>
      <c r="D149" s="295">
        <v>4.557263089E-7</v>
      </c>
      <c r="E149" t="s">
        <v>360</v>
      </c>
      <c r="F149">
        <v>32.365000000000002</v>
      </c>
      <c r="G149" s="288" t="s">
        <v>367</v>
      </c>
      <c r="H149">
        <v>0.87165600009999999</v>
      </c>
      <c r="I149" t="s">
        <v>367</v>
      </c>
      <c r="J149">
        <v>0.87165600009999999</v>
      </c>
      <c r="K149" s="288" t="s">
        <v>364</v>
      </c>
      <c r="L149">
        <v>0.52863312760000003</v>
      </c>
      <c r="M149" t="s">
        <v>355</v>
      </c>
      <c r="N149">
        <v>2.8</v>
      </c>
      <c r="O149" s="288" t="s">
        <v>359</v>
      </c>
      <c r="P149">
        <v>4.6150000000000002</v>
      </c>
      <c r="Q149" t="s">
        <v>360</v>
      </c>
      <c r="R149">
        <v>32.365000000000002</v>
      </c>
      <c r="S149" s="288" t="s">
        <v>367</v>
      </c>
      <c r="T149">
        <v>0.65374198549999996</v>
      </c>
      <c r="U149" t="s">
        <v>364</v>
      </c>
      <c r="V149">
        <v>1.4624146280000001</v>
      </c>
      <c r="W149" s="288" t="s">
        <v>361</v>
      </c>
      <c r="X149" s="295">
        <v>5.4024091539999999E-7</v>
      </c>
      <c r="Y149" t="s">
        <v>367</v>
      </c>
      <c r="Z149" s="291">
        <v>1.119192899</v>
      </c>
    </row>
    <row r="150" spans="1:26" x14ac:dyDescent="0.3">
      <c r="A150" s="264" t="s">
        <v>368</v>
      </c>
      <c r="B150" s="265">
        <v>0.8716559733</v>
      </c>
      <c r="C150" s="288" t="s">
        <v>362</v>
      </c>
      <c r="D150" s="295">
        <v>4.557263089E-7</v>
      </c>
      <c r="E150" t="s">
        <v>361</v>
      </c>
      <c r="F150" s="295">
        <v>5.0520396109999999E-7</v>
      </c>
      <c r="G150" s="288" t="s">
        <v>368</v>
      </c>
      <c r="H150">
        <v>0.87165600009999999</v>
      </c>
      <c r="I150" t="s">
        <v>368</v>
      </c>
      <c r="J150">
        <v>0.87165600009999999</v>
      </c>
      <c r="K150" s="288" t="s">
        <v>367</v>
      </c>
      <c r="L150">
        <v>0.86449546720000003</v>
      </c>
      <c r="M150" t="s">
        <v>356</v>
      </c>
      <c r="N150">
        <v>4.4000000000000004</v>
      </c>
      <c r="O150" s="288" t="s">
        <v>360</v>
      </c>
      <c r="P150">
        <v>32.365000000000002</v>
      </c>
      <c r="Q150" t="s">
        <v>361</v>
      </c>
      <c r="R150" s="295">
        <v>7.0897065769999997E-7</v>
      </c>
      <c r="S150" s="288" t="s">
        <v>368</v>
      </c>
      <c r="T150">
        <v>0.65374198549999996</v>
      </c>
      <c r="U150" t="s">
        <v>367</v>
      </c>
      <c r="V150">
        <v>1.2662107680000001</v>
      </c>
      <c r="W150" s="288" t="s">
        <v>362</v>
      </c>
      <c r="X150" s="295">
        <v>5.4024091539999999E-7</v>
      </c>
      <c r="Y150" t="s">
        <v>368</v>
      </c>
      <c r="Z150" s="291">
        <v>1.119192899</v>
      </c>
    </row>
    <row r="151" spans="1:26" x14ac:dyDescent="0.3">
      <c r="A151" s="264" t="s">
        <v>369</v>
      </c>
      <c r="B151" s="265">
        <v>0.38939596630000001</v>
      </c>
      <c r="C151" s="288" t="s">
        <v>363</v>
      </c>
      <c r="D151">
        <v>1.9125427429999999</v>
      </c>
      <c r="E151" t="s">
        <v>362</v>
      </c>
      <c r="F151" s="295">
        <v>5.0520396109999999E-7</v>
      </c>
      <c r="G151" s="288" t="s">
        <v>369</v>
      </c>
      <c r="H151">
        <v>0.3893983426</v>
      </c>
      <c r="I151" t="s">
        <v>369</v>
      </c>
      <c r="J151">
        <v>0.3893983426</v>
      </c>
      <c r="K151" s="288" t="s">
        <v>368</v>
      </c>
      <c r="L151">
        <v>0.86449546720000003</v>
      </c>
      <c r="M151" t="s">
        <v>357</v>
      </c>
      <c r="N151">
        <v>14.904</v>
      </c>
      <c r="O151" s="288" t="s">
        <v>361</v>
      </c>
      <c r="P151" s="295">
        <v>1.0810691940000001E-5</v>
      </c>
      <c r="Q151" t="s">
        <v>362</v>
      </c>
      <c r="R151" s="295">
        <v>7.0897065769999997E-7</v>
      </c>
      <c r="S151" s="288" t="s">
        <v>369</v>
      </c>
      <c r="T151">
        <v>0.17105965009999999</v>
      </c>
      <c r="U151" t="s">
        <v>368</v>
      </c>
      <c r="V151">
        <v>1.2662107680000001</v>
      </c>
      <c r="W151" s="288" t="s">
        <v>363</v>
      </c>
      <c r="X151">
        <v>0.63563267270000001</v>
      </c>
      <c r="Y151" t="s">
        <v>369</v>
      </c>
      <c r="Z151" s="296">
        <v>3.4237249269999999E-7</v>
      </c>
    </row>
    <row r="152" spans="1:26" x14ac:dyDescent="0.3">
      <c r="A152" s="264" t="s">
        <v>370</v>
      </c>
      <c r="B152" s="265">
        <v>0.38939596630000001</v>
      </c>
      <c r="C152" s="288" t="s">
        <v>364</v>
      </c>
      <c r="D152">
        <v>1.9125427429999999</v>
      </c>
      <c r="E152" t="s">
        <v>363</v>
      </c>
      <c r="F152">
        <v>2.4646469120000001</v>
      </c>
      <c r="G152" s="288" t="s">
        <v>370</v>
      </c>
      <c r="H152">
        <v>0.3893983426</v>
      </c>
      <c r="I152" t="s">
        <v>370</v>
      </c>
      <c r="J152">
        <v>0.3893983426</v>
      </c>
      <c r="K152" s="288" t="s">
        <v>369</v>
      </c>
      <c r="L152" s="295">
        <v>2.7026164189999999E-7</v>
      </c>
      <c r="M152" t="s">
        <v>358</v>
      </c>
      <c r="N152">
        <v>5.1950000000000003</v>
      </c>
      <c r="O152" s="288" t="s">
        <v>362</v>
      </c>
      <c r="P152" s="295">
        <v>1.0810691940000001E-5</v>
      </c>
      <c r="Q152" t="s">
        <v>363</v>
      </c>
      <c r="R152">
        <v>2.251807892</v>
      </c>
      <c r="S152" s="288" t="s">
        <v>370</v>
      </c>
      <c r="T152">
        <v>0.17105965009999999</v>
      </c>
      <c r="U152" t="s">
        <v>369</v>
      </c>
      <c r="V152">
        <v>0.59035929099999995</v>
      </c>
      <c r="W152" s="288" t="s">
        <v>364</v>
      </c>
      <c r="X152">
        <v>0.63563267270000001</v>
      </c>
      <c r="Y152" t="s">
        <v>370</v>
      </c>
      <c r="Z152" s="296">
        <v>3.4237249269999999E-7</v>
      </c>
    </row>
    <row r="153" spans="1:26" x14ac:dyDescent="0.3">
      <c r="A153" s="264" t="s">
        <v>371</v>
      </c>
      <c r="B153" s="265">
        <v>3.1300631339999998</v>
      </c>
      <c r="C153" s="288" t="s">
        <v>367</v>
      </c>
      <c r="D153">
        <v>0.86449590409999999</v>
      </c>
      <c r="E153" t="s">
        <v>364</v>
      </c>
      <c r="F153">
        <v>2.4646469120000001</v>
      </c>
      <c r="G153" s="288" t="s">
        <v>371</v>
      </c>
      <c r="H153">
        <v>3.1300635780000001</v>
      </c>
      <c r="I153" t="s">
        <v>371</v>
      </c>
      <c r="J153">
        <v>3.1300635780000001</v>
      </c>
      <c r="K153" s="288" t="s">
        <v>370</v>
      </c>
      <c r="L153" s="295">
        <v>2.7026164189999999E-7</v>
      </c>
      <c r="M153" t="s">
        <v>359</v>
      </c>
      <c r="N153">
        <v>4.6150000000000002</v>
      </c>
      <c r="O153" s="288" t="s">
        <v>363</v>
      </c>
      <c r="P153">
        <v>2.3976946309999998</v>
      </c>
      <c r="Q153" t="s">
        <v>364</v>
      </c>
      <c r="R153">
        <v>2.251807892</v>
      </c>
      <c r="S153" s="288" t="s">
        <v>371</v>
      </c>
      <c r="T153">
        <v>1.6901173460000001</v>
      </c>
      <c r="U153" t="s">
        <v>370</v>
      </c>
      <c r="V153">
        <v>0.59035929099999995</v>
      </c>
      <c r="W153" s="288" t="s">
        <v>365</v>
      </c>
      <c r="X153" s="295">
        <v>1.7455040949999999E-7</v>
      </c>
      <c r="Y153" t="s">
        <v>371</v>
      </c>
      <c r="Z153" s="291">
        <v>1.5252406060000001</v>
      </c>
    </row>
    <row r="154" spans="1:26" x14ac:dyDescent="0.3">
      <c r="A154" s="264" t="s">
        <v>372</v>
      </c>
      <c r="B154" s="265">
        <v>3.1300631339999998</v>
      </c>
      <c r="C154" s="288" t="s">
        <v>368</v>
      </c>
      <c r="D154">
        <v>0.86449590409999999</v>
      </c>
      <c r="E154" t="s">
        <v>365</v>
      </c>
      <c r="F154" s="295">
        <v>1.2542319470000001E-7</v>
      </c>
      <c r="G154" s="288" t="s">
        <v>372</v>
      </c>
      <c r="H154">
        <v>3.1300635780000001</v>
      </c>
      <c r="I154" t="s">
        <v>372</v>
      </c>
      <c r="J154">
        <v>3.1300635780000001</v>
      </c>
      <c r="K154" s="288" t="s">
        <v>371</v>
      </c>
      <c r="L154">
        <v>4.4330269549999999</v>
      </c>
      <c r="M154" t="s">
        <v>360</v>
      </c>
      <c r="N154">
        <v>32.365000000000002</v>
      </c>
      <c r="O154" s="288" t="s">
        <v>364</v>
      </c>
      <c r="P154">
        <v>2.3976946309999998</v>
      </c>
      <c r="Q154" t="s">
        <v>365</v>
      </c>
      <c r="R154" s="295">
        <v>1.365825744E-7</v>
      </c>
      <c r="S154" s="288" t="s">
        <v>372</v>
      </c>
      <c r="T154">
        <v>1.6901173460000001</v>
      </c>
      <c r="U154" t="s">
        <v>371</v>
      </c>
      <c r="V154">
        <v>2.912674086</v>
      </c>
      <c r="W154" s="288" t="s">
        <v>366</v>
      </c>
      <c r="X154" s="295">
        <v>1.7455040949999999E-7</v>
      </c>
      <c r="Y154" t="s">
        <v>372</v>
      </c>
      <c r="Z154" s="291">
        <v>1.5252406060000001</v>
      </c>
    </row>
    <row r="155" spans="1:26" x14ac:dyDescent="0.3">
      <c r="A155" s="264" t="s">
        <v>375</v>
      </c>
      <c r="B155" s="265">
        <v>11.53943673</v>
      </c>
      <c r="C155" s="288" t="s">
        <v>369</v>
      </c>
      <c r="D155">
        <v>0.47358729779999997</v>
      </c>
      <c r="E155" t="s">
        <v>366</v>
      </c>
      <c r="F155" s="295">
        <v>1.2542319470000001E-7</v>
      </c>
      <c r="G155" s="288" t="s">
        <v>375</v>
      </c>
      <c r="H155">
        <v>11.539439789999999</v>
      </c>
      <c r="I155" t="s">
        <v>375</v>
      </c>
      <c r="J155">
        <v>11.539439789999999</v>
      </c>
      <c r="K155" s="288" t="s">
        <v>372</v>
      </c>
      <c r="L155">
        <v>4.4330269549999999</v>
      </c>
      <c r="M155" t="s">
        <v>361</v>
      </c>
      <c r="N155" s="295">
        <v>4.7345114139999998E-7</v>
      </c>
      <c r="O155" s="288" t="s">
        <v>365</v>
      </c>
      <c r="P155" s="295">
        <v>1.8025532400000001E-7</v>
      </c>
      <c r="Q155" t="s">
        <v>366</v>
      </c>
      <c r="R155" s="295">
        <v>1.365825744E-7</v>
      </c>
      <c r="S155" s="288" t="s">
        <v>375</v>
      </c>
      <c r="T155">
        <v>7.4730795099999998</v>
      </c>
      <c r="U155" t="s">
        <v>372</v>
      </c>
      <c r="V155">
        <v>2.912674086</v>
      </c>
      <c r="W155" s="288" t="s">
        <v>367</v>
      </c>
      <c r="X155">
        <v>1.016743424</v>
      </c>
      <c r="Y155" t="s">
        <v>375</v>
      </c>
      <c r="Z155" s="291">
        <v>9.0212535000000003</v>
      </c>
    </row>
    <row r="156" spans="1:26" x14ac:dyDescent="0.3">
      <c r="A156" s="264" t="s">
        <v>376</v>
      </c>
      <c r="B156" s="265">
        <v>11.53943673</v>
      </c>
      <c r="C156" s="288" t="s">
        <v>370</v>
      </c>
      <c r="D156">
        <v>0.47358729779999997</v>
      </c>
      <c r="E156" t="s">
        <v>367</v>
      </c>
      <c r="F156">
        <v>0.87165597230000003</v>
      </c>
      <c r="G156" s="288" t="s">
        <v>376</v>
      </c>
      <c r="H156">
        <v>11.539439789999999</v>
      </c>
      <c r="I156" t="s">
        <v>376</v>
      </c>
      <c r="J156">
        <v>11.539439789999999</v>
      </c>
      <c r="K156" s="288" t="s">
        <v>375</v>
      </c>
      <c r="L156">
        <v>13.82822517</v>
      </c>
      <c r="M156" t="s">
        <v>362</v>
      </c>
      <c r="N156" s="295">
        <v>4.7345114139999998E-7</v>
      </c>
      <c r="O156" s="288" t="s">
        <v>366</v>
      </c>
      <c r="P156" s="295">
        <v>1.8025532400000001E-7</v>
      </c>
      <c r="Q156" t="s">
        <v>367</v>
      </c>
      <c r="R156">
        <v>0.86449678019999998</v>
      </c>
      <c r="S156" s="288" t="s">
        <v>376</v>
      </c>
      <c r="T156">
        <v>7.4730795099999998</v>
      </c>
      <c r="U156" t="s">
        <v>375</v>
      </c>
      <c r="V156">
        <v>12.27962782</v>
      </c>
      <c r="W156" s="288" t="s">
        <v>368</v>
      </c>
      <c r="X156">
        <v>1.016743424</v>
      </c>
      <c r="Y156" t="s">
        <v>376</v>
      </c>
      <c r="Z156" s="291">
        <v>9.0212535000000003</v>
      </c>
    </row>
    <row r="157" spans="1:26" x14ac:dyDescent="0.3">
      <c r="A157" s="264" t="s">
        <v>377</v>
      </c>
      <c r="B157" s="265">
        <v>7.6121607889999998</v>
      </c>
      <c r="C157" s="288" t="s">
        <v>371</v>
      </c>
      <c r="D157">
        <v>3.8811551820000001</v>
      </c>
      <c r="E157" t="s">
        <v>368</v>
      </c>
      <c r="F157">
        <v>0.87165597230000003</v>
      </c>
      <c r="G157" s="288" t="s">
        <v>377</v>
      </c>
      <c r="H157">
        <v>7.612157914</v>
      </c>
      <c r="I157" t="s">
        <v>377</v>
      </c>
      <c r="J157">
        <v>7.612157914</v>
      </c>
      <c r="K157" s="288" t="s">
        <v>376</v>
      </c>
      <c r="L157">
        <v>13.82822517</v>
      </c>
      <c r="M157" t="s">
        <v>363</v>
      </c>
      <c r="N157">
        <v>3.7504091580000001</v>
      </c>
      <c r="O157" s="288" t="s">
        <v>367</v>
      </c>
      <c r="P157">
        <v>0.84856378960000001</v>
      </c>
      <c r="Q157" t="s">
        <v>368</v>
      </c>
      <c r="R157">
        <v>0.86449678019999998</v>
      </c>
      <c r="S157" s="288" t="s">
        <v>377</v>
      </c>
      <c r="T157">
        <v>8.2905730650000002</v>
      </c>
      <c r="U157" t="s">
        <v>376</v>
      </c>
      <c r="V157">
        <v>12.27962782</v>
      </c>
      <c r="W157" s="288" t="s">
        <v>369</v>
      </c>
      <c r="X157">
        <v>2.4181170270000001</v>
      </c>
      <c r="Y157" t="s">
        <v>377</v>
      </c>
      <c r="Z157" s="291">
        <v>8.413463728</v>
      </c>
    </row>
    <row r="158" spans="1:26" x14ac:dyDescent="0.3">
      <c r="A158" s="264" t="s">
        <v>378</v>
      </c>
      <c r="B158" s="265">
        <v>7.6121607889999998</v>
      </c>
      <c r="C158" s="288" t="s">
        <v>372</v>
      </c>
      <c r="D158">
        <v>3.8811551820000001</v>
      </c>
      <c r="E158" t="s">
        <v>369</v>
      </c>
      <c r="F158">
        <v>0.84495779820000005</v>
      </c>
      <c r="G158" s="288" t="s">
        <v>378</v>
      </c>
      <c r="H158">
        <v>7.612157914</v>
      </c>
      <c r="I158" t="s">
        <v>378</v>
      </c>
      <c r="J158">
        <v>7.612157914</v>
      </c>
      <c r="K158" s="288" t="s">
        <v>377</v>
      </c>
      <c r="L158">
        <v>7.9004401240000002</v>
      </c>
      <c r="M158" t="s">
        <v>364</v>
      </c>
      <c r="N158">
        <v>3.7504091580000001</v>
      </c>
      <c r="O158" s="288" t="s">
        <v>368</v>
      </c>
      <c r="P158">
        <v>0.84856378960000001</v>
      </c>
      <c r="Q158" t="s">
        <v>369</v>
      </c>
      <c r="R158">
        <v>0.5061087259</v>
      </c>
      <c r="S158" s="288" t="s">
        <v>378</v>
      </c>
      <c r="T158">
        <v>8.2905730650000002</v>
      </c>
      <c r="U158" t="s">
        <v>377</v>
      </c>
      <c r="V158">
        <v>10.420601749999999</v>
      </c>
      <c r="W158" s="288" t="s">
        <v>370</v>
      </c>
      <c r="X158">
        <v>2.4181170270000001</v>
      </c>
      <c r="Y158" t="s">
        <v>378</v>
      </c>
      <c r="Z158" s="291">
        <v>8.413463728</v>
      </c>
    </row>
    <row r="159" spans="1:26" x14ac:dyDescent="0.3">
      <c r="A159" s="264" t="s">
        <v>383</v>
      </c>
      <c r="B159" s="265">
        <v>14.445339730000001</v>
      </c>
      <c r="C159" s="288" t="s">
        <v>375</v>
      </c>
      <c r="D159">
        <v>13.22532226</v>
      </c>
      <c r="E159" t="s">
        <v>370</v>
      </c>
      <c r="F159">
        <v>0.84495779820000005</v>
      </c>
      <c r="G159" s="288" t="s">
        <v>383</v>
      </c>
      <c r="H159">
        <v>14.445337390000001</v>
      </c>
      <c r="I159" t="s">
        <v>383</v>
      </c>
      <c r="J159">
        <v>14.445337390000001</v>
      </c>
      <c r="K159" s="288" t="s">
        <v>378</v>
      </c>
      <c r="L159">
        <v>7.9004401240000002</v>
      </c>
      <c r="M159" t="s">
        <v>365</v>
      </c>
      <c r="N159" s="295">
        <v>2.2849960510000001E-7</v>
      </c>
      <c r="O159" s="288" t="s">
        <v>369</v>
      </c>
      <c r="P159">
        <v>0.7660741928</v>
      </c>
      <c r="Q159" t="s">
        <v>370</v>
      </c>
      <c r="R159">
        <v>0.5061087259</v>
      </c>
      <c r="S159" s="288" t="s">
        <v>383</v>
      </c>
      <c r="T159">
        <v>14.07802246</v>
      </c>
      <c r="U159" t="s">
        <v>378</v>
      </c>
      <c r="V159">
        <v>10.420601749999999</v>
      </c>
      <c r="W159" s="288" t="s">
        <v>371</v>
      </c>
      <c r="X159">
        <v>1.572713241</v>
      </c>
      <c r="Y159" t="s">
        <v>383</v>
      </c>
      <c r="Z159" s="291">
        <v>15.692373330000001</v>
      </c>
    </row>
    <row r="160" spans="1:26" x14ac:dyDescent="0.3">
      <c r="A160" s="264" t="s">
        <v>384</v>
      </c>
      <c r="B160" s="265">
        <v>14.445339730000001</v>
      </c>
      <c r="C160" s="288" t="s">
        <v>376</v>
      </c>
      <c r="D160">
        <v>13.22532226</v>
      </c>
      <c r="E160" t="s">
        <v>371</v>
      </c>
      <c r="F160">
        <v>2.118600883</v>
      </c>
      <c r="G160" s="288" t="s">
        <v>384</v>
      </c>
      <c r="H160">
        <v>14.445337390000001</v>
      </c>
      <c r="I160" t="s">
        <v>384</v>
      </c>
      <c r="J160">
        <v>14.445337390000001</v>
      </c>
      <c r="K160" s="288" t="s">
        <v>383</v>
      </c>
      <c r="L160">
        <v>13.73784152</v>
      </c>
      <c r="M160" t="s">
        <v>366</v>
      </c>
      <c r="N160" s="295">
        <v>2.2849960510000001E-7</v>
      </c>
      <c r="O160" s="288" t="s">
        <v>370</v>
      </c>
      <c r="P160">
        <v>0.7660741928</v>
      </c>
      <c r="Q160" t="s">
        <v>371</v>
      </c>
      <c r="R160">
        <v>3.28122421</v>
      </c>
      <c r="S160" s="288" t="s">
        <v>384</v>
      </c>
      <c r="T160">
        <v>14.07802246</v>
      </c>
      <c r="U160" t="s">
        <v>383</v>
      </c>
      <c r="V160">
        <v>18.551388490000001</v>
      </c>
      <c r="W160" s="288" t="s">
        <v>372</v>
      </c>
      <c r="X160">
        <v>1.572713241</v>
      </c>
      <c r="Y160" t="s">
        <v>384</v>
      </c>
      <c r="Z160" s="291">
        <v>15.692373330000001</v>
      </c>
    </row>
    <row r="161" spans="1:26" x14ac:dyDescent="0.3">
      <c r="A161" s="264" t="s">
        <v>387</v>
      </c>
      <c r="B161" s="265">
        <v>10.90451556</v>
      </c>
      <c r="C161" s="288" t="s">
        <v>377</v>
      </c>
      <c r="D161">
        <v>6.7768770380000003</v>
      </c>
      <c r="E161" t="s">
        <v>372</v>
      </c>
      <c r="F161">
        <v>2.118600883</v>
      </c>
      <c r="G161" s="288" t="s">
        <v>387</v>
      </c>
      <c r="H161">
        <v>10.904515999999999</v>
      </c>
      <c r="I161" t="s">
        <v>387</v>
      </c>
      <c r="J161">
        <v>10.904515999999999</v>
      </c>
      <c r="K161" s="288" t="s">
        <v>384</v>
      </c>
      <c r="L161">
        <v>13.73784152</v>
      </c>
      <c r="M161" t="s">
        <v>367</v>
      </c>
      <c r="N161">
        <v>1.0789061120000001</v>
      </c>
      <c r="O161" s="288" t="s">
        <v>371</v>
      </c>
      <c r="P161">
        <v>1.7102336090000001</v>
      </c>
      <c r="Q161" t="s">
        <v>372</v>
      </c>
      <c r="R161">
        <v>3.28122421</v>
      </c>
      <c r="S161" s="288" t="s">
        <v>387</v>
      </c>
      <c r="T161">
        <v>9.0135774069999997</v>
      </c>
      <c r="U161" t="s">
        <v>384</v>
      </c>
      <c r="V161">
        <v>18.551388490000001</v>
      </c>
      <c r="W161" s="288" t="s">
        <v>373</v>
      </c>
      <c r="X161" s="295">
        <v>1.314833813E-7</v>
      </c>
      <c r="Y161" t="s">
        <v>387</v>
      </c>
      <c r="Z161" s="291">
        <v>12.12023422</v>
      </c>
    </row>
    <row r="162" spans="1:26" x14ac:dyDescent="0.3">
      <c r="A162" s="264" t="s">
        <v>388</v>
      </c>
      <c r="B162" s="265">
        <v>10.90451556</v>
      </c>
      <c r="C162" s="288" t="s">
        <v>378</v>
      </c>
      <c r="D162">
        <v>6.7768770380000003</v>
      </c>
      <c r="E162" t="s">
        <v>375</v>
      </c>
      <c r="F162">
        <v>9.3065398720000001</v>
      </c>
      <c r="G162" s="288" t="s">
        <v>388</v>
      </c>
      <c r="H162">
        <v>10.904515999999999</v>
      </c>
      <c r="I162" t="s">
        <v>388</v>
      </c>
      <c r="J162">
        <v>10.904515999999999</v>
      </c>
      <c r="K162" s="288" t="s">
        <v>387</v>
      </c>
      <c r="L162">
        <v>13.103025110000001</v>
      </c>
      <c r="M162" t="s">
        <v>368</v>
      </c>
      <c r="N162">
        <v>1.0789061120000001</v>
      </c>
      <c r="O162" s="288" t="s">
        <v>372</v>
      </c>
      <c r="P162">
        <v>1.7102336090000001</v>
      </c>
      <c r="Q162" t="s">
        <v>375</v>
      </c>
      <c r="R162">
        <v>12.021089290000001</v>
      </c>
      <c r="S162" s="288" t="s">
        <v>388</v>
      </c>
      <c r="T162">
        <v>9.0135774069999997</v>
      </c>
      <c r="U162" t="s">
        <v>385</v>
      </c>
      <c r="V162" s="295">
        <v>2.5213509849999999E-7</v>
      </c>
      <c r="W162" s="288" t="s">
        <v>374</v>
      </c>
      <c r="X162" s="295">
        <v>1.314833813E-7</v>
      </c>
      <c r="Y162" t="s">
        <v>388</v>
      </c>
      <c r="Z162" s="291">
        <v>12.12023422</v>
      </c>
    </row>
    <row r="163" spans="1:26" x14ac:dyDescent="0.3">
      <c r="A163" s="264" t="s">
        <v>389</v>
      </c>
      <c r="B163" s="264">
        <v>12.021835080000001</v>
      </c>
      <c r="C163" s="288" t="s">
        <v>383</v>
      </c>
      <c r="D163">
        <v>15.087482</v>
      </c>
      <c r="E163" t="s">
        <v>376</v>
      </c>
      <c r="F163">
        <v>9.3065398720000001</v>
      </c>
      <c r="G163" s="288" t="s">
        <v>389</v>
      </c>
      <c r="H163">
        <v>12.021985040000001</v>
      </c>
      <c r="I163" t="s">
        <v>389</v>
      </c>
      <c r="J163">
        <v>12.021985040000001</v>
      </c>
      <c r="K163" s="288" t="s">
        <v>388</v>
      </c>
      <c r="L163">
        <v>13.103025110000001</v>
      </c>
      <c r="M163" t="s">
        <v>369</v>
      </c>
      <c r="N163">
        <v>4.4320213940000004</v>
      </c>
      <c r="O163" s="288" t="s">
        <v>375</v>
      </c>
      <c r="P163">
        <v>9.0237084719999991</v>
      </c>
      <c r="Q163" t="s">
        <v>376</v>
      </c>
      <c r="R163">
        <v>12.021089290000001</v>
      </c>
      <c r="S163" s="288" t="s">
        <v>389</v>
      </c>
      <c r="T163">
        <v>12.19285986</v>
      </c>
      <c r="U163" t="s">
        <v>386</v>
      </c>
      <c r="V163" s="295">
        <v>2.5213509849999999E-7</v>
      </c>
      <c r="W163" s="288" t="s">
        <v>375</v>
      </c>
      <c r="X163">
        <v>7.9284711899999998</v>
      </c>
      <c r="Y163" t="s">
        <v>389</v>
      </c>
      <c r="Z163" s="291">
        <v>15.12041941</v>
      </c>
    </row>
    <row r="164" spans="1:26" x14ac:dyDescent="0.3">
      <c r="A164" s="264" t="s">
        <v>390</v>
      </c>
      <c r="B164" s="265">
        <v>12.021835080000001</v>
      </c>
      <c r="C164" s="288" t="s">
        <v>384</v>
      </c>
      <c r="D164">
        <v>15.087482</v>
      </c>
      <c r="E164" t="s">
        <v>377</v>
      </c>
      <c r="F164">
        <v>8.5639353410000005</v>
      </c>
      <c r="G164" s="288" t="s">
        <v>390</v>
      </c>
      <c r="H164">
        <v>12.021985040000001</v>
      </c>
      <c r="I164" t="s">
        <v>390</v>
      </c>
      <c r="J164">
        <v>12.021985040000001</v>
      </c>
      <c r="K164" s="288" t="s">
        <v>389</v>
      </c>
      <c r="L164">
        <v>18.958637580000001</v>
      </c>
      <c r="M164" t="s">
        <v>370</v>
      </c>
      <c r="N164">
        <v>4.4320213940000004</v>
      </c>
      <c r="O164" s="288" t="s">
        <v>376</v>
      </c>
      <c r="P164">
        <v>9.0237084719999991</v>
      </c>
      <c r="Q164" t="s">
        <v>377</v>
      </c>
      <c r="R164">
        <v>7.3442857500000001</v>
      </c>
      <c r="S164" s="288" t="s">
        <v>390</v>
      </c>
      <c r="T164">
        <v>12.19285986</v>
      </c>
      <c r="U164" t="s">
        <v>387</v>
      </c>
      <c r="V164">
        <v>14.091427059999999</v>
      </c>
      <c r="W164" s="288" t="s">
        <v>376</v>
      </c>
      <c r="X164">
        <v>7.9284711899999998</v>
      </c>
      <c r="Y164" t="s">
        <v>390</v>
      </c>
      <c r="Z164" s="291">
        <v>15.12041941</v>
      </c>
    </row>
    <row r="165" spans="1:26" x14ac:dyDescent="0.3">
      <c r="A165" s="264" t="s">
        <v>393</v>
      </c>
      <c r="B165" s="265">
        <v>1.022579728</v>
      </c>
      <c r="C165" s="288" t="s">
        <v>385</v>
      </c>
      <c r="D165" s="295">
        <v>1.105679928E-7</v>
      </c>
      <c r="E165" t="s">
        <v>378</v>
      </c>
      <c r="F165">
        <v>8.5639353410000005</v>
      </c>
      <c r="G165" s="288" t="s">
        <v>393</v>
      </c>
      <c r="H165">
        <v>1.022579729</v>
      </c>
      <c r="I165" t="s">
        <v>393</v>
      </c>
      <c r="J165">
        <v>1.022579729</v>
      </c>
      <c r="K165" s="288" t="s">
        <v>390</v>
      </c>
      <c r="L165">
        <v>18.958637580000001</v>
      </c>
      <c r="M165" t="s">
        <v>371</v>
      </c>
      <c r="N165">
        <v>1.5905211889999999</v>
      </c>
      <c r="O165" s="288" t="s">
        <v>377</v>
      </c>
      <c r="P165">
        <v>8.8505702759999991</v>
      </c>
      <c r="Q165" t="s">
        <v>378</v>
      </c>
      <c r="R165">
        <v>7.3442857500000001</v>
      </c>
      <c r="S165" s="288" t="s">
        <v>391</v>
      </c>
      <c r="T165" s="295">
        <v>1.3158937319999999E-7</v>
      </c>
      <c r="U165" t="s">
        <v>388</v>
      </c>
      <c r="V165">
        <v>14.091427059999999</v>
      </c>
      <c r="W165" s="288" t="s">
        <v>377</v>
      </c>
      <c r="X165">
        <v>9.7114019050000007</v>
      </c>
      <c r="Y165" t="s">
        <v>393</v>
      </c>
      <c r="Z165" s="291">
        <v>1.0670615489999999</v>
      </c>
    </row>
    <row r="166" spans="1:26" x14ac:dyDescent="0.3">
      <c r="A166" s="264" t="s">
        <v>394</v>
      </c>
      <c r="B166" s="265">
        <v>2.8043030290000002</v>
      </c>
      <c r="C166" s="288" t="s">
        <v>386</v>
      </c>
      <c r="D166" s="295">
        <v>1.105679928E-7</v>
      </c>
      <c r="E166" t="s">
        <v>383</v>
      </c>
      <c r="F166">
        <v>12.63938211</v>
      </c>
      <c r="G166" s="288" t="s">
        <v>394</v>
      </c>
      <c r="H166">
        <v>2.8043030180000001</v>
      </c>
      <c r="I166" t="s">
        <v>394</v>
      </c>
      <c r="J166">
        <v>2.8043030180000001</v>
      </c>
      <c r="K166" s="288" t="s">
        <v>393</v>
      </c>
      <c r="L166">
        <v>1.014630055</v>
      </c>
      <c r="M166" t="s">
        <v>372</v>
      </c>
      <c r="N166">
        <v>1.5905211889999999</v>
      </c>
      <c r="O166" s="288" t="s">
        <v>378</v>
      </c>
      <c r="P166">
        <v>8.8505702759999991</v>
      </c>
      <c r="Q166" t="s">
        <v>383</v>
      </c>
      <c r="R166">
        <v>14.90278779</v>
      </c>
      <c r="S166" s="288" t="s">
        <v>392</v>
      </c>
      <c r="T166" s="295">
        <v>1.3158937319999999E-7</v>
      </c>
      <c r="U166" t="s">
        <v>389</v>
      </c>
      <c r="V166">
        <v>15.779528989999999</v>
      </c>
      <c r="W166" s="288" t="s">
        <v>378</v>
      </c>
      <c r="X166">
        <v>9.7114019050000007</v>
      </c>
      <c r="Y166" t="s">
        <v>394</v>
      </c>
      <c r="Z166" s="291">
        <v>2.8874241569999999</v>
      </c>
    </row>
    <row r="167" spans="1:26" x14ac:dyDescent="0.3">
      <c r="A167" s="264" t="s">
        <v>395</v>
      </c>
      <c r="B167" s="265">
        <v>2.8043030290000002</v>
      </c>
      <c r="C167" s="288" t="s">
        <v>387</v>
      </c>
      <c r="D167">
        <v>11.032092799999999</v>
      </c>
      <c r="E167" t="s">
        <v>384</v>
      </c>
      <c r="F167">
        <v>12.63938211</v>
      </c>
      <c r="G167" s="288" t="s">
        <v>395</v>
      </c>
      <c r="H167">
        <v>2.8043030180000001</v>
      </c>
      <c r="I167" t="s">
        <v>395</v>
      </c>
      <c r="J167">
        <v>2.8043030180000001</v>
      </c>
      <c r="K167" s="288" t="s">
        <v>394</v>
      </c>
      <c r="L167">
        <v>3.2012915679999998</v>
      </c>
      <c r="M167" t="s">
        <v>373</v>
      </c>
      <c r="N167" s="295">
        <v>2.5807543480000001E-7</v>
      </c>
      <c r="O167" s="288" t="s">
        <v>383</v>
      </c>
      <c r="P167">
        <v>13.55533183</v>
      </c>
      <c r="Q167" t="s">
        <v>384</v>
      </c>
      <c r="R167">
        <v>14.90278779</v>
      </c>
      <c r="S167" s="288" t="s">
        <v>393</v>
      </c>
      <c r="T167">
        <v>0.766934797</v>
      </c>
      <c r="U167" t="s">
        <v>390</v>
      </c>
      <c r="V167">
        <v>15.779528989999999</v>
      </c>
      <c r="W167" s="288" t="s">
        <v>379</v>
      </c>
      <c r="X167" s="295">
        <v>1.338027225E-7</v>
      </c>
      <c r="Y167" t="s">
        <v>395</v>
      </c>
      <c r="Z167" s="291">
        <v>2.8874241569999999</v>
      </c>
    </row>
    <row r="168" spans="1:26" x14ac:dyDescent="0.3">
      <c r="A168" s="264" t="s">
        <v>396</v>
      </c>
      <c r="B168" s="264">
        <v>2.8043030290000002</v>
      </c>
      <c r="C168" s="288" t="s">
        <v>388</v>
      </c>
      <c r="D168">
        <v>11.032092799999999</v>
      </c>
      <c r="E168" t="s">
        <v>385</v>
      </c>
      <c r="F168" s="295">
        <v>1.8110465089999999E-7</v>
      </c>
      <c r="G168" s="288" t="s">
        <v>396</v>
      </c>
      <c r="H168">
        <v>2.8043030180000001</v>
      </c>
      <c r="I168" t="s">
        <v>396</v>
      </c>
      <c r="J168">
        <v>2.8043030180000001</v>
      </c>
      <c r="K168" s="288" t="s">
        <v>395</v>
      </c>
      <c r="L168">
        <v>3.2012915679999998</v>
      </c>
      <c r="M168" t="s">
        <v>374</v>
      </c>
      <c r="N168" s="295">
        <v>2.5807543480000001E-7</v>
      </c>
      <c r="O168" s="288" t="s">
        <v>384</v>
      </c>
      <c r="P168">
        <v>13.55533183</v>
      </c>
      <c r="Q168" t="s">
        <v>385</v>
      </c>
      <c r="R168" s="295">
        <v>1.9946918810000001E-7</v>
      </c>
      <c r="S168" s="288" t="s">
        <v>394</v>
      </c>
      <c r="T168">
        <v>2.4122299539999998</v>
      </c>
      <c r="U168" t="s">
        <v>391</v>
      </c>
      <c r="V168" s="295">
        <v>1.043155997E-7</v>
      </c>
      <c r="W168" s="288" t="s">
        <v>380</v>
      </c>
      <c r="X168" s="295">
        <v>1.338027225E-7</v>
      </c>
      <c r="Y168" t="s">
        <v>396</v>
      </c>
      <c r="Z168" s="291">
        <v>2.8874241569999999</v>
      </c>
    </row>
    <row r="169" spans="1:26" x14ac:dyDescent="0.3">
      <c r="A169" s="264" t="s">
        <v>397</v>
      </c>
      <c r="B169" s="265">
        <v>5.8838583360000003</v>
      </c>
      <c r="C169" s="288" t="s">
        <v>389</v>
      </c>
      <c r="D169">
        <v>11.80645874</v>
      </c>
      <c r="E169" t="s">
        <v>386</v>
      </c>
      <c r="F169" s="295">
        <v>1.8110465089999999E-7</v>
      </c>
      <c r="G169" s="288" t="s">
        <v>397</v>
      </c>
      <c r="H169">
        <v>5.8838762290000002</v>
      </c>
      <c r="I169" t="s">
        <v>397</v>
      </c>
      <c r="J169">
        <v>5.8838762290000002</v>
      </c>
      <c r="K169" s="288" t="s">
        <v>396</v>
      </c>
      <c r="L169">
        <v>3.2012915679999998</v>
      </c>
      <c r="M169" t="s">
        <v>375</v>
      </c>
      <c r="N169">
        <v>10.8627208</v>
      </c>
      <c r="O169" s="288" t="s">
        <v>385</v>
      </c>
      <c r="P169" s="295">
        <v>1.9594397670000001E-7</v>
      </c>
      <c r="Q169" t="s">
        <v>386</v>
      </c>
      <c r="R169" s="295">
        <v>1.9946918810000001E-7</v>
      </c>
      <c r="S169" s="288" t="s">
        <v>395</v>
      </c>
      <c r="T169">
        <v>2.4122299539999998</v>
      </c>
      <c r="U169" t="s">
        <v>392</v>
      </c>
      <c r="V169" s="295">
        <v>1.043155997E-7</v>
      </c>
      <c r="W169" s="288" t="s">
        <v>381</v>
      </c>
      <c r="X169" s="295">
        <v>1.307330282E-7</v>
      </c>
      <c r="Y169" t="s">
        <v>397</v>
      </c>
      <c r="Z169" s="291">
        <v>2.5459472000000001</v>
      </c>
    </row>
    <row r="170" spans="1:26" x14ac:dyDescent="0.3">
      <c r="A170" s="264" t="s">
        <v>398</v>
      </c>
      <c r="B170" s="265">
        <v>1.022579728</v>
      </c>
      <c r="C170" s="288" t="s">
        <v>390</v>
      </c>
      <c r="D170">
        <v>11.80645874</v>
      </c>
      <c r="E170" t="s">
        <v>387</v>
      </c>
      <c r="F170">
        <v>10.21587413</v>
      </c>
      <c r="G170" s="288" t="s">
        <v>398</v>
      </c>
      <c r="H170">
        <v>1.022579729</v>
      </c>
      <c r="I170" t="s">
        <v>398</v>
      </c>
      <c r="J170">
        <v>1.022579729</v>
      </c>
      <c r="K170" s="288" t="s">
        <v>397</v>
      </c>
      <c r="L170">
        <v>4.742450206</v>
      </c>
      <c r="M170" t="s">
        <v>376</v>
      </c>
      <c r="N170">
        <v>10.8627208</v>
      </c>
      <c r="O170" s="288" t="s">
        <v>386</v>
      </c>
      <c r="P170" s="295">
        <v>1.9594397670000001E-7</v>
      </c>
      <c r="Q170" t="s">
        <v>387</v>
      </c>
      <c r="R170">
        <v>11.596736829999999</v>
      </c>
      <c r="S170" s="288" t="s">
        <v>396</v>
      </c>
      <c r="T170">
        <v>2.4122299539999998</v>
      </c>
      <c r="U170" t="s">
        <v>393</v>
      </c>
      <c r="V170">
        <v>1.2942234720000001</v>
      </c>
      <c r="W170" s="288" t="s">
        <v>382</v>
      </c>
      <c r="X170" s="295">
        <v>1.307330282E-7</v>
      </c>
      <c r="Y170" t="s">
        <v>398</v>
      </c>
      <c r="Z170" s="291">
        <v>1.0670615489999999</v>
      </c>
    </row>
    <row r="171" spans="1:26" x14ac:dyDescent="0.3">
      <c r="A171" s="265" t="s">
        <v>399</v>
      </c>
      <c r="B171" s="265">
        <v>2.8043030290000002</v>
      </c>
      <c r="C171" s="288" t="s">
        <v>391</v>
      </c>
      <c r="D171" s="295">
        <v>1.2700077940000001E-7</v>
      </c>
      <c r="E171" t="s">
        <v>388</v>
      </c>
      <c r="F171">
        <v>10.21587413</v>
      </c>
      <c r="G171" s="288" t="s">
        <v>399</v>
      </c>
      <c r="H171">
        <v>2.8043030180000001</v>
      </c>
      <c r="I171" t="s">
        <v>399</v>
      </c>
      <c r="J171">
        <v>2.8043030180000001</v>
      </c>
      <c r="K171" s="288" t="s">
        <v>398</v>
      </c>
      <c r="L171">
        <v>1.014630055</v>
      </c>
      <c r="M171" t="s">
        <v>377</v>
      </c>
      <c r="N171">
        <v>5.4009599369999997</v>
      </c>
      <c r="O171" s="288" t="s">
        <v>387</v>
      </c>
      <c r="P171">
        <v>10.50338455</v>
      </c>
      <c r="Q171" t="s">
        <v>388</v>
      </c>
      <c r="R171">
        <v>11.596736829999999</v>
      </c>
      <c r="S171" s="288" t="s">
        <v>397</v>
      </c>
      <c r="T171">
        <v>9.0192849679999991</v>
      </c>
      <c r="U171" t="s">
        <v>394</v>
      </c>
      <c r="V171">
        <v>3.3507821579999999</v>
      </c>
      <c r="W171" s="288" t="s">
        <v>383</v>
      </c>
      <c r="X171">
        <v>12.230760739999999</v>
      </c>
      <c r="Y171" t="s">
        <v>399</v>
      </c>
      <c r="Z171" s="291">
        <v>2.8874241569999999</v>
      </c>
    </row>
    <row r="172" spans="1:26" x14ac:dyDescent="0.3">
      <c r="A172" s="264" t="s">
        <v>400</v>
      </c>
      <c r="B172" s="265">
        <v>2.8043030290000002</v>
      </c>
      <c r="C172" s="288" t="s">
        <v>392</v>
      </c>
      <c r="D172" s="295">
        <v>1.2700077940000001E-7</v>
      </c>
      <c r="E172" t="s">
        <v>389</v>
      </c>
      <c r="F172">
        <v>10.19510365</v>
      </c>
      <c r="G172" s="288" t="s">
        <v>400</v>
      </c>
      <c r="H172">
        <v>2.8043030180000001</v>
      </c>
      <c r="I172" t="s">
        <v>400</v>
      </c>
      <c r="J172">
        <v>2.8043030180000001</v>
      </c>
      <c r="K172" s="288" t="s">
        <v>399</v>
      </c>
      <c r="L172">
        <v>3.2012915679999998</v>
      </c>
      <c r="M172" t="s">
        <v>378</v>
      </c>
      <c r="N172">
        <v>5.4009599369999997</v>
      </c>
      <c r="O172" s="288" t="s">
        <v>388</v>
      </c>
      <c r="P172">
        <v>10.50338455</v>
      </c>
      <c r="Q172" t="s">
        <v>389</v>
      </c>
      <c r="R172">
        <v>11.98232846</v>
      </c>
      <c r="S172" s="288" t="s">
        <v>398</v>
      </c>
      <c r="T172">
        <v>0.766934797</v>
      </c>
      <c r="U172" t="s">
        <v>395</v>
      </c>
      <c r="V172">
        <v>3.3507821579999999</v>
      </c>
      <c r="W172" s="288" t="s">
        <v>384</v>
      </c>
      <c r="X172">
        <v>12.230760739999999</v>
      </c>
      <c r="Y172" t="s">
        <v>400</v>
      </c>
      <c r="Z172" s="291">
        <v>2.8874241569999999</v>
      </c>
    </row>
    <row r="173" spans="1:26" x14ac:dyDescent="0.3">
      <c r="A173" s="264" t="s">
        <v>401</v>
      </c>
      <c r="B173" s="265">
        <v>2.8043030290000002</v>
      </c>
      <c r="C173" s="288" t="s">
        <v>393</v>
      </c>
      <c r="D173">
        <v>1.027373504</v>
      </c>
      <c r="E173" t="s">
        <v>390</v>
      </c>
      <c r="F173">
        <v>10.19510365</v>
      </c>
      <c r="G173" s="288" t="s">
        <v>401</v>
      </c>
      <c r="H173">
        <v>2.8043030180000001</v>
      </c>
      <c r="I173" t="s">
        <v>401</v>
      </c>
      <c r="J173">
        <v>2.8043030180000001</v>
      </c>
      <c r="K173" s="288" t="s">
        <v>400</v>
      </c>
      <c r="L173">
        <v>3.2012915679999998</v>
      </c>
      <c r="M173" t="s">
        <v>379</v>
      </c>
      <c r="N173" s="295">
        <v>2.136058935E-7</v>
      </c>
      <c r="O173" s="288" t="s">
        <v>389</v>
      </c>
      <c r="P173">
        <v>12.12025899</v>
      </c>
      <c r="Q173" t="s">
        <v>390</v>
      </c>
      <c r="R173">
        <v>11.98232846</v>
      </c>
      <c r="S173" s="288" t="s">
        <v>399</v>
      </c>
      <c r="T173">
        <v>2.4122299539999998</v>
      </c>
      <c r="U173" t="s">
        <v>396</v>
      </c>
      <c r="V173">
        <v>3.3507821579999999</v>
      </c>
      <c r="W173" s="288" t="s">
        <v>385</v>
      </c>
      <c r="X173" s="295">
        <v>2.8820484510000002E-7</v>
      </c>
      <c r="Y173" t="s">
        <v>401</v>
      </c>
      <c r="Z173" s="291">
        <v>2.8874241569999999</v>
      </c>
    </row>
    <row r="174" spans="1:26" x14ac:dyDescent="0.3">
      <c r="A174" s="264" t="s">
        <v>402</v>
      </c>
      <c r="B174" s="265">
        <v>5.8838583360000003</v>
      </c>
      <c r="C174" s="288" t="s">
        <v>394</v>
      </c>
      <c r="D174">
        <v>3.0400569310000001</v>
      </c>
      <c r="E174" t="s">
        <v>391</v>
      </c>
      <c r="F174" s="295">
        <v>1.6891699770000001E-7</v>
      </c>
      <c r="G174" s="288" t="s">
        <v>402</v>
      </c>
      <c r="H174">
        <v>5.8838762290000002</v>
      </c>
      <c r="I174" t="s">
        <v>402</v>
      </c>
      <c r="J174">
        <v>5.8838762290000002</v>
      </c>
      <c r="K174" s="288" t="s">
        <v>401</v>
      </c>
      <c r="L174">
        <v>3.2012915679999998</v>
      </c>
      <c r="M174" t="s">
        <v>380</v>
      </c>
      <c r="N174" s="295">
        <v>2.136058935E-7</v>
      </c>
      <c r="O174" s="288" t="s">
        <v>390</v>
      </c>
      <c r="P174">
        <v>12.12025899</v>
      </c>
      <c r="Q174" t="s">
        <v>391</v>
      </c>
      <c r="R174" s="295">
        <v>1.6736363940000001E-7</v>
      </c>
      <c r="S174" s="288" t="s">
        <v>400</v>
      </c>
      <c r="T174">
        <v>2.4122299539999998</v>
      </c>
      <c r="U174" t="s">
        <v>397</v>
      </c>
      <c r="V174">
        <v>3.7359211860000001</v>
      </c>
      <c r="W174" s="288" t="s">
        <v>386</v>
      </c>
      <c r="X174" s="295">
        <v>2.8820484510000002E-7</v>
      </c>
      <c r="Y174" t="s">
        <v>402</v>
      </c>
      <c r="Z174" s="291">
        <v>2.5459472000000001</v>
      </c>
    </row>
    <row r="175" spans="1:26" x14ac:dyDescent="0.3">
      <c r="A175" s="264" t="s">
        <v>403</v>
      </c>
      <c r="B175" s="265">
        <v>3.5400734909999998</v>
      </c>
      <c r="C175" s="288" t="s">
        <v>395</v>
      </c>
      <c r="D175">
        <v>3.0400569310000001</v>
      </c>
      <c r="E175" t="s">
        <v>392</v>
      </c>
      <c r="F175" s="295">
        <v>1.6891699770000001E-7</v>
      </c>
      <c r="G175" s="288" t="s">
        <v>403</v>
      </c>
      <c r="H175">
        <v>3.540073558</v>
      </c>
      <c r="I175" t="s">
        <v>403</v>
      </c>
      <c r="J175">
        <v>3.540073558</v>
      </c>
      <c r="K175" s="288" t="s">
        <v>402</v>
      </c>
      <c r="L175">
        <v>4.742450206</v>
      </c>
      <c r="M175" t="s">
        <v>381</v>
      </c>
      <c r="N175" s="295">
        <v>2.0957675099999999E-7</v>
      </c>
      <c r="O175" s="288" t="s">
        <v>391</v>
      </c>
      <c r="P175" s="295">
        <v>2.1219476289999999E-7</v>
      </c>
      <c r="Q175" t="s">
        <v>392</v>
      </c>
      <c r="R175" s="295">
        <v>1.6736363940000001E-7</v>
      </c>
      <c r="S175" s="288" t="s">
        <v>401</v>
      </c>
      <c r="T175">
        <v>2.4122299539999998</v>
      </c>
      <c r="U175" t="s">
        <v>398</v>
      </c>
      <c r="V175">
        <v>1.2942234720000001</v>
      </c>
      <c r="W175" s="288" t="s">
        <v>387</v>
      </c>
      <c r="X175">
        <v>10.299252920000001</v>
      </c>
      <c r="Y175" t="s">
        <v>403</v>
      </c>
      <c r="Z175" s="291">
        <v>1.0540382269999999</v>
      </c>
    </row>
    <row r="176" spans="1:26" x14ac:dyDescent="0.3">
      <c r="A176" s="264" t="s">
        <v>404</v>
      </c>
      <c r="B176" s="265">
        <v>5.8107887209999998</v>
      </c>
      <c r="C176" s="288" t="s">
        <v>396</v>
      </c>
      <c r="D176">
        <v>3.0400569310000001</v>
      </c>
      <c r="E176" t="s">
        <v>393</v>
      </c>
      <c r="F176">
        <v>1.0225797320000001</v>
      </c>
      <c r="G176" s="288" t="s">
        <v>404</v>
      </c>
      <c r="H176">
        <v>5.8107887539999998</v>
      </c>
      <c r="I176" t="s">
        <v>404</v>
      </c>
      <c r="J176">
        <v>5.8107887539999998</v>
      </c>
      <c r="K176" s="288" t="s">
        <v>403</v>
      </c>
      <c r="L176">
        <v>3.4664032840000001</v>
      </c>
      <c r="M176" t="s">
        <v>382</v>
      </c>
      <c r="N176" s="295">
        <v>2.0957675099999999E-7</v>
      </c>
      <c r="O176" s="288" t="s">
        <v>392</v>
      </c>
      <c r="P176" s="295">
        <v>2.1219476289999999E-7</v>
      </c>
      <c r="Q176" t="s">
        <v>393</v>
      </c>
      <c r="R176">
        <v>1.0225797299999999</v>
      </c>
      <c r="S176" s="288" t="s">
        <v>402</v>
      </c>
      <c r="T176">
        <v>9.0192849679999991</v>
      </c>
      <c r="U176" t="s">
        <v>399</v>
      </c>
      <c r="V176">
        <v>3.3507821579999999</v>
      </c>
      <c r="W176" s="288" t="s">
        <v>388</v>
      </c>
      <c r="X176">
        <v>10.299252920000001</v>
      </c>
      <c r="Y176" t="s">
        <v>404</v>
      </c>
      <c r="Z176" s="291">
        <v>6.7904885000000004</v>
      </c>
    </row>
    <row r="177" spans="1:26" x14ac:dyDescent="0.3">
      <c r="A177" s="264" t="s">
        <v>405</v>
      </c>
      <c r="B177" s="265">
        <v>1.6638337750000001</v>
      </c>
      <c r="C177" s="288" t="s">
        <v>397</v>
      </c>
      <c r="D177">
        <v>6.6861121289999996</v>
      </c>
      <c r="E177" t="s">
        <v>394</v>
      </c>
      <c r="F177">
        <v>2.7648992159999999</v>
      </c>
      <c r="G177" s="288" t="s">
        <v>405</v>
      </c>
      <c r="H177">
        <v>1.663833793</v>
      </c>
      <c r="I177" t="s">
        <v>405</v>
      </c>
      <c r="J177">
        <v>1.663833793</v>
      </c>
      <c r="K177" s="288" t="s">
        <v>404</v>
      </c>
      <c r="L177">
        <v>4.6192206450000004</v>
      </c>
      <c r="M177" t="s">
        <v>383</v>
      </c>
      <c r="N177">
        <v>12.51205878</v>
      </c>
      <c r="O177" s="288" t="s">
        <v>393</v>
      </c>
      <c r="P177">
        <v>1.022579734</v>
      </c>
      <c r="Q177" t="s">
        <v>394</v>
      </c>
      <c r="R177">
        <v>2.8043030920000001</v>
      </c>
      <c r="S177" s="288" t="s">
        <v>403</v>
      </c>
      <c r="T177">
        <v>4.1673288990000001</v>
      </c>
      <c r="U177" t="s">
        <v>400</v>
      </c>
      <c r="V177">
        <v>3.3507821579999999</v>
      </c>
      <c r="W177" s="288" t="s">
        <v>389</v>
      </c>
      <c r="X177">
        <v>10.944516139999999</v>
      </c>
      <c r="Y177" t="s">
        <v>405</v>
      </c>
      <c r="Z177" s="291">
        <v>1.8762352259999999</v>
      </c>
    </row>
    <row r="178" spans="1:26" x14ac:dyDescent="0.3">
      <c r="A178" s="264" t="s">
        <v>406</v>
      </c>
      <c r="B178" s="265">
        <v>39.52161787</v>
      </c>
      <c r="C178" s="288" t="s">
        <v>398</v>
      </c>
      <c r="D178">
        <v>1.027373504</v>
      </c>
      <c r="E178" t="s">
        <v>395</v>
      </c>
      <c r="F178">
        <v>2.7648992159999999</v>
      </c>
      <c r="G178" s="288" t="s">
        <v>406</v>
      </c>
      <c r="H178">
        <v>39.521617900000003</v>
      </c>
      <c r="I178" t="s">
        <v>406</v>
      </c>
      <c r="J178">
        <v>39.521617900000003</v>
      </c>
      <c r="K178" s="288" t="s">
        <v>405</v>
      </c>
      <c r="L178">
        <v>1.6638337949999999</v>
      </c>
      <c r="M178" t="s">
        <v>384</v>
      </c>
      <c r="N178">
        <v>12.51205878</v>
      </c>
      <c r="O178" s="288" t="s">
        <v>394</v>
      </c>
      <c r="P178">
        <v>2.8043063539999999</v>
      </c>
      <c r="Q178" t="s">
        <v>395</v>
      </c>
      <c r="R178">
        <v>2.8043030920000001</v>
      </c>
      <c r="S178" s="288" t="s">
        <v>404</v>
      </c>
      <c r="T178">
        <v>4.8202884069999996</v>
      </c>
      <c r="U178" t="s">
        <v>401</v>
      </c>
      <c r="V178">
        <v>3.3507821579999999</v>
      </c>
      <c r="W178" s="288" t="s">
        <v>390</v>
      </c>
      <c r="X178">
        <v>10.944516139999999</v>
      </c>
      <c r="Y178" t="s">
        <v>406</v>
      </c>
      <c r="Z178" s="291">
        <v>44.178874729999997</v>
      </c>
    </row>
    <row r="179" spans="1:26" x14ac:dyDescent="0.3">
      <c r="A179" s="264" t="s">
        <v>408</v>
      </c>
      <c r="B179" s="265">
        <v>3.5400734909999998</v>
      </c>
      <c r="C179" s="288" t="s">
        <v>399</v>
      </c>
      <c r="D179">
        <v>3.0400569310000001</v>
      </c>
      <c r="E179" t="s">
        <v>396</v>
      </c>
      <c r="F179">
        <v>2.7648992159999999</v>
      </c>
      <c r="G179" s="288" t="s">
        <v>408</v>
      </c>
      <c r="H179">
        <v>3.540073558</v>
      </c>
      <c r="I179" t="s">
        <v>408</v>
      </c>
      <c r="J179">
        <v>3.540073558</v>
      </c>
      <c r="K179" s="288" t="s">
        <v>406</v>
      </c>
      <c r="L179">
        <v>40.092054109999999</v>
      </c>
      <c r="M179" t="s">
        <v>385</v>
      </c>
      <c r="N179" s="295">
        <v>4.8517121979999998E-7</v>
      </c>
      <c r="O179" s="288" t="s">
        <v>395</v>
      </c>
      <c r="P179">
        <v>2.8043063539999999</v>
      </c>
      <c r="Q179" t="s">
        <v>396</v>
      </c>
      <c r="R179">
        <v>2.8043030920000001</v>
      </c>
      <c r="S179" s="288" t="s">
        <v>405</v>
      </c>
      <c r="T179">
        <v>1.247875354</v>
      </c>
      <c r="U179" t="s">
        <v>402</v>
      </c>
      <c r="V179">
        <v>3.7359211860000001</v>
      </c>
      <c r="W179" s="288" t="s">
        <v>391</v>
      </c>
      <c r="X179" s="295">
        <v>2.6785466349999998E-7</v>
      </c>
      <c r="Y179" t="s">
        <v>408</v>
      </c>
      <c r="Z179" s="291">
        <v>1.0540382269999999</v>
      </c>
    </row>
    <row r="180" spans="1:26" x14ac:dyDescent="0.3">
      <c r="A180" s="264" t="s">
        <v>409</v>
      </c>
      <c r="B180" s="265">
        <v>5.8107887209999998</v>
      </c>
      <c r="C180" s="288" t="s">
        <v>400</v>
      </c>
      <c r="D180">
        <v>3.0400569310000001</v>
      </c>
      <c r="E180" t="s">
        <v>397</v>
      </c>
      <c r="F180">
        <v>6.9736238970000004</v>
      </c>
      <c r="G180" s="288" t="s">
        <v>409</v>
      </c>
      <c r="H180">
        <v>5.8107887539999998</v>
      </c>
      <c r="I180" t="s">
        <v>409</v>
      </c>
      <c r="J180">
        <v>5.8107887539999998</v>
      </c>
      <c r="K180" s="288" t="s">
        <v>407</v>
      </c>
      <c r="L180" s="295">
        <v>1.13475681E-7</v>
      </c>
      <c r="M180" t="s">
        <v>386</v>
      </c>
      <c r="N180" s="295">
        <v>4.8517121979999998E-7</v>
      </c>
      <c r="O180" s="288" t="s">
        <v>396</v>
      </c>
      <c r="P180">
        <v>2.8043063539999999</v>
      </c>
      <c r="Q180" t="s">
        <v>397</v>
      </c>
      <c r="R180">
        <v>5.915323774</v>
      </c>
      <c r="S180" s="288" t="s">
        <v>406</v>
      </c>
      <c r="T180">
        <v>30.166603460000001</v>
      </c>
      <c r="U180" t="s">
        <v>403</v>
      </c>
      <c r="V180">
        <v>3.4388492630000003E-2</v>
      </c>
      <c r="W180" s="288" t="s">
        <v>392</v>
      </c>
      <c r="X180" s="295">
        <v>2.6785466349999998E-7</v>
      </c>
      <c r="Y180" t="s">
        <v>409</v>
      </c>
      <c r="Z180" s="291">
        <v>6.7904885000000004</v>
      </c>
    </row>
    <row r="181" spans="1:26" x14ac:dyDescent="0.3">
      <c r="A181" s="264" t="s">
        <v>410</v>
      </c>
      <c r="B181" s="265">
        <v>1.6638337750000001</v>
      </c>
      <c r="C181" s="288" t="s">
        <v>401</v>
      </c>
      <c r="D181">
        <v>3.0400569310000001</v>
      </c>
      <c r="E181" t="s">
        <v>398</v>
      </c>
      <c r="F181">
        <v>1.0225797320000001</v>
      </c>
      <c r="G181" s="288" t="s">
        <v>410</v>
      </c>
      <c r="H181">
        <v>1.663833793</v>
      </c>
      <c r="I181" t="s">
        <v>410</v>
      </c>
      <c r="J181">
        <v>1.663833793</v>
      </c>
      <c r="K181" s="288" t="s">
        <v>408</v>
      </c>
      <c r="L181">
        <v>3.4664032840000001</v>
      </c>
      <c r="M181" t="s">
        <v>387</v>
      </c>
      <c r="N181">
        <v>7.3700838129999999</v>
      </c>
      <c r="O181" s="288" t="s">
        <v>397</v>
      </c>
      <c r="P181">
        <v>6.4699006819999996</v>
      </c>
      <c r="Q181" t="s">
        <v>398</v>
      </c>
      <c r="R181">
        <v>1.0225797299999999</v>
      </c>
      <c r="S181" s="288" t="s">
        <v>407</v>
      </c>
      <c r="T181" s="295">
        <v>1.1525912169999999E-7</v>
      </c>
      <c r="U181" t="s">
        <v>404</v>
      </c>
      <c r="V181">
        <v>8.1314042529999995</v>
      </c>
      <c r="W181" s="288" t="s">
        <v>393</v>
      </c>
      <c r="X181">
        <v>0.86177189710000002</v>
      </c>
      <c r="Y181" t="s">
        <v>410</v>
      </c>
      <c r="Z181" s="291">
        <v>1.8762352259999999</v>
      </c>
    </row>
    <row r="182" spans="1:26" x14ac:dyDescent="0.3">
      <c r="A182" s="264" t="s">
        <v>411</v>
      </c>
      <c r="B182" s="265">
        <v>39.52161787</v>
      </c>
      <c r="C182" s="288" t="s">
        <v>402</v>
      </c>
      <c r="D182">
        <v>6.6861121289999996</v>
      </c>
      <c r="E182" t="s">
        <v>399</v>
      </c>
      <c r="F182">
        <v>2.7648992159999999</v>
      </c>
      <c r="G182" s="288" t="s">
        <v>411</v>
      </c>
      <c r="H182">
        <v>39.521617900000003</v>
      </c>
      <c r="I182" t="s">
        <v>411</v>
      </c>
      <c r="J182">
        <v>39.521617900000003</v>
      </c>
      <c r="K182" s="288" t="s">
        <v>409</v>
      </c>
      <c r="L182">
        <v>4.6192206450000004</v>
      </c>
      <c r="M182" t="s">
        <v>388</v>
      </c>
      <c r="N182">
        <v>7.3700838129999999</v>
      </c>
      <c r="O182" s="288" t="s">
        <v>398</v>
      </c>
      <c r="P182">
        <v>1.022579734</v>
      </c>
      <c r="Q182" t="s">
        <v>399</v>
      </c>
      <c r="R182">
        <v>2.8043030920000001</v>
      </c>
      <c r="S182" s="288" t="s">
        <v>408</v>
      </c>
      <c r="T182">
        <v>4.1673288990000001</v>
      </c>
      <c r="U182" t="s">
        <v>405</v>
      </c>
      <c r="V182">
        <v>2.2562564100000002</v>
      </c>
      <c r="W182" s="288" t="s">
        <v>394</v>
      </c>
      <c r="X182">
        <v>3.0973895570000001</v>
      </c>
      <c r="Y182" t="s">
        <v>411</v>
      </c>
      <c r="Z182" s="291">
        <v>44.178874729999997</v>
      </c>
    </row>
    <row r="183" spans="1:26" x14ac:dyDescent="0.3">
      <c r="A183" s="264" t="s">
        <v>414</v>
      </c>
      <c r="B183" s="265">
        <v>6.428869959</v>
      </c>
      <c r="C183" s="288" t="s">
        <v>403</v>
      </c>
      <c r="D183">
        <v>4.4260929190000002</v>
      </c>
      <c r="E183" t="s">
        <v>400</v>
      </c>
      <c r="F183">
        <v>2.7648992159999999</v>
      </c>
      <c r="G183" s="288" t="s">
        <v>414</v>
      </c>
      <c r="H183">
        <v>6.4288697609999996</v>
      </c>
      <c r="I183" t="s">
        <v>414</v>
      </c>
      <c r="J183">
        <v>6.4288697609999996</v>
      </c>
      <c r="K183" s="288" t="s">
        <v>410</v>
      </c>
      <c r="L183">
        <v>1.6638337949999999</v>
      </c>
      <c r="M183" t="s">
        <v>389</v>
      </c>
      <c r="N183">
        <v>10.26903579</v>
      </c>
      <c r="O183" s="288" t="s">
        <v>399</v>
      </c>
      <c r="P183">
        <v>2.8043063539999999</v>
      </c>
      <c r="Q183" t="s">
        <v>400</v>
      </c>
      <c r="R183">
        <v>2.8043030920000001</v>
      </c>
      <c r="S183" s="288" t="s">
        <v>409</v>
      </c>
      <c r="T183">
        <v>4.8202884069999996</v>
      </c>
      <c r="U183" t="s">
        <v>406</v>
      </c>
      <c r="V183">
        <v>50</v>
      </c>
      <c r="W183" s="288" t="s">
        <v>395</v>
      </c>
      <c r="X183">
        <v>3.0973895570000001</v>
      </c>
      <c r="Y183" t="s">
        <v>414</v>
      </c>
      <c r="Z183" s="291">
        <v>6.0320620539999998</v>
      </c>
    </row>
    <row r="184" spans="1:26" x14ac:dyDescent="0.3">
      <c r="A184" s="264" t="s">
        <v>415</v>
      </c>
      <c r="B184" s="265">
        <v>1.2986874530000001</v>
      </c>
      <c r="C184" s="288" t="s">
        <v>404</v>
      </c>
      <c r="D184">
        <v>5.8107860819999999</v>
      </c>
      <c r="E184" t="s">
        <v>401</v>
      </c>
      <c r="F184">
        <v>2.7648992159999999</v>
      </c>
      <c r="G184" s="288" t="s">
        <v>415</v>
      </c>
      <c r="H184">
        <v>1.2986874719999999</v>
      </c>
      <c r="I184" t="s">
        <v>415</v>
      </c>
      <c r="J184">
        <v>1.2986874719999999</v>
      </c>
      <c r="K184" s="288" t="s">
        <v>411</v>
      </c>
      <c r="L184">
        <v>40.092054109999999</v>
      </c>
      <c r="M184" t="s">
        <v>390</v>
      </c>
      <c r="N184">
        <v>10.26903579</v>
      </c>
      <c r="O184" s="288" t="s">
        <v>400</v>
      </c>
      <c r="P184">
        <v>2.8043063539999999</v>
      </c>
      <c r="Q184" t="s">
        <v>401</v>
      </c>
      <c r="R184">
        <v>2.8043030920000001</v>
      </c>
      <c r="S184" s="288" t="s">
        <v>410</v>
      </c>
      <c r="T184">
        <v>1.247875354</v>
      </c>
      <c r="U184" t="s">
        <v>407</v>
      </c>
      <c r="V184" s="295">
        <v>2.8200196860000003E-7</v>
      </c>
      <c r="W184" s="288" t="s">
        <v>396</v>
      </c>
      <c r="X184">
        <v>3.0973895570000001</v>
      </c>
      <c r="Y184" t="s">
        <v>415</v>
      </c>
      <c r="Z184" s="291">
        <v>1.452599172</v>
      </c>
    </row>
    <row r="185" spans="1:26" x14ac:dyDescent="0.3">
      <c r="A185" s="264" t="s">
        <v>417</v>
      </c>
      <c r="B185" s="265">
        <v>6.428869959</v>
      </c>
      <c r="C185" s="288" t="s">
        <v>405</v>
      </c>
      <c r="D185">
        <v>1.6638337670000001</v>
      </c>
      <c r="E185" t="s">
        <v>402</v>
      </c>
      <c r="F185">
        <v>6.9736238970000004</v>
      </c>
      <c r="G185" s="288" t="s">
        <v>417</v>
      </c>
      <c r="H185">
        <v>6.4288697609999996</v>
      </c>
      <c r="I185" t="s">
        <v>417</v>
      </c>
      <c r="J185">
        <v>6.4288697609999996</v>
      </c>
      <c r="K185" s="288" t="s">
        <v>412</v>
      </c>
      <c r="L185" s="295">
        <v>1.13475681E-7</v>
      </c>
      <c r="M185" t="s">
        <v>391</v>
      </c>
      <c r="N185" s="295">
        <v>6.6480691189999998E-7</v>
      </c>
      <c r="O185" s="288" t="s">
        <v>401</v>
      </c>
      <c r="P185">
        <v>2.8043063539999999</v>
      </c>
      <c r="Q185" t="s">
        <v>402</v>
      </c>
      <c r="R185">
        <v>5.915323774</v>
      </c>
      <c r="S185" s="288" t="s">
        <v>411</v>
      </c>
      <c r="T185">
        <v>30.166603460000001</v>
      </c>
      <c r="U185" t="s">
        <v>408</v>
      </c>
      <c r="V185">
        <v>3.4388492630000003E-2</v>
      </c>
      <c r="W185" s="288" t="s">
        <v>397</v>
      </c>
      <c r="X185">
        <v>9.2997514540000008</v>
      </c>
      <c r="Y185" t="s">
        <v>417</v>
      </c>
      <c r="Z185" s="291">
        <v>6.0320620539999998</v>
      </c>
    </row>
    <row r="186" spans="1:26" x14ac:dyDescent="0.3">
      <c r="A186" s="264" t="s">
        <v>418</v>
      </c>
      <c r="B186" s="264">
        <v>1.2986874530000001</v>
      </c>
      <c r="C186" s="288" t="s">
        <v>406</v>
      </c>
      <c r="D186">
        <v>40.247546210000003</v>
      </c>
      <c r="E186" t="s">
        <v>403</v>
      </c>
      <c r="F186">
        <v>3.8038838770000001</v>
      </c>
      <c r="G186" s="288" t="s">
        <v>418</v>
      </c>
      <c r="H186">
        <v>1.2986874719999999</v>
      </c>
      <c r="I186" t="s">
        <v>418</v>
      </c>
      <c r="J186">
        <v>1.2986874719999999</v>
      </c>
      <c r="K186" s="288" t="s">
        <v>414</v>
      </c>
      <c r="L186">
        <v>3.831354825</v>
      </c>
      <c r="M186" t="s">
        <v>392</v>
      </c>
      <c r="N186" s="295">
        <v>6.6480691189999998E-7</v>
      </c>
      <c r="O186" s="288" t="s">
        <v>402</v>
      </c>
      <c r="P186">
        <v>6.4699006819999996</v>
      </c>
      <c r="Q186" t="s">
        <v>403</v>
      </c>
      <c r="R186">
        <v>4.0050071369999998</v>
      </c>
      <c r="S186" s="288" t="s">
        <v>412</v>
      </c>
      <c r="T186" s="295">
        <v>1.1525912169999999E-7</v>
      </c>
      <c r="U186" t="s">
        <v>409</v>
      </c>
      <c r="V186">
        <v>8.1314042529999995</v>
      </c>
      <c r="W186" s="288" t="s">
        <v>398</v>
      </c>
      <c r="X186">
        <v>0.86177189710000002</v>
      </c>
      <c r="Y186" t="s">
        <v>418</v>
      </c>
      <c r="Z186" s="291">
        <v>1.452599172</v>
      </c>
    </row>
    <row r="187" spans="1:26" x14ac:dyDescent="0.3">
      <c r="A187" s="264" t="s">
        <v>419</v>
      </c>
      <c r="B187" s="264">
        <v>19.609930439999999</v>
      </c>
      <c r="C187" s="288" t="s">
        <v>407</v>
      </c>
      <c r="D187" s="295">
        <v>1.4219499939999999E-7</v>
      </c>
      <c r="E187" t="s">
        <v>404</v>
      </c>
      <c r="F187">
        <v>5.8107897260000003</v>
      </c>
      <c r="G187" s="288" t="s">
        <v>419</v>
      </c>
      <c r="H187">
        <v>19.609930420000001</v>
      </c>
      <c r="I187" t="s">
        <v>419</v>
      </c>
      <c r="J187">
        <v>19.609930420000001</v>
      </c>
      <c r="K187" s="288" t="s">
        <v>415</v>
      </c>
      <c r="L187">
        <v>3.9707169659999999</v>
      </c>
      <c r="M187" t="s">
        <v>393</v>
      </c>
      <c r="N187">
        <v>1.035375669</v>
      </c>
      <c r="O187" s="288" t="s">
        <v>403</v>
      </c>
      <c r="P187">
        <v>3.4665036489999999</v>
      </c>
      <c r="Q187" t="s">
        <v>404</v>
      </c>
      <c r="R187">
        <v>5.8107848769999997</v>
      </c>
      <c r="S187" s="288" t="s">
        <v>414</v>
      </c>
      <c r="T187">
        <v>4.5485559139999996</v>
      </c>
      <c r="U187" t="s">
        <v>410</v>
      </c>
      <c r="V187">
        <v>2.2562564100000002</v>
      </c>
      <c r="W187" s="288" t="s">
        <v>399</v>
      </c>
      <c r="X187">
        <v>3.0973895570000001</v>
      </c>
      <c r="Y187" t="s">
        <v>419</v>
      </c>
      <c r="Z187" s="291">
        <v>19.843237590000001</v>
      </c>
    </row>
    <row r="188" spans="1:26" x14ac:dyDescent="0.3">
      <c r="A188" s="264" t="s">
        <v>420</v>
      </c>
      <c r="B188" s="265">
        <v>19.609930439999999</v>
      </c>
      <c r="C188" s="288" t="s">
        <v>408</v>
      </c>
      <c r="D188">
        <v>4.4260929190000002</v>
      </c>
      <c r="E188" t="s">
        <v>405</v>
      </c>
      <c r="F188">
        <v>1.6638337560000001</v>
      </c>
      <c r="G188" s="288" t="s">
        <v>420</v>
      </c>
      <c r="H188">
        <v>19.609930420000001</v>
      </c>
      <c r="I188" t="s">
        <v>420</v>
      </c>
      <c r="J188">
        <v>19.609930420000001</v>
      </c>
      <c r="K188" s="288" t="s">
        <v>417</v>
      </c>
      <c r="L188">
        <v>3.831354825</v>
      </c>
      <c r="M188" t="s">
        <v>394</v>
      </c>
      <c r="N188">
        <v>2.7648992149999998</v>
      </c>
      <c r="O188" s="288" t="s">
        <v>404</v>
      </c>
      <c r="P188">
        <v>5.743867807</v>
      </c>
      <c r="Q188" t="s">
        <v>405</v>
      </c>
      <c r="R188">
        <v>1.6638337320000001</v>
      </c>
      <c r="S188" s="288" t="s">
        <v>415</v>
      </c>
      <c r="T188">
        <v>2.2684522349999998</v>
      </c>
      <c r="U188" t="s">
        <v>411</v>
      </c>
      <c r="V188">
        <v>50</v>
      </c>
      <c r="W188" s="288" t="s">
        <v>400</v>
      </c>
      <c r="X188">
        <v>3.0973895570000001</v>
      </c>
      <c r="Y188" t="s">
        <v>420</v>
      </c>
      <c r="Z188" s="291">
        <v>19.843237590000001</v>
      </c>
    </row>
    <row r="189" spans="1:26" x14ac:dyDescent="0.3">
      <c r="A189" s="264" t="s">
        <v>421</v>
      </c>
      <c r="B189" s="265">
        <v>55.14398362</v>
      </c>
      <c r="C189" s="288" t="s">
        <v>409</v>
      </c>
      <c r="D189">
        <v>5.8107860819999999</v>
      </c>
      <c r="E189" t="s">
        <v>406</v>
      </c>
      <c r="F189">
        <v>38.171669520000002</v>
      </c>
      <c r="G189" s="288" t="s">
        <v>421</v>
      </c>
      <c r="H189">
        <v>55.143813659999999</v>
      </c>
      <c r="I189" t="s">
        <v>421</v>
      </c>
      <c r="J189">
        <v>55.143813659999999</v>
      </c>
      <c r="K189" s="288" t="s">
        <v>418</v>
      </c>
      <c r="L189">
        <v>3.9707169659999999</v>
      </c>
      <c r="M189" t="s">
        <v>395</v>
      </c>
      <c r="N189">
        <v>2.7648992149999998</v>
      </c>
      <c r="O189" s="288" t="s">
        <v>405</v>
      </c>
      <c r="P189">
        <v>1.640764922</v>
      </c>
      <c r="Q189" t="s">
        <v>406</v>
      </c>
      <c r="R189">
        <v>40.095433280000002</v>
      </c>
      <c r="S189" s="288" t="s">
        <v>417</v>
      </c>
      <c r="T189">
        <v>4.5485559139999996</v>
      </c>
      <c r="U189" t="s">
        <v>412</v>
      </c>
      <c r="V189" s="295">
        <v>2.8200196860000003E-7</v>
      </c>
      <c r="W189" s="288" t="s">
        <v>401</v>
      </c>
      <c r="X189">
        <v>3.0973895570000001</v>
      </c>
      <c r="Y189" t="s">
        <v>421</v>
      </c>
      <c r="Z189" s="291">
        <v>61.117006869999997</v>
      </c>
    </row>
    <row r="190" spans="1:26" x14ac:dyDescent="0.3">
      <c r="A190" s="264" t="s">
        <v>422</v>
      </c>
      <c r="B190" s="265">
        <v>10.54064271</v>
      </c>
      <c r="C190" s="288" t="s">
        <v>410</v>
      </c>
      <c r="D190">
        <v>1.6638337670000001</v>
      </c>
      <c r="E190" t="s">
        <v>407</v>
      </c>
      <c r="F190" s="295">
        <v>2.28039404E-7</v>
      </c>
      <c r="G190" s="288" t="s">
        <v>422</v>
      </c>
      <c r="H190">
        <v>10.54035891</v>
      </c>
      <c r="I190" t="s">
        <v>422</v>
      </c>
      <c r="J190">
        <v>10.54035891</v>
      </c>
      <c r="K190" s="288" t="s">
        <v>419</v>
      </c>
      <c r="L190">
        <v>17.450283370000001</v>
      </c>
      <c r="M190" t="s">
        <v>396</v>
      </c>
      <c r="N190">
        <v>2.7648992149999998</v>
      </c>
      <c r="O190" s="288" t="s">
        <v>406</v>
      </c>
      <c r="P190">
        <v>39.008356839999998</v>
      </c>
      <c r="Q190" t="s">
        <v>407</v>
      </c>
      <c r="R190" s="295">
        <v>2.5541903059999999E-7</v>
      </c>
      <c r="S190" s="288" t="s">
        <v>418</v>
      </c>
      <c r="T190">
        <v>2.2684522349999998</v>
      </c>
      <c r="U190" t="s">
        <v>414</v>
      </c>
      <c r="V190">
        <v>6.4288699830000002</v>
      </c>
      <c r="W190" s="288" t="s">
        <v>402</v>
      </c>
      <c r="X190">
        <v>9.2997514540000008</v>
      </c>
      <c r="Y190" t="s">
        <v>422</v>
      </c>
      <c r="Z190" s="291">
        <v>14.19868778</v>
      </c>
    </row>
    <row r="191" spans="1:26" x14ac:dyDescent="0.3">
      <c r="A191" s="264" t="s">
        <v>423</v>
      </c>
      <c r="B191" s="265">
        <v>55.14398362</v>
      </c>
      <c r="C191" s="288" t="s">
        <v>411</v>
      </c>
      <c r="D191">
        <v>40.247546210000003</v>
      </c>
      <c r="E191" t="s">
        <v>408</v>
      </c>
      <c r="F191">
        <v>3.8038838770000001</v>
      </c>
      <c r="G191" s="288" t="s">
        <v>423</v>
      </c>
      <c r="H191">
        <v>55.143813659999999</v>
      </c>
      <c r="I191" t="s">
        <v>423</v>
      </c>
      <c r="J191">
        <v>55.143813659999999</v>
      </c>
      <c r="K191" s="288" t="s">
        <v>420</v>
      </c>
      <c r="L191">
        <v>17.450283370000001</v>
      </c>
      <c r="M191" t="s">
        <v>397</v>
      </c>
      <c r="N191">
        <v>9.0152622400000002</v>
      </c>
      <c r="O191" s="288" t="s">
        <v>407</v>
      </c>
      <c r="P191" s="295">
        <v>2.4664981019999999E-7</v>
      </c>
      <c r="Q191" t="s">
        <v>408</v>
      </c>
      <c r="R191">
        <v>4.0050071369999998</v>
      </c>
      <c r="S191" s="288" t="s">
        <v>419</v>
      </c>
      <c r="T191">
        <v>10.899439709999999</v>
      </c>
      <c r="U191" t="s">
        <v>415</v>
      </c>
      <c r="V191">
        <v>1.3614586</v>
      </c>
      <c r="W191" s="288" t="s">
        <v>403</v>
      </c>
      <c r="X191">
        <v>6.563726205</v>
      </c>
      <c r="Y191" t="s">
        <v>423</v>
      </c>
      <c r="Z191" s="291">
        <v>61.117006869999997</v>
      </c>
    </row>
    <row r="192" spans="1:26" x14ac:dyDescent="0.3">
      <c r="A192" s="264" t="s">
        <v>424</v>
      </c>
      <c r="B192" s="264">
        <v>10.54064271</v>
      </c>
      <c r="C192" s="288" t="s">
        <v>412</v>
      </c>
      <c r="D192" s="295">
        <v>1.4219499939999999E-7</v>
      </c>
      <c r="E192" t="s">
        <v>409</v>
      </c>
      <c r="F192">
        <v>5.8107897260000003</v>
      </c>
      <c r="G192" s="288" t="s">
        <v>424</v>
      </c>
      <c r="H192">
        <v>10.54035891</v>
      </c>
      <c r="I192" t="s">
        <v>424</v>
      </c>
      <c r="J192">
        <v>10.54035891</v>
      </c>
      <c r="K192" s="288" t="s">
        <v>421</v>
      </c>
      <c r="L192">
        <v>63.109191699999997</v>
      </c>
      <c r="M192" t="s">
        <v>398</v>
      </c>
      <c r="N192">
        <v>1.035375669</v>
      </c>
      <c r="O192" s="288" t="s">
        <v>408</v>
      </c>
      <c r="P192">
        <v>3.4665036489999999</v>
      </c>
      <c r="Q192" t="s">
        <v>409</v>
      </c>
      <c r="R192">
        <v>5.8107848769999997</v>
      </c>
      <c r="S192" s="288" t="s">
        <v>420</v>
      </c>
      <c r="T192">
        <v>10.899439709999999</v>
      </c>
      <c r="U192" t="s">
        <v>417</v>
      </c>
      <c r="V192">
        <v>6.4288699830000002</v>
      </c>
      <c r="W192" s="288" t="s">
        <v>404</v>
      </c>
      <c r="X192">
        <v>5.7438780420000004</v>
      </c>
      <c r="Y192" t="s">
        <v>424</v>
      </c>
      <c r="Z192" s="291">
        <v>14.19868778</v>
      </c>
    </row>
    <row r="193" spans="1:26" x14ac:dyDescent="0.3">
      <c r="A193" s="265" t="s">
        <v>425</v>
      </c>
      <c r="B193" s="264">
        <v>0.67021577750000005</v>
      </c>
      <c r="C193" s="288" t="s">
        <v>414</v>
      </c>
      <c r="D193">
        <v>6.7287301209999999</v>
      </c>
      <c r="E193" t="s">
        <v>410</v>
      </c>
      <c r="F193">
        <v>1.6638337560000001</v>
      </c>
      <c r="G193" s="288" t="s">
        <v>425</v>
      </c>
      <c r="H193">
        <v>0.67026038850000003</v>
      </c>
      <c r="I193" t="s">
        <v>425</v>
      </c>
      <c r="J193">
        <v>0.67026038850000003</v>
      </c>
      <c r="K193" s="288" t="s">
        <v>422</v>
      </c>
      <c r="L193">
        <v>8.5389833450000001</v>
      </c>
      <c r="M193" t="s">
        <v>399</v>
      </c>
      <c r="N193">
        <v>2.7648992149999998</v>
      </c>
      <c r="O193" s="288" t="s">
        <v>409</v>
      </c>
      <c r="P193">
        <v>5.743867807</v>
      </c>
      <c r="Q193" t="s">
        <v>410</v>
      </c>
      <c r="R193">
        <v>1.6638337320000001</v>
      </c>
      <c r="S193" s="288" t="s">
        <v>421</v>
      </c>
      <c r="T193">
        <v>42.763171630000002</v>
      </c>
      <c r="U193" t="s">
        <v>418</v>
      </c>
      <c r="V193">
        <v>1.3614586</v>
      </c>
      <c r="W193" s="288" t="s">
        <v>405</v>
      </c>
      <c r="X193">
        <v>1.663833728</v>
      </c>
      <c r="Y193" t="s">
        <v>425</v>
      </c>
      <c r="Z193" s="291">
        <v>2.142228496</v>
      </c>
    </row>
    <row r="194" spans="1:26" x14ac:dyDescent="0.3">
      <c r="A194" s="264" t="s">
        <v>426</v>
      </c>
      <c r="B194" s="265">
        <v>16.097286650000001</v>
      </c>
      <c r="C194" s="288" t="s">
        <v>415</v>
      </c>
      <c r="D194">
        <v>1.0616278429999999</v>
      </c>
      <c r="E194" t="s">
        <v>411</v>
      </c>
      <c r="F194">
        <v>38.171669520000002</v>
      </c>
      <c r="G194" s="288" t="s">
        <v>426</v>
      </c>
      <c r="H194">
        <v>16.097285490000001</v>
      </c>
      <c r="I194" t="s">
        <v>426</v>
      </c>
      <c r="J194">
        <v>16.097285490000001</v>
      </c>
      <c r="K194" s="288" t="s">
        <v>423</v>
      </c>
      <c r="L194">
        <v>63.109191699999997</v>
      </c>
      <c r="M194" t="s">
        <v>400</v>
      </c>
      <c r="N194">
        <v>2.7648992149999998</v>
      </c>
      <c r="O194" s="288" t="s">
        <v>410</v>
      </c>
      <c r="P194">
        <v>1.640764922</v>
      </c>
      <c r="Q194" t="s">
        <v>411</v>
      </c>
      <c r="R194">
        <v>40.095433280000002</v>
      </c>
      <c r="S194" s="288" t="s">
        <v>422</v>
      </c>
      <c r="T194">
        <v>8.6508819349999992</v>
      </c>
      <c r="U194" t="s">
        <v>419</v>
      </c>
      <c r="V194">
        <v>20.067960029999998</v>
      </c>
      <c r="W194" s="288" t="s">
        <v>406</v>
      </c>
      <c r="X194">
        <v>37.538724000000002</v>
      </c>
      <c r="Y194" t="s">
        <v>426</v>
      </c>
      <c r="Z194" s="291">
        <v>16.116314389999999</v>
      </c>
    </row>
    <row r="195" spans="1:26" x14ac:dyDescent="0.3">
      <c r="A195" s="264" t="s">
        <v>429</v>
      </c>
      <c r="B195" s="265">
        <v>36.704399989999999</v>
      </c>
      <c r="C195" s="288" t="s">
        <v>417</v>
      </c>
      <c r="D195">
        <v>6.7287301209999999</v>
      </c>
      <c r="E195" t="s">
        <v>412</v>
      </c>
      <c r="F195" s="295">
        <v>2.28039404E-7</v>
      </c>
      <c r="G195" s="288" t="s">
        <v>429</v>
      </c>
      <c r="H195">
        <v>36.704399989999999</v>
      </c>
      <c r="I195" t="s">
        <v>429</v>
      </c>
      <c r="J195">
        <v>36.704399989999999</v>
      </c>
      <c r="K195" s="288" t="s">
        <v>424</v>
      </c>
      <c r="L195">
        <v>8.5389833450000001</v>
      </c>
      <c r="M195" t="s">
        <v>401</v>
      </c>
      <c r="N195">
        <v>2.7648992149999998</v>
      </c>
      <c r="O195" s="288" t="s">
        <v>411</v>
      </c>
      <c r="P195">
        <v>39.008356839999998</v>
      </c>
      <c r="Q195" t="s">
        <v>412</v>
      </c>
      <c r="R195" s="295">
        <v>2.5541903059999999E-7</v>
      </c>
      <c r="S195" s="288" t="s">
        <v>423</v>
      </c>
      <c r="T195">
        <v>42.763171630000002</v>
      </c>
      <c r="U195" t="s">
        <v>420</v>
      </c>
      <c r="V195">
        <v>20.067960029999998</v>
      </c>
      <c r="W195" s="288" t="s">
        <v>407</v>
      </c>
      <c r="X195" s="295">
        <v>3.439786922E-7</v>
      </c>
      <c r="Y195" t="s">
        <v>429</v>
      </c>
      <c r="Z195" s="291">
        <v>36.7044</v>
      </c>
    </row>
    <row r="196" spans="1:26" x14ac:dyDescent="0.3">
      <c r="A196" s="264" t="s">
        <v>433</v>
      </c>
      <c r="B196" s="265">
        <v>100</v>
      </c>
      <c r="C196" s="288" t="s">
        <v>418</v>
      </c>
      <c r="D196">
        <v>1.0616278429999999</v>
      </c>
      <c r="E196" t="s">
        <v>414</v>
      </c>
      <c r="F196">
        <v>6.2089387030000003</v>
      </c>
      <c r="G196" s="288" t="s">
        <v>433</v>
      </c>
      <c r="H196">
        <v>100</v>
      </c>
      <c r="I196" t="s">
        <v>433</v>
      </c>
      <c r="J196">
        <v>100</v>
      </c>
      <c r="K196" s="288" t="s">
        <v>426</v>
      </c>
      <c r="L196">
        <v>16.147040870000001</v>
      </c>
      <c r="M196" t="s">
        <v>402</v>
      </c>
      <c r="N196">
        <v>9.0152622400000002</v>
      </c>
      <c r="O196" s="288" t="s">
        <v>412</v>
      </c>
      <c r="P196" s="295">
        <v>2.4664981019999999E-7</v>
      </c>
      <c r="Q196" t="s">
        <v>414</v>
      </c>
      <c r="R196">
        <v>6.4288698120000003</v>
      </c>
      <c r="S196" s="288" t="s">
        <v>424</v>
      </c>
      <c r="T196">
        <v>8.6508819349999992</v>
      </c>
      <c r="U196" t="s">
        <v>421</v>
      </c>
      <c r="V196">
        <v>68.117683319999998</v>
      </c>
      <c r="W196" s="288" t="s">
        <v>408</v>
      </c>
      <c r="X196">
        <v>6.563726205</v>
      </c>
      <c r="Y196" t="s">
        <v>433</v>
      </c>
      <c r="Z196" s="291">
        <v>100</v>
      </c>
    </row>
    <row r="197" spans="1:26" x14ac:dyDescent="0.3">
      <c r="A197" s="264" t="s">
        <v>440</v>
      </c>
      <c r="B197" s="264">
        <v>12.34268147</v>
      </c>
      <c r="C197" s="288" t="s">
        <v>419</v>
      </c>
      <c r="D197">
        <v>19.609923970000001</v>
      </c>
      <c r="E197" t="s">
        <v>415</v>
      </c>
      <c r="F197">
        <v>1.405914541</v>
      </c>
      <c r="G197" s="288" t="s">
        <v>440</v>
      </c>
      <c r="H197">
        <v>12.34268147</v>
      </c>
      <c r="I197" t="s">
        <v>440</v>
      </c>
      <c r="J197">
        <v>12.34268147</v>
      </c>
      <c r="K197" s="288" t="s">
        <v>429</v>
      </c>
      <c r="L197">
        <v>36.704399989999999</v>
      </c>
      <c r="M197" t="s">
        <v>403</v>
      </c>
      <c r="N197">
        <v>4.0974866189999997</v>
      </c>
      <c r="O197" s="288" t="s">
        <v>414</v>
      </c>
      <c r="P197">
        <v>6.3811624309999999</v>
      </c>
      <c r="Q197" t="s">
        <v>415</v>
      </c>
      <c r="R197">
        <v>1.361458394</v>
      </c>
      <c r="S197" s="288" t="s">
        <v>426</v>
      </c>
      <c r="T197">
        <v>16.19809613</v>
      </c>
      <c r="U197" t="s">
        <v>422</v>
      </c>
      <c r="V197">
        <v>16.047314839999999</v>
      </c>
      <c r="W197" s="288" t="s">
        <v>409</v>
      </c>
      <c r="X197">
        <v>5.7438780420000004</v>
      </c>
      <c r="Y197" t="s">
        <v>440</v>
      </c>
      <c r="Z197" s="291">
        <v>13.996570370000001</v>
      </c>
    </row>
    <row r="198" spans="1:26" x14ac:dyDescent="0.3">
      <c r="A198" s="264" t="s">
        <v>448</v>
      </c>
      <c r="B198" s="265">
        <v>20.529346839999999</v>
      </c>
      <c r="C198" s="288" t="s">
        <v>420</v>
      </c>
      <c r="D198">
        <v>19.609923970000001</v>
      </c>
      <c r="E198" t="s">
        <v>417</v>
      </c>
      <c r="F198">
        <v>6.2089387030000003</v>
      </c>
      <c r="G198" s="288" t="s">
        <v>448</v>
      </c>
      <c r="H198">
        <v>20.529362859999999</v>
      </c>
      <c r="I198" t="s">
        <v>448</v>
      </c>
      <c r="J198">
        <v>20.529362859999999</v>
      </c>
      <c r="K198" s="288" t="s">
        <v>433</v>
      </c>
      <c r="L198">
        <v>100</v>
      </c>
      <c r="M198" t="s">
        <v>404</v>
      </c>
      <c r="N198">
        <v>6.5922039730000002</v>
      </c>
      <c r="O198" s="288" t="s">
        <v>415</v>
      </c>
      <c r="P198">
        <v>1.409160969</v>
      </c>
      <c r="Q198" t="s">
        <v>417</v>
      </c>
      <c r="R198">
        <v>6.4288698120000003</v>
      </c>
      <c r="S198" s="288" t="s">
        <v>429</v>
      </c>
      <c r="T198">
        <v>36.704399979999998</v>
      </c>
      <c r="U198" t="s">
        <v>423</v>
      </c>
      <c r="V198">
        <v>68.117683319999998</v>
      </c>
      <c r="W198" s="288" t="s">
        <v>410</v>
      </c>
      <c r="X198">
        <v>1.663833728</v>
      </c>
      <c r="Y198" t="s">
        <v>448</v>
      </c>
      <c r="Z198" s="291">
        <v>20.328060109999999</v>
      </c>
    </row>
    <row r="199" spans="1:26" x14ac:dyDescent="0.3">
      <c r="A199" s="264" t="s">
        <v>449</v>
      </c>
      <c r="B199" s="264">
        <v>1.8799287849999999E-2</v>
      </c>
      <c r="C199" s="288" t="s">
        <v>421</v>
      </c>
      <c r="D199">
        <v>58.480110279999998</v>
      </c>
      <c r="E199" t="s">
        <v>418</v>
      </c>
      <c r="F199">
        <v>1.405914541</v>
      </c>
      <c r="G199" s="288" t="s">
        <v>449</v>
      </c>
      <c r="H199">
        <v>1.8783265859999999E-2</v>
      </c>
      <c r="I199" t="s">
        <v>449</v>
      </c>
      <c r="J199">
        <v>1.8783265859999999E-2</v>
      </c>
      <c r="K199" s="288" t="s">
        <v>440</v>
      </c>
      <c r="L199">
        <v>12.34268146</v>
      </c>
      <c r="M199" t="s">
        <v>405</v>
      </c>
      <c r="N199">
        <v>1.7219136530000001</v>
      </c>
      <c r="O199" s="288" t="s">
        <v>417</v>
      </c>
      <c r="P199">
        <v>6.3811624309999999</v>
      </c>
      <c r="Q199" t="s">
        <v>418</v>
      </c>
      <c r="R199">
        <v>1.361458394</v>
      </c>
      <c r="S199" s="288" t="s">
        <v>433</v>
      </c>
      <c r="T199">
        <v>100</v>
      </c>
      <c r="U199" t="s">
        <v>424</v>
      </c>
      <c r="V199">
        <v>16.047314839999999</v>
      </c>
      <c r="W199" s="288" t="s">
        <v>411</v>
      </c>
      <c r="X199">
        <v>37.538724000000002</v>
      </c>
      <c r="Y199" t="s">
        <v>449</v>
      </c>
      <c r="Z199" s="291">
        <v>8.5404804079999997E-3</v>
      </c>
    </row>
    <row r="200" spans="1:26" x14ac:dyDescent="0.3">
      <c r="A200" s="264" t="s">
        <v>452</v>
      </c>
      <c r="B200" s="265">
        <v>11.421281779999999</v>
      </c>
      <c r="C200" s="288" t="s">
        <v>422</v>
      </c>
      <c r="D200">
        <v>10.204031199999999</v>
      </c>
      <c r="E200" t="s">
        <v>419</v>
      </c>
      <c r="F200">
        <v>19.609930290000001</v>
      </c>
      <c r="G200" s="288" t="s">
        <v>452</v>
      </c>
      <c r="H200">
        <v>11.421281779999999</v>
      </c>
      <c r="I200" t="s">
        <v>452</v>
      </c>
      <c r="J200">
        <v>11.421281779999999</v>
      </c>
      <c r="K200" s="288" t="s">
        <v>448</v>
      </c>
      <c r="L200">
        <v>18.450142549999999</v>
      </c>
      <c r="M200" t="s">
        <v>406</v>
      </c>
      <c r="N200">
        <v>39.521617820000003</v>
      </c>
      <c r="O200" s="288" t="s">
        <v>418</v>
      </c>
      <c r="P200">
        <v>1.409160969</v>
      </c>
      <c r="Q200" t="s">
        <v>419</v>
      </c>
      <c r="R200">
        <v>19.609930330000001</v>
      </c>
      <c r="S200" s="288" t="s">
        <v>440</v>
      </c>
      <c r="T200">
        <v>12.34268146</v>
      </c>
      <c r="U200" t="s">
        <v>425</v>
      </c>
      <c r="V200">
        <v>1.8879321330000001</v>
      </c>
      <c r="W200" s="288" t="s">
        <v>412</v>
      </c>
      <c r="X200" s="295">
        <v>3.439786922E-7</v>
      </c>
      <c r="Y200" t="s">
        <v>451</v>
      </c>
      <c r="Z200" s="291">
        <v>3.8092242179999999E-3</v>
      </c>
    </row>
    <row r="201" spans="1:26" x14ac:dyDescent="0.3">
      <c r="A201" s="264" t="s">
        <v>453</v>
      </c>
      <c r="B201" s="265">
        <v>1.5723501019999999E-7</v>
      </c>
      <c r="C201" s="288" t="s">
        <v>423</v>
      </c>
      <c r="D201">
        <v>58.480110279999998</v>
      </c>
      <c r="E201" t="s">
        <v>420</v>
      </c>
      <c r="F201">
        <v>19.609930290000001</v>
      </c>
      <c r="G201" s="288" t="s">
        <v>453</v>
      </c>
      <c r="H201" s="295">
        <v>1.7201631110000001E-7</v>
      </c>
      <c r="I201" t="s">
        <v>453</v>
      </c>
      <c r="J201" s="295">
        <v>1.7201631110000001E-7</v>
      </c>
      <c r="K201" s="288" t="s">
        <v>449</v>
      </c>
      <c r="L201">
        <v>2.312861287</v>
      </c>
      <c r="M201" t="s">
        <v>407</v>
      </c>
      <c r="N201" s="295">
        <v>5.8364507780000001E-7</v>
      </c>
      <c r="O201" s="288" t="s">
        <v>419</v>
      </c>
      <c r="P201">
        <v>18.041716000000001</v>
      </c>
      <c r="Q201" t="s">
        <v>420</v>
      </c>
      <c r="R201">
        <v>19.609930330000001</v>
      </c>
      <c r="S201" s="288" t="s">
        <v>448</v>
      </c>
      <c r="T201">
        <v>18.817824550000001</v>
      </c>
      <c r="U201" t="s">
        <v>426</v>
      </c>
      <c r="V201">
        <v>16.04539127</v>
      </c>
      <c r="W201" s="288" t="s">
        <v>414</v>
      </c>
      <c r="X201">
        <v>5.9111877850000001</v>
      </c>
      <c r="Y201" t="s">
        <v>452</v>
      </c>
      <c r="Z201" s="291">
        <v>12.70731773</v>
      </c>
    </row>
    <row r="202" spans="1:26" x14ac:dyDescent="0.3">
      <c r="A202" s="264" t="s">
        <v>454</v>
      </c>
      <c r="B202" s="264">
        <v>3.5777806459999999E-4</v>
      </c>
      <c r="C202" s="288" t="s">
        <v>424</v>
      </c>
      <c r="D202">
        <v>10.204031199999999</v>
      </c>
      <c r="E202" t="s">
        <v>421</v>
      </c>
      <c r="F202">
        <v>51.01344065</v>
      </c>
      <c r="G202" s="288" t="s">
        <v>454</v>
      </c>
      <c r="H202">
        <v>3.577784367E-4</v>
      </c>
      <c r="I202" t="s">
        <v>454</v>
      </c>
      <c r="J202">
        <v>3.577784367E-4</v>
      </c>
      <c r="K202" s="288" t="s">
        <v>451</v>
      </c>
      <c r="L202">
        <v>1.8509618320000001E-3</v>
      </c>
      <c r="M202" t="s">
        <v>408</v>
      </c>
      <c r="N202">
        <v>4.0974866189999997</v>
      </c>
      <c r="O202" s="288" t="s">
        <v>420</v>
      </c>
      <c r="P202">
        <v>18.041716000000001</v>
      </c>
      <c r="Q202" t="s">
        <v>421</v>
      </c>
      <c r="R202">
        <v>54.80023534</v>
      </c>
      <c r="S202" s="288" t="s">
        <v>449</v>
      </c>
      <c r="T202">
        <v>1.1907986969999999E-2</v>
      </c>
      <c r="U202" t="s">
        <v>429</v>
      </c>
      <c r="V202">
        <v>36.704399979999998</v>
      </c>
      <c r="W202" s="288" t="s">
        <v>415</v>
      </c>
      <c r="X202">
        <v>1.770297215</v>
      </c>
      <c r="Y202" t="s">
        <v>454</v>
      </c>
      <c r="Z202" s="296">
        <v>9.3226974239999998E-5</v>
      </c>
    </row>
    <row r="203" spans="1:26" x14ac:dyDescent="0.3">
      <c r="A203" s="264" t="s">
        <v>457</v>
      </c>
      <c r="B203" s="265">
        <v>1.258878741</v>
      </c>
      <c r="C203" s="288" t="s">
        <v>425</v>
      </c>
      <c r="D203">
        <v>0.52461457980000004</v>
      </c>
      <c r="E203" t="s">
        <v>422</v>
      </c>
      <c r="F203">
        <v>10.743212679999999</v>
      </c>
      <c r="G203" s="288" t="s">
        <v>457</v>
      </c>
      <c r="H203">
        <v>1.258878741</v>
      </c>
      <c r="I203" t="s">
        <v>457</v>
      </c>
      <c r="J203">
        <v>1.258878741</v>
      </c>
      <c r="K203" s="288" t="s">
        <v>452</v>
      </c>
      <c r="L203">
        <v>11.204573099999999</v>
      </c>
      <c r="M203" t="s">
        <v>409</v>
      </c>
      <c r="N203">
        <v>6.5922039730000002</v>
      </c>
      <c r="O203" s="288" t="s">
        <v>421</v>
      </c>
      <c r="P203">
        <v>54.5409595</v>
      </c>
      <c r="Q203" t="s">
        <v>422</v>
      </c>
      <c r="R203">
        <v>10.200893580000001</v>
      </c>
      <c r="S203" s="288" t="s">
        <v>451</v>
      </c>
      <c r="T203">
        <v>3.530600025E-3</v>
      </c>
      <c r="U203" t="s">
        <v>433</v>
      </c>
      <c r="V203">
        <v>100</v>
      </c>
      <c r="W203" s="288" t="s">
        <v>417</v>
      </c>
      <c r="X203">
        <v>5.9111877850000001</v>
      </c>
      <c r="Y203" t="s">
        <v>457</v>
      </c>
      <c r="Z203" s="291">
        <v>1.2588787420000001</v>
      </c>
    </row>
    <row r="204" spans="1:26" x14ac:dyDescent="0.3">
      <c r="A204" s="264" t="s">
        <v>467</v>
      </c>
      <c r="B204" s="265">
        <v>0.787866179</v>
      </c>
      <c r="C204" s="288" t="s">
        <v>426</v>
      </c>
      <c r="D204">
        <v>16.10503168</v>
      </c>
      <c r="E204" t="s">
        <v>423</v>
      </c>
      <c r="F204">
        <v>51.01344065</v>
      </c>
      <c r="G204" s="288" t="s">
        <v>467</v>
      </c>
      <c r="H204">
        <v>0.78786085220000002</v>
      </c>
      <c r="I204" t="s">
        <v>467</v>
      </c>
      <c r="J204">
        <v>0.78786085220000002</v>
      </c>
      <c r="K204" s="288" t="s">
        <v>453</v>
      </c>
      <c r="L204" s="295">
        <v>3.2315257290000003E-7</v>
      </c>
      <c r="M204" t="s">
        <v>410</v>
      </c>
      <c r="N204">
        <v>1.7219136530000001</v>
      </c>
      <c r="O204" s="288" t="s">
        <v>422</v>
      </c>
      <c r="P204">
        <v>11.794110570000001</v>
      </c>
      <c r="Q204" t="s">
        <v>423</v>
      </c>
      <c r="R204">
        <v>54.80023534</v>
      </c>
      <c r="S204" s="288" t="s">
        <v>452</v>
      </c>
      <c r="T204">
        <v>13.13608234</v>
      </c>
      <c r="U204" t="s">
        <v>440</v>
      </c>
      <c r="V204">
        <v>12.342681450000001</v>
      </c>
      <c r="W204" s="288" t="s">
        <v>418</v>
      </c>
      <c r="X204">
        <v>1.770297215</v>
      </c>
      <c r="Y204" t="s">
        <v>467</v>
      </c>
      <c r="Z204" s="291">
        <v>1.30424837</v>
      </c>
    </row>
    <row r="205" spans="1:26" x14ac:dyDescent="0.3">
      <c r="A205" s="264" t="s">
        <v>468</v>
      </c>
      <c r="B205" s="265">
        <v>3</v>
      </c>
      <c r="C205" s="288" t="s">
        <v>429</v>
      </c>
      <c r="D205">
        <v>36.704399979999998</v>
      </c>
      <c r="E205" t="s">
        <v>424</v>
      </c>
      <c r="F205">
        <v>10.743212679999999</v>
      </c>
      <c r="G205" s="288" t="s">
        <v>468</v>
      </c>
      <c r="H205">
        <v>3</v>
      </c>
      <c r="I205" t="s">
        <v>468</v>
      </c>
      <c r="J205">
        <v>3</v>
      </c>
      <c r="K205" s="288" t="s">
        <v>454</v>
      </c>
      <c r="L205">
        <v>3.5777649329999999E-4</v>
      </c>
      <c r="M205" t="s">
        <v>411</v>
      </c>
      <c r="N205">
        <v>39.521617820000003</v>
      </c>
      <c r="O205" s="288" t="s">
        <v>423</v>
      </c>
      <c r="P205">
        <v>54.5409595</v>
      </c>
      <c r="Q205" t="s">
        <v>424</v>
      </c>
      <c r="R205">
        <v>10.200893580000001</v>
      </c>
      <c r="S205" s="288" t="s">
        <v>453</v>
      </c>
      <c r="T205" s="295">
        <v>4.1129745330000002E-7</v>
      </c>
      <c r="U205" t="s">
        <v>448</v>
      </c>
      <c r="V205">
        <v>19.12948815</v>
      </c>
      <c r="W205" s="288" t="s">
        <v>419</v>
      </c>
      <c r="X205">
        <v>19.609930120000001</v>
      </c>
      <c r="Y205" t="s">
        <v>468</v>
      </c>
      <c r="Z205" s="291">
        <v>3</v>
      </c>
    </row>
    <row r="206" spans="1:26" x14ac:dyDescent="0.3">
      <c r="A206" s="264" t="s">
        <v>475</v>
      </c>
      <c r="B206" s="265">
        <v>2.2181353129999999</v>
      </c>
      <c r="C206" s="288" t="s">
        <v>433</v>
      </c>
      <c r="D206">
        <v>100</v>
      </c>
      <c r="E206" t="s">
        <v>425</v>
      </c>
      <c r="F206">
        <v>0.7531043047</v>
      </c>
      <c r="G206" s="288" t="s">
        <v>475</v>
      </c>
      <c r="H206">
        <v>2.2181406400000001</v>
      </c>
      <c r="I206" t="s">
        <v>475</v>
      </c>
      <c r="J206">
        <v>2.2181406400000001</v>
      </c>
      <c r="K206" s="288" t="s">
        <v>457</v>
      </c>
      <c r="L206">
        <v>1.258878741</v>
      </c>
      <c r="M206" t="s">
        <v>412</v>
      </c>
      <c r="N206" s="295">
        <v>5.8364507780000001E-7</v>
      </c>
      <c r="O206" s="288" t="s">
        <v>424</v>
      </c>
      <c r="P206">
        <v>11.794110570000001</v>
      </c>
      <c r="Q206" t="s">
        <v>425</v>
      </c>
      <c r="R206">
        <v>1.1087287100000001</v>
      </c>
      <c r="S206" s="288" t="s">
        <v>454</v>
      </c>
      <c r="T206">
        <v>4.4021039550000001E-4</v>
      </c>
      <c r="U206" t="s">
        <v>449</v>
      </c>
      <c r="V206">
        <v>1.6335511840000001</v>
      </c>
      <c r="W206" s="288" t="s">
        <v>420</v>
      </c>
      <c r="X206">
        <v>19.609930120000001</v>
      </c>
      <c r="Y206" t="s">
        <v>475</v>
      </c>
      <c r="Z206" s="291">
        <v>1.550119751</v>
      </c>
    </row>
    <row r="207" spans="1:26" x14ac:dyDescent="0.3">
      <c r="A207" s="264" t="s">
        <v>480</v>
      </c>
      <c r="B207" s="265">
        <v>0.5</v>
      </c>
      <c r="C207" s="288" t="s">
        <v>440</v>
      </c>
      <c r="D207">
        <v>12.342681450000001</v>
      </c>
      <c r="E207" t="s">
        <v>426</v>
      </c>
      <c r="F207">
        <v>16.095053889999999</v>
      </c>
      <c r="G207" s="288" t="s">
        <v>480</v>
      </c>
      <c r="H207">
        <v>0.5</v>
      </c>
      <c r="I207" t="s">
        <v>480</v>
      </c>
      <c r="J207">
        <v>0.5</v>
      </c>
      <c r="K207" s="288" t="s">
        <v>467</v>
      </c>
      <c r="L207">
        <v>1.8567996010000001</v>
      </c>
      <c r="M207" t="s">
        <v>413</v>
      </c>
      <c r="N207" s="295">
        <v>1.318711665E-7</v>
      </c>
      <c r="O207" s="288" t="s">
        <v>425</v>
      </c>
      <c r="P207">
        <v>0.14662128250000001</v>
      </c>
      <c r="Q207" t="s">
        <v>426</v>
      </c>
      <c r="R207">
        <v>16.081578230000002</v>
      </c>
      <c r="S207" s="288" t="s">
        <v>457</v>
      </c>
      <c r="T207">
        <v>1.258878741</v>
      </c>
      <c r="U207" t="s">
        <v>452</v>
      </c>
      <c r="V207">
        <v>11.20642404</v>
      </c>
      <c r="W207" s="288" t="s">
        <v>421</v>
      </c>
      <c r="X207">
        <v>46.589958889999998</v>
      </c>
      <c r="Y207" t="s">
        <v>480</v>
      </c>
      <c r="Z207" s="291">
        <v>0.5</v>
      </c>
    </row>
    <row r="208" spans="1:26" x14ac:dyDescent="0.3">
      <c r="A208" s="264" t="s">
        <v>482</v>
      </c>
      <c r="B208" s="264">
        <v>1.8624561559999999</v>
      </c>
      <c r="C208" s="288" t="s">
        <v>448</v>
      </c>
      <c r="D208">
        <v>20.410825039999999</v>
      </c>
      <c r="E208" t="s">
        <v>429</v>
      </c>
      <c r="F208">
        <v>36.704399960000003</v>
      </c>
      <c r="G208" s="288" t="s">
        <v>482</v>
      </c>
      <c r="H208">
        <v>1.8624561559999999</v>
      </c>
      <c r="I208" t="s">
        <v>482</v>
      </c>
      <c r="J208">
        <v>1.8624561559999999</v>
      </c>
      <c r="K208" s="288" t="s">
        <v>468</v>
      </c>
      <c r="L208">
        <v>3</v>
      </c>
      <c r="M208" t="s">
        <v>414</v>
      </c>
      <c r="N208">
        <v>11.17559924</v>
      </c>
      <c r="O208" s="288" t="s">
        <v>426</v>
      </c>
      <c r="P208">
        <v>16.109692160000002</v>
      </c>
      <c r="Q208" t="s">
        <v>429</v>
      </c>
      <c r="R208">
        <v>36.704399969999997</v>
      </c>
      <c r="S208" s="288" t="s">
        <v>467</v>
      </c>
      <c r="T208">
        <v>1.7775925269999999</v>
      </c>
      <c r="U208" t="s">
        <v>453</v>
      </c>
      <c r="V208" s="295">
        <v>4.2696726360000001E-7</v>
      </c>
      <c r="W208" s="288" t="s">
        <v>422</v>
      </c>
      <c r="X208">
        <v>8.1453779970000006</v>
      </c>
      <c r="Y208" t="s">
        <v>482</v>
      </c>
      <c r="Z208" s="291">
        <v>1.862456157</v>
      </c>
    </row>
    <row r="209" spans="1:26" x14ac:dyDescent="0.3">
      <c r="A209" s="264" t="s">
        <v>488</v>
      </c>
      <c r="B209" s="265">
        <v>8.7354800000000008</v>
      </c>
      <c r="C209" s="288" t="s">
        <v>449</v>
      </c>
      <c r="D209">
        <v>2.040474162E-2</v>
      </c>
      <c r="E209" t="s">
        <v>433</v>
      </c>
      <c r="F209">
        <v>100</v>
      </c>
      <c r="G209" s="288" t="s">
        <v>488</v>
      </c>
      <c r="H209">
        <v>8.7354799990000007</v>
      </c>
      <c r="I209" t="s">
        <v>488</v>
      </c>
      <c r="J209">
        <v>8.7354799990000007</v>
      </c>
      <c r="K209" s="288" t="s">
        <v>475</v>
      </c>
      <c r="L209">
        <v>1.149201908</v>
      </c>
      <c r="M209" t="s">
        <v>415</v>
      </c>
      <c r="N209">
        <v>1.7820037209999999</v>
      </c>
      <c r="O209" s="288" t="s">
        <v>429</v>
      </c>
      <c r="P209">
        <v>36.704399969999997</v>
      </c>
      <c r="Q209" t="s">
        <v>433</v>
      </c>
      <c r="R209">
        <v>100</v>
      </c>
      <c r="S209" s="288" t="s">
        <v>468</v>
      </c>
      <c r="T209">
        <v>3</v>
      </c>
      <c r="U209" t="s">
        <v>454</v>
      </c>
      <c r="V209">
        <v>3.2225865100000002E-4</v>
      </c>
      <c r="W209" s="288" t="s">
        <v>423</v>
      </c>
      <c r="X209">
        <v>46.589958889999998</v>
      </c>
      <c r="Y209" t="s">
        <v>488</v>
      </c>
      <c r="Z209" s="291">
        <v>8.7354800000000008</v>
      </c>
    </row>
    <row r="210" spans="1:26" x14ac:dyDescent="0.3">
      <c r="A210" s="264" t="s">
        <v>491</v>
      </c>
      <c r="B210" s="264">
        <v>300</v>
      </c>
      <c r="C210" s="288" t="s">
        <v>452</v>
      </c>
      <c r="D210">
        <v>11.53819807</v>
      </c>
      <c r="E210" t="s">
        <v>440</v>
      </c>
      <c r="F210">
        <v>12.34268142</v>
      </c>
      <c r="G210" s="288" t="s">
        <v>491</v>
      </c>
      <c r="H210">
        <v>300</v>
      </c>
      <c r="I210" t="s">
        <v>491</v>
      </c>
      <c r="J210">
        <v>300</v>
      </c>
      <c r="K210" s="288" t="s">
        <v>480</v>
      </c>
      <c r="L210">
        <v>0.5</v>
      </c>
      <c r="M210" t="s">
        <v>416</v>
      </c>
      <c r="N210" s="295">
        <v>1.318711665E-7</v>
      </c>
      <c r="O210" s="288" t="s">
        <v>433</v>
      </c>
      <c r="P210">
        <v>100</v>
      </c>
      <c r="Q210" t="s">
        <v>440</v>
      </c>
      <c r="R210">
        <v>12.34268142</v>
      </c>
      <c r="S210" s="288" t="s">
        <v>475</v>
      </c>
      <c r="T210">
        <v>1.2312463229999999</v>
      </c>
      <c r="U210" t="s">
        <v>457</v>
      </c>
      <c r="V210">
        <v>1.258878741</v>
      </c>
      <c r="W210" s="288" t="s">
        <v>424</v>
      </c>
      <c r="X210">
        <v>8.1453779970000006</v>
      </c>
      <c r="Y210" t="s">
        <v>491</v>
      </c>
      <c r="Z210" s="291">
        <v>300</v>
      </c>
    </row>
    <row r="211" spans="1:26" x14ac:dyDescent="0.3">
      <c r="A211" s="264" t="s">
        <v>492</v>
      </c>
      <c r="B211" s="265">
        <v>100</v>
      </c>
      <c r="C211" s="288" t="s">
        <v>453</v>
      </c>
      <c r="D211" s="295">
        <v>4.436270178E-7</v>
      </c>
      <c r="E211" t="s">
        <v>448</v>
      </c>
      <c r="F211">
        <v>20.5297515</v>
      </c>
      <c r="G211" s="288" t="s">
        <v>492</v>
      </c>
      <c r="H211">
        <v>100</v>
      </c>
      <c r="I211" t="s">
        <v>492</v>
      </c>
      <c r="J211">
        <v>100</v>
      </c>
      <c r="K211" s="288" t="s">
        <v>482</v>
      </c>
      <c r="L211">
        <v>1.862456162</v>
      </c>
      <c r="M211" t="s">
        <v>417</v>
      </c>
      <c r="N211">
        <v>11.17559924</v>
      </c>
      <c r="O211" s="288" t="s">
        <v>440</v>
      </c>
      <c r="P211">
        <v>12.34268142</v>
      </c>
      <c r="Q211" t="s">
        <v>448</v>
      </c>
      <c r="R211">
        <v>20.606351870000001</v>
      </c>
      <c r="S211" s="288" t="s">
        <v>480</v>
      </c>
      <c r="T211">
        <v>0.5</v>
      </c>
      <c r="U211" t="s">
        <v>467</v>
      </c>
      <c r="V211">
        <v>0.91555939679999998</v>
      </c>
      <c r="W211" s="288" t="s">
        <v>426</v>
      </c>
      <c r="X211">
        <v>16.172047880000001</v>
      </c>
      <c r="Y211" t="s">
        <v>492</v>
      </c>
      <c r="Z211" s="291">
        <v>100</v>
      </c>
    </row>
    <row r="212" spans="1:26" x14ac:dyDescent="0.3">
      <c r="A212" s="264" t="s">
        <v>494</v>
      </c>
      <c r="B212" s="264">
        <v>286.7839161</v>
      </c>
      <c r="C212" s="288" t="s">
        <v>454</v>
      </c>
      <c r="D212" s="293">
        <v>3.5778514500000002E-4</v>
      </c>
      <c r="E212" t="s">
        <v>449</v>
      </c>
      <c r="F212" s="294">
        <v>1.839451412E-2</v>
      </c>
      <c r="G212" s="288" t="s">
        <v>494</v>
      </c>
      <c r="H212">
        <v>286.7839161</v>
      </c>
      <c r="I212" t="s">
        <v>494</v>
      </c>
      <c r="J212">
        <v>286.7839161</v>
      </c>
      <c r="K212" s="288" t="s">
        <v>488</v>
      </c>
      <c r="L212">
        <v>8.7354799980000006</v>
      </c>
      <c r="M212" t="s">
        <v>418</v>
      </c>
      <c r="N212">
        <v>1.7820037209999999</v>
      </c>
      <c r="O212" s="288" t="s">
        <v>448</v>
      </c>
      <c r="P212">
        <v>20.52248045</v>
      </c>
      <c r="Q212" t="s">
        <v>449</v>
      </c>
      <c r="R212">
        <v>1.9717867390000001E-2</v>
      </c>
      <c r="S212" s="288" t="s">
        <v>482</v>
      </c>
      <c r="T212">
        <v>1.8129771530000001</v>
      </c>
      <c r="U212" t="s">
        <v>468</v>
      </c>
      <c r="V212">
        <v>3</v>
      </c>
      <c r="W212" s="288" t="s">
        <v>429</v>
      </c>
      <c r="X212">
        <v>36.704399940000002</v>
      </c>
      <c r="Y212" t="s">
        <v>494</v>
      </c>
      <c r="Z212" s="291">
        <v>286.7839161</v>
      </c>
    </row>
    <row r="213" spans="1:26" x14ac:dyDescent="0.3">
      <c r="A213" s="264" t="s">
        <v>498</v>
      </c>
      <c r="B213" s="265">
        <v>20</v>
      </c>
      <c r="C213" s="288" t="s">
        <v>457</v>
      </c>
      <c r="D213">
        <v>1.258878741</v>
      </c>
      <c r="E213" t="s">
        <v>452</v>
      </c>
      <c r="F213" s="294">
        <v>11.42128174</v>
      </c>
      <c r="G213" s="288" t="s">
        <v>498</v>
      </c>
      <c r="H213">
        <v>20</v>
      </c>
      <c r="I213" t="s">
        <v>498</v>
      </c>
      <c r="J213">
        <v>20</v>
      </c>
      <c r="K213" s="288" t="s">
        <v>491</v>
      </c>
      <c r="L213">
        <v>300</v>
      </c>
      <c r="M213" t="s">
        <v>419</v>
      </c>
      <c r="N213">
        <v>18.844894490000001</v>
      </c>
      <c r="O213" s="288" t="s">
        <v>449</v>
      </c>
      <c r="P213">
        <v>1.746505148E-2</v>
      </c>
      <c r="Q213" t="s">
        <v>452</v>
      </c>
      <c r="R213">
        <v>11.34335804</v>
      </c>
      <c r="S213" s="288" t="s">
        <v>488</v>
      </c>
      <c r="T213">
        <v>8.7354799990000007</v>
      </c>
      <c r="U213" t="s">
        <v>475</v>
      </c>
      <c r="V213">
        <v>2.0700828339999999</v>
      </c>
      <c r="W213" s="288" t="s">
        <v>433</v>
      </c>
      <c r="X213">
        <v>100</v>
      </c>
      <c r="Y213" t="s">
        <v>498</v>
      </c>
      <c r="Z213" s="291">
        <v>20</v>
      </c>
    </row>
    <row r="214" spans="1:26" x14ac:dyDescent="0.3">
      <c r="A214" s="264" t="s">
        <v>499</v>
      </c>
      <c r="B214" s="264">
        <v>2300</v>
      </c>
      <c r="C214" s="288" t="s">
        <v>467</v>
      </c>
      <c r="D214">
        <v>0.78698403969999997</v>
      </c>
      <c r="E214" t="s">
        <v>453</v>
      </c>
      <c r="F214" s="295">
        <v>8.3560830179999999E-7</v>
      </c>
      <c r="G214" s="288" t="s">
        <v>499</v>
      </c>
      <c r="H214">
        <v>2300</v>
      </c>
      <c r="I214" t="s">
        <v>499</v>
      </c>
      <c r="J214">
        <v>2300</v>
      </c>
      <c r="K214" s="288" t="s">
        <v>492</v>
      </c>
      <c r="L214">
        <v>100</v>
      </c>
      <c r="M214" t="s">
        <v>420</v>
      </c>
      <c r="N214">
        <v>18.844894490000001</v>
      </c>
      <c r="O214" s="288" t="s">
        <v>452</v>
      </c>
      <c r="P214">
        <v>11.42948224</v>
      </c>
      <c r="Q214" t="s">
        <v>453</v>
      </c>
      <c r="R214" s="295">
        <v>8.5020361479999997E-7</v>
      </c>
      <c r="S214" s="288" t="s">
        <v>491</v>
      </c>
      <c r="T214">
        <v>300</v>
      </c>
      <c r="U214" t="s">
        <v>480</v>
      </c>
      <c r="V214">
        <v>0.5</v>
      </c>
      <c r="W214" s="288" t="s">
        <v>440</v>
      </c>
      <c r="X214">
        <v>12.342681410000001</v>
      </c>
      <c r="Y214" t="s">
        <v>499</v>
      </c>
      <c r="Z214" s="291">
        <v>2300</v>
      </c>
    </row>
    <row r="215" spans="1:26" x14ac:dyDescent="0.3">
      <c r="A215" s="264" t="s">
        <v>500</v>
      </c>
      <c r="B215" s="264">
        <v>1000</v>
      </c>
      <c r="C215" s="288" t="s">
        <v>468</v>
      </c>
      <c r="D215">
        <v>3</v>
      </c>
      <c r="E215" t="s">
        <v>454</v>
      </c>
      <c r="F215">
        <v>3.5780238199999999E-4</v>
      </c>
      <c r="G215" s="288" t="s">
        <v>500</v>
      </c>
      <c r="H215">
        <v>1000</v>
      </c>
      <c r="I215" t="s">
        <v>500</v>
      </c>
      <c r="J215">
        <v>1000</v>
      </c>
      <c r="K215" s="288" t="s">
        <v>494</v>
      </c>
      <c r="L215">
        <v>286.7839161</v>
      </c>
      <c r="M215" t="s">
        <v>421</v>
      </c>
      <c r="N215">
        <v>51.459087750000002</v>
      </c>
      <c r="O215" s="288" t="s">
        <v>453</v>
      </c>
      <c r="P215" s="295">
        <v>7.2470404050000002E-7</v>
      </c>
      <c r="Q215" t="s">
        <v>454</v>
      </c>
      <c r="R215">
        <v>3.5778803299999997E-4</v>
      </c>
      <c r="S215" s="288" t="s">
        <v>492</v>
      </c>
      <c r="T215">
        <v>100</v>
      </c>
      <c r="U215" t="s">
        <v>482</v>
      </c>
      <c r="V215">
        <v>1.862456154</v>
      </c>
      <c r="W215" s="288" t="s">
        <v>448</v>
      </c>
      <c r="X215">
        <v>18.502101870000001</v>
      </c>
      <c r="Y215" t="s">
        <v>500</v>
      </c>
      <c r="Z215" s="291">
        <v>1000</v>
      </c>
    </row>
    <row r="216" spans="1:26" x14ac:dyDescent="0.3">
      <c r="A216" s="264" t="s">
        <v>501</v>
      </c>
      <c r="B216" s="265">
        <v>2000</v>
      </c>
      <c r="C216" s="288" t="s">
        <v>475</v>
      </c>
      <c r="D216">
        <v>2.219017451</v>
      </c>
      <c r="E216" t="s">
        <v>457</v>
      </c>
      <c r="F216">
        <v>1.2588787400000001</v>
      </c>
      <c r="G216" s="288" t="s">
        <v>501</v>
      </c>
      <c r="H216">
        <v>2000</v>
      </c>
      <c r="I216" t="s">
        <v>501</v>
      </c>
      <c r="J216">
        <v>2000</v>
      </c>
      <c r="K216" s="288" t="s">
        <v>498</v>
      </c>
      <c r="L216">
        <v>20</v>
      </c>
      <c r="M216" t="s">
        <v>422</v>
      </c>
      <c r="N216">
        <v>9.0242866579999994</v>
      </c>
      <c r="O216" s="288" t="s">
        <v>454</v>
      </c>
      <c r="P216">
        <v>3.5781511480000001E-4</v>
      </c>
      <c r="Q216" t="s">
        <v>457</v>
      </c>
      <c r="R216">
        <v>1.2588787400000001</v>
      </c>
      <c r="S216" s="288" t="s">
        <v>494</v>
      </c>
      <c r="T216">
        <v>286.80318519999997</v>
      </c>
      <c r="U216" t="s">
        <v>488</v>
      </c>
      <c r="V216">
        <v>8.7354799980000006</v>
      </c>
      <c r="W216" s="288" t="s">
        <v>449</v>
      </c>
      <c r="X216">
        <v>1.1493457030000001</v>
      </c>
      <c r="Y216" t="s">
        <v>501</v>
      </c>
      <c r="Z216" s="291">
        <v>2000</v>
      </c>
    </row>
    <row r="217" spans="1:26" x14ac:dyDescent="0.3">
      <c r="A217" s="264" t="s">
        <v>502</v>
      </c>
      <c r="B217" s="264">
        <v>2000</v>
      </c>
      <c r="C217" s="288" t="s">
        <v>480</v>
      </c>
      <c r="D217">
        <v>0.5</v>
      </c>
      <c r="E217" t="s">
        <v>467</v>
      </c>
      <c r="F217">
        <v>0.78783345969999996</v>
      </c>
      <c r="G217" s="288" t="s">
        <v>502</v>
      </c>
      <c r="H217">
        <v>2000</v>
      </c>
      <c r="I217" t="s">
        <v>502</v>
      </c>
      <c r="J217">
        <v>2000</v>
      </c>
      <c r="K217" s="288" t="s">
        <v>499</v>
      </c>
      <c r="L217">
        <v>2300</v>
      </c>
      <c r="M217" t="s">
        <v>423</v>
      </c>
      <c r="N217">
        <v>51.459087750000002</v>
      </c>
      <c r="O217" s="288" t="s">
        <v>457</v>
      </c>
      <c r="P217">
        <v>1.2588787400000001</v>
      </c>
      <c r="Q217" t="s">
        <v>467</v>
      </c>
      <c r="R217">
        <v>0.78797559510000004</v>
      </c>
      <c r="S217" s="288" t="s">
        <v>498</v>
      </c>
      <c r="T217">
        <v>20</v>
      </c>
      <c r="U217" t="s">
        <v>491</v>
      </c>
      <c r="V217">
        <v>300</v>
      </c>
      <c r="W217" s="288" t="s">
        <v>451</v>
      </c>
      <c r="X217">
        <v>6.5263858779999995E-4</v>
      </c>
      <c r="Y217" t="s">
        <v>502</v>
      </c>
      <c r="Z217" s="291">
        <v>2000</v>
      </c>
    </row>
    <row r="218" spans="1:26" x14ac:dyDescent="0.3">
      <c r="A218" s="264" t="s">
        <v>505</v>
      </c>
      <c r="B218" s="264">
        <v>0.8064516129</v>
      </c>
      <c r="C218" s="288" t="s">
        <v>482</v>
      </c>
      <c r="D218">
        <v>1.8624561559999999</v>
      </c>
      <c r="E218" t="s">
        <v>468</v>
      </c>
      <c r="F218">
        <v>3</v>
      </c>
      <c r="G218" s="288" t="s">
        <v>505</v>
      </c>
      <c r="H218">
        <v>0.8064516129</v>
      </c>
      <c r="I218" t="s">
        <v>505</v>
      </c>
      <c r="J218">
        <v>0.8064516129</v>
      </c>
      <c r="K218" s="288" t="s">
        <v>500</v>
      </c>
      <c r="L218">
        <v>1000</v>
      </c>
      <c r="M218" t="s">
        <v>424</v>
      </c>
      <c r="N218">
        <v>9.0242866579999994</v>
      </c>
      <c r="O218" s="288" t="s">
        <v>467</v>
      </c>
      <c r="P218">
        <v>0.78587650620000005</v>
      </c>
      <c r="Q218" t="s">
        <v>468</v>
      </c>
      <c r="R218">
        <v>3</v>
      </c>
      <c r="S218" s="288" t="s">
        <v>499</v>
      </c>
      <c r="T218">
        <v>2300</v>
      </c>
      <c r="U218" t="s">
        <v>492</v>
      </c>
      <c r="V218">
        <v>100</v>
      </c>
      <c r="W218" s="288" t="s">
        <v>452</v>
      </c>
      <c r="X218">
        <v>12.317324810000001</v>
      </c>
      <c r="Y218" t="s">
        <v>505</v>
      </c>
      <c r="Z218" s="291">
        <v>0.8064516129</v>
      </c>
    </row>
    <row r="219" spans="1:26" x14ac:dyDescent="0.3">
      <c r="A219" s="264" t="s">
        <v>506</v>
      </c>
      <c r="B219" s="264">
        <v>49.508473100000003</v>
      </c>
      <c r="C219" s="288" t="s">
        <v>488</v>
      </c>
      <c r="D219">
        <v>8.7354799950000004</v>
      </c>
      <c r="E219" t="s">
        <v>475</v>
      </c>
      <c r="F219">
        <v>2.2181680290000001</v>
      </c>
      <c r="G219" s="288" t="s">
        <v>506</v>
      </c>
      <c r="H219">
        <v>49.508473100000003</v>
      </c>
      <c r="I219" t="s">
        <v>506</v>
      </c>
      <c r="J219">
        <v>49.508473100000003</v>
      </c>
      <c r="K219" s="288" t="s">
        <v>501</v>
      </c>
      <c r="L219">
        <v>2000</v>
      </c>
      <c r="M219" t="s">
        <v>425</v>
      </c>
      <c r="N219" s="295">
        <v>4.7132976180000002E-7</v>
      </c>
      <c r="O219" s="288" t="s">
        <v>468</v>
      </c>
      <c r="P219">
        <v>3</v>
      </c>
      <c r="Q219" t="s">
        <v>475</v>
      </c>
      <c r="R219">
        <v>2.2180258930000001</v>
      </c>
      <c r="S219" s="288" t="s">
        <v>500</v>
      </c>
      <c r="T219">
        <v>1000</v>
      </c>
      <c r="U219" t="s">
        <v>494</v>
      </c>
      <c r="V219">
        <v>286.7839161</v>
      </c>
      <c r="W219" s="288" t="s">
        <v>453</v>
      </c>
      <c r="X219" s="295">
        <v>1.579393782E-6</v>
      </c>
      <c r="Y219" t="s">
        <v>506</v>
      </c>
      <c r="Z219" s="291">
        <v>49.508473100000003</v>
      </c>
    </row>
    <row r="220" spans="1:26" x14ac:dyDescent="0.3">
      <c r="A220" s="264" t="s">
        <v>520</v>
      </c>
      <c r="B220" s="264">
        <v>155.02500879999999</v>
      </c>
      <c r="C220" s="288" t="s">
        <v>491</v>
      </c>
      <c r="D220">
        <v>300</v>
      </c>
      <c r="E220" t="s">
        <v>480</v>
      </c>
      <c r="F220">
        <v>0.5</v>
      </c>
      <c r="G220" s="288" t="s">
        <v>520</v>
      </c>
      <c r="H220">
        <v>155.02500889999999</v>
      </c>
      <c r="I220" t="s">
        <v>520</v>
      </c>
      <c r="J220">
        <v>155.02500889999999</v>
      </c>
      <c r="K220" s="288" t="s">
        <v>502</v>
      </c>
      <c r="L220">
        <v>2000</v>
      </c>
      <c r="M220" t="s">
        <v>426</v>
      </c>
      <c r="N220">
        <v>16.16721119</v>
      </c>
      <c r="O220" s="288" t="s">
        <v>475</v>
      </c>
      <c r="P220">
        <v>2.2201249820000002</v>
      </c>
      <c r="Q220" t="s">
        <v>480</v>
      </c>
      <c r="R220">
        <v>0.5</v>
      </c>
      <c r="S220" s="288" t="s">
        <v>501</v>
      </c>
      <c r="T220">
        <v>2000</v>
      </c>
      <c r="U220" t="s">
        <v>498</v>
      </c>
      <c r="V220">
        <v>20</v>
      </c>
      <c r="W220" s="288" t="s">
        <v>454</v>
      </c>
      <c r="X220">
        <v>3.6053340809999999E-4</v>
      </c>
      <c r="Y220" t="s">
        <v>520</v>
      </c>
      <c r="Z220" s="291">
        <v>155.02500879999999</v>
      </c>
    </row>
    <row r="221" spans="1:26" x14ac:dyDescent="0.3">
      <c r="A221" s="264" t="s">
        <v>524</v>
      </c>
      <c r="B221" s="265">
        <v>147.6428655</v>
      </c>
      <c r="C221" s="288" t="s">
        <v>492</v>
      </c>
      <c r="D221">
        <v>100</v>
      </c>
      <c r="E221" t="s">
        <v>482</v>
      </c>
      <c r="F221">
        <v>1.8624561550000001</v>
      </c>
      <c r="G221" s="288" t="s">
        <v>524</v>
      </c>
      <c r="H221">
        <v>147.6428655</v>
      </c>
      <c r="I221" t="s">
        <v>524</v>
      </c>
      <c r="J221">
        <v>147.6428655</v>
      </c>
      <c r="K221" s="288" t="s">
        <v>505</v>
      </c>
      <c r="L221">
        <v>0.8064516129</v>
      </c>
      <c r="M221" t="s">
        <v>429</v>
      </c>
      <c r="N221">
        <v>36.704399899999999</v>
      </c>
      <c r="O221" s="288" t="s">
        <v>480</v>
      </c>
      <c r="P221">
        <v>0.5</v>
      </c>
      <c r="Q221" t="s">
        <v>482</v>
      </c>
      <c r="R221">
        <v>1.8624561550000001</v>
      </c>
      <c r="S221" s="288" t="s">
        <v>502</v>
      </c>
      <c r="T221">
        <v>2000</v>
      </c>
      <c r="U221" t="s">
        <v>499</v>
      </c>
      <c r="V221">
        <v>2300</v>
      </c>
      <c r="W221" s="288" t="s">
        <v>457</v>
      </c>
      <c r="X221">
        <v>1.2588787400000001</v>
      </c>
      <c r="Y221" t="s">
        <v>524</v>
      </c>
      <c r="Z221" s="291">
        <v>147.6428655</v>
      </c>
    </row>
    <row r="222" spans="1:26" x14ac:dyDescent="0.3">
      <c r="A222" s="264" t="s">
        <v>529</v>
      </c>
      <c r="B222" s="265">
        <v>4000</v>
      </c>
      <c r="C222" s="288" t="s">
        <v>494</v>
      </c>
      <c r="D222">
        <v>286.7839161</v>
      </c>
      <c r="E222" t="s">
        <v>488</v>
      </c>
      <c r="F222">
        <v>8.7354799970000006</v>
      </c>
      <c r="G222" s="288" t="s">
        <v>529</v>
      </c>
      <c r="H222">
        <v>4000</v>
      </c>
      <c r="I222" t="s">
        <v>529</v>
      </c>
      <c r="J222">
        <v>4000</v>
      </c>
      <c r="K222" s="288" t="s">
        <v>506</v>
      </c>
      <c r="L222">
        <v>49.508473070000001</v>
      </c>
      <c r="M222" t="s">
        <v>433</v>
      </c>
      <c r="N222">
        <v>100</v>
      </c>
      <c r="O222" s="288" t="s">
        <v>482</v>
      </c>
      <c r="P222">
        <v>1.862456154</v>
      </c>
      <c r="Q222" t="s">
        <v>488</v>
      </c>
      <c r="R222">
        <v>8.7354799970000006</v>
      </c>
      <c r="S222" s="288" t="s">
        <v>505</v>
      </c>
      <c r="T222">
        <v>0.8064516129</v>
      </c>
      <c r="U222" t="s">
        <v>500</v>
      </c>
      <c r="V222">
        <v>1000</v>
      </c>
      <c r="W222" s="288" t="s">
        <v>467</v>
      </c>
      <c r="X222">
        <v>2.3224572019999998</v>
      </c>
      <c r="Y222" t="s">
        <v>529</v>
      </c>
      <c r="Z222" s="291">
        <v>4000</v>
      </c>
    </row>
    <row r="223" spans="1:26" x14ac:dyDescent="0.3">
      <c r="A223" s="264" t="s">
        <v>531</v>
      </c>
      <c r="B223" s="264">
        <v>23000</v>
      </c>
      <c r="C223" s="288" t="s">
        <v>498</v>
      </c>
      <c r="D223">
        <v>20</v>
      </c>
      <c r="E223" t="s">
        <v>491</v>
      </c>
      <c r="F223">
        <v>300</v>
      </c>
      <c r="G223" s="288" t="s">
        <v>531</v>
      </c>
      <c r="H223">
        <v>23000</v>
      </c>
      <c r="I223" t="s">
        <v>531</v>
      </c>
      <c r="J223">
        <v>23000</v>
      </c>
      <c r="K223" s="288" t="s">
        <v>516</v>
      </c>
      <c r="L223" s="295">
        <v>2.8102095799999999E-7</v>
      </c>
      <c r="M223" t="s">
        <v>440</v>
      </c>
      <c r="N223">
        <v>12.34268136</v>
      </c>
      <c r="O223" s="288" t="s">
        <v>488</v>
      </c>
      <c r="P223">
        <v>8.7354799960000005</v>
      </c>
      <c r="Q223" t="s">
        <v>491</v>
      </c>
      <c r="R223">
        <v>300</v>
      </c>
      <c r="S223" s="288" t="s">
        <v>506</v>
      </c>
      <c r="T223">
        <v>33.904774439999997</v>
      </c>
      <c r="U223" t="s">
        <v>501</v>
      </c>
      <c r="V223">
        <v>2000</v>
      </c>
      <c r="W223" s="288" t="s">
        <v>468</v>
      </c>
      <c r="X223">
        <v>3</v>
      </c>
      <c r="Y223" t="s">
        <v>531</v>
      </c>
      <c r="Z223" s="291">
        <v>23000</v>
      </c>
    </row>
    <row r="224" spans="1:26" x14ac:dyDescent="0.3">
      <c r="A224" s="264" t="s">
        <v>540</v>
      </c>
      <c r="B224" s="265">
        <v>2000</v>
      </c>
      <c r="C224" s="288" t="s">
        <v>499</v>
      </c>
      <c r="D224">
        <v>2300</v>
      </c>
      <c r="E224" t="s">
        <v>492</v>
      </c>
      <c r="F224">
        <v>100</v>
      </c>
      <c r="G224" s="288" t="s">
        <v>540</v>
      </c>
      <c r="H224">
        <v>2000</v>
      </c>
      <c r="I224" t="s">
        <v>540</v>
      </c>
      <c r="J224">
        <v>2000</v>
      </c>
      <c r="K224" s="288" t="s">
        <v>520</v>
      </c>
      <c r="L224">
        <v>155.0250092</v>
      </c>
      <c r="M224" t="s">
        <v>448</v>
      </c>
      <c r="N224">
        <v>19.446170460000001</v>
      </c>
      <c r="O224" s="288" t="s">
        <v>491</v>
      </c>
      <c r="P224">
        <v>300</v>
      </c>
      <c r="Q224" t="s">
        <v>492</v>
      </c>
      <c r="R224">
        <v>100</v>
      </c>
      <c r="S224" s="288" t="s">
        <v>520</v>
      </c>
      <c r="T224">
        <v>155.02500879999999</v>
      </c>
      <c r="U224" t="s">
        <v>502</v>
      </c>
      <c r="V224">
        <v>2000</v>
      </c>
      <c r="W224" s="288" t="s">
        <v>475</v>
      </c>
      <c r="X224">
        <v>0.71630013280000004</v>
      </c>
      <c r="Y224" t="s">
        <v>540</v>
      </c>
      <c r="Z224" s="291">
        <v>2000</v>
      </c>
    </row>
    <row r="225" spans="1:26" x14ac:dyDescent="0.3">
      <c r="A225" s="264" t="s">
        <v>555</v>
      </c>
      <c r="B225" s="265">
        <v>59.076999999999998</v>
      </c>
      <c r="C225" s="288" t="s">
        <v>500</v>
      </c>
      <c r="D225">
        <v>1000</v>
      </c>
      <c r="E225" t="s">
        <v>494</v>
      </c>
      <c r="F225">
        <v>286.7839161</v>
      </c>
      <c r="G225" s="288" t="s">
        <v>555</v>
      </c>
      <c r="H225">
        <v>59.076999999999998</v>
      </c>
      <c r="I225" t="s">
        <v>555</v>
      </c>
      <c r="J225">
        <v>59.076999999999998</v>
      </c>
      <c r="K225" s="288" t="s">
        <v>524</v>
      </c>
      <c r="L225">
        <v>147.6428655</v>
      </c>
      <c r="M225" t="s">
        <v>449</v>
      </c>
      <c r="N225">
        <v>2.0185241640000001E-2</v>
      </c>
      <c r="O225" s="288" t="s">
        <v>492</v>
      </c>
      <c r="P225">
        <v>100</v>
      </c>
      <c r="Q225" t="s">
        <v>494</v>
      </c>
      <c r="R225">
        <v>286.7839161</v>
      </c>
      <c r="S225" s="288" t="s">
        <v>524</v>
      </c>
      <c r="T225">
        <v>147.6428655</v>
      </c>
      <c r="U225" t="s">
        <v>505</v>
      </c>
      <c r="V225">
        <v>0.8064516129</v>
      </c>
      <c r="W225" s="288" t="s">
        <v>480</v>
      </c>
      <c r="X225">
        <v>0.5</v>
      </c>
      <c r="Y225" t="s">
        <v>555</v>
      </c>
      <c r="Z225" s="291">
        <v>59.076999999999998</v>
      </c>
    </row>
    <row r="226" spans="1:26" x14ac:dyDescent="0.3">
      <c r="A226" s="264" t="s">
        <v>560</v>
      </c>
      <c r="B226" s="265">
        <v>10</v>
      </c>
      <c r="C226" s="288" t="s">
        <v>501</v>
      </c>
      <c r="D226">
        <v>2000</v>
      </c>
      <c r="E226" t="s">
        <v>498</v>
      </c>
      <c r="F226">
        <v>20</v>
      </c>
      <c r="G226" s="288" t="s">
        <v>560</v>
      </c>
      <c r="H226">
        <v>10</v>
      </c>
      <c r="I226" t="s">
        <v>560</v>
      </c>
      <c r="J226">
        <v>10</v>
      </c>
      <c r="K226" s="288" t="s">
        <v>529</v>
      </c>
      <c r="L226">
        <v>4000</v>
      </c>
      <c r="M226" t="s">
        <v>451</v>
      </c>
      <c r="N226">
        <v>1.6306973839999999E-3</v>
      </c>
      <c r="O226" s="288" t="s">
        <v>494</v>
      </c>
      <c r="P226">
        <v>286.7839161</v>
      </c>
      <c r="Q226" t="s">
        <v>498</v>
      </c>
      <c r="R226">
        <v>20</v>
      </c>
      <c r="S226" s="288" t="s">
        <v>529</v>
      </c>
      <c r="T226">
        <v>4000</v>
      </c>
      <c r="U226" t="s">
        <v>506</v>
      </c>
      <c r="V226">
        <v>49.508473070000001</v>
      </c>
      <c r="W226" s="288" t="s">
        <v>482</v>
      </c>
      <c r="X226">
        <v>1.7709685690000001</v>
      </c>
      <c r="Y226" t="s">
        <v>560</v>
      </c>
      <c r="Z226" s="291">
        <v>10</v>
      </c>
    </row>
    <row r="227" spans="1:26" x14ac:dyDescent="0.3">
      <c r="A227" s="264" t="s">
        <v>561</v>
      </c>
      <c r="B227" s="265">
        <v>1000</v>
      </c>
      <c r="C227" s="288" t="s">
        <v>502</v>
      </c>
      <c r="D227">
        <v>2000</v>
      </c>
      <c r="E227" t="s">
        <v>499</v>
      </c>
      <c r="F227">
        <v>2300</v>
      </c>
      <c r="G227" s="288" t="s">
        <v>561</v>
      </c>
      <c r="H227">
        <v>1000</v>
      </c>
      <c r="I227" t="s">
        <v>561</v>
      </c>
      <c r="J227">
        <v>1000</v>
      </c>
      <c r="K227" s="288" t="s">
        <v>530</v>
      </c>
      <c r="L227" s="295">
        <v>1.5655129740000001E-7</v>
      </c>
      <c r="M227" t="s">
        <v>452</v>
      </c>
      <c r="N227">
        <v>12.50144128</v>
      </c>
      <c r="O227" s="288" t="s">
        <v>498</v>
      </c>
      <c r="P227">
        <v>20</v>
      </c>
      <c r="Q227" t="s">
        <v>499</v>
      </c>
      <c r="R227">
        <v>2300</v>
      </c>
      <c r="S227" s="288" t="s">
        <v>530</v>
      </c>
      <c r="T227" s="295">
        <v>1.9334327490000001E-7</v>
      </c>
      <c r="U227" t="s">
        <v>516</v>
      </c>
      <c r="V227" s="295">
        <v>2.858464123E-7</v>
      </c>
      <c r="W227" s="288" t="s">
        <v>488</v>
      </c>
      <c r="X227">
        <v>8.7354799829999994</v>
      </c>
      <c r="Y227" t="s">
        <v>561</v>
      </c>
      <c r="Z227" s="291">
        <v>1000</v>
      </c>
    </row>
    <row r="228" spans="1:26" x14ac:dyDescent="0.3">
      <c r="A228" s="264" t="s">
        <v>562</v>
      </c>
      <c r="B228" s="264">
        <v>1000</v>
      </c>
      <c r="C228" s="288" t="s">
        <v>505</v>
      </c>
      <c r="D228">
        <v>0.8064516129</v>
      </c>
      <c r="E228" t="s">
        <v>500</v>
      </c>
      <c r="F228">
        <v>1000</v>
      </c>
      <c r="G228" s="288" t="s">
        <v>562</v>
      </c>
      <c r="H228">
        <v>1000</v>
      </c>
      <c r="I228" t="s">
        <v>562</v>
      </c>
      <c r="J228">
        <v>1000</v>
      </c>
      <c r="K228" s="288" t="s">
        <v>531</v>
      </c>
      <c r="L228">
        <v>23000</v>
      </c>
      <c r="M228" t="s">
        <v>453</v>
      </c>
      <c r="N228" s="295">
        <v>2.284132024E-6</v>
      </c>
      <c r="O228" s="288" t="s">
        <v>499</v>
      </c>
      <c r="P228">
        <v>2300</v>
      </c>
      <c r="Q228" t="s">
        <v>500</v>
      </c>
      <c r="R228">
        <v>1000</v>
      </c>
      <c r="S228" s="288" t="s">
        <v>531</v>
      </c>
      <c r="T228">
        <v>23000</v>
      </c>
      <c r="U228" t="s">
        <v>520</v>
      </c>
      <c r="V228">
        <v>155.0250092</v>
      </c>
      <c r="W228" s="288" t="s">
        <v>491</v>
      </c>
      <c r="X228">
        <v>300</v>
      </c>
      <c r="Y228" t="s">
        <v>562</v>
      </c>
      <c r="Z228" s="291">
        <v>1000</v>
      </c>
    </row>
    <row r="229" spans="1:26" x14ac:dyDescent="0.3">
      <c r="A229" s="264" t="s">
        <v>563</v>
      </c>
      <c r="B229" s="264">
        <v>1000</v>
      </c>
      <c r="C229" s="288" t="s">
        <v>506</v>
      </c>
      <c r="D229">
        <v>49.508473090000003</v>
      </c>
      <c r="E229" t="s">
        <v>501</v>
      </c>
      <c r="F229">
        <v>2000</v>
      </c>
      <c r="G229" s="288" t="s">
        <v>563</v>
      </c>
      <c r="H229">
        <v>1000</v>
      </c>
      <c r="I229" t="s">
        <v>563</v>
      </c>
      <c r="J229">
        <v>1000</v>
      </c>
      <c r="K229" s="288" t="s">
        <v>540</v>
      </c>
      <c r="L229">
        <v>2000</v>
      </c>
      <c r="M229" t="s">
        <v>454</v>
      </c>
      <c r="N229">
        <v>3.578366598E-4</v>
      </c>
      <c r="O229" s="288" t="s">
        <v>500</v>
      </c>
      <c r="P229">
        <v>1000</v>
      </c>
      <c r="Q229" t="s">
        <v>501</v>
      </c>
      <c r="R229">
        <v>2000</v>
      </c>
      <c r="S229" s="288" t="s">
        <v>540</v>
      </c>
      <c r="T229">
        <v>2000</v>
      </c>
      <c r="U229" t="s">
        <v>524</v>
      </c>
      <c r="V229">
        <v>147.6428655</v>
      </c>
      <c r="W229" s="288" t="s">
        <v>492</v>
      </c>
      <c r="X229">
        <v>100</v>
      </c>
      <c r="Y229" t="s">
        <v>563</v>
      </c>
      <c r="Z229" s="291">
        <v>1000</v>
      </c>
    </row>
    <row r="230" spans="1:26" x14ac:dyDescent="0.3">
      <c r="A230" s="264" t="s">
        <v>564</v>
      </c>
      <c r="B230" s="265">
        <v>23000</v>
      </c>
      <c r="C230" s="288" t="s">
        <v>520</v>
      </c>
      <c r="D230">
        <v>155.02500889999999</v>
      </c>
      <c r="E230" t="s">
        <v>502</v>
      </c>
      <c r="F230">
        <v>2000</v>
      </c>
      <c r="G230" s="288" t="s">
        <v>564</v>
      </c>
      <c r="H230">
        <v>23000</v>
      </c>
      <c r="I230" t="s">
        <v>564</v>
      </c>
      <c r="J230">
        <v>23000</v>
      </c>
      <c r="K230" s="288" t="s">
        <v>555</v>
      </c>
      <c r="L230">
        <v>59.076999999999998</v>
      </c>
      <c r="M230" t="s">
        <v>457</v>
      </c>
      <c r="N230">
        <v>1.2588787370000001</v>
      </c>
      <c r="O230" s="288" t="s">
        <v>501</v>
      </c>
      <c r="P230">
        <v>2000</v>
      </c>
      <c r="Q230" t="s">
        <v>502</v>
      </c>
      <c r="R230">
        <v>2000</v>
      </c>
      <c r="S230" s="288" t="s">
        <v>555</v>
      </c>
      <c r="T230">
        <v>59.076999999999998</v>
      </c>
      <c r="U230" t="s">
        <v>529</v>
      </c>
      <c r="V230">
        <v>4000</v>
      </c>
      <c r="W230" s="288" t="s">
        <v>494</v>
      </c>
      <c r="X230">
        <v>286.7839161</v>
      </c>
      <c r="Y230" t="s">
        <v>564</v>
      </c>
      <c r="Z230" s="291">
        <v>23000</v>
      </c>
    </row>
    <row r="231" spans="1:26" x14ac:dyDescent="0.3">
      <c r="A231" s="264" t="s">
        <v>565</v>
      </c>
      <c r="B231" s="265">
        <v>23000</v>
      </c>
      <c r="C231" s="288" t="s">
        <v>524</v>
      </c>
      <c r="D231">
        <v>147.6428655</v>
      </c>
      <c r="E231" t="s">
        <v>505</v>
      </c>
      <c r="F231">
        <v>0.8064516128</v>
      </c>
      <c r="G231" s="288" t="s">
        <v>565</v>
      </c>
      <c r="H231">
        <v>23000</v>
      </c>
      <c r="I231" t="s">
        <v>565</v>
      </c>
      <c r="J231">
        <v>23000</v>
      </c>
      <c r="K231" s="288" t="s">
        <v>560</v>
      </c>
      <c r="L231">
        <v>10</v>
      </c>
      <c r="M231" t="s">
        <v>467</v>
      </c>
      <c r="N231">
        <v>0.7788375246</v>
      </c>
      <c r="O231" s="288" t="s">
        <v>502</v>
      </c>
      <c r="P231">
        <v>2000</v>
      </c>
      <c r="Q231" t="s">
        <v>505</v>
      </c>
      <c r="R231">
        <v>0.8064516128</v>
      </c>
      <c r="S231" s="288" t="s">
        <v>560</v>
      </c>
      <c r="T231">
        <v>10</v>
      </c>
      <c r="U231" t="s">
        <v>530</v>
      </c>
      <c r="V231" s="295">
        <v>2.1111328960000001E-7</v>
      </c>
      <c r="W231" s="288" t="s">
        <v>498</v>
      </c>
      <c r="X231">
        <v>20</v>
      </c>
      <c r="Y231" t="s">
        <v>565</v>
      </c>
      <c r="Z231" s="291">
        <v>23000</v>
      </c>
    </row>
    <row r="232" spans="1:26" x14ac:dyDescent="0.3">
      <c r="A232" s="264" t="s">
        <v>566</v>
      </c>
      <c r="B232" s="264">
        <v>23000</v>
      </c>
      <c r="C232" s="288" t="s">
        <v>529</v>
      </c>
      <c r="D232">
        <v>4000</v>
      </c>
      <c r="E232" t="s">
        <v>506</v>
      </c>
      <c r="F232">
        <v>49.508473070000001</v>
      </c>
      <c r="G232" s="288" t="s">
        <v>566</v>
      </c>
      <c r="H232">
        <v>23000</v>
      </c>
      <c r="I232" t="s">
        <v>566</v>
      </c>
      <c r="J232">
        <v>23000</v>
      </c>
      <c r="K232" s="288" t="s">
        <v>561</v>
      </c>
      <c r="L232">
        <v>1000</v>
      </c>
      <c r="M232" t="s">
        <v>468</v>
      </c>
      <c r="N232">
        <v>3</v>
      </c>
      <c r="O232" s="288" t="s">
        <v>505</v>
      </c>
      <c r="P232">
        <v>0.8064516128</v>
      </c>
      <c r="Q232" t="s">
        <v>506</v>
      </c>
      <c r="R232">
        <v>49.508473070000001</v>
      </c>
      <c r="S232" s="288" t="s">
        <v>561</v>
      </c>
      <c r="T232">
        <v>1000</v>
      </c>
      <c r="U232" t="s">
        <v>531</v>
      </c>
      <c r="V232">
        <v>23000</v>
      </c>
      <c r="W232" s="288" t="s">
        <v>499</v>
      </c>
      <c r="X232">
        <v>2300</v>
      </c>
      <c r="Y232" t="s">
        <v>566</v>
      </c>
      <c r="Z232" s="291">
        <v>23000</v>
      </c>
    </row>
    <row r="233" spans="1:26" x14ac:dyDescent="0.3">
      <c r="A233" s="264" t="s">
        <v>567</v>
      </c>
      <c r="B233" s="264">
        <v>1000</v>
      </c>
      <c r="C233" s="288" t="s">
        <v>530</v>
      </c>
      <c r="D233" s="295">
        <v>2.1044875449999999E-7</v>
      </c>
      <c r="E233" t="s">
        <v>516</v>
      </c>
      <c r="F233" s="295">
        <v>2.753883371E-7</v>
      </c>
      <c r="G233" s="288" t="s">
        <v>567</v>
      </c>
      <c r="H233">
        <v>1000</v>
      </c>
      <c r="I233" t="s">
        <v>567</v>
      </c>
      <c r="J233">
        <v>1000</v>
      </c>
      <c r="K233" s="288" t="s">
        <v>562</v>
      </c>
      <c r="L233">
        <v>1000</v>
      </c>
      <c r="M233" t="s">
        <v>475</v>
      </c>
      <c r="N233">
        <v>2.227163955</v>
      </c>
      <c r="O233" s="288" t="s">
        <v>506</v>
      </c>
      <c r="P233">
        <v>49.50847306</v>
      </c>
      <c r="Q233" t="s">
        <v>516</v>
      </c>
      <c r="R233" s="295">
        <v>2.7795473269999998E-7</v>
      </c>
      <c r="S233" s="288" t="s">
        <v>562</v>
      </c>
      <c r="T233">
        <v>1000</v>
      </c>
      <c r="U233" t="s">
        <v>540</v>
      </c>
      <c r="V233">
        <v>2000</v>
      </c>
      <c r="W233" s="288" t="s">
        <v>500</v>
      </c>
      <c r="X233">
        <v>1000</v>
      </c>
      <c r="Y233" t="s">
        <v>567</v>
      </c>
      <c r="Z233" s="291">
        <v>1000</v>
      </c>
    </row>
    <row r="234" spans="1:26" x14ac:dyDescent="0.3">
      <c r="A234" s="264" t="s">
        <v>568</v>
      </c>
      <c r="B234" s="265">
        <v>23000</v>
      </c>
      <c r="C234" s="288" t="s">
        <v>531</v>
      </c>
      <c r="D234">
        <v>23000</v>
      </c>
      <c r="E234" t="s">
        <v>520</v>
      </c>
      <c r="F234">
        <v>155.0250092</v>
      </c>
      <c r="G234" s="288" t="s">
        <v>568</v>
      </c>
      <c r="H234">
        <v>23000</v>
      </c>
      <c r="I234" t="s">
        <v>568</v>
      </c>
      <c r="J234">
        <v>23000</v>
      </c>
      <c r="K234" s="288" t="s">
        <v>563</v>
      </c>
      <c r="L234">
        <v>1000</v>
      </c>
      <c r="M234" t="s">
        <v>480</v>
      </c>
      <c r="N234">
        <v>0.5</v>
      </c>
      <c r="O234" s="288" t="s">
        <v>516</v>
      </c>
      <c r="P234" s="295">
        <v>3.26459248E-7</v>
      </c>
      <c r="Q234" t="s">
        <v>520</v>
      </c>
      <c r="R234">
        <v>155.0250092</v>
      </c>
      <c r="S234" s="288" t="s">
        <v>563</v>
      </c>
      <c r="T234">
        <v>1000</v>
      </c>
      <c r="U234" t="s">
        <v>555</v>
      </c>
      <c r="V234">
        <v>59.076999999999998</v>
      </c>
      <c r="W234" s="288" t="s">
        <v>501</v>
      </c>
      <c r="X234">
        <v>2000</v>
      </c>
      <c r="Y234" t="s">
        <v>568</v>
      </c>
      <c r="Z234" s="291">
        <v>23000</v>
      </c>
    </row>
    <row r="235" spans="1:26" x14ac:dyDescent="0.3">
      <c r="A235" s="264" t="s">
        <v>569</v>
      </c>
      <c r="B235" s="265">
        <v>8000</v>
      </c>
      <c r="C235" s="288" t="s">
        <v>540</v>
      </c>
      <c r="D235">
        <v>2000</v>
      </c>
      <c r="E235" t="s">
        <v>524</v>
      </c>
      <c r="F235">
        <v>147.6428655</v>
      </c>
      <c r="G235" s="288" t="s">
        <v>569</v>
      </c>
      <c r="H235">
        <v>8000</v>
      </c>
      <c r="I235" t="s">
        <v>569</v>
      </c>
      <c r="J235">
        <v>8000</v>
      </c>
      <c r="K235" s="288" t="s">
        <v>564</v>
      </c>
      <c r="L235">
        <v>23000</v>
      </c>
      <c r="M235" t="s">
        <v>482</v>
      </c>
      <c r="N235">
        <v>1.8624561580000001</v>
      </c>
      <c r="O235" s="288" t="s">
        <v>520</v>
      </c>
      <c r="P235">
        <v>155.02500929999999</v>
      </c>
      <c r="Q235" t="s">
        <v>524</v>
      </c>
      <c r="R235">
        <v>147.6428655</v>
      </c>
      <c r="S235" s="288" t="s">
        <v>564</v>
      </c>
      <c r="T235">
        <v>23000</v>
      </c>
      <c r="U235" t="s">
        <v>560</v>
      </c>
      <c r="V235">
        <v>10</v>
      </c>
      <c r="W235" s="288" t="s">
        <v>502</v>
      </c>
      <c r="X235">
        <v>2000</v>
      </c>
      <c r="Y235" t="s">
        <v>569</v>
      </c>
      <c r="Z235" s="291">
        <v>8000</v>
      </c>
    </row>
    <row r="236" spans="1:26" x14ac:dyDescent="0.3">
      <c r="A236" s="264" t="s">
        <v>570</v>
      </c>
      <c r="B236" s="264">
        <v>23000</v>
      </c>
      <c r="C236" s="288" t="s">
        <v>555</v>
      </c>
      <c r="D236">
        <v>59.076999999999998</v>
      </c>
      <c r="E236" t="s">
        <v>529</v>
      </c>
      <c r="F236">
        <v>4000</v>
      </c>
      <c r="G236" s="288" t="s">
        <v>570</v>
      </c>
      <c r="H236">
        <v>23000</v>
      </c>
      <c r="I236" t="s">
        <v>570</v>
      </c>
      <c r="J236">
        <v>23000</v>
      </c>
      <c r="K236" s="288" t="s">
        <v>565</v>
      </c>
      <c r="L236">
        <v>23000</v>
      </c>
      <c r="M236" t="s">
        <v>488</v>
      </c>
      <c r="N236">
        <v>8.7354799940000003</v>
      </c>
      <c r="O236" s="288" t="s">
        <v>524</v>
      </c>
      <c r="P236">
        <v>147.6428655</v>
      </c>
      <c r="Q236" t="s">
        <v>529</v>
      </c>
      <c r="R236">
        <v>4000</v>
      </c>
      <c r="S236" s="288" t="s">
        <v>565</v>
      </c>
      <c r="T236">
        <v>23000</v>
      </c>
      <c r="U236" t="s">
        <v>561</v>
      </c>
      <c r="V236">
        <v>1000</v>
      </c>
      <c r="W236" s="288" t="s">
        <v>505</v>
      </c>
      <c r="X236">
        <v>0.8064516128</v>
      </c>
      <c r="Y236" t="s">
        <v>570</v>
      </c>
      <c r="Z236" s="291">
        <v>23000</v>
      </c>
    </row>
    <row r="237" spans="1:26" x14ac:dyDescent="0.3">
      <c r="A237" s="264" t="s">
        <v>571</v>
      </c>
      <c r="B237" s="264">
        <v>100</v>
      </c>
      <c r="C237" s="288" t="s">
        <v>560</v>
      </c>
      <c r="D237">
        <v>10</v>
      </c>
      <c r="E237" t="s">
        <v>530</v>
      </c>
      <c r="F237" s="295">
        <v>3.7832797610000001E-7</v>
      </c>
      <c r="G237" s="288" t="s">
        <v>571</v>
      </c>
      <c r="H237">
        <v>100</v>
      </c>
      <c r="I237" t="s">
        <v>571</v>
      </c>
      <c r="J237">
        <v>100</v>
      </c>
      <c r="K237" s="288" t="s">
        <v>566</v>
      </c>
      <c r="L237">
        <v>23000</v>
      </c>
      <c r="M237" t="s">
        <v>491</v>
      </c>
      <c r="N237">
        <v>300</v>
      </c>
      <c r="O237" s="288" t="s">
        <v>529</v>
      </c>
      <c r="P237">
        <v>4000</v>
      </c>
      <c r="Q237" t="s">
        <v>530</v>
      </c>
      <c r="R237" s="295">
        <v>4.0853930469999999E-7</v>
      </c>
      <c r="S237" s="288" t="s">
        <v>566</v>
      </c>
      <c r="T237">
        <v>23000</v>
      </c>
      <c r="U237" t="s">
        <v>562</v>
      </c>
      <c r="V237">
        <v>1000</v>
      </c>
      <c r="W237" s="288" t="s">
        <v>506</v>
      </c>
      <c r="X237">
        <v>48.982207019999997</v>
      </c>
      <c r="Y237" t="s">
        <v>571</v>
      </c>
      <c r="Z237" s="291">
        <v>100</v>
      </c>
    </row>
    <row r="238" spans="1:26" x14ac:dyDescent="0.3">
      <c r="A238" s="264" t="s">
        <v>572</v>
      </c>
      <c r="B238" s="265">
        <v>5000</v>
      </c>
      <c r="C238" s="288" t="s">
        <v>561</v>
      </c>
      <c r="D238">
        <v>1000</v>
      </c>
      <c r="E238" t="s">
        <v>531</v>
      </c>
      <c r="F238">
        <v>23000</v>
      </c>
      <c r="G238" s="288" t="s">
        <v>572</v>
      </c>
      <c r="H238">
        <v>5000</v>
      </c>
      <c r="I238" t="s">
        <v>572</v>
      </c>
      <c r="J238">
        <v>5000</v>
      </c>
      <c r="K238" s="288" t="s">
        <v>567</v>
      </c>
      <c r="L238">
        <v>1000</v>
      </c>
      <c r="M238" t="s">
        <v>492</v>
      </c>
      <c r="N238">
        <v>100</v>
      </c>
      <c r="O238" s="288" t="s">
        <v>530</v>
      </c>
      <c r="P238" s="295">
        <v>3.8615547210000002E-7</v>
      </c>
      <c r="Q238" t="s">
        <v>531</v>
      </c>
      <c r="R238">
        <v>23000</v>
      </c>
      <c r="S238" s="288" t="s">
        <v>567</v>
      </c>
      <c r="T238">
        <v>1000</v>
      </c>
      <c r="U238" t="s">
        <v>563</v>
      </c>
      <c r="V238">
        <v>1000</v>
      </c>
      <c r="W238" s="288" t="s">
        <v>511</v>
      </c>
      <c r="X238" s="295">
        <v>1.0969471729999999E-7</v>
      </c>
      <c r="Y238" t="s">
        <v>572</v>
      </c>
      <c r="Z238" s="291">
        <v>5000</v>
      </c>
    </row>
    <row r="239" spans="1:26" x14ac:dyDescent="0.3">
      <c r="A239" s="264" t="s">
        <v>573</v>
      </c>
      <c r="B239" s="265">
        <v>23000</v>
      </c>
      <c r="C239" s="288" t="s">
        <v>562</v>
      </c>
      <c r="D239">
        <v>1000</v>
      </c>
      <c r="E239" t="s">
        <v>540</v>
      </c>
      <c r="F239">
        <v>2000</v>
      </c>
      <c r="G239" s="288" t="s">
        <v>573</v>
      </c>
      <c r="H239">
        <v>23000</v>
      </c>
      <c r="I239" t="s">
        <v>573</v>
      </c>
      <c r="J239">
        <v>23000</v>
      </c>
      <c r="K239" s="288" t="s">
        <v>568</v>
      </c>
      <c r="L239">
        <v>23000</v>
      </c>
      <c r="M239" t="s">
        <v>494</v>
      </c>
      <c r="N239">
        <v>286.7839161</v>
      </c>
      <c r="O239" s="288" t="s">
        <v>531</v>
      </c>
      <c r="P239">
        <v>23000</v>
      </c>
      <c r="Q239" t="s">
        <v>540</v>
      </c>
      <c r="R239">
        <v>2000</v>
      </c>
      <c r="S239" s="288" t="s">
        <v>568</v>
      </c>
      <c r="T239">
        <v>23000</v>
      </c>
      <c r="U239" t="s">
        <v>564</v>
      </c>
      <c r="V239">
        <v>23000</v>
      </c>
      <c r="W239" s="288" t="s">
        <v>514</v>
      </c>
      <c r="X239">
        <v>6.4989244549999996E-4</v>
      </c>
      <c r="Y239" t="s">
        <v>573</v>
      </c>
      <c r="Z239" s="291">
        <v>23000</v>
      </c>
    </row>
    <row r="240" spans="1:26" x14ac:dyDescent="0.3">
      <c r="A240" s="264" t="s">
        <v>574</v>
      </c>
      <c r="B240" s="264">
        <v>81.13</v>
      </c>
      <c r="C240" s="288" t="s">
        <v>563</v>
      </c>
      <c r="D240">
        <v>1000</v>
      </c>
      <c r="E240" t="s">
        <v>555</v>
      </c>
      <c r="F240">
        <v>59.076999999999998</v>
      </c>
      <c r="G240" s="288" t="s">
        <v>574</v>
      </c>
      <c r="H240">
        <v>81.13</v>
      </c>
      <c r="I240" t="s">
        <v>574</v>
      </c>
      <c r="J240">
        <v>81.13</v>
      </c>
      <c r="K240" s="288" t="s">
        <v>569</v>
      </c>
      <c r="L240">
        <v>8000</v>
      </c>
      <c r="M240" t="s">
        <v>498</v>
      </c>
      <c r="N240">
        <v>20</v>
      </c>
      <c r="O240" s="288" t="s">
        <v>540</v>
      </c>
      <c r="P240">
        <v>2000</v>
      </c>
      <c r="Q240" t="s">
        <v>555</v>
      </c>
      <c r="R240">
        <v>59.076999999999998</v>
      </c>
      <c r="S240" s="288" t="s">
        <v>569</v>
      </c>
      <c r="T240">
        <v>8000</v>
      </c>
      <c r="U240" t="s">
        <v>565</v>
      </c>
      <c r="V240">
        <v>23000</v>
      </c>
      <c r="W240" s="288" t="s">
        <v>516</v>
      </c>
      <c r="X240">
        <v>6.4369093319999999</v>
      </c>
      <c r="Y240" t="s">
        <v>574</v>
      </c>
      <c r="Z240" s="291">
        <v>81.13</v>
      </c>
    </row>
    <row r="241" spans="1:26" x14ac:dyDescent="0.3">
      <c r="A241" s="264" t="s">
        <v>575</v>
      </c>
      <c r="B241" s="265">
        <v>81.13</v>
      </c>
      <c r="C241" s="288" t="s">
        <v>564</v>
      </c>
      <c r="D241">
        <v>23000</v>
      </c>
      <c r="E241" t="s">
        <v>560</v>
      </c>
      <c r="F241">
        <v>10</v>
      </c>
      <c r="G241" s="288" t="s">
        <v>575</v>
      </c>
      <c r="H241">
        <v>81.13</v>
      </c>
      <c r="I241" t="s">
        <v>575</v>
      </c>
      <c r="J241">
        <v>81.13</v>
      </c>
      <c r="K241" s="288" t="s">
        <v>570</v>
      </c>
      <c r="L241">
        <v>23000</v>
      </c>
      <c r="M241" t="s">
        <v>499</v>
      </c>
      <c r="N241">
        <v>2300</v>
      </c>
      <c r="O241" s="288" t="s">
        <v>555</v>
      </c>
      <c r="P241">
        <v>59.076999999999998</v>
      </c>
      <c r="Q241" t="s">
        <v>560</v>
      </c>
      <c r="R241">
        <v>10</v>
      </c>
      <c r="S241" s="288" t="s">
        <v>570</v>
      </c>
      <c r="T241">
        <v>23000</v>
      </c>
      <c r="U241" t="s">
        <v>566</v>
      </c>
      <c r="V241">
        <v>23000</v>
      </c>
      <c r="W241" s="288" t="s">
        <v>520</v>
      </c>
      <c r="X241">
        <v>165.32510350000001</v>
      </c>
      <c r="Y241" t="s">
        <v>575</v>
      </c>
      <c r="Z241" s="291">
        <v>81.13</v>
      </c>
    </row>
    <row r="242" spans="1:26" x14ac:dyDescent="0.3">
      <c r="A242" s="264" t="s">
        <v>576</v>
      </c>
      <c r="B242" s="264">
        <v>41.050493150000001</v>
      </c>
      <c r="C242" s="288" t="s">
        <v>565</v>
      </c>
      <c r="D242">
        <v>23000</v>
      </c>
      <c r="E242" t="s">
        <v>561</v>
      </c>
      <c r="F242">
        <v>1000</v>
      </c>
      <c r="G242" s="288" t="s">
        <v>576</v>
      </c>
      <c r="H242">
        <v>41.050493150000001</v>
      </c>
      <c r="I242" t="s">
        <v>576</v>
      </c>
      <c r="J242">
        <v>41.050493150000001</v>
      </c>
      <c r="K242" s="288" t="s">
        <v>571</v>
      </c>
      <c r="L242">
        <v>100</v>
      </c>
      <c r="M242" t="s">
        <v>500</v>
      </c>
      <c r="N242">
        <v>1000</v>
      </c>
      <c r="O242" s="288" t="s">
        <v>560</v>
      </c>
      <c r="P242">
        <v>10</v>
      </c>
      <c r="Q242" t="s">
        <v>561</v>
      </c>
      <c r="R242">
        <v>1000</v>
      </c>
      <c r="S242" s="288" t="s">
        <v>571</v>
      </c>
      <c r="T242">
        <v>100</v>
      </c>
      <c r="U242" t="s">
        <v>567</v>
      </c>
      <c r="V242">
        <v>1000</v>
      </c>
      <c r="W242" s="288" t="s">
        <v>524</v>
      </c>
      <c r="X242">
        <v>147.6428655</v>
      </c>
      <c r="Y242" t="s">
        <v>576</v>
      </c>
      <c r="Z242" s="291">
        <v>41.050493150000001</v>
      </c>
    </row>
    <row r="243" spans="1:26" x14ac:dyDescent="0.3">
      <c r="A243" s="264" t="s">
        <v>577</v>
      </c>
      <c r="B243" s="265">
        <v>60</v>
      </c>
      <c r="C243" s="288" t="s">
        <v>566</v>
      </c>
      <c r="D243">
        <v>23000</v>
      </c>
      <c r="E243" t="s">
        <v>562</v>
      </c>
      <c r="F243">
        <v>1000</v>
      </c>
      <c r="G243" s="288" t="s">
        <v>577</v>
      </c>
      <c r="H243">
        <v>60</v>
      </c>
      <c r="I243" t="s">
        <v>577</v>
      </c>
      <c r="J243">
        <v>60</v>
      </c>
      <c r="K243" s="288" t="s">
        <v>572</v>
      </c>
      <c r="L243">
        <v>5000</v>
      </c>
      <c r="M243" t="s">
        <v>501</v>
      </c>
      <c r="N243">
        <v>2000</v>
      </c>
      <c r="O243" s="288" t="s">
        <v>561</v>
      </c>
      <c r="P243">
        <v>1000</v>
      </c>
      <c r="Q243" t="s">
        <v>562</v>
      </c>
      <c r="R243">
        <v>1000</v>
      </c>
      <c r="S243" s="288" t="s">
        <v>572</v>
      </c>
      <c r="T243">
        <v>5000</v>
      </c>
      <c r="U243" t="s">
        <v>568</v>
      </c>
      <c r="V243">
        <v>23000</v>
      </c>
      <c r="W243" s="288" t="s">
        <v>529</v>
      </c>
      <c r="X243">
        <v>4000</v>
      </c>
      <c r="Y243" t="s">
        <v>577</v>
      </c>
      <c r="Z243" s="291">
        <v>60</v>
      </c>
    </row>
    <row r="244" spans="1:26" x14ac:dyDescent="0.3">
      <c r="A244" s="264" t="s">
        <v>578</v>
      </c>
      <c r="B244" s="265">
        <v>551</v>
      </c>
      <c r="C244" s="288" t="s">
        <v>567</v>
      </c>
      <c r="D244">
        <v>1000</v>
      </c>
      <c r="E244" t="s">
        <v>563</v>
      </c>
      <c r="F244">
        <v>1000</v>
      </c>
      <c r="G244" s="288" t="s">
        <v>578</v>
      </c>
      <c r="H244">
        <v>551</v>
      </c>
      <c r="I244" t="s">
        <v>578</v>
      </c>
      <c r="J244">
        <v>551</v>
      </c>
      <c r="K244" s="288" t="s">
        <v>573</v>
      </c>
      <c r="L244">
        <v>23000</v>
      </c>
      <c r="M244" t="s">
        <v>502</v>
      </c>
      <c r="N244">
        <v>2000</v>
      </c>
      <c r="O244" s="288" t="s">
        <v>562</v>
      </c>
      <c r="P244">
        <v>1000</v>
      </c>
      <c r="Q244" t="s">
        <v>563</v>
      </c>
      <c r="R244">
        <v>1000</v>
      </c>
      <c r="S244" s="288" t="s">
        <v>573</v>
      </c>
      <c r="T244">
        <v>23000</v>
      </c>
      <c r="U244" t="s">
        <v>569</v>
      </c>
      <c r="V244">
        <v>8000</v>
      </c>
      <c r="W244" s="288" t="s">
        <v>530</v>
      </c>
      <c r="X244" s="295">
        <v>5.9423344880000002E-7</v>
      </c>
      <c r="Y244" t="s">
        <v>578</v>
      </c>
      <c r="Z244" s="291">
        <v>551</v>
      </c>
    </row>
    <row r="245" spans="1:26" x14ac:dyDescent="0.3">
      <c r="A245" s="264" t="s">
        <v>579</v>
      </c>
      <c r="B245" s="265">
        <v>551</v>
      </c>
      <c r="C245" s="288" t="s">
        <v>568</v>
      </c>
      <c r="D245">
        <v>23000</v>
      </c>
      <c r="E245" t="s">
        <v>564</v>
      </c>
      <c r="F245">
        <v>23000</v>
      </c>
      <c r="G245" s="288" t="s">
        <v>579</v>
      </c>
      <c r="H245">
        <v>551</v>
      </c>
      <c r="I245" t="s">
        <v>579</v>
      </c>
      <c r="J245">
        <v>551</v>
      </c>
      <c r="K245" s="288" t="s">
        <v>574</v>
      </c>
      <c r="L245">
        <v>81.13</v>
      </c>
      <c r="M245" t="s">
        <v>505</v>
      </c>
      <c r="N245">
        <v>0.80645161269999999</v>
      </c>
      <c r="O245" s="288" t="s">
        <v>563</v>
      </c>
      <c r="P245">
        <v>1000</v>
      </c>
      <c r="Q245" t="s">
        <v>564</v>
      </c>
      <c r="R245">
        <v>23000</v>
      </c>
      <c r="S245" s="288" t="s">
        <v>574</v>
      </c>
      <c r="T245">
        <v>81.13</v>
      </c>
      <c r="U245" t="s">
        <v>570</v>
      </c>
      <c r="V245">
        <v>23000</v>
      </c>
      <c r="W245" s="288" t="s">
        <v>531</v>
      </c>
      <c r="X245">
        <v>23000</v>
      </c>
      <c r="Y245" t="s">
        <v>579</v>
      </c>
      <c r="Z245" s="291">
        <v>551</v>
      </c>
    </row>
    <row r="246" spans="1:26" x14ac:dyDescent="0.3">
      <c r="A246" s="264" t="s">
        <v>580</v>
      </c>
      <c r="B246" s="265">
        <v>98.5</v>
      </c>
      <c r="C246" s="288" t="s">
        <v>569</v>
      </c>
      <c r="D246">
        <v>8000</v>
      </c>
      <c r="E246" t="s">
        <v>565</v>
      </c>
      <c r="F246">
        <v>23000</v>
      </c>
      <c r="G246" s="288" t="s">
        <v>580</v>
      </c>
      <c r="H246">
        <v>98.5</v>
      </c>
      <c r="I246" t="s">
        <v>580</v>
      </c>
      <c r="J246">
        <v>98.5</v>
      </c>
      <c r="K246" s="288" t="s">
        <v>575</v>
      </c>
      <c r="L246">
        <v>81.13</v>
      </c>
      <c r="M246" t="s">
        <v>506</v>
      </c>
      <c r="N246">
        <v>49.508473049999999</v>
      </c>
      <c r="O246" s="288" t="s">
        <v>564</v>
      </c>
      <c r="P246">
        <v>23000</v>
      </c>
      <c r="Q246" t="s">
        <v>565</v>
      </c>
      <c r="R246">
        <v>23000</v>
      </c>
      <c r="S246" s="288" t="s">
        <v>575</v>
      </c>
      <c r="T246">
        <v>81.13</v>
      </c>
      <c r="U246" t="s">
        <v>571</v>
      </c>
      <c r="V246">
        <v>100</v>
      </c>
      <c r="W246" s="288" t="s">
        <v>540</v>
      </c>
      <c r="X246">
        <v>2000</v>
      </c>
      <c r="Y246" t="s">
        <v>580</v>
      </c>
      <c r="Z246" s="291">
        <v>98.5</v>
      </c>
    </row>
    <row r="247" spans="1:26" x14ac:dyDescent="0.3">
      <c r="A247" s="264" t="s">
        <v>581</v>
      </c>
      <c r="B247" s="265">
        <v>34</v>
      </c>
      <c r="C247" s="288" t="s">
        <v>570</v>
      </c>
      <c r="D247">
        <v>23000</v>
      </c>
      <c r="E247" t="s">
        <v>566</v>
      </c>
      <c r="F247">
        <v>23000</v>
      </c>
      <c r="G247" s="288" t="s">
        <v>581</v>
      </c>
      <c r="H247">
        <v>34</v>
      </c>
      <c r="I247" t="s">
        <v>581</v>
      </c>
      <c r="J247">
        <v>34</v>
      </c>
      <c r="K247" s="288" t="s">
        <v>576</v>
      </c>
      <c r="L247">
        <v>41.050493150000001</v>
      </c>
      <c r="M247" t="s">
        <v>511</v>
      </c>
      <c r="N247" s="295">
        <v>1.2814712360000001E-7</v>
      </c>
      <c r="O247" s="288" t="s">
        <v>565</v>
      </c>
      <c r="P247">
        <v>23000</v>
      </c>
      <c r="Q247" t="s">
        <v>566</v>
      </c>
      <c r="R247">
        <v>23000</v>
      </c>
      <c r="S247" s="288" t="s">
        <v>576</v>
      </c>
      <c r="T247">
        <v>41.050493150000001</v>
      </c>
      <c r="U247" t="s">
        <v>572</v>
      </c>
      <c r="V247">
        <v>5000</v>
      </c>
      <c r="W247" s="288" t="s">
        <v>544</v>
      </c>
      <c r="X247">
        <v>0.30176685040000001</v>
      </c>
      <c r="Y247" t="s">
        <v>581</v>
      </c>
      <c r="Z247" s="291">
        <v>34</v>
      </c>
    </row>
    <row r="248" spans="1:26" x14ac:dyDescent="0.3">
      <c r="A248" s="264" t="s">
        <v>582</v>
      </c>
      <c r="B248" s="265">
        <v>34</v>
      </c>
      <c r="C248" s="288" t="s">
        <v>571</v>
      </c>
      <c r="D248">
        <v>100</v>
      </c>
      <c r="E248" t="s">
        <v>567</v>
      </c>
      <c r="F248">
        <v>1000</v>
      </c>
      <c r="G248" s="288" t="s">
        <v>582</v>
      </c>
      <c r="H248">
        <v>34</v>
      </c>
      <c r="I248" t="s">
        <v>582</v>
      </c>
      <c r="J248">
        <v>34</v>
      </c>
      <c r="K248" s="288" t="s">
        <v>577</v>
      </c>
      <c r="L248">
        <v>60</v>
      </c>
      <c r="M248" t="s">
        <v>516</v>
      </c>
      <c r="N248" s="295">
        <v>2.7921137370000002E-7</v>
      </c>
      <c r="O248" s="288" t="s">
        <v>566</v>
      </c>
      <c r="P248">
        <v>23000</v>
      </c>
      <c r="Q248" t="s">
        <v>567</v>
      </c>
      <c r="R248">
        <v>1000</v>
      </c>
      <c r="S248" s="288" t="s">
        <v>577</v>
      </c>
      <c r="T248">
        <v>60</v>
      </c>
      <c r="U248" t="s">
        <v>573</v>
      </c>
      <c r="V248">
        <v>23000</v>
      </c>
      <c r="W248" s="288" t="s">
        <v>545</v>
      </c>
      <c r="X248" s="295">
        <v>6.8693279099999998E-7</v>
      </c>
      <c r="Y248" t="s">
        <v>582</v>
      </c>
      <c r="Z248" s="291">
        <v>34</v>
      </c>
    </row>
    <row r="249" spans="1:26" x14ac:dyDescent="0.3">
      <c r="A249" s="264" t="s">
        <v>583</v>
      </c>
      <c r="B249" s="264">
        <v>25.6</v>
      </c>
      <c r="C249" s="288" t="s">
        <v>572</v>
      </c>
      <c r="D249">
        <v>5000</v>
      </c>
      <c r="E249" t="s">
        <v>568</v>
      </c>
      <c r="F249">
        <v>23000</v>
      </c>
      <c r="G249" s="288" t="s">
        <v>583</v>
      </c>
      <c r="H249">
        <v>25.6</v>
      </c>
      <c r="I249" t="s">
        <v>583</v>
      </c>
      <c r="J249">
        <v>25.6</v>
      </c>
      <c r="K249" s="288" t="s">
        <v>578</v>
      </c>
      <c r="L249">
        <v>551</v>
      </c>
      <c r="M249" t="s">
        <v>520</v>
      </c>
      <c r="N249">
        <v>155.0250092</v>
      </c>
      <c r="O249" s="288" t="s">
        <v>567</v>
      </c>
      <c r="P249">
        <v>1000</v>
      </c>
      <c r="Q249" t="s">
        <v>568</v>
      </c>
      <c r="R249">
        <v>23000</v>
      </c>
      <c r="S249" s="288" t="s">
        <v>578</v>
      </c>
      <c r="T249">
        <v>551</v>
      </c>
      <c r="U249" t="s">
        <v>574</v>
      </c>
      <c r="V249">
        <v>81.13</v>
      </c>
      <c r="W249" s="288" t="s">
        <v>555</v>
      </c>
      <c r="X249">
        <v>59.076999999999998</v>
      </c>
      <c r="Y249" t="s">
        <v>583</v>
      </c>
      <c r="Z249" s="291">
        <v>25.6</v>
      </c>
    </row>
    <row r="250" spans="1:26" x14ac:dyDescent="0.3">
      <c r="A250" s="264" t="s">
        <v>584</v>
      </c>
      <c r="B250" s="265">
        <v>25.6</v>
      </c>
      <c r="C250" s="288" t="s">
        <v>573</v>
      </c>
      <c r="D250">
        <v>23000</v>
      </c>
      <c r="E250" t="s">
        <v>569</v>
      </c>
      <c r="F250">
        <v>8000</v>
      </c>
      <c r="G250" s="288" t="s">
        <v>584</v>
      </c>
      <c r="H250">
        <v>25.6</v>
      </c>
      <c r="I250" t="s">
        <v>584</v>
      </c>
      <c r="J250">
        <v>25.6</v>
      </c>
      <c r="K250" s="288" t="s">
        <v>579</v>
      </c>
      <c r="L250">
        <v>551</v>
      </c>
      <c r="M250" t="s">
        <v>524</v>
      </c>
      <c r="N250">
        <v>147.6428655</v>
      </c>
      <c r="O250" s="288" t="s">
        <v>568</v>
      </c>
      <c r="P250">
        <v>23000</v>
      </c>
      <c r="Q250" t="s">
        <v>569</v>
      </c>
      <c r="R250">
        <v>8000</v>
      </c>
      <c r="S250" s="288" t="s">
        <v>579</v>
      </c>
      <c r="T250">
        <v>551</v>
      </c>
      <c r="U250" t="s">
        <v>575</v>
      </c>
      <c r="V250">
        <v>81.13</v>
      </c>
      <c r="W250" s="288" t="s">
        <v>560</v>
      </c>
      <c r="X250">
        <v>10</v>
      </c>
      <c r="Y250" t="s">
        <v>584</v>
      </c>
      <c r="Z250" s="291">
        <v>25.6</v>
      </c>
    </row>
    <row r="251" spans="1:26" x14ac:dyDescent="0.3">
      <c r="A251" s="264" t="s">
        <v>585</v>
      </c>
      <c r="B251" s="265">
        <v>0.6</v>
      </c>
      <c r="C251" s="288" t="s">
        <v>574</v>
      </c>
      <c r="D251">
        <v>81.13</v>
      </c>
      <c r="E251" t="s">
        <v>570</v>
      </c>
      <c r="F251">
        <v>23000</v>
      </c>
      <c r="G251" s="288" t="s">
        <v>585</v>
      </c>
      <c r="H251">
        <v>0.6</v>
      </c>
      <c r="I251" t="s">
        <v>585</v>
      </c>
      <c r="J251">
        <v>0.6</v>
      </c>
      <c r="K251" s="288" t="s">
        <v>580</v>
      </c>
      <c r="L251">
        <v>98.5</v>
      </c>
      <c r="M251" t="s">
        <v>529</v>
      </c>
      <c r="N251">
        <v>4000</v>
      </c>
      <c r="O251" s="288" t="s">
        <v>569</v>
      </c>
      <c r="P251">
        <v>8000</v>
      </c>
      <c r="Q251" t="s">
        <v>570</v>
      </c>
      <c r="R251">
        <v>23000</v>
      </c>
      <c r="S251" s="288" t="s">
        <v>580</v>
      </c>
      <c r="T251">
        <v>98.5</v>
      </c>
      <c r="U251" t="s">
        <v>576</v>
      </c>
      <c r="V251">
        <v>41.050493150000001</v>
      </c>
      <c r="W251" s="288" t="s">
        <v>561</v>
      </c>
      <c r="X251">
        <v>1000</v>
      </c>
      <c r="Y251" t="s">
        <v>585</v>
      </c>
      <c r="Z251" s="291">
        <v>0.6</v>
      </c>
    </row>
    <row r="252" spans="1:26" x14ac:dyDescent="0.3">
      <c r="A252" s="264" t="s">
        <v>586</v>
      </c>
      <c r="B252" s="264">
        <v>72</v>
      </c>
      <c r="C252" s="288" t="s">
        <v>575</v>
      </c>
      <c r="D252">
        <v>81.13</v>
      </c>
      <c r="E252" t="s">
        <v>571</v>
      </c>
      <c r="F252">
        <v>100</v>
      </c>
      <c r="G252" s="288" t="s">
        <v>586</v>
      </c>
      <c r="H252">
        <v>72</v>
      </c>
      <c r="I252" t="s">
        <v>586</v>
      </c>
      <c r="J252">
        <v>72</v>
      </c>
      <c r="K252" s="288" t="s">
        <v>581</v>
      </c>
      <c r="L252">
        <v>34</v>
      </c>
      <c r="M252" t="s">
        <v>530</v>
      </c>
      <c r="N252" s="295">
        <v>1.085487616E-6</v>
      </c>
      <c r="O252" s="288" t="s">
        <v>570</v>
      </c>
      <c r="P252">
        <v>23000</v>
      </c>
      <c r="Q252" t="s">
        <v>571</v>
      </c>
      <c r="R252">
        <v>100</v>
      </c>
      <c r="S252" s="288" t="s">
        <v>581</v>
      </c>
      <c r="T252">
        <v>34</v>
      </c>
      <c r="U252" t="s">
        <v>577</v>
      </c>
      <c r="V252">
        <v>60</v>
      </c>
      <c r="W252" s="288" t="s">
        <v>562</v>
      </c>
      <c r="X252">
        <v>1000</v>
      </c>
      <c r="Y252" t="s">
        <v>586</v>
      </c>
      <c r="Z252" s="291">
        <v>72</v>
      </c>
    </row>
    <row r="253" spans="1:26" x14ac:dyDescent="0.3">
      <c r="A253" s="264" t="s">
        <v>587</v>
      </c>
      <c r="B253" s="265">
        <v>23</v>
      </c>
      <c r="C253" s="288" t="s">
        <v>576</v>
      </c>
      <c r="D253">
        <v>41.050493150000001</v>
      </c>
      <c r="E253" t="s">
        <v>572</v>
      </c>
      <c r="F253">
        <v>5000</v>
      </c>
      <c r="G253" s="288" t="s">
        <v>587</v>
      </c>
      <c r="H253">
        <v>23</v>
      </c>
      <c r="I253" t="s">
        <v>587</v>
      </c>
      <c r="J253">
        <v>23</v>
      </c>
      <c r="K253" s="288" t="s">
        <v>582</v>
      </c>
      <c r="L253">
        <v>34</v>
      </c>
      <c r="M253" t="s">
        <v>531</v>
      </c>
      <c r="N253">
        <v>23000</v>
      </c>
      <c r="O253" s="288" t="s">
        <v>571</v>
      </c>
      <c r="P253">
        <v>100</v>
      </c>
      <c r="Q253" t="s">
        <v>572</v>
      </c>
      <c r="R253">
        <v>5000</v>
      </c>
      <c r="S253" s="288" t="s">
        <v>582</v>
      </c>
      <c r="T253">
        <v>34</v>
      </c>
      <c r="U253" t="s">
        <v>578</v>
      </c>
      <c r="V253">
        <v>551</v>
      </c>
      <c r="W253" s="288" t="s">
        <v>563</v>
      </c>
      <c r="X253">
        <v>1000</v>
      </c>
      <c r="Y253" t="s">
        <v>587</v>
      </c>
      <c r="Z253" s="291">
        <v>23</v>
      </c>
    </row>
    <row r="254" spans="1:26" x14ac:dyDescent="0.3">
      <c r="A254" s="264" t="s">
        <v>588</v>
      </c>
      <c r="B254" s="264">
        <v>1</v>
      </c>
      <c r="C254" s="288" t="s">
        <v>577</v>
      </c>
      <c r="D254">
        <v>60</v>
      </c>
      <c r="E254" t="s">
        <v>573</v>
      </c>
      <c r="F254">
        <v>23000</v>
      </c>
      <c r="G254" s="288" t="s">
        <v>588</v>
      </c>
      <c r="H254">
        <v>1</v>
      </c>
      <c r="I254" t="s">
        <v>588</v>
      </c>
      <c r="J254">
        <v>1</v>
      </c>
      <c r="K254" s="288" t="s">
        <v>583</v>
      </c>
      <c r="L254">
        <v>25.6</v>
      </c>
      <c r="M254" t="s">
        <v>539</v>
      </c>
      <c r="N254" s="295">
        <v>1.056844822E-7</v>
      </c>
      <c r="O254" s="288" t="s">
        <v>572</v>
      </c>
      <c r="P254">
        <v>5000</v>
      </c>
      <c r="Q254" t="s">
        <v>573</v>
      </c>
      <c r="R254">
        <v>23000</v>
      </c>
      <c r="S254" s="288" t="s">
        <v>583</v>
      </c>
      <c r="T254">
        <v>25.6</v>
      </c>
      <c r="U254" t="s">
        <v>579</v>
      </c>
      <c r="V254">
        <v>551</v>
      </c>
      <c r="W254" s="288" t="s">
        <v>564</v>
      </c>
      <c r="X254">
        <v>23000</v>
      </c>
      <c r="Y254" t="s">
        <v>588</v>
      </c>
      <c r="Z254" s="291">
        <v>1</v>
      </c>
    </row>
    <row r="255" spans="1:26" x14ac:dyDescent="0.3">
      <c r="A255" s="264" t="s">
        <v>589</v>
      </c>
      <c r="B255" s="264">
        <v>0.1</v>
      </c>
      <c r="C255" s="288" t="s">
        <v>578</v>
      </c>
      <c r="D255">
        <v>551</v>
      </c>
      <c r="E255" t="s">
        <v>574</v>
      </c>
      <c r="F255">
        <v>81.13</v>
      </c>
      <c r="G255" s="288" t="s">
        <v>589</v>
      </c>
      <c r="H255">
        <v>0.1</v>
      </c>
      <c r="I255" t="s">
        <v>589</v>
      </c>
      <c r="J255">
        <v>0.1</v>
      </c>
      <c r="K255" s="288" t="s">
        <v>584</v>
      </c>
      <c r="L255">
        <v>25.6</v>
      </c>
      <c r="M255" t="s">
        <v>540</v>
      </c>
      <c r="N255">
        <v>2000</v>
      </c>
      <c r="O255" s="288" t="s">
        <v>573</v>
      </c>
      <c r="P255">
        <v>23000</v>
      </c>
      <c r="Q255" t="s">
        <v>574</v>
      </c>
      <c r="R255">
        <v>81.13</v>
      </c>
      <c r="S255" s="288" t="s">
        <v>584</v>
      </c>
      <c r="T255">
        <v>25.6</v>
      </c>
      <c r="U255" t="s">
        <v>580</v>
      </c>
      <c r="V255">
        <v>98.5</v>
      </c>
      <c r="W255" s="288" t="s">
        <v>565</v>
      </c>
      <c r="X255">
        <v>23000</v>
      </c>
      <c r="Y255" t="s">
        <v>589</v>
      </c>
      <c r="Z255" s="291">
        <v>0.1</v>
      </c>
    </row>
    <row r="256" spans="1:26" x14ac:dyDescent="0.3">
      <c r="A256" s="264" t="s">
        <v>590</v>
      </c>
      <c r="B256" s="264">
        <v>57.28</v>
      </c>
      <c r="C256" s="288" t="s">
        <v>579</v>
      </c>
      <c r="D256">
        <v>551</v>
      </c>
      <c r="E256" t="s">
        <v>575</v>
      </c>
      <c r="F256">
        <v>81.13</v>
      </c>
      <c r="G256" s="288" t="s">
        <v>590</v>
      </c>
      <c r="H256">
        <v>57.28</v>
      </c>
      <c r="I256" t="s">
        <v>590</v>
      </c>
      <c r="J256">
        <v>57.28</v>
      </c>
      <c r="K256" s="288" t="s">
        <v>585</v>
      </c>
      <c r="L256">
        <v>0.6</v>
      </c>
      <c r="M256" t="s">
        <v>555</v>
      </c>
      <c r="N256">
        <v>59.076999999999998</v>
      </c>
      <c r="O256" s="288" t="s">
        <v>574</v>
      </c>
      <c r="P256">
        <v>81.13</v>
      </c>
      <c r="Q256" t="s">
        <v>575</v>
      </c>
      <c r="R256">
        <v>81.13</v>
      </c>
      <c r="S256" s="288" t="s">
        <v>585</v>
      </c>
      <c r="T256">
        <v>0.6</v>
      </c>
      <c r="U256" t="s">
        <v>581</v>
      </c>
      <c r="V256">
        <v>34</v>
      </c>
      <c r="W256" s="288" t="s">
        <v>566</v>
      </c>
      <c r="X256">
        <v>23000</v>
      </c>
      <c r="Y256" t="s">
        <v>590</v>
      </c>
      <c r="Z256" s="291">
        <v>57.28</v>
      </c>
    </row>
    <row r="257" spans="1:26" x14ac:dyDescent="0.3">
      <c r="A257" s="264" t="s">
        <v>591</v>
      </c>
      <c r="B257" s="264">
        <v>5000</v>
      </c>
      <c r="C257" s="288" t="s">
        <v>580</v>
      </c>
      <c r="D257">
        <v>98.5</v>
      </c>
      <c r="E257" t="s">
        <v>576</v>
      </c>
      <c r="F257">
        <v>41.050493150000001</v>
      </c>
      <c r="G257" s="288" t="s">
        <v>591</v>
      </c>
      <c r="H257">
        <v>5000</v>
      </c>
      <c r="I257" t="s">
        <v>591</v>
      </c>
      <c r="J257">
        <v>5000</v>
      </c>
      <c r="K257" s="288" t="s">
        <v>586</v>
      </c>
      <c r="L257">
        <v>72</v>
      </c>
      <c r="M257" t="s">
        <v>560</v>
      </c>
      <c r="N257">
        <v>10</v>
      </c>
      <c r="O257" s="288" t="s">
        <v>575</v>
      </c>
      <c r="P257">
        <v>81.13</v>
      </c>
      <c r="Q257" t="s">
        <v>576</v>
      </c>
      <c r="R257">
        <v>41.050493150000001</v>
      </c>
      <c r="S257" s="288" t="s">
        <v>586</v>
      </c>
      <c r="T257">
        <v>72</v>
      </c>
      <c r="U257" t="s">
        <v>582</v>
      </c>
      <c r="V257">
        <v>34</v>
      </c>
      <c r="W257" s="288" t="s">
        <v>567</v>
      </c>
      <c r="X257">
        <v>1000</v>
      </c>
      <c r="Y257" t="s">
        <v>591</v>
      </c>
      <c r="Z257" s="291">
        <v>5000</v>
      </c>
    </row>
    <row r="258" spans="1:26" x14ac:dyDescent="0.3">
      <c r="A258" s="264" t="s">
        <v>592</v>
      </c>
      <c r="B258" s="265">
        <v>4000</v>
      </c>
      <c r="C258" s="288" t="s">
        <v>581</v>
      </c>
      <c r="D258">
        <v>34</v>
      </c>
      <c r="E258" t="s">
        <v>577</v>
      </c>
      <c r="F258">
        <v>60</v>
      </c>
      <c r="G258" s="288" t="s">
        <v>592</v>
      </c>
      <c r="H258">
        <v>4000</v>
      </c>
      <c r="I258" t="s">
        <v>592</v>
      </c>
      <c r="J258">
        <v>4000</v>
      </c>
      <c r="K258" s="288" t="s">
        <v>587</v>
      </c>
      <c r="L258">
        <v>23</v>
      </c>
      <c r="M258" t="s">
        <v>561</v>
      </c>
      <c r="N258">
        <v>1000</v>
      </c>
      <c r="O258" s="288" t="s">
        <v>576</v>
      </c>
      <c r="P258">
        <v>41.050493150000001</v>
      </c>
      <c r="Q258" t="s">
        <v>577</v>
      </c>
      <c r="R258">
        <v>60</v>
      </c>
      <c r="S258" s="288" t="s">
        <v>587</v>
      </c>
      <c r="T258">
        <v>23</v>
      </c>
      <c r="U258" t="s">
        <v>583</v>
      </c>
      <c r="V258">
        <v>25.6</v>
      </c>
      <c r="W258" s="288" t="s">
        <v>568</v>
      </c>
      <c r="X258">
        <v>23000</v>
      </c>
      <c r="Y258" t="s">
        <v>592</v>
      </c>
      <c r="Z258" s="291">
        <v>4000</v>
      </c>
    </row>
    <row r="259" spans="1:26" x14ac:dyDescent="0.3">
      <c r="A259" s="264" t="s">
        <v>593</v>
      </c>
      <c r="B259" s="265">
        <v>23000</v>
      </c>
      <c r="C259" s="288" t="s">
        <v>582</v>
      </c>
      <c r="D259">
        <v>34</v>
      </c>
      <c r="E259" t="s">
        <v>578</v>
      </c>
      <c r="F259">
        <v>551</v>
      </c>
      <c r="G259" s="288" t="s">
        <v>593</v>
      </c>
      <c r="H259">
        <v>23000</v>
      </c>
      <c r="I259" t="s">
        <v>593</v>
      </c>
      <c r="J259">
        <v>23000</v>
      </c>
      <c r="K259" s="288" t="s">
        <v>588</v>
      </c>
      <c r="L259">
        <v>1</v>
      </c>
      <c r="M259" t="s">
        <v>562</v>
      </c>
      <c r="N259">
        <v>1000</v>
      </c>
      <c r="O259" s="288" t="s">
        <v>577</v>
      </c>
      <c r="P259">
        <v>60</v>
      </c>
      <c r="Q259" t="s">
        <v>578</v>
      </c>
      <c r="R259">
        <v>551</v>
      </c>
      <c r="S259" s="288" t="s">
        <v>588</v>
      </c>
      <c r="T259">
        <v>1</v>
      </c>
      <c r="U259" t="s">
        <v>584</v>
      </c>
      <c r="V259">
        <v>25.6</v>
      </c>
      <c r="W259" s="288" t="s">
        <v>569</v>
      </c>
      <c r="X259">
        <v>8000</v>
      </c>
      <c r="Y259" t="s">
        <v>593</v>
      </c>
      <c r="Z259" s="291">
        <v>23000</v>
      </c>
    </row>
    <row r="260" spans="1:26" x14ac:dyDescent="0.3">
      <c r="A260" s="264" t="s">
        <v>594</v>
      </c>
      <c r="B260" s="264">
        <v>5000</v>
      </c>
      <c r="C260" s="288" t="s">
        <v>583</v>
      </c>
      <c r="D260">
        <v>25.6</v>
      </c>
      <c r="E260" t="s">
        <v>579</v>
      </c>
      <c r="F260">
        <v>551</v>
      </c>
      <c r="G260" s="288" t="s">
        <v>594</v>
      </c>
      <c r="H260">
        <v>5000</v>
      </c>
      <c r="I260" t="s">
        <v>594</v>
      </c>
      <c r="J260">
        <v>5000</v>
      </c>
      <c r="K260" s="288" t="s">
        <v>589</v>
      </c>
      <c r="L260">
        <v>0.1</v>
      </c>
      <c r="M260" t="s">
        <v>563</v>
      </c>
      <c r="N260">
        <v>1000</v>
      </c>
      <c r="O260" s="288" t="s">
        <v>578</v>
      </c>
      <c r="P260">
        <v>551</v>
      </c>
      <c r="Q260" t="s">
        <v>579</v>
      </c>
      <c r="R260">
        <v>551</v>
      </c>
      <c r="S260" s="288" t="s">
        <v>589</v>
      </c>
      <c r="T260">
        <v>0.1</v>
      </c>
      <c r="U260" t="s">
        <v>585</v>
      </c>
      <c r="V260">
        <v>0.6</v>
      </c>
      <c r="W260" s="288" t="s">
        <v>570</v>
      </c>
      <c r="X260">
        <v>23000</v>
      </c>
      <c r="Y260" t="s">
        <v>594</v>
      </c>
      <c r="Z260" s="291">
        <v>5000</v>
      </c>
    </row>
    <row r="261" spans="1:26" x14ac:dyDescent="0.3">
      <c r="A261" s="264" t="s">
        <v>595</v>
      </c>
      <c r="B261" s="264">
        <v>1000</v>
      </c>
      <c r="C261" s="288" t="s">
        <v>584</v>
      </c>
      <c r="D261">
        <v>25.6</v>
      </c>
      <c r="E261" t="s">
        <v>580</v>
      </c>
      <c r="F261">
        <v>98.5</v>
      </c>
      <c r="G261" s="288" t="s">
        <v>595</v>
      </c>
      <c r="H261">
        <v>1000</v>
      </c>
      <c r="I261" t="s">
        <v>595</v>
      </c>
      <c r="J261">
        <v>1000</v>
      </c>
      <c r="K261" s="288" t="s">
        <v>590</v>
      </c>
      <c r="L261">
        <v>57.28</v>
      </c>
      <c r="M261" t="s">
        <v>564</v>
      </c>
      <c r="N261">
        <v>23000</v>
      </c>
      <c r="O261" s="288" t="s">
        <v>579</v>
      </c>
      <c r="P261">
        <v>551</v>
      </c>
      <c r="Q261" t="s">
        <v>580</v>
      </c>
      <c r="R261">
        <v>98.5</v>
      </c>
      <c r="S261" s="288" t="s">
        <v>590</v>
      </c>
      <c r="T261">
        <v>57.28</v>
      </c>
      <c r="U261" t="s">
        <v>586</v>
      </c>
      <c r="V261">
        <v>72</v>
      </c>
      <c r="W261" s="288" t="s">
        <v>571</v>
      </c>
      <c r="X261">
        <v>100</v>
      </c>
      <c r="Y261" t="s">
        <v>595</v>
      </c>
      <c r="Z261" s="291">
        <v>1000</v>
      </c>
    </row>
    <row r="262" spans="1:26" x14ac:dyDescent="0.3">
      <c r="A262" s="264" t="s">
        <v>596</v>
      </c>
      <c r="B262" s="264">
        <v>200</v>
      </c>
      <c r="C262" s="288" t="s">
        <v>585</v>
      </c>
      <c r="D262">
        <v>0.6</v>
      </c>
      <c r="E262" t="s">
        <v>581</v>
      </c>
      <c r="F262">
        <v>34</v>
      </c>
      <c r="G262" s="288" t="s">
        <v>596</v>
      </c>
      <c r="H262">
        <v>200</v>
      </c>
      <c r="I262" t="s">
        <v>596</v>
      </c>
      <c r="J262">
        <v>200</v>
      </c>
      <c r="K262" s="288" t="s">
        <v>591</v>
      </c>
      <c r="L262">
        <v>5000</v>
      </c>
      <c r="M262" t="s">
        <v>565</v>
      </c>
      <c r="N262">
        <v>23000</v>
      </c>
      <c r="O262" s="288" t="s">
        <v>580</v>
      </c>
      <c r="P262">
        <v>98.5</v>
      </c>
      <c r="Q262" t="s">
        <v>581</v>
      </c>
      <c r="R262">
        <v>34</v>
      </c>
      <c r="S262" s="288" t="s">
        <v>591</v>
      </c>
      <c r="T262">
        <v>5000</v>
      </c>
      <c r="U262" t="s">
        <v>587</v>
      </c>
      <c r="V262">
        <v>23</v>
      </c>
      <c r="W262" s="288" t="s">
        <v>572</v>
      </c>
      <c r="X262">
        <v>5000</v>
      </c>
      <c r="Y262" t="s">
        <v>596</v>
      </c>
      <c r="Z262" s="291">
        <v>200</v>
      </c>
    </row>
    <row r="263" spans="1:26" x14ac:dyDescent="0.3">
      <c r="A263" s="264" t="s">
        <v>597</v>
      </c>
      <c r="B263" s="265">
        <v>500</v>
      </c>
      <c r="C263" s="288" t="s">
        <v>586</v>
      </c>
      <c r="D263">
        <v>72</v>
      </c>
      <c r="E263" t="s">
        <v>582</v>
      </c>
      <c r="F263">
        <v>34</v>
      </c>
      <c r="G263" s="288" t="s">
        <v>597</v>
      </c>
      <c r="H263">
        <v>500</v>
      </c>
      <c r="I263" t="s">
        <v>597</v>
      </c>
      <c r="J263">
        <v>500</v>
      </c>
      <c r="K263" s="288" t="s">
        <v>592</v>
      </c>
      <c r="L263">
        <v>4000</v>
      </c>
      <c r="M263" t="s">
        <v>566</v>
      </c>
      <c r="N263">
        <v>23000</v>
      </c>
      <c r="O263" s="288" t="s">
        <v>581</v>
      </c>
      <c r="P263">
        <v>34</v>
      </c>
      <c r="Q263" t="s">
        <v>582</v>
      </c>
      <c r="R263">
        <v>34</v>
      </c>
      <c r="S263" s="288" t="s">
        <v>592</v>
      </c>
      <c r="T263">
        <v>4000</v>
      </c>
      <c r="U263" t="s">
        <v>588</v>
      </c>
      <c r="V263">
        <v>1</v>
      </c>
      <c r="W263" s="288" t="s">
        <v>573</v>
      </c>
      <c r="X263">
        <v>23000</v>
      </c>
      <c r="Y263" t="s">
        <v>597</v>
      </c>
      <c r="Z263" s="291">
        <v>500</v>
      </c>
    </row>
    <row r="264" spans="1:26" x14ac:dyDescent="0.3">
      <c r="A264" s="264" t="s">
        <v>598</v>
      </c>
      <c r="B264" s="264">
        <v>500</v>
      </c>
      <c r="C264" s="288" t="s">
        <v>587</v>
      </c>
      <c r="D264">
        <v>23</v>
      </c>
      <c r="E264" t="s">
        <v>583</v>
      </c>
      <c r="F264">
        <v>25.6</v>
      </c>
      <c r="G264" s="288" t="s">
        <v>598</v>
      </c>
      <c r="H264">
        <v>500</v>
      </c>
      <c r="I264" t="s">
        <v>598</v>
      </c>
      <c r="J264">
        <v>500</v>
      </c>
      <c r="K264" s="288" t="s">
        <v>593</v>
      </c>
      <c r="L264">
        <v>23000</v>
      </c>
      <c r="M264" t="s">
        <v>567</v>
      </c>
      <c r="N264">
        <v>1000</v>
      </c>
      <c r="O264" s="288" t="s">
        <v>582</v>
      </c>
      <c r="P264">
        <v>34</v>
      </c>
      <c r="Q264" t="s">
        <v>583</v>
      </c>
      <c r="R264">
        <v>25.6</v>
      </c>
      <c r="S264" s="288" t="s">
        <v>593</v>
      </c>
      <c r="T264">
        <v>23000</v>
      </c>
      <c r="U264" t="s">
        <v>589</v>
      </c>
      <c r="V264">
        <v>0.1</v>
      </c>
      <c r="W264" s="288" t="s">
        <v>574</v>
      </c>
      <c r="X264">
        <v>81.13</v>
      </c>
      <c r="Y264" t="s">
        <v>598</v>
      </c>
      <c r="Z264" s="291">
        <v>500</v>
      </c>
    </row>
    <row r="265" spans="1:26" x14ac:dyDescent="0.3">
      <c r="A265" s="264" t="s">
        <v>599</v>
      </c>
      <c r="B265" s="265">
        <v>500</v>
      </c>
      <c r="C265" s="288" t="s">
        <v>588</v>
      </c>
      <c r="D265">
        <v>1</v>
      </c>
      <c r="E265" t="s">
        <v>584</v>
      </c>
      <c r="F265">
        <v>25.6</v>
      </c>
      <c r="G265" s="288" t="s">
        <v>599</v>
      </c>
      <c r="H265">
        <v>500</v>
      </c>
      <c r="I265" t="s">
        <v>599</v>
      </c>
      <c r="J265">
        <v>500</v>
      </c>
      <c r="K265" s="288" t="s">
        <v>594</v>
      </c>
      <c r="L265">
        <v>5000</v>
      </c>
      <c r="M265" t="s">
        <v>568</v>
      </c>
      <c r="N265">
        <v>23000</v>
      </c>
      <c r="O265" s="288" t="s">
        <v>583</v>
      </c>
      <c r="P265">
        <v>25.6</v>
      </c>
      <c r="Q265" t="s">
        <v>584</v>
      </c>
      <c r="R265">
        <v>25.6</v>
      </c>
      <c r="S265" s="288" t="s">
        <v>594</v>
      </c>
      <c r="T265">
        <v>5000</v>
      </c>
      <c r="U265" t="s">
        <v>590</v>
      </c>
      <c r="V265">
        <v>57.28</v>
      </c>
      <c r="W265" s="288" t="s">
        <v>575</v>
      </c>
      <c r="X265">
        <v>81.13</v>
      </c>
      <c r="Y265" t="s">
        <v>599</v>
      </c>
      <c r="Z265" s="291">
        <v>500</v>
      </c>
    </row>
    <row r="266" spans="1:26" x14ac:dyDescent="0.3">
      <c r="A266" s="264" t="s">
        <v>600</v>
      </c>
      <c r="B266" s="265">
        <v>15</v>
      </c>
      <c r="C266" s="288" t="s">
        <v>589</v>
      </c>
      <c r="D266">
        <v>0.1</v>
      </c>
      <c r="E266" t="s">
        <v>585</v>
      </c>
      <c r="F266">
        <v>0.6</v>
      </c>
      <c r="G266" s="288" t="s">
        <v>600</v>
      </c>
      <c r="H266">
        <v>15</v>
      </c>
      <c r="I266" t="s">
        <v>600</v>
      </c>
      <c r="J266">
        <v>15</v>
      </c>
      <c r="K266" s="288" t="s">
        <v>595</v>
      </c>
      <c r="L266">
        <v>1000</v>
      </c>
      <c r="M266" t="s">
        <v>569</v>
      </c>
      <c r="N266">
        <v>8000</v>
      </c>
      <c r="O266" s="288" t="s">
        <v>584</v>
      </c>
      <c r="P266">
        <v>25.6</v>
      </c>
      <c r="Q266" t="s">
        <v>585</v>
      </c>
      <c r="R266">
        <v>0.6</v>
      </c>
      <c r="S266" s="288" t="s">
        <v>595</v>
      </c>
      <c r="T266">
        <v>1000</v>
      </c>
      <c r="U266" t="s">
        <v>591</v>
      </c>
      <c r="V266">
        <v>5000</v>
      </c>
      <c r="W266" s="288" t="s">
        <v>576</v>
      </c>
      <c r="X266">
        <v>41.050493150000001</v>
      </c>
      <c r="Y266" t="s">
        <v>600</v>
      </c>
      <c r="Z266" s="291">
        <v>15</v>
      </c>
    </row>
    <row r="267" spans="1:26" x14ac:dyDescent="0.3">
      <c r="A267" s="264" t="s">
        <v>601</v>
      </c>
      <c r="B267" s="265">
        <v>0.30299999999999999</v>
      </c>
      <c r="C267" s="288" t="s">
        <v>590</v>
      </c>
      <c r="D267">
        <v>57.28</v>
      </c>
      <c r="E267" t="s">
        <v>586</v>
      </c>
      <c r="F267">
        <v>72</v>
      </c>
      <c r="G267" s="288" t="s">
        <v>601</v>
      </c>
      <c r="H267">
        <v>0.30299999999999999</v>
      </c>
      <c r="I267" t="s">
        <v>601</v>
      </c>
      <c r="J267">
        <v>0.30299999999999999</v>
      </c>
      <c r="K267" s="288" t="s">
        <v>596</v>
      </c>
      <c r="L267">
        <v>200</v>
      </c>
      <c r="M267" t="s">
        <v>570</v>
      </c>
      <c r="N267">
        <v>23000</v>
      </c>
      <c r="O267" s="288" t="s">
        <v>585</v>
      </c>
      <c r="P267">
        <v>0.6</v>
      </c>
      <c r="Q267" t="s">
        <v>586</v>
      </c>
      <c r="R267">
        <v>72</v>
      </c>
      <c r="S267" s="288" t="s">
        <v>596</v>
      </c>
      <c r="T267">
        <v>200</v>
      </c>
      <c r="U267" t="s">
        <v>592</v>
      </c>
      <c r="V267">
        <v>4000</v>
      </c>
      <c r="W267" s="288" t="s">
        <v>577</v>
      </c>
      <c r="X267">
        <v>60</v>
      </c>
      <c r="Y267" t="s">
        <v>601</v>
      </c>
      <c r="Z267" s="291">
        <v>0.30299999999999999</v>
      </c>
    </row>
    <row r="268" spans="1:26" x14ac:dyDescent="0.3">
      <c r="A268" s="264" t="s">
        <v>602</v>
      </c>
      <c r="B268" s="265">
        <v>20</v>
      </c>
      <c r="C268" s="288" t="s">
        <v>591</v>
      </c>
      <c r="D268">
        <v>5000</v>
      </c>
      <c r="E268" t="s">
        <v>587</v>
      </c>
      <c r="F268">
        <v>23</v>
      </c>
      <c r="G268" s="288" t="s">
        <v>602</v>
      </c>
      <c r="H268">
        <v>20</v>
      </c>
      <c r="I268" t="s">
        <v>602</v>
      </c>
      <c r="J268">
        <v>20</v>
      </c>
      <c r="K268" s="288" t="s">
        <v>597</v>
      </c>
      <c r="L268">
        <v>500</v>
      </c>
      <c r="M268" t="s">
        <v>571</v>
      </c>
      <c r="N268">
        <v>100</v>
      </c>
      <c r="O268" s="288" t="s">
        <v>586</v>
      </c>
      <c r="P268">
        <v>72</v>
      </c>
      <c r="Q268" t="s">
        <v>587</v>
      </c>
      <c r="R268">
        <v>23</v>
      </c>
      <c r="S268" s="288" t="s">
        <v>597</v>
      </c>
      <c r="T268">
        <v>500</v>
      </c>
      <c r="U268" t="s">
        <v>593</v>
      </c>
      <c r="V268">
        <v>23000</v>
      </c>
      <c r="W268" s="288" t="s">
        <v>578</v>
      </c>
      <c r="X268">
        <v>551</v>
      </c>
      <c r="Y268" t="s">
        <v>602</v>
      </c>
      <c r="Z268" s="291">
        <v>20</v>
      </c>
    </row>
    <row r="269" spans="1:26" x14ac:dyDescent="0.3">
      <c r="A269" s="264" t="s">
        <v>603</v>
      </c>
      <c r="B269" s="264">
        <v>0.32100000000000001</v>
      </c>
      <c r="C269" s="288" t="s">
        <v>592</v>
      </c>
      <c r="D269">
        <v>4000</v>
      </c>
      <c r="E269" t="s">
        <v>588</v>
      </c>
      <c r="F269">
        <v>1</v>
      </c>
      <c r="G269" s="288" t="s">
        <v>603</v>
      </c>
      <c r="H269">
        <v>0.32100000000000001</v>
      </c>
      <c r="I269" t="s">
        <v>603</v>
      </c>
      <c r="J269">
        <v>0.32100000000000001</v>
      </c>
      <c r="K269" s="288" t="s">
        <v>598</v>
      </c>
      <c r="L269">
        <v>500</v>
      </c>
      <c r="M269" t="s">
        <v>572</v>
      </c>
      <c r="N269">
        <v>5000</v>
      </c>
      <c r="O269" s="288" t="s">
        <v>587</v>
      </c>
      <c r="P269">
        <v>23</v>
      </c>
      <c r="Q269" t="s">
        <v>588</v>
      </c>
      <c r="R269">
        <v>1</v>
      </c>
      <c r="S269" s="288" t="s">
        <v>598</v>
      </c>
      <c r="T269">
        <v>500</v>
      </c>
      <c r="U269" t="s">
        <v>594</v>
      </c>
      <c r="V269">
        <v>5000</v>
      </c>
      <c r="W269" s="288" t="s">
        <v>579</v>
      </c>
      <c r="X269">
        <v>551</v>
      </c>
      <c r="Y269" t="s">
        <v>603</v>
      </c>
      <c r="Z269" s="291">
        <v>0.32100000000000001</v>
      </c>
    </row>
    <row r="270" spans="1:26" x14ac:dyDescent="0.3">
      <c r="A270" s="264" t="s">
        <v>604</v>
      </c>
      <c r="B270" s="264">
        <v>15</v>
      </c>
      <c r="C270" s="288" t="s">
        <v>593</v>
      </c>
      <c r="D270">
        <v>23000</v>
      </c>
      <c r="E270" t="s">
        <v>589</v>
      </c>
      <c r="F270">
        <v>0.1</v>
      </c>
      <c r="G270" s="288" t="s">
        <v>604</v>
      </c>
      <c r="H270">
        <v>15</v>
      </c>
      <c r="I270" t="s">
        <v>604</v>
      </c>
      <c r="J270">
        <v>15</v>
      </c>
      <c r="K270" s="288" t="s">
        <v>599</v>
      </c>
      <c r="L270">
        <v>500</v>
      </c>
      <c r="M270" t="s">
        <v>573</v>
      </c>
      <c r="N270">
        <v>23000</v>
      </c>
      <c r="O270" s="288" t="s">
        <v>588</v>
      </c>
      <c r="P270">
        <v>1</v>
      </c>
      <c r="Q270" t="s">
        <v>589</v>
      </c>
      <c r="R270">
        <v>0.1</v>
      </c>
      <c r="S270" s="288" t="s">
        <v>599</v>
      </c>
      <c r="T270">
        <v>500</v>
      </c>
      <c r="U270" t="s">
        <v>595</v>
      </c>
      <c r="V270">
        <v>1000</v>
      </c>
      <c r="W270" s="288" t="s">
        <v>580</v>
      </c>
      <c r="X270">
        <v>98.5</v>
      </c>
      <c r="Y270" t="s">
        <v>604</v>
      </c>
      <c r="Z270" s="291">
        <v>15</v>
      </c>
    </row>
    <row r="271" spans="1:26" x14ac:dyDescent="0.3">
      <c r="A271" s="264" t="s">
        <v>605</v>
      </c>
      <c r="B271" s="265">
        <v>0.16600000000000001</v>
      </c>
      <c r="C271" s="288" t="s">
        <v>594</v>
      </c>
      <c r="D271">
        <v>5000</v>
      </c>
      <c r="E271" t="s">
        <v>590</v>
      </c>
      <c r="F271">
        <v>57.28</v>
      </c>
      <c r="G271" s="288" t="s">
        <v>605</v>
      </c>
      <c r="H271">
        <v>0.16600000000000001</v>
      </c>
      <c r="I271" t="s">
        <v>605</v>
      </c>
      <c r="J271">
        <v>0.16600000000000001</v>
      </c>
      <c r="K271" s="288" t="s">
        <v>600</v>
      </c>
      <c r="L271">
        <v>15</v>
      </c>
      <c r="M271" t="s">
        <v>574</v>
      </c>
      <c r="N271">
        <v>81.13</v>
      </c>
      <c r="O271" s="288" t="s">
        <v>589</v>
      </c>
      <c r="P271">
        <v>0.1</v>
      </c>
      <c r="Q271" t="s">
        <v>590</v>
      </c>
      <c r="R271">
        <v>57.28</v>
      </c>
      <c r="S271" s="288" t="s">
        <v>600</v>
      </c>
      <c r="T271">
        <v>15</v>
      </c>
      <c r="U271" t="s">
        <v>596</v>
      </c>
      <c r="V271">
        <v>200</v>
      </c>
      <c r="W271" s="288" t="s">
        <v>581</v>
      </c>
      <c r="X271">
        <v>34</v>
      </c>
      <c r="Y271" t="s">
        <v>605</v>
      </c>
      <c r="Z271" s="291">
        <v>0.16600000000000001</v>
      </c>
    </row>
    <row r="272" spans="1:26" x14ac:dyDescent="0.3">
      <c r="A272" s="264" t="s">
        <v>606</v>
      </c>
      <c r="B272" s="264">
        <v>20</v>
      </c>
      <c r="C272" s="288" t="s">
        <v>595</v>
      </c>
      <c r="D272">
        <v>1000</v>
      </c>
      <c r="E272" t="s">
        <v>591</v>
      </c>
      <c r="F272">
        <v>5000</v>
      </c>
      <c r="G272" s="288" t="s">
        <v>606</v>
      </c>
      <c r="H272">
        <v>20</v>
      </c>
      <c r="I272" t="s">
        <v>606</v>
      </c>
      <c r="J272">
        <v>20</v>
      </c>
      <c r="K272" s="288" t="s">
        <v>601</v>
      </c>
      <c r="L272">
        <v>0.30299999999999999</v>
      </c>
      <c r="M272" t="s">
        <v>575</v>
      </c>
      <c r="N272">
        <v>81.13</v>
      </c>
      <c r="O272" s="288" t="s">
        <v>590</v>
      </c>
      <c r="P272">
        <v>57.28</v>
      </c>
      <c r="Q272" t="s">
        <v>591</v>
      </c>
      <c r="R272">
        <v>5000</v>
      </c>
      <c r="S272" s="288" t="s">
        <v>601</v>
      </c>
      <c r="T272">
        <v>0.30299999999999999</v>
      </c>
      <c r="U272" t="s">
        <v>597</v>
      </c>
      <c r="V272">
        <v>500</v>
      </c>
      <c r="W272" s="288" t="s">
        <v>582</v>
      </c>
      <c r="X272">
        <v>34</v>
      </c>
      <c r="Y272" t="s">
        <v>606</v>
      </c>
      <c r="Z272" s="291">
        <v>20</v>
      </c>
    </row>
    <row r="273" spans="1:26" x14ac:dyDescent="0.3">
      <c r="A273" s="264" t="s">
        <v>607</v>
      </c>
      <c r="B273" s="265">
        <v>0.46</v>
      </c>
      <c r="C273" s="288" t="s">
        <v>596</v>
      </c>
      <c r="D273">
        <v>200</v>
      </c>
      <c r="E273" t="s">
        <v>592</v>
      </c>
      <c r="F273">
        <v>4000</v>
      </c>
      <c r="G273" s="288" t="s">
        <v>607</v>
      </c>
      <c r="H273">
        <v>0.46</v>
      </c>
      <c r="I273" t="s">
        <v>607</v>
      </c>
      <c r="J273">
        <v>0.46</v>
      </c>
      <c r="K273" s="288" t="s">
        <v>602</v>
      </c>
      <c r="L273">
        <v>20</v>
      </c>
      <c r="M273" t="s">
        <v>576</v>
      </c>
      <c r="N273">
        <v>41.050493150000001</v>
      </c>
      <c r="O273" s="288" t="s">
        <v>591</v>
      </c>
      <c r="P273">
        <v>5000</v>
      </c>
      <c r="Q273" t="s">
        <v>592</v>
      </c>
      <c r="R273">
        <v>4000</v>
      </c>
      <c r="S273" s="288" t="s">
        <v>602</v>
      </c>
      <c r="T273">
        <v>20</v>
      </c>
      <c r="U273" t="s">
        <v>598</v>
      </c>
      <c r="V273">
        <v>500</v>
      </c>
      <c r="W273" s="288" t="s">
        <v>583</v>
      </c>
      <c r="X273">
        <v>25.6</v>
      </c>
      <c r="Y273" t="s">
        <v>607</v>
      </c>
      <c r="Z273" s="291">
        <v>0.46</v>
      </c>
    </row>
    <row r="274" spans="1:26" x14ac:dyDescent="0.3">
      <c r="A274" s="264" t="s">
        <v>608</v>
      </c>
      <c r="B274" s="265">
        <v>0.32939021899999998</v>
      </c>
      <c r="C274" s="288" t="s">
        <v>597</v>
      </c>
      <c r="D274">
        <v>500</v>
      </c>
      <c r="E274" t="s">
        <v>593</v>
      </c>
      <c r="F274">
        <v>23000</v>
      </c>
      <c r="G274" s="288" t="s">
        <v>608</v>
      </c>
      <c r="H274">
        <v>0.32931373489999999</v>
      </c>
      <c r="I274" t="s">
        <v>608</v>
      </c>
      <c r="J274">
        <v>0.32931373489999999</v>
      </c>
      <c r="K274" s="288" t="s">
        <v>603</v>
      </c>
      <c r="L274">
        <v>0.32100000000000001</v>
      </c>
      <c r="M274" t="s">
        <v>577</v>
      </c>
      <c r="N274">
        <v>60</v>
      </c>
      <c r="O274" s="288" t="s">
        <v>592</v>
      </c>
      <c r="P274">
        <v>4000</v>
      </c>
      <c r="Q274" t="s">
        <v>593</v>
      </c>
      <c r="R274">
        <v>23000</v>
      </c>
      <c r="S274" s="288" t="s">
        <v>603</v>
      </c>
      <c r="T274">
        <v>0.32100000000000001</v>
      </c>
      <c r="U274" t="s">
        <v>599</v>
      </c>
      <c r="V274">
        <v>500</v>
      </c>
      <c r="W274" s="288" t="s">
        <v>584</v>
      </c>
      <c r="X274">
        <v>25.6</v>
      </c>
      <c r="Y274" t="s">
        <v>608</v>
      </c>
      <c r="Z274" s="291">
        <v>0.36</v>
      </c>
    </row>
    <row r="275" spans="1:26" x14ac:dyDescent="0.3">
      <c r="A275" s="265" t="s">
        <v>610</v>
      </c>
      <c r="B275" s="265">
        <v>0.4</v>
      </c>
      <c r="C275" s="288" t="s">
        <v>598</v>
      </c>
      <c r="D275">
        <v>500</v>
      </c>
      <c r="E275" t="s">
        <v>594</v>
      </c>
      <c r="F275">
        <v>5000</v>
      </c>
      <c r="G275" s="288" t="s">
        <v>610</v>
      </c>
      <c r="H275">
        <v>0.4</v>
      </c>
      <c r="I275" t="s">
        <v>610</v>
      </c>
      <c r="J275">
        <v>0.4</v>
      </c>
      <c r="K275" s="288" t="s">
        <v>604</v>
      </c>
      <c r="L275">
        <v>15</v>
      </c>
      <c r="M275" t="s">
        <v>578</v>
      </c>
      <c r="N275">
        <v>551</v>
      </c>
      <c r="O275" s="288" t="s">
        <v>593</v>
      </c>
      <c r="P275">
        <v>23000</v>
      </c>
      <c r="Q275" t="s">
        <v>594</v>
      </c>
      <c r="R275">
        <v>5000</v>
      </c>
      <c r="S275" s="288" t="s">
        <v>604</v>
      </c>
      <c r="T275">
        <v>15</v>
      </c>
      <c r="U275" t="s">
        <v>600</v>
      </c>
      <c r="V275">
        <v>15</v>
      </c>
      <c r="W275" s="288" t="s">
        <v>585</v>
      </c>
      <c r="X275">
        <v>0.6</v>
      </c>
      <c r="Y275" t="s">
        <v>610</v>
      </c>
      <c r="Z275" s="291">
        <v>0.4</v>
      </c>
    </row>
    <row r="276" spans="1:26" x14ac:dyDescent="0.3">
      <c r="A276" s="264" t="s">
        <v>612</v>
      </c>
      <c r="B276" s="264">
        <v>0.1</v>
      </c>
      <c r="C276" s="288" t="s">
        <v>599</v>
      </c>
      <c r="D276">
        <v>500</v>
      </c>
      <c r="E276" t="s">
        <v>595</v>
      </c>
      <c r="F276">
        <v>1000</v>
      </c>
      <c r="G276" s="288" t="s">
        <v>612</v>
      </c>
      <c r="H276">
        <v>0.1</v>
      </c>
      <c r="I276" t="s">
        <v>612</v>
      </c>
      <c r="J276">
        <v>0.1</v>
      </c>
      <c r="K276" s="288" t="s">
        <v>605</v>
      </c>
      <c r="L276">
        <v>0.16600000000000001</v>
      </c>
      <c r="M276" t="s">
        <v>579</v>
      </c>
      <c r="N276">
        <v>551</v>
      </c>
      <c r="O276" s="288" t="s">
        <v>594</v>
      </c>
      <c r="P276">
        <v>5000</v>
      </c>
      <c r="Q276" t="s">
        <v>595</v>
      </c>
      <c r="R276">
        <v>1000</v>
      </c>
      <c r="S276" s="288" t="s">
        <v>605</v>
      </c>
      <c r="T276">
        <v>0.16600000000000001</v>
      </c>
      <c r="U276" t="s">
        <v>601</v>
      </c>
      <c r="V276">
        <v>0.30299999999999999</v>
      </c>
      <c r="W276" s="288" t="s">
        <v>586</v>
      </c>
      <c r="X276">
        <v>72</v>
      </c>
      <c r="Y276" t="s">
        <v>612</v>
      </c>
      <c r="Z276" s="291">
        <v>0.1</v>
      </c>
    </row>
    <row r="277" spans="1:26" x14ac:dyDescent="0.3">
      <c r="A277" s="264" t="s">
        <v>613</v>
      </c>
      <c r="B277" s="265">
        <v>10</v>
      </c>
      <c r="C277" s="288" t="s">
        <v>600</v>
      </c>
      <c r="D277">
        <v>15</v>
      </c>
      <c r="E277" t="s">
        <v>596</v>
      </c>
      <c r="F277">
        <v>200</v>
      </c>
      <c r="G277" s="288" t="s">
        <v>613</v>
      </c>
      <c r="H277">
        <v>10</v>
      </c>
      <c r="I277" t="s">
        <v>613</v>
      </c>
      <c r="J277">
        <v>10</v>
      </c>
      <c r="K277" s="288" t="s">
        <v>606</v>
      </c>
      <c r="L277">
        <v>20</v>
      </c>
      <c r="M277" t="s">
        <v>580</v>
      </c>
      <c r="N277">
        <v>98.5</v>
      </c>
      <c r="O277" s="288" t="s">
        <v>595</v>
      </c>
      <c r="P277">
        <v>1000</v>
      </c>
      <c r="Q277" t="s">
        <v>596</v>
      </c>
      <c r="R277">
        <v>200</v>
      </c>
      <c r="S277" s="288" t="s">
        <v>606</v>
      </c>
      <c r="T277">
        <v>20</v>
      </c>
      <c r="U277" t="s">
        <v>602</v>
      </c>
      <c r="V277">
        <v>20</v>
      </c>
      <c r="W277" s="288" t="s">
        <v>587</v>
      </c>
      <c r="X277">
        <v>23</v>
      </c>
      <c r="Y277" t="s">
        <v>613</v>
      </c>
      <c r="Z277" s="291">
        <v>10</v>
      </c>
    </row>
    <row r="278" spans="1:26" x14ac:dyDescent="0.3">
      <c r="A278" s="264" t="s">
        <v>614</v>
      </c>
      <c r="B278" s="265">
        <v>0.08</v>
      </c>
      <c r="C278" s="288" t="s">
        <v>601</v>
      </c>
      <c r="D278">
        <v>0.30299999999999999</v>
      </c>
      <c r="E278" t="s">
        <v>597</v>
      </c>
      <c r="F278">
        <v>500</v>
      </c>
      <c r="G278" s="288" t="s">
        <v>614</v>
      </c>
      <c r="H278">
        <v>0.08</v>
      </c>
      <c r="I278" t="s">
        <v>614</v>
      </c>
      <c r="J278">
        <v>0.08</v>
      </c>
      <c r="K278" s="288" t="s">
        <v>607</v>
      </c>
      <c r="L278">
        <v>0.46</v>
      </c>
      <c r="M278" t="s">
        <v>581</v>
      </c>
      <c r="N278">
        <v>34</v>
      </c>
      <c r="O278" s="288" t="s">
        <v>596</v>
      </c>
      <c r="P278">
        <v>200</v>
      </c>
      <c r="Q278" t="s">
        <v>597</v>
      </c>
      <c r="R278">
        <v>500</v>
      </c>
      <c r="S278" s="288" t="s">
        <v>607</v>
      </c>
      <c r="T278">
        <v>0.46</v>
      </c>
      <c r="U278" t="s">
        <v>603</v>
      </c>
      <c r="V278">
        <v>0.32100000000000001</v>
      </c>
      <c r="W278" s="288" t="s">
        <v>588</v>
      </c>
      <c r="X278">
        <v>1</v>
      </c>
      <c r="Y278" t="s">
        <v>614</v>
      </c>
      <c r="Z278" s="291">
        <v>0.08</v>
      </c>
    </row>
    <row r="279" spans="1:26" x14ac:dyDescent="0.3">
      <c r="A279" s="264" t="s">
        <v>615</v>
      </c>
      <c r="B279" s="265">
        <v>0.17</v>
      </c>
      <c r="C279" s="288" t="s">
        <v>602</v>
      </c>
      <c r="D279">
        <v>20</v>
      </c>
      <c r="E279" t="s">
        <v>598</v>
      </c>
      <c r="F279">
        <v>500</v>
      </c>
      <c r="G279" s="288" t="s">
        <v>615</v>
      </c>
      <c r="H279">
        <v>0.17</v>
      </c>
      <c r="I279" t="s">
        <v>615</v>
      </c>
      <c r="J279">
        <v>0.17</v>
      </c>
      <c r="K279" s="288" t="s">
        <v>610</v>
      </c>
      <c r="L279">
        <v>0.4</v>
      </c>
      <c r="M279" t="s">
        <v>582</v>
      </c>
      <c r="N279">
        <v>34</v>
      </c>
      <c r="O279" s="288" t="s">
        <v>597</v>
      </c>
      <c r="P279">
        <v>500</v>
      </c>
      <c r="Q279" t="s">
        <v>598</v>
      </c>
      <c r="R279">
        <v>500</v>
      </c>
      <c r="S279" s="288" t="s">
        <v>608</v>
      </c>
      <c r="T279">
        <v>0.36</v>
      </c>
      <c r="U279" t="s">
        <v>604</v>
      </c>
      <c r="V279">
        <v>15</v>
      </c>
      <c r="W279" s="288" t="s">
        <v>589</v>
      </c>
      <c r="X279">
        <v>0.1</v>
      </c>
      <c r="Y279" t="s">
        <v>615</v>
      </c>
      <c r="Z279" s="291">
        <v>0.17</v>
      </c>
    </row>
    <row r="280" spans="1:26" x14ac:dyDescent="0.3">
      <c r="A280" s="264" t="s">
        <v>617</v>
      </c>
      <c r="B280" s="264">
        <v>0.04</v>
      </c>
      <c r="C280" s="288" t="s">
        <v>603</v>
      </c>
      <c r="D280">
        <v>0.32100000000000001</v>
      </c>
      <c r="E280" t="s">
        <v>599</v>
      </c>
      <c r="F280">
        <v>500</v>
      </c>
      <c r="G280" s="288" t="s">
        <v>617</v>
      </c>
      <c r="H280">
        <v>0.04</v>
      </c>
      <c r="I280" t="s">
        <v>617</v>
      </c>
      <c r="J280">
        <v>0.04</v>
      </c>
      <c r="K280" s="288" t="s">
        <v>612</v>
      </c>
      <c r="L280">
        <v>0.1</v>
      </c>
      <c r="M280" t="s">
        <v>583</v>
      </c>
      <c r="N280">
        <v>25.6</v>
      </c>
      <c r="O280" s="288" t="s">
        <v>598</v>
      </c>
      <c r="P280">
        <v>500</v>
      </c>
      <c r="Q280" t="s">
        <v>599</v>
      </c>
      <c r="R280">
        <v>500</v>
      </c>
      <c r="S280" s="288" t="s">
        <v>610</v>
      </c>
      <c r="T280">
        <v>0.4</v>
      </c>
      <c r="U280" t="s">
        <v>605</v>
      </c>
      <c r="V280">
        <v>0.16600000000000001</v>
      </c>
      <c r="W280" s="288" t="s">
        <v>590</v>
      </c>
      <c r="X280">
        <v>57.28</v>
      </c>
      <c r="Y280" t="s">
        <v>617</v>
      </c>
      <c r="Z280" s="291">
        <v>0.04</v>
      </c>
    </row>
    <row r="281" spans="1:26" x14ac:dyDescent="0.3">
      <c r="A281" s="264" t="s">
        <v>618</v>
      </c>
      <c r="B281" s="264">
        <v>2.9999999990000002E-2</v>
      </c>
      <c r="C281" s="288" t="s">
        <v>604</v>
      </c>
      <c r="D281">
        <v>15</v>
      </c>
      <c r="E281" t="s">
        <v>600</v>
      </c>
      <c r="F281">
        <v>15</v>
      </c>
      <c r="G281" s="288" t="s">
        <v>618</v>
      </c>
      <c r="H281">
        <v>2.9999999990000002E-2</v>
      </c>
      <c r="I281" t="s">
        <v>618</v>
      </c>
      <c r="J281">
        <v>2.9999999990000002E-2</v>
      </c>
      <c r="K281" s="288" t="s">
        <v>613</v>
      </c>
      <c r="L281">
        <v>10</v>
      </c>
      <c r="M281" t="s">
        <v>584</v>
      </c>
      <c r="N281">
        <v>25.6</v>
      </c>
      <c r="O281" s="288" t="s">
        <v>599</v>
      </c>
      <c r="P281">
        <v>500</v>
      </c>
      <c r="Q281" t="s">
        <v>600</v>
      </c>
      <c r="R281">
        <v>15</v>
      </c>
      <c r="S281" s="288" t="s">
        <v>612</v>
      </c>
      <c r="T281">
        <v>0.1</v>
      </c>
      <c r="U281" t="s">
        <v>606</v>
      </c>
      <c r="V281">
        <v>20</v>
      </c>
      <c r="W281" s="288" t="s">
        <v>591</v>
      </c>
      <c r="X281">
        <v>5000</v>
      </c>
      <c r="Y281" t="s">
        <v>618</v>
      </c>
      <c r="Z281" s="291">
        <v>0.03</v>
      </c>
    </row>
    <row r="282" spans="1:26" x14ac:dyDescent="0.3">
      <c r="A282" s="264" t="s">
        <v>620</v>
      </c>
      <c r="B282" s="264">
        <v>0.1</v>
      </c>
      <c r="C282" s="288" t="s">
        <v>605</v>
      </c>
      <c r="D282">
        <v>0.16600000000000001</v>
      </c>
      <c r="E282" t="s">
        <v>601</v>
      </c>
      <c r="F282">
        <v>0.30299999999999999</v>
      </c>
      <c r="G282" s="288" t="s">
        <v>620</v>
      </c>
      <c r="H282">
        <v>0.1</v>
      </c>
      <c r="I282" t="s">
        <v>620</v>
      </c>
      <c r="J282">
        <v>0.1</v>
      </c>
      <c r="K282" s="288" t="s">
        <v>614</v>
      </c>
      <c r="L282">
        <v>7.9999999990000001E-2</v>
      </c>
      <c r="M282" t="s">
        <v>585</v>
      </c>
      <c r="N282">
        <v>0.6</v>
      </c>
      <c r="O282" s="288" t="s">
        <v>600</v>
      </c>
      <c r="P282">
        <v>15</v>
      </c>
      <c r="Q282" t="s">
        <v>601</v>
      </c>
      <c r="R282">
        <v>0.30299999999999999</v>
      </c>
      <c r="S282" s="288" t="s">
        <v>613</v>
      </c>
      <c r="T282">
        <v>10</v>
      </c>
      <c r="U282" t="s">
        <v>607</v>
      </c>
      <c r="V282">
        <v>0.46</v>
      </c>
      <c r="W282" s="288" t="s">
        <v>592</v>
      </c>
      <c r="X282">
        <v>4000</v>
      </c>
      <c r="Y282" t="s">
        <v>620</v>
      </c>
      <c r="Z282" s="291">
        <v>0.1</v>
      </c>
    </row>
    <row r="283" spans="1:26" x14ac:dyDescent="0.3">
      <c r="A283" s="264" t="s">
        <v>621</v>
      </c>
      <c r="B283" s="264">
        <v>15</v>
      </c>
      <c r="C283" s="288" t="s">
        <v>606</v>
      </c>
      <c r="D283">
        <v>20</v>
      </c>
      <c r="E283" t="s">
        <v>602</v>
      </c>
      <c r="F283">
        <v>20</v>
      </c>
      <c r="G283" s="288" t="s">
        <v>621</v>
      </c>
      <c r="H283">
        <v>15</v>
      </c>
      <c r="I283" t="s">
        <v>621</v>
      </c>
      <c r="J283">
        <v>15</v>
      </c>
      <c r="K283" s="288" t="s">
        <v>615</v>
      </c>
      <c r="L283">
        <v>0.17</v>
      </c>
      <c r="M283" t="s">
        <v>586</v>
      </c>
      <c r="N283">
        <v>72</v>
      </c>
      <c r="O283" s="288" t="s">
        <v>601</v>
      </c>
      <c r="P283">
        <v>0.30299999999999999</v>
      </c>
      <c r="Q283" t="s">
        <v>602</v>
      </c>
      <c r="R283">
        <v>20</v>
      </c>
      <c r="S283" s="288" t="s">
        <v>614</v>
      </c>
      <c r="T283">
        <v>0.08</v>
      </c>
      <c r="U283" t="s">
        <v>610</v>
      </c>
      <c r="V283">
        <v>0.4</v>
      </c>
      <c r="W283" s="288" t="s">
        <v>593</v>
      </c>
      <c r="X283">
        <v>23000</v>
      </c>
      <c r="Y283" t="s">
        <v>621</v>
      </c>
      <c r="Z283" s="291">
        <v>15</v>
      </c>
    </row>
    <row r="284" spans="1:26" x14ac:dyDescent="0.3">
      <c r="A284" s="264" t="s">
        <v>622</v>
      </c>
      <c r="B284" s="264">
        <v>0.73958333330000003</v>
      </c>
      <c r="C284" s="288" t="s">
        <v>607</v>
      </c>
      <c r="D284">
        <v>0.46</v>
      </c>
      <c r="E284" t="s">
        <v>603</v>
      </c>
      <c r="F284">
        <v>0.32100000000000001</v>
      </c>
      <c r="G284" s="288" t="s">
        <v>622</v>
      </c>
      <c r="H284">
        <v>0.73958333330000003</v>
      </c>
      <c r="I284" t="s">
        <v>622</v>
      </c>
      <c r="J284">
        <v>0.73958333330000003</v>
      </c>
      <c r="K284" s="288" t="s">
        <v>617</v>
      </c>
      <c r="L284">
        <v>3.999999999E-2</v>
      </c>
      <c r="M284" t="s">
        <v>587</v>
      </c>
      <c r="N284">
        <v>23</v>
      </c>
      <c r="O284" s="288" t="s">
        <v>602</v>
      </c>
      <c r="P284">
        <v>20</v>
      </c>
      <c r="Q284" t="s">
        <v>603</v>
      </c>
      <c r="R284">
        <v>0.32100000000000001</v>
      </c>
      <c r="S284" s="288" t="s">
        <v>615</v>
      </c>
      <c r="T284">
        <v>0.17</v>
      </c>
      <c r="U284" t="s">
        <v>612</v>
      </c>
      <c r="V284">
        <v>0.1</v>
      </c>
      <c r="W284" s="288" t="s">
        <v>594</v>
      </c>
      <c r="X284">
        <v>5000</v>
      </c>
      <c r="Y284" t="s">
        <v>622</v>
      </c>
      <c r="Z284" s="291">
        <v>0.73958333330000003</v>
      </c>
    </row>
    <row r="285" spans="1:26" x14ac:dyDescent="0.3">
      <c r="A285" s="264" t="s">
        <v>623</v>
      </c>
      <c r="B285" s="264">
        <v>20</v>
      </c>
      <c r="C285" s="288" t="s">
        <v>608</v>
      </c>
      <c r="D285">
        <v>0.35999999989999998</v>
      </c>
      <c r="E285" t="s">
        <v>604</v>
      </c>
      <c r="F285">
        <v>15</v>
      </c>
      <c r="G285" s="288" t="s">
        <v>623</v>
      </c>
      <c r="H285">
        <v>20</v>
      </c>
      <c r="I285" t="s">
        <v>623</v>
      </c>
      <c r="J285">
        <v>20</v>
      </c>
      <c r="K285" s="288" t="s">
        <v>618</v>
      </c>
      <c r="L285">
        <v>2.9999999980000001E-2</v>
      </c>
      <c r="M285" t="s">
        <v>588</v>
      </c>
      <c r="N285">
        <v>1</v>
      </c>
      <c r="O285" s="288" t="s">
        <v>603</v>
      </c>
      <c r="P285">
        <v>0.32100000000000001</v>
      </c>
      <c r="Q285" t="s">
        <v>604</v>
      </c>
      <c r="R285">
        <v>15</v>
      </c>
      <c r="S285" s="288" t="s">
        <v>617</v>
      </c>
      <c r="T285">
        <v>0.04</v>
      </c>
      <c r="U285" t="s">
        <v>613</v>
      </c>
      <c r="V285">
        <v>10</v>
      </c>
      <c r="W285" s="288" t="s">
        <v>595</v>
      </c>
      <c r="X285">
        <v>1000</v>
      </c>
      <c r="Y285" t="s">
        <v>623</v>
      </c>
      <c r="Z285" s="291">
        <v>20</v>
      </c>
    </row>
    <row r="286" spans="1:26" x14ac:dyDescent="0.3">
      <c r="A286" s="264" t="s">
        <v>624</v>
      </c>
      <c r="B286" s="264">
        <v>1.345</v>
      </c>
      <c r="C286" s="288" t="s">
        <v>610</v>
      </c>
      <c r="D286">
        <v>0.4</v>
      </c>
      <c r="E286" t="s">
        <v>605</v>
      </c>
      <c r="F286">
        <v>0.16600000000000001</v>
      </c>
      <c r="G286" s="288" t="s">
        <v>624</v>
      </c>
      <c r="H286">
        <v>1.345</v>
      </c>
      <c r="I286" t="s">
        <v>624</v>
      </c>
      <c r="J286">
        <v>1.345</v>
      </c>
      <c r="K286" s="288" t="s">
        <v>620</v>
      </c>
      <c r="L286">
        <v>0.1</v>
      </c>
      <c r="M286" t="s">
        <v>589</v>
      </c>
      <c r="N286">
        <v>0.1</v>
      </c>
      <c r="O286" s="288" t="s">
        <v>604</v>
      </c>
      <c r="P286">
        <v>15</v>
      </c>
      <c r="Q286" t="s">
        <v>605</v>
      </c>
      <c r="R286">
        <v>0.16600000000000001</v>
      </c>
      <c r="S286" s="288" t="s">
        <v>618</v>
      </c>
      <c r="T286">
        <v>2.9999999990000002E-2</v>
      </c>
      <c r="U286" t="s">
        <v>614</v>
      </c>
      <c r="V286">
        <v>7.9999999990000001E-2</v>
      </c>
      <c r="W286" s="288" t="s">
        <v>596</v>
      </c>
      <c r="X286">
        <v>200</v>
      </c>
      <c r="Y286" t="s">
        <v>624</v>
      </c>
      <c r="Z286" s="291">
        <v>1.345</v>
      </c>
    </row>
    <row r="287" spans="1:26" x14ac:dyDescent="0.3">
      <c r="A287" s="264" t="s">
        <v>625</v>
      </c>
      <c r="B287" s="264">
        <v>10</v>
      </c>
      <c r="C287" s="288" t="s">
        <v>612</v>
      </c>
      <c r="D287">
        <v>0.1</v>
      </c>
      <c r="E287" t="s">
        <v>606</v>
      </c>
      <c r="F287">
        <v>20</v>
      </c>
      <c r="G287" s="288" t="s">
        <v>625</v>
      </c>
      <c r="H287">
        <v>10</v>
      </c>
      <c r="I287" t="s">
        <v>625</v>
      </c>
      <c r="J287">
        <v>10</v>
      </c>
      <c r="K287" s="288" t="s">
        <v>621</v>
      </c>
      <c r="L287">
        <v>15</v>
      </c>
      <c r="M287" t="s">
        <v>590</v>
      </c>
      <c r="N287">
        <v>57.28</v>
      </c>
      <c r="O287" s="288" t="s">
        <v>605</v>
      </c>
      <c r="P287">
        <v>0.16600000000000001</v>
      </c>
      <c r="Q287" t="s">
        <v>606</v>
      </c>
      <c r="R287">
        <v>20</v>
      </c>
      <c r="S287" s="288" t="s">
        <v>620</v>
      </c>
      <c r="T287">
        <v>0.1</v>
      </c>
      <c r="U287" t="s">
        <v>615</v>
      </c>
      <c r="V287">
        <v>0.17</v>
      </c>
      <c r="W287" s="288" t="s">
        <v>597</v>
      </c>
      <c r="X287">
        <v>500</v>
      </c>
      <c r="Y287" t="s">
        <v>625</v>
      </c>
      <c r="Z287" s="291">
        <v>10</v>
      </c>
    </row>
    <row r="288" spans="1:26" x14ac:dyDescent="0.3">
      <c r="A288" s="264" t="s">
        <v>626</v>
      </c>
      <c r="B288" s="264">
        <v>0.35899999999999999</v>
      </c>
      <c r="C288" s="288" t="s">
        <v>613</v>
      </c>
      <c r="D288">
        <v>10</v>
      </c>
      <c r="E288" t="s">
        <v>607</v>
      </c>
      <c r="F288">
        <v>0.46</v>
      </c>
      <c r="G288" s="288" t="s">
        <v>626</v>
      </c>
      <c r="H288">
        <v>0.35899999999999999</v>
      </c>
      <c r="I288" t="s">
        <v>626</v>
      </c>
      <c r="J288">
        <v>0.35899999999999999</v>
      </c>
      <c r="K288" s="288" t="s">
        <v>622</v>
      </c>
      <c r="L288">
        <v>0.73958333330000003</v>
      </c>
      <c r="M288" t="s">
        <v>591</v>
      </c>
      <c r="N288">
        <v>5000</v>
      </c>
      <c r="O288" s="288" t="s">
        <v>606</v>
      </c>
      <c r="P288">
        <v>20</v>
      </c>
      <c r="Q288" t="s">
        <v>607</v>
      </c>
      <c r="R288">
        <v>0.46</v>
      </c>
      <c r="S288" s="288" t="s">
        <v>621</v>
      </c>
      <c r="T288">
        <v>15</v>
      </c>
      <c r="U288" t="s">
        <v>617</v>
      </c>
      <c r="V288">
        <v>3.999999999E-2</v>
      </c>
      <c r="W288" s="288" t="s">
        <v>598</v>
      </c>
      <c r="X288">
        <v>500</v>
      </c>
      <c r="Y288" t="s">
        <v>626</v>
      </c>
      <c r="Z288" s="291">
        <v>0.35899999999999999</v>
      </c>
    </row>
    <row r="289" spans="1:26" x14ac:dyDescent="0.3">
      <c r="A289" s="264" t="s">
        <v>627</v>
      </c>
      <c r="B289" s="264">
        <v>5</v>
      </c>
      <c r="C289" s="288" t="s">
        <v>614</v>
      </c>
      <c r="D289">
        <v>7.9999999990000001E-2</v>
      </c>
      <c r="E289" t="s">
        <v>608</v>
      </c>
      <c r="F289">
        <v>7.3615092650000005E-2</v>
      </c>
      <c r="G289" s="288" t="s">
        <v>627</v>
      </c>
      <c r="H289">
        <v>5</v>
      </c>
      <c r="I289" t="s">
        <v>627</v>
      </c>
      <c r="J289">
        <v>5</v>
      </c>
      <c r="K289" s="288" t="s">
        <v>623</v>
      </c>
      <c r="L289">
        <v>20</v>
      </c>
      <c r="M289" t="s">
        <v>592</v>
      </c>
      <c r="N289">
        <v>4000</v>
      </c>
      <c r="O289" s="288" t="s">
        <v>607</v>
      </c>
      <c r="P289">
        <v>0.46</v>
      </c>
      <c r="Q289" t="s">
        <v>608</v>
      </c>
      <c r="R289">
        <v>8.3165706130000003E-2</v>
      </c>
      <c r="S289" s="288" t="s">
        <v>622</v>
      </c>
      <c r="T289">
        <v>0.73958333330000003</v>
      </c>
      <c r="U289" t="s">
        <v>618</v>
      </c>
      <c r="V289">
        <v>2.999999997E-2</v>
      </c>
      <c r="W289" s="288" t="s">
        <v>599</v>
      </c>
      <c r="X289">
        <v>500</v>
      </c>
      <c r="Y289" t="s">
        <v>627</v>
      </c>
      <c r="Z289" s="291">
        <v>5</v>
      </c>
    </row>
    <row r="290" spans="1:26" x14ac:dyDescent="0.3">
      <c r="A290" s="264" t="s">
        <v>628</v>
      </c>
      <c r="B290" s="264">
        <v>0.54100000000000004</v>
      </c>
      <c r="C290" s="288" t="s">
        <v>615</v>
      </c>
      <c r="D290">
        <v>0.17</v>
      </c>
      <c r="E290" t="s">
        <v>610</v>
      </c>
      <c r="F290">
        <v>0.4</v>
      </c>
      <c r="G290" s="288" t="s">
        <v>628</v>
      </c>
      <c r="H290">
        <v>0.54100000000000004</v>
      </c>
      <c r="I290" t="s">
        <v>628</v>
      </c>
      <c r="J290">
        <v>0.54100000000000004</v>
      </c>
      <c r="K290" s="288" t="s">
        <v>624</v>
      </c>
      <c r="L290">
        <v>1.345</v>
      </c>
      <c r="M290" t="s">
        <v>593</v>
      </c>
      <c r="N290">
        <v>23000</v>
      </c>
      <c r="O290" s="288" t="s">
        <v>608</v>
      </c>
      <c r="P290">
        <v>0.3452805988</v>
      </c>
      <c r="Q290" t="s">
        <v>610</v>
      </c>
      <c r="R290">
        <v>0.4</v>
      </c>
      <c r="S290" s="288" t="s">
        <v>623</v>
      </c>
      <c r="T290">
        <v>20</v>
      </c>
      <c r="U290" t="s">
        <v>620</v>
      </c>
      <c r="V290">
        <v>0.1</v>
      </c>
      <c r="W290" s="288" t="s">
        <v>600</v>
      </c>
      <c r="X290">
        <v>15</v>
      </c>
      <c r="Y290" t="s">
        <v>628</v>
      </c>
      <c r="Z290" s="291">
        <v>0.54100000000000004</v>
      </c>
    </row>
    <row r="291" spans="1:26" x14ac:dyDescent="0.3">
      <c r="A291" s="264" t="s">
        <v>631</v>
      </c>
      <c r="B291" s="264">
        <v>20</v>
      </c>
      <c r="C291" s="288" t="s">
        <v>617</v>
      </c>
      <c r="D291">
        <v>3.999999999E-2</v>
      </c>
      <c r="E291" t="s">
        <v>612</v>
      </c>
      <c r="F291">
        <v>0.1</v>
      </c>
      <c r="G291" s="288" t="s">
        <v>631</v>
      </c>
      <c r="H291">
        <v>20</v>
      </c>
      <c r="I291" t="s">
        <v>631</v>
      </c>
      <c r="J291">
        <v>20</v>
      </c>
      <c r="K291" s="288" t="s">
        <v>625</v>
      </c>
      <c r="L291">
        <v>10</v>
      </c>
      <c r="M291" t="s">
        <v>594</v>
      </c>
      <c r="N291">
        <v>5000</v>
      </c>
      <c r="O291" s="288" t="s">
        <v>610</v>
      </c>
      <c r="P291">
        <v>0.4</v>
      </c>
      <c r="Q291" t="s">
        <v>612</v>
      </c>
      <c r="R291">
        <v>0.1</v>
      </c>
      <c r="S291" s="288" t="s">
        <v>624</v>
      </c>
      <c r="T291">
        <v>1.345</v>
      </c>
      <c r="U291" t="s">
        <v>621</v>
      </c>
      <c r="V291">
        <v>15</v>
      </c>
      <c r="W291" s="288" t="s">
        <v>601</v>
      </c>
      <c r="X291">
        <v>0.30299999999999999</v>
      </c>
      <c r="Y291" t="s">
        <v>631</v>
      </c>
      <c r="Z291" s="291">
        <v>20</v>
      </c>
    </row>
    <row r="292" spans="1:26" x14ac:dyDescent="0.3">
      <c r="A292" s="264" t="s">
        <v>632</v>
      </c>
      <c r="B292" s="264">
        <v>1.0999999999999999E-2</v>
      </c>
      <c r="C292" s="288" t="s">
        <v>618</v>
      </c>
      <c r="D292">
        <v>2.9999999980000001E-2</v>
      </c>
      <c r="E292" t="s">
        <v>613</v>
      </c>
      <c r="F292">
        <v>10</v>
      </c>
      <c r="G292" s="288" t="s">
        <v>632</v>
      </c>
      <c r="H292">
        <v>1.0999999999999999E-2</v>
      </c>
      <c r="I292" t="s">
        <v>632</v>
      </c>
      <c r="J292">
        <v>1.0999999999999999E-2</v>
      </c>
      <c r="K292" s="288" t="s">
        <v>626</v>
      </c>
      <c r="L292">
        <v>0.35899999999999999</v>
      </c>
      <c r="M292" t="s">
        <v>595</v>
      </c>
      <c r="N292">
        <v>1000</v>
      </c>
      <c r="O292" s="288" t="s">
        <v>612</v>
      </c>
      <c r="P292">
        <v>0.1</v>
      </c>
      <c r="Q292" t="s">
        <v>613</v>
      </c>
      <c r="R292">
        <v>10</v>
      </c>
      <c r="S292" s="288" t="s">
        <v>625</v>
      </c>
      <c r="T292">
        <v>10</v>
      </c>
      <c r="U292" t="s">
        <v>622</v>
      </c>
      <c r="V292">
        <v>0.73958333330000003</v>
      </c>
      <c r="W292" s="288" t="s">
        <v>602</v>
      </c>
      <c r="X292">
        <v>20</v>
      </c>
      <c r="Y292" t="s">
        <v>632</v>
      </c>
      <c r="Z292" s="291">
        <v>1.0999999999999999E-2</v>
      </c>
    </row>
    <row r="293" spans="1:26" x14ac:dyDescent="0.3">
      <c r="A293" s="264" t="s">
        <v>633</v>
      </c>
      <c r="B293" s="264">
        <v>10</v>
      </c>
      <c r="C293" s="288" t="s">
        <v>620</v>
      </c>
      <c r="D293">
        <v>0.1</v>
      </c>
      <c r="E293" t="s">
        <v>614</v>
      </c>
      <c r="F293">
        <v>7.9999999990000001E-2</v>
      </c>
      <c r="G293" s="288" t="s">
        <v>633</v>
      </c>
      <c r="H293">
        <v>10</v>
      </c>
      <c r="I293" t="s">
        <v>633</v>
      </c>
      <c r="J293">
        <v>10</v>
      </c>
      <c r="K293" s="288" t="s">
        <v>627</v>
      </c>
      <c r="L293">
        <v>5</v>
      </c>
      <c r="M293" t="s">
        <v>596</v>
      </c>
      <c r="N293">
        <v>200</v>
      </c>
      <c r="O293" s="288" t="s">
        <v>613</v>
      </c>
      <c r="P293">
        <v>10</v>
      </c>
      <c r="Q293" t="s">
        <v>614</v>
      </c>
      <c r="R293">
        <v>7.9999999990000001E-2</v>
      </c>
      <c r="S293" s="288" t="s">
        <v>626</v>
      </c>
      <c r="T293">
        <v>0.35899999999999999</v>
      </c>
      <c r="U293" t="s">
        <v>623</v>
      </c>
      <c r="V293">
        <v>20</v>
      </c>
      <c r="W293" s="288" t="s">
        <v>603</v>
      </c>
      <c r="X293">
        <v>0.32100000000000001</v>
      </c>
      <c r="Y293" t="s">
        <v>633</v>
      </c>
      <c r="Z293" s="291">
        <v>10</v>
      </c>
    </row>
    <row r="294" spans="1:26" x14ac:dyDescent="0.3">
      <c r="A294" s="264" t="s">
        <v>634</v>
      </c>
      <c r="B294" s="264">
        <v>8.4000000000000005E-2</v>
      </c>
      <c r="C294" s="288" t="s">
        <v>621</v>
      </c>
      <c r="D294">
        <v>15</v>
      </c>
      <c r="E294" t="s">
        <v>615</v>
      </c>
      <c r="F294">
        <v>0.17</v>
      </c>
      <c r="G294" s="288" t="s">
        <v>634</v>
      </c>
      <c r="H294">
        <v>8.4000000000000005E-2</v>
      </c>
      <c r="I294" t="s">
        <v>634</v>
      </c>
      <c r="J294">
        <v>8.4000000000000005E-2</v>
      </c>
      <c r="K294" s="288" t="s">
        <v>628</v>
      </c>
      <c r="L294">
        <v>0.54100000000000004</v>
      </c>
      <c r="M294" t="s">
        <v>597</v>
      </c>
      <c r="N294">
        <v>500</v>
      </c>
      <c r="O294" s="288" t="s">
        <v>614</v>
      </c>
      <c r="P294">
        <v>7.999999998E-2</v>
      </c>
      <c r="Q294" t="s">
        <v>615</v>
      </c>
      <c r="R294">
        <v>0.17</v>
      </c>
      <c r="S294" s="288" t="s">
        <v>627</v>
      </c>
      <c r="T294">
        <v>5</v>
      </c>
      <c r="U294" t="s">
        <v>624</v>
      </c>
      <c r="V294">
        <v>1.345</v>
      </c>
      <c r="W294" s="288" t="s">
        <v>604</v>
      </c>
      <c r="X294">
        <v>15</v>
      </c>
      <c r="Y294" t="s">
        <v>634</v>
      </c>
      <c r="Z294" s="291">
        <v>8.4000000000000005E-2</v>
      </c>
    </row>
    <row r="295" spans="1:26" x14ac:dyDescent="0.3">
      <c r="A295" s="264" t="s">
        <v>635</v>
      </c>
      <c r="B295" s="264">
        <v>5</v>
      </c>
      <c r="C295" s="288" t="s">
        <v>622</v>
      </c>
      <c r="D295">
        <v>0.73958333330000003</v>
      </c>
      <c r="E295" t="s">
        <v>617</v>
      </c>
      <c r="F295">
        <v>3.9999999979999999E-2</v>
      </c>
      <c r="G295" s="288" t="s">
        <v>635</v>
      </c>
      <c r="H295">
        <v>5</v>
      </c>
      <c r="I295" t="s">
        <v>635</v>
      </c>
      <c r="J295">
        <v>5</v>
      </c>
      <c r="K295" s="288" t="s">
        <v>631</v>
      </c>
      <c r="L295">
        <v>20</v>
      </c>
      <c r="M295" t="s">
        <v>598</v>
      </c>
      <c r="N295">
        <v>500</v>
      </c>
      <c r="O295" s="288" t="s">
        <v>615</v>
      </c>
      <c r="P295">
        <v>0.1699999999</v>
      </c>
      <c r="Q295" t="s">
        <v>617</v>
      </c>
      <c r="R295">
        <v>3.999999999E-2</v>
      </c>
      <c r="S295" s="288" t="s">
        <v>628</v>
      </c>
      <c r="T295">
        <v>0.54100000000000004</v>
      </c>
      <c r="U295" t="s">
        <v>625</v>
      </c>
      <c r="V295">
        <v>10</v>
      </c>
      <c r="W295" s="288" t="s">
        <v>605</v>
      </c>
      <c r="X295">
        <v>0.16600000000000001</v>
      </c>
      <c r="Y295" t="s">
        <v>635</v>
      </c>
      <c r="Z295" s="291">
        <v>5</v>
      </c>
    </row>
    <row r="296" spans="1:26" x14ac:dyDescent="0.3">
      <c r="A296" s="264" t="s">
        <v>637</v>
      </c>
      <c r="B296" s="264">
        <v>15</v>
      </c>
      <c r="C296" s="288" t="s">
        <v>623</v>
      </c>
      <c r="D296">
        <v>20</v>
      </c>
      <c r="E296" t="s">
        <v>618</v>
      </c>
      <c r="F296">
        <v>2.9999999959999999E-2</v>
      </c>
      <c r="G296" s="288" t="s">
        <v>637</v>
      </c>
      <c r="H296">
        <v>15</v>
      </c>
      <c r="I296" t="s">
        <v>637</v>
      </c>
      <c r="J296">
        <v>15</v>
      </c>
      <c r="K296" s="288" t="s">
        <v>632</v>
      </c>
      <c r="L296">
        <v>1.0999999999999999E-2</v>
      </c>
      <c r="M296" t="s">
        <v>599</v>
      </c>
      <c r="N296">
        <v>500</v>
      </c>
      <c r="O296" s="288" t="s">
        <v>617</v>
      </c>
      <c r="P296">
        <v>3.9999999979999999E-2</v>
      </c>
      <c r="Q296" t="s">
        <v>618</v>
      </c>
      <c r="R296">
        <v>2.9999999959999999E-2</v>
      </c>
      <c r="S296" s="288" t="s">
        <v>631</v>
      </c>
      <c r="T296">
        <v>20</v>
      </c>
      <c r="U296" t="s">
        <v>626</v>
      </c>
      <c r="V296">
        <v>0.35899999999999999</v>
      </c>
      <c r="W296" s="288" t="s">
        <v>606</v>
      </c>
      <c r="X296">
        <v>20</v>
      </c>
      <c r="Y296" t="s">
        <v>637</v>
      </c>
      <c r="Z296" s="291">
        <v>15</v>
      </c>
    </row>
    <row r="297" spans="1:26" x14ac:dyDescent="0.3">
      <c r="A297" s="264" t="s">
        <v>638</v>
      </c>
      <c r="B297" s="264">
        <v>1.6040000000000001</v>
      </c>
      <c r="C297" s="288" t="s">
        <v>624</v>
      </c>
      <c r="D297">
        <v>1.345</v>
      </c>
      <c r="E297" t="s">
        <v>620</v>
      </c>
      <c r="F297">
        <v>0.1</v>
      </c>
      <c r="G297" s="288" t="s">
        <v>638</v>
      </c>
      <c r="H297">
        <v>1.6040000000000001</v>
      </c>
      <c r="I297" t="s">
        <v>638</v>
      </c>
      <c r="J297">
        <v>1.6040000000000001</v>
      </c>
      <c r="K297" s="288" t="s">
        <v>633</v>
      </c>
      <c r="L297">
        <v>10</v>
      </c>
      <c r="M297" t="s">
        <v>600</v>
      </c>
      <c r="N297">
        <v>15</v>
      </c>
      <c r="O297" s="288" t="s">
        <v>618</v>
      </c>
      <c r="P297">
        <v>2.9999999950000002E-2</v>
      </c>
      <c r="Q297" t="s">
        <v>620</v>
      </c>
      <c r="R297">
        <v>0.1</v>
      </c>
      <c r="S297" s="288" t="s">
        <v>632</v>
      </c>
      <c r="T297">
        <v>1.0999999999999999E-2</v>
      </c>
      <c r="U297" t="s">
        <v>627</v>
      </c>
      <c r="V297">
        <v>5</v>
      </c>
      <c r="W297" s="288" t="s">
        <v>607</v>
      </c>
      <c r="X297">
        <v>0.46</v>
      </c>
      <c r="Y297" t="s">
        <v>638</v>
      </c>
      <c r="Z297" s="291">
        <v>1.6040000000000001</v>
      </c>
    </row>
    <row r="298" spans="1:26" x14ac:dyDescent="0.3">
      <c r="A298" s="264" t="s">
        <v>639</v>
      </c>
      <c r="B298" s="264">
        <v>40</v>
      </c>
      <c r="C298" s="288" t="s">
        <v>625</v>
      </c>
      <c r="D298">
        <v>10</v>
      </c>
      <c r="E298" t="s">
        <v>621</v>
      </c>
      <c r="F298">
        <v>15</v>
      </c>
      <c r="G298" s="288" t="s">
        <v>639</v>
      </c>
      <c r="H298">
        <v>40</v>
      </c>
      <c r="I298" t="s">
        <v>639</v>
      </c>
      <c r="J298">
        <v>40</v>
      </c>
      <c r="K298" s="288" t="s">
        <v>634</v>
      </c>
      <c r="L298">
        <v>8.4000000000000005E-2</v>
      </c>
      <c r="M298" t="s">
        <v>601</v>
      </c>
      <c r="N298">
        <v>0.30299999999999999</v>
      </c>
      <c r="O298" s="288" t="s">
        <v>620</v>
      </c>
      <c r="P298">
        <v>0.1</v>
      </c>
      <c r="Q298" t="s">
        <v>621</v>
      </c>
      <c r="R298">
        <v>15</v>
      </c>
      <c r="S298" s="288" t="s">
        <v>633</v>
      </c>
      <c r="T298">
        <v>10</v>
      </c>
      <c r="U298" t="s">
        <v>628</v>
      </c>
      <c r="V298">
        <v>0.54100000000000004</v>
      </c>
      <c r="W298" s="288" t="s">
        <v>608</v>
      </c>
      <c r="X298">
        <v>0.35999999980000003</v>
      </c>
      <c r="Y298" t="s">
        <v>639</v>
      </c>
      <c r="Z298" s="291">
        <v>40</v>
      </c>
    </row>
    <row r="299" spans="1:26" x14ac:dyDescent="0.3">
      <c r="A299" s="264" t="s">
        <v>721</v>
      </c>
      <c r="B299" s="264">
        <v>36.092369329999997</v>
      </c>
      <c r="C299" s="288" t="s">
        <v>626</v>
      </c>
      <c r="D299">
        <v>0.35899999999999999</v>
      </c>
      <c r="E299" t="s">
        <v>622</v>
      </c>
      <c r="F299">
        <v>0.73958333330000003</v>
      </c>
      <c r="G299" s="288" t="s">
        <v>721</v>
      </c>
      <c r="H299">
        <v>36.092108930000002</v>
      </c>
      <c r="I299" t="s">
        <v>721</v>
      </c>
      <c r="J299">
        <v>36.092108930000002</v>
      </c>
      <c r="K299" s="288" t="s">
        <v>635</v>
      </c>
      <c r="L299">
        <v>5</v>
      </c>
      <c r="M299" t="s">
        <v>602</v>
      </c>
      <c r="N299">
        <v>20</v>
      </c>
      <c r="O299" s="288" t="s">
        <v>621</v>
      </c>
      <c r="P299">
        <v>15</v>
      </c>
      <c r="Q299" t="s">
        <v>622</v>
      </c>
      <c r="R299">
        <v>0.73958333330000003</v>
      </c>
      <c r="S299" s="288" t="s">
        <v>634</v>
      </c>
      <c r="T299">
        <v>8.4000000000000005E-2</v>
      </c>
      <c r="U299" t="s">
        <v>631</v>
      </c>
      <c r="V299">
        <v>20</v>
      </c>
      <c r="W299" s="288" t="s">
        <v>610</v>
      </c>
      <c r="X299">
        <v>0.4</v>
      </c>
      <c r="Y299" t="s">
        <v>721</v>
      </c>
      <c r="Z299" s="291">
        <v>34.067156699999998</v>
      </c>
    </row>
    <row r="300" spans="1:26" x14ac:dyDescent="0.3">
      <c r="A300" s="264" t="s">
        <v>722</v>
      </c>
      <c r="B300" s="264">
        <v>0.14626335109999999</v>
      </c>
      <c r="C300" s="288" t="s">
        <v>627</v>
      </c>
      <c r="D300">
        <v>5</v>
      </c>
      <c r="E300" t="s">
        <v>623</v>
      </c>
      <c r="F300">
        <v>20</v>
      </c>
      <c r="G300" s="288" t="s">
        <v>722</v>
      </c>
      <c r="H300">
        <v>0.1462633535</v>
      </c>
      <c r="I300" t="s">
        <v>722</v>
      </c>
      <c r="J300">
        <v>0.1462633535</v>
      </c>
      <c r="K300" s="288" t="s">
        <v>637</v>
      </c>
      <c r="L300">
        <v>15</v>
      </c>
      <c r="M300" t="s">
        <v>603</v>
      </c>
      <c r="N300">
        <v>0.32100000000000001</v>
      </c>
      <c r="O300" s="288" t="s">
        <v>622</v>
      </c>
      <c r="P300">
        <v>0.73958333330000003</v>
      </c>
      <c r="Q300" t="s">
        <v>623</v>
      </c>
      <c r="R300">
        <v>20</v>
      </c>
      <c r="S300" s="288" t="s">
        <v>635</v>
      </c>
      <c r="T300">
        <v>5</v>
      </c>
      <c r="U300" t="s">
        <v>632</v>
      </c>
      <c r="V300">
        <v>1.0999999999999999E-2</v>
      </c>
      <c r="W300" s="288" t="s">
        <v>612</v>
      </c>
      <c r="X300">
        <v>0.1</v>
      </c>
      <c r="Y300" t="s">
        <v>722</v>
      </c>
      <c r="Z300" s="291">
        <v>0.1314787254</v>
      </c>
    </row>
    <row r="301" spans="1:26" x14ac:dyDescent="0.3">
      <c r="A301" s="264" t="s">
        <v>723</v>
      </c>
      <c r="B301" s="264">
        <v>5.7422897539999997</v>
      </c>
      <c r="C301" s="288" t="s">
        <v>628</v>
      </c>
      <c r="D301">
        <v>0.54100000000000004</v>
      </c>
      <c r="E301" t="s">
        <v>624</v>
      </c>
      <c r="F301">
        <v>1.345</v>
      </c>
      <c r="G301" s="288" t="s">
        <v>723</v>
      </c>
      <c r="H301">
        <v>5.7422905780000004</v>
      </c>
      <c r="I301" t="s">
        <v>723</v>
      </c>
      <c r="J301">
        <v>5.7422905780000004</v>
      </c>
      <c r="K301" s="288" t="s">
        <v>638</v>
      </c>
      <c r="L301">
        <v>1.6040000000000001</v>
      </c>
      <c r="M301" t="s">
        <v>604</v>
      </c>
      <c r="N301">
        <v>15</v>
      </c>
      <c r="O301" s="288" t="s">
        <v>623</v>
      </c>
      <c r="P301">
        <v>20</v>
      </c>
      <c r="Q301" t="s">
        <v>624</v>
      </c>
      <c r="R301">
        <v>1.345</v>
      </c>
      <c r="S301" s="288" t="s">
        <v>637</v>
      </c>
      <c r="T301">
        <v>15</v>
      </c>
      <c r="U301" t="s">
        <v>633</v>
      </c>
      <c r="V301">
        <v>10</v>
      </c>
      <c r="W301" s="288" t="s">
        <v>613</v>
      </c>
      <c r="X301">
        <v>10</v>
      </c>
      <c r="Y301" t="s">
        <v>723</v>
      </c>
      <c r="Z301" s="291">
        <v>5.7550012539999997</v>
      </c>
    </row>
    <row r="302" spans="1:26" x14ac:dyDescent="0.3">
      <c r="A302" s="264" t="s">
        <v>724</v>
      </c>
      <c r="B302" s="264">
        <v>39.04257338</v>
      </c>
      <c r="C302" s="288" t="s">
        <v>631</v>
      </c>
      <c r="D302">
        <v>20</v>
      </c>
      <c r="E302" t="s">
        <v>625</v>
      </c>
      <c r="F302">
        <v>10</v>
      </c>
      <c r="G302" s="288" t="s">
        <v>724</v>
      </c>
      <c r="H302">
        <v>39.042642090000001</v>
      </c>
      <c r="I302" t="s">
        <v>724</v>
      </c>
      <c r="J302">
        <v>39.042642090000001</v>
      </c>
      <c r="K302" s="288" t="s">
        <v>639</v>
      </c>
      <c r="L302">
        <v>40</v>
      </c>
      <c r="M302" t="s">
        <v>605</v>
      </c>
      <c r="N302">
        <v>0.16600000000000001</v>
      </c>
      <c r="O302" s="288" t="s">
        <v>624</v>
      </c>
      <c r="P302">
        <v>1.345</v>
      </c>
      <c r="Q302" t="s">
        <v>625</v>
      </c>
      <c r="R302">
        <v>10</v>
      </c>
      <c r="S302" s="288" t="s">
        <v>638</v>
      </c>
      <c r="T302">
        <v>1.6040000000000001</v>
      </c>
      <c r="U302" t="s">
        <v>634</v>
      </c>
      <c r="V302">
        <v>8.4000000000000005E-2</v>
      </c>
      <c r="W302" s="288" t="s">
        <v>614</v>
      </c>
      <c r="X302">
        <v>7.999999998E-2</v>
      </c>
      <c r="Y302" t="s">
        <v>724</v>
      </c>
      <c r="Z302" s="291">
        <v>36.602647789999999</v>
      </c>
    </row>
    <row r="303" spans="1:26" x14ac:dyDescent="0.3">
      <c r="A303" s="264" t="s">
        <v>725</v>
      </c>
      <c r="B303" s="264">
        <v>16.89280334</v>
      </c>
      <c r="C303" s="288" t="s">
        <v>632</v>
      </c>
      <c r="D303">
        <v>1.0999999999999999E-2</v>
      </c>
      <c r="E303" t="s">
        <v>626</v>
      </c>
      <c r="F303">
        <v>0.35899999999999999</v>
      </c>
      <c r="G303" s="288" t="s">
        <v>725</v>
      </c>
      <c r="H303">
        <v>16.892810829999998</v>
      </c>
      <c r="I303" t="s">
        <v>725</v>
      </c>
      <c r="J303">
        <v>16.892810829999998</v>
      </c>
      <c r="K303" s="288" t="s">
        <v>721</v>
      </c>
      <c r="L303">
        <v>33.192587889999999</v>
      </c>
      <c r="M303" t="s">
        <v>606</v>
      </c>
      <c r="N303">
        <v>20</v>
      </c>
      <c r="O303" s="288" t="s">
        <v>625</v>
      </c>
      <c r="P303">
        <v>10</v>
      </c>
      <c r="Q303" t="s">
        <v>626</v>
      </c>
      <c r="R303">
        <v>0.35899999999999999</v>
      </c>
      <c r="S303" s="288" t="s">
        <v>639</v>
      </c>
      <c r="T303">
        <v>40</v>
      </c>
      <c r="U303" t="s">
        <v>635</v>
      </c>
      <c r="V303">
        <v>5</v>
      </c>
      <c r="W303" s="288" t="s">
        <v>615</v>
      </c>
      <c r="X303">
        <v>0.1699999999</v>
      </c>
      <c r="Y303" t="s">
        <v>725</v>
      </c>
      <c r="Z303" s="291">
        <v>17.290223009999998</v>
      </c>
    </row>
    <row r="304" spans="1:26" x14ac:dyDescent="0.3">
      <c r="A304" s="264" t="s">
        <v>726</v>
      </c>
      <c r="B304" s="264">
        <v>15.7950328</v>
      </c>
      <c r="C304" s="288" t="s">
        <v>633</v>
      </c>
      <c r="D304">
        <v>10</v>
      </c>
      <c r="E304" t="s">
        <v>627</v>
      </c>
      <c r="F304">
        <v>5</v>
      </c>
      <c r="G304" s="288" t="s">
        <v>726</v>
      </c>
      <c r="H304">
        <v>15.7950328</v>
      </c>
      <c r="I304" t="s">
        <v>726</v>
      </c>
      <c r="J304">
        <v>15.7950328</v>
      </c>
      <c r="K304" s="288" t="s">
        <v>722</v>
      </c>
      <c r="L304">
        <v>0.14626335730000001</v>
      </c>
      <c r="M304" t="s">
        <v>607</v>
      </c>
      <c r="N304">
        <v>0.46</v>
      </c>
      <c r="O304" s="288" t="s">
        <v>626</v>
      </c>
      <c r="P304">
        <v>0.35899999999999999</v>
      </c>
      <c r="Q304" t="s">
        <v>627</v>
      </c>
      <c r="R304">
        <v>5</v>
      </c>
      <c r="S304" s="288" t="s">
        <v>721</v>
      </c>
      <c r="T304">
        <v>46.227281820000002</v>
      </c>
      <c r="U304" t="s">
        <v>637</v>
      </c>
      <c r="V304">
        <v>15</v>
      </c>
      <c r="W304" s="288" t="s">
        <v>617</v>
      </c>
      <c r="X304">
        <v>3.9999999979999999E-2</v>
      </c>
      <c r="Y304" t="s">
        <v>726</v>
      </c>
      <c r="Z304" s="291">
        <v>16.32764817</v>
      </c>
    </row>
    <row r="305" spans="1:26" x14ac:dyDescent="0.3">
      <c r="A305" s="264" t="s">
        <v>727</v>
      </c>
      <c r="B305" s="264">
        <v>1.577128182</v>
      </c>
      <c r="C305" s="288" t="s">
        <v>634</v>
      </c>
      <c r="D305">
        <v>8.4000000000000005E-2</v>
      </c>
      <c r="E305" t="s">
        <v>628</v>
      </c>
      <c r="F305">
        <v>0.54099999990000003</v>
      </c>
      <c r="G305" s="288" t="s">
        <v>727</v>
      </c>
      <c r="H305">
        <v>1.5771277610000001</v>
      </c>
      <c r="I305" t="s">
        <v>727</v>
      </c>
      <c r="J305">
        <v>1.5771277610000001</v>
      </c>
      <c r="K305" s="288" t="s">
        <v>723</v>
      </c>
      <c r="L305">
        <v>5.5132323220000004</v>
      </c>
      <c r="M305" t="s">
        <v>608</v>
      </c>
      <c r="N305">
        <v>0.35999999989999998</v>
      </c>
      <c r="O305" s="288" t="s">
        <v>627</v>
      </c>
      <c r="P305">
        <v>5</v>
      </c>
      <c r="Q305" t="s">
        <v>628</v>
      </c>
      <c r="R305">
        <v>0.54099999990000003</v>
      </c>
      <c r="S305" s="288" t="s">
        <v>722</v>
      </c>
      <c r="T305">
        <v>0.17995722380000001</v>
      </c>
      <c r="U305" t="s">
        <v>638</v>
      </c>
      <c r="V305">
        <v>1.6040000000000001</v>
      </c>
      <c r="W305" s="288" t="s">
        <v>618</v>
      </c>
      <c r="X305">
        <v>2.9999999950000002E-2</v>
      </c>
      <c r="Y305" t="s">
        <v>727</v>
      </c>
      <c r="Z305" s="291">
        <v>1.6696648919999999</v>
      </c>
    </row>
    <row r="306" spans="1:26" x14ac:dyDescent="0.3">
      <c r="A306" s="264" t="s">
        <v>728</v>
      </c>
      <c r="B306" s="264">
        <v>12.77006473</v>
      </c>
      <c r="C306" s="288" t="s">
        <v>635</v>
      </c>
      <c r="D306">
        <v>5</v>
      </c>
      <c r="E306" t="s">
        <v>631</v>
      </c>
      <c r="F306">
        <v>20</v>
      </c>
      <c r="G306" s="288" t="s">
        <v>728</v>
      </c>
      <c r="H306">
        <v>12.7671799</v>
      </c>
      <c r="I306" t="s">
        <v>728</v>
      </c>
      <c r="J306">
        <v>12.7671799</v>
      </c>
      <c r="K306" s="288" t="s">
        <v>724</v>
      </c>
      <c r="L306">
        <v>39.54217774</v>
      </c>
      <c r="M306" t="s">
        <v>610</v>
      </c>
      <c r="N306">
        <v>0.4</v>
      </c>
      <c r="O306" s="288" t="s">
        <v>628</v>
      </c>
      <c r="P306">
        <v>0.54099999990000003</v>
      </c>
      <c r="Q306" t="s">
        <v>631</v>
      </c>
      <c r="R306">
        <v>20</v>
      </c>
      <c r="S306" s="288" t="s">
        <v>723</v>
      </c>
      <c r="T306">
        <v>5.7505241050000002</v>
      </c>
      <c r="U306" t="s">
        <v>639</v>
      </c>
      <c r="V306">
        <v>40</v>
      </c>
      <c r="W306" s="288" t="s">
        <v>620</v>
      </c>
      <c r="X306">
        <v>0.1</v>
      </c>
      <c r="Y306" t="s">
        <v>728</v>
      </c>
      <c r="Z306" s="291">
        <v>13.19726914</v>
      </c>
    </row>
    <row r="307" spans="1:26" x14ac:dyDescent="0.3">
      <c r="A307" s="264" t="s">
        <v>729</v>
      </c>
      <c r="B307" s="264">
        <v>7.4194694529999996</v>
      </c>
      <c r="C307" s="288" t="s">
        <v>637</v>
      </c>
      <c r="D307">
        <v>15</v>
      </c>
      <c r="E307" t="s">
        <v>632</v>
      </c>
      <c r="F307">
        <v>1.0999999999999999E-2</v>
      </c>
      <c r="G307" s="288" t="s">
        <v>729</v>
      </c>
      <c r="H307">
        <v>7.4194756289999999</v>
      </c>
      <c r="I307" t="s">
        <v>729</v>
      </c>
      <c r="J307">
        <v>7.4194756289999999</v>
      </c>
      <c r="K307" s="288" t="s">
        <v>725</v>
      </c>
      <c r="L307">
        <v>16.77038761</v>
      </c>
      <c r="M307" t="s">
        <v>612</v>
      </c>
      <c r="N307">
        <v>0.1</v>
      </c>
      <c r="O307" s="288" t="s">
        <v>631</v>
      </c>
      <c r="P307">
        <v>20</v>
      </c>
      <c r="Q307" t="s">
        <v>632</v>
      </c>
      <c r="R307">
        <v>1.0999999999999999E-2</v>
      </c>
      <c r="S307" s="288" t="s">
        <v>724</v>
      </c>
      <c r="T307">
        <v>39.929497910000002</v>
      </c>
      <c r="U307" t="s">
        <v>721</v>
      </c>
      <c r="V307">
        <v>34.092470730000002</v>
      </c>
      <c r="W307" s="288" t="s">
        <v>621</v>
      </c>
      <c r="X307">
        <v>15</v>
      </c>
      <c r="Y307" t="s">
        <v>729</v>
      </c>
      <c r="Z307" s="291">
        <v>9.2943596910000004</v>
      </c>
    </row>
    <row r="308" spans="1:26" x14ac:dyDescent="0.3">
      <c r="A308" s="264" t="s">
        <v>730</v>
      </c>
      <c r="B308" s="264">
        <v>20.656731839999999</v>
      </c>
      <c r="C308" s="288" t="s">
        <v>638</v>
      </c>
      <c r="D308">
        <v>1.6040000000000001</v>
      </c>
      <c r="E308" t="s">
        <v>633</v>
      </c>
      <c r="F308">
        <v>10</v>
      </c>
      <c r="G308" s="288" t="s">
        <v>730</v>
      </c>
      <c r="H308">
        <v>20.659574289999998</v>
      </c>
      <c r="I308" t="s">
        <v>730</v>
      </c>
      <c r="J308">
        <v>20.659574289999998</v>
      </c>
      <c r="K308" s="288" t="s">
        <v>726</v>
      </c>
      <c r="L308">
        <v>15.7950328</v>
      </c>
      <c r="M308" t="s">
        <v>613</v>
      </c>
      <c r="N308">
        <v>10</v>
      </c>
      <c r="O308" s="288" t="s">
        <v>632</v>
      </c>
      <c r="P308">
        <v>1.0999999999999999E-2</v>
      </c>
      <c r="Q308" t="s">
        <v>633</v>
      </c>
      <c r="R308">
        <v>10</v>
      </c>
      <c r="S308" s="288" t="s">
        <v>725</v>
      </c>
      <c r="T308">
        <v>16.894357800000002</v>
      </c>
      <c r="U308" t="s">
        <v>722</v>
      </c>
      <c r="V308">
        <v>0.13174167279999999</v>
      </c>
      <c r="W308" s="288" t="s">
        <v>622</v>
      </c>
      <c r="X308">
        <v>0.73958333330000003</v>
      </c>
      <c r="Y308" t="s">
        <v>730</v>
      </c>
      <c r="Z308" s="291">
        <v>23.582150380000002</v>
      </c>
    </row>
    <row r="309" spans="1:26" x14ac:dyDescent="0.3">
      <c r="A309" s="264" t="s">
        <v>731</v>
      </c>
      <c r="B309" s="264">
        <v>19.787586279999999</v>
      </c>
      <c r="C309" s="288" t="s">
        <v>639</v>
      </c>
      <c r="D309">
        <v>40</v>
      </c>
      <c r="E309" t="s">
        <v>634</v>
      </c>
      <c r="F309">
        <v>8.4000000000000005E-2</v>
      </c>
      <c r="G309" s="288" t="s">
        <v>731</v>
      </c>
      <c r="H309">
        <v>19.78786856</v>
      </c>
      <c r="I309" t="s">
        <v>731</v>
      </c>
      <c r="J309">
        <v>19.78786856</v>
      </c>
      <c r="K309" s="288" t="s">
        <v>727</v>
      </c>
      <c r="L309">
        <v>1.6243413209999999</v>
      </c>
      <c r="M309" t="s">
        <v>614</v>
      </c>
      <c r="N309">
        <v>7.9999999969999999E-2</v>
      </c>
      <c r="O309" s="288" t="s">
        <v>633</v>
      </c>
      <c r="P309">
        <v>10</v>
      </c>
      <c r="Q309" t="s">
        <v>634</v>
      </c>
      <c r="R309">
        <v>8.4000000000000005E-2</v>
      </c>
      <c r="S309" s="288" t="s">
        <v>726</v>
      </c>
      <c r="T309">
        <v>15.7950328</v>
      </c>
      <c r="U309" t="s">
        <v>723</v>
      </c>
      <c r="V309">
        <v>5.614763709</v>
      </c>
      <c r="W309" s="288" t="s">
        <v>623</v>
      </c>
      <c r="X309">
        <v>20</v>
      </c>
      <c r="Y309" t="s">
        <v>731</v>
      </c>
      <c r="Z309" s="291">
        <v>20.96962783</v>
      </c>
    </row>
    <row r="310" spans="1:26" x14ac:dyDescent="0.3">
      <c r="A310" s="264" t="s">
        <v>732</v>
      </c>
      <c r="B310" s="264">
        <v>77.967830820000003</v>
      </c>
      <c r="C310" s="288" t="s">
        <v>721</v>
      </c>
      <c r="D310">
        <v>36.64872287</v>
      </c>
      <c r="E310" t="s">
        <v>635</v>
      </c>
      <c r="F310">
        <v>5</v>
      </c>
      <c r="G310" s="288" t="s">
        <v>732</v>
      </c>
      <c r="H310">
        <v>77.967646520000002</v>
      </c>
      <c r="I310" t="s">
        <v>732</v>
      </c>
      <c r="J310">
        <v>77.967646520000002</v>
      </c>
      <c r="K310" s="288" t="s">
        <v>728</v>
      </c>
      <c r="L310">
        <v>14.923478429999999</v>
      </c>
      <c r="M310" t="s">
        <v>615</v>
      </c>
      <c r="N310">
        <v>0.1699999999</v>
      </c>
      <c r="O310" s="288" t="s">
        <v>634</v>
      </c>
      <c r="P310">
        <v>8.4000000000000005E-2</v>
      </c>
      <c r="Q310" t="s">
        <v>635</v>
      </c>
      <c r="R310">
        <v>5</v>
      </c>
      <c r="S310" s="288" t="s">
        <v>727</v>
      </c>
      <c r="T310">
        <v>1.1443570780000001</v>
      </c>
      <c r="U310" t="s">
        <v>724</v>
      </c>
      <c r="V310">
        <v>37.946696529999997</v>
      </c>
      <c r="W310" s="288" t="s">
        <v>624</v>
      </c>
      <c r="X310">
        <v>1.345</v>
      </c>
      <c r="Y310" t="s">
        <v>732</v>
      </c>
      <c r="Z310" s="291">
        <v>88.30761425</v>
      </c>
    </row>
    <row r="311" spans="1:26" x14ac:dyDescent="0.3">
      <c r="A311" s="264" t="s">
        <v>733</v>
      </c>
      <c r="B311" s="264">
        <v>37.72820205</v>
      </c>
      <c r="C311" s="288" t="s">
        <v>722</v>
      </c>
      <c r="D311">
        <v>0.1462633585</v>
      </c>
      <c r="E311" t="s">
        <v>637</v>
      </c>
      <c r="F311">
        <v>15</v>
      </c>
      <c r="G311" s="288" t="s">
        <v>733</v>
      </c>
      <c r="H311">
        <v>37.728363999999999</v>
      </c>
      <c r="I311" t="s">
        <v>733</v>
      </c>
      <c r="J311">
        <v>37.728363999999999</v>
      </c>
      <c r="K311" s="288" t="s">
        <v>729</v>
      </c>
      <c r="L311">
        <v>7.2674009650000002</v>
      </c>
      <c r="M311" t="s">
        <v>617</v>
      </c>
      <c r="N311">
        <v>3.9999999969999998E-2</v>
      </c>
      <c r="O311" s="288" t="s">
        <v>635</v>
      </c>
      <c r="P311">
        <v>5</v>
      </c>
      <c r="Q311" t="s">
        <v>637</v>
      </c>
      <c r="R311">
        <v>15</v>
      </c>
      <c r="S311" s="288" t="s">
        <v>728</v>
      </c>
      <c r="T311">
        <v>10.503053209999999</v>
      </c>
      <c r="U311" t="s">
        <v>725</v>
      </c>
      <c r="V311">
        <v>17.096825599999999</v>
      </c>
      <c r="W311" s="288" t="s">
        <v>625</v>
      </c>
      <c r="X311">
        <v>10</v>
      </c>
      <c r="Y311" t="s">
        <v>733</v>
      </c>
      <c r="Z311" s="291">
        <v>43.008541149999999</v>
      </c>
    </row>
    <row r="312" spans="1:26" x14ac:dyDescent="0.3">
      <c r="A312" s="264" t="s">
        <v>734</v>
      </c>
      <c r="B312" s="264">
        <v>2.6633899419999998</v>
      </c>
      <c r="C312" s="288" t="s">
        <v>723</v>
      </c>
      <c r="D312">
        <v>5.7424773839999999</v>
      </c>
      <c r="E312" t="s">
        <v>638</v>
      </c>
      <c r="F312">
        <v>1.6040000000000001</v>
      </c>
      <c r="G312" s="288" t="s">
        <v>734</v>
      </c>
      <c r="H312">
        <v>2.6633891649999999</v>
      </c>
      <c r="I312" t="s">
        <v>734</v>
      </c>
      <c r="J312">
        <v>2.6633891649999999</v>
      </c>
      <c r="K312" s="288" t="s">
        <v>730</v>
      </c>
      <c r="L312">
        <v>19.5358032</v>
      </c>
      <c r="M312" t="s">
        <v>618</v>
      </c>
      <c r="N312">
        <v>2.9999999950000002E-2</v>
      </c>
      <c r="O312" s="288" t="s">
        <v>637</v>
      </c>
      <c r="P312">
        <v>15</v>
      </c>
      <c r="Q312" t="s">
        <v>638</v>
      </c>
      <c r="R312">
        <v>1.6040000000000001</v>
      </c>
      <c r="S312" s="288" t="s">
        <v>729</v>
      </c>
      <c r="T312">
        <v>6.1239704960000001</v>
      </c>
      <c r="U312" t="s">
        <v>726</v>
      </c>
      <c r="V312">
        <v>15.79503279</v>
      </c>
      <c r="W312" s="288" t="s">
        <v>626</v>
      </c>
      <c r="X312">
        <v>0.35899999999999999</v>
      </c>
      <c r="Y312" t="s">
        <v>734</v>
      </c>
      <c r="Z312" s="291">
        <v>3.0630640119999999</v>
      </c>
    </row>
    <row r="313" spans="1:26" x14ac:dyDescent="0.3">
      <c r="A313" s="264" t="s">
        <v>735</v>
      </c>
      <c r="B313" s="264">
        <v>56.355694919999998</v>
      </c>
      <c r="C313" s="288" t="s">
        <v>724</v>
      </c>
      <c r="D313">
        <v>38.942057679999998</v>
      </c>
      <c r="E313" t="s">
        <v>639</v>
      </c>
      <c r="F313">
        <v>40</v>
      </c>
      <c r="G313" s="288" t="s">
        <v>735</v>
      </c>
      <c r="H313">
        <v>56.355344379999998</v>
      </c>
      <c r="I313" t="s">
        <v>735</v>
      </c>
      <c r="J313">
        <v>56.355344379999998</v>
      </c>
      <c r="K313" s="288" t="s">
        <v>731</v>
      </c>
      <c r="L313">
        <v>21.763473900000001</v>
      </c>
      <c r="M313" t="s">
        <v>620</v>
      </c>
      <c r="N313">
        <v>0.1</v>
      </c>
      <c r="O313" s="288" t="s">
        <v>638</v>
      </c>
      <c r="P313">
        <v>1.6040000000000001</v>
      </c>
      <c r="Q313" t="s">
        <v>639</v>
      </c>
      <c r="R313">
        <v>40</v>
      </c>
      <c r="S313" s="288" t="s">
        <v>730</v>
      </c>
      <c r="T313">
        <v>18.447740599999999</v>
      </c>
      <c r="U313" t="s">
        <v>727</v>
      </c>
      <c r="V313">
        <v>2.0570013760000001</v>
      </c>
      <c r="W313" s="288" t="s">
        <v>627</v>
      </c>
      <c r="X313">
        <v>5</v>
      </c>
      <c r="Y313" t="s">
        <v>735</v>
      </c>
      <c r="Z313" s="291">
        <v>65.913636850000003</v>
      </c>
    </row>
    <row r="314" spans="1:26" x14ac:dyDescent="0.3">
      <c r="A314" s="264" t="s">
        <v>736</v>
      </c>
      <c r="B314" s="264">
        <v>27.606259680000001</v>
      </c>
      <c r="C314" s="288" t="s">
        <v>725</v>
      </c>
      <c r="D314">
        <v>16.877506</v>
      </c>
      <c r="E314" t="s">
        <v>721</v>
      </c>
      <c r="F314">
        <v>34.66264237</v>
      </c>
      <c r="G314" s="288" t="s">
        <v>736</v>
      </c>
      <c r="H314">
        <v>27.60625782</v>
      </c>
      <c r="I314" t="s">
        <v>736</v>
      </c>
      <c r="J314">
        <v>27.60625782</v>
      </c>
      <c r="K314" s="288" t="s">
        <v>732</v>
      </c>
      <c r="L314">
        <v>90.244973689999995</v>
      </c>
      <c r="M314" t="s">
        <v>621</v>
      </c>
      <c r="N314">
        <v>15</v>
      </c>
      <c r="O314" s="288" t="s">
        <v>639</v>
      </c>
      <c r="P314">
        <v>40</v>
      </c>
      <c r="Q314" t="s">
        <v>721</v>
      </c>
      <c r="R314">
        <v>35.322302399999998</v>
      </c>
      <c r="S314" s="288" t="s">
        <v>731</v>
      </c>
      <c r="T314">
        <v>14.668165719999999</v>
      </c>
      <c r="U314" t="s">
        <v>728</v>
      </c>
      <c r="V314">
        <v>15.412994940000001</v>
      </c>
      <c r="W314" s="288" t="s">
        <v>628</v>
      </c>
      <c r="X314">
        <v>0.54099999990000003</v>
      </c>
      <c r="Y314" t="s">
        <v>736</v>
      </c>
      <c r="Z314" s="291">
        <v>30.5557877</v>
      </c>
    </row>
    <row r="315" spans="1:26" x14ac:dyDescent="0.3">
      <c r="C315" s="288" t="s">
        <v>726</v>
      </c>
      <c r="D315">
        <v>15.79503279</v>
      </c>
      <c r="E315" t="s">
        <v>722</v>
      </c>
      <c r="F315">
        <v>0.14626372330000001</v>
      </c>
      <c r="K315" s="288" t="s">
        <v>733</v>
      </c>
      <c r="L315">
        <v>44.266525790000003</v>
      </c>
      <c r="M315" t="s">
        <v>622</v>
      </c>
      <c r="N315">
        <v>0.73958333330000003</v>
      </c>
      <c r="O315" s="288" t="s">
        <v>721</v>
      </c>
      <c r="P315">
        <v>36.140173240000003</v>
      </c>
      <c r="Q315" t="s">
        <v>722</v>
      </c>
      <c r="R315">
        <v>0.14626335870000001</v>
      </c>
      <c r="S315" s="288" t="s">
        <v>732</v>
      </c>
      <c r="T315">
        <v>58.832922500000002</v>
      </c>
      <c r="U315" t="s">
        <v>729</v>
      </c>
      <c r="V315">
        <v>10.690221129999999</v>
      </c>
      <c r="W315" s="288" t="s">
        <v>631</v>
      </c>
      <c r="X315">
        <v>20</v>
      </c>
    </row>
    <row r="316" spans="1:26" x14ac:dyDescent="0.3">
      <c r="C316" s="288" t="s">
        <v>727</v>
      </c>
      <c r="D316">
        <v>1.5836428600000001</v>
      </c>
      <c r="E316" t="s">
        <v>723</v>
      </c>
      <c r="F316">
        <v>5.7422906349999998</v>
      </c>
      <c r="K316" s="288" t="s">
        <v>734</v>
      </c>
      <c r="L316">
        <v>2.6658803180000001</v>
      </c>
      <c r="M316" t="s">
        <v>623</v>
      </c>
      <c r="N316">
        <v>20</v>
      </c>
      <c r="O316" s="288" t="s">
        <v>722</v>
      </c>
      <c r="P316">
        <v>0.14626338289999999</v>
      </c>
      <c r="Q316" t="s">
        <v>723</v>
      </c>
      <c r="R316">
        <v>5.742300191</v>
      </c>
      <c r="S316" s="288" t="s">
        <v>733</v>
      </c>
      <c r="T316">
        <v>28.21273588</v>
      </c>
      <c r="U316" t="s">
        <v>730</v>
      </c>
      <c r="V316">
        <v>26.515196620000001</v>
      </c>
      <c r="W316" s="288" t="s">
        <v>632</v>
      </c>
      <c r="X316">
        <v>1.0999999999999999E-2</v>
      </c>
    </row>
    <row r="317" spans="1:26" x14ac:dyDescent="0.3">
      <c r="C317" s="288" t="s">
        <v>728</v>
      </c>
      <c r="D317">
        <v>13.691485460000001</v>
      </c>
      <c r="E317" t="s">
        <v>724</v>
      </c>
      <c r="F317">
        <v>39.762855379999998</v>
      </c>
      <c r="K317" s="288" t="s">
        <v>735</v>
      </c>
      <c r="L317">
        <v>58.252632140000003</v>
      </c>
      <c r="M317" t="s">
        <v>624</v>
      </c>
      <c r="N317">
        <v>1.345</v>
      </c>
      <c r="O317" s="288" t="s">
        <v>723</v>
      </c>
      <c r="P317">
        <v>5.7426445890000002</v>
      </c>
      <c r="Q317" t="s">
        <v>724</v>
      </c>
      <c r="R317">
        <v>39.476030700000003</v>
      </c>
      <c r="S317" s="288" t="s">
        <v>734</v>
      </c>
      <c r="T317">
        <v>1.8264202439999999</v>
      </c>
      <c r="U317" t="s">
        <v>731</v>
      </c>
      <c r="V317">
        <v>23.767458770000001</v>
      </c>
      <c r="W317" s="288" t="s">
        <v>633</v>
      </c>
      <c r="X317">
        <v>10</v>
      </c>
    </row>
    <row r="318" spans="1:26" x14ac:dyDescent="0.3">
      <c r="C318" s="288" t="s">
        <v>729</v>
      </c>
      <c r="D318">
        <v>7.3615027810000004</v>
      </c>
      <c r="E318" t="s">
        <v>725</v>
      </c>
      <c r="F318">
        <v>16.905831259999999</v>
      </c>
      <c r="K318" s="288" t="s">
        <v>737</v>
      </c>
      <c r="L318" s="295">
        <v>1.612951157E-7</v>
      </c>
      <c r="M318" t="s">
        <v>625</v>
      </c>
      <c r="N318">
        <v>10</v>
      </c>
      <c r="O318" s="288" t="s">
        <v>724</v>
      </c>
      <c r="P318">
        <v>39.020192719999997</v>
      </c>
      <c r="Q318" t="s">
        <v>725</v>
      </c>
      <c r="R318">
        <v>16.963655960000001</v>
      </c>
      <c r="S318" s="288" t="s">
        <v>735</v>
      </c>
      <c r="T318">
        <v>41.121586950000001</v>
      </c>
      <c r="U318" t="s">
        <v>732</v>
      </c>
      <c r="V318">
        <v>99.027376790000005</v>
      </c>
      <c r="W318" s="288" t="s">
        <v>634</v>
      </c>
      <c r="X318">
        <v>8.4000000000000005E-2</v>
      </c>
    </row>
    <row r="319" spans="1:26" x14ac:dyDescent="0.3">
      <c r="C319" s="288" t="s">
        <v>730</v>
      </c>
      <c r="D319">
        <v>19.168162259999999</v>
      </c>
      <c r="E319" t="s">
        <v>726</v>
      </c>
      <c r="F319">
        <v>15.79503278</v>
      </c>
      <c r="K319" s="288" t="s">
        <v>736</v>
      </c>
      <c r="L319">
        <v>27.419242059999998</v>
      </c>
      <c r="M319" t="s">
        <v>626</v>
      </c>
      <c r="N319">
        <v>0.35899999999999999</v>
      </c>
      <c r="O319" s="288" t="s">
        <v>725</v>
      </c>
      <c r="P319">
        <v>16.809343949999999</v>
      </c>
      <c r="Q319" t="s">
        <v>726</v>
      </c>
      <c r="R319">
        <v>15.79503278</v>
      </c>
      <c r="S319" s="288" t="s">
        <v>737</v>
      </c>
      <c r="T319" s="295">
        <v>1.657566032E-7</v>
      </c>
      <c r="U319" t="s">
        <v>733</v>
      </c>
      <c r="V319">
        <v>44.316560559999999</v>
      </c>
      <c r="W319" s="288" t="s">
        <v>635</v>
      </c>
      <c r="X319">
        <v>5</v>
      </c>
    </row>
    <row r="320" spans="1:26" x14ac:dyDescent="0.3">
      <c r="C320" s="288" t="s">
        <v>731</v>
      </c>
      <c r="D320">
        <v>20.157137859999999</v>
      </c>
      <c r="E320" t="s">
        <v>727</v>
      </c>
      <c r="F320">
        <v>1.5704590979999999</v>
      </c>
      <c r="M320" t="s">
        <v>627</v>
      </c>
      <c r="N320">
        <v>5</v>
      </c>
      <c r="O320" s="288" t="s">
        <v>726</v>
      </c>
      <c r="P320">
        <v>15.79503278</v>
      </c>
      <c r="Q320" t="s">
        <v>727</v>
      </c>
      <c r="R320">
        <v>1.570484043</v>
      </c>
      <c r="S320" s="288" t="s">
        <v>736</v>
      </c>
      <c r="T320">
        <v>20.504869589999998</v>
      </c>
      <c r="U320" t="s">
        <v>734</v>
      </c>
      <c r="V320">
        <v>3.7726017110000001</v>
      </c>
      <c r="W320" s="288" t="s">
        <v>637</v>
      </c>
      <c r="X320">
        <v>15</v>
      </c>
    </row>
    <row r="321" spans="2:24" x14ac:dyDescent="0.3">
      <c r="C321" s="288" t="s">
        <v>732</v>
      </c>
      <c r="D321">
        <v>82.425365400000004</v>
      </c>
      <c r="E321" t="s">
        <v>728</v>
      </c>
      <c r="F321">
        <v>12.588320250000001</v>
      </c>
      <c r="M321" t="s">
        <v>628</v>
      </c>
      <c r="N321">
        <v>0.54099999980000002</v>
      </c>
      <c r="O321" s="288" t="s">
        <v>727</v>
      </c>
      <c r="P321">
        <v>1.585485547</v>
      </c>
      <c r="Q321" t="s">
        <v>728</v>
      </c>
      <c r="R321">
        <v>12.795477930000001</v>
      </c>
      <c r="U321" t="s">
        <v>735</v>
      </c>
      <c r="V321">
        <v>75.937592749999993</v>
      </c>
      <c r="W321" s="288" t="s">
        <v>638</v>
      </c>
      <c r="X321">
        <v>1.6040000000000001</v>
      </c>
    </row>
    <row r="322" spans="2:24" x14ac:dyDescent="0.3">
      <c r="C322" s="288" t="s">
        <v>733</v>
      </c>
      <c r="D322">
        <v>37.33900835</v>
      </c>
      <c r="E322" t="s">
        <v>729</v>
      </c>
      <c r="F322">
        <v>7.44285408</v>
      </c>
      <c r="M322" t="s">
        <v>631</v>
      </c>
      <c r="N322">
        <v>20</v>
      </c>
      <c r="O322" s="288" t="s">
        <v>728</v>
      </c>
      <c r="P322">
        <v>12.611923770000001</v>
      </c>
      <c r="Q322" t="s">
        <v>729</v>
      </c>
      <c r="R322">
        <v>7.3391367460000003</v>
      </c>
      <c r="U322" t="s">
        <v>737</v>
      </c>
      <c r="V322" s="295">
        <v>3.6480497840000002E-7</v>
      </c>
      <c r="W322" s="288" t="s">
        <v>639</v>
      </c>
      <c r="X322">
        <v>40</v>
      </c>
    </row>
    <row r="323" spans="2:24" x14ac:dyDescent="0.3">
      <c r="C323" s="288" t="s">
        <v>734</v>
      </c>
      <c r="D323">
        <v>2.6559780819999999</v>
      </c>
      <c r="E323" t="s">
        <v>730</v>
      </c>
      <c r="F323">
        <v>22.23178759</v>
      </c>
      <c r="M323" t="s">
        <v>632</v>
      </c>
      <c r="N323">
        <v>1.0999999999999999E-2</v>
      </c>
      <c r="O323" s="288" t="s">
        <v>729</v>
      </c>
      <c r="P323">
        <v>7.3975736599999999</v>
      </c>
      <c r="Q323" t="s">
        <v>730</v>
      </c>
      <c r="R323">
        <v>20.217027850000001</v>
      </c>
      <c r="U323" t="s">
        <v>736</v>
      </c>
      <c r="V323">
        <v>31.53744631</v>
      </c>
      <c r="W323" s="288" t="s">
        <v>721</v>
      </c>
      <c r="X323">
        <v>31.136283980000002</v>
      </c>
    </row>
    <row r="324" spans="2:24" x14ac:dyDescent="0.3">
      <c r="C324" s="288" t="s">
        <v>735</v>
      </c>
      <c r="D324">
        <v>56.927188880000003</v>
      </c>
      <c r="E324" t="s">
        <v>731</v>
      </c>
      <c r="F324">
        <v>18.976659720000001</v>
      </c>
      <c r="M324" t="s">
        <v>633</v>
      </c>
      <c r="N324">
        <v>10</v>
      </c>
      <c r="O324" s="288" t="s">
        <v>730</v>
      </c>
      <c r="P324">
        <v>23.04942621</v>
      </c>
      <c r="Q324" t="s">
        <v>731</v>
      </c>
      <c r="R324">
        <v>19.919980160000001</v>
      </c>
      <c r="W324" s="288" t="s">
        <v>722</v>
      </c>
      <c r="X324">
        <v>0.44912609980000001</v>
      </c>
    </row>
    <row r="325" spans="2:24" x14ac:dyDescent="0.3">
      <c r="C325" s="288" t="s">
        <v>737</v>
      </c>
      <c r="D325" s="295">
        <v>1.9734061650000001E-7</v>
      </c>
      <c r="E325" t="s">
        <v>732</v>
      </c>
      <c r="F325">
        <v>72.433678159999999</v>
      </c>
      <c r="M325" t="s">
        <v>634</v>
      </c>
      <c r="N325">
        <v>8.4000000000000005E-2</v>
      </c>
      <c r="O325" s="288" t="s">
        <v>731</v>
      </c>
      <c r="P325">
        <v>18.669961929999999</v>
      </c>
      <c r="Q325" t="s">
        <v>732</v>
      </c>
      <c r="R325">
        <v>77.518183109999995</v>
      </c>
      <c r="W325" s="288" t="s">
        <v>723</v>
      </c>
      <c r="X325">
        <v>5.1400368140000001</v>
      </c>
    </row>
    <row r="326" spans="2:24" x14ac:dyDescent="0.3">
      <c r="C326" s="288" t="s">
        <v>736</v>
      </c>
      <c r="D326">
        <v>28.545324730000001</v>
      </c>
      <c r="E326" t="s">
        <v>733</v>
      </c>
      <c r="F326">
        <v>36.524314429999997</v>
      </c>
      <c r="M326" t="s">
        <v>635</v>
      </c>
      <c r="N326">
        <v>5</v>
      </c>
      <c r="O326" s="288" t="s">
        <v>732</v>
      </c>
      <c r="P326">
        <v>77.464123599999994</v>
      </c>
      <c r="Q326" t="s">
        <v>733</v>
      </c>
      <c r="R326">
        <v>38.515822559999997</v>
      </c>
      <c r="W326" s="288" t="s">
        <v>724</v>
      </c>
      <c r="X326">
        <v>39.88421323</v>
      </c>
    </row>
    <row r="327" spans="2:24" x14ac:dyDescent="0.3">
      <c r="E327" t="s">
        <v>734</v>
      </c>
      <c r="F327">
        <v>2.6562478899999999</v>
      </c>
      <c r="M327" t="s">
        <v>637</v>
      </c>
      <c r="N327">
        <v>15</v>
      </c>
      <c r="O327" s="288" t="s">
        <v>733</v>
      </c>
      <c r="P327">
        <v>36.203727200000003</v>
      </c>
      <c r="Q327" t="s">
        <v>734</v>
      </c>
      <c r="R327">
        <v>2.6352715440000001</v>
      </c>
      <c r="W327" s="288" t="s">
        <v>725</v>
      </c>
      <c r="X327">
        <v>16.845936500000001</v>
      </c>
    </row>
    <row r="328" spans="2:24" x14ac:dyDescent="0.3">
      <c r="E328" t="s">
        <v>735</v>
      </c>
      <c r="F328">
        <v>54.615217600000001</v>
      </c>
      <c r="M328" t="s">
        <v>638</v>
      </c>
      <c r="N328">
        <v>1.6040000000000001</v>
      </c>
      <c r="O328" s="288" t="s">
        <v>734</v>
      </c>
      <c r="P328">
        <v>2.6375045789999998</v>
      </c>
      <c r="Q328" t="s">
        <v>735</v>
      </c>
      <c r="R328">
        <v>56.230441290000002</v>
      </c>
      <c r="W328" s="288" t="s">
        <v>726</v>
      </c>
      <c r="X328">
        <v>15.795032770000001</v>
      </c>
    </row>
    <row r="329" spans="2:24" x14ac:dyDescent="0.3">
      <c r="B329" s="265"/>
      <c r="E329" t="s">
        <v>737</v>
      </c>
      <c r="F329" s="295">
        <v>3.2393302089999999E-7</v>
      </c>
      <c r="M329" t="s">
        <v>639</v>
      </c>
      <c r="N329">
        <v>40</v>
      </c>
      <c r="O329" s="288" t="s">
        <v>735</v>
      </c>
      <c r="P329">
        <v>56.268445610000001</v>
      </c>
      <c r="Q329" t="s">
        <v>737</v>
      </c>
      <c r="R329" s="295">
        <v>3.5714746500000001E-7</v>
      </c>
      <c r="W329" s="288" t="s">
        <v>727</v>
      </c>
      <c r="X329">
        <v>1.346945407</v>
      </c>
    </row>
    <row r="330" spans="2:24" x14ac:dyDescent="0.3">
      <c r="E330" t="s">
        <v>736</v>
      </c>
      <c r="F330">
        <v>25.571026289999999</v>
      </c>
      <c r="M330" t="s">
        <v>721</v>
      </c>
      <c r="N330">
        <v>38.852056480000002</v>
      </c>
      <c r="O330" s="288" t="s">
        <v>737</v>
      </c>
      <c r="P330" s="295">
        <v>3.4316987540000002E-7</v>
      </c>
      <c r="Q330" t="s">
        <v>736</v>
      </c>
      <c r="R330">
        <v>28.508560150000001</v>
      </c>
      <c r="W330" s="288" t="s">
        <v>728</v>
      </c>
      <c r="X330">
        <v>13.73269794</v>
      </c>
    </row>
    <row r="331" spans="2:24" x14ac:dyDescent="0.3">
      <c r="M331" t="s">
        <v>738</v>
      </c>
      <c r="N331" s="295">
        <v>1.126183303E-7</v>
      </c>
      <c r="O331" s="288" t="s">
        <v>736</v>
      </c>
      <c r="P331">
        <v>25.690502510000002</v>
      </c>
      <c r="W331" s="288" t="s">
        <v>729</v>
      </c>
      <c r="X331">
        <v>6.9078706170000004</v>
      </c>
    </row>
    <row r="332" spans="2:24" x14ac:dyDescent="0.3">
      <c r="M332" t="s">
        <v>722</v>
      </c>
      <c r="N332">
        <v>0.1462634149</v>
      </c>
      <c r="W332" s="288" t="s">
        <v>730</v>
      </c>
      <c r="X332">
        <v>21.481474939999998</v>
      </c>
    </row>
    <row r="333" spans="2:24" x14ac:dyDescent="0.3">
      <c r="M333" t="s">
        <v>723</v>
      </c>
      <c r="N333">
        <v>5.7439588779999999</v>
      </c>
      <c r="W333" s="288" t="s">
        <v>731</v>
      </c>
      <c r="X333">
        <v>16.765330550000002</v>
      </c>
    </row>
    <row r="334" spans="2:24" x14ac:dyDescent="0.3">
      <c r="B334" s="265"/>
      <c r="M334" t="s">
        <v>724</v>
      </c>
      <c r="N334">
        <v>40.125712360000001</v>
      </c>
      <c r="W334" s="288" t="s">
        <v>732</v>
      </c>
      <c r="X334">
        <v>65.222452009999998</v>
      </c>
    </row>
    <row r="335" spans="2:24" x14ac:dyDescent="0.3">
      <c r="M335" t="s">
        <v>725</v>
      </c>
      <c r="N335">
        <v>16.856693669999999</v>
      </c>
      <c r="W335" s="288" t="s">
        <v>733</v>
      </c>
      <c r="X335">
        <v>34.933834130000001</v>
      </c>
    </row>
    <row r="336" spans="2:24" x14ac:dyDescent="0.3">
      <c r="M336" t="s">
        <v>726</v>
      </c>
      <c r="N336">
        <v>15.79503274</v>
      </c>
      <c r="W336" s="288" t="s">
        <v>734</v>
      </c>
      <c r="X336">
        <v>2.5150111019999999</v>
      </c>
    </row>
    <row r="337" spans="2:24" x14ac:dyDescent="0.3">
      <c r="M337" t="s">
        <v>727</v>
      </c>
      <c r="N337">
        <v>1.5739673510000001</v>
      </c>
      <c r="W337" s="288" t="s">
        <v>735</v>
      </c>
      <c r="X337">
        <v>51.076275070000001</v>
      </c>
    </row>
    <row r="338" spans="2:24" x14ac:dyDescent="0.3">
      <c r="M338" t="s">
        <v>728</v>
      </c>
      <c r="N338">
        <v>12.59779541</v>
      </c>
      <c r="W338" s="288" t="s">
        <v>737</v>
      </c>
      <c r="X338" s="295">
        <v>4.756141811E-7</v>
      </c>
    </row>
    <row r="339" spans="2:24" x14ac:dyDescent="0.3">
      <c r="B339" s="265"/>
      <c r="M339" t="s">
        <v>729</v>
      </c>
      <c r="N339">
        <v>8.7070472980000009</v>
      </c>
      <c r="W339" s="288" t="s">
        <v>736</v>
      </c>
      <c r="X339">
        <v>23.239756539999998</v>
      </c>
    </row>
    <row r="340" spans="2:24" x14ac:dyDescent="0.3">
      <c r="M340" t="s">
        <v>730</v>
      </c>
      <c r="N340">
        <v>19.458250710000002</v>
      </c>
    </row>
    <row r="341" spans="2:24" x14ac:dyDescent="0.3">
      <c r="M341" t="s">
        <v>731</v>
      </c>
      <c r="N341">
        <v>18.118910110000002</v>
      </c>
    </row>
    <row r="342" spans="2:24" x14ac:dyDescent="0.3">
      <c r="M342" t="s">
        <v>732</v>
      </c>
      <c r="N342">
        <v>73.644721279999999</v>
      </c>
    </row>
    <row r="343" spans="2:24" x14ac:dyDescent="0.3">
      <c r="B343" s="265"/>
      <c r="M343" t="s">
        <v>733</v>
      </c>
      <c r="N343">
        <v>35.354373440000003</v>
      </c>
    </row>
    <row r="344" spans="2:24" x14ac:dyDescent="0.3">
      <c r="B344" s="265"/>
      <c r="M344" t="s">
        <v>734</v>
      </c>
      <c r="N344">
        <v>2.746258095</v>
      </c>
    </row>
    <row r="345" spans="2:24" x14ac:dyDescent="0.3">
      <c r="B345" s="265"/>
      <c r="M345" t="s">
        <v>735</v>
      </c>
      <c r="N345">
        <v>55.470910660000001</v>
      </c>
    </row>
    <row r="346" spans="2:24" x14ac:dyDescent="0.3">
      <c r="M346" t="s">
        <v>737</v>
      </c>
      <c r="N346" s="295">
        <v>8.2665677720000002E-7</v>
      </c>
    </row>
    <row r="347" spans="2:24" x14ac:dyDescent="0.3">
      <c r="B347" s="265"/>
      <c r="M347" t="s">
        <v>736</v>
      </c>
      <c r="N347">
        <v>30.636217890000001</v>
      </c>
    </row>
    <row r="348" spans="2:24" x14ac:dyDescent="0.3">
      <c r="B348" s="265"/>
    </row>
    <row r="350" spans="2:24" x14ac:dyDescent="0.3">
      <c r="B350" s="265"/>
    </row>
    <row r="356" spans="2:2" x14ac:dyDescent="0.3">
      <c r="B356" s="265"/>
    </row>
    <row r="358" spans="2:2" x14ac:dyDescent="0.3">
      <c r="B358" s="265"/>
    </row>
    <row r="360" spans="2:2" x14ac:dyDescent="0.3">
      <c r="B360" s="265"/>
    </row>
    <row r="374" spans="2:2" x14ac:dyDescent="0.3">
      <c r="B374" s="265"/>
    </row>
  </sheetData>
  <mergeCells count="6">
    <mergeCell ref="S1:V1"/>
    <mergeCell ref="W1:Z1"/>
    <mergeCell ref="C1:F1"/>
    <mergeCell ref="G1:J1"/>
    <mergeCell ref="K1:N1"/>
    <mergeCell ref="O1:R1"/>
  </mergeCells>
  <phoneticPr fontId="2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82B3A-7C6A-4C8F-A5C6-0015EC77F4EE}">
  <dimension ref="A1:DS634"/>
  <sheetViews>
    <sheetView topLeftCell="A615" workbookViewId="0">
      <selection activeCell="A7" sqref="A7:A630"/>
    </sheetView>
  </sheetViews>
  <sheetFormatPr defaultColWidth="18.33203125" defaultRowHeight="14.4" x14ac:dyDescent="0.3"/>
  <cols>
    <col min="1" max="1" width="17" style="5" customWidth="1"/>
    <col min="2" max="2" width="14.44140625" style="5" customWidth="1"/>
    <col min="3" max="3" width="10.6640625" style="5" customWidth="1"/>
    <col min="4" max="4" width="15.6640625" style="5" bestFit="1" customWidth="1"/>
    <col min="5" max="5" width="16.33203125" style="5" customWidth="1"/>
    <col min="6" max="6" width="19.44140625" style="5" customWidth="1"/>
    <col min="7" max="7" width="26.44140625" style="214" customWidth="1"/>
    <col min="8" max="8" width="7.6640625" style="214" customWidth="1"/>
    <col min="9" max="9" width="16.44140625" style="3" bestFit="1" customWidth="1"/>
    <col min="10" max="15" width="16.44140625" style="5" bestFit="1" customWidth="1"/>
    <col min="16" max="16" width="16.6640625" style="5" bestFit="1" customWidth="1"/>
    <col min="17" max="17" width="15" style="3" bestFit="1" customWidth="1"/>
    <col min="18" max="18" width="15" style="5" bestFit="1" customWidth="1"/>
    <col min="19" max="19" width="15" style="5" customWidth="1"/>
    <col min="20" max="23" width="15" style="5" bestFit="1" customWidth="1"/>
    <col min="24" max="24" width="12.44140625" style="3" bestFit="1" customWidth="1"/>
    <col min="25" max="26" width="12.44140625" style="5" bestFit="1" customWidth="1"/>
    <col min="27" max="30" width="12.44140625" style="5" customWidth="1"/>
    <col min="31" max="31" width="6.6640625" style="5" customWidth="1"/>
    <col min="32" max="32" width="10.33203125" style="5" customWidth="1"/>
    <col min="33" max="33" width="10.44140625" style="5" customWidth="1"/>
    <col min="34" max="34" width="12.44140625" style="5" bestFit="1" customWidth="1"/>
    <col min="35" max="35" width="16.33203125" style="5" bestFit="1" customWidth="1"/>
    <col min="36" max="36" width="17.6640625" style="5" bestFit="1" customWidth="1"/>
    <col min="37" max="37" width="29.33203125" style="5" customWidth="1"/>
    <col min="38" max="38" width="19.44140625" style="5" customWidth="1"/>
    <col min="39" max="39" width="23.44140625" style="5" bestFit="1" customWidth="1"/>
    <col min="40" max="40" width="16.6640625" style="5" bestFit="1" customWidth="1"/>
    <col min="41" max="41" width="13.33203125" style="5" bestFit="1" customWidth="1"/>
    <col min="42" max="49" width="19.44140625" style="5" customWidth="1"/>
    <col min="50" max="50" width="17" style="5" customWidth="1"/>
    <col min="51" max="51" width="17.33203125" style="5" bestFit="1" customWidth="1"/>
    <col min="52" max="52" width="21.33203125" style="5" bestFit="1" customWidth="1"/>
    <col min="53" max="53" width="16.33203125" style="5" bestFit="1" customWidth="1"/>
    <col min="54" max="55" width="20" style="5" bestFit="1" customWidth="1"/>
    <col min="56" max="56" width="14.6640625" style="5" bestFit="1" customWidth="1"/>
    <col min="57" max="57" width="14.6640625" style="5" customWidth="1"/>
    <col min="58" max="59" width="19.6640625" style="5" customWidth="1"/>
    <col min="60" max="60" width="26.44140625" style="5" bestFit="1" customWidth="1"/>
    <col min="61" max="63" width="14.6640625" style="5" customWidth="1"/>
    <col min="64" max="64" width="11.33203125" style="5" customWidth="1"/>
    <col min="65" max="65" width="13" style="5" bestFit="1" customWidth="1"/>
    <col min="66" max="66" width="11.33203125" style="5" customWidth="1"/>
    <col min="67" max="72" width="10.44140625" style="5" bestFit="1" customWidth="1"/>
    <col min="73" max="73" width="12" style="3" bestFit="1" customWidth="1"/>
    <col min="74" max="79" width="12" style="5" bestFit="1" customWidth="1"/>
    <col min="80" max="80" width="12" style="3" bestFit="1" customWidth="1"/>
    <col min="81" max="86" width="12" style="5" bestFit="1" customWidth="1"/>
    <col min="87" max="87" width="12" style="3" bestFit="1" customWidth="1"/>
    <col min="88" max="93" width="12" style="5" bestFit="1" customWidth="1"/>
    <col min="94" max="94" width="12" style="3" bestFit="1" customWidth="1"/>
    <col min="95" max="100" width="12" style="5" bestFit="1" customWidth="1"/>
    <col min="101" max="101" width="11.6640625" style="4" customWidth="1"/>
    <col min="102" max="102" width="11.6640625" style="214" customWidth="1"/>
    <col min="103" max="103" width="14.33203125" style="214" bestFit="1" customWidth="1"/>
    <col min="104" max="104" width="13" style="214" bestFit="1" customWidth="1"/>
    <col min="105" max="106" width="13.33203125" style="214" bestFit="1" customWidth="1"/>
    <col min="107" max="107" width="11.6640625" style="214" customWidth="1"/>
    <col min="108" max="108" width="11.6640625" style="4" customWidth="1"/>
    <col min="109" max="109" width="11.6640625" style="214" customWidth="1"/>
    <col min="110" max="110" width="14.33203125" style="214" bestFit="1" customWidth="1"/>
    <col min="111" max="111" width="13" style="214" bestFit="1" customWidth="1"/>
    <col min="112" max="113" width="13.33203125" style="214" bestFit="1" customWidth="1"/>
    <col min="114" max="114" width="11.6640625" style="214" customWidth="1"/>
    <col min="115" max="115" width="21.33203125" style="5" bestFit="1" customWidth="1"/>
    <col min="116" max="116" width="13.44140625" style="4" customWidth="1"/>
    <col min="117" max="117" width="13.44140625" style="214" bestFit="1" customWidth="1"/>
    <col min="118" max="118" width="14.33203125" style="214" bestFit="1" customWidth="1"/>
    <col min="119" max="119" width="13" style="214" bestFit="1" customWidth="1"/>
    <col min="120" max="121" width="13.33203125" style="214" bestFit="1" customWidth="1"/>
    <col min="122" max="122" width="11.6640625" style="214" customWidth="1"/>
    <col min="123" max="16384" width="18.33203125" style="5"/>
  </cols>
  <sheetData>
    <row r="1" spans="1:123" x14ac:dyDescent="0.3">
      <c r="A1" s="1"/>
      <c r="B1" s="1"/>
      <c r="C1" s="1"/>
      <c r="D1" s="1"/>
      <c r="E1" s="1"/>
      <c r="F1" s="1"/>
      <c r="G1" s="2"/>
      <c r="H1" s="2"/>
      <c r="J1" s="1"/>
      <c r="K1" s="1"/>
      <c r="L1" s="1"/>
      <c r="M1" s="1"/>
      <c r="N1" s="1"/>
      <c r="O1" s="1"/>
      <c r="P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V1" s="1"/>
      <c r="BW1" s="1"/>
      <c r="BX1" s="1"/>
      <c r="BY1" s="1"/>
      <c r="BZ1" s="1"/>
      <c r="CA1" s="1"/>
      <c r="CC1" s="1"/>
      <c r="CD1" s="1"/>
      <c r="CE1" s="1"/>
      <c r="CF1" s="1"/>
      <c r="CG1" s="1"/>
      <c r="CH1" s="1"/>
      <c r="CJ1" s="1"/>
      <c r="CK1" s="1"/>
      <c r="CL1" s="1"/>
      <c r="CM1" s="1"/>
      <c r="CN1" s="1"/>
      <c r="CO1" s="1"/>
      <c r="CQ1" s="1"/>
      <c r="CR1" s="1"/>
      <c r="CS1" s="1"/>
      <c r="CT1" s="1"/>
      <c r="CU1" s="1"/>
      <c r="CV1" s="1"/>
      <c r="CX1" s="2"/>
      <c r="CY1" s="2"/>
      <c r="CZ1" s="2"/>
      <c r="DA1" s="2"/>
      <c r="DB1" s="2"/>
      <c r="DC1" s="2"/>
      <c r="DE1" s="2"/>
      <c r="DF1" s="2"/>
      <c r="DG1" s="2"/>
      <c r="DH1" s="2"/>
      <c r="DI1" s="2"/>
      <c r="DJ1" s="2"/>
      <c r="DK1" s="1"/>
      <c r="DM1" s="2"/>
      <c r="DN1" s="2"/>
      <c r="DO1" s="2"/>
      <c r="DP1" s="2"/>
      <c r="DQ1" s="2"/>
      <c r="DR1" s="2"/>
    </row>
    <row r="2" spans="1:123" x14ac:dyDescent="0.3">
      <c r="A2" s="313" t="s">
        <v>739</v>
      </c>
      <c r="B2" s="313"/>
      <c r="C2" s="313"/>
      <c r="D2" s="313"/>
      <c r="E2" s="313"/>
      <c r="F2" s="313"/>
      <c r="G2" s="313"/>
      <c r="H2" s="6"/>
      <c r="I2" s="319" t="s">
        <v>740</v>
      </c>
      <c r="J2" s="319"/>
      <c r="K2" s="319"/>
      <c r="L2" s="319"/>
      <c r="M2" s="319"/>
      <c r="N2" s="319"/>
      <c r="O2" s="319"/>
      <c r="P2" s="319"/>
      <c r="Q2" s="319"/>
      <c r="R2" s="319"/>
      <c r="S2" s="319"/>
      <c r="T2" s="319"/>
      <c r="U2" s="319"/>
      <c r="V2" s="319"/>
      <c r="W2" s="319"/>
      <c r="X2" s="319"/>
      <c r="Y2" s="319"/>
      <c r="Z2" s="319"/>
      <c r="AA2" s="319"/>
      <c r="AB2" s="319"/>
      <c r="AC2" s="319"/>
      <c r="AD2" s="319"/>
      <c r="AE2" s="319"/>
      <c r="AF2" s="319"/>
      <c r="AG2" s="319"/>
      <c r="AH2" s="319"/>
      <c r="AI2" s="322" t="s">
        <v>741</v>
      </c>
      <c r="AJ2" s="322"/>
      <c r="AK2" s="322"/>
      <c r="AL2" s="322"/>
      <c r="AM2" s="309" t="s">
        <v>742</v>
      </c>
      <c r="AN2" s="309"/>
      <c r="AO2" s="309"/>
      <c r="AP2" s="309"/>
      <c r="AQ2" s="309"/>
      <c r="AR2" s="309"/>
      <c r="AS2" s="323" t="s">
        <v>743</v>
      </c>
      <c r="AT2" s="323"/>
      <c r="AU2" s="323"/>
      <c r="AV2" s="321" t="s">
        <v>744</v>
      </c>
      <c r="AW2" s="321"/>
      <c r="AX2" s="321"/>
      <c r="AY2" s="317" t="s">
        <v>745</v>
      </c>
      <c r="AZ2" s="317"/>
      <c r="BA2" s="317"/>
      <c r="BB2" s="317"/>
      <c r="BC2" s="317"/>
      <c r="BD2" s="317"/>
      <c r="BE2" s="317"/>
      <c r="BF2" s="317"/>
      <c r="BG2" s="317"/>
      <c r="BH2" s="318" t="s">
        <v>746</v>
      </c>
      <c r="BI2" s="318"/>
      <c r="BJ2" s="318"/>
      <c r="BK2" s="318"/>
      <c r="BL2" s="310"/>
      <c r="BM2" s="310"/>
      <c r="BN2" s="310"/>
      <c r="BO2" s="319" t="s">
        <v>747</v>
      </c>
      <c r="BP2" s="319"/>
      <c r="BQ2" s="319"/>
      <c r="BR2" s="319"/>
      <c r="BS2" s="319"/>
      <c r="BT2" s="319"/>
      <c r="BU2" s="317" t="s">
        <v>748</v>
      </c>
      <c r="BV2" s="317"/>
      <c r="BW2" s="317"/>
      <c r="BX2" s="317"/>
      <c r="BY2" s="317"/>
      <c r="BZ2" s="317"/>
      <c r="CA2" s="317"/>
      <c r="CB2" s="320" t="s">
        <v>749</v>
      </c>
      <c r="CC2" s="320"/>
      <c r="CD2" s="320"/>
      <c r="CE2" s="320"/>
      <c r="CF2" s="320"/>
      <c r="CG2" s="320"/>
      <c r="CH2" s="320"/>
      <c r="CI2" s="309" t="s">
        <v>750</v>
      </c>
      <c r="CJ2" s="309"/>
      <c r="CK2" s="309"/>
      <c r="CL2" s="309"/>
      <c r="CM2" s="309"/>
      <c r="CN2" s="309"/>
      <c r="CO2" s="309"/>
      <c r="CP2" s="310" t="s">
        <v>751</v>
      </c>
      <c r="CQ2" s="310"/>
      <c r="CR2" s="310"/>
      <c r="CS2" s="310"/>
      <c r="CT2" s="310"/>
      <c r="CU2" s="310"/>
      <c r="CV2" s="310"/>
      <c r="CW2" s="311" t="s">
        <v>752</v>
      </c>
      <c r="CX2" s="311"/>
      <c r="CY2" s="311"/>
      <c r="CZ2" s="311"/>
      <c r="DA2" s="311"/>
      <c r="DB2" s="311"/>
      <c r="DC2" s="311"/>
      <c r="DD2" s="312" t="s">
        <v>753</v>
      </c>
      <c r="DE2" s="312"/>
      <c r="DF2" s="312"/>
      <c r="DG2" s="312"/>
      <c r="DH2" s="312"/>
      <c r="DI2" s="312"/>
      <c r="DJ2" s="312"/>
      <c r="DK2" s="7" t="s">
        <v>754</v>
      </c>
      <c r="DL2" s="313" t="s">
        <v>755</v>
      </c>
      <c r="DM2" s="313"/>
      <c r="DN2" s="313"/>
      <c r="DO2" s="313"/>
      <c r="DP2" s="313"/>
      <c r="DQ2" s="313"/>
      <c r="DR2" s="313"/>
    </row>
    <row r="3" spans="1:123" ht="57.6" x14ac:dyDescent="0.3">
      <c r="A3" s="8" t="s">
        <v>9</v>
      </c>
      <c r="B3" s="8" t="s">
        <v>660</v>
      </c>
      <c r="C3" s="8" t="s">
        <v>10</v>
      </c>
      <c r="D3" s="8" t="s">
        <v>11</v>
      </c>
      <c r="E3" s="8" t="s">
        <v>12</v>
      </c>
      <c r="F3" s="8" t="s">
        <v>13</v>
      </c>
      <c r="G3" s="9" t="s">
        <v>14</v>
      </c>
      <c r="H3" s="9" t="s">
        <v>661</v>
      </c>
      <c r="I3" s="10" t="s">
        <v>756</v>
      </c>
      <c r="J3" s="11" t="s">
        <v>756</v>
      </c>
      <c r="K3" s="11" t="s">
        <v>756</v>
      </c>
      <c r="L3" s="11" t="s">
        <v>756</v>
      </c>
      <c r="M3" s="11" t="s">
        <v>756</v>
      </c>
      <c r="N3" s="11" t="s">
        <v>756</v>
      </c>
      <c r="O3" s="11" t="s">
        <v>756</v>
      </c>
      <c r="P3" s="11" t="s">
        <v>757</v>
      </c>
      <c r="Q3" s="10" t="s">
        <v>758</v>
      </c>
      <c r="R3" s="11" t="s">
        <v>758</v>
      </c>
      <c r="S3" s="11" t="s">
        <v>758</v>
      </c>
      <c r="T3" s="11" t="s">
        <v>758</v>
      </c>
      <c r="U3" s="11" t="s">
        <v>758</v>
      </c>
      <c r="V3" s="11" t="s">
        <v>758</v>
      </c>
      <c r="W3" s="11" t="s">
        <v>758</v>
      </c>
      <c r="X3" s="10" t="s">
        <v>759</v>
      </c>
      <c r="Y3" s="11" t="s">
        <v>759</v>
      </c>
      <c r="Z3" s="11" t="s">
        <v>759</v>
      </c>
      <c r="AA3" s="11" t="s">
        <v>759</v>
      </c>
      <c r="AB3" s="11" t="s">
        <v>759</v>
      </c>
      <c r="AC3" s="11" t="s">
        <v>759</v>
      </c>
      <c r="AD3" s="11" t="s">
        <v>759</v>
      </c>
      <c r="AE3" s="12" t="s">
        <v>715</v>
      </c>
      <c r="AF3" s="11" t="s">
        <v>760</v>
      </c>
      <c r="AG3" s="11" t="s">
        <v>761</v>
      </c>
      <c r="AH3" s="11" t="s">
        <v>762</v>
      </c>
      <c r="AI3" s="13" t="s">
        <v>763</v>
      </c>
      <c r="AJ3" s="13" t="s">
        <v>764</v>
      </c>
      <c r="AK3" s="13" t="s">
        <v>765</v>
      </c>
      <c r="AL3" s="13" t="s">
        <v>766</v>
      </c>
      <c r="AM3" s="14" t="s">
        <v>767</v>
      </c>
      <c r="AN3" s="14" t="s">
        <v>768</v>
      </c>
      <c r="AO3" s="14" t="s">
        <v>769</v>
      </c>
      <c r="AP3" s="14" t="s">
        <v>770</v>
      </c>
      <c r="AQ3" s="14" t="s">
        <v>771</v>
      </c>
      <c r="AR3" s="14" t="s">
        <v>772</v>
      </c>
      <c r="AS3" s="15" t="s">
        <v>773</v>
      </c>
      <c r="AT3" s="15" t="s">
        <v>774</v>
      </c>
      <c r="AU3" s="15" t="s">
        <v>775</v>
      </c>
      <c r="AV3" s="10" t="s">
        <v>776</v>
      </c>
      <c r="AW3" s="10" t="s">
        <v>777</v>
      </c>
      <c r="AX3" s="10" t="s">
        <v>778</v>
      </c>
      <c r="AY3" s="16" t="s">
        <v>779</v>
      </c>
      <c r="AZ3" s="16" t="s">
        <v>780</v>
      </c>
      <c r="BA3" s="16" t="s">
        <v>781</v>
      </c>
      <c r="BB3" s="16" t="s">
        <v>782</v>
      </c>
      <c r="BC3" s="16" t="s">
        <v>783</v>
      </c>
      <c r="BD3" s="16" t="s">
        <v>784</v>
      </c>
      <c r="BE3" s="16" t="s">
        <v>785</v>
      </c>
      <c r="BF3" s="16" t="s">
        <v>786</v>
      </c>
      <c r="BG3" s="16" t="s">
        <v>787</v>
      </c>
      <c r="BH3" s="17" t="s">
        <v>780</v>
      </c>
      <c r="BI3" s="17" t="s">
        <v>788</v>
      </c>
      <c r="BJ3" s="17" t="s">
        <v>789</v>
      </c>
      <c r="BK3" s="17" t="s">
        <v>790</v>
      </c>
      <c r="BL3" s="18" t="s">
        <v>791</v>
      </c>
      <c r="BM3" s="18" t="s">
        <v>792</v>
      </c>
      <c r="BN3" s="18" t="s">
        <v>793</v>
      </c>
      <c r="BO3" s="19"/>
      <c r="BP3" s="19"/>
      <c r="BQ3" s="19"/>
      <c r="BR3" s="19"/>
      <c r="BS3" s="19"/>
      <c r="BT3" s="19"/>
      <c r="BU3" s="20"/>
      <c r="BV3" s="21"/>
      <c r="BW3" s="21"/>
      <c r="BX3" s="21"/>
      <c r="BY3" s="21"/>
      <c r="BZ3" s="21"/>
      <c r="CA3" s="21"/>
      <c r="CB3" s="22">
        <v>0</v>
      </c>
      <c r="CC3" s="23">
        <v>0</v>
      </c>
      <c r="CD3" s="23">
        <v>0.1</v>
      </c>
      <c r="CE3" s="23">
        <v>0.2</v>
      </c>
      <c r="CF3" s="23">
        <v>0.5</v>
      </c>
      <c r="CG3" s="23">
        <v>1</v>
      </c>
      <c r="CH3" s="23">
        <v>1</v>
      </c>
      <c r="CI3" s="20"/>
      <c r="CJ3" s="24"/>
      <c r="CK3" s="24"/>
      <c r="CL3" s="24"/>
      <c r="CM3" s="24"/>
      <c r="CN3" s="24"/>
      <c r="CO3" s="24"/>
      <c r="CP3" s="22"/>
      <c r="CQ3" s="25"/>
      <c r="CR3" s="25"/>
      <c r="CS3" s="25"/>
      <c r="CT3" s="25"/>
      <c r="CU3" s="25"/>
      <c r="CV3" s="25"/>
      <c r="CW3" s="314" t="s">
        <v>794</v>
      </c>
      <c r="CX3" s="314"/>
      <c r="CY3" s="314"/>
      <c r="CZ3" s="314"/>
      <c r="DA3" s="314"/>
      <c r="DB3" s="314"/>
      <c r="DC3" s="314"/>
      <c r="DD3" s="315" t="s">
        <v>795</v>
      </c>
      <c r="DE3" s="315"/>
      <c r="DF3" s="315"/>
      <c r="DG3" s="315"/>
      <c r="DH3" s="315"/>
      <c r="DI3" s="315"/>
      <c r="DJ3" s="315"/>
      <c r="DK3" s="28"/>
      <c r="DL3" s="316" t="s">
        <v>796</v>
      </c>
      <c r="DM3" s="316"/>
      <c r="DN3" s="316"/>
      <c r="DO3" s="316"/>
      <c r="DP3" s="316"/>
      <c r="DQ3" s="316"/>
      <c r="DR3" s="316"/>
    </row>
    <row r="4" spans="1:123" ht="30" customHeight="1" x14ac:dyDescent="0.3">
      <c r="A4" s="8"/>
      <c r="B4" s="8"/>
      <c r="C4" s="8"/>
      <c r="D4" s="8"/>
      <c r="E4" s="8"/>
      <c r="F4" s="8"/>
      <c r="G4" s="9"/>
      <c r="H4" s="9"/>
      <c r="I4" s="10">
        <f>[3]Parameters!$B$13</f>
        <v>2022</v>
      </c>
      <c r="J4" s="11">
        <v>2025</v>
      </c>
      <c r="K4" s="11">
        <v>2030</v>
      </c>
      <c r="L4" s="11">
        <v>2035</v>
      </c>
      <c r="M4" s="11">
        <v>2040</v>
      </c>
      <c r="N4" s="11">
        <v>2045</v>
      </c>
      <c r="O4" s="11">
        <v>2050</v>
      </c>
      <c r="P4" s="11" t="s">
        <v>797</v>
      </c>
      <c r="Q4" s="10">
        <f>[3]Parameters!$B$13</f>
        <v>2022</v>
      </c>
      <c r="R4" s="11">
        <v>2025</v>
      </c>
      <c r="S4" s="11">
        <v>2030</v>
      </c>
      <c r="T4" s="11">
        <v>2035</v>
      </c>
      <c r="U4" s="11">
        <v>2040</v>
      </c>
      <c r="V4" s="11">
        <v>2045</v>
      </c>
      <c r="W4" s="11">
        <v>2050</v>
      </c>
      <c r="X4" s="10">
        <f>[3]Parameters!$B$13</f>
        <v>2022</v>
      </c>
      <c r="Y4" s="11">
        <v>2025</v>
      </c>
      <c r="Z4" s="11">
        <v>2030</v>
      </c>
      <c r="AA4" s="11">
        <v>2035</v>
      </c>
      <c r="AB4" s="11">
        <v>2040</v>
      </c>
      <c r="AC4" s="11">
        <v>2045</v>
      </c>
      <c r="AD4" s="11">
        <v>2050</v>
      </c>
      <c r="AE4" s="11"/>
      <c r="AF4" s="11"/>
      <c r="AG4" s="11"/>
      <c r="AH4" s="11"/>
      <c r="AI4" s="13"/>
      <c r="AJ4" s="13"/>
      <c r="AK4" s="13"/>
      <c r="AL4" s="13"/>
      <c r="AM4" s="14"/>
      <c r="AN4" s="14"/>
      <c r="AO4" s="14"/>
      <c r="AP4" s="14" t="s">
        <v>798</v>
      </c>
      <c r="AQ4" s="14" t="s">
        <v>799</v>
      </c>
      <c r="AR4" s="14" t="s">
        <v>799</v>
      </c>
      <c r="AS4" s="15"/>
      <c r="AT4" s="15"/>
      <c r="AU4" s="15"/>
      <c r="AV4" s="10" t="s">
        <v>800</v>
      </c>
      <c r="AW4" s="10" t="s">
        <v>801</v>
      </c>
      <c r="AX4" s="10"/>
      <c r="AY4" s="16"/>
      <c r="AZ4" s="16"/>
      <c r="BA4" s="16"/>
      <c r="BB4" s="16" t="s">
        <v>802</v>
      </c>
      <c r="BC4" s="16"/>
      <c r="BD4" s="16"/>
      <c r="BE4" s="16"/>
      <c r="BF4" s="16"/>
      <c r="BG4" s="16"/>
      <c r="BH4" s="17"/>
      <c r="BI4" s="17"/>
      <c r="BJ4" s="17"/>
      <c r="BK4" s="17" t="s">
        <v>803</v>
      </c>
      <c r="BL4" s="308" t="s">
        <v>804</v>
      </c>
      <c r="BM4" s="18"/>
      <c r="BN4" s="29"/>
      <c r="BO4" s="30">
        <v>1</v>
      </c>
      <c r="BP4" s="30">
        <v>2</v>
      </c>
      <c r="BQ4" s="30">
        <v>3</v>
      </c>
      <c r="BR4" s="30">
        <v>4</v>
      </c>
      <c r="BS4" s="30">
        <v>5</v>
      </c>
      <c r="BT4" s="30">
        <v>6</v>
      </c>
      <c r="BU4" s="20"/>
      <c r="BV4" s="21"/>
      <c r="BW4" s="21"/>
      <c r="BX4" s="21"/>
      <c r="BY4" s="21"/>
      <c r="BZ4" s="21"/>
      <c r="CA4" s="21"/>
      <c r="CB4" s="22">
        <v>0</v>
      </c>
      <c r="CC4" s="23">
        <v>0.5</v>
      </c>
      <c r="CD4" s="23">
        <v>1</v>
      </c>
      <c r="CE4" s="23">
        <v>1</v>
      </c>
      <c r="CF4" s="23">
        <v>1</v>
      </c>
      <c r="CG4" s="23">
        <v>1</v>
      </c>
      <c r="CH4" s="23">
        <v>1</v>
      </c>
      <c r="CI4" s="20"/>
      <c r="CJ4" s="24"/>
      <c r="CK4" s="24"/>
      <c r="CL4" s="24"/>
      <c r="CM4" s="24"/>
      <c r="CN4" s="24"/>
      <c r="CO4" s="24"/>
      <c r="CP4" s="22"/>
      <c r="CQ4" s="25"/>
      <c r="CR4" s="25"/>
      <c r="CS4" s="25"/>
      <c r="CT4" s="25"/>
      <c r="CU4" s="25"/>
      <c r="CV4" s="25"/>
      <c r="CW4" s="31"/>
      <c r="CX4" s="26"/>
      <c r="CY4" s="26"/>
      <c r="CZ4" s="26" t="s">
        <v>805</v>
      </c>
      <c r="DA4" s="26"/>
      <c r="DB4" s="26"/>
      <c r="DC4" s="26"/>
      <c r="DD4" s="31"/>
      <c r="DE4" s="27"/>
      <c r="DF4" s="27"/>
      <c r="DG4" s="27" t="s">
        <v>805</v>
      </c>
      <c r="DH4" s="27"/>
      <c r="DI4" s="27"/>
      <c r="DJ4" s="27"/>
      <c r="DK4" s="28"/>
      <c r="DL4" s="31"/>
      <c r="DM4" s="9"/>
      <c r="DN4" s="9"/>
      <c r="DO4" s="9" t="s">
        <v>806</v>
      </c>
      <c r="DP4" s="9"/>
      <c r="DQ4" s="9"/>
      <c r="DR4" s="9"/>
    </row>
    <row r="5" spans="1:123" ht="28.8" x14ac:dyDescent="0.3">
      <c r="A5" s="8"/>
      <c r="B5" s="8"/>
      <c r="C5" s="8"/>
      <c r="D5" s="8"/>
      <c r="E5" s="8"/>
      <c r="F5" s="8"/>
      <c r="G5" s="9"/>
      <c r="H5" s="9"/>
      <c r="I5" s="10"/>
      <c r="J5" s="11"/>
      <c r="K5" s="11"/>
      <c r="L5" s="11"/>
      <c r="M5" s="11"/>
      <c r="N5" s="11"/>
      <c r="O5" s="11"/>
      <c r="P5" s="11"/>
      <c r="Q5" s="10"/>
      <c r="R5" s="11"/>
      <c r="S5" s="11"/>
      <c r="T5" s="11"/>
      <c r="U5" s="11"/>
      <c r="V5" s="11"/>
      <c r="W5" s="11"/>
      <c r="X5" s="10"/>
      <c r="Y5" s="11"/>
      <c r="Z5" s="11"/>
      <c r="AA5" s="11"/>
      <c r="AB5" s="11"/>
      <c r="AC5" s="11"/>
      <c r="AD5" s="11"/>
      <c r="AE5" s="11"/>
      <c r="AF5" s="11"/>
      <c r="AG5" s="11"/>
      <c r="AH5" s="11"/>
      <c r="AI5" s="13"/>
      <c r="AJ5" s="13" t="s">
        <v>807</v>
      </c>
      <c r="AK5" s="13" t="s">
        <v>807</v>
      </c>
      <c r="AL5" s="13" t="s">
        <v>808</v>
      </c>
      <c r="AM5" s="14"/>
      <c r="AN5" s="14"/>
      <c r="AO5" s="14"/>
      <c r="AP5" s="14"/>
      <c r="AQ5" s="14"/>
      <c r="AR5" s="14"/>
      <c r="AS5" s="15"/>
      <c r="AT5" s="15"/>
      <c r="AU5" s="15"/>
      <c r="AV5" s="10"/>
      <c r="AW5" s="10"/>
      <c r="AX5" s="10"/>
      <c r="AY5" s="16"/>
      <c r="AZ5" s="16"/>
      <c r="BA5" s="16"/>
      <c r="BB5" s="16" t="s">
        <v>809</v>
      </c>
      <c r="BC5" s="16"/>
      <c r="BD5" s="16"/>
      <c r="BE5" s="16"/>
      <c r="BF5" s="16" t="s">
        <v>810</v>
      </c>
      <c r="BG5" s="16" t="s">
        <v>810</v>
      </c>
      <c r="BH5" s="17"/>
      <c r="BI5" s="17"/>
      <c r="BJ5" s="17"/>
      <c r="BK5" s="17"/>
      <c r="BL5" s="308"/>
      <c r="BM5" s="18"/>
      <c r="BN5" s="32">
        <f>[3]Parameters!$B$13</f>
        <v>2022</v>
      </c>
      <c r="BO5" s="33">
        <v>2025</v>
      </c>
      <c r="BP5" s="33">
        <v>2030</v>
      </c>
      <c r="BQ5" s="33">
        <v>2035</v>
      </c>
      <c r="BR5" s="33">
        <v>2040</v>
      </c>
      <c r="BS5" s="33">
        <v>2045</v>
      </c>
      <c r="BT5" s="33">
        <v>2050</v>
      </c>
      <c r="BU5" s="34">
        <f>[3]Parameters!$B$13</f>
        <v>2022</v>
      </c>
      <c r="BV5" s="35">
        <v>2025</v>
      </c>
      <c r="BW5" s="35">
        <v>2030</v>
      </c>
      <c r="BX5" s="35">
        <v>2035</v>
      </c>
      <c r="BY5" s="35">
        <v>2040</v>
      </c>
      <c r="BZ5" s="35">
        <v>2045</v>
      </c>
      <c r="CA5" s="35">
        <v>2050</v>
      </c>
      <c r="CB5" s="34">
        <f>[3]Parameters!$B$13</f>
        <v>2022</v>
      </c>
      <c r="CC5" s="36">
        <v>2025</v>
      </c>
      <c r="CD5" s="36">
        <v>2030</v>
      </c>
      <c r="CE5" s="36">
        <v>2035</v>
      </c>
      <c r="CF5" s="36">
        <v>2040</v>
      </c>
      <c r="CG5" s="36">
        <v>2045</v>
      </c>
      <c r="CH5" s="36">
        <v>2050</v>
      </c>
      <c r="CI5" s="34">
        <f>[3]Parameters!$B$13</f>
        <v>2022</v>
      </c>
      <c r="CJ5" s="37">
        <v>2025</v>
      </c>
      <c r="CK5" s="37">
        <v>2030</v>
      </c>
      <c r="CL5" s="37">
        <v>2035</v>
      </c>
      <c r="CM5" s="37">
        <v>2040</v>
      </c>
      <c r="CN5" s="37">
        <v>2045</v>
      </c>
      <c r="CO5" s="37">
        <v>2050</v>
      </c>
      <c r="CP5" s="34">
        <f>[3]Parameters!$B$13</f>
        <v>2022</v>
      </c>
      <c r="CQ5" s="38">
        <v>2025</v>
      </c>
      <c r="CR5" s="38">
        <v>2030</v>
      </c>
      <c r="CS5" s="38">
        <v>2035</v>
      </c>
      <c r="CT5" s="38">
        <v>2040</v>
      </c>
      <c r="CU5" s="38">
        <v>2045</v>
      </c>
      <c r="CV5" s="38">
        <v>2050</v>
      </c>
      <c r="CW5" s="31">
        <f>[3]Parameters!$B$13</f>
        <v>2022</v>
      </c>
      <c r="CX5" s="26" t="s">
        <v>811</v>
      </c>
      <c r="CY5" s="26">
        <v>2030</v>
      </c>
      <c r="CZ5" s="26">
        <v>2035</v>
      </c>
      <c r="DA5" s="26">
        <v>2040</v>
      </c>
      <c r="DB5" s="26">
        <v>2045</v>
      </c>
      <c r="DC5" s="26">
        <v>2050</v>
      </c>
      <c r="DD5" s="31">
        <f>[3]Parameters!$B$13</f>
        <v>2022</v>
      </c>
      <c r="DE5" s="27" t="s">
        <v>811</v>
      </c>
      <c r="DF5" s="27">
        <v>2030</v>
      </c>
      <c r="DG5" s="27">
        <v>2035</v>
      </c>
      <c r="DH5" s="27">
        <v>2040</v>
      </c>
      <c r="DI5" s="27">
        <v>2045</v>
      </c>
      <c r="DJ5" s="27">
        <v>2050</v>
      </c>
      <c r="DK5" s="28"/>
      <c r="DL5" s="31"/>
      <c r="DM5" s="9"/>
      <c r="DN5" s="9"/>
      <c r="DO5" s="9"/>
      <c r="DP5" s="9"/>
      <c r="DQ5" s="9"/>
      <c r="DR5" s="9"/>
    </row>
    <row r="6" spans="1:123" x14ac:dyDescent="0.3">
      <c r="A6" s="8"/>
      <c r="B6" s="8"/>
      <c r="C6" s="8"/>
      <c r="D6" s="8"/>
      <c r="E6" s="8"/>
      <c r="F6" s="8"/>
      <c r="G6" s="9"/>
      <c r="H6" s="9"/>
      <c r="I6" s="10" t="s">
        <v>812</v>
      </c>
      <c r="J6" s="11" t="s">
        <v>812</v>
      </c>
      <c r="K6" s="11" t="s">
        <v>812</v>
      </c>
      <c r="L6" s="11" t="s">
        <v>812</v>
      </c>
      <c r="M6" s="11" t="s">
        <v>812</v>
      </c>
      <c r="N6" s="11" t="s">
        <v>812</v>
      </c>
      <c r="O6" s="11" t="s">
        <v>812</v>
      </c>
      <c r="P6" s="11" t="s">
        <v>813</v>
      </c>
      <c r="Q6" s="10" t="s">
        <v>814</v>
      </c>
      <c r="R6" s="11" t="s">
        <v>814</v>
      </c>
      <c r="S6" s="11" t="s">
        <v>814</v>
      </c>
      <c r="T6" s="11" t="s">
        <v>814</v>
      </c>
      <c r="U6" s="11" t="s">
        <v>814</v>
      </c>
      <c r="V6" s="11" t="s">
        <v>814</v>
      </c>
      <c r="W6" s="11" t="s">
        <v>814</v>
      </c>
      <c r="X6" s="10" t="s">
        <v>815</v>
      </c>
      <c r="Y6" s="11" t="s">
        <v>815</v>
      </c>
      <c r="Z6" s="11" t="s">
        <v>815</v>
      </c>
      <c r="AA6" s="11" t="s">
        <v>815</v>
      </c>
      <c r="AB6" s="11" t="s">
        <v>815</v>
      </c>
      <c r="AC6" s="11" t="s">
        <v>815</v>
      </c>
      <c r="AD6" s="11" t="s">
        <v>815</v>
      </c>
      <c r="AE6" s="11" t="s">
        <v>816</v>
      </c>
      <c r="AF6" s="11" t="s">
        <v>817</v>
      </c>
      <c r="AG6" s="11" t="s">
        <v>817</v>
      </c>
      <c r="AH6" s="11" t="s">
        <v>818</v>
      </c>
      <c r="AI6" s="13" t="s">
        <v>819</v>
      </c>
      <c r="AJ6" s="13" t="s">
        <v>820</v>
      </c>
      <c r="AK6" s="13" t="s">
        <v>820</v>
      </c>
      <c r="AL6" s="13" t="s">
        <v>813</v>
      </c>
      <c r="AM6" s="14" t="s">
        <v>821</v>
      </c>
      <c r="AN6" s="14" t="s">
        <v>821</v>
      </c>
      <c r="AO6" s="14" t="s">
        <v>813</v>
      </c>
      <c r="AP6" s="14" t="s">
        <v>822</v>
      </c>
      <c r="AQ6" s="14" t="s">
        <v>813</v>
      </c>
      <c r="AR6" s="14" t="s">
        <v>813</v>
      </c>
      <c r="AS6" s="15" t="s">
        <v>823</v>
      </c>
      <c r="AT6" s="15" t="s">
        <v>813</v>
      </c>
      <c r="AU6" s="15" t="s">
        <v>822</v>
      </c>
      <c r="AV6" s="10" t="s">
        <v>813</v>
      </c>
      <c r="AW6" s="10" t="s">
        <v>824</v>
      </c>
      <c r="AX6" s="10" t="s">
        <v>813</v>
      </c>
      <c r="AY6" s="16" t="s">
        <v>820</v>
      </c>
      <c r="AZ6" s="16" t="s">
        <v>821</v>
      </c>
      <c r="BA6" s="16" t="s">
        <v>813</v>
      </c>
      <c r="BB6" s="16" t="s">
        <v>824</v>
      </c>
      <c r="BC6" s="16" t="s">
        <v>822</v>
      </c>
      <c r="BD6" s="16" t="s">
        <v>813</v>
      </c>
      <c r="BE6" s="16" t="s">
        <v>813</v>
      </c>
      <c r="BF6" s="16" t="s">
        <v>824</v>
      </c>
      <c r="BG6" s="16" t="s">
        <v>825</v>
      </c>
      <c r="BH6" s="17" t="s">
        <v>821</v>
      </c>
      <c r="BI6" s="17" t="s">
        <v>826</v>
      </c>
      <c r="BJ6" s="17" t="s">
        <v>826</v>
      </c>
      <c r="BK6" s="17" t="s">
        <v>827</v>
      </c>
      <c r="BL6" s="29" t="s">
        <v>805</v>
      </c>
      <c r="BM6" s="29" t="s">
        <v>828</v>
      </c>
      <c r="BN6" s="29" t="s">
        <v>829</v>
      </c>
      <c r="BO6" s="19" t="s">
        <v>829</v>
      </c>
      <c r="BP6" s="19" t="s">
        <v>829</v>
      </c>
      <c r="BQ6" s="19" t="s">
        <v>829</v>
      </c>
      <c r="BR6" s="19" t="s">
        <v>829</v>
      </c>
      <c r="BS6" s="19" t="s">
        <v>829</v>
      </c>
      <c r="BT6" s="19" t="s">
        <v>829</v>
      </c>
      <c r="BU6" s="20" t="s">
        <v>829</v>
      </c>
      <c r="BV6" s="21" t="s">
        <v>829</v>
      </c>
      <c r="BW6" s="21" t="s">
        <v>829</v>
      </c>
      <c r="BX6" s="21" t="s">
        <v>829</v>
      </c>
      <c r="BY6" s="21" t="s">
        <v>829</v>
      </c>
      <c r="BZ6" s="21" t="s">
        <v>829</v>
      </c>
      <c r="CA6" s="21" t="s">
        <v>829</v>
      </c>
      <c r="CB6" s="20" t="s">
        <v>829</v>
      </c>
      <c r="CC6" s="39" t="s">
        <v>829</v>
      </c>
      <c r="CD6" s="39" t="s">
        <v>829</v>
      </c>
      <c r="CE6" s="39" t="s">
        <v>829</v>
      </c>
      <c r="CF6" s="39" t="s">
        <v>829</v>
      </c>
      <c r="CG6" s="39" t="s">
        <v>829</v>
      </c>
      <c r="CH6" s="39" t="s">
        <v>829</v>
      </c>
      <c r="CI6" s="20" t="s">
        <v>830</v>
      </c>
      <c r="CJ6" s="24" t="s">
        <v>830</v>
      </c>
      <c r="CK6" s="24" t="s">
        <v>830</v>
      </c>
      <c r="CL6" s="24" t="s">
        <v>830</v>
      </c>
      <c r="CM6" s="24" t="s">
        <v>830</v>
      </c>
      <c r="CN6" s="24" t="s">
        <v>830</v>
      </c>
      <c r="CO6" s="24" t="s">
        <v>830</v>
      </c>
      <c r="CP6" s="20" t="s">
        <v>830</v>
      </c>
      <c r="CQ6" s="29" t="s">
        <v>830</v>
      </c>
      <c r="CR6" s="29" t="s">
        <v>830</v>
      </c>
      <c r="CS6" s="29" t="s">
        <v>830</v>
      </c>
      <c r="CT6" s="29" t="s">
        <v>830</v>
      </c>
      <c r="CU6" s="29" t="s">
        <v>830</v>
      </c>
      <c r="CV6" s="29" t="s">
        <v>830</v>
      </c>
      <c r="CW6" s="31" t="s">
        <v>805</v>
      </c>
      <c r="CX6" s="26" t="s">
        <v>805</v>
      </c>
      <c r="CY6" s="26" t="s">
        <v>805</v>
      </c>
      <c r="CZ6" s="26" t="s">
        <v>805</v>
      </c>
      <c r="DA6" s="26" t="s">
        <v>805</v>
      </c>
      <c r="DB6" s="26" t="s">
        <v>805</v>
      </c>
      <c r="DC6" s="26" t="s">
        <v>805</v>
      </c>
      <c r="DD6" s="31" t="s">
        <v>805</v>
      </c>
      <c r="DE6" s="27" t="s">
        <v>805</v>
      </c>
      <c r="DF6" s="27" t="s">
        <v>805</v>
      </c>
      <c r="DG6" s="27" t="s">
        <v>805</v>
      </c>
      <c r="DH6" s="27" t="s">
        <v>805</v>
      </c>
      <c r="DI6" s="27" t="s">
        <v>805</v>
      </c>
      <c r="DJ6" s="27" t="s">
        <v>805</v>
      </c>
      <c r="DK6" s="28" t="s">
        <v>831</v>
      </c>
      <c r="DL6" s="31">
        <f>[3]Parameters!$B$13</f>
        <v>2022</v>
      </c>
      <c r="DM6" s="9">
        <v>2025</v>
      </c>
      <c r="DN6" s="9">
        <v>2030</v>
      </c>
      <c r="DO6" s="9">
        <v>2035</v>
      </c>
      <c r="DP6" s="9">
        <v>2040</v>
      </c>
      <c r="DQ6" s="9">
        <v>2045</v>
      </c>
      <c r="DR6" s="9">
        <v>2050</v>
      </c>
    </row>
    <row r="7" spans="1:123" x14ac:dyDescent="0.3">
      <c r="A7" s="40" t="s">
        <v>28</v>
      </c>
      <c r="B7" s="40" t="s">
        <v>832</v>
      </c>
      <c r="C7" s="40" t="s">
        <v>833</v>
      </c>
      <c r="D7" s="40" t="s">
        <v>834</v>
      </c>
      <c r="E7" s="40" t="s">
        <v>835</v>
      </c>
      <c r="F7" s="40" t="s">
        <v>836</v>
      </c>
      <c r="G7" s="41" t="s">
        <v>837</v>
      </c>
      <c r="H7" s="41" t="s">
        <v>838</v>
      </c>
      <c r="I7" s="42">
        <v>0</v>
      </c>
      <c r="J7" s="43">
        <v>0</v>
      </c>
      <c r="K7" s="43">
        <v>0</v>
      </c>
      <c r="L7" s="43">
        <v>0</v>
      </c>
      <c r="M7" s="43">
        <v>0</v>
      </c>
      <c r="N7" s="43">
        <v>0</v>
      </c>
      <c r="O7" s="43">
        <v>0</v>
      </c>
      <c r="P7" s="44">
        <v>0</v>
      </c>
      <c r="Q7" s="45">
        <v>0</v>
      </c>
      <c r="R7" s="43">
        <v>0</v>
      </c>
      <c r="S7" s="43">
        <v>0</v>
      </c>
      <c r="T7" s="43">
        <v>0</v>
      </c>
      <c r="U7" s="43">
        <v>0</v>
      </c>
      <c r="V7" s="43">
        <v>0</v>
      </c>
      <c r="W7" s="43">
        <v>0</v>
      </c>
      <c r="X7" s="45">
        <v>0</v>
      </c>
      <c r="Y7" s="43">
        <v>0</v>
      </c>
      <c r="Z7" s="43">
        <v>0</v>
      </c>
      <c r="AA7" s="43">
        <v>0</v>
      </c>
      <c r="AB7" s="43">
        <v>0</v>
      </c>
      <c r="AC7" s="43">
        <v>0</v>
      </c>
      <c r="AD7" s="43">
        <v>0</v>
      </c>
      <c r="AE7" s="44">
        <f>[3]Parameters!$B$38</f>
        <v>0.05</v>
      </c>
      <c r="AF7" s="44">
        <v>0</v>
      </c>
      <c r="AG7" s="44">
        <v>1</v>
      </c>
      <c r="AH7" s="44">
        <v>1</v>
      </c>
      <c r="AI7" s="46">
        <v>1</v>
      </c>
      <c r="AJ7" s="46" t="s">
        <v>839</v>
      </c>
      <c r="AK7" s="46" t="s">
        <v>840</v>
      </c>
      <c r="AL7" s="46"/>
      <c r="AM7" s="47"/>
      <c r="AN7" s="47"/>
      <c r="AO7" s="47"/>
      <c r="AP7" s="47"/>
      <c r="AQ7" s="47"/>
      <c r="AR7" s="47"/>
      <c r="AS7" s="48"/>
      <c r="AT7" s="48"/>
      <c r="AU7" s="48"/>
      <c r="AV7" s="49"/>
      <c r="AW7" s="49"/>
      <c r="AX7" s="49"/>
      <c r="AY7" s="50" t="s">
        <v>841</v>
      </c>
      <c r="AZ7" s="50"/>
      <c r="BA7" s="50"/>
      <c r="BB7" s="51"/>
      <c r="BC7" s="51"/>
      <c r="BD7" s="51"/>
      <c r="BE7" s="51"/>
      <c r="BF7" s="51"/>
      <c r="BG7" s="51"/>
      <c r="BH7" s="52"/>
      <c r="BI7" s="52"/>
      <c r="BJ7" s="52"/>
      <c r="BK7" s="52"/>
      <c r="BL7" s="53"/>
      <c r="BM7" s="54"/>
      <c r="BN7" s="55">
        <f>DL7</f>
        <v>80.099999999999994</v>
      </c>
      <c r="BO7" s="44">
        <v>0</v>
      </c>
      <c r="BP7" s="44">
        <v>0</v>
      </c>
      <c r="BQ7" s="44">
        <v>0</v>
      </c>
      <c r="BR7" s="44">
        <v>0</v>
      </c>
      <c r="BS7" s="44">
        <v>0</v>
      </c>
      <c r="BT7" s="44">
        <v>0</v>
      </c>
      <c r="BU7" s="56">
        <f>IF(BL7=1,BN7,0)</f>
        <v>0</v>
      </c>
      <c r="BV7" s="50"/>
      <c r="BW7" s="50"/>
      <c r="BX7" s="50"/>
      <c r="BY7" s="50"/>
      <c r="BZ7" s="50"/>
      <c r="CA7" s="50"/>
      <c r="CB7" s="57">
        <v>80.099999999999994</v>
      </c>
      <c r="CC7" s="58">
        <v>79.94</v>
      </c>
      <c r="CD7" s="58">
        <v>79.67</v>
      </c>
      <c r="CE7" s="58">
        <v>79.400000000000006</v>
      </c>
      <c r="CF7" s="58">
        <v>79.14</v>
      </c>
      <c r="CG7" s="58">
        <v>78.87</v>
      </c>
      <c r="CH7" s="58">
        <v>78.599999999999994</v>
      </c>
      <c r="CI7" s="56"/>
      <c r="CJ7" s="59"/>
      <c r="CK7" s="59"/>
      <c r="CL7" s="59"/>
      <c r="CM7" s="59"/>
      <c r="CN7" s="59"/>
      <c r="CO7" s="59"/>
      <c r="CP7" s="60"/>
      <c r="CQ7" s="61"/>
      <c r="CR7" s="61"/>
      <c r="CS7" s="61"/>
      <c r="CT7" s="61"/>
      <c r="CU7" s="61"/>
      <c r="CV7" s="61"/>
      <c r="CW7" s="62"/>
      <c r="CX7" s="63"/>
      <c r="CY7" s="63"/>
      <c r="CZ7" s="63"/>
      <c r="DA7" s="63"/>
      <c r="DB7" s="63"/>
      <c r="DC7" s="63"/>
      <c r="DD7" s="64"/>
      <c r="DE7" s="65"/>
      <c r="DF7" s="65"/>
      <c r="DG7" s="65"/>
      <c r="DH7" s="65"/>
      <c r="DI7" s="65"/>
      <c r="DJ7" s="65"/>
      <c r="DK7" s="66" t="s">
        <v>842</v>
      </c>
      <c r="DL7" s="62">
        <f>VLOOKUP($F7,[3]Activities!$A$9:$I$177,3,FALSE)/$AI7</f>
        <v>80.099999999999994</v>
      </c>
      <c r="DM7" s="67">
        <f>VLOOKUP($F7,[3]Activities!$A$9:$I$177,4,FALSE)/$AI7</f>
        <v>79.94</v>
      </c>
      <c r="DN7" s="67">
        <f>VLOOKUP($F7,[3]Activities!$A$9:$I$177,5,FALSE)/$AI7</f>
        <v>79.67</v>
      </c>
      <c r="DO7" s="67">
        <f>VLOOKUP($F7,[3]Activities!$A$9:$I$177,6,FALSE)/$AI7</f>
        <v>79.400000000000006</v>
      </c>
      <c r="DP7" s="67">
        <f>VLOOKUP($F7,[3]Activities!$A$9:$I$177,7,FALSE)/$AI7</f>
        <v>79.14</v>
      </c>
      <c r="DQ7" s="67">
        <f>VLOOKUP($F7,[3]Activities!$A$9:$I$177,8,FALSE)/$AI7</f>
        <v>78.87</v>
      </c>
      <c r="DR7" s="67">
        <f>VLOOKUP($F7,[3]Activities!$A$9:$I$177,9,FALSE)/$AI7</f>
        <v>78.599999999999994</v>
      </c>
      <c r="DS7" s="68"/>
    </row>
    <row r="8" spans="1:123" x14ac:dyDescent="0.3">
      <c r="A8" s="69" t="s">
        <v>29</v>
      </c>
      <c r="B8" s="69" t="s">
        <v>832</v>
      </c>
      <c r="C8" s="69" t="s">
        <v>833</v>
      </c>
      <c r="D8" s="69" t="s">
        <v>834</v>
      </c>
      <c r="E8" s="69" t="s">
        <v>835</v>
      </c>
      <c r="F8" s="69" t="s">
        <v>836</v>
      </c>
      <c r="G8" s="70" t="s">
        <v>843</v>
      </c>
      <c r="H8" s="70" t="s">
        <v>838</v>
      </c>
      <c r="I8" s="42">
        <v>0.5</v>
      </c>
      <c r="J8" s="71">
        <v>0.5</v>
      </c>
      <c r="K8" s="71">
        <v>0.5</v>
      </c>
      <c r="L8" s="71">
        <v>0.3</v>
      </c>
      <c r="M8" s="71">
        <v>0.1</v>
      </c>
      <c r="N8" s="71">
        <v>0</v>
      </c>
      <c r="O8" s="71">
        <v>0</v>
      </c>
      <c r="P8" s="72">
        <v>0</v>
      </c>
      <c r="Q8" s="45">
        <v>0</v>
      </c>
      <c r="R8" s="71">
        <v>0</v>
      </c>
      <c r="S8" s="71">
        <v>0</v>
      </c>
      <c r="T8" s="71">
        <v>0</v>
      </c>
      <c r="U8" s="71">
        <v>0</v>
      </c>
      <c r="V8" s="71">
        <v>0</v>
      </c>
      <c r="W8" s="71">
        <v>0</v>
      </c>
      <c r="X8" s="45">
        <v>0</v>
      </c>
      <c r="Y8" s="71">
        <v>0</v>
      </c>
      <c r="Z8" s="71">
        <v>0</v>
      </c>
      <c r="AA8" s="71">
        <v>0</v>
      </c>
      <c r="AB8" s="71">
        <v>0</v>
      </c>
      <c r="AC8" s="71">
        <v>0</v>
      </c>
      <c r="AD8" s="71">
        <v>0</v>
      </c>
      <c r="AE8" s="44">
        <f>[3]Parameters!$B$38</f>
        <v>0.05</v>
      </c>
      <c r="AF8" s="72">
        <v>0</v>
      </c>
      <c r="AG8" s="72">
        <v>15</v>
      </c>
      <c r="AH8" s="72">
        <v>15</v>
      </c>
      <c r="AI8" s="73">
        <v>1</v>
      </c>
      <c r="AJ8" s="73" t="s">
        <v>839</v>
      </c>
      <c r="AK8" s="73" t="s">
        <v>840</v>
      </c>
      <c r="AL8" s="73"/>
      <c r="AM8" s="74"/>
      <c r="AN8" s="74"/>
      <c r="AO8" s="74"/>
      <c r="AP8" s="74"/>
      <c r="AQ8" s="74"/>
      <c r="AR8" s="74"/>
      <c r="AS8" s="75"/>
      <c r="AT8" s="75"/>
      <c r="AU8" s="75"/>
      <c r="AV8" s="76"/>
      <c r="AW8" s="76"/>
      <c r="AX8" s="76"/>
      <c r="AY8" s="77" t="s">
        <v>844</v>
      </c>
      <c r="AZ8" s="77" t="s">
        <v>845</v>
      </c>
      <c r="BA8" s="77">
        <v>1</v>
      </c>
      <c r="BB8" s="77"/>
      <c r="BC8" s="77" t="s">
        <v>846</v>
      </c>
      <c r="BD8" s="77">
        <v>0.02</v>
      </c>
      <c r="BE8" s="77">
        <v>0.8</v>
      </c>
      <c r="BF8" s="77"/>
      <c r="BG8" s="77"/>
      <c r="BH8" s="78"/>
      <c r="BI8" s="78"/>
      <c r="BJ8" s="78"/>
      <c r="BK8" s="78"/>
      <c r="BL8" s="79"/>
      <c r="BM8" s="80"/>
      <c r="BN8" s="81">
        <v>0.5</v>
      </c>
      <c r="BO8" s="72"/>
      <c r="BP8" s="72"/>
      <c r="BQ8" s="72">
        <v>0.5</v>
      </c>
      <c r="BR8" s="72"/>
      <c r="BS8" s="72"/>
      <c r="BT8" s="72"/>
      <c r="BU8" s="56">
        <f t="shared" ref="BU8:BU81" si="0">IF(BL8=1,BN8,0)</f>
        <v>0</v>
      </c>
      <c r="BV8" s="77"/>
      <c r="BW8" s="77"/>
      <c r="BX8" s="77"/>
      <c r="BY8" s="77"/>
      <c r="BZ8" s="77"/>
      <c r="CA8" s="77"/>
      <c r="CB8" s="57">
        <v>0.5</v>
      </c>
      <c r="CC8" s="82">
        <v>1</v>
      </c>
      <c r="CD8" s="82">
        <v>2</v>
      </c>
      <c r="CE8" s="82">
        <v>4</v>
      </c>
      <c r="CF8" s="82">
        <v>8</v>
      </c>
      <c r="CG8" s="82">
        <v>20</v>
      </c>
      <c r="CH8" s="82">
        <v>32</v>
      </c>
      <c r="CI8" s="56"/>
      <c r="CJ8" s="83"/>
      <c r="CK8" s="83"/>
      <c r="CL8" s="83"/>
      <c r="CM8" s="83"/>
      <c r="CN8" s="83"/>
      <c r="CO8" s="83"/>
      <c r="CP8" s="60"/>
      <c r="CQ8" s="84"/>
      <c r="CR8" s="84"/>
      <c r="CS8" s="84"/>
      <c r="CT8" s="84"/>
      <c r="CU8" s="84"/>
      <c r="CV8" s="84"/>
      <c r="CW8" s="62"/>
      <c r="CX8" s="85"/>
      <c r="CY8" s="85"/>
      <c r="CZ8" s="85"/>
      <c r="DA8" s="85"/>
      <c r="DB8" s="85"/>
      <c r="DC8" s="85"/>
      <c r="DD8" s="64"/>
      <c r="DE8" s="86"/>
      <c r="DF8" s="86"/>
      <c r="DG8" s="86"/>
      <c r="DH8" s="86"/>
      <c r="DI8" s="86"/>
      <c r="DJ8" s="86"/>
      <c r="DK8" s="87" t="s">
        <v>842</v>
      </c>
      <c r="DL8" s="62">
        <f>VLOOKUP($F8,[3]Activities!$A$9:$I$177,3,FALSE)/$AI8</f>
        <v>80.099999999999994</v>
      </c>
      <c r="DM8" s="88">
        <f>VLOOKUP($F8,[3]Activities!$A$9:$I$177,4,FALSE)/$AI8</f>
        <v>79.94</v>
      </c>
      <c r="DN8" s="88">
        <f>VLOOKUP($F8,[3]Activities!$A$9:$I$177,5,FALSE)/$AI8</f>
        <v>79.67</v>
      </c>
      <c r="DO8" s="88">
        <f>VLOOKUP($F8,[3]Activities!$A$9:$I$177,6,FALSE)/$AI8</f>
        <v>79.400000000000006</v>
      </c>
      <c r="DP8" s="88">
        <f>VLOOKUP($F8,[3]Activities!$A$9:$I$177,7,FALSE)/$AI8</f>
        <v>79.14</v>
      </c>
      <c r="DQ8" s="88">
        <f>VLOOKUP($F8,[3]Activities!$A$9:$I$177,8,FALSE)/$AI8</f>
        <v>78.87</v>
      </c>
      <c r="DR8" s="88">
        <f>VLOOKUP($F8,[3]Activities!$A$9:$I$177,9,FALSE)/$AI8</f>
        <v>78.599999999999994</v>
      </c>
      <c r="DS8" s="68"/>
    </row>
    <row r="9" spans="1:123" x14ac:dyDescent="0.3">
      <c r="A9" s="40" t="s">
        <v>30</v>
      </c>
      <c r="B9" s="40" t="s">
        <v>832</v>
      </c>
      <c r="C9" s="40" t="s">
        <v>833</v>
      </c>
      <c r="D9" s="40" t="s">
        <v>834</v>
      </c>
      <c r="E9" s="40" t="s">
        <v>847</v>
      </c>
      <c r="F9" s="40" t="s">
        <v>848</v>
      </c>
      <c r="G9" s="41" t="s">
        <v>849</v>
      </c>
      <c r="H9" s="41" t="s">
        <v>850</v>
      </c>
      <c r="I9" s="42">
        <v>0</v>
      </c>
      <c r="J9" s="43">
        <v>0</v>
      </c>
      <c r="K9" s="43">
        <v>0</v>
      </c>
      <c r="L9" s="43">
        <v>0</v>
      </c>
      <c r="M9" s="43">
        <v>0</v>
      </c>
      <c r="N9" s="43">
        <v>0</v>
      </c>
      <c r="O9" s="43">
        <v>0</v>
      </c>
      <c r="P9" s="44">
        <v>0</v>
      </c>
      <c r="Q9" s="45">
        <v>0</v>
      </c>
      <c r="R9" s="43">
        <v>0</v>
      </c>
      <c r="S9" s="43">
        <v>0</v>
      </c>
      <c r="T9" s="43">
        <v>0</v>
      </c>
      <c r="U9" s="43">
        <v>0</v>
      </c>
      <c r="V9" s="43">
        <v>0</v>
      </c>
      <c r="W9" s="43">
        <v>0</v>
      </c>
      <c r="X9" s="45">
        <v>0</v>
      </c>
      <c r="Y9" s="43">
        <v>0</v>
      </c>
      <c r="Z9" s="43">
        <v>0</v>
      </c>
      <c r="AA9" s="43">
        <v>0</v>
      </c>
      <c r="AB9" s="43">
        <v>0</v>
      </c>
      <c r="AC9" s="43">
        <v>0</v>
      </c>
      <c r="AD9" s="43">
        <v>0</v>
      </c>
      <c r="AE9" s="44">
        <f>[3]Parameters!$B$38</f>
        <v>0.05</v>
      </c>
      <c r="AF9" s="44">
        <v>0</v>
      </c>
      <c r="AG9" s="44">
        <v>40</v>
      </c>
      <c r="AH9" s="44">
        <v>40</v>
      </c>
      <c r="AI9" s="46">
        <v>1</v>
      </c>
      <c r="AJ9" s="46" t="s">
        <v>839</v>
      </c>
      <c r="AK9" s="46" t="s">
        <v>851</v>
      </c>
      <c r="AL9" s="46"/>
      <c r="AM9" s="47"/>
      <c r="AN9" s="47"/>
      <c r="AO9" s="47"/>
      <c r="AP9" s="47"/>
      <c r="AQ9" s="47"/>
      <c r="AR9" s="47"/>
      <c r="AS9" s="48"/>
      <c r="AT9" s="48"/>
      <c r="AU9" s="48"/>
      <c r="AV9" s="49"/>
      <c r="AW9" s="49"/>
      <c r="AX9" s="49"/>
      <c r="AY9" s="50" t="s">
        <v>841</v>
      </c>
      <c r="AZ9" s="50"/>
      <c r="BA9" s="50"/>
      <c r="BB9" s="51"/>
      <c r="BC9" s="51"/>
      <c r="BD9" s="51"/>
      <c r="BE9" s="51"/>
      <c r="BF9" s="51"/>
      <c r="BG9" s="51"/>
      <c r="BH9" s="52"/>
      <c r="BI9" s="52"/>
      <c r="BJ9" s="52"/>
      <c r="BK9" s="52"/>
      <c r="BL9" s="53">
        <v>1</v>
      </c>
      <c r="BM9" s="54"/>
      <c r="BN9" s="55">
        <f>IF(SUM(CB9:CB9)&lt;DL9,CB9,DL9-SUM(CB9:CB9))</f>
        <v>900</v>
      </c>
      <c r="BO9" s="89"/>
      <c r="BP9" s="89"/>
      <c r="BQ9" s="89"/>
      <c r="BR9" s="89"/>
      <c r="BS9" s="89"/>
      <c r="BT9" s="44">
        <v>0</v>
      </c>
      <c r="BU9" s="56">
        <f t="shared" si="0"/>
        <v>900</v>
      </c>
      <c r="BV9" s="50"/>
      <c r="BW9" s="50"/>
      <c r="BX9" s="50"/>
      <c r="BY9" s="50"/>
      <c r="BZ9" s="50"/>
      <c r="CA9" s="50"/>
      <c r="CB9" s="57">
        <v>900</v>
      </c>
      <c r="CC9" s="58">
        <v>2927</v>
      </c>
      <c r="CD9" s="58">
        <v>2972</v>
      </c>
      <c r="CE9" s="58">
        <v>3088</v>
      </c>
      <c r="CF9" s="58">
        <v>3140</v>
      </c>
      <c r="CG9" s="58">
        <v>3185</v>
      </c>
      <c r="CH9" s="58">
        <v>3230</v>
      </c>
      <c r="CI9" s="56"/>
      <c r="CJ9" s="59"/>
      <c r="CK9" s="59"/>
      <c r="CL9" s="59"/>
      <c r="CM9" s="59"/>
      <c r="CN9" s="59"/>
      <c r="CO9" s="59"/>
      <c r="CP9" s="60"/>
      <c r="CQ9" s="61"/>
      <c r="CR9" s="61"/>
      <c r="CS9" s="61"/>
      <c r="CT9" s="61"/>
      <c r="CU9" s="61"/>
      <c r="CV9" s="61"/>
      <c r="CW9" s="62"/>
      <c r="CX9" s="63">
        <v>1</v>
      </c>
      <c r="CY9" s="63">
        <v>1</v>
      </c>
      <c r="CZ9" s="63">
        <v>1</v>
      </c>
      <c r="DA9" s="63">
        <v>1</v>
      </c>
      <c r="DB9" s="63">
        <v>1</v>
      </c>
      <c r="DC9" s="63">
        <v>1</v>
      </c>
      <c r="DD9" s="64"/>
      <c r="DE9" s="65"/>
      <c r="DF9" s="65"/>
      <c r="DG9" s="65"/>
      <c r="DH9" s="65"/>
      <c r="DI9" s="65"/>
      <c r="DJ9" s="65"/>
      <c r="DK9" s="66" t="s">
        <v>842</v>
      </c>
      <c r="DL9" s="62">
        <f>VLOOKUP($F9,[3]Activities!$A$9:$I$177,3,FALSE)/$AI9</f>
        <v>2900</v>
      </c>
      <c r="DM9" s="67">
        <f>VLOOKUP($F9,[3]Activities!$A$9:$I$177,4,FALSE)/$AI9</f>
        <v>2927</v>
      </c>
      <c r="DN9" s="67">
        <f>VLOOKUP($F9,[3]Activities!$A$9:$I$177,5,FALSE)/$AI9</f>
        <v>2972</v>
      </c>
      <c r="DO9" s="67">
        <f>VLOOKUP($F9,[3]Activities!$A$9:$I$177,6,FALSE)/$AI9</f>
        <v>3088</v>
      </c>
      <c r="DP9" s="67">
        <f>VLOOKUP($F9,[3]Activities!$A$9:$I$177,7,FALSE)/$AI9</f>
        <v>3140</v>
      </c>
      <c r="DQ9" s="67">
        <f>VLOOKUP($F9,[3]Activities!$A$9:$I$177,8,FALSE)/$AI9</f>
        <v>3185</v>
      </c>
      <c r="DR9" s="67">
        <f>VLOOKUP($F9,[3]Activities!$A$9:$I$177,9,FALSE)/$AI9</f>
        <v>3230</v>
      </c>
      <c r="DS9" s="68"/>
    </row>
    <row r="10" spans="1:123" x14ac:dyDescent="0.3">
      <c r="A10" s="69" t="s">
        <v>31</v>
      </c>
      <c r="B10" s="69" t="s">
        <v>832</v>
      </c>
      <c r="C10" s="69" t="s">
        <v>833</v>
      </c>
      <c r="D10" s="69" t="s">
        <v>834</v>
      </c>
      <c r="E10" s="69" t="s">
        <v>847</v>
      </c>
      <c r="F10" s="69" t="s">
        <v>848</v>
      </c>
      <c r="G10" s="70" t="s">
        <v>852</v>
      </c>
      <c r="H10" s="70" t="s">
        <v>850</v>
      </c>
      <c r="I10" s="42">
        <v>2.37</v>
      </c>
      <c r="J10" s="71">
        <v>2.37</v>
      </c>
      <c r="K10" s="71">
        <v>2.37</v>
      </c>
      <c r="L10" s="71">
        <v>0</v>
      </c>
      <c r="M10" s="71">
        <v>0</v>
      </c>
      <c r="N10" s="71">
        <v>0</v>
      </c>
      <c r="O10" s="71">
        <v>0</v>
      </c>
      <c r="P10" s="72">
        <v>0</v>
      </c>
      <c r="Q10" s="45">
        <v>0</v>
      </c>
      <c r="R10" s="71">
        <v>0</v>
      </c>
      <c r="S10" s="71">
        <v>0</v>
      </c>
      <c r="T10" s="71">
        <v>0</v>
      </c>
      <c r="U10" s="71">
        <v>0</v>
      </c>
      <c r="V10" s="71">
        <v>0</v>
      </c>
      <c r="W10" s="71">
        <v>0</v>
      </c>
      <c r="X10" s="45">
        <v>0</v>
      </c>
      <c r="Y10" s="71">
        <v>0</v>
      </c>
      <c r="Z10" s="71">
        <v>0</v>
      </c>
      <c r="AA10" s="71">
        <v>0</v>
      </c>
      <c r="AB10" s="71">
        <v>0</v>
      </c>
      <c r="AC10" s="71">
        <v>0</v>
      </c>
      <c r="AD10" s="71">
        <v>0</v>
      </c>
      <c r="AE10" s="44">
        <f>[3]Parameters!$B$38</f>
        <v>0.05</v>
      </c>
      <c r="AF10" s="72">
        <v>0</v>
      </c>
      <c r="AG10" s="72">
        <v>40</v>
      </c>
      <c r="AH10" s="72">
        <v>40</v>
      </c>
      <c r="AI10" s="73">
        <v>1</v>
      </c>
      <c r="AJ10" s="73" t="s">
        <v>839</v>
      </c>
      <c r="AK10" s="73" t="s">
        <v>851</v>
      </c>
      <c r="AL10" s="73"/>
      <c r="AM10" s="74"/>
      <c r="AN10" s="74"/>
      <c r="AO10" s="74"/>
      <c r="AP10" s="74"/>
      <c r="AQ10" s="74"/>
      <c r="AR10" s="74"/>
      <c r="AS10" s="75"/>
      <c r="AT10" s="75"/>
      <c r="AU10" s="75"/>
      <c r="AV10" s="76"/>
      <c r="AW10" s="76"/>
      <c r="AX10" s="76"/>
      <c r="AY10" s="77" t="s">
        <v>841</v>
      </c>
      <c r="AZ10" s="77"/>
      <c r="BA10" s="77"/>
      <c r="BB10" s="77"/>
      <c r="BC10" s="77"/>
      <c r="BD10" s="77"/>
      <c r="BE10" s="77"/>
      <c r="BF10" s="77"/>
      <c r="BG10" s="77"/>
      <c r="BH10" s="78"/>
      <c r="BI10" s="78"/>
      <c r="BJ10" s="78"/>
      <c r="BK10" s="78"/>
      <c r="BL10" s="79">
        <v>1</v>
      </c>
      <c r="BM10" s="80"/>
      <c r="BN10" s="55">
        <f>IF(SUM(CB9:CB10)&lt;DL10,CB10,DL10-SUM(CB9:CB9))</f>
        <v>1150</v>
      </c>
      <c r="BO10" s="89"/>
      <c r="BP10" s="89"/>
      <c r="BQ10" s="89"/>
      <c r="BR10" s="89"/>
      <c r="BS10" s="89"/>
      <c r="BT10" s="72"/>
      <c r="BU10" s="56">
        <v>1050</v>
      </c>
      <c r="BV10" s="77"/>
      <c r="BW10" s="77"/>
      <c r="BX10" s="77"/>
      <c r="BY10" s="77"/>
      <c r="BZ10" s="77"/>
      <c r="CA10" s="77"/>
      <c r="CB10" s="57">
        <v>1150</v>
      </c>
      <c r="CC10" s="90">
        <v>2927</v>
      </c>
      <c r="CD10" s="90">
        <v>2972</v>
      </c>
      <c r="CE10" s="90">
        <v>3088</v>
      </c>
      <c r="CF10" s="90">
        <v>3140</v>
      </c>
      <c r="CG10" s="90">
        <v>3185</v>
      </c>
      <c r="CH10" s="90">
        <v>3230</v>
      </c>
      <c r="CI10" s="56"/>
      <c r="CJ10" s="83"/>
      <c r="CK10" s="83"/>
      <c r="CL10" s="83"/>
      <c r="CM10" s="83"/>
      <c r="CN10" s="83"/>
      <c r="CO10" s="83"/>
      <c r="CP10" s="60"/>
      <c r="CQ10" s="84"/>
      <c r="CR10" s="84"/>
      <c r="CS10" s="84"/>
      <c r="CT10" s="84"/>
      <c r="CU10" s="84"/>
      <c r="CV10" s="84"/>
      <c r="CW10" s="62"/>
      <c r="CX10" s="85">
        <v>1</v>
      </c>
      <c r="CY10" s="85">
        <v>1</v>
      </c>
      <c r="CZ10" s="85">
        <v>1</v>
      </c>
      <c r="DA10" s="85">
        <v>1</v>
      </c>
      <c r="DB10" s="85">
        <v>1</v>
      </c>
      <c r="DC10" s="85">
        <v>1</v>
      </c>
      <c r="DD10" s="64"/>
      <c r="DE10" s="86"/>
      <c r="DF10" s="86"/>
      <c r="DG10" s="86"/>
      <c r="DH10" s="86"/>
      <c r="DI10" s="86"/>
      <c r="DJ10" s="86"/>
      <c r="DK10" s="87" t="s">
        <v>842</v>
      </c>
      <c r="DL10" s="62">
        <f>VLOOKUP($F10,[3]Activities!$A$9:$I$177,3,FALSE)/$AI10</f>
        <v>2900</v>
      </c>
      <c r="DM10" s="88">
        <f>VLOOKUP($F10,[3]Activities!$A$9:$I$177,4,FALSE)/$AI10</f>
        <v>2927</v>
      </c>
      <c r="DN10" s="88">
        <f>VLOOKUP($F10,[3]Activities!$A$9:$I$177,5,FALSE)/$AI10</f>
        <v>2972</v>
      </c>
      <c r="DO10" s="88">
        <f>VLOOKUP($F10,[3]Activities!$A$9:$I$177,6,FALSE)/$AI10</f>
        <v>3088</v>
      </c>
      <c r="DP10" s="88">
        <f>VLOOKUP($F10,[3]Activities!$A$9:$I$177,7,FALSE)/$AI10</f>
        <v>3140</v>
      </c>
      <c r="DQ10" s="88">
        <f>VLOOKUP($F10,[3]Activities!$A$9:$I$177,8,FALSE)/$AI10</f>
        <v>3185</v>
      </c>
      <c r="DR10" s="88">
        <f>VLOOKUP($F10,[3]Activities!$A$9:$I$177,9,FALSE)/$AI10</f>
        <v>3230</v>
      </c>
      <c r="DS10" s="68"/>
    </row>
    <row r="11" spans="1:123" x14ac:dyDescent="0.3">
      <c r="A11" s="40" t="s">
        <v>32</v>
      </c>
      <c r="B11" s="40" t="s">
        <v>832</v>
      </c>
      <c r="C11" s="40" t="s">
        <v>833</v>
      </c>
      <c r="D11" s="40" t="s">
        <v>834</v>
      </c>
      <c r="E11" s="40" t="s">
        <v>847</v>
      </c>
      <c r="F11" s="40" t="s">
        <v>848</v>
      </c>
      <c r="G11" s="41" t="s">
        <v>853</v>
      </c>
      <c r="H11" s="41" t="s">
        <v>850</v>
      </c>
      <c r="I11" s="42">
        <v>8.1999999999999993</v>
      </c>
      <c r="J11" s="43">
        <v>8.1999999999999993</v>
      </c>
      <c r="K11" s="43">
        <v>8.1999999999999993</v>
      </c>
      <c r="L11" s="43">
        <v>5.8</v>
      </c>
      <c r="M11" s="43">
        <v>5.8</v>
      </c>
      <c r="N11" s="43">
        <v>0</v>
      </c>
      <c r="O11" s="43">
        <v>0</v>
      </c>
      <c r="P11" s="44">
        <v>0</v>
      </c>
      <c r="Q11" s="45">
        <v>0</v>
      </c>
      <c r="R11" s="43">
        <v>0</v>
      </c>
      <c r="S11" s="43">
        <v>0</v>
      </c>
      <c r="T11" s="43">
        <v>0</v>
      </c>
      <c r="U11" s="43">
        <v>0</v>
      </c>
      <c r="V11" s="43">
        <v>0</v>
      </c>
      <c r="W11" s="43">
        <v>0</v>
      </c>
      <c r="X11" s="45">
        <v>0</v>
      </c>
      <c r="Y11" s="43">
        <v>0</v>
      </c>
      <c r="Z11" s="43">
        <v>0</v>
      </c>
      <c r="AA11" s="43">
        <v>0</v>
      </c>
      <c r="AB11" s="43">
        <v>0</v>
      </c>
      <c r="AC11" s="43">
        <v>0</v>
      </c>
      <c r="AD11" s="43">
        <v>0</v>
      </c>
      <c r="AE11" s="44">
        <f>[3]Parameters!$B$38</f>
        <v>0.05</v>
      </c>
      <c r="AF11" s="44">
        <v>0</v>
      </c>
      <c r="AG11" s="44">
        <v>40</v>
      </c>
      <c r="AH11" s="44">
        <v>40</v>
      </c>
      <c r="AI11" s="46">
        <v>1</v>
      </c>
      <c r="AJ11" s="46" t="s">
        <v>839</v>
      </c>
      <c r="AK11" s="46" t="s">
        <v>851</v>
      </c>
      <c r="AL11" s="46"/>
      <c r="AM11" s="47"/>
      <c r="AN11" s="47"/>
      <c r="AO11" s="47"/>
      <c r="AP11" s="47"/>
      <c r="AQ11" s="47"/>
      <c r="AR11" s="47"/>
      <c r="AS11" s="48"/>
      <c r="AT11" s="48"/>
      <c r="AU11" s="48"/>
      <c r="AV11" s="49"/>
      <c r="AW11" s="49"/>
      <c r="AX11" s="49"/>
      <c r="AY11" s="50" t="s">
        <v>841</v>
      </c>
      <c r="AZ11" s="50"/>
      <c r="BA11" s="50"/>
      <c r="BB11" s="51"/>
      <c r="BC11" s="51"/>
      <c r="BD11" s="51"/>
      <c r="BE11" s="51"/>
      <c r="BF11" s="51"/>
      <c r="BG11" s="51"/>
      <c r="BH11" s="52"/>
      <c r="BI11" s="52"/>
      <c r="BJ11" s="52"/>
      <c r="BK11" s="52"/>
      <c r="BL11" s="79">
        <v>1</v>
      </c>
      <c r="BM11" s="54"/>
      <c r="BN11" s="55">
        <f>IF(SUM(CB9:CB11)&lt;DL11,CB11,DL11-SUM(CB9:CB10))</f>
        <v>500</v>
      </c>
      <c r="BO11" s="89"/>
      <c r="BP11" s="89"/>
      <c r="BQ11" s="89"/>
      <c r="BR11" s="89"/>
      <c r="BS11" s="89"/>
      <c r="BT11" s="89"/>
      <c r="BU11" s="56">
        <f t="shared" si="0"/>
        <v>500</v>
      </c>
      <c r="BV11" s="50"/>
      <c r="BW11" s="50"/>
      <c r="BX11" s="50"/>
      <c r="BY11" s="50"/>
      <c r="BZ11" s="50"/>
      <c r="CA11" s="50"/>
      <c r="CB11" s="57">
        <v>500</v>
      </c>
      <c r="CC11" s="90">
        <v>2927</v>
      </c>
      <c r="CD11" s="90">
        <v>2972</v>
      </c>
      <c r="CE11" s="90">
        <v>3088</v>
      </c>
      <c r="CF11" s="90">
        <v>3140</v>
      </c>
      <c r="CG11" s="90">
        <v>3185</v>
      </c>
      <c r="CH11" s="90">
        <v>3230</v>
      </c>
      <c r="CI11" s="56"/>
      <c r="CJ11" s="59"/>
      <c r="CK11" s="59"/>
      <c r="CL11" s="59"/>
      <c r="CM11" s="59"/>
      <c r="CN11" s="59"/>
      <c r="CO11" s="59"/>
      <c r="CP11" s="60"/>
      <c r="CQ11" s="61"/>
      <c r="CR11" s="61"/>
      <c r="CS11" s="61"/>
      <c r="CT11" s="61"/>
      <c r="CU11" s="61"/>
      <c r="CV11" s="61"/>
      <c r="CW11" s="62"/>
      <c r="CX11" s="63">
        <v>1</v>
      </c>
      <c r="CY11" s="63">
        <v>1</v>
      </c>
      <c r="CZ11" s="63">
        <v>1</v>
      </c>
      <c r="DA11" s="63">
        <v>1</v>
      </c>
      <c r="DB11" s="63">
        <v>1</v>
      </c>
      <c r="DC11" s="63">
        <v>1</v>
      </c>
      <c r="DD11" s="64"/>
      <c r="DE11" s="65"/>
      <c r="DF11" s="65"/>
      <c r="DG11" s="65"/>
      <c r="DH11" s="65"/>
      <c r="DI11" s="65"/>
      <c r="DJ11" s="65"/>
      <c r="DK11" s="66" t="s">
        <v>842</v>
      </c>
      <c r="DL11" s="62">
        <f>VLOOKUP($F11,[3]Activities!$A$9:$I$177,3,FALSE)/$AI11</f>
        <v>2900</v>
      </c>
      <c r="DM11" s="67">
        <f>VLOOKUP($F11,[3]Activities!$A$9:$I$177,4,FALSE)/$AI11</f>
        <v>2927</v>
      </c>
      <c r="DN11" s="67">
        <f>VLOOKUP($F11,[3]Activities!$A$9:$I$177,5,FALSE)/$AI11</f>
        <v>2972</v>
      </c>
      <c r="DO11" s="67">
        <f>VLOOKUP($F11,[3]Activities!$A$9:$I$177,6,FALSE)/$AI11</f>
        <v>3088</v>
      </c>
      <c r="DP11" s="67">
        <f>VLOOKUP($F11,[3]Activities!$A$9:$I$177,7,FALSE)/$AI11</f>
        <v>3140</v>
      </c>
      <c r="DQ11" s="67">
        <f>VLOOKUP($F11,[3]Activities!$A$9:$I$177,8,FALSE)/$AI11</f>
        <v>3185</v>
      </c>
      <c r="DR11" s="67">
        <f>VLOOKUP($F11,[3]Activities!$A$9:$I$177,9,FALSE)/$AI11</f>
        <v>3230</v>
      </c>
      <c r="DS11" s="68"/>
    </row>
    <row r="12" spans="1:123" x14ac:dyDescent="0.3">
      <c r="A12" s="69" t="s">
        <v>33</v>
      </c>
      <c r="B12" s="69" t="s">
        <v>832</v>
      </c>
      <c r="C12" s="69" t="s">
        <v>833</v>
      </c>
      <c r="D12" s="69" t="s">
        <v>834</v>
      </c>
      <c r="E12" s="69" t="s">
        <v>847</v>
      </c>
      <c r="F12" s="69" t="s">
        <v>848</v>
      </c>
      <c r="G12" s="70" t="s">
        <v>854</v>
      </c>
      <c r="H12" s="70" t="s">
        <v>850</v>
      </c>
      <c r="I12" s="42">
        <v>10.37</v>
      </c>
      <c r="J12" s="71">
        <v>10.11</v>
      </c>
      <c r="K12" s="71">
        <v>9.85</v>
      </c>
      <c r="L12" s="71">
        <v>7.2</v>
      </c>
      <c r="M12" s="71">
        <v>7.1</v>
      </c>
      <c r="N12" s="71">
        <v>1.3</v>
      </c>
      <c r="O12" s="71">
        <v>1.3</v>
      </c>
      <c r="P12" s="72">
        <v>0</v>
      </c>
      <c r="Q12" s="45">
        <v>0</v>
      </c>
      <c r="R12" s="71">
        <v>0</v>
      </c>
      <c r="S12" s="71">
        <v>0</v>
      </c>
      <c r="T12" s="71">
        <v>0</v>
      </c>
      <c r="U12" s="71">
        <v>0</v>
      </c>
      <c r="V12" s="71">
        <v>0</v>
      </c>
      <c r="W12" s="71">
        <v>0</v>
      </c>
      <c r="X12" s="45">
        <v>0</v>
      </c>
      <c r="Y12" s="71">
        <v>0</v>
      </c>
      <c r="Z12" s="71">
        <v>0</v>
      </c>
      <c r="AA12" s="71">
        <v>0</v>
      </c>
      <c r="AB12" s="71">
        <v>0</v>
      </c>
      <c r="AC12" s="71">
        <v>0</v>
      </c>
      <c r="AD12" s="71">
        <v>0</v>
      </c>
      <c r="AE12" s="44">
        <f>[3]Parameters!$B$38</f>
        <v>0.05</v>
      </c>
      <c r="AF12" s="72">
        <v>0</v>
      </c>
      <c r="AG12" s="72">
        <v>40</v>
      </c>
      <c r="AH12" s="72">
        <v>40</v>
      </c>
      <c r="AI12" s="73">
        <v>1</v>
      </c>
      <c r="AJ12" s="73" t="s">
        <v>839</v>
      </c>
      <c r="AK12" s="73" t="s">
        <v>851</v>
      </c>
      <c r="AL12" s="73"/>
      <c r="AM12" s="74"/>
      <c r="AN12" s="74"/>
      <c r="AO12" s="74"/>
      <c r="AP12" s="74"/>
      <c r="AQ12" s="74"/>
      <c r="AR12" s="74"/>
      <c r="AS12" s="75"/>
      <c r="AT12" s="75"/>
      <c r="AU12" s="75"/>
      <c r="AV12" s="76"/>
      <c r="AW12" s="76"/>
      <c r="AX12" s="76"/>
      <c r="AY12" s="77" t="s">
        <v>841</v>
      </c>
      <c r="AZ12" s="77"/>
      <c r="BA12" s="77"/>
      <c r="BB12" s="77"/>
      <c r="BC12" s="77"/>
      <c r="BD12" s="77"/>
      <c r="BE12" s="77"/>
      <c r="BF12" s="77"/>
      <c r="BG12" s="77"/>
      <c r="BH12" s="78"/>
      <c r="BI12" s="78"/>
      <c r="BJ12" s="78"/>
      <c r="BK12" s="78"/>
      <c r="BL12" s="79"/>
      <c r="BM12" s="80"/>
      <c r="BN12" s="55">
        <f>IF(SUM(CB9:CB12)&lt;DL12,CB12,DL12-SUM(CB9:CB11))</f>
        <v>250</v>
      </c>
      <c r="BO12" s="89"/>
      <c r="BP12" s="89"/>
      <c r="BQ12" s="89"/>
      <c r="BR12" s="89"/>
      <c r="BS12" s="89"/>
      <c r="BT12" s="89"/>
      <c r="BU12" s="56">
        <f t="shared" si="0"/>
        <v>0</v>
      </c>
      <c r="BV12" s="77"/>
      <c r="BW12" s="77"/>
      <c r="BX12" s="77"/>
      <c r="BY12" s="77"/>
      <c r="BZ12" s="77"/>
      <c r="CA12" s="77"/>
      <c r="CB12" s="57">
        <v>250</v>
      </c>
      <c r="CC12" s="90">
        <v>2927</v>
      </c>
      <c r="CD12" s="90">
        <v>2972</v>
      </c>
      <c r="CE12" s="90">
        <v>3088</v>
      </c>
      <c r="CF12" s="90">
        <v>3140</v>
      </c>
      <c r="CG12" s="90">
        <v>3185</v>
      </c>
      <c r="CH12" s="90">
        <v>3230</v>
      </c>
      <c r="CI12" s="56"/>
      <c r="CJ12" s="83"/>
      <c r="CK12" s="83"/>
      <c r="CL12" s="83"/>
      <c r="CM12" s="83"/>
      <c r="CN12" s="83"/>
      <c r="CO12" s="83"/>
      <c r="CP12" s="60"/>
      <c r="CQ12" s="84"/>
      <c r="CR12" s="84"/>
      <c r="CS12" s="84"/>
      <c r="CT12" s="84"/>
      <c r="CU12" s="84"/>
      <c r="CV12" s="84"/>
      <c r="CW12" s="62"/>
      <c r="CX12" s="85"/>
      <c r="CY12" s="85"/>
      <c r="CZ12" s="85"/>
      <c r="DA12" s="85"/>
      <c r="DB12" s="85"/>
      <c r="DC12" s="85"/>
      <c r="DD12" s="64">
        <v>1</v>
      </c>
      <c r="DE12" s="86">
        <v>1</v>
      </c>
      <c r="DF12" s="86">
        <v>1</v>
      </c>
      <c r="DG12" s="86">
        <v>1</v>
      </c>
      <c r="DH12" s="86">
        <v>1</v>
      </c>
      <c r="DI12" s="86">
        <v>1</v>
      </c>
      <c r="DJ12" s="86">
        <v>1</v>
      </c>
      <c r="DK12" s="87" t="s">
        <v>842</v>
      </c>
      <c r="DL12" s="62">
        <f>VLOOKUP($F12,[3]Activities!$A$9:$I$177,3,FALSE)/$AI12</f>
        <v>2900</v>
      </c>
      <c r="DM12" s="88">
        <f>VLOOKUP($F12,[3]Activities!$A$9:$I$177,4,FALSE)/$AI12</f>
        <v>2927</v>
      </c>
      <c r="DN12" s="88">
        <f>VLOOKUP($F12,[3]Activities!$A$9:$I$177,5,FALSE)/$AI12</f>
        <v>2972</v>
      </c>
      <c r="DO12" s="88">
        <f>VLOOKUP($F12,[3]Activities!$A$9:$I$177,6,FALSE)/$AI12</f>
        <v>3088</v>
      </c>
      <c r="DP12" s="88">
        <f>VLOOKUP($F12,[3]Activities!$A$9:$I$177,7,FALSE)/$AI12</f>
        <v>3140</v>
      </c>
      <c r="DQ12" s="88">
        <f>VLOOKUP($F12,[3]Activities!$A$9:$I$177,8,FALSE)/$AI12</f>
        <v>3185</v>
      </c>
      <c r="DR12" s="88">
        <f>VLOOKUP($F12,[3]Activities!$A$9:$I$177,9,FALSE)/$AI12</f>
        <v>3230</v>
      </c>
      <c r="DS12" s="68"/>
    </row>
    <row r="13" spans="1:123" x14ac:dyDescent="0.3">
      <c r="A13" s="40" t="s">
        <v>34</v>
      </c>
      <c r="B13" s="40" t="s">
        <v>832</v>
      </c>
      <c r="C13" s="40" t="s">
        <v>833</v>
      </c>
      <c r="D13" s="40" t="s">
        <v>834</v>
      </c>
      <c r="E13" s="40" t="s">
        <v>847</v>
      </c>
      <c r="F13" s="40" t="s">
        <v>848</v>
      </c>
      <c r="G13" s="41" t="s">
        <v>855</v>
      </c>
      <c r="H13" s="41" t="s">
        <v>850</v>
      </c>
      <c r="I13" s="42">
        <v>12.26</v>
      </c>
      <c r="J13" s="43">
        <v>11.65</v>
      </c>
      <c r="K13" s="43">
        <v>11.04</v>
      </c>
      <c r="L13" s="43">
        <v>8.1</v>
      </c>
      <c r="M13" s="43">
        <v>7.5</v>
      </c>
      <c r="N13" s="43">
        <v>1.7</v>
      </c>
      <c r="O13" s="43">
        <v>1.5</v>
      </c>
      <c r="P13" s="44">
        <v>0</v>
      </c>
      <c r="Q13" s="45">
        <v>0</v>
      </c>
      <c r="R13" s="43">
        <v>0</v>
      </c>
      <c r="S13" s="43">
        <v>0</v>
      </c>
      <c r="T13" s="43">
        <v>0</v>
      </c>
      <c r="U13" s="43">
        <v>0</v>
      </c>
      <c r="V13" s="43">
        <v>0</v>
      </c>
      <c r="W13" s="43">
        <v>0</v>
      </c>
      <c r="X13" s="45">
        <v>0</v>
      </c>
      <c r="Y13" s="43">
        <v>0</v>
      </c>
      <c r="Z13" s="43">
        <v>0</v>
      </c>
      <c r="AA13" s="43">
        <v>0</v>
      </c>
      <c r="AB13" s="43">
        <v>0</v>
      </c>
      <c r="AC13" s="43">
        <v>0</v>
      </c>
      <c r="AD13" s="43">
        <v>0</v>
      </c>
      <c r="AE13" s="44">
        <f>[3]Parameters!$B$38</f>
        <v>0.05</v>
      </c>
      <c r="AF13" s="44">
        <v>0</v>
      </c>
      <c r="AG13" s="44">
        <v>40</v>
      </c>
      <c r="AH13" s="44">
        <v>40</v>
      </c>
      <c r="AI13" s="46">
        <v>1</v>
      </c>
      <c r="AJ13" s="46" t="s">
        <v>839</v>
      </c>
      <c r="AK13" s="46" t="s">
        <v>851</v>
      </c>
      <c r="AL13" s="46"/>
      <c r="AM13" s="47"/>
      <c r="AN13" s="47"/>
      <c r="AO13" s="47"/>
      <c r="AP13" s="47"/>
      <c r="AQ13" s="47"/>
      <c r="AR13" s="47"/>
      <c r="AS13" s="48"/>
      <c r="AT13" s="48"/>
      <c r="AU13" s="48"/>
      <c r="AV13" s="49"/>
      <c r="AW13" s="49"/>
      <c r="AX13" s="49"/>
      <c r="AY13" s="50" t="s">
        <v>841</v>
      </c>
      <c r="AZ13" s="50"/>
      <c r="BA13" s="50"/>
      <c r="BB13" s="51"/>
      <c r="BC13" s="51"/>
      <c r="BD13" s="51"/>
      <c r="BE13" s="51"/>
      <c r="BF13" s="51"/>
      <c r="BG13" s="51"/>
      <c r="BH13" s="52"/>
      <c r="BI13" s="52"/>
      <c r="BJ13" s="52"/>
      <c r="BK13" s="52"/>
      <c r="BL13" s="53"/>
      <c r="BM13" s="54"/>
      <c r="BN13" s="55">
        <f>IF(SUM(CB9:CB13)&lt;DL13,CB13,DL13-SUM(CB9:CB12))</f>
        <v>100</v>
      </c>
      <c r="BO13" s="89"/>
      <c r="BP13" s="89"/>
      <c r="BQ13" s="89"/>
      <c r="BR13" s="89"/>
      <c r="BS13" s="89"/>
      <c r="BT13" s="89"/>
      <c r="BU13" s="56">
        <f t="shared" si="0"/>
        <v>0</v>
      </c>
      <c r="BV13" s="50"/>
      <c r="BW13" s="50"/>
      <c r="BX13" s="50"/>
      <c r="BY13" s="50"/>
      <c r="BZ13" s="50"/>
      <c r="CA13" s="50"/>
      <c r="CB13" s="57">
        <v>100</v>
      </c>
      <c r="CC13" s="90">
        <v>2927</v>
      </c>
      <c r="CD13" s="90">
        <v>2972</v>
      </c>
      <c r="CE13" s="90">
        <v>3088</v>
      </c>
      <c r="CF13" s="90">
        <v>3140</v>
      </c>
      <c r="CG13" s="90">
        <v>3185</v>
      </c>
      <c r="CH13" s="90">
        <v>3230</v>
      </c>
      <c r="CI13" s="56"/>
      <c r="CJ13" s="59"/>
      <c r="CK13" s="59"/>
      <c r="CL13" s="59"/>
      <c r="CM13" s="59"/>
      <c r="CN13" s="59"/>
      <c r="CO13" s="59"/>
      <c r="CP13" s="60"/>
      <c r="CQ13" s="61"/>
      <c r="CR13" s="61"/>
      <c r="CS13" s="61"/>
      <c r="CT13" s="61"/>
      <c r="CU13" s="61"/>
      <c r="CV13" s="61"/>
      <c r="CW13" s="62"/>
      <c r="CX13" s="63"/>
      <c r="CY13" s="63"/>
      <c r="CZ13" s="63"/>
      <c r="DA13" s="63"/>
      <c r="DB13" s="63"/>
      <c r="DC13" s="63"/>
      <c r="DD13" s="64">
        <v>1</v>
      </c>
      <c r="DE13" s="65">
        <v>1</v>
      </c>
      <c r="DF13" s="65">
        <v>1</v>
      </c>
      <c r="DG13" s="65">
        <v>1</v>
      </c>
      <c r="DH13" s="65">
        <v>1</v>
      </c>
      <c r="DI13" s="65">
        <v>1</v>
      </c>
      <c r="DJ13" s="65">
        <v>1</v>
      </c>
      <c r="DK13" s="66" t="s">
        <v>856</v>
      </c>
      <c r="DL13" s="62">
        <f>VLOOKUP($F13,[3]Activities!$A$9:$I$177,3,FALSE)/$AI13</f>
        <v>2900</v>
      </c>
      <c r="DM13" s="67">
        <f>VLOOKUP($F13,[3]Activities!$A$9:$I$177,4,FALSE)/$AI13</f>
        <v>2927</v>
      </c>
      <c r="DN13" s="67">
        <f>VLOOKUP($F13,[3]Activities!$A$9:$I$177,5,FALSE)/$AI13</f>
        <v>2972</v>
      </c>
      <c r="DO13" s="67">
        <f>VLOOKUP($F13,[3]Activities!$A$9:$I$177,6,FALSE)/$AI13</f>
        <v>3088</v>
      </c>
      <c r="DP13" s="67">
        <f>VLOOKUP($F13,[3]Activities!$A$9:$I$177,7,FALSE)/$AI13</f>
        <v>3140</v>
      </c>
      <c r="DQ13" s="67">
        <f>VLOOKUP($F13,[3]Activities!$A$9:$I$177,8,FALSE)/$AI13</f>
        <v>3185</v>
      </c>
      <c r="DR13" s="67">
        <f>VLOOKUP($F13,[3]Activities!$A$9:$I$177,9,FALSE)/$AI13</f>
        <v>3230</v>
      </c>
      <c r="DS13" s="68"/>
    </row>
    <row r="14" spans="1:123" x14ac:dyDescent="0.3">
      <c r="A14" s="69" t="s">
        <v>35</v>
      </c>
      <c r="B14" s="69" t="s">
        <v>832</v>
      </c>
      <c r="C14" s="69" t="s">
        <v>833</v>
      </c>
      <c r="D14" s="69" t="s">
        <v>834</v>
      </c>
      <c r="E14" s="69" t="s">
        <v>857</v>
      </c>
      <c r="F14" s="69" t="s">
        <v>858</v>
      </c>
      <c r="G14" s="70" t="s">
        <v>859</v>
      </c>
      <c r="H14" s="70" t="s">
        <v>850</v>
      </c>
      <c r="I14" s="42">
        <v>0</v>
      </c>
      <c r="J14" s="71">
        <v>0</v>
      </c>
      <c r="K14" s="71">
        <v>0</v>
      </c>
      <c r="L14" s="71">
        <v>0</v>
      </c>
      <c r="M14" s="71">
        <v>0</v>
      </c>
      <c r="N14" s="71">
        <v>0</v>
      </c>
      <c r="O14" s="71">
        <v>0</v>
      </c>
      <c r="P14" s="72">
        <v>0</v>
      </c>
      <c r="Q14" s="45">
        <v>0</v>
      </c>
      <c r="R14" s="71">
        <v>0</v>
      </c>
      <c r="S14" s="71">
        <v>0</v>
      </c>
      <c r="T14" s="71">
        <v>0</v>
      </c>
      <c r="U14" s="71">
        <v>0</v>
      </c>
      <c r="V14" s="71">
        <v>0</v>
      </c>
      <c r="W14" s="71">
        <v>0</v>
      </c>
      <c r="X14" s="45">
        <v>0</v>
      </c>
      <c r="Y14" s="71">
        <v>0</v>
      </c>
      <c r="Z14" s="71">
        <v>0</v>
      </c>
      <c r="AA14" s="71">
        <v>0</v>
      </c>
      <c r="AB14" s="71">
        <v>0</v>
      </c>
      <c r="AC14" s="71">
        <v>0</v>
      </c>
      <c r="AD14" s="71">
        <v>0</v>
      </c>
      <c r="AE14" s="44">
        <f>[3]Parameters!$B$38</f>
        <v>0.05</v>
      </c>
      <c r="AF14" s="72">
        <v>0</v>
      </c>
      <c r="AG14" s="72">
        <v>40</v>
      </c>
      <c r="AH14" s="72">
        <v>40</v>
      </c>
      <c r="AI14" s="73">
        <v>1</v>
      </c>
      <c r="AJ14" s="73" t="s">
        <v>839</v>
      </c>
      <c r="AK14" s="73" t="s">
        <v>851</v>
      </c>
      <c r="AL14" s="73"/>
      <c r="AM14" s="74"/>
      <c r="AN14" s="74"/>
      <c r="AO14" s="74"/>
      <c r="AP14" s="74"/>
      <c r="AQ14" s="74"/>
      <c r="AR14" s="74"/>
      <c r="AS14" s="75"/>
      <c r="AT14" s="75"/>
      <c r="AU14" s="75"/>
      <c r="AV14" s="76"/>
      <c r="AW14" s="76"/>
      <c r="AX14" s="76"/>
      <c r="AY14" s="77" t="s">
        <v>841</v>
      </c>
      <c r="AZ14" s="77"/>
      <c r="BA14" s="77"/>
      <c r="BB14" s="77"/>
      <c r="BC14" s="77"/>
      <c r="BD14" s="77"/>
      <c r="BE14" s="77"/>
      <c r="BF14" s="77"/>
      <c r="BG14" s="77"/>
      <c r="BH14" s="78"/>
      <c r="BI14" s="78"/>
      <c r="BJ14" s="78"/>
      <c r="BK14" s="78"/>
      <c r="BL14" s="79">
        <v>1</v>
      </c>
      <c r="BM14" s="80"/>
      <c r="BN14" s="55">
        <f>IF(SUM(CB14:CB14)&lt;DL14,CB14,MAX(DL14-SUM(CB14:CB14),0))</f>
        <v>830</v>
      </c>
      <c r="BO14" s="89"/>
      <c r="BP14" s="89"/>
      <c r="BQ14" s="89"/>
      <c r="BR14" s="89"/>
      <c r="BS14" s="89"/>
      <c r="BT14" s="89"/>
      <c r="BU14" s="56">
        <v>800</v>
      </c>
      <c r="BV14" s="77"/>
      <c r="BW14" s="77"/>
      <c r="BX14" s="77"/>
      <c r="BY14" s="77"/>
      <c r="BZ14" s="77"/>
      <c r="CA14" s="77"/>
      <c r="CB14" s="57">
        <v>830</v>
      </c>
      <c r="CC14" s="82">
        <v>2411</v>
      </c>
      <c r="CD14" s="82">
        <v>2430</v>
      </c>
      <c r="CE14" s="82">
        <v>2525</v>
      </c>
      <c r="CF14" s="82">
        <v>2568</v>
      </c>
      <c r="CG14" s="82">
        <v>2605</v>
      </c>
      <c r="CH14" s="82">
        <v>2641</v>
      </c>
      <c r="CI14" s="56"/>
      <c r="CJ14" s="83"/>
      <c r="CK14" s="83"/>
      <c r="CL14" s="83"/>
      <c r="CM14" s="83"/>
      <c r="CN14" s="83"/>
      <c r="CO14" s="83"/>
      <c r="CP14" s="60"/>
      <c r="CQ14" s="84"/>
      <c r="CR14" s="84"/>
      <c r="CS14" s="84"/>
      <c r="CT14" s="84"/>
      <c r="CU14" s="84"/>
      <c r="CV14" s="84"/>
      <c r="CW14" s="62"/>
      <c r="CX14" s="85">
        <v>1</v>
      </c>
      <c r="CY14" s="85">
        <v>1</v>
      </c>
      <c r="CZ14" s="85">
        <v>1</v>
      </c>
      <c r="DA14" s="85">
        <v>1</v>
      </c>
      <c r="DB14" s="85">
        <v>1</v>
      </c>
      <c r="DC14" s="85">
        <v>1</v>
      </c>
      <c r="DD14" s="64"/>
      <c r="DE14" s="86"/>
      <c r="DF14" s="86"/>
      <c r="DG14" s="86"/>
      <c r="DH14" s="86"/>
      <c r="DI14" s="86"/>
      <c r="DJ14" s="86"/>
      <c r="DK14" s="87" t="s">
        <v>856</v>
      </c>
      <c r="DL14" s="62">
        <f>VLOOKUP($F14,[3]Activities!$A$9:$I$177,3,FALSE)/$AI14</f>
        <v>2400</v>
      </c>
      <c r="DM14" s="88">
        <f>VLOOKUP($F14,[3]Activities!$A$9:$I$177,4,FALSE)/$AI14</f>
        <v>2411</v>
      </c>
      <c r="DN14" s="88">
        <f>VLOOKUP($F14,[3]Activities!$A$9:$I$177,5,FALSE)/$AI14</f>
        <v>2430</v>
      </c>
      <c r="DO14" s="88">
        <f>VLOOKUP($F14,[3]Activities!$A$9:$I$177,6,FALSE)/$AI14</f>
        <v>2525</v>
      </c>
      <c r="DP14" s="88">
        <f>VLOOKUP($F14,[3]Activities!$A$9:$I$177,7,FALSE)/$AI14</f>
        <v>2568</v>
      </c>
      <c r="DQ14" s="88">
        <f>VLOOKUP($F14,[3]Activities!$A$9:$I$177,8,FALSE)/$AI14</f>
        <v>2605</v>
      </c>
      <c r="DR14" s="88">
        <f>VLOOKUP($F14,[3]Activities!$A$9:$I$177,9,FALSE)/$AI14</f>
        <v>2641</v>
      </c>
      <c r="DS14" s="68"/>
    </row>
    <row r="15" spans="1:123" x14ac:dyDescent="0.3">
      <c r="A15" s="40" t="s">
        <v>36</v>
      </c>
      <c r="B15" s="40" t="s">
        <v>832</v>
      </c>
      <c r="C15" s="40" t="s">
        <v>833</v>
      </c>
      <c r="D15" s="40" t="s">
        <v>834</v>
      </c>
      <c r="E15" s="40" t="s">
        <v>857</v>
      </c>
      <c r="F15" s="40" t="s">
        <v>858</v>
      </c>
      <c r="G15" s="41" t="s">
        <v>860</v>
      </c>
      <c r="H15" s="41" t="s">
        <v>850</v>
      </c>
      <c r="I15" s="42">
        <v>3.18</v>
      </c>
      <c r="J15" s="43">
        <v>3.18</v>
      </c>
      <c r="K15" s="43">
        <v>3.18</v>
      </c>
      <c r="L15" s="43">
        <v>0</v>
      </c>
      <c r="M15" s="43">
        <v>0</v>
      </c>
      <c r="N15" s="43">
        <v>0</v>
      </c>
      <c r="O15" s="43">
        <v>0</v>
      </c>
      <c r="P15" s="44">
        <v>0</v>
      </c>
      <c r="Q15" s="45">
        <v>0</v>
      </c>
      <c r="R15" s="43">
        <v>0</v>
      </c>
      <c r="S15" s="43">
        <v>0</v>
      </c>
      <c r="T15" s="43">
        <v>0</v>
      </c>
      <c r="U15" s="43">
        <v>0</v>
      </c>
      <c r="V15" s="43">
        <v>0</v>
      </c>
      <c r="W15" s="43">
        <v>0</v>
      </c>
      <c r="X15" s="45">
        <v>0</v>
      </c>
      <c r="Y15" s="43">
        <v>0</v>
      </c>
      <c r="Z15" s="43">
        <v>0</v>
      </c>
      <c r="AA15" s="43">
        <v>0</v>
      </c>
      <c r="AB15" s="43">
        <v>0</v>
      </c>
      <c r="AC15" s="43">
        <v>0</v>
      </c>
      <c r="AD15" s="43">
        <v>0</v>
      </c>
      <c r="AE15" s="44">
        <f>[3]Parameters!$B$38</f>
        <v>0.05</v>
      </c>
      <c r="AF15" s="44">
        <v>0</v>
      </c>
      <c r="AG15" s="44">
        <v>40</v>
      </c>
      <c r="AH15" s="44">
        <v>40</v>
      </c>
      <c r="AI15" s="46">
        <v>1</v>
      </c>
      <c r="AJ15" s="46" t="s">
        <v>839</v>
      </c>
      <c r="AK15" s="46" t="s">
        <v>851</v>
      </c>
      <c r="AL15" s="46"/>
      <c r="AM15" s="47"/>
      <c r="AN15" s="47"/>
      <c r="AO15" s="47"/>
      <c r="AP15" s="47"/>
      <c r="AQ15" s="47"/>
      <c r="AR15" s="47"/>
      <c r="AS15" s="48"/>
      <c r="AT15" s="48"/>
      <c r="AU15" s="48"/>
      <c r="AV15" s="49"/>
      <c r="AW15" s="49"/>
      <c r="AX15" s="49"/>
      <c r="AY15" s="50" t="s">
        <v>841</v>
      </c>
      <c r="AZ15" s="50"/>
      <c r="BA15" s="50"/>
      <c r="BB15" s="51"/>
      <c r="BC15" s="51"/>
      <c r="BD15" s="51"/>
      <c r="BE15" s="51"/>
      <c r="BF15" s="51"/>
      <c r="BG15" s="51"/>
      <c r="BH15" s="52"/>
      <c r="BI15" s="52"/>
      <c r="BJ15" s="52"/>
      <c r="BK15" s="52"/>
      <c r="BL15" s="53">
        <v>1</v>
      </c>
      <c r="BM15" s="54"/>
      <c r="BN15" s="55">
        <f>IF(SUM(CB14:CB15)&lt;DL15,CB15,MAX(DL15-SUM(CB14:CB14),0))</f>
        <v>1270</v>
      </c>
      <c r="BO15" s="89"/>
      <c r="BP15" s="89"/>
      <c r="BQ15" s="89"/>
      <c r="BR15" s="89"/>
      <c r="BS15" s="89"/>
      <c r="BT15" s="89"/>
      <c r="BU15" s="56">
        <v>870</v>
      </c>
      <c r="BV15" s="50"/>
      <c r="BW15" s="50"/>
      <c r="BX15" s="50"/>
      <c r="BY15" s="50"/>
      <c r="BZ15" s="50"/>
      <c r="CA15" s="50"/>
      <c r="CB15" s="57">
        <v>1270</v>
      </c>
      <c r="CC15" s="90">
        <v>2411</v>
      </c>
      <c r="CD15" s="90">
        <v>2430</v>
      </c>
      <c r="CE15" s="90">
        <v>2525</v>
      </c>
      <c r="CF15" s="90">
        <v>2568</v>
      </c>
      <c r="CG15" s="90">
        <v>2605</v>
      </c>
      <c r="CH15" s="90">
        <v>2641</v>
      </c>
      <c r="CI15" s="56"/>
      <c r="CJ15" s="59"/>
      <c r="CK15" s="59"/>
      <c r="CL15" s="59"/>
      <c r="CM15" s="59"/>
      <c r="CN15" s="59"/>
      <c r="CO15" s="59"/>
      <c r="CP15" s="60"/>
      <c r="CQ15" s="61"/>
      <c r="CR15" s="61"/>
      <c r="CS15" s="61"/>
      <c r="CT15" s="61"/>
      <c r="CU15" s="61"/>
      <c r="CV15" s="61"/>
      <c r="CW15" s="62"/>
      <c r="CX15" s="63">
        <v>1</v>
      </c>
      <c r="CY15" s="63">
        <v>1</v>
      </c>
      <c r="CZ15" s="63">
        <v>1</v>
      </c>
      <c r="DA15" s="63">
        <v>1</v>
      </c>
      <c r="DB15" s="63">
        <v>1</v>
      </c>
      <c r="DC15" s="63">
        <v>1</v>
      </c>
      <c r="DD15" s="64"/>
      <c r="DE15" s="65"/>
      <c r="DF15" s="65"/>
      <c r="DG15" s="65"/>
      <c r="DH15" s="65"/>
      <c r="DI15" s="65"/>
      <c r="DJ15" s="65"/>
      <c r="DK15" s="66" t="s">
        <v>861</v>
      </c>
      <c r="DL15" s="62">
        <f>VLOOKUP($F15,[3]Activities!$A$9:$I$177,3,FALSE)/$AI15</f>
        <v>2400</v>
      </c>
      <c r="DM15" s="67">
        <f>VLOOKUP($F15,[3]Activities!$A$9:$I$177,4,FALSE)/$AI15</f>
        <v>2411</v>
      </c>
      <c r="DN15" s="67">
        <f>VLOOKUP($F15,[3]Activities!$A$9:$I$177,5,FALSE)/$AI15</f>
        <v>2430</v>
      </c>
      <c r="DO15" s="67">
        <f>VLOOKUP($F15,[3]Activities!$A$9:$I$177,6,FALSE)/$AI15</f>
        <v>2525</v>
      </c>
      <c r="DP15" s="67">
        <f>VLOOKUP($F15,[3]Activities!$A$9:$I$177,7,FALSE)/$AI15</f>
        <v>2568</v>
      </c>
      <c r="DQ15" s="67">
        <f>VLOOKUP($F15,[3]Activities!$A$9:$I$177,8,FALSE)/$AI15</f>
        <v>2605</v>
      </c>
      <c r="DR15" s="67">
        <f>VLOOKUP($F15,[3]Activities!$A$9:$I$177,9,FALSE)/$AI15</f>
        <v>2641</v>
      </c>
      <c r="DS15" s="68"/>
    </row>
    <row r="16" spans="1:123" x14ac:dyDescent="0.3">
      <c r="A16" s="69" t="s">
        <v>37</v>
      </c>
      <c r="B16" s="69" t="s">
        <v>832</v>
      </c>
      <c r="C16" s="69" t="s">
        <v>833</v>
      </c>
      <c r="D16" s="69" t="s">
        <v>834</v>
      </c>
      <c r="E16" s="69" t="s">
        <v>857</v>
      </c>
      <c r="F16" s="69" t="s">
        <v>858</v>
      </c>
      <c r="G16" s="70" t="s">
        <v>862</v>
      </c>
      <c r="H16" s="70" t="s">
        <v>850</v>
      </c>
      <c r="I16" s="42">
        <v>9.7100000000000009</v>
      </c>
      <c r="J16" s="71">
        <v>9.7100000000000009</v>
      </c>
      <c r="K16" s="71">
        <v>9.7100000000000009</v>
      </c>
      <c r="L16" s="71">
        <v>6.5</v>
      </c>
      <c r="M16" s="71">
        <v>6.5</v>
      </c>
      <c r="N16" s="71">
        <v>0</v>
      </c>
      <c r="O16" s="71">
        <v>0</v>
      </c>
      <c r="P16" s="72">
        <v>0</v>
      </c>
      <c r="Q16" s="45">
        <v>0</v>
      </c>
      <c r="R16" s="71">
        <v>0</v>
      </c>
      <c r="S16" s="71">
        <v>0</v>
      </c>
      <c r="T16" s="71">
        <v>0</v>
      </c>
      <c r="U16" s="71">
        <v>0</v>
      </c>
      <c r="V16" s="71">
        <v>0</v>
      </c>
      <c r="W16" s="71">
        <v>0</v>
      </c>
      <c r="X16" s="45">
        <v>0</v>
      </c>
      <c r="Y16" s="71">
        <v>0</v>
      </c>
      <c r="Z16" s="71">
        <v>0</v>
      </c>
      <c r="AA16" s="71">
        <v>0</v>
      </c>
      <c r="AB16" s="71">
        <v>0</v>
      </c>
      <c r="AC16" s="71">
        <v>0</v>
      </c>
      <c r="AD16" s="71">
        <v>0</v>
      </c>
      <c r="AE16" s="44">
        <f>[3]Parameters!$B$38</f>
        <v>0.05</v>
      </c>
      <c r="AF16" s="72">
        <v>0</v>
      </c>
      <c r="AG16" s="72">
        <v>40</v>
      </c>
      <c r="AH16" s="72">
        <v>40</v>
      </c>
      <c r="AI16" s="73">
        <v>1</v>
      </c>
      <c r="AJ16" s="73" t="s">
        <v>839</v>
      </c>
      <c r="AK16" s="73" t="s">
        <v>851</v>
      </c>
      <c r="AL16" s="73"/>
      <c r="AM16" s="74"/>
      <c r="AN16" s="74"/>
      <c r="AO16" s="74"/>
      <c r="AP16" s="74"/>
      <c r="AQ16" s="74"/>
      <c r="AR16" s="74"/>
      <c r="AS16" s="75"/>
      <c r="AT16" s="75"/>
      <c r="AU16" s="75"/>
      <c r="AV16" s="76"/>
      <c r="AW16" s="76"/>
      <c r="AX16" s="76"/>
      <c r="AY16" s="77" t="s">
        <v>841</v>
      </c>
      <c r="AZ16" s="77"/>
      <c r="BA16" s="77"/>
      <c r="BB16" s="77"/>
      <c r="BC16" s="77"/>
      <c r="BD16" s="77"/>
      <c r="BE16" s="77"/>
      <c r="BF16" s="77"/>
      <c r="BG16" s="77"/>
      <c r="BH16" s="78"/>
      <c r="BI16" s="78"/>
      <c r="BJ16" s="78"/>
      <c r="BK16" s="78"/>
      <c r="BL16" s="53">
        <v>1</v>
      </c>
      <c r="BM16" s="80"/>
      <c r="BN16" s="55">
        <f>IF(SUM(CB14:CB16)&lt;DL16,CB16,MAX(DL16-SUM(CB14:CB15),0))</f>
        <v>300</v>
      </c>
      <c r="BO16" s="89"/>
      <c r="BP16" s="89"/>
      <c r="BQ16" s="89"/>
      <c r="BR16" s="89"/>
      <c r="BS16" s="89"/>
      <c r="BT16" s="89"/>
      <c r="BU16" s="56">
        <v>500</v>
      </c>
      <c r="BV16" s="77"/>
      <c r="BW16" s="77"/>
      <c r="BX16" s="77"/>
      <c r="BY16" s="77"/>
      <c r="BZ16" s="77"/>
      <c r="CA16" s="77"/>
      <c r="CB16" s="57">
        <v>840</v>
      </c>
      <c r="CC16" s="90">
        <v>2411</v>
      </c>
      <c r="CD16" s="90">
        <v>2430</v>
      </c>
      <c r="CE16" s="90">
        <v>2525</v>
      </c>
      <c r="CF16" s="90">
        <v>2568</v>
      </c>
      <c r="CG16" s="90">
        <v>2605</v>
      </c>
      <c r="CH16" s="90">
        <v>2641</v>
      </c>
      <c r="CI16" s="56"/>
      <c r="CJ16" s="83"/>
      <c r="CK16" s="83"/>
      <c r="CL16" s="83"/>
      <c r="CM16" s="83"/>
      <c r="CN16" s="83"/>
      <c r="CO16" s="83"/>
      <c r="CP16" s="60"/>
      <c r="CQ16" s="84"/>
      <c r="CR16" s="84"/>
      <c r="CS16" s="84"/>
      <c r="CT16" s="84"/>
      <c r="CU16" s="84"/>
      <c r="CV16" s="84"/>
      <c r="CW16" s="62"/>
      <c r="CX16" s="85">
        <v>1</v>
      </c>
      <c r="CY16" s="85">
        <v>1</v>
      </c>
      <c r="CZ16" s="85">
        <v>1</v>
      </c>
      <c r="DA16" s="85">
        <v>1</v>
      </c>
      <c r="DB16" s="85">
        <v>1</v>
      </c>
      <c r="DC16" s="85">
        <v>1</v>
      </c>
      <c r="DD16" s="64"/>
      <c r="DE16" s="86"/>
      <c r="DF16" s="86"/>
      <c r="DG16" s="86"/>
      <c r="DH16" s="86"/>
      <c r="DI16" s="86"/>
      <c r="DJ16" s="86"/>
      <c r="DK16" s="87" t="s">
        <v>861</v>
      </c>
      <c r="DL16" s="62">
        <f>VLOOKUP($F16,[3]Activities!$A$9:$I$177,3,FALSE)/$AI16</f>
        <v>2400</v>
      </c>
      <c r="DM16" s="88">
        <f>VLOOKUP($F16,[3]Activities!$A$9:$I$177,4,FALSE)/$AI16</f>
        <v>2411</v>
      </c>
      <c r="DN16" s="88">
        <f>VLOOKUP($F16,[3]Activities!$A$9:$I$177,5,FALSE)/$AI16</f>
        <v>2430</v>
      </c>
      <c r="DO16" s="88">
        <f>VLOOKUP($F16,[3]Activities!$A$9:$I$177,6,FALSE)/$AI16</f>
        <v>2525</v>
      </c>
      <c r="DP16" s="88">
        <f>VLOOKUP($F16,[3]Activities!$A$9:$I$177,7,FALSE)/$AI16</f>
        <v>2568</v>
      </c>
      <c r="DQ16" s="88">
        <f>VLOOKUP($F16,[3]Activities!$A$9:$I$177,8,FALSE)/$AI16</f>
        <v>2605</v>
      </c>
      <c r="DR16" s="88">
        <f>VLOOKUP($F16,[3]Activities!$A$9:$I$177,9,FALSE)/$AI16</f>
        <v>2641</v>
      </c>
      <c r="DS16" s="68"/>
    </row>
    <row r="17" spans="1:123" x14ac:dyDescent="0.3">
      <c r="A17" s="40" t="s">
        <v>38</v>
      </c>
      <c r="B17" s="40" t="s">
        <v>832</v>
      </c>
      <c r="C17" s="40" t="s">
        <v>833</v>
      </c>
      <c r="D17" s="40" t="s">
        <v>834</v>
      </c>
      <c r="E17" s="40" t="s">
        <v>857</v>
      </c>
      <c r="F17" s="40" t="s">
        <v>858</v>
      </c>
      <c r="G17" s="41" t="s">
        <v>863</v>
      </c>
      <c r="H17" s="41" t="s">
        <v>850</v>
      </c>
      <c r="I17" s="42">
        <v>12.9</v>
      </c>
      <c r="J17" s="43">
        <v>12.57</v>
      </c>
      <c r="K17" s="43">
        <v>12.25</v>
      </c>
      <c r="L17" s="43">
        <v>8.6999999999999993</v>
      </c>
      <c r="M17" s="43">
        <v>8.4</v>
      </c>
      <c r="N17" s="43">
        <v>1.9</v>
      </c>
      <c r="O17" s="43">
        <v>1.9</v>
      </c>
      <c r="P17" s="44">
        <v>0</v>
      </c>
      <c r="Q17" s="45">
        <v>0</v>
      </c>
      <c r="R17" s="43">
        <v>0</v>
      </c>
      <c r="S17" s="43">
        <v>0</v>
      </c>
      <c r="T17" s="43">
        <v>0</v>
      </c>
      <c r="U17" s="43">
        <v>0</v>
      </c>
      <c r="V17" s="43">
        <v>0</v>
      </c>
      <c r="W17" s="43">
        <v>0</v>
      </c>
      <c r="X17" s="45">
        <v>0</v>
      </c>
      <c r="Y17" s="43">
        <v>0</v>
      </c>
      <c r="Z17" s="43">
        <v>0</v>
      </c>
      <c r="AA17" s="43">
        <v>0</v>
      </c>
      <c r="AB17" s="43">
        <v>0</v>
      </c>
      <c r="AC17" s="43">
        <v>0</v>
      </c>
      <c r="AD17" s="43">
        <v>0</v>
      </c>
      <c r="AE17" s="44">
        <f>[3]Parameters!$B$38</f>
        <v>0.05</v>
      </c>
      <c r="AF17" s="44">
        <v>0</v>
      </c>
      <c r="AG17" s="44">
        <v>40</v>
      </c>
      <c r="AH17" s="44">
        <v>40</v>
      </c>
      <c r="AI17" s="46">
        <v>1</v>
      </c>
      <c r="AJ17" s="46" t="s">
        <v>839</v>
      </c>
      <c r="AK17" s="46" t="s">
        <v>851</v>
      </c>
      <c r="AL17" s="46"/>
      <c r="AM17" s="47"/>
      <c r="AN17" s="47"/>
      <c r="AO17" s="47"/>
      <c r="AP17" s="47"/>
      <c r="AQ17" s="47"/>
      <c r="AR17" s="47"/>
      <c r="AS17" s="48"/>
      <c r="AT17" s="48"/>
      <c r="AU17" s="48"/>
      <c r="AV17" s="49"/>
      <c r="AW17" s="49"/>
      <c r="AX17" s="49"/>
      <c r="AY17" s="50" t="s">
        <v>841</v>
      </c>
      <c r="AZ17" s="50"/>
      <c r="BA17" s="50"/>
      <c r="BB17" s="51"/>
      <c r="BC17" s="51"/>
      <c r="BD17" s="51"/>
      <c r="BE17" s="51"/>
      <c r="BF17" s="51"/>
      <c r="BG17" s="51"/>
      <c r="BH17" s="52"/>
      <c r="BI17" s="52"/>
      <c r="BJ17" s="52"/>
      <c r="BK17" s="52"/>
      <c r="BL17" s="53"/>
      <c r="BM17" s="54"/>
      <c r="BN17" s="55">
        <f>IF(SUM(CB14:CB17)&lt;DL17,CB17,MAX(DL17-SUM(CB14:CB16),0))</f>
        <v>0</v>
      </c>
      <c r="BO17" s="89"/>
      <c r="BP17" s="89"/>
      <c r="BQ17" s="89"/>
      <c r="BR17" s="89"/>
      <c r="BS17" s="89"/>
      <c r="BT17" s="89"/>
      <c r="BU17" s="56">
        <f t="shared" si="0"/>
        <v>0</v>
      </c>
      <c r="BV17" s="50"/>
      <c r="BW17" s="50"/>
      <c r="BX17" s="50"/>
      <c r="BY17" s="50"/>
      <c r="BZ17" s="50"/>
      <c r="CA17" s="50"/>
      <c r="CB17" s="57">
        <v>380</v>
      </c>
      <c r="CC17" s="90">
        <v>2411</v>
      </c>
      <c r="CD17" s="90">
        <v>2430</v>
      </c>
      <c r="CE17" s="90">
        <v>2525</v>
      </c>
      <c r="CF17" s="90">
        <v>2568</v>
      </c>
      <c r="CG17" s="90">
        <v>2605</v>
      </c>
      <c r="CH17" s="90">
        <v>2641</v>
      </c>
      <c r="CI17" s="56"/>
      <c r="CJ17" s="59"/>
      <c r="CK17" s="59"/>
      <c r="CL17" s="59"/>
      <c r="CM17" s="59"/>
      <c r="CN17" s="59"/>
      <c r="CO17" s="59"/>
      <c r="CP17" s="60"/>
      <c r="CQ17" s="61"/>
      <c r="CR17" s="61"/>
      <c r="CS17" s="61"/>
      <c r="CT17" s="61"/>
      <c r="CU17" s="61"/>
      <c r="CV17" s="61"/>
      <c r="CW17" s="62"/>
      <c r="CX17" s="63"/>
      <c r="CY17" s="63"/>
      <c r="CZ17" s="63"/>
      <c r="DA17" s="63"/>
      <c r="DB17" s="63"/>
      <c r="DC17" s="63"/>
      <c r="DD17" s="64">
        <v>1</v>
      </c>
      <c r="DE17" s="65">
        <v>1</v>
      </c>
      <c r="DF17" s="65">
        <v>1</v>
      </c>
      <c r="DG17" s="65">
        <v>1</v>
      </c>
      <c r="DH17" s="65">
        <v>1</v>
      </c>
      <c r="DI17" s="65">
        <v>1</v>
      </c>
      <c r="DJ17" s="65">
        <v>1</v>
      </c>
      <c r="DK17" s="66" t="s">
        <v>861</v>
      </c>
      <c r="DL17" s="62">
        <f>VLOOKUP($F17,[3]Activities!$A$9:$I$177,3,FALSE)/$AI17</f>
        <v>2400</v>
      </c>
      <c r="DM17" s="67">
        <f>VLOOKUP($F17,[3]Activities!$A$9:$I$177,4,FALSE)/$AI17</f>
        <v>2411</v>
      </c>
      <c r="DN17" s="67">
        <f>VLOOKUP($F17,[3]Activities!$A$9:$I$177,5,FALSE)/$AI17</f>
        <v>2430</v>
      </c>
      <c r="DO17" s="67">
        <f>VLOOKUP($F17,[3]Activities!$A$9:$I$177,6,FALSE)/$AI17</f>
        <v>2525</v>
      </c>
      <c r="DP17" s="67">
        <f>VLOOKUP($F17,[3]Activities!$A$9:$I$177,7,FALSE)/$AI17</f>
        <v>2568</v>
      </c>
      <c r="DQ17" s="67">
        <f>VLOOKUP($F17,[3]Activities!$A$9:$I$177,8,FALSE)/$AI17</f>
        <v>2605</v>
      </c>
      <c r="DR17" s="67">
        <f>VLOOKUP($F17,[3]Activities!$A$9:$I$177,9,FALSE)/$AI17</f>
        <v>2641</v>
      </c>
      <c r="DS17" s="68"/>
    </row>
    <row r="18" spans="1:123" x14ac:dyDescent="0.3">
      <c r="A18" s="69" t="s">
        <v>39</v>
      </c>
      <c r="B18" s="69" t="s">
        <v>832</v>
      </c>
      <c r="C18" s="69" t="s">
        <v>833</v>
      </c>
      <c r="D18" s="69" t="s">
        <v>834</v>
      </c>
      <c r="E18" s="69" t="s">
        <v>857</v>
      </c>
      <c r="F18" s="69" t="s">
        <v>858</v>
      </c>
      <c r="G18" s="70" t="s">
        <v>864</v>
      </c>
      <c r="H18" s="70" t="s">
        <v>850</v>
      </c>
      <c r="I18" s="42">
        <v>15.69</v>
      </c>
      <c r="J18" s="71">
        <v>14.91</v>
      </c>
      <c r="K18" s="71">
        <v>14.12</v>
      </c>
      <c r="L18" s="71">
        <v>10.199999999999999</v>
      </c>
      <c r="M18" s="71">
        <v>9.5</v>
      </c>
      <c r="N18" s="71">
        <v>3</v>
      </c>
      <c r="O18" s="71">
        <v>2.5</v>
      </c>
      <c r="P18" s="72">
        <v>0</v>
      </c>
      <c r="Q18" s="45">
        <v>0</v>
      </c>
      <c r="R18" s="71">
        <v>0</v>
      </c>
      <c r="S18" s="71">
        <v>0</v>
      </c>
      <c r="T18" s="71">
        <v>0</v>
      </c>
      <c r="U18" s="71">
        <v>0</v>
      </c>
      <c r="V18" s="71">
        <v>0</v>
      </c>
      <c r="W18" s="71">
        <v>0</v>
      </c>
      <c r="X18" s="45">
        <v>0</v>
      </c>
      <c r="Y18" s="71">
        <v>0</v>
      </c>
      <c r="Z18" s="71">
        <v>0</v>
      </c>
      <c r="AA18" s="71">
        <v>0</v>
      </c>
      <c r="AB18" s="71">
        <v>0</v>
      </c>
      <c r="AC18" s="71">
        <v>0</v>
      </c>
      <c r="AD18" s="71">
        <v>0</v>
      </c>
      <c r="AE18" s="44">
        <f>[3]Parameters!$B$38</f>
        <v>0.05</v>
      </c>
      <c r="AF18" s="72">
        <v>0</v>
      </c>
      <c r="AG18" s="72">
        <v>40</v>
      </c>
      <c r="AH18" s="72">
        <v>40</v>
      </c>
      <c r="AI18" s="73">
        <v>1</v>
      </c>
      <c r="AJ18" s="73" t="s">
        <v>839</v>
      </c>
      <c r="AK18" s="73" t="s">
        <v>851</v>
      </c>
      <c r="AL18" s="73"/>
      <c r="AM18" s="74"/>
      <c r="AN18" s="74"/>
      <c r="AO18" s="74"/>
      <c r="AP18" s="74"/>
      <c r="AQ18" s="74"/>
      <c r="AR18" s="74"/>
      <c r="AS18" s="75"/>
      <c r="AT18" s="75"/>
      <c r="AU18" s="75"/>
      <c r="AV18" s="76"/>
      <c r="AW18" s="76"/>
      <c r="AX18" s="76"/>
      <c r="AY18" s="77" t="s">
        <v>841</v>
      </c>
      <c r="AZ18" s="77"/>
      <c r="BA18" s="77"/>
      <c r="BB18" s="77"/>
      <c r="BC18" s="77"/>
      <c r="BD18" s="77"/>
      <c r="BE18" s="77"/>
      <c r="BF18" s="77"/>
      <c r="BG18" s="77"/>
      <c r="BH18" s="78"/>
      <c r="BI18" s="78"/>
      <c r="BJ18" s="78"/>
      <c r="BK18" s="78"/>
      <c r="BL18" s="79"/>
      <c r="BM18" s="80"/>
      <c r="BN18" s="55">
        <f>IF(SUM(CB14:CB18)&lt;DL18,CB18,MAX(DL18-SUM(CB14:CB17),0))</f>
        <v>0</v>
      </c>
      <c r="BO18" s="89"/>
      <c r="BP18" s="89"/>
      <c r="BQ18" s="89"/>
      <c r="BR18" s="89"/>
      <c r="BS18" s="89"/>
      <c r="BT18" s="89"/>
      <c r="BU18" s="56">
        <f t="shared" si="0"/>
        <v>0</v>
      </c>
      <c r="BV18" s="77"/>
      <c r="BW18" s="77"/>
      <c r="BX18" s="77"/>
      <c r="BY18" s="77"/>
      <c r="BZ18" s="77"/>
      <c r="CA18" s="77"/>
      <c r="CB18" s="57">
        <v>120</v>
      </c>
      <c r="CC18" s="90">
        <v>2411</v>
      </c>
      <c r="CD18" s="90">
        <v>2430</v>
      </c>
      <c r="CE18" s="90">
        <v>2525</v>
      </c>
      <c r="CF18" s="90">
        <v>2568</v>
      </c>
      <c r="CG18" s="90">
        <v>2605</v>
      </c>
      <c r="CH18" s="90">
        <v>2641</v>
      </c>
      <c r="CI18" s="56"/>
      <c r="CJ18" s="83"/>
      <c r="CK18" s="83"/>
      <c r="CL18" s="83"/>
      <c r="CM18" s="83"/>
      <c r="CN18" s="83"/>
      <c r="CO18" s="83"/>
      <c r="CP18" s="60"/>
      <c r="CQ18" s="84"/>
      <c r="CR18" s="84"/>
      <c r="CS18" s="84"/>
      <c r="CT18" s="84"/>
      <c r="CU18" s="84"/>
      <c r="CV18" s="84"/>
      <c r="CW18" s="62"/>
      <c r="CX18" s="85"/>
      <c r="CY18" s="85"/>
      <c r="CZ18" s="85"/>
      <c r="DA18" s="85"/>
      <c r="DB18" s="85"/>
      <c r="DC18" s="85"/>
      <c r="DD18" s="64">
        <v>1</v>
      </c>
      <c r="DE18" s="86">
        <v>1</v>
      </c>
      <c r="DF18" s="86">
        <v>1</v>
      </c>
      <c r="DG18" s="86">
        <v>1</v>
      </c>
      <c r="DH18" s="86">
        <v>1</v>
      </c>
      <c r="DI18" s="86">
        <v>1</v>
      </c>
      <c r="DJ18" s="86">
        <v>1</v>
      </c>
      <c r="DK18" s="87" t="s">
        <v>861</v>
      </c>
      <c r="DL18" s="62">
        <f>VLOOKUP($F18,[3]Activities!$A$9:$I$177,3,FALSE)/$AI18</f>
        <v>2400</v>
      </c>
      <c r="DM18" s="88">
        <f>VLOOKUP($F18,[3]Activities!$A$9:$I$177,4,FALSE)/$AI18</f>
        <v>2411</v>
      </c>
      <c r="DN18" s="88">
        <f>VLOOKUP($F18,[3]Activities!$A$9:$I$177,5,FALSE)/$AI18</f>
        <v>2430</v>
      </c>
      <c r="DO18" s="88">
        <f>VLOOKUP($F18,[3]Activities!$A$9:$I$177,6,FALSE)/$AI18</f>
        <v>2525</v>
      </c>
      <c r="DP18" s="88">
        <f>VLOOKUP($F18,[3]Activities!$A$9:$I$177,7,FALSE)/$AI18</f>
        <v>2568</v>
      </c>
      <c r="DQ18" s="88">
        <f>VLOOKUP($F18,[3]Activities!$A$9:$I$177,8,FALSE)/$AI18</f>
        <v>2605</v>
      </c>
      <c r="DR18" s="88">
        <f>VLOOKUP($F18,[3]Activities!$A$9:$I$177,9,FALSE)/$AI18</f>
        <v>2641</v>
      </c>
      <c r="DS18" s="68"/>
    </row>
    <row r="19" spans="1:123" x14ac:dyDescent="0.3">
      <c r="A19" s="40" t="s">
        <v>40</v>
      </c>
      <c r="B19" s="40" t="s">
        <v>832</v>
      </c>
      <c r="C19" s="40" t="s">
        <v>833</v>
      </c>
      <c r="D19" s="40" t="s">
        <v>834</v>
      </c>
      <c r="E19" s="40" t="s">
        <v>865</v>
      </c>
      <c r="F19" s="40" t="s">
        <v>866</v>
      </c>
      <c r="G19" s="41" t="s">
        <v>867</v>
      </c>
      <c r="H19" s="41" t="s">
        <v>850</v>
      </c>
      <c r="I19" s="42">
        <v>0</v>
      </c>
      <c r="J19" s="43">
        <v>0</v>
      </c>
      <c r="K19" s="43">
        <v>0</v>
      </c>
      <c r="L19" s="43">
        <v>0</v>
      </c>
      <c r="M19" s="43">
        <v>0</v>
      </c>
      <c r="N19" s="43">
        <v>0</v>
      </c>
      <c r="O19" s="43">
        <v>0</v>
      </c>
      <c r="P19" s="44">
        <v>0</v>
      </c>
      <c r="Q19" s="45">
        <v>0</v>
      </c>
      <c r="R19" s="43">
        <v>0</v>
      </c>
      <c r="S19" s="43">
        <v>0</v>
      </c>
      <c r="T19" s="43">
        <v>0</v>
      </c>
      <c r="U19" s="43">
        <v>0</v>
      </c>
      <c r="V19" s="43">
        <v>0</v>
      </c>
      <c r="W19" s="43">
        <v>0</v>
      </c>
      <c r="X19" s="45">
        <v>0</v>
      </c>
      <c r="Y19" s="43">
        <v>0</v>
      </c>
      <c r="Z19" s="43">
        <v>0</v>
      </c>
      <c r="AA19" s="43">
        <v>0</v>
      </c>
      <c r="AB19" s="43">
        <v>0</v>
      </c>
      <c r="AC19" s="43">
        <v>0</v>
      </c>
      <c r="AD19" s="43">
        <v>0</v>
      </c>
      <c r="AE19" s="44">
        <f>[3]Parameters!$B$38</f>
        <v>0.05</v>
      </c>
      <c r="AF19" s="44">
        <v>0</v>
      </c>
      <c r="AG19" s="44">
        <v>40</v>
      </c>
      <c r="AH19" s="44">
        <v>40</v>
      </c>
      <c r="AI19" s="46">
        <v>1</v>
      </c>
      <c r="AJ19" s="46" t="s">
        <v>839</v>
      </c>
      <c r="AK19" s="46" t="s">
        <v>851</v>
      </c>
      <c r="AL19" s="46"/>
      <c r="AM19" s="47"/>
      <c r="AN19" s="47"/>
      <c r="AO19" s="47"/>
      <c r="AP19" s="47"/>
      <c r="AQ19" s="47"/>
      <c r="AR19" s="47"/>
      <c r="AS19" s="48"/>
      <c r="AT19" s="48"/>
      <c r="AU19" s="48"/>
      <c r="AV19" s="49"/>
      <c r="AW19" s="49"/>
      <c r="AX19" s="49"/>
      <c r="AY19" s="50" t="s">
        <v>841</v>
      </c>
      <c r="AZ19" s="50"/>
      <c r="BA19" s="50"/>
      <c r="BB19" s="51"/>
      <c r="BC19" s="51"/>
      <c r="BD19" s="51"/>
      <c r="BE19" s="51"/>
      <c r="BF19" s="51"/>
      <c r="BG19" s="51"/>
      <c r="BH19" s="52"/>
      <c r="BI19" s="52"/>
      <c r="BJ19" s="52"/>
      <c r="BK19" s="52"/>
      <c r="BL19" s="53">
        <v>1</v>
      </c>
      <c r="BM19" s="54"/>
      <c r="BN19" s="55">
        <f>IF(SUM(CB19:CB19)&lt;DL19,CB19,MAX(DL19-SUM(CB19:CB19),0))</f>
        <v>870</v>
      </c>
      <c r="BO19" s="89"/>
      <c r="BP19" s="89"/>
      <c r="BQ19" s="89"/>
      <c r="BR19" s="89"/>
      <c r="BS19" s="89"/>
      <c r="BT19" s="89"/>
      <c r="BU19" s="56">
        <v>860</v>
      </c>
      <c r="BV19" s="50"/>
      <c r="BW19" s="50"/>
      <c r="BX19" s="50"/>
      <c r="BY19" s="50"/>
      <c r="BZ19" s="50"/>
      <c r="CA19" s="50"/>
      <c r="CB19" s="57">
        <v>870</v>
      </c>
      <c r="CC19" s="58">
        <v>2816</v>
      </c>
      <c r="CD19" s="58">
        <v>2843</v>
      </c>
      <c r="CE19" s="58">
        <v>2954</v>
      </c>
      <c r="CF19" s="58">
        <v>3004</v>
      </c>
      <c r="CG19" s="58">
        <v>3047</v>
      </c>
      <c r="CH19" s="58">
        <v>3090</v>
      </c>
      <c r="CI19" s="56"/>
      <c r="CJ19" s="59"/>
      <c r="CK19" s="59"/>
      <c r="CL19" s="59"/>
      <c r="CM19" s="59"/>
      <c r="CN19" s="59"/>
      <c r="CO19" s="59"/>
      <c r="CP19" s="60"/>
      <c r="CQ19" s="61"/>
      <c r="CR19" s="61"/>
      <c r="CS19" s="61"/>
      <c r="CT19" s="61"/>
      <c r="CU19" s="61"/>
      <c r="CV19" s="61"/>
      <c r="CW19" s="62"/>
      <c r="CX19" s="63">
        <v>1</v>
      </c>
      <c r="CY19" s="63">
        <v>1</v>
      </c>
      <c r="CZ19" s="63">
        <v>1</v>
      </c>
      <c r="DA19" s="63">
        <v>1</v>
      </c>
      <c r="DB19" s="63">
        <v>1</v>
      </c>
      <c r="DC19" s="63">
        <v>1</v>
      </c>
      <c r="DD19" s="64"/>
      <c r="DE19" s="65"/>
      <c r="DF19" s="65"/>
      <c r="DG19" s="65"/>
      <c r="DH19" s="65"/>
      <c r="DI19" s="65"/>
      <c r="DJ19" s="65"/>
      <c r="DK19" s="66" t="s">
        <v>861</v>
      </c>
      <c r="DL19" s="62">
        <f>VLOOKUP($F19,[3]Activities!$A$9:$I$177,3,FALSE)/$AI19</f>
        <v>2800</v>
      </c>
      <c r="DM19" s="67">
        <f>VLOOKUP($F19,[3]Activities!$A$9:$I$177,4,FALSE)/$AI19</f>
        <v>2816</v>
      </c>
      <c r="DN19" s="67">
        <f>VLOOKUP($F19,[3]Activities!$A$9:$I$177,5,FALSE)/$AI19</f>
        <v>2843</v>
      </c>
      <c r="DO19" s="67">
        <f>VLOOKUP($F19,[3]Activities!$A$9:$I$177,6,FALSE)/$AI19</f>
        <v>2954</v>
      </c>
      <c r="DP19" s="67">
        <f>VLOOKUP($F19,[3]Activities!$A$9:$I$177,7,FALSE)/$AI19</f>
        <v>3004</v>
      </c>
      <c r="DQ19" s="67">
        <f>VLOOKUP($F19,[3]Activities!$A$9:$I$177,8,FALSE)/$AI19</f>
        <v>3047</v>
      </c>
      <c r="DR19" s="67">
        <f>VLOOKUP($F19,[3]Activities!$A$9:$I$177,9,FALSE)/$AI19</f>
        <v>3090</v>
      </c>
      <c r="DS19" s="68"/>
    </row>
    <row r="20" spans="1:123" x14ac:dyDescent="0.3">
      <c r="A20" s="69" t="s">
        <v>41</v>
      </c>
      <c r="B20" s="69" t="s">
        <v>832</v>
      </c>
      <c r="C20" s="69" t="s">
        <v>833</v>
      </c>
      <c r="D20" s="69" t="s">
        <v>834</v>
      </c>
      <c r="E20" s="69" t="s">
        <v>865</v>
      </c>
      <c r="F20" s="69" t="s">
        <v>866</v>
      </c>
      <c r="G20" s="70" t="s">
        <v>868</v>
      </c>
      <c r="H20" s="70" t="s">
        <v>850</v>
      </c>
      <c r="I20" s="42">
        <v>5.6</v>
      </c>
      <c r="J20" s="71">
        <v>5.6</v>
      </c>
      <c r="K20" s="71">
        <v>5.6</v>
      </c>
      <c r="L20" s="71">
        <v>0</v>
      </c>
      <c r="M20" s="71">
        <v>0</v>
      </c>
      <c r="N20" s="71">
        <v>0</v>
      </c>
      <c r="O20" s="71">
        <v>0</v>
      </c>
      <c r="P20" s="72">
        <v>0</v>
      </c>
      <c r="Q20" s="45">
        <v>0</v>
      </c>
      <c r="R20" s="71">
        <v>0</v>
      </c>
      <c r="S20" s="71">
        <v>0</v>
      </c>
      <c r="T20" s="71">
        <v>0</v>
      </c>
      <c r="U20" s="71">
        <v>0</v>
      </c>
      <c r="V20" s="71">
        <v>0</v>
      </c>
      <c r="W20" s="71">
        <v>0</v>
      </c>
      <c r="X20" s="45">
        <v>0</v>
      </c>
      <c r="Y20" s="71">
        <v>0</v>
      </c>
      <c r="Z20" s="71">
        <v>0</v>
      </c>
      <c r="AA20" s="71">
        <v>0</v>
      </c>
      <c r="AB20" s="71">
        <v>0</v>
      </c>
      <c r="AC20" s="71">
        <v>0</v>
      </c>
      <c r="AD20" s="71">
        <v>0</v>
      </c>
      <c r="AE20" s="44">
        <f>[3]Parameters!$B$38</f>
        <v>0.05</v>
      </c>
      <c r="AF20" s="72">
        <v>0</v>
      </c>
      <c r="AG20" s="72">
        <v>40</v>
      </c>
      <c r="AH20" s="72">
        <v>40</v>
      </c>
      <c r="AI20" s="73">
        <v>1</v>
      </c>
      <c r="AJ20" s="73" t="s">
        <v>839</v>
      </c>
      <c r="AK20" s="73" t="s">
        <v>851</v>
      </c>
      <c r="AL20" s="73"/>
      <c r="AM20" s="74"/>
      <c r="AN20" s="74"/>
      <c r="AO20" s="74"/>
      <c r="AP20" s="74"/>
      <c r="AQ20" s="74"/>
      <c r="AR20" s="74"/>
      <c r="AS20" s="75"/>
      <c r="AT20" s="75"/>
      <c r="AU20" s="75"/>
      <c r="AV20" s="76"/>
      <c r="AW20" s="76"/>
      <c r="AX20" s="76"/>
      <c r="AY20" s="77" t="s">
        <v>841</v>
      </c>
      <c r="AZ20" s="77"/>
      <c r="BA20" s="77"/>
      <c r="BB20" s="77"/>
      <c r="BC20" s="77"/>
      <c r="BD20" s="77"/>
      <c r="BE20" s="77"/>
      <c r="BF20" s="77"/>
      <c r="BG20" s="77"/>
      <c r="BH20" s="78"/>
      <c r="BI20" s="78"/>
      <c r="BJ20" s="78"/>
      <c r="BK20" s="78"/>
      <c r="BL20" s="79">
        <v>1</v>
      </c>
      <c r="BM20" s="80"/>
      <c r="BN20" s="55">
        <f>IF(SUM(CB19:CB20)&lt;DL20,CB20,MAX(DL20-SUM(CB19:CB19),0))</f>
        <v>810</v>
      </c>
      <c r="BO20" s="89"/>
      <c r="BP20" s="89"/>
      <c r="BQ20" s="89"/>
      <c r="BR20" s="89"/>
      <c r="BS20" s="89"/>
      <c r="BT20" s="89"/>
      <c r="BU20" s="56">
        <v>800</v>
      </c>
      <c r="BV20" s="77"/>
      <c r="BW20" s="77"/>
      <c r="BX20" s="77"/>
      <c r="BY20" s="77"/>
      <c r="BZ20" s="77"/>
      <c r="CA20" s="77"/>
      <c r="CB20" s="57">
        <v>810</v>
      </c>
      <c r="CC20" s="90">
        <v>2816</v>
      </c>
      <c r="CD20" s="90">
        <v>2843</v>
      </c>
      <c r="CE20" s="90">
        <v>2954</v>
      </c>
      <c r="CF20" s="90">
        <v>3004</v>
      </c>
      <c r="CG20" s="90">
        <v>3047</v>
      </c>
      <c r="CH20" s="90">
        <v>3090</v>
      </c>
      <c r="CI20" s="56"/>
      <c r="CJ20" s="83"/>
      <c r="CK20" s="83"/>
      <c r="CL20" s="83"/>
      <c r="CM20" s="83"/>
      <c r="CN20" s="83"/>
      <c r="CO20" s="83"/>
      <c r="CP20" s="60"/>
      <c r="CQ20" s="84"/>
      <c r="CR20" s="84"/>
      <c r="CS20" s="84"/>
      <c r="CT20" s="84"/>
      <c r="CU20" s="84"/>
      <c r="CV20" s="84"/>
      <c r="CW20" s="62"/>
      <c r="CX20" s="85">
        <v>1</v>
      </c>
      <c r="CY20" s="85">
        <v>1</v>
      </c>
      <c r="CZ20" s="85">
        <v>1</v>
      </c>
      <c r="DA20" s="85">
        <v>1</v>
      </c>
      <c r="DB20" s="85">
        <v>1</v>
      </c>
      <c r="DC20" s="85">
        <v>1</v>
      </c>
      <c r="DD20" s="64"/>
      <c r="DE20" s="86"/>
      <c r="DF20" s="86"/>
      <c r="DG20" s="86"/>
      <c r="DH20" s="86"/>
      <c r="DI20" s="86"/>
      <c r="DJ20" s="86"/>
      <c r="DK20" s="87" t="s">
        <v>869</v>
      </c>
      <c r="DL20" s="62">
        <f>VLOOKUP($F20,[3]Activities!$A$9:$I$177,3,FALSE)/$AI20</f>
        <v>2800</v>
      </c>
      <c r="DM20" s="88">
        <f>VLOOKUP($F20,[3]Activities!$A$9:$I$177,4,FALSE)/$AI20</f>
        <v>2816</v>
      </c>
      <c r="DN20" s="88">
        <f>VLOOKUP($F20,[3]Activities!$A$9:$I$177,5,FALSE)/$AI20</f>
        <v>2843</v>
      </c>
      <c r="DO20" s="88">
        <f>VLOOKUP($F20,[3]Activities!$A$9:$I$177,6,FALSE)/$AI20</f>
        <v>2954</v>
      </c>
      <c r="DP20" s="88">
        <f>VLOOKUP($F20,[3]Activities!$A$9:$I$177,7,FALSE)/$AI20</f>
        <v>3004</v>
      </c>
      <c r="DQ20" s="88">
        <f>VLOOKUP($F20,[3]Activities!$A$9:$I$177,8,FALSE)/$AI20</f>
        <v>3047</v>
      </c>
      <c r="DR20" s="88">
        <f>VLOOKUP($F20,[3]Activities!$A$9:$I$177,9,FALSE)/$AI20</f>
        <v>3090</v>
      </c>
      <c r="DS20" s="68"/>
    </row>
    <row r="21" spans="1:123" x14ac:dyDescent="0.3">
      <c r="A21" s="40" t="s">
        <v>42</v>
      </c>
      <c r="B21" s="40" t="s">
        <v>832</v>
      </c>
      <c r="C21" s="40" t="s">
        <v>833</v>
      </c>
      <c r="D21" s="40" t="s">
        <v>834</v>
      </c>
      <c r="E21" s="40" t="s">
        <v>865</v>
      </c>
      <c r="F21" s="40" t="s">
        <v>866</v>
      </c>
      <c r="G21" s="41" t="s">
        <v>870</v>
      </c>
      <c r="H21" s="41" t="s">
        <v>850</v>
      </c>
      <c r="I21" s="42">
        <v>17.190000000000001</v>
      </c>
      <c r="J21" s="43">
        <v>17.190000000000001</v>
      </c>
      <c r="K21" s="43">
        <v>17.190000000000001</v>
      </c>
      <c r="L21" s="43">
        <v>11.6</v>
      </c>
      <c r="M21" s="43">
        <v>11.6</v>
      </c>
      <c r="N21" s="43">
        <v>0</v>
      </c>
      <c r="O21" s="43">
        <v>0</v>
      </c>
      <c r="P21" s="44">
        <v>0</v>
      </c>
      <c r="Q21" s="45">
        <v>0</v>
      </c>
      <c r="R21" s="43">
        <v>0</v>
      </c>
      <c r="S21" s="43">
        <v>0</v>
      </c>
      <c r="T21" s="43">
        <v>0</v>
      </c>
      <c r="U21" s="43">
        <v>0</v>
      </c>
      <c r="V21" s="43">
        <v>0</v>
      </c>
      <c r="W21" s="43">
        <v>0</v>
      </c>
      <c r="X21" s="45">
        <v>0</v>
      </c>
      <c r="Y21" s="43">
        <v>0</v>
      </c>
      <c r="Z21" s="43">
        <v>0</v>
      </c>
      <c r="AA21" s="43">
        <v>0</v>
      </c>
      <c r="AB21" s="43">
        <v>0</v>
      </c>
      <c r="AC21" s="43">
        <v>0</v>
      </c>
      <c r="AD21" s="43">
        <v>0</v>
      </c>
      <c r="AE21" s="44">
        <f>[3]Parameters!$B$38</f>
        <v>0.05</v>
      </c>
      <c r="AF21" s="44">
        <v>0</v>
      </c>
      <c r="AG21" s="44">
        <v>40</v>
      </c>
      <c r="AH21" s="44">
        <v>40</v>
      </c>
      <c r="AI21" s="46">
        <v>1</v>
      </c>
      <c r="AJ21" s="46" t="s">
        <v>839</v>
      </c>
      <c r="AK21" s="46" t="s">
        <v>851</v>
      </c>
      <c r="AL21" s="46"/>
      <c r="AM21" s="47"/>
      <c r="AN21" s="47"/>
      <c r="AO21" s="47"/>
      <c r="AP21" s="47"/>
      <c r="AQ21" s="47"/>
      <c r="AR21" s="47"/>
      <c r="AS21" s="48"/>
      <c r="AT21" s="48"/>
      <c r="AU21" s="48"/>
      <c r="AV21" s="49"/>
      <c r="AW21" s="49"/>
      <c r="AX21" s="49"/>
      <c r="AY21" s="50" t="s">
        <v>841</v>
      </c>
      <c r="AZ21" s="50"/>
      <c r="BA21" s="50"/>
      <c r="BB21" s="51"/>
      <c r="BC21" s="51"/>
      <c r="BD21" s="51"/>
      <c r="BE21" s="51"/>
      <c r="BF21" s="51"/>
      <c r="BG21" s="51"/>
      <c r="BH21" s="52"/>
      <c r="BI21" s="52"/>
      <c r="BJ21" s="52"/>
      <c r="BK21" s="52"/>
      <c r="BL21" s="79">
        <v>1</v>
      </c>
      <c r="BM21" s="54"/>
      <c r="BN21" s="55">
        <f>IF(SUM(CB19:CB21)&lt;DL21,CB21,MAX(DL21-SUM(CB19:CB20),0))</f>
        <v>710</v>
      </c>
      <c r="BO21" s="89"/>
      <c r="BP21" s="89"/>
      <c r="BQ21" s="89"/>
      <c r="BR21" s="89"/>
      <c r="BS21" s="89"/>
      <c r="BT21" s="89"/>
      <c r="BU21" s="56">
        <v>710</v>
      </c>
      <c r="BV21" s="50"/>
      <c r="BW21" s="50"/>
      <c r="BX21" s="50"/>
      <c r="BY21" s="50"/>
      <c r="BZ21" s="50"/>
      <c r="CA21" s="50"/>
      <c r="CB21" s="57">
        <v>710</v>
      </c>
      <c r="CC21" s="90">
        <v>2816</v>
      </c>
      <c r="CD21" s="90">
        <v>2843</v>
      </c>
      <c r="CE21" s="90">
        <v>2954</v>
      </c>
      <c r="CF21" s="90">
        <v>3004</v>
      </c>
      <c r="CG21" s="90">
        <v>3047</v>
      </c>
      <c r="CH21" s="90">
        <v>3090</v>
      </c>
      <c r="CI21" s="56"/>
      <c r="CJ21" s="59"/>
      <c r="CK21" s="59"/>
      <c r="CL21" s="59"/>
      <c r="CM21" s="59"/>
      <c r="CN21" s="59"/>
      <c r="CO21" s="59"/>
      <c r="CP21" s="60"/>
      <c r="CQ21" s="61"/>
      <c r="CR21" s="61"/>
      <c r="CS21" s="61"/>
      <c r="CT21" s="61"/>
      <c r="CU21" s="61"/>
      <c r="CV21" s="61"/>
      <c r="CW21" s="62"/>
      <c r="CX21" s="63">
        <v>1</v>
      </c>
      <c r="CY21" s="63">
        <v>1</v>
      </c>
      <c r="CZ21" s="63">
        <v>1</v>
      </c>
      <c r="DA21" s="63">
        <v>1</v>
      </c>
      <c r="DB21" s="63">
        <v>1</v>
      </c>
      <c r="DC21" s="63">
        <v>1</v>
      </c>
      <c r="DD21" s="64"/>
      <c r="DE21" s="65"/>
      <c r="DF21" s="65"/>
      <c r="DG21" s="65"/>
      <c r="DH21" s="65"/>
      <c r="DI21" s="65"/>
      <c r="DJ21" s="65"/>
      <c r="DK21" s="66" t="s">
        <v>842</v>
      </c>
      <c r="DL21" s="62">
        <f>VLOOKUP($F21,[3]Activities!$A$9:$I$177,3,FALSE)/$AI21</f>
        <v>2800</v>
      </c>
      <c r="DM21" s="67">
        <f>VLOOKUP($F21,[3]Activities!$A$9:$I$177,4,FALSE)/$AI21</f>
        <v>2816</v>
      </c>
      <c r="DN21" s="67">
        <f>VLOOKUP($F21,[3]Activities!$A$9:$I$177,5,FALSE)/$AI21</f>
        <v>2843</v>
      </c>
      <c r="DO21" s="67">
        <f>VLOOKUP($F21,[3]Activities!$A$9:$I$177,6,FALSE)/$AI21</f>
        <v>2954</v>
      </c>
      <c r="DP21" s="67">
        <f>VLOOKUP($F21,[3]Activities!$A$9:$I$177,7,FALSE)/$AI21</f>
        <v>3004</v>
      </c>
      <c r="DQ21" s="67">
        <f>VLOOKUP($F21,[3]Activities!$A$9:$I$177,8,FALSE)/$AI21</f>
        <v>3047</v>
      </c>
      <c r="DR21" s="67">
        <f>VLOOKUP($F21,[3]Activities!$A$9:$I$177,9,FALSE)/$AI21</f>
        <v>3090</v>
      </c>
      <c r="DS21" s="68"/>
    </row>
    <row r="22" spans="1:123" x14ac:dyDescent="0.3">
      <c r="A22" s="69" t="s">
        <v>43</v>
      </c>
      <c r="B22" s="69" t="s">
        <v>832</v>
      </c>
      <c r="C22" s="69" t="s">
        <v>833</v>
      </c>
      <c r="D22" s="69" t="s">
        <v>834</v>
      </c>
      <c r="E22" s="69" t="s">
        <v>865</v>
      </c>
      <c r="F22" s="69" t="s">
        <v>866</v>
      </c>
      <c r="G22" s="70" t="s">
        <v>871</v>
      </c>
      <c r="H22" s="70" t="s">
        <v>850</v>
      </c>
      <c r="I22" s="42">
        <v>23.09</v>
      </c>
      <c r="J22" s="71">
        <v>22.51</v>
      </c>
      <c r="K22" s="71">
        <v>21.93</v>
      </c>
      <c r="L22" s="71">
        <v>15.8</v>
      </c>
      <c r="M22" s="71">
        <v>15</v>
      </c>
      <c r="N22" s="71">
        <v>3.4</v>
      </c>
      <c r="O22" s="71">
        <v>3.4</v>
      </c>
      <c r="P22" s="72">
        <v>0</v>
      </c>
      <c r="Q22" s="45">
        <v>0</v>
      </c>
      <c r="R22" s="71">
        <v>0</v>
      </c>
      <c r="S22" s="71">
        <v>0</v>
      </c>
      <c r="T22" s="71">
        <v>0</v>
      </c>
      <c r="U22" s="71">
        <v>0</v>
      </c>
      <c r="V22" s="71">
        <v>0</v>
      </c>
      <c r="W22" s="71">
        <v>0</v>
      </c>
      <c r="X22" s="45">
        <v>0</v>
      </c>
      <c r="Y22" s="71">
        <v>0</v>
      </c>
      <c r="Z22" s="71">
        <v>0</v>
      </c>
      <c r="AA22" s="71">
        <v>0</v>
      </c>
      <c r="AB22" s="71">
        <v>0</v>
      </c>
      <c r="AC22" s="71">
        <v>0</v>
      </c>
      <c r="AD22" s="71">
        <v>0</v>
      </c>
      <c r="AE22" s="44">
        <f>[3]Parameters!$B$38</f>
        <v>0.05</v>
      </c>
      <c r="AF22" s="72">
        <v>0</v>
      </c>
      <c r="AG22" s="72">
        <v>40</v>
      </c>
      <c r="AH22" s="72">
        <v>40</v>
      </c>
      <c r="AI22" s="73">
        <v>1</v>
      </c>
      <c r="AJ22" s="73" t="s">
        <v>839</v>
      </c>
      <c r="AK22" s="73" t="s">
        <v>851</v>
      </c>
      <c r="AL22" s="73"/>
      <c r="AM22" s="74"/>
      <c r="AN22" s="74"/>
      <c r="AO22" s="74"/>
      <c r="AP22" s="74"/>
      <c r="AQ22" s="74"/>
      <c r="AR22" s="74"/>
      <c r="AS22" s="75"/>
      <c r="AT22" s="75"/>
      <c r="AU22" s="75"/>
      <c r="AV22" s="76"/>
      <c r="AW22" s="76"/>
      <c r="AX22" s="76"/>
      <c r="AY22" s="77" t="s">
        <v>841</v>
      </c>
      <c r="AZ22" s="77"/>
      <c r="BA22" s="77"/>
      <c r="BB22" s="77"/>
      <c r="BC22" s="77"/>
      <c r="BD22" s="77"/>
      <c r="BE22" s="77"/>
      <c r="BF22" s="77"/>
      <c r="BG22" s="77"/>
      <c r="BH22" s="78"/>
      <c r="BI22" s="78"/>
      <c r="BJ22" s="78"/>
      <c r="BK22" s="78"/>
      <c r="BL22" s="79"/>
      <c r="BM22" s="80"/>
      <c r="BN22" s="55">
        <f>IF(SUM(CB19:CB22)&lt;DL22,CB22,MAX(DL22-SUM(CB19:CB21),0))</f>
        <v>260</v>
      </c>
      <c r="BO22" s="89"/>
      <c r="BP22" s="89"/>
      <c r="BQ22" s="89"/>
      <c r="BR22" s="89"/>
      <c r="BS22" s="89"/>
      <c r="BT22" s="89"/>
      <c r="BU22" s="56">
        <v>260</v>
      </c>
      <c r="BV22" s="77"/>
      <c r="BW22" s="77"/>
      <c r="BX22" s="77"/>
      <c r="BY22" s="77"/>
      <c r="BZ22" s="77"/>
      <c r="CA22" s="77"/>
      <c r="CB22" s="57">
        <v>260</v>
      </c>
      <c r="CC22" s="90">
        <v>2816</v>
      </c>
      <c r="CD22" s="90">
        <v>2843</v>
      </c>
      <c r="CE22" s="90">
        <v>2954</v>
      </c>
      <c r="CF22" s="90">
        <v>3004</v>
      </c>
      <c r="CG22" s="90">
        <v>3047</v>
      </c>
      <c r="CH22" s="90">
        <v>3090</v>
      </c>
      <c r="CI22" s="56"/>
      <c r="CJ22" s="83"/>
      <c r="CK22" s="83"/>
      <c r="CL22" s="83"/>
      <c r="CM22" s="83"/>
      <c r="CN22" s="83"/>
      <c r="CO22" s="83"/>
      <c r="CP22" s="60"/>
      <c r="CQ22" s="84"/>
      <c r="CR22" s="84"/>
      <c r="CS22" s="84"/>
      <c r="CT22" s="84"/>
      <c r="CU22" s="84"/>
      <c r="CV22" s="84"/>
      <c r="CW22" s="62"/>
      <c r="CX22" s="85"/>
      <c r="CY22" s="85"/>
      <c r="CZ22" s="85"/>
      <c r="DA22" s="85"/>
      <c r="DB22" s="85"/>
      <c r="DC22" s="85"/>
      <c r="DD22" s="64">
        <v>1</v>
      </c>
      <c r="DE22" s="86">
        <v>1</v>
      </c>
      <c r="DF22" s="86">
        <v>1</v>
      </c>
      <c r="DG22" s="86">
        <v>1</v>
      </c>
      <c r="DH22" s="86">
        <v>1</v>
      </c>
      <c r="DI22" s="86">
        <v>1</v>
      </c>
      <c r="DJ22" s="86">
        <v>1</v>
      </c>
      <c r="DK22" s="87" t="s">
        <v>842</v>
      </c>
      <c r="DL22" s="62">
        <f>VLOOKUP($F22,[3]Activities!$A$9:$I$177,3,FALSE)/$AI22</f>
        <v>2800</v>
      </c>
      <c r="DM22" s="88">
        <f>VLOOKUP($F22,[3]Activities!$A$9:$I$177,4,FALSE)/$AI22</f>
        <v>2816</v>
      </c>
      <c r="DN22" s="88">
        <f>VLOOKUP($F22,[3]Activities!$A$9:$I$177,5,FALSE)/$AI22</f>
        <v>2843</v>
      </c>
      <c r="DO22" s="88">
        <f>VLOOKUP($F22,[3]Activities!$A$9:$I$177,6,FALSE)/$AI22</f>
        <v>2954</v>
      </c>
      <c r="DP22" s="88">
        <f>VLOOKUP($F22,[3]Activities!$A$9:$I$177,7,FALSE)/$AI22</f>
        <v>3004</v>
      </c>
      <c r="DQ22" s="88">
        <f>VLOOKUP($F22,[3]Activities!$A$9:$I$177,8,FALSE)/$AI22</f>
        <v>3047</v>
      </c>
      <c r="DR22" s="88">
        <f>VLOOKUP($F22,[3]Activities!$A$9:$I$177,9,FALSE)/$AI22</f>
        <v>3090</v>
      </c>
      <c r="DS22" s="68"/>
    </row>
    <row r="23" spans="1:123" x14ac:dyDescent="0.3">
      <c r="A23" s="40" t="s">
        <v>44</v>
      </c>
      <c r="B23" s="40" t="s">
        <v>832</v>
      </c>
      <c r="C23" s="40" t="s">
        <v>833</v>
      </c>
      <c r="D23" s="40" t="s">
        <v>834</v>
      </c>
      <c r="E23" s="40" t="s">
        <v>865</v>
      </c>
      <c r="F23" s="40" t="s">
        <v>866</v>
      </c>
      <c r="G23" s="41" t="s">
        <v>872</v>
      </c>
      <c r="H23" s="41" t="s">
        <v>850</v>
      </c>
      <c r="I23" s="42">
        <v>28.28</v>
      </c>
      <c r="J23" s="43">
        <v>26.86</v>
      </c>
      <c r="K23" s="43">
        <v>25.45</v>
      </c>
      <c r="L23" s="43">
        <v>18.600000000000001</v>
      </c>
      <c r="M23" s="43">
        <v>18</v>
      </c>
      <c r="N23" s="43">
        <v>6</v>
      </c>
      <c r="O23" s="43">
        <v>5</v>
      </c>
      <c r="P23" s="44">
        <v>0</v>
      </c>
      <c r="Q23" s="45">
        <v>0</v>
      </c>
      <c r="R23" s="43">
        <v>0</v>
      </c>
      <c r="S23" s="43">
        <v>0</v>
      </c>
      <c r="T23" s="43">
        <v>0</v>
      </c>
      <c r="U23" s="43">
        <v>0</v>
      </c>
      <c r="V23" s="43">
        <v>0</v>
      </c>
      <c r="W23" s="43">
        <v>0</v>
      </c>
      <c r="X23" s="45">
        <v>0</v>
      </c>
      <c r="Y23" s="43">
        <v>0</v>
      </c>
      <c r="Z23" s="43">
        <v>0</v>
      </c>
      <c r="AA23" s="43">
        <v>0</v>
      </c>
      <c r="AB23" s="43">
        <v>0</v>
      </c>
      <c r="AC23" s="43">
        <v>0</v>
      </c>
      <c r="AD23" s="43">
        <v>0</v>
      </c>
      <c r="AE23" s="44">
        <f>[3]Parameters!$B$38</f>
        <v>0.05</v>
      </c>
      <c r="AF23" s="44">
        <v>0</v>
      </c>
      <c r="AG23" s="44">
        <v>40</v>
      </c>
      <c r="AH23" s="44">
        <v>40</v>
      </c>
      <c r="AI23" s="46">
        <v>1</v>
      </c>
      <c r="AJ23" s="46" t="s">
        <v>839</v>
      </c>
      <c r="AK23" s="46" t="s">
        <v>851</v>
      </c>
      <c r="AL23" s="46"/>
      <c r="AM23" s="47"/>
      <c r="AN23" s="47"/>
      <c r="AO23" s="47"/>
      <c r="AP23" s="47"/>
      <c r="AQ23" s="47"/>
      <c r="AR23" s="47"/>
      <c r="AS23" s="48"/>
      <c r="AT23" s="48"/>
      <c r="AU23" s="48"/>
      <c r="AV23" s="49"/>
      <c r="AW23" s="49"/>
      <c r="AX23" s="49"/>
      <c r="AY23" s="50" t="s">
        <v>841</v>
      </c>
      <c r="AZ23" s="50"/>
      <c r="BA23" s="50"/>
      <c r="BB23" s="51"/>
      <c r="BC23" s="51"/>
      <c r="BD23" s="51"/>
      <c r="BE23" s="51"/>
      <c r="BF23" s="51"/>
      <c r="BG23" s="51"/>
      <c r="BH23" s="52"/>
      <c r="BI23" s="52"/>
      <c r="BJ23" s="52"/>
      <c r="BK23" s="52"/>
      <c r="BL23" s="53"/>
      <c r="BM23" s="54"/>
      <c r="BN23" s="55">
        <f>IF(SUM(CB19:CB23)&lt;DL23,CB23,MAX(DL23-SUM(CB19:CB22),0))</f>
        <v>150</v>
      </c>
      <c r="BO23" s="89"/>
      <c r="BP23" s="89"/>
      <c r="BQ23" s="89"/>
      <c r="BR23" s="89"/>
      <c r="BS23" s="89"/>
      <c r="BT23" s="89"/>
      <c r="BU23" s="56">
        <v>150</v>
      </c>
      <c r="BV23" s="50"/>
      <c r="BW23" s="50"/>
      <c r="BX23" s="50"/>
      <c r="BY23" s="50"/>
      <c r="BZ23" s="50"/>
      <c r="CA23" s="50"/>
      <c r="CB23" s="57">
        <v>160</v>
      </c>
      <c r="CC23" s="90">
        <v>2816</v>
      </c>
      <c r="CD23" s="90">
        <v>2843</v>
      </c>
      <c r="CE23" s="90">
        <v>2954</v>
      </c>
      <c r="CF23" s="90">
        <v>3004</v>
      </c>
      <c r="CG23" s="90">
        <v>3047</v>
      </c>
      <c r="CH23" s="90">
        <v>3090</v>
      </c>
      <c r="CI23" s="56"/>
      <c r="CJ23" s="59"/>
      <c r="CK23" s="59"/>
      <c r="CL23" s="59"/>
      <c r="CM23" s="59"/>
      <c r="CN23" s="59"/>
      <c r="CO23" s="59"/>
      <c r="CP23" s="60"/>
      <c r="CQ23" s="61"/>
      <c r="CR23" s="61"/>
      <c r="CS23" s="61"/>
      <c r="CT23" s="61"/>
      <c r="CU23" s="61"/>
      <c r="CV23" s="61"/>
      <c r="CW23" s="62"/>
      <c r="CX23" s="63"/>
      <c r="CY23" s="63"/>
      <c r="CZ23" s="63"/>
      <c r="DA23" s="63"/>
      <c r="DB23" s="63"/>
      <c r="DC23" s="63"/>
      <c r="DD23" s="64">
        <v>1</v>
      </c>
      <c r="DE23" s="65">
        <v>1</v>
      </c>
      <c r="DF23" s="65">
        <v>1</v>
      </c>
      <c r="DG23" s="65">
        <v>1</v>
      </c>
      <c r="DH23" s="65">
        <v>1</v>
      </c>
      <c r="DI23" s="65">
        <v>1</v>
      </c>
      <c r="DJ23" s="65">
        <v>1</v>
      </c>
      <c r="DK23" s="66" t="s">
        <v>873</v>
      </c>
      <c r="DL23" s="62">
        <f>VLOOKUP($F23,[3]Activities!$A$9:$I$177,3,FALSE)/$AI23</f>
        <v>2800</v>
      </c>
      <c r="DM23" s="67">
        <f>VLOOKUP($F23,[3]Activities!$A$9:$I$177,4,FALSE)/$AI23</f>
        <v>2816</v>
      </c>
      <c r="DN23" s="67">
        <f>VLOOKUP($F23,[3]Activities!$A$9:$I$177,5,FALSE)/$AI23</f>
        <v>2843</v>
      </c>
      <c r="DO23" s="67">
        <f>VLOOKUP($F23,[3]Activities!$A$9:$I$177,6,FALSE)/$AI23</f>
        <v>2954</v>
      </c>
      <c r="DP23" s="67">
        <f>VLOOKUP($F23,[3]Activities!$A$9:$I$177,7,FALSE)/$AI23</f>
        <v>3004</v>
      </c>
      <c r="DQ23" s="67">
        <f>VLOOKUP($F23,[3]Activities!$A$9:$I$177,8,FALSE)/$AI23</f>
        <v>3047</v>
      </c>
      <c r="DR23" s="67">
        <f>VLOOKUP($F23,[3]Activities!$A$9:$I$177,9,FALSE)/$AI23</f>
        <v>3090</v>
      </c>
      <c r="DS23" s="68"/>
    </row>
    <row r="24" spans="1:123" x14ac:dyDescent="0.3">
      <c r="A24" s="69" t="s">
        <v>45</v>
      </c>
      <c r="B24" s="69" t="s">
        <v>832</v>
      </c>
      <c r="C24" s="69" t="s">
        <v>833</v>
      </c>
      <c r="D24" s="69" t="s">
        <v>874</v>
      </c>
      <c r="E24" s="69" t="s">
        <v>835</v>
      </c>
      <c r="F24" s="69" t="s">
        <v>875</v>
      </c>
      <c r="G24" s="70" t="s">
        <v>876</v>
      </c>
      <c r="H24" s="70" t="s">
        <v>838</v>
      </c>
      <c r="I24" s="42">
        <v>0</v>
      </c>
      <c r="J24" s="71">
        <v>0</v>
      </c>
      <c r="K24" s="71">
        <v>0</v>
      </c>
      <c r="L24" s="71">
        <v>0</v>
      </c>
      <c r="M24" s="71">
        <v>0</v>
      </c>
      <c r="N24" s="71">
        <v>0</v>
      </c>
      <c r="O24" s="71">
        <v>0</v>
      </c>
      <c r="P24" s="72">
        <v>0</v>
      </c>
      <c r="Q24" s="45">
        <v>0</v>
      </c>
      <c r="R24" s="71">
        <v>0</v>
      </c>
      <c r="S24" s="71">
        <v>0</v>
      </c>
      <c r="T24" s="71">
        <v>0</v>
      </c>
      <c r="U24" s="71">
        <v>0</v>
      </c>
      <c r="V24" s="71">
        <v>0</v>
      </c>
      <c r="W24" s="71">
        <v>0</v>
      </c>
      <c r="X24" s="45">
        <v>0</v>
      </c>
      <c r="Y24" s="71">
        <v>0</v>
      </c>
      <c r="Z24" s="71">
        <v>0</v>
      </c>
      <c r="AA24" s="71">
        <v>0</v>
      </c>
      <c r="AB24" s="71">
        <v>0</v>
      </c>
      <c r="AC24" s="71">
        <v>0</v>
      </c>
      <c r="AD24" s="71">
        <v>0</v>
      </c>
      <c r="AE24" s="44">
        <f>[3]Parameters!$B$38</f>
        <v>0.05</v>
      </c>
      <c r="AF24" s="72">
        <v>0</v>
      </c>
      <c r="AG24" s="72">
        <v>1</v>
      </c>
      <c r="AH24" s="72">
        <v>1</v>
      </c>
      <c r="AI24" s="73">
        <v>1</v>
      </c>
      <c r="AJ24" s="73" t="s">
        <v>839</v>
      </c>
      <c r="AK24" s="73" t="s">
        <v>840</v>
      </c>
      <c r="AL24" s="73"/>
      <c r="AM24" s="74"/>
      <c r="AN24" s="74"/>
      <c r="AO24" s="74"/>
      <c r="AP24" s="74"/>
      <c r="AQ24" s="74"/>
      <c r="AR24" s="74"/>
      <c r="AS24" s="75"/>
      <c r="AT24" s="75"/>
      <c r="AU24" s="75"/>
      <c r="AV24" s="76"/>
      <c r="AW24" s="76"/>
      <c r="AX24" s="76"/>
      <c r="AY24" s="77" t="s">
        <v>841</v>
      </c>
      <c r="AZ24" s="77"/>
      <c r="BA24" s="77"/>
      <c r="BB24" s="77"/>
      <c r="BC24" s="77"/>
      <c r="BD24" s="77"/>
      <c r="BE24" s="77"/>
      <c r="BF24" s="77"/>
      <c r="BG24" s="77"/>
      <c r="BH24" s="78"/>
      <c r="BI24" s="78"/>
      <c r="BJ24" s="78"/>
      <c r="BK24" s="78"/>
      <c r="BL24" s="79">
        <v>1</v>
      </c>
      <c r="BM24" s="80"/>
      <c r="BN24" s="81">
        <f>DL24</f>
        <v>124.9</v>
      </c>
      <c r="BO24" s="89"/>
      <c r="BP24" s="89"/>
      <c r="BQ24" s="89"/>
      <c r="BR24" s="89"/>
      <c r="BS24" s="89"/>
      <c r="BT24" s="89"/>
      <c r="BU24" s="56">
        <f>IF(BL24=1,BN24,0)</f>
        <v>124.9</v>
      </c>
      <c r="BV24" s="77"/>
      <c r="BW24" s="77"/>
      <c r="BX24" s="77"/>
      <c r="BY24" s="77"/>
      <c r="BZ24" s="77"/>
      <c r="CA24" s="77"/>
      <c r="CB24" s="57">
        <v>124.9</v>
      </c>
      <c r="CC24" s="82">
        <v>123.48</v>
      </c>
      <c r="CD24" s="82">
        <v>121.1</v>
      </c>
      <c r="CE24" s="82">
        <v>118.73</v>
      </c>
      <c r="CF24" s="82">
        <v>116.35</v>
      </c>
      <c r="CG24" s="82">
        <v>113.98</v>
      </c>
      <c r="CH24" s="82">
        <v>111.6</v>
      </c>
      <c r="CI24" s="56"/>
      <c r="CJ24" s="83"/>
      <c r="CK24" s="83"/>
      <c r="CL24" s="83"/>
      <c r="CM24" s="83"/>
      <c r="CN24" s="83"/>
      <c r="CO24" s="83"/>
      <c r="CP24" s="60"/>
      <c r="CQ24" s="84"/>
      <c r="CR24" s="84"/>
      <c r="CS24" s="84"/>
      <c r="CT24" s="84"/>
      <c r="CU24" s="84"/>
      <c r="CV24" s="84"/>
      <c r="CW24" s="62"/>
      <c r="CX24" s="85"/>
      <c r="CY24" s="85"/>
      <c r="CZ24" s="85"/>
      <c r="DA24" s="85"/>
      <c r="DB24" s="85"/>
      <c r="DC24" s="85"/>
      <c r="DD24" s="64"/>
      <c r="DE24" s="86"/>
      <c r="DF24" s="86"/>
      <c r="DG24" s="86"/>
      <c r="DH24" s="86"/>
      <c r="DI24" s="86"/>
      <c r="DJ24" s="86"/>
      <c r="DK24" s="87" t="s">
        <v>877</v>
      </c>
      <c r="DL24" s="62">
        <f>VLOOKUP($F24,[3]Activities!$A$9:$I$177,3,FALSE)/$AI24</f>
        <v>124.9</v>
      </c>
      <c r="DM24" s="88">
        <f>VLOOKUP($F24,[3]Activities!$A$9:$I$177,4,FALSE)/$AI24</f>
        <v>123.48</v>
      </c>
      <c r="DN24" s="88">
        <f>VLOOKUP($F24,[3]Activities!$A$9:$I$177,5,FALSE)/$AI24</f>
        <v>121.1</v>
      </c>
      <c r="DO24" s="88">
        <f>VLOOKUP($F24,[3]Activities!$A$9:$I$177,6,FALSE)/$AI24</f>
        <v>118.73</v>
      </c>
      <c r="DP24" s="88">
        <f>VLOOKUP($F24,[3]Activities!$A$9:$I$177,7,FALSE)/$AI24</f>
        <v>116.35</v>
      </c>
      <c r="DQ24" s="88">
        <f>VLOOKUP($F24,[3]Activities!$A$9:$I$177,8,FALSE)/$AI24</f>
        <v>113.98</v>
      </c>
      <c r="DR24" s="88">
        <f>VLOOKUP($F24,[3]Activities!$A$9:$I$177,9,FALSE)/$AI24</f>
        <v>111.6</v>
      </c>
      <c r="DS24" s="68"/>
    </row>
    <row r="25" spans="1:123" x14ac:dyDescent="0.3">
      <c r="A25" s="40" t="s">
        <v>46</v>
      </c>
      <c r="B25" s="40" t="s">
        <v>832</v>
      </c>
      <c r="C25" s="40" t="s">
        <v>833</v>
      </c>
      <c r="D25" s="40" t="s">
        <v>874</v>
      </c>
      <c r="E25" s="40" t="s">
        <v>835</v>
      </c>
      <c r="F25" s="40" t="s">
        <v>875</v>
      </c>
      <c r="G25" s="41" t="s">
        <v>878</v>
      </c>
      <c r="H25" s="41" t="s">
        <v>838</v>
      </c>
      <c r="I25" s="42">
        <v>0.5</v>
      </c>
      <c r="J25" s="43">
        <v>0.5</v>
      </c>
      <c r="K25" s="43">
        <v>0.5</v>
      </c>
      <c r="L25" s="43">
        <v>0.3</v>
      </c>
      <c r="M25" s="43">
        <v>0.1</v>
      </c>
      <c r="N25" s="43">
        <v>0</v>
      </c>
      <c r="O25" s="43">
        <v>0</v>
      </c>
      <c r="P25" s="44">
        <v>0</v>
      </c>
      <c r="Q25" s="45">
        <v>0</v>
      </c>
      <c r="R25" s="43">
        <v>0</v>
      </c>
      <c r="S25" s="43">
        <v>0</v>
      </c>
      <c r="T25" s="43">
        <v>0</v>
      </c>
      <c r="U25" s="43">
        <v>0</v>
      </c>
      <c r="V25" s="43">
        <v>0</v>
      </c>
      <c r="W25" s="43">
        <v>0</v>
      </c>
      <c r="X25" s="45">
        <v>0</v>
      </c>
      <c r="Y25" s="43">
        <v>0</v>
      </c>
      <c r="Z25" s="43">
        <v>0</v>
      </c>
      <c r="AA25" s="43">
        <v>0</v>
      </c>
      <c r="AB25" s="43">
        <v>0</v>
      </c>
      <c r="AC25" s="43">
        <v>0</v>
      </c>
      <c r="AD25" s="43">
        <v>0</v>
      </c>
      <c r="AE25" s="44">
        <f>[3]Parameters!$B$38</f>
        <v>0.05</v>
      </c>
      <c r="AF25" s="44">
        <v>0</v>
      </c>
      <c r="AG25" s="44">
        <v>15</v>
      </c>
      <c r="AH25" s="44">
        <v>15</v>
      </c>
      <c r="AI25" s="46">
        <v>1</v>
      </c>
      <c r="AJ25" s="46" t="s">
        <v>839</v>
      </c>
      <c r="AK25" s="46" t="s">
        <v>840</v>
      </c>
      <c r="AL25" s="46"/>
      <c r="AM25" s="47"/>
      <c r="AN25" s="47"/>
      <c r="AO25" s="47"/>
      <c r="AP25" s="47"/>
      <c r="AQ25" s="47"/>
      <c r="AR25" s="47"/>
      <c r="AS25" s="48"/>
      <c r="AT25" s="48"/>
      <c r="AU25" s="48"/>
      <c r="AV25" s="49"/>
      <c r="AW25" s="49"/>
      <c r="AX25" s="49"/>
      <c r="AY25" s="50" t="s">
        <v>844</v>
      </c>
      <c r="AZ25" s="50" t="s">
        <v>845</v>
      </c>
      <c r="BA25" s="50">
        <v>1</v>
      </c>
      <c r="BB25" s="51"/>
      <c r="BC25" s="51" t="s">
        <v>846</v>
      </c>
      <c r="BD25" s="51">
        <v>0.02</v>
      </c>
      <c r="BE25" s="51">
        <v>0.8</v>
      </c>
      <c r="BF25" s="51"/>
      <c r="BG25" s="51"/>
      <c r="BH25" s="52"/>
      <c r="BI25" s="52"/>
      <c r="BJ25" s="52"/>
      <c r="BK25" s="52"/>
      <c r="BL25" s="53"/>
      <c r="BM25" s="54"/>
      <c r="BN25" s="55">
        <f t="shared" ref="BN25" si="1">CB25</f>
        <v>0.5</v>
      </c>
      <c r="BO25" s="89"/>
      <c r="BP25" s="89"/>
      <c r="BQ25" s="89"/>
      <c r="BR25" s="89"/>
      <c r="BS25" s="89"/>
      <c r="BT25" s="89"/>
      <c r="BU25" s="56">
        <f t="shared" si="0"/>
        <v>0</v>
      </c>
      <c r="BV25" s="50"/>
      <c r="BW25" s="50"/>
      <c r="BX25" s="50"/>
      <c r="BY25" s="50"/>
      <c r="BZ25" s="50"/>
      <c r="CA25" s="50"/>
      <c r="CB25" s="57">
        <v>0.5</v>
      </c>
      <c r="CC25" s="58">
        <v>1</v>
      </c>
      <c r="CD25" s="58">
        <v>2</v>
      </c>
      <c r="CE25" s="58">
        <v>4</v>
      </c>
      <c r="CF25" s="58">
        <v>10</v>
      </c>
      <c r="CG25" s="58">
        <v>20</v>
      </c>
      <c r="CH25" s="58">
        <v>40</v>
      </c>
      <c r="CI25" s="56"/>
      <c r="CJ25" s="59"/>
      <c r="CK25" s="59"/>
      <c r="CL25" s="59"/>
      <c r="CM25" s="59"/>
      <c r="CN25" s="59"/>
      <c r="CO25" s="59"/>
      <c r="CP25" s="60"/>
      <c r="CQ25" s="61"/>
      <c r="CR25" s="61"/>
      <c r="CS25" s="61"/>
      <c r="CT25" s="61"/>
      <c r="CU25" s="61"/>
      <c r="CV25" s="61"/>
      <c r="CW25" s="62"/>
      <c r="CX25" s="63"/>
      <c r="CY25" s="63"/>
      <c r="CZ25" s="63"/>
      <c r="DA25" s="63"/>
      <c r="DB25" s="63"/>
      <c r="DC25" s="63"/>
      <c r="DD25" s="64"/>
      <c r="DE25" s="65"/>
      <c r="DF25" s="65"/>
      <c r="DG25" s="65"/>
      <c r="DH25" s="65"/>
      <c r="DI25" s="65"/>
      <c r="DJ25" s="65"/>
      <c r="DK25" s="66" t="s">
        <v>877</v>
      </c>
      <c r="DL25" s="62">
        <f>VLOOKUP($F25,[3]Activities!$A$9:$I$177,3,FALSE)/$AI25</f>
        <v>124.9</v>
      </c>
      <c r="DM25" s="67">
        <f>VLOOKUP($F25,[3]Activities!$A$9:$I$177,4,FALSE)/$AI25</f>
        <v>123.48</v>
      </c>
      <c r="DN25" s="67">
        <f>VLOOKUP($F25,[3]Activities!$A$9:$I$177,5,FALSE)/$AI25</f>
        <v>121.1</v>
      </c>
      <c r="DO25" s="67">
        <f>VLOOKUP($F25,[3]Activities!$A$9:$I$177,6,FALSE)/$AI25</f>
        <v>118.73</v>
      </c>
      <c r="DP25" s="67">
        <f>VLOOKUP($F25,[3]Activities!$A$9:$I$177,7,FALSE)/$AI25</f>
        <v>116.35</v>
      </c>
      <c r="DQ25" s="67">
        <f>VLOOKUP($F25,[3]Activities!$A$9:$I$177,8,FALSE)/$AI25</f>
        <v>113.98</v>
      </c>
      <c r="DR25" s="67">
        <f>VLOOKUP($F25,[3]Activities!$A$9:$I$177,9,FALSE)/$AI25</f>
        <v>111.6</v>
      </c>
      <c r="DS25" s="68"/>
    </row>
    <row r="26" spans="1:123" x14ac:dyDescent="0.3">
      <c r="A26" s="69" t="s">
        <v>47</v>
      </c>
      <c r="B26" s="69" t="s">
        <v>832</v>
      </c>
      <c r="C26" s="69" t="s">
        <v>833</v>
      </c>
      <c r="D26" s="69" t="s">
        <v>874</v>
      </c>
      <c r="E26" s="69" t="s">
        <v>879</v>
      </c>
      <c r="F26" s="69" t="s">
        <v>880</v>
      </c>
      <c r="G26" s="70" t="s">
        <v>881</v>
      </c>
      <c r="H26" s="70" t="s">
        <v>882</v>
      </c>
      <c r="I26" s="42">
        <v>0</v>
      </c>
      <c r="J26" s="71">
        <v>0</v>
      </c>
      <c r="K26" s="71">
        <v>0</v>
      </c>
      <c r="L26" s="71">
        <v>0</v>
      </c>
      <c r="M26" s="71">
        <v>0</v>
      </c>
      <c r="N26" s="71">
        <v>0</v>
      </c>
      <c r="O26" s="71">
        <v>0</v>
      </c>
      <c r="P26" s="72">
        <v>0</v>
      </c>
      <c r="Q26" s="45">
        <v>0.32</v>
      </c>
      <c r="R26" s="71">
        <v>0.32</v>
      </c>
      <c r="S26" s="71">
        <v>0.32</v>
      </c>
      <c r="T26" s="71">
        <v>0.32</v>
      </c>
      <c r="U26" s="71">
        <v>0.32</v>
      </c>
      <c r="V26" s="71">
        <v>0.32</v>
      </c>
      <c r="W26" s="71">
        <v>0.32</v>
      </c>
      <c r="X26" s="45">
        <v>0</v>
      </c>
      <c r="Y26" s="71">
        <v>0</v>
      </c>
      <c r="Z26" s="71">
        <v>0</v>
      </c>
      <c r="AA26" s="71">
        <v>0</v>
      </c>
      <c r="AB26" s="71">
        <v>0</v>
      </c>
      <c r="AC26" s="71">
        <v>0</v>
      </c>
      <c r="AD26" s="71">
        <v>0</v>
      </c>
      <c r="AE26" s="44">
        <f>[3]Parameters!$B$38</f>
        <v>0.05</v>
      </c>
      <c r="AF26" s="72">
        <v>0</v>
      </c>
      <c r="AG26" s="72">
        <v>25</v>
      </c>
      <c r="AH26" s="72">
        <v>25</v>
      </c>
      <c r="AI26" s="73">
        <v>1</v>
      </c>
      <c r="AJ26" s="73" t="s">
        <v>839</v>
      </c>
      <c r="AK26" s="73" t="s">
        <v>851</v>
      </c>
      <c r="AL26" s="73"/>
      <c r="AM26" s="74"/>
      <c r="AN26" s="74"/>
      <c r="AO26" s="74"/>
      <c r="AP26" s="74"/>
      <c r="AQ26" s="74"/>
      <c r="AR26" s="74"/>
      <c r="AS26" s="75"/>
      <c r="AT26" s="75"/>
      <c r="AU26" s="75"/>
      <c r="AV26" s="76"/>
      <c r="AW26" s="76"/>
      <c r="AX26" s="76"/>
      <c r="AY26" s="77" t="s">
        <v>841</v>
      </c>
      <c r="AZ26" s="77"/>
      <c r="BA26" s="77"/>
      <c r="BB26" s="77"/>
      <c r="BC26" s="77"/>
      <c r="BD26" s="77"/>
      <c r="BE26" s="77"/>
      <c r="BF26" s="77"/>
      <c r="BG26" s="77"/>
      <c r="BH26" s="78"/>
      <c r="BI26" s="78"/>
      <c r="BJ26" s="78"/>
      <c r="BK26" s="78"/>
      <c r="BL26" s="79">
        <v>1</v>
      </c>
      <c r="BM26" s="80"/>
      <c r="BN26" s="55">
        <f>IF(SUM(CB26:CB26)&lt;DL26,CB26,MAX(DL26-SUM(CB26:CB26),0))</f>
        <v>190</v>
      </c>
      <c r="BO26" s="89"/>
      <c r="BP26" s="89"/>
      <c r="BQ26" s="89"/>
      <c r="BR26" s="89"/>
      <c r="BS26" s="89"/>
      <c r="BT26" s="89"/>
      <c r="BU26" s="56">
        <v>135</v>
      </c>
      <c r="BV26" s="77"/>
      <c r="BW26" s="77"/>
      <c r="BX26" s="77"/>
      <c r="BY26" s="77"/>
      <c r="BZ26" s="77"/>
      <c r="CA26" s="77"/>
      <c r="CB26" s="57">
        <v>190</v>
      </c>
      <c r="CC26" s="82">
        <v>431.5</v>
      </c>
      <c r="CD26" s="82">
        <v>434</v>
      </c>
      <c r="CE26" s="82">
        <v>449</v>
      </c>
      <c r="CF26" s="82">
        <v>465</v>
      </c>
      <c r="CG26" s="82">
        <v>480</v>
      </c>
      <c r="CH26" s="82">
        <v>496</v>
      </c>
      <c r="CI26" s="56"/>
      <c r="CJ26" s="83"/>
      <c r="CK26" s="83"/>
      <c r="CL26" s="83"/>
      <c r="CM26" s="83"/>
      <c r="CN26" s="83"/>
      <c r="CO26" s="83"/>
      <c r="CP26" s="60"/>
      <c r="CQ26" s="84"/>
      <c r="CR26" s="84"/>
      <c r="CS26" s="84"/>
      <c r="CT26" s="84"/>
      <c r="CU26" s="84"/>
      <c r="CV26" s="84"/>
      <c r="CW26" s="62"/>
      <c r="CX26" s="85">
        <v>1</v>
      </c>
      <c r="CY26" s="85">
        <v>1</v>
      </c>
      <c r="CZ26" s="85">
        <v>1</v>
      </c>
      <c r="DA26" s="85">
        <v>1</v>
      </c>
      <c r="DB26" s="85">
        <v>1</v>
      </c>
      <c r="DC26" s="85">
        <v>1</v>
      </c>
      <c r="DD26" s="64"/>
      <c r="DE26" s="86"/>
      <c r="DF26" s="86"/>
      <c r="DG26" s="86"/>
      <c r="DH26" s="86"/>
      <c r="DI26" s="86"/>
      <c r="DJ26" s="86"/>
      <c r="DK26" s="87" t="s">
        <v>877</v>
      </c>
      <c r="DL26" s="62">
        <f>VLOOKUP($F26,[3]Activities!$A$9:$I$177,3,FALSE)/$AI26</f>
        <v>430</v>
      </c>
      <c r="DM26" s="88">
        <f>VLOOKUP($F26,[3]Activities!$A$9:$I$177,4,FALSE)/$AI26</f>
        <v>431.5</v>
      </c>
      <c r="DN26" s="88">
        <f>VLOOKUP($F26,[3]Activities!$A$9:$I$177,5,FALSE)/$AI26</f>
        <v>434</v>
      </c>
      <c r="DO26" s="88">
        <f>VLOOKUP($F26,[3]Activities!$A$9:$I$177,6,FALSE)/$AI26</f>
        <v>449</v>
      </c>
      <c r="DP26" s="88">
        <f>VLOOKUP($F26,[3]Activities!$A$9:$I$177,7,FALSE)/$AI26</f>
        <v>465</v>
      </c>
      <c r="DQ26" s="88">
        <f>VLOOKUP($F26,[3]Activities!$A$9:$I$177,8,FALSE)/$AI26</f>
        <v>480</v>
      </c>
      <c r="DR26" s="88">
        <f>VLOOKUP($F26,[3]Activities!$A$9:$I$177,9,FALSE)/$AI26</f>
        <v>496</v>
      </c>
      <c r="DS26" s="68"/>
    </row>
    <row r="27" spans="1:123" x14ac:dyDescent="0.3">
      <c r="A27" s="40" t="s">
        <v>48</v>
      </c>
      <c r="B27" s="40" t="s">
        <v>832</v>
      </c>
      <c r="C27" s="40" t="s">
        <v>833</v>
      </c>
      <c r="D27" s="40" t="s">
        <v>874</v>
      </c>
      <c r="E27" s="40" t="s">
        <v>879</v>
      </c>
      <c r="F27" s="40" t="s">
        <v>880</v>
      </c>
      <c r="G27" s="41" t="s">
        <v>883</v>
      </c>
      <c r="H27" s="41" t="s">
        <v>882</v>
      </c>
      <c r="I27" s="42">
        <v>21.9</v>
      </c>
      <c r="J27" s="43">
        <v>21.9</v>
      </c>
      <c r="K27" s="43">
        <v>21.9</v>
      </c>
      <c r="L27" s="43">
        <v>0</v>
      </c>
      <c r="M27" s="43">
        <v>0</v>
      </c>
      <c r="N27" s="43">
        <v>0</v>
      </c>
      <c r="O27" s="43">
        <v>0</v>
      </c>
      <c r="P27" s="44">
        <v>0</v>
      </c>
      <c r="Q27" s="45">
        <v>0.32</v>
      </c>
      <c r="R27" s="43">
        <v>0.32</v>
      </c>
      <c r="S27" s="43">
        <v>0.32</v>
      </c>
      <c r="T27" s="43">
        <v>0.32</v>
      </c>
      <c r="U27" s="43">
        <v>0.32</v>
      </c>
      <c r="V27" s="43">
        <v>0.32</v>
      </c>
      <c r="W27" s="43">
        <v>0.32</v>
      </c>
      <c r="X27" s="45">
        <v>0</v>
      </c>
      <c r="Y27" s="43">
        <v>0</v>
      </c>
      <c r="Z27" s="43">
        <v>0</v>
      </c>
      <c r="AA27" s="43">
        <v>0</v>
      </c>
      <c r="AB27" s="43">
        <v>0</v>
      </c>
      <c r="AC27" s="43">
        <v>0</v>
      </c>
      <c r="AD27" s="43">
        <v>0</v>
      </c>
      <c r="AE27" s="44">
        <f>[3]Parameters!$B$38</f>
        <v>0.05</v>
      </c>
      <c r="AF27" s="44">
        <v>0</v>
      </c>
      <c r="AG27" s="44">
        <v>25</v>
      </c>
      <c r="AH27" s="44">
        <v>25</v>
      </c>
      <c r="AI27" s="46">
        <v>1</v>
      </c>
      <c r="AJ27" s="46" t="s">
        <v>839</v>
      </c>
      <c r="AK27" s="46" t="s">
        <v>851</v>
      </c>
      <c r="AL27" s="46"/>
      <c r="AM27" s="47"/>
      <c r="AN27" s="47"/>
      <c r="AO27" s="47"/>
      <c r="AP27" s="47"/>
      <c r="AQ27" s="47"/>
      <c r="AR27" s="47"/>
      <c r="AS27" s="48"/>
      <c r="AT27" s="48"/>
      <c r="AU27" s="48"/>
      <c r="AV27" s="49"/>
      <c r="AW27" s="49"/>
      <c r="AX27" s="49"/>
      <c r="AY27" s="50" t="s">
        <v>841</v>
      </c>
      <c r="AZ27" s="50"/>
      <c r="BA27" s="50"/>
      <c r="BB27" s="51"/>
      <c r="BC27" s="51"/>
      <c r="BD27" s="51"/>
      <c r="BE27" s="51"/>
      <c r="BF27" s="51"/>
      <c r="BG27" s="51"/>
      <c r="BH27" s="52"/>
      <c r="BI27" s="52"/>
      <c r="BJ27" s="52"/>
      <c r="BK27" s="52"/>
      <c r="BL27" s="53">
        <v>1</v>
      </c>
      <c r="BM27" s="54"/>
      <c r="BN27" s="55">
        <f>IF(SUM(CB26:CB27)&lt;DL27,CB27,MAX(DL27-SUM(CB26:CB26),0))</f>
        <v>100</v>
      </c>
      <c r="BO27" s="89"/>
      <c r="BP27" s="89"/>
      <c r="BQ27" s="89"/>
      <c r="BR27" s="89"/>
      <c r="BS27" s="89"/>
      <c r="BT27" s="89"/>
      <c r="BU27" s="56">
        <f t="shared" si="0"/>
        <v>100</v>
      </c>
      <c r="BV27" s="50"/>
      <c r="BW27" s="50"/>
      <c r="BX27" s="50"/>
      <c r="BY27" s="50"/>
      <c r="BZ27" s="50"/>
      <c r="CA27" s="50"/>
      <c r="CB27" s="57">
        <v>100</v>
      </c>
      <c r="CC27" s="58">
        <v>431.5</v>
      </c>
      <c r="CD27" s="58">
        <v>434</v>
      </c>
      <c r="CE27" s="58">
        <v>449</v>
      </c>
      <c r="CF27" s="58">
        <v>465</v>
      </c>
      <c r="CG27" s="58">
        <v>480</v>
      </c>
      <c r="CH27" s="58">
        <v>496</v>
      </c>
      <c r="CI27" s="56"/>
      <c r="CJ27" s="59"/>
      <c r="CK27" s="59"/>
      <c r="CL27" s="59"/>
      <c r="CM27" s="59"/>
      <c r="CN27" s="59"/>
      <c r="CO27" s="59"/>
      <c r="CP27" s="60"/>
      <c r="CQ27" s="61"/>
      <c r="CR27" s="61"/>
      <c r="CS27" s="61"/>
      <c r="CT27" s="61"/>
      <c r="CU27" s="61"/>
      <c r="CV27" s="61"/>
      <c r="CW27" s="62"/>
      <c r="CX27" s="63">
        <v>1</v>
      </c>
      <c r="CY27" s="63">
        <v>1</v>
      </c>
      <c r="CZ27" s="63">
        <v>1</v>
      </c>
      <c r="DA27" s="63">
        <v>1</v>
      </c>
      <c r="DB27" s="63">
        <v>1</v>
      </c>
      <c r="DC27" s="63">
        <v>1</v>
      </c>
      <c r="DD27" s="64"/>
      <c r="DE27" s="65"/>
      <c r="DF27" s="65"/>
      <c r="DG27" s="65"/>
      <c r="DH27" s="65"/>
      <c r="DI27" s="65"/>
      <c r="DJ27" s="65"/>
      <c r="DK27" s="66" t="s">
        <v>884</v>
      </c>
      <c r="DL27" s="62">
        <f>VLOOKUP($F27,[3]Activities!$A$9:$I$177,3,FALSE)/$AI27</f>
        <v>430</v>
      </c>
      <c r="DM27" s="67">
        <f>VLOOKUP($F27,[3]Activities!$A$9:$I$177,4,FALSE)/$AI27</f>
        <v>431.5</v>
      </c>
      <c r="DN27" s="67">
        <f>VLOOKUP($F27,[3]Activities!$A$9:$I$177,5,FALSE)/$AI27</f>
        <v>434</v>
      </c>
      <c r="DO27" s="67">
        <f>VLOOKUP($F27,[3]Activities!$A$9:$I$177,6,FALSE)/$AI27</f>
        <v>449</v>
      </c>
      <c r="DP27" s="67">
        <f>VLOOKUP($F27,[3]Activities!$A$9:$I$177,7,FALSE)/$AI27</f>
        <v>465</v>
      </c>
      <c r="DQ27" s="67">
        <f>VLOOKUP($F27,[3]Activities!$A$9:$I$177,8,FALSE)/$AI27</f>
        <v>480</v>
      </c>
      <c r="DR27" s="67">
        <f>VLOOKUP($F27,[3]Activities!$A$9:$I$177,9,FALSE)/$AI27</f>
        <v>496</v>
      </c>
      <c r="DS27" s="68"/>
    </row>
    <row r="28" spans="1:123" x14ac:dyDescent="0.3">
      <c r="A28" s="69" t="s">
        <v>49</v>
      </c>
      <c r="B28" s="69" t="s">
        <v>832</v>
      </c>
      <c r="C28" s="69" t="s">
        <v>833</v>
      </c>
      <c r="D28" s="69" t="s">
        <v>874</v>
      </c>
      <c r="E28" s="69" t="s">
        <v>879</v>
      </c>
      <c r="F28" s="69" t="s">
        <v>880</v>
      </c>
      <c r="G28" s="70" t="s">
        <v>885</v>
      </c>
      <c r="H28" s="70" t="s">
        <v>882</v>
      </c>
      <c r="I28" s="42">
        <v>95.3</v>
      </c>
      <c r="J28" s="71">
        <v>95.3</v>
      </c>
      <c r="K28" s="71">
        <v>95.3</v>
      </c>
      <c r="L28" s="71">
        <v>73.099999999999994</v>
      </c>
      <c r="M28" s="71">
        <v>73.099999999999994</v>
      </c>
      <c r="N28" s="71">
        <v>22</v>
      </c>
      <c r="O28" s="71">
        <v>22</v>
      </c>
      <c r="P28" s="72">
        <v>0</v>
      </c>
      <c r="Q28" s="45">
        <v>0.32</v>
      </c>
      <c r="R28" s="71">
        <v>0.32</v>
      </c>
      <c r="S28" s="71">
        <v>0.32</v>
      </c>
      <c r="T28" s="71">
        <v>0.32</v>
      </c>
      <c r="U28" s="71">
        <v>0.32</v>
      </c>
      <c r="V28" s="71">
        <v>0.32</v>
      </c>
      <c r="W28" s="71">
        <v>0.32</v>
      </c>
      <c r="X28" s="45">
        <v>0</v>
      </c>
      <c r="Y28" s="71">
        <v>0</v>
      </c>
      <c r="Z28" s="71">
        <v>0</v>
      </c>
      <c r="AA28" s="71">
        <v>0</v>
      </c>
      <c r="AB28" s="71">
        <v>0</v>
      </c>
      <c r="AC28" s="71">
        <v>0</v>
      </c>
      <c r="AD28" s="71">
        <v>0</v>
      </c>
      <c r="AE28" s="44">
        <f>[3]Parameters!$B$38</f>
        <v>0.05</v>
      </c>
      <c r="AF28" s="72">
        <v>0</v>
      </c>
      <c r="AG28" s="72">
        <v>25</v>
      </c>
      <c r="AH28" s="72">
        <v>25</v>
      </c>
      <c r="AI28" s="73">
        <v>1</v>
      </c>
      <c r="AJ28" s="73" t="s">
        <v>839</v>
      </c>
      <c r="AK28" s="73" t="s">
        <v>851</v>
      </c>
      <c r="AL28" s="73"/>
      <c r="AM28" s="74"/>
      <c r="AN28" s="74"/>
      <c r="AO28" s="74"/>
      <c r="AP28" s="74"/>
      <c r="AQ28" s="74"/>
      <c r="AR28" s="74"/>
      <c r="AS28" s="75"/>
      <c r="AT28" s="75"/>
      <c r="AU28" s="75"/>
      <c r="AV28" s="76"/>
      <c r="AW28" s="76"/>
      <c r="AX28" s="76"/>
      <c r="AY28" s="77" t="s">
        <v>841</v>
      </c>
      <c r="AZ28" s="77"/>
      <c r="BA28" s="77"/>
      <c r="BB28" s="77"/>
      <c r="BC28" s="77"/>
      <c r="BD28" s="77"/>
      <c r="BE28" s="77"/>
      <c r="BF28" s="77"/>
      <c r="BG28" s="77"/>
      <c r="BH28" s="78"/>
      <c r="BI28" s="78"/>
      <c r="BJ28" s="78"/>
      <c r="BK28" s="78"/>
      <c r="BL28" s="79"/>
      <c r="BM28" s="80"/>
      <c r="BN28" s="55">
        <f>IF(SUM(CB26:CB28)&lt;DL28,CB28,MAX(DL28-SUM(CB26:CB27),0))</f>
        <v>140</v>
      </c>
      <c r="BO28" s="89"/>
      <c r="BP28" s="89"/>
      <c r="BQ28" s="89"/>
      <c r="BR28" s="89"/>
      <c r="BS28" s="89"/>
      <c r="BT28" s="89"/>
      <c r="BU28" s="56">
        <v>180</v>
      </c>
      <c r="BV28" s="77"/>
      <c r="BW28" s="77"/>
      <c r="BX28" s="77"/>
      <c r="BY28" s="77"/>
      <c r="BZ28" s="77"/>
      <c r="CA28" s="77"/>
      <c r="CB28" s="57">
        <v>210</v>
      </c>
      <c r="CC28" s="82">
        <v>431.5</v>
      </c>
      <c r="CD28" s="82">
        <v>434</v>
      </c>
      <c r="CE28" s="82">
        <v>449</v>
      </c>
      <c r="CF28" s="82">
        <v>465</v>
      </c>
      <c r="CG28" s="82">
        <v>480</v>
      </c>
      <c r="CH28" s="82">
        <v>496</v>
      </c>
      <c r="CI28" s="56"/>
      <c r="CJ28" s="83"/>
      <c r="CK28" s="83"/>
      <c r="CL28" s="83"/>
      <c r="CM28" s="83"/>
      <c r="CN28" s="83"/>
      <c r="CO28" s="83"/>
      <c r="CP28" s="60"/>
      <c r="CQ28" s="84"/>
      <c r="CR28" s="84"/>
      <c r="CS28" s="84"/>
      <c r="CT28" s="84"/>
      <c r="CU28" s="84"/>
      <c r="CV28" s="84"/>
      <c r="CW28" s="62"/>
      <c r="CX28" s="85">
        <v>1</v>
      </c>
      <c r="CY28" s="85">
        <v>1</v>
      </c>
      <c r="CZ28" s="85">
        <v>1</v>
      </c>
      <c r="DA28" s="85">
        <v>1</v>
      </c>
      <c r="DB28" s="85">
        <v>1</v>
      </c>
      <c r="DC28" s="85">
        <v>1</v>
      </c>
      <c r="DD28" s="64"/>
      <c r="DE28" s="86"/>
      <c r="DF28" s="86"/>
      <c r="DG28" s="86"/>
      <c r="DH28" s="86"/>
      <c r="DI28" s="86"/>
      <c r="DJ28" s="86"/>
      <c r="DK28" s="87" t="s">
        <v>842</v>
      </c>
      <c r="DL28" s="62">
        <f>VLOOKUP($F28,[3]Activities!$A$9:$I$177,3,FALSE)/$AI28</f>
        <v>430</v>
      </c>
      <c r="DM28" s="88">
        <f>VLOOKUP($F28,[3]Activities!$A$9:$I$177,4,FALSE)/$AI28</f>
        <v>431.5</v>
      </c>
      <c r="DN28" s="88">
        <f>VLOOKUP($F28,[3]Activities!$A$9:$I$177,5,FALSE)/$AI28</f>
        <v>434</v>
      </c>
      <c r="DO28" s="88">
        <f>VLOOKUP($F28,[3]Activities!$A$9:$I$177,6,FALSE)/$AI28</f>
        <v>449</v>
      </c>
      <c r="DP28" s="88">
        <f>VLOOKUP($F28,[3]Activities!$A$9:$I$177,7,FALSE)/$AI28</f>
        <v>465</v>
      </c>
      <c r="DQ28" s="88">
        <f>VLOOKUP($F28,[3]Activities!$A$9:$I$177,8,FALSE)/$AI28</f>
        <v>480</v>
      </c>
      <c r="DR28" s="88">
        <f>VLOOKUP($F28,[3]Activities!$A$9:$I$177,9,FALSE)/$AI28</f>
        <v>496</v>
      </c>
      <c r="DS28" s="68"/>
    </row>
    <row r="29" spans="1:123" x14ac:dyDescent="0.3">
      <c r="A29" s="40" t="s">
        <v>50</v>
      </c>
      <c r="B29" s="40" t="s">
        <v>832</v>
      </c>
      <c r="C29" s="40" t="s">
        <v>833</v>
      </c>
      <c r="D29" s="40" t="s">
        <v>874</v>
      </c>
      <c r="E29" s="40" t="s">
        <v>879</v>
      </c>
      <c r="F29" s="40" t="s">
        <v>880</v>
      </c>
      <c r="G29" s="41" t="s">
        <v>886</v>
      </c>
      <c r="H29" s="41" t="s">
        <v>882</v>
      </c>
      <c r="I29" s="42">
        <v>109.9</v>
      </c>
      <c r="J29" s="43">
        <v>107.2</v>
      </c>
      <c r="K29" s="43">
        <v>104.5</v>
      </c>
      <c r="L29" s="43">
        <v>82.6</v>
      </c>
      <c r="M29" s="43">
        <v>77.7</v>
      </c>
      <c r="N29" s="43">
        <v>26</v>
      </c>
      <c r="O29" s="43">
        <v>24</v>
      </c>
      <c r="P29" s="44">
        <v>0</v>
      </c>
      <c r="Q29" s="45">
        <v>0.32</v>
      </c>
      <c r="R29" s="43">
        <v>0.32</v>
      </c>
      <c r="S29" s="43">
        <v>0.32</v>
      </c>
      <c r="T29" s="43">
        <v>0.32</v>
      </c>
      <c r="U29" s="43">
        <v>0.32</v>
      </c>
      <c r="V29" s="43">
        <v>0.32</v>
      </c>
      <c r="W29" s="43">
        <v>0.32</v>
      </c>
      <c r="X29" s="45">
        <v>0</v>
      </c>
      <c r="Y29" s="43">
        <v>0</v>
      </c>
      <c r="Z29" s="43">
        <v>0</v>
      </c>
      <c r="AA29" s="43">
        <v>0</v>
      </c>
      <c r="AB29" s="43">
        <v>0</v>
      </c>
      <c r="AC29" s="43">
        <v>0</v>
      </c>
      <c r="AD29" s="43">
        <v>0</v>
      </c>
      <c r="AE29" s="44">
        <f>[3]Parameters!$B$38</f>
        <v>0.05</v>
      </c>
      <c r="AF29" s="44">
        <v>0</v>
      </c>
      <c r="AG29" s="44">
        <v>25</v>
      </c>
      <c r="AH29" s="44">
        <v>25</v>
      </c>
      <c r="AI29" s="46">
        <v>1</v>
      </c>
      <c r="AJ29" s="46" t="s">
        <v>839</v>
      </c>
      <c r="AK29" s="46" t="s">
        <v>851</v>
      </c>
      <c r="AL29" s="46"/>
      <c r="AM29" s="47"/>
      <c r="AN29" s="47"/>
      <c r="AO29" s="47"/>
      <c r="AP29" s="47"/>
      <c r="AQ29" s="47"/>
      <c r="AR29" s="47"/>
      <c r="AS29" s="48"/>
      <c r="AT29" s="48"/>
      <c r="AU29" s="48"/>
      <c r="AV29" s="49"/>
      <c r="AW29" s="49"/>
      <c r="AX29" s="49"/>
      <c r="AY29" s="50" t="s">
        <v>841</v>
      </c>
      <c r="AZ29" s="50"/>
      <c r="BA29" s="50"/>
      <c r="BB29" s="51"/>
      <c r="BC29" s="51"/>
      <c r="BD29" s="51"/>
      <c r="BE29" s="51"/>
      <c r="BF29" s="51"/>
      <c r="BG29" s="51"/>
      <c r="BH29" s="52"/>
      <c r="BI29" s="52"/>
      <c r="BJ29" s="52"/>
      <c r="BK29" s="52"/>
      <c r="BL29" s="53"/>
      <c r="BM29" s="54"/>
      <c r="BN29" s="55">
        <f>IF(SUM(CB26:CB29)&lt;DL29,CB29,MAX(DL29-SUM(CB26:CB28),0))</f>
        <v>0</v>
      </c>
      <c r="BO29" s="44"/>
      <c r="BP29" s="44"/>
      <c r="BQ29" s="44">
        <v>0</v>
      </c>
      <c r="BR29" s="44">
        <v>0</v>
      </c>
      <c r="BS29" s="44"/>
      <c r="BT29" s="44">
        <v>0</v>
      </c>
      <c r="BU29" s="56">
        <f t="shared" si="0"/>
        <v>0</v>
      </c>
      <c r="BV29" s="50"/>
      <c r="BW29" s="50"/>
      <c r="BX29" s="50"/>
      <c r="BY29" s="50"/>
      <c r="BZ29" s="50"/>
      <c r="CA29" s="50"/>
      <c r="CB29" s="57">
        <v>10</v>
      </c>
      <c r="CC29" s="58">
        <v>431.5</v>
      </c>
      <c r="CD29" s="58">
        <v>434</v>
      </c>
      <c r="CE29" s="58">
        <v>449</v>
      </c>
      <c r="CF29" s="58">
        <v>465</v>
      </c>
      <c r="CG29" s="58">
        <v>480</v>
      </c>
      <c r="CH29" s="58">
        <v>496</v>
      </c>
      <c r="CI29" s="56"/>
      <c r="CJ29" s="59"/>
      <c r="CK29" s="59"/>
      <c r="CL29" s="59"/>
      <c r="CM29" s="59"/>
      <c r="CN29" s="59"/>
      <c r="CO29" s="59"/>
      <c r="CP29" s="60"/>
      <c r="CQ29" s="61"/>
      <c r="CR29" s="61"/>
      <c r="CS29" s="61"/>
      <c r="CT29" s="61"/>
      <c r="CU29" s="61"/>
      <c r="CV29" s="61"/>
      <c r="CW29" s="62"/>
      <c r="CX29" s="63"/>
      <c r="CY29" s="63"/>
      <c r="CZ29" s="63"/>
      <c r="DA29" s="63"/>
      <c r="DB29" s="63"/>
      <c r="DC29" s="63"/>
      <c r="DD29" s="64">
        <v>1</v>
      </c>
      <c r="DE29" s="65">
        <v>1</v>
      </c>
      <c r="DF29" s="65">
        <v>1</v>
      </c>
      <c r="DG29" s="65">
        <v>1</v>
      </c>
      <c r="DH29" s="65">
        <v>1</v>
      </c>
      <c r="DI29" s="65">
        <v>1</v>
      </c>
      <c r="DJ29" s="65">
        <v>1</v>
      </c>
      <c r="DK29" s="66" t="s">
        <v>869</v>
      </c>
      <c r="DL29" s="62">
        <f>VLOOKUP($F29,[3]Activities!$A$9:$I$177,3,FALSE)/$AI29</f>
        <v>430</v>
      </c>
      <c r="DM29" s="67">
        <f>VLOOKUP($F29,[3]Activities!$A$9:$I$177,4,FALSE)/$AI29</f>
        <v>431.5</v>
      </c>
      <c r="DN29" s="67">
        <f>VLOOKUP($F29,[3]Activities!$A$9:$I$177,5,FALSE)/$AI29</f>
        <v>434</v>
      </c>
      <c r="DO29" s="67">
        <f>VLOOKUP($F29,[3]Activities!$A$9:$I$177,6,FALSE)/$AI29</f>
        <v>449</v>
      </c>
      <c r="DP29" s="67">
        <f>VLOOKUP($F29,[3]Activities!$A$9:$I$177,7,FALSE)/$AI29</f>
        <v>465</v>
      </c>
      <c r="DQ29" s="67">
        <f>VLOOKUP($F29,[3]Activities!$A$9:$I$177,8,FALSE)/$AI29</f>
        <v>480</v>
      </c>
      <c r="DR29" s="67">
        <f>VLOOKUP($F29,[3]Activities!$A$9:$I$177,9,FALSE)/$AI29</f>
        <v>496</v>
      </c>
      <c r="DS29" s="68"/>
    </row>
    <row r="30" spans="1:123" x14ac:dyDescent="0.3">
      <c r="A30" s="69" t="s">
        <v>51</v>
      </c>
      <c r="B30" s="69" t="s">
        <v>832</v>
      </c>
      <c r="C30" s="69" t="s">
        <v>833</v>
      </c>
      <c r="D30" s="69" t="s">
        <v>874</v>
      </c>
      <c r="E30" s="69" t="s">
        <v>879</v>
      </c>
      <c r="F30" s="69" t="s">
        <v>880</v>
      </c>
      <c r="G30" s="70" t="s">
        <v>887</v>
      </c>
      <c r="H30" s="70" t="s">
        <v>882</v>
      </c>
      <c r="I30" s="42">
        <v>122.64</v>
      </c>
      <c r="J30" s="71">
        <v>116.5</v>
      </c>
      <c r="K30" s="71">
        <v>110.4</v>
      </c>
      <c r="L30" s="71">
        <v>88.5</v>
      </c>
      <c r="M30" s="71">
        <v>82.5</v>
      </c>
      <c r="N30" s="71">
        <v>30</v>
      </c>
      <c r="O30" s="71">
        <v>28</v>
      </c>
      <c r="P30" s="72">
        <v>0</v>
      </c>
      <c r="Q30" s="45">
        <v>0.32</v>
      </c>
      <c r="R30" s="71">
        <v>0.32</v>
      </c>
      <c r="S30" s="71">
        <v>0.32</v>
      </c>
      <c r="T30" s="71">
        <v>0.32</v>
      </c>
      <c r="U30" s="71">
        <v>0.32</v>
      </c>
      <c r="V30" s="71">
        <v>0.32</v>
      </c>
      <c r="W30" s="71">
        <v>0.32</v>
      </c>
      <c r="X30" s="45">
        <v>0</v>
      </c>
      <c r="Y30" s="71">
        <v>0</v>
      </c>
      <c r="Z30" s="71">
        <v>0</v>
      </c>
      <c r="AA30" s="71">
        <v>0</v>
      </c>
      <c r="AB30" s="71">
        <v>0</v>
      </c>
      <c r="AC30" s="71">
        <v>0</v>
      </c>
      <c r="AD30" s="71">
        <v>0</v>
      </c>
      <c r="AE30" s="44">
        <f>[3]Parameters!$B$38</f>
        <v>0.05</v>
      </c>
      <c r="AF30" s="72">
        <v>0</v>
      </c>
      <c r="AG30" s="72">
        <v>25</v>
      </c>
      <c r="AH30" s="72">
        <v>25</v>
      </c>
      <c r="AI30" s="73">
        <v>1</v>
      </c>
      <c r="AJ30" s="73" t="s">
        <v>839</v>
      </c>
      <c r="AK30" s="73" t="s">
        <v>851</v>
      </c>
      <c r="AL30" s="73"/>
      <c r="AM30" s="74"/>
      <c r="AN30" s="74"/>
      <c r="AO30" s="74"/>
      <c r="AP30" s="74"/>
      <c r="AQ30" s="74"/>
      <c r="AR30" s="74"/>
      <c r="AS30" s="75"/>
      <c r="AT30" s="75"/>
      <c r="AU30" s="75"/>
      <c r="AV30" s="76"/>
      <c r="AW30" s="76"/>
      <c r="AX30" s="76"/>
      <c r="AY30" s="77" t="s">
        <v>841</v>
      </c>
      <c r="AZ30" s="77"/>
      <c r="BA30" s="77"/>
      <c r="BB30" s="77"/>
      <c r="BC30" s="77"/>
      <c r="BD30" s="77"/>
      <c r="BE30" s="77"/>
      <c r="BF30" s="77"/>
      <c r="BG30" s="77"/>
      <c r="BH30" s="78"/>
      <c r="BI30" s="78"/>
      <c r="BJ30" s="78"/>
      <c r="BK30" s="78"/>
      <c r="BL30" s="79"/>
      <c r="BM30" s="80"/>
      <c r="BN30" s="55">
        <f>IF(SUM(CB26:CB30)&lt;DL30,CB30,MAX(DL30-SUM(CB26:CB29),0))</f>
        <v>0</v>
      </c>
      <c r="BO30" s="72"/>
      <c r="BP30" s="72"/>
      <c r="BQ30" s="72">
        <v>0</v>
      </c>
      <c r="BR30" s="72">
        <v>0</v>
      </c>
      <c r="BS30" s="72"/>
      <c r="BT30" s="72">
        <v>0</v>
      </c>
      <c r="BU30" s="56">
        <f t="shared" si="0"/>
        <v>0</v>
      </c>
      <c r="BV30" s="77"/>
      <c r="BW30" s="77"/>
      <c r="BX30" s="77"/>
      <c r="BY30" s="77"/>
      <c r="BZ30" s="77"/>
      <c r="CA30" s="77"/>
      <c r="CB30" s="57">
        <v>5</v>
      </c>
      <c r="CC30" s="82">
        <v>431.5</v>
      </c>
      <c r="CD30" s="82">
        <v>434</v>
      </c>
      <c r="CE30" s="82">
        <v>449</v>
      </c>
      <c r="CF30" s="82">
        <v>465</v>
      </c>
      <c r="CG30" s="82">
        <v>480</v>
      </c>
      <c r="CH30" s="82">
        <v>496</v>
      </c>
      <c r="CI30" s="56"/>
      <c r="CJ30" s="83"/>
      <c r="CK30" s="83"/>
      <c r="CL30" s="83"/>
      <c r="CM30" s="83"/>
      <c r="CN30" s="83"/>
      <c r="CO30" s="83"/>
      <c r="CP30" s="60"/>
      <c r="CQ30" s="84"/>
      <c r="CR30" s="84"/>
      <c r="CS30" s="84"/>
      <c r="CT30" s="84"/>
      <c r="CU30" s="84"/>
      <c r="CV30" s="84"/>
      <c r="CW30" s="62"/>
      <c r="CX30" s="85"/>
      <c r="CY30" s="85"/>
      <c r="CZ30" s="85"/>
      <c r="DA30" s="85"/>
      <c r="DB30" s="85"/>
      <c r="DC30" s="85"/>
      <c r="DD30" s="64">
        <v>1</v>
      </c>
      <c r="DE30" s="86">
        <v>1</v>
      </c>
      <c r="DF30" s="86">
        <v>1</v>
      </c>
      <c r="DG30" s="86">
        <v>1</v>
      </c>
      <c r="DH30" s="86">
        <v>1</v>
      </c>
      <c r="DI30" s="86">
        <v>1</v>
      </c>
      <c r="DJ30" s="86">
        <v>1</v>
      </c>
      <c r="DK30" s="87" t="s">
        <v>869</v>
      </c>
      <c r="DL30" s="62">
        <f>VLOOKUP($F30,[3]Activities!$A$9:$I$177,3,FALSE)/$AI30</f>
        <v>430</v>
      </c>
      <c r="DM30" s="88">
        <f>VLOOKUP($F30,[3]Activities!$A$9:$I$177,4,FALSE)/$AI30</f>
        <v>431.5</v>
      </c>
      <c r="DN30" s="88">
        <f>VLOOKUP($F30,[3]Activities!$A$9:$I$177,5,FALSE)/$AI30</f>
        <v>434</v>
      </c>
      <c r="DO30" s="88">
        <f>VLOOKUP($F30,[3]Activities!$A$9:$I$177,6,FALSE)/$AI30</f>
        <v>449</v>
      </c>
      <c r="DP30" s="88">
        <f>VLOOKUP($F30,[3]Activities!$A$9:$I$177,7,FALSE)/$AI30</f>
        <v>465</v>
      </c>
      <c r="DQ30" s="88">
        <f>VLOOKUP($F30,[3]Activities!$A$9:$I$177,8,FALSE)/$AI30</f>
        <v>480</v>
      </c>
      <c r="DR30" s="88">
        <f>VLOOKUP($F30,[3]Activities!$A$9:$I$177,9,FALSE)/$AI30</f>
        <v>496</v>
      </c>
      <c r="DS30" s="68"/>
    </row>
    <row r="31" spans="1:123" x14ac:dyDescent="0.3">
      <c r="A31" s="40" t="s">
        <v>52</v>
      </c>
      <c r="B31" s="40" t="s">
        <v>888</v>
      </c>
      <c r="C31" s="40" t="s">
        <v>833</v>
      </c>
      <c r="D31" s="40" t="s">
        <v>889</v>
      </c>
      <c r="E31" s="40" t="s">
        <v>835</v>
      </c>
      <c r="F31" s="40" t="s">
        <v>890</v>
      </c>
      <c r="G31" s="41" t="s">
        <v>891</v>
      </c>
      <c r="H31" s="41" t="s">
        <v>838</v>
      </c>
      <c r="I31" s="42">
        <v>0</v>
      </c>
      <c r="J31" s="43">
        <v>0</v>
      </c>
      <c r="K31" s="43">
        <v>0</v>
      </c>
      <c r="L31" s="43">
        <v>0</v>
      </c>
      <c r="M31" s="43">
        <v>0</v>
      </c>
      <c r="N31" s="43">
        <v>0</v>
      </c>
      <c r="O31" s="43">
        <v>0</v>
      </c>
      <c r="P31" s="44">
        <v>0</v>
      </c>
      <c r="Q31" s="45">
        <v>0</v>
      </c>
      <c r="R31" s="43">
        <v>0</v>
      </c>
      <c r="S31" s="43">
        <v>0</v>
      </c>
      <c r="T31" s="43">
        <v>0</v>
      </c>
      <c r="U31" s="43">
        <v>0</v>
      </c>
      <c r="V31" s="43">
        <v>0</v>
      </c>
      <c r="W31" s="43">
        <v>0</v>
      </c>
      <c r="X31" s="45">
        <v>0</v>
      </c>
      <c r="Y31" s="43">
        <v>0</v>
      </c>
      <c r="Z31" s="43">
        <v>0</v>
      </c>
      <c r="AA31" s="43">
        <v>0</v>
      </c>
      <c r="AB31" s="43">
        <v>0</v>
      </c>
      <c r="AC31" s="43">
        <v>0</v>
      </c>
      <c r="AD31" s="43">
        <v>0</v>
      </c>
      <c r="AE31" s="44">
        <f>[3]Parameters!$B$38</f>
        <v>0.05</v>
      </c>
      <c r="AF31" s="44">
        <v>0</v>
      </c>
      <c r="AG31" s="44">
        <v>1</v>
      </c>
      <c r="AH31" s="44">
        <v>1</v>
      </c>
      <c r="AI31" s="46">
        <v>1</v>
      </c>
      <c r="AJ31" s="46" t="s">
        <v>839</v>
      </c>
      <c r="AK31" s="46" t="s">
        <v>840</v>
      </c>
      <c r="AL31" s="46"/>
      <c r="AM31" s="47"/>
      <c r="AN31" s="47"/>
      <c r="AO31" s="47"/>
      <c r="AP31" s="47"/>
      <c r="AQ31" s="47"/>
      <c r="AR31" s="47"/>
      <c r="AS31" s="48"/>
      <c r="AT31" s="48"/>
      <c r="AU31" s="48"/>
      <c r="AV31" s="49"/>
      <c r="AW31" s="49"/>
      <c r="AX31" s="49"/>
      <c r="AY31" s="50" t="s">
        <v>841</v>
      </c>
      <c r="AZ31" s="50"/>
      <c r="BA31" s="50"/>
      <c r="BB31" s="51"/>
      <c r="BC31" s="51"/>
      <c r="BD31" s="51"/>
      <c r="BE31" s="51"/>
      <c r="BF31" s="51"/>
      <c r="BG31" s="51"/>
      <c r="BH31" s="52"/>
      <c r="BI31" s="52"/>
      <c r="BJ31" s="52"/>
      <c r="BK31" s="52"/>
      <c r="BL31" s="53">
        <v>1</v>
      </c>
      <c r="BM31" s="54"/>
      <c r="BN31" s="55">
        <f>CB31</f>
        <v>25.2</v>
      </c>
      <c r="BO31" s="44"/>
      <c r="BP31" s="44"/>
      <c r="BQ31" s="44">
        <v>0</v>
      </c>
      <c r="BR31" s="44">
        <v>0</v>
      </c>
      <c r="BS31" s="44">
        <v>0</v>
      </c>
      <c r="BT31" s="44">
        <v>0</v>
      </c>
      <c r="BU31" s="56">
        <f t="shared" si="0"/>
        <v>25.2</v>
      </c>
      <c r="BV31" s="50"/>
      <c r="BW31" s="50"/>
      <c r="BX31" s="50"/>
      <c r="BY31" s="50"/>
      <c r="BZ31" s="50"/>
      <c r="CA31" s="50"/>
      <c r="CB31" s="57">
        <v>25.2</v>
      </c>
      <c r="CC31" s="58">
        <v>25.24</v>
      </c>
      <c r="CD31" s="58">
        <v>25.31</v>
      </c>
      <c r="CE31" s="58">
        <v>25.88</v>
      </c>
      <c r="CF31" s="58">
        <v>26.71</v>
      </c>
      <c r="CG31" s="58">
        <v>27.54</v>
      </c>
      <c r="CH31" s="58">
        <v>27.54</v>
      </c>
      <c r="CI31" s="56"/>
      <c r="CJ31" s="59"/>
      <c r="CK31" s="59"/>
      <c r="CL31" s="59"/>
      <c r="CM31" s="59"/>
      <c r="CN31" s="59"/>
      <c r="CO31" s="59"/>
      <c r="CP31" s="60"/>
      <c r="CQ31" s="61"/>
      <c r="CR31" s="61"/>
      <c r="CS31" s="61"/>
      <c r="CT31" s="61"/>
      <c r="CU31" s="61"/>
      <c r="CV31" s="61"/>
      <c r="CW31" s="62"/>
      <c r="CX31" s="63"/>
      <c r="CY31" s="63"/>
      <c r="CZ31" s="63"/>
      <c r="DA31" s="63"/>
      <c r="DB31" s="63"/>
      <c r="DC31" s="63"/>
      <c r="DD31" s="64"/>
      <c r="DE31" s="65"/>
      <c r="DF31" s="65"/>
      <c r="DG31" s="65"/>
      <c r="DH31" s="65"/>
      <c r="DI31" s="65"/>
      <c r="DJ31" s="65"/>
      <c r="DK31" s="66" t="s">
        <v>856</v>
      </c>
      <c r="DL31" s="62">
        <f>VLOOKUP($F31,[3]Activities!$A$9:$I$177,3,FALSE)/$AI31</f>
        <v>25.2</v>
      </c>
      <c r="DM31" s="67">
        <f>VLOOKUP($F31,[3]Activities!$A$9:$I$177,4,FALSE)/$AI31</f>
        <v>25.24</v>
      </c>
      <c r="DN31" s="67">
        <f>VLOOKUP($F31,[3]Activities!$A$9:$I$177,5,FALSE)/$AI31</f>
        <v>25.31</v>
      </c>
      <c r="DO31" s="67">
        <f>VLOOKUP($F31,[3]Activities!$A$9:$I$177,6,FALSE)/$AI31</f>
        <v>25.88</v>
      </c>
      <c r="DP31" s="67">
        <f>VLOOKUP($F31,[3]Activities!$A$9:$I$177,7,FALSE)/$AI31</f>
        <v>26.71</v>
      </c>
      <c r="DQ31" s="67">
        <f>VLOOKUP($F31,[3]Activities!$A$9:$I$177,8,FALSE)/$AI31</f>
        <v>27.54</v>
      </c>
      <c r="DR31" s="67">
        <f>VLOOKUP($F31,[3]Activities!$A$9:$I$177,9,FALSE)/$AI31</f>
        <v>27.54</v>
      </c>
      <c r="DS31" s="68"/>
    </row>
    <row r="32" spans="1:123" x14ac:dyDescent="0.3">
      <c r="A32" s="69" t="s">
        <v>53</v>
      </c>
      <c r="B32" s="69" t="s">
        <v>888</v>
      </c>
      <c r="C32" s="69" t="s">
        <v>833</v>
      </c>
      <c r="D32" s="69" t="s">
        <v>889</v>
      </c>
      <c r="E32" s="69" t="s">
        <v>892</v>
      </c>
      <c r="F32" s="69" t="s">
        <v>893</v>
      </c>
      <c r="G32" s="70" t="s">
        <v>894</v>
      </c>
      <c r="H32" s="70" t="s">
        <v>838</v>
      </c>
      <c r="I32" s="42">
        <v>0</v>
      </c>
      <c r="J32" s="71">
        <v>0</v>
      </c>
      <c r="K32" s="71">
        <v>0</v>
      </c>
      <c r="L32" s="71">
        <v>0</v>
      </c>
      <c r="M32" s="71">
        <v>0</v>
      </c>
      <c r="N32" s="71">
        <v>0</v>
      </c>
      <c r="O32" s="71">
        <v>0</v>
      </c>
      <c r="P32" s="72">
        <v>0</v>
      </c>
      <c r="Q32" s="45">
        <v>0</v>
      </c>
      <c r="R32" s="71">
        <v>0</v>
      </c>
      <c r="S32" s="71">
        <v>0</v>
      </c>
      <c r="T32" s="71">
        <v>0</v>
      </c>
      <c r="U32" s="71">
        <v>0</v>
      </c>
      <c r="V32" s="71">
        <v>0</v>
      </c>
      <c r="W32" s="71">
        <v>0</v>
      </c>
      <c r="X32" s="45">
        <v>0</v>
      </c>
      <c r="Y32" s="71">
        <v>0</v>
      </c>
      <c r="Z32" s="71">
        <v>0</v>
      </c>
      <c r="AA32" s="71">
        <v>0</v>
      </c>
      <c r="AB32" s="71">
        <v>0</v>
      </c>
      <c r="AC32" s="71">
        <v>0</v>
      </c>
      <c r="AD32" s="71">
        <v>0</v>
      </c>
      <c r="AE32" s="44">
        <f>[3]Parameters!$B$38</f>
        <v>0.05</v>
      </c>
      <c r="AF32" s="72">
        <v>0</v>
      </c>
      <c r="AG32" s="72">
        <v>1</v>
      </c>
      <c r="AH32" s="72">
        <v>1</v>
      </c>
      <c r="AI32" s="73">
        <v>1</v>
      </c>
      <c r="AJ32" s="73" t="s">
        <v>839</v>
      </c>
      <c r="AK32" s="73" t="s">
        <v>895</v>
      </c>
      <c r="AL32" s="73"/>
      <c r="AM32" s="74"/>
      <c r="AN32" s="74"/>
      <c r="AO32" s="74"/>
      <c r="AP32" s="74"/>
      <c r="AQ32" s="74"/>
      <c r="AR32" s="74"/>
      <c r="AS32" s="75"/>
      <c r="AT32" s="75"/>
      <c r="AU32" s="75"/>
      <c r="AV32" s="76"/>
      <c r="AW32" s="76"/>
      <c r="AX32" s="76"/>
      <c r="AY32" s="77" t="s">
        <v>841</v>
      </c>
      <c r="AZ32" s="77"/>
      <c r="BA32" s="77"/>
      <c r="BB32" s="77"/>
      <c r="BC32" s="77"/>
      <c r="BD32" s="77"/>
      <c r="BE32" s="77"/>
      <c r="BF32" s="77"/>
      <c r="BG32" s="77"/>
      <c r="BH32" s="78"/>
      <c r="BI32" s="78"/>
      <c r="BJ32" s="78"/>
      <c r="BK32" s="78"/>
      <c r="BL32" s="79">
        <v>1</v>
      </c>
      <c r="BM32" s="80"/>
      <c r="BN32" s="81">
        <f>DL32</f>
        <v>39.700000000000003</v>
      </c>
      <c r="BO32" s="72">
        <v>0</v>
      </c>
      <c r="BP32" s="72">
        <v>0</v>
      </c>
      <c r="BQ32" s="72">
        <v>0</v>
      </c>
      <c r="BR32" s="72">
        <v>0</v>
      </c>
      <c r="BS32" s="72">
        <v>0</v>
      </c>
      <c r="BT32" s="72">
        <v>0</v>
      </c>
      <c r="BU32" s="56">
        <f t="shared" si="0"/>
        <v>39.700000000000003</v>
      </c>
      <c r="BV32" s="77"/>
      <c r="BW32" s="77"/>
      <c r="BX32" s="77"/>
      <c r="BY32" s="77"/>
      <c r="BZ32" s="77"/>
      <c r="CA32" s="77"/>
      <c r="CB32" s="57">
        <v>39.700000000000003</v>
      </c>
      <c r="CC32" s="82">
        <v>39.700000000000003</v>
      </c>
      <c r="CD32" s="82">
        <v>39.700000000000003</v>
      </c>
      <c r="CE32" s="82">
        <v>39.700000000000003</v>
      </c>
      <c r="CF32" s="82">
        <v>39.700000000000003</v>
      </c>
      <c r="CG32" s="82">
        <v>39.700000000000003</v>
      </c>
      <c r="CH32" s="82">
        <v>39.700000000000003</v>
      </c>
      <c r="CI32" s="56"/>
      <c r="CJ32" s="83"/>
      <c r="CK32" s="83"/>
      <c r="CL32" s="83"/>
      <c r="CM32" s="83"/>
      <c r="CN32" s="83"/>
      <c r="CO32" s="83"/>
      <c r="CP32" s="60"/>
      <c r="CQ32" s="84"/>
      <c r="CR32" s="84"/>
      <c r="CS32" s="84"/>
      <c r="CT32" s="84"/>
      <c r="CU32" s="84"/>
      <c r="CV32" s="84"/>
      <c r="CW32" s="62"/>
      <c r="CX32" s="85"/>
      <c r="CY32" s="85"/>
      <c r="CZ32" s="85"/>
      <c r="DA32" s="85"/>
      <c r="DB32" s="85"/>
      <c r="DC32" s="85"/>
      <c r="DD32" s="64"/>
      <c r="DE32" s="86"/>
      <c r="DF32" s="86"/>
      <c r="DG32" s="86"/>
      <c r="DH32" s="86"/>
      <c r="DI32" s="86"/>
      <c r="DJ32" s="86"/>
      <c r="DK32" s="87" t="s">
        <v>856</v>
      </c>
      <c r="DL32" s="62">
        <f>VLOOKUP($F32,[3]Activities!$A$9:$I$177,3,FALSE)/$AI32</f>
        <v>39.700000000000003</v>
      </c>
      <c r="DM32" s="88">
        <f>VLOOKUP($F32,[3]Activities!$A$9:$I$177,4,FALSE)/$AI32</f>
        <v>39.700000000000003</v>
      </c>
      <c r="DN32" s="88">
        <f>VLOOKUP($F32,[3]Activities!$A$9:$I$177,5,FALSE)/$AI32</f>
        <v>39.700000000000003</v>
      </c>
      <c r="DO32" s="88">
        <f>VLOOKUP($F32,[3]Activities!$A$9:$I$177,6,FALSE)/$AI32</f>
        <v>39.700000000000003</v>
      </c>
      <c r="DP32" s="88">
        <f>VLOOKUP($F32,[3]Activities!$A$9:$I$177,7,FALSE)/$AI32</f>
        <v>39.700000000000003</v>
      </c>
      <c r="DQ32" s="88">
        <f>VLOOKUP($F32,[3]Activities!$A$9:$I$177,8,FALSE)/$AI32</f>
        <v>39.700000000000003</v>
      </c>
      <c r="DR32" s="88">
        <f>VLOOKUP($F32,[3]Activities!$A$9:$I$177,9,FALSE)/$AI32</f>
        <v>39.700000000000003</v>
      </c>
      <c r="DS32" s="68"/>
    </row>
    <row r="33" spans="1:123" x14ac:dyDescent="0.3">
      <c r="A33" s="40" t="s">
        <v>54</v>
      </c>
      <c r="B33" s="40" t="s">
        <v>896</v>
      </c>
      <c r="C33" s="40" t="s">
        <v>833</v>
      </c>
      <c r="D33" s="40" t="s">
        <v>889</v>
      </c>
      <c r="E33" s="40" t="s">
        <v>897</v>
      </c>
      <c r="F33" s="40" t="s">
        <v>898</v>
      </c>
      <c r="G33" s="41" t="s">
        <v>899</v>
      </c>
      <c r="H33" s="41" t="s">
        <v>838</v>
      </c>
      <c r="I33" s="42">
        <v>265</v>
      </c>
      <c r="J33" s="43">
        <v>265</v>
      </c>
      <c r="K33" s="43">
        <v>265</v>
      </c>
      <c r="L33" s="43">
        <v>265</v>
      </c>
      <c r="M33" s="43">
        <v>265</v>
      </c>
      <c r="N33" s="43">
        <v>265</v>
      </c>
      <c r="O33" s="43">
        <v>265</v>
      </c>
      <c r="P33" s="44">
        <v>0</v>
      </c>
      <c r="Q33" s="45">
        <v>0</v>
      </c>
      <c r="R33" s="43">
        <v>0</v>
      </c>
      <c r="S33" s="43">
        <v>0</v>
      </c>
      <c r="T33" s="43">
        <v>0</v>
      </c>
      <c r="U33" s="43">
        <v>0</v>
      </c>
      <c r="V33" s="43">
        <v>0</v>
      </c>
      <c r="W33" s="43">
        <v>0</v>
      </c>
      <c r="X33" s="45">
        <v>0</v>
      </c>
      <c r="Y33" s="43">
        <v>0</v>
      </c>
      <c r="Z33" s="43">
        <v>0</v>
      </c>
      <c r="AA33" s="43">
        <v>0</v>
      </c>
      <c r="AB33" s="43">
        <v>0</v>
      </c>
      <c r="AC33" s="43">
        <v>0</v>
      </c>
      <c r="AD33" s="43">
        <v>0</v>
      </c>
      <c r="AE33" s="44">
        <f>[3]Parameters!$B$38</f>
        <v>0.05</v>
      </c>
      <c r="AF33" s="44">
        <v>0</v>
      </c>
      <c r="AG33" s="44">
        <v>15</v>
      </c>
      <c r="AH33" s="44">
        <v>15</v>
      </c>
      <c r="AI33" s="46">
        <v>1</v>
      </c>
      <c r="AJ33" s="46" t="s">
        <v>839</v>
      </c>
      <c r="AK33" s="46" t="s">
        <v>895</v>
      </c>
      <c r="AL33" s="46"/>
      <c r="AM33" s="47"/>
      <c r="AN33" s="47"/>
      <c r="AO33" s="47"/>
      <c r="AP33" s="47"/>
      <c r="AQ33" s="47"/>
      <c r="AR33" s="47"/>
      <c r="AS33" s="48"/>
      <c r="AT33" s="48"/>
      <c r="AU33" s="48"/>
      <c r="AV33" s="49"/>
      <c r="AW33" s="49"/>
      <c r="AX33" s="49"/>
      <c r="AY33" s="50" t="s">
        <v>841</v>
      </c>
      <c r="AZ33" s="50"/>
      <c r="BA33" s="50"/>
      <c r="BB33" s="51"/>
      <c r="BC33" s="51"/>
      <c r="BD33" s="51"/>
      <c r="BE33" s="51"/>
      <c r="BF33" s="51"/>
      <c r="BG33" s="51"/>
      <c r="BH33" s="52"/>
      <c r="BI33" s="52"/>
      <c r="BJ33" s="52"/>
      <c r="BK33" s="52"/>
      <c r="BL33" s="53"/>
      <c r="BM33" s="54"/>
      <c r="BN33" s="55">
        <f>DL33-BN34</f>
        <v>11.9</v>
      </c>
      <c r="BO33" s="44">
        <v>6.8999999999999995</v>
      </c>
      <c r="BP33" s="44">
        <v>5</v>
      </c>
      <c r="BQ33" s="44"/>
      <c r="BR33" s="44"/>
      <c r="BS33" s="44"/>
      <c r="BT33" s="44"/>
      <c r="BU33" s="91">
        <f>BN33</f>
        <v>11.9</v>
      </c>
      <c r="BV33" s="50"/>
      <c r="BW33" s="50"/>
      <c r="BX33" s="50"/>
      <c r="BY33" s="50"/>
      <c r="BZ33" s="50"/>
      <c r="CA33" s="50"/>
      <c r="CB33" s="57">
        <v>14</v>
      </c>
      <c r="CC33" s="58">
        <v>14.38</v>
      </c>
      <c r="CD33" s="58">
        <v>15</v>
      </c>
      <c r="CE33" s="58">
        <v>15.1</v>
      </c>
      <c r="CF33" s="58">
        <v>15.19</v>
      </c>
      <c r="CG33" s="58">
        <v>15.19</v>
      </c>
      <c r="CH33" s="58">
        <v>15.19</v>
      </c>
      <c r="CI33" s="56"/>
      <c r="CJ33" s="59"/>
      <c r="CK33" s="59"/>
      <c r="CL33" s="59"/>
      <c r="CM33" s="59"/>
      <c r="CN33" s="59"/>
      <c r="CO33" s="59"/>
      <c r="CP33" s="60"/>
      <c r="CQ33" s="61"/>
      <c r="CR33" s="61"/>
      <c r="CS33" s="61"/>
      <c r="CT33" s="61"/>
      <c r="CU33" s="61"/>
      <c r="CV33" s="61"/>
      <c r="CW33" s="62"/>
      <c r="CX33" s="63"/>
      <c r="CY33" s="63"/>
      <c r="CZ33" s="63"/>
      <c r="DA33" s="63"/>
      <c r="DB33" s="63"/>
      <c r="DC33" s="63"/>
      <c r="DD33" s="64"/>
      <c r="DE33" s="65"/>
      <c r="DF33" s="65"/>
      <c r="DG33" s="65"/>
      <c r="DH33" s="65"/>
      <c r="DI33" s="65"/>
      <c r="DJ33" s="65"/>
      <c r="DK33" s="66" t="s">
        <v>869</v>
      </c>
      <c r="DL33" s="62">
        <f>VLOOKUP($F33,[3]Activities!$A$9:$I$177,3,FALSE)/$AI33</f>
        <v>14</v>
      </c>
      <c r="DM33" s="67">
        <f>VLOOKUP($F33,[3]Activities!$A$9:$I$177,4,FALSE)/$AI33</f>
        <v>14.38</v>
      </c>
      <c r="DN33" s="67">
        <f>VLOOKUP($F33,[3]Activities!$A$9:$I$177,5,FALSE)/$AI33</f>
        <v>15</v>
      </c>
      <c r="DO33" s="67">
        <f>VLOOKUP($F33,[3]Activities!$A$9:$I$177,6,FALSE)/$AI33</f>
        <v>15.1</v>
      </c>
      <c r="DP33" s="67">
        <f>VLOOKUP($F33,[3]Activities!$A$9:$I$177,7,FALSE)/$AI33</f>
        <v>15.19</v>
      </c>
      <c r="DQ33" s="67">
        <f>VLOOKUP($F33,[3]Activities!$A$9:$I$177,8,FALSE)/$AI33</f>
        <v>15.19</v>
      </c>
      <c r="DR33" s="67">
        <f>VLOOKUP($F33,[3]Activities!$A$9:$I$177,9,FALSE)/$AI33</f>
        <v>15.19</v>
      </c>
      <c r="DS33" s="68"/>
    </row>
    <row r="34" spans="1:123" x14ac:dyDescent="0.3">
      <c r="A34" s="69" t="s">
        <v>55</v>
      </c>
      <c r="B34" s="69" t="s">
        <v>896</v>
      </c>
      <c r="C34" s="69" t="s">
        <v>833</v>
      </c>
      <c r="D34" s="69" t="s">
        <v>889</v>
      </c>
      <c r="E34" s="69" t="s">
        <v>897</v>
      </c>
      <c r="F34" s="69" t="s">
        <v>898</v>
      </c>
      <c r="G34" s="70" t="s">
        <v>900</v>
      </c>
      <c r="H34" s="70" t="s">
        <v>838</v>
      </c>
      <c r="I34" s="42">
        <v>570</v>
      </c>
      <c r="J34" s="71">
        <v>541.5</v>
      </c>
      <c r="K34" s="71">
        <v>514.42999999999995</v>
      </c>
      <c r="L34" s="71">
        <v>488.7</v>
      </c>
      <c r="M34" s="71">
        <v>464.27</v>
      </c>
      <c r="N34" s="71">
        <v>441.06</v>
      </c>
      <c r="O34" s="71">
        <v>419</v>
      </c>
      <c r="P34" s="72">
        <v>0</v>
      </c>
      <c r="Q34" s="45">
        <v>0</v>
      </c>
      <c r="R34" s="71">
        <v>0</v>
      </c>
      <c r="S34" s="71">
        <v>0</v>
      </c>
      <c r="T34" s="71">
        <v>0</v>
      </c>
      <c r="U34" s="71">
        <v>0</v>
      </c>
      <c r="V34" s="71">
        <v>0</v>
      </c>
      <c r="W34" s="71">
        <v>0</v>
      </c>
      <c r="X34" s="45">
        <v>0</v>
      </c>
      <c r="Y34" s="71">
        <v>0</v>
      </c>
      <c r="Z34" s="71">
        <v>0</v>
      </c>
      <c r="AA34" s="71">
        <v>0</v>
      </c>
      <c r="AB34" s="71">
        <v>0</v>
      </c>
      <c r="AC34" s="71">
        <v>0</v>
      </c>
      <c r="AD34" s="71">
        <v>0</v>
      </c>
      <c r="AE34" s="44">
        <f>[3]Parameters!$B$38</f>
        <v>0.05</v>
      </c>
      <c r="AF34" s="72">
        <v>0</v>
      </c>
      <c r="AG34" s="72">
        <v>15</v>
      </c>
      <c r="AH34" s="72">
        <v>15</v>
      </c>
      <c r="AI34" s="73">
        <v>1</v>
      </c>
      <c r="AJ34" s="73" t="s">
        <v>839</v>
      </c>
      <c r="AK34" s="73" t="s">
        <v>895</v>
      </c>
      <c r="AL34" s="73"/>
      <c r="AM34" s="74"/>
      <c r="AN34" s="74"/>
      <c r="AO34" s="74"/>
      <c r="AP34" s="74"/>
      <c r="AQ34" s="74"/>
      <c r="AR34" s="74"/>
      <c r="AS34" s="75"/>
      <c r="AT34" s="75"/>
      <c r="AU34" s="75"/>
      <c r="AV34" s="76"/>
      <c r="AW34" s="76"/>
      <c r="AX34" s="76"/>
      <c r="AY34" s="77" t="s">
        <v>841</v>
      </c>
      <c r="AZ34" s="77"/>
      <c r="BA34" s="77"/>
      <c r="BB34" s="77"/>
      <c r="BC34" s="77"/>
      <c r="BD34" s="77"/>
      <c r="BE34" s="77"/>
      <c r="BF34" s="77"/>
      <c r="BG34" s="77"/>
      <c r="BH34" s="78"/>
      <c r="BI34" s="78"/>
      <c r="BJ34" s="78"/>
      <c r="BK34" s="78"/>
      <c r="BL34" s="79"/>
      <c r="BM34" s="80"/>
      <c r="BN34" s="81">
        <v>2.1</v>
      </c>
      <c r="BO34" s="72">
        <v>7.0000000000000007E-2</v>
      </c>
      <c r="BP34" s="72">
        <v>0.5</v>
      </c>
      <c r="BQ34" s="72">
        <v>1.5</v>
      </c>
      <c r="BR34" s="72"/>
      <c r="BS34" s="72"/>
      <c r="BT34" s="72"/>
      <c r="BU34" s="92">
        <f>BN34</f>
        <v>2.1</v>
      </c>
      <c r="BV34" s="77"/>
      <c r="BW34" s="77"/>
      <c r="BX34" s="77"/>
      <c r="BY34" s="77"/>
      <c r="BZ34" s="77"/>
      <c r="CA34" s="77"/>
      <c r="CB34" s="57">
        <v>14</v>
      </c>
      <c r="CC34" s="82">
        <v>14.38</v>
      </c>
      <c r="CD34" s="82">
        <v>15</v>
      </c>
      <c r="CE34" s="82">
        <v>15.1</v>
      </c>
      <c r="CF34" s="82">
        <v>15.19</v>
      </c>
      <c r="CG34" s="82">
        <v>15.19</v>
      </c>
      <c r="CH34" s="82">
        <v>15.19</v>
      </c>
      <c r="CI34" s="56"/>
      <c r="CJ34" s="83"/>
      <c r="CK34" s="83"/>
      <c r="CL34" s="83"/>
      <c r="CM34" s="83"/>
      <c r="CN34" s="83"/>
      <c r="CO34" s="83"/>
      <c r="CP34" s="60"/>
      <c r="CQ34" s="84"/>
      <c r="CR34" s="84"/>
      <c r="CS34" s="84"/>
      <c r="CT34" s="84"/>
      <c r="CU34" s="84"/>
      <c r="CV34" s="84"/>
      <c r="CW34" s="62"/>
      <c r="CX34" s="85"/>
      <c r="CY34" s="85"/>
      <c r="CZ34" s="85"/>
      <c r="DA34" s="85"/>
      <c r="DB34" s="85"/>
      <c r="DC34" s="85"/>
      <c r="DD34" s="64"/>
      <c r="DE34" s="86"/>
      <c r="DF34" s="86"/>
      <c r="DG34" s="86"/>
      <c r="DH34" s="86"/>
      <c r="DI34" s="86"/>
      <c r="DJ34" s="86"/>
      <c r="DK34" s="87" t="s">
        <v>884</v>
      </c>
      <c r="DL34" s="62">
        <f>VLOOKUP($F34,[3]Activities!$A$9:$I$177,3,FALSE)/$AI34</f>
        <v>14</v>
      </c>
      <c r="DM34" s="88">
        <f>VLOOKUP($F34,[3]Activities!$A$9:$I$177,4,FALSE)/$AI34</f>
        <v>14.38</v>
      </c>
      <c r="DN34" s="88">
        <f>VLOOKUP($F34,[3]Activities!$A$9:$I$177,5,FALSE)/$AI34</f>
        <v>15</v>
      </c>
      <c r="DO34" s="88">
        <f>VLOOKUP($F34,[3]Activities!$A$9:$I$177,6,FALSE)/$AI34</f>
        <v>15.1</v>
      </c>
      <c r="DP34" s="88">
        <f>VLOOKUP($F34,[3]Activities!$A$9:$I$177,7,FALSE)/$AI34</f>
        <v>15.19</v>
      </c>
      <c r="DQ34" s="88">
        <f>VLOOKUP($F34,[3]Activities!$A$9:$I$177,8,FALSE)/$AI34</f>
        <v>15.19</v>
      </c>
      <c r="DR34" s="88">
        <f>VLOOKUP($F34,[3]Activities!$A$9:$I$177,9,FALSE)/$AI34</f>
        <v>15.19</v>
      </c>
      <c r="DS34" s="68"/>
    </row>
    <row r="35" spans="1:123" x14ac:dyDescent="0.3">
      <c r="A35" s="40" t="s">
        <v>56</v>
      </c>
      <c r="B35" s="40" t="s">
        <v>901</v>
      </c>
      <c r="C35" s="40" t="s">
        <v>833</v>
      </c>
      <c r="D35" s="40" t="s">
        <v>902</v>
      </c>
      <c r="E35" s="40" t="s">
        <v>903</v>
      </c>
      <c r="F35" s="40" t="s">
        <v>904</v>
      </c>
      <c r="G35" s="41" t="s">
        <v>905</v>
      </c>
      <c r="H35" s="41" t="s">
        <v>906</v>
      </c>
      <c r="I35" s="42">
        <v>550.5</v>
      </c>
      <c r="J35" s="43">
        <v>550.5</v>
      </c>
      <c r="K35" s="43">
        <v>550.5</v>
      </c>
      <c r="L35" s="43">
        <v>550.5</v>
      </c>
      <c r="M35" s="43">
        <v>550.5</v>
      </c>
      <c r="N35" s="43">
        <v>550.5</v>
      </c>
      <c r="O35" s="43">
        <v>550.5</v>
      </c>
      <c r="P35" s="44">
        <v>0</v>
      </c>
      <c r="Q35" s="45">
        <v>34.6</v>
      </c>
      <c r="R35" s="43">
        <v>34.6</v>
      </c>
      <c r="S35" s="43">
        <v>34.6</v>
      </c>
      <c r="T35" s="43">
        <v>34.6</v>
      </c>
      <c r="U35" s="43">
        <v>34.6</v>
      </c>
      <c r="V35" s="43">
        <v>34.6</v>
      </c>
      <c r="W35" s="43">
        <v>34.6</v>
      </c>
      <c r="X35" s="45">
        <v>170</v>
      </c>
      <c r="Y35" s="43">
        <v>170</v>
      </c>
      <c r="Z35" s="43">
        <v>170</v>
      </c>
      <c r="AA35" s="43">
        <v>170</v>
      </c>
      <c r="AB35" s="43">
        <v>170</v>
      </c>
      <c r="AC35" s="43">
        <v>170</v>
      </c>
      <c r="AD35" s="43">
        <v>170</v>
      </c>
      <c r="AE35" s="44">
        <f>[3]Parameters!$B$38</f>
        <v>0.05</v>
      </c>
      <c r="AF35" s="44">
        <v>0</v>
      </c>
      <c r="AG35" s="44">
        <v>30</v>
      </c>
      <c r="AH35" s="44">
        <v>30</v>
      </c>
      <c r="AI35" s="46">
        <v>1</v>
      </c>
      <c r="AJ35" s="46" t="s">
        <v>839</v>
      </c>
      <c r="AK35" s="46" t="s">
        <v>907</v>
      </c>
      <c r="AL35" s="46"/>
      <c r="AM35" s="47"/>
      <c r="AN35" s="47"/>
      <c r="AO35" s="47"/>
      <c r="AP35" s="47"/>
      <c r="AQ35" s="47"/>
      <c r="AR35" s="47"/>
      <c r="AS35" s="48"/>
      <c r="AT35" s="48"/>
      <c r="AU35" s="48"/>
      <c r="AV35" s="49"/>
      <c r="AW35" s="49"/>
      <c r="AX35" s="49"/>
      <c r="AY35" s="50" t="s">
        <v>841</v>
      </c>
      <c r="AZ35" s="50"/>
      <c r="BA35" s="50"/>
      <c r="BB35" s="51"/>
      <c r="BC35" s="51"/>
      <c r="BD35" s="51"/>
      <c r="BE35" s="51"/>
      <c r="BF35" s="51"/>
      <c r="BG35" s="51"/>
      <c r="BH35" s="52"/>
      <c r="BI35" s="52"/>
      <c r="BJ35" s="52"/>
      <c r="BK35" s="52"/>
      <c r="BL35" s="53">
        <v>1</v>
      </c>
      <c r="BM35" s="54"/>
      <c r="BN35" s="55">
        <f>DL35</f>
        <v>7.2</v>
      </c>
      <c r="BO35" s="44"/>
      <c r="BP35" s="44"/>
      <c r="BQ35" s="44"/>
      <c r="BR35" s="89"/>
      <c r="BS35" s="44"/>
      <c r="BT35" s="44"/>
      <c r="BU35" s="56">
        <f t="shared" si="0"/>
        <v>7.2</v>
      </c>
      <c r="BV35" s="50"/>
      <c r="BW35" s="50"/>
      <c r="BX35" s="50"/>
      <c r="BY35" s="50"/>
      <c r="BZ35" s="50"/>
      <c r="CA35" s="50"/>
      <c r="CB35" s="57">
        <v>7.2</v>
      </c>
      <c r="CC35" s="58">
        <v>7.2</v>
      </c>
      <c r="CD35" s="58">
        <v>7.2</v>
      </c>
      <c r="CE35" s="58">
        <v>7.2</v>
      </c>
      <c r="CF35" s="58">
        <v>7.2</v>
      </c>
      <c r="CG35" s="58">
        <v>7.2</v>
      </c>
      <c r="CH35" s="58">
        <v>7.2</v>
      </c>
      <c r="CI35" s="56"/>
      <c r="CJ35" s="59"/>
      <c r="CK35" s="59"/>
      <c r="CL35" s="59"/>
      <c r="CM35" s="59"/>
      <c r="CN35" s="59"/>
      <c r="CO35" s="59"/>
      <c r="CP35" s="60"/>
      <c r="CQ35" s="61"/>
      <c r="CR35" s="61"/>
      <c r="CS35" s="61"/>
      <c r="CT35" s="61"/>
      <c r="CU35" s="61"/>
      <c r="CV35" s="61"/>
      <c r="CW35" s="62"/>
      <c r="CX35" s="93">
        <v>1</v>
      </c>
      <c r="CY35" s="93">
        <v>1</v>
      </c>
      <c r="CZ35" s="93">
        <v>1</v>
      </c>
      <c r="DA35" s="93">
        <v>1</v>
      </c>
      <c r="DB35" s="93">
        <v>1</v>
      </c>
      <c r="DC35" s="93">
        <v>1</v>
      </c>
      <c r="DD35" s="64"/>
      <c r="DE35" s="65"/>
      <c r="DF35" s="65"/>
      <c r="DG35" s="65"/>
      <c r="DH35" s="65"/>
      <c r="DI35" s="65"/>
      <c r="DJ35" s="65"/>
      <c r="DK35" s="66" t="s">
        <v>908</v>
      </c>
      <c r="DL35" s="62">
        <f>VLOOKUP($F35,[3]Activities!$A$9:$I$177,3,FALSE)/$AI35</f>
        <v>7.2</v>
      </c>
      <c r="DM35" s="67">
        <f>VLOOKUP($F35,[3]Activities!$A$9:$I$177,4,FALSE)/$AI35</f>
        <v>7.2</v>
      </c>
      <c r="DN35" s="67">
        <f>VLOOKUP($F35,[3]Activities!$A$9:$I$177,5,FALSE)/$AI35</f>
        <v>7.2</v>
      </c>
      <c r="DO35" s="67">
        <f>VLOOKUP($F35,[3]Activities!$A$9:$I$177,6,FALSE)/$AI35</f>
        <v>7.2</v>
      </c>
      <c r="DP35" s="67">
        <f>VLOOKUP($F35,[3]Activities!$A$9:$I$177,7,FALSE)/$AI35</f>
        <v>7.2</v>
      </c>
      <c r="DQ35" s="67">
        <f>VLOOKUP($F35,[3]Activities!$A$9:$I$177,8,FALSE)/$AI35</f>
        <v>7.2</v>
      </c>
      <c r="DR35" s="67">
        <f>VLOOKUP($F35,[3]Activities!$A$9:$I$177,9,FALSE)/$AI35</f>
        <v>7.2</v>
      </c>
      <c r="DS35" s="68"/>
    </row>
    <row r="36" spans="1:123" x14ac:dyDescent="0.3">
      <c r="A36" s="69" t="s">
        <v>57</v>
      </c>
      <c r="B36" s="69" t="s">
        <v>901</v>
      </c>
      <c r="C36" s="69" t="s">
        <v>833</v>
      </c>
      <c r="D36" s="69" t="s">
        <v>902</v>
      </c>
      <c r="E36" s="69" t="s">
        <v>903</v>
      </c>
      <c r="F36" s="69" t="s">
        <v>904</v>
      </c>
      <c r="G36" s="70" t="s">
        <v>909</v>
      </c>
      <c r="H36" s="70" t="s">
        <v>906</v>
      </c>
      <c r="I36" s="42">
        <v>795</v>
      </c>
      <c r="J36" s="71">
        <v>795</v>
      </c>
      <c r="K36" s="71">
        <v>795</v>
      </c>
      <c r="L36" s="71">
        <v>795</v>
      </c>
      <c r="M36" s="71">
        <v>795</v>
      </c>
      <c r="N36" s="71">
        <v>795</v>
      </c>
      <c r="O36" s="71">
        <v>795</v>
      </c>
      <c r="P36" s="72">
        <v>0</v>
      </c>
      <c r="Q36" s="45">
        <v>60.9</v>
      </c>
      <c r="R36" s="71">
        <v>60.9</v>
      </c>
      <c r="S36" s="71">
        <v>60.9</v>
      </c>
      <c r="T36" s="71">
        <v>60.9</v>
      </c>
      <c r="U36" s="71">
        <v>60.9</v>
      </c>
      <c r="V36" s="71">
        <v>60.9</v>
      </c>
      <c r="W36" s="71">
        <v>60.9</v>
      </c>
      <c r="X36" s="45">
        <v>170</v>
      </c>
      <c r="Y36" s="71">
        <v>170</v>
      </c>
      <c r="Z36" s="71">
        <v>170</v>
      </c>
      <c r="AA36" s="71">
        <v>170</v>
      </c>
      <c r="AB36" s="71">
        <v>170</v>
      </c>
      <c r="AC36" s="71">
        <v>170</v>
      </c>
      <c r="AD36" s="71">
        <v>170</v>
      </c>
      <c r="AE36" s="44">
        <f>[3]Parameters!$B$38</f>
        <v>0.05</v>
      </c>
      <c r="AF36" s="72">
        <v>0</v>
      </c>
      <c r="AG36" s="72">
        <v>30</v>
      </c>
      <c r="AH36" s="72">
        <v>30</v>
      </c>
      <c r="AI36" s="73">
        <v>1</v>
      </c>
      <c r="AJ36" s="73" t="s">
        <v>839</v>
      </c>
      <c r="AK36" s="73" t="s">
        <v>907</v>
      </c>
      <c r="AL36" s="73"/>
      <c r="AM36" s="74"/>
      <c r="AN36" s="74"/>
      <c r="AO36" s="74"/>
      <c r="AP36" s="74"/>
      <c r="AQ36" s="74"/>
      <c r="AR36" s="74"/>
      <c r="AS36" s="75"/>
      <c r="AT36" s="75"/>
      <c r="AU36" s="75"/>
      <c r="AV36" s="76"/>
      <c r="AW36" s="76"/>
      <c r="AX36" s="76"/>
      <c r="AY36" s="77" t="s">
        <v>841</v>
      </c>
      <c r="AZ36" s="77"/>
      <c r="BA36" s="77"/>
      <c r="BB36" s="77"/>
      <c r="BC36" s="77"/>
      <c r="BD36" s="77"/>
      <c r="BE36" s="77"/>
      <c r="BF36" s="77"/>
      <c r="BG36" s="77"/>
      <c r="BH36" s="78"/>
      <c r="BI36" s="78"/>
      <c r="BJ36" s="78"/>
      <c r="BK36" s="78"/>
      <c r="BL36" s="79"/>
      <c r="BM36" s="80"/>
      <c r="BN36" s="81">
        <v>0</v>
      </c>
      <c r="BO36" s="72"/>
      <c r="BP36" s="72"/>
      <c r="BQ36" s="72"/>
      <c r="BR36" s="72"/>
      <c r="BS36" s="72"/>
      <c r="BT36" s="72"/>
      <c r="BU36" s="56">
        <f t="shared" si="0"/>
        <v>0</v>
      </c>
      <c r="BV36" s="77"/>
      <c r="BW36" s="77"/>
      <c r="BX36" s="77"/>
      <c r="BY36" s="77"/>
      <c r="BZ36" s="77"/>
      <c r="CA36" s="77"/>
      <c r="CB36" s="57">
        <v>0</v>
      </c>
      <c r="CC36" s="82">
        <v>4</v>
      </c>
      <c r="CD36" s="82">
        <v>7.2</v>
      </c>
      <c r="CE36" s="82">
        <v>7.2</v>
      </c>
      <c r="CF36" s="82">
        <v>7.2</v>
      </c>
      <c r="CG36" s="82">
        <v>7.2</v>
      </c>
      <c r="CH36" s="82">
        <v>7.2</v>
      </c>
      <c r="CI36" s="56"/>
      <c r="CJ36" s="83"/>
      <c r="CK36" s="83"/>
      <c r="CL36" s="83"/>
      <c r="CM36" s="83"/>
      <c r="CN36" s="83"/>
      <c r="CO36" s="83"/>
      <c r="CP36" s="60"/>
      <c r="CQ36" s="84"/>
      <c r="CR36" s="84"/>
      <c r="CS36" s="84"/>
      <c r="CT36" s="84"/>
      <c r="CU36" s="84"/>
      <c r="CV36" s="84"/>
      <c r="CW36" s="62"/>
      <c r="CX36" s="85"/>
      <c r="CY36" s="85"/>
      <c r="CZ36" s="85"/>
      <c r="DA36" s="85"/>
      <c r="DB36" s="85"/>
      <c r="DC36" s="85"/>
      <c r="DD36" s="64"/>
      <c r="DE36" s="86"/>
      <c r="DF36" s="86"/>
      <c r="DG36" s="86"/>
      <c r="DH36" s="86"/>
      <c r="DI36" s="86"/>
      <c r="DJ36" s="86"/>
      <c r="DK36" s="87" t="s">
        <v>908</v>
      </c>
      <c r="DL36" s="62">
        <f>VLOOKUP($F36,[3]Activities!$A$9:$I$177,3,FALSE)/$AI36</f>
        <v>7.2</v>
      </c>
      <c r="DM36" s="88">
        <f>VLOOKUP($F36,[3]Activities!$A$9:$I$177,4,FALSE)/$AI36</f>
        <v>7.2</v>
      </c>
      <c r="DN36" s="88">
        <f>VLOOKUP($F36,[3]Activities!$A$9:$I$177,5,FALSE)/$AI36</f>
        <v>7.2</v>
      </c>
      <c r="DO36" s="88">
        <f>VLOOKUP($F36,[3]Activities!$A$9:$I$177,6,FALSE)/$AI36</f>
        <v>7.2</v>
      </c>
      <c r="DP36" s="88">
        <f>VLOOKUP($F36,[3]Activities!$A$9:$I$177,7,FALSE)/$AI36</f>
        <v>7.2</v>
      </c>
      <c r="DQ36" s="88">
        <f>VLOOKUP($F36,[3]Activities!$A$9:$I$177,8,FALSE)/$AI36</f>
        <v>7.2</v>
      </c>
      <c r="DR36" s="88">
        <f>VLOOKUP($F36,[3]Activities!$A$9:$I$177,9,FALSE)/$AI36</f>
        <v>7.2</v>
      </c>
      <c r="DS36" s="68"/>
    </row>
    <row r="37" spans="1:123" x14ac:dyDescent="0.3">
      <c r="A37" s="40" t="s">
        <v>58</v>
      </c>
      <c r="B37" s="40" t="s">
        <v>901</v>
      </c>
      <c r="C37" s="40" t="s">
        <v>833</v>
      </c>
      <c r="D37" s="40" t="s">
        <v>902</v>
      </c>
      <c r="E37" s="40" t="s">
        <v>903</v>
      </c>
      <c r="F37" s="40" t="s">
        <v>904</v>
      </c>
      <c r="G37" s="41" t="s">
        <v>910</v>
      </c>
      <c r="H37" s="41" t="s">
        <v>906</v>
      </c>
      <c r="I37" s="42">
        <v>815</v>
      </c>
      <c r="J37" s="43">
        <v>815</v>
      </c>
      <c r="K37" s="43">
        <v>815</v>
      </c>
      <c r="L37" s="43">
        <v>815</v>
      </c>
      <c r="M37" s="43">
        <v>815</v>
      </c>
      <c r="N37" s="43">
        <v>815</v>
      </c>
      <c r="O37" s="43">
        <v>815</v>
      </c>
      <c r="P37" s="44">
        <v>0</v>
      </c>
      <c r="Q37" s="45">
        <v>67.8</v>
      </c>
      <c r="R37" s="43">
        <v>67.8</v>
      </c>
      <c r="S37" s="43">
        <v>67.8</v>
      </c>
      <c r="T37" s="43">
        <v>67.8</v>
      </c>
      <c r="U37" s="43">
        <v>67.8</v>
      </c>
      <c r="V37" s="43">
        <v>67.8</v>
      </c>
      <c r="W37" s="43">
        <v>67.8</v>
      </c>
      <c r="X37" s="45">
        <v>170</v>
      </c>
      <c r="Y37" s="43">
        <v>170</v>
      </c>
      <c r="Z37" s="43">
        <v>170</v>
      </c>
      <c r="AA37" s="43">
        <v>170</v>
      </c>
      <c r="AB37" s="43">
        <v>170</v>
      </c>
      <c r="AC37" s="43">
        <v>170</v>
      </c>
      <c r="AD37" s="43">
        <v>170</v>
      </c>
      <c r="AE37" s="44">
        <f>[3]Parameters!$B$38</f>
        <v>0.05</v>
      </c>
      <c r="AF37" s="44">
        <v>0</v>
      </c>
      <c r="AG37" s="44">
        <v>30</v>
      </c>
      <c r="AH37" s="44">
        <v>30</v>
      </c>
      <c r="AI37" s="46">
        <v>1</v>
      </c>
      <c r="AJ37" s="46" t="s">
        <v>839</v>
      </c>
      <c r="AK37" s="46" t="s">
        <v>907</v>
      </c>
      <c r="AL37" s="46"/>
      <c r="AM37" s="47"/>
      <c r="AN37" s="47"/>
      <c r="AO37" s="47"/>
      <c r="AP37" s="47"/>
      <c r="AQ37" s="47"/>
      <c r="AR37" s="47"/>
      <c r="AS37" s="48"/>
      <c r="AT37" s="48"/>
      <c r="AU37" s="48"/>
      <c r="AV37" s="49"/>
      <c r="AW37" s="49"/>
      <c r="AX37" s="49"/>
      <c r="AY37" s="50" t="s">
        <v>841</v>
      </c>
      <c r="AZ37" s="50"/>
      <c r="BA37" s="50"/>
      <c r="BB37" s="51"/>
      <c r="BC37" s="51"/>
      <c r="BD37" s="51"/>
      <c r="BE37" s="51"/>
      <c r="BF37" s="51"/>
      <c r="BG37" s="51"/>
      <c r="BH37" s="52"/>
      <c r="BI37" s="52"/>
      <c r="BJ37" s="52"/>
      <c r="BK37" s="52"/>
      <c r="BL37" s="53"/>
      <c r="BM37" s="54"/>
      <c r="BN37" s="55">
        <v>0</v>
      </c>
      <c r="BO37" s="44"/>
      <c r="BP37" s="44"/>
      <c r="BQ37" s="44"/>
      <c r="BR37" s="44"/>
      <c r="BS37" s="44"/>
      <c r="BT37" s="44"/>
      <c r="BU37" s="56">
        <f t="shared" si="0"/>
        <v>0</v>
      </c>
      <c r="BV37" s="50"/>
      <c r="BW37" s="50"/>
      <c r="BX37" s="50"/>
      <c r="BY37" s="50"/>
      <c r="BZ37" s="50"/>
      <c r="CA37" s="50"/>
      <c r="CB37" s="57">
        <v>0</v>
      </c>
      <c r="CC37" s="58">
        <v>4</v>
      </c>
      <c r="CD37" s="58">
        <v>7.2</v>
      </c>
      <c r="CE37" s="58">
        <v>7.2</v>
      </c>
      <c r="CF37" s="58">
        <v>7.2</v>
      </c>
      <c r="CG37" s="58">
        <v>7.2</v>
      </c>
      <c r="CH37" s="58">
        <v>7.2</v>
      </c>
      <c r="CI37" s="56"/>
      <c r="CJ37" s="59"/>
      <c r="CK37" s="59"/>
      <c r="CL37" s="59"/>
      <c r="CM37" s="59"/>
      <c r="CN37" s="59"/>
      <c r="CO37" s="59"/>
      <c r="CP37" s="60"/>
      <c r="CQ37" s="61"/>
      <c r="CR37" s="61"/>
      <c r="CS37" s="61"/>
      <c r="CT37" s="61"/>
      <c r="CU37" s="61"/>
      <c r="CV37" s="61"/>
      <c r="CW37" s="62"/>
      <c r="CX37" s="63"/>
      <c r="CY37" s="63"/>
      <c r="CZ37" s="63"/>
      <c r="DA37" s="63"/>
      <c r="DB37" s="63"/>
      <c r="DC37" s="63"/>
      <c r="DD37" s="64"/>
      <c r="DE37" s="65"/>
      <c r="DF37" s="65"/>
      <c r="DG37" s="65"/>
      <c r="DH37" s="65"/>
      <c r="DI37" s="65"/>
      <c r="DJ37" s="65"/>
      <c r="DK37" s="66" t="s">
        <v>908</v>
      </c>
      <c r="DL37" s="62">
        <f>VLOOKUP($F37,[3]Activities!$A$9:$I$177,3,FALSE)/$AI37</f>
        <v>7.2</v>
      </c>
      <c r="DM37" s="67">
        <f>VLOOKUP($F37,[3]Activities!$A$9:$I$177,4,FALSE)/$AI37</f>
        <v>7.2</v>
      </c>
      <c r="DN37" s="67">
        <f>VLOOKUP($F37,[3]Activities!$A$9:$I$177,5,FALSE)/$AI37</f>
        <v>7.2</v>
      </c>
      <c r="DO37" s="67">
        <f>VLOOKUP($F37,[3]Activities!$A$9:$I$177,6,FALSE)/$AI37</f>
        <v>7.2</v>
      </c>
      <c r="DP37" s="67">
        <f>VLOOKUP($F37,[3]Activities!$A$9:$I$177,7,FALSE)/$AI37</f>
        <v>7.2</v>
      </c>
      <c r="DQ37" s="67">
        <f>VLOOKUP($F37,[3]Activities!$A$9:$I$177,8,FALSE)/$AI37</f>
        <v>7.2</v>
      </c>
      <c r="DR37" s="67">
        <f>VLOOKUP($F37,[3]Activities!$A$9:$I$177,9,FALSE)/$AI37</f>
        <v>7.2</v>
      </c>
      <c r="DS37" s="68"/>
    </row>
    <row r="38" spans="1:123" x14ac:dyDescent="0.3">
      <c r="A38" s="69" t="s">
        <v>59</v>
      </c>
      <c r="B38" s="69" t="s">
        <v>901</v>
      </c>
      <c r="C38" s="69" t="s">
        <v>833</v>
      </c>
      <c r="D38" s="69" t="s">
        <v>902</v>
      </c>
      <c r="E38" s="69" t="s">
        <v>903</v>
      </c>
      <c r="F38" s="69" t="s">
        <v>904</v>
      </c>
      <c r="G38" s="70" t="s">
        <v>911</v>
      </c>
      <c r="H38" s="70" t="s">
        <v>906</v>
      </c>
      <c r="I38" s="42">
        <v>575</v>
      </c>
      <c r="J38" s="71">
        <v>470</v>
      </c>
      <c r="K38" s="71">
        <v>370</v>
      </c>
      <c r="L38" s="71">
        <v>360</v>
      </c>
      <c r="M38" s="71">
        <v>345</v>
      </c>
      <c r="N38" s="71">
        <v>335</v>
      </c>
      <c r="O38" s="71">
        <v>320</v>
      </c>
      <c r="P38" s="72">
        <v>0</v>
      </c>
      <c r="Q38" s="45">
        <v>70.900000000000006</v>
      </c>
      <c r="R38" s="71">
        <v>70.900000000000006</v>
      </c>
      <c r="S38" s="71">
        <v>62.6</v>
      </c>
      <c r="T38" s="71">
        <v>62.6</v>
      </c>
      <c r="U38" s="71">
        <v>52</v>
      </c>
      <c r="V38" s="71">
        <v>52</v>
      </c>
      <c r="W38" s="71">
        <v>42.2</v>
      </c>
      <c r="X38" s="45">
        <v>170</v>
      </c>
      <c r="Y38" s="71">
        <v>170</v>
      </c>
      <c r="Z38" s="71">
        <v>170</v>
      </c>
      <c r="AA38" s="71">
        <v>170</v>
      </c>
      <c r="AB38" s="71">
        <v>170</v>
      </c>
      <c r="AC38" s="71">
        <v>170</v>
      </c>
      <c r="AD38" s="71">
        <v>170</v>
      </c>
      <c r="AE38" s="44">
        <f>[3]Parameters!$B$38</f>
        <v>0.05</v>
      </c>
      <c r="AF38" s="72">
        <v>0</v>
      </c>
      <c r="AG38" s="72">
        <v>30</v>
      </c>
      <c r="AH38" s="72">
        <v>30</v>
      </c>
      <c r="AI38" s="73">
        <v>1</v>
      </c>
      <c r="AJ38" s="73" t="s">
        <v>839</v>
      </c>
      <c r="AK38" s="73" t="s">
        <v>907</v>
      </c>
      <c r="AL38" s="73"/>
      <c r="AM38" s="74"/>
      <c r="AN38" s="74"/>
      <c r="AO38" s="74"/>
      <c r="AP38" s="74"/>
      <c r="AQ38" s="74"/>
      <c r="AR38" s="74"/>
      <c r="AS38" s="75"/>
      <c r="AT38" s="75"/>
      <c r="AU38" s="75"/>
      <c r="AV38" s="76"/>
      <c r="AW38" s="76"/>
      <c r="AX38" s="76"/>
      <c r="AY38" s="77" t="s">
        <v>841</v>
      </c>
      <c r="AZ38" s="77"/>
      <c r="BA38" s="77"/>
      <c r="BB38" s="77"/>
      <c r="BC38" s="77"/>
      <c r="BD38" s="77"/>
      <c r="BE38" s="77"/>
      <c r="BF38" s="77"/>
      <c r="BG38" s="77"/>
      <c r="BH38" s="78"/>
      <c r="BI38" s="78"/>
      <c r="BJ38" s="78"/>
      <c r="BK38" s="78"/>
      <c r="BL38" s="79"/>
      <c r="BM38" s="80"/>
      <c r="BN38" s="81">
        <v>0</v>
      </c>
      <c r="BO38" s="72"/>
      <c r="BP38" s="72"/>
      <c r="BQ38" s="72"/>
      <c r="BR38" s="72"/>
      <c r="BS38" s="72"/>
      <c r="BT38" s="72"/>
      <c r="BU38" s="56">
        <f t="shared" si="0"/>
        <v>0</v>
      </c>
      <c r="BV38" s="77"/>
      <c r="BW38" s="77"/>
      <c r="BX38" s="77"/>
      <c r="BY38" s="77"/>
      <c r="BZ38" s="77"/>
      <c r="CA38" s="77"/>
      <c r="CB38" s="57"/>
      <c r="CC38" s="82">
        <v>0.06</v>
      </c>
      <c r="CD38" s="82">
        <v>7.2</v>
      </c>
      <c r="CE38" s="82">
        <v>7.2</v>
      </c>
      <c r="CF38" s="82">
        <v>7.2</v>
      </c>
      <c r="CG38" s="82">
        <v>7.2</v>
      </c>
      <c r="CH38" s="82">
        <v>7.2</v>
      </c>
      <c r="CI38" s="56"/>
      <c r="CJ38" s="83"/>
      <c r="CK38" s="83"/>
      <c r="CL38" s="83"/>
      <c r="CM38" s="83"/>
      <c r="CN38" s="83"/>
      <c r="CO38" s="83"/>
      <c r="CP38" s="60"/>
      <c r="CQ38" s="84"/>
      <c r="CR38" s="84"/>
      <c r="CS38" s="84"/>
      <c r="CT38" s="84"/>
      <c r="CU38" s="84"/>
      <c r="CV38" s="84"/>
      <c r="CW38" s="62"/>
      <c r="CX38" s="85"/>
      <c r="CY38" s="85"/>
      <c r="CZ38" s="85"/>
      <c r="DA38" s="85"/>
      <c r="DB38" s="85"/>
      <c r="DC38" s="85"/>
      <c r="DD38" s="64"/>
      <c r="DE38" s="86"/>
      <c r="DF38" s="86"/>
      <c r="DG38" s="86"/>
      <c r="DH38" s="86"/>
      <c r="DI38" s="86"/>
      <c r="DJ38" s="86"/>
      <c r="DK38" s="87" t="s">
        <v>908</v>
      </c>
      <c r="DL38" s="62">
        <f>VLOOKUP($F38,[3]Activities!$A$9:$I$177,3,FALSE)/$AI38</f>
        <v>7.2</v>
      </c>
      <c r="DM38" s="88">
        <f>VLOOKUP($F38,[3]Activities!$A$9:$I$177,4,FALSE)/$AI38</f>
        <v>7.2</v>
      </c>
      <c r="DN38" s="88">
        <f>VLOOKUP($F38,[3]Activities!$A$9:$I$177,5,FALSE)/$AI38</f>
        <v>7.2</v>
      </c>
      <c r="DO38" s="88">
        <f>VLOOKUP($F38,[3]Activities!$A$9:$I$177,6,FALSE)/$AI38</f>
        <v>7.2</v>
      </c>
      <c r="DP38" s="88">
        <f>VLOOKUP($F38,[3]Activities!$A$9:$I$177,7,FALSE)/$AI38</f>
        <v>7.2</v>
      </c>
      <c r="DQ38" s="88">
        <f>VLOOKUP($F38,[3]Activities!$A$9:$I$177,8,FALSE)/$AI38</f>
        <v>7.2</v>
      </c>
      <c r="DR38" s="88">
        <f>VLOOKUP($F38,[3]Activities!$A$9:$I$177,9,FALSE)/$AI38</f>
        <v>7.2</v>
      </c>
      <c r="DS38" s="68"/>
    </row>
    <row r="39" spans="1:123" x14ac:dyDescent="0.3">
      <c r="A39" s="40" t="s">
        <v>60</v>
      </c>
      <c r="B39" s="40" t="s">
        <v>901</v>
      </c>
      <c r="C39" s="40" t="s">
        <v>833</v>
      </c>
      <c r="D39" s="40" t="s">
        <v>902</v>
      </c>
      <c r="E39" s="40" t="s">
        <v>903</v>
      </c>
      <c r="F39" s="40" t="s">
        <v>904</v>
      </c>
      <c r="G39" s="41" t="s">
        <v>912</v>
      </c>
      <c r="H39" s="41" t="s">
        <v>906</v>
      </c>
      <c r="I39" s="42">
        <v>840</v>
      </c>
      <c r="J39" s="43">
        <v>690</v>
      </c>
      <c r="K39" s="43">
        <v>545</v>
      </c>
      <c r="L39" s="43">
        <v>545</v>
      </c>
      <c r="M39" s="43">
        <v>545</v>
      </c>
      <c r="N39" s="43">
        <v>545</v>
      </c>
      <c r="O39" s="43">
        <v>545</v>
      </c>
      <c r="P39" s="44">
        <v>0</v>
      </c>
      <c r="Q39" s="45">
        <v>97.7</v>
      </c>
      <c r="R39" s="43">
        <v>97.7</v>
      </c>
      <c r="S39" s="43">
        <v>86.3</v>
      </c>
      <c r="T39" s="43">
        <v>86.3</v>
      </c>
      <c r="U39" s="43">
        <v>77</v>
      </c>
      <c r="V39" s="43">
        <v>77</v>
      </c>
      <c r="W39" s="43">
        <v>68.3</v>
      </c>
      <c r="X39" s="45">
        <v>170</v>
      </c>
      <c r="Y39" s="43">
        <v>170</v>
      </c>
      <c r="Z39" s="43">
        <v>170</v>
      </c>
      <c r="AA39" s="43">
        <v>170</v>
      </c>
      <c r="AB39" s="43">
        <v>170</v>
      </c>
      <c r="AC39" s="43">
        <v>170</v>
      </c>
      <c r="AD39" s="43">
        <v>170</v>
      </c>
      <c r="AE39" s="44">
        <f>[3]Parameters!$B$38</f>
        <v>0.05</v>
      </c>
      <c r="AF39" s="44">
        <v>0</v>
      </c>
      <c r="AG39" s="44">
        <v>30</v>
      </c>
      <c r="AH39" s="44">
        <v>30</v>
      </c>
      <c r="AI39" s="46">
        <v>1</v>
      </c>
      <c r="AJ39" s="46" t="s">
        <v>839</v>
      </c>
      <c r="AK39" s="46" t="s">
        <v>907</v>
      </c>
      <c r="AL39" s="46"/>
      <c r="AM39" s="47"/>
      <c r="AN39" s="47"/>
      <c r="AO39" s="47"/>
      <c r="AP39" s="47"/>
      <c r="AQ39" s="47"/>
      <c r="AR39" s="47"/>
      <c r="AS39" s="48"/>
      <c r="AT39" s="48"/>
      <c r="AU39" s="48"/>
      <c r="AV39" s="49"/>
      <c r="AW39" s="49"/>
      <c r="AX39" s="49"/>
      <c r="AY39" s="50" t="s">
        <v>841</v>
      </c>
      <c r="AZ39" s="50"/>
      <c r="BA39" s="50"/>
      <c r="BB39" s="51"/>
      <c r="BC39" s="51"/>
      <c r="BD39" s="51"/>
      <c r="BE39" s="51"/>
      <c r="BF39" s="51"/>
      <c r="BG39" s="51"/>
      <c r="BH39" s="52"/>
      <c r="BI39" s="52"/>
      <c r="BJ39" s="52"/>
      <c r="BK39" s="52"/>
      <c r="BL39" s="53"/>
      <c r="BM39" s="54"/>
      <c r="BN39" s="55">
        <v>0</v>
      </c>
      <c r="BO39" s="44"/>
      <c r="BP39" s="44"/>
      <c r="BQ39" s="44"/>
      <c r="BR39" s="44"/>
      <c r="BS39" s="44"/>
      <c r="BT39" s="44"/>
      <c r="BU39" s="56">
        <f t="shared" si="0"/>
        <v>0</v>
      </c>
      <c r="BV39" s="50"/>
      <c r="BW39" s="50"/>
      <c r="BX39" s="50"/>
      <c r="BY39" s="50"/>
      <c r="BZ39" s="50"/>
      <c r="CA39" s="50"/>
      <c r="CB39" s="57">
        <v>0</v>
      </c>
      <c r="CC39" s="90">
        <v>0.06</v>
      </c>
      <c r="CD39" s="58">
        <v>7.2</v>
      </c>
      <c r="CE39" s="58">
        <v>7.2</v>
      </c>
      <c r="CF39" s="58">
        <v>7.2</v>
      </c>
      <c r="CG39" s="58">
        <v>7.2</v>
      </c>
      <c r="CH39" s="58">
        <v>7.2</v>
      </c>
      <c r="CI39" s="56"/>
      <c r="CJ39" s="59"/>
      <c r="CK39" s="59"/>
      <c r="CL39" s="59"/>
      <c r="CM39" s="59"/>
      <c r="CN39" s="59"/>
      <c r="CO39" s="59"/>
      <c r="CP39" s="60"/>
      <c r="CQ39" s="61"/>
      <c r="CR39" s="61"/>
      <c r="CS39" s="61"/>
      <c r="CT39" s="61"/>
      <c r="CU39" s="61"/>
      <c r="CV39" s="61"/>
      <c r="CW39" s="62"/>
      <c r="CX39" s="63"/>
      <c r="CY39" s="63"/>
      <c r="CZ39" s="63"/>
      <c r="DA39" s="63"/>
      <c r="DB39" s="63"/>
      <c r="DC39" s="63"/>
      <c r="DD39" s="64"/>
      <c r="DE39" s="65"/>
      <c r="DF39" s="65"/>
      <c r="DG39" s="65"/>
      <c r="DH39" s="65"/>
      <c r="DI39" s="65"/>
      <c r="DJ39" s="65"/>
      <c r="DK39" s="66" t="s">
        <v>908</v>
      </c>
      <c r="DL39" s="62">
        <f>VLOOKUP($F39,[3]Activities!$A$9:$I$177,3,FALSE)/$AI39</f>
        <v>7.2</v>
      </c>
      <c r="DM39" s="67">
        <f>VLOOKUP($F39,[3]Activities!$A$9:$I$177,4,FALSE)/$AI39</f>
        <v>7.2</v>
      </c>
      <c r="DN39" s="67">
        <f>VLOOKUP($F39,[3]Activities!$A$9:$I$177,5,FALSE)/$AI39</f>
        <v>7.2</v>
      </c>
      <c r="DO39" s="67">
        <f>VLOOKUP($F39,[3]Activities!$A$9:$I$177,6,FALSE)/$AI39</f>
        <v>7.2</v>
      </c>
      <c r="DP39" s="67">
        <f>VLOOKUP($F39,[3]Activities!$A$9:$I$177,7,FALSE)/$AI39</f>
        <v>7.2</v>
      </c>
      <c r="DQ39" s="67">
        <f>VLOOKUP($F39,[3]Activities!$A$9:$I$177,8,FALSE)/$AI39</f>
        <v>7.2</v>
      </c>
      <c r="DR39" s="67">
        <f>VLOOKUP($F39,[3]Activities!$A$9:$I$177,9,FALSE)/$AI39</f>
        <v>7.2</v>
      </c>
      <c r="DS39" s="68"/>
    </row>
    <row r="40" spans="1:123" x14ac:dyDescent="0.3">
      <c r="A40" s="69" t="s">
        <v>61</v>
      </c>
      <c r="B40" s="69" t="s">
        <v>901</v>
      </c>
      <c r="C40" s="69" t="s">
        <v>833</v>
      </c>
      <c r="D40" s="69" t="s">
        <v>902</v>
      </c>
      <c r="E40" s="69" t="s">
        <v>903</v>
      </c>
      <c r="F40" s="69" t="s">
        <v>904</v>
      </c>
      <c r="G40" s="70" t="s">
        <v>913</v>
      </c>
      <c r="H40" s="70" t="s">
        <v>906</v>
      </c>
      <c r="I40" s="42">
        <v>900</v>
      </c>
      <c r="J40" s="71">
        <v>750</v>
      </c>
      <c r="K40" s="71">
        <v>600</v>
      </c>
      <c r="L40" s="71">
        <v>600</v>
      </c>
      <c r="M40" s="71">
        <v>600</v>
      </c>
      <c r="N40" s="71">
        <v>600</v>
      </c>
      <c r="O40" s="71">
        <v>600</v>
      </c>
      <c r="P40" s="72">
        <v>0</v>
      </c>
      <c r="Q40" s="45">
        <v>105</v>
      </c>
      <c r="R40" s="71">
        <v>105</v>
      </c>
      <c r="S40" s="71">
        <v>90</v>
      </c>
      <c r="T40" s="71">
        <v>90</v>
      </c>
      <c r="U40" s="71">
        <v>80</v>
      </c>
      <c r="V40" s="71">
        <v>80</v>
      </c>
      <c r="W40" s="71">
        <v>70</v>
      </c>
      <c r="X40" s="45">
        <v>170</v>
      </c>
      <c r="Y40" s="71">
        <v>170</v>
      </c>
      <c r="Z40" s="71">
        <v>170</v>
      </c>
      <c r="AA40" s="71">
        <v>170</v>
      </c>
      <c r="AB40" s="71">
        <v>170</v>
      </c>
      <c r="AC40" s="71">
        <v>170</v>
      </c>
      <c r="AD40" s="71">
        <v>170</v>
      </c>
      <c r="AE40" s="44">
        <f>[3]Parameters!$B$38</f>
        <v>0.05</v>
      </c>
      <c r="AF40" s="72">
        <v>0</v>
      </c>
      <c r="AG40" s="72">
        <v>30</v>
      </c>
      <c r="AH40" s="72">
        <v>30</v>
      </c>
      <c r="AI40" s="73">
        <v>1</v>
      </c>
      <c r="AJ40" s="73" t="s">
        <v>839</v>
      </c>
      <c r="AK40" s="73" t="s">
        <v>907</v>
      </c>
      <c r="AL40" s="73"/>
      <c r="AM40" s="74"/>
      <c r="AN40" s="74"/>
      <c r="AO40" s="74"/>
      <c r="AP40" s="74"/>
      <c r="AQ40" s="74"/>
      <c r="AR40" s="74"/>
      <c r="AS40" s="75"/>
      <c r="AT40" s="75"/>
      <c r="AU40" s="75"/>
      <c r="AV40" s="76"/>
      <c r="AW40" s="76"/>
      <c r="AX40" s="76"/>
      <c r="AY40" s="77" t="s">
        <v>841</v>
      </c>
      <c r="AZ40" s="77"/>
      <c r="BA40" s="77"/>
      <c r="BB40" s="77"/>
      <c r="BC40" s="77"/>
      <c r="BD40" s="77"/>
      <c r="BE40" s="77"/>
      <c r="BF40" s="77"/>
      <c r="BG40" s="77"/>
      <c r="BH40" s="78"/>
      <c r="BI40" s="78"/>
      <c r="BJ40" s="78"/>
      <c r="BK40" s="78"/>
      <c r="BL40" s="79"/>
      <c r="BM40" s="80"/>
      <c r="BN40" s="81">
        <v>0</v>
      </c>
      <c r="BO40" s="72"/>
      <c r="BP40" s="72"/>
      <c r="BQ40" s="72"/>
      <c r="BR40" s="72"/>
      <c r="BS40" s="72"/>
      <c r="BT40" s="72"/>
      <c r="BU40" s="56">
        <f t="shared" si="0"/>
        <v>0</v>
      </c>
      <c r="BV40" s="77"/>
      <c r="BW40" s="77"/>
      <c r="BX40" s="77"/>
      <c r="BY40" s="77"/>
      <c r="BZ40" s="77"/>
      <c r="CA40" s="77"/>
      <c r="CB40" s="57">
        <v>0</v>
      </c>
      <c r="CC40" s="82">
        <v>4</v>
      </c>
      <c r="CD40" s="82">
        <v>7.2</v>
      </c>
      <c r="CE40" s="82">
        <v>7.2</v>
      </c>
      <c r="CF40" s="82">
        <v>7.2</v>
      </c>
      <c r="CG40" s="82">
        <v>7.2</v>
      </c>
      <c r="CH40" s="82">
        <v>7.2</v>
      </c>
      <c r="CI40" s="56"/>
      <c r="CJ40" s="83"/>
      <c r="CK40" s="83"/>
      <c r="CL40" s="83"/>
      <c r="CM40" s="83"/>
      <c r="CN40" s="83"/>
      <c r="CO40" s="83"/>
      <c r="CP40" s="60"/>
      <c r="CQ40" s="84"/>
      <c r="CR40" s="84"/>
      <c r="CS40" s="84"/>
      <c r="CT40" s="84"/>
      <c r="CU40" s="84"/>
      <c r="CV40" s="84"/>
      <c r="CW40" s="62"/>
      <c r="CX40" s="85"/>
      <c r="CY40" s="85"/>
      <c r="CZ40" s="85"/>
      <c r="DA40" s="85"/>
      <c r="DB40" s="85"/>
      <c r="DC40" s="85"/>
      <c r="DD40" s="64"/>
      <c r="DE40" s="86"/>
      <c r="DF40" s="86"/>
      <c r="DG40" s="86"/>
      <c r="DH40" s="86"/>
      <c r="DI40" s="86"/>
      <c r="DJ40" s="86"/>
      <c r="DK40" s="87" t="s">
        <v>908</v>
      </c>
      <c r="DL40" s="62">
        <f>VLOOKUP($F40,[3]Activities!$A$9:$I$177,3,FALSE)/$AI40</f>
        <v>7.2</v>
      </c>
      <c r="DM40" s="88">
        <f>VLOOKUP($F40,[3]Activities!$A$9:$I$177,4,FALSE)/$AI40</f>
        <v>7.2</v>
      </c>
      <c r="DN40" s="88">
        <f>VLOOKUP($F40,[3]Activities!$A$9:$I$177,5,FALSE)/$AI40</f>
        <v>7.2</v>
      </c>
      <c r="DO40" s="88">
        <f>VLOOKUP($F40,[3]Activities!$A$9:$I$177,6,FALSE)/$AI40</f>
        <v>7.2</v>
      </c>
      <c r="DP40" s="88">
        <f>VLOOKUP($F40,[3]Activities!$A$9:$I$177,7,FALSE)/$AI40</f>
        <v>7.2</v>
      </c>
      <c r="DQ40" s="88">
        <f>VLOOKUP($F40,[3]Activities!$A$9:$I$177,8,FALSE)/$AI40</f>
        <v>7.2</v>
      </c>
      <c r="DR40" s="88">
        <f>VLOOKUP($F40,[3]Activities!$A$9:$I$177,9,FALSE)/$AI40</f>
        <v>7.2</v>
      </c>
      <c r="DS40" s="68"/>
    </row>
    <row r="41" spans="1:123" x14ac:dyDescent="0.3">
      <c r="A41" s="40" t="s">
        <v>62</v>
      </c>
      <c r="B41" s="40" t="s">
        <v>901</v>
      </c>
      <c r="C41" s="40" t="s">
        <v>833</v>
      </c>
      <c r="D41" s="40" t="s">
        <v>902</v>
      </c>
      <c r="E41" s="40" t="s">
        <v>903</v>
      </c>
      <c r="F41" s="40" t="s">
        <v>904</v>
      </c>
      <c r="G41" s="41" t="s">
        <v>914</v>
      </c>
      <c r="H41" s="41" t="s">
        <v>906</v>
      </c>
      <c r="I41" s="42">
        <v>435</v>
      </c>
      <c r="J41" s="43">
        <v>435</v>
      </c>
      <c r="K41" s="43">
        <v>435</v>
      </c>
      <c r="L41" s="43">
        <v>435</v>
      </c>
      <c r="M41" s="43">
        <v>435</v>
      </c>
      <c r="N41" s="43">
        <v>435</v>
      </c>
      <c r="O41" s="43">
        <v>435</v>
      </c>
      <c r="P41" s="44">
        <v>0</v>
      </c>
      <c r="Q41" s="45">
        <v>13</v>
      </c>
      <c r="R41" s="43">
        <v>13</v>
      </c>
      <c r="S41" s="43">
        <v>13</v>
      </c>
      <c r="T41" s="43">
        <v>13</v>
      </c>
      <c r="U41" s="43">
        <v>13</v>
      </c>
      <c r="V41" s="43">
        <v>13</v>
      </c>
      <c r="W41" s="43">
        <v>13</v>
      </c>
      <c r="X41" s="45">
        <v>170</v>
      </c>
      <c r="Y41" s="43">
        <v>170</v>
      </c>
      <c r="Z41" s="43">
        <v>170</v>
      </c>
      <c r="AA41" s="43">
        <v>170</v>
      </c>
      <c r="AB41" s="43">
        <v>170</v>
      </c>
      <c r="AC41" s="43">
        <v>170</v>
      </c>
      <c r="AD41" s="43">
        <v>170</v>
      </c>
      <c r="AE41" s="44">
        <f>[3]Parameters!$B$38</f>
        <v>0.05</v>
      </c>
      <c r="AF41" s="44">
        <v>0</v>
      </c>
      <c r="AG41" s="44">
        <v>30</v>
      </c>
      <c r="AH41" s="44">
        <v>30</v>
      </c>
      <c r="AI41" s="46">
        <v>1</v>
      </c>
      <c r="AJ41" s="46" t="s">
        <v>839</v>
      </c>
      <c r="AK41" s="46" t="s">
        <v>907</v>
      </c>
      <c r="AL41" s="46"/>
      <c r="AM41" s="47"/>
      <c r="AN41" s="47"/>
      <c r="AO41" s="47"/>
      <c r="AP41" s="47"/>
      <c r="AQ41" s="47"/>
      <c r="AR41" s="47"/>
      <c r="AS41" s="48"/>
      <c r="AT41" s="48"/>
      <c r="AU41" s="48"/>
      <c r="AV41" s="49"/>
      <c r="AW41" s="49"/>
      <c r="AX41" s="49"/>
      <c r="AY41" s="50" t="s">
        <v>841</v>
      </c>
      <c r="AZ41" s="50"/>
      <c r="BA41" s="50"/>
      <c r="BB41" s="51"/>
      <c r="BC41" s="51"/>
      <c r="BD41" s="51"/>
      <c r="BE41" s="51"/>
      <c r="BF41" s="51"/>
      <c r="BG41" s="51"/>
      <c r="BH41" s="52"/>
      <c r="BI41" s="52"/>
      <c r="BJ41" s="52"/>
      <c r="BK41" s="52"/>
      <c r="BL41" s="53"/>
      <c r="BM41" s="54"/>
      <c r="BN41" s="55">
        <v>0</v>
      </c>
      <c r="BO41" s="44"/>
      <c r="BP41" s="44"/>
      <c r="BQ41" s="44"/>
      <c r="BR41" s="44"/>
      <c r="BS41" s="44"/>
      <c r="BT41" s="44"/>
      <c r="BU41" s="56">
        <f t="shared" si="0"/>
        <v>0</v>
      </c>
      <c r="BV41" s="50"/>
      <c r="BW41" s="94"/>
      <c r="BX41" s="50"/>
      <c r="BY41" s="50"/>
      <c r="BZ41" s="50"/>
      <c r="CA41" s="50"/>
      <c r="CB41" s="57">
        <v>0</v>
      </c>
      <c r="CC41" s="58">
        <v>4</v>
      </c>
      <c r="CD41" s="58">
        <v>7.2</v>
      </c>
      <c r="CE41" s="58">
        <v>7.2</v>
      </c>
      <c r="CF41" s="58">
        <v>7.2</v>
      </c>
      <c r="CG41" s="58">
        <v>7.2</v>
      </c>
      <c r="CH41" s="58">
        <v>7.2</v>
      </c>
      <c r="CI41" s="56"/>
      <c r="CJ41" s="59"/>
      <c r="CK41" s="59"/>
      <c r="CL41" s="59"/>
      <c r="CM41" s="59"/>
      <c r="CN41" s="59"/>
      <c r="CO41" s="59"/>
      <c r="CP41" s="60"/>
      <c r="CQ41" s="61"/>
      <c r="CR41" s="61"/>
      <c r="CS41" s="61"/>
      <c r="CT41" s="61"/>
      <c r="CU41" s="61"/>
      <c r="CV41" s="61"/>
      <c r="CW41" s="62"/>
      <c r="CX41" s="63"/>
      <c r="CY41" s="63"/>
      <c r="CZ41" s="63"/>
      <c r="DA41" s="63"/>
      <c r="DB41" s="63"/>
      <c r="DC41" s="63"/>
      <c r="DD41" s="64"/>
      <c r="DE41" s="65"/>
      <c r="DF41" s="65"/>
      <c r="DG41" s="65"/>
      <c r="DH41" s="65"/>
      <c r="DI41" s="65"/>
      <c r="DJ41" s="65"/>
      <c r="DK41" s="66" t="s">
        <v>908</v>
      </c>
      <c r="DL41" s="62">
        <f>VLOOKUP($F41,[3]Activities!$A$9:$I$177,3,FALSE)/$AI41</f>
        <v>7.2</v>
      </c>
      <c r="DM41" s="67">
        <f>VLOOKUP($F41,[3]Activities!$A$9:$I$177,4,FALSE)/$AI41</f>
        <v>7.2</v>
      </c>
      <c r="DN41" s="67">
        <f>VLOOKUP($F41,[3]Activities!$A$9:$I$177,5,FALSE)/$AI41</f>
        <v>7.2</v>
      </c>
      <c r="DO41" s="67">
        <f>VLOOKUP($F41,[3]Activities!$A$9:$I$177,6,FALSE)/$AI41</f>
        <v>7.2</v>
      </c>
      <c r="DP41" s="67">
        <f>VLOOKUP($F41,[3]Activities!$A$9:$I$177,7,FALSE)/$AI41</f>
        <v>7.2</v>
      </c>
      <c r="DQ41" s="67">
        <f>VLOOKUP($F41,[3]Activities!$A$9:$I$177,8,FALSE)/$AI41</f>
        <v>7.2</v>
      </c>
      <c r="DR41" s="67">
        <f>VLOOKUP($F41,[3]Activities!$A$9:$I$177,9,FALSE)/$AI41</f>
        <v>7.2</v>
      </c>
      <c r="DS41" s="68"/>
    </row>
    <row r="42" spans="1:123" x14ac:dyDescent="0.3">
      <c r="A42" s="69" t="s">
        <v>63</v>
      </c>
      <c r="B42" s="69" t="s">
        <v>901</v>
      </c>
      <c r="C42" s="69" t="s">
        <v>833</v>
      </c>
      <c r="D42" s="69" t="s">
        <v>902</v>
      </c>
      <c r="E42" s="69" t="s">
        <v>903</v>
      </c>
      <c r="F42" s="69" t="s">
        <v>904</v>
      </c>
      <c r="G42" s="70" t="s">
        <v>915</v>
      </c>
      <c r="H42" s="70" t="s">
        <v>906</v>
      </c>
      <c r="I42" s="42">
        <v>435</v>
      </c>
      <c r="J42" s="71">
        <v>435</v>
      </c>
      <c r="K42" s="71">
        <v>435</v>
      </c>
      <c r="L42" s="71">
        <v>435</v>
      </c>
      <c r="M42" s="71">
        <v>435</v>
      </c>
      <c r="N42" s="71">
        <v>435</v>
      </c>
      <c r="O42" s="71">
        <v>435</v>
      </c>
      <c r="P42" s="72">
        <v>0</v>
      </c>
      <c r="Q42" s="45">
        <v>13</v>
      </c>
      <c r="R42" s="71">
        <v>13</v>
      </c>
      <c r="S42" s="71">
        <v>13</v>
      </c>
      <c r="T42" s="71">
        <v>13</v>
      </c>
      <c r="U42" s="71">
        <v>13</v>
      </c>
      <c r="V42" s="71">
        <v>13</v>
      </c>
      <c r="W42" s="71">
        <v>13</v>
      </c>
      <c r="X42" s="45">
        <v>170</v>
      </c>
      <c r="Y42" s="71">
        <v>170</v>
      </c>
      <c r="Z42" s="71">
        <v>170</v>
      </c>
      <c r="AA42" s="71">
        <v>170</v>
      </c>
      <c r="AB42" s="71">
        <v>170</v>
      </c>
      <c r="AC42" s="71">
        <v>170</v>
      </c>
      <c r="AD42" s="71">
        <v>170</v>
      </c>
      <c r="AE42" s="44">
        <f>[3]Parameters!$B$38</f>
        <v>0.05</v>
      </c>
      <c r="AF42" s="72">
        <v>0</v>
      </c>
      <c r="AG42" s="72">
        <v>30</v>
      </c>
      <c r="AH42" s="72">
        <v>30</v>
      </c>
      <c r="AI42" s="73">
        <v>1</v>
      </c>
      <c r="AJ42" s="73" t="s">
        <v>839</v>
      </c>
      <c r="AK42" s="73" t="s">
        <v>907</v>
      </c>
      <c r="AL42" s="73"/>
      <c r="AM42" s="74"/>
      <c r="AN42" s="74"/>
      <c r="AO42" s="74"/>
      <c r="AP42" s="74"/>
      <c r="AQ42" s="74"/>
      <c r="AR42" s="74"/>
      <c r="AS42" s="75"/>
      <c r="AT42" s="75"/>
      <c r="AU42" s="75"/>
      <c r="AV42" s="76"/>
      <c r="AW42" s="76"/>
      <c r="AX42" s="76"/>
      <c r="AY42" s="77" t="s">
        <v>841</v>
      </c>
      <c r="AZ42" s="77"/>
      <c r="BA42" s="77"/>
      <c r="BB42" s="77"/>
      <c r="BC42" s="77"/>
      <c r="BD42" s="77"/>
      <c r="BE42" s="77"/>
      <c r="BF42" s="77"/>
      <c r="BG42" s="77"/>
      <c r="BH42" s="78"/>
      <c r="BI42" s="78"/>
      <c r="BJ42" s="78"/>
      <c r="BK42" s="78"/>
      <c r="BL42" s="79"/>
      <c r="BM42" s="80"/>
      <c r="BN42" s="81">
        <v>0</v>
      </c>
      <c r="BO42" s="72"/>
      <c r="BP42" s="72"/>
      <c r="BQ42" s="72"/>
      <c r="BR42" s="72"/>
      <c r="BS42" s="72"/>
      <c r="BT42" s="72"/>
      <c r="BU42" s="56">
        <f t="shared" si="0"/>
        <v>0</v>
      </c>
      <c r="BV42" s="77"/>
      <c r="BW42" s="77"/>
      <c r="BX42" s="77"/>
      <c r="BY42" s="77"/>
      <c r="BZ42" s="77"/>
      <c r="CA42" s="77"/>
      <c r="CB42" s="57">
        <v>0</v>
      </c>
      <c r="CC42" s="82"/>
      <c r="CD42" s="82">
        <v>7.2</v>
      </c>
      <c r="CE42" s="82">
        <v>7.2</v>
      </c>
      <c r="CF42" s="82">
        <v>7.2</v>
      </c>
      <c r="CG42" s="58">
        <v>7.2</v>
      </c>
      <c r="CH42" s="58">
        <v>7.2</v>
      </c>
      <c r="CI42" s="56"/>
      <c r="CJ42" s="83"/>
      <c r="CK42" s="83"/>
      <c r="CL42" s="83"/>
      <c r="CM42" s="83"/>
      <c r="CN42" s="83"/>
      <c r="CO42" s="83"/>
      <c r="CP42" s="60"/>
      <c r="CQ42" s="84"/>
      <c r="CR42" s="84"/>
      <c r="CS42" s="84"/>
      <c r="CT42" s="84"/>
      <c r="CU42" s="84"/>
      <c r="CV42" s="84"/>
      <c r="CW42" s="62"/>
      <c r="CX42" s="85"/>
      <c r="CY42" s="85"/>
      <c r="CZ42" s="85"/>
      <c r="DA42" s="85"/>
      <c r="DB42" s="85"/>
      <c r="DC42" s="85"/>
      <c r="DD42" s="64"/>
      <c r="DE42" s="86"/>
      <c r="DF42" s="86"/>
      <c r="DG42" s="86"/>
      <c r="DH42" s="86"/>
      <c r="DI42" s="86"/>
      <c r="DJ42" s="86"/>
      <c r="DK42" s="87" t="s">
        <v>908</v>
      </c>
      <c r="DL42" s="62">
        <f>VLOOKUP($F42,[3]Activities!$A$9:$I$177,3,FALSE)/$AI42</f>
        <v>7.2</v>
      </c>
      <c r="DM42" s="88">
        <f>VLOOKUP($F42,[3]Activities!$A$9:$I$177,4,FALSE)/$AI42</f>
        <v>7.2</v>
      </c>
      <c r="DN42" s="88">
        <f>VLOOKUP($F42,[3]Activities!$A$9:$I$177,5,FALSE)/$AI42</f>
        <v>7.2</v>
      </c>
      <c r="DO42" s="88">
        <f>VLOOKUP($F42,[3]Activities!$A$9:$I$177,6,FALSE)/$AI42</f>
        <v>7.2</v>
      </c>
      <c r="DP42" s="88">
        <f>VLOOKUP($F42,[3]Activities!$A$9:$I$177,7,FALSE)/$AI42</f>
        <v>7.2</v>
      </c>
      <c r="DQ42" s="88">
        <f>VLOOKUP($F42,[3]Activities!$A$9:$I$177,8,FALSE)/$AI42</f>
        <v>7.2</v>
      </c>
      <c r="DR42" s="88">
        <f>VLOOKUP($F42,[3]Activities!$A$9:$I$177,9,FALSE)/$AI42</f>
        <v>7.2</v>
      </c>
      <c r="DS42" s="68"/>
    </row>
    <row r="43" spans="1:123" x14ac:dyDescent="0.3">
      <c r="A43" s="40" t="s">
        <v>64</v>
      </c>
      <c r="B43" s="40" t="s">
        <v>901</v>
      </c>
      <c r="C43" s="40" t="s">
        <v>833</v>
      </c>
      <c r="D43" s="40" t="s">
        <v>902</v>
      </c>
      <c r="E43" s="40" t="s">
        <v>903</v>
      </c>
      <c r="F43" s="40" t="s">
        <v>904</v>
      </c>
      <c r="G43" s="41" t="s">
        <v>916</v>
      </c>
      <c r="H43" s="41" t="s">
        <v>906</v>
      </c>
      <c r="I43" s="42">
        <v>435</v>
      </c>
      <c r="J43" s="43">
        <v>435</v>
      </c>
      <c r="K43" s="43">
        <v>435</v>
      </c>
      <c r="L43" s="43">
        <v>435</v>
      </c>
      <c r="M43" s="43">
        <v>435</v>
      </c>
      <c r="N43" s="43">
        <v>435</v>
      </c>
      <c r="O43" s="43">
        <v>435</v>
      </c>
      <c r="P43" s="44">
        <v>0</v>
      </c>
      <c r="Q43" s="45">
        <v>13</v>
      </c>
      <c r="R43" s="43">
        <v>13</v>
      </c>
      <c r="S43" s="43">
        <v>13</v>
      </c>
      <c r="T43" s="43">
        <v>13</v>
      </c>
      <c r="U43" s="43">
        <v>13</v>
      </c>
      <c r="V43" s="43">
        <v>13</v>
      </c>
      <c r="W43" s="43">
        <v>13</v>
      </c>
      <c r="X43" s="45">
        <v>170</v>
      </c>
      <c r="Y43" s="43">
        <v>170</v>
      </c>
      <c r="Z43" s="43">
        <v>170</v>
      </c>
      <c r="AA43" s="43">
        <v>170</v>
      </c>
      <c r="AB43" s="43">
        <v>170</v>
      </c>
      <c r="AC43" s="43">
        <v>170</v>
      </c>
      <c r="AD43" s="43">
        <v>170</v>
      </c>
      <c r="AE43" s="44">
        <f>[3]Parameters!$B$38</f>
        <v>0.05</v>
      </c>
      <c r="AF43" s="44">
        <v>0</v>
      </c>
      <c r="AG43" s="44">
        <v>30</v>
      </c>
      <c r="AH43" s="44">
        <v>30</v>
      </c>
      <c r="AI43" s="46">
        <v>1</v>
      </c>
      <c r="AJ43" s="46" t="s">
        <v>839</v>
      </c>
      <c r="AK43" s="46" t="s">
        <v>907</v>
      </c>
      <c r="AL43" s="46"/>
      <c r="AM43" s="47"/>
      <c r="AN43" s="47"/>
      <c r="AO43" s="47"/>
      <c r="AP43" s="47"/>
      <c r="AQ43" s="47"/>
      <c r="AR43" s="47"/>
      <c r="AS43" s="48"/>
      <c r="AT43" s="48"/>
      <c r="AU43" s="48"/>
      <c r="AV43" s="49"/>
      <c r="AW43" s="49"/>
      <c r="AX43" s="49"/>
      <c r="AY43" s="50" t="s">
        <v>841</v>
      </c>
      <c r="AZ43" s="50"/>
      <c r="BA43" s="50"/>
      <c r="BB43" s="51"/>
      <c r="BC43" s="51"/>
      <c r="BD43" s="51"/>
      <c r="BE43" s="51"/>
      <c r="BF43" s="51"/>
      <c r="BG43" s="51"/>
      <c r="BH43" s="52"/>
      <c r="BI43" s="52"/>
      <c r="BJ43" s="52"/>
      <c r="BK43" s="52"/>
      <c r="BL43" s="53"/>
      <c r="BM43" s="54"/>
      <c r="BN43" s="55">
        <v>0</v>
      </c>
      <c r="BO43" s="44"/>
      <c r="BP43" s="44"/>
      <c r="BQ43" s="44"/>
      <c r="BR43" s="44"/>
      <c r="BS43" s="44"/>
      <c r="BT43" s="44"/>
      <c r="BU43" s="56">
        <f t="shared" si="0"/>
        <v>0</v>
      </c>
      <c r="BV43" s="50"/>
      <c r="BW43" s="50"/>
      <c r="BX43" s="50"/>
      <c r="BY43" s="50"/>
      <c r="BZ43" s="50"/>
      <c r="CA43" s="50"/>
      <c r="CB43" s="57">
        <v>0</v>
      </c>
      <c r="CC43" s="58"/>
      <c r="CD43" s="90">
        <v>7.2</v>
      </c>
      <c r="CE43" s="90">
        <v>7.2</v>
      </c>
      <c r="CF43" s="58">
        <v>7.2</v>
      </c>
      <c r="CG43" s="58">
        <v>7.2</v>
      </c>
      <c r="CH43" s="58">
        <v>7.2</v>
      </c>
      <c r="CI43" s="56"/>
      <c r="CJ43" s="59"/>
      <c r="CK43" s="59"/>
      <c r="CL43" s="59"/>
      <c r="CM43" s="59"/>
      <c r="CN43" s="59"/>
      <c r="CO43" s="59"/>
      <c r="CP43" s="60"/>
      <c r="CQ43" s="61"/>
      <c r="CR43" s="61"/>
      <c r="CS43" s="61"/>
      <c r="CT43" s="61"/>
      <c r="CU43" s="61"/>
      <c r="CV43" s="61"/>
      <c r="CW43" s="62"/>
      <c r="CX43" s="63"/>
      <c r="CY43" s="63"/>
      <c r="CZ43" s="63"/>
      <c r="DA43" s="63"/>
      <c r="DB43" s="63"/>
      <c r="DC43" s="63"/>
      <c r="DD43" s="64"/>
      <c r="DE43" s="65"/>
      <c r="DF43" s="65"/>
      <c r="DG43" s="65"/>
      <c r="DH43" s="65"/>
      <c r="DI43" s="65"/>
      <c r="DJ43" s="65"/>
      <c r="DK43" s="66" t="s">
        <v>908</v>
      </c>
      <c r="DL43" s="62">
        <f>VLOOKUP($F43,[3]Activities!$A$9:$I$177,3,FALSE)/$AI43</f>
        <v>7.2</v>
      </c>
      <c r="DM43" s="67">
        <f>VLOOKUP($F43,[3]Activities!$A$9:$I$177,4,FALSE)/$AI43</f>
        <v>7.2</v>
      </c>
      <c r="DN43" s="67">
        <f>VLOOKUP($F43,[3]Activities!$A$9:$I$177,5,FALSE)/$AI43</f>
        <v>7.2</v>
      </c>
      <c r="DO43" s="67">
        <f>VLOOKUP($F43,[3]Activities!$A$9:$I$177,6,FALSE)/$AI43</f>
        <v>7.2</v>
      </c>
      <c r="DP43" s="67">
        <f>VLOOKUP($F43,[3]Activities!$A$9:$I$177,7,FALSE)/$AI43</f>
        <v>7.2</v>
      </c>
      <c r="DQ43" s="67">
        <f>VLOOKUP($F43,[3]Activities!$A$9:$I$177,8,FALSE)/$AI43</f>
        <v>7.2</v>
      </c>
      <c r="DR43" s="67">
        <f>VLOOKUP($F43,[3]Activities!$A$9:$I$177,9,FALSE)/$AI43</f>
        <v>7.2</v>
      </c>
      <c r="DS43" s="68"/>
    </row>
    <row r="44" spans="1:123" x14ac:dyDescent="0.3">
      <c r="A44" s="69" t="s">
        <v>65</v>
      </c>
      <c r="B44" s="69" t="s">
        <v>901</v>
      </c>
      <c r="C44" s="69" t="s">
        <v>833</v>
      </c>
      <c r="D44" s="69" t="s">
        <v>902</v>
      </c>
      <c r="E44" s="69" t="s">
        <v>903</v>
      </c>
      <c r="F44" s="69" t="s">
        <v>904</v>
      </c>
      <c r="G44" s="70" t="s">
        <v>917</v>
      </c>
      <c r="H44" s="70" t="s">
        <v>906</v>
      </c>
      <c r="I44" s="42">
        <v>1000</v>
      </c>
      <c r="J44" s="71">
        <v>950</v>
      </c>
      <c r="K44" s="71">
        <v>900</v>
      </c>
      <c r="L44" s="71">
        <v>835</v>
      </c>
      <c r="M44" s="71">
        <v>770</v>
      </c>
      <c r="N44" s="71">
        <v>705</v>
      </c>
      <c r="O44" s="71">
        <v>640</v>
      </c>
      <c r="P44" s="72">
        <v>0</v>
      </c>
      <c r="Q44" s="45">
        <v>70</v>
      </c>
      <c r="R44" s="71">
        <v>70</v>
      </c>
      <c r="S44" s="71">
        <v>60</v>
      </c>
      <c r="T44" s="71">
        <v>60</v>
      </c>
      <c r="U44" s="71">
        <v>53</v>
      </c>
      <c r="V44" s="71">
        <v>53</v>
      </c>
      <c r="W44" s="71">
        <v>45</v>
      </c>
      <c r="X44" s="45">
        <v>170</v>
      </c>
      <c r="Y44" s="71">
        <v>170</v>
      </c>
      <c r="Z44" s="71">
        <v>170</v>
      </c>
      <c r="AA44" s="71">
        <v>170</v>
      </c>
      <c r="AB44" s="71">
        <v>170</v>
      </c>
      <c r="AC44" s="71">
        <v>170</v>
      </c>
      <c r="AD44" s="71">
        <v>170</v>
      </c>
      <c r="AE44" s="44">
        <f>[3]Parameters!$B$38</f>
        <v>0.05</v>
      </c>
      <c r="AF44" s="72">
        <v>0</v>
      </c>
      <c r="AG44" s="72">
        <v>30</v>
      </c>
      <c r="AH44" s="72">
        <v>30</v>
      </c>
      <c r="AI44" s="73">
        <v>1</v>
      </c>
      <c r="AJ44" s="73" t="s">
        <v>918</v>
      </c>
      <c r="AK44" s="73" t="s">
        <v>907</v>
      </c>
      <c r="AL44" s="73"/>
      <c r="AM44" s="74"/>
      <c r="AN44" s="74"/>
      <c r="AO44" s="74"/>
      <c r="AP44" s="74"/>
      <c r="AQ44" s="74"/>
      <c r="AR44" s="74"/>
      <c r="AS44" s="75">
        <v>1.2999999999999999E-3</v>
      </c>
      <c r="AT44" s="75">
        <v>0.5</v>
      </c>
      <c r="AU44" s="75" t="s">
        <v>919</v>
      </c>
      <c r="AV44" s="76"/>
      <c r="AW44" s="76"/>
      <c r="AX44" s="76"/>
      <c r="AY44" s="77" t="s">
        <v>841</v>
      </c>
      <c r="AZ44" s="77"/>
      <c r="BA44" s="77"/>
      <c r="BB44" s="77"/>
      <c r="BC44" s="77"/>
      <c r="BD44" s="77"/>
      <c r="BE44" s="77"/>
      <c r="BF44" s="77"/>
      <c r="BG44" s="77"/>
      <c r="BH44" s="78"/>
      <c r="BI44" s="78"/>
      <c r="BJ44" s="78"/>
      <c r="BK44" s="78"/>
      <c r="BL44" s="79"/>
      <c r="BM44" s="80"/>
      <c r="BN44" s="81">
        <v>0</v>
      </c>
      <c r="BO44" s="72"/>
      <c r="BP44" s="72"/>
      <c r="BQ44" s="72"/>
      <c r="BR44" s="72"/>
      <c r="BS44" s="72"/>
      <c r="BT44" s="72"/>
      <c r="BU44" s="56">
        <f t="shared" si="0"/>
        <v>0</v>
      </c>
      <c r="BV44" s="77"/>
      <c r="BW44" s="77"/>
      <c r="BX44" s="77"/>
      <c r="BY44" s="77"/>
      <c r="BZ44" s="77"/>
      <c r="CA44" s="77"/>
      <c r="CB44" s="57"/>
      <c r="CC44" s="82"/>
      <c r="CD44" s="90"/>
      <c r="CE44" s="58">
        <v>4</v>
      </c>
      <c r="CF44" s="58">
        <v>7.2</v>
      </c>
      <c r="CG44" s="58">
        <v>7.2</v>
      </c>
      <c r="CH44" s="58">
        <v>7.2</v>
      </c>
      <c r="CI44" s="56"/>
      <c r="CJ44" s="83"/>
      <c r="CK44" s="83"/>
      <c r="CL44" s="83"/>
      <c r="CM44" s="83"/>
      <c r="CN44" s="83"/>
      <c r="CO44" s="83"/>
      <c r="CP44" s="60"/>
      <c r="CQ44" s="84"/>
      <c r="CR44" s="84"/>
      <c r="CS44" s="84"/>
      <c r="CT44" s="84"/>
      <c r="CU44" s="84"/>
      <c r="CV44" s="84"/>
      <c r="CW44" s="62"/>
      <c r="CX44" s="85"/>
      <c r="CY44" s="85"/>
      <c r="CZ44" s="85"/>
      <c r="DA44" s="85"/>
      <c r="DB44" s="85"/>
      <c r="DC44" s="85"/>
      <c r="DD44" s="64"/>
      <c r="DE44" s="86"/>
      <c r="DF44" s="86"/>
      <c r="DG44" s="86"/>
      <c r="DH44" s="86"/>
      <c r="DI44" s="86"/>
      <c r="DJ44" s="86"/>
      <c r="DK44" s="87" t="s">
        <v>908</v>
      </c>
      <c r="DL44" s="62">
        <f>VLOOKUP($F44,[3]Activities!$A$9:$I$177,3,FALSE)/$AI44</f>
        <v>7.2</v>
      </c>
      <c r="DM44" s="88">
        <f>VLOOKUP($F44,[3]Activities!$A$9:$I$177,4,FALSE)/$AI44</f>
        <v>7.2</v>
      </c>
      <c r="DN44" s="88">
        <f>VLOOKUP($F44,[3]Activities!$A$9:$I$177,5,FALSE)/$AI44</f>
        <v>7.2</v>
      </c>
      <c r="DO44" s="88">
        <f>VLOOKUP($F44,[3]Activities!$A$9:$I$177,6,FALSE)/$AI44</f>
        <v>7.2</v>
      </c>
      <c r="DP44" s="88">
        <f>VLOOKUP($F44,[3]Activities!$A$9:$I$177,7,FALSE)/$AI44</f>
        <v>7.2</v>
      </c>
      <c r="DQ44" s="88">
        <f>VLOOKUP($F44,[3]Activities!$A$9:$I$177,8,FALSE)/$AI44</f>
        <v>7.2</v>
      </c>
      <c r="DR44" s="88">
        <f>VLOOKUP($F44,[3]Activities!$A$9:$I$177,9,FALSE)/$AI44</f>
        <v>7.2</v>
      </c>
      <c r="DS44" s="68"/>
    </row>
    <row r="45" spans="1:123" x14ac:dyDescent="0.3">
      <c r="A45" s="40" t="s">
        <v>66</v>
      </c>
      <c r="B45" s="40" t="s">
        <v>901</v>
      </c>
      <c r="C45" s="40" t="s">
        <v>833</v>
      </c>
      <c r="D45" s="40" t="s">
        <v>902</v>
      </c>
      <c r="E45" s="40" t="s">
        <v>903</v>
      </c>
      <c r="F45" s="40" t="s">
        <v>904</v>
      </c>
      <c r="G45" s="41" t="s">
        <v>920</v>
      </c>
      <c r="H45" s="41" t="s">
        <v>906</v>
      </c>
      <c r="I45" s="42">
        <v>1100</v>
      </c>
      <c r="J45" s="43">
        <v>980</v>
      </c>
      <c r="K45" s="43">
        <v>950</v>
      </c>
      <c r="L45" s="43">
        <v>890</v>
      </c>
      <c r="M45" s="43">
        <v>830</v>
      </c>
      <c r="N45" s="43">
        <v>770</v>
      </c>
      <c r="O45" s="43">
        <v>710</v>
      </c>
      <c r="P45" s="44">
        <v>0</v>
      </c>
      <c r="Q45" s="45">
        <v>85</v>
      </c>
      <c r="R45" s="43">
        <v>85</v>
      </c>
      <c r="S45" s="43">
        <v>75</v>
      </c>
      <c r="T45" s="43">
        <v>75</v>
      </c>
      <c r="U45" s="43">
        <v>66</v>
      </c>
      <c r="V45" s="43">
        <v>66</v>
      </c>
      <c r="W45" s="43">
        <v>58</v>
      </c>
      <c r="X45" s="45">
        <v>170</v>
      </c>
      <c r="Y45" s="43">
        <v>170</v>
      </c>
      <c r="Z45" s="43">
        <v>170</v>
      </c>
      <c r="AA45" s="43">
        <v>170</v>
      </c>
      <c r="AB45" s="43">
        <v>170</v>
      </c>
      <c r="AC45" s="43">
        <v>170</v>
      </c>
      <c r="AD45" s="43">
        <v>170</v>
      </c>
      <c r="AE45" s="44">
        <f>[3]Parameters!$B$38</f>
        <v>0.05</v>
      </c>
      <c r="AF45" s="44">
        <v>0</v>
      </c>
      <c r="AG45" s="44">
        <v>30</v>
      </c>
      <c r="AH45" s="44">
        <v>30</v>
      </c>
      <c r="AI45" s="46">
        <v>1</v>
      </c>
      <c r="AJ45" s="46" t="s">
        <v>918</v>
      </c>
      <c r="AK45" s="46" t="s">
        <v>907</v>
      </c>
      <c r="AL45" s="46"/>
      <c r="AM45" s="47"/>
      <c r="AN45" s="47"/>
      <c r="AO45" s="47"/>
      <c r="AP45" s="47"/>
      <c r="AQ45" s="47"/>
      <c r="AR45" s="47"/>
      <c r="AS45" s="48">
        <v>1.5E-3</v>
      </c>
      <c r="AT45" s="48">
        <v>0.5</v>
      </c>
      <c r="AU45" s="48" t="s">
        <v>919</v>
      </c>
      <c r="AV45" s="49"/>
      <c r="AW45" s="49"/>
      <c r="AX45" s="49"/>
      <c r="AY45" s="50" t="s">
        <v>841</v>
      </c>
      <c r="AZ45" s="50"/>
      <c r="BA45" s="50"/>
      <c r="BB45" s="51"/>
      <c r="BC45" s="51"/>
      <c r="BD45" s="51"/>
      <c r="BE45" s="51"/>
      <c r="BF45" s="51"/>
      <c r="BG45" s="51"/>
      <c r="BH45" s="52"/>
      <c r="BI45" s="52"/>
      <c r="BJ45" s="52"/>
      <c r="BK45" s="52"/>
      <c r="BL45" s="53"/>
      <c r="BM45" s="54"/>
      <c r="BN45" s="55">
        <v>0</v>
      </c>
      <c r="BO45" s="44"/>
      <c r="BP45" s="44"/>
      <c r="BQ45" s="44"/>
      <c r="BR45" s="44"/>
      <c r="BS45" s="44"/>
      <c r="BT45" s="44"/>
      <c r="BU45" s="56">
        <f t="shared" si="0"/>
        <v>0</v>
      </c>
      <c r="BV45" s="50"/>
      <c r="BW45" s="50"/>
      <c r="BX45" s="50"/>
      <c r="BY45" s="50"/>
      <c r="BZ45" s="50"/>
      <c r="CA45" s="50"/>
      <c r="CB45" s="57"/>
      <c r="CC45" s="58"/>
      <c r="CD45" s="90"/>
      <c r="CE45" s="58">
        <v>4</v>
      </c>
      <c r="CF45" s="58">
        <v>7.2</v>
      </c>
      <c r="CG45" s="58">
        <v>7.2</v>
      </c>
      <c r="CH45" s="58">
        <v>7.2</v>
      </c>
      <c r="CI45" s="56"/>
      <c r="CJ45" s="59"/>
      <c r="CK45" s="59"/>
      <c r="CL45" s="59"/>
      <c r="CM45" s="59"/>
      <c r="CN45" s="59"/>
      <c r="CO45" s="59"/>
      <c r="CP45" s="60"/>
      <c r="CQ45" s="61"/>
      <c r="CR45" s="61"/>
      <c r="CS45" s="61"/>
      <c r="CT45" s="61"/>
      <c r="CU45" s="61"/>
      <c r="CV45" s="61"/>
      <c r="CW45" s="62"/>
      <c r="CX45" s="63"/>
      <c r="CY45" s="63"/>
      <c r="CZ45" s="63"/>
      <c r="DA45" s="63"/>
      <c r="DB45" s="63"/>
      <c r="DC45" s="63"/>
      <c r="DD45" s="64"/>
      <c r="DE45" s="65"/>
      <c r="DF45" s="65"/>
      <c r="DG45" s="65"/>
      <c r="DH45" s="65"/>
      <c r="DI45" s="65"/>
      <c r="DJ45" s="65"/>
      <c r="DK45" s="66" t="s">
        <v>908</v>
      </c>
      <c r="DL45" s="62">
        <f>VLOOKUP($F45,[3]Activities!$A$9:$I$177,3,FALSE)/$AI45</f>
        <v>7.2</v>
      </c>
      <c r="DM45" s="67">
        <f>VLOOKUP($F45,[3]Activities!$A$9:$I$177,4,FALSE)/$AI45</f>
        <v>7.2</v>
      </c>
      <c r="DN45" s="67">
        <f>VLOOKUP($F45,[3]Activities!$A$9:$I$177,5,FALSE)/$AI45</f>
        <v>7.2</v>
      </c>
      <c r="DO45" s="67">
        <f>VLOOKUP($F45,[3]Activities!$A$9:$I$177,6,FALSE)/$AI45</f>
        <v>7.2</v>
      </c>
      <c r="DP45" s="67">
        <f>VLOOKUP($F45,[3]Activities!$A$9:$I$177,7,FALSE)/$AI45</f>
        <v>7.2</v>
      </c>
      <c r="DQ45" s="67">
        <f>VLOOKUP($F45,[3]Activities!$A$9:$I$177,8,FALSE)/$AI45</f>
        <v>7.2</v>
      </c>
      <c r="DR45" s="67">
        <f>VLOOKUP($F45,[3]Activities!$A$9:$I$177,9,FALSE)/$AI45</f>
        <v>7.2</v>
      </c>
      <c r="DS45" s="68"/>
    </row>
    <row r="46" spans="1:123" x14ac:dyDescent="0.3">
      <c r="A46" s="69" t="s">
        <v>67</v>
      </c>
      <c r="B46" s="69" t="s">
        <v>901</v>
      </c>
      <c r="C46" s="69" t="s">
        <v>833</v>
      </c>
      <c r="D46" s="69" t="s">
        <v>902</v>
      </c>
      <c r="E46" s="69" t="s">
        <v>903</v>
      </c>
      <c r="F46" s="69" t="s">
        <v>904</v>
      </c>
      <c r="G46" s="70" t="s">
        <v>921</v>
      </c>
      <c r="H46" s="70" t="s">
        <v>906</v>
      </c>
      <c r="I46" s="42">
        <f>455*(103.88/100)</f>
        <v>472.654</v>
      </c>
      <c r="J46" s="71">
        <f t="shared" ref="J46:O50" si="2">455*(103.88/100)</f>
        <v>472.654</v>
      </c>
      <c r="K46" s="71">
        <f t="shared" si="2"/>
        <v>472.654</v>
      </c>
      <c r="L46" s="71">
        <f t="shared" si="2"/>
        <v>472.654</v>
      </c>
      <c r="M46" s="71">
        <f t="shared" si="2"/>
        <v>472.654</v>
      </c>
      <c r="N46" s="71">
        <f t="shared" si="2"/>
        <v>472.654</v>
      </c>
      <c r="O46" s="71">
        <f t="shared" si="2"/>
        <v>472.654</v>
      </c>
      <c r="P46" s="72">
        <v>0</v>
      </c>
      <c r="Q46" s="45">
        <f>39*(103.88/100)</f>
        <v>40.513199999999998</v>
      </c>
      <c r="R46" s="71">
        <f t="shared" ref="R46:W50" si="3">39*(103.88/100)</f>
        <v>40.513199999999998</v>
      </c>
      <c r="S46" s="71">
        <f t="shared" si="3"/>
        <v>40.513199999999998</v>
      </c>
      <c r="T46" s="71">
        <f t="shared" si="3"/>
        <v>40.513199999999998</v>
      </c>
      <c r="U46" s="71">
        <f t="shared" si="3"/>
        <v>40.513199999999998</v>
      </c>
      <c r="V46" s="71">
        <f t="shared" si="3"/>
        <v>40.513199999999998</v>
      </c>
      <c r="W46" s="71">
        <f t="shared" si="3"/>
        <v>40.513199999999998</v>
      </c>
      <c r="X46" s="45">
        <f>X35*1.2</f>
        <v>204</v>
      </c>
      <c r="Y46" s="71">
        <f t="shared" ref="Y46:AD46" si="4">Y35*1.2</f>
        <v>204</v>
      </c>
      <c r="Z46" s="71">
        <f t="shared" si="4"/>
        <v>204</v>
      </c>
      <c r="AA46" s="71">
        <f t="shared" si="4"/>
        <v>204</v>
      </c>
      <c r="AB46" s="71">
        <f t="shared" si="4"/>
        <v>204</v>
      </c>
      <c r="AC46" s="71">
        <f t="shared" si="4"/>
        <v>204</v>
      </c>
      <c r="AD46" s="71">
        <f t="shared" si="4"/>
        <v>204</v>
      </c>
      <c r="AE46" s="44">
        <f>[3]Parameters!$B$38</f>
        <v>0.05</v>
      </c>
      <c r="AF46" s="72">
        <v>0</v>
      </c>
      <c r="AG46" s="72">
        <v>20</v>
      </c>
      <c r="AH46" s="72">
        <v>20</v>
      </c>
      <c r="AI46" s="73">
        <v>1</v>
      </c>
      <c r="AJ46" s="73" t="s">
        <v>839</v>
      </c>
      <c r="AK46" s="73" t="s">
        <v>907</v>
      </c>
      <c r="AL46" s="73"/>
      <c r="AM46" s="74"/>
      <c r="AN46" s="74"/>
      <c r="AO46" s="74"/>
      <c r="AP46" s="74"/>
      <c r="AQ46" s="74"/>
      <c r="AR46" s="74"/>
      <c r="AS46" s="75"/>
      <c r="AT46" s="75"/>
      <c r="AU46" s="75"/>
      <c r="AV46" s="76"/>
      <c r="AW46" s="76"/>
      <c r="AX46" s="76"/>
      <c r="AY46" s="77" t="s">
        <v>841</v>
      </c>
      <c r="AZ46" s="77"/>
      <c r="BA46" s="77"/>
      <c r="BB46" s="77"/>
      <c r="BC46" s="77"/>
      <c r="BD46" s="77"/>
      <c r="BE46" s="77"/>
      <c r="BF46" s="77"/>
      <c r="BG46" s="77"/>
      <c r="BH46" s="78"/>
      <c r="BI46" s="78"/>
      <c r="BJ46" s="78"/>
      <c r="BK46" s="78"/>
      <c r="BL46" s="79"/>
      <c r="BM46" s="80"/>
      <c r="BN46" s="81">
        <v>0</v>
      </c>
      <c r="BO46" s="72"/>
      <c r="BP46" s="72"/>
      <c r="BQ46" s="72"/>
      <c r="BR46" s="72"/>
      <c r="BS46" s="72"/>
      <c r="BT46" s="72"/>
      <c r="BU46" s="56"/>
      <c r="BV46" s="77"/>
      <c r="BW46" s="77"/>
      <c r="BX46" s="77"/>
      <c r="BY46" s="77"/>
      <c r="BZ46" s="77"/>
      <c r="CA46" s="77"/>
      <c r="CB46" s="57"/>
      <c r="CC46" s="82">
        <v>4</v>
      </c>
      <c r="CD46" s="58">
        <v>7.2</v>
      </c>
      <c r="CE46" s="58">
        <v>7.2</v>
      </c>
      <c r="CF46" s="58">
        <v>7.2</v>
      </c>
      <c r="CG46" s="58">
        <v>7.2</v>
      </c>
      <c r="CH46" s="58">
        <v>7.2</v>
      </c>
      <c r="CI46" s="56"/>
      <c r="CJ46" s="83"/>
      <c r="CK46" s="83"/>
      <c r="CL46" s="83"/>
      <c r="CM46" s="83"/>
      <c r="CN46" s="83"/>
      <c r="CO46" s="83"/>
      <c r="CP46" s="60"/>
      <c r="CQ46" s="84"/>
      <c r="CR46" s="84"/>
      <c r="CS46" s="84"/>
      <c r="CT46" s="84"/>
      <c r="CU46" s="84"/>
      <c r="CV46" s="84"/>
      <c r="CW46" s="62"/>
      <c r="CX46" s="85"/>
      <c r="CY46" s="85"/>
      <c r="CZ46" s="85"/>
      <c r="DA46" s="85"/>
      <c r="DB46" s="85"/>
      <c r="DC46" s="85"/>
      <c r="DD46" s="64"/>
      <c r="DE46" s="86"/>
      <c r="DF46" s="86"/>
      <c r="DG46" s="86"/>
      <c r="DH46" s="86"/>
      <c r="DI46" s="86"/>
      <c r="DJ46" s="86"/>
      <c r="DK46" s="87"/>
      <c r="DL46" s="62">
        <f>VLOOKUP($F46,[3]Activities!$A$9:$I$263,3,FALSE)/$AI46</f>
        <v>7.2</v>
      </c>
      <c r="DM46" s="88">
        <f>VLOOKUP($F46,[3]Activities!$A$9:$I$263,4,FALSE)/$AI46</f>
        <v>7.2</v>
      </c>
      <c r="DN46" s="88">
        <f>VLOOKUP($F46,[3]Activities!$A$9:$I$263,5,FALSE)/$AI46</f>
        <v>7.2</v>
      </c>
      <c r="DO46" s="88">
        <f>VLOOKUP($F46,[3]Activities!$A$9:$I$263,6,FALSE)/$AI46</f>
        <v>7.2</v>
      </c>
      <c r="DP46" s="88">
        <f>VLOOKUP($F46,[3]Activities!$A$9:$I$263,7,FALSE)/$AI46</f>
        <v>7.2</v>
      </c>
      <c r="DQ46" s="88">
        <f>VLOOKUP($F46,[3]Activities!$A$9:$I$263,8,FALSE)/$AI46</f>
        <v>7.2</v>
      </c>
      <c r="DR46" s="88">
        <f>VLOOKUP($F46,[3]Activities!$A$9:$I$263,9,FALSE)/$AI46</f>
        <v>7.2</v>
      </c>
      <c r="DS46" s="68"/>
    </row>
    <row r="47" spans="1:123" x14ac:dyDescent="0.3">
      <c r="A47" s="40" t="s">
        <v>68</v>
      </c>
      <c r="B47" s="40" t="s">
        <v>901</v>
      </c>
      <c r="C47" s="40" t="s">
        <v>833</v>
      </c>
      <c r="D47" s="40" t="s">
        <v>902</v>
      </c>
      <c r="E47" s="40" t="s">
        <v>903</v>
      </c>
      <c r="F47" s="40" t="s">
        <v>904</v>
      </c>
      <c r="G47" s="41" t="s">
        <v>922</v>
      </c>
      <c r="H47" s="41" t="s">
        <v>906</v>
      </c>
      <c r="I47" s="42">
        <f>455*(103.88/100)</f>
        <v>472.654</v>
      </c>
      <c r="J47" s="43">
        <f t="shared" si="2"/>
        <v>472.654</v>
      </c>
      <c r="K47" s="43">
        <f t="shared" si="2"/>
        <v>472.654</v>
      </c>
      <c r="L47" s="43">
        <f t="shared" si="2"/>
        <v>472.654</v>
      </c>
      <c r="M47" s="43">
        <f t="shared" si="2"/>
        <v>472.654</v>
      </c>
      <c r="N47" s="43">
        <f t="shared" si="2"/>
        <v>472.654</v>
      </c>
      <c r="O47" s="43">
        <f t="shared" si="2"/>
        <v>472.654</v>
      </c>
      <c r="P47" s="44">
        <v>0</v>
      </c>
      <c r="Q47" s="45">
        <f t="shared" ref="Q47:Q50" si="5">39*(103.88/100)</f>
        <v>40.513199999999998</v>
      </c>
      <c r="R47" s="43">
        <f t="shared" si="3"/>
        <v>40.513199999999998</v>
      </c>
      <c r="S47" s="43">
        <f t="shared" si="3"/>
        <v>40.513199999999998</v>
      </c>
      <c r="T47" s="43">
        <f t="shared" si="3"/>
        <v>40.513199999999998</v>
      </c>
      <c r="U47" s="43">
        <f t="shared" si="3"/>
        <v>40.513199999999998</v>
      </c>
      <c r="V47" s="43">
        <f t="shared" si="3"/>
        <v>40.513199999999998</v>
      </c>
      <c r="W47" s="43">
        <f t="shared" si="3"/>
        <v>40.513199999999998</v>
      </c>
      <c r="X47" s="45">
        <f t="shared" ref="X47:AD47" si="6">X36*1.2</f>
        <v>204</v>
      </c>
      <c r="Y47" s="43">
        <f t="shared" si="6"/>
        <v>204</v>
      </c>
      <c r="Z47" s="43">
        <f t="shared" si="6"/>
        <v>204</v>
      </c>
      <c r="AA47" s="43">
        <f t="shared" si="6"/>
        <v>204</v>
      </c>
      <c r="AB47" s="43">
        <f t="shared" si="6"/>
        <v>204</v>
      </c>
      <c r="AC47" s="43">
        <f t="shared" si="6"/>
        <v>204</v>
      </c>
      <c r="AD47" s="43">
        <f t="shared" si="6"/>
        <v>204</v>
      </c>
      <c r="AE47" s="44">
        <f>[3]Parameters!$B$38</f>
        <v>0.05</v>
      </c>
      <c r="AF47" s="44">
        <v>0</v>
      </c>
      <c r="AG47" s="44">
        <v>20</v>
      </c>
      <c r="AH47" s="44">
        <v>20</v>
      </c>
      <c r="AI47" s="46">
        <v>1</v>
      </c>
      <c r="AJ47" s="46" t="s">
        <v>839</v>
      </c>
      <c r="AK47" s="46" t="s">
        <v>907</v>
      </c>
      <c r="AL47" s="46"/>
      <c r="AM47" s="47"/>
      <c r="AN47" s="47"/>
      <c r="AO47" s="47"/>
      <c r="AP47" s="47"/>
      <c r="AQ47" s="47"/>
      <c r="AR47" s="47"/>
      <c r="AS47" s="48"/>
      <c r="AT47" s="48"/>
      <c r="AU47" s="48"/>
      <c r="AV47" s="49"/>
      <c r="AW47" s="49"/>
      <c r="AX47" s="49"/>
      <c r="AY47" s="50" t="s">
        <v>841</v>
      </c>
      <c r="AZ47" s="50"/>
      <c r="BA47" s="50"/>
      <c r="BB47" s="51"/>
      <c r="BC47" s="51"/>
      <c r="BD47" s="51"/>
      <c r="BE47" s="51"/>
      <c r="BF47" s="51"/>
      <c r="BG47" s="51"/>
      <c r="BH47" s="52"/>
      <c r="BI47" s="52"/>
      <c r="BJ47" s="52"/>
      <c r="BK47" s="52"/>
      <c r="BL47" s="53"/>
      <c r="BM47" s="54"/>
      <c r="BN47" s="55">
        <v>0</v>
      </c>
      <c r="BO47" s="44"/>
      <c r="BP47" s="44"/>
      <c r="BQ47" s="44"/>
      <c r="BR47" s="44"/>
      <c r="BS47" s="44"/>
      <c r="BT47" s="44"/>
      <c r="BU47" s="56"/>
      <c r="BV47" s="50"/>
      <c r="BW47" s="50"/>
      <c r="BX47" s="50"/>
      <c r="BY47" s="50"/>
      <c r="BZ47" s="50"/>
      <c r="CA47" s="50"/>
      <c r="CB47" s="57"/>
      <c r="CC47" s="58">
        <v>4</v>
      </c>
      <c r="CD47" s="58">
        <v>7.2</v>
      </c>
      <c r="CE47" s="58">
        <v>7.2</v>
      </c>
      <c r="CF47" s="58">
        <v>7.2</v>
      </c>
      <c r="CG47" s="58">
        <v>7.2</v>
      </c>
      <c r="CH47" s="58">
        <v>7.2</v>
      </c>
      <c r="CI47" s="56"/>
      <c r="CJ47" s="59"/>
      <c r="CK47" s="59"/>
      <c r="CL47" s="59"/>
      <c r="CM47" s="59"/>
      <c r="CN47" s="59"/>
      <c r="CO47" s="59"/>
      <c r="CP47" s="60"/>
      <c r="CQ47" s="61"/>
      <c r="CR47" s="61"/>
      <c r="CS47" s="61"/>
      <c r="CT47" s="61"/>
      <c r="CU47" s="61"/>
      <c r="CV47" s="61"/>
      <c r="CW47" s="62"/>
      <c r="CX47" s="63"/>
      <c r="CY47" s="63"/>
      <c r="CZ47" s="63"/>
      <c r="DA47" s="63"/>
      <c r="DB47" s="63"/>
      <c r="DC47" s="63"/>
      <c r="DD47" s="64"/>
      <c r="DE47" s="65"/>
      <c r="DF47" s="65"/>
      <c r="DG47" s="65"/>
      <c r="DH47" s="65"/>
      <c r="DI47" s="65"/>
      <c r="DJ47" s="65"/>
      <c r="DK47" s="66"/>
      <c r="DL47" s="62">
        <f>VLOOKUP($F47,[3]Activities!$A$9:$I$263,3,FALSE)/$AI47</f>
        <v>7.2</v>
      </c>
      <c r="DM47" s="67">
        <f>VLOOKUP($F47,[3]Activities!$A$9:$I$263,4,FALSE)/$AI47</f>
        <v>7.2</v>
      </c>
      <c r="DN47" s="67">
        <f>VLOOKUP($F47,[3]Activities!$A$9:$I$263,5,FALSE)/$AI47</f>
        <v>7.2</v>
      </c>
      <c r="DO47" s="67">
        <f>VLOOKUP($F47,[3]Activities!$A$9:$I$263,6,FALSE)/$AI47</f>
        <v>7.2</v>
      </c>
      <c r="DP47" s="67">
        <f>VLOOKUP($F47,[3]Activities!$A$9:$I$263,7,FALSE)/$AI47</f>
        <v>7.2</v>
      </c>
      <c r="DQ47" s="67">
        <f>VLOOKUP($F47,[3]Activities!$A$9:$I$263,8,FALSE)/$AI47</f>
        <v>7.2</v>
      </c>
      <c r="DR47" s="67">
        <f>VLOOKUP($F47,[3]Activities!$A$9:$I$263,9,FALSE)/$AI47</f>
        <v>7.2</v>
      </c>
      <c r="DS47" s="68"/>
    </row>
    <row r="48" spans="1:123" x14ac:dyDescent="0.3">
      <c r="A48" s="69" t="s">
        <v>69</v>
      </c>
      <c r="B48" s="69" t="s">
        <v>901</v>
      </c>
      <c r="C48" s="69" t="s">
        <v>833</v>
      </c>
      <c r="D48" s="69" t="s">
        <v>902</v>
      </c>
      <c r="E48" s="69" t="s">
        <v>903</v>
      </c>
      <c r="F48" s="69" t="s">
        <v>904</v>
      </c>
      <c r="G48" s="70" t="s">
        <v>923</v>
      </c>
      <c r="H48" s="70" t="s">
        <v>906</v>
      </c>
      <c r="I48" s="42">
        <f>455*(103.88/100)</f>
        <v>472.654</v>
      </c>
      <c r="J48" s="71">
        <f t="shared" si="2"/>
        <v>472.654</v>
      </c>
      <c r="K48" s="71">
        <f t="shared" si="2"/>
        <v>472.654</v>
      </c>
      <c r="L48" s="71">
        <f t="shared" si="2"/>
        <v>472.654</v>
      </c>
      <c r="M48" s="71">
        <f t="shared" si="2"/>
        <v>472.654</v>
      </c>
      <c r="N48" s="71">
        <f t="shared" si="2"/>
        <v>472.654</v>
      </c>
      <c r="O48" s="71">
        <f t="shared" si="2"/>
        <v>472.654</v>
      </c>
      <c r="P48" s="72">
        <v>0</v>
      </c>
      <c r="Q48" s="45">
        <f>39*(103.88/100)</f>
        <v>40.513199999999998</v>
      </c>
      <c r="R48" s="71">
        <f t="shared" si="3"/>
        <v>40.513199999999998</v>
      </c>
      <c r="S48" s="71">
        <f t="shared" si="3"/>
        <v>40.513199999999998</v>
      </c>
      <c r="T48" s="71">
        <f t="shared" si="3"/>
        <v>40.513199999999998</v>
      </c>
      <c r="U48" s="71">
        <f t="shared" si="3"/>
        <v>40.513199999999998</v>
      </c>
      <c r="V48" s="71">
        <f t="shared" si="3"/>
        <v>40.513199999999998</v>
      </c>
      <c r="W48" s="71">
        <f t="shared" si="3"/>
        <v>40.513199999999998</v>
      </c>
      <c r="X48" s="45">
        <f t="shared" ref="X48:AD50" si="7">X38*1.2</f>
        <v>204</v>
      </c>
      <c r="Y48" s="71">
        <f t="shared" si="7"/>
        <v>204</v>
      </c>
      <c r="Z48" s="71">
        <f t="shared" si="7"/>
        <v>204</v>
      </c>
      <c r="AA48" s="71">
        <f t="shared" si="7"/>
        <v>204</v>
      </c>
      <c r="AB48" s="71">
        <f t="shared" si="7"/>
        <v>204</v>
      </c>
      <c r="AC48" s="71">
        <f t="shared" si="7"/>
        <v>204</v>
      </c>
      <c r="AD48" s="71">
        <f t="shared" si="7"/>
        <v>204</v>
      </c>
      <c r="AE48" s="44">
        <f>[3]Parameters!$B$38</f>
        <v>0.05</v>
      </c>
      <c r="AF48" s="72">
        <v>0</v>
      </c>
      <c r="AG48" s="72">
        <v>20</v>
      </c>
      <c r="AH48" s="72">
        <v>20</v>
      </c>
      <c r="AI48" s="73">
        <v>1</v>
      </c>
      <c r="AJ48" s="73" t="s">
        <v>839</v>
      </c>
      <c r="AK48" s="73" t="s">
        <v>907</v>
      </c>
      <c r="AL48" s="73"/>
      <c r="AM48" s="74"/>
      <c r="AN48" s="74"/>
      <c r="AO48" s="74"/>
      <c r="AP48" s="74"/>
      <c r="AQ48" s="74"/>
      <c r="AR48" s="74"/>
      <c r="AS48" s="75"/>
      <c r="AT48" s="75"/>
      <c r="AU48" s="75"/>
      <c r="AV48" s="76"/>
      <c r="AW48" s="76"/>
      <c r="AX48" s="76"/>
      <c r="AY48" s="77" t="s">
        <v>841</v>
      </c>
      <c r="AZ48" s="77"/>
      <c r="BA48" s="77"/>
      <c r="BB48" s="77"/>
      <c r="BC48" s="77"/>
      <c r="BD48" s="77"/>
      <c r="BE48" s="77"/>
      <c r="BF48" s="77"/>
      <c r="BG48" s="77"/>
      <c r="BH48" s="78"/>
      <c r="BI48" s="78"/>
      <c r="BJ48" s="78"/>
      <c r="BK48" s="78"/>
      <c r="BL48" s="79"/>
      <c r="BM48" s="80"/>
      <c r="BN48" s="81">
        <v>0</v>
      </c>
      <c r="BO48" s="72"/>
      <c r="BP48" s="72"/>
      <c r="BQ48" s="72"/>
      <c r="BR48" s="72"/>
      <c r="BS48" s="72"/>
      <c r="BT48" s="72"/>
      <c r="BU48" s="56"/>
      <c r="BV48" s="77"/>
      <c r="BW48" s="77"/>
      <c r="BX48" s="77"/>
      <c r="BY48" s="77"/>
      <c r="BZ48" s="77"/>
      <c r="CA48" s="77"/>
      <c r="CB48" s="57"/>
      <c r="CC48" s="82">
        <v>4</v>
      </c>
      <c r="CD48" s="58">
        <v>7.2</v>
      </c>
      <c r="CE48" s="58">
        <v>7.2</v>
      </c>
      <c r="CF48" s="58">
        <v>7.2</v>
      </c>
      <c r="CG48" s="58">
        <v>7.2</v>
      </c>
      <c r="CH48" s="58">
        <v>7.2</v>
      </c>
      <c r="CI48" s="56"/>
      <c r="CJ48" s="83"/>
      <c r="CK48" s="83"/>
      <c r="CL48" s="83"/>
      <c r="CM48" s="83"/>
      <c r="CN48" s="83"/>
      <c r="CO48" s="83"/>
      <c r="CP48" s="60"/>
      <c r="CQ48" s="84"/>
      <c r="CR48" s="84"/>
      <c r="CS48" s="84"/>
      <c r="CT48" s="84"/>
      <c r="CU48" s="84"/>
      <c r="CV48" s="84"/>
      <c r="CW48" s="62"/>
      <c r="CX48" s="85"/>
      <c r="CY48" s="85"/>
      <c r="CZ48" s="85"/>
      <c r="DA48" s="85"/>
      <c r="DB48" s="85"/>
      <c r="DC48" s="85"/>
      <c r="DD48" s="64"/>
      <c r="DE48" s="86"/>
      <c r="DF48" s="86"/>
      <c r="DG48" s="86"/>
      <c r="DH48" s="86"/>
      <c r="DI48" s="86"/>
      <c r="DJ48" s="86"/>
      <c r="DK48" s="87"/>
      <c r="DL48" s="62">
        <f>VLOOKUP($F48,[3]Activities!$A$9:$I$263,3,FALSE)/$AI48</f>
        <v>7.2</v>
      </c>
      <c r="DM48" s="88">
        <f>VLOOKUP($F48,[3]Activities!$A$9:$I$263,4,FALSE)/$AI48</f>
        <v>7.2</v>
      </c>
      <c r="DN48" s="88">
        <f>VLOOKUP($F48,[3]Activities!$A$9:$I$263,5,FALSE)/$AI48</f>
        <v>7.2</v>
      </c>
      <c r="DO48" s="88">
        <f>VLOOKUP($F48,[3]Activities!$A$9:$I$263,6,FALSE)/$AI48</f>
        <v>7.2</v>
      </c>
      <c r="DP48" s="88">
        <f>VLOOKUP($F48,[3]Activities!$A$9:$I$263,7,FALSE)/$AI48</f>
        <v>7.2</v>
      </c>
      <c r="DQ48" s="88">
        <f>VLOOKUP($F48,[3]Activities!$A$9:$I$263,8,FALSE)/$AI48</f>
        <v>7.2</v>
      </c>
      <c r="DR48" s="88">
        <f>VLOOKUP($F48,[3]Activities!$A$9:$I$263,9,FALSE)/$AI48</f>
        <v>7.2</v>
      </c>
      <c r="DS48" s="68"/>
    </row>
    <row r="49" spans="1:123" x14ac:dyDescent="0.3">
      <c r="A49" s="40" t="s">
        <v>70</v>
      </c>
      <c r="B49" s="40" t="s">
        <v>901</v>
      </c>
      <c r="C49" s="40" t="s">
        <v>833</v>
      </c>
      <c r="D49" s="40" t="s">
        <v>902</v>
      </c>
      <c r="E49" s="40" t="s">
        <v>903</v>
      </c>
      <c r="F49" s="40" t="s">
        <v>904</v>
      </c>
      <c r="G49" s="41" t="s">
        <v>924</v>
      </c>
      <c r="H49" s="41" t="s">
        <v>906</v>
      </c>
      <c r="I49" s="42">
        <f>455*(103.88/100)</f>
        <v>472.654</v>
      </c>
      <c r="J49" s="43">
        <f t="shared" si="2"/>
        <v>472.654</v>
      </c>
      <c r="K49" s="43">
        <f t="shared" si="2"/>
        <v>472.654</v>
      </c>
      <c r="L49" s="43">
        <f t="shared" si="2"/>
        <v>472.654</v>
      </c>
      <c r="M49" s="43">
        <f t="shared" si="2"/>
        <v>472.654</v>
      </c>
      <c r="N49" s="43">
        <f t="shared" si="2"/>
        <v>472.654</v>
      </c>
      <c r="O49" s="43">
        <f t="shared" si="2"/>
        <v>472.654</v>
      </c>
      <c r="P49" s="44">
        <v>0</v>
      </c>
      <c r="Q49" s="45">
        <f t="shared" si="5"/>
        <v>40.513199999999998</v>
      </c>
      <c r="R49" s="43">
        <f t="shared" si="3"/>
        <v>40.513199999999998</v>
      </c>
      <c r="S49" s="43">
        <f t="shared" si="3"/>
        <v>40.513199999999998</v>
      </c>
      <c r="T49" s="43">
        <f t="shared" si="3"/>
        <v>40.513199999999998</v>
      </c>
      <c r="U49" s="43">
        <f t="shared" si="3"/>
        <v>40.513199999999998</v>
      </c>
      <c r="V49" s="43">
        <f t="shared" si="3"/>
        <v>40.513199999999998</v>
      </c>
      <c r="W49" s="43">
        <f t="shared" si="3"/>
        <v>40.513199999999998</v>
      </c>
      <c r="X49" s="45">
        <f t="shared" si="7"/>
        <v>204</v>
      </c>
      <c r="Y49" s="43">
        <f t="shared" si="7"/>
        <v>204</v>
      </c>
      <c r="Z49" s="43">
        <f t="shared" si="7"/>
        <v>204</v>
      </c>
      <c r="AA49" s="43">
        <f t="shared" si="7"/>
        <v>204</v>
      </c>
      <c r="AB49" s="43">
        <f t="shared" si="7"/>
        <v>204</v>
      </c>
      <c r="AC49" s="43">
        <f t="shared" si="7"/>
        <v>204</v>
      </c>
      <c r="AD49" s="43">
        <f t="shared" si="7"/>
        <v>204</v>
      </c>
      <c r="AE49" s="44">
        <f>[3]Parameters!$B$38</f>
        <v>0.05</v>
      </c>
      <c r="AF49" s="44">
        <v>0</v>
      </c>
      <c r="AG49" s="44">
        <v>20</v>
      </c>
      <c r="AH49" s="44">
        <v>20</v>
      </c>
      <c r="AI49" s="46">
        <v>1</v>
      </c>
      <c r="AJ49" s="46" t="s">
        <v>839</v>
      </c>
      <c r="AK49" s="46" t="s">
        <v>907</v>
      </c>
      <c r="AL49" s="46"/>
      <c r="AM49" s="47"/>
      <c r="AN49" s="47"/>
      <c r="AO49" s="47"/>
      <c r="AP49" s="47"/>
      <c r="AQ49" s="47"/>
      <c r="AR49" s="47"/>
      <c r="AS49" s="48"/>
      <c r="AT49" s="48"/>
      <c r="AU49" s="48"/>
      <c r="AV49" s="49"/>
      <c r="AW49" s="49"/>
      <c r="AX49" s="49"/>
      <c r="AY49" s="50" t="s">
        <v>841</v>
      </c>
      <c r="AZ49" s="50"/>
      <c r="BA49" s="50"/>
      <c r="BB49" s="51"/>
      <c r="BC49" s="51"/>
      <c r="BD49" s="51"/>
      <c r="BE49" s="51"/>
      <c r="BF49" s="51"/>
      <c r="BG49" s="51"/>
      <c r="BH49" s="52"/>
      <c r="BI49" s="52"/>
      <c r="BJ49" s="52"/>
      <c r="BK49" s="52"/>
      <c r="BL49" s="53"/>
      <c r="BM49" s="54"/>
      <c r="BN49" s="55">
        <v>0</v>
      </c>
      <c r="BO49" s="44"/>
      <c r="BP49" s="44"/>
      <c r="BQ49" s="44"/>
      <c r="BR49" s="44"/>
      <c r="BS49" s="44"/>
      <c r="BT49" s="44"/>
      <c r="BU49" s="56"/>
      <c r="BV49" s="50"/>
      <c r="BW49" s="50"/>
      <c r="BX49" s="50"/>
      <c r="BY49" s="50"/>
      <c r="BZ49" s="50"/>
      <c r="CA49" s="50"/>
      <c r="CB49" s="57"/>
      <c r="CC49" s="58">
        <v>4</v>
      </c>
      <c r="CD49" s="58">
        <v>7.2</v>
      </c>
      <c r="CE49" s="58">
        <v>7.2</v>
      </c>
      <c r="CF49" s="58">
        <v>7.2</v>
      </c>
      <c r="CG49" s="58">
        <v>7.2</v>
      </c>
      <c r="CH49" s="58">
        <v>7.2</v>
      </c>
      <c r="CI49" s="56"/>
      <c r="CJ49" s="59"/>
      <c r="CK49" s="59"/>
      <c r="CL49" s="59"/>
      <c r="CM49" s="59"/>
      <c r="CN49" s="59"/>
      <c r="CO49" s="59"/>
      <c r="CP49" s="60"/>
      <c r="CQ49" s="61"/>
      <c r="CR49" s="61"/>
      <c r="CS49" s="61"/>
      <c r="CT49" s="61"/>
      <c r="CU49" s="61"/>
      <c r="CV49" s="61"/>
      <c r="CW49" s="62"/>
      <c r="CX49" s="63"/>
      <c r="CY49" s="63"/>
      <c r="CZ49" s="63"/>
      <c r="DA49" s="63"/>
      <c r="DB49" s="63"/>
      <c r="DC49" s="63"/>
      <c r="DD49" s="64"/>
      <c r="DE49" s="65"/>
      <c r="DF49" s="65"/>
      <c r="DG49" s="65"/>
      <c r="DH49" s="65"/>
      <c r="DI49" s="65"/>
      <c r="DJ49" s="65"/>
      <c r="DK49" s="66"/>
      <c r="DL49" s="62">
        <f>VLOOKUP($F49,[3]Activities!$A$9:$I$263,3,FALSE)/$AI49</f>
        <v>7.2</v>
      </c>
      <c r="DM49" s="67">
        <f>VLOOKUP($F49,[3]Activities!$A$9:$I$263,4,FALSE)/$AI49</f>
        <v>7.2</v>
      </c>
      <c r="DN49" s="67">
        <f>VLOOKUP($F49,[3]Activities!$A$9:$I$263,5,FALSE)/$AI49</f>
        <v>7.2</v>
      </c>
      <c r="DO49" s="67">
        <f>VLOOKUP($F49,[3]Activities!$A$9:$I$263,6,FALSE)/$AI49</f>
        <v>7.2</v>
      </c>
      <c r="DP49" s="67">
        <f>VLOOKUP($F49,[3]Activities!$A$9:$I$263,7,FALSE)/$AI49</f>
        <v>7.2</v>
      </c>
      <c r="DQ49" s="67">
        <f>VLOOKUP($F49,[3]Activities!$A$9:$I$263,8,FALSE)/$AI49</f>
        <v>7.2</v>
      </c>
      <c r="DR49" s="67">
        <f>VLOOKUP($F49,[3]Activities!$A$9:$I$263,9,FALSE)/$AI49</f>
        <v>7.2</v>
      </c>
      <c r="DS49" s="68"/>
    </row>
    <row r="50" spans="1:123" x14ac:dyDescent="0.3">
      <c r="A50" s="69" t="s">
        <v>71</v>
      </c>
      <c r="B50" s="69" t="s">
        <v>901</v>
      </c>
      <c r="C50" s="69" t="s">
        <v>833</v>
      </c>
      <c r="D50" s="69" t="s">
        <v>902</v>
      </c>
      <c r="E50" s="69" t="s">
        <v>903</v>
      </c>
      <c r="F50" s="69" t="s">
        <v>904</v>
      </c>
      <c r="G50" s="70" t="s">
        <v>925</v>
      </c>
      <c r="H50" s="70" t="s">
        <v>906</v>
      </c>
      <c r="I50" s="42">
        <f>455*(103.88/100)</f>
        <v>472.654</v>
      </c>
      <c r="J50" s="71">
        <f t="shared" si="2"/>
        <v>472.654</v>
      </c>
      <c r="K50" s="71">
        <f t="shared" si="2"/>
        <v>472.654</v>
      </c>
      <c r="L50" s="71">
        <f t="shared" si="2"/>
        <v>472.654</v>
      </c>
      <c r="M50" s="71">
        <f t="shared" si="2"/>
        <v>472.654</v>
      </c>
      <c r="N50" s="71">
        <f t="shared" si="2"/>
        <v>472.654</v>
      </c>
      <c r="O50" s="71">
        <f t="shared" si="2"/>
        <v>472.654</v>
      </c>
      <c r="P50" s="72">
        <v>0</v>
      </c>
      <c r="Q50" s="45">
        <f t="shared" si="5"/>
        <v>40.513199999999998</v>
      </c>
      <c r="R50" s="71">
        <f t="shared" si="3"/>
        <v>40.513199999999998</v>
      </c>
      <c r="S50" s="71">
        <f t="shared" si="3"/>
        <v>40.513199999999998</v>
      </c>
      <c r="T50" s="71">
        <f t="shared" si="3"/>
        <v>40.513199999999998</v>
      </c>
      <c r="U50" s="71">
        <f t="shared" si="3"/>
        <v>40.513199999999998</v>
      </c>
      <c r="V50" s="71">
        <f t="shared" si="3"/>
        <v>40.513199999999998</v>
      </c>
      <c r="W50" s="71">
        <f t="shared" si="3"/>
        <v>40.513199999999998</v>
      </c>
      <c r="X50" s="45">
        <f t="shared" si="7"/>
        <v>204</v>
      </c>
      <c r="Y50" s="71">
        <f t="shared" si="7"/>
        <v>204</v>
      </c>
      <c r="Z50" s="71">
        <f t="shared" si="7"/>
        <v>204</v>
      </c>
      <c r="AA50" s="71">
        <f t="shared" si="7"/>
        <v>204</v>
      </c>
      <c r="AB50" s="71">
        <f t="shared" si="7"/>
        <v>204</v>
      </c>
      <c r="AC50" s="71">
        <f t="shared" si="7"/>
        <v>204</v>
      </c>
      <c r="AD50" s="71">
        <f t="shared" si="7"/>
        <v>204</v>
      </c>
      <c r="AE50" s="44">
        <f>[3]Parameters!$B$38</f>
        <v>0.05</v>
      </c>
      <c r="AF50" s="72">
        <v>0</v>
      </c>
      <c r="AG50" s="72">
        <v>20</v>
      </c>
      <c r="AH50" s="72">
        <v>20</v>
      </c>
      <c r="AI50" s="73">
        <v>1</v>
      </c>
      <c r="AJ50" s="73" t="s">
        <v>839</v>
      </c>
      <c r="AK50" s="73" t="s">
        <v>907</v>
      </c>
      <c r="AL50" s="73"/>
      <c r="AM50" s="74"/>
      <c r="AN50" s="74"/>
      <c r="AO50" s="74"/>
      <c r="AP50" s="74"/>
      <c r="AQ50" s="74"/>
      <c r="AR50" s="74"/>
      <c r="AS50" s="75"/>
      <c r="AT50" s="75"/>
      <c r="AU50" s="75"/>
      <c r="AV50" s="76"/>
      <c r="AW50" s="76"/>
      <c r="AX50" s="76"/>
      <c r="AY50" s="77" t="s">
        <v>841</v>
      </c>
      <c r="AZ50" s="77"/>
      <c r="BA50" s="77"/>
      <c r="BB50" s="77"/>
      <c r="BC50" s="77"/>
      <c r="BD50" s="77"/>
      <c r="BE50" s="77"/>
      <c r="BF50" s="77"/>
      <c r="BG50" s="77"/>
      <c r="BH50" s="78"/>
      <c r="BI50" s="78"/>
      <c r="BJ50" s="78"/>
      <c r="BK50" s="78"/>
      <c r="BL50" s="79"/>
      <c r="BM50" s="80"/>
      <c r="BN50" s="81">
        <v>0</v>
      </c>
      <c r="BO50" s="72"/>
      <c r="BP50" s="72"/>
      <c r="BQ50" s="72"/>
      <c r="BR50" s="72"/>
      <c r="BS50" s="72"/>
      <c r="BT50" s="72"/>
      <c r="BU50" s="56"/>
      <c r="BV50" s="77"/>
      <c r="BW50" s="77"/>
      <c r="BX50" s="77"/>
      <c r="BY50" s="77"/>
      <c r="BZ50" s="77"/>
      <c r="CA50" s="77"/>
      <c r="CB50" s="57"/>
      <c r="CC50" s="82">
        <v>4</v>
      </c>
      <c r="CD50" s="58">
        <v>7.2</v>
      </c>
      <c r="CE50" s="58">
        <v>7.2</v>
      </c>
      <c r="CF50" s="58">
        <v>7.2</v>
      </c>
      <c r="CG50" s="58">
        <v>7.2</v>
      </c>
      <c r="CH50" s="58">
        <v>7.2</v>
      </c>
      <c r="CI50" s="56"/>
      <c r="CJ50" s="83"/>
      <c r="CK50" s="83"/>
      <c r="CL50" s="83"/>
      <c r="CM50" s="83"/>
      <c r="CN50" s="83"/>
      <c r="CO50" s="83"/>
      <c r="CP50" s="60"/>
      <c r="CQ50" s="84"/>
      <c r="CR50" s="84"/>
      <c r="CS50" s="84"/>
      <c r="CT50" s="84"/>
      <c r="CU50" s="84"/>
      <c r="CV50" s="84"/>
      <c r="CW50" s="62"/>
      <c r="CX50" s="85"/>
      <c r="CY50" s="85"/>
      <c r="CZ50" s="85"/>
      <c r="DA50" s="85"/>
      <c r="DB50" s="85"/>
      <c r="DC50" s="85"/>
      <c r="DD50" s="64"/>
      <c r="DE50" s="86"/>
      <c r="DF50" s="86"/>
      <c r="DG50" s="86"/>
      <c r="DH50" s="86"/>
      <c r="DI50" s="86"/>
      <c r="DJ50" s="86"/>
      <c r="DK50" s="87"/>
      <c r="DL50" s="62">
        <f>VLOOKUP($F50,[3]Activities!$A$9:$I$263,3,FALSE)/$AI50</f>
        <v>7.2</v>
      </c>
      <c r="DM50" s="88">
        <f>VLOOKUP($F50,[3]Activities!$A$9:$I$263,4,FALSE)/$AI50</f>
        <v>7.2</v>
      </c>
      <c r="DN50" s="88">
        <f>VLOOKUP($F50,[3]Activities!$A$9:$I$263,5,FALSE)/$AI50</f>
        <v>7.2</v>
      </c>
      <c r="DO50" s="88">
        <f>VLOOKUP($F50,[3]Activities!$A$9:$I$263,6,FALSE)/$AI50</f>
        <v>7.2</v>
      </c>
      <c r="DP50" s="88">
        <f>VLOOKUP($F50,[3]Activities!$A$9:$I$263,7,FALSE)/$AI50</f>
        <v>7.2</v>
      </c>
      <c r="DQ50" s="88">
        <f>VLOOKUP($F50,[3]Activities!$A$9:$I$263,8,FALSE)/$AI50</f>
        <v>7.2</v>
      </c>
      <c r="DR50" s="88">
        <f>VLOOKUP($F50,[3]Activities!$A$9:$I$263,9,FALSE)/$AI50</f>
        <v>7.2</v>
      </c>
      <c r="DS50" s="68"/>
    </row>
    <row r="51" spans="1:123" x14ac:dyDescent="0.3">
      <c r="A51" s="40" t="s">
        <v>72</v>
      </c>
      <c r="B51" s="40" t="s">
        <v>901</v>
      </c>
      <c r="C51" s="40" t="s">
        <v>833</v>
      </c>
      <c r="D51" s="40" t="s">
        <v>902</v>
      </c>
      <c r="E51" s="40" t="s">
        <v>926</v>
      </c>
      <c r="F51" s="40" t="s">
        <v>927</v>
      </c>
      <c r="G51" s="41" t="s">
        <v>928</v>
      </c>
      <c r="H51" s="41" t="s">
        <v>929</v>
      </c>
      <c r="I51" s="42">
        <v>130</v>
      </c>
      <c r="J51" s="43">
        <v>130</v>
      </c>
      <c r="K51" s="43">
        <v>130</v>
      </c>
      <c r="L51" s="43">
        <v>130</v>
      </c>
      <c r="M51" s="43">
        <v>130</v>
      </c>
      <c r="N51" s="43">
        <v>130</v>
      </c>
      <c r="O51" s="43">
        <v>130</v>
      </c>
      <c r="P51" s="44">
        <v>0</v>
      </c>
      <c r="Q51" s="45">
        <v>3.9</v>
      </c>
      <c r="R51" s="43">
        <v>3.9</v>
      </c>
      <c r="S51" s="43">
        <v>3.9</v>
      </c>
      <c r="T51" s="43">
        <v>3.9</v>
      </c>
      <c r="U51" s="43">
        <v>3.9</v>
      </c>
      <c r="V51" s="43">
        <v>3.9</v>
      </c>
      <c r="W51" s="43">
        <v>3.9</v>
      </c>
      <c r="X51" s="45">
        <v>0</v>
      </c>
      <c r="Y51" s="43">
        <v>0</v>
      </c>
      <c r="Z51" s="43">
        <v>0</v>
      </c>
      <c r="AA51" s="43">
        <v>0</v>
      </c>
      <c r="AB51" s="43">
        <v>0</v>
      </c>
      <c r="AC51" s="43">
        <v>0</v>
      </c>
      <c r="AD51" s="43">
        <v>0</v>
      </c>
      <c r="AE51" s="44">
        <f>[3]Parameters!$B$38</f>
        <v>0.05</v>
      </c>
      <c r="AF51" s="44">
        <v>0</v>
      </c>
      <c r="AG51" s="44">
        <v>30</v>
      </c>
      <c r="AH51" s="44">
        <v>30</v>
      </c>
      <c r="AI51" s="46">
        <v>1</v>
      </c>
      <c r="AJ51" s="46" t="s">
        <v>839</v>
      </c>
      <c r="AK51" s="46" t="s">
        <v>907</v>
      </c>
      <c r="AL51" s="46"/>
      <c r="AM51" s="47"/>
      <c r="AN51" s="47"/>
      <c r="AO51" s="47"/>
      <c r="AP51" s="47"/>
      <c r="AQ51" s="47"/>
      <c r="AR51" s="47"/>
      <c r="AS51" s="48"/>
      <c r="AT51" s="48"/>
      <c r="AU51" s="48"/>
      <c r="AV51" s="49"/>
      <c r="AW51" s="49"/>
      <c r="AX51" s="49"/>
      <c r="AY51" s="50" t="s">
        <v>841</v>
      </c>
      <c r="AZ51" s="50"/>
      <c r="BA51" s="50"/>
      <c r="BB51" s="51"/>
      <c r="BC51" s="51"/>
      <c r="BD51" s="51"/>
      <c r="BE51" s="51"/>
      <c r="BF51" s="51"/>
      <c r="BG51" s="51"/>
      <c r="BH51" s="52"/>
      <c r="BI51" s="52"/>
      <c r="BJ51" s="52"/>
      <c r="BK51" s="52"/>
      <c r="BL51" s="53"/>
      <c r="BM51" s="54"/>
      <c r="BN51" s="55">
        <f>CB51</f>
        <v>2.4</v>
      </c>
      <c r="BO51" s="44">
        <f>$BN$51/4</f>
        <v>0.6</v>
      </c>
      <c r="BP51" s="44">
        <f t="shared" ref="BP51:BR51" si="8">$BN$51/4</f>
        <v>0.6</v>
      </c>
      <c r="BQ51" s="44">
        <f t="shared" si="8"/>
        <v>0.6</v>
      </c>
      <c r="BR51" s="44">
        <f t="shared" si="8"/>
        <v>0.6</v>
      </c>
      <c r="BS51" s="44"/>
      <c r="BT51" s="44"/>
      <c r="BU51" s="56">
        <f t="shared" si="0"/>
        <v>0</v>
      </c>
      <c r="BV51" s="50"/>
      <c r="BW51" s="50"/>
      <c r="BX51" s="50"/>
      <c r="BY51" s="50"/>
      <c r="BZ51" s="50"/>
      <c r="CA51" s="50"/>
      <c r="CB51" s="57">
        <v>2.4</v>
      </c>
      <c r="CC51" s="58">
        <v>2.52</v>
      </c>
      <c r="CD51" s="58">
        <v>2.72</v>
      </c>
      <c r="CE51" s="58">
        <v>2.8</v>
      </c>
      <c r="CF51" s="58">
        <v>2.89</v>
      </c>
      <c r="CG51" s="58">
        <v>2.96</v>
      </c>
      <c r="CH51" s="58">
        <v>3.07</v>
      </c>
      <c r="CI51" s="56"/>
      <c r="CJ51" s="59"/>
      <c r="CK51" s="59"/>
      <c r="CL51" s="59"/>
      <c r="CM51" s="59"/>
      <c r="CN51" s="59"/>
      <c r="CO51" s="59"/>
      <c r="CP51" s="60"/>
      <c r="CQ51" s="61"/>
      <c r="CR51" s="61"/>
      <c r="CS51" s="61"/>
      <c r="CT51" s="61"/>
      <c r="CU51" s="61"/>
      <c r="CV51" s="61"/>
      <c r="CW51" s="62"/>
      <c r="CX51" s="63"/>
      <c r="CY51" s="63"/>
      <c r="CZ51" s="63"/>
      <c r="DA51" s="63"/>
      <c r="DB51" s="63"/>
      <c r="DC51" s="63"/>
      <c r="DD51" s="64"/>
      <c r="DE51" s="65"/>
      <c r="DF51" s="65"/>
      <c r="DG51" s="65"/>
      <c r="DH51" s="65"/>
      <c r="DI51" s="65"/>
      <c r="DJ51" s="65"/>
      <c r="DK51" s="66" t="s">
        <v>930</v>
      </c>
      <c r="DL51" s="62">
        <f>VLOOKUP($F51,[3]Activities!$A$9:$I$177,3,FALSE)/$AI51</f>
        <v>2.4</v>
      </c>
      <c r="DM51" s="67">
        <f>VLOOKUP($F51,[3]Activities!$A$9:$I$177,4,FALSE)/$AI51</f>
        <v>2.52</v>
      </c>
      <c r="DN51" s="67">
        <f>VLOOKUP($F51,[3]Activities!$A$9:$I$177,5,FALSE)/$AI51</f>
        <v>2.72</v>
      </c>
      <c r="DO51" s="67">
        <f>VLOOKUP($F51,[3]Activities!$A$9:$I$177,6,FALSE)/$AI51</f>
        <v>2.8</v>
      </c>
      <c r="DP51" s="67">
        <f>VLOOKUP($F51,[3]Activities!$A$9:$I$177,7,FALSE)/$AI51</f>
        <v>2.89</v>
      </c>
      <c r="DQ51" s="67">
        <f>VLOOKUP($F51,[3]Activities!$A$9:$I$177,8,FALSE)/$AI51</f>
        <v>2.96</v>
      </c>
      <c r="DR51" s="67">
        <f>VLOOKUP($F51,[3]Activities!$A$9:$I$177,9,FALSE)/$AI51</f>
        <v>3.07</v>
      </c>
      <c r="DS51" s="68"/>
    </row>
    <row r="52" spans="1:123" x14ac:dyDescent="0.3">
      <c r="A52" s="69" t="s">
        <v>73</v>
      </c>
      <c r="B52" s="69" t="s">
        <v>901</v>
      </c>
      <c r="C52" s="69" t="s">
        <v>833</v>
      </c>
      <c r="D52" s="69" t="s">
        <v>902</v>
      </c>
      <c r="E52" s="69" t="s">
        <v>926</v>
      </c>
      <c r="F52" s="69" t="s">
        <v>931</v>
      </c>
      <c r="G52" s="70" t="s">
        <v>932</v>
      </c>
      <c r="H52" s="70" t="s">
        <v>933</v>
      </c>
      <c r="I52" s="42">
        <v>185</v>
      </c>
      <c r="J52" s="71">
        <v>185</v>
      </c>
      <c r="K52" s="71">
        <v>185</v>
      </c>
      <c r="L52" s="71">
        <v>185</v>
      </c>
      <c r="M52" s="71">
        <v>185</v>
      </c>
      <c r="N52" s="71">
        <v>185</v>
      </c>
      <c r="O52" s="71">
        <v>185</v>
      </c>
      <c r="P52" s="72">
        <v>0</v>
      </c>
      <c r="Q52" s="45">
        <v>6</v>
      </c>
      <c r="R52" s="71">
        <v>6</v>
      </c>
      <c r="S52" s="71">
        <v>6</v>
      </c>
      <c r="T52" s="71">
        <v>6</v>
      </c>
      <c r="U52" s="71">
        <v>6</v>
      </c>
      <c r="V52" s="71">
        <v>6</v>
      </c>
      <c r="W52" s="71">
        <v>6</v>
      </c>
      <c r="X52" s="45">
        <v>1.5</v>
      </c>
      <c r="Y52" s="71">
        <v>1.5</v>
      </c>
      <c r="Z52" s="71">
        <v>1.5</v>
      </c>
      <c r="AA52" s="71">
        <v>1.5</v>
      </c>
      <c r="AB52" s="71">
        <v>1.5</v>
      </c>
      <c r="AC52" s="71">
        <v>1.5</v>
      </c>
      <c r="AD52" s="71">
        <v>1.5</v>
      </c>
      <c r="AE52" s="44">
        <f>[3]Parameters!$B$38</f>
        <v>0.05</v>
      </c>
      <c r="AF52" s="72">
        <v>0</v>
      </c>
      <c r="AG52" s="72">
        <v>30</v>
      </c>
      <c r="AH52" s="72">
        <v>30</v>
      </c>
      <c r="AI52" s="73">
        <v>1</v>
      </c>
      <c r="AJ52" s="73" t="s">
        <v>839</v>
      </c>
      <c r="AK52" s="73" t="s">
        <v>907</v>
      </c>
      <c r="AL52" s="73"/>
      <c r="AM52" s="74"/>
      <c r="AN52" s="74"/>
      <c r="AO52" s="74"/>
      <c r="AP52" s="74"/>
      <c r="AQ52" s="74"/>
      <c r="AR52" s="74"/>
      <c r="AS52" s="75"/>
      <c r="AT52" s="75"/>
      <c r="AU52" s="75"/>
      <c r="AV52" s="76"/>
      <c r="AW52" s="76"/>
      <c r="AX52" s="76"/>
      <c r="AY52" s="77" t="s">
        <v>841</v>
      </c>
      <c r="AZ52" s="77"/>
      <c r="BA52" s="77"/>
      <c r="BB52" s="77"/>
      <c r="BC52" s="77"/>
      <c r="BD52" s="77"/>
      <c r="BE52" s="77"/>
      <c r="BF52" s="77"/>
      <c r="BG52" s="77"/>
      <c r="BH52" s="78"/>
      <c r="BI52" s="78"/>
      <c r="BJ52" s="78"/>
      <c r="BK52" s="78"/>
      <c r="BL52" s="79"/>
      <c r="BM52" s="80"/>
      <c r="BN52" s="81">
        <f>CB52</f>
        <v>1.8</v>
      </c>
      <c r="BO52" s="72">
        <f>$BN$52/4</f>
        <v>0.45</v>
      </c>
      <c r="BP52" s="72">
        <f t="shared" ref="BP52:BR52" si="9">$BN$52/4</f>
        <v>0.45</v>
      </c>
      <c r="BQ52" s="72">
        <f t="shared" si="9"/>
        <v>0.45</v>
      </c>
      <c r="BR52" s="72">
        <f t="shared" si="9"/>
        <v>0.45</v>
      </c>
      <c r="BS52" s="72"/>
      <c r="BT52" s="72"/>
      <c r="BU52" s="56">
        <f t="shared" si="0"/>
        <v>0</v>
      </c>
      <c r="BV52" s="77"/>
      <c r="BW52" s="77"/>
      <c r="BX52" s="77"/>
      <c r="BY52" s="77"/>
      <c r="BZ52" s="77"/>
      <c r="CA52" s="77"/>
      <c r="CB52" s="57">
        <v>1.8</v>
      </c>
      <c r="CC52" s="82">
        <v>1.89</v>
      </c>
      <c r="CD52" s="82">
        <v>2.0499999999999998</v>
      </c>
      <c r="CE52" s="82">
        <v>2.1</v>
      </c>
      <c r="CF52" s="82">
        <v>2.16</v>
      </c>
      <c r="CG52" s="82">
        <v>2.2200000000000002</v>
      </c>
      <c r="CH52" s="82">
        <v>2.2999999999999998</v>
      </c>
      <c r="CI52" s="56"/>
      <c r="CJ52" s="83"/>
      <c r="CK52" s="83"/>
      <c r="CL52" s="83"/>
      <c r="CM52" s="83"/>
      <c r="CN52" s="83"/>
      <c r="CO52" s="83"/>
      <c r="CP52" s="60"/>
      <c r="CQ52" s="84"/>
      <c r="CR52" s="84"/>
      <c r="CS52" s="84"/>
      <c r="CT52" s="84"/>
      <c r="CU52" s="84"/>
      <c r="CV52" s="84"/>
      <c r="CW52" s="62"/>
      <c r="CX52" s="85"/>
      <c r="CY52" s="85"/>
      <c r="CZ52" s="85"/>
      <c r="DA52" s="85"/>
      <c r="DB52" s="85"/>
      <c r="DC52" s="85"/>
      <c r="DD52" s="64"/>
      <c r="DE52" s="86"/>
      <c r="DF52" s="86"/>
      <c r="DG52" s="86"/>
      <c r="DH52" s="86"/>
      <c r="DI52" s="86"/>
      <c r="DJ52" s="86"/>
      <c r="DK52" s="87" t="s">
        <v>930</v>
      </c>
      <c r="DL52" s="62">
        <f>VLOOKUP($F52,[3]Activities!$A$9:$I$177,3,FALSE)/$AI52</f>
        <v>1.8</v>
      </c>
      <c r="DM52" s="88">
        <f>VLOOKUP($F52,[3]Activities!$A$9:$I$177,4,FALSE)/$AI52</f>
        <v>1.89</v>
      </c>
      <c r="DN52" s="88">
        <f>VLOOKUP($F52,[3]Activities!$A$9:$I$177,5,FALSE)/$AI52</f>
        <v>2.0499999999999998</v>
      </c>
      <c r="DO52" s="88">
        <f>VLOOKUP($F52,[3]Activities!$A$9:$I$177,6,FALSE)/$AI52</f>
        <v>2.1</v>
      </c>
      <c r="DP52" s="88">
        <f>VLOOKUP($F52,[3]Activities!$A$9:$I$177,7,FALSE)/$AI52</f>
        <v>2.16</v>
      </c>
      <c r="DQ52" s="88">
        <f>VLOOKUP($F52,[3]Activities!$A$9:$I$177,8,FALSE)/$AI52</f>
        <v>2.2200000000000002</v>
      </c>
      <c r="DR52" s="88">
        <f>VLOOKUP($F52,[3]Activities!$A$9:$I$177,9,FALSE)/$AI52</f>
        <v>2.2999999999999998</v>
      </c>
      <c r="DS52" s="68"/>
    </row>
    <row r="53" spans="1:123" x14ac:dyDescent="0.3">
      <c r="A53" s="40" t="s">
        <v>74</v>
      </c>
      <c r="B53" s="40" t="s">
        <v>901</v>
      </c>
      <c r="C53" s="40" t="s">
        <v>833</v>
      </c>
      <c r="D53" s="40" t="s">
        <v>902</v>
      </c>
      <c r="E53" s="40" t="s">
        <v>926</v>
      </c>
      <c r="F53" s="40" t="s">
        <v>931</v>
      </c>
      <c r="G53" s="41" t="s">
        <v>934</v>
      </c>
      <c r="H53" s="41" t="s">
        <v>933</v>
      </c>
      <c r="I53" s="42">
        <v>185</v>
      </c>
      <c r="J53" s="43">
        <v>185</v>
      </c>
      <c r="K53" s="43">
        <v>185</v>
      </c>
      <c r="L53" s="43">
        <v>185</v>
      </c>
      <c r="M53" s="43">
        <v>185</v>
      </c>
      <c r="N53" s="43">
        <v>185</v>
      </c>
      <c r="O53" s="43">
        <v>185</v>
      </c>
      <c r="P53" s="44">
        <v>0</v>
      </c>
      <c r="Q53" s="45">
        <v>6</v>
      </c>
      <c r="R53" s="43">
        <v>6</v>
      </c>
      <c r="S53" s="43">
        <v>6</v>
      </c>
      <c r="T53" s="43">
        <v>6</v>
      </c>
      <c r="U53" s="43">
        <v>6</v>
      </c>
      <c r="V53" s="43">
        <v>6</v>
      </c>
      <c r="W53" s="43">
        <v>6</v>
      </c>
      <c r="X53" s="45">
        <v>0</v>
      </c>
      <c r="Y53" s="43">
        <v>0</v>
      </c>
      <c r="Z53" s="43">
        <v>0</v>
      </c>
      <c r="AA53" s="43">
        <v>0</v>
      </c>
      <c r="AB53" s="43">
        <v>0</v>
      </c>
      <c r="AC53" s="43">
        <v>0</v>
      </c>
      <c r="AD53" s="43">
        <v>0</v>
      </c>
      <c r="AE53" s="44">
        <f>[3]Parameters!$B$38</f>
        <v>0.05</v>
      </c>
      <c r="AF53" s="44">
        <v>0</v>
      </c>
      <c r="AG53" s="44">
        <v>30</v>
      </c>
      <c r="AH53" s="44">
        <v>30</v>
      </c>
      <c r="AI53" s="46">
        <v>1</v>
      </c>
      <c r="AJ53" s="46" t="s">
        <v>839</v>
      </c>
      <c r="AK53" s="46" t="s">
        <v>907</v>
      </c>
      <c r="AL53" s="46"/>
      <c r="AM53" s="47"/>
      <c r="AN53" s="47"/>
      <c r="AO53" s="47"/>
      <c r="AP53" s="47"/>
      <c r="AQ53" s="47"/>
      <c r="AR53" s="47"/>
      <c r="AS53" s="48"/>
      <c r="AT53" s="48"/>
      <c r="AU53" s="48"/>
      <c r="AV53" s="49"/>
      <c r="AW53" s="49"/>
      <c r="AX53" s="49"/>
      <c r="AY53" s="50" t="s">
        <v>841</v>
      </c>
      <c r="AZ53" s="50"/>
      <c r="BA53" s="50"/>
      <c r="BB53" s="51"/>
      <c r="BC53" s="51"/>
      <c r="BD53" s="51"/>
      <c r="BE53" s="51"/>
      <c r="BF53" s="51"/>
      <c r="BG53" s="51"/>
      <c r="BH53" s="52"/>
      <c r="BI53" s="52"/>
      <c r="BJ53" s="52"/>
      <c r="BK53" s="52"/>
      <c r="BL53" s="53"/>
      <c r="BM53" s="54"/>
      <c r="BN53" s="55">
        <v>0</v>
      </c>
      <c r="BO53" s="44"/>
      <c r="BP53" s="44"/>
      <c r="BQ53" s="44"/>
      <c r="BR53" s="44"/>
      <c r="BS53" s="44"/>
      <c r="BT53" s="44"/>
      <c r="BU53" s="56">
        <f t="shared" si="0"/>
        <v>0</v>
      </c>
      <c r="BV53" s="50"/>
      <c r="BW53" s="50"/>
      <c r="BX53" s="50"/>
      <c r="BY53" s="50"/>
      <c r="BZ53" s="50"/>
      <c r="CA53" s="50"/>
      <c r="CB53" s="57"/>
      <c r="CC53" s="58"/>
      <c r="CD53" s="58">
        <v>2.0499999999999998</v>
      </c>
      <c r="CE53" s="58">
        <v>2.1</v>
      </c>
      <c r="CF53" s="58">
        <v>2.16</v>
      </c>
      <c r="CG53" s="58">
        <v>2.2200000000000002</v>
      </c>
      <c r="CH53" s="58">
        <v>2.2999999999999998</v>
      </c>
      <c r="CI53" s="56"/>
      <c r="CJ53" s="59"/>
      <c r="CK53" s="59"/>
      <c r="CL53" s="59"/>
      <c r="CM53" s="59"/>
      <c r="CN53" s="59"/>
      <c r="CO53" s="59"/>
      <c r="CP53" s="60"/>
      <c r="CQ53" s="61"/>
      <c r="CR53" s="61"/>
      <c r="CS53" s="61"/>
      <c r="CT53" s="61"/>
      <c r="CU53" s="61"/>
      <c r="CV53" s="61"/>
      <c r="CW53" s="62"/>
      <c r="CX53" s="63"/>
      <c r="CY53" s="63"/>
      <c r="CZ53" s="63"/>
      <c r="DA53" s="63"/>
      <c r="DB53" s="63"/>
      <c r="DC53" s="63"/>
      <c r="DD53" s="64"/>
      <c r="DE53" s="65"/>
      <c r="DF53" s="65"/>
      <c r="DG53" s="65"/>
      <c r="DH53" s="65"/>
      <c r="DI53" s="65"/>
      <c r="DJ53" s="65"/>
      <c r="DK53" s="66" t="s">
        <v>930</v>
      </c>
      <c r="DL53" s="62">
        <f>VLOOKUP($F53,[3]Activities!$A$9:$I$177,3,FALSE)/$AI53</f>
        <v>1.8</v>
      </c>
      <c r="DM53" s="67">
        <f>VLOOKUP($F53,[3]Activities!$A$9:$I$177,4,FALSE)/$AI53</f>
        <v>1.89</v>
      </c>
      <c r="DN53" s="67">
        <f>VLOOKUP($F53,[3]Activities!$A$9:$I$177,5,FALSE)/$AI53</f>
        <v>2.0499999999999998</v>
      </c>
      <c r="DO53" s="67">
        <f>VLOOKUP($F53,[3]Activities!$A$9:$I$177,6,FALSE)/$AI53</f>
        <v>2.1</v>
      </c>
      <c r="DP53" s="67">
        <f>VLOOKUP($F53,[3]Activities!$A$9:$I$177,7,FALSE)/$AI53</f>
        <v>2.16</v>
      </c>
      <c r="DQ53" s="67">
        <f>VLOOKUP($F53,[3]Activities!$A$9:$I$177,8,FALSE)/$AI53</f>
        <v>2.2200000000000002</v>
      </c>
      <c r="DR53" s="67">
        <f>VLOOKUP($F53,[3]Activities!$A$9:$I$177,9,FALSE)/$AI53</f>
        <v>2.2999999999999998</v>
      </c>
      <c r="DS53" s="68"/>
    </row>
    <row r="54" spans="1:123" x14ac:dyDescent="0.3">
      <c r="A54" s="69" t="s">
        <v>75</v>
      </c>
      <c r="B54" s="69" t="s">
        <v>901</v>
      </c>
      <c r="C54" s="69" t="s">
        <v>833</v>
      </c>
      <c r="D54" s="69" t="s">
        <v>902</v>
      </c>
      <c r="E54" s="69" t="s">
        <v>926</v>
      </c>
      <c r="F54" s="69" t="s">
        <v>935</v>
      </c>
      <c r="G54" s="70" t="s">
        <v>936</v>
      </c>
      <c r="H54" s="70" t="s">
        <v>937</v>
      </c>
      <c r="I54" s="42">
        <v>0</v>
      </c>
      <c r="J54" s="71">
        <v>0</v>
      </c>
      <c r="K54" s="71">
        <v>0</v>
      </c>
      <c r="L54" s="71">
        <v>0</v>
      </c>
      <c r="M54" s="71">
        <v>0</v>
      </c>
      <c r="N54" s="71">
        <v>0</v>
      </c>
      <c r="O54" s="71">
        <v>0</v>
      </c>
      <c r="P54" s="72">
        <v>0</v>
      </c>
      <c r="Q54" s="45">
        <v>0</v>
      </c>
      <c r="R54" s="71">
        <v>0</v>
      </c>
      <c r="S54" s="71">
        <v>0</v>
      </c>
      <c r="T54" s="71">
        <v>0</v>
      </c>
      <c r="U54" s="71">
        <v>0</v>
      </c>
      <c r="V54" s="71">
        <v>0</v>
      </c>
      <c r="W54" s="71">
        <v>0</v>
      </c>
      <c r="X54" s="45">
        <v>0</v>
      </c>
      <c r="Y54" s="71">
        <v>0</v>
      </c>
      <c r="Z54" s="71">
        <v>0</v>
      </c>
      <c r="AA54" s="71">
        <v>0</v>
      </c>
      <c r="AB54" s="71">
        <v>0</v>
      </c>
      <c r="AC54" s="71">
        <v>0</v>
      </c>
      <c r="AD54" s="71">
        <v>0</v>
      </c>
      <c r="AE54" s="44">
        <f>[3]Parameters!$B$38</f>
        <v>0.05</v>
      </c>
      <c r="AF54" s="72">
        <v>0</v>
      </c>
      <c r="AG54" s="72">
        <v>1</v>
      </c>
      <c r="AH54" s="72">
        <v>1</v>
      </c>
      <c r="AI54" s="73">
        <v>1</v>
      </c>
      <c r="AJ54" s="73" t="s">
        <v>839</v>
      </c>
      <c r="AK54" s="73" t="s">
        <v>907</v>
      </c>
      <c r="AL54" s="73"/>
      <c r="AM54" s="74"/>
      <c r="AN54" s="74"/>
      <c r="AO54" s="74"/>
      <c r="AP54" s="74"/>
      <c r="AQ54" s="74"/>
      <c r="AR54" s="74"/>
      <c r="AS54" s="75"/>
      <c r="AT54" s="75"/>
      <c r="AU54" s="75"/>
      <c r="AV54" s="76"/>
      <c r="AW54" s="76"/>
      <c r="AX54" s="76"/>
      <c r="AY54" s="77" t="s">
        <v>841</v>
      </c>
      <c r="AZ54" s="77"/>
      <c r="BA54" s="77"/>
      <c r="BB54" s="77"/>
      <c r="BC54" s="77"/>
      <c r="BD54" s="77"/>
      <c r="BE54" s="77"/>
      <c r="BF54" s="77"/>
      <c r="BG54" s="77"/>
      <c r="BH54" s="78"/>
      <c r="BI54" s="78"/>
      <c r="BJ54" s="78"/>
      <c r="BK54" s="78"/>
      <c r="BL54" s="79"/>
      <c r="BM54" s="80"/>
      <c r="BN54" s="81">
        <f>CB54</f>
        <v>1.2</v>
      </c>
      <c r="BO54" s="72"/>
      <c r="BP54" s="72"/>
      <c r="BQ54" s="72"/>
      <c r="BR54" s="72"/>
      <c r="BS54" s="72"/>
      <c r="BT54" s="72"/>
      <c r="BU54" s="56">
        <f t="shared" si="0"/>
        <v>0</v>
      </c>
      <c r="BV54" s="77"/>
      <c r="BW54" s="77"/>
      <c r="BX54" s="77"/>
      <c r="BY54" s="77"/>
      <c r="BZ54" s="77"/>
      <c r="CA54" s="77"/>
      <c r="CB54" s="57">
        <v>1.2</v>
      </c>
      <c r="CC54" s="82">
        <v>1.26</v>
      </c>
      <c r="CD54" s="82">
        <v>1.36</v>
      </c>
      <c r="CE54" s="82">
        <v>1.4</v>
      </c>
      <c r="CF54" s="82">
        <v>1.44</v>
      </c>
      <c r="CG54" s="82">
        <v>1.48</v>
      </c>
      <c r="CH54" s="82">
        <v>1.53</v>
      </c>
      <c r="CI54" s="56"/>
      <c r="CJ54" s="83"/>
      <c r="CK54" s="83"/>
      <c r="CL54" s="83"/>
      <c r="CM54" s="83"/>
      <c r="CN54" s="83"/>
      <c r="CO54" s="83"/>
      <c r="CP54" s="60"/>
      <c r="CQ54" s="84"/>
      <c r="CR54" s="84"/>
      <c r="CS54" s="84"/>
      <c r="CT54" s="84"/>
      <c r="CU54" s="84"/>
      <c r="CV54" s="84"/>
      <c r="CW54" s="62"/>
      <c r="CX54" s="85"/>
      <c r="CY54" s="85"/>
      <c r="CZ54" s="85"/>
      <c r="DA54" s="85"/>
      <c r="DB54" s="85"/>
      <c r="DC54" s="85"/>
      <c r="DD54" s="64"/>
      <c r="DE54" s="86"/>
      <c r="DF54" s="86"/>
      <c r="DG54" s="86"/>
      <c r="DH54" s="86"/>
      <c r="DI54" s="86"/>
      <c r="DJ54" s="86"/>
      <c r="DK54" s="87" t="s">
        <v>930</v>
      </c>
      <c r="DL54" s="62">
        <f>VLOOKUP($F54,[3]Activities!$A$9:$I$177,3,FALSE)/$AI54</f>
        <v>1.2</v>
      </c>
      <c r="DM54" s="88">
        <f>VLOOKUP($F54,[3]Activities!$A$9:$I$177,4,FALSE)/$AI54</f>
        <v>1.26</v>
      </c>
      <c r="DN54" s="88">
        <f>VLOOKUP($F54,[3]Activities!$A$9:$I$177,5,FALSE)/$AI54</f>
        <v>1.36</v>
      </c>
      <c r="DO54" s="88">
        <f>VLOOKUP($F54,[3]Activities!$A$9:$I$177,6,FALSE)/$AI54</f>
        <v>1.4</v>
      </c>
      <c r="DP54" s="88">
        <f>VLOOKUP($F54,[3]Activities!$A$9:$I$177,7,FALSE)/$AI54</f>
        <v>1.44</v>
      </c>
      <c r="DQ54" s="88">
        <f>VLOOKUP($F54,[3]Activities!$A$9:$I$177,8,FALSE)/$AI54</f>
        <v>1.48</v>
      </c>
      <c r="DR54" s="88">
        <f>VLOOKUP($F54,[3]Activities!$A$9:$I$177,9,FALSE)/$AI54</f>
        <v>1.53</v>
      </c>
      <c r="DS54" s="68"/>
    </row>
    <row r="55" spans="1:123" x14ac:dyDescent="0.3">
      <c r="A55" s="40" t="s">
        <v>76</v>
      </c>
      <c r="B55" s="40" t="s">
        <v>901</v>
      </c>
      <c r="C55" s="69" t="s">
        <v>833</v>
      </c>
      <c r="D55" s="40" t="s">
        <v>902</v>
      </c>
      <c r="E55" s="40" t="s">
        <v>938</v>
      </c>
      <c r="F55" s="95" t="s">
        <v>939</v>
      </c>
      <c r="G55" s="41" t="s">
        <v>940</v>
      </c>
      <c r="H55" s="41" t="s">
        <v>941</v>
      </c>
      <c r="I55" s="42">
        <v>725</v>
      </c>
      <c r="J55" s="43">
        <v>725</v>
      </c>
      <c r="K55" s="43">
        <v>725</v>
      </c>
      <c r="L55" s="43">
        <v>725</v>
      </c>
      <c r="M55" s="43">
        <v>725</v>
      </c>
      <c r="N55" s="43">
        <v>725</v>
      </c>
      <c r="O55" s="43">
        <v>725</v>
      </c>
      <c r="P55" s="44">
        <v>0</v>
      </c>
      <c r="Q55" s="45">
        <v>36</v>
      </c>
      <c r="R55" s="43">
        <v>36</v>
      </c>
      <c r="S55" s="43">
        <v>36</v>
      </c>
      <c r="T55" s="43">
        <v>36</v>
      </c>
      <c r="U55" s="43">
        <v>36</v>
      </c>
      <c r="V55" s="43">
        <v>36</v>
      </c>
      <c r="W55" s="43">
        <v>36</v>
      </c>
      <c r="X55" s="45">
        <v>0</v>
      </c>
      <c r="Y55" s="43">
        <v>0</v>
      </c>
      <c r="Z55" s="43">
        <v>0</v>
      </c>
      <c r="AA55" s="43">
        <v>0</v>
      </c>
      <c r="AB55" s="43">
        <v>0</v>
      </c>
      <c r="AC55" s="43">
        <v>0</v>
      </c>
      <c r="AD55" s="43">
        <v>0</v>
      </c>
      <c r="AE55" s="44">
        <f>[3]Parameters!$B$38</f>
        <v>0.05</v>
      </c>
      <c r="AF55" s="44">
        <v>0</v>
      </c>
      <c r="AG55" s="44">
        <v>30</v>
      </c>
      <c r="AH55" s="44">
        <v>30</v>
      </c>
      <c r="AI55" s="46">
        <v>1</v>
      </c>
      <c r="AJ55" s="46" t="s">
        <v>839</v>
      </c>
      <c r="AK55" s="46" t="s">
        <v>907</v>
      </c>
      <c r="AL55" s="46"/>
      <c r="AM55" s="47"/>
      <c r="AN55" s="47"/>
      <c r="AO55" s="47"/>
      <c r="AP55" s="47"/>
      <c r="AQ55" s="47"/>
      <c r="AR55" s="47"/>
      <c r="AS55" s="48"/>
      <c r="AT55" s="48"/>
      <c r="AU55" s="48"/>
      <c r="AV55" s="49"/>
      <c r="AW55" s="49"/>
      <c r="AX55" s="49"/>
      <c r="AY55" s="50" t="s">
        <v>841</v>
      </c>
      <c r="AZ55" s="50"/>
      <c r="BA55" s="50"/>
      <c r="BB55" s="51"/>
      <c r="BC55" s="51"/>
      <c r="BD55" s="51"/>
      <c r="BE55" s="51"/>
      <c r="BF55" s="51"/>
      <c r="BG55" s="51"/>
      <c r="BH55" s="52"/>
      <c r="BI55" s="52"/>
      <c r="BJ55" s="52"/>
      <c r="BK55" s="52"/>
      <c r="BL55" s="53"/>
      <c r="BM55" s="54"/>
      <c r="BN55" s="55">
        <v>4</v>
      </c>
      <c r="BO55" s="44"/>
      <c r="BP55" s="44"/>
      <c r="BQ55" s="44"/>
      <c r="BR55" s="44"/>
      <c r="BS55" s="44"/>
      <c r="BT55" s="44"/>
      <c r="BU55" s="56">
        <v>2</v>
      </c>
      <c r="BV55" s="50"/>
      <c r="BW55" s="50"/>
      <c r="BX55" s="50"/>
      <c r="BY55" s="50"/>
      <c r="BZ55" s="50"/>
      <c r="CA55" s="50"/>
      <c r="CB55" s="57">
        <v>10</v>
      </c>
      <c r="CC55" s="58">
        <v>5</v>
      </c>
      <c r="CD55" s="58">
        <v>5</v>
      </c>
      <c r="CE55" s="58">
        <v>5</v>
      </c>
      <c r="CF55" s="58">
        <v>5</v>
      </c>
      <c r="CG55" s="58">
        <v>5</v>
      </c>
      <c r="CH55" s="58">
        <v>5</v>
      </c>
      <c r="CI55" s="56"/>
      <c r="CJ55" s="59"/>
      <c r="CK55" s="59"/>
      <c r="CL55" s="59"/>
      <c r="CM55" s="59"/>
      <c r="CN55" s="59"/>
      <c r="CO55" s="59"/>
      <c r="CP55" s="60"/>
      <c r="CQ55" s="61"/>
      <c r="CR55" s="61"/>
      <c r="CS55" s="61"/>
      <c r="CT55" s="61"/>
      <c r="CU55" s="61"/>
      <c r="CV55" s="61"/>
      <c r="CW55" s="62"/>
      <c r="CX55" s="63"/>
      <c r="CY55" s="63"/>
      <c r="CZ55" s="93">
        <v>1</v>
      </c>
      <c r="DA55" s="93">
        <v>1</v>
      </c>
      <c r="DB55" s="93">
        <v>1</v>
      </c>
      <c r="DC55" s="93">
        <v>1</v>
      </c>
      <c r="DD55" s="64"/>
      <c r="DE55" s="65"/>
      <c r="DF55" s="65"/>
      <c r="DG55" s="65"/>
      <c r="DH55" s="65"/>
      <c r="DI55" s="65"/>
      <c r="DJ55" s="65"/>
      <c r="DK55" s="66" t="s">
        <v>942</v>
      </c>
      <c r="DL55" s="62">
        <f>VLOOKUP($F55,[3]Activities!$A$9:$I$177,3,FALSE)/$AI55</f>
        <v>3</v>
      </c>
      <c r="DM55" s="67">
        <f>VLOOKUP($F55,[3]Activities!$A$9:$I$177,4,FALSE)/$AI55</f>
        <v>3.29</v>
      </c>
      <c r="DN55" s="67">
        <f>VLOOKUP($F55,[3]Activities!$A$9:$I$177,5,FALSE)/$AI55</f>
        <v>3.42</v>
      </c>
      <c r="DO55" s="67">
        <f>VLOOKUP($F55,[3]Activities!$A$9:$I$177,6,FALSE)/$AI55</f>
        <v>3.58</v>
      </c>
      <c r="DP55" s="67">
        <f>VLOOKUP($F55,[3]Activities!$A$9:$I$177,7,FALSE)/$AI55</f>
        <v>3.77</v>
      </c>
      <c r="DQ55" s="67">
        <f>VLOOKUP($F55,[3]Activities!$A$9:$I$177,8,FALSE)/$AI55</f>
        <v>3.97</v>
      </c>
      <c r="DR55" s="67">
        <f>VLOOKUP($F55,[3]Activities!$A$9:$I$177,9,FALSE)/$AI55</f>
        <v>4.18</v>
      </c>
      <c r="DS55" s="68"/>
    </row>
    <row r="56" spans="1:123" x14ac:dyDescent="0.3">
      <c r="A56" s="69" t="s">
        <v>77</v>
      </c>
      <c r="B56" s="69" t="s">
        <v>901</v>
      </c>
      <c r="C56" s="69" t="s">
        <v>833</v>
      </c>
      <c r="D56" s="69" t="s">
        <v>902</v>
      </c>
      <c r="E56" s="69" t="s">
        <v>938</v>
      </c>
      <c r="F56" s="95" t="s">
        <v>939</v>
      </c>
      <c r="G56" s="70" t="s">
        <v>943</v>
      </c>
      <c r="H56" s="70" t="s">
        <v>941</v>
      </c>
      <c r="I56" s="42">
        <v>1100</v>
      </c>
      <c r="J56" s="71">
        <v>1100</v>
      </c>
      <c r="K56" s="71">
        <v>1100</v>
      </c>
      <c r="L56" s="71">
        <v>1100</v>
      </c>
      <c r="M56" s="71">
        <v>1100</v>
      </c>
      <c r="N56" s="71">
        <v>1100</v>
      </c>
      <c r="O56" s="71">
        <v>1100</v>
      </c>
      <c r="P56" s="72">
        <v>0</v>
      </c>
      <c r="Q56" s="45">
        <v>48</v>
      </c>
      <c r="R56" s="71">
        <v>48</v>
      </c>
      <c r="S56" s="71">
        <v>48</v>
      </c>
      <c r="T56" s="71">
        <v>48</v>
      </c>
      <c r="U56" s="71">
        <v>48</v>
      </c>
      <c r="V56" s="71">
        <v>48</v>
      </c>
      <c r="W56" s="71">
        <v>48</v>
      </c>
      <c r="X56" s="45">
        <v>0</v>
      </c>
      <c r="Y56" s="71">
        <v>0</v>
      </c>
      <c r="Z56" s="71">
        <v>0</v>
      </c>
      <c r="AA56" s="71">
        <v>0</v>
      </c>
      <c r="AB56" s="71">
        <v>0</v>
      </c>
      <c r="AC56" s="71">
        <v>0</v>
      </c>
      <c r="AD56" s="71">
        <v>0</v>
      </c>
      <c r="AE56" s="44">
        <f>[3]Parameters!$B$38</f>
        <v>0.05</v>
      </c>
      <c r="AF56" s="72">
        <v>0</v>
      </c>
      <c r="AG56" s="72">
        <v>30</v>
      </c>
      <c r="AH56" s="72">
        <v>30</v>
      </c>
      <c r="AI56" s="73">
        <v>1</v>
      </c>
      <c r="AJ56" s="73" t="s">
        <v>839</v>
      </c>
      <c r="AK56" s="73" t="s">
        <v>907</v>
      </c>
      <c r="AL56" s="73"/>
      <c r="AM56" s="74"/>
      <c r="AN56" s="74"/>
      <c r="AO56" s="74"/>
      <c r="AP56" s="74"/>
      <c r="AQ56" s="74"/>
      <c r="AR56" s="74"/>
      <c r="AS56" s="75"/>
      <c r="AT56" s="75"/>
      <c r="AU56" s="75"/>
      <c r="AV56" s="76"/>
      <c r="AW56" s="76"/>
      <c r="AX56" s="76"/>
      <c r="AY56" s="77" t="s">
        <v>841</v>
      </c>
      <c r="AZ56" s="77"/>
      <c r="BA56" s="77"/>
      <c r="BB56" s="77"/>
      <c r="BC56" s="77"/>
      <c r="BD56" s="77"/>
      <c r="BE56" s="77"/>
      <c r="BF56" s="77"/>
      <c r="BG56" s="77"/>
      <c r="BH56" s="78"/>
      <c r="BI56" s="78"/>
      <c r="BJ56" s="78"/>
      <c r="BK56" s="78"/>
      <c r="BL56" s="79"/>
      <c r="BM56" s="80"/>
      <c r="BN56" s="81">
        <v>0</v>
      </c>
      <c r="BO56" s="72"/>
      <c r="BP56" s="72"/>
      <c r="BQ56" s="72"/>
      <c r="BR56" s="72"/>
      <c r="BS56" s="72"/>
      <c r="BT56" s="72"/>
      <c r="BU56" s="56">
        <f t="shared" si="0"/>
        <v>0</v>
      </c>
      <c r="BV56" s="77"/>
      <c r="BW56" s="77"/>
      <c r="BX56" s="77"/>
      <c r="BY56" s="77"/>
      <c r="BZ56" s="77"/>
      <c r="CA56" s="77"/>
      <c r="CB56" s="57"/>
      <c r="CC56" s="90">
        <v>4</v>
      </c>
      <c r="CD56" s="90">
        <v>4</v>
      </c>
      <c r="CE56" s="82">
        <v>5</v>
      </c>
      <c r="CF56" s="82">
        <v>5</v>
      </c>
      <c r="CG56" s="82">
        <v>5</v>
      </c>
      <c r="CH56" s="82">
        <v>5</v>
      </c>
      <c r="CI56" s="56"/>
      <c r="CJ56" s="83"/>
      <c r="CK56" s="83"/>
      <c r="CL56" s="83"/>
      <c r="CM56" s="83"/>
      <c r="CN56" s="83"/>
      <c r="CO56" s="83"/>
      <c r="CP56" s="60"/>
      <c r="CQ56" s="84"/>
      <c r="CR56" s="84"/>
      <c r="CS56" s="84"/>
      <c r="CT56" s="84"/>
      <c r="CU56" s="84"/>
      <c r="CV56" s="84"/>
      <c r="CW56" s="62"/>
      <c r="CX56" s="85"/>
      <c r="CY56" s="85"/>
      <c r="CZ56" s="85"/>
      <c r="DA56" s="85"/>
      <c r="DB56" s="93"/>
      <c r="DC56" s="93"/>
      <c r="DD56" s="64"/>
      <c r="DE56" s="86"/>
      <c r="DF56" s="86"/>
      <c r="DG56" s="86"/>
      <c r="DH56" s="86"/>
      <c r="DI56" s="86"/>
      <c r="DJ56" s="86"/>
      <c r="DK56" s="87" t="s">
        <v>944</v>
      </c>
      <c r="DL56" s="62">
        <f>VLOOKUP($F56,[3]Activities!$A$9:$I$177,3,FALSE)/$AI56</f>
        <v>3</v>
      </c>
      <c r="DM56" s="88">
        <f>VLOOKUP($F56,[3]Activities!$A$9:$I$177,4,FALSE)/$AI56</f>
        <v>3.29</v>
      </c>
      <c r="DN56" s="88">
        <f>VLOOKUP($F56,[3]Activities!$A$9:$I$177,5,FALSE)/$AI56</f>
        <v>3.42</v>
      </c>
      <c r="DO56" s="88">
        <f>VLOOKUP($F56,[3]Activities!$A$9:$I$177,6,FALSE)/$AI56</f>
        <v>3.58</v>
      </c>
      <c r="DP56" s="88">
        <f>VLOOKUP($F56,[3]Activities!$A$9:$I$177,7,FALSE)/$AI56</f>
        <v>3.77</v>
      </c>
      <c r="DQ56" s="88">
        <f>VLOOKUP($F56,[3]Activities!$A$9:$I$177,8,FALSE)/$AI56</f>
        <v>3.97</v>
      </c>
      <c r="DR56" s="88">
        <f>VLOOKUP($F56,[3]Activities!$A$9:$I$177,9,FALSE)/$AI56</f>
        <v>4.18</v>
      </c>
      <c r="DS56" s="68"/>
    </row>
    <row r="57" spans="1:123" x14ac:dyDescent="0.3">
      <c r="A57" s="40" t="s">
        <v>78</v>
      </c>
      <c r="B57" s="40" t="s">
        <v>901</v>
      </c>
      <c r="C57" s="69" t="s">
        <v>833</v>
      </c>
      <c r="D57" s="40" t="s">
        <v>902</v>
      </c>
      <c r="E57" s="40" t="s">
        <v>938</v>
      </c>
      <c r="F57" s="95" t="s">
        <v>939</v>
      </c>
      <c r="G57" s="41" t="s">
        <v>945</v>
      </c>
      <c r="H57" s="41" t="s">
        <v>941</v>
      </c>
      <c r="I57" s="42">
        <v>1100</v>
      </c>
      <c r="J57" s="43">
        <v>1100</v>
      </c>
      <c r="K57" s="43">
        <v>1100</v>
      </c>
      <c r="L57" s="43">
        <v>1100</v>
      </c>
      <c r="M57" s="43">
        <v>1100</v>
      </c>
      <c r="N57" s="43">
        <v>1100</v>
      </c>
      <c r="O57" s="43">
        <v>1100</v>
      </c>
      <c r="P57" s="44">
        <v>0</v>
      </c>
      <c r="Q57" s="45">
        <v>48</v>
      </c>
      <c r="R57" s="43">
        <v>48</v>
      </c>
      <c r="S57" s="43">
        <v>48</v>
      </c>
      <c r="T57" s="43">
        <v>48</v>
      </c>
      <c r="U57" s="43">
        <v>48</v>
      </c>
      <c r="V57" s="43">
        <v>48</v>
      </c>
      <c r="W57" s="43">
        <v>48</v>
      </c>
      <c r="X57" s="45">
        <v>0</v>
      </c>
      <c r="Y57" s="43">
        <v>0</v>
      </c>
      <c r="Z57" s="43">
        <v>0</v>
      </c>
      <c r="AA57" s="43">
        <v>0</v>
      </c>
      <c r="AB57" s="43">
        <v>0</v>
      </c>
      <c r="AC57" s="43">
        <v>0</v>
      </c>
      <c r="AD57" s="43">
        <v>0</v>
      </c>
      <c r="AE57" s="44">
        <f>[3]Parameters!$B$38</f>
        <v>0.05</v>
      </c>
      <c r="AF57" s="44">
        <v>0</v>
      </c>
      <c r="AG57" s="44">
        <v>30</v>
      </c>
      <c r="AH57" s="44">
        <v>30</v>
      </c>
      <c r="AI57" s="46">
        <v>1</v>
      </c>
      <c r="AJ57" s="46" t="s">
        <v>839</v>
      </c>
      <c r="AK57" s="46" t="s">
        <v>907</v>
      </c>
      <c r="AL57" s="46"/>
      <c r="AM57" s="47"/>
      <c r="AN57" s="47"/>
      <c r="AO57" s="47"/>
      <c r="AP57" s="47"/>
      <c r="AQ57" s="47"/>
      <c r="AR57" s="47"/>
      <c r="AS57" s="48"/>
      <c r="AT57" s="48"/>
      <c r="AU57" s="48"/>
      <c r="AV57" s="49"/>
      <c r="AW57" s="49"/>
      <c r="AX57" s="49"/>
      <c r="AY57" s="50" t="s">
        <v>841</v>
      </c>
      <c r="AZ57" s="50"/>
      <c r="BA57" s="50"/>
      <c r="BB57" s="51"/>
      <c r="BC57" s="51"/>
      <c r="BD57" s="51"/>
      <c r="BE57" s="51"/>
      <c r="BF57" s="51"/>
      <c r="BG57" s="51"/>
      <c r="BH57" s="52"/>
      <c r="BI57" s="52"/>
      <c r="BJ57" s="52"/>
      <c r="BK57" s="52"/>
      <c r="BL57" s="53"/>
      <c r="BM57" s="54"/>
      <c r="BN57" s="55">
        <v>0</v>
      </c>
      <c r="BO57" s="44"/>
      <c r="BP57" s="44"/>
      <c r="BQ57" s="44"/>
      <c r="BR57" s="44"/>
      <c r="BS57" s="44"/>
      <c r="BT57" s="44"/>
      <c r="BU57" s="56">
        <f t="shared" si="0"/>
        <v>0</v>
      </c>
      <c r="BV57" s="50"/>
      <c r="BW57" s="50"/>
      <c r="BX57" s="50"/>
      <c r="BY57" s="50"/>
      <c r="BZ57" s="50"/>
      <c r="CA57" s="50"/>
      <c r="CB57" s="57"/>
      <c r="CC57" s="90">
        <v>4</v>
      </c>
      <c r="CD57" s="90">
        <v>4</v>
      </c>
      <c r="CE57" s="58">
        <v>5</v>
      </c>
      <c r="CF57" s="58">
        <v>5</v>
      </c>
      <c r="CG57" s="58">
        <v>5</v>
      </c>
      <c r="CH57" s="58">
        <v>5</v>
      </c>
      <c r="CI57" s="56"/>
      <c r="CJ57" s="59"/>
      <c r="CK57" s="59"/>
      <c r="CL57" s="59"/>
      <c r="CM57" s="59"/>
      <c r="CN57" s="59"/>
      <c r="CO57" s="59"/>
      <c r="CP57" s="60"/>
      <c r="CQ57" s="61"/>
      <c r="CR57" s="61"/>
      <c r="CS57" s="61"/>
      <c r="CT57" s="61"/>
      <c r="CU57" s="61"/>
      <c r="CV57" s="61"/>
      <c r="CW57" s="62"/>
      <c r="CX57" s="63"/>
      <c r="CY57" s="63"/>
      <c r="CZ57" s="63"/>
      <c r="DA57" s="63"/>
      <c r="DB57" s="63"/>
      <c r="DC57" s="63"/>
      <c r="DD57" s="64"/>
      <c r="DE57" s="65"/>
      <c r="DF57" s="65"/>
      <c r="DG57" s="65"/>
      <c r="DH57" s="65"/>
      <c r="DI57" s="65"/>
      <c r="DJ57" s="65"/>
      <c r="DK57" s="66" t="s">
        <v>944</v>
      </c>
      <c r="DL57" s="62">
        <f>VLOOKUP($F57,[3]Activities!$A$9:$I$177,3,FALSE)/$AI57</f>
        <v>3</v>
      </c>
      <c r="DM57" s="67">
        <f>VLOOKUP($F57,[3]Activities!$A$9:$I$177,4,FALSE)/$AI57</f>
        <v>3.29</v>
      </c>
      <c r="DN57" s="67">
        <f>VLOOKUP($F57,[3]Activities!$A$9:$I$177,5,FALSE)/$AI57</f>
        <v>3.42</v>
      </c>
      <c r="DO57" s="67">
        <f>VLOOKUP($F57,[3]Activities!$A$9:$I$177,6,FALSE)/$AI57</f>
        <v>3.58</v>
      </c>
      <c r="DP57" s="67">
        <f>VLOOKUP($F57,[3]Activities!$A$9:$I$177,7,FALSE)/$AI57</f>
        <v>3.77</v>
      </c>
      <c r="DQ57" s="67">
        <f>VLOOKUP($F57,[3]Activities!$A$9:$I$177,8,FALSE)/$AI57</f>
        <v>3.97</v>
      </c>
      <c r="DR57" s="67">
        <f>VLOOKUP($F57,[3]Activities!$A$9:$I$177,9,FALSE)/$AI57</f>
        <v>4.18</v>
      </c>
      <c r="DS57" s="68"/>
    </row>
    <row r="58" spans="1:123" x14ac:dyDescent="0.3">
      <c r="A58" s="69" t="s">
        <v>79</v>
      </c>
      <c r="B58" s="69" t="s">
        <v>901</v>
      </c>
      <c r="C58" s="69" t="s">
        <v>833</v>
      </c>
      <c r="D58" s="69" t="s">
        <v>902</v>
      </c>
      <c r="E58" s="69" t="s">
        <v>938</v>
      </c>
      <c r="F58" s="95" t="s">
        <v>939</v>
      </c>
      <c r="G58" s="70" t="s">
        <v>946</v>
      </c>
      <c r="H58" s="70" t="s">
        <v>941</v>
      </c>
      <c r="I58" s="42">
        <v>1100</v>
      </c>
      <c r="J58" s="71">
        <v>1100</v>
      </c>
      <c r="K58" s="71">
        <v>1100</v>
      </c>
      <c r="L58" s="71">
        <v>1100</v>
      </c>
      <c r="M58" s="71">
        <v>1100</v>
      </c>
      <c r="N58" s="71">
        <v>1100</v>
      </c>
      <c r="O58" s="71">
        <v>1100</v>
      </c>
      <c r="P58" s="72">
        <v>0</v>
      </c>
      <c r="Q58" s="45">
        <v>48</v>
      </c>
      <c r="R58" s="71">
        <v>48</v>
      </c>
      <c r="S58" s="71">
        <v>48</v>
      </c>
      <c r="T58" s="71">
        <v>48</v>
      </c>
      <c r="U58" s="71">
        <v>48</v>
      </c>
      <c r="V58" s="71">
        <v>48</v>
      </c>
      <c r="W58" s="71">
        <v>48</v>
      </c>
      <c r="X58" s="45">
        <v>0</v>
      </c>
      <c r="Y58" s="71">
        <v>0</v>
      </c>
      <c r="Z58" s="71">
        <v>0</v>
      </c>
      <c r="AA58" s="71">
        <v>0</v>
      </c>
      <c r="AB58" s="71">
        <v>0</v>
      </c>
      <c r="AC58" s="71">
        <v>0</v>
      </c>
      <c r="AD58" s="71">
        <v>0</v>
      </c>
      <c r="AE58" s="44">
        <f>[3]Parameters!$B$38</f>
        <v>0.05</v>
      </c>
      <c r="AF58" s="72">
        <v>0</v>
      </c>
      <c r="AG58" s="72">
        <v>30</v>
      </c>
      <c r="AH58" s="72">
        <v>30</v>
      </c>
      <c r="AI58" s="73">
        <v>1</v>
      </c>
      <c r="AJ58" s="73" t="s">
        <v>839</v>
      </c>
      <c r="AK58" s="73" t="s">
        <v>907</v>
      </c>
      <c r="AL58" s="73"/>
      <c r="AM58" s="74"/>
      <c r="AN58" s="74"/>
      <c r="AO58" s="74"/>
      <c r="AP58" s="74"/>
      <c r="AQ58" s="74"/>
      <c r="AR58" s="74"/>
      <c r="AS58" s="75"/>
      <c r="AT58" s="75"/>
      <c r="AU58" s="75"/>
      <c r="AV58" s="76"/>
      <c r="AW58" s="76"/>
      <c r="AX58" s="76"/>
      <c r="AY58" s="77" t="s">
        <v>841</v>
      </c>
      <c r="AZ58" s="77"/>
      <c r="BA58" s="77"/>
      <c r="BB58" s="77"/>
      <c r="BC58" s="77"/>
      <c r="BD58" s="77"/>
      <c r="BE58" s="77"/>
      <c r="BF58" s="77"/>
      <c r="BG58" s="77"/>
      <c r="BH58" s="78"/>
      <c r="BI58" s="78"/>
      <c r="BJ58" s="78"/>
      <c r="BK58" s="78"/>
      <c r="BL58" s="79"/>
      <c r="BM58" s="80"/>
      <c r="BN58" s="81">
        <v>0</v>
      </c>
      <c r="BO58" s="72"/>
      <c r="BP58" s="72"/>
      <c r="BQ58" s="72"/>
      <c r="BR58" s="72"/>
      <c r="BS58" s="72"/>
      <c r="BT58" s="72"/>
      <c r="BU58" s="56">
        <f t="shared" si="0"/>
        <v>0</v>
      </c>
      <c r="BV58" s="77"/>
      <c r="BW58" s="77"/>
      <c r="BX58" s="77"/>
      <c r="BY58" s="77"/>
      <c r="BZ58" s="77"/>
      <c r="CA58" s="77"/>
      <c r="CB58" s="57"/>
      <c r="CC58" s="90">
        <v>4</v>
      </c>
      <c r="CD58" s="90">
        <v>4</v>
      </c>
      <c r="CE58" s="82">
        <v>5</v>
      </c>
      <c r="CF58" s="82">
        <v>5</v>
      </c>
      <c r="CG58" s="82">
        <v>5</v>
      </c>
      <c r="CH58" s="82">
        <v>5</v>
      </c>
      <c r="CI58" s="56"/>
      <c r="CJ58" s="83"/>
      <c r="CK58" s="83"/>
      <c r="CL58" s="83"/>
      <c r="CM58" s="83"/>
      <c r="CN58" s="83"/>
      <c r="CO58" s="83"/>
      <c r="CP58" s="60"/>
      <c r="CQ58" s="84"/>
      <c r="CR58" s="84"/>
      <c r="CS58" s="84"/>
      <c r="CT58" s="84"/>
      <c r="CU58" s="84"/>
      <c r="CV58" s="84"/>
      <c r="CW58" s="62"/>
      <c r="CX58" s="85"/>
      <c r="CY58" s="85"/>
      <c r="CZ58" s="85"/>
      <c r="DA58" s="85"/>
      <c r="DB58" s="85"/>
      <c r="DC58" s="85"/>
      <c r="DD58" s="64"/>
      <c r="DE58" s="86"/>
      <c r="DF58" s="86"/>
      <c r="DG58" s="86"/>
      <c r="DH58" s="86"/>
      <c r="DI58" s="86"/>
      <c r="DJ58" s="86"/>
      <c r="DK58" s="87" t="s">
        <v>944</v>
      </c>
      <c r="DL58" s="62">
        <f>VLOOKUP($F58,[3]Activities!$A$9:$I$177,3,FALSE)/$AI58</f>
        <v>3</v>
      </c>
      <c r="DM58" s="88">
        <f>VLOOKUP($F58,[3]Activities!$A$9:$I$177,4,FALSE)/$AI58</f>
        <v>3.29</v>
      </c>
      <c r="DN58" s="88">
        <f>VLOOKUP($F58,[3]Activities!$A$9:$I$177,5,FALSE)/$AI58</f>
        <v>3.42</v>
      </c>
      <c r="DO58" s="88">
        <f>VLOOKUP($F58,[3]Activities!$A$9:$I$177,6,FALSE)/$AI58</f>
        <v>3.58</v>
      </c>
      <c r="DP58" s="88">
        <f>VLOOKUP($F58,[3]Activities!$A$9:$I$177,7,FALSE)/$AI58</f>
        <v>3.77</v>
      </c>
      <c r="DQ58" s="88">
        <f>VLOOKUP($F58,[3]Activities!$A$9:$I$177,8,FALSE)/$AI58</f>
        <v>3.97</v>
      </c>
      <c r="DR58" s="88">
        <f>VLOOKUP($F58,[3]Activities!$A$9:$I$177,9,FALSE)/$AI58</f>
        <v>4.18</v>
      </c>
      <c r="DS58" s="68"/>
    </row>
    <row r="59" spans="1:123" x14ac:dyDescent="0.3">
      <c r="A59" s="40" t="s">
        <v>80</v>
      </c>
      <c r="B59" s="40" t="s">
        <v>901</v>
      </c>
      <c r="C59" s="69" t="s">
        <v>833</v>
      </c>
      <c r="D59" s="40" t="s">
        <v>902</v>
      </c>
      <c r="E59" s="40" t="s">
        <v>938</v>
      </c>
      <c r="F59" s="95" t="s">
        <v>939</v>
      </c>
      <c r="G59" s="41" t="s">
        <v>947</v>
      </c>
      <c r="H59" s="41" t="s">
        <v>941</v>
      </c>
      <c r="I59" s="42">
        <v>970</v>
      </c>
      <c r="J59" s="43">
        <v>970</v>
      </c>
      <c r="K59" s="43">
        <v>970</v>
      </c>
      <c r="L59" s="43">
        <v>970</v>
      </c>
      <c r="M59" s="43">
        <v>970</v>
      </c>
      <c r="N59" s="43">
        <v>970</v>
      </c>
      <c r="O59" s="43">
        <v>970</v>
      </c>
      <c r="P59" s="44">
        <v>0</v>
      </c>
      <c r="Q59" s="45">
        <v>51</v>
      </c>
      <c r="R59" s="43">
        <v>51</v>
      </c>
      <c r="S59" s="43">
        <v>51</v>
      </c>
      <c r="T59" s="43">
        <v>51</v>
      </c>
      <c r="U59" s="43">
        <v>51</v>
      </c>
      <c r="V59" s="43">
        <v>51</v>
      </c>
      <c r="W59" s="43">
        <v>51</v>
      </c>
      <c r="X59" s="45">
        <v>0</v>
      </c>
      <c r="Y59" s="43">
        <v>0</v>
      </c>
      <c r="Z59" s="43">
        <v>0</v>
      </c>
      <c r="AA59" s="43">
        <v>0</v>
      </c>
      <c r="AB59" s="43">
        <v>0</v>
      </c>
      <c r="AC59" s="43">
        <v>0</v>
      </c>
      <c r="AD59" s="43">
        <v>0</v>
      </c>
      <c r="AE59" s="44">
        <f>[3]Parameters!$B$38</f>
        <v>0.05</v>
      </c>
      <c r="AF59" s="44">
        <v>0</v>
      </c>
      <c r="AG59" s="44">
        <v>25</v>
      </c>
      <c r="AH59" s="44">
        <v>25</v>
      </c>
      <c r="AI59" s="46">
        <v>1</v>
      </c>
      <c r="AJ59" s="46" t="s">
        <v>918</v>
      </c>
      <c r="AK59" s="46" t="s">
        <v>907</v>
      </c>
      <c r="AL59" s="46"/>
      <c r="AM59" s="47"/>
      <c r="AN59" s="47"/>
      <c r="AO59" s="47"/>
      <c r="AP59" s="47"/>
      <c r="AQ59" s="47"/>
      <c r="AR59" s="47"/>
      <c r="AS59" s="48">
        <v>2.5000000000000001E-3</v>
      </c>
      <c r="AT59" s="48">
        <v>0.2</v>
      </c>
      <c r="AU59" s="48" t="s">
        <v>919</v>
      </c>
      <c r="AV59" s="49"/>
      <c r="AW59" s="49"/>
      <c r="AX59" s="49"/>
      <c r="AY59" s="50" t="s">
        <v>841</v>
      </c>
      <c r="AZ59" s="50"/>
      <c r="BA59" s="50"/>
      <c r="BB59" s="51"/>
      <c r="BC59" s="51"/>
      <c r="BD59" s="51"/>
      <c r="BE59" s="51"/>
      <c r="BF59" s="51"/>
      <c r="BG59" s="51"/>
      <c r="BH59" s="52"/>
      <c r="BI59" s="52"/>
      <c r="BJ59" s="52"/>
      <c r="BK59" s="52"/>
      <c r="BL59" s="53"/>
      <c r="BM59" s="54"/>
      <c r="BN59" s="55">
        <v>0</v>
      </c>
      <c r="BO59" s="44"/>
      <c r="BP59" s="44"/>
      <c r="BQ59" s="44"/>
      <c r="BR59" s="44"/>
      <c r="BS59" s="44"/>
      <c r="BT59" s="44"/>
      <c r="BU59" s="56">
        <v>0</v>
      </c>
      <c r="BV59" s="50"/>
      <c r="BW59" s="50"/>
      <c r="BX59" s="50"/>
      <c r="BY59" s="50"/>
      <c r="BZ59" s="50"/>
      <c r="CA59" s="50"/>
      <c r="CB59" s="57">
        <v>0</v>
      </c>
      <c r="CC59" s="58">
        <v>0.1</v>
      </c>
      <c r="CD59" s="90">
        <v>0.5</v>
      </c>
      <c r="CE59" s="58">
        <v>5</v>
      </c>
      <c r="CF59" s="58">
        <v>5</v>
      </c>
      <c r="CG59" s="58">
        <v>5</v>
      </c>
      <c r="CH59" s="58">
        <v>5</v>
      </c>
      <c r="CI59" s="56"/>
      <c r="CJ59" s="59"/>
      <c r="CK59" s="59"/>
      <c r="CL59" s="59"/>
      <c r="CM59" s="59"/>
      <c r="CN59" s="59"/>
      <c r="CO59" s="59"/>
      <c r="CP59" s="60"/>
      <c r="CQ59" s="61"/>
      <c r="CR59" s="61"/>
      <c r="CS59" s="61"/>
      <c r="CT59" s="61"/>
      <c r="CU59" s="61"/>
      <c r="CV59" s="61"/>
      <c r="CW59" s="62"/>
      <c r="CX59" s="63"/>
      <c r="CY59" s="63"/>
      <c r="CZ59" s="63"/>
      <c r="DA59" s="63"/>
      <c r="DB59" s="63"/>
      <c r="DC59" s="63"/>
      <c r="DD59" s="64"/>
      <c r="DE59" s="65"/>
      <c r="DF59" s="65"/>
      <c r="DG59" s="65"/>
      <c r="DH59" s="65"/>
      <c r="DI59" s="65"/>
      <c r="DJ59" s="65"/>
      <c r="DK59" s="66" t="s">
        <v>948</v>
      </c>
      <c r="DL59" s="62">
        <v>5</v>
      </c>
      <c r="DM59" s="67">
        <v>5</v>
      </c>
      <c r="DN59" s="67">
        <v>5</v>
      </c>
      <c r="DO59" s="67">
        <v>5</v>
      </c>
      <c r="DP59" s="67">
        <v>5</v>
      </c>
      <c r="DQ59" s="67">
        <v>5</v>
      </c>
      <c r="DR59" s="67">
        <v>5</v>
      </c>
      <c r="DS59" s="68"/>
    </row>
    <row r="60" spans="1:123" x14ac:dyDescent="0.3">
      <c r="A60" s="69" t="s">
        <v>81</v>
      </c>
      <c r="B60" s="69" t="s">
        <v>901</v>
      </c>
      <c r="C60" s="69" t="s">
        <v>833</v>
      </c>
      <c r="D60" s="69" t="s">
        <v>902</v>
      </c>
      <c r="E60" s="69" t="s">
        <v>938</v>
      </c>
      <c r="F60" s="95" t="s">
        <v>939</v>
      </c>
      <c r="G60" s="70" t="s">
        <v>949</v>
      </c>
      <c r="H60" s="70" t="s">
        <v>941</v>
      </c>
      <c r="I60" s="42">
        <v>1200</v>
      </c>
      <c r="J60" s="71">
        <v>1200</v>
      </c>
      <c r="K60" s="71">
        <v>1200</v>
      </c>
      <c r="L60" s="71">
        <v>1200</v>
      </c>
      <c r="M60" s="71">
        <v>1200</v>
      </c>
      <c r="N60" s="71">
        <v>1200</v>
      </c>
      <c r="O60" s="71">
        <v>1200</v>
      </c>
      <c r="P60" s="72">
        <v>0</v>
      </c>
      <c r="Q60" s="45">
        <v>51</v>
      </c>
      <c r="R60" s="71">
        <v>51</v>
      </c>
      <c r="S60" s="71">
        <v>51</v>
      </c>
      <c r="T60" s="71">
        <v>51</v>
      </c>
      <c r="U60" s="71">
        <v>51</v>
      </c>
      <c r="V60" s="71">
        <v>51</v>
      </c>
      <c r="W60" s="71">
        <v>51</v>
      </c>
      <c r="X60" s="45">
        <v>0</v>
      </c>
      <c r="Y60" s="71">
        <v>0</v>
      </c>
      <c r="Z60" s="71">
        <v>0</v>
      </c>
      <c r="AA60" s="71">
        <v>0</v>
      </c>
      <c r="AB60" s="71">
        <v>0</v>
      </c>
      <c r="AC60" s="71">
        <v>0</v>
      </c>
      <c r="AD60" s="71">
        <v>0</v>
      </c>
      <c r="AE60" s="44">
        <f>[3]Parameters!$B$38</f>
        <v>0.05</v>
      </c>
      <c r="AF60" s="72">
        <v>0</v>
      </c>
      <c r="AG60" s="72">
        <v>30</v>
      </c>
      <c r="AH60" s="72">
        <v>30</v>
      </c>
      <c r="AI60" s="73">
        <v>1</v>
      </c>
      <c r="AJ60" s="73" t="s">
        <v>918</v>
      </c>
      <c r="AK60" s="73" t="s">
        <v>907</v>
      </c>
      <c r="AL60" s="73"/>
      <c r="AM60" s="74"/>
      <c r="AN60" s="74"/>
      <c r="AO60" s="74"/>
      <c r="AP60" s="74"/>
      <c r="AQ60" s="74"/>
      <c r="AR60" s="74"/>
      <c r="AS60" s="75">
        <v>2.5000000000000001E-3</v>
      </c>
      <c r="AT60" s="75">
        <v>0.2</v>
      </c>
      <c r="AU60" s="75" t="s">
        <v>919</v>
      </c>
      <c r="AV60" s="76"/>
      <c r="AW60" s="76"/>
      <c r="AX60" s="76"/>
      <c r="AY60" s="77" t="s">
        <v>841</v>
      </c>
      <c r="AZ60" s="77"/>
      <c r="BA60" s="77"/>
      <c r="BB60" s="77"/>
      <c r="BC60" s="77"/>
      <c r="BD60" s="77"/>
      <c r="BE60" s="77"/>
      <c r="BF60" s="77"/>
      <c r="BG60" s="77"/>
      <c r="BH60" s="78"/>
      <c r="BI60" s="78"/>
      <c r="BJ60" s="78"/>
      <c r="BK60" s="78"/>
      <c r="BL60" s="79"/>
      <c r="BM60" s="80"/>
      <c r="BN60" s="81">
        <v>0</v>
      </c>
      <c r="BO60" s="72"/>
      <c r="BP60" s="72"/>
      <c r="BQ60" s="72"/>
      <c r="BR60" s="72"/>
      <c r="BS60" s="72"/>
      <c r="BT60" s="72"/>
      <c r="BU60" s="56">
        <f t="shared" ref="BU60:BU61" si="10">IF(BL60=1,BN60,0)</f>
        <v>0</v>
      </c>
      <c r="BV60" s="77"/>
      <c r="BW60" s="77"/>
      <c r="BX60" s="77"/>
      <c r="BY60" s="77"/>
      <c r="BZ60" s="77"/>
      <c r="CA60" s="77"/>
      <c r="CB60" s="57">
        <v>0</v>
      </c>
      <c r="CC60" s="90">
        <v>0.1</v>
      </c>
      <c r="CD60" s="90">
        <v>0.5</v>
      </c>
      <c r="CE60" s="82">
        <v>5</v>
      </c>
      <c r="CF60" s="82">
        <v>5</v>
      </c>
      <c r="CG60" s="82">
        <v>5</v>
      </c>
      <c r="CH60" s="82">
        <v>5</v>
      </c>
      <c r="CI60" s="56"/>
      <c r="CJ60" s="83"/>
      <c r="CK60" s="83"/>
      <c r="CL60" s="83"/>
      <c r="CM60" s="83"/>
      <c r="CN60" s="83"/>
      <c r="CO60" s="83"/>
      <c r="CP60" s="60"/>
      <c r="CQ60" s="84"/>
      <c r="CR60" s="84"/>
      <c r="CS60" s="84"/>
      <c r="CT60" s="84"/>
      <c r="CU60" s="84"/>
      <c r="CV60" s="84"/>
      <c r="CW60" s="62"/>
      <c r="CX60" s="85"/>
      <c r="CY60" s="85"/>
      <c r="CZ60" s="85"/>
      <c r="DA60" s="85"/>
      <c r="DB60" s="85"/>
      <c r="DC60" s="85"/>
      <c r="DD60" s="64"/>
      <c r="DE60" s="86"/>
      <c r="DF60" s="86"/>
      <c r="DG60" s="86"/>
      <c r="DH60" s="86"/>
      <c r="DI60" s="86"/>
      <c r="DJ60" s="86"/>
      <c r="DK60" s="87" t="s">
        <v>948</v>
      </c>
      <c r="DL60" s="62">
        <f>VLOOKUP($F60,[3]Activities!$A$9:$I$177,3,FALSE)/$AI60</f>
        <v>3</v>
      </c>
      <c r="DM60" s="88">
        <f>VLOOKUP($F60,[3]Activities!$A$9:$I$177,4,FALSE)/$AI60</f>
        <v>3.29</v>
      </c>
      <c r="DN60" s="88">
        <f>VLOOKUP($F60,[3]Activities!$A$9:$I$177,5,FALSE)/$AI60</f>
        <v>3.42</v>
      </c>
      <c r="DO60" s="88">
        <f>VLOOKUP($F60,[3]Activities!$A$9:$I$177,6,FALSE)/$AI60</f>
        <v>3.58</v>
      </c>
      <c r="DP60" s="88">
        <f>VLOOKUP($F60,[3]Activities!$A$9:$I$177,7,FALSE)/$AI60</f>
        <v>3.77</v>
      </c>
      <c r="DQ60" s="88">
        <f>VLOOKUP($F60,[3]Activities!$A$9:$I$177,8,FALSE)/$AI60</f>
        <v>3.97</v>
      </c>
      <c r="DR60" s="88">
        <f>VLOOKUP($F60,[3]Activities!$A$9:$I$177,9,FALSE)/$AI60</f>
        <v>4.18</v>
      </c>
      <c r="DS60" s="68"/>
    </row>
    <row r="61" spans="1:123" x14ac:dyDescent="0.3">
      <c r="A61" s="40" t="s">
        <v>82</v>
      </c>
      <c r="B61" s="40" t="s">
        <v>901</v>
      </c>
      <c r="C61" s="69" t="s">
        <v>833</v>
      </c>
      <c r="D61" s="40" t="s">
        <v>902</v>
      </c>
      <c r="E61" s="40" t="s">
        <v>938</v>
      </c>
      <c r="F61" s="95" t="s">
        <v>939</v>
      </c>
      <c r="G61" s="41" t="s">
        <v>950</v>
      </c>
      <c r="H61" s="41" t="s">
        <v>941</v>
      </c>
      <c r="I61" s="42">
        <v>1200</v>
      </c>
      <c r="J61" s="43">
        <v>1200</v>
      </c>
      <c r="K61" s="43">
        <v>1200</v>
      </c>
      <c r="L61" s="43">
        <v>1200</v>
      </c>
      <c r="M61" s="43">
        <v>1200</v>
      </c>
      <c r="N61" s="43">
        <v>1200</v>
      </c>
      <c r="O61" s="43">
        <v>1200</v>
      </c>
      <c r="P61" s="44">
        <v>0</v>
      </c>
      <c r="Q61" s="45">
        <v>51</v>
      </c>
      <c r="R61" s="43">
        <v>51</v>
      </c>
      <c r="S61" s="43">
        <v>51</v>
      </c>
      <c r="T61" s="43">
        <v>51</v>
      </c>
      <c r="U61" s="43">
        <v>51</v>
      </c>
      <c r="V61" s="43">
        <v>51</v>
      </c>
      <c r="W61" s="43">
        <v>51</v>
      </c>
      <c r="X61" s="45">
        <v>0</v>
      </c>
      <c r="Y61" s="43">
        <v>0</v>
      </c>
      <c r="Z61" s="43">
        <v>0</v>
      </c>
      <c r="AA61" s="43">
        <v>0</v>
      </c>
      <c r="AB61" s="43">
        <v>0</v>
      </c>
      <c r="AC61" s="43">
        <v>0</v>
      </c>
      <c r="AD61" s="43">
        <v>0</v>
      </c>
      <c r="AE61" s="44">
        <f>[3]Parameters!$B$38</f>
        <v>0.05</v>
      </c>
      <c r="AF61" s="44">
        <v>0</v>
      </c>
      <c r="AG61" s="44">
        <v>30</v>
      </c>
      <c r="AH61" s="44">
        <v>30</v>
      </c>
      <c r="AI61" s="46">
        <v>1</v>
      </c>
      <c r="AJ61" s="46" t="s">
        <v>918</v>
      </c>
      <c r="AK61" s="46" t="s">
        <v>907</v>
      </c>
      <c r="AL61" s="46"/>
      <c r="AM61" s="47"/>
      <c r="AN61" s="47"/>
      <c r="AO61" s="47"/>
      <c r="AP61" s="47"/>
      <c r="AQ61" s="47"/>
      <c r="AR61" s="47"/>
      <c r="AS61" s="48">
        <v>2.5000000000000001E-3</v>
      </c>
      <c r="AT61" s="48">
        <v>0.2</v>
      </c>
      <c r="AU61" s="48" t="s">
        <v>919</v>
      </c>
      <c r="AV61" s="49"/>
      <c r="AW61" s="49"/>
      <c r="AX61" s="49"/>
      <c r="AY61" s="50" t="s">
        <v>841</v>
      </c>
      <c r="AZ61" s="50"/>
      <c r="BA61" s="50"/>
      <c r="BB61" s="51"/>
      <c r="BC61" s="51"/>
      <c r="BD61" s="51"/>
      <c r="BE61" s="51"/>
      <c r="BF61" s="51"/>
      <c r="BG61" s="51"/>
      <c r="BH61" s="52"/>
      <c r="BI61" s="52"/>
      <c r="BJ61" s="52"/>
      <c r="BK61" s="52"/>
      <c r="BL61" s="53"/>
      <c r="BM61" s="54"/>
      <c r="BN61" s="55">
        <v>0</v>
      </c>
      <c r="BO61" s="44"/>
      <c r="BP61" s="44"/>
      <c r="BQ61" s="44"/>
      <c r="BR61" s="44"/>
      <c r="BS61" s="44"/>
      <c r="BT61" s="44"/>
      <c r="BU61" s="56">
        <f t="shared" si="10"/>
        <v>0</v>
      </c>
      <c r="BV61" s="50"/>
      <c r="BW61" s="50"/>
      <c r="BX61" s="50"/>
      <c r="BY61" s="50"/>
      <c r="BZ61" s="50"/>
      <c r="CA61" s="50"/>
      <c r="CB61" s="57"/>
      <c r="CC61" s="90">
        <v>0.1</v>
      </c>
      <c r="CD61" s="90">
        <v>0.5</v>
      </c>
      <c r="CE61" s="58">
        <v>5</v>
      </c>
      <c r="CF61" s="58">
        <v>5</v>
      </c>
      <c r="CG61" s="58">
        <v>5</v>
      </c>
      <c r="CH61" s="58">
        <v>5</v>
      </c>
      <c r="CI61" s="56"/>
      <c r="CJ61" s="59"/>
      <c r="CK61" s="59"/>
      <c r="CL61" s="59"/>
      <c r="CM61" s="59"/>
      <c r="CN61" s="59"/>
      <c r="CO61" s="59"/>
      <c r="CP61" s="60"/>
      <c r="CQ61" s="61"/>
      <c r="CR61" s="61"/>
      <c r="CS61" s="61"/>
      <c r="CT61" s="61"/>
      <c r="CU61" s="61"/>
      <c r="CV61" s="61"/>
      <c r="CW61" s="62"/>
      <c r="CX61" s="63"/>
      <c r="CY61" s="63"/>
      <c r="CZ61" s="63"/>
      <c r="DA61" s="63"/>
      <c r="DB61" s="63"/>
      <c r="DC61" s="63"/>
      <c r="DD61" s="64"/>
      <c r="DE61" s="65"/>
      <c r="DF61" s="65"/>
      <c r="DG61" s="65"/>
      <c r="DH61" s="65"/>
      <c r="DI61" s="65"/>
      <c r="DJ61" s="65"/>
      <c r="DK61" s="66" t="s">
        <v>948</v>
      </c>
      <c r="DL61" s="62">
        <f>VLOOKUP($F61,[3]Activities!$A$9:$I$177,3,FALSE)/$AI61</f>
        <v>3</v>
      </c>
      <c r="DM61" s="67">
        <f>VLOOKUP($F61,[3]Activities!$A$9:$I$177,4,FALSE)/$AI61</f>
        <v>3.29</v>
      </c>
      <c r="DN61" s="67">
        <f>VLOOKUP($F61,[3]Activities!$A$9:$I$177,5,FALSE)/$AI61</f>
        <v>3.42</v>
      </c>
      <c r="DO61" s="67">
        <f>VLOOKUP($F61,[3]Activities!$A$9:$I$177,6,FALSE)/$AI61</f>
        <v>3.58</v>
      </c>
      <c r="DP61" s="67">
        <f>VLOOKUP($F61,[3]Activities!$A$9:$I$177,7,FALSE)/$AI61</f>
        <v>3.77</v>
      </c>
      <c r="DQ61" s="67">
        <f>VLOOKUP($F61,[3]Activities!$A$9:$I$177,8,FALSE)/$AI61</f>
        <v>3.97</v>
      </c>
      <c r="DR61" s="67">
        <f>VLOOKUP($F61,[3]Activities!$A$9:$I$177,9,FALSE)/$AI61</f>
        <v>4.18</v>
      </c>
      <c r="DS61" s="68"/>
    </row>
    <row r="62" spans="1:123" x14ac:dyDescent="0.3">
      <c r="A62" s="69" t="s">
        <v>83</v>
      </c>
      <c r="B62" s="69" t="s">
        <v>901</v>
      </c>
      <c r="C62" s="69" t="s">
        <v>833</v>
      </c>
      <c r="D62" s="69" t="s">
        <v>902</v>
      </c>
      <c r="E62" s="69" t="s">
        <v>938</v>
      </c>
      <c r="F62" s="95" t="s">
        <v>939</v>
      </c>
      <c r="G62" s="70" t="s">
        <v>951</v>
      </c>
      <c r="H62" s="70" t="s">
        <v>941</v>
      </c>
      <c r="I62" s="42">
        <v>1060</v>
      </c>
      <c r="J62" s="71">
        <v>1060</v>
      </c>
      <c r="K62" s="71">
        <v>1060</v>
      </c>
      <c r="L62" s="71">
        <v>1060</v>
      </c>
      <c r="M62" s="71">
        <v>1060</v>
      </c>
      <c r="N62" s="71">
        <v>1060</v>
      </c>
      <c r="O62" s="71">
        <v>1060</v>
      </c>
      <c r="P62" s="72">
        <v>0</v>
      </c>
      <c r="Q62" s="45">
        <v>38.5</v>
      </c>
      <c r="R62" s="71">
        <v>38.5</v>
      </c>
      <c r="S62" s="71">
        <v>38.5</v>
      </c>
      <c r="T62" s="71">
        <v>38.5</v>
      </c>
      <c r="U62" s="71">
        <v>38.5</v>
      </c>
      <c r="V62" s="71">
        <v>38.5</v>
      </c>
      <c r="W62" s="71">
        <v>38.5</v>
      </c>
      <c r="X62" s="45">
        <v>0</v>
      </c>
      <c r="Y62" s="71">
        <v>0</v>
      </c>
      <c r="Z62" s="71">
        <v>0</v>
      </c>
      <c r="AA62" s="71">
        <v>0</v>
      </c>
      <c r="AB62" s="71">
        <v>0</v>
      </c>
      <c r="AC62" s="71">
        <v>0</v>
      </c>
      <c r="AD62" s="71">
        <v>0</v>
      </c>
      <c r="AE62" s="44">
        <f>[3]Parameters!$B$38</f>
        <v>0.05</v>
      </c>
      <c r="AF62" s="72">
        <v>0</v>
      </c>
      <c r="AG62" s="72">
        <v>25</v>
      </c>
      <c r="AH62" s="72">
        <v>25</v>
      </c>
      <c r="AI62" s="73">
        <v>1</v>
      </c>
      <c r="AJ62" s="73" t="s">
        <v>839</v>
      </c>
      <c r="AK62" s="73" t="s">
        <v>907</v>
      </c>
      <c r="AL62" s="73"/>
      <c r="AM62" s="74"/>
      <c r="AN62" s="74"/>
      <c r="AO62" s="74"/>
      <c r="AP62" s="74"/>
      <c r="AQ62" s="74"/>
      <c r="AR62" s="74"/>
      <c r="AS62" s="75"/>
      <c r="AT62" s="75"/>
      <c r="AU62" s="75"/>
      <c r="AV62" s="76"/>
      <c r="AW62" s="76"/>
      <c r="AX62" s="76"/>
      <c r="AY62" s="77" t="s">
        <v>841</v>
      </c>
      <c r="AZ62" s="77"/>
      <c r="BA62" s="77"/>
      <c r="BB62" s="77"/>
      <c r="BC62" s="77"/>
      <c r="BD62" s="77"/>
      <c r="BE62" s="77"/>
      <c r="BF62" s="77"/>
      <c r="BG62" s="77"/>
      <c r="BH62" s="78"/>
      <c r="BI62" s="78"/>
      <c r="BJ62" s="78"/>
      <c r="BK62" s="78"/>
      <c r="BL62" s="79"/>
      <c r="BM62" s="80"/>
      <c r="BN62" s="81">
        <v>0</v>
      </c>
      <c r="BO62" s="72"/>
      <c r="BP62" s="72"/>
      <c r="BQ62" s="72"/>
      <c r="BR62" s="72"/>
      <c r="BS62" s="72"/>
      <c r="BT62" s="72"/>
      <c r="BU62" s="56">
        <v>0</v>
      </c>
      <c r="BV62" s="77"/>
      <c r="BW62" s="77"/>
      <c r="BX62" s="77"/>
      <c r="BY62" s="77"/>
      <c r="BZ62" s="77"/>
      <c r="CA62" s="77"/>
      <c r="CB62" s="57">
        <v>0</v>
      </c>
      <c r="CC62" s="82">
        <v>0.1</v>
      </c>
      <c r="CD62" s="82">
        <v>0.5</v>
      </c>
      <c r="CE62" s="82">
        <v>5</v>
      </c>
      <c r="CF62" s="82">
        <v>5</v>
      </c>
      <c r="CG62" s="82">
        <v>5</v>
      </c>
      <c r="CH62" s="82">
        <v>5</v>
      </c>
      <c r="CI62" s="56"/>
      <c r="CJ62" s="83"/>
      <c r="CK62" s="83"/>
      <c r="CL62" s="83"/>
      <c r="CM62" s="83"/>
      <c r="CN62" s="83"/>
      <c r="CO62" s="83"/>
      <c r="CP62" s="60"/>
      <c r="CQ62" s="84"/>
      <c r="CR62" s="84"/>
      <c r="CS62" s="84"/>
      <c r="CT62" s="84"/>
      <c r="CU62" s="84"/>
      <c r="CV62" s="84"/>
      <c r="CW62" s="62"/>
      <c r="CX62" s="85"/>
      <c r="CY62" s="85"/>
      <c r="CZ62" s="85"/>
      <c r="DA62" s="85"/>
      <c r="DB62" s="85"/>
      <c r="DC62" s="85"/>
      <c r="DD62" s="64"/>
      <c r="DE62" s="86"/>
      <c r="DF62" s="86"/>
      <c r="DG62" s="86"/>
      <c r="DH62" s="86"/>
      <c r="DI62" s="86"/>
      <c r="DJ62" s="86"/>
      <c r="DK62" s="87" t="s">
        <v>948</v>
      </c>
      <c r="DL62" s="62">
        <v>5</v>
      </c>
      <c r="DM62" s="88">
        <v>5</v>
      </c>
      <c r="DN62" s="88">
        <v>5</v>
      </c>
      <c r="DO62" s="88">
        <v>5</v>
      </c>
      <c r="DP62" s="88">
        <v>5</v>
      </c>
      <c r="DQ62" s="88">
        <v>5</v>
      </c>
      <c r="DR62" s="88">
        <v>5</v>
      </c>
      <c r="DS62" s="68"/>
    </row>
    <row r="63" spans="1:123" x14ac:dyDescent="0.3">
      <c r="A63" s="40" t="s">
        <v>84</v>
      </c>
      <c r="B63" s="40" t="s">
        <v>901</v>
      </c>
      <c r="C63" s="69" t="s">
        <v>833</v>
      </c>
      <c r="D63" s="40" t="s">
        <v>902</v>
      </c>
      <c r="E63" s="40" t="s">
        <v>938</v>
      </c>
      <c r="F63" s="95" t="s">
        <v>939</v>
      </c>
      <c r="G63" s="41" t="s">
        <v>952</v>
      </c>
      <c r="H63" s="41" t="s">
        <v>941</v>
      </c>
      <c r="I63" s="42">
        <v>1300</v>
      </c>
      <c r="J63" s="43">
        <v>1300</v>
      </c>
      <c r="K63" s="43">
        <v>1300</v>
      </c>
      <c r="L63" s="43">
        <v>1300</v>
      </c>
      <c r="M63" s="43">
        <v>1300</v>
      </c>
      <c r="N63" s="43">
        <v>1300</v>
      </c>
      <c r="O63" s="43">
        <v>1300</v>
      </c>
      <c r="P63" s="44">
        <v>0</v>
      </c>
      <c r="Q63" s="45">
        <v>38.5</v>
      </c>
      <c r="R63" s="43">
        <v>38.5</v>
      </c>
      <c r="S63" s="43">
        <v>38.5</v>
      </c>
      <c r="T63" s="43">
        <v>38.5</v>
      </c>
      <c r="U63" s="43">
        <v>38.5</v>
      </c>
      <c r="V63" s="43">
        <v>38.5</v>
      </c>
      <c r="W63" s="43">
        <v>38.5</v>
      </c>
      <c r="X63" s="45">
        <v>0</v>
      </c>
      <c r="Y63" s="43">
        <v>0</v>
      </c>
      <c r="Z63" s="43">
        <v>0</v>
      </c>
      <c r="AA63" s="43">
        <v>0</v>
      </c>
      <c r="AB63" s="43">
        <v>0</v>
      </c>
      <c r="AC63" s="43">
        <v>0</v>
      </c>
      <c r="AD63" s="43">
        <v>0</v>
      </c>
      <c r="AE63" s="44">
        <f>[3]Parameters!$B$38</f>
        <v>0.05</v>
      </c>
      <c r="AF63" s="44">
        <v>0</v>
      </c>
      <c r="AG63" s="44">
        <v>30</v>
      </c>
      <c r="AH63" s="44">
        <v>30</v>
      </c>
      <c r="AI63" s="46">
        <v>1</v>
      </c>
      <c r="AJ63" s="46" t="s">
        <v>839</v>
      </c>
      <c r="AK63" s="46" t="s">
        <v>907</v>
      </c>
      <c r="AL63" s="46"/>
      <c r="AM63" s="47"/>
      <c r="AN63" s="47"/>
      <c r="AO63" s="47"/>
      <c r="AP63" s="47"/>
      <c r="AQ63" s="47"/>
      <c r="AR63" s="47"/>
      <c r="AS63" s="48"/>
      <c r="AT63" s="48"/>
      <c r="AU63" s="48"/>
      <c r="AV63" s="49"/>
      <c r="AW63" s="49"/>
      <c r="AX63" s="49"/>
      <c r="AY63" s="50" t="s">
        <v>841</v>
      </c>
      <c r="AZ63" s="50"/>
      <c r="BA63" s="50"/>
      <c r="BB63" s="51"/>
      <c r="BC63" s="51"/>
      <c r="BD63" s="51"/>
      <c r="BE63" s="51"/>
      <c r="BF63" s="51"/>
      <c r="BG63" s="51"/>
      <c r="BH63" s="52"/>
      <c r="BI63" s="52"/>
      <c r="BJ63" s="52"/>
      <c r="BK63" s="52"/>
      <c r="BL63" s="53"/>
      <c r="BM63" s="54"/>
      <c r="BN63" s="55">
        <v>0</v>
      </c>
      <c r="BO63" s="44"/>
      <c r="BP63" s="44"/>
      <c r="BQ63" s="44"/>
      <c r="BR63" s="44"/>
      <c r="BS63" s="44"/>
      <c r="BT63" s="44"/>
      <c r="BU63" s="56">
        <f t="shared" ref="BU63:BU64" si="11">IF(BL63=1,BN63,0)</f>
        <v>0</v>
      </c>
      <c r="BV63" s="50"/>
      <c r="BW63" s="50"/>
      <c r="BX63" s="50"/>
      <c r="BY63" s="50"/>
      <c r="BZ63" s="50"/>
      <c r="CA63" s="50"/>
      <c r="CB63" s="57"/>
      <c r="CC63" s="58">
        <v>0.1</v>
      </c>
      <c r="CD63" s="58">
        <v>0.5</v>
      </c>
      <c r="CE63" s="58">
        <v>5</v>
      </c>
      <c r="CF63" s="58">
        <v>5</v>
      </c>
      <c r="CG63" s="58">
        <v>5</v>
      </c>
      <c r="CH63" s="58">
        <v>5</v>
      </c>
      <c r="CI63" s="56"/>
      <c r="CJ63" s="59"/>
      <c r="CK63" s="59"/>
      <c r="CL63" s="59"/>
      <c r="CM63" s="59"/>
      <c r="CN63" s="59"/>
      <c r="CO63" s="59"/>
      <c r="CP63" s="60"/>
      <c r="CQ63" s="61"/>
      <c r="CR63" s="61"/>
      <c r="CS63" s="61"/>
      <c r="CT63" s="61"/>
      <c r="CU63" s="61"/>
      <c r="CV63" s="61"/>
      <c r="CW63" s="62"/>
      <c r="CX63" s="63"/>
      <c r="CY63" s="63"/>
      <c r="CZ63" s="63"/>
      <c r="DA63" s="63"/>
      <c r="DB63" s="63"/>
      <c r="DC63" s="63"/>
      <c r="DD63" s="64"/>
      <c r="DE63" s="65"/>
      <c r="DF63" s="65"/>
      <c r="DG63" s="65"/>
      <c r="DH63" s="65"/>
      <c r="DI63" s="65"/>
      <c r="DJ63" s="65"/>
      <c r="DK63" s="66" t="s">
        <v>948</v>
      </c>
      <c r="DL63" s="62">
        <f>VLOOKUP($F63,[3]Activities!$A$9:$I$177,3,FALSE)/$AI63</f>
        <v>3</v>
      </c>
      <c r="DM63" s="67">
        <f>VLOOKUP($F63,[3]Activities!$A$9:$I$177,4,FALSE)/$AI63</f>
        <v>3.29</v>
      </c>
      <c r="DN63" s="67">
        <f>VLOOKUP($F63,[3]Activities!$A$9:$I$177,5,FALSE)/$AI63</f>
        <v>3.42</v>
      </c>
      <c r="DO63" s="67">
        <f>VLOOKUP($F63,[3]Activities!$A$9:$I$177,6,FALSE)/$AI63</f>
        <v>3.58</v>
      </c>
      <c r="DP63" s="67">
        <f>VLOOKUP($F63,[3]Activities!$A$9:$I$177,7,FALSE)/$AI63</f>
        <v>3.77</v>
      </c>
      <c r="DQ63" s="67">
        <f>VLOOKUP($F63,[3]Activities!$A$9:$I$177,8,FALSE)/$AI63</f>
        <v>3.97</v>
      </c>
      <c r="DR63" s="67">
        <f>VLOOKUP($F63,[3]Activities!$A$9:$I$177,9,FALSE)/$AI63</f>
        <v>4.18</v>
      </c>
      <c r="DS63" s="68"/>
    </row>
    <row r="64" spans="1:123" x14ac:dyDescent="0.3">
      <c r="A64" s="69" t="s">
        <v>85</v>
      </c>
      <c r="B64" s="69" t="s">
        <v>901</v>
      </c>
      <c r="C64" s="69" t="s">
        <v>833</v>
      </c>
      <c r="D64" s="69" t="s">
        <v>902</v>
      </c>
      <c r="E64" s="69" t="s">
        <v>938</v>
      </c>
      <c r="F64" s="95" t="s">
        <v>939</v>
      </c>
      <c r="G64" s="70" t="s">
        <v>953</v>
      </c>
      <c r="H64" s="70" t="s">
        <v>941</v>
      </c>
      <c r="I64" s="42">
        <v>1300</v>
      </c>
      <c r="J64" s="71">
        <v>1300</v>
      </c>
      <c r="K64" s="71">
        <v>1300</v>
      </c>
      <c r="L64" s="71">
        <v>1300</v>
      </c>
      <c r="M64" s="71">
        <v>1300</v>
      </c>
      <c r="N64" s="71">
        <v>1300</v>
      </c>
      <c r="O64" s="71">
        <v>1300</v>
      </c>
      <c r="P64" s="72">
        <v>0</v>
      </c>
      <c r="Q64" s="45">
        <v>38.5</v>
      </c>
      <c r="R64" s="71">
        <v>38.5</v>
      </c>
      <c r="S64" s="71">
        <v>38.5</v>
      </c>
      <c r="T64" s="71">
        <v>38.5</v>
      </c>
      <c r="U64" s="71">
        <v>38.5</v>
      </c>
      <c r="V64" s="71">
        <v>38.5</v>
      </c>
      <c r="W64" s="71">
        <v>38.5</v>
      </c>
      <c r="X64" s="45">
        <v>0</v>
      </c>
      <c r="Y64" s="71">
        <v>0</v>
      </c>
      <c r="Z64" s="71">
        <v>0</v>
      </c>
      <c r="AA64" s="71">
        <v>0</v>
      </c>
      <c r="AB64" s="71">
        <v>0</v>
      </c>
      <c r="AC64" s="71">
        <v>0</v>
      </c>
      <c r="AD64" s="71">
        <v>0</v>
      </c>
      <c r="AE64" s="44">
        <f>[3]Parameters!$B$38</f>
        <v>0.05</v>
      </c>
      <c r="AF64" s="72">
        <v>0</v>
      </c>
      <c r="AG64" s="72">
        <v>30</v>
      </c>
      <c r="AH64" s="72">
        <v>30</v>
      </c>
      <c r="AI64" s="73">
        <v>1</v>
      </c>
      <c r="AJ64" s="73" t="s">
        <v>839</v>
      </c>
      <c r="AK64" s="73" t="s">
        <v>907</v>
      </c>
      <c r="AL64" s="73"/>
      <c r="AM64" s="74"/>
      <c r="AN64" s="74"/>
      <c r="AO64" s="74"/>
      <c r="AP64" s="74"/>
      <c r="AQ64" s="74"/>
      <c r="AR64" s="74"/>
      <c r="AS64" s="75">
        <v>33</v>
      </c>
      <c r="AT64" s="75"/>
      <c r="AU64" s="75"/>
      <c r="AV64" s="76"/>
      <c r="AW64" s="76"/>
      <c r="AX64" s="76"/>
      <c r="AY64" s="77" t="s">
        <v>841</v>
      </c>
      <c r="AZ64" s="77"/>
      <c r="BA64" s="77"/>
      <c r="BB64" s="77"/>
      <c r="BC64" s="77"/>
      <c r="BD64" s="77"/>
      <c r="BE64" s="77"/>
      <c r="BF64" s="77"/>
      <c r="BG64" s="77"/>
      <c r="BH64" s="78"/>
      <c r="BI64" s="78"/>
      <c r="BJ64" s="78"/>
      <c r="BK64" s="78"/>
      <c r="BL64" s="79"/>
      <c r="BM64" s="80"/>
      <c r="BN64" s="81">
        <v>0</v>
      </c>
      <c r="BO64" s="72"/>
      <c r="BP64" s="72"/>
      <c r="BQ64" s="72"/>
      <c r="BR64" s="72"/>
      <c r="BS64" s="72"/>
      <c r="BT64" s="72"/>
      <c r="BU64" s="56">
        <f t="shared" si="11"/>
        <v>0</v>
      </c>
      <c r="BV64" s="77"/>
      <c r="BW64" s="77"/>
      <c r="BX64" s="77"/>
      <c r="BY64" s="77"/>
      <c r="BZ64" s="77"/>
      <c r="CA64" s="77"/>
      <c r="CB64" s="57"/>
      <c r="CC64" s="82">
        <v>0.1</v>
      </c>
      <c r="CD64" s="82">
        <v>0.5</v>
      </c>
      <c r="CE64" s="82">
        <v>5</v>
      </c>
      <c r="CF64" s="82">
        <v>5</v>
      </c>
      <c r="CG64" s="82">
        <v>5</v>
      </c>
      <c r="CH64" s="82">
        <v>5</v>
      </c>
      <c r="CI64" s="56"/>
      <c r="CJ64" s="83"/>
      <c r="CK64" s="83"/>
      <c r="CL64" s="83"/>
      <c r="CM64" s="83"/>
      <c r="CN64" s="83"/>
      <c r="CO64" s="83"/>
      <c r="CP64" s="60"/>
      <c r="CQ64" s="84"/>
      <c r="CR64" s="84"/>
      <c r="CS64" s="84"/>
      <c r="CT64" s="84"/>
      <c r="CU64" s="84"/>
      <c r="CV64" s="84"/>
      <c r="CW64" s="62"/>
      <c r="CX64" s="85"/>
      <c r="CY64" s="85"/>
      <c r="CZ64" s="85"/>
      <c r="DA64" s="85"/>
      <c r="DB64" s="85"/>
      <c r="DC64" s="85"/>
      <c r="DD64" s="64"/>
      <c r="DE64" s="86"/>
      <c r="DF64" s="86"/>
      <c r="DG64" s="86"/>
      <c r="DH64" s="86"/>
      <c r="DI64" s="86"/>
      <c r="DJ64" s="86"/>
      <c r="DK64" s="87" t="s">
        <v>948</v>
      </c>
      <c r="DL64" s="62">
        <f>VLOOKUP($F64,[3]Activities!$A$9:$I$177,3,FALSE)/$AI64</f>
        <v>3</v>
      </c>
      <c r="DM64" s="88">
        <f>VLOOKUP($F64,[3]Activities!$A$9:$I$177,4,FALSE)/$AI64</f>
        <v>3.29</v>
      </c>
      <c r="DN64" s="88">
        <f>VLOOKUP($F64,[3]Activities!$A$9:$I$177,5,FALSE)/$AI64</f>
        <v>3.42</v>
      </c>
      <c r="DO64" s="88">
        <f>VLOOKUP($F64,[3]Activities!$A$9:$I$177,6,FALSE)/$AI64</f>
        <v>3.58</v>
      </c>
      <c r="DP64" s="88">
        <f>VLOOKUP($F64,[3]Activities!$A$9:$I$177,7,FALSE)/$AI64</f>
        <v>3.77</v>
      </c>
      <c r="DQ64" s="88">
        <f>VLOOKUP($F64,[3]Activities!$A$9:$I$177,8,FALSE)/$AI64</f>
        <v>3.97</v>
      </c>
      <c r="DR64" s="88">
        <f>VLOOKUP($F64,[3]Activities!$A$9:$I$177,9,FALSE)/$AI64</f>
        <v>4.18</v>
      </c>
      <c r="DS64" s="68"/>
    </row>
    <row r="65" spans="1:123" x14ac:dyDescent="0.3">
      <c r="A65" s="40" t="s">
        <v>86</v>
      </c>
      <c r="B65" s="40" t="s">
        <v>901</v>
      </c>
      <c r="C65" s="69" t="s">
        <v>833</v>
      </c>
      <c r="D65" s="40" t="s">
        <v>902</v>
      </c>
      <c r="E65" s="40" t="s">
        <v>938</v>
      </c>
      <c r="F65" s="95" t="s">
        <v>939</v>
      </c>
      <c r="G65" s="41" t="s">
        <v>954</v>
      </c>
      <c r="H65" s="41" t="s">
        <v>941</v>
      </c>
      <c r="I65" s="42">
        <v>1200</v>
      </c>
      <c r="J65" s="43">
        <v>1050</v>
      </c>
      <c r="K65" s="43">
        <v>850</v>
      </c>
      <c r="L65" s="43">
        <v>800</v>
      </c>
      <c r="M65" s="43">
        <v>750</v>
      </c>
      <c r="N65" s="43">
        <v>700</v>
      </c>
      <c r="O65" s="43">
        <v>650</v>
      </c>
      <c r="P65" s="44">
        <v>0</v>
      </c>
      <c r="Q65" s="45">
        <v>28</v>
      </c>
      <c r="R65" s="43">
        <v>28</v>
      </c>
      <c r="S65" s="43">
        <v>28</v>
      </c>
      <c r="T65" s="43">
        <v>28</v>
      </c>
      <c r="U65" s="43">
        <v>28</v>
      </c>
      <c r="V65" s="43">
        <v>28</v>
      </c>
      <c r="W65" s="43">
        <v>28</v>
      </c>
      <c r="X65" s="45">
        <v>0</v>
      </c>
      <c r="Y65" s="43">
        <v>0</v>
      </c>
      <c r="Z65" s="43">
        <v>0</v>
      </c>
      <c r="AA65" s="43">
        <v>0</v>
      </c>
      <c r="AB65" s="43">
        <v>0</v>
      </c>
      <c r="AC65" s="43">
        <v>0</v>
      </c>
      <c r="AD65" s="43">
        <v>0</v>
      </c>
      <c r="AE65" s="44">
        <f>[3]Parameters!$B$38</f>
        <v>0.05</v>
      </c>
      <c r="AF65" s="44">
        <v>0</v>
      </c>
      <c r="AG65" s="44">
        <v>30</v>
      </c>
      <c r="AH65" s="44">
        <v>30</v>
      </c>
      <c r="AI65" s="46">
        <v>1</v>
      </c>
      <c r="AJ65" s="46" t="s">
        <v>839</v>
      </c>
      <c r="AK65" s="46" t="s">
        <v>907</v>
      </c>
      <c r="AL65" s="46"/>
      <c r="AM65" s="47"/>
      <c r="AN65" s="47"/>
      <c r="AO65" s="47"/>
      <c r="AP65" s="47"/>
      <c r="AQ65" s="47"/>
      <c r="AR65" s="47"/>
      <c r="AS65" s="48"/>
      <c r="AT65" s="48"/>
      <c r="AU65" s="48"/>
      <c r="AV65" s="49"/>
      <c r="AW65" s="49"/>
      <c r="AX65" s="49"/>
      <c r="AY65" s="50" t="s">
        <v>841</v>
      </c>
      <c r="AZ65" s="50"/>
      <c r="BA65" s="50"/>
      <c r="BB65" s="51"/>
      <c r="BC65" s="51"/>
      <c r="BD65" s="51"/>
      <c r="BE65" s="51"/>
      <c r="BF65" s="51"/>
      <c r="BG65" s="51"/>
      <c r="BH65" s="52"/>
      <c r="BI65" s="52"/>
      <c r="BJ65" s="52"/>
      <c r="BK65" s="52"/>
      <c r="BL65" s="53"/>
      <c r="BM65" s="54"/>
      <c r="BN65" s="55">
        <v>0</v>
      </c>
      <c r="BO65" s="44"/>
      <c r="BP65" s="44"/>
      <c r="BQ65" s="44"/>
      <c r="BR65" s="44"/>
      <c r="BS65" s="44"/>
      <c r="BT65" s="44"/>
      <c r="BU65" s="56">
        <f t="shared" si="0"/>
        <v>0</v>
      </c>
      <c r="BV65" s="50"/>
      <c r="BW65" s="50"/>
      <c r="BX65" s="50"/>
      <c r="BY65" s="50"/>
      <c r="BZ65" s="50"/>
      <c r="CA65" s="50"/>
      <c r="CB65" s="57"/>
      <c r="CC65" s="90">
        <v>4</v>
      </c>
      <c r="CD65" s="90">
        <v>4</v>
      </c>
      <c r="CE65" s="58">
        <v>5</v>
      </c>
      <c r="CF65" s="58">
        <v>5</v>
      </c>
      <c r="CG65" s="58">
        <v>5</v>
      </c>
      <c r="CH65" s="58">
        <v>5</v>
      </c>
      <c r="CI65" s="56"/>
      <c r="CJ65" s="59"/>
      <c r="CK65" s="59"/>
      <c r="CL65" s="59"/>
      <c r="CM65" s="59"/>
      <c r="CN65" s="59"/>
      <c r="CO65" s="59"/>
      <c r="CP65" s="60"/>
      <c r="CQ65" s="61"/>
      <c r="CR65" s="61"/>
      <c r="CS65" s="61"/>
      <c r="CT65" s="61"/>
      <c r="CU65" s="61"/>
      <c r="CV65" s="61"/>
      <c r="CW65" s="62"/>
      <c r="CX65" s="63"/>
      <c r="CY65" s="63"/>
      <c r="CZ65" s="63"/>
      <c r="DA65" s="63"/>
      <c r="DB65" s="63"/>
      <c r="DC65" s="63"/>
      <c r="DD65" s="64"/>
      <c r="DE65" s="65"/>
      <c r="DF65" s="65"/>
      <c r="DG65" s="65"/>
      <c r="DH65" s="65"/>
      <c r="DI65" s="65"/>
      <c r="DJ65" s="65"/>
      <c r="DK65" s="66" t="s">
        <v>955</v>
      </c>
      <c r="DL65" s="62">
        <f>VLOOKUP($F65,[3]Activities!$A$9:$I$177,3,FALSE)/$AI65</f>
        <v>3</v>
      </c>
      <c r="DM65" s="67">
        <f>VLOOKUP($F65,[3]Activities!$A$9:$I$177,4,FALSE)/$AI65</f>
        <v>3.29</v>
      </c>
      <c r="DN65" s="67">
        <f>VLOOKUP($F65,[3]Activities!$A$9:$I$177,5,FALSE)/$AI65</f>
        <v>3.42</v>
      </c>
      <c r="DO65" s="67">
        <f>VLOOKUP($F65,[3]Activities!$A$9:$I$177,6,FALSE)/$AI65</f>
        <v>3.58</v>
      </c>
      <c r="DP65" s="67">
        <f>VLOOKUP($F65,[3]Activities!$A$9:$I$177,7,FALSE)/$AI65</f>
        <v>3.77</v>
      </c>
      <c r="DQ65" s="67">
        <f>VLOOKUP($F65,[3]Activities!$A$9:$I$177,8,FALSE)/$AI65</f>
        <v>3.97</v>
      </c>
      <c r="DR65" s="67">
        <f>VLOOKUP($F65,[3]Activities!$A$9:$I$177,9,FALSE)/$AI65</f>
        <v>4.18</v>
      </c>
      <c r="DS65" s="68"/>
    </row>
    <row r="66" spans="1:123" x14ac:dyDescent="0.3">
      <c r="A66" s="69" t="s">
        <v>87</v>
      </c>
      <c r="B66" s="69" t="s">
        <v>901</v>
      </c>
      <c r="C66" s="69" t="s">
        <v>833</v>
      </c>
      <c r="D66" s="69" t="s">
        <v>902</v>
      </c>
      <c r="E66" s="69" t="s">
        <v>938</v>
      </c>
      <c r="F66" s="96" t="s">
        <v>956</v>
      </c>
      <c r="G66" s="70" t="s">
        <v>957</v>
      </c>
      <c r="H66" s="70" t="s">
        <v>941</v>
      </c>
      <c r="I66" s="42">
        <v>2200</v>
      </c>
      <c r="J66" s="71">
        <v>2100</v>
      </c>
      <c r="K66" s="71">
        <v>1900</v>
      </c>
      <c r="L66" s="71">
        <v>1600</v>
      </c>
      <c r="M66" s="71">
        <v>1500</v>
      </c>
      <c r="N66" s="71">
        <v>1400</v>
      </c>
      <c r="O66" s="71">
        <v>1300</v>
      </c>
      <c r="P66" s="72">
        <v>0</v>
      </c>
      <c r="Q66" s="45">
        <v>90</v>
      </c>
      <c r="R66" s="71">
        <v>85</v>
      </c>
      <c r="S66" s="71">
        <v>80</v>
      </c>
      <c r="T66" s="71">
        <v>75</v>
      </c>
      <c r="U66" s="71">
        <v>70</v>
      </c>
      <c r="V66" s="71">
        <v>65</v>
      </c>
      <c r="W66" s="71">
        <v>60</v>
      </c>
      <c r="X66" s="45">
        <v>0</v>
      </c>
      <c r="Y66" s="71">
        <v>0</v>
      </c>
      <c r="Z66" s="71">
        <v>0</v>
      </c>
      <c r="AA66" s="71">
        <v>0</v>
      </c>
      <c r="AB66" s="71">
        <v>0</v>
      </c>
      <c r="AC66" s="71">
        <v>0</v>
      </c>
      <c r="AD66" s="71">
        <v>0</v>
      </c>
      <c r="AE66" s="44">
        <f>[3]Parameters!$B$38</f>
        <v>0.05</v>
      </c>
      <c r="AF66" s="72">
        <v>0</v>
      </c>
      <c r="AG66" s="72">
        <v>30</v>
      </c>
      <c r="AH66" s="72">
        <v>30</v>
      </c>
      <c r="AI66" s="73">
        <v>1</v>
      </c>
      <c r="AJ66" s="73" t="s">
        <v>839</v>
      </c>
      <c r="AK66" s="73" t="s">
        <v>907</v>
      </c>
      <c r="AL66" s="73"/>
      <c r="AM66" s="74"/>
      <c r="AN66" s="74"/>
      <c r="AO66" s="74"/>
      <c r="AP66" s="74"/>
      <c r="AQ66" s="74"/>
      <c r="AR66" s="74"/>
      <c r="AS66" s="75"/>
      <c r="AT66" s="75"/>
      <c r="AU66" s="75"/>
      <c r="AV66" s="76"/>
      <c r="AW66" s="76"/>
      <c r="AX66" s="76"/>
      <c r="AY66" s="77" t="s">
        <v>841</v>
      </c>
      <c r="AZ66" s="77"/>
      <c r="BA66" s="77"/>
      <c r="BB66" s="77"/>
      <c r="BC66" s="77"/>
      <c r="BD66" s="77"/>
      <c r="BE66" s="77"/>
      <c r="BF66" s="77"/>
      <c r="BG66" s="77"/>
      <c r="BH66" s="78"/>
      <c r="BI66" s="78"/>
      <c r="BJ66" s="78"/>
      <c r="BK66" s="78"/>
      <c r="BL66" s="79"/>
      <c r="BM66" s="80"/>
      <c r="BN66" s="81">
        <v>0</v>
      </c>
      <c r="BO66" s="72"/>
      <c r="BP66" s="72"/>
      <c r="BQ66" s="72"/>
      <c r="BR66" s="72"/>
      <c r="BS66" s="72"/>
      <c r="BT66" s="72"/>
      <c r="BU66" s="56">
        <f t="shared" si="0"/>
        <v>0</v>
      </c>
      <c r="BV66" s="77"/>
      <c r="BW66" s="77"/>
      <c r="BX66" s="77"/>
      <c r="BY66" s="77"/>
      <c r="BZ66" s="77"/>
      <c r="CA66" s="77"/>
      <c r="CB66" s="57"/>
      <c r="CC66" s="82">
        <v>1</v>
      </c>
      <c r="CD66" s="90">
        <v>4</v>
      </c>
      <c r="CE66" s="82">
        <v>5</v>
      </c>
      <c r="CF66" s="82">
        <v>5</v>
      </c>
      <c r="CG66" s="82">
        <v>5</v>
      </c>
      <c r="CH66" s="82">
        <v>5</v>
      </c>
      <c r="CI66" s="56"/>
      <c r="CJ66" s="83"/>
      <c r="CK66" s="83"/>
      <c r="CL66" s="83"/>
      <c r="CM66" s="83"/>
      <c r="CN66" s="83"/>
      <c r="CO66" s="83"/>
      <c r="CP66" s="60"/>
      <c r="CQ66" s="84"/>
      <c r="CR66" s="84"/>
      <c r="CS66" s="84"/>
      <c r="CT66" s="84"/>
      <c r="CU66" s="84"/>
      <c r="CV66" s="84"/>
      <c r="CW66" s="62"/>
      <c r="CX66" s="85"/>
      <c r="CY66" s="85"/>
      <c r="CZ66" s="85"/>
      <c r="DA66" s="85"/>
      <c r="DB66" s="85"/>
      <c r="DC66" s="85"/>
      <c r="DD66" s="64"/>
      <c r="DE66" s="86"/>
      <c r="DF66" s="86"/>
      <c r="DG66" s="86"/>
      <c r="DH66" s="86"/>
      <c r="DI66" s="86"/>
      <c r="DJ66" s="86"/>
      <c r="DK66" s="87" t="s">
        <v>958</v>
      </c>
      <c r="DL66" s="62">
        <f>VLOOKUP($F66,[3]Activities!$A$9:$I$177,3,FALSE)/$AI66</f>
        <v>1.41</v>
      </c>
      <c r="DM66" s="88">
        <f>VLOOKUP($F66,[3]Activities!$A$9:$I$177,4,FALSE)/$AI66</f>
        <v>1.53</v>
      </c>
      <c r="DN66" s="88">
        <f>VLOOKUP($F66,[3]Activities!$A$9:$I$177,5,FALSE)/$AI66</f>
        <v>1.6</v>
      </c>
      <c r="DO66" s="88">
        <f>VLOOKUP($F66,[3]Activities!$A$9:$I$177,6,FALSE)/$AI66</f>
        <v>1.67</v>
      </c>
      <c r="DP66" s="88">
        <f>VLOOKUP($F66,[3]Activities!$A$9:$I$177,7,FALSE)/$AI66</f>
        <v>1.76</v>
      </c>
      <c r="DQ66" s="88">
        <f>VLOOKUP($F66,[3]Activities!$A$9:$I$177,8,FALSE)/$AI66</f>
        <v>1.85</v>
      </c>
      <c r="DR66" s="88">
        <f>VLOOKUP($F66,[3]Activities!$A$9:$I$177,9,FALSE)/$AI66</f>
        <v>1.95</v>
      </c>
      <c r="DS66" s="68"/>
    </row>
    <row r="67" spans="1:123" x14ac:dyDescent="0.3">
      <c r="A67" s="40" t="s">
        <v>88</v>
      </c>
      <c r="B67" s="40" t="s">
        <v>901</v>
      </c>
      <c r="C67" s="69" t="s">
        <v>833</v>
      </c>
      <c r="D67" s="40" t="s">
        <v>902</v>
      </c>
      <c r="E67" s="40" t="s">
        <v>938</v>
      </c>
      <c r="F67" s="95" t="s">
        <v>939</v>
      </c>
      <c r="G67" s="41" t="s">
        <v>959</v>
      </c>
      <c r="H67" s="41" t="s">
        <v>941</v>
      </c>
      <c r="I67" s="42">
        <v>0</v>
      </c>
      <c r="J67" s="43">
        <v>0</v>
      </c>
      <c r="K67" s="43">
        <v>0</v>
      </c>
      <c r="L67" s="43">
        <v>0</v>
      </c>
      <c r="M67" s="43">
        <v>0</v>
      </c>
      <c r="N67" s="43">
        <v>0</v>
      </c>
      <c r="O67" s="43">
        <v>0</v>
      </c>
      <c r="P67" s="44">
        <v>0</v>
      </c>
      <c r="Q67" s="45">
        <v>0</v>
      </c>
      <c r="R67" s="43">
        <v>0</v>
      </c>
      <c r="S67" s="43">
        <v>0</v>
      </c>
      <c r="T67" s="43">
        <v>0</v>
      </c>
      <c r="U67" s="43">
        <v>0</v>
      </c>
      <c r="V67" s="43">
        <v>0</v>
      </c>
      <c r="W67" s="43">
        <v>0</v>
      </c>
      <c r="X67" s="45">
        <v>2000</v>
      </c>
      <c r="Y67" s="43">
        <v>2500</v>
      </c>
      <c r="Z67" s="43">
        <v>3000</v>
      </c>
      <c r="AA67" s="43">
        <v>3500</v>
      </c>
      <c r="AB67" s="43">
        <v>4000</v>
      </c>
      <c r="AC67" s="43">
        <v>4500</v>
      </c>
      <c r="AD67" s="43">
        <v>5000</v>
      </c>
      <c r="AE67" s="44">
        <f>[3]Parameters!$B$38</f>
        <v>0.05</v>
      </c>
      <c r="AF67" s="44">
        <v>0</v>
      </c>
      <c r="AG67" s="44">
        <v>1</v>
      </c>
      <c r="AH67" s="44">
        <v>1</v>
      </c>
      <c r="AI67" s="46">
        <v>1</v>
      </c>
      <c r="AJ67" s="46" t="s">
        <v>839</v>
      </c>
      <c r="AK67" s="46" t="s">
        <v>907</v>
      </c>
      <c r="AL67" s="46"/>
      <c r="AM67" s="47"/>
      <c r="AN67" s="47"/>
      <c r="AO67" s="47"/>
      <c r="AP67" s="47"/>
      <c r="AQ67" s="47"/>
      <c r="AR67" s="47"/>
      <c r="AS67" s="48"/>
      <c r="AT67" s="48"/>
      <c r="AU67" s="48"/>
      <c r="AV67" s="49"/>
      <c r="AW67" s="49"/>
      <c r="AX67" s="49"/>
      <c r="AY67" s="50" t="s">
        <v>841</v>
      </c>
      <c r="AZ67" s="50"/>
      <c r="BA67" s="50"/>
      <c r="BB67" s="51"/>
      <c r="BC67" s="51"/>
      <c r="BD67" s="51"/>
      <c r="BE67" s="51"/>
      <c r="BF67" s="51"/>
      <c r="BG67" s="51"/>
      <c r="BH67" s="52"/>
      <c r="BI67" s="52"/>
      <c r="BJ67" s="52"/>
      <c r="BK67" s="52"/>
      <c r="BL67" s="53"/>
      <c r="BM67" s="54"/>
      <c r="BN67" s="55"/>
      <c r="BO67" s="44"/>
      <c r="BP67" s="44"/>
      <c r="BQ67" s="44"/>
      <c r="BR67" s="44"/>
      <c r="BS67" s="44"/>
      <c r="BT67" s="44"/>
      <c r="BU67" s="56">
        <f t="shared" si="0"/>
        <v>0</v>
      </c>
      <c r="BV67" s="50"/>
      <c r="BW67" s="50"/>
      <c r="BX67" s="50"/>
      <c r="BY67" s="50"/>
      <c r="BZ67" s="50"/>
      <c r="CA67" s="50"/>
      <c r="CB67" s="57"/>
      <c r="CC67" s="58">
        <v>0</v>
      </c>
      <c r="CD67" s="58">
        <v>0</v>
      </c>
      <c r="CE67" s="58">
        <v>0</v>
      </c>
      <c r="CF67" s="58">
        <v>0</v>
      </c>
      <c r="CG67" s="58">
        <v>0</v>
      </c>
      <c r="CH67" s="58">
        <v>0</v>
      </c>
      <c r="CI67" s="56"/>
      <c r="CJ67" s="59"/>
      <c r="CK67" s="59"/>
      <c r="CL67" s="59"/>
      <c r="CM67" s="59"/>
      <c r="CN67" s="59"/>
      <c r="CO67" s="59"/>
      <c r="CP67" s="60"/>
      <c r="CQ67" s="61"/>
      <c r="CR67" s="61"/>
      <c r="CS67" s="61"/>
      <c r="CT67" s="61"/>
      <c r="CU67" s="61"/>
      <c r="CV67" s="61"/>
      <c r="CW67" s="62"/>
      <c r="CX67" s="63"/>
      <c r="CY67" s="63"/>
      <c r="CZ67" s="63"/>
      <c r="DA67" s="63"/>
      <c r="DB67" s="63"/>
      <c r="DC67" s="63"/>
      <c r="DD67" s="64"/>
      <c r="DE67" s="65"/>
      <c r="DF67" s="65"/>
      <c r="DG67" s="65"/>
      <c r="DH67" s="65"/>
      <c r="DI67" s="65"/>
      <c r="DJ67" s="65"/>
      <c r="DK67" s="66" t="s">
        <v>960</v>
      </c>
      <c r="DL67" s="62">
        <f>VLOOKUP($F67,[3]Activities!$A$9:$I$177,3,FALSE)/$AI67</f>
        <v>3</v>
      </c>
      <c r="DM67" s="67">
        <f>VLOOKUP($F67,[3]Activities!$A$9:$I$177,4,FALSE)/$AI67</f>
        <v>3.29</v>
      </c>
      <c r="DN67" s="67">
        <f>VLOOKUP($F67,[3]Activities!$A$9:$I$177,5,FALSE)/$AI67</f>
        <v>3.42</v>
      </c>
      <c r="DO67" s="67">
        <f>VLOOKUP($F67,[3]Activities!$A$9:$I$177,6,FALSE)/$AI67</f>
        <v>3.58</v>
      </c>
      <c r="DP67" s="67">
        <f>VLOOKUP($F67,[3]Activities!$A$9:$I$177,7,FALSE)/$AI67</f>
        <v>3.77</v>
      </c>
      <c r="DQ67" s="67">
        <f>VLOOKUP($F67,[3]Activities!$A$9:$I$177,8,FALSE)/$AI67</f>
        <v>3.97</v>
      </c>
      <c r="DR67" s="67">
        <f>VLOOKUP($F67,[3]Activities!$A$9:$I$177,9,FALSE)/$AI67</f>
        <v>4.18</v>
      </c>
      <c r="DS67" s="68"/>
    </row>
    <row r="68" spans="1:123" x14ac:dyDescent="0.3">
      <c r="A68" s="69" t="s">
        <v>89</v>
      </c>
      <c r="B68" s="69" t="s">
        <v>901</v>
      </c>
      <c r="C68" s="69" t="s">
        <v>833</v>
      </c>
      <c r="D68" s="69" t="s">
        <v>902</v>
      </c>
      <c r="E68" s="69" t="s">
        <v>938</v>
      </c>
      <c r="F68" s="96" t="s">
        <v>956</v>
      </c>
      <c r="G68" s="70" t="s">
        <v>961</v>
      </c>
      <c r="H68" s="70" t="s">
        <v>962</v>
      </c>
      <c r="I68" s="42">
        <v>1100</v>
      </c>
      <c r="J68" s="71">
        <v>1100</v>
      </c>
      <c r="K68" s="71">
        <v>1100</v>
      </c>
      <c r="L68" s="71">
        <v>1100</v>
      </c>
      <c r="M68" s="71">
        <v>1100</v>
      </c>
      <c r="N68" s="71">
        <v>1100</v>
      </c>
      <c r="O68" s="71">
        <v>1100</v>
      </c>
      <c r="P68" s="72">
        <v>0</v>
      </c>
      <c r="Q68" s="45">
        <v>52</v>
      </c>
      <c r="R68" s="71">
        <v>52</v>
      </c>
      <c r="S68" s="71">
        <v>52</v>
      </c>
      <c r="T68" s="71">
        <v>52</v>
      </c>
      <c r="U68" s="71">
        <v>52</v>
      </c>
      <c r="V68" s="71">
        <v>52</v>
      </c>
      <c r="W68" s="71">
        <v>52</v>
      </c>
      <c r="X68" s="45">
        <v>0</v>
      </c>
      <c r="Y68" s="71">
        <v>0</v>
      </c>
      <c r="Z68" s="71">
        <v>0</v>
      </c>
      <c r="AA68" s="71">
        <v>0</v>
      </c>
      <c r="AB68" s="71">
        <v>0</v>
      </c>
      <c r="AC68" s="71">
        <v>0</v>
      </c>
      <c r="AD68" s="71">
        <v>0</v>
      </c>
      <c r="AE68" s="44">
        <f>[3]Parameters!$B$38</f>
        <v>0.05</v>
      </c>
      <c r="AF68" s="72"/>
      <c r="AG68" s="72">
        <v>30</v>
      </c>
      <c r="AH68" s="72">
        <v>30</v>
      </c>
      <c r="AI68" s="73">
        <v>1</v>
      </c>
      <c r="AJ68" s="73" t="s">
        <v>839</v>
      </c>
      <c r="AK68" s="73" t="s">
        <v>907</v>
      </c>
      <c r="AL68" s="73"/>
      <c r="AM68" s="74"/>
      <c r="AN68" s="74"/>
      <c r="AO68" s="74"/>
      <c r="AP68" s="74"/>
      <c r="AQ68" s="74"/>
      <c r="AR68" s="74"/>
      <c r="AS68" s="75"/>
      <c r="AT68" s="75"/>
      <c r="AU68" s="75"/>
      <c r="AV68" s="76"/>
      <c r="AW68" s="76"/>
      <c r="AX68" s="76"/>
      <c r="AY68" s="77" t="s">
        <v>841</v>
      </c>
      <c r="AZ68" s="77"/>
      <c r="BA68" s="77"/>
      <c r="BB68" s="77"/>
      <c r="BC68" s="77"/>
      <c r="BD68" s="77"/>
      <c r="BE68" s="77"/>
      <c r="BF68" s="77"/>
      <c r="BG68" s="77"/>
      <c r="BH68" s="78"/>
      <c r="BI68" s="78"/>
      <c r="BJ68" s="78"/>
      <c r="BK68" s="78"/>
      <c r="BL68" s="79"/>
      <c r="BM68" s="80"/>
      <c r="BN68" s="81">
        <v>0.12</v>
      </c>
      <c r="BO68" s="72"/>
      <c r="BP68" s="72">
        <v>0.12</v>
      </c>
      <c r="BQ68" s="72"/>
      <c r="BR68" s="72"/>
      <c r="BS68" s="72"/>
      <c r="BT68" s="72"/>
      <c r="BU68" s="56">
        <f t="shared" si="0"/>
        <v>0</v>
      </c>
      <c r="BV68" s="77"/>
      <c r="BW68" s="77"/>
      <c r="BX68" s="77"/>
      <c r="BY68" s="77"/>
      <c r="BZ68" s="77"/>
      <c r="CA68" s="77"/>
      <c r="CB68" s="57">
        <v>1</v>
      </c>
      <c r="CC68" s="82">
        <v>1.53</v>
      </c>
      <c r="CD68" s="82">
        <v>1.6</v>
      </c>
      <c r="CE68" s="82">
        <v>1.67</v>
      </c>
      <c r="CF68" s="82">
        <v>1.76</v>
      </c>
      <c r="CG68" s="82">
        <v>1.85</v>
      </c>
      <c r="CH68" s="82">
        <v>1.95</v>
      </c>
      <c r="CI68" s="56"/>
      <c r="CJ68" s="83"/>
      <c r="CK68" s="83"/>
      <c r="CL68" s="83"/>
      <c r="CM68" s="83"/>
      <c r="CN68" s="83"/>
      <c r="CO68" s="83"/>
      <c r="CP68" s="60"/>
      <c r="CQ68" s="84"/>
      <c r="CR68" s="84"/>
      <c r="CS68" s="84"/>
      <c r="CT68" s="84"/>
      <c r="CU68" s="84"/>
      <c r="CV68" s="84"/>
      <c r="CW68" s="62"/>
      <c r="CX68" s="85"/>
      <c r="CY68" s="85"/>
      <c r="CZ68" s="85"/>
      <c r="DA68" s="85"/>
      <c r="DB68" s="85"/>
      <c r="DC68" s="85"/>
      <c r="DD68" s="64"/>
      <c r="DE68" s="86"/>
      <c r="DF68" s="86"/>
      <c r="DG68" s="86"/>
      <c r="DH68" s="86"/>
      <c r="DI68" s="86"/>
      <c r="DJ68" s="86"/>
      <c r="DK68" s="87" t="s">
        <v>960</v>
      </c>
      <c r="DL68" s="62">
        <f>VLOOKUP($F68,[3]Activities!$A$9:$I$177,3,FALSE)/$AI68</f>
        <v>1.41</v>
      </c>
      <c r="DM68" s="88">
        <f>VLOOKUP($F68,[3]Activities!$A$9:$I$177,4,FALSE)/$AI68</f>
        <v>1.53</v>
      </c>
      <c r="DN68" s="88">
        <f>VLOOKUP($F68,[3]Activities!$A$9:$I$177,5,FALSE)/$AI68</f>
        <v>1.6</v>
      </c>
      <c r="DO68" s="88">
        <f>VLOOKUP($F68,[3]Activities!$A$9:$I$177,6,FALSE)/$AI68</f>
        <v>1.67</v>
      </c>
      <c r="DP68" s="88">
        <f>VLOOKUP($F68,[3]Activities!$A$9:$I$177,7,FALSE)/$AI68</f>
        <v>1.76</v>
      </c>
      <c r="DQ68" s="88">
        <f>VLOOKUP($F68,[3]Activities!$A$9:$I$177,8,FALSE)/$AI68</f>
        <v>1.85</v>
      </c>
      <c r="DR68" s="88">
        <f>VLOOKUP($F68,[3]Activities!$A$9:$I$177,9,FALSE)/$AI68</f>
        <v>1.95</v>
      </c>
      <c r="DS68" s="68"/>
    </row>
    <row r="69" spans="1:123" x14ac:dyDescent="0.3">
      <c r="A69" s="40" t="s">
        <v>90</v>
      </c>
      <c r="B69" s="40" t="s">
        <v>901</v>
      </c>
      <c r="C69" s="69" t="s">
        <v>833</v>
      </c>
      <c r="D69" s="40" t="s">
        <v>902</v>
      </c>
      <c r="E69" s="40" t="s">
        <v>938</v>
      </c>
      <c r="F69" s="40" t="s">
        <v>956</v>
      </c>
      <c r="G69" s="41" t="s">
        <v>963</v>
      </c>
      <c r="H69" s="41" t="s">
        <v>962</v>
      </c>
      <c r="I69" s="42">
        <v>1500</v>
      </c>
      <c r="J69" s="43">
        <v>1350</v>
      </c>
      <c r="K69" s="43">
        <v>1100</v>
      </c>
      <c r="L69" s="43">
        <v>1000</v>
      </c>
      <c r="M69" s="43">
        <v>950</v>
      </c>
      <c r="N69" s="43">
        <v>900</v>
      </c>
      <c r="O69" s="43">
        <v>850</v>
      </c>
      <c r="P69" s="44">
        <v>0</v>
      </c>
      <c r="Q69" s="45">
        <v>34</v>
      </c>
      <c r="R69" s="43">
        <v>34</v>
      </c>
      <c r="S69" s="43">
        <v>34</v>
      </c>
      <c r="T69" s="43">
        <v>34</v>
      </c>
      <c r="U69" s="43">
        <v>34</v>
      </c>
      <c r="V69" s="43">
        <v>34</v>
      </c>
      <c r="W69" s="43">
        <v>34</v>
      </c>
      <c r="X69" s="45">
        <v>0</v>
      </c>
      <c r="Y69" s="43">
        <v>0</v>
      </c>
      <c r="Z69" s="43">
        <v>0</v>
      </c>
      <c r="AA69" s="43">
        <v>0</v>
      </c>
      <c r="AB69" s="43">
        <v>0</v>
      </c>
      <c r="AC69" s="43">
        <v>0</v>
      </c>
      <c r="AD69" s="43">
        <v>0</v>
      </c>
      <c r="AE69" s="44">
        <f>[3]Parameters!$B$38</f>
        <v>0.05</v>
      </c>
      <c r="AF69" s="44"/>
      <c r="AG69" s="44">
        <v>30</v>
      </c>
      <c r="AH69" s="44">
        <v>30</v>
      </c>
      <c r="AI69" s="46">
        <v>1</v>
      </c>
      <c r="AJ69" s="46" t="s">
        <v>839</v>
      </c>
      <c r="AK69" s="46" t="s">
        <v>907</v>
      </c>
      <c r="AL69" s="46"/>
      <c r="AM69" s="47"/>
      <c r="AN69" s="47"/>
      <c r="AO69" s="47"/>
      <c r="AP69" s="47"/>
      <c r="AQ69" s="47"/>
      <c r="AR69" s="47"/>
      <c r="AS69" s="48"/>
      <c r="AT69" s="48"/>
      <c r="AU69" s="48"/>
      <c r="AV69" s="49"/>
      <c r="AW69" s="49"/>
      <c r="AX69" s="49"/>
      <c r="AY69" s="50" t="s">
        <v>841</v>
      </c>
      <c r="AZ69" s="50"/>
      <c r="BA69" s="50"/>
      <c r="BB69" s="51"/>
      <c r="BC69" s="51"/>
      <c r="BD69" s="51"/>
      <c r="BE69" s="51"/>
      <c r="BF69" s="51"/>
      <c r="BG69" s="51"/>
      <c r="BH69" s="52"/>
      <c r="BI69" s="52"/>
      <c r="BJ69" s="52"/>
      <c r="BK69" s="52"/>
      <c r="BL69" s="53"/>
      <c r="BM69" s="54"/>
      <c r="BN69" s="55">
        <v>0</v>
      </c>
      <c r="BO69" s="44"/>
      <c r="BP69" s="44"/>
      <c r="BQ69" s="44"/>
      <c r="BR69" s="44"/>
      <c r="BS69" s="44"/>
      <c r="BT69" s="44"/>
      <c r="BU69" s="56">
        <f t="shared" si="0"/>
        <v>0</v>
      </c>
      <c r="BV69" s="50"/>
      <c r="BW69" s="50"/>
      <c r="BX69" s="50"/>
      <c r="BY69" s="50"/>
      <c r="BZ69" s="50"/>
      <c r="CA69" s="50"/>
      <c r="CB69" s="57"/>
      <c r="CC69" s="90">
        <v>0.1</v>
      </c>
      <c r="CD69" s="58">
        <v>0.1</v>
      </c>
      <c r="CE69" s="58">
        <v>0.1</v>
      </c>
      <c r="CF69" s="58">
        <v>0.5</v>
      </c>
      <c r="CG69" s="58">
        <v>1</v>
      </c>
      <c r="CH69" s="58">
        <v>1.5</v>
      </c>
      <c r="CI69" s="56"/>
      <c r="CJ69" s="59"/>
      <c r="CK69" s="59"/>
      <c r="CL69" s="59"/>
      <c r="CM69" s="59"/>
      <c r="CN69" s="59"/>
      <c r="CO69" s="59"/>
      <c r="CP69" s="60"/>
      <c r="CQ69" s="61"/>
      <c r="CR69" s="61"/>
      <c r="CS69" s="61"/>
      <c r="CT69" s="61"/>
      <c r="CU69" s="61"/>
      <c r="CV69" s="61"/>
      <c r="CW69" s="62"/>
      <c r="CX69" s="63"/>
      <c r="CY69" s="63"/>
      <c r="CZ69" s="63"/>
      <c r="DA69" s="63"/>
      <c r="DB69" s="63"/>
      <c r="DC69" s="63"/>
      <c r="DD69" s="64"/>
      <c r="DE69" s="65"/>
      <c r="DF69" s="65"/>
      <c r="DG69" s="65"/>
      <c r="DH69" s="65"/>
      <c r="DI69" s="65"/>
      <c r="DJ69" s="65"/>
      <c r="DK69" s="66" t="s">
        <v>955</v>
      </c>
      <c r="DL69" s="62">
        <f>VLOOKUP($F69,[3]Activities!$A$9:$I$177,3,FALSE)/$AI69</f>
        <v>1.41</v>
      </c>
      <c r="DM69" s="67">
        <f>VLOOKUP($F69,[3]Activities!$A$9:$I$177,4,FALSE)/$AI69</f>
        <v>1.53</v>
      </c>
      <c r="DN69" s="67">
        <f>VLOOKUP($F69,[3]Activities!$A$9:$I$177,5,FALSE)/$AI69</f>
        <v>1.6</v>
      </c>
      <c r="DO69" s="67">
        <f>VLOOKUP($F69,[3]Activities!$A$9:$I$177,6,FALSE)/$AI69</f>
        <v>1.67</v>
      </c>
      <c r="DP69" s="67">
        <f>VLOOKUP($F69,[3]Activities!$A$9:$I$177,7,FALSE)/$AI69</f>
        <v>1.76</v>
      </c>
      <c r="DQ69" s="67">
        <f>VLOOKUP($F69,[3]Activities!$A$9:$I$177,8,FALSE)/$AI69</f>
        <v>1.85</v>
      </c>
      <c r="DR69" s="67">
        <f>VLOOKUP($F69,[3]Activities!$A$9:$I$177,9,FALSE)/$AI69</f>
        <v>1.95</v>
      </c>
      <c r="DS69" s="68"/>
    </row>
    <row r="70" spans="1:123" x14ac:dyDescent="0.3">
      <c r="A70" s="69" t="s">
        <v>91</v>
      </c>
      <c r="B70" s="69" t="s">
        <v>901</v>
      </c>
      <c r="C70" s="69" t="s">
        <v>833</v>
      </c>
      <c r="D70" s="69" t="s">
        <v>902</v>
      </c>
      <c r="E70" s="69" t="s">
        <v>938</v>
      </c>
      <c r="F70" s="69" t="s">
        <v>956</v>
      </c>
      <c r="G70" s="70" t="s">
        <v>964</v>
      </c>
      <c r="H70" s="70" t="s">
        <v>962</v>
      </c>
      <c r="I70" s="42">
        <v>0</v>
      </c>
      <c r="J70" s="71">
        <v>0</v>
      </c>
      <c r="K70" s="71">
        <v>0</v>
      </c>
      <c r="L70" s="71">
        <v>0</v>
      </c>
      <c r="M70" s="71">
        <v>0</v>
      </c>
      <c r="N70" s="71">
        <v>0</v>
      </c>
      <c r="O70" s="71">
        <v>0</v>
      </c>
      <c r="P70" s="72">
        <v>0</v>
      </c>
      <c r="Q70" s="45">
        <v>0</v>
      </c>
      <c r="R70" s="71">
        <v>0</v>
      </c>
      <c r="S70" s="71">
        <v>0</v>
      </c>
      <c r="T70" s="71">
        <v>0</v>
      </c>
      <c r="U70" s="71">
        <v>0</v>
      </c>
      <c r="V70" s="71">
        <v>0</v>
      </c>
      <c r="W70" s="71">
        <v>0</v>
      </c>
      <c r="X70" s="45">
        <v>2000</v>
      </c>
      <c r="Y70" s="71">
        <v>2500</v>
      </c>
      <c r="Z70" s="71">
        <v>3000</v>
      </c>
      <c r="AA70" s="71">
        <v>3500</v>
      </c>
      <c r="AB70" s="71">
        <v>4000</v>
      </c>
      <c r="AC70" s="71">
        <v>4500</v>
      </c>
      <c r="AD70" s="71">
        <v>5000</v>
      </c>
      <c r="AE70" s="44">
        <f>[3]Parameters!$B$38</f>
        <v>0.05</v>
      </c>
      <c r="AF70" s="72">
        <v>0</v>
      </c>
      <c r="AG70" s="72">
        <v>1</v>
      </c>
      <c r="AH70" s="72">
        <v>1</v>
      </c>
      <c r="AI70" s="73">
        <v>1</v>
      </c>
      <c r="AJ70" s="73" t="s">
        <v>839</v>
      </c>
      <c r="AK70" s="73" t="s">
        <v>907</v>
      </c>
      <c r="AL70" s="73"/>
      <c r="AM70" s="74"/>
      <c r="AN70" s="74"/>
      <c r="AO70" s="74"/>
      <c r="AP70" s="74"/>
      <c r="AQ70" s="74"/>
      <c r="AR70" s="74"/>
      <c r="AS70" s="75"/>
      <c r="AT70" s="75"/>
      <c r="AU70" s="75"/>
      <c r="AV70" s="76"/>
      <c r="AW70" s="76"/>
      <c r="AX70" s="76"/>
      <c r="AY70" s="77" t="s">
        <v>841</v>
      </c>
      <c r="AZ70" s="77"/>
      <c r="BA70" s="77"/>
      <c r="BB70" s="77"/>
      <c r="BC70" s="77"/>
      <c r="BD70" s="77"/>
      <c r="BE70" s="77"/>
      <c r="BF70" s="77"/>
      <c r="BG70" s="77"/>
      <c r="BH70" s="78"/>
      <c r="BI70" s="78"/>
      <c r="BJ70" s="78"/>
      <c r="BK70" s="78"/>
      <c r="BL70" s="79"/>
      <c r="BM70" s="80"/>
      <c r="BN70" s="81"/>
      <c r="BO70" s="72"/>
      <c r="BP70" s="72"/>
      <c r="BQ70" s="72"/>
      <c r="BR70" s="72"/>
      <c r="BS70" s="72"/>
      <c r="BT70" s="72"/>
      <c r="BU70" s="56">
        <f t="shared" si="0"/>
        <v>0</v>
      </c>
      <c r="BV70" s="77"/>
      <c r="BW70" s="77"/>
      <c r="BX70" s="77"/>
      <c r="BY70" s="77"/>
      <c r="BZ70" s="77"/>
      <c r="CA70" s="77"/>
      <c r="CB70" s="57">
        <v>1</v>
      </c>
      <c r="CC70" s="90">
        <v>0.1</v>
      </c>
      <c r="CD70" s="90">
        <v>0.1</v>
      </c>
      <c r="CE70" s="90">
        <v>0.1</v>
      </c>
      <c r="CF70" s="90">
        <v>0.5</v>
      </c>
      <c r="CG70" s="90">
        <v>1</v>
      </c>
      <c r="CH70" s="90">
        <v>1.5</v>
      </c>
      <c r="CI70" s="56"/>
      <c r="CJ70" s="83"/>
      <c r="CK70" s="83"/>
      <c r="CL70" s="83"/>
      <c r="CM70" s="83"/>
      <c r="CN70" s="83"/>
      <c r="CO70" s="83"/>
      <c r="CP70" s="60"/>
      <c r="CQ70" s="84"/>
      <c r="CR70" s="84"/>
      <c r="CS70" s="84"/>
      <c r="CT70" s="84"/>
      <c r="CU70" s="84"/>
      <c r="CV70" s="84"/>
      <c r="CW70" s="62"/>
      <c r="CX70" s="85"/>
      <c r="CY70" s="85"/>
      <c r="CZ70" s="85"/>
      <c r="DA70" s="85"/>
      <c r="DB70" s="85"/>
      <c r="DC70" s="85"/>
      <c r="DD70" s="64"/>
      <c r="DE70" s="86"/>
      <c r="DF70" s="86"/>
      <c r="DG70" s="86"/>
      <c r="DH70" s="86"/>
      <c r="DI70" s="86"/>
      <c r="DJ70" s="86"/>
      <c r="DK70" s="87" t="s">
        <v>960</v>
      </c>
      <c r="DL70" s="62">
        <f>VLOOKUP($F70,[3]Activities!$A$9:$I$177,3,FALSE)/$AI70</f>
        <v>1.41</v>
      </c>
      <c r="DM70" s="88">
        <f>VLOOKUP($F70,[3]Activities!$A$9:$I$177,4,FALSE)/$AI70</f>
        <v>1.53</v>
      </c>
      <c r="DN70" s="88">
        <f>VLOOKUP($F70,[3]Activities!$A$9:$I$177,5,FALSE)/$AI70</f>
        <v>1.6</v>
      </c>
      <c r="DO70" s="88">
        <f>VLOOKUP($F70,[3]Activities!$A$9:$I$177,6,FALSE)/$AI70</f>
        <v>1.67</v>
      </c>
      <c r="DP70" s="88">
        <f>VLOOKUP($F70,[3]Activities!$A$9:$I$177,7,FALSE)/$AI70</f>
        <v>1.76</v>
      </c>
      <c r="DQ70" s="88">
        <f>VLOOKUP($F70,[3]Activities!$A$9:$I$177,8,FALSE)/$AI70</f>
        <v>1.85</v>
      </c>
      <c r="DR70" s="88">
        <f>VLOOKUP($F70,[3]Activities!$A$9:$I$177,9,FALSE)/$AI70</f>
        <v>1.95</v>
      </c>
      <c r="DS70" s="68"/>
    </row>
    <row r="71" spans="1:123" x14ac:dyDescent="0.3">
      <c r="A71" s="69" t="s">
        <v>92</v>
      </c>
      <c r="B71" s="40" t="s">
        <v>901</v>
      </c>
      <c r="C71" s="69" t="s">
        <v>833</v>
      </c>
      <c r="D71" s="40" t="s">
        <v>902</v>
      </c>
      <c r="E71" s="40" t="s">
        <v>938</v>
      </c>
      <c r="F71" s="97" t="s">
        <v>965</v>
      </c>
      <c r="G71" s="98" t="s">
        <v>966</v>
      </c>
      <c r="H71" s="98" t="s">
        <v>967</v>
      </c>
      <c r="I71" s="42">
        <v>0</v>
      </c>
      <c r="J71" s="99">
        <v>0</v>
      </c>
      <c r="K71" s="99">
        <v>0</v>
      </c>
      <c r="L71" s="99">
        <v>0</v>
      </c>
      <c r="M71" s="99">
        <v>0</v>
      </c>
      <c r="N71" s="99">
        <v>0</v>
      </c>
      <c r="O71" s="99">
        <v>0</v>
      </c>
      <c r="P71" s="44">
        <v>0</v>
      </c>
      <c r="Q71" s="45">
        <v>0</v>
      </c>
      <c r="R71" s="99">
        <v>0</v>
      </c>
      <c r="S71" s="99">
        <v>0</v>
      </c>
      <c r="T71" s="99">
        <v>0</v>
      </c>
      <c r="U71" s="99">
        <v>0</v>
      </c>
      <c r="V71" s="99">
        <v>0</v>
      </c>
      <c r="W71" s="99">
        <v>0</v>
      </c>
      <c r="X71" s="45">
        <v>2000</v>
      </c>
      <c r="Y71" s="99">
        <v>2500</v>
      </c>
      <c r="Z71" s="99">
        <v>3000</v>
      </c>
      <c r="AA71" s="99">
        <v>3500</v>
      </c>
      <c r="AB71" s="99">
        <v>4000</v>
      </c>
      <c r="AC71" s="99">
        <v>4500</v>
      </c>
      <c r="AD71" s="99">
        <v>5000</v>
      </c>
      <c r="AE71" s="44">
        <f>[3]Parameters!$B$38</f>
        <v>0.05</v>
      </c>
      <c r="AF71" s="44">
        <v>0</v>
      </c>
      <c r="AG71" s="44">
        <v>1</v>
      </c>
      <c r="AH71" s="44">
        <v>1</v>
      </c>
      <c r="AI71" s="46">
        <v>1</v>
      </c>
      <c r="AJ71" s="46" t="s">
        <v>839</v>
      </c>
      <c r="AK71" s="46" t="s">
        <v>907</v>
      </c>
      <c r="AL71" s="46"/>
      <c r="AM71" s="47"/>
      <c r="AN71" s="47"/>
      <c r="AO71" s="47"/>
      <c r="AP71" s="47"/>
      <c r="AQ71" s="47"/>
      <c r="AR71" s="47"/>
      <c r="AS71" s="48"/>
      <c r="AT71" s="48"/>
      <c r="AU71" s="48"/>
      <c r="AV71" s="49"/>
      <c r="AW71" s="49"/>
      <c r="AX71" s="49"/>
      <c r="AY71" s="50" t="s">
        <v>841</v>
      </c>
      <c r="AZ71" s="50"/>
      <c r="BA71" s="50"/>
      <c r="BB71" s="51"/>
      <c r="BC71" s="51"/>
      <c r="BD71" s="51"/>
      <c r="BE71" s="51"/>
      <c r="BF71" s="51"/>
      <c r="BG71" s="51"/>
      <c r="BH71" s="52"/>
      <c r="BI71" s="52"/>
      <c r="BJ71" s="52"/>
      <c r="BK71" s="52"/>
      <c r="BL71" s="53"/>
      <c r="BM71" s="54"/>
      <c r="BN71" s="55">
        <v>0</v>
      </c>
      <c r="BO71" s="44"/>
      <c r="BP71" s="44"/>
      <c r="BQ71" s="44"/>
      <c r="BR71" s="44"/>
      <c r="BS71" s="44"/>
      <c r="BT71" s="44"/>
      <c r="BU71" s="100">
        <f t="shared" si="0"/>
        <v>0</v>
      </c>
      <c r="BV71" s="50"/>
      <c r="BW71" s="50"/>
      <c r="BX71" s="50"/>
      <c r="BY71" s="50"/>
      <c r="BZ71" s="50"/>
      <c r="CA71" s="50"/>
      <c r="CB71" s="57">
        <v>0.43</v>
      </c>
      <c r="CC71" s="90">
        <v>0.47</v>
      </c>
      <c r="CD71" s="90">
        <v>0.49</v>
      </c>
      <c r="CE71" s="90">
        <v>0.51</v>
      </c>
      <c r="CF71" s="90">
        <v>0.54</v>
      </c>
      <c r="CG71" s="90">
        <v>0.56999999999999995</v>
      </c>
      <c r="CH71" s="90">
        <v>0.6</v>
      </c>
      <c r="CI71" s="56"/>
      <c r="CJ71" s="59"/>
      <c r="CK71" s="59"/>
      <c r="CL71" s="59"/>
      <c r="CM71" s="59"/>
      <c r="CN71" s="59"/>
      <c r="CO71" s="59"/>
      <c r="CP71" s="60"/>
      <c r="CQ71" s="61"/>
      <c r="CR71" s="61"/>
      <c r="CS71" s="61"/>
      <c r="CT71" s="61"/>
      <c r="CU71" s="61"/>
      <c r="CV71" s="61"/>
      <c r="CW71" s="62"/>
      <c r="CX71" s="63"/>
      <c r="CY71" s="63"/>
      <c r="CZ71" s="63"/>
      <c r="DA71" s="63"/>
      <c r="DB71" s="63"/>
      <c r="DC71" s="63"/>
      <c r="DD71" s="64"/>
      <c r="DE71" s="65"/>
      <c r="DF71" s="65"/>
      <c r="DG71" s="65"/>
      <c r="DH71" s="65"/>
      <c r="DI71" s="65"/>
      <c r="DJ71" s="65"/>
      <c r="DK71" s="66" t="s">
        <v>960</v>
      </c>
      <c r="DL71" s="62">
        <f>VLOOKUP($F71,[3]Activities!$A$9:$I$214,3,FALSE)/$AI71</f>
        <v>0.43</v>
      </c>
      <c r="DM71" s="67">
        <f>VLOOKUP($F71,[3]Activities!$A$9:$I$214,4,FALSE)/$AI71</f>
        <v>0.47</v>
      </c>
      <c r="DN71" s="67">
        <f>VLOOKUP($F71,[3]Activities!$A$9:$I$214,5,FALSE)/$AI71</f>
        <v>0.49</v>
      </c>
      <c r="DO71" s="67">
        <f>VLOOKUP($F71,[3]Activities!$A$9:$I$214,6,FALSE)/$AI71</f>
        <v>0.51</v>
      </c>
      <c r="DP71" s="67">
        <f>VLOOKUP($F71,[3]Activities!$A$9:$I$214,7,FALSE)/$AI71</f>
        <v>0.54</v>
      </c>
      <c r="DQ71" s="67">
        <f>VLOOKUP($F71,[3]Activities!$A$9:$I$214,8,FALSE)/$AI71</f>
        <v>0.56999999999999995</v>
      </c>
      <c r="DR71" s="67">
        <f>VLOOKUP($F71,[3]Activities!$A$9:$I$214,9,FALSE)/$AI71</f>
        <v>0.6</v>
      </c>
      <c r="DS71" s="68"/>
    </row>
    <row r="72" spans="1:123" x14ac:dyDescent="0.3">
      <c r="A72" s="40" t="s">
        <v>93</v>
      </c>
      <c r="B72" s="40" t="s">
        <v>901</v>
      </c>
      <c r="C72" s="69" t="s">
        <v>833</v>
      </c>
      <c r="D72" s="40" t="s">
        <v>902</v>
      </c>
      <c r="E72" s="40" t="s">
        <v>938</v>
      </c>
      <c r="F72" s="95" t="s">
        <v>939</v>
      </c>
      <c r="G72" s="41" t="s">
        <v>968</v>
      </c>
      <c r="H72" s="41" t="s">
        <v>941</v>
      </c>
      <c r="I72" s="42">
        <f>I61</f>
        <v>1200</v>
      </c>
      <c r="J72" s="43">
        <f t="shared" ref="J72:AH73" si="12">J61</f>
        <v>1200</v>
      </c>
      <c r="K72" s="43">
        <f t="shared" si="12"/>
        <v>1200</v>
      </c>
      <c r="L72" s="43">
        <f t="shared" si="12"/>
        <v>1200</v>
      </c>
      <c r="M72" s="43">
        <f t="shared" si="12"/>
        <v>1200</v>
      </c>
      <c r="N72" s="43">
        <f t="shared" si="12"/>
        <v>1200</v>
      </c>
      <c r="O72" s="43">
        <f t="shared" si="12"/>
        <v>1200</v>
      </c>
      <c r="P72" s="44">
        <v>0</v>
      </c>
      <c r="Q72" s="45">
        <f t="shared" si="12"/>
        <v>51</v>
      </c>
      <c r="R72" s="43">
        <f t="shared" si="12"/>
        <v>51</v>
      </c>
      <c r="S72" s="43">
        <f t="shared" si="12"/>
        <v>51</v>
      </c>
      <c r="T72" s="43">
        <f t="shared" si="12"/>
        <v>51</v>
      </c>
      <c r="U72" s="43">
        <f t="shared" si="12"/>
        <v>51</v>
      </c>
      <c r="V72" s="43">
        <f t="shared" si="12"/>
        <v>51</v>
      </c>
      <c r="W72" s="43">
        <f t="shared" si="12"/>
        <v>51</v>
      </c>
      <c r="X72" s="45">
        <f t="shared" si="12"/>
        <v>0</v>
      </c>
      <c r="Y72" s="43">
        <f t="shared" si="12"/>
        <v>0</v>
      </c>
      <c r="Z72" s="43">
        <f t="shared" si="12"/>
        <v>0</v>
      </c>
      <c r="AA72" s="43">
        <f t="shared" si="12"/>
        <v>0</v>
      </c>
      <c r="AB72" s="43">
        <f t="shared" si="12"/>
        <v>0</v>
      </c>
      <c r="AC72" s="43">
        <f t="shared" si="12"/>
        <v>0</v>
      </c>
      <c r="AD72" s="43">
        <f t="shared" si="12"/>
        <v>0</v>
      </c>
      <c r="AE72" s="44">
        <f>[3]Parameters!$B$38</f>
        <v>0.05</v>
      </c>
      <c r="AF72" s="44">
        <f t="shared" si="12"/>
        <v>0</v>
      </c>
      <c r="AG72" s="44">
        <f t="shared" si="12"/>
        <v>30</v>
      </c>
      <c r="AH72" s="44">
        <f t="shared" si="12"/>
        <v>30</v>
      </c>
      <c r="AI72" s="46">
        <v>1</v>
      </c>
      <c r="AJ72" s="46" t="s">
        <v>839</v>
      </c>
      <c r="AK72" s="46" t="s">
        <v>907</v>
      </c>
      <c r="AL72" s="46"/>
      <c r="AM72" s="47"/>
      <c r="AN72" s="47"/>
      <c r="AO72" s="47"/>
      <c r="AP72" s="47"/>
      <c r="AQ72" s="47"/>
      <c r="AR72" s="47"/>
      <c r="AS72" s="48"/>
      <c r="AT72" s="48"/>
      <c r="AU72" s="48"/>
      <c r="AV72" s="49"/>
      <c r="AW72" s="49"/>
      <c r="AX72" s="49"/>
      <c r="AY72" s="50" t="s">
        <v>841</v>
      </c>
      <c r="AZ72" s="50"/>
      <c r="BA72" s="50"/>
      <c r="BB72" s="51"/>
      <c r="BC72" s="51"/>
      <c r="BD72" s="51"/>
      <c r="BE72" s="51"/>
      <c r="BF72" s="51"/>
      <c r="BG72" s="51"/>
      <c r="BH72" s="52"/>
      <c r="BI72" s="52"/>
      <c r="BJ72" s="52"/>
      <c r="BK72" s="52"/>
      <c r="BL72" s="53"/>
      <c r="BM72" s="54"/>
      <c r="BN72" s="55">
        <v>0</v>
      </c>
      <c r="BO72" s="44"/>
      <c r="BP72" s="44"/>
      <c r="BQ72" s="44"/>
      <c r="BR72" s="44"/>
      <c r="BS72" s="44"/>
      <c r="BT72" s="44"/>
      <c r="BU72" s="56">
        <f t="shared" si="0"/>
        <v>0</v>
      </c>
      <c r="BV72" s="50"/>
      <c r="BW72" s="50"/>
      <c r="BX72" s="50"/>
      <c r="BY72" s="50"/>
      <c r="BZ72" s="50"/>
      <c r="CA72" s="50"/>
      <c r="CB72" s="57"/>
      <c r="CC72" s="90">
        <v>5</v>
      </c>
      <c r="CD72" s="90">
        <v>5</v>
      </c>
      <c r="CE72" s="90">
        <v>5</v>
      </c>
      <c r="CF72" s="90">
        <v>5</v>
      </c>
      <c r="CG72" s="90">
        <v>5</v>
      </c>
      <c r="CH72" s="90">
        <v>5</v>
      </c>
      <c r="CI72" s="56"/>
      <c r="CJ72" s="59"/>
      <c r="CK72" s="59"/>
      <c r="CL72" s="59"/>
      <c r="CM72" s="59"/>
      <c r="CN72" s="59"/>
      <c r="CO72" s="59"/>
      <c r="CP72" s="60"/>
      <c r="CQ72" s="61"/>
      <c r="CR72" s="61"/>
      <c r="CS72" s="61"/>
      <c r="CT72" s="61"/>
      <c r="CU72" s="61"/>
      <c r="CV72" s="61"/>
      <c r="CW72" s="62"/>
      <c r="CX72" s="63"/>
      <c r="CY72" s="63"/>
      <c r="CZ72" s="63"/>
      <c r="DA72" s="63"/>
      <c r="DB72" s="63"/>
      <c r="DC72" s="63"/>
      <c r="DD72" s="64"/>
      <c r="DE72" s="65"/>
      <c r="DF72" s="65"/>
      <c r="DG72" s="65"/>
      <c r="DH72" s="65"/>
      <c r="DI72" s="65"/>
      <c r="DJ72" s="65"/>
      <c r="DK72" s="66"/>
      <c r="DL72" s="62">
        <v>5</v>
      </c>
      <c r="DM72" s="67">
        <v>5</v>
      </c>
      <c r="DN72" s="67">
        <v>5</v>
      </c>
      <c r="DO72" s="67">
        <v>5</v>
      </c>
      <c r="DP72" s="67">
        <v>5</v>
      </c>
      <c r="DQ72" s="67">
        <v>5</v>
      </c>
      <c r="DR72" s="67">
        <v>5</v>
      </c>
      <c r="DS72" s="68"/>
    </row>
    <row r="73" spans="1:123" x14ac:dyDescent="0.3">
      <c r="A73" s="69" t="s">
        <v>94</v>
      </c>
      <c r="B73" s="69" t="s">
        <v>901</v>
      </c>
      <c r="C73" s="69" t="s">
        <v>833</v>
      </c>
      <c r="D73" s="69" t="s">
        <v>902</v>
      </c>
      <c r="E73" s="69" t="s">
        <v>938</v>
      </c>
      <c r="F73" s="95" t="s">
        <v>939</v>
      </c>
      <c r="G73" s="70" t="s">
        <v>969</v>
      </c>
      <c r="H73" s="70" t="s">
        <v>941</v>
      </c>
      <c r="I73" s="42">
        <f>I62</f>
        <v>1060</v>
      </c>
      <c r="J73" s="71">
        <f t="shared" si="12"/>
        <v>1060</v>
      </c>
      <c r="K73" s="71">
        <f t="shared" si="12"/>
        <v>1060</v>
      </c>
      <c r="L73" s="71">
        <f t="shared" si="12"/>
        <v>1060</v>
      </c>
      <c r="M73" s="71">
        <f t="shared" si="12"/>
        <v>1060</v>
      </c>
      <c r="N73" s="71">
        <f t="shared" si="12"/>
        <v>1060</v>
      </c>
      <c r="O73" s="71">
        <f t="shared" si="12"/>
        <v>1060</v>
      </c>
      <c r="P73" s="72">
        <v>0</v>
      </c>
      <c r="Q73" s="45">
        <f t="shared" si="12"/>
        <v>38.5</v>
      </c>
      <c r="R73" s="71">
        <f t="shared" si="12"/>
        <v>38.5</v>
      </c>
      <c r="S73" s="71">
        <f t="shared" si="12"/>
        <v>38.5</v>
      </c>
      <c r="T73" s="71">
        <f t="shared" si="12"/>
        <v>38.5</v>
      </c>
      <c r="U73" s="71">
        <f t="shared" si="12"/>
        <v>38.5</v>
      </c>
      <c r="V73" s="71">
        <f t="shared" si="12"/>
        <v>38.5</v>
      </c>
      <c r="W73" s="71">
        <f t="shared" si="12"/>
        <v>38.5</v>
      </c>
      <c r="X73" s="45">
        <f t="shared" si="12"/>
        <v>0</v>
      </c>
      <c r="Y73" s="71">
        <f t="shared" si="12"/>
        <v>0</v>
      </c>
      <c r="Z73" s="71">
        <f t="shared" si="12"/>
        <v>0</v>
      </c>
      <c r="AA73" s="71">
        <f t="shared" si="12"/>
        <v>0</v>
      </c>
      <c r="AB73" s="71">
        <f t="shared" si="12"/>
        <v>0</v>
      </c>
      <c r="AC73" s="71">
        <f t="shared" si="12"/>
        <v>0</v>
      </c>
      <c r="AD73" s="71">
        <f t="shared" si="12"/>
        <v>0</v>
      </c>
      <c r="AE73" s="44">
        <f>[3]Parameters!$B$38</f>
        <v>0.05</v>
      </c>
      <c r="AF73" s="72">
        <f t="shared" si="12"/>
        <v>0</v>
      </c>
      <c r="AG73" s="72">
        <f t="shared" si="12"/>
        <v>25</v>
      </c>
      <c r="AH73" s="72">
        <f t="shared" si="12"/>
        <v>25</v>
      </c>
      <c r="AI73" s="73">
        <v>1</v>
      </c>
      <c r="AJ73" s="73" t="s">
        <v>839</v>
      </c>
      <c r="AK73" s="73" t="s">
        <v>907</v>
      </c>
      <c r="AL73" s="73"/>
      <c r="AM73" s="74"/>
      <c r="AN73" s="74"/>
      <c r="AO73" s="74"/>
      <c r="AP73" s="74"/>
      <c r="AQ73" s="74"/>
      <c r="AR73" s="74"/>
      <c r="AS73" s="75"/>
      <c r="AT73" s="75"/>
      <c r="AU73" s="75"/>
      <c r="AV73" s="76"/>
      <c r="AW73" s="76"/>
      <c r="AX73" s="76"/>
      <c r="AY73" s="77" t="s">
        <v>841</v>
      </c>
      <c r="AZ73" s="77"/>
      <c r="BA73" s="77"/>
      <c r="BB73" s="77"/>
      <c r="BC73" s="77"/>
      <c r="BD73" s="77"/>
      <c r="BE73" s="77"/>
      <c r="BF73" s="77"/>
      <c r="BG73" s="77"/>
      <c r="BH73" s="78"/>
      <c r="BI73" s="78"/>
      <c r="BJ73" s="78"/>
      <c r="BK73" s="78"/>
      <c r="BL73" s="79"/>
      <c r="BM73" s="80"/>
      <c r="BN73" s="81">
        <v>0</v>
      </c>
      <c r="BO73" s="72"/>
      <c r="BP73" s="72"/>
      <c r="BQ73" s="72"/>
      <c r="BR73" s="72"/>
      <c r="BS73" s="72"/>
      <c r="BT73" s="72"/>
      <c r="BU73" s="56">
        <f t="shared" si="0"/>
        <v>0</v>
      </c>
      <c r="BV73" s="77"/>
      <c r="BW73" s="77"/>
      <c r="BX73" s="77"/>
      <c r="BY73" s="77"/>
      <c r="BZ73" s="77"/>
      <c r="CA73" s="77"/>
      <c r="CB73" s="57"/>
      <c r="CC73" s="90">
        <v>4</v>
      </c>
      <c r="CD73" s="90">
        <v>4</v>
      </c>
      <c r="CE73" s="90">
        <v>5</v>
      </c>
      <c r="CF73" s="90">
        <v>5</v>
      </c>
      <c r="CG73" s="90">
        <v>5</v>
      </c>
      <c r="CH73" s="90">
        <v>5</v>
      </c>
      <c r="CI73" s="56"/>
      <c r="CJ73" s="83"/>
      <c r="CK73" s="83"/>
      <c r="CL73" s="83"/>
      <c r="CM73" s="83"/>
      <c r="CN73" s="83"/>
      <c r="CO73" s="83"/>
      <c r="CP73" s="60"/>
      <c r="CQ73" s="84"/>
      <c r="CR73" s="84"/>
      <c r="CS73" s="84"/>
      <c r="CT73" s="84"/>
      <c r="CU73" s="84"/>
      <c r="CV73" s="84"/>
      <c r="CW73" s="62"/>
      <c r="CX73" s="85"/>
      <c r="CY73" s="85"/>
      <c r="CZ73" s="85"/>
      <c r="DA73" s="85"/>
      <c r="DB73" s="85"/>
      <c r="DC73" s="85"/>
      <c r="DD73" s="64"/>
      <c r="DE73" s="86"/>
      <c r="DF73" s="86"/>
      <c r="DG73" s="86"/>
      <c r="DH73" s="86"/>
      <c r="DI73" s="86"/>
      <c r="DJ73" s="86"/>
      <c r="DK73" s="87"/>
      <c r="DL73" s="62">
        <v>5</v>
      </c>
      <c r="DM73" s="88">
        <v>5</v>
      </c>
      <c r="DN73" s="88">
        <v>5</v>
      </c>
      <c r="DO73" s="88">
        <v>5</v>
      </c>
      <c r="DP73" s="88">
        <v>5</v>
      </c>
      <c r="DQ73" s="88">
        <v>5</v>
      </c>
      <c r="DR73" s="88">
        <v>5</v>
      </c>
      <c r="DS73" s="68"/>
    </row>
    <row r="74" spans="1:123" x14ac:dyDescent="0.3">
      <c r="A74" s="40" t="s">
        <v>95</v>
      </c>
      <c r="B74" s="69" t="s">
        <v>901</v>
      </c>
      <c r="C74" s="69" t="s">
        <v>833</v>
      </c>
      <c r="D74" s="97" t="s">
        <v>902</v>
      </c>
      <c r="E74" s="97" t="s">
        <v>938</v>
      </c>
      <c r="F74" s="97" t="s">
        <v>970</v>
      </c>
      <c r="G74" s="98" t="s">
        <v>971</v>
      </c>
      <c r="H74" s="98" t="s">
        <v>972</v>
      </c>
      <c r="I74" s="42">
        <f>2.5*1.152</f>
        <v>2.88</v>
      </c>
      <c r="J74" s="99">
        <f t="shared" ref="J74:O74" si="13">2.5*1.152</f>
        <v>2.88</v>
      </c>
      <c r="K74" s="99">
        <f t="shared" si="13"/>
        <v>2.88</v>
      </c>
      <c r="L74" s="99">
        <f t="shared" si="13"/>
        <v>2.88</v>
      </c>
      <c r="M74" s="99">
        <f t="shared" si="13"/>
        <v>2.88</v>
      </c>
      <c r="N74" s="99">
        <f t="shared" si="13"/>
        <v>2.88</v>
      </c>
      <c r="O74" s="99">
        <f t="shared" si="13"/>
        <v>2.88</v>
      </c>
      <c r="P74" s="89">
        <v>0</v>
      </c>
      <c r="Q74" s="45">
        <f>0.12*41.8</f>
        <v>5.0159999999999991</v>
      </c>
      <c r="R74" s="99">
        <f t="shared" ref="R74:W74" si="14">0.12*41.8</f>
        <v>5.0159999999999991</v>
      </c>
      <c r="S74" s="99">
        <f t="shared" si="14"/>
        <v>5.0159999999999991</v>
      </c>
      <c r="T74" s="99">
        <f t="shared" si="14"/>
        <v>5.0159999999999991</v>
      </c>
      <c r="U74" s="99">
        <f t="shared" si="14"/>
        <v>5.0159999999999991</v>
      </c>
      <c r="V74" s="99">
        <f t="shared" si="14"/>
        <v>5.0159999999999991</v>
      </c>
      <c r="W74" s="99">
        <f t="shared" si="14"/>
        <v>5.0159999999999991</v>
      </c>
      <c r="X74" s="45">
        <v>0</v>
      </c>
      <c r="Y74" s="43">
        <v>0</v>
      </c>
      <c r="Z74" s="43">
        <v>0</v>
      </c>
      <c r="AA74" s="43">
        <v>0</v>
      </c>
      <c r="AB74" s="43">
        <v>0</v>
      </c>
      <c r="AC74" s="43">
        <v>0</v>
      </c>
      <c r="AD74" s="43">
        <v>0</v>
      </c>
      <c r="AE74" s="44">
        <f>[3]Parameters!$B$38</f>
        <v>0.05</v>
      </c>
      <c r="AF74" s="89">
        <v>0</v>
      </c>
      <c r="AG74" s="89">
        <v>20</v>
      </c>
      <c r="AH74" s="89">
        <v>20</v>
      </c>
      <c r="AI74" s="101">
        <v>1</v>
      </c>
      <c r="AJ74" s="101" t="s">
        <v>839</v>
      </c>
      <c r="AK74" s="101" t="s">
        <v>907</v>
      </c>
      <c r="AL74" s="101"/>
      <c r="AM74" s="102"/>
      <c r="AN74" s="102"/>
      <c r="AO74" s="102"/>
      <c r="AP74" s="102"/>
      <c r="AQ74" s="102"/>
      <c r="AR74" s="102"/>
      <c r="AS74" s="103"/>
      <c r="AT74" s="103"/>
      <c r="AU74" s="103"/>
      <c r="AV74" s="104"/>
      <c r="AW74" s="104"/>
      <c r="AX74" s="104"/>
      <c r="AY74" s="94" t="s">
        <v>841</v>
      </c>
      <c r="AZ74" s="94"/>
      <c r="BA74" s="94"/>
      <c r="BB74" s="105"/>
      <c r="BC74" s="105"/>
      <c r="BD74" s="105"/>
      <c r="BE74" s="105"/>
      <c r="BF74" s="105"/>
      <c r="BG74" s="105"/>
      <c r="BH74" s="106"/>
      <c r="BI74" s="106"/>
      <c r="BJ74" s="106"/>
      <c r="BK74" s="106"/>
      <c r="BL74" s="107"/>
      <c r="BM74" s="108"/>
      <c r="BN74" s="109">
        <v>0</v>
      </c>
      <c r="BO74" s="89"/>
      <c r="BP74" s="89"/>
      <c r="BQ74" s="89"/>
      <c r="BR74" s="89"/>
      <c r="BS74" s="89"/>
      <c r="BT74" s="89"/>
      <c r="BU74" s="56">
        <f t="shared" si="0"/>
        <v>0</v>
      </c>
      <c r="BV74" s="94"/>
      <c r="BW74" s="94"/>
      <c r="BX74" s="94"/>
      <c r="BY74" s="94"/>
      <c r="BZ74" s="94"/>
      <c r="CA74" s="94"/>
      <c r="CB74" s="57">
        <v>1</v>
      </c>
      <c r="CC74" s="90">
        <v>1</v>
      </c>
      <c r="CD74" s="90">
        <v>5</v>
      </c>
      <c r="CE74" s="90">
        <v>5</v>
      </c>
      <c r="CF74" s="90">
        <v>5</v>
      </c>
      <c r="CG74" s="90">
        <v>5</v>
      </c>
      <c r="CH74" s="90">
        <v>5</v>
      </c>
      <c r="CI74" s="56"/>
      <c r="CJ74" s="94"/>
      <c r="CK74" s="94"/>
      <c r="CL74" s="94"/>
      <c r="CM74" s="94"/>
      <c r="CN74" s="94"/>
      <c r="CO74" s="94"/>
      <c r="CP74" s="60"/>
      <c r="CQ74" s="110"/>
      <c r="CR74" s="110"/>
      <c r="CS74" s="110"/>
      <c r="CT74" s="110"/>
      <c r="CU74" s="110"/>
      <c r="CV74" s="110"/>
      <c r="CW74" s="62"/>
      <c r="CX74" s="93"/>
      <c r="CY74" s="93"/>
      <c r="CZ74" s="93"/>
      <c r="DA74" s="93"/>
      <c r="DB74" s="93"/>
      <c r="DC74" s="93"/>
      <c r="DD74" s="64"/>
      <c r="DE74" s="93"/>
      <c r="DF74" s="93"/>
      <c r="DG74" s="93"/>
      <c r="DH74" s="93"/>
      <c r="DI74" s="93"/>
      <c r="DJ74" s="93"/>
      <c r="DK74" s="111" t="s">
        <v>973</v>
      </c>
      <c r="DL74" s="62">
        <f>VLOOKUP($F74,[3]Activities!$A$9:$I$214,3,FALSE)/$AI74</f>
        <v>3</v>
      </c>
      <c r="DM74" s="112">
        <f>VLOOKUP($F74,[3]Activities!$A$9:$I$214,4,FALSE)/$AI74</f>
        <v>3.51</v>
      </c>
      <c r="DN74" s="112">
        <f>VLOOKUP($F74,[3]Activities!$A$9:$I$214,5,FALSE)/$AI74</f>
        <v>4.37</v>
      </c>
      <c r="DO74" s="112">
        <f>VLOOKUP($F74,[3]Activities!$A$9:$I$214,6,FALSE)/$AI74</f>
        <v>4.57</v>
      </c>
      <c r="DP74" s="112">
        <f>VLOOKUP($F74,[3]Activities!$A$9:$I$214,7,FALSE)/$AI74</f>
        <v>4.82</v>
      </c>
      <c r="DQ74" s="112">
        <f>VLOOKUP($F74,[3]Activities!$A$9:$I$214,8,FALSE)/$AI74</f>
        <v>5.08</v>
      </c>
      <c r="DR74" s="112">
        <f>VLOOKUP($F74,[3]Activities!$A$9:$I$214,9,FALSE)/$AI74</f>
        <v>5.34</v>
      </c>
      <c r="DS74" s="68"/>
    </row>
    <row r="75" spans="1:123" x14ac:dyDescent="0.3">
      <c r="A75" s="40" t="s">
        <v>96</v>
      </c>
      <c r="B75" s="69" t="s">
        <v>901</v>
      </c>
      <c r="C75" s="69" t="s">
        <v>833</v>
      </c>
      <c r="D75" s="97" t="s">
        <v>902</v>
      </c>
      <c r="E75" s="97" t="s">
        <v>938</v>
      </c>
      <c r="F75" s="113" t="s">
        <v>970</v>
      </c>
      <c r="G75" s="98" t="s">
        <v>974</v>
      </c>
      <c r="H75" s="98" t="s">
        <v>972</v>
      </c>
      <c r="I75" s="42">
        <v>17.5</v>
      </c>
      <c r="J75" s="99">
        <v>17.5</v>
      </c>
      <c r="K75" s="99">
        <v>17.5</v>
      </c>
      <c r="L75" s="99">
        <v>17.5</v>
      </c>
      <c r="M75" s="99">
        <v>17.5</v>
      </c>
      <c r="N75" s="99">
        <v>17.5</v>
      </c>
      <c r="O75" s="99">
        <v>17.5</v>
      </c>
      <c r="P75" s="89">
        <v>0</v>
      </c>
      <c r="Q75" s="45">
        <v>0.88</v>
      </c>
      <c r="R75" s="99">
        <v>0.88</v>
      </c>
      <c r="S75" s="99">
        <v>0.88</v>
      </c>
      <c r="T75" s="99">
        <v>0.88</v>
      </c>
      <c r="U75" s="99">
        <v>0.88</v>
      </c>
      <c r="V75" s="99">
        <v>0.88</v>
      </c>
      <c r="W75" s="99">
        <v>0.88</v>
      </c>
      <c r="X75" s="45">
        <v>0</v>
      </c>
      <c r="Y75" s="71">
        <v>0</v>
      </c>
      <c r="Z75" s="71">
        <v>0</v>
      </c>
      <c r="AA75" s="71">
        <v>0</v>
      </c>
      <c r="AB75" s="71">
        <v>0</v>
      </c>
      <c r="AC75" s="71">
        <v>0</v>
      </c>
      <c r="AD75" s="71">
        <v>0</v>
      </c>
      <c r="AE75" s="44">
        <f>[3]Parameters!$B$38</f>
        <v>0.05</v>
      </c>
      <c r="AF75" s="89">
        <v>0</v>
      </c>
      <c r="AG75" s="89">
        <v>20</v>
      </c>
      <c r="AH75" s="89">
        <v>20</v>
      </c>
      <c r="AI75" s="101">
        <v>1</v>
      </c>
      <c r="AJ75" s="101" t="s">
        <v>839</v>
      </c>
      <c r="AK75" s="101" t="s">
        <v>907</v>
      </c>
      <c r="AL75" s="101"/>
      <c r="AM75" s="102"/>
      <c r="AN75" s="102"/>
      <c r="AO75" s="102"/>
      <c r="AP75" s="102"/>
      <c r="AQ75" s="102"/>
      <c r="AR75" s="102"/>
      <c r="AS75" s="103"/>
      <c r="AT75" s="103"/>
      <c r="AU75" s="103"/>
      <c r="AV75" s="104"/>
      <c r="AW75" s="104"/>
      <c r="AX75" s="104"/>
      <c r="AY75" s="94" t="s">
        <v>841</v>
      </c>
      <c r="AZ75" s="94"/>
      <c r="BA75" s="94"/>
      <c r="BB75" s="105"/>
      <c r="BC75" s="105"/>
      <c r="BD75" s="105"/>
      <c r="BE75" s="105"/>
      <c r="BF75" s="105"/>
      <c r="BG75" s="105"/>
      <c r="BH75" s="106"/>
      <c r="BI75" s="106"/>
      <c r="BJ75" s="106"/>
      <c r="BK75" s="106"/>
      <c r="BL75" s="107"/>
      <c r="BM75" s="108"/>
      <c r="BN75" s="109">
        <v>0</v>
      </c>
      <c r="BO75" s="89"/>
      <c r="BP75" s="89"/>
      <c r="BQ75" s="89"/>
      <c r="BR75" s="89"/>
      <c r="BS75" s="89"/>
      <c r="BT75" s="89"/>
      <c r="BU75" s="56">
        <f t="shared" si="0"/>
        <v>0</v>
      </c>
      <c r="BV75" s="94"/>
      <c r="BW75" s="94"/>
      <c r="BX75" s="94"/>
      <c r="BY75" s="94"/>
      <c r="BZ75" s="94"/>
      <c r="CA75" s="94"/>
      <c r="CB75" s="57">
        <v>1</v>
      </c>
      <c r="CC75" s="90">
        <v>1</v>
      </c>
      <c r="CD75" s="90">
        <v>5</v>
      </c>
      <c r="CE75" s="90">
        <v>5</v>
      </c>
      <c r="CF75" s="90">
        <v>5</v>
      </c>
      <c r="CG75" s="90">
        <v>5</v>
      </c>
      <c r="CH75" s="90">
        <v>5</v>
      </c>
      <c r="CI75" s="56"/>
      <c r="CJ75" s="94"/>
      <c r="CK75" s="94"/>
      <c r="CL75" s="94"/>
      <c r="CM75" s="94"/>
      <c r="CN75" s="94"/>
      <c r="CO75" s="94"/>
      <c r="CP75" s="60"/>
      <c r="CQ75" s="110"/>
      <c r="CR75" s="110"/>
      <c r="CS75" s="110"/>
      <c r="CT75" s="110"/>
      <c r="CU75" s="110"/>
      <c r="CV75" s="110"/>
      <c r="CW75" s="62"/>
      <c r="CX75" s="93"/>
      <c r="CY75" s="93"/>
      <c r="CZ75" s="93"/>
      <c r="DA75" s="93"/>
      <c r="DB75" s="93"/>
      <c r="DC75" s="93"/>
      <c r="DD75" s="64"/>
      <c r="DE75" s="93"/>
      <c r="DF75" s="93"/>
      <c r="DG75" s="93"/>
      <c r="DH75" s="93"/>
      <c r="DI75" s="93"/>
      <c r="DJ75" s="93"/>
      <c r="DK75" s="111" t="s">
        <v>973</v>
      </c>
      <c r="DL75" s="62">
        <f>VLOOKUP($F75,[3]Activities!$A$9:$I$214,3,FALSE)/$AI75</f>
        <v>3</v>
      </c>
      <c r="DM75" s="112">
        <f>VLOOKUP($F75,[3]Activities!$A$9:$I$214,4,FALSE)/$AI75</f>
        <v>3.51</v>
      </c>
      <c r="DN75" s="112">
        <f>VLOOKUP($F75,[3]Activities!$A$9:$I$214,5,FALSE)/$AI75</f>
        <v>4.37</v>
      </c>
      <c r="DO75" s="112">
        <f>VLOOKUP($F75,[3]Activities!$A$9:$I$214,6,FALSE)/$AI75</f>
        <v>4.57</v>
      </c>
      <c r="DP75" s="112">
        <f>VLOOKUP($F75,[3]Activities!$A$9:$I$214,7,FALSE)/$AI75</f>
        <v>4.82</v>
      </c>
      <c r="DQ75" s="112">
        <f>VLOOKUP($F75,[3]Activities!$A$9:$I$214,8,FALSE)/$AI75</f>
        <v>5.08</v>
      </c>
      <c r="DR75" s="112">
        <f>VLOOKUP($F75,[3]Activities!$A$9:$I$214,9,FALSE)/$AI75</f>
        <v>5.34</v>
      </c>
      <c r="DS75" s="68"/>
    </row>
    <row r="76" spans="1:123" x14ac:dyDescent="0.3">
      <c r="A76" s="40" t="s">
        <v>97</v>
      </c>
      <c r="B76" s="69" t="s">
        <v>901</v>
      </c>
      <c r="C76" s="114" t="s">
        <v>975</v>
      </c>
      <c r="D76" s="115" t="s">
        <v>976</v>
      </c>
      <c r="E76" s="97" t="s">
        <v>938</v>
      </c>
      <c r="F76" s="113" t="s">
        <v>970</v>
      </c>
      <c r="G76" s="98" t="s">
        <v>977</v>
      </c>
      <c r="H76" s="98" t="s">
        <v>972</v>
      </c>
      <c r="I76" s="42">
        <v>0</v>
      </c>
      <c r="J76" s="99">
        <v>0</v>
      </c>
      <c r="K76" s="99">
        <v>0</v>
      </c>
      <c r="L76" s="99">
        <v>0</v>
      </c>
      <c r="M76" s="99">
        <v>0</v>
      </c>
      <c r="N76" s="99">
        <v>0</v>
      </c>
      <c r="O76" s="99">
        <v>0</v>
      </c>
      <c r="P76" s="99">
        <v>0</v>
      </c>
      <c r="Q76" s="45">
        <v>0</v>
      </c>
      <c r="R76" s="99">
        <v>0</v>
      </c>
      <c r="S76" s="99">
        <v>0</v>
      </c>
      <c r="T76" s="99">
        <v>0</v>
      </c>
      <c r="U76" s="99">
        <v>0</v>
      </c>
      <c r="V76" s="99">
        <v>0</v>
      </c>
      <c r="W76" s="99">
        <v>0</v>
      </c>
      <c r="X76" s="45">
        <f>X481*40</f>
        <v>539.6</v>
      </c>
      <c r="Y76" s="99">
        <f t="shared" ref="Y76:AD76" si="15">Y481*40</f>
        <v>539.6</v>
      </c>
      <c r="Z76" s="99">
        <f t="shared" si="15"/>
        <v>539.6</v>
      </c>
      <c r="AA76" s="99">
        <f t="shared" si="15"/>
        <v>576.79999999999995</v>
      </c>
      <c r="AB76" s="99">
        <f t="shared" si="15"/>
        <v>614</v>
      </c>
      <c r="AC76" s="99">
        <f t="shared" si="15"/>
        <v>614</v>
      </c>
      <c r="AD76" s="99">
        <f t="shared" si="15"/>
        <v>614</v>
      </c>
      <c r="AE76" s="44">
        <f>[3]Parameters!$B$38</f>
        <v>0.05</v>
      </c>
      <c r="AF76" s="89">
        <v>0</v>
      </c>
      <c r="AG76" s="89">
        <v>20</v>
      </c>
      <c r="AH76" s="89">
        <v>20</v>
      </c>
      <c r="AI76" s="101">
        <v>1</v>
      </c>
      <c r="AJ76" s="101" t="s">
        <v>839</v>
      </c>
      <c r="AK76" s="101" t="s">
        <v>907</v>
      </c>
      <c r="AL76" s="101"/>
      <c r="AM76" s="102"/>
      <c r="AN76" s="102"/>
      <c r="AO76" s="102"/>
      <c r="AP76" s="102"/>
      <c r="AQ76" s="102"/>
      <c r="AR76" s="102"/>
      <c r="AS76" s="103"/>
      <c r="AT76" s="103"/>
      <c r="AU76" s="103"/>
      <c r="AV76" s="104"/>
      <c r="AW76" s="104"/>
      <c r="AX76" s="104"/>
      <c r="AY76" s="94" t="s">
        <v>841</v>
      </c>
      <c r="AZ76" s="94"/>
      <c r="BA76" s="94"/>
      <c r="BB76" s="105"/>
      <c r="BC76" s="105"/>
      <c r="BD76" s="105"/>
      <c r="BE76" s="105"/>
      <c r="BF76" s="105"/>
      <c r="BG76" s="105"/>
      <c r="BH76" s="106"/>
      <c r="BI76" s="106"/>
      <c r="BJ76" s="106"/>
      <c r="BK76" s="106"/>
      <c r="BL76" s="107"/>
      <c r="BM76" s="108"/>
      <c r="BN76" s="109">
        <v>0</v>
      </c>
      <c r="BO76" s="89"/>
      <c r="BP76" s="89"/>
      <c r="BQ76" s="89"/>
      <c r="BR76" s="89"/>
      <c r="BS76" s="89"/>
      <c r="BT76" s="89"/>
      <c r="BU76" s="56">
        <f t="shared" si="0"/>
        <v>0</v>
      </c>
      <c r="BV76" s="94"/>
      <c r="BW76" s="94"/>
      <c r="BX76" s="94"/>
      <c r="BY76" s="94"/>
      <c r="BZ76" s="94"/>
      <c r="CA76" s="94"/>
      <c r="CB76" s="57">
        <v>6</v>
      </c>
      <c r="CC76" s="90">
        <v>6</v>
      </c>
      <c r="CD76" s="90">
        <v>6</v>
      </c>
      <c r="CE76" s="90">
        <v>6</v>
      </c>
      <c r="CF76" s="90">
        <v>6</v>
      </c>
      <c r="CG76" s="90">
        <v>6</v>
      </c>
      <c r="CH76" s="90">
        <v>6</v>
      </c>
      <c r="CI76" s="56"/>
      <c r="CJ76" s="94"/>
      <c r="CK76" s="94"/>
      <c r="CL76" s="94"/>
      <c r="CM76" s="94"/>
      <c r="CN76" s="94"/>
      <c r="CO76" s="94"/>
      <c r="CP76" s="60"/>
      <c r="CQ76" s="110"/>
      <c r="CR76" s="110"/>
      <c r="CS76" s="110"/>
      <c r="CT76" s="110"/>
      <c r="CU76" s="110"/>
      <c r="CV76" s="110"/>
      <c r="CW76" s="62"/>
      <c r="CX76" s="93"/>
      <c r="CY76" s="93"/>
      <c r="CZ76" s="93"/>
      <c r="DA76" s="93"/>
      <c r="DB76" s="93"/>
      <c r="DC76" s="93"/>
      <c r="DD76" s="64"/>
      <c r="DE76" s="93"/>
      <c r="DF76" s="93"/>
      <c r="DG76" s="93"/>
      <c r="DH76" s="93"/>
      <c r="DI76" s="93"/>
      <c r="DJ76" s="93"/>
      <c r="DK76" s="111" t="s">
        <v>978</v>
      </c>
      <c r="DL76" s="62">
        <f>VLOOKUP($F76,[3]Activities!$A$9:$I$214,3,FALSE)/$AI76</f>
        <v>3</v>
      </c>
      <c r="DM76" s="112">
        <f>VLOOKUP($F76,[3]Activities!$A$9:$I$214,4,FALSE)/$AI76</f>
        <v>3.51</v>
      </c>
      <c r="DN76" s="112">
        <f>VLOOKUP($F76,[3]Activities!$A$9:$I$214,5,FALSE)/$AI76</f>
        <v>4.37</v>
      </c>
      <c r="DO76" s="112">
        <f>VLOOKUP($F76,[3]Activities!$A$9:$I$214,6,FALSE)/$AI76</f>
        <v>4.57</v>
      </c>
      <c r="DP76" s="112">
        <f>VLOOKUP($F76,[3]Activities!$A$9:$I$214,7,FALSE)/$AI76</f>
        <v>4.82</v>
      </c>
      <c r="DQ76" s="112">
        <f>VLOOKUP($F76,[3]Activities!$A$9:$I$214,8,FALSE)/$AI76</f>
        <v>5.08</v>
      </c>
      <c r="DR76" s="112">
        <f>VLOOKUP($F76,[3]Activities!$A$9:$I$214,9,FALSE)/$AI76</f>
        <v>5.34</v>
      </c>
      <c r="DS76" s="68"/>
    </row>
    <row r="77" spans="1:123" x14ac:dyDescent="0.3">
      <c r="A77" s="69" t="s">
        <v>98</v>
      </c>
      <c r="B77" s="69" t="s">
        <v>901</v>
      </c>
      <c r="C77" s="69" t="s">
        <v>833</v>
      </c>
      <c r="D77" s="69" t="s">
        <v>902</v>
      </c>
      <c r="E77" s="69" t="s">
        <v>938</v>
      </c>
      <c r="F77" s="40" t="s">
        <v>979</v>
      </c>
      <c r="G77" s="70" t="s">
        <v>980</v>
      </c>
      <c r="H77" s="70" t="s">
        <v>981</v>
      </c>
      <c r="I77" s="42">
        <v>1250</v>
      </c>
      <c r="J77" s="71">
        <v>1250</v>
      </c>
      <c r="K77" s="71">
        <v>1250</v>
      </c>
      <c r="L77" s="71">
        <v>1250</v>
      </c>
      <c r="M77" s="71">
        <v>1250</v>
      </c>
      <c r="N77" s="71">
        <v>1250</v>
      </c>
      <c r="O77" s="71">
        <v>1250</v>
      </c>
      <c r="P77" s="72">
        <v>0</v>
      </c>
      <c r="Q77" s="45">
        <v>90</v>
      </c>
      <c r="R77" s="71">
        <v>90</v>
      </c>
      <c r="S77" s="71">
        <v>90</v>
      </c>
      <c r="T77" s="71">
        <v>90</v>
      </c>
      <c r="U77" s="71">
        <v>90</v>
      </c>
      <c r="V77" s="71">
        <v>90</v>
      </c>
      <c r="W77" s="71">
        <v>90</v>
      </c>
      <c r="X77" s="45">
        <v>0</v>
      </c>
      <c r="Y77" s="71">
        <v>0</v>
      </c>
      <c r="Z77" s="71">
        <v>0</v>
      </c>
      <c r="AA77" s="71">
        <v>0</v>
      </c>
      <c r="AB77" s="71">
        <v>0</v>
      </c>
      <c r="AC77" s="71">
        <v>0</v>
      </c>
      <c r="AD77" s="71">
        <v>0</v>
      </c>
      <c r="AE77" s="44">
        <f>[3]Parameters!$B$38</f>
        <v>0.05</v>
      </c>
      <c r="AF77" s="72">
        <v>0</v>
      </c>
      <c r="AG77" s="72">
        <v>30</v>
      </c>
      <c r="AH77" s="72">
        <v>30</v>
      </c>
      <c r="AI77" s="73">
        <v>1</v>
      </c>
      <c r="AJ77" s="73" t="s">
        <v>918</v>
      </c>
      <c r="AK77" s="73" t="s">
        <v>907</v>
      </c>
      <c r="AL77" s="73"/>
      <c r="AM77" s="74"/>
      <c r="AN77" s="74"/>
      <c r="AO77" s="74"/>
      <c r="AP77" s="74"/>
      <c r="AQ77" s="74"/>
      <c r="AR77" s="74"/>
      <c r="AS77" s="75">
        <v>8.4999999999999995E-4</v>
      </c>
      <c r="AT77" s="75">
        <v>0.2</v>
      </c>
      <c r="AU77" s="75" t="s">
        <v>919</v>
      </c>
      <c r="AV77" s="76"/>
      <c r="AW77" s="76"/>
      <c r="AX77" s="76"/>
      <c r="AY77" s="77" t="s">
        <v>841</v>
      </c>
      <c r="AZ77" s="77"/>
      <c r="BA77" s="77"/>
      <c r="BB77" s="77"/>
      <c r="BC77" s="77"/>
      <c r="BD77" s="77"/>
      <c r="BE77" s="77"/>
      <c r="BF77" s="77"/>
      <c r="BG77" s="77"/>
      <c r="BH77" s="78"/>
      <c r="BI77" s="78"/>
      <c r="BJ77" s="78"/>
      <c r="BK77" s="78"/>
      <c r="BL77" s="79"/>
      <c r="BM77" s="80"/>
      <c r="BN77" s="81">
        <v>2</v>
      </c>
      <c r="BO77" s="72"/>
      <c r="BP77" s="72">
        <v>1</v>
      </c>
      <c r="BQ77" s="72"/>
      <c r="BR77" s="72"/>
      <c r="BS77" s="72"/>
      <c r="BT77" s="72"/>
      <c r="BU77" s="56">
        <f t="shared" si="0"/>
        <v>0</v>
      </c>
      <c r="BV77" s="77"/>
      <c r="BW77" s="77"/>
      <c r="BX77" s="77"/>
      <c r="BY77" s="77"/>
      <c r="BZ77" s="77"/>
      <c r="CA77" s="77"/>
      <c r="CB77" s="57">
        <v>5</v>
      </c>
      <c r="CC77" s="82">
        <v>5</v>
      </c>
      <c r="CD77" s="82">
        <v>5</v>
      </c>
      <c r="CE77" s="82">
        <v>5</v>
      </c>
      <c r="CF77" s="82">
        <v>5</v>
      </c>
      <c r="CG77" s="82">
        <v>5</v>
      </c>
      <c r="CH77" s="82">
        <v>5</v>
      </c>
      <c r="CI77" s="56"/>
      <c r="CJ77" s="83"/>
      <c r="CK77" s="83"/>
      <c r="CL77" s="83"/>
      <c r="CM77" s="83"/>
      <c r="CN77" s="83"/>
      <c r="CO77" s="83"/>
      <c r="CP77" s="60"/>
      <c r="CQ77" s="84"/>
      <c r="CR77" s="84"/>
      <c r="CS77" s="84"/>
      <c r="CT77" s="84"/>
      <c r="CU77" s="84"/>
      <c r="CV77" s="84"/>
      <c r="CW77" s="62"/>
      <c r="CX77" s="85"/>
      <c r="CY77" s="85"/>
      <c r="CZ77" s="85"/>
      <c r="DA77" s="85"/>
      <c r="DB77" s="85"/>
      <c r="DC77" s="85"/>
      <c r="DD77" s="64"/>
      <c r="DE77" s="86"/>
      <c r="DF77" s="86"/>
      <c r="DG77" s="86"/>
      <c r="DH77" s="86"/>
      <c r="DI77" s="86"/>
      <c r="DJ77" s="86"/>
      <c r="DK77" s="87" t="s">
        <v>982</v>
      </c>
      <c r="DL77" s="62">
        <f>VLOOKUP($F77,[3]Activities!$A$9:$I$177,3,FALSE)/$AI77</f>
        <v>1</v>
      </c>
      <c r="DM77" s="88">
        <f>VLOOKUP($F77,[3]Activities!$A$9:$I$177,4,FALSE)/$AI77</f>
        <v>1.1000000000000001</v>
      </c>
      <c r="DN77" s="88">
        <f>VLOOKUP($F77,[3]Activities!$A$9:$I$177,5,FALSE)/$AI77</f>
        <v>1.1399999999999999</v>
      </c>
      <c r="DO77" s="88">
        <f>VLOOKUP($F77,[3]Activities!$A$9:$I$177,6,FALSE)/$AI77</f>
        <v>1.2</v>
      </c>
      <c r="DP77" s="88">
        <f>VLOOKUP($F77,[3]Activities!$A$9:$I$177,7,FALSE)/$AI77</f>
        <v>1.27</v>
      </c>
      <c r="DQ77" s="88">
        <f>VLOOKUP($F77,[3]Activities!$A$9:$I$177,8,FALSE)/$AI77</f>
        <v>1.34</v>
      </c>
      <c r="DR77" s="88">
        <f>VLOOKUP($F77,[3]Activities!$A$9:$I$177,9,FALSE)/$AI77</f>
        <v>1.41</v>
      </c>
      <c r="DS77" s="68"/>
    </row>
    <row r="78" spans="1:123" x14ac:dyDescent="0.3">
      <c r="A78" s="69" t="s">
        <v>99</v>
      </c>
      <c r="B78" s="69" t="s">
        <v>901</v>
      </c>
      <c r="C78" s="69" t="s">
        <v>833</v>
      </c>
      <c r="D78" s="69" t="s">
        <v>902</v>
      </c>
      <c r="E78" s="69" t="s">
        <v>938</v>
      </c>
      <c r="F78" s="69" t="s">
        <v>983</v>
      </c>
      <c r="G78" s="70" t="s">
        <v>984</v>
      </c>
      <c r="H78" s="70" t="s">
        <v>985</v>
      </c>
      <c r="I78" s="42">
        <f>5360</f>
        <v>5360</v>
      </c>
      <c r="J78" s="71">
        <f>5360</f>
        <v>5360</v>
      </c>
      <c r="K78" s="71">
        <f>5360</f>
        <v>5360</v>
      </c>
      <c r="L78" s="71">
        <f>5360</f>
        <v>5360</v>
      </c>
      <c r="M78" s="71">
        <f>5360</f>
        <v>5360</v>
      </c>
      <c r="N78" s="71">
        <f>5360</f>
        <v>5360</v>
      </c>
      <c r="O78" s="71">
        <f>5360</f>
        <v>5360</v>
      </c>
      <c r="P78" s="72">
        <v>0</v>
      </c>
      <c r="Q78" s="45">
        <v>161</v>
      </c>
      <c r="R78" s="71">
        <v>161</v>
      </c>
      <c r="S78" s="71">
        <v>161</v>
      </c>
      <c r="T78" s="71">
        <v>161</v>
      </c>
      <c r="U78" s="71">
        <v>161</v>
      </c>
      <c r="V78" s="71">
        <v>161</v>
      </c>
      <c r="W78" s="71">
        <v>161</v>
      </c>
      <c r="X78" s="45">
        <v>0</v>
      </c>
      <c r="Y78" s="71">
        <v>0</v>
      </c>
      <c r="Z78" s="71">
        <v>0</v>
      </c>
      <c r="AA78" s="71">
        <v>0</v>
      </c>
      <c r="AB78" s="71">
        <v>0</v>
      </c>
      <c r="AC78" s="71">
        <v>0</v>
      </c>
      <c r="AD78" s="71">
        <v>0</v>
      </c>
      <c r="AE78" s="44">
        <f>[3]Parameters!$B$38</f>
        <v>0.05</v>
      </c>
      <c r="AF78" s="72">
        <v>0</v>
      </c>
      <c r="AG78" s="72">
        <v>30</v>
      </c>
      <c r="AH78" s="72">
        <v>30</v>
      </c>
      <c r="AI78" s="73">
        <v>1</v>
      </c>
      <c r="AJ78" s="73" t="s">
        <v>839</v>
      </c>
      <c r="AK78" s="73" t="s">
        <v>907</v>
      </c>
      <c r="AL78" s="73"/>
      <c r="AM78" s="74"/>
      <c r="AN78" s="74"/>
      <c r="AO78" s="74"/>
      <c r="AP78" s="74"/>
      <c r="AQ78" s="74"/>
      <c r="AR78" s="74"/>
      <c r="AS78" s="75"/>
      <c r="AT78" s="75"/>
      <c r="AU78" s="75"/>
      <c r="AV78" s="76"/>
      <c r="AW78" s="76"/>
      <c r="AX78" s="76"/>
      <c r="AY78" s="77" t="s">
        <v>841</v>
      </c>
      <c r="AZ78" s="77"/>
      <c r="BA78" s="77"/>
      <c r="BB78" s="77"/>
      <c r="BC78" s="77"/>
      <c r="BD78" s="77"/>
      <c r="BE78" s="77"/>
      <c r="BF78" s="77"/>
      <c r="BG78" s="77"/>
      <c r="BH78" s="78"/>
      <c r="BI78" s="78"/>
      <c r="BJ78" s="78"/>
      <c r="BK78" s="78"/>
      <c r="BL78" s="79"/>
      <c r="BM78" s="80"/>
      <c r="BN78" s="81">
        <f>DL78</f>
        <v>1</v>
      </c>
      <c r="BO78" s="72">
        <v>0.25</v>
      </c>
      <c r="BP78" s="72">
        <v>0.25</v>
      </c>
      <c r="BQ78" s="72">
        <v>0.25</v>
      </c>
      <c r="BR78" s="72">
        <v>0.25</v>
      </c>
      <c r="BS78" s="72"/>
      <c r="BT78" s="72"/>
      <c r="BU78" s="56">
        <f>IF(BL78=1,BN78,0)</f>
        <v>0</v>
      </c>
      <c r="BV78" s="77"/>
      <c r="BW78" s="77"/>
      <c r="BX78" s="77"/>
      <c r="BY78" s="77"/>
      <c r="BZ78" s="77"/>
      <c r="CA78" s="77"/>
      <c r="CB78" s="57">
        <v>1</v>
      </c>
      <c r="CC78" s="82">
        <v>1</v>
      </c>
      <c r="CD78" s="82">
        <v>1</v>
      </c>
      <c r="CE78" s="82">
        <v>1</v>
      </c>
      <c r="CF78" s="82">
        <v>1</v>
      </c>
      <c r="CG78" s="82">
        <v>1</v>
      </c>
      <c r="CH78" s="82">
        <v>1</v>
      </c>
      <c r="CI78" s="56"/>
      <c r="CJ78" s="83"/>
      <c r="CK78" s="83"/>
      <c r="CL78" s="83"/>
      <c r="CM78" s="83"/>
      <c r="CN78" s="83"/>
      <c r="CO78" s="83"/>
      <c r="CP78" s="60"/>
      <c r="CQ78" s="84"/>
      <c r="CR78" s="84"/>
      <c r="CS78" s="84"/>
      <c r="CT78" s="84"/>
      <c r="CU78" s="84"/>
      <c r="CV78" s="84"/>
      <c r="CW78" s="62"/>
      <c r="CX78" s="85"/>
      <c r="CY78" s="85"/>
      <c r="CZ78" s="85"/>
      <c r="DA78" s="85"/>
      <c r="DB78" s="85"/>
      <c r="DC78" s="85"/>
      <c r="DD78" s="64"/>
      <c r="DE78" s="86"/>
      <c r="DF78" s="86"/>
      <c r="DG78" s="86"/>
      <c r="DH78" s="86"/>
      <c r="DI78" s="86"/>
      <c r="DJ78" s="86"/>
      <c r="DK78" s="87" t="s">
        <v>986</v>
      </c>
      <c r="DL78" s="62">
        <f>VLOOKUP($F78,[3]Activities!$A$9:$I$177,3,FALSE)/$AI78</f>
        <v>1</v>
      </c>
      <c r="DM78" s="88">
        <f>VLOOKUP($F78,[3]Activities!$A$9:$I$177,4,FALSE)/$AI78</f>
        <v>1</v>
      </c>
      <c r="DN78" s="88">
        <f>VLOOKUP($F78,[3]Activities!$A$9:$I$177,5,FALSE)/$AI78</f>
        <v>1</v>
      </c>
      <c r="DO78" s="88">
        <f>VLOOKUP($F78,[3]Activities!$A$9:$I$177,6,FALSE)/$AI78</f>
        <v>1</v>
      </c>
      <c r="DP78" s="88">
        <f>VLOOKUP($F78,[3]Activities!$A$9:$I$177,7,FALSE)/$AI78</f>
        <v>1</v>
      </c>
      <c r="DQ78" s="88">
        <f>VLOOKUP($F78,[3]Activities!$A$9:$I$177,8,FALSE)/$AI78</f>
        <v>1</v>
      </c>
      <c r="DR78" s="88">
        <f>VLOOKUP($F78,[3]Activities!$A$9:$I$177,9,FALSE)/$AI78</f>
        <v>1</v>
      </c>
      <c r="DS78" s="68"/>
    </row>
    <row r="79" spans="1:123" x14ac:dyDescent="0.3">
      <c r="A79" s="40" t="s">
        <v>100</v>
      </c>
      <c r="B79" s="40" t="s">
        <v>901</v>
      </c>
      <c r="C79" s="40" t="s">
        <v>833</v>
      </c>
      <c r="D79" s="40" t="s">
        <v>902</v>
      </c>
      <c r="E79" s="40" t="s">
        <v>938</v>
      </c>
      <c r="F79" s="40" t="s">
        <v>983</v>
      </c>
      <c r="G79" s="41" t="s">
        <v>987</v>
      </c>
      <c r="H79" s="41" t="s">
        <v>985</v>
      </c>
      <c r="I79" s="42">
        <f>I78/5360*7360</f>
        <v>7360</v>
      </c>
      <c r="J79" s="43">
        <f t="shared" ref="J79:O79" si="16">J78/5360*7360</f>
        <v>7360</v>
      </c>
      <c r="K79" s="43">
        <f t="shared" si="16"/>
        <v>7360</v>
      </c>
      <c r="L79" s="43">
        <f t="shared" si="16"/>
        <v>7360</v>
      </c>
      <c r="M79" s="43">
        <f t="shared" si="16"/>
        <v>7360</v>
      </c>
      <c r="N79" s="43">
        <f t="shared" si="16"/>
        <v>7360</v>
      </c>
      <c r="O79" s="43">
        <f t="shared" si="16"/>
        <v>7360</v>
      </c>
      <c r="P79" s="44">
        <v>0</v>
      </c>
      <c r="Q79" s="45">
        <v>221</v>
      </c>
      <c r="R79" s="43">
        <v>221</v>
      </c>
      <c r="S79" s="43">
        <v>221</v>
      </c>
      <c r="T79" s="43">
        <v>221</v>
      </c>
      <c r="U79" s="43">
        <v>221</v>
      </c>
      <c r="V79" s="43">
        <v>221</v>
      </c>
      <c r="W79" s="43">
        <v>221</v>
      </c>
      <c r="X79" s="45">
        <v>0</v>
      </c>
      <c r="Y79" s="43">
        <v>0</v>
      </c>
      <c r="Z79" s="43">
        <v>0</v>
      </c>
      <c r="AA79" s="43">
        <v>0</v>
      </c>
      <c r="AB79" s="43">
        <v>0</v>
      </c>
      <c r="AC79" s="43">
        <v>0</v>
      </c>
      <c r="AD79" s="43">
        <v>0</v>
      </c>
      <c r="AE79" s="44">
        <f>[3]Parameters!$B$38</f>
        <v>0.05</v>
      </c>
      <c r="AF79" s="44">
        <v>0</v>
      </c>
      <c r="AG79" s="44">
        <v>30</v>
      </c>
      <c r="AH79" s="44">
        <v>30</v>
      </c>
      <c r="AI79" s="46">
        <v>1</v>
      </c>
      <c r="AJ79" s="46" t="s">
        <v>839</v>
      </c>
      <c r="AK79" s="46" t="s">
        <v>907</v>
      </c>
      <c r="AL79" s="46"/>
      <c r="AM79" s="47"/>
      <c r="AN79" s="47"/>
      <c r="AO79" s="47"/>
      <c r="AP79" s="47"/>
      <c r="AQ79" s="47"/>
      <c r="AR79" s="47"/>
      <c r="AS79" s="48"/>
      <c r="AT79" s="48"/>
      <c r="AU79" s="48"/>
      <c r="AV79" s="49"/>
      <c r="AW79" s="49"/>
      <c r="AX79" s="49"/>
      <c r="AY79" s="50" t="s">
        <v>841</v>
      </c>
      <c r="AZ79" s="50"/>
      <c r="BA79" s="50"/>
      <c r="BB79" s="51"/>
      <c r="BC79" s="51"/>
      <c r="BD79" s="51"/>
      <c r="BE79" s="51"/>
      <c r="BF79" s="51"/>
      <c r="BG79" s="51"/>
      <c r="BH79" s="52"/>
      <c r="BI79" s="52"/>
      <c r="BJ79" s="52"/>
      <c r="BK79" s="52"/>
      <c r="BL79" s="53"/>
      <c r="BM79" s="54"/>
      <c r="BN79" s="55">
        <v>0</v>
      </c>
      <c r="BO79" s="44"/>
      <c r="BP79" s="44"/>
      <c r="BQ79" s="44"/>
      <c r="BR79" s="44"/>
      <c r="BS79" s="44"/>
      <c r="BT79" s="44"/>
      <c r="BU79" s="56">
        <f>IF(BL79=1,BN79,0)</f>
        <v>0</v>
      </c>
      <c r="BV79" s="50"/>
      <c r="BW79" s="50"/>
      <c r="BX79" s="50"/>
      <c r="BY79" s="50"/>
      <c r="BZ79" s="50"/>
      <c r="CA79" s="50"/>
      <c r="CB79" s="57"/>
      <c r="CC79" s="58">
        <v>1</v>
      </c>
      <c r="CD79" s="58">
        <v>1</v>
      </c>
      <c r="CE79" s="58">
        <v>1</v>
      </c>
      <c r="CF79" s="58">
        <v>1</v>
      </c>
      <c r="CG79" s="58">
        <v>1</v>
      </c>
      <c r="CH79" s="58">
        <v>1</v>
      </c>
      <c r="CI79" s="56"/>
      <c r="CJ79" s="59"/>
      <c r="CK79" s="59"/>
      <c r="CL79" s="59"/>
      <c r="CM79" s="59"/>
      <c r="CN79" s="59"/>
      <c r="CO79" s="59"/>
      <c r="CP79" s="60"/>
      <c r="CQ79" s="61"/>
      <c r="CR79" s="61"/>
      <c r="CS79" s="61"/>
      <c r="CT79" s="61"/>
      <c r="CU79" s="61"/>
      <c r="CV79" s="61"/>
      <c r="CW79" s="62"/>
      <c r="CX79" s="63"/>
      <c r="CY79" s="63"/>
      <c r="CZ79" s="63"/>
      <c r="DA79" s="63"/>
      <c r="DB79" s="63"/>
      <c r="DC79" s="63"/>
      <c r="DD79" s="64"/>
      <c r="DE79" s="65"/>
      <c r="DF79" s="65"/>
      <c r="DG79" s="65"/>
      <c r="DH79" s="65"/>
      <c r="DI79" s="65"/>
      <c r="DJ79" s="65"/>
      <c r="DK79" s="66" t="s">
        <v>869</v>
      </c>
      <c r="DL79" s="62">
        <f>VLOOKUP($F79,[3]Activities!$A$9:$I$177,3,FALSE)/$AI79</f>
        <v>1</v>
      </c>
      <c r="DM79" s="67">
        <f>VLOOKUP($F79,[3]Activities!$A$9:$I$177,4,FALSE)/$AI79</f>
        <v>1</v>
      </c>
      <c r="DN79" s="67">
        <f>VLOOKUP($F79,[3]Activities!$A$9:$I$177,5,FALSE)/$AI79</f>
        <v>1</v>
      </c>
      <c r="DO79" s="67">
        <f>VLOOKUP($F79,[3]Activities!$A$9:$I$177,6,FALSE)/$AI79</f>
        <v>1</v>
      </c>
      <c r="DP79" s="67">
        <f>VLOOKUP($F79,[3]Activities!$A$9:$I$177,7,FALSE)/$AI79</f>
        <v>1</v>
      </c>
      <c r="DQ79" s="67">
        <f>VLOOKUP($F79,[3]Activities!$A$9:$I$177,8,FALSE)/$AI79</f>
        <v>1</v>
      </c>
      <c r="DR79" s="67">
        <f>VLOOKUP($F79,[3]Activities!$A$9:$I$177,9,FALSE)/$AI79</f>
        <v>1</v>
      </c>
      <c r="DS79" s="68"/>
    </row>
    <row r="80" spans="1:123" x14ac:dyDescent="0.3">
      <c r="A80" s="69" t="s">
        <v>101</v>
      </c>
      <c r="B80" s="69" t="s">
        <v>901</v>
      </c>
      <c r="C80" s="69" t="s">
        <v>833</v>
      </c>
      <c r="D80" s="69" t="s">
        <v>902</v>
      </c>
      <c r="E80" s="69" t="s">
        <v>938</v>
      </c>
      <c r="F80" s="69" t="s">
        <v>983</v>
      </c>
      <c r="G80" s="70" t="s">
        <v>988</v>
      </c>
      <c r="H80" s="70" t="s">
        <v>985</v>
      </c>
      <c r="I80" s="42">
        <f>I78/5360*7360</f>
        <v>7360</v>
      </c>
      <c r="J80" s="71">
        <f t="shared" ref="J80:O80" si="17">J78/5360*7360</f>
        <v>7360</v>
      </c>
      <c r="K80" s="71">
        <f t="shared" si="17"/>
        <v>7360</v>
      </c>
      <c r="L80" s="71">
        <f t="shared" si="17"/>
        <v>7360</v>
      </c>
      <c r="M80" s="71">
        <f t="shared" si="17"/>
        <v>7360</v>
      </c>
      <c r="N80" s="71">
        <f t="shared" si="17"/>
        <v>7360</v>
      </c>
      <c r="O80" s="71">
        <f t="shared" si="17"/>
        <v>7360</v>
      </c>
      <c r="P80" s="72">
        <v>0</v>
      </c>
      <c r="Q80" s="45">
        <v>221</v>
      </c>
      <c r="R80" s="71">
        <v>221</v>
      </c>
      <c r="S80" s="71">
        <v>221</v>
      </c>
      <c r="T80" s="71">
        <v>221</v>
      </c>
      <c r="U80" s="71">
        <v>221</v>
      </c>
      <c r="V80" s="71">
        <v>221</v>
      </c>
      <c r="W80" s="71">
        <v>221</v>
      </c>
      <c r="X80" s="45">
        <v>0</v>
      </c>
      <c r="Y80" s="71">
        <v>0</v>
      </c>
      <c r="Z80" s="71">
        <v>0</v>
      </c>
      <c r="AA80" s="71">
        <v>0</v>
      </c>
      <c r="AB80" s="71">
        <v>0</v>
      </c>
      <c r="AC80" s="71">
        <v>0</v>
      </c>
      <c r="AD80" s="71">
        <v>0</v>
      </c>
      <c r="AE80" s="44">
        <f>[3]Parameters!$B$38</f>
        <v>0.05</v>
      </c>
      <c r="AF80" s="72">
        <v>0</v>
      </c>
      <c r="AG80" s="72">
        <v>30</v>
      </c>
      <c r="AH80" s="72">
        <v>30</v>
      </c>
      <c r="AI80" s="73">
        <v>1</v>
      </c>
      <c r="AJ80" s="73" t="s">
        <v>839</v>
      </c>
      <c r="AK80" s="73" t="s">
        <v>907</v>
      </c>
      <c r="AL80" s="73"/>
      <c r="AM80" s="74"/>
      <c r="AN80" s="74"/>
      <c r="AO80" s="74"/>
      <c r="AP80" s="74"/>
      <c r="AQ80" s="74"/>
      <c r="AR80" s="74"/>
      <c r="AS80" s="75"/>
      <c r="AT80" s="75"/>
      <c r="AU80" s="75"/>
      <c r="AV80" s="76"/>
      <c r="AW80" s="76"/>
      <c r="AX80" s="76"/>
      <c r="AY80" s="77" t="s">
        <v>841</v>
      </c>
      <c r="AZ80" s="77"/>
      <c r="BA80" s="77"/>
      <c r="BB80" s="77"/>
      <c r="BC80" s="77"/>
      <c r="BD80" s="77"/>
      <c r="BE80" s="77"/>
      <c r="BF80" s="77"/>
      <c r="BG80" s="77"/>
      <c r="BH80" s="78"/>
      <c r="BI80" s="78"/>
      <c r="BJ80" s="78"/>
      <c r="BK80" s="78"/>
      <c r="BL80" s="79"/>
      <c r="BM80" s="80"/>
      <c r="BN80" s="81">
        <v>0</v>
      </c>
      <c r="BO80" s="72"/>
      <c r="BP80" s="72"/>
      <c r="BQ80" s="72"/>
      <c r="BR80" s="72"/>
      <c r="BS80" s="72"/>
      <c r="BT80" s="72"/>
      <c r="BU80" s="56">
        <f t="shared" ref="BU80" si="18">IF(BL80=1,BN80,0)</f>
        <v>0</v>
      </c>
      <c r="BV80" s="77"/>
      <c r="BW80" s="77"/>
      <c r="BX80" s="77"/>
      <c r="BY80" s="77"/>
      <c r="BZ80" s="77"/>
      <c r="CA80" s="77"/>
      <c r="CB80" s="57"/>
      <c r="CC80" s="82">
        <v>1</v>
      </c>
      <c r="CD80" s="82">
        <v>1</v>
      </c>
      <c r="CE80" s="82">
        <v>1</v>
      </c>
      <c r="CF80" s="82">
        <v>1</v>
      </c>
      <c r="CG80" s="82">
        <v>1</v>
      </c>
      <c r="CH80" s="82">
        <v>1</v>
      </c>
      <c r="CI80" s="56"/>
      <c r="CJ80" s="83"/>
      <c r="CK80" s="83"/>
      <c r="CL80" s="83"/>
      <c r="CM80" s="83"/>
      <c r="CN80" s="83"/>
      <c r="CO80" s="83"/>
      <c r="CP80" s="60"/>
      <c r="CQ80" s="84"/>
      <c r="CR80" s="84"/>
      <c r="CS80" s="84"/>
      <c r="CT80" s="84"/>
      <c r="CU80" s="84"/>
      <c r="CV80" s="84"/>
      <c r="CW80" s="62"/>
      <c r="CX80" s="85"/>
      <c r="CY80" s="85"/>
      <c r="CZ80" s="85"/>
      <c r="DA80" s="85"/>
      <c r="DB80" s="85"/>
      <c r="DC80" s="85"/>
      <c r="DD80" s="64"/>
      <c r="DE80" s="86"/>
      <c r="DF80" s="86"/>
      <c r="DG80" s="86"/>
      <c r="DH80" s="86"/>
      <c r="DI80" s="86"/>
      <c r="DJ80" s="86"/>
      <c r="DK80" s="87" t="s">
        <v>869</v>
      </c>
      <c r="DL80" s="62">
        <f>VLOOKUP($F80,[3]Activities!$A$9:$I$177,3,FALSE)/$AI80</f>
        <v>1</v>
      </c>
      <c r="DM80" s="88">
        <f>VLOOKUP($F80,[3]Activities!$A$9:$I$177,4,FALSE)/$AI80</f>
        <v>1</v>
      </c>
      <c r="DN80" s="88">
        <f>VLOOKUP($F80,[3]Activities!$A$9:$I$177,5,FALSE)/$AI80</f>
        <v>1</v>
      </c>
      <c r="DO80" s="88">
        <f>VLOOKUP($F80,[3]Activities!$A$9:$I$177,6,FALSE)/$AI80</f>
        <v>1</v>
      </c>
      <c r="DP80" s="88">
        <f>VLOOKUP($F80,[3]Activities!$A$9:$I$177,7,FALSE)/$AI80</f>
        <v>1</v>
      </c>
      <c r="DQ80" s="88">
        <f>VLOOKUP($F80,[3]Activities!$A$9:$I$177,8,FALSE)/$AI80</f>
        <v>1</v>
      </c>
      <c r="DR80" s="88">
        <f>VLOOKUP($F80,[3]Activities!$A$9:$I$177,9,FALSE)/$AI80</f>
        <v>1</v>
      </c>
      <c r="DS80" s="68"/>
    </row>
    <row r="81" spans="1:123" x14ac:dyDescent="0.3">
      <c r="A81" s="40" t="s">
        <v>102</v>
      </c>
      <c r="B81" s="40" t="s">
        <v>901</v>
      </c>
      <c r="C81" s="40" t="s">
        <v>833</v>
      </c>
      <c r="D81" s="40" t="s">
        <v>902</v>
      </c>
      <c r="E81" s="40" t="s">
        <v>989</v>
      </c>
      <c r="F81" s="40" t="s">
        <v>990</v>
      </c>
      <c r="G81" s="41" t="s">
        <v>991</v>
      </c>
      <c r="H81" s="41" t="s">
        <v>992</v>
      </c>
      <c r="I81" s="42">
        <v>181</v>
      </c>
      <c r="J81" s="43">
        <v>181</v>
      </c>
      <c r="K81" s="43">
        <v>181</v>
      </c>
      <c r="L81" s="43">
        <v>181</v>
      </c>
      <c r="M81" s="43">
        <v>181</v>
      </c>
      <c r="N81" s="43">
        <v>181</v>
      </c>
      <c r="O81" s="43">
        <v>181</v>
      </c>
      <c r="P81" s="44">
        <v>0</v>
      </c>
      <c r="Q81" s="45">
        <v>6</v>
      </c>
      <c r="R81" s="43">
        <v>6</v>
      </c>
      <c r="S81" s="43">
        <v>6</v>
      </c>
      <c r="T81" s="43">
        <v>6</v>
      </c>
      <c r="U81" s="43">
        <v>6</v>
      </c>
      <c r="V81" s="43">
        <v>6</v>
      </c>
      <c r="W81" s="43">
        <v>6</v>
      </c>
      <c r="X81" s="45">
        <v>0</v>
      </c>
      <c r="Y81" s="43">
        <v>0</v>
      </c>
      <c r="Z81" s="43">
        <v>0</v>
      </c>
      <c r="AA81" s="43">
        <v>0</v>
      </c>
      <c r="AB81" s="43">
        <v>0</v>
      </c>
      <c r="AC81" s="43">
        <v>0</v>
      </c>
      <c r="AD81" s="43">
        <v>0</v>
      </c>
      <c r="AE81" s="44">
        <f>[3]Parameters!$B$38</f>
        <v>0.05</v>
      </c>
      <c r="AF81" s="44">
        <v>0</v>
      </c>
      <c r="AG81" s="44">
        <v>30</v>
      </c>
      <c r="AH81" s="44">
        <v>30</v>
      </c>
      <c r="AI81" s="46">
        <v>1</v>
      </c>
      <c r="AJ81" s="46" t="s">
        <v>839</v>
      </c>
      <c r="AK81" s="46" t="s">
        <v>907</v>
      </c>
      <c r="AL81" s="46"/>
      <c r="AM81" s="47"/>
      <c r="AN81" s="47"/>
      <c r="AO81" s="47"/>
      <c r="AP81" s="47"/>
      <c r="AQ81" s="47"/>
      <c r="AR81" s="47"/>
      <c r="AS81" s="48"/>
      <c r="AT81" s="48"/>
      <c r="AU81" s="48"/>
      <c r="AV81" s="49"/>
      <c r="AW81" s="49"/>
      <c r="AX81" s="49"/>
      <c r="AY81" s="50" t="s">
        <v>841</v>
      </c>
      <c r="AZ81" s="50"/>
      <c r="BA81" s="50"/>
      <c r="BB81" s="51"/>
      <c r="BC81" s="51"/>
      <c r="BD81" s="51"/>
      <c r="BE81" s="51"/>
      <c r="BF81" s="51"/>
      <c r="BG81" s="51"/>
      <c r="BH81" s="52"/>
      <c r="BI81" s="52"/>
      <c r="BJ81" s="52"/>
      <c r="BK81" s="52"/>
      <c r="BL81" s="53"/>
      <c r="BM81" s="54"/>
      <c r="BN81" s="55">
        <f>DL81</f>
        <v>0.92</v>
      </c>
      <c r="BO81" s="44">
        <v>0.22500000000000001</v>
      </c>
      <c r="BP81" s="44">
        <v>0.22500000000000001</v>
      </c>
      <c r="BQ81" s="44">
        <v>0.22500000000000001</v>
      </c>
      <c r="BR81" s="44">
        <v>0.22500000000000001</v>
      </c>
      <c r="BS81" s="44"/>
      <c r="BT81" s="44"/>
      <c r="BU81" s="56">
        <f t="shared" si="0"/>
        <v>0</v>
      </c>
      <c r="BV81" s="50"/>
      <c r="BW81" s="50"/>
      <c r="BX81" s="50"/>
      <c r="BY81" s="50"/>
      <c r="BZ81" s="50"/>
      <c r="CA81" s="50"/>
      <c r="CB81" s="57">
        <v>0.92</v>
      </c>
      <c r="CC81" s="58">
        <v>0.94</v>
      </c>
      <c r="CD81" s="58">
        <v>0.97</v>
      </c>
      <c r="CE81" s="58">
        <v>1</v>
      </c>
      <c r="CF81" s="58">
        <v>1.02</v>
      </c>
      <c r="CG81" s="58">
        <v>1.05</v>
      </c>
      <c r="CH81" s="58">
        <v>1.07</v>
      </c>
      <c r="CI81" s="56"/>
      <c r="CJ81" s="59"/>
      <c r="CK81" s="59"/>
      <c r="CL81" s="59"/>
      <c r="CM81" s="59"/>
      <c r="CN81" s="59"/>
      <c r="CO81" s="59"/>
      <c r="CP81" s="60"/>
      <c r="CQ81" s="61"/>
      <c r="CR81" s="61"/>
      <c r="CS81" s="61"/>
      <c r="CT81" s="61"/>
      <c r="CU81" s="61"/>
      <c r="CV81" s="61"/>
      <c r="CW81" s="62"/>
      <c r="CX81" s="63"/>
      <c r="CY81" s="63"/>
      <c r="CZ81" s="63"/>
      <c r="DA81" s="63"/>
      <c r="DB81" s="63"/>
      <c r="DC81" s="63"/>
      <c r="DD81" s="64"/>
      <c r="DE81" s="65"/>
      <c r="DF81" s="65"/>
      <c r="DG81" s="65"/>
      <c r="DH81" s="65"/>
      <c r="DI81" s="65"/>
      <c r="DJ81" s="65"/>
      <c r="DK81" s="66" t="s">
        <v>993</v>
      </c>
      <c r="DL81" s="62">
        <f>VLOOKUP($F81,[3]Activities!$A$9:$I$177,3,FALSE)/$AI81</f>
        <v>0.92</v>
      </c>
      <c r="DM81" s="67">
        <f>VLOOKUP($F81,[3]Activities!$A$9:$I$177,4,FALSE)/$AI81</f>
        <v>0.94</v>
      </c>
      <c r="DN81" s="67">
        <f>VLOOKUP($F81,[3]Activities!$A$9:$I$177,5,FALSE)/$AI81</f>
        <v>0.97</v>
      </c>
      <c r="DO81" s="67">
        <f>VLOOKUP($F81,[3]Activities!$A$9:$I$177,6,FALSE)/$AI81</f>
        <v>1</v>
      </c>
      <c r="DP81" s="67">
        <f>VLOOKUP($F81,[3]Activities!$A$9:$I$177,7,FALSE)/$AI81</f>
        <v>1.02</v>
      </c>
      <c r="DQ81" s="67">
        <f>VLOOKUP($F81,[3]Activities!$A$9:$I$177,8,FALSE)/$AI81</f>
        <v>1.05</v>
      </c>
      <c r="DR81" s="67">
        <f>VLOOKUP($F81,[3]Activities!$A$9:$I$177,9,FALSE)/$AI81</f>
        <v>1.07</v>
      </c>
      <c r="DS81" s="68"/>
    </row>
    <row r="82" spans="1:123" x14ac:dyDescent="0.3">
      <c r="A82" s="69" t="s">
        <v>103</v>
      </c>
      <c r="B82" s="69" t="s">
        <v>901</v>
      </c>
      <c r="C82" s="69" t="s">
        <v>833</v>
      </c>
      <c r="D82" s="69" t="s">
        <v>902</v>
      </c>
      <c r="E82" s="69" t="s">
        <v>989</v>
      </c>
      <c r="F82" s="69" t="s">
        <v>990</v>
      </c>
      <c r="G82" s="70" t="s">
        <v>994</v>
      </c>
      <c r="H82" s="70" t="s">
        <v>992</v>
      </c>
      <c r="I82" s="42">
        <v>211</v>
      </c>
      <c r="J82" s="71">
        <v>211</v>
      </c>
      <c r="K82" s="71">
        <v>211</v>
      </c>
      <c r="L82" s="71">
        <v>211</v>
      </c>
      <c r="M82" s="71">
        <v>211</v>
      </c>
      <c r="N82" s="71">
        <v>211</v>
      </c>
      <c r="O82" s="71">
        <v>211</v>
      </c>
      <c r="P82" s="72">
        <v>0</v>
      </c>
      <c r="Q82" s="45">
        <v>6</v>
      </c>
      <c r="R82" s="71">
        <v>6</v>
      </c>
      <c r="S82" s="71">
        <v>6</v>
      </c>
      <c r="T82" s="71">
        <v>6</v>
      </c>
      <c r="U82" s="71">
        <v>6</v>
      </c>
      <c r="V82" s="71">
        <v>6</v>
      </c>
      <c r="W82" s="71">
        <v>6</v>
      </c>
      <c r="X82" s="45">
        <v>0</v>
      </c>
      <c r="Y82" s="71">
        <v>0</v>
      </c>
      <c r="Z82" s="71">
        <v>0</v>
      </c>
      <c r="AA82" s="71">
        <v>0</v>
      </c>
      <c r="AB82" s="71">
        <v>0</v>
      </c>
      <c r="AC82" s="71">
        <v>0</v>
      </c>
      <c r="AD82" s="71">
        <v>0</v>
      </c>
      <c r="AE82" s="44">
        <f>[3]Parameters!$B$38</f>
        <v>0.05</v>
      </c>
      <c r="AF82" s="72">
        <v>0</v>
      </c>
      <c r="AG82" s="72">
        <v>30</v>
      </c>
      <c r="AH82" s="72">
        <v>30</v>
      </c>
      <c r="AI82" s="73">
        <v>1</v>
      </c>
      <c r="AJ82" s="73" t="s">
        <v>839</v>
      </c>
      <c r="AK82" s="73" t="s">
        <v>907</v>
      </c>
      <c r="AL82" s="73"/>
      <c r="AM82" s="74"/>
      <c r="AN82" s="74"/>
      <c r="AO82" s="74"/>
      <c r="AP82" s="74"/>
      <c r="AQ82" s="74"/>
      <c r="AR82" s="74"/>
      <c r="AS82" s="75"/>
      <c r="AT82" s="75"/>
      <c r="AU82" s="75"/>
      <c r="AV82" s="76"/>
      <c r="AW82" s="76"/>
      <c r="AX82" s="76"/>
      <c r="AY82" s="77" t="s">
        <v>841</v>
      </c>
      <c r="AZ82" s="77"/>
      <c r="BA82" s="77"/>
      <c r="BB82" s="77"/>
      <c r="BC82" s="77"/>
      <c r="BD82" s="77"/>
      <c r="BE82" s="77"/>
      <c r="BF82" s="77"/>
      <c r="BG82" s="77"/>
      <c r="BH82" s="78"/>
      <c r="BI82" s="78"/>
      <c r="BJ82" s="78"/>
      <c r="BK82" s="78"/>
      <c r="BL82" s="79"/>
      <c r="BM82" s="80"/>
      <c r="BN82" s="81">
        <v>0</v>
      </c>
      <c r="BO82" s="72"/>
      <c r="BP82" s="72"/>
      <c r="BQ82" s="72"/>
      <c r="BR82" s="72"/>
      <c r="BS82" s="72"/>
      <c r="BT82" s="72"/>
      <c r="BU82" s="56">
        <f t="shared" ref="BU82:BU145" si="19">IF(BL82=1,BN82,0)</f>
        <v>0</v>
      </c>
      <c r="BV82" s="77"/>
      <c r="BW82" s="77"/>
      <c r="BX82" s="77"/>
      <c r="BY82" s="77"/>
      <c r="BZ82" s="77"/>
      <c r="CA82" s="77"/>
      <c r="CB82" s="57"/>
      <c r="CC82" s="90">
        <v>0.6</v>
      </c>
      <c r="CD82" s="82">
        <v>0.6</v>
      </c>
      <c r="CE82" s="82">
        <v>1</v>
      </c>
      <c r="CF82" s="82">
        <v>1.02</v>
      </c>
      <c r="CG82" s="82">
        <v>1.05</v>
      </c>
      <c r="CH82" s="82">
        <v>1.07</v>
      </c>
      <c r="CI82" s="56"/>
      <c r="CJ82" s="83"/>
      <c r="CK82" s="83"/>
      <c r="CL82" s="83"/>
      <c r="CM82" s="83"/>
      <c r="CN82" s="83"/>
      <c r="CO82" s="83"/>
      <c r="CP82" s="60"/>
      <c r="CQ82" s="84"/>
      <c r="CR82" s="84"/>
      <c r="CS82" s="84"/>
      <c r="CT82" s="84"/>
      <c r="CU82" s="84"/>
      <c r="CV82" s="84"/>
      <c r="CW82" s="62"/>
      <c r="CX82" s="85"/>
      <c r="CY82" s="85"/>
      <c r="CZ82" s="85"/>
      <c r="DA82" s="85"/>
      <c r="DB82" s="85"/>
      <c r="DC82" s="85"/>
      <c r="DD82" s="64"/>
      <c r="DE82" s="86"/>
      <c r="DF82" s="86"/>
      <c r="DG82" s="86"/>
      <c r="DH82" s="86"/>
      <c r="DI82" s="86"/>
      <c r="DJ82" s="86"/>
      <c r="DK82" s="87" t="s">
        <v>993</v>
      </c>
      <c r="DL82" s="62">
        <f>VLOOKUP($F82,[3]Activities!$A$9:$I$177,3,FALSE)/$AI82</f>
        <v>0.92</v>
      </c>
      <c r="DM82" s="88">
        <f>VLOOKUP($F82,[3]Activities!$A$9:$I$177,4,FALSE)/$AI82</f>
        <v>0.94</v>
      </c>
      <c r="DN82" s="88">
        <f>VLOOKUP($F82,[3]Activities!$A$9:$I$177,5,FALSE)/$AI82</f>
        <v>0.97</v>
      </c>
      <c r="DO82" s="88">
        <f>VLOOKUP($F82,[3]Activities!$A$9:$I$177,6,FALSE)/$AI82</f>
        <v>1</v>
      </c>
      <c r="DP82" s="88">
        <f>VLOOKUP($F82,[3]Activities!$A$9:$I$177,7,FALSE)/$AI82</f>
        <v>1.02</v>
      </c>
      <c r="DQ82" s="88">
        <f>VLOOKUP($F82,[3]Activities!$A$9:$I$177,8,FALSE)/$AI82</f>
        <v>1.05</v>
      </c>
      <c r="DR82" s="88">
        <f>VLOOKUP($F82,[3]Activities!$A$9:$I$177,9,FALSE)/$AI82</f>
        <v>1.07</v>
      </c>
      <c r="DS82" s="68"/>
    </row>
    <row r="83" spans="1:123" x14ac:dyDescent="0.3">
      <c r="A83" s="40" t="s">
        <v>104</v>
      </c>
      <c r="B83" s="40" t="s">
        <v>901</v>
      </c>
      <c r="C83" s="40" t="s">
        <v>833</v>
      </c>
      <c r="D83" s="40" t="s">
        <v>902</v>
      </c>
      <c r="E83" s="40" t="s">
        <v>989</v>
      </c>
      <c r="F83" s="40" t="s">
        <v>990</v>
      </c>
      <c r="G83" s="41" t="s">
        <v>995</v>
      </c>
      <c r="H83" s="41" t="s">
        <v>992</v>
      </c>
      <c r="I83" s="42">
        <v>389</v>
      </c>
      <c r="J83" s="43">
        <v>389</v>
      </c>
      <c r="K83" s="43">
        <v>389</v>
      </c>
      <c r="L83" s="43">
        <v>389</v>
      </c>
      <c r="M83" s="43">
        <v>389</v>
      </c>
      <c r="N83" s="43">
        <v>389</v>
      </c>
      <c r="O83" s="43">
        <v>389</v>
      </c>
      <c r="P83" s="44">
        <v>0</v>
      </c>
      <c r="Q83" s="45">
        <v>12</v>
      </c>
      <c r="R83" s="43">
        <v>12</v>
      </c>
      <c r="S83" s="43">
        <v>12</v>
      </c>
      <c r="T83" s="43">
        <v>12</v>
      </c>
      <c r="U83" s="43">
        <v>12</v>
      </c>
      <c r="V83" s="43">
        <v>12</v>
      </c>
      <c r="W83" s="43">
        <v>12</v>
      </c>
      <c r="X83" s="45">
        <v>0</v>
      </c>
      <c r="Y83" s="43">
        <v>0</v>
      </c>
      <c r="Z83" s="43">
        <v>0</v>
      </c>
      <c r="AA83" s="43">
        <v>0</v>
      </c>
      <c r="AB83" s="43">
        <v>0</v>
      </c>
      <c r="AC83" s="43">
        <v>0</v>
      </c>
      <c r="AD83" s="43">
        <v>0</v>
      </c>
      <c r="AE83" s="44">
        <f>[3]Parameters!$B$38</f>
        <v>0.05</v>
      </c>
      <c r="AF83" s="44">
        <v>0</v>
      </c>
      <c r="AG83" s="44">
        <v>30</v>
      </c>
      <c r="AH83" s="44">
        <v>30</v>
      </c>
      <c r="AI83" s="46">
        <v>1</v>
      </c>
      <c r="AJ83" s="46" t="s">
        <v>839</v>
      </c>
      <c r="AK83" s="46" t="s">
        <v>907</v>
      </c>
      <c r="AL83" s="46"/>
      <c r="AM83" s="47"/>
      <c r="AN83" s="47"/>
      <c r="AO83" s="47"/>
      <c r="AP83" s="47"/>
      <c r="AQ83" s="47"/>
      <c r="AR83" s="47"/>
      <c r="AS83" s="48"/>
      <c r="AT83" s="48"/>
      <c r="AU83" s="48"/>
      <c r="AV83" s="49"/>
      <c r="AW83" s="49"/>
      <c r="AX83" s="49"/>
      <c r="AY83" s="50" t="s">
        <v>841</v>
      </c>
      <c r="AZ83" s="50"/>
      <c r="BA83" s="50"/>
      <c r="BB83" s="51"/>
      <c r="BC83" s="51"/>
      <c r="BD83" s="51"/>
      <c r="BE83" s="51"/>
      <c r="BF83" s="51"/>
      <c r="BG83" s="51"/>
      <c r="BH83" s="52"/>
      <c r="BI83" s="52"/>
      <c r="BJ83" s="52"/>
      <c r="BK83" s="52"/>
      <c r="BL83" s="53"/>
      <c r="BM83" s="54"/>
      <c r="BN83" s="55">
        <v>0</v>
      </c>
      <c r="BO83" s="44"/>
      <c r="BP83" s="44"/>
      <c r="BQ83" s="44"/>
      <c r="BR83" s="44"/>
      <c r="BS83" s="44"/>
      <c r="BT83" s="44"/>
      <c r="BU83" s="56">
        <f t="shared" si="19"/>
        <v>0</v>
      </c>
      <c r="BV83" s="50"/>
      <c r="BW83" s="50"/>
      <c r="BX83" s="50"/>
      <c r="BY83" s="50"/>
      <c r="BZ83" s="50"/>
      <c r="CA83" s="50"/>
      <c r="CB83" s="57"/>
      <c r="CC83" s="58"/>
      <c r="CD83" s="58">
        <v>0.6</v>
      </c>
      <c r="CE83" s="58">
        <v>1</v>
      </c>
      <c r="CF83" s="58">
        <v>1.02</v>
      </c>
      <c r="CG83" s="58">
        <v>1.05</v>
      </c>
      <c r="CH83" s="58">
        <v>1.07</v>
      </c>
      <c r="CI83" s="56"/>
      <c r="CJ83" s="59"/>
      <c r="CK83" s="59"/>
      <c r="CL83" s="59"/>
      <c r="CM83" s="59"/>
      <c r="CN83" s="59"/>
      <c r="CO83" s="59"/>
      <c r="CP83" s="60"/>
      <c r="CQ83" s="61"/>
      <c r="CR83" s="61"/>
      <c r="CS83" s="61"/>
      <c r="CT83" s="61"/>
      <c r="CU83" s="61"/>
      <c r="CV83" s="61"/>
      <c r="CW83" s="62"/>
      <c r="CX83" s="63"/>
      <c r="CY83" s="63"/>
      <c r="CZ83" s="63"/>
      <c r="DA83" s="63"/>
      <c r="DB83" s="63"/>
      <c r="DC83" s="63"/>
      <c r="DD83" s="64"/>
      <c r="DE83" s="65"/>
      <c r="DF83" s="65"/>
      <c r="DG83" s="65"/>
      <c r="DH83" s="65"/>
      <c r="DI83" s="65"/>
      <c r="DJ83" s="65"/>
      <c r="DK83" s="66" t="s">
        <v>993</v>
      </c>
      <c r="DL83" s="62">
        <f>VLOOKUP($F83,[3]Activities!$A$9:$I$177,3,FALSE)/$AI83</f>
        <v>0.92</v>
      </c>
      <c r="DM83" s="67">
        <f>VLOOKUP($F83,[3]Activities!$A$9:$I$177,4,FALSE)/$AI83</f>
        <v>0.94</v>
      </c>
      <c r="DN83" s="67">
        <f>VLOOKUP($F83,[3]Activities!$A$9:$I$177,5,FALSE)/$AI83</f>
        <v>0.97</v>
      </c>
      <c r="DO83" s="67">
        <f>VLOOKUP($F83,[3]Activities!$A$9:$I$177,6,FALSE)/$AI83</f>
        <v>1</v>
      </c>
      <c r="DP83" s="67">
        <f>VLOOKUP($F83,[3]Activities!$A$9:$I$177,7,FALSE)/$AI83</f>
        <v>1.02</v>
      </c>
      <c r="DQ83" s="67">
        <f>VLOOKUP($F83,[3]Activities!$A$9:$I$177,8,FALSE)/$AI83</f>
        <v>1.05</v>
      </c>
      <c r="DR83" s="67">
        <f>VLOOKUP($F83,[3]Activities!$A$9:$I$177,9,FALSE)/$AI83</f>
        <v>1.07</v>
      </c>
      <c r="DS83" s="68"/>
    </row>
    <row r="84" spans="1:123" x14ac:dyDescent="0.3">
      <c r="A84" s="69" t="s">
        <v>105</v>
      </c>
      <c r="B84" s="69" t="s">
        <v>901</v>
      </c>
      <c r="C84" s="69" t="s">
        <v>833</v>
      </c>
      <c r="D84" s="69" t="s">
        <v>902</v>
      </c>
      <c r="E84" s="69" t="s">
        <v>989</v>
      </c>
      <c r="F84" s="69" t="s">
        <v>996</v>
      </c>
      <c r="G84" s="70" t="s">
        <v>997</v>
      </c>
      <c r="H84" s="70" t="s">
        <v>998</v>
      </c>
      <c r="I84" s="42">
        <v>150</v>
      </c>
      <c r="J84" s="71">
        <v>150</v>
      </c>
      <c r="K84" s="71">
        <v>150</v>
      </c>
      <c r="L84" s="71">
        <v>150</v>
      </c>
      <c r="M84" s="71">
        <v>150</v>
      </c>
      <c r="N84" s="71">
        <v>150</v>
      </c>
      <c r="O84" s="71">
        <v>150</v>
      </c>
      <c r="P84" s="72">
        <v>0</v>
      </c>
      <c r="Q84" s="45">
        <v>8</v>
      </c>
      <c r="R84" s="71">
        <v>8</v>
      </c>
      <c r="S84" s="71">
        <v>8</v>
      </c>
      <c r="T84" s="71">
        <v>8</v>
      </c>
      <c r="U84" s="71">
        <v>8</v>
      </c>
      <c r="V84" s="71">
        <v>8</v>
      </c>
      <c r="W84" s="71">
        <v>8</v>
      </c>
      <c r="X84" s="45">
        <v>0</v>
      </c>
      <c r="Y84" s="71">
        <v>0</v>
      </c>
      <c r="Z84" s="71">
        <v>0</v>
      </c>
      <c r="AA84" s="71">
        <v>0</v>
      </c>
      <c r="AB84" s="71">
        <v>0</v>
      </c>
      <c r="AC84" s="71">
        <v>0</v>
      </c>
      <c r="AD84" s="71">
        <v>0</v>
      </c>
      <c r="AE84" s="44">
        <f>[3]Parameters!$B$38</f>
        <v>0.05</v>
      </c>
      <c r="AF84" s="72">
        <v>0</v>
      </c>
      <c r="AG84" s="72">
        <v>30</v>
      </c>
      <c r="AH84" s="72">
        <v>30</v>
      </c>
      <c r="AI84" s="73">
        <v>1</v>
      </c>
      <c r="AJ84" s="73" t="s">
        <v>839</v>
      </c>
      <c r="AK84" s="73" t="s">
        <v>907</v>
      </c>
      <c r="AL84" s="73"/>
      <c r="AM84" s="74"/>
      <c r="AN84" s="74"/>
      <c r="AO84" s="74"/>
      <c r="AP84" s="74"/>
      <c r="AQ84" s="74"/>
      <c r="AR84" s="74"/>
      <c r="AS84" s="75"/>
      <c r="AT84" s="75"/>
      <c r="AU84" s="75"/>
      <c r="AV84" s="76"/>
      <c r="AW84" s="76"/>
      <c r="AX84" s="76"/>
      <c r="AY84" s="77" t="s">
        <v>841</v>
      </c>
      <c r="AZ84" s="77"/>
      <c r="BA84" s="77"/>
      <c r="BB84" s="77"/>
      <c r="BC84" s="77"/>
      <c r="BD84" s="77"/>
      <c r="BE84" s="77"/>
      <c r="BF84" s="77"/>
      <c r="BG84" s="77"/>
      <c r="BH84" s="78"/>
      <c r="BI84" s="78"/>
      <c r="BJ84" s="78"/>
      <c r="BK84" s="78"/>
      <c r="BL84" s="79"/>
      <c r="BM84" s="80"/>
      <c r="BN84" s="81">
        <f>DL84</f>
        <v>2.8</v>
      </c>
      <c r="BO84" s="72">
        <v>0.7</v>
      </c>
      <c r="BP84" s="72">
        <v>0.7</v>
      </c>
      <c r="BQ84" s="72">
        <v>0.7</v>
      </c>
      <c r="BR84" s="72">
        <v>0.7</v>
      </c>
      <c r="BS84" s="72"/>
      <c r="BT84" s="72"/>
      <c r="BU84" s="56">
        <f t="shared" si="19"/>
        <v>0</v>
      </c>
      <c r="BV84" s="77"/>
      <c r="BW84" s="77"/>
      <c r="BX84" s="77"/>
      <c r="BY84" s="77"/>
      <c r="BZ84" s="77"/>
      <c r="CA84" s="77"/>
      <c r="CB84" s="57">
        <v>2.8</v>
      </c>
      <c r="CC84" s="82">
        <v>2.83</v>
      </c>
      <c r="CD84" s="82">
        <v>2.95</v>
      </c>
      <c r="CE84" s="82">
        <v>3</v>
      </c>
      <c r="CF84" s="82">
        <v>3.05</v>
      </c>
      <c r="CG84" s="82">
        <v>3.05</v>
      </c>
      <c r="CH84" s="82">
        <v>3.06</v>
      </c>
      <c r="CI84" s="56"/>
      <c r="CJ84" s="83"/>
      <c r="CK84" s="83"/>
      <c r="CL84" s="83"/>
      <c r="CM84" s="83"/>
      <c r="CN84" s="83"/>
      <c r="CO84" s="83"/>
      <c r="CP84" s="60"/>
      <c r="CQ84" s="84"/>
      <c r="CR84" s="84"/>
      <c r="CS84" s="84"/>
      <c r="CT84" s="84"/>
      <c r="CU84" s="84"/>
      <c r="CV84" s="84"/>
      <c r="CW84" s="62"/>
      <c r="CX84" s="85"/>
      <c r="CY84" s="85"/>
      <c r="CZ84" s="85"/>
      <c r="DA84" s="85"/>
      <c r="DB84" s="85"/>
      <c r="DC84" s="85"/>
      <c r="DD84" s="64"/>
      <c r="DE84" s="86"/>
      <c r="DF84" s="86"/>
      <c r="DG84" s="86"/>
      <c r="DH84" s="86"/>
      <c r="DI84" s="86"/>
      <c r="DJ84" s="86"/>
      <c r="DK84" s="87" t="s">
        <v>999</v>
      </c>
      <c r="DL84" s="62">
        <f>VLOOKUP($F84,[3]Activities!$A$9:$I$177,3,FALSE)/$AI84</f>
        <v>2.8</v>
      </c>
      <c r="DM84" s="88">
        <f>VLOOKUP($F84,[3]Activities!$A$9:$I$177,4,FALSE)/$AI84</f>
        <v>2.83</v>
      </c>
      <c r="DN84" s="88">
        <f>VLOOKUP($F84,[3]Activities!$A$9:$I$177,5,FALSE)/$AI84</f>
        <v>2.95</v>
      </c>
      <c r="DO84" s="88">
        <f>VLOOKUP($F84,[3]Activities!$A$9:$I$177,6,FALSE)/$AI84</f>
        <v>3</v>
      </c>
      <c r="DP84" s="88">
        <f>VLOOKUP($F84,[3]Activities!$A$9:$I$177,7,FALSE)/$AI84</f>
        <v>3.05</v>
      </c>
      <c r="DQ84" s="88">
        <f>VLOOKUP($F84,[3]Activities!$A$9:$I$177,8,FALSE)/$AI84</f>
        <v>3.05</v>
      </c>
      <c r="DR84" s="88">
        <f>VLOOKUP($F84,[3]Activities!$A$9:$I$177,9,FALSE)/$AI84</f>
        <v>3.06</v>
      </c>
      <c r="DS84" s="68"/>
    </row>
    <row r="85" spans="1:123" x14ac:dyDescent="0.3">
      <c r="A85" s="40" t="s">
        <v>106</v>
      </c>
      <c r="B85" s="40" t="s">
        <v>901</v>
      </c>
      <c r="C85" s="40" t="s">
        <v>833</v>
      </c>
      <c r="D85" s="40" t="s">
        <v>902</v>
      </c>
      <c r="E85" s="40" t="s">
        <v>989</v>
      </c>
      <c r="F85" s="40" t="s">
        <v>996</v>
      </c>
      <c r="G85" s="41" t="s">
        <v>1000</v>
      </c>
      <c r="H85" s="41" t="s">
        <v>998</v>
      </c>
      <c r="I85" s="42">
        <v>275</v>
      </c>
      <c r="J85" s="43">
        <v>275</v>
      </c>
      <c r="K85" s="43">
        <v>275</v>
      </c>
      <c r="L85" s="43">
        <v>275</v>
      </c>
      <c r="M85" s="43">
        <v>275</v>
      </c>
      <c r="N85" s="43">
        <v>275</v>
      </c>
      <c r="O85" s="43">
        <v>275</v>
      </c>
      <c r="P85" s="44">
        <v>0</v>
      </c>
      <c r="Q85" s="45">
        <v>14</v>
      </c>
      <c r="R85" s="43">
        <v>14</v>
      </c>
      <c r="S85" s="43">
        <v>14</v>
      </c>
      <c r="T85" s="43">
        <v>14</v>
      </c>
      <c r="U85" s="43">
        <v>14</v>
      </c>
      <c r="V85" s="43">
        <v>14</v>
      </c>
      <c r="W85" s="43">
        <v>14</v>
      </c>
      <c r="X85" s="45">
        <v>0</v>
      </c>
      <c r="Y85" s="43">
        <v>0</v>
      </c>
      <c r="Z85" s="43">
        <v>0</v>
      </c>
      <c r="AA85" s="43">
        <v>0</v>
      </c>
      <c r="AB85" s="43">
        <v>0</v>
      </c>
      <c r="AC85" s="43">
        <v>0</v>
      </c>
      <c r="AD85" s="43">
        <v>0</v>
      </c>
      <c r="AE85" s="44">
        <f>[3]Parameters!$B$38</f>
        <v>0.05</v>
      </c>
      <c r="AF85" s="44">
        <v>0</v>
      </c>
      <c r="AG85" s="44">
        <v>30</v>
      </c>
      <c r="AH85" s="44">
        <v>30</v>
      </c>
      <c r="AI85" s="46">
        <v>1</v>
      </c>
      <c r="AJ85" s="46" t="s">
        <v>839</v>
      </c>
      <c r="AK85" s="46" t="s">
        <v>907</v>
      </c>
      <c r="AL85" s="46"/>
      <c r="AM85" s="47"/>
      <c r="AN85" s="47"/>
      <c r="AO85" s="47"/>
      <c r="AP85" s="47"/>
      <c r="AQ85" s="47"/>
      <c r="AR85" s="47"/>
      <c r="AS85" s="48"/>
      <c r="AT85" s="48"/>
      <c r="AU85" s="48"/>
      <c r="AV85" s="49"/>
      <c r="AW85" s="49"/>
      <c r="AX85" s="49"/>
      <c r="AY85" s="50" t="s">
        <v>841</v>
      </c>
      <c r="AZ85" s="50"/>
      <c r="BA85" s="50"/>
      <c r="BB85" s="51"/>
      <c r="BC85" s="51"/>
      <c r="BD85" s="51"/>
      <c r="BE85" s="51"/>
      <c r="BF85" s="51"/>
      <c r="BG85" s="51"/>
      <c r="BH85" s="52"/>
      <c r="BI85" s="52"/>
      <c r="BJ85" s="52"/>
      <c r="BK85" s="52"/>
      <c r="BL85" s="53"/>
      <c r="BM85" s="54"/>
      <c r="BN85" s="55">
        <v>0</v>
      </c>
      <c r="BO85" s="44"/>
      <c r="BP85" s="44"/>
      <c r="BQ85" s="44"/>
      <c r="BR85" s="44"/>
      <c r="BS85" s="44"/>
      <c r="BT85" s="44"/>
      <c r="BU85" s="56">
        <f t="shared" si="19"/>
        <v>0</v>
      </c>
      <c r="BV85" s="50"/>
      <c r="BW85" s="50"/>
      <c r="BX85" s="50"/>
      <c r="BY85" s="50"/>
      <c r="BZ85" s="50"/>
      <c r="CA85" s="50"/>
      <c r="CB85" s="57"/>
      <c r="CC85" s="58"/>
      <c r="CD85" s="58">
        <v>1.4</v>
      </c>
      <c r="CE85" s="58">
        <v>3</v>
      </c>
      <c r="CF85" s="58">
        <v>3.05</v>
      </c>
      <c r="CG85" s="58">
        <v>3.05</v>
      </c>
      <c r="CH85" s="58">
        <v>3.06</v>
      </c>
      <c r="CI85" s="56"/>
      <c r="CJ85" s="59"/>
      <c r="CK85" s="59"/>
      <c r="CL85" s="59"/>
      <c r="CM85" s="59"/>
      <c r="CN85" s="59"/>
      <c r="CO85" s="59"/>
      <c r="CP85" s="60"/>
      <c r="CQ85" s="61"/>
      <c r="CR85" s="61"/>
      <c r="CS85" s="61"/>
      <c r="CT85" s="61"/>
      <c r="CU85" s="61"/>
      <c r="CV85" s="61"/>
      <c r="CW85" s="62"/>
      <c r="CX85" s="63"/>
      <c r="CY85" s="63"/>
      <c r="CZ85" s="63"/>
      <c r="DA85" s="63"/>
      <c r="DB85" s="63"/>
      <c r="DC85" s="63"/>
      <c r="DD85" s="64"/>
      <c r="DE85" s="65"/>
      <c r="DF85" s="65"/>
      <c r="DG85" s="65"/>
      <c r="DH85" s="65"/>
      <c r="DI85" s="65"/>
      <c r="DJ85" s="65"/>
      <c r="DK85" s="66" t="s">
        <v>999</v>
      </c>
      <c r="DL85" s="62">
        <f>VLOOKUP($F85,[3]Activities!$A$9:$I$177,3,FALSE)/$AI85</f>
        <v>2.8</v>
      </c>
      <c r="DM85" s="67">
        <f>VLOOKUP($F85,[3]Activities!$A$9:$I$177,4,FALSE)/$AI85</f>
        <v>2.83</v>
      </c>
      <c r="DN85" s="67">
        <f>VLOOKUP($F85,[3]Activities!$A$9:$I$177,5,FALSE)/$AI85</f>
        <v>2.95</v>
      </c>
      <c r="DO85" s="67">
        <f>VLOOKUP($F85,[3]Activities!$A$9:$I$177,6,FALSE)/$AI85</f>
        <v>3</v>
      </c>
      <c r="DP85" s="67">
        <f>VLOOKUP($F85,[3]Activities!$A$9:$I$177,7,FALSE)/$AI85</f>
        <v>3.05</v>
      </c>
      <c r="DQ85" s="67">
        <f>VLOOKUP($F85,[3]Activities!$A$9:$I$177,8,FALSE)/$AI85</f>
        <v>3.05</v>
      </c>
      <c r="DR85" s="67">
        <f>VLOOKUP($F85,[3]Activities!$A$9:$I$177,9,FALSE)/$AI85</f>
        <v>3.06</v>
      </c>
      <c r="DS85" s="68"/>
    </row>
    <row r="86" spans="1:123" x14ac:dyDescent="0.3">
      <c r="A86" s="69" t="s">
        <v>107</v>
      </c>
      <c r="B86" s="69" t="s">
        <v>901</v>
      </c>
      <c r="C86" s="69" t="s">
        <v>833</v>
      </c>
      <c r="D86" s="69" t="s">
        <v>902</v>
      </c>
      <c r="E86" s="69" t="s">
        <v>989</v>
      </c>
      <c r="F86" s="69" t="s">
        <v>1001</v>
      </c>
      <c r="G86" s="70" t="s">
        <v>1002</v>
      </c>
      <c r="H86" s="70" t="s">
        <v>1003</v>
      </c>
      <c r="I86" s="42">
        <v>1250</v>
      </c>
      <c r="J86" s="71">
        <v>1250</v>
      </c>
      <c r="K86" s="71">
        <v>1250</v>
      </c>
      <c r="L86" s="71">
        <v>1250</v>
      </c>
      <c r="M86" s="71">
        <v>1250</v>
      </c>
      <c r="N86" s="71">
        <v>1250</v>
      </c>
      <c r="O86" s="71">
        <v>1250</v>
      </c>
      <c r="P86" s="72">
        <v>0</v>
      </c>
      <c r="Q86" s="45">
        <f t="shared" ref="Q86:W87" si="20">I86*0.05</f>
        <v>62.5</v>
      </c>
      <c r="R86" s="71">
        <f t="shared" si="20"/>
        <v>62.5</v>
      </c>
      <c r="S86" s="71">
        <f t="shared" si="20"/>
        <v>62.5</v>
      </c>
      <c r="T86" s="71">
        <f t="shared" si="20"/>
        <v>62.5</v>
      </c>
      <c r="U86" s="71">
        <f t="shared" si="20"/>
        <v>62.5</v>
      </c>
      <c r="V86" s="71">
        <f t="shared" si="20"/>
        <v>62.5</v>
      </c>
      <c r="W86" s="71">
        <f t="shared" si="20"/>
        <v>62.5</v>
      </c>
      <c r="X86" s="45">
        <v>0</v>
      </c>
      <c r="Y86" s="71">
        <v>0</v>
      </c>
      <c r="Z86" s="71">
        <v>0</v>
      </c>
      <c r="AA86" s="71">
        <v>0</v>
      </c>
      <c r="AB86" s="71">
        <v>0</v>
      </c>
      <c r="AC86" s="71">
        <v>0</v>
      </c>
      <c r="AD86" s="71">
        <v>0</v>
      </c>
      <c r="AE86" s="44">
        <f>[3]Parameters!$B$38</f>
        <v>0.05</v>
      </c>
      <c r="AF86" s="72">
        <v>0</v>
      </c>
      <c r="AG86" s="72">
        <v>20</v>
      </c>
      <c r="AH86" s="72">
        <v>20</v>
      </c>
      <c r="AI86" s="73">
        <v>1</v>
      </c>
      <c r="AJ86" s="73" t="s">
        <v>839</v>
      </c>
      <c r="AK86" s="73" t="s">
        <v>907</v>
      </c>
      <c r="AL86" s="73"/>
      <c r="AM86" s="74"/>
      <c r="AN86" s="74"/>
      <c r="AO86" s="74"/>
      <c r="AP86" s="74"/>
      <c r="AQ86" s="74"/>
      <c r="AR86" s="74"/>
      <c r="AS86" s="75"/>
      <c r="AT86" s="75"/>
      <c r="AU86" s="75"/>
      <c r="AV86" s="76"/>
      <c r="AW86" s="76"/>
      <c r="AX86" s="76"/>
      <c r="AY86" s="77" t="s">
        <v>844</v>
      </c>
      <c r="AZ86" s="77" t="s">
        <v>672</v>
      </c>
      <c r="BA86" s="77">
        <v>1</v>
      </c>
      <c r="BB86" s="77"/>
      <c r="BC86" s="77" t="s">
        <v>1004</v>
      </c>
      <c r="BD86" s="77">
        <v>0.05</v>
      </c>
      <c r="BE86" s="77">
        <v>0.2</v>
      </c>
      <c r="BF86" s="77"/>
      <c r="BG86" s="77"/>
      <c r="BH86" s="78"/>
      <c r="BI86" s="78"/>
      <c r="BJ86" s="78"/>
      <c r="BK86" s="78"/>
      <c r="BL86" s="79"/>
      <c r="BM86" s="80"/>
      <c r="BN86" s="81">
        <f>DL86</f>
        <v>1.0149999999999999</v>
      </c>
      <c r="BO86" s="72"/>
      <c r="BP86" s="72"/>
      <c r="BQ86" s="72"/>
      <c r="BR86" s="72">
        <f>BN86</f>
        <v>1.0149999999999999</v>
      </c>
      <c r="BS86" s="72"/>
      <c r="BT86" s="72"/>
      <c r="BU86" s="56">
        <f t="shared" si="19"/>
        <v>0</v>
      </c>
      <c r="BV86" s="77"/>
      <c r="BW86" s="77"/>
      <c r="BX86" s="77"/>
      <c r="BY86" s="77"/>
      <c r="BZ86" s="77"/>
      <c r="CA86" s="77"/>
      <c r="CB86" s="57">
        <v>1.0149999999999999</v>
      </c>
      <c r="CC86" s="82">
        <v>1.01</v>
      </c>
      <c r="CD86" s="82">
        <v>1</v>
      </c>
      <c r="CE86" s="82">
        <v>0.99</v>
      </c>
      <c r="CF86" s="82">
        <v>0.98</v>
      </c>
      <c r="CG86" s="82">
        <v>0.97</v>
      </c>
      <c r="CH86" s="82">
        <v>0.96</v>
      </c>
      <c r="CI86" s="56"/>
      <c r="CJ86" s="83"/>
      <c r="CK86" s="83"/>
      <c r="CL86" s="83"/>
      <c r="CM86" s="83"/>
      <c r="CN86" s="83"/>
      <c r="CO86" s="83"/>
      <c r="CP86" s="60"/>
      <c r="CQ86" s="84"/>
      <c r="CR86" s="84"/>
      <c r="CS86" s="84"/>
      <c r="CT86" s="84"/>
      <c r="CU86" s="84"/>
      <c r="CV86" s="84"/>
      <c r="CW86" s="62"/>
      <c r="CX86" s="85"/>
      <c r="CY86" s="85"/>
      <c r="CZ86" s="85"/>
      <c r="DA86" s="85"/>
      <c r="DB86" s="85"/>
      <c r="DC86" s="85"/>
      <c r="DD86" s="64"/>
      <c r="DE86" s="86"/>
      <c r="DF86" s="86"/>
      <c r="DG86" s="86"/>
      <c r="DH86" s="86"/>
      <c r="DI86" s="86"/>
      <c r="DJ86" s="86"/>
      <c r="DK86" s="87" t="s">
        <v>1005</v>
      </c>
      <c r="DL86" s="62">
        <f>VLOOKUP($F86,[3]Activities!$A$9:$I$265,3,FALSE)/$AI86</f>
        <v>1.0149999999999999</v>
      </c>
      <c r="DM86" s="88">
        <f>VLOOKUP($F86,[3]Activities!$A$9:$I$265,4,FALSE)/$AI86</f>
        <v>1.01</v>
      </c>
      <c r="DN86" s="88">
        <f>VLOOKUP($F86,[3]Activities!$A$9:$I$265,5,FALSE)/$AI86</f>
        <v>1</v>
      </c>
      <c r="DO86" s="88">
        <f>VLOOKUP($F86,[3]Activities!$A$9:$I$265,6,FALSE)/$AI86</f>
        <v>0.99</v>
      </c>
      <c r="DP86" s="88">
        <f>VLOOKUP($F86,[3]Activities!$A$9:$I$265,7,FALSE)/$AI86</f>
        <v>0.98</v>
      </c>
      <c r="DQ86" s="88">
        <f>VLOOKUP($F86,[3]Activities!$A$9:$I$265,8,FALSE)/$AI86</f>
        <v>0.97</v>
      </c>
      <c r="DR86" s="88">
        <f>VLOOKUP($F86,[3]Activities!$A$9:$I$265,9,FALSE)/$AI86</f>
        <v>0.96</v>
      </c>
      <c r="DS86" s="68"/>
    </row>
    <row r="87" spans="1:123" x14ac:dyDescent="0.3">
      <c r="A87" s="40" t="s">
        <v>108</v>
      </c>
      <c r="B87" s="40" t="s">
        <v>901</v>
      </c>
      <c r="C87" s="40" t="s">
        <v>833</v>
      </c>
      <c r="D87" s="40" t="s">
        <v>902</v>
      </c>
      <c r="E87" s="40" t="s">
        <v>989</v>
      </c>
      <c r="F87" s="40" t="s">
        <v>1001</v>
      </c>
      <c r="G87" s="41" t="s">
        <v>1006</v>
      </c>
      <c r="H87" s="41" t="s">
        <v>1003</v>
      </c>
      <c r="I87" s="42">
        <v>1380</v>
      </c>
      <c r="J87" s="43">
        <v>1380</v>
      </c>
      <c r="K87" s="43">
        <v>1380</v>
      </c>
      <c r="L87" s="43">
        <v>1380</v>
      </c>
      <c r="M87" s="43">
        <v>1380</v>
      </c>
      <c r="N87" s="43">
        <v>1380</v>
      </c>
      <c r="O87" s="43">
        <v>1380</v>
      </c>
      <c r="P87" s="44">
        <v>0</v>
      </c>
      <c r="Q87" s="45">
        <f t="shared" si="20"/>
        <v>69</v>
      </c>
      <c r="R87" s="43">
        <f t="shared" si="20"/>
        <v>69</v>
      </c>
      <c r="S87" s="43">
        <f t="shared" si="20"/>
        <v>69</v>
      </c>
      <c r="T87" s="43">
        <f t="shared" si="20"/>
        <v>69</v>
      </c>
      <c r="U87" s="43">
        <f t="shared" si="20"/>
        <v>69</v>
      </c>
      <c r="V87" s="43">
        <f t="shared" si="20"/>
        <v>69</v>
      </c>
      <c r="W87" s="43">
        <f t="shared" si="20"/>
        <v>69</v>
      </c>
      <c r="X87" s="45">
        <v>0</v>
      </c>
      <c r="Y87" s="43">
        <v>0</v>
      </c>
      <c r="Z87" s="43">
        <v>0</v>
      </c>
      <c r="AA87" s="43">
        <v>0</v>
      </c>
      <c r="AB87" s="43">
        <v>0</v>
      </c>
      <c r="AC87" s="43">
        <v>0</v>
      </c>
      <c r="AD87" s="43">
        <v>0</v>
      </c>
      <c r="AE87" s="44">
        <f>[3]Parameters!$B$38</f>
        <v>0.05</v>
      </c>
      <c r="AF87" s="44">
        <v>0</v>
      </c>
      <c r="AG87" s="44">
        <v>20</v>
      </c>
      <c r="AH87" s="44">
        <v>20</v>
      </c>
      <c r="AI87" s="46">
        <v>1</v>
      </c>
      <c r="AJ87" s="46" t="s">
        <v>839</v>
      </c>
      <c r="AK87" s="46" t="s">
        <v>907</v>
      </c>
      <c r="AL87" s="46"/>
      <c r="AM87" s="47"/>
      <c r="AN87" s="47"/>
      <c r="AO87" s="47"/>
      <c r="AP87" s="47"/>
      <c r="AQ87" s="47"/>
      <c r="AR87" s="47"/>
      <c r="AS87" s="48"/>
      <c r="AT87" s="48"/>
      <c r="AU87" s="48"/>
      <c r="AV87" s="49"/>
      <c r="AW87" s="49"/>
      <c r="AX87" s="49"/>
      <c r="AY87" s="50" t="s">
        <v>844</v>
      </c>
      <c r="AZ87" s="50" t="s">
        <v>672</v>
      </c>
      <c r="BA87" s="50">
        <v>1</v>
      </c>
      <c r="BB87" s="51"/>
      <c r="BC87" s="51" t="s">
        <v>1004</v>
      </c>
      <c r="BD87" s="51">
        <v>0.05</v>
      </c>
      <c r="BE87" s="51">
        <v>0.2</v>
      </c>
      <c r="BF87" s="51"/>
      <c r="BG87" s="51"/>
      <c r="BH87" s="52"/>
      <c r="BI87" s="52"/>
      <c r="BJ87" s="52"/>
      <c r="BK87" s="52"/>
      <c r="BL87" s="53"/>
      <c r="BM87" s="54"/>
      <c r="BN87" s="55">
        <v>0</v>
      </c>
      <c r="BO87" s="44"/>
      <c r="BP87" s="44"/>
      <c r="BQ87" s="44"/>
      <c r="BR87" s="44"/>
      <c r="BS87" s="44"/>
      <c r="BT87" s="44"/>
      <c r="BU87" s="56">
        <f t="shared" si="19"/>
        <v>0</v>
      </c>
      <c r="BV87" s="50"/>
      <c r="BW87" s="50"/>
      <c r="BX87" s="50"/>
      <c r="BY87" s="50"/>
      <c r="BZ87" s="50"/>
      <c r="CA87" s="50"/>
      <c r="CB87" s="57"/>
      <c r="CC87" s="58"/>
      <c r="CD87" s="58">
        <v>0.33333333333333331</v>
      </c>
      <c r="CE87" s="58">
        <v>0.33</v>
      </c>
      <c r="CF87" s="58">
        <v>0.32666666666666666</v>
      </c>
      <c r="CG87" s="58">
        <v>0.32333333333333331</v>
      </c>
      <c r="CH87" s="58">
        <v>0.32</v>
      </c>
      <c r="CI87" s="56"/>
      <c r="CJ87" s="59"/>
      <c r="CK87" s="59"/>
      <c r="CL87" s="59"/>
      <c r="CM87" s="59"/>
      <c r="CN87" s="59"/>
      <c r="CO87" s="59"/>
      <c r="CP87" s="60"/>
      <c r="CQ87" s="61"/>
      <c r="CR87" s="61"/>
      <c r="CS87" s="61"/>
      <c r="CT87" s="61"/>
      <c r="CU87" s="61"/>
      <c r="CV87" s="61"/>
      <c r="CW87" s="62"/>
      <c r="CX87" s="63"/>
      <c r="CY87" s="63"/>
      <c r="CZ87" s="63"/>
      <c r="DA87" s="63"/>
      <c r="DB87" s="63"/>
      <c r="DC87" s="63"/>
      <c r="DD87" s="64"/>
      <c r="DE87" s="65"/>
      <c r="DF87" s="65"/>
      <c r="DG87" s="65"/>
      <c r="DH87" s="65"/>
      <c r="DI87" s="65"/>
      <c r="DJ87" s="65"/>
      <c r="DK87" s="66" t="s">
        <v>1007</v>
      </c>
      <c r="DL87" s="62">
        <f>VLOOKUP($F87,[3]Activities!$A$9:$I$265,3,FALSE)/$AI87</f>
        <v>1.0149999999999999</v>
      </c>
      <c r="DM87" s="67">
        <f>VLOOKUP($F87,[3]Activities!$A$9:$I$265,4,FALSE)/$AI87</f>
        <v>1.01</v>
      </c>
      <c r="DN87" s="67">
        <f>VLOOKUP($F87,[3]Activities!$A$9:$I$265,5,FALSE)/$AI87</f>
        <v>1</v>
      </c>
      <c r="DO87" s="67">
        <f>VLOOKUP($F87,[3]Activities!$A$9:$I$265,6,FALSE)/$AI87</f>
        <v>0.99</v>
      </c>
      <c r="DP87" s="67">
        <f>VLOOKUP($F87,[3]Activities!$A$9:$I$265,7,FALSE)/$AI87</f>
        <v>0.98</v>
      </c>
      <c r="DQ87" s="67">
        <f>VLOOKUP($F87,[3]Activities!$A$9:$I$265,8,FALSE)/$AI87</f>
        <v>0.97</v>
      </c>
      <c r="DR87" s="67">
        <f>VLOOKUP($F87,[3]Activities!$A$9:$I$265,9,FALSE)/$AI87</f>
        <v>0.96</v>
      </c>
      <c r="DS87" s="68"/>
    </row>
    <row r="88" spans="1:123" x14ac:dyDescent="0.3">
      <c r="A88" s="69" t="s">
        <v>109</v>
      </c>
      <c r="B88" s="69" t="s">
        <v>901</v>
      </c>
      <c r="C88" s="69" t="s">
        <v>833</v>
      </c>
      <c r="D88" s="69" t="s">
        <v>902</v>
      </c>
      <c r="E88" s="69" t="s">
        <v>989</v>
      </c>
      <c r="F88" s="69" t="s">
        <v>1001</v>
      </c>
      <c r="G88" s="70" t="s">
        <v>1008</v>
      </c>
      <c r="H88" s="70" t="s">
        <v>1003</v>
      </c>
      <c r="I88" s="42">
        <v>510</v>
      </c>
      <c r="J88" s="71">
        <v>510</v>
      </c>
      <c r="K88" s="71">
        <v>510</v>
      </c>
      <c r="L88" s="71">
        <v>510</v>
      </c>
      <c r="M88" s="71">
        <v>510</v>
      </c>
      <c r="N88" s="71">
        <v>510</v>
      </c>
      <c r="O88" s="71">
        <v>510</v>
      </c>
      <c r="P88" s="72">
        <v>0</v>
      </c>
      <c r="Q88" s="45">
        <f>I88*(Q86/I86)</f>
        <v>25.5</v>
      </c>
      <c r="R88" s="71">
        <f t="shared" ref="R88:W88" si="21">J88*0.0625</f>
        <v>31.875</v>
      </c>
      <c r="S88" s="71">
        <f t="shared" si="21"/>
        <v>31.875</v>
      </c>
      <c r="T88" s="71">
        <f t="shared" si="21"/>
        <v>31.875</v>
      </c>
      <c r="U88" s="71">
        <f t="shared" si="21"/>
        <v>31.875</v>
      </c>
      <c r="V88" s="71">
        <f t="shared" si="21"/>
        <v>31.875</v>
      </c>
      <c r="W88" s="71">
        <f t="shared" si="21"/>
        <v>31.875</v>
      </c>
      <c r="X88" s="45">
        <v>0</v>
      </c>
      <c r="Y88" s="71">
        <v>0</v>
      </c>
      <c r="Z88" s="71">
        <v>0</v>
      </c>
      <c r="AA88" s="71">
        <v>0</v>
      </c>
      <c r="AB88" s="71">
        <v>0</v>
      </c>
      <c r="AC88" s="71">
        <v>0</v>
      </c>
      <c r="AD88" s="71">
        <v>0</v>
      </c>
      <c r="AE88" s="44">
        <f>[3]Parameters!$B$38</f>
        <v>0.05</v>
      </c>
      <c r="AF88" s="72">
        <v>0</v>
      </c>
      <c r="AG88" s="72">
        <v>20</v>
      </c>
      <c r="AH88" s="72">
        <v>20</v>
      </c>
      <c r="AI88" s="73">
        <v>1</v>
      </c>
      <c r="AJ88" s="73" t="s">
        <v>839</v>
      </c>
      <c r="AK88" s="73" t="s">
        <v>907</v>
      </c>
      <c r="AL88" s="73"/>
      <c r="AM88" s="74"/>
      <c r="AN88" s="74"/>
      <c r="AO88" s="74"/>
      <c r="AP88" s="74"/>
      <c r="AQ88" s="74"/>
      <c r="AR88" s="74"/>
      <c r="AS88" s="75"/>
      <c r="AT88" s="75"/>
      <c r="AU88" s="75"/>
      <c r="AV88" s="76"/>
      <c r="AW88" s="76"/>
      <c r="AX88" s="76"/>
      <c r="AY88" s="77" t="s">
        <v>844</v>
      </c>
      <c r="AZ88" s="77" t="s">
        <v>672</v>
      </c>
      <c r="BA88" s="77">
        <v>1</v>
      </c>
      <c r="BB88" s="77"/>
      <c r="BC88" s="77" t="s">
        <v>1004</v>
      </c>
      <c r="BD88" s="77">
        <v>0.05</v>
      </c>
      <c r="BE88" s="77">
        <v>0.2</v>
      </c>
      <c r="BF88" s="77"/>
      <c r="BG88" s="77"/>
      <c r="BH88" s="78"/>
      <c r="BI88" s="78"/>
      <c r="BJ88" s="78"/>
      <c r="BK88" s="78"/>
      <c r="BL88" s="79"/>
      <c r="BM88" s="80"/>
      <c r="BN88" s="81">
        <v>0</v>
      </c>
      <c r="BO88" s="72"/>
      <c r="BP88" s="72"/>
      <c r="BQ88" s="72"/>
      <c r="BR88" s="72"/>
      <c r="BS88" s="72"/>
      <c r="BT88" s="72"/>
      <c r="BU88" s="56">
        <f t="shared" si="19"/>
        <v>0</v>
      </c>
      <c r="BV88" s="77"/>
      <c r="BW88" s="77"/>
      <c r="BX88" s="77"/>
      <c r="BY88" s="77"/>
      <c r="BZ88" s="77"/>
      <c r="CA88" s="77"/>
      <c r="CB88" s="57"/>
      <c r="CC88" s="82"/>
      <c r="CD88" s="82">
        <v>1</v>
      </c>
      <c r="CE88" s="82">
        <v>0.99</v>
      </c>
      <c r="CF88" s="82">
        <v>0.98</v>
      </c>
      <c r="CG88" s="82">
        <v>0.97</v>
      </c>
      <c r="CH88" s="82">
        <v>0.96</v>
      </c>
      <c r="CI88" s="56"/>
      <c r="CJ88" s="83"/>
      <c r="CK88" s="83"/>
      <c r="CL88" s="83"/>
      <c r="CM88" s="83"/>
      <c r="CN88" s="83"/>
      <c r="CO88" s="83"/>
      <c r="CP88" s="60"/>
      <c r="CQ88" s="84"/>
      <c r="CR88" s="84"/>
      <c r="CS88" s="84"/>
      <c r="CT88" s="84"/>
      <c r="CU88" s="84"/>
      <c r="CV88" s="84"/>
      <c r="CW88" s="62"/>
      <c r="CX88" s="85"/>
      <c r="CY88" s="85"/>
      <c r="CZ88" s="85"/>
      <c r="DA88" s="85"/>
      <c r="DB88" s="85"/>
      <c r="DC88" s="85"/>
      <c r="DD88" s="64"/>
      <c r="DE88" s="86"/>
      <c r="DF88" s="86"/>
      <c r="DG88" s="86"/>
      <c r="DH88" s="86"/>
      <c r="DI88" s="86"/>
      <c r="DJ88" s="86"/>
      <c r="DK88" s="87" t="s">
        <v>1007</v>
      </c>
      <c r="DL88" s="62">
        <f>VLOOKUP($F88,[3]Activities!$A$9:$I$265,3,FALSE)/$AI88</f>
        <v>1.0149999999999999</v>
      </c>
      <c r="DM88" s="88">
        <f>VLOOKUP($F88,[3]Activities!$A$9:$I$265,4,FALSE)/$AI88</f>
        <v>1.01</v>
      </c>
      <c r="DN88" s="88">
        <f>VLOOKUP($F88,[3]Activities!$A$9:$I$265,5,FALSE)/$AI88</f>
        <v>1</v>
      </c>
      <c r="DO88" s="88">
        <f>VLOOKUP($F88,[3]Activities!$A$9:$I$265,6,FALSE)/$AI88</f>
        <v>0.99</v>
      </c>
      <c r="DP88" s="88">
        <f>VLOOKUP($F88,[3]Activities!$A$9:$I$265,7,FALSE)/$AI88</f>
        <v>0.98</v>
      </c>
      <c r="DQ88" s="88">
        <f>VLOOKUP($F88,[3]Activities!$A$9:$I$265,8,FALSE)/$AI88</f>
        <v>0.97</v>
      </c>
      <c r="DR88" s="88">
        <f>VLOOKUP($F88,[3]Activities!$A$9:$I$265,9,FALSE)/$AI88</f>
        <v>0.96</v>
      </c>
      <c r="DS88" s="68"/>
    </row>
    <row r="89" spans="1:123" x14ac:dyDescent="0.3">
      <c r="A89" s="40" t="s">
        <v>110</v>
      </c>
      <c r="B89" s="40" t="s">
        <v>901</v>
      </c>
      <c r="C89" s="40" t="s">
        <v>833</v>
      </c>
      <c r="D89" s="40" t="s">
        <v>902</v>
      </c>
      <c r="E89" s="40" t="s">
        <v>989</v>
      </c>
      <c r="F89" s="40" t="s">
        <v>1009</v>
      </c>
      <c r="G89" s="41" t="s">
        <v>1010</v>
      </c>
      <c r="H89" s="41" t="s">
        <v>1011</v>
      </c>
      <c r="I89" s="42">
        <f>I86+45</f>
        <v>1295</v>
      </c>
      <c r="J89" s="43">
        <f t="shared" ref="J89:O89" si="22">J86+45</f>
        <v>1295</v>
      </c>
      <c r="K89" s="43">
        <f t="shared" si="22"/>
        <v>1295</v>
      </c>
      <c r="L89" s="43">
        <f t="shared" si="22"/>
        <v>1295</v>
      </c>
      <c r="M89" s="43">
        <f t="shared" si="22"/>
        <v>1295</v>
      </c>
      <c r="N89" s="43">
        <f t="shared" si="22"/>
        <v>1295</v>
      </c>
      <c r="O89" s="43">
        <f t="shared" si="22"/>
        <v>1295</v>
      </c>
      <c r="P89" s="44">
        <v>0</v>
      </c>
      <c r="Q89" s="45">
        <f t="shared" ref="Q89:W89" si="23">I89*(Q86/I86)</f>
        <v>64.75</v>
      </c>
      <c r="R89" s="43">
        <f t="shared" si="23"/>
        <v>64.75</v>
      </c>
      <c r="S89" s="43">
        <f t="shared" si="23"/>
        <v>64.75</v>
      </c>
      <c r="T89" s="43">
        <f t="shared" si="23"/>
        <v>64.75</v>
      </c>
      <c r="U89" s="43">
        <f t="shared" si="23"/>
        <v>64.75</v>
      </c>
      <c r="V89" s="43">
        <f t="shared" si="23"/>
        <v>64.75</v>
      </c>
      <c r="W89" s="43">
        <f t="shared" si="23"/>
        <v>64.75</v>
      </c>
      <c r="X89" s="45">
        <v>0</v>
      </c>
      <c r="Y89" s="43">
        <v>0</v>
      </c>
      <c r="Z89" s="43">
        <v>0</v>
      </c>
      <c r="AA89" s="43">
        <v>0</v>
      </c>
      <c r="AB89" s="43">
        <v>0</v>
      </c>
      <c r="AC89" s="43">
        <v>0</v>
      </c>
      <c r="AD89" s="43">
        <v>0</v>
      </c>
      <c r="AE89" s="44">
        <f>[3]Parameters!$B$38</f>
        <v>0.05</v>
      </c>
      <c r="AF89" s="44">
        <v>0</v>
      </c>
      <c r="AG89" s="44">
        <v>20</v>
      </c>
      <c r="AH89" s="44">
        <v>20</v>
      </c>
      <c r="AI89" s="46">
        <v>1</v>
      </c>
      <c r="AJ89" s="46" t="s">
        <v>839</v>
      </c>
      <c r="AK89" s="46" t="s">
        <v>907</v>
      </c>
      <c r="AL89" s="46"/>
      <c r="AM89" s="47"/>
      <c r="AN89" s="47"/>
      <c r="AO89" s="47"/>
      <c r="AP89" s="47"/>
      <c r="AQ89" s="47"/>
      <c r="AR89" s="47"/>
      <c r="AS89" s="48"/>
      <c r="AT89" s="48"/>
      <c r="AU89" s="48"/>
      <c r="AV89" s="49"/>
      <c r="AW89" s="49"/>
      <c r="AX89" s="49"/>
      <c r="AY89" s="50" t="s">
        <v>844</v>
      </c>
      <c r="AZ89" s="50" t="s">
        <v>672</v>
      </c>
      <c r="BA89" s="50">
        <v>1</v>
      </c>
      <c r="BB89" s="51"/>
      <c r="BC89" s="51" t="s">
        <v>1004</v>
      </c>
      <c r="BD89" s="51">
        <v>0.05</v>
      </c>
      <c r="BE89" s="51">
        <v>0.2</v>
      </c>
      <c r="BF89" s="51"/>
      <c r="BG89" s="51"/>
      <c r="BH89" s="52"/>
      <c r="BI89" s="52"/>
      <c r="BJ89" s="52"/>
      <c r="BK89" s="52"/>
      <c r="BL89" s="53"/>
      <c r="BM89" s="54"/>
      <c r="BN89" s="81">
        <v>0</v>
      </c>
      <c r="BO89" s="44"/>
      <c r="BP89" s="44"/>
      <c r="BQ89" s="44"/>
      <c r="BR89" s="44"/>
      <c r="BS89" s="44"/>
      <c r="BT89" s="44"/>
      <c r="BU89" s="56"/>
      <c r="BV89" s="50"/>
      <c r="BW89" s="50"/>
      <c r="BX89" s="50"/>
      <c r="BY89" s="50"/>
      <c r="BZ89" s="50"/>
      <c r="CA89" s="50"/>
      <c r="CB89" s="57"/>
      <c r="CC89" s="58"/>
      <c r="CD89" s="58">
        <v>1.82</v>
      </c>
      <c r="CE89" s="58">
        <v>1.8</v>
      </c>
      <c r="CF89" s="58">
        <v>1.78</v>
      </c>
      <c r="CG89" s="58">
        <v>1.77</v>
      </c>
      <c r="CH89" s="58">
        <v>1.75</v>
      </c>
      <c r="CI89" s="56"/>
      <c r="CJ89" s="59"/>
      <c r="CK89" s="59"/>
      <c r="CL89" s="59"/>
      <c r="CM89" s="59"/>
      <c r="CN89" s="59"/>
      <c r="CO89" s="59"/>
      <c r="CP89" s="60"/>
      <c r="CQ89" s="61"/>
      <c r="CR89" s="61"/>
      <c r="CS89" s="61"/>
      <c r="CT89" s="61"/>
      <c r="CU89" s="61"/>
      <c r="CV89" s="61"/>
      <c r="CW89" s="62"/>
      <c r="CX89" s="63"/>
      <c r="CY89" s="63"/>
      <c r="CZ89" s="63"/>
      <c r="DA89" s="63"/>
      <c r="DB89" s="63"/>
      <c r="DC89" s="63"/>
      <c r="DD89" s="64"/>
      <c r="DE89" s="65"/>
      <c r="DF89" s="65"/>
      <c r="DG89" s="65"/>
      <c r="DH89" s="65"/>
      <c r="DI89" s="65"/>
      <c r="DJ89" s="65"/>
      <c r="DK89" s="66"/>
      <c r="DL89" s="62">
        <f>VLOOKUP($F89,[3]Activities!$A$9:$I$265,3,FALSE)/$AI89</f>
        <v>1.86</v>
      </c>
      <c r="DM89" s="67">
        <f>VLOOKUP($F89,[3]Activities!$A$9:$I$265,4,FALSE)/$AI89</f>
        <v>1.85</v>
      </c>
      <c r="DN89" s="67">
        <f>VLOOKUP($F89,[3]Activities!$A$9:$I$265,5,FALSE)/$AI89</f>
        <v>1.82</v>
      </c>
      <c r="DO89" s="67">
        <f>VLOOKUP($F89,[3]Activities!$A$9:$I$265,6,FALSE)/$AI89</f>
        <v>1.8</v>
      </c>
      <c r="DP89" s="67">
        <f>VLOOKUP($F89,[3]Activities!$A$9:$I$265,7,FALSE)/$AI89</f>
        <v>1.78</v>
      </c>
      <c r="DQ89" s="67">
        <f>VLOOKUP($F89,[3]Activities!$A$9:$I$265,8,FALSE)/$AI89</f>
        <v>1.77</v>
      </c>
      <c r="DR89" s="67">
        <f>VLOOKUP($F89,[3]Activities!$A$9:$I$265,9,FALSE)/$AI89</f>
        <v>1.75</v>
      </c>
      <c r="DS89" s="68"/>
    </row>
    <row r="90" spans="1:123" x14ac:dyDescent="0.3">
      <c r="A90" s="69" t="s">
        <v>111</v>
      </c>
      <c r="B90" s="69" t="s">
        <v>901</v>
      </c>
      <c r="C90" s="69" t="s">
        <v>833</v>
      </c>
      <c r="D90" s="69" t="s">
        <v>902</v>
      </c>
      <c r="E90" s="69" t="s">
        <v>989</v>
      </c>
      <c r="F90" s="69" t="s">
        <v>1009</v>
      </c>
      <c r="G90" s="70" t="s">
        <v>1012</v>
      </c>
      <c r="H90" s="70" t="s">
        <v>1011</v>
      </c>
      <c r="I90" s="42">
        <v>1250</v>
      </c>
      <c r="J90" s="71">
        <v>1250</v>
      </c>
      <c r="K90" s="71">
        <v>1250</v>
      </c>
      <c r="L90" s="71">
        <v>1250</v>
      </c>
      <c r="M90" s="71">
        <v>1250</v>
      </c>
      <c r="N90" s="71">
        <v>1250</v>
      </c>
      <c r="O90" s="71">
        <v>1250</v>
      </c>
      <c r="P90" s="72">
        <v>0</v>
      </c>
      <c r="Q90" s="45">
        <f t="shared" ref="Q90:W90" si="24">I90*0.05</f>
        <v>62.5</v>
      </c>
      <c r="R90" s="71">
        <f t="shared" si="24"/>
        <v>62.5</v>
      </c>
      <c r="S90" s="71">
        <f t="shared" si="24"/>
        <v>62.5</v>
      </c>
      <c r="T90" s="71">
        <f t="shared" si="24"/>
        <v>62.5</v>
      </c>
      <c r="U90" s="71">
        <f t="shared" si="24"/>
        <v>62.5</v>
      </c>
      <c r="V90" s="71">
        <f t="shared" si="24"/>
        <v>62.5</v>
      </c>
      <c r="W90" s="71">
        <f t="shared" si="24"/>
        <v>62.5</v>
      </c>
      <c r="X90" s="45">
        <v>0</v>
      </c>
      <c r="Y90" s="71">
        <v>0</v>
      </c>
      <c r="Z90" s="71">
        <v>0</v>
      </c>
      <c r="AA90" s="71">
        <v>0</v>
      </c>
      <c r="AB90" s="71">
        <v>0</v>
      </c>
      <c r="AC90" s="71">
        <v>0</v>
      </c>
      <c r="AD90" s="71">
        <v>0</v>
      </c>
      <c r="AE90" s="44">
        <f>[3]Parameters!$B$38</f>
        <v>0.05</v>
      </c>
      <c r="AF90" s="72">
        <v>0</v>
      </c>
      <c r="AG90" s="72">
        <v>20</v>
      </c>
      <c r="AH90" s="72">
        <v>20</v>
      </c>
      <c r="AI90" s="73">
        <v>1</v>
      </c>
      <c r="AJ90" s="73" t="s">
        <v>839</v>
      </c>
      <c r="AK90" s="73" t="s">
        <v>907</v>
      </c>
      <c r="AL90" s="73"/>
      <c r="AM90" s="74"/>
      <c r="AN90" s="74"/>
      <c r="AO90" s="74"/>
      <c r="AP90" s="74"/>
      <c r="AQ90" s="74"/>
      <c r="AR90" s="74"/>
      <c r="AS90" s="75"/>
      <c r="AT90" s="75"/>
      <c r="AU90" s="75"/>
      <c r="AV90" s="76"/>
      <c r="AW90" s="76"/>
      <c r="AX90" s="76"/>
      <c r="AY90" s="77" t="s">
        <v>844</v>
      </c>
      <c r="AZ90" s="77" t="s">
        <v>672</v>
      </c>
      <c r="BA90" s="77">
        <v>1</v>
      </c>
      <c r="BB90" s="77"/>
      <c r="BC90" s="77" t="s">
        <v>1004</v>
      </c>
      <c r="BD90" s="77">
        <v>0.05</v>
      </c>
      <c r="BE90" s="77">
        <v>0.2</v>
      </c>
      <c r="BF90" s="77"/>
      <c r="BG90" s="77"/>
      <c r="BH90" s="78"/>
      <c r="BI90" s="78"/>
      <c r="BJ90" s="78"/>
      <c r="BK90" s="78"/>
      <c r="BL90" s="79"/>
      <c r="BM90" s="80"/>
      <c r="BN90" s="81">
        <f>DL90</f>
        <v>1.86</v>
      </c>
      <c r="BO90" s="72"/>
      <c r="BP90" s="72"/>
      <c r="BQ90" s="72"/>
      <c r="BR90" s="72">
        <f>BN90</f>
        <v>1.86</v>
      </c>
      <c r="BS90" s="72"/>
      <c r="BT90" s="72"/>
      <c r="BU90" s="56">
        <f t="shared" ref="BU90" si="25">IF(BL90=1,BN90,0)</f>
        <v>0</v>
      </c>
      <c r="BV90" s="77"/>
      <c r="BW90" s="77"/>
      <c r="BX90" s="77"/>
      <c r="BY90" s="77"/>
      <c r="BZ90" s="77"/>
      <c r="CA90" s="77"/>
      <c r="CB90" s="57">
        <v>1.86</v>
      </c>
      <c r="CC90" s="82">
        <v>1.85</v>
      </c>
      <c r="CD90" s="82">
        <v>1.82</v>
      </c>
      <c r="CE90" s="82">
        <v>1.8</v>
      </c>
      <c r="CF90" s="82">
        <v>1.78</v>
      </c>
      <c r="CG90" s="82">
        <v>1.77</v>
      </c>
      <c r="CH90" s="82">
        <v>1.75</v>
      </c>
      <c r="CI90" s="56"/>
      <c r="CJ90" s="83"/>
      <c r="CK90" s="83"/>
      <c r="CL90" s="83"/>
      <c r="CM90" s="83"/>
      <c r="CN90" s="83"/>
      <c r="CO90" s="83"/>
      <c r="CP90" s="60"/>
      <c r="CQ90" s="84"/>
      <c r="CR90" s="84"/>
      <c r="CS90" s="84"/>
      <c r="CT90" s="84"/>
      <c r="CU90" s="84"/>
      <c r="CV90" s="84"/>
      <c r="CW90" s="62"/>
      <c r="CX90" s="85"/>
      <c r="CY90" s="85"/>
      <c r="CZ90" s="85"/>
      <c r="DA90" s="85"/>
      <c r="DB90" s="85"/>
      <c r="DC90" s="85"/>
      <c r="DD90" s="64"/>
      <c r="DE90" s="86"/>
      <c r="DF90" s="86"/>
      <c r="DG90" s="86"/>
      <c r="DH90" s="86"/>
      <c r="DI90" s="86"/>
      <c r="DJ90" s="86"/>
      <c r="DK90" s="87" t="s">
        <v>1005</v>
      </c>
      <c r="DL90" s="62">
        <f>VLOOKUP($F90,[3]Activities!$A$9:$I$265,3,FALSE)/$AI90</f>
        <v>1.86</v>
      </c>
      <c r="DM90" s="88">
        <f>VLOOKUP($F90,[3]Activities!$A$9:$I$265,4,FALSE)/$AI90</f>
        <v>1.85</v>
      </c>
      <c r="DN90" s="88">
        <f>VLOOKUP($F90,[3]Activities!$A$9:$I$265,5,FALSE)/$AI90</f>
        <v>1.82</v>
      </c>
      <c r="DO90" s="88">
        <f>VLOOKUP($F90,[3]Activities!$A$9:$I$265,6,FALSE)/$AI90</f>
        <v>1.8</v>
      </c>
      <c r="DP90" s="88">
        <f>VLOOKUP($F90,[3]Activities!$A$9:$I$265,7,FALSE)/$AI90</f>
        <v>1.78</v>
      </c>
      <c r="DQ90" s="88">
        <f>VLOOKUP($F90,[3]Activities!$A$9:$I$265,8,FALSE)/$AI90</f>
        <v>1.77</v>
      </c>
      <c r="DR90" s="88">
        <f>VLOOKUP($F90,[3]Activities!$A$9:$I$265,9,FALSE)/$AI90</f>
        <v>1.75</v>
      </c>
      <c r="DS90" s="68"/>
    </row>
    <row r="91" spans="1:123" x14ac:dyDescent="0.3">
      <c r="A91" s="40" t="s">
        <v>112</v>
      </c>
      <c r="B91" s="40" t="s">
        <v>901</v>
      </c>
      <c r="C91" s="40" t="s">
        <v>833</v>
      </c>
      <c r="D91" s="40" t="s">
        <v>902</v>
      </c>
      <c r="E91" s="40" t="s">
        <v>1013</v>
      </c>
      <c r="F91" s="40" t="s">
        <v>1014</v>
      </c>
      <c r="G91" s="41" t="s">
        <v>1015</v>
      </c>
      <c r="H91" s="41" t="s">
        <v>985</v>
      </c>
      <c r="I91" s="42">
        <v>3160</v>
      </c>
      <c r="J91" s="43">
        <v>3160</v>
      </c>
      <c r="K91" s="43">
        <v>3160</v>
      </c>
      <c r="L91" s="43">
        <v>3160</v>
      </c>
      <c r="M91" s="43">
        <v>3160</v>
      </c>
      <c r="N91" s="43">
        <v>3160</v>
      </c>
      <c r="O91" s="43">
        <v>3160</v>
      </c>
      <c r="P91" s="44">
        <v>0</v>
      </c>
      <c r="Q91" s="45">
        <v>95</v>
      </c>
      <c r="R91" s="43">
        <v>95</v>
      </c>
      <c r="S91" s="43">
        <v>95</v>
      </c>
      <c r="T91" s="43">
        <v>95</v>
      </c>
      <c r="U91" s="43">
        <v>95</v>
      </c>
      <c r="V91" s="43">
        <v>95</v>
      </c>
      <c r="W91" s="43">
        <v>95</v>
      </c>
      <c r="X91" s="45">
        <v>0</v>
      </c>
      <c r="Y91" s="43">
        <v>0</v>
      </c>
      <c r="Z91" s="43">
        <v>0</v>
      </c>
      <c r="AA91" s="43">
        <v>0</v>
      </c>
      <c r="AB91" s="43">
        <v>0</v>
      </c>
      <c r="AC91" s="43">
        <v>0</v>
      </c>
      <c r="AD91" s="43">
        <v>0</v>
      </c>
      <c r="AE91" s="44">
        <f>[3]Parameters!$B$38</f>
        <v>0.05</v>
      </c>
      <c r="AF91" s="44">
        <v>0</v>
      </c>
      <c r="AG91" s="44">
        <v>30</v>
      </c>
      <c r="AH91" s="44">
        <v>30</v>
      </c>
      <c r="AI91" s="46">
        <v>1</v>
      </c>
      <c r="AJ91" s="46" t="s">
        <v>839</v>
      </c>
      <c r="AK91" s="46" t="s">
        <v>907</v>
      </c>
      <c r="AL91" s="46"/>
      <c r="AM91" s="47"/>
      <c r="AN91" s="47"/>
      <c r="AO91" s="47"/>
      <c r="AP91" s="47"/>
      <c r="AQ91" s="47"/>
      <c r="AR91" s="47"/>
      <c r="AS91" s="48"/>
      <c r="AT91" s="48"/>
      <c r="AU91" s="48"/>
      <c r="AV91" s="49"/>
      <c r="AW91" s="49"/>
      <c r="AX91" s="49"/>
      <c r="AY91" s="50" t="s">
        <v>841</v>
      </c>
      <c r="AZ91" s="50"/>
      <c r="BA91" s="50"/>
      <c r="BB91" s="51"/>
      <c r="BC91" s="51"/>
      <c r="BD91" s="51"/>
      <c r="BE91" s="51"/>
      <c r="BF91" s="51"/>
      <c r="BG91" s="51"/>
      <c r="BH91" s="52"/>
      <c r="BI91" s="52"/>
      <c r="BJ91" s="52"/>
      <c r="BK91" s="52"/>
      <c r="BL91" s="53"/>
      <c r="BM91" s="54"/>
      <c r="BN91" s="55">
        <f>DL91</f>
        <v>1</v>
      </c>
      <c r="BO91" s="44">
        <v>0.25</v>
      </c>
      <c r="BP91" s="44">
        <v>0.25</v>
      </c>
      <c r="BQ91" s="44">
        <v>0.25</v>
      </c>
      <c r="BR91" s="44">
        <v>0.25</v>
      </c>
      <c r="BS91" s="44"/>
      <c r="BT91" s="44"/>
      <c r="BU91" s="56">
        <f t="shared" si="19"/>
        <v>0</v>
      </c>
      <c r="BV91" s="50"/>
      <c r="BW91" s="50"/>
      <c r="BX91" s="50"/>
      <c r="BY91" s="50"/>
      <c r="BZ91" s="50"/>
      <c r="CA91" s="50"/>
      <c r="CB91" s="57">
        <v>1</v>
      </c>
      <c r="CC91" s="58">
        <v>0.93</v>
      </c>
      <c r="CD91" s="58">
        <v>0.8</v>
      </c>
      <c r="CE91" s="58">
        <v>0.8</v>
      </c>
      <c r="CF91" s="58">
        <v>0.79999999999999993</v>
      </c>
      <c r="CG91" s="58">
        <v>0.79</v>
      </c>
      <c r="CH91" s="58">
        <v>0.79</v>
      </c>
      <c r="CI91" s="56"/>
      <c r="CJ91" s="59"/>
      <c r="CK91" s="59"/>
      <c r="CL91" s="59"/>
      <c r="CM91" s="59"/>
      <c r="CN91" s="59"/>
      <c r="CO91" s="59"/>
      <c r="CP91" s="60"/>
      <c r="CQ91" s="61"/>
      <c r="CR91" s="61"/>
      <c r="CS91" s="61"/>
      <c r="CT91" s="61"/>
      <c r="CU91" s="61"/>
      <c r="CV91" s="61"/>
      <c r="CW91" s="62"/>
      <c r="CX91" s="63"/>
      <c r="CY91" s="63"/>
      <c r="CZ91" s="63"/>
      <c r="DA91" s="63"/>
      <c r="DB91" s="63"/>
      <c r="DC91" s="63"/>
      <c r="DD91" s="64"/>
      <c r="DE91" s="65"/>
      <c r="DF91" s="65"/>
      <c r="DG91" s="65"/>
      <c r="DH91" s="65"/>
      <c r="DI91" s="65"/>
      <c r="DJ91" s="65"/>
      <c r="DK91" s="66" t="s">
        <v>1016</v>
      </c>
      <c r="DL91" s="62">
        <f>VLOOKUP($F91,[3]Activities!$A$9:$I$177,3,FALSE)/$AI91</f>
        <v>1</v>
      </c>
      <c r="DM91" s="67">
        <f>VLOOKUP($F91,[3]Activities!$A$9:$I$177,4,FALSE)/$AI91</f>
        <v>0.93</v>
      </c>
      <c r="DN91" s="67">
        <f>VLOOKUP($F91,[3]Activities!$A$9:$I$177,5,FALSE)/$AI91</f>
        <v>0.8</v>
      </c>
      <c r="DO91" s="67">
        <f>VLOOKUP($F91,[3]Activities!$A$9:$I$177,6,FALSE)/$AI91</f>
        <v>0.8</v>
      </c>
      <c r="DP91" s="67">
        <f>VLOOKUP($F91,[3]Activities!$A$9:$I$177,7,FALSE)/$AI91</f>
        <v>0.79999999999999993</v>
      </c>
      <c r="DQ91" s="67">
        <f>VLOOKUP($F91,[3]Activities!$A$9:$I$177,8,FALSE)/$AI91</f>
        <v>0.79</v>
      </c>
      <c r="DR91" s="67">
        <f>VLOOKUP($F91,[3]Activities!$A$9:$I$177,9,FALSE)/$AI91</f>
        <v>0.79</v>
      </c>
      <c r="DS91" s="68"/>
    </row>
    <row r="92" spans="1:123" x14ac:dyDescent="0.3">
      <c r="A92" s="69" t="s">
        <v>113</v>
      </c>
      <c r="B92" s="69" t="s">
        <v>901</v>
      </c>
      <c r="C92" s="69" t="s">
        <v>833</v>
      </c>
      <c r="D92" s="69" t="s">
        <v>902</v>
      </c>
      <c r="E92" s="69" t="s">
        <v>1013</v>
      </c>
      <c r="F92" s="69" t="s">
        <v>1014</v>
      </c>
      <c r="G92" s="70" t="s">
        <v>1017</v>
      </c>
      <c r="H92" s="70" t="s">
        <v>985</v>
      </c>
      <c r="I92" s="42">
        <v>5060</v>
      </c>
      <c r="J92" s="71">
        <v>5060</v>
      </c>
      <c r="K92" s="71">
        <v>5060</v>
      </c>
      <c r="L92" s="71">
        <v>5060</v>
      </c>
      <c r="M92" s="71">
        <v>5060</v>
      </c>
      <c r="N92" s="71">
        <v>5060</v>
      </c>
      <c r="O92" s="71">
        <v>5060</v>
      </c>
      <c r="P92" s="72">
        <v>0</v>
      </c>
      <c r="Q92" s="45">
        <v>152</v>
      </c>
      <c r="R92" s="71">
        <v>152</v>
      </c>
      <c r="S92" s="71">
        <v>152</v>
      </c>
      <c r="T92" s="71">
        <v>152</v>
      </c>
      <c r="U92" s="71">
        <v>152</v>
      </c>
      <c r="V92" s="71">
        <v>152</v>
      </c>
      <c r="W92" s="71">
        <v>152</v>
      </c>
      <c r="X92" s="45">
        <v>0</v>
      </c>
      <c r="Y92" s="71">
        <v>0</v>
      </c>
      <c r="Z92" s="71">
        <v>0</v>
      </c>
      <c r="AA92" s="71">
        <v>0</v>
      </c>
      <c r="AB92" s="71">
        <v>0</v>
      </c>
      <c r="AC92" s="71">
        <v>0</v>
      </c>
      <c r="AD92" s="71">
        <v>0</v>
      </c>
      <c r="AE92" s="44">
        <f>[3]Parameters!$B$38</f>
        <v>0.05</v>
      </c>
      <c r="AF92" s="72">
        <v>0</v>
      </c>
      <c r="AG92" s="72">
        <v>30</v>
      </c>
      <c r="AH92" s="72">
        <v>30</v>
      </c>
      <c r="AI92" s="73">
        <v>1</v>
      </c>
      <c r="AJ92" s="73" t="s">
        <v>839</v>
      </c>
      <c r="AK92" s="73" t="s">
        <v>907</v>
      </c>
      <c r="AL92" s="73"/>
      <c r="AM92" s="74"/>
      <c r="AN92" s="74"/>
      <c r="AO92" s="74"/>
      <c r="AP92" s="74"/>
      <c r="AQ92" s="74"/>
      <c r="AR92" s="74"/>
      <c r="AS92" s="75"/>
      <c r="AT92" s="75"/>
      <c r="AU92" s="75"/>
      <c r="AV92" s="76"/>
      <c r="AW92" s="76"/>
      <c r="AX92" s="76"/>
      <c r="AY92" s="77" t="s">
        <v>841</v>
      </c>
      <c r="AZ92" s="77"/>
      <c r="BA92" s="77"/>
      <c r="BB92" s="77"/>
      <c r="BC92" s="77"/>
      <c r="BD92" s="77"/>
      <c r="BE92" s="77"/>
      <c r="BF92" s="77"/>
      <c r="BG92" s="77"/>
      <c r="BH92" s="78"/>
      <c r="BI92" s="78"/>
      <c r="BJ92" s="78"/>
      <c r="BK92" s="78"/>
      <c r="BL92" s="79"/>
      <c r="BM92" s="80"/>
      <c r="BN92" s="81">
        <v>0</v>
      </c>
      <c r="BO92" s="72"/>
      <c r="BP92" s="72"/>
      <c r="BQ92" s="72"/>
      <c r="BR92" s="72"/>
      <c r="BS92" s="72"/>
      <c r="BT92" s="72"/>
      <c r="BU92" s="56">
        <f t="shared" si="19"/>
        <v>0</v>
      </c>
      <c r="BV92" s="77"/>
      <c r="BW92" s="77"/>
      <c r="BX92" s="77"/>
      <c r="BY92" s="77"/>
      <c r="BZ92" s="77"/>
      <c r="CA92" s="77"/>
      <c r="CB92" s="57"/>
      <c r="CC92" s="90">
        <v>0.25</v>
      </c>
      <c r="CD92" s="82">
        <v>0.5</v>
      </c>
      <c r="CE92" s="82">
        <v>0.8</v>
      </c>
      <c r="CF92" s="82">
        <v>0.79999999999999993</v>
      </c>
      <c r="CG92" s="82">
        <v>0.79</v>
      </c>
      <c r="CH92" s="82">
        <v>0.79</v>
      </c>
      <c r="CI92" s="56"/>
      <c r="CJ92" s="83"/>
      <c r="CK92" s="83"/>
      <c r="CL92" s="83"/>
      <c r="CM92" s="83"/>
      <c r="CN92" s="83"/>
      <c r="CO92" s="83"/>
      <c r="CP92" s="60"/>
      <c r="CQ92" s="84"/>
      <c r="CR92" s="84"/>
      <c r="CS92" s="84"/>
      <c r="CT92" s="84"/>
      <c r="CU92" s="84"/>
      <c r="CV92" s="84"/>
      <c r="CW92" s="62"/>
      <c r="CX92" s="85"/>
      <c r="CY92" s="85"/>
      <c r="CZ92" s="85"/>
      <c r="DA92" s="85"/>
      <c r="DB92" s="85"/>
      <c r="DC92" s="85"/>
      <c r="DD92" s="64"/>
      <c r="DE92" s="86"/>
      <c r="DF92" s="86"/>
      <c r="DG92" s="86"/>
      <c r="DH92" s="86"/>
      <c r="DI92" s="86"/>
      <c r="DJ92" s="86"/>
      <c r="DK92" s="87" t="s">
        <v>978</v>
      </c>
      <c r="DL92" s="62">
        <f>VLOOKUP($F92,[3]Activities!$A$9:$I$177,3,FALSE)/$AI92</f>
        <v>1</v>
      </c>
      <c r="DM92" s="88">
        <f>VLOOKUP($F92,[3]Activities!$A$9:$I$177,4,FALSE)/$AI92</f>
        <v>0.93</v>
      </c>
      <c r="DN92" s="88">
        <f>VLOOKUP($F92,[3]Activities!$A$9:$I$177,5,FALSE)/$AI92</f>
        <v>0.8</v>
      </c>
      <c r="DO92" s="88">
        <f>VLOOKUP($F92,[3]Activities!$A$9:$I$177,6,FALSE)/$AI92</f>
        <v>0.8</v>
      </c>
      <c r="DP92" s="88">
        <f>VLOOKUP($F92,[3]Activities!$A$9:$I$177,7,FALSE)/$AI92</f>
        <v>0.79999999999999993</v>
      </c>
      <c r="DQ92" s="88">
        <f>VLOOKUP($F92,[3]Activities!$A$9:$I$177,8,FALSE)/$AI92</f>
        <v>0.79</v>
      </c>
      <c r="DR92" s="88">
        <f>VLOOKUP($F92,[3]Activities!$A$9:$I$177,9,FALSE)/$AI92</f>
        <v>0.79</v>
      </c>
      <c r="DS92" s="68"/>
    </row>
    <row r="93" spans="1:123" x14ac:dyDescent="0.3">
      <c r="A93" s="40" t="s">
        <v>114</v>
      </c>
      <c r="B93" s="40" t="s">
        <v>901</v>
      </c>
      <c r="C93" s="40" t="s">
        <v>833</v>
      </c>
      <c r="D93" s="40" t="s">
        <v>902</v>
      </c>
      <c r="E93" s="40" t="s">
        <v>989</v>
      </c>
      <c r="F93" s="40" t="s">
        <v>1018</v>
      </c>
      <c r="G93" s="41" t="s">
        <v>1019</v>
      </c>
      <c r="H93" s="41" t="s">
        <v>985</v>
      </c>
      <c r="I93" s="42">
        <f>8.7*40</f>
        <v>348</v>
      </c>
      <c r="J93" s="43">
        <f t="shared" ref="J93:O93" si="26">8.7*40</f>
        <v>348</v>
      </c>
      <c r="K93" s="43">
        <f t="shared" si="26"/>
        <v>348</v>
      </c>
      <c r="L93" s="43">
        <f t="shared" si="26"/>
        <v>348</v>
      </c>
      <c r="M93" s="43">
        <f t="shared" si="26"/>
        <v>348</v>
      </c>
      <c r="N93" s="43">
        <f t="shared" si="26"/>
        <v>348</v>
      </c>
      <c r="O93" s="43">
        <f t="shared" si="26"/>
        <v>348</v>
      </c>
      <c r="P93" s="44">
        <v>0</v>
      </c>
      <c r="Q93" s="45">
        <v>10.5</v>
      </c>
      <c r="R93" s="43">
        <v>10.5</v>
      </c>
      <c r="S93" s="43">
        <v>10.5</v>
      </c>
      <c r="T93" s="43">
        <v>10.5</v>
      </c>
      <c r="U93" s="43">
        <v>10.5</v>
      </c>
      <c r="V93" s="43">
        <v>10.5</v>
      </c>
      <c r="W93" s="43">
        <v>10.5</v>
      </c>
      <c r="X93" s="45">
        <v>0</v>
      </c>
      <c r="Y93" s="43">
        <v>0</v>
      </c>
      <c r="Z93" s="43">
        <v>0</v>
      </c>
      <c r="AA93" s="43">
        <v>0</v>
      </c>
      <c r="AB93" s="43">
        <v>0</v>
      </c>
      <c r="AC93" s="43">
        <v>0</v>
      </c>
      <c r="AD93" s="43">
        <v>0</v>
      </c>
      <c r="AE93" s="44">
        <f>[3]Parameters!$B$38</f>
        <v>0.05</v>
      </c>
      <c r="AF93" s="44">
        <v>0</v>
      </c>
      <c r="AG93" s="44">
        <v>30</v>
      </c>
      <c r="AH93" s="44">
        <v>30</v>
      </c>
      <c r="AI93" s="46">
        <v>1</v>
      </c>
      <c r="AJ93" s="46" t="s">
        <v>839</v>
      </c>
      <c r="AK93" s="46" t="s">
        <v>907</v>
      </c>
      <c r="AL93" s="46"/>
      <c r="AM93" s="47"/>
      <c r="AN93" s="47"/>
      <c r="AO93" s="47"/>
      <c r="AP93" s="47"/>
      <c r="AQ93" s="47"/>
      <c r="AR93" s="47"/>
      <c r="AS93" s="48"/>
      <c r="AT93" s="48"/>
      <c r="AU93" s="48"/>
      <c r="AV93" s="49"/>
      <c r="AW93" s="49"/>
      <c r="AX93" s="49"/>
      <c r="AY93" s="50" t="s">
        <v>841</v>
      </c>
      <c r="AZ93" s="50"/>
      <c r="BA93" s="50"/>
      <c r="BB93" s="51"/>
      <c r="BC93" s="51"/>
      <c r="BD93" s="51"/>
      <c r="BE93" s="51"/>
      <c r="BF93" s="51"/>
      <c r="BG93" s="51"/>
      <c r="BH93" s="52"/>
      <c r="BI93" s="52"/>
      <c r="BJ93" s="52"/>
      <c r="BK93" s="52"/>
      <c r="BL93" s="53"/>
      <c r="BM93" s="54"/>
      <c r="BN93" s="55">
        <f>DL93</f>
        <v>1</v>
      </c>
      <c r="BO93" s="44">
        <v>0.25</v>
      </c>
      <c r="BP93" s="44">
        <v>0.25</v>
      </c>
      <c r="BQ93" s="44">
        <v>0.25</v>
      </c>
      <c r="BR93" s="44">
        <v>0.25</v>
      </c>
      <c r="BS93" s="44"/>
      <c r="BT93" s="44"/>
      <c r="BU93" s="56">
        <f t="shared" si="19"/>
        <v>0</v>
      </c>
      <c r="BV93" s="50"/>
      <c r="BW93" s="50"/>
      <c r="BX93" s="50"/>
      <c r="BY93" s="50"/>
      <c r="BZ93" s="50"/>
      <c r="CA93" s="50"/>
      <c r="CB93" s="57">
        <v>1</v>
      </c>
      <c r="CC93" s="58">
        <v>0.99</v>
      </c>
      <c r="CD93" s="58">
        <v>0.98</v>
      </c>
      <c r="CE93" s="58">
        <v>0.97</v>
      </c>
      <c r="CF93" s="58">
        <v>0.96</v>
      </c>
      <c r="CG93" s="58">
        <v>0.95</v>
      </c>
      <c r="CH93" s="58">
        <v>0.94</v>
      </c>
      <c r="CI93" s="56"/>
      <c r="CJ93" s="59"/>
      <c r="CK93" s="59"/>
      <c r="CL93" s="59"/>
      <c r="CM93" s="59"/>
      <c r="CN93" s="59"/>
      <c r="CO93" s="59"/>
      <c r="CP93" s="60"/>
      <c r="CQ93" s="61"/>
      <c r="CR93" s="61"/>
      <c r="CS93" s="61"/>
      <c r="CT93" s="61"/>
      <c r="CU93" s="61"/>
      <c r="CV93" s="61"/>
      <c r="CW93" s="62"/>
      <c r="CX93" s="63"/>
      <c r="CY93" s="63"/>
      <c r="CZ93" s="63"/>
      <c r="DA93" s="63"/>
      <c r="DB93" s="63"/>
      <c r="DC93" s="63"/>
      <c r="DD93" s="64"/>
      <c r="DE93" s="65"/>
      <c r="DF93" s="65"/>
      <c r="DG93" s="65"/>
      <c r="DH93" s="65"/>
      <c r="DI93" s="65"/>
      <c r="DJ93" s="65"/>
      <c r="DK93" s="66" t="s">
        <v>1020</v>
      </c>
      <c r="DL93" s="62">
        <f>VLOOKUP($F93,[3]Activities!$A$9:$I$177,3,FALSE)/$AI93</f>
        <v>1</v>
      </c>
      <c r="DM93" s="67">
        <f>VLOOKUP($F93,[3]Activities!$A$9:$I$177,4,FALSE)/$AI93</f>
        <v>0.99</v>
      </c>
      <c r="DN93" s="67">
        <f>VLOOKUP($F93,[3]Activities!$A$9:$I$177,5,FALSE)/$AI93</f>
        <v>0.98</v>
      </c>
      <c r="DO93" s="67">
        <f>VLOOKUP($F93,[3]Activities!$A$9:$I$177,6,FALSE)/$AI93</f>
        <v>0.97</v>
      </c>
      <c r="DP93" s="67">
        <f>VLOOKUP($F93,[3]Activities!$A$9:$I$177,7,FALSE)/$AI93</f>
        <v>0.96</v>
      </c>
      <c r="DQ93" s="67">
        <f>VLOOKUP($F93,[3]Activities!$A$9:$I$177,8,FALSE)/$AI93</f>
        <v>0.95</v>
      </c>
      <c r="DR93" s="67">
        <f>VLOOKUP($F93,[3]Activities!$A$9:$I$177,9,FALSE)/$AI93</f>
        <v>0.94</v>
      </c>
      <c r="DS93" s="68"/>
    </row>
    <row r="94" spans="1:123" x14ac:dyDescent="0.3">
      <c r="A94" s="69" t="s">
        <v>115</v>
      </c>
      <c r="B94" s="69" t="s">
        <v>901</v>
      </c>
      <c r="C94" s="69" t="s">
        <v>833</v>
      </c>
      <c r="D94" s="69" t="s">
        <v>902</v>
      </c>
      <c r="E94" s="69" t="s">
        <v>989</v>
      </c>
      <c r="F94" s="69" t="s">
        <v>1018</v>
      </c>
      <c r="G94" s="70" t="s">
        <v>1021</v>
      </c>
      <c r="H94" s="70" t="s">
        <v>985</v>
      </c>
      <c r="I94" s="42">
        <v>450</v>
      </c>
      <c r="J94" s="71">
        <v>451</v>
      </c>
      <c r="K94" s="71">
        <v>452</v>
      </c>
      <c r="L94" s="71">
        <v>453</v>
      </c>
      <c r="M94" s="71">
        <v>454</v>
      </c>
      <c r="N94" s="71">
        <v>455</v>
      </c>
      <c r="O94" s="71">
        <v>456</v>
      </c>
      <c r="P94" s="72">
        <v>0</v>
      </c>
      <c r="Q94" s="45">
        <v>13.5</v>
      </c>
      <c r="R94" s="71">
        <v>13.5</v>
      </c>
      <c r="S94" s="71">
        <v>13.5</v>
      </c>
      <c r="T94" s="71">
        <v>13.5</v>
      </c>
      <c r="U94" s="71">
        <v>13.5</v>
      </c>
      <c r="V94" s="71">
        <v>13.5</v>
      </c>
      <c r="W94" s="71">
        <v>13.5</v>
      </c>
      <c r="X94" s="45">
        <v>0</v>
      </c>
      <c r="Y94" s="71">
        <v>0</v>
      </c>
      <c r="Z94" s="71">
        <v>0</v>
      </c>
      <c r="AA94" s="71">
        <v>0</v>
      </c>
      <c r="AB94" s="71">
        <v>0</v>
      </c>
      <c r="AC94" s="71">
        <v>0</v>
      </c>
      <c r="AD94" s="71">
        <v>0</v>
      </c>
      <c r="AE94" s="44">
        <f>[3]Parameters!$B$38</f>
        <v>0.05</v>
      </c>
      <c r="AF94" s="72">
        <v>0</v>
      </c>
      <c r="AG94" s="72">
        <v>30</v>
      </c>
      <c r="AH94" s="72">
        <v>30</v>
      </c>
      <c r="AI94" s="73">
        <v>1</v>
      </c>
      <c r="AJ94" s="73" t="s">
        <v>839</v>
      </c>
      <c r="AK94" s="73" t="s">
        <v>907</v>
      </c>
      <c r="AL94" s="73"/>
      <c r="AM94" s="74"/>
      <c r="AN94" s="74"/>
      <c r="AO94" s="74"/>
      <c r="AP94" s="74"/>
      <c r="AQ94" s="74"/>
      <c r="AR94" s="74"/>
      <c r="AS94" s="75"/>
      <c r="AT94" s="75"/>
      <c r="AU94" s="75"/>
      <c r="AV94" s="76"/>
      <c r="AW94" s="76"/>
      <c r="AX94" s="76"/>
      <c r="AY94" s="77" t="s">
        <v>841</v>
      </c>
      <c r="AZ94" s="77"/>
      <c r="BA94" s="77"/>
      <c r="BB94" s="77"/>
      <c r="BC94" s="77"/>
      <c r="BD94" s="77"/>
      <c r="BE94" s="77"/>
      <c r="BF94" s="77"/>
      <c r="BG94" s="77"/>
      <c r="BH94" s="78"/>
      <c r="BI94" s="78"/>
      <c r="BJ94" s="78"/>
      <c r="BK94" s="78"/>
      <c r="BL94" s="79"/>
      <c r="BM94" s="80"/>
      <c r="BN94" s="81">
        <v>0</v>
      </c>
      <c r="BO94" s="72"/>
      <c r="BP94" s="72"/>
      <c r="BQ94" s="72"/>
      <c r="BR94" s="72"/>
      <c r="BS94" s="72"/>
      <c r="BT94" s="72"/>
      <c r="BU94" s="56">
        <f t="shared" si="19"/>
        <v>0</v>
      </c>
      <c r="BV94" s="77"/>
      <c r="BW94" s="77"/>
      <c r="BX94" s="77"/>
      <c r="BY94" s="77"/>
      <c r="BZ94" s="77"/>
      <c r="CA94" s="77"/>
      <c r="CB94" s="57"/>
      <c r="CC94" s="82">
        <v>0.99</v>
      </c>
      <c r="CD94" s="82">
        <v>0.98</v>
      </c>
      <c r="CE94" s="82">
        <v>0.97</v>
      </c>
      <c r="CF94" s="82">
        <v>0.96</v>
      </c>
      <c r="CG94" s="82">
        <v>0.95</v>
      </c>
      <c r="CH94" s="82">
        <v>0.94</v>
      </c>
      <c r="CI94" s="56"/>
      <c r="CJ94" s="83"/>
      <c r="CK94" s="83"/>
      <c r="CL94" s="83"/>
      <c r="CM94" s="83"/>
      <c r="CN94" s="83"/>
      <c r="CO94" s="83"/>
      <c r="CP94" s="60"/>
      <c r="CQ94" s="84"/>
      <c r="CR94" s="84"/>
      <c r="CS94" s="84"/>
      <c r="CT94" s="84"/>
      <c r="CU94" s="84"/>
      <c r="CV94" s="84"/>
      <c r="CW94" s="62"/>
      <c r="CX94" s="85"/>
      <c r="CY94" s="85"/>
      <c r="CZ94" s="85"/>
      <c r="DA94" s="85"/>
      <c r="DB94" s="85"/>
      <c r="DC94" s="85"/>
      <c r="DD94" s="64"/>
      <c r="DE94" s="86"/>
      <c r="DF94" s="86"/>
      <c r="DG94" s="86"/>
      <c r="DH94" s="86"/>
      <c r="DI94" s="86"/>
      <c r="DJ94" s="86"/>
      <c r="DK94" s="87" t="s">
        <v>1022</v>
      </c>
      <c r="DL94" s="62">
        <f>VLOOKUP($F94,[3]Activities!$A$9:$I$177,3,FALSE)/$AI94</f>
        <v>1</v>
      </c>
      <c r="DM94" s="88">
        <f>VLOOKUP($F94,[3]Activities!$A$9:$I$177,4,FALSE)/$AI94</f>
        <v>0.99</v>
      </c>
      <c r="DN94" s="88">
        <f>VLOOKUP($F94,[3]Activities!$A$9:$I$177,5,FALSE)/$AI94</f>
        <v>0.98</v>
      </c>
      <c r="DO94" s="88">
        <f>VLOOKUP($F94,[3]Activities!$A$9:$I$177,6,FALSE)/$AI94</f>
        <v>0.97</v>
      </c>
      <c r="DP94" s="88">
        <f>VLOOKUP($F94,[3]Activities!$A$9:$I$177,7,FALSE)/$AI94</f>
        <v>0.96</v>
      </c>
      <c r="DQ94" s="88">
        <f>VLOOKUP($F94,[3]Activities!$A$9:$I$177,8,FALSE)/$AI94</f>
        <v>0.95</v>
      </c>
      <c r="DR94" s="88">
        <f>VLOOKUP($F94,[3]Activities!$A$9:$I$177,9,FALSE)/$AI94</f>
        <v>0.94</v>
      </c>
      <c r="DS94" s="68"/>
    </row>
    <row r="95" spans="1:123" x14ac:dyDescent="0.3">
      <c r="A95" s="40" t="s">
        <v>116</v>
      </c>
      <c r="B95" s="40" t="s">
        <v>901</v>
      </c>
      <c r="C95" s="40" t="s">
        <v>833</v>
      </c>
      <c r="D95" s="40" t="s">
        <v>902</v>
      </c>
      <c r="E95" s="40" t="s">
        <v>1013</v>
      </c>
      <c r="F95" s="40" t="s">
        <v>1023</v>
      </c>
      <c r="G95" s="41" t="s">
        <v>1024</v>
      </c>
      <c r="H95" s="41" t="s">
        <v>985</v>
      </c>
      <c r="I95" s="42">
        <f>83.2*50</f>
        <v>4160</v>
      </c>
      <c r="J95" s="43">
        <f t="shared" ref="J95:O95" si="27">83.2*50</f>
        <v>4160</v>
      </c>
      <c r="K95" s="43">
        <f t="shared" si="27"/>
        <v>4160</v>
      </c>
      <c r="L95" s="43">
        <f t="shared" si="27"/>
        <v>4160</v>
      </c>
      <c r="M95" s="43">
        <f t="shared" si="27"/>
        <v>4160</v>
      </c>
      <c r="N95" s="43">
        <f t="shared" si="27"/>
        <v>4160</v>
      </c>
      <c r="O95" s="43">
        <f t="shared" si="27"/>
        <v>4160</v>
      </c>
      <c r="P95" s="44">
        <v>0</v>
      </c>
      <c r="Q95" s="45">
        <v>125</v>
      </c>
      <c r="R95" s="43">
        <v>125</v>
      </c>
      <c r="S95" s="43">
        <v>125</v>
      </c>
      <c r="T95" s="43">
        <v>125</v>
      </c>
      <c r="U95" s="43">
        <v>125</v>
      </c>
      <c r="V95" s="43">
        <v>125</v>
      </c>
      <c r="W95" s="43">
        <v>125</v>
      </c>
      <c r="X95" s="45">
        <v>0</v>
      </c>
      <c r="Y95" s="43">
        <v>0</v>
      </c>
      <c r="Z95" s="43">
        <v>0</v>
      </c>
      <c r="AA95" s="43">
        <v>0</v>
      </c>
      <c r="AB95" s="43">
        <v>0</v>
      </c>
      <c r="AC95" s="43">
        <v>0</v>
      </c>
      <c r="AD95" s="43">
        <v>0</v>
      </c>
      <c r="AE95" s="44">
        <f>[3]Parameters!$B$38</f>
        <v>0.05</v>
      </c>
      <c r="AF95" s="44">
        <v>0</v>
      </c>
      <c r="AG95" s="44">
        <v>30</v>
      </c>
      <c r="AH95" s="44">
        <v>30</v>
      </c>
      <c r="AI95" s="46">
        <v>1</v>
      </c>
      <c r="AJ95" s="46" t="s">
        <v>839</v>
      </c>
      <c r="AK95" s="46" t="s">
        <v>907</v>
      </c>
      <c r="AL95" s="46"/>
      <c r="AM95" s="47"/>
      <c r="AN95" s="47"/>
      <c r="AO95" s="47"/>
      <c r="AP95" s="47"/>
      <c r="AQ95" s="47"/>
      <c r="AR95" s="47"/>
      <c r="AS95" s="48"/>
      <c r="AT95" s="48"/>
      <c r="AU95" s="48"/>
      <c r="AV95" s="49"/>
      <c r="AW95" s="49"/>
      <c r="AX95" s="49"/>
      <c r="AY95" s="50" t="s">
        <v>841</v>
      </c>
      <c r="AZ95" s="50"/>
      <c r="BA95" s="50"/>
      <c r="BB95" s="51"/>
      <c r="BC95" s="51"/>
      <c r="BD95" s="51"/>
      <c r="BE95" s="51"/>
      <c r="BF95" s="51"/>
      <c r="BG95" s="51"/>
      <c r="BH95" s="52"/>
      <c r="BI95" s="52"/>
      <c r="BJ95" s="52"/>
      <c r="BK95" s="52"/>
      <c r="BL95" s="53"/>
      <c r="BM95" s="54"/>
      <c r="BN95" s="55">
        <f>DL95</f>
        <v>1</v>
      </c>
      <c r="BO95" s="44">
        <v>0.25</v>
      </c>
      <c r="BP95" s="44">
        <v>0.25</v>
      </c>
      <c r="BQ95" s="44">
        <v>0.25</v>
      </c>
      <c r="BR95" s="44">
        <v>0.25</v>
      </c>
      <c r="BS95" s="44"/>
      <c r="BT95" s="44"/>
      <c r="BU95" s="56">
        <f t="shared" si="19"/>
        <v>0</v>
      </c>
      <c r="BV95" s="50"/>
      <c r="BW95" s="50"/>
      <c r="BX95" s="50"/>
      <c r="BY95" s="50"/>
      <c r="BZ95" s="50"/>
      <c r="CA95" s="50"/>
      <c r="CB95" s="57">
        <v>1</v>
      </c>
      <c r="CC95" s="58">
        <v>0.99</v>
      </c>
      <c r="CD95" s="58">
        <v>0.98</v>
      </c>
      <c r="CE95" s="58">
        <v>0.97</v>
      </c>
      <c r="CF95" s="58">
        <v>0.96</v>
      </c>
      <c r="CG95" s="58">
        <v>0.95</v>
      </c>
      <c r="CH95" s="58">
        <v>0.94</v>
      </c>
      <c r="CI95" s="56"/>
      <c r="CJ95" s="59"/>
      <c r="CK95" s="59"/>
      <c r="CL95" s="59"/>
      <c r="CM95" s="59"/>
      <c r="CN95" s="59"/>
      <c r="CO95" s="59"/>
      <c r="CP95" s="60"/>
      <c r="CQ95" s="61"/>
      <c r="CR95" s="61"/>
      <c r="CS95" s="61"/>
      <c r="CT95" s="61"/>
      <c r="CU95" s="61"/>
      <c r="CV95" s="61"/>
      <c r="CW95" s="62"/>
      <c r="CX95" s="63"/>
      <c r="CY95" s="63"/>
      <c r="CZ95" s="63"/>
      <c r="DA95" s="63"/>
      <c r="DB95" s="63"/>
      <c r="DC95" s="63"/>
      <c r="DD95" s="64"/>
      <c r="DE95" s="65"/>
      <c r="DF95" s="65"/>
      <c r="DG95" s="65"/>
      <c r="DH95" s="65"/>
      <c r="DI95" s="65"/>
      <c r="DJ95" s="65"/>
      <c r="DK95" s="66" t="s">
        <v>1020</v>
      </c>
      <c r="DL95" s="62">
        <f>VLOOKUP($F95,[3]Activities!$A$9:$I$177,3,FALSE)/$AI95</f>
        <v>1</v>
      </c>
      <c r="DM95" s="67">
        <f>VLOOKUP($F95,[3]Activities!$A$9:$I$177,4,FALSE)/$AI95</f>
        <v>0.99</v>
      </c>
      <c r="DN95" s="67">
        <f>VLOOKUP($F95,[3]Activities!$A$9:$I$177,5,FALSE)/$AI95</f>
        <v>0.98</v>
      </c>
      <c r="DO95" s="67">
        <f>VLOOKUP($F95,[3]Activities!$A$9:$I$177,6,FALSE)/$AI95</f>
        <v>0.97</v>
      </c>
      <c r="DP95" s="67">
        <f>VLOOKUP($F95,[3]Activities!$A$9:$I$177,7,FALSE)/$AI95</f>
        <v>0.96</v>
      </c>
      <c r="DQ95" s="67">
        <f>VLOOKUP($F95,[3]Activities!$A$9:$I$177,8,FALSE)/$AI95</f>
        <v>0.95</v>
      </c>
      <c r="DR95" s="67">
        <f>VLOOKUP($F95,[3]Activities!$A$9:$I$177,9,FALSE)/$AI95</f>
        <v>0.94</v>
      </c>
      <c r="DS95" s="68"/>
    </row>
    <row r="96" spans="1:123" x14ac:dyDescent="0.3">
      <c r="A96" s="69" t="s">
        <v>117</v>
      </c>
      <c r="B96" s="69" t="s">
        <v>901</v>
      </c>
      <c r="C96" s="69" t="s">
        <v>833</v>
      </c>
      <c r="D96" s="69" t="s">
        <v>902</v>
      </c>
      <c r="E96" s="69" t="s">
        <v>1013</v>
      </c>
      <c r="F96" s="69" t="s">
        <v>1023</v>
      </c>
      <c r="G96" s="70" t="s">
        <v>1025</v>
      </c>
      <c r="H96" s="70" t="s">
        <v>985</v>
      </c>
      <c r="I96" s="42">
        <v>5660</v>
      </c>
      <c r="J96" s="71">
        <v>5661</v>
      </c>
      <c r="K96" s="71">
        <v>5662</v>
      </c>
      <c r="L96" s="71">
        <v>5663</v>
      </c>
      <c r="M96" s="71">
        <v>5664</v>
      </c>
      <c r="N96" s="71">
        <v>5665</v>
      </c>
      <c r="O96" s="71">
        <v>5666</v>
      </c>
      <c r="P96" s="72">
        <v>0</v>
      </c>
      <c r="Q96" s="45">
        <v>169</v>
      </c>
      <c r="R96" s="71">
        <v>169</v>
      </c>
      <c r="S96" s="71">
        <v>169</v>
      </c>
      <c r="T96" s="71">
        <v>169</v>
      </c>
      <c r="U96" s="71">
        <v>169</v>
      </c>
      <c r="V96" s="71">
        <v>169</v>
      </c>
      <c r="W96" s="71">
        <v>169</v>
      </c>
      <c r="X96" s="45">
        <v>0</v>
      </c>
      <c r="Y96" s="71">
        <v>0</v>
      </c>
      <c r="Z96" s="71">
        <v>0</v>
      </c>
      <c r="AA96" s="71">
        <v>0</v>
      </c>
      <c r="AB96" s="71">
        <v>0</v>
      </c>
      <c r="AC96" s="71">
        <v>0</v>
      </c>
      <c r="AD96" s="71">
        <v>0</v>
      </c>
      <c r="AE96" s="44">
        <f>[3]Parameters!$B$38</f>
        <v>0.05</v>
      </c>
      <c r="AF96" s="72">
        <v>0</v>
      </c>
      <c r="AG96" s="72">
        <v>30</v>
      </c>
      <c r="AH96" s="72">
        <v>30</v>
      </c>
      <c r="AI96" s="73">
        <v>1</v>
      </c>
      <c r="AJ96" s="73" t="s">
        <v>839</v>
      </c>
      <c r="AK96" s="73" t="s">
        <v>907</v>
      </c>
      <c r="AL96" s="73"/>
      <c r="AM96" s="74"/>
      <c r="AN96" s="74"/>
      <c r="AO96" s="74"/>
      <c r="AP96" s="74"/>
      <c r="AQ96" s="74"/>
      <c r="AR96" s="74"/>
      <c r="AS96" s="75"/>
      <c r="AT96" s="75"/>
      <c r="AU96" s="75"/>
      <c r="AV96" s="76"/>
      <c r="AW96" s="76"/>
      <c r="AX96" s="76"/>
      <c r="AY96" s="77" t="s">
        <v>841</v>
      </c>
      <c r="AZ96" s="77"/>
      <c r="BA96" s="77"/>
      <c r="BB96" s="77"/>
      <c r="BC96" s="77"/>
      <c r="BD96" s="77"/>
      <c r="BE96" s="77"/>
      <c r="BF96" s="77"/>
      <c r="BG96" s="77"/>
      <c r="BH96" s="78"/>
      <c r="BI96" s="78"/>
      <c r="BJ96" s="78"/>
      <c r="BK96" s="78"/>
      <c r="BL96" s="79"/>
      <c r="BM96" s="80"/>
      <c r="BN96" s="81">
        <v>0</v>
      </c>
      <c r="BO96" s="72"/>
      <c r="BP96" s="72"/>
      <c r="BQ96" s="72"/>
      <c r="BR96" s="72"/>
      <c r="BS96" s="72"/>
      <c r="BT96" s="72"/>
      <c r="BU96" s="56">
        <f t="shared" si="19"/>
        <v>0</v>
      </c>
      <c r="BV96" s="77"/>
      <c r="BW96" s="77"/>
      <c r="BX96" s="77"/>
      <c r="BY96" s="77"/>
      <c r="BZ96" s="77"/>
      <c r="CA96" s="77"/>
      <c r="CB96" s="57"/>
      <c r="CC96" s="82">
        <v>0.99</v>
      </c>
      <c r="CD96" s="82">
        <v>0.98</v>
      </c>
      <c r="CE96" s="82">
        <v>0.97</v>
      </c>
      <c r="CF96" s="82">
        <v>0.96</v>
      </c>
      <c r="CG96" s="82">
        <v>0.95</v>
      </c>
      <c r="CH96" s="82">
        <v>0.94</v>
      </c>
      <c r="CI96" s="56"/>
      <c r="CJ96" s="83"/>
      <c r="CK96" s="83"/>
      <c r="CL96" s="83"/>
      <c r="CM96" s="83"/>
      <c r="CN96" s="83"/>
      <c r="CO96" s="83"/>
      <c r="CP96" s="60"/>
      <c r="CQ96" s="84"/>
      <c r="CR96" s="84"/>
      <c r="CS96" s="84"/>
      <c r="CT96" s="84"/>
      <c r="CU96" s="84"/>
      <c r="CV96" s="84"/>
      <c r="CW96" s="62"/>
      <c r="CX96" s="85"/>
      <c r="CY96" s="85"/>
      <c r="CZ96" s="85"/>
      <c r="DA96" s="85"/>
      <c r="DB96" s="85"/>
      <c r="DC96" s="85"/>
      <c r="DD96" s="64"/>
      <c r="DE96" s="86"/>
      <c r="DF96" s="86"/>
      <c r="DG96" s="86"/>
      <c r="DH96" s="86"/>
      <c r="DI96" s="86"/>
      <c r="DJ96" s="86"/>
      <c r="DK96" s="87" t="s">
        <v>1022</v>
      </c>
      <c r="DL96" s="62">
        <f>VLOOKUP($F96,[3]Activities!$A$9:$I$177,3,FALSE)/$AI96</f>
        <v>1</v>
      </c>
      <c r="DM96" s="88">
        <f>VLOOKUP($F96,[3]Activities!$A$9:$I$177,4,FALSE)/$AI96</f>
        <v>0.99</v>
      </c>
      <c r="DN96" s="88">
        <f>VLOOKUP($F96,[3]Activities!$A$9:$I$177,5,FALSE)/$AI96</f>
        <v>0.98</v>
      </c>
      <c r="DO96" s="88">
        <f>VLOOKUP($F96,[3]Activities!$A$9:$I$177,6,FALSE)/$AI96</f>
        <v>0.97</v>
      </c>
      <c r="DP96" s="88">
        <f>VLOOKUP($F96,[3]Activities!$A$9:$I$177,7,FALSE)/$AI96</f>
        <v>0.96</v>
      </c>
      <c r="DQ96" s="88">
        <f>VLOOKUP($F96,[3]Activities!$A$9:$I$177,8,FALSE)/$AI96</f>
        <v>0.95</v>
      </c>
      <c r="DR96" s="88">
        <f>VLOOKUP($F96,[3]Activities!$A$9:$I$177,9,FALSE)/$AI96</f>
        <v>0.94</v>
      </c>
      <c r="DS96" s="68"/>
    </row>
    <row r="97" spans="1:123" x14ac:dyDescent="0.3">
      <c r="A97" s="40" t="s">
        <v>118</v>
      </c>
      <c r="B97" s="40" t="s">
        <v>901</v>
      </c>
      <c r="C97" s="40" t="s">
        <v>833</v>
      </c>
      <c r="D97" s="40" t="s">
        <v>902</v>
      </c>
      <c r="E97" s="40" t="s">
        <v>1013</v>
      </c>
      <c r="F97" s="40" t="s">
        <v>1023</v>
      </c>
      <c r="G97" s="41" t="s">
        <v>1026</v>
      </c>
      <c r="H97" s="41" t="s">
        <v>985</v>
      </c>
      <c r="I97" s="42">
        <v>5660</v>
      </c>
      <c r="J97" s="43">
        <v>5661</v>
      </c>
      <c r="K97" s="43">
        <v>5662</v>
      </c>
      <c r="L97" s="43">
        <v>5663</v>
      </c>
      <c r="M97" s="43">
        <v>5664</v>
      </c>
      <c r="N97" s="43">
        <v>5665</v>
      </c>
      <c r="O97" s="43">
        <v>5666</v>
      </c>
      <c r="P97" s="44">
        <v>0</v>
      </c>
      <c r="Q97" s="45">
        <v>169</v>
      </c>
      <c r="R97" s="43">
        <v>169</v>
      </c>
      <c r="S97" s="43">
        <v>169</v>
      </c>
      <c r="T97" s="43">
        <v>169</v>
      </c>
      <c r="U97" s="43">
        <v>169</v>
      </c>
      <c r="V97" s="43">
        <v>169</v>
      </c>
      <c r="W97" s="43">
        <v>169</v>
      </c>
      <c r="X97" s="45">
        <v>0</v>
      </c>
      <c r="Y97" s="43">
        <v>0</v>
      </c>
      <c r="Z97" s="43">
        <v>0</v>
      </c>
      <c r="AA97" s="43">
        <v>0</v>
      </c>
      <c r="AB97" s="43">
        <v>0</v>
      </c>
      <c r="AC97" s="43">
        <v>0</v>
      </c>
      <c r="AD97" s="43">
        <v>0</v>
      </c>
      <c r="AE97" s="44">
        <f>[3]Parameters!$B$38</f>
        <v>0.05</v>
      </c>
      <c r="AF97" s="44">
        <v>0</v>
      </c>
      <c r="AG97" s="44">
        <v>30</v>
      </c>
      <c r="AH97" s="44">
        <v>30</v>
      </c>
      <c r="AI97" s="46">
        <v>1</v>
      </c>
      <c r="AJ97" s="46" t="s">
        <v>839</v>
      </c>
      <c r="AK97" s="46" t="s">
        <v>907</v>
      </c>
      <c r="AL97" s="46"/>
      <c r="AM97" s="47"/>
      <c r="AN97" s="47"/>
      <c r="AO97" s="47"/>
      <c r="AP97" s="47"/>
      <c r="AQ97" s="47"/>
      <c r="AR97" s="47"/>
      <c r="AS97" s="48"/>
      <c r="AT97" s="48"/>
      <c r="AU97" s="48"/>
      <c r="AV97" s="49"/>
      <c r="AW97" s="49"/>
      <c r="AX97" s="49"/>
      <c r="AY97" s="50" t="s">
        <v>841</v>
      </c>
      <c r="AZ97" s="50"/>
      <c r="BA97" s="50"/>
      <c r="BB97" s="51"/>
      <c r="BC97" s="51"/>
      <c r="BD97" s="51"/>
      <c r="BE97" s="51"/>
      <c r="BF97" s="51"/>
      <c r="BG97" s="51"/>
      <c r="BH97" s="52"/>
      <c r="BI97" s="52"/>
      <c r="BJ97" s="52"/>
      <c r="BK97" s="52"/>
      <c r="BL97" s="53"/>
      <c r="BM97" s="54"/>
      <c r="BN97" s="55">
        <v>0</v>
      </c>
      <c r="BO97" s="44"/>
      <c r="BP97" s="44"/>
      <c r="BQ97" s="44"/>
      <c r="BR97" s="44"/>
      <c r="BS97" s="44"/>
      <c r="BT97" s="44"/>
      <c r="BU97" s="56">
        <f t="shared" si="19"/>
        <v>0</v>
      </c>
      <c r="BV97" s="50"/>
      <c r="BW97" s="50"/>
      <c r="BX97" s="50"/>
      <c r="BY97" s="50"/>
      <c r="BZ97" s="50"/>
      <c r="CA97" s="50"/>
      <c r="CB97" s="57"/>
      <c r="CC97" s="58">
        <v>0.99</v>
      </c>
      <c r="CD97" s="58">
        <v>0.98</v>
      </c>
      <c r="CE97" s="58">
        <v>0.97</v>
      </c>
      <c r="CF97" s="58">
        <v>0.96</v>
      </c>
      <c r="CG97" s="58">
        <v>0.95</v>
      </c>
      <c r="CH97" s="58">
        <v>0.94</v>
      </c>
      <c r="CI97" s="56"/>
      <c r="CJ97" s="59"/>
      <c r="CK97" s="59"/>
      <c r="CL97" s="59"/>
      <c r="CM97" s="59"/>
      <c r="CN97" s="59"/>
      <c r="CO97" s="59"/>
      <c r="CP97" s="60"/>
      <c r="CQ97" s="61"/>
      <c r="CR97" s="61"/>
      <c r="CS97" s="61"/>
      <c r="CT97" s="61"/>
      <c r="CU97" s="61"/>
      <c r="CV97" s="61"/>
      <c r="CW97" s="62"/>
      <c r="CX97" s="63"/>
      <c r="CY97" s="63"/>
      <c r="CZ97" s="63"/>
      <c r="DA97" s="63"/>
      <c r="DB97" s="63"/>
      <c r="DC97" s="63"/>
      <c r="DD97" s="64"/>
      <c r="DE97" s="65"/>
      <c r="DF97" s="65"/>
      <c r="DG97" s="65"/>
      <c r="DH97" s="65"/>
      <c r="DI97" s="65"/>
      <c r="DJ97" s="65"/>
      <c r="DK97" s="66" t="s">
        <v>1022</v>
      </c>
      <c r="DL97" s="62">
        <f>VLOOKUP($F97,[3]Activities!$A$9:$I$177,3,FALSE)/$AI97</f>
        <v>1</v>
      </c>
      <c r="DM97" s="67">
        <f>VLOOKUP($F97,[3]Activities!$A$9:$I$177,4,FALSE)/$AI97</f>
        <v>0.99</v>
      </c>
      <c r="DN97" s="67">
        <f>VLOOKUP($F97,[3]Activities!$A$9:$I$177,5,FALSE)/$AI97</f>
        <v>0.98</v>
      </c>
      <c r="DO97" s="67">
        <f>VLOOKUP($F97,[3]Activities!$A$9:$I$177,6,FALSE)/$AI97</f>
        <v>0.97</v>
      </c>
      <c r="DP97" s="67">
        <f>VLOOKUP($F97,[3]Activities!$A$9:$I$177,7,FALSE)/$AI97</f>
        <v>0.96</v>
      </c>
      <c r="DQ97" s="67">
        <f>VLOOKUP($F97,[3]Activities!$A$9:$I$177,8,FALSE)/$AI97</f>
        <v>0.95</v>
      </c>
      <c r="DR97" s="67">
        <f>VLOOKUP($F97,[3]Activities!$A$9:$I$177,9,FALSE)/$AI97</f>
        <v>0.94</v>
      </c>
      <c r="DS97" s="68"/>
    </row>
    <row r="98" spans="1:123" x14ac:dyDescent="0.3">
      <c r="A98" s="69" t="s">
        <v>119</v>
      </c>
      <c r="B98" s="69" t="s">
        <v>896</v>
      </c>
      <c r="C98" s="69" t="s">
        <v>833</v>
      </c>
      <c r="D98" s="69" t="s">
        <v>902</v>
      </c>
      <c r="E98" s="69" t="s">
        <v>897</v>
      </c>
      <c r="F98" s="69" t="s">
        <v>1027</v>
      </c>
      <c r="G98" s="70" t="s">
        <v>1028</v>
      </c>
      <c r="H98" s="70" t="s">
        <v>838</v>
      </c>
      <c r="I98" s="42">
        <v>265</v>
      </c>
      <c r="J98" s="71">
        <v>265</v>
      </c>
      <c r="K98" s="71">
        <v>265</v>
      </c>
      <c r="L98" s="71">
        <v>265</v>
      </c>
      <c r="M98" s="71">
        <v>265</v>
      </c>
      <c r="N98" s="71">
        <v>265</v>
      </c>
      <c r="O98" s="71">
        <v>265</v>
      </c>
      <c r="P98" s="72">
        <v>0</v>
      </c>
      <c r="Q98" s="45">
        <v>0</v>
      </c>
      <c r="R98" s="71">
        <v>0</v>
      </c>
      <c r="S98" s="71">
        <v>0</v>
      </c>
      <c r="T98" s="71">
        <v>0</v>
      </c>
      <c r="U98" s="71">
        <v>0</v>
      </c>
      <c r="V98" s="71">
        <v>0</v>
      </c>
      <c r="W98" s="71">
        <v>0</v>
      </c>
      <c r="X98" s="45">
        <v>0</v>
      </c>
      <c r="Y98" s="71">
        <v>0</v>
      </c>
      <c r="Z98" s="71">
        <v>0</v>
      </c>
      <c r="AA98" s="71">
        <v>0</v>
      </c>
      <c r="AB98" s="71">
        <v>0</v>
      </c>
      <c r="AC98" s="71">
        <v>0</v>
      </c>
      <c r="AD98" s="71">
        <v>0</v>
      </c>
      <c r="AE98" s="44">
        <f>[3]Parameters!$B$38</f>
        <v>0.05</v>
      </c>
      <c r="AF98" s="72">
        <v>0</v>
      </c>
      <c r="AG98" s="72">
        <v>15</v>
      </c>
      <c r="AH98" s="72">
        <v>15</v>
      </c>
      <c r="AI98" s="73">
        <v>1</v>
      </c>
      <c r="AJ98" s="73" t="s">
        <v>839</v>
      </c>
      <c r="AK98" s="73" t="s">
        <v>1029</v>
      </c>
      <c r="AL98" s="73"/>
      <c r="AM98" s="74"/>
      <c r="AN98" s="74"/>
      <c r="AO98" s="74"/>
      <c r="AP98" s="74"/>
      <c r="AQ98" s="74"/>
      <c r="AR98" s="74"/>
      <c r="AS98" s="75"/>
      <c r="AT98" s="75"/>
      <c r="AU98" s="75"/>
      <c r="AV98" s="76"/>
      <c r="AW98" s="76"/>
      <c r="AX98" s="76"/>
      <c r="AY98" s="77" t="s">
        <v>841</v>
      </c>
      <c r="AZ98" s="77"/>
      <c r="BA98" s="77"/>
      <c r="BB98" s="77"/>
      <c r="BC98" s="77"/>
      <c r="BD98" s="77"/>
      <c r="BE98" s="77"/>
      <c r="BF98" s="77"/>
      <c r="BG98" s="77"/>
      <c r="BH98" s="78"/>
      <c r="BI98" s="78"/>
      <c r="BJ98" s="78"/>
      <c r="BK98" s="78"/>
      <c r="BL98" s="79"/>
      <c r="BM98" s="80"/>
      <c r="BN98" s="81">
        <f>DL98</f>
        <v>25.4</v>
      </c>
      <c r="BO98" s="72">
        <v>10</v>
      </c>
      <c r="BP98" s="72">
        <v>10</v>
      </c>
      <c r="BQ98" s="72">
        <v>5</v>
      </c>
      <c r="BR98" s="72"/>
      <c r="BS98" s="72"/>
      <c r="BT98" s="72"/>
      <c r="BU98" s="56">
        <f t="shared" si="19"/>
        <v>0</v>
      </c>
      <c r="BV98" s="77"/>
      <c r="BW98" s="77"/>
      <c r="BX98" s="77"/>
      <c r="BY98" s="77"/>
      <c r="BZ98" s="77"/>
      <c r="CA98" s="77"/>
      <c r="CB98" s="57">
        <v>25.4</v>
      </c>
      <c r="CC98" s="82">
        <v>25.44</v>
      </c>
      <c r="CD98" s="82">
        <v>25.5</v>
      </c>
      <c r="CE98" s="82">
        <v>23.9</v>
      </c>
      <c r="CF98" s="82">
        <v>23.14</v>
      </c>
      <c r="CG98" s="82">
        <v>21.87</v>
      </c>
      <c r="CH98" s="82">
        <v>20.84</v>
      </c>
      <c r="CI98" s="56"/>
      <c r="CJ98" s="83"/>
      <c r="CK98" s="83"/>
      <c r="CL98" s="83"/>
      <c r="CM98" s="83"/>
      <c r="CN98" s="83"/>
      <c r="CO98" s="83"/>
      <c r="CP98" s="60"/>
      <c r="CQ98" s="84"/>
      <c r="CR98" s="84"/>
      <c r="CS98" s="84"/>
      <c r="CT98" s="84"/>
      <c r="CU98" s="84"/>
      <c r="CV98" s="84"/>
      <c r="CW98" s="62"/>
      <c r="CX98" s="85"/>
      <c r="CY98" s="85"/>
      <c r="CZ98" s="85"/>
      <c r="DA98" s="85"/>
      <c r="DB98" s="85"/>
      <c r="DC98" s="85"/>
      <c r="DD98" s="64"/>
      <c r="DE98" s="86"/>
      <c r="DF98" s="86"/>
      <c r="DG98" s="86"/>
      <c r="DH98" s="86"/>
      <c r="DI98" s="86"/>
      <c r="DJ98" s="86"/>
      <c r="DK98" s="87" t="s">
        <v>1020</v>
      </c>
      <c r="DL98" s="62">
        <f>VLOOKUP($F98,[3]Activities!$A$9:$I$177,3,FALSE)/$AI98</f>
        <v>25.4</v>
      </c>
      <c r="DM98" s="88">
        <f>VLOOKUP($F98,[3]Activities!$A$9:$I$177,4,FALSE)/$AI98</f>
        <v>25.44</v>
      </c>
      <c r="DN98" s="88">
        <f>VLOOKUP($F98,[3]Activities!$A$9:$I$177,5,FALSE)/$AI98</f>
        <v>25.5</v>
      </c>
      <c r="DO98" s="88">
        <f>VLOOKUP($F98,[3]Activities!$A$9:$I$177,6,FALSE)/$AI98</f>
        <v>23.9</v>
      </c>
      <c r="DP98" s="88">
        <f>VLOOKUP($F98,[3]Activities!$A$9:$I$177,7,FALSE)/$AI98</f>
        <v>23.14</v>
      </c>
      <c r="DQ98" s="88">
        <f>VLOOKUP($F98,[3]Activities!$A$9:$I$177,8,FALSE)/$AI98</f>
        <v>21.87</v>
      </c>
      <c r="DR98" s="88">
        <f>VLOOKUP($F98,[3]Activities!$A$9:$I$177,9,FALSE)/$AI98</f>
        <v>20.84</v>
      </c>
      <c r="DS98" s="68"/>
    </row>
    <row r="99" spans="1:123" x14ac:dyDescent="0.3">
      <c r="A99" s="40" t="s">
        <v>120</v>
      </c>
      <c r="B99" s="40" t="s">
        <v>896</v>
      </c>
      <c r="C99" s="40" t="s">
        <v>833</v>
      </c>
      <c r="D99" s="40" t="s">
        <v>902</v>
      </c>
      <c r="E99" s="40" t="s">
        <v>897</v>
      </c>
      <c r="F99" s="40" t="s">
        <v>1027</v>
      </c>
      <c r="G99" s="41" t="s">
        <v>1030</v>
      </c>
      <c r="H99" s="41" t="s">
        <v>838</v>
      </c>
      <c r="I99" s="42">
        <v>570</v>
      </c>
      <c r="J99" s="43">
        <v>541.5</v>
      </c>
      <c r="K99" s="43">
        <v>514.42999999999995</v>
      </c>
      <c r="L99" s="43">
        <v>488.7</v>
      </c>
      <c r="M99" s="43">
        <v>464.27</v>
      </c>
      <c r="N99" s="43">
        <v>441.06</v>
      </c>
      <c r="O99" s="43">
        <v>419</v>
      </c>
      <c r="P99" s="44">
        <v>0</v>
      </c>
      <c r="Q99" s="45">
        <v>0</v>
      </c>
      <c r="R99" s="43">
        <v>0</v>
      </c>
      <c r="S99" s="43">
        <v>0</v>
      </c>
      <c r="T99" s="43">
        <v>0</v>
      </c>
      <c r="U99" s="43">
        <v>0</v>
      </c>
      <c r="V99" s="43">
        <v>0</v>
      </c>
      <c r="W99" s="43">
        <v>0</v>
      </c>
      <c r="X99" s="45">
        <v>0</v>
      </c>
      <c r="Y99" s="43">
        <v>0</v>
      </c>
      <c r="Z99" s="43">
        <v>0</v>
      </c>
      <c r="AA99" s="43">
        <v>0</v>
      </c>
      <c r="AB99" s="43">
        <v>0</v>
      </c>
      <c r="AC99" s="43">
        <v>0</v>
      </c>
      <c r="AD99" s="43">
        <v>0</v>
      </c>
      <c r="AE99" s="44">
        <f>[3]Parameters!$B$38</f>
        <v>0.05</v>
      </c>
      <c r="AF99" s="44">
        <v>0</v>
      </c>
      <c r="AG99" s="44">
        <v>15</v>
      </c>
      <c r="AH99" s="44">
        <v>15</v>
      </c>
      <c r="AI99" s="46">
        <v>1</v>
      </c>
      <c r="AJ99" s="46" t="s">
        <v>839</v>
      </c>
      <c r="AK99" s="46" t="s">
        <v>1029</v>
      </c>
      <c r="AL99" s="46"/>
      <c r="AM99" s="47"/>
      <c r="AN99" s="47"/>
      <c r="AO99" s="47"/>
      <c r="AP99" s="47"/>
      <c r="AQ99" s="47"/>
      <c r="AR99" s="47"/>
      <c r="AS99" s="48"/>
      <c r="AT99" s="48"/>
      <c r="AU99" s="48"/>
      <c r="AV99" s="49"/>
      <c r="AW99" s="49"/>
      <c r="AX99" s="49"/>
      <c r="AY99" s="50" t="s">
        <v>841</v>
      </c>
      <c r="AZ99" s="50"/>
      <c r="BA99" s="50"/>
      <c r="BB99" s="51"/>
      <c r="BC99" s="51"/>
      <c r="BD99" s="51"/>
      <c r="BE99" s="51"/>
      <c r="BF99" s="51"/>
      <c r="BG99" s="51"/>
      <c r="BH99" s="52"/>
      <c r="BI99" s="52"/>
      <c r="BJ99" s="52"/>
      <c r="BK99" s="52"/>
      <c r="BL99" s="53"/>
      <c r="BM99" s="54"/>
      <c r="BN99" s="55">
        <v>0</v>
      </c>
      <c r="BO99" s="44"/>
      <c r="BP99" s="44"/>
      <c r="BQ99" s="44"/>
      <c r="BR99" s="44"/>
      <c r="BS99" s="44"/>
      <c r="BT99" s="44"/>
      <c r="BU99" s="56">
        <f t="shared" si="19"/>
        <v>0</v>
      </c>
      <c r="BV99" s="50"/>
      <c r="BW99" s="50"/>
      <c r="BX99" s="50"/>
      <c r="BY99" s="50"/>
      <c r="BZ99" s="50"/>
      <c r="CA99" s="50"/>
      <c r="CB99" s="57"/>
      <c r="CC99" s="58">
        <v>25.44</v>
      </c>
      <c r="CD99" s="58">
        <v>25.5</v>
      </c>
      <c r="CE99" s="58">
        <v>23.9</v>
      </c>
      <c r="CF99" s="58">
        <v>23.14</v>
      </c>
      <c r="CG99" s="58">
        <v>21.87</v>
      </c>
      <c r="CH99" s="58">
        <v>20.84</v>
      </c>
      <c r="CI99" s="56"/>
      <c r="CJ99" s="59"/>
      <c r="CK99" s="59"/>
      <c r="CL99" s="59"/>
      <c r="CM99" s="59"/>
      <c r="CN99" s="59"/>
      <c r="CO99" s="59"/>
      <c r="CP99" s="60"/>
      <c r="CQ99" s="61"/>
      <c r="CR99" s="61"/>
      <c r="CS99" s="61"/>
      <c r="CT99" s="61"/>
      <c r="CU99" s="61"/>
      <c r="CV99" s="61"/>
      <c r="CW99" s="62"/>
      <c r="CX99" s="63"/>
      <c r="CY99" s="63"/>
      <c r="CZ99" s="63"/>
      <c r="DA99" s="63"/>
      <c r="DB99" s="63"/>
      <c r="DC99" s="63"/>
      <c r="DD99" s="64"/>
      <c r="DE99" s="65"/>
      <c r="DF99" s="65"/>
      <c r="DG99" s="65"/>
      <c r="DH99" s="65"/>
      <c r="DI99" s="65"/>
      <c r="DJ99" s="65"/>
      <c r="DK99" s="66" t="s">
        <v>1022</v>
      </c>
      <c r="DL99" s="62">
        <f>VLOOKUP($F99,[3]Activities!$A$9:$I$177,3,FALSE)/$AI99</f>
        <v>25.4</v>
      </c>
      <c r="DM99" s="67">
        <f>VLOOKUP($F99,[3]Activities!$A$9:$I$177,4,FALSE)/$AI99</f>
        <v>25.44</v>
      </c>
      <c r="DN99" s="67">
        <f>VLOOKUP($F99,[3]Activities!$A$9:$I$177,5,FALSE)/$AI99</f>
        <v>25.5</v>
      </c>
      <c r="DO99" s="67">
        <f>VLOOKUP($F99,[3]Activities!$A$9:$I$177,6,FALSE)/$AI99</f>
        <v>23.9</v>
      </c>
      <c r="DP99" s="67">
        <f>VLOOKUP($F99,[3]Activities!$A$9:$I$177,7,FALSE)/$AI99</f>
        <v>23.14</v>
      </c>
      <c r="DQ99" s="67">
        <f>VLOOKUP($F99,[3]Activities!$A$9:$I$177,8,FALSE)/$AI99</f>
        <v>21.87</v>
      </c>
      <c r="DR99" s="67">
        <f>VLOOKUP($F99,[3]Activities!$A$9:$I$177,9,FALSE)/$AI99</f>
        <v>20.84</v>
      </c>
      <c r="DS99" s="68"/>
    </row>
    <row r="100" spans="1:123" x14ac:dyDescent="0.3">
      <c r="A100" s="69" t="s">
        <v>121</v>
      </c>
      <c r="B100" s="69" t="s">
        <v>896</v>
      </c>
      <c r="C100" s="69" t="s">
        <v>833</v>
      </c>
      <c r="D100" s="69" t="s">
        <v>902</v>
      </c>
      <c r="E100" s="69" t="s">
        <v>897</v>
      </c>
      <c r="F100" s="69" t="s">
        <v>1027</v>
      </c>
      <c r="G100" s="70" t="s">
        <v>1031</v>
      </c>
      <c r="H100" s="70" t="s">
        <v>838</v>
      </c>
      <c r="I100" s="42">
        <v>570</v>
      </c>
      <c r="J100" s="71">
        <v>541.5</v>
      </c>
      <c r="K100" s="71">
        <v>514.42999999999995</v>
      </c>
      <c r="L100" s="71">
        <v>488.7</v>
      </c>
      <c r="M100" s="71">
        <v>464.27</v>
      </c>
      <c r="N100" s="71">
        <v>441.06</v>
      </c>
      <c r="O100" s="71">
        <v>419</v>
      </c>
      <c r="P100" s="72">
        <v>0</v>
      </c>
      <c r="Q100" s="45">
        <v>0</v>
      </c>
      <c r="R100" s="71">
        <v>0</v>
      </c>
      <c r="S100" s="71">
        <v>0</v>
      </c>
      <c r="T100" s="71">
        <v>0</v>
      </c>
      <c r="U100" s="71">
        <v>0</v>
      </c>
      <c r="V100" s="71">
        <v>0</v>
      </c>
      <c r="W100" s="71">
        <v>0</v>
      </c>
      <c r="X100" s="45">
        <v>0</v>
      </c>
      <c r="Y100" s="71">
        <v>0</v>
      </c>
      <c r="Z100" s="71">
        <v>0</v>
      </c>
      <c r="AA100" s="71">
        <v>0</v>
      </c>
      <c r="AB100" s="71">
        <v>0</v>
      </c>
      <c r="AC100" s="71">
        <v>0</v>
      </c>
      <c r="AD100" s="71">
        <v>0</v>
      </c>
      <c r="AE100" s="44">
        <f>[3]Parameters!$B$38</f>
        <v>0.05</v>
      </c>
      <c r="AF100" s="72">
        <v>0</v>
      </c>
      <c r="AG100" s="72">
        <v>15</v>
      </c>
      <c r="AH100" s="72">
        <v>15</v>
      </c>
      <c r="AI100" s="73">
        <v>1</v>
      </c>
      <c r="AJ100" s="73" t="s">
        <v>839</v>
      </c>
      <c r="AK100" s="73" t="s">
        <v>1029</v>
      </c>
      <c r="AL100" s="73"/>
      <c r="AM100" s="74"/>
      <c r="AN100" s="74"/>
      <c r="AO100" s="74"/>
      <c r="AP100" s="74"/>
      <c r="AQ100" s="74"/>
      <c r="AR100" s="74"/>
      <c r="AS100" s="75"/>
      <c r="AT100" s="75"/>
      <c r="AU100" s="75"/>
      <c r="AV100" s="76"/>
      <c r="AW100" s="76"/>
      <c r="AX100" s="76"/>
      <c r="AY100" s="77" t="s">
        <v>841</v>
      </c>
      <c r="AZ100" s="77"/>
      <c r="BA100" s="77"/>
      <c r="BB100" s="77"/>
      <c r="BC100" s="77"/>
      <c r="BD100" s="77"/>
      <c r="BE100" s="77"/>
      <c r="BF100" s="77"/>
      <c r="BG100" s="77"/>
      <c r="BH100" s="78"/>
      <c r="BI100" s="78"/>
      <c r="BJ100" s="78"/>
      <c r="BK100" s="78"/>
      <c r="BL100" s="79"/>
      <c r="BM100" s="80"/>
      <c r="BN100" s="81">
        <v>0</v>
      </c>
      <c r="BO100" s="72"/>
      <c r="BP100" s="72"/>
      <c r="BQ100" s="72"/>
      <c r="BR100" s="72"/>
      <c r="BS100" s="72"/>
      <c r="BT100" s="72"/>
      <c r="BU100" s="56">
        <f t="shared" si="19"/>
        <v>0</v>
      </c>
      <c r="BV100" s="77"/>
      <c r="BW100" s="77"/>
      <c r="BX100" s="77"/>
      <c r="BY100" s="77"/>
      <c r="BZ100" s="77"/>
      <c r="CA100" s="77"/>
      <c r="CB100" s="57"/>
      <c r="CC100" s="82">
        <v>25.44</v>
      </c>
      <c r="CD100" s="82">
        <v>25.5</v>
      </c>
      <c r="CE100" s="82">
        <v>23.9</v>
      </c>
      <c r="CF100" s="82">
        <v>23.14</v>
      </c>
      <c r="CG100" s="82">
        <v>21.87</v>
      </c>
      <c r="CH100" s="82">
        <v>20.84</v>
      </c>
      <c r="CI100" s="56"/>
      <c r="CJ100" s="83"/>
      <c r="CK100" s="83"/>
      <c r="CL100" s="83"/>
      <c r="CM100" s="83"/>
      <c r="CN100" s="83"/>
      <c r="CO100" s="83"/>
      <c r="CP100" s="60"/>
      <c r="CQ100" s="84"/>
      <c r="CR100" s="84"/>
      <c r="CS100" s="84"/>
      <c r="CT100" s="84"/>
      <c r="CU100" s="84"/>
      <c r="CV100" s="84"/>
      <c r="CW100" s="62"/>
      <c r="CX100" s="85"/>
      <c r="CY100" s="85"/>
      <c r="CZ100" s="85"/>
      <c r="DA100" s="85"/>
      <c r="DB100" s="85"/>
      <c r="DC100" s="85"/>
      <c r="DD100" s="64"/>
      <c r="DE100" s="86"/>
      <c r="DF100" s="86"/>
      <c r="DG100" s="86"/>
      <c r="DH100" s="86"/>
      <c r="DI100" s="86"/>
      <c r="DJ100" s="86"/>
      <c r="DK100" s="87" t="s">
        <v>869</v>
      </c>
      <c r="DL100" s="62">
        <f>VLOOKUP($F100,[3]Activities!$A$9:$I$177,3,FALSE)/$AI100</f>
        <v>25.4</v>
      </c>
      <c r="DM100" s="88">
        <f>VLOOKUP($F100,[3]Activities!$A$9:$I$177,4,FALSE)/$AI100</f>
        <v>25.44</v>
      </c>
      <c r="DN100" s="88">
        <f>VLOOKUP($F100,[3]Activities!$A$9:$I$177,5,FALSE)/$AI100</f>
        <v>25.5</v>
      </c>
      <c r="DO100" s="88">
        <f>VLOOKUP($F100,[3]Activities!$A$9:$I$177,6,FALSE)/$AI100</f>
        <v>23.9</v>
      </c>
      <c r="DP100" s="88">
        <f>VLOOKUP($F100,[3]Activities!$A$9:$I$177,7,FALSE)/$AI100</f>
        <v>23.14</v>
      </c>
      <c r="DQ100" s="88">
        <f>VLOOKUP($F100,[3]Activities!$A$9:$I$177,8,FALSE)/$AI100</f>
        <v>21.87</v>
      </c>
      <c r="DR100" s="88">
        <f>VLOOKUP($F100,[3]Activities!$A$9:$I$177,9,FALSE)/$AI100</f>
        <v>20.84</v>
      </c>
      <c r="DS100" s="68"/>
    </row>
    <row r="101" spans="1:123" x14ac:dyDescent="0.3">
      <c r="A101" s="69" t="s">
        <v>122</v>
      </c>
      <c r="B101" s="69" t="s">
        <v>901</v>
      </c>
      <c r="C101" s="69" t="s">
        <v>833</v>
      </c>
      <c r="D101" s="69" t="s">
        <v>1032</v>
      </c>
      <c r="E101" s="69" t="s">
        <v>1033</v>
      </c>
      <c r="F101" s="69" t="s">
        <v>1034</v>
      </c>
      <c r="G101" s="70" t="s">
        <v>1035</v>
      </c>
      <c r="H101" s="70" t="s">
        <v>1036</v>
      </c>
      <c r="I101" s="42">
        <v>2254.4</v>
      </c>
      <c r="J101" s="71">
        <v>2254.4</v>
      </c>
      <c r="K101" s="71">
        <v>2254.4</v>
      </c>
      <c r="L101" s="71">
        <v>2254.4</v>
      </c>
      <c r="M101" s="71">
        <v>2254.4</v>
      </c>
      <c r="N101" s="71">
        <v>2254.4</v>
      </c>
      <c r="O101" s="71">
        <v>2254.4</v>
      </c>
      <c r="P101" s="72">
        <v>0</v>
      </c>
      <c r="Q101" s="45">
        <v>112.72</v>
      </c>
      <c r="R101" s="71">
        <v>112.72</v>
      </c>
      <c r="S101" s="71">
        <v>112.72</v>
      </c>
      <c r="T101" s="71">
        <v>112.72</v>
      </c>
      <c r="U101" s="71">
        <v>112.72</v>
      </c>
      <c r="V101" s="71">
        <v>112.72</v>
      </c>
      <c r="W101" s="71">
        <v>112.72</v>
      </c>
      <c r="X101" s="45">
        <v>10.029999999999999</v>
      </c>
      <c r="Y101" s="71">
        <v>10.029999999999999</v>
      </c>
      <c r="Z101" s="71">
        <v>10.029999999999999</v>
      </c>
      <c r="AA101" s="71">
        <v>10.029999999999999</v>
      </c>
      <c r="AB101" s="71">
        <v>10.029999999999999</v>
      </c>
      <c r="AC101" s="71">
        <v>10.029999999999999</v>
      </c>
      <c r="AD101" s="71">
        <v>10.029999999999999</v>
      </c>
      <c r="AE101" s="44">
        <f>[3]Parameters!$B$38</f>
        <v>0.05</v>
      </c>
      <c r="AF101" s="72">
        <v>0</v>
      </c>
      <c r="AG101" s="72">
        <v>30</v>
      </c>
      <c r="AH101" s="72">
        <v>30</v>
      </c>
      <c r="AI101" s="73">
        <v>11.24</v>
      </c>
      <c r="AJ101" s="73" t="s">
        <v>839</v>
      </c>
      <c r="AK101" s="73" t="s">
        <v>1029</v>
      </c>
      <c r="AL101" s="73"/>
      <c r="AM101" s="74"/>
      <c r="AN101" s="74"/>
      <c r="AO101" s="74"/>
      <c r="AP101" s="74"/>
      <c r="AQ101" s="74"/>
      <c r="AR101" s="74"/>
      <c r="AS101" s="75"/>
      <c r="AT101" s="75"/>
      <c r="AU101" s="75"/>
      <c r="AV101" s="76"/>
      <c r="AW101" s="76"/>
      <c r="AX101" s="76"/>
      <c r="AY101" s="77" t="s">
        <v>841</v>
      </c>
      <c r="AZ101" s="77"/>
      <c r="BA101" s="77"/>
      <c r="BB101" s="77"/>
      <c r="BC101" s="77"/>
      <c r="BD101" s="77"/>
      <c r="BE101" s="77"/>
      <c r="BF101" s="77"/>
      <c r="BG101" s="77"/>
      <c r="BH101" s="78"/>
      <c r="BI101" s="78"/>
      <c r="BJ101" s="78"/>
      <c r="BK101" s="78"/>
      <c r="BL101" s="79"/>
      <c r="BM101" s="80"/>
      <c r="BN101" s="81">
        <v>0.6</v>
      </c>
      <c r="BO101" s="72"/>
      <c r="BP101" s="72"/>
      <c r="BQ101" s="72"/>
      <c r="BR101" s="72"/>
      <c r="BS101" s="72"/>
      <c r="BT101" s="72"/>
      <c r="BU101" s="56">
        <f t="shared" si="19"/>
        <v>0</v>
      </c>
      <c r="BV101" s="77"/>
      <c r="BW101" s="77"/>
      <c r="BX101" s="77"/>
      <c r="BY101" s="77"/>
      <c r="BZ101" s="77"/>
      <c r="CA101" s="77"/>
      <c r="CB101" s="57">
        <v>5</v>
      </c>
      <c r="CC101" s="90">
        <v>50</v>
      </c>
      <c r="CD101" s="90">
        <v>50</v>
      </c>
      <c r="CE101" s="90">
        <v>50</v>
      </c>
      <c r="CF101" s="90">
        <v>100</v>
      </c>
      <c r="CG101" s="90">
        <v>100</v>
      </c>
      <c r="CH101" s="90">
        <v>100</v>
      </c>
      <c r="CI101" s="56"/>
      <c r="CJ101" s="83"/>
      <c r="CK101" s="83"/>
      <c r="CL101" s="83"/>
      <c r="CM101" s="83"/>
      <c r="CN101" s="83"/>
      <c r="CO101" s="83"/>
      <c r="CP101" s="60"/>
      <c r="CQ101" s="84"/>
      <c r="CR101" s="84"/>
      <c r="CS101" s="84"/>
      <c r="CT101" s="84"/>
      <c r="CU101" s="84"/>
      <c r="CV101" s="84"/>
      <c r="CW101" s="62"/>
      <c r="CX101" s="85"/>
      <c r="CY101" s="85"/>
      <c r="CZ101" s="85"/>
      <c r="DA101" s="85"/>
      <c r="DB101" s="85"/>
      <c r="DC101" s="85"/>
      <c r="DD101" s="64"/>
      <c r="DE101" s="86"/>
      <c r="DF101" s="86"/>
      <c r="DG101" s="86"/>
      <c r="DH101" s="86"/>
      <c r="DI101" s="86"/>
      <c r="DJ101" s="86"/>
      <c r="DK101" s="87" t="s">
        <v>869</v>
      </c>
      <c r="DL101" s="62">
        <f>VLOOKUP($F101,[3]Activities!$A$9:$I$236,3,FALSE)/$AI101</f>
        <v>0.77935943060498214</v>
      </c>
      <c r="DM101" s="88">
        <f>VLOOKUP($F101,[3]Activities!$A$9:$I$236,4,FALSE)/$AI101</f>
        <v>0.77758007117437722</v>
      </c>
      <c r="DN101" s="88">
        <f>VLOOKUP($F101,[3]Activities!$A$9:$I$236,5,FALSE)/$AI101</f>
        <v>0.77402135231316715</v>
      </c>
      <c r="DO101" s="88">
        <f>VLOOKUP($F101,[3]Activities!$A$9:$I$236,6,FALSE)/$AI101</f>
        <v>0.77046263345195731</v>
      </c>
      <c r="DP101" s="88">
        <f>VLOOKUP($F101,[3]Activities!$A$9:$I$236,7,FALSE)/$AI101</f>
        <v>0.76690391459074725</v>
      </c>
      <c r="DQ101" s="88">
        <f>VLOOKUP($F101,[3]Activities!$A$9:$I$236,8,FALSE)/$AI101</f>
        <v>0.76334519572953741</v>
      </c>
      <c r="DR101" s="88">
        <f>VLOOKUP($F101,[3]Activities!$A$9:$I$236,9,FALSE)/$AI101</f>
        <v>0.75978647686832734</v>
      </c>
      <c r="DS101" s="68"/>
    </row>
    <row r="102" spans="1:123" x14ac:dyDescent="0.3">
      <c r="A102" s="40" t="s">
        <v>123</v>
      </c>
      <c r="B102" s="40" t="s">
        <v>901</v>
      </c>
      <c r="C102" s="69" t="s">
        <v>833</v>
      </c>
      <c r="D102" s="69" t="s">
        <v>1032</v>
      </c>
      <c r="E102" s="69" t="s">
        <v>1033</v>
      </c>
      <c r="F102" s="69" t="s">
        <v>1034</v>
      </c>
      <c r="G102" s="41" t="s">
        <v>1037</v>
      </c>
      <c r="H102" s="41" t="s">
        <v>1036</v>
      </c>
      <c r="I102" s="42">
        <v>4711.96</v>
      </c>
      <c r="J102" s="43">
        <v>4491.5</v>
      </c>
      <c r="K102" s="43">
        <v>4271.05</v>
      </c>
      <c r="L102" s="43">
        <v>4043.38</v>
      </c>
      <c r="M102" s="43">
        <v>3815.71</v>
      </c>
      <c r="N102" s="43">
        <v>3713.22</v>
      </c>
      <c r="O102" s="43">
        <v>3610.72</v>
      </c>
      <c r="P102" s="44">
        <v>0</v>
      </c>
      <c r="Q102" s="45">
        <v>169.08</v>
      </c>
      <c r="R102" s="43">
        <v>169.08</v>
      </c>
      <c r="S102" s="43">
        <v>169.08</v>
      </c>
      <c r="T102" s="43">
        <v>169.08</v>
      </c>
      <c r="U102" s="43">
        <v>169.08</v>
      </c>
      <c r="V102" s="43">
        <v>169.08</v>
      </c>
      <c r="W102" s="43">
        <v>169.08</v>
      </c>
      <c r="X102" s="45">
        <v>14.99</v>
      </c>
      <c r="Y102" s="43">
        <v>14.99</v>
      </c>
      <c r="Z102" s="43">
        <v>14.99</v>
      </c>
      <c r="AA102" s="43">
        <v>14.99</v>
      </c>
      <c r="AB102" s="43">
        <v>14.99</v>
      </c>
      <c r="AC102" s="43">
        <v>14.99</v>
      </c>
      <c r="AD102" s="43">
        <v>14.99</v>
      </c>
      <c r="AE102" s="44">
        <f>[3]Parameters!$B$38</f>
        <v>0.05</v>
      </c>
      <c r="AF102" s="44">
        <v>0</v>
      </c>
      <c r="AG102" s="44">
        <v>30</v>
      </c>
      <c r="AH102" s="44">
        <v>30</v>
      </c>
      <c r="AI102" s="46">
        <v>11.24</v>
      </c>
      <c r="AJ102" s="46" t="s">
        <v>839</v>
      </c>
      <c r="AK102" s="46" t="s">
        <v>1029</v>
      </c>
      <c r="AL102" s="46"/>
      <c r="AM102" s="74"/>
      <c r="AN102" s="47"/>
      <c r="AO102" s="47"/>
      <c r="AP102" s="47"/>
      <c r="AQ102" s="47"/>
      <c r="AR102" s="47"/>
      <c r="AS102" s="48"/>
      <c r="AT102" s="48"/>
      <c r="AU102" s="48"/>
      <c r="AV102" s="49"/>
      <c r="AW102" s="49"/>
      <c r="AX102" s="49"/>
      <c r="AY102" s="50" t="s">
        <v>841</v>
      </c>
      <c r="AZ102" s="50"/>
      <c r="BA102" s="50"/>
      <c r="BB102" s="51"/>
      <c r="BC102" s="51"/>
      <c r="BD102" s="51"/>
      <c r="BE102" s="51"/>
      <c r="BF102" s="51"/>
      <c r="BG102" s="51"/>
      <c r="BH102" s="52"/>
      <c r="BI102" s="52"/>
      <c r="BJ102" s="52"/>
      <c r="BK102" s="52"/>
      <c r="BL102" s="53"/>
      <c r="BM102" s="54"/>
      <c r="BN102" s="55">
        <v>0</v>
      </c>
      <c r="BO102" s="44"/>
      <c r="BP102" s="44"/>
      <c r="BQ102" s="44"/>
      <c r="BR102" s="44"/>
      <c r="BS102" s="44"/>
      <c r="BT102" s="44"/>
      <c r="BU102" s="56">
        <f t="shared" si="19"/>
        <v>0</v>
      </c>
      <c r="BV102" s="50"/>
      <c r="BW102" s="50"/>
      <c r="BX102" s="50"/>
      <c r="BY102" s="50"/>
      <c r="BZ102" s="50"/>
      <c r="CA102" s="50"/>
      <c r="CB102" s="57"/>
      <c r="CC102" s="90"/>
      <c r="CD102" s="58">
        <v>0.5</v>
      </c>
      <c r="CE102" s="90">
        <v>50</v>
      </c>
      <c r="CF102" s="90">
        <v>100</v>
      </c>
      <c r="CG102" s="90">
        <v>100</v>
      </c>
      <c r="CH102" s="90">
        <v>100</v>
      </c>
      <c r="CI102" s="56"/>
      <c r="CJ102" s="59"/>
      <c r="CK102" s="59"/>
      <c r="CL102" s="59"/>
      <c r="CM102" s="59"/>
      <c r="CN102" s="59"/>
      <c r="CO102" s="59"/>
      <c r="CP102" s="60"/>
      <c r="CQ102" s="61"/>
      <c r="CR102" s="61"/>
      <c r="CS102" s="61"/>
      <c r="CT102" s="61"/>
      <c r="CU102" s="61"/>
      <c r="CV102" s="61"/>
      <c r="CW102" s="62"/>
      <c r="CX102" s="63"/>
      <c r="CY102" s="63"/>
      <c r="CZ102" s="63"/>
      <c r="DA102" s="63"/>
      <c r="DB102" s="63"/>
      <c r="DC102" s="63"/>
      <c r="DD102" s="64"/>
      <c r="DE102" s="65"/>
      <c r="DF102" s="65"/>
      <c r="DG102" s="65"/>
      <c r="DH102" s="65"/>
      <c r="DI102" s="65"/>
      <c r="DJ102" s="65"/>
      <c r="DK102" s="66" t="s">
        <v>869</v>
      </c>
      <c r="DL102" s="62">
        <f>VLOOKUP($F102,[3]Activities!$A$9:$I$236,3,FALSE)/$AI102</f>
        <v>0.77935943060498214</v>
      </c>
      <c r="DM102" s="67">
        <f>VLOOKUP($F102,[3]Activities!$A$9:$I$236,4,FALSE)/$AI102</f>
        <v>0.77758007117437722</v>
      </c>
      <c r="DN102" s="67">
        <f>VLOOKUP($F102,[3]Activities!$A$9:$I$236,5,FALSE)/$AI102</f>
        <v>0.77402135231316715</v>
      </c>
      <c r="DO102" s="67">
        <f>VLOOKUP($F102,[3]Activities!$A$9:$I$236,6,FALSE)/$AI102</f>
        <v>0.77046263345195731</v>
      </c>
      <c r="DP102" s="67">
        <f>VLOOKUP($F102,[3]Activities!$A$9:$I$236,7,FALSE)/$AI102</f>
        <v>0.76690391459074725</v>
      </c>
      <c r="DQ102" s="67">
        <f>VLOOKUP($F102,[3]Activities!$A$9:$I$236,8,FALSE)/$AI102</f>
        <v>0.76334519572953741</v>
      </c>
      <c r="DR102" s="67">
        <f>VLOOKUP($F102,[3]Activities!$A$9:$I$236,9,FALSE)/$AI102</f>
        <v>0.75978647686832734</v>
      </c>
      <c r="DS102" s="68"/>
    </row>
    <row r="103" spans="1:123" x14ac:dyDescent="0.3">
      <c r="A103" s="69" t="s">
        <v>124</v>
      </c>
      <c r="B103" s="69" t="s">
        <v>901</v>
      </c>
      <c r="C103" s="69" t="s">
        <v>833</v>
      </c>
      <c r="D103" s="69" t="s">
        <v>1032</v>
      </c>
      <c r="E103" s="69" t="s">
        <v>1033</v>
      </c>
      <c r="F103" s="69" t="s">
        <v>1034</v>
      </c>
      <c r="G103" s="70" t="s">
        <v>1038</v>
      </c>
      <c r="H103" s="70" t="s">
        <v>1039</v>
      </c>
      <c r="I103" s="42">
        <v>650</v>
      </c>
      <c r="J103" s="71">
        <v>650</v>
      </c>
      <c r="K103" s="71">
        <v>650</v>
      </c>
      <c r="L103" s="71">
        <v>650</v>
      </c>
      <c r="M103" s="71">
        <v>650</v>
      </c>
      <c r="N103" s="71">
        <v>650</v>
      </c>
      <c r="O103" s="71">
        <v>650</v>
      </c>
      <c r="P103" s="72">
        <v>0</v>
      </c>
      <c r="Q103" s="45">
        <v>20</v>
      </c>
      <c r="R103" s="71">
        <v>20</v>
      </c>
      <c r="S103" s="71">
        <v>20</v>
      </c>
      <c r="T103" s="71">
        <v>20</v>
      </c>
      <c r="U103" s="71">
        <v>20</v>
      </c>
      <c r="V103" s="71">
        <v>20</v>
      </c>
      <c r="W103" s="71">
        <v>20</v>
      </c>
      <c r="X103" s="45">
        <v>0</v>
      </c>
      <c r="Y103" s="71">
        <v>0</v>
      </c>
      <c r="Z103" s="71">
        <v>0</v>
      </c>
      <c r="AA103" s="71">
        <v>0</v>
      </c>
      <c r="AB103" s="71">
        <v>0</v>
      </c>
      <c r="AC103" s="71">
        <v>0</v>
      </c>
      <c r="AD103" s="71">
        <v>0</v>
      </c>
      <c r="AE103" s="44">
        <f>[3]Parameters!$B$38</f>
        <v>0.05</v>
      </c>
      <c r="AF103" s="72">
        <v>0</v>
      </c>
      <c r="AG103" s="72">
        <v>30</v>
      </c>
      <c r="AH103" s="72">
        <v>30</v>
      </c>
      <c r="AI103" s="73">
        <v>1</v>
      </c>
      <c r="AJ103" s="73" t="s">
        <v>839</v>
      </c>
      <c r="AK103" s="73" t="s">
        <v>1040</v>
      </c>
      <c r="AL103" s="73"/>
      <c r="AM103" s="74"/>
      <c r="AN103" s="74"/>
      <c r="AO103" s="74"/>
      <c r="AP103" s="74"/>
      <c r="AQ103" s="74"/>
      <c r="AR103" s="74"/>
      <c r="AS103" s="75"/>
      <c r="AT103" s="75"/>
      <c r="AU103" s="75"/>
      <c r="AV103" s="76"/>
      <c r="AW103" s="76"/>
      <c r="AX103" s="76"/>
      <c r="AY103" s="77" t="s">
        <v>841</v>
      </c>
      <c r="AZ103" s="77"/>
      <c r="BA103" s="77"/>
      <c r="BB103" s="77"/>
      <c r="BC103" s="77"/>
      <c r="BD103" s="77"/>
      <c r="BE103" s="77"/>
      <c r="BF103" s="77"/>
      <c r="BG103" s="77"/>
      <c r="BH103" s="78"/>
      <c r="BI103" s="78"/>
      <c r="BJ103" s="78"/>
      <c r="BK103" s="78"/>
      <c r="BL103" s="79"/>
      <c r="BM103" s="80"/>
      <c r="BN103" s="81">
        <v>0</v>
      </c>
      <c r="BO103" s="72"/>
      <c r="BP103" s="72"/>
      <c r="BQ103" s="72"/>
      <c r="BR103" s="72"/>
      <c r="BS103" s="72"/>
      <c r="BT103" s="72"/>
      <c r="BU103" s="56">
        <f t="shared" si="19"/>
        <v>0</v>
      </c>
      <c r="BV103" s="77"/>
      <c r="BW103" s="77"/>
      <c r="BX103" s="77"/>
      <c r="BY103" s="77"/>
      <c r="BZ103" s="77"/>
      <c r="CA103" s="77"/>
      <c r="CB103" s="57">
        <v>8.76</v>
      </c>
      <c r="CC103" s="82">
        <v>500</v>
      </c>
      <c r="CD103" s="82">
        <v>500</v>
      </c>
      <c r="CE103" s="82">
        <v>500</v>
      </c>
      <c r="CF103" s="82">
        <v>500</v>
      </c>
      <c r="CG103" s="82">
        <v>500</v>
      </c>
      <c r="CH103" s="82">
        <v>500</v>
      </c>
      <c r="CI103" s="56"/>
      <c r="CJ103" s="83"/>
      <c r="CK103" s="83"/>
      <c r="CL103" s="83"/>
      <c r="CM103" s="83"/>
      <c r="CN103" s="83"/>
      <c r="CO103" s="83"/>
      <c r="CP103" s="60"/>
      <c r="CQ103" s="84"/>
      <c r="CR103" s="84"/>
      <c r="CS103" s="84"/>
      <c r="CT103" s="84"/>
      <c r="CU103" s="84"/>
      <c r="CV103" s="84"/>
      <c r="CW103" s="62"/>
      <c r="CX103" s="85"/>
      <c r="CY103" s="85"/>
      <c r="CZ103" s="85"/>
      <c r="DA103" s="85"/>
      <c r="DB103" s="85"/>
      <c r="DC103" s="85"/>
      <c r="DD103" s="64"/>
      <c r="DE103" s="86"/>
      <c r="DF103" s="86"/>
      <c r="DG103" s="86"/>
      <c r="DH103" s="86"/>
      <c r="DI103" s="86"/>
      <c r="DJ103" s="86"/>
      <c r="DK103" s="87" t="s">
        <v>978</v>
      </c>
      <c r="DL103" s="62">
        <f>VLOOKUP($F103,[3]Activities!$A$9:$I$236,3,FALSE)/$AI103</f>
        <v>8.76</v>
      </c>
      <c r="DM103" s="88">
        <f>VLOOKUP($F103,[3]Activities!$A$9:$I$236,4,FALSE)/$AI103</f>
        <v>8.74</v>
      </c>
      <c r="DN103" s="88">
        <f>VLOOKUP($F103,[3]Activities!$A$9:$I$236,5,FALSE)/$AI103</f>
        <v>8.6999999999999993</v>
      </c>
      <c r="DO103" s="88">
        <f>VLOOKUP($F103,[3]Activities!$A$9:$I$236,6,FALSE)/$AI103</f>
        <v>8.66</v>
      </c>
      <c r="DP103" s="88">
        <f>VLOOKUP($F103,[3]Activities!$A$9:$I$236,7,FALSE)/$AI103</f>
        <v>8.6199999999999992</v>
      </c>
      <c r="DQ103" s="88">
        <f>VLOOKUP($F103,[3]Activities!$A$9:$I$236,8,FALSE)/$AI103</f>
        <v>8.58</v>
      </c>
      <c r="DR103" s="88">
        <f>VLOOKUP($F103,[3]Activities!$A$9:$I$236,9,FALSE)/$AI103</f>
        <v>8.5399999999999991</v>
      </c>
      <c r="DS103" s="68"/>
    </row>
    <row r="104" spans="1:123" x14ac:dyDescent="0.3">
      <c r="A104" s="40" t="s">
        <v>125</v>
      </c>
      <c r="B104" s="40" t="s">
        <v>901</v>
      </c>
      <c r="C104" s="69" t="s">
        <v>833</v>
      </c>
      <c r="D104" s="69" t="s">
        <v>1032</v>
      </c>
      <c r="E104" s="69" t="s">
        <v>1033</v>
      </c>
      <c r="F104" s="69" t="s">
        <v>1034</v>
      </c>
      <c r="G104" s="41" t="s">
        <v>1041</v>
      </c>
      <c r="H104" s="70" t="s">
        <v>1039</v>
      </c>
      <c r="I104" s="42">
        <v>450</v>
      </c>
      <c r="J104" s="43">
        <v>450</v>
      </c>
      <c r="K104" s="43">
        <v>450</v>
      </c>
      <c r="L104" s="43">
        <v>450</v>
      </c>
      <c r="M104" s="43">
        <v>450</v>
      </c>
      <c r="N104" s="43">
        <v>450</v>
      </c>
      <c r="O104" s="43">
        <v>450</v>
      </c>
      <c r="P104" s="44">
        <v>0</v>
      </c>
      <c r="Q104" s="45">
        <v>15</v>
      </c>
      <c r="R104" s="43">
        <v>15</v>
      </c>
      <c r="S104" s="43">
        <v>15</v>
      </c>
      <c r="T104" s="43">
        <v>15</v>
      </c>
      <c r="U104" s="43">
        <v>15</v>
      </c>
      <c r="V104" s="43">
        <v>15</v>
      </c>
      <c r="W104" s="43">
        <v>15</v>
      </c>
      <c r="X104" s="45">
        <v>0</v>
      </c>
      <c r="Y104" s="71">
        <v>0</v>
      </c>
      <c r="Z104" s="71">
        <v>0</v>
      </c>
      <c r="AA104" s="71">
        <v>0</v>
      </c>
      <c r="AB104" s="71">
        <v>0</v>
      </c>
      <c r="AC104" s="71">
        <v>0</v>
      </c>
      <c r="AD104" s="71">
        <v>0</v>
      </c>
      <c r="AE104" s="44">
        <f>[3]Parameters!$B$38</f>
        <v>0.05</v>
      </c>
      <c r="AF104" s="44">
        <v>0</v>
      </c>
      <c r="AG104" s="44">
        <v>30</v>
      </c>
      <c r="AH104" s="44">
        <v>30</v>
      </c>
      <c r="AI104" s="46">
        <v>1</v>
      </c>
      <c r="AJ104" s="46" t="s">
        <v>839</v>
      </c>
      <c r="AK104" s="46" t="s">
        <v>1040</v>
      </c>
      <c r="AL104" s="46"/>
      <c r="AM104" s="47"/>
      <c r="AN104" s="47"/>
      <c r="AO104" s="47"/>
      <c r="AP104" s="47"/>
      <c r="AQ104" s="47"/>
      <c r="AR104" s="47"/>
      <c r="AS104" s="48"/>
      <c r="AT104" s="48"/>
      <c r="AU104" s="48"/>
      <c r="AV104" s="49"/>
      <c r="AW104" s="49"/>
      <c r="AX104" s="49"/>
      <c r="AY104" s="50" t="s">
        <v>841</v>
      </c>
      <c r="AZ104" s="50"/>
      <c r="BA104" s="50"/>
      <c r="BB104" s="51"/>
      <c r="BC104" s="51"/>
      <c r="BD104" s="51"/>
      <c r="BE104" s="51"/>
      <c r="BF104" s="51"/>
      <c r="BG104" s="51"/>
      <c r="BH104" s="52"/>
      <c r="BI104" s="52"/>
      <c r="BJ104" s="52"/>
      <c r="BK104" s="52"/>
      <c r="BL104" s="53"/>
      <c r="BM104" s="54"/>
      <c r="BN104" s="55">
        <v>0</v>
      </c>
      <c r="BO104" s="44"/>
      <c r="BP104" s="44"/>
      <c r="BQ104" s="44"/>
      <c r="BR104" s="44"/>
      <c r="BS104" s="44"/>
      <c r="BT104" s="44"/>
      <c r="BU104" s="56">
        <f t="shared" si="19"/>
        <v>0</v>
      </c>
      <c r="BV104" s="50"/>
      <c r="BW104" s="50"/>
      <c r="BX104" s="50"/>
      <c r="BY104" s="50"/>
      <c r="BZ104" s="50"/>
      <c r="CA104" s="50"/>
      <c r="CB104" s="57">
        <v>8.76</v>
      </c>
      <c r="CC104" s="58">
        <v>500</v>
      </c>
      <c r="CD104" s="58">
        <v>500</v>
      </c>
      <c r="CE104" s="58">
        <v>500</v>
      </c>
      <c r="CF104" s="58">
        <v>500</v>
      </c>
      <c r="CG104" s="58">
        <v>500</v>
      </c>
      <c r="CH104" s="58">
        <v>500</v>
      </c>
      <c r="CI104" s="56"/>
      <c r="CJ104" s="59"/>
      <c r="CK104" s="59"/>
      <c r="CL104" s="59"/>
      <c r="CM104" s="59"/>
      <c r="CN104" s="59"/>
      <c r="CO104" s="59"/>
      <c r="CP104" s="60"/>
      <c r="CQ104" s="61"/>
      <c r="CR104" s="61"/>
      <c r="CS104" s="61"/>
      <c r="CT104" s="61"/>
      <c r="CU104" s="61"/>
      <c r="CV104" s="61"/>
      <c r="CW104" s="62"/>
      <c r="CX104" s="63"/>
      <c r="CY104" s="63"/>
      <c r="CZ104" s="63"/>
      <c r="DA104" s="63"/>
      <c r="DB104" s="63"/>
      <c r="DC104" s="63"/>
      <c r="DD104" s="64"/>
      <c r="DE104" s="65"/>
      <c r="DF104" s="65"/>
      <c r="DG104" s="65"/>
      <c r="DH104" s="65"/>
      <c r="DI104" s="65"/>
      <c r="DJ104" s="65"/>
      <c r="DK104" s="66" t="s">
        <v>1042</v>
      </c>
      <c r="DL104" s="62">
        <f>VLOOKUP($F104,[3]Activities!$A$9:$I$236,3,FALSE)/$AI104</f>
        <v>8.76</v>
      </c>
      <c r="DM104" s="67">
        <f>VLOOKUP($F104,[3]Activities!$A$9:$I$236,4,FALSE)/$AI104</f>
        <v>8.74</v>
      </c>
      <c r="DN104" s="67">
        <f>VLOOKUP($F104,[3]Activities!$A$9:$I$236,5,FALSE)/$AI104</f>
        <v>8.6999999999999993</v>
      </c>
      <c r="DO104" s="67">
        <f>VLOOKUP($F104,[3]Activities!$A$9:$I$236,6,FALSE)/$AI104</f>
        <v>8.66</v>
      </c>
      <c r="DP104" s="67">
        <f>VLOOKUP($F104,[3]Activities!$A$9:$I$236,7,FALSE)/$AI104</f>
        <v>8.6199999999999992</v>
      </c>
      <c r="DQ104" s="67">
        <f>VLOOKUP($F104,[3]Activities!$A$9:$I$236,8,FALSE)/$AI104</f>
        <v>8.58</v>
      </c>
      <c r="DR104" s="67">
        <f>VLOOKUP($F104,[3]Activities!$A$9:$I$236,9,FALSE)/$AI104</f>
        <v>8.5399999999999991</v>
      </c>
      <c r="DS104" s="68"/>
    </row>
    <row r="105" spans="1:123" x14ac:dyDescent="0.3">
      <c r="A105" s="69" t="s">
        <v>126</v>
      </c>
      <c r="B105" s="69" t="s">
        <v>901</v>
      </c>
      <c r="C105" s="69" t="s">
        <v>833</v>
      </c>
      <c r="D105" s="69" t="s">
        <v>1032</v>
      </c>
      <c r="E105" s="69" t="s">
        <v>1033</v>
      </c>
      <c r="F105" s="69" t="s">
        <v>1034</v>
      </c>
      <c r="G105" s="70" t="s">
        <v>1043</v>
      </c>
      <c r="H105" s="70" t="s">
        <v>1039</v>
      </c>
      <c r="I105" s="42">
        <f>9.4</f>
        <v>9.4</v>
      </c>
      <c r="J105" s="71">
        <f>SUM(I105,K105)/2</f>
        <v>9.2149999999999999</v>
      </c>
      <c r="K105" s="71">
        <v>9.0299999999999994</v>
      </c>
      <c r="L105" s="71">
        <f>($O105-$K105)/4+K105</f>
        <v>8.8550000000000004</v>
      </c>
      <c r="M105" s="71">
        <f>($O105-$K105)/4+L105</f>
        <v>8.68</v>
      </c>
      <c r="N105" s="71">
        <f>($O105-$K105)/4+M105</f>
        <v>8.504999999999999</v>
      </c>
      <c r="O105" s="71">
        <v>8.33</v>
      </c>
      <c r="P105" s="72">
        <v>0</v>
      </c>
      <c r="Q105" s="45">
        <v>2.74</v>
      </c>
      <c r="R105" s="71">
        <f>SUM(Q105,S105)/2</f>
        <v>2.67</v>
      </c>
      <c r="S105" s="71">
        <v>2.6</v>
      </c>
      <c r="T105" s="71">
        <f>($W105-$S105)/4+S105</f>
        <v>2.5325000000000002</v>
      </c>
      <c r="U105" s="71">
        <f>($W105-$S105)/4+T105</f>
        <v>2.4650000000000003</v>
      </c>
      <c r="V105" s="71">
        <f>($W105-$S105)/4+U105</f>
        <v>2.3975000000000004</v>
      </c>
      <c r="W105" s="71">
        <v>2.33</v>
      </c>
      <c r="X105" s="45">
        <v>0</v>
      </c>
      <c r="Y105" s="71">
        <v>0</v>
      </c>
      <c r="Z105" s="71">
        <v>0</v>
      </c>
      <c r="AA105" s="71">
        <v>0</v>
      </c>
      <c r="AB105" s="71">
        <v>0</v>
      </c>
      <c r="AC105" s="71">
        <v>0</v>
      </c>
      <c r="AD105" s="71">
        <v>0</v>
      </c>
      <c r="AE105" s="44">
        <f>[3]Parameters!$B$38</f>
        <v>0.05</v>
      </c>
      <c r="AF105" s="72">
        <v>0</v>
      </c>
      <c r="AG105" s="72">
        <v>30</v>
      </c>
      <c r="AH105" s="72">
        <v>30</v>
      </c>
      <c r="AI105" s="73">
        <v>1</v>
      </c>
      <c r="AJ105" s="73" t="s">
        <v>839</v>
      </c>
      <c r="AK105" s="73" t="s">
        <v>1040</v>
      </c>
      <c r="AL105" s="73"/>
      <c r="AM105" s="74"/>
      <c r="AN105" s="74"/>
      <c r="AO105" s="74"/>
      <c r="AP105" s="74"/>
      <c r="AQ105" s="74"/>
      <c r="AR105" s="74"/>
      <c r="AS105" s="75"/>
      <c r="AT105" s="75"/>
      <c r="AU105" s="75"/>
      <c r="AV105" s="76"/>
      <c r="AW105" s="76"/>
      <c r="AX105" s="76"/>
      <c r="AY105" s="77" t="s">
        <v>841</v>
      </c>
      <c r="AZ105" s="77"/>
      <c r="BA105" s="77"/>
      <c r="BB105" s="77"/>
      <c r="BC105" s="77"/>
      <c r="BD105" s="77"/>
      <c r="BE105" s="77"/>
      <c r="BF105" s="77"/>
      <c r="BG105" s="77"/>
      <c r="BH105" s="78"/>
      <c r="BI105" s="78"/>
      <c r="BJ105" s="78"/>
      <c r="BK105" s="78"/>
      <c r="BL105" s="79"/>
      <c r="BM105" s="80"/>
      <c r="BN105" s="81">
        <v>0</v>
      </c>
      <c r="BO105" s="72"/>
      <c r="BP105" s="72"/>
      <c r="BQ105" s="72"/>
      <c r="BR105" s="72"/>
      <c r="BS105" s="72"/>
      <c r="BT105" s="72"/>
      <c r="BU105" s="56">
        <v>0</v>
      </c>
      <c r="BV105" s="94"/>
      <c r="BW105" s="94"/>
      <c r="BX105" s="77"/>
      <c r="BY105" s="77"/>
      <c r="BZ105" s="77"/>
      <c r="CA105" s="77"/>
      <c r="CB105" s="57">
        <v>0</v>
      </c>
      <c r="CC105" s="82">
        <v>500</v>
      </c>
      <c r="CD105" s="82">
        <v>500</v>
      </c>
      <c r="CE105" s="82">
        <v>500</v>
      </c>
      <c r="CF105" s="82">
        <v>500</v>
      </c>
      <c r="CG105" s="82">
        <v>500</v>
      </c>
      <c r="CH105" s="82">
        <v>500</v>
      </c>
      <c r="CI105" s="56"/>
      <c r="CJ105" s="83"/>
      <c r="CK105" s="83"/>
      <c r="CL105" s="83"/>
      <c r="CM105" s="83"/>
      <c r="CN105" s="83"/>
      <c r="CO105" s="83"/>
      <c r="CP105" s="60"/>
      <c r="CQ105" s="84"/>
      <c r="CR105" s="84"/>
      <c r="CS105" s="84"/>
      <c r="CT105" s="84"/>
      <c r="CU105" s="84"/>
      <c r="CV105" s="84"/>
      <c r="CW105" s="62"/>
      <c r="CX105" s="85"/>
      <c r="CY105" s="85"/>
      <c r="CZ105" s="85"/>
      <c r="DA105" s="85"/>
      <c r="DB105" s="85"/>
      <c r="DC105" s="85"/>
      <c r="DD105" s="64"/>
      <c r="DE105" s="86"/>
      <c r="DF105" s="86"/>
      <c r="DG105" s="86"/>
      <c r="DH105" s="86"/>
      <c r="DI105" s="86"/>
      <c r="DJ105" s="86"/>
      <c r="DK105" s="87" t="s">
        <v>978</v>
      </c>
      <c r="DL105" s="62">
        <f>VLOOKUP($F105,[3]Activities!$A$9:$I$236,3,FALSE)/$AI105</f>
        <v>8.76</v>
      </c>
      <c r="DM105" s="88">
        <f>VLOOKUP($F105,[3]Activities!$A$9:$I$236,4,FALSE)/$AI105</f>
        <v>8.74</v>
      </c>
      <c r="DN105" s="88">
        <f>VLOOKUP($F105,[3]Activities!$A$9:$I$236,5,FALSE)/$AI105</f>
        <v>8.6999999999999993</v>
      </c>
      <c r="DO105" s="88">
        <f>VLOOKUP($F105,[3]Activities!$A$9:$I$236,6,FALSE)/$AI105</f>
        <v>8.66</v>
      </c>
      <c r="DP105" s="88">
        <f>VLOOKUP($F105,[3]Activities!$A$9:$I$236,7,FALSE)/$AI105</f>
        <v>8.6199999999999992</v>
      </c>
      <c r="DQ105" s="88">
        <f>VLOOKUP($F105,[3]Activities!$A$9:$I$236,8,FALSE)/$AI105</f>
        <v>8.58</v>
      </c>
      <c r="DR105" s="88">
        <f>VLOOKUP($F105,[3]Activities!$A$9:$I$236,9,FALSE)/$AI105</f>
        <v>8.5399999999999991</v>
      </c>
      <c r="DS105" s="68"/>
    </row>
    <row r="106" spans="1:123" x14ac:dyDescent="0.3">
      <c r="A106" s="69" t="s">
        <v>127</v>
      </c>
      <c r="B106" s="69" t="s">
        <v>901</v>
      </c>
      <c r="C106" s="69" t="s">
        <v>833</v>
      </c>
      <c r="D106" s="69" t="s">
        <v>1032</v>
      </c>
      <c r="E106" s="69" t="s">
        <v>1033</v>
      </c>
      <c r="F106" s="69" t="s">
        <v>1034</v>
      </c>
      <c r="G106" s="70" t="s">
        <v>1044</v>
      </c>
      <c r="H106" s="70" t="s">
        <v>1039</v>
      </c>
      <c r="I106" s="42">
        <v>930</v>
      </c>
      <c r="J106" s="71">
        <v>930</v>
      </c>
      <c r="K106" s="71">
        <v>930</v>
      </c>
      <c r="L106" s="71">
        <v>930</v>
      </c>
      <c r="M106" s="71">
        <v>930</v>
      </c>
      <c r="N106" s="71">
        <v>930</v>
      </c>
      <c r="O106" s="71">
        <v>930</v>
      </c>
      <c r="P106" s="72">
        <v>0</v>
      </c>
      <c r="Q106" s="45">
        <v>31</v>
      </c>
      <c r="R106" s="71">
        <v>31</v>
      </c>
      <c r="S106" s="71">
        <v>31</v>
      </c>
      <c r="T106" s="71">
        <v>31</v>
      </c>
      <c r="U106" s="71">
        <v>31</v>
      </c>
      <c r="V106" s="71">
        <v>31</v>
      </c>
      <c r="W106" s="71">
        <v>31</v>
      </c>
      <c r="X106" s="45">
        <v>0</v>
      </c>
      <c r="Y106" s="71">
        <v>0</v>
      </c>
      <c r="Z106" s="71">
        <v>0</v>
      </c>
      <c r="AA106" s="71">
        <v>0</v>
      </c>
      <c r="AB106" s="71">
        <v>0</v>
      </c>
      <c r="AC106" s="71">
        <v>0</v>
      </c>
      <c r="AD106" s="71">
        <v>0</v>
      </c>
      <c r="AE106" s="44">
        <f>[3]Parameters!$B$38</f>
        <v>0.05</v>
      </c>
      <c r="AF106" s="72">
        <v>0</v>
      </c>
      <c r="AG106" s="72">
        <v>30</v>
      </c>
      <c r="AH106" s="72">
        <v>30</v>
      </c>
      <c r="AI106" s="73">
        <v>1</v>
      </c>
      <c r="AJ106" s="73" t="s">
        <v>839</v>
      </c>
      <c r="AK106" s="73" t="s">
        <v>1040</v>
      </c>
      <c r="AL106" s="73"/>
      <c r="AM106" s="74"/>
      <c r="AN106" s="74"/>
      <c r="AO106" s="74"/>
      <c r="AP106" s="74"/>
      <c r="AQ106" s="74"/>
      <c r="AR106" s="74"/>
      <c r="AS106" s="75"/>
      <c r="AT106" s="75"/>
      <c r="AU106" s="75"/>
      <c r="AV106" s="76"/>
      <c r="AW106" s="76"/>
      <c r="AX106" s="76"/>
      <c r="AY106" s="77" t="s">
        <v>841</v>
      </c>
      <c r="AZ106" s="77"/>
      <c r="BA106" s="77"/>
      <c r="BB106" s="77"/>
      <c r="BC106" s="77"/>
      <c r="BD106" s="77"/>
      <c r="BE106" s="77"/>
      <c r="BF106" s="77"/>
      <c r="BG106" s="77"/>
      <c r="BH106" s="78"/>
      <c r="BI106" s="78"/>
      <c r="BJ106" s="78"/>
      <c r="BK106" s="78"/>
      <c r="BL106" s="79"/>
      <c r="BM106" s="80"/>
      <c r="BN106" s="55">
        <v>0</v>
      </c>
      <c r="BO106" s="72"/>
      <c r="BP106" s="72"/>
      <c r="BQ106" s="72"/>
      <c r="BR106" s="72"/>
      <c r="BS106" s="72"/>
      <c r="BT106" s="72"/>
      <c r="BU106" s="56">
        <f t="shared" ref="BU106" si="28">IF(BL106=1,BN106,0)</f>
        <v>0</v>
      </c>
      <c r="BV106" s="77"/>
      <c r="BW106" s="77"/>
      <c r="BX106" s="77"/>
      <c r="BY106" s="77"/>
      <c r="BZ106" s="77"/>
      <c r="CA106" s="77"/>
      <c r="CB106" s="57">
        <v>0</v>
      </c>
      <c r="CC106" s="82">
        <v>500</v>
      </c>
      <c r="CD106" s="82">
        <v>500</v>
      </c>
      <c r="CE106" s="82">
        <v>500</v>
      </c>
      <c r="CF106" s="82">
        <v>500</v>
      </c>
      <c r="CG106" s="82">
        <v>500</v>
      </c>
      <c r="CH106" s="82">
        <v>500</v>
      </c>
      <c r="CI106" s="56"/>
      <c r="CJ106" s="83"/>
      <c r="CK106" s="83"/>
      <c r="CL106" s="83"/>
      <c r="CM106" s="83"/>
      <c r="CN106" s="83"/>
      <c r="CO106" s="83"/>
      <c r="CP106" s="60"/>
      <c r="CQ106" s="84"/>
      <c r="CR106" s="84"/>
      <c r="CS106" s="84"/>
      <c r="CT106" s="84"/>
      <c r="CU106" s="84"/>
      <c r="CV106" s="84"/>
      <c r="CW106" s="62"/>
      <c r="CX106" s="85"/>
      <c r="CY106" s="85"/>
      <c r="CZ106" s="85"/>
      <c r="DA106" s="85"/>
      <c r="DB106" s="85"/>
      <c r="DC106" s="85"/>
      <c r="DD106" s="64"/>
      <c r="DE106" s="86"/>
      <c r="DF106" s="86"/>
      <c r="DG106" s="86"/>
      <c r="DH106" s="86"/>
      <c r="DI106" s="86"/>
      <c r="DJ106" s="86"/>
      <c r="DK106" s="87"/>
      <c r="DL106" s="62"/>
      <c r="DM106" s="88"/>
      <c r="DN106" s="88"/>
      <c r="DO106" s="88"/>
      <c r="DP106" s="88"/>
      <c r="DQ106" s="88"/>
      <c r="DR106" s="88"/>
      <c r="DS106" s="68"/>
    </row>
    <row r="107" spans="1:123" x14ac:dyDescent="0.3">
      <c r="A107" s="69" t="s">
        <v>128</v>
      </c>
      <c r="B107" s="69" t="s">
        <v>896</v>
      </c>
      <c r="C107" s="69" t="s">
        <v>833</v>
      </c>
      <c r="D107" s="69" t="s">
        <v>1045</v>
      </c>
      <c r="E107" s="69" t="s">
        <v>1046</v>
      </c>
      <c r="F107" s="69" t="s">
        <v>1047</v>
      </c>
      <c r="G107" s="70" t="s">
        <v>1048</v>
      </c>
      <c r="H107" s="70" t="s">
        <v>1049</v>
      </c>
      <c r="I107" s="42">
        <v>3487.65</v>
      </c>
      <c r="J107" s="71">
        <v>3487.65</v>
      </c>
      <c r="K107" s="71">
        <v>3487.65</v>
      </c>
      <c r="L107" s="71">
        <v>3487.65</v>
      </c>
      <c r="M107" s="71">
        <v>3487.65</v>
      </c>
      <c r="N107" s="71">
        <v>3487.65</v>
      </c>
      <c r="O107" s="71">
        <v>3487.65</v>
      </c>
      <c r="P107" s="72">
        <v>0</v>
      </c>
      <c r="Q107" s="45">
        <v>209.26</v>
      </c>
      <c r="R107" s="71">
        <v>209.26</v>
      </c>
      <c r="S107" s="71">
        <v>209.26</v>
      </c>
      <c r="T107" s="71">
        <v>209.26</v>
      </c>
      <c r="U107" s="71">
        <v>209.26</v>
      </c>
      <c r="V107" s="71">
        <v>209.26</v>
      </c>
      <c r="W107" s="71">
        <v>209.26</v>
      </c>
      <c r="X107" s="45">
        <v>0</v>
      </c>
      <c r="Y107" s="71">
        <v>0</v>
      </c>
      <c r="Z107" s="71">
        <v>0</v>
      </c>
      <c r="AA107" s="71">
        <v>0</v>
      </c>
      <c r="AB107" s="71">
        <v>0</v>
      </c>
      <c r="AC107" s="71">
        <v>0</v>
      </c>
      <c r="AD107" s="71">
        <v>0</v>
      </c>
      <c r="AE107" s="44">
        <f>[3]Parameters!$B$38</f>
        <v>0.05</v>
      </c>
      <c r="AF107" s="72">
        <v>0</v>
      </c>
      <c r="AG107" s="72">
        <v>15</v>
      </c>
      <c r="AH107" s="72">
        <v>15</v>
      </c>
      <c r="AI107" s="73">
        <v>2.5</v>
      </c>
      <c r="AJ107" s="73" t="s">
        <v>839</v>
      </c>
      <c r="AK107" s="73" t="s">
        <v>907</v>
      </c>
      <c r="AL107" s="73"/>
      <c r="AM107" s="74"/>
      <c r="AN107" s="74"/>
      <c r="AO107" s="74"/>
      <c r="AP107" s="74"/>
      <c r="AQ107" s="74"/>
      <c r="AR107" s="74"/>
      <c r="AS107" s="75"/>
      <c r="AT107" s="75"/>
      <c r="AU107" s="75"/>
      <c r="AV107" s="76"/>
      <c r="AW107" s="76"/>
      <c r="AX107" s="76"/>
      <c r="AY107" s="77" t="s">
        <v>841</v>
      </c>
      <c r="AZ107" s="77"/>
      <c r="BA107" s="77"/>
      <c r="BB107" s="77"/>
      <c r="BC107" s="77"/>
      <c r="BD107" s="77"/>
      <c r="BE107" s="77"/>
      <c r="BF107" s="77"/>
      <c r="BG107" s="77"/>
      <c r="BH107" s="78"/>
      <c r="BI107" s="78"/>
      <c r="BJ107" s="78"/>
      <c r="BK107" s="78"/>
      <c r="BL107" s="79"/>
      <c r="BM107" s="80"/>
      <c r="BN107" s="81">
        <f>DL107-BN108</f>
        <v>1.9100000000000001</v>
      </c>
      <c r="BO107" s="72">
        <v>0.64666666666666661</v>
      </c>
      <c r="BP107" s="72">
        <v>0.64666666666666661</v>
      </c>
      <c r="BQ107" s="72">
        <f>BN107-SUM(BO107:BP107)</f>
        <v>0.61666666666666692</v>
      </c>
      <c r="BR107" s="72"/>
      <c r="BS107" s="72"/>
      <c r="BT107" s="72"/>
      <c r="BU107" s="56">
        <f t="shared" si="19"/>
        <v>0</v>
      </c>
      <c r="BV107" s="77"/>
      <c r="BW107" s="77"/>
      <c r="BX107" s="77"/>
      <c r="BY107" s="77"/>
      <c r="BZ107" s="77"/>
      <c r="CA107" s="77"/>
      <c r="CB107" s="57">
        <v>2.04</v>
      </c>
      <c r="CC107" s="82">
        <v>2.04</v>
      </c>
      <c r="CD107" s="82">
        <v>2.04</v>
      </c>
      <c r="CE107" s="82">
        <v>2.04</v>
      </c>
      <c r="CF107" s="82">
        <v>2.04</v>
      </c>
      <c r="CG107" s="82">
        <v>2.04</v>
      </c>
      <c r="CH107" s="82">
        <v>2.04</v>
      </c>
      <c r="CI107" s="56"/>
      <c r="CJ107" s="83"/>
      <c r="CK107" s="83"/>
      <c r="CL107" s="83"/>
      <c r="CM107" s="83"/>
      <c r="CN107" s="83"/>
      <c r="CO107" s="83"/>
      <c r="CP107" s="60"/>
      <c r="CQ107" s="84"/>
      <c r="CR107" s="84"/>
      <c r="CS107" s="84"/>
      <c r="CT107" s="84"/>
      <c r="CU107" s="84"/>
      <c r="CV107" s="84"/>
      <c r="CW107" s="62"/>
      <c r="CX107" s="85"/>
      <c r="CY107" s="85"/>
      <c r="CZ107" s="85"/>
      <c r="DA107" s="85"/>
      <c r="DB107" s="85"/>
      <c r="DC107" s="85"/>
      <c r="DD107" s="64"/>
      <c r="DE107" s="86"/>
      <c r="DF107" s="86"/>
      <c r="DG107" s="86"/>
      <c r="DH107" s="86"/>
      <c r="DI107" s="86"/>
      <c r="DJ107" s="86"/>
      <c r="DK107" s="87" t="s">
        <v>869</v>
      </c>
      <c r="DL107" s="62">
        <f>ROUNDUP(VLOOKUP($F107,[3]Activities!$A$9:$I$177,3,FALSE)/$AI107,2)</f>
        <v>2.04</v>
      </c>
      <c r="DM107" s="88">
        <f>ROUNDUP(VLOOKUP($F107,[3]Activities!$A$9:$I$177,4,FALSE)/$AI107,2)</f>
        <v>2.04</v>
      </c>
      <c r="DN107" s="88">
        <f>ROUNDUP(VLOOKUP($F107,[3]Activities!$A$9:$I$177,5,FALSE)/$AI107,2)</f>
        <v>2.04</v>
      </c>
      <c r="DO107" s="88">
        <f>ROUNDUP(VLOOKUP($F107,[3]Activities!$A$9:$I$177,6,FALSE)/$AI107,2)</f>
        <v>2.04</v>
      </c>
      <c r="DP107" s="88">
        <f>ROUNDUP(VLOOKUP($F107,[3]Activities!$A$9:$I$177,7,FALSE)/$AI107,2)</f>
        <v>2.04</v>
      </c>
      <c r="DQ107" s="88">
        <f>ROUNDUP(VLOOKUP($F107,[3]Activities!$A$9:$I$177,8,FALSE)/$AI107,2)</f>
        <v>2.04</v>
      </c>
      <c r="DR107" s="88">
        <f>ROUNDUP(VLOOKUP($F107,[3]Activities!$A$9:$I$177,9,FALSE)/$AI107,2)</f>
        <v>2.04</v>
      </c>
      <c r="DS107" s="68"/>
    </row>
    <row r="108" spans="1:123" x14ac:dyDescent="0.3">
      <c r="A108" s="40" t="s">
        <v>129</v>
      </c>
      <c r="B108" s="40" t="s">
        <v>896</v>
      </c>
      <c r="C108" s="40" t="s">
        <v>833</v>
      </c>
      <c r="D108" s="40" t="s">
        <v>1045</v>
      </c>
      <c r="E108" s="40" t="s">
        <v>1046</v>
      </c>
      <c r="F108" s="40" t="s">
        <v>1047</v>
      </c>
      <c r="G108" s="41" t="s">
        <v>1050</v>
      </c>
      <c r="H108" s="41" t="s">
        <v>1049</v>
      </c>
      <c r="I108" s="42">
        <v>8745.33</v>
      </c>
      <c r="J108" s="43">
        <v>8308.06</v>
      </c>
      <c r="K108" s="43">
        <v>7892.66</v>
      </c>
      <c r="L108" s="43">
        <v>7498.03</v>
      </c>
      <c r="M108" s="43">
        <v>7123.13</v>
      </c>
      <c r="N108" s="43">
        <v>6766.97</v>
      </c>
      <c r="O108" s="43">
        <v>6428.62</v>
      </c>
      <c r="P108" s="44">
        <v>0</v>
      </c>
      <c r="Q108" s="45">
        <v>146.47999999999999</v>
      </c>
      <c r="R108" s="43">
        <v>146.47999999999999</v>
      </c>
      <c r="S108" s="43">
        <v>146.47999999999999</v>
      </c>
      <c r="T108" s="43">
        <v>146.47999999999999</v>
      </c>
      <c r="U108" s="43">
        <v>146.47999999999999</v>
      </c>
      <c r="V108" s="43">
        <v>146.47999999999999</v>
      </c>
      <c r="W108" s="43">
        <v>146.47999999999999</v>
      </c>
      <c r="X108" s="45">
        <v>0</v>
      </c>
      <c r="Y108" s="43">
        <v>0</v>
      </c>
      <c r="Z108" s="43">
        <v>0</v>
      </c>
      <c r="AA108" s="43">
        <v>0</v>
      </c>
      <c r="AB108" s="43">
        <v>0</v>
      </c>
      <c r="AC108" s="43">
        <v>0</v>
      </c>
      <c r="AD108" s="43">
        <v>0</v>
      </c>
      <c r="AE108" s="44">
        <f>[3]Parameters!$B$38</f>
        <v>0.05</v>
      </c>
      <c r="AF108" s="44">
        <v>0</v>
      </c>
      <c r="AG108" s="44">
        <v>15</v>
      </c>
      <c r="AH108" s="44">
        <v>15</v>
      </c>
      <c r="AI108" s="46">
        <v>2.5</v>
      </c>
      <c r="AJ108" s="46" t="s">
        <v>839</v>
      </c>
      <c r="AK108" s="46" t="s">
        <v>1051</v>
      </c>
      <c r="AL108" s="46"/>
      <c r="AM108" s="47"/>
      <c r="AN108" s="47"/>
      <c r="AO108" s="47"/>
      <c r="AP108" s="47"/>
      <c r="AQ108" s="47"/>
      <c r="AR108" s="47"/>
      <c r="AS108" s="48"/>
      <c r="AT108" s="48"/>
      <c r="AU108" s="48"/>
      <c r="AV108" s="49"/>
      <c r="AW108" s="49"/>
      <c r="AX108" s="49"/>
      <c r="AY108" s="50" t="s">
        <v>841</v>
      </c>
      <c r="AZ108" s="50"/>
      <c r="BA108" s="50"/>
      <c r="BB108" s="51"/>
      <c r="BC108" s="51"/>
      <c r="BD108" s="51"/>
      <c r="BE108" s="51"/>
      <c r="BF108" s="51"/>
      <c r="BG108" s="51"/>
      <c r="BH108" s="52"/>
      <c r="BI108" s="52"/>
      <c r="BJ108" s="52"/>
      <c r="BK108" s="52"/>
      <c r="BL108" s="53"/>
      <c r="BM108" s="54"/>
      <c r="BN108" s="55">
        <v>0.13</v>
      </c>
      <c r="BO108" s="44">
        <v>2.1666666666666667E-2</v>
      </c>
      <c r="BP108" s="44">
        <v>4.3333333333333335E-2</v>
      </c>
      <c r="BQ108" s="44">
        <v>6.5000000000000002E-2</v>
      </c>
      <c r="BR108" s="44"/>
      <c r="BS108" s="44"/>
      <c r="BT108" s="44"/>
      <c r="BU108" s="56">
        <f t="shared" si="19"/>
        <v>0</v>
      </c>
      <c r="BV108" s="50"/>
      <c r="BW108" s="50"/>
      <c r="BX108" s="50"/>
      <c r="BY108" s="50"/>
      <c r="BZ108" s="50"/>
      <c r="CA108" s="50"/>
      <c r="CB108" s="57">
        <v>0.5</v>
      </c>
      <c r="CC108" s="58">
        <v>1</v>
      </c>
      <c r="CD108" s="58">
        <v>2.04</v>
      </c>
      <c r="CE108" s="58">
        <v>2.04</v>
      </c>
      <c r="CF108" s="58">
        <v>2.04</v>
      </c>
      <c r="CG108" s="58">
        <v>2.04</v>
      </c>
      <c r="CH108" s="58">
        <v>2.04</v>
      </c>
      <c r="CI108" s="56"/>
      <c r="CJ108" s="59"/>
      <c r="CK108" s="59"/>
      <c r="CL108" s="59"/>
      <c r="CM108" s="59"/>
      <c r="CN108" s="59"/>
      <c r="CO108" s="59"/>
      <c r="CP108" s="60"/>
      <c r="CQ108" s="61"/>
      <c r="CR108" s="61"/>
      <c r="CS108" s="61"/>
      <c r="CT108" s="61"/>
      <c r="CU108" s="61"/>
      <c r="CV108" s="61"/>
      <c r="CW108" s="62"/>
      <c r="CX108" s="63"/>
      <c r="CY108" s="63"/>
      <c r="CZ108" s="63"/>
      <c r="DA108" s="63"/>
      <c r="DB108" s="63"/>
      <c r="DC108" s="63"/>
      <c r="DD108" s="64"/>
      <c r="DE108" s="65"/>
      <c r="DF108" s="65"/>
      <c r="DG108" s="65"/>
      <c r="DH108" s="65"/>
      <c r="DI108" s="65"/>
      <c r="DJ108" s="65"/>
      <c r="DK108" s="66" t="s">
        <v>869</v>
      </c>
      <c r="DL108" s="62">
        <f>ROUNDUP(VLOOKUP($F108,[3]Activities!$A$9:$I$177,3,FALSE)/$AI108,2)</f>
        <v>2.04</v>
      </c>
      <c r="DM108" s="67">
        <f>ROUNDUP(VLOOKUP($F108,[3]Activities!$A$9:$I$177,4,FALSE)/$AI108,2)</f>
        <v>2.04</v>
      </c>
      <c r="DN108" s="67">
        <f>ROUNDUP(VLOOKUP($F108,[3]Activities!$A$9:$I$177,5,FALSE)/$AI108,2)</f>
        <v>2.04</v>
      </c>
      <c r="DO108" s="67">
        <f>ROUNDUP(VLOOKUP($F108,[3]Activities!$A$9:$I$177,6,FALSE)/$AI108,2)</f>
        <v>2.04</v>
      </c>
      <c r="DP108" s="67">
        <f>ROUNDUP(VLOOKUP($F108,[3]Activities!$A$9:$I$177,7,FALSE)/$AI108,2)</f>
        <v>2.04</v>
      </c>
      <c r="DQ108" s="67">
        <f>ROUNDUP(VLOOKUP($F108,[3]Activities!$A$9:$I$177,8,FALSE)/$AI108,2)</f>
        <v>2.04</v>
      </c>
      <c r="DR108" s="67">
        <f>ROUNDUP(VLOOKUP($F108,[3]Activities!$A$9:$I$177,9,FALSE)/$AI108,2)</f>
        <v>2.04</v>
      </c>
      <c r="DS108" s="68"/>
    </row>
    <row r="109" spans="1:123" x14ac:dyDescent="0.3">
      <c r="A109" s="69" t="s">
        <v>130</v>
      </c>
      <c r="B109" s="69" t="s">
        <v>896</v>
      </c>
      <c r="C109" s="69" t="s">
        <v>833</v>
      </c>
      <c r="D109" s="69" t="s">
        <v>1045</v>
      </c>
      <c r="E109" s="69" t="s">
        <v>1046</v>
      </c>
      <c r="F109" s="69" t="s">
        <v>1052</v>
      </c>
      <c r="G109" s="70" t="s">
        <v>1053</v>
      </c>
      <c r="H109" s="70" t="s">
        <v>1049</v>
      </c>
      <c r="I109" s="42">
        <v>5833.12</v>
      </c>
      <c r="J109" s="71">
        <v>5833.12</v>
      </c>
      <c r="K109" s="71">
        <v>5833.12</v>
      </c>
      <c r="L109" s="71">
        <v>5833.12</v>
      </c>
      <c r="M109" s="71">
        <v>5833.12</v>
      </c>
      <c r="N109" s="71">
        <v>5833.12</v>
      </c>
      <c r="O109" s="71">
        <v>5833.12</v>
      </c>
      <c r="P109" s="72">
        <v>0</v>
      </c>
      <c r="Q109" s="45">
        <v>1946.65</v>
      </c>
      <c r="R109" s="71">
        <v>1946.65</v>
      </c>
      <c r="S109" s="71">
        <v>1946.65</v>
      </c>
      <c r="T109" s="71">
        <v>1946.65</v>
      </c>
      <c r="U109" s="71">
        <v>1946.65</v>
      </c>
      <c r="V109" s="71">
        <v>1946.65</v>
      </c>
      <c r="W109" s="71">
        <v>1946.65</v>
      </c>
      <c r="X109" s="45">
        <v>0</v>
      </c>
      <c r="Y109" s="71">
        <v>0</v>
      </c>
      <c r="Z109" s="71">
        <v>0</v>
      </c>
      <c r="AA109" s="71">
        <v>0</v>
      </c>
      <c r="AB109" s="71">
        <v>0</v>
      </c>
      <c r="AC109" s="71">
        <v>0</v>
      </c>
      <c r="AD109" s="71">
        <v>0</v>
      </c>
      <c r="AE109" s="44">
        <f>[3]Parameters!$B$38</f>
        <v>0.05</v>
      </c>
      <c r="AF109" s="72">
        <v>0</v>
      </c>
      <c r="AG109" s="72">
        <v>15</v>
      </c>
      <c r="AH109" s="72">
        <v>15</v>
      </c>
      <c r="AI109" s="73">
        <v>11.1</v>
      </c>
      <c r="AJ109" s="73" t="s">
        <v>839</v>
      </c>
      <c r="AK109" s="73" t="s">
        <v>907</v>
      </c>
      <c r="AL109" s="73"/>
      <c r="AM109" s="74"/>
      <c r="AN109" s="74"/>
      <c r="AO109" s="74"/>
      <c r="AP109" s="74"/>
      <c r="AQ109" s="74"/>
      <c r="AR109" s="74"/>
      <c r="AS109" s="75"/>
      <c r="AT109" s="75"/>
      <c r="AU109" s="75"/>
      <c r="AV109" s="76"/>
      <c r="AW109" s="76"/>
      <c r="AX109" s="76"/>
      <c r="AY109" s="77" t="s">
        <v>841</v>
      </c>
      <c r="AZ109" s="77"/>
      <c r="BA109" s="77"/>
      <c r="BB109" s="77"/>
      <c r="BC109" s="77"/>
      <c r="BD109" s="77"/>
      <c r="BE109" s="77"/>
      <c r="BF109" s="77"/>
      <c r="BG109" s="77"/>
      <c r="BH109" s="78"/>
      <c r="BI109" s="78"/>
      <c r="BJ109" s="78"/>
      <c r="BK109" s="78"/>
      <c r="BL109" s="79"/>
      <c r="BM109" s="80"/>
      <c r="BN109" s="109">
        <f>DL109-SUM(BN110:BN119)</f>
        <v>5.8199999999999985</v>
      </c>
      <c r="BO109" s="72">
        <v>0.65</v>
      </c>
      <c r="BP109" s="72">
        <v>0.35</v>
      </c>
      <c r="BQ109" s="72"/>
      <c r="BR109" s="72"/>
      <c r="BS109" s="72"/>
      <c r="BT109" s="72"/>
      <c r="BU109" s="56">
        <f t="shared" si="19"/>
        <v>0</v>
      </c>
      <c r="BV109" s="77"/>
      <c r="BW109" s="77"/>
      <c r="BX109" s="77"/>
      <c r="BY109" s="77"/>
      <c r="BZ109" s="77"/>
      <c r="CA109" s="77"/>
      <c r="CB109" s="57">
        <v>9.4599999999999991</v>
      </c>
      <c r="CC109" s="82">
        <v>9.8699999999999992</v>
      </c>
      <c r="CD109" s="82">
        <v>10.549999999999999</v>
      </c>
      <c r="CE109" s="82">
        <v>11.09</v>
      </c>
      <c r="CF109" s="82">
        <v>11.629999999999999</v>
      </c>
      <c r="CG109" s="82">
        <v>12.17</v>
      </c>
      <c r="CH109" s="82">
        <v>12.62</v>
      </c>
      <c r="CI109" s="56"/>
      <c r="CJ109" s="83"/>
      <c r="CK109" s="83"/>
      <c r="CL109" s="83"/>
      <c r="CM109" s="83"/>
      <c r="CN109" s="83"/>
      <c r="CO109" s="83"/>
      <c r="CP109" s="60"/>
      <c r="CQ109" s="84"/>
      <c r="CR109" s="84"/>
      <c r="CS109" s="84"/>
      <c r="CT109" s="84"/>
      <c r="CU109" s="84"/>
      <c r="CV109" s="84"/>
      <c r="CW109" s="62"/>
      <c r="CX109" s="85"/>
      <c r="CY109" s="85"/>
      <c r="CZ109" s="85"/>
      <c r="DA109" s="85"/>
      <c r="DB109" s="85"/>
      <c r="DC109" s="85"/>
      <c r="DD109" s="64"/>
      <c r="DE109" s="86"/>
      <c r="DF109" s="86"/>
      <c r="DG109" s="86"/>
      <c r="DH109" s="86"/>
      <c r="DI109" s="86"/>
      <c r="DJ109" s="86"/>
      <c r="DK109" s="87" t="s">
        <v>869</v>
      </c>
      <c r="DL109" s="62">
        <f>ROUNDUP(VLOOKUP($F109,[3]Activities!$A$9:$I$177,3,FALSE)/$AI109,2)</f>
        <v>9.4599999999999991</v>
      </c>
      <c r="DM109" s="88">
        <f>ROUNDUP(VLOOKUP($F109,[3]Activities!$A$9:$I$177,4,FALSE)/$AI109,2)</f>
        <v>9.8699999999999992</v>
      </c>
      <c r="DN109" s="88">
        <f>ROUNDUP(VLOOKUP($F109,[3]Activities!$A$9:$I$177,5,FALSE)/$AI109,2)</f>
        <v>10.549999999999999</v>
      </c>
      <c r="DO109" s="88">
        <f>ROUNDUP(VLOOKUP($F109,[3]Activities!$A$9:$I$177,6,FALSE)/$AI109,2)</f>
        <v>11.09</v>
      </c>
      <c r="DP109" s="88">
        <f>ROUNDUP(VLOOKUP($F109,[3]Activities!$A$9:$I$177,7,FALSE)/$AI109,2)</f>
        <v>11.629999999999999</v>
      </c>
      <c r="DQ109" s="88">
        <f>ROUNDUP(VLOOKUP($F109,[3]Activities!$A$9:$I$177,8,FALSE)/$AI109,2)</f>
        <v>12.17</v>
      </c>
      <c r="DR109" s="88">
        <f>ROUNDUP(VLOOKUP($F109,[3]Activities!$A$9:$I$177,9,FALSE)/$AI109,2)</f>
        <v>12.62</v>
      </c>
      <c r="DS109" s="68"/>
    </row>
    <row r="110" spans="1:123" x14ac:dyDescent="0.3">
      <c r="A110" s="40" t="s">
        <v>131</v>
      </c>
      <c r="B110" s="40" t="s">
        <v>896</v>
      </c>
      <c r="C110" s="40" t="s">
        <v>833</v>
      </c>
      <c r="D110" s="40" t="s">
        <v>1045</v>
      </c>
      <c r="E110" s="40" t="s">
        <v>1046</v>
      </c>
      <c r="F110" s="40" t="s">
        <v>1052</v>
      </c>
      <c r="G110" s="41" t="s">
        <v>1054</v>
      </c>
      <c r="H110" s="41" t="s">
        <v>1049</v>
      </c>
      <c r="I110" s="42">
        <v>9880.9500000000007</v>
      </c>
      <c r="J110" s="43">
        <v>8461.91</v>
      </c>
      <c r="K110" s="43">
        <v>7113.81</v>
      </c>
      <c r="L110" s="43">
        <v>5833.12</v>
      </c>
      <c r="M110" s="43">
        <v>5833.12</v>
      </c>
      <c r="N110" s="43">
        <v>5833.12</v>
      </c>
      <c r="O110" s="43">
        <v>5833.12</v>
      </c>
      <c r="P110" s="44">
        <v>0</v>
      </c>
      <c r="Q110" s="45">
        <v>1946.65</v>
      </c>
      <c r="R110" s="43">
        <v>1946.65</v>
      </c>
      <c r="S110" s="43">
        <v>1946.65</v>
      </c>
      <c r="T110" s="43">
        <v>1946.65</v>
      </c>
      <c r="U110" s="43">
        <v>1946.65</v>
      </c>
      <c r="V110" s="43">
        <v>1946.65</v>
      </c>
      <c r="W110" s="43">
        <v>1946.65</v>
      </c>
      <c r="X110" s="45">
        <v>0</v>
      </c>
      <c r="Y110" s="43">
        <v>0</v>
      </c>
      <c r="Z110" s="43">
        <v>0</v>
      </c>
      <c r="AA110" s="43">
        <v>0</v>
      </c>
      <c r="AB110" s="43">
        <v>0</v>
      </c>
      <c r="AC110" s="43">
        <v>0</v>
      </c>
      <c r="AD110" s="43">
        <v>0</v>
      </c>
      <c r="AE110" s="44">
        <f>[3]Parameters!$B$38</f>
        <v>0.05</v>
      </c>
      <c r="AF110" s="44">
        <v>0</v>
      </c>
      <c r="AG110" s="44">
        <v>15</v>
      </c>
      <c r="AH110" s="44">
        <v>15</v>
      </c>
      <c r="AI110" s="46">
        <v>11.1</v>
      </c>
      <c r="AJ110" s="46" t="s">
        <v>839</v>
      </c>
      <c r="AK110" s="46" t="s">
        <v>907</v>
      </c>
      <c r="AL110" s="46"/>
      <c r="AM110" s="47"/>
      <c r="AN110" s="47"/>
      <c r="AO110" s="47"/>
      <c r="AP110" s="47"/>
      <c r="AQ110" s="47"/>
      <c r="AR110" s="47"/>
      <c r="AS110" s="48"/>
      <c r="AT110" s="48"/>
      <c r="AU110" s="48"/>
      <c r="AV110" s="49"/>
      <c r="AW110" s="49"/>
      <c r="AX110" s="49"/>
      <c r="AY110" s="50" t="s">
        <v>841</v>
      </c>
      <c r="AZ110" s="50"/>
      <c r="BA110" s="50"/>
      <c r="BB110" s="51"/>
      <c r="BC110" s="51"/>
      <c r="BD110" s="51"/>
      <c r="BE110" s="51"/>
      <c r="BF110" s="51"/>
      <c r="BG110" s="51"/>
      <c r="BH110" s="52"/>
      <c r="BI110" s="52"/>
      <c r="BJ110" s="52"/>
      <c r="BK110" s="52"/>
      <c r="BL110" s="53"/>
      <c r="BM110" s="54"/>
      <c r="BN110" s="55">
        <v>1.7</v>
      </c>
      <c r="BO110" s="44">
        <v>0.3</v>
      </c>
      <c r="BP110" s="44">
        <v>0.6</v>
      </c>
      <c r="BQ110" s="44">
        <v>0.8</v>
      </c>
      <c r="BR110" s="44"/>
      <c r="BS110" s="44"/>
      <c r="BT110" s="44"/>
      <c r="BU110" s="56">
        <f t="shared" si="19"/>
        <v>0</v>
      </c>
      <c r="BV110" s="50"/>
      <c r="BW110" s="50"/>
      <c r="BX110" s="50"/>
      <c r="BY110" s="50"/>
      <c r="BZ110" s="50"/>
      <c r="CA110" s="50"/>
      <c r="CB110" s="57">
        <v>9.4599999999999991</v>
      </c>
      <c r="CC110" s="58">
        <v>9.8699999999999992</v>
      </c>
      <c r="CD110" s="58">
        <v>10.549999999999999</v>
      </c>
      <c r="CE110" s="58">
        <v>11.09</v>
      </c>
      <c r="CF110" s="58">
        <v>11.629999999999999</v>
      </c>
      <c r="CG110" s="58">
        <v>12.17</v>
      </c>
      <c r="CH110" s="58">
        <v>12.62</v>
      </c>
      <c r="CI110" s="56"/>
      <c r="CJ110" s="59"/>
      <c r="CK110" s="59"/>
      <c r="CL110" s="59"/>
      <c r="CM110" s="59"/>
      <c r="CN110" s="59"/>
      <c r="CO110" s="59"/>
      <c r="CP110" s="60"/>
      <c r="CQ110" s="61"/>
      <c r="CR110" s="61"/>
      <c r="CS110" s="61"/>
      <c r="CT110" s="61"/>
      <c r="CU110" s="61"/>
      <c r="CV110" s="61"/>
      <c r="CW110" s="62"/>
      <c r="CX110" s="63"/>
      <c r="CY110" s="63"/>
      <c r="CZ110" s="63"/>
      <c r="DA110" s="63"/>
      <c r="DB110" s="63"/>
      <c r="DC110" s="63"/>
      <c r="DD110" s="64"/>
      <c r="DE110" s="65"/>
      <c r="DF110" s="65"/>
      <c r="DG110" s="65"/>
      <c r="DH110" s="65"/>
      <c r="DI110" s="65"/>
      <c r="DJ110" s="65"/>
      <c r="DK110" s="66" t="s">
        <v>1055</v>
      </c>
      <c r="DL110" s="62">
        <f>ROUNDUP(VLOOKUP($F110,[3]Activities!$A$9:$I$177,3,FALSE)/$AI110,2)</f>
        <v>9.4599999999999991</v>
      </c>
      <c r="DM110" s="67">
        <f>ROUNDUP(VLOOKUP($F110,[3]Activities!$A$9:$I$177,4,FALSE)/$AI110,2)</f>
        <v>9.8699999999999992</v>
      </c>
      <c r="DN110" s="67">
        <f>ROUNDUP(VLOOKUP($F110,[3]Activities!$A$9:$I$177,5,FALSE)/$AI110,2)</f>
        <v>10.549999999999999</v>
      </c>
      <c r="DO110" s="67">
        <f>ROUNDUP(VLOOKUP($F110,[3]Activities!$A$9:$I$177,6,FALSE)/$AI110,2)</f>
        <v>11.09</v>
      </c>
      <c r="DP110" s="67">
        <f>ROUNDUP(VLOOKUP($F110,[3]Activities!$A$9:$I$177,7,FALSE)/$AI110,2)</f>
        <v>11.629999999999999</v>
      </c>
      <c r="DQ110" s="67">
        <f>ROUNDUP(VLOOKUP($F110,[3]Activities!$A$9:$I$177,8,FALSE)/$AI110,2)</f>
        <v>12.17</v>
      </c>
      <c r="DR110" s="67">
        <f>ROUNDUP(VLOOKUP($F110,[3]Activities!$A$9:$I$177,9,FALSE)/$AI110,2)</f>
        <v>12.62</v>
      </c>
      <c r="DS110" s="68"/>
    </row>
    <row r="111" spans="1:123" x14ac:dyDescent="0.3">
      <c r="A111" s="40" t="s">
        <v>132</v>
      </c>
      <c r="B111" s="40" t="s">
        <v>896</v>
      </c>
      <c r="C111" s="40" t="s">
        <v>833</v>
      </c>
      <c r="D111" s="40" t="s">
        <v>1045</v>
      </c>
      <c r="E111" s="40" t="s">
        <v>1046</v>
      </c>
      <c r="F111" s="40" t="s">
        <v>1052</v>
      </c>
      <c r="G111" s="41" t="s">
        <v>1056</v>
      </c>
      <c r="H111" s="41" t="s">
        <v>1049</v>
      </c>
      <c r="I111" s="42">
        <v>9880.9500000000007</v>
      </c>
      <c r="J111" s="43">
        <v>8461.91</v>
      </c>
      <c r="K111" s="43">
        <v>7113.81</v>
      </c>
      <c r="L111" s="43">
        <v>5833.12</v>
      </c>
      <c r="M111" s="43">
        <v>5833.12</v>
      </c>
      <c r="N111" s="43">
        <v>5833.12</v>
      </c>
      <c r="O111" s="43">
        <v>5833.12</v>
      </c>
      <c r="P111" s="44">
        <v>0</v>
      </c>
      <c r="Q111" s="45">
        <v>1946.65</v>
      </c>
      <c r="R111" s="43">
        <v>1946.65</v>
      </c>
      <c r="S111" s="43">
        <v>1946.65</v>
      </c>
      <c r="T111" s="43">
        <v>1946.65</v>
      </c>
      <c r="U111" s="43">
        <v>1946.65</v>
      </c>
      <c r="V111" s="43">
        <v>1946.65</v>
      </c>
      <c r="W111" s="43">
        <v>1946.65</v>
      </c>
      <c r="X111" s="45">
        <v>0</v>
      </c>
      <c r="Y111" s="43">
        <v>0</v>
      </c>
      <c r="Z111" s="43">
        <v>0</v>
      </c>
      <c r="AA111" s="43">
        <v>0</v>
      </c>
      <c r="AB111" s="43">
        <v>0</v>
      </c>
      <c r="AC111" s="43">
        <v>0</v>
      </c>
      <c r="AD111" s="43">
        <v>0</v>
      </c>
      <c r="AE111" s="44">
        <f>[3]Parameters!$B$38</f>
        <v>0.05</v>
      </c>
      <c r="AF111" s="44">
        <v>0</v>
      </c>
      <c r="AG111" s="44">
        <v>15</v>
      </c>
      <c r="AH111" s="44">
        <v>15</v>
      </c>
      <c r="AI111" s="46">
        <v>11.1</v>
      </c>
      <c r="AJ111" s="46" t="s">
        <v>839</v>
      </c>
      <c r="AK111" s="46" t="s">
        <v>907</v>
      </c>
      <c r="AL111" s="46"/>
      <c r="AM111" s="47"/>
      <c r="AN111" s="47"/>
      <c r="AO111" s="47"/>
      <c r="AP111" s="47"/>
      <c r="AQ111" s="47"/>
      <c r="AR111" s="47"/>
      <c r="AS111" s="48"/>
      <c r="AT111" s="48"/>
      <c r="AU111" s="48"/>
      <c r="AV111" s="49"/>
      <c r="AW111" s="49"/>
      <c r="AX111" s="49"/>
      <c r="AY111" s="50" t="s">
        <v>841</v>
      </c>
      <c r="AZ111" s="50"/>
      <c r="BA111" s="50"/>
      <c r="BB111" s="51"/>
      <c r="BC111" s="51"/>
      <c r="BD111" s="51"/>
      <c r="BE111" s="51"/>
      <c r="BF111" s="51"/>
      <c r="BG111" s="51"/>
      <c r="BH111" s="52"/>
      <c r="BI111" s="52"/>
      <c r="BJ111" s="52"/>
      <c r="BK111" s="52"/>
      <c r="BL111" s="107"/>
      <c r="BM111" s="54"/>
      <c r="BN111" s="55">
        <v>1.7</v>
      </c>
      <c r="BO111" s="44">
        <v>0.3</v>
      </c>
      <c r="BP111" s="44">
        <v>0.6</v>
      </c>
      <c r="BQ111" s="44">
        <v>0.8</v>
      </c>
      <c r="BR111" s="44"/>
      <c r="BS111" s="44"/>
      <c r="BT111" s="44"/>
      <c r="BU111" s="56">
        <f t="shared" si="19"/>
        <v>0</v>
      </c>
      <c r="BV111" s="50"/>
      <c r="BW111" s="50"/>
      <c r="BX111" s="50"/>
      <c r="BY111" s="50"/>
      <c r="BZ111" s="50"/>
      <c r="CA111" s="50"/>
      <c r="CB111" s="57">
        <v>9.4599999999999991</v>
      </c>
      <c r="CC111" s="58">
        <v>9.8699999999999992</v>
      </c>
      <c r="CD111" s="58">
        <v>10.549999999999999</v>
      </c>
      <c r="CE111" s="58">
        <v>11.09</v>
      </c>
      <c r="CF111" s="58">
        <v>11.629999999999999</v>
      </c>
      <c r="CG111" s="58">
        <v>12.17</v>
      </c>
      <c r="CH111" s="58">
        <v>12.62</v>
      </c>
      <c r="CI111" s="56"/>
      <c r="CJ111" s="59"/>
      <c r="CK111" s="59"/>
      <c r="CL111" s="59"/>
      <c r="CM111" s="59"/>
      <c r="CN111" s="59"/>
      <c r="CO111" s="59"/>
      <c r="CP111" s="60"/>
      <c r="CQ111" s="61"/>
      <c r="CR111" s="61"/>
      <c r="CS111" s="61"/>
      <c r="CT111" s="61"/>
      <c r="CU111" s="61"/>
      <c r="CV111" s="61"/>
      <c r="CW111" s="62"/>
      <c r="CX111" s="63"/>
      <c r="CY111" s="63"/>
      <c r="CZ111" s="63"/>
      <c r="DA111" s="63"/>
      <c r="DB111" s="63"/>
      <c r="DC111" s="63"/>
      <c r="DD111" s="64"/>
      <c r="DE111" s="65"/>
      <c r="DF111" s="65"/>
      <c r="DG111" s="65"/>
      <c r="DH111" s="65"/>
      <c r="DI111" s="65"/>
      <c r="DJ111" s="65"/>
      <c r="DK111" s="66" t="s">
        <v>1055</v>
      </c>
      <c r="DL111" s="62">
        <f>ROUNDUP(VLOOKUP($F111,[3]Activities!$A$9:$I$177,3,FALSE)/$AI111,2)</f>
        <v>9.4599999999999991</v>
      </c>
      <c r="DM111" s="67">
        <f>ROUNDUP(VLOOKUP($F111,[3]Activities!$A$9:$I$177,4,FALSE)/$AI111,2)</f>
        <v>9.8699999999999992</v>
      </c>
      <c r="DN111" s="67">
        <f>ROUNDUP(VLOOKUP($F111,[3]Activities!$A$9:$I$177,5,FALSE)/$AI111,2)</f>
        <v>10.549999999999999</v>
      </c>
      <c r="DO111" s="67">
        <f>ROUNDUP(VLOOKUP($F111,[3]Activities!$A$9:$I$177,6,FALSE)/$AI111,2)</f>
        <v>11.09</v>
      </c>
      <c r="DP111" s="67">
        <f>ROUNDUP(VLOOKUP($F111,[3]Activities!$A$9:$I$177,7,FALSE)/$AI111,2)</f>
        <v>11.629999999999999</v>
      </c>
      <c r="DQ111" s="67">
        <f>ROUNDUP(VLOOKUP($F111,[3]Activities!$A$9:$I$177,8,FALSE)/$AI111,2)</f>
        <v>12.17</v>
      </c>
      <c r="DR111" s="67">
        <f>ROUNDUP(VLOOKUP($F111,[3]Activities!$A$9:$I$177,9,FALSE)/$AI111,2)</f>
        <v>12.62</v>
      </c>
      <c r="DS111" s="68"/>
    </row>
    <row r="112" spans="1:123" x14ac:dyDescent="0.3">
      <c r="A112" s="40" t="s">
        <v>133</v>
      </c>
      <c r="B112" s="40" t="s">
        <v>896</v>
      </c>
      <c r="C112" s="40" t="s">
        <v>833</v>
      </c>
      <c r="D112" s="40" t="s">
        <v>1045</v>
      </c>
      <c r="E112" s="40" t="s">
        <v>1046</v>
      </c>
      <c r="F112" s="40" t="s">
        <v>1052</v>
      </c>
      <c r="G112" s="41" t="s">
        <v>1057</v>
      </c>
      <c r="H112" s="41" t="s">
        <v>1049</v>
      </c>
      <c r="I112" s="42">
        <v>9880.9500000000007</v>
      </c>
      <c r="J112" s="43">
        <v>8461.91</v>
      </c>
      <c r="K112" s="43">
        <v>7113.81</v>
      </c>
      <c r="L112" s="43">
        <v>5833.12</v>
      </c>
      <c r="M112" s="43">
        <v>5833.12</v>
      </c>
      <c r="N112" s="43">
        <v>5833.12</v>
      </c>
      <c r="O112" s="43">
        <v>5833.12</v>
      </c>
      <c r="P112" s="44">
        <v>0</v>
      </c>
      <c r="Q112" s="45">
        <v>1946.65</v>
      </c>
      <c r="R112" s="43">
        <v>1946.65</v>
      </c>
      <c r="S112" s="43">
        <v>1946.65</v>
      </c>
      <c r="T112" s="43">
        <v>1946.65</v>
      </c>
      <c r="U112" s="43">
        <v>1946.65</v>
      </c>
      <c r="V112" s="43">
        <v>1946.65</v>
      </c>
      <c r="W112" s="43">
        <v>1946.65</v>
      </c>
      <c r="X112" s="45">
        <v>0</v>
      </c>
      <c r="Y112" s="43">
        <v>0</v>
      </c>
      <c r="Z112" s="43">
        <v>0</v>
      </c>
      <c r="AA112" s="43">
        <v>0</v>
      </c>
      <c r="AB112" s="43">
        <v>0</v>
      </c>
      <c r="AC112" s="43">
        <v>0</v>
      </c>
      <c r="AD112" s="43">
        <v>0</v>
      </c>
      <c r="AE112" s="44">
        <f>[3]Parameters!$B$38</f>
        <v>0.05</v>
      </c>
      <c r="AF112" s="44">
        <v>0</v>
      </c>
      <c r="AG112" s="44">
        <v>15</v>
      </c>
      <c r="AH112" s="44">
        <v>15</v>
      </c>
      <c r="AI112" s="46">
        <v>11.1</v>
      </c>
      <c r="AJ112" s="46" t="s">
        <v>839</v>
      </c>
      <c r="AK112" s="46" t="s">
        <v>907</v>
      </c>
      <c r="AL112" s="46"/>
      <c r="AM112" s="47"/>
      <c r="AN112" s="47"/>
      <c r="AO112" s="47"/>
      <c r="AP112" s="47"/>
      <c r="AQ112" s="47"/>
      <c r="AR112" s="47"/>
      <c r="AS112" s="48"/>
      <c r="AT112" s="48"/>
      <c r="AU112" s="48"/>
      <c r="AV112" s="49"/>
      <c r="AW112" s="49"/>
      <c r="AX112" s="49"/>
      <c r="AY112" s="50" t="s">
        <v>841</v>
      </c>
      <c r="AZ112" s="50"/>
      <c r="BA112" s="50"/>
      <c r="BB112" s="51"/>
      <c r="BC112" s="51"/>
      <c r="BD112" s="51"/>
      <c r="BE112" s="51"/>
      <c r="BF112" s="51"/>
      <c r="BG112" s="51"/>
      <c r="BH112" s="52"/>
      <c r="BI112" s="52"/>
      <c r="BJ112" s="52"/>
      <c r="BK112" s="52"/>
      <c r="BL112" s="107"/>
      <c r="BM112" s="54"/>
      <c r="BN112" s="55">
        <v>0</v>
      </c>
      <c r="BO112" s="55">
        <v>0</v>
      </c>
      <c r="BP112" s="55">
        <v>0</v>
      </c>
      <c r="BQ112" s="55">
        <v>0</v>
      </c>
      <c r="BR112" s="44"/>
      <c r="BS112" s="44"/>
      <c r="BT112" s="44"/>
      <c r="BU112" s="56">
        <f t="shared" si="19"/>
        <v>0</v>
      </c>
      <c r="BV112" s="50"/>
      <c r="BW112" s="50"/>
      <c r="BX112" s="50"/>
      <c r="BY112" s="50"/>
      <c r="BZ112" s="50"/>
      <c r="CA112" s="50"/>
      <c r="CB112" s="57">
        <v>9.4599999999999991</v>
      </c>
      <c r="CC112" s="58">
        <v>9.8699999999999992</v>
      </c>
      <c r="CD112" s="58">
        <v>10.549999999999999</v>
      </c>
      <c r="CE112" s="58">
        <v>11.09</v>
      </c>
      <c r="CF112" s="58">
        <v>11.629999999999999</v>
      </c>
      <c r="CG112" s="58">
        <v>12.17</v>
      </c>
      <c r="CH112" s="58">
        <v>12.62</v>
      </c>
      <c r="CI112" s="56"/>
      <c r="CJ112" s="59"/>
      <c r="CK112" s="59"/>
      <c r="CL112" s="59"/>
      <c r="CM112" s="59"/>
      <c r="CN112" s="59"/>
      <c r="CO112" s="59"/>
      <c r="CP112" s="60"/>
      <c r="CQ112" s="61"/>
      <c r="CR112" s="61"/>
      <c r="CS112" s="61"/>
      <c r="CT112" s="61"/>
      <c r="CU112" s="61"/>
      <c r="CV112" s="61"/>
      <c r="CW112" s="62"/>
      <c r="CX112" s="63"/>
      <c r="CY112" s="63"/>
      <c r="CZ112" s="63"/>
      <c r="DA112" s="63"/>
      <c r="DB112" s="63"/>
      <c r="DC112" s="63"/>
      <c r="DD112" s="64"/>
      <c r="DE112" s="65"/>
      <c r="DF112" s="65"/>
      <c r="DG112" s="65"/>
      <c r="DH112" s="65"/>
      <c r="DI112" s="65"/>
      <c r="DJ112" s="65"/>
      <c r="DK112" s="66" t="s">
        <v>1055</v>
      </c>
      <c r="DL112" s="62">
        <f>ROUNDUP(VLOOKUP($F112,[3]Activities!$A$9:$I$177,3,FALSE)/$AI112,2)</f>
        <v>9.4599999999999991</v>
      </c>
      <c r="DM112" s="67">
        <f>ROUNDUP(VLOOKUP($F112,[3]Activities!$A$9:$I$177,4,FALSE)/$AI112,2)</f>
        <v>9.8699999999999992</v>
      </c>
      <c r="DN112" s="67">
        <f>ROUNDUP(VLOOKUP($F112,[3]Activities!$A$9:$I$177,5,FALSE)/$AI112,2)</f>
        <v>10.549999999999999</v>
      </c>
      <c r="DO112" s="67">
        <f>ROUNDUP(VLOOKUP($F112,[3]Activities!$A$9:$I$177,6,FALSE)/$AI112,2)</f>
        <v>11.09</v>
      </c>
      <c r="DP112" s="67">
        <f>ROUNDUP(VLOOKUP($F112,[3]Activities!$A$9:$I$177,7,FALSE)/$AI112,2)</f>
        <v>11.629999999999999</v>
      </c>
      <c r="DQ112" s="67">
        <f>ROUNDUP(VLOOKUP($F112,[3]Activities!$A$9:$I$177,8,FALSE)/$AI112,2)</f>
        <v>12.17</v>
      </c>
      <c r="DR112" s="67">
        <f>ROUNDUP(VLOOKUP($F112,[3]Activities!$A$9:$I$177,9,FALSE)/$AI112,2)</f>
        <v>12.62</v>
      </c>
      <c r="DS112" s="68"/>
    </row>
    <row r="113" spans="1:123" x14ac:dyDescent="0.3">
      <c r="A113" s="69" t="s">
        <v>134</v>
      </c>
      <c r="B113" s="69" t="s">
        <v>896</v>
      </c>
      <c r="C113" s="69" t="s">
        <v>833</v>
      </c>
      <c r="D113" s="69" t="s">
        <v>1045</v>
      </c>
      <c r="E113" s="69" t="s">
        <v>1046</v>
      </c>
      <c r="F113" s="69" t="s">
        <v>1052</v>
      </c>
      <c r="G113" s="70" t="s">
        <v>1058</v>
      </c>
      <c r="H113" s="70" t="s">
        <v>1049</v>
      </c>
      <c r="I113" s="42">
        <v>12180.12</v>
      </c>
      <c r="J113" s="71">
        <v>10646.11</v>
      </c>
      <c r="K113" s="71">
        <v>9188.81</v>
      </c>
      <c r="L113" s="71">
        <v>7804.37</v>
      </c>
      <c r="M113" s="71">
        <v>6489.15</v>
      </c>
      <c r="N113" s="71">
        <v>5239.6899999999996</v>
      </c>
      <c r="O113" s="71">
        <v>4052.71</v>
      </c>
      <c r="P113" s="72">
        <v>0</v>
      </c>
      <c r="Q113" s="45">
        <v>1946.65</v>
      </c>
      <c r="R113" s="71">
        <v>1946.65</v>
      </c>
      <c r="S113" s="71">
        <v>1946.65</v>
      </c>
      <c r="T113" s="71">
        <v>1946.65</v>
      </c>
      <c r="U113" s="71">
        <v>1946.65</v>
      </c>
      <c r="V113" s="71">
        <v>1946.65</v>
      </c>
      <c r="W113" s="71">
        <v>1946.65</v>
      </c>
      <c r="X113" s="45">
        <v>0</v>
      </c>
      <c r="Y113" s="71">
        <v>0</v>
      </c>
      <c r="Z113" s="71">
        <v>0</v>
      </c>
      <c r="AA113" s="71">
        <v>0</v>
      </c>
      <c r="AB113" s="71">
        <v>0</v>
      </c>
      <c r="AC113" s="71">
        <v>0</v>
      </c>
      <c r="AD113" s="71">
        <v>0</v>
      </c>
      <c r="AE113" s="44">
        <f>[3]Parameters!$B$38</f>
        <v>0.05</v>
      </c>
      <c r="AF113" s="72">
        <v>0</v>
      </c>
      <c r="AG113" s="72">
        <v>15</v>
      </c>
      <c r="AH113" s="72">
        <v>15</v>
      </c>
      <c r="AI113" s="73">
        <v>11.1</v>
      </c>
      <c r="AJ113" s="73" t="s">
        <v>839</v>
      </c>
      <c r="AK113" s="73" t="s">
        <v>907</v>
      </c>
      <c r="AL113" s="73"/>
      <c r="AM113" s="74"/>
      <c r="AN113" s="74"/>
      <c r="AO113" s="74"/>
      <c r="AP113" s="74"/>
      <c r="AQ113" s="74"/>
      <c r="AR113" s="74"/>
      <c r="AS113" s="75"/>
      <c r="AT113" s="75"/>
      <c r="AU113" s="75"/>
      <c r="AV113" s="76"/>
      <c r="AW113" s="76"/>
      <c r="AX113" s="76"/>
      <c r="AY113" s="77" t="s">
        <v>841</v>
      </c>
      <c r="AZ113" s="77"/>
      <c r="BA113" s="77"/>
      <c r="BB113" s="77"/>
      <c r="BC113" s="77"/>
      <c r="BD113" s="77"/>
      <c r="BE113" s="77"/>
      <c r="BF113" s="77"/>
      <c r="BG113" s="77"/>
      <c r="BH113" s="78"/>
      <c r="BI113" s="78"/>
      <c r="BJ113" s="78"/>
      <c r="BK113" s="78"/>
      <c r="BL113" s="107"/>
      <c r="BM113" s="80"/>
      <c r="BN113" s="81">
        <v>0.04</v>
      </c>
      <c r="BO113" s="72">
        <v>0.01</v>
      </c>
      <c r="BP113" s="72">
        <v>0.01</v>
      </c>
      <c r="BQ113" s="72">
        <v>0.02</v>
      </c>
      <c r="BR113" s="72"/>
      <c r="BS113" s="72"/>
      <c r="BT113" s="72"/>
      <c r="BU113" s="56">
        <f t="shared" si="19"/>
        <v>0</v>
      </c>
      <c r="BV113" s="77"/>
      <c r="BW113" s="77"/>
      <c r="BX113" s="77"/>
      <c r="BY113" s="77"/>
      <c r="BZ113" s="77"/>
      <c r="CA113" s="77"/>
      <c r="CB113" s="57">
        <v>9.4599999999999991</v>
      </c>
      <c r="CC113" s="82">
        <v>9.8699999999999992</v>
      </c>
      <c r="CD113" s="82">
        <v>10.549999999999999</v>
      </c>
      <c r="CE113" s="82">
        <v>11.09</v>
      </c>
      <c r="CF113" s="82">
        <v>11.629999999999999</v>
      </c>
      <c r="CG113" s="82">
        <v>12.17</v>
      </c>
      <c r="CH113" s="82">
        <v>12.62</v>
      </c>
      <c r="CI113" s="56"/>
      <c r="CJ113" s="83"/>
      <c r="CK113" s="83"/>
      <c r="CL113" s="83"/>
      <c r="CM113" s="83"/>
      <c r="CN113" s="83"/>
      <c r="CO113" s="83"/>
      <c r="CP113" s="60"/>
      <c r="CQ113" s="84"/>
      <c r="CR113" s="84"/>
      <c r="CS113" s="84"/>
      <c r="CT113" s="84"/>
      <c r="CU113" s="84"/>
      <c r="CV113" s="84"/>
      <c r="CW113" s="62"/>
      <c r="CX113" s="85"/>
      <c r="CY113" s="85"/>
      <c r="CZ113" s="85"/>
      <c r="DA113" s="85"/>
      <c r="DB113" s="85"/>
      <c r="DC113" s="85"/>
      <c r="DD113" s="64"/>
      <c r="DE113" s="86"/>
      <c r="DF113" s="86"/>
      <c r="DG113" s="86"/>
      <c r="DH113" s="86"/>
      <c r="DI113" s="86"/>
      <c r="DJ113" s="86"/>
      <c r="DK113" s="87" t="s">
        <v>1055</v>
      </c>
      <c r="DL113" s="62">
        <f>ROUNDUP(VLOOKUP($F113,[3]Activities!$A$9:$I$177,3,FALSE)/$AI113,2)</f>
        <v>9.4599999999999991</v>
      </c>
      <c r="DM113" s="88">
        <f>ROUNDUP(VLOOKUP($F113,[3]Activities!$A$9:$I$177,4,FALSE)/$AI113,2)</f>
        <v>9.8699999999999992</v>
      </c>
      <c r="DN113" s="88">
        <f>ROUNDUP(VLOOKUP($F113,[3]Activities!$A$9:$I$177,5,FALSE)/$AI113,2)</f>
        <v>10.549999999999999</v>
      </c>
      <c r="DO113" s="88">
        <f>ROUNDUP(VLOOKUP($F113,[3]Activities!$A$9:$I$177,6,FALSE)/$AI113,2)</f>
        <v>11.09</v>
      </c>
      <c r="DP113" s="88">
        <f>ROUNDUP(VLOOKUP($F113,[3]Activities!$A$9:$I$177,7,FALSE)/$AI113,2)</f>
        <v>11.629999999999999</v>
      </c>
      <c r="DQ113" s="88">
        <f>ROUNDUP(VLOOKUP($F113,[3]Activities!$A$9:$I$177,8,FALSE)/$AI113,2)</f>
        <v>12.17</v>
      </c>
      <c r="DR113" s="88">
        <f>ROUNDUP(VLOOKUP($F113,[3]Activities!$A$9:$I$177,9,FALSE)/$AI113,2)</f>
        <v>12.62</v>
      </c>
      <c r="DS113" s="68"/>
    </row>
    <row r="114" spans="1:123" x14ac:dyDescent="0.3">
      <c r="A114" s="40" t="s">
        <v>135</v>
      </c>
      <c r="B114" s="40" t="s">
        <v>896</v>
      </c>
      <c r="C114" s="40" t="s">
        <v>833</v>
      </c>
      <c r="D114" s="40" t="s">
        <v>1045</v>
      </c>
      <c r="E114" s="40" t="s">
        <v>1046</v>
      </c>
      <c r="F114" s="40" t="s">
        <v>1052</v>
      </c>
      <c r="G114" s="41" t="s">
        <v>1059</v>
      </c>
      <c r="H114" s="41" t="s">
        <v>1049</v>
      </c>
      <c r="I114" s="42">
        <v>10788.11</v>
      </c>
      <c r="J114" s="43">
        <v>9909.4699999999993</v>
      </c>
      <c r="K114" s="43">
        <v>9057.18</v>
      </c>
      <c r="L114" s="43">
        <v>8230.4699999999993</v>
      </c>
      <c r="M114" s="43">
        <v>7428.55</v>
      </c>
      <c r="N114" s="43">
        <v>6650.7</v>
      </c>
      <c r="O114" s="43">
        <v>5896.18</v>
      </c>
      <c r="P114" s="44">
        <v>0</v>
      </c>
      <c r="Q114" s="45">
        <v>1654.65</v>
      </c>
      <c r="R114" s="43">
        <v>1654.65</v>
      </c>
      <c r="S114" s="43">
        <v>1654.65</v>
      </c>
      <c r="T114" s="43">
        <v>1654.65</v>
      </c>
      <c r="U114" s="43">
        <v>1654.65</v>
      </c>
      <c r="V114" s="43">
        <v>1654.65</v>
      </c>
      <c r="W114" s="43">
        <v>1654.65</v>
      </c>
      <c r="X114" s="45">
        <v>0</v>
      </c>
      <c r="Y114" s="43">
        <v>0</v>
      </c>
      <c r="Z114" s="43">
        <v>0</v>
      </c>
      <c r="AA114" s="43">
        <v>0</v>
      </c>
      <c r="AB114" s="43">
        <v>0</v>
      </c>
      <c r="AC114" s="43">
        <v>0</v>
      </c>
      <c r="AD114" s="43">
        <v>0</v>
      </c>
      <c r="AE114" s="44">
        <f>[3]Parameters!$B$38</f>
        <v>0.05</v>
      </c>
      <c r="AF114" s="44">
        <v>0</v>
      </c>
      <c r="AG114" s="44">
        <v>15</v>
      </c>
      <c r="AH114" s="44">
        <v>15</v>
      </c>
      <c r="AI114" s="46">
        <v>11.1</v>
      </c>
      <c r="AJ114" s="46" t="s">
        <v>839</v>
      </c>
      <c r="AK114" s="46" t="s">
        <v>1051</v>
      </c>
      <c r="AL114" s="46"/>
      <c r="AM114" s="47"/>
      <c r="AN114" s="47"/>
      <c r="AO114" s="47"/>
      <c r="AP114" s="47"/>
      <c r="AQ114" s="47"/>
      <c r="AR114" s="47"/>
      <c r="AS114" s="48"/>
      <c r="AT114" s="48"/>
      <c r="AU114" s="48"/>
      <c r="AV114" s="49"/>
      <c r="AW114" s="49"/>
      <c r="AX114" s="49"/>
      <c r="AY114" s="50" t="s">
        <v>841</v>
      </c>
      <c r="AZ114" s="50"/>
      <c r="BA114" s="50"/>
      <c r="BB114" s="51"/>
      <c r="BC114" s="51"/>
      <c r="BD114" s="51"/>
      <c r="BE114" s="51"/>
      <c r="BF114" s="51"/>
      <c r="BG114" s="51"/>
      <c r="BH114" s="52"/>
      <c r="BI114" s="52"/>
      <c r="BJ114" s="52"/>
      <c r="BK114" s="52"/>
      <c r="BL114" s="107"/>
      <c r="BM114" s="54"/>
      <c r="BN114" s="55">
        <v>0</v>
      </c>
      <c r="BO114" s="44"/>
      <c r="BP114" s="44"/>
      <c r="BQ114" s="44"/>
      <c r="BR114" s="44"/>
      <c r="BS114" s="44"/>
      <c r="BT114" s="44"/>
      <c r="BU114" s="56">
        <f t="shared" si="19"/>
        <v>0</v>
      </c>
      <c r="BV114" s="50"/>
      <c r="BW114" s="50"/>
      <c r="BX114" s="50"/>
      <c r="BY114" s="50"/>
      <c r="BZ114" s="50"/>
      <c r="CA114" s="50"/>
      <c r="CB114" s="57">
        <v>0.01</v>
      </c>
      <c r="CC114" s="58">
        <v>0.01</v>
      </c>
      <c r="CD114" s="58">
        <v>1.0549999999999999</v>
      </c>
      <c r="CE114" s="58">
        <v>1.6635</v>
      </c>
      <c r="CF114" s="58">
        <v>2.3260000000000001</v>
      </c>
      <c r="CG114" s="58">
        <v>3.0425</v>
      </c>
      <c r="CH114" s="58">
        <v>3.7859999999999996</v>
      </c>
      <c r="CI114" s="56"/>
      <c r="CJ114" s="59"/>
      <c r="CK114" s="59"/>
      <c r="CL114" s="59"/>
      <c r="CM114" s="59"/>
      <c r="CN114" s="59"/>
      <c r="CO114" s="59"/>
      <c r="CP114" s="60"/>
      <c r="CQ114" s="61"/>
      <c r="CR114" s="61"/>
      <c r="CS114" s="61"/>
      <c r="CT114" s="61"/>
      <c r="CU114" s="61"/>
      <c r="CV114" s="61"/>
      <c r="CW114" s="62"/>
      <c r="CX114" s="63"/>
      <c r="CY114" s="63"/>
      <c r="CZ114" s="63"/>
      <c r="DA114" s="63"/>
      <c r="DB114" s="63"/>
      <c r="DC114" s="63"/>
      <c r="DD114" s="64"/>
      <c r="DE114" s="65"/>
      <c r="DF114" s="65"/>
      <c r="DG114" s="65"/>
      <c r="DH114" s="65"/>
      <c r="DI114" s="65"/>
      <c r="DJ114" s="65"/>
      <c r="DK114" s="66" t="s">
        <v>1055</v>
      </c>
      <c r="DL114" s="62">
        <f>ROUNDUP(VLOOKUP($F114,[3]Activities!$A$9:$I$177,3,FALSE)/$AI114,2)</f>
        <v>9.4599999999999991</v>
      </c>
      <c r="DM114" s="67">
        <f>ROUNDUP(VLOOKUP($F114,[3]Activities!$A$9:$I$177,4,FALSE)/$AI114,2)</f>
        <v>9.8699999999999992</v>
      </c>
      <c r="DN114" s="67">
        <f>ROUNDUP(VLOOKUP($F114,[3]Activities!$A$9:$I$177,5,FALSE)/$AI114,2)</f>
        <v>10.549999999999999</v>
      </c>
      <c r="DO114" s="67">
        <f>ROUNDUP(VLOOKUP($F114,[3]Activities!$A$9:$I$177,6,FALSE)/$AI114,2)</f>
        <v>11.09</v>
      </c>
      <c r="DP114" s="67">
        <f>ROUNDUP(VLOOKUP($F114,[3]Activities!$A$9:$I$177,7,FALSE)/$AI114,2)</f>
        <v>11.629999999999999</v>
      </c>
      <c r="DQ114" s="67">
        <f>ROUNDUP(VLOOKUP($F114,[3]Activities!$A$9:$I$177,8,FALSE)/$AI114,2)</f>
        <v>12.17</v>
      </c>
      <c r="DR114" s="67">
        <f>ROUNDUP(VLOOKUP($F114,[3]Activities!$A$9:$I$177,9,FALSE)/$AI114,2)</f>
        <v>12.62</v>
      </c>
      <c r="DS114" s="68"/>
    </row>
    <row r="115" spans="1:123" x14ac:dyDescent="0.3">
      <c r="A115" s="69" t="s">
        <v>136</v>
      </c>
      <c r="B115" s="69" t="s">
        <v>896</v>
      </c>
      <c r="C115" s="69" t="s">
        <v>833</v>
      </c>
      <c r="D115" s="69" t="s">
        <v>1045</v>
      </c>
      <c r="E115" s="69" t="s">
        <v>1046</v>
      </c>
      <c r="F115" s="69" t="s">
        <v>1052</v>
      </c>
      <c r="G115" s="70" t="s">
        <v>1060</v>
      </c>
      <c r="H115" s="70" t="s">
        <v>1049</v>
      </c>
      <c r="I115" s="42">
        <v>16833.21</v>
      </c>
      <c r="J115" s="71">
        <v>15243.22</v>
      </c>
      <c r="K115" s="71">
        <v>13724.77</v>
      </c>
      <c r="L115" s="71">
        <v>12274.66</v>
      </c>
      <c r="M115" s="71">
        <v>10889.8</v>
      </c>
      <c r="N115" s="71">
        <v>9567.26</v>
      </c>
      <c r="O115" s="71">
        <v>8304.23</v>
      </c>
      <c r="P115" s="72">
        <v>0</v>
      </c>
      <c r="Q115" s="45">
        <v>1946.65</v>
      </c>
      <c r="R115" s="71">
        <v>1946.65</v>
      </c>
      <c r="S115" s="71">
        <v>1946.65</v>
      </c>
      <c r="T115" s="71">
        <v>1946.65</v>
      </c>
      <c r="U115" s="71">
        <v>1946.65</v>
      </c>
      <c r="V115" s="71">
        <v>1946.65</v>
      </c>
      <c r="W115" s="71">
        <v>1946.65</v>
      </c>
      <c r="X115" s="45">
        <v>0</v>
      </c>
      <c r="Y115" s="71">
        <v>0</v>
      </c>
      <c r="Z115" s="71">
        <v>0</v>
      </c>
      <c r="AA115" s="71">
        <v>0</v>
      </c>
      <c r="AB115" s="71">
        <v>0</v>
      </c>
      <c r="AC115" s="71">
        <v>0</v>
      </c>
      <c r="AD115" s="71">
        <v>0</v>
      </c>
      <c r="AE115" s="44">
        <f>[3]Parameters!$B$38</f>
        <v>0.05</v>
      </c>
      <c r="AF115" s="72">
        <v>0</v>
      </c>
      <c r="AG115" s="72">
        <v>15</v>
      </c>
      <c r="AH115" s="72">
        <v>15</v>
      </c>
      <c r="AI115" s="73">
        <v>11.1</v>
      </c>
      <c r="AJ115" s="73" t="s">
        <v>839</v>
      </c>
      <c r="AK115" s="73" t="s">
        <v>1051</v>
      </c>
      <c r="AL115" s="73"/>
      <c r="AM115" s="74"/>
      <c r="AN115" s="74"/>
      <c r="AO115" s="74"/>
      <c r="AP115" s="74"/>
      <c r="AQ115" s="74"/>
      <c r="AR115" s="74"/>
      <c r="AS115" s="75"/>
      <c r="AT115" s="75"/>
      <c r="AU115" s="75"/>
      <c r="AV115" s="76"/>
      <c r="AW115" s="76"/>
      <c r="AX115" s="76"/>
      <c r="AY115" s="77" t="s">
        <v>841</v>
      </c>
      <c r="AZ115" s="77"/>
      <c r="BA115" s="77"/>
      <c r="BB115" s="77"/>
      <c r="BC115" s="77"/>
      <c r="BD115" s="77"/>
      <c r="BE115" s="77"/>
      <c r="BF115" s="77"/>
      <c r="BG115" s="77"/>
      <c r="BH115" s="78"/>
      <c r="BI115" s="78"/>
      <c r="BJ115" s="78"/>
      <c r="BK115" s="78"/>
      <c r="BL115" s="79"/>
      <c r="BM115" s="80"/>
      <c r="BN115" s="81">
        <v>0.1</v>
      </c>
      <c r="BO115" s="72">
        <v>2.5000000000000001E-2</v>
      </c>
      <c r="BP115" s="72">
        <v>0.05</v>
      </c>
      <c r="BQ115" s="72">
        <v>2.5000000000000001E-2</v>
      </c>
      <c r="BR115" s="72"/>
      <c r="BS115" s="72"/>
      <c r="BT115" s="72"/>
      <c r="BU115" s="56">
        <f t="shared" si="19"/>
        <v>0</v>
      </c>
      <c r="BV115" s="77"/>
      <c r="BW115" s="77"/>
      <c r="BX115" s="77"/>
      <c r="BY115" s="77"/>
      <c r="BZ115" s="77"/>
      <c r="CA115" s="77"/>
      <c r="CB115" s="57">
        <v>0.1</v>
      </c>
      <c r="CC115" s="82">
        <v>1</v>
      </c>
      <c r="CD115" s="82">
        <v>10</v>
      </c>
      <c r="CE115" s="82">
        <v>12</v>
      </c>
      <c r="CF115" s="82">
        <v>12</v>
      </c>
      <c r="CG115" s="82">
        <v>12.17</v>
      </c>
      <c r="CH115" s="82">
        <v>12.62</v>
      </c>
      <c r="CI115" s="56"/>
      <c r="CJ115" s="83"/>
      <c r="CK115" s="83"/>
      <c r="CL115" s="83"/>
      <c r="CM115" s="83"/>
      <c r="CN115" s="83"/>
      <c r="CO115" s="83"/>
      <c r="CP115" s="60"/>
      <c r="CQ115" s="84"/>
      <c r="CR115" s="84"/>
      <c r="CS115" s="84"/>
      <c r="CT115" s="84"/>
      <c r="CU115" s="84"/>
      <c r="CV115" s="84"/>
      <c r="CW115" s="62"/>
      <c r="CX115" s="85"/>
      <c r="CY115" s="85"/>
      <c r="CZ115" s="85"/>
      <c r="DA115" s="85"/>
      <c r="DB115" s="85"/>
      <c r="DC115" s="85"/>
      <c r="DD115" s="64"/>
      <c r="DE115" s="86"/>
      <c r="DF115" s="86"/>
      <c r="DG115" s="86"/>
      <c r="DH115" s="86"/>
      <c r="DI115" s="86"/>
      <c r="DJ115" s="86"/>
      <c r="DK115" s="87" t="s">
        <v>842</v>
      </c>
      <c r="DL115" s="62">
        <f>ROUNDUP(VLOOKUP($F115,[3]Activities!$A$9:$I$177,3,FALSE)/$AI115,2)</f>
        <v>9.4599999999999991</v>
      </c>
      <c r="DM115" s="88">
        <f>ROUNDUP(VLOOKUP($F115,[3]Activities!$A$9:$I$177,4,FALSE)/$AI115,2)</f>
        <v>9.8699999999999992</v>
      </c>
      <c r="DN115" s="88">
        <f>ROUNDUP(VLOOKUP($F115,[3]Activities!$A$9:$I$177,5,FALSE)/$AI115,2)</f>
        <v>10.549999999999999</v>
      </c>
      <c r="DO115" s="88">
        <f>ROUNDUP(VLOOKUP($F115,[3]Activities!$A$9:$I$177,6,FALSE)/$AI115,2)</f>
        <v>11.09</v>
      </c>
      <c r="DP115" s="88">
        <f>ROUNDUP(VLOOKUP($F115,[3]Activities!$A$9:$I$177,7,FALSE)/$AI115,2)</f>
        <v>11.629999999999999</v>
      </c>
      <c r="DQ115" s="88">
        <f>ROUNDUP(VLOOKUP($F115,[3]Activities!$A$9:$I$177,8,FALSE)/$AI115,2)</f>
        <v>12.17</v>
      </c>
      <c r="DR115" s="88">
        <f>ROUNDUP(VLOOKUP($F115,[3]Activities!$A$9:$I$177,9,FALSE)/$AI115,2)</f>
        <v>12.62</v>
      </c>
      <c r="DS115" s="68"/>
    </row>
    <row r="116" spans="1:123" x14ac:dyDescent="0.3">
      <c r="A116" s="40" t="s">
        <v>137</v>
      </c>
      <c r="B116" s="40" t="s">
        <v>896</v>
      </c>
      <c r="C116" s="40" t="s">
        <v>833</v>
      </c>
      <c r="D116" s="40" t="s">
        <v>1045</v>
      </c>
      <c r="E116" s="40" t="s">
        <v>1046</v>
      </c>
      <c r="F116" s="40" t="s">
        <v>1052</v>
      </c>
      <c r="G116" s="41" t="s">
        <v>1061</v>
      </c>
      <c r="H116" s="41" t="s">
        <v>1049</v>
      </c>
      <c r="I116" s="42">
        <v>26935.77</v>
      </c>
      <c r="J116" s="43">
        <v>23300.91</v>
      </c>
      <c r="K116" s="43">
        <v>19956.84</v>
      </c>
      <c r="L116" s="43">
        <v>16880.29</v>
      </c>
      <c r="M116" s="43">
        <v>14049.87</v>
      </c>
      <c r="N116" s="43">
        <v>11445.88</v>
      </c>
      <c r="O116" s="43">
        <v>9050.2099999999991</v>
      </c>
      <c r="P116" s="44">
        <v>0</v>
      </c>
      <c r="Q116" s="45">
        <v>1297.77</v>
      </c>
      <c r="R116" s="43">
        <v>1297.77</v>
      </c>
      <c r="S116" s="43">
        <v>1297.77</v>
      </c>
      <c r="T116" s="43">
        <v>1297.77</v>
      </c>
      <c r="U116" s="43">
        <v>1297.77</v>
      </c>
      <c r="V116" s="43">
        <v>1297.77</v>
      </c>
      <c r="W116" s="43">
        <v>1297.77</v>
      </c>
      <c r="X116" s="45">
        <v>0</v>
      </c>
      <c r="Y116" s="43">
        <v>0</v>
      </c>
      <c r="Z116" s="43">
        <v>0</v>
      </c>
      <c r="AA116" s="43">
        <v>0</v>
      </c>
      <c r="AB116" s="43">
        <v>0</v>
      </c>
      <c r="AC116" s="43">
        <v>0</v>
      </c>
      <c r="AD116" s="43">
        <v>0</v>
      </c>
      <c r="AE116" s="44">
        <f>[3]Parameters!$B$38</f>
        <v>0.05</v>
      </c>
      <c r="AF116" s="44">
        <v>0</v>
      </c>
      <c r="AG116" s="44">
        <v>15</v>
      </c>
      <c r="AH116" s="44">
        <v>15</v>
      </c>
      <c r="AI116" s="46">
        <v>11.1</v>
      </c>
      <c r="AJ116" s="46" t="s">
        <v>839</v>
      </c>
      <c r="AK116" s="46" t="s">
        <v>1051</v>
      </c>
      <c r="AL116" s="46"/>
      <c r="AM116" s="47"/>
      <c r="AN116" s="47"/>
      <c r="AO116" s="47"/>
      <c r="AP116" s="47"/>
      <c r="AQ116" s="47"/>
      <c r="AR116" s="47"/>
      <c r="AS116" s="48"/>
      <c r="AT116" s="48"/>
      <c r="AU116" s="48"/>
      <c r="AV116" s="49"/>
      <c r="AW116" s="49"/>
      <c r="AX116" s="49"/>
      <c r="AY116" s="50" t="s">
        <v>841</v>
      </c>
      <c r="AZ116" s="50"/>
      <c r="BA116" s="50"/>
      <c r="BB116" s="51"/>
      <c r="BC116" s="51"/>
      <c r="BD116" s="51"/>
      <c r="BE116" s="51"/>
      <c r="BF116" s="51"/>
      <c r="BG116" s="51"/>
      <c r="BH116" s="52"/>
      <c r="BI116" s="52"/>
      <c r="BJ116" s="52"/>
      <c r="BK116" s="52"/>
      <c r="BL116" s="53"/>
      <c r="BM116" s="54"/>
      <c r="BN116" s="55">
        <v>0.1</v>
      </c>
      <c r="BO116" s="44">
        <v>0.02</v>
      </c>
      <c r="BP116" s="44">
        <v>0.03</v>
      </c>
      <c r="BQ116" s="44">
        <v>0.05</v>
      </c>
      <c r="BR116" s="44"/>
      <c r="BS116" s="44"/>
      <c r="BT116" s="44"/>
      <c r="BU116" s="56">
        <f t="shared" si="19"/>
        <v>0</v>
      </c>
      <c r="BV116" s="50"/>
      <c r="BW116" s="50"/>
      <c r="BX116" s="50"/>
      <c r="BY116" s="50"/>
      <c r="BZ116" s="50"/>
      <c r="CA116" s="50"/>
      <c r="CB116" s="57">
        <v>0.1</v>
      </c>
      <c r="CC116" s="58">
        <v>1</v>
      </c>
      <c r="CD116" s="58">
        <v>10</v>
      </c>
      <c r="CE116" s="58">
        <v>12</v>
      </c>
      <c r="CF116" s="58">
        <v>12</v>
      </c>
      <c r="CG116" s="58">
        <v>12.17</v>
      </c>
      <c r="CH116" s="58">
        <v>12.62</v>
      </c>
      <c r="CI116" s="56"/>
      <c r="CJ116" s="59"/>
      <c r="CK116" s="59"/>
      <c r="CL116" s="59"/>
      <c r="CM116" s="59"/>
      <c r="CN116" s="59"/>
      <c r="CO116" s="59"/>
      <c r="CP116" s="60"/>
      <c r="CQ116" s="61"/>
      <c r="CR116" s="61"/>
      <c r="CS116" s="61"/>
      <c r="CT116" s="61"/>
      <c r="CU116" s="61"/>
      <c r="CV116" s="61"/>
      <c r="CW116" s="62"/>
      <c r="CX116" s="63"/>
      <c r="CY116" s="63"/>
      <c r="CZ116" s="63"/>
      <c r="DA116" s="63"/>
      <c r="DB116" s="63"/>
      <c r="DC116" s="63"/>
      <c r="DD116" s="64"/>
      <c r="DE116" s="65"/>
      <c r="DF116" s="65"/>
      <c r="DG116" s="65"/>
      <c r="DH116" s="65"/>
      <c r="DI116" s="65"/>
      <c r="DJ116" s="65"/>
      <c r="DK116" s="66" t="s">
        <v>842</v>
      </c>
      <c r="DL116" s="62">
        <f>ROUNDUP(VLOOKUP($F116,[3]Activities!$A$9:$I$177,3,FALSE)/$AI116,2)</f>
        <v>9.4599999999999991</v>
      </c>
      <c r="DM116" s="67">
        <f>ROUNDUP(VLOOKUP($F116,[3]Activities!$A$9:$I$177,4,FALSE)/$AI116,2)</f>
        <v>9.8699999999999992</v>
      </c>
      <c r="DN116" s="67">
        <f>ROUNDUP(VLOOKUP($F116,[3]Activities!$A$9:$I$177,5,FALSE)/$AI116,2)</f>
        <v>10.549999999999999</v>
      </c>
      <c r="DO116" s="67">
        <f>ROUNDUP(VLOOKUP($F116,[3]Activities!$A$9:$I$177,6,FALSE)/$AI116,2)</f>
        <v>11.09</v>
      </c>
      <c r="DP116" s="67">
        <f>ROUNDUP(VLOOKUP($F116,[3]Activities!$A$9:$I$177,7,FALSE)/$AI116,2)</f>
        <v>11.629999999999999</v>
      </c>
      <c r="DQ116" s="67">
        <f>ROUNDUP(VLOOKUP($F116,[3]Activities!$A$9:$I$177,8,FALSE)/$AI116,2)</f>
        <v>12.17</v>
      </c>
      <c r="DR116" s="67">
        <f>ROUNDUP(VLOOKUP($F116,[3]Activities!$A$9:$I$177,9,FALSE)/$AI116,2)</f>
        <v>12.62</v>
      </c>
      <c r="DS116" s="68"/>
    </row>
    <row r="117" spans="1:123" x14ac:dyDescent="0.3">
      <c r="A117" s="69" t="s">
        <v>138</v>
      </c>
      <c r="B117" s="69" t="s">
        <v>896</v>
      </c>
      <c r="C117" s="69" t="s">
        <v>833</v>
      </c>
      <c r="D117" s="69" t="s">
        <v>1045</v>
      </c>
      <c r="E117" s="69" t="s">
        <v>1046</v>
      </c>
      <c r="F117" s="69" t="s">
        <v>1052</v>
      </c>
      <c r="G117" s="70" t="s">
        <v>1062</v>
      </c>
      <c r="H117" s="70" t="s">
        <v>1049</v>
      </c>
      <c r="I117" s="42">
        <v>26935.77</v>
      </c>
      <c r="J117" s="71">
        <v>23300.91</v>
      </c>
      <c r="K117" s="71">
        <v>19956.84</v>
      </c>
      <c r="L117" s="71">
        <v>16880.29</v>
      </c>
      <c r="M117" s="71">
        <v>14049.87</v>
      </c>
      <c r="N117" s="71">
        <v>11445.88</v>
      </c>
      <c r="O117" s="71">
        <v>9050.2099999999991</v>
      </c>
      <c r="P117" s="72">
        <v>0</v>
      </c>
      <c r="Q117" s="45">
        <v>1297.77</v>
      </c>
      <c r="R117" s="71">
        <v>1297.77</v>
      </c>
      <c r="S117" s="71">
        <v>1297.77</v>
      </c>
      <c r="T117" s="71">
        <v>1297.77</v>
      </c>
      <c r="U117" s="71">
        <v>1297.77</v>
      </c>
      <c r="V117" s="71">
        <v>1297.77</v>
      </c>
      <c r="W117" s="71">
        <v>1297.77</v>
      </c>
      <c r="X117" s="45">
        <v>0</v>
      </c>
      <c r="Y117" s="71">
        <v>0</v>
      </c>
      <c r="Z117" s="71">
        <v>0</v>
      </c>
      <c r="AA117" s="71">
        <v>0</v>
      </c>
      <c r="AB117" s="71">
        <v>0</v>
      </c>
      <c r="AC117" s="71">
        <v>0</v>
      </c>
      <c r="AD117" s="71">
        <v>0</v>
      </c>
      <c r="AE117" s="44">
        <f>[3]Parameters!$B$38</f>
        <v>0.05</v>
      </c>
      <c r="AF117" s="72">
        <v>0</v>
      </c>
      <c r="AG117" s="72">
        <v>15</v>
      </c>
      <c r="AH117" s="72">
        <v>15</v>
      </c>
      <c r="AI117" s="73">
        <v>11.1</v>
      </c>
      <c r="AJ117" s="73" t="s">
        <v>839</v>
      </c>
      <c r="AK117" s="73" t="s">
        <v>1051</v>
      </c>
      <c r="AL117" s="73"/>
      <c r="AM117" s="74"/>
      <c r="AN117" s="74"/>
      <c r="AO117" s="74"/>
      <c r="AP117" s="74"/>
      <c r="AQ117" s="74"/>
      <c r="AR117" s="74"/>
      <c r="AS117" s="75"/>
      <c r="AT117" s="75"/>
      <c r="AU117" s="75"/>
      <c r="AV117" s="76"/>
      <c r="AW117" s="76"/>
      <c r="AX117" s="76"/>
      <c r="AY117" s="77" t="s">
        <v>1063</v>
      </c>
      <c r="AZ117" s="77" t="s">
        <v>845</v>
      </c>
      <c r="BA117" s="77">
        <v>1</v>
      </c>
      <c r="BB117" s="77">
        <v>6</v>
      </c>
      <c r="BC117" s="77" t="s">
        <v>1004</v>
      </c>
      <c r="BD117" s="77">
        <v>0</v>
      </c>
      <c r="BE117" s="77">
        <v>0.25</v>
      </c>
      <c r="BF117" s="77">
        <v>1</v>
      </c>
      <c r="BG117" s="77">
        <v>5.0000000000000001E-3</v>
      </c>
      <c r="BH117" s="78"/>
      <c r="BI117" s="78"/>
      <c r="BJ117" s="78"/>
      <c r="BK117" s="78"/>
      <c r="BL117" s="107"/>
      <c r="BM117" s="80"/>
      <c r="BN117" s="81">
        <v>0</v>
      </c>
      <c r="BO117" s="72">
        <v>0</v>
      </c>
      <c r="BP117" s="72">
        <v>0</v>
      </c>
      <c r="BQ117" s="72">
        <v>0</v>
      </c>
      <c r="BR117" s="72"/>
      <c r="BS117" s="72"/>
      <c r="BT117" s="72"/>
      <c r="BU117" s="56">
        <f t="shared" si="19"/>
        <v>0</v>
      </c>
      <c r="BV117" s="77"/>
      <c r="BW117" s="77"/>
      <c r="BX117" s="77"/>
      <c r="BY117" s="77"/>
      <c r="BZ117" s="77"/>
      <c r="CA117" s="77"/>
      <c r="CB117" s="57">
        <v>0</v>
      </c>
      <c r="CC117" s="82">
        <v>1</v>
      </c>
      <c r="CD117" s="82">
        <v>10</v>
      </c>
      <c r="CE117" s="82">
        <v>12</v>
      </c>
      <c r="CF117" s="82">
        <v>12</v>
      </c>
      <c r="CG117" s="82">
        <v>12.17</v>
      </c>
      <c r="CH117" s="82">
        <v>12.62</v>
      </c>
      <c r="CI117" s="56"/>
      <c r="CJ117" s="83"/>
      <c r="CK117" s="83"/>
      <c r="CL117" s="83"/>
      <c r="CM117" s="83"/>
      <c r="CN117" s="83"/>
      <c r="CO117" s="83"/>
      <c r="CP117" s="60"/>
      <c r="CQ117" s="84"/>
      <c r="CR117" s="84"/>
      <c r="CS117" s="84"/>
      <c r="CT117" s="84"/>
      <c r="CU117" s="84"/>
      <c r="CV117" s="84"/>
      <c r="CW117" s="62"/>
      <c r="CX117" s="85"/>
      <c r="CY117" s="85"/>
      <c r="CZ117" s="85"/>
      <c r="DA117" s="85"/>
      <c r="DB117" s="85"/>
      <c r="DC117" s="85"/>
      <c r="DD117" s="64"/>
      <c r="DE117" s="86"/>
      <c r="DF117" s="86"/>
      <c r="DG117" s="86"/>
      <c r="DH117" s="86"/>
      <c r="DI117" s="86"/>
      <c r="DJ117" s="86"/>
      <c r="DK117" s="87" t="s">
        <v>842</v>
      </c>
      <c r="DL117" s="62">
        <f>ROUNDUP(VLOOKUP($F117,[3]Activities!$A$9:$I$177,3,FALSE)/$AI117,2)</f>
        <v>9.4599999999999991</v>
      </c>
      <c r="DM117" s="88">
        <f>ROUNDUP(VLOOKUP($F117,[3]Activities!$A$9:$I$177,4,FALSE)/$AI117,2)</f>
        <v>9.8699999999999992</v>
      </c>
      <c r="DN117" s="88">
        <f>ROUNDUP(VLOOKUP($F117,[3]Activities!$A$9:$I$177,5,FALSE)/$AI117,2)</f>
        <v>10.549999999999999</v>
      </c>
      <c r="DO117" s="88">
        <f>ROUNDUP(VLOOKUP($F117,[3]Activities!$A$9:$I$177,6,FALSE)/$AI117,2)</f>
        <v>11.09</v>
      </c>
      <c r="DP117" s="88">
        <f>ROUNDUP(VLOOKUP($F117,[3]Activities!$A$9:$I$177,7,FALSE)/$AI117,2)</f>
        <v>11.629999999999999</v>
      </c>
      <c r="DQ117" s="88">
        <f>ROUNDUP(VLOOKUP($F117,[3]Activities!$A$9:$I$177,8,FALSE)/$AI117,2)</f>
        <v>12.17</v>
      </c>
      <c r="DR117" s="88">
        <f>ROUNDUP(VLOOKUP($F117,[3]Activities!$A$9:$I$177,9,FALSE)/$AI117,2)</f>
        <v>12.62</v>
      </c>
      <c r="DS117" s="68"/>
    </row>
    <row r="118" spans="1:123" x14ac:dyDescent="0.3">
      <c r="A118" s="40" t="s">
        <v>139</v>
      </c>
      <c r="B118" s="40" t="s">
        <v>896</v>
      </c>
      <c r="C118" s="40" t="s">
        <v>833</v>
      </c>
      <c r="D118" s="40" t="s">
        <v>1045</v>
      </c>
      <c r="E118" s="40" t="s">
        <v>1046</v>
      </c>
      <c r="F118" s="40" t="s">
        <v>1052</v>
      </c>
      <c r="G118" s="41" t="s">
        <v>1064</v>
      </c>
      <c r="H118" s="41" t="s">
        <v>1049</v>
      </c>
      <c r="I118" s="42">
        <v>26935.77</v>
      </c>
      <c r="J118" s="43">
        <v>23300.91</v>
      </c>
      <c r="K118" s="43">
        <v>19956.84</v>
      </c>
      <c r="L118" s="43">
        <v>16880.29</v>
      </c>
      <c r="M118" s="43">
        <v>14049.87</v>
      </c>
      <c r="N118" s="43">
        <v>11445.88</v>
      </c>
      <c r="O118" s="43">
        <v>9050.2099999999991</v>
      </c>
      <c r="P118" s="44">
        <v>0</v>
      </c>
      <c r="Q118" s="45">
        <v>1297.77</v>
      </c>
      <c r="R118" s="43">
        <v>1297.77</v>
      </c>
      <c r="S118" s="43">
        <v>1297.77</v>
      </c>
      <c r="T118" s="43">
        <v>1297.77</v>
      </c>
      <c r="U118" s="43">
        <v>1297.77</v>
      </c>
      <c r="V118" s="43">
        <v>1297.77</v>
      </c>
      <c r="W118" s="43">
        <v>1297.77</v>
      </c>
      <c r="X118" s="45">
        <v>0</v>
      </c>
      <c r="Y118" s="43">
        <v>0</v>
      </c>
      <c r="Z118" s="43">
        <v>0</v>
      </c>
      <c r="AA118" s="43">
        <v>0</v>
      </c>
      <c r="AB118" s="43">
        <v>0</v>
      </c>
      <c r="AC118" s="43">
        <v>0</v>
      </c>
      <c r="AD118" s="43">
        <v>0</v>
      </c>
      <c r="AE118" s="44">
        <f>[3]Parameters!$B$38</f>
        <v>0.05</v>
      </c>
      <c r="AF118" s="44">
        <v>0</v>
      </c>
      <c r="AG118" s="44">
        <v>10</v>
      </c>
      <c r="AH118" s="44">
        <v>10</v>
      </c>
      <c r="AI118" s="46">
        <v>11.1</v>
      </c>
      <c r="AJ118" s="46" t="s">
        <v>839</v>
      </c>
      <c r="AK118" s="46" t="s">
        <v>1051</v>
      </c>
      <c r="AL118" s="46"/>
      <c r="AM118" s="47"/>
      <c r="AN118" s="47"/>
      <c r="AO118" s="47"/>
      <c r="AP118" s="47"/>
      <c r="AQ118" s="47"/>
      <c r="AR118" s="47"/>
      <c r="AS118" s="48"/>
      <c r="AT118" s="48"/>
      <c r="AU118" s="48"/>
      <c r="AV118" s="49"/>
      <c r="AW118" s="49"/>
      <c r="AX118" s="49"/>
      <c r="AY118" s="50" t="s">
        <v>1065</v>
      </c>
      <c r="AZ118" s="50" t="s">
        <v>845</v>
      </c>
      <c r="BA118" s="50">
        <v>1</v>
      </c>
      <c r="BB118" s="51">
        <v>6</v>
      </c>
      <c r="BC118" s="51" t="s">
        <v>1004</v>
      </c>
      <c r="BD118" s="51">
        <v>0.35</v>
      </c>
      <c r="BE118" s="51">
        <v>0.1</v>
      </c>
      <c r="BF118" s="51">
        <v>1</v>
      </c>
      <c r="BG118" s="51">
        <v>5.0000000000000001E-3</v>
      </c>
      <c r="BH118" s="52"/>
      <c r="BI118" s="52"/>
      <c r="BJ118" s="52"/>
      <c r="BK118" s="52"/>
      <c r="BL118" s="107"/>
      <c r="BM118" s="54"/>
      <c r="BN118" s="55">
        <v>0</v>
      </c>
      <c r="BO118" s="44"/>
      <c r="BP118" s="44"/>
      <c r="BQ118" s="44"/>
      <c r="BR118" s="44"/>
      <c r="BS118" s="44"/>
      <c r="BT118" s="44"/>
      <c r="BU118" s="56">
        <f t="shared" si="19"/>
        <v>0</v>
      </c>
      <c r="BV118" s="50"/>
      <c r="BW118" s="50"/>
      <c r="BX118" s="50"/>
      <c r="BY118" s="50"/>
      <c r="BZ118" s="50"/>
      <c r="CA118" s="50"/>
      <c r="CB118" s="57">
        <v>0</v>
      </c>
      <c r="CC118" s="58">
        <v>1</v>
      </c>
      <c r="CD118" s="58">
        <v>10</v>
      </c>
      <c r="CE118" s="58">
        <v>12</v>
      </c>
      <c r="CF118" s="58">
        <v>12</v>
      </c>
      <c r="CG118" s="58">
        <v>12.17</v>
      </c>
      <c r="CH118" s="58">
        <v>12.62</v>
      </c>
      <c r="CI118" s="56"/>
      <c r="CJ118" s="59"/>
      <c r="CK118" s="59"/>
      <c r="CL118" s="59"/>
      <c r="CM118" s="59"/>
      <c r="CN118" s="59"/>
      <c r="CO118" s="59"/>
      <c r="CP118" s="60"/>
      <c r="CQ118" s="61"/>
      <c r="CR118" s="61"/>
      <c r="CS118" s="61"/>
      <c r="CT118" s="61"/>
      <c r="CU118" s="61"/>
      <c r="CV118" s="61"/>
      <c r="CW118" s="62"/>
      <c r="CX118" s="63"/>
      <c r="CY118" s="63"/>
      <c r="CZ118" s="63"/>
      <c r="DA118" s="63"/>
      <c r="DB118" s="63"/>
      <c r="DC118" s="63"/>
      <c r="DD118" s="64"/>
      <c r="DE118" s="65"/>
      <c r="DF118" s="65"/>
      <c r="DG118" s="65"/>
      <c r="DH118" s="65"/>
      <c r="DI118" s="65"/>
      <c r="DJ118" s="65"/>
      <c r="DK118" s="66" t="s">
        <v>842</v>
      </c>
      <c r="DL118" s="62">
        <f>ROUNDUP(VLOOKUP($F118,[3]Activities!$A$9:$I$177,3,FALSE)/$AI118,2)</f>
        <v>9.4599999999999991</v>
      </c>
      <c r="DM118" s="67">
        <f>ROUNDUP(VLOOKUP($F118,[3]Activities!$A$9:$I$177,4,FALSE)/$AI118,2)</f>
        <v>9.8699999999999992</v>
      </c>
      <c r="DN118" s="67">
        <f>ROUNDUP(VLOOKUP($F118,[3]Activities!$A$9:$I$177,5,FALSE)/$AI118,2)</f>
        <v>10.549999999999999</v>
      </c>
      <c r="DO118" s="67">
        <f>ROUNDUP(VLOOKUP($F118,[3]Activities!$A$9:$I$177,6,FALSE)/$AI118,2)</f>
        <v>11.09</v>
      </c>
      <c r="DP118" s="67">
        <f>ROUNDUP(VLOOKUP($F118,[3]Activities!$A$9:$I$177,7,FALSE)/$AI118,2)</f>
        <v>11.629999999999999</v>
      </c>
      <c r="DQ118" s="67">
        <f>ROUNDUP(VLOOKUP($F118,[3]Activities!$A$9:$I$177,8,FALSE)/$AI118,2)</f>
        <v>12.17</v>
      </c>
      <c r="DR118" s="67">
        <f>ROUNDUP(VLOOKUP($F118,[3]Activities!$A$9:$I$177,9,FALSE)/$AI118,2)</f>
        <v>12.62</v>
      </c>
      <c r="DS118" s="68"/>
    </row>
    <row r="119" spans="1:123" x14ac:dyDescent="0.3">
      <c r="A119" s="69" t="s">
        <v>140</v>
      </c>
      <c r="B119" s="69" t="s">
        <v>896</v>
      </c>
      <c r="C119" s="69" t="s">
        <v>833</v>
      </c>
      <c r="D119" s="69" t="s">
        <v>1045</v>
      </c>
      <c r="E119" s="69" t="s">
        <v>1046</v>
      </c>
      <c r="F119" s="69" t="s">
        <v>1052</v>
      </c>
      <c r="G119" s="70" t="s">
        <v>1066</v>
      </c>
      <c r="H119" s="70" t="s">
        <v>1049</v>
      </c>
      <c r="I119" s="42">
        <v>51688.4</v>
      </c>
      <c r="J119" s="71">
        <v>50284.63</v>
      </c>
      <c r="K119" s="71">
        <v>48908.94</v>
      </c>
      <c r="L119" s="71">
        <v>42168.05</v>
      </c>
      <c r="M119" s="71">
        <v>36101.24</v>
      </c>
      <c r="N119" s="71">
        <v>30641.119999999999</v>
      </c>
      <c r="O119" s="71">
        <v>25727.01</v>
      </c>
      <c r="P119" s="72">
        <v>0</v>
      </c>
      <c r="Q119" s="45">
        <v>3509.42</v>
      </c>
      <c r="R119" s="71">
        <v>3439.23</v>
      </c>
      <c r="S119" s="71">
        <v>3370.45</v>
      </c>
      <c r="T119" s="71">
        <v>3033.4</v>
      </c>
      <c r="U119" s="71">
        <v>2730.06</v>
      </c>
      <c r="V119" s="71">
        <v>2457.06</v>
      </c>
      <c r="W119" s="71">
        <v>2211.35</v>
      </c>
      <c r="X119" s="45">
        <v>0</v>
      </c>
      <c r="Y119" s="71">
        <v>0</v>
      </c>
      <c r="Z119" s="71">
        <v>0</v>
      </c>
      <c r="AA119" s="71">
        <v>0</v>
      </c>
      <c r="AB119" s="71">
        <v>0</v>
      </c>
      <c r="AC119" s="71">
        <v>0</v>
      </c>
      <c r="AD119" s="71">
        <v>0</v>
      </c>
      <c r="AE119" s="44">
        <f>[3]Parameters!$B$38</f>
        <v>0.05</v>
      </c>
      <c r="AF119" s="72">
        <v>0</v>
      </c>
      <c r="AG119" s="72">
        <v>15</v>
      </c>
      <c r="AH119" s="72">
        <v>15</v>
      </c>
      <c r="AI119" s="73">
        <v>11.1</v>
      </c>
      <c r="AJ119" s="73" t="s">
        <v>839</v>
      </c>
      <c r="AK119" s="73" t="s">
        <v>1051</v>
      </c>
      <c r="AL119" s="73"/>
      <c r="AM119" s="74"/>
      <c r="AN119" s="74"/>
      <c r="AO119" s="74"/>
      <c r="AP119" s="74"/>
      <c r="AQ119" s="74"/>
      <c r="AR119" s="74"/>
      <c r="AS119" s="75"/>
      <c r="AT119" s="75"/>
      <c r="AU119" s="75"/>
      <c r="AV119" s="76"/>
      <c r="AW119" s="76"/>
      <c r="AX119" s="76"/>
      <c r="AY119" s="77" t="s">
        <v>841</v>
      </c>
      <c r="AZ119" s="77"/>
      <c r="BA119" s="77"/>
      <c r="BB119" s="77"/>
      <c r="BC119" s="77"/>
      <c r="BD119" s="77"/>
      <c r="BE119" s="77"/>
      <c r="BF119" s="77"/>
      <c r="BG119" s="77"/>
      <c r="BH119" s="78"/>
      <c r="BI119" s="78"/>
      <c r="BJ119" s="78"/>
      <c r="BK119" s="78"/>
      <c r="BL119" s="107"/>
      <c r="BM119" s="80"/>
      <c r="BN119" s="81">
        <v>0</v>
      </c>
      <c r="BO119" s="72"/>
      <c r="BP119" s="72"/>
      <c r="BQ119" s="72"/>
      <c r="BR119" s="72"/>
      <c r="BS119" s="72"/>
      <c r="BT119" s="72"/>
      <c r="BU119" s="56">
        <f t="shared" si="19"/>
        <v>0</v>
      </c>
      <c r="BV119" s="77"/>
      <c r="BW119" s="77"/>
      <c r="BX119" s="77"/>
      <c r="BY119" s="77"/>
      <c r="BZ119" s="77"/>
      <c r="CA119" s="77"/>
      <c r="CB119" s="57">
        <v>5.0000000000000001E-3</v>
      </c>
      <c r="CC119" s="82">
        <v>0.1</v>
      </c>
      <c r="CD119" s="82">
        <v>1</v>
      </c>
      <c r="CE119" s="82">
        <v>5</v>
      </c>
      <c r="CF119" s="82">
        <v>12</v>
      </c>
      <c r="CG119" s="82">
        <v>12.17</v>
      </c>
      <c r="CH119" s="82">
        <v>12.62</v>
      </c>
      <c r="CI119" s="56"/>
      <c r="CJ119" s="83"/>
      <c r="CK119" s="83"/>
      <c r="CL119" s="83"/>
      <c r="CM119" s="83"/>
      <c r="CN119" s="83"/>
      <c r="CO119" s="83"/>
      <c r="CP119" s="60"/>
      <c r="CQ119" s="84"/>
      <c r="CR119" s="84"/>
      <c r="CS119" s="84"/>
      <c r="CT119" s="84"/>
      <c r="CU119" s="84"/>
      <c r="CV119" s="84"/>
      <c r="CW119" s="62"/>
      <c r="CX119" s="85"/>
      <c r="CY119" s="85"/>
      <c r="CZ119" s="85"/>
      <c r="DA119" s="85"/>
      <c r="DB119" s="85"/>
      <c r="DC119" s="85"/>
      <c r="DD119" s="64"/>
      <c r="DE119" s="86"/>
      <c r="DF119" s="86"/>
      <c r="DG119" s="86"/>
      <c r="DH119" s="86"/>
      <c r="DI119" s="86"/>
      <c r="DJ119" s="86"/>
      <c r="DK119" s="87" t="s">
        <v>842</v>
      </c>
      <c r="DL119" s="62">
        <f>ROUNDUP(VLOOKUP($F119,[3]Activities!$A$9:$I$177,3,FALSE)/$AI119,2)</f>
        <v>9.4599999999999991</v>
      </c>
      <c r="DM119" s="88">
        <f>ROUNDUP(VLOOKUP($F119,[3]Activities!$A$9:$I$177,4,FALSE)/$AI119,2)</f>
        <v>9.8699999999999992</v>
      </c>
      <c r="DN119" s="88">
        <f>ROUNDUP(VLOOKUP($F119,[3]Activities!$A$9:$I$177,5,FALSE)/$AI119,2)</f>
        <v>10.549999999999999</v>
      </c>
      <c r="DO119" s="88">
        <f>ROUNDUP(VLOOKUP($F119,[3]Activities!$A$9:$I$177,6,FALSE)/$AI119,2)</f>
        <v>11.09</v>
      </c>
      <c r="DP119" s="88">
        <f>ROUNDUP(VLOOKUP($F119,[3]Activities!$A$9:$I$177,7,FALSE)/$AI119,2)</f>
        <v>11.629999999999999</v>
      </c>
      <c r="DQ119" s="88">
        <f>ROUNDUP(VLOOKUP($F119,[3]Activities!$A$9:$I$177,8,FALSE)/$AI119,2)</f>
        <v>12.17</v>
      </c>
      <c r="DR119" s="88">
        <f>ROUNDUP(VLOOKUP($F119,[3]Activities!$A$9:$I$177,9,FALSE)/$AI119,2)</f>
        <v>12.62</v>
      </c>
      <c r="DS119" s="68"/>
    </row>
    <row r="120" spans="1:123" x14ac:dyDescent="0.3">
      <c r="A120" s="40" t="s">
        <v>141</v>
      </c>
      <c r="B120" s="40" t="s">
        <v>896</v>
      </c>
      <c r="C120" s="40" t="s">
        <v>833</v>
      </c>
      <c r="D120" s="40" t="s">
        <v>1045</v>
      </c>
      <c r="E120" s="40" t="s">
        <v>1046</v>
      </c>
      <c r="F120" s="40" t="s">
        <v>1067</v>
      </c>
      <c r="G120" s="41" t="s">
        <v>1068</v>
      </c>
      <c r="H120" s="41" t="s">
        <v>1049</v>
      </c>
      <c r="I120" s="42">
        <v>2866.37</v>
      </c>
      <c r="J120" s="43">
        <v>2866.37</v>
      </c>
      <c r="K120" s="43">
        <v>2866.37</v>
      </c>
      <c r="L120" s="43">
        <v>2866.37</v>
      </c>
      <c r="M120" s="43">
        <v>2866.37</v>
      </c>
      <c r="N120" s="43">
        <v>2866.37</v>
      </c>
      <c r="O120" s="43">
        <v>2866.37</v>
      </c>
      <c r="P120" s="44">
        <v>0</v>
      </c>
      <c r="Q120" s="45">
        <v>3406.64</v>
      </c>
      <c r="R120" s="43">
        <v>3406.64</v>
      </c>
      <c r="S120" s="43">
        <v>3406.64</v>
      </c>
      <c r="T120" s="43">
        <v>3406.64</v>
      </c>
      <c r="U120" s="43">
        <v>3406.64</v>
      </c>
      <c r="V120" s="43">
        <v>3406.64</v>
      </c>
      <c r="W120" s="43">
        <v>3406.64</v>
      </c>
      <c r="X120" s="45">
        <v>0</v>
      </c>
      <c r="Y120" s="43">
        <v>0</v>
      </c>
      <c r="Z120" s="43">
        <v>0</v>
      </c>
      <c r="AA120" s="43">
        <v>0</v>
      </c>
      <c r="AB120" s="43">
        <v>0</v>
      </c>
      <c r="AC120" s="43">
        <v>0</v>
      </c>
      <c r="AD120" s="43">
        <v>0</v>
      </c>
      <c r="AE120" s="44">
        <f>[3]Parameters!$B$38</f>
        <v>0.05</v>
      </c>
      <c r="AF120" s="44">
        <v>0</v>
      </c>
      <c r="AG120" s="44">
        <v>15</v>
      </c>
      <c r="AH120" s="44">
        <v>15</v>
      </c>
      <c r="AI120" s="46">
        <v>20.8</v>
      </c>
      <c r="AJ120" s="46" t="s">
        <v>839</v>
      </c>
      <c r="AK120" s="46" t="s">
        <v>907</v>
      </c>
      <c r="AL120" s="46"/>
      <c r="AM120" s="47"/>
      <c r="AN120" s="47"/>
      <c r="AO120" s="47"/>
      <c r="AP120" s="47"/>
      <c r="AQ120" s="47"/>
      <c r="AR120" s="47"/>
      <c r="AS120" s="48"/>
      <c r="AT120" s="48"/>
      <c r="AU120" s="48"/>
      <c r="AV120" s="49"/>
      <c r="AW120" s="49"/>
      <c r="AX120" s="49"/>
      <c r="AY120" s="50" t="s">
        <v>841</v>
      </c>
      <c r="AZ120" s="50"/>
      <c r="BA120" s="50"/>
      <c r="BB120" s="51"/>
      <c r="BC120" s="51"/>
      <c r="BD120" s="51"/>
      <c r="BE120" s="51"/>
      <c r="BF120" s="51"/>
      <c r="BG120" s="51"/>
      <c r="BH120" s="52"/>
      <c r="BI120" s="52"/>
      <c r="BJ120" s="52"/>
      <c r="BK120" s="52"/>
      <c r="BL120" s="53"/>
      <c r="BM120" s="54"/>
      <c r="BN120" s="109">
        <f>DL120-SUM(BN121:BN127)</f>
        <v>0.29999999999999993</v>
      </c>
      <c r="BO120" s="44">
        <v>7.0000000000000007E-2</v>
      </c>
      <c r="BP120" s="44">
        <v>0.03</v>
      </c>
      <c r="BQ120" s="44"/>
      <c r="BR120" s="44"/>
      <c r="BS120" s="44"/>
      <c r="BT120" s="44"/>
      <c r="BU120" s="56">
        <f t="shared" si="19"/>
        <v>0</v>
      </c>
      <c r="BV120" s="50"/>
      <c r="BW120" s="50"/>
      <c r="BX120" s="50"/>
      <c r="BY120" s="50"/>
      <c r="BZ120" s="50"/>
      <c r="CA120" s="50"/>
      <c r="CB120" s="57">
        <v>0.92</v>
      </c>
      <c r="CC120" s="58">
        <v>0.98</v>
      </c>
      <c r="CD120" s="58">
        <v>1.03</v>
      </c>
      <c r="CE120" s="58">
        <v>1.0900000000000001</v>
      </c>
      <c r="CF120" s="58">
        <v>1.1399999999999999</v>
      </c>
      <c r="CG120" s="58">
        <v>1.19</v>
      </c>
      <c r="CH120" s="58">
        <v>1.25</v>
      </c>
      <c r="CI120" s="56"/>
      <c r="CJ120" s="59"/>
      <c r="CK120" s="59"/>
      <c r="CL120" s="59"/>
      <c r="CM120" s="59"/>
      <c r="CN120" s="59"/>
      <c r="CO120" s="59"/>
      <c r="CP120" s="60"/>
      <c r="CQ120" s="61"/>
      <c r="CR120" s="61"/>
      <c r="CS120" s="61"/>
      <c r="CT120" s="61"/>
      <c r="CU120" s="61"/>
      <c r="CV120" s="61"/>
      <c r="CW120" s="62"/>
      <c r="CX120" s="63"/>
      <c r="CY120" s="63"/>
      <c r="CZ120" s="63"/>
      <c r="DA120" s="63"/>
      <c r="DB120" s="63"/>
      <c r="DC120" s="63"/>
      <c r="DD120" s="64"/>
      <c r="DE120" s="65"/>
      <c r="DF120" s="65"/>
      <c r="DG120" s="65"/>
      <c r="DH120" s="65"/>
      <c r="DI120" s="65"/>
      <c r="DJ120" s="65"/>
      <c r="DK120" s="66" t="s">
        <v>842</v>
      </c>
      <c r="DL120" s="62">
        <f>ROUNDUP(VLOOKUP($F120,[3]Activities!$A$9:$I$177,3,FALSE)/$AI120,2)</f>
        <v>0.92</v>
      </c>
      <c r="DM120" s="67">
        <f>ROUNDUP(VLOOKUP($F120,[3]Activities!$A$9:$I$177,4,FALSE)/$AI120,2)</f>
        <v>0.98</v>
      </c>
      <c r="DN120" s="67">
        <f>ROUNDUP(VLOOKUP($F120,[3]Activities!$A$9:$I$177,5,FALSE)/$AI120,2)</f>
        <v>1.03</v>
      </c>
      <c r="DO120" s="67">
        <f>ROUNDUP(VLOOKUP($F120,[3]Activities!$A$9:$I$177,6,FALSE)/$AI120,2)</f>
        <v>1.0900000000000001</v>
      </c>
      <c r="DP120" s="67">
        <f>ROUNDUP(VLOOKUP($F120,[3]Activities!$A$9:$I$177,7,FALSE)/$AI120,2)</f>
        <v>1.1399999999999999</v>
      </c>
      <c r="DQ120" s="67">
        <f>ROUNDUP(VLOOKUP($F120,[3]Activities!$A$9:$I$177,8,FALSE)/$AI120,2)</f>
        <v>1.19</v>
      </c>
      <c r="DR120" s="67">
        <f>ROUNDUP(VLOOKUP($F120,[3]Activities!$A$9:$I$177,9,FALSE)/$AI120,2)</f>
        <v>1.25</v>
      </c>
      <c r="DS120" s="68"/>
    </row>
    <row r="121" spans="1:123" x14ac:dyDescent="0.3">
      <c r="A121" s="69" t="s">
        <v>142</v>
      </c>
      <c r="B121" s="69" t="s">
        <v>896</v>
      </c>
      <c r="C121" s="69" t="s">
        <v>833</v>
      </c>
      <c r="D121" s="69" t="s">
        <v>1045</v>
      </c>
      <c r="E121" s="69" t="s">
        <v>1046</v>
      </c>
      <c r="F121" s="69" t="s">
        <v>1067</v>
      </c>
      <c r="G121" s="70" t="s">
        <v>1069</v>
      </c>
      <c r="H121" s="70" t="s">
        <v>1049</v>
      </c>
      <c r="I121" s="42">
        <v>4224.8500000000004</v>
      </c>
      <c r="J121" s="71">
        <v>3748.61</v>
      </c>
      <c r="K121" s="71">
        <v>3296.18</v>
      </c>
      <c r="L121" s="71">
        <v>2866.37</v>
      </c>
      <c r="M121" s="71">
        <v>2866.37</v>
      </c>
      <c r="N121" s="71">
        <v>2866.37</v>
      </c>
      <c r="O121" s="71">
        <v>2866.37</v>
      </c>
      <c r="P121" s="72">
        <v>0</v>
      </c>
      <c r="Q121" s="45">
        <v>3406.64</v>
      </c>
      <c r="R121" s="71">
        <v>3406.64</v>
      </c>
      <c r="S121" s="71">
        <v>3406.64</v>
      </c>
      <c r="T121" s="71">
        <v>3406.64</v>
      </c>
      <c r="U121" s="71">
        <v>3406.64</v>
      </c>
      <c r="V121" s="71">
        <v>3406.64</v>
      </c>
      <c r="W121" s="71">
        <v>3406.64</v>
      </c>
      <c r="X121" s="45">
        <v>0</v>
      </c>
      <c r="Y121" s="71">
        <v>0</v>
      </c>
      <c r="Z121" s="71">
        <v>0</v>
      </c>
      <c r="AA121" s="71">
        <v>0</v>
      </c>
      <c r="AB121" s="71">
        <v>0</v>
      </c>
      <c r="AC121" s="71">
        <v>0</v>
      </c>
      <c r="AD121" s="71">
        <v>0</v>
      </c>
      <c r="AE121" s="44">
        <f>[3]Parameters!$B$38</f>
        <v>0.05</v>
      </c>
      <c r="AF121" s="72">
        <v>0</v>
      </c>
      <c r="AG121" s="72">
        <v>15</v>
      </c>
      <c r="AH121" s="72">
        <v>15</v>
      </c>
      <c r="AI121" s="73">
        <v>20.8</v>
      </c>
      <c r="AJ121" s="73" t="s">
        <v>839</v>
      </c>
      <c r="AK121" s="73" t="s">
        <v>907</v>
      </c>
      <c r="AL121" s="73"/>
      <c r="AM121" s="74"/>
      <c r="AN121" s="74"/>
      <c r="AO121" s="74"/>
      <c r="AP121" s="74"/>
      <c r="AQ121" s="74"/>
      <c r="AR121" s="74"/>
      <c r="AS121" s="75"/>
      <c r="AT121" s="75"/>
      <c r="AU121" s="75"/>
      <c r="AV121" s="76"/>
      <c r="AW121" s="76"/>
      <c r="AX121" s="76"/>
      <c r="AY121" s="77" t="s">
        <v>841</v>
      </c>
      <c r="AZ121" s="77"/>
      <c r="BA121" s="77"/>
      <c r="BB121" s="77"/>
      <c r="BC121" s="77"/>
      <c r="BD121" s="77"/>
      <c r="BE121" s="77"/>
      <c r="BF121" s="77"/>
      <c r="BG121" s="77"/>
      <c r="BH121" s="78"/>
      <c r="BI121" s="78"/>
      <c r="BJ121" s="78"/>
      <c r="BK121" s="78"/>
      <c r="BL121" s="79"/>
      <c r="BM121" s="80"/>
      <c r="BN121" s="81">
        <v>0.2</v>
      </c>
      <c r="BO121" s="72">
        <v>0.03</v>
      </c>
      <c r="BP121" s="72">
        <v>7.0000000000000007E-2</v>
      </c>
      <c r="BQ121" s="72">
        <v>0.1</v>
      </c>
      <c r="BR121" s="72"/>
      <c r="BS121" s="72"/>
      <c r="BT121" s="72"/>
      <c r="BU121" s="56">
        <f t="shared" si="19"/>
        <v>0</v>
      </c>
      <c r="BV121" s="77"/>
      <c r="BW121" s="77"/>
      <c r="BX121" s="77"/>
      <c r="BY121" s="77"/>
      <c r="BZ121" s="77"/>
      <c r="CA121" s="77"/>
      <c r="CB121" s="57">
        <v>0.92</v>
      </c>
      <c r="CC121" s="82">
        <v>0.98</v>
      </c>
      <c r="CD121" s="82">
        <v>1.03</v>
      </c>
      <c r="CE121" s="82">
        <v>1.0900000000000001</v>
      </c>
      <c r="CF121" s="82">
        <v>1.1399999999999999</v>
      </c>
      <c r="CG121" s="82">
        <v>1.19</v>
      </c>
      <c r="CH121" s="82">
        <v>1.25</v>
      </c>
      <c r="CI121" s="56"/>
      <c r="CJ121" s="83"/>
      <c r="CK121" s="83"/>
      <c r="CL121" s="83"/>
      <c r="CM121" s="83"/>
      <c r="CN121" s="83"/>
      <c r="CO121" s="83"/>
      <c r="CP121" s="60"/>
      <c r="CQ121" s="84"/>
      <c r="CR121" s="84"/>
      <c r="CS121" s="84"/>
      <c r="CT121" s="84"/>
      <c r="CU121" s="84"/>
      <c r="CV121" s="84"/>
      <c r="CW121" s="62"/>
      <c r="CX121" s="85"/>
      <c r="CY121" s="85"/>
      <c r="CZ121" s="85"/>
      <c r="DA121" s="85"/>
      <c r="DB121" s="85"/>
      <c r="DC121" s="85"/>
      <c r="DD121" s="64"/>
      <c r="DE121" s="86"/>
      <c r="DF121" s="86"/>
      <c r="DG121" s="86"/>
      <c r="DH121" s="86"/>
      <c r="DI121" s="86"/>
      <c r="DJ121" s="86"/>
      <c r="DK121" s="87" t="s">
        <v>861</v>
      </c>
      <c r="DL121" s="62">
        <f>ROUNDUP(VLOOKUP($F121,[3]Activities!$A$9:$I$177,3,FALSE)/$AI121,2)</f>
        <v>0.92</v>
      </c>
      <c r="DM121" s="88">
        <f>ROUNDUP(VLOOKUP($F121,[3]Activities!$A$9:$I$177,4,FALSE)/$AI121,2)</f>
        <v>0.98</v>
      </c>
      <c r="DN121" s="88">
        <f>ROUNDUP(VLOOKUP($F121,[3]Activities!$A$9:$I$177,5,FALSE)/$AI121,2)</f>
        <v>1.03</v>
      </c>
      <c r="DO121" s="88">
        <f>ROUNDUP(VLOOKUP($F121,[3]Activities!$A$9:$I$177,6,FALSE)/$AI121,2)</f>
        <v>1.0900000000000001</v>
      </c>
      <c r="DP121" s="88">
        <f>ROUNDUP(VLOOKUP($F121,[3]Activities!$A$9:$I$177,7,FALSE)/$AI121,2)</f>
        <v>1.1399999999999999</v>
      </c>
      <c r="DQ121" s="88">
        <f>ROUNDUP(VLOOKUP($F121,[3]Activities!$A$9:$I$177,8,FALSE)/$AI121,2)</f>
        <v>1.19</v>
      </c>
      <c r="DR121" s="88">
        <f>ROUNDUP(VLOOKUP($F121,[3]Activities!$A$9:$I$177,9,FALSE)/$AI121,2)</f>
        <v>1.25</v>
      </c>
      <c r="DS121" s="68"/>
    </row>
    <row r="122" spans="1:123" x14ac:dyDescent="0.3">
      <c r="A122" s="69" t="s">
        <v>143</v>
      </c>
      <c r="B122" s="69" t="s">
        <v>896</v>
      </c>
      <c r="C122" s="69" t="s">
        <v>833</v>
      </c>
      <c r="D122" s="69" t="s">
        <v>1045</v>
      </c>
      <c r="E122" s="69" t="s">
        <v>1046</v>
      </c>
      <c r="F122" s="69" t="s">
        <v>1067</v>
      </c>
      <c r="G122" s="70" t="s">
        <v>1070</v>
      </c>
      <c r="H122" s="70" t="s">
        <v>1049</v>
      </c>
      <c r="I122" s="42">
        <v>4224.8500000000004</v>
      </c>
      <c r="J122" s="71">
        <v>3748.61</v>
      </c>
      <c r="K122" s="71">
        <v>3296.18</v>
      </c>
      <c r="L122" s="71">
        <v>2866.37</v>
      </c>
      <c r="M122" s="71">
        <v>2866.37</v>
      </c>
      <c r="N122" s="71">
        <v>2866.37</v>
      </c>
      <c r="O122" s="71">
        <v>2866.37</v>
      </c>
      <c r="P122" s="72">
        <v>0</v>
      </c>
      <c r="Q122" s="45">
        <v>3406.64</v>
      </c>
      <c r="R122" s="71">
        <v>3406.64</v>
      </c>
      <c r="S122" s="71">
        <v>3406.64</v>
      </c>
      <c r="T122" s="71">
        <v>3406.64</v>
      </c>
      <c r="U122" s="71">
        <v>3406.64</v>
      </c>
      <c r="V122" s="71">
        <v>3406.64</v>
      </c>
      <c r="W122" s="71">
        <v>3406.64</v>
      </c>
      <c r="X122" s="45">
        <v>0</v>
      </c>
      <c r="Y122" s="71">
        <v>0</v>
      </c>
      <c r="Z122" s="71">
        <v>0</v>
      </c>
      <c r="AA122" s="71">
        <v>0</v>
      </c>
      <c r="AB122" s="71">
        <v>0</v>
      </c>
      <c r="AC122" s="71">
        <v>0</v>
      </c>
      <c r="AD122" s="71">
        <v>0</v>
      </c>
      <c r="AE122" s="44">
        <f>[3]Parameters!$B$38</f>
        <v>0.05</v>
      </c>
      <c r="AF122" s="72">
        <v>0</v>
      </c>
      <c r="AG122" s="72">
        <v>15</v>
      </c>
      <c r="AH122" s="72">
        <v>15</v>
      </c>
      <c r="AI122" s="73">
        <v>20.8</v>
      </c>
      <c r="AJ122" s="73" t="s">
        <v>839</v>
      </c>
      <c r="AK122" s="73" t="s">
        <v>907</v>
      </c>
      <c r="AL122" s="73"/>
      <c r="AM122" s="74"/>
      <c r="AN122" s="74"/>
      <c r="AO122" s="74"/>
      <c r="AP122" s="74"/>
      <c r="AQ122" s="74"/>
      <c r="AR122" s="74"/>
      <c r="AS122" s="75"/>
      <c r="AT122" s="75"/>
      <c r="AU122" s="75"/>
      <c r="AV122" s="76"/>
      <c r="AW122" s="76"/>
      <c r="AX122" s="76"/>
      <c r="AY122" s="77" t="s">
        <v>841</v>
      </c>
      <c r="AZ122" s="77"/>
      <c r="BA122" s="77"/>
      <c r="BB122" s="77"/>
      <c r="BC122" s="77"/>
      <c r="BD122" s="77"/>
      <c r="BE122" s="77"/>
      <c r="BF122" s="77"/>
      <c r="BG122" s="77"/>
      <c r="BH122" s="78"/>
      <c r="BI122" s="78"/>
      <c r="BJ122" s="78"/>
      <c r="BK122" s="78"/>
      <c r="BL122" s="79"/>
      <c r="BM122" s="80"/>
      <c r="BN122" s="81">
        <v>0.2</v>
      </c>
      <c r="BO122" s="72">
        <v>0.03</v>
      </c>
      <c r="BP122" s="72">
        <v>7.0000000000000007E-2</v>
      </c>
      <c r="BQ122" s="72">
        <v>0.1</v>
      </c>
      <c r="BR122" s="72"/>
      <c r="BS122" s="72"/>
      <c r="BT122" s="72"/>
      <c r="BU122" s="56">
        <f t="shared" si="19"/>
        <v>0</v>
      </c>
      <c r="BV122" s="77"/>
      <c r="BW122" s="77"/>
      <c r="BX122" s="77"/>
      <c r="BY122" s="77"/>
      <c r="BZ122" s="77"/>
      <c r="CA122" s="77"/>
      <c r="CB122" s="57">
        <v>0.92</v>
      </c>
      <c r="CC122" s="82">
        <v>0.98</v>
      </c>
      <c r="CD122" s="82">
        <v>1.03</v>
      </c>
      <c r="CE122" s="82">
        <v>1.0900000000000001</v>
      </c>
      <c r="CF122" s="82">
        <v>1.1399999999999999</v>
      </c>
      <c r="CG122" s="82">
        <v>1.19</v>
      </c>
      <c r="CH122" s="82">
        <v>1.25</v>
      </c>
      <c r="CI122" s="56"/>
      <c r="CJ122" s="83"/>
      <c r="CK122" s="83"/>
      <c r="CL122" s="83"/>
      <c r="CM122" s="83"/>
      <c r="CN122" s="83"/>
      <c r="CO122" s="83"/>
      <c r="CP122" s="60"/>
      <c r="CQ122" s="84"/>
      <c r="CR122" s="84"/>
      <c r="CS122" s="84"/>
      <c r="CT122" s="84"/>
      <c r="CU122" s="84"/>
      <c r="CV122" s="84"/>
      <c r="CW122" s="62"/>
      <c r="CX122" s="85"/>
      <c r="CY122" s="85"/>
      <c r="CZ122" s="85"/>
      <c r="DA122" s="85"/>
      <c r="DB122" s="85"/>
      <c r="DC122" s="85"/>
      <c r="DD122" s="64"/>
      <c r="DE122" s="86"/>
      <c r="DF122" s="86"/>
      <c r="DG122" s="86"/>
      <c r="DH122" s="86"/>
      <c r="DI122" s="86"/>
      <c r="DJ122" s="86"/>
      <c r="DK122" s="87" t="s">
        <v>861</v>
      </c>
      <c r="DL122" s="62">
        <f>ROUNDUP(VLOOKUP($F122,[3]Activities!$A$9:$I$177,3,FALSE)/$AI122,2)</f>
        <v>0.92</v>
      </c>
      <c r="DM122" s="88">
        <f>ROUNDUP(VLOOKUP($F122,[3]Activities!$A$9:$I$177,4,FALSE)/$AI122,2)</f>
        <v>0.98</v>
      </c>
      <c r="DN122" s="88">
        <f>ROUNDUP(VLOOKUP($F122,[3]Activities!$A$9:$I$177,5,FALSE)/$AI122,2)</f>
        <v>1.03</v>
      </c>
      <c r="DO122" s="88">
        <f>ROUNDUP(VLOOKUP($F122,[3]Activities!$A$9:$I$177,6,FALSE)/$AI122,2)</f>
        <v>1.0900000000000001</v>
      </c>
      <c r="DP122" s="88">
        <f>ROUNDUP(VLOOKUP($F122,[3]Activities!$A$9:$I$177,7,FALSE)/$AI122,2)</f>
        <v>1.1399999999999999</v>
      </c>
      <c r="DQ122" s="88">
        <f>ROUNDUP(VLOOKUP($F122,[3]Activities!$A$9:$I$177,8,FALSE)/$AI122,2)</f>
        <v>1.19</v>
      </c>
      <c r="DR122" s="88">
        <f>ROUNDUP(VLOOKUP($F122,[3]Activities!$A$9:$I$177,9,FALSE)/$AI122,2)</f>
        <v>1.25</v>
      </c>
      <c r="DS122" s="68"/>
    </row>
    <row r="123" spans="1:123" x14ac:dyDescent="0.3">
      <c r="A123" s="69" t="s">
        <v>144</v>
      </c>
      <c r="B123" s="69" t="s">
        <v>896</v>
      </c>
      <c r="C123" s="69" t="s">
        <v>833</v>
      </c>
      <c r="D123" s="69" t="s">
        <v>1045</v>
      </c>
      <c r="E123" s="69" t="s">
        <v>1046</v>
      </c>
      <c r="F123" s="69" t="s">
        <v>1067</v>
      </c>
      <c r="G123" s="70" t="s">
        <v>1071</v>
      </c>
      <c r="H123" s="70" t="s">
        <v>1049</v>
      </c>
      <c r="I123" s="42">
        <v>4224.8500000000004</v>
      </c>
      <c r="J123" s="71">
        <v>3748.61</v>
      </c>
      <c r="K123" s="71">
        <v>3296.18</v>
      </c>
      <c r="L123" s="71">
        <v>2866.37</v>
      </c>
      <c r="M123" s="71">
        <v>2866.37</v>
      </c>
      <c r="N123" s="71">
        <v>2866.37</v>
      </c>
      <c r="O123" s="71">
        <v>2866.37</v>
      </c>
      <c r="P123" s="72">
        <v>0</v>
      </c>
      <c r="Q123" s="45">
        <v>3406.64</v>
      </c>
      <c r="R123" s="71">
        <v>3406.64</v>
      </c>
      <c r="S123" s="71">
        <v>3406.64</v>
      </c>
      <c r="T123" s="71">
        <v>3406.64</v>
      </c>
      <c r="U123" s="71">
        <v>3406.64</v>
      </c>
      <c r="V123" s="71">
        <v>3406.64</v>
      </c>
      <c r="W123" s="71">
        <v>3406.64</v>
      </c>
      <c r="X123" s="45">
        <v>0</v>
      </c>
      <c r="Y123" s="71">
        <v>0</v>
      </c>
      <c r="Z123" s="71">
        <v>0</v>
      </c>
      <c r="AA123" s="71">
        <v>0</v>
      </c>
      <c r="AB123" s="71">
        <v>0</v>
      </c>
      <c r="AC123" s="71">
        <v>0</v>
      </c>
      <c r="AD123" s="71">
        <v>0</v>
      </c>
      <c r="AE123" s="44">
        <f>[3]Parameters!$B$38</f>
        <v>0.05</v>
      </c>
      <c r="AF123" s="72">
        <v>0</v>
      </c>
      <c r="AG123" s="72">
        <v>15</v>
      </c>
      <c r="AH123" s="72">
        <v>15</v>
      </c>
      <c r="AI123" s="73">
        <v>20.8</v>
      </c>
      <c r="AJ123" s="73" t="s">
        <v>839</v>
      </c>
      <c r="AK123" s="73" t="s">
        <v>907</v>
      </c>
      <c r="AL123" s="73"/>
      <c r="AM123" s="74"/>
      <c r="AN123" s="74"/>
      <c r="AO123" s="74"/>
      <c r="AP123" s="74"/>
      <c r="AQ123" s="74"/>
      <c r="AR123" s="74"/>
      <c r="AS123" s="75"/>
      <c r="AT123" s="75"/>
      <c r="AU123" s="75"/>
      <c r="AV123" s="76"/>
      <c r="AW123" s="76"/>
      <c r="AX123" s="76"/>
      <c r="AY123" s="77" t="s">
        <v>841</v>
      </c>
      <c r="AZ123" s="77"/>
      <c r="BA123" s="77"/>
      <c r="BB123" s="77"/>
      <c r="BC123" s="77"/>
      <c r="BD123" s="77"/>
      <c r="BE123" s="77"/>
      <c r="BF123" s="77"/>
      <c r="BG123" s="77"/>
      <c r="BH123" s="78"/>
      <c r="BI123" s="78"/>
      <c r="BJ123" s="78"/>
      <c r="BK123" s="78"/>
      <c r="BL123" s="107"/>
      <c r="BM123" s="80"/>
      <c r="BN123" s="81">
        <v>0.2</v>
      </c>
      <c r="BO123" s="72">
        <v>0.03</v>
      </c>
      <c r="BP123" s="72">
        <v>7.0000000000000007E-2</v>
      </c>
      <c r="BQ123" s="72">
        <v>0.1</v>
      </c>
      <c r="BR123" s="72"/>
      <c r="BS123" s="72"/>
      <c r="BT123" s="72"/>
      <c r="BU123" s="56">
        <f t="shared" si="19"/>
        <v>0</v>
      </c>
      <c r="BV123" s="77"/>
      <c r="BW123" s="77"/>
      <c r="BX123" s="77"/>
      <c r="BY123" s="77"/>
      <c r="BZ123" s="77"/>
      <c r="CA123" s="77"/>
      <c r="CB123" s="57">
        <v>0.92</v>
      </c>
      <c r="CC123" s="82">
        <v>0.98</v>
      </c>
      <c r="CD123" s="82">
        <v>1.03</v>
      </c>
      <c r="CE123" s="82">
        <v>1.0900000000000001</v>
      </c>
      <c r="CF123" s="82">
        <v>1.1399999999999999</v>
      </c>
      <c r="CG123" s="82">
        <v>1.19</v>
      </c>
      <c r="CH123" s="82">
        <v>1.25</v>
      </c>
      <c r="CI123" s="56"/>
      <c r="CJ123" s="83"/>
      <c r="CK123" s="83"/>
      <c r="CL123" s="83"/>
      <c r="CM123" s="83"/>
      <c r="CN123" s="83"/>
      <c r="CO123" s="83"/>
      <c r="CP123" s="60"/>
      <c r="CQ123" s="84"/>
      <c r="CR123" s="84"/>
      <c r="CS123" s="84"/>
      <c r="CT123" s="84"/>
      <c r="CU123" s="84"/>
      <c r="CV123" s="84"/>
      <c r="CW123" s="62"/>
      <c r="CX123" s="85"/>
      <c r="CY123" s="85"/>
      <c r="CZ123" s="85"/>
      <c r="DA123" s="85"/>
      <c r="DB123" s="85"/>
      <c r="DC123" s="85"/>
      <c r="DD123" s="64"/>
      <c r="DE123" s="86"/>
      <c r="DF123" s="86"/>
      <c r="DG123" s="86"/>
      <c r="DH123" s="86"/>
      <c r="DI123" s="86"/>
      <c r="DJ123" s="86"/>
      <c r="DK123" s="87" t="s">
        <v>861</v>
      </c>
      <c r="DL123" s="62">
        <f>ROUNDUP(VLOOKUP($F123,[3]Activities!$A$9:$I$177,3,FALSE)/$AI123,2)</f>
        <v>0.92</v>
      </c>
      <c r="DM123" s="88">
        <f>ROUNDUP(VLOOKUP($F123,[3]Activities!$A$9:$I$177,4,FALSE)/$AI123,2)</f>
        <v>0.98</v>
      </c>
      <c r="DN123" s="88">
        <f>ROUNDUP(VLOOKUP($F123,[3]Activities!$A$9:$I$177,5,FALSE)/$AI123,2)</f>
        <v>1.03</v>
      </c>
      <c r="DO123" s="88">
        <f>ROUNDUP(VLOOKUP($F123,[3]Activities!$A$9:$I$177,6,FALSE)/$AI123,2)</f>
        <v>1.0900000000000001</v>
      </c>
      <c r="DP123" s="88">
        <f>ROUNDUP(VLOOKUP($F123,[3]Activities!$A$9:$I$177,7,FALSE)/$AI123,2)</f>
        <v>1.1399999999999999</v>
      </c>
      <c r="DQ123" s="88">
        <f>ROUNDUP(VLOOKUP($F123,[3]Activities!$A$9:$I$177,8,FALSE)/$AI123,2)</f>
        <v>1.19</v>
      </c>
      <c r="DR123" s="88">
        <f>ROUNDUP(VLOOKUP($F123,[3]Activities!$A$9:$I$177,9,FALSE)/$AI123,2)</f>
        <v>1.25</v>
      </c>
      <c r="DS123" s="68"/>
    </row>
    <row r="124" spans="1:123" x14ac:dyDescent="0.3">
      <c r="A124" s="40" t="s">
        <v>145</v>
      </c>
      <c r="B124" s="40" t="s">
        <v>896</v>
      </c>
      <c r="C124" s="40" t="s">
        <v>833</v>
      </c>
      <c r="D124" s="40" t="s">
        <v>1045</v>
      </c>
      <c r="E124" s="40" t="s">
        <v>1046</v>
      </c>
      <c r="F124" s="40" t="s">
        <v>1067</v>
      </c>
      <c r="G124" s="41" t="s">
        <v>1072</v>
      </c>
      <c r="H124" s="41" t="s">
        <v>1049</v>
      </c>
      <c r="I124" s="42">
        <v>10926.55</v>
      </c>
      <c r="J124" s="43">
        <v>10196.36</v>
      </c>
      <c r="K124" s="43">
        <v>9499.02</v>
      </c>
      <c r="L124" s="43">
        <v>8833.06</v>
      </c>
      <c r="M124" s="43">
        <v>8197.08</v>
      </c>
      <c r="N124" s="43">
        <v>7589.71</v>
      </c>
      <c r="O124" s="43">
        <v>7009.67</v>
      </c>
      <c r="P124" s="44">
        <v>0</v>
      </c>
      <c r="Q124" s="45">
        <v>3406.64</v>
      </c>
      <c r="R124" s="43">
        <v>3406.64</v>
      </c>
      <c r="S124" s="43">
        <v>3406.64</v>
      </c>
      <c r="T124" s="43">
        <v>3406.64</v>
      </c>
      <c r="U124" s="43">
        <v>3406.64</v>
      </c>
      <c r="V124" s="43">
        <v>3406.64</v>
      </c>
      <c r="W124" s="43">
        <v>3406.64</v>
      </c>
      <c r="X124" s="45">
        <v>0</v>
      </c>
      <c r="Y124" s="43">
        <v>0</v>
      </c>
      <c r="Z124" s="43">
        <v>0</v>
      </c>
      <c r="AA124" s="43">
        <v>0</v>
      </c>
      <c r="AB124" s="43">
        <v>0</v>
      </c>
      <c r="AC124" s="43">
        <v>0</v>
      </c>
      <c r="AD124" s="43">
        <v>0</v>
      </c>
      <c r="AE124" s="44">
        <f>[3]Parameters!$B$38</f>
        <v>0.05</v>
      </c>
      <c r="AF124" s="44">
        <v>0</v>
      </c>
      <c r="AG124" s="44">
        <v>15</v>
      </c>
      <c r="AH124" s="44">
        <v>15</v>
      </c>
      <c r="AI124" s="46">
        <v>20.8</v>
      </c>
      <c r="AJ124" s="46" t="s">
        <v>839</v>
      </c>
      <c r="AK124" s="46" t="s">
        <v>1073</v>
      </c>
      <c r="AL124" s="46"/>
      <c r="AM124" s="47"/>
      <c r="AN124" s="47"/>
      <c r="AO124" s="47"/>
      <c r="AP124" s="47"/>
      <c r="AQ124" s="47"/>
      <c r="AR124" s="47"/>
      <c r="AS124" s="48"/>
      <c r="AT124" s="48"/>
      <c r="AU124" s="48"/>
      <c r="AV124" s="49"/>
      <c r="AW124" s="49"/>
      <c r="AX124" s="49"/>
      <c r="AY124" s="50" t="s">
        <v>841</v>
      </c>
      <c r="AZ124" s="50"/>
      <c r="BA124" s="50"/>
      <c r="BB124" s="51"/>
      <c r="BC124" s="51"/>
      <c r="BD124" s="51"/>
      <c r="BE124" s="51"/>
      <c r="BF124" s="51"/>
      <c r="BG124" s="51"/>
      <c r="BH124" s="52"/>
      <c r="BI124" s="52"/>
      <c r="BJ124" s="52"/>
      <c r="BK124" s="52"/>
      <c r="BL124" s="107"/>
      <c r="BM124" s="54"/>
      <c r="BN124" s="55">
        <v>0.01</v>
      </c>
      <c r="BO124" s="44"/>
      <c r="BP124" s="44"/>
      <c r="BQ124" s="44">
        <v>0.01</v>
      </c>
      <c r="BR124" s="44"/>
      <c r="BS124" s="44"/>
      <c r="BT124" s="44"/>
      <c r="BU124" s="56">
        <f t="shared" si="19"/>
        <v>0</v>
      </c>
      <c r="BV124" s="50"/>
      <c r="BW124" s="50"/>
      <c r="BX124" s="50"/>
      <c r="BY124" s="50"/>
      <c r="BZ124" s="50"/>
      <c r="CA124" s="50"/>
      <c r="CB124" s="57">
        <v>0.01</v>
      </c>
      <c r="CC124" s="58">
        <v>0.1</v>
      </c>
      <c r="CD124" s="58">
        <v>0.5</v>
      </c>
      <c r="CE124" s="58">
        <v>1</v>
      </c>
      <c r="CF124" s="58">
        <v>1</v>
      </c>
      <c r="CG124" s="58">
        <v>1.19</v>
      </c>
      <c r="CH124" s="58">
        <v>1.25</v>
      </c>
      <c r="CI124" s="56"/>
      <c r="CJ124" s="59"/>
      <c r="CK124" s="59"/>
      <c r="CL124" s="59"/>
      <c r="CM124" s="59"/>
      <c r="CN124" s="59"/>
      <c r="CO124" s="59"/>
      <c r="CP124" s="60"/>
      <c r="CQ124" s="61"/>
      <c r="CR124" s="61"/>
      <c r="CS124" s="61"/>
      <c r="CT124" s="61"/>
      <c r="CU124" s="61"/>
      <c r="CV124" s="61"/>
      <c r="CW124" s="62"/>
      <c r="CX124" s="63"/>
      <c r="CY124" s="63"/>
      <c r="CZ124" s="63"/>
      <c r="DA124" s="63"/>
      <c r="DB124" s="63"/>
      <c r="DC124" s="63"/>
      <c r="DD124" s="64"/>
      <c r="DE124" s="65"/>
      <c r="DF124" s="65"/>
      <c r="DG124" s="65"/>
      <c r="DH124" s="65"/>
      <c r="DI124" s="65"/>
      <c r="DJ124" s="65"/>
      <c r="DK124" s="66" t="s">
        <v>861</v>
      </c>
      <c r="DL124" s="62">
        <f>ROUNDUP(VLOOKUP($F124,[3]Activities!$A$9:$I$177,3,FALSE)/$AI124,2)</f>
        <v>0.92</v>
      </c>
      <c r="DM124" s="67">
        <f>ROUNDUP(VLOOKUP($F124,[3]Activities!$A$9:$I$177,4,FALSE)/$AI124,2)</f>
        <v>0.98</v>
      </c>
      <c r="DN124" s="67">
        <f>ROUNDUP(VLOOKUP($F124,[3]Activities!$A$9:$I$177,5,FALSE)/$AI124,2)</f>
        <v>1.03</v>
      </c>
      <c r="DO124" s="67">
        <f>ROUNDUP(VLOOKUP($F124,[3]Activities!$A$9:$I$177,6,FALSE)/$AI124,2)</f>
        <v>1.0900000000000001</v>
      </c>
      <c r="DP124" s="67">
        <f>ROUNDUP(VLOOKUP($F124,[3]Activities!$A$9:$I$177,7,FALSE)/$AI124,2)</f>
        <v>1.1399999999999999</v>
      </c>
      <c r="DQ124" s="67">
        <f>ROUNDUP(VLOOKUP($F124,[3]Activities!$A$9:$I$177,8,FALSE)/$AI124,2)</f>
        <v>1.19</v>
      </c>
      <c r="DR124" s="67">
        <f>ROUNDUP(VLOOKUP($F124,[3]Activities!$A$9:$I$177,9,FALSE)/$AI124,2)</f>
        <v>1.25</v>
      </c>
      <c r="DS124" s="68"/>
    </row>
    <row r="125" spans="1:123" x14ac:dyDescent="0.3">
      <c r="A125" s="69" t="s">
        <v>146</v>
      </c>
      <c r="B125" s="69" t="s">
        <v>896</v>
      </c>
      <c r="C125" s="69" t="s">
        <v>833</v>
      </c>
      <c r="D125" s="69" t="s">
        <v>1045</v>
      </c>
      <c r="E125" s="69" t="s">
        <v>1046</v>
      </c>
      <c r="F125" s="69" t="s">
        <v>1067</v>
      </c>
      <c r="G125" s="70" t="s">
        <v>1074</v>
      </c>
      <c r="H125" s="70" t="s">
        <v>1049</v>
      </c>
      <c r="I125" s="42">
        <v>20665.02</v>
      </c>
      <c r="J125" s="71">
        <v>18587.82</v>
      </c>
      <c r="K125" s="71">
        <v>16676.79</v>
      </c>
      <c r="L125" s="71">
        <v>14918.65</v>
      </c>
      <c r="M125" s="71">
        <v>13301.16</v>
      </c>
      <c r="N125" s="71">
        <v>11813.07</v>
      </c>
      <c r="O125" s="71">
        <v>10444.02</v>
      </c>
      <c r="P125" s="72">
        <v>0</v>
      </c>
      <c r="Q125" s="45">
        <v>2271.09</v>
      </c>
      <c r="R125" s="71">
        <v>2271.09</v>
      </c>
      <c r="S125" s="71">
        <v>2271.09</v>
      </c>
      <c r="T125" s="71">
        <v>2271.09</v>
      </c>
      <c r="U125" s="71">
        <v>2271.09</v>
      </c>
      <c r="V125" s="71">
        <v>2271.09</v>
      </c>
      <c r="W125" s="71">
        <v>2271.09</v>
      </c>
      <c r="X125" s="45">
        <v>0</v>
      </c>
      <c r="Y125" s="71">
        <v>0</v>
      </c>
      <c r="Z125" s="71">
        <v>0</v>
      </c>
      <c r="AA125" s="71">
        <v>0</v>
      </c>
      <c r="AB125" s="71">
        <v>0</v>
      </c>
      <c r="AC125" s="71">
        <v>0</v>
      </c>
      <c r="AD125" s="71">
        <v>0</v>
      </c>
      <c r="AE125" s="44">
        <f>[3]Parameters!$B$38</f>
        <v>0.05</v>
      </c>
      <c r="AF125" s="72">
        <v>0</v>
      </c>
      <c r="AG125" s="72">
        <v>15</v>
      </c>
      <c r="AH125" s="72">
        <v>15</v>
      </c>
      <c r="AI125" s="73">
        <v>20.8</v>
      </c>
      <c r="AJ125" s="73" t="s">
        <v>839</v>
      </c>
      <c r="AK125" s="73" t="s">
        <v>1073</v>
      </c>
      <c r="AL125" s="73"/>
      <c r="AM125" s="74"/>
      <c r="AN125" s="74"/>
      <c r="AO125" s="74"/>
      <c r="AP125" s="74"/>
      <c r="AQ125" s="74"/>
      <c r="AR125" s="74"/>
      <c r="AS125" s="75"/>
      <c r="AT125" s="75"/>
      <c r="AU125" s="75"/>
      <c r="AV125" s="76"/>
      <c r="AW125" s="76"/>
      <c r="AX125" s="76"/>
      <c r="AY125" s="77" t="s">
        <v>841</v>
      </c>
      <c r="AZ125" s="77"/>
      <c r="BA125" s="77"/>
      <c r="BB125" s="77"/>
      <c r="BC125" s="77"/>
      <c r="BD125" s="77"/>
      <c r="BE125" s="77"/>
      <c r="BF125" s="77"/>
      <c r="BG125" s="77"/>
      <c r="BH125" s="78"/>
      <c r="BI125" s="78"/>
      <c r="BJ125" s="78"/>
      <c r="BK125" s="78"/>
      <c r="BL125" s="107"/>
      <c r="BM125" s="80"/>
      <c r="BN125" s="81">
        <v>0.01</v>
      </c>
      <c r="BO125" s="72"/>
      <c r="BP125" s="72"/>
      <c r="BQ125" s="72">
        <v>0.01</v>
      </c>
      <c r="BR125" s="72"/>
      <c r="BS125" s="72"/>
      <c r="BT125" s="72"/>
      <c r="BU125" s="56">
        <f t="shared" si="19"/>
        <v>0</v>
      </c>
      <c r="BV125" s="77"/>
      <c r="BW125" s="77"/>
      <c r="BX125" s="77"/>
      <c r="BY125" s="77"/>
      <c r="BZ125" s="77"/>
      <c r="CA125" s="77"/>
      <c r="CB125" s="57">
        <v>0.01</v>
      </c>
      <c r="CC125" s="82">
        <v>0.1</v>
      </c>
      <c r="CD125" s="82">
        <v>0.5</v>
      </c>
      <c r="CE125" s="82">
        <v>1</v>
      </c>
      <c r="CF125" s="82">
        <v>2</v>
      </c>
      <c r="CG125" s="82">
        <v>1.19</v>
      </c>
      <c r="CH125" s="82">
        <v>1.25</v>
      </c>
      <c r="CI125" s="56"/>
      <c r="CJ125" s="83"/>
      <c r="CK125" s="83"/>
      <c r="CL125" s="83"/>
      <c r="CM125" s="83"/>
      <c r="CN125" s="83"/>
      <c r="CO125" s="83"/>
      <c r="CP125" s="60"/>
      <c r="CQ125" s="84"/>
      <c r="CR125" s="84"/>
      <c r="CS125" s="84"/>
      <c r="CT125" s="84"/>
      <c r="CU125" s="84"/>
      <c r="CV125" s="84"/>
      <c r="CW125" s="62"/>
      <c r="CX125" s="85"/>
      <c r="CY125" s="85"/>
      <c r="CZ125" s="85"/>
      <c r="DA125" s="85"/>
      <c r="DB125" s="85"/>
      <c r="DC125" s="85"/>
      <c r="DD125" s="64"/>
      <c r="DE125" s="86"/>
      <c r="DF125" s="86"/>
      <c r="DG125" s="86"/>
      <c r="DH125" s="86"/>
      <c r="DI125" s="86"/>
      <c r="DJ125" s="86"/>
      <c r="DK125" s="87" t="s">
        <v>861</v>
      </c>
      <c r="DL125" s="62">
        <f>ROUNDUP(VLOOKUP($F125,[3]Activities!$A$9:$I$177,3,FALSE)/$AI125,2)</f>
        <v>0.92</v>
      </c>
      <c r="DM125" s="88">
        <f>ROUNDUP(VLOOKUP($F125,[3]Activities!$A$9:$I$177,4,FALSE)/$AI125,2)</f>
        <v>0.98</v>
      </c>
      <c r="DN125" s="88">
        <f>ROUNDUP(VLOOKUP($F125,[3]Activities!$A$9:$I$177,5,FALSE)/$AI125,2)</f>
        <v>1.03</v>
      </c>
      <c r="DO125" s="88">
        <f>ROUNDUP(VLOOKUP($F125,[3]Activities!$A$9:$I$177,6,FALSE)/$AI125,2)</f>
        <v>1.0900000000000001</v>
      </c>
      <c r="DP125" s="88">
        <f>ROUNDUP(VLOOKUP($F125,[3]Activities!$A$9:$I$177,7,FALSE)/$AI125,2)</f>
        <v>1.1399999999999999</v>
      </c>
      <c r="DQ125" s="88">
        <f>ROUNDUP(VLOOKUP($F125,[3]Activities!$A$9:$I$177,8,FALSE)/$AI125,2)</f>
        <v>1.19</v>
      </c>
      <c r="DR125" s="88">
        <f>ROUNDUP(VLOOKUP($F125,[3]Activities!$A$9:$I$177,9,FALSE)/$AI125,2)</f>
        <v>1.25</v>
      </c>
      <c r="DS125" s="68"/>
    </row>
    <row r="126" spans="1:123" x14ac:dyDescent="0.3">
      <c r="A126" s="40" t="s">
        <v>147</v>
      </c>
      <c r="B126" s="40" t="s">
        <v>896</v>
      </c>
      <c r="C126" s="40" t="s">
        <v>833</v>
      </c>
      <c r="D126" s="40" t="s">
        <v>1045</v>
      </c>
      <c r="E126" s="40" t="s">
        <v>1046</v>
      </c>
      <c r="F126" s="40" t="s">
        <v>1067</v>
      </c>
      <c r="G126" s="41" t="s">
        <v>1075</v>
      </c>
      <c r="H126" s="41" t="s">
        <v>1049</v>
      </c>
      <c r="I126" s="42">
        <v>20665.02</v>
      </c>
      <c r="J126" s="43">
        <v>18587.82</v>
      </c>
      <c r="K126" s="43">
        <v>16676.79</v>
      </c>
      <c r="L126" s="43">
        <v>14918.65</v>
      </c>
      <c r="M126" s="43">
        <v>13301.16</v>
      </c>
      <c r="N126" s="43">
        <v>11813.07</v>
      </c>
      <c r="O126" s="43">
        <v>10444.02</v>
      </c>
      <c r="P126" s="44">
        <v>0</v>
      </c>
      <c r="Q126" s="45">
        <v>2271.09</v>
      </c>
      <c r="R126" s="43">
        <v>2271.09</v>
      </c>
      <c r="S126" s="43">
        <v>2271.09</v>
      </c>
      <c r="T126" s="43">
        <v>2271.09</v>
      </c>
      <c r="U126" s="43">
        <v>2271.09</v>
      </c>
      <c r="V126" s="43">
        <v>2271.09</v>
      </c>
      <c r="W126" s="43">
        <v>2271.09</v>
      </c>
      <c r="X126" s="45">
        <v>0</v>
      </c>
      <c r="Y126" s="43">
        <v>0</v>
      </c>
      <c r="Z126" s="43">
        <v>0</v>
      </c>
      <c r="AA126" s="43">
        <v>0</v>
      </c>
      <c r="AB126" s="43">
        <v>0</v>
      </c>
      <c r="AC126" s="43">
        <v>0</v>
      </c>
      <c r="AD126" s="43">
        <v>0</v>
      </c>
      <c r="AE126" s="44">
        <f>[3]Parameters!$B$38</f>
        <v>0.05</v>
      </c>
      <c r="AF126" s="44">
        <v>0</v>
      </c>
      <c r="AG126" s="44">
        <v>15</v>
      </c>
      <c r="AH126" s="44">
        <v>15</v>
      </c>
      <c r="AI126" s="46">
        <v>20.8</v>
      </c>
      <c r="AJ126" s="46" t="s">
        <v>839</v>
      </c>
      <c r="AK126" s="46" t="s">
        <v>1073</v>
      </c>
      <c r="AL126" s="46"/>
      <c r="AM126" s="47"/>
      <c r="AN126" s="47"/>
      <c r="AO126" s="47"/>
      <c r="AP126" s="47"/>
      <c r="AQ126" s="47"/>
      <c r="AR126" s="47"/>
      <c r="AS126" s="48"/>
      <c r="AT126" s="48"/>
      <c r="AU126" s="48"/>
      <c r="AV126" s="49"/>
      <c r="AW126" s="49"/>
      <c r="AX126" s="49"/>
      <c r="AY126" s="50" t="s">
        <v>1063</v>
      </c>
      <c r="AZ126" s="50" t="s">
        <v>845</v>
      </c>
      <c r="BA126" s="50">
        <v>1</v>
      </c>
      <c r="BB126" s="51">
        <v>9</v>
      </c>
      <c r="BC126" s="51" t="s">
        <v>846</v>
      </c>
      <c r="BD126" s="51">
        <v>0</v>
      </c>
      <c r="BE126" s="51">
        <v>0.8</v>
      </c>
      <c r="BF126" s="51">
        <v>2</v>
      </c>
      <c r="BG126" s="51">
        <v>5.0000000000000001E-3</v>
      </c>
      <c r="BH126" s="52"/>
      <c r="BI126" s="52"/>
      <c r="BJ126" s="52"/>
      <c r="BK126" s="52"/>
      <c r="BL126" s="107"/>
      <c r="BM126" s="54"/>
      <c r="BN126" s="55">
        <v>0</v>
      </c>
      <c r="BO126" s="44"/>
      <c r="BP126" s="44"/>
      <c r="BQ126" s="44"/>
      <c r="BR126" s="44"/>
      <c r="BS126" s="44"/>
      <c r="BT126" s="44"/>
      <c r="BU126" s="56">
        <f t="shared" si="19"/>
        <v>0</v>
      </c>
      <c r="BV126" s="50"/>
      <c r="BW126" s="50"/>
      <c r="BX126" s="50"/>
      <c r="BY126" s="50"/>
      <c r="BZ126" s="50"/>
      <c r="CA126" s="50"/>
      <c r="CB126" s="57"/>
      <c r="CC126" s="58">
        <v>0.1</v>
      </c>
      <c r="CD126" s="58">
        <v>0.5</v>
      </c>
      <c r="CE126" s="58">
        <v>1</v>
      </c>
      <c r="CF126" s="58">
        <v>1.1399999999999999</v>
      </c>
      <c r="CG126" s="58">
        <v>1.19</v>
      </c>
      <c r="CH126" s="58">
        <v>1.25</v>
      </c>
      <c r="CI126" s="56"/>
      <c r="CJ126" s="59"/>
      <c r="CK126" s="59"/>
      <c r="CL126" s="59"/>
      <c r="CM126" s="59"/>
      <c r="CN126" s="59"/>
      <c r="CO126" s="59"/>
      <c r="CP126" s="60"/>
      <c r="CQ126" s="61"/>
      <c r="CR126" s="61"/>
      <c r="CS126" s="61"/>
      <c r="CT126" s="61"/>
      <c r="CU126" s="61"/>
      <c r="CV126" s="61"/>
      <c r="CW126" s="62"/>
      <c r="CX126" s="63"/>
      <c r="CY126" s="63"/>
      <c r="CZ126" s="63"/>
      <c r="DA126" s="63"/>
      <c r="DB126" s="63"/>
      <c r="DC126" s="63"/>
      <c r="DD126" s="64"/>
      <c r="DE126" s="65"/>
      <c r="DF126" s="65"/>
      <c r="DG126" s="65"/>
      <c r="DH126" s="65"/>
      <c r="DI126" s="65"/>
      <c r="DJ126" s="65"/>
      <c r="DK126" s="66" t="s">
        <v>861</v>
      </c>
      <c r="DL126" s="62">
        <f>ROUNDUP(VLOOKUP($F126,[3]Activities!$A$9:$I$177,3,FALSE)/$AI126,2)</f>
        <v>0.92</v>
      </c>
      <c r="DM126" s="67">
        <f>ROUNDUP(VLOOKUP($F126,[3]Activities!$A$9:$I$177,4,FALSE)/$AI126,2)</f>
        <v>0.98</v>
      </c>
      <c r="DN126" s="67">
        <f>ROUNDUP(VLOOKUP($F126,[3]Activities!$A$9:$I$177,5,FALSE)/$AI126,2)</f>
        <v>1.03</v>
      </c>
      <c r="DO126" s="67">
        <f>ROUNDUP(VLOOKUP($F126,[3]Activities!$A$9:$I$177,6,FALSE)/$AI126,2)</f>
        <v>1.0900000000000001</v>
      </c>
      <c r="DP126" s="67">
        <f>ROUNDUP(VLOOKUP($F126,[3]Activities!$A$9:$I$177,7,FALSE)/$AI126,2)</f>
        <v>1.1399999999999999</v>
      </c>
      <c r="DQ126" s="67">
        <f>ROUNDUP(VLOOKUP($F126,[3]Activities!$A$9:$I$177,8,FALSE)/$AI126,2)</f>
        <v>1.19</v>
      </c>
      <c r="DR126" s="67">
        <f>ROUNDUP(VLOOKUP($F126,[3]Activities!$A$9:$I$177,9,FALSE)/$AI126,2)</f>
        <v>1.25</v>
      </c>
      <c r="DS126" s="68"/>
    </row>
    <row r="127" spans="1:123" x14ac:dyDescent="0.3">
      <c r="A127" s="69" t="s">
        <v>148</v>
      </c>
      <c r="B127" s="69" t="s">
        <v>896</v>
      </c>
      <c r="C127" s="69" t="s">
        <v>833</v>
      </c>
      <c r="D127" s="69" t="s">
        <v>1045</v>
      </c>
      <c r="E127" s="69" t="s">
        <v>1046</v>
      </c>
      <c r="F127" s="69" t="s">
        <v>1067</v>
      </c>
      <c r="G127" s="70" t="s">
        <v>1076</v>
      </c>
      <c r="H127" s="70" t="s">
        <v>1049</v>
      </c>
      <c r="I127" s="42">
        <v>44525.58</v>
      </c>
      <c r="J127" s="71">
        <v>43529.07</v>
      </c>
      <c r="K127" s="71">
        <v>42552.49</v>
      </c>
      <c r="L127" s="71">
        <v>37767.24</v>
      </c>
      <c r="M127" s="71">
        <v>33460.51</v>
      </c>
      <c r="N127" s="71">
        <v>29584.46</v>
      </c>
      <c r="O127" s="71">
        <v>26096.02</v>
      </c>
      <c r="P127" s="72">
        <v>0</v>
      </c>
      <c r="Q127" s="45">
        <v>5895.83</v>
      </c>
      <c r="R127" s="71">
        <v>5777.91</v>
      </c>
      <c r="S127" s="71">
        <v>5662.35</v>
      </c>
      <c r="T127" s="71">
        <v>5096.12</v>
      </c>
      <c r="U127" s="71">
        <v>4586.5</v>
      </c>
      <c r="V127" s="71">
        <v>4127.8500000000004</v>
      </c>
      <c r="W127" s="71">
        <v>3715.07</v>
      </c>
      <c r="X127" s="45">
        <v>0</v>
      </c>
      <c r="Y127" s="71">
        <v>0</v>
      </c>
      <c r="Z127" s="71">
        <v>0</v>
      </c>
      <c r="AA127" s="71">
        <v>0</v>
      </c>
      <c r="AB127" s="71">
        <v>0</v>
      </c>
      <c r="AC127" s="71">
        <v>0</v>
      </c>
      <c r="AD127" s="71">
        <v>0</v>
      </c>
      <c r="AE127" s="44">
        <f>[3]Parameters!$B$38</f>
        <v>0.05</v>
      </c>
      <c r="AF127" s="72">
        <v>0</v>
      </c>
      <c r="AG127" s="72">
        <v>15</v>
      </c>
      <c r="AH127" s="72">
        <v>15</v>
      </c>
      <c r="AI127" s="73">
        <v>20.8</v>
      </c>
      <c r="AJ127" s="73" t="s">
        <v>839</v>
      </c>
      <c r="AK127" s="73" t="s">
        <v>1073</v>
      </c>
      <c r="AL127" s="73"/>
      <c r="AM127" s="74"/>
      <c r="AN127" s="74"/>
      <c r="AO127" s="74"/>
      <c r="AP127" s="74"/>
      <c r="AQ127" s="74"/>
      <c r="AR127" s="74"/>
      <c r="AS127" s="75"/>
      <c r="AT127" s="75"/>
      <c r="AU127" s="75"/>
      <c r="AV127" s="76"/>
      <c r="AW127" s="76"/>
      <c r="AX127" s="76"/>
      <c r="AY127" s="77" t="s">
        <v>841</v>
      </c>
      <c r="AZ127" s="77"/>
      <c r="BA127" s="77"/>
      <c r="BB127" s="77"/>
      <c r="BC127" s="77"/>
      <c r="BD127" s="77"/>
      <c r="BE127" s="77"/>
      <c r="BF127" s="77"/>
      <c r="BG127" s="77"/>
      <c r="BH127" s="78"/>
      <c r="BI127" s="78"/>
      <c r="BJ127" s="78"/>
      <c r="BK127" s="78"/>
      <c r="BL127" s="107"/>
      <c r="BM127" s="80"/>
      <c r="BN127" s="81">
        <v>0</v>
      </c>
      <c r="BO127" s="72"/>
      <c r="BP127" s="72"/>
      <c r="BQ127" s="72"/>
      <c r="BR127" s="72"/>
      <c r="BS127" s="72"/>
      <c r="BT127" s="72"/>
      <c r="BU127" s="56">
        <f t="shared" si="19"/>
        <v>0</v>
      </c>
      <c r="BV127" s="77"/>
      <c r="BW127" s="77"/>
      <c r="BX127" s="77"/>
      <c r="BY127" s="77"/>
      <c r="BZ127" s="77"/>
      <c r="CA127" s="77"/>
      <c r="CB127" s="57">
        <v>1E-3</v>
      </c>
      <c r="CC127" s="82">
        <v>0.01</v>
      </c>
      <c r="CD127" s="82">
        <v>0.1</v>
      </c>
      <c r="CE127" s="82">
        <v>0.5</v>
      </c>
      <c r="CF127" s="82">
        <v>1</v>
      </c>
      <c r="CG127" s="82">
        <v>1.19</v>
      </c>
      <c r="CH127" s="82">
        <v>1.25</v>
      </c>
      <c r="CI127" s="56"/>
      <c r="CJ127" s="83"/>
      <c r="CK127" s="83"/>
      <c r="CL127" s="83"/>
      <c r="CM127" s="83"/>
      <c r="CN127" s="83"/>
      <c r="CO127" s="83"/>
      <c r="CP127" s="60"/>
      <c r="CQ127" s="84"/>
      <c r="CR127" s="84"/>
      <c r="CS127" s="84"/>
      <c r="CT127" s="84"/>
      <c r="CU127" s="84"/>
      <c r="CV127" s="84"/>
      <c r="CW127" s="62"/>
      <c r="CX127" s="85"/>
      <c r="CY127" s="85"/>
      <c r="CZ127" s="85"/>
      <c r="DA127" s="85"/>
      <c r="DB127" s="85"/>
      <c r="DC127" s="85"/>
      <c r="DD127" s="64"/>
      <c r="DE127" s="86"/>
      <c r="DF127" s="86"/>
      <c r="DG127" s="86"/>
      <c r="DH127" s="86"/>
      <c r="DI127" s="86"/>
      <c r="DJ127" s="86"/>
      <c r="DK127" s="87" t="s">
        <v>861</v>
      </c>
      <c r="DL127" s="62">
        <f>ROUNDUP(VLOOKUP($F127,[3]Activities!$A$9:$I$177,3,FALSE)/$AI127,2)</f>
        <v>0.92</v>
      </c>
      <c r="DM127" s="88">
        <f>ROUNDUP(VLOOKUP($F127,[3]Activities!$A$9:$I$177,4,FALSE)/$AI127,2)</f>
        <v>0.98</v>
      </c>
      <c r="DN127" s="88">
        <f>ROUNDUP(VLOOKUP($F127,[3]Activities!$A$9:$I$177,5,FALSE)/$AI127,2)</f>
        <v>1.03</v>
      </c>
      <c r="DO127" s="88">
        <f>ROUNDUP(VLOOKUP($F127,[3]Activities!$A$9:$I$177,6,FALSE)/$AI127,2)</f>
        <v>1.0900000000000001</v>
      </c>
      <c r="DP127" s="88">
        <f>ROUNDUP(VLOOKUP($F127,[3]Activities!$A$9:$I$177,7,FALSE)/$AI127,2)</f>
        <v>1.1399999999999999</v>
      </c>
      <c r="DQ127" s="88">
        <f>ROUNDUP(VLOOKUP($F127,[3]Activities!$A$9:$I$177,8,FALSE)/$AI127,2)</f>
        <v>1.19</v>
      </c>
      <c r="DR127" s="88">
        <f>ROUNDUP(VLOOKUP($F127,[3]Activities!$A$9:$I$177,9,FALSE)/$AI127,2)</f>
        <v>1.25</v>
      </c>
      <c r="DS127" s="68"/>
    </row>
    <row r="128" spans="1:123" x14ac:dyDescent="0.3">
      <c r="A128" s="40" t="s">
        <v>149</v>
      </c>
      <c r="B128" s="40" t="s">
        <v>896</v>
      </c>
      <c r="C128" s="40" t="s">
        <v>833</v>
      </c>
      <c r="D128" s="40" t="s">
        <v>1045</v>
      </c>
      <c r="E128" s="40" t="s">
        <v>1046</v>
      </c>
      <c r="F128" s="40" t="s">
        <v>1077</v>
      </c>
      <c r="G128" s="41" t="s">
        <v>1078</v>
      </c>
      <c r="H128" s="41" t="s">
        <v>1079</v>
      </c>
      <c r="I128" s="42">
        <v>53.11</v>
      </c>
      <c r="J128" s="43">
        <v>53.11</v>
      </c>
      <c r="K128" s="43">
        <v>53.11</v>
      </c>
      <c r="L128" s="43">
        <v>53.11</v>
      </c>
      <c r="M128" s="43">
        <v>53.11</v>
      </c>
      <c r="N128" s="43">
        <v>53.11</v>
      </c>
      <c r="O128" s="43">
        <v>53.11</v>
      </c>
      <c r="P128" s="44">
        <v>0</v>
      </c>
      <c r="Q128" s="45">
        <v>14.17</v>
      </c>
      <c r="R128" s="43">
        <v>14.17</v>
      </c>
      <c r="S128" s="43">
        <v>14.17</v>
      </c>
      <c r="T128" s="43">
        <v>14.17</v>
      </c>
      <c r="U128" s="43">
        <v>14.17</v>
      </c>
      <c r="V128" s="43">
        <v>14.17</v>
      </c>
      <c r="W128" s="43">
        <v>14.17</v>
      </c>
      <c r="X128" s="45">
        <v>0</v>
      </c>
      <c r="Y128" s="43">
        <v>0</v>
      </c>
      <c r="Z128" s="43">
        <v>0</v>
      </c>
      <c r="AA128" s="43">
        <v>0</v>
      </c>
      <c r="AB128" s="43">
        <v>0</v>
      </c>
      <c r="AC128" s="43">
        <v>0</v>
      </c>
      <c r="AD128" s="43">
        <v>0</v>
      </c>
      <c r="AE128" s="44">
        <f>[3]Parameters!$B$38</f>
        <v>0.05</v>
      </c>
      <c r="AF128" s="44">
        <v>0</v>
      </c>
      <c r="AG128" s="44">
        <v>15</v>
      </c>
      <c r="AH128" s="44">
        <v>15</v>
      </c>
      <c r="AI128" s="46">
        <v>5.7500000000000002E-2</v>
      </c>
      <c r="AJ128" s="46" t="s">
        <v>839</v>
      </c>
      <c r="AK128" s="46" t="s">
        <v>907</v>
      </c>
      <c r="AL128" s="46"/>
      <c r="AM128" s="47"/>
      <c r="AN128" s="47"/>
      <c r="AO128" s="47"/>
      <c r="AP128" s="47"/>
      <c r="AQ128" s="47"/>
      <c r="AR128" s="47"/>
      <c r="AS128" s="48"/>
      <c r="AT128" s="48"/>
      <c r="AU128" s="48"/>
      <c r="AV128" s="49"/>
      <c r="AW128" s="49"/>
      <c r="AX128" s="49"/>
      <c r="AY128" s="50" t="s">
        <v>841</v>
      </c>
      <c r="AZ128" s="50"/>
      <c r="BA128" s="50"/>
      <c r="BB128" s="51"/>
      <c r="BC128" s="51"/>
      <c r="BD128" s="51"/>
      <c r="BE128" s="51"/>
      <c r="BF128" s="51"/>
      <c r="BG128" s="51"/>
      <c r="BH128" s="52"/>
      <c r="BI128" s="52"/>
      <c r="BJ128" s="52"/>
      <c r="BK128" s="52"/>
      <c r="BL128" s="53"/>
      <c r="BM128" s="54"/>
      <c r="BN128" s="55">
        <f>DL128-SUM(BN129:BN134)</f>
        <v>52.919999999999987</v>
      </c>
      <c r="BO128" s="44">
        <v>30</v>
      </c>
      <c r="BP128" s="44">
        <v>20</v>
      </c>
      <c r="BQ128" s="44"/>
      <c r="BR128" s="44"/>
      <c r="BS128" s="44"/>
      <c r="BT128" s="44"/>
      <c r="BU128" s="56">
        <f t="shared" si="19"/>
        <v>0</v>
      </c>
      <c r="BV128" s="50"/>
      <c r="BW128" s="50"/>
      <c r="BX128" s="50"/>
      <c r="BY128" s="50"/>
      <c r="BZ128" s="50"/>
      <c r="CA128" s="50"/>
      <c r="CB128" s="57">
        <v>133.91999999999999</v>
      </c>
      <c r="CC128" s="58">
        <v>140</v>
      </c>
      <c r="CD128" s="58">
        <v>150.09</v>
      </c>
      <c r="CE128" s="58">
        <v>155.47999999999999</v>
      </c>
      <c r="CF128" s="58">
        <v>161.39999999999998</v>
      </c>
      <c r="CG128" s="58">
        <v>166.95999999999998</v>
      </c>
      <c r="CH128" s="58">
        <v>172.7</v>
      </c>
      <c r="CI128" s="56"/>
      <c r="CJ128" s="59"/>
      <c r="CK128" s="59"/>
      <c r="CL128" s="59"/>
      <c r="CM128" s="59"/>
      <c r="CN128" s="59"/>
      <c r="CO128" s="59"/>
      <c r="CP128" s="60"/>
      <c r="CQ128" s="61"/>
      <c r="CR128" s="61"/>
      <c r="CS128" s="61"/>
      <c r="CT128" s="61"/>
      <c r="CU128" s="61"/>
      <c r="CV128" s="61"/>
      <c r="CW128" s="62"/>
      <c r="CX128" s="63"/>
      <c r="CY128" s="63"/>
      <c r="CZ128" s="63"/>
      <c r="DA128" s="63"/>
      <c r="DB128" s="63"/>
      <c r="DC128" s="63"/>
      <c r="DD128" s="64"/>
      <c r="DE128" s="65"/>
      <c r="DF128" s="65"/>
      <c r="DG128" s="65"/>
      <c r="DH128" s="65"/>
      <c r="DI128" s="65"/>
      <c r="DJ128" s="65"/>
      <c r="DK128" s="66" t="s">
        <v>869</v>
      </c>
      <c r="DL128" s="62">
        <f>ROUNDUP(VLOOKUP($F128,[3]Activities!$A$9:$I$177,3,FALSE)/$AI128,2)</f>
        <v>133.91999999999999</v>
      </c>
      <c r="DM128" s="67">
        <f>ROUNDUP(VLOOKUP($F128,[3]Activities!$A$9:$I$177,4,FALSE)/$AI128,2)</f>
        <v>140</v>
      </c>
      <c r="DN128" s="67">
        <f>ROUNDUP(VLOOKUP($F128,[3]Activities!$A$9:$I$177,5,FALSE)/$AI128,2)</f>
        <v>150.09</v>
      </c>
      <c r="DO128" s="67">
        <f>ROUNDUP(VLOOKUP($F128,[3]Activities!$A$9:$I$177,6,FALSE)/$AI128,2)</f>
        <v>155.47999999999999</v>
      </c>
      <c r="DP128" s="67">
        <f>ROUNDUP(VLOOKUP($F128,[3]Activities!$A$9:$I$177,7,FALSE)/$AI128,2)</f>
        <v>161.39999999999998</v>
      </c>
      <c r="DQ128" s="67">
        <f>ROUNDUP(VLOOKUP($F128,[3]Activities!$A$9:$I$177,8,FALSE)/$AI128,2)</f>
        <v>166.95999999999998</v>
      </c>
      <c r="DR128" s="67">
        <f>ROUNDUP(VLOOKUP($F128,[3]Activities!$A$9:$I$177,9,FALSE)/$AI128,2)</f>
        <v>172.7</v>
      </c>
      <c r="DS128" s="68"/>
    </row>
    <row r="129" spans="1:123" x14ac:dyDescent="0.3">
      <c r="A129" s="69" t="s">
        <v>150</v>
      </c>
      <c r="B129" s="69" t="s">
        <v>896</v>
      </c>
      <c r="C129" s="69" t="s">
        <v>833</v>
      </c>
      <c r="D129" s="69" t="s">
        <v>1045</v>
      </c>
      <c r="E129" s="69" t="s">
        <v>1046</v>
      </c>
      <c r="F129" s="69" t="s">
        <v>1077</v>
      </c>
      <c r="G129" s="70" t="s">
        <v>1080</v>
      </c>
      <c r="H129" s="70" t="s">
        <v>1079</v>
      </c>
      <c r="I129" s="42">
        <v>65.87</v>
      </c>
      <c r="J129" s="71">
        <v>59.33</v>
      </c>
      <c r="K129" s="71">
        <v>53.11</v>
      </c>
      <c r="L129" s="71">
        <v>53.11</v>
      </c>
      <c r="M129" s="71">
        <v>53.11</v>
      </c>
      <c r="N129" s="71">
        <v>53.11</v>
      </c>
      <c r="O129" s="71">
        <v>53.11</v>
      </c>
      <c r="P129" s="72">
        <v>0</v>
      </c>
      <c r="Q129" s="45">
        <v>14.17</v>
      </c>
      <c r="R129" s="71">
        <v>14.17</v>
      </c>
      <c r="S129" s="71">
        <v>14.17</v>
      </c>
      <c r="T129" s="71">
        <v>14.17</v>
      </c>
      <c r="U129" s="71">
        <v>14.17</v>
      </c>
      <c r="V129" s="71">
        <v>14.17</v>
      </c>
      <c r="W129" s="71">
        <v>14.17</v>
      </c>
      <c r="X129" s="45">
        <v>0</v>
      </c>
      <c r="Y129" s="71">
        <v>0</v>
      </c>
      <c r="Z129" s="71">
        <v>0</v>
      </c>
      <c r="AA129" s="71">
        <v>0</v>
      </c>
      <c r="AB129" s="71">
        <v>0</v>
      </c>
      <c r="AC129" s="71">
        <v>0</v>
      </c>
      <c r="AD129" s="71">
        <v>0</v>
      </c>
      <c r="AE129" s="44">
        <f>[3]Parameters!$B$38</f>
        <v>0.05</v>
      </c>
      <c r="AF129" s="72">
        <v>0</v>
      </c>
      <c r="AG129" s="72">
        <v>15</v>
      </c>
      <c r="AH129" s="72">
        <v>15</v>
      </c>
      <c r="AI129" s="73">
        <v>5.7500000000000002E-2</v>
      </c>
      <c r="AJ129" s="73" t="s">
        <v>839</v>
      </c>
      <c r="AK129" s="73" t="s">
        <v>907</v>
      </c>
      <c r="AL129" s="73"/>
      <c r="AM129" s="74"/>
      <c r="AN129" s="74"/>
      <c r="AO129" s="74"/>
      <c r="AP129" s="74"/>
      <c r="AQ129" s="74"/>
      <c r="AR129" s="74"/>
      <c r="AS129" s="75"/>
      <c r="AT129" s="75"/>
      <c r="AU129" s="75"/>
      <c r="AV129" s="76"/>
      <c r="AW129" s="76"/>
      <c r="AX129" s="76"/>
      <c r="AY129" s="77" t="s">
        <v>841</v>
      </c>
      <c r="AZ129" s="77"/>
      <c r="BA129" s="77"/>
      <c r="BB129" s="77"/>
      <c r="BC129" s="77"/>
      <c r="BD129" s="77"/>
      <c r="BE129" s="77"/>
      <c r="BF129" s="77"/>
      <c r="BG129" s="77"/>
      <c r="BH129" s="78"/>
      <c r="BI129" s="78"/>
      <c r="BJ129" s="78"/>
      <c r="BK129" s="78"/>
      <c r="BL129" s="107"/>
      <c r="BM129" s="80"/>
      <c r="BN129" s="81">
        <v>40</v>
      </c>
      <c r="BO129" s="72">
        <v>25</v>
      </c>
      <c r="BP129" s="72">
        <v>15</v>
      </c>
      <c r="BQ129" s="72"/>
      <c r="BR129" s="72"/>
      <c r="BS129" s="72"/>
      <c r="BT129" s="72"/>
      <c r="BU129" s="56">
        <f t="shared" si="19"/>
        <v>0</v>
      </c>
      <c r="BV129" s="77"/>
      <c r="BW129" s="77"/>
      <c r="BX129" s="77"/>
      <c r="BY129" s="77"/>
      <c r="BZ129" s="77"/>
      <c r="CA129" s="77"/>
      <c r="CB129" s="57">
        <v>133.91999999999999</v>
      </c>
      <c r="CC129" s="82">
        <v>140</v>
      </c>
      <c r="CD129" s="82">
        <v>150.09</v>
      </c>
      <c r="CE129" s="82">
        <v>155.47999999999999</v>
      </c>
      <c r="CF129" s="82">
        <v>161.39999999999998</v>
      </c>
      <c r="CG129" s="82">
        <v>166.95999999999998</v>
      </c>
      <c r="CH129" s="82">
        <v>172.7</v>
      </c>
      <c r="CI129" s="56"/>
      <c r="CJ129" s="83"/>
      <c r="CK129" s="83"/>
      <c r="CL129" s="83"/>
      <c r="CM129" s="83"/>
      <c r="CN129" s="83"/>
      <c r="CO129" s="83"/>
      <c r="CP129" s="60"/>
      <c r="CQ129" s="84"/>
      <c r="CR129" s="84"/>
      <c r="CS129" s="84"/>
      <c r="CT129" s="84"/>
      <c r="CU129" s="84"/>
      <c r="CV129" s="84"/>
      <c r="CW129" s="62"/>
      <c r="CX129" s="85"/>
      <c r="CY129" s="85"/>
      <c r="CZ129" s="85"/>
      <c r="DA129" s="85"/>
      <c r="DB129" s="85"/>
      <c r="DC129" s="85"/>
      <c r="DD129" s="64"/>
      <c r="DE129" s="86"/>
      <c r="DF129" s="86"/>
      <c r="DG129" s="86"/>
      <c r="DH129" s="86"/>
      <c r="DI129" s="86"/>
      <c r="DJ129" s="86"/>
      <c r="DK129" s="87" t="s">
        <v>842</v>
      </c>
      <c r="DL129" s="62">
        <f>ROUNDUP(VLOOKUP($F129,[3]Activities!$A$9:$I$177,3,FALSE)/$AI129,2)</f>
        <v>133.91999999999999</v>
      </c>
      <c r="DM129" s="88">
        <f>ROUNDUP(VLOOKUP($F129,[3]Activities!$A$9:$I$177,4,FALSE)/$AI129,2)</f>
        <v>140</v>
      </c>
      <c r="DN129" s="88">
        <f>ROUNDUP(VLOOKUP($F129,[3]Activities!$A$9:$I$177,5,FALSE)/$AI129,2)</f>
        <v>150.09</v>
      </c>
      <c r="DO129" s="88">
        <f>ROUNDUP(VLOOKUP($F129,[3]Activities!$A$9:$I$177,6,FALSE)/$AI129,2)</f>
        <v>155.47999999999999</v>
      </c>
      <c r="DP129" s="88">
        <f>ROUNDUP(VLOOKUP($F129,[3]Activities!$A$9:$I$177,7,FALSE)/$AI129,2)</f>
        <v>161.39999999999998</v>
      </c>
      <c r="DQ129" s="88">
        <f>ROUNDUP(VLOOKUP($F129,[3]Activities!$A$9:$I$177,8,FALSE)/$AI129,2)</f>
        <v>166.95999999999998</v>
      </c>
      <c r="DR129" s="88">
        <f>ROUNDUP(VLOOKUP($F129,[3]Activities!$A$9:$I$177,9,FALSE)/$AI129,2)</f>
        <v>172.7</v>
      </c>
      <c r="DS129" s="68"/>
    </row>
    <row r="130" spans="1:123" x14ac:dyDescent="0.3">
      <c r="A130" s="69" t="s">
        <v>151</v>
      </c>
      <c r="B130" s="69" t="s">
        <v>896</v>
      </c>
      <c r="C130" s="69" t="s">
        <v>833</v>
      </c>
      <c r="D130" s="69" t="s">
        <v>1045</v>
      </c>
      <c r="E130" s="69" t="s">
        <v>1046</v>
      </c>
      <c r="F130" s="69" t="s">
        <v>1077</v>
      </c>
      <c r="G130" s="70" t="s">
        <v>1081</v>
      </c>
      <c r="H130" s="70" t="s">
        <v>1079</v>
      </c>
      <c r="I130" s="42">
        <v>65.87</v>
      </c>
      <c r="J130" s="71">
        <v>59.33</v>
      </c>
      <c r="K130" s="71">
        <v>53.11</v>
      </c>
      <c r="L130" s="71">
        <v>53.11</v>
      </c>
      <c r="M130" s="71">
        <v>53.11</v>
      </c>
      <c r="N130" s="71">
        <v>53.11</v>
      </c>
      <c r="O130" s="71">
        <v>53.11</v>
      </c>
      <c r="P130" s="72">
        <v>0</v>
      </c>
      <c r="Q130" s="45">
        <v>14.17</v>
      </c>
      <c r="R130" s="71">
        <v>14.17</v>
      </c>
      <c r="S130" s="71">
        <v>14.17</v>
      </c>
      <c r="T130" s="71">
        <v>14.17</v>
      </c>
      <c r="U130" s="71">
        <v>14.17</v>
      </c>
      <c r="V130" s="71">
        <v>14.17</v>
      </c>
      <c r="W130" s="71">
        <v>14.17</v>
      </c>
      <c r="X130" s="45">
        <v>0</v>
      </c>
      <c r="Y130" s="71">
        <v>0</v>
      </c>
      <c r="Z130" s="71">
        <v>0</v>
      </c>
      <c r="AA130" s="71">
        <v>0</v>
      </c>
      <c r="AB130" s="71">
        <v>0</v>
      </c>
      <c r="AC130" s="71">
        <v>0</v>
      </c>
      <c r="AD130" s="71">
        <v>0</v>
      </c>
      <c r="AE130" s="44">
        <f>[3]Parameters!$B$38</f>
        <v>0.05</v>
      </c>
      <c r="AF130" s="72">
        <v>0</v>
      </c>
      <c r="AG130" s="72">
        <v>15</v>
      </c>
      <c r="AH130" s="72">
        <v>15</v>
      </c>
      <c r="AI130" s="73">
        <v>5.7500000000000002E-2</v>
      </c>
      <c r="AJ130" s="73" t="s">
        <v>839</v>
      </c>
      <c r="AK130" s="73" t="s">
        <v>907</v>
      </c>
      <c r="AL130" s="73"/>
      <c r="AM130" s="74"/>
      <c r="AN130" s="74"/>
      <c r="AO130" s="74"/>
      <c r="AP130" s="74"/>
      <c r="AQ130" s="74"/>
      <c r="AR130" s="74"/>
      <c r="AS130" s="75"/>
      <c r="AT130" s="75"/>
      <c r="AU130" s="75"/>
      <c r="AV130" s="76"/>
      <c r="AW130" s="76"/>
      <c r="AX130" s="76"/>
      <c r="AY130" s="77" t="s">
        <v>841</v>
      </c>
      <c r="AZ130" s="77"/>
      <c r="BA130" s="77"/>
      <c r="BB130" s="77"/>
      <c r="BC130" s="77"/>
      <c r="BD130" s="77"/>
      <c r="BE130" s="77"/>
      <c r="BF130" s="77"/>
      <c r="BG130" s="77"/>
      <c r="BH130" s="78"/>
      <c r="BI130" s="78"/>
      <c r="BJ130" s="78"/>
      <c r="BK130" s="78"/>
      <c r="BL130" s="107"/>
      <c r="BM130" s="80"/>
      <c r="BN130" s="81">
        <v>40</v>
      </c>
      <c r="BO130" s="72">
        <v>25</v>
      </c>
      <c r="BP130" s="72">
        <v>15</v>
      </c>
      <c r="BQ130" s="72"/>
      <c r="BR130" s="72"/>
      <c r="BS130" s="72"/>
      <c r="BT130" s="72"/>
      <c r="BU130" s="56">
        <f t="shared" si="19"/>
        <v>0</v>
      </c>
      <c r="BV130" s="77"/>
      <c r="BW130" s="77"/>
      <c r="BX130" s="77"/>
      <c r="BY130" s="77"/>
      <c r="BZ130" s="77"/>
      <c r="CA130" s="77"/>
      <c r="CB130" s="57">
        <v>133.91999999999999</v>
      </c>
      <c r="CC130" s="82">
        <v>140</v>
      </c>
      <c r="CD130" s="82">
        <v>150.09</v>
      </c>
      <c r="CE130" s="82">
        <v>155.47999999999999</v>
      </c>
      <c r="CF130" s="82">
        <v>161.39999999999998</v>
      </c>
      <c r="CG130" s="82">
        <v>166.95999999999998</v>
      </c>
      <c r="CH130" s="82">
        <v>172.7</v>
      </c>
      <c r="CI130" s="56"/>
      <c r="CJ130" s="83"/>
      <c r="CK130" s="83"/>
      <c r="CL130" s="83"/>
      <c r="CM130" s="83"/>
      <c r="CN130" s="83"/>
      <c r="CO130" s="83"/>
      <c r="CP130" s="60"/>
      <c r="CQ130" s="84"/>
      <c r="CR130" s="84"/>
      <c r="CS130" s="84"/>
      <c r="CT130" s="84"/>
      <c r="CU130" s="84"/>
      <c r="CV130" s="84"/>
      <c r="CW130" s="62"/>
      <c r="CX130" s="85"/>
      <c r="CY130" s="85"/>
      <c r="CZ130" s="85"/>
      <c r="DA130" s="85"/>
      <c r="DB130" s="85"/>
      <c r="DC130" s="85"/>
      <c r="DD130" s="64"/>
      <c r="DE130" s="86"/>
      <c r="DF130" s="86"/>
      <c r="DG130" s="86"/>
      <c r="DH130" s="86"/>
      <c r="DI130" s="86"/>
      <c r="DJ130" s="86"/>
      <c r="DK130" s="87" t="s">
        <v>842</v>
      </c>
      <c r="DL130" s="62">
        <f>ROUNDUP(VLOOKUP($F130,[3]Activities!$A$9:$I$177,3,FALSE)/$AI130,2)</f>
        <v>133.91999999999999</v>
      </c>
      <c r="DM130" s="88">
        <f>ROUNDUP(VLOOKUP($F130,[3]Activities!$A$9:$I$177,4,FALSE)/$AI130,2)</f>
        <v>140</v>
      </c>
      <c r="DN130" s="88">
        <f>ROUNDUP(VLOOKUP($F130,[3]Activities!$A$9:$I$177,5,FALSE)/$AI130,2)</f>
        <v>150.09</v>
      </c>
      <c r="DO130" s="88">
        <f>ROUNDUP(VLOOKUP($F130,[3]Activities!$A$9:$I$177,6,FALSE)/$AI130,2)</f>
        <v>155.47999999999999</v>
      </c>
      <c r="DP130" s="88">
        <f>ROUNDUP(VLOOKUP($F130,[3]Activities!$A$9:$I$177,7,FALSE)/$AI130,2)</f>
        <v>161.39999999999998</v>
      </c>
      <c r="DQ130" s="88">
        <f>ROUNDUP(VLOOKUP($F130,[3]Activities!$A$9:$I$177,8,FALSE)/$AI130,2)</f>
        <v>166.95999999999998</v>
      </c>
      <c r="DR130" s="88">
        <f>ROUNDUP(VLOOKUP($F130,[3]Activities!$A$9:$I$177,9,FALSE)/$AI130,2)</f>
        <v>172.7</v>
      </c>
      <c r="DS130" s="68"/>
    </row>
    <row r="131" spans="1:123" x14ac:dyDescent="0.3">
      <c r="A131" s="69" t="s">
        <v>152</v>
      </c>
      <c r="B131" s="69" t="s">
        <v>896</v>
      </c>
      <c r="C131" s="69" t="s">
        <v>833</v>
      </c>
      <c r="D131" s="69" t="s">
        <v>1045</v>
      </c>
      <c r="E131" s="69" t="s">
        <v>1046</v>
      </c>
      <c r="F131" s="69" t="s">
        <v>1077</v>
      </c>
      <c r="G131" s="70" t="s">
        <v>1082</v>
      </c>
      <c r="H131" s="70" t="s">
        <v>1079</v>
      </c>
      <c r="I131" s="42">
        <v>65.87</v>
      </c>
      <c r="J131" s="71">
        <v>59.33</v>
      </c>
      <c r="K131" s="71">
        <v>53.11</v>
      </c>
      <c r="L131" s="71">
        <v>53.11</v>
      </c>
      <c r="M131" s="71">
        <v>53.11</v>
      </c>
      <c r="N131" s="71">
        <v>53.11</v>
      </c>
      <c r="O131" s="71">
        <v>53.11</v>
      </c>
      <c r="P131" s="72">
        <v>0</v>
      </c>
      <c r="Q131" s="45">
        <v>14.17</v>
      </c>
      <c r="R131" s="71">
        <v>14.17</v>
      </c>
      <c r="S131" s="71">
        <v>14.17</v>
      </c>
      <c r="T131" s="71">
        <v>14.17</v>
      </c>
      <c r="U131" s="71">
        <v>14.17</v>
      </c>
      <c r="V131" s="71">
        <v>14.17</v>
      </c>
      <c r="W131" s="71">
        <v>14.17</v>
      </c>
      <c r="X131" s="45">
        <v>0</v>
      </c>
      <c r="Y131" s="71">
        <v>0</v>
      </c>
      <c r="Z131" s="71">
        <v>0</v>
      </c>
      <c r="AA131" s="71">
        <v>0</v>
      </c>
      <c r="AB131" s="71">
        <v>0</v>
      </c>
      <c r="AC131" s="71">
        <v>0</v>
      </c>
      <c r="AD131" s="71">
        <v>0</v>
      </c>
      <c r="AE131" s="44">
        <f>[3]Parameters!$B$38</f>
        <v>0.05</v>
      </c>
      <c r="AF131" s="72">
        <v>0</v>
      </c>
      <c r="AG131" s="72">
        <v>15</v>
      </c>
      <c r="AH131" s="72">
        <v>15</v>
      </c>
      <c r="AI131" s="73">
        <v>5.7500000000000002E-2</v>
      </c>
      <c r="AJ131" s="73" t="s">
        <v>839</v>
      </c>
      <c r="AK131" s="73" t="s">
        <v>907</v>
      </c>
      <c r="AL131" s="73"/>
      <c r="AM131" s="74"/>
      <c r="AN131" s="74"/>
      <c r="AO131" s="74"/>
      <c r="AP131" s="74"/>
      <c r="AQ131" s="74"/>
      <c r="AR131" s="74"/>
      <c r="AS131" s="75"/>
      <c r="AT131" s="75"/>
      <c r="AU131" s="75"/>
      <c r="AV131" s="76"/>
      <c r="AW131" s="76"/>
      <c r="AX131" s="76"/>
      <c r="AY131" s="77" t="s">
        <v>841</v>
      </c>
      <c r="AZ131" s="77"/>
      <c r="BA131" s="77"/>
      <c r="BB131" s="77"/>
      <c r="BC131" s="77"/>
      <c r="BD131" s="77"/>
      <c r="BE131" s="77"/>
      <c r="BF131" s="77"/>
      <c r="BG131" s="77"/>
      <c r="BH131" s="78"/>
      <c r="BI131" s="78"/>
      <c r="BJ131" s="78"/>
      <c r="BK131" s="78"/>
      <c r="BL131" s="107"/>
      <c r="BM131" s="80"/>
      <c r="BN131" s="81">
        <v>0</v>
      </c>
      <c r="BO131" s="72">
        <v>0</v>
      </c>
      <c r="BP131" s="72">
        <v>0</v>
      </c>
      <c r="BQ131" s="72">
        <v>0</v>
      </c>
      <c r="BR131" s="72"/>
      <c r="BS131" s="72"/>
      <c r="BT131" s="72"/>
      <c r="BU131" s="56">
        <f t="shared" si="19"/>
        <v>0</v>
      </c>
      <c r="BV131" s="77"/>
      <c r="BW131" s="77"/>
      <c r="BX131" s="77"/>
      <c r="BY131" s="77"/>
      <c r="BZ131" s="77"/>
      <c r="CA131" s="77"/>
      <c r="CB131" s="57">
        <v>133.91999999999999</v>
      </c>
      <c r="CC131" s="82">
        <v>140</v>
      </c>
      <c r="CD131" s="82">
        <v>150.09</v>
      </c>
      <c r="CE131" s="82">
        <v>155.47999999999999</v>
      </c>
      <c r="CF131" s="82">
        <v>161.39999999999998</v>
      </c>
      <c r="CG131" s="82">
        <v>166.95999999999998</v>
      </c>
      <c r="CH131" s="82">
        <v>172.7</v>
      </c>
      <c r="CI131" s="56"/>
      <c r="CJ131" s="83"/>
      <c r="CK131" s="83"/>
      <c r="CL131" s="83"/>
      <c r="CM131" s="83"/>
      <c r="CN131" s="83"/>
      <c r="CO131" s="83"/>
      <c r="CP131" s="60"/>
      <c r="CQ131" s="84"/>
      <c r="CR131" s="84"/>
      <c r="CS131" s="84"/>
      <c r="CT131" s="84"/>
      <c r="CU131" s="84"/>
      <c r="CV131" s="84"/>
      <c r="CW131" s="62"/>
      <c r="CX131" s="85"/>
      <c r="CY131" s="85"/>
      <c r="CZ131" s="85"/>
      <c r="DA131" s="85"/>
      <c r="DB131" s="85"/>
      <c r="DC131" s="85"/>
      <c r="DD131" s="64"/>
      <c r="DE131" s="86"/>
      <c r="DF131" s="86"/>
      <c r="DG131" s="86"/>
      <c r="DH131" s="86"/>
      <c r="DI131" s="86"/>
      <c r="DJ131" s="86"/>
      <c r="DK131" s="87" t="s">
        <v>842</v>
      </c>
      <c r="DL131" s="62">
        <f>ROUNDUP(VLOOKUP($F131,[3]Activities!$A$9:$I$177,3,FALSE)/$AI131,2)</f>
        <v>133.91999999999999</v>
      </c>
      <c r="DM131" s="88">
        <f>ROUNDUP(VLOOKUP($F131,[3]Activities!$A$9:$I$177,4,FALSE)/$AI131,2)</f>
        <v>140</v>
      </c>
      <c r="DN131" s="88">
        <f>ROUNDUP(VLOOKUP($F131,[3]Activities!$A$9:$I$177,5,FALSE)/$AI131,2)</f>
        <v>150.09</v>
      </c>
      <c r="DO131" s="88">
        <f>ROUNDUP(VLOOKUP($F131,[3]Activities!$A$9:$I$177,6,FALSE)/$AI131,2)</f>
        <v>155.47999999999999</v>
      </c>
      <c r="DP131" s="88">
        <f>ROUNDUP(VLOOKUP($F131,[3]Activities!$A$9:$I$177,7,FALSE)/$AI131,2)</f>
        <v>161.39999999999998</v>
      </c>
      <c r="DQ131" s="88">
        <f>ROUNDUP(VLOOKUP($F131,[3]Activities!$A$9:$I$177,8,FALSE)/$AI131,2)</f>
        <v>166.95999999999998</v>
      </c>
      <c r="DR131" s="88">
        <f>ROUNDUP(VLOOKUP($F131,[3]Activities!$A$9:$I$177,9,FALSE)/$AI131,2)</f>
        <v>172.7</v>
      </c>
      <c r="DS131" s="68"/>
    </row>
    <row r="132" spans="1:123" x14ac:dyDescent="0.3">
      <c r="A132" s="40" t="s">
        <v>153</v>
      </c>
      <c r="B132" s="40" t="s">
        <v>896</v>
      </c>
      <c r="C132" s="40" t="s">
        <v>833</v>
      </c>
      <c r="D132" s="40" t="s">
        <v>1045</v>
      </c>
      <c r="E132" s="40" t="s">
        <v>1046</v>
      </c>
      <c r="F132" s="40" t="s">
        <v>1077</v>
      </c>
      <c r="G132" s="41" t="s">
        <v>1083</v>
      </c>
      <c r="H132" s="41" t="s">
        <v>1079</v>
      </c>
      <c r="I132" s="42">
        <v>70.06</v>
      </c>
      <c r="J132" s="43">
        <v>67.349999999999994</v>
      </c>
      <c r="K132" s="43">
        <v>64.709999999999994</v>
      </c>
      <c r="L132" s="43">
        <v>62.11</v>
      </c>
      <c r="M132" s="43">
        <v>59.57</v>
      </c>
      <c r="N132" s="43">
        <v>57.08</v>
      </c>
      <c r="O132" s="43">
        <v>54.64</v>
      </c>
      <c r="P132" s="44">
        <v>0</v>
      </c>
      <c r="Q132" s="45">
        <v>12.05</v>
      </c>
      <c r="R132" s="43">
        <v>12.05</v>
      </c>
      <c r="S132" s="43">
        <v>12.05</v>
      </c>
      <c r="T132" s="43">
        <v>12.05</v>
      </c>
      <c r="U132" s="43">
        <v>12.05</v>
      </c>
      <c r="V132" s="43">
        <v>12.05</v>
      </c>
      <c r="W132" s="43">
        <v>12.05</v>
      </c>
      <c r="X132" s="45">
        <v>0</v>
      </c>
      <c r="Y132" s="43">
        <v>0</v>
      </c>
      <c r="Z132" s="43">
        <v>0</v>
      </c>
      <c r="AA132" s="43">
        <v>0</v>
      </c>
      <c r="AB132" s="43">
        <v>0</v>
      </c>
      <c r="AC132" s="43">
        <v>0</v>
      </c>
      <c r="AD132" s="43">
        <v>0</v>
      </c>
      <c r="AE132" s="44">
        <f>[3]Parameters!$B$38</f>
        <v>0.05</v>
      </c>
      <c r="AF132" s="44">
        <v>0</v>
      </c>
      <c r="AG132" s="44">
        <v>15</v>
      </c>
      <c r="AH132" s="44">
        <v>15</v>
      </c>
      <c r="AI132" s="46">
        <v>5.7500000000000002E-2</v>
      </c>
      <c r="AJ132" s="46" t="s">
        <v>839</v>
      </c>
      <c r="AK132" s="46" t="s">
        <v>907</v>
      </c>
      <c r="AL132" s="46"/>
      <c r="AM132" s="47"/>
      <c r="AN132" s="47"/>
      <c r="AO132" s="47"/>
      <c r="AP132" s="47"/>
      <c r="AQ132" s="47"/>
      <c r="AR132" s="47"/>
      <c r="AS132" s="48"/>
      <c r="AT132" s="48"/>
      <c r="AU132" s="48"/>
      <c r="AV132" s="49"/>
      <c r="AW132" s="49"/>
      <c r="AX132" s="49"/>
      <c r="AY132" s="50" t="s">
        <v>841</v>
      </c>
      <c r="AZ132" s="50"/>
      <c r="BA132" s="50"/>
      <c r="BB132" s="51"/>
      <c r="BC132" s="51"/>
      <c r="BD132" s="51"/>
      <c r="BE132" s="51"/>
      <c r="BF132" s="51"/>
      <c r="BG132" s="51"/>
      <c r="BH132" s="52"/>
      <c r="BI132" s="52"/>
      <c r="BJ132" s="52"/>
      <c r="BK132" s="52"/>
      <c r="BL132" s="53"/>
      <c r="BM132" s="54"/>
      <c r="BN132" s="55">
        <v>1</v>
      </c>
      <c r="BO132" s="44">
        <v>0.2</v>
      </c>
      <c r="BP132" s="44">
        <v>0.3</v>
      </c>
      <c r="BQ132" s="44">
        <v>0.5</v>
      </c>
      <c r="BR132" s="44"/>
      <c r="BS132" s="44"/>
      <c r="BT132" s="44"/>
      <c r="BU132" s="56">
        <f t="shared" si="19"/>
        <v>0</v>
      </c>
      <c r="BV132" s="50"/>
      <c r="BW132" s="50"/>
      <c r="BX132" s="50"/>
      <c r="BY132" s="50"/>
      <c r="BZ132" s="50"/>
      <c r="CA132" s="50"/>
      <c r="CB132" s="57">
        <v>1</v>
      </c>
      <c r="CC132" s="58">
        <v>5</v>
      </c>
      <c r="CD132" s="58">
        <v>10</v>
      </c>
      <c r="CE132" s="58">
        <v>50</v>
      </c>
      <c r="CF132" s="58">
        <v>150</v>
      </c>
      <c r="CG132" s="58">
        <v>166.95999999999998</v>
      </c>
      <c r="CH132" s="58">
        <v>172.7</v>
      </c>
      <c r="CI132" s="56"/>
      <c r="CJ132" s="59"/>
      <c r="CK132" s="59"/>
      <c r="CL132" s="59"/>
      <c r="CM132" s="59"/>
      <c r="CN132" s="59"/>
      <c r="CO132" s="59"/>
      <c r="CP132" s="60"/>
      <c r="CQ132" s="61"/>
      <c r="CR132" s="61"/>
      <c r="CS132" s="61"/>
      <c r="CT132" s="61"/>
      <c r="CU132" s="61"/>
      <c r="CV132" s="61"/>
      <c r="CW132" s="62"/>
      <c r="CX132" s="63"/>
      <c r="CY132" s="63"/>
      <c r="CZ132" s="63"/>
      <c r="DA132" s="63"/>
      <c r="DB132" s="63"/>
      <c r="DC132" s="63"/>
      <c r="DD132" s="64"/>
      <c r="DE132" s="65"/>
      <c r="DF132" s="65"/>
      <c r="DG132" s="65"/>
      <c r="DH132" s="65"/>
      <c r="DI132" s="65"/>
      <c r="DJ132" s="65"/>
      <c r="DK132" s="66" t="s">
        <v>842</v>
      </c>
      <c r="DL132" s="62">
        <f>ROUNDUP(VLOOKUP($F132,[3]Activities!$A$9:$I$177,3,FALSE)/$AI132,2)</f>
        <v>133.91999999999999</v>
      </c>
      <c r="DM132" s="67">
        <f>ROUNDUP(VLOOKUP($F132,[3]Activities!$A$9:$I$177,4,FALSE)/$AI132,2)</f>
        <v>140</v>
      </c>
      <c r="DN132" s="67">
        <f>ROUNDUP(VLOOKUP($F132,[3]Activities!$A$9:$I$177,5,FALSE)/$AI132,2)</f>
        <v>150.09</v>
      </c>
      <c r="DO132" s="67">
        <f>ROUNDUP(VLOOKUP($F132,[3]Activities!$A$9:$I$177,6,FALSE)/$AI132,2)</f>
        <v>155.47999999999999</v>
      </c>
      <c r="DP132" s="67">
        <f>ROUNDUP(VLOOKUP($F132,[3]Activities!$A$9:$I$177,7,FALSE)/$AI132,2)</f>
        <v>161.39999999999998</v>
      </c>
      <c r="DQ132" s="67">
        <f>ROUNDUP(VLOOKUP($F132,[3]Activities!$A$9:$I$177,8,FALSE)/$AI132,2)</f>
        <v>166.95999999999998</v>
      </c>
      <c r="DR132" s="67">
        <f>ROUNDUP(VLOOKUP($F132,[3]Activities!$A$9:$I$177,9,FALSE)/$AI132,2)</f>
        <v>172.7</v>
      </c>
      <c r="DS132" s="68"/>
    </row>
    <row r="133" spans="1:123" x14ac:dyDescent="0.3">
      <c r="A133" s="69" t="s">
        <v>154</v>
      </c>
      <c r="B133" s="69" t="s">
        <v>896</v>
      </c>
      <c r="C133" s="69" t="s">
        <v>833</v>
      </c>
      <c r="D133" s="69" t="s">
        <v>1045</v>
      </c>
      <c r="E133" s="69" t="s">
        <v>1046</v>
      </c>
      <c r="F133" s="69" t="s">
        <v>1077</v>
      </c>
      <c r="G133" s="70" t="s">
        <v>1084</v>
      </c>
      <c r="H133" s="70" t="s">
        <v>1079</v>
      </c>
      <c r="I133" s="42">
        <v>144.52000000000001</v>
      </c>
      <c r="J133" s="71">
        <v>127.76</v>
      </c>
      <c r="K133" s="71">
        <v>112.34</v>
      </c>
      <c r="L133" s="71">
        <v>98.15</v>
      </c>
      <c r="M133" s="71">
        <v>85.1</v>
      </c>
      <c r="N133" s="71">
        <v>73.09</v>
      </c>
      <c r="O133" s="71">
        <v>62.04</v>
      </c>
      <c r="P133" s="72">
        <v>0</v>
      </c>
      <c r="Q133" s="45">
        <v>9.4499999999999993</v>
      </c>
      <c r="R133" s="71">
        <v>9.4499999999999993</v>
      </c>
      <c r="S133" s="71">
        <v>9.4499999999999993</v>
      </c>
      <c r="T133" s="71">
        <v>9.4499999999999993</v>
      </c>
      <c r="U133" s="71">
        <v>9.4499999999999993</v>
      </c>
      <c r="V133" s="71">
        <v>9.4499999999999993</v>
      </c>
      <c r="W133" s="71">
        <v>9.4499999999999993</v>
      </c>
      <c r="X133" s="45">
        <v>0</v>
      </c>
      <c r="Y133" s="71">
        <v>0</v>
      </c>
      <c r="Z133" s="71">
        <v>0</v>
      </c>
      <c r="AA133" s="71">
        <v>0</v>
      </c>
      <c r="AB133" s="71">
        <v>0</v>
      </c>
      <c r="AC133" s="71">
        <v>0</v>
      </c>
      <c r="AD133" s="71">
        <v>0</v>
      </c>
      <c r="AE133" s="44">
        <f>[3]Parameters!$B$38</f>
        <v>0.05</v>
      </c>
      <c r="AF133" s="72">
        <v>0</v>
      </c>
      <c r="AG133" s="72">
        <v>15</v>
      </c>
      <c r="AH133" s="72">
        <v>15</v>
      </c>
      <c r="AI133" s="73">
        <v>5.7500000000000002E-2</v>
      </c>
      <c r="AJ133" s="73" t="s">
        <v>839</v>
      </c>
      <c r="AK133" s="73" t="s">
        <v>1085</v>
      </c>
      <c r="AL133" s="73"/>
      <c r="AM133" s="74"/>
      <c r="AN133" s="74"/>
      <c r="AO133" s="74"/>
      <c r="AP133" s="74"/>
      <c r="AQ133" s="74"/>
      <c r="AR133" s="74"/>
      <c r="AS133" s="75"/>
      <c r="AT133" s="75"/>
      <c r="AU133" s="75"/>
      <c r="AV133" s="76"/>
      <c r="AW133" s="76"/>
      <c r="AX133" s="76"/>
      <c r="AY133" s="77" t="s">
        <v>841</v>
      </c>
      <c r="AZ133" s="77"/>
      <c r="BA133" s="77"/>
      <c r="BB133" s="77"/>
      <c r="BC133" s="77"/>
      <c r="BD133" s="77"/>
      <c r="BE133" s="77"/>
      <c r="BF133" s="77"/>
      <c r="BG133" s="77"/>
      <c r="BH133" s="78"/>
      <c r="BI133" s="78"/>
      <c r="BJ133" s="78"/>
      <c r="BK133" s="78"/>
      <c r="BL133" s="79"/>
      <c r="BM133" s="80"/>
      <c r="BN133" s="81">
        <v>0</v>
      </c>
      <c r="BO133" s="72"/>
      <c r="BP133" s="72"/>
      <c r="BQ133" s="72"/>
      <c r="BR133" s="72"/>
      <c r="BS133" s="72"/>
      <c r="BT133" s="72"/>
      <c r="BU133" s="56">
        <f t="shared" si="19"/>
        <v>0</v>
      </c>
      <c r="BV133" s="77"/>
      <c r="BW133" s="77"/>
      <c r="BX133" s="77"/>
      <c r="BY133" s="77"/>
      <c r="BZ133" s="77"/>
      <c r="CA133" s="77"/>
      <c r="CB133" s="57"/>
      <c r="CC133" s="82">
        <v>1</v>
      </c>
      <c r="CD133" s="82">
        <v>2</v>
      </c>
      <c r="CE133" s="82">
        <v>40</v>
      </c>
      <c r="CF133" s="82">
        <v>80</v>
      </c>
      <c r="CG133" s="82">
        <v>120</v>
      </c>
      <c r="CH133" s="82">
        <v>172.7</v>
      </c>
      <c r="CI133" s="56"/>
      <c r="CJ133" s="83"/>
      <c r="CK133" s="83"/>
      <c r="CL133" s="83"/>
      <c r="CM133" s="83"/>
      <c r="CN133" s="83"/>
      <c r="CO133" s="83"/>
      <c r="CP133" s="60"/>
      <c r="CQ133" s="84"/>
      <c r="CR133" s="84"/>
      <c r="CS133" s="84"/>
      <c r="CT133" s="84"/>
      <c r="CU133" s="84"/>
      <c r="CV133" s="84"/>
      <c r="CW133" s="62"/>
      <c r="CX133" s="85"/>
      <c r="CY133" s="85"/>
      <c r="CZ133" s="85"/>
      <c r="DA133" s="85"/>
      <c r="DB133" s="85"/>
      <c r="DC133" s="85"/>
      <c r="DD133" s="64"/>
      <c r="DE133" s="86"/>
      <c r="DF133" s="86"/>
      <c r="DG133" s="86"/>
      <c r="DH133" s="86"/>
      <c r="DI133" s="86"/>
      <c r="DJ133" s="86"/>
      <c r="DK133" s="87" t="s">
        <v>873</v>
      </c>
      <c r="DL133" s="62">
        <f>ROUNDUP(VLOOKUP($F133,[3]Activities!$A$9:$I$177,3,FALSE)/$AI133,2)</f>
        <v>133.91999999999999</v>
      </c>
      <c r="DM133" s="88">
        <f>ROUNDUP(VLOOKUP($F133,[3]Activities!$A$9:$I$177,4,FALSE)/$AI133,2)</f>
        <v>140</v>
      </c>
      <c r="DN133" s="88">
        <f>ROUNDUP(VLOOKUP($F133,[3]Activities!$A$9:$I$177,5,FALSE)/$AI133,2)</f>
        <v>150.09</v>
      </c>
      <c r="DO133" s="88">
        <f>ROUNDUP(VLOOKUP($F133,[3]Activities!$A$9:$I$177,6,FALSE)/$AI133,2)</f>
        <v>155.47999999999999</v>
      </c>
      <c r="DP133" s="88">
        <f>ROUNDUP(VLOOKUP($F133,[3]Activities!$A$9:$I$177,7,FALSE)/$AI133,2)</f>
        <v>161.39999999999998</v>
      </c>
      <c r="DQ133" s="88">
        <f>ROUNDUP(VLOOKUP($F133,[3]Activities!$A$9:$I$177,8,FALSE)/$AI133,2)</f>
        <v>166.95999999999998</v>
      </c>
      <c r="DR133" s="88">
        <f>ROUNDUP(VLOOKUP($F133,[3]Activities!$A$9:$I$177,9,FALSE)/$AI133,2)</f>
        <v>172.7</v>
      </c>
      <c r="DS133" s="68"/>
    </row>
    <row r="134" spans="1:123" x14ac:dyDescent="0.3">
      <c r="A134" s="40" t="s">
        <v>155</v>
      </c>
      <c r="B134" s="40" t="s">
        <v>896</v>
      </c>
      <c r="C134" s="40" t="s">
        <v>833</v>
      </c>
      <c r="D134" s="40" t="s">
        <v>1045</v>
      </c>
      <c r="E134" s="40" t="s">
        <v>1046</v>
      </c>
      <c r="F134" s="40" t="s">
        <v>1077</v>
      </c>
      <c r="G134" s="41" t="s">
        <v>1086</v>
      </c>
      <c r="H134" s="41" t="s">
        <v>1079</v>
      </c>
      <c r="I134" s="42">
        <v>144.52000000000001</v>
      </c>
      <c r="J134" s="43">
        <v>127.76</v>
      </c>
      <c r="K134" s="43">
        <v>112.34</v>
      </c>
      <c r="L134" s="43">
        <v>98.15</v>
      </c>
      <c r="M134" s="43">
        <v>85.1</v>
      </c>
      <c r="N134" s="43">
        <v>73.09</v>
      </c>
      <c r="O134" s="43">
        <v>62.04</v>
      </c>
      <c r="P134" s="44">
        <v>0</v>
      </c>
      <c r="Q134" s="45">
        <v>9.4499999999999993</v>
      </c>
      <c r="R134" s="43">
        <v>9.4499999999999993</v>
      </c>
      <c r="S134" s="43">
        <v>9.4499999999999993</v>
      </c>
      <c r="T134" s="43">
        <v>9.4499999999999993</v>
      </c>
      <c r="U134" s="43">
        <v>9.4499999999999993</v>
      </c>
      <c r="V134" s="43">
        <v>9.4499999999999993</v>
      </c>
      <c r="W134" s="43">
        <v>9.4499999999999993</v>
      </c>
      <c r="X134" s="45">
        <v>0</v>
      </c>
      <c r="Y134" s="43">
        <v>0</v>
      </c>
      <c r="Z134" s="43">
        <v>0</v>
      </c>
      <c r="AA134" s="43">
        <v>0</v>
      </c>
      <c r="AB134" s="43">
        <v>0</v>
      </c>
      <c r="AC134" s="43">
        <v>0</v>
      </c>
      <c r="AD134" s="43">
        <v>0</v>
      </c>
      <c r="AE134" s="44">
        <f>[3]Parameters!$B$38</f>
        <v>0.05</v>
      </c>
      <c r="AF134" s="44">
        <v>0</v>
      </c>
      <c r="AG134" s="44">
        <v>15</v>
      </c>
      <c r="AH134" s="44">
        <v>15</v>
      </c>
      <c r="AI134" s="46">
        <v>5.7500000000000002E-2</v>
      </c>
      <c r="AJ134" s="46" t="s">
        <v>839</v>
      </c>
      <c r="AK134" s="46" t="s">
        <v>1085</v>
      </c>
      <c r="AL134" s="46"/>
      <c r="AM134" s="47"/>
      <c r="AN134" s="47"/>
      <c r="AO134" s="47"/>
      <c r="AP134" s="47"/>
      <c r="AQ134" s="47"/>
      <c r="AR134" s="47"/>
      <c r="AS134" s="48"/>
      <c r="AT134" s="48"/>
      <c r="AU134" s="48"/>
      <c r="AV134" s="49"/>
      <c r="AW134" s="49"/>
      <c r="AX134" s="49"/>
      <c r="AY134" s="50" t="s">
        <v>1063</v>
      </c>
      <c r="AZ134" s="50" t="s">
        <v>845</v>
      </c>
      <c r="BA134" s="50">
        <v>1</v>
      </c>
      <c r="BB134" s="51">
        <v>12</v>
      </c>
      <c r="BC134" s="51" t="s">
        <v>846</v>
      </c>
      <c r="BD134" s="51">
        <v>0</v>
      </c>
      <c r="BE134" s="51">
        <v>0.9</v>
      </c>
      <c r="BF134" s="51">
        <v>5</v>
      </c>
      <c r="BG134" s="51">
        <v>5.0000000000000001E-3</v>
      </c>
      <c r="BH134" s="52"/>
      <c r="BI134" s="52"/>
      <c r="BJ134" s="52"/>
      <c r="BK134" s="52"/>
      <c r="BL134" s="53"/>
      <c r="BM134" s="54"/>
      <c r="BN134" s="55">
        <v>0</v>
      </c>
      <c r="BO134" s="44"/>
      <c r="BP134" s="44"/>
      <c r="BQ134" s="44"/>
      <c r="BR134" s="44"/>
      <c r="BS134" s="44"/>
      <c r="BT134" s="44"/>
      <c r="BU134" s="56">
        <f t="shared" si="19"/>
        <v>0</v>
      </c>
      <c r="BV134" s="50"/>
      <c r="BW134" s="50"/>
      <c r="BX134" s="50"/>
      <c r="BY134" s="50"/>
      <c r="BZ134" s="50"/>
      <c r="CA134" s="50"/>
      <c r="CB134" s="57"/>
      <c r="CC134" s="58">
        <v>5</v>
      </c>
      <c r="CD134" s="58">
        <v>10</v>
      </c>
      <c r="CE134" s="58">
        <v>50</v>
      </c>
      <c r="CF134" s="58">
        <v>150</v>
      </c>
      <c r="CG134" s="58">
        <v>166.95999999999998</v>
      </c>
      <c r="CH134" s="58">
        <v>172.7</v>
      </c>
      <c r="CI134" s="56"/>
      <c r="CJ134" s="59"/>
      <c r="CK134" s="59"/>
      <c r="CL134" s="59"/>
      <c r="CM134" s="59"/>
      <c r="CN134" s="59"/>
      <c r="CO134" s="59"/>
      <c r="CP134" s="60"/>
      <c r="CQ134" s="61"/>
      <c r="CR134" s="61"/>
      <c r="CS134" s="61"/>
      <c r="CT134" s="61"/>
      <c r="CU134" s="61"/>
      <c r="CV134" s="61"/>
      <c r="CW134" s="62"/>
      <c r="CX134" s="63"/>
      <c r="CY134" s="63"/>
      <c r="CZ134" s="63"/>
      <c r="DA134" s="63"/>
      <c r="DB134" s="63"/>
      <c r="DC134" s="63"/>
      <c r="DD134" s="64"/>
      <c r="DE134" s="65"/>
      <c r="DF134" s="65"/>
      <c r="DG134" s="65"/>
      <c r="DH134" s="65"/>
      <c r="DI134" s="65"/>
      <c r="DJ134" s="65"/>
      <c r="DK134" s="66" t="s">
        <v>877</v>
      </c>
      <c r="DL134" s="62">
        <f>ROUNDUP(VLOOKUP($F134,[3]Activities!$A$9:$I$177,3,FALSE)/$AI134,2)</f>
        <v>133.91999999999999</v>
      </c>
      <c r="DM134" s="67">
        <f>ROUNDUP(VLOOKUP($F134,[3]Activities!$A$9:$I$177,4,FALSE)/$AI134,2)</f>
        <v>140</v>
      </c>
      <c r="DN134" s="67">
        <f>ROUNDUP(VLOOKUP($F134,[3]Activities!$A$9:$I$177,5,FALSE)/$AI134,2)</f>
        <v>150.09</v>
      </c>
      <c r="DO134" s="67">
        <f>ROUNDUP(VLOOKUP($F134,[3]Activities!$A$9:$I$177,6,FALSE)/$AI134,2)</f>
        <v>155.47999999999999</v>
      </c>
      <c r="DP134" s="67">
        <f>ROUNDUP(VLOOKUP($F134,[3]Activities!$A$9:$I$177,7,FALSE)/$AI134,2)</f>
        <v>161.39999999999998</v>
      </c>
      <c r="DQ134" s="67">
        <f>ROUNDUP(VLOOKUP($F134,[3]Activities!$A$9:$I$177,8,FALSE)/$AI134,2)</f>
        <v>166.95999999999998</v>
      </c>
      <c r="DR134" s="67">
        <f>ROUNDUP(VLOOKUP($F134,[3]Activities!$A$9:$I$177,9,FALSE)/$AI134,2)</f>
        <v>172.7</v>
      </c>
      <c r="DS134" s="68"/>
    </row>
    <row r="135" spans="1:123" x14ac:dyDescent="0.3">
      <c r="A135" s="69" t="s">
        <v>156</v>
      </c>
      <c r="B135" s="69" t="s">
        <v>896</v>
      </c>
      <c r="C135" s="69" t="s">
        <v>833</v>
      </c>
      <c r="D135" s="69" t="s">
        <v>1045</v>
      </c>
      <c r="E135" s="69" t="s">
        <v>1046</v>
      </c>
      <c r="F135" s="69" t="s">
        <v>1077</v>
      </c>
      <c r="G135" s="70" t="s">
        <v>1087</v>
      </c>
      <c r="H135" s="70" t="s">
        <v>1079</v>
      </c>
      <c r="I135" s="42">
        <v>169.66</v>
      </c>
      <c r="J135" s="71">
        <v>157.93</v>
      </c>
      <c r="K135" s="71">
        <v>146.78</v>
      </c>
      <c r="L135" s="71">
        <v>136.19</v>
      </c>
      <c r="M135" s="71">
        <v>116.07</v>
      </c>
      <c r="N135" s="71">
        <v>97.97</v>
      </c>
      <c r="O135" s="71">
        <v>81.67</v>
      </c>
      <c r="P135" s="72">
        <v>0</v>
      </c>
      <c r="Q135" s="45">
        <v>21.12</v>
      </c>
      <c r="R135" s="71">
        <v>20.059999999999999</v>
      </c>
      <c r="S135" s="71">
        <v>19.059999999999999</v>
      </c>
      <c r="T135" s="71">
        <v>18.11</v>
      </c>
      <c r="U135" s="71">
        <v>16.3</v>
      </c>
      <c r="V135" s="71">
        <v>14.67</v>
      </c>
      <c r="W135" s="71">
        <v>13.2</v>
      </c>
      <c r="X135" s="45">
        <v>0</v>
      </c>
      <c r="Y135" s="71">
        <v>0</v>
      </c>
      <c r="Z135" s="71">
        <v>0</v>
      </c>
      <c r="AA135" s="71">
        <v>0</v>
      </c>
      <c r="AB135" s="71">
        <v>0</v>
      </c>
      <c r="AC135" s="71">
        <v>0</v>
      </c>
      <c r="AD135" s="71">
        <v>0</v>
      </c>
      <c r="AE135" s="44">
        <f>[3]Parameters!$B$38</f>
        <v>0.05</v>
      </c>
      <c r="AF135" s="72">
        <v>0</v>
      </c>
      <c r="AG135" s="72">
        <v>15</v>
      </c>
      <c r="AH135" s="72">
        <v>15</v>
      </c>
      <c r="AI135" s="73">
        <v>5.7500000000000002E-2</v>
      </c>
      <c r="AJ135" s="73" t="s">
        <v>839</v>
      </c>
      <c r="AK135" s="73" t="s">
        <v>907</v>
      </c>
      <c r="AL135" s="73"/>
      <c r="AM135" s="74"/>
      <c r="AN135" s="74"/>
      <c r="AO135" s="74"/>
      <c r="AP135" s="74"/>
      <c r="AQ135" s="74"/>
      <c r="AR135" s="74"/>
      <c r="AS135" s="75"/>
      <c r="AT135" s="75"/>
      <c r="AU135" s="75"/>
      <c r="AV135" s="76"/>
      <c r="AW135" s="76"/>
      <c r="AX135" s="76"/>
      <c r="AY135" s="77" t="s">
        <v>841</v>
      </c>
      <c r="AZ135" s="77"/>
      <c r="BA135" s="77"/>
      <c r="BB135" s="77"/>
      <c r="BC135" s="77"/>
      <c r="BD135" s="77"/>
      <c r="BE135" s="77"/>
      <c r="BF135" s="77"/>
      <c r="BG135" s="77"/>
      <c r="BH135" s="78"/>
      <c r="BI135" s="78"/>
      <c r="BJ135" s="78"/>
      <c r="BK135" s="78"/>
      <c r="BL135" s="79"/>
      <c r="BM135" s="80"/>
      <c r="BN135" s="81">
        <v>0.01</v>
      </c>
      <c r="BO135" s="72"/>
      <c r="BP135" s="72"/>
      <c r="BQ135" s="72">
        <v>0.01</v>
      </c>
      <c r="BR135" s="72"/>
      <c r="BS135" s="72"/>
      <c r="BT135" s="72"/>
      <c r="BU135" s="56">
        <f t="shared" si="19"/>
        <v>0</v>
      </c>
      <c r="BV135" s="77"/>
      <c r="BW135" s="77"/>
      <c r="BX135" s="77"/>
      <c r="BY135" s="77"/>
      <c r="BZ135" s="77"/>
      <c r="CA135" s="77"/>
      <c r="CB135" s="57">
        <v>1</v>
      </c>
      <c r="CC135" s="82">
        <v>5</v>
      </c>
      <c r="CD135" s="82">
        <v>10</v>
      </c>
      <c r="CE135" s="82">
        <v>50</v>
      </c>
      <c r="CF135" s="82">
        <v>150</v>
      </c>
      <c r="CG135" s="82">
        <v>166.95999999999998</v>
      </c>
      <c r="CH135" s="82">
        <v>172.7</v>
      </c>
      <c r="CI135" s="56"/>
      <c r="CJ135" s="83"/>
      <c r="CK135" s="83"/>
      <c r="CL135" s="83"/>
      <c r="CM135" s="83"/>
      <c r="CN135" s="83"/>
      <c r="CO135" s="83"/>
      <c r="CP135" s="60"/>
      <c r="CQ135" s="84"/>
      <c r="CR135" s="84"/>
      <c r="CS135" s="84"/>
      <c r="CT135" s="84"/>
      <c r="CU135" s="84"/>
      <c r="CV135" s="84"/>
      <c r="CW135" s="62"/>
      <c r="CX135" s="85"/>
      <c r="CY135" s="85"/>
      <c r="CZ135" s="85"/>
      <c r="DA135" s="85"/>
      <c r="DB135" s="85"/>
      <c r="DC135" s="85"/>
      <c r="DD135" s="64"/>
      <c r="DE135" s="86"/>
      <c r="DF135" s="86"/>
      <c r="DG135" s="86"/>
      <c r="DH135" s="86"/>
      <c r="DI135" s="86"/>
      <c r="DJ135" s="86"/>
      <c r="DK135" s="87" t="s">
        <v>877</v>
      </c>
      <c r="DL135" s="62">
        <f>ROUNDUP(VLOOKUP($F135,[3]Activities!$A$9:$I$177,3,FALSE)/$AI135,2)</f>
        <v>133.91999999999999</v>
      </c>
      <c r="DM135" s="88">
        <f>ROUNDUP(VLOOKUP($F135,[3]Activities!$A$9:$I$177,4,FALSE)/$AI135,2)</f>
        <v>140</v>
      </c>
      <c r="DN135" s="88">
        <f>ROUNDUP(VLOOKUP($F135,[3]Activities!$A$9:$I$177,5,FALSE)/$AI135,2)</f>
        <v>150.09</v>
      </c>
      <c r="DO135" s="88">
        <f>ROUNDUP(VLOOKUP($F135,[3]Activities!$A$9:$I$177,6,FALSE)/$AI135,2)</f>
        <v>155.47999999999999</v>
      </c>
      <c r="DP135" s="88">
        <f>ROUNDUP(VLOOKUP($F135,[3]Activities!$A$9:$I$177,7,FALSE)/$AI135,2)</f>
        <v>161.39999999999998</v>
      </c>
      <c r="DQ135" s="88">
        <f>ROUNDUP(VLOOKUP($F135,[3]Activities!$A$9:$I$177,8,FALSE)/$AI135,2)</f>
        <v>166.95999999999998</v>
      </c>
      <c r="DR135" s="88">
        <f>ROUNDUP(VLOOKUP($F135,[3]Activities!$A$9:$I$177,9,FALSE)/$AI135,2)</f>
        <v>172.7</v>
      </c>
      <c r="DS135" s="68"/>
    </row>
    <row r="136" spans="1:123" x14ac:dyDescent="0.3">
      <c r="A136" s="40" t="s">
        <v>157</v>
      </c>
      <c r="B136" s="40" t="s">
        <v>896</v>
      </c>
      <c r="C136" s="40" t="s">
        <v>833</v>
      </c>
      <c r="D136" s="40" t="s">
        <v>1045</v>
      </c>
      <c r="E136" s="40" t="s">
        <v>1046</v>
      </c>
      <c r="F136" s="40" t="s">
        <v>1088</v>
      </c>
      <c r="G136" s="41" t="s">
        <v>1089</v>
      </c>
      <c r="H136" s="41" t="s">
        <v>1079</v>
      </c>
      <c r="I136" s="42">
        <v>44.68</v>
      </c>
      <c r="J136" s="43">
        <v>44.68</v>
      </c>
      <c r="K136" s="43">
        <v>44.68</v>
      </c>
      <c r="L136" s="43">
        <v>44.68</v>
      </c>
      <c r="M136" s="43">
        <v>44.68</v>
      </c>
      <c r="N136" s="43">
        <v>44.68</v>
      </c>
      <c r="O136" s="43">
        <v>44.68</v>
      </c>
      <c r="P136" s="44">
        <v>0</v>
      </c>
      <c r="Q136" s="45">
        <v>20.22</v>
      </c>
      <c r="R136" s="43">
        <v>20.22</v>
      </c>
      <c r="S136" s="43">
        <v>20.22</v>
      </c>
      <c r="T136" s="43">
        <v>20.22</v>
      </c>
      <c r="U136" s="43">
        <v>20.22</v>
      </c>
      <c r="V136" s="43">
        <v>20.22</v>
      </c>
      <c r="W136" s="43">
        <v>20.22</v>
      </c>
      <c r="X136" s="45">
        <v>0</v>
      </c>
      <c r="Y136" s="43">
        <v>0</v>
      </c>
      <c r="Z136" s="43">
        <v>0</v>
      </c>
      <c r="AA136" s="43">
        <v>0</v>
      </c>
      <c r="AB136" s="43">
        <v>0</v>
      </c>
      <c r="AC136" s="43">
        <v>0</v>
      </c>
      <c r="AD136" s="43">
        <v>0</v>
      </c>
      <c r="AE136" s="44">
        <f>[3]Parameters!$B$38</f>
        <v>0.05</v>
      </c>
      <c r="AF136" s="44">
        <v>0</v>
      </c>
      <c r="AG136" s="44">
        <v>15</v>
      </c>
      <c r="AH136" s="44">
        <v>15</v>
      </c>
      <c r="AI136" s="46">
        <v>61</v>
      </c>
      <c r="AJ136" s="46" t="s">
        <v>839</v>
      </c>
      <c r="AK136" s="46" t="s">
        <v>907</v>
      </c>
      <c r="AL136" s="46"/>
      <c r="AM136" s="47"/>
      <c r="AN136" s="47"/>
      <c r="AO136" s="47"/>
      <c r="AP136" s="47"/>
      <c r="AQ136" s="47"/>
      <c r="AR136" s="47"/>
      <c r="AS136" s="48"/>
      <c r="AT136" s="48"/>
      <c r="AU136" s="48"/>
      <c r="AV136" s="49"/>
      <c r="AW136" s="49"/>
      <c r="AX136" s="49"/>
      <c r="AY136" s="50" t="s">
        <v>841</v>
      </c>
      <c r="AZ136" s="50"/>
      <c r="BA136" s="50"/>
      <c r="BB136" s="51"/>
      <c r="BC136" s="51"/>
      <c r="BD136" s="51"/>
      <c r="BE136" s="51"/>
      <c r="BF136" s="51"/>
      <c r="BG136" s="51"/>
      <c r="BH136" s="52"/>
      <c r="BI136" s="52"/>
      <c r="BJ136" s="52"/>
      <c r="BK136" s="52"/>
      <c r="BL136" s="53"/>
      <c r="BM136" s="54"/>
      <c r="BN136" s="55">
        <f>DL136-SUM(BN137:BN142)</f>
        <v>6.13</v>
      </c>
      <c r="BO136" s="44">
        <v>2.5</v>
      </c>
      <c r="BP136" s="44">
        <v>2.5</v>
      </c>
      <c r="BQ136" s="44">
        <f>BN136-SUM(BO136:BP136)</f>
        <v>1.1299999999999999</v>
      </c>
      <c r="BR136" s="44">
        <v>0</v>
      </c>
      <c r="BS136" s="44">
        <v>0</v>
      </c>
      <c r="BT136" s="44">
        <v>0</v>
      </c>
      <c r="BU136" s="56">
        <f t="shared" si="19"/>
        <v>0</v>
      </c>
      <c r="BV136" s="50"/>
      <c r="BW136" s="50"/>
      <c r="BX136" s="50"/>
      <c r="BY136" s="50"/>
      <c r="BZ136" s="50"/>
      <c r="CA136" s="50"/>
      <c r="CB136" s="57">
        <v>10.17</v>
      </c>
      <c r="CC136" s="58">
        <v>11.07</v>
      </c>
      <c r="CD136" s="58">
        <v>11.17</v>
      </c>
      <c r="CE136" s="58">
        <v>11.17</v>
      </c>
      <c r="CF136" s="58">
        <v>11.19</v>
      </c>
      <c r="CG136" s="58">
        <v>11.19</v>
      </c>
      <c r="CH136" s="58">
        <v>11.2</v>
      </c>
      <c r="CI136" s="56"/>
      <c r="CJ136" s="59"/>
      <c r="CK136" s="59"/>
      <c r="CL136" s="59"/>
      <c r="CM136" s="59"/>
      <c r="CN136" s="59"/>
      <c r="CO136" s="59"/>
      <c r="CP136" s="60"/>
      <c r="CQ136" s="61"/>
      <c r="CR136" s="61"/>
      <c r="CS136" s="61"/>
      <c r="CT136" s="61"/>
      <c r="CU136" s="61"/>
      <c r="CV136" s="61"/>
      <c r="CW136" s="62"/>
      <c r="CX136" s="63"/>
      <c r="CY136" s="63"/>
      <c r="CZ136" s="63"/>
      <c r="DA136" s="63"/>
      <c r="DB136" s="63"/>
      <c r="DC136" s="63"/>
      <c r="DD136" s="64"/>
      <c r="DE136" s="65"/>
      <c r="DF136" s="65"/>
      <c r="DG136" s="65"/>
      <c r="DH136" s="65"/>
      <c r="DI136" s="65"/>
      <c r="DJ136" s="65"/>
      <c r="DK136" s="66" t="s">
        <v>884</v>
      </c>
      <c r="DL136" s="62">
        <f>ROUNDUP(VLOOKUP($F136,[3]Activities!$A$9:$I$177,3,FALSE)/$AI136,2)</f>
        <v>10.17</v>
      </c>
      <c r="DM136" s="67">
        <f>ROUNDUP(VLOOKUP($F136,[3]Activities!$A$9:$I$177,4,FALSE)/$AI136,2)</f>
        <v>11.07</v>
      </c>
      <c r="DN136" s="67">
        <f>ROUNDUP(VLOOKUP($F136,[3]Activities!$A$9:$I$177,5,FALSE)/$AI136,2)</f>
        <v>11.17</v>
      </c>
      <c r="DO136" s="67">
        <f>ROUNDUP(VLOOKUP($F136,[3]Activities!$A$9:$I$177,6,FALSE)/$AI136,2)</f>
        <v>11.17</v>
      </c>
      <c r="DP136" s="67">
        <f>ROUNDUP(VLOOKUP($F136,[3]Activities!$A$9:$I$177,7,FALSE)/$AI136,2)</f>
        <v>11.19</v>
      </c>
      <c r="DQ136" s="67">
        <f>ROUNDUP(VLOOKUP($F136,[3]Activities!$A$9:$I$177,8,FALSE)/$AI136,2)</f>
        <v>11.19</v>
      </c>
      <c r="DR136" s="67">
        <f>ROUNDUP(VLOOKUP($F136,[3]Activities!$A$9:$I$177,9,FALSE)/$AI136,2)</f>
        <v>11.2</v>
      </c>
      <c r="DS136" s="68"/>
    </row>
    <row r="137" spans="1:123" x14ac:dyDescent="0.3">
      <c r="A137" s="40" t="s">
        <v>158</v>
      </c>
      <c r="B137" s="40" t="s">
        <v>896</v>
      </c>
      <c r="C137" s="40" t="s">
        <v>833</v>
      </c>
      <c r="D137" s="40" t="s">
        <v>1045</v>
      </c>
      <c r="E137" s="40" t="s">
        <v>1046</v>
      </c>
      <c r="F137" s="40" t="s">
        <v>1088</v>
      </c>
      <c r="G137" s="41" t="s">
        <v>1090</v>
      </c>
      <c r="H137" s="41" t="s">
        <v>1079</v>
      </c>
      <c r="I137" s="42">
        <v>44.68</v>
      </c>
      <c r="J137" s="43">
        <v>44.68</v>
      </c>
      <c r="K137" s="43">
        <v>44.68</v>
      </c>
      <c r="L137" s="43">
        <v>44.68</v>
      </c>
      <c r="M137" s="43">
        <v>44.68</v>
      </c>
      <c r="N137" s="43">
        <v>44.68</v>
      </c>
      <c r="O137" s="43">
        <v>44.68</v>
      </c>
      <c r="P137" s="44">
        <v>0</v>
      </c>
      <c r="Q137" s="45">
        <v>20.22</v>
      </c>
      <c r="R137" s="43">
        <v>20.22</v>
      </c>
      <c r="S137" s="43">
        <v>20.22</v>
      </c>
      <c r="T137" s="43">
        <v>20.22</v>
      </c>
      <c r="U137" s="43">
        <v>20.22</v>
      </c>
      <c r="V137" s="43">
        <v>20.22</v>
      </c>
      <c r="W137" s="43">
        <v>20.22</v>
      </c>
      <c r="X137" s="45">
        <v>0</v>
      </c>
      <c r="Y137" s="43">
        <v>0</v>
      </c>
      <c r="Z137" s="43">
        <v>0</v>
      </c>
      <c r="AA137" s="43">
        <v>0</v>
      </c>
      <c r="AB137" s="43">
        <v>0</v>
      </c>
      <c r="AC137" s="43">
        <v>0</v>
      </c>
      <c r="AD137" s="43">
        <v>0</v>
      </c>
      <c r="AE137" s="44">
        <f>[3]Parameters!$B$38</f>
        <v>0.05</v>
      </c>
      <c r="AF137" s="44">
        <v>0</v>
      </c>
      <c r="AG137" s="44">
        <v>15</v>
      </c>
      <c r="AH137" s="44">
        <v>15</v>
      </c>
      <c r="AI137" s="46">
        <v>61</v>
      </c>
      <c r="AJ137" s="46" t="s">
        <v>839</v>
      </c>
      <c r="AK137" s="46" t="s">
        <v>907</v>
      </c>
      <c r="AL137" s="46"/>
      <c r="AM137" s="47"/>
      <c r="AN137" s="47"/>
      <c r="AO137" s="47"/>
      <c r="AP137" s="47"/>
      <c r="AQ137" s="47"/>
      <c r="AR137" s="47"/>
      <c r="AS137" s="48"/>
      <c r="AT137" s="48"/>
      <c r="AU137" s="48"/>
      <c r="AV137" s="49"/>
      <c r="AW137" s="49"/>
      <c r="AX137" s="49"/>
      <c r="AY137" s="50" t="s">
        <v>841</v>
      </c>
      <c r="AZ137" s="50"/>
      <c r="BA137" s="50"/>
      <c r="BB137" s="51"/>
      <c r="BC137" s="51"/>
      <c r="BD137" s="51"/>
      <c r="BE137" s="51"/>
      <c r="BF137" s="51"/>
      <c r="BG137" s="51"/>
      <c r="BH137" s="52"/>
      <c r="BI137" s="52"/>
      <c r="BJ137" s="52"/>
      <c r="BK137" s="52"/>
      <c r="BL137" s="53"/>
      <c r="BM137" s="54"/>
      <c r="BN137" s="55">
        <v>2</v>
      </c>
      <c r="BO137" s="44">
        <v>2</v>
      </c>
      <c r="BP137" s="44"/>
      <c r="BQ137" s="44"/>
      <c r="BR137" s="44">
        <v>0</v>
      </c>
      <c r="BS137" s="44">
        <v>0</v>
      </c>
      <c r="BT137" s="44">
        <v>0</v>
      </c>
      <c r="BU137" s="56">
        <f t="shared" si="19"/>
        <v>0</v>
      </c>
      <c r="BV137" s="50"/>
      <c r="BW137" s="50"/>
      <c r="BX137" s="50"/>
      <c r="BY137" s="50"/>
      <c r="BZ137" s="50"/>
      <c r="CA137" s="50"/>
      <c r="CB137" s="57">
        <v>10.17</v>
      </c>
      <c r="CC137" s="58">
        <v>11.07</v>
      </c>
      <c r="CD137" s="58">
        <v>11.17</v>
      </c>
      <c r="CE137" s="58">
        <v>11.17</v>
      </c>
      <c r="CF137" s="58">
        <v>11.19</v>
      </c>
      <c r="CG137" s="58">
        <v>11.19</v>
      </c>
      <c r="CH137" s="58">
        <v>11.2</v>
      </c>
      <c r="CI137" s="56"/>
      <c r="CJ137" s="59"/>
      <c r="CK137" s="59"/>
      <c r="CL137" s="59"/>
      <c r="CM137" s="59"/>
      <c r="CN137" s="59"/>
      <c r="CO137" s="59"/>
      <c r="CP137" s="60"/>
      <c r="CQ137" s="61"/>
      <c r="CR137" s="61"/>
      <c r="CS137" s="61"/>
      <c r="CT137" s="61"/>
      <c r="CU137" s="61"/>
      <c r="CV137" s="61"/>
      <c r="CW137" s="62"/>
      <c r="CX137" s="63"/>
      <c r="CY137" s="63"/>
      <c r="CZ137" s="63"/>
      <c r="DA137" s="63"/>
      <c r="DB137" s="63"/>
      <c r="DC137" s="63"/>
      <c r="DD137" s="64"/>
      <c r="DE137" s="65"/>
      <c r="DF137" s="65"/>
      <c r="DG137" s="65"/>
      <c r="DH137" s="65"/>
      <c r="DI137" s="65"/>
      <c r="DJ137" s="65"/>
      <c r="DK137" s="66" t="s">
        <v>884</v>
      </c>
      <c r="DL137" s="62">
        <f>ROUNDUP(VLOOKUP($F137,[3]Activities!$A$9:$I$177,3,FALSE)/$AI137,2)</f>
        <v>10.17</v>
      </c>
      <c r="DM137" s="67">
        <f>ROUNDUP(VLOOKUP($F137,[3]Activities!$A$9:$I$177,4,FALSE)/$AI137,2)</f>
        <v>11.07</v>
      </c>
      <c r="DN137" s="67">
        <f>ROUNDUP(VLOOKUP($F137,[3]Activities!$A$9:$I$177,5,FALSE)/$AI137,2)</f>
        <v>11.17</v>
      </c>
      <c r="DO137" s="67">
        <f>ROUNDUP(VLOOKUP($F137,[3]Activities!$A$9:$I$177,6,FALSE)/$AI137,2)</f>
        <v>11.17</v>
      </c>
      <c r="DP137" s="67">
        <f>ROUNDUP(VLOOKUP($F137,[3]Activities!$A$9:$I$177,7,FALSE)/$AI137,2)</f>
        <v>11.19</v>
      </c>
      <c r="DQ137" s="67">
        <f>ROUNDUP(VLOOKUP($F137,[3]Activities!$A$9:$I$177,8,FALSE)/$AI137,2)</f>
        <v>11.19</v>
      </c>
      <c r="DR137" s="67">
        <f>ROUNDUP(VLOOKUP($F137,[3]Activities!$A$9:$I$177,9,FALSE)/$AI137,2)</f>
        <v>11.2</v>
      </c>
      <c r="DS137" s="68"/>
    </row>
    <row r="138" spans="1:123" x14ac:dyDescent="0.3">
      <c r="A138" s="40" t="s">
        <v>159</v>
      </c>
      <c r="B138" s="40" t="s">
        <v>896</v>
      </c>
      <c r="C138" s="40" t="s">
        <v>833</v>
      </c>
      <c r="D138" s="40" t="s">
        <v>1045</v>
      </c>
      <c r="E138" s="40" t="s">
        <v>1046</v>
      </c>
      <c r="F138" s="40" t="s">
        <v>1088</v>
      </c>
      <c r="G138" s="41" t="s">
        <v>1091</v>
      </c>
      <c r="H138" s="41" t="s">
        <v>1079</v>
      </c>
      <c r="I138" s="42">
        <v>44.68</v>
      </c>
      <c r="J138" s="43">
        <v>44.68</v>
      </c>
      <c r="K138" s="43">
        <v>44.68</v>
      </c>
      <c r="L138" s="43">
        <v>44.68</v>
      </c>
      <c r="M138" s="43">
        <v>44.68</v>
      </c>
      <c r="N138" s="43">
        <v>44.68</v>
      </c>
      <c r="O138" s="43">
        <v>44.68</v>
      </c>
      <c r="P138" s="44">
        <v>0</v>
      </c>
      <c r="Q138" s="45">
        <v>20.22</v>
      </c>
      <c r="R138" s="43">
        <v>20.22</v>
      </c>
      <c r="S138" s="43">
        <v>20.22</v>
      </c>
      <c r="T138" s="43">
        <v>20.22</v>
      </c>
      <c r="U138" s="43">
        <v>20.22</v>
      </c>
      <c r="V138" s="43">
        <v>20.22</v>
      </c>
      <c r="W138" s="43">
        <v>20.22</v>
      </c>
      <c r="X138" s="45">
        <v>0</v>
      </c>
      <c r="Y138" s="43">
        <v>0</v>
      </c>
      <c r="Z138" s="43">
        <v>0</v>
      </c>
      <c r="AA138" s="43">
        <v>0</v>
      </c>
      <c r="AB138" s="43">
        <v>0</v>
      </c>
      <c r="AC138" s="43">
        <v>0</v>
      </c>
      <c r="AD138" s="43">
        <v>0</v>
      </c>
      <c r="AE138" s="44">
        <f>[3]Parameters!$B$38</f>
        <v>0.05</v>
      </c>
      <c r="AF138" s="44">
        <v>0</v>
      </c>
      <c r="AG138" s="44">
        <v>15</v>
      </c>
      <c r="AH138" s="44">
        <v>15</v>
      </c>
      <c r="AI138" s="46">
        <v>61</v>
      </c>
      <c r="AJ138" s="46" t="s">
        <v>839</v>
      </c>
      <c r="AK138" s="46" t="s">
        <v>907</v>
      </c>
      <c r="AL138" s="46"/>
      <c r="AM138" s="47"/>
      <c r="AN138" s="47"/>
      <c r="AO138" s="47"/>
      <c r="AP138" s="47"/>
      <c r="AQ138" s="47"/>
      <c r="AR138" s="47"/>
      <c r="AS138" s="48"/>
      <c r="AT138" s="48"/>
      <c r="AU138" s="48"/>
      <c r="AV138" s="49"/>
      <c r="AW138" s="49"/>
      <c r="AX138" s="49"/>
      <c r="AY138" s="50" t="s">
        <v>841</v>
      </c>
      <c r="AZ138" s="50"/>
      <c r="BA138" s="50"/>
      <c r="BB138" s="51"/>
      <c r="BC138" s="51"/>
      <c r="BD138" s="51"/>
      <c r="BE138" s="51"/>
      <c r="BF138" s="51"/>
      <c r="BG138" s="51"/>
      <c r="BH138" s="52"/>
      <c r="BI138" s="52"/>
      <c r="BJ138" s="52"/>
      <c r="BK138" s="52"/>
      <c r="BL138" s="53"/>
      <c r="BM138" s="54"/>
      <c r="BN138" s="55">
        <v>0</v>
      </c>
      <c r="BO138" s="44">
        <v>0</v>
      </c>
      <c r="BP138" s="44">
        <v>0</v>
      </c>
      <c r="BQ138" s="44">
        <v>0</v>
      </c>
      <c r="BR138" s="44">
        <v>0</v>
      </c>
      <c r="BS138" s="44">
        <v>0</v>
      </c>
      <c r="BT138" s="44">
        <v>0</v>
      </c>
      <c r="BU138" s="56">
        <f t="shared" si="19"/>
        <v>0</v>
      </c>
      <c r="BV138" s="50"/>
      <c r="BW138" s="50"/>
      <c r="BX138" s="50"/>
      <c r="BY138" s="50"/>
      <c r="BZ138" s="50"/>
      <c r="CA138" s="50"/>
      <c r="CB138" s="57">
        <v>10.17</v>
      </c>
      <c r="CC138" s="58">
        <v>11.07</v>
      </c>
      <c r="CD138" s="58">
        <v>11.17</v>
      </c>
      <c r="CE138" s="58">
        <v>11.17</v>
      </c>
      <c r="CF138" s="58">
        <v>11.19</v>
      </c>
      <c r="CG138" s="58">
        <v>11.19</v>
      </c>
      <c r="CH138" s="58">
        <v>11.2</v>
      </c>
      <c r="CI138" s="56"/>
      <c r="CJ138" s="59"/>
      <c r="CK138" s="59"/>
      <c r="CL138" s="59"/>
      <c r="CM138" s="59"/>
      <c r="CN138" s="59"/>
      <c r="CO138" s="59"/>
      <c r="CP138" s="60"/>
      <c r="CQ138" s="61"/>
      <c r="CR138" s="61"/>
      <c r="CS138" s="61"/>
      <c r="CT138" s="61"/>
      <c r="CU138" s="61"/>
      <c r="CV138" s="61"/>
      <c r="CW138" s="62"/>
      <c r="CX138" s="63"/>
      <c r="CY138" s="63"/>
      <c r="CZ138" s="63"/>
      <c r="DA138" s="63"/>
      <c r="DB138" s="63"/>
      <c r="DC138" s="63"/>
      <c r="DD138" s="64"/>
      <c r="DE138" s="65"/>
      <c r="DF138" s="65"/>
      <c r="DG138" s="65"/>
      <c r="DH138" s="65"/>
      <c r="DI138" s="65"/>
      <c r="DJ138" s="65"/>
      <c r="DK138" s="66" t="s">
        <v>884</v>
      </c>
      <c r="DL138" s="62">
        <f>ROUNDUP(VLOOKUP($F138,[3]Activities!$A$9:$I$177,3,FALSE)/$AI138,2)</f>
        <v>10.17</v>
      </c>
      <c r="DM138" s="67">
        <f>ROUNDUP(VLOOKUP($F138,[3]Activities!$A$9:$I$177,4,FALSE)/$AI138,2)</f>
        <v>11.07</v>
      </c>
      <c r="DN138" s="67">
        <f>ROUNDUP(VLOOKUP($F138,[3]Activities!$A$9:$I$177,5,FALSE)/$AI138,2)</f>
        <v>11.17</v>
      </c>
      <c r="DO138" s="67">
        <f>ROUNDUP(VLOOKUP($F138,[3]Activities!$A$9:$I$177,6,FALSE)/$AI138,2)</f>
        <v>11.17</v>
      </c>
      <c r="DP138" s="67">
        <f>ROUNDUP(VLOOKUP($F138,[3]Activities!$A$9:$I$177,7,FALSE)/$AI138,2)</f>
        <v>11.19</v>
      </c>
      <c r="DQ138" s="67">
        <f>ROUNDUP(VLOOKUP($F138,[3]Activities!$A$9:$I$177,8,FALSE)/$AI138,2)</f>
        <v>11.19</v>
      </c>
      <c r="DR138" s="67">
        <f>ROUNDUP(VLOOKUP($F138,[3]Activities!$A$9:$I$177,9,FALSE)/$AI138,2)</f>
        <v>11.2</v>
      </c>
      <c r="DS138" s="68"/>
    </row>
    <row r="139" spans="1:123" x14ac:dyDescent="0.3">
      <c r="A139" s="40" t="s">
        <v>160</v>
      </c>
      <c r="B139" s="69" t="s">
        <v>896</v>
      </c>
      <c r="C139" s="69" t="s">
        <v>833</v>
      </c>
      <c r="D139" s="69" t="s">
        <v>1045</v>
      </c>
      <c r="E139" s="69" t="s">
        <v>1046</v>
      </c>
      <c r="F139" s="69" t="s">
        <v>1088</v>
      </c>
      <c r="G139" s="70" t="s">
        <v>1092</v>
      </c>
      <c r="H139" s="70" t="s">
        <v>1079</v>
      </c>
      <c r="I139" s="42">
        <v>71.77</v>
      </c>
      <c r="J139" s="71">
        <v>66.73</v>
      </c>
      <c r="K139" s="71">
        <v>61.8</v>
      </c>
      <c r="L139" s="71">
        <v>56.96</v>
      </c>
      <c r="M139" s="71">
        <v>52.22</v>
      </c>
      <c r="N139" s="71">
        <v>47.58</v>
      </c>
      <c r="O139" s="71">
        <v>43.03</v>
      </c>
      <c r="P139" s="72">
        <v>0</v>
      </c>
      <c r="Q139" s="45">
        <v>20.22</v>
      </c>
      <c r="R139" s="71">
        <v>20.22</v>
      </c>
      <c r="S139" s="71">
        <v>20.22</v>
      </c>
      <c r="T139" s="71">
        <v>20.22</v>
      </c>
      <c r="U139" s="71">
        <v>20.22</v>
      </c>
      <c r="V139" s="71">
        <v>20.22</v>
      </c>
      <c r="W139" s="71">
        <v>20.22</v>
      </c>
      <c r="X139" s="45">
        <v>0</v>
      </c>
      <c r="Y139" s="71">
        <v>0</v>
      </c>
      <c r="Z139" s="71">
        <v>0</v>
      </c>
      <c r="AA139" s="71">
        <v>0</v>
      </c>
      <c r="AB139" s="71">
        <v>0</v>
      </c>
      <c r="AC139" s="71">
        <v>0</v>
      </c>
      <c r="AD139" s="71">
        <v>0</v>
      </c>
      <c r="AE139" s="44">
        <f>[3]Parameters!$B$38</f>
        <v>0.05</v>
      </c>
      <c r="AF139" s="72">
        <v>0</v>
      </c>
      <c r="AG139" s="72">
        <v>15</v>
      </c>
      <c r="AH139" s="72">
        <v>15</v>
      </c>
      <c r="AI139" s="73">
        <v>61</v>
      </c>
      <c r="AJ139" s="73" t="s">
        <v>839</v>
      </c>
      <c r="AK139" s="73" t="s">
        <v>1051</v>
      </c>
      <c r="AL139" s="73"/>
      <c r="AM139" s="74"/>
      <c r="AN139" s="74"/>
      <c r="AO139" s="74"/>
      <c r="AP139" s="74"/>
      <c r="AQ139" s="74"/>
      <c r="AR139" s="74"/>
      <c r="AS139" s="75"/>
      <c r="AT139" s="75"/>
      <c r="AU139" s="75"/>
      <c r="AV139" s="76"/>
      <c r="AW139" s="76"/>
      <c r="AX139" s="76"/>
      <c r="AY139" s="77" t="s">
        <v>841</v>
      </c>
      <c r="AZ139" s="77"/>
      <c r="BA139" s="77"/>
      <c r="BB139" s="77"/>
      <c r="BC139" s="77"/>
      <c r="BD139" s="77"/>
      <c r="BE139" s="77"/>
      <c r="BF139" s="77"/>
      <c r="BG139" s="77"/>
      <c r="BH139" s="78"/>
      <c r="BI139" s="78"/>
      <c r="BJ139" s="78"/>
      <c r="BK139" s="78"/>
      <c r="BL139" s="79"/>
      <c r="BM139" s="80"/>
      <c r="BN139" s="81">
        <v>1.8</v>
      </c>
      <c r="BO139" s="72">
        <v>0.6</v>
      </c>
      <c r="BP139" s="72">
        <v>0.6</v>
      </c>
      <c r="BQ139" s="72">
        <v>0.6</v>
      </c>
      <c r="BR139" s="72">
        <v>0</v>
      </c>
      <c r="BS139" s="72">
        <v>0</v>
      </c>
      <c r="BT139" s="72">
        <v>0</v>
      </c>
      <c r="BU139" s="56">
        <f t="shared" si="19"/>
        <v>0</v>
      </c>
      <c r="BV139" s="77"/>
      <c r="BW139" s="77"/>
      <c r="BX139" s="77"/>
      <c r="BY139" s="77"/>
      <c r="BZ139" s="77"/>
      <c r="CA139" s="77"/>
      <c r="CB139" s="57">
        <v>5</v>
      </c>
      <c r="CC139" s="82">
        <v>5</v>
      </c>
      <c r="CD139" s="82">
        <v>10</v>
      </c>
      <c r="CE139" s="82">
        <v>10</v>
      </c>
      <c r="CF139" s="82">
        <v>15</v>
      </c>
      <c r="CG139" s="82">
        <v>11.19</v>
      </c>
      <c r="CH139" s="82">
        <v>11.2</v>
      </c>
      <c r="CI139" s="56"/>
      <c r="CJ139" s="83"/>
      <c r="CK139" s="83"/>
      <c r="CL139" s="83"/>
      <c r="CM139" s="83"/>
      <c r="CN139" s="83"/>
      <c r="CO139" s="83"/>
      <c r="CP139" s="60"/>
      <c r="CQ139" s="84"/>
      <c r="CR139" s="84"/>
      <c r="CS139" s="84"/>
      <c r="CT139" s="84"/>
      <c r="CU139" s="84"/>
      <c r="CV139" s="84"/>
      <c r="CW139" s="62"/>
      <c r="CX139" s="85"/>
      <c r="CY139" s="85"/>
      <c r="CZ139" s="85"/>
      <c r="DA139" s="85"/>
      <c r="DB139" s="85"/>
      <c r="DC139" s="85"/>
      <c r="DD139" s="64"/>
      <c r="DE139" s="86"/>
      <c r="DF139" s="86"/>
      <c r="DG139" s="86"/>
      <c r="DH139" s="86"/>
      <c r="DI139" s="86"/>
      <c r="DJ139" s="86"/>
      <c r="DK139" s="87" t="s">
        <v>842</v>
      </c>
      <c r="DL139" s="62">
        <f>ROUNDUP(VLOOKUP($F139,[3]Activities!$A$9:$I$177,3,FALSE)/$AI139,2)</f>
        <v>10.17</v>
      </c>
      <c r="DM139" s="88">
        <f>ROUNDUP(VLOOKUP($F139,[3]Activities!$A$9:$I$177,4,FALSE)/$AI139,2)</f>
        <v>11.07</v>
      </c>
      <c r="DN139" s="88">
        <f>ROUNDUP(VLOOKUP($F139,[3]Activities!$A$9:$I$177,5,FALSE)/$AI139,2)</f>
        <v>11.17</v>
      </c>
      <c r="DO139" s="88">
        <f>ROUNDUP(VLOOKUP($F139,[3]Activities!$A$9:$I$177,6,FALSE)/$AI139,2)</f>
        <v>11.17</v>
      </c>
      <c r="DP139" s="88">
        <f>ROUNDUP(VLOOKUP($F139,[3]Activities!$A$9:$I$177,7,FALSE)/$AI139,2)</f>
        <v>11.19</v>
      </c>
      <c r="DQ139" s="88">
        <f>ROUNDUP(VLOOKUP($F139,[3]Activities!$A$9:$I$177,8,FALSE)/$AI139,2)</f>
        <v>11.19</v>
      </c>
      <c r="DR139" s="88">
        <f>ROUNDUP(VLOOKUP($F139,[3]Activities!$A$9:$I$177,9,FALSE)/$AI139,2)</f>
        <v>11.2</v>
      </c>
      <c r="DS139" s="68"/>
    </row>
    <row r="140" spans="1:123" x14ac:dyDescent="0.3">
      <c r="A140" s="40" t="s">
        <v>161</v>
      </c>
      <c r="B140" s="40" t="s">
        <v>896</v>
      </c>
      <c r="C140" s="40" t="s">
        <v>833</v>
      </c>
      <c r="D140" s="40" t="s">
        <v>1045</v>
      </c>
      <c r="E140" s="40" t="s">
        <v>1046</v>
      </c>
      <c r="F140" s="40" t="s">
        <v>1088</v>
      </c>
      <c r="G140" s="41" t="s">
        <v>1093</v>
      </c>
      <c r="H140" s="41" t="s">
        <v>1079</v>
      </c>
      <c r="I140" s="42">
        <v>146.25</v>
      </c>
      <c r="J140" s="43">
        <v>131.56</v>
      </c>
      <c r="K140" s="43">
        <v>117.54</v>
      </c>
      <c r="L140" s="43">
        <v>104.15</v>
      </c>
      <c r="M140" s="43">
        <v>91.37</v>
      </c>
      <c r="N140" s="43">
        <v>79.16</v>
      </c>
      <c r="O140" s="43">
        <v>67.489999999999995</v>
      </c>
      <c r="P140" s="44">
        <v>0</v>
      </c>
      <c r="Q140" s="45">
        <v>17.190000000000001</v>
      </c>
      <c r="R140" s="43">
        <v>17.190000000000001</v>
      </c>
      <c r="S140" s="43">
        <v>17.190000000000001</v>
      </c>
      <c r="T140" s="43">
        <v>17.190000000000001</v>
      </c>
      <c r="U140" s="43">
        <v>17.190000000000001</v>
      </c>
      <c r="V140" s="43">
        <v>17.190000000000001</v>
      </c>
      <c r="W140" s="43">
        <v>17.190000000000001</v>
      </c>
      <c r="X140" s="45">
        <v>0</v>
      </c>
      <c r="Y140" s="43">
        <v>0</v>
      </c>
      <c r="Z140" s="43">
        <v>0</v>
      </c>
      <c r="AA140" s="43">
        <v>0</v>
      </c>
      <c r="AB140" s="43">
        <v>0</v>
      </c>
      <c r="AC140" s="43">
        <v>0</v>
      </c>
      <c r="AD140" s="43">
        <v>0</v>
      </c>
      <c r="AE140" s="44">
        <f>[3]Parameters!$B$38</f>
        <v>0.05</v>
      </c>
      <c r="AF140" s="44">
        <v>0</v>
      </c>
      <c r="AG140" s="44">
        <v>15</v>
      </c>
      <c r="AH140" s="44">
        <v>15</v>
      </c>
      <c r="AI140" s="46">
        <v>61</v>
      </c>
      <c r="AJ140" s="46" t="s">
        <v>839</v>
      </c>
      <c r="AK140" s="46" t="s">
        <v>1051</v>
      </c>
      <c r="AL140" s="46"/>
      <c r="AM140" s="47"/>
      <c r="AN140" s="47"/>
      <c r="AO140" s="47"/>
      <c r="AP140" s="47"/>
      <c r="AQ140" s="47"/>
      <c r="AR140" s="47"/>
      <c r="AS140" s="48"/>
      <c r="AT140" s="48"/>
      <c r="AU140" s="48"/>
      <c r="AV140" s="49"/>
      <c r="AW140" s="49"/>
      <c r="AX140" s="49"/>
      <c r="AY140" s="50" t="s">
        <v>841</v>
      </c>
      <c r="AZ140" s="50"/>
      <c r="BA140" s="50"/>
      <c r="BB140" s="51"/>
      <c r="BC140" s="51"/>
      <c r="BD140" s="51"/>
      <c r="BE140" s="51"/>
      <c r="BF140" s="51"/>
      <c r="BG140" s="51"/>
      <c r="BH140" s="52"/>
      <c r="BI140" s="52"/>
      <c r="BJ140" s="52"/>
      <c r="BK140" s="52"/>
      <c r="BL140" s="53"/>
      <c r="BM140" s="54"/>
      <c r="BN140" s="55">
        <v>0.04</v>
      </c>
      <c r="BO140" s="44"/>
      <c r="BP140" s="44">
        <v>0.02</v>
      </c>
      <c r="BQ140" s="44">
        <v>0.02</v>
      </c>
      <c r="BR140" s="44">
        <v>0</v>
      </c>
      <c r="BS140" s="44">
        <v>0</v>
      </c>
      <c r="BT140" s="44">
        <v>0</v>
      </c>
      <c r="BU140" s="56">
        <f t="shared" si="19"/>
        <v>0</v>
      </c>
      <c r="BV140" s="50"/>
      <c r="BW140" s="50"/>
      <c r="BX140" s="50"/>
      <c r="BY140" s="50"/>
      <c r="BZ140" s="50"/>
      <c r="CA140" s="50"/>
      <c r="CB140" s="57">
        <v>0.04</v>
      </c>
      <c r="CC140" s="58">
        <v>1.5</v>
      </c>
      <c r="CD140" s="58">
        <v>2</v>
      </c>
      <c r="CE140" s="58">
        <v>3.5</v>
      </c>
      <c r="CF140" s="58">
        <v>5</v>
      </c>
      <c r="CG140" s="58">
        <v>11.19</v>
      </c>
      <c r="CH140" s="58">
        <v>11.2</v>
      </c>
      <c r="CI140" s="56"/>
      <c r="CJ140" s="59"/>
      <c r="CK140" s="59"/>
      <c r="CL140" s="59"/>
      <c r="CM140" s="59"/>
      <c r="CN140" s="59"/>
      <c r="CO140" s="59"/>
      <c r="CP140" s="60"/>
      <c r="CQ140" s="61"/>
      <c r="CR140" s="61"/>
      <c r="CS140" s="61"/>
      <c r="CT140" s="61"/>
      <c r="CU140" s="61"/>
      <c r="CV140" s="61"/>
      <c r="CW140" s="62"/>
      <c r="CX140" s="63"/>
      <c r="CY140" s="63"/>
      <c r="CZ140" s="63"/>
      <c r="DA140" s="63"/>
      <c r="DB140" s="63"/>
      <c r="DC140" s="63"/>
      <c r="DD140" s="64"/>
      <c r="DE140" s="65"/>
      <c r="DF140" s="65"/>
      <c r="DG140" s="65"/>
      <c r="DH140" s="65"/>
      <c r="DI140" s="65"/>
      <c r="DJ140" s="65"/>
      <c r="DK140" s="66" t="s">
        <v>869</v>
      </c>
      <c r="DL140" s="62">
        <f>ROUNDUP(VLOOKUP($F140,[3]Activities!$A$9:$I$177,3,FALSE)/$AI140,2)</f>
        <v>10.17</v>
      </c>
      <c r="DM140" s="67">
        <f>ROUNDUP(VLOOKUP($F140,[3]Activities!$A$9:$I$177,4,FALSE)/$AI140,2)</f>
        <v>11.07</v>
      </c>
      <c r="DN140" s="67">
        <f>ROUNDUP(VLOOKUP($F140,[3]Activities!$A$9:$I$177,5,FALSE)/$AI140,2)</f>
        <v>11.17</v>
      </c>
      <c r="DO140" s="67">
        <f>ROUNDUP(VLOOKUP($F140,[3]Activities!$A$9:$I$177,6,FALSE)/$AI140,2)</f>
        <v>11.17</v>
      </c>
      <c r="DP140" s="67">
        <f>ROUNDUP(VLOOKUP($F140,[3]Activities!$A$9:$I$177,7,FALSE)/$AI140,2)</f>
        <v>11.19</v>
      </c>
      <c r="DQ140" s="67">
        <f>ROUNDUP(VLOOKUP($F140,[3]Activities!$A$9:$I$177,8,FALSE)/$AI140,2)</f>
        <v>11.19</v>
      </c>
      <c r="DR140" s="67">
        <f>ROUNDUP(VLOOKUP($F140,[3]Activities!$A$9:$I$177,9,FALSE)/$AI140,2)</f>
        <v>11.2</v>
      </c>
      <c r="DS140" s="68"/>
    </row>
    <row r="141" spans="1:123" x14ac:dyDescent="0.3">
      <c r="A141" s="40" t="s">
        <v>162</v>
      </c>
      <c r="B141" s="69" t="s">
        <v>896</v>
      </c>
      <c r="C141" s="69" t="s">
        <v>833</v>
      </c>
      <c r="D141" s="69" t="s">
        <v>1045</v>
      </c>
      <c r="E141" s="69" t="s">
        <v>1046</v>
      </c>
      <c r="F141" s="69" t="s">
        <v>1088</v>
      </c>
      <c r="G141" s="70" t="s">
        <v>1094</v>
      </c>
      <c r="H141" s="70" t="s">
        <v>1079</v>
      </c>
      <c r="I141" s="42">
        <v>239.53</v>
      </c>
      <c r="J141" s="71">
        <v>205.96</v>
      </c>
      <c r="K141" s="71">
        <v>175.09</v>
      </c>
      <c r="L141" s="71">
        <v>146.68</v>
      </c>
      <c r="M141" s="71">
        <v>120.55</v>
      </c>
      <c r="N141" s="71">
        <v>96.5</v>
      </c>
      <c r="O141" s="71">
        <v>74.38</v>
      </c>
      <c r="P141" s="72">
        <v>0</v>
      </c>
      <c r="Q141" s="45">
        <v>15.17</v>
      </c>
      <c r="R141" s="71">
        <v>15.17</v>
      </c>
      <c r="S141" s="71">
        <v>15.17</v>
      </c>
      <c r="T141" s="71">
        <v>15.17</v>
      </c>
      <c r="U141" s="71">
        <v>15.17</v>
      </c>
      <c r="V141" s="71">
        <v>15.17</v>
      </c>
      <c r="W141" s="71">
        <v>15.17</v>
      </c>
      <c r="X141" s="45">
        <v>0</v>
      </c>
      <c r="Y141" s="71">
        <v>0</v>
      </c>
      <c r="Z141" s="71">
        <v>0</v>
      </c>
      <c r="AA141" s="71">
        <v>0</v>
      </c>
      <c r="AB141" s="71">
        <v>0</v>
      </c>
      <c r="AC141" s="71">
        <v>0</v>
      </c>
      <c r="AD141" s="71">
        <v>0</v>
      </c>
      <c r="AE141" s="44">
        <f>[3]Parameters!$B$38</f>
        <v>0.05</v>
      </c>
      <c r="AF141" s="72">
        <v>0</v>
      </c>
      <c r="AG141" s="72">
        <v>15</v>
      </c>
      <c r="AH141" s="72">
        <v>15</v>
      </c>
      <c r="AI141" s="73">
        <v>61</v>
      </c>
      <c r="AJ141" s="73" t="s">
        <v>839</v>
      </c>
      <c r="AK141" s="73" t="s">
        <v>1051</v>
      </c>
      <c r="AL141" s="73"/>
      <c r="AM141" s="74"/>
      <c r="AN141" s="74"/>
      <c r="AO141" s="74"/>
      <c r="AP141" s="74"/>
      <c r="AQ141" s="74"/>
      <c r="AR141" s="74"/>
      <c r="AS141" s="75"/>
      <c r="AT141" s="75"/>
      <c r="AU141" s="75"/>
      <c r="AV141" s="76"/>
      <c r="AW141" s="76"/>
      <c r="AX141" s="76"/>
      <c r="AY141" s="77" t="s">
        <v>841</v>
      </c>
      <c r="AZ141" s="77"/>
      <c r="BA141" s="77"/>
      <c r="BB141" s="77"/>
      <c r="BC141" s="77"/>
      <c r="BD141" s="77"/>
      <c r="BE141" s="77"/>
      <c r="BF141" s="77"/>
      <c r="BG141" s="77"/>
      <c r="BH141" s="78"/>
      <c r="BI141" s="78"/>
      <c r="BJ141" s="78"/>
      <c r="BK141" s="78"/>
      <c r="BL141" s="79"/>
      <c r="BM141" s="80"/>
      <c r="BN141" s="81">
        <v>0.2</v>
      </c>
      <c r="BO141" s="72"/>
      <c r="BP141" s="72">
        <v>0.1</v>
      </c>
      <c r="BQ141" s="72">
        <v>0.1</v>
      </c>
      <c r="BR141" s="72">
        <v>0</v>
      </c>
      <c r="BS141" s="72">
        <v>0</v>
      </c>
      <c r="BT141" s="72">
        <v>0</v>
      </c>
      <c r="BU141" s="56">
        <f t="shared" si="19"/>
        <v>0</v>
      </c>
      <c r="BV141" s="77"/>
      <c r="BW141" s="77"/>
      <c r="BX141" s="77"/>
      <c r="BY141" s="77"/>
      <c r="BZ141" s="77"/>
      <c r="CA141" s="77"/>
      <c r="CB141" s="57">
        <v>0.2</v>
      </c>
      <c r="CC141" s="82">
        <v>1.5</v>
      </c>
      <c r="CD141" s="82">
        <v>2</v>
      </c>
      <c r="CE141" s="82">
        <v>3.5</v>
      </c>
      <c r="CF141" s="82">
        <v>5</v>
      </c>
      <c r="CG141" s="82">
        <v>11.19</v>
      </c>
      <c r="CH141" s="82">
        <v>11.2</v>
      </c>
      <c r="CI141" s="56"/>
      <c r="CJ141" s="83"/>
      <c r="CK141" s="83"/>
      <c r="CL141" s="83"/>
      <c r="CM141" s="83"/>
      <c r="CN141" s="83"/>
      <c r="CO141" s="83"/>
      <c r="CP141" s="60"/>
      <c r="CQ141" s="84"/>
      <c r="CR141" s="84"/>
      <c r="CS141" s="84"/>
      <c r="CT141" s="84"/>
      <c r="CU141" s="84"/>
      <c r="CV141" s="84"/>
      <c r="CW141" s="62"/>
      <c r="CX141" s="85"/>
      <c r="CY141" s="85"/>
      <c r="CZ141" s="85"/>
      <c r="DA141" s="85"/>
      <c r="DB141" s="85"/>
      <c r="DC141" s="85"/>
      <c r="DD141" s="64"/>
      <c r="DE141" s="86"/>
      <c r="DF141" s="86"/>
      <c r="DG141" s="86"/>
      <c r="DH141" s="86"/>
      <c r="DI141" s="86"/>
      <c r="DJ141" s="86"/>
      <c r="DK141" s="87" t="s">
        <v>869</v>
      </c>
      <c r="DL141" s="62">
        <f>ROUNDUP(VLOOKUP($F141,[3]Activities!$A$9:$I$177,3,FALSE)/$AI141,2)</f>
        <v>10.17</v>
      </c>
      <c r="DM141" s="88">
        <f>ROUNDUP(VLOOKUP($F141,[3]Activities!$A$9:$I$177,4,FALSE)/$AI141,2)</f>
        <v>11.07</v>
      </c>
      <c r="DN141" s="88">
        <f>ROUNDUP(VLOOKUP($F141,[3]Activities!$A$9:$I$177,5,FALSE)/$AI141,2)</f>
        <v>11.17</v>
      </c>
      <c r="DO141" s="88">
        <f>ROUNDUP(VLOOKUP($F141,[3]Activities!$A$9:$I$177,6,FALSE)/$AI141,2)</f>
        <v>11.17</v>
      </c>
      <c r="DP141" s="88">
        <f>ROUNDUP(VLOOKUP($F141,[3]Activities!$A$9:$I$177,7,FALSE)/$AI141,2)</f>
        <v>11.19</v>
      </c>
      <c r="DQ141" s="88">
        <f>ROUNDUP(VLOOKUP($F141,[3]Activities!$A$9:$I$177,8,FALSE)/$AI141,2)</f>
        <v>11.19</v>
      </c>
      <c r="DR141" s="88">
        <f>ROUNDUP(VLOOKUP($F141,[3]Activities!$A$9:$I$177,9,FALSE)/$AI141,2)</f>
        <v>11.2</v>
      </c>
      <c r="DS141" s="68"/>
    </row>
    <row r="142" spans="1:123" x14ac:dyDescent="0.3">
      <c r="A142" s="40" t="s">
        <v>163</v>
      </c>
      <c r="B142" s="40" t="s">
        <v>896</v>
      </c>
      <c r="C142" s="40" t="s">
        <v>833</v>
      </c>
      <c r="D142" s="40" t="s">
        <v>1045</v>
      </c>
      <c r="E142" s="40" t="s">
        <v>1046</v>
      </c>
      <c r="F142" s="40" t="s">
        <v>1088</v>
      </c>
      <c r="G142" s="41" t="s">
        <v>1095</v>
      </c>
      <c r="H142" s="41" t="s">
        <v>1079</v>
      </c>
      <c r="I142" s="42">
        <v>275.77</v>
      </c>
      <c r="J142" s="43">
        <v>239.31</v>
      </c>
      <c r="K142" s="43">
        <v>205.77</v>
      </c>
      <c r="L142" s="43">
        <v>174.91</v>
      </c>
      <c r="M142" s="43">
        <v>146.51</v>
      </c>
      <c r="N142" s="43">
        <v>120.39</v>
      </c>
      <c r="O142" s="43">
        <v>96.36</v>
      </c>
      <c r="P142" s="44">
        <v>0</v>
      </c>
      <c r="Q142" s="45">
        <v>31.9</v>
      </c>
      <c r="R142" s="43">
        <v>29.35</v>
      </c>
      <c r="S142" s="43">
        <v>27</v>
      </c>
      <c r="T142" s="43">
        <v>24.84</v>
      </c>
      <c r="U142" s="43">
        <v>22.86</v>
      </c>
      <c r="V142" s="43">
        <v>21.03</v>
      </c>
      <c r="W142" s="43">
        <v>19.350000000000001</v>
      </c>
      <c r="X142" s="45">
        <v>0</v>
      </c>
      <c r="Y142" s="43">
        <v>0</v>
      </c>
      <c r="Z142" s="43">
        <v>0</v>
      </c>
      <c r="AA142" s="43">
        <v>0</v>
      </c>
      <c r="AB142" s="43">
        <v>0</v>
      </c>
      <c r="AC142" s="43">
        <v>0</v>
      </c>
      <c r="AD142" s="43">
        <v>0</v>
      </c>
      <c r="AE142" s="44">
        <f>[3]Parameters!$B$38</f>
        <v>0.05</v>
      </c>
      <c r="AF142" s="44">
        <v>0</v>
      </c>
      <c r="AG142" s="44">
        <v>15</v>
      </c>
      <c r="AH142" s="44">
        <v>15</v>
      </c>
      <c r="AI142" s="46">
        <v>61</v>
      </c>
      <c r="AJ142" s="46" t="s">
        <v>839</v>
      </c>
      <c r="AK142" s="46" t="s">
        <v>1051</v>
      </c>
      <c r="AL142" s="46"/>
      <c r="AM142" s="47"/>
      <c r="AN142" s="47"/>
      <c r="AO142" s="47"/>
      <c r="AP142" s="47"/>
      <c r="AQ142" s="47"/>
      <c r="AR142" s="47"/>
      <c r="AS142" s="48"/>
      <c r="AT142" s="48"/>
      <c r="AU142" s="48"/>
      <c r="AV142" s="49"/>
      <c r="AW142" s="49"/>
      <c r="AX142" s="49"/>
      <c r="AY142" s="50" t="s">
        <v>841</v>
      </c>
      <c r="AZ142" s="50"/>
      <c r="BA142" s="50"/>
      <c r="BB142" s="51"/>
      <c r="BC142" s="51"/>
      <c r="BD142" s="51"/>
      <c r="BE142" s="51"/>
      <c r="BF142" s="51"/>
      <c r="BG142" s="51"/>
      <c r="BH142" s="52"/>
      <c r="BI142" s="52"/>
      <c r="BJ142" s="52"/>
      <c r="BK142" s="52"/>
      <c r="BL142" s="53"/>
      <c r="BM142" s="54"/>
      <c r="BN142" s="55">
        <v>0</v>
      </c>
      <c r="BO142" s="44">
        <v>0</v>
      </c>
      <c r="BP142" s="44">
        <v>0</v>
      </c>
      <c r="BQ142" s="44">
        <v>0</v>
      </c>
      <c r="BR142" s="44">
        <v>0</v>
      </c>
      <c r="BS142" s="44">
        <v>0</v>
      </c>
      <c r="BT142" s="44">
        <v>0</v>
      </c>
      <c r="BU142" s="56">
        <f t="shared" si="19"/>
        <v>0</v>
      </c>
      <c r="BV142" s="50"/>
      <c r="BW142" s="50"/>
      <c r="BX142" s="50"/>
      <c r="BY142" s="50"/>
      <c r="BZ142" s="50"/>
      <c r="CA142" s="50"/>
      <c r="CB142" s="57">
        <v>0.1</v>
      </c>
      <c r="CC142" s="58">
        <v>1.5</v>
      </c>
      <c r="CD142" s="58">
        <v>2</v>
      </c>
      <c r="CE142" s="58">
        <v>3.5</v>
      </c>
      <c r="CF142" s="58">
        <v>5</v>
      </c>
      <c r="CG142" s="58">
        <v>11.19</v>
      </c>
      <c r="CH142" s="58">
        <v>11.2</v>
      </c>
      <c r="CI142" s="56"/>
      <c r="CJ142" s="59"/>
      <c r="CK142" s="59"/>
      <c r="CL142" s="59"/>
      <c r="CM142" s="59"/>
      <c r="CN142" s="59"/>
      <c r="CO142" s="59"/>
      <c r="CP142" s="60"/>
      <c r="CQ142" s="61"/>
      <c r="CR142" s="61"/>
      <c r="CS142" s="61"/>
      <c r="CT142" s="61"/>
      <c r="CU142" s="61"/>
      <c r="CV142" s="61"/>
      <c r="CW142" s="62"/>
      <c r="CX142" s="63"/>
      <c r="CY142" s="63"/>
      <c r="CZ142" s="63"/>
      <c r="DA142" s="63"/>
      <c r="DB142" s="63"/>
      <c r="DC142" s="63"/>
      <c r="DD142" s="64"/>
      <c r="DE142" s="65"/>
      <c r="DF142" s="65"/>
      <c r="DG142" s="65"/>
      <c r="DH142" s="65"/>
      <c r="DI142" s="65"/>
      <c r="DJ142" s="65"/>
      <c r="DK142" s="66" t="s">
        <v>856</v>
      </c>
      <c r="DL142" s="62">
        <f>ROUNDUP(VLOOKUP($F142,[3]Activities!$A$9:$I$177,3,FALSE)/$AI142,2)</f>
        <v>10.17</v>
      </c>
      <c r="DM142" s="67">
        <f>ROUNDUP(VLOOKUP($F142,[3]Activities!$A$9:$I$177,4,FALSE)/$AI142,2)</f>
        <v>11.07</v>
      </c>
      <c r="DN142" s="67">
        <f>ROUNDUP(VLOOKUP($F142,[3]Activities!$A$9:$I$177,5,FALSE)/$AI142,2)</f>
        <v>11.17</v>
      </c>
      <c r="DO142" s="67">
        <f>ROUNDUP(VLOOKUP($F142,[3]Activities!$A$9:$I$177,6,FALSE)/$AI142,2)</f>
        <v>11.17</v>
      </c>
      <c r="DP142" s="67">
        <f>ROUNDUP(VLOOKUP($F142,[3]Activities!$A$9:$I$177,7,FALSE)/$AI142,2)</f>
        <v>11.19</v>
      </c>
      <c r="DQ142" s="67">
        <f>ROUNDUP(VLOOKUP($F142,[3]Activities!$A$9:$I$177,8,FALSE)/$AI142,2)</f>
        <v>11.19</v>
      </c>
      <c r="DR142" s="67">
        <f>ROUNDUP(VLOOKUP($F142,[3]Activities!$A$9:$I$177,9,FALSE)/$AI142,2)</f>
        <v>11.2</v>
      </c>
      <c r="DS142" s="68"/>
    </row>
    <row r="143" spans="1:123" x14ac:dyDescent="0.3">
      <c r="A143" s="69" t="s">
        <v>164</v>
      </c>
      <c r="B143" s="69" t="s">
        <v>896</v>
      </c>
      <c r="C143" s="69" t="s">
        <v>833</v>
      </c>
      <c r="D143" s="69" t="s">
        <v>1045</v>
      </c>
      <c r="E143" s="69" t="s">
        <v>1096</v>
      </c>
      <c r="F143" s="69" t="s">
        <v>1096</v>
      </c>
      <c r="G143" s="70" t="s">
        <v>1097</v>
      </c>
      <c r="H143" s="70" t="s">
        <v>1098</v>
      </c>
      <c r="I143" s="42">
        <v>4.9400000000000004</v>
      </c>
      <c r="J143" s="71">
        <v>4.9400000000000004</v>
      </c>
      <c r="K143" s="71">
        <v>4.9400000000000004</v>
      </c>
      <c r="L143" s="71">
        <v>4.9400000000000004</v>
      </c>
      <c r="M143" s="71">
        <v>4.9400000000000004</v>
      </c>
      <c r="N143" s="71">
        <v>4.9400000000000004</v>
      </c>
      <c r="O143" s="71">
        <v>4.9400000000000004</v>
      </c>
      <c r="P143" s="72">
        <v>0</v>
      </c>
      <c r="Q143" s="45">
        <v>0.35</v>
      </c>
      <c r="R143" s="71">
        <v>0.35</v>
      </c>
      <c r="S143" s="71">
        <v>0.35</v>
      </c>
      <c r="T143" s="71">
        <v>0.35</v>
      </c>
      <c r="U143" s="71">
        <v>0.35</v>
      </c>
      <c r="V143" s="71">
        <v>0.35</v>
      </c>
      <c r="W143" s="71">
        <v>0.35</v>
      </c>
      <c r="X143" s="45">
        <v>0</v>
      </c>
      <c r="Y143" s="71">
        <v>0</v>
      </c>
      <c r="Z143" s="71">
        <v>0</v>
      </c>
      <c r="AA143" s="71">
        <v>0</v>
      </c>
      <c r="AB143" s="71">
        <v>0</v>
      </c>
      <c r="AC143" s="71">
        <v>0</v>
      </c>
      <c r="AD143" s="71">
        <v>0</v>
      </c>
      <c r="AE143" s="44">
        <f>[3]Parameters!$B$38</f>
        <v>0.05</v>
      </c>
      <c r="AF143" s="72">
        <v>0</v>
      </c>
      <c r="AG143" s="72">
        <v>30</v>
      </c>
      <c r="AH143" s="72">
        <v>30</v>
      </c>
      <c r="AI143" s="73">
        <v>0.24260000000000001</v>
      </c>
      <c r="AJ143" s="73" t="s">
        <v>839</v>
      </c>
      <c r="AK143" s="73" t="s">
        <v>907</v>
      </c>
      <c r="AL143" s="73"/>
      <c r="AM143" s="74"/>
      <c r="AN143" s="74"/>
      <c r="AO143" s="74"/>
      <c r="AP143" s="74"/>
      <c r="AQ143" s="74"/>
      <c r="AR143" s="74"/>
      <c r="AS143" s="75"/>
      <c r="AT143" s="75"/>
      <c r="AU143" s="75"/>
      <c r="AV143" s="76"/>
      <c r="AW143" s="76"/>
      <c r="AX143" s="76"/>
      <c r="AY143" s="77" t="s">
        <v>841</v>
      </c>
      <c r="AZ143" s="77"/>
      <c r="BA143" s="77"/>
      <c r="BB143" s="77"/>
      <c r="BC143" s="77"/>
      <c r="BD143" s="77"/>
      <c r="BE143" s="77"/>
      <c r="BF143" s="77"/>
      <c r="BG143" s="77"/>
      <c r="BH143" s="78"/>
      <c r="BI143" s="78"/>
      <c r="BJ143" s="78"/>
      <c r="BK143" s="78"/>
      <c r="BL143" s="79"/>
      <c r="BM143" s="80"/>
      <c r="BN143" s="81">
        <v>70</v>
      </c>
      <c r="BO143" s="72">
        <v>35</v>
      </c>
      <c r="BP143" s="72">
        <v>20</v>
      </c>
      <c r="BQ143" s="72">
        <v>8</v>
      </c>
      <c r="BR143" s="72">
        <v>4</v>
      </c>
      <c r="BS143" s="72">
        <v>2</v>
      </c>
      <c r="BT143" s="72">
        <v>1</v>
      </c>
      <c r="BU143" s="56">
        <f t="shared" si="19"/>
        <v>0</v>
      </c>
      <c r="BV143" s="77"/>
      <c r="BW143" s="77"/>
      <c r="BX143" s="77"/>
      <c r="BY143" s="77"/>
      <c r="BZ143" s="77"/>
      <c r="CA143" s="77"/>
      <c r="CB143" s="57">
        <v>200</v>
      </c>
      <c r="CC143" s="82">
        <v>200</v>
      </c>
      <c r="CD143" s="82">
        <v>200</v>
      </c>
      <c r="CE143" s="82">
        <v>200</v>
      </c>
      <c r="CF143" s="82">
        <v>200</v>
      </c>
      <c r="CG143" s="82">
        <v>200</v>
      </c>
      <c r="CH143" s="82">
        <v>200</v>
      </c>
      <c r="CI143" s="56"/>
      <c r="CJ143" s="83"/>
      <c r="CK143" s="83"/>
      <c r="CL143" s="83"/>
      <c r="CM143" s="83"/>
      <c r="CN143" s="83"/>
      <c r="CO143" s="83"/>
      <c r="CP143" s="60"/>
      <c r="CQ143" s="84"/>
      <c r="CR143" s="84"/>
      <c r="CS143" s="84"/>
      <c r="CT143" s="84"/>
      <c r="CU143" s="84"/>
      <c r="CV143" s="84"/>
      <c r="CW143" s="62"/>
      <c r="CX143" s="85"/>
      <c r="CY143" s="85"/>
      <c r="CZ143" s="85"/>
      <c r="DA143" s="85"/>
      <c r="DB143" s="85"/>
      <c r="DC143" s="85"/>
      <c r="DD143" s="64"/>
      <c r="DE143" s="86"/>
      <c r="DF143" s="86"/>
      <c r="DG143" s="86"/>
      <c r="DH143" s="86"/>
      <c r="DI143" s="86"/>
      <c r="DJ143" s="86"/>
      <c r="DK143" s="87" t="s">
        <v>856</v>
      </c>
      <c r="DL143" s="62">
        <f>ROUNDUP(VLOOKUP($F143,[3]Activities!$A$9:$I$177,3,FALSE)/$AI143,2)</f>
        <v>700.75</v>
      </c>
      <c r="DM143" s="88">
        <f>ROUNDUP(VLOOKUP($F143,[3]Activities!$A$9:$I$177,4,FALSE)/$AI143,2)</f>
        <v>700.75</v>
      </c>
      <c r="DN143" s="88">
        <f>ROUNDUP(VLOOKUP($F143,[3]Activities!$A$9:$I$177,5,FALSE)/$AI143,2)</f>
        <v>700.75</v>
      </c>
      <c r="DO143" s="88">
        <f>ROUNDUP(VLOOKUP($F143,[3]Activities!$A$9:$I$177,6,FALSE)/$AI143,2)</f>
        <v>700.75</v>
      </c>
      <c r="DP143" s="88">
        <f>ROUNDUP(VLOOKUP($F143,[3]Activities!$A$9:$I$177,7,FALSE)/$AI143,2)</f>
        <v>700.75</v>
      </c>
      <c r="DQ143" s="88">
        <f>ROUNDUP(VLOOKUP($F143,[3]Activities!$A$9:$I$177,8,FALSE)/$AI143,2)</f>
        <v>700.75</v>
      </c>
      <c r="DR143" s="88">
        <f>ROUNDUP(VLOOKUP($F143,[3]Activities!$A$9:$I$177,9,FALSE)/$AI143,2)</f>
        <v>700.75</v>
      </c>
      <c r="DS143" s="68"/>
    </row>
    <row r="144" spans="1:123" x14ac:dyDescent="0.3">
      <c r="A144" s="40" t="s">
        <v>165</v>
      </c>
      <c r="B144" s="40" t="s">
        <v>896</v>
      </c>
      <c r="C144" s="40" t="s">
        <v>833</v>
      </c>
      <c r="D144" s="40" t="s">
        <v>1045</v>
      </c>
      <c r="E144" s="40" t="s">
        <v>1096</v>
      </c>
      <c r="F144" s="40" t="s">
        <v>1096</v>
      </c>
      <c r="G144" s="41" t="s">
        <v>1099</v>
      </c>
      <c r="H144" s="41" t="s">
        <v>1098</v>
      </c>
      <c r="I144" s="42">
        <v>5.19</v>
      </c>
      <c r="J144" s="43">
        <v>5.19</v>
      </c>
      <c r="K144" s="43">
        <v>5.19</v>
      </c>
      <c r="L144" s="43">
        <v>5.19</v>
      </c>
      <c r="M144" s="43">
        <v>5.19</v>
      </c>
      <c r="N144" s="43">
        <v>5.19</v>
      </c>
      <c r="O144" s="43">
        <v>5.19</v>
      </c>
      <c r="P144" s="44">
        <v>0</v>
      </c>
      <c r="Q144" s="45">
        <v>0.28000000000000003</v>
      </c>
      <c r="R144" s="43">
        <v>0.28000000000000003</v>
      </c>
      <c r="S144" s="43">
        <v>0.28000000000000003</v>
      </c>
      <c r="T144" s="43">
        <v>0.28000000000000003</v>
      </c>
      <c r="U144" s="43">
        <v>0.28000000000000003</v>
      </c>
      <c r="V144" s="43">
        <v>0.28000000000000003</v>
      </c>
      <c r="W144" s="43">
        <v>0.28000000000000003</v>
      </c>
      <c r="X144" s="45">
        <v>0</v>
      </c>
      <c r="Y144" s="43">
        <v>0</v>
      </c>
      <c r="Z144" s="43">
        <v>0</v>
      </c>
      <c r="AA144" s="43">
        <v>0</v>
      </c>
      <c r="AB144" s="43">
        <v>0</v>
      </c>
      <c r="AC144" s="43">
        <v>0</v>
      </c>
      <c r="AD144" s="43">
        <v>0</v>
      </c>
      <c r="AE144" s="44">
        <f>[3]Parameters!$B$38</f>
        <v>0.05</v>
      </c>
      <c r="AF144" s="44">
        <v>0</v>
      </c>
      <c r="AG144" s="44">
        <v>30</v>
      </c>
      <c r="AH144" s="44">
        <v>30</v>
      </c>
      <c r="AI144" s="46">
        <v>0.24260000000000001</v>
      </c>
      <c r="AJ144" s="46" t="s">
        <v>839</v>
      </c>
      <c r="AK144" s="46" t="s">
        <v>907</v>
      </c>
      <c r="AL144" s="46"/>
      <c r="AM144" s="47"/>
      <c r="AN144" s="47"/>
      <c r="AO144" s="47"/>
      <c r="AP144" s="47"/>
      <c r="AQ144" s="47"/>
      <c r="AR144" s="47"/>
      <c r="AS144" s="48"/>
      <c r="AT144" s="48"/>
      <c r="AU144" s="48"/>
      <c r="AV144" s="49"/>
      <c r="AW144" s="49"/>
      <c r="AX144" s="49"/>
      <c r="AY144" s="50" t="s">
        <v>841</v>
      </c>
      <c r="AZ144" s="50"/>
      <c r="BA144" s="50"/>
      <c r="BB144" s="51"/>
      <c r="BC144" s="51"/>
      <c r="BD144" s="51"/>
      <c r="BE144" s="51"/>
      <c r="BF144" s="51"/>
      <c r="BG144" s="51"/>
      <c r="BH144" s="52"/>
      <c r="BI144" s="52"/>
      <c r="BJ144" s="52"/>
      <c r="BK144" s="52"/>
      <c r="BL144" s="53"/>
      <c r="BM144" s="54"/>
      <c r="BN144" s="55">
        <f>DL144-BN143</f>
        <v>630.75</v>
      </c>
      <c r="BO144" s="44">
        <v>105</v>
      </c>
      <c r="BP144" s="44">
        <v>105</v>
      </c>
      <c r="BQ144" s="44">
        <v>105</v>
      </c>
      <c r="BR144" s="44">
        <v>105</v>
      </c>
      <c r="BS144" s="44">
        <v>105</v>
      </c>
      <c r="BT144" s="44">
        <v>105</v>
      </c>
      <c r="BU144" s="56">
        <f t="shared" si="19"/>
        <v>0</v>
      </c>
      <c r="BV144" s="50"/>
      <c r="BW144" s="50"/>
      <c r="BX144" s="50"/>
      <c r="BY144" s="50"/>
      <c r="BZ144" s="50"/>
      <c r="CA144" s="50"/>
      <c r="CB144" s="57">
        <v>700.75</v>
      </c>
      <c r="CC144" s="58">
        <v>700.75</v>
      </c>
      <c r="CD144" s="58">
        <v>700.75</v>
      </c>
      <c r="CE144" s="58">
        <v>700.75</v>
      </c>
      <c r="CF144" s="58">
        <v>700.75</v>
      </c>
      <c r="CG144" s="58">
        <v>700.75</v>
      </c>
      <c r="CH144" s="58">
        <v>700.75</v>
      </c>
      <c r="CI144" s="56"/>
      <c r="CJ144" s="59"/>
      <c r="CK144" s="59"/>
      <c r="CL144" s="59"/>
      <c r="CM144" s="59"/>
      <c r="CN144" s="59"/>
      <c r="CO144" s="59"/>
      <c r="CP144" s="60"/>
      <c r="CQ144" s="61"/>
      <c r="CR144" s="61"/>
      <c r="CS144" s="61"/>
      <c r="CT144" s="61"/>
      <c r="CU144" s="61"/>
      <c r="CV144" s="61"/>
      <c r="CW144" s="62"/>
      <c r="CX144" s="63"/>
      <c r="CY144" s="63"/>
      <c r="CZ144" s="63"/>
      <c r="DA144" s="63"/>
      <c r="DB144" s="63"/>
      <c r="DC144" s="63"/>
      <c r="DD144" s="64"/>
      <c r="DE144" s="65"/>
      <c r="DF144" s="65"/>
      <c r="DG144" s="65"/>
      <c r="DH144" s="65"/>
      <c r="DI144" s="65"/>
      <c r="DJ144" s="65"/>
      <c r="DK144" s="66" t="s">
        <v>856</v>
      </c>
      <c r="DL144" s="62">
        <f>ROUNDUP(VLOOKUP($F144,[3]Activities!$A$9:$I$177,3,FALSE)/$AI144,2)</f>
        <v>700.75</v>
      </c>
      <c r="DM144" s="67">
        <f>ROUNDUP(VLOOKUP($F144,[3]Activities!$A$9:$I$177,4,FALSE)/$AI144,2)</f>
        <v>700.75</v>
      </c>
      <c r="DN144" s="67">
        <f>ROUNDUP(VLOOKUP($F144,[3]Activities!$A$9:$I$177,5,FALSE)/$AI144,2)</f>
        <v>700.75</v>
      </c>
      <c r="DO144" s="67">
        <f>ROUNDUP(VLOOKUP($F144,[3]Activities!$A$9:$I$177,6,FALSE)/$AI144,2)</f>
        <v>700.75</v>
      </c>
      <c r="DP144" s="67">
        <f>ROUNDUP(VLOOKUP($F144,[3]Activities!$A$9:$I$177,7,FALSE)/$AI144,2)</f>
        <v>700.75</v>
      </c>
      <c r="DQ144" s="67">
        <f>ROUNDUP(VLOOKUP($F144,[3]Activities!$A$9:$I$177,8,FALSE)/$AI144,2)</f>
        <v>700.75</v>
      </c>
      <c r="DR144" s="67">
        <f>ROUNDUP(VLOOKUP($F144,[3]Activities!$A$9:$I$177,9,FALSE)/$AI144,2)</f>
        <v>700.75</v>
      </c>
      <c r="DS144" s="68"/>
    </row>
    <row r="145" spans="1:123" x14ac:dyDescent="0.3">
      <c r="A145" s="69" t="s">
        <v>166</v>
      </c>
      <c r="B145" s="69" t="s">
        <v>896</v>
      </c>
      <c r="C145" s="69" t="s">
        <v>833</v>
      </c>
      <c r="D145" s="69" t="s">
        <v>1045</v>
      </c>
      <c r="E145" s="69" t="s">
        <v>1100</v>
      </c>
      <c r="F145" s="69" t="s">
        <v>1101</v>
      </c>
      <c r="G145" s="70" t="s">
        <v>1102</v>
      </c>
      <c r="H145" s="70" t="s">
        <v>1103</v>
      </c>
      <c r="I145" s="42">
        <v>0.44</v>
      </c>
      <c r="J145" s="71">
        <v>0.44</v>
      </c>
      <c r="K145" s="71">
        <v>0.44</v>
      </c>
      <c r="L145" s="71">
        <v>0.44</v>
      </c>
      <c r="M145" s="71">
        <v>0.44</v>
      </c>
      <c r="N145" s="71">
        <v>0.44</v>
      </c>
      <c r="O145" s="71">
        <v>0.44</v>
      </c>
      <c r="P145" s="72">
        <v>0</v>
      </c>
      <c r="Q145" s="45">
        <v>0.09</v>
      </c>
      <c r="R145" s="71">
        <v>0.09</v>
      </c>
      <c r="S145" s="71">
        <v>0.09</v>
      </c>
      <c r="T145" s="71">
        <v>0.09</v>
      </c>
      <c r="U145" s="71">
        <v>0.09</v>
      </c>
      <c r="V145" s="71">
        <v>0.09</v>
      </c>
      <c r="W145" s="71">
        <v>0.09</v>
      </c>
      <c r="X145" s="45">
        <v>0</v>
      </c>
      <c r="Y145" s="71">
        <v>0</v>
      </c>
      <c r="Z145" s="71">
        <v>0</v>
      </c>
      <c r="AA145" s="71">
        <v>0</v>
      </c>
      <c r="AB145" s="71">
        <v>0</v>
      </c>
      <c r="AC145" s="71">
        <v>0</v>
      </c>
      <c r="AD145" s="71">
        <v>0</v>
      </c>
      <c r="AE145" s="44">
        <f>[3]Parameters!$B$38</f>
        <v>0.05</v>
      </c>
      <c r="AF145" s="72">
        <v>0</v>
      </c>
      <c r="AG145" s="72">
        <v>30</v>
      </c>
      <c r="AH145" s="72">
        <v>30</v>
      </c>
      <c r="AI145" s="73">
        <v>0.19700000000000001</v>
      </c>
      <c r="AJ145" s="73" t="s">
        <v>839</v>
      </c>
      <c r="AK145" s="73" t="s">
        <v>907</v>
      </c>
      <c r="AL145" s="73"/>
      <c r="AM145" s="74"/>
      <c r="AN145" s="74"/>
      <c r="AO145" s="74"/>
      <c r="AP145" s="74"/>
      <c r="AQ145" s="74"/>
      <c r="AR145" s="74"/>
      <c r="AS145" s="75"/>
      <c r="AT145" s="75"/>
      <c r="AU145" s="75"/>
      <c r="AV145" s="76"/>
      <c r="AW145" s="76"/>
      <c r="AX145" s="76"/>
      <c r="AY145" s="77" t="s">
        <v>841</v>
      </c>
      <c r="AZ145" s="77"/>
      <c r="BA145" s="77"/>
      <c r="BB145" s="77"/>
      <c r="BC145" s="77"/>
      <c r="BD145" s="77"/>
      <c r="BE145" s="77"/>
      <c r="BF145" s="77"/>
      <c r="BG145" s="77"/>
      <c r="BH145" s="78"/>
      <c r="BI145" s="78"/>
      <c r="BJ145" s="78"/>
      <c r="BK145" s="78"/>
      <c r="BL145" s="79"/>
      <c r="BM145" s="80"/>
      <c r="BN145" s="81">
        <f>DL145-SUM(BN146:BN151)</f>
        <v>194.19</v>
      </c>
      <c r="BO145" s="72">
        <v>30</v>
      </c>
      <c r="BP145" s="72">
        <v>30</v>
      </c>
      <c r="BQ145" s="72">
        <v>15</v>
      </c>
      <c r="BR145" s="72">
        <v>15</v>
      </c>
      <c r="BS145" s="72">
        <v>5</v>
      </c>
      <c r="BT145" s="72">
        <v>5</v>
      </c>
      <c r="BU145" s="56">
        <f t="shared" si="19"/>
        <v>0</v>
      </c>
      <c r="BV145" s="77"/>
      <c r="BW145" s="77"/>
      <c r="BX145" s="77"/>
      <c r="BY145" s="77"/>
      <c r="BZ145" s="77"/>
      <c r="CA145" s="77"/>
      <c r="CB145" s="57">
        <v>279.19</v>
      </c>
      <c r="CC145" s="82">
        <v>281.68</v>
      </c>
      <c r="CD145" s="82">
        <v>285.83999999999997</v>
      </c>
      <c r="CE145" s="82">
        <v>290.06</v>
      </c>
      <c r="CF145" s="82">
        <v>294.21999999999997</v>
      </c>
      <c r="CG145" s="82">
        <v>298.38</v>
      </c>
      <c r="CH145" s="82">
        <v>302.53999999999996</v>
      </c>
      <c r="CI145" s="56"/>
      <c r="CJ145" s="83"/>
      <c r="CK145" s="83"/>
      <c r="CL145" s="83"/>
      <c r="CM145" s="83"/>
      <c r="CN145" s="83"/>
      <c r="CO145" s="83"/>
      <c r="CP145" s="60"/>
      <c r="CQ145" s="84"/>
      <c r="CR145" s="84"/>
      <c r="CS145" s="84"/>
      <c r="CT145" s="84"/>
      <c r="CU145" s="84"/>
      <c r="CV145" s="84"/>
      <c r="CW145" s="62"/>
      <c r="CX145" s="85"/>
      <c r="CY145" s="85"/>
      <c r="CZ145" s="85"/>
      <c r="DA145" s="85"/>
      <c r="DB145" s="85"/>
      <c r="DC145" s="85"/>
      <c r="DD145" s="64"/>
      <c r="DE145" s="86"/>
      <c r="DF145" s="86"/>
      <c r="DG145" s="86"/>
      <c r="DH145" s="86"/>
      <c r="DI145" s="86"/>
      <c r="DJ145" s="86"/>
      <c r="DK145" s="87" t="s">
        <v>869</v>
      </c>
      <c r="DL145" s="62">
        <f>ROUNDUP(VLOOKUP($F145,[3]Activities!$A$9:$I$177,3,FALSE)/$AI145,2)</f>
        <v>279.19</v>
      </c>
      <c r="DM145" s="88">
        <f>ROUNDUP(VLOOKUP($F145,[3]Activities!$A$9:$I$177,4,FALSE)/$AI145,2)</f>
        <v>281.68</v>
      </c>
      <c r="DN145" s="88">
        <f>ROUNDUP(VLOOKUP($F145,[3]Activities!$A$9:$I$177,5,FALSE)/$AI145,2)</f>
        <v>285.83999999999997</v>
      </c>
      <c r="DO145" s="88">
        <f>ROUNDUP(VLOOKUP($F145,[3]Activities!$A$9:$I$177,6,FALSE)/$AI145,2)</f>
        <v>290.06</v>
      </c>
      <c r="DP145" s="88">
        <f>ROUNDUP(VLOOKUP($F145,[3]Activities!$A$9:$I$177,7,FALSE)/$AI145,2)</f>
        <v>294.21999999999997</v>
      </c>
      <c r="DQ145" s="88">
        <f>ROUNDUP(VLOOKUP($F145,[3]Activities!$A$9:$I$177,8,FALSE)/$AI145,2)</f>
        <v>298.38</v>
      </c>
      <c r="DR145" s="88">
        <f>ROUNDUP(VLOOKUP($F145,[3]Activities!$A$9:$I$177,9,FALSE)/$AI145,2)</f>
        <v>302.53999999999996</v>
      </c>
      <c r="DS145" s="68"/>
    </row>
    <row r="146" spans="1:123" x14ac:dyDescent="0.3">
      <c r="A146" s="40" t="s">
        <v>167</v>
      </c>
      <c r="B146" s="40" t="s">
        <v>896</v>
      </c>
      <c r="C146" s="40" t="s">
        <v>833</v>
      </c>
      <c r="D146" s="40" t="s">
        <v>1045</v>
      </c>
      <c r="E146" s="40" t="s">
        <v>1100</v>
      </c>
      <c r="F146" s="40" t="s">
        <v>1101</v>
      </c>
      <c r="G146" s="41" t="s">
        <v>1104</v>
      </c>
      <c r="H146" s="41" t="s">
        <v>1103</v>
      </c>
      <c r="I146" s="42">
        <v>0.44</v>
      </c>
      <c r="J146" s="43">
        <v>0.44</v>
      </c>
      <c r="K146" s="43">
        <v>0.44</v>
      </c>
      <c r="L146" s="43">
        <v>0.44</v>
      </c>
      <c r="M146" s="43">
        <v>0.44</v>
      </c>
      <c r="N146" s="43">
        <v>0.44</v>
      </c>
      <c r="O146" s="43">
        <v>0.44</v>
      </c>
      <c r="P146" s="44">
        <v>0</v>
      </c>
      <c r="Q146" s="45">
        <v>0.09</v>
      </c>
      <c r="R146" s="43">
        <v>0.09</v>
      </c>
      <c r="S146" s="43">
        <v>0.09</v>
      </c>
      <c r="T146" s="43">
        <v>0.09</v>
      </c>
      <c r="U146" s="43">
        <v>0.09</v>
      </c>
      <c r="V146" s="43">
        <v>0.09</v>
      </c>
      <c r="W146" s="43">
        <v>0.09</v>
      </c>
      <c r="X146" s="45">
        <v>0</v>
      </c>
      <c r="Y146" s="43">
        <v>0</v>
      </c>
      <c r="Z146" s="43">
        <v>0</v>
      </c>
      <c r="AA146" s="43">
        <v>0</v>
      </c>
      <c r="AB146" s="43">
        <v>0</v>
      </c>
      <c r="AC146" s="43">
        <v>0</v>
      </c>
      <c r="AD146" s="43">
        <v>0</v>
      </c>
      <c r="AE146" s="44">
        <f>[3]Parameters!$B$38</f>
        <v>0.05</v>
      </c>
      <c r="AF146" s="44">
        <v>0</v>
      </c>
      <c r="AG146" s="44">
        <v>30</v>
      </c>
      <c r="AH146" s="44">
        <v>30</v>
      </c>
      <c r="AI146" s="46">
        <v>0.19700000000000001</v>
      </c>
      <c r="AJ146" s="46" t="s">
        <v>839</v>
      </c>
      <c r="AK146" s="46" t="s">
        <v>907</v>
      </c>
      <c r="AL146" s="46"/>
      <c r="AM146" s="47"/>
      <c r="AN146" s="47"/>
      <c r="AO146" s="47"/>
      <c r="AP146" s="47"/>
      <c r="AQ146" s="47"/>
      <c r="AR146" s="47"/>
      <c r="AS146" s="48"/>
      <c r="AT146" s="48"/>
      <c r="AU146" s="48"/>
      <c r="AV146" s="49"/>
      <c r="AW146" s="49"/>
      <c r="AX146" s="49"/>
      <c r="AY146" s="50" t="s">
        <v>841</v>
      </c>
      <c r="AZ146" s="50"/>
      <c r="BA146" s="50"/>
      <c r="BB146" s="51"/>
      <c r="BC146" s="51"/>
      <c r="BD146" s="51"/>
      <c r="BE146" s="51"/>
      <c r="BF146" s="51"/>
      <c r="BG146" s="51"/>
      <c r="BH146" s="52"/>
      <c r="BI146" s="52"/>
      <c r="BJ146" s="52"/>
      <c r="BK146" s="52"/>
      <c r="BL146" s="53"/>
      <c r="BM146" s="54"/>
      <c r="BN146" s="55">
        <v>0</v>
      </c>
      <c r="BO146" s="44"/>
      <c r="BP146" s="44"/>
      <c r="BQ146" s="44"/>
      <c r="BR146" s="44"/>
      <c r="BS146" s="44"/>
      <c r="BT146" s="44"/>
      <c r="BU146" s="56">
        <f t="shared" ref="BU146:BU190" si="29">IF(BL146=1,BN146,0)</f>
        <v>0</v>
      </c>
      <c r="BV146" s="50"/>
      <c r="BW146" s="50"/>
      <c r="BX146" s="50"/>
      <c r="BY146" s="50"/>
      <c r="BZ146" s="50"/>
      <c r="CA146" s="50"/>
      <c r="CB146" s="57"/>
      <c r="CC146" s="58">
        <v>210</v>
      </c>
      <c r="CD146" s="58">
        <v>285.83999999999997</v>
      </c>
      <c r="CE146" s="58">
        <v>290.06</v>
      </c>
      <c r="CF146" s="58">
        <v>294.21999999999997</v>
      </c>
      <c r="CG146" s="58">
        <v>298.38</v>
      </c>
      <c r="CH146" s="58">
        <v>302.53999999999996</v>
      </c>
      <c r="CI146" s="56"/>
      <c r="CJ146" s="59"/>
      <c r="CK146" s="59"/>
      <c r="CL146" s="59"/>
      <c r="CM146" s="59"/>
      <c r="CN146" s="59"/>
      <c r="CO146" s="59"/>
      <c r="CP146" s="60"/>
      <c r="CQ146" s="61"/>
      <c r="CR146" s="61"/>
      <c r="CS146" s="61"/>
      <c r="CT146" s="61"/>
      <c r="CU146" s="61"/>
      <c r="CV146" s="61"/>
      <c r="CW146" s="62"/>
      <c r="CX146" s="63"/>
      <c r="CY146" s="63"/>
      <c r="CZ146" s="63"/>
      <c r="DA146" s="63"/>
      <c r="DB146" s="63"/>
      <c r="DC146" s="63"/>
      <c r="DD146" s="64"/>
      <c r="DE146" s="65"/>
      <c r="DF146" s="65"/>
      <c r="DG146" s="65"/>
      <c r="DH146" s="65"/>
      <c r="DI146" s="65"/>
      <c r="DJ146" s="65"/>
      <c r="DK146" s="66" t="s">
        <v>1105</v>
      </c>
      <c r="DL146" s="62">
        <f>ROUNDUP(VLOOKUP($F146,[3]Activities!$A$9:$I$177,3,FALSE)/$AI146,2)</f>
        <v>279.19</v>
      </c>
      <c r="DM146" s="67">
        <f>ROUNDUP(VLOOKUP($F146,[3]Activities!$A$9:$I$177,4,FALSE)/$AI146,2)</f>
        <v>281.68</v>
      </c>
      <c r="DN146" s="67">
        <f>ROUNDUP(VLOOKUP($F146,[3]Activities!$A$9:$I$177,5,FALSE)/$AI146,2)</f>
        <v>285.83999999999997</v>
      </c>
      <c r="DO146" s="67">
        <f>ROUNDUP(VLOOKUP($F146,[3]Activities!$A$9:$I$177,6,FALSE)/$AI146,2)</f>
        <v>290.06</v>
      </c>
      <c r="DP146" s="67">
        <f>ROUNDUP(VLOOKUP($F146,[3]Activities!$A$9:$I$177,7,FALSE)/$AI146,2)</f>
        <v>294.21999999999997</v>
      </c>
      <c r="DQ146" s="67">
        <f>ROUNDUP(VLOOKUP($F146,[3]Activities!$A$9:$I$177,8,FALSE)/$AI146,2)</f>
        <v>298.38</v>
      </c>
      <c r="DR146" s="67">
        <f>ROUNDUP(VLOOKUP($F146,[3]Activities!$A$9:$I$177,9,FALSE)/$AI146,2)</f>
        <v>302.53999999999996</v>
      </c>
      <c r="DS146" s="68"/>
    </row>
    <row r="147" spans="1:123" x14ac:dyDescent="0.3">
      <c r="A147" s="69" t="s">
        <v>168</v>
      </c>
      <c r="B147" s="69" t="s">
        <v>896</v>
      </c>
      <c r="C147" s="69" t="s">
        <v>833</v>
      </c>
      <c r="D147" s="69" t="s">
        <v>1045</v>
      </c>
      <c r="E147" s="69" t="s">
        <v>1100</v>
      </c>
      <c r="F147" s="69" t="s">
        <v>1101</v>
      </c>
      <c r="G147" s="70" t="s">
        <v>1106</v>
      </c>
      <c r="H147" s="70" t="s">
        <v>1103</v>
      </c>
      <c r="I147" s="42">
        <v>0.55000000000000004</v>
      </c>
      <c r="J147" s="71">
        <v>0.44</v>
      </c>
      <c r="K147" s="71">
        <v>0.44</v>
      </c>
      <c r="L147" s="71">
        <v>0.44</v>
      </c>
      <c r="M147" s="71">
        <v>0.44</v>
      </c>
      <c r="N147" s="71">
        <v>0.44</v>
      </c>
      <c r="O147" s="71">
        <v>0.44</v>
      </c>
      <c r="P147" s="72">
        <v>0</v>
      </c>
      <c r="Q147" s="45">
        <v>0.09</v>
      </c>
      <c r="R147" s="71">
        <v>0.09</v>
      </c>
      <c r="S147" s="71">
        <v>0.09</v>
      </c>
      <c r="T147" s="71">
        <v>0.09</v>
      </c>
      <c r="U147" s="71">
        <v>0.09</v>
      </c>
      <c r="V147" s="71">
        <v>0.09</v>
      </c>
      <c r="W147" s="71">
        <v>0.09</v>
      </c>
      <c r="X147" s="45">
        <v>0</v>
      </c>
      <c r="Y147" s="71">
        <v>0</v>
      </c>
      <c r="Z147" s="71">
        <v>0</v>
      </c>
      <c r="AA147" s="71">
        <v>0</v>
      </c>
      <c r="AB147" s="71">
        <v>0</v>
      </c>
      <c r="AC147" s="71">
        <v>0</v>
      </c>
      <c r="AD147" s="71">
        <v>0</v>
      </c>
      <c r="AE147" s="44">
        <f>[3]Parameters!$B$38</f>
        <v>0.05</v>
      </c>
      <c r="AF147" s="72">
        <v>0</v>
      </c>
      <c r="AG147" s="72">
        <v>30</v>
      </c>
      <c r="AH147" s="72">
        <v>30</v>
      </c>
      <c r="AI147" s="73">
        <v>0.19700000000000001</v>
      </c>
      <c r="AJ147" s="73" t="s">
        <v>839</v>
      </c>
      <c r="AK147" s="73" t="s">
        <v>907</v>
      </c>
      <c r="AL147" s="73"/>
      <c r="AM147" s="74"/>
      <c r="AN147" s="74"/>
      <c r="AO147" s="74"/>
      <c r="AP147" s="74"/>
      <c r="AQ147" s="74"/>
      <c r="AR147" s="74"/>
      <c r="AS147" s="75"/>
      <c r="AT147" s="75"/>
      <c r="AU147" s="75"/>
      <c r="AV147" s="76"/>
      <c r="AW147" s="76"/>
      <c r="AX147" s="76"/>
      <c r="AY147" s="77" t="s">
        <v>841</v>
      </c>
      <c r="AZ147" s="77"/>
      <c r="BA147" s="77"/>
      <c r="BB147" s="77"/>
      <c r="BC147" s="77"/>
      <c r="BD147" s="77"/>
      <c r="BE147" s="77"/>
      <c r="BF147" s="77"/>
      <c r="BG147" s="77"/>
      <c r="BH147" s="78"/>
      <c r="BI147" s="78"/>
      <c r="BJ147" s="78"/>
      <c r="BK147" s="78"/>
      <c r="BL147" s="79"/>
      <c r="BM147" s="80"/>
      <c r="BN147" s="81">
        <v>30</v>
      </c>
      <c r="BO147" s="72">
        <v>10</v>
      </c>
      <c r="BP147" s="72">
        <v>10</v>
      </c>
      <c r="BQ147" s="72">
        <v>10</v>
      </c>
      <c r="BR147" s="72"/>
      <c r="BS147" s="72"/>
      <c r="BT147" s="72"/>
      <c r="BU147" s="56">
        <f t="shared" si="29"/>
        <v>0</v>
      </c>
      <c r="BV147" s="77"/>
      <c r="BW147" s="77"/>
      <c r="BX147" s="77"/>
      <c r="BY147" s="77"/>
      <c r="BZ147" s="77"/>
      <c r="CA147" s="77"/>
      <c r="CB147" s="57">
        <v>120</v>
      </c>
      <c r="CC147" s="82">
        <v>210</v>
      </c>
      <c r="CD147" s="82">
        <v>285.83999999999997</v>
      </c>
      <c r="CE147" s="82">
        <v>290.06</v>
      </c>
      <c r="CF147" s="82">
        <v>294.21999999999997</v>
      </c>
      <c r="CG147" s="82">
        <v>298.38</v>
      </c>
      <c r="CH147" s="82">
        <v>302.53999999999996</v>
      </c>
      <c r="CI147" s="56"/>
      <c r="CJ147" s="83"/>
      <c r="CK147" s="83"/>
      <c r="CL147" s="83"/>
      <c r="CM147" s="83"/>
      <c r="CN147" s="83"/>
      <c r="CO147" s="83"/>
      <c r="CP147" s="60"/>
      <c r="CQ147" s="84"/>
      <c r="CR147" s="84"/>
      <c r="CS147" s="84"/>
      <c r="CT147" s="84"/>
      <c r="CU147" s="84"/>
      <c r="CV147" s="84"/>
      <c r="CW147" s="62"/>
      <c r="CX147" s="85"/>
      <c r="CY147" s="85"/>
      <c r="CZ147" s="85"/>
      <c r="DA147" s="85"/>
      <c r="DB147" s="85"/>
      <c r="DC147" s="85"/>
      <c r="DD147" s="64"/>
      <c r="DE147" s="86"/>
      <c r="DF147" s="86"/>
      <c r="DG147" s="86"/>
      <c r="DH147" s="86"/>
      <c r="DI147" s="86"/>
      <c r="DJ147" s="86"/>
      <c r="DK147" s="87" t="s">
        <v>1105</v>
      </c>
      <c r="DL147" s="62">
        <f>ROUNDUP(VLOOKUP($F147,[3]Activities!$A$9:$I$177,3,FALSE)/$AI147,2)</f>
        <v>279.19</v>
      </c>
      <c r="DM147" s="88">
        <f>ROUNDUP(VLOOKUP($F147,[3]Activities!$A$9:$I$177,4,FALSE)/$AI147,2)</f>
        <v>281.68</v>
      </c>
      <c r="DN147" s="88">
        <f>ROUNDUP(VLOOKUP($F147,[3]Activities!$A$9:$I$177,5,FALSE)/$AI147,2)</f>
        <v>285.83999999999997</v>
      </c>
      <c r="DO147" s="88">
        <f>ROUNDUP(VLOOKUP($F147,[3]Activities!$A$9:$I$177,6,FALSE)/$AI147,2)</f>
        <v>290.06</v>
      </c>
      <c r="DP147" s="88">
        <f>ROUNDUP(VLOOKUP($F147,[3]Activities!$A$9:$I$177,7,FALSE)/$AI147,2)</f>
        <v>294.21999999999997</v>
      </c>
      <c r="DQ147" s="88">
        <f>ROUNDUP(VLOOKUP($F147,[3]Activities!$A$9:$I$177,8,FALSE)/$AI147,2)</f>
        <v>298.38</v>
      </c>
      <c r="DR147" s="88">
        <f>ROUNDUP(VLOOKUP($F147,[3]Activities!$A$9:$I$177,9,FALSE)/$AI147,2)</f>
        <v>302.53999999999996</v>
      </c>
      <c r="DS147" s="68"/>
    </row>
    <row r="148" spans="1:123" x14ac:dyDescent="0.3">
      <c r="A148" s="40" t="s">
        <v>169</v>
      </c>
      <c r="B148" s="40" t="s">
        <v>896</v>
      </c>
      <c r="C148" s="40" t="s">
        <v>833</v>
      </c>
      <c r="D148" s="40" t="s">
        <v>1045</v>
      </c>
      <c r="E148" s="40" t="s">
        <v>1100</v>
      </c>
      <c r="F148" s="40" t="s">
        <v>1101</v>
      </c>
      <c r="G148" s="41" t="s">
        <v>1107</v>
      </c>
      <c r="H148" s="41" t="s">
        <v>1103</v>
      </c>
      <c r="I148" s="42">
        <v>0.55000000000000004</v>
      </c>
      <c r="J148" s="43">
        <v>0.44</v>
      </c>
      <c r="K148" s="43">
        <v>0.44</v>
      </c>
      <c r="L148" s="43">
        <v>0.44</v>
      </c>
      <c r="M148" s="43">
        <v>0.44</v>
      </c>
      <c r="N148" s="43">
        <v>0.44</v>
      </c>
      <c r="O148" s="43">
        <v>0.44</v>
      </c>
      <c r="P148" s="44">
        <v>0</v>
      </c>
      <c r="Q148" s="45">
        <v>0.09</v>
      </c>
      <c r="R148" s="43">
        <v>0.09</v>
      </c>
      <c r="S148" s="43">
        <v>0.09</v>
      </c>
      <c r="T148" s="43">
        <v>0.09</v>
      </c>
      <c r="U148" s="43">
        <v>0.09</v>
      </c>
      <c r="V148" s="43">
        <v>0.09</v>
      </c>
      <c r="W148" s="43">
        <v>0.09</v>
      </c>
      <c r="X148" s="45">
        <v>0</v>
      </c>
      <c r="Y148" s="43">
        <v>0</v>
      </c>
      <c r="Z148" s="43">
        <v>0</v>
      </c>
      <c r="AA148" s="43">
        <v>0</v>
      </c>
      <c r="AB148" s="43">
        <v>0</v>
      </c>
      <c r="AC148" s="43">
        <v>0</v>
      </c>
      <c r="AD148" s="43">
        <v>0</v>
      </c>
      <c r="AE148" s="44">
        <f>[3]Parameters!$B$38</f>
        <v>0.05</v>
      </c>
      <c r="AF148" s="44">
        <v>0</v>
      </c>
      <c r="AG148" s="44">
        <v>30</v>
      </c>
      <c r="AH148" s="44">
        <v>30</v>
      </c>
      <c r="AI148" s="46">
        <v>0.19700000000000001</v>
      </c>
      <c r="AJ148" s="46" t="s">
        <v>839</v>
      </c>
      <c r="AK148" s="46" t="s">
        <v>907</v>
      </c>
      <c r="AL148" s="46"/>
      <c r="AM148" s="47"/>
      <c r="AN148" s="47"/>
      <c r="AO148" s="47"/>
      <c r="AP148" s="47"/>
      <c r="AQ148" s="47"/>
      <c r="AR148" s="47"/>
      <c r="AS148" s="48"/>
      <c r="AT148" s="48"/>
      <c r="AU148" s="48"/>
      <c r="AV148" s="49"/>
      <c r="AW148" s="49"/>
      <c r="AX148" s="49"/>
      <c r="AY148" s="50" t="s">
        <v>841</v>
      </c>
      <c r="AZ148" s="50"/>
      <c r="BA148" s="50"/>
      <c r="BB148" s="51"/>
      <c r="BC148" s="51"/>
      <c r="BD148" s="51"/>
      <c r="BE148" s="51"/>
      <c r="BF148" s="51"/>
      <c r="BG148" s="51"/>
      <c r="BH148" s="52"/>
      <c r="BI148" s="52"/>
      <c r="BJ148" s="52"/>
      <c r="BK148" s="52"/>
      <c r="BL148" s="53"/>
      <c r="BM148" s="54"/>
      <c r="BN148" s="55">
        <v>0</v>
      </c>
      <c r="BO148" s="44"/>
      <c r="BP148" s="44"/>
      <c r="BQ148" s="44"/>
      <c r="BR148" s="44"/>
      <c r="BS148" s="44"/>
      <c r="BT148" s="44"/>
      <c r="BU148" s="56">
        <f t="shared" si="29"/>
        <v>0</v>
      </c>
      <c r="BV148" s="50"/>
      <c r="BW148" s="50"/>
      <c r="BX148" s="50"/>
      <c r="BY148" s="50"/>
      <c r="BZ148" s="50"/>
      <c r="CA148" s="50"/>
      <c r="CB148" s="57"/>
      <c r="CC148" s="58">
        <v>210</v>
      </c>
      <c r="CD148" s="58">
        <v>285.83999999999997</v>
      </c>
      <c r="CE148" s="58">
        <v>290.06</v>
      </c>
      <c r="CF148" s="58">
        <v>294.21999999999997</v>
      </c>
      <c r="CG148" s="58">
        <v>298.38</v>
      </c>
      <c r="CH148" s="58">
        <v>302.53999999999996</v>
      </c>
      <c r="CI148" s="56"/>
      <c r="CJ148" s="59"/>
      <c r="CK148" s="59"/>
      <c r="CL148" s="59"/>
      <c r="CM148" s="59"/>
      <c r="CN148" s="59"/>
      <c r="CO148" s="59"/>
      <c r="CP148" s="60"/>
      <c r="CQ148" s="61"/>
      <c r="CR148" s="61"/>
      <c r="CS148" s="61"/>
      <c r="CT148" s="61"/>
      <c r="CU148" s="61"/>
      <c r="CV148" s="61"/>
      <c r="CW148" s="62"/>
      <c r="CX148" s="63"/>
      <c r="CY148" s="63"/>
      <c r="CZ148" s="63"/>
      <c r="DA148" s="63"/>
      <c r="DB148" s="63"/>
      <c r="DC148" s="63"/>
      <c r="DD148" s="64"/>
      <c r="DE148" s="65"/>
      <c r="DF148" s="65"/>
      <c r="DG148" s="65"/>
      <c r="DH148" s="65"/>
      <c r="DI148" s="65"/>
      <c r="DJ148" s="65"/>
      <c r="DK148" s="66" t="s">
        <v>1105</v>
      </c>
      <c r="DL148" s="62">
        <f>ROUNDUP(VLOOKUP($F148,[3]Activities!$A$9:$I$177,3,FALSE)/$AI148,2)</f>
        <v>279.19</v>
      </c>
      <c r="DM148" s="67">
        <f>ROUNDUP(VLOOKUP($F148,[3]Activities!$A$9:$I$177,4,FALSE)/$AI148,2)</f>
        <v>281.68</v>
      </c>
      <c r="DN148" s="67">
        <f>ROUNDUP(VLOOKUP($F148,[3]Activities!$A$9:$I$177,5,FALSE)/$AI148,2)</f>
        <v>285.83999999999997</v>
      </c>
      <c r="DO148" s="67">
        <f>ROUNDUP(VLOOKUP($F148,[3]Activities!$A$9:$I$177,6,FALSE)/$AI148,2)</f>
        <v>290.06</v>
      </c>
      <c r="DP148" s="67">
        <f>ROUNDUP(VLOOKUP($F148,[3]Activities!$A$9:$I$177,7,FALSE)/$AI148,2)</f>
        <v>294.21999999999997</v>
      </c>
      <c r="DQ148" s="67">
        <f>ROUNDUP(VLOOKUP($F148,[3]Activities!$A$9:$I$177,8,FALSE)/$AI148,2)</f>
        <v>298.38</v>
      </c>
      <c r="DR148" s="67">
        <f>ROUNDUP(VLOOKUP($F148,[3]Activities!$A$9:$I$177,9,FALSE)/$AI148,2)</f>
        <v>302.53999999999996</v>
      </c>
      <c r="DS148" s="68"/>
    </row>
    <row r="149" spans="1:123" x14ac:dyDescent="0.3">
      <c r="A149" s="69" t="s">
        <v>170</v>
      </c>
      <c r="B149" s="69" t="s">
        <v>896</v>
      </c>
      <c r="C149" s="69" t="s">
        <v>833</v>
      </c>
      <c r="D149" s="69" t="s">
        <v>1045</v>
      </c>
      <c r="E149" s="69" t="s">
        <v>1100</v>
      </c>
      <c r="F149" s="69" t="s">
        <v>1101</v>
      </c>
      <c r="G149" s="70" t="s">
        <v>1108</v>
      </c>
      <c r="H149" s="70" t="s">
        <v>1103</v>
      </c>
      <c r="I149" s="42">
        <v>0.55000000000000004</v>
      </c>
      <c r="J149" s="71">
        <v>0.44</v>
      </c>
      <c r="K149" s="71">
        <v>0.44</v>
      </c>
      <c r="L149" s="71">
        <v>0.44</v>
      </c>
      <c r="M149" s="71">
        <v>0.44</v>
      </c>
      <c r="N149" s="71">
        <v>0.44</v>
      </c>
      <c r="O149" s="71">
        <v>0.44</v>
      </c>
      <c r="P149" s="72">
        <v>0</v>
      </c>
      <c r="Q149" s="45">
        <v>0.09</v>
      </c>
      <c r="R149" s="71">
        <v>0.09</v>
      </c>
      <c r="S149" s="71">
        <v>0.09</v>
      </c>
      <c r="T149" s="71">
        <v>0.09</v>
      </c>
      <c r="U149" s="71">
        <v>0.09</v>
      </c>
      <c r="V149" s="71">
        <v>0.09</v>
      </c>
      <c r="W149" s="71">
        <v>0.09</v>
      </c>
      <c r="X149" s="45">
        <v>0</v>
      </c>
      <c r="Y149" s="71">
        <v>0</v>
      </c>
      <c r="Z149" s="71">
        <v>0</v>
      </c>
      <c r="AA149" s="71">
        <v>0</v>
      </c>
      <c r="AB149" s="71">
        <v>0</v>
      </c>
      <c r="AC149" s="71">
        <v>0</v>
      </c>
      <c r="AD149" s="71">
        <v>0</v>
      </c>
      <c r="AE149" s="44">
        <f>[3]Parameters!$B$38</f>
        <v>0.05</v>
      </c>
      <c r="AF149" s="72">
        <v>0</v>
      </c>
      <c r="AG149" s="72">
        <v>30</v>
      </c>
      <c r="AH149" s="72">
        <v>30</v>
      </c>
      <c r="AI149" s="73">
        <v>0.19700000000000001</v>
      </c>
      <c r="AJ149" s="73" t="s">
        <v>839</v>
      </c>
      <c r="AK149" s="73" t="s">
        <v>907</v>
      </c>
      <c r="AL149" s="73"/>
      <c r="AM149" s="74"/>
      <c r="AN149" s="74"/>
      <c r="AO149" s="74"/>
      <c r="AP149" s="74"/>
      <c r="AQ149" s="74"/>
      <c r="AR149" s="74"/>
      <c r="AS149" s="75"/>
      <c r="AT149" s="75"/>
      <c r="AU149" s="75"/>
      <c r="AV149" s="76"/>
      <c r="AW149" s="76"/>
      <c r="AX149" s="76"/>
      <c r="AY149" s="77" t="s">
        <v>841</v>
      </c>
      <c r="AZ149" s="77"/>
      <c r="BA149" s="77"/>
      <c r="BB149" s="77"/>
      <c r="BC149" s="77"/>
      <c r="BD149" s="77"/>
      <c r="BE149" s="77"/>
      <c r="BF149" s="77"/>
      <c r="BG149" s="77"/>
      <c r="BH149" s="78"/>
      <c r="BI149" s="78"/>
      <c r="BJ149" s="78"/>
      <c r="BK149" s="78"/>
      <c r="BL149" s="79"/>
      <c r="BM149" s="80"/>
      <c r="BN149" s="81">
        <v>0</v>
      </c>
      <c r="BO149" s="72"/>
      <c r="BP149" s="72"/>
      <c r="BQ149" s="72"/>
      <c r="BR149" s="72"/>
      <c r="BS149" s="72"/>
      <c r="BT149" s="72"/>
      <c r="BU149" s="56">
        <f t="shared" si="29"/>
        <v>0</v>
      </c>
      <c r="BV149" s="77"/>
      <c r="BW149" s="77"/>
      <c r="BX149" s="77"/>
      <c r="BY149" s="77"/>
      <c r="BZ149" s="77"/>
      <c r="CA149" s="77"/>
      <c r="CB149" s="57"/>
      <c r="CC149" s="82">
        <v>210</v>
      </c>
      <c r="CD149" s="82">
        <v>285.83999999999997</v>
      </c>
      <c r="CE149" s="82">
        <v>290.06</v>
      </c>
      <c r="CF149" s="82">
        <v>294.21999999999997</v>
      </c>
      <c r="CG149" s="82">
        <v>298.38</v>
      </c>
      <c r="CH149" s="82">
        <v>302.53999999999996</v>
      </c>
      <c r="CI149" s="56"/>
      <c r="CJ149" s="83"/>
      <c r="CK149" s="83"/>
      <c r="CL149" s="83"/>
      <c r="CM149" s="83"/>
      <c r="CN149" s="83"/>
      <c r="CO149" s="83"/>
      <c r="CP149" s="60"/>
      <c r="CQ149" s="84"/>
      <c r="CR149" s="84"/>
      <c r="CS149" s="84"/>
      <c r="CT149" s="84"/>
      <c r="CU149" s="84"/>
      <c r="CV149" s="84"/>
      <c r="CW149" s="62"/>
      <c r="CX149" s="85"/>
      <c r="CY149" s="85"/>
      <c r="CZ149" s="85"/>
      <c r="DA149" s="85"/>
      <c r="DB149" s="85"/>
      <c r="DC149" s="85"/>
      <c r="DD149" s="64"/>
      <c r="DE149" s="86"/>
      <c r="DF149" s="86"/>
      <c r="DG149" s="86"/>
      <c r="DH149" s="86"/>
      <c r="DI149" s="86"/>
      <c r="DJ149" s="86"/>
      <c r="DK149" s="87" t="s">
        <v>1105</v>
      </c>
      <c r="DL149" s="62">
        <f>ROUNDUP(VLOOKUP($F149,[3]Activities!$A$9:$I$177,3,FALSE)/$AI149,2)</f>
        <v>279.19</v>
      </c>
      <c r="DM149" s="88">
        <f>ROUNDUP(VLOOKUP($F149,[3]Activities!$A$9:$I$177,4,FALSE)/$AI149,2)</f>
        <v>281.68</v>
      </c>
      <c r="DN149" s="88">
        <f>ROUNDUP(VLOOKUP($F149,[3]Activities!$A$9:$I$177,5,FALSE)/$AI149,2)</f>
        <v>285.83999999999997</v>
      </c>
      <c r="DO149" s="88">
        <f>ROUNDUP(VLOOKUP($F149,[3]Activities!$A$9:$I$177,6,FALSE)/$AI149,2)</f>
        <v>290.06</v>
      </c>
      <c r="DP149" s="88">
        <f>ROUNDUP(VLOOKUP($F149,[3]Activities!$A$9:$I$177,7,FALSE)/$AI149,2)</f>
        <v>294.21999999999997</v>
      </c>
      <c r="DQ149" s="88">
        <f>ROUNDUP(VLOOKUP($F149,[3]Activities!$A$9:$I$177,8,FALSE)/$AI149,2)</f>
        <v>298.38</v>
      </c>
      <c r="DR149" s="88">
        <f>ROUNDUP(VLOOKUP($F149,[3]Activities!$A$9:$I$177,9,FALSE)/$AI149,2)</f>
        <v>302.53999999999996</v>
      </c>
      <c r="DS149" s="68"/>
    </row>
    <row r="150" spans="1:123" x14ac:dyDescent="0.3">
      <c r="A150" s="40" t="s">
        <v>171</v>
      </c>
      <c r="B150" s="40" t="s">
        <v>896</v>
      </c>
      <c r="C150" s="40" t="s">
        <v>833</v>
      </c>
      <c r="D150" s="40" t="s">
        <v>1045</v>
      </c>
      <c r="E150" s="40" t="s">
        <v>1100</v>
      </c>
      <c r="F150" s="40" t="s">
        <v>1101</v>
      </c>
      <c r="G150" s="41" t="s">
        <v>1109</v>
      </c>
      <c r="H150" s="41" t="s">
        <v>1103</v>
      </c>
      <c r="I150" s="42">
        <v>0.67</v>
      </c>
      <c r="J150" s="43">
        <v>0.55000000000000004</v>
      </c>
      <c r="K150" s="43">
        <v>0.44</v>
      </c>
      <c r="L150" s="43">
        <v>0.44</v>
      </c>
      <c r="M150" s="43">
        <v>0.44</v>
      </c>
      <c r="N150" s="43">
        <v>0.44</v>
      </c>
      <c r="O150" s="43">
        <v>0.44</v>
      </c>
      <c r="P150" s="44">
        <v>0</v>
      </c>
      <c r="Q150" s="45">
        <v>0.09</v>
      </c>
      <c r="R150" s="43">
        <v>0.09</v>
      </c>
      <c r="S150" s="43">
        <v>0.09</v>
      </c>
      <c r="T150" s="43">
        <v>0.09</v>
      </c>
      <c r="U150" s="43">
        <v>0.09</v>
      </c>
      <c r="V150" s="43">
        <v>0.09</v>
      </c>
      <c r="W150" s="43">
        <v>0.09</v>
      </c>
      <c r="X150" s="45">
        <v>0</v>
      </c>
      <c r="Y150" s="43">
        <v>0</v>
      </c>
      <c r="Z150" s="43">
        <v>0</v>
      </c>
      <c r="AA150" s="43">
        <v>0</v>
      </c>
      <c r="AB150" s="43">
        <v>0</v>
      </c>
      <c r="AC150" s="43">
        <v>0</v>
      </c>
      <c r="AD150" s="43">
        <v>0</v>
      </c>
      <c r="AE150" s="44">
        <f>[3]Parameters!$B$38</f>
        <v>0.05</v>
      </c>
      <c r="AF150" s="44">
        <v>0</v>
      </c>
      <c r="AG150" s="44">
        <v>30</v>
      </c>
      <c r="AH150" s="44">
        <v>30</v>
      </c>
      <c r="AI150" s="46">
        <v>0.19700000000000001</v>
      </c>
      <c r="AJ150" s="46" t="s">
        <v>839</v>
      </c>
      <c r="AK150" s="46" t="s">
        <v>907</v>
      </c>
      <c r="AL150" s="46"/>
      <c r="AM150" s="47"/>
      <c r="AN150" s="47"/>
      <c r="AO150" s="47"/>
      <c r="AP150" s="47"/>
      <c r="AQ150" s="47"/>
      <c r="AR150" s="47"/>
      <c r="AS150" s="48"/>
      <c r="AT150" s="48"/>
      <c r="AU150" s="48"/>
      <c r="AV150" s="49"/>
      <c r="AW150" s="49"/>
      <c r="AX150" s="49"/>
      <c r="AY150" s="50" t="s">
        <v>841</v>
      </c>
      <c r="AZ150" s="50"/>
      <c r="BA150" s="50"/>
      <c r="BB150" s="51"/>
      <c r="BC150" s="51"/>
      <c r="BD150" s="51"/>
      <c r="BE150" s="51"/>
      <c r="BF150" s="51"/>
      <c r="BG150" s="51"/>
      <c r="BH150" s="52"/>
      <c r="BI150" s="52"/>
      <c r="BJ150" s="52"/>
      <c r="BK150" s="52"/>
      <c r="BL150" s="53"/>
      <c r="BM150" s="54"/>
      <c r="BN150" s="55">
        <v>55</v>
      </c>
      <c r="BO150" s="44">
        <v>5</v>
      </c>
      <c r="BP150" s="44">
        <v>10</v>
      </c>
      <c r="BQ150" s="44">
        <v>10</v>
      </c>
      <c r="BR150" s="44">
        <v>10</v>
      </c>
      <c r="BS150" s="44">
        <v>10</v>
      </c>
      <c r="BT150" s="44">
        <v>10</v>
      </c>
      <c r="BU150" s="56">
        <f t="shared" si="29"/>
        <v>0</v>
      </c>
      <c r="BV150" s="50"/>
      <c r="BW150" s="50"/>
      <c r="BX150" s="50"/>
      <c r="BY150" s="50"/>
      <c r="BZ150" s="50"/>
      <c r="CA150" s="50"/>
      <c r="CB150" s="57">
        <v>55</v>
      </c>
      <c r="CC150" s="58">
        <v>210</v>
      </c>
      <c r="CD150" s="58">
        <v>85.751999999999995</v>
      </c>
      <c r="CE150" s="58">
        <v>116.024</v>
      </c>
      <c r="CF150" s="58">
        <v>147.10999999999999</v>
      </c>
      <c r="CG150" s="58">
        <v>179.02799999999999</v>
      </c>
      <c r="CH150" s="58">
        <v>211.77799999999996</v>
      </c>
      <c r="CI150" s="56"/>
      <c r="CJ150" s="59"/>
      <c r="CK150" s="59"/>
      <c r="CL150" s="59"/>
      <c r="CM150" s="59"/>
      <c r="CN150" s="59"/>
      <c r="CO150" s="59"/>
      <c r="CP150" s="60"/>
      <c r="CQ150" s="61"/>
      <c r="CR150" s="61"/>
      <c r="CS150" s="61"/>
      <c r="CT150" s="61"/>
      <c r="CU150" s="61"/>
      <c r="CV150" s="61"/>
      <c r="CW150" s="62"/>
      <c r="CX150" s="63"/>
      <c r="CY150" s="63"/>
      <c r="CZ150" s="63"/>
      <c r="DA150" s="63"/>
      <c r="DB150" s="63"/>
      <c r="DC150" s="63"/>
      <c r="DD150" s="64"/>
      <c r="DE150" s="65"/>
      <c r="DF150" s="65"/>
      <c r="DG150" s="65"/>
      <c r="DH150" s="65"/>
      <c r="DI150" s="65"/>
      <c r="DJ150" s="65"/>
      <c r="DK150" s="66" t="s">
        <v>1105</v>
      </c>
      <c r="DL150" s="62">
        <f>ROUNDUP(VLOOKUP($F150,[3]Activities!$A$9:$I$177,3,FALSE)/$AI150,2)</f>
        <v>279.19</v>
      </c>
      <c r="DM150" s="67">
        <f>ROUNDUP(VLOOKUP($F150,[3]Activities!$A$9:$I$177,4,FALSE)/$AI150,2)</f>
        <v>281.68</v>
      </c>
      <c r="DN150" s="67">
        <f>ROUNDUP(VLOOKUP($F150,[3]Activities!$A$9:$I$177,5,FALSE)/$AI150,2)</f>
        <v>285.83999999999997</v>
      </c>
      <c r="DO150" s="67">
        <f>ROUNDUP(VLOOKUP($F150,[3]Activities!$A$9:$I$177,6,FALSE)/$AI150,2)</f>
        <v>290.06</v>
      </c>
      <c r="DP150" s="67">
        <f>ROUNDUP(VLOOKUP($F150,[3]Activities!$A$9:$I$177,7,FALSE)/$AI150,2)</f>
        <v>294.21999999999997</v>
      </c>
      <c r="DQ150" s="67">
        <f>ROUNDUP(VLOOKUP($F150,[3]Activities!$A$9:$I$177,8,FALSE)/$AI150,2)</f>
        <v>298.38</v>
      </c>
      <c r="DR150" s="67">
        <f>ROUNDUP(VLOOKUP($F150,[3]Activities!$A$9:$I$177,9,FALSE)/$AI150,2)</f>
        <v>302.53999999999996</v>
      </c>
      <c r="DS150" s="68"/>
    </row>
    <row r="151" spans="1:123" x14ac:dyDescent="0.3">
      <c r="A151" s="69" t="s">
        <v>172</v>
      </c>
      <c r="B151" s="69" t="s">
        <v>896</v>
      </c>
      <c r="C151" s="69" t="s">
        <v>833</v>
      </c>
      <c r="D151" s="69" t="s">
        <v>1045</v>
      </c>
      <c r="E151" s="69" t="s">
        <v>1100</v>
      </c>
      <c r="F151" s="69" t="s">
        <v>1101</v>
      </c>
      <c r="G151" s="70" t="s">
        <v>1110</v>
      </c>
      <c r="H151" s="70" t="s">
        <v>1103</v>
      </c>
      <c r="I151" s="42">
        <v>1.21</v>
      </c>
      <c r="J151" s="71">
        <v>0.94</v>
      </c>
      <c r="K151" s="71">
        <v>0.92</v>
      </c>
      <c r="L151" s="71">
        <v>0.79</v>
      </c>
      <c r="M151" s="71">
        <v>0.68</v>
      </c>
      <c r="N151" s="71">
        <v>0.57999999999999996</v>
      </c>
      <c r="O151" s="71">
        <v>0.54</v>
      </c>
      <c r="P151" s="72">
        <v>0</v>
      </c>
      <c r="Q151" s="45">
        <v>0.15</v>
      </c>
      <c r="R151" s="71">
        <v>0.15</v>
      </c>
      <c r="S151" s="71">
        <v>0.15</v>
      </c>
      <c r="T151" s="71">
        <v>0.15</v>
      </c>
      <c r="U151" s="71">
        <v>0.15</v>
      </c>
      <c r="V151" s="71">
        <v>0.15</v>
      </c>
      <c r="W151" s="71">
        <v>0.15</v>
      </c>
      <c r="X151" s="45">
        <v>0</v>
      </c>
      <c r="Y151" s="71">
        <v>0</v>
      </c>
      <c r="Z151" s="71">
        <v>0</v>
      </c>
      <c r="AA151" s="71">
        <v>0</v>
      </c>
      <c r="AB151" s="71">
        <v>0</v>
      </c>
      <c r="AC151" s="71">
        <v>0</v>
      </c>
      <c r="AD151" s="71">
        <v>0</v>
      </c>
      <c r="AE151" s="44">
        <f>[3]Parameters!$B$38</f>
        <v>0.05</v>
      </c>
      <c r="AF151" s="72">
        <v>0</v>
      </c>
      <c r="AG151" s="72">
        <v>30</v>
      </c>
      <c r="AH151" s="72">
        <v>30</v>
      </c>
      <c r="AI151" s="73">
        <v>0.19700000000000001</v>
      </c>
      <c r="AJ151" s="73" t="s">
        <v>839</v>
      </c>
      <c r="AK151" s="73" t="s">
        <v>907</v>
      </c>
      <c r="AL151" s="73"/>
      <c r="AM151" s="74"/>
      <c r="AN151" s="74"/>
      <c r="AO151" s="74"/>
      <c r="AP151" s="74"/>
      <c r="AQ151" s="74"/>
      <c r="AR151" s="74"/>
      <c r="AS151" s="75"/>
      <c r="AT151" s="75"/>
      <c r="AU151" s="75"/>
      <c r="AV151" s="76"/>
      <c r="AW151" s="76"/>
      <c r="AX151" s="76"/>
      <c r="AY151" s="77" t="s">
        <v>841</v>
      </c>
      <c r="AZ151" s="77"/>
      <c r="BA151" s="77"/>
      <c r="BB151" s="77"/>
      <c r="BC151" s="77"/>
      <c r="BD151" s="77"/>
      <c r="BE151" s="77"/>
      <c r="BF151" s="77"/>
      <c r="BG151" s="77"/>
      <c r="BH151" s="78"/>
      <c r="BI151" s="78"/>
      <c r="BJ151" s="78"/>
      <c r="BK151" s="78"/>
      <c r="BL151" s="79"/>
      <c r="BM151" s="80"/>
      <c r="BN151" s="81">
        <v>0</v>
      </c>
      <c r="BO151" s="72"/>
      <c r="BP151" s="72"/>
      <c r="BQ151" s="72"/>
      <c r="BR151" s="72"/>
      <c r="BS151" s="72"/>
      <c r="BT151" s="72"/>
      <c r="BU151" s="56">
        <f t="shared" si="29"/>
        <v>0</v>
      </c>
      <c r="BV151" s="77"/>
      <c r="BW151" s="77"/>
      <c r="BX151" s="77"/>
      <c r="BY151" s="77"/>
      <c r="BZ151" s="77"/>
      <c r="CA151" s="77"/>
      <c r="CB151" s="57"/>
      <c r="CC151" s="82"/>
      <c r="CD151" s="82">
        <v>50</v>
      </c>
      <c r="CE151" s="82">
        <v>290.06</v>
      </c>
      <c r="CF151" s="82">
        <v>294.21999999999997</v>
      </c>
      <c r="CG151" s="82">
        <v>298.38</v>
      </c>
      <c r="CH151" s="82">
        <v>302.53999999999996</v>
      </c>
      <c r="CI151" s="56"/>
      <c r="CJ151" s="83"/>
      <c r="CK151" s="83"/>
      <c r="CL151" s="83"/>
      <c r="CM151" s="83"/>
      <c r="CN151" s="83"/>
      <c r="CO151" s="83"/>
      <c r="CP151" s="60"/>
      <c r="CQ151" s="84"/>
      <c r="CR151" s="84"/>
      <c r="CS151" s="84"/>
      <c r="CT151" s="84"/>
      <c r="CU151" s="84"/>
      <c r="CV151" s="84"/>
      <c r="CW151" s="62"/>
      <c r="CX151" s="85"/>
      <c r="CY151" s="85"/>
      <c r="CZ151" s="85"/>
      <c r="DA151" s="85"/>
      <c r="DB151" s="85"/>
      <c r="DC151" s="85"/>
      <c r="DD151" s="64"/>
      <c r="DE151" s="86"/>
      <c r="DF151" s="86"/>
      <c r="DG151" s="86"/>
      <c r="DH151" s="86"/>
      <c r="DI151" s="86"/>
      <c r="DJ151" s="86"/>
      <c r="DK151" s="87" t="s">
        <v>1105</v>
      </c>
      <c r="DL151" s="62">
        <f>ROUNDUP(VLOOKUP($F151,[3]Activities!$A$9:$I$177,3,FALSE)/$AI151,2)</f>
        <v>279.19</v>
      </c>
      <c r="DM151" s="88">
        <f>ROUNDUP(VLOOKUP($F151,[3]Activities!$A$9:$I$177,4,FALSE)/$AI151,2)</f>
        <v>281.68</v>
      </c>
      <c r="DN151" s="88">
        <f>ROUNDUP(VLOOKUP($F151,[3]Activities!$A$9:$I$177,5,FALSE)/$AI151,2)</f>
        <v>285.83999999999997</v>
      </c>
      <c r="DO151" s="88">
        <f>ROUNDUP(VLOOKUP($F151,[3]Activities!$A$9:$I$177,6,FALSE)/$AI151,2)</f>
        <v>290.06</v>
      </c>
      <c r="DP151" s="88">
        <f>ROUNDUP(VLOOKUP($F151,[3]Activities!$A$9:$I$177,7,FALSE)/$AI151,2)</f>
        <v>294.21999999999997</v>
      </c>
      <c r="DQ151" s="88">
        <f>ROUNDUP(VLOOKUP($F151,[3]Activities!$A$9:$I$177,8,FALSE)/$AI151,2)</f>
        <v>298.38</v>
      </c>
      <c r="DR151" s="88">
        <f>ROUNDUP(VLOOKUP($F151,[3]Activities!$A$9:$I$177,9,FALSE)/$AI151,2)</f>
        <v>302.53999999999996</v>
      </c>
      <c r="DS151" s="68"/>
    </row>
    <row r="152" spans="1:123" x14ac:dyDescent="0.3">
      <c r="A152" s="40" t="s">
        <v>173</v>
      </c>
      <c r="B152" s="40" t="s">
        <v>896</v>
      </c>
      <c r="C152" s="40" t="s">
        <v>833</v>
      </c>
      <c r="D152" s="40" t="s">
        <v>1045</v>
      </c>
      <c r="E152" s="40" t="s">
        <v>1111</v>
      </c>
      <c r="F152" s="40" t="s">
        <v>1112</v>
      </c>
      <c r="G152" s="41" t="s">
        <v>1113</v>
      </c>
      <c r="H152" s="41" t="s">
        <v>838</v>
      </c>
      <c r="I152" s="42">
        <v>0</v>
      </c>
      <c r="J152" s="43">
        <v>0</v>
      </c>
      <c r="K152" s="43">
        <v>0</v>
      </c>
      <c r="L152" s="43">
        <v>0</v>
      </c>
      <c r="M152" s="43">
        <v>0</v>
      </c>
      <c r="N152" s="43">
        <v>0</v>
      </c>
      <c r="O152" s="43">
        <v>0</v>
      </c>
      <c r="P152" s="44">
        <v>0</v>
      </c>
      <c r="Q152" s="45">
        <v>0</v>
      </c>
      <c r="R152" s="43">
        <v>0</v>
      </c>
      <c r="S152" s="43">
        <v>0</v>
      </c>
      <c r="T152" s="43">
        <v>0</v>
      </c>
      <c r="U152" s="43">
        <v>0</v>
      </c>
      <c r="V152" s="43">
        <v>0</v>
      </c>
      <c r="W152" s="43">
        <v>0</v>
      </c>
      <c r="X152" s="45">
        <v>0</v>
      </c>
      <c r="Y152" s="43">
        <v>0</v>
      </c>
      <c r="Z152" s="43">
        <v>0</v>
      </c>
      <c r="AA152" s="43">
        <v>0</v>
      </c>
      <c r="AB152" s="43">
        <v>0</v>
      </c>
      <c r="AC152" s="43">
        <v>0</v>
      </c>
      <c r="AD152" s="43">
        <v>0</v>
      </c>
      <c r="AE152" s="44">
        <f>[3]Parameters!$B$38</f>
        <v>0.05</v>
      </c>
      <c r="AF152" s="44">
        <v>0</v>
      </c>
      <c r="AG152" s="44">
        <v>1</v>
      </c>
      <c r="AH152" s="44">
        <v>1</v>
      </c>
      <c r="AI152" s="46">
        <v>1</v>
      </c>
      <c r="AJ152" s="46" t="s">
        <v>839</v>
      </c>
      <c r="AK152" s="46" t="s">
        <v>907</v>
      </c>
      <c r="AL152" s="46"/>
      <c r="AM152" s="47"/>
      <c r="AN152" s="47"/>
      <c r="AO152" s="47"/>
      <c r="AP152" s="47"/>
      <c r="AQ152" s="47"/>
      <c r="AR152" s="47"/>
      <c r="AS152" s="48"/>
      <c r="AT152" s="48"/>
      <c r="AU152" s="48"/>
      <c r="AV152" s="49"/>
      <c r="AW152" s="49"/>
      <c r="AX152" s="49"/>
      <c r="AY152" s="50" t="s">
        <v>841</v>
      </c>
      <c r="AZ152" s="50"/>
      <c r="BA152" s="50"/>
      <c r="BB152" s="51"/>
      <c r="BC152" s="51"/>
      <c r="BD152" s="51"/>
      <c r="BE152" s="51"/>
      <c r="BF152" s="51"/>
      <c r="BG152" s="51"/>
      <c r="BH152" s="52"/>
      <c r="BI152" s="52"/>
      <c r="BJ152" s="52"/>
      <c r="BK152" s="52"/>
      <c r="BL152" s="53"/>
      <c r="BM152" s="54"/>
      <c r="BN152" s="55">
        <f>DL152</f>
        <v>32.6</v>
      </c>
      <c r="BO152" s="44"/>
      <c r="BP152" s="44"/>
      <c r="BQ152" s="44"/>
      <c r="BR152" s="44"/>
      <c r="BS152" s="44"/>
      <c r="BT152" s="44"/>
      <c r="BU152" s="56">
        <f t="shared" si="29"/>
        <v>0</v>
      </c>
      <c r="BV152" s="50"/>
      <c r="BW152" s="50"/>
      <c r="BX152" s="50"/>
      <c r="BY152" s="50"/>
      <c r="BZ152" s="50"/>
      <c r="CA152" s="50"/>
      <c r="CB152" s="57">
        <v>32.6</v>
      </c>
      <c r="CC152" s="58">
        <v>30.5</v>
      </c>
      <c r="CD152" s="58">
        <v>27</v>
      </c>
      <c r="CE152" s="58">
        <v>23.65</v>
      </c>
      <c r="CF152" s="58">
        <v>23.29</v>
      </c>
      <c r="CG152" s="58">
        <v>22.66</v>
      </c>
      <c r="CH152" s="58">
        <v>22.86</v>
      </c>
      <c r="CI152" s="56"/>
      <c r="CJ152" s="59"/>
      <c r="CK152" s="59"/>
      <c r="CL152" s="59"/>
      <c r="CM152" s="59"/>
      <c r="CN152" s="59"/>
      <c r="CO152" s="59"/>
      <c r="CP152" s="60"/>
      <c r="CQ152" s="61"/>
      <c r="CR152" s="61"/>
      <c r="CS152" s="61"/>
      <c r="CT152" s="61"/>
      <c r="CU152" s="61"/>
      <c r="CV152" s="61"/>
      <c r="CW152" s="62"/>
      <c r="CX152" s="63"/>
      <c r="CY152" s="63"/>
      <c r="CZ152" s="63"/>
      <c r="DA152" s="63"/>
      <c r="DB152" s="63"/>
      <c r="DC152" s="63"/>
      <c r="DD152" s="64"/>
      <c r="DE152" s="65"/>
      <c r="DF152" s="65"/>
      <c r="DG152" s="65"/>
      <c r="DH152" s="65"/>
      <c r="DI152" s="65"/>
      <c r="DJ152" s="65"/>
      <c r="DK152" s="66" t="s">
        <v>842</v>
      </c>
      <c r="DL152" s="62">
        <f>ROUNDUP(VLOOKUP($F152,[3]Activities!$A$9:$I$177,3,FALSE)/$AI152,2)</f>
        <v>32.6</v>
      </c>
      <c r="DM152" s="67">
        <f>ROUNDUP(VLOOKUP($F152,[3]Activities!$A$9:$I$177,4,FALSE)/$AI152,2)</f>
        <v>30.5</v>
      </c>
      <c r="DN152" s="67">
        <f>ROUNDUP(VLOOKUP($F152,[3]Activities!$A$9:$I$177,5,FALSE)/$AI152,2)</f>
        <v>27</v>
      </c>
      <c r="DO152" s="67">
        <f>ROUNDUP(VLOOKUP($F152,[3]Activities!$A$9:$I$177,6,FALSE)/$AI152,2)</f>
        <v>23.65</v>
      </c>
      <c r="DP152" s="67">
        <f>ROUNDUP(VLOOKUP($F152,[3]Activities!$A$9:$I$177,7,FALSE)/$AI152,2)</f>
        <v>23.29</v>
      </c>
      <c r="DQ152" s="67">
        <f>ROUNDUP(VLOOKUP($F152,[3]Activities!$A$9:$I$177,8,FALSE)/$AI152,2)</f>
        <v>22.66</v>
      </c>
      <c r="DR152" s="67">
        <f>ROUNDUP(VLOOKUP($F152,[3]Activities!$A$9:$I$177,9,FALSE)/$AI152,2)</f>
        <v>22.86</v>
      </c>
      <c r="DS152" s="68"/>
    </row>
    <row r="153" spans="1:123" x14ac:dyDescent="0.3">
      <c r="A153" s="40" t="s">
        <v>174</v>
      </c>
      <c r="B153" s="40" t="s">
        <v>896</v>
      </c>
      <c r="C153" s="40" t="s">
        <v>833</v>
      </c>
      <c r="D153" s="40" t="s">
        <v>1045</v>
      </c>
      <c r="E153" s="40" t="s">
        <v>1111</v>
      </c>
      <c r="F153" s="40" t="s">
        <v>1112</v>
      </c>
      <c r="G153" s="41" t="s">
        <v>1114</v>
      </c>
      <c r="H153" s="41" t="s">
        <v>838</v>
      </c>
      <c r="I153" s="42">
        <v>0</v>
      </c>
      <c r="J153" s="43">
        <v>0</v>
      </c>
      <c r="K153" s="43">
        <v>0</v>
      </c>
      <c r="L153" s="43">
        <v>0</v>
      </c>
      <c r="M153" s="43">
        <v>0</v>
      </c>
      <c r="N153" s="43">
        <v>0</v>
      </c>
      <c r="O153" s="43">
        <v>0</v>
      </c>
      <c r="P153" s="44">
        <v>0</v>
      </c>
      <c r="Q153" s="45">
        <v>0</v>
      </c>
      <c r="R153" s="43">
        <v>0</v>
      </c>
      <c r="S153" s="43">
        <v>0</v>
      </c>
      <c r="T153" s="43">
        <v>0</v>
      </c>
      <c r="U153" s="43">
        <v>0</v>
      </c>
      <c r="V153" s="43">
        <v>0</v>
      </c>
      <c r="W153" s="43">
        <v>0</v>
      </c>
      <c r="X153" s="45">
        <v>0</v>
      </c>
      <c r="Y153" s="43">
        <v>0</v>
      </c>
      <c r="Z153" s="43">
        <v>0</v>
      </c>
      <c r="AA153" s="43">
        <v>0</v>
      </c>
      <c r="AB153" s="43">
        <v>0</v>
      </c>
      <c r="AC153" s="43">
        <v>0</v>
      </c>
      <c r="AD153" s="43">
        <v>0</v>
      </c>
      <c r="AE153" s="44">
        <f>[3]Parameters!$B$38</f>
        <v>0.05</v>
      </c>
      <c r="AF153" s="44">
        <v>0</v>
      </c>
      <c r="AG153" s="44">
        <v>1</v>
      </c>
      <c r="AH153" s="44">
        <v>1</v>
      </c>
      <c r="AI153" s="46">
        <v>1</v>
      </c>
      <c r="AJ153" s="46" t="s">
        <v>839</v>
      </c>
      <c r="AK153" s="46" t="s">
        <v>907</v>
      </c>
      <c r="AL153" s="46"/>
      <c r="AM153" s="47"/>
      <c r="AN153" s="47"/>
      <c r="AO153" s="47"/>
      <c r="AP153" s="47"/>
      <c r="AQ153" s="47"/>
      <c r="AR153" s="47"/>
      <c r="AS153" s="48"/>
      <c r="AT153" s="48"/>
      <c r="AU153" s="48"/>
      <c r="AV153" s="49"/>
      <c r="AW153" s="49"/>
      <c r="AX153" s="49"/>
      <c r="AY153" s="50" t="s">
        <v>841</v>
      </c>
      <c r="AZ153" s="50"/>
      <c r="BA153" s="50"/>
      <c r="BB153" s="51"/>
      <c r="BC153" s="51"/>
      <c r="BD153" s="51"/>
      <c r="BE153" s="51"/>
      <c r="BF153" s="51"/>
      <c r="BG153" s="51"/>
      <c r="BH153" s="52"/>
      <c r="BI153" s="52"/>
      <c r="BJ153" s="52"/>
      <c r="BK153" s="52"/>
      <c r="BL153" s="53"/>
      <c r="BM153" s="54"/>
      <c r="BN153" s="55"/>
      <c r="BO153" s="44"/>
      <c r="BP153" s="44"/>
      <c r="BQ153" s="44"/>
      <c r="BR153" s="44"/>
      <c r="BS153" s="44"/>
      <c r="BT153" s="44"/>
      <c r="BU153" s="56">
        <f t="shared" si="29"/>
        <v>0</v>
      </c>
      <c r="BV153" s="50"/>
      <c r="BW153" s="50"/>
      <c r="BX153" s="50"/>
      <c r="BY153" s="50"/>
      <c r="BZ153" s="50"/>
      <c r="CA153" s="50"/>
      <c r="CB153" s="57"/>
      <c r="CC153" s="58"/>
      <c r="CD153" s="58">
        <v>2.7</v>
      </c>
      <c r="CE153" s="58">
        <v>4.7299999999999995</v>
      </c>
      <c r="CF153" s="58">
        <v>11.645</v>
      </c>
      <c r="CG153" s="58">
        <v>13.596</v>
      </c>
      <c r="CH153" s="58">
        <v>18.288</v>
      </c>
      <c r="CI153" s="56"/>
      <c r="CJ153" s="59"/>
      <c r="CK153" s="59"/>
      <c r="CL153" s="59"/>
      <c r="CM153" s="59"/>
      <c r="CN153" s="59"/>
      <c r="CO153" s="59"/>
      <c r="CP153" s="60"/>
      <c r="CQ153" s="61"/>
      <c r="CR153" s="61"/>
      <c r="CS153" s="61"/>
      <c r="CT153" s="61"/>
      <c r="CU153" s="61"/>
      <c r="CV153" s="61"/>
      <c r="CW153" s="62"/>
      <c r="CX153" s="63"/>
      <c r="CY153" s="63"/>
      <c r="CZ153" s="63"/>
      <c r="DA153" s="63"/>
      <c r="DB153" s="63"/>
      <c r="DC153" s="63"/>
      <c r="DD153" s="64"/>
      <c r="DE153" s="65"/>
      <c r="DF153" s="65"/>
      <c r="DG153" s="65"/>
      <c r="DH153" s="65"/>
      <c r="DI153" s="65"/>
      <c r="DJ153" s="65"/>
      <c r="DK153" s="66" t="s">
        <v>842</v>
      </c>
      <c r="DL153" s="62">
        <f>ROUNDUP(VLOOKUP($F153,[3]Activities!$A$9:$I$177,3,FALSE)/$AI153,2)</f>
        <v>32.6</v>
      </c>
      <c r="DM153" s="67">
        <f>ROUNDUP(VLOOKUP($F153,[3]Activities!$A$9:$I$177,4,FALSE)/$AI153,2)</f>
        <v>30.5</v>
      </c>
      <c r="DN153" s="67">
        <f>ROUNDUP(VLOOKUP($F153,[3]Activities!$A$9:$I$177,5,FALSE)/$AI153,2)</f>
        <v>27</v>
      </c>
      <c r="DO153" s="67">
        <f>ROUNDUP(VLOOKUP($F153,[3]Activities!$A$9:$I$177,6,FALSE)/$AI153,2)</f>
        <v>23.65</v>
      </c>
      <c r="DP153" s="67">
        <f>ROUNDUP(VLOOKUP($F153,[3]Activities!$A$9:$I$177,7,FALSE)/$AI153,2)</f>
        <v>23.29</v>
      </c>
      <c r="DQ153" s="67">
        <f>ROUNDUP(VLOOKUP($F153,[3]Activities!$A$9:$I$177,8,FALSE)/$AI153,2)</f>
        <v>22.66</v>
      </c>
      <c r="DR153" s="67">
        <f>ROUNDUP(VLOOKUP($F153,[3]Activities!$A$9:$I$177,9,FALSE)/$AI153,2)</f>
        <v>22.86</v>
      </c>
      <c r="DS153" s="68"/>
    </row>
    <row r="154" spans="1:123" x14ac:dyDescent="0.3">
      <c r="A154" s="69" t="s">
        <v>175</v>
      </c>
      <c r="B154" s="69" t="s">
        <v>1115</v>
      </c>
      <c r="C154" s="69" t="s">
        <v>833</v>
      </c>
      <c r="D154" s="69" t="s">
        <v>1045</v>
      </c>
      <c r="E154" s="69" t="s">
        <v>1116</v>
      </c>
      <c r="F154" s="69" t="s">
        <v>1117</v>
      </c>
      <c r="G154" s="70" t="s">
        <v>1118</v>
      </c>
      <c r="H154" s="70" t="s">
        <v>1103</v>
      </c>
      <c r="I154" s="42">
        <v>15</v>
      </c>
      <c r="J154" s="116">
        <v>15</v>
      </c>
      <c r="K154" s="116">
        <v>15</v>
      </c>
      <c r="L154" s="116">
        <v>15</v>
      </c>
      <c r="M154" s="116">
        <v>15</v>
      </c>
      <c r="N154" s="116">
        <v>15</v>
      </c>
      <c r="O154" s="116">
        <v>15</v>
      </c>
      <c r="P154" s="117">
        <v>0</v>
      </c>
      <c r="Q154" s="45">
        <v>2.1</v>
      </c>
      <c r="R154" s="116">
        <v>2.1</v>
      </c>
      <c r="S154" s="116">
        <v>2.1</v>
      </c>
      <c r="T154" s="116">
        <v>2.1</v>
      </c>
      <c r="U154" s="116">
        <v>2.1</v>
      </c>
      <c r="V154" s="116">
        <v>2.1</v>
      </c>
      <c r="W154" s="116">
        <v>2.1</v>
      </c>
      <c r="X154" s="45">
        <v>0</v>
      </c>
      <c r="Y154" s="71">
        <v>0</v>
      </c>
      <c r="Z154" s="71">
        <v>0</v>
      </c>
      <c r="AA154" s="71">
        <v>0</v>
      </c>
      <c r="AB154" s="71">
        <v>0</v>
      </c>
      <c r="AC154" s="71">
        <v>0</v>
      </c>
      <c r="AD154" s="71">
        <v>0</v>
      </c>
      <c r="AE154" s="44">
        <f>[3]Parameters!$B$38</f>
        <v>0.05</v>
      </c>
      <c r="AF154" s="72">
        <v>0</v>
      </c>
      <c r="AG154" s="72">
        <v>30</v>
      </c>
      <c r="AH154" s="72">
        <v>30</v>
      </c>
      <c r="AI154" s="73">
        <v>0.19400000000000001</v>
      </c>
      <c r="AJ154" s="73" t="s">
        <v>839</v>
      </c>
      <c r="AK154" s="73" t="s">
        <v>907</v>
      </c>
      <c r="AL154" s="73"/>
      <c r="AM154" s="74"/>
      <c r="AN154" s="74"/>
      <c r="AO154" s="74"/>
      <c r="AP154" s="74"/>
      <c r="AQ154" s="74"/>
      <c r="AR154" s="74"/>
      <c r="AS154" s="75"/>
      <c r="AT154" s="75"/>
      <c r="AU154" s="75"/>
      <c r="AV154" s="76"/>
      <c r="AW154" s="76"/>
      <c r="AX154" s="76"/>
      <c r="AY154" s="77" t="s">
        <v>841</v>
      </c>
      <c r="AZ154" s="77"/>
      <c r="BA154" s="77"/>
      <c r="BB154" s="77"/>
      <c r="BC154" s="77"/>
      <c r="BD154" s="77"/>
      <c r="BE154" s="77"/>
      <c r="BF154" s="77"/>
      <c r="BG154" s="77"/>
      <c r="BH154" s="78"/>
      <c r="BI154" s="78"/>
      <c r="BJ154" s="78"/>
      <c r="BK154" s="78"/>
      <c r="BL154" s="79"/>
      <c r="BM154" s="80"/>
      <c r="BN154" s="81">
        <f>DL154-SUM(BN155:BN161)</f>
        <v>537.02</v>
      </c>
      <c r="BO154" s="72">
        <v>120</v>
      </c>
      <c r="BP154" s="72">
        <v>120</v>
      </c>
      <c r="BQ154" s="72">
        <v>90</v>
      </c>
      <c r="BR154" s="72">
        <v>90</v>
      </c>
      <c r="BS154" s="72">
        <v>60</v>
      </c>
      <c r="BT154" s="72">
        <v>50</v>
      </c>
      <c r="BU154" s="56">
        <f t="shared" si="29"/>
        <v>0</v>
      </c>
      <c r="BV154" s="77"/>
      <c r="BW154" s="77"/>
      <c r="BX154" s="77"/>
      <c r="BY154" s="77"/>
      <c r="BZ154" s="77"/>
      <c r="CA154" s="77"/>
      <c r="CB154" s="57">
        <v>567.02</v>
      </c>
      <c r="CC154" s="82">
        <v>567.02</v>
      </c>
      <c r="CD154" s="82">
        <v>567.02</v>
      </c>
      <c r="CE154" s="82">
        <v>567.02</v>
      </c>
      <c r="CF154" s="82">
        <v>567.02</v>
      </c>
      <c r="CG154" s="82">
        <v>567.02</v>
      </c>
      <c r="CH154" s="82">
        <v>567.02</v>
      </c>
      <c r="CI154" s="56"/>
      <c r="CJ154" s="83"/>
      <c r="CK154" s="83"/>
      <c r="CL154" s="83"/>
      <c r="CM154" s="83"/>
      <c r="CN154" s="83"/>
      <c r="CO154" s="83"/>
      <c r="CP154" s="60"/>
      <c r="CQ154" s="84"/>
      <c r="CR154" s="84"/>
      <c r="CS154" s="84"/>
      <c r="CT154" s="84"/>
      <c r="CU154" s="84"/>
      <c r="CV154" s="84"/>
      <c r="CW154" s="62"/>
      <c r="CX154" s="85"/>
      <c r="CY154" s="85"/>
      <c r="CZ154" s="85"/>
      <c r="DA154" s="85"/>
      <c r="DB154" s="85"/>
      <c r="DC154" s="85"/>
      <c r="DD154" s="64"/>
      <c r="DE154" s="86"/>
      <c r="DF154" s="86"/>
      <c r="DG154" s="86"/>
      <c r="DH154" s="86"/>
      <c r="DI154" s="86"/>
      <c r="DJ154" s="86"/>
      <c r="DK154" s="87" t="s">
        <v>842</v>
      </c>
      <c r="DL154" s="62">
        <f>ROUNDUP(VLOOKUP($F154,[3]Activities!$A$9:$I$177,3,FALSE)/$AI154,2)</f>
        <v>567.02</v>
      </c>
      <c r="DM154" s="88">
        <f>ROUNDUP(VLOOKUP($F154,[3]Activities!$A$9:$I$177,4,FALSE)/$AI154,2)</f>
        <v>567.02</v>
      </c>
      <c r="DN154" s="88">
        <f>ROUNDUP(VLOOKUP($F154,[3]Activities!$A$9:$I$177,5,FALSE)/$AI154,2)</f>
        <v>567.02</v>
      </c>
      <c r="DO154" s="88">
        <f>ROUNDUP(VLOOKUP($F154,[3]Activities!$A$9:$I$177,6,FALSE)/$AI154,2)</f>
        <v>567.02</v>
      </c>
      <c r="DP154" s="88">
        <f>ROUNDUP(VLOOKUP($F154,[3]Activities!$A$9:$I$177,7,FALSE)/$AI154,2)</f>
        <v>567.02</v>
      </c>
      <c r="DQ154" s="88">
        <f>ROUNDUP(VLOOKUP($F154,[3]Activities!$A$9:$I$177,8,FALSE)/$AI154,2)</f>
        <v>567.02</v>
      </c>
      <c r="DR154" s="88">
        <f>ROUNDUP(VLOOKUP($F154,[3]Activities!$A$9:$I$177,9,FALSE)/$AI154,2)</f>
        <v>567.02</v>
      </c>
      <c r="DS154" s="68"/>
    </row>
    <row r="155" spans="1:123" x14ac:dyDescent="0.3">
      <c r="A155" s="40" t="s">
        <v>176</v>
      </c>
      <c r="B155" s="40" t="s">
        <v>1115</v>
      </c>
      <c r="C155" s="40" t="s">
        <v>833</v>
      </c>
      <c r="D155" s="40" t="s">
        <v>1045</v>
      </c>
      <c r="E155" s="40" t="s">
        <v>1116</v>
      </c>
      <c r="F155" s="40" t="s">
        <v>1117</v>
      </c>
      <c r="G155" s="41" t="s">
        <v>1119</v>
      </c>
      <c r="H155" s="41" t="s">
        <v>1103</v>
      </c>
      <c r="I155" s="42">
        <v>15</v>
      </c>
      <c r="J155" s="116">
        <v>15</v>
      </c>
      <c r="K155" s="116">
        <v>15</v>
      </c>
      <c r="L155" s="116">
        <v>15</v>
      </c>
      <c r="M155" s="116">
        <v>15</v>
      </c>
      <c r="N155" s="116">
        <v>15</v>
      </c>
      <c r="O155" s="116">
        <v>15</v>
      </c>
      <c r="P155" s="117">
        <v>0</v>
      </c>
      <c r="Q155" s="45">
        <v>2.1</v>
      </c>
      <c r="R155" s="116">
        <v>2.1</v>
      </c>
      <c r="S155" s="116">
        <v>2.1</v>
      </c>
      <c r="T155" s="116">
        <v>2.1</v>
      </c>
      <c r="U155" s="116">
        <v>2.1</v>
      </c>
      <c r="V155" s="116">
        <v>2.1</v>
      </c>
      <c r="W155" s="116">
        <v>2.1</v>
      </c>
      <c r="X155" s="45">
        <v>0</v>
      </c>
      <c r="Y155" s="43">
        <v>0</v>
      </c>
      <c r="Z155" s="43">
        <v>0</v>
      </c>
      <c r="AA155" s="43">
        <v>0</v>
      </c>
      <c r="AB155" s="43">
        <v>0</v>
      </c>
      <c r="AC155" s="43">
        <v>0</v>
      </c>
      <c r="AD155" s="43">
        <v>0</v>
      </c>
      <c r="AE155" s="44">
        <f>[3]Parameters!$B$38</f>
        <v>0.05</v>
      </c>
      <c r="AF155" s="44">
        <v>0</v>
      </c>
      <c r="AG155" s="44">
        <v>30</v>
      </c>
      <c r="AH155" s="44">
        <v>30</v>
      </c>
      <c r="AI155" s="46">
        <v>0.19400000000000001</v>
      </c>
      <c r="AJ155" s="46" t="s">
        <v>839</v>
      </c>
      <c r="AK155" s="46" t="s">
        <v>907</v>
      </c>
      <c r="AL155" s="46"/>
      <c r="AM155" s="47"/>
      <c r="AN155" s="47"/>
      <c r="AO155" s="47"/>
      <c r="AP155" s="47"/>
      <c r="AQ155" s="47"/>
      <c r="AR155" s="47"/>
      <c r="AS155" s="48"/>
      <c r="AT155" s="48"/>
      <c r="AU155" s="48"/>
      <c r="AV155" s="49"/>
      <c r="AW155" s="49"/>
      <c r="AX155" s="49"/>
      <c r="AY155" s="50" t="s">
        <v>841</v>
      </c>
      <c r="AZ155" s="50"/>
      <c r="BA155" s="50"/>
      <c r="BB155" s="51"/>
      <c r="BC155" s="51"/>
      <c r="BD155" s="51"/>
      <c r="BE155" s="51"/>
      <c r="BF155" s="51"/>
      <c r="BG155" s="51"/>
      <c r="BH155" s="52"/>
      <c r="BI155" s="52"/>
      <c r="BJ155" s="52"/>
      <c r="BK155" s="52"/>
      <c r="BL155" s="53"/>
      <c r="BM155" s="54"/>
      <c r="BN155" s="55">
        <v>0</v>
      </c>
      <c r="BO155" s="44"/>
      <c r="BP155" s="44"/>
      <c r="BQ155" s="44"/>
      <c r="BR155" s="44"/>
      <c r="BS155" s="44"/>
      <c r="BT155" s="44"/>
      <c r="BU155" s="56">
        <f t="shared" si="29"/>
        <v>0</v>
      </c>
      <c r="BV155" s="50"/>
      <c r="BW155" s="50"/>
      <c r="BX155" s="50"/>
      <c r="BY155" s="50"/>
      <c r="BZ155" s="50"/>
      <c r="CA155" s="50"/>
      <c r="CB155" s="57"/>
      <c r="CC155" s="90">
        <v>567.02</v>
      </c>
      <c r="CD155" s="58">
        <v>567.02</v>
      </c>
      <c r="CE155" s="58">
        <v>567.02</v>
      </c>
      <c r="CF155" s="58">
        <v>567.02</v>
      </c>
      <c r="CG155" s="58">
        <v>567.02</v>
      </c>
      <c r="CH155" s="58">
        <v>567.02</v>
      </c>
      <c r="CI155" s="56"/>
      <c r="CJ155" s="59"/>
      <c r="CK155" s="59"/>
      <c r="CL155" s="59"/>
      <c r="CM155" s="59"/>
      <c r="CN155" s="59"/>
      <c r="CO155" s="59"/>
      <c r="CP155" s="60"/>
      <c r="CQ155" s="61"/>
      <c r="CR155" s="61"/>
      <c r="CS155" s="61"/>
      <c r="CT155" s="61"/>
      <c r="CU155" s="61"/>
      <c r="CV155" s="61"/>
      <c r="CW155" s="62"/>
      <c r="CX155" s="63"/>
      <c r="CY155" s="63"/>
      <c r="CZ155" s="63"/>
      <c r="DA155" s="63"/>
      <c r="DB155" s="63"/>
      <c r="DC155" s="63"/>
      <c r="DD155" s="64"/>
      <c r="DE155" s="65"/>
      <c r="DF155" s="65"/>
      <c r="DG155" s="65"/>
      <c r="DH155" s="65"/>
      <c r="DI155" s="65"/>
      <c r="DJ155" s="65"/>
      <c r="DK155" s="66" t="s">
        <v>842</v>
      </c>
      <c r="DL155" s="62">
        <f>ROUNDUP(VLOOKUP($F155,[3]Activities!$A$9:$I$177,3,FALSE)/$AI155,2)</f>
        <v>567.02</v>
      </c>
      <c r="DM155" s="67">
        <f>ROUNDUP(VLOOKUP($F155,[3]Activities!$A$9:$I$177,4,FALSE)/$AI155,2)</f>
        <v>567.02</v>
      </c>
      <c r="DN155" s="67">
        <f>ROUNDUP(VLOOKUP($F155,[3]Activities!$A$9:$I$177,5,FALSE)/$AI155,2)</f>
        <v>567.02</v>
      </c>
      <c r="DO155" s="67">
        <f>ROUNDUP(VLOOKUP($F155,[3]Activities!$A$9:$I$177,6,FALSE)/$AI155,2)</f>
        <v>567.02</v>
      </c>
      <c r="DP155" s="67">
        <f>ROUNDUP(VLOOKUP($F155,[3]Activities!$A$9:$I$177,7,FALSE)/$AI155,2)</f>
        <v>567.02</v>
      </c>
      <c r="DQ155" s="67">
        <f>ROUNDUP(VLOOKUP($F155,[3]Activities!$A$9:$I$177,8,FALSE)/$AI155,2)</f>
        <v>567.02</v>
      </c>
      <c r="DR155" s="67">
        <f>ROUNDUP(VLOOKUP($F155,[3]Activities!$A$9:$I$177,9,FALSE)/$AI155,2)</f>
        <v>567.02</v>
      </c>
      <c r="DS155" s="68"/>
    </row>
    <row r="156" spans="1:123" x14ac:dyDescent="0.3">
      <c r="A156" s="69" t="s">
        <v>177</v>
      </c>
      <c r="B156" s="69" t="s">
        <v>1115</v>
      </c>
      <c r="C156" s="69" t="s">
        <v>833</v>
      </c>
      <c r="D156" s="69" t="s">
        <v>1045</v>
      </c>
      <c r="E156" s="69" t="s">
        <v>1116</v>
      </c>
      <c r="F156" s="69" t="s">
        <v>1117</v>
      </c>
      <c r="G156" s="70" t="s">
        <v>1120</v>
      </c>
      <c r="H156" s="70" t="s">
        <v>1103</v>
      </c>
      <c r="I156" s="42">
        <v>15</v>
      </c>
      <c r="J156" s="116">
        <v>15</v>
      </c>
      <c r="K156" s="116">
        <v>15</v>
      </c>
      <c r="L156" s="116">
        <v>15</v>
      </c>
      <c r="M156" s="116">
        <v>15</v>
      </c>
      <c r="N156" s="116">
        <v>15</v>
      </c>
      <c r="O156" s="116">
        <v>15</v>
      </c>
      <c r="P156" s="117">
        <v>0</v>
      </c>
      <c r="Q156" s="45">
        <v>2.1</v>
      </c>
      <c r="R156" s="116">
        <v>2.1</v>
      </c>
      <c r="S156" s="116">
        <v>2.1</v>
      </c>
      <c r="T156" s="116">
        <v>2.1</v>
      </c>
      <c r="U156" s="116">
        <v>2.1</v>
      </c>
      <c r="V156" s="116">
        <v>2.1</v>
      </c>
      <c r="W156" s="116">
        <v>2.1</v>
      </c>
      <c r="X156" s="45">
        <v>0</v>
      </c>
      <c r="Y156" s="71">
        <v>0</v>
      </c>
      <c r="Z156" s="71">
        <v>0</v>
      </c>
      <c r="AA156" s="71">
        <v>0</v>
      </c>
      <c r="AB156" s="71">
        <v>0</v>
      </c>
      <c r="AC156" s="71">
        <v>0</v>
      </c>
      <c r="AD156" s="71">
        <v>0</v>
      </c>
      <c r="AE156" s="44">
        <f>[3]Parameters!$B$38</f>
        <v>0.05</v>
      </c>
      <c r="AF156" s="72">
        <v>0</v>
      </c>
      <c r="AG156" s="72">
        <v>30</v>
      </c>
      <c r="AH156" s="72">
        <v>30</v>
      </c>
      <c r="AI156" s="73">
        <v>0.19400000000000001</v>
      </c>
      <c r="AJ156" s="73" t="s">
        <v>839</v>
      </c>
      <c r="AK156" s="73" t="s">
        <v>907</v>
      </c>
      <c r="AL156" s="73"/>
      <c r="AM156" s="74"/>
      <c r="AN156" s="74"/>
      <c r="AO156" s="74"/>
      <c r="AP156" s="74"/>
      <c r="AQ156" s="74"/>
      <c r="AR156" s="74"/>
      <c r="AS156" s="75"/>
      <c r="AT156" s="75"/>
      <c r="AU156" s="75"/>
      <c r="AV156" s="76"/>
      <c r="AW156" s="76"/>
      <c r="AX156" s="76"/>
      <c r="AY156" s="77" t="s">
        <v>841</v>
      </c>
      <c r="AZ156" s="77"/>
      <c r="BA156" s="77"/>
      <c r="BB156" s="77"/>
      <c r="BC156" s="77"/>
      <c r="BD156" s="77"/>
      <c r="BE156" s="77"/>
      <c r="BF156" s="77"/>
      <c r="BG156" s="77"/>
      <c r="BH156" s="78"/>
      <c r="BI156" s="78"/>
      <c r="BJ156" s="78"/>
      <c r="BK156" s="78"/>
      <c r="BL156" s="79"/>
      <c r="BM156" s="80"/>
      <c r="BN156" s="81">
        <v>0</v>
      </c>
      <c r="BO156" s="72"/>
      <c r="BP156" s="72"/>
      <c r="BQ156" s="72"/>
      <c r="BR156" s="72"/>
      <c r="BS156" s="72"/>
      <c r="BT156" s="72"/>
      <c r="BU156" s="56">
        <f t="shared" si="29"/>
        <v>0</v>
      </c>
      <c r="BV156" s="77"/>
      <c r="BW156" s="77"/>
      <c r="BX156" s="77"/>
      <c r="BY156" s="77"/>
      <c r="BZ156" s="77"/>
      <c r="CA156" s="77"/>
      <c r="CB156" s="57"/>
      <c r="CC156" s="90">
        <v>113.404</v>
      </c>
      <c r="CD156" s="82">
        <v>113.404</v>
      </c>
      <c r="CE156" s="82">
        <v>170.10599999999999</v>
      </c>
      <c r="CF156" s="82">
        <v>226.80799999999999</v>
      </c>
      <c r="CG156" s="82">
        <v>283.51</v>
      </c>
      <c r="CH156" s="82">
        <v>340.21199999999999</v>
      </c>
      <c r="CI156" s="56"/>
      <c r="CJ156" s="83"/>
      <c r="CK156" s="83"/>
      <c r="CL156" s="83"/>
      <c r="CM156" s="83"/>
      <c r="CN156" s="83"/>
      <c r="CO156" s="83"/>
      <c r="CP156" s="60"/>
      <c r="CQ156" s="84"/>
      <c r="CR156" s="84"/>
      <c r="CS156" s="84"/>
      <c r="CT156" s="84"/>
      <c r="CU156" s="84"/>
      <c r="CV156" s="84"/>
      <c r="CW156" s="62"/>
      <c r="CX156" s="85"/>
      <c r="CY156" s="85"/>
      <c r="CZ156" s="85"/>
      <c r="DA156" s="85"/>
      <c r="DB156" s="85"/>
      <c r="DC156" s="85"/>
      <c r="DD156" s="64"/>
      <c r="DE156" s="86"/>
      <c r="DF156" s="86"/>
      <c r="DG156" s="86"/>
      <c r="DH156" s="86"/>
      <c r="DI156" s="86"/>
      <c r="DJ156" s="86"/>
      <c r="DK156" s="87" t="s">
        <v>842</v>
      </c>
      <c r="DL156" s="62">
        <f>ROUNDUP(VLOOKUP($F156,[3]Activities!$A$9:$I$177,3,FALSE)/$AI156,2)</f>
        <v>567.02</v>
      </c>
      <c r="DM156" s="88">
        <f>ROUNDUP(VLOOKUP($F156,[3]Activities!$A$9:$I$177,4,FALSE)/$AI156,2)</f>
        <v>567.02</v>
      </c>
      <c r="DN156" s="88">
        <f>ROUNDUP(VLOOKUP($F156,[3]Activities!$A$9:$I$177,5,FALSE)/$AI156,2)</f>
        <v>567.02</v>
      </c>
      <c r="DO156" s="88">
        <f>ROUNDUP(VLOOKUP($F156,[3]Activities!$A$9:$I$177,6,FALSE)/$AI156,2)</f>
        <v>567.02</v>
      </c>
      <c r="DP156" s="88">
        <f>ROUNDUP(VLOOKUP($F156,[3]Activities!$A$9:$I$177,7,FALSE)/$AI156,2)</f>
        <v>567.02</v>
      </c>
      <c r="DQ156" s="88">
        <f>ROUNDUP(VLOOKUP($F156,[3]Activities!$A$9:$I$177,8,FALSE)/$AI156,2)</f>
        <v>567.02</v>
      </c>
      <c r="DR156" s="88">
        <f>ROUNDUP(VLOOKUP($F156,[3]Activities!$A$9:$I$177,9,FALSE)/$AI156,2)</f>
        <v>567.02</v>
      </c>
      <c r="DS156" s="68"/>
    </row>
    <row r="157" spans="1:123" x14ac:dyDescent="0.3">
      <c r="A157" s="40" t="s">
        <v>178</v>
      </c>
      <c r="B157" s="40" t="s">
        <v>1115</v>
      </c>
      <c r="C157" s="40" t="s">
        <v>833</v>
      </c>
      <c r="D157" s="40" t="s">
        <v>1045</v>
      </c>
      <c r="E157" s="40" t="s">
        <v>1116</v>
      </c>
      <c r="F157" s="40" t="s">
        <v>1117</v>
      </c>
      <c r="G157" s="41" t="s">
        <v>1121</v>
      </c>
      <c r="H157" s="41" t="s">
        <v>1103</v>
      </c>
      <c r="I157" s="42">
        <v>15</v>
      </c>
      <c r="J157" s="116">
        <v>15</v>
      </c>
      <c r="K157" s="116">
        <v>15</v>
      </c>
      <c r="L157" s="116">
        <v>15</v>
      </c>
      <c r="M157" s="116">
        <v>15</v>
      </c>
      <c r="N157" s="116">
        <v>15</v>
      </c>
      <c r="O157" s="116">
        <v>15</v>
      </c>
      <c r="P157" s="117">
        <v>0</v>
      </c>
      <c r="Q157" s="45">
        <v>2.1</v>
      </c>
      <c r="R157" s="116">
        <v>2.1</v>
      </c>
      <c r="S157" s="116">
        <v>2.1</v>
      </c>
      <c r="T157" s="116">
        <v>2.1</v>
      </c>
      <c r="U157" s="116">
        <v>2.1</v>
      </c>
      <c r="V157" s="116">
        <v>2.1</v>
      </c>
      <c r="W157" s="116">
        <v>2.1</v>
      </c>
      <c r="X157" s="45">
        <v>0</v>
      </c>
      <c r="Y157" s="43">
        <v>0</v>
      </c>
      <c r="Z157" s="43">
        <v>0</v>
      </c>
      <c r="AA157" s="43">
        <v>0</v>
      </c>
      <c r="AB157" s="43">
        <v>0</v>
      </c>
      <c r="AC157" s="43">
        <v>0</v>
      </c>
      <c r="AD157" s="43">
        <v>0</v>
      </c>
      <c r="AE157" s="44">
        <f>[3]Parameters!$B$38</f>
        <v>0.05</v>
      </c>
      <c r="AF157" s="44">
        <v>0</v>
      </c>
      <c r="AG157" s="44">
        <v>30</v>
      </c>
      <c r="AH157" s="44">
        <v>30</v>
      </c>
      <c r="AI157" s="46">
        <v>0.19400000000000001</v>
      </c>
      <c r="AJ157" s="46" t="s">
        <v>839</v>
      </c>
      <c r="AK157" s="46" t="s">
        <v>907</v>
      </c>
      <c r="AL157" s="46"/>
      <c r="AM157" s="47"/>
      <c r="AN157" s="47"/>
      <c r="AO157" s="47"/>
      <c r="AP157" s="47"/>
      <c r="AQ157" s="47"/>
      <c r="AR157" s="47"/>
      <c r="AS157" s="48"/>
      <c r="AT157" s="48"/>
      <c r="AU157" s="48"/>
      <c r="AV157" s="49"/>
      <c r="AW157" s="49"/>
      <c r="AX157" s="49"/>
      <c r="AY157" s="50" t="s">
        <v>841</v>
      </c>
      <c r="AZ157" s="50"/>
      <c r="BA157" s="50"/>
      <c r="BB157" s="51"/>
      <c r="BC157" s="51"/>
      <c r="BD157" s="51"/>
      <c r="BE157" s="51"/>
      <c r="BF157" s="51"/>
      <c r="BG157" s="51"/>
      <c r="BH157" s="52"/>
      <c r="BI157" s="52"/>
      <c r="BJ157" s="52"/>
      <c r="BK157" s="52"/>
      <c r="BL157" s="53"/>
      <c r="BM157" s="54"/>
      <c r="BN157" s="55">
        <v>0</v>
      </c>
      <c r="BO157" s="44"/>
      <c r="BP157" s="44"/>
      <c r="BQ157" s="44"/>
      <c r="BR157" s="44"/>
      <c r="BS157" s="44"/>
      <c r="BT157" s="44"/>
      <c r="BU157" s="56">
        <f t="shared" si="29"/>
        <v>0</v>
      </c>
      <c r="BV157" s="50"/>
      <c r="BW157" s="50"/>
      <c r="BX157" s="50"/>
      <c r="BY157" s="50"/>
      <c r="BZ157" s="50"/>
      <c r="CA157" s="50"/>
      <c r="CB157" s="57"/>
      <c r="CC157" s="90">
        <v>567.02</v>
      </c>
      <c r="CD157" s="58">
        <v>567.02</v>
      </c>
      <c r="CE157" s="58">
        <v>567.02</v>
      </c>
      <c r="CF157" s="58">
        <v>567.02</v>
      </c>
      <c r="CG157" s="58">
        <v>567.02</v>
      </c>
      <c r="CH157" s="58">
        <v>567.02</v>
      </c>
      <c r="CI157" s="56"/>
      <c r="CJ157" s="59"/>
      <c r="CK157" s="59"/>
      <c r="CL157" s="59"/>
      <c r="CM157" s="59"/>
      <c r="CN157" s="59"/>
      <c r="CO157" s="59"/>
      <c r="CP157" s="60"/>
      <c r="CQ157" s="61"/>
      <c r="CR157" s="61"/>
      <c r="CS157" s="61"/>
      <c r="CT157" s="61"/>
      <c r="CU157" s="61"/>
      <c r="CV157" s="61"/>
      <c r="CW157" s="62"/>
      <c r="CX157" s="63"/>
      <c r="CY157" s="63"/>
      <c r="CZ157" s="63"/>
      <c r="DA157" s="63"/>
      <c r="DB157" s="63"/>
      <c r="DC157" s="63"/>
      <c r="DD157" s="64"/>
      <c r="DE157" s="65"/>
      <c r="DF157" s="65"/>
      <c r="DG157" s="65"/>
      <c r="DH157" s="65"/>
      <c r="DI157" s="65"/>
      <c r="DJ157" s="65"/>
      <c r="DK157" s="66" t="s">
        <v>842</v>
      </c>
      <c r="DL157" s="62">
        <f>ROUNDUP(VLOOKUP($F157,[3]Activities!$A$9:$I$177,3,FALSE)/$AI157,2)</f>
        <v>567.02</v>
      </c>
      <c r="DM157" s="67">
        <f>ROUNDUP(VLOOKUP($F157,[3]Activities!$A$9:$I$177,4,FALSE)/$AI157,2)</f>
        <v>567.02</v>
      </c>
      <c r="DN157" s="67">
        <f>ROUNDUP(VLOOKUP($F157,[3]Activities!$A$9:$I$177,5,FALSE)/$AI157,2)</f>
        <v>567.02</v>
      </c>
      <c r="DO157" s="67">
        <f>ROUNDUP(VLOOKUP($F157,[3]Activities!$A$9:$I$177,6,FALSE)/$AI157,2)</f>
        <v>567.02</v>
      </c>
      <c r="DP157" s="67">
        <f>ROUNDUP(VLOOKUP($F157,[3]Activities!$A$9:$I$177,7,FALSE)/$AI157,2)</f>
        <v>567.02</v>
      </c>
      <c r="DQ157" s="67">
        <f>ROUNDUP(VLOOKUP($F157,[3]Activities!$A$9:$I$177,8,FALSE)/$AI157,2)</f>
        <v>567.02</v>
      </c>
      <c r="DR157" s="67">
        <f>ROUNDUP(VLOOKUP($F157,[3]Activities!$A$9:$I$177,9,FALSE)/$AI157,2)</f>
        <v>567.02</v>
      </c>
      <c r="DS157" s="68"/>
    </row>
    <row r="158" spans="1:123" x14ac:dyDescent="0.3">
      <c r="A158" s="69" t="s">
        <v>179</v>
      </c>
      <c r="B158" s="69" t="s">
        <v>1115</v>
      </c>
      <c r="C158" s="69" t="s">
        <v>833</v>
      </c>
      <c r="D158" s="69" t="s">
        <v>1045</v>
      </c>
      <c r="E158" s="69" t="s">
        <v>1116</v>
      </c>
      <c r="F158" s="69" t="s">
        <v>1117</v>
      </c>
      <c r="G158" s="70" t="s">
        <v>1122</v>
      </c>
      <c r="H158" s="70" t="s">
        <v>1103</v>
      </c>
      <c r="I158" s="42">
        <v>15</v>
      </c>
      <c r="J158" s="116">
        <v>15</v>
      </c>
      <c r="K158" s="116">
        <v>15</v>
      </c>
      <c r="L158" s="116">
        <v>15</v>
      </c>
      <c r="M158" s="116">
        <v>15</v>
      </c>
      <c r="N158" s="116">
        <v>15</v>
      </c>
      <c r="O158" s="116">
        <v>15</v>
      </c>
      <c r="P158" s="117">
        <v>0</v>
      </c>
      <c r="Q158" s="45">
        <v>2.1</v>
      </c>
      <c r="R158" s="116">
        <v>2.1</v>
      </c>
      <c r="S158" s="116">
        <v>2.1</v>
      </c>
      <c r="T158" s="116">
        <v>2.1</v>
      </c>
      <c r="U158" s="116">
        <v>2.1</v>
      </c>
      <c r="V158" s="116">
        <v>2.1</v>
      </c>
      <c r="W158" s="116">
        <v>2.1</v>
      </c>
      <c r="X158" s="45">
        <v>0</v>
      </c>
      <c r="Y158" s="71">
        <v>0</v>
      </c>
      <c r="Z158" s="71">
        <v>0</v>
      </c>
      <c r="AA158" s="71">
        <v>0</v>
      </c>
      <c r="AB158" s="71">
        <v>0</v>
      </c>
      <c r="AC158" s="71">
        <v>0</v>
      </c>
      <c r="AD158" s="71">
        <v>0</v>
      </c>
      <c r="AE158" s="44">
        <f>[3]Parameters!$B$38</f>
        <v>0.05</v>
      </c>
      <c r="AF158" s="72">
        <v>0</v>
      </c>
      <c r="AG158" s="72">
        <v>30</v>
      </c>
      <c r="AH158" s="72">
        <v>30</v>
      </c>
      <c r="AI158" s="73">
        <v>0.19400000000000001</v>
      </c>
      <c r="AJ158" s="73" t="s">
        <v>839</v>
      </c>
      <c r="AK158" s="73" t="s">
        <v>907</v>
      </c>
      <c r="AL158" s="73"/>
      <c r="AM158" s="74"/>
      <c r="AN158" s="74"/>
      <c r="AO158" s="74"/>
      <c r="AP158" s="74"/>
      <c r="AQ158" s="74"/>
      <c r="AR158" s="74"/>
      <c r="AS158" s="75"/>
      <c r="AT158" s="75"/>
      <c r="AU158" s="75"/>
      <c r="AV158" s="76"/>
      <c r="AW158" s="76"/>
      <c r="AX158" s="76"/>
      <c r="AY158" s="77" t="s">
        <v>841</v>
      </c>
      <c r="AZ158" s="77"/>
      <c r="BA158" s="77"/>
      <c r="BB158" s="77"/>
      <c r="BC158" s="77"/>
      <c r="BD158" s="77"/>
      <c r="BE158" s="77"/>
      <c r="BF158" s="77"/>
      <c r="BG158" s="77"/>
      <c r="BH158" s="78"/>
      <c r="BI158" s="78"/>
      <c r="BJ158" s="78"/>
      <c r="BK158" s="78"/>
      <c r="BL158" s="79"/>
      <c r="BM158" s="80"/>
      <c r="BN158" s="81">
        <v>0</v>
      </c>
      <c r="BO158" s="72"/>
      <c r="BP158" s="72"/>
      <c r="BQ158" s="72"/>
      <c r="BR158" s="72"/>
      <c r="BS158" s="72"/>
      <c r="BT158" s="72"/>
      <c r="BU158" s="56">
        <f t="shared" si="29"/>
        <v>0</v>
      </c>
      <c r="BV158" s="77"/>
      <c r="BW158" s="77"/>
      <c r="BX158" s="77"/>
      <c r="BY158" s="77"/>
      <c r="BZ158" s="77"/>
      <c r="CA158" s="77"/>
      <c r="CB158" s="57"/>
      <c r="CC158" s="90">
        <v>567.02</v>
      </c>
      <c r="CD158" s="82">
        <v>567.02</v>
      </c>
      <c r="CE158" s="82">
        <v>567.02</v>
      </c>
      <c r="CF158" s="82">
        <v>567.02</v>
      </c>
      <c r="CG158" s="82">
        <v>567.02</v>
      </c>
      <c r="CH158" s="82">
        <v>567.02</v>
      </c>
      <c r="CI158" s="56"/>
      <c r="CJ158" s="83"/>
      <c r="CK158" s="83"/>
      <c r="CL158" s="83"/>
      <c r="CM158" s="83"/>
      <c r="CN158" s="83"/>
      <c r="CO158" s="83"/>
      <c r="CP158" s="60"/>
      <c r="CQ158" s="84"/>
      <c r="CR158" s="84"/>
      <c r="CS158" s="84"/>
      <c r="CT158" s="84"/>
      <c r="CU158" s="84"/>
      <c r="CV158" s="84"/>
      <c r="CW158" s="62"/>
      <c r="CX158" s="85"/>
      <c r="CY158" s="85"/>
      <c r="CZ158" s="85"/>
      <c r="DA158" s="85"/>
      <c r="DB158" s="85"/>
      <c r="DC158" s="85"/>
      <c r="DD158" s="64"/>
      <c r="DE158" s="86"/>
      <c r="DF158" s="86"/>
      <c r="DG158" s="86"/>
      <c r="DH158" s="86"/>
      <c r="DI158" s="86"/>
      <c r="DJ158" s="86"/>
      <c r="DK158" s="87" t="s">
        <v>842</v>
      </c>
      <c r="DL158" s="62">
        <f>ROUNDUP(VLOOKUP($F158,[3]Activities!$A$9:$I$177,3,FALSE)/$AI158,2)</f>
        <v>567.02</v>
      </c>
      <c r="DM158" s="88">
        <f>ROUNDUP(VLOOKUP($F158,[3]Activities!$A$9:$I$177,4,FALSE)/$AI158,2)</f>
        <v>567.02</v>
      </c>
      <c r="DN158" s="88">
        <f>ROUNDUP(VLOOKUP($F158,[3]Activities!$A$9:$I$177,5,FALSE)/$AI158,2)</f>
        <v>567.02</v>
      </c>
      <c r="DO158" s="88">
        <f>ROUNDUP(VLOOKUP($F158,[3]Activities!$A$9:$I$177,6,FALSE)/$AI158,2)</f>
        <v>567.02</v>
      </c>
      <c r="DP158" s="88">
        <f>ROUNDUP(VLOOKUP($F158,[3]Activities!$A$9:$I$177,7,FALSE)/$AI158,2)</f>
        <v>567.02</v>
      </c>
      <c r="DQ158" s="88">
        <f>ROUNDUP(VLOOKUP($F158,[3]Activities!$A$9:$I$177,8,FALSE)/$AI158,2)</f>
        <v>567.02</v>
      </c>
      <c r="DR158" s="88">
        <f>ROUNDUP(VLOOKUP($F158,[3]Activities!$A$9:$I$177,9,FALSE)/$AI158,2)</f>
        <v>567.02</v>
      </c>
      <c r="DS158" s="68"/>
    </row>
    <row r="159" spans="1:123" x14ac:dyDescent="0.3">
      <c r="A159" s="40" t="s">
        <v>180</v>
      </c>
      <c r="B159" s="40" t="s">
        <v>1115</v>
      </c>
      <c r="C159" s="40" t="s">
        <v>833</v>
      </c>
      <c r="D159" s="40" t="s">
        <v>1045</v>
      </c>
      <c r="E159" s="40" t="s">
        <v>1116</v>
      </c>
      <c r="F159" s="40" t="s">
        <v>1117</v>
      </c>
      <c r="G159" s="41" t="s">
        <v>1123</v>
      </c>
      <c r="H159" s="41" t="s">
        <v>1103</v>
      </c>
      <c r="I159" s="42">
        <v>18.899999999999999</v>
      </c>
      <c r="J159" s="116">
        <v>18.899999999999999</v>
      </c>
      <c r="K159" s="116">
        <v>18.899999999999999</v>
      </c>
      <c r="L159" s="116">
        <v>18.899999999999999</v>
      </c>
      <c r="M159" s="116">
        <v>18.899999999999999</v>
      </c>
      <c r="N159" s="116">
        <v>18.899999999999999</v>
      </c>
      <c r="O159" s="116">
        <v>18.899999999999999</v>
      </c>
      <c r="P159" s="117">
        <v>0</v>
      </c>
      <c r="Q159" s="45">
        <v>2.1</v>
      </c>
      <c r="R159" s="116">
        <v>2.1</v>
      </c>
      <c r="S159" s="116">
        <v>2.1</v>
      </c>
      <c r="T159" s="116">
        <v>2.1</v>
      </c>
      <c r="U159" s="116">
        <v>2.1</v>
      </c>
      <c r="V159" s="116">
        <v>2.1</v>
      </c>
      <c r="W159" s="116">
        <v>2.1</v>
      </c>
      <c r="X159" s="45">
        <v>0</v>
      </c>
      <c r="Y159" s="43">
        <v>0</v>
      </c>
      <c r="Z159" s="43">
        <v>0</v>
      </c>
      <c r="AA159" s="43">
        <v>0</v>
      </c>
      <c r="AB159" s="43">
        <v>0</v>
      </c>
      <c r="AC159" s="43">
        <v>0</v>
      </c>
      <c r="AD159" s="43">
        <v>0</v>
      </c>
      <c r="AE159" s="44">
        <f>[3]Parameters!$B$38</f>
        <v>0.05</v>
      </c>
      <c r="AF159" s="44">
        <v>0</v>
      </c>
      <c r="AG159" s="44">
        <v>30</v>
      </c>
      <c r="AH159" s="44">
        <v>30</v>
      </c>
      <c r="AI159" s="46">
        <v>0.19400000000000001</v>
      </c>
      <c r="AJ159" s="46" t="s">
        <v>839</v>
      </c>
      <c r="AK159" s="46" t="s">
        <v>907</v>
      </c>
      <c r="AL159" s="46"/>
      <c r="AM159" s="47"/>
      <c r="AN159" s="47"/>
      <c r="AO159" s="47"/>
      <c r="AP159" s="47"/>
      <c r="AQ159" s="47"/>
      <c r="AR159" s="47"/>
      <c r="AS159" s="48"/>
      <c r="AT159" s="48"/>
      <c r="AU159" s="48"/>
      <c r="AV159" s="49"/>
      <c r="AW159" s="49"/>
      <c r="AX159" s="49"/>
      <c r="AY159" s="50" t="s">
        <v>841</v>
      </c>
      <c r="AZ159" s="50"/>
      <c r="BA159" s="50"/>
      <c r="BB159" s="51"/>
      <c r="BC159" s="51"/>
      <c r="BD159" s="51"/>
      <c r="BE159" s="51"/>
      <c r="BF159" s="51"/>
      <c r="BG159" s="51"/>
      <c r="BH159" s="52"/>
      <c r="BI159" s="52"/>
      <c r="BJ159" s="52"/>
      <c r="BK159" s="52"/>
      <c r="BL159" s="53"/>
      <c r="BM159" s="54"/>
      <c r="BN159" s="55">
        <v>30</v>
      </c>
      <c r="BO159" s="44">
        <v>5</v>
      </c>
      <c r="BP159" s="44">
        <v>5</v>
      </c>
      <c r="BQ159" s="44">
        <v>5</v>
      </c>
      <c r="BR159" s="44">
        <v>5</v>
      </c>
      <c r="BS159" s="44">
        <v>5</v>
      </c>
      <c r="BT159" s="44">
        <v>5</v>
      </c>
      <c r="BU159" s="56">
        <f t="shared" si="29"/>
        <v>0</v>
      </c>
      <c r="BV159" s="50"/>
      <c r="BW159" s="50"/>
      <c r="BX159" s="50"/>
      <c r="BY159" s="50"/>
      <c r="BZ159" s="50"/>
      <c r="CA159" s="50"/>
      <c r="CB159" s="57">
        <v>30</v>
      </c>
      <c r="CC159" s="58">
        <v>150</v>
      </c>
      <c r="CD159" s="58">
        <v>113.404</v>
      </c>
      <c r="CE159" s="58">
        <v>170.10599999999999</v>
      </c>
      <c r="CF159" s="58">
        <v>226.80799999999999</v>
      </c>
      <c r="CG159" s="58">
        <v>283.51</v>
      </c>
      <c r="CH159" s="58">
        <v>340.21199999999999</v>
      </c>
      <c r="CI159" s="56"/>
      <c r="CJ159" s="59"/>
      <c r="CK159" s="59"/>
      <c r="CL159" s="59"/>
      <c r="CM159" s="59"/>
      <c r="CN159" s="59"/>
      <c r="CO159" s="59"/>
      <c r="CP159" s="60"/>
      <c r="CQ159" s="61"/>
      <c r="CR159" s="61"/>
      <c r="CS159" s="61"/>
      <c r="CT159" s="61"/>
      <c r="CU159" s="61"/>
      <c r="CV159" s="61"/>
      <c r="CW159" s="62"/>
      <c r="CX159" s="63"/>
      <c r="CY159" s="63"/>
      <c r="CZ159" s="63"/>
      <c r="DA159" s="63"/>
      <c r="DB159" s="63"/>
      <c r="DC159" s="63"/>
      <c r="DD159" s="64"/>
      <c r="DE159" s="65"/>
      <c r="DF159" s="65"/>
      <c r="DG159" s="65"/>
      <c r="DH159" s="65"/>
      <c r="DI159" s="65"/>
      <c r="DJ159" s="65"/>
      <c r="DK159" s="66" t="s">
        <v>842</v>
      </c>
      <c r="DL159" s="62">
        <f>ROUNDUP(VLOOKUP($F159,[3]Activities!$A$9:$I$177,3,FALSE)/$AI159,2)</f>
        <v>567.02</v>
      </c>
      <c r="DM159" s="67">
        <f>ROUNDUP(VLOOKUP($F159,[3]Activities!$A$9:$I$177,4,FALSE)/$AI159,2)</f>
        <v>567.02</v>
      </c>
      <c r="DN159" s="67">
        <f>ROUNDUP(VLOOKUP($F159,[3]Activities!$A$9:$I$177,5,FALSE)/$AI159,2)</f>
        <v>567.02</v>
      </c>
      <c r="DO159" s="67">
        <f>ROUNDUP(VLOOKUP($F159,[3]Activities!$A$9:$I$177,6,FALSE)/$AI159,2)</f>
        <v>567.02</v>
      </c>
      <c r="DP159" s="67">
        <f>ROUNDUP(VLOOKUP($F159,[3]Activities!$A$9:$I$177,7,FALSE)/$AI159,2)</f>
        <v>567.02</v>
      </c>
      <c r="DQ159" s="67">
        <f>ROUNDUP(VLOOKUP($F159,[3]Activities!$A$9:$I$177,8,FALSE)/$AI159,2)</f>
        <v>567.02</v>
      </c>
      <c r="DR159" s="67">
        <f>ROUNDUP(VLOOKUP($F159,[3]Activities!$A$9:$I$177,9,FALSE)/$AI159,2)</f>
        <v>567.02</v>
      </c>
      <c r="DS159" s="68"/>
    </row>
    <row r="160" spans="1:123" x14ac:dyDescent="0.3">
      <c r="A160" s="69" t="s">
        <v>181</v>
      </c>
      <c r="B160" s="69" t="s">
        <v>1115</v>
      </c>
      <c r="C160" s="69" t="s">
        <v>833</v>
      </c>
      <c r="D160" s="69" t="s">
        <v>1045</v>
      </c>
      <c r="E160" s="69" t="s">
        <v>1116</v>
      </c>
      <c r="F160" s="69" t="s">
        <v>1117</v>
      </c>
      <c r="G160" s="70" t="s">
        <v>1124</v>
      </c>
      <c r="H160" s="70" t="s">
        <v>1103</v>
      </c>
      <c r="I160" s="42">
        <v>18.399999999999999</v>
      </c>
      <c r="J160" s="116">
        <v>18.399999999999999</v>
      </c>
      <c r="K160" s="116">
        <v>18.399999999999999</v>
      </c>
      <c r="L160" s="116">
        <v>18.399999999999999</v>
      </c>
      <c r="M160" s="116">
        <v>18.399999999999999</v>
      </c>
      <c r="N160" s="116">
        <v>18.399999999999999</v>
      </c>
      <c r="O160" s="116">
        <v>18.399999999999999</v>
      </c>
      <c r="P160" s="117">
        <v>0</v>
      </c>
      <c r="Q160" s="45">
        <v>2.1</v>
      </c>
      <c r="R160" s="116">
        <v>2.1</v>
      </c>
      <c r="S160" s="116">
        <v>2.1</v>
      </c>
      <c r="T160" s="116">
        <v>2.1</v>
      </c>
      <c r="U160" s="116">
        <v>2.1</v>
      </c>
      <c r="V160" s="116">
        <v>2.1</v>
      </c>
      <c r="W160" s="116">
        <v>2.1</v>
      </c>
      <c r="X160" s="45">
        <v>0</v>
      </c>
      <c r="Y160" s="71">
        <v>0</v>
      </c>
      <c r="Z160" s="71">
        <v>0</v>
      </c>
      <c r="AA160" s="71">
        <v>0</v>
      </c>
      <c r="AB160" s="71">
        <v>0</v>
      </c>
      <c r="AC160" s="71">
        <v>0</v>
      </c>
      <c r="AD160" s="71">
        <v>0</v>
      </c>
      <c r="AE160" s="44">
        <f>[3]Parameters!$B$38</f>
        <v>0.05</v>
      </c>
      <c r="AF160" s="72">
        <v>0</v>
      </c>
      <c r="AG160" s="72">
        <v>30</v>
      </c>
      <c r="AH160" s="72">
        <v>30</v>
      </c>
      <c r="AI160" s="73">
        <v>0.19400000000000001</v>
      </c>
      <c r="AJ160" s="73" t="s">
        <v>839</v>
      </c>
      <c r="AK160" s="73" t="s">
        <v>907</v>
      </c>
      <c r="AL160" s="73"/>
      <c r="AM160" s="74"/>
      <c r="AN160" s="74"/>
      <c r="AO160" s="74"/>
      <c r="AP160" s="74"/>
      <c r="AQ160" s="74"/>
      <c r="AR160" s="74"/>
      <c r="AS160" s="75"/>
      <c r="AT160" s="75"/>
      <c r="AU160" s="75"/>
      <c r="AV160" s="76"/>
      <c r="AW160" s="76"/>
      <c r="AX160" s="76"/>
      <c r="AY160" s="77" t="s">
        <v>841</v>
      </c>
      <c r="AZ160" s="77"/>
      <c r="BA160" s="77"/>
      <c r="BB160" s="77"/>
      <c r="BC160" s="77"/>
      <c r="BD160" s="77"/>
      <c r="BE160" s="77"/>
      <c r="BF160" s="77"/>
      <c r="BG160" s="77"/>
      <c r="BH160" s="78"/>
      <c r="BI160" s="78"/>
      <c r="BJ160" s="78"/>
      <c r="BK160" s="78"/>
      <c r="BL160" s="79"/>
      <c r="BM160" s="80"/>
      <c r="BN160" s="81">
        <v>0</v>
      </c>
      <c r="BO160" s="72"/>
      <c r="BP160" s="72"/>
      <c r="BQ160" s="72"/>
      <c r="BR160" s="72"/>
      <c r="BS160" s="72"/>
      <c r="BT160" s="72"/>
      <c r="BU160" s="56">
        <f t="shared" si="29"/>
        <v>0</v>
      </c>
      <c r="BV160" s="77"/>
      <c r="BW160" s="77"/>
      <c r="BX160" s="77"/>
      <c r="BY160" s="77"/>
      <c r="BZ160" s="77"/>
      <c r="CA160" s="77"/>
      <c r="CB160" s="57"/>
      <c r="CC160" s="82"/>
      <c r="CD160" s="82">
        <v>100</v>
      </c>
      <c r="CE160" s="82">
        <v>200</v>
      </c>
      <c r="CF160" s="82">
        <v>400</v>
      </c>
      <c r="CG160" s="82">
        <v>800</v>
      </c>
      <c r="CH160" s="82">
        <v>1000</v>
      </c>
      <c r="CI160" s="56"/>
      <c r="CJ160" s="83"/>
      <c r="CK160" s="83"/>
      <c r="CL160" s="83"/>
      <c r="CM160" s="83"/>
      <c r="CN160" s="83"/>
      <c r="CO160" s="83"/>
      <c r="CP160" s="60"/>
      <c r="CQ160" s="84"/>
      <c r="CR160" s="84"/>
      <c r="CS160" s="84"/>
      <c r="CT160" s="84"/>
      <c r="CU160" s="84"/>
      <c r="CV160" s="84"/>
      <c r="CW160" s="62"/>
      <c r="CX160" s="85"/>
      <c r="CY160" s="85"/>
      <c r="CZ160" s="85"/>
      <c r="DA160" s="85"/>
      <c r="DB160" s="85"/>
      <c r="DC160" s="85"/>
      <c r="DD160" s="64"/>
      <c r="DE160" s="86"/>
      <c r="DF160" s="86"/>
      <c r="DG160" s="86"/>
      <c r="DH160" s="86"/>
      <c r="DI160" s="86"/>
      <c r="DJ160" s="86"/>
      <c r="DK160" s="87" t="s">
        <v>842</v>
      </c>
      <c r="DL160" s="62">
        <f>ROUNDUP(VLOOKUP($F160,[3]Activities!$A$9:$I$177,3,FALSE)/$AI160,2)</f>
        <v>567.02</v>
      </c>
      <c r="DM160" s="88">
        <f>ROUNDUP(VLOOKUP($F160,[3]Activities!$A$9:$I$177,4,FALSE)/$AI160,2)</f>
        <v>567.02</v>
      </c>
      <c r="DN160" s="88">
        <f>ROUNDUP(VLOOKUP($F160,[3]Activities!$A$9:$I$177,5,FALSE)/$AI160,2)</f>
        <v>567.02</v>
      </c>
      <c r="DO160" s="88">
        <f>ROUNDUP(VLOOKUP($F160,[3]Activities!$A$9:$I$177,6,FALSE)/$AI160,2)</f>
        <v>567.02</v>
      </c>
      <c r="DP160" s="88">
        <f>ROUNDUP(VLOOKUP($F160,[3]Activities!$A$9:$I$177,7,FALSE)/$AI160,2)</f>
        <v>567.02</v>
      </c>
      <c r="DQ160" s="88">
        <f>ROUNDUP(VLOOKUP($F160,[3]Activities!$A$9:$I$177,8,FALSE)/$AI160,2)</f>
        <v>567.02</v>
      </c>
      <c r="DR160" s="88">
        <f>ROUNDUP(VLOOKUP($F160,[3]Activities!$A$9:$I$177,9,FALSE)/$AI160,2)</f>
        <v>567.02</v>
      </c>
      <c r="DS160" s="68"/>
    </row>
    <row r="161" spans="1:123" x14ac:dyDescent="0.3">
      <c r="A161" s="40" t="s">
        <v>182</v>
      </c>
      <c r="B161" s="40" t="s">
        <v>1115</v>
      </c>
      <c r="C161" s="40" t="s">
        <v>833</v>
      </c>
      <c r="D161" s="40" t="s">
        <v>1045</v>
      </c>
      <c r="E161" s="40" t="s">
        <v>1116</v>
      </c>
      <c r="F161" s="40" t="s">
        <v>1117</v>
      </c>
      <c r="G161" s="41" t="s">
        <v>1125</v>
      </c>
      <c r="H161" s="41" t="s">
        <v>1103</v>
      </c>
      <c r="I161" s="42">
        <v>17.399999999999999</v>
      </c>
      <c r="J161" s="116">
        <v>17.399999999999999</v>
      </c>
      <c r="K161" s="116">
        <v>17.399999999999999</v>
      </c>
      <c r="L161" s="116">
        <v>17.399999999999999</v>
      </c>
      <c r="M161" s="116">
        <v>17.399999999999999</v>
      </c>
      <c r="N161" s="116">
        <v>17.399999999999999</v>
      </c>
      <c r="O161" s="116">
        <v>17.399999999999999</v>
      </c>
      <c r="P161" s="117">
        <v>0</v>
      </c>
      <c r="Q161" s="45">
        <v>2.1</v>
      </c>
      <c r="R161" s="116">
        <v>2.1</v>
      </c>
      <c r="S161" s="116">
        <v>2.1</v>
      </c>
      <c r="T161" s="116">
        <v>2.1</v>
      </c>
      <c r="U161" s="116">
        <v>2.1</v>
      </c>
      <c r="V161" s="116">
        <v>2.1</v>
      </c>
      <c r="W161" s="116">
        <v>2.1</v>
      </c>
      <c r="X161" s="45">
        <v>0</v>
      </c>
      <c r="Y161" s="43">
        <v>0</v>
      </c>
      <c r="Z161" s="43">
        <v>0</v>
      </c>
      <c r="AA161" s="43">
        <v>0</v>
      </c>
      <c r="AB161" s="43">
        <v>0</v>
      </c>
      <c r="AC161" s="43">
        <v>0</v>
      </c>
      <c r="AD161" s="43">
        <v>0</v>
      </c>
      <c r="AE161" s="44">
        <f>[3]Parameters!$B$38</f>
        <v>0.05</v>
      </c>
      <c r="AF161" s="44">
        <v>0</v>
      </c>
      <c r="AG161" s="44">
        <v>30</v>
      </c>
      <c r="AH161" s="44">
        <v>30</v>
      </c>
      <c r="AI161" s="46">
        <v>0.19400000000000001</v>
      </c>
      <c r="AJ161" s="46" t="s">
        <v>839</v>
      </c>
      <c r="AK161" s="46" t="s">
        <v>907</v>
      </c>
      <c r="AL161" s="46"/>
      <c r="AM161" s="47"/>
      <c r="AN161" s="47"/>
      <c r="AO161" s="47"/>
      <c r="AP161" s="47"/>
      <c r="AQ161" s="47"/>
      <c r="AR161" s="47"/>
      <c r="AS161" s="48"/>
      <c r="AT161" s="48"/>
      <c r="AU161" s="48"/>
      <c r="AV161" s="49"/>
      <c r="AW161" s="49"/>
      <c r="AX161" s="49"/>
      <c r="AY161" s="50" t="s">
        <v>841</v>
      </c>
      <c r="AZ161" s="50"/>
      <c r="BA161" s="50"/>
      <c r="BB161" s="51"/>
      <c r="BC161" s="51"/>
      <c r="BD161" s="51"/>
      <c r="BE161" s="51"/>
      <c r="BF161" s="51"/>
      <c r="BG161" s="51"/>
      <c r="BH161" s="52"/>
      <c r="BI161" s="52"/>
      <c r="BJ161" s="52"/>
      <c r="BK161" s="52"/>
      <c r="BL161" s="53"/>
      <c r="BM161" s="54"/>
      <c r="BN161" s="55">
        <v>0</v>
      </c>
      <c r="BO161" s="44"/>
      <c r="BP161" s="44"/>
      <c r="BQ161" s="44"/>
      <c r="BR161" s="44"/>
      <c r="BS161" s="44"/>
      <c r="BT161" s="44"/>
      <c r="BU161" s="56">
        <f t="shared" si="29"/>
        <v>0</v>
      </c>
      <c r="BV161" s="50"/>
      <c r="BW161" s="50"/>
      <c r="BX161" s="50"/>
      <c r="BY161" s="50"/>
      <c r="BZ161" s="50"/>
      <c r="CA161" s="50"/>
      <c r="CB161" s="57"/>
      <c r="CC161" s="58"/>
      <c r="CD161" s="58">
        <v>100</v>
      </c>
      <c r="CE161" s="58">
        <v>200</v>
      </c>
      <c r="CF161" s="58">
        <v>400</v>
      </c>
      <c r="CG161" s="58">
        <v>800</v>
      </c>
      <c r="CH161" s="58">
        <v>1000</v>
      </c>
      <c r="CI161" s="56"/>
      <c r="CJ161" s="59"/>
      <c r="CK161" s="59"/>
      <c r="CL161" s="59"/>
      <c r="CM161" s="59"/>
      <c r="CN161" s="59"/>
      <c r="CO161" s="59"/>
      <c r="CP161" s="60"/>
      <c r="CQ161" s="61"/>
      <c r="CR161" s="61"/>
      <c r="CS161" s="61"/>
      <c r="CT161" s="61"/>
      <c r="CU161" s="61"/>
      <c r="CV161" s="61"/>
      <c r="CW161" s="62"/>
      <c r="CX161" s="63"/>
      <c r="CY161" s="63"/>
      <c r="CZ161" s="63"/>
      <c r="DA161" s="63"/>
      <c r="DB161" s="63"/>
      <c r="DC161" s="63"/>
      <c r="DD161" s="64"/>
      <c r="DE161" s="65"/>
      <c r="DF161" s="65"/>
      <c r="DG161" s="65"/>
      <c r="DH161" s="65"/>
      <c r="DI161" s="65"/>
      <c r="DJ161" s="65"/>
      <c r="DK161" s="66" t="s">
        <v>842</v>
      </c>
      <c r="DL161" s="62">
        <f>ROUNDUP(VLOOKUP($F161,[3]Activities!$A$9:$I$177,3,FALSE)/$AI161,2)</f>
        <v>567.02</v>
      </c>
      <c r="DM161" s="67">
        <f>ROUNDUP(VLOOKUP($F161,[3]Activities!$A$9:$I$177,4,FALSE)/$AI161,2)</f>
        <v>567.02</v>
      </c>
      <c r="DN161" s="67">
        <f>ROUNDUP(VLOOKUP($F161,[3]Activities!$A$9:$I$177,5,FALSE)/$AI161,2)</f>
        <v>567.02</v>
      </c>
      <c r="DO161" s="67">
        <f>ROUNDUP(VLOOKUP($F161,[3]Activities!$A$9:$I$177,6,FALSE)/$AI161,2)</f>
        <v>567.02</v>
      </c>
      <c r="DP161" s="67">
        <f>ROUNDUP(VLOOKUP($F161,[3]Activities!$A$9:$I$177,7,FALSE)/$AI161,2)</f>
        <v>567.02</v>
      </c>
      <c r="DQ161" s="67">
        <f>ROUNDUP(VLOOKUP($F161,[3]Activities!$A$9:$I$177,8,FALSE)/$AI161,2)</f>
        <v>567.02</v>
      </c>
      <c r="DR161" s="67">
        <f>ROUNDUP(VLOOKUP($F161,[3]Activities!$A$9:$I$177,9,FALSE)/$AI161,2)</f>
        <v>567.02</v>
      </c>
      <c r="DS161" s="68"/>
    </row>
    <row r="162" spans="1:123" x14ac:dyDescent="0.3">
      <c r="A162" s="69" t="s">
        <v>183</v>
      </c>
      <c r="B162" s="69" t="s">
        <v>1115</v>
      </c>
      <c r="C162" s="69" t="s">
        <v>833</v>
      </c>
      <c r="D162" s="69" t="s">
        <v>1045</v>
      </c>
      <c r="E162" s="69" t="s">
        <v>1116</v>
      </c>
      <c r="F162" s="69" t="s">
        <v>1126</v>
      </c>
      <c r="G162" s="70" t="s">
        <v>1127</v>
      </c>
      <c r="H162" s="70" t="s">
        <v>1128</v>
      </c>
      <c r="I162" s="42">
        <v>65.489999999999995</v>
      </c>
      <c r="J162" s="71">
        <v>65.489999999999995</v>
      </c>
      <c r="K162" s="71">
        <v>65.489999999999995</v>
      </c>
      <c r="L162" s="71">
        <v>65.489999999999995</v>
      </c>
      <c r="M162" s="71">
        <v>65.489999999999995</v>
      </c>
      <c r="N162" s="71">
        <v>65.489999999999995</v>
      </c>
      <c r="O162" s="71">
        <v>65.489999999999995</v>
      </c>
      <c r="P162" s="72">
        <v>0</v>
      </c>
      <c r="Q162" s="45">
        <v>1.28</v>
      </c>
      <c r="R162" s="71">
        <v>1.28</v>
      </c>
      <c r="S162" s="71">
        <v>1.28</v>
      </c>
      <c r="T162" s="71">
        <v>1.28</v>
      </c>
      <c r="U162" s="71">
        <v>1.28</v>
      </c>
      <c r="V162" s="71">
        <v>1.28</v>
      </c>
      <c r="W162" s="71">
        <v>1.28</v>
      </c>
      <c r="X162" s="45">
        <v>0</v>
      </c>
      <c r="Y162" s="71">
        <v>0</v>
      </c>
      <c r="Z162" s="71">
        <v>0</v>
      </c>
      <c r="AA162" s="71">
        <v>0</v>
      </c>
      <c r="AB162" s="71">
        <v>0</v>
      </c>
      <c r="AC162" s="71">
        <v>0</v>
      </c>
      <c r="AD162" s="71">
        <v>0</v>
      </c>
      <c r="AE162" s="44">
        <f>[3]Parameters!$B$38</f>
        <v>0.05</v>
      </c>
      <c r="AF162" s="72">
        <v>0</v>
      </c>
      <c r="AG162" s="72">
        <v>30</v>
      </c>
      <c r="AH162" s="72">
        <v>30</v>
      </c>
      <c r="AI162" s="73">
        <v>0.57599999999999996</v>
      </c>
      <c r="AJ162" s="73" t="s">
        <v>839</v>
      </c>
      <c r="AK162" s="73" t="s">
        <v>907</v>
      </c>
      <c r="AL162" s="73"/>
      <c r="AM162" s="74"/>
      <c r="AN162" s="74"/>
      <c r="AO162" s="74"/>
      <c r="AP162" s="74"/>
      <c r="AQ162" s="74"/>
      <c r="AR162" s="74"/>
      <c r="AS162" s="75"/>
      <c r="AT162" s="75"/>
      <c r="AU162" s="75"/>
      <c r="AV162" s="76"/>
      <c r="AW162" s="76"/>
      <c r="AX162" s="76"/>
      <c r="AY162" s="77" t="s">
        <v>841</v>
      </c>
      <c r="AZ162" s="77"/>
      <c r="BA162" s="77"/>
      <c r="BB162" s="77"/>
      <c r="BC162" s="77"/>
      <c r="BD162" s="77"/>
      <c r="BE162" s="77"/>
      <c r="BF162" s="77"/>
      <c r="BG162" s="77"/>
      <c r="BH162" s="78"/>
      <c r="BI162" s="78"/>
      <c r="BJ162" s="78"/>
      <c r="BK162" s="78"/>
      <c r="BL162" s="79"/>
      <c r="BM162" s="80"/>
      <c r="BN162" s="81">
        <f>DL162-SUM(BN163:BN165)</f>
        <v>1006.95</v>
      </c>
      <c r="BO162" s="72">
        <f>BN162/3</f>
        <v>335.65000000000003</v>
      </c>
      <c r="BP162" s="72">
        <f>BO162/3</f>
        <v>111.88333333333334</v>
      </c>
      <c r="BQ162" s="72">
        <f>BP162/3</f>
        <v>37.294444444444444</v>
      </c>
      <c r="BR162" s="72">
        <f>BQ162/3</f>
        <v>12.431481481481482</v>
      </c>
      <c r="BS162" s="72"/>
      <c r="BT162" s="72"/>
      <c r="BU162" s="56">
        <f t="shared" si="29"/>
        <v>0</v>
      </c>
      <c r="BV162" s="77"/>
      <c r="BW162" s="77"/>
      <c r="BX162" s="77"/>
      <c r="BY162" s="77"/>
      <c r="BZ162" s="77"/>
      <c r="CA162" s="77"/>
      <c r="CB162" s="57">
        <v>1006.95</v>
      </c>
      <c r="CC162" s="82">
        <v>1020.84</v>
      </c>
      <c r="CD162" s="82">
        <v>1043.4100000000001</v>
      </c>
      <c r="CE162" s="82">
        <v>1102.44</v>
      </c>
      <c r="CF162" s="82">
        <v>1168.4100000000001</v>
      </c>
      <c r="CG162" s="82">
        <v>1220.49</v>
      </c>
      <c r="CH162" s="82">
        <v>1272.57</v>
      </c>
      <c r="CI162" s="56"/>
      <c r="CJ162" s="83"/>
      <c r="CK162" s="83"/>
      <c r="CL162" s="83"/>
      <c r="CM162" s="83"/>
      <c r="CN162" s="83"/>
      <c r="CO162" s="83"/>
      <c r="CP162" s="60"/>
      <c r="CQ162" s="84"/>
      <c r="CR162" s="84"/>
      <c r="CS162" s="84"/>
      <c r="CT162" s="84"/>
      <c r="CU162" s="84"/>
      <c r="CV162" s="84"/>
      <c r="CW162" s="62"/>
      <c r="CX162" s="85"/>
      <c r="CY162" s="85"/>
      <c r="CZ162" s="85"/>
      <c r="DA162" s="85"/>
      <c r="DB162" s="85"/>
      <c r="DC162" s="85"/>
      <c r="DD162" s="64"/>
      <c r="DE162" s="86"/>
      <c r="DF162" s="86"/>
      <c r="DG162" s="86"/>
      <c r="DH162" s="86"/>
      <c r="DI162" s="86"/>
      <c r="DJ162" s="86"/>
      <c r="DK162" s="87" t="s">
        <v>869</v>
      </c>
      <c r="DL162" s="62">
        <f>ROUNDUP(VLOOKUP($F162,[3]Activities!$A$9:$I$177,3,FALSE)/$AI162,2)</f>
        <v>1006.95</v>
      </c>
      <c r="DM162" s="88">
        <f>ROUNDUP(VLOOKUP($F162,[3]Activities!$A$9:$I$177,4,FALSE)/$AI162,2)</f>
        <v>1020.84</v>
      </c>
      <c r="DN162" s="88">
        <f>ROUNDUP(VLOOKUP($F162,[3]Activities!$A$9:$I$177,5,FALSE)/$AI162,2)</f>
        <v>1043.4100000000001</v>
      </c>
      <c r="DO162" s="88">
        <f>ROUNDUP(VLOOKUP($F162,[3]Activities!$A$9:$I$177,6,FALSE)/$AI162,2)</f>
        <v>1102.44</v>
      </c>
      <c r="DP162" s="88">
        <f>ROUNDUP(VLOOKUP($F162,[3]Activities!$A$9:$I$177,7,FALSE)/$AI162,2)</f>
        <v>1168.4100000000001</v>
      </c>
      <c r="DQ162" s="88">
        <f>ROUNDUP(VLOOKUP($F162,[3]Activities!$A$9:$I$177,8,FALSE)/$AI162,2)</f>
        <v>1220.49</v>
      </c>
      <c r="DR162" s="88">
        <f>ROUNDUP(VLOOKUP($F162,[3]Activities!$A$9:$I$177,9,FALSE)/$AI162,2)</f>
        <v>1272.57</v>
      </c>
      <c r="DS162" s="68"/>
    </row>
    <row r="163" spans="1:123" x14ac:dyDescent="0.3">
      <c r="A163" s="40" t="s">
        <v>184</v>
      </c>
      <c r="B163" s="40" t="s">
        <v>1115</v>
      </c>
      <c r="C163" s="40" t="s">
        <v>833</v>
      </c>
      <c r="D163" s="40" t="s">
        <v>1045</v>
      </c>
      <c r="E163" s="40" t="s">
        <v>1116</v>
      </c>
      <c r="F163" s="40" t="s">
        <v>1126</v>
      </c>
      <c r="G163" s="41" t="s">
        <v>1129</v>
      </c>
      <c r="H163" s="41" t="s">
        <v>1128</v>
      </c>
      <c r="I163" s="42">
        <v>65.489999999999995</v>
      </c>
      <c r="J163" s="43">
        <v>65.489999999999995</v>
      </c>
      <c r="K163" s="43">
        <v>65.489999999999995</v>
      </c>
      <c r="L163" s="43">
        <v>65.489999999999995</v>
      </c>
      <c r="M163" s="43">
        <v>65.489999999999995</v>
      </c>
      <c r="N163" s="43">
        <v>65.489999999999995</v>
      </c>
      <c r="O163" s="43">
        <v>65.489999999999995</v>
      </c>
      <c r="P163" s="44">
        <v>0</v>
      </c>
      <c r="Q163" s="45">
        <v>1.28</v>
      </c>
      <c r="R163" s="43">
        <v>1.28</v>
      </c>
      <c r="S163" s="43">
        <v>1.28</v>
      </c>
      <c r="T163" s="43">
        <v>1.28</v>
      </c>
      <c r="U163" s="43">
        <v>1.28</v>
      </c>
      <c r="V163" s="43">
        <v>1.28</v>
      </c>
      <c r="W163" s="43">
        <v>1.28</v>
      </c>
      <c r="X163" s="45">
        <v>0</v>
      </c>
      <c r="Y163" s="43">
        <v>0</v>
      </c>
      <c r="Z163" s="43">
        <v>0</v>
      </c>
      <c r="AA163" s="43">
        <v>0</v>
      </c>
      <c r="AB163" s="43">
        <v>0</v>
      </c>
      <c r="AC163" s="43">
        <v>0</v>
      </c>
      <c r="AD163" s="43">
        <v>0</v>
      </c>
      <c r="AE163" s="44">
        <f>[3]Parameters!$B$38</f>
        <v>0.05</v>
      </c>
      <c r="AF163" s="44">
        <v>0</v>
      </c>
      <c r="AG163" s="44">
        <v>30</v>
      </c>
      <c r="AH163" s="44">
        <v>30</v>
      </c>
      <c r="AI163" s="46">
        <v>0.57599999999999996</v>
      </c>
      <c r="AJ163" s="46" t="s">
        <v>839</v>
      </c>
      <c r="AK163" s="46" t="s">
        <v>907</v>
      </c>
      <c r="AL163" s="46"/>
      <c r="AM163" s="47"/>
      <c r="AN163" s="47"/>
      <c r="AO163" s="47"/>
      <c r="AP163" s="47"/>
      <c r="AQ163" s="47"/>
      <c r="AR163" s="47"/>
      <c r="AS163" s="48"/>
      <c r="AT163" s="48"/>
      <c r="AU163" s="48"/>
      <c r="AV163" s="49"/>
      <c r="AW163" s="49"/>
      <c r="AX163" s="49"/>
      <c r="AY163" s="50" t="s">
        <v>841</v>
      </c>
      <c r="AZ163" s="50"/>
      <c r="BA163" s="50"/>
      <c r="BB163" s="51"/>
      <c r="BC163" s="51"/>
      <c r="BD163" s="51"/>
      <c r="BE163" s="51"/>
      <c r="BF163" s="51"/>
      <c r="BG163" s="51"/>
      <c r="BH163" s="52"/>
      <c r="BI163" s="52"/>
      <c r="BJ163" s="52"/>
      <c r="BK163" s="52"/>
      <c r="BL163" s="53"/>
      <c r="BM163" s="54"/>
      <c r="BN163" s="55">
        <v>0</v>
      </c>
      <c r="BO163" s="44"/>
      <c r="BP163" s="44"/>
      <c r="BQ163" s="44"/>
      <c r="BR163" s="44"/>
      <c r="BS163" s="44"/>
      <c r="BT163" s="44"/>
      <c r="BU163" s="56">
        <f t="shared" si="29"/>
        <v>0</v>
      </c>
      <c r="BV163" s="50"/>
      <c r="BW163" s="50"/>
      <c r="BX163" s="50"/>
      <c r="BY163" s="50"/>
      <c r="BZ163" s="50"/>
      <c r="CA163" s="50"/>
      <c r="CB163" s="57"/>
      <c r="CC163" s="58">
        <v>50</v>
      </c>
      <c r="CD163" s="58">
        <v>200</v>
      </c>
      <c r="CE163" s="58">
        <v>250</v>
      </c>
      <c r="CF163" s="58">
        <v>1168.4100000000001</v>
      </c>
      <c r="CG163" s="58">
        <v>1220.49</v>
      </c>
      <c r="CH163" s="58">
        <v>1272.57</v>
      </c>
      <c r="CI163" s="56"/>
      <c r="CJ163" s="59"/>
      <c r="CK163" s="59"/>
      <c r="CL163" s="59"/>
      <c r="CM163" s="59"/>
      <c r="CN163" s="59"/>
      <c r="CO163" s="59"/>
      <c r="CP163" s="60"/>
      <c r="CQ163" s="61"/>
      <c r="CR163" s="61"/>
      <c r="CS163" s="61"/>
      <c r="CT163" s="61"/>
      <c r="CU163" s="61"/>
      <c r="CV163" s="61"/>
      <c r="CW163" s="62"/>
      <c r="CX163" s="63"/>
      <c r="CY163" s="63"/>
      <c r="CZ163" s="63"/>
      <c r="DA163" s="63"/>
      <c r="DB163" s="63"/>
      <c r="DC163" s="63"/>
      <c r="DD163" s="64"/>
      <c r="DE163" s="65"/>
      <c r="DF163" s="65"/>
      <c r="DG163" s="65"/>
      <c r="DH163" s="65"/>
      <c r="DI163" s="65"/>
      <c r="DJ163" s="65"/>
      <c r="DK163" s="66" t="s">
        <v>884</v>
      </c>
      <c r="DL163" s="62">
        <f>ROUNDUP(VLOOKUP($F163,[3]Activities!$A$9:$I$177,3,FALSE)/$AI163,2)</f>
        <v>1006.95</v>
      </c>
      <c r="DM163" s="67">
        <f>ROUNDUP(VLOOKUP($F163,[3]Activities!$A$9:$I$177,4,FALSE)/$AI163,2)</f>
        <v>1020.84</v>
      </c>
      <c r="DN163" s="67">
        <f>ROUNDUP(VLOOKUP($F163,[3]Activities!$A$9:$I$177,5,FALSE)/$AI163,2)</f>
        <v>1043.4100000000001</v>
      </c>
      <c r="DO163" s="67">
        <f>ROUNDUP(VLOOKUP($F163,[3]Activities!$A$9:$I$177,6,FALSE)/$AI163,2)</f>
        <v>1102.44</v>
      </c>
      <c r="DP163" s="67">
        <f>ROUNDUP(VLOOKUP($F163,[3]Activities!$A$9:$I$177,7,FALSE)/$AI163,2)</f>
        <v>1168.4100000000001</v>
      </c>
      <c r="DQ163" s="67">
        <f>ROUNDUP(VLOOKUP($F163,[3]Activities!$A$9:$I$177,8,FALSE)/$AI163,2)</f>
        <v>1220.49</v>
      </c>
      <c r="DR163" s="67">
        <f>ROUNDUP(VLOOKUP($F163,[3]Activities!$A$9:$I$177,9,FALSE)/$AI163,2)</f>
        <v>1272.57</v>
      </c>
      <c r="DS163" s="68"/>
    </row>
    <row r="164" spans="1:123" x14ac:dyDescent="0.3">
      <c r="A164" s="69" t="s">
        <v>185</v>
      </c>
      <c r="B164" s="69" t="s">
        <v>1115</v>
      </c>
      <c r="C164" s="69" t="s">
        <v>833</v>
      </c>
      <c r="D164" s="69" t="s">
        <v>1045</v>
      </c>
      <c r="E164" s="69" t="s">
        <v>1116</v>
      </c>
      <c r="F164" s="69" t="s">
        <v>1126</v>
      </c>
      <c r="G164" s="70" t="s">
        <v>1130</v>
      </c>
      <c r="H164" s="70" t="s">
        <v>1128</v>
      </c>
      <c r="I164" s="42">
        <v>65.489999999999995</v>
      </c>
      <c r="J164" s="71">
        <v>65.489999999999995</v>
      </c>
      <c r="K164" s="71">
        <v>65.489999999999995</v>
      </c>
      <c r="L164" s="71">
        <v>65.489999999999995</v>
      </c>
      <c r="M164" s="71">
        <v>65.489999999999995</v>
      </c>
      <c r="N164" s="71">
        <v>65.489999999999995</v>
      </c>
      <c r="O164" s="71">
        <v>65.489999999999995</v>
      </c>
      <c r="P164" s="72">
        <v>0</v>
      </c>
      <c r="Q164" s="45">
        <v>1.28</v>
      </c>
      <c r="R164" s="71">
        <v>1.28</v>
      </c>
      <c r="S164" s="71">
        <v>1.28</v>
      </c>
      <c r="T164" s="71">
        <v>1.28</v>
      </c>
      <c r="U164" s="71">
        <v>1.28</v>
      </c>
      <c r="V164" s="71">
        <v>1.28</v>
      </c>
      <c r="W164" s="71">
        <v>1.28</v>
      </c>
      <c r="X164" s="45">
        <v>0</v>
      </c>
      <c r="Y164" s="71">
        <v>0</v>
      </c>
      <c r="Z164" s="71">
        <v>0</v>
      </c>
      <c r="AA164" s="71">
        <v>0</v>
      </c>
      <c r="AB164" s="71">
        <v>0</v>
      </c>
      <c r="AC164" s="71">
        <v>0</v>
      </c>
      <c r="AD164" s="71">
        <v>0</v>
      </c>
      <c r="AE164" s="44">
        <f>[3]Parameters!$B$38</f>
        <v>0.05</v>
      </c>
      <c r="AF164" s="72">
        <v>0</v>
      </c>
      <c r="AG164" s="72">
        <v>30</v>
      </c>
      <c r="AH164" s="72">
        <v>30</v>
      </c>
      <c r="AI164" s="73">
        <v>0.57599999999999996</v>
      </c>
      <c r="AJ164" s="73" t="s">
        <v>839</v>
      </c>
      <c r="AK164" s="73" t="s">
        <v>907</v>
      </c>
      <c r="AL164" s="73"/>
      <c r="AM164" s="74"/>
      <c r="AN164" s="74"/>
      <c r="AO164" s="74"/>
      <c r="AP164" s="74"/>
      <c r="AQ164" s="74"/>
      <c r="AR164" s="74"/>
      <c r="AS164" s="75"/>
      <c r="AT164" s="75"/>
      <c r="AU164" s="75"/>
      <c r="AV164" s="76"/>
      <c r="AW164" s="76"/>
      <c r="AX164" s="76"/>
      <c r="AY164" s="77" t="s">
        <v>841</v>
      </c>
      <c r="AZ164" s="77"/>
      <c r="BA164" s="77"/>
      <c r="BB164" s="77"/>
      <c r="BC164" s="77"/>
      <c r="BD164" s="77"/>
      <c r="BE164" s="77"/>
      <c r="BF164" s="77"/>
      <c r="BG164" s="77"/>
      <c r="BH164" s="78"/>
      <c r="BI164" s="78"/>
      <c r="BJ164" s="78"/>
      <c r="BK164" s="78"/>
      <c r="BL164" s="79"/>
      <c r="BM164" s="80"/>
      <c r="BN164" s="81">
        <v>0</v>
      </c>
      <c r="BO164" s="72"/>
      <c r="BP164" s="72"/>
      <c r="BQ164" s="72"/>
      <c r="BR164" s="72"/>
      <c r="BS164" s="72"/>
      <c r="BT164" s="72"/>
      <c r="BU164" s="56">
        <f t="shared" si="29"/>
        <v>0</v>
      </c>
      <c r="BV164" s="77"/>
      <c r="BW164" s="77"/>
      <c r="BX164" s="77"/>
      <c r="BY164" s="77"/>
      <c r="BZ164" s="77"/>
      <c r="CA164" s="77"/>
      <c r="CB164" s="57"/>
      <c r="CC164" s="82">
        <v>50</v>
      </c>
      <c r="CD164" s="82">
        <v>200</v>
      </c>
      <c r="CE164" s="82">
        <v>250</v>
      </c>
      <c r="CF164" s="82">
        <v>1168.4100000000001</v>
      </c>
      <c r="CG164" s="82">
        <v>1220.49</v>
      </c>
      <c r="CH164" s="82">
        <v>1272.57</v>
      </c>
      <c r="CI164" s="56"/>
      <c r="CJ164" s="83"/>
      <c r="CK164" s="83"/>
      <c r="CL164" s="83"/>
      <c r="CM164" s="83"/>
      <c r="CN164" s="83"/>
      <c r="CO164" s="83"/>
      <c r="CP164" s="60"/>
      <c r="CQ164" s="84"/>
      <c r="CR164" s="84"/>
      <c r="CS164" s="84"/>
      <c r="CT164" s="84"/>
      <c r="CU164" s="84"/>
      <c r="CV164" s="84"/>
      <c r="CW164" s="62"/>
      <c r="CX164" s="85"/>
      <c r="CY164" s="85"/>
      <c r="CZ164" s="85"/>
      <c r="DA164" s="85"/>
      <c r="DB164" s="85"/>
      <c r="DC164" s="85"/>
      <c r="DD164" s="64"/>
      <c r="DE164" s="86"/>
      <c r="DF164" s="86"/>
      <c r="DG164" s="86"/>
      <c r="DH164" s="86"/>
      <c r="DI164" s="86"/>
      <c r="DJ164" s="86"/>
      <c r="DK164" s="87" t="s">
        <v>884</v>
      </c>
      <c r="DL164" s="62">
        <f>ROUNDUP(VLOOKUP($F164,[3]Activities!$A$9:$I$177,3,FALSE)/$AI164,2)</f>
        <v>1006.95</v>
      </c>
      <c r="DM164" s="88">
        <f>ROUNDUP(VLOOKUP($F164,[3]Activities!$A$9:$I$177,4,FALSE)/$AI164,2)</f>
        <v>1020.84</v>
      </c>
      <c r="DN164" s="88">
        <f>ROUNDUP(VLOOKUP($F164,[3]Activities!$A$9:$I$177,5,FALSE)/$AI164,2)</f>
        <v>1043.4100000000001</v>
      </c>
      <c r="DO164" s="88">
        <f>ROUNDUP(VLOOKUP($F164,[3]Activities!$A$9:$I$177,6,FALSE)/$AI164,2)</f>
        <v>1102.44</v>
      </c>
      <c r="DP164" s="88">
        <f>ROUNDUP(VLOOKUP($F164,[3]Activities!$A$9:$I$177,7,FALSE)/$AI164,2)</f>
        <v>1168.4100000000001</v>
      </c>
      <c r="DQ164" s="88">
        <f>ROUNDUP(VLOOKUP($F164,[3]Activities!$A$9:$I$177,8,FALSE)/$AI164,2)</f>
        <v>1220.49</v>
      </c>
      <c r="DR164" s="88">
        <f>ROUNDUP(VLOOKUP($F164,[3]Activities!$A$9:$I$177,9,FALSE)/$AI164,2)</f>
        <v>1272.57</v>
      </c>
      <c r="DS164" s="68"/>
    </row>
    <row r="165" spans="1:123" x14ac:dyDescent="0.3">
      <c r="A165" s="40" t="s">
        <v>186</v>
      </c>
      <c r="B165" s="40" t="s">
        <v>1115</v>
      </c>
      <c r="C165" s="40" t="s">
        <v>833</v>
      </c>
      <c r="D165" s="40" t="s">
        <v>1045</v>
      </c>
      <c r="E165" s="40" t="s">
        <v>1116</v>
      </c>
      <c r="F165" s="40" t="s">
        <v>1126</v>
      </c>
      <c r="G165" s="41" t="s">
        <v>1131</v>
      </c>
      <c r="H165" s="41" t="s">
        <v>1128</v>
      </c>
      <c r="I165" s="42">
        <v>144.56</v>
      </c>
      <c r="J165" s="43">
        <v>140.63399356141801</v>
      </c>
      <c r="K165" s="43">
        <v>136.78652011669928</v>
      </c>
      <c r="L165" s="43">
        <v>117.93387506674611</v>
      </c>
      <c r="M165" s="43">
        <v>100.96646935095687</v>
      </c>
      <c r="N165" s="43">
        <v>85.695829377577937</v>
      </c>
      <c r="O165" s="43">
        <v>79.97</v>
      </c>
      <c r="P165" s="44">
        <v>0</v>
      </c>
      <c r="Q165" s="45">
        <v>2.2400000000000002</v>
      </c>
      <c r="R165" s="43">
        <v>2.2400000000000002</v>
      </c>
      <c r="S165" s="43">
        <v>2.2400000000000002</v>
      </c>
      <c r="T165" s="43">
        <v>2.2400000000000002</v>
      </c>
      <c r="U165" s="43">
        <v>2.2400000000000002</v>
      </c>
      <c r="V165" s="43">
        <v>2.2400000000000002</v>
      </c>
      <c r="W165" s="43">
        <v>2.2400000000000002</v>
      </c>
      <c r="X165" s="45">
        <v>0</v>
      </c>
      <c r="Y165" s="43">
        <v>0</v>
      </c>
      <c r="Z165" s="43">
        <v>0</v>
      </c>
      <c r="AA165" s="43">
        <v>0</v>
      </c>
      <c r="AB165" s="43">
        <v>0</v>
      </c>
      <c r="AC165" s="43">
        <v>0</v>
      </c>
      <c r="AD165" s="43">
        <v>0</v>
      </c>
      <c r="AE165" s="44">
        <f>[3]Parameters!$B$38</f>
        <v>0.05</v>
      </c>
      <c r="AF165" s="44">
        <v>0</v>
      </c>
      <c r="AG165" s="44">
        <v>30</v>
      </c>
      <c r="AH165" s="44">
        <v>30</v>
      </c>
      <c r="AI165" s="46">
        <v>0.57599999999999996</v>
      </c>
      <c r="AJ165" s="46" t="s">
        <v>839</v>
      </c>
      <c r="AK165" s="46" t="s">
        <v>907</v>
      </c>
      <c r="AL165" s="46"/>
      <c r="AM165" s="47"/>
      <c r="AN165" s="47"/>
      <c r="AO165" s="47"/>
      <c r="AP165" s="47"/>
      <c r="AQ165" s="47"/>
      <c r="AR165" s="47"/>
      <c r="AS165" s="48"/>
      <c r="AT165" s="48"/>
      <c r="AU165" s="48"/>
      <c r="AV165" s="49"/>
      <c r="AW165" s="49"/>
      <c r="AX165" s="49"/>
      <c r="AY165" s="50" t="s">
        <v>841</v>
      </c>
      <c r="AZ165" s="50"/>
      <c r="BA165" s="50"/>
      <c r="BB165" s="51"/>
      <c r="BC165" s="51"/>
      <c r="BD165" s="51"/>
      <c r="BE165" s="51"/>
      <c r="BF165" s="51"/>
      <c r="BG165" s="51"/>
      <c r="BH165" s="52"/>
      <c r="BI165" s="52"/>
      <c r="BJ165" s="52"/>
      <c r="BK165" s="52"/>
      <c r="BL165" s="53"/>
      <c r="BM165" s="54"/>
      <c r="BN165" s="55">
        <v>0</v>
      </c>
      <c r="BO165" s="44"/>
      <c r="BP165" s="44"/>
      <c r="BQ165" s="44"/>
      <c r="BR165" s="44"/>
      <c r="BS165" s="44"/>
      <c r="BT165" s="44"/>
      <c r="BU165" s="56">
        <f t="shared" si="29"/>
        <v>0</v>
      </c>
      <c r="BV165" s="50"/>
      <c r="BW165" s="50"/>
      <c r="BX165" s="50"/>
      <c r="BY165" s="50"/>
      <c r="BZ165" s="50"/>
      <c r="CA165" s="50"/>
      <c r="CB165" s="57">
        <v>0</v>
      </c>
      <c r="CC165" s="90">
        <v>0</v>
      </c>
      <c r="CD165" s="90">
        <v>0</v>
      </c>
      <c r="CE165" s="90">
        <v>0</v>
      </c>
      <c r="CF165" s="90">
        <v>0</v>
      </c>
      <c r="CG165" s="90">
        <v>0</v>
      </c>
      <c r="CH165" s="90">
        <v>0</v>
      </c>
      <c r="CI165" s="56"/>
      <c r="CJ165" s="59"/>
      <c r="CK165" s="59"/>
      <c r="CL165" s="59"/>
      <c r="CM165" s="59"/>
      <c r="CN165" s="59"/>
      <c r="CO165" s="59"/>
      <c r="CP165" s="60"/>
      <c r="CQ165" s="61"/>
      <c r="CR165" s="61"/>
      <c r="CS165" s="61"/>
      <c r="CT165" s="61"/>
      <c r="CU165" s="61"/>
      <c r="CV165" s="61"/>
      <c r="CW165" s="62"/>
      <c r="CX165" s="63"/>
      <c r="CY165" s="63"/>
      <c r="CZ165" s="63"/>
      <c r="DA165" s="63"/>
      <c r="DB165" s="63"/>
      <c r="DC165" s="63"/>
      <c r="DD165" s="64"/>
      <c r="DE165" s="65"/>
      <c r="DF165" s="65"/>
      <c r="DG165" s="65"/>
      <c r="DH165" s="65"/>
      <c r="DI165" s="65"/>
      <c r="DJ165" s="65"/>
      <c r="DK165" s="66" t="s">
        <v>978</v>
      </c>
      <c r="DL165" s="62">
        <f>ROUNDUP(VLOOKUP($F165,[3]Activities!$A$9:$I$177,3,FALSE)/$AI165,2)</f>
        <v>1006.95</v>
      </c>
      <c r="DM165" s="67">
        <f>ROUNDUP(VLOOKUP($F165,[3]Activities!$A$9:$I$177,4,FALSE)/$AI165,2)</f>
        <v>1020.84</v>
      </c>
      <c r="DN165" s="67">
        <f>ROUNDUP(VLOOKUP($F165,[3]Activities!$A$9:$I$177,5,FALSE)/$AI165,2)</f>
        <v>1043.4100000000001</v>
      </c>
      <c r="DO165" s="67">
        <f>ROUNDUP(VLOOKUP($F165,[3]Activities!$A$9:$I$177,6,FALSE)/$AI165,2)</f>
        <v>1102.44</v>
      </c>
      <c r="DP165" s="67">
        <f>ROUNDUP(VLOOKUP($F165,[3]Activities!$A$9:$I$177,7,FALSE)/$AI165,2)</f>
        <v>1168.4100000000001</v>
      </c>
      <c r="DQ165" s="67">
        <f>ROUNDUP(VLOOKUP($F165,[3]Activities!$A$9:$I$177,8,FALSE)/$AI165,2)</f>
        <v>1220.49</v>
      </c>
      <c r="DR165" s="67">
        <f>ROUNDUP(VLOOKUP($F165,[3]Activities!$A$9:$I$177,9,FALSE)/$AI165,2)</f>
        <v>1272.57</v>
      </c>
      <c r="DS165" s="68"/>
    </row>
    <row r="166" spans="1:123" s="137" customFormat="1" x14ac:dyDescent="0.3">
      <c r="A166" s="118" t="s">
        <v>187</v>
      </c>
      <c r="B166" s="118" t="s">
        <v>1115</v>
      </c>
      <c r="C166" s="118" t="s">
        <v>833</v>
      </c>
      <c r="D166" s="118" t="s">
        <v>1045</v>
      </c>
      <c r="E166" s="118" t="s">
        <v>1116</v>
      </c>
      <c r="F166" s="118" t="s">
        <v>1126</v>
      </c>
      <c r="G166" s="119" t="s">
        <v>1132</v>
      </c>
      <c r="H166" s="119" t="s">
        <v>1128</v>
      </c>
      <c r="I166" s="42">
        <v>65.489999999999995</v>
      </c>
      <c r="J166" s="120">
        <v>65.489999999999995</v>
      </c>
      <c r="K166" s="120">
        <v>65.489999999999995</v>
      </c>
      <c r="L166" s="120">
        <v>65.489999999999995</v>
      </c>
      <c r="M166" s="120">
        <v>65.489999999999995</v>
      </c>
      <c r="N166" s="120">
        <v>65.489999999999995</v>
      </c>
      <c r="O166" s="120">
        <v>65.489999999999995</v>
      </c>
      <c r="P166" s="121">
        <v>0</v>
      </c>
      <c r="Q166" s="45">
        <v>1.28</v>
      </c>
      <c r="R166" s="120">
        <v>1.28</v>
      </c>
      <c r="S166" s="120">
        <v>1.28</v>
      </c>
      <c r="T166" s="120">
        <v>1.28</v>
      </c>
      <c r="U166" s="120">
        <v>1.28</v>
      </c>
      <c r="V166" s="120">
        <v>1.28</v>
      </c>
      <c r="W166" s="120">
        <v>1.28</v>
      </c>
      <c r="X166" s="45">
        <v>0</v>
      </c>
      <c r="Y166" s="120">
        <v>0</v>
      </c>
      <c r="Z166" s="120">
        <v>0</v>
      </c>
      <c r="AA166" s="120">
        <v>0</v>
      </c>
      <c r="AB166" s="120">
        <v>0</v>
      </c>
      <c r="AC166" s="120">
        <v>0</v>
      </c>
      <c r="AD166" s="120">
        <v>0</v>
      </c>
      <c r="AE166" s="44">
        <f>[3]Parameters!$B$38</f>
        <v>0.05</v>
      </c>
      <c r="AF166" s="121">
        <v>0</v>
      </c>
      <c r="AG166" s="121">
        <v>30</v>
      </c>
      <c r="AH166" s="121">
        <v>30</v>
      </c>
      <c r="AI166" s="122">
        <v>0.57599999999999996</v>
      </c>
      <c r="AJ166" s="122" t="s">
        <v>839</v>
      </c>
      <c r="AK166" s="122" t="s">
        <v>907</v>
      </c>
      <c r="AL166" s="122"/>
      <c r="AM166" s="123"/>
      <c r="AN166" s="123"/>
      <c r="AO166" s="123"/>
      <c r="AP166" s="123"/>
      <c r="AQ166" s="123"/>
      <c r="AR166" s="123"/>
      <c r="AS166" s="124"/>
      <c r="AT166" s="124"/>
      <c r="AU166" s="124"/>
      <c r="AV166" s="125"/>
      <c r="AW166" s="125"/>
      <c r="AX166" s="125"/>
      <c r="AY166" s="126" t="s">
        <v>841</v>
      </c>
      <c r="AZ166" s="126"/>
      <c r="BA166" s="126"/>
      <c r="BB166" s="126"/>
      <c r="BC166" s="126"/>
      <c r="BD166" s="126"/>
      <c r="BE166" s="126"/>
      <c r="BF166" s="126"/>
      <c r="BG166" s="126"/>
      <c r="BH166" s="127"/>
      <c r="BI166" s="127"/>
      <c r="BJ166" s="127"/>
      <c r="BK166" s="127"/>
      <c r="BL166" s="128"/>
      <c r="BM166" s="129"/>
      <c r="BN166" s="130">
        <v>0</v>
      </c>
      <c r="BO166" s="121"/>
      <c r="BP166" s="121"/>
      <c r="BQ166" s="121"/>
      <c r="BR166" s="121"/>
      <c r="BS166" s="121"/>
      <c r="BT166" s="121"/>
      <c r="BU166" s="56">
        <f t="shared" si="29"/>
        <v>0</v>
      </c>
      <c r="BV166" s="126"/>
      <c r="BW166" s="126"/>
      <c r="BX166" s="126"/>
      <c r="BY166" s="126"/>
      <c r="BZ166" s="126"/>
      <c r="CA166" s="126"/>
      <c r="CB166" s="57"/>
      <c r="CC166" s="131">
        <v>50</v>
      </c>
      <c r="CD166" s="131">
        <v>200</v>
      </c>
      <c r="CE166" s="131">
        <v>250</v>
      </c>
      <c r="CF166" s="131">
        <v>1168.4100000000001</v>
      </c>
      <c r="CG166" s="131">
        <v>1220.49</v>
      </c>
      <c r="CH166" s="131">
        <v>1272.57</v>
      </c>
      <c r="CI166" s="56"/>
      <c r="CJ166" s="126"/>
      <c r="CK166" s="126"/>
      <c r="CL166" s="126"/>
      <c r="CM166" s="126"/>
      <c r="CN166" s="126"/>
      <c r="CO166" s="126"/>
      <c r="CP166" s="60"/>
      <c r="CQ166" s="132"/>
      <c r="CR166" s="132"/>
      <c r="CS166" s="132"/>
      <c r="CT166" s="132"/>
      <c r="CU166" s="132"/>
      <c r="CV166" s="132"/>
      <c r="CW166" s="62"/>
      <c r="CX166" s="133"/>
      <c r="CY166" s="133"/>
      <c r="CZ166" s="133"/>
      <c r="DA166" s="133"/>
      <c r="DB166" s="133"/>
      <c r="DC166" s="133"/>
      <c r="DD166" s="64"/>
      <c r="DE166" s="133"/>
      <c r="DF166" s="133"/>
      <c r="DG166" s="133"/>
      <c r="DH166" s="133"/>
      <c r="DI166" s="133"/>
      <c r="DJ166" s="133"/>
      <c r="DK166" s="134" t="s">
        <v>884</v>
      </c>
      <c r="DL166" s="62">
        <f>ROUNDUP(VLOOKUP($F166,[3]Activities!$A$9:$I$177,3,FALSE)/$AI166,2)</f>
        <v>1006.95</v>
      </c>
      <c r="DM166" s="135">
        <f>ROUNDUP(VLOOKUP($F166,[3]Activities!$A$9:$I$177,4,FALSE)/$AI166,2)</f>
        <v>1020.84</v>
      </c>
      <c r="DN166" s="135">
        <f>ROUNDUP(VLOOKUP($F166,[3]Activities!$A$9:$I$177,5,FALSE)/$AI166,2)</f>
        <v>1043.4100000000001</v>
      </c>
      <c r="DO166" s="135">
        <f>ROUNDUP(VLOOKUP($F166,[3]Activities!$A$9:$I$177,6,FALSE)/$AI166,2)</f>
        <v>1102.44</v>
      </c>
      <c r="DP166" s="135">
        <f>ROUNDUP(VLOOKUP($F166,[3]Activities!$A$9:$I$177,7,FALSE)/$AI166,2)</f>
        <v>1168.4100000000001</v>
      </c>
      <c r="DQ166" s="135">
        <f>ROUNDUP(VLOOKUP($F166,[3]Activities!$A$9:$I$177,8,FALSE)/$AI166,2)</f>
        <v>1220.49</v>
      </c>
      <c r="DR166" s="135">
        <f>ROUNDUP(VLOOKUP($F166,[3]Activities!$A$9:$I$177,9,FALSE)/$AI166,2)</f>
        <v>1272.57</v>
      </c>
      <c r="DS166" s="136"/>
    </row>
    <row r="167" spans="1:123" x14ac:dyDescent="0.3">
      <c r="A167" s="69" t="s">
        <v>188</v>
      </c>
      <c r="B167" s="69" t="s">
        <v>832</v>
      </c>
      <c r="C167" s="69" t="s">
        <v>1133</v>
      </c>
      <c r="D167" s="69" t="s">
        <v>834</v>
      </c>
      <c r="E167" s="69" t="s">
        <v>834</v>
      </c>
      <c r="F167" s="69" t="s">
        <v>1134</v>
      </c>
      <c r="G167" s="70" t="s">
        <v>1135</v>
      </c>
      <c r="H167" s="70" t="s">
        <v>1136</v>
      </c>
      <c r="I167" s="42">
        <v>0</v>
      </c>
      <c r="J167" s="71">
        <v>0</v>
      </c>
      <c r="K167" s="71">
        <v>0</v>
      </c>
      <c r="L167" s="71">
        <v>0</v>
      </c>
      <c r="M167" s="71">
        <v>0</v>
      </c>
      <c r="N167" s="71">
        <v>0</v>
      </c>
      <c r="O167" s="71">
        <v>0</v>
      </c>
      <c r="P167" s="72">
        <v>0</v>
      </c>
      <c r="Q167" s="45">
        <v>0</v>
      </c>
      <c r="R167" s="71">
        <v>0</v>
      </c>
      <c r="S167" s="71">
        <v>0</v>
      </c>
      <c r="T167" s="71">
        <v>0</v>
      </c>
      <c r="U167" s="71">
        <v>0</v>
      </c>
      <c r="V167" s="71">
        <v>0</v>
      </c>
      <c r="W167" s="71">
        <v>0</v>
      </c>
      <c r="X167" s="45">
        <v>0</v>
      </c>
      <c r="Y167" s="71">
        <v>0</v>
      </c>
      <c r="Z167" s="71">
        <v>0</v>
      </c>
      <c r="AA167" s="71">
        <v>0</v>
      </c>
      <c r="AB167" s="71">
        <v>0</v>
      </c>
      <c r="AC167" s="71">
        <v>0</v>
      </c>
      <c r="AD167" s="71">
        <v>0</v>
      </c>
      <c r="AE167" s="44">
        <f>[3]Parameters!$B$38</f>
        <v>0.05</v>
      </c>
      <c r="AF167" s="72">
        <v>0</v>
      </c>
      <c r="AG167" s="72">
        <v>1</v>
      </c>
      <c r="AH167" s="72">
        <v>1</v>
      </c>
      <c r="AI167" s="73">
        <v>1</v>
      </c>
      <c r="AJ167" s="73" t="s">
        <v>839</v>
      </c>
      <c r="AK167" s="73" t="s">
        <v>907</v>
      </c>
      <c r="AL167" s="73"/>
      <c r="AM167" s="74"/>
      <c r="AN167" s="74"/>
      <c r="AO167" s="74"/>
      <c r="AP167" s="74"/>
      <c r="AQ167" s="74"/>
      <c r="AR167" s="74"/>
      <c r="AS167" s="75"/>
      <c r="AT167" s="75"/>
      <c r="AU167" s="75"/>
      <c r="AV167" s="76"/>
      <c r="AW167" s="76"/>
      <c r="AX167" s="76"/>
      <c r="AY167" s="77" t="s">
        <v>841</v>
      </c>
      <c r="AZ167" s="77"/>
      <c r="BA167" s="77"/>
      <c r="BB167" s="77"/>
      <c r="BC167" s="77"/>
      <c r="BD167" s="77"/>
      <c r="BE167" s="77"/>
      <c r="BF167" s="77"/>
      <c r="BG167" s="77"/>
      <c r="BH167" s="78"/>
      <c r="BI167" s="78"/>
      <c r="BJ167" s="78"/>
      <c r="BK167" s="78"/>
      <c r="BL167" s="79"/>
      <c r="BM167" s="80"/>
      <c r="BN167" s="81"/>
      <c r="BO167" s="72"/>
      <c r="BP167" s="72"/>
      <c r="BQ167" s="72"/>
      <c r="BR167" s="72"/>
      <c r="BS167" s="72"/>
      <c r="BT167" s="72"/>
      <c r="BU167" s="56">
        <f t="shared" si="29"/>
        <v>0</v>
      </c>
      <c r="BV167" s="77"/>
      <c r="BW167" s="77"/>
      <c r="BX167" s="77"/>
      <c r="BY167" s="77"/>
      <c r="BZ167" s="77"/>
      <c r="CA167" s="77"/>
      <c r="CB167" s="57">
        <v>0.4</v>
      </c>
      <c r="CC167" s="82">
        <v>0.35</v>
      </c>
      <c r="CD167" s="82">
        <v>0.29899999999999999</v>
      </c>
      <c r="CE167" s="82">
        <v>0.3</v>
      </c>
      <c r="CF167" s="82">
        <v>0.3</v>
      </c>
      <c r="CG167" s="82">
        <v>0.3</v>
      </c>
      <c r="CH167" s="82">
        <v>0.30299999999999999</v>
      </c>
      <c r="CI167" s="56"/>
      <c r="CJ167" s="83"/>
      <c r="CK167" s="83"/>
      <c r="CL167" s="83"/>
      <c r="CM167" s="83"/>
      <c r="CN167" s="83"/>
      <c r="CO167" s="83"/>
      <c r="CP167" s="60"/>
      <c r="CQ167" s="84"/>
      <c r="CR167" s="84"/>
      <c r="CS167" s="84"/>
      <c r="CT167" s="84"/>
      <c r="CU167" s="84"/>
      <c r="CV167" s="84"/>
      <c r="CW167" s="62"/>
      <c r="CX167" s="85"/>
      <c r="CY167" s="85"/>
      <c r="CZ167" s="85"/>
      <c r="DA167" s="85"/>
      <c r="DB167" s="85"/>
      <c r="DC167" s="85"/>
      <c r="DD167" s="64"/>
      <c r="DE167" s="86"/>
      <c r="DF167" s="86"/>
      <c r="DG167" s="86"/>
      <c r="DH167" s="86"/>
      <c r="DI167" s="86"/>
      <c r="DJ167" s="86"/>
      <c r="DK167" s="87" t="s">
        <v>842</v>
      </c>
      <c r="DL167" s="62">
        <f>VLOOKUP($F167,[3]Activities!$A$9:$I$177,3,FALSE)/$AI167</f>
        <v>0.4</v>
      </c>
      <c r="DM167" s="88">
        <f>VLOOKUP($F167,[3]Activities!$A$9:$I$177,4,FALSE)/$AI167</f>
        <v>0.35</v>
      </c>
      <c r="DN167" s="88">
        <f>VLOOKUP($F167,[3]Activities!$A$9:$I$177,5,FALSE)/$AI167</f>
        <v>0.29899999999999999</v>
      </c>
      <c r="DO167" s="88">
        <f>VLOOKUP($F167,[3]Activities!$A$9:$I$177,6,FALSE)/$AI167</f>
        <v>0.3</v>
      </c>
      <c r="DP167" s="88">
        <f>VLOOKUP($F167,[3]Activities!$A$9:$I$177,7,FALSE)/$AI167</f>
        <v>0.3</v>
      </c>
      <c r="DQ167" s="88">
        <f>VLOOKUP($F167,[3]Activities!$A$9:$I$177,8,FALSE)/$AI167</f>
        <v>0.3</v>
      </c>
      <c r="DR167" s="88">
        <f>VLOOKUP($F167,[3]Activities!$A$9:$I$177,9,FALSE)/$AI167</f>
        <v>0.30299999999999999</v>
      </c>
      <c r="DS167" s="68"/>
    </row>
    <row r="168" spans="1:123" x14ac:dyDescent="0.3">
      <c r="A168" s="40" t="s">
        <v>189</v>
      </c>
      <c r="B168" s="40" t="s">
        <v>832</v>
      </c>
      <c r="C168" s="40" t="s">
        <v>1133</v>
      </c>
      <c r="D168" s="40" t="s">
        <v>874</v>
      </c>
      <c r="E168" s="40" t="s">
        <v>874</v>
      </c>
      <c r="F168" s="40" t="s">
        <v>1137</v>
      </c>
      <c r="G168" s="41" t="s">
        <v>1138</v>
      </c>
      <c r="H168" s="41" t="s">
        <v>1136</v>
      </c>
      <c r="I168" s="42">
        <v>0</v>
      </c>
      <c r="J168" s="43">
        <v>0</v>
      </c>
      <c r="K168" s="43">
        <v>0</v>
      </c>
      <c r="L168" s="43">
        <v>0</v>
      </c>
      <c r="M168" s="43">
        <v>0</v>
      </c>
      <c r="N168" s="43">
        <v>0</v>
      </c>
      <c r="O168" s="43">
        <v>0</v>
      </c>
      <c r="P168" s="44">
        <v>0</v>
      </c>
      <c r="Q168" s="45">
        <v>0</v>
      </c>
      <c r="R168" s="43">
        <v>0</v>
      </c>
      <c r="S168" s="43">
        <v>0</v>
      </c>
      <c r="T168" s="43">
        <v>0</v>
      </c>
      <c r="U168" s="43">
        <v>0</v>
      </c>
      <c r="V168" s="43">
        <v>0</v>
      </c>
      <c r="W168" s="43">
        <v>0</v>
      </c>
      <c r="X168" s="45">
        <v>0</v>
      </c>
      <c r="Y168" s="43">
        <v>0</v>
      </c>
      <c r="Z168" s="43">
        <v>0</v>
      </c>
      <c r="AA168" s="43">
        <v>0</v>
      </c>
      <c r="AB168" s="43">
        <v>0</v>
      </c>
      <c r="AC168" s="43">
        <v>0</v>
      </c>
      <c r="AD168" s="43">
        <v>0</v>
      </c>
      <c r="AE168" s="44">
        <f>[3]Parameters!$B$38</f>
        <v>0.05</v>
      </c>
      <c r="AF168" s="44">
        <v>0</v>
      </c>
      <c r="AG168" s="44">
        <v>1</v>
      </c>
      <c r="AH168" s="44">
        <v>1</v>
      </c>
      <c r="AI168" s="46">
        <v>1</v>
      </c>
      <c r="AJ168" s="46" t="s">
        <v>839</v>
      </c>
      <c r="AK168" s="46" t="s">
        <v>907</v>
      </c>
      <c r="AL168" s="46"/>
      <c r="AM168" s="47"/>
      <c r="AN168" s="47"/>
      <c r="AO168" s="47"/>
      <c r="AP168" s="47"/>
      <c r="AQ168" s="47"/>
      <c r="AR168" s="47"/>
      <c r="AS168" s="48"/>
      <c r="AT168" s="48"/>
      <c r="AU168" s="48"/>
      <c r="AV168" s="49"/>
      <c r="AW168" s="49"/>
      <c r="AX168" s="49"/>
      <c r="AY168" s="50" t="s">
        <v>841</v>
      </c>
      <c r="AZ168" s="50"/>
      <c r="BA168" s="50"/>
      <c r="BB168" s="51"/>
      <c r="BC168" s="51"/>
      <c r="BD168" s="51"/>
      <c r="BE168" s="51"/>
      <c r="BF168" s="51"/>
      <c r="BG168" s="51"/>
      <c r="BH168" s="52"/>
      <c r="BI168" s="52"/>
      <c r="BJ168" s="52"/>
      <c r="BK168" s="52"/>
      <c r="BL168" s="53"/>
      <c r="BM168" s="54"/>
      <c r="BN168" s="55"/>
      <c r="BO168" s="44"/>
      <c r="BP168" s="44"/>
      <c r="BQ168" s="44"/>
      <c r="BR168" s="44"/>
      <c r="BS168" s="44"/>
      <c r="BT168" s="44"/>
      <c r="BU168" s="56">
        <f t="shared" si="29"/>
        <v>0</v>
      </c>
      <c r="BV168" s="50"/>
      <c r="BW168" s="50"/>
      <c r="BX168" s="50"/>
      <c r="BY168" s="50"/>
      <c r="BZ168" s="50"/>
      <c r="CA168" s="50"/>
      <c r="CB168" s="57">
        <v>0.3</v>
      </c>
      <c r="CC168" s="58">
        <v>0.34</v>
      </c>
      <c r="CD168" s="58">
        <v>0.38800000000000001</v>
      </c>
      <c r="CE168" s="58">
        <v>0.37</v>
      </c>
      <c r="CF168" s="58">
        <v>0.35</v>
      </c>
      <c r="CG168" s="58">
        <v>0.34</v>
      </c>
      <c r="CH168" s="58">
        <v>0.32100000000000001</v>
      </c>
      <c r="CI168" s="56"/>
      <c r="CJ168" s="59"/>
      <c r="CK168" s="59"/>
      <c r="CL168" s="59"/>
      <c r="CM168" s="59"/>
      <c r="CN168" s="59"/>
      <c r="CO168" s="59"/>
      <c r="CP168" s="60"/>
      <c r="CQ168" s="61"/>
      <c r="CR168" s="61"/>
      <c r="CS168" s="61"/>
      <c r="CT168" s="61"/>
      <c r="CU168" s="61"/>
      <c r="CV168" s="61"/>
      <c r="CW168" s="62"/>
      <c r="CX168" s="63"/>
      <c r="CY168" s="63"/>
      <c r="CZ168" s="63"/>
      <c r="DA168" s="63"/>
      <c r="DB168" s="63"/>
      <c r="DC168" s="63"/>
      <c r="DD168" s="64"/>
      <c r="DE168" s="65"/>
      <c r="DF168" s="65"/>
      <c r="DG168" s="65"/>
      <c r="DH168" s="65"/>
      <c r="DI168" s="65"/>
      <c r="DJ168" s="65"/>
      <c r="DK168" s="66" t="s">
        <v>869</v>
      </c>
      <c r="DL168" s="62">
        <f>VLOOKUP($F168,[3]Activities!$A$9:$I$177,3,FALSE)/$AI168</f>
        <v>0.3</v>
      </c>
      <c r="DM168" s="67">
        <f>VLOOKUP($F168,[3]Activities!$A$9:$I$177,4,FALSE)/$AI168</f>
        <v>0.34</v>
      </c>
      <c r="DN168" s="67">
        <f>VLOOKUP($F168,[3]Activities!$A$9:$I$177,5,FALSE)/$AI168</f>
        <v>0.38800000000000001</v>
      </c>
      <c r="DO168" s="67">
        <f>VLOOKUP($F168,[3]Activities!$A$9:$I$177,6,FALSE)/$AI168</f>
        <v>0.37</v>
      </c>
      <c r="DP168" s="67">
        <f>VLOOKUP($F168,[3]Activities!$A$9:$I$177,7,FALSE)/$AI168</f>
        <v>0.35</v>
      </c>
      <c r="DQ168" s="67">
        <f>VLOOKUP($F168,[3]Activities!$A$9:$I$177,8,FALSE)/$AI168</f>
        <v>0.34</v>
      </c>
      <c r="DR168" s="67">
        <f>VLOOKUP($F168,[3]Activities!$A$9:$I$177,9,FALSE)/$AI168</f>
        <v>0.32100000000000001</v>
      </c>
      <c r="DS168" s="68"/>
    </row>
    <row r="169" spans="1:123" x14ac:dyDescent="0.3">
      <c r="A169" s="69" t="s">
        <v>190</v>
      </c>
      <c r="B169" s="69" t="s">
        <v>888</v>
      </c>
      <c r="C169" s="69" t="s">
        <v>1133</v>
      </c>
      <c r="D169" s="69" t="s">
        <v>889</v>
      </c>
      <c r="E169" s="69" t="s">
        <v>889</v>
      </c>
      <c r="F169" s="69" t="s">
        <v>1139</v>
      </c>
      <c r="G169" s="70" t="s">
        <v>1140</v>
      </c>
      <c r="H169" s="70" t="s">
        <v>1136</v>
      </c>
      <c r="I169" s="42">
        <v>0</v>
      </c>
      <c r="J169" s="71">
        <v>0</v>
      </c>
      <c r="K169" s="71">
        <v>0</v>
      </c>
      <c r="L169" s="71">
        <v>0</v>
      </c>
      <c r="M169" s="71">
        <v>0</v>
      </c>
      <c r="N169" s="71">
        <v>0</v>
      </c>
      <c r="O169" s="71">
        <v>0</v>
      </c>
      <c r="P169" s="72">
        <v>0</v>
      </c>
      <c r="Q169" s="45">
        <v>0</v>
      </c>
      <c r="R169" s="71">
        <v>0</v>
      </c>
      <c r="S169" s="71">
        <v>0</v>
      </c>
      <c r="T169" s="71">
        <v>0</v>
      </c>
      <c r="U169" s="71">
        <v>0</v>
      </c>
      <c r="V169" s="71">
        <v>0</v>
      </c>
      <c r="W169" s="71">
        <v>0</v>
      </c>
      <c r="X169" s="45">
        <v>0</v>
      </c>
      <c r="Y169" s="71">
        <v>0</v>
      </c>
      <c r="Z169" s="71">
        <v>0</v>
      </c>
      <c r="AA169" s="71">
        <v>0</v>
      </c>
      <c r="AB169" s="71">
        <v>0</v>
      </c>
      <c r="AC169" s="71">
        <v>0</v>
      </c>
      <c r="AD169" s="71">
        <v>0</v>
      </c>
      <c r="AE169" s="44">
        <f>[3]Parameters!$B$38</f>
        <v>0.05</v>
      </c>
      <c r="AF169" s="72">
        <v>0</v>
      </c>
      <c r="AG169" s="72">
        <v>1</v>
      </c>
      <c r="AH169" s="72">
        <v>1</v>
      </c>
      <c r="AI169" s="73">
        <v>1</v>
      </c>
      <c r="AJ169" s="73" t="s">
        <v>839</v>
      </c>
      <c r="AK169" s="73" t="s">
        <v>907</v>
      </c>
      <c r="AL169" s="73"/>
      <c r="AM169" s="74"/>
      <c r="AN169" s="74"/>
      <c r="AO169" s="74"/>
      <c r="AP169" s="74"/>
      <c r="AQ169" s="74"/>
      <c r="AR169" s="74"/>
      <c r="AS169" s="75"/>
      <c r="AT169" s="75"/>
      <c r="AU169" s="75"/>
      <c r="AV169" s="76"/>
      <c r="AW169" s="76"/>
      <c r="AX169" s="76"/>
      <c r="AY169" s="77" t="s">
        <v>841</v>
      </c>
      <c r="AZ169" s="77"/>
      <c r="BA169" s="77"/>
      <c r="BB169" s="77"/>
      <c r="BC169" s="77"/>
      <c r="BD169" s="77"/>
      <c r="BE169" s="77"/>
      <c r="BF169" s="77"/>
      <c r="BG169" s="77"/>
      <c r="BH169" s="78"/>
      <c r="BI169" s="78"/>
      <c r="BJ169" s="78"/>
      <c r="BK169" s="78"/>
      <c r="BL169" s="79"/>
      <c r="BM169" s="80"/>
      <c r="BN169" s="81"/>
      <c r="BO169" s="72"/>
      <c r="BP169" s="72"/>
      <c r="BQ169" s="72"/>
      <c r="BR169" s="72"/>
      <c r="BS169" s="72"/>
      <c r="BT169" s="72"/>
      <c r="BU169" s="56">
        <f t="shared" si="29"/>
        <v>0</v>
      </c>
      <c r="BV169" s="77"/>
      <c r="BW169" s="77"/>
      <c r="BX169" s="77"/>
      <c r="BY169" s="77"/>
      <c r="BZ169" s="77"/>
      <c r="CA169" s="77"/>
      <c r="CB169" s="57">
        <v>0.3</v>
      </c>
      <c r="CC169" s="82">
        <v>0.26</v>
      </c>
      <c r="CD169" s="82">
        <v>0.21299999999999999</v>
      </c>
      <c r="CE169" s="82">
        <v>0.2</v>
      </c>
      <c r="CF169" s="82">
        <v>0.19</v>
      </c>
      <c r="CG169" s="82">
        <v>0.18</v>
      </c>
      <c r="CH169" s="82">
        <v>0.16600000000000001</v>
      </c>
      <c r="CI169" s="56"/>
      <c r="CJ169" s="83"/>
      <c r="CK169" s="83"/>
      <c r="CL169" s="83"/>
      <c r="CM169" s="83"/>
      <c r="CN169" s="83"/>
      <c r="CO169" s="83"/>
      <c r="CP169" s="60"/>
      <c r="CQ169" s="84"/>
      <c r="CR169" s="84"/>
      <c r="CS169" s="84"/>
      <c r="CT169" s="84"/>
      <c r="CU169" s="84"/>
      <c r="CV169" s="84"/>
      <c r="CW169" s="62"/>
      <c r="CX169" s="85"/>
      <c r="CY169" s="85"/>
      <c r="CZ169" s="85"/>
      <c r="DA169" s="85"/>
      <c r="DB169" s="85"/>
      <c r="DC169" s="85"/>
      <c r="DD169" s="64"/>
      <c r="DE169" s="86"/>
      <c r="DF169" s="86"/>
      <c r="DG169" s="86"/>
      <c r="DH169" s="86"/>
      <c r="DI169" s="86"/>
      <c r="DJ169" s="86"/>
      <c r="DK169" s="87" t="s">
        <v>869</v>
      </c>
      <c r="DL169" s="62">
        <f>VLOOKUP($F169,[3]Activities!$A$9:$I$177,3,FALSE)/$AI169</f>
        <v>0.3</v>
      </c>
      <c r="DM169" s="88">
        <f>VLOOKUP($F169,[3]Activities!$A$9:$I$177,4,FALSE)/$AI169</f>
        <v>0.26</v>
      </c>
      <c r="DN169" s="88">
        <f>VLOOKUP($F169,[3]Activities!$A$9:$I$177,5,FALSE)/$AI169</f>
        <v>0.21299999999999999</v>
      </c>
      <c r="DO169" s="88">
        <f>VLOOKUP($F169,[3]Activities!$A$9:$I$177,6,FALSE)/$AI169</f>
        <v>0.2</v>
      </c>
      <c r="DP169" s="88">
        <f>VLOOKUP($F169,[3]Activities!$A$9:$I$177,7,FALSE)/$AI169</f>
        <v>0.19</v>
      </c>
      <c r="DQ169" s="88">
        <f>VLOOKUP($F169,[3]Activities!$A$9:$I$177,8,FALSE)/$AI169</f>
        <v>0.18</v>
      </c>
      <c r="DR169" s="88">
        <f>VLOOKUP($F169,[3]Activities!$A$9:$I$177,9,FALSE)/$AI169</f>
        <v>0.16600000000000001</v>
      </c>
      <c r="DS169" s="68"/>
    </row>
    <row r="170" spans="1:123" x14ac:dyDescent="0.3">
      <c r="A170" s="40" t="s">
        <v>191</v>
      </c>
      <c r="B170" s="40" t="s">
        <v>888</v>
      </c>
      <c r="C170" s="40" t="s">
        <v>1133</v>
      </c>
      <c r="D170" s="40" t="s">
        <v>889</v>
      </c>
      <c r="E170" s="40" t="s">
        <v>889</v>
      </c>
      <c r="F170" s="40" t="s">
        <v>1141</v>
      </c>
      <c r="G170" s="41" t="s">
        <v>1142</v>
      </c>
      <c r="H170" s="41" t="s">
        <v>1136</v>
      </c>
      <c r="I170" s="42">
        <v>0</v>
      </c>
      <c r="J170" s="43">
        <v>0</v>
      </c>
      <c r="K170" s="43">
        <v>0</v>
      </c>
      <c r="L170" s="43">
        <v>0</v>
      </c>
      <c r="M170" s="43">
        <v>0</v>
      </c>
      <c r="N170" s="43">
        <v>0</v>
      </c>
      <c r="O170" s="43">
        <v>0</v>
      </c>
      <c r="P170" s="44">
        <v>0</v>
      </c>
      <c r="Q170" s="45">
        <v>0</v>
      </c>
      <c r="R170" s="43">
        <v>0</v>
      </c>
      <c r="S170" s="43">
        <v>0</v>
      </c>
      <c r="T170" s="43">
        <v>0</v>
      </c>
      <c r="U170" s="43">
        <v>0</v>
      </c>
      <c r="V170" s="43">
        <v>0</v>
      </c>
      <c r="W170" s="43">
        <v>0</v>
      </c>
      <c r="X170" s="45">
        <v>0</v>
      </c>
      <c r="Y170" s="43">
        <v>0</v>
      </c>
      <c r="Z170" s="43">
        <v>0</v>
      </c>
      <c r="AA170" s="43">
        <v>0</v>
      </c>
      <c r="AB170" s="43">
        <v>0</v>
      </c>
      <c r="AC170" s="43">
        <v>0</v>
      </c>
      <c r="AD170" s="43">
        <v>0</v>
      </c>
      <c r="AE170" s="44">
        <f>[3]Parameters!$B$38</f>
        <v>0.05</v>
      </c>
      <c r="AF170" s="44">
        <v>0</v>
      </c>
      <c r="AG170" s="44">
        <v>1</v>
      </c>
      <c r="AH170" s="44">
        <v>1</v>
      </c>
      <c r="AI170" s="46">
        <v>1</v>
      </c>
      <c r="AJ170" s="46" t="s">
        <v>839</v>
      </c>
      <c r="AK170" s="46" t="s">
        <v>907</v>
      </c>
      <c r="AL170" s="46"/>
      <c r="AM170" s="47"/>
      <c r="AN170" s="47"/>
      <c r="AO170" s="47"/>
      <c r="AP170" s="47"/>
      <c r="AQ170" s="47"/>
      <c r="AR170" s="47"/>
      <c r="AS170" s="48"/>
      <c r="AT170" s="48"/>
      <c r="AU170" s="48"/>
      <c r="AV170" s="49"/>
      <c r="AW170" s="49"/>
      <c r="AX170" s="49"/>
      <c r="AY170" s="50" t="s">
        <v>841</v>
      </c>
      <c r="AZ170" s="50"/>
      <c r="BA170" s="50"/>
      <c r="BB170" s="51"/>
      <c r="BC170" s="51"/>
      <c r="BD170" s="51"/>
      <c r="BE170" s="51"/>
      <c r="BF170" s="51"/>
      <c r="BG170" s="51"/>
      <c r="BH170" s="52"/>
      <c r="BI170" s="52"/>
      <c r="BJ170" s="52"/>
      <c r="BK170" s="52"/>
      <c r="BL170" s="53"/>
      <c r="BM170" s="54"/>
      <c r="BN170" s="55"/>
      <c r="BO170" s="44"/>
      <c r="BP170" s="44"/>
      <c r="BQ170" s="44"/>
      <c r="BR170" s="44"/>
      <c r="BS170" s="44"/>
      <c r="BT170" s="44"/>
      <c r="BU170" s="56">
        <f t="shared" si="29"/>
        <v>0</v>
      </c>
      <c r="BV170" s="50"/>
      <c r="BW170" s="50"/>
      <c r="BX170" s="50"/>
      <c r="BY170" s="50"/>
      <c r="BZ170" s="50"/>
      <c r="CA170" s="50"/>
      <c r="CB170" s="57">
        <v>12.6</v>
      </c>
      <c r="CC170" s="58">
        <v>10.24</v>
      </c>
      <c r="CD170" s="58">
        <v>7.87</v>
      </c>
      <c r="CE170" s="58">
        <v>7.43</v>
      </c>
      <c r="CF170" s="58">
        <v>6.99</v>
      </c>
      <c r="CG170" s="58">
        <v>6.55</v>
      </c>
      <c r="CH170" s="58">
        <v>6.11</v>
      </c>
      <c r="CI170" s="56"/>
      <c r="CJ170" s="59"/>
      <c r="CK170" s="59"/>
      <c r="CL170" s="59"/>
      <c r="CM170" s="59"/>
      <c r="CN170" s="59"/>
      <c r="CO170" s="59"/>
      <c r="CP170" s="60"/>
      <c r="CQ170" s="61"/>
      <c r="CR170" s="61"/>
      <c r="CS170" s="61"/>
      <c r="CT170" s="61"/>
      <c r="CU170" s="61"/>
      <c r="CV170" s="61"/>
      <c r="CW170" s="62"/>
      <c r="CX170" s="63"/>
      <c r="CY170" s="63"/>
      <c r="CZ170" s="63"/>
      <c r="DA170" s="63"/>
      <c r="DB170" s="63"/>
      <c r="DC170" s="63"/>
      <c r="DD170" s="64"/>
      <c r="DE170" s="65"/>
      <c r="DF170" s="65"/>
      <c r="DG170" s="65"/>
      <c r="DH170" s="65"/>
      <c r="DI170" s="65"/>
      <c r="DJ170" s="65"/>
      <c r="DK170" s="66" t="s">
        <v>869</v>
      </c>
      <c r="DL170" s="62">
        <f>VLOOKUP($F170,[3]Activities!$A$9:$I$177,3,FALSE)/$AI170</f>
        <v>12.6</v>
      </c>
      <c r="DM170" s="67">
        <f>VLOOKUP($F170,[3]Activities!$A$9:$I$177,4,FALSE)/$AI170</f>
        <v>10.24</v>
      </c>
      <c r="DN170" s="67">
        <f>VLOOKUP($F170,[3]Activities!$A$9:$I$177,5,FALSE)/$AI170</f>
        <v>7.87</v>
      </c>
      <c r="DO170" s="67">
        <f>VLOOKUP($F170,[3]Activities!$A$9:$I$177,6,FALSE)/$AI170</f>
        <v>7.43</v>
      </c>
      <c r="DP170" s="67">
        <f>VLOOKUP($F170,[3]Activities!$A$9:$I$177,7,FALSE)/$AI170</f>
        <v>6.99</v>
      </c>
      <c r="DQ170" s="67">
        <f>VLOOKUP($F170,[3]Activities!$A$9:$I$177,8,FALSE)/$AI170</f>
        <v>6.55</v>
      </c>
      <c r="DR170" s="67">
        <f>VLOOKUP($F170,[3]Activities!$A$9:$I$177,9,FALSE)/$AI170</f>
        <v>6.11</v>
      </c>
      <c r="DS170" s="68"/>
    </row>
    <row r="171" spans="1:123" x14ac:dyDescent="0.3">
      <c r="A171" s="69" t="s">
        <v>192</v>
      </c>
      <c r="B171" s="69" t="s">
        <v>888</v>
      </c>
      <c r="C171" s="69" t="s">
        <v>1133</v>
      </c>
      <c r="D171" s="69" t="s">
        <v>889</v>
      </c>
      <c r="E171" s="69" t="s">
        <v>889</v>
      </c>
      <c r="F171" s="69" t="s">
        <v>1143</v>
      </c>
      <c r="G171" s="70" t="s">
        <v>1144</v>
      </c>
      <c r="H171" s="70" t="s">
        <v>1136</v>
      </c>
      <c r="I171" s="42">
        <v>0</v>
      </c>
      <c r="J171" s="71">
        <v>0</v>
      </c>
      <c r="K171" s="71">
        <v>0</v>
      </c>
      <c r="L171" s="71">
        <v>0</v>
      </c>
      <c r="M171" s="71">
        <v>0</v>
      </c>
      <c r="N171" s="71">
        <v>0</v>
      </c>
      <c r="O171" s="71">
        <v>0</v>
      </c>
      <c r="P171" s="72">
        <v>0</v>
      </c>
      <c r="Q171" s="45">
        <v>0</v>
      </c>
      <c r="R171" s="71">
        <v>0</v>
      </c>
      <c r="S171" s="71">
        <v>0</v>
      </c>
      <c r="T171" s="71">
        <v>0</v>
      </c>
      <c r="U171" s="71">
        <v>0</v>
      </c>
      <c r="V171" s="71">
        <v>0</v>
      </c>
      <c r="W171" s="71">
        <v>0</v>
      </c>
      <c r="X171" s="45">
        <v>0</v>
      </c>
      <c r="Y171" s="71">
        <v>0</v>
      </c>
      <c r="Z171" s="71">
        <v>0</v>
      </c>
      <c r="AA171" s="71">
        <v>0</v>
      </c>
      <c r="AB171" s="71">
        <v>0</v>
      </c>
      <c r="AC171" s="71">
        <v>0</v>
      </c>
      <c r="AD171" s="71">
        <v>0</v>
      </c>
      <c r="AE171" s="44">
        <f>[3]Parameters!$B$38</f>
        <v>0.05</v>
      </c>
      <c r="AF171" s="72">
        <v>0</v>
      </c>
      <c r="AG171" s="72">
        <v>1</v>
      </c>
      <c r="AH171" s="72">
        <v>1</v>
      </c>
      <c r="AI171" s="73">
        <v>1</v>
      </c>
      <c r="AJ171" s="73" t="s">
        <v>839</v>
      </c>
      <c r="AK171" s="73" t="s">
        <v>907</v>
      </c>
      <c r="AL171" s="73"/>
      <c r="AM171" s="74"/>
      <c r="AN171" s="74"/>
      <c r="AO171" s="74"/>
      <c r="AP171" s="74"/>
      <c r="AQ171" s="74"/>
      <c r="AR171" s="74"/>
      <c r="AS171" s="75"/>
      <c r="AT171" s="75"/>
      <c r="AU171" s="75"/>
      <c r="AV171" s="76"/>
      <c r="AW171" s="76"/>
      <c r="AX171" s="76"/>
      <c r="AY171" s="77" t="s">
        <v>841</v>
      </c>
      <c r="AZ171" s="77"/>
      <c r="BA171" s="77"/>
      <c r="BB171" s="77"/>
      <c r="BC171" s="77"/>
      <c r="BD171" s="77"/>
      <c r="BE171" s="77"/>
      <c r="BF171" s="77"/>
      <c r="BG171" s="77"/>
      <c r="BH171" s="78"/>
      <c r="BI171" s="78"/>
      <c r="BJ171" s="78"/>
      <c r="BK171" s="78"/>
      <c r="BL171" s="79"/>
      <c r="BM171" s="80"/>
      <c r="BN171" s="81"/>
      <c r="BO171" s="72"/>
      <c r="BP171" s="72"/>
      <c r="BQ171" s="72"/>
      <c r="BR171" s="72"/>
      <c r="BS171" s="72"/>
      <c r="BT171" s="72"/>
      <c r="BU171" s="56">
        <f t="shared" si="29"/>
        <v>0</v>
      </c>
      <c r="BV171" s="77"/>
      <c r="BW171" s="77"/>
      <c r="BX171" s="77"/>
      <c r="BY171" s="77"/>
      <c r="BZ171" s="77"/>
      <c r="CA171" s="77"/>
      <c r="CB171" s="57">
        <v>4.5</v>
      </c>
      <c r="CC171" s="82">
        <v>4.03</v>
      </c>
      <c r="CD171" s="82">
        <v>3.56</v>
      </c>
      <c r="CE171" s="82">
        <v>3.32</v>
      </c>
      <c r="CF171" s="82">
        <v>3.07</v>
      </c>
      <c r="CG171" s="82">
        <v>2.83</v>
      </c>
      <c r="CH171" s="82">
        <v>2.58</v>
      </c>
      <c r="CI171" s="56"/>
      <c r="CJ171" s="83"/>
      <c r="CK171" s="83"/>
      <c r="CL171" s="83"/>
      <c r="CM171" s="83"/>
      <c r="CN171" s="83"/>
      <c r="CO171" s="83"/>
      <c r="CP171" s="60"/>
      <c r="CQ171" s="84"/>
      <c r="CR171" s="84"/>
      <c r="CS171" s="84"/>
      <c r="CT171" s="84"/>
      <c r="CU171" s="84"/>
      <c r="CV171" s="84"/>
      <c r="CW171" s="62"/>
      <c r="CX171" s="85"/>
      <c r="CY171" s="85"/>
      <c r="CZ171" s="85"/>
      <c r="DA171" s="85"/>
      <c r="DB171" s="85"/>
      <c r="DC171" s="85"/>
      <c r="DD171" s="64"/>
      <c r="DE171" s="86"/>
      <c r="DF171" s="86"/>
      <c r="DG171" s="86"/>
      <c r="DH171" s="86"/>
      <c r="DI171" s="86"/>
      <c r="DJ171" s="86"/>
      <c r="DK171" s="87" t="s">
        <v>869</v>
      </c>
      <c r="DL171" s="62">
        <f>VLOOKUP($F171,[3]Activities!$A$9:$I$177,3,FALSE)/$AI171</f>
        <v>4.5</v>
      </c>
      <c r="DM171" s="88">
        <f>VLOOKUP($F171,[3]Activities!$A$9:$I$177,4,FALSE)/$AI171</f>
        <v>4.03</v>
      </c>
      <c r="DN171" s="88">
        <f>VLOOKUP($F171,[3]Activities!$A$9:$I$177,5,FALSE)/$AI171</f>
        <v>3.56</v>
      </c>
      <c r="DO171" s="88">
        <f>VLOOKUP($F171,[3]Activities!$A$9:$I$177,6,FALSE)/$AI171</f>
        <v>3.32</v>
      </c>
      <c r="DP171" s="88">
        <f>VLOOKUP($F171,[3]Activities!$A$9:$I$177,7,FALSE)/$AI171</f>
        <v>3.07</v>
      </c>
      <c r="DQ171" s="88">
        <f>VLOOKUP($F171,[3]Activities!$A$9:$I$177,8,FALSE)/$AI171</f>
        <v>2.83</v>
      </c>
      <c r="DR171" s="88">
        <f>VLOOKUP($F171,[3]Activities!$A$9:$I$177,9,FALSE)/$AI171</f>
        <v>2.58</v>
      </c>
      <c r="DS171" s="68"/>
    </row>
    <row r="172" spans="1:123" x14ac:dyDescent="0.3">
      <c r="A172" s="40" t="s">
        <v>193</v>
      </c>
      <c r="B172" s="40" t="s">
        <v>901</v>
      </c>
      <c r="C172" s="40" t="s">
        <v>1133</v>
      </c>
      <c r="D172" s="40" t="s">
        <v>902</v>
      </c>
      <c r="E172" s="40" t="s">
        <v>938</v>
      </c>
      <c r="F172" s="40" t="s">
        <v>1145</v>
      </c>
      <c r="G172" s="41" t="s">
        <v>1146</v>
      </c>
      <c r="H172" s="41" t="s">
        <v>1136</v>
      </c>
      <c r="I172" s="42">
        <v>0</v>
      </c>
      <c r="J172" s="43">
        <v>0</v>
      </c>
      <c r="K172" s="43">
        <v>0</v>
      </c>
      <c r="L172" s="43">
        <v>0</v>
      </c>
      <c r="M172" s="43">
        <v>0</v>
      </c>
      <c r="N172" s="43">
        <v>0</v>
      </c>
      <c r="O172" s="43">
        <v>0</v>
      </c>
      <c r="P172" s="44">
        <v>0</v>
      </c>
      <c r="Q172" s="45">
        <v>0</v>
      </c>
      <c r="R172" s="43">
        <v>0</v>
      </c>
      <c r="S172" s="43">
        <v>0</v>
      </c>
      <c r="T172" s="43">
        <v>0</v>
      </c>
      <c r="U172" s="43">
        <v>0</v>
      </c>
      <c r="V172" s="43">
        <v>0</v>
      </c>
      <c r="W172" s="43">
        <v>0</v>
      </c>
      <c r="X172" s="45">
        <v>0</v>
      </c>
      <c r="Y172" s="43">
        <v>0</v>
      </c>
      <c r="Z172" s="43">
        <v>0</v>
      </c>
      <c r="AA172" s="43">
        <v>0</v>
      </c>
      <c r="AB172" s="43">
        <v>0</v>
      </c>
      <c r="AC172" s="43">
        <v>0</v>
      </c>
      <c r="AD172" s="43">
        <v>0</v>
      </c>
      <c r="AE172" s="44">
        <f>[3]Parameters!$B$38</f>
        <v>0.05</v>
      </c>
      <c r="AF172" s="44">
        <v>0</v>
      </c>
      <c r="AG172" s="44">
        <v>1</v>
      </c>
      <c r="AH172" s="44">
        <v>1</v>
      </c>
      <c r="AI172" s="46">
        <v>1</v>
      </c>
      <c r="AJ172" s="46" t="s">
        <v>839</v>
      </c>
      <c r="AK172" s="46" t="s">
        <v>907</v>
      </c>
      <c r="AL172" s="46"/>
      <c r="AM172" s="47"/>
      <c r="AN172" s="47"/>
      <c r="AO172" s="47"/>
      <c r="AP172" s="47"/>
      <c r="AQ172" s="47"/>
      <c r="AR172" s="47"/>
      <c r="AS172" s="48"/>
      <c r="AT172" s="48"/>
      <c r="AU172" s="48"/>
      <c r="AV172" s="49"/>
      <c r="AW172" s="49"/>
      <c r="AX172" s="49"/>
      <c r="AY172" s="50" t="s">
        <v>841</v>
      </c>
      <c r="AZ172" s="50"/>
      <c r="BA172" s="50"/>
      <c r="BB172" s="51"/>
      <c r="BC172" s="51"/>
      <c r="BD172" s="51"/>
      <c r="BE172" s="51"/>
      <c r="BF172" s="51"/>
      <c r="BG172" s="51"/>
      <c r="BH172" s="52"/>
      <c r="BI172" s="52"/>
      <c r="BJ172" s="52"/>
      <c r="BK172" s="52"/>
      <c r="BL172" s="53"/>
      <c r="BM172" s="54"/>
      <c r="BN172" s="55"/>
      <c r="BO172" s="44"/>
      <c r="BP172" s="44"/>
      <c r="BQ172" s="44"/>
      <c r="BR172" s="44"/>
      <c r="BS172" s="44"/>
      <c r="BT172" s="44"/>
      <c r="BU172" s="56">
        <f t="shared" si="29"/>
        <v>0</v>
      </c>
      <c r="BV172" s="50"/>
      <c r="BW172" s="50"/>
      <c r="BX172" s="50"/>
      <c r="BY172" s="50"/>
      <c r="BZ172" s="50"/>
      <c r="CA172" s="50"/>
      <c r="CB172" s="57">
        <v>0.9</v>
      </c>
      <c r="CC172" s="58">
        <v>0.85</v>
      </c>
      <c r="CD172" s="58">
        <v>0.80200000000000005</v>
      </c>
      <c r="CE172" s="58">
        <v>0.75</v>
      </c>
      <c r="CF172" s="58">
        <v>0.7</v>
      </c>
      <c r="CG172" s="58">
        <v>0.65</v>
      </c>
      <c r="CH172" s="58">
        <v>0.60199999999999998</v>
      </c>
      <c r="CI172" s="56"/>
      <c r="CJ172" s="59"/>
      <c r="CK172" s="59"/>
      <c r="CL172" s="59"/>
      <c r="CM172" s="59"/>
      <c r="CN172" s="59"/>
      <c r="CO172" s="59"/>
      <c r="CP172" s="60"/>
      <c r="CQ172" s="61"/>
      <c r="CR172" s="61"/>
      <c r="CS172" s="61"/>
      <c r="CT172" s="61"/>
      <c r="CU172" s="61"/>
      <c r="CV172" s="61"/>
      <c r="CW172" s="62"/>
      <c r="CX172" s="63"/>
      <c r="CY172" s="63"/>
      <c r="CZ172" s="63"/>
      <c r="DA172" s="63"/>
      <c r="DB172" s="63"/>
      <c r="DC172" s="63"/>
      <c r="DD172" s="64"/>
      <c r="DE172" s="65"/>
      <c r="DF172" s="65"/>
      <c r="DG172" s="65"/>
      <c r="DH172" s="65"/>
      <c r="DI172" s="65"/>
      <c r="DJ172" s="65"/>
      <c r="DK172" s="66" t="s">
        <v>869</v>
      </c>
      <c r="DL172" s="62">
        <f>VLOOKUP($F172,[3]Activities!$A$9:$I$177,3,FALSE)/$AI172</f>
        <v>0.9</v>
      </c>
      <c r="DM172" s="67">
        <f>VLOOKUP($F172,[3]Activities!$A$9:$I$177,4,FALSE)/$AI172</f>
        <v>0.85</v>
      </c>
      <c r="DN172" s="67">
        <f>VLOOKUP($F172,[3]Activities!$A$9:$I$177,5,FALSE)/$AI172</f>
        <v>0.80200000000000005</v>
      </c>
      <c r="DO172" s="67">
        <f>VLOOKUP($F172,[3]Activities!$A$9:$I$177,6,FALSE)/$AI172</f>
        <v>0.75</v>
      </c>
      <c r="DP172" s="67">
        <f>VLOOKUP($F172,[3]Activities!$A$9:$I$177,7,FALSE)/$AI172</f>
        <v>0.7</v>
      </c>
      <c r="DQ172" s="67">
        <f>VLOOKUP($F172,[3]Activities!$A$9:$I$177,8,FALSE)/$AI172</f>
        <v>0.65</v>
      </c>
      <c r="DR172" s="67">
        <f>VLOOKUP($F172,[3]Activities!$A$9:$I$177,9,FALSE)/$AI172</f>
        <v>0.60199999999999998</v>
      </c>
      <c r="DS172" s="68"/>
    </row>
    <row r="173" spans="1:123" x14ac:dyDescent="0.3">
      <c r="A173" s="69" t="s">
        <v>194</v>
      </c>
      <c r="B173" s="69" t="s">
        <v>901</v>
      </c>
      <c r="C173" s="69" t="s">
        <v>1133</v>
      </c>
      <c r="D173" s="69" t="s">
        <v>902</v>
      </c>
      <c r="E173" s="69" t="s">
        <v>1111</v>
      </c>
      <c r="F173" s="69" t="s">
        <v>1147</v>
      </c>
      <c r="G173" s="70" t="s">
        <v>1148</v>
      </c>
      <c r="H173" s="70" t="s">
        <v>1136</v>
      </c>
      <c r="I173" s="42">
        <v>0</v>
      </c>
      <c r="J173" s="71">
        <v>0</v>
      </c>
      <c r="K173" s="71">
        <v>0</v>
      </c>
      <c r="L173" s="71">
        <v>0</v>
      </c>
      <c r="M173" s="71">
        <v>0</v>
      </c>
      <c r="N173" s="71">
        <v>0</v>
      </c>
      <c r="O173" s="71">
        <v>0</v>
      </c>
      <c r="P173" s="72">
        <v>0</v>
      </c>
      <c r="Q173" s="45">
        <v>0</v>
      </c>
      <c r="R173" s="71">
        <v>0</v>
      </c>
      <c r="S173" s="71">
        <v>0</v>
      </c>
      <c r="T173" s="71">
        <v>0</v>
      </c>
      <c r="U173" s="71">
        <v>0</v>
      </c>
      <c r="V173" s="71">
        <v>0</v>
      </c>
      <c r="W173" s="71">
        <v>0</v>
      </c>
      <c r="X173" s="45">
        <v>0</v>
      </c>
      <c r="Y173" s="71">
        <v>0</v>
      </c>
      <c r="Z173" s="71">
        <v>0</v>
      </c>
      <c r="AA173" s="71">
        <v>0</v>
      </c>
      <c r="AB173" s="71">
        <v>0</v>
      </c>
      <c r="AC173" s="71">
        <v>0</v>
      </c>
      <c r="AD173" s="71">
        <v>0</v>
      </c>
      <c r="AE173" s="44">
        <f>[3]Parameters!$B$38</f>
        <v>0.05</v>
      </c>
      <c r="AF173" s="72">
        <v>0</v>
      </c>
      <c r="AG173" s="72">
        <v>1</v>
      </c>
      <c r="AH173" s="72">
        <v>1</v>
      </c>
      <c r="AI173" s="73">
        <v>1</v>
      </c>
      <c r="AJ173" s="73" t="s">
        <v>839</v>
      </c>
      <c r="AK173" s="73" t="s">
        <v>907</v>
      </c>
      <c r="AL173" s="73"/>
      <c r="AM173" s="74"/>
      <c r="AN173" s="74"/>
      <c r="AO173" s="74"/>
      <c r="AP173" s="74"/>
      <c r="AQ173" s="74"/>
      <c r="AR173" s="74"/>
      <c r="AS173" s="75"/>
      <c r="AT173" s="75"/>
      <c r="AU173" s="75"/>
      <c r="AV173" s="76"/>
      <c r="AW173" s="76"/>
      <c r="AX173" s="76"/>
      <c r="AY173" s="77" t="s">
        <v>841</v>
      </c>
      <c r="AZ173" s="77"/>
      <c r="BA173" s="77"/>
      <c r="BB173" s="77"/>
      <c r="BC173" s="77"/>
      <c r="BD173" s="77"/>
      <c r="BE173" s="77"/>
      <c r="BF173" s="77"/>
      <c r="BG173" s="77"/>
      <c r="BH173" s="78"/>
      <c r="BI173" s="78"/>
      <c r="BJ173" s="78"/>
      <c r="BK173" s="78"/>
      <c r="BL173" s="79"/>
      <c r="BM173" s="80"/>
      <c r="BN173" s="81"/>
      <c r="BO173" s="72"/>
      <c r="BP173" s="72"/>
      <c r="BQ173" s="72"/>
      <c r="BR173" s="72"/>
      <c r="BS173" s="72"/>
      <c r="BT173" s="72"/>
      <c r="BU173" s="56">
        <f t="shared" si="29"/>
        <v>0</v>
      </c>
      <c r="BV173" s="77"/>
      <c r="BW173" s="77"/>
      <c r="BX173" s="77"/>
      <c r="BY173" s="77"/>
      <c r="BZ173" s="77"/>
      <c r="CA173" s="77"/>
      <c r="CB173" s="57">
        <v>0.9</v>
      </c>
      <c r="CC173" s="82">
        <v>0.78</v>
      </c>
      <c r="CD173" s="82">
        <v>0.66900000000000004</v>
      </c>
      <c r="CE173" s="82">
        <v>0.67</v>
      </c>
      <c r="CF173" s="82">
        <v>0.68</v>
      </c>
      <c r="CG173" s="82">
        <v>0.69</v>
      </c>
      <c r="CH173" s="82">
        <v>0.69599999999999995</v>
      </c>
      <c r="CI173" s="56"/>
      <c r="CJ173" s="83"/>
      <c r="CK173" s="83"/>
      <c r="CL173" s="83"/>
      <c r="CM173" s="83"/>
      <c r="CN173" s="83"/>
      <c r="CO173" s="83"/>
      <c r="CP173" s="60"/>
      <c r="CQ173" s="84"/>
      <c r="CR173" s="84"/>
      <c r="CS173" s="84"/>
      <c r="CT173" s="84"/>
      <c r="CU173" s="84"/>
      <c r="CV173" s="84"/>
      <c r="CW173" s="62"/>
      <c r="CX173" s="85"/>
      <c r="CY173" s="85"/>
      <c r="CZ173" s="85"/>
      <c r="DA173" s="85"/>
      <c r="DB173" s="85"/>
      <c r="DC173" s="85"/>
      <c r="DD173" s="64"/>
      <c r="DE173" s="86"/>
      <c r="DF173" s="86"/>
      <c r="DG173" s="86"/>
      <c r="DH173" s="86"/>
      <c r="DI173" s="86"/>
      <c r="DJ173" s="86"/>
      <c r="DK173" s="87" t="s">
        <v>869</v>
      </c>
      <c r="DL173" s="62">
        <f>VLOOKUP($F173,[3]Activities!$A$9:$I$177,3,FALSE)/$AI173</f>
        <v>0.9</v>
      </c>
      <c r="DM173" s="88">
        <f>VLOOKUP($F173,[3]Activities!$A$9:$I$177,4,FALSE)/$AI173</f>
        <v>0.78</v>
      </c>
      <c r="DN173" s="88">
        <f>VLOOKUP($F173,[3]Activities!$A$9:$I$177,5,FALSE)/$AI173</f>
        <v>0.66900000000000004</v>
      </c>
      <c r="DO173" s="88">
        <f>VLOOKUP($F173,[3]Activities!$A$9:$I$177,6,FALSE)/$AI173</f>
        <v>0.67</v>
      </c>
      <c r="DP173" s="88">
        <f>VLOOKUP($F173,[3]Activities!$A$9:$I$177,7,FALSE)/$AI173</f>
        <v>0.68</v>
      </c>
      <c r="DQ173" s="88">
        <f>VLOOKUP($F173,[3]Activities!$A$9:$I$177,8,FALSE)/$AI173</f>
        <v>0.69</v>
      </c>
      <c r="DR173" s="88">
        <f>VLOOKUP($F173,[3]Activities!$A$9:$I$177,9,FALSE)/$AI173</f>
        <v>0.69599999999999995</v>
      </c>
      <c r="DS173" s="68"/>
    </row>
    <row r="174" spans="1:123" x14ac:dyDescent="0.3">
      <c r="A174" s="40" t="s">
        <v>195</v>
      </c>
      <c r="B174" s="40" t="s">
        <v>901</v>
      </c>
      <c r="C174" s="40" t="s">
        <v>1133</v>
      </c>
      <c r="D174" s="40" t="s">
        <v>902</v>
      </c>
      <c r="E174" s="40" t="s">
        <v>902</v>
      </c>
      <c r="F174" s="40" t="s">
        <v>1149</v>
      </c>
      <c r="G174" s="41" t="s">
        <v>1150</v>
      </c>
      <c r="H174" s="41" t="s">
        <v>1136</v>
      </c>
      <c r="I174" s="42">
        <v>0</v>
      </c>
      <c r="J174" s="43">
        <v>0</v>
      </c>
      <c r="K174" s="43">
        <v>0</v>
      </c>
      <c r="L174" s="43">
        <v>0</v>
      </c>
      <c r="M174" s="43">
        <v>0</v>
      </c>
      <c r="N174" s="43">
        <v>0</v>
      </c>
      <c r="O174" s="43">
        <v>0</v>
      </c>
      <c r="P174" s="44">
        <v>0</v>
      </c>
      <c r="Q174" s="45">
        <v>0</v>
      </c>
      <c r="R174" s="43">
        <v>0</v>
      </c>
      <c r="S174" s="43">
        <v>0</v>
      </c>
      <c r="T174" s="43">
        <v>0</v>
      </c>
      <c r="U174" s="43">
        <v>0</v>
      </c>
      <c r="V174" s="43">
        <v>0</v>
      </c>
      <c r="W174" s="43">
        <v>0</v>
      </c>
      <c r="X174" s="45">
        <v>0</v>
      </c>
      <c r="Y174" s="43">
        <v>0</v>
      </c>
      <c r="Z174" s="43">
        <v>0</v>
      </c>
      <c r="AA174" s="43">
        <v>0</v>
      </c>
      <c r="AB174" s="43">
        <v>0</v>
      </c>
      <c r="AC174" s="43">
        <v>0</v>
      </c>
      <c r="AD174" s="43">
        <v>0</v>
      </c>
      <c r="AE174" s="44">
        <f>[3]Parameters!$B$38</f>
        <v>0.05</v>
      </c>
      <c r="AF174" s="44">
        <v>0</v>
      </c>
      <c r="AG174" s="44">
        <v>1</v>
      </c>
      <c r="AH174" s="44">
        <v>1</v>
      </c>
      <c r="AI174" s="46">
        <v>1</v>
      </c>
      <c r="AJ174" s="46" t="s">
        <v>839</v>
      </c>
      <c r="AK174" s="46" t="s">
        <v>907</v>
      </c>
      <c r="AL174" s="46"/>
      <c r="AM174" s="47"/>
      <c r="AN174" s="47"/>
      <c r="AO174" s="47"/>
      <c r="AP174" s="47"/>
      <c r="AQ174" s="47"/>
      <c r="AR174" s="47"/>
      <c r="AS174" s="48"/>
      <c r="AT174" s="48"/>
      <c r="AU174" s="48"/>
      <c r="AV174" s="49"/>
      <c r="AW174" s="49"/>
      <c r="AX174" s="49"/>
      <c r="AY174" s="50" t="s">
        <v>841</v>
      </c>
      <c r="AZ174" s="50"/>
      <c r="BA174" s="50"/>
      <c r="BB174" s="51"/>
      <c r="BC174" s="51"/>
      <c r="BD174" s="51"/>
      <c r="BE174" s="51"/>
      <c r="BF174" s="51"/>
      <c r="BG174" s="51"/>
      <c r="BH174" s="52"/>
      <c r="BI174" s="52"/>
      <c r="BJ174" s="52"/>
      <c r="BK174" s="52"/>
      <c r="BL174" s="53"/>
      <c r="BM174" s="54"/>
      <c r="BN174" s="55"/>
      <c r="BO174" s="44"/>
      <c r="BP174" s="44"/>
      <c r="BQ174" s="44"/>
      <c r="BR174" s="44"/>
      <c r="BS174" s="44"/>
      <c r="BT174" s="44"/>
      <c r="BU174" s="56">
        <f t="shared" si="29"/>
        <v>0</v>
      </c>
      <c r="BV174" s="50"/>
      <c r="BW174" s="50"/>
      <c r="BX174" s="50"/>
      <c r="BY174" s="50"/>
      <c r="BZ174" s="50"/>
      <c r="CA174" s="50"/>
      <c r="CB174" s="57">
        <v>2.6</v>
      </c>
      <c r="CC174" s="58">
        <v>2.62</v>
      </c>
      <c r="CD174" s="58">
        <v>2.64</v>
      </c>
      <c r="CE174" s="58">
        <v>2.3199999999999998</v>
      </c>
      <c r="CF174" s="58">
        <v>2</v>
      </c>
      <c r="CG174" s="58">
        <v>1.68</v>
      </c>
      <c r="CH174" s="58">
        <v>1.35</v>
      </c>
      <c r="CI174" s="56"/>
      <c r="CJ174" s="59"/>
      <c r="CK174" s="59"/>
      <c r="CL174" s="59"/>
      <c r="CM174" s="59"/>
      <c r="CN174" s="59"/>
      <c r="CO174" s="59"/>
      <c r="CP174" s="60"/>
      <c r="CQ174" s="61"/>
      <c r="CR174" s="61"/>
      <c r="CS174" s="61"/>
      <c r="CT174" s="61"/>
      <c r="CU174" s="61"/>
      <c r="CV174" s="61"/>
      <c r="CW174" s="62"/>
      <c r="CX174" s="63"/>
      <c r="CY174" s="63"/>
      <c r="CZ174" s="63"/>
      <c r="DA174" s="63"/>
      <c r="DB174" s="63"/>
      <c r="DC174" s="63"/>
      <c r="DD174" s="64"/>
      <c r="DE174" s="65"/>
      <c r="DF174" s="65"/>
      <c r="DG174" s="65"/>
      <c r="DH174" s="65"/>
      <c r="DI174" s="65"/>
      <c r="DJ174" s="65"/>
      <c r="DK174" s="66" t="s">
        <v>869</v>
      </c>
      <c r="DL174" s="62">
        <f>VLOOKUP($F174,[3]Activities!$A$9:$I$177,3,FALSE)/$AI174</f>
        <v>2.6</v>
      </c>
      <c r="DM174" s="67">
        <f>VLOOKUP($F174,[3]Activities!$A$9:$I$177,4,FALSE)/$AI174</f>
        <v>2.62</v>
      </c>
      <c r="DN174" s="67">
        <f>VLOOKUP($F174,[3]Activities!$A$9:$I$177,5,FALSE)/$AI174</f>
        <v>2.64</v>
      </c>
      <c r="DO174" s="67">
        <f>VLOOKUP($F174,[3]Activities!$A$9:$I$177,6,FALSE)/$AI174</f>
        <v>2.3199999999999998</v>
      </c>
      <c r="DP174" s="67">
        <f>VLOOKUP($F174,[3]Activities!$A$9:$I$177,7,FALSE)/$AI174</f>
        <v>2</v>
      </c>
      <c r="DQ174" s="67">
        <f>VLOOKUP($F174,[3]Activities!$A$9:$I$177,8,FALSE)/$AI174</f>
        <v>1.68</v>
      </c>
      <c r="DR174" s="67">
        <f>VLOOKUP($F174,[3]Activities!$A$9:$I$177,9,FALSE)/$AI174</f>
        <v>1.35</v>
      </c>
      <c r="DS174" s="68"/>
    </row>
    <row r="175" spans="1:123" x14ac:dyDescent="0.3">
      <c r="A175" s="69" t="s">
        <v>196</v>
      </c>
      <c r="B175" s="69" t="s">
        <v>901</v>
      </c>
      <c r="C175" s="69" t="s">
        <v>1133</v>
      </c>
      <c r="D175" s="69" t="s">
        <v>902</v>
      </c>
      <c r="E175" s="69" t="s">
        <v>902</v>
      </c>
      <c r="F175" s="69" t="s">
        <v>1151</v>
      </c>
      <c r="G175" s="70" t="s">
        <v>1152</v>
      </c>
      <c r="H175" s="70" t="s">
        <v>1136</v>
      </c>
      <c r="I175" s="42">
        <v>0</v>
      </c>
      <c r="J175" s="71">
        <v>0</v>
      </c>
      <c r="K175" s="71">
        <v>0</v>
      </c>
      <c r="L175" s="71">
        <v>0</v>
      </c>
      <c r="M175" s="71">
        <v>0</v>
      </c>
      <c r="N175" s="71">
        <v>0</v>
      </c>
      <c r="O175" s="71">
        <v>0</v>
      </c>
      <c r="P175" s="72">
        <v>0</v>
      </c>
      <c r="Q175" s="45">
        <v>0</v>
      </c>
      <c r="R175" s="71">
        <v>0</v>
      </c>
      <c r="S175" s="71">
        <v>0</v>
      </c>
      <c r="T175" s="71">
        <v>0</v>
      </c>
      <c r="U175" s="71">
        <v>0</v>
      </c>
      <c r="V175" s="71">
        <v>0</v>
      </c>
      <c r="W175" s="71">
        <v>0</v>
      </c>
      <c r="X175" s="45">
        <v>0</v>
      </c>
      <c r="Y175" s="71">
        <v>0</v>
      </c>
      <c r="Z175" s="71">
        <v>0</v>
      </c>
      <c r="AA175" s="71">
        <v>0</v>
      </c>
      <c r="AB175" s="71">
        <v>0</v>
      </c>
      <c r="AC175" s="71">
        <v>0</v>
      </c>
      <c r="AD175" s="71">
        <v>0</v>
      </c>
      <c r="AE175" s="44">
        <f>[3]Parameters!$B$38</f>
        <v>0.05</v>
      </c>
      <c r="AF175" s="72">
        <v>0</v>
      </c>
      <c r="AG175" s="72">
        <v>1</v>
      </c>
      <c r="AH175" s="72">
        <v>1</v>
      </c>
      <c r="AI175" s="73">
        <v>1</v>
      </c>
      <c r="AJ175" s="73" t="s">
        <v>839</v>
      </c>
      <c r="AK175" s="73" t="s">
        <v>907</v>
      </c>
      <c r="AL175" s="73"/>
      <c r="AM175" s="74"/>
      <c r="AN175" s="74"/>
      <c r="AO175" s="74"/>
      <c r="AP175" s="74"/>
      <c r="AQ175" s="74"/>
      <c r="AR175" s="74"/>
      <c r="AS175" s="75"/>
      <c r="AT175" s="75"/>
      <c r="AU175" s="75"/>
      <c r="AV175" s="76"/>
      <c r="AW175" s="76"/>
      <c r="AX175" s="76"/>
      <c r="AY175" s="77" t="s">
        <v>841</v>
      </c>
      <c r="AZ175" s="77"/>
      <c r="BA175" s="77"/>
      <c r="BB175" s="77"/>
      <c r="BC175" s="77"/>
      <c r="BD175" s="77"/>
      <c r="BE175" s="77"/>
      <c r="BF175" s="77"/>
      <c r="BG175" s="77"/>
      <c r="BH175" s="78"/>
      <c r="BI175" s="78"/>
      <c r="BJ175" s="78"/>
      <c r="BK175" s="78"/>
      <c r="BL175" s="79"/>
      <c r="BM175" s="80"/>
      <c r="BN175" s="81"/>
      <c r="BO175" s="72"/>
      <c r="BP175" s="72"/>
      <c r="BQ175" s="72"/>
      <c r="BR175" s="72"/>
      <c r="BS175" s="72"/>
      <c r="BT175" s="72"/>
      <c r="BU175" s="56">
        <f t="shared" si="29"/>
        <v>0</v>
      </c>
      <c r="BV175" s="77"/>
      <c r="BW175" s="77"/>
      <c r="BX175" s="77"/>
      <c r="BY175" s="77"/>
      <c r="BZ175" s="77"/>
      <c r="CA175" s="77"/>
      <c r="CB175" s="57">
        <v>1</v>
      </c>
      <c r="CC175" s="82">
        <v>0.69</v>
      </c>
      <c r="CD175" s="82">
        <v>0.38100000000000001</v>
      </c>
      <c r="CE175" s="82">
        <v>0.38</v>
      </c>
      <c r="CF175" s="82">
        <v>0.37</v>
      </c>
      <c r="CG175" s="82">
        <v>0.36</v>
      </c>
      <c r="CH175" s="82">
        <v>0.35899999999999999</v>
      </c>
      <c r="CI175" s="56"/>
      <c r="CJ175" s="83"/>
      <c r="CK175" s="83"/>
      <c r="CL175" s="83"/>
      <c r="CM175" s="83"/>
      <c r="CN175" s="83"/>
      <c r="CO175" s="83"/>
      <c r="CP175" s="60"/>
      <c r="CQ175" s="84"/>
      <c r="CR175" s="84"/>
      <c r="CS175" s="84"/>
      <c r="CT175" s="84"/>
      <c r="CU175" s="84"/>
      <c r="CV175" s="84"/>
      <c r="CW175" s="62"/>
      <c r="CX175" s="85"/>
      <c r="CY175" s="85"/>
      <c r="CZ175" s="85"/>
      <c r="DA175" s="85"/>
      <c r="DB175" s="85"/>
      <c r="DC175" s="85"/>
      <c r="DD175" s="64"/>
      <c r="DE175" s="86"/>
      <c r="DF175" s="86"/>
      <c r="DG175" s="86"/>
      <c r="DH175" s="86"/>
      <c r="DI175" s="86"/>
      <c r="DJ175" s="86"/>
      <c r="DK175" s="87" t="s">
        <v>869</v>
      </c>
      <c r="DL175" s="62">
        <f>VLOOKUP($F175,[3]Activities!$A$9:$I$177,3,FALSE)/$AI175</f>
        <v>1</v>
      </c>
      <c r="DM175" s="88">
        <f>VLOOKUP($F175,[3]Activities!$A$9:$I$177,4,FALSE)/$AI175</f>
        <v>0.69</v>
      </c>
      <c r="DN175" s="88">
        <f>VLOOKUP($F175,[3]Activities!$A$9:$I$177,5,FALSE)/$AI175</f>
        <v>0.38100000000000001</v>
      </c>
      <c r="DO175" s="88">
        <f>VLOOKUP($F175,[3]Activities!$A$9:$I$177,6,FALSE)/$AI175</f>
        <v>0.38</v>
      </c>
      <c r="DP175" s="88">
        <f>VLOOKUP($F175,[3]Activities!$A$9:$I$177,7,FALSE)/$AI175</f>
        <v>0.37</v>
      </c>
      <c r="DQ175" s="88">
        <f>VLOOKUP($F175,[3]Activities!$A$9:$I$177,8,FALSE)/$AI175</f>
        <v>0.36</v>
      </c>
      <c r="DR175" s="88">
        <f>VLOOKUP($F175,[3]Activities!$A$9:$I$177,9,FALSE)/$AI175</f>
        <v>0.35899999999999999</v>
      </c>
      <c r="DS175" s="68"/>
    </row>
    <row r="176" spans="1:123" x14ac:dyDescent="0.3">
      <c r="A176" s="40" t="s">
        <v>197</v>
      </c>
      <c r="B176" s="40" t="s">
        <v>901</v>
      </c>
      <c r="C176" s="40" t="s">
        <v>1133</v>
      </c>
      <c r="D176" s="40" t="s">
        <v>902</v>
      </c>
      <c r="E176" s="40" t="s">
        <v>902</v>
      </c>
      <c r="F176" s="40" t="s">
        <v>1153</v>
      </c>
      <c r="G176" s="41" t="s">
        <v>1154</v>
      </c>
      <c r="H176" s="41" t="s">
        <v>1136</v>
      </c>
      <c r="I176" s="42">
        <v>0</v>
      </c>
      <c r="J176" s="43">
        <v>0</v>
      </c>
      <c r="K176" s="43">
        <v>0</v>
      </c>
      <c r="L176" s="43">
        <v>0</v>
      </c>
      <c r="M176" s="43">
        <v>0</v>
      </c>
      <c r="N176" s="43">
        <v>0</v>
      </c>
      <c r="O176" s="43">
        <v>0</v>
      </c>
      <c r="P176" s="44">
        <v>0</v>
      </c>
      <c r="Q176" s="45">
        <v>0</v>
      </c>
      <c r="R176" s="43">
        <v>0</v>
      </c>
      <c r="S176" s="43">
        <v>0</v>
      </c>
      <c r="T176" s="43">
        <v>0</v>
      </c>
      <c r="U176" s="43">
        <v>0</v>
      </c>
      <c r="V176" s="43">
        <v>0</v>
      </c>
      <c r="W176" s="43">
        <v>0</v>
      </c>
      <c r="X176" s="45">
        <v>0</v>
      </c>
      <c r="Y176" s="43">
        <v>0</v>
      </c>
      <c r="Z176" s="43">
        <v>0</v>
      </c>
      <c r="AA176" s="43">
        <v>0</v>
      </c>
      <c r="AB176" s="43">
        <v>0</v>
      </c>
      <c r="AC176" s="43">
        <v>0</v>
      </c>
      <c r="AD176" s="43">
        <v>0</v>
      </c>
      <c r="AE176" s="44">
        <f>[3]Parameters!$B$38</f>
        <v>0.05</v>
      </c>
      <c r="AF176" s="44">
        <v>0</v>
      </c>
      <c r="AG176" s="44">
        <v>1</v>
      </c>
      <c r="AH176" s="44">
        <v>1</v>
      </c>
      <c r="AI176" s="46">
        <v>1</v>
      </c>
      <c r="AJ176" s="46" t="s">
        <v>839</v>
      </c>
      <c r="AK176" s="46" t="s">
        <v>907</v>
      </c>
      <c r="AL176" s="46"/>
      <c r="AM176" s="47"/>
      <c r="AN176" s="47"/>
      <c r="AO176" s="47"/>
      <c r="AP176" s="47"/>
      <c r="AQ176" s="47"/>
      <c r="AR176" s="47"/>
      <c r="AS176" s="48"/>
      <c r="AT176" s="48"/>
      <c r="AU176" s="48"/>
      <c r="AV176" s="49"/>
      <c r="AW176" s="49"/>
      <c r="AX176" s="49"/>
      <c r="AY176" s="50" t="s">
        <v>841</v>
      </c>
      <c r="AZ176" s="50"/>
      <c r="BA176" s="50"/>
      <c r="BB176" s="51"/>
      <c r="BC176" s="51"/>
      <c r="BD176" s="51"/>
      <c r="BE176" s="51"/>
      <c r="BF176" s="51"/>
      <c r="BG176" s="51"/>
      <c r="BH176" s="52"/>
      <c r="BI176" s="52"/>
      <c r="BJ176" s="52"/>
      <c r="BK176" s="52"/>
      <c r="BL176" s="53"/>
      <c r="BM176" s="54"/>
      <c r="BN176" s="55"/>
      <c r="BO176" s="44"/>
      <c r="BP176" s="44"/>
      <c r="BQ176" s="44"/>
      <c r="BR176" s="44"/>
      <c r="BS176" s="44"/>
      <c r="BT176" s="44"/>
      <c r="BU176" s="56">
        <f t="shared" si="29"/>
        <v>0</v>
      </c>
      <c r="BV176" s="50"/>
      <c r="BW176" s="50"/>
      <c r="BX176" s="50"/>
      <c r="BY176" s="50"/>
      <c r="BZ176" s="50"/>
      <c r="CA176" s="50"/>
      <c r="CB176" s="57">
        <v>1.5</v>
      </c>
      <c r="CC176" s="58">
        <v>1.1299999999999999</v>
      </c>
      <c r="CD176" s="58">
        <v>0.76700000000000002</v>
      </c>
      <c r="CE176" s="58">
        <v>0.71</v>
      </c>
      <c r="CF176" s="58">
        <v>0.65</v>
      </c>
      <c r="CG176" s="58">
        <v>0.6</v>
      </c>
      <c r="CH176" s="58">
        <v>0.54100000000000004</v>
      </c>
      <c r="CI176" s="56"/>
      <c r="CJ176" s="59"/>
      <c r="CK176" s="59"/>
      <c r="CL176" s="59"/>
      <c r="CM176" s="59"/>
      <c r="CN176" s="59"/>
      <c r="CO176" s="59"/>
      <c r="CP176" s="60"/>
      <c r="CQ176" s="61"/>
      <c r="CR176" s="61"/>
      <c r="CS176" s="61"/>
      <c r="CT176" s="61"/>
      <c r="CU176" s="61"/>
      <c r="CV176" s="61"/>
      <c r="CW176" s="62"/>
      <c r="CX176" s="63"/>
      <c r="CY176" s="63"/>
      <c r="CZ176" s="63"/>
      <c r="DA176" s="63"/>
      <c r="DB176" s="63"/>
      <c r="DC176" s="63"/>
      <c r="DD176" s="64"/>
      <c r="DE176" s="65"/>
      <c r="DF176" s="65"/>
      <c r="DG176" s="65"/>
      <c r="DH176" s="65"/>
      <c r="DI176" s="65"/>
      <c r="DJ176" s="65"/>
      <c r="DK176" s="66" t="s">
        <v>869</v>
      </c>
      <c r="DL176" s="62">
        <f>VLOOKUP($F176,[3]Activities!$A$9:$I$177,3,FALSE)/$AI176</f>
        <v>1.5</v>
      </c>
      <c r="DM176" s="67">
        <f>VLOOKUP($F176,[3]Activities!$A$9:$I$177,4,FALSE)/$AI176</f>
        <v>1.1299999999999999</v>
      </c>
      <c r="DN176" s="67">
        <f>VLOOKUP($F176,[3]Activities!$A$9:$I$177,5,FALSE)/$AI176</f>
        <v>0.76700000000000002</v>
      </c>
      <c r="DO176" s="67">
        <f>VLOOKUP($F176,[3]Activities!$A$9:$I$177,6,FALSE)/$AI176</f>
        <v>0.71</v>
      </c>
      <c r="DP176" s="67">
        <f>VLOOKUP($F176,[3]Activities!$A$9:$I$177,7,FALSE)/$AI176</f>
        <v>0.65</v>
      </c>
      <c r="DQ176" s="67">
        <f>VLOOKUP($F176,[3]Activities!$A$9:$I$177,8,FALSE)/$AI176</f>
        <v>0.6</v>
      </c>
      <c r="DR176" s="67">
        <f>VLOOKUP($F176,[3]Activities!$A$9:$I$177,9,FALSE)/$AI176</f>
        <v>0.54100000000000004</v>
      </c>
      <c r="DS176" s="68"/>
    </row>
    <row r="177" spans="1:123" x14ac:dyDescent="0.3">
      <c r="A177" s="69" t="s">
        <v>198</v>
      </c>
      <c r="B177" s="69" t="s">
        <v>896</v>
      </c>
      <c r="C177" s="69" t="s">
        <v>1133</v>
      </c>
      <c r="D177" s="69" t="s">
        <v>1045</v>
      </c>
      <c r="E177" s="69" t="s">
        <v>1045</v>
      </c>
      <c r="F177" s="69" t="s">
        <v>1155</v>
      </c>
      <c r="G177" s="70" t="s">
        <v>1156</v>
      </c>
      <c r="H177" s="70" t="s">
        <v>1136</v>
      </c>
      <c r="I177" s="42">
        <v>0</v>
      </c>
      <c r="J177" s="71">
        <v>0</v>
      </c>
      <c r="K177" s="71">
        <v>0</v>
      </c>
      <c r="L177" s="71">
        <v>0</v>
      </c>
      <c r="M177" s="71">
        <v>0</v>
      </c>
      <c r="N177" s="71">
        <v>0</v>
      </c>
      <c r="O177" s="71">
        <v>0</v>
      </c>
      <c r="P177" s="72">
        <v>0</v>
      </c>
      <c r="Q177" s="45">
        <v>0</v>
      </c>
      <c r="R177" s="71">
        <v>0</v>
      </c>
      <c r="S177" s="71">
        <v>0</v>
      </c>
      <c r="T177" s="71">
        <v>0</v>
      </c>
      <c r="U177" s="71">
        <v>0</v>
      </c>
      <c r="V177" s="71">
        <v>0</v>
      </c>
      <c r="W177" s="71">
        <v>0</v>
      </c>
      <c r="X177" s="45">
        <v>0</v>
      </c>
      <c r="Y177" s="71">
        <v>0</v>
      </c>
      <c r="Z177" s="71">
        <v>0</v>
      </c>
      <c r="AA177" s="71">
        <v>0</v>
      </c>
      <c r="AB177" s="71">
        <v>0</v>
      </c>
      <c r="AC177" s="71">
        <v>0</v>
      </c>
      <c r="AD177" s="71">
        <v>0</v>
      </c>
      <c r="AE177" s="44">
        <f>[3]Parameters!$B$38</f>
        <v>0.05</v>
      </c>
      <c r="AF177" s="72">
        <v>0</v>
      </c>
      <c r="AG177" s="72">
        <v>1</v>
      </c>
      <c r="AH177" s="72">
        <v>1</v>
      </c>
      <c r="AI177" s="73">
        <v>1</v>
      </c>
      <c r="AJ177" s="73" t="s">
        <v>839</v>
      </c>
      <c r="AK177" s="73" t="s">
        <v>907</v>
      </c>
      <c r="AL177" s="73"/>
      <c r="AM177" s="74"/>
      <c r="AN177" s="74"/>
      <c r="AO177" s="74"/>
      <c r="AP177" s="74"/>
      <c r="AQ177" s="74"/>
      <c r="AR177" s="74"/>
      <c r="AS177" s="75"/>
      <c r="AT177" s="75"/>
      <c r="AU177" s="75"/>
      <c r="AV177" s="76"/>
      <c r="AW177" s="76"/>
      <c r="AX177" s="76"/>
      <c r="AY177" s="77" t="s">
        <v>841</v>
      </c>
      <c r="AZ177" s="77"/>
      <c r="BA177" s="77"/>
      <c r="BB177" s="77"/>
      <c r="BC177" s="77"/>
      <c r="BD177" s="77"/>
      <c r="BE177" s="77"/>
      <c r="BF177" s="77"/>
      <c r="BG177" s="77"/>
      <c r="BH177" s="78"/>
      <c r="BI177" s="78"/>
      <c r="BJ177" s="78"/>
      <c r="BK177" s="78"/>
      <c r="BL177" s="79"/>
      <c r="BM177" s="80"/>
      <c r="BN177" s="81"/>
      <c r="BO177" s="72"/>
      <c r="BP177" s="72"/>
      <c r="BQ177" s="72"/>
      <c r="BR177" s="72"/>
      <c r="BS177" s="72"/>
      <c r="BT177" s="72"/>
      <c r="BU177" s="56">
        <f t="shared" si="29"/>
        <v>0</v>
      </c>
      <c r="BV177" s="77"/>
      <c r="BW177" s="77"/>
      <c r="BX177" s="77"/>
      <c r="BY177" s="77"/>
      <c r="BZ177" s="77"/>
      <c r="CA177" s="77"/>
      <c r="CB177" s="57">
        <v>0.08</v>
      </c>
      <c r="CC177" s="82">
        <v>7.0000000000000007E-2</v>
      </c>
      <c r="CD177" s="82">
        <v>0.06</v>
      </c>
      <c r="CE177" s="82">
        <v>0.05</v>
      </c>
      <c r="CF177" s="82">
        <v>0.04</v>
      </c>
      <c r="CG177" s="82">
        <v>0.03</v>
      </c>
      <c r="CH177" s="82">
        <v>1.0999999999999999E-2</v>
      </c>
      <c r="CI177" s="56"/>
      <c r="CJ177" s="83"/>
      <c r="CK177" s="83"/>
      <c r="CL177" s="83"/>
      <c r="CM177" s="83"/>
      <c r="CN177" s="83"/>
      <c r="CO177" s="83"/>
      <c r="CP177" s="60"/>
      <c r="CQ177" s="84"/>
      <c r="CR177" s="84"/>
      <c r="CS177" s="84"/>
      <c r="CT177" s="84"/>
      <c r="CU177" s="84"/>
      <c r="CV177" s="84"/>
      <c r="CW177" s="62"/>
      <c r="CX177" s="85"/>
      <c r="CY177" s="85"/>
      <c r="CZ177" s="85"/>
      <c r="DA177" s="85"/>
      <c r="DB177" s="85"/>
      <c r="DC177" s="85"/>
      <c r="DD177" s="64"/>
      <c r="DE177" s="86"/>
      <c r="DF177" s="86"/>
      <c r="DG177" s="86"/>
      <c r="DH177" s="86"/>
      <c r="DI177" s="86"/>
      <c r="DJ177" s="86"/>
      <c r="DK177" s="87" t="s">
        <v>869</v>
      </c>
      <c r="DL177" s="62">
        <f>VLOOKUP($F177,[3]Activities!$A$9:$I$177,3,FALSE)/$AI177</f>
        <v>0.08</v>
      </c>
      <c r="DM177" s="88">
        <f>VLOOKUP($F177,[3]Activities!$A$9:$I$177,4,FALSE)/$AI177</f>
        <v>7.0000000000000007E-2</v>
      </c>
      <c r="DN177" s="88">
        <f>VLOOKUP($F177,[3]Activities!$A$9:$I$177,5,FALSE)/$AI177</f>
        <v>0.06</v>
      </c>
      <c r="DO177" s="88">
        <f>VLOOKUP($F177,[3]Activities!$A$9:$I$177,6,FALSE)/$AI177</f>
        <v>0.05</v>
      </c>
      <c r="DP177" s="88">
        <f>VLOOKUP($F177,[3]Activities!$A$9:$I$177,7,FALSE)/$AI177</f>
        <v>0.04</v>
      </c>
      <c r="DQ177" s="88">
        <f>VLOOKUP($F177,[3]Activities!$A$9:$I$177,8,FALSE)/$AI177</f>
        <v>0.03</v>
      </c>
      <c r="DR177" s="88">
        <f>VLOOKUP($F177,[3]Activities!$A$9:$I$177,9,FALSE)/$AI177</f>
        <v>1.0999999999999999E-2</v>
      </c>
      <c r="DS177" s="68"/>
    </row>
    <row r="178" spans="1:123" x14ac:dyDescent="0.3">
      <c r="A178" s="40" t="s">
        <v>199</v>
      </c>
      <c r="B178" s="40" t="s">
        <v>896</v>
      </c>
      <c r="C178" s="40" t="s">
        <v>1133</v>
      </c>
      <c r="D178" s="40" t="s">
        <v>1045</v>
      </c>
      <c r="E178" s="40" t="s">
        <v>1045</v>
      </c>
      <c r="F178" s="40" t="s">
        <v>1157</v>
      </c>
      <c r="G178" s="41" t="s">
        <v>1158</v>
      </c>
      <c r="H178" s="41" t="s">
        <v>1136</v>
      </c>
      <c r="I178" s="42">
        <v>0</v>
      </c>
      <c r="J178" s="43">
        <v>0</v>
      </c>
      <c r="K178" s="43">
        <v>0</v>
      </c>
      <c r="L178" s="43">
        <v>0</v>
      </c>
      <c r="M178" s="43">
        <v>0</v>
      </c>
      <c r="N178" s="43">
        <v>0</v>
      </c>
      <c r="O178" s="43">
        <v>0</v>
      </c>
      <c r="P178" s="44">
        <v>0</v>
      </c>
      <c r="Q178" s="45">
        <v>0</v>
      </c>
      <c r="R178" s="43">
        <v>0</v>
      </c>
      <c r="S178" s="43">
        <v>0</v>
      </c>
      <c r="T178" s="43">
        <v>0</v>
      </c>
      <c r="U178" s="43">
        <v>0</v>
      </c>
      <c r="V178" s="43">
        <v>0</v>
      </c>
      <c r="W178" s="43">
        <v>0</v>
      </c>
      <c r="X178" s="45">
        <v>0</v>
      </c>
      <c r="Y178" s="43">
        <v>0</v>
      </c>
      <c r="Z178" s="43">
        <v>0</v>
      </c>
      <c r="AA178" s="43">
        <v>0</v>
      </c>
      <c r="AB178" s="43">
        <v>0</v>
      </c>
      <c r="AC178" s="43">
        <v>0</v>
      </c>
      <c r="AD178" s="43">
        <v>0</v>
      </c>
      <c r="AE178" s="44">
        <f>[3]Parameters!$B$38</f>
        <v>0.05</v>
      </c>
      <c r="AF178" s="44">
        <v>0</v>
      </c>
      <c r="AG178" s="44">
        <v>1</v>
      </c>
      <c r="AH178" s="44">
        <v>1</v>
      </c>
      <c r="AI178" s="46">
        <v>1</v>
      </c>
      <c r="AJ178" s="46" t="s">
        <v>839</v>
      </c>
      <c r="AK178" s="46" t="s">
        <v>907</v>
      </c>
      <c r="AL178" s="46"/>
      <c r="AM178" s="47"/>
      <c r="AN178" s="47"/>
      <c r="AO178" s="47"/>
      <c r="AP178" s="47"/>
      <c r="AQ178" s="47"/>
      <c r="AR178" s="47"/>
      <c r="AS178" s="48"/>
      <c r="AT178" s="48"/>
      <c r="AU178" s="48"/>
      <c r="AV178" s="49"/>
      <c r="AW178" s="49"/>
      <c r="AX178" s="49"/>
      <c r="AY178" s="50" t="s">
        <v>841</v>
      </c>
      <c r="AZ178" s="50"/>
      <c r="BA178" s="50"/>
      <c r="BB178" s="51"/>
      <c r="BC178" s="51"/>
      <c r="BD178" s="51"/>
      <c r="BE178" s="51"/>
      <c r="BF178" s="51"/>
      <c r="BG178" s="51"/>
      <c r="BH178" s="52"/>
      <c r="BI178" s="52"/>
      <c r="BJ178" s="52"/>
      <c r="BK178" s="52"/>
      <c r="BL178" s="53"/>
      <c r="BM178" s="54"/>
      <c r="BN178" s="55"/>
      <c r="BO178" s="44"/>
      <c r="BP178" s="44"/>
      <c r="BQ178" s="44"/>
      <c r="BR178" s="44"/>
      <c r="BS178" s="44"/>
      <c r="BT178" s="44"/>
      <c r="BU178" s="56">
        <f t="shared" si="29"/>
        <v>0</v>
      </c>
      <c r="BV178" s="50"/>
      <c r="BW178" s="50"/>
      <c r="BX178" s="50"/>
      <c r="BY178" s="50"/>
      <c r="BZ178" s="50"/>
      <c r="CA178" s="50"/>
      <c r="CB178" s="57">
        <v>1.1000000000000001</v>
      </c>
      <c r="CC178" s="58">
        <v>0.64</v>
      </c>
      <c r="CD178" s="58">
        <v>0.17499999999999999</v>
      </c>
      <c r="CE178" s="58">
        <v>0.15</v>
      </c>
      <c r="CF178" s="58">
        <v>0.13</v>
      </c>
      <c r="CG178" s="58">
        <v>0.11</v>
      </c>
      <c r="CH178" s="58">
        <v>8.4000000000000005E-2</v>
      </c>
      <c r="CI178" s="56"/>
      <c r="CJ178" s="59"/>
      <c r="CK178" s="59"/>
      <c r="CL178" s="59"/>
      <c r="CM178" s="59"/>
      <c r="CN178" s="59"/>
      <c r="CO178" s="59"/>
      <c r="CP178" s="60"/>
      <c r="CQ178" s="61"/>
      <c r="CR178" s="61"/>
      <c r="CS178" s="61"/>
      <c r="CT178" s="61"/>
      <c r="CU178" s="61"/>
      <c r="CV178" s="61"/>
      <c r="CW178" s="62"/>
      <c r="CX178" s="63"/>
      <c r="CY178" s="63"/>
      <c r="CZ178" s="63"/>
      <c r="DA178" s="63"/>
      <c r="DB178" s="63"/>
      <c r="DC178" s="63"/>
      <c r="DD178" s="64"/>
      <c r="DE178" s="65"/>
      <c r="DF178" s="65"/>
      <c r="DG178" s="65"/>
      <c r="DH178" s="65"/>
      <c r="DI178" s="65"/>
      <c r="DJ178" s="65"/>
      <c r="DK178" s="66" t="s">
        <v>869</v>
      </c>
      <c r="DL178" s="62">
        <f>VLOOKUP($F178,[3]Activities!$A$9:$I$177,3,FALSE)/$AI178</f>
        <v>1.1000000000000001</v>
      </c>
      <c r="DM178" s="67">
        <f>VLOOKUP($F178,[3]Activities!$A$9:$I$177,4,FALSE)/$AI178</f>
        <v>0.64</v>
      </c>
      <c r="DN178" s="67">
        <f>VLOOKUP($F178,[3]Activities!$A$9:$I$177,5,FALSE)/$AI178</f>
        <v>0.17499999999999999</v>
      </c>
      <c r="DO178" s="67">
        <f>VLOOKUP($F178,[3]Activities!$A$9:$I$177,6,FALSE)/$AI178</f>
        <v>0.15</v>
      </c>
      <c r="DP178" s="67">
        <f>VLOOKUP($F178,[3]Activities!$A$9:$I$177,7,FALSE)/$AI178</f>
        <v>0.13</v>
      </c>
      <c r="DQ178" s="67">
        <f>VLOOKUP($F178,[3]Activities!$A$9:$I$177,8,FALSE)/$AI178</f>
        <v>0.11</v>
      </c>
      <c r="DR178" s="67">
        <f>VLOOKUP($F178,[3]Activities!$A$9:$I$177,9,FALSE)/$AI178</f>
        <v>8.4000000000000005E-2</v>
      </c>
      <c r="DS178" s="68"/>
    </row>
    <row r="179" spans="1:123" x14ac:dyDescent="0.3">
      <c r="A179" s="69" t="s">
        <v>200</v>
      </c>
      <c r="B179" s="69" t="s">
        <v>896</v>
      </c>
      <c r="C179" s="69" t="s">
        <v>1133</v>
      </c>
      <c r="D179" s="69" t="s">
        <v>1045</v>
      </c>
      <c r="E179" s="69" t="s">
        <v>1045</v>
      </c>
      <c r="F179" s="69" t="s">
        <v>1159</v>
      </c>
      <c r="G179" s="70" t="s">
        <v>1160</v>
      </c>
      <c r="H179" s="70" t="s">
        <v>1136</v>
      </c>
      <c r="I179" s="42">
        <v>0</v>
      </c>
      <c r="J179" s="71">
        <v>0</v>
      </c>
      <c r="K179" s="71">
        <v>0</v>
      </c>
      <c r="L179" s="71">
        <v>0</v>
      </c>
      <c r="M179" s="71">
        <v>0</v>
      </c>
      <c r="N179" s="71">
        <v>0</v>
      </c>
      <c r="O179" s="71">
        <v>0</v>
      </c>
      <c r="P179" s="72">
        <v>0</v>
      </c>
      <c r="Q179" s="45">
        <v>0</v>
      </c>
      <c r="R179" s="71">
        <v>0</v>
      </c>
      <c r="S179" s="71">
        <v>0</v>
      </c>
      <c r="T179" s="71">
        <v>0</v>
      </c>
      <c r="U179" s="71">
        <v>0</v>
      </c>
      <c r="V179" s="71">
        <v>0</v>
      </c>
      <c r="W179" s="71">
        <v>0</v>
      </c>
      <c r="X179" s="45">
        <v>0</v>
      </c>
      <c r="Y179" s="71">
        <v>0</v>
      </c>
      <c r="Z179" s="71">
        <v>0</v>
      </c>
      <c r="AA179" s="71">
        <v>0</v>
      </c>
      <c r="AB179" s="71">
        <v>0</v>
      </c>
      <c r="AC179" s="71">
        <v>0</v>
      </c>
      <c r="AD179" s="71">
        <v>0</v>
      </c>
      <c r="AE179" s="44">
        <f>[3]Parameters!$B$38</f>
        <v>0.05</v>
      </c>
      <c r="AF179" s="72">
        <v>0</v>
      </c>
      <c r="AG179" s="72">
        <v>1</v>
      </c>
      <c r="AH179" s="72">
        <v>1</v>
      </c>
      <c r="AI179" s="73">
        <v>1</v>
      </c>
      <c r="AJ179" s="73" t="s">
        <v>839</v>
      </c>
      <c r="AK179" s="73" t="s">
        <v>907</v>
      </c>
      <c r="AL179" s="73"/>
      <c r="AM179" s="74"/>
      <c r="AN179" s="74"/>
      <c r="AO179" s="74"/>
      <c r="AP179" s="74"/>
      <c r="AQ179" s="74"/>
      <c r="AR179" s="74"/>
      <c r="AS179" s="75"/>
      <c r="AT179" s="75"/>
      <c r="AU179" s="75"/>
      <c r="AV179" s="76"/>
      <c r="AW179" s="76"/>
      <c r="AX179" s="76"/>
      <c r="AY179" s="77" t="s">
        <v>841</v>
      </c>
      <c r="AZ179" s="77"/>
      <c r="BA179" s="77"/>
      <c r="BB179" s="77"/>
      <c r="BC179" s="77"/>
      <c r="BD179" s="77"/>
      <c r="BE179" s="77"/>
      <c r="BF179" s="77"/>
      <c r="BG179" s="77"/>
      <c r="BH179" s="78"/>
      <c r="BI179" s="78"/>
      <c r="BJ179" s="78"/>
      <c r="BK179" s="78"/>
      <c r="BL179" s="79"/>
      <c r="BM179" s="80"/>
      <c r="BN179" s="81"/>
      <c r="BO179" s="72"/>
      <c r="BP179" s="72"/>
      <c r="BQ179" s="72"/>
      <c r="BR179" s="72"/>
      <c r="BS179" s="72"/>
      <c r="BT179" s="72"/>
      <c r="BU179" s="56">
        <f t="shared" si="29"/>
        <v>0</v>
      </c>
      <c r="BV179" s="77"/>
      <c r="BW179" s="77"/>
      <c r="BX179" s="77"/>
      <c r="BY179" s="77"/>
      <c r="BZ179" s="77"/>
      <c r="CA179" s="77"/>
      <c r="CB179" s="57">
        <v>0.4</v>
      </c>
      <c r="CC179" s="82">
        <v>0.36</v>
      </c>
      <c r="CD179" s="82">
        <v>0.28999999999999998</v>
      </c>
      <c r="CE179" s="82">
        <v>0.21</v>
      </c>
      <c r="CF179" s="82">
        <v>0.14000000000000001</v>
      </c>
      <c r="CG179" s="82">
        <v>7.0000000000000007E-2</v>
      </c>
      <c r="CH179" s="82">
        <v>0</v>
      </c>
      <c r="CI179" s="56"/>
      <c r="CJ179" s="83"/>
      <c r="CK179" s="83"/>
      <c r="CL179" s="83"/>
      <c r="CM179" s="83"/>
      <c r="CN179" s="83"/>
      <c r="CO179" s="83"/>
      <c r="CP179" s="60"/>
      <c r="CQ179" s="84"/>
      <c r="CR179" s="84"/>
      <c r="CS179" s="84"/>
      <c r="CT179" s="84"/>
      <c r="CU179" s="84"/>
      <c r="CV179" s="84"/>
      <c r="CW179" s="62"/>
      <c r="CX179" s="85"/>
      <c r="CY179" s="85"/>
      <c r="CZ179" s="85"/>
      <c r="DA179" s="85"/>
      <c r="DB179" s="85"/>
      <c r="DC179" s="85"/>
      <c r="DD179" s="64"/>
      <c r="DE179" s="86"/>
      <c r="DF179" s="86"/>
      <c r="DG179" s="86"/>
      <c r="DH179" s="86"/>
      <c r="DI179" s="86"/>
      <c r="DJ179" s="86"/>
      <c r="DK179" s="87" t="s">
        <v>869</v>
      </c>
      <c r="DL179" s="62">
        <f>VLOOKUP($F179,[3]Activities!$A$9:$I$177,3,FALSE)/$AI179</f>
        <v>0.4</v>
      </c>
      <c r="DM179" s="88">
        <f>VLOOKUP($F179,[3]Activities!$A$9:$I$177,4,FALSE)/$AI179</f>
        <v>0.36</v>
      </c>
      <c r="DN179" s="88">
        <f>VLOOKUP($F179,[3]Activities!$A$9:$I$177,5,FALSE)/$AI179</f>
        <v>0.28999999999999998</v>
      </c>
      <c r="DO179" s="88">
        <f>VLOOKUP($F179,[3]Activities!$A$9:$I$177,6,FALSE)/$AI179</f>
        <v>0.21</v>
      </c>
      <c r="DP179" s="88">
        <f>VLOOKUP($F179,[3]Activities!$A$9:$I$177,7,FALSE)/$AI179</f>
        <v>0.14000000000000001</v>
      </c>
      <c r="DQ179" s="88">
        <f>VLOOKUP($F179,[3]Activities!$A$9:$I$177,8,FALSE)/$AI179</f>
        <v>7.0000000000000007E-2</v>
      </c>
      <c r="DR179" s="88">
        <f>VLOOKUP($F179,[3]Activities!$A$9:$I$177,9,FALSE)/$AI179</f>
        <v>0</v>
      </c>
      <c r="DS179" s="68"/>
    </row>
    <row r="180" spans="1:123" x14ac:dyDescent="0.3">
      <c r="A180" s="40" t="s">
        <v>201</v>
      </c>
      <c r="B180" s="40" t="s">
        <v>1161</v>
      </c>
      <c r="C180" s="40" t="s">
        <v>1133</v>
      </c>
      <c r="D180" s="40" t="s">
        <v>1162</v>
      </c>
      <c r="E180" s="40" t="s">
        <v>1111</v>
      </c>
      <c r="F180" s="40" t="s">
        <v>1163</v>
      </c>
      <c r="G180" s="41" t="s">
        <v>1162</v>
      </c>
      <c r="H180" s="41" t="s">
        <v>1136</v>
      </c>
      <c r="I180" s="42">
        <v>0</v>
      </c>
      <c r="J180" s="43">
        <v>0</v>
      </c>
      <c r="K180" s="43">
        <v>0</v>
      </c>
      <c r="L180" s="43">
        <v>0</v>
      </c>
      <c r="M180" s="43">
        <v>0</v>
      </c>
      <c r="N180" s="43">
        <v>0</v>
      </c>
      <c r="O180" s="43">
        <v>0</v>
      </c>
      <c r="P180" s="44">
        <v>0</v>
      </c>
      <c r="Q180" s="45">
        <v>0</v>
      </c>
      <c r="R180" s="43">
        <v>0</v>
      </c>
      <c r="S180" s="43">
        <v>0</v>
      </c>
      <c r="T180" s="43">
        <v>0</v>
      </c>
      <c r="U180" s="43">
        <v>0</v>
      </c>
      <c r="V180" s="43">
        <v>0</v>
      </c>
      <c r="W180" s="43">
        <v>0</v>
      </c>
      <c r="X180" s="45">
        <v>0</v>
      </c>
      <c r="Y180" s="43">
        <v>0</v>
      </c>
      <c r="Z180" s="43">
        <v>0</v>
      </c>
      <c r="AA180" s="43">
        <v>0</v>
      </c>
      <c r="AB180" s="43">
        <v>0</v>
      </c>
      <c r="AC180" s="43">
        <v>0</v>
      </c>
      <c r="AD180" s="43">
        <v>0</v>
      </c>
      <c r="AE180" s="44">
        <f>[3]Parameters!$B$38</f>
        <v>0.05</v>
      </c>
      <c r="AF180" s="44">
        <v>0</v>
      </c>
      <c r="AG180" s="44">
        <v>1</v>
      </c>
      <c r="AH180" s="44">
        <v>1</v>
      </c>
      <c r="AI180" s="46">
        <v>1</v>
      </c>
      <c r="AJ180" s="46" t="s">
        <v>839</v>
      </c>
      <c r="AK180" s="46" t="s">
        <v>907</v>
      </c>
      <c r="AL180" s="46"/>
      <c r="AM180" s="47"/>
      <c r="AN180" s="47"/>
      <c r="AO180" s="47"/>
      <c r="AP180" s="47"/>
      <c r="AQ180" s="47"/>
      <c r="AR180" s="47"/>
      <c r="AS180" s="48"/>
      <c r="AT180" s="48"/>
      <c r="AU180" s="48"/>
      <c r="AV180" s="49"/>
      <c r="AW180" s="49"/>
      <c r="AX180" s="49"/>
      <c r="AY180" s="50" t="s">
        <v>841</v>
      </c>
      <c r="AZ180" s="50"/>
      <c r="BA180" s="50"/>
      <c r="BB180" s="51"/>
      <c r="BC180" s="51"/>
      <c r="BD180" s="51"/>
      <c r="BE180" s="51"/>
      <c r="BF180" s="51"/>
      <c r="BG180" s="51"/>
      <c r="BH180" s="52"/>
      <c r="BI180" s="52"/>
      <c r="BJ180" s="52"/>
      <c r="BK180" s="52"/>
      <c r="BL180" s="53"/>
      <c r="BM180" s="54"/>
      <c r="BN180" s="55"/>
      <c r="BO180" s="44"/>
      <c r="BP180" s="44"/>
      <c r="BQ180" s="44"/>
      <c r="BR180" s="44"/>
      <c r="BS180" s="44"/>
      <c r="BT180" s="44"/>
      <c r="BU180" s="56">
        <f>IF(BL180=1,BN180,0)</f>
        <v>0</v>
      </c>
      <c r="BV180" s="50"/>
      <c r="BW180" s="50"/>
      <c r="BX180" s="50"/>
      <c r="BY180" s="50"/>
      <c r="BZ180" s="50"/>
      <c r="CA180" s="50"/>
      <c r="CB180" s="57">
        <v>2.5</v>
      </c>
      <c r="CC180" s="58">
        <v>3.08</v>
      </c>
      <c r="CD180" s="58">
        <v>3.66</v>
      </c>
      <c r="CE180" s="58">
        <v>3.41</v>
      </c>
      <c r="CF180" s="58">
        <v>3.16</v>
      </c>
      <c r="CG180" s="58">
        <v>2.91</v>
      </c>
      <c r="CH180" s="58">
        <v>2.66</v>
      </c>
      <c r="CI180" s="56"/>
      <c r="CJ180" s="59"/>
      <c r="CK180" s="59"/>
      <c r="CL180" s="59"/>
      <c r="CM180" s="59"/>
      <c r="CN180" s="59"/>
      <c r="CO180" s="59"/>
      <c r="CP180" s="60"/>
      <c r="CQ180" s="61"/>
      <c r="CR180" s="61"/>
      <c r="CS180" s="61"/>
      <c r="CT180" s="61"/>
      <c r="CU180" s="61"/>
      <c r="CV180" s="61"/>
      <c r="CW180" s="62"/>
      <c r="CX180" s="63"/>
      <c r="CY180" s="63"/>
      <c r="CZ180" s="63"/>
      <c r="DA180" s="63"/>
      <c r="DB180" s="63"/>
      <c r="DC180" s="63"/>
      <c r="DD180" s="64"/>
      <c r="DE180" s="65"/>
      <c r="DF180" s="65"/>
      <c r="DG180" s="65"/>
      <c r="DH180" s="65"/>
      <c r="DI180" s="65"/>
      <c r="DJ180" s="65"/>
      <c r="DK180" s="66" t="s">
        <v>842</v>
      </c>
      <c r="DL180" s="62">
        <f>VLOOKUP($F180,[3]Activities!$A$9:$I$177,3,FALSE)/$AI180</f>
        <v>2.5</v>
      </c>
      <c r="DM180" s="67">
        <f>VLOOKUP($F180,[3]Activities!$A$9:$I$177,4,FALSE)/$AI180</f>
        <v>3.08</v>
      </c>
      <c r="DN180" s="67">
        <f>VLOOKUP($F180,[3]Activities!$A$9:$I$177,5,FALSE)/$AI180</f>
        <v>3.66</v>
      </c>
      <c r="DO180" s="67">
        <f>VLOOKUP($F180,[3]Activities!$A$9:$I$177,6,FALSE)/$AI180</f>
        <v>3.41</v>
      </c>
      <c r="DP180" s="67">
        <f>VLOOKUP($F180,[3]Activities!$A$9:$I$177,7,FALSE)/$AI180</f>
        <v>3.16</v>
      </c>
      <c r="DQ180" s="67">
        <f>VLOOKUP($F180,[3]Activities!$A$9:$I$177,8,FALSE)/$AI180</f>
        <v>2.91</v>
      </c>
      <c r="DR180" s="67">
        <f>VLOOKUP($F180,[3]Activities!$A$9:$I$177,9,FALSE)/$AI180</f>
        <v>2.66</v>
      </c>
      <c r="DS180" s="68"/>
    </row>
    <row r="181" spans="1:123" x14ac:dyDescent="0.3">
      <c r="A181" s="69" t="s">
        <v>202</v>
      </c>
      <c r="B181" s="69" t="s">
        <v>901</v>
      </c>
      <c r="C181" s="69" t="s">
        <v>1164</v>
      </c>
      <c r="D181" s="69" t="s">
        <v>1165</v>
      </c>
      <c r="E181" s="69" t="s">
        <v>1166</v>
      </c>
      <c r="F181" s="69" t="s">
        <v>1167</v>
      </c>
      <c r="G181" s="70" t="s">
        <v>1168</v>
      </c>
      <c r="H181" s="70" t="s">
        <v>838</v>
      </c>
      <c r="I181" s="42">
        <v>0</v>
      </c>
      <c r="J181" s="71">
        <v>0</v>
      </c>
      <c r="K181" s="71">
        <v>0</v>
      </c>
      <c r="L181" s="71">
        <v>0</v>
      </c>
      <c r="M181" s="71">
        <v>0</v>
      </c>
      <c r="N181" s="71">
        <v>0</v>
      </c>
      <c r="O181" s="71">
        <v>0</v>
      </c>
      <c r="P181" s="72">
        <v>0</v>
      </c>
      <c r="Q181" s="45">
        <v>0</v>
      </c>
      <c r="R181" s="71">
        <v>0</v>
      </c>
      <c r="S181" s="71">
        <v>0</v>
      </c>
      <c r="T181" s="71">
        <v>0</v>
      </c>
      <c r="U181" s="71">
        <v>0</v>
      </c>
      <c r="V181" s="71">
        <v>0</v>
      </c>
      <c r="W181" s="71">
        <v>0</v>
      </c>
      <c r="X181" s="45">
        <v>0</v>
      </c>
      <c r="Y181" s="71">
        <v>0</v>
      </c>
      <c r="Z181" s="71">
        <v>0</v>
      </c>
      <c r="AA181" s="71">
        <v>0</v>
      </c>
      <c r="AB181" s="71">
        <v>0</v>
      </c>
      <c r="AC181" s="71">
        <v>0</v>
      </c>
      <c r="AD181" s="71">
        <v>0</v>
      </c>
      <c r="AE181" s="44">
        <f>[3]Parameters!$B$38</f>
        <v>0.05</v>
      </c>
      <c r="AF181" s="72">
        <v>0</v>
      </c>
      <c r="AG181" s="72">
        <v>1</v>
      </c>
      <c r="AH181" s="72">
        <v>1</v>
      </c>
      <c r="AI181" s="73">
        <v>1</v>
      </c>
      <c r="AJ181" s="73" t="s">
        <v>839</v>
      </c>
      <c r="AK181" s="73" t="s">
        <v>907</v>
      </c>
      <c r="AL181" s="73"/>
      <c r="AM181" s="74"/>
      <c r="AN181" s="74"/>
      <c r="AO181" s="74"/>
      <c r="AP181" s="74"/>
      <c r="AQ181" s="74"/>
      <c r="AR181" s="74"/>
      <c r="AS181" s="75"/>
      <c r="AT181" s="75"/>
      <c r="AU181" s="75"/>
      <c r="AV181" s="76"/>
      <c r="AW181" s="76"/>
      <c r="AX181" s="76"/>
      <c r="AY181" s="77" t="s">
        <v>841</v>
      </c>
      <c r="AZ181" s="77"/>
      <c r="BA181" s="77"/>
      <c r="BB181" s="77"/>
      <c r="BC181" s="77"/>
      <c r="BD181" s="77"/>
      <c r="BE181" s="77"/>
      <c r="BF181" s="77"/>
      <c r="BG181" s="77"/>
      <c r="BH181" s="78"/>
      <c r="BI181" s="78"/>
      <c r="BJ181" s="78"/>
      <c r="BK181" s="78"/>
      <c r="BL181" s="79"/>
      <c r="BM181" s="80"/>
      <c r="BN181" s="81"/>
      <c r="BO181" s="72"/>
      <c r="BP181" s="72"/>
      <c r="BQ181" s="72"/>
      <c r="BR181" s="72"/>
      <c r="BS181" s="72"/>
      <c r="BT181" s="72"/>
      <c r="BU181" s="56">
        <f t="shared" si="29"/>
        <v>0</v>
      </c>
      <c r="BV181" s="77"/>
      <c r="BW181" s="77"/>
      <c r="BX181" s="77"/>
      <c r="BY181" s="77"/>
      <c r="BZ181" s="77"/>
      <c r="CA181" s="77"/>
      <c r="CB181" s="57">
        <v>0</v>
      </c>
      <c r="CC181" s="82">
        <v>0</v>
      </c>
      <c r="CD181" s="82">
        <v>0</v>
      </c>
      <c r="CE181" s="82">
        <v>0</v>
      </c>
      <c r="CF181" s="82">
        <v>0</v>
      </c>
      <c r="CG181" s="82">
        <v>0</v>
      </c>
      <c r="CH181" s="82">
        <v>0</v>
      </c>
      <c r="CI181" s="56"/>
      <c r="CJ181" s="83"/>
      <c r="CK181" s="83"/>
      <c r="CL181" s="83"/>
      <c r="CM181" s="83"/>
      <c r="CN181" s="83"/>
      <c r="CO181" s="83"/>
      <c r="CP181" s="60"/>
      <c r="CQ181" s="84"/>
      <c r="CR181" s="84"/>
      <c r="CS181" s="84"/>
      <c r="CT181" s="84"/>
      <c r="CU181" s="84"/>
      <c r="CV181" s="84"/>
      <c r="CW181" s="62"/>
      <c r="CX181" s="85"/>
      <c r="CY181" s="85"/>
      <c r="CZ181" s="85"/>
      <c r="DA181" s="85"/>
      <c r="DB181" s="85"/>
      <c r="DC181" s="85"/>
      <c r="DD181" s="64"/>
      <c r="DE181" s="86"/>
      <c r="DF181" s="86"/>
      <c r="DG181" s="86"/>
      <c r="DH181" s="86"/>
      <c r="DI181" s="86"/>
      <c r="DJ181" s="86"/>
      <c r="DK181" s="87" t="s">
        <v>1022</v>
      </c>
      <c r="DL181" s="62">
        <f>VLOOKUP($F181,[3]Activities!$A$9:$I$177,3,FALSE)/$AI181</f>
        <v>0</v>
      </c>
      <c r="DM181" s="88">
        <f>VLOOKUP($F181,[3]Activities!$A$9:$I$177,4,FALSE)/$AI181</f>
        <v>0</v>
      </c>
      <c r="DN181" s="88">
        <f>VLOOKUP($F181,[3]Activities!$A$9:$I$177,5,FALSE)/$AI181</f>
        <v>0</v>
      </c>
      <c r="DO181" s="88">
        <f>VLOOKUP($F181,[3]Activities!$A$9:$I$177,6,FALSE)/$AI181</f>
        <v>0</v>
      </c>
      <c r="DP181" s="88">
        <f>VLOOKUP($F181,[3]Activities!$A$9:$I$177,7,FALSE)/$AI181</f>
        <v>0</v>
      </c>
      <c r="DQ181" s="88">
        <f>VLOOKUP($F181,[3]Activities!$A$9:$I$177,8,FALSE)/$AI181</f>
        <v>0</v>
      </c>
      <c r="DR181" s="88">
        <f>VLOOKUP($F181,[3]Activities!$A$9:$I$177,9,FALSE)/$AI181</f>
        <v>0</v>
      </c>
      <c r="DS181" s="68"/>
    </row>
    <row r="182" spans="1:123" x14ac:dyDescent="0.3">
      <c r="A182" s="40" t="s">
        <v>203</v>
      </c>
      <c r="B182" s="40" t="s">
        <v>901</v>
      </c>
      <c r="C182" s="40" t="s">
        <v>1164</v>
      </c>
      <c r="D182" s="40" t="s">
        <v>1169</v>
      </c>
      <c r="E182" s="40" t="s">
        <v>1170</v>
      </c>
      <c r="F182" s="40" t="s">
        <v>1171</v>
      </c>
      <c r="G182" s="41" t="s">
        <v>1172</v>
      </c>
      <c r="H182" s="41" t="s">
        <v>838</v>
      </c>
      <c r="I182" s="42">
        <v>0</v>
      </c>
      <c r="J182" s="43">
        <v>0</v>
      </c>
      <c r="K182" s="43">
        <v>0</v>
      </c>
      <c r="L182" s="43">
        <v>0</v>
      </c>
      <c r="M182" s="43">
        <v>0</v>
      </c>
      <c r="N182" s="43">
        <v>0</v>
      </c>
      <c r="O182" s="43">
        <v>0</v>
      </c>
      <c r="P182" s="44">
        <v>0</v>
      </c>
      <c r="Q182" s="45">
        <v>0</v>
      </c>
      <c r="R182" s="43">
        <v>0</v>
      </c>
      <c r="S182" s="43">
        <v>0</v>
      </c>
      <c r="T182" s="43">
        <v>0</v>
      </c>
      <c r="U182" s="43">
        <v>0</v>
      </c>
      <c r="V182" s="43">
        <v>0</v>
      </c>
      <c r="W182" s="43">
        <v>0</v>
      </c>
      <c r="X182" s="45">
        <v>0</v>
      </c>
      <c r="Y182" s="43">
        <v>0</v>
      </c>
      <c r="Z182" s="43">
        <v>0</v>
      </c>
      <c r="AA182" s="43">
        <v>0</v>
      </c>
      <c r="AB182" s="43">
        <v>0</v>
      </c>
      <c r="AC182" s="43">
        <v>0</v>
      </c>
      <c r="AD182" s="43">
        <v>0</v>
      </c>
      <c r="AE182" s="44">
        <f>[3]Parameters!$B$38</f>
        <v>0.05</v>
      </c>
      <c r="AF182" s="44">
        <v>0</v>
      </c>
      <c r="AG182" s="44">
        <v>1</v>
      </c>
      <c r="AH182" s="44">
        <v>1</v>
      </c>
      <c r="AI182" s="46">
        <v>1</v>
      </c>
      <c r="AJ182" s="46" t="s">
        <v>839</v>
      </c>
      <c r="AK182" s="46" t="s">
        <v>907</v>
      </c>
      <c r="AL182" s="46"/>
      <c r="AM182" s="47"/>
      <c r="AN182" s="47"/>
      <c r="AO182" s="47"/>
      <c r="AP182" s="47"/>
      <c r="AQ182" s="47"/>
      <c r="AR182" s="47"/>
      <c r="AS182" s="48"/>
      <c r="AT182" s="48"/>
      <c r="AU182" s="48"/>
      <c r="AV182" s="49"/>
      <c r="AW182" s="49"/>
      <c r="AX182" s="49"/>
      <c r="AY182" s="50" t="s">
        <v>841</v>
      </c>
      <c r="AZ182" s="50"/>
      <c r="BA182" s="50"/>
      <c r="BB182" s="51"/>
      <c r="BC182" s="51"/>
      <c r="BD182" s="51"/>
      <c r="BE182" s="51"/>
      <c r="BF182" s="51"/>
      <c r="BG182" s="51"/>
      <c r="BH182" s="52"/>
      <c r="BI182" s="52"/>
      <c r="BJ182" s="52"/>
      <c r="BK182" s="52"/>
      <c r="BL182" s="53"/>
      <c r="BM182" s="54"/>
      <c r="BN182" s="55"/>
      <c r="BO182" s="44"/>
      <c r="BP182" s="44"/>
      <c r="BQ182" s="44"/>
      <c r="BR182" s="44"/>
      <c r="BS182" s="44"/>
      <c r="BT182" s="44"/>
      <c r="BU182" s="56">
        <f t="shared" si="29"/>
        <v>0</v>
      </c>
      <c r="BV182" s="50"/>
      <c r="BW182" s="50"/>
      <c r="BX182" s="50"/>
      <c r="BY182" s="50"/>
      <c r="BZ182" s="50"/>
      <c r="CA182" s="50"/>
      <c r="CB182" s="57">
        <v>0</v>
      </c>
      <c r="CC182" s="58">
        <v>0</v>
      </c>
      <c r="CD182" s="58">
        <v>0</v>
      </c>
      <c r="CE182" s="58">
        <v>0</v>
      </c>
      <c r="CF182" s="58">
        <v>0</v>
      </c>
      <c r="CG182" s="58">
        <v>0</v>
      </c>
      <c r="CH182" s="58">
        <v>0</v>
      </c>
      <c r="CI182" s="56"/>
      <c r="CJ182" s="59"/>
      <c r="CK182" s="59"/>
      <c r="CL182" s="59"/>
      <c r="CM182" s="59"/>
      <c r="CN182" s="59"/>
      <c r="CO182" s="59"/>
      <c r="CP182" s="60"/>
      <c r="CQ182" s="61"/>
      <c r="CR182" s="61"/>
      <c r="CS182" s="61"/>
      <c r="CT182" s="61"/>
      <c r="CU182" s="61"/>
      <c r="CV182" s="61"/>
      <c r="CW182" s="62"/>
      <c r="CX182" s="63"/>
      <c r="CY182" s="63"/>
      <c r="CZ182" s="63"/>
      <c r="DA182" s="63"/>
      <c r="DB182" s="63"/>
      <c r="DC182" s="63"/>
      <c r="DD182" s="64"/>
      <c r="DE182" s="65"/>
      <c r="DF182" s="65"/>
      <c r="DG182" s="65"/>
      <c r="DH182" s="65"/>
      <c r="DI182" s="65"/>
      <c r="DJ182" s="65"/>
      <c r="DK182" s="66" t="s">
        <v>1022</v>
      </c>
      <c r="DL182" s="62">
        <f>VLOOKUP($F182,[3]Activities!$A$9:$I$177,3,FALSE)/$AI182</f>
        <v>0</v>
      </c>
      <c r="DM182" s="67">
        <f>VLOOKUP($F182,[3]Activities!$A$9:$I$177,4,FALSE)/$AI182</f>
        <v>0</v>
      </c>
      <c r="DN182" s="67">
        <f>VLOOKUP($F182,[3]Activities!$A$9:$I$177,5,FALSE)/$AI182</f>
        <v>0</v>
      </c>
      <c r="DO182" s="67">
        <f>VLOOKUP($F182,[3]Activities!$A$9:$I$177,6,FALSE)/$AI182</f>
        <v>0</v>
      </c>
      <c r="DP182" s="67">
        <f>VLOOKUP($F182,[3]Activities!$A$9:$I$177,7,FALSE)/$AI182</f>
        <v>0</v>
      </c>
      <c r="DQ182" s="67">
        <f>VLOOKUP($F182,[3]Activities!$A$9:$I$177,8,FALSE)/$AI182</f>
        <v>0</v>
      </c>
      <c r="DR182" s="67">
        <f>VLOOKUP($F182,[3]Activities!$A$9:$I$177,9,FALSE)/$AI182</f>
        <v>0</v>
      </c>
      <c r="DS182" s="68"/>
    </row>
    <row r="183" spans="1:123" x14ac:dyDescent="0.3">
      <c r="A183" s="69" t="s">
        <v>204</v>
      </c>
      <c r="B183" s="69" t="s">
        <v>901</v>
      </c>
      <c r="C183" s="69" t="s">
        <v>1164</v>
      </c>
      <c r="D183" s="69" t="s">
        <v>1169</v>
      </c>
      <c r="E183" s="69" t="s">
        <v>1170</v>
      </c>
      <c r="F183" s="69" t="s">
        <v>1171</v>
      </c>
      <c r="G183" s="70" t="s">
        <v>1173</v>
      </c>
      <c r="H183" s="70" t="s">
        <v>838</v>
      </c>
      <c r="I183" s="42">
        <v>0</v>
      </c>
      <c r="J183" s="71">
        <v>0</v>
      </c>
      <c r="K183" s="71">
        <v>0</v>
      </c>
      <c r="L183" s="71">
        <v>0</v>
      </c>
      <c r="M183" s="71">
        <v>0</v>
      </c>
      <c r="N183" s="71">
        <v>0</v>
      </c>
      <c r="O183" s="71">
        <v>0</v>
      </c>
      <c r="P183" s="72">
        <v>0</v>
      </c>
      <c r="Q183" s="45">
        <v>0</v>
      </c>
      <c r="R183" s="71">
        <v>0</v>
      </c>
      <c r="S183" s="71">
        <v>0</v>
      </c>
      <c r="T183" s="71">
        <v>0</v>
      </c>
      <c r="U183" s="71">
        <v>0</v>
      </c>
      <c r="V183" s="71">
        <v>0</v>
      </c>
      <c r="W183" s="71">
        <v>0</v>
      </c>
      <c r="X183" s="45">
        <v>0</v>
      </c>
      <c r="Y183" s="71">
        <v>0</v>
      </c>
      <c r="Z183" s="71">
        <v>0</v>
      </c>
      <c r="AA183" s="71">
        <v>0</v>
      </c>
      <c r="AB183" s="71">
        <v>0</v>
      </c>
      <c r="AC183" s="71">
        <v>0</v>
      </c>
      <c r="AD183" s="71">
        <v>0</v>
      </c>
      <c r="AE183" s="44">
        <f>[3]Parameters!$B$38</f>
        <v>0.05</v>
      </c>
      <c r="AF183" s="72">
        <v>0</v>
      </c>
      <c r="AG183" s="72">
        <v>1</v>
      </c>
      <c r="AH183" s="72">
        <v>1</v>
      </c>
      <c r="AI183" s="73">
        <v>1</v>
      </c>
      <c r="AJ183" s="73" t="s">
        <v>839</v>
      </c>
      <c r="AK183" s="73" t="s">
        <v>907</v>
      </c>
      <c r="AL183" s="73"/>
      <c r="AM183" s="74"/>
      <c r="AN183" s="74"/>
      <c r="AO183" s="74"/>
      <c r="AP183" s="74"/>
      <c r="AQ183" s="74"/>
      <c r="AR183" s="74"/>
      <c r="AS183" s="75"/>
      <c r="AT183" s="75"/>
      <c r="AU183" s="75"/>
      <c r="AV183" s="76"/>
      <c r="AW183" s="76"/>
      <c r="AX183" s="76"/>
      <c r="AY183" s="77" t="s">
        <v>841</v>
      </c>
      <c r="AZ183" s="77"/>
      <c r="BA183" s="77"/>
      <c r="BB183" s="77"/>
      <c r="BC183" s="77"/>
      <c r="BD183" s="77"/>
      <c r="BE183" s="77"/>
      <c r="BF183" s="77"/>
      <c r="BG183" s="77"/>
      <c r="BH183" s="78"/>
      <c r="BI183" s="78"/>
      <c r="BJ183" s="78"/>
      <c r="BK183" s="78"/>
      <c r="BL183" s="79"/>
      <c r="BM183" s="80"/>
      <c r="BN183" s="81"/>
      <c r="BO183" s="72"/>
      <c r="BP183" s="72"/>
      <c r="BQ183" s="72"/>
      <c r="BR183" s="72"/>
      <c r="BS183" s="72"/>
      <c r="BT183" s="72"/>
      <c r="BU183" s="56">
        <f t="shared" si="29"/>
        <v>0</v>
      </c>
      <c r="BV183" s="77"/>
      <c r="BW183" s="77"/>
      <c r="BX183" s="77"/>
      <c r="BY183" s="77"/>
      <c r="BZ183" s="77"/>
      <c r="CA183" s="77"/>
      <c r="CB183" s="57">
        <v>0</v>
      </c>
      <c r="CC183" s="82">
        <v>0</v>
      </c>
      <c r="CD183" s="82">
        <v>0</v>
      </c>
      <c r="CE183" s="82">
        <v>0</v>
      </c>
      <c r="CF183" s="82">
        <v>0</v>
      </c>
      <c r="CG183" s="82">
        <v>0</v>
      </c>
      <c r="CH183" s="82">
        <v>0</v>
      </c>
      <c r="CI183" s="56"/>
      <c r="CJ183" s="83"/>
      <c r="CK183" s="83"/>
      <c r="CL183" s="83"/>
      <c r="CM183" s="83"/>
      <c r="CN183" s="83"/>
      <c r="CO183" s="83"/>
      <c r="CP183" s="60"/>
      <c r="CQ183" s="84"/>
      <c r="CR183" s="84"/>
      <c r="CS183" s="84"/>
      <c r="CT183" s="84"/>
      <c r="CU183" s="84"/>
      <c r="CV183" s="84"/>
      <c r="CW183" s="62"/>
      <c r="CX183" s="85"/>
      <c r="CY183" s="85"/>
      <c r="CZ183" s="85"/>
      <c r="DA183" s="85"/>
      <c r="DB183" s="85"/>
      <c r="DC183" s="85"/>
      <c r="DD183" s="64"/>
      <c r="DE183" s="86"/>
      <c r="DF183" s="86"/>
      <c r="DG183" s="86"/>
      <c r="DH183" s="86"/>
      <c r="DI183" s="86"/>
      <c r="DJ183" s="86"/>
      <c r="DK183" s="87" t="s">
        <v>1022</v>
      </c>
      <c r="DL183" s="62">
        <f>VLOOKUP($F183,[3]Activities!$A$9:$I$177,3,FALSE)/$AI183</f>
        <v>0</v>
      </c>
      <c r="DM183" s="88">
        <f>VLOOKUP($F183,[3]Activities!$A$9:$I$177,4,FALSE)/$AI183</f>
        <v>0</v>
      </c>
      <c r="DN183" s="88">
        <f>VLOOKUP($F183,[3]Activities!$A$9:$I$177,5,FALSE)/$AI183</f>
        <v>0</v>
      </c>
      <c r="DO183" s="88">
        <f>VLOOKUP($F183,[3]Activities!$A$9:$I$177,6,FALSE)/$AI183</f>
        <v>0</v>
      </c>
      <c r="DP183" s="88">
        <f>VLOOKUP($F183,[3]Activities!$A$9:$I$177,7,FALSE)/$AI183</f>
        <v>0</v>
      </c>
      <c r="DQ183" s="88">
        <f>VLOOKUP($F183,[3]Activities!$A$9:$I$177,8,FALSE)/$AI183</f>
        <v>0</v>
      </c>
      <c r="DR183" s="88">
        <f>VLOOKUP($F183,[3]Activities!$A$9:$I$177,9,FALSE)/$AI183</f>
        <v>0</v>
      </c>
      <c r="DS183" s="68"/>
    </row>
    <row r="184" spans="1:123" x14ac:dyDescent="0.3">
      <c r="A184" s="40" t="s">
        <v>205</v>
      </c>
      <c r="B184" s="40" t="s">
        <v>901</v>
      </c>
      <c r="C184" s="40" t="s">
        <v>1164</v>
      </c>
      <c r="D184" s="40" t="s">
        <v>1169</v>
      </c>
      <c r="E184" s="40" t="s">
        <v>1170</v>
      </c>
      <c r="F184" s="40" t="s">
        <v>1171</v>
      </c>
      <c r="G184" s="41" t="s">
        <v>1174</v>
      </c>
      <c r="H184" s="41" t="s">
        <v>838</v>
      </c>
      <c r="I184" s="42">
        <v>0</v>
      </c>
      <c r="J184" s="43">
        <v>0</v>
      </c>
      <c r="K184" s="43">
        <v>0</v>
      </c>
      <c r="L184" s="43">
        <v>0</v>
      </c>
      <c r="M184" s="43">
        <v>0</v>
      </c>
      <c r="N184" s="43">
        <v>0</v>
      </c>
      <c r="O184" s="43">
        <v>0</v>
      </c>
      <c r="P184" s="44">
        <v>0</v>
      </c>
      <c r="Q184" s="45">
        <v>0</v>
      </c>
      <c r="R184" s="43">
        <v>0</v>
      </c>
      <c r="S184" s="43">
        <v>0</v>
      </c>
      <c r="T184" s="43">
        <v>0</v>
      </c>
      <c r="U184" s="43">
        <v>0</v>
      </c>
      <c r="V184" s="43">
        <v>0</v>
      </c>
      <c r="W184" s="43">
        <v>0</v>
      </c>
      <c r="X184" s="45">
        <v>0</v>
      </c>
      <c r="Y184" s="43">
        <v>0</v>
      </c>
      <c r="Z184" s="43">
        <v>0</v>
      </c>
      <c r="AA184" s="43">
        <v>0</v>
      </c>
      <c r="AB184" s="43">
        <v>0</v>
      </c>
      <c r="AC184" s="43">
        <v>0</v>
      </c>
      <c r="AD184" s="43">
        <v>0</v>
      </c>
      <c r="AE184" s="44">
        <f>[3]Parameters!$B$38</f>
        <v>0.05</v>
      </c>
      <c r="AF184" s="44">
        <v>0</v>
      </c>
      <c r="AG184" s="44">
        <v>1</v>
      </c>
      <c r="AH184" s="44">
        <v>1</v>
      </c>
      <c r="AI184" s="46">
        <v>1</v>
      </c>
      <c r="AJ184" s="46" t="s">
        <v>839</v>
      </c>
      <c r="AK184" s="46" t="s">
        <v>907</v>
      </c>
      <c r="AL184" s="46"/>
      <c r="AM184" s="47"/>
      <c r="AN184" s="47"/>
      <c r="AO184" s="47"/>
      <c r="AP184" s="47"/>
      <c r="AQ184" s="47"/>
      <c r="AR184" s="47"/>
      <c r="AS184" s="48"/>
      <c r="AT184" s="48"/>
      <c r="AU184" s="48"/>
      <c r="AV184" s="49"/>
      <c r="AW184" s="49"/>
      <c r="AX184" s="49"/>
      <c r="AY184" s="50" t="s">
        <v>841</v>
      </c>
      <c r="AZ184" s="50"/>
      <c r="BA184" s="50"/>
      <c r="BB184" s="51"/>
      <c r="BC184" s="51"/>
      <c r="BD184" s="51"/>
      <c r="BE184" s="51"/>
      <c r="BF184" s="51"/>
      <c r="BG184" s="51"/>
      <c r="BH184" s="52"/>
      <c r="BI184" s="52"/>
      <c r="BJ184" s="52"/>
      <c r="BK184" s="52"/>
      <c r="BL184" s="53"/>
      <c r="BM184" s="54"/>
      <c r="BN184" s="55"/>
      <c r="BO184" s="44"/>
      <c r="BP184" s="44"/>
      <c r="BQ184" s="44"/>
      <c r="BR184" s="44"/>
      <c r="BS184" s="44"/>
      <c r="BT184" s="44"/>
      <c r="BU184" s="56">
        <f t="shared" si="29"/>
        <v>0</v>
      </c>
      <c r="BV184" s="50"/>
      <c r="BW184" s="50"/>
      <c r="BX184" s="50"/>
      <c r="BY184" s="50"/>
      <c r="BZ184" s="50"/>
      <c r="CA184" s="50"/>
      <c r="CB184" s="57">
        <v>0</v>
      </c>
      <c r="CC184" s="58">
        <v>0</v>
      </c>
      <c r="CD184" s="58">
        <v>0</v>
      </c>
      <c r="CE184" s="58">
        <v>0</v>
      </c>
      <c r="CF184" s="58">
        <v>0</v>
      </c>
      <c r="CG184" s="58">
        <v>0</v>
      </c>
      <c r="CH184" s="58">
        <v>0</v>
      </c>
      <c r="CI184" s="56"/>
      <c r="CJ184" s="59"/>
      <c r="CK184" s="59"/>
      <c r="CL184" s="59"/>
      <c r="CM184" s="59"/>
      <c r="CN184" s="59"/>
      <c r="CO184" s="59"/>
      <c r="CP184" s="60"/>
      <c r="CQ184" s="61"/>
      <c r="CR184" s="61"/>
      <c r="CS184" s="61"/>
      <c r="CT184" s="61"/>
      <c r="CU184" s="61"/>
      <c r="CV184" s="61"/>
      <c r="CW184" s="62"/>
      <c r="CX184" s="63"/>
      <c r="CY184" s="63"/>
      <c r="CZ184" s="63"/>
      <c r="DA184" s="63"/>
      <c r="DB184" s="63"/>
      <c r="DC184" s="63"/>
      <c r="DD184" s="64"/>
      <c r="DE184" s="65"/>
      <c r="DF184" s="65"/>
      <c r="DG184" s="65"/>
      <c r="DH184" s="65"/>
      <c r="DI184" s="65"/>
      <c r="DJ184" s="65"/>
      <c r="DK184" s="66" t="s">
        <v>1022</v>
      </c>
      <c r="DL184" s="62">
        <f>VLOOKUP($F184,[3]Activities!$A$9:$I$177,3,FALSE)/$AI184</f>
        <v>0</v>
      </c>
      <c r="DM184" s="67">
        <f>VLOOKUP($F184,[3]Activities!$A$9:$I$177,4,FALSE)/$AI184</f>
        <v>0</v>
      </c>
      <c r="DN184" s="67">
        <f>VLOOKUP($F184,[3]Activities!$A$9:$I$177,5,FALSE)/$AI184</f>
        <v>0</v>
      </c>
      <c r="DO184" s="67">
        <f>VLOOKUP($F184,[3]Activities!$A$9:$I$177,6,FALSE)/$AI184</f>
        <v>0</v>
      </c>
      <c r="DP184" s="67">
        <f>VLOOKUP($F184,[3]Activities!$A$9:$I$177,7,FALSE)/$AI184</f>
        <v>0</v>
      </c>
      <c r="DQ184" s="67">
        <f>VLOOKUP($F184,[3]Activities!$A$9:$I$177,8,FALSE)/$AI184</f>
        <v>0</v>
      </c>
      <c r="DR184" s="67">
        <f>VLOOKUP($F184,[3]Activities!$A$9:$I$177,9,FALSE)/$AI184</f>
        <v>0</v>
      </c>
      <c r="DS184" s="68"/>
    </row>
    <row r="185" spans="1:123" x14ac:dyDescent="0.3">
      <c r="A185" s="69" t="s">
        <v>206</v>
      </c>
      <c r="B185" s="69" t="s">
        <v>901</v>
      </c>
      <c r="C185" s="69" t="s">
        <v>1164</v>
      </c>
      <c r="D185" s="69" t="s">
        <v>1169</v>
      </c>
      <c r="E185" s="69" t="s">
        <v>1170</v>
      </c>
      <c r="F185" s="69" t="s">
        <v>1175</v>
      </c>
      <c r="G185" s="70" t="s">
        <v>1176</v>
      </c>
      <c r="H185" s="70" t="s">
        <v>838</v>
      </c>
      <c r="I185" s="42">
        <v>0</v>
      </c>
      <c r="J185" s="71">
        <v>0</v>
      </c>
      <c r="K185" s="71">
        <v>0</v>
      </c>
      <c r="L185" s="71">
        <v>0</v>
      </c>
      <c r="M185" s="71">
        <v>0</v>
      </c>
      <c r="N185" s="71">
        <v>0</v>
      </c>
      <c r="O185" s="71">
        <v>0</v>
      </c>
      <c r="P185" s="72">
        <v>0</v>
      </c>
      <c r="Q185" s="45">
        <v>0</v>
      </c>
      <c r="R185" s="71">
        <v>0</v>
      </c>
      <c r="S185" s="71">
        <v>0</v>
      </c>
      <c r="T185" s="71">
        <v>0</v>
      </c>
      <c r="U185" s="71">
        <v>0</v>
      </c>
      <c r="V185" s="71">
        <v>0</v>
      </c>
      <c r="W185" s="71">
        <v>0</v>
      </c>
      <c r="X185" s="45">
        <v>0</v>
      </c>
      <c r="Y185" s="71">
        <v>0</v>
      </c>
      <c r="Z185" s="71">
        <v>0</v>
      </c>
      <c r="AA185" s="71">
        <v>0</v>
      </c>
      <c r="AB185" s="71">
        <v>0</v>
      </c>
      <c r="AC185" s="71">
        <v>0</v>
      </c>
      <c r="AD185" s="71">
        <v>0</v>
      </c>
      <c r="AE185" s="44">
        <f>[3]Parameters!$B$38</f>
        <v>0.05</v>
      </c>
      <c r="AF185" s="72">
        <v>0</v>
      </c>
      <c r="AG185" s="72">
        <v>1</v>
      </c>
      <c r="AH185" s="72">
        <v>1</v>
      </c>
      <c r="AI185" s="73">
        <v>1</v>
      </c>
      <c r="AJ185" s="73" t="s">
        <v>839</v>
      </c>
      <c r="AK185" s="73" t="s">
        <v>907</v>
      </c>
      <c r="AL185" s="73"/>
      <c r="AM185" s="74"/>
      <c r="AN185" s="74"/>
      <c r="AO185" s="74"/>
      <c r="AP185" s="74"/>
      <c r="AQ185" s="74"/>
      <c r="AR185" s="74"/>
      <c r="AS185" s="75"/>
      <c r="AT185" s="75"/>
      <c r="AU185" s="75"/>
      <c r="AV185" s="76"/>
      <c r="AW185" s="76"/>
      <c r="AX185" s="76"/>
      <c r="AY185" s="77" t="s">
        <v>841</v>
      </c>
      <c r="AZ185" s="77"/>
      <c r="BA185" s="77"/>
      <c r="BB185" s="77"/>
      <c r="BC185" s="77"/>
      <c r="BD185" s="77"/>
      <c r="BE185" s="77"/>
      <c r="BF185" s="77"/>
      <c r="BG185" s="77"/>
      <c r="BH185" s="78"/>
      <c r="BI185" s="78"/>
      <c r="BJ185" s="78"/>
      <c r="BK185" s="78"/>
      <c r="BL185" s="79"/>
      <c r="BM185" s="80"/>
      <c r="BN185" s="81"/>
      <c r="BO185" s="72"/>
      <c r="BP185" s="72"/>
      <c r="BQ185" s="72"/>
      <c r="BR185" s="72"/>
      <c r="BS185" s="72"/>
      <c r="BT185" s="72"/>
      <c r="BU185" s="56">
        <f t="shared" si="29"/>
        <v>0</v>
      </c>
      <c r="BV185" s="77"/>
      <c r="BW185" s="77"/>
      <c r="BX185" s="77"/>
      <c r="BY185" s="77"/>
      <c r="BZ185" s="77"/>
      <c r="CA185" s="77"/>
      <c r="CB185" s="57">
        <v>0</v>
      </c>
      <c r="CC185" s="82">
        <v>0</v>
      </c>
      <c r="CD185" s="82">
        <v>0</v>
      </c>
      <c r="CE185" s="82">
        <v>0</v>
      </c>
      <c r="CF185" s="82">
        <v>0</v>
      </c>
      <c r="CG185" s="82">
        <v>0</v>
      </c>
      <c r="CH185" s="82">
        <v>0</v>
      </c>
      <c r="CI185" s="56"/>
      <c r="CJ185" s="83"/>
      <c r="CK185" s="83"/>
      <c r="CL185" s="83"/>
      <c r="CM185" s="83"/>
      <c r="CN185" s="83"/>
      <c r="CO185" s="83"/>
      <c r="CP185" s="60"/>
      <c r="CQ185" s="84"/>
      <c r="CR185" s="84"/>
      <c r="CS185" s="84"/>
      <c r="CT185" s="84"/>
      <c r="CU185" s="84"/>
      <c r="CV185" s="84"/>
      <c r="CW185" s="62"/>
      <c r="CX185" s="85"/>
      <c r="CY185" s="85"/>
      <c r="CZ185" s="85"/>
      <c r="DA185" s="85"/>
      <c r="DB185" s="85"/>
      <c r="DC185" s="85"/>
      <c r="DD185" s="64"/>
      <c r="DE185" s="86"/>
      <c r="DF185" s="86"/>
      <c r="DG185" s="86"/>
      <c r="DH185" s="86"/>
      <c r="DI185" s="86"/>
      <c r="DJ185" s="86"/>
      <c r="DK185" s="87" t="s">
        <v>1022</v>
      </c>
      <c r="DL185" s="62">
        <f>VLOOKUP($F185,[3]Activities!$A$9:$I$177,3,FALSE)/$AI185</f>
        <v>0</v>
      </c>
      <c r="DM185" s="88">
        <f>VLOOKUP($F185,[3]Activities!$A$9:$I$177,4,FALSE)/$AI185</f>
        <v>0</v>
      </c>
      <c r="DN185" s="88">
        <f>VLOOKUP($F185,[3]Activities!$A$9:$I$177,5,FALSE)/$AI185</f>
        <v>0</v>
      </c>
      <c r="DO185" s="88">
        <f>VLOOKUP($F185,[3]Activities!$A$9:$I$177,6,FALSE)/$AI185</f>
        <v>0</v>
      </c>
      <c r="DP185" s="88">
        <f>VLOOKUP($F185,[3]Activities!$A$9:$I$177,7,FALSE)/$AI185</f>
        <v>0</v>
      </c>
      <c r="DQ185" s="88">
        <f>VLOOKUP($F185,[3]Activities!$A$9:$I$177,8,FALSE)/$AI185</f>
        <v>0</v>
      </c>
      <c r="DR185" s="88">
        <f>VLOOKUP($F185,[3]Activities!$A$9:$I$177,9,FALSE)/$AI185</f>
        <v>0</v>
      </c>
      <c r="DS185" s="68"/>
    </row>
    <row r="186" spans="1:123" x14ac:dyDescent="0.3">
      <c r="A186" s="40" t="s">
        <v>207</v>
      </c>
      <c r="B186" s="40" t="s">
        <v>901</v>
      </c>
      <c r="C186" s="40" t="s">
        <v>1164</v>
      </c>
      <c r="D186" s="40" t="s">
        <v>1169</v>
      </c>
      <c r="E186" s="40" t="s">
        <v>1170</v>
      </c>
      <c r="F186" s="40" t="s">
        <v>1175</v>
      </c>
      <c r="G186" s="41" t="s">
        <v>1177</v>
      </c>
      <c r="H186" s="41" t="s">
        <v>838</v>
      </c>
      <c r="I186" s="42">
        <v>0</v>
      </c>
      <c r="J186" s="43">
        <v>0</v>
      </c>
      <c r="K186" s="43">
        <v>0</v>
      </c>
      <c r="L186" s="43">
        <v>0</v>
      </c>
      <c r="M186" s="43">
        <v>0</v>
      </c>
      <c r="N186" s="43">
        <v>0</v>
      </c>
      <c r="O186" s="43">
        <v>0</v>
      </c>
      <c r="P186" s="44">
        <v>0</v>
      </c>
      <c r="Q186" s="45">
        <v>0</v>
      </c>
      <c r="R186" s="43">
        <v>0</v>
      </c>
      <c r="S186" s="43">
        <v>0</v>
      </c>
      <c r="T186" s="43">
        <v>0</v>
      </c>
      <c r="U186" s="43">
        <v>0</v>
      </c>
      <c r="V186" s="43">
        <v>0</v>
      </c>
      <c r="W186" s="43">
        <v>0</v>
      </c>
      <c r="X186" s="45">
        <v>0</v>
      </c>
      <c r="Y186" s="43">
        <v>0</v>
      </c>
      <c r="Z186" s="43">
        <v>0</v>
      </c>
      <c r="AA186" s="43">
        <v>0</v>
      </c>
      <c r="AB186" s="43">
        <v>0</v>
      </c>
      <c r="AC186" s="43">
        <v>0</v>
      </c>
      <c r="AD186" s="43">
        <v>0</v>
      </c>
      <c r="AE186" s="44">
        <f>[3]Parameters!$B$38</f>
        <v>0.05</v>
      </c>
      <c r="AF186" s="44">
        <v>0</v>
      </c>
      <c r="AG186" s="44">
        <v>1</v>
      </c>
      <c r="AH186" s="44">
        <v>1</v>
      </c>
      <c r="AI186" s="46">
        <v>1</v>
      </c>
      <c r="AJ186" s="46" t="s">
        <v>839</v>
      </c>
      <c r="AK186" s="46" t="s">
        <v>907</v>
      </c>
      <c r="AL186" s="46"/>
      <c r="AM186" s="47"/>
      <c r="AN186" s="47"/>
      <c r="AO186" s="47"/>
      <c r="AP186" s="47"/>
      <c r="AQ186" s="47"/>
      <c r="AR186" s="47"/>
      <c r="AS186" s="48"/>
      <c r="AT186" s="48"/>
      <c r="AU186" s="48"/>
      <c r="AV186" s="49"/>
      <c r="AW186" s="49"/>
      <c r="AX186" s="49"/>
      <c r="AY186" s="50" t="s">
        <v>841</v>
      </c>
      <c r="AZ186" s="50"/>
      <c r="BA186" s="50"/>
      <c r="BB186" s="51"/>
      <c r="BC186" s="51"/>
      <c r="BD186" s="51"/>
      <c r="BE186" s="51"/>
      <c r="BF186" s="51"/>
      <c r="BG186" s="51"/>
      <c r="BH186" s="52"/>
      <c r="BI186" s="52"/>
      <c r="BJ186" s="52"/>
      <c r="BK186" s="52"/>
      <c r="BL186" s="53"/>
      <c r="BM186" s="54"/>
      <c r="BN186" s="55"/>
      <c r="BO186" s="44"/>
      <c r="BP186" s="44"/>
      <c r="BQ186" s="44"/>
      <c r="BR186" s="44"/>
      <c r="BS186" s="44"/>
      <c r="BT186" s="44"/>
      <c r="BU186" s="56">
        <f t="shared" si="29"/>
        <v>0</v>
      </c>
      <c r="BV186" s="50"/>
      <c r="BW186" s="50"/>
      <c r="BX186" s="50"/>
      <c r="BY186" s="50"/>
      <c r="BZ186" s="50"/>
      <c r="CA186" s="50"/>
      <c r="CB186" s="57">
        <v>0</v>
      </c>
      <c r="CC186" s="58">
        <v>0</v>
      </c>
      <c r="CD186" s="58">
        <v>0</v>
      </c>
      <c r="CE186" s="58">
        <v>0</v>
      </c>
      <c r="CF186" s="58">
        <v>0</v>
      </c>
      <c r="CG186" s="58">
        <v>0</v>
      </c>
      <c r="CH186" s="58">
        <v>0</v>
      </c>
      <c r="CI186" s="56"/>
      <c r="CJ186" s="59"/>
      <c r="CK186" s="59"/>
      <c r="CL186" s="59"/>
      <c r="CM186" s="59"/>
      <c r="CN186" s="59"/>
      <c r="CO186" s="59"/>
      <c r="CP186" s="60"/>
      <c r="CQ186" s="61"/>
      <c r="CR186" s="61"/>
      <c r="CS186" s="61"/>
      <c r="CT186" s="61"/>
      <c r="CU186" s="61"/>
      <c r="CV186" s="61"/>
      <c r="CW186" s="62"/>
      <c r="CX186" s="63"/>
      <c r="CY186" s="63"/>
      <c r="CZ186" s="63"/>
      <c r="DA186" s="63"/>
      <c r="DB186" s="63"/>
      <c r="DC186" s="63"/>
      <c r="DD186" s="64"/>
      <c r="DE186" s="65"/>
      <c r="DF186" s="65"/>
      <c r="DG186" s="65"/>
      <c r="DH186" s="65"/>
      <c r="DI186" s="65"/>
      <c r="DJ186" s="65"/>
      <c r="DK186" s="66" t="s">
        <v>1022</v>
      </c>
      <c r="DL186" s="62">
        <f>VLOOKUP($F186,[3]Activities!$A$9:$I$177,3,FALSE)/$AI186</f>
        <v>0</v>
      </c>
      <c r="DM186" s="67">
        <f>VLOOKUP($F186,[3]Activities!$A$9:$I$177,4,FALSE)/$AI186</f>
        <v>0</v>
      </c>
      <c r="DN186" s="67">
        <f>VLOOKUP($F186,[3]Activities!$A$9:$I$177,5,FALSE)/$AI186</f>
        <v>0</v>
      </c>
      <c r="DO186" s="67">
        <f>VLOOKUP($F186,[3]Activities!$A$9:$I$177,6,FALSE)/$AI186</f>
        <v>0</v>
      </c>
      <c r="DP186" s="67">
        <f>VLOOKUP($F186,[3]Activities!$A$9:$I$177,7,FALSE)/$AI186</f>
        <v>0</v>
      </c>
      <c r="DQ186" s="67">
        <f>VLOOKUP($F186,[3]Activities!$A$9:$I$177,8,FALSE)/$AI186</f>
        <v>0</v>
      </c>
      <c r="DR186" s="67">
        <f>VLOOKUP($F186,[3]Activities!$A$9:$I$177,9,FALSE)/$AI186</f>
        <v>0</v>
      </c>
      <c r="DS186" s="68"/>
    </row>
    <row r="187" spans="1:123" x14ac:dyDescent="0.3">
      <c r="A187" s="69" t="s">
        <v>208</v>
      </c>
      <c r="B187" s="69" t="s">
        <v>901</v>
      </c>
      <c r="C187" s="69" t="s">
        <v>1164</v>
      </c>
      <c r="D187" s="69" t="s">
        <v>1169</v>
      </c>
      <c r="E187" s="69" t="s">
        <v>1170</v>
      </c>
      <c r="F187" s="69" t="s">
        <v>1175</v>
      </c>
      <c r="G187" s="70" t="s">
        <v>1178</v>
      </c>
      <c r="H187" s="70" t="s">
        <v>838</v>
      </c>
      <c r="I187" s="42">
        <v>0</v>
      </c>
      <c r="J187" s="71">
        <v>0</v>
      </c>
      <c r="K187" s="71">
        <v>0</v>
      </c>
      <c r="L187" s="71">
        <v>0</v>
      </c>
      <c r="M187" s="71">
        <v>0</v>
      </c>
      <c r="N187" s="71">
        <v>0</v>
      </c>
      <c r="O187" s="71">
        <v>0</v>
      </c>
      <c r="P187" s="72">
        <v>0</v>
      </c>
      <c r="Q187" s="45">
        <v>0</v>
      </c>
      <c r="R187" s="71">
        <v>0</v>
      </c>
      <c r="S187" s="71">
        <v>0</v>
      </c>
      <c r="T187" s="71">
        <v>0</v>
      </c>
      <c r="U187" s="71">
        <v>0</v>
      </c>
      <c r="V187" s="71">
        <v>0</v>
      </c>
      <c r="W187" s="71">
        <v>0</v>
      </c>
      <c r="X187" s="45">
        <v>0</v>
      </c>
      <c r="Y187" s="71">
        <v>0</v>
      </c>
      <c r="Z187" s="71">
        <v>0</v>
      </c>
      <c r="AA187" s="71">
        <v>0</v>
      </c>
      <c r="AB187" s="71">
        <v>0</v>
      </c>
      <c r="AC187" s="71">
        <v>0</v>
      </c>
      <c r="AD187" s="71">
        <v>0</v>
      </c>
      <c r="AE187" s="44">
        <f>[3]Parameters!$B$38</f>
        <v>0.05</v>
      </c>
      <c r="AF187" s="72">
        <v>0</v>
      </c>
      <c r="AG187" s="72">
        <v>1</v>
      </c>
      <c r="AH187" s="72">
        <v>1</v>
      </c>
      <c r="AI187" s="73">
        <v>1</v>
      </c>
      <c r="AJ187" s="73" t="s">
        <v>839</v>
      </c>
      <c r="AK187" s="73" t="s">
        <v>907</v>
      </c>
      <c r="AL187" s="73"/>
      <c r="AM187" s="74"/>
      <c r="AN187" s="74"/>
      <c r="AO187" s="74"/>
      <c r="AP187" s="74"/>
      <c r="AQ187" s="74"/>
      <c r="AR187" s="74"/>
      <c r="AS187" s="75"/>
      <c r="AT187" s="75"/>
      <c r="AU187" s="75"/>
      <c r="AV187" s="76"/>
      <c r="AW187" s="76"/>
      <c r="AX187" s="76"/>
      <c r="AY187" s="77" t="s">
        <v>841</v>
      </c>
      <c r="AZ187" s="77"/>
      <c r="BA187" s="77"/>
      <c r="BB187" s="77"/>
      <c r="BC187" s="77"/>
      <c r="BD187" s="77"/>
      <c r="BE187" s="77"/>
      <c r="BF187" s="77"/>
      <c r="BG187" s="77"/>
      <c r="BH187" s="78"/>
      <c r="BI187" s="78"/>
      <c r="BJ187" s="78"/>
      <c r="BK187" s="78"/>
      <c r="BL187" s="79"/>
      <c r="BM187" s="80"/>
      <c r="BN187" s="81"/>
      <c r="BO187" s="72"/>
      <c r="BP187" s="72"/>
      <c r="BQ187" s="72"/>
      <c r="BR187" s="72"/>
      <c r="BS187" s="72"/>
      <c r="BT187" s="72"/>
      <c r="BU187" s="56">
        <f t="shared" si="29"/>
        <v>0</v>
      </c>
      <c r="BV187" s="77"/>
      <c r="BW187" s="77"/>
      <c r="BX187" s="77"/>
      <c r="BY187" s="77"/>
      <c r="BZ187" s="77"/>
      <c r="CA187" s="77"/>
      <c r="CB187" s="57">
        <v>0</v>
      </c>
      <c r="CC187" s="82">
        <v>0</v>
      </c>
      <c r="CD187" s="82">
        <v>0</v>
      </c>
      <c r="CE187" s="82">
        <v>0</v>
      </c>
      <c r="CF187" s="82">
        <v>0</v>
      </c>
      <c r="CG187" s="82">
        <v>0</v>
      </c>
      <c r="CH187" s="82">
        <v>0</v>
      </c>
      <c r="CI187" s="56"/>
      <c r="CJ187" s="83"/>
      <c r="CK187" s="83"/>
      <c r="CL187" s="83"/>
      <c r="CM187" s="83"/>
      <c r="CN187" s="83"/>
      <c r="CO187" s="83"/>
      <c r="CP187" s="60"/>
      <c r="CQ187" s="84"/>
      <c r="CR187" s="84"/>
      <c r="CS187" s="84"/>
      <c r="CT187" s="84"/>
      <c r="CU187" s="84"/>
      <c r="CV187" s="84"/>
      <c r="CW187" s="62"/>
      <c r="CX187" s="85"/>
      <c r="CY187" s="85"/>
      <c r="CZ187" s="85"/>
      <c r="DA187" s="85"/>
      <c r="DB187" s="85"/>
      <c r="DC187" s="85"/>
      <c r="DD187" s="64"/>
      <c r="DE187" s="86"/>
      <c r="DF187" s="86"/>
      <c r="DG187" s="86"/>
      <c r="DH187" s="86"/>
      <c r="DI187" s="86"/>
      <c r="DJ187" s="86"/>
      <c r="DK187" s="87" t="s">
        <v>1022</v>
      </c>
      <c r="DL187" s="62">
        <f>VLOOKUP($F187,[3]Activities!$A$9:$I$177,3,FALSE)/$AI187</f>
        <v>0</v>
      </c>
      <c r="DM187" s="88">
        <f>VLOOKUP($F187,[3]Activities!$A$9:$I$177,4,FALSE)/$AI187</f>
        <v>0</v>
      </c>
      <c r="DN187" s="88">
        <f>VLOOKUP($F187,[3]Activities!$A$9:$I$177,5,FALSE)/$AI187</f>
        <v>0</v>
      </c>
      <c r="DO187" s="88">
        <f>VLOOKUP($F187,[3]Activities!$A$9:$I$177,6,FALSE)/$AI187</f>
        <v>0</v>
      </c>
      <c r="DP187" s="88">
        <f>VLOOKUP($F187,[3]Activities!$A$9:$I$177,7,FALSE)/$AI187</f>
        <v>0</v>
      </c>
      <c r="DQ187" s="88">
        <f>VLOOKUP($F187,[3]Activities!$A$9:$I$177,8,FALSE)/$AI187</f>
        <v>0</v>
      </c>
      <c r="DR187" s="88">
        <f>VLOOKUP($F187,[3]Activities!$A$9:$I$177,9,FALSE)/$AI187</f>
        <v>0</v>
      </c>
      <c r="DS187" s="68"/>
    </row>
    <row r="188" spans="1:123" x14ac:dyDescent="0.3">
      <c r="A188" s="40" t="s">
        <v>209</v>
      </c>
      <c r="B188" s="40" t="s">
        <v>901</v>
      </c>
      <c r="C188" s="40" t="s">
        <v>1164</v>
      </c>
      <c r="D188" s="40" t="s">
        <v>1169</v>
      </c>
      <c r="E188" s="40" t="s">
        <v>1170</v>
      </c>
      <c r="F188" s="40" t="s">
        <v>1179</v>
      </c>
      <c r="G188" s="41" t="s">
        <v>1180</v>
      </c>
      <c r="H188" s="41" t="s">
        <v>838</v>
      </c>
      <c r="I188" s="42">
        <v>0</v>
      </c>
      <c r="J188" s="43">
        <v>0</v>
      </c>
      <c r="K188" s="43">
        <v>0</v>
      </c>
      <c r="L188" s="43">
        <v>0</v>
      </c>
      <c r="M188" s="43">
        <v>0</v>
      </c>
      <c r="N188" s="43">
        <v>0</v>
      </c>
      <c r="O188" s="43">
        <v>0</v>
      </c>
      <c r="P188" s="44">
        <v>0</v>
      </c>
      <c r="Q188" s="45">
        <v>0</v>
      </c>
      <c r="R188" s="43">
        <v>0</v>
      </c>
      <c r="S188" s="43">
        <v>0</v>
      </c>
      <c r="T188" s="43">
        <v>0</v>
      </c>
      <c r="U188" s="43">
        <v>0</v>
      </c>
      <c r="V188" s="43">
        <v>0</v>
      </c>
      <c r="W188" s="43">
        <v>0</v>
      </c>
      <c r="X188" s="45">
        <v>0</v>
      </c>
      <c r="Y188" s="43">
        <v>0</v>
      </c>
      <c r="Z188" s="43">
        <v>0</v>
      </c>
      <c r="AA188" s="43">
        <v>0</v>
      </c>
      <c r="AB188" s="43">
        <v>0</v>
      </c>
      <c r="AC188" s="43">
        <v>0</v>
      </c>
      <c r="AD188" s="43">
        <v>0</v>
      </c>
      <c r="AE188" s="44">
        <f>[3]Parameters!$B$38</f>
        <v>0.05</v>
      </c>
      <c r="AF188" s="44">
        <v>0</v>
      </c>
      <c r="AG188" s="44">
        <v>1</v>
      </c>
      <c r="AH188" s="44">
        <v>1</v>
      </c>
      <c r="AI188" s="46">
        <v>1</v>
      </c>
      <c r="AJ188" s="46" t="s">
        <v>839</v>
      </c>
      <c r="AK188" s="46" t="s">
        <v>907</v>
      </c>
      <c r="AL188" s="46"/>
      <c r="AM188" s="47"/>
      <c r="AN188" s="47"/>
      <c r="AO188" s="47"/>
      <c r="AP188" s="47"/>
      <c r="AQ188" s="47"/>
      <c r="AR188" s="47"/>
      <c r="AS188" s="48"/>
      <c r="AT188" s="48"/>
      <c r="AU188" s="48"/>
      <c r="AV188" s="49"/>
      <c r="AW188" s="49"/>
      <c r="AX188" s="49"/>
      <c r="AY188" s="50" t="s">
        <v>841</v>
      </c>
      <c r="AZ188" s="50"/>
      <c r="BA188" s="50"/>
      <c r="BB188" s="51"/>
      <c r="BC188" s="51"/>
      <c r="BD188" s="51"/>
      <c r="BE188" s="51"/>
      <c r="BF188" s="51"/>
      <c r="BG188" s="51"/>
      <c r="BH188" s="52"/>
      <c r="BI188" s="52"/>
      <c r="BJ188" s="52"/>
      <c r="BK188" s="52"/>
      <c r="BL188" s="53"/>
      <c r="BM188" s="54"/>
      <c r="BN188" s="55"/>
      <c r="BO188" s="44"/>
      <c r="BP188" s="44"/>
      <c r="BQ188" s="44"/>
      <c r="BR188" s="44"/>
      <c r="BS188" s="44"/>
      <c r="BT188" s="44"/>
      <c r="BU188" s="56">
        <f t="shared" si="29"/>
        <v>0</v>
      </c>
      <c r="BV188" s="50"/>
      <c r="BW188" s="50"/>
      <c r="BX188" s="50"/>
      <c r="BY188" s="50"/>
      <c r="BZ188" s="50"/>
      <c r="CA188" s="50"/>
      <c r="CB188" s="57">
        <v>0</v>
      </c>
      <c r="CC188" s="58">
        <v>0</v>
      </c>
      <c r="CD188" s="58">
        <v>0</v>
      </c>
      <c r="CE188" s="58">
        <v>0</v>
      </c>
      <c r="CF188" s="58">
        <v>0</v>
      </c>
      <c r="CG188" s="58">
        <v>0</v>
      </c>
      <c r="CH188" s="58">
        <v>0</v>
      </c>
      <c r="CI188" s="56"/>
      <c r="CJ188" s="59"/>
      <c r="CK188" s="59"/>
      <c r="CL188" s="59"/>
      <c r="CM188" s="59"/>
      <c r="CN188" s="59"/>
      <c r="CO188" s="59"/>
      <c r="CP188" s="60"/>
      <c r="CQ188" s="61"/>
      <c r="CR188" s="61"/>
      <c r="CS188" s="61"/>
      <c r="CT188" s="61"/>
      <c r="CU188" s="61"/>
      <c r="CV188" s="61"/>
      <c r="CW188" s="62"/>
      <c r="CX188" s="63"/>
      <c r="CY188" s="63"/>
      <c r="CZ188" s="63"/>
      <c r="DA188" s="63"/>
      <c r="DB188" s="63"/>
      <c r="DC188" s="63"/>
      <c r="DD188" s="64"/>
      <c r="DE188" s="65"/>
      <c r="DF188" s="65"/>
      <c r="DG188" s="65"/>
      <c r="DH188" s="65"/>
      <c r="DI188" s="65"/>
      <c r="DJ188" s="65"/>
      <c r="DK188" s="66" t="s">
        <v>1022</v>
      </c>
      <c r="DL188" s="62">
        <f>VLOOKUP($F188,[3]Activities!$A$9:$I$177,3,FALSE)/$AI188</f>
        <v>0</v>
      </c>
      <c r="DM188" s="67">
        <f>VLOOKUP($F188,[3]Activities!$A$9:$I$177,4,FALSE)/$AI188</f>
        <v>0</v>
      </c>
      <c r="DN188" s="67">
        <f>VLOOKUP($F188,[3]Activities!$A$9:$I$177,5,FALSE)/$AI188</f>
        <v>0</v>
      </c>
      <c r="DO188" s="67">
        <f>VLOOKUP($F188,[3]Activities!$A$9:$I$177,6,FALSE)/$AI188</f>
        <v>0</v>
      </c>
      <c r="DP188" s="67">
        <f>VLOOKUP($F188,[3]Activities!$A$9:$I$177,7,FALSE)/$AI188</f>
        <v>0</v>
      </c>
      <c r="DQ188" s="67">
        <f>VLOOKUP($F188,[3]Activities!$A$9:$I$177,8,FALSE)/$AI188</f>
        <v>0</v>
      </c>
      <c r="DR188" s="67">
        <f>VLOOKUP($F188,[3]Activities!$A$9:$I$177,9,FALSE)/$AI188</f>
        <v>0</v>
      </c>
      <c r="DS188" s="68"/>
    </row>
    <row r="189" spans="1:123" x14ac:dyDescent="0.3">
      <c r="A189" s="69" t="s">
        <v>210</v>
      </c>
      <c r="B189" s="69" t="s">
        <v>901</v>
      </c>
      <c r="C189" s="69" t="s">
        <v>1164</v>
      </c>
      <c r="D189" s="69" t="s">
        <v>1169</v>
      </c>
      <c r="E189" s="69" t="s">
        <v>1170</v>
      </c>
      <c r="F189" s="69" t="s">
        <v>1179</v>
      </c>
      <c r="G189" s="70" t="s">
        <v>1181</v>
      </c>
      <c r="H189" s="70" t="s">
        <v>838</v>
      </c>
      <c r="I189" s="42">
        <v>0</v>
      </c>
      <c r="J189" s="71">
        <v>0</v>
      </c>
      <c r="K189" s="71">
        <v>0</v>
      </c>
      <c r="L189" s="71">
        <v>0</v>
      </c>
      <c r="M189" s="71">
        <v>0</v>
      </c>
      <c r="N189" s="71">
        <v>0</v>
      </c>
      <c r="O189" s="71">
        <v>0</v>
      </c>
      <c r="P189" s="72">
        <v>0</v>
      </c>
      <c r="Q189" s="45">
        <v>0</v>
      </c>
      <c r="R189" s="71">
        <v>0</v>
      </c>
      <c r="S189" s="71">
        <v>0</v>
      </c>
      <c r="T189" s="71">
        <v>0</v>
      </c>
      <c r="U189" s="71">
        <v>0</v>
      </c>
      <c r="V189" s="71">
        <v>0</v>
      </c>
      <c r="W189" s="71">
        <v>0</v>
      </c>
      <c r="X189" s="45">
        <v>0</v>
      </c>
      <c r="Y189" s="71">
        <v>0</v>
      </c>
      <c r="Z189" s="71">
        <v>0</v>
      </c>
      <c r="AA189" s="71">
        <v>0</v>
      </c>
      <c r="AB189" s="71">
        <v>0</v>
      </c>
      <c r="AC189" s="71">
        <v>0</v>
      </c>
      <c r="AD189" s="71">
        <v>0</v>
      </c>
      <c r="AE189" s="44">
        <f>[3]Parameters!$B$38</f>
        <v>0.05</v>
      </c>
      <c r="AF189" s="72">
        <v>0</v>
      </c>
      <c r="AG189" s="72">
        <v>1</v>
      </c>
      <c r="AH189" s="72">
        <v>1</v>
      </c>
      <c r="AI189" s="73">
        <v>1</v>
      </c>
      <c r="AJ189" s="73" t="s">
        <v>839</v>
      </c>
      <c r="AK189" s="73" t="s">
        <v>907</v>
      </c>
      <c r="AL189" s="73"/>
      <c r="AM189" s="74"/>
      <c r="AN189" s="74"/>
      <c r="AO189" s="74"/>
      <c r="AP189" s="74"/>
      <c r="AQ189" s="74"/>
      <c r="AR189" s="74"/>
      <c r="AS189" s="75"/>
      <c r="AT189" s="75"/>
      <c r="AU189" s="75"/>
      <c r="AV189" s="76"/>
      <c r="AW189" s="76"/>
      <c r="AX189" s="76"/>
      <c r="AY189" s="77" t="s">
        <v>841</v>
      </c>
      <c r="AZ189" s="77"/>
      <c r="BA189" s="77"/>
      <c r="BB189" s="77"/>
      <c r="BC189" s="77"/>
      <c r="BD189" s="77"/>
      <c r="BE189" s="77"/>
      <c r="BF189" s="77"/>
      <c r="BG189" s="77"/>
      <c r="BH189" s="78"/>
      <c r="BI189" s="78"/>
      <c r="BJ189" s="78"/>
      <c r="BK189" s="78"/>
      <c r="BL189" s="79"/>
      <c r="BM189" s="80"/>
      <c r="BN189" s="81"/>
      <c r="BO189" s="72"/>
      <c r="BP189" s="72"/>
      <c r="BQ189" s="72"/>
      <c r="BR189" s="72"/>
      <c r="BS189" s="72"/>
      <c r="BT189" s="72"/>
      <c r="BU189" s="56">
        <f t="shared" si="29"/>
        <v>0</v>
      </c>
      <c r="BV189" s="77"/>
      <c r="BW189" s="77"/>
      <c r="BX189" s="77"/>
      <c r="BY189" s="77"/>
      <c r="BZ189" s="77"/>
      <c r="CA189" s="77"/>
      <c r="CB189" s="57">
        <v>0</v>
      </c>
      <c r="CC189" s="82">
        <v>0</v>
      </c>
      <c r="CD189" s="82">
        <v>0</v>
      </c>
      <c r="CE189" s="82">
        <v>0</v>
      </c>
      <c r="CF189" s="82">
        <v>0</v>
      </c>
      <c r="CG189" s="82">
        <v>0</v>
      </c>
      <c r="CH189" s="82">
        <v>0</v>
      </c>
      <c r="CI189" s="56"/>
      <c r="CJ189" s="83"/>
      <c r="CK189" s="83"/>
      <c r="CL189" s="83"/>
      <c r="CM189" s="83"/>
      <c r="CN189" s="83"/>
      <c r="CO189" s="83"/>
      <c r="CP189" s="60"/>
      <c r="CQ189" s="84"/>
      <c r="CR189" s="84"/>
      <c r="CS189" s="84"/>
      <c r="CT189" s="84"/>
      <c r="CU189" s="84"/>
      <c r="CV189" s="84"/>
      <c r="CW189" s="62"/>
      <c r="CX189" s="85"/>
      <c r="CY189" s="85"/>
      <c r="CZ189" s="85"/>
      <c r="DA189" s="85"/>
      <c r="DB189" s="85"/>
      <c r="DC189" s="85"/>
      <c r="DD189" s="64"/>
      <c r="DE189" s="86"/>
      <c r="DF189" s="86"/>
      <c r="DG189" s="86"/>
      <c r="DH189" s="86"/>
      <c r="DI189" s="86"/>
      <c r="DJ189" s="86"/>
      <c r="DK189" s="87" t="s">
        <v>1022</v>
      </c>
      <c r="DL189" s="62">
        <f>VLOOKUP($F189,[3]Activities!$A$9:$I$177,3,FALSE)/$AI189</f>
        <v>0</v>
      </c>
      <c r="DM189" s="88">
        <f>VLOOKUP($F189,[3]Activities!$A$9:$I$177,4,FALSE)/$AI189</f>
        <v>0</v>
      </c>
      <c r="DN189" s="88">
        <f>VLOOKUP($F189,[3]Activities!$A$9:$I$177,5,FALSE)/$AI189</f>
        <v>0</v>
      </c>
      <c r="DO189" s="88">
        <f>VLOOKUP($F189,[3]Activities!$A$9:$I$177,6,FALSE)/$AI189</f>
        <v>0</v>
      </c>
      <c r="DP189" s="88">
        <f>VLOOKUP($F189,[3]Activities!$A$9:$I$177,7,FALSE)/$AI189</f>
        <v>0</v>
      </c>
      <c r="DQ189" s="88">
        <f>VLOOKUP($F189,[3]Activities!$A$9:$I$177,8,FALSE)/$AI189</f>
        <v>0</v>
      </c>
      <c r="DR189" s="88">
        <f>VLOOKUP($F189,[3]Activities!$A$9:$I$177,9,FALSE)/$AI189</f>
        <v>0</v>
      </c>
      <c r="DS189" s="68"/>
    </row>
    <row r="190" spans="1:123" x14ac:dyDescent="0.3">
      <c r="A190" s="40" t="s">
        <v>211</v>
      </c>
      <c r="B190" s="40" t="s">
        <v>901</v>
      </c>
      <c r="C190" s="40" t="s">
        <v>1164</v>
      </c>
      <c r="D190" s="40" t="s">
        <v>1169</v>
      </c>
      <c r="E190" s="40" t="s">
        <v>1170</v>
      </c>
      <c r="F190" s="40" t="s">
        <v>1179</v>
      </c>
      <c r="G190" s="41" t="s">
        <v>1182</v>
      </c>
      <c r="H190" s="41" t="s">
        <v>838</v>
      </c>
      <c r="I190" s="42">
        <v>0</v>
      </c>
      <c r="J190" s="43">
        <v>0</v>
      </c>
      <c r="K190" s="43">
        <v>0</v>
      </c>
      <c r="L190" s="43">
        <v>0</v>
      </c>
      <c r="M190" s="43">
        <v>0</v>
      </c>
      <c r="N190" s="43">
        <v>0</v>
      </c>
      <c r="O190" s="43">
        <v>0</v>
      </c>
      <c r="P190" s="138"/>
      <c r="Q190" s="45">
        <v>0</v>
      </c>
      <c r="R190" s="43">
        <v>0</v>
      </c>
      <c r="S190" s="43">
        <v>0</v>
      </c>
      <c r="T190" s="43">
        <v>0</v>
      </c>
      <c r="U190" s="43">
        <v>0</v>
      </c>
      <c r="V190" s="43">
        <v>0</v>
      </c>
      <c r="W190" s="43">
        <v>0</v>
      </c>
      <c r="X190" s="45">
        <v>0</v>
      </c>
      <c r="Y190" s="43">
        <v>0</v>
      </c>
      <c r="Z190" s="43">
        <v>0</v>
      </c>
      <c r="AA190" s="43">
        <v>0</v>
      </c>
      <c r="AB190" s="43">
        <v>0</v>
      </c>
      <c r="AC190" s="43">
        <v>0</v>
      </c>
      <c r="AD190" s="43">
        <v>0</v>
      </c>
      <c r="AE190" s="44">
        <f>[3]Parameters!$B$38</f>
        <v>0.05</v>
      </c>
      <c r="AF190" s="44">
        <v>0</v>
      </c>
      <c r="AG190" s="44">
        <v>1</v>
      </c>
      <c r="AH190" s="44">
        <v>1</v>
      </c>
      <c r="AI190" s="46">
        <v>1</v>
      </c>
      <c r="AJ190" s="46" t="s">
        <v>839</v>
      </c>
      <c r="AK190" s="46" t="s">
        <v>907</v>
      </c>
      <c r="AL190" s="46"/>
      <c r="AM190" s="47"/>
      <c r="AN190" s="47"/>
      <c r="AO190" s="47"/>
      <c r="AP190" s="47"/>
      <c r="AQ190" s="47"/>
      <c r="AR190" s="47"/>
      <c r="AS190" s="48"/>
      <c r="AT190" s="48"/>
      <c r="AU190" s="48"/>
      <c r="AV190" s="49"/>
      <c r="AW190" s="49"/>
      <c r="AX190" s="49"/>
      <c r="AY190" s="50" t="s">
        <v>841</v>
      </c>
      <c r="AZ190" s="50"/>
      <c r="BA190" s="50"/>
      <c r="BB190" s="51"/>
      <c r="BC190" s="51"/>
      <c r="BD190" s="51"/>
      <c r="BE190" s="51"/>
      <c r="BF190" s="51"/>
      <c r="BG190" s="51"/>
      <c r="BH190" s="52"/>
      <c r="BI190" s="52"/>
      <c r="BJ190" s="52"/>
      <c r="BK190" s="52"/>
      <c r="BL190" s="53"/>
      <c r="BM190" s="54"/>
      <c r="BN190" s="55"/>
      <c r="BO190" s="44"/>
      <c r="BP190" s="44"/>
      <c r="BQ190" s="44"/>
      <c r="BR190" s="44"/>
      <c r="BS190" s="44"/>
      <c r="BT190" s="44"/>
      <c r="BU190" s="56">
        <f t="shared" si="29"/>
        <v>0</v>
      </c>
      <c r="BV190" s="50"/>
      <c r="BW190" s="50"/>
      <c r="BX190" s="50"/>
      <c r="BY190" s="50"/>
      <c r="BZ190" s="50"/>
      <c r="CA190" s="50"/>
      <c r="CB190" s="57">
        <v>0</v>
      </c>
      <c r="CC190" s="58">
        <v>0</v>
      </c>
      <c r="CD190" s="58">
        <v>0</v>
      </c>
      <c r="CE190" s="58">
        <v>0</v>
      </c>
      <c r="CF190" s="58">
        <v>0</v>
      </c>
      <c r="CG190" s="58">
        <v>0</v>
      </c>
      <c r="CH190" s="58">
        <v>0</v>
      </c>
      <c r="CI190" s="56"/>
      <c r="CJ190" s="59"/>
      <c r="CK190" s="59"/>
      <c r="CL190" s="59"/>
      <c r="CM190" s="59"/>
      <c r="CN190" s="59"/>
      <c r="CO190" s="59"/>
      <c r="CP190" s="60"/>
      <c r="CQ190" s="61"/>
      <c r="CR190" s="61"/>
      <c r="CS190" s="61"/>
      <c r="CT190" s="61"/>
      <c r="CU190" s="61"/>
      <c r="CV190" s="61"/>
      <c r="CW190" s="62"/>
      <c r="CX190" s="63"/>
      <c r="CY190" s="63"/>
      <c r="CZ190" s="63"/>
      <c r="DA190" s="63"/>
      <c r="DB190" s="63"/>
      <c r="DC190" s="63"/>
      <c r="DD190" s="64"/>
      <c r="DE190" s="65"/>
      <c r="DF190" s="65"/>
      <c r="DG190" s="65"/>
      <c r="DH190" s="65"/>
      <c r="DI190" s="65"/>
      <c r="DJ190" s="65"/>
      <c r="DK190" s="66" t="s">
        <v>1022</v>
      </c>
      <c r="DL190" s="62">
        <f>VLOOKUP($F190,[3]Activities!$A$9:$I$177,3,FALSE)/$AI190</f>
        <v>0</v>
      </c>
      <c r="DM190" s="67">
        <f>VLOOKUP($F190,[3]Activities!$A$9:$I$177,4,FALSE)/$AI190</f>
        <v>0</v>
      </c>
      <c r="DN190" s="67">
        <f>VLOOKUP($F190,[3]Activities!$A$9:$I$177,5,FALSE)/$AI190</f>
        <v>0</v>
      </c>
      <c r="DO190" s="67">
        <f>VLOOKUP($F190,[3]Activities!$A$9:$I$177,6,FALSE)/$AI190</f>
        <v>0</v>
      </c>
      <c r="DP190" s="67">
        <f>VLOOKUP($F190,[3]Activities!$A$9:$I$177,7,FALSE)/$AI190</f>
        <v>0</v>
      </c>
      <c r="DQ190" s="67">
        <f>VLOOKUP($F190,[3]Activities!$A$9:$I$177,8,FALSE)/$AI190</f>
        <v>0</v>
      </c>
      <c r="DR190" s="67">
        <f>VLOOKUP($F190,[3]Activities!$A$9:$I$177,9,FALSE)/$AI190</f>
        <v>0</v>
      </c>
      <c r="DS190" s="68"/>
    </row>
    <row r="191" spans="1:123" ht="15.45" customHeight="1" x14ac:dyDescent="0.3">
      <c r="A191" s="114" t="s">
        <v>212</v>
      </c>
      <c r="B191" s="69"/>
      <c r="C191" s="69" t="s">
        <v>1183</v>
      </c>
      <c r="D191" s="69" t="s">
        <v>1184</v>
      </c>
      <c r="E191" s="69" t="s">
        <v>1185</v>
      </c>
      <c r="F191" s="69" t="s">
        <v>1186</v>
      </c>
      <c r="G191" s="70" t="s">
        <v>1187</v>
      </c>
      <c r="H191" s="70" t="s">
        <v>838</v>
      </c>
      <c r="I191" s="42">
        <v>0</v>
      </c>
      <c r="J191" s="138">
        <v>0</v>
      </c>
      <c r="K191" s="138">
        <v>0</v>
      </c>
      <c r="L191" s="138">
        <v>0</v>
      </c>
      <c r="M191" s="138">
        <v>0</v>
      </c>
      <c r="N191" s="138">
        <v>0</v>
      </c>
      <c r="O191" s="138">
        <v>0</v>
      </c>
      <c r="P191" s="138"/>
      <c r="Q191" s="45">
        <v>0</v>
      </c>
      <c r="R191" s="138">
        <v>0</v>
      </c>
      <c r="S191" s="138">
        <v>0</v>
      </c>
      <c r="T191" s="138">
        <v>0</v>
      </c>
      <c r="U191" s="138">
        <v>0</v>
      </c>
      <c r="V191" s="138">
        <v>0</v>
      </c>
      <c r="W191" s="138">
        <v>0</v>
      </c>
      <c r="X191" s="45">
        <v>0</v>
      </c>
      <c r="Y191" s="138">
        <v>0</v>
      </c>
      <c r="Z191" s="138">
        <v>0</v>
      </c>
      <c r="AA191" s="138">
        <v>0</v>
      </c>
      <c r="AB191" s="138">
        <v>0</v>
      </c>
      <c r="AC191" s="138">
        <v>0</v>
      </c>
      <c r="AD191" s="138">
        <v>0</v>
      </c>
      <c r="AE191" s="44">
        <f>[3]Parameters!$B$38</f>
        <v>0.05</v>
      </c>
      <c r="AF191" s="72"/>
      <c r="AG191" s="72">
        <v>1</v>
      </c>
      <c r="AH191" s="72">
        <v>1</v>
      </c>
      <c r="AI191" s="73">
        <v>1</v>
      </c>
      <c r="AJ191" s="73" t="s">
        <v>839</v>
      </c>
      <c r="AK191" s="73" t="s">
        <v>1188</v>
      </c>
      <c r="AL191" s="73"/>
      <c r="AM191" s="74"/>
      <c r="AN191" s="74"/>
      <c r="AO191" s="74"/>
      <c r="AP191" s="74"/>
      <c r="AQ191" s="74"/>
      <c r="AR191" s="74"/>
      <c r="AS191" s="75"/>
      <c r="AT191" s="75"/>
      <c r="AU191" s="75"/>
      <c r="AV191" s="76"/>
      <c r="AW191" s="76"/>
      <c r="AX191" s="76"/>
      <c r="AY191" s="77" t="s">
        <v>841</v>
      </c>
      <c r="AZ191" s="77"/>
      <c r="BA191" s="77"/>
      <c r="BB191" s="77"/>
      <c r="BC191" s="77"/>
      <c r="BD191" s="77"/>
      <c r="BE191" s="77"/>
      <c r="BF191" s="77"/>
      <c r="BG191" s="77"/>
      <c r="BH191" s="78"/>
      <c r="BI191" s="78"/>
      <c r="BJ191" s="78"/>
      <c r="BK191" s="78"/>
      <c r="BL191" s="79"/>
      <c r="BM191" s="80"/>
      <c r="BN191" s="77">
        <v>7798</v>
      </c>
      <c r="BO191" s="72"/>
      <c r="BP191" s="72"/>
      <c r="BQ191" s="72"/>
      <c r="BR191" s="72"/>
      <c r="BS191" s="72"/>
      <c r="BT191" s="72"/>
      <c r="BU191" s="77">
        <v>7798</v>
      </c>
      <c r="BV191" s="77">
        <v>7798</v>
      </c>
      <c r="BW191" s="77">
        <v>8976</v>
      </c>
      <c r="BX191" s="77">
        <v>10678.75</v>
      </c>
      <c r="BY191" s="77">
        <v>11338.56</v>
      </c>
      <c r="BZ191" s="77">
        <v>11924.76</v>
      </c>
      <c r="CA191" s="77">
        <v>12625.8</v>
      </c>
      <c r="CB191" s="5">
        <v>7798</v>
      </c>
      <c r="CC191" s="5">
        <v>7798</v>
      </c>
      <c r="CD191" s="82">
        <v>8976</v>
      </c>
      <c r="CE191" s="82">
        <v>10678.75</v>
      </c>
      <c r="CF191" s="82">
        <v>11338.56</v>
      </c>
      <c r="CG191" s="82">
        <v>11924.76</v>
      </c>
      <c r="CH191" s="82">
        <v>12625.8</v>
      </c>
      <c r="CI191" s="56"/>
      <c r="CJ191" s="83"/>
      <c r="CK191" s="83"/>
      <c r="CL191" s="83"/>
      <c r="CM191" s="83"/>
      <c r="CN191" s="83"/>
      <c r="CO191" s="83"/>
      <c r="CP191" s="60"/>
      <c r="CQ191" s="84"/>
      <c r="CR191" s="84"/>
      <c r="CS191" s="84"/>
      <c r="CT191" s="84"/>
      <c r="CU191" s="84"/>
      <c r="CV191" s="84"/>
      <c r="CW191" s="62"/>
      <c r="CX191" s="85"/>
      <c r="CY191" s="85"/>
      <c r="CZ191" s="85"/>
      <c r="DA191" s="85"/>
      <c r="DB191" s="85"/>
      <c r="DC191" s="85"/>
      <c r="DD191" s="64"/>
      <c r="DE191" s="86"/>
      <c r="DF191" s="86"/>
      <c r="DG191" s="86"/>
      <c r="DH191" s="86"/>
      <c r="DI191" s="86"/>
      <c r="DJ191" s="86"/>
      <c r="DK191" s="87" t="s">
        <v>1189</v>
      </c>
      <c r="DL191" s="62"/>
      <c r="DM191" s="88"/>
      <c r="DN191" s="88"/>
      <c r="DO191" s="88"/>
      <c r="DP191" s="88"/>
      <c r="DQ191" s="88"/>
      <c r="DR191" s="88"/>
      <c r="DS191" s="68"/>
    </row>
    <row r="192" spans="1:123" x14ac:dyDescent="0.3">
      <c r="A192" s="114" t="s">
        <v>213</v>
      </c>
      <c r="B192" s="69"/>
      <c r="C192" s="69" t="s">
        <v>1183</v>
      </c>
      <c r="D192" s="69" t="s">
        <v>1190</v>
      </c>
      <c r="E192" s="69" t="s">
        <v>1191</v>
      </c>
      <c r="F192" s="69" t="s">
        <v>1192</v>
      </c>
      <c r="G192" s="70" t="s">
        <v>1193</v>
      </c>
      <c r="H192" s="70" t="s">
        <v>838</v>
      </c>
      <c r="I192" s="42">
        <v>0</v>
      </c>
      <c r="J192" s="138">
        <v>0</v>
      </c>
      <c r="K192" s="138">
        <v>0</v>
      </c>
      <c r="L192" s="138">
        <v>0</v>
      </c>
      <c r="M192" s="138">
        <v>0</v>
      </c>
      <c r="N192" s="138">
        <v>0</v>
      </c>
      <c r="O192" s="138">
        <v>0</v>
      </c>
      <c r="P192" s="138"/>
      <c r="Q192" s="45">
        <v>0</v>
      </c>
      <c r="R192" s="138">
        <v>0</v>
      </c>
      <c r="S192" s="138">
        <v>0</v>
      </c>
      <c r="T192" s="138">
        <v>0</v>
      </c>
      <c r="U192" s="138">
        <v>0</v>
      </c>
      <c r="V192" s="138">
        <v>0</v>
      </c>
      <c r="W192" s="138">
        <v>0</v>
      </c>
      <c r="X192" s="45">
        <v>0</v>
      </c>
      <c r="Y192" s="138">
        <v>0</v>
      </c>
      <c r="Z192" s="138">
        <v>0</v>
      </c>
      <c r="AA192" s="138">
        <v>0</v>
      </c>
      <c r="AB192" s="138">
        <v>0</v>
      </c>
      <c r="AC192" s="138">
        <v>0</v>
      </c>
      <c r="AD192" s="138">
        <v>0</v>
      </c>
      <c r="AE192" s="44">
        <f>[3]Parameters!$B$38</f>
        <v>0.05</v>
      </c>
      <c r="AF192" s="72"/>
      <c r="AG192" s="72">
        <v>1</v>
      </c>
      <c r="AH192" s="72">
        <v>1</v>
      </c>
      <c r="AI192" s="73">
        <v>1</v>
      </c>
      <c r="AJ192" s="73" t="s">
        <v>839</v>
      </c>
      <c r="AK192" s="73" t="s">
        <v>1194</v>
      </c>
      <c r="AL192" s="73"/>
      <c r="AM192" s="74"/>
      <c r="AN192" s="74"/>
      <c r="AO192" s="74"/>
      <c r="AP192" s="74"/>
      <c r="AQ192" s="74"/>
      <c r="AR192" s="74"/>
      <c r="AS192" s="75"/>
      <c r="AT192" s="75"/>
      <c r="AU192" s="75"/>
      <c r="AV192" s="76"/>
      <c r="AW192" s="76"/>
      <c r="AX192" s="76"/>
      <c r="AY192" s="77" t="s">
        <v>841</v>
      </c>
      <c r="AZ192" s="77"/>
      <c r="BA192" s="77"/>
      <c r="BB192" s="77"/>
      <c r="BC192" s="77"/>
      <c r="BD192" s="77"/>
      <c r="BE192" s="77"/>
      <c r="BF192" s="77"/>
      <c r="BG192" s="77"/>
      <c r="BH192" s="78"/>
      <c r="BI192" s="78"/>
      <c r="BJ192" s="78"/>
      <c r="BK192" s="78"/>
      <c r="BL192" s="79"/>
      <c r="BM192" s="80"/>
      <c r="BN192" s="81">
        <v>1288</v>
      </c>
      <c r="BO192" s="72"/>
      <c r="BP192" s="72"/>
      <c r="BQ192" s="72"/>
      <c r="BR192" s="72"/>
      <c r="BS192" s="72"/>
      <c r="BT192" s="72"/>
      <c r="BU192" s="139">
        <v>2199</v>
      </c>
      <c r="BV192" s="77">
        <v>1288</v>
      </c>
      <c r="BW192" s="77">
        <v>1491.6000000000001</v>
      </c>
      <c r="BX192" s="77">
        <v>1968.75</v>
      </c>
      <c r="BY192" s="77">
        <v>2278.38</v>
      </c>
      <c r="BZ192" s="77">
        <v>2404.56</v>
      </c>
      <c r="CA192" s="77">
        <v>2552.88</v>
      </c>
      <c r="CB192" s="139">
        <v>2199</v>
      </c>
      <c r="CC192" s="139">
        <v>2199</v>
      </c>
      <c r="CD192" s="139">
        <v>2579.5</v>
      </c>
      <c r="CE192" s="139">
        <v>3086.25</v>
      </c>
      <c r="CF192" s="139">
        <v>3293.11</v>
      </c>
      <c r="CG192" s="139">
        <v>3463.65</v>
      </c>
      <c r="CH192" s="139">
        <v>3665.6400000000003</v>
      </c>
      <c r="CI192" s="56"/>
      <c r="CJ192" s="83"/>
      <c r="CK192" s="83"/>
      <c r="CL192" s="83"/>
      <c r="CM192" s="83"/>
      <c r="CN192" s="83"/>
      <c r="CO192" s="83"/>
      <c r="CP192" s="60"/>
      <c r="CQ192" s="84"/>
      <c r="CR192" s="84"/>
      <c r="CS192" s="84"/>
      <c r="CT192" s="84"/>
      <c r="CU192" s="84"/>
      <c r="CV192" s="84"/>
      <c r="CW192" s="62"/>
      <c r="CX192" s="85"/>
      <c r="CY192" s="85"/>
      <c r="CZ192" s="85"/>
      <c r="DA192" s="85"/>
      <c r="DB192" s="85"/>
      <c r="DC192" s="85"/>
      <c r="DD192" s="64"/>
      <c r="DE192" s="86"/>
      <c r="DF192" s="86"/>
      <c r="DG192" s="86"/>
      <c r="DH192" s="86"/>
      <c r="DI192" s="86"/>
      <c r="DJ192" s="86"/>
      <c r="DK192" s="87" t="s">
        <v>1189</v>
      </c>
      <c r="DL192" s="62"/>
      <c r="DM192" s="88"/>
      <c r="DN192" s="88"/>
      <c r="DO192" s="88"/>
      <c r="DP192" s="88"/>
      <c r="DQ192" s="88"/>
      <c r="DR192" s="88"/>
      <c r="DS192" s="68"/>
    </row>
    <row r="193" spans="1:123" x14ac:dyDescent="0.3">
      <c r="A193" s="114" t="s">
        <v>214</v>
      </c>
      <c r="B193" s="69"/>
      <c r="C193" s="69" t="s">
        <v>1183</v>
      </c>
      <c r="D193" s="69" t="s">
        <v>1195</v>
      </c>
      <c r="E193" s="69" t="s">
        <v>1196</v>
      </c>
      <c r="F193" s="69" t="s">
        <v>1197</v>
      </c>
      <c r="G193" s="70" t="s">
        <v>1198</v>
      </c>
      <c r="H193" s="70" t="s">
        <v>838</v>
      </c>
      <c r="I193" s="42">
        <v>0</v>
      </c>
      <c r="J193" s="138">
        <v>0</v>
      </c>
      <c r="K193" s="138">
        <v>0</v>
      </c>
      <c r="L193" s="138">
        <v>0</v>
      </c>
      <c r="M193" s="138">
        <v>0</v>
      </c>
      <c r="N193" s="138">
        <v>0</v>
      </c>
      <c r="O193" s="138">
        <v>0</v>
      </c>
      <c r="P193" s="138"/>
      <c r="Q193" s="45">
        <v>0</v>
      </c>
      <c r="R193" s="138">
        <v>0</v>
      </c>
      <c r="S193" s="138">
        <v>0</v>
      </c>
      <c r="T193" s="138">
        <v>0</v>
      </c>
      <c r="U193" s="138">
        <v>0</v>
      </c>
      <c r="V193" s="138">
        <v>0</v>
      </c>
      <c r="W193" s="138">
        <v>0</v>
      </c>
      <c r="X193" s="45">
        <v>0</v>
      </c>
      <c r="Y193" s="138">
        <v>0</v>
      </c>
      <c r="Z193" s="138">
        <v>0</v>
      </c>
      <c r="AA193" s="138">
        <v>0</v>
      </c>
      <c r="AB193" s="138">
        <v>0</v>
      </c>
      <c r="AC193" s="138">
        <v>0</v>
      </c>
      <c r="AD193" s="138">
        <v>0</v>
      </c>
      <c r="AE193" s="44">
        <f>[3]Parameters!$B$38</f>
        <v>0.05</v>
      </c>
      <c r="AF193" s="72"/>
      <c r="AG193" s="72">
        <v>1</v>
      </c>
      <c r="AH193" s="72">
        <v>1</v>
      </c>
      <c r="AI193" s="73">
        <v>1</v>
      </c>
      <c r="AJ193" s="73" t="s">
        <v>839</v>
      </c>
      <c r="AK193" s="73" t="s">
        <v>1199</v>
      </c>
      <c r="AL193" s="73"/>
      <c r="AM193" s="74"/>
      <c r="AN193" s="74"/>
      <c r="AO193" s="74"/>
      <c r="AP193" s="74"/>
      <c r="AQ193" s="74"/>
      <c r="AR193" s="74"/>
      <c r="AS193" s="75"/>
      <c r="AT193" s="75"/>
      <c r="AU193" s="75"/>
      <c r="AV193" s="76"/>
      <c r="AW193" s="76"/>
      <c r="AX193" s="76"/>
      <c r="AY193" s="77" t="s">
        <v>841</v>
      </c>
      <c r="AZ193" s="77"/>
      <c r="BA193" s="77"/>
      <c r="BB193" s="77"/>
      <c r="BC193" s="77"/>
      <c r="BD193" s="77"/>
      <c r="BE193" s="77"/>
      <c r="BF193" s="77"/>
      <c r="BG193" s="77"/>
      <c r="BH193" s="78"/>
      <c r="BI193" s="78"/>
      <c r="BJ193" s="78"/>
      <c r="BK193" s="78"/>
      <c r="BL193" s="79"/>
      <c r="BM193" s="80"/>
      <c r="BN193" s="81">
        <v>496</v>
      </c>
      <c r="BO193" s="72"/>
      <c r="BP193" s="72"/>
      <c r="BQ193" s="72"/>
      <c r="BR193" s="72"/>
      <c r="BS193" s="72"/>
      <c r="BT193" s="72"/>
      <c r="BU193" s="139">
        <v>160</v>
      </c>
      <c r="BV193" s="139">
        <v>160</v>
      </c>
      <c r="BW193" s="139">
        <v>192.50000000000003</v>
      </c>
      <c r="BX193" s="139">
        <v>235</v>
      </c>
      <c r="BY193" s="139">
        <v>256.54000000000002</v>
      </c>
      <c r="BZ193" s="139">
        <v>270.90000000000003</v>
      </c>
      <c r="CA193" s="139">
        <v>289.08000000000004</v>
      </c>
      <c r="CB193" s="139">
        <v>160</v>
      </c>
      <c r="CC193" s="139">
        <v>160</v>
      </c>
      <c r="CD193" s="139">
        <v>192.50000000000003</v>
      </c>
      <c r="CE193" s="139">
        <v>235</v>
      </c>
      <c r="CF193" s="139">
        <v>256.54000000000002</v>
      </c>
      <c r="CG193" s="139">
        <v>270.90000000000003</v>
      </c>
      <c r="CH193" s="139">
        <v>289.08000000000004</v>
      </c>
      <c r="CI193" s="56"/>
      <c r="CJ193" s="83"/>
      <c r="CK193" s="83"/>
      <c r="CL193" s="83"/>
      <c r="CM193" s="83"/>
      <c r="CN193" s="83"/>
      <c r="CO193" s="83"/>
      <c r="CP193" s="60"/>
      <c r="CQ193" s="84"/>
      <c r="CR193" s="84"/>
      <c r="CS193" s="84"/>
      <c r="CT193" s="84"/>
      <c r="CU193" s="84"/>
      <c r="CV193" s="84"/>
      <c r="CW193" s="62"/>
      <c r="CX193" s="85"/>
      <c r="CY193" s="85"/>
      <c r="CZ193" s="85"/>
      <c r="DA193" s="85"/>
      <c r="DB193" s="85"/>
      <c r="DC193" s="85"/>
      <c r="DD193" s="64"/>
      <c r="DE193" s="86"/>
      <c r="DF193" s="86"/>
      <c r="DG193" s="86"/>
      <c r="DH193" s="86"/>
      <c r="DI193" s="86"/>
      <c r="DJ193" s="86"/>
      <c r="DK193" s="87" t="s">
        <v>1189</v>
      </c>
      <c r="DL193" s="62"/>
      <c r="DM193" s="88"/>
      <c r="DN193" s="88"/>
      <c r="DO193" s="88"/>
      <c r="DP193" s="88"/>
      <c r="DQ193" s="88"/>
      <c r="DR193" s="88"/>
      <c r="DS193" s="68"/>
    </row>
    <row r="194" spans="1:123" x14ac:dyDescent="0.3">
      <c r="A194" s="114" t="s">
        <v>215</v>
      </c>
      <c r="B194" s="69"/>
      <c r="C194" s="69" t="s">
        <v>1183</v>
      </c>
      <c r="D194" s="69" t="s">
        <v>1200</v>
      </c>
      <c r="E194" s="69" t="s">
        <v>1201</v>
      </c>
      <c r="F194" s="69" t="s">
        <v>1202</v>
      </c>
      <c r="G194" s="70" t="s">
        <v>1203</v>
      </c>
      <c r="H194" s="70" t="s">
        <v>838</v>
      </c>
      <c r="I194" s="42">
        <v>0</v>
      </c>
      <c r="J194" s="138">
        <v>0</v>
      </c>
      <c r="K194" s="138">
        <v>0</v>
      </c>
      <c r="L194" s="138">
        <v>0</v>
      </c>
      <c r="M194" s="138">
        <v>0</v>
      </c>
      <c r="N194" s="138">
        <v>0</v>
      </c>
      <c r="O194" s="138">
        <v>0</v>
      </c>
      <c r="P194" s="138"/>
      <c r="Q194" s="45">
        <v>0</v>
      </c>
      <c r="R194" s="138">
        <v>0</v>
      </c>
      <c r="S194" s="138">
        <v>0</v>
      </c>
      <c r="T194" s="138">
        <v>0</v>
      </c>
      <c r="U194" s="138">
        <v>0</v>
      </c>
      <c r="V194" s="138">
        <v>0</v>
      </c>
      <c r="W194" s="138">
        <v>0</v>
      </c>
      <c r="X194" s="45">
        <v>0</v>
      </c>
      <c r="Y194" s="138">
        <v>0</v>
      </c>
      <c r="Z194" s="138">
        <v>0</v>
      </c>
      <c r="AA194" s="138">
        <v>0</v>
      </c>
      <c r="AB194" s="138">
        <v>0</v>
      </c>
      <c r="AC194" s="138">
        <v>0</v>
      </c>
      <c r="AD194" s="138">
        <v>0</v>
      </c>
      <c r="AE194" s="44">
        <f>[3]Parameters!$B$38</f>
        <v>0.05</v>
      </c>
      <c r="AF194" s="72"/>
      <c r="AG194" s="72">
        <v>1</v>
      </c>
      <c r="AH194" s="72">
        <v>1</v>
      </c>
      <c r="AI194" s="73">
        <v>1</v>
      </c>
      <c r="AJ194" s="73" t="s">
        <v>839</v>
      </c>
      <c r="AK194" s="73" t="s">
        <v>1204</v>
      </c>
      <c r="AL194" s="73"/>
      <c r="AM194" s="74"/>
      <c r="AN194" s="74"/>
      <c r="AO194" s="74"/>
      <c r="AP194" s="74"/>
      <c r="AQ194" s="74"/>
      <c r="AR194" s="74"/>
      <c r="AS194" s="75"/>
      <c r="AT194" s="75"/>
      <c r="AU194" s="75"/>
      <c r="AV194" s="76"/>
      <c r="AW194" s="76"/>
      <c r="AX194" s="76"/>
      <c r="AY194" s="77" t="s">
        <v>841</v>
      </c>
      <c r="AZ194" s="77"/>
      <c r="BA194" s="77"/>
      <c r="BB194" s="77"/>
      <c r="BC194" s="77"/>
      <c r="BD194" s="77"/>
      <c r="BE194" s="77"/>
      <c r="BF194" s="77"/>
      <c r="BG194" s="77"/>
      <c r="BH194" s="78"/>
      <c r="BI194" s="78"/>
      <c r="BJ194" s="78"/>
      <c r="BK194" s="78"/>
      <c r="BL194" s="79"/>
      <c r="BM194" s="80"/>
      <c r="BN194" s="81">
        <v>2199</v>
      </c>
      <c r="BO194" s="72"/>
      <c r="BP194" s="72"/>
      <c r="BQ194" s="72"/>
      <c r="BR194" s="72"/>
      <c r="BS194" s="72"/>
      <c r="BT194" s="72"/>
      <c r="BU194" s="139">
        <v>1288</v>
      </c>
      <c r="BV194" s="139">
        <v>1288</v>
      </c>
      <c r="BW194" s="139">
        <v>1491.6000000000001</v>
      </c>
      <c r="BX194" s="139">
        <v>1968.75</v>
      </c>
      <c r="BY194" s="139">
        <v>2278.38</v>
      </c>
      <c r="BZ194" s="139">
        <v>2404.56</v>
      </c>
      <c r="CA194" s="139">
        <v>2552.88</v>
      </c>
      <c r="CB194" s="139">
        <v>1288</v>
      </c>
      <c r="CC194" s="139">
        <v>1288</v>
      </c>
      <c r="CD194" s="139">
        <v>1491.6000000000001</v>
      </c>
      <c r="CE194" s="139">
        <v>1968.75</v>
      </c>
      <c r="CF194" s="139">
        <v>2278.38</v>
      </c>
      <c r="CG194" s="139">
        <v>2404.56</v>
      </c>
      <c r="CH194" s="139">
        <v>2552.88</v>
      </c>
      <c r="CI194" s="56"/>
      <c r="CJ194" s="83"/>
      <c r="CK194" s="83"/>
      <c r="CL194" s="83"/>
      <c r="CM194" s="83"/>
      <c r="CN194" s="83"/>
      <c r="CO194" s="83"/>
      <c r="CP194" s="60"/>
      <c r="CQ194" s="84"/>
      <c r="CR194" s="84"/>
      <c r="CS194" s="84"/>
      <c r="CT194" s="84"/>
      <c r="CU194" s="84"/>
      <c r="CV194" s="84"/>
      <c r="CW194" s="62"/>
      <c r="CX194" s="85"/>
      <c r="CY194" s="85"/>
      <c r="CZ194" s="85"/>
      <c r="DA194" s="85"/>
      <c r="DB194" s="85"/>
      <c r="DC194" s="85"/>
      <c r="DD194" s="64"/>
      <c r="DE194" s="86"/>
      <c r="DF194" s="86"/>
      <c r="DG194" s="86"/>
      <c r="DH194" s="86"/>
      <c r="DI194" s="86"/>
      <c r="DJ194" s="86"/>
      <c r="DK194" s="87" t="s">
        <v>1189</v>
      </c>
      <c r="DL194" s="62"/>
      <c r="DM194" s="88"/>
      <c r="DN194" s="88"/>
      <c r="DO194" s="88"/>
      <c r="DP194" s="88"/>
      <c r="DQ194" s="88"/>
      <c r="DR194" s="88"/>
      <c r="DS194" s="68"/>
    </row>
    <row r="195" spans="1:123" x14ac:dyDescent="0.3">
      <c r="A195" s="114" t="s">
        <v>216</v>
      </c>
      <c r="B195" s="69"/>
      <c r="C195" s="69" t="s">
        <v>1183</v>
      </c>
      <c r="D195" s="69" t="s">
        <v>1205</v>
      </c>
      <c r="E195" s="69" t="s">
        <v>1206</v>
      </c>
      <c r="F195" s="69" t="s">
        <v>1207</v>
      </c>
      <c r="G195" s="70" t="s">
        <v>1208</v>
      </c>
      <c r="H195" s="70" t="s">
        <v>838</v>
      </c>
      <c r="I195" s="42">
        <v>0</v>
      </c>
      <c r="J195" s="138">
        <v>0</v>
      </c>
      <c r="K195" s="138">
        <v>0</v>
      </c>
      <c r="L195" s="138">
        <v>0</v>
      </c>
      <c r="M195" s="138">
        <v>0</v>
      </c>
      <c r="N195" s="138">
        <v>0</v>
      </c>
      <c r="O195" s="138">
        <v>0</v>
      </c>
      <c r="P195" s="138"/>
      <c r="Q195" s="45">
        <v>0</v>
      </c>
      <c r="R195" s="138">
        <v>0</v>
      </c>
      <c r="S195" s="138">
        <v>0</v>
      </c>
      <c r="T195" s="138">
        <v>0</v>
      </c>
      <c r="U195" s="138">
        <v>0</v>
      </c>
      <c r="V195" s="138">
        <v>0</v>
      </c>
      <c r="W195" s="138">
        <v>0</v>
      </c>
      <c r="X195" s="45">
        <v>0</v>
      </c>
      <c r="Y195" s="138">
        <v>0</v>
      </c>
      <c r="Z195" s="138">
        <v>0</v>
      </c>
      <c r="AA195" s="138">
        <v>0</v>
      </c>
      <c r="AB195" s="138">
        <v>0</v>
      </c>
      <c r="AC195" s="138">
        <v>0</v>
      </c>
      <c r="AD195" s="138">
        <v>0</v>
      </c>
      <c r="AE195" s="44">
        <f>[3]Parameters!$B$38</f>
        <v>0.05</v>
      </c>
      <c r="AF195" s="72"/>
      <c r="AG195" s="72">
        <v>1</v>
      </c>
      <c r="AH195" s="72">
        <v>1</v>
      </c>
      <c r="AI195" s="73">
        <v>1</v>
      </c>
      <c r="AJ195" s="73" t="s">
        <v>839</v>
      </c>
      <c r="AK195" s="73" t="s">
        <v>1209</v>
      </c>
      <c r="AL195" s="73"/>
      <c r="AM195" s="74"/>
      <c r="AN195" s="74"/>
      <c r="AO195" s="74"/>
      <c r="AP195" s="74"/>
      <c r="AQ195" s="74"/>
      <c r="AR195" s="74"/>
      <c r="AS195" s="75"/>
      <c r="AT195" s="75"/>
      <c r="AU195" s="75"/>
      <c r="AV195" s="76"/>
      <c r="AW195" s="76"/>
      <c r="AX195" s="76"/>
      <c r="AY195" s="77" t="s">
        <v>841</v>
      </c>
      <c r="AZ195" s="77"/>
      <c r="BA195" s="77"/>
      <c r="BB195" s="77"/>
      <c r="BC195" s="77"/>
      <c r="BD195" s="77"/>
      <c r="BE195" s="77"/>
      <c r="BF195" s="77"/>
      <c r="BG195" s="77"/>
      <c r="BH195" s="78"/>
      <c r="BI195" s="78"/>
      <c r="BJ195" s="78"/>
      <c r="BK195" s="78"/>
      <c r="BL195" s="79"/>
      <c r="BM195" s="80"/>
      <c r="BN195" s="81">
        <v>160</v>
      </c>
      <c r="BO195" s="72"/>
      <c r="BP195" s="72"/>
      <c r="BQ195" s="72"/>
      <c r="BR195" s="72"/>
      <c r="BS195" s="72"/>
      <c r="BT195" s="72"/>
      <c r="BU195" s="139">
        <v>496</v>
      </c>
      <c r="BV195" s="139">
        <v>496</v>
      </c>
      <c r="BW195" s="139">
        <v>552.20000000000005</v>
      </c>
      <c r="BX195" s="139">
        <v>635</v>
      </c>
      <c r="BY195" s="139">
        <v>652.78</v>
      </c>
      <c r="BZ195" s="139">
        <v>670.80000000000007</v>
      </c>
      <c r="CA195" s="139">
        <v>693</v>
      </c>
      <c r="CB195" s="139">
        <v>496</v>
      </c>
      <c r="CC195" s="139">
        <v>496</v>
      </c>
      <c r="CD195" s="139">
        <v>552.20000000000005</v>
      </c>
      <c r="CE195" s="139">
        <v>635</v>
      </c>
      <c r="CF195" s="139">
        <v>652.78</v>
      </c>
      <c r="CG195" s="139">
        <v>670.80000000000007</v>
      </c>
      <c r="CH195" s="139">
        <v>693</v>
      </c>
      <c r="CI195" s="56"/>
      <c r="CJ195" s="83"/>
      <c r="CK195" s="83"/>
      <c r="CL195" s="83"/>
      <c r="CM195" s="83"/>
      <c r="CN195" s="83"/>
      <c r="CO195" s="83"/>
      <c r="CP195" s="60"/>
      <c r="CQ195" s="84"/>
      <c r="CR195" s="84"/>
      <c r="CS195" s="84"/>
      <c r="CT195" s="84"/>
      <c r="CU195" s="84"/>
      <c r="CV195" s="84"/>
      <c r="CW195" s="62"/>
      <c r="CX195" s="85"/>
      <c r="CY195" s="85"/>
      <c r="CZ195" s="85"/>
      <c r="DA195" s="85"/>
      <c r="DB195" s="85"/>
      <c r="DC195" s="85"/>
      <c r="DD195" s="64"/>
      <c r="DE195" s="86"/>
      <c r="DF195" s="86"/>
      <c r="DG195" s="86"/>
      <c r="DH195" s="86"/>
      <c r="DI195" s="86"/>
      <c r="DJ195" s="86"/>
      <c r="DK195" s="87" t="s">
        <v>1189</v>
      </c>
      <c r="DL195" s="62"/>
      <c r="DM195" s="88"/>
      <c r="DN195" s="88"/>
      <c r="DO195" s="88"/>
      <c r="DP195" s="88"/>
      <c r="DQ195" s="88"/>
      <c r="DR195" s="88"/>
      <c r="DS195" s="68"/>
    </row>
    <row r="196" spans="1:123" x14ac:dyDescent="0.3">
      <c r="A196" s="40" t="s">
        <v>217</v>
      </c>
      <c r="B196" s="40"/>
      <c r="C196" s="40" t="s">
        <v>1183</v>
      </c>
      <c r="D196" s="40" t="s">
        <v>1184</v>
      </c>
      <c r="E196" s="40" t="s">
        <v>1210</v>
      </c>
      <c r="F196" s="40" t="s">
        <v>1211</v>
      </c>
      <c r="G196" s="41" t="s">
        <v>1212</v>
      </c>
      <c r="H196" s="41" t="s">
        <v>1036</v>
      </c>
      <c r="I196" s="42">
        <v>0</v>
      </c>
      <c r="J196" s="43">
        <v>0</v>
      </c>
      <c r="K196" s="43">
        <v>0</v>
      </c>
      <c r="L196" s="43">
        <v>0</v>
      </c>
      <c r="M196" s="43">
        <v>0</v>
      </c>
      <c r="N196" s="43">
        <v>0</v>
      </c>
      <c r="O196" s="43">
        <v>0</v>
      </c>
      <c r="P196" s="138"/>
      <c r="Q196" s="45">
        <v>0</v>
      </c>
      <c r="R196" s="43">
        <v>0</v>
      </c>
      <c r="S196" s="43">
        <v>0</v>
      </c>
      <c r="T196" s="43">
        <v>0</v>
      </c>
      <c r="U196" s="43">
        <v>0</v>
      </c>
      <c r="V196" s="43">
        <v>0</v>
      </c>
      <c r="W196" s="43">
        <v>0</v>
      </c>
      <c r="X196" s="45">
        <v>0</v>
      </c>
      <c r="Y196" s="138">
        <v>0</v>
      </c>
      <c r="Z196" s="138">
        <v>0</v>
      </c>
      <c r="AA196" s="138">
        <v>0</v>
      </c>
      <c r="AB196" s="138">
        <v>0</v>
      </c>
      <c r="AC196" s="138">
        <v>0</v>
      </c>
      <c r="AD196" s="138">
        <v>0</v>
      </c>
      <c r="AE196" s="44">
        <f>[3]Parameters!$B$38</f>
        <v>0.05</v>
      </c>
      <c r="AF196" s="44">
        <v>0</v>
      </c>
      <c r="AG196" s="44">
        <v>1</v>
      </c>
      <c r="AH196" s="44">
        <v>1</v>
      </c>
      <c r="AI196" s="46">
        <v>31.536000000000001</v>
      </c>
      <c r="AJ196" s="46" t="s">
        <v>1213</v>
      </c>
      <c r="AK196" s="46" t="s">
        <v>907</v>
      </c>
      <c r="AL196" s="46"/>
      <c r="AM196" s="47"/>
      <c r="AN196" s="47"/>
      <c r="AO196" s="47"/>
      <c r="AP196" s="47"/>
      <c r="AQ196" s="47"/>
      <c r="AR196" s="47"/>
      <c r="AS196" s="48"/>
      <c r="AT196" s="48"/>
      <c r="AU196" s="48"/>
      <c r="AV196" s="49"/>
      <c r="AW196" s="49"/>
      <c r="AX196" s="49"/>
      <c r="AY196" s="50" t="s">
        <v>841</v>
      </c>
      <c r="AZ196" s="50"/>
      <c r="BA196" s="50"/>
      <c r="BB196" s="51"/>
      <c r="BC196" s="51"/>
      <c r="BD196" s="51"/>
      <c r="BE196" s="51"/>
      <c r="BF196" s="51"/>
      <c r="BG196" s="51"/>
      <c r="BH196" s="52"/>
      <c r="BI196" s="52"/>
      <c r="BJ196" s="52"/>
      <c r="BK196" s="52"/>
      <c r="BL196" s="53"/>
      <c r="BM196" s="54"/>
      <c r="BN196" s="55">
        <f t="shared" ref="BN196" si="30">BU196</f>
        <v>0</v>
      </c>
      <c r="BO196" s="44"/>
      <c r="BP196" s="44"/>
      <c r="BQ196" s="44"/>
      <c r="BR196" s="44"/>
      <c r="BS196" s="44"/>
      <c r="BT196" s="44"/>
      <c r="BU196" s="56"/>
      <c r="BV196" s="50"/>
      <c r="BW196" s="50"/>
      <c r="BX196" s="50"/>
      <c r="BY196" s="50"/>
      <c r="BZ196" s="50"/>
      <c r="CA196" s="50"/>
      <c r="CB196" s="57">
        <v>10000</v>
      </c>
      <c r="CC196" s="58">
        <v>10000</v>
      </c>
      <c r="CD196" s="58">
        <v>10000</v>
      </c>
      <c r="CE196" s="58">
        <v>10000</v>
      </c>
      <c r="CF196" s="58">
        <v>10000</v>
      </c>
      <c r="CG196" s="58">
        <v>10000</v>
      </c>
      <c r="CH196" s="58">
        <v>10000</v>
      </c>
      <c r="CI196" s="56"/>
      <c r="CJ196" s="59"/>
      <c r="CK196" s="59"/>
      <c r="CL196" s="59"/>
      <c r="CM196" s="59"/>
      <c r="CN196" s="59"/>
      <c r="CO196" s="59"/>
      <c r="CP196" s="60"/>
      <c r="CQ196" s="61"/>
      <c r="CR196" s="61"/>
      <c r="CS196" s="61"/>
      <c r="CT196" s="61"/>
      <c r="CU196" s="61"/>
      <c r="CV196" s="61"/>
      <c r="CW196" s="62"/>
      <c r="CX196" s="63"/>
      <c r="CY196" s="63"/>
      <c r="CZ196" s="63"/>
      <c r="DA196" s="63"/>
      <c r="DB196" s="63"/>
      <c r="DC196" s="63"/>
      <c r="DD196" s="64"/>
      <c r="DE196" s="65"/>
      <c r="DF196" s="65"/>
      <c r="DG196" s="65"/>
      <c r="DH196" s="65"/>
      <c r="DI196" s="65"/>
      <c r="DJ196" s="65"/>
      <c r="DK196" s="66" t="s">
        <v>869</v>
      </c>
      <c r="DL196" s="62">
        <v>30</v>
      </c>
      <c r="DM196" s="67">
        <v>30</v>
      </c>
      <c r="DN196" s="67">
        <v>30</v>
      </c>
      <c r="DO196" s="67">
        <v>30</v>
      </c>
      <c r="DP196" s="67">
        <v>30</v>
      </c>
      <c r="DQ196" s="67">
        <v>30</v>
      </c>
      <c r="DR196" s="67">
        <v>30</v>
      </c>
      <c r="DS196" s="68"/>
    </row>
    <row r="197" spans="1:123" x14ac:dyDescent="0.3">
      <c r="A197" s="140" t="s">
        <v>218</v>
      </c>
      <c r="B197" s="69" t="s">
        <v>1214</v>
      </c>
      <c r="C197" s="172" t="s">
        <v>1215</v>
      </c>
      <c r="D197" s="172" t="s">
        <v>1184</v>
      </c>
      <c r="E197" s="172" t="s">
        <v>1216</v>
      </c>
      <c r="F197" s="69" t="s">
        <v>1211</v>
      </c>
      <c r="G197" s="70" t="s">
        <v>1217</v>
      </c>
      <c r="H197" s="70" t="s">
        <v>1036</v>
      </c>
      <c r="I197" s="42">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138">
        <v>0</v>
      </c>
      <c r="AB197" s="138">
        <v>0</v>
      </c>
      <c r="AC197" s="138">
        <v>0</v>
      </c>
      <c r="AD197" s="138">
        <v>0</v>
      </c>
      <c r="AE197" s="44">
        <f>[3]Parameters!$B$38</f>
        <v>0.05</v>
      </c>
      <c r="AF197" s="72"/>
      <c r="AG197" s="72">
        <v>1</v>
      </c>
      <c r="AH197" s="72">
        <v>1</v>
      </c>
      <c r="AI197" s="73">
        <v>31.536000000000001</v>
      </c>
      <c r="AJ197" s="73" t="s">
        <v>1213</v>
      </c>
      <c r="AK197" s="73" t="s">
        <v>907</v>
      </c>
      <c r="AL197" s="73"/>
      <c r="AM197" s="74"/>
      <c r="AN197" s="74"/>
      <c r="AO197" s="74"/>
      <c r="AP197" s="74"/>
      <c r="AQ197" s="74"/>
      <c r="AR197" s="74"/>
      <c r="AS197" s="75"/>
      <c r="AT197" s="75"/>
      <c r="AU197" s="75"/>
      <c r="AV197" s="76"/>
      <c r="AW197" s="76"/>
      <c r="AX197" s="76"/>
      <c r="AY197" s="77" t="s">
        <v>841</v>
      </c>
      <c r="AZ197" s="77"/>
      <c r="BA197" s="77"/>
      <c r="BB197" s="77"/>
      <c r="BC197" s="77"/>
      <c r="BD197" s="77"/>
      <c r="BE197" s="77"/>
      <c r="BF197" s="77"/>
      <c r="BG197" s="77"/>
      <c r="BH197" s="78"/>
      <c r="BI197" s="78"/>
      <c r="BJ197" s="78"/>
      <c r="BK197" s="78"/>
      <c r="BL197" s="79"/>
      <c r="BM197" s="80"/>
      <c r="BN197" s="141">
        <v>3.4</v>
      </c>
      <c r="BO197" s="142"/>
      <c r="BP197" s="142"/>
      <c r="BQ197" s="142"/>
      <c r="BR197" s="142"/>
      <c r="BS197" s="142"/>
      <c r="BT197" s="142"/>
      <c r="BU197" s="56"/>
      <c r="BV197" s="143"/>
      <c r="BW197" s="143"/>
      <c r="BX197" s="143"/>
      <c r="BY197" s="143"/>
      <c r="BZ197" s="143"/>
      <c r="CA197" s="143"/>
      <c r="CB197" s="57"/>
      <c r="CC197" s="82">
        <v>3.4</v>
      </c>
      <c r="CD197" s="82">
        <v>4.4000000000000004</v>
      </c>
      <c r="CE197" s="82">
        <v>4.4000000000000004</v>
      </c>
      <c r="CF197" s="82">
        <v>4.4000000000000004</v>
      </c>
      <c r="CG197" s="82">
        <v>4.4000000000000004</v>
      </c>
      <c r="CH197" s="82">
        <v>4.4000000000000004</v>
      </c>
      <c r="CI197" s="56"/>
      <c r="CJ197" s="144"/>
      <c r="CK197" s="144"/>
      <c r="CL197" s="144"/>
      <c r="CM197" s="144"/>
      <c r="CN197" s="144"/>
      <c r="CO197" s="144"/>
      <c r="CP197" s="56"/>
      <c r="CQ197" s="145"/>
      <c r="CR197" s="145"/>
      <c r="CS197" s="145"/>
      <c r="CT197" s="145"/>
      <c r="CU197" s="145"/>
      <c r="CV197" s="145"/>
      <c r="CW197" s="62"/>
      <c r="CX197" s="85"/>
      <c r="CY197" s="85"/>
      <c r="CZ197" s="85"/>
      <c r="DA197" s="85"/>
      <c r="DB197" s="85"/>
      <c r="DC197" s="85"/>
      <c r="DD197" s="64"/>
      <c r="DE197" s="86"/>
      <c r="DF197" s="86"/>
      <c r="DG197" s="86"/>
      <c r="DH197" s="86"/>
      <c r="DI197" s="86"/>
      <c r="DJ197" s="86"/>
      <c r="DK197" s="87" t="s">
        <v>1189</v>
      </c>
      <c r="DL197" s="62">
        <v>1.4</v>
      </c>
      <c r="DM197" s="88">
        <v>3.4</v>
      </c>
      <c r="DN197" s="88">
        <v>3.4</v>
      </c>
      <c r="DO197" s="88">
        <v>3.4</v>
      </c>
      <c r="DP197" s="88">
        <v>3.4</v>
      </c>
      <c r="DQ197" s="88">
        <v>7</v>
      </c>
      <c r="DR197" s="88">
        <v>7</v>
      </c>
      <c r="DS197" s="68"/>
    </row>
    <row r="198" spans="1:123" x14ac:dyDescent="0.3">
      <c r="A198" s="146" t="s">
        <v>219</v>
      </c>
      <c r="B198" s="147" t="s">
        <v>1214</v>
      </c>
      <c r="C198" s="172" t="s">
        <v>1215</v>
      </c>
      <c r="D198" s="172" t="s">
        <v>1184</v>
      </c>
      <c r="E198" s="147" t="s">
        <v>1200</v>
      </c>
      <c r="F198" s="147" t="s">
        <v>1211</v>
      </c>
      <c r="G198" s="147" t="s">
        <v>1218</v>
      </c>
      <c r="H198" s="147" t="s">
        <v>1036</v>
      </c>
      <c r="I198" s="42">
        <v>0</v>
      </c>
      <c r="J198" s="43">
        <v>0</v>
      </c>
      <c r="K198" s="43">
        <v>0</v>
      </c>
      <c r="L198" s="43">
        <v>0</v>
      </c>
      <c r="M198" s="43">
        <v>0</v>
      </c>
      <c r="N198" s="43">
        <v>0</v>
      </c>
      <c r="O198" s="43">
        <v>0</v>
      </c>
      <c r="P198" s="43">
        <v>0</v>
      </c>
      <c r="Q198" s="43">
        <v>0</v>
      </c>
      <c r="R198" s="43">
        <v>0</v>
      </c>
      <c r="S198" s="43">
        <v>0</v>
      </c>
      <c r="T198" s="43">
        <v>0</v>
      </c>
      <c r="U198" s="43">
        <v>0</v>
      </c>
      <c r="V198" s="43">
        <v>0</v>
      </c>
      <c r="W198" s="43">
        <v>0</v>
      </c>
      <c r="X198" s="43">
        <v>0</v>
      </c>
      <c r="Y198" s="43">
        <v>0</v>
      </c>
      <c r="Z198" s="43">
        <v>0</v>
      </c>
      <c r="AA198" s="138">
        <v>0</v>
      </c>
      <c r="AB198" s="138">
        <v>0</v>
      </c>
      <c r="AC198" s="138">
        <v>0</v>
      </c>
      <c r="AD198" s="138">
        <v>0</v>
      </c>
      <c r="AE198" s="44">
        <f>[3]Parameters!$B$38</f>
        <v>0.05</v>
      </c>
      <c r="AF198" s="44"/>
      <c r="AG198" s="44">
        <v>1</v>
      </c>
      <c r="AH198" s="44">
        <v>1</v>
      </c>
      <c r="AI198" s="46">
        <v>31.536000000000001</v>
      </c>
      <c r="AJ198" s="46" t="s">
        <v>1213</v>
      </c>
      <c r="AK198" s="46" t="s">
        <v>907</v>
      </c>
      <c r="AL198" s="46"/>
      <c r="AM198" s="47"/>
      <c r="AN198" s="47"/>
      <c r="AO198" s="47"/>
      <c r="AP198" s="47"/>
      <c r="AQ198" s="47"/>
      <c r="AR198" s="47"/>
      <c r="AS198" s="48"/>
      <c r="AT198" s="48"/>
      <c r="AU198" s="48"/>
      <c r="AV198" s="49"/>
      <c r="AW198" s="49"/>
      <c r="AX198" s="49"/>
      <c r="AY198" s="50" t="s">
        <v>841</v>
      </c>
      <c r="AZ198" s="50"/>
      <c r="BA198" s="50"/>
      <c r="BB198" s="51"/>
      <c r="BC198" s="51"/>
      <c r="BD198" s="51"/>
      <c r="BE198" s="51"/>
      <c r="BF198" s="51"/>
      <c r="BG198" s="51"/>
      <c r="BH198" s="52"/>
      <c r="BI198" s="52"/>
      <c r="BJ198" s="52"/>
      <c r="BK198" s="52"/>
      <c r="BL198" s="53"/>
      <c r="BM198" s="54"/>
      <c r="BN198" s="55">
        <v>6.75</v>
      </c>
      <c r="BO198" s="44"/>
      <c r="BP198" s="44"/>
      <c r="BQ198" s="44"/>
      <c r="BR198" s="44"/>
      <c r="BS198" s="44"/>
      <c r="BT198" s="44"/>
      <c r="BU198" s="56"/>
      <c r="BV198" s="50"/>
      <c r="BW198" s="50"/>
      <c r="BX198" s="50"/>
      <c r="BY198" s="50"/>
      <c r="BZ198" s="50"/>
      <c r="CA198" s="50"/>
      <c r="CB198" s="57"/>
      <c r="CC198" s="148">
        <v>6.75</v>
      </c>
      <c r="CD198" s="148">
        <v>14.400000000000002</v>
      </c>
      <c r="CE198" s="148">
        <v>14.400000000000002</v>
      </c>
      <c r="CF198" s="148">
        <v>14.904000000000002</v>
      </c>
      <c r="CG198" s="148">
        <v>14.904000000000002</v>
      </c>
      <c r="CH198" s="82">
        <v>14.904000000000002</v>
      </c>
      <c r="CI198" s="56"/>
      <c r="CJ198" s="59"/>
      <c r="CK198" s="59"/>
      <c r="CL198" s="59"/>
      <c r="CM198" s="59"/>
      <c r="CN198" s="59"/>
      <c r="CO198" s="59"/>
      <c r="CP198" s="60"/>
      <c r="CQ198" s="61"/>
      <c r="CR198" s="61"/>
      <c r="CS198" s="61"/>
      <c r="CT198" s="61"/>
      <c r="CU198" s="61"/>
      <c r="CV198" s="61"/>
      <c r="CW198" s="62"/>
      <c r="CX198" s="63"/>
      <c r="CY198" s="63"/>
      <c r="CZ198" s="63"/>
      <c r="DA198" s="63"/>
      <c r="DB198" s="63"/>
      <c r="DC198" s="63"/>
      <c r="DD198" s="64"/>
      <c r="DE198" s="65"/>
      <c r="DF198" s="65"/>
      <c r="DG198" s="65"/>
      <c r="DH198" s="65"/>
      <c r="DI198" s="65"/>
      <c r="DJ198" s="65"/>
      <c r="DK198" s="87" t="s">
        <v>1189</v>
      </c>
      <c r="DL198" s="62"/>
      <c r="DM198" s="67"/>
      <c r="DN198" s="67"/>
      <c r="DO198" s="67"/>
      <c r="DP198" s="67"/>
      <c r="DQ198" s="67"/>
      <c r="DR198" s="67"/>
      <c r="DS198" s="68"/>
    </row>
    <row r="199" spans="1:123" x14ac:dyDescent="0.3">
      <c r="A199" s="146" t="s">
        <v>220</v>
      </c>
      <c r="B199" s="147" t="s">
        <v>1214</v>
      </c>
      <c r="C199" s="172" t="s">
        <v>1215</v>
      </c>
      <c r="D199" s="172" t="s">
        <v>1184</v>
      </c>
      <c r="E199" s="147" t="s">
        <v>1205</v>
      </c>
      <c r="F199" s="147" t="s">
        <v>1211</v>
      </c>
      <c r="G199" s="147" t="s">
        <v>1219</v>
      </c>
      <c r="H199" s="147" t="s">
        <v>1036</v>
      </c>
      <c r="I199" s="42">
        <v>0</v>
      </c>
      <c r="J199" s="43">
        <v>0</v>
      </c>
      <c r="K199" s="43">
        <v>0</v>
      </c>
      <c r="L199" s="43">
        <v>0</v>
      </c>
      <c r="M199" s="43">
        <v>0</v>
      </c>
      <c r="N199" s="43">
        <v>0</v>
      </c>
      <c r="O199" s="43">
        <v>0</v>
      </c>
      <c r="P199" s="43">
        <v>0</v>
      </c>
      <c r="Q199" s="43">
        <v>0</v>
      </c>
      <c r="R199" s="43">
        <v>0</v>
      </c>
      <c r="S199" s="43">
        <v>0</v>
      </c>
      <c r="T199" s="43">
        <v>0</v>
      </c>
      <c r="U199" s="43">
        <v>0</v>
      </c>
      <c r="V199" s="43">
        <v>0</v>
      </c>
      <c r="W199" s="43">
        <v>0</v>
      </c>
      <c r="X199" s="43">
        <v>0</v>
      </c>
      <c r="Y199" s="43">
        <v>0</v>
      </c>
      <c r="Z199" s="43">
        <v>0</v>
      </c>
      <c r="AA199" s="138">
        <v>0</v>
      </c>
      <c r="AB199" s="138">
        <v>0</v>
      </c>
      <c r="AC199" s="138">
        <v>0</v>
      </c>
      <c r="AD199" s="138">
        <v>0</v>
      </c>
      <c r="AE199" s="44">
        <f>[3]Parameters!$B$38</f>
        <v>0.05</v>
      </c>
      <c r="AF199" s="44"/>
      <c r="AG199" s="44">
        <v>1</v>
      </c>
      <c r="AH199" s="44">
        <v>1</v>
      </c>
      <c r="AI199" s="46">
        <v>31.536000000000001</v>
      </c>
      <c r="AJ199" s="46" t="s">
        <v>1213</v>
      </c>
      <c r="AK199" s="46" t="s">
        <v>907</v>
      </c>
      <c r="AL199" s="46"/>
      <c r="AM199" s="47"/>
      <c r="AN199" s="47"/>
      <c r="AO199" s="47"/>
      <c r="AP199" s="47"/>
      <c r="AQ199" s="47"/>
      <c r="AR199" s="47"/>
      <c r="AS199" s="48"/>
      <c r="AT199" s="48"/>
      <c r="AU199" s="48"/>
      <c r="AV199" s="49"/>
      <c r="AW199" s="49"/>
      <c r="AX199" s="49"/>
      <c r="AY199" s="50" t="s">
        <v>841</v>
      </c>
      <c r="AZ199" s="50"/>
      <c r="BA199" s="50"/>
      <c r="BB199" s="51"/>
      <c r="BC199" s="51"/>
      <c r="BD199" s="51"/>
      <c r="BE199" s="51"/>
      <c r="BF199" s="51"/>
      <c r="BG199" s="51"/>
      <c r="BH199" s="52"/>
      <c r="BI199" s="52"/>
      <c r="BJ199" s="52"/>
      <c r="BK199" s="52"/>
      <c r="BL199" s="53"/>
      <c r="BM199" s="54"/>
      <c r="BN199" s="55">
        <v>3.7</v>
      </c>
      <c r="BO199" s="44"/>
      <c r="BP199" s="44"/>
      <c r="BQ199" s="44"/>
      <c r="BR199" s="44"/>
      <c r="BS199" s="44"/>
      <c r="BT199" s="44"/>
      <c r="BU199" s="56"/>
      <c r="BV199" s="50"/>
      <c r="BW199" s="50"/>
      <c r="BX199" s="50"/>
      <c r="BY199" s="50"/>
      <c r="BZ199" s="50"/>
      <c r="CA199" s="50"/>
      <c r="CB199" s="57"/>
      <c r="CC199" s="148">
        <v>3.6949999999999998</v>
      </c>
      <c r="CD199" s="148">
        <v>4.1950000000000003</v>
      </c>
      <c r="CE199" s="148">
        <v>4.1950000000000003</v>
      </c>
      <c r="CF199" s="148">
        <v>5.1950000000000003</v>
      </c>
      <c r="CG199" s="148">
        <v>5.1950000000000003</v>
      </c>
      <c r="CH199" s="82">
        <v>5.1950000000000003</v>
      </c>
      <c r="CI199" s="56"/>
      <c r="CJ199" s="59"/>
      <c r="CK199" s="59"/>
      <c r="CL199" s="59"/>
      <c r="CM199" s="59"/>
      <c r="CN199" s="59"/>
      <c r="CO199" s="59"/>
      <c r="CP199" s="60"/>
      <c r="CQ199" s="61"/>
      <c r="CR199" s="61"/>
      <c r="CS199" s="61"/>
      <c r="CT199" s="61"/>
      <c r="CU199" s="61"/>
      <c r="CV199" s="61"/>
      <c r="CW199" s="62"/>
      <c r="CX199" s="63"/>
      <c r="CY199" s="63"/>
      <c r="CZ199" s="63"/>
      <c r="DA199" s="63"/>
      <c r="DB199" s="63"/>
      <c r="DC199" s="63"/>
      <c r="DD199" s="64"/>
      <c r="DE199" s="65"/>
      <c r="DF199" s="65"/>
      <c r="DG199" s="65"/>
      <c r="DH199" s="65"/>
      <c r="DI199" s="65"/>
      <c r="DJ199" s="65"/>
      <c r="DK199" s="87" t="s">
        <v>1189</v>
      </c>
      <c r="DL199" s="62"/>
      <c r="DM199" s="67"/>
      <c r="DN199" s="67"/>
      <c r="DO199" s="67"/>
      <c r="DP199" s="67"/>
      <c r="DQ199" s="67"/>
      <c r="DR199" s="67"/>
      <c r="DS199" s="68"/>
    </row>
    <row r="200" spans="1:123" x14ac:dyDescent="0.3">
      <c r="A200" s="146" t="s">
        <v>221</v>
      </c>
      <c r="B200" s="147" t="s">
        <v>1214</v>
      </c>
      <c r="C200" s="172" t="s">
        <v>1215</v>
      </c>
      <c r="D200" s="172" t="s">
        <v>1184</v>
      </c>
      <c r="E200" s="147" t="s">
        <v>1195</v>
      </c>
      <c r="F200" s="147" t="s">
        <v>1211</v>
      </c>
      <c r="G200" s="147" t="s">
        <v>1220</v>
      </c>
      <c r="H200" s="147" t="s">
        <v>1036</v>
      </c>
      <c r="I200" s="42">
        <v>0</v>
      </c>
      <c r="J200" s="43">
        <v>0</v>
      </c>
      <c r="K200" s="43">
        <v>0</v>
      </c>
      <c r="L200" s="43">
        <v>0</v>
      </c>
      <c r="M200" s="43">
        <v>0</v>
      </c>
      <c r="N200" s="43">
        <v>0</v>
      </c>
      <c r="O200" s="43">
        <v>0</v>
      </c>
      <c r="P200" s="43">
        <v>0</v>
      </c>
      <c r="Q200" s="43">
        <v>0</v>
      </c>
      <c r="R200" s="43">
        <v>0</v>
      </c>
      <c r="S200" s="43">
        <v>0</v>
      </c>
      <c r="T200" s="43">
        <v>0</v>
      </c>
      <c r="U200" s="43">
        <v>0</v>
      </c>
      <c r="V200" s="43">
        <v>0</v>
      </c>
      <c r="W200" s="43">
        <v>0</v>
      </c>
      <c r="X200" s="43">
        <v>0</v>
      </c>
      <c r="Y200" s="43">
        <v>0</v>
      </c>
      <c r="Z200" s="43">
        <v>0</v>
      </c>
      <c r="AA200" s="138">
        <v>0</v>
      </c>
      <c r="AB200" s="138">
        <v>0</v>
      </c>
      <c r="AC200" s="138">
        <v>0</v>
      </c>
      <c r="AD200" s="138">
        <v>0</v>
      </c>
      <c r="AE200" s="44">
        <f>[3]Parameters!$B$38</f>
        <v>0.05</v>
      </c>
      <c r="AF200" s="44"/>
      <c r="AG200" s="44">
        <v>1</v>
      </c>
      <c r="AH200" s="44">
        <v>1</v>
      </c>
      <c r="AI200" s="46">
        <v>31.536000000000001</v>
      </c>
      <c r="AJ200" s="46" t="s">
        <v>1213</v>
      </c>
      <c r="AK200" s="46" t="s">
        <v>907</v>
      </c>
      <c r="AL200" s="46"/>
      <c r="AM200" s="47"/>
      <c r="AN200" s="47"/>
      <c r="AO200" s="47"/>
      <c r="AP200" s="47"/>
      <c r="AQ200" s="47"/>
      <c r="AR200" s="47"/>
      <c r="AS200" s="48"/>
      <c r="AT200" s="48"/>
      <c r="AU200" s="48"/>
      <c r="AV200" s="49"/>
      <c r="AW200" s="49"/>
      <c r="AX200" s="49"/>
      <c r="AY200" s="50" t="s">
        <v>841</v>
      </c>
      <c r="AZ200" s="50"/>
      <c r="BA200" s="50"/>
      <c r="BB200" s="51"/>
      <c r="BC200" s="51"/>
      <c r="BD200" s="51"/>
      <c r="BE200" s="51"/>
      <c r="BF200" s="51"/>
      <c r="BG200" s="51"/>
      <c r="BH200" s="52"/>
      <c r="BI200" s="52"/>
      <c r="BJ200" s="52"/>
      <c r="BK200" s="52"/>
      <c r="BL200" s="53"/>
      <c r="BM200" s="54"/>
      <c r="BN200" s="55">
        <v>1.98</v>
      </c>
      <c r="BO200" s="44"/>
      <c r="BP200" s="44"/>
      <c r="BQ200" s="44"/>
      <c r="BR200" s="44"/>
      <c r="BS200" s="44"/>
      <c r="BT200" s="44"/>
      <c r="BU200" s="56"/>
      <c r="BV200" s="50"/>
      <c r="BW200" s="50"/>
      <c r="BX200" s="50"/>
      <c r="BY200" s="50"/>
      <c r="BZ200" s="50"/>
      <c r="CA200" s="50"/>
      <c r="CB200" s="57"/>
      <c r="CC200" s="148">
        <v>1.915</v>
      </c>
      <c r="CD200" s="148">
        <v>3.6150000000000002</v>
      </c>
      <c r="CE200" s="148">
        <v>3.6150000000000002</v>
      </c>
      <c r="CF200" s="148">
        <v>4.6150000000000002</v>
      </c>
      <c r="CG200" s="148">
        <v>4.6150000000000002</v>
      </c>
      <c r="CH200" s="82">
        <v>4.6150000000000002</v>
      </c>
      <c r="CI200" s="56"/>
      <c r="CJ200" s="59"/>
      <c r="CK200" s="59"/>
      <c r="CL200" s="59"/>
      <c r="CM200" s="59"/>
      <c r="CN200" s="59"/>
      <c r="CO200" s="59"/>
      <c r="CP200" s="60"/>
      <c r="CQ200" s="61"/>
      <c r="CR200" s="61"/>
      <c r="CS200" s="61"/>
      <c r="CT200" s="61"/>
      <c r="CU200" s="61"/>
      <c r="CV200" s="61"/>
      <c r="CW200" s="62"/>
      <c r="CX200" s="63"/>
      <c r="CY200" s="63"/>
      <c r="CZ200" s="63"/>
      <c r="DA200" s="63"/>
      <c r="DB200" s="63"/>
      <c r="DC200" s="63"/>
      <c r="DD200" s="64"/>
      <c r="DE200" s="65"/>
      <c r="DF200" s="65"/>
      <c r="DG200" s="65"/>
      <c r="DH200" s="65"/>
      <c r="DI200" s="65"/>
      <c r="DJ200" s="65"/>
      <c r="DK200" s="87" t="s">
        <v>1189</v>
      </c>
      <c r="DL200" s="62"/>
      <c r="DM200" s="67"/>
      <c r="DN200" s="67"/>
      <c r="DO200" s="67"/>
      <c r="DP200" s="67"/>
      <c r="DQ200" s="67"/>
      <c r="DR200" s="67"/>
      <c r="DS200" s="68"/>
    </row>
    <row r="201" spans="1:123" ht="15" thickBot="1" x14ac:dyDescent="0.35">
      <c r="A201" s="146" t="s">
        <v>222</v>
      </c>
      <c r="B201" s="147" t="s">
        <v>1214</v>
      </c>
      <c r="C201" s="172" t="s">
        <v>1215</v>
      </c>
      <c r="D201" s="172" t="s">
        <v>1184</v>
      </c>
      <c r="E201" s="147" t="s">
        <v>1190</v>
      </c>
      <c r="F201" s="147" t="s">
        <v>1211</v>
      </c>
      <c r="G201" s="147" t="s">
        <v>1221</v>
      </c>
      <c r="H201" s="147" t="s">
        <v>1036</v>
      </c>
      <c r="I201" s="42">
        <v>0</v>
      </c>
      <c r="J201" s="43">
        <v>0</v>
      </c>
      <c r="K201" s="43">
        <v>0</v>
      </c>
      <c r="L201" s="43">
        <v>0</v>
      </c>
      <c r="M201" s="43">
        <v>0</v>
      </c>
      <c r="N201" s="43">
        <v>0</v>
      </c>
      <c r="O201" s="43">
        <v>0</v>
      </c>
      <c r="P201" s="43">
        <v>0</v>
      </c>
      <c r="Q201" s="43">
        <v>0</v>
      </c>
      <c r="R201" s="43">
        <v>0</v>
      </c>
      <c r="S201" s="43">
        <v>0</v>
      </c>
      <c r="T201" s="43">
        <v>0</v>
      </c>
      <c r="U201" s="43">
        <v>0</v>
      </c>
      <c r="V201" s="43">
        <v>0</v>
      </c>
      <c r="W201" s="43">
        <v>0</v>
      </c>
      <c r="X201" s="43">
        <v>0</v>
      </c>
      <c r="Y201" s="43">
        <v>0</v>
      </c>
      <c r="Z201" s="43">
        <v>0</v>
      </c>
      <c r="AA201" s="138">
        <v>0</v>
      </c>
      <c r="AB201" s="138">
        <v>0</v>
      </c>
      <c r="AC201" s="138">
        <v>0</v>
      </c>
      <c r="AD201" s="138">
        <v>0</v>
      </c>
      <c r="AE201" s="44">
        <f>[3]Parameters!$B$38</f>
        <v>0.05</v>
      </c>
      <c r="AF201" s="44"/>
      <c r="AG201" s="44">
        <v>1</v>
      </c>
      <c r="AH201" s="44">
        <v>1</v>
      </c>
      <c r="AI201" s="46">
        <v>31.536000000000001</v>
      </c>
      <c r="AJ201" s="46" t="s">
        <v>1213</v>
      </c>
      <c r="AK201" s="46" t="s">
        <v>907</v>
      </c>
      <c r="AL201" s="46"/>
      <c r="AM201" s="47"/>
      <c r="AN201" s="47"/>
      <c r="AO201" s="47"/>
      <c r="AP201" s="47"/>
      <c r="AQ201" s="47"/>
      <c r="AR201" s="47"/>
      <c r="AS201" s="48"/>
      <c r="AT201" s="48"/>
      <c r="AU201" s="48"/>
      <c r="AV201" s="49"/>
      <c r="AW201" s="49"/>
      <c r="AX201" s="49"/>
      <c r="AY201" s="50" t="s">
        <v>841</v>
      </c>
      <c r="AZ201" s="50"/>
      <c r="BA201" s="50"/>
      <c r="BB201" s="51"/>
      <c r="BC201" s="51"/>
      <c r="BD201" s="51"/>
      <c r="BE201" s="51"/>
      <c r="BF201" s="51"/>
      <c r="BG201" s="51"/>
      <c r="BH201" s="52"/>
      <c r="BI201" s="52"/>
      <c r="BJ201" s="52"/>
      <c r="BK201" s="52"/>
      <c r="BL201" s="53"/>
      <c r="BM201" s="54"/>
      <c r="BN201" s="55">
        <v>21.92</v>
      </c>
      <c r="BO201" s="44"/>
      <c r="BP201" s="44"/>
      <c r="BQ201" s="44"/>
      <c r="BR201" s="44"/>
      <c r="BS201" s="44"/>
      <c r="BT201" s="44"/>
      <c r="BU201" s="56"/>
      <c r="BV201" s="50"/>
      <c r="BW201" s="149"/>
      <c r="BX201" s="149"/>
      <c r="BY201" s="149"/>
      <c r="BZ201" s="149"/>
      <c r="CA201" s="149"/>
      <c r="CB201" s="57"/>
      <c r="CC201" s="148">
        <v>21.914999999999999</v>
      </c>
      <c r="CD201" s="148">
        <v>30.864999999999998</v>
      </c>
      <c r="CE201" s="148">
        <v>30.864999999999998</v>
      </c>
      <c r="CF201" s="148">
        <v>32.364999999999995</v>
      </c>
      <c r="CG201" s="148">
        <v>32.364999999999995</v>
      </c>
      <c r="CH201" s="82">
        <v>32.364999999999995</v>
      </c>
      <c r="CI201" s="56"/>
      <c r="CJ201" s="59"/>
      <c r="CK201" s="59"/>
      <c r="CL201" s="59"/>
      <c r="CM201" s="59"/>
      <c r="CN201" s="59"/>
      <c r="CO201" s="59"/>
      <c r="CP201" s="60"/>
      <c r="CQ201" s="61"/>
      <c r="CR201" s="61"/>
      <c r="CS201" s="61"/>
      <c r="CT201" s="61"/>
      <c r="CU201" s="61"/>
      <c r="CV201" s="61"/>
      <c r="CW201" s="62"/>
      <c r="CX201" s="63"/>
      <c r="CY201" s="63"/>
      <c r="CZ201" s="63"/>
      <c r="DA201" s="63"/>
      <c r="DB201" s="63"/>
      <c r="DC201" s="63"/>
      <c r="DD201" s="64"/>
      <c r="DE201" s="65"/>
      <c r="DF201" s="65"/>
      <c r="DG201" s="65"/>
      <c r="DH201" s="65"/>
      <c r="DI201" s="65"/>
      <c r="DJ201" s="65"/>
      <c r="DK201" s="87" t="s">
        <v>1189</v>
      </c>
      <c r="DL201" s="62"/>
      <c r="DM201" s="67"/>
      <c r="DN201" s="67"/>
      <c r="DO201" s="67"/>
      <c r="DP201" s="67"/>
      <c r="DQ201" s="67"/>
      <c r="DR201" s="67"/>
      <c r="DS201" s="68"/>
    </row>
    <row r="202" spans="1:123" ht="15" thickBot="1" x14ac:dyDescent="0.35">
      <c r="A202" s="150" t="s">
        <v>223</v>
      </c>
      <c r="B202" s="151" t="s">
        <v>1214</v>
      </c>
      <c r="C202" s="151" t="s">
        <v>1222</v>
      </c>
      <c r="D202" s="151" t="s">
        <v>1223</v>
      </c>
      <c r="E202" s="151" t="s">
        <v>1224</v>
      </c>
      <c r="F202" s="151" t="s">
        <v>1225</v>
      </c>
      <c r="G202" s="152" t="s">
        <v>1226</v>
      </c>
      <c r="H202" s="153" t="s">
        <v>1036</v>
      </c>
      <c r="I202" s="42">
        <f t="shared" ref="I202:I212" si="31">J202-(J$4-I$4)*((K202-J202)/(K$4-J$4))</f>
        <v>1799.5589182330082</v>
      </c>
      <c r="J202" s="43">
        <v>1778.5946546117852</v>
      </c>
      <c r="K202" s="43">
        <v>1743.6542152430802</v>
      </c>
      <c r="L202" s="43">
        <v>1708.7137758743752</v>
      </c>
      <c r="M202" s="43">
        <v>1673.7733365056704</v>
      </c>
      <c r="N202" s="43">
        <v>1638.4119279879451</v>
      </c>
      <c r="O202" s="43">
        <f>1603.05051947022*[3]Parameters!$B$39</f>
        <v>1603.05051947022</v>
      </c>
      <c r="P202" s="44"/>
      <c r="Q202" s="45">
        <v>25.468633515742717</v>
      </c>
      <c r="R202" s="43">
        <v>25.468633515742717</v>
      </c>
      <c r="S202" s="43">
        <v>25.258148941232449</v>
      </c>
      <c r="T202" s="43">
        <v>25.047664366722181</v>
      </c>
      <c r="U202" s="43">
        <v>24.837179792211909</v>
      </c>
      <c r="V202" s="43">
        <v>24.626695217701638</v>
      </c>
      <c r="W202" s="43">
        <v>24.41621064319137</v>
      </c>
      <c r="X202" s="45">
        <v>1.7680704258862716</v>
      </c>
      <c r="Y202" s="43">
        <v>1.7680704258862716</v>
      </c>
      <c r="Z202" s="43">
        <v>1.7680704258862716</v>
      </c>
      <c r="AA202" s="43">
        <v>1.7680704258862716</v>
      </c>
      <c r="AB202" s="43">
        <v>1.7680704258862716</v>
      </c>
      <c r="AC202" s="43">
        <v>1.7680704258862716</v>
      </c>
      <c r="AD202" s="43">
        <v>1.7680704258862716</v>
      </c>
      <c r="AE202" s="44">
        <f>[3]Parameters!$B$38</f>
        <v>0.05</v>
      </c>
      <c r="AF202" s="44"/>
      <c r="AG202" s="44">
        <v>30</v>
      </c>
      <c r="AH202" s="44">
        <v>30</v>
      </c>
      <c r="AI202" s="46">
        <v>19.11</v>
      </c>
      <c r="AJ202" s="46" t="s">
        <v>1213</v>
      </c>
      <c r="AK202" s="46" t="s">
        <v>1227</v>
      </c>
      <c r="AL202" s="46"/>
      <c r="AM202" s="47"/>
      <c r="AN202" s="47"/>
      <c r="AO202" s="47"/>
      <c r="AP202" s="47"/>
      <c r="AQ202" s="47"/>
      <c r="AR202" s="47"/>
      <c r="AS202" s="48"/>
      <c r="AT202" s="48"/>
      <c r="AU202" s="48"/>
      <c r="AV202" s="49"/>
      <c r="AW202" s="49"/>
      <c r="AX202" s="49"/>
      <c r="AY202" s="50" t="s">
        <v>841</v>
      </c>
      <c r="AZ202" s="50"/>
      <c r="BA202" s="50"/>
      <c r="BB202" s="51"/>
      <c r="BC202" s="51"/>
      <c r="BD202" s="51"/>
      <c r="BE202" s="51"/>
      <c r="BF202" s="51"/>
      <c r="BG202" s="51"/>
      <c r="BH202" s="52"/>
      <c r="BI202" s="52"/>
      <c r="BJ202" s="52"/>
      <c r="BK202" s="52"/>
      <c r="BL202" s="53"/>
      <c r="BM202" s="54"/>
      <c r="BN202" s="55">
        <v>1.5024999999999999</v>
      </c>
      <c r="BO202" s="44"/>
      <c r="BP202" s="44"/>
      <c r="BQ202" s="44"/>
      <c r="BR202" s="44"/>
      <c r="BS202" s="44"/>
      <c r="BT202" s="44"/>
      <c r="BU202" s="56"/>
      <c r="BV202" s="51">
        <v>1.5024999999999999</v>
      </c>
      <c r="BW202" s="51">
        <v>1.5024999999999999</v>
      </c>
      <c r="BX202" s="51">
        <v>1.5024999999999999</v>
      </c>
      <c r="BY202" s="51">
        <v>1.5024999999999999</v>
      </c>
      <c r="BZ202" s="51">
        <v>1.5024999999999999</v>
      </c>
      <c r="CA202" s="51">
        <v>1.5024999999999999</v>
      </c>
      <c r="CB202" s="57"/>
      <c r="CC202" s="58">
        <v>1.5024999999999999</v>
      </c>
      <c r="CD202" s="58">
        <v>1.5024999999999999</v>
      </c>
      <c r="CE202" s="58">
        <v>1.5024999999999999</v>
      </c>
      <c r="CF202" s="58">
        <v>1.5024999999999999</v>
      </c>
      <c r="CG202" s="58">
        <v>1.5024999999999999</v>
      </c>
      <c r="CH202" s="58">
        <v>1.5024999999999999</v>
      </c>
      <c r="CI202" s="56"/>
      <c r="CJ202" s="59"/>
      <c r="CK202" s="59"/>
      <c r="CL202" s="59"/>
      <c r="CM202" s="59"/>
      <c r="CN202" s="59"/>
      <c r="CO202" s="59"/>
      <c r="CP202" s="60"/>
      <c r="CQ202" s="61"/>
      <c r="CR202" s="61"/>
      <c r="CS202" s="61"/>
      <c r="CT202" s="61"/>
      <c r="CU202" s="61"/>
      <c r="CV202" s="61"/>
      <c r="CW202" s="62"/>
      <c r="CX202" s="63"/>
      <c r="CY202" s="63"/>
      <c r="CZ202" s="63"/>
      <c r="DA202" s="63"/>
      <c r="DB202" s="63"/>
      <c r="DC202" s="63"/>
      <c r="DD202" s="64"/>
      <c r="DE202" s="65"/>
      <c r="DF202" s="65"/>
      <c r="DG202" s="65"/>
      <c r="DH202" s="65"/>
      <c r="DI202" s="65"/>
      <c r="DJ202" s="65"/>
      <c r="DK202" s="66" t="s">
        <v>1228</v>
      </c>
      <c r="DL202" s="62"/>
      <c r="DM202" s="67"/>
      <c r="DN202" s="67"/>
      <c r="DO202" s="67"/>
      <c r="DP202" s="67"/>
      <c r="DQ202" s="67"/>
      <c r="DR202" s="67"/>
      <c r="DS202" s="68"/>
    </row>
    <row r="203" spans="1:123" x14ac:dyDescent="0.3">
      <c r="A203" s="154" t="s">
        <v>224</v>
      </c>
      <c r="B203" s="151" t="s">
        <v>1214</v>
      </c>
      <c r="C203" s="151" t="s">
        <v>1222</v>
      </c>
      <c r="D203" s="151" t="s">
        <v>1229</v>
      </c>
      <c r="E203" s="151" t="s">
        <v>1224</v>
      </c>
      <c r="F203" s="151" t="s">
        <v>1230</v>
      </c>
      <c r="G203" s="152" t="s">
        <v>1231</v>
      </c>
      <c r="H203" s="153" t="s">
        <v>1036</v>
      </c>
      <c r="I203" s="42">
        <f t="shared" si="31"/>
        <v>1799.5589182330082</v>
      </c>
      <c r="J203" s="43">
        <v>1778.5946546117852</v>
      </c>
      <c r="K203" s="43">
        <v>1743.6542152430802</v>
      </c>
      <c r="L203" s="43">
        <v>1708.7137758743752</v>
      </c>
      <c r="M203" s="43">
        <v>1673.7733365056704</v>
      </c>
      <c r="N203" s="43">
        <v>1638.4119279879451</v>
      </c>
      <c r="O203" s="43">
        <f>1603.05051947022*[3]Parameters!$B$39</f>
        <v>1603.05051947022</v>
      </c>
      <c r="P203" s="44"/>
      <c r="Q203" s="45">
        <v>25.468633515742717</v>
      </c>
      <c r="R203" s="43">
        <v>25.468633515742717</v>
      </c>
      <c r="S203" s="43">
        <v>25.258148941232449</v>
      </c>
      <c r="T203" s="43">
        <v>25.047664366722181</v>
      </c>
      <c r="U203" s="43">
        <v>24.837179792211909</v>
      </c>
      <c r="V203" s="43">
        <v>24.626695217701638</v>
      </c>
      <c r="W203" s="43">
        <v>24.41621064319137</v>
      </c>
      <c r="X203" s="45">
        <v>1.7680704258862716</v>
      </c>
      <c r="Y203" s="43">
        <v>1.7680704258862716</v>
      </c>
      <c r="Z203" s="43">
        <v>1.7680704258862716</v>
      </c>
      <c r="AA203" s="43">
        <v>1.7680704258862716</v>
      </c>
      <c r="AB203" s="43">
        <v>1.7680704258862716</v>
      </c>
      <c r="AC203" s="43">
        <v>1.7680704258862716</v>
      </c>
      <c r="AD203" s="43">
        <v>1.7680704258862716</v>
      </c>
      <c r="AE203" s="44">
        <f>[3]Parameters!$B$38</f>
        <v>0.05</v>
      </c>
      <c r="AF203" s="44"/>
      <c r="AG203" s="44">
        <v>30</v>
      </c>
      <c r="AH203" s="44">
        <v>30</v>
      </c>
      <c r="AI203" s="46">
        <v>19.25</v>
      </c>
      <c r="AJ203" s="46" t="s">
        <v>1213</v>
      </c>
      <c r="AK203" s="46" t="s">
        <v>1227</v>
      </c>
      <c r="AL203" s="46"/>
      <c r="AM203" s="47"/>
      <c r="AN203" s="47"/>
      <c r="AO203" s="47"/>
      <c r="AP203" s="47"/>
      <c r="AQ203" s="47"/>
      <c r="AR203" s="47"/>
      <c r="AS203" s="48"/>
      <c r="AT203" s="48"/>
      <c r="AU203" s="48"/>
      <c r="AV203" s="49"/>
      <c r="AW203" s="49"/>
      <c r="AX203" s="49"/>
      <c r="AY203" s="50" t="s">
        <v>841</v>
      </c>
      <c r="AZ203" s="50"/>
      <c r="BA203" s="50"/>
      <c r="BB203" s="51"/>
      <c r="BC203" s="51"/>
      <c r="BD203" s="51"/>
      <c r="BE203" s="51"/>
      <c r="BF203" s="51"/>
      <c r="BG203" s="51"/>
      <c r="BH203" s="52"/>
      <c r="BI203" s="52"/>
      <c r="BJ203" s="52"/>
      <c r="BK203" s="52"/>
      <c r="BL203" s="53"/>
      <c r="BM203" s="54"/>
      <c r="BN203" s="55">
        <v>2.6360000000000001</v>
      </c>
      <c r="BO203" s="44"/>
      <c r="BP203" s="44"/>
      <c r="BQ203" s="44"/>
      <c r="BR203" s="44"/>
      <c r="BS203" s="44"/>
      <c r="BT203" s="44"/>
      <c r="BU203" s="56"/>
      <c r="BV203" s="280">
        <v>2.6360000000000001</v>
      </c>
      <c r="BW203" s="280">
        <v>8.1560000000000006</v>
      </c>
      <c r="BX203" s="280">
        <v>10.856</v>
      </c>
      <c r="BY203" s="280">
        <v>10.856</v>
      </c>
      <c r="BZ203" s="280">
        <v>10.856</v>
      </c>
      <c r="CA203" s="280">
        <v>10.856</v>
      </c>
      <c r="CB203" s="57"/>
      <c r="CC203" s="82">
        <v>2.6360000000000001</v>
      </c>
      <c r="CD203" s="82">
        <v>8.1560000000000006</v>
      </c>
      <c r="CE203" s="82">
        <v>10.856</v>
      </c>
      <c r="CF203" s="82">
        <v>10.856</v>
      </c>
      <c r="CG203" s="82">
        <v>10.856</v>
      </c>
      <c r="CH203" s="82">
        <v>10.856</v>
      </c>
      <c r="CI203" s="56"/>
      <c r="CJ203" s="59"/>
      <c r="CK203" s="59"/>
      <c r="CL203" s="59"/>
      <c r="CM203" s="59"/>
      <c r="CN203" s="59"/>
      <c r="CO203" s="59"/>
      <c r="CP203" s="60"/>
      <c r="CQ203" s="61"/>
      <c r="CR203" s="61"/>
      <c r="CS203" s="61"/>
      <c r="CT203" s="61"/>
      <c r="CU203" s="61"/>
      <c r="CV203" s="61"/>
      <c r="CW203" s="62"/>
      <c r="CX203" s="63"/>
      <c r="CY203" s="63"/>
      <c r="CZ203" s="63"/>
      <c r="DA203" s="63"/>
      <c r="DB203" s="63"/>
      <c r="DC203" s="63"/>
      <c r="DD203" s="64"/>
      <c r="DE203" s="65"/>
      <c r="DF203" s="65"/>
      <c r="DG203" s="65"/>
      <c r="DH203" s="65"/>
      <c r="DI203" s="65"/>
      <c r="DJ203" s="65"/>
      <c r="DK203" s="66" t="s">
        <v>1228</v>
      </c>
      <c r="DL203" s="62"/>
      <c r="DM203" s="67"/>
      <c r="DN203" s="67"/>
      <c r="DO203" s="67"/>
      <c r="DP203" s="67"/>
      <c r="DQ203" s="67"/>
      <c r="DR203" s="67"/>
      <c r="DS203" s="68"/>
    </row>
    <row r="204" spans="1:123" x14ac:dyDescent="0.3">
      <c r="A204" s="114" t="s">
        <v>225</v>
      </c>
      <c r="B204" s="40" t="s">
        <v>1214</v>
      </c>
      <c r="C204" s="40" t="s">
        <v>1222</v>
      </c>
      <c r="D204" s="40" t="s">
        <v>1232</v>
      </c>
      <c r="E204" s="40" t="s">
        <v>1224</v>
      </c>
      <c r="F204" s="40" t="s">
        <v>1233</v>
      </c>
      <c r="G204" s="41" t="s">
        <v>1234</v>
      </c>
      <c r="H204" s="155" t="s">
        <v>1036</v>
      </c>
      <c r="I204" s="42">
        <f t="shared" si="31"/>
        <v>1799.5589182330082</v>
      </c>
      <c r="J204" s="43">
        <v>1778.5946546117852</v>
      </c>
      <c r="K204" s="43">
        <v>1743.6542152430802</v>
      </c>
      <c r="L204" s="43">
        <v>1708.7137758743752</v>
      </c>
      <c r="M204" s="43">
        <v>1673.7733365056704</v>
      </c>
      <c r="N204" s="43">
        <v>1638.4119279879451</v>
      </c>
      <c r="O204" s="43">
        <f>1603.05051947022*[3]Parameters!$B$39</f>
        <v>1603.05051947022</v>
      </c>
      <c r="P204" s="44"/>
      <c r="Q204" s="45">
        <v>25.468633515742717</v>
      </c>
      <c r="R204" s="43">
        <v>25.468633515742717</v>
      </c>
      <c r="S204" s="43">
        <v>25.258148941232449</v>
      </c>
      <c r="T204" s="43">
        <v>25.047664366722181</v>
      </c>
      <c r="U204" s="43">
        <v>24.837179792211909</v>
      </c>
      <c r="V204" s="43">
        <v>24.626695217701638</v>
      </c>
      <c r="W204" s="43">
        <v>24.41621064319137</v>
      </c>
      <c r="X204" s="45">
        <v>1.7680704258862716</v>
      </c>
      <c r="Y204" s="43">
        <v>1.7680704258862716</v>
      </c>
      <c r="Z204" s="43">
        <v>1.7680704258862716</v>
      </c>
      <c r="AA204" s="43">
        <v>1.7680704258862716</v>
      </c>
      <c r="AB204" s="43">
        <v>1.7680704258862716</v>
      </c>
      <c r="AC204" s="43">
        <v>1.7680704258862716</v>
      </c>
      <c r="AD204" s="43">
        <v>1.7680704258862716</v>
      </c>
      <c r="AE204" s="44">
        <f>[3]Parameters!$B$38</f>
        <v>0.05</v>
      </c>
      <c r="AF204" s="44"/>
      <c r="AG204" s="44">
        <v>30</v>
      </c>
      <c r="AH204" s="44">
        <v>30</v>
      </c>
      <c r="AI204" s="46">
        <v>19.48</v>
      </c>
      <c r="AJ204" s="46" t="s">
        <v>1213</v>
      </c>
      <c r="AK204" s="46" t="s">
        <v>1227</v>
      </c>
      <c r="AL204" s="46"/>
      <c r="AM204" s="47"/>
      <c r="AN204" s="47"/>
      <c r="AO204" s="47"/>
      <c r="AP204" s="47"/>
      <c r="AQ204" s="47"/>
      <c r="AR204" s="47"/>
      <c r="AS204" s="48"/>
      <c r="AT204" s="48"/>
      <c r="AU204" s="48"/>
      <c r="AV204" s="49"/>
      <c r="AW204" s="49"/>
      <c r="AX204" s="49"/>
      <c r="AY204" s="50" t="s">
        <v>841</v>
      </c>
      <c r="AZ204" s="50"/>
      <c r="BA204" s="50"/>
      <c r="BB204" s="51"/>
      <c r="BC204" s="51"/>
      <c r="BD204" s="51"/>
      <c r="BE204" s="51"/>
      <c r="BF204" s="51"/>
      <c r="BG204" s="51"/>
      <c r="BH204" s="52"/>
      <c r="BI204" s="52"/>
      <c r="BJ204" s="52"/>
      <c r="BK204" s="52"/>
      <c r="BL204" s="53"/>
      <c r="BM204" s="54"/>
      <c r="BN204" s="55">
        <v>0</v>
      </c>
      <c r="BO204" s="44"/>
      <c r="BP204" s="44"/>
      <c r="BQ204" s="44"/>
      <c r="BR204" s="44"/>
      <c r="BS204" s="44"/>
      <c r="BT204" s="44"/>
      <c r="BU204" s="56"/>
      <c r="BV204" s="50">
        <v>0</v>
      </c>
      <c r="BW204" s="50">
        <v>1</v>
      </c>
      <c r="BX204" s="50">
        <v>6</v>
      </c>
      <c r="BY204" s="50">
        <v>6</v>
      </c>
      <c r="BZ204" s="50">
        <v>6</v>
      </c>
      <c r="CA204" s="50">
        <v>10</v>
      </c>
      <c r="CB204" s="57"/>
      <c r="CC204" s="58">
        <v>0</v>
      </c>
      <c r="CD204" s="58">
        <v>1</v>
      </c>
      <c r="CE204" s="58">
        <v>6</v>
      </c>
      <c r="CF204" s="58">
        <v>10</v>
      </c>
      <c r="CG204" s="58">
        <v>10</v>
      </c>
      <c r="CH204" s="58">
        <v>10</v>
      </c>
      <c r="CI204" s="56"/>
      <c r="CJ204" s="59"/>
      <c r="CK204" s="59"/>
      <c r="CL204" s="59"/>
      <c r="CM204" s="59"/>
      <c r="CN204" s="59"/>
      <c r="CO204" s="59"/>
      <c r="CP204" s="60"/>
      <c r="CQ204" s="61"/>
      <c r="CR204" s="61"/>
      <c r="CS204" s="61"/>
      <c r="CT204" s="61"/>
      <c r="CU204" s="61"/>
      <c r="CV204" s="61"/>
      <c r="CW204" s="62"/>
      <c r="CX204" s="63"/>
      <c r="CY204" s="63"/>
      <c r="CZ204" s="63"/>
      <c r="DA204" s="63"/>
      <c r="DB204" s="63"/>
      <c r="DC204" s="63"/>
      <c r="DD204" s="64"/>
      <c r="DE204" s="65"/>
      <c r="DF204" s="65"/>
      <c r="DG204" s="65"/>
      <c r="DH204" s="65"/>
      <c r="DI204" s="65"/>
      <c r="DJ204" s="65"/>
      <c r="DK204" s="66" t="s">
        <v>1228</v>
      </c>
      <c r="DL204" s="62"/>
      <c r="DM204" s="67"/>
      <c r="DN204" s="67"/>
      <c r="DO204" s="67"/>
      <c r="DP204" s="67"/>
      <c r="DQ204" s="67"/>
      <c r="DR204" s="67"/>
      <c r="DS204" s="68"/>
    </row>
    <row r="205" spans="1:123" x14ac:dyDescent="0.3">
      <c r="A205" s="114" t="s">
        <v>226</v>
      </c>
      <c r="B205" s="40" t="s">
        <v>1214</v>
      </c>
      <c r="C205" s="40" t="s">
        <v>1222</v>
      </c>
      <c r="D205" s="40" t="s">
        <v>1235</v>
      </c>
      <c r="E205" s="40" t="s">
        <v>1224</v>
      </c>
      <c r="F205" s="40" t="s">
        <v>1236</v>
      </c>
      <c r="G205" s="41" t="s">
        <v>1237</v>
      </c>
      <c r="H205" s="155" t="s">
        <v>1036</v>
      </c>
      <c r="I205" s="42">
        <f t="shared" si="31"/>
        <v>1799.5589182330082</v>
      </c>
      <c r="J205" s="43">
        <v>1778.5946546117852</v>
      </c>
      <c r="K205" s="43">
        <v>1743.6542152430802</v>
      </c>
      <c r="L205" s="43">
        <v>1708.7137758743752</v>
      </c>
      <c r="M205" s="43">
        <v>1673.7733365056704</v>
      </c>
      <c r="N205" s="43">
        <v>1638.4119279879451</v>
      </c>
      <c r="O205" s="43">
        <f>1603.05051947022*[3]Parameters!$B$39</f>
        <v>1603.05051947022</v>
      </c>
      <c r="P205" s="44"/>
      <c r="Q205" s="45">
        <v>25.468633515742717</v>
      </c>
      <c r="R205" s="43">
        <v>25.468633515742717</v>
      </c>
      <c r="S205" s="43">
        <v>25.258148941232449</v>
      </c>
      <c r="T205" s="43">
        <v>25.047664366722181</v>
      </c>
      <c r="U205" s="43">
        <v>24.837179792211909</v>
      </c>
      <c r="V205" s="43">
        <v>24.626695217701638</v>
      </c>
      <c r="W205" s="43">
        <v>24.41621064319137</v>
      </c>
      <c r="X205" s="45">
        <v>1.7680704258862716</v>
      </c>
      <c r="Y205" s="43">
        <v>1.7680704258862716</v>
      </c>
      <c r="Z205" s="43">
        <v>1.7680704258862716</v>
      </c>
      <c r="AA205" s="43">
        <v>1.7680704258862716</v>
      </c>
      <c r="AB205" s="43">
        <v>1.7680704258862716</v>
      </c>
      <c r="AC205" s="43">
        <v>1.7680704258862716</v>
      </c>
      <c r="AD205" s="43">
        <v>1.7680704258862716</v>
      </c>
      <c r="AE205" s="44">
        <f>[3]Parameters!$B$38</f>
        <v>0.05</v>
      </c>
      <c r="AF205" s="44"/>
      <c r="AG205" s="44">
        <v>30</v>
      </c>
      <c r="AH205" s="44">
        <v>30</v>
      </c>
      <c r="AI205" s="46">
        <v>19.510000000000002</v>
      </c>
      <c r="AJ205" s="46" t="s">
        <v>1213</v>
      </c>
      <c r="AK205" s="46" t="s">
        <v>1227</v>
      </c>
      <c r="AL205" s="46"/>
      <c r="AM205" s="47"/>
      <c r="AN205" s="47"/>
      <c r="AO205" s="47"/>
      <c r="AP205" s="47"/>
      <c r="AQ205" s="47"/>
      <c r="AR205" s="47"/>
      <c r="AS205" s="48"/>
      <c r="AT205" s="48"/>
      <c r="AU205" s="48"/>
      <c r="AV205" s="49"/>
      <c r="AW205" s="49"/>
      <c r="AX205" s="49"/>
      <c r="AY205" s="50" t="s">
        <v>841</v>
      </c>
      <c r="AZ205" s="50"/>
      <c r="BA205" s="50"/>
      <c r="BB205" s="51"/>
      <c r="BC205" s="51"/>
      <c r="BD205" s="51"/>
      <c r="BE205" s="51"/>
      <c r="BF205" s="51"/>
      <c r="BG205" s="51"/>
      <c r="BH205" s="52"/>
      <c r="BI205" s="52"/>
      <c r="BJ205" s="52"/>
      <c r="BK205" s="52"/>
      <c r="BL205" s="53"/>
      <c r="BM205" s="54"/>
      <c r="BN205" s="55">
        <v>0</v>
      </c>
      <c r="BO205" s="44"/>
      <c r="BP205" s="44"/>
      <c r="BQ205" s="44"/>
      <c r="BR205" s="44"/>
      <c r="BS205" s="44"/>
      <c r="BT205" s="44"/>
      <c r="BU205" s="56"/>
      <c r="BV205" s="77">
        <v>0</v>
      </c>
      <c r="BW205" s="77">
        <v>0</v>
      </c>
      <c r="BX205" s="77">
        <v>2.7</v>
      </c>
      <c r="BY205" s="77">
        <v>2.7</v>
      </c>
      <c r="BZ205" s="77">
        <v>2.7</v>
      </c>
      <c r="CA205" s="77">
        <v>11.3</v>
      </c>
      <c r="CB205" s="57"/>
      <c r="CC205" s="82">
        <v>0</v>
      </c>
      <c r="CD205" s="82">
        <v>0</v>
      </c>
      <c r="CE205" s="82">
        <v>2.7</v>
      </c>
      <c r="CF205" s="82">
        <v>11.3</v>
      </c>
      <c r="CG205" s="82">
        <v>11.3</v>
      </c>
      <c r="CH205" s="82">
        <v>11.3</v>
      </c>
      <c r="CI205" s="56"/>
      <c r="CJ205" s="59"/>
      <c r="CK205" s="59"/>
      <c r="CL205" s="59"/>
      <c r="CM205" s="59"/>
      <c r="CN205" s="59"/>
      <c r="CO205" s="59"/>
      <c r="CP205" s="60"/>
      <c r="CQ205" s="61"/>
      <c r="CR205" s="61"/>
      <c r="CS205" s="61"/>
      <c r="CT205" s="61"/>
      <c r="CU205" s="61"/>
      <c r="CV205" s="61"/>
      <c r="CW205" s="62"/>
      <c r="CX205" s="63"/>
      <c r="CY205" s="63"/>
      <c r="CZ205" s="63"/>
      <c r="DA205" s="63"/>
      <c r="DB205" s="63"/>
      <c r="DC205" s="63"/>
      <c r="DD205" s="64"/>
      <c r="DE205" s="65"/>
      <c r="DF205" s="65"/>
      <c r="DG205" s="65"/>
      <c r="DH205" s="65"/>
      <c r="DI205" s="65"/>
      <c r="DJ205" s="65"/>
      <c r="DK205" s="66" t="s">
        <v>1228</v>
      </c>
      <c r="DL205" s="62"/>
      <c r="DM205" s="67"/>
      <c r="DN205" s="67"/>
      <c r="DO205" s="67"/>
      <c r="DP205" s="67"/>
      <c r="DQ205" s="67"/>
      <c r="DR205" s="67"/>
      <c r="DS205" s="68"/>
    </row>
    <row r="206" spans="1:123" x14ac:dyDescent="0.3">
      <c r="A206" s="114" t="s">
        <v>227</v>
      </c>
      <c r="B206" s="40" t="s">
        <v>1214</v>
      </c>
      <c r="C206" s="40" t="s">
        <v>1222</v>
      </c>
      <c r="D206" s="40" t="s">
        <v>1238</v>
      </c>
      <c r="E206" s="40" t="s">
        <v>1224</v>
      </c>
      <c r="F206" s="40" t="s">
        <v>1239</v>
      </c>
      <c r="G206" s="41" t="s">
        <v>1240</v>
      </c>
      <c r="H206" s="155" t="s">
        <v>1036</v>
      </c>
      <c r="I206" s="42">
        <f t="shared" si="31"/>
        <v>1799.5589182330082</v>
      </c>
      <c r="J206" s="43">
        <v>1778.5946546117852</v>
      </c>
      <c r="K206" s="43">
        <v>1743.6542152430802</v>
      </c>
      <c r="L206" s="43">
        <v>1708.7137758743752</v>
      </c>
      <c r="M206" s="43">
        <v>1673.7733365056704</v>
      </c>
      <c r="N206" s="43">
        <v>1638.4119279879451</v>
      </c>
      <c r="O206" s="43">
        <f>1603.05051947022*[3]Parameters!$B$39</f>
        <v>1603.05051947022</v>
      </c>
      <c r="P206" s="44"/>
      <c r="Q206" s="45">
        <v>25.468633515742717</v>
      </c>
      <c r="R206" s="43">
        <v>25.468633515742717</v>
      </c>
      <c r="S206" s="43">
        <v>25.258148941232449</v>
      </c>
      <c r="T206" s="43">
        <v>25.047664366722181</v>
      </c>
      <c r="U206" s="43">
        <v>24.837179792211909</v>
      </c>
      <c r="V206" s="43">
        <v>24.626695217701638</v>
      </c>
      <c r="W206" s="43">
        <v>24.41621064319137</v>
      </c>
      <c r="X206" s="45">
        <v>1.7680704258862716</v>
      </c>
      <c r="Y206" s="43">
        <v>1.7680704258862716</v>
      </c>
      <c r="Z206" s="43">
        <v>1.7680704258862716</v>
      </c>
      <c r="AA206" s="43">
        <v>1.7680704258862716</v>
      </c>
      <c r="AB206" s="43">
        <v>1.7680704258862716</v>
      </c>
      <c r="AC206" s="43">
        <v>1.7680704258862716</v>
      </c>
      <c r="AD206" s="43">
        <v>1.7680704258862716</v>
      </c>
      <c r="AE206" s="44">
        <f>[3]Parameters!$B$38</f>
        <v>0.05</v>
      </c>
      <c r="AF206" s="44"/>
      <c r="AG206" s="44">
        <v>30</v>
      </c>
      <c r="AH206" s="44">
        <v>30</v>
      </c>
      <c r="AI206" s="46">
        <v>19.75</v>
      </c>
      <c r="AJ206" s="46" t="s">
        <v>1213</v>
      </c>
      <c r="AK206" s="46" t="s">
        <v>1227</v>
      </c>
      <c r="AL206" s="46"/>
      <c r="AM206" s="47"/>
      <c r="AN206" s="47"/>
      <c r="AO206" s="47"/>
      <c r="AP206" s="47"/>
      <c r="AQ206" s="47"/>
      <c r="AR206" s="47"/>
      <c r="AS206" s="48"/>
      <c r="AT206" s="48"/>
      <c r="AU206" s="48"/>
      <c r="AV206" s="49"/>
      <c r="AW206" s="49"/>
      <c r="AX206" s="49"/>
      <c r="AY206" s="50" t="s">
        <v>841</v>
      </c>
      <c r="AZ206" s="50"/>
      <c r="BA206" s="50"/>
      <c r="BB206" s="51"/>
      <c r="BC206" s="51"/>
      <c r="BD206" s="51"/>
      <c r="BE206" s="51"/>
      <c r="BF206" s="51"/>
      <c r="BG206" s="51"/>
      <c r="BH206" s="52"/>
      <c r="BI206" s="52"/>
      <c r="BJ206" s="52"/>
      <c r="BK206" s="52"/>
      <c r="BL206" s="53"/>
      <c r="BM206" s="54"/>
      <c r="BN206" s="55">
        <v>0</v>
      </c>
      <c r="BO206" s="44"/>
      <c r="BP206" s="44"/>
      <c r="BQ206" s="44"/>
      <c r="BR206" s="44"/>
      <c r="BS206" s="44"/>
      <c r="BT206" s="44"/>
      <c r="BU206" s="56"/>
      <c r="BV206" s="50">
        <v>0</v>
      </c>
      <c r="BW206" s="50">
        <v>0</v>
      </c>
      <c r="BX206" s="50">
        <v>0</v>
      </c>
      <c r="BY206" s="50">
        <v>0</v>
      </c>
      <c r="BZ206" s="50">
        <v>0</v>
      </c>
      <c r="CA206" s="50">
        <v>24</v>
      </c>
      <c r="CB206" s="57"/>
      <c r="CC206" s="58">
        <v>0</v>
      </c>
      <c r="CD206" s="58">
        <v>0</v>
      </c>
      <c r="CE206" s="58">
        <v>0</v>
      </c>
      <c r="CF206" s="58">
        <v>24</v>
      </c>
      <c r="CG206" s="58">
        <v>24</v>
      </c>
      <c r="CH206" s="58">
        <v>24</v>
      </c>
      <c r="CI206" s="56"/>
      <c r="CJ206" s="59"/>
      <c r="CK206" s="59"/>
      <c r="CL206" s="59"/>
      <c r="CM206" s="59"/>
      <c r="CN206" s="59"/>
      <c r="CO206" s="59"/>
      <c r="CP206" s="60"/>
      <c r="CQ206" s="61"/>
      <c r="CR206" s="61"/>
      <c r="CS206" s="61"/>
      <c r="CT206" s="61"/>
      <c r="CU206" s="61"/>
      <c r="CV206" s="61"/>
      <c r="CW206" s="62"/>
      <c r="CX206" s="63"/>
      <c r="CY206" s="63"/>
      <c r="CZ206" s="63"/>
      <c r="DA206" s="63"/>
      <c r="DB206" s="63"/>
      <c r="DC206" s="63"/>
      <c r="DD206" s="64"/>
      <c r="DE206" s="65"/>
      <c r="DF206" s="65"/>
      <c r="DG206" s="65"/>
      <c r="DH206" s="65"/>
      <c r="DI206" s="65"/>
      <c r="DJ206" s="65"/>
      <c r="DK206" s="66" t="s">
        <v>1228</v>
      </c>
      <c r="DL206" s="62"/>
      <c r="DM206" s="67"/>
      <c r="DN206" s="67"/>
      <c r="DO206" s="67"/>
      <c r="DP206" s="67"/>
      <c r="DQ206" s="67"/>
      <c r="DR206" s="67"/>
      <c r="DS206" s="68"/>
    </row>
    <row r="207" spans="1:123" x14ac:dyDescent="0.3">
      <c r="A207" s="114" t="s">
        <v>228</v>
      </c>
      <c r="B207" s="40" t="s">
        <v>1214</v>
      </c>
      <c r="C207" s="40" t="s">
        <v>1222</v>
      </c>
      <c r="D207" s="40" t="s">
        <v>1241</v>
      </c>
      <c r="E207" s="40" t="s">
        <v>1224</v>
      </c>
      <c r="F207" s="40" t="s">
        <v>1242</v>
      </c>
      <c r="G207" s="41" t="s">
        <v>1243</v>
      </c>
      <c r="H207" s="155" t="s">
        <v>1036</v>
      </c>
      <c r="I207" s="42">
        <f t="shared" si="31"/>
        <v>1799.5589182330082</v>
      </c>
      <c r="J207" s="43">
        <v>1778.5946546117852</v>
      </c>
      <c r="K207" s="43">
        <v>1743.6542152430802</v>
      </c>
      <c r="L207" s="43">
        <v>1708.7137758743752</v>
      </c>
      <c r="M207" s="43">
        <v>1673.7733365056704</v>
      </c>
      <c r="N207" s="43">
        <v>1638.4119279879451</v>
      </c>
      <c r="O207" s="43">
        <f>1603.05051947022*[3]Parameters!$B$39</f>
        <v>1603.05051947022</v>
      </c>
      <c r="P207" s="44"/>
      <c r="Q207" s="45">
        <v>25.468633515742717</v>
      </c>
      <c r="R207" s="43">
        <v>25.468633515742717</v>
      </c>
      <c r="S207" s="43">
        <v>25.258148941232449</v>
      </c>
      <c r="T207" s="43">
        <v>25.047664366722181</v>
      </c>
      <c r="U207" s="43">
        <v>24.837179792211909</v>
      </c>
      <c r="V207" s="43">
        <v>24.626695217701638</v>
      </c>
      <c r="W207" s="43">
        <v>24.41621064319137</v>
      </c>
      <c r="X207" s="45">
        <v>1.7680704258862716</v>
      </c>
      <c r="Y207" s="43">
        <v>1.7680704258862716</v>
      </c>
      <c r="Z207" s="43">
        <v>1.7680704258862716</v>
      </c>
      <c r="AA207" s="43">
        <v>1.7680704258862716</v>
      </c>
      <c r="AB207" s="43">
        <v>1.7680704258862716</v>
      </c>
      <c r="AC207" s="43">
        <v>1.7680704258862716</v>
      </c>
      <c r="AD207" s="43">
        <v>1.7680704258862716</v>
      </c>
      <c r="AE207" s="44">
        <f>[3]Parameters!$B$38</f>
        <v>0.05</v>
      </c>
      <c r="AF207" s="44"/>
      <c r="AG207" s="44">
        <v>30</v>
      </c>
      <c r="AH207" s="44">
        <v>30</v>
      </c>
      <c r="AI207" s="46">
        <v>19.79</v>
      </c>
      <c r="AJ207" s="46" t="s">
        <v>1213</v>
      </c>
      <c r="AK207" s="46" t="s">
        <v>1244</v>
      </c>
      <c r="AL207" s="46"/>
      <c r="AM207" s="47"/>
      <c r="AN207" s="47"/>
      <c r="AO207" s="47"/>
      <c r="AP207" s="47"/>
      <c r="AQ207" s="47"/>
      <c r="AR207" s="47"/>
      <c r="AS207" s="48"/>
      <c r="AT207" s="48"/>
      <c r="AU207" s="48"/>
      <c r="AV207" s="49"/>
      <c r="AW207" s="49"/>
      <c r="AX207" s="49"/>
      <c r="AY207" s="50" t="s">
        <v>841</v>
      </c>
      <c r="AZ207" s="50"/>
      <c r="BA207" s="50"/>
      <c r="BB207" s="51"/>
      <c r="BC207" s="51"/>
      <c r="BD207" s="51"/>
      <c r="BE207" s="51"/>
      <c r="BF207" s="51"/>
      <c r="BG207" s="51"/>
      <c r="BH207" s="52"/>
      <c r="BI207" s="52"/>
      <c r="BJ207" s="52"/>
      <c r="BK207" s="52"/>
      <c r="BL207" s="53"/>
      <c r="BM207" s="54"/>
      <c r="BN207" s="55"/>
      <c r="BO207" s="44"/>
      <c r="BP207" s="44"/>
      <c r="BQ207" s="44"/>
      <c r="BR207" s="44"/>
      <c r="BS207" s="44"/>
      <c r="BT207" s="44"/>
      <c r="BU207" s="56"/>
      <c r="BV207" s="77"/>
      <c r="BW207" s="77"/>
      <c r="BX207" s="77"/>
      <c r="BY207" s="77"/>
      <c r="BZ207" s="77"/>
      <c r="CA207" s="77">
        <v>65.900000000000006</v>
      </c>
      <c r="CB207" s="57"/>
      <c r="CC207" s="82"/>
      <c r="CD207" s="82"/>
      <c r="CE207" s="82"/>
      <c r="CF207" s="82"/>
      <c r="CG207" s="82"/>
      <c r="CH207" s="82">
        <v>65.900000000000006</v>
      </c>
      <c r="CI207" s="56"/>
      <c r="CJ207" s="59"/>
      <c r="CK207" s="59"/>
      <c r="CL207" s="59"/>
      <c r="CM207" s="59"/>
      <c r="CN207" s="59"/>
      <c r="CO207" s="59"/>
      <c r="CP207" s="60"/>
      <c r="CQ207" s="61"/>
      <c r="CR207" s="61"/>
      <c r="CS207" s="61"/>
      <c r="CT207" s="61"/>
      <c r="CU207" s="61"/>
      <c r="CV207" s="61"/>
      <c r="CW207" s="62"/>
      <c r="CX207" s="63"/>
      <c r="CY207" s="63"/>
      <c r="CZ207" s="63"/>
      <c r="DA207" s="63"/>
      <c r="DB207" s="63"/>
      <c r="DC207" s="63"/>
      <c r="DD207" s="64"/>
      <c r="DE207" s="65"/>
      <c r="DF207" s="65"/>
      <c r="DG207" s="65"/>
      <c r="DH207" s="65"/>
      <c r="DI207" s="65"/>
      <c r="DJ207" s="65"/>
      <c r="DK207" s="66" t="s">
        <v>1228</v>
      </c>
      <c r="DL207" s="62"/>
      <c r="DM207" s="67"/>
      <c r="DN207" s="67"/>
      <c r="DO207" s="67"/>
      <c r="DP207" s="67"/>
      <c r="DQ207" s="67"/>
      <c r="DR207" s="67"/>
      <c r="DS207" s="68"/>
    </row>
    <row r="208" spans="1:123" x14ac:dyDescent="0.3">
      <c r="A208" s="114" t="s">
        <v>229</v>
      </c>
      <c r="B208" s="40" t="s">
        <v>1214</v>
      </c>
      <c r="C208" s="40" t="s">
        <v>1222</v>
      </c>
      <c r="D208" s="40" t="s">
        <v>1245</v>
      </c>
      <c r="E208" s="40" t="s">
        <v>1224</v>
      </c>
      <c r="F208" s="40" t="s">
        <v>1246</v>
      </c>
      <c r="G208" s="41" t="s">
        <v>1247</v>
      </c>
      <c r="H208" s="155" t="s">
        <v>1036</v>
      </c>
      <c r="I208" s="42">
        <f t="shared" si="31"/>
        <v>1799.5589182330082</v>
      </c>
      <c r="J208" s="43">
        <v>1778.5946546117852</v>
      </c>
      <c r="K208" s="43">
        <v>1743.6542152430802</v>
      </c>
      <c r="L208" s="43">
        <v>1708.7137758743752</v>
      </c>
      <c r="M208" s="43">
        <v>1673.7733365056704</v>
      </c>
      <c r="N208" s="43">
        <v>1638.4119279879451</v>
      </c>
      <c r="O208" s="43">
        <f>1603.05051947022*[3]Parameters!$B$39</f>
        <v>1603.05051947022</v>
      </c>
      <c r="P208" s="44"/>
      <c r="Q208" s="45">
        <v>25.468633515742717</v>
      </c>
      <c r="R208" s="43">
        <v>25.468633515742717</v>
      </c>
      <c r="S208" s="43">
        <v>25.258148941232449</v>
      </c>
      <c r="T208" s="43">
        <v>25.047664366722181</v>
      </c>
      <c r="U208" s="43">
        <v>24.837179792211909</v>
      </c>
      <c r="V208" s="43">
        <v>24.626695217701638</v>
      </c>
      <c r="W208" s="43">
        <v>24.41621064319137</v>
      </c>
      <c r="X208" s="45">
        <v>1.7680704258862716</v>
      </c>
      <c r="Y208" s="43">
        <v>1.7680704258862716</v>
      </c>
      <c r="Z208" s="43">
        <v>1.7680704258862716</v>
      </c>
      <c r="AA208" s="43">
        <v>1.7680704258862716</v>
      </c>
      <c r="AB208" s="43">
        <v>1.7680704258862716</v>
      </c>
      <c r="AC208" s="43">
        <v>1.7680704258862716</v>
      </c>
      <c r="AD208" s="43">
        <v>1.7680704258862716</v>
      </c>
      <c r="AE208" s="44">
        <f>[3]Parameters!$B$38</f>
        <v>0.05</v>
      </c>
      <c r="AF208" s="44"/>
      <c r="AG208" s="44">
        <v>30</v>
      </c>
      <c r="AH208" s="44">
        <v>30</v>
      </c>
      <c r="AI208" s="46">
        <v>20.12</v>
      </c>
      <c r="AJ208" s="46" t="s">
        <v>1213</v>
      </c>
      <c r="AK208" s="46" t="s">
        <v>1248</v>
      </c>
      <c r="AL208" s="46"/>
      <c r="AM208" s="47"/>
      <c r="AN208" s="47"/>
      <c r="AO208" s="47"/>
      <c r="AP208" s="47"/>
      <c r="AQ208" s="47"/>
      <c r="AR208" s="47"/>
      <c r="AS208" s="48"/>
      <c r="AT208" s="48"/>
      <c r="AU208" s="48"/>
      <c r="AV208" s="49"/>
      <c r="AW208" s="49"/>
      <c r="AX208" s="49"/>
      <c r="AY208" s="50" t="s">
        <v>841</v>
      </c>
      <c r="AZ208" s="50"/>
      <c r="BA208" s="50"/>
      <c r="BB208" s="51"/>
      <c r="BC208" s="51"/>
      <c r="BD208" s="51"/>
      <c r="BE208" s="51"/>
      <c r="BF208" s="51"/>
      <c r="BG208" s="51"/>
      <c r="BH208" s="52"/>
      <c r="BI208" s="52"/>
      <c r="BJ208" s="52"/>
      <c r="BK208" s="52"/>
      <c r="BL208" s="53"/>
      <c r="BM208" s="54"/>
      <c r="BN208" s="55"/>
      <c r="BO208" s="44"/>
      <c r="BP208" s="44"/>
      <c r="BQ208" s="44"/>
      <c r="BR208" s="44"/>
      <c r="BS208" s="44"/>
      <c r="BT208" s="44"/>
      <c r="BU208" s="56"/>
      <c r="BV208" s="50"/>
      <c r="BW208" s="50"/>
      <c r="BX208" s="50"/>
      <c r="BY208" s="50"/>
      <c r="BZ208" s="50"/>
      <c r="CA208" s="50">
        <v>35</v>
      </c>
      <c r="CB208" s="57"/>
      <c r="CC208" s="58"/>
      <c r="CD208" s="58"/>
      <c r="CE208" s="58"/>
      <c r="CF208" s="58"/>
      <c r="CG208" s="58"/>
      <c r="CH208" s="58">
        <v>35</v>
      </c>
      <c r="CI208" s="56"/>
      <c r="CJ208" s="59"/>
      <c r="CK208" s="59"/>
      <c r="CL208" s="59"/>
      <c r="CM208" s="59"/>
      <c r="CN208" s="59"/>
      <c r="CO208" s="59"/>
      <c r="CP208" s="60"/>
      <c r="CQ208" s="61"/>
      <c r="CR208" s="61"/>
      <c r="CS208" s="61"/>
      <c r="CT208" s="61"/>
      <c r="CU208" s="61"/>
      <c r="CV208" s="61"/>
      <c r="CW208" s="62"/>
      <c r="CX208" s="63"/>
      <c r="CY208" s="63"/>
      <c r="CZ208" s="63"/>
      <c r="DA208" s="63"/>
      <c r="DB208" s="63"/>
      <c r="DC208" s="63"/>
      <c r="DD208" s="64"/>
      <c r="DE208" s="65"/>
      <c r="DF208" s="65"/>
      <c r="DG208" s="65"/>
      <c r="DH208" s="65"/>
      <c r="DI208" s="65"/>
      <c r="DJ208" s="65"/>
      <c r="DK208" s="66" t="s">
        <v>1228</v>
      </c>
      <c r="DL208" s="62"/>
      <c r="DM208" s="67"/>
      <c r="DN208" s="67"/>
      <c r="DO208" s="67"/>
      <c r="DP208" s="67"/>
      <c r="DQ208" s="67"/>
      <c r="DR208" s="67"/>
      <c r="DS208" s="68"/>
    </row>
    <row r="209" spans="1:123" x14ac:dyDescent="0.3">
      <c r="A209" s="114" t="s">
        <v>230</v>
      </c>
      <c r="B209" s="40" t="s">
        <v>1214</v>
      </c>
      <c r="C209" s="40" t="s">
        <v>1222</v>
      </c>
      <c r="D209" s="40" t="s">
        <v>1249</v>
      </c>
      <c r="E209" s="40" t="s">
        <v>1224</v>
      </c>
      <c r="F209" s="40" t="s">
        <v>1250</v>
      </c>
      <c r="G209" s="41" t="s">
        <v>1251</v>
      </c>
      <c r="H209" s="155" t="s">
        <v>1036</v>
      </c>
      <c r="I209" s="42">
        <f t="shared" si="31"/>
        <v>1799.5589182330082</v>
      </c>
      <c r="J209" s="43">
        <v>1778.5946546117852</v>
      </c>
      <c r="K209" s="43">
        <v>1743.6542152430802</v>
      </c>
      <c r="L209" s="43">
        <v>1708.7137758743752</v>
      </c>
      <c r="M209" s="43">
        <v>1673.7733365056704</v>
      </c>
      <c r="N209" s="43">
        <v>1638.4119279879451</v>
      </c>
      <c r="O209" s="43">
        <f>1603.05051947022*[3]Parameters!$B$39</f>
        <v>1603.05051947022</v>
      </c>
      <c r="P209" s="44"/>
      <c r="Q209" s="45">
        <v>25.468633515742717</v>
      </c>
      <c r="R209" s="43">
        <v>25.468633515742717</v>
      </c>
      <c r="S209" s="43">
        <v>25.258148941232449</v>
      </c>
      <c r="T209" s="43">
        <v>25.047664366722181</v>
      </c>
      <c r="U209" s="43">
        <v>24.837179792211909</v>
      </c>
      <c r="V209" s="43">
        <v>24.626695217701638</v>
      </c>
      <c r="W209" s="43">
        <v>24.41621064319137</v>
      </c>
      <c r="X209" s="45">
        <v>1.7680704258862716</v>
      </c>
      <c r="Y209" s="43">
        <v>1.7680704258862716</v>
      </c>
      <c r="Z209" s="43">
        <v>1.7680704258862716</v>
      </c>
      <c r="AA209" s="43">
        <v>1.7680704258862716</v>
      </c>
      <c r="AB209" s="43">
        <v>1.7680704258862716</v>
      </c>
      <c r="AC209" s="43">
        <v>1.7680704258862716</v>
      </c>
      <c r="AD209" s="43">
        <v>1.7680704258862716</v>
      </c>
      <c r="AE209" s="44">
        <f>[3]Parameters!$B$38</f>
        <v>0.05</v>
      </c>
      <c r="AF209" s="44"/>
      <c r="AG209" s="44">
        <v>30</v>
      </c>
      <c r="AH209" s="44">
        <v>30</v>
      </c>
      <c r="AI209" s="46">
        <v>19.690000000000001</v>
      </c>
      <c r="AJ209" s="46" t="s">
        <v>1213</v>
      </c>
      <c r="AK209" s="46" t="s">
        <v>1252</v>
      </c>
      <c r="AL209" s="46"/>
      <c r="AM209" s="47"/>
      <c r="AN209" s="47"/>
      <c r="AO209" s="47"/>
      <c r="AP209" s="47"/>
      <c r="AQ209" s="47"/>
      <c r="AR209" s="47"/>
      <c r="AS209" s="48"/>
      <c r="AT209" s="48"/>
      <c r="AU209" s="48"/>
      <c r="AV209" s="49"/>
      <c r="AW209" s="49"/>
      <c r="AX209" s="49"/>
      <c r="AY209" s="50" t="s">
        <v>841</v>
      </c>
      <c r="AZ209" s="50"/>
      <c r="BA209" s="50"/>
      <c r="BB209" s="51"/>
      <c r="BC209" s="51"/>
      <c r="BD209" s="51"/>
      <c r="BE209" s="51"/>
      <c r="BF209" s="51"/>
      <c r="BG209" s="51"/>
      <c r="BH209" s="52"/>
      <c r="BI209" s="52"/>
      <c r="BJ209" s="52"/>
      <c r="BK209" s="52"/>
      <c r="BL209" s="53"/>
      <c r="BM209" s="54"/>
      <c r="BN209" s="55">
        <v>2.5179999999999998</v>
      </c>
      <c r="BO209" s="44"/>
      <c r="BP209" s="44"/>
      <c r="BQ209" s="44"/>
      <c r="BR209" s="44"/>
      <c r="BS209" s="44"/>
      <c r="BT209" s="44"/>
      <c r="BU209" s="280">
        <v>2.5179999999999998</v>
      </c>
      <c r="BV209" s="280">
        <v>2.5179999999999998</v>
      </c>
      <c r="BW209" s="77"/>
      <c r="BX209" s="77"/>
      <c r="BY209" s="77"/>
      <c r="BZ209" s="77"/>
      <c r="CA209" s="77">
        <v>55.7</v>
      </c>
      <c r="CB209" s="57">
        <v>2.5179999999999998</v>
      </c>
      <c r="CC209" s="82">
        <v>2.5179999999999998</v>
      </c>
      <c r="CD209" s="82"/>
      <c r="CE209" s="82"/>
      <c r="CF209" s="82"/>
      <c r="CG209" s="82"/>
      <c r="CH209" s="82">
        <v>55.7</v>
      </c>
      <c r="CI209" s="56"/>
      <c r="CJ209" s="59"/>
      <c r="CK209" s="59"/>
      <c r="CL209" s="59"/>
      <c r="CM209" s="59"/>
      <c r="CN209" s="59"/>
      <c r="CO209" s="59"/>
      <c r="CP209" s="60"/>
      <c r="CQ209" s="61"/>
      <c r="CR209" s="61"/>
      <c r="CS209" s="61"/>
      <c r="CT209" s="61"/>
      <c r="CU209" s="61"/>
      <c r="CV209" s="61"/>
      <c r="CW209" s="62"/>
      <c r="CX209" s="63"/>
      <c r="CY209" s="63"/>
      <c r="CZ209" s="63"/>
      <c r="DA209" s="63"/>
      <c r="DB209" s="63"/>
      <c r="DC209" s="63"/>
      <c r="DD209" s="64"/>
      <c r="DE209" s="65"/>
      <c r="DF209" s="65"/>
      <c r="DG209" s="65"/>
      <c r="DH209" s="65"/>
      <c r="DI209" s="65"/>
      <c r="DJ209" s="65"/>
      <c r="DK209" s="66" t="s">
        <v>1253</v>
      </c>
      <c r="DL209" s="62"/>
      <c r="DM209" s="67"/>
      <c r="DN209" s="67"/>
      <c r="DO209" s="67"/>
      <c r="DP209" s="67"/>
      <c r="DQ209" s="67"/>
      <c r="DR209" s="67"/>
      <c r="DS209" s="68"/>
    </row>
    <row r="210" spans="1:123" x14ac:dyDescent="0.3">
      <c r="A210" s="114" t="s">
        <v>231</v>
      </c>
      <c r="B210" s="40" t="s">
        <v>1214</v>
      </c>
      <c r="C210" s="40" t="s">
        <v>1222</v>
      </c>
      <c r="D210" s="40" t="s">
        <v>1254</v>
      </c>
      <c r="E210" s="40" t="s">
        <v>1224</v>
      </c>
      <c r="F210" s="40" t="s">
        <v>1255</v>
      </c>
      <c r="G210" s="41" t="s">
        <v>1256</v>
      </c>
      <c r="H210" s="155" t="s">
        <v>1036</v>
      </c>
      <c r="I210" s="42">
        <f t="shared" si="31"/>
        <v>1799.5589182330082</v>
      </c>
      <c r="J210" s="43">
        <v>1778.5946546117852</v>
      </c>
      <c r="K210" s="43">
        <v>1743.6542152430802</v>
      </c>
      <c r="L210" s="43">
        <v>1708.7137758743752</v>
      </c>
      <c r="M210" s="43">
        <v>1673.7733365056704</v>
      </c>
      <c r="N210" s="43">
        <v>1638.4119279879451</v>
      </c>
      <c r="O210" s="43">
        <f>1603.05051947022*[3]Parameters!$B$39</f>
        <v>1603.05051947022</v>
      </c>
      <c r="P210" s="44"/>
      <c r="Q210" s="45">
        <v>25.468633515742717</v>
      </c>
      <c r="R210" s="43">
        <v>25.468633515742717</v>
      </c>
      <c r="S210" s="43">
        <v>25.258148941232449</v>
      </c>
      <c r="T210" s="43">
        <v>25.047664366722181</v>
      </c>
      <c r="U210" s="43">
        <v>24.837179792211909</v>
      </c>
      <c r="V210" s="43">
        <v>24.626695217701638</v>
      </c>
      <c r="W210" s="43">
        <v>24.41621064319137</v>
      </c>
      <c r="X210" s="45">
        <v>1.7680704258862716</v>
      </c>
      <c r="Y210" s="43">
        <v>1.7680704258862716</v>
      </c>
      <c r="Z210" s="43">
        <v>1.7680704258862716</v>
      </c>
      <c r="AA210" s="43">
        <v>1.7680704258862716</v>
      </c>
      <c r="AB210" s="43">
        <v>1.7680704258862716</v>
      </c>
      <c r="AC210" s="43">
        <v>1.7680704258862716</v>
      </c>
      <c r="AD210" s="43">
        <v>1.7680704258862716</v>
      </c>
      <c r="AE210" s="44">
        <f>[3]Parameters!$B$38</f>
        <v>0.05</v>
      </c>
      <c r="AF210" s="44"/>
      <c r="AG210" s="44">
        <v>30</v>
      </c>
      <c r="AH210" s="44">
        <v>30</v>
      </c>
      <c r="AI210" s="46">
        <v>19.559999999999999</v>
      </c>
      <c r="AJ210" s="46" t="s">
        <v>1213</v>
      </c>
      <c r="AK210" s="46" t="s">
        <v>1252</v>
      </c>
      <c r="AL210" s="46"/>
      <c r="AM210" s="47"/>
      <c r="AN210" s="47"/>
      <c r="AO210" s="47"/>
      <c r="AP210" s="47"/>
      <c r="AQ210" s="47"/>
      <c r="AR210" s="47"/>
      <c r="AS210" s="48"/>
      <c r="AT210" s="48"/>
      <c r="AU210" s="48"/>
      <c r="AV210" s="49"/>
      <c r="AW210" s="49"/>
      <c r="AX210" s="49"/>
      <c r="AY210" s="50" t="s">
        <v>841</v>
      </c>
      <c r="AZ210" s="50"/>
      <c r="BA210" s="50"/>
      <c r="BB210" s="51"/>
      <c r="BC210" s="51"/>
      <c r="BD210" s="51"/>
      <c r="BE210" s="51"/>
      <c r="BF210" s="51"/>
      <c r="BG210" s="51"/>
      <c r="BH210" s="52"/>
      <c r="BI210" s="52"/>
      <c r="BJ210" s="52"/>
      <c r="BK210" s="52"/>
      <c r="BL210" s="53"/>
      <c r="BM210" s="54"/>
      <c r="BN210" s="55"/>
      <c r="BO210" s="44"/>
      <c r="BP210" s="44"/>
      <c r="BQ210" s="44"/>
      <c r="BR210" s="44"/>
      <c r="BS210" s="44"/>
      <c r="BT210" s="44"/>
      <c r="BU210" s="56"/>
      <c r="BV210" s="50"/>
      <c r="BW210" s="50"/>
      <c r="BX210" s="50"/>
      <c r="BY210" s="50"/>
      <c r="BZ210" s="50"/>
      <c r="CA210" s="50">
        <v>0</v>
      </c>
      <c r="CB210" s="57"/>
      <c r="CC210" s="58"/>
      <c r="CD210" s="58"/>
      <c r="CE210" s="58"/>
      <c r="CF210" s="58"/>
      <c r="CG210" s="58"/>
      <c r="CH210" s="58"/>
      <c r="CI210" s="56"/>
      <c r="CJ210" s="59"/>
      <c r="CK210" s="59"/>
      <c r="CL210" s="59"/>
      <c r="CM210" s="59"/>
      <c r="CN210" s="59"/>
      <c r="CO210" s="59"/>
      <c r="CP210" s="60"/>
      <c r="CQ210" s="61"/>
      <c r="CR210" s="61"/>
      <c r="CS210" s="61"/>
      <c r="CT210" s="61"/>
      <c r="CU210" s="61"/>
      <c r="CV210" s="61"/>
      <c r="CW210" s="62"/>
      <c r="CX210" s="63"/>
      <c r="CY210" s="63"/>
      <c r="CZ210" s="63"/>
      <c r="DA210" s="63"/>
      <c r="DB210" s="63"/>
      <c r="DC210" s="63"/>
      <c r="DD210" s="64"/>
      <c r="DE210" s="65"/>
      <c r="DF210" s="65"/>
      <c r="DG210" s="65"/>
      <c r="DH210" s="65"/>
      <c r="DI210" s="65"/>
      <c r="DJ210" s="65"/>
      <c r="DK210" s="66" t="s">
        <v>1253</v>
      </c>
      <c r="DL210" s="62"/>
      <c r="DM210" s="67"/>
      <c r="DN210" s="67"/>
      <c r="DO210" s="67"/>
      <c r="DP210" s="67"/>
      <c r="DQ210" s="67"/>
      <c r="DR210" s="67"/>
      <c r="DS210" s="68"/>
    </row>
    <row r="211" spans="1:123" x14ac:dyDescent="0.3">
      <c r="A211" s="114" t="s">
        <v>232</v>
      </c>
      <c r="B211" s="40" t="s">
        <v>1214</v>
      </c>
      <c r="C211" s="40" t="s">
        <v>1222</v>
      </c>
      <c r="D211" s="40" t="s">
        <v>1257</v>
      </c>
      <c r="E211" s="40" t="s">
        <v>1224</v>
      </c>
      <c r="F211" s="40" t="s">
        <v>1258</v>
      </c>
      <c r="G211" s="41" t="s">
        <v>1259</v>
      </c>
      <c r="H211" s="155" t="s">
        <v>1036</v>
      </c>
      <c r="I211" s="42">
        <f t="shared" si="31"/>
        <v>1799.5589182330082</v>
      </c>
      <c r="J211" s="43">
        <v>1778.5946546117852</v>
      </c>
      <c r="K211" s="43">
        <v>1743.6542152430802</v>
      </c>
      <c r="L211" s="43">
        <v>1708.7137758743752</v>
      </c>
      <c r="M211" s="43">
        <v>1673.7733365056704</v>
      </c>
      <c r="N211" s="43">
        <v>1638.4119279879451</v>
      </c>
      <c r="O211" s="43">
        <f>1603.05051947022*[3]Parameters!$B$39</f>
        <v>1603.05051947022</v>
      </c>
      <c r="P211" s="44"/>
      <c r="Q211" s="45">
        <v>25.468633515742717</v>
      </c>
      <c r="R211" s="43">
        <v>25.468633515742717</v>
      </c>
      <c r="S211" s="43">
        <v>25.258148941232449</v>
      </c>
      <c r="T211" s="43">
        <v>25.047664366722181</v>
      </c>
      <c r="U211" s="43">
        <v>24.837179792211909</v>
      </c>
      <c r="V211" s="43">
        <v>24.626695217701638</v>
      </c>
      <c r="W211" s="43">
        <v>24.41621064319137</v>
      </c>
      <c r="X211" s="45">
        <v>1.7680704258862716</v>
      </c>
      <c r="Y211" s="43">
        <v>1.7680704258862716</v>
      </c>
      <c r="Z211" s="43">
        <v>1.7680704258862716</v>
      </c>
      <c r="AA211" s="43">
        <v>1.7680704258862716</v>
      </c>
      <c r="AB211" s="43">
        <v>1.7680704258862716</v>
      </c>
      <c r="AC211" s="43">
        <v>1.7680704258862716</v>
      </c>
      <c r="AD211" s="43">
        <v>1.7680704258862716</v>
      </c>
      <c r="AE211" s="44">
        <f>[3]Parameters!$B$38</f>
        <v>0.05</v>
      </c>
      <c r="AF211" s="44"/>
      <c r="AG211" s="44">
        <v>30</v>
      </c>
      <c r="AH211" s="44">
        <v>30</v>
      </c>
      <c r="AI211" s="46">
        <v>19.71</v>
      </c>
      <c r="AJ211" s="46" t="s">
        <v>1213</v>
      </c>
      <c r="AK211" s="46" t="s">
        <v>1252</v>
      </c>
      <c r="AL211" s="46"/>
      <c r="AM211" s="47"/>
      <c r="AN211" s="47"/>
      <c r="AO211" s="47"/>
      <c r="AP211" s="47"/>
      <c r="AQ211" s="47"/>
      <c r="AR211" s="47"/>
      <c r="AS211" s="48"/>
      <c r="AT211" s="48"/>
      <c r="AU211" s="48"/>
      <c r="AV211" s="49"/>
      <c r="AW211" s="49"/>
      <c r="AX211" s="49"/>
      <c r="AY211" s="50" t="s">
        <v>841</v>
      </c>
      <c r="AZ211" s="50"/>
      <c r="BA211" s="50"/>
      <c r="BB211" s="51"/>
      <c r="BC211" s="51"/>
      <c r="BD211" s="51"/>
      <c r="BE211" s="51"/>
      <c r="BF211" s="51"/>
      <c r="BG211" s="51"/>
      <c r="BH211" s="52"/>
      <c r="BI211" s="52"/>
      <c r="BJ211" s="52"/>
      <c r="BK211" s="52"/>
      <c r="BL211" s="53"/>
      <c r="BM211" s="54"/>
      <c r="BN211" s="55"/>
      <c r="BO211" s="44"/>
      <c r="BP211" s="44"/>
      <c r="BQ211" s="44"/>
      <c r="BR211" s="44"/>
      <c r="BS211" s="44"/>
      <c r="BT211" s="44"/>
      <c r="BU211" s="56"/>
      <c r="BV211" s="77"/>
      <c r="BW211" s="77"/>
      <c r="BX211" s="77"/>
      <c r="BY211" s="77"/>
      <c r="BZ211" s="77"/>
      <c r="CA211" s="77">
        <v>0</v>
      </c>
      <c r="CB211" s="57"/>
      <c r="CC211" s="82"/>
      <c r="CD211" s="82"/>
      <c r="CE211" s="82"/>
      <c r="CF211" s="82"/>
      <c r="CG211" s="82"/>
      <c r="CH211" s="82"/>
      <c r="CI211" s="56"/>
      <c r="CJ211" s="59"/>
      <c r="CK211" s="59"/>
      <c r="CL211" s="59"/>
      <c r="CM211" s="59"/>
      <c r="CN211" s="59"/>
      <c r="CO211" s="59"/>
      <c r="CP211" s="60"/>
      <c r="CQ211" s="61"/>
      <c r="CR211" s="61"/>
      <c r="CS211" s="61"/>
      <c r="CT211" s="61"/>
      <c r="CU211" s="61"/>
      <c r="CV211" s="61"/>
      <c r="CW211" s="62"/>
      <c r="CX211" s="63"/>
      <c r="CY211" s="63"/>
      <c r="CZ211" s="63"/>
      <c r="DA211" s="63"/>
      <c r="DB211" s="63"/>
      <c r="DC211" s="63"/>
      <c r="DD211" s="64"/>
      <c r="DE211" s="65"/>
      <c r="DF211" s="65"/>
      <c r="DG211" s="65"/>
      <c r="DH211" s="65"/>
      <c r="DI211" s="65"/>
      <c r="DJ211" s="65"/>
      <c r="DK211" s="66" t="s">
        <v>1253</v>
      </c>
      <c r="DL211" s="62"/>
      <c r="DM211" s="67"/>
      <c r="DN211" s="67"/>
      <c r="DO211" s="67"/>
      <c r="DP211" s="67"/>
      <c r="DQ211" s="67"/>
      <c r="DR211" s="67"/>
      <c r="DS211" s="68"/>
    </row>
    <row r="212" spans="1:123" x14ac:dyDescent="0.3">
      <c r="A212" s="114" t="s">
        <v>233</v>
      </c>
      <c r="B212" s="40" t="s">
        <v>1214</v>
      </c>
      <c r="C212" s="40" t="s">
        <v>1222</v>
      </c>
      <c r="D212" s="40" t="s">
        <v>1260</v>
      </c>
      <c r="E212" s="40" t="s">
        <v>1224</v>
      </c>
      <c r="F212" s="40" t="s">
        <v>1261</v>
      </c>
      <c r="G212" s="41" t="s">
        <v>1262</v>
      </c>
      <c r="H212" s="155" t="s">
        <v>1036</v>
      </c>
      <c r="I212" s="42">
        <f t="shared" si="31"/>
        <v>1799.5589182330082</v>
      </c>
      <c r="J212" s="43">
        <v>1778.5946546117852</v>
      </c>
      <c r="K212" s="43">
        <v>1743.6542152430802</v>
      </c>
      <c r="L212" s="43">
        <v>1708.7137758743752</v>
      </c>
      <c r="M212" s="43">
        <v>1673.7733365056704</v>
      </c>
      <c r="N212" s="43">
        <v>1638.4119279879451</v>
      </c>
      <c r="O212" s="43">
        <f>1603.05051947022*[3]Parameters!$B$39</f>
        <v>1603.05051947022</v>
      </c>
      <c r="P212" s="44"/>
      <c r="Q212" s="45">
        <v>25.468633515742717</v>
      </c>
      <c r="R212" s="43">
        <v>25.468633515742717</v>
      </c>
      <c r="S212" s="43">
        <v>25.258148941232449</v>
      </c>
      <c r="T212" s="43">
        <v>25.047664366722181</v>
      </c>
      <c r="U212" s="43">
        <v>24.837179792211909</v>
      </c>
      <c r="V212" s="43">
        <v>24.626695217701638</v>
      </c>
      <c r="W212" s="43">
        <v>24.41621064319137</v>
      </c>
      <c r="X212" s="45">
        <v>1.7680704258862716</v>
      </c>
      <c r="Y212" s="43">
        <v>1.7680704258862716</v>
      </c>
      <c r="Z212" s="43">
        <v>1.7680704258862716</v>
      </c>
      <c r="AA212" s="43">
        <v>1.7680704258862716</v>
      </c>
      <c r="AB212" s="43">
        <v>1.7680704258862716</v>
      </c>
      <c r="AC212" s="43">
        <v>1.7680704258862716</v>
      </c>
      <c r="AD212" s="43">
        <v>1.7680704258862716</v>
      </c>
      <c r="AE212" s="44">
        <f>[3]Parameters!$B$38</f>
        <v>0.05</v>
      </c>
      <c r="AF212" s="44"/>
      <c r="AG212" s="44">
        <v>30</v>
      </c>
      <c r="AH212" s="44">
        <v>30</v>
      </c>
      <c r="AI212" s="46">
        <v>19.8</v>
      </c>
      <c r="AJ212" s="46" t="s">
        <v>1213</v>
      </c>
      <c r="AK212" s="46" t="s">
        <v>1263</v>
      </c>
      <c r="AL212" s="46"/>
      <c r="AM212" s="47"/>
      <c r="AN212" s="47"/>
      <c r="AO212" s="47"/>
      <c r="AP212" s="47"/>
      <c r="AQ212" s="47"/>
      <c r="AR212" s="47"/>
      <c r="AS212" s="48"/>
      <c r="AT212" s="48"/>
      <c r="AU212" s="48"/>
      <c r="AV212" s="49"/>
      <c r="AW212" s="49"/>
      <c r="AX212" s="49"/>
      <c r="AY212" s="50" t="s">
        <v>841</v>
      </c>
      <c r="AZ212" s="50"/>
      <c r="BA212" s="50"/>
      <c r="BB212" s="51"/>
      <c r="BC212" s="51"/>
      <c r="BD212" s="51"/>
      <c r="BE212" s="51"/>
      <c r="BF212" s="51"/>
      <c r="BG212" s="51"/>
      <c r="BH212" s="52"/>
      <c r="BI212" s="52"/>
      <c r="BJ212" s="52"/>
      <c r="BK212" s="52"/>
      <c r="BL212" s="53"/>
      <c r="BM212" s="54"/>
      <c r="BN212" s="55"/>
      <c r="BO212" s="44"/>
      <c r="BP212" s="44"/>
      <c r="BQ212" s="44"/>
      <c r="BR212" s="44"/>
      <c r="BS212" s="44"/>
      <c r="BT212" s="44"/>
      <c r="BU212" s="56"/>
      <c r="BV212" s="50"/>
      <c r="BW212" s="50"/>
      <c r="BX212" s="50"/>
      <c r="BY212" s="50"/>
      <c r="BZ212" s="50"/>
      <c r="CA212" s="50">
        <v>40</v>
      </c>
      <c r="CB212" s="57"/>
      <c r="CC212" s="58"/>
      <c r="CD212" s="58"/>
      <c r="CE212" s="58"/>
      <c r="CF212" s="58"/>
      <c r="CG212" s="58"/>
      <c r="CH212" s="58">
        <v>40</v>
      </c>
      <c r="CI212" s="56"/>
      <c r="CJ212" s="59"/>
      <c r="CK212" s="59"/>
      <c r="CL212" s="59"/>
      <c r="CM212" s="59"/>
      <c r="CN212" s="59"/>
      <c r="CO212" s="59"/>
      <c r="CP212" s="60"/>
      <c r="CQ212" s="61"/>
      <c r="CR212" s="61"/>
      <c r="CS212" s="61"/>
      <c r="CT212" s="61"/>
      <c r="CU212" s="61"/>
      <c r="CV212" s="61"/>
      <c r="CW212" s="62"/>
      <c r="CX212" s="63"/>
      <c r="CY212" s="63"/>
      <c r="CZ212" s="63"/>
      <c r="DA212" s="63"/>
      <c r="DB212" s="63"/>
      <c r="DC212" s="63"/>
      <c r="DD212" s="64"/>
      <c r="DE212" s="65"/>
      <c r="DF212" s="65"/>
      <c r="DG212" s="65"/>
      <c r="DH212" s="65"/>
      <c r="DI212" s="65"/>
      <c r="DJ212" s="65"/>
      <c r="DK212" s="66" t="s">
        <v>1264</v>
      </c>
      <c r="DL212" s="62"/>
      <c r="DM212" s="67"/>
      <c r="DN212" s="67"/>
      <c r="DO212" s="67"/>
      <c r="DP212" s="67"/>
      <c r="DQ212" s="67"/>
      <c r="DR212" s="67"/>
      <c r="DS212" s="68"/>
    </row>
    <row r="213" spans="1:123" x14ac:dyDescent="0.3">
      <c r="A213" s="156" t="s">
        <v>234</v>
      </c>
      <c r="B213" s="69" t="s">
        <v>1214</v>
      </c>
      <c r="C213" s="69" t="s">
        <v>1222</v>
      </c>
      <c r="D213" s="69" t="s">
        <v>1216</v>
      </c>
      <c r="E213" s="69" t="s">
        <v>1224</v>
      </c>
      <c r="F213" s="69" t="s">
        <v>672</v>
      </c>
      <c r="G213" s="70" t="s">
        <v>1265</v>
      </c>
      <c r="H213" s="157" t="s">
        <v>1036</v>
      </c>
      <c r="I213" s="42">
        <v>1823.76</v>
      </c>
      <c r="J213" s="71">
        <v>1821.35</v>
      </c>
      <c r="K213" s="71">
        <v>1818.94</v>
      </c>
      <c r="L213" s="43">
        <f t="shared" ref="L213:L221" si="32">(M213+K213)/2</f>
        <v>1816.5450000000001</v>
      </c>
      <c r="M213" s="43">
        <f>(K213+O213)/2</f>
        <v>1814.15</v>
      </c>
      <c r="N213" s="43">
        <f t="shared" ref="N213:N221" si="33">(O213+M213)/2</f>
        <v>1811.7550000000001</v>
      </c>
      <c r="O213" s="71">
        <v>1809.36</v>
      </c>
      <c r="P213" s="72">
        <v>0</v>
      </c>
      <c r="Q213" s="45">
        <v>18.260000000000002</v>
      </c>
      <c r="R213" s="71">
        <v>18.260000000000002</v>
      </c>
      <c r="S213" s="71">
        <v>18.260000000000002</v>
      </c>
      <c r="T213" s="71">
        <v>18.260000000000002</v>
      </c>
      <c r="U213" s="71">
        <v>18.260000000000002</v>
      </c>
      <c r="V213" s="71">
        <v>18.260000000000002</v>
      </c>
      <c r="W213" s="71">
        <v>18.260000000000002</v>
      </c>
      <c r="X213" s="45">
        <v>0.73</v>
      </c>
      <c r="Y213" s="71">
        <v>0.73</v>
      </c>
      <c r="Z213" s="71">
        <v>0.73</v>
      </c>
      <c r="AA213" s="71">
        <v>0.73</v>
      </c>
      <c r="AB213" s="71">
        <v>0.73</v>
      </c>
      <c r="AC213" s="71">
        <v>0.73</v>
      </c>
      <c r="AD213" s="71">
        <v>0.73</v>
      </c>
      <c r="AE213" s="44">
        <f>[3]Parameters!$B$38</f>
        <v>0.05</v>
      </c>
      <c r="AF213" s="72">
        <v>0</v>
      </c>
      <c r="AG213" s="72">
        <v>30</v>
      </c>
      <c r="AH213" s="72">
        <v>30</v>
      </c>
      <c r="AI213" s="73">
        <v>29</v>
      </c>
      <c r="AJ213" s="73" t="s">
        <v>1213</v>
      </c>
      <c r="AK213" s="73" t="s">
        <v>907</v>
      </c>
      <c r="AL213" s="73">
        <v>0.5</v>
      </c>
      <c r="AM213" s="74"/>
      <c r="AN213" s="74"/>
      <c r="AO213" s="74"/>
      <c r="AP213" s="74"/>
      <c r="AQ213" s="74"/>
      <c r="AR213" s="74"/>
      <c r="AS213" s="75"/>
      <c r="AT213" s="75"/>
      <c r="AU213" s="75"/>
      <c r="AV213" s="76"/>
      <c r="AW213" s="76"/>
      <c r="AX213" s="76"/>
      <c r="AY213" s="77" t="s">
        <v>841</v>
      </c>
      <c r="AZ213" s="77"/>
      <c r="BA213" s="77"/>
      <c r="BB213" s="77"/>
      <c r="BC213" s="77"/>
      <c r="BD213" s="77"/>
      <c r="BE213" s="77"/>
      <c r="BF213" s="77"/>
      <c r="BG213" s="77"/>
      <c r="BH213" s="78"/>
      <c r="BI213" s="78"/>
      <c r="BJ213" s="78"/>
      <c r="BK213" s="78"/>
      <c r="BL213" s="79"/>
      <c r="BM213" s="80"/>
      <c r="BN213" s="109">
        <v>0</v>
      </c>
      <c r="BO213" s="89">
        <v>0</v>
      </c>
      <c r="BP213" s="72"/>
      <c r="BQ213" s="72"/>
      <c r="BR213" s="72"/>
      <c r="BS213" s="72"/>
      <c r="BT213" s="72"/>
      <c r="BU213" s="56">
        <f t="shared" ref="BU213:BU428" si="34">IF(BL213=1,BN213,0)</f>
        <v>0</v>
      </c>
      <c r="BV213" s="77"/>
      <c r="BW213" s="77"/>
      <c r="BX213" s="77"/>
      <c r="BY213" s="77"/>
      <c r="BZ213" s="77"/>
      <c r="CA213" s="77"/>
      <c r="CB213" s="57">
        <v>1.895</v>
      </c>
      <c r="CC213" s="82">
        <v>0.95</v>
      </c>
      <c r="CD213" s="82"/>
      <c r="CE213" s="82">
        <v>0</v>
      </c>
      <c r="CF213" s="82">
        <v>0</v>
      </c>
      <c r="CG213" s="82">
        <v>0</v>
      </c>
      <c r="CH213" s="82">
        <v>0</v>
      </c>
      <c r="CI213" s="56"/>
      <c r="CJ213" s="83"/>
      <c r="CK213" s="83"/>
      <c r="CL213" s="83"/>
      <c r="CM213" s="83"/>
      <c r="CN213" s="83"/>
      <c r="CO213" s="83"/>
      <c r="CP213" s="60"/>
      <c r="CQ213" s="84"/>
      <c r="CR213" s="84"/>
      <c r="CS213" s="84"/>
      <c r="CT213" s="84"/>
      <c r="CU213" s="84"/>
      <c r="CV213" s="84"/>
      <c r="CW213" s="62"/>
      <c r="CX213" s="85"/>
      <c r="CY213" s="85">
        <v>1</v>
      </c>
      <c r="CZ213" s="85">
        <v>1</v>
      </c>
      <c r="DA213" s="85">
        <v>1</v>
      </c>
      <c r="DB213" s="85">
        <v>1</v>
      </c>
      <c r="DC213" s="85">
        <v>1</v>
      </c>
      <c r="DD213" s="64"/>
      <c r="DE213" s="86"/>
      <c r="DF213" s="86"/>
      <c r="DG213" s="86"/>
      <c r="DH213" s="86"/>
      <c r="DI213" s="86"/>
      <c r="DJ213" s="86"/>
      <c r="DK213" s="87" t="s">
        <v>1266</v>
      </c>
      <c r="DL213" s="62"/>
      <c r="DM213" s="88"/>
      <c r="DN213" s="88"/>
      <c r="DO213" s="88"/>
      <c r="DP213" s="88"/>
      <c r="DQ213" s="88"/>
      <c r="DR213" s="88"/>
      <c r="DS213" s="68"/>
    </row>
    <row r="214" spans="1:123" x14ac:dyDescent="0.3">
      <c r="A214" s="158" t="s">
        <v>235</v>
      </c>
      <c r="B214" s="40" t="s">
        <v>1214</v>
      </c>
      <c r="C214" s="40" t="s">
        <v>1222</v>
      </c>
      <c r="D214" s="40" t="s">
        <v>1216</v>
      </c>
      <c r="E214" s="40" t="s">
        <v>1224</v>
      </c>
      <c r="F214" s="40" t="s">
        <v>672</v>
      </c>
      <c r="G214" s="41" t="s">
        <v>1267</v>
      </c>
      <c r="H214" s="155" t="s">
        <v>1036</v>
      </c>
      <c r="I214" s="42">
        <v>1823.76</v>
      </c>
      <c r="J214" s="43">
        <v>1821.35</v>
      </c>
      <c r="K214" s="43">
        <v>1818.94</v>
      </c>
      <c r="L214" s="43">
        <f t="shared" si="32"/>
        <v>1816.5450000000001</v>
      </c>
      <c r="M214" s="43">
        <f t="shared" ref="M214:M221" si="35">(K214+O214)/2</f>
        <v>1814.15</v>
      </c>
      <c r="N214" s="43">
        <f t="shared" si="33"/>
        <v>1811.7550000000001</v>
      </c>
      <c r="O214" s="43">
        <v>1809.36</v>
      </c>
      <c r="P214" s="44">
        <v>0</v>
      </c>
      <c r="Q214" s="45">
        <v>18.260000000000002</v>
      </c>
      <c r="R214" s="43">
        <v>18.260000000000002</v>
      </c>
      <c r="S214" s="43">
        <v>18.260000000000002</v>
      </c>
      <c r="T214" s="43">
        <v>18.260000000000002</v>
      </c>
      <c r="U214" s="43">
        <v>18.260000000000002</v>
      </c>
      <c r="V214" s="43">
        <v>18.260000000000002</v>
      </c>
      <c r="W214" s="43">
        <v>18.260000000000002</v>
      </c>
      <c r="X214" s="45">
        <v>0.63</v>
      </c>
      <c r="Y214" s="43">
        <v>0.63</v>
      </c>
      <c r="Z214" s="43">
        <v>0.63</v>
      </c>
      <c r="AA214" s="43">
        <v>0.63</v>
      </c>
      <c r="AB214" s="43">
        <v>0.63</v>
      </c>
      <c r="AC214" s="43">
        <v>0.63</v>
      </c>
      <c r="AD214" s="43">
        <v>0.63</v>
      </c>
      <c r="AE214" s="44">
        <f>[3]Parameters!$B$38</f>
        <v>0.05</v>
      </c>
      <c r="AF214" s="44">
        <v>0</v>
      </c>
      <c r="AG214" s="44">
        <v>30</v>
      </c>
      <c r="AH214" s="44">
        <v>30</v>
      </c>
      <c r="AI214" s="46">
        <v>29</v>
      </c>
      <c r="AJ214" s="46" t="s">
        <v>1213</v>
      </c>
      <c r="AK214" s="46" t="s">
        <v>907</v>
      </c>
      <c r="AL214" s="46">
        <v>0.5</v>
      </c>
      <c r="AM214" s="47"/>
      <c r="AN214" s="47"/>
      <c r="AO214" s="47"/>
      <c r="AP214" s="47"/>
      <c r="AQ214" s="47"/>
      <c r="AR214" s="47"/>
      <c r="AS214" s="48"/>
      <c r="AT214" s="48"/>
      <c r="AU214" s="48"/>
      <c r="AV214" s="49"/>
      <c r="AW214" s="49"/>
      <c r="AX214" s="49"/>
      <c r="AY214" s="50" t="s">
        <v>841</v>
      </c>
      <c r="AZ214" s="50"/>
      <c r="BA214" s="50"/>
      <c r="BB214" s="51"/>
      <c r="BC214" s="51"/>
      <c r="BD214" s="51"/>
      <c r="BE214" s="51"/>
      <c r="BF214" s="51"/>
      <c r="BG214" s="51"/>
      <c r="BH214" s="52"/>
      <c r="BI214" s="52"/>
      <c r="BJ214" s="52"/>
      <c r="BK214" s="52"/>
      <c r="BL214" s="53">
        <v>1</v>
      </c>
      <c r="BM214" s="54"/>
      <c r="BN214" s="109">
        <v>3.9</v>
      </c>
      <c r="BO214" s="89">
        <v>3.9</v>
      </c>
      <c r="BP214" s="44"/>
      <c r="BQ214" s="44"/>
      <c r="BR214" s="44"/>
      <c r="BS214" s="44"/>
      <c r="BT214" s="44"/>
      <c r="BU214" s="56">
        <f t="shared" si="34"/>
        <v>3.9</v>
      </c>
      <c r="BV214" s="50"/>
      <c r="BW214" s="50"/>
      <c r="BX214" s="50"/>
      <c r="BY214" s="50"/>
      <c r="BZ214" s="50"/>
      <c r="CA214" s="50"/>
      <c r="CB214" s="57">
        <v>3.9</v>
      </c>
      <c r="CC214" s="58">
        <v>1.95</v>
      </c>
      <c r="CD214" s="58"/>
      <c r="CE214" s="58">
        <v>0</v>
      </c>
      <c r="CF214" s="58">
        <v>0</v>
      </c>
      <c r="CG214" s="58">
        <v>0</v>
      </c>
      <c r="CH214" s="58">
        <v>0</v>
      </c>
      <c r="CI214" s="56"/>
      <c r="CJ214" s="59"/>
      <c r="CK214" s="59"/>
      <c r="CL214" s="59"/>
      <c r="CM214" s="59"/>
      <c r="CN214" s="59"/>
      <c r="CO214" s="59"/>
      <c r="CP214" s="60"/>
      <c r="CQ214" s="61"/>
      <c r="CR214" s="61"/>
      <c r="CS214" s="61"/>
      <c r="CT214" s="61"/>
      <c r="CU214" s="61"/>
      <c r="CV214" s="61"/>
      <c r="CW214" s="62"/>
      <c r="CX214" s="63"/>
      <c r="CY214" s="63">
        <v>1</v>
      </c>
      <c r="CZ214" s="63">
        <v>1</v>
      </c>
      <c r="DA214" s="63">
        <v>1</v>
      </c>
      <c r="DB214" s="63">
        <v>1</v>
      </c>
      <c r="DC214" s="63">
        <v>1</v>
      </c>
      <c r="DD214" s="64"/>
      <c r="DE214" s="65"/>
      <c r="DF214" s="65"/>
      <c r="DG214" s="65"/>
      <c r="DH214" s="65"/>
      <c r="DI214" s="65"/>
      <c r="DJ214" s="65"/>
      <c r="DK214" s="66" t="s">
        <v>1266</v>
      </c>
      <c r="DL214" s="62"/>
      <c r="DM214" s="67"/>
      <c r="DN214" s="67"/>
      <c r="DO214" s="67"/>
      <c r="DP214" s="67"/>
      <c r="DQ214" s="67"/>
      <c r="DR214" s="67"/>
      <c r="DS214" s="68"/>
    </row>
    <row r="215" spans="1:123" x14ac:dyDescent="0.3">
      <c r="A215" s="156" t="s">
        <v>236</v>
      </c>
      <c r="B215" s="69" t="s">
        <v>1214</v>
      </c>
      <c r="C215" s="69" t="s">
        <v>1222</v>
      </c>
      <c r="D215" s="69" t="s">
        <v>1216</v>
      </c>
      <c r="E215" s="69" t="s">
        <v>1224</v>
      </c>
      <c r="F215" s="69" t="s">
        <v>672</v>
      </c>
      <c r="G215" s="70" t="s">
        <v>1268</v>
      </c>
      <c r="H215" s="157" t="s">
        <v>1036</v>
      </c>
      <c r="I215" s="42">
        <v>2345.9899999999998</v>
      </c>
      <c r="J215" s="71">
        <v>2296.7399999999998</v>
      </c>
      <c r="K215" s="71">
        <v>2247.48</v>
      </c>
      <c r="L215" s="43">
        <f t="shared" si="32"/>
        <v>2210.0050000000001</v>
      </c>
      <c r="M215" s="43">
        <f t="shared" si="35"/>
        <v>2172.5299999999997</v>
      </c>
      <c r="N215" s="43">
        <f t="shared" si="33"/>
        <v>2135.0549999999998</v>
      </c>
      <c r="O215" s="71">
        <v>2097.58</v>
      </c>
      <c r="P215" s="72">
        <v>0</v>
      </c>
      <c r="Q215" s="45">
        <v>55.68</v>
      </c>
      <c r="R215" s="71">
        <v>55.68</v>
      </c>
      <c r="S215" s="71">
        <v>55.68</v>
      </c>
      <c r="T215" s="71">
        <v>55.68</v>
      </c>
      <c r="U215" s="71">
        <v>55.68</v>
      </c>
      <c r="V215" s="71">
        <v>55.68</v>
      </c>
      <c r="W215" s="71">
        <v>55.68</v>
      </c>
      <c r="X215" s="45">
        <v>1.77</v>
      </c>
      <c r="Y215" s="71">
        <v>1.77</v>
      </c>
      <c r="Z215" s="71">
        <v>1.77</v>
      </c>
      <c r="AA215" s="71">
        <v>1.77</v>
      </c>
      <c r="AB215" s="71">
        <v>1.77</v>
      </c>
      <c r="AC215" s="71">
        <v>1.77</v>
      </c>
      <c r="AD215" s="71">
        <v>1.77</v>
      </c>
      <c r="AE215" s="44">
        <f>[3]Parameters!$B$38</f>
        <v>0.05</v>
      </c>
      <c r="AF215" s="72">
        <v>0</v>
      </c>
      <c r="AG215" s="72">
        <v>30</v>
      </c>
      <c r="AH215" s="72">
        <v>30</v>
      </c>
      <c r="AI215" s="73">
        <v>28</v>
      </c>
      <c r="AJ215" s="73" t="s">
        <v>1213</v>
      </c>
      <c r="AK215" s="73" t="s">
        <v>907</v>
      </c>
      <c r="AL215" s="73">
        <v>0.45</v>
      </c>
      <c r="AM215" s="74"/>
      <c r="AN215" s="74"/>
      <c r="AO215" s="74"/>
      <c r="AP215" s="74"/>
      <c r="AQ215" s="74"/>
      <c r="AR215" s="74"/>
      <c r="AS215" s="75"/>
      <c r="AT215" s="75"/>
      <c r="AU215" s="75"/>
      <c r="AV215" s="76"/>
      <c r="AW215" s="76"/>
      <c r="AX215" s="76"/>
      <c r="AY215" s="77" t="s">
        <v>841</v>
      </c>
      <c r="AZ215" s="77"/>
      <c r="BA215" s="77"/>
      <c r="BB215" s="77"/>
      <c r="BC215" s="77"/>
      <c r="BD215" s="77"/>
      <c r="BE215" s="77"/>
      <c r="BF215" s="77"/>
      <c r="BG215" s="77"/>
      <c r="BH215" s="78"/>
      <c r="BI215" s="78"/>
      <c r="BJ215" s="78"/>
      <c r="BK215" s="78"/>
      <c r="BL215" s="79"/>
      <c r="BM215" s="80"/>
      <c r="BN215" s="81">
        <v>0</v>
      </c>
      <c r="BO215" s="72"/>
      <c r="BP215" s="72"/>
      <c r="BQ215" s="72"/>
      <c r="BR215" s="72"/>
      <c r="BS215" s="72"/>
      <c r="BT215" s="72"/>
      <c r="BU215" s="56">
        <f t="shared" si="34"/>
        <v>0</v>
      </c>
      <c r="BV215" s="77"/>
      <c r="BW215" s="77"/>
      <c r="BX215" s="77"/>
      <c r="BY215" s="77"/>
      <c r="BZ215" s="77"/>
      <c r="CA215" s="77"/>
      <c r="CB215" s="57">
        <v>0</v>
      </c>
      <c r="CC215" s="82">
        <v>0</v>
      </c>
      <c r="CD215" s="82"/>
      <c r="CE215" s="82">
        <v>0</v>
      </c>
      <c r="CF215" s="82">
        <v>0</v>
      </c>
      <c r="CG215" s="82">
        <v>0</v>
      </c>
      <c r="CH215" s="82">
        <v>0</v>
      </c>
      <c r="CI215" s="56"/>
      <c r="CJ215" s="83"/>
      <c r="CK215" s="83"/>
      <c r="CL215" s="83"/>
      <c r="CM215" s="83"/>
      <c r="CN215" s="83"/>
      <c r="CO215" s="83"/>
      <c r="CP215" s="60"/>
      <c r="CQ215" s="84"/>
      <c r="CR215" s="84"/>
      <c r="CS215" s="84"/>
      <c r="CT215" s="84"/>
      <c r="CU215" s="84"/>
      <c r="CV215" s="84"/>
      <c r="CW215" s="62"/>
      <c r="CX215" s="85"/>
      <c r="CY215" s="85">
        <v>1</v>
      </c>
      <c r="CZ215" s="85">
        <v>1</v>
      </c>
      <c r="DA215" s="85">
        <v>1</v>
      </c>
      <c r="DB215" s="85">
        <v>1</v>
      </c>
      <c r="DC215" s="85">
        <v>1</v>
      </c>
      <c r="DD215" s="64"/>
      <c r="DE215" s="86"/>
      <c r="DF215" s="86"/>
      <c r="DG215" s="86"/>
      <c r="DH215" s="86"/>
      <c r="DI215" s="86"/>
      <c r="DJ215" s="86"/>
      <c r="DK215" s="87" t="s">
        <v>1266</v>
      </c>
      <c r="DL215" s="62"/>
      <c r="DM215" s="88"/>
      <c r="DN215" s="88"/>
      <c r="DO215" s="88"/>
      <c r="DP215" s="88"/>
      <c r="DQ215" s="88"/>
      <c r="DR215" s="88"/>
      <c r="DS215" s="68"/>
    </row>
    <row r="216" spans="1:123" x14ac:dyDescent="0.3">
      <c r="A216" s="158" t="s">
        <v>237</v>
      </c>
      <c r="B216" s="40" t="s">
        <v>1214</v>
      </c>
      <c r="C216" s="40" t="s">
        <v>1222</v>
      </c>
      <c r="D216" s="40" t="s">
        <v>1216</v>
      </c>
      <c r="E216" s="40" t="s">
        <v>1224</v>
      </c>
      <c r="F216" s="40" t="s">
        <v>672</v>
      </c>
      <c r="G216" s="41" t="s">
        <v>1269</v>
      </c>
      <c r="H216" s="155" t="s">
        <v>1036</v>
      </c>
      <c r="I216" s="42">
        <v>899.15</v>
      </c>
      <c r="J216" s="43">
        <v>897.97</v>
      </c>
      <c r="K216" s="43">
        <v>896.78</v>
      </c>
      <c r="L216" s="43">
        <f t="shared" si="32"/>
        <v>895.59749999999997</v>
      </c>
      <c r="M216" s="43">
        <f t="shared" si="35"/>
        <v>894.41499999999996</v>
      </c>
      <c r="N216" s="43">
        <f t="shared" si="33"/>
        <v>893.23249999999996</v>
      </c>
      <c r="O216" s="43">
        <v>892.05</v>
      </c>
      <c r="P216" s="44">
        <v>0</v>
      </c>
      <c r="Q216" s="45">
        <v>11.27</v>
      </c>
      <c r="R216" s="43">
        <v>11.27</v>
      </c>
      <c r="S216" s="43">
        <v>11.27</v>
      </c>
      <c r="T216" s="43">
        <v>11.27</v>
      </c>
      <c r="U216" s="43">
        <v>11.27</v>
      </c>
      <c r="V216" s="43">
        <v>11.27</v>
      </c>
      <c r="W216" s="43">
        <v>11.27</v>
      </c>
      <c r="X216" s="45">
        <v>0.45</v>
      </c>
      <c r="Y216" s="43">
        <v>0.45</v>
      </c>
      <c r="Z216" s="43">
        <v>0.45</v>
      </c>
      <c r="AA216" s="43">
        <v>0.45</v>
      </c>
      <c r="AB216" s="43">
        <v>0.45</v>
      </c>
      <c r="AC216" s="43">
        <v>0.45</v>
      </c>
      <c r="AD216" s="43">
        <v>0.45</v>
      </c>
      <c r="AE216" s="44">
        <f>[3]Parameters!$B$38</f>
        <v>0.05</v>
      </c>
      <c r="AF216" s="44">
        <v>0</v>
      </c>
      <c r="AG216" s="44">
        <v>25</v>
      </c>
      <c r="AH216" s="44">
        <v>25</v>
      </c>
      <c r="AI216" s="46">
        <v>29</v>
      </c>
      <c r="AJ216" s="46" t="s">
        <v>1213</v>
      </c>
      <c r="AK216" s="46" t="s">
        <v>907</v>
      </c>
      <c r="AL216" s="46">
        <v>0.8</v>
      </c>
      <c r="AM216" s="47"/>
      <c r="AN216" s="47"/>
      <c r="AO216" s="47"/>
      <c r="AP216" s="47"/>
      <c r="AQ216" s="47"/>
      <c r="AR216" s="47"/>
      <c r="AS216" s="48"/>
      <c r="AT216" s="48"/>
      <c r="AU216" s="48"/>
      <c r="AV216" s="49"/>
      <c r="AW216" s="49"/>
      <c r="AX216" s="49"/>
      <c r="AY216" s="50" t="s">
        <v>841</v>
      </c>
      <c r="AZ216" s="50"/>
      <c r="BA216" s="50"/>
      <c r="BB216" s="51"/>
      <c r="BC216" s="51"/>
      <c r="BD216" s="51"/>
      <c r="BE216" s="51"/>
      <c r="BF216" s="51"/>
      <c r="BG216" s="51"/>
      <c r="BH216" s="52"/>
      <c r="BI216" s="52"/>
      <c r="BJ216" s="52"/>
      <c r="BK216" s="52"/>
      <c r="BL216" s="53"/>
      <c r="BM216" s="54"/>
      <c r="BN216" s="55">
        <v>7.6</v>
      </c>
      <c r="BO216" s="44">
        <v>1.3</v>
      </c>
      <c r="BP216" s="44">
        <v>2.1</v>
      </c>
      <c r="BQ216" s="44">
        <v>2.1</v>
      </c>
      <c r="BR216" s="44">
        <v>2.1</v>
      </c>
      <c r="BS216" s="44"/>
      <c r="BT216" s="44"/>
      <c r="BU216" s="56">
        <f t="shared" si="34"/>
        <v>0</v>
      </c>
      <c r="BV216" s="50"/>
      <c r="BW216" s="50"/>
      <c r="BX216" s="50"/>
      <c r="BY216" s="50"/>
      <c r="BZ216" s="50"/>
      <c r="CA216" s="50"/>
      <c r="CB216" s="57">
        <v>8.23</v>
      </c>
      <c r="CC216" s="58">
        <v>19.12</v>
      </c>
      <c r="CD216" s="58">
        <v>30</v>
      </c>
      <c r="CE216" s="58">
        <v>30</v>
      </c>
      <c r="CF216" s="58">
        <v>30</v>
      </c>
      <c r="CG216" s="58">
        <v>30</v>
      </c>
      <c r="CH216" s="58">
        <v>30</v>
      </c>
      <c r="CI216" s="56"/>
      <c r="CJ216" s="59"/>
      <c r="CK216" s="59"/>
      <c r="CL216" s="59"/>
      <c r="CM216" s="59"/>
      <c r="CN216" s="59"/>
      <c r="CO216" s="59"/>
      <c r="CP216" s="60"/>
      <c r="CQ216" s="61"/>
      <c r="CR216" s="61"/>
      <c r="CS216" s="61"/>
      <c r="CT216" s="61"/>
      <c r="CU216" s="61"/>
      <c r="CV216" s="61"/>
      <c r="CW216" s="62"/>
      <c r="CX216" s="63"/>
      <c r="CY216" s="63"/>
      <c r="CZ216" s="63"/>
      <c r="DA216" s="63"/>
      <c r="DB216" s="63"/>
      <c r="DC216" s="63"/>
      <c r="DD216" s="64"/>
      <c r="DE216" s="65"/>
      <c r="DF216" s="65"/>
      <c r="DG216" s="65"/>
      <c r="DH216" s="65"/>
      <c r="DI216" s="65"/>
      <c r="DJ216" s="65"/>
      <c r="DK216" s="66" t="s">
        <v>1266</v>
      </c>
      <c r="DL216" s="62"/>
      <c r="DM216" s="67"/>
      <c r="DN216" s="67"/>
      <c r="DO216" s="67"/>
      <c r="DP216" s="67"/>
      <c r="DQ216" s="67"/>
      <c r="DR216" s="67"/>
      <c r="DS216" s="68"/>
    </row>
    <row r="217" spans="1:123" x14ac:dyDescent="0.3">
      <c r="A217" s="156" t="s">
        <v>238</v>
      </c>
      <c r="B217" s="69" t="s">
        <v>1214</v>
      </c>
      <c r="C217" s="69" t="s">
        <v>1222</v>
      </c>
      <c r="D217" s="69" t="s">
        <v>1216</v>
      </c>
      <c r="E217" s="69" t="s">
        <v>1224</v>
      </c>
      <c r="F217" s="69" t="s">
        <v>672</v>
      </c>
      <c r="G217" s="70" t="s">
        <v>1270</v>
      </c>
      <c r="H217" s="157" t="s">
        <v>1036</v>
      </c>
      <c r="I217" s="42">
        <v>1400</v>
      </c>
      <c r="J217" s="71">
        <f>(K217+I217)/2</f>
        <v>1395</v>
      </c>
      <c r="K217" s="71">
        <v>1390</v>
      </c>
      <c r="L217" s="71">
        <f t="shared" si="32"/>
        <v>1362.5</v>
      </c>
      <c r="M217" s="71">
        <f t="shared" si="35"/>
        <v>1335</v>
      </c>
      <c r="N217" s="71">
        <f t="shared" si="33"/>
        <v>1307.5</v>
      </c>
      <c r="O217" s="71">
        <v>1280</v>
      </c>
      <c r="P217" s="72">
        <v>0</v>
      </c>
      <c r="Q217" s="45">
        <v>30.43</v>
      </c>
      <c r="R217" s="71">
        <v>30.43</v>
      </c>
      <c r="S217" s="71">
        <v>30.43</v>
      </c>
      <c r="T217" s="71">
        <v>30.43</v>
      </c>
      <c r="U217" s="71">
        <v>30.43</v>
      </c>
      <c r="V217" s="71">
        <v>30.43</v>
      </c>
      <c r="W217" s="71">
        <v>30.43</v>
      </c>
      <c r="X217" s="45">
        <v>1.2</v>
      </c>
      <c r="Y217" s="71">
        <v>1.2</v>
      </c>
      <c r="Z217" s="71">
        <v>1.2</v>
      </c>
      <c r="AA217" s="71">
        <v>1.2</v>
      </c>
      <c r="AB217" s="71">
        <v>1.2</v>
      </c>
      <c r="AC217" s="71">
        <v>1.2</v>
      </c>
      <c r="AD217" s="71">
        <v>1.2</v>
      </c>
      <c r="AE217" s="44">
        <f>[3]Parameters!$B$38</f>
        <v>0.05</v>
      </c>
      <c r="AF217" s="72">
        <v>0</v>
      </c>
      <c r="AG217" s="72">
        <v>25</v>
      </c>
      <c r="AH217" s="72">
        <v>25</v>
      </c>
      <c r="AI217" s="73">
        <v>28</v>
      </c>
      <c r="AJ217" s="73" t="s">
        <v>1213</v>
      </c>
      <c r="AK217" s="73" t="s">
        <v>907</v>
      </c>
      <c r="AL217" s="73">
        <v>0.7</v>
      </c>
      <c r="AM217" s="74"/>
      <c r="AN217" s="74"/>
      <c r="AO217" s="74"/>
      <c r="AP217" s="74"/>
      <c r="AQ217" s="74"/>
      <c r="AR217" s="74"/>
      <c r="AS217" s="75"/>
      <c r="AT217" s="75"/>
      <c r="AU217" s="75"/>
      <c r="AV217" s="76"/>
      <c r="AW217" s="76"/>
      <c r="AX217" s="76"/>
      <c r="AY217" s="77" t="s">
        <v>841</v>
      </c>
      <c r="AZ217" s="77"/>
      <c r="BA217" s="77"/>
      <c r="BB217" s="77"/>
      <c r="BC217" s="77"/>
      <c r="BD217" s="77"/>
      <c r="BE217" s="77"/>
      <c r="BF217" s="77"/>
      <c r="BG217" s="77"/>
      <c r="BH217" s="78"/>
      <c r="BI217" s="78"/>
      <c r="BJ217" s="78"/>
      <c r="BK217" s="78"/>
      <c r="BL217" s="79"/>
      <c r="BM217" s="80"/>
      <c r="BN217" s="81">
        <v>0</v>
      </c>
      <c r="BO217" s="72"/>
      <c r="BP217" s="72"/>
      <c r="BQ217" s="72"/>
      <c r="BR217" s="72"/>
      <c r="BS217" s="72"/>
      <c r="BT217" s="72"/>
      <c r="BU217" s="56">
        <f t="shared" si="34"/>
        <v>0</v>
      </c>
      <c r="BV217" s="77"/>
      <c r="BW217" s="77"/>
      <c r="BX217" s="77"/>
      <c r="BY217" s="77"/>
      <c r="BZ217" s="77"/>
      <c r="CA217" s="77"/>
      <c r="CB217" s="57">
        <v>0</v>
      </c>
      <c r="CC217" s="82">
        <v>15</v>
      </c>
      <c r="CD217" s="82">
        <v>30</v>
      </c>
      <c r="CE217" s="82">
        <v>30</v>
      </c>
      <c r="CF217" s="82">
        <v>30</v>
      </c>
      <c r="CG217" s="82">
        <v>30</v>
      </c>
      <c r="CH217" s="82">
        <v>30</v>
      </c>
      <c r="CI217" s="56"/>
      <c r="CJ217" s="83"/>
      <c r="CK217" s="83"/>
      <c r="CL217" s="83"/>
      <c r="CM217" s="83"/>
      <c r="CN217" s="83"/>
      <c r="CO217" s="83"/>
      <c r="CP217" s="60"/>
      <c r="CQ217" s="84"/>
      <c r="CR217" s="84"/>
      <c r="CS217" s="84"/>
      <c r="CT217" s="84"/>
      <c r="CU217" s="84"/>
      <c r="CV217" s="84"/>
      <c r="CW217" s="62"/>
      <c r="CX217" s="85"/>
      <c r="CY217" s="85"/>
      <c r="CZ217" s="85"/>
      <c r="DA217" s="85"/>
      <c r="DB217" s="85"/>
      <c r="DC217" s="85"/>
      <c r="DD217" s="64"/>
      <c r="DE217" s="86"/>
      <c r="DF217" s="86"/>
      <c r="DG217" s="86"/>
      <c r="DH217" s="86"/>
      <c r="DI217" s="86"/>
      <c r="DJ217" s="86"/>
      <c r="DK217" s="87" t="s">
        <v>1266</v>
      </c>
      <c r="DL217" s="62"/>
      <c r="DM217" s="88"/>
      <c r="DN217" s="88"/>
      <c r="DO217" s="88"/>
      <c r="DP217" s="88"/>
      <c r="DQ217" s="88"/>
      <c r="DR217" s="88"/>
      <c r="DS217" s="68"/>
    </row>
    <row r="218" spans="1:123" x14ac:dyDescent="0.3">
      <c r="A218" s="158" t="s">
        <v>239</v>
      </c>
      <c r="B218" s="40" t="s">
        <v>1214</v>
      </c>
      <c r="C218" s="40" t="s">
        <v>1222</v>
      </c>
      <c r="D218" s="40" t="s">
        <v>1216</v>
      </c>
      <c r="E218" s="40" t="s">
        <v>1224</v>
      </c>
      <c r="F218" s="40" t="s">
        <v>672</v>
      </c>
      <c r="G218" s="41" t="s">
        <v>1271</v>
      </c>
      <c r="H218" s="155" t="s">
        <v>1036</v>
      </c>
      <c r="I218" s="42">
        <v>899.15</v>
      </c>
      <c r="J218" s="43">
        <v>897.97</v>
      </c>
      <c r="K218" s="43">
        <v>896.78</v>
      </c>
      <c r="L218" s="43">
        <f t="shared" si="32"/>
        <v>895.59749999999997</v>
      </c>
      <c r="M218" s="43">
        <f t="shared" si="35"/>
        <v>894.41499999999996</v>
      </c>
      <c r="N218" s="43">
        <f t="shared" si="33"/>
        <v>893.23249999999996</v>
      </c>
      <c r="O218" s="43">
        <v>892.05</v>
      </c>
      <c r="P218" s="44">
        <v>0</v>
      </c>
      <c r="Q218" s="45">
        <v>11.27</v>
      </c>
      <c r="R218" s="43">
        <v>11.27</v>
      </c>
      <c r="S218" s="43">
        <v>11.27</v>
      </c>
      <c r="T218" s="43">
        <v>11.27</v>
      </c>
      <c r="U218" s="43">
        <v>11.27</v>
      </c>
      <c r="V218" s="43">
        <v>11.27</v>
      </c>
      <c r="W218" s="43">
        <v>11.27</v>
      </c>
      <c r="X218" s="45">
        <v>0.45</v>
      </c>
      <c r="Y218" s="43">
        <v>0.45</v>
      </c>
      <c r="Z218" s="43">
        <v>0.45</v>
      </c>
      <c r="AA218" s="43">
        <v>0.45</v>
      </c>
      <c r="AB218" s="43">
        <v>0.45</v>
      </c>
      <c r="AC218" s="43">
        <v>0.45</v>
      </c>
      <c r="AD218" s="43">
        <v>0.45</v>
      </c>
      <c r="AE218" s="44">
        <f>[3]Parameters!$B$38</f>
        <v>0.05</v>
      </c>
      <c r="AF218" s="44">
        <v>0</v>
      </c>
      <c r="AG218" s="44">
        <v>25</v>
      </c>
      <c r="AH218" s="44">
        <v>25</v>
      </c>
      <c r="AI218" s="46">
        <v>29</v>
      </c>
      <c r="AJ218" s="46" t="s">
        <v>1213</v>
      </c>
      <c r="AK218" s="46" t="s">
        <v>907</v>
      </c>
      <c r="AL218" s="46">
        <v>0.8</v>
      </c>
      <c r="AM218" s="47"/>
      <c r="AN218" s="47"/>
      <c r="AO218" s="47"/>
      <c r="AP218" s="47"/>
      <c r="AQ218" s="47"/>
      <c r="AR218" s="47"/>
      <c r="AS218" s="48"/>
      <c r="AT218" s="48"/>
      <c r="AU218" s="48"/>
      <c r="AV218" s="49"/>
      <c r="AW218" s="49"/>
      <c r="AX218" s="49"/>
      <c r="AY218" s="50" t="s">
        <v>841</v>
      </c>
      <c r="AZ218" s="50"/>
      <c r="BA218" s="50"/>
      <c r="BB218" s="51"/>
      <c r="BC218" s="51"/>
      <c r="BD218" s="51"/>
      <c r="BE218" s="51"/>
      <c r="BF218" s="51"/>
      <c r="BG218" s="51"/>
      <c r="BH218" s="52"/>
      <c r="BI218" s="52"/>
      <c r="BJ218" s="52"/>
      <c r="BK218" s="52"/>
      <c r="BL218" s="53"/>
      <c r="BM218" s="54"/>
      <c r="BN218" s="55">
        <v>0.84</v>
      </c>
      <c r="BO218" s="44"/>
      <c r="BP218" s="44">
        <v>0.42</v>
      </c>
      <c r="BQ218" s="44"/>
      <c r="BR218" s="44">
        <v>0.42</v>
      </c>
      <c r="BS218" s="44"/>
      <c r="BT218" s="44"/>
      <c r="BU218" s="56">
        <f t="shared" si="34"/>
        <v>0</v>
      </c>
      <c r="BV218" s="50"/>
      <c r="BW218" s="50"/>
      <c r="BX218" s="50"/>
      <c r="BY218" s="50"/>
      <c r="BZ218" s="50"/>
      <c r="CA218" s="50"/>
      <c r="CB218" s="57">
        <v>0.84</v>
      </c>
      <c r="CC218" s="58">
        <v>2.92</v>
      </c>
      <c r="CD218" s="58">
        <v>5</v>
      </c>
      <c r="CE218" s="58">
        <v>5</v>
      </c>
      <c r="CF218" s="58">
        <v>5</v>
      </c>
      <c r="CG218" s="58">
        <v>5</v>
      </c>
      <c r="CH218" s="58">
        <v>5</v>
      </c>
      <c r="CI218" s="56"/>
      <c r="CJ218" s="59"/>
      <c r="CK218" s="59"/>
      <c r="CL218" s="59"/>
      <c r="CM218" s="59"/>
      <c r="CN218" s="59"/>
      <c r="CO218" s="59"/>
      <c r="CP218" s="60"/>
      <c r="CQ218" s="61"/>
      <c r="CR218" s="61"/>
      <c r="CS218" s="61"/>
      <c r="CT218" s="61"/>
      <c r="CU218" s="61"/>
      <c r="CV218" s="61"/>
      <c r="CW218" s="62"/>
      <c r="CX218" s="63"/>
      <c r="CY218" s="63"/>
      <c r="CZ218" s="63"/>
      <c r="DA218" s="63"/>
      <c r="DB218" s="63"/>
      <c r="DC218" s="63"/>
      <c r="DD218" s="64"/>
      <c r="DE218" s="65"/>
      <c r="DF218" s="65"/>
      <c r="DG218" s="65"/>
      <c r="DH218" s="65"/>
      <c r="DI218" s="65"/>
      <c r="DJ218" s="65"/>
      <c r="DK218" s="66" t="s">
        <v>1266</v>
      </c>
      <c r="DL218" s="62"/>
      <c r="DM218" s="67"/>
      <c r="DN218" s="67"/>
      <c r="DO218" s="67"/>
      <c r="DP218" s="67"/>
      <c r="DQ218" s="67"/>
      <c r="DR218" s="67"/>
      <c r="DS218" s="68"/>
    </row>
    <row r="219" spans="1:123" x14ac:dyDescent="0.3">
      <c r="A219" s="156" t="s">
        <v>240</v>
      </c>
      <c r="B219" s="69" t="s">
        <v>1214</v>
      </c>
      <c r="C219" s="69" t="s">
        <v>1222</v>
      </c>
      <c r="D219" s="69" t="s">
        <v>1216</v>
      </c>
      <c r="E219" s="69" t="s">
        <v>1224</v>
      </c>
      <c r="F219" s="69" t="s">
        <v>672</v>
      </c>
      <c r="G219" s="70" t="s">
        <v>1272</v>
      </c>
      <c r="H219" s="157" t="s">
        <v>1036</v>
      </c>
      <c r="I219" s="42">
        <v>561.97</v>
      </c>
      <c r="J219" s="71">
        <v>561.23</v>
      </c>
      <c r="K219" s="71">
        <v>560.49</v>
      </c>
      <c r="L219" s="43">
        <f t="shared" si="32"/>
        <v>559.75</v>
      </c>
      <c r="M219" s="43">
        <f t="shared" si="35"/>
        <v>559.01</v>
      </c>
      <c r="N219" s="43">
        <f t="shared" si="33"/>
        <v>558.27</v>
      </c>
      <c r="O219" s="71">
        <v>557.53</v>
      </c>
      <c r="P219" s="72">
        <v>0</v>
      </c>
      <c r="Q219" s="45">
        <v>7.05</v>
      </c>
      <c r="R219" s="71">
        <v>7.05</v>
      </c>
      <c r="S219" s="71">
        <v>7.05</v>
      </c>
      <c r="T219" s="71">
        <v>7.05</v>
      </c>
      <c r="U219" s="71">
        <v>7.05</v>
      </c>
      <c r="V219" s="71">
        <v>7.05</v>
      </c>
      <c r="W219" s="71">
        <v>7.05</v>
      </c>
      <c r="X219" s="45">
        <v>0.28000000000000003</v>
      </c>
      <c r="Y219" s="71">
        <v>0.28000000000000003</v>
      </c>
      <c r="Z219" s="71">
        <v>0.28000000000000003</v>
      </c>
      <c r="AA219" s="71">
        <v>0.28000000000000003</v>
      </c>
      <c r="AB219" s="71">
        <v>0.28000000000000003</v>
      </c>
      <c r="AC219" s="71">
        <v>0.28000000000000003</v>
      </c>
      <c r="AD219" s="71">
        <v>0.28000000000000003</v>
      </c>
      <c r="AE219" s="44">
        <f>[3]Parameters!$B$38</f>
        <v>0.05</v>
      </c>
      <c r="AF219" s="72">
        <v>0</v>
      </c>
      <c r="AG219" s="72">
        <v>20</v>
      </c>
      <c r="AH219" s="72">
        <v>20</v>
      </c>
      <c r="AI219" s="73">
        <v>29</v>
      </c>
      <c r="AJ219" s="73" t="s">
        <v>1213</v>
      </c>
      <c r="AK219" s="73" t="s">
        <v>907</v>
      </c>
      <c r="AL219" s="73"/>
      <c r="AM219" s="74"/>
      <c r="AN219" s="74"/>
      <c r="AO219" s="74"/>
      <c r="AP219" s="74"/>
      <c r="AQ219" s="74"/>
      <c r="AR219" s="74"/>
      <c r="AS219" s="75"/>
      <c r="AT219" s="75"/>
      <c r="AU219" s="75"/>
      <c r="AV219" s="76"/>
      <c r="AW219" s="76"/>
      <c r="AX219" s="76"/>
      <c r="AY219" s="77" t="s">
        <v>841</v>
      </c>
      <c r="AZ219" s="77"/>
      <c r="BA219" s="77"/>
      <c r="BB219" s="77"/>
      <c r="BC219" s="77"/>
      <c r="BD219" s="77"/>
      <c r="BE219" s="77"/>
      <c r="BF219" s="77"/>
      <c r="BG219" s="77"/>
      <c r="BH219" s="78"/>
      <c r="BI219" s="78"/>
      <c r="BJ219" s="78"/>
      <c r="BK219" s="78"/>
      <c r="BL219" s="79"/>
      <c r="BM219" s="80"/>
      <c r="BN219" s="81"/>
      <c r="BO219" s="72"/>
      <c r="BP219" s="72"/>
      <c r="BQ219" s="72"/>
      <c r="BR219" s="72"/>
      <c r="BS219" s="72"/>
      <c r="BT219" s="72"/>
      <c r="BU219" s="56">
        <f t="shared" si="34"/>
        <v>0</v>
      </c>
      <c r="BV219" s="77"/>
      <c r="BW219" s="77"/>
      <c r="BX219" s="77"/>
      <c r="BY219" s="77"/>
      <c r="BZ219" s="77"/>
      <c r="CA219" s="77"/>
      <c r="CB219" s="57"/>
      <c r="CC219" s="82">
        <v>1</v>
      </c>
      <c r="CD219" s="82">
        <v>2</v>
      </c>
      <c r="CE219" s="82">
        <v>2</v>
      </c>
      <c r="CF219" s="82">
        <v>2</v>
      </c>
      <c r="CG219" s="82">
        <v>2</v>
      </c>
      <c r="CH219" s="82">
        <v>2</v>
      </c>
      <c r="CI219" s="56"/>
      <c r="CJ219" s="83"/>
      <c r="CK219" s="83"/>
      <c r="CL219" s="83"/>
      <c r="CM219" s="83"/>
      <c r="CN219" s="83"/>
      <c r="CO219" s="83"/>
      <c r="CP219" s="60"/>
      <c r="CQ219" s="84"/>
      <c r="CR219" s="84"/>
      <c r="CS219" s="84"/>
      <c r="CT219" s="84"/>
      <c r="CU219" s="84"/>
      <c r="CV219" s="84"/>
      <c r="CW219" s="62"/>
      <c r="CX219" s="85"/>
      <c r="CY219" s="85"/>
      <c r="CZ219" s="85"/>
      <c r="DA219" s="85"/>
      <c r="DB219" s="85"/>
      <c r="DC219" s="85"/>
      <c r="DD219" s="64"/>
      <c r="DE219" s="86"/>
      <c r="DF219" s="86"/>
      <c r="DG219" s="86"/>
      <c r="DH219" s="86"/>
      <c r="DI219" s="86"/>
      <c r="DJ219" s="86"/>
      <c r="DK219" s="87" t="s">
        <v>1266</v>
      </c>
      <c r="DL219" s="62"/>
      <c r="DM219" s="88"/>
      <c r="DN219" s="88"/>
      <c r="DO219" s="88"/>
      <c r="DP219" s="88"/>
      <c r="DQ219" s="88"/>
      <c r="DR219" s="88"/>
      <c r="DS219" s="68"/>
    </row>
    <row r="220" spans="1:123" x14ac:dyDescent="0.3">
      <c r="A220" s="158" t="s">
        <v>241</v>
      </c>
      <c r="B220" s="40" t="s">
        <v>1214</v>
      </c>
      <c r="C220" s="40" t="s">
        <v>1222</v>
      </c>
      <c r="D220" s="40" t="s">
        <v>1216</v>
      </c>
      <c r="E220" s="40" t="s">
        <v>1224</v>
      </c>
      <c r="F220" s="40" t="s">
        <v>672</v>
      </c>
      <c r="G220" s="41" t="s">
        <v>1273</v>
      </c>
      <c r="H220" s="155" t="s">
        <v>1036</v>
      </c>
      <c r="I220" s="42">
        <v>2200</v>
      </c>
      <c r="J220" s="43">
        <v>2200</v>
      </c>
      <c r="K220" s="43">
        <v>2000</v>
      </c>
      <c r="L220" s="43">
        <f t="shared" si="32"/>
        <v>1800</v>
      </c>
      <c r="M220" s="43">
        <f t="shared" si="35"/>
        <v>1600</v>
      </c>
      <c r="N220" s="43">
        <f t="shared" si="33"/>
        <v>1400</v>
      </c>
      <c r="O220" s="43">
        <v>1200</v>
      </c>
      <c r="P220" s="44">
        <v>0</v>
      </c>
      <c r="Q220" s="45">
        <v>25</v>
      </c>
      <c r="R220" s="43">
        <v>25</v>
      </c>
      <c r="S220" s="43">
        <v>25</v>
      </c>
      <c r="T220" s="43">
        <v>25</v>
      </c>
      <c r="U220" s="43">
        <v>25</v>
      </c>
      <c r="V220" s="43">
        <v>25</v>
      </c>
      <c r="W220" s="43">
        <v>25</v>
      </c>
      <c r="X220" s="45">
        <v>0.12</v>
      </c>
      <c r="Y220" s="43">
        <v>0.12</v>
      </c>
      <c r="Z220" s="43">
        <v>0.12</v>
      </c>
      <c r="AA220" s="43">
        <v>0.12</v>
      </c>
      <c r="AB220" s="43">
        <v>0.12</v>
      </c>
      <c r="AC220" s="43">
        <v>0.12</v>
      </c>
      <c r="AD220" s="43">
        <v>0.12</v>
      </c>
      <c r="AE220" s="44">
        <f>[3]Parameters!$B$38</f>
        <v>0.05</v>
      </c>
      <c r="AF220" s="44">
        <v>0</v>
      </c>
      <c r="AG220" s="44">
        <v>20</v>
      </c>
      <c r="AH220" s="44">
        <v>20</v>
      </c>
      <c r="AI220" s="46">
        <v>29</v>
      </c>
      <c r="AJ220" s="46" t="s">
        <v>1213</v>
      </c>
      <c r="AK220" s="46" t="s">
        <v>907</v>
      </c>
      <c r="AL220" s="46"/>
      <c r="AM220" s="47"/>
      <c r="AN220" s="47"/>
      <c r="AO220" s="47"/>
      <c r="AP220" s="47"/>
      <c r="AQ220" s="47"/>
      <c r="AR220" s="47"/>
      <c r="AS220" s="48"/>
      <c r="AT220" s="48"/>
      <c r="AU220" s="48"/>
      <c r="AV220" s="49"/>
      <c r="AW220" s="49"/>
      <c r="AX220" s="49"/>
      <c r="AY220" s="50" t="s">
        <v>841</v>
      </c>
      <c r="AZ220" s="50"/>
      <c r="BA220" s="50"/>
      <c r="BB220" s="51"/>
      <c r="BC220" s="51"/>
      <c r="BD220" s="51"/>
      <c r="BE220" s="51"/>
      <c r="BF220" s="51"/>
      <c r="BG220" s="51"/>
      <c r="BH220" s="52"/>
      <c r="BI220" s="52"/>
      <c r="BJ220" s="52"/>
      <c r="BK220" s="52"/>
      <c r="BL220" s="53"/>
      <c r="BM220" s="54"/>
      <c r="BN220" s="55">
        <v>0</v>
      </c>
      <c r="BO220" s="44"/>
      <c r="BP220" s="44"/>
      <c r="BQ220" s="44"/>
      <c r="BR220" s="44"/>
      <c r="BS220" s="44"/>
      <c r="BT220" s="44"/>
      <c r="BU220" s="56">
        <f t="shared" si="34"/>
        <v>0</v>
      </c>
      <c r="BV220" s="50"/>
      <c r="BW220" s="50"/>
      <c r="BX220" s="50"/>
      <c r="BY220" s="50"/>
      <c r="BZ220" s="50"/>
      <c r="CA220" s="50"/>
      <c r="CB220" s="57"/>
      <c r="CC220" s="58"/>
      <c r="CD220" s="58">
        <v>1</v>
      </c>
      <c r="CE220" s="58">
        <v>3.25</v>
      </c>
      <c r="CF220" s="58">
        <v>5.5</v>
      </c>
      <c r="CG220" s="58">
        <v>7.75</v>
      </c>
      <c r="CH220" s="58">
        <v>10</v>
      </c>
      <c r="CI220" s="56"/>
      <c r="CJ220" s="59"/>
      <c r="CK220" s="59"/>
      <c r="CL220" s="59"/>
      <c r="CM220" s="59"/>
      <c r="CN220" s="59"/>
      <c r="CO220" s="59"/>
      <c r="CP220" s="60"/>
      <c r="CQ220" s="61"/>
      <c r="CR220" s="61"/>
      <c r="CS220" s="61"/>
      <c r="CT220" s="61"/>
      <c r="CU220" s="61"/>
      <c r="CV220" s="61"/>
      <c r="CW220" s="62"/>
      <c r="CX220" s="63"/>
      <c r="CY220" s="63"/>
      <c r="CZ220" s="63"/>
      <c r="DA220" s="63"/>
      <c r="DB220" s="63"/>
      <c r="DC220" s="63"/>
      <c r="DD220" s="64"/>
      <c r="DE220" s="65"/>
      <c r="DF220" s="65"/>
      <c r="DG220" s="65"/>
      <c r="DH220" s="65"/>
      <c r="DI220" s="65"/>
      <c r="DJ220" s="65"/>
      <c r="DK220" s="66" t="s">
        <v>1274</v>
      </c>
      <c r="DL220" s="62"/>
      <c r="DM220" s="67"/>
      <c r="DN220" s="67"/>
      <c r="DO220" s="67"/>
      <c r="DP220" s="67"/>
      <c r="DQ220" s="67"/>
      <c r="DR220" s="67"/>
      <c r="DS220" s="68"/>
    </row>
    <row r="221" spans="1:123" x14ac:dyDescent="0.3">
      <c r="A221" s="156" t="s">
        <v>242</v>
      </c>
      <c r="B221" s="40" t="s">
        <v>1214</v>
      </c>
      <c r="C221" s="40" t="s">
        <v>1222</v>
      </c>
      <c r="D221" s="40" t="s">
        <v>1216</v>
      </c>
      <c r="E221" s="40" t="s">
        <v>1224</v>
      </c>
      <c r="F221" s="40" t="s">
        <v>672</v>
      </c>
      <c r="G221" s="41" t="s">
        <v>1275</v>
      </c>
      <c r="H221" s="155" t="s">
        <v>1036</v>
      </c>
      <c r="I221" s="42">
        <v>2200</v>
      </c>
      <c r="J221" s="43">
        <v>2200</v>
      </c>
      <c r="K221" s="43">
        <v>700</v>
      </c>
      <c r="L221" s="43">
        <f t="shared" si="32"/>
        <v>645</v>
      </c>
      <c r="M221" s="43">
        <f t="shared" si="35"/>
        <v>590</v>
      </c>
      <c r="N221" s="43">
        <f t="shared" si="33"/>
        <v>535</v>
      </c>
      <c r="O221" s="43">
        <v>480</v>
      </c>
      <c r="P221" s="44">
        <v>0</v>
      </c>
      <c r="Q221" s="45">
        <v>11</v>
      </c>
      <c r="R221" s="43">
        <v>11</v>
      </c>
      <c r="S221" s="43">
        <v>11</v>
      </c>
      <c r="T221" s="43">
        <v>11</v>
      </c>
      <c r="U221" s="43">
        <v>11</v>
      </c>
      <c r="V221" s="43">
        <v>11</v>
      </c>
      <c r="W221" s="43">
        <v>11</v>
      </c>
      <c r="X221" s="45">
        <v>0.56000000000000005</v>
      </c>
      <c r="Y221" s="43">
        <v>0.56000000000000005</v>
      </c>
      <c r="Z221" s="43">
        <v>0.56000000000000005</v>
      </c>
      <c r="AA221" s="43">
        <v>0.56000000000000005</v>
      </c>
      <c r="AB221" s="43">
        <v>0.56000000000000005</v>
      </c>
      <c r="AC221" s="43">
        <v>0.56000000000000005</v>
      </c>
      <c r="AD221" s="43">
        <v>0.56000000000000005</v>
      </c>
      <c r="AE221" s="44">
        <f>[3]Parameters!$B$38</f>
        <v>0.05</v>
      </c>
      <c r="AF221" s="44">
        <v>0</v>
      </c>
      <c r="AG221" s="44">
        <v>20</v>
      </c>
      <c r="AH221" s="44">
        <v>20</v>
      </c>
      <c r="AI221" s="46">
        <v>29</v>
      </c>
      <c r="AJ221" s="46" t="s">
        <v>1213</v>
      </c>
      <c r="AK221" s="46" t="s">
        <v>907</v>
      </c>
      <c r="AL221" s="46"/>
      <c r="AM221" s="47"/>
      <c r="AN221" s="47"/>
      <c r="AO221" s="47"/>
      <c r="AP221" s="47"/>
      <c r="AQ221" s="47"/>
      <c r="AR221" s="47"/>
      <c r="AS221" s="48"/>
      <c r="AT221" s="48"/>
      <c r="AU221" s="48"/>
      <c r="AV221" s="49"/>
      <c r="AW221" s="49"/>
      <c r="AX221" s="49"/>
      <c r="AY221" s="50" t="s">
        <v>841</v>
      </c>
      <c r="AZ221" s="50"/>
      <c r="BA221" s="50"/>
      <c r="BB221" s="51"/>
      <c r="BC221" s="51"/>
      <c r="BD221" s="51"/>
      <c r="BE221" s="51"/>
      <c r="BF221" s="51"/>
      <c r="BG221" s="51"/>
      <c r="BH221" s="52"/>
      <c r="BI221" s="52"/>
      <c r="BJ221" s="52"/>
      <c r="BK221" s="52"/>
      <c r="BL221" s="53"/>
      <c r="BM221" s="54"/>
      <c r="BN221" s="55">
        <v>0</v>
      </c>
      <c r="BO221" s="44"/>
      <c r="BP221" s="44"/>
      <c r="BQ221" s="44"/>
      <c r="BR221" s="44"/>
      <c r="BS221" s="44"/>
      <c r="BT221" s="44"/>
      <c r="BU221" s="56">
        <f t="shared" si="34"/>
        <v>0</v>
      </c>
      <c r="BV221" s="50"/>
      <c r="BW221" s="50"/>
      <c r="BX221" s="50"/>
      <c r="BY221" s="50"/>
      <c r="BZ221" s="50"/>
      <c r="CA221" s="50"/>
      <c r="CB221" s="57"/>
      <c r="CC221" s="58"/>
      <c r="CD221" s="58">
        <v>1</v>
      </c>
      <c r="CE221" s="58">
        <v>8.25</v>
      </c>
      <c r="CF221" s="58">
        <v>15.5</v>
      </c>
      <c r="CG221" s="58">
        <v>22.75</v>
      </c>
      <c r="CH221" s="58">
        <v>30</v>
      </c>
      <c r="CI221" s="56"/>
      <c r="CJ221" s="59"/>
      <c r="CK221" s="59"/>
      <c r="CL221" s="59"/>
      <c r="CM221" s="59"/>
      <c r="CN221" s="59"/>
      <c r="CO221" s="59"/>
      <c r="CP221" s="60"/>
      <c r="CQ221" s="61"/>
      <c r="CR221" s="61"/>
      <c r="CS221" s="61"/>
      <c r="CT221" s="61"/>
      <c r="CU221" s="61"/>
      <c r="CV221" s="61"/>
      <c r="CW221" s="62"/>
      <c r="CX221" s="63"/>
      <c r="CY221" s="63"/>
      <c r="CZ221" s="63"/>
      <c r="DA221" s="63"/>
      <c r="DB221" s="63"/>
      <c r="DC221" s="63"/>
      <c r="DD221" s="64"/>
      <c r="DE221" s="65"/>
      <c r="DF221" s="65"/>
      <c r="DG221" s="65"/>
      <c r="DH221" s="65"/>
      <c r="DI221" s="65"/>
      <c r="DJ221" s="65"/>
      <c r="DK221" s="66" t="s">
        <v>1274</v>
      </c>
      <c r="DL221" s="62"/>
      <c r="DM221" s="67"/>
      <c r="DN221" s="67"/>
      <c r="DO221" s="67"/>
      <c r="DP221" s="67"/>
      <c r="DQ221" s="67"/>
      <c r="DR221" s="67"/>
      <c r="DS221" s="68"/>
    </row>
    <row r="222" spans="1:123" x14ac:dyDescent="0.3">
      <c r="A222" s="158" t="s">
        <v>243</v>
      </c>
      <c r="B222" s="69" t="s">
        <v>1214</v>
      </c>
      <c r="C222" s="69" t="s">
        <v>1222</v>
      </c>
      <c r="D222" s="69" t="s">
        <v>1216</v>
      </c>
      <c r="E222" s="69" t="s">
        <v>1224</v>
      </c>
      <c r="F222" s="69" t="s">
        <v>672</v>
      </c>
      <c r="G222" s="70" t="s">
        <v>1276</v>
      </c>
      <c r="H222" s="157" t="s">
        <v>1036</v>
      </c>
      <c r="I222" s="42">
        <v>7200</v>
      </c>
      <c r="J222" s="71">
        <v>7100</v>
      </c>
      <c r="K222" s="71">
        <v>7097</v>
      </c>
      <c r="L222" s="71">
        <v>6600</v>
      </c>
      <c r="M222" s="71">
        <v>6400</v>
      </c>
      <c r="N222" s="71">
        <v>6200</v>
      </c>
      <c r="O222" s="71">
        <v>6104</v>
      </c>
      <c r="P222" s="72">
        <v>0</v>
      </c>
      <c r="Q222" s="45">
        <v>100.4</v>
      </c>
      <c r="R222" s="71">
        <v>100.4</v>
      </c>
      <c r="S222" s="71">
        <v>100.4</v>
      </c>
      <c r="T222" s="71">
        <v>100.4</v>
      </c>
      <c r="U222" s="71">
        <v>100.4</v>
      </c>
      <c r="V222" s="71">
        <v>100.4</v>
      </c>
      <c r="W222" s="71">
        <v>100.4</v>
      </c>
      <c r="X222" s="45">
        <v>4.9400000000000004</v>
      </c>
      <c r="Y222" s="71">
        <v>4.9400000000000004</v>
      </c>
      <c r="Z222" s="71">
        <v>4.9400000000000004</v>
      </c>
      <c r="AA222" s="71">
        <v>4.9400000000000004</v>
      </c>
      <c r="AB222" s="71">
        <v>4.9400000000000004</v>
      </c>
      <c r="AC222" s="71">
        <v>4.9400000000000004</v>
      </c>
      <c r="AD222" s="71">
        <v>4.9400000000000004</v>
      </c>
      <c r="AE222" s="44">
        <f>[3]Parameters!$B$38</f>
        <v>0.05</v>
      </c>
      <c r="AF222" s="72">
        <v>0</v>
      </c>
      <c r="AG222" s="72">
        <v>60</v>
      </c>
      <c r="AH222" s="72">
        <v>60</v>
      </c>
      <c r="AI222" s="73">
        <v>28.4</v>
      </c>
      <c r="AJ222" s="73" t="s">
        <v>1213</v>
      </c>
      <c r="AK222" s="73" t="s">
        <v>907</v>
      </c>
      <c r="AL222" s="73">
        <v>1E-4</v>
      </c>
      <c r="AM222" s="74"/>
      <c r="AN222" s="74"/>
      <c r="AO222" s="74"/>
      <c r="AP222" s="74"/>
      <c r="AQ222" s="74"/>
      <c r="AR222" s="74"/>
      <c r="AS222" s="75"/>
      <c r="AT222" s="75"/>
      <c r="AU222" s="75"/>
      <c r="AV222" s="76"/>
      <c r="AW222" s="76"/>
      <c r="AX222" s="76"/>
      <c r="AY222" s="77" t="s">
        <v>841</v>
      </c>
      <c r="AZ222" s="77"/>
      <c r="BA222" s="77"/>
      <c r="BB222" s="77"/>
      <c r="BC222" s="77"/>
      <c r="BD222" s="77"/>
      <c r="BE222" s="77"/>
      <c r="BF222" s="77"/>
      <c r="BG222" s="77"/>
      <c r="BH222" s="78"/>
      <c r="BI222" s="78"/>
      <c r="BJ222" s="78"/>
      <c r="BK222" s="78"/>
      <c r="BL222" s="79"/>
      <c r="BM222" s="80"/>
      <c r="BN222" s="81">
        <v>0.48399999999999999</v>
      </c>
      <c r="BO222" s="72"/>
      <c r="BP222" s="72"/>
      <c r="BQ222" s="72"/>
      <c r="BR222" s="72"/>
      <c r="BS222" s="72"/>
      <c r="BT222" s="72"/>
      <c r="BU222" s="56">
        <f t="shared" si="34"/>
        <v>0</v>
      </c>
      <c r="BV222" s="77">
        <v>0.48399999999999999</v>
      </c>
      <c r="BW222" s="77">
        <v>0.48399999999999999</v>
      </c>
      <c r="BX222" s="77"/>
      <c r="BY222" s="77"/>
      <c r="BZ222" s="77"/>
      <c r="CA222" s="77"/>
      <c r="CB222" s="57">
        <v>0.48399999999999999</v>
      </c>
      <c r="CC222" s="82">
        <v>0.48399999999999999</v>
      </c>
      <c r="CD222" s="82">
        <v>0.48399999999999999</v>
      </c>
      <c r="CE222" s="82">
        <v>0.48</v>
      </c>
      <c r="CF222" s="82">
        <v>0.48</v>
      </c>
      <c r="CG222" s="148">
        <v>0</v>
      </c>
      <c r="CH222" s="148">
        <v>0</v>
      </c>
      <c r="CI222" s="56"/>
      <c r="CJ222" s="83"/>
      <c r="CK222" s="83"/>
      <c r="CL222" s="83"/>
      <c r="CM222" s="83"/>
      <c r="CN222" s="83"/>
      <c r="CO222" s="83"/>
      <c r="CP222" s="60"/>
      <c r="CQ222" s="84"/>
      <c r="CR222" s="84"/>
      <c r="CS222" s="84"/>
      <c r="CT222" s="84"/>
      <c r="CU222" s="84"/>
      <c r="CV222" s="84"/>
      <c r="CW222" s="62"/>
      <c r="CX222" s="85"/>
      <c r="CY222" s="85"/>
      <c r="CZ222" s="85"/>
      <c r="DA222" s="85"/>
      <c r="DB222" s="85"/>
      <c r="DC222" s="85"/>
      <c r="DD222" s="64"/>
      <c r="DE222" s="86"/>
      <c r="DF222" s="86"/>
      <c r="DG222" s="86"/>
      <c r="DH222" s="86"/>
      <c r="DI222" s="86"/>
      <c r="DJ222" s="86"/>
      <c r="DK222" s="87" t="s">
        <v>1277</v>
      </c>
      <c r="DL222" s="62"/>
      <c r="DM222" s="88"/>
      <c r="DN222" s="88"/>
      <c r="DO222" s="88"/>
      <c r="DP222" s="88"/>
      <c r="DQ222" s="88"/>
      <c r="DR222" s="88"/>
      <c r="DS222" s="68"/>
    </row>
    <row r="223" spans="1:123" x14ac:dyDescent="0.3">
      <c r="A223" s="156" t="s">
        <v>244</v>
      </c>
      <c r="B223" s="40" t="s">
        <v>1214</v>
      </c>
      <c r="C223" s="40" t="s">
        <v>1222</v>
      </c>
      <c r="D223" s="40" t="s">
        <v>1216</v>
      </c>
      <c r="E223" s="40" t="s">
        <v>1224</v>
      </c>
      <c r="F223" s="40" t="s">
        <v>672</v>
      </c>
      <c r="G223" s="41" t="s">
        <v>1278</v>
      </c>
      <c r="H223" s="155" t="s">
        <v>1036</v>
      </c>
      <c r="I223" s="42">
        <v>7200</v>
      </c>
      <c r="J223" s="43">
        <v>7100</v>
      </c>
      <c r="K223" s="43">
        <v>7097</v>
      </c>
      <c r="L223" s="43">
        <f t="shared" ref="L223:L234" si="36">(M223+K223)/2</f>
        <v>6848.75</v>
      </c>
      <c r="M223" s="43">
        <f t="shared" ref="M223:M234" si="37">(K223+O223)/2</f>
        <v>6600.5</v>
      </c>
      <c r="N223" s="43">
        <f t="shared" ref="N223:N234" si="38">(O223+M223)/2</f>
        <v>6352.25</v>
      </c>
      <c r="O223" s="43">
        <v>6104</v>
      </c>
      <c r="P223" s="44">
        <v>0</v>
      </c>
      <c r="Q223" s="45">
        <v>100.4</v>
      </c>
      <c r="R223" s="43">
        <v>100.4</v>
      </c>
      <c r="S223" s="43">
        <v>100.4</v>
      </c>
      <c r="T223" s="43">
        <v>100.4</v>
      </c>
      <c r="U223" s="43">
        <v>100.4</v>
      </c>
      <c r="V223" s="43">
        <v>100.4</v>
      </c>
      <c r="W223" s="43">
        <v>100.4</v>
      </c>
      <c r="X223" s="45">
        <v>4.9400000000000004</v>
      </c>
      <c r="Y223" s="43">
        <v>4.9400000000000004</v>
      </c>
      <c r="Z223" s="43">
        <v>4.9400000000000004</v>
      </c>
      <c r="AA223" s="43">
        <v>4.9400000000000004</v>
      </c>
      <c r="AB223" s="43">
        <v>4.9400000000000004</v>
      </c>
      <c r="AC223" s="43">
        <v>4.9400000000000004</v>
      </c>
      <c r="AD223" s="43">
        <v>4.9400000000000004</v>
      </c>
      <c r="AE223" s="44">
        <f>[3]Parameters!$B$38</f>
        <v>0.05</v>
      </c>
      <c r="AF223" s="44">
        <v>0</v>
      </c>
      <c r="AG223" s="44">
        <v>60</v>
      </c>
      <c r="AH223" s="44">
        <v>60</v>
      </c>
      <c r="AI223" s="46">
        <v>28.4</v>
      </c>
      <c r="AJ223" s="46" t="s">
        <v>1213</v>
      </c>
      <c r="AK223" s="46" t="s">
        <v>907</v>
      </c>
      <c r="AL223" s="46">
        <v>1E-4</v>
      </c>
      <c r="AM223" s="47"/>
      <c r="AN223" s="47"/>
      <c r="AO223" s="47"/>
      <c r="AP223" s="47"/>
      <c r="AQ223" s="47"/>
      <c r="AR223" s="47"/>
      <c r="AS223" s="48"/>
      <c r="AT223" s="48"/>
      <c r="AU223" s="48"/>
      <c r="AV223" s="49"/>
      <c r="AW223" s="49"/>
      <c r="AX223" s="49"/>
      <c r="AY223" s="50" t="s">
        <v>841</v>
      </c>
      <c r="AZ223" s="50"/>
      <c r="BA223" s="50"/>
      <c r="BB223" s="51"/>
      <c r="BC223" s="51"/>
      <c r="BD223" s="51"/>
      <c r="BE223" s="51"/>
      <c r="BF223" s="51"/>
      <c r="BG223" s="51"/>
      <c r="BH223" s="52"/>
      <c r="BI223" s="52"/>
      <c r="BJ223" s="52"/>
      <c r="BK223" s="52"/>
      <c r="BL223" s="53"/>
      <c r="BM223" s="54"/>
      <c r="BN223" s="55">
        <v>0.48399999999999999</v>
      </c>
      <c r="BO223" s="44"/>
      <c r="BP223" s="44"/>
      <c r="BQ223" s="44"/>
      <c r="BR223" s="44"/>
      <c r="BS223" s="44"/>
      <c r="BT223" s="44"/>
      <c r="BU223" s="56"/>
      <c r="BV223" s="50"/>
      <c r="BW223" s="50"/>
      <c r="BX223" s="50"/>
      <c r="BY223" s="50"/>
      <c r="BZ223" s="50"/>
      <c r="CA223" s="50"/>
      <c r="CB223" s="57"/>
      <c r="CC223" s="58"/>
      <c r="CD223" s="58"/>
      <c r="CE223" s="58">
        <v>1.5</v>
      </c>
      <c r="CF223" s="58">
        <v>3</v>
      </c>
      <c r="CG223" s="58">
        <v>3</v>
      </c>
      <c r="CH223" s="58">
        <v>3</v>
      </c>
      <c r="CI223" s="56"/>
      <c r="CJ223" s="59"/>
      <c r="CK223" s="59"/>
      <c r="CL223" s="59"/>
      <c r="CM223" s="59"/>
      <c r="CN223" s="59"/>
      <c r="CO223" s="59"/>
      <c r="CP223" s="60"/>
      <c r="CQ223" s="61"/>
      <c r="CR223" s="61"/>
      <c r="CS223" s="61"/>
      <c r="CT223" s="61"/>
      <c r="CU223" s="61"/>
      <c r="CV223" s="61"/>
      <c r="CW223" s="62"/>
      <c r="CX223" s="63"/>
      <c r="CY223" s="63"/>
      <c r="CZ223" s="63"/>
      <c r="DA223" s="63"/>
      <c r="DB223" s="63"/>
      <c r="DC223" s="63"/>
      <c r="DD223" s="64"/>
      <c r="DE223" s="65"/>
      <c r="DF223" s="65"/>
      <c r="DG223" s="65"/>
      <c r="DH223" s="65"/>
      <c r="DI223" s="65"/>
      <c r="DJ223" s="65"/>
      <c r="DK223" s="66" t="s">
        <v>1277</v>
      </c>
      <c r="DL223" s="62"/>
      <c r="DM223" s="67"/>
      <c r="DN223" s="67"/>
      <c r="DO223" s="67"/>
      <c r="DP223" s="67"/>
      <c r="DQ223" s="67"/>
      <c r="DR223" s="67"/>
      <c r="DS223" s="68"/>
    </row>
    <row r="224" spans="1:123" x14ac:dyDescent="0.3">
      <c r="A224" s="159" t="s">
        <v>245</v>
      </c>
      <c r="B224" s="40" t="s">
        <v>1214</v>
      </c>
      <c r="C224" s="40" t="s">
        <v>1222</v>
      </c>
      <c r="D224" s="40" t="s">
        <v>1216</v>
      </c>
      <c r="E224" s="40" t="s">
        <v>1224</v>
      </c>
      <c r="F224" s="40" t="s">
        <v>672</v>
      </c>
      <c r="G224" s="41" t="s">
        <v>1279</v>
      </c>
      <c r="H224" s="155" t="s">
        <v>1036</v>
      </c>
      <c r="I224" s="42">
        <v>9867</v>
      </c>
      <c r="J224" s="43">
        <v>8745.75</v>
      </c>
      <c r="K224" s="43">
        <v>7097</v>
      </c>
      <c r="L224" s="43">
        <f t="shared" si="36"/>
        <v>6848.75</v>
      </c>
      <c r="M224" s="43">
        <f t="shared" si="37"/>
        <v>6600.5</v>
      </c>
      <c r="N224" s="43">
        <f t="shared" si="38"/>
        <v>6352.25</v>
      </c>
      <c r="O224" s="43">
        <v>6104</v>
      </c>
      <c r="P224" s="44">
        <v>0</v>
      </c>
      <c r="Q224" s="45">
        <v>100.4</v>
      </c>
      <c r="R224" s="43">
        <v>100.4</v>
      </c>
      <c r="S224" s="43">
        <v>100.4</v>
      </c>
      <c r="T224" s="43">
        <v>100.4</v>
      </c>
      <c r="U224" s="43">
        <v>100.4</v>
      </c>
      <c r="V224" s="43">
        <v>100.4</v>
      </c>
      <c r="W224" s="43">
        <v>100.4</v>
      </c>
      <c r="X224" s="45">
        <v>4.9400000000000004</v>
      </c>
      <c r="Y224" s="43">
        <v>4.9400000000000004</v>
      </c>
      <c r="Z224" s="43">
        <v>4.9400000000000004</v>
      </c>
      <c r="AA224" s="43">
        <v>4.9400000000000004</v>
      </c>
      <c r="AB224" s="43">
        <v>4.9400000000000004</v>
      </c>
      <c r="AC224" s="43">
        <v>4.9400000000000004</v>
      </c>
      <c r="AD224" s="43">
        <v>4.9400000000000004</v>
      </c>
      <c r="AE224" s="44">
        <f>[3]Parameters!$B$38</f>
        <v>0.05</v>
      </c>
      <c r="AF224" s="44">
        <v>0</v>
      </c>
      <c r="AG224" s="44">
        <v>60</v>
      </c>
      <c r="AH224" s="44">
        <v>60</v>
      </c>
      <c r="AI224" s="46">
        <v>28.4</v>
      </c>
      <c r="AJ224" s="46" t="s">
        <v>1213</v>
      </c>
      <c r="AK224" s="46" t="s">
        <v>907</v>
      </c>
      <c r="AL224" s="46"/>
      <c r="AM224" s="47"/>
      <c r="AN224" s="47"/>
      <c r="AO224" s="47"/>
      <c r="AP224" s="47"/>
      <c r="AQ224" s="47"/>
      <c r="AR224" s="47"/>
      <c r="AS224" s="48"/>
      <c r="AT224" s="48"/>
      <c r="AU224" s="48"/>
      <c r="AV224" s="49"/>
      <c r="AW224" s="49"/>
      <c r="AX224" s="49"/>
      <c r="AY224" s="50" t="s">
        <v>841</v>
      </c>
      <c r="AZ224" s="50"/>
      <c r="BA224" s="50"/>
      <c r="BB224" s="51"/>
      <c r="BC224" s="51"/>
      <c r="BD224" s="51"/>
      <c r="BE224" s="51"/>
      <c r="BF224" s="51"/>
      <c r="BG224" s="51"/>
      <c r="BH224" s="52"/>
      <c r="BI224" s="52"/>
      <c r="BJ224" s="52"/>
      <c r="BK224" s="52"/>
      <c r="BL224" s="53"/>
      <c r="BM224" s="54"/>
      <c r="BN224" s="55">
        <v>0</v>
      </c>
      <c r="BO224" s="44"/>
      <c r="BP224" s="44"/>
      <c r="BQ224" s="44"/>
      <c r="BR224" s="44"/>
      <c r="BS224" s="44"/>
      <c r="BT224" s="44"/>
      <c r="BU224" s="56">
        <f t="shared" si="34"/>
        <v>0</v>
      </c>
      <c r="BV224" s="50"/>
      <c r="BW224" s="50"/>
      <c r="BX224" s="50"/>
      <c r="BY224" s="50"/>
      <c r="BZ224" s="50"/>
      <c r="CA224" s="50"/>
      <c r="CB224" s="57"/>
      <c r="CC224" s="148"/>
      <c r="CD224" s="148"/>
      <c r="CE224" s="148"/>
      <c r="CF224" s="148">
        <v>0.45</v>
      </c>
      <c r="CG224" s="148">
        <v>0.9</v>
      </c>
      <c r="CH224" s="148">
        <v>2</v>
      </c>
      <c r="CI224" s="56"/>
      <c r="CJ224" s="59"/>
      <c r="CK224" s="59"/>
      <c r="CL224" s="59"/>
      <c r="CM224" s="59"/>
      <c r="CN224" s="59"/>
      <c r="CO224" s="59"/>
      <c r="CP224" s="60"/>
      <c r="CQ224" s="61"/>
      <c r="CR224" s="61"/>
      <c r="CS224" s="61"/>
      <c r="CT224" s="61"/>
      <c r="CU224" s="61"/>
      <c r="CV224" s="61"/>
      <c r="CW224" s="62"/>
      <c r="CX224" s="63"/>
      <c r="CY224" s="63"/>
      <c r="CZ224" s="63"/>
      <c r="DA224" s="63"/>
      <c r="DB224" s="63"/>
      <c r="DC224" s="63"/>
      <c r="DD224" s="64"/>
      <c r="DE224" s="65"/>
      <c r="DF224" s="65"/>
      <c r="DG224" s="65"/>
      <c r="DH224" s="65"/>
      <c r="DI224" s="65"/>
      <c r="DJ224" s="65"/>
      <c r="DK224" s="66" t="s">
        <v>1280</v>
      </c>
      <c r="DL224" s="62"/>
      <c r="DM224" s="67"/>
      <c r="DN224" s="67"/>
      <c r="DO224" s="67"/>
      <c r="DP224" s="67"/>
      <c r="DQ224" s="67"/>
      <c r="DR224" s="67"/>
      <c r="DS224" s="68"/>
    </row>
    <row r="225" spans="1:123" x14ac:dyDescent="0.3">
      <c r="A225" s="156" t="s">
        <v>246</v>
      </c>
      <c r="B225" s="69" t="s">
        <v>1214</v>
      </c>
      <c r="C225" s="69" t="s">
        <v>1222</v>
      </c>
      <c r="D225" s="69" t="s">
        <v>1216</v>
      </c>
      <c r="E225" s="69" t="s">
        <v>1224</v>
      </c>
      <c r="F225" s="69" t="s">
        <v>672</v>
      </c>
      <c r="G225" s="70" t="s">
        <v>1281</v>
      </c>
      <c r="H225" s="157" t="s">
        <v>1036</v>
      </c>
      <c r="I225" s="42">
        <v>2657.36</v>
      </c>
      <c r="J225" s="71">
        <f>(K225+I225)/2</f>
        <v>2278.6800000000003</v>
      </c>
      <c r="K225" s="71">
        <v>1900</v>
      </c>
      <c r="L225" s="71">
        <f t="shared" si="36"/>
        <v>1787.5</v>
      </c>
      <c r="M225" s="71">
        <f t="shared" si="37"/>
        <v>1675</v>
      </c>
      <c r="N225" s="71">
        <f t="shared" si="38"/>
        <v>1562.5</v>
      </c>
      <c r="O225" s="71">
        <v>1450</v>
      </c>
      <c r="P225" s="72">
        <v>0</v>
      </c>
      <c r="Q225" s="45">
        <v>42.27</v>
      </c>
      <c r="R225" s="71">
        <v>42.27</v>
      </c>
      <c r="S225" s="71">
        <v>42.27</v>
      </c>
      <c r="T225" s="71">
        <v>42.27</v>
      </c>
      <c r="U225" s="71">
        <v>42.27</v>
      </c>
      <c r="V225" s="71">
        <v>42.27</v>
      </c>
      <c r="W225" s="71">
        <v>42.27</v>
      </c>
      <c r="X225" s="45">
        <v>0.73</v>
      </c>
      <c r="Y225" s="71">
        <v>0.73</v>
      </c>
      <c r="Z225" s="71">
        <v>0.73</v>
      </c>
      <c r="AA225" s="71">
        <v>0.73</v>
      </c>
      <c r="AB225" s="71">
        <v>0.73</v>
      </c>
      <c r="AC225" s="71">
        <v>0.73</v>
      </c>
      <c r="AD225" s="71">
        <v>0.73</v>
      </c>
      <c r="AE225" s="44">
        <f>[3]Parameters!$B$38</f>
        <v>0.05</v>
      </c>
      <c r="AF225" s="72">
        <v>0</v>
      </c>
      <c r="AG225" s="72">
        <v>30</v>
      </c>
      <c r="AH225" s="72">
        <v>30</v>
      </c>
      <c r="AI225" s="73">
        <v>30</v>
      </c>
      <c r="AJ225" s="73" t="s">
        <v>1213</v>
      </c>
      <c r="AK225" s="73" t="s">
        <v>907</v>
      </c>
      <c r="AL225" s="73">
        <v>0.5</v>
      </c>
      <c r="AM225" s="74"/>
      <c r="AN225" s="74"/>
      <c r="AO225" s="74"/>
      <c r="AP225" s="74"/>
      <c r="AQ225" s="74"/>
      <c r="AR225" s="74"/>
      <c r="AS225" s="75"/>
      <c r="AT225" s="75"/>
      <c r="AU225" s="75"/>
      <c r="AV225" s="76"/>
      <c r="AW225" s="76"/>
      <c r="AX225" s="76"/>
      <c r="AY225" s="77" t="s">
        <v>841</v>
      </c>
      <c r="AZ225" s="77"/>
      <c r="BA225" s="77"/>
      <c r="BB225" s="77"/>
      <c r="BC225" s="77"/>
      <c r="BD225" s="77"/>
      <c r="BE225" s="77"/>
      <c r="BF225" s="77"/>
      <c r="BG225" s="77"/>
      <c r="BH225" s="78"/>
      <c r="BI225" s="78"/>
      <c r="BJ225" s="78"/>
      <c r="BK225" s="78"/>
      <c r="BL225" s="79"/>
      <c r="BM225" s="80"/>
      <c r="BN225" s="81">
        <v>0.05</v>
      </c>
      <c r="BO225" s="72"/>
      <c r="BP225" s="72"/>
      <c r="BQ225" s="72"/>
      <c r="BR225" s="72"/>
      <c r="BS225" s="72"/>
      <c r="BT225" s="72">
        <v>0.05</v>
      </c>
      <c r="BU225" s="56">
        <f t="shared" si="34"/>
        <v>0</v>
      </c>
      <c r="BV225" s="77"/>
      <c r="BW225" s="77"/>
      <c r="BX225" s="77"/>
      <c r="BY225" s="77"/>
      <c r="BZ225" s="77"/>
      <c r="CA225" s="77"/>
      <c r="CB225" s="57">
        <v>0.05</v>
      </c>
      <c r="CC225" s="82">
        <v>2.5299999999999998</v>
      </c>
      <c r="CD225" s="82">
        <v>5</v>
      </c>
      <c r="CE225" s="82">
        <v>5</v>
      </c>
      <c r="CF225" s="82">
        <v>5</v>
      </c>
      <c r="CG225" s="82">
        <v>5</v>
      </c>
      <c r="CH225" s="82">
        <v>5</v>
      </c>
      <c r="CI225" s="56"/>
      <c r="CJ225" s="83"/>
      <c r="CK225" s="83"/>
      <c r="CL225" s="83"/>
      <c r="CM225" s="83"/>
      <c r="CN225" s="83"/>
      <c r="CO225" s="83"/>
      <c r="CP225" s="60"/>
      <c r="CQ225" s="84"/>
      <c r="CR225" s="84"/>
      <c r="CS225" s="84"/>
      <c r="CT225" s="84"/>
      <c r="CU225" s="84"/>
      <c r="CV225" s="84"/>
      <c r="CW225" s="62"/>
      <c r="CX225" s="85"/>
      <c r="CY225" s="85"/>
      <c r="CZ225" s="85"/>
      <c r="DA225" s="85"/>
      <c r="DB225" s="85"/>
      <c r="DC225" s="85"/>
      <c r="DD225" s="64"/>
      <c r="DE225" s="86"/>
      <c r="DF225" s="86"/>
      <c r="DG225" s="86"/>
      <c r="DH225" s="86"/>
      <c r="DI225" s="86"/>
      <c r="DJ225" s="86"/>
      <c r="DK225" s="87" t="s">
        <v>1266</v>
      </c>
      <c r="DL225" s="62"/>
      <c r="DM225" s="88"/>
      <c r="DN225" s="88"/>
      <c r="DO225" s="88"/>
      <c r="DP225" s="88"/>
      <c r="DQ225" s="88"/>
      <c r="DR225" s="88"/>
      <c r="DS225" s="68"/>
    </row>
    <row r="226" spans="1:123" x14ac:dyDescent="0.3">
      <c r="A226" s="158" t="s">
        <v>247</v>
      </c>
      <c r="B226" s="40" t="s">
        <v>1214</v>
      </c>
      <c r="C226" s="40" t="s">
        <v>1222</v>
      </c>
      <c r="D226" s="40" t="s">
        <v>1216</v>
      </c>
      <c r="E226" s="40" t="s">
        <v>1224</v>
      </c>
      <c r="F226" s="40" t="s">
        <v>672</v>
      </c>
      <c r="G226" s="41" t="s">
        <v>1282</v>
      </c>
      <c r="H226" s="155" t="s">
        <v>1036</v>
      </c>
      <c r="I226" s="42">
        <v>3179.59</v>
      </c>
      <c r="J226" s="43">
        <v>3056.2099999999996</v>
      </c>
      <c r="K226" s="43">
        <v>5380</v>
      </c>
      <c r="L226" s="43">
        <f t="shared" si="36"/>
        <v>4995</v>
      </c>
      <c r="M226" s="43">
        <f t="shared" si="37"/>
        <v>4610</v>
      </c>
      <c r="N226" s="43">
        <f t="shared" si="38"/>
        <v>4225</v>
      </c>
      <c r="O226" s="43">
        <v>3840</v>
      </c>
      <c r="P226" s="44">
        <v>0</v>
      </c>
      <c r="Q226" s="45">
        <v>79.69</v>
      </c>
      <c r="R226" s="43">
        <v>79.69</v>
      </c>
      <c r="S226" s="43">
        <v>79.69</v>
      </c>
      <c r="T226" s="43">
        <v>79.69</v>
      </c>
      <c r="U226" s="43">
        <v>79.69</v>
      </c>
      <c r="V226" s="43">
        <v>79.69</v>
      </c>
      <c r="W226" s="43">
        <v>79.69</v>
      </c>
      <c r="X226" s="45">
        <v>0.56000000000000005</v>
      </c>
      <c r="Y226" s="43">
        <v>0.56000000000000005</v>
      </c>
      <c r="Z226" s="43">
        <v>0.56000000000000005</v>
      </c>
      <c r="AA226" s="43">
        <v>0.56000000000000005</v>
      </c>
      <c r="AB226" s="43">
        <v>0.56000000000000005</v>
      </c>
      <c r="AC226" s="43">
        <v>0.56000000000000005</v>
      </c>
      <c r="AD226" s="43">
        <v>0.56000000000000005</v>
      </c>
      <c r="AE226" s="44">
        <f>[3]Parameters!$B$38</f>
        <v>0.05</v>
      </c>
      <c r="AF226" s="44">
        <v>0</v>
      </c>
      <c r="AG226" s="44">
        <v>40</v>
      </c>
      <c r="AH226" s="44">
        <v>40</v>
      </c>
      <c r="AI226" s="46">
        <v>30</v>
      </c>
      <c r="AJ226" s="46" t="s">
        <v>1213</v>
      </c>
      <c r="AK226" s="46" t="s">
        <v>907</v>
      </c>
      <c r="AL226" s="46">
        <v>0.5</v>
      </c>
      <c r="AM226" s="47"/>
      <c r="AN226" s="47"/>
      <c r="AO226" s="47"/>
      <c r="AP226" s="47"/>
      <c r="AQ226" s="47"/>
      <c r="AR226" s="47"/>
      <c r="AS226" s="48"/>
      <c r="AT226" s="48"/>
      <c r="AU226" s="48"/>
      <c r="AV226" s="49"/>
      <c r="AW226" s="49"/>
      <c r="AX226" s="49"/>
      <c r="AY226" s="50" t="s">
        <v>841</v>
      </c>
      <c r="AZ226" s="50"/>
      <c r="BA226" s="50"/>
      <c r="BB226" s="51"/>
      <c r="BC226" s="51"/>
      <c r="BD226" s="51"/>
      <c r="BE226" s="51"/>
      <c r="BF226" s="51"/>
      <c r="BG226" s="51"/>
      <c r="BH226" s="52"/>
      <c r="BI226" s="52"/>
      <c r="BJ226" s="52"/>
      <c r="BK226" s="52"/>
      <c r="BL226" s="53"/>
      <c r="BM226" s="54"/>
      <c r="BN226" s="55">
        <v>0</v>
      </c>
      <c r="BO226" s="44"/>
      <c r="BP226" s="44"/>
      <c r="BQ226" s="44"/>
      <c r="BR226" s="44"/>
      <c r="BS226" s="44"/>
      <c r="BT226" s="44"/>
      <c r="BU226" s="56">
        <f t="shared" si="34"/>
        <v>0</v>
      </c>
      <c r="BV226" s="50"/>
      <c r="BW226" s="50"/>
      <c r="BX226" s="50"/>
      <c r="BY226" s="50"/>
      <c r="BZ226" s="50"/>
      <c r="CA226" s="50"/>
      <c r="CB226" s="57"/>
      <c r="CC226" s="58"/>
      <c r="CD226" s="58">
        <v>5</v>
      </c>
      <c r="CE226" s="58">
        <v>5</v>
      </c>
      <c r="CF226" s="58">
        <v>5</v>
      </c>
      <c r="CG226" s="58">
        <v>5</v>
      </c>
      <c r="CH226" s="58">
        <v>5</v>
      </c>
      <c r="CI226" s="56"/>
      <c r="CJ226" s="59"/>
      <c r="CK226" s="59"/>
      <c r="CL226" s="59"/>
      <c r="CM226" s="59"/>
      <c r="CN226" s="59"/>
      <c r="CO226" s="59"/>
      <c r="CP226" s="60"/>
      <c r="CQ226" s="61"/>
      <c r="CR226" s="61"/>
      <c r="CS226" s="61"/>
      <c r="CT226" s="61"/>
      <c r="CU226" s="61"/>
      <c r="CV226" s="61"/>
      <c r="CW226" s="62"/>
      <c r="CX226" s="63"/>
      <c r="CY226" s="63"/>
      <c r="CZ226" s="63"/>
      <c r="DA226" s="63"/>
      <c r="DB226" s="63"/>
      <c r="DC226" s="63"/>
      <c r="DD226" s="64"/>
      <c r="DE226" s="65"/>
      <c r="DF226" s="65"/>
      <c r="DG226" s="65"/>
      <c r="DH226" s="65"/>
      <c r="DI226" s="65"/>
      <c r="DJ226" s="65"/>
      <c r="DK226" s="66" t="s">
        <v>1266</v>
      </c>
      <c r="DL226" s="62"/>
      <c r="DM226" s="67"/>
      <c r="DN226" s="67"/>
      <c r="DO226" s="67"/>
      <c r="DP226" s="67"/>
      <c r="DQ226" s="67"/>
      <c r="DR226" s="67"/>
      <c r="DS226" s="68"/>
    </row>
    <row r="227" spans="1:123" ht="15" thickBot="1" x14ac:dyDescent="0.35">
      <c r="A227" s="159" t="s">
        <v>248</v>
      </c>
      <c r="B227" s="69" t="s">
        <v>1214</v>
      </c>
      <c r="C227" s="69" t="s">
        <v>1222</v>
      </c>
      <c r="D227" s="69" t="s">
        <v>1216</v>
      </c>
      <c r="E227" s="69" t="s">
        <v>1224</v>
      </c>
      <c r="F227" s="69" t="s">
        <v>672</v>
      </c>
      <c r="G227" s="70" t="s">
        <v>1283</v>
      </c>
      <c r="H227" s="157" t="s">
        <v>1036</v>
      </c>
      <c r="I227" s="42">
        <v>1260</v>
      </c>
      <c r="J227" s="71">
        <f t="shared" ref="J227:J233" si="39">(K227+I227)/2</f>
        <v>1175</v>
      </c>
      <c r="K227" s="71">
        <v>1090</v>
      </c>
      <c r="L227" s="71">
        <f t="shared" si="36"/>
        <v>1062.5</v>
      </c>
      <c r="M227" s="71">
        <f>(K227+O227)/2</f>
        <v>1035</v>
      </c>
      <c r="N227" s="71">
        <f t="shared" si="38"/>
        <v>1007.5</v>
      </c>
      <c r="O227" s="71">
        <v>980</v>
      </c>
      <c r="P227" s="72">
        <v>0</v>
      </c>
      <c r="Q227" s="45">
        <v>17.25</v>
      </c>
      <c r="R227" s="71">
        <v>17.25</v>
      </c>
      <c r="S227" s="71">
        <v>17.25</v>
      </c>
      <c r="T227" s="71">
        <v>17.25</v>
      </c>
      <c r="U227" s="71">
        <v>17.25</v>
      </c>
      <c r="V227" s="71">
        <v>17.25</v>
      </c>
      <c r="W227" s="71">
        <v>17.25</v>
      </c>
      <c r="X227" s="45">
        <v>0.44</v>
      </c>
      <c r="Y227" s="71">
        <v>0.44</v>
      </c>
      <c r="Z227" s="71">
        <v>0.44</v>
      </c>
      <c r="AA227" s="71">
        <v>0.44</v>
      </c>
      <c r="AB227" s="71">
        <v>0.44</v>
      </c>
      <c r="AC227" s="71">
        <v>0.44</v>
      </c>
      <c r="AD227" s="71">
        <v>0.44</v>
      </c>
      <c r="AE227" s="44">
        <f>[3]Parameters!$B$38</f>
        <v>0.05</v>
      </c>
      <c r="AF227" s="72">
        <v>0</v>
      </c>
      <c r="AG227" s="72">
        <v>25</v>
      </c>
      <c r="AH227" s="72">
        <v>25</v>
      </c>
      <c r="AI227" s="73">
        <v>17</v>
      </c>
      <c r="AJ227" s="73" t="s">
        <v>1213</v>
      </c>
      <c r="AK227" s="73" t="s">
        <v>1284</v>
      </c>
      <c r="AL227" s="73"/>
      <c r="AM227" s="74"/>
      <c r="AN227" s="74"/>
      <c r="AO227" s="74"/>
      <c r="AP227" s="74"/>
      <c r="AQ227" s="74"/>
      <c r="AR227" s="74"/>
      <c r="AS227" s="75"/>
      <c r="AT227" s="75"/>
      <c r="AU227" s="75"/>
      <c r="AV227" s="76"/>
      <c r="AW227" s="76"/>
      <c r="AX227" s="76"/>
      <c r="AY227" s="77" t="s">
        <v>841</v>
      </c>
      <c r="AZ227" s="77"/>
      <c r="BA227" s="77"/>
      <c r="BB227" s="77"/>
      <c r="BC227" s="77"/>
      <c r="BD227" s="77"/>
      <c r="BE227" s="77"/>
      <c r="BF227" s="77"/>
      <c r="BG227" s="77"/>
      <c r="BH227" s="78"/>
      <c r="BI227" s="78"/>
      <c r="BJ227" s="78"/>
      <c r="BK227" s="78"/>
      <c r="BL227" s="79"/>
      <c r="BM227" s="80"/>
      <c r="BN227" s="81">
        <v>3.1</v>
      </c>
      <c r="BO227" s="72"/>
      <c r="BP227" s="72"/>
      <c r="BQ227" s="72"/>
      <c r="BR227" s="72"/>
      <c r="BS227" s="72"/>
      <c r="BT227" s="72"/>
      <c r="BU227" s="56">
        <f t="shared" si="34"/>
        <v>0</v>
      </c>
      <c r="BV227" s="77"/>
      <c r="BW227" s="77"/>
      <c r="BX227" s="77"/>
      <c r="BY227" s="77"/>
      <c r="BZ227" s="77"/>
      <c r="CA227" s="77"/>
      <c r="CB227" s="57">
        <v>3.1</v>
      </c>
      <c r="CC227" s="148">
        <v>5.46</v>
      </c>
      <c r="CD227" s="148">
        <v>7.82</v>
      </c>
      <c r="CE227" s="148">
        <v>7.82</v>
      </c>
      <c r="CF227" s="148">
        <v>7.82</v>
      </c>
      <c r="CG227" s="148">
        <v>7.82</v>
      </c>
      <c r="CH227" s="148">
        <v>7.82</v>
      </c>
      <c r="CI227" s="56"/>
      <c r="CJ227" s="83"/>
      <c r="CK227" s="83"/>
      <c r="CL227" s="83"/>
      <c r="CM227" s="83"/>
      <c r="CN227" s="83"/>
      <c r="CO227" s="83"/>
      <c r="CP227" s="60"/>
      <c r="CQ227" s="84"/>
      <c r="CR227" s="84"/>
      <c r="CS227" s="84"/>
      <c r="CT227" s="84"/>
      <c r="CU227" s="84"/>
      <c r="CV227" s="84"/>
      <c r="CW227" s="62"/>
      <c r="CX227" s="85"/>
      <c r="CY227" s="85"/>
      <c r="CZ227" s="85"/>
      <c r="DA227" s="85"/>
      <c r="DB227" s="85"/>
      <c r="DC227" s="85"/>
      <c r="DD227" s="64"/>
      <c r="DE227" s="86"/>
      <c r="DF227" s="86"/>
      <c r="DG227" s="86"/>
      <c r="DH227" s="86"/>
      <c r="DI227" s="86"/>
      <c r="DJ227" s="86"/>
      <c r="DK227" s="87" t="s">
        <v>1285</v>
      </c>
      <c r="DL227" s="62"/>
      <c r="DM227" s="88"/>
      <c r="DN227" s="88"/>
      <c r="DO227" s="88"/>
      <c r="DP227" s="88"/>
      <c r="DQ227" s="88"/>
      <c r="DR227" s="88"/>
      <c r="DS227" s="68"/>
    </row>
    <row r="228" spans="1:123" x14ac:dyDescent="0.3">
      <c r="A228" s="159" t="s">
        <v>249</v>
      </c>
      <c r="B228" s="69" t="s">
        <v>832</v>
      </c>
      <c r="C228" s="69" t="s">
        <v>1222</v>
      </c>
      <c r="D228" s="69" t="s">
        <v>1216</v>
      </c>
      <c r="E228" s="69" t="s">
        <v>1224</v>
      </c>
      <c r="F228" s="69" t="s">
        <v>845</v>
      </c>
      <c r="G228" s="70" t="s">
        <v>1286</v>
      </c>
      <c r="H228" s="157" t="s">
        <v>1036</v>
      </c>
      <c r="I228" s="42">
        <v>770</v>
      </c>
      <c r="J228" s="71">
        <f t="shared" si="39"/>
        <v>617</v>
      </c>
      <c r="K228" s="71">
        <v>464</v>
      </c>
      <c r="L228" s="71">
        <f t="shared" si="36"/>
        <v>425.75</v>
      </c>
      <c r="M228" s="71">
        <f t="shared" si="37"/>
        <v>387.5</v>
      </c>
      <c r="N228" s="71">
        <f t="shared" si="38"/>
        <v>349.25</v>
      </c>
      <c r="O228" s="71">
        <v>311</v>
      </c>
      <c r="P228" s="72">
        <v>0</v>
      </c>
      <c r="Q228" s="45">
        <v>2.0299999999999998</v>
      </c>
      <c r="R228" s="71">
        <v>2.0299999999999998</v>
      </c>
      <c r="S228" s="71">
        <v>2.0299999999999998</v>
      </c>
      <c r="T228" s="71">
        <v>2.0299999999999998</v>
      </c>
      <c r="U228" s="71">
        <v>2.0299999999999998</v>
      </c>
      <c r="V228" s="71">
        <v>2.0299999999999998</v>
      </c>
      <c r="W228" s="71">
        <v>2.0299999999999998</v>
      </c>
      <c r="X228" s="45">
        <v>0.1</v>
      </c>
      <c r="Y228" s="71">
        <v>0.1</v>
      </c>
      <c r="Z228" s="71">
        <v>0.1</v>
      </c>
      <c r="AA228" s="71">
        <v>0.1</v>
      </c>
      <c r="AB228" s="71">
        <v>0.1</v>
      </c>
      <c r="AC228" s="71">
        <v>0.1</v>
      </c>
      <c r="AD228" s="71">
        <v>0.1</v>
      </c>
      <c r="AE228" s="44">
        <f>[3]Parameters!$B$38</f>
        <v>0.05</v>
      </c>
      <c r="AF228" s="72">
        <v>0</v>
      </c>
      <c r="AG228" s="72">
        <v>25</v>
      </c>
      <c r="AH228" s="72">
        <v>15</v>
      </c>
      <c r="AI228" s="73">
        <v>3.5</v>
      </c>
      <c r="AJ228" s="73" t="s">
        <v>1213</v>
      </c>
      <c r="AK228" s="73" t="s">
        <v>1287</v>
      </c>
      <c r="AL228" s="73"/>
      <c r="AM228" s="74"/>
      <c r="AN228" s="74"/>
      <c r="AO228" s="74"/>
      <c r="AP228" s="74"/>
      <c r="AQ228" s="74"/>
      <c r="AR228" s="74"/>
      <c r="AS228" s="75"/>
      <c r="AT228" s="75"/>
      <c r="AU228" s="75"/>
      <c r="AV228" s="76"/>
      <c r="AW228" s="76"/>
      <c r="AX228" s="76"/>
      <c r="AY228" s="77" t="s">
        <v>841</v>
      </c>
      <c r="AZ228" s="77"/>
      <c r="BA228" s="77"/>
      <c r="BB228" s="77"/>
      <c r="BC228" s="77"/>
      <c r="BD228" s="77"/>
      <c r="BE228" s="77"/>
      <c r="BF228" s="77"/>
      <c r="BG228" s="77"/>
      <c r="BH228" s="78"/>
      <c r="BI228" s="78"/>
      <c r="BJ228" s="78"/>
      <c r="BK228" s="78"/>
      <c r="BL228" s="79">
        <v>1</v>
      </c>
      <c r="BM228" s="80"/>
      <c r="BN228" s="109">
        <v>8</v>
      </c>
      <c r="BO228" s="72"/>
      <c r="BP228" s="72"/>
      <c r="BQ228" s="72"/>
      <c r="BR228" s="72"/>
      <c r="BS228" s="72"/>
      <c r="BT228" s="72"/>
      <c r="BU228" s="56">
        <f t="shared" si="34"/>
        <v>8</v>
      </c>
      <c r="BV228" s="77"/>
      <c r="BW228" s="77"/>
      <c r="BX228" s="77"/>
      <c r="BY228" s="77"/>
      <c r="BZ228" s="77"/>
      <c r="CA228" s="77"/>
      <c r="CB228" s="160">
        <v>8</v>
      </c>
      <c r="CC228" s="161">
        <v>9.25</v>
      </c>
      <c r="CD228" s="161">
        <v>10.49</v>
      </c>
      <c r="CE228" s="161">
        <v>10.83</v>
      </c>
      <c r="CF228" s="161">
        <v>11.17</v>
      </c>
      <c r="CG228" s="161">
        <v>12.15</v>
      </c>
      <c r="CH228" s="162">
        <v>13.12</v>
      </c>
      <c r="CI228" s="56">
        <f>25*0.5</f>
        <v>12.5</v>
      </c>
      <c r="CJ228" s="83"/>
      <c r="CK228" s="83"/>
      <c r="CL228" s="83"/>
      <c r="CM228" s="83"/>
      <c r="CN228" s="83"/>
      <c r="CO228" s="83"/>
      <c r="CP228" s="60"/>
      <c r="CQ228" s="84"/>
      <c r="CR228" s="84"/>
      <c r="CS228" s="84"/>
      <c r="CT228" s="84"/>
      <c r="CU228" s="84"/>
      <c r="CV228" s="84"/>
      <c r="CW228" s="62"/>
      <c r="CX228" s="85"/>
      <c r="CY228" s="85"/>
      <c r="CZ228" s="85"/>
      <c r="DA228" s="85"/>
      <c r="DB228" s="85"/>
      <c r="DC228" s="85"/>
      <c r="DD228" s="64"/>
      <c r="DE228" s="86"/>
      <c r="DF228" s="86"/>
      <c r="DG228" s="86"/>
      <c r="DH228" s="86"/>
      <c r="DI228" s="86"/>
      <c r="DJ228" s="86"/>
      <c r="DK228" s="87" t="s">
        <v>1266</v>
      </c>
      <c r="DL228" s="62"/>
      <c r="DM228" s="88"/>
      <c r="DN228" s="88"/>
      <c r="DO228" s="88"/>
      <c r="DP228" s="88"/>
      <c r="DQ228" s="88"/>
      <c r="DR228" s="88"/>
      <c r="DS228" s="68"/>
    </row>
    <row r="229" spans="1:123" x14ac:dyDescent="0.3">
      <c r="A229" s="159" t="s">
        <v>250</v>
      </c>
      <c r="B229" s="40" t="s">
        <v>832</v>
      </c>
      <c r="C229" s="40" t="s">
        <v>1222</v>
      </c>
      <c r="D229" s="40" t="s">
        <v>1216</v>
      </c>
      <c r="E229" s="40" t="s">
        <v>1224</v>
      </c>
      <c r="F229" s="40" t="s">
        <v>845</v>
      </c>
      <c r="G229" s="41" t="s">
        <v>1288</v>
      </c>
      <c r="H229" s="155" t="s">
        <v>1036</v>
      </c>
      <c r="I229" s="42">
        <v>770</v>
      </c>
      <c r="J229" s="43">
        <f t="shared" si="39"/>
        <v>617</v>
      </c>
      <c r="K229" s="43">
        <v>464</v>
      </c>
      <c r="L229" s="43">
        <f t="shared" si="36"/>
        <v>425.75</v>
      </c>
      <c r="M229" s="43">
        <f t="shared" si="37"/>
        <v>387.5</v>
      </c>
      <c r="N229" s="43">
        <f t="shared" si="38"/>
        <v>349.25</v>
      </c>
      <c r="O229" s="43">
        <v>311</v>
      </c>
      <c r="P229" s="44">
        <v>0</v>
      </c>
      <c r="Q229" s="45">
        <v>2.0299999999999998</v>
      </c>
      <c r="R229" s="43">
        <v>2.0299999999999998</v>
      </c>
      <c r="S229" s="43">
        <v>2.0299999999999998</v>
      </c>
      <c r="T229" s="43">
        <v>2.0299999999999998</v>
      </c>
      <c r="U229" s="43">
        <v>2.0299999999999998</v>
      </c>
      <c r="V229" s="43">
        <v>2.0299999999999998</v>
      </c>
      <c r="W229" s="43">
        <v>2.0299999999999998</v>
      </c>
      <c r="X229" s="45">
        <v>0.1</v>
      </c>
      <c r="Y229" s="43">
        <v>0.1</v>
      </c>
      <c r="Z229" s="43">
        <v>0.1</v>
      </c>
      <c r="AA229" s="43">
        <v>0.1</v>
      </c>
      <c r="AB229" s="43">
        <v>0.1</v>
      </c>
      <c r="AC229" s="43">
        <v>0.1</v>
      </c>
      <c r="AD229" s="43">
        <v>0.1</v>
      </c>
      <c r="AE229" s="44">
        <f>[3]Parameters!$B$38</f>
        <v>0.05</v>
      </c>
      <c r="AF229" s="44">
        <v>0</v>
      </c>
      <c r="AG229" s="44">
        <v>25</v>
      </c>
      <c r="AH229" s="44">
        <v>15</v>
      </c>
      <c r="AI229" s="46">
        <v>3.5</v>
      </c>
      <c r="AJ229" s="46" t="s">
        <v>1213</v>
      </c>
      <c r="AK229" s="46" t="s">
        <v>1287</v>
      </c>
      <c r="AL229" s="46"/>
      <c r="AM229" s="47"/>
      <c r="AN229" s="47"/>
      <c r="AO229" s="47"/>
      <c r="AP229" s="47"/>
      <c r="AQ229" s="47"/>
      <c r="AR229" s="47"/>
      <c r="AS229" s="48"/>
      <c r="AT229" s="48"/>
      <c r="AU229" s="48"/>
      <c r="AV229" s="49"/>
      <c r="AW229" s="49"/>
      <c r="AX229" s="49"/>
      <c r="AY229" s="50" t="s">
        <v>841</v>
      </c>
      <c r="AZ229" s="50"/>
      <c r="BA229" s="50"/>
      <c r="BB229" s="51"/>
      <c r="BC229" s="51"/>
      <c r="BD229" s="51"/>
      <c r="BE229" s="51"/>
      <c r="BF229" s="51"/>
      <c r="BG229" s="51"/>
      <c r="BH229" s="52"/>
      <c r="BI229" s="52"/>
      <c r="BJ229" s="52"/>
      <c r="BK229" s="52"/>
      <c r="BL229" s="53"/>
      <c r="BM229" s="54"/>
      <c r="BN229" s="55">
        <v>2.7</v>
      </c>
      <c r="BO229" s="44"/>
      <c r="BP229" s="44"/>
      <c r="BQ229" s="44"/>
      <c r="BR229" s="44"/>
      <c r="BS229" s="44"/>
      <c r="BT229" s="44"/>
      <c r="BU229" s="56">
        <f t="shared" si="34"/>
        <v>0</v>
      </c>
      <c r="BV229" s="50"/>
      <c r="BW229" s="50"/>
      <c r="BX229" s="50"/>
      <c r="BY229" s="50"/>
      <c r="BZ229" s="50"/>
      <c r="CA229" s="50"/>
      <c r="CB229" s="163">
        <v>2.8</v>
      </c>
      <c r="CC229" s="148">
        <v>5.47</v>
      </c>
      <c r="CD229" s="148">
        <v>8.1300000000000008</v>
      </c>
      <c r="CE229" s="148">
        <v>15.23</v>
      </c>
      <c r="CF229" s="148">
        <v>22.32</v>
      </c>
      <c r="CG229" s="148">
        <v>30.83</v>
      </c>
      <c r="CH229" s="164">
        <v>39.33</v>
      </c>
      <c r="CI229" s="56"/>
      <c r="CJ229" s="59"/>
      <c r="CK229" s="59"/>
      <c r="CL229" s="59"/>
      <c r="CM229" s="59"/>
      <c r="CN229" s="59"/>
      <c r="CO229" s="59"/>
      <c r="CP229" s="60"/>
      <c r="CQ229" s="61"/>
      <c r="CR229" s="61"/>
      <c r="CS229" s="61"/>
      <c r="CT229" s="61"/>
      <c r="CU229" s="61"/>
      <c r="CV229" s="61"/>
      <c r="CW229" s="62"/>
      <c r="CX229" s="63"/>
      <c r="CY229" s="63"/>
      <c r="CZ229" s="63"/>
      <c r="DA229" s="63"/>
      <c r="DB229" s="63"/>
      <c r="DC229" s="63"/>
      <c r="DD229" s="64"/>
      <c r="DE229" s="65"/>
      <c r="DF229" s="65"/>
      <c r="DG229" s="65"/>
      <c r="DH229" s="65"/>
      <c r="DI229" s="65"/>
      <c r="DJ229" s="65"/>
      <c r="DK229" s="66" t="s">
        <v>1266</v>
      </c>
      <c r="DL229" s="62"/>
      <c r="DM229" s="67"/>
      <c r="DN229" s="67"/>
      <c r="DO229" s="67"/>
      <c r="DP229" s="67"/>
      <c r="DQ229" s="67"/>
      <c r="DR229" s="67"/>
      <c r="DS229" s="68"/>
    </row>
    <row r="230" spans="1:123" x14ac:dyDescent="0.3">
      <c r="A230" s="159" t="s">
        <v>251</v>
      </c>
      <c r="B230" s="69" t="s">
        <v>888</v>
      </c>
      <c r="C230" s="69" t="s">
        <v>1222</v>
      </c>
      <c r="D230" s="69" t="s">
        <v>1216</v>
      </c>
      <c r="E230" s="69" t="s">
        <v>1224</v>
      </c>
      <c r="F230" s="69" t="s">
        <v>845</v>
      </c>
      <c r="G230" s="70" t="s">
        <v>1289</v>
      </c>
      <c r="H230" s="157" t="s">
        <v>1036</v>
      </c>
      <c r="I230" s="42">
        <v>770</v>
      </c>
      <c r="J230" s="71">
        <f t="shared" si="39"/>
        <v>617</v>
      </c>
      <c r="K230" s="71">
        <v>464</v>
      </c>
      <c r="L230" s="71">
        <f t="shared" si="36"/>
        <v>425.75</v>
      </c>
      <c r="M230" s="71">
        <f t="shared" si="37"/>
        <v>387.5</v>
      </c>
      <c r="N230" s="71">
        <f t="shared" si="38"/>
        <v>349.25</v>
      </c>
      <c r="O230" s="71">
        <v>311</v>
      </c>
      <c r="P230" s="72">
        <v>0</v>
      </c>
      <c r="Q230" s="45">
        <v>1.88</v>
      </c>
      <c r="R230" s="71">
        <v>1.88</v>
      </c>
      <c r="S230" s="71">
        <v>1.88</v>
      </c>
      <c r="T230" s="71">
        <v>1.88</v>
      </c>
      <c r="U230" s="71">
        <v>1.88</v>
      </c>
      <c r="V230" s="71">
        <v>1.88</v>
      </c>
      <c r="W230" s="71">
        <v>1.88</v>
      </c>
      <c r="X230" s="45">
        <v>0.52</v>
      </c>
      <c r="Y230" s="71">
        <v>0.52</v>
      </c>
      <c r="Z230" s="71">
        <v>0.52</v>
      </c>
      <c r="AA230" s="71">
        <v>0.52</v>
      </c>
      <c r="AB230" s="71">
        <v>0.52</v>
      </c>
      <c r="AC230" s="71">
        <v>0.52</v>
      </c>
      <c r="AD230" s="71">
        <v>0.52</v>
      </c>
      <c r="AE230" s="44">
        <f>[3]Parameters!$B$38</f>
        <v>0.05</v>
      </c>
      <c r="AF230" s="72">
        <v>0</v>
      </c>
      <c r="AG230" s="72">
        <v>15</v>
      </c>
      <c r="AH230" s="72">
        <v>15</v>
      </c>
      <c r="AI230" s="73">
        <v>3.5</v>
      </c>
      <c r="AJ230" s="73" t="s">
        <v>1213</v>
      </c>
      <c r="AK230" s="73" t="s">
        <v>1287</v>
      </c>
      <c r="AL230" s="73"/>
      <c r="AM230" s="74"/>
      <c r="AN230" s="74"/>
      <c r="AO230" s="74"/>
      <c r="AP230" s="74"/>
      <c r="AQ230" s="74"/>
      <c r="AR230" s="74"/>
      <c r="AS230" s="75"/>
      <c r="AT230" s="75"/>
      <c r="AU230" s="75"/>
      <c r="AV230" s="76"/>
      <c r="AW230" s="76"/>
      <c r="AX230" s="76"/>
      <c r="AY230" s="77" t="s">
        <v>841</v>
      </c>
      <c r="AZ230" s="77"/>
      <c r="BA230" s="77"/>
      <c r="BB230" s="77"/>
      <c r="BC230" s="77"/>
      <c r="BD230" s="77"/>
      <c r="BE230" s="77"/>
      <c r="BF230" s="77"/>
      <c r="BG230" s="77"/>
      <c r="BH230" s="78"/>
      <c r="BI230" s="78"/>
      <c r="BJ230" s="78"/>
      <c r="BK230" s="78"/>
      <c r="BL230" s="79">
        <v>1</v>
      </c>
      <c r="BM230" s="80"/>
      <c r="BN230" s="109">
        <v>2</v>
      </c>
      <c r="BO230" s="72"/>
      <c r="BP230" s="72"/>
      <c r="BQ230" s="72"/>
      <c r="BR230" s="72"/>
      <c r="BS230" s="72"/>
      <c r="BT230" s="72"/>
      <c r="BU230" s="56">
        <f>IF(BL230=1,BN230,0)</f>
        <v>2</v>
      </c>
      <c r="BV230" s="77"/>
      <c r="BW230" s="77"/>
      <c r="BX230" s="77"/>
      <c r="BY230" s="77"/>
      <c r="BZ230" s="77"/>
      <c r="CA230" s="77"/>
      <c r="CB230" s="163">
        <v>3.5</v>
      </c>
      <c r="CC230" s="148">
        <v>6.47</v>
      </c>
      <c r="CD230" s="148">
        <v>9.44</v>
      </c>
      <c r="CE230" s="148">
        <v>15.47</v>
      </c>
      <c r="CF230" s="148">
        <v>21.5</v>
      </c>
      <c r="CG230" s="148">
        <v>28.87</v>
      </c>
      <c r="CH230" s="164">
        <v>36.229999999999997</v>
      </c>
      <c r="CI230" s="56">
        <f>6*0.5</f>
        <v>3</v>
      </c>
      <c r="CJ230" s="83"/>
      <c r="CK230" s="83"/>
      <c r="CL230" s="83"/>
      <c r="CM230" s="83"/>
      <c r="CN230" s="83"/>
      <c r="CO230" s="83"/>
      <c r="CP230" s="60"/>
      <c r="CQ230" s="84"/>
      <c r="CR230" s="84"/>
      <c r="CS230" s="84"/>
      <c r="CT230" s="84"/>
      <c r="CU230" s="84"/>
      <c r="CV230" s="84"/>
      <c r="CW230" s="62"/>
      <c r="CX230" s="85"/>
      <c r="CY230" s="85"/>
      <c r="CZ230" s="85"/>
      <c r="DA230" s="85"/>
      <c r="DB230" s="85"/>
      <c r="DC230" s="85"/>
      <c r="DD230" s="64"/>
      <c r="DE230" s="86"/>
      <c r="DF230" s="86"/>
      <c r="DG230" s="86"/>
      <c r="DH230" s="86"/>
      <c r="DI230" s="86"/>
      <c r="DJ230" s="86"/>
      <c r="DK230" s="87" t="s">
        <v>1285</v>
      </c>
      <c r="DL230" s="62"/>
      <c r="DM230" s="88"/>
      <c r="DN230" s="88"/>
      <c r="DO230" s="88"/>
      <c r="DP230" s="88"/>
      <c r="DQ230" s="88"/>
      <c r="DR230" s="88"/>
      <c r="DS230" s="68"/>
    </row>
    <row r="231" spans="1:123" x14ac:dyDescent="0.3">
      <c r="A231" s="159" t="s">
        <v>252</v>
      </c>
      <c r="B231" s="40" t="s">
        <v>901</v>
      </c>
      <c r="C231" s="40" t="s">
        <v>1222</v>
      </c>
      <c r="D231" s="40" t="s">
        <v>1216</v>
      </c>
      <c r="E231" s="40" t="s">
        <v>1224</v>
      </c>
      <c r="F231" s="40" t="s">
        <v>672</v>
      </c>
      <c r="G231" s="41" t="s">
        <v>1290</v>
      </c>
      <c r="H231" s="155" t="s">
        <v>1036</v>
      </c>
      <c r="I231" s="42">
        <v>770</v>
      </c>
      <c r="J231" s="43">
        <f t="shared" si="39"/>
        <v>617</v>
      </c>
      <c r="K231" s="43">
        <v>464</v>
      </c>
      <c r="L231" s="43">
        <f t="shared" si="36"/>
        <v>425.75</v>
      </c>
      <c r="M231" s="43">
        <f t="shared" si="37"/>
        <v>387.5</v>
      </c>
      <c r="N231" s="43">
        <f t="shared" si="38"/>
        <v>349.25</v>
      </c>
      <c r="O231" s="43">
        <v>311</v>
      </c>
      <c r="P231" s="44">
        <v>0</v>
      </c>
      <c r="Q231" s="45">
        <v>2.0299999999999998</v>
      </c>
      <c r="R231" s="43">
        <v>2.0299999999999998</v>
      </c>
      <c r="S231" s="43">
        <v>2.0299999999999998</v>
      </c>
      <c r="T231" s="43">
        <v>2.0299999999999998</v>
      </c>
      <c r="U231" s="43">
        <v>2.0299999999999998</v>
      </c>
      <c r="V231" s="43">
        <v>2.0299999999999998</v>
      </c>
      <c r="W231" s="43">
        <v>2.0299999999999998</v>
      </c>
      <c r="X231" s="45">
        <v>0.1</v>
      </c>
      <c r="Y231" s="43">
        <v>0.1</v>
      </c>
      <c r="Z231" s="43">
        <v>0.1</v>
      </c>
      <c r="AA231" s="43">
        <v>0.1</v>
      </c>
      <c r="AB231" s="43">
        <v>0.1</v>
      </c>
      <c r="AC231" s="43">
        <v>0.1</v>
      </c>
      <c r="AD231" s="43">
        <v>0.1</v>
      </c>
      <c r="AE231" s="44">
        <f>[3]Parameters!$B$38</f>
        <v>0.05</v>
      </c>
      <c r="AF231" s="44">
        <v>0</v>
      </c>
      <c r="AG231" s="44">
        <v>25</v>
      </c>
      <c r="AH231" s="44">
        <v>25</v>
      </c>
      <c r="AI231" s="46">
        <v>3.5</v>
      </c>
      <c r="AJ231" s="46" t="s">
        <v>1213</v>
      </c>
      <c r="AK231" s="46" t="s">
        <v>1287</v>
      </c>
      <c r="AL231" s="46"/>
      <c r="AM231" s="47"/>
      <c r="AN231" s="47"/>
      <c r="AO231" s="47"/>
      <c r="AP231" s="47"/>
      <c r="AQ231" s="47"/>
      <c r="AR231" s="47"/>
      <c r="AS231" s="48"/>
      <c r="AT231" s="48"/>
      <c r="AU231" s="48"/>
      <c r="AV231" s="49"/>
      <c r="AW231" s="49"/>
      <c r="AX231" s="49"/>
      <c r="AY231" s="50" t="s">
        <v>841</v>
      </c>
      <c r="AZ231" s="50"/>
      <c r="BA231" s="50"/>
      <c r="BB231" s="51"/>
      <c r="BC231" s="51"/>
      <c r="BD231" s="51"/>
      <c r="BE231" s="51"/>
      <c r="BF231" s="51"/>
      <c r="BG231" s="51"/>
      <c r="BH231" s="52"/>
      <c r="BI231" s="52"/>
      <c r="BJ231" s="52"/>
      <c r="BK231" s="52"/>
      <c r="BL231" s="53">
        <v>1</v>
      </c>
      <c r="BM231" s="54"/>
      <c r="BN231" s="55">
        <v>0.1</v>
      </c>
      <c r="BO231" s="44"/>
      <c r="BP231" s="44"/>
      <c r="BQ231" s="44"/>
      <c r="BR231" s="44"/>
      <c r="BS231" s="44"/>
      <c r="BT231" s="44"/>
      <c r="BU231" s="56">
        <f t="shared" ref="BU231:BU234" si="40">IF(BL231=1,BN231,0)</f>
        <v>0.1</v>
      </c>
      <c r="BV231" s="50"/>
      <c r="BW231" s="50"/>
      <c r="BX231" s="50"/>
      <c r="BY231" s="50"/>
      <c r="BZ231" s="50"/>
      <c r="CA231" s="50"/>
      <c r="CB231" s="163">
        <v>1.1000000000000001</v>
      </c>
      <c r="CC231" s="148">
        <v>1.44</v>
      </c>
      <c r="CD231" s="148">
        <v>1.77</v>
      </c>
      <c r="CE231" s="148">
        <v>1.91</v>
      </c>
      <c r="CF231" s="148">
        <v>2.0499999999999998</v>
      </c>
      <c r="CG231" s="148">
        <v>2.2999999999999998</v>
      </c>
      <c r="CH231" s="164">
        <v>2.5499999999999998</v>
      </c>
      <c r="CI231" s="56"/>
      <c r="CJ231" s="59"/>
      <c r="CK231" s="59"/>
      <c r="CL231" s="59"/>
      <c r="CM231" s="59"/>
      <c r="CN231" s="59"/>
      <c r="CO231" s="59"/>
      <c r="CP231" s="60"/>
      <c r="CQ231" s="61"/>
      <c r="CR231" s="61"/>
      <c r="CS231" s="61"/>
      <c r="CT231" s="61"/>
      <c r="CU231" s="61"/>
      <c r="CV231" s="61"/>
      <c r="CW231" s="62"/>
      <c r="CX231" s="63"/>
      <c r="CY231" s="63"/>
      <c r="CZ231" s="63"/>
      <c r="DA231" s="63"/>
      <c r="DB231" s="63"/>
      <c r="DC231" s="63"/>
      <c r="DD231" s="64"/>
      <c r="DE231" s="65"/>
      <c r="DF231" s="65"/>
      <c r="DG231" s="65"/>
      <c r="DH231" s="65"/>
      <c r="DI231" s="65"/>
      <c r="DJ231" s="65"/>
      <c r="DK231" s="66" t="s">
        <v>1266</v>
      </c>
      <c r="DL231" s="62"/>
      <c r="DM231" s="67"/>
      <c r="DN231" s="67"/>
      <c r="DO231" s="67"/>
      <c r="DP231" s="67"/>
      <c r="DQ231" s="67"/>
      <c r="DR231" s="67"/>
      <c r="DS231" s="68"/>
    </row>
    <row r="232" spans="1:123" x14ac:dyDescent="0.3">
      <c r="A232" s="159" t="s">
        <v>253</v>
      </c>
      <c r="B232" s="69" t="s">
        <v>1214</v>
      </c>
      <c r="C232" s="69" t="s">
        <v>1222</v>
      </c>
      <c r="D232" s="69" t="s">
        <v>1216</v>
      </c>
      <c r="E232" s="69" t="s">
        <v>1224</v>
      </c>
      <c r="F232" s="69" t="s">
        <v>672</v>
      </c>
      <c r="G232" s="70" t="s">
        <v>1291</v>
      </c>
      <c r="H232" s="157" t="s">
        <v>1036</v>
      </c>
      <c r="I232" s="42">
        <v>770</v>
      </c>
      <c r="J232" s="71">
        <f t="shared" si="39"/>
        <v>617</v>
      </c>
      <c r="K232" s="71">
        <v>464</v>
      </c>
      <c r="L232" s="71">
        <f t="shared" si="36"/>
        <v>425.75</v>
      </c>
      <c r="M232" s="71">
        <f t="shared" si="37"/>
        <v>387.5</v>
      </c>
      <c r="N232" s="71">
        <f t="shared" si="38"/>
        <v>349.25</v>
      </c>
      <c r="O232" s="71">
        <v>311</v>
      </c>
      <c r="P232" s="72">
        <v>0</v>
      </c>
      <c r="Q232" s="45">
        <v>2.0299999999999998</v>
      </c>
      <c r="R232" s="71">
        <v>2.0299999999999998</v>
      </c>
      <c r="S232" s="71">
        <v>2.0299999999999998</v>
      </c>
      <c r="T232" s="71">
        <v>2.0299999999999998</v>
      </c>
      <c r="U232" s="71">
        <v>2.0299999999999998</v>
      </c>
      <c r="V232" s="71">
        <v>2.0299999999999998</v>
      </c>
      <c r="W232" s="71">
        <v>2.0299999999999998</v>
      </c>
      <c r="X232" s="45">
        <v>0.1</v>
      </c>
      <c r="Y232" s="71">
        <v>0.1</v>
      </c>
      <c r="Z232" s="71">
        <v>0.1</v>
      </c>
      <c r="AA232" s="71">
        <v>0.1</v>
      </c>
      <c r="AB232" s="71">
        <v>0.1</v>
      </c>
      <c r="AC232" s="71">
        <v>0.1</v>
      </c>
      <c r="AD232" s="71">
        <v>0.1</v>
      </c>
      <c r="AE232" s="44">
        <f>[3]Parameters!$B$38</f>
        <v>0.05</v>
      </c>
      <c r="AF232" s="72">
        <v>0</v>
      </c>
      <c r="AG232" s="72">
        <v>25</v>
      </c>
      <c r="AH232" s="72">
        <v>25</v>
      </c>
      <c r="AI232" s="73">
        <v>3.7</v>
      </c>
      <c r="AJ232" s="73" t="s">
        <v>1213</v>
      </c>
      <c r="AK232" s="73" t="s">
        <v>1287</v>
      </c>
      <c r="AL232" s="73"/>
      <c r="AM232" s="74"/>
      <c r="AN232" s="74"/>
      <c r="AO232" s="74"/>
      <c r="AP232" s="74"/>
      <c r="AQ232" s="74"/>
      <c r="AR232" s="74"/>
      <c r="AS232" s="75"/>
      <c r="AT232" s="75"/>
      <c r="AU232" s="75"/>
      <c r="AV232" s="76"/>
      <c r="AW232" s="76"/>
      <c r="AX232" s="76"/>
      <c r="AY232" s="77" t="s">
        <v>841</v>
      </c>
      <c r="AZ232" s="77"/>
      <c r="BA232" s="77"/>
      <c r="BB232" s="77"/>
      <c r="BC232" s="77"/>
      <c r="BD232" s="77"/>
      <c r="BE232" s="77"/>
      <c r="BF232" s="77"/>
      <c r="BG232" s="77"/>
      <c r="BH232" s="78"/>
      <c r="BI232" s="78"/>
      <c r="BJ232" s="78"/>
      <c r="BK232" s="78"/>
      <c r="BL232" s="79"/>
      <c r="BM232" s="80"/>
      <c r="BN232" s="81">
        <v>0</v>
      </c>
      <c r="BO232" s="72"/>
      <c r="BP232" s="72"/>
      <c r="BQ232" s="72"/>
      <c r="BR232" s="72"/>
      <c r="BS232" s="72"/>
      <c r="BT232" s="72"/>
      <c r="BU232" s="56">
        <f t="shared" si="40"/>
        <v>0</v>
      </c>
      <c r="BV232" s="77"/>
      <c r="BW232" s="77"/>
      <c r="BX232" s="77"/>
      <c r="BY232" s="77"/>
      <c r="BZ232" s="77"/>
      <c r="CA232" s="77"/>
      <c r="CB232" s="163">
        <v>1.1000000000000001</v>
      </c>
      <c r="CC232" s="148">
        <v>1.06</v>
      </c>
      <c r="CD232" s="148">
        <v>1.01</v>
      </c>
      <c r="CE232" s="148">
        <v>1.05</v>
      </c>
      <c r="CF232" s="148">
        <v>1.08</v>
      </c>
      <c r="CG232" s="148">
        <v>1.18</v>
      </c>
      <c r="CH232" s="164">
        <v>1.28</v>
      </c>
      <c r="CI232" s="56"/>
      <c r="CJ232" s="83"/>
      <c r="CK232" s="83"/>
      <c r="CL232" s="83"/>
      <c r="CM232" s="83"/>
      <c r="CN232" s="83"/>
      <c r="CO232" s="83"/>
      <c r="CP232" s="60"/>
      <c r="CQ232" s="84"/>
      <c r="CR232" s="84"/>
      <c r="CS232" s="84"/>
      <c r="CT232" s="84"/>
      <c r="CU232" s="84"/>
      <c r="CV232" s="84"/>
      <c r="CW232" s="62"/>
      <c r="CX232" s="85"/>
      <c r="CY232" s="85"/>
      <c r="CZ232" s="85"/>
      <c r="DA232" s="85"/>
      <c r="DB232" s="85"/>
      <c r="DC232" s="85"/>
      <c r="DD232" s="64"/>
      <c r="DE232" s="86"/>
      <c r="DF232" s="86"/>
      <c r="DG232" s="86"/>
      <c r="DH232" s="86"/>
      <c r="DI232" s="86"/>
      <c r="DJ232" s="86"/>
      <c r="DK232" s="87" t="s">
        <v>1266</v>
      </c>
      <c r="DL232" s="62"/>
      <c r="DM232" s="88"/>
      <c r="DN232" s="88"/>
      <c r="DO232" s="88"/>
      <c r="DP232" s="88"/>
      <c r="DQ232" s="88"/>
      <c r="DR232" s="88"/>
      <c r="DS232" s="68"/>
    </row>
    <row r="233" spans="1:123" ht="15" thickBot="1" x14ac:dyDescent="0.35">
      <c r="A233" s="159" t="s">
        <v>254</v>
      </c>
      <c r="B233" s="40" t="s">
        <v>1214</v>
      </c>
      <c r="C233" s="40" t="s">
        <v>1222</v>
      </c>
      <c r="D233" s="40" t="s">
        <v>1216</v>
      </c>
      <c r="E233" s="40" t="s">
        <v>1224</v>
      </c>
      <c r="F233" s="40" t="s">
        <v>672</v>
      </c>
      <c r="G233" s="41" t="s">
        <v>1292</v>
      </c>
      <c r="H233" s="155" t="s">
        <v>1036</v>
      </c>
      <c r="I233" s="42">
        <v>770</v>
      </c>
      <c r="J233" s="43">
        <f t="shared" si="39"/>
        <v>617</v>
      </c>
      <c r="K233" s="43">
        <v>464</v>
      </c>
      <c r="L233" s="43">
        <f t="shared" si="36"/>
        <v>425.75</v>
      </c>
      <c r="M233" s="43">
        <f t="shared" si="37"/>
        <v>387.5</v>
      </c>
      <c r="N233" s="43">
        <f t="shared" si="38"/>
        <v>349.25</v>
      </c>
      <c r="O233" s="43">
        <v>311</v>
      </c>
      <c r="P233" s="44">
        <v>0</v>
      </c>
      <c r="Q233" s="45">
        <v>1.88</v>
      </c>
      <c r="R233" s="43">
        <v>1.88</v>
      </c>
      <c r="S233" s="43">
        <v>1.88</v>
      </c>
      <c r="T233" s="43">
        <v>1.88</v>
      </c>
      <c r="U233" s="43">
        <v>1.88</v>
      </c>
      <c r="V233" s="43">
        <v>1.88</v>
      </c>
      <c r="W233" s="43">
        <v>1.88</v>
      </c>
      <c r="X233" s="45">
        <v>0.52</v>
      </c>
      <c r="Y233" s="43">
        <v>0.52</v>
      </c>
      <c r="Z233" s="43">
        <v>0.52</v>
      </c>
      <c r="AA233" s="43">
        <v>0.52</v>
      </c>
      <c r="AB233" s="43">
        <v>0.52</v>
      </c>
      <c r="AC233" s="43">
        <v>0.52</v>
      </c>
      <c r="AD233" s="43">
        <v>0.52</v>
      </c>
      <c r="AE233" s="44">
        <f>[3]Parameters!$B$38</f>
        <v>0.05</v>
      </c>
      <c r="AF233" s="44">
        <v>0</v>
      </c>
      <c r="AG233" s="44">
        <v>15</v>
      </c>
      <c r="AH233" s="44">
        <v>25</v>
      </c>
      <c r="AI233" s="46">
        <v>3.7</v>
      </c>
      <c r="AJ233" s="46" t="s">
        <v>1213</v>
      </c>
      <c r="AK233" s="46" t="s">
        <v>1287</v>
      </c>
      <c r="AL233" s="46"/>
      <c r="AM233" s="47"/>
      <c r="AN233" s="47"/>
      <c r="AO233" s="47"/>
      <c r="AP233" s="47"/>
      <c r="AQ233" s="47"/>
      <c r="AR233" s="47"/>
      <c r="AS233" s="48"/>
      <c r="AT233" s="48"/>
      <c r="AU233" s="48"/>
      <c r="AV233" s="49"/>
      <c r="AW233" s="49"/>
      <c r="AX233" s="49"/>
      <c r="AY233" s="50" t="s">
        <v>841</v>
      </c>
      <c r="AZ233" s="50"/>
      <c r="BA233" s="50"/>
      <c r="BB233" s="51"/>
      <c r="BC233" s="51"/>
      <c r="BD233" s="51"/>
      <c r="BE233" s="51"/>
      <c r="BF233" s="51"/>
      <c r="BG233" s="51"/>
      <c r="BH233" s="52"/>
      <c r="BI233" s="52"/>
      <c r="BJ233" s="52"/>
      <c r="BK233" s="52"/>
      <c r="BL233" s="53">
        <v>1</v>
      </c>
      <c r="BM233" s="54"/>
      <c r="BN233" s="109">
        <v>3.5</v>
      </c>
      <c r="BO233" s="44"/>
      <c r="BP233" s="44"/>
      <c r="BQ233" s="44"/>
      <c r="BR233" s="44"/>
      <c r="BS233" s="44"/>
      <c r="BT233" s="44"/>
      <c r="BU233" s="56">
        <f t="shared" si="40"/>
        <v>3.5</v>
      </c>
      <c r="BV233" s="50"/>
      <c r="BW233" s="50"/>
      <c r="BX233" s="50"/>
      <c r="BY233" s="50"/>
      <c r="BZ233" s="50"/>
      <c r="CA233" s="50"/>
      <c r="CB233" s="165">
        <v>3.5</v>
      </c>
      <c r="CC233" s="166">
        <v>4.63</v>
      </c>
      <c r="CD233" s="166">
        <v>5.76</v>
      </c>
      <c r="CE233" s="166">
        <v>8.1199999999999992</v>
      </c>
      <c r="CF233" s="166">
        <v>10.48</v>
      </c>
      <c r="CG233" s="166">
        <v>13.48</v>
      </c>
      <c r="CH233" s="167">
        <v>16.48</v>
      </c>
      <c r="CI233" s="56">
        <f>12*0.5</f>
        <v>6</v>
      </c>
      <c r="CJ233" s="59"/>
      <c r="CK233" s="59"/>
      <c r="CL233" s="59"/>
      <c r="CM233" s="59"/>
      <c r="CN233" s="59"/>
      <c r="CO233" s="59"/>
      <c r="CP233" s="60"/>
      <c r="CQ233" s="61"/>
      <c r="CR233" s="61"/>
      <c r="CS233" s="61"/>
      <c r="CT233" s="61"/>
      <c r="CU233" s="61"/>
      <c r="CV233" s="61"/>
      <c r="CW233" s="62"/>
      <c r="CX233" s="63"/>
      <c r="CY233" s="63"/>
      <c r="CZ233" s="63"/>
      <c r="DA233" s="63"/>
      <c r="DB233" s="63"/>
      <c r="DC233" s="63"/>
      <c r="DD233" s="64"/>
      <c r="DE233" s="65"/>
      <c r="DF233" s="65"/>
      <c r="DG233" s="65"/>
      <c r="DH233" s="65"/>
      <c r="DI233" s="65"/>
      <c r="DJ233" s="65"/>
      <c r="DK233" s="66" t="s">
        <v>1285</v>
      </c>
      <c r="DL233" s="62"/>
      <c r="DM233" s="67"/>
      <c r="DN233" s="67"/>
      <c r="DO233" s="67"/>
      <c r="DP233" s="67"/>
      <c r="DQ233" s="67"/>
      <c r="DR233" s="67"/>
      <c r="DS233" s="68"/>
    </row>
    <row r="234" spans="1:123" x14ac:dyDescent="0.3">
      <c r="A234" s="156" t="s">
        <v>255</v>
      </c>
      <c r="B234" s="69" t="s">
        <v>1214</v>
      </c>
      <c r="C234" s="69" t="s">
        <v>1222</v>
      </c>
      <c r="D234" s="69" t="s">
        <v>1216</v>
      </c>
      <c r="E234" s="69" t="s">
        <v>1224</v>
      </c>
      <c r="F234" s="69" t="s">
        <v>672</v>
      </c>
      <c r="G234" s="70" t="s">
        <v>1293</v>
      </c>
      <c r="H234" s="157" t="s">
        <v>1036</v>
      </c>
      <c r="I234" s="42">
        <v>4283.99</v>
      </c>
      <c r="J234" s="71">
        <v>4270.37</v>
      </c>
      <c r="K234" s="71">
        <v>4256.76</v>
      </c>
      <c r="L234" s="43">
        <f t="shared" si="36"/>
        <v>4243.8325000000004</v>
      </c>
      <c r="M234" s="43">
        <f t="shared" si="37"/>
        <v>4230.9050000000007</v>
      </c>
      <c r="N234" s="43">
        <f t="shared" si="38"/>
        <v>4217.9775000000009</v>
      </c>
      <c r="O234" s="71">
        <v>4205.05</v>
      </c>
      <c r="P234" s="72">
        <v>0</v>
      </c>
      <c r="Q234" s="45">
        <v>10.76</v>
      </c>
      <c r="R234" s="71">
        <v>10.76</v>
      </c>
      <c r="S234" s="71">
        <v>10.76</v>
      </c>
      <c r="T234" s="71">
        <v>10.76</v>
      </c>
      <c r="U234" s="71">
        <v>10.76</v>
      </c>
      <c r="V234" s="71">
        <v>10.76</v>
      </c>
      <c r="W234" s="71">
        <v>10.76</v>
      </c>
      <c r="X234" s="45">
        <v>0.15</v>
      </c>
      <c r="Y234" s="71">
        <v>0.15</v>
      </c>
      <c r="Z234" s="71">
        <v>0.15</v>
      </c>
      <c r="AA234" s="71">
        <v>0.15</v>
      </c>
      <c r="AB234" s="71">
        <v>0.15</v>
      </c>
      <c r="AC234" s="71">
        <v>0.15</v>
      </c>
      <c r="AD234" s="71">
        <v>0.15</v>
      </c>
      <c r="AE234" s="44">
        <f>[3]Parameters!$B$38</f>
        <v>0.05</v>
      </c>
      <c r="AF234" s="72">
        <v>0</v>
      </c>
      <c r="AG234" s="72">
        <v>30</v>
      </c>
      <c r="AH234" s="72">
        <v>30</v>
      </c>
      <c r="AI234" s="73">
        <v>9.1</v>
      </c>
      <c r="AJ234" s="73" t="s">
        <v>1213</v>
      </c>
      <c r="AK234" s="73" t="s">
        <v>1294</v>
      </c>
      <c r="AL234" s="73"/>
      <c r="AM234" s="74"/>
      <c r="AN234" s="74"/>
      <c r="AO234" s="74"/>
      <c r="AP234" s="74"/>
      <c r="AQ234" s="74"/>
      <c r="AR234" s="74"/>
      <c r="AS234" s="75"/>
      <c r="AT234" s="75"/>
      <c r="AU234" s="75"/>
      <c r="AV234" s="76"/>
      <c r="AW234" s="76"/>
      <c r="AX234" s="76"/>
      <c r="AY234" s="77" t="s">
        <v>841</v>
      </c>
      <c r="AZ234" s="77"/>
      <c r="BA234" s="77"/>
      <c r="BB234" s="77"/>
      <c r="BC234" s="77"/>
      <c r="BD234" s="77"/>
      <c r="BE234" s="77"/>
      <c r="BF234" s="77"/>
      <c r="BG234" s="77"/>
      <c r="BH234" s="78"/>
      <c r="BI234" s="78"/>
      <c r="BJ234" s="78"/>
      <c r="BK234" s="78"/>
      <c r="BL234" s="79"/>
      <c r="BM234" s="80"/>
      <c r="BN234" s="81">
        <v>0.04</v>
      </c>
      <c r="BO234" s="72"/>
      <c r="BP234" s="72"/>
      <c r="BQ234" s="72"/>
      <c r="BR234" s="72"/>
      <c r="BS234" s="72"/>
      <c r="BT234" s="72">
        <v>0.04</v>
      </c>
      <c r="BU234" s="56">
        <f t="shared" si="40"/>
        <v>0</v>
      </c>
      <c r="BV234" s="77">
        <v>0.04</v>
      </c>
      <c r="BW234" s="77">
        <v>0.04</v>
      </c>
      <c r="BX234" s="77"/>
      <c r="BY234" s="77"/>
      <c r="BZ234" s="77"/>
      <c r="CA234" s="77"/>
      <c r="CB234" s="57">
        <v>0.04</v>
      </c>
      <c r="CC234" s="148">
        <v>0.04</v>
      </c>
      <c r="CD234" s="148">
        <v>0.04</v>
      </c>
      <c r="CE234" s="148">
        <v>0.04</v>
      </c>
      <c r="CF234" s="148">
        <v>0.04</v>
      </c>
      <c r="CG234" s="148">
        <v>0.04</v>
      </c>
      <c r="CH234" s="148">
        <v>0.04</v>
      </c>
      <c r="CI234" s="56"/>
      <c r="CJ234" s="83"/>
      <c r="CK234" s="83"/>
      <c r="CL234" s="83"/>
      <c r="CM234" s="83"/>
      <c r="CN234" s="83"/>
      <c r="CO234" s="83"/>
      <c r="CP234" s="60"/>
      <c r="CQ234" s="84"/>
      <c r="CR234" s="84"/>
      <c r="CS234" s="84"/>
      <c r="CT234" s="84"/>
      <c r="CU234" s="84"/>
      <c r="CV234" s="84"/>
      <c r="CW234" s="62"/>
      <c r="CX234" s="85"/>
      <c r="CY234" s="85"/>
      <c r="CZ234" s="85"/>
      <c r="DA234" s="85"/>
      <c r="DB234" s="85"/>
      <c r="DC234" s="85"/>
      <c r="DD234" s="64"/>
      <c r="DE234" s="86"/>
      <c r="DF234" s="86"/>
      <c r="DG234" s="86"/>
      <c r="DH234" s="86"/>
      <c r="DI234" s="86"/>
      <c r="DJ234" s="86"/>
      <c r="DK234" s="87" t="s">
        <v>1295</v>
      </c>
      <c r="DL234" s="62"/>
      <c r="DM234" s="88"/>
      <c r="DN234" s="88"/>
      <c r="DO234" s="88"/>
      <c r="DP234" s="88"/>
      <c r="DQ234" s="88"/>
      <c r="DR234" s="88"/>
      <c r="DS234" s="68"/>
    </row>
    <row r="235" spans="1:123" x14ac:dyDescent="0.3">
      <c r="A235" s="168" t="s">
        <v>256</v>
      </c>
      <c r="B235" s="69" t="s">
        <v>1214</v>
      </c>
      <c r="C235" s="69" t="s">
        <v>1222</v>
      </c>
      <c r="D235" s="69" t="s">
        <v>1190</v>
      </c>
      <c r="E235" s="69" t="s">
        <v>1224</v>
      </c>
      <c r="F235" s="40" t="s">
        <v>1296</v>
      </c>
      <c r="G235" s="70" t="s">
        <v>1297</v>
      </c>
      <c r="H235" s="157" t="s">
        <v>1036</v>
      </c>
      <c r="I235" s="42">
        <f>J235-(J$4-I$4)*((K235-J235)/(K$4-J$4))</f>
        <v>2584.9290240000005</v>
      </c>
      <c r="J235" s="169">
        <v>2584.9290240000005</v>
      </c>
      <c r="K235" s="169">
        <v>2584.9290240000005</v>
      </c>
      <c r="L235" s="138">
        <v>2584.9290240000005</v>
      </c>
      <c r="M235" s="138">
        <v>2584.9290240000005</v>
      </c>
      <c r="N235" s="138">
        <v>2584.9290240000005</v>
      </c>
      <c r="O235" s="169">
        <v>2584.9290240000005</v>
      </c>
      <c r="P235" s="72"/>
      <c r="Q235" s="42">
        <f t="shared" ref="Q235:Q298" si="41">R235-(R$4-Q$4)*((S235-R235)/(S$4-R$4))</f>
        <v>35.150000000000006</v>
      </c>
      <c r="R235" s="169">
        <v>35.150000000000006</v>
      </c>
      <c r="S235" s="169">
        <v>35.150000000000006</v>
      </c>
      <c r="T235" s="169">
        <v>35.150000000000006</v>
      </c>
      <c r="U235" s="169">
        <v>35.150000000000006</v>
      </c>
      <c r="V235" s="169">
        <v>35.150000000000006</v>
      </c>
      <c r="W235" s="169">
        <v>35.150000000000006</v>
      </c>
      <c r="X235" s="42">
        <f t="shared" ref="X235:X298" si="42">Y235-(Y$4-X$4)*((Z235-Y235)/(Z$4-Y$4))</f>
        <v>0.7871700152176383</v>
      </c>
      <c r="Y235" s="169">
        <v>0.7871700152176383</v>
      </c>
      <c r="Z235" s="169">
        <v>0.7871700152176383</v>
      </c>
      <c r="AA235" s="169">
        <v>0.7871700152176383</v>
      </c>
      <c r="AB235" s="169">
        <v>0.7871700152176383</v>
      </c>
      <c r="AC235" s="169">
        <v>0.7871700152176383</v>
      </c>
      <c r="AD235" s="169">
        <v>0.7871700152176383</v>
      </c>
      <c r="AE235" s="44">
        <f>[3]Parameters!$B$38</f>
        <v>0.05</v>
      </c>
      <c r="AF235" s="72"/>
      <c r="AG235" s="72">
        <v>40</v>
      </c>
      <c r="AH235" s="72">
        <v>40</v>
      </c>
      <c r="AI235" s="73">
        <v>29.959</v>
      </c>
      <c r="AJ235" s="73" t="s">
        <v>1213</v>
      </c>
      <c r="AK235" s="73" t="s">
        <v>907</v>
      </c>
      <c r="AL235" s="73"/>
      <c r="AM235" s="74"/>
      <c r="AN235" s="74"/>
      <c r="AO235" s="74"/>
      <c r="AP235" s="74"/>
      <c r="AQ235" s="74"/>
      <c r="AR235" s="74"/>
      <c r="AS235" s="75"/>
      <c r="AT235" s="75"/>
      <c r="AU235" s="75"/>
      <c r="AV235" s="76"/>
      <c r="AW235" s="76"/>
      <c r="AX235" s="76"/>
      <c r="AY235" s="77" t="s">
        <v>841</v>
      </c>
      <c r="AZ235" s="77"/>
      <c r="BA235" s="77"/>
      <c r="BB235" s="77"/>
      <c r="BC235" s="77"/>
      <c r="BD235" s="77"/>
      <c r="BE235" s="77"/>
      <c r="BF235" s="77"/>
      <c r="BG235" s="77"/>
      <c r="BH235" s="78"/>
      <c r="BI235" s="78"/>
      <c r="BJ235" s="78"/>
      <c r="BK235" s="78"/>
      <c r="BL235" s="79"/>
      <c r="BM235" s="80"/>
      <c r="BN235" s="170">
        <v>17.766799999999996</v>
      </c>
      <c r="BO235" s="89"/>
      <c r="BP235" s="72">
        <v>3.7428999999999997</v>
      </c>
      <c r="BQ235" s="72">
        <v>5.1552000000000007</v>
      </c>
      <c r="BR235" s="72">
        <v>4.2893999999999997</v>
      </c>
      <c r="BS235" s="72">
        <v>2.0547</v>
      </c>
      <c r="BT235" s="72">
        <v>0.24959999999999999</v>
      </c>
      <c r="BU235" s="56"/>
      <c r="BV235" s="77"/>
      <c r="BW235" s="77"/>
      <c r="BX235" s="77"/>
      <c r="BY235" s="77"/>
      <c r="BZ235" s="77"/>
      <c r="CA235" s="77"/>
      <c r="CB235" s="57"/>
      <c r="CC235" s="82">
        <v>250</v>
      </c>
      <c r="CD235" s="82">
        <v>250</v>
      </c>
      <c r="CE235" s="82">
        <v>250</v>
      </c>
      <c r="CF235" s="82">
        <v>250</v>
      </c>
      <c r="CG235" s="82">
        <v>250</v>
      </c>
      <c r="CH235" s="82">
        <v>250</v>
      </c>
      <c r="CI235" s="56"/>
      <c r="CJ235" s="83"/>
      <c r="CK235" s="83"/>
      <c r="CL235" s="83"/>
      <c r="CM235" s="83"/>
      <c r="CN235" s="83"/>
      <c r="CO235" s="83"/>
      <c r="CP235" s="60"/>
      <c r="CQ235" s="84"/>
      <c r="CR235" s="84"/>
      <c r="CS235" s="84"/>
      <c r="CT235" s="84"/>
      <c r="CU235" s="84"/>
      <c r="CV235" s="84"/>
      <c r="CW235" s="62"/>
      <c r="CX235" s="85"/>
      <c r="CY235" s="85"/>
      <c r="CZ235" s="85"/>
      <c r="DA235" s="85"/>
      <c r="DB235" s="85"/>
      <c r="DC235" s="85"/>
      <c r="DD235" s="64"/>
      <c r="DE235" s="86"/>
      <c r="DF235" s="86"/>
      <c r="DG235" s="86"/>
      <c r="DH235" s="86"/>
      <c r="DI235" s="86"/>
      <c r="DJ235" s="86"/>
      <c r="DK235" s="87" t="s">
        <v>1189</v>
      </c>
      <c r="DL235" s="62"/>
      <c r="DM235" s="88"/>
      <c r="DN235" s="88"/>
      <c r="DO235" s="88"/>
      <c r="DP235" s="88"/>
      <c r="DQ235" s="88"/>
      <c r="DR235" s="88"/>
      <c r="DS235" s="68"/>
    </row>
    <row r="236" spans="1:123" x14ac:dyDescent="0.3">
      <c r="A236" s="168" t="s">
        <v>257</v>
      </c>
      <c r="B236" s="40" t="s">
        <v>1214</v>
      </c>
      <c r="C236" s="40" t="s">
        <v>1222</v>
      </c>
      <c r="D236" s="40" t="s">
        <v>1190</v>
      </c>
      <c r="E236" s="40" t="s">
        <v>1224</v>
      </c>
      <c r="F236" s="40" t="s">
        <v>1296</v>
      </c>
      <c r="G236" s="41" t="s">
        <v>1298</v>
      </c>
      <c r="H236" s="155" t="s">
        <v>1036</v>
      </c>
      <c r="I236" s="42">
        <f t="shared" ref="I236:I299" si="43">J236-(J$4-I$4)*((K236-J236)/(K$4-J$4))</f>
        <v>2643.4300492800003</v>
      </c>
      <c r="J236" s="138">
        <v>2629.1449152000005</v>
      </c>
      <c r="K236" s="138">
        <v>2605.3363584000008</v>
      </c>
      <c r="L236" s="138">
        <v>2600.2345248000006</v>
      </c>
      <c r="M236" s="138">
        <v>2595.1326912000004</v>
      </c>
      <c r="N236" s="138">
        <v>2590.0308576000007</v>
      </c>
      <c r="O236" s="138">
        <v>2584.9290240000005</v>
      </c>
      <c r="P236" s="44"/>
      <c r="Q236" s="42">
        <f t="shared" si="41"/>
        <v>46.410000000000004</v>
      </c>
      <c r="R236" s="138">
        <v>45.825000000000003</v>
      </c>
      <c r="S236" s="138">
        <v>44.85</v>
      </c>
      <c r="T236" s="138">
        <v>44.362499999999997</v>
      </c>
      <c r="U236" s="138">
        <v>43.875</v>
      </c>
      <c r="V236" s="138">
        <v>42.9</v>
      </c>
      <c r="W236" s="138">
        <v>41.924999999999997</v>
      </c>
      <c r="X236" s="42">
        <f t="shared" si="42"/>
        <v>1.4224451949782146</v>
      </c>
      <c r="Y236" s="138">
        <v>1.4057095293697941</v>
      </c>
      <c r="Z236" s="138">
        <v>1.3778167533557599</v>
      </c>
      <c r="AA236" s="138">
        <v>1.3526361681338919</v>
      </c>
      <c r="AB236" s="138">
        <v>1.3274555829120243</v>
      </c>
      <c r="AC236" s="138">
        <v>1.3031953840486059</v>
      </c>
      <c r="AD236" s="138">
        <v>1.2789351851851876</v>
      </c>
      <c r="AE236" s="44">
        <f>[3]Parameters!$B$38</f>
        <v>0.05</v>
      </c>
      <c r="AF236" s="44"/>
      <c r="AG236" s="44">
        <v>40</v>
      </c>
      <c r="AH236" s="44">
        <v>40</v>
      </c>
      <c r="AI236" s="46">
        <v>29.959</v>
      </c>
      <c r="AJ236" s="46" t="s">
        <v>1213</v>
      </c>
      <c r="AK236" s="46" t="s">
        <v>907</v>
      </c>
      <c r="AL236" s="46"/>
      <c r="AM236" s="47"/>
      <c r="AN236" s="47"/>
      <c r="AO236" s="47"/>
      <c r="AP236" s="47"/>
      <c r="AQ236" s="47"/>
      <c r="AR236" s="47"/>
      <c r="AS236" s="48"/>
      <c r="AT236" s="48"/>
      <c r="AU236" s="48"/>
      <c r="AV236" s="49"/>
      <c r="AW236" s="49"/>
      <c r="AX236" s="49"/>
      <c r="AY236" s="50" t="s">
        <v>841</v>
      </c>
      <c r="AZ236" s="50"/>
      <c r="BA236" s="50"/>
      <c r="BB236" s="51"/>
      <c r="BC236" s="51"/>
      <c r="BD236" s="51"/>
      <c r="BE236" s="51"/>
      <c r="BF236" s="51"/>
      <c r="BG236" s="51"/>
      <c r="BH236" s="52"/>
      <c r="BI236" s="52"/>
      <c r="BJ236" s="52"/>
      <c r="BK236" s="52"/>
      <c r="BL236" s="53"/>
      <c r="BM236" s="54"/>
      <c r="BN236" s="170">
        <v>18.343800000000002</v>
      </c>
      <c r="BO236" s="89"/>
      <c r="BP236" s="44">
        <v>1.3528</v>
      </c>
      <c r="BQ236" s="44">
        <v>0.45250000000000001</v>
      </c>
      <c r="BR236" s="44">
        <v>1.018</v>
      </c>
      <c r="BS236" s="44">
        <v>5.3810000000000002</v>
      </c>
      <c r="BT236" s="44">
        <v>0.93600000000000005</v>
      </c>
      <c r="BU236" s="56"/>
      <c r="BV236" s="50"/>
      <c r="BW236" s="50"/>
      <c r="BX236" s="50"/>
      <c r="BY236" s="50"/>
      <c r="BZ236" s="50"/>
      <c r="CA236" s="50"/>
      <c r="CB236" s="57"/>
      <c r="CC236" s="82">
        <v>250</v>
      </c>
      <c r="CD236" s="82">
        <v>250</v>
      </c>
      <c r="CE236" s="82">
        <v>250</v>
      </c>
      <c r="CF236" s="82">
        <v>250</v>
      </c>
      <c r="CG236" s="82">
        <v>250</v>
      </c>
      <c r="CH236" s="82">
        <v>250</v>
      </c>
      <c r="CI236" s="56"/>
      <c r="CJ236" s="59"/>
      <c r="CK236" s="59"/>
      <c r="CL236" s="59"/>
      <c r="CM236" s="59"/>
      <c r="CN236" s="59"/>
      <c r="CO236" s="59"/>
      <c r="CP236" s="60"/>
      <c r="CQ236" s="61"/>
      <c r="CR236" s="61"/>
      <c r="CS236" s="61"/>
      <c r="CT236" s="61"/>
      <c r="CU236" s="61"/>
      <c r="CV236" s="61"/>
      <c r="CW236" s="62"/>
      <c r="CX236" s="63"/>
      <c r="CY236" s="63"/>
      <c r="CZ236" s="63"/>
      <c r="DA236" s="63"/>
      <c r="DB236" s="63"/>
      <c r="DC236" s="63"/>
      <c r="DD236" s="64"/>
      <c r="DE236" s="65"/>
      <c r="DF236" s="65"/>
      <c r="DG236" s="65"/>
      <c r="DH236" s="65"/>
      <c r="DI236" s="65"/>
      <c r="DJ236" s="65"/>
      <c r="DK236" s="66" t="s">
        <v>1189</v>
      </c>
      <c r="DL236" s="62"/>
      <c r="DM236" s="67"/>
      <c r="DN236" s="67"/>
      <c r="DO236" s="67"/>
      <c r="DP236" s="67"/>
      <c r="DQ236" s="67"/>
      <c r="DR236" s="67"/>
      <c r="DS236" s="68"/>
    </row>
    <row r="237" spans="1:123" x14ac:dyDescent="0.3">
      <c r="A237" s="168" t="s">
        <v>258</v>
      </c>
      <c r="B237" s="69" t="s">
        <v>1214</v>
      </c>
      <c r="C237" s="69" t="s">
        <v>1222</v>
      </c>
      <c r="D237" s="69" t="s">
        <v>1190</v>
      </c>
      <c r="E237" s="69" t="s">
        <v>1224</v>
      </c>
      <c r="F237" s="40" t="s">
        <v>1296</v>
      </c>
      <c r="G237" s="70" t="s">
        <v>1299</v>
      </c>
      <c r="H237" s="157" t="s">
        <v>1036</v>
      </c>
      <c r="I237" s="42">
        <f t="shared" si="43"/>
        <v>5095.6297703424016</v>
      </c>
      <c r="J237" s="169">
        <v>5025.1020226560013</v>
      </c>
      <c r="K237" s="169">
        <v>4907.5557765120011</v>
      </c>
      <c r="L237" s="138">
        <v>4841.4360130560017</v>
      </c>
      <c r="M237" s="138">
        <v>4775.3162496000014</v>
      </c>
      <c r="N237" s="138">
        <v>4701.8498457600017</v>
      </c>
      <c r="O237" s="169">
        <v>4628.3834419200011</v>
      </c>
      <c r="P237" s="72"/>
      <c r="Q237" s="42">
        <f t="shared" si="41"/>
        <v>67.86</v>
      </c>
      <c r="R237" s="169">
        <v>66.78</v>
      </c>
      <c r="S237" s="169">
        <v>64.98</v>
      </c>
      <c r="T237" s="169">
        <v>63.280000000000008</v>
      </c>
      <c r="U237" s="169">
        <v>61.580000000000013</v>
      </c>
      <c r="V237" s="169">
        <v>61.080000000000013</v>
      </c>
      <c r="W237" s="169">
        <v>60.580000000000013</v>
      </c>
      <c r="X237" s="42">
        <f t="shared" si="42"/>
        <v>20.359999999999996</v>
      </c>
      <c r="Y237" s="169">
        <v>19.549999999999997</v>
      </c>
      <c r="Z237" s="169">
        <v>18.2</v>
      </c>
      <c r="AA237" s="169">
        <v>16.25</v>
      </c>
      <c r="AB237" s="169">
        <v>14.3</v>
      </c>
      <c r="AC237" s="169">
        <v>13</v>
      </c>
      <c r="AD237" s="169">
        <v>11.7</v>
      </c>
      <c r="AE237" s="44">
        <f>[3]Parameters!$B$38</f>
        <v>0.05</v>
      </c>
      <c r="AF237" s="72"/>
      <c r="AG237" s="72">
        <v>40</v>
      </c>
      <c r="AH237" s="72">
        <v>40</v>
      </c>
      <c r="AI237" s="73">
        <v>29.959</v>
      </c>
      <c r="AJ237" s="73" t="s">
        <v>1213</v>
      </c>
      <c r="AK237" s="73" t="s">
        <v>907</v>
      </c>
      <c r="AL237" s="73"/>
      <c r="AM237" s="74"/>
      <c r="AN237" s="74"/>
      <c r="AO237" s="74"/>
      <c r="AP237" s="74"/>
      <c r="AQ237" s="74"/>
      <c r="AR237" s="74"/>
      <c r="AS237" s="75"/>
      <c r="AT237" s="75"/>
      <c r="AU237" s="75"/>
      <c r="AV237" s="76"/>
      <c r="AW237" s="76"/>
      <c r="AX237" s="76"/>
      <c r="AY237" s="77" t="s">
        <v>841</v>
      </c>
      <c r="AZ237" s="77"/>
      <c r="BA237" s="77"/>
      <c r="BB237" s="77"/>
      <c r="BC237" s="77"/>
      <c r="BD237" s="77"/>
      <c r="BE237" s="77"/>
      <c r="BF237" s="77"/>
      <c r="BG237" s="77"/>
      <c r="BH237" s="78"/>
      <c r="BI237" s="78"/>
      <c r="BJ237" s="78"/>
      <c r="BK237" s="78"/>
      <c r="BL237" s="79"/>
      <c r="BM237" s="80"/>
      <c r="BN237" s="170">
        <v>0</v>
      </c>
      <c r="BO237" s="72"/>
      <c r="BP237" s="72">
        <v>0</v>
      </c>
      <c r="BQ237" s="72">
        <v>0</v>
      </c>
      <c r="BR237" s="72">
        <v>0</v>
      </c>
      <c r="BS237" s="72">
        <v>0</v>
      </c>
      <c r="BT237" s="72">
        <v>0</v>
      </c>
      <c r="BU237" s="56"/>
      <c r="BV237" s="77"/>
      <c r="BW237" s="77"/>
      <c r="BX237" s="77"/>
      <c r="BY237" s="77"/>
      <c r="BZ237" s="77"/>
      <c r="CA237" s="77"/>
      <c r="CB237" s="57"/>
      <c r="CC237" s="82">
        <v>250</v>
      </c>
      <c r="CD237" s="82">
        <v>250</v>
      </c>
      <c r="CE237" s="82">
        <v>250</v>
      </c>
      <c r="CF237" s="82">
        <v>250</v>
      </c>
      <c r="CG237" s="82">
        <v>250</v>
      </c>
      <c r="CH237" s="82">
        <v>250</v>
      </c>
      <c r="CI237" s="56"/>
      <c r="CJ237" s="83"/>
      <c r="CK237" s="83"/>
      <c r="CL237" s="83"/>
      <c r="CM237" s="83"/>
      <c r="CN237" s="83"/>
      <c r="CO237" s="83"/>
      <c r="CP237" s="60"/>
      <c r="CQ237" s="84"/>
      <c r="CR237" s="84"/>
      <c r="CS237" s="84"/>
      <c r="CT237" s="84"/>
      <c r="CU237" s="84"/>
      <c r="CV237" s="84"/>
      <c r="CW237" s="62"/>
      <c r="CX237" s="85"/>
      <c r="CY237" s="85"/>
      <c r="CZ237" s="85"/>
      <c r="DA237" s="85"/>
      <c r="DB237" s="85"/>
      <c r="DC237" s="85"/>
      <c r="DD237" s="64"/>
      <c r="DE237" s="86"/>
      <c r="DF237" s="86"/>
      <c r="DG237" s="86"/>
      <c r="DH237" s="86"/>
      <c r="DI237" s="86"/>
      <c r="DJ237" s="86"/>
      <c r="DK237" s="87" t="s">
        <v>1189</v>
      </c>
      <c r="DL237" s="62"/>
      <c r="DM237" s="88"/>
      <c r="DN237" s="88"/>
      <c r="DO237" s="88"/>
      <c r="DP237" s="88"/>
      <c r="DQ237" s="88"/>
      <c r="DR237" s="88"/>
      <c r="DS237" s="68"/>
    </row>
    <row r="238" spans="1:123" x14ac:dyDescent="0.3">
      <c r="A238" s="168" t="s">
        <v>259</v>
      </c>
      <c r="B238" s="40" t="s">
        <v>1214</v>
      </c>
      <c r="C238" s="40" t="s">
        <v>1222</v>
      </c>
      <c r="D238" s="40" t="s">
        <v>1190</v>
      </c>
      <c r="E238" s="40" t="s">
        <v>1224</v>
      </c>
      <c r="F238" s="40" t="s">
        <v>1296</v>
      </c>
      <c r="G238" s="41" t="s">
        <v>1300</v>
      </c>
      <c r="H238" s="155" t="s">
        <v>1036</v>
      </c>
      <c r="I238" s="42">
        <f t="shared" si="43"/>
        <v>689.31440640000005</v>
      </c>
      <c r="J238" s="138">
        <v>684.02361600000006</v>
      </c>
      <c r="K238" s="138">
        <v>675.20563200000004</v>
      </c>
      <c r="L238" s="138">
        <v>673.3160640000001</v>
      </c>
      <c r="M238" s="138">
        <v>671.42649600000004</v>
      </c>
      <c r="N238" s="138">
        <v>669.53692799999999</v>
      </c>
      <c r="O238" s="138">
        <v>667.64736000000005</v>
      </c>
      <c r="P238" s="44"/>
      <c r="Q238" s="42">
        <f t="shared" si="41"/>
        <v>19.965000000000003</v>
      </c>
      <c r="R238" s="138">
        <v>19.965000000000003</v>
      </c>
      <c r="S238" s="138">
        <v>19.965000000000003</v>
      </c>
      <c r="T238" s="138">
        <v>19.965000000000003</v>
      </c>
      <c r="U238" s="138">
        <v>19.965000000000003</v>
      </c>
      <c r="V238" s="138">
        <v>19.965000000000003</v>
      </c>
      <c r="W238" s="138">
        <v>19.965000000000003</v>
      </c>
      <c r="X238" s="42">
        <f t="shared" si="42"/>
        <v>0.64230574024822706</v>
      </c>
      <c r="Y238" s="138">
        <v>0.64230574024822706</v>
      </c>
      <c r="Z238" s="138">
        <v>0.64230574024822706</v>
      </c>
      <c r="AA238" s="138">
        <v>0.64230574024822706</v>
      </c>
      <c r="AB238" s="138">
        <v>0.64230574024822706</v>
      </c>
      <c r="AC238" s="138">
        <v>0.64230574024822706</v>
      </c>
      <c r="AD238" s="138">
        <v>0.64230574024822706</v>
      </c>
      <c r="AE238" s="44">
        <f>[3]Parameters!$B$38</f>
        <v>0.05</v>
      </c>
      <c r="AF238" s="44"/>
      <c r="AG238" s="44">
        <v>30</v>
      </c>
      <c r="AH238" s="44">
        <v>30</v>
      </c>
      <c r="AI238" s="46">
        <v>29.959</v>
      </c>
      <c r="AJ238" s="46" t="s">
        <v>1213</v>
      </c>
      <c r="AK238" s="46" t="s">
        <v>907</v>
      </c>
      <c r="AL238" s="46"/>
      <c r="AM238" s="47"/>
      <c r="AN238" s="47"/>
      <c r="AO238" s="47"/>
      <c r="AP238" s="47"/>
      <c r="AQ238" s="47"/>
      <c r="AR238" s="47"/>
      <c r="AS238" s="48"/>
      <c r="AT238" s="48"/>
      <c r="AU238" s="48"/>
      <c r="AV238" s="49"/>
      <c r="AW238" s="49"/>
      <c r="AX238" s="49"/>
      <c r="AY238" s="50" t="s">
        <v>841</v>
      </c>
      <c r="AZ238" s="50"/>
      <c r="BA238" s="50"/>
      <c r="BB238" s="51"/>
      <c r="BC238" s="51"/>
      <c r="BD238" s="51"/>
      <c r="BE238" s="51"/>
      <c r="BF238" s="51"/>
      <c r="BG238" s="51"/>
      <c r="BH238" s="52"/>
      <c r="BI238" s="52"/>
      <c r="BJ238" s="52"/>
      <c r="BK238" s="52"/>
      <c r="BL238" s="53"/>
      <c r="BM238" s="54"/>
      <c r="BN238" s="170">
        <v>1.3079961730051404</v>
      </c>
      <c r="BO238" s="44"/>
      <c r="BP238" s="44">
        <v>0.44318000000000002</v>
      </c>
      <c r="BQ238" s="44">
        <v>0.7177</v>
      </c>
      <c r="BR238" s="44">
        <v>0.10396000000000001</v>
      </c>
      <c r="BS238" s="44">
        <v>1.2456170000000001E-2</v>
      </c>
      <c r="BT238" s="44">
        <v>3.0699999999999998E-2</v>
      </c>
      <c r="BU238" s="56"/>
      <c r="BV238" s="50"/>
      <c r="BW238" s="50"/>
      <c r="BX238" s="50"/>
      <c r="BY238" s="50"/>
      <c r="BZ238" s="50"/>
      <c r="CA238" s="50"/>
      <c r="CB238" s="57"/>
      <c r="CC238" s="82">
        <v>250</v>
      </c>
      <c r="CD238" s="82">
        <v>250</v>
      </c>
      <c r="CE238" s="82">
        <v>250</v>
      </c>
      <c r="CF238" s="82">
        <v>250</v>
      </c>
      <c r="CG238" s="82">
        <v>250</v>
      </c>
      <c r="CH238" s="82">
        <v>250</v>
      </c>
      <c r="CI238" s="56"/>
      <c r="CJ238" s="59"/>
      <c r="CK238" s="59"/>
      <c r="CL238" s="59"/>
      <c r="CM238" s="59"/>
      <c r="CN238" s="59"/>
      <c r="CO238" s="59"/>
      <c r="CP238" s="60"/>
      <c r="CQ238" s="61"/>
      <c r="CR238" s="61"/>
      <c r="CS238" s="61"/>
      <c r="CT238" s="61"/>
      <c r="CU238" s="61"/>
      <c r="CV238" s="61"/>
      <c r="CW238" s="62"/>
      <c r="CX238" s="63"/>
      <c r="CY238" s="63"/>
      <c r="CZ238" s="63"/>
      <c r="DA238" s="63"/>
      <c r="DB238" s="63"/>
      <c r="DC238" s="63"/>
      <c r="DD238" s="64"/>
      <c r="DE238" s="65"/>
      <c r="DF238" s="65"/>
      <c r="DG238" s="65"/>
      <c r="DH238" s="65"/>
      <c r="DI238" s="65"/>
      <c r="DJ238" s="65"/>
      <c r="DK238" s="66" t="s">
        <v>1189</v>
      </c>
      <c r="DL238" s="62"/>
      <c r="DM238" s="67"/>
      <c r="DN238" s="67"/>
      <c r="DO238" s="67"/>
      <c r="DP238" s="67"/>
      <c r="DQ238" s="67"/>
      <c r="DR238" s="67"/>
      <c r="DS238" s="68"/>
    </row>
    <row r="239" spans="1:123" x14ac:dyDescent="0.3">
      <c r="A239" s="168" t="s">
        <v>260</v>
      </c>
      <c r="B239" s="69" t="s">
        <v>1214</v>
      </c>
      <c r="C239" s="69" t="s">
        <v>1222</v>
      </c>
      <c r="D239" s="69" t="s">
        <v>1190</v>
      </c>
      <c r="E239" s="69" t="s">
        <v>1224</v>
      </c>
      <c r="F239" s="40" t="s">
        <v>1296</v>
      </c>
      <c r="G239" s="70" t="s">
        <v>1301</v>
      </c>
      <c r="H239" s="157" t="s">
        <v>1036</v>
      </c>
      <c r="I239" s="42">
        <f t="shared" si="43"/>
        <v>750.53640959999996</v>
      </c>
      <c r="J239" s="169">
        <v>742.60022400000003</v>
      </c>
      <c r="K239" s="169">
        <v>729.3732480000001</v>
      </c>
      <c r="L239" s="169">
        <v>726.53889600000002</v>
      </c>
      <c r="M239" s="169">
        <v>723.70454400000006</v>
      </c>
      <c r="N239" s="169">
        <v>720.87019200000009</v>
      </c>
      <c r="O239" s="169">
        <v>718.03584000000012</v>
      </c>
      <c r="P239" s="72"/>
      <c r="Q239" s="42">
        <f t="shared" si="41"/>
        <v>21.8</v>
      </c>
      <c r="R239" s="169">
        <v>21.5</v>
      </c>
      <c r="S239" s="169">
        <v>21</v>
      </c>
      <c r="T239" s="169">
        <v>20.5</v>
      </c>
      <c r="U239" s="169">
        <v>20</v>
      </c>
      <c r="V239" s="169">
        <v>19.644915134370578</v>
      </c>
      <c r="W239" s="169">
        <v>19.289830268741156</v>
      </c>
      <c r="X239" s="42">
        <f t="shared" si="42"/>
        <v>0.54724648678594912</v>
      </c>
      <c r="Y239" s="169">
        <v>0.53975307567937525</v>
      </c>
      <c r="Z239" s="169">
        <v>0.52726405716841884</v>
      </c>
      <c r="AA239" s="169">
        <v>0.5153399198391323</v>
      </c>
      <c r="AB239" s="169">
        <v>0.50341578250984564</v>
      </c>
      <c r="AC239" s="169">
        <v>0.49203097665637108</v>
      </c>
      <c r="AD239" s="169">
        <v>0.48064617080289662</v>
      </c>
      <c r="AE239" s="44">
        <f>[3]Parameters!$B$38</f>
        <v>0.05</v>
      </c>
      <c r="AF239" s="72"/>
      <c r="AG239" s="72">
        <v>30</v>
      </c>
      <c r="AH239" s="72">
        <v>30</v>
      </c>
      <c r="AI239" s="73">
        <v>29.959</v>
      </c>
      <c r="AJ239" s="73" t="s">
        <v>1213</v>
      </c>
      <c r="AK239" s="73" t="s">
        <v>907</v>
      </c>
      <c r="AL239" s="73"/>
      <c r="AM239" s="74"/>
      <c r="AN239" s="74"/>
      <c r="AO239" s="74"/>
      <c r="AP239" s="74"/>
      <c r="AQ239" s="74"/>
      <c r="AR239" s="74"/>
      <c r="AS239" s="75"/>
      <c r="AT239" s="75"/>
      <c r="AU239" s="75"/>
      <c r="AV239" s="76"/>
      <c r="AW239" s="76"/>
      <c r="AX239" s="76"/>
      <c r="AY239" s="77" t="s">
        <v>841</v>
      </c>
      <c r="AZ239" s="77"/>
      <c r="BA239" s="77"/>
      <c r="BB239" s="77"/>
      <c r="BC239" s="77"/>
      <c r="BD239" s="77"/>
      <c r="BE239" s="77"/>
      <c r="BF239" s="77"/>
      <c r="BG239" s="77"/>
      <c r="BH239" s="78"/>
      <c r="BI239" s="78"/>
      <c r="BJ239" s="78"/>
      <c r="BK239" s="78"/>
      <c r="BL239" s="79"/>
      <c r="BM239" s="80"/>
      <c r="BN239" s="170">
        <v>17.067680000000003</v>
      </c>
      <c r="BO239" s="72"/>
      <c r="BP239" s="72">
        <v>0.98538000000000003</v>
      </c>
      <c r="BQ239" s="72">
        <v>3.1738000000000004</v>
      </c>
      <c r="BR239" s="72">
        <v>2.7715000000000001</v>
      </c>
      <c r="BS239" s="72">
        <v>3.1345000000000001</v>
      </c>
      <c r="BT239" s="72">
        <v>4.99</v>
      </c>
      <c r="BU239" s="56"/>
      <c r="BV239" s="77"/>
      <c r="BW239" s="77"/>
      <c r="BX239" s="77"/>
      <c r="BY239" s="77"/>
      <c r="BZ239" s="77"/>
      <c r="CA239" s="77"/>
      <c r="CB239" s="57"/>
      <c r="CC239" s="82">
        <v>250</v>
      </c>
      <c r="CD239" s="82">
        <v>250</v>
      </c>
      <c r="CE239" s="82">
        <v>250</v>
      </c>
      <c r="CF239" s="82">
        <v>250</v>
      </c>
      <c r="CG239" s="82">
        <v>250</v>
      </c>
      <c r="CH239" s="82">
        <v>250</v>
      </c>
      <c r="CI239" s="56"/>
      <c r="CJ239" s="83"/>
      <c r="CK239" s="83"/>
      <c r="CL239" s="83"/>
      <c r="CM239" s="83"/>
      <c r="CN239" s="83"/>
      <c r="CO239" s="83"/>
      <c r="CP239" s="60"/>
      <c r="CQ239" s="84"/>
      <c r="CR239" s="84"/>
      <c r="CS239" s="84"/>
      <c r="CT239" s="84"/>
      <c r="CU239" s="84"/>
      <c r="CV239" s="84"/>
      <c r="CW239" s="62"/>
      <c r="CX239" s="85"/>
      <c r="CY239" s="85"/>
      <c r="CZ239" s="85"/>
      <c r="DA239" s="85"/>
      <c r="DB239" s="85"/>
      <c r="DC239" s="85"/>
      <c r="DD239" s="64"/>
      <c r="DE239" s="86"/>
      <c r="DF239" s="86"/>
      <c r="DG239" s="86"/>
      <c r="DH239" s="86"/>
      <c r="DI239" s="86"/>
      <c r="DJ239" s="86"/>
      <c r="DK239" s="87" t="s">
        <v>1189</v>
      </c>
      <c r="DL239" s="62"/>
      <c r="DM239" s="88"/>
      <c r="DN239" s="88"/>
      <c r="DO239" s="88"/>
      <c r="DP239" s="88"/>
      <c r="DQ239" s="88"/>
      <c r="DR239" s="88"/>
      <c r="DS239" s="68"/>
    </row>
    <row r="240" spans="1:123" x14ac:dyDescent="0.3">
      <c r="A240" s="168" t="s">
        <v>261</v>
      </c>
      <c r="B240" s="40" t="s">
        <v>1214</v>
      </c>
      <c r="C240" s="40" t="s">
        <v>1222</v>
      </c>
      <c r="D240" s="40" t="s">
        <v>1190</v>
      </c>
      <c r="E240" s="40" t="s">
        <v>1224</v>
      </c>
      <c r="F240" s="40" t="s">
        <v>1296</v>
      </c>
      <c r="G240" s="41" t="s">
        <v>1302</v>
      </c>
      <c r="H240" s="155" t="s">
        <v>1036</v>
      </c>
      <c r="I240" s="42">
        <f t="shared" si="43"/>
        <v>428.97600000000006</v>
      </c>
      <c r="J240" s="138">
        <v>424.44000000000005</v>
      </c>
      <c r="K240" s="138">
        <v>416.88000000000005</v>
      </c>
      <c r="L240" s="138">
        <v>415.26000000000005</v>
      </c>
      <c r="M240" s="138">
        <v>413.64000000000004</v>
      </c>
      <c r="N240" s="138">
        <v>412.02000000000004</v>
      </c>
      <c r="O240" s="138">
        <v>410.40000000000003</v>
      </c>
      <c r="P240" s="44"/>
      <c r="Q240" s="42">
        <f t="shared" si="41"/>
        <v>11.867745571451186</v>
      </c>
      <c r="R240" s="138">
        <v>11.798457323089838</v>
      </c>
      <c r="S240" s="138">
        <v>11.682976909154259</v>
      </c>
      <c r="T240" s="138">
        <v>11.659036281964177</v>
      </c>
      <c r="U240" s="138">
        <v>11.635095654774096</v>
      </c>
      <c r="V240" s="138">
        <v>11.61125314532142</v>
      </c>
      <c r="W240" s="138">
        <v>11.587410635868745</v>
      </c>
      <c r="X240" s="42">
        <f t="shared" si="42"/>
        <v>0.58451085509737355</v>
      </c>
      <c r="Y240" s="138">
        <v>0.58451085509737355</v>
      </c>
      <c r="Z240" s="138">
        <v>0.58451085509737355</v>
      </c>
      <c r="AA240" s="138">
        <v>0.58451085509737355</v>
      </c>
      <c r="AB240" s="138">
        <v>0.58451085509737355</v>
      </c>
      <c r="AC240" s="138">
        <v>0.58451085509737355</v>
      </c>
      <c r="AD240" s="138">
        <v>0.58451085509737355</v>
      </c>
      <c r="AE240" s="44">
        <f>[3]Parameters!$B$38</f>
        <v>0.05</v>
      </c>
      <c r="AF240" s="44"/>
      <c r="AG240" s="44">
        <v>25</v>
      </c>
      <c r="AH240" s="44">
        <v>25</v>
      </c>
      <c r="AI240" s="46">
        <v>29.959</v>
      </c>
      <c r="AJ240" s="46" t="s">
        <v>1213</v>
      </c>
      <c r="AK240" s="46" t="s">
        <v>907</v>
      </c>
      <c r="AL240" s="46"/>
      <c r="AM240" s="47"/>
      <c r="AN240" s="47"/>
      <c r="AO240" s="47"/>
      <c r="AP240" s="47"/>
      <c r="AQ240" s="47"/>
      <c r="AR240" s="47"/>
      <c r="AS240" s="48"/>
      <c r="AT240" s="48"/>
      <c r="AU240" s="48"/>
      <c r="AV240" s="49"/>
      <c r="AW240" s="49"/>
      <c r="AX240" s="49"/>
      <c r="AY240" s="50" t="s">
        <v>841</v>
      </c>
      <c r="AZ240" s="50"/>
      <c r="BA240" s="50"/>
      <c r="BB240" s="51"/>
      <c r="BC240" s="51"/>
      <c r="BD240" s="51"/>
      <c r="BE240" s="51"/>
      <c r="BF240" s="51"/>
      <c r="BG240" s="51"/>
      <c r="BH240" s="52"/>
      <c r="BI240" s="52"/>
      <c r="BJ240" s="52"/>
      <c r="BK240" s="52"/>
      <c r="BL240" s="53"/>
      <c r="BM240" s="54"/>
      <c r="BN240" s="170">
        <v>2.8794754999999972</v>
      </c>
      <c r="BO240" s="44"/>
      <c r="BP240" s="44">
        <v>0.41862750000000004</v>
      </c>
      <c r="BQ240" s="44">
        <v>0.44624799999999992</v>
      </c>
      <c r="BR240" s="44">
        <v>0.73590000000000011</v>
      </c>
      <c r="BS240" s="44">
        <v>0.67330000000000001</v>
      </c>
      <c r="BT240" s="44">
        <v>0.3034</v>
      </c>
      <c r="BU240" s="56"/>
      <c r="BV240" s="50"/>
      <c r="BW240" s="50"/>
      <c r="BX240" s="50"/>
      <c r="BY240" s="50"/>
      <c r="BZ240" s="50"/>
      <c r="CA240" s="50"/>
      <c r="CB240" s="57"/>
      <c r="CC240" s="82">
        <v>250</v>
      </c>
      <c r="CD240" s="82">
        <v>250</v>
      </c>
      <c r="CE240" s="82">
        <v>250</v>
      </c>
      <c r="CF240" s="82">
        <v>250</v>
      </c>
      <c r="CG240" s="82">
        <v>250</v>
      </c>
      <c r="CH240" s="82">
        <v>250</v>
      </c>
      <c r="CI240" s="56"/>
      <c r="CJ240" s="59"/>
      <c r="CK240" s="59"/>
      <c r="CL240" s="59"/>
      <c r="CM240" s="59"/>
      <c r="CN240" s="59"/>
      <c r="CO240" s="59"/>
      <c r="CP240" s="60"/>
      <c r="CQ240" s="61"/>
      <c r="CR240" s="61"/>
      <c r="CS240" s="61"/>
      <c r="CT240" s="61"/>
      <c r="CU240" s="61"/>
      <c r="CV240" s="61"/>
      <c r="CW240" s="62"/>
      <c r="CX240" s="63"/>
      <c r="CY240" s="63"/>
      <c r="CZ240" s="63"/>
      <c r="DA240" s="63"/>
      <c r="DB240" s="63"/>
      <c r="DC240" s="63"/>
      <c r="DD240" s="64"/>
      <c r="DE240" s="65"/>
      <c r="DF240" s="65"/>
      <c r="DG240" s="65"/>
      <c r="DH240" s="65"/>
      <c r="DI240" s="65"/>
      <c r="DJ240" s="65"/>
      <c r="DK240" s="66" t="s">
        <v>1189</v>
      </c>
      <c r="DL240" s="62"/>
      <c r="DM240" s="67"/>
      <c r="DN240" s="67"/>
      <c r="DO240" s="67"/>
      <c r="DP240" s="67"/>
      <c r="DQ240" s="67"/>
      <c r="DR240" s="67"/>
      <c r="DS240" s="68"/>
    </row>
    <row r="241" spans="1:123" x14ac:dyDescent="0.3">
      <c r="A241" s="168" t="s">
        <v>262</v>
      </c>
      <c r="B241" s="69" t="s">
        <v>1214</v>
      </c>
      <c r="C241" s="69" t="s">
        <v>1222</v>
      </c>
      <c r="D241" s="69" t="s">
        <v>1190</v>
      </c>
      <c r="E241" s="69" t="s">
        <v>1224</v>
      </c>
      <c r="F241" s="40" t="s">
        <v>1296</v>
      </c>
      <c r="G241" s="70" t="s">
        <v>1303</v>
      </c>
      <c r="H241" s="157" t="s">
        <v>1036</v>
      </c>
      <c r="I241" s="42">
        <f t="shared" si="43"/>
        <v>2098.7216640000006</v>
      </c>
      <c r="J241" s="169">
        <v>2053.0972800000004</v>
      </c>
      <c r="K241" s="169">
        <v>1977.05664</v>
      </c>
      <c r="L241" s="138">
        <v>1901.0160000000001</v>
      </c>
      <c r="M241" s="138">
        <v>1824.9753600000004</v>
      </c>
      <c r="N241" s="138">
        <v>1824.9753600000004</v>
      </c>
      <c r="O241" s="169">
        <v>1824.9753600000004</v>
      </c>
      <c r="P241" s="72"/>
      <c r="Q241" s="42">
        <f t="shared" si="41"/>
        <v>40.44</v>
      </c>
      <c r="R241" s="169">
        <v>39.6</v>
      </c>
      <c r="S241" s="169">
        <v>38.200000000000003</v>
      </c>
      <c r="T241" s="169">
        <v>36.6</v>
      </c>
      <c r="U241" s="169">
        <v>35</v>
      </c>
      <c r="V241" s="169">
        <v>34.644915134370578</v>
      </c>
      <c r="W241" s="169">
        <v>34.289830268741156</v>
      </c>
      <c r="X241" s="42">
        <f t="shared" si="42"/>
        <v>9.32</v>
      </c>
      <c r="Y241" s="169">
        <v>8.75</v>
      </c>
      <c r="Z241" s="169">
        <v>7.8</v>
      </c>
      <c r="AA241" s="169">
        <v>7.1999999999999993</v>
      </c>
      <c r="AB241" s="169">
        <v>6.6</v>
      </c>
      <c r="AC241" s="169">
        <v>6.05</v>
      </c>
      <c r="AD241" s="169">
        <v>5.5</v>
      </c>
      <c r="AE241" s="44">
        <f>[3]Parameters!$B$38</f>
        <v>0.05</v>
      </c>
      <c r="AF241" s="72"/>
      <c r="AG241" s="72">
        <v>30</v>
      </c>
      <c r="AH241" s="72">
        <v>30</v>
      </c>
      <c r="AI241" s="73">
        <v>29.959</v>
      </c>
      <c r="AJ241" s="73" t="s">
        <v>1213</v>
      </c>
      <c r="AK241" s="73" t="s">
        <v>907</v>
      </c>
      <c r="AL241" s="73"/>
      <c r="AM241" s="74"/>
      <c r="AN241" s="74"/>
      <c r="AO241" s="74"/>
      <c r="AP241" s="74"/>
      <c r="AQ241" s="74"/>
      <c r="AR241" s="74"/>
      <c r="AS241" s="75"/>
      <c r="AT241" s="75"/>
      <c r="AU241" s="75"/>
      <c r="AV241" s="76"/>
      <c r="AW241" s="76"/>
      <c r="AX241" s="76"/>
      <c r="AY241" s="77" t="s">
        <v>841</v>
      </c>
      <c r="AZ241" s="77"/>
      <c r="BA241" s="77"/>
      <c r="BB241" s="77"/>
      <c r="BC241" s="77"/>
      <c r="BD241" s="77"/>
      <c r="BE241" s="77"/>
      <c r="BF241" s="77"/>
      <c r="BG241" s="77"/>
      <c r="BH241" s="78"/>
      <c r="BI241" s="78"/>
      <c r="BJ241" s="78"/>
      <c r="BK241" s="78"/>
      <c r="BL241" s="79"/>
      <c r="BM241" s="80"/>
      <c r="BN241" s="170">
        <v>0</v>
      </c>
      <c r="BO241" s="72"/>
      <c r="BP241" s="72">
        <v>0</v>
      </c>
      <c r="BQ241" s="72">
        <v>0</v>
      </c>
      <c r="BR241" s="72">
        <v>0</v>
      </c>
      <c r="BS241" s="72">
        <v>0</v>
      </c>
      <c r="BT241" s="72">
        <v>0</v>
      </c>
      <c r="BU241" s="56"/>
      <c r="BV241" s="77"/>
      <c r="BW241" s="77"/>
      <c r="BX241" s="77"/>
      <c r="BY241" s="77"/>
      <c r="BZ241" s="77"/>
      <c r="CA241" s="77"/>
      <c r="CB241" s="57"/>
      <c r="CC241" s="82">
        <v>250</v>
      </c>
      <c r="CD241" s="82">
        <v>250</v>
      </c>
      <c r="CE241" s="82">
        <v>250</v>
      </c>
      <c r="CF241" s="82">
        <v>250</v>
      </c>
      <c r="CG241" s="82">
        <v>250</v>
      </c>
      <c r="CH241" s="82">
        <v>250</v>
      </c>
      <c r="CI241" s="56"/>
      <c r="CJ241" s="83"/>
      <c r="CK241" s="83"/>
      <c r="CL241" s="83"/>
      <c r="CM241" s="83"/>
      <c r="CN241" s="83"/>
      <c r="CO241" s="83"/>
      <c r="CP241" s="60"/>
      <c r="CQ241" s="84"/>
      <c r="CR241" s="84"/>
      <c r="CS241" s="84"/>
      <c r="CT241" s="84"/>
      <c r="CU241" s="84"/>
      <c r="CV241" s="84"/>
      <c r="CW241" s="62"/>
      <c r="CX241" s="85"/>
      <c r="CY241" s="85"/>
      <c r="CZ241" s="85"/>
      <c r="DA241" s="85"/>
      <c r="DB241" s="85"/>
      <c r="DC241" s="85"/>
      <c r="DD241" s="64"/>
      <c r="DE241" s="86"/>
      <c r="DF241" s="86"/>
      <c r="DG241" s="86"/>
      <c r="DH241" s="86"/>
      <c r="DI241" s="86"/>
      <c r="DJ241" s="86"/>
      <c r="DK241" s="87" t="s">
        <v>1189</v>
      </c>
      <c r="DL241" s="62"/>
      <c r="DM241" s="88"/>
      <c r="DN241" s="88"/>
      <c r="DO241" s="88"/>
      <c r="DP241" s="88"/>
      <c r="DQ241" s="88"/>
      <c r="DR241" s="88"/>
      <c r="DS241" s="68"/>
    </row>
    <row r="242" spans="1:123" x14ac:dyDescent="0.3">
      <c r="A242" s="168" t="s">
        <v>263</v>
      </c>
      <c r="B242" s="40" t="s">
        <v>1214</v>
      </c>
      <c r="C242" s="40" t="s">
        <v>1222</v>
      </c>
      <c r="D242" s="40" t="s">
        <v>1190</v>
      </c>
      <c r="E242" s="40" t="s">
        <v>1224</v>
      </c>
      <c r="F242" s="40" t="s">
        <v>1296</v>
      </c>
      <c r="G242" s="41" t="s">
        <v>1304</v>
      </c>
      <c r="H242" s="155" t="s">
        <v>1036</v>
      </c>
      <c r="I242" s="42">
        <f t="shared" si="43"/>
        <v>700</v>
      </c>
      <c r="J242" s="138">
        <v>700</v>
      </c>
      <c r="K242" s="138">
        <v>700</v>
      </c>
      <c r="L242" s="138">
        <v>700</v>
      </c>
      <c r="M242" s="138">
        <v>700</v>
      </c>
      <c r="N242" s="138">
        <v>700</v>
      </c>
      <c r="O242" s="138">
        <v>700</v>
      </c>
      <c r="P242" s="44"/>
      <c r="Q242" s="42">
        <f t="shared" si="41"/>
        <v>10</v>
      </c>
      <c r="R242" s="138">
        <v>10</v>
      </c>
      <c r="S242" s="138">
        <v>10</v>
      </c>
      <c r="T242" s="138">
        <v>10</v>
      </c>
      <c r="U242" s="138">
        <v>10</v>
      </c>
      <c r="V242" s="138">
        <v>10</v>
      </c>
      <c r="W242" s="138">
        <v>10</v>
      </c>
      <c r="X242" s="42">
        <f t="shared" si="42"/>
        <v>0.73</v>
      </c>
      <c r="Y242" s="138">
        <v>0.73</v>
      </c>
      <c r="Z242" s="138">
        <v>0.73</v>
      </c>
      <c r="AA242" s="138">
        <v>0.73</v>
      </c>
      <c r="AB242" s="138">
        <v>0.73</v>
      </c>
      <c r="AC242" s="138">
        <v>0.73</v>
      </c>
      <c r="AD242" s="138">
        <v>0.73</v>
      </c>
      <c r="AE242" s="44">
        <f>[3]Parameters!$B$38</f>
        <v>0.05</v>
      </c>
      <c r="AF242" s="44"/>
      <c r="AG242" s="44">
        <v>20</v>
      </c>
      <c r="AH242" s="44">
        <v>20</v>
      </c>
      <c r="AI242" s="46">
        <v>29.959</v>
      </c>
      <c r="AJ242" s="46" t="s">
        <v>1213</v>
      </c>
      <c r="AK242" s="46" t="s">
        <v>907</v>
      </c>
      <c r="AL242" s="46"/>
      <c r="AM242" s="47"/>
      <c r="AN242" s="47"/>
      <c r="AO242" s="47"/>
      <c r="AP242" s="47"/>
      <c r="AQ242" s="47"/>
      <c r="AR242" s="47"/>
      <c r="AS242" s="48"/>
      <c r="AT242" s="48"/>
      <c r="AU242" s="48"/>
      <c r="AV242" s="49"/>
      <c r="AW242" s="49"/>
      <c r="AX242" s="49"/>
      <c r="AY242" s="50" t="s">
        <v>841</v>
      </c>
      <c r="AZ242" s="50"/>
      <c r="BA242" s="50"/>
      <c r="BB242" s="51"/>
      <c r="BC242" s="51"/>
      <c r="BD242" s="51"/>
      <c r="BE242" s="51"/>
      <c r="BF242" s="51"/>
      <c r="BG242" s="51"/>
      <c r="BH242" s="52"/>
      <c r="BI242" s="52"/>
      <c r="BJ242" s="52"/>
      <c r="BK242" s="52"/>
      <c r="BL242" s="53"/>
      <c r="BM242" s="54"/>
      <c r="BN242" s="170">
        <v>0.1632250000000004</v>
      </c>
      <c r="BO242" s="44"/>
      <c r="BP242" s="44">
        <v>2.1225000000000001E-2</v>
      </c>
      <c r="BQ242" s="44">
        <v>3.2399999999999998E-2</v>
      </c>
      <c r="BR242" s="44">
        <v>2.58E-2</v>
      </c>
      <c r="BS242" s="44">
        <v>2.4799999999999999E-2</v>
      </c>
      <c r="BT242" s="44">
        <v>0</v>
      </c>
      <c r="BU242" s="56"/>
      <c r="BV242" s="50"/>
      <c r="BW242" s="50"/>
      <c r="BX242" s="50"/>
      <c r="BY242" s="50"/>
      <c r="BZ242" s="50"/>
      <c r="CA242" s="50"/>
      <c r="CB242" s="57"/>
      <c r="CC242" s="82">
        <v>250</v>
      </c>
      <c r="CD242" s="82">
        <v>250</v>
      </c>
      <c r="CE242" s="82">
        <v>250</v>
      </c>
      <c r="CF242" s="82">
        <v>250</v>
      </c>
      <c r="CG242" s="82">
        <v>250</v>
      </c>
      <c r="CH242" s="82">
        <v>250</v>
      </c>
      <c r="CI242" s="56"/>
      <c r="CJ242" s="59"/>
      <c r="CK242" s="59"/>
      <c r="CL242" s="59"/>
      <c r="CM242" s="59"/>
      <c r="CN242" s="59"/>
      <c r="CO242" s="59"/>
      <c r="CP242" s="60"/>
      <c r="CQ242" s="61"/>
      <c r="CR242" s="61"/>
      <c r="CS242" s="61"/>
      <c r="CT242" s="61"/>
      <c r="CU242" s="61"/>
      <c r="CV242" s="61"/>
      <c r="CW242" s="62"/>
      <c r="CX242" s="63"/>
      <c r="CY242" s="63"/>
      <c r="CZ242" s="63"/>
      <c r="DA242" s="63"/>
      <c r="DB242" s="63"/>
      <c r="DC242" s="63"/>
      <c r="DD242" s="64"/>
      <c r="DE242" s="65"/>
      <c r="DF242" s="65"/>
      <c r="DG242" s="65"/>
      <c r="DH242" s="65"/>
      <c r="DI242" s="65"/>
      <c r="DJ242" s="65"/>
      <c r="DK242" s="66" t="s">
        <v>1189</v>
      </c>
      <c r="DL242" s="62"/>
      <c r="DM242" s="67"/>
      <c r="DN242" s="67"/>
      <c r="DO242" s="67"/>
      <c r="DP242" s="67"/>
      <c r="DQ242" s="67"/>
      <c r="DR242" s="67"/>
      <c r="DS242" s="68"/>
    </row>
    <row r="243" spans="1:123" x14ac:dyDescent="0.3">
      <c r="A243" s="168" t="s">
        <v>264</v>
      </c>
      <c r="B243" s="40" t="s">
        <v>1214</v>
      </c>
      <c r="C243" s="40" t="s">
        <v>1222</v>
      </c>
      <c r="D243" s="40" t="s">
        <v>1190</v>
      </c>
      <c r="E243" s="40" t="s">
        <v>1224</v>
      </c>
      <c r="F243" s="40" t="s">
        <v>1296</v>
      </c>
      <c r="G243" s="41" t="s">
        <v>1305</v>
      </c>
      <c r="H243" s="155" t="s">
        <v>1036</v>
      </c>
      <c r="I243" s="42">
        <f t="shared" si="43"/>
        <v>-12.474176000000398</v>
      </c>
      <c r="J243" s="138">
        <v>700</v>
      </c>
      <c r="K243" s="138">
        <v>1887.4569600000007</v>
      </c>
      <c r="L243" s="138">
        <v>700</v>
      </c>
      <c r="M243" s="138">
        <v>1878.6916800000001</v>
      </c>
      <c r="N243" s="138">
        <v>700</v>
      </c>
      <c r="O243" s="138">
        <v>1869.9264000000003</v>
      </c>
      <c r="P243" s="44"/>
      <c r="Q243" s="42">
        <f t="shared" si="41"/>
        <v>50.736594990454464</v>
      </c>
      <c r="R243" s="138">
        <v>48.38283542904162</v>
      </c>
      <c r="S243" s="138">
        <v>44.459902826686886</v>
      </c>
      <c r="T243" s="138">
        <v>43.111354760360911</v>
      </c>
      <c r="U243" s="138">
        <v>41.762806694034943</v>
      </c>
      <c r="V243" s="138">
        <v>40.496066358791097</v>
      </c>
      <c r="W243" s="138">
        <v>39.229326023547252</v>
      </c>
      <c r="X243" s="42">
        <f t="shared" si="42"/>
        <v>0.2264717685879071</v>
      </c>
      <c r="Y243" s="138">
        <v>0.2264717685879071</v>
      </c>
      <c r="Z243" s="138">
        <v>0.2264717685879071</v>
      </c>
      <c r="AA243" s="138">
        <v>0.2264717685879071</v>
      </c>
      <c r="AB243" s="138">
        <v>0.2264717685879071</v>
      </c>
      <c r="AC243" s="138">
        <v>0.2264717685879071</v>
      </c>
      <c r="AD243" s="138">
        <v>0.2264717685879071</v>
      </c>
      <c r="AE243" s="44">
        <f>[3]Parameters!$B$38</f>
        <v>0.05</v>
      </c>
      <c r="AF243" s="44"/>
      <c r="AG243" s="44">
        <v>20</v>
      </c>
      <c r="AH243" s="44">
        <v>20</v>
      </c>
      <c r="AI243" s="46">
        <v>29.959</v>
      </c>
      <c r="AJ243" s="46" t="s">
        <v>1213</v>
      </c>
      <c r="AK243" s="46" t="s">
        <v>907</v>
      </c>
      <c r="AL243" s="46"/>
      <c r="AM243" s="47"/>
      <c r="AN243" s="47"/>
      <c r="AO243" s="47"/>
      <c r="AP243" s="47"/>
      <c r="AQ243" s="47"/>
      <c r="AR243" s="47"/>
      <c r="AS243" s="48"/>
      <c r="AT243" s="48"/>
      <c r="AU243" s="48"/>
      <c r="AV243" s="49"/>
      <c r="AW243" s="49"/>
      <c r="AX243" s="49"/>
      <c r="AY243" s="50" t="s">
        <v>841</v>
      </c>
      <c r="AZ243" s="50"/>
      <c r="BA243" s="50"/>
      <c r="BB243" s="51"/>
      <c r="BC243" s="51"/>
      <c r="BD243" s="51"/>
      <c r="BE243" s="51"/>
      <c r="BF243" s="51"/>
      <c r="BG243" s="51"/>
      <c r="BH243" s="52"/>
      <c r="BI243" s="52"/>
      <c r="BJ243" s="52"/>
      <c r="BK243" s="52"/>
      <c r="BL243" s="53"/>
      <c r="BM243" s="54"/>
      <c r="BN243" s="170">
        <v>0.35974663826699838</v>
      </c>
      <c r="BO243" s="44"/>
      <c r="BP243" s="44">
        <v>3.7842496890547257E-2</v>
      </c>
      <c r="BQ243" s="44">
        <v>3.5020793946932006E-2</v>
      </c>
      <c r="BR243" s="44">
        <v>2.3637572553897188E-2</v>
      </c>
      <c r="BS243" s="44">
        <v>0.14712985810530682</v>
      </c>
      <c r="BT243" s="44">
        <v>9.5680520833333338E-2</v>
      </c>
      <c r="BU243" s="56"/>
      <c r="BV243" s="50"/>
      <c r="BW243" s="50"/>
      <c r="BX243" s="50"/>
      <c r="BY243" s="50"/>
      <c r="BZ243" s="50"/>
      <c r="CA243" s="50"/>
      <c r="CB243" s="57"/>
      <c r="CC243" s="82">
        <v>250</v>
      </c>
      <c r="CD243" s="82">
        <v>250</v>
      </c>
      <c r="CE243" s="82">
        <v>250</v>
      </c>
      <c r="CF243" s="82">
        <v>250</v>
      </c>
      <c r="CG243" s="82">
        <v>250</v>
      </c>
      <c r="CH243" s="82">
        <v>250</v>
      </c>
      <c r="CI243" s="56"/>
      <c r="CJ243" s="59"/>
      <c r="CK243" s="59"/>
      <c r="CL243" s="59"/>
      <c r="CM243" s="59"/>
      <c r="CN243" s="59"/>
      <c r="CO243" s="59"/>
      <c r="CP243" s="60"/>
      <c r="CQ243" s="61"/>
      <c r="CR243" s="61"/>
      <c r="CS243" s="61"/>
      <c r="CT243" s="61"/>
      <c r="CU243" s="61"/>
      <c r="CV243" s="61"/>
      <c r="CW243" s="62"/>
      <c r="CX243" s="63"/>
      <c r="CY243" s="63"/>
      <c r="CZ243" s="63"/>
      <c r="DA243" s="63"/>
      <c r="DB243" s="63"/>
      <c r="DC243" s="63"/>
      <c r="DD243" s="64"/>
      <c r="DE243" s="65"/>
      <c r="DF243" s="65"/>
      <c r="DG243" s="65"/>
      <c r="DH243" s="65"/>
      <c r="DI243" s="65"/>
      <c r="DJ243" s="65"/>
      <c r="DK243" s="87" t="s">
        <v>1189</v>
      </c>
      <c r="DL243" s="62"/>
      <c r="DM243" s="67"/>
      <c r="DN243" s="67"/>
      <c r="DO243" s="67"/>
      <c r="DP243" s="67"/>
      <c r="DQ243" s="67"/>
      <c r="DR243" s="67"/>
      <c r="DS243" s="68"/>
    </row>
    <row r="244" spans="1:123" x14ac:dyDescent="0.3">
      <c r="A244" s="168" t="s">
        <v>265</v>
      </c>
      <c r="B244" s="69" t="s">
        <v>1214</v>
      </c>
      <c r="C244" s="69" t="s">
        <v>1222</v>
      </c>
      <c r="D244" s="69" t="s">
        <v>1190</v>
      </c>
      <c r="E244" s="69" t="s">
        <v>1224</v>
      </c>
      <c r="F244" s="40" t="s">
        <v>1296</v>
      </c>
      <c r="G244" s="70" t="s">
        <v>1306</v>
      </c>
      <c r="H244" s="157" t="s">
        <v>1036</v>
      </c>
      <c r="I244" s="42">
        <f t="shared" si="43"/>
        <v>2469.0355199999999</v>
      </c>
      <c r="J244" s="169">
        <v>2393.4528</v>
      </c>
      <c r="K244" s="169">
        <v>2267.4816000000001</v>
      </c>
      <c r="L244" s="169">
        <v>2204.4960000000001</v>
      </c>
      <c r="M244" s="169">
        <v>2141.5104000000001</v>
      </c>
      <c r="N244" s="169">
        <v>2141.5104000000001</v>
      </c>
      <c r="O244" s="169">
        <v>2141.5104000000001</v>
      </c>
      <c r="P244" s="72"/>
      <c r="Q244" s="42">
        <f t="shared" si="41"/>
        <v>45.988838815501438</v>
      </c>
      <c r="R244" s="169">
        <v>43.771162384688395</v>
      </c>
      <c r="S244" s="169">
        <v>40.075034999999993</v>
      </c>
      <c r="T244" s="169">
        <v>39.645390531456457</v>
      </c>
      <c r="U244" s="169">
        <v>39.215746062912913</v>
      </c>
      <c r="V244" s="169">
        <v>38.795314031456456</v>
      </c>
      <c r="W244" s="169">
        <v>38.374881999999999</v>
      </c>
      <c r="X244" s="42">
        <f t="shared" si="42"/>
        <v>0.9893080673758865</v>
      </c>
      <c r="Y244" s="169">
        <v>0.9893080673758865</v>
      </c>
      <c r="Z244" s="169">
        <v>0.9893080673758865</v>
      </c>
      <c r="AA244" s="169">
        <v>0.9893080673758865</v>
      </c>
      <c r="AB244" s="169">
        <v>0.9893080673758865</v>
      </c>
      <c r="AC244" s="169">
        <v>0.9893080673758865</v>
      </c>
      <c r="AD244" s="169">
        <v>0.9893080673758865</v>
      </c>
      <c r="AE244" s="44">
        <f>[3]Parameters!$B$38</f>
        <v>0.05</v>
      </c>
      <c r="AF244" s="72"/>
      <c r="AG244" s="72">
        <v>30</v>
      </c>
      <c r="AH244" s="72">
        <v>30</v>
      </c>
      <c r="AI244" s="73">
        <v>29.959</v>
      </c>
      <c r="AJ244" s="73" t="s">
        <v>1213</v>
      </c>
      <c r="AK244" s="73" t="s">
        <v>907</v>
      </c>
      <c r="AL244" s="73">
        <v>0.5</v>
      </c>
      <c r="AM244" s="74"/>
      <c r="AN244" s="74"/>
      <c r="AO244" s="74"/>
      <c r="AP244" s="74"/>
      <c r="AQ244" s="74"/>
      <c r="AR244" s="74"/>
      <c r="AS244" s="75"/>
      <c r="AT244" s="75"/>
      <c r="AU244" s="75"/>
      <c r="AV244" s="76"/>
      <c r="AW244" s="76"/>
      <c r="AX244" s="76"/>
      <c r="AY244" s="77" t="s">
        <v>841</v>
      </c>
      <c r="AZ244" s="77"/>
      <c r="BA244" s="77"/>
      <c r="BB244" s="77"/>
      <c r="BC244" s="77"/>
      <c r="BD244" s="77"/>
      <c r="BE244" s="77"/>
      <c r="BF244" s="77"/>
      <c r="BG244" s="77"/>
      <c r="BH244" s="78"/>
      <c r="BI244" s="78"/>
      <c r="BJ244" s="78"/>
      <c r="BK244" s="78"/>
      <c r="BL244" s="79"/>
      <c r="BM244" s="80"/>
      <c r="BN244" s="170">
        <v>1.7298593617330016</v>
      </c>
      <c r="BO244" s="72"/>
      <c r="BP244" s="72">
        <v>0.1819675031094527</v>
      </c>
      <c r="BQ244" s="72">
        <v>0.16839920605306802</v>
      </c>
      <c r="BR244" s="72">
        <v>0.11366242744610283</v>
      </c>
      <c r="BS244" s="72">
        <v>0.70748114189469335</v>
      </c>
      <c r="BT244" s="72">
        <v>0.46008447916666667</v>
      </c>
      <c r="BU244" s="56"/>
      <c r="BV244" s="77"/>
      <c r="BW244" s="77"/>
      <c r="BX244" s="77"/>
      <c r="BY244" s="77"/>
      <c r="BZ244" s="77"/>
      <c r="CA244" s="77"/>
      <c r="CB244" s="57"/>
      <c r="CC244" s="82">
        <v>250</v>
      </c>
      <c r="CD244" s="82">
        <v>250</v>
      </c>
      <c r="CE244" s="82">
        <v>250</v>
      </c>
      <c r="CF244" s="82">
        <v>250</v>
      </c>
      <c r="CG244" s="82">
        <v>250</v>
      </c>
      <c r="CH244" s="82">
        <v>250</v>
      </c>
      <c r="CI244" s="56"/>
      <c r="CJ244" s="83"/>
      <c r="CK244" s="83"/>
      <c r="CL244" s="83"/>
      <c r="CM244" s="83"/>
      <c r="CN244" s="83"/>
      <c r="CO244" s="83"/>
      <c r="CP244" s="60"/>
      <c r="CQ244" s="84"/>
      <c r="CR244" s="84"/>
      <c r="CS244" s="84"/>
      <c r="CT244" s="84"/>
      <c r="CU244" s="84"/>
      <c r="CV244" s="84"/>
      <c r="CW244" s="62"/>
      <c r="CX244" s="85"/>
      <c r="CY244" s="85"/>
      <c r="CZ244" s="85"/>
      <c r="DA244" s="85"/>
      <c r="DB244" s="85"/>
      <c r="DC244" s="85"/>
      <c r="DD244" s="64"/>
      <c r="DE244" s="86"/>
      <c r="DF244" s="86"/>
      <c r="DG244" s="86"/>
      <c r="DH244" s="86"/>
      <c r="DI244" s="86"/>
      <c r="DJ244" s="86"/>
      <c r="DK244" s="66" t="s">
        <v>1189</v>
      </c>
      <c r="DL244" s="62"/>
      <c r="DM244" s="88"/>
      <c r="DN244" s="88"/>
      <c r="DO244" s="88"/>
      <c r="DP244" s="88"/>
      <c r="DQ244" s="88"/>
      <c r="DR244" s="88"/>
      <c r="DS244" s="68"/>
    </row>
    <row r="245" spans="1:123" x14ac:dyDescent="0.3">
      <c r="A245" s="168" t="s">
        <v>266</v>
      </c>
      <c r="B245" s="40" t="s">
        <v>1214</v>
      </c>
      <c r="C245" s="40" t="s">
        <v>1222</v>
      </c>
      <c r="D245" s="40" t="s">
        <v>1190</v>
      </c>
      <c r="E245" s="40" t="s">
        <v>1224</v>
      </c>
      <c r="F245" s="40" t="s">
        <v>1296</v>
      </c>
      <c r="G245" s="41" t="s">
        <v>1307</v>
      </c>
      <c r="H245" s="155" t="s">
        <v>1036</v>
      </c>
      <c r="I245" s="42">
        <f t="shared" si="43"/>
        <v>6407.9436160000005</v>
      </c>
      <c r="J245" s="138">
        <v>6254.8886080000002</v>
      </c>
      <c r="K245" s="138">
        <v>5999.7969279999998</v>
      </c>
      <c r="L245" s="138">
        <v>5748.1064704</v>
      </c>
      <c r="M245" s="138">
        <v>5496.4160128000003</v>
      </c>
      <c r="N245" s="138">
        <v>5428.3915648000002</v>
      </c>
      <c r="O245" s="138">
        <v>5360.3671168000001</v>
      </c>
      <c r="P245" s="44"/>
      <c r="Q245" s="42">
        <f t="shared" si="41"/>
        <v>78.988838815501438</v>
      </c>
      <c r="R245" s="138">
        <v>75.271162384688395</v>
      </c>
      <c r="S245" s="138">
        <v>69.075035</v>
      </c>
      <c r="T245" s="138">
        <v>66.045390531456462</v>
      </c>
      <c r="U245" s="138">
        <v>63.015746062912918</v>
      </c>
      <c r="V245" s="138">
        <v>62.195314031456462</v>
      </c>
      <c r="W245" s="138">
        <v>61.374881999999999</v>
      </c>
      <c r="X245" s="42">
        <f t="shared" si="42"/>
        <v>24.319999999999997</v>
      </c>
      <c r="Y245" s="138">
        <v>23.15</v>
      </c>
      <c r="Z245" s="138">
        <v>21.2</v>
      </c>
      <c r="AA245" s="138">
        <v>19.649999999999999</v>
      </c>
      <c r="AB245" s="138">
        <v>18.100000000000001</v>
      </c>
      <c r="AC245" s="138">
        <v>16.649999999999999</v>
      </c>
      <c r="AD245" s="138">
        <v>15.2</v>
      </c>
      <c r="AE245" s="44">
        <f>[3]Parameters!$B$38</f>
        <v>0.05</v>
      </c>
      <c r="AF245" s="44"/>
      <c r="AG245" s="44">
        <v>30</v>
      </c>
      <c r="AH245" s="44">
        <v>30</v>
      </c>
      <c r="AI245" s="46">
        <v>29.959</v>
      </c>
      <c r="AJ245" s="46" t="s">
        <v>1213</v>
      </c>
      <c r="AK245" s="46" t="s">
        <v>907</v>
      </c>
      <c r="AL245" s="46">
        <v>0.5</v>
      </c>
      <c r="AM245" s="47"/>
      <c r="AN245" s="47"/>
      <c r="AO245" s="47"/>
      <c r="AP245" s="47"/>
      <c r="AQ245" s="47"/>
      <c r="AR245" s="47"/>
      <c r="AS245" s="48"/>
      <c r="AT245" s="48"/>
      <c r="AU245" s="48"/>
      <c r="AV245" s="49"/>
      <c r="AW245" s="49"/>
      <c r="AX245" s="49"/>
      <c r="AY245" s="50" t="s">
        <v>841</v>
      </c>
      <c r="AZ245" s="50"/>
      <c r="BA245" s="50"/>
      <c r="BB245" s="51"/>
      <c r="BC245" s="51"/>
      <c r="BD245" s="51"/>
      <c r="BE245" s="51"/>
      <c r="BF245" s="51"/>
      <c r="BG245" s="51"/>
      <c r="BH245" s="52"/>
      <c r="BI245" s="52"/>
      <c r="BJ245" s="52"/>
      <c r="BK245" s="52"/>
      <c r="BL245" s="53"/>
      <c r="BM245" s="54"/>
      <c r="BN245" s="170">
        <v>0</v>
      </c>
      <c r="BO245" s="44"/>
      <c r="BP245" s="44">
        <v>0</v>
      </c>
      <c r="BQ245" s="44">
        <v>0</v>
      </c>
      <c r="BR245" s="44">
        <v>0</v>
      </c>
      <c r="BS245" s="44">
        <v>0</v>
      </c>
      <c r="BT245" s="44">
        <v>0</v>
      </c>
      <c r="BU245" s="56"/>
      <c r="BV245" s="50"/>
      <c r="BW245" s="50"/>
      <c r="BX245" s="50"/>
      <c r="BY245" s="50"/>
      <c r="BZ245" s="50"/>
      <c r="CA245" s="50"/>
      <c r="CB245" s="57"/>
      <c r="CC245" s="58"/>
      <c r="CD245" s="58"/>
      <c r="CE245" s="58"/>
      <c r="CF245" s="58"/>
      <c r="CG245" s="58"/>
      <c r="CH245" s="58"/>
      <c r="CI245" s="56"/>
      <c r="CJ245" s="59"/>
      <c r="CK245" s="59"/>
      <c r="CL245" s="59"/>
      <c r="CM245" s="59"/>
      <c r="CN245" s="59"/>
      <c r="CO245" s="59"/>
      <c r="CP245" s="60"/>
      <c r="CQ245" s="61"/>
      <c r="CR245" s="61"/>
      <c r="CS245" s="61"/>
      <c r="CT245" s="61"/>
      <c r="CU245" s="61"/>
      <c r="CV245" s="61"/>
      <c r="CW245" s="62"/>
      <c r="CX245" s="63"/>
      <c r="CY245" s="63"/>
      <c r="CZ245" s="63"/>
      <c r="DA245" s="63"/>
      <c r="DB245" s="63"/>
      <c r="DC245" s="63"/>
      <c r="DD245" s="64"/>
      <c r="DE245" s="65"/>
      <c r="DF245" s="65"/>
      <c r="DG245" s="65"/>
      <c r="DH245" s="65"/>
      <c r="DI245" s="65"/>
      <c r="DJ245" s="65"/>
      <c r="DK245" s="87" t="s">
        <v>1189</v>
      </c>
      <c r="DL245" s="62"/>
      <c r="DM245" s="67"/>
      <c r="DN245" s="67"/>
      <c r="DO245" s="67"/>
      <c r="DP245" s="67"/>
      <c r="DQ245" s="67"/>
      <c r="DR245" s="67"/>
      <c r="DS245" s="68"/>
    </row>
    <row r="246" spans="1:123" x14ac:dyDescent="0.3">
      <c r="A246" s="168" t="s">
        <v>267</v>
      </c>
      <c r="B246" s="40" t="s">
        <v>1214</v>
      </c>
      <c r="C246" s="40" t="s">
        <v>1222</v>
      </c>
      <c r="D246" s="40" t="s">
        <v>1190</v>
      </c>
      <c r="E246" s="40" t="s">
        <v>1224</v>
      </c>
      <c r="F246" s="40" t="s">
        <v>1296</v>
      </c>
      <c r="G246" s="41" t="s">
        <v>1308</v>
      </c>
      <c r="H246" s="155" t="s">
        <v>1036</v>
      </c>
      <c r="I246" s="42">
        <f t="shared" si="43"/>
        <v>6259.014654197761</v>
      </c>
      <c r="J246" s="138">
        <v>6140.1726038016013</v>
      </c>
      <c r="K246" s="138">
        <v>5942.1025198080015</v>
      </c>
      <c r="L246" s="138">
        <v>5942.1025198080015</v>
      </c>
      <c r="M246" s="138">
        <v>5942.1025198080015</v>
      </c>
      <c r="N246" s="138">
        <v>5942.1025198080015</v>
      </c>
      <c r="O246" s="138">
        <v>5942.1025198080015</v>
      </c>
      <c r="P246" s="44"/>
      <c r="Q246" s="42">
        <f t="shared" si="41"/>
        <v>119</v>
      </c>
      <c r="R246" s="138">
        <v>117.5</v>
      </c>
      <c r="S246" s="138">
        <v>115</v>
      </c>
      <c r="T246" s="138">
        <v>111.5</v>
      </c>
      <c r="U246" s="138">
        <v>108</v>
      </c>
      <c r="V246" s="138">
        <v>106.5</v>
      </c>
      <c r="W246" s="138">
        <v>105</v>
      </c>
      <c r="X246" s="42">
        <f t="shared" si="42"/>
        <v>1.8333333333333333</v>
      </c>
      <c r="Y246" s="138">
        <v>1.9166666666666667</v>
      </c>
      <c r="Z246" s="138">
        <v>2.0555555555555558</v>
      </c>
      <c r="AA246" s="138">
        <v>2.0833333333333335</v>
      </c>
      <c r="AB246" s="138">
        <v>2.1111111111111112</v>
      </c>
      <c r="AC246" s="138">
        <v>2.1388888888888888</v>
      </c>
      <c r="AD246" s="138">
        <v>2.1666666666666665</v>
      </c>
      <c r="AE246" s="44">
        <f>[3]Parameters!$B$38</f>
        <v>0.05</v>
      </c>
      <c r="AF246" s="44"/>
      <c r="AG246" s="44">
        <v>60</v>
      </c>
      <c r="AH246" s="44">
        <v>60</v>
      </c>
      <c r="AI246" s="46">
        <v>29.959</v>
      </c>
      <c r="AJ246" s="46" t="s">
        <v>1213</v>
      </c>
      <c r="AK246" s="46" t="s">
        <v>907</v>
      </c>
      <c r="AL246" s="46">
        <v>0.1</v>
      </c>
      <c r="AM246" s="47"/>
      <c r="AN246" s="47"/>
      <c r="AO246" s="47"/>
      <c r="AP246" s="47"/>
      <c r="AQ246" s="47"/>
      <c r="AR246" s="47"/>
      <c r="AS246" s="48"/>
      <c r="AT246" s="48"/>
      <c r="AU246" s="48"/>
      <c r="AV246" s="49"/>
      <c r="AW246" s="49"/>
      <c r="AX246" s="49"/>
      <c r="AY246" s="50" t="s">
        <v>841</v>
      </c>
      <c r="AZ246" s="50"/>
      <c r="BA246" s="50"/>
      <c r="BB246" s="51"/>
      <c r="BC246" s="51"/>
      <c r="BD246" s="51"/>
      <c r="BE246" s="51"/>
      <c r="BF246" s="51"/>
      <c r="BG246" s="51"/>
      <c r="BH246" s="52"/>
      <c r="BI246" s="52"/>
      <c r="BJ246" s="52"/>
      <c r="BK246" s="52"/>
      <c r="BL246" s="53"/>
      <c r="BM246" s="54"/>
      <c r="BN246" s="170">
        <v>0</v>
      </c>
      <c r="BO246" s="44"/>
      <c r="BP246" s="44">
        <v>0</v>
      </c>
      <c r="BQ246" s="44">
        <v>0</v>
      </c>
      <c r="BR246" s="44">
        <v>0</v>
      </c>
      <c r="BS246" s="44">
        <v>0</v>
      </c>
      <c r="BT246" s="44">
        <v>0</v>
      </c>
      <c r="BU246" s="56"/>
      <c r="BV246" s="50"/>
      <c r="BW246" s="50"/>
      <c r="BX246" s="50"/>
      <c r="BY246" s="50"/>
      <c r="BZ246" s="50"/>
      <c r="CA246" s="50"/>
      <c r="CB246" s="57"/>
      <c r="CC246" s="82">
        <v>250</v>
      </c>
      <c r="CD246" s="82">
        <v>250</v>
      </c>
      <c r="CE246" s="82">
        <v>250</v>
      </c>
      <c r="CF246" s="82">
        <v>250</v>
      </c>
      <c r="CG246" s="82">
        <v>250</v>
      </c>
      <c r="CH246" s="82">
        <v>250</v>
      </c>
      <c r="CI246" s="56"/>
      <c r="CJ246" s="59"/>
      <c r="CK246" s="59"/>
      <c r="CL246" s="59"/>
      <c r="CM246" s="59"/>
      <c r="CN246" s="59"/>
      <c r="CO246" s="59"/>
      <c r="CP246" s="60"/>
      <c r="CQ246" s="61"/>
      <c r="CR246" s="61"/>
      <c r="CS246" s="61"/>
      <c r="CT246" s="61"/>
      <c r="CU246" s="61"/>
      <c r="CV246" s="61"/>
      <c r="CW246" s="62"/>
      <c r="CX246" s="63"/>
      <c r="CY246" s="63"/>
      <c r="CZ246" s="63"/>
      <c r="DA246" s="63"/>
      <c r="DB246" s="63"/>
      <c r="DC246" s="63"/>
      <c r="DD246" s="64"/>
      <c r="DE246" s="65"/>
      <c r="DF246" s="65"/>
      <c r="DG246" s="65"/>
      <c r="DH246" s="65"/>
      <c r="DI246" s="65"/>
      <c r="DJ246" s="65"/>
      <c r="DK246" s="66" t="s">
        <v>1189</v>
      </c>
      <c r="DL246" s="62"/>
      <c r="DM246" s="67"/>
      <c r="DN246" s="67"/>
      <c r="DO246" s="67"/>
      <c r="DP246" s="67"/>
      <c r="DQ246" s="67"/>
      <c r="DR246" s="67"/>
      <c r="DS246" s="68"/>
    </row>
    <row r="247" spans="1:123" x14ac:dyDescent="0.3">
      <c r="A247" s="168" t="s">
        <v>268</v>
      </c>
      <c r="B247" s="69" t="s">
        <v>1214</v>
      </c>
      <c r="C247" s="69" t="s">
        <v>1222</v>
      </c>
      <c r="D247" s="40" t="s">
        <v>1190</v>
      </c>
      <c r="E247" s="69" t="s">
        <v>1224</v>
      </c>
      <c r="F247" s="40" t="s">
        <v>1296</v>
      </c>
      <c r="G247" s="70" t="s">
        <v>1309</v>
      </c>
      <c r="H247" s="157" t="s">
        <v>1036</v>
      </c>
      <c r="I247" s="42">
        <f t="shared" si="43"/>
        <v>3784.9858110720006</v>
      </c>
      <c r="J247" s="169">
        <v>3531.8760796800007</v>
      </c>
      <c r="K247" s="169">
        <v>3110.0265273600007</v>
      </c>
      <c r="L247" s="169">
        <v>3019.6301947200009</v>
      </c>
      <c r="M247" s="169">
        <v>2929.2338620800006</v>
      </c>
      <c r="N247" s="169">
        <v>2838.8375294400003</v>
      </c>
      <c r="O247" s="169">
        <v>2748.4411968000004</v>
      </c>
      <c r="P247" s="72"/>
      <c r="Q247" s="42">
        <f t="shared" si="41"/>
        <v>107</v>
      </c>
      <c r="R247" s="169">
        <v>102.5</v>
      </c>
      <c r="S247" s="169">
        <v>95</v>
      </c>
      <c r="T247" s="169">
        <v>97.5</v>
      </c>
      <c r="U247" s="169">
        <v>100</v>
      </c>
      <c r="V247" s="169">
        <v>102.5</v>
      </c>
      <c r="W247" s="169">
        <v>105</v>
      </c>
      <c r="X247" s="42">
        <f t="shared" si="42"/>
        <v>3.6111111111111115E-2</v>
      </c>
      <c r="Y247" s="169">
        <v>3.6111111111111115E-2</v>
      </c>
      <c r="Z247" s="169">
        <v>3.6111111111111115E-2</v>
      </c>
      <c r="AA247" s="169">
        <v>3.6111111111111115E-2</v>
      </c>
      <c r="AB247" s="169">
        <v>3.6111111111111115E-2</v>
      </c>
      <c r="AC247" s="169">
        <v>3.6111111111111115E-2</v>
      </c>
      <c r="AD247" s="169">
        <v>3.6111111111111115E-2</v>
      </c>
      <c r="AE247" s="44">
        <f>[3]Parameters!$B$38</f>
        <v>0.05</v>
      </c>
      <c r="AF247" s="72"/>
      <c r="AG247" s="72">
        <v>35</v>
      </c>
      <c r="AH247" s="72">
        <v>35</v>
      </c>
      <c r="AI247" s="73">
        <v>26.1</v>
      </c>
      <c r="AJ247" s="73" t="s">
        <v>1213</v>
      </c>
      <c r="AK247" s="73" t="s">
        <v>907</v>
      </c>
      <c r="AL247" s="73"/>
      <c r="AM247" s="74"/>
      <c r="AN247" s="74"/>
      <c r="AO247" s="74"/>
      <c r="AP247" s="74"/>
      <c r="AQ247" s="74"/>
      <c r="AR247" s="74"/>
      <c r="AS247" s="75"/>
      <c r="AT247" s="75"/>
      <c r="AU247" s="75"/>
      <c r="AV247" s="76"/>
      <c r="AW247" s="76"/>
      <c r="AX247" s="76"/>
      <c r="AY247" s="77" t="s">
        <v>841</v>
      </c>
      <c r="AZ247" s="77"/>
      <c r="BA247" s="77"/>
      <c r="BB247" s="77"/>
      <c r="BC247" s="77"/>
      <c r="BD247" s="77"/>
      <c r="BE247" s="77"/>
      <c r="BF247" s="77"/>
      <c r="BG247" s="77"/>
      <c r="BH247" s="78"/>
      <c r="BI247" s="78"/>
      <c r="BJ247" s="78"/>
      <c r="BK247" s="78"/>
      <c r="BL247" s="79"/>
      <c r="BM247" s="80"/>
      <c r="BN247" s="170">
        <v>2.5700000000000001E-2</v>
      </c>
      <c r="BO247" s="72"/>
      <c r="BP247" s="72">
        <v>0</v>
      </c>
      <c r="BQ247" s="72">
        <v>0</v>
      </c>
      <c r="BR247" s="72">
        <v>1E-3</v>
      </c>
      <c r="BS247" s="72">
        <v>6.0500000000000007E-3</v>
      </c>
      <c r="BT247" s="72">
        <v>1.865E-2</v>
      </c>
      <c r="BU247" s="56"/>
      <c r="BV247" s="77"/>
      <c r="BW247" s="77"/>
      <c r="BX247" s="77"/>
      <c r="BY247" s="77"/>
      <c r="BZ247" s="77"/>
      <c r="CA247" s="77"/>
      <c r="CB247" s="57"/>
      <c r="CC247" s="82"/>
      <c r="CD247" s="82"/>
      <c r="CE247" s="82"/>
      <c r="CF247" s="82"/>
      <c r="CG247" s="82"/>
      <c r="CH247" s="82"/>
      <c r="CI247" s="56"/>
      <c r="CJ247" s="83"/>
      <c r="CK247" s="83"/>
      <c r="CL247" s="83"/>
      <c r="CM247" s="83"/>
      <c r="CN247" s="83"/>
      <c r="CO247" s="83"/>
      <c r="CP247" s="60"/>
      <c r="CQ247" s="84"/>
      <c r="CR247" s="84"/>
      <c r="CS247" s="84"/>
      <c r="CT247" s="84"/>
      <c r="CU247" s="84"/>
      <c r="CV247" s="84"/>
      <c r="CW247" s="62"/>
      <c r="CX247" s="85"/>
      <c r="CY247" s="85"/>
      <c r="CZ247" s="85"/>
      <c r="DA247" s="85"/>
      <c r="DB247" s="85"/>
      <c r="DC247" s="85"/>
      <c r="DD247" s="64"/>
      <c r="DE247" s="86"/>
      <c r="DF247" s="86"/>
      <c r="DG247" s="86"/>
      <c r="DH247" s="86"/>
      <c r="DI247" s="86"/>
      <c r="DJ247" s="86"/>
      <c r="DK247" s="87" t="s">
        <v>1189</v>
      </c>
      <c r="DL247" s="62"/>
      <c r="DM247" s="88"/>
      <c r="DN247" s="88"/>
      <c r="DO247" s="88"/>
      <c r="DP247" s="88"/>
      <c r="DQ247" s="88"/>
      <c r="DR247" s="88"/>
      <c r="DS247" s="68"/>
    </row>
    <row r="248" spans="1:123" x14ac:dyDescent="0.3">
      <c r="A248" s="168" t="s">
        <v>269</v>
      </c>
      <c r="B248" s="40" t="s">
        <v>1214</v>
      </c>
      <c r="C248" s="40" t="s">
        <v>1222</v>
      </c>
      <c r="D248" s="40" t="s">
        <v>1190</v>
      </c>
      <c r="E248" s="40" t="s">
        <v>1224</v>
      </c>
      <c r="F248" s="40" t="s">
        <v>1296</v>
      </c>
      <c r="G248" s="41" t="s">
        <v>1310</v>
      </c>
      <c r="H248" s="155" t="s">
        <v>1036</v>
      </c>
      <c r="I248" s="42">
        <f t="shared" si="43"/>
        <v>1705.9</v>
      </c>
      <c r="J248" s="138">
        <v>1692.25</v>
      </c>
      <c r="K248" s="138">
        <v>1669.5</v>
      </c>
      <c r="L248" s="138">
        <v>1664.625</v>
      </c>
      <c r="M248" s="138">
        <v>1659.75</v>
      </c>
      <c r="N248" s="138">
        <v>1654.875</v>
      </c>
      <c r="O248" s="138">
        <v>1650</v>
      </c>
      <c r="P248" s="44"/>
      <c r="Q248" s="42">
        <f t="shared" si="41"/>
        <v>8.7746595323513095</v>
      </c>
      <c r="R248" s="138">
        <v>8.5616145592047168</v>
      </c>
      <c r="S248" s="138">
        <v>8.2065396039603957</v>
      </c>
      <c r="T248" s="138">
        <v>8.188463437644554</v>
      </c>
      <c r="U248" s="138">
        <v>8.170387271328714</v>
      </c>
      <c r="V248" s="138">
        <v>8.1523907360886838</v>
      </c>
      <c r="W248" s="138">
        <v>8.1343942008486554</v>
      </c>
      <c r="X248" s="42">
        <f t="shared" si="42"/>
        <v>0</v>
      </c>
      <c r="Y248" s="138">
        <v>0</v>
      </c>
      <c r="Z248" s="138">
        <v>0</v>
      </c>
      <c r="AA248" s="138">
        <v>0</v>
      </c>
      <c r="AB248" s="138">
        <v>0</v>
      </c>
      <c r="AC248" s="138">
        <v>0</v>
      </c>
      <c r="AD248" s="138">
        <v>0</v>
      </c>
      <c r="AE248" s="44">
        <f>[3]Parameters!$B$38</f>
        <v>0.05</v>
      </c>
      <c r="AF248" s="44"/>
      <c r="AG248" s="44">
        <v>50</v>
      </c>
      <c r="AH248" s="44">
        <v>50</v>
      </c>
      <c r="AI248" s="46">
        <v>14.1</v>
      </c>
      <c r="AJ248" s="46" t="s">
        <v>1213</v>
      </c>
      <c r="AK248" s="46" t="s">
        <v>1311</v>
      </c>
      <c r="AL248" s="46"/>
      <c r="AM248" s="47"/>
      <c r="AN248" s="47"/>
      <c r="AO248" s="47"/>
      <c r="AP248" s="47"/>
      <c r="AQ248" s="47"/>
      <c r="AR248" s="47"/>
      <c r="AS248" s="48"/>
      <c r="AT248" s="48"/>
      <c r="AU248" s="48"/>
      <c r="AV248" s="49"/>
      <c r="AW248" s="49"/>
      <c r="AX248" s="49"/>
      <c r="AY248" s="50" t="s">
        <v>841</v>
      </c>
      <c r="AZ248" s="50"/>
      <c r="BA248" s="50"/>
      <c r="BB248" s="51"/>
      <c r="BC248" s="51"/>
      <c r="BD248" s="51"/>
      <c r="BE248" s="51"/>
      <c r="BF248" s="51"/>
      <c r="BG248" s="51"/>
      <c r="BH248" s="52"/>
      <c r="BI248" s="52"/>
      <c r="BJ248" s="52"/>
      <c r="BK248" s="52"/>
      <c r="BL248" s="53"/>
      <c r="BM248" s="54"/>
      <c r="BN248" s="170">
        <v>4.4536000000000016</v>
      </c>
      <c r="BO248" s="44"/>
      <c r="BP248" s="44">
        <v>0</v>
      </c>
      <c r="BQ248" s="44">
        <v>0</v>
      </c>
      <c r="BR248" s="44">
        <v>0</v>
      </c>
      <c r="BS248" s="44">
        <v>0</v>
      </c>
      <c r="BT248" s="44">
        <v>0</v>
      </c>
      <c r="BU248" s="56"/>
      <c r="BV248" s="50"/>
      <c r="BW248" s="50"/>
      <c r="BX248" s="50"/>
      <c r="BY248" s="50"/>
      <c r="BZ248" s="50"/>
      <c r="CA248" s="50"/>
      <c r="CB248" s="57"/>
      <c r="CC248" s="58">
        <v>4.4536000000000016</v>
      </c>
      <c r="CD248" s="58">
        <v>4.4536000000000016</v>
      </c>
      <c r="CE248" s="58">
        <v>4.4536000000000016</v>
      </c>
      <c r="CF248" s="58">
        <v>4.4536000000000016</v>
      </c>
      <c r="CG248" s="58">
        <v>4.4536000000000016</v>
      </c>
      <c r="CH248" s="58">
        <v>4.4536000000000016</v>
      </c>
      <c r="CI248" s="56"/>
      <c r="CJ248" s="59"/>
      <c r="CK248" s="59"/>
      <c r="CL248" s="59"/>
      <c r="CM248" s="59"/>
      <c r="CN248" s="59"/>
      <c r="CO248" s="59"/>
      <c r="CP248" s="60"/>
      <c r="CQ248" s="61"/>
      <c r="CR248" s="61"/>
      <c r="CS248" s="61"/>
      <c r="CT248" s="61"/>
      <c r="CU248" s="61"/>
      <c r="CV248" s="61"/>
      <c r="CW248" s="62"/>
      <c r="CX248" s="63"/>
      <c r="CY248" s="63"/>
      <c r="CZ248" s="63"/>
      <c r="DA248" s="63"/>
      <c r="DB248" s="63"/>
      <c r="DC248" s="63"/>
      <c r="DD248" s="64"/>
      <c r="DE248" s="65"/>
      <c r="DF248" s="65"/>
      <c r="DG248" s="65"/>
      <c r="DH248" s="65"/>
      <c r="DI248" s="65"/>
      <c r="DJ248" s="65"/>
      <c r="DK248" s="66" t="s">
        <v>1189</v>
      </c>
      <c r="DL248" s="62"/>
      <c r="DM248" s="67"/>
      <c r="DN248" s="67"/>
      <c r="DO248" s="67"/>
      <c r="DP248" s="67"/>
      <c r="DQ248" s="67"/>
      <c r="DR248" s="67"/>
      <c r="DS248" s="68"/>
    </row>
    <row r="249" spans="1:123" x14ac:dyDescent="0.3">
      <c r="A249" s="168" t="s">
        <v>270</v>
      </c>
      <c r="B249" s="69" t="s">
        <v>1214</v>
      </c>
      <c r="C249" s="69" t="s">
        <v>1222</v>
      </c>
      <c r="D249" s="40" t="s">
        <v>1190</v>
      </c>
      <c r="E249" s="69" t="s">
        <v>1224</v>
      </c>
      <c r="F249" s="40" t="s">
        <v>1296</v>
      </c>
      <c r="G249" s="70" t="s">
        <v>1312</v>
      </c>
      <c r="H249" s="157" t="s">
        <v>1036</v>
      </c>
      <c r="I249" s="42">
        <f t="shared" si="43"/>
        <v>2100</v>
      </c>
      <c r="J249" s="169">
        <v>2100</v>
      </c>
      <c r="K249" s="169">
        <v>2100</v>
      </c>
      <c r="L249" s="169">
        <v>2100</v>
      </c>
      <c r="M249" s="169">
        <v>2100</v>
      </c>
      <c r="N249" s="169">
        <v>2100</v>
      </c>
      <c r="O249" s="169">
        <v>2100</v>
      </c>
      <c r="P249" s="72"/>
      <c r="Q249" s="42">
        <f t="shared" si="41"/>
        <v>25.500000000000004</v>
      </c>
      <c r="R249" s="169">
        <v>25.500000000000004</v>
      </c>
      <c r="S249" s="169">
        <v>25.500000000000004</v>
      </c>
      <c r="T249" s="169">
        <v>25.500000000000004</v>
      </c>
      <c r="U249" s="169">
        <v>25.500000000000004</v>
      </c>
      <c r="V249" s="169">
        <v>25.500000000000004</v>
      </c>
      <c r="W249" s="169">
        <v>25.500000000000004</v>
      </c>
      <c r="X249" s="42">
        <f t="shared" si="42"/>
        <v>8.9351821600086603E-2</v>
      </c>
      <c r="Y249" s="169">
        <v>8.9351821600086603E-2</v>
      </c>
      <c r="Z249" s="169">
        <v>8.9351821600086603E-2</v>
      </c>
      <c r="AA249" s="169">
        <v>8.9351821600086603E-2</v>
      </c>
      <c r="AB249" s="169">
        <v>8.9351821600086603E-2</v>
      </c>
      <c r="AC249" s="169">
        <v>8.9351821600086603E-2</v>
      </c>
      <c r="AD249" s="169">
        <v>8.9351821600086603E-2</v>
      </c>
      <c r="AE249" s="44">
        <f>[3]Parameters!$B$38</f>
        <v>0.05</v>
      </c>
      <c r="AF249" s="72"/>
      <c r="AG249" s="72">
        <v>50</v>
      </c>
      <c r="AH249" s="72">
        <v>50</v>
      </c>
      <c r="AI249" s="73">
        <v>1.98</v>
      </c>
      <c r="AJ249" s="73" t="s">
        <v>1313</v>
      </c>
      <c r="AK249" s="73" t="s">
        <v>1314</v>
      </c>
      <c r="AL249" s="73"/>
      <c r="AM249" s="74"/>
      <c r="AN249" s="74"/>
      <c r="AO249" s="74"/>
      <c r="AP249" s="74"/>
      <c r="AQ249" s="74"/>
      <c r="AR249" s="74"/>
      <c r="AS249" s="75"/>
      <c r="AT249" s="75"/>
      <c r="AU249" s="75"/>
      <c r="AV249" s="76"/>
      <c r="AW249" s="76"/>
      <c r="AX249" s="76"/>
      <c r="AY249" s="77" t="s">
        <v>841</v>
      </c>
      <c r="AZ249" s="77"/>
      <c r="BA249" s="77"/>
      <c r="BB249" s="77"/>
      <c r="BC249" s="77"/>
      <c r="BD249" s="77"/>
      <c r="BE249" s="77"/>
      <c r="BF249" s="77"/>
      <c r="BG249" s="77"/>
      <c r="BH249" s="78"/>
      <c r="BI249" s="78"/>
      <c r="BJ249" s="78"/>
      <c r="BK249" s="78"/>
      <c r="BL249" s="79"/>
      <c r="BM249" s="80"/>
      <c r="BN249" s="170">
        <v>0.14219999999999999</v>
      </c>
      <c r="BO249" s="72"/>
      <c r="BP249" s="72">
        <v>0</v>
      </c>
      <c r="BQ249" s="72">
        <v>0</v>
      </c>
      <c r="BR249" s="72">
        <v>0</v>
      </c>
      <c r="BS249" s="72">
        <v>0</v>
      </c>
      <c r="BT249" s="72">
        <v>0</v>
      </c>
      <c r="BU249" s="56"/>
      <c r="BV249" s="77"/>
      <c r="BW249" s="77"/>
      <c r="BX249" s="77"/>
      <c r="BY249" s="77"/>
      <c r="BZ249" s="77"/>
      <c r="CA249" s="77"/>
      <c r="CB249" s="57"/>
      <c r="CC249" s="148">
        <v>0.14219999999999999</v>
      </c>
      <c r="CD249" s="148">
        <v>0.14219999999999999</v>
      </c>
      <c r="CE249" s="148">
        <v>0.14219999999999999</v>
      </c>
      <c r="CF249" s="148">
        <v>0.14219999999999999</v>
      </c>
      <c r="CG249" s="148">
        <v>0.14219999999999999</v>
      </c>
      <c r="CH249" s="148">
        <v>0.14219999999999999</v>
      </c>
      <c r="CI249" s="56"/>
      <c r="CJ249" s="83"/>
      <c r="CK249" s="83"/>
      <c r="CL249" s="83"/>
      <c r="CM249" s="83"/>
      <c r="CN249" s="83"/>
      <c r="CO249" s="83"/>
      <c r="CP249" s="60"/>
      <c r="CQ249" s="84"/>
      <c r="CR249" s="84"/>
      <c r="CS249" s="84"/>
      <c r="CT249" s="84"/>
      <c r="CU249" s="84"/>
      <c r="CV249" s="84"/>
      <c r="CW249" s="62"/>
      <c r="CX249" s="85"/>
      <c r="CY249" s="85"/>
      <c r="CZ249" s="85"/>
      <c r="DA249" s="85"/>
      <c r="DB249" s="85"/>
      <c r="DC249" s="85"/>
      <c r="DD249" s="64"/>
      <c r="DE249" s="86"/>
      <c r="DF249" s="86"/>
      <c r="DG249" s="86"/>
      <c r="DH249" s="86"/>
      <c r="DI249" s="86"/>
      <c r="DJ249" s="86"/>
      <c r="DK249" s="87" t="s">
        <v>1189</v>
      </c>
      <c r="DL249" s="62"/>
      <c r="DM249" s="88"/>
      <c r="DN249" s="88"/>
      <c r="DO249" s="88"/>
      <c r="DP249" s="88"/>
      <c r="DQ249" s="88"/>
      <c r="DR249" s="88"/>
      <c r="DS249" s="68"/>
    </row>
    <row r="250" spans="1:123" ht="15" thickBot="1" x14ac:dyDescent="0.35">
      <c r="A250" s="168" t="s">
        <v>271</v>
      </c>
      <c r="B250" s="40" t="s">
        <v>1214</v>
      </c>
      <c r="C250" s="40" t="s">
        <v>1222</v>
      </c>
      <c r="D250" s="40" t="s">
        <v>1190</v>
      </c>
      <c r="E250" s="40" t="s">
        <v>1224</v>
      </c>
      <c r="F250" s="40" t="s">
        <v>1296</v>
      </c>
      <c r="G250" s="41" t="s">
        <v>1315</v>
      </c>
      <c r="H250" s="155" t="s">
        <v>1036</v>
      </c>
      <c r="I250" s="42">
        <f t="shared" si="43"/>
        <v>3948.7</v>
      </c>
      <c r="J250" s="138">
        <v>3466.75</v>
      </c>
      <c r="K250" s="138">
        <v>2663.5</v>
      </c>
      <c r="L250" s="138">
        <v>2491.375</v>
      </c>
      <c r="M250" s="138">
        <v>2319.25</v>
      </c>
      <c r="N250" s="138">
        <v>2147.125</v>
      </c>
      <c r="O250" s="138">
        <v>1975</v>
      </c>
      <c r="P250" s="44"/>
      <c r="Q250" s="42">
        <f t="shared" si="41"/>
        <v>38.372578972182943</v>
      </c>
      <c r="R250" s="138">
        <v>36.475436115040083</v>
      </c>
      <c r="S250" s="138">
        <v>33.313531353135318</v>
      </c>
      <c r="T250" s="138">
        <v>30.660254596888265</v>
      </c>
      <c r="U250" s="138">
        <v>28.006977840641213</v>
      </c>
      <c r="V250" s="138">
        <v>25.771522866572376</v>
      </c>
      <c r="W250" s="138">
        <v>23.536067892503535</v>
      </c>
      <c r="X250" s="42">
        <f t="shared" si="42"/>
        <v>2.890249006068215E-2</v>
      </c>
      <c r="Y250" s="138">
        <v>2.890249006068215E-2</v>
      </c>
      <c r="Z250" s="138">
        <v>2.890249006068215E-2</v>
      </c>
      <c r="AA250" s="138">
        <v>2.890249006068215E-2</v>
      </c>
      <c r="AB250" s="138">
        <v>2.890249006068215E-2</v>
      </c>
      <c r="AC250" s="138">
        <v>2.890249006068215E-2</v>
      </c>
      <c r="AD250" s="138">
        <v>2.890249006068215E-2</v>
      </c>
      <c r="AE250" s="44">
        <f>[3]Parameters!$B$38</f>
        <v>0.05</v>
      </c>
      <c r="AF250" s="44"/>
      <c r="AG250" s="44">
        <v>80</v>
      </c>
      <c r="AH250" s="44">
        <v>80</v>
      </c>
      <c r="AI250" s="46">
        <v>29.959</v>
      </c>
      <c r="AJ250" s="46" t="s">
        <v>1213</v>
      </c>
      <c r="AK250" s="46" t="s">
        <v>907</v>
      </c>
      <c r="AL250" s="46"/>
      <c r="AM250" s="47"/>
      <c r="AN250" s="47"/>
      <c r="AO250" s="47"/>
      <c r="AP250" s="47"/>
      <c r="AQ250" s="47"/>
      <c r="AR250" s="47"/>
      <c r="AS250" s="48"/>
      <c r="AT250" s="48"/>
      <c r="AU250" s="48"/>
      <c r="AV250" s="49"/>
      <c r="AW250" s="49"/>
      <c r="AX250" s="49"/>
      <c r="AY250" s="50" t="s">
        <v>841</v>
      </c>
      <c r="AZ250" s="50"/>
      <c r="BA250" s="50"/>
      <c r="BB250" s="51"/>
      <c r="BC250" s="51"/>
      <c r="BD250" s="51"/>
      <c r="BE250" s="51"/>
      <c r="BF250" s="51"/>
      <c r="BG250" s="51"/>
      <c r="BH250" s="52"/>
      <c r="BI250" s="52"/>
      <c r="BJ250" s="52"/>
      <c r="BK250" s="52"/>
      <c r="BL250" s="53"/>
      <c r="BM250" s="54"/>
      <c r="BN250" s="170">
        <v>0</v>
      </c>
      <c r="BO250" s="44"/>
      <c r="BP250" s="44">
        <v>0</v>
      </c>
      <c r="BQ250" s="44">
        <v>0</v>
      </c>
      <c r="BR250" s="44">
        <v>0</v>
      </c>
      <c r="BS250" s="44">
        <v>0</v>
      </c>
      <c r="BT250" s="44">
        <v>0</v>
      </c>
      <c r="BU250" s="56"/>
      <c r="BV250" s="50"/>
      <c r="BW250" s="50"/>
      <c r="BX250" s="50"/>
      <c r="BY250" s="50"/>
      <c r="BZ250" s="50"/>
      <c r="CA250" s="50"/>
      <c r="CB250" s="57"/>
      <c r="CC250" s="148">
        <v>0</v>
      </c>
      <c r="CD250" s="148">
        <v>0</v>
      </c>
      <c r="CE250" s="148">
        <v>0</v>
      </c>
      <c r="CF250" s="148">
        <v>0</v>
      </c>
      <c r="CG250" s="148">
        <v>0</v>
      </c>
      <c r="CH250" s="148">
        <v>0</v>
      </c>
      <c r="CI250" s="56"/>
      <c r="CJ250" s="59"/>
      <c r="CK250" s="59"/>
      <c r="CL250" s="59"/>
      <c r="CM250" s="59"/>
      <c r="CN250" s="59"/>
      <c r="CO250" s="59"/>
      <c r="CP250" s="60"/>
      <c r="CQ250" s="61"/>
      <c r="CR250" s="61"/>
      <c r="CS250" s="61"/>
      <c r="CT250" s="61"/>
      <c r="CU250" s="61"/>
      <c r="CV250" s="61"/>
      <c r="CW250" s="62"/>
      <c r="CX250" s="63"/>
      <c r="CY250" s="63"/>
      <c r="CZ250" s="63"/>
      <c r="DA250" s="63"/>
      <c r="DB250" s="63"/>
      <c r="DC250" s="63"/>
      <c r="DD250" s="64"/>
      <c r="DE250" s="65"/>
      <c r="DF250" s="65"/>
      <c r="DG250" s="65"/>
      <c r="DH250" s="65"/>
      <c r="DI250" s="65"/>
      <c r="DJ250" s="65"/>
      <c r="DK250" s="66" t="s">
        <v>1189</v>
      </c>
      <c r="DL250" s="62"/>
      <c r="DM250" s="67"/>
      <c r="DN250" s="67"/>
      <c r="DO250" s="67"/>
      <c r="DP250" s="67"/>
      <c r="DQ250" s="67"/>
      <c r="DR250" s="67"/>
      <c r="DS250" s="68"/>
    </row>
    <row r="251" spans="1:123" x14ac:dyDescent="0.3">
      <c r="A251" s="168" t="s">
        <v>272</v>
      </c>
      <c r="B251" s="40" t="s">
        <v>1214</v>
      </c>
      <c r="C251" s="69" t="s">
        <v>1222</v>
      </c>
      <c r="D251" s="40" t="s">
        <v>1190</v>
      </c>
      <c r="E251" s="69" t="s">
        <v>1224</v>
      </c>
      <c r="F251" s="40" t="s">
        <v>1296</v>
      </c>
      <c r="G251" s="70" t="s">
        <v>1316</v>
      </c>
      <c r="H251" s="157" t="s">
        <v>1036</v>
      </c>
      <c r="I251" s="42">
        <f t="shared" si="43"/>
        <v>1123.2</v>
      </c>
      <c r="J251" s="169">
        <v>1107</v>
      </c>
      <c r="K251" s="169">
        <v>1080</v>
      </c>
      <c r="L251" s="169">
        <v>1053</v>
      </c>
      <c r="M251" s="169">
        <v>1026</v>
      </c>
      <c r="N251" s="169">
        <v>1012.5</v>
      </c>
      <c r="O251" s="169">
        <v>999.00000000000011</v>
      </c>
      <c r="P251" s="72"/>
      <c r="Q251" s="42">
        <f t="shared" si="41"/>
        <v>14</v>
      </c>
      <c r="R251" s="169">
        <v>14</v>
      </c>
      <c r="S251" s="169">
        <v>14</v>
      </c>
      <c r="T251" s="169">
        <v>13</v>
      </c>
      <c r="U251" s="169">
        <v>12</v>
      </c>
      <c r="V251" s="169">
        <v>12</v>
      </c>
      <c r="W251" s="169">
        <v>12</v>
      </c>
      <c r="X251" s="42">
        <f t="shared" si="42"/>
        <v>0.05</v>
      </c>
      <c r="Y251" s="169">
        <v>0.05</v>
      </c>
      <c r="Z251" s="169">
        <v>0.05</v>
      </c>
      <c r="AA251" s="169">
        <v>0.05</v>
      </c>
      <c r="AB251" s="169">
        <v>0.05</v>
      </c>
      <c r="AC251" s="169">
        <v>0.05</v>
      </c>
      <c r="AD251" s="169">
        <v>0.05</v>
      </c>
      <c r="AE251" s="44">
        <f>[3]Parameters!$B$38</f>
        <v>0.05</v>
      </c>
      <c r="AF251" s="72"/>
      <c r="AG251" s="72">
        <v>30</v>
      </c>
      <c r="AH251" s="72">
        <v>30</v>
      </c>
      <c r="AI251" s="73">
        <v>9.2880000000000003</v>
      </c>
      <c r="AJ251" s="73" t="s">
        <v>1213</v>
      </c>
      <c r="AK251" s="73" t="s">
        <v>1317</v>
      </c>
      <c r="AL251" s="73"/>
      <c r="AM251" s="74"/>
      <c r="AN251" s="74"/>
      <c r="AO251" s="74"/>
      <c r="AP251" s="74"/>
      <c r="AQ251" s="74"/>
      <c r="AR251" s="74"/>
      <c r="AS251" s="75"/>
      <c r="AT251" s="75"/>
      <c r="AU251" s="75"/>
      <c r="AV251" s="76"/>
      <c r="AW251" s="76"/>
      <c r="AX251" s="76"/>
      <c r="AY251" s="77" t="s">
        <v>841</v>
      </c>
      <c r="AZ251" s="77"/>
      <c r="BA251" s="77"/>
      <c r="BB251" s="77"/>
      <c r="BC251" s="77"/>
      <c r="BD251" s="77"/>
      <c r="BE251" s="77"/>
      <c r="BF251" s="77"/>
      <c r="BG251" s="77"/>
      <c r="BH251" s="78"/>
      <c r="BI251" s="78"/>
      <c r="BJ251" s="78"/>
      <c r="BK251" s="78"/>
      <c r="BL251" s="79"/>
      <c r="BM251" s="80"/>
      <c r="BN251" s="170">
        <v>35.413854000000001</v>
      </c>
      <c r="BO251" s="72"/>
      <c r="BP251" s="72">
        <v>12.168849980000001</v>
      </c>
      <c r="BQ251" s="72">
        <v>8.5284750099999993</v>
      </c>
      <c r="BR251" s="72">
        <v>14.716528999999992</v>
      </c>
      <c r="BS251" s="72">
        <v>0</v>
      </c>
      <c r="BT251" s="72">
        <v>0</v>
      </c>
      <c r="BU251" s="56"/>
      <c r="BV251" s="77"/>
      <c r="BW251" s="77"/>
      <c r="BX251" s="77"/>
      <c r="BY251" s="77"/>
      <c r="BZ251" s="77"/>
      <c r="CA251" s="77"/>
      <c r="CB251" s="160"/>
      <c r="CC251" s="161">
        <v>167</v>
      </c>
      <c r="CD251" s="161">
        <v>167</v>
      </c>
      <c r="CE251" s="161">
        <v>167</v>
      </c>
      <c r="CF251" s="161">
        <v>167</v>
      </c>
      <c r="CG251" s="161">
        <v>167</v>
      </c>
      <c r="CH251" s="162">
        <v>167</v>
      </c>
      <c r="CI251" s="56"/>
      <c r="CJ251" s="83"/>
      <c r="CK251" s="83"/>
      <c r="CL251" s="83"/>
      <c r="CM251" s="83"/>
      <c r="CN251" s="83"/>
      <c r="CO251" s="83"/>
      <c r="CP251" s="60"/>
      <c r="CQ251" s="84"/>
      <c r="CR251" s="84"/>
      <c r="CS251" s="84"/>
      <c r="CT251" s="84"/>
      <c r="CU251" s="84"/>
      <c r="CV251" s="84"/>
      <c r="CW251" s="62"/>
      <c r="CX251" s="85"/>
      <c r="CY251" s="85"/>
      <c r="CZ251" s="85"/>
      <c r="DA251" s="85"/>
      <c r="DB251" s="85"/>
      <c r="DC251" s="85"/>
      <c r="DD251" s="64"/>
      <c r="DE251" s="86"/>
      <c r="DF251" s="86"/>
      <c r="DG251" s="86"/>
      <c r="DH251" s="86"/>
      <c r="DI251" s="86"/>
      <c r="DJ251" s="86"/>
      <c r="DK251" s="87" t="s">
        <v>1189</v>
      </c>
      <c r="DL251" s="62"/>
      <c r="DM251" s="88"/>
      <c r="DN251" s="88"/>
      <c r="DO251" s="88"/>
      <c r="DP251" s="88"/>
      <c r="DQ251" s="88"/>
      <c r="DR251" s="88"/>
      <c r="DS251" s="68"/>
    </row>
    <row r="252" spans="1:123" x14ac:dyDescent="0.3">
      <c r="A252" s="168" t="s">
        <v>273</v>
      </c>
      <c r="B252" s="40" t="s">
        <v>1214</v>
      </c>
      <c r="C252" s="40" t="s">
        <v>1222</v>
      </c>
      <c r="D252" s="40" t="s">
        <v>1190</v>
      </c>
      <c r="E252" s="40" t="s">
        <v>1224</v>
      </c>
      <c r="F252" s="40" t="s">
        <v>1296</v>
      </c>
      <c r="G252" s="41" t="s">
        <v>1318</v>
      </c>
      <c r="H252" s="155" t="s">
        <v>1036</v>
      </c>
      <c r="I252" s="42">
        <f t="shared" si="43"/>
        <v>556.98828255000001</v>
      </c>
      <c r="J252" s="138">
        <v>535.67700637500002</v>
      </c>
      <c r="K252" s="138">
        <v>500.15821275000002</v>
      </c>
      <c r="L252" s="138">
        <v>450</v>
      </c>
      <c r="M252" s="138">
        <v>400</v>
      </c>
      <c r="N252" s="138">
        <v>350</v>
      </c>
      <c r="O252" s="138">
        <v>320</v>
      </c>
      <c r="P252" s="44"/>
      <c r="Q252" s="42">
        <f t="shared" si="41"/>
        <v>16.285535199999998</v>
      </c>
      <c r="R252" s="138">
        <v>15.312087999999999</v>
      </c>
      <c r="S252" s="138">
        <v>13.689675999999999</v>
      </c>
      <c r="T252" s="138">
        <v>12.007748352599997</v>
      </c>
      <c r="U252" s="138">
        <v>10.325820705199996</v>
      </c>
      <c r="V252" s="138">
        <v>9.427804488227121</v>
      </c>
      <c r="W252" s="138">
        <v>8.5297882712542474</v>
      </c>
      <c r="X252" s="42">
        <f t="shared" si="42"/>
        <v>0</v>
      </c>
      <c r="Y252" s="138">
        <v>0</v>
      </c>
      <c r="Z252" s="138">
        <v>0</v>
      </c>
      <c r="AA252" s="138">
        <v>0</v>
      </c>
      <c r="AB252" s="138">
        <v>0</v>
      </c>
      <c r="AC252" s="138">
        <v>0</v>
      </c>
      <c r="AD252" s="138">
        <v>0</v>
      </c>
      <c r="AE252" s="44">
        <f>[3]Parameters!$B$38</f>
        <v>0.05</v>
      </c>
      <c r="AF252" s="44"/>
      <c r="AG252" s="44">
        <v>30</v>
      </c>
      <c r="AH252" s="44">
        <v>30</v>
      </c>
      <c r="AI252" s="46">
        <v>4.0739999999999998</v>
      </c>
      <c r="AJ252" s="46" t="s">
        <v>1213</v>
      </c>
      <c r="AK252" s="46" t="s">
        <v>1319</v>
      </c>
      <c r="AL252" s="46"/>
      <c r="AM252" s="47"/>
      <c r="AN252" s="47"/>
      <c r="AO252" s="47"/>
      <c r="AP252" s="47"/>
      <c r="AQ252" s="47"/>
      <c r="AR252" s="47"/>
      <c r="AS252" s="48"/>
      <c r="AT252" s="48"/>
      <c r="AU252" s="48"/>
      <c r="AV252" s="49"/>
      <c r="AW252" s="49"/>
      <c r="AX252" s="49"/>
      <c r="AY252" s="50" t="s">
        <v>841</v>
      </c>
      <c r="AZ252" s="50"/>
      <c r="BA252" s="50"/>
      <c r="BB252" s="51"/>
      <c r="BC252" s="51"/>
      <c r="BD252" s="51"/>
      <c r="BE252" s="51"/>
      <c r="BF252" s="51"/>
      <c r="BG252" s="51"/>
      <c r="BH252" s="52"/>
      <c r="BI252" s="52"/>
      <c r="BJ252" s="52"/>
      <c r="BK252" s="52"/>
      <c r="BL252" s="53"/>
      <c r="BM252" s="54"/>
      <c r="BN252" s="170">
        <v>39.130560000000003</v>
      </c>
      <c r="BO252" s="44"/>
      <c r="BP252" s="44">
        <v>1.9419999999999999</v>
      </c>
      <c r="BQ252" s="44">
        <v>15.949299999999999</v>
      </c>
      <c r="BR252" s="44">
        <v>21.239259999990001</v>
      </c>
      <c r="BS252" s="44">
        <v>0</v>
      </c>
      <c r="BT252" s="44">
        <v>0</v>
      </c>
      <c r="BU252" s="56"/>
      <c r="BV252" s="50"/>
      <c r="BW252" s="50"/>
      <c r="BX252" s="50"/>
      <c r="BY252" s="50"/>
      <c r="BZ252" s="50"/>
      <c r="CA252" s="50"/>
      <c r="CB252" s="163"/>
      <c r="CC252" s="148">
        <v>516</v>
      </c>
      <c r="CD252" s="148">
        <v>516</v>
      </c>
      <c r="CE252" s="148">
        <v>516</v>
      </c>
      <c r="CF252" s="148">
        <v>516</v>
      </c>
      <c r="CG252" s="148">
        <v>516</v>
      </c>
      <c r="CH252" s="164">
        <v>516</v>
      </c>
      <c r="CI252" s="56"/>
      <c r="CJ252" s="59"/>
      <c r="CK252" s="59"/>
      <c r="CL252" s="59"/>
      <c r="CM252" s="59"/>
      <c r="CN252" s="59"/>
      <c r="CO252" s="59"/>
      <c r="CP252" s="60"/>
      <c r="CQ252" s="61"/>
      <c r="CR252" s="61"/>
      <c r="CS252" s="61"/>
      <c r="CT252" s="61"/>
      <c r="CU252" s="61"/>
      <c r="CV252" s="61"/>
      <c r="CW252" s="62"/>
      <c r="CX252" s="63"/>
      <c r="CY252" s="63"/>
      <c r="CZ252" s="63"/>
      <c r="DA252" s="63"/>
      <c r="DB252" s="63"/>
      <c r="DC252" s="63"/>
      <c r="DD252" s="64"/>
      <c r="DE252" s="65"/>
      <c r="DF252" s="65"/>
      <c r="DG252" s="65"/>
      <c r="DH252" s="65"/>
      <c r="DI252" s="65"/>
      <c r="DJ252" s="65"/>
      <c r="DK252" s="66" t="s">
        <v>1189</v>
      </c>
      <c r="DL252" s="62"/>
      <c r="DM252" s="67"/>
      <c r="DN252" s="67"/>
      <c r="DO252" s="67"/>
      <c r="DP252" s="67"/>
      <c r="DQ252" s="67"/>
      <c r="DR252" s="67"/>
      <c r="DS252" s="68"/>
    </row>
    <row r="253" spans="1:123" x14ac:dyDescent="0.3">
      <c r="A253" s="168" t="s">
        <v>274</v>
      </c>
      <c r="B253" s="40" t="s">
        <v>1214</v>
      </c>
      <c r="C253" s="69" t="s">
        <v>1222</v>
      </c>
      <c r="D253" s="40" t="s">
        <v>1190</v>
      </c>
      <c r="E253" s="69" t="s">
        <v>1224</v>
      </c>
      <c r="F253" s="40" t="s">
        <v>1296</v>
      </c>
      <c r="G253" s="70" t="s">
        <v>1320</v>
      </c>
      <c r="H253" s="157" t="s">
        <v>1036</v>
      </c>
      <c r="I253" s="42">
        <f t="shared" si="43"/>
        <v>3420.1440000000002</v>
      </c>
      <c r="J253" s="169">
        <v>3243.2400000000002</v>
      </c>
      <c r="K253" s="169">
        <v>2948.4</v>
      </c>
      <c r="L253" s="169">
        <v>2885.2200000000003</v>
      </c>
      <c r="M253" s="169">
        <v>2822.04</v>
      </c>
      <c r="N253" s="169">
        <v>2758.86</v>
      </c>
      <c r="O253" s="169">
        <v>2695.6800000000003</v>
      </c>
      <c r="P253" s="72"/>
      <c r="Q253" s="42">
        <f t="shared" si="41"/>
        <v>109.82465310058592</v>
      </c>
      <c r="R253" s="169">
        <v>105.81163275146483</v>
      </c>
      <c r="S253" s="169">
        <v>99.123265502929669</v>
      </c>
      <c r="T253" s="169">
        <v>93.230173924639445</v>
      </c>
      <c r="U253" s="169">
        <v>87.33708234634922</v>
      </c>
      <c r="V253" s="169">
        <v>82.1447047361453</v>
      </c>
      <c r="W253" s="169">
        <v>76.95232712594138</v>
      </c>
      <c r="X253" s="42">
        <f t="shared" si="42"/>
        <v>2.777777777777778E-2</v>
      </c>
      <c r="Y253" s="169">
        <v>2.777777777777778E-2</v>
      </c>
      <c r="Z253" s="169">
        <v>2.777777777777778E-2</v>
      </c>
      <c r="AA253" s="169">
        <v>2.777777777777778E-2</v>
      </c>
      <c r="AB253" s="169">
        <v>2.777777777777778E-2</v>
      </c>
      <c r="AC253" s="169">
        <v>2.777777777777778E-2</v>
      </c>
      <c r="AD253" s="169">
        <v>2.777777777777778E-2</v>
      </c>
      <c r="AE253" s="44">
        <f>[3]Parameters!$B$38</f>
        <v>0.05</v>
      </c>
      <c r="AF253" s="72"/>
      <c r="AG253" s="72">
        <v>25</v>
      </c>
      <c r="AH253" s="72">
        <v>25</v>
      </c>
      <c r="AI253" s="73">
        <v>4.0739999999999998</v>
      </c>
      <c r="AJ253" s="73" t="s">
        <v>1213</v>
      </c>
      <c r="AK253" s="73" t="s">
        <v>1319</v>
      </c>
      <c r="AL253" s="73"/>
      <c r="AM253" s="74"/>
      <c r="AN253" s="74"/>
      <c r="AO253" s="74"/>
      <c r="AP253" s="74"/>
      <c r="AQ253" s="74"/>
      <c r="AR253" s="74"/>
      <c r="AS253" s="75"/>
      <c r="AT253" s="75"/>
      <c r="AU253" s="75"/>
      <c r="AV253" s="76"/>
      <c r="AW253" s="76"/>
      <c r="AX253" s="76"/>
      <c r="AY253" s="77" t="s">
        <v>841</v>
      </c>
      <c r="AZ253" s="77"/>
      <c r="BA253" s="77"/>
      <c r="BB253" s="77"/>
      <c r="BC253" s="77"/>
      <c r="BD253" s="77"/>
      <c r="BE253" s="77"/>
      <c r="BF253" s="77"/>
      <c r="BG253" s="77"/>
      <c r="BH253" s="78"/>
      <c r="BI253" s="78"/>
      <c r="BJ253" s="78"/>
      <c r="BK253" s="78"/>
      <c r="BL253" s="79"/>
      <c r="BM253" s="80"/>
      <c r="BN253" s="170">
        <v>1.5E-3</v>
      </c>
      <c r="BO253" s="72"/>
      <c r="BP253" s="72">
        <v>0</v>
      </c>
      <c r="BQ253" s="72">
        <v>1.5E-3</v>
      </c>
      <c r="BR253" s="72">
        <v>0</v>
      </c>
      <c r="BS253" s="72">
        <v>0</v>
      </c>
      <c r="BT253" s="72">
        <v>0</v>
      </c>
      <c r="BU253" s="56"/>
      <c r="BV253" s="77"/>
      <c r="BW253" s="77"/>
      <c r="BX253" s="77"/>
      <c r="BY253" s="77"/>
      <c r="BZ253" s="77"/>
      <c r="CA253" s="77"/>
      <c r="CB253" s="163"/>
      <c r="CC253" s="148">
        <v>1.5E-3</v>
      </c>
      <c r="CD253" s="148">
        <v>1.5E-3</v>
      </c>
      <c r="CE253" s="148">
        <v>1.5E-3</v>
      </c>
      <c r="CF253" s="148">
        <v>1.5E-3</v>
      </c>
      <c r="CG253" s="148">
        <v>1.5E-3</v>
      </c>
      <c r="CH253" s="164">
        <v>1.5E-3</v>
      </c>
      <c r="CI253" s="56"/>
      <c r="CJ253" s="83"/>
      <c r="CK253" s="83"/>
      <c r="CL253" s="83"/>
      <c r="CM253" s="83"/>
      <c r="CN253" s="83"/>
      <c r="CO253" s="83"/>
      <c r="CP253" s="60"/>
      <c r="CQ253" s="84"/>
      <c r="CR253" s="84"/>
      <c r="CS253" s="84"/>
      <c r="CT253" s="84"/>
      <c r="CU253" s="84"/>
      <c r="CV253" s="84"/>
      <c r="CW253" s="62"/>
      <c r="CX253" s="85"/>
      <c r="CY253" s="85"/>
      <c r="CZ253" s="85"/>
      <c r="DA253" s="85"/>
      <c r="DB253" s="85"/>
      <c r="DC253" s="85"/>
      <c r="DD253" s="64"/>
      <c r="DE253" s="86"/>
      <c r="DF253" s="86"/>
      <c r="DG253" s="86"/>
      <c r="DH253" s="86"/>
      <c r="DI253" s="86"/>
      <c r="DJ253" s="86"/>
      <c r="DK253" s="87" t="s">
        <v>1189</v>
      </c>
      <c r="DL253" s="62"/>
      <c r="DM253" s="88"/>
      <c r="DN253" s="88"/>
      <c r="DO253" s="88"/>
      <c r="DP253" s="88"/>
      <c r="DQ253" s="88"/>
      <c r="DR253" s="88"/>
      <c r="DS253" s="68"/>
    </row>
    <row r="254" spans="1:123" x14ac:dyDescent="0.3">
      <c r="A254" s="168" t="s">
        <v>275</v>
      </c>
      <c r="B254" s="69" t="s">
        <v>1214</v>
      </c>
      <c r="C254" s="69" t="s">
        <v>1222</v>
      </c>
      <c r="D254" s="69" t="s">
        <v>1195</v>
      </c>
      <c r="E254" s="69" t="s">
        <v>1224</v>
      </c>
      <c r="F254" s="69" t="s">
        <v>1321</v>
      </c>
      <c r="G254" s="70" t="s">
        <v>1322</v>
      </c>
      <c r="H254" s="157" t="s">
        <v>1036</v>
      </c>
      <c r="I254" s="42">
        <f t="shared" si="43"/>
        <v>2584.9290240000005</v>
      </c>
      <c r="J254" s="169">
        <v>2584.9290240000005</v>
      </c>
      <c r="K254" s="169">
        <v>2584.9290240000005</v>
      </c>
      <c r="L254" s="138">
        <v>2584.9290240000005</v>
      </c>
      <c r="M254" s="138">
        <v>2584.9290240000005</v>
      </c>
      <c r="N254" s="138">
        <v>2584.9290240000005</v>
      </c>
      <c r="O254" s="169">
        <v>2584.9290240000005</v>
      </c>
      <c r="P254" s="72"/>
      <c r="Q254" s="42">
        <f t="shared" si="41"/>
        <v>35.150000000000006</v>
      </c>
      <c r="R254" s="169">
        <v>35.150000000000006</v>
      </c>
      <c r="S254" s="169">
        <v>35.150000000000006</v>
      </c>
      <c r="T254" s="169">
        <v>35.150000000000006</v>
      </c>
      <c r="U254" s="169">
        <v>35.150000000000006</v>
      </c>
      <c r="V254" s="169">
        <v>35.150000000000006</v>
      </c>
      <c r="W254" s="169">
        <v>35.150000000000006</v>
      </c>
      <c r="X254" s="42">
        <f t="shared" si="42"/>
        <v>0.7871700152176383</v>
      </c>
      <c r="Y254" s="169">
        <v>0.7871700152176383</v>
      </c>
      <c r="Z254" s="169">
        <v>0.7871700152176383</v>
      </c>
      <c r="AA254" s="169">
        <v>0.7871700152176383</v>
      </c>
      <c r="AB254" s="169">
        <v>0.7871700152176383</v>
      </c>
      <c r="AC254" s="169">
        <v>0.7871700152176383</v>
      </c>
      <c r="AD254" s="169">
        <v>0.7871700152176383</v>
      </c>
      <c r="AE254" s="44">
        <f>[3]Parameters!$B$38</f>
        <v>0.05</v>
      </c>
      <c r="AF254" s="72"/>
      <c r="AG254" s="72">
        <v>40</v>
      </c>
      <c r="AH254" s="72">
        <v>40</v>
      </c>
      <c r="AI254" s="73">
        <v>29.959</v>
      </c>
      <c r="AJ254" s="73" t="s">
        <v>1213</v>
      </c>
      <c r="AK254" s="73" t="s">
        <v>907</v>
      </c>
      <c r="AL254" s="73"/>
      <c r="AM254" s="74"/>
      <c r="AN254" s="74"/>
      <c r="AO254" s="74"/>
      <c r="AP254" s="74"/>
      <c r="AQ254" s="74"/>
      <c r="AR254" s="74"/>
      <c r="AS254" s="75"/>
      <c r="AT254" s="75"/>
      <c r="AU254" s="75"/>
      <c r="AV254" s="76"/>
      <c r="AW254" s="76"/>
      <c r="AX254" s="76"/>
      <c r="AY254" s="77" t="s">
        <v>841</v>
      </c>
      <c r="AZ254" s="77"/>
      <c r="BA254" s="77"/>
      <c r="BB254" s="77"/>
      <c r="BC254" s="77"/>
      <c r="BD254" s="77"/>
      <c r="BE254" s="77"/>
      <c r="BF254" s="77"/>
      <c r="BG254" s="77"/>
      <c r="BH254" s="78"/>
      <c r="BI254" s="78"/>
      <c r="BJ254" s="78"/>
      <c r="BK254" s="78"/>
      <c r="BL254" s="79"/>
      <c r="BM254" s="80"/>
      <c r="BN254" s="109">
        <v>1.8314999999999999</v>
      </c>
      <c r="BO254" s="89"/>
      <c r="BP254" s="72">
        <v>1.49</v>
      </c>
      <c r="BQ254" s="72">
        <v>0.20899999999999999</v>
      </c>
      <c r="BR254" s="72">
        <v>3.0000000000000001E-3</v>
      </c>
      <c r="BS254" s="72">
        <v>3.7499999999999999E-2</v>
      </c>
      <c r="BT254" s="72">
        <v>9.1999999999999998E-2</v>
      </c>
      <c r="BU254" s="56"/>
      <c r="BV254" s="77"/>
      <c r="BW254" s="77"/>
      <c r="BX254" s="77"/>
      <c r="BY254" s="77"/>
      <c r="BZ254" s="77"/>
      <c r="CA254" s="77"/>
      <c r="CB254" s="57"/>
      <c r="CC254" s="82">
        <v>21.914999999999999</v>
      </c>
      <c r="CD254" s="82">
        <v>30.864999999999998</v>
      </c>
      <c r="CE254" s="82">
        <v>30.864999999999998</v>
      </c>
      <c r="CF254" s="82">
        <v>32.364999999999995</v>
      </c>
      <c r="CG254" s="82">
        <v>32.364999999999995</v>
      </c>
      <c r="CH254" s="82">
        <v>32.364999999999995</v>
      </c>
      <c r="CI254" s="56"/>
      <c r="CJ254" s="83"/>
      <c r="CK254" s="83"/>
      <c r="CL254" s="83"/>
      <c r="CM254" s="83"/>
      <c r="CN254" s="83"/>
      <c r="CO254" s="83"/>
      <c r="CP254" s="60"/>
      <c r="CQ254" s="84"/>
      <c r="CR254" s="84"/>
      <c r="CS254" s="84"/>
      <c r="CT254" s="84"/>
      <c r="CU254" s="84"/>
      <c r="CV254" s="84"/>
      <c r="CW254" s="62"/>
      <c r="CX254" s="85"/>
      <c r="CY254" s="85"/>
      <c r="CZ254" s="85"/>
      <c r="DA254" s="85"/>
      <c r="DB254" s="85"/>
      <c r="DC254" s="85"/>
      <c r="DD254" s="64"/>
      <c r="DE254" s="86"/>
      <c r="DF254" s="86"/>
      <c r="DG254" s="86"/>
      <c r="DH254" s="86"/>
      <c r="DI254" s="86"/>
      <c r="DJ254" s="86"/>
      <c r="DK254" s="66" t="s">
        <v>1189</v>
      </c>
      <c r="DL254" s="62"/>
      <c r="DM254" s="88"/>
      <c r="DN254" s="88"/>
      <c r="DO254" s="88"/>
      <c r="DP254" s="88"/>
      <c r="DQ254" s="88"/>
      <c r="DR254" s="88"/>
      <c r="DS254" s="68"/>
    </row>
    <row r="255" spans="1:123" x14ac:dyDescent="0.3">
      <c r="A255" s="168" t="s">
        <v>276</v>
      </c>
      <c r="B255" s="40" t="s">
        <v>1214</v>
      </c>
      <c r="C255" s="40" t="s">
        <v>1222</v>
      </c>
      <c r="D255" s="69" t="s">
        <v>1195</v>
      </c>
      <c r="E255" s="40" t="s">
        <v>1224</v>
      </c>
      <c r="F255" s="69" t="s">
        <v>1321</v>
      </c>
      <c r="G255" s="41" t="s">
        <v>1323</v>
      </c>
      <c r="H255" s="155" t="s">
        <v>1036</v>
      </c>
      <c r="I255" s="42">
        <f t="shared" si="43"/>
        <v>2643.4300492800003</v>
      </c>
      <c r="J255" s="138">
        <v>2629.1449152000005</v>
      </c>
      <c r="K255" s="138">
        <v>2605.3363584000008</v>
      </c>
      <c r="L255" s="138">
        <v>2600.2345248000006</v>
      </c>
      <c r="M255" s="138">
        <v>2595.1326912000004</v>
      </c>
      <c r="N255" s="138">
        <v>2590.0308576000007</v>
      </c>
      <c r="O255" s="138">
        <v>2584.9290240000005</v>
      </c>
      <c r="P255" s="44"/>
      <c r="Q255" s="42">
        <f t="shared" si="41"/>
        <v>46.410000000000004</v>
      </c>
      <c r="R255" s="138">
        <v>45.825000000000003</v>
      </c>
      <c r="S255" s="138">
        <v>44.85</v>
      </c>
      <c r="T255" s="138">
        <v>44.362499999999997</v>
      </c>
      <c r="U255" s="138">
        <v>43.875</v>
      </c>
      <c r="V255" s="138">
        <v>42.9</v>
      </c>
      <c r="W255" s="138">
        <v>41.924999999999997</v>
      </c>
      <c r="X255" s="42">
        <f t="shared" si="42"/>
        <v>1.4224451949782146</v>
      </c>
      <c r="Y255" s="138">
        <v>1.4057095293697941</v>
      </c>
      <c r="Z255" s="138">
        <v>1.3778167533557599</v>
      </c>
      <c r="AA255" s="138">
        <v>1.3526361681338919</v>
      </c>
      <c r="AB255" s="138">
        <v>1.3274555829120243</v>
      </c>
      <c r="AC255" s="138">
        <v>1.3031953840486059</v>
      </c>
      <c r="AD255" s="138">
        <v>1.2789351851851876</v>
      </c>
      <c r="AE255" s="44">
        <f>[3]Parameters!$B$38</f>
        <v>0.05</v>
      </c>
      <c r="AF255" s="44"/>
      <c r="AG255" s="44">
        <v>40</v>
      </c>
      <c r="AH255" s="44">
        <v>40</v>
      </c>
      <c r="AI255" s="46">
        <v>29.959</v>
      </c>
      <c r="AJ255" s="46" t="s">
        <v>1213</v>
      </c>
      <c r="AK255" s="46" t="s">
        <v>907</v>
      </c>
      <c r="AL255" s="46"/>
      <c r="AM255" s="47"/>
      <c r="AN255" s="47"/>
      <c r="AO255" s="47"/>
      <c r="AP255" s="47"/>
      <c r="AQ255" s="47"/>
      <c r="AR255" s="47"/>
      <c r="AS255" s="48"/>
      <c r="AT255" s="48"/>
      <c r="AU255" s="48"/>
      <c r="AV255" s="49"/>
      <c r="AW255" s="49"/>
      <c r="AX255" s="49"/>
      <c r="AY255" s="50" t="s">
        <v>841</v>
      </c>
      <c r="AZ255" s="50"/>
      <c r="BA255" s="50"/>
      <c r="BB255" s="51"/>
      <c r="BC255" s="51"/>
      <c r="BD255" s="51"/>
      <c r="BE255" s="51"/>
      <c r="BF255" s="51"/>
      <c r="BG255" s="51"/>
      <c r="BH255" s="52"/>
      <c r="BI255" s="52"/>
      <c r="BJ255" s="52"/>
      <c r="BK255" s="52"/>
      <c r="BL255" s="53"/>
      <c r="BM255" s="54"/>
      <c r="BN255" s="109">
        <v>2.5760000000000001</v>
      </c>
      <c r="BO255" s="89"/>
      <c r="BP255" s="44">
        <v>0.71399999999999997</v>
      </c>
      <c r="BQ255" s="44">
        <v>0.25</v>
      </c>
      <c r="BR255" s="44">
        <v>0.79100000000000004</v>
      </c>
      <c r="BS255" s="44">
        <v>0.39600000000000002</v>
      </c>
      <c r="BT255" s="44">
        <v>0.42499999999999999</v>
      </c>
      <c r="BU255" s="56"/>
      <c r="BV255" s="50"/>
      <c r="BW255" s="50"/>
      <c r="BX255" s="50"/>
      <c r="BY255" s="50"/>
      <c r="BZ255" s="50"/>
      <c r="CA255" s="50"/>
      <c r="CB255" s="57"/>
      <c r="CC255" s="82">
        <v>250</v>
      </c>
      <c r="CD255" s="82">
        <v>250</v>
      </c>
      <c r="CE255" s="82">
        <v>250</v>
      </c>
      <c r="CF255" s="82">
        <v>250</v>
      </c>
      <c r="CG255" s="82">
        <v>250</v>
      </c>
      <c r="CH255" s="82">
        <v>250</v>
      </c>
      <c r="CI255" s="56"/>
      <c r="CJ255" s="59"/>
      <c r="CK255" s="59"/>
      <c r="CL255" s="59"/>
      <c r="CM255" s="59"/>
      <c r="CN255" s="59"/>
      <c r="CO255" s="59"/>
      <c r="CP255" s="60"/>
      <c r="CQ255" s="61"/>
      <c r="CR255" s="61"/>
      <c r="CS255" s="61"/>
      <c r="CT255" s="61"/>
      <c r="CU255" s="61"/>
      <c r="CV255" s="61"/>
      <c r="CW255" s="62"/>
      <c r="CX255" s="63"/>
      <c r="CY255" s="63"/>
      <c r="CZ255" s="63"/>
      <c r="DA255" s="63"/>
      <c r="DB255" s="63"/>
      <c r="DC255" s="63"/>
      <c r="DD255" s="64"/>
      <c r="DE255" s="65"/>
      <c r="DF255" s="65"/>
      <c r="DG255" s="65"/>
      <c r="DH255" s="65"/>
      <c r="DI255" s="65"/>
      <c r="DJ255" s="65"/>
      <c r="DK255" s="87" t="s">
        <v>1189</v>
      </c>
      <c r="DL255" s="62"/>
      <c r="DM255" s="67"/>
      <c r="DN255" s="67"/>
      <c r="DO255" s="67"/>
      <c r="DP255" s="67"/>
      <c r="DQ255" s="67"/>
      <c r="DR255" s="67"/>
      <c r="DS255" s="68"/>
    </row>
    <row r="256" spans="1:123" x14ac:dyDescent="0.3">
      <c r="A256" s="168" t="s">
        <v>277</v>
      </c>
      <c r="B256" s="69" t="s">
        <v>1214</v>
      </c>
      <c r="C256" s="69" t="s">
        <v>1222</v>
      </c>
      <c r="D256" s="69" t="s">
        <v>1195</v>
      </c>
      <c r="E256" s="69" t="s">
        <v>1224</v>
      </c>
      <c r="F256" s="69" t="s">
        <v>1321</v>
      </c>
      <c r="G256" s="70" t="s">
        <v>1324</v>
      </c>
      <c r="H256" s="157" t="s">
        <v>1036</v>
      </c>
      <c r="I256" s="42">
        <f t="shared" si="43"/>
        <v>5095.6297703424016</v>
      </c>
      <c r="J256" s="169">
        <v>5025.1020226560013</v>
      </c>
      <c r="K256" s="169">
        <v>4907.5557765120011</v>
      </c>
      <c r="L256" s="138">
        <v>4841.4360130560017</v>
      </c>
      <c r="M256" s="138">
        <v>4775.3162496000014</v>
      </c>
      <c r="N256" s="138">
        <v>4701.8498457600017</v>
      </c>
      <c r="O256" s="169">
        <v>4628.3834419200011</v>
      </c>
      <c r="P256" s="72"/>
      <c r="Q256" s="42">
        <f t="shared" si="41"/>
        <v>67.86</v>
      </c>
      <c r="R256" s="169">
        <v>66.78</v>
      </c>
      <c r="S256" s="169">
        <v>64.98</v>
      </c>
      <c r="T256" s="169">
        <v>63.280000000000008</v>
      </c>
      <c r="U256" s="169">
        <v>61.580000000000013</v>
      </c>
      <c r="V256" s="169">
        <v>61.080000000000013</v>
      </c>
      <c r="W256" s="169">
        <v>60.580000000000013</v>
      </c>
      <c r="X256" s="42">
        <f t="shared" si="42"/>
        <v>20.359999999999996</v>
      </c>
      <c r="Y256" s="169">
        <v>19.549999999999997</v>
      </c>
      <c r="Z256" s="169">
        <v>18.2</v>
      </c>
      <c r="AA256" s="169">
        <v>16.25</v>
      </c>
      <c r="AB256" s="169">
        <v>14.3</v>
      </c>
      <c r="AC256" s="169">
        <v>13</v>
      </c>
      <c r="AD256" s="169">
        <v>11.7</v>
      </c>
      <c r="AE256" s="44">
        <f>[3]Parameters!$B$38</f>
        <v>0.05</v>
      </c>
      <c r="AF256" s="72"/>
      <c r="AG256" s="72">
        <v>40</v>
      </c>
      <c r="AH256" s="72">
        <v>40</v>
      </c>
      <c r="AI256" s="73">
        <v>29.959</v>
      </c>
      <c r="AJ256" s="73" t="s">
        <v>1213</v>
      </c>
      <c r="AK256" s="73" t="s">
        <v>907</v>
      </c>
      <c r="AL256" s="73"/>
      <c r="AM256" s="74"/>
      <c r="AN256" s="74"/>
      <c r="AO256" s="74"/>
      <c r="AP256" s="74"/>
      <c r="AQ256" s="74"/>
      <c r="AR256" s="74"/>
      <c r="AS256" s="75"/>
      <c r="AT256" s="75"/>
      <c r="AU256" s="75"/>
      <c r="AV256" s="76"/>
      <c r="AW256" s="76"/>
      <c r="AX256" s="76"/>
      <c r="AY256" s="77" t="s">
        <v>841</v>
      </c>
      <c r="AZ256" s="77"/>
      <c r="BA256" s="77"/>
      <c r="BB256" s="77"/>
      <c r="BC256" s="77"/>
      <c r="BD256" s="77"/>
      <c r="BE256" s="77"/>
      <c r="BF256" s="77"/>
      <c r="BG256" s="77"/>
      <c r="BH256" s="78"/>
      <c r="BI256" s="78"/>
      <c r="BJ256" s="78"/>
      <c r="BK256" s="78"/>
      <c r="BL256" s="79"/>
      <c r="BM256" s="80"/>
      <c r="BN256" s="81">
        <v>0</v>
      </c>
      <c r="BO256" s="72"/>
      <c r="BP256" s="72">
        <v>0</v>
      </c>
      <c r="BQ256" s="72">
        <v>0</v>
      </c>
      <c r="BR256" s="72">
        <v>0</v>
      </c>
      <c r="BS256" s="72">
        <v>0</v>
      </c>
      <c r="BT256" s="72">
        <v>0</v>
      </c>
      <c r="BU256" s="56"/>
      <c r="BV256" s="77"/>
      <c r="BW256" s="77"/>
      <c r="BX256" s="77"/>
      <c r="BY256" s="77"/>
      <c r="BZ256" s="77"/>
      <c r="CA256" s="77"/>
      <c r="CB256" s="57"/>
      <c r="CC256" s="82">
        <v>250</v>
      </c>
      <c r="CD256" s="82">
        <v>250</v>
      </c>
      <c r="CE256" s="82">
        <v>250</v>
      </c>
      <c r="CF256" s="82">
        <v>250</v>
      </c>
      <c r="CG256" s="82">
        <v>250</v>
      </c>
      <c r="CH256" s="82">
        <v>250</v>
      </c>
      <c r="CI256" s="56"/>
      <c r="CJ256" s="83"/>
      <c r="CK256" s="83"/>
      <c r="CL256" s="83"/>
      <c r="CM256" s="83"/>
      <c r="CN256" s="83"/>
      <c r="CO256" s="83"/>
      <c r="CP256" s="60"/>
      <c r="CQ256" s="84"/>
      <c r="CR256" s="84"/>
      <c r="CS256" s="84"/>
      <c r="CT256" s="84"/>
      <c r="CU256" s="84"/>
      <c r="CV256" s="84"/>
      <c r="CW256" s="62"/>
      <c r="CX256" s="85"/>
      <c r="CY256" s="85"/>
      <c r="CZ256" s="85"/>
      <c r="DA256" s="85"/>
      <c r="DB256" s="85"/>
      <c r="DC256" s="85"/>
      <c r="DD256" s="64"/>
      <c r="DE256" s="86"/>
      <c r="DF256" s="86"/>
      <c r="DG256" s="86"/>
      <c r="DH256" s="86"/>
      <c r="DI256" s="86"/>
      <c r="DJ256" s="86"/>
      <c r="DK256" s="66" t="s">
        <v>1189</v>
      </c>
      <c r="DL256" s="62"/>
      <c r="DM256" s="88"/>
      <c r="DN256" s="88"/>
      <c r="DO256" s="88"/>
      <c r="DP256" s="88"/>
      <c r="DQ256" s="88"/>
      <c r="DR256" s="88"/>
      <c r="DS256" s="68"/>
    </row>
    <row r="257" spans="1:123" x14ac:dyDescent="0.3">
      <c r="A257" s="168" t="s">
        <v>278</v>
      </c>
      <c r="B257" s="40" t="s">
        <v>1214</v>
      </c>
      <c r="C257" s="40" t="s">
        <v>1222</v>
      </c>
      <c r="D257" s="69" t="s">
        <v>1195</v>
      </c>
      <c r="E257" s="40" t="s">
        <v>1224</v>
      </c>
      <c r="F257" s="69" t="s">
        <v>1321</v>
      </c>
      <c r="G257" s="41" t="s">
        <v>1325</v>
      </c>
      <c r="H257" s="155" t="s">
        <v>1036</v>
      </c>
      <c r="I257" s="42">
        <f t="shared" si="43"/>
        <v>689.31440640000005</v>
      </c>
      <c r="J257" s="138">
        <v>684.02361600000006</v>
      </c>
      <c r="K257" s="138">
        <v>675.20563200000004</v>
      </c>
      <c r="L257" s="138">
        <v>673.3160640000001</v>
      </c>
      <c r="M257" s="138">
        <v>671.42649600000004</v>
      </c>
      <c r="N257" s="138">
        <v>669.53692799999999</v>
      </c>
      <c r="O257" s="138">
        <v>667.64736000000005</v>
      </c>
      <c r="P257" s="44"/>
      <c r="Q257" s="42">
        <f t="shared" si="41"/>
        <v>19.965000000000003</v>
      </c>
      <c r="R257" s="138">
        <v>19.965000000000003</v>
      </c>
      <c r="S257" s="138">
        <v>19.965000000000003</v>
      </c>
      <c r="T257" s="138">
        <v>19.965000000000003</v>
      </c>
      <c r="U257" s="138">
        <v>19.965000000000003</v>
      </c>
      <c r="V257" s="138">
        <v>19.965000000000003</v>
      </c>
      <c r="W257" s="138">
        <v>19.965000000000003</v>
      </c>
      <c r="X257" s="42">
        <f t="shared" si="42"/>
        <v>0.64230574024822706</v>
      </c>
      <c r="Y257" s="138">
        <v>0.64230574024822706</v>
      </c>
      <c r="Z257" s="138">
        <v>0.64230574024822706</v>
      </c>
      <c r="AA257" s="138">
        <v>0.64230574024822706</v>
      </c>
      <c r="AB257" s="138">
        <v>0.64230574024822706</v>
      </c>
      <c r="AC257" s="138">
        <v>0.64230574024822706</v>
      </c>
      <c r="AD257" s="138">
        <v>0.64230574024822706</v>
      </c>
      <c r="AE257" s="44">
        <f>[3]Parameters!$B$38</f>
        <v>0.05</v>
      </c>
      <c r="AF257" s="44"/>
      <c r="AG257" s="44">
        <v>30</v>
      </c>
      <c r="AH257" s="44">
        <v>30</v>
      </c>
      <c r="AI257" s="46">
        <v>29.959</v>
      </c>
      <c r="AJ257" s="46" t="s">
        <v>1213</v>
      </c>
      <c r="AK257" s="46" t="s">
        <v>907</v>
      </c>
      <c r="AL257" s="46"/>
      <c r="AM257" s="47"/>
      <c r="AN257" s="47"/>
      <c r="AO257" s="47"/>
      <c r="AP257" s="47"/>
      <c r="AQ257" s="47"/>
      <c r="AR257" s="47"/>
      <c r="AS257" s="48"/>
      <c r="AT257" s="48"/>
      <c r="AU257" s="48"/>
      <c r="AV257" s="49"/>
      <c r="AW257" s="49"/>
      <c r="AX257" s="49"/>
      <c r="AY257" s="50" t="s">
        <v>841</v>
      </c>
      <c r="AZ257" s="50"/>
      <c r="BA257" s="50"/>
      <c r="BB257" s="51"/>
      <c r="BC257" s="51"/>
      <c r="BD257" s="51"/>
      <c r="BE257" s="51"/>
      <c r="BF257" s="51"/>
      <c r="BG257" s="51"/>
      <c r="BH257" s="52"/>
      <c r="BI257" s="52"/>
      <c r="BJ257" s="52"/>
      <c r="BK257" s="52"/>
      <c r="BL257" s="53"/>
      <c r="BM257" s="54"/>
      <c r="BN257" s="55">
        <v>0.15000000000000002</v>
      </c>
      <c r="BO257" s="44"/>
      <c r="BP257" s="44">
        <v>0.15</v>
      </c>
      <c r="BQ257" s="44">
        <v>0</v>
      </c>
      <c r="BR257" s="44">
        <v>0</v>
      </c>
      <c r="BS257" s="44">
        <v>0</v>
      </c>
      <c r="BT257" s="44">
        <v>0</v>
      </c>
      <c r="BU257" s="56"/>
      <c r="BV257" s="50"/>
      <c r="BW257" s="50"/>
      <c r="BX257" s="50"/>
      <c r="BY257" s="50"/>
      <c r="BZ257" s="50"/>
      <c r="CA257" s="50"/>
      <c r="CB257" s="57"/>
      <c r="CC257" s="82">
        <v>250</v>
      </c>
      <c r="CD257" s="82">
        <v>250</v>
      </c>
      <c r="CE257" s="82">
        <v>250</v>
      </c>
      <c r="CF257" s="82">
        <v>250</v>
      </c>
      <c r="CG257" s="82">
        <v>250</v>
      </c>
      <c r="CH257" s="82">
        <v>250</v>
      </c>
      <c r="CI257" s="56"/>
      <c r="CJ257" s="59"/>
      <c r="CK257" s="59"/>
      <c r="CL257" s="59"/>
      <c r="CM257" s="59"/>
      <c r="CN257" s="59"/>
      <c r="CO257" s="59"/>
      <c r="CP257" s="60"/>
      <c r="CQ257" s="61"/>
      <c r="CR257" s="61"/>
      <c r="CS257" s="61"/>
      <c r="CT257" s="61"/>
      <c r="CU257" s="61"/>
      <c r="CV257" s="61"/>
      <c r="CW257" s="62"/>
      <c r="CX257" s="63"/>
      <c r="CY257" s="63"/>
      <c r="CZ257" s="63"/>
      <c r="DA257" s="63"/>
      <c r="DB257" s="63"/>
      <c r="DC257" s="63"/>
      <c r="DD257" s="64"/>
      <c r="DE257" s="65"/>
      <c r="DF257" s="65"/>
      <c r="DG257" s="65"/>
      <c r="DH257" s="65"/>
      <c r="DI257" s="65"/>
      <c r="DJ257" s="65"/>
      <c r="DK257" s="87" t="s">
        <v>1189</v>
      </c>
      <c r="DL257" s="62"/>
      <c r="DM257" s="67"/>
      <c r="DN257" s="67"/>
      <c r="DO257" s="67"/>
      <c r="DP257" s="67"/>
      <c r="DQ257" s="67"/>
      <c r="DR257" s="67"/>
      <c r="DS257" s="68"/>
    </row>
    <row r="258" spans="1:123" x14ac:dyDescent="0.3">
      <c r="A258" s="168" t="s">
        <v>279</v>
      </c>
      <c r="B258" s="69" t="s">
        <v>1214</v>
      </c>
      <c r="C258" s="69" t="s">
        <v>1222</v>
      </c>
      <c r="D258" s="69" t="s">
        <v>1195</v>
      </c>
      <c r="E258" s="69" t="s">
        <v>1224</v>
      </c>
      <c r="F258" s="69" t="s">
        <v>1321</v>
      </c>
      <c r="G258" s="70" t="s">
        <v>1326</v>
      </c>
      <c r="H258" s="157" t="s">
        <v>1036</v>
      </c>
      <c r="I258" s="42">
        <f t="shared" si="43"/>
        <v>750.53640959999996</v>
      </c>
      <c r="J258" s="169">
        <v>742.60022400000003</v>
      </c>
      <c r="K258" s="169">
        <v>729.3732480000001</v>
      </c>
      <c r="L258" s="169">
        <v>726.53889600000002</v>
      </c>
      <c r="M258" s="169">
        <v>723.70454400000006</v>
      </c>
      <c r="N258" s="169">
        <v>720.87019200000009</v>
      </c>
      <c r="O258" s="169">
        <v>718.03584000000012</v>
      </c>
      <c r="P258" s="72"/>
      <c r="Q258" s="42">
        <f t="shared" si="41"/>
        <v>21.8</v>
      </c>
      <c r="R258" s="169">
        <v>21.5</v>
      </c>
      <c r="S258" s="169">
        <v>21</v>
      </c>
      <c r="T258" s="169">
        <v>20.5</v>
      </c>
      <c r="U258" s="169">
        <v>20</v>
      </c>
      <c r="V258" s="169">
        <v>19.644915134370578</v>
      </c>
      <c r="W258" s="169">
        <v>19.289830268741156</v>
      </c>
      <c r="X258" s="42">
        <f t="shared" si="42"/>
        <v>0.54724648678594912</v>
      </c>
      <c r="Y258" s="169">
        <v>0.53975307567937525</v>
      </c>
      <c r="Z258" s="169">
        <v>0.52726405716841884</v>
      </c>
      <c r="AA258" s="169">
        <v>0.5153399198391323</v>
      </c>
      <c r="AB258" s="169">
        <v>0.50341578250984564</v>
      </c>
      <c r="AC258" s="169">
        <v>0.49203097665637108</v>
      </c>
      <c r="AD258" s="169">
        <v>0.48064617080289662</v>
      </c>
      <c r="AE258" s="44">
        <f>[3]Parameters!$B$38</f>
        <v>0.05</v>
      </c>
      <c r="AF258" s="72"/>
      <c r="AG258" s="72">
        <v>30</v>
      </c>
      <c r="AH258" s="72">
        <v>30</v>
      </c>
      <c r="AI258" s="73">
        <v>29.959</v>
      </c>
      <c r="AJ258" s="73" t="s">
        <v>1213</v>
      </c>
      <c r="AK258" s="73" t="s">
        <v>907</v>
      </c>
      <c r="AL258" s="73"/>
      <c r="AM258" s="74"/>
      <c r="AN258" s="74"/>
      <c r="AO258" s="74"/>
      <c r="AP258" s="74"/>
      <c r="AQ258" s="74"/>
      <c r="AR258" s="74"/>
      <c r="AS258" s="75"/>
      <c r="AT258" s="75"/>
      <c r="AU258" s="75"/>
      <c r="AV258" s="76"/>
      <c r="AW258" s="76"/>
      <c r="AX258" s="76"/>
      <c r="AY258" s="77" t="s">
        <v>841</v>
      </c>
      <c r="AZ258" s="77"/>
      <c r="BA258" s="77"/>
      <c r="BB258" s="77"/>
      <c r="BC258" s="77"/>
      <c r="BD258" s="77"/>
      <c r="BE258" s="77"/>
      <c r="BF258" s="77"/>
      <c r="BG258" s="77"/>
      <c r="BH258" s="78"/>
      <c r="BI258" s="78"/>
      <c r="BJ258" s="78"/>
      <c r="BK258" s="78"/>
      <c r="BL258" s="79"/>
      <c r="BM258" s="80"/>
      <c r="BN258" s="81">
        <v>0.47555000000000003</v>
      </c>
      <c r="BO258" s="72"/>
      <c r="BP258" s="72">
        <v>0.29760000000000003</v>
      </c>
      <c r="BQ258" s="72">
        <v>0.17795</v>
      </c>
      <c r="BR258" s="72">
        <v>0</v>
      </c>
      <c r="BS258" s="72">
        <v>0</v>
      </c>
      <c r="BT258" s="72">
        <v>0</v>
      </c>
      <c r="BU258" s="56"/>
      <c r="BV258" s="77"/>
      <c r="BW258" s="77"/>
      <c r="BX258" s="77"/>
      <c r="BY258" s="77"/>
      <c r="BZ258" s="77"/>
      <c r="CA258" s="77"/>
      <c r="CB258" s="57"/>
      <c r="CC258" s="82">
        <v>250</v>
      </c>
      <c r="CD258" s="82">
        <v>250</v>
      </c>
      <c r="CE258" s="82">
        <v>250</v>
      </c>
      <c r="CF258" s="82">
        <v>250</v>
      </c>
      <c r="CG258" s="82">
        <v>250</v>
      </c>
      <c r="CH258" s="82">
        <v>250</v>
      </c>
      <c r="CI258" s="56"/>
      <c r="CJ258" s="83"/>
      <c r="CK258" s="83"/>
      <c r="CL258" s="83"/>
      <c r="CM258" s="83"/>
      <c r="CN258" s="83"/>
      <c r="CO258" s="83"/>
      <c r="CP258" s="60"/>
      <c r="CQ258" s="84"/>
      <c r="CR258" s="84"/>
      <c r="CS258" s="84"/>
      <c r="CT258" s="84"/>
      <c r="CU258" s="84"/>
      <c r="CV258" s="84"/>
      <c r="CW258" s="62"/>
      <c r="CX258" s="85"/>
      <c r="CY258" s="85"/>
      <c r="CZ258" s="85"/>
      <c r="DA258" s="85"/>
      <c r="DB258" s="85"/>
      <c r="DC258" s="85"/>
      <c r="DD258" s="64"/>
      <c r="DE258" s="86"/>
      <c r="DF258" s="86"/>
      <c r="DG258" s="86"/>
      <c r="DH258" s="86"/>
      <c r="DI258" s="86"/>
      <c r="DJ258" s="86"/>
      <c r="DK258" s="66" t="s">
        <v>1189</v>
      </c>
      <c r="DL258" s="62"/>
      <c r="DM258" s="88"/>
      <c r="DN258" s="88"/>
      <c r="DO258" s="88"/>
      <c r="DP258" s="88"/>
      <c r="DQ258" s="88"/>
      <c r="DR258" s="88"/>
      <c r="DS258" s="68"/>
    </row>
    <row r="259" spans="1:123" x14ac:dyDescent="0.3">
      <c r="A259" s="168" t="s">
        <v>280</v>
      </c>
      <c r="B259" s="40" t="s">
        <v>1214</v>
      </c>
      <c r="C259" s="40" t="s">
        <v>1222</v>
      </c>
      <c r="D259" s="69" t="s">
        <v>1195</v>
      </c>
      <c r="E259" s="40" t="s">
        <v>1224</v>
      </c>
      <c r="F259" s="69" t="s">
        <v>1321</v>
      </c>
      <c r="G259" s="41" t="s">
        <v>1327</v>
      </c>
      <c r="H259" s="155" t="s">
        <v>1036</v>
      </c>
      <c r="I259" s="42">
        <f t="shared" si="43"/>
        <v>428.97600000000006</v>
      </c>
      <c r="J259" s="138">
        <v>424.44000000000005</v>
      </c>
      <c r="K259" s="138">
        <v>416.88000000000005</v>
      </c>
      <c r="L259" s="138">
        <v>415.26000000000005</v>
      </c>
      <c r="M259" s="138">
        <v>413.64000000000004</v>
      </c>
      <c r="N259" s="138">
        <v>412.02000000000004</v>
      </c>
      <c r="O259" s="138">
        <v>410.40000000000003</v>
      </c>
      <c r="P259" s="44"/>
      <c r="Q259" s="42">
        <f t="shared" si="41"/>
        <v>11.867745571451186</v>
      </c>
      <c r="R259" s="138">
        <v>11.798457323089838</v>
      </c>
      <c r="S259" s="138">
        <v>11.682976909154259</v>
      </c>
      <c r="T259" s="138">
        <v>11.659036281964177</v>
      </c>
      <c r="U259" s="138">
        <v>11.635095654774096</v>
      </c>
      <c r="V259" s="138">
        <v>11.61125314532142</v>
      </c>
      <c r="W259" s="138">
        <v>11.587410635868745</v>
      </c>
      <c r="X259" s="42">
        <f t="shared" si="42"/>
        <v>0.58451085509737355</v>
      </c>
      <c r="Y259" s="138">
        <v>0.58451085509737355</v>
      </c>
      <c r="Z259" s="138">
        <v>0.58451085509737355</v>
      </c>
      <c r="AA259" s="138">
        <v>0.58451085509737355</v>
      </c>
      <c r="AB259" s="138">
        <v>0.58451085509737355</v>
      </c>
      <c r="AC259" s="138">
        <v>0.58451085509737355</v>
      </c>
      <c r="AD259" s="138">
        <v>0.58451085509737355</v>
      </c>
      <c r="AE259" s="44">
        <f>[3]Parameters!$B$38</f>
        <v>0.05</v>
      </c>
      <c r="AF259" s="44"/>
      <c r="AG259" s="44">
        <v>25</v>
      </c>
      <c r="AH259" s="44">
        <v>25</v>
      </c>
      <c r="AI259" s="46">
        <v>29.959</v>
      </c>
      <c r="AJ259" s="46" t="s">
        <v>1213</v>
      </c>
      <c r="AK259" s="46" t="s">
        <v>907</v>
      </c>
      <c r="AL259" s="46"/>
      <c r="AM259" s="47"/>
      <c r="AN259" s="47"/>
      <c r="AO259" s="47"/>
      <c r="AP259" s="47"/>
      <c r="AQ259" s="47"/>
      <c r="AR259" s="47"/>
      <c r="AS259" s="48"/>
      <c r="AT259" s="48"/>
      <c r="AU259" s="48"/>
      <c r="AV259" s="49"/>
      <c r="AW259" s="49"/>
      <c r="AX259" s="49"/>
      <c r="AY259" s="50" t="s">
        <v>841</v>
      </c>
      <c r="AZ259" s="50"/>
      <c r="BA259" s="50"/>
      <c r="BB259" s="51"/>
      <c r="BC259" s="51"/>
      <c r="BD259" s="51"/>
      <c r="BE259" s="51"/>
      <c r="BF259" s="51"/>
      <c r="BG259" s="51"/>
      <c r="BH259" s="52"/>
      <c r="BI259" s="52"/>
      <c r="BJ259" s="52"/>
      <c r="BK259" s="52"/>
      <c r="BL259" s="53"/>
      <c r="BM259" s="54"/>
      <c r="BN259" s="55">
        <v>0.79283399999999971</v>
      </c>
      <c r="BO259" s="44"/>
      <c r="BP259" s="44">
        <v>0.31875400000000004</v>
      </c>
      <c r="BQ259" s="44">
        <v>4.2879999999999995E-2</v>
      </c>
      <c r="BR259" s="44">
        <v>0.43119999999999997</v>
      </c>
      <c r="BS259" s="44">
        <v>0</v>
      </c>
      <c r="BT259" s="44">
        <v>0</v>
      </c>
      <c r="BU259" s="56"/>
      <c r="BV259" s="50"/>
      <c r="BW259" s="50"/>
      <c r="BX259" s="50"/>
      <c r="BY259" s="50"/>
      <c r="BZ259" s="50"/>
      <c r="CA259" s="50"/>
      <c r="CB259" s="57"/>
      <c r="CC259" s="82">
        <v>250</v>
      </c>
      <c r="CD259" s="82">
        <v>250</v>
      </c>
      <c r="CE259" s="82">
        <v>250</v>
      </c>
      <c r="CF259" s="82">
        <v>250</v>
      </c>
      <c r="CG259" s="82">
        <v>250</v>
      </c>
      <c r="CH259" s="82">
        <v>250</v>
      </c>
      <c r="CI259" s="56"/>
      <c r="CJ259" s="59"/>
      <c r="CK259" s="59"/>
      <c r="CL259" s="59"/>
      <c r="CM259" s="59"/>
      <c r="CN259" s="59"/>
      <c r="CO259" s="59"/>
      <c r="CP259" s="60"/>
      <c r="CQ259" s="61"/>
      <c r="CR259" s="61"/>
      <c r="CS259" s="61"/>
      <c r="CT259" s="61"/>
      <c r="CU259" s="61"/>
      <c r="CV259" s="61"/>
      <c r="CW259" s="62"/>
      <c r="CX259" s="63"/>
      <c r="CY259" s="63"/>
      <c r="CZ259" s="63"/>
      <c r="DA259" s="63"/>
      <c r="DB259" s="63"/>
      <c r="DC259" s="63"/>
      <c r="DD259" s="64"/>
      <c r="DE259" s="65"/>
      <c r="DF259" s="65"/>
      <c r="DG259" s="65"/>
      <c r="DH259" s="65"/>
      <c r="DI259" s="65"/>
      <c r="DJ259" s="65"/>
      <c r="DK259" s="87" t="s">
        <v>1189</v>
      </c>
      <c r="DL259" s="62"/>
      <c r="DM259" s="67"/>
      <c r="DN259" s="67"/>
      <c r="DO259" s="67"/>
      <c r="DP259" s="67"/>
      <c r="DQ259" s="67"/>
      <c r="DR259" s="67"/>
      <c r="DS259" s="68"/>
    </row>
    <row r="260" spans="1:123" x14ac:dyDescent="0.3">
      <c r="A260" s="168" t="s">
        <v>281</v>
      </c>
      <c r="B260" s="69" t="s">
        <v>1214</v>
      </c>
      <c r="C260" s="69" t="s">
        <v>1222</v>
      </c>
      <c r="D260" s="69" t="s">
        <v>1195</v>
      </c>
      <c r="E260" s="69" t="s">
        <v>1224</v>
      </c>
      <c r="F260" s="69" t="s">
        <v>1321</v>
      </c>
      <c r="G260" s="70" t="s">
        <v>1328</v>
      </c>
      <c r="H260" s="157" t="s">
        <v>1036</v>
      </c>
      <c r="I260" s="42">
        <f t="shared" si="43"/>
        <v>2098.7216640000006</v>
      </c>
      <c r="J260" s="169">
        <v>2053.0972800000004</v>
      </c>
      <c r="K260" s="169">
        <v>1977.05664</v>
      </c>
      <c r="L260" s="138">
        <v>1901.0160000000001</v>
      </c>
      <c r="M260" s="138">
        <v>1824.9753600000004</v>
      </c>
      <c r="N260" s="138">
        <v>1824.9753600000004</v>
      </c>
      <c r="O260" s="169">
        <v>1824.9753600000004</v>
      </c>
      <c r="P260" s="72"/>
      <c r="Q260" s="42">
        <f t="shared" si="41"/>
        <v>40.44</v>
      </c>
      <c r="R260" s="169">
        <v>39.6</v>
      </c>
      <c r="S260" s="169">
        <v>38.200000000000003</v>
      </c>
      <c r="T260" s="169">
        <v>36.6</v>
      </c>
      <c r="U260" s="169">
        <v>35</v>
      </c>
      <c r="V260" s="169">
        <v>34.644915134370578</v>
      </c>
      <c r="W260" s="169">
        <v>34.289830268741156</v>
      </c>
      <c r="X260" s="42">
        <f t="shared" si="42"/>
        <v>9.32</v>
      </c>
      <c r="Y260" s="169">
        <v>8.75</v>
      </c>
      <c r="Z260" s="169">
        <v>7.8</v>
      </c>
      <c r="AA260" s="169">
        <v>7.1999999999999993</v>
      </c>
      <c r="AB260" s="169">
        <v>6.6</v>
      </c>
      <c r="AC260" s="169">
        <v>6.05</v>
      </c>
      <c r="AD260" s="169">
        <v>5.5</v>
      </c>
      <c r="AE260" s="44">
        <f>[3]Parameters!$B$38</f>
        <v>0.05</v>
      </c>
      <c r="AF260" s="72"/>
      <c r="AG260" s="72">
        <v>30</v>
      </c>
      <c r="AH260" s="72">
        <v>30</v>
      </c>
      <c r="AI260" s="73">
        <v>29.959</v>
      </c>
      <c r="AJ260" s="73" t="s">
        <v>1213</v>
      </c>
      <c r="AK260" s="73" t="s">
        <v>907</v>
      </c>
      <c r="AL260" s="73"/>
      <c r="AM260" s="74"/>
      <c r="AN260" s="74"/>
      <c r="AO260" s="74"/>
      <c r="AP260" s="74"/>
      <c r="AQ260" s="74"/>
      <c r="AR260" s="74"/>
      <c r="AS260" s="75"/>
      <c r="AT260" s="75"/>
      <c r="AU260" s="75"/>
      <c r="AV260" s="76"/>
      <c r="AW260" s="76"/>
      <c r="AX260" s="76"/>
      <c r="AY260" s="77" t="s">
        <v>841</v>
      </c>
      <c r="AZ260" s="77"/>
      <c r="BA260" s="77"/>
      <c r="BB260" s="77"/>
      <c r="BC260" s="77"/>
      <c r="BD260" s="77"/>
      <c r="BE260" s="77"/>
      <c r="BF260" s="77"/>
      <c r="BG260" s="77"/>
      <c r="BH260" s="78"/>
      <c r="BI260" s="78"/>
      <c r="BJ260" s="78"/>
      <c r="BK260" s="78"/>
      <c r="BL260" s="79"/>
      <c r="BM260" s="80"/>
      <c r="BN260" s="81">
        <v>0</v>
      </c>
      <c r="BO260" s="72"/>
      <c r="BP260" s="72">
        <v>0</v>
      </c>
      <c r="BQ260" s="72">
        <v>0</v>
      </c>
      <c r="BR260" s="72">
        <v>0</v>
      </c>
      <c r="BS260" s="72">
        <v>0</v>
      </c>
      <c r="BT260" s="72">
        <v>0</v>
      </c>
      <c r="BU260" s="56"/>
      <c r="BV260" s="77"/>
      <c r="BW260" s="77"/>
      <c r="BX260" s="77"/>
      <c r="BY260" s="77"/>
      <c r="BZ260" s="77"/>
      <c r="CA260" s="77"/>
      <c r="CB260" s="57"/>
      <c r="CC260" s="82">
        <v>250</v>
      </c>
      <c r="CD260" s="82">
        <v>250</v>
      </c>
      <c r="CE260" s="82">
        <v>250</v>
      </c>
      <c r="CF260" s="82">
        <v>250</v>
      </c>
      <c r="CG260" s="82">
        <v>250</v>
      </c>
      <c r="CH260" s="82">
        <v>250</v>
      </c>
      <c r="CI260" s="56"/>
      <c r="CJ260" s="83"/>
      <c r="CK260" s="83"/>
      <c r="CL260" s="83"/>
      <c r="CM260" s="83"/>
      <c r="CN260" s="83"/>
      <c r="CO260" s="83"/>
      <c r="CP260" s="60"/>
      <c r="CQ260" s="84"/>
      <c r="CR260" s="84"/>
      <c r="CS260" s="84"/>
      <c r="CT260" s="84"/>
      <c r="CU260" s="84"/>
      <c r="CV260" s="84"/>
      <c r="CW260" s="62"/>
      <c r="CX260" s="85"/>
      <c r="CY260" s="85"/>
      <c r="CZ260" s="85"/>
      <c r="DA260" s="85"/>
      <c r="DB260" s="85"/>
      <c r="DC260" s="85"/>
      <c r="DD260" s="64"/>
      <c r="DE260" s="86"/>
      <c r="DF260" s="86"/>
      <c r="DG260" s="86"/>
      <c r="DH260" s="86"/>
      <c r="DI260" s="86"/>
      <c r="DJ260" s="86"/>
      <c r="DK260" s="66" t="s">
        <v>1189</v>
      </c>
      <c r="DL260" s="62"/>
      <c r="DM260" s="88"/>
      <c r="DN260" s="88"/>
      <c r="DO260" s="88"/>
      <c r="DP260" s="88"/>
      <c r="DQ260" s="88"/>
      <c r="DR260" s="88"/>
      <c r="DS260" s="68"/>
    </row>
    <row r="261" spans="1:123" x14ac:dyDescent="0.3">
      <c r="A261" s="168" t="s">
        <v>282</v>
      </c>
      <c r="B261" s="40" t="s">
        <v>1214</v>
      </c>
      <c r="C261" s="40" t="s">
        <v>1222</v>
      </c>
      <c r="D261" s="69" t="s">
        <v>1195</v>
      </c>
      <c r="E261" s="40" t="s">
        <v>1224</v>
      </c>
      <c r="F261" s="69" t="s">
        <v>1321</v>
      </c>
      <c r="G261" s="41" t="s">
        <v>1329</v>
      </c>
      <c r="H261" s="155" t="s">
        <v>1036</v>
      </c>
      <c r="I261" s="42">
        <f t="shared" si="43"/>
        <v>700</v>
      </c>
      <c r="J261" s="138">
        <v>700</v>
      </c>
      <c r="K261" s="138">
        <v>700</v>
      </c>
      <c r="L261" s="138">
        <v>700</v>
      </c>
      <c r="M261" s="138">
        <v>700</v>
      </c>
      <c r="N261" s="138">
        <v>700</v>
      </c>
      <c r="O261" s="138">
        <v>700</v>
      </c>
      <c r="P261" s="44"/>
      <c r="Q261" s="42">
        <f t="shared" si="41"/>
        <v>10</v>
      </c>
      <c r="R261" s="138">
        <v>10</v>
      </c>
      <c r="S261" s="138">
        <v>10</v>
      </c>
      <c r="T261" s="138">
        <v>10</v>
      </c>
      <c r="U261" s="138">
        <v>10</v>
      </c>
      <c r="V261" s="138">
        <v>10</v>
      </c>
      <c r="W261" s="138">
        <v>10</v>
      </c>
      <c r="X261" s="42">
        <f t="shared" si="42"/>
        <v>0.73</v>
      </c>
      <c r="Y261" s="138">
        <v>0.73</v>
      </c>
      <c r="Z261" s="138">
        <v>0.73</v>
      </c>
      <c r="AA261" s="138">
        <v>0.73</v>
      </c>
      <c r="AB261" s="138">
        <v>0.73</v>
      </c>
      <c r="AC261" s="138">
        <v>0.73</v>
      </c>
      <c r="AD261" s="138">
        <v>0.73</v>
      </c>
      <c r="AE261" s="44">
        <f>[3]Parameters!$B$38</f>
        <v>0.05</v>
      </c>
      <c r="AF261" s="44"/>
      <c r="AG261" s="44">
        <v>20</v>
      </c>
      <c r="AH261" s="44">
        <v>20</v>
      </c>
      <c r="AI261" s="46">
        <v>29.959</v>
      </c>
      <c r="AJ261" s="46" t="s">
        <v>1213</v>
      </c>
      <c r="AK261" s="46" t="s">
        <v>907</v>
      </c>
      <c r="AL261" s="46"/>
      <c r="AM261" s="47"/>
      <c r="AN261" s="47"/>
      <c r="AO261" s="47"/>
      <c r="AP261" s="47"/>
      <c r="AQ261" s="47"/>
      <c r="AR261" s="47"/>
      <c r="AS261" s="48"/>
      <c r="AT261" s="48"/>
      <c r="AU261" s="48"/>
      <c r="AV261" s="49"/>
      <c r="AW261" s="49"/>
      <c r="AX261" s="49"/>
      <c r="AY261" s="50" t="s">
        <v>841</v>
      </c>
      <c r="AZ261" s="50"/>
      <c r="BA261" s="50"/>
      <c r="BB261" s="51"/>
      <c r="BC261" s="51"/>
      <c r="BD261" s="51"/>
      <c r="BE261" s="51"/>
      <c r="BF261" s="51"/>
      <c r="BG261" s="51"/>
      <c r="BH261" s="52"/>
      <c r="BI261" s="52"/>
      <c r="BJ261" s="52"/>
      <c r="BK261" s="52"/>
      <c r="BL261" s="53"/>
      <c r="BM261" s="54"/>
      <c r="BN261" s="55">
        <v>0.17879000000000028</v>
      </c>
      <c r="BO261" s="44"/>
      <c r="BP261" s="44">
        <v>0.17808999999999997</v>
      </c>
      <c r="BQ261" s="44">
        <v>0</v>
      </c>
      <c r="BR261" s="44">
        <v>0</v>
      </c>
      <c r="BS261" s="44">
        <v>0</v>
      </c>
      <c r="BT261" s="44">
        <v>0</v>
      </c>
      <c r="BU261" s="56"/>
      <c r="BV261" s="50"/>
      <c r="BW261" s="50"/>
      <c r="BX261" s="50"/>
      <c r="BY261" s="50"/>
      <c r="BZ261" s="50"/>
      <c r="CA261" s="50"/>
      <c r="CB261" s="57"/>
      <c r="CC261" s="82">
        <v>250</v>
      </c>
      <c r="CD261" s="82">
        <v>250</v>
      </c>
      <c r="CE261" s="82">
        <v>250</v>
      </c>
      <c r="CF261" s="82">
        <v>250</v>
      </c>
      <c r="CG261" s="82">
        <v>250</v>
      </c>
      <c r="CH261" s="82">
        <v>250</v>
      </c>
      <c r="CI261" s="56"/>
      <c r="CJ261" s="59"/>
      <c r="CK261" s="59"/>
      <c r="CL261" s="59"/>
      <c r="CM261" s="59"/>
      <c r="CN261" s="59"/>
      <c r="CO261" s="59"/>
      <c r="CP261" s="60"/>
      <c r="CQ261" s="61"/>
      <c r="CR261" s="61"/>
      <c r="CS261" s="61"/>
      <c r="CT261" s="61"/>
      <c r="CU261" s="61"/>
      <c r="CV261" s="61"/>
      <c r="CW261" s="62"/>
      <c r="CX261" s="63"/>
      <c r="CY261" s="63"/>
      <c r="CZ261" s="63"/>
      <c r="DA261" s="63"/>
      <c r="DB261" s="63"/>
      <c r="DC261" s="63"/>
      <c r="DD261" s="64"/>
      <c r="DE261" s="65"/>
      <c r="DF261" s="65"/>
      <c r="DG261" s="65"/>
      <c r="DH261" s="65"/>
      <c r="DI261" s="65"/>
      <c r="DJ261" s="65"/>
      <c r="DK261" s="87" t="s">
        <v>1189</v>
      </c>
      <c r="DL261" s="62"/>
      <c r="DM261" s="67"/>
      <c r="DN261" s="67"/>
      <c r="DO261" s="67"/>
      <c r="DP261" s="67"/>
      <c r="DQ261" s="67"/>
      <c r="DR261" s="67"/>
      <c r="DS261" s="68"/>
    </row>
    <row r="262" spans="1:123" x14ac:dyDescent="0.3">
      <c r="A262" s="168" t="s">
        <v>283</v>
      </c>
      <c r="B262" s="40" t="s">
        <v>1214</v>
      </c>
      <c r="C262" s="40" t="s">
        <v>1222</v>
      </c>
      <c r="D262" s="69" t="s">
        <v>1195</v>
      </c>
      <c r="E262" s="40" t="s">
        <v>1224</v>
      </c>
      <c r="F262" s="69" t="s">
        <v>1321</v>
      </c>
      <c r="G262" s="41" t="s">
        <v>1330</v>
      </c>
      <c r="H262" s="155" t="s">
        <v>1036</v>
      </c>
      <c r="I262" s="42">
        <f t="shared" si="43"/>
        <v>-12.474176000000398</v>
      </c>
      <c r="J262" s="138">
        <v>700</v>
      </c>
      <c r="K262" s="138">
        <v>1887.4569600000007</v>
      </c>
      <c r="L262" s="138">
        <v>700</v>
      </c>
      <c r="M262" s="138">
        <v>1878.6916800000001</v>
      </c>
      <c r="N262" s="138">
        <v>700</v>
      </c>
      <c r="O262" s="138">
        <v>1869.9264000000003</v>
      </c>
      <c r="P262" s="44"/>
      <c r="Q262" s="42">
        <f t="shared" si="41"/>
        <v>50.736594990454464</v>
      </c>
      <c r="R262" s="138">
        <v>48.38283542904162</v>
      </c>
      <c r="S262" s="138">
        <v>44.459902826686886</v>
      </c>
      <c r="T262" s="138">
        <v>43.111354760360911</v>
      </c>
      <c r="U262" s="138">
        <v>41.762806694034943</v>
      </c>
      <c r="V262" s="138">
        <v>40.496066358791097</v>
      </c>
      <c r="W262" s="138">
        <v>39.229326023547252</v>
      </c>
      <c r="X262" s="42">
        <f t="shared" si="42"/>
        <v>0.2264717685879071</v>
      </c>
      <c r="Y262" s="138">
        <v>0.2264717685879071</v>
      </c>
      <c r="Z262" s="138">
        <v>0.2264717685879071</v>
      </c>
      <c r="AA262" s="138">
        <v>0.2264717685879071</v>
      </c>
      <c r="AB262" s="138">
        <v>0.2264717685879071</v>
      </c>
      <c r="AC262" s="138">
        <v>0.2264717685879071</v>
      </c>
      <c r="AD262" s="138">
        <v>0.2264717685879071</v>
      </c>
      <c r="AE262" s="44">
        <f>[3]Parameters!$B$38</f>
        <v>0.05</v>
      </c>
      <c r="AF262" s="44"/>
      <c r="AG262" s="44">
        <v>20</v>
      </c>
      <c r="AH262" s="44">
        <v>20</v>
      </c>
      <c r="AI262" s="46">
        <v>29.959</v>
      </c>
      <c r="AJ262" s="46" t="s">
        <v>1213</v>
      </c>
      <c r="AK262" s="46" t="s">
        <v>907</v>
      </c>
      <c r="AL262" s="46"/>
      <c r="AM262" s="47"/>
      <c r="AN262" s="47"/>
      <c r="AO262" s="47"/>
      <c r="AP262" s="47"/>
      <c r="AQ262" s="47"/>
      <c r="AR262" s="47"/>
      <c r="AS262" s="48"/>
      <c r="AT262" s="48"/>
      <c r="AU262" s="48"/>
      <c r="AV262" s="49"/>
      <c r="AW262" s="49"/>
      <c r="AX262" s="49"/>
      <c r="AY262" s="50" t="s">
        <v>841</v>
      </c>
      <c r="AZ262" s="50"/>
      <c r="BA262" s="50"/>
      <c r="BB262" s="51"/>
      <c r="BC262" s="51"/>
      <c r="BD262" s="51"/>
      <c r="BE262" s="51"/>
      <c r="BF262" s="51"/>
      <c r="BG262" s="51"/>
      <c r="BH262" s="52"/>
      <c r="BI262" s="52"/>
      <c r="BJ262" s="52"/>
      <c r="BK262" s="52"/>
      <c r="BL262" s="53"/>
      <c r="BM262" s="54"/>
      <c r="BN262" s="55">
        <v>0.1213940425531915</v>
      </c>
      <c r="BO262" s="44"/>
      <c r="BP262" s="44">
        <v>2.2348936170212767E-2</v>
      </c>
      <c r="BQ262" s="44">
        <v>1.9528510638297872E-2</v>
      </c>
      <c r="BR262" s="44">
        <v>5.0777872340425516E-2</v>
      </c>
      <c r="BS262" s="44">
        <v>0</v>
      </c>
      <c r="BT262" s="44">
        <v>0</v>
      </c>
      <c r="BU262" s="56"/>
      <c r="BV262" s="50"/>
      <c r="BW262" s="50"/>
      <c r="BX262" s="50"/>
      <c r="BY262" s="50"/>
      <c r="BZ262" s="50"/>
      <c r="CA262" s="50"/>
      <c r="CB262" s="57"/>
      <c r="CC262" s="82">
        <v>250</v>
      </c>
      <c r="CD262" s="82">
        <v>250</v>
      </c>
      <c r="CE262" s="82">
        <v>250</v>
      </c>
      <c r="CF262" s="82">
        <v>250</v>
      </c>
      <c r="CG262" s="82">
        <v>250</v>
      </c>
      <c r="CH262" s="82">
        <v>250</v>
      </c>
      <c r="CI262" s="56"/>
      <c r="CJ262" s="59"/>
      <c r="CK262" s="59"/>
      <c r="CL262" s="59"/>
      <c r="CM262" s="59"/>
      <c r="CN262" s="59"/>
      <c r="CO262" s="59"/>
      <c r="CP262" s="60"/>
      <c r="CQ262" s="61"/>
      <c r="CR262" s="61"/>
      <c r="CS262" s="61"/>
      <c r="CT262" s="61"/>
      <c r="CU262" s="61"/>
      <c r="CV262" s="61"/>
      <c r="CW262" s="62"/>
      <c r="CX262" s="63"/>
      <c r="CY262" s="63"/>
      <c r="CZ262" s="63"/>
      <c r="DA262" s="63"/>
      <c r="DB262" s="63"/>
      <c r="DC262" s="63"/>
      <c r="DD262" s="64"/>
      <c r="DE262" s="65"/>
      <c r="DF262" s="65"/>
      <c r="DG262" s="65"/>
      <c r="DH262" s="65"/>
      <c r="DI262" s="65"/>
      <c r="DJ262" s="65"/>
      <c r="DK262" s="66" t="s">
        <v>1189</v>
      </c>
      <c r="DL262" s="62"/>
      <c r="DM262" s="67"/>
      <c r="DN262" s="67"/>
      <c r="DO262" s="67"/>
      <c r="DP262" s="67"/>
      <c r="DQ262" s="67"/>
      <c r="DR262" s="67"/>
      <c r="DS262" s="68"/>
    </row>
    <row r="263" spans="1:123" x14ac:dyDescent="0.3">
      <c r="A263" s="168" t="s">
        <v>284</v>
      </c>
      <c r="B263" s="69" t="s">
        <v>1214</v>
      </c>
      <c r="C263" s="69" t="s">
        <v>1222</v>
      </c>
      <c r="D263" s="69" t="s">
        <v>1195</v>
      </c>
      <c r="E263" s="69" t="s">
        <v>1224</v>
      </c>
      <c r="F263" s="69" t="s">
        <v>1321</v>
      </c>
      <c r="G263" s="70" t="s">
        <v>1331</v>
      </c>
      <c r="H263" s="157" t="s">
        <v>1036</v>
      </c>
      <c r="I263" s="42">
        <f t="shared" si="43"/>
        <v>2469.0355199999999</v>
      </c>
      <c r="J263" s="169">
        <v>2393.4528</v>
      </c>
      <c r="K263" s="169">
        <v>2267.4816000000001</v>
      </c>
      <c r="L263" s="169">
        <v>2204.4960000000001</v>
      </c>
      <c r="M263" s="169">
        <v>2141.5104000000001</v>
      </c>
      <c r="N263" s="169">
        <v>2141.5104000000001</v>
      </c>
      <c r="O263" s="169">
        <v>2141.5104000000001</v>
      </c>
      <c r="P263" s="72"/>
      <c r="Q263" s="42">
        <f t="shared" si="41"/>
        <v>45.988838815501438</v>
      </c>
      <c r="R263" s="169">
        <v>43.771162384688395</v>
      </c>
      <c r="S263" s="169">
        <v>40.075034999999993</v>
      </c>
      <c r="T263" s="169">
        <v>39.645390531456457</v>
      </c>
      <c r="U263" s="169">
        <v>39.215746062912913</v>
      </c>
      <c r="V263" s="169">
        <v>38.795314031456456</v>
      </c>
      <c r="W263" s="169">
        <v>38.374881999999999</v>
      </c>
      <c r="X263" s="42">
        <f t="shared" si="42"/>
        <v>0.9893080673758865</v>
      </c>
      <c r="Y263" s="169">
        <v>0.9893080673758865</v>
      </c>
      <c r="Z263" s="169">
        <v>0.9893080673758865</v>
      </c>
      <c r="AA263" s="169">
        <v>0.9893080673758865</v>
      </c>
      <c r="AB263" s="169">
        <v>0.9893080673758865</v>
      </c>
      <c r="AC263" s="169">
        <v>0.9893080673758865</v>
      </c>
      <c r="AD263" s="169">
        <v>0.9893080673758865</v>
      </c>
      <c r="AE263" s="44">
        <f>[3]Parameters!$B$38</f>
        <v>0.05</v>
      </c>
      <c r="AF263" s="72"/>
      <c r="AG263" s="72">
        <v>30</v>
      </c>
      <c r="AH263" s="72">
        <v>30</v>
      </c>
      <c r="AI263" s="73">
        <v>29.959</v>
      </c>
      <c r="AJ263" s="73" t="s">
        <v>1213</v>
      </c>
      <c r="AK263" s="73" t="s">
        <v>907</v>
      </c>
      <c r="AL263" s="73">
        <v>0.5</v>
      </c>
      <c r="AM263" s="74"/>
      <c r="AN263" s="74"/>
      <c r="AO263" s="74"/>
      <c r="AP263" s="74"/>
      <c r="AQ263" s="74"/>
      <c r="AR263" s="74"/>
      <c r="AS263" s="75"/>
      <c r="AT263" s="75"/>
      <c r="AU263" s="75"/>
      <c r="AV263" s="76"/>
      <c r="AW263" s="76"/>
      <c r="AX263" s="76"/>
      <c r="AY263" s="77" t="s">
        <v>841</v>
      </c>
      <c r="AZ263" s="77"/>
      <c r="BA263" s="77"/>
      <c r="BB263" s="77"/>
      <c r="BC263" s="77"/>
      <c r="BD263" s="77"/>
      <c r="BE263" s="77"/>
      <c r="BF263" s="77"/>
      <c r="BG263" s="77"/>
      <c r="BH263" s="78"/>
      <c r="BI263" s="78"/>
      <c r="BJ263" s="78"/>
      <c r="BK263" s="78"/>
      <c r="BL263" s="79"/>
      <c r="BM263" s="80"/>
      <c r="BN263" s="81">
        <v>0.59179595744680857</v>
      </c>
      <c r="BO263" s="72"/>
      <c r="BP263" s="72">
        <v>0.10895106382978724</v>
      </c>
      <c r="BQ263" s="72">
        <v>9.5201489361702113E-2</v>
      </c>
      <c r="BR263" s="72">
        <v>0.24754212765957442</v>
      </c>
      <c r="BS263" s="72">
        <v>0</v>
      </c>
      <c r="BT263" s="72">
        <v>0</v>
      </c>
      <c r="BU263" s="56"/>
      <c r="BV263" s="77"/>
      <c r="BW263" s="77"/>
      <c r="BX263" s="77"/>
      <c r="BY263" s="77"/>
      <c r="BZ263" s="77"/>
      <c r="CA263" s="77"/>
      <c r="CB263" s="57"/>
      <c r="CC263" s="82">
        <v>250</v>
      </c>
      <c r="CD263" s="82">
        <v>250</v>
      </c>
      <c r="CE263" s="82">
        <v>250</v>
      </c>
      <c r="CF263" s="82">
        <v>250</v>
      </c>
      <c r="CG263" s="82">
        <v>250</v>
      </c>
      <c r="CH263" s="82">
        <v>250</v>
      </c>
      <c r="CI263" s="56"/>
      <c r="CJ263" s="83"/>
      <c r="CK263" s="83"/>
      <c r="CL263" s="83"/>
      <c r="CM263" s="83"/>
      <c r="CN263" s="83"/>
      <c r="CO263" s="83"/>
      <c r="CP263" s="60"/>
      <c r="CQ263" s="84"/>
      <c r="CR263" s="84"/>
      <c r="CS263" s="84"/>
      <c r="CT263" s="84"/>
      <c r="CU263" s="84"/>
      <c r="CV263" s="84"/>
      <c r="CW263" s="62"/>
      <c r="CX263" s="85"/>
      <c r="CY263" s="85"/>
      <c r="CZ263" s="85"/>
      <c r="DA263" s="85"/>
      <c r="DB263" s="85"/>
      <c r="DC263" s="85"/>
      <c r="DD263" s="64"/>
      <c r="DE263" s="86"/>
      <c r="DF263" s="86"/>
      <c r="DG263" s="86"/>
      <c r="DH263" s="86"/>
      <c r="DI263" s="86"/>
      <c r="DJ263" s="86"/>
      <c r="DK263" s="87" t="s">
        <v>1189</v>
      </c>
      <c r="DL263" s="62"/>
      <c r="DM263" s="88"/>
      <c r="DN263" s="88"/>
      <c r="DO263" s="88"/>
      <c r="DP263" s="88"/>
      <c r="DQ263" s="88"/>
      <c r="DR263" s="88"/>
      <c r="DS263" s="68"/>
    </row>
    <row r="264" spans="1:123" x14ac:dyDescent="0.3">
      <c r="A264" s="168" t="s">
        <v>285</v>
      </c>
      <c r="B264" s="40" t="s">
        <v>1214</v>
      </c>
      <c r="C264" s="40" t="s">
        <v>1222</v>
      </c>
      <c r="D264" s="69" t="s">
        <v>1195</v>
      </c>
      <c r="E264" s="40" t="s">
        <v>1224</v>
      </c>
      <c r="F264" s="69" t="s">
        <v>1321</v>
      </c>
      <c r="G264" s="41" t="s">
        <v>1332</v>
      </c>
      <c r="H264" s="155" t="s">
        <v>1036</v>
      </c>
      <c r="I264" s="42">
        <f t="shared" si="43"/>
        <v>6407.9436160000005</v>
      </c>
      <c r="J264" s="138">
        <v>6254.8886080000002</v>
      </c>
      <c r="K264" s="138">
        <v>5999.7969279999998</v>
      </c>
      <c r="L264" s="138">
        <v>5748.1064704</v>
      </c>
      <c r="M264" s="138">
        <v>5496.4160128000003</v>
      </c>
      <c r="N264" s="138">
        <v>5428.3915648000002</v>
      </c>
      <c r="O264" s="138">
        <v>5360.3671168000001</v>
      </c>
      <c r="P264" s="44"/>
      <c r="Q264" s="42">
        <f t="shared" si="41"/>
        <v>78.988838815501438</v>
      </c>
      <c r="R264" s="138">
        <v>75.271162384688395</v>
      </c>
      <c r="S264" s="138">
        <v>69.075035</v>
      </c>
      <c r="T264" s="138">
        <v>66.045390531456462</v>
      </c>
      <c r="U264" s="138">
        <v>63.015746062912918</v>
      </c>
      <c r="V264" s="138">
        <v>62.195314031456462</v>
      </c>
      <c r="W264" s="138">
        <v>61.374881999999999</v>
      </c>
      <c r="X264" s="42">
        <f t="shared" si="42"/>
        <v>24.319999999999997</v>
      </c>
      <c r="Y264" s="138">
        <v>23.15</v>
      </c>
      <c r="Z264" s="138">
        <v>21.2</v>
      </c>
      <c r="AA264" s="138">
        <v>19.649999999999999</v>
      </c>
      <c r="AB264" s="138">
        <v>18.100000000000001</v>
      </c>
      <c r="AC264" s="138">
        <v>16.649999999999999</v>
      </c>
      <c r="AD264" s="138">
        <v>15.2</v>
      </c>
      <c r="AE264" s="44">
        <f>[3]Parameters!$B$38</f>
        <v>0.05</v>
      </c>
      <c r="AF264" s="44"/>
      <c r="AG264" s="44">
        <v>30</v>
      </c>
      <c r="AH264" s="44">
        <v>30</v>
      </c>
      <c r="AI264" s="46">
        <v>29.959</v>
      </c>
      <c r="AJ264" s="46" t="s">
        <v>1213</v>
      </c>
      <c r="AK264" s="46" t="s">
        <v>907</v>
      </c>
      <c r="AL264" s="46">
        <v>0.5</v>
      </c>
      <c r="AM264" s="47"/>
      <c r="AN264" s="47"/>
      <c r="AO264" s="47"/>
      <c r="AP264" s="47"/>
      <c r="AQ264" s="47"/>
      <c r="AR264" s="47"/>
      <c r="AS264" s="48"/>
      <c r="AT264" s="48"/>
      <c r="AU264" s="48"/>
      <c r="AV264" s="49"/>
      <c r="AW264" s="49"/>
      <c r="AX264" s="49"/>
      <c r="AY264" s="50" t="s">
        <v>841</v>
      </c>
      <c r="AZ264" s="50"/>
      <c r="BA264" s="50"/>
      <c r="BB264" s="51"/>
      <c r="BC264" s="51"/>
      <c r="BD264" s="51"/>
      <c r="BE264" s="51"/>
      <c r="BF264" s="51"/>
      <c r="BG264" s="51"/>
      <c r="BH264" s="52"/>
      <c r="BI264" s="52"/>
      <c r="BJ264" s="52"/>
      <c r="BK264" s="52"/>
      <c r="BL264" s="53"/>
      <c r="BM264" s="54"/>
      <c r="BN264" s="55">
        <v>0</v>
      </c>
      <c r="BO264" s="44"/>
      <c r="BP264" s="44">
        <v>0</v>
      </c>
      <c r="BQ264" s="44">
        <v>0</v>
      </c>
      <c r="BR264" s="44">
        <v>0</v>
      </c>
      <c r="BS264" s="44">
        <v>0</v>
      </c>
      <c r="BT264" s="44">
        <v>0</v>
      </c>
      <c r="BU264" s="56"/>
      <c r="BV264" s="50"/>
      <c r="BW264" s="50"/>
      <c r="BX264" s="50"/>
      <c r="BY264" s="50"/>
      <c r="BZ264" s="50"/>
      <c r="CA264" s="50"/>
      <c r="CB264" s="57"/>
      <c r="CC264" s="58"/>
      <c r="CD264" s="58"/>
      <c r="CE264" s="58"/>
      <c r="CF264" s="58"/>
      <c r="CG264" s="58"/>
      <c r="CH264" s="58"/>
      <c r="CI264" s="56"/>
      <c r="CJ264" s="59"/>
      <c r="CK264" s="59"/>
      <c r="CL264" s="59"/>
      <c r="CM264" s="59"/>
      <c r="CN264" s="59"/>
      <c r="CO264" s="59"/>
      <c r="CP264" s="60"/>
      <c r="CQ264" s="61"/>
      <c r="CR264" s="61"/>
      <c r="CS264" s="61"/>
      <c r="CT264" s="61"/>
      <c r="CU264" s="61"/>
      <c r="CV264" s="61"/>
      <c r="CW264" s="62"/>
      <c r="CX264" s="63"/>
      <c r="CY264" s="63"/>
      <c r="CZ264" s="63"/>
      <c r="DA264" s="63"/>
      <c r="DB264" s="63"/>
      <c r="DC264" s="63"/>
      <c r="DD264" s="64"/>
      <c r="DE264" s="65"/>
      <c r="DF264" s="65"/>
      <c r="DG264" s="65"/>
      <c r="DH264" s="65"/>
      <c r="DI264" s="65"/>
      <c r="DJ264" s="65"/>
      <c r="DK264" s="66" t="s">
        <v>1189</v>
      </c>
      <c r="DL264" s="62"/>
      <c r="DM264" s="67"/>
      <c r="DN264" s="67"/>
      <c r="DO264" s="67"/>
      <c r="DP264" s="67"/>
      <c r="DQ264" s="67"/>
      <c r="DR264" s="67"/>
      <c r="DS264" s="68"/>
    </row>
    <row r="265" spans="1:123" x14ac:dyDescent="0.3">
      <c r="A265" s="168" t="s">
        <v>286</v>
      </c>
      <c r="B265" s="40" t="s">
        <v>1214</v>
      </c>
      <c r="C265" s="40" t="s">
        <v>1222</v>
      </c>
      <c r="D265" s="69" t="s">
        <v>1195</v>
      </c>
      <c r="E265" s="40" t="s">
        <v>1224</v>
      </c>
      <c r="F265" s="69" t="s">
        <v>1321</v>
      </c>
      <c r="G265" s="41" t="s">
        <v>1333</v>
      </c>
      <c r="H265" s="155" t="s">
        <v>1036</v>
      </c>
      <c r="I265" s="42">
        <f t="shared" si="43"/>
        <v>6259.014654197761</v>
      </c>
      <c r="J265" s="138">
        <v>6140.1726038016013</v>
      </c>
      <c r="K265" s="138">
        <v>5942.1025198080015</v>
      </c>
      <c r="L265" s="138">
        <v>5942.1025198080015</v>
      </c>
      <c r="M265" s="138">
        <v>5942.1025198080015</v>
      </c>
      <c r="N265" s="138">
        <v>5942.1025198080015</v>
      </c>
      <c r="O265" s="138">
        <v>5942.1025198080015</v>
      </c>
      <c r="P265" s="44"/>
      <c r="Q265" s="42">
        <f t="shared" si="41"/>
        <v>119</v>
      </c>
      <c r="R265" s="138">
        <v>117.5</v>
      </c>
      <c r="S265" s="138">
        <v>115</v>
      </c>
      <c r="T265" s="138">
        <v>111.5</v>
      </c>
      <c r="U265" s="138">
        <v>108</v>
      </c>
      <c r="V265" s="138">
        <v>106.5</v>
      </c>
      <c r="W265" s="138">
        <v>105</v>
      </c>
      <c r="X265" s="42">
        <f t="shared" si="42"/>
        <v>1.8333333333333333</v>
      </c>
      <c r="Y265" s="138">
        <v>1.9166666666666667</v>
      </c>
      <c r="Z265" s="138">
        <v>2.0555555555555558</v>
      </c>
      <c r="AA265" s="138">
        <v>2.0833333333333335</v>
      </c>
      <c r="AB265" s="138">
        <v>2.1111111111111112</v>
      </c>
      <c r="AC265" s="138">
        <v>2.1388888888888888</v>
      </c>
      <c r="AD265" s="138">
        <v>2.1666666666666665</v>
      </c>
      <c r="AE265" s="44">
        <f>[3]Parameters!$B$38</f>
        <v>0.05</v>
      </c>
      <c r="AF265" s="44"/>
      <c r="AG265" s="44">
        <v>60</v>
      </c>
      <c r="AH265" s="44">
        <v>60</v>
      </c>
      <c r="AI265" s="46">
        <v>29.959</v>
      </c>
      <c r="AJ265" s="46" t="s">
        <v>1213</v>
      </c>
      <c r="AK265" s="46" t="s">
        <v>907</v>
      </c>
      <c r="AL265" s="46">
        <v>0.1</v>
      </c>
      <c r="AM265" s="47"/>
      <c r="AN265" s="47"/>
      <c r="AO265" s="47"/>
      <c r="AP265" s="47"/>
      <c r="AQ265" s="47"/>
      <c r="AR265" s="47"/>
      <c r="AS265" s="48"/>
      <c r="AT265" s="48"/>
      <c r="AU265" s="48"/>
      <c r="AV265" s="49"/>
      <c r="AW265" s="49"/>
      <c r="AX265" s="49"/>
      <c r="AY265" s="50" t="s">
        <v>841</v>
      </c>
      <c r="AZ265" s="50"/>
      <c r="BA265" s="50"/>
      <c r="BB265" s="51"/>
      <c r="BC265" s="51"/>
      <c r="BD265" s="51"/>
      <c r="BE265" s="51"/>
      <c r="BF265" s="51"/>
      <c r="BG265" s="51"/>
      <c r="BH265" s="52"/>
      <c r="BI265" s="52"/>
      <c r="BJ265" s="52"/>
      <c r="BK265" s="52"/>
      <c r="BL265" s="53"/>
      <c r="BM265" s="54"/>
      <c r="BN265" s="55">
        <v>0</v>
      </c>
      <c r="BO265" s="44"/>
      <c r="BP265" s="44">
        <v>0</v>
      </c>
      <c r="BQ265" s="44">
        <v>0</v>
      </c>
      <c r="BR265" s="44">
        <v>0</v>
      </c>
      <c r="BS265" s="44">
        <v>0</v>
      </c>
      <c r="BT265" s="44">
        <v>0</v>
      </c>
      <c r="BU265" s="56"/>
      <c r="BV265" s="50"/>
      <c r="BW265" s="50"/>
      <c r="BX265" s="50"/>
      <c r="BY265" s="50"/>
      <c r="BZ265" s="50"/>
      <c r="CA265" s="50"/>
      <c r="CB265" s="57"/>
      <c r="CC265" s="82">
        <v>250</v>
      </c>
      <c r="CD265" s="82">
        <v>250</v>
      </c>
      <c r="CE265" s="82">
        <v>250</v>
      </c>
      <c r="CF265" s="82">
        <v>250</v>
      </c>
      <c r="CG265" s="82">
        <v>250</v>
      </c>
      <c r="CH265" s="82">
        <v>250</v>
      </c>
      <c r="CI265" s="56"/>
      <c r="CJ265" s="59"/>
      <c r="CK265" s="59"/>
      <c r="CL265" s="59"/>
      <c r="CM265" s="59"/>
      <c r="CN265" s="59"/>
      <c r="CO265" s="59"/>
      <c r="CP265" s="60"/>
      <c r="CQ265" s="61"/>
      <c r="CR265" s="61"/>
      <c r="CS265" s="61"/>
      <c r="CT265" s="61"/>
      <c r="CU265" s="61"/>
      <c r="CV265" s="61"/>
      <c r="CW265" s="62"/>
      <c r="CX265" s="63"/>
      <c r="CY265" s="63"/>
      <c r="CZ265" s="63"/>
      <c r="DA265" s="63"/>
      <c r="DB265" s="63"/>
      <c r="DC265" s="63"/>
      <c r="DD265" s="64"/>
      <c r="DE265" s="65"/>
      <c r="DF265" s="65"/>
      <c r="DG265" s="65"/>
      <c r="DH265" s="65"/>
      <c r="DI265" s="65"/>
      <c r="DJ265" s="65"/>
      <c r="DK265" s="87" t="s">
        <v>1189</v>
      </c>
      <c r="DL265" s="62"/>
      <c r="DM265" s="67"/>
      <c r="DN265" s="67"/>
      <c r="DO265" s="67"/>
      <c r="DP265" s="67"/>
      <c r="DQ265" s="67"/>
      <c r="DR265" s="67"/>
      <c r="DS265" s="68"/>
    </row>
    <row r="266" spans="1:123" x14ac:dyDescent="0.3">
      <c r="A266" s="168" t="s">
        <v>287</v>
      </c>
      <c r="B266" s="69" t="s">
        <v>1214</v>
      </c>
      <c r="C266" s="69" t="s">
        <v>1222</v>
      </c>
      <c r="D266" s="69" t="s">
        <v>1195</v>
      </c>
      <c r="E266" s="69" t="s">
        <v>1224</v>
      </c>
      <c r="F266" s="69" t="s">
        <v>1321</v>
      </c>
      <c r="G266" s="70" t="s">
        <v>1334</v>
      </c>
      <c r="H266" s="157" t="s">
        <v>1036</v>
      </c>
      <c r="I266" s="42">
        <f t="shared" si="43"/>
        <v>3784.9858110720006</v>
      </c>
      <c r="J266" s="169">
        <v>3531.8760796800007</v>
      </c>
      <c r="K266" s="169">
        <v>3110.0265273600007</v>
      </c>
      <c r="L266" s="169">
        <v>3019.6301947200009</v>
      </c>
      <c r="M266" s="169">
        <v>2929.2338620800006</v>
      </c>
      <c r="N266" s="169">
        <v>2838.8375294400003</v>
      </c>
      <c r="O266" s="169">
        <v>2748.4411968000004</v>
      </c>
      <c r="P266" s="72"/>
      <c r="Q266" s="42">
        <f t="shared" si="41"/>
        <v>107</v>
      </c>
      <c r="R266" s="169">
        <v>102.5</v>
      </c>
      <c r="S266" s="169">
        <v>95</v>
      </c>
      <c r="T266" s="169">
        <v>97.5</v>
      </c>
      <c r="U266" s="169">
        <v>100</v>
      </c>
      <c r="V266" s="169">
        <v>102.5</v>
      </c>
      <c r="W266" s="169">
        <v>105</v>
      </c>
      <c r="X266" s="42">
        <f t="shared" si="42"/>
        <v>3.6111111111111115E-2</v>
      </c>
      <c r="Y266" s="169">
        <v>3.6111111111111115E-2</v>
      </c>
      <c r="Z266" s="169">
        <v>3.6111111111111115E-2</v>
      </c>
      <c r="AA266" s="169">
        <v>3.6111111111111115E-2</v>
      </c>
      <c r="AB266" s="169">
        <v>3.6111111111111115E-2</v>
      </c>
      <c r="AC266" s="169">
        <v>3.6111111111111115E-2</v>
      </c>
      <c r="AD266" s="169">
        <v>3.6111111111111115E-2</v>
      </c>
      <c r="AE266" s="44">
        <f>[3]Parameters!$B$38</f>
        <v>0.05</v>
      </c>
      <c r="AF266" s="72"/>
      <c r="AG266" s="72">
        <v>35</v>
      </c>
      <c r="AH266" s="72">
        <v>35</v>
      </c>
      <c r="AI266" s="73">
        <v>26.1</v>
      </c>
      <c r="AJ266" s="73" t="s">
        <v>1213</v>
      </c>
      <c r="AK266" s="73" t="s">
        <v>907</v>
      </c>
      <c r="AL266" s="73"/>
      <c r="AM266" s="74"/>
      <c r="AN266" s="74"/>
      <c r="AO266" s="74"/>
      <c r="AP266" s="74"/>
      <c r="AQ266" s="74"/>
      <c r="AR266" s="74"/>
      <c r="AS266" s="75"/>
      <c r="AT266" s="75"/>
      <c r="AU266" s="75"/>
      <c r="AV266" s="76"/>
      <c r="AW266" s="76"/>
      <c r="AX266" s="76"/>
      <c r="AY266" s="77" t="s">
        <v>841</v>
      </c>
      <c r="AZ266" s="77"/>
      <c r="BA266" s="77"/>
      <c r="BB266" s="77"/>
      <c r="BC266" s="77"/>
      <c r="BD266" s="77"/>
      <c r="BE266" s="77"/>
      <c r="BF266" s="77"/>
      <c r="BG266" s="77"/>
      <c r="BH266" s="78"/>
      <c r="BI266" s="78"/>
      <c r="BJ266" s="78"/>
      <c r="BK266" s="78"/>
      <c r="BL266" s="79"/>
      <c r="BM266" s="80"/>
      <c r="BN266" s="81">
        <v>0</v>
      </c>
      <c r="BO266" s="72"/>
      <c r="BP266" s="72">
        <v>0</v>
      </c>
      <c r="BQ266" s="72">
        <v>0</v>
      </c>
      <c r="BR266" s="72">
        <v>0</v>
      </c>
      <c r="BS266" s="72">
        <v>0</v>
      </c>
      <c r="BT266" s="72">
        <v>0</v>
      </c>
      <c r="BU266" s="56"/>
      <c r="BV266" s="77"/>
      <c r="BW266" s="77"/>
      <c r="BX266" s="77"/>
      <c r="BY266" s="77"/>
      <c r="BZ266" s="77"/>
      <c r="CA266" s="77"/>
      <c r="CB266" s="57"/>
      <c r="CC266" s="82"/>
      <c r="CD266" s="82"/>
      <c r="CE266" s="82"/>
      <c r="CF266" s="82"/>
      <c r="CG266" s="82"/>
      <c r="CH266" s="82"/>
      <c r="CI266" s="56"/>
      <c r="CJ266" s="83"/>
      <c r="CK266" s="83"/>
      <c r="CL266" s="83"/>
      <c r="CM266" s="83"/>
      <c r="CN266" s="83"/>
      <c r="CO266" s="83"/>
      <c r="CP266" s="60"/>
      <c r="CQ266" s="84"/>
      <c r="CR266" s="84"/>
      <c r="CS266" s="84"/>
      <c r="CT266" s="84"/>
      <c r="CU266" s="84"/>
      <c r="CV266" s="84"/>
      <c r="CW266" s="62"/>
      <c r="CX266" s="85"/>
      <c r="CY266" s="85"/>
      <c r="CZ266" s="85"/>
      <c r="DA266" s="85"/>
      <c r="DB266" s="85"/>
      <c r="DC266" s="85"/>
      <c r="DD266" s="64"/>
      <c r="DE266" s="86"/>
      <c r="DF266" s="86"/>
      <c r="DG266" s="86"/>
      <c r="DH266" s="86"/>
      <c r="DI266" s="86"/>
      <c r="DJ266" s="86"/>
      <c r="DK266" s="66" t="s">
        <v>1189</v>
      </c>
      <c r="DL266" s="62"/>
      <c r="DM266" s="88"/>
      <c r="DN266" s="88"/>
      <c r="DO266" s="88"/>
      <c r="DP266" s="88"/>
      <c r="DQ266" s="88"/>
      <c r="DR266" s="88"/>
      <c r="DS266" s="68"/>
    </row>
    <row r="267" spans="1:123" x14ac:dyDescent="0.3">
      <c r="A267" s="168" t="s">
        <v>288</v>
      </c>
      <c r="B267" s="40" t="s">
        <v>1214</v>
      </c>
      <c r="C267" s="40" t="s">
        <v>1222</v>
      </c>
      <c r="D267" s="69" t="s">
        <v>1195</v>
      </c>
      <c r="E267" s="40" t="s">
        <v>1224</v>
      </c>
      <c r="F267" s="69" t="s">
        <v>1321</v>
      </c>
      <c r="G267" s="41" t="s">
        <v>1335</v>
      </c>
      <c r="H267" s="155" t="s">
        <v>1036</v>
      </c>
      <c r="I267" s="42">
        <f t="shared" si="43"/>
        <v>1705.9</v>
      </c>
      <c r="J267" s="138">
        <v>1692.25</v>
      </c>
      <c r="K267" s="138">
        <v>1669.5</v>
      </c>
      <c r="L267" s="138">
        <v>1664.625</v>
      </c>
      <c r="M267" s="138">
        <v>1659.75</v>
      </c>
      <c r="N267" s="138">
        <v>1654.875</v>
      </c>
      <c r="O267" s="138">
        <v>1650</v>
      </c>
      <c r="P267" s="44"/>
      <c r="Q267" s="42">
        <f t="shared" si="41"/>
        <v>8.7746595323513095</v>
      </c>
      <c r="R267" s="138">
        <v>8.5616145592047168</v>
      </c>
      <c r="S267" s="138">
        <v>8.2065396039603957</v>
      </c>
      <c r="T267" s="138">
        <v>8.188463437644554</v>
      </c>
      <c r="U267" s="138">
        <v>8.170387271328714</v>
      </c>
      <c r="V267" s="138">
        <v>8.1523907360886838</v>
      </c>
      <c r="W267" s="138">
        <v>8.1343942008486554</v>
      </c>
      <c r="X267" s="42">
        <f t="shared" si="42"/>
        <v>0</v>
      </c>
      <c r="Y267" s="138">
        <v>0</v>
      </c>
      <c r="Z267" s="138">
        <v>0</v>
      </c>
      <c r="AA267" s="138">
        <v>0</v>
      </c>
      <c r="AB267" s="138">
        <v>0</v>
      </c>
      <c r="AC267" s="138">
        <v>0</v>
      </c>
      <c r="AD267" s="138">
        <v>0</v>
      </c>
      <c r="AE267" s="44">
        <f>[3]Parameters!$B$38</f>
        <v>0.05</v>
      </c>
      <c r="AF267" s="44"/>
      <c r="AG267" s="44">
        <v>50</v>
      </c>
      <c r="AH267" s="44">
        <v>50</v>
      </c>
      <c r="AI267" s="46">
        <v>14.1</v>
      </c>
      <c r="AJ267" s="46" t="s">
        <v>1213</v>
      </c>
      <c r="AK267" s="46" t="s">
        <v>1311</v>
      </c>
      <c r="AL267" s="46"/>
      <c r="AM267" s="47"/>
      <c r="AN267" s="47"/>
      <c r="AO267" s="47"/>
      <c r="AP267" s="47"/>
      <c r="AQ267" s="47"/>
      <c r="AR267" s="47"/>
      <c r="AS267" s="48"/>
      <c r="AT267" s="48"/>
      <c r="AU267" s="48"/>
      <c r="AV267" s="49"/>
      <c r="AW267" s="49"/>
      <c r="AX267" s="49"/>
      <c r="AY267" s="50" t="s">
        <v>841</v>
      </c>
      <c r="AZ267" s="50"/>
      <c r="BA267" s="50"/>
      <c r="BB267" s="51"/>
      <c r="BC267" s="51"/>
      <c r="BD267" s="51"/>
      <c r="BE267" s="51"/>
      <c r="BF267" s="51"/>
      <c r="BG267" s="51"/>
      <c r="BH267" s="52"/>
      <c r="BI267" s="52"/>
      <c r="BJ267" s="52"/>
      <c r="BK267" s="52"/>
      <c r="BL267" s="53"/>
      <c r="BM267" s="54"/>
      <c r="BN267" s="55">
        <v>4.8599999999999997E-3</v>
      </c>
      <c r="BO267" s="44"/>
      <c r="BP267" s="44">
        <v>0</v>
      </c>
      <c r="BQ267" s="44">
        <v>0</v>
      </c>
      <c r="BR267" s="44">
        <v>0</v>
      </c>
      <c r="BS267" s="44">
        <v>0</v>
      </c>
      <c r="BT267" s="44">
        <v>0</v>
      </c>
      <c r="BU267" s="56"/>
      <c r="BV267" s="50"/>
      <c r="BW267" s="50"/>
      <c r="BX267" s="50"/>
      <c r="BY267" s="50"/>
      <c r="BZ267" s="50"/>
      <c r="CA267" s="50"/>
      <c r="CB267" s="57"/>
      <c r="CC267" s="58">
        <v>4.8599999999999997E-3</v>
      </c>
      <c r="CD267" s="58">
        <v>4.8599999999999997E-3</v>
      </c>
      <c r="CE267" s="58">
        <v>4.8599999999999997E-3</v>
      </c>
      <c r="CF267" s="58">
        <v>4.8599999999999997E-3</v>
      </c>
      <c r="CG267" s="58">
        <v>4.8599999999999997E-3</v>
      </c>
      <c r="CH267" s="58">
        <v>4.8599999999999997E-3</v>
      </c>
      <c r="CI267" s="56"/>
      <c r="CJ267" s="59"/>
      <c r="CK267" s="59"/>
      <c r="CL267" s="59"/>
      <c r="CM267" s="59"/>
      <c r="CN267" s="59"/>
      <c r="CO267" s="59"/>
      <c r="CP267" s="60"/>
      <c r="CQ267" s="61"/>
      <c r="CR267" s="61"/>
      <c r="CS267" s="61"/>
      <c r="CT267" s="61"/>
      <c r="CU267" s="61"/>
      <c r="CV267" s="61"/>
      <c r="CW267" s="62"/>
      <c r="CX267" s="63"/>
      <c r="CY267" s="63"/>
      <c r="CZ267" s="63"/>
      <c r="DA267" s="63"/>
      <c r="DB267" s="63"/>
      <c r="DC267" s="63"/>
      <c r="DD267" s="64"/>
      <c r="DE267" s="65"/>
      <c r="DF267" s="65"/>
      <c r="DG267" s="65"/>
      <c r="DH267" s="65"/>
      <c r="DI267" s="65"/>
      <c r="DJ267" s="65"/>
      <c r="DK267" s="87" t="s">
        <v>1189</v>
      </c>
      <c r="DL267" s="62"/>
      <c r="DM267" s="67"/>
      <c r="DN267" s="67"/>
      <c r="DO267" s="67"/>
      <c r="DP267" s="67"/>
      <c r="DQ267" s="67"/>
      <c r="DR267" s="67"/>
      <c r="DS267" s="68"/>
    </row>
    <row r="268" spans="1:123" x14ac:dyDescent="0.3">
      <c r="A268" s="168" t="s">
        <v>289</v>
      </c>
      <c r="B268" s="69" t="s">
        <v>1214</v>
      </c>
      <c r="C268" s="69" t="s">
        <v>1222</v>
      </c>
      <c r="D268" s="69" t="s">
        <v>1195</v>
      </c>
      <c r="E268" s="69" t="s">
        <v>1224</v>
      </c>
      <c r="F268" s="69" t="s">
        <v>1321</v>
      </c>
      <c r="G268" s="70" t="s">
        <v>1336</v>
      </c>
      <c r="H268" s="157" t="s">
        <v>1036</v>
      </c>
      <c r="I268" s="42">
        <f t="shared" si="43"/>
        <v>2100</v>
      </c>
      <c r="J268" s="169">
        <v>2100</v>
      </c>
      <c r="K268" s="169">
        <v>2100</v>
      </c>
      <c r="L268" s="169">
        <v>2100</v>
      </c>
      <c r="M268" s="169">
        <v>2100</v>
      </c>
      <c r="N268" s="169">
        <v>2100</v>
      </c>
      <c r="O268" s="169">
        <v>2100</v>
      </c>
      <c r="P268" s="72"/>
      <c r="Q268" s="42">
        <f t="shared" si="41"/>
        <v>25.500000000000004</v>
      </c>
      <c r="R268" s="169">
        <v>25.500000000000004</v>
      </c>
      <c r="S268" s="169">
        <v>25.500000000000004</v>
      </c>
      <c r="T268" s="169">
        <v>25.500000000000004</v>
      </c>
      <c r="U268" s="169">
        <v>25.500000000000004</v>
      </c>
      <c r="V268" s="169">
        <v>25.500000000000004</v>
      </c>
      <c r="W268" s="169">
        <v>25.500000000000004</v>
      </c>
      <c r="X268" s="42">
        <f t="shared" si="42"/>
        <v>8.9351821600086603E-2</v>
      </c>
      <c r="Y268" s="169">
        <v>8.9351821600086603E-2</v>
      </c>
      <c r="Z268" s="169">
        <v>8.9351821600086603E-2</v>
      </c>
      <c r="AA268" s="169">
        <v>8.9351821600086603E-2</v>
      </c>
      <c r="AB268" s="169">
        <v>8.9351821600086603E-2</v>
      </c>
      <c r="AC268" s="169">
        <v>8.9351821600086603E-2</v>
      </c>
      <c r="AD268" s="169">
        <v>8.9351821600086603E-2</v>
      </c>
      <c r="AE268" s="44">
        <f>[3]Parameters!$B$38</f>
        <v>0.05</v>
      </c>
      <c r="AF268" s="72"/>
      <c r="AG268" s="72">
        <v>50</v>
      </c>
      <c r="AH268" s="72">
        <v>50</v>
      </c>
      <c r="AI268" s="73">
        <v>16.2</v>
      </c>
      <c r="AJ268" s="73" t="s">
        <v>1313</v>
      </c>
      <c r="AK268" s="73" t="s">
        <v>1337</v>
      </c>
      <c r="AL268" s="73"/>
      <c r="AM268" s="74"/>
      <c r="AN268" s="74"/>
      <c r="AO268" s="74"/>
      <c r="AP268" s="74"/>
      <c r="AQ268" s="74"/>
      <c r="AR268" s="74"/>
      <c r="AS268" s="75"/>
      <c r="AT268" s="75"/>
      <c r="AU268" s="75"/>
      <c r="AV268" s="76"/>
      <c r="AW268" s="76"/>
      <c r="AX268" s="76"/>
      <c r="AY268" s="77" t="s">
        <v>841</v>
      </c>
      <c r="AZ268" s="77"/>
      <c r="BA268" s="77"/>
      <c r="BB268" s="77"/>
      <c r="BC268" s="77"/>
      <c r="BD268" s="77"/>
      <c r="BE268" s="77"/>
      <c r="BF268" s="77"/>
      <c r="BG268" s="77"/>
      <c r="BH268" s="78"/>
      <c r="BI268" s="78"/>
      <c r="BJ268" s="78"/>
      <c r="BK268" s="78"/>
      <c r="BL268" s="79"/>
      <c r="BM268" s="80"/>
      <c r="BN268" s="81">
        <v>0</v>
      </c>
      <c r="BO268" s="72"/>
      <c r="BP268" s="72">
        <v>0</v>
      </c>
      <c r="BQ268" s="72">
        <v>0</v>
      </c>
      <c r="BR268" s="72">
        <v>0</v>
      </c>
      <c r="BS268" s="72">
        <v>0</v>
      </c>
      <c r="BT268" s="72">
        <v>0</v>
      </c>
      <c r="BU268" s="56"/>
      <c r="BV268" s="77"/>
      <c r="BW268" s="77"/>
      <c r="BX268" s="77"/>
      <c r="BY268" s="77"/>
      <c r="BZ268" s="77"/>
      <c r="CA268" s="77"/>
      <c r="CB268" s="57"/>
      <c r="CC268" s="148">
        <v>0</v>
      </c>
      <c r="CD268" s="148">
        <v>0</v>
      </c>
      <c r="CE268" s="148">
        <v>0</v>
      </c>
      <c r="CF268" s="148">
        <v>0</v>
      </c>
      <c r="CG268" s="148">
        <v>0</v>
      </c>
      <c r="CH268" s="148">
        <v>0</v>
      </c>
      <c r="CI268" s="56"/>
      <c r="CJ268" s="83"/>
      <c r="CK268" s="83"/>
      <c r="CL268" s="83"/>
      <c r="CM268" s="83"/>
      <c r="CN268" s="83"/>
      <c r="CO268" s="83"/>
      <c r="CP268" s="60"/>
      <c r="CQ268" s="84"/>
      <c r="CR268" s="84"/>
      <c r="CS268" s="84"/>
      <c r="CT268" s="84"/>
      <c r="CU268" s="84"/>
      <c r="CV268" s="84"/>
      <c r="CW268" s="62"/>
      <c r="CX268" s="85"/>
      <c r="CY268" s="85"/>
      <c r="CZ268" s="85"/>
      <c r="DA268" s="85"/>
      <c r="DB268" s="85"/>
      <c r="DC268" s="85"/>
      <c r="DD268" s="64"/>
      <c r="DE268" s="86"/>
      <c r="DF268" s="86"/>
      <c r="DG268" s="86"/>
      <c r="DH268" s="86"/>
      <c r="DI268" s="86"/>
      <c r="DJ268" s="86"/>
      <c r="DK268" s="66" t="s">
        <v>1189</v>
      </c>
      <c r="DL268" s="62"/>
      <c r="DM268" s="88"/>
      <c r="DN268" s="88"/>
      <c r="DO268" s="88"/>
      <c r="DP268" s="88"/>
      <c r="DQ268" s="88"/>
      <c r="DR268" s="88"/>
      <c r="DS268" s="68"/>
    </row>
    <row r="269" spans="1:123" ht="15" thickBot="1" x14ac:dyDescent="0.35">
      <c r="A269" s="168" t="s">
        <v>290</v>
      </c>
      <c r="B269" s="40" t="s">
        <v>1214</v>
      </c>
      <c r="C269" s="40" t="s">
        <v>1222</v>
      </c>
      <c r="D269" s="69" t="s">
        <v>1195</v>
      </c>
      <c r="E269" s="40" t="s">
        <v>1224</v>
      </c>
      <c r="F269" s="69" t="s">
        <v>1321</v>
      </c>
      <c r="G269" s="41" t="s">
        <v>1338</v>
      </c>
      <c r="H269" s="155" t="s">
        <v>1036</v>
      </c>
      <c r="I269" s="42">
        <f t="shared" si="43"/>
        <v>3948.7</v>
      </c>
      <c r="J269" s="138">
        <v>3466.75</v>
      </c>
      <c r="K269" s="138">
        <v>2663.5</v>
      </c>
      <c r="L269" s="138">
        <v>2491.375</v>
      </c>
      <c r="M269" s="138">
        <v>2319.25</v>
      </c>
      <c r="N269" s="138">
        <v>2147.125</v>
      </c>
      <c r="O269" s="138">
        <v>1975</v>
      </c>
      <c r="P269" s="44"/>
      <c r="Q269" s="42">
        <f t="shared" si="41"/>
        <v>38.372578972182943</v>
      </c>
      <c r="R269" s="138">
        <v>36.475436115040083</v>
      </c>
      <c r="S269" s="138">
        <v>33.313531353135318</v>
      </c>
      <c r="T269" s="138">
        <v>30.660254596888265</v>
      </c>
      <c r="U269" s="138">
        <v>28.006977840641213</v>
      </c>
      <c r="V269" s="138">
        <v>25.771522866572376</v>
      </c>
      <c r="W269" s="138">
        <v>23.536067892503535</v>
      </c>
      <c r="X269" s="42">
        <f t="shared" si="42"/>
        <v>2.890249006068215E-2</v>
      </c>
      <c r="Y269" s="138">
        <v>2.890249006068215E-2</v>
      </c>
      <c r="Z269" s="138">
        <v>2.890249006068215E-2</v>
      </c>
      <c r="AA269" s="138">
        <v>2.890249006068215E-2</v>
      </c>
      <c r="AB269" s="138">
        <v>2.890249006068215E-2</v>
      </c>
      <c r="AC269" s="138">
        <v>2.890249006068215E-2</v>
      </c>
      <c r="AD269" s="138">
        <v>2.890249006068215E-2</v>
      </c>
      <c r="AE269" s="44">
        <f>[3]Parameters!$B$38</f>
        <v>0.05</v>
      </c>
      <c r="AF269" s="44"/>
      <c r="AG269" s="44">
        <v>80</v>
      </c>
      <c r="AH269" s="44">
        <v>80</v>
      </c>
      <c r="AI269" s="46">
        <v>29.959</v>
      </c>
      <c r="AJ269" s="46" t="s">
        <v>1213</v>
      </c>
      <c r="AK269" s="46" t="s">
        <v>907</v>
      </c>
      <c r="AL269" s="46"/>
      <c r="AM269" s="47"/>
      <c r="AN269" s="47"/>
      <c r="AO269" s="47"/>
      <c r="AP269" s="47"/>
      <c r="AQ269" s="47"/>
      <c r="AR269" s="47"/>
      <c r="AS269" s="48"/>
      <c r="AT269" s="48"/>
      <c r="AU269" s="48"/>
      <c r="AV269" s="49"/>
      <c r="AW269" s="49"/>
      <c r="AX269" s="49"/>
      <c r="AY269" s="50" t="s">
        <v>841</v>
      </c>
      <c r="AZ269" s="50"/>
      <c r="BA269" s="50"/>
      <c r="BB269" s="51"/>
      <c r="BC269" s="51"/>
      <c r="BD269" s="51"/>
      <c r="BE269" s="51"/>
      <c r="BF269" s="51"/>
      <c r="BG269" s="51"/>
      <c r="BH269" s="52"/>
      <c r="BI269" s="52"/>
      <c r="BJ269" s="52"/>
      <c r="BK269" s="52"/>
      <c r="BL269" s="53"/>
      <c r="BM269" s="54"/>
      <c r="BN269" s="55">
        <v>0</v>
      </c>
      <c r="BO269" s="44"/>
      <c r="BP269" s="44">
        <v>0</v>
      </c>
      <c r="BQ269" s="44">
        <v>0</v>
      </c>
      <c r="BR269" s="44">
        <v>0</v>
      </c>
      <c r="BS269" s="44">
        <v>0</v>
      </c>
      <c r="BT269" s="44">
        <v>0</v>
      </c>
      <c r="BU269" s="56"/>
      <c r="BV269" s="50"/>
      <c r="BW269" s="50"/>
      <c r="BX269" s="50"/>
      <c r="BY269" s="50"/>
      <c r="BZ269" s="50"/>
      <c r="CA269" s="50"/>
      <c r="CB269" s="57"/>
      <c r="CC269" s="148">
        <v>0</v>
      </c>
      <c r="CD269" s="148">
        <v>0</v>
      </c>
      <c r="CE269" s="148">
        <v>0</v>
      </c>
      <c r="CF269" s="148">
        <v>0</v>
      </c>
      <c r="CG269" s="148">
        <v>0</v>
      </c>
      <c r="CH269" s="148">
        <v>0</v>
      </c>
      <c r="CI269" s="56"/>
      <c r="CJ269" s="59"/>
      <c r="CK269" s="59"/>
      <c r="CL269" s="59"/>
      <c r="CM269" s="59"/>
      <c r="CN269" s="59"/>
      <c r="CO269" s="59"/>
      <c r="CP269" s="60"/>
      <c r="CQ269" s="61"/>
      <c r="CR269" s="61"/>
      <c r="CS269" s="61"/>
      <c r="CT269" s="61"/>
      <c r="CU269" s="61"/>
      <c r="CV269" s="61"/>
      <c r="CW269" s="62"/>
      <c r="CX269" s="63"/>
      <c r="CY269" s="63"/>
      <c r="CZ269" s="63"/>
      <c r="DA269" s="63"/>
      <c r="DB269" s="63"/>
      <c r="DC269" s="63"/>
      <c r="DD269" s="64"/>
      <c r="DE269" s="65"/>
      <c r="DF269" s="65"/>
      <c r="DG269" s="65"/>
      <c r="DH269" s="65"/>
      <c r="DI269" s="65"/>
      <c r="DJ269" s="65"/>
      <c r="DK269" s="87" t="s">
        <v>1189</v>
      </c>
      <c r="DL269" s="62"/>
      <c r="DM269" s="67"/>
      <c r="DN269" s="67"/>
      <c r="DO269" s="67"/>
      <c r="DP269" s="67"/>
      <c r="DQ269" s="67"/>
      <c r="DR269" s="67"/>
      <c r="DS269" s="68"/>
    </row>
    <row r="270" spans="1:123" x14ac:dyDescent="0.3">
      <c r="A270" s="168" t="s">
        <v>291</v>
      </c>
      <c r="B270" s="40" t="s">
        <v>1214</v>
      </c>
      <c r="C270" s="69" t="s">
        <v>1222</v>
      </c>
      <c r="D270" s="69" t="s">
        <v>1195</v>
      </c>
      <c r="E270" s="69" t="s">
        <v>1224</v>
      </c>
      <c r="F270" s="69" t="s">
        <v>1321</v>
      </c>
      <c r="G270" s="70" t="s">
        <v>1339</v>
      </c>
      <c r="H270" s="157" t="s">
        <v>1036</v>
      </c>
      <c r="I270" s="42">
        <f t="shared" si="43"/>
        <v>1123.2</v>
      </c>
      <c r="J270" s="169">
        <v>1107</v>
      </c>
      <c r="K270" s="169">
        <v>1080</v>
      </c>
      <c r="L270" s="169">
        <v>1053</v>
      </c>
      <c r="M270" s="169">
        <v>1026</v>
      </c>
      <c r="N270" s="169">
        <v>1012.5</v>
      </c>
      <c r="O270" s="169">
        <v>999.00000000000011</v>
      </c>
      <c r="P270" s="72"/>
      <c r="Q270" s="42">
        <f t="shared" si="41"/>
        <v>14</v>
      </c>
      <c r="R270" s="169">
        <v>14</v>
      </c>
      <c r="S270" s="169">
        <v>14</v>
      </c>
      <c r="T270" s="169">
        <v>13</v>
      </c>
      <c r="U270" s="169">
        <v>12</v>
      </c>
      <c r="V270" s="169">
        <v>12</v>
      </c>
      <c r="W270" s="169">
        <v>12</v>
      </c>
      <c r="X270" s="42">
        <f t="shared" si="42"/>
        <v>0.05</v>
      </c>
      <c r="Y270" s="169">
        <v>0.05</v>
      </c>
      <c r="Z270" s="169">
        <v>0.05</v>
      </c>
      <c r="AA270" s="169">
        <v>0.05</v>
      </c>
      <c r="AB270" s="169">
        <v>0.05</v>
      </c>
      <c r="AC270" s="169">
        <v>0.05</v>
      </c>
      <c r="AD270" s="169">
        <v>0.05</v>
      </c>
      <c r="AE270" s="44">
        <f>[3]Parameters!$B$38</f>
        <v>0.05</v>
      </c>
      <c r="AF270" s="72"/>
      <c r="AG270" s="72">
        <v>30</v>
      </c>
      <c r="AH270" s="72">
        <v>30</v>
      </c>
      <c r="AI270" s="73">
        <v>11.462</v>
      </c>
      <c r="AJ270" s="73" t="s">
        <v>1213</v>
      </c>
      <c r="AK270" s="73" t="s">
        <v>1340</v>
      </c>
      <c r="AL270" s="73"/>
      <c r="AM270" s="74"/>
      <c r="AN270" s="74"/>
      <c r="AO270" s="74"/>
      <c r="AP270" s="74"/>
      <c r="AQ270" s="74"/>
      <c r="AR270" s="74"/>
      <c r="AS270" s="75"/>
      <c r="AT270" s="75"/>
      <c r="AU270" s="75"/>
      <c r="AV270" s="76"/>
      <c r="AW270" s="76"/>
      <c r="AX270" s="76"/>
      <c r="AY270" s="77" t="s">
        <v>841</v>
      </c>
      <c r="AZ270" s="77"/>
      <c r="BA270" s="77"/>
      <c r="BB270" s="77"/>
      <c r="BC270" s="77"/>
      <c r="BD270" s="77"/>
      <c r="BE270" s="77"/>
      <c r="BF270" s="77"/>
      <c r="BG270" s="77"/>
      <c r="BH270" s="78"/>
      <c r="BI270" s="78"/>
      <c r="BJ270" s="78"/>
      <c r="BK270" s="78"/>
      <c r="BL270" s="79"/>
      <c r="BM270" s="80"/>
      <c r="BN270" s="109">
        <v>1.7795746500000011</v>
      </c>
      <c r="BO270" s="72"/>
      <c r="BP270" s="72">
        <v>0.70964123999999995</v>
      </c>
      <c r="BQ270" s="72">
        <v>0.19579470000000002</v>
      </c>
      <c r="BR270" s="72">
        <v>0.87413871000000065</v>
      </c>
      <c r="BS270" s="72">
        <v>0</v>
      </c>
      <c r="BT270" s="72">
        <v>0</v>
      </c>
      <c r="BU270" s="56"/>
      <c r="BV270" s="77"/>
      <c r="BW270" s="77"/>
      <c r="BX270" s="77"/>
      <c r="BY270" s="77"/>
      <c r="BZ270" s="77"/>
      <c r="CA270" s="77"/>
      <c r="CB270" s="160"/>
      <c r="CC270" s="161">
        <v>36</v>
      </c>
      <c r="CD270" s="161">
        <v>36</v>
      </c>
      <c r="CE270" s="161">
        <v>36</v>
      </c>
      <c r="CF270" s="161">
        <v>36</v>
      </c>
      <c r="CG270" s="161">
        <v>36</v>
      </c>
      <c r="CH270" s="162">
        <v>36</v>
      </c>
      <c r="CI270" s="56"/>
      <c r="CJ270" s="83"/>
      <c r="CK270" s="83"/>
      <c r="CL270" s="83"/>
      <c r="CM270" s="83"/>
      <c r="CN270" s="83"/>
      <c r="CO270" s="83"/>
      <c r="CP270" s="60"/>
      <c r="CQ270" s="84"/>
      <c r="CR270" s="84"/>
      <c r="CS270" s="84"/>
      <c r="CT270" s="84"/>
      <c r="CU270" s="84"/>
      <c r="CV270" s="84"/>
      <c r="CW270" s="62"/>
      <c r="CX270" s="85"/>
      <c r="CY270" s="85"/>
      <c r="CZ270" s="85"/>
      <c r="DA270" s="85"/>
      <c r="DB270" s="85"/>
      <c r="DC270" s="85"/>
      <c r="DD270" s="64"/>
      <c r="DE270" s="86"/>
      <c r="DF270" s="86"/>
      <c r="DG270" s="86"/>
      <c r="DH270" s="86"/>
      <c r="DI270" s="86"/>
      <c r="DJ270" s="86"/>
      <c r="DK270" s="66" t="s">
        <v>1189</v>
      </c>
      <c r="DL270" s="62"/>
      <c r="DM270" s="88"/>
      <c r="DN270" s="88"/>
      <c r="DO270" s="88"/>
      <c r="DP270" s="88"/>
      <c r="DQ270" s="88"/>
      <c r="DR270" s="88"/>
      <c r="DS270" s="68"/>
    </row>
    <row r="271" spans="1:123" x14ac:dyDescent="0.3">
      <c r="A271" s="168" t="s">
        <v>292</v>
      </c>
      <c r="B271" s="40" t="s">
        <v>1214</v>
      </c>
      <c r="C271" s="40" t="s">
        <v>1222</v>
      </c>
      <c r="D271" s="69" t="s">
        <v>1195</v>
      </c>
      <c r="E271" s="40" t="s">
        <v>1224</v>
      </c>
      <c r="F271" s="69" t="s">
        <v>1321</v>
      </c>
      <c r="G271" s="41" t="s">
        <v>1341</v>
      </c>
      <c r="H271" s="155" t="s">
        <v>1036</v>
      </c>
      <c r="I271" s="42">
        <f t="shared" si="43"/>
        <v>556.98828255000001</v>
      </c>
      <c r="J271" s="138">
        <v>535.67700637500002</v>
      </c>
      <c r="K271" s="138">
        <v>500.15821275000002</v>
      </c>
      <c r="L271" s="138">
        <v>450</v>
      </c>
      <c r="M271" s="138">
        <v>400</v>
      </c>
      <c r="N271" s="138">
        <v>350</v>
      </c>
      <c r="O271" s="138">
        <v>320</v>
      </c>
      <c r="P271" s="44"/>
      <c r="Q271" s="42">
        <f t="shared" si="41"/>
        <v>16.285535199999998</v>
      </c>
      <c r="R271" s="138">
        <v>15.312087999999999</v>
      </c>
      <c r="S271" s="138">
        <v>13.689675999999999</v>
      </c>
      <c r="T271" s="138">
        <v>12.007748352599997</v>
      </c>
      <c r="U271" s="138">
        <v>10.325820705199996</v>
      </c>
      <c r="V271" s="138">
        <v>9.427804488227121</v>
      </c>
      <c r="W271" s="138">
        <v>8.5297882712542474</v>
      </c>
      <c r="X271" s="42">
        <f t="shared" si="42"/>
        <v>0</v>
      </c>
      <c r="Y271" s="138">
        <v>0</v>
      </c>
      <c r="Z271" s="138">
        <v>0</v>
      </c>
      <c r="AA271" s="138">
        <v>0</v>
      </c>
      <c r="AB271" s="138">
        <v>0</v>
      </c>
      <c r="AC271" s="138">
        <v>0</v>
      </c>
      <c r="AD271" s="138">
        <v>0</v>
      </c>
      <c r="AE271" s="44">
        <f>[3]Parameters!$B$38</f>
        <v>0.05</v>
      </c>
      <c r="AF271" s="44"/>
      <c r="AG271" s="44">
        <v>30</v>
      </c>
      <c r="AH271" s="44">
        <v>30</v>
      </c>
      <c r="AI271" s="46">
        <v>4.0179999999999998</v>
      </c>
      <c r="AJ271" s="46" t="s">
        <v>1213</v>
      </c>
      <c r="AK271" s="46" t="s">
        <v>1342</v>
      </c>
      <c r="AL271" s="46"/>
      <c r="AM271" s="47"/>
      <c r="AN271" s="47"/>
      <c r="AO271" s="47"/>
      <c r="AP271" s="47"/>
      <c r="AQ271" s="47"/>
      <c r="AR271" s="47"/>
      <c r="AS271" s="48"/>
      <c r="AT271" s="48"/>
      <c r="AU271" s="48"/>
      <c r="AV271" s="49"/>
      <c r="AW271" s="49"/>
      <c r="AX271" s="49"/>
      <c r="AY271" s="50" t="s">
        <v>841</v>
      </c>
      <c r="AZ271" s="50"/>
      <c r="BA271" s="50"/>
      <c r="BB271" s="51"/>
      <c r="BC271" s="51"/>
      <c r="BD271" s="51"/>
      <c r="BE271" s="51"/>
      <c r="BF271" s="51"/>
      <c r="BG271" s="51"/>
      <c r="BH271" s="52"/>
      <c r="BI271" s="52"/>
      <c r="BJ271" s="52"/>
      <c r="BK271" s="52"/>
      <c r="BL271" s="53"/>
      <c r="BM271" s="54"/>
      <c r="BN271" s="55">
        <v>0.78100000000000025</v>
      </c>
      <c r="BO271" s="44"/>
      <c r="BP271" s="44">
        <v>2E-3</v>
      </c>
      <c r="BQ271" s="44">
        <v>4.0000000000000001E-3</v>
      </c>
      <c r="BR271" s="44">
        <v>0.77500000000000002</v>
      </c>
      <c r="BS271" s="44">
        <v>0</v>
      </c>
      <c r="BT271" s="44">
        <v>0</v>
      </c>
      <c r="BU271" s="56"/>
      <c r="BV271" s="50"/>
      <c r="BW271" s="50"/>
      <c r="BX271" s="50"/>
      <c r="BY271" s="50"/>
      <c r="BZ271" s="50"/>
      <c r="CA271" s="50"/>
      <c r="CB271" s="163"/>
      <c r="CC271" s="148">
        <v>45</v>
      </c>
      <c r="CD271" s="148">
        <v>45</v>
      </c>
      <c r="CE271" s="148">
        <v>45</v>
      </c>
      <c r="CF271" s="148">
        <v>45</v>
      </c>
      <c r="CG271" s="148">
        <v>45</v>
      </c>
      <c r="CH271" s="164">
        <v>45</v>
      </c>
      <c r="CI271" s="56"/>
      <c r="CJ271" s="59"/>
      <c r="CK271" s="59"/>
      <c r="CL271" s="59"/>
      <c r="CM271" s="59"/>
      <c r="CN271" s="59"/>
      <c r="CO271" s="59"/>
      <c r="CP271" s="60"/>
      <c r="CQ271" s="61"/>
      <c r="CR271" s="61"/>
      <c r="CS271" s="61"/>
      <c r="CT271" s="61"/>
      <c r="CU271" s="61"/>
      <c r="CV271" s="61"/>
      <c r="CW271" s="62"/>
      <c r="CX271" s="63"/>
      <c r="CY271" s="63"/>
      <c r="CZ271" s="63"/>
      <c r="DA271" s="63"/>
      <c r="DB271" s="63"/>
      <c r="DC271" s="63"/>
      <c r="DD271" s="64"/>
      <c r="DE271" s="65"/>
      <c r="DF271" s="65"/>
      <c r="DG271" s="65"/>
      <c r="DH271" s="65"/>
      <c r="DI271" s="65"/>
      <c r="DJ271" s="65"/>
      <c r="DK271" s="87" t="s">
        <v>1189</v>
      </c>
      <c r="DL271" s="62"/>
      <c r="DM271" s="67"/>
      <c r="DN271" s="67"/>
      <c r="DO271" s="67"/>
      <c r="DP271" s="67"/>
      <c r="DQ271" s="67"/>
      <c r="DR271" s="67"/>
      <c r="DS271" s="68"/>
    </row>
    <row r="272" spans="1:123" x14ac:dyDescent="0.3">
      <c r="A272" s="168" t="s">
        <v>293</v>
      </c>
      <c r="B272" s="40" t="s">
        <v>1214</v>
      </c>
      <c r="C272" s="69" t="s">
        <v>1222</v>
      </c>
      <c r="D272" s="69" t="s">
        <v>1195</v>
      </c>
      <c r="E272" s="69" t="s">
        <v>1224</v>
      </c>
      <c r="F272" s="69" t="s">
        <v>1321</v>
      </c>
      <c r="G272" s="70" t="s">
        <v>1343</v>
      </c>
      <c r="H272" s="157" t="s">
        <v>1036</v>
      </c>
      <c r="I272" s="42">
        <f t="shared" si="43"/>
        <v>3420.1440000000002</v>
      </c>
      <c r="J272" s="169">
        <v>3243.2400000000002</v>
      </c>
      <c r="K272" s="169">
        <v>2948.4</v>
      </c>
      <c r="L272" s="169">
        <v>2885.2200000000003</v>
      </c>
      <c r="M272" s="169">
        <v>2822.04</v>
      </c>
      <c r="N272" s="169">
        <v>2758.86</v>
      </c>
      <c r="O272" s="169">
        <v>2695.6800000000003</v>
      </c>
      <c r="P272" s="72"/>
      <c r="Q272" s="42">
        <f t="shared" si="41"/>
        <v>109.82465310058592</v>
      </c>
      <c r="R272" s="169">
        <v>105.81163275146483</v>
      </c>
      <c r="S272" s="169">
        <v>99.123265502929669</v>
      </c>
      <c r="T272" s="169">
        <v>93.230173924639445</v>
      </c>
      <c r="U272" s="169">
        <v>87.33708234634922</v>
      </c>
      <c r="V272" s="169">
        <v>82.1447047361453</v>
      </c>
      <c r="W272" s="169">
        <v>76.95232712594138</v>
      </c>
      <c r="X272" s="42">
        <f t="shared" si="42"/>
        <v>2.777777777777778E-2</v>
      </c>
      <c r="Y272" s="169">
        <v>2.777777777777778E-2</v>
      </c>
      <c r="Z272" s="169">
        <v>2.777777777777778E-2</v>
      </c>
      <c r="AA272" s="169">
        <v>2.777777777777778E-2</v>
      </c>
      <c r="AB272" s="169">
        <v>2.777777777777778E-2</v>
      </c>
      <c r="AC272" s="169">
        <v>2.777777777777778E-2</v>
      </c>
      <c r="AD272" s="169">
        <v>2.777777777777778E-2</v>
      </c>
      <c r="AE272" s="44">
        <f>[3]Parameters!$B$38</f>
        <v>0.05</v>
      </c>
      <c r="AF272" s="72"/>
      <c r="AG272" s="72">
        <v>25</v>
      </c>
      <c r="AH272" s="72">
        <v>25</v>
      </c>
      <c r="AI272" s="73">
        <v>4.0179999999999998</v>
      </c>
      <c r="AJ272" s="73" t="s">
        <v>1213</v>
      </c>
      <c r="AK272" s="73" t="s">
        <v>1342</v>
      </c>
      <c r="AL272" s="73"/>
      <c r="AM272" s="74"/>
      <c r="AN272" s="74"/>
      <c r="AO272" s="74"/>
      <c r="AP272" s="74"/>
      <c r="AQ272" s="74"/>
      <c r="AR272" s="74"/>
      <c r="AS272" s="75"/>
      <c r="AT272" s="75"/>
      <c r="AU272" s="75"/>
      <c r="AV272" s="76"/>
      <c r="AW272" s="76"/>
      <c r="AX272" s="76"/>
      <c r="AY272" s="77" t="s">
        <v>841</v>
      </c>
      <c r="AZ272" s="77"/>
      <c r="BA272" s="77"/>
      <c r="BB272" s="77"/>
      <c r="BC272" s="77"/>
      <c r="BD272" s="77"/>
      <c r="BE272" s="77"/>
      <c r="BF272" s="77"/>
      <c r="BG272" s="77"/>
      <c r="BH272" s="78"/>
      <c r="BI272" s="78"/>
      <c r="BJ272" s="78"/>
      <c r="BK272" s="78"/>
      <c r="BL272" s="79"/>
      <c r="BM272" s="80"/>
      <c r="BN272" s="109">
        <v>0</v>
      </c>
      <c r="BO272" s="72"/>
      <c r="BP272" s="72">
        <v>0</v>
      </c>
      <c r="BQ272" s="72">
        <v>0</v>
      </c>
      <c r="BR272" s="72">
        <v>0</v>
      </c>
      <c r="BS272" s="72">
        <v>0</v>
      </c>
      <c r="BT272" s="72">
        <v>0</v>
      </c>
      <c r="BU272" s="56"/>
      <c r="BV272" s="77"/>
      <c r="BW272" s="77"/>
      <c r="BX272" s="77"/>
      <c r="BY272" s="77"/>
      <c r="BZ272" s="77"/>
      <c r="CA272" s="77"/>
      <c r="CB272" s="163"/>
      <c r="CC272" s="148">
        <v>0</v>
      </c>
      <c r="CD272" s="148">
        <v>0</v>
      </c>
      <c r="CE272" s="148">
        <v>0</v>
      </c>
      <c r="CF272" s="148">
        <v>0</v>
      </c>
      <c r="CG272" s="148">
        <v>0</v>
      </c>
      <c r="CH272" s="164">
        <v>0</v>
      </c>
      <c r="CI272" s="56"/>
      <c r="CJ272" s="83"/>
      <c r="CK272" s="83"/>
      <c r="CL272" s="83"/>
      <c r="CM272" s="83"/>
      <c r="CN272" s="83"/>
      <c r="CO272" s="83"/>
      <c r="CP272" s="60"/>
      <c r="CQ272" s="84"/>
      <c r="CR272" s="84"/>
      <c r="CS272" s="84"/>
      <c r="CT272" s="84"/>
      <c r="CU272" s="84"/>
      <c r="CV272" s="84"/>
      <c r="CW272" s="62"/>
      <c r="CX272" s="85"/>
      <c r="CY272" s="85"/>
      <c r="CZ272" s="85"/>
      <c r="DA272" s="85"/>
      <c r="DB272" s="85"/>
      <c r="DC272" s="85"/>
      <c r="DD272" s="64"/>
      <c r="DE272" s="86"/>
      <c r="DF272" s="86"/>
      <c r="DG272" s="86"/>
      <c r="DH272" s="86"/>
      <c r="DI272" s="86"/>
      <c r="DJ272" s="86"/>
      <c r="DK272" s="66" t="s">
        <v>1189</v>
      </c>
      <c r="DL272" s="62"/>
      <c r="DM272" s="88"/>
      <c r="DN272" s="88"/>
      <c r="DO272" s="88"/>
      <c r="DP272" s="88"/>
      <c r="DQ272" s="88"/>
      <c r="DR272" s="88"/>
      <c r="DS272" s="68"/>
    </row>
    <row r="273" spans="1:123" x14ac:dyDescent="0.3">
      <c r="A273" s="168" t="s">
        <v>294</v>
      </c>
      <c r="B273" s="69" t="s">
        <v>1214</v>
      </c>
      <c r="C273" s="69" t="s">
        <v>1222</v>
      </c>
      <c r="D273" s="69" t="s">
        <v>1200</v>
      </c>
      <c r="E273" s="69" t="s">
        <v>1224</v>
      </c>
      <c r="F273" s="69" t="s">
        <v>685</v>
      </c>
      <c r="G273" s="70" t="s">
        <v>1344</v>
      </c>
      <c r="H273" s="157" t="s">
        <v>1036</v>
      </c>
      <c r="I273" s="42">
        <f t="shared" si="43"/>
        <v>2584.9299999999998</v>
      </c>
      <c r="J273" s="169">
        <v>2584.9299999999998</v>
      </c>
      <c r="K273" s="169">
        <v>2584.9299999999998</v>
      </c>
      <c r="L273" s="138">
        <v>2584.9299999999998</v>
      </c>
      <c r="M273" s="138">
        <v>2584.9299999999998</v>
      </c>
      <c r="N273" s="138">
        <v>2584.9299999999998</v>
      </c>
      <c r="O273" s="169">
        <v>2584.9299999999998</v>
      </c>
      <c r="P273" s="72"/>
      <c r="Q273" s="42">
        <f t="shared" si="41"/>
        <v>35.150000000000006</v>
      </c>
      <c r="R273" s="169">
        <v>35.150000000000006</v>
      </c>
      <c r="S273" s="169">
        <v>35.150000000000006</v>
      </c>
      <c r="T273" s="169">
        <v>35.150000000000006</v>
      </c>
      <c r="U273" s="169">
        <v>35.150000000000006</v>
      </c>
      <c r="V273" s="169">
        <v>35.150000000000006</v>
      </c>
      <c r="W273" s="169">
        <v>35.150000000000006</v>
      </c>
      <c r="X273" s="42">
        <f t="shared" si="42"/>
        <v>0.78717000000000004</v>
      </c>
      <c r="Y273" s="169">
        <v>0.78717000000000004</v>
      </c>
      <c r="Z273" s="169">
        <v>0.78717000000000004</v>
      </c>
      <c r="AA273" s="169">
        <v>0.78717000000000004</v>
      </c>
      <c r="AB273" s="169">
        <v>0.78717000000000004</v>
      </c>
      <c r="AC273" s="169">
        <v>0.78717000000000004</v>
      </c>
      <c r="AD273" s="169">
        <v>0.78717000000000004</v>
      </c>
      <c r="AE273" s="44">
        <f>[3]Parameters!$B$38</f>
        <v>0.05</v>
      </c>
      <c r="AF273" s="72"/>
      <c r="AG273" s="72">
        <v>40</v>
      </c>
      <c r="AH273" s="72">
        <v>40</v>
      </c>
      <c r="AI273" s="73">
        <v>29.959</v>
      </c>
      <c r="AJ273" s="73" t="s">
        <v>1213</v>
      </c>
      <c r="AK273" s="73" t="s">
        <v>907</v>
      </c>
      <c r="AL273" s="73"/>
      <c r="AM273" s="74"/>
      <c r="AN273" s="74"/>
      <c r="AO273" s="74"/>
      <c r="AP273" s="74"/>
      <c r="AQ273" s="74"/>
      <c r="AR273" s="74"/>
      <c r="AS273" s="75"/>
      <c r="AT273" s="75"/>
      <c r="AU273" s="75"/>
      <c r="AV273" s="76"/>
      <c r="AW273" s="76"/>
      <c r="AX273" s="76"/>
      <c r="AY273" s="77" t="s">
        <v>841</v>
      </c>
      <c r="AZ273" s="77"/>
      <c r="BA273" s="77"/>
      <c r="BB273" s="77"/>
      <c r="BC273" s="77"/>
      <c r="BD273" s="77"/>
      <c r="BE273" s="77"/>
      <c r="BF273" s="77"/>
      <c r="BG273" s="77"/>
      <c r="BH273" s="78"/>
      <c r="BI273" s="78"/>
      <c r="BJ273" s="78"/>
      <c r="BK273" s="78"/>
      <c r="BL273" s="79">
        <v>1</v>
      </c>
      <c r="BM273" s="80"/>
      <c r="BN273" s="109">
        <v>2.4272000000000018</v>
      </c>
      <c r="BO273" s="89"/>
      <c r="BP273" s="72">
        <v>0.4864</v>
      </c>
      <c r="BQ273" s="72">
        <v>1.9350000000000001</v>
      </c>
      <c r="BR273" s="72">
        <v>5.7999999999999996E-3</v>
      </c>
      <c r="BS273" s="72">
        <v>0</v>
      </c>
      <c r="BT273" s="72">
        <v>0</v>
      </c>
      <c r="BU273" s="56"/>
      <c r="BV273" s="77"/>
      <c r="BW273" s="77"/>
      <c r="BX273" s="77"/>
      <c r="BY273" s="77"/>
      <c r="BZ273" s="77"/>
      <c r="CA273" s="77"/>
      <c r="CB273" s="57"/>
      <c r="CC273" s="82">
        <v>250</v>
      </c>
      <c r="CD273" s="82">
        <v>250</v>
      </c>
      <c r="CE273" s="82">
        <v>250</v>
      </c>
      <c r="CF273" s="82">
        <v>250</v>
      </c>
      <c r="CG273" s="82">
        <v>250</v>
      </c>
      <c r="CH273" s="82">
        <v>250</v>
      </c>
      <c r="CI273" s="56"/>
      <c r="CJ273" s="83"/>
      <c r="CK273" s="83"/>
      <c r="CL273" s="83"/>
      <c r="CM273" s="83"/>
      <c r="CN273" s="83"/>
      <c r="CO273" s="83"/>
      <c r="CP273" s="60"/>
      <c r="CQ273" s="84"/>
      <c r="CR273" s="84"/>
      <c r="CS273" s="84"/>
      <c r="CT273" s="84"/>
      <c r="CU273" s="84"/>
      <c r="CV273" s="84"/>
      <c r="CW273" s="62"/>
      <c r="CX273" s="85"/>
      <c r="CY273" s="85"/>
      <c r="CZ273" s="85"/>
      <c r="DA273" s="85"/>
      <c r="DB273" s="85"/>
      <c r="DC273" s="85"/>
      <c r="DD273" s="64"/>
      <c r="DE273" s="86"/>
      <c r="DF273" s="86"/>
      <c r="DG273" s="86"/>
      <c r="DH273" s="86"/>
      <c r="DI273" s="86"/>
      <c r="DJ273" s="86"/>
      <c r="DK273" s="87" t="s">
        <v>1189</v>
      </c>
      <c r="DL273" s="62"/>
      <c r="DM273" s="88"/>
      <c r="DN273" s="88"/>
      <c r="DO273" s="88"/>
      <c r="DP273" s="88"/>
      <c r="DQ273" s="88"/>
      <c r="DR273" s="88"/>
      <c r="DS273" s="68"/>
    </row>
    <row r="274" spans="1:123" x14ac:dyDescent="0.3">
      <c r="A274" s="168" t="s">
        <v>295</v>
      </c>
      <c r="B274" s="40" t="s">
        <v>1214</v>
      </c>
      <c r="C274" s="40" t="s">
        <v>1222</v>
      </c>
      <c r="D274" s="69" t="s">
        <v>1200</v>
      </c>
      <c r="E274" s="40" t="s">
        <v>1224</v>
      </c>
      <c r="F274" s="69" t="s">
        <v>685</v>
      </c>
      <c r="G274" s="41" t="s">
        <v>1345</v>
      </c>
      <c r="H274" s="155" t="s">
        <v>1036</v>
      </c>
      <c r="I274" s="42">
        <f t="shared" si="43"/>
        <v>2643.4199999999996</v>
      </c>
      <c r="J274" s="138">
        <v>2629.14</v>
      </c>
      <c r="K274" s="138">
        <v>2605.34</v>
      </c>
      <c r="L274" s="138">
        <v>2600.23</v>
      </c>
      <c r="M274" s="138">
        <v>2595.13</v>
      </c>
      <c r="N274" s="138">
        <v>2590.0300000000002</v>
      </c>
      <c r="O274" s="138">
        <v>2584.9299999999998</v>
      </c>
      <c r="P274" s="44"/>
      <c r="Q274" s="42">
        <f t="shared" si="41"/>
        <v>46.410000000000004</v>
      </c>
      <c r="R274" s="138">
        <v>45.825000000000003</v>
      </c>
      <c r="S274" s="138">
        <v>44.85</v>
      </c>
      <c r="T274" s="138">
        <v>44.362499999999997</v>
      </c>
      <c r="U274" s="138">
        <v>43.875</v>
      </c>
      <c r="V274" s="138">
        <v>42.9</v>
      </c>
      <c r="W274" s="138">
        <v>41.924999999999997</v>
      </c>
      <c r="X274" s="42">
        <f t="shared" si="42"/>
        <v>1.422444</v>
      </c>
      <c r="Y274" s="138">
        <v>1.40571</v>
      </c>
      <c r="Z274" s="138">
        <v>1.37782</v>
      </c>
      <c r="AA274" s="138">
        <v>1.3526400000000001</v>
      </c>
      <c r="AB274" s="138">
        <v>1.3274600000000001</v>
      </c>
      <c r="AC274" s="138">
        <v>1.3031999999999999</v>
      </c>
      <c r="AD274" s="138">
        <v>1.27894</v>
      </c>
      <c r="AE274" s="44">
        <f>[3]Parameters!$B$38</f>
        <v>0.05</v>
      </c>
      <c r="AF274" s="44"/>
      <c r="AG274" s="44">
        <v>40</v>
      </c>
      <c r="AH274" s="44">
        <v>40</v>
      </c>
      <c r="AI274" s="46">
        <v>29.959</v>
      </c>
      <c r="AJ274" s="46" t="s">
        <v>1213</v>
      </c>
      <c r="AK274" s="46" t="s">
        <v>907</v>
      </c>
      <c r="AL274" s="46"/>
      <c r="AM274" s="47"/>
      <c r="AN274" s="47"/>
      <c r="AO274" s="47"/>
      <c r="AP274" s="47"/>
      <c r="AQ274" s="47"/>
      <c r="AR274" s="47"/>
      <c r="AS274" s="48"/>
      <c r="AT274" s="48"/>
      <c r="AU274" s="48"/>
      <c r="AV274" s="49"/>
      <c r="AW274" s="49"/>
      <c r="AX274" s="49"/>
      <c r="AY274" s="50" t="s">
        <v>841</v>
      </c>
      <c r="AZ274" s="50"/>
      <c r="BA274" s="50"/>
      <c r="BB274" s="51"/>
      <c r="BC274" s="51"/>
      <c r="BD274" s="51"/>
      <c r="BE274" s="51"/>
      <c r="BF274" s="51"/>
      <c r="BG274" s="51"/>
      <c r="BH274" s="52"/>
      <c r="BI274" s="52"/>
      <c r="BJ274" s="52"/>
      <c r="BK274" s="52"/>
      <c r="BL274" s="53">
        <v>1</v>
      </c>
      <c r="BM274" s="54"/>
      <c r="BN274" s="109">
        <v>0</v>
      </c>
      <c r="BO274" s="89"/>
      <c r="BP274" s="44">
        <v>0</v>
      </c>
      <c r="BQ274" s="44">
        <v>0</v>
      </c>
      <c r="BR274" s="44">
        <v>0</v>
      </c>
      <c r="BS274" s="44">
        <v>0</v>
      </c>
      <c r="BT274" s="44">
        <v>0</v>
      </c>
      <c r="BU274" s="56"/>
      <c r="BV274" s="50"/>
      <c r="BW274" s="50"/>
      <c r="BX274" s="50"/>
      <c r="BY274" s="50"/>
      <c r="BZ274" s="50"/>
      <c r="CA274" s="50"/>
      <c r="CB274" s="57"/>
      <c r="CC274" s="82">
        <v>250</v>
      </c>
      <c r="CD274" s="82">
        <v>250</v>
      </c>
      <c r="CE274" s="82">
        <v>250</v>
      </c>
      <c r="CF274" s="82">
        <v>250</v>
      </c>
      <c r="CG274" s="82">
        <v>250</v>
      </c>
      <c r="CH274" s="82">
        <v>250</v>
      </c>
      <c r="CI274" s="56"/>
      <c r="CJ274" s="59"/>
      <c r="CK274" s="59"/>
      <c r="CL274" s="59"/>
      <c r="CM274" s="59"/>
      <c r="CN274" s="59"/>
      <c r="CO274" s="59"/>
      <c r="CP274" s="60"/>
      <c r="CQ274" s="61"/>
      <c r="CR274" s="61"/>
      <c r="CS274" s="61"/>
      <c r="CT274" s="61"/>
      <c r="CU274" s="61"/>
      <c r="CV274" s="61"/>
      <c r="CW274" s="62"/>
      <c r="CX274" s="63"/>
      <c r="CY274" s="63"/>
      <c r="CZ274" s="63"/>
      <c r="DA274" s="63"/>
      <c r="DB274" s="63"/>
      <c r="DC274" s="63"/>
      <c r="DD274" s="64"/>
      <c r="DE274" s="65"/>
      <c r="DF274" s="65"/>
      <c r="DG274" s="65"/>
      <c r="DH274" s="65"/>
      <c r="DI274" s="65"/>
      <c r="DJ274" s="65"/>
      <c r="DK274" s="66" t="s">
        <v>1189</v>
      </c>
      <c r="DL274" s="62"/>
      <c r="DM274" s="67"/>
      <c r="DN274" s="67"/>
      <c r="DO274" s="67"/>
      <c r="DP274" s="67"/>
      <c r="DQ274" s="67"/>
      <c r="DR274" s="67"/>
      <c r="DS274" s="68"/>
    </row>
    <row r="275" spans="1:123" x14ac:dyDescent="0.3">
      <c r="A275" s="168" t="s">
        <v>296</v>
      </c>
      <c r="B275" s="69" t="s">
        <v>1214</v>
      </c>
      <c r="C275" s="69" t="s">
        <v>1222</v>
      </c>
      <c r="D275" s="69" t="s">
        <v>1200</v>
      </c>
      <c r="E275" s="69" t="s">
        <v>1224</v>
      </c>
      <c r="F275" s="69" t="s">
        <v>685</v>
      </c>
      <c r="G275" s="70" t="s">
        <v>1346</v>
      </c>
      <c r="H275" s="157" t="s">
        <v>1036</v>
      </c>
      <c r="I275" s="42">
        <f t="shared" si="43"/>
        <v>5095.6240000000007</v>
      </c>
      <c r="J275" s="169">
        <v>5025.1000000000004</v>
      </c>
      <c r="K275" s="169">
        <v>4907.5600000000004</v>
      </c>
      <c r="L275" s="138">
        <v>4841.4399999999996</v>
      </c>
      <c r="M275" s="138">
        <v>4775.32</v>
      </c>
      <c r="N275" s="138">
        <v>4701.8500000000004</v>
      </c>
      <c r="O275" s="169">
        <v>4628.38</v>
      </c>
      <c r="P275" s="72"/>
      <c r="Q275" s="42">
        <f t="shared" si="41"/>
        <v>67.86</v>
      </c>
      <c r="R275" s="169">
        <v>66.78</v>
      </c>
      <c r="S275" s="169">
        <v>64.98</v>
      </c>
      <c r="T275" s="169">
        <v>63.280000000000008</v>
      </c>
      <c r="U275" s="169">
        <v>61.580000000000013</v>
      </c>
      <c r="V275" s="169">
        <v>61.080000000000013</v>
      </c>
      <c r="W275" s="169">
        <v>60.580000000000013</v>
      </c>
      <c r="X275" s="42">
        <f t="shared" si="42"/>
        <v>20.360000000000003</v>
      </c>
      <c r="Y275" s="169">
        <v>19.55</v>
      </c>
      <c r="Z275" s="169">
        <v>18.2</v>
      </c>
      <c r="AA275" s="169">
        <v>16.25</v>
      </c>
      <c r="AB275" s="169">
        <v>14.3</v>
      </c>
      <c r="AC275" s="169">
        <v>13</v>
      </c>
      <c r="AD275" s="169">
        <v>11.7</v>
      </c>
      <c r="AE275" s="44">
        <f>[3]Parameters!$B$38</f>
        <v>0.05</v>
      </c>
      <c r="AF275" s="72"/>
      <c r="AG275" s="72">
        <v>40</v>
      </c>
      <c r="AH275" s="72">
        <v>40</v>
      </c>
      <c r="AI275" s="73">
        <v>29.959</v>
      </c>
      <c r="AJ275" s="73" t="s">
        <v>1213</v>
      </c>
      <c r="AK275" s="73" t="s">
        <v>907</v>
      </c>
      <c r="AL275" s="73"/>
      <c r="AM275" s="74"/>
      <c r="AN275" s="74"/>
      <c r="AO275" s="74"/>
      <c r="AP275" s="74"/>
      <c r="AQ275" s="74"/>
      <c r="AR275" s="74"/>
      <c r="AS275" s="75"/>
      <c r="AT275" s="75"/>
      <c r="AU275" s="75"/>
      <c r="AV275" s="76"/>
      <c r="AW275" s="76"/>
      <c r="AX275" s="76"/>
      <c r="AY275" s="77" t="s">
        <v>841</v>
      </c>
      <c r="AZ275" s="77"/>
      <c r="BA275" s="77"/>
      <c r="BB275" s="77"/>
      <c r="BC275" s="77"/>
      <c r="BD275" s="77"/>
      <c r="BE275" s="77"/>
      <c r="BF275" s="77"/>
      <c r="BG275" s="77"/>
      <c r="BH275" s="78"/>
      <c r="BI275" s="78"/>
      <c r="BJ275" s="78"/>
      <c r="BK275" s="78"/>
      <c r="BL275" s="79">
        <v>1</v>
      </c>
      <c r="BM275" s="80"/>
      <c r="BN275" s="81">
        <v>0</v>
      </c>
      <c r="BO275" s="72"/>
      <c r="BP275" s="72">
        <v>0</v>
      </c>
      <c r="BQ275" s="72">
        <v>0</v>
      </c>
      <c r="BR275" s="72">
        <v>0</v>
      </c>
      <c r="BS275" s="72">
        <v>0</v>
      </c>
      <c r="BT275" s="72">
        <v>0</v>
      </c>
      <c r="BU275" s="56"/>
      <c r="BV275" s="77"/>
      <c r="BW275" s="77"/>
      <c r="BX275" s="77"/>
      <c r="BY275" s="77"/>
      <c r="BZ275" s="77"/>
      <c r="CA275" s="77"/>
      <c r="CB275" s="57"/>
      <c r="CC275" s="82">
        <v>250</v>
      </c>
      <c r="CD275" s="82">
        <v>250</v>
      </c>
      <c r="CE275" s="82">
        <v>250</v>
      </c>
      <c r="CF275" s="82">
        <v>250</v>
      </c>
      <c r="CG275" s="82">
        <v>250</v>
      </c>
      <c r="CH275" s="82">
        <v>250</v>
      </c>
      <c r="CI275" s="56"/>
      <c r="CJ275" s="83"/>
      <c r="CK275" s="83"/>
      <c r="CL275" s="83"/>
      <c r="CM275" s="83"/>
      <c r="CN275" s="83"/>
      <c r="CO275" s="83"/>
      <c r="CP275" s="60"/>
      <c r="CQ275" s="84"/>
      <c r="CR275" s="84"/>
      <c r="CS275" s="84"/>
      <c r="CT275" s="84"/>
      <c r="CU275" s="84"/>
      <c r="CV275" s="84"/>
      <c r="CW275" s="62"/>
      <c r="CX275" s="85"/>
      <c r="CY275" s="85"/>
      <c r="CZ275" s="85"/>
      <c r="DA275" s="85"/>
      <c r="DB275" s="85"/>
      <c r="DC275" s="85"/>
      <c r="DD275" s="64"/>
      <c r="DE275" s="86"/>
      <c r="DF275" s="86"/>
      <c r="DG275" s="86"/>
      <c r="DH275" s="86"/>
      <c r="DI275" s="86"/>
      <c r="DJ275" s="86"/>
      <c r="DK275" s="87" t="s">
        <v>1189</v>
      </c>
      <c r="DL275" s="62"/>
      <c r="DM275" s="88"/>
      <c r="DN275" s="88"/>
      <c r="DO275" s="88"/>
      <c r="DP275" s="88"/>
      <c r="DQ275" s="88"/>
      <c r="DR275" s="88"/>
      <c r="DS275" s="68"/>
    </row>
    <row r="276" spans="1:123" x14ac:dyDescent="0.3">
      <c r="A276" s="168" t="s">
        <v>297</v>
      </c>
      <c r="B276" s="40" t="s">
        <v>1214</v>
      </c>
      <c r="C276" s="40" t="s">
        <v>1222</v>
      </c>
      <c r="D276" s="69" t="s">
        <v>1200</v>
      </c>
      <c r="E276" s="40" t="s">
        <v>1224</v>
      </c>
      <c r="F276" s="69" t="s">
        <v>685</v>
      </c>
      <c r="G276" s="41" t="s">
        <v>1347</v>
      </c>
      <c r="H276" s="155" t="s">
        <v>1036</v>
      </c>
      <c r="I276" s="42">
        <f t="shared" si="43"/>
        <v>689.30599999999993</v>
      </c>
      <c r="J276" s="138">
        <v>684.02</v>
      </c>
      <c r="K276" s="138">
        <v>675.21</v>
      </c>
      <c r="L276" s="138">
        <v>673.32</v>
      </c>
      <c r="M276" s="138">
        <v>671.43</v>
      </c>
      <c r="N276" s="138">
        <v>669.54</v>
      </c>
      <c r="O276" s="138">
        <v>667.65</v>
      </c>
      <c r="P276" s="44"/>
      <c r="Q276" s="42">
        <f t="shared" si="41"/>
        <v>19.965000000000003</v>
      </c>
      <c r="R276" s="138">
        <v>19.965000000000003</v>
      </c>
      <c r="S276" s="138">
        <v>19.965000000000003</v>
      </c>
      <c r="T276" s="138">
        <v>19.965000000000003</v>
      </c>
      <c r="U276" s="138">
        <v>19.965000000000003</v>
      </c>
      <c r="V276" s="138">
        <v>19.965000000000003</v>
      </c>
      <c r="W276" s="138">
        <v>19.965000000000003</v>
      </c>
      <c r="X276" s="42">
        <f t="shared" si="42"/>
        <v>0.64231000000000005</v>
      </c>
      <c r="Y276" s="138">
        <v>0.64231000000000005</v>
      </c>
      <c r="Z276" s="138">
        <v>0.64231000000000005</v>
      </c>
      <c r="AA276" s="138">
        <v>0.64231000000000005</v>
      </c>
      <c r="AB276" s="138">
        <v>0.64231000000000005</v>
      </c>
      <c r="AC276" s="138">
        <v>0.64231000000000005</v>
      </c>
      <c r="AD276" s="138">
        <v>0.64231000000000005</v>
      </c>
      <c r="AE276" s="44">
        <f>[3]Parameters!$B$38</f>
        <v>0.05</v>
      </c>
      <c r="AF276" s="44"/>
      <c r="AG276" s="44">
        <v>30</v>
      </c>
      <c r="AH276" s="44">
        <v>30</v>
      </c>
      <c r="AI276" s="46">
        <v>29.959</v>
      </c>
      <c r="AJ276" s="46" t="s">
        <v>1213</v>
      </c>
      <c r="AK276" s="46" t="s">
        <v>907</v>
      </c>
      <c r="AL276" s="46"/>
      <c r="AM276" s="47"/>
      <c r="AN276" s="47"/>
      <c r="AO276" s="47"/>
      <c r="AP276" s="47"/>
      <c r="AQ276" s="47"/>
      <c r="AR276" s="47"/>
      <c r="AS276" s="48"/>
      <c r="AT276" s="48"/>
      <c r="AU276" s="48"/>
      <c r="AV276" s="49"/>
      <c r="AW276" s="49"/>
      <c r="AX276" s="49"/>
      <c r="AY276" s="50" t="s">
        <v>841</v>
      </c>
      <c r="AZ276" s="50"/>
      <c r="BA276" s="50"/>
      <c r="BB276" s="51"/>
      <c r="BC276" s="51"/>
      <c r="BD276" s="51"/>
      <c r="BE276" s="51"/>
      <c r="BF276" s="51"/>
      <c r="BG276" s="51"/>
      <c r="BH276" s="52"/>
      <c r="BI276" s="52"/>
      <c r="BJ276" s="52"/>
      <c r="BK276" s="52"/>
      <c r="BL276" s="53">
        <v>1</v>
      </c>
      <c r="BM276" s="54"/>
      <c r="BN276" s="55">
        <v>0.75031799999999993</v>
      </c>
      <c r="BO276" s="44"/>
      <c r="BP276" s="44">
        <v>0.63004000000000004</v>
      </c>
      <c r="BQ276" s="44">
        <v>9.6277999999999989E-2</v>
      </c>
      <c r="BR276" s="44">
        <v>2.4E-2</v>
      </c>
      <c r="BS276" s="44">
        <v>0</v>
      </c>
      <c r="BT276" s="44">
        <v>0</v>
      </c>
      <c r="BU276" s="56"/>
      <c r="BV276" s="50"/>
      <c r="BW276" s="50"/>
      <c r="BX276" s="50"/>
      <c r="BY276" s="50"/>
      <c r="BZ276" s="50"/>
      <c r="CA276" s="50"/>
      <c r="CB276" s="57"/>
      <c r="CC276" s="82">
        <v>250</v>
      </c>
      <c r="CD276" s="82">
        <v>250</v>
      </c>
      <c r="CE276" s="82">
        <v>250</v>
      </c>
      <c r="CF276" s="82">
        <v>250</v>
      </c>
      <c r="CG276" s="82">
        <v>250</v>
      </c>
      <c r="CH276" s="82">
        <v>250</v>
      </c>
      <c r="CI276" s="56"/>
      <c r="CJ276" s="59"/>
      <c r="CK276" s="59"/>
      <c r="CL276" s="59"/>
      <c r="CM276" s="59"/>
      <c r="CN276" s="59"/>
      <c r="CO276" s="59"/>
      <c r="CP276" s="60"/>
      <c r="CQ276" s="61"/>
      <c r="CR276" s="61"/>
      <c r="CS276" s="61"/>
      <c r="CT276" s="61"/>
      <c r="CU276" s="61"/>
      <c r="CV276" s="61"/>
      <c r="CW276" s="62"/>
      <c r="CX276" s="63"/>
      <c r="CY276" s="63"/>
      <c r="CZ276" s="63"/>
      <c r="DA276" s="63"/>
      <c r="DB276" s="63"/>
      <c r="DC276" s="63"/>
      <c r="DD276" s="64"/>
      <c r="DE276" s="65"/>
      <c r="DF276" s="65"/>
      <c r="DG276" s="65"/>
      <c r="DH276" s="65"/>
      <c r="DI276" s="65"/>
      <c r="DJ276" s="65"/>
      <c r="DK276" s="66" t="s">
        <v>1189</v>
      </c>
      <c r="DL276" s="62"/>
      <c r="DM276" s="67"/>
      <c r="DN276" s="67"/>
      <c r="DO276" s="67"/>
      <c r="DP276" s="67"/>
      <c r="DQ276" s="67"/>
      <c r="DR276" s="67"/>
      <c r="DS276" s="68"/>
    </row>
    <row r="277" spans="1:123" x14ac:dyDescent="0.3">
      <c r="A277" s="168" t="s">
        <v>298</v>
      </c>
      <c r="B277" s="69" t="s">
        <v>1214</v>
      </c>
      <c r="C277" s="69" t="s">
        <v>1222</v>
      </c>
      <c r="D277" s="69" t="s">
        <v>1200</v>
      </c>
      <c r="E277" s="69" t="s">
        <v>1224</v>
      </c>
      <c r="F277" s="69" t="s">
        <v>685</v>
      </c>
      <c r="G277" s="70" t="s">
        <v>1348</v>
      </c>
      <c r="H277" s="157" t="s">
        <v>1036</v>
      </c>
      <c r="I277" s="42">
        <f t="shared" si="43"/>
        <v>750.53800000000001</v>
      </c>
      <c r="J277" s="169">
        <v>742.6</v>
      </c>
      <c r="K277" s="169">
        <v>729.37</v>
      </c>
      <c r="L277" s="169">
        <v>726.54</v>
      </c>
      <c r="M277" s="169">
        <v>723.7</v>
      </c>
      <c r="N277" s="169">
        <v>720.87</v>
      </c>
      <c r="O277" s="169">
        <v>718.04</v>
      </c>
      <c r="P277" s="72"/>
      <c r="Q277" s="42">
        <f t="shared" si="41"/>
        <v>21.8</v>
      </c>
      <c r="R277" s="169">
        <v>21.5</v>
      </c>
      <c r="S277" s="169">
        <v>21</v>
      </c>
      <c r="T277" s="169">
        <v>20.5</v>
      </c>
      <c r="U277" s="169">
        <v>20</v>
      </c>
      <c r="V277" s="169">
        <v>19.644915134370578</v>
      </c>
      <c r="W277" s="169">
        <v>19.289830268741156</v>
      </c>
      <c r="X277" s="42">
        <f t="shared" si="42"/>
        <v>0.54724399999999995</v>
      </c>
      <c r="Y277" s="169">
        <v>0.53974999999999995</v>
      </c>
      <c r="Z277" s="169">
        <v>0.52725999999999995</v>
      </c>
      <c r="AA277" s="169">
        <v>0.51534000000000002</v>
      </c>
      <c r="AB277" s="169">
        <v>0.50341999999999998</v>
      </c>
      <c r="AC277" s="169">
        <v>0.49203000000000002</v>
      </c>
      <c r="AD277" s="169">
        <v>0.48065000000000002</v>
      </c>
      <c r="AE277" s="44">
        <f>[3]Parameters!$B$38</f>
        <v>0.05</v>
      </c>
      <c r="AF277" s="72"/>
      <c r="AG277" s="72">
        <v>30</v>
      </c>
      <c r="AH277" s="72">
        <v>30</v>
      </c>
      <c r="AI277" s="73">
        <v>29.959</v>
      </c>
      <c r="AJ277" s="73" t="s">
        <v>1213</v>
      </c>
      <c r="AK277" s="73" t="s">
        <v>907</v>
      </c>
      <c r="AL277" s="73"/>
      <c r="AM277" s="74"/>
      <c r="AN277" s="74"/>
      <c r="AO277" s="74"/>
      <c r="AP277" s="74"/>
      <c r="AQ277" s="74"/>
      <c r="AR277" s="74"/>
      <c r="AS277" s="75"/>
      <c r="AT277" s="75"/>
      <c r="AU277" s="75"/>
      <c r="AV277" s="76"/>
      <c r="AW277" s="76"/>
      <c r="AX277" s="76"/>
      <c r="AY277" s="77" t="s">
        <v>841</v>
      </c>
      <c r="AZ277" s="77"/>
      <c r="BA277" s="77"/>
      <c r="BB277" s="77"/>
      <c r="BC277" s="77"/>
      <c r="BD277" s="77"/>
      <c r="BE277" s="77"/>
      <c r="BF277" s="77"/>
      <c r="BG277" s="77"/>
      <c r="BH277" s="78"/>
      <c r="BI277" s="78"/>
      <c r="BJ277" s="78"/>
      <c r="BK277" s="78"/>
      <c r="BL277" s="79">
        <v>1</v>
      </c>
      <c r="BM277" s="80"/>
      <c r="BN277" s="81">
        <v>32.806449999999991</v>
      </c>
      <c r="BO277" s="72"/>
      <c r="BP277" s="72">
        <v>5.5955000000000004</v>
      </c>
      <c r="BQ277" s="72">
        <v>10.251200000000001</v>
      </c>
      <c r="BR277" s="72">
        <v>6.7290000000000001</v>
      </c>
      <c r="BS277" s="72">
        <v>6.6171999999999995</v>
      </c>
      <c r="BT277" s="72">
        <v>3.2327499999999998</v>
      </c>
      <c r="BU277" s="56"/>
      <c r="BV277" s="77"/>
      <c r="BW277" s="77"/>
      <c r="BX277" s="77"/>
      <c r="BY277" s="77"/>
      <c r="BZ277" s="77"/>
      <c r="CA277" s="77"/>
      <c r="CB277" s="57"/>
      <c r="CC277" s="82">
        <v>250</v>
      </c>
      <c r="CD277" s="82">
        <v>250</v>
      </c>
      <c r="CE277" s="82">
        <v>250</v>
      </c>
      <c r="CF277" s="82">
        <v>250</v>
      </c>
      <c r="CG277" s="82">
        <v>250</v>
      </c>
      <c r="CH277" s="82">
        <v>250</v>
      </c>
      <c r="CI277" s="56"/>
      <c r="CJ277" s="83"/>
      <c r="CK277" s="83"/>
      <c r="CL277" s="83"/>
      <c r="CM277" s="83"/>
      <c r="CN277" s="83"/>
      <c r="CO277" s="83"/>
      <c r="CP277" s="60"/>
      <c r="CQ277" s="84"/>
      <c r="CR277" s="84"/>
      <c r="CS277" s="84"/>
      <c r="CT277" s="84"/>
      <c r="CU277" s="84"/>
      <c r="CV277" s="84"/>
      <c r="CW277" s="62"/>
      <c r="CX277" s="85"/>
      <c r="CY277" s="85"/>
      <c r="CZ277" s="85"/>
      <c r="DA277" s="85"/>
      <c r="DB277" s="85"/>
      <c r="DC277" s="85"/>
      <c r="DD277" s="64"/>
      <c r="DE277" s="86"/>
      <c r="DF277" s="86"/>
      <c r="DG277" s="86"/>
      <c r="DH277" s="86"/>
      <c r="DI277" s="86"/>
      <c r="DJ277" s="86"/>
      <c r="DK277" s="87" t="s">
        <v>1189</v>
      </c>
      <c r="DL277" s="62"/>
      <c r="DM277" s="88"/>
      <c r="DN277" s="88"/>
      <c r="DO277" s="88"/>
      <c r="DP277" s="88"/>
      <c r="DQ277" s="88"/>
      <c r="DR277" s="88"/>
      <c r="DS277" s="68"/>
    </row>
    <row r="278" spans="1:123" x14ac:dyDescent="0.3">
      <c r="A278" s="168" t="s">
        <v>299</v>
      </c>
      <c r="B278" s="40" t="s">
        <v>1214</v>
      </c>
      <c r="C278" s="40" t="s">
        <v>1222</v>
      </c>
      <c r="D278" s="69" t="s">
        <v>1200</v>
      </c>
      <c r="E278" s="40" t="s">
        <v>1224</v>
      </c>
      <c r="F278" s="69" t="s">
        <v>685</v>
      </c>
      <c r="G278" s="41" t="s">
        <v>1349</v>
      </c>
      <c r="H278" s="155" t="s">
        <v>1036</v>
      </c>
      <c r="I278" s="42">
        <f t="shared" si="43"/>
        <v>428.976</v>
      </c>
      <c r="J278" s="138">
        <v>424.44</v>
      </c>
      <c r="K278" s="138">
        <v>416.88</v>
      </c>
      <c r="L278" s="138">
        <v>415.26</v>
      </c>
      <c r="M278" s="138">
        <v>413.64</v>
      </c>
      <c r="N278" s="138">
        <v>412.02</v>
      </c>
      <c r="O278" s="138">
        <v>410.4</v>
      </c>
      <c r="P278" s="44"/>
      <c r="Q278" s="42">
        <f t="shared" si="41"/>
        <v>11.867745571451186</v>
      </c>
      <c r="R278" s="138">
        <v>11.798457323089838</v>
      </c>
      <c r="S278" s="138">
        <v>11.682976909154259</v>
      </c>
      <c r="T278" s="138">
        <v>11.659036281964177</v>
      </c>
      <c r="U278" s="138">
        <v>11.635095654774096</v>
      </c>
      <c r="V278" s="138">
        <v>11.61125314532142</v>
      </c>
      <c r="W278" s="138">
        <v>11.587410635868745</v>
      </c>
      <c r="X278" s="42">
        <f t="shared" si="42"/>
        <v>0.58450999999999997</v>
      </c>
      <c r="Y278" s="138">
        <v>0.58450999999999997</v>
      </c>
      <c r="Z278" s="138">
        <v>0.58450999999999997</v>
      </c>
      <c r="AA278" s="138">
        <v>0.58450999999999997</v>
      </c>
      <c r="AB278" s="138">
        <v>0.58450999999999997</v>
      </c>
      <c r="AC278" s="138">
        <v>0.58450999999999997</v>
      </c>
      <c r="AD278" s="138">
        <v>0.58450999999999997</v>
      </c>
      <c r="AE278" s="44">
        <f>[3]Parameters!$B$38</f>
        <v>0.05</v>
      </c>
      <c r="AF278" s="44"/>
      <c r="AG278" s="44">
        <v>25</v>
      </c>
      <c r="AH278" s="44">
        <v>25</v>
      </c>
      <c r="AI278" s="46">
        <v>29.959</v>
      </c>
      <c r="AJ278" s="46" t="s">
        <v>1213</v>
      </c>
      <c r="AK278" s="46" t="s">
        <v>907</v>
      </c>
      <c r="AL278" s="46"/>
      <c r="AM278" s="47"/>
      <c r="AN278" s="47"/>
      <c r="AO278" s="47"/>
      <c r="AP278" s="47"/>
      <c r="AQ278" s="47"/>
      <c r="AR278" s="47"/>
      <c r="AS278" s="48"/>
      <c r="AT278" s="48"/>
      <c r="AU278" s="48"/>
      <c r="AV278" s="49"/>
      <c r="AW278" s="49"/>
      <c r="AX278" s="49"/>
      <c r="AY278" s="50" t="s">
        <v>841</v>
      </c>
      <c r="AZ278" s="50"/>
      <c r="BA278" s="50"/>
      <c r="BB278" s="51"/>
      <c r="BC278" s="51"/>
      <c r="BD278" s="51"/>
      <c r="BE278" s="51"/>
      <c r="BF278" s="51"/>
      <c r="BG278" s="51"/>
      <c r="BH278" s="52"/>
      <c r="BI278" s="52"/>
      <c r="BJ278" s="52"/>
      <c r="BK278" s="52"/>
      <c r="BL278" s="53">
        <v>1</v>
      </c>
      <c r="BM278" s="54"/>
      <c r="BN278" s="55">
        <v>0.83848044999999982</v>
      </c>
      <c r="BO278" s="44"/>
      <c r="BP278" s="44">
        <v>0.23441194999999998</v>
      </c>
      <c r="BQ278" s="44">
        <v>0.27519349999999998</v>
      </c>
      <c r="BR278" s="44">
        <v>5.6299999999999996E-2</v>
      </c>
      <c r="BS278" s="44">
        <v>0.211175</v>
      </c>
      <c r="BT278" s="44">
        <v>0</v>
      </c>
      <c r="BU278" s="56"/>
      <c r="BV278" s="50"/>
      <c r="BW278" s="50"/>
      <c r="BX278" s="50"/>
      <c r="BY278" s="50"/>
      <c r="BZ278" s="50"/>
      <c r="CA278" s="50"/>
      <c r="CB278" s="57"/>
      <c r="CC278" s="82">
        <v>250</v>
      </c>
      <c r="CD278" s="82">
        <v>250</v>
      </c>
      <c r="CE278" s="82">
        <v>250</v>
      </c>
      <c r="CF278" s="82">
        <v>250</v>
      </c>
      <c r="CG278" s="82">
        <v>250</v>
      </c>
      <c r="CH278" s="82">
        <v>250</v>
      </c>
      <c r="CI278" s="56"/>
      <c r="CJ278" s="59"/>
      <c r="CK278" s="59"/>
      <c r="CL278" s="59"/>
      <c r="CM278" s="59"/>
      <c r="CN278" s="59"/>
      <c r="CO278" s="59"/>
      <c r="CP278" s="60"/>
      <c r="CQ278" s="61"/>
      <c r="CR278" s="61"/>
      <c r="CS278" s="61"/>
      <c r="CT278" s="61"/>
      <c r="CU278" s="61"/>
      <c r="CV278" s="61"/>
      <c r="CW278" s="62"/>
      <c r="CX278" s="63"/>
      <c r="CY278" s="63"/>
      <c r="CZ278" s="63"/>
      <c r="DA278" s="63"/>
      <c r="DB278" s="63"/>
      <c r="DC278" s="63"/>
      <c r="DD278" s="64"/>
      <c r="DE278" s="65"/>
      <c r="DF278" s="65"/>
      <c r="DG278" s="65"/>
      <c r="DH278" s="65"/>
      <c r="DI278" s="65"/>
      <c r="DJ278" s="65"/>
      <c r="DK278" s="66" t="s">
        <v>1189</v>
      </c>
      <c r="DL278" s="62"/>
      <c r="DM278" s="67"/>
      <c r="DN278" s="67"/>
      <c r="DO278" s="67"/>
      <c r="DP278" s="67"/>
      <c r="DQ278" s="67"/>
      <c r="DR278" s="67"/>
      <c r="DS278" s="68"/>
    </row>
    <row r="279" spans="1:123" x14ac:dyDescent="0.3">
      <c r="A279" s="168" t="s">
        <v>300</v>
      </c>
      <c r="B279" s="69" t="s">
        <v>1214</v>
      </c>
      <c r="C279" s="69" t="s">
        <v>1222</v>
      </c>
      <c r="D279" s="69" t="s">
        <v>1200</v>
      </c>
      <c r="E279" s="69" t="s">
        <v>1224</v>
      </c>
      <c r="F279" s="69" t="s">
        <v>685</v>
      </c>
      <c r="G279" s="70" t="s">
        <v>1350</v>
      </c>
      <c r="H279" s="157" t="s">
        <v>1036</v>
      </c>
      <c r="I279" s="42">
        <f t="shared" si="43"/>
        <v>2098.7239999999997</v>
      </c>
      <c r="J279" s="169">
        <v>2053.1</v>
      </c>
      <c r="K279" s="169">
        <v>1977.06</v>
      </c>
      <c r="L279" s="138">
        <v>1901.02</v>
      </c>
      <c r="M279" s="138">
        <v>1824.98</v>
      </c>
      <c r="N279" s="138">
        <v>1824.98</v>
      </c>
      <c r="O279" s="169">
        <v>1824.98</v>
      </c>
      <c r="P279" s="72"/>
      <c r="Q279" s="42">
        <f t="shared" si="41"/>
        <v>40.44</v>
      </c>
      <c r="R279" s="169">
        <v>39.6</v>
      </c>
      <c r="S279" s="169">
        <v>38.200000000000003</v>
      </c>
      <c r="T279" s="169">
        <v>36.6</v>
      </c>
      <c r="U279" s="169">
        <v>35</v>
      </c>
      <c r="V279" s="169">
        <v>34.644915134370578</v>
      </c>
      <c r="W279" s="169">
        <v>34.289830268741156</v>
      </c>
      <c r="X279" s="42">
        <f t="shared" si="42"/>
        <v>9.32</v>
      </c>
      <c r="Y279" s="169">
        <v>8.75</v>
      </c>
      <c r="Z279" s="169">
        <v>7.8</v>
      </c>
      <c r="AA279" s="169">
        <v>7.2</v>
      </c>
      <c r="AB279" s="169">
        <v>6.6</v>
      </c>
      <c r="AC279" s="169">
        <v>6.05</v>
      </c>
      <c r="AD279" s="169">
        <v>5.5</v>
      </c>
      <c r="AE279" s="44">
        <f>[3]Parameters!$B$38</f>
        <v>0.05</v>
      </c>
      <c r="AF279" s="72"/>
      <c r="AG279" s="72">
        <v>30</v>
      </c>
      <c r="AH279" s="72">
        <v>30</v>
      </c>
      <c r="AI279" s="73">
        <v>29.959</v>
      </c>
      <c r="AJ279" s="73" t="s">
        <v>1213</v>
      </c>
      <c r="AK279" s="73" t="s">
        <v>907</v>
      </c>
      <c r="AL279" s="73"/>
      <c r="AM279" s="74"/>
      <c r="AN279" s="74"/>
      <c r="AO279" s="74"/>
      <c r="AP279" s="74"/>
      <c r="AQ279" s="74"/>
      <c r="AR279" s="74"/>
      <c r="AS279" s="75"/>
      <c r="AT279" s="75"/>
      <c r="AU279" s="75"/>
      <c r="AV279" s="76"/>
      <c r="AW279" s="76"/>
      <c r="AX279" s="76"/>
      <c r="AY279" s="77" t="s">
        <v>841</v>
      </c>
      <c r="AZ279" s="77"/>
      <c r="BA279" s="77"/>
      <c r="BB279" s="77"/>
      <c r="BC279" s="77"/>
      <c r="BD279" s="77"/>
      <c r="BE279" s="77"/>
      <c r="BF279" s="77"/>
      <c r="BG279" s="77"/>
      <c r="BH279" s="78"/>
      <c r="BI279" s="78"/>
      <c r="BJ279" s="78"/>
      <c r="BK279" s="78"/>
      <c r="BL279" s="79">
        <v>1</v>
      </c>
      <c r="BM279" s="80"/>
      <c r="BN279" s="81">
        <v>0</v>
      </c>
      <c r="BO279" s="72"/>
      <c r="BP279" s="72">
        <v>0</v>
      </c>
      <c r="BQ279" s="72">
        <v>0</v>
      </c>
      <c r="BR279" s="72">
        <v>0</v>
      </c>
      <c r="BS279" s="72">
        <v>0</v>
      </c>
      <c r="BT279" s="72">
        <v>0</v>
      </c>
      <c r="BU279" s="56"/>
      <c r="BV279" s="77"/>
      <c r="BW279" s="77"/>
      <c r="BX279" s="77"/>
      <c r="BY279" s="77"/>
      <c r="BZ279" s="77"/>
      <c r="CA279" s="77"/>
      <c r="CB279" s="57"/>
      <c r="CC279" s="82">
        <v>250</v>
      </c>
      <c r="CD279" s="82">
        <v>250</v>
      </c>
      <c r="CE279" s="82">
        <v>250</v>
      </c>
      <c r="CF279" s="82">
        <v>250</v>
      </c>
      <c r="CG279" s="82">
        <v>250</v>
      </c>
      <c r="CH279" s="82">
        <v>250</v>
      </c>
      <c r="CI279" s="56"/>
      <c r="CJ279" s="83"/>
      <c r="CK279" s="83"/>
      <c r="CL279" s="83"/>
      <c r="CM279" s="83"/>
      <c r="CN279" s="83"/>
      <c r="CO279" s="83"/>
      <c r="CP279" s="60"/>
      <c r="CQ279" s="84"/>
      <c r="CR279" s="84"/>
      <c r="CS279" s="84"/>
      <c r="CT279" s="84"/>
      <c r="CU279" s="84"/>
      <c r="CV279" s="84"/>
      <c r="CW279" s="62"/>
      <c r="CX279" s="85"/>
      <c r="CY279" s="85"/>
      <c r="CZ279" s="85"/>
      <c r="DA279" s="85"/>
      <c r="DB279" s="85"/>
      <c r="DC279" s="85"/>
      <c r="DD279" s="64"/>
      <c r="DE279" s="86"/>
      <c r="DF279" s="86"/>
      <c r="DG279" s="86"/>
      <c r="DH279" s="86"/>
      <c r="DI279" s="86"/>
      <c r="DJ279" s="86"/>
      <c r="DK279" s="87" t="s">
        <v>1189</v>
      </c>
      <c r="DL279" s="62"/>
      <c r="DM279" s="88"/>
      <c r="DN279" s="88"/>
      <c r="DO279" s="88"/>
      <c r="DP279" s="88"/>
      <c r="DQ279" s="88"/>
      <c r="DR279" s="88"/>
      <c r="DS279" s="68"/>
    </row>
    <row r="280" spans="1:123" x14ac:dyDescent="0.3">
      <c r="A280" s="168" t="s">
        <v>301</v>
      </c>
      <c r="B280" s="40" t="s">
        <v>1214</v>
      </c>
      <c r="C280" s="40" t="s">
        <v>1222</v>
      </c>
      <c r="D280" s="69" t="s">
        <v>1200</v>
      </c>
      <c r="E280" s="40" t="s">
        <v>1224</v>
      </c>
      <c r="F280" s="69" t="s">
        <v>685</v>
      </c>
      <c r="G280" s="41" t="s">
        <v>1351</v>
      </c>
      <c r="H280" s="155" t="s">
        <v>1036</v>
      </c>
      <c r="I280" s="42">
        <f t="shared" si="43"/>
        <v>700</v>
      </c>
      <c r="J280" s="138">
        <v>700</v>
      </c>
      <c r="K280" s="138">
        <v>700</v>
      </c>
      <c r="L280" s="138">
        <v>700</v>
      </c>
      <c r="M280" s="138">
        <v>700</v>
      </c>
      <c r="N280" s="138">
        <v>700</v>
      </c>
      <c r="O280" s="138">
        <v>700</v>
      </c>
      <c r="P280" s="44"/>
      <c r="Q280" s="42">
        <f t="shared" si="41"/>
        <v>10</v>
      </c>
      <c r="R280" s="138">
        <v>10</v>
      </c>
      <c r="S280" s="138">
        <v>10</v>
      </c>
      <c r="T280" s="138">
        <v>10</v>
      </c>
      <c r="U280" s="138">
        <v>10</v>
      </c>
      <c r="V280" s="138">
        <v>10</v>
      </c>
      <c r="W280" s="138">
        <v>10</v>
      </c>
      <c r="X280" s="42">
        <f t="shared" si="42"/>
        <v>0.73</v>
      </c>
      <c r="Y280" s="138">
        <v>0.73</v>
      </c>
      <c r="Z280" s="138">
        <v>0.73</v>
      </c>
      <c r="AA280" s="138">
        <v>0.73</v>
      </c>
      <c r="AB280" s="138">
        <v>0.73</v>
      </c>
      <c r="AC280" s="138">
        <v>0.73</v>
      </c>
      <c r="AD280" s="138">
        <v>0.73</v>
      </c>
      <c r="AE280" s="44">
        <f>[3]Parameters!$B$38</f>
        <v>0.05</v>
      </c>
      <c r="AF280" s="44"/>
      <c r="AG280" s="44">
        <v>20</v>
      </c>
      <c r="AH280" s="44">
        <v>20</v>
      </c>
      <c r="AI280" s="46">
        <v>29.959</v>
      </c>
      <c r="AJ280" s="46" t="s">
        <v>1213</v>
      </c>
      <c r="AK280" s="46" t="s">
        <v>907</v>
      </c>
      <c r="AL280" s="46"/>
      <c r="AM280" s="47"/>
      <c r="AN280" s="47"/>
      <c r="AO280" s="47"/>
      <c r="AP280" s="47"/>
      <c r="AQ280" s="47"/>
      <c r="AR280" s="47"/>
      <c r="AS280" s="48"/>
      <c r="AT280" s="48"/>
      <c r="AU280" s="48"/>
      <c r="AV280" s="49"/>
      <c r="AW280" s="49"/>
      <c r="AX280" s="49"/>
      <c r="AY280" s="50" t="s">
        <v>841</v>
      </c>
      <c r="AZ280" s="50"/>
      <c r="BA280" s="50"/>
      <c r="BB280" s="51"/>
      <c r="BC280" s="51"/>
      <c r="BD280" s="51"/>
      <c r="BE280" s="51"/>
      <c r="BF280" s="51"/>
      <c r="BG280" s="51"/>
      <c r="BH280" s="52"/>
      <c r="BI280" s="52"/>
      <c r="BJ280" s="52"/>
      <c r="BK280" s="52"/>
      <c r="BL280" s="53">
        <v>1</v>
      </c>
      <c r="BM280" s="54"/>
      <c r="BN280" s="55">
        <v>0.40184099999999989</v>
      </c>
      <c r="BO280" s="44"/>
      <c r="BP280" s="44">
        <v>0.248306</v>
      </c>
      <c r="BQ280" s="44">
        <v>0.15353500000000003</v>
      </c>
      <c r="BR280" s="44">
        <v>0</v>
      </c>
      <c r="BS280" s="44">
        <v>0</v>
      </c>
      <c r="BT280" s="44">
        <v>0</v>
      </c>
      <c r="BU280" s="56"/>
      <c r="BV280" s="50"/>
      <c r="BW280" s="50"/>
      <c r="BX280" s="50"/>
      <c r="BY280" s="50"/>
      <c r="BZ280" s="50"/>
      <c r="CA280" s="50"/>
      <c r="CB280" s="57"/>
      <c r="CC280" s="82">
        <v>250</v>
      </c>
      <c r="CD280" s="82">
        <v>250</v>
      </c>
      <c r="CE280" s="82">
        <v>250</v>
      </c>
      <c r="CF280" s="82">
        <v>250</v>
      </c>
      <c r="CG280" s="82">
        <v>250</v>
      </c>
      <c r="CH280" s="82">
        <v>250</v>
      </c>
      <c r="CI280" s="56"/>
      <c r="CJ280" s="59"/>
      <c r="CK280" s="59"/>
      <c r="CL280" s="59"/>
      <c r="CM280" s="59"/>
      <c r="CN280" s="59"/>
      <c r="CO280" s="59"/>
      <c r="CP280" s="60"/>
      <c r="CQ280" s="61"/>
      <c r="CR280" s="61"/>
      <c r="CS280" s="61"/>
      <c r="CT280" s="61"/>
      <c r="CU280" s="61"/>
      <c r="CV280" s="61"/>
      <c r="CW280" s="62"/>
      <c r="CX280" s="63"/>
      <c r="CY280" s="63"/>
      <c r="CZ280" s="63"/>
      <c r="DA280" s="63"/>
      <c r="DB280" s="63"/>
      <c r="DC280" s="63"/>
      <c r="DD280" s="64"/>
      <c r="DE280" s="65"/>
      <c r="DF280" s="65"/>
      <c r="DG280" s="65"/>
      <c r="DH280" s="65"/>
      <c r="DI280" s="65"/>
      <c r="DJ280" s="65"/>
      <c r="DK280" s="66" t="s">
        <v>1189</v>
      </c>
      <c r="DL280" s="62"/>
      <c r="DM280" s="67"/>
      <c r="DN280" s="67"/>
      <c r="DO280" s="67"/>
      <c r="DP280" s="67"/>
      <c r="DQ280" s="67"/>
      <c r="DR280" s="67"/>
      <c r="DS280" s="68"/>
    </row>
    <row r="281" spans="1:123" x14ac:dyDescent="0.3">
      <c r="A281" s="168" t="s">
        <v>302</v>
      </c>
      <c r="B281" s="40" t="s">
        <v>1214</v>
      </c>
      <c r="C281" s="40" t="s">
        <v>1222</v>
      </c>
      <c r="D281" s="69" t="s">
        <v>1200</v>
      </c>
      <c r="E281" s="40" t="s">
        <v>1224</v>
      </c>
      <c r="F281" s="69" t="s">
        <v>685</v>
      </c>
      <c r="G281" s="41" t="s">
        <v>1352</v>
      </c>
      <c r="H281" s="155" t="s">
        <v>1036</v>
      </c>
      <c r="I281" s="42">
        <f t="shared" si="43"/>
        <v>-12.476000000000113</v>
      </c>
      <c r="J281" s="138">
        <v>700</v>
      </c>
      <c r="K281" s="138">
        <v>1887.46</v>
      </c>
      <c r="L281" s="138">
        <v>700</v>
      </c>
      <c r="M281" s="138">
        <v>1878.69</v>
      </c>
      <c r="N281" s="138">
        <v>700</v>
      </c>
      <c r="O281" s="138">
        <v>1869.93</v>
      </c>
      <c r="P281" s="44"/>
      <c r="Q281" s="42">
        <f t="shared" si="41"/>
        <v>50.736594990454464</v>
      </c>
      <c r="R281" s="138">
        <v>48.38283542904162</v>
      </c>
      <c r="S281" s="138">
        <v>44.459902826686886</v>
      </c>
      <c r="T281" s="138">
        <v>43.111354760360911</v>
      </c>
      <c r="U281" s="138">
        <v>41.762806694034943</v>
      </c>
      <c r="V281" s="138">
        <v>40.496066358791097</v>
      </c>
      <c r="W281" s="138">
        <v>39.229326023547252</v>
      </c>
      <c r="X281" s="42">
        <f t="shared" si="42"/>
        <v>0.22647</v>
      </c>
      <c r="Y281" s="138">
        <v>0.22647</v>
      </c>
      <c r="Z281" s="138">
        <v>0.22647</v>
      </c>
      <c r="AA281" s="138">
        <v>0.22647</v>
      </c>
      <c r="AB281" s="138">
        <v>0.22647</v>
      </c>
      <c r="AC281" s="138">
        <v>0.22647</v>
      </c>
      <c r="AD281" s="138">
        <v>0.22647</v>
      </c>
      <c r="AE281" s="44">
        <f>[3]Parameters!$B$38</f>
        <v>0.05</v>
      </c>
      <c r="AF281" s="44"/>
      <c r="AG281" s="44">
        <v>20</v>
      </c>
      <c r="AH281" s="44">
        <v>20</v>
      </c>
      <c r="AI281" s="46">
        <v>29.959</v>
      </c>
      <c r="AJ281" s="46" t="s">
        <v>1213</v>
      </c>
      <c r="AK281" s="46" t="s">
        <v>907</v>
      </c>
      <c r="AL281" s="46"/>
      <c r="AM281" s="47"/>
      <c r="AN281" s="47"/>
      <c r="AO281" s="47"/>
      <c r="AP281" s="47"/>
      <c r="AQ281" s="47"/>
      <c r="AR281" s="47"/>
      <c r="AS281" s="48"/>
      <c r="AT281" s="48"/>
      <c r="AU281" s="48"/>
      <c r="AV281" s="49"/>
      <c r="AW281" s="49"/>
      <c r="AX281" s="49"/>
      <c r="AY281" s="50" t="s">
        <v>841</v>
      </c>
      <c r="AZ281" s="50"/>
      <c r="BA281" s="50"/>
      <c r="BB281" s="51"/>
      <c r="BC281" s="51"/>
      <c r="BD281" s="51"/>
      <c r="BE281" s="51"/>
      <c r="BF281" s="51"/>
      <c r="BG281" s="51"/>
      <c r="BH281" s="52"/>
      <c r="BI281" s="52"/>
      <c r="BJ281" s="52"/>
      <c r="BK281" s="52"/>
      <c r="BL281" s="53">
        <v>1</v>
      </c>
      <c r="BM281" s="54"/>
      <c r="BN281" s="55">
        <v>0</v>
      </c>
      <c r="BO281" s="44"/>
      <c r="BP281" s="44">
        <v>0</v>
      </c>
      <c r="BQ281" s="44">
        <v>0</v>
      </c>
      <c r="BR281" s="44">
        <v>0</v>
      </c>
      <c r="BS281" s="44">
        <v>0</v>
      </c>
      <c r="BT281" s="44">
        <v>0</v>
      </c>
      <c r="BU281" s="56"/>
      <c r="BV281" s="50"/>
      <c r="BW281" s="50"/>
      <c r="BX281" s="50"/>
      <c r="BY281" s="50"/>
      <c r="BZ281" s="50"/>
      <c r="CA281" s="50"/>
      <c r="CB281" s="57"/>
      <c r="CC281" s="82">
        <v>250</v>
      </c>
      <c r="CD281" s="82">
        <v>250</v>
      </c>
      <c r="CE281" s="82">
        <v>250</v>
      </c>
      <c r="CF281" s="82">
        <v>250</v>
      </c>
      <c r="CG281" s="82">
        <v>250</v>
      </c>
      <c r="CH281" s="82">
        <v>250</v>
      </c>
      <c r="CI281" s="56"/>
      <c r="CJ281" s="59"/>
      <c r="CK281" s="59"/>
      <c r="CL281" s="59"/>
      <c r="CM281" s="59"/>
      <c r="CN281" s="59"/>
      <c r="CO281" s="59"/>
      <c r="CP281" s="60"/>
      <c r="CQ281" s="61"/>
      <c r="CR281" s="61"/>
      <c r="CS281" s="61"/>
      <c r="CT281" s="61"/>
      <c r="CU281" s="61"/>
      <c r="CV281" s="61"/>
      <c r="CW281" s="62"/>
      <c r="CX281" s="63"/>
      <c r="CY281" s="63"/>
      <c r="CZ281" s="63"/>
      <c r="DA281" s="63"/>
      <c r="DB281" s="63"/>
      <c r="DC281" s="63"/>
      <c r="DD281" s="64"/>
      <c r="DE281" s="65"/>
      <c r="DF281" s="65"/>
      <c r="DG281" s="65"/>
      <c r="DH281" s="65"/>
      <c r="DI281" s="65"/>
      <c r="DJ281" s="65"/>
      <c r="DK281" s="87" t="s">
        <v>1189</v>
      </c>
      <c r="DL281" s="62"/>
      <c r="DM281" s="67"/>
      <c r="DN281" s="67"/>
      <c r="DO281" s="67"/>
      <c r="DP281" s="67"/>
      <c r="DQ281" s="67"/>
      <c r="DR281" s="67"/>
      <c r="DS281" s="68"/>
    </row>
    <row r="282" spans="1:123" x14ac:dyDescent="0.3">
      <c r="A282" s="168" t="s">
        <v>303</v>
      </c>
      <c r="B282" s="69" t="s">
        <v>1214</v>
      </c>
      <c r="C282" s="69" t="s">
        <v>1222</v>
      </c>
      <c r="D282" s="69" t="s">
        <v>1200</v>
      </c>
      <c r="E282" s="69" t="s">
        <v>1224</v>
      </c>
      <c r="F282" s="69" t="s">
        <v>685</v>
      </c>
      <c r="G282" s="70" t="s">
        <v>1353</v>
      </c>
      <c r="H282" s="157" t="s">
        <v>1036</v>
      </c>
      <c r="I282" s="42">
        <f t="shared" si="43"/>
        <v>2469.0319999999997</v>
      </c>
      <c r="J282" s="169">
        <v>2393.4499999999998</v>
      </c>
      <c r="K282" s="169">
        <v>2267.48</v>
      </c>
      <c r="L282" s="169">
        <v>2204.5</v>
      </c>
      <c r="M282" s="169">
        <v>2141.5100000000002</v>
      </c>
      <c r="N282" s="169">
        <v>2141.5100000000002</v>
      </c>
      <c r="O282" s="169">
        <v>2141.5100000000002</v>
      </c>
      <c r="P282" s="72"/>
      <c r="Q282" s="42">
        <f t="shared" si="41"/>
        <v>45.988838815501438</v>
      </c>
      <c r="R282" s="169">
        <v>43.771162384688395</v>
      </c>
      <c r="S282" s="169">
        <v>40.075034999999993</v>
      </c>
      <c r="T282" s="169">
        <v>39.645390531456457</v>
      </c>
      <c r="U282" s="169">
        <v>39.215746062912913</v>
      </c>
      <c r="V282" s="169">
        <v>38.795314031456456</v>
      </c>
      <c r="W282" s="169">
        <v>38.374881999999999</v>
      </c>
      <c r="X282" s="42">
        <f t="shared" si="42"/>
        <v>0.98931000000000002</v>
      </c>
      <c r="Y282" s="169">
        <v>0.98931000000000002</v>
      </c>
      <c r="Z282" s="169">
        <v>0.98931000000000002</v>
      </c>
      <c r="AA282" s="169">
        <v>0.98931000000000002</v>
      </c>
      <c r="AB282" s="169">
        <v>0.98931000000000002</v>
      </c>
      <c r="AC282" s="169">
        <v>0.98931000000000002</v>
      </c>
      <c r="AD282" s="169">
        <v>0.98931000000000002</v>
      </c>
      <c r="AE282" s="44">
        <f>[3]Parameters!$B$38</f>
        <v>0.05</v>
      </c>
      <c r="AF282" s="72"/>
      <c r="AG282" s="72">
        <v>30</v>
      </c>
      <c r="AH282" s="72">
        <v>30</v>
      </c>
      <c r="AI282" s="73">
        <v>29.959</v>
      </c>
      <c r="AJ282" s="73" t="s">
        <v>1213</v>
      </c>
      <c r="AK282" s="73" t="s">
        <v>907</v>
      </c>
      <c r="AL282" s="73">
        <v>0.5</v>
      </c>
      <c r="AM282" s="74"/>
      <c r="AN282" s="74"/>
      <c r="AO282" s="74"/>
      <c r="AP282" s="74"/>
      <c r="AQ282" s="74"/>
      <c r="AR282" s="74"/>
      <c r="AS282" s="75"/>
      <c r="AT282" s="75"/>
      <c r="AU282" s="75"/>
      <c r="AV282" s="76"/>
      <c r="AW282" s="76"/>
      <c r="AX282" s="76"/>
      <c r="AY282" s="77" t="s">
        <v>841</v>
      </c>
      <c r="AZ282" s="77"/>
      <c r="BA282" s="77"/>
      <c r="BB282" s="77"/>
      <c r="BC282" s="77"/>
      <c r="BD282" s="77"/>
      <c r="BE282" s="77"/>
      <c r="BF282" s="77"/>
      <c r="BG282" s="77"/>
      <c r="BH282" s="78"/>
      <c r="BI282" s="78"/>
      <c r="BJ282" s="78"/>
      <c r="BK282" s="78"/>
      <c r="BL282" s="79">
        <v>1</v>
      </c>
      <c r="BM282" s="80"/>
      <c r="BN282" s="81">
        <v>2.1309350000000005</v>
      </c>
      <c r="BO282" s="72"/>
      <c r="BP282" s="72">
        <v>4.3E-3</v>
      </c>
      <c r="BQ282" s="72">
        <v>8.1799999999999998E-2</v>
      </c>
      <c r="BR282" s="72">
        <v>0.20290000000000002</v>
      </c>
      <c r="BS282" s="72">
        <v>0.16119999999999998</v>
      </c>
      <c r="BT282" s="72">
        <v>0.27833999999999992</v>
      </c>
      <c r="BU282" s="56"/>
      <c r="BV282" s="77"/>
      <c r="BW282" s="77"/>
      <c r="BX282" s="77"/>
      <c r="BY282" s="77"/>
      <c r="BZ282" s="77"/>
      <c r="CA282" s="77"/>
      <c r="CB282" s="57"/>
      <c r="CC282" s="82">
        <v>250</v>
      </c>
      <c r="CD282" s="82">
        <v>250</v>
      </c>
      <c r="CE282" s="82">
        <v>250</v>
      </c>
      <c r="CF282" s="82">
        <v>250</v>
      </c>
      <c r="CG282" s="82">
        <v>250</v>
      </c>
      <c r="CH282" s="82">
        <v>250</v>
      </c>
      <c r="CI282" s="56"/>
      <c r="CJ282" s="83"/>
      <c r="CK282" s="83"/>
      <c r="CL282" s="83"/>
      <c r="CM282" s="83"/>
      <c r="CN282" s="83"/>
      <c r="CO282" s="83"/>
      <c r="CP282" s="60"/>
      <c r="CQ282" s="84"/>
      <c r="CR282" s="84"/>
      <c r="CS282" s="84"/>
      <c r="CT282" s="84"/>
      <c r="CU282" s="84"/>
      <c r="CV282" s="84"/>
      <c r="CW282" s="62"/>
      <c r="CX282" s="85"/>
      <c r="CY282" s="85"/>
      <c r="CZ282" s="85"/>
      <c r="DA282" s="85"/>
      <c r="DB282" s="85"/>
      <c r="DC282" s="85"/>
      <c r="DD282" s="64"/>
      <c r="DE282" s="86"/>
      <c r="DF282" s="86"/>
      <c r="DG282" s="86"/>
      <c r="DH282" s="86"/>
      <c r="DI282" s="86"/>
      <c r="DJ282" s="86"/>
      <c r="DK282" s="66" t="s">
        <v>1189</v>
      </c>
      <c r="DL282" s="62"/>
      <c r="DM282" s="88"/>
      <c r="DN282" s="88"/>
      <c r="DO282" s="88"/>
      <c r="DP282" s="88"/>
      <c r="DQ282" s="88"/>
      <c r="DR282" s="88"/>
      <c r="DS282" s="68"/>
    </row>
    <row r="283" spans="1:123" x14ac:dyDescent="0.3">
      <c r="A283" s="168" t="s">
        <v>304</v>
      </c>
      <c r="B283" s="40" t="s">
        <v>1214</v>
      </c>
      <c r="C283" s="40" t="s">
        <v>1222</v>
      </c>
      <c r="D283" s="69" t="s">
        <v>1200</v>
      </c>
      <c r="E283" s="40" t="s">
        <v>1224</v>
      </c>
      <c r="F283" s="69" t="s">
        <v>685</v>
      </c>
      <c r="G283" s="41" t="s">
        <v>1354</v>
      </c>
      <c r="H283" s="155" t="s">
        <v>1036</v>
      </c>
      <c r="I283" s="42">
        <f t="shared" si="43"/>
        <v>6407.9440000000004</v>
      </c>
      <c r="J283" s="138">
        <v>6254.89</v>
      </c>
      <c r="K283" s="138">
        <v>5999.8</v>
      </c>
      <c r="L283" s="138">
        <v>5748.11</v>
      </c>
      <c r="M283" s="138">
        <v>5496.42</v>
      </c>
      <c r="N283" s="138">
        <v>5428.39</v>
      </c>
      <c r="O283" s="138">
        <v>5360.37</v>
      </c>
      <c r="P283" s="44"/>
      <c r="Q283" s="42">
        <f t="shared" si="41"/>
        <v>78.988838815501438</v>
      </c>
      <c r="R283" s="138">
        <v>75.271162384688395</v>
      </c>
      <c r="S283" s="138">
        <v>69.075035</v>
      </c>
      <c r="T283" s="138">
        <v>66.045390531456462</v>
      </c>
      <c r="U283" s="138">
        <v>63.015746062912918</v>
      </c>
      <c r="V283" s="138">
        <v>62.195314031456462</v>
      </c>
      <c r="W283" s="138">
        <v>61.374881999999999</v>
      </c>
      <c r="X283" s="42">
        <f t="shared" si="42"/>
        <v>24.319999999999997</v>
      </c>
      <c r="Y283" s="138">
        <v>23.15</v>
      </c>
      <c r="Z283" s="138">
        <v>21.2</v>
      </c>
      <c r="AA283" s="138">
        <v>19.649999999999999</v>
      </c>
      <c r="AB283" s="138">
        <v>18.100000000000001</v>
      </c>
      <c r="AC283" s="138">
        <v>16.649999999999999</v>
      </c>
      <c r="AD283" s="138">
        <v>15.2</v>
      </c>
      <c r="AE283" s="44">
        <f>[3]Parameters!$B$38</f>
        <v>0.05</v>
      </c>
      <c r="AF283" s="44"/>
      <c r="AG283" s="44">
        <v>30</v>
      </c>
      <c r="AH283" s="44">
        <v>30</v>
      </c>
      <c r="AI283" s="46">
        <v>29.959</v>
      </c>
      <c r="AJ283" s="46" t="s">
        <v>1213</v>
      </c>
      <c r="AK283" s="46" t="s">
        <v>907</v>
      </c>
      <c r="AL283" s="46">
        <v>0.5</v>
      </c>
      <c r="AM283" s="47"/>
      <c r="AN283" s="47"/>
      <c r="AO283" s="47"/>
      <c r="AP283" s="47"/>
      <c r="AQ283" s="47"/>
      <c r="AR283" s="47"/>
      <c r="AS283" s="48"/>
      <c r="AT283" s="48"/>
      <c r="AU283" s="48"/>
      <c r="AV283" s="49"/>
      <c r="AW283" s="49"/>
      <c r="AX283" s="49"/>
      <c r="AY283" s="50" t="s">
        <v>841</v>
      </c>
      <c r="AZ283" s="50"/>
      <c r="BA283" s="50"/>
      <c r="BB283" s="51"/>
      <c r="BC283" s="51"/>
      <c r="BD283" s="51"/>
      <c r="BE283" s="51"/>
      <c r="BF283" s="51"/>
      <c r="BG283" s="51"/>
      <c r="BH283" s="52"/>
      <c r="BI283" s="52"/>
      <c r="BJ283" s="52"/>
      <c r="BK283" s="52"/>
      <c r="BL283" s="53">
        <v>1</v>
      </c>
      <c r="BM283" s="54"/>
      <c r="BN283" s="55">
        <v>0</v>
      </c>
      <c r="BO283" s="44"/>
      <c r="BP283" s="44">
        <v>0</v>
      </c>
      <c r="BQ283" s="44">
        <v>0</v>
      </c>
      <c r="BR283" s="44">
        <v>0</v>
      </c>
      <c r="BS283" s="44">
        <v>0</v>
      </c>
      <c r="BT283" s="44">
        <v>0</v>
      </c>
      <c r="BU283" s="56"/>
      <c r="BV283" s="50"/>
      <c r="BW283" s="50"/>
      <c r="BX283" s="50"/>
      <c r="BY283" s="50"/>
      <c r="BZ283" s="50"/>
      <c r="CA283" s="50"/>
      <c r="CB283" s="57"/>
      <c r="CC283" s="58"/>
      <c r="CD283" s="58"/>
      <c r="CE283" s="58"/>
      <c r="CF283" s="58"/>
      <c r="CG283" s="58"/>
      <c r="CH283" s="58"/>
      <c r="CI283" s="56"/>
      <c r="CJ283" s="59"/>
      <c r="CK283" s="59"/>
      <c r="CL283" s="59"/>
      <c r="CM283" s="59"/>
      <c r="CN283" s="59"/>
      <c r="CO283" s="59"/>
      <c r="CP283" s="60"/>
      <c r="CQ283" s="61"/>
      <c r="CR283" s="61"/>
      <c r="CS283" s="61"/>
      <c r="CT283" s="61"/>
      <c r="CU283" s="61"/>
      <c r="CV283" s="61"/>
      <c r="CW283" s="62"/>
      <c r="CX283" s="63"/>
      <c r="CY283" s="63"/>
      <c r="CZ283" s="63"/>
      <c r="DA283" s="63"/>
      <c r="DB283" s="63"/>
      <c r="DC283" s="63"/>
      <c r="DD283" s="64"/>
      <c r="DE283" s="65"/>
      <c r="DF283" s="65"/>
      <c r="DG283" s="65"/>
      <c r="DH283" s="65"/>
      <c r="DI283" s="65"/>
      <c r="DJ283" s="65"/>
      <c r="DK283" s="87" t="s">
        <v>1189</v>
      </c>
      <c r="DL283" s="62"/>
      <c r="DM283" s="67"/>
      <c r="DN283" s="67"/>
      <c r="DO283" s="67"/>
      <c r="DP283" s="67"/>
      <c r="DQ283" s="67"/>
      <c r="DR283" s="67"/>
      <c r="DS283" s="68"/>
    </row>
    <row r="284" spans="1:123" x14ac:dyDescent="0.3">
      <c r="A284" s="168" t="s">
        <v>305</v>
      </c>
      <c r="B284" s="40" t="s">
        <v>1214</v>
      </c>
      <c r="C284" s="40" t="s">
        <v>1222</v>
      </c>
      <c r="D284" s="69" t="s">
        <v>1200</v>
      </c>
      <c r="E284" s="40" t="s">
        <v>1224</v>
      </c>
      <c r="F284" s="69" t="s">
        <v>685</v>
      </c>
      <c r="G284" s="41" t="s">
        <v>1355</v>
      </c>
      <c r="H284" s="155" t="s">
        <v>1036</v>
      </c>
      <c r="I284" s="42">
        <f t="shared" si="43"/>
        <v>6259.0119999999997</v>
      </c>
      <c r="J284" s="138">
        <v>6140.17</v>
      </c>
      <c r="K284" s="138">
        <v>5942.1</v>
      </c>
      <c r="L284" s="138">
        <v>5942.1</v>
      </c>
      <c r="M284" s="138">
        <v>5942.1</v>
      </c>
      <c r="N284" s="138">
        <v>5942.1</v>
      </c>
      <c r="O284" s="138">
        <v>5942.1</v>
      </c>
      <c r="P284" s="44"/>
      <c r="Q284" s="42">
        <f t="shared" si="41"/>
        <v>119</v>
      </c>
      <c r="R284" s="138">
        <v>117.5</v>
      </c>
      <c r="S284" s="138">
        <v>115</v>
      </c>
      <c r="T284" s="138">
        <v>111.5</v>
      </c>
      <c r="U284" s="138">
        <v>108</v>
      </c>
      <c r="V284" s="138">
        <v>106.5</v>
      </c>
      <c r="W284" s="138">
        <v>105</v>
      </c>
      <c r="X284" s="42">
        <f t="shared" si="42"/>
        <v>1.8333360000000003</v>
      </c>
      <c r="Y284" s="138">
        <v>1.9166700000000001</v>
      </c>
      <c r="Z284" s="138">
        <v>2.0555599999999998</v>
      </c>
      <c r="AA284" s="138">
        <v>2.0833300000000001</v>
      </c>
      <c r="AB284" s="138">
        <v>2.11111</v>
      </c>
      <c r="AC284" s="138">
        <v>2.13889</v>
      </c>
      <c r="AD284" s="138">
        <v>2.1666699999999999</v>
      </c>
      <c r="AE284" s="44">
        <f>[3]Parameters!$B$38</f>
        <v>0.05</v>
      </c>
      <c r="AF284" s="44"/>
      <c r="AG284" s="44">
        <v>60</v>
      </c>
      <c r="AH284" s="44">
        <v>60</v>
      </c>
      <c r="AI284" s="46">
        <v>29.959</v>
      </c>
      <c r="AJ284" s="46" t="s">
        <v>1213</v>
      </c>
      <c r="AK284" s="46" t="s">
        <v>907</v>
      </c>
      <c r="AL284" s="46">
        <v>0.1</v>
      </c>
      <c r="AM284" s="47"/>
      <c r="AN284" s="47"/>
      <c r="AO284" s="47"/>
      <c r="AP284" s="47"/>
      <c r="AQ284" s="47"/>
      <c r="AR284" s="47"/>
      <c r="AS284" s="48"/>
      <c r="AT284" s="48"/>
      <c r="AU284" s="48"/>
      <c r="AV284" s="49"/>
      <c r="AW284" s="49"/>
      <c r="AX284" s="49"/>
      <c r="AY284" s="50" t="s">
        <v>841</v>
      </c>
      <c r="AZ284" s="50"/>
      <c r="BA284" s="50"/>
      <c r="BB284" s="51"/>
      <c r="BC284" s="51"/>
      <c r="BD284" s="51"/>
      <c r="BE284" s="51"/>
      <c r="BF284" s="51"/>
      <c r="BG284" s="51"/>
      <c r="BH284" s="52"/>
      <c r="BI284" s="52"/>
      <c r="BJ284" s="52"/>
      <c r="BK284" s="52"/>
      <c r="BL284" s="53">
        <v>1</v>
      </c>
      <c r="BM284" s="54"/>
      <c r="BN284" s="55">
        <v>4.798</v>
      </c>
      <c r="BO284" s="44"/>
      <c r="BP284" s="44">
        <v>3.61</v>
      </c>
      <c r="BQ284" s="44">
        <v>1.1879999999999999</v>
      </c>
      <c r="BR284" s="44">
        <v>0</v>
      </c>
      <c r="BS284" s="44">
        <v>0</v>
      </c>
      <c r="BT284" s="44">
        <v>0</v>
      </c>
      <c r="BU284" s="56"/>
      <c r="BV284" s="50"/>
      <c r="BW284" s="50"/>
      <c r="BX284" s="50"/>
      <c r="BY284" s="50"/>
      <c r="BZ284" s="50"/>
      <c r="CA284" s="50"/>
      <c r="CB284" s="57"/>
      <c r="CC284" s="82">
        <v>250</v>
      </c>
      <c r="CD284" s="82">
        <v>250</v>
      </c>
      <c r="CE284" s="82">
        <v>250</v>
      </c>
      <c r="CF284" s="82">
        <v>250</v>
      </c>
      <c r="CG284" s="82">
        <v>250</v>
      </c>
      <c r="CH284" s="82">
        <v>250</v>
      </c>
      <c r="CI284" s="56"/>
      <c r="CJ284" s="59"/>
      <c r="CK284" s="59"/>
      <c r="CL284" s="59"/>
      <c r="CM284" s="59"/>
      <c r="CN284" s="59"/>
      <c r="CO284" s="59"/>
      <c r="CP284" s="60"/>
      <c r="CQ284" s="61"/>
      <c r="CR284" s="61"/>
      <c r="CS284" s="61"/>
      <c r="CT284" s="61"/>
      <c r="CU284" s="61"/>
      <c r="CV284" s="61"/>
      <c r="CW284" s="62"/>
      <c r="CX284" s="63"/>
      <c r="CY284" s="63"/>
      <c r="CZ284" s="63"/>
      <c r="DA284" s="63"/>
      <c r="DB284" s="63"/>
      <c r="DC284" s="63"/>
      <c r="DD284" s="64"/>
      <c r="DE284" s="65"/>
      <c r="DF284" s="65"/>
      <c r="DG284" s="65"/>
      <c r="DH284" s="65"/>
      <c r="DI284" s="65"/>
      <c r="DJ284" s="65"/>
      <c r="DK284" s="66" t="s">
        <v>1189</v>
      </c>
      <c r="DL284" s="62"/>
      <c r="DM284" s="67"/>
      <c r="DN284" s="67"/>
      <c r="DO284" s="67"/>
      <c r="DP284" s="67"/>
      <c r="DQ284" s="67"/>
      <c r="DR284" s="67"/>
      <c r="DS284" s="68"/>
    </row>
    <row r="285" spans="1:123" x14ac:dyDescent="0.3">
      <c r="A285" s="168" t="s">
        <v>306</v>
      </c>
      <c r="B285" s="69" t="s">
        <v>1214</v>
      </c>
      <c r="C285" s="69" t="s">
        <v>1222</v>
      </c>
      <c r="D285" s="69" t="s">
        <v>1200</v>
      </c>
      <c r="E285" s="69" t="s">
        <v>1224</v>
      </c>
      <c r="F285" s="69" t="s">
        <v>685</v>
      </c>
      <c r="G285" s="70" t="s">
        <v>1356</v>
      </c>
      <c r="H285" s="157" t="s">
        <v>1036</v>
      </c>
      <c r="I285" s="42">
        <f t="shared" si="43"/>
        <v>3784.9900000000002</v>
      </c>
      <c r="J285" s="169">
        <v>3531.88</v>
      </c>
      <c r="K285" s="169">
        <v>3110.03</v>
      </c>
      <c r="L285" s="169">
        <v>3019.63</v>
      </c>
      <c r="M285" s="169">
        <v>2929.23</v>
      </c>
      <c r="N285" s="169">
        <v>2838.84</v>
      </c>
      <c r="O285" s="169">
        <v>2748.44</v>
      </c>
      <c r="P285" s="72"/>
      <c r="Q285" s="42">
        <f t="shared" si="41"/>
        <v>107</v>
      </c>
      <c r="R285" s="169">
        <v>102.5</v>
      </c>
      <c r="S285" s="169">
        <v>95</v>
      </c>
      <c r="T285" s="169">
        <v>97.5</v>
      </c>
      <c r="U285" s="169">
        <v>100</v>
      </c>
      <c r="V285" s="169">
        <v>102.5</v>
      </c>
      <c r="W285" s="169">
        <v>105</v>
      </c>
      <c r="X285" s="42">
        <f t="shared" si="42"/>
        <v>3.6110000000000003E-2</v>
      </c>
      <c r="Y285" s="169">
        <v>3.6110000000000003E-2</v>
      </c>
      <c r="Z285" s="169">
        <v>3.6110000000000003E-2</v>
      </c>
      <c r="AA285" s="169">
        <v>3.6110000000000003E-2</v>
      </c>
      <c r="AB285" s="169">
        <v>3.6110000000000003E-2</v>
      </c>
      <c r="AC285" s="169">
        <v>3.6110000000000003E-2</v>
      </c>
      <c r="AD285" s="169">
        <v>3.6110000000000003E-2</v>
      </c>
      <c r="AE285" s="44">
        <f>[3]Parameters!$B$38</f>
        <v>0.05</v>
      </c>
      <c r="AF285" s="72"/>
      <c r="AG285" s="72">
        <v>35</v>
      </c>
      <c r="AH285" s="72">
        <v>35</v>
      </c>
      <c r="AI285" s="73">
        <v>26.1</v>
      </c>
      <c r="AJ285" s="73" t="s">
        <v>1213</v>
      </c>
      <c r="AK285" s="73" t="s">
        <v>907</v>
      </c>
      <c r="AL285" s="73"/>
      <c r="AM285" s="74"/>
      <c r="AN285" s="74"/>
      <c r="AO285" s="74"/>
      <c r="AP285" s="74"/>
      <c r="AQ285" s="74"/>
      <c r="AR285" s="74"/>
      <c r="AS285" s="75"/>
      <c r="AT285" s="75"/>
      <c r="AU285" s="75"/>
      <c r="AV285" s="76"/>
      <c r="AW285" s="76"/>
      <c r="AX285" s="76"/>
      <c r="AY285" s="77" t="s">
        <v>841</v>
      </c>
      <c r="AZ285" s="77"/>
      <c r="BA285" s="77"/>
      <c r="BB285" s="77"/>
      <c r="BC285" s="77"/>
      <c r="BD285" s="77"/>
      <c r="BE285" s="77"/>
      <c r="BF285" s="77"/>
      <c r="BG285" s="77"/>
      <c r="BH285" s="78"/>
      <c r="BI285" s="78"/>
      <c r="BJ285" s="78"/>
      <c r="BK285" s="78"/>
      <c r="BL285" s="79">
        <v>1</v>
      </c>
      <c r="BM285" s="80"/>
      <c r="BN285" s="81">
        <v>0</v>
      </c>
      <c r="BO285" s="72"/>
      <c r="BP285" s="72">
        <v>0</v>
      </c>
      <c r="BQ285" s="72">
        <v>0</v>
      </c>
      <c r="BR285" s="72">
        <v>0</v>
      </c>
      <c r="BS285" s="72">
        <v>0</v>
      </c>
      <c r="BT285" s="72">
        <v>0</v>
      </c>
      <c r="BU285" s="56"/>
      <c r="BV285" s="77"/>
      <c r="BW285" s="77"/>
      <c r="BX285" s="77"/>
      <c r="BY285" s="77"/>
      <c r="BZ285" s="77"/>
      <c r="CA285" s="77"/>
      <c r="CB285" s="57"/>
      <c r="CC285" s="82"/>
      <c r="CD285" s="82"/>
      <c r="CE285" s="82"/>
      <c r="CF285" s="82"/>
      <c r="CG285" s="82"/>
      <c r="CH285" s="82"/>
      <c r="CI285" s="56"/>
      <c r="CJ285" s="83"/>
      <c r="CK285" s="83"/>
      <c r="CL285" s="83"/>
      <c r="CM285" s="83"/>
      <c r="CN285" s="83"/>
      <c r="CO285" s="83"/>
      <c r="CP285" s="60"/>
      <c r="CQ285" s="84"/>
      <c r="CR285" s="84"/>
      <c r="CS285" s="84"/>
      <c r="CT285" s="84"/>
      <c r="CU285" s="84"/>
      <c r="CV285" s="84"/>
      <c r="CW285" s="62"/>
      <c r="CX285" s="85"/>
      <c r="CY285" s="85"/>
      <c r="CZ285" s="85"/>
      <c r="DA285" s="85"/>
      <c r="DB285" s="85"/>
      <c r="DC285" s="85"/>
      <c r="DD285" s="64"/>
      <c r="DE285" s="86"/>
      <c r="DF285" s="86"/>
      <c r="DG285" s="86"/>
      <c r="DH285" s="86"/>
      <c r="DI285" s="86"/>
      <c r="DJ285" s="86"/>
      <c r="DK285" s="87" t="s">
        <v>1189</v>
      </c>
      <c r="DL285" s="62"/>
      <c r="DM285" s="88"/>
      <c r="DN285" s="88"/>
      <c r="DO285" s="88"/>
      <c r="DP285" s="88"/>
      <c r="DQ285" s="88"/>
      <c r="DR285" s="88"/>
      <c r="DS285" s="68"/>
    </row>
    <row r="286" spans="1:123" x14ac:dyDescent="0.3">
      <c r="A286" s="168" t="s">
        <v>307</v>
      </c>
      <c r="B286" s="40" t="s">
        <v>1214</v>
      </c>
      <c r="C286" s="40" t="s">
        <v>1222</v>
      </c>
      <c r="D286" s="69" t="s">
        <v>1200</v>
      </c>
      <c r="E286" s="40" t="s">
        <v>1224</v>
      </c>
      <c r="F286" s="69" t="s">
        <v>685</v>
      </c>
      <c r="G286" s="41" t="s">
        <v>1357</v>
      </c>
      <c r="H286" s="155" t="s">
        <v>1036</v>
      </c>
      <c r="I286" s="42">
        <f t="shared" si="43"/>
        <v>1705.9</v>
      </c>
      <c r="J286" s="138">
        <v>1692.25</v>
      </c>
      <c r="K286" s="138">
        <v>1669.5</v>
      </c>
      <c r="L286" s="138">
        <v>1664.63</v>
      </c>
      <c r="M286" s="138">
        <v>1659.75</v>
      </c>
      <c r="N286" s="138">
        <v>1654.88</v>
      </c>
      <c r="O286" s="138">
        <v>1650</v>
      </c>
      <c r="P286" s="44"/>
      <c r="Q286" s="42">
        <f t="shared" si="41"/>
        <v>8.7746595323513095</v>
      </c>
      <c r="R286" s="138">
        <v>8.5616145592047168</v>
      </c>
      <c r="S286" s="138">
        <v>8.2065396039603957</v>
      </c>
      <c r="T286" s="138">
        <v>8.188463437644554</v>
      </c>
      <c r="U286" s="138">
        <v>8.170387271328714</v>
      </c>
      <c r="V286" s="138">
        <v>8.1523907360886838</v>
      </c>
      <c r="W286" s="138">
        <v>8.1343942008486554</v>
      </c>
      <c r="X286" s="42">
        <f t="shared" si="42"/>
        <v>0</v>
      </c>
      <c r="Y286" s="138">
        <v>0</v>
      </c>
      <c r="Z286" s="138">
        <v>0</v>
      </c>
      <c r="AA286" s="138">
        <v>0</v>
      </c>
      <c r="AB286" s="138">
        <v>0</v>
      </c>
      <c r="AC286" s="138">
        <v>0</v>
      </c>
      <c r="AD286" s="138">
        <v>0</v>
      </c>
      <c r="AE286" s="44">
        <f>[3]Parameters!$B$38</f>
        <v>0.05</v>
      </c>
      <c r="AF286" s="44"/>
      <c r="AG286" s="44">
        <v>50</v>
      </c>
      <c r="AH286" s="44">
        <v>50</v>
      </c>
      <c r="AI286" s="46">
        <v>10.4</v>
      </c>
      <c r="AJ286" s="46" t="s">
        <v>1213</v>
      </c>
      <c r="AK286" s="46" t="s">
        <v>1358</v>
      </c>
      <c r="AL286" s="46"/>
      <c r="AM286" s="47"/>
      <c r="AN286" s="47"/>
      <c r="AO286" s="47"/>
      <c r="AP286" s="47"/>
      <c r="AQ286" s="47"/>
      <c r="AR286" s="47"/>
      <c r="AS286" s="48"/>
      <c r="AT286" s="48"/>
      <c r="AU286" s="48"/>
      <c r="AV286" s="49"/>
      <c r="AW286" s="49"/>
      <c r="AX286" s="49"/>
      <c r="AY286" s="50" t="s">
        <v>841</v>
      </c>
      <c r="AZ286" s="50"/>
      <c r="BA286" s="50"/>
      <c r="BB286" s="51"/>
      <c r="BC286" s="51"/>
      <c r="BD286" s="51"/>
      <c r="BE286" s="51"/>
      <c r="BF286" s="51"/>
      <c r="BG286" s="51"/>
      <c r="BH286" s="52"/>
      <c r="BI286" s="52"/>
      <c r="BJ286" s="52"/>
      <c r="BK286" s="52"/>
      <c r="BL286" s="53">
        <v>1</v>
      </c>
      <c r="BM286" s="54"/>
      <c r="BN286" s="55">
        <v>0.55585499999999988</v>
      </c>
      <c r="BO286" s="44"/>
      <c r="BP286" s="44">
        <v>0</v>
      </c>
      <c r="BQ286" s="44">
        <v>0</v>
      </c>
      <c r="BR286" s="44">
        <v>0</v>
      </c>
      <c r="BS286" s="44">
        <v>0</v>
      </c>
      <c r="BT286" s="44">
        <v>0</v>
      </c>
      <c r="BU286" s="56"/>
      <c r="BV286" s="50"/>
      <c r="BW286" s="50"/>
      <c r="BX286" s="50"/>
      <c r="BY286" s="50"/>
      <c r="BZ286" s="50"/>
      <c r="CA286" s="50"/>
      <c r="CB286" s="57"/>
      <c r="CC286" s="58">
        <v>0.55623499999999992</v>
      </c>
      <c r="CD286" s="58">
        <v>0.55623499999999992</v>
      </c>
      <c r="CE286" s="58">
        <v>0.55623499999999992</v>
      </c>
      <c r="CF286" s="58">
        <v>0.55623499999999992</v>
      </c>
      <c r="CG286" s="58">
        <v>0.55623499999999992</v>
      </c>
      <c r="CH286" s="58">
        <v>0.55623499999999992</v>
      </c>
      <c r="CI286" s="56"/>
      <c r="CJ286" s="59"/>
      <c r="CK286" s="59"/>
      <c r="CL286" s="59"/>
      <c r="CM286" s="59"/>
      <c r="CN286" s="59"/>
      <c r="CO286" s="59"/>
      <c r="CP286" s="60"/>
      <c r="CQ286" s="61"/>
      <c r="CR286" s="61"/>
      <c r="CS286" s="61"/>
      <c r="CT286" s="61"/>
      <c r="CU286" s="61"/>
      <c r="CV286" s="61"/>
      <c r="CW286" s="62"/>
      <c r="CX286" s="63"/>
      <c r="CY286" s="63"/>
      <c r="CZ286" s="63"/>
      <c r="DA286" s="63"/>
      <c r="DB286" s="63"/>
      <c r="DC286" s="63"/>
      <c r="DD286" s="64"/>
      <c r="DE286" s="65"/>
      <c r="DF286" s="65"/>
      <c r="DG286" s="65"/>
      <c r="DH286" s="65"/>
      <c r="DI286" s="65"/>
      <c r="DJ286" s="65"/>
      <c r="DK286" s="66" t="s">
        <v>1189</v>
      </c>
      <c r="DL286" s="62"/>
      <c r="DM286" s="67"/>
      <c r="DN286" s="67"/>
      <c r="DO286" s="67"/>
      <c r="DP286" s="67"/>
      <c r="DQ286" s="67"/>
      <c r="DR286" s="67"/>
      <c r="DS286" s="68"/>
    </row>
    <row r="287" spans="1:123" x14ac:dyDescent="0.3">
      <c r="A287" s="168" t="s">
        <v>308</v>
      </c>
      <c r="B287" s="69" t="s">
        <v>1214</v>
      </c>
      <c r="C287" s="69" t="s">
        <v>1222</v>
      </c>
      <c r="D287" s="69" t="s">
        <v>1200</v>
      </c>
      <c r="E287" s="69" t="s">
        <v>1224</v>
      </c>
      <c r="F287" s="69" t="s">
        <v>685</v>
      </c>
      <c r="G287" s="70" t="s">
        <v>1359</v>
      </c>
      <c r="H287" s="157" t="s">
        <v>1036</v>
      </c>
      <c r="I287" s="42">
        <f t="shared" si="43"/>
        <v>2100</v>
      </c>
      <c r="J287" s="169">
        <v>2100</v>
      </c>
      <c r="K287" s="169">
        <v>2100</v>
      </c>
      <c r="L287" s="169">
        <v>2100</v>
      </c>
      <c r="M287" s="169">
        <v>2100</v>
      </c>
      <c r="N287" s="169">
        <v>2100</v>
      </c>
      <c r="O287" s="169">
        <v>2100</v>
      </c>
      <c r="P287" s="72"/>
      <c r="Q287" s="42">
        <f t="shared" si="41"/>
        <v>25.500000000000004</v>
      </c>
      <c r="R287" s="169">
        <v>25.500000000000004</v>
      </c>
      <c r="S287" s="169">
        <v>25.500000000000004</v>
      </c>
      <c r="T287" s="169">
        <v>25.500000000000004</v>
      </c>
      <c r="U287" s="169">
        <v>25.500000000000004</v>
      </c>
      <c r="V287" s="169">
        <v>25.500000000000004</v>
      </c>
      <c r="W287" s="169">
        <v>25.500000000000004</v>
      </c>
      <c r="X287" s="42">
        <f t="shared" si="42"/>
        <v>8.9349999999999999E-2</v>
      </c>
      <c r="Y287" s="169">
        <v>8.9349999999999999E-2</v>
      </c>
      <c r="Z287" s="169">
        <v>8.9349999999999999E-2</v>
      </c>
      <c r="AA287" s="169">
        <v>8.9349999999999999E-2</v>
      </c>
      <c r="AB287" s="169">
        <v>8.9349999999999999E-2</v>
      </c>
      <c r="AC287" s="169">
        <v>8.9349999999999999E-2</v>
      </c>
      <c r="AD287" s="169">
        <v>8.9349999999999999E-2</v>
      </c>
      <c r="AE287" s="44">
        <f>[3]Parameters!$B$38</f>
        <v>0.05</v>
      </c>
      <c r="AF287" s="72"/>
      <c r="AG287" s="72">
        <v>50</v>
      </c>
      <c r="AH287" s="72">
        <v>50</v>
      </c>
      <c r="AI287" s="73">
        <v>10.4</v>
      </c>
      <c r="AJ287" s="73" t="s">
        <v>1313</v>
      </c>
      <c r="AK287" s="73" t="s">
        <v>1358</v>
      </c>
      <c r="AL287" s="73"/>
      <c r="AM287" s="74"/>
      <c r="AN287" s="74"/>
      <c r="AO287" s="74"/>
      <c r="AP287" s="74"/>
      <c r="AQ287" s="74"/>
      <c r="AR287" s="74"/>
      <c r="AS287" s="75"/>
      <c r="AT287" s="75"/>
      <c r="AU287" s="75"/>
      <c r="AV287" s="76"/>
      <c r="AW287" s="76">
        <v>0</v>
      </c>
      <c r="AX287" s="76"/>
      <c r="AY287" s="77" t="s">
        <v>841</v>
      </c>
      <c r="AZ287" s="77"/>
      <c r="BA287" s="77"/>
      <c r="BB287" s="77"/>
      <c r="BC287" s="77"/>
      <c r="BD287" s="77"/>
      <c r="BE287" s="77"/>
      <c r="BF287" s="77"/>
      <c r="BG287" s="77"/>
      <c r="BH287" s="78"/>
      <c r="BI287" s="78"/>
      <c r="BJ287" s="78"/>
      <c r="BK287" s="78"/>
      <c r="BL287" s="79">
        <v>1</v>
      </c>
      <c r="BM287" s="80"/>
      <c r="BN287" s="81">
        <v>1.2207000000000001</v>
      </c>
      <c r="BO287" s="72"/>
      <c r="BP287" s="72">
        <v>0</v>
      </c>
      <c r="BQ287" s="72">
        <v>0</v>
      </c>
      <c r="BR287" s="72">
        <v>0</v>
      </c>
      <c r="BS287" s="72">
        <v>0</v>
      </c>
      <c r="BT287" s="72">
        <v>0</v>
      </c>
      <c r="BU287" s="56"/>
      <c r="BV287" s="77"/>
      <c r="BW287" s="77"/>
      <c r="BX287" s="77"/>
      <c r="BY287" s="77"/>
      <c r="BZ287" s="77"/>
      <c r="CA287" s="77"/>
      <c r="CB287" s="57"/>
      <c r="CC287" s="148">
        <v>1.2207000000000001</v>
      </c>
      <c r="CD287" s="148">
        <v>1.2207000000000001</v>
      </c>
      <c r="CE287" s="148">
        <v>1.2207000000000001</v>
      </c>
      <c r="CF287" s="148">
        <v>1.2207000000000001</v>
      </c>
      <c r="CG287" s="148">
        <v>1.2207000000000001</v>
      </c>
      <c r="CH287" s="148">
        <v>1.2207000000000001</v>
      </c>
      <c r="CI287" s="56"/>
      <c r="CJ287" s="83"/>
      <c r="CK287" s="83"/>
      <c r="CL287" s="83"/>
      <c r="CM287" s="83"/>
      <c r="CN287" s="83"/>
      <c r="CO287" s="83"/>
      <c r="CP287" s="60"/>
      <c r="CQ287" s="84"/>
      <c r="CR287" s="84"/>
      <c r="CS287" s="84"/>
      <c r="CT287" s="84"/>
      <c r="CU287" s="84"/>
      <c r="CV287" s="84"/>
      <c r="CW287" s="62"/>
      <c r="CX287" s="85"/>
      <c r="CY287" s="85"/>
      <c r="CZ287" s="85"/>
      <c r="DA287" s="85"/>
      <c r="DB287" s="85"/>
      <c r="DC287" s="85"/>
      <c r="DD287" s="64"/>
      <c r="DE287" s="86"/>
      <c r="DF287" s="86"/>
      <c r="DG287" s="86"/>
      <c r="DH287" s="86"/>
      <c r="DI287" s="86"/>
      <c r="DJ287" s="86"/>
      <c r="DK287" s="87" t="s">
        <v>1189</v>
      </c>
      <c r="DL287" s="62"/>
      <c r="DM287" s="88"/>
      <c r="DN287" s="88"/>
      <c r="DO287" s="88"/>
      <c r="DP287" s="88"/>
      <c r="DQ287" s="88"/>
      <c r="DR287" s="88"/>
      <c r="DS287" s="68"/>
    </row>
    <row r="288" spans="1:123" ht="15" thickBot="1" x14ac:dyDescent="0.35">
      <c r="A288" s="168" t="s">
        <v>309</v>
      </c>
      <c r="B288" s="40" t="s">
        <v>1214</v>
      </c>
      <c r="C288" s="40" t="s">
        <v>1222</v>
      </c>
      <c r="D288" s="69" t="s">
        <v>1200</v>
      </c>
      <c r="E288" s="40" t="s">
        <v>1224</v>
      </c>
      <c r="F288" s="69" t="s">
        <v>685</v>
      </c>
      <c r="G288" s="41" t="s">
        <v>1360</v>
      </c>
      <c r="H288" s="155" t="s">
        <v>1036</v>
      </c>
      <c r="I288" s="42">
        <f t="shared" si="43"/>
        <v>3948.7</v>
      </c>
      <c r="J288" s="138">
        <v>3466.75</v>
      </c>
      <c r="K288" s="138">
        <v>2663.5</v>
      </c>
      <c r="L288" s="138">
        <v>2491.38</v>
      </c>
      <c r="M288" s="138">
        <v>2319.25</v>
      </c>
      <c r="N288" s="138">
        <v>2147.13</v>
      </c>
      <c r="O288" s="138">
        <v>1975</v>
      </c>
      <c r="P288" s="44"/>
      <c r="Q288" s="42">
        <f t="shared" si="41"/>
        <v>38.372578972182943</v>
      </c>
      <c r="R288" s="138">
        <v>36.475436115040083</v>
      </c>
      <c r="S288" s="138">
        <v>33.313531353135318</v>
      </c>
      <c r="T288" s="138">
        <v>30.660254596888265</v>
      </c>
      <c r="U288" s="138">
        <v>28.006977840641213</v>
      </c>
      <c r="V288" s="138">
        <v>25.771522866572376</v>
      </c>
      <c r="W288" s="138">
        <v>23.536067892503535</v>
      </c>
      <c r="X288" s="42">
        <f t="shared" si="42"/>
        <v>2.8899999999999999E-2</v>
      </c>
      <c r="Y288" s="138">
        <v>2.8899999999999999E-2</v>
      </c>
      <c r="Z288" s="138">
        <v>2.8899999999999999E-2</v>
      </c>
      <c r="AA288" s="138">
        <v>2.8899999999999999E-2</v>
      </c>
      <c r="AB288" s="138">
        <v>2.8899999999999999E-2</v>
      </c>
      <c r="AC288" s="138">
        <v>2.8899999999999999E-2</v>
      </c>
      <c r="AD288" s="138">
        <v>2.8899999999999999E-2</v>
      </c>
      <c r="AE288" s="44">
        <f>[3]Parameters!$B$38</f>
        <v>0.05</v>
      </c>
      <c r="AF288" s="44"/>
      <c r="AG288" s="44">
        <v>80</v>
      </c>
      <c r="AH288" s="44">
        <v>80</v>
      </c>
      <c r="AI288" s="46">
        <v>29.959</v>
      </c>
      <c r="AJ288" s="46" t="s">
        <v>1213</v>
      </c>
      <c r="AK288" s="46" t="s">
        <v>907</v>
      </c>
      <c r="AL288" s="46"/>
      <c r="AM288" s="47"/>
      <c r="AN288" s="47"/>
      <c r="AO288" s="47"/>
      <c r="AP288" s="47"/>
      <c r="AQ288" s="47"/>
      <c r="AR288" s="47"/>
      <c r="AS288" s="48"/>
      <c r="AT288" s="48"/>
      <c r="AU288" s="48"/>
      <c r="AV288" s="49"/>
      <c r="AW288" s="49"/>
      <c r="AX288" s="49"/>
      <c r="AY288" s="50" t="s">
        <v>841</v>
      </c>
      <c r="AZ288" s="50"/>
      <c r="BA288" s="50"/>
      <c r="BB288" s="51"/>
      <c r="BC288" s="51"/>
      <c r="BD288" s="51"/>
      <c r="BE288" s="51"/>
      <c r="BF288" s="51"/>
      <c r="BG288" s="51"/>
      <c r="BH288" s="52"/>
      <c r="BI288" s="52"/>
      <c r="BJ288" s="52"/>
      <c r="BK288" s="52"/>
      <c r="BL288" s="53">
        <v>1</v>
      </c>
      <c r="BM288" s="54"/>
      <c r="BN288" s="55">
        <v>2.65E-3</v>
      </c>
      <c r="BO288" s="44"/>
      <c r="BP288" s="44">
        <v>0</v>
      </c>
      <c r="BQ288" s="44">
        <v>0</v>
      </c>
      <c r="BR288" s="44">
        <v>0</v>
      </c>
      <c r="BS288" s="44">
        <v>0</v>
      </c>
      <c r="BT288" s="44">
        <v>0</v>
      </c>
      <c r="BU288" s="56"/>
      <c r="BV288" s="50"/>
      <c r="BW288" s="50"/>
      <c r="BX288" s="50"/>
      <c r="BY288" s="50"/>
      <c r="BZ288" s="50"/>
      <c r="CA288" s="50"/>
      <c r="CB288" s="57"/>
      <c r="CC288" s="148">
        <v>2.65E-3</v>
      </c>
      <c r="CD288" s="148">
        <v>2.65E-3</v>
      </c>
      <c r="CE288" s="148">
        <v>2.65E-3</v>
      </c>
      <c r="CF288" s="148">
        <v>2.65E-3</v>
      </c>
      <c r="CG288" s="148">
        <v>2.65E-3</v>
      </c>
      <c r="CH288" s="148">
        <v>2.65E-3</v>
      </c>
      <c r="CI288" s="56"/>
      <c r="CJ288" s="59"/>
      <c r="CK288" s="59"/>
      <c r="CL288" s="59"/>
      <c r="CM288" s="59"/>
      <c r="CN288" s="59"/>
      <c r="CO288" s="59"/>
      <c r="CP288" s="60"/>
      <c r="CQ288" s="61"/>
      <c r="CR288" s="61"/>
      <c r="CS288" s="61"/>
      <c r="CT288" s="61"/>
      <c r="CU288" s="61"/>
      <c r="CV288" s="61"/>
      <c r="CW288" s="62"/>
      <c r="CX288" s="63"/>
      <c r="CY288" s="63"/>
      <c r="CZ288" s="63"/>
      <c r="DA288" s="63"/>
      <c r="DB288" s="63"/>
      <c r="DC288" s="63"/>
      <c r="DD288" s="64"/>
      <c r="DE288" s="65"/>
      <c r="DF288" s="65"/>
      <c r="DG288" s="65"/>
      <c r="DH288" s="65"/>
      <c r="DI288" s="65"/>
      <c r="DJ288" s="65"/>
      <c r="DK288" s="66" t="s">
        <v>1189</v>
      </c>
      <c r="DL288" s="62"/>
      <c r="DM288" s="67"/>
      <c r="DN288" s="67"/>
      <c r="DO288" s="67"/>
      <c r="DP288" s="67"/>
      <c r="DQ288" s="67"/>
      <c r="DR288" s="67"/>
      <c r="DS288" s="68"/>
    </row>
    <row r="289" spans="1:123" x14ac:dyDescent="0.3">
      <c r="A289" s="168" t="s">
        <v>310</v>
      </c>
      <c r="B289" s="40" t="s">
        <v>1214</v>
      </c>
      <c r="C289" s="69" t="s">
        <v>1222</v>
      </c>
      <c r="D289" s="69" t="s">
        <v>1200</v>
      </c>
      <c r="E289" s="69" t="s">
        <v>1224</v>
      </c>
      <c r="F289" s="69" t="s">
        <v>685</v>
      </c>
      <c r="G289" s="70" t="s">
        <v>1361</v>
      </c>
      <c r="H289" s="157" t="s">
        <v>1036</v>
      </c>
      <c r="I289" s="42">
        <f t="shared" si="43"/>
        <v>1123.2</v>
      </c>
      <c r="J289" s="169">
        <v>1107</v>
      </c>
      <c r="K289" s="169">
        <v>1080</v>
      </c>
      <c r="L289" s="169">
        <v>1053</v>
      </c>
      <c r="M289" s="169">
        <v>1026</v>
      </c>
      <c r="N289" s="169">
        <v>1012.5</v>
      </c>
      <c r="O289" s="169">
        <v>999</v>
      </c>
      <c r="P289" s="72"/>
      <c r="Q289" s="42">
        <f t="shared" si="41"/>
        <v>14</v>
      </c>
      <c r="R289" s="169">
        <v>14</v>
      </c>
      <c r="S289" s="169">
        <v>14</v>
      </c>
      <c r="T289" s="169">
        <v>13</v>
      </c>
      <c r="U289" s="169">
        <v>12</v>
      </c>
      <c r="V289" s="169">
        <v>12</v>
      </c>
      <c r="W289" s="169">
        <v>12</v>
      </c>
      <c r="X289" s="42">
        <f t="shared" si="42"/>
        <v>0.05</v>
      </c>
      <c r="Y289" s="169">
        <v>0.05</v>
      </c>
      <c r="Z289" s="169">
        <v>0.05</v>
      </c>
      <c r="AA289" s="169">
        <v>0.05</v>
      </c>
      <c r="AB289" s="169">
        <v>0.05</v>
      </c>
      <c r="AC289" s="169">
        <v>0.05</v>
      </c>
      <c r="AD289" s="169">
        <v>0.05</v>
      </c>
      <c r="AE289" s="44">
        <f>[3]Parameters!$B$38</f>
        <v>0.05</v>
      </c>
      <c r="AF289" s="72"/>
      <c r="AG289" s="72">
        <v>30</v>
      </c>
      <c r="AH289" s="72">
        <v>30</v>
      </c>
      <c r="AI289" s="73">
        <v>11.91</v>
      </c>
      <c r="AJ289" s="73" t="s">
        <v>1213</v>
      </c>
      <c r="AK289" s="73" t="s">
        <v>1362</v>
      </c>
      <c r="AL289" s="73"/>
      <c r="AM289" s="74"/>
      <c r="AN289" s="74"/>
      <c r="AO289" s="74"/>
      <c r="AP289" s="74"/>
      <c r="AQ289" s="74"/>
      <c r="AR289" s="74"/>
      <c r="AS289" s="75"/>
      <c r="AT289" s="75"/>
      <c r="AU289" s="75"/>
      <c r="AV289" s="76"/>
      <c r="AW289" s="76"/>
      <c r="AX289" s="76"/>
      <c r="AY289" s="77" t="s">
        <v>841</v>
      </c>
      <c r="AZ289" s="77"/>
      <c r="BA289" s="77"/>
      <c r="BB289" s="77"/>
      <c r="BC289" s="77"/>
      <c r="BD289" s="77"/>
      <c r="BE289" s="77"/>
      <c r="BF289" s="77"/>
      <c r="BG289" s="77"/>
      <c r="BH289" s="78"/>
      <c r="BI289" s="78"/>
      <c r="BJ289" s="78"/>
      <c r="BK289" s="78"/>
      <c r="BL289" s="79">
        <v>1</v>
      </c>
      <c r="BM289" s="80"/>
      <c r="BN289" s="109">
        <v>8.8650499999999965</v>
      </c>
      <c r="BO289" s="72"/>
      <c r="BP289" s="72">
        <v>0.95710000000000017</v>
      </c>
      <c r="BQ289" s="72">
        <v>2.7525999999999997</v>
      </c>
      <c r="BR289" s="72">
        <v>5.1553499999999994</v>
      </c>
      <c r="BS289" s="72">
        <v>0</v>
      </c>
      <c r="BT289" s="72">
        <v>0</v>
      </c>
      <c r="BU289" s="56"/>
      <c r="BV289" s="77"/>
      <c r="BW289" s="77"/>
      <c r="BX289" s="77"/>
      <c r="BY289" s="77"/>
      <c r="BZ289" s="77"/>
      <c r="CA289" s="77"/>
      <c r="CB289" s="160"/>
      <c r="CC289" s="161">
        <v>145</v>
      </c>
      <c r="CD289" s="161">
        <v>145</v>
      </c>
      <c r="CE289" s="161">
        <v>145</v>
      </c>
      <c r="CF289" s="161">
        <v>145</v>
      </c>
      <c r="CG289" s="161">
        <v>145</v>
      </c>
      <c r="CH289" s="162">
        <v>145</v>
      </c>
      <c r="CI289" s="56"/>
      <c r="CJ289" s="83"/>
      <c r="CK289" s="83"/>
      <c r="CL289" s="83"/>
      <c r="CM289" s="83"/>
      <c r="CN289" s="83"/>
      <c r="CO289" s="83"/>
      <c r="CP289" s="60"/>
      <c r="CQ289" s="84"/>
      <c r="CR289" s="84"/>
      <c r="CS289" s="84"/>
      <c r="CT289" s="84"/>
      <c r="CU289" s="84"/>
      <c r="CV289" s="84"/>
      <c r="CW289" s="62"/>
      <c r="CX289" s="85"/>
      <c r="CY289" s="85"/>
      <c r="CZ289" s="85"/>
      <c r="DA289" s="85"/>
      <c r="DB289" s="85"/>
      <c r="DC289" s="85"/>
      <c r="DD289" s="64"/>
      <c r="DE289" s="86"/>
      <c r="DF289" s="86"/>
      <c r="DG289" s="86"/>
      <c r="DH289" s="86"/>
      <c r="DI289" s="86"/>
      <c r="DJ289" s="86"/>
      <c r="DK289" s="87" t="s">
        <v>1189</v>
      </c>
      <c r="DL289" s="62"/>
      <c r="DM289" s="88"/>
      <c r="DN289" s="88"/>
      <c r="DO289" s="88"/>
      <c r="DP289" s="88"/>
      <c r="DQ289" s="88"/>
      <c r="DR289" s="88"/>
      <c r="DS289" s="68"/>
    </row>
    <row r="290" spans="1:123" x14ac:dyDescent="0.3">
      <c r="A290" s="168" t="s">
        <v>311</v>
      </c>
      <c r="B290" s="40" t="s">
        <v>1214</v>
      </c>
      <c r="C290" s="40" t="s">
        <v>1222</v>
      </c>
      <c r="D290" s="69" t="s">
        <v>1200</v>
      </c>
      <c r="E290" s="40" t="s">
        <v>1224</v>
      </c>
      <c r="F290" s="69" t="s">
        <v>685</v>
      </c>
      <c r="G290" s="41" t="s">
        <v>1363</v>
      </c>
      <c r="H290" s="155" t="s">
        <v>1036</v>
      </c>
      <c r="I290" s="42">
        <f t="shared" si="43"/>
        <v>556.99199999999996</v>
      </c>
      <c r="J290" s="138">
        <v>535.67999999999995</v>
      </c>
      <c r="K290" s="138">
        <v>500.16</v>
      </c>
      <c r="L290" s="138">
        <v>450</v>
      </c>
      <c r="M290" s="138">
        <v>400</v>
      </c>
      <c r="N290" s="138">
        <v>350</v>
      </c>
      <c r="O290" s="138">
        <v>320</v>
      </c>
      <c r="P290" s="44"/>
      <c r="Q290" s="42">
        <f t="shared" si="41"/>
        <v>16.285535199999998</v>
      </c>
      <c r="R290" s="138">
        <v>15.312087999999999</v>
      </c>
      <c r="S290" s="138">
        <v>13.689675999999999</v>
      </c>
      <c r="T290" s="138">
        <v>12.007748352599997</v>
      </c>
      <c r="U290" s="138">
        <v>10.325820705199996</v>
      </c>
      <c r="V290" s="138">
        <v>9.427804488227121</v>
      </c>
      <c r="W290" s="138">
        <v>8.5297882712542474</v>
      </c>
      <c r="X290" s="42">
        <f t="shared" si="42"/>
        <v>0</v>
      </c>
      <c r="Y290" s="138">
        <v>0</v>
      </c>
      <c r="Z290" s="138">
        <v>0</v>
      </c>
      <c r="AA290" s="138">
        <v>0</v>
      </c>
      <c r="AB290" s="138">
        <v>0</v>
      </c>
      <c r="AC290" s="138">
        <v>0</v>
      </c>
      <c r="AD290" s="138">
        <v>0</v>
      </c>
      <c r="AE290" s="44">
        <f>[3]Parameters!$B$38</f>
        <v>0.05</v>
      </c>
      <c r="AF290" s="44"/>
      <c r="AG290" s="44">
        <v>30</v>
      </c>
      <c r="AH290" s="44">
        <v>30</v>
      </c>
      <c r="AI290" s="46">
        <v>3.7679999999999998</v>
      </c>
      <c r="AJ290" s="46" t="s">
        <v>1213</v>
      </c>
      <c r="AK290" s="46" t="s">
        <v>1364</v>
      </c>
      <c r="AL290" s="46"/>
      <c r="AM290" s="47"/>
      <c r="AN290" s="47"/>
      <c r="AO290" s="47"/>
      <c r="AP290" s="47"/>
      <c r="AQ290" s="47"/>
      <c r="AR290" s="47"/>
      <c r="AS290" s="48"/>
      <c r="AT290" s="48"/>
      <c r="AU290" s="48"/>
      <c r="AV290" s="49"/>
      <c r="AW290" s="49"/>
      <c r="AX290" s="49"/>
      <c r="AY290" s="50" t="s">
        <v>841</v>
      </c>
      <c r="AZ290" s="50"/>
      <c r="BA290" s="50"/>
      <c r="BB290" s="51"/>
      <c r="BC290" s="51"/>
      <c r="BD290" s="51"/>
      <c r="BE290" s="51"/>
      <c r="BF290" s="51"/>
      <c r="BG290" s="51"/>
      <c r="BH290" s="52"/>
      <c r="BI290" s="52"/>
      <c r="BJ290" s="52"/>
      <c r="BK290" s="52"/>
      <c r="BL290" s="53">
        <v>1</v>
      </c>
      <c r="BM290" s="54"/>
      <c r="BN290" s="55">
        <v>9.5330100000000009</v>
      </c>
      <c r="BO290" s="44"/>
      <c r="BP290" s="44">
        <v>8.9999999999999993E-3</v>
      </c>
      <c r="BQ290" s="44">
        <v>8.4000000000000005E-2</v>
      </c>
      <c r="BR290" s="44">
        <v>9.4400100000000009</v>
      </c>
      <c r="BS290" s="44">
        <v>9.0949470177292826E-16</v>
      </c>
      <c r="BT290" s="44">
        <v>0</v>
      </c>
      <c r="BU290" s="56"/>
      <c r="BV290" s="50"/>
      <c r="BW290" s="50"/>
      <c r="BX290" s="50"/>
      <c r="BY290" s="50"/>
      <c r="BZ290" s="50"/>
      <c r="CA290" s="50"/>
      <c r="CB290" s="163"/>
      <c r="CC290" s="148">
        <v>289</v>
      </c>
      <c r="CD290" s="148">
        <v>289</v>
      </c>
      <c r="CE290" s="148">
        <v>289</v>
      </c>
      <c r="CF290" s="148">
        <v>289</v>
      </c>
      <c r="CG290" s="148">
        <v>289</v>
      </c>
      <c r="CH290" s="164">
        <v>289</v>
      </c>
      <c r="CI290" s="56"/>
      <c r="CJ290" s="59"/>
      <c r="CK290" s="59"/>
      <c r="CL290" s="59"/>
      <c r="CM290" s="59"/>
      <c r="CN290" s="59"/>
      <c r="CO290" s="59"/>
      <c r="CP290" s="60"/>
      <c r="CQ290" s="61"/>
      <c r="CR290" s="61"/>
      <c r="CS290" s="61"/>
      <c r="CT290" s="61"/>
      <c r="CU290" s="61"/>
      <c r="CV290" s="61"/>
      <c r="CW290" s="62"/>
      <c r="CX290" s="63"/>
      <c r="CY290" s="63"/>
      <c r="CZ290" s="63"/>
      <c r="DA290" s="63"/>
      <c r="DB290" s="63"/>
      <c r="DC290" s="63"/>
      <c r="DD290" s="64"/>
      <c r="DE290" s="65"/>
      <c r="DF290" s="65"/>
      <c r="DG290" s="65"/>
      <c r="DH290" s="65"/>
      <c r="DI290" s="65"/>
      <c r="DJ290" s="65"/>
      <c r="DK290" s="66" t="s">
        <v>1189</v>
      </c>
      <c r="DL290" s="62"/>
      <c r="DM290" s="67"/>
      <c r="DN290" s="67"/>
      <c r="DO290" s="67"/>
      <c r="DP290" s="67"/>
      <c r="DQ290" s="67"/>
      <c r="DR290" s="67"/>
      <c r="DS290" s="68"/>
    </row>
    <row r="291" spans="1:123" x14ac:dyDescent="0.3">
      <c r="A291" s="168" t="s">
        <v>312</v>
      </c>
      <c r="B291" s="40" t="s">
        <v>1214</v>
      </c>
      <c r="C291" s="69" t="s">
        <v>1222</v>
      </c>
      <c r="D291" s="69" t="s">
        <v>1200</v>
      </c>
      <c r="E291" s="69" t="s">
        <v>1224</v>
      </c>
      <c r="F291" s="69" t="s">
        <v>685</v>
      </c>
      <c r="G291" s="70" t="s">
        <v>1365</v>
      </c>
      <c r="H291" s="157" t="s">
        <v>1036</v>
      </c>
      <c r="I291" s="42">
        <f t="shared" si="43"/>
        <v>3420.1439999999998</v>
      </c>
      <c r="J291" s="169">
        <v>3243.24</v>
      </c>
      <c r="K291" s="169">
        <v>2948.4</v>
      </c>
      <c r="L291" s="169">
        <v>2885.22</v>
      </c>
      <c r="M291" s="169">
        <v>2822.04</v>
      </c>
      <c r="N291" s="169">
        <v>2758.86</v>
      </c>
      <c r="O291" s="169">
        <v>2695.68</v>
      </c>
      <c r="P291" s="72"/>
      <c r="Q291" s="42">
        <f t="shared" si="41"/>
        <v>109.82465310058592</v>
      </c>
      <c r="R291" s="169">
        <v>105.81163275146483</v>
      </c>
      <c r="S291" s="169">
        <v>99.123265502929669</v>
      </c>
      <c r="T291" s="169">
        <v>93.230173924639445</v>
      </c>
      <c r="U291" s="169">
        <v>87.33708234634922</v>
      </c>
      <c r="V291" s="169">
        <v>82.1447047361453</v>
      </c>
      <c r="W291" s="169">
        <v>76.95232712594138</v>
      </c>
      <c r="X291" s="42">
        <f t="shared" si="42"/>
        <v>2.7779999999999999E-2</v>
      </c>
      <c r="Y291" s="169">
        <v>2.7779999999999999E-2</v>
      </c>
      <c r="Z291" s="169">
        <v>2.7779999999999999E-2</v>
      </c>
      <c r="AA291" s="169">
        <v>2.7779999999999999E-2</v>
      </c>
      <c r="AB291" s="169">
        <v>2.7779999999999999E-2</v>
      </c>
      <c r="AC291" s="169">
        <v>2.7779999999999999E-2</v>
      </c>
      <c r="AD291" s="169">
        <v>2.7779999999999999E-2</v>
      </c>
      <c r="AE291" s="44">
        <f>[3]Parameters!$B$38</f>
        <v>0.05</v>
      </c>
      <c r="AF291" s="72"/>
      <c r="AG291" s="72">
        <v>25</v>
      </c>
      <c r="AH291" s="72">
        <v>25</v>
      </c>
      <c r="AI291" s="73">
        <v>3.7679999999999998</v>
      </c>
      <c r="AJ291" s="73" t="s">
        <v>1213</v>
      </c>
      <c r="AK291" s="73" t="s">
        <v>1364</v>
      </c>
      <c r="AL291" s="73"/>
      <c r="AM291" s="74"/>
      <c r="AN291" s="74"/>
      <c r="AO291" s="74"/>
      <c r="AP291" s="74"/>
      <c r="AQ291" s="74"/>
      <c r="AR291" s="74"/>
      <c r="AS291" s="75"/>
      <c r="AT291" s="75"/>
      <c r="AU291" s="75"/>
      <c r="AV291" s="76"/>
      <c r="AW291" s="76"/>
      <c r="AX291" s="76"/>
      <c r="AY291" s="77" t="s">
        <v>841</v>
      </c>
      <c r="AZ291" s="77"/>
      <c r="BA291" s="77"/>
      <c r="BB291" s="77"/>
      <c r="BC291" s="77"/>
      <c r="BD291" s="77"/>
      <c r="BE291" s="77"/>
      <c r="BF291" s="77"/>
      <c r="BG291" s="77"/>
      <c r="BH291" s="78"/>
      <c r="BI291" s="78"/>
      <c r="BJ291" s="78"/>
      <c r="BK291" s="78"/>
      <c r="BL291" s="79">
        <v>1</v>
      </c>
      <c r="BM291" s="80"/>
      <c r="BN291" s="109">
        <v>0</v>
      </c>
      <c r="BO291" s="72"/>
      <c r="BP291" s="72">
        <v>0</v>
      </c>
      <c r="BQ291" s="72">
        <v>0</v>
      </c>
      <c r="BR291" s="72">
        <v>0</v>
      </c>
      <c r="BS291" s="72">
        <v>0</v>
      </c>
      <c r="BT291" s="72">
        <v>0</v>
      </c>
      <c r="BU291" s="56"/>
      <c r="BV291" s="77"/>
      <c r="BW291" s="77"/>
      <c r="BX291" s="77"/>
      <c r="BY291" s="77"/>
      <c r="BZ291" s="77"/>
      <c r="CA291" s="77"/>
      <c r="CB291" s="163"/>
      <c r="CC291" s="148"/>
      <c r="CD291" s="148"/>
      <c r="CE291" s="148"/>
      <c r="CF291" s="148"/>
      <c r="CG291" s="148"/>
      <c r="CH291" s="164"/>
      <c r="CI291" s="56"/>
      <c r="CJ291" s="83"/>
      <c r="CK291" s="83"/>
      <c r="CL291" s="83"/>
      <c r="CM291" s="83"/>
      <c r="CN291" s="83"/>
      <c r="CO291" s="83"/>
      <c r="CP291" s="60"/>
      <c r="CQ291" s="84"/>
      <c r="CR291" s="84"/>
      <c r="CS291" s="84"/>
      <c r="CT291" s="84"/>
      <c r="CU291" s="84"/>
      <c r="CV291" s="84"/>
      <c r="CW291" s="62"/>
      <c r="CX291" s="85"/>
      <c r="CY291" s="85"/>
      <c r="CZ291" s="85"/>
      <c r="DA291" s="85"/>
      <c r="DB291" s="85"/>
      <c r="DC291" s="85"/>
      <c r="DD291" s="64"/>
      <c r="DE291" s="86"/>
      <c r="DF291" s="86"/>
      <c r="DG291" s="86"/>
      <c r="DH291" s="86"/>
      <c r="DI291" s="86"/>
      <c r="DJ291" s="86"/>
      <c r="DK291" s="87" t="s">
        <v>1189</v>
      </c>
      <c r="DL291" s="62"/>
      <c r="DM291" s="88"/>
      <c r="DN291" s="88"/>
      <c r="DO291" s="88"/>
      <c r="DP291" s="88"/>
      <c r="DQ291" s="88"/>
      <c r="DR291" s="88"/>
      <c r="DS291" s="68"/>
    </row>
    <row r="292" spans="1:123" x14ac:dyDescent="0.3">
      <c r="A292" s="168" t="s">
        <v>313</v>
      </c>
      <c r="B292" s="69" t="s">
        <v>1214</v>
      </c>
      <c r="C292" s="69" t="s">
        <v>1222</v>
      </c>
      <c r="D292" s="69" t="s">
        <v>1205</v>
      </c>
      <c r="E292" s="69" t="s">
        <v>1224</v>
      </c>
      <c r="F292" s="69" t="s">
        <v>699</v>
      </c>
      <c r="G292" s="70" t="s">
        <v>1366</v>
      </c>
      <c r="H292" s="157" t="s">
        <v>1036</v>
      </c>
      <c r="I292" s="42">
        <f t="shared" si="43"/>
        <v>2584.9290240000005</v>
      </c>
      <c r="J292" s="169">
        <v>2584.9290240000005</v>
      </c>
      <c r="K292" s="169">
        <v>2584.9290240000005</v>
      </c>
      <c r="L292" s="138">
        <v>2584.9290240000005</v>
      </c>
      <c r="M292" s="138">
        <v>2584.9290240000005</v>
      </c>
      <c r="N292" s="138">
        <v>2584.9290240000005</v>
      </c>
      <c r="O292" s="169">
        <v>2584.9290240000005</v>
      </c>
      <c r="P292" s="72"/>
      <c r="Q292" s="42">
        <f t="shared" si="41"/>
        <v>35.150000000000006</v>
      </c>
      <c r="R292" s="169">
        <v>35.150000000000006</v>
      </c>
      <c r="S292" s="169">
        <v>35.150000000000006</v>
      </c>
      <c r="T292" s="169">
        <v>35.150000000000006</v>
      </c>
      <c r="U292" s="169">
        <v>35.150000000000006</v>
      </c>
      <c r="V292" s="169">
        <v>35.150000000000006</v>
      </c>
      <c r="W292" s="169">
        <v>35.150000000000006</v>
      </c>
      <c r="X292" s="42">
        <f t="shared" si="42"/>
        <v>0.7871700152176383</v>
      </c>
      <c r="Y292" s="169">
        <v>0.7871700152176383</v>
      </c>
      <c r="Z292" s="169">
        <v>0.7871700152176383</v>
      </c>
      <c r="AA292" s="169">
        <v>0.7871700152176383</v>
      </c>
      <c r="AB292" s="169">
        <v>0.7871700152176383</v>
      </c>
      <c r="AC292" s="169">
        <v>0.7871700152176383</v>
      </c>
      <c r="AD292" s="169">
        <v>0.7871700152176383</v>
      </c>
      <c r="AE292" s="44">
        <f>[3]Parameters!$B$38</f>
        <v>0.05</v>
      </c>
      <c r="AF292" s="72"/>
      <c r="AG292" s="72">
        <v>40</v>
      </c>
      <c r="AH292" s="72">
        <v>40</v>
      </c>
      <c r="AI292" s="73">
        <v>29.959</v>
      </c>
      <c r="AJ292" s="73" t="s">
        <v>1213</v>
      </c>
      <c r="AK292" s="73" t="s">
        <v>907</v>
      </c>
      <c r="AL292" s="73"/>
      <c r="AM292" s="74"/>
      <c r="AN292" s="74"/>
      <c r="AO292" s="74"/>
      <c r="AP292" s="74"/>
      <c r="AQ292" s="74"/>
      <c r="AR292" s="74"/>
      <c r="AS292" s="75"/>
      <c r="AT292" s="75"/>
      <c r="AU292" s="75"/>
      <c r="AV292" s="76"/>
      <c r="AW292" s="76"/>
      <c r="AX292" s="76"/>
      <c r="AY292" s="77" t="s">
        <v>841</v>
      </c>
      <c r="AZ292" s="77"/>
      <c r="BA292" s="77"/>
      <c r="BB292" s="77"/>
      <c r="BC292" s="77"/>
      <c r="BD292" s="77"/>
      <c r="BE292" s="77"/>
      <c r="BF292" s="77"/>
      <c r="BG292" s="77"/>
      <c r="BH292" s="78"/>
      <c r="BI292" s="78"/>
      <c r="BJ292" s="78"/>
      <c r="BK292" s="78"/>
      <c r="BL292" s="79">
        <v>1</v>
      </c>
      <c r="BM292" s="80"/>
      <c r="BN292" s="109">
        <v>0</v>
      </c>
      <c r="BO292" s="89"/>
      <c r="BP292" s="72">
        <v>0</v>
      </c>
      <c r="BQ292" s="72">
        <v>0</v>
      </c>
      <c r="BR292" s="72">
        <v>0</v>
      </c>
      <c r="BS292" s="72">
        <v>0</v>
      </c>
      <c r="BT292" s="72">
        <v>0</v>
      </c>
      <c r="BU292" s="56"/>
      <c r="BV292" s="77"/>
      <c r="BW292" s="77"/>
      <c r="BX292" s="77"/>
      <c r="BY292" s="77"/>
      <c r="BZ292" s="77"/>
      <c r="CA292" s="77"/>
      <c r="CB292" s="57"/>
      <c r="CC292" s="82">
        <v>250</v>
      </c>
      <c r="CD292" s="82">
        <v>250</v>
      </c>
      <c r="CE292" s="82">
        <v>250</v>
      </c>
      <c r="CF292" s="82">
        <v>250</v>
      </c>
      <c r="CG292" s="82">
        <v>250</v>
      </c>
      <c r="CH292" s="82">
        <v>250</v>
      </c>
      <c r="CI292" s="56"/>
      <c r="CJ292" s="83"/>
      <c r="CK292" s="83"/>
      <c r="CL292" s="83"/>
      <c r="CM292" s="83"/>
      <c r="CN292" s="83"/>
      <c r="CO292" s="83"/>
      <c r="CP292" s="60"/>
      <c r="CQ292" s="84"/>
      <c r="CR292" s="84"/>
      <c r="CS292" s="84"/>
      <c r="CT292" s="84"/>
      <c r="CU292" s="84"/>
      <c r="CV292" s="84"/>
      <c r="CW292" s="62"/>
      <c r="CX292" s="85"/>
      <c r="CY292" s="85"/>
      <c r="CZ292" s="85"/>
      <c r="DA292" s="85"/>
      <c r="DB292" s="85"/>
      <c r="DC292" s="85"/>
      <c r="DD292" s="64"/>
      <c r="DE292" s="86"/>
      <c r="DF292" s="86"/>
      <c r="DG292" s="86"/>
      <c r="DH292" s="86"/>
      <c r="DI292" s="86"/>
      <c r="DJ292" s="86"/>
      <c r="DK292" s="66" t="s">
        <v>1189</v>
      </c>
      <c r="DL292" s="62"/>
      <c r="DM292" s="88"/>
      <c r="DN292" s="88"/>
      <c r="DO292" s="88"/>
      <c r="DP292" s="88"/>
      <c r="DQ292" s="88"/>
      <c r="DR292" s="88"/>
      <c r="DS292" s="68"/>
    </row>
    <row r="293" spans="1:123" x14ac:dyDescent="0.3">
      <c r="A293" s="168" t="s">
        <v>314</v>
      </c>
      <c r="B293" s="40" t="s">
        <v>1214</v>
      </c>
      <c r="C293" s="40" t="s">
        <v>1222</v>
      </c>
      <c r="D293" s="69" t="s">
        <v>1205</v>
      </c>
      <c r="E293" s="40" t="s">
        <v>1224</v>
      </c>
      <c r="F293" s="69" t="s">
        <v>699</v>
      </c>
      <c r="G293" s="41" t="s">
        <v>1367</v>
      </c>
      <c r="H293" s="155" t="s">
        <v>1036</v>
      </c>
      <c r="I293" s="42">
        <f t="shared" si="43"/>
        <v>2643.4300492800003</v>
      </c>
      <c r="J293" s="138">
        <v>2629.1449152000005</v>
      </c>
      <c r="K293" s="138">
        <v>2605.3363584000008</v>
      </c>
      <c r="L293" s="138">
        <v>2600.2345248000006</v>
      </c>
      <c r="M293" s="138">
        <v>2595.1326912000004</v>
      </c>
      <c r="N293" s="138">
        <v>2590.0308576000007</v>
      </c>
      <c r="O293" s="138">
        <v>2584.9290240000005</v>
      </c>
      <c r="P293" s="44"/>
      <c r="Q293" s="42">
        <f t="shared" si="41"/>
        <v>46.410000000000004</v>
      </c>
      <c r="R293" s="138">
        <v>45.825000000000003</v>
      </c>
      <c r="S293" s="138">
        <v>44.85</v>
      </c>
      <c r="T293" s="138">
        <v>44.362499999999997</v>
      </c>
      <c r="U293" s="138">
        <v>43.875</v>
      </c>
      <c r="V293" s="138">
        <v>42.9</v>
      </c>
      <c r="W293" s="138">
        <v>41.924999999999997</v>
      </c>
      <c r="X293" s="42">
        <f t="shared" si="42"/>
        <v>1.4224451949782146</v>
      </c>
      <c r="Y293" s="138">
        <v>1.4057095293697941</v>
      </c>
      <c r="Z293" s="138">
        <v>1.3778167533557599</v>
      </c>
      <c r="AA293" s="138">
        <v>1.3526361681338919</v>
      </c>
      <c r="AB293" s="138">
        <v>1.3274555829120243</v>
      </c>
      <c r="AC293" s="138">
        <v>1.3031953840486059</v>
      </c>
      <c r="AD293" s="138">
        <v>1.2789351851851876</v>
      </c>
      <c r="AE293" s="44">
        <f>[3]Parameters!$B$38</f>
        <v>0.05</v>
      </c>
      <c r="AF293" s="44"/>
      <c r="AG293" s="44">
        <v>40</v>
      </c>
      <c r="AH293" s="44">
        <v>40</v>
      </c>
      <c r="AI293" s="46">
        <v>29.959</v>
      </c>
      <c r="AJ293" s="46" t="s">
        <v>1213</v>
      </c>
      <c r="AK293" s="46" t="s">
        <v>907</v>
      </c>
      <c r="AL293" s="46"/>
      <c r="AM293" s="47"/>
      <c r="AN293" s="47"/>
      <c r="AO293" s="47"/>
      <c r="AP293" s="47"/>
      <c r="AQ293" s="47"/>
      <c r="AR293" s="47"/>
      <c r="AS293" s="48"/>
      <c r="AT293" s="48"/>
      <c r="AU293" s="48"/>
      <c r="AV293" s="49"/>
      <c r="AW293" s="49"/>
      <c r="AX293" s="49"/>
      <c r="AY293" s="50" t="s">
        <v>841</v>
      </c>
      <c r="AZ293" s="50"/>
      <c r="BA293" s="50"/>
      <c r="BB293" s="51"/>
      <c r="BC293" s="51"/>
      <c r="BD293" s="51"/>
      <c r="BE293" s="51"/>
      <c r="BF293" s="51"/>
      <c r="BG293" s="51"/>
      <c r="BH293" s="52"/>
      <c r="BI293" s="52"/>
      <c r="BJ293" s="52"/>
      <c r="BK293" s="52"/>
      <c r="BL293" s="53">
        <v>1</v>
      </c>
      <c r="BM293" s="54"/>
      <c r="BN293" s="109">
        <v>0</v>
      </c>
      <c r="BO293" s="89"/>
      <c r="BP293" s="44">
        <v>0</v>
      </c>
      <c r="BQ293" s="44">
        <v>0</v>
      </c>
      <c r="BR293" s="44">
        <v>0</v>
      </c>
      <c r="BS293" s="44">
        <v>0</v>
      </c>
      <c r="BT293" s="44">
        <v>0</v>
      </c>
      <c r="BU293" s="56"/>
      <c r="BV293" s="50"/>
      <c r="BW293" s="50"/>
      <c r="BX293" s="50"/>
      <c r="BY293" s="50"/>
      <c r="BZ293" s="50"/>
      <c r="CA293" s="50"/>
      <c r="CB293" s="57"/>
      <c r="CC293" s="82">
        <v>250</v>
      </c>
      <c r="CD293" s="82">
        <v>250</v>
      </c>
      <c r="CE293" s="82">
        <v>250</v>
      </c>
      <c r="CF293" s="82">
        <v>250</v>
      </c>
      <c r="CG293" s="82">
        <v>250</v>
      </c>
      <c r="CH293" s="82">
        <v>250</v>
      </c>
      <c r="CI293" s="56"/>
      <c r="CJ293" s="59"/>
      <c r="CK293" s="59"/>
      <c r="CL293" s="59"/>
      <c r="CM293" s="59"/>
      <c r="CN293" s="59"/>
      <c r="CO293" s="59"/>
      <c r="CP293" s="60"/>
      <c r="CQ293" s="61"/>
      <c r="CR293" s="61"/>
      <c r="CS293" s="61"/>
      <c r="CT293" s="61"/>
      <c r="CU293" s="61"/>
      <c r="CV293" s="61"/>
      <c r="CW293" s="62"/>
      <c r="CX293" s="63"/>
      <c r="CY293" s="63"/>
      <c r="CZ293" s="63"/>
      <c r="DA293" s="63"/>
      <c r="DB293" s="63"/>
      <c r="DC293" s="63"/>
      <c r="DD293" s="64"/>
      <c r="DE293" s="65"/>
      <c r="DF293" s="65"/>
      <c r="DG293" s="65"/>
      <c r="DH293" s="65"/>
      <c r="DI293" s="65"/>
      <c r="DJ293" s="65"/>
      <c r="DK293" s="87" t="s">
        <v>1189</v>
      </c>
      <c r="DL293" s="62"/>
      <c r="DM293" s="67"/>
      <c r="DN293" s="67"/>
      <c r="DO293" s="67"/>
      <c r="DP293" s="67"/>
      <c r="DQ293" s="67"/>
      <c r="DR293" s="67"/>
      <c r="DS293" s="68"/>
    </row>
    <row r="294" spans="1:123" x14ac:dyDescent="0.3">
      <c r="A294" s="168" t="s">
        <v>315</v>
      </c>
      <c r="B294" s="69" t="s">
        <v>1214</v>
      </c>
      <c r="C294" s="69" t="s">
        <v>1222</v>
      </c>
      <c r="D294" s="69" t="s">
        <v>1205</v>
      </c>
      <c r="E294" s="69" t="s">
        <v>1224</v>
      </c>
      <c r="F294" s="69" t="s">
        <v>699</v>
      </c>
      <c r="G294" s="70" t="s">
        <v>1368</v>
      </c>
      <c r="H294" s="157" t="s">
        <v>1036</v>
      </c>
      <c r="I294" s="42">
        <f t="shared" si="43"/>
        <v>5095.6297703424016</v>
      </c>
      <c r="J294" s="169">
        <v>5025.1020226560013</v>
      </c>
      <c r="K294" s="169">
        <v>4907.5557765120011</v>
      </c>
      <c r="L294" s="138">
        <v>4841.4360130560017</v>
      </c>
      <c r="M294" s="138">
        <v>4775.3162496000014</v>
      </c>
      <c r="N294" s="138">
        <v>4701.8498457600017</v>
      </c>
      <c r="O294" s="169">
        <v>4628.3834419200011</v>
      </c>
      <c r="P294" s="72"/>
      <c r="Q294" s="42">
        <f t="shared" si="41"/>
        <v>67.86</v>
      </c>
      <c r="R294" s="169">
        <v>66.78</v>
      </c>
      <c r="S294" s="169">
        <v>64.98</v>
      </c>
      <c r="T294" s="169">
        <v>63.280000000000008</v>
      </c>
      <c r="U294" s="169">
        <v>61.580000000000013</v>
      </c>
      <c r="V294" s="169">
        <v>61.080000000000013</v>
      </c>
      <c r="W294" s="169">
        <v>60.580000000000013</v>
      </c>
      <c r="X294" s="42">
        <f t="shared" si="42"/>
        <v>20.359999999999996</v>
      </c>
      <c r="Y294" s="169">
        <v>19.549999999999997</v>
      </c>
      <c r="Z294" s="169">
        <v>18.2</v>
      </c>
      <c r="AA294" s="169">
        <v>16.25</v>
      </c>
      <c r="AB294" s="169">
        <v>14.3</v>
      </c>
      <c r="AC294" s="169">
        <v>13</v>
      </c>
      <c r="AD294" s="169">
        <v>11.7</v>
      </c>
      <c r="AE294" s="44">
        <f>[3]Parameters!$B$38</f>
        <v>0.05</v>
      </c>
      <c r="AF294" s="72"/>
      <c r="AG294" s="72">
        <v>40</v>
      </c>
      <c r="AH294" s="72">
        <v>40</v>
      </c>
      <c r="AI294" s="73">
        <v>29.959</v>
      </c>
      <c r="AJ294" s="73" t="s">
        <v>1213</v>
      </c>
      <c r="AK294" s="73" t="s">
        <v>907</v>
      </c>
      <c r="AL294" s="73"/>
      <c r="AM294" s="74"/>
      <c r="AN294" s="74"/>
      <c r="AO294" s="74"/>
      <c r="AP294" s="74"/>
      <c r="AQ294" s="74"/>
      <c r="AR294" s="74"/>
      <c r="AS294" s="75"/>
      <c r="AT294" s="75"/>
      <c r="AU294" s="75"/>
      <c r="AV294" s="76"/>
      <c r="AW294" s="76"/>
      <c r="AX294" s="76"/>
      <c r="AY294" s="77" t="s">
        <v>841</v>
      </c>
      <c r="AZ294" s="77"/>
      <c r="BA294" s="77"/>
      <c r="BB294" s="77"/>
      <c r="BC294" s="77"/>
      <c r="BD294" s="77"/>
      <c r="BE294" s="77"/>
      <c r="BF294" s="77"/>
      <c r="BG294" s="77"/>
      <c r="BH294" s="78"/>
      <c r="BI294" s="78"/>
      <c r="BJ294" s="78"/>
      <c r="BK294" s="78"/>
      <c r="BL294" s="79">
        <v>1</v>
      </c>
      <c r="BM294" s="80"/>
      <c r="BN294" s="81">
        <v>0</v>
      </c>
      <c r="BO294" s="72"/>
      <c r="BP294" s="72">
        <v>0</v>
      </c>
      <c r="BQ294" s="72">
        <v>0</v>
      </c>
      <c r="BR294" s="72">
        <v>0</v>
      </c>
      <c r="BS294" s="72">
        <v>0</v>
      </c>
      <c r="BT294" s="72">
        <v>0</v>
      </c>
      <c r="BU294" s="56"/>
      <c r="BV294" s="77"/>
      <c r="BW294" s="77"/>
      <c r="BX294" s="77"/>
      <c r="BY294" s="77"/>
      <c r="BZ294" s="77"/>
      <c r="CA294" s="77"/>
      <c r="CB294" s="57"/>
      <c r="CC294" s="82">
        <v>250</v>
      </c>
      <c r="CD294" s="82">
        <v>250</v>
      </c>
      <c r="CE294" s="82">
        <v>250</v>
      </c>
      <c r="CF294" s="82">
        <v>250</v>
      </c>
      <c r="CG294" s="82">
        <v>250</v>
      </c>
      <c r="CH294" s="82">
        <v>250</v>
      </c>
      <c r="CI294" s="56"/>
      <c r="CJ294" s="83"/>
      <c r="CK294" s="83"/>
      <c r="CL294" s="83"/>
      <c r="CM294" s="83"/>
      <c r="CN294" s="83"/>
      <c r="CO294" s="83"/>
      <c r="CP294" s="60"/>
      <c r="CQ294" s="84"/>
      <c r="CR294" s="84"/>
      <c r="CS294" s="84"/>
      <c r="CT294" s="84"/>
      <c r="CU294" s="84"/>
      <c r="CV294" s="84"/>
      <c r="CW294" s="62"/>
      <c r="CX294" s="85"/>
      <c r="CY294" s="85"/>
      <c r="CZ294" s="85"/>
      <c r="DA294" s="85"/>
      <c r="DB294" s="85"/>
      <c r="DC294" s="85"/>
      <c r="DD294" s="64"/>
      <c r="DE294" s="86"/>
      <c r="DF294" s="86"/>
      <c r="DG294" s="86"/>
      <c r="DH294" s="86"/>
      <c r="DI294" s="86"/>
      <c r="DJ294" s="86"/>
      <c r="DK294" s="66" t="s">
        <v>1189</v>
      </c>
      <c r="DL294" s="62"/>
      <c r="DM294" s="88"/>
      <c r="DN294" s="88"/>
      <c r="DO294" s="88"/>
      <c r="DP294" s="88"/>
      <c r="DQ294" s="88"/>
      <c r="DR294" s="88"/>
      <c r="DS294" s="68"/>
    </row>
    <row r="295" spans="1:123" x14ac:dyDescent="0.3">
      <c r="A295" s="168" t="s">
        <v>316</v>
      </c>
      <c r="B295" s="40" t="s">
        <v>1214</v>
      </c>
      <c r="C295" s="40" t="s">
        <v>1222</v>
      </c>
      <c r="D295" s="69" t="s">
        <v>1205</v>
      </c>
      <c r="E295" s="40" t="s">
        <v>1224</v>
      </c>
      <c r="F295" s="69" t="s">
        <v>699</v>
      </c>
      <c r="G295" s="41" t="s">
        <v>1369</v>
      </c>
      <c r="H295" s="155" t="s">
        <v>1036</v>
      </c>
      <c r="I295" s="42">
        <f t="shared" si="43"/>
        <v>689.31440640000005</v>
      </c>
      <c r="J295" s="138">
        <v>684.02361600000006</v>
      </c>
      <c r="K295" s="138">
        <v>675.20563200000004</v>
      </c>
      <c r="L295" s="138">
        <v>673.3160640000001</v>
      </c>
      <c r="M295" s="138">
        <v>671.42649600000004</v>
      </c>
      <c r="N295" s="138">
        <v>669.53692799999999</v>
      </c>
      <c r="O295" s="138">
        <v>667.64736000000005</v>
      </c>
      <c r="P295" s="44"/>
      <c r="Q295" s="42">
        <f t="shared" si="41"/>
        <v>19.965000000000003</v>
      </c>
      <c r="R295" s="138">
        <v>19.965000000000003</v>
      </c>
      <c r="S295" s="138">
        <v>19.965000000000003</v>
      </c>
      <c r="T295" s="138">
        <v>19.965000000000003</v>
      </c>
      <c r="U295" s="138">
        <v>19.965000000000003</v>
      </c>
      <c r="V295" s="138">
        <v>19.965000000000003</v>
      </c>
      <c r="W295" s="138">
        <v>19.965000000000003</v>
      </c>
      <c r="X295" s="42">
        <f t="shared" si="42"/>
        <v>0.64230574024822706</v>
      </c>
      <c r="Y295" s="138">
        <v>0.64230574024822706</v>
      </c>
      <c r="Z295" s="138">
        <v>0.64230574024822706</v>
      </c>
      <c r="AA295" s="138">
        <v>0.64230574024822706</v>
      </c>
      <c r="AB295" s="138">
        <v>0.64230574024822706</v>
      </c>
      <c r="AC295" s="138">
        <v>0.64230574024822706</v>
      </c>
      <c r="AD295" s="138">
        <v>0.64230574024822706</v>
      </c>
      <c r="AE295" s="44">
        <f>[3]Parameters!$B$38</f>
        <v>0.05</v>
      </c>
      <c r="AF295" s="44"/>
      <c r="AG295" s="44">
        <v>30</v>
      </c>
      <c r="AH295" s="44">
        <v>30</v>
      </c>
      <c r="AI295" s="46">
        <v>29.959</v>
      </c>
      <c r="AJ295" s="46" t="s">
        <v>1213</v>
      </c>
      <c r="AK295" s="46" t="s">
        <v>907</v>
      </c>
      <c r="AL295" s="46"/>
      <c r="AM295" s="47"/>
      <c r="AN295" s="47"/>
      <c r="AO295" s="47"/>
      <c r="AP295" s="47"/>
      <c r="AQ295" s="47"/>
      <c r="AR295" s="47"/>
      <c r="AS295" s="48"/>
      <c r="AT295" s="48"/>
      <c r="AU295" s="48"/>
      <c r="AV295" s="49"/>
      <c r="AW295" s="49"/>
      <c r="AX295" s="49"/>
      <c r="AY295" s="50" t="s">
        <v>841</v>
      </c>
      <c r="AZ295" s="50"/>
      <c r="BA295" s="50"/>
      <c r="BB295" s="51"/>
      <c r="BC295" s="51"/>
      <c r="BD295" s="51"/>
      <c r="BE295" s="51"/>
      <c r="BF295" s="51"/>
      <c r="BG295" s="51"/>
      <c r="BH295" s="52"/>
      <c r="BI295" s="52"/>
      <c r="BJ295" s="52"/>
      <c r="BK295" s="52"/>
      <c r="BL295" s="53">
        <v>1</v>
      </c>
      <c r="BM295" s="54"/>
      <c r="BN295" s="55">
        <v>0</v>
      </c>
      <c r="BO295" s="44"/>
      <c r="BP295" s="44">
        <v>0</v>
      </c>
      <c r="BQ295" s="44">
        <v>0</v>
      </c>
      <c r="BR295" s="44">
        <v>0</v>
      </c>
      <c r="BS295" s="44">
        <v>0</v>
      </c>
      <c r="BT295" s="44">
        <v>0</v>
      </c>
      <c r="BU295" s="56"/>
      <c r="BV295" s="50"/>
      <c r="BW295" s="50"/>
      <c r="BX295" s="50"/>
      <c r="BY295" s="50"/>
      <c r="BZ295" s="50"/>
      <c r="CA295" s="50"/>
      <c r="CB295" s="57"/>
      <c r="CC295" s="82">
        <v>250</v>
      </c>
      <c r="CD295" s="82">
        <v>250</v>
      </c>
      <c r="CE295" s="82">
        <v>250</v>
      </c>
      <c r="CF295" s="82">
        <v>250</v>
      </c>
      <c r="CG295" s="82">
        <v>250</v>
      </c>
      <c r="CH295" s="82">
        <v>250</v>
      </c>
      <c r="CI295" s="56"/>
      <c r="CJ295" s="59"/>
      <c r="CK295" s="59"/>
      <c r="CL295" s="59"/>
      <c r="CM295" s="59"/>
      <c r="CN295" s="59"/>
      <c r="CO295" s="59"/>
      <c r="CP295" s="60"/>
      <c r="CQ295" s="61"/>
      <c r="CR295" s="61"/>
      <c r="CS295" s="61"/>
      <c r="CT295" s="61"/>
      <c r="CU295" s="61"/>
      <c r="CV295" s="61"/>
      <c r="CW295" s="62"/>
      <c r="CX295" s="63"/>
      <c r="CY295" s="63"/>
      <c r="CZ295" s="63"/>
      <c r="DA295" s="63"/>
      <c r="DB295" s="63"/>
      <c r="DC295" s="63"/>
      <c r="DD295" s="64"/>
      <c r="DE295" s="65"/>
      <c r="DF295" s="65"/>
      <c r="DG295" s="65"/>
      <c r="DH295" s="65"/>
      <c r="DI295" s="65"/>
      <c r="DJ295" s="65"/>
      <c r="DK295" s="87" t="s">
        <v>1189</v>
      </c>
      <c r="DL295" s="62"/>
      <c r="DM295" s="67"/>
      <c r="DN295" s="67"/>
      <c r="DO295" s="67"/>
      <c r="DP295" s="67"/>
      <c r="DQ295" s="67"/>
      <c r="DR295" s="67"/>
      <c r="DS295" s="68"/>
    </row>
    <row r="296" spans="1:123" x14ac:dyDescent="0.3">
      <c r="A296" s="168" t="s">
        <v>317</v>
      </c>
      <c r="B296" s="69" t="s">
        <v>1214</v>
      </c>
      <c r="C296" s="69" t="s">
        <v>1222</v>
      </c>
      <c r="D296" s="69" t="s">
        <v>1205</v>
      </c>
      <c r="E296" s="69" t="s">
        <v>1224</v>
      </c>
      <c r="F296" s="69" t="s">
        <v>699</v>
      </c>
      <c r="G296" s="70" t="s">
        <v>1370</v>
      </c>
      <c r="H296" s="157" t="s">
        <v>1036</v>
      </c>
      <c r="I296" s="42">
        <f t="shared" si="43"/>
        <v>750.53640959999996</v>
      </c>
      <c r="J296" s="169">
        <v>742.60022400000003</v>
      </c>
      <c r="K296" s="169">
        <v>729.3732480000001</v>
      </c>
      <c r="L296" s="169">
        <v>726.53889600000002</v>
      </c>
      <c r="M296" s="169">
        <v>723.70454400000006</v>
      </c>
      <c r="N296" s="169">
        <v>720.87019200000009</v>
      </c>
      <c r="O296" s="169">
        <v>718.03584000000012</v>
      </c>
      <c r="P296" s="72"/>
      <c r="Q296" s="42">
        <f t="shared" si="41"/>
        <v>21.8</v>
      </c>
      <c r="R296" s="169">
        <v>21.5</v>
      </c>
      <c r="S296" s="169">
        <v>21</v>
      </c>
      <c r="T296" s="169">
        <v>20.5</v>
      </c>
      <c r="U296" s="169">
        <v>20</v>
      </c>
      <c r="V296" s="169">
        <v>19.644915134370578</v>
      </c>
      <c r="W296" s="169">
        <v>19.289830268741156</v>
      </c>
      <c r="X296" s="42">
        <f t="shared" si="42"/>
        <v>0.54724648678594912</v>
      </c>
      <c r="Y296" s="169">
        <v>0.53975307567937525</v>
      </c>
      <c r="Z296" s="169">
        <v>0.52726405716841884</v>
      </c>
      <c r="AA296" s="169">
        <v>0.5153399198391323</v>
      </c>
      <c r="AB296" s="169">
        <v>0.50341578250984564</v>
      </c>
      <c r="AC296" s="169">
        <v>0.49203097665637108</v>
      </c>
      <c r="AD296" s="169">
        <v>0.48064617080289662</v>
      </c>
      <c r="AE296" s="44">
        <f>[3]Parameters!$B$38</f>
        <v>0.05</v>
      </c>
      <c r="AF296" s="72"/>
      <c r="AG296" s="72">
        <v>30</v>
      </c>
      <c r="AH296" s="72">
        <v>30</v>
      </c>
      <c r="AI296" s="73">
        <v>29.959</v>
      </c>
      <c r="AJ296" s="73" t="s">
        <v>1213</v>
      </c>
      <c r="AK296" s="73" t="s">
        <v>907</v>
      </c>
      <c r="AL296" s="73"/>
      <c r="AM296" s="74"/>
      <c r="AN296" s="74"/>
      <c r="AO296" s="74"/>
      <c r="AP296" s="74"/>
      <c r="AQ296" s="74"/>
      <c r="AR296" s="74"/>
      <c r="AS296" s="75"/>
      <c r="AT296" s="75"/>
      <c r="AU296" s="75"/>
      <c r="AV296" s="76"/>
      <c r="AW296" s="76"/>
      <c r="AX296" s="76"/>
      <c r="AY296" s="77" t="s">
        <v>841</v>
      </c>
      <c r="AZ296" s="77"/>
      <c r="BA296" s="77"/>
      <c r="BB296" s="77"/>
      <c r="BC296" s="77"/>
      <c r="BD296" s="77"/>
      <c r="BE296" s="77"/>
      <c r="BF296" s="77"/>
      <c r="BG296" s="77"/>
      <c r="BH296" s="78"/>
      <c r="BI296" s="78"/>
      <c r="BJ296" s="78"/>
      <c r="BK296" s="78"/>
      <c r="BL296" s="79">
        <v>1</v>
      </c>
      <c r="BM296" s="80"/>
      <c r="BN296" s="81">
        <v>1.4119999999999999</v>
      </c>
      <c r="BO296" s="72"/>
      <c r="BP296" s="72">
        <v>0</v>
      </c>
      <c r="BQ296" s="72">
        <v>0</v>
      </c>
      <c r="BR296" s="72">
        <v>0</v>
      </c>
      <c r="BS296" s="72">
        <v>0</v>
      </c>
      <c r="BT296" s="72">
        <v>0</v>
      </c>
      <c r="BU296" s="56"/>
      <c r="BV296" s="77"/>
      <c r="BW296" s="77"/>
      <c r="BX296" s="77"/>
      <c r="BY296" s="77"/>
      <c r="BZ296" s="77"/>
      <c r="CA296" s="77"/>
      <c r="CB296" s="57"/>
      <c r="CC296" s="82">
        <v>250</v>
      </c>
      <c r="CD296" s="82">
        <v>250</v>
      </c>
      <c r="CE296" s="82">
        <v>250</v>
      </c>
      <c r="CF296" s="82">
        <v>250</v>
      </c>
      <c r="CG296" s="82">
        <v>250</v>
      </c>
      <c r="CH296" s="82">
        <v>250</v>
      </c>
      <c r="CI296" s="56"/>
      <c r="CJ296" s="83"/>
      <c r="CK296" s="83"/>
      <c r="CL296" s="83"/>
      <c r="CM296" s="83"/>
      <c r="CN296" s="83"/>
      <c r="CO296" s="83"/>
      <c r="CP296" s="60"/>
      <c r="CQ296" s="84"/>
      <c r="CR296" s="84"/>
      <c r="CS296" s="84"/>
      <c r="CT296" s="84"/>
      <c r="CU296" s="84"/>
      <c r="CV296" s="84"/>
      <c r="CW296" s="62"/>
      <c r="CX296" s="85"/>
      <c r="CY296" s="85"/>
      <c r="CZ296" s="85"/>
      <c r="DA296" s="85"/>
      <c r="DB296" s="85"/>
      <c r="DC296" s="85"/>
      <c r="DD296" s="64"/>
      <c r="DE296" s="86"/>
      <c r="DF296" s="86"/>
      <c r="DG296" s="86"/>
      <c r="DH296" s="86"/>
      <c r="DI296" s="86"/>
      <c r="DJ296" s="86"/>
      <c r="DK296" s="66" t="s">
        <v>1189</v>
      </c>
      <c r="DL296" s="62"/>
      <c r="DM296" s="88"/>
      <c r="DN296" s="88"/>
      <c r="DO296" s="88"/>
      <c r="DP296" s="88"/>
      <c r="DQ296" s="88"/>
      <c r="DR296" s="88"/>
      <c r="DS296" s="68"/>
    </row>
    <row r="297" spans="1:123" x14ac:dyDescent="0.3">
      <c r="A297" s="168" t="s">
        <v>318</v>
      </c>
      <c r="B297" s="40" t="s">
        <v>1214</v>
      </c>
      <c r="C297" s="40" t="s">
        <v>1222</v>
      </c>
      <c r="D297" s="69" t="s">
        <v>1205</v>
      </c>
      <c r="E297" s="40" t="s">
        <v>1224</v>
      </c>
      <c r="F297" s="69" t="s">
        <v>699</v>
      </c>
      <c r="G297" s="41" t="s">
        <v>1371</v>
      </c>
      <c r="H297" s="155" t="s">
        <v>1036</v>
      </c>
      <c r="I297" s="42">
        <f t="shared" si="43"/>
        <v>428.97600000000006</v>
      </c>
      <c r="J297" s="138">
        <v>424.44000000000005</v>
      </c>
      <c r="K297" s="138">
        <v>416.88000000000005</v>
      </c>
      <c r="L297" s="138">
        <v>415.26000000000005</v>
      </c>
      <c r="M297" s="138">
        <v>413.64000000000004</v>
      </c>
      <c r="N297" s="138">
        <v>412.02000000000004</v>
      </c>
      <c r="O297" s="138">
        <v>410.40000000000003</v>
      </c>
      <c r="P297" s="44"/>
      <c r="Q297" s="42">
        <f t="shared" si="41"/>
        <v>11.867745571451186</v>
      </c>
      <c r="R297" s="138">
        <v>11.798457323089838</v>
      </c>
      <c r="S297" s="138">
        <v>11.682976909154259</v>
      </c>
      <c r="T297" s="138">
        <v>11.659036281964177</v>
      </c>
      <c r="U297" s="138">
        <v>11.635095654774096</v>
      </c>
      <c r="V297" s="138">
        <v>11.61125314532142</v>
      </c>
      <c r="W297" s="138">
        <v>11.587410635868745</v>
      </c>
      <c r="X297" s="42">
        <f t="shared" si="42"/>
        <v>0.58451085509737355</v>
      </c>
      <c r="Y297" s="138">
        <v>0.58451085509737355</v>
      </c>
      <c r="Z297" s="138">
        <v>0.58451085509737355</v>
      </c>
      <c r="AA297" s="138">
        <v>0.58451085509737355</v>
      </c>
      <c r="AB297" s="138">
        <v>0.58451085509737355</v>
      </c>
      <c r="AC297" s="138">
        <v>0.58451085509737355</v>
      </c>
      <c r="AD297" s="138">
        <v>0.58451085509737355</v>
      </c>
      <c r="AE297" s="44">
        <f>[3]Parameters!$B$38</f>
        <v>0.05</v>
      </c>
      <c r="AF297" s="44"/>
      <c r="AG297" s="44">
        <v>25</v>
      </c>
      <c r="AH297" s="44">
        <v>25</v>
      </c>
      <c r="AI297" s="46">
        <v>29.959</v>
      </c>
      <c r="AJ297" s="46" t="s">
        <v>1213</v>
      </c>
      <c r="AK297" s="46" t="s">
        <v>907</v>
      </c>
      <c r="AL297" s="46"/>
      <c r="AM297" s="47"/>
      <c r="AN297" s="47"/>
      <c r="AO297" s="47"/>
      <c r="AP297" s="47"/>
      <c r="AQ297" s="47"/>
      <c r="AR297" s="47"/>
      <c r="AS297" s="48"/>
      <c r="AT297" s="48"/>
      <c r="AU297" s="48"/>
      <c r="AV297" s="49"/>
      <c r="AW297" s="49"/>
      <c r="AX297" s="49"/>
      <c r="AY297" s="50" t="s">
        <v>841</v>
      </c>
      <c r="AZ297" s="50"/>
      <c r="BA297" s="50"/>
      <c r="BB297" s="51"/>
      <c r="BC297" s="51"/>
      <c r="BD297" s="51"/>
      <c r="BE297" s="51"/>
      <c r="BF297" s="51"/>
      <c r="BG297" s="51"/>
      <c r="BH297" s="52"/>
      <c r="BI297" s="52"/>
      <c r="BJ297" s="52"/>
      <c r="BK297" s="52"/>
      <c r="BL297" s="53">
        <v>1</v>
      </c>
      <c r="BM297" s="54"/>
      <c r="BN297" s="55">
        <v>0</v>
      </c>
      <c r="BO297" s="44"/>
      <c r="BP297" s="44">
        <v>0</v>
      </c>
      <c r="BQ297" s="44">
        <v>0</v>
      </c>
      <c r="BR297" s="44">
        <v>0</v>
      </c>
      <c r="BS297" s="44">
        <v>0</v>
      </c>
      <c r="BT297" s="44">
        <v>0</v>
      </c>
      <c r="BU297" s="56"/>
      <c r="BV297" s="50"/>
      <c r="BW297" s="50"/>
      <c r="BX297" s="50"/>
      <c r="BY297" s="50"/>
      <c r="BZ297" s="50"/>
      <c r="CA297" s="50"/>
      <c r="CB297" s="57"/>
      <c r="CC297" s="82">
        <v>250</v>
      </c>
      <c r="CD297" s="82">
        <v>250</v>
      </c>
      <c r="CE297" s="82">
        <v>250</v>
      </c>
      <c r="CF297" s="82">
        <v>250</v>
      </c>
      <c r="CG297" s="82">
        <v>250</v>
      </c>
      <c r="CH297" s="82">
        <v>250</v>
      </c>
      <c r="CI297" s="56"/>
      <c r="CJ297" s="59"/>
      <c r="CK297" s="59"/>
      <c r="CL297" s="59"/>
      <c r="CM297" s="59"/>
      <c r="CN297" s="59"/>
      <c r="CO297" s="59"/>
      <c r="CP297" s="60"/>
      <c r="CQ297" s="61"/>
      <c r="CR297" s="61"/>
      <c r="CS297" s="61"/>
      <c r="CT297" s="61"/>
      <c r="CU297" s="61"/>
      <c r="CV297" s="61"/>
      <c r="CW297" s="62"/>
      <c r="CX297" s="63"/>
      <c r="CY297" s="63"/>
      <c r="CZ297" s="63"/>
      <c r="DA297" s="63"/>
      <c r="DB297" s="63"/>
      <c r="DC297" s="63"/>
      <c r="DD297" s="64"/>
      <c r="DE297" s="65"/>
      <c r="DF297" s="65"/>
      <c r="DG297" s="65"/>
      <c r="DH297" s="65"/>
      <c r="DI297" s="65"/>
      <c r="DJ297" s="65"/>
      <c r="DK297" s="87" t="s">
        <v>1189</v>
      </c>
      <c r="DL297" s="62"/>
      <c r="DM297" s="67"/>
      <c r="DN297" s="67"/>
      <c r="DO297" s="67"/>
      <c r="DP297" s="67"/>
      <c r="DQ297" s="67"/>
      <c r="DR297" s="67"/>
      <c r="DS297" s="68"/>
    </row>
    <row r="298" spans="1:123" x14ac:dyDescent="0.3">
      <c r="A298" s="168" t="s">
        <v>319</v>
      </c>
      <c r="B298" s="69" t="s">
        <v>1214</v>
      </c>
      <c r="C298" s="69" t="s">
        <v>1222</v>
      </c>
      <c r="D298" s="69" t="s">
        <v>1205</v>
      </c>
      <c r="E298" s="69" t="s">
        <v>1224</v>
      </c>
      <c r="F298" s="69" t="s">
        <v>699</v>
      </c>
      <c r="G298" s="70" t="s">
        <v>1372</v>
      </c>
      <c r="H298" s="157" t="s">
        <v>1036</v>
      </c>
      <c r="I298" s="42">
        <f t="shared" si="43"/>
        <v>2098.7216640000006</v>
      </c>
      <c r="J298" s="169">
        <v>2053.0972800000004</v>
      </c>
      <c r="K298" s="169">
        <v>1977.05664</v>
      </c>
      <c r="L298" s="138">
        <v>1901.0160000000001</v>
      </c>
      <c r="M298" s="138">
        <v>1824.9753600000004</v>
      </c>
      <c r="N298" s="138">
        <v>1824.9753600000004</v>
      </c>
      <c r="O298" s="169">
        <v>1824.9753600000004</v>
      </c>
      <c r="P298" s="72"/>
      <c r="Q298" s="42">
        <f t="shared" si="41"/>
        <v>40.44</v>
      </c>
      <c r="R298" s="169">
        <v>39.6</v>
      </c>
      <c r="S298" s="169">
        <v>38.200000000000003</v>
      </c>
      <c r="T298" s="169">
        <v>36.6</v>
      </c>
      <c r="U298" s="169">
        <v>35</v>
      </c>
      <c r="V298" s="169">
        <v>34.644915134370578</v>
      </c>
      <c r="W298" s="169">
        <v>34.289830268741156</v>
      </c>
      <c r="X298" s="42">
        <f t="shared" si="42"/>
        <v>9.32</v>
      </c>
      <c r="Y298" s="169">
        <v>8.75</v>
      </c>
      <c r="Z298" s="169">
        <v>7.8</v>
      </c>
      <c r="AA298" s="169">
        <v>7.1999999999999993</v>
      </c>
      <c r="AB298" s="169">
        <v>6.6</v>
      </c>
      <c r="AC298" s="169">
        <v>6.05</v>
      </c>
      <c r="AD298" s="169">
        <v>5.5</v>
      </c>
      <c r="AE298" s="44">
        <f>[3]Parameters!$B$38</f>
        <v>0.05</v>
      </c>
      <c r="AF298" s="72"/>
      <c r="AG298" s="72">
        <v>30</v>
      </c>
      <c r="AH298" s="72">
        <v>30</v>
      </c>
      <c r="AI298" s="73">
        <v>29.959</v>
      </c>
      <c r="AJ298" s="73" t="s">
        <v>1213</v>
      </c>
      <c r="AK298" s="73" t="s">
        <v>907</v>
      </c>
      <c r="AL298" s="73"/>
      <c r="AM298" s="74"/>
      <c r="AN298" s="74"/>
      <c r="AO298" s="74"/>
      <c r="AP298" s="74"/>
      <c r="AQ298" s="74"/>
      <c r="AR298" s="74"/>
      <c r="AS298" s="75"/>
      <c r="AT298" s="75"/>
      <c r="AU298" s="75"/>
      <c r="AV298" s="76"/>
      <c r="AW298" s="76"/>
      <c r="AX298" s="76"/>
      <c r="AY298" s="77" t="s">
        <v>841</v>
      </c>
      <c r="AZ298" s="77"/>
      <c r="BA298" s="77"/>
      <c r="BB298" s="77"/>
      <c r="BC298" s="77"/>
      <c r="BD298" s="77"/>
      <c r="BE298" s="77"/>
      <c r="BF298" s="77"/>
      <c r="BG298" s="77"/>
      <c r="BH298" s="78"/>
      <c r="BI298" s="78"/>
      <c r="BJ298" s="78"/>
      <c r="BK298" s="78"/>
      <c r="BL298" s="79">
        <v>1</v>
      </c>
      <c r="BM298" s="80"/>
      <c r="BN298" s="81">
        <v>0</v>
      </c>
      <c r="BO298" s="72"/>
      <c r="BP298" s="72">
        <v>0</v>
      </c>
      <c r="BQ298" s="72">
        <v>0</v>
      </c>
      <c r="BR298" s="72">
        <v>0</v>
      </c>
      <c r="BS298" s="72">
        <v>0</v>
      </c>
      <c r="BT298" s="72">
        <v>0</v>
      </c>
      <c r="BU298" s="56"/>
      <c r="BV298" s="77"/>
      <c r="BW298" s="77"/>
      <c r="BX298" s="77"/>
      <c r="BY298" s="77"/>
      <c r="BZ298" s="77"/>
      <c r="CA298" s="77"/>
      <c r="CB298" s="57"/>
      <c r="CC298" s="82">
        <v>250</v>
      </c>
      <c r="CD298" s="82">
        <v>250</v>
      </c>
      <c r="CE298" s="82">
        <v>250</v>
      </c>
      <c r="CF298" s="82">
        <v>250</v>
      </c>
      <c r="CG298" s="82">
        <v>250</v>
      </c>
      <c r="CH298" s="82">
        <v>250</v>
      </c>
      <c r="CI298" s="56"/>
      <c r="CJ298" s="83"/>
      <c r="CK298" s="83"/>
      <c r="CL298" s="83"/>
      <c r="CM298" s="83"/>
      <c r="CN298" s="83"/>
      <c r="CO298" s="83"/>
      <c r="CP298" s="60"/>
      <c r="CQ298" s="84"/>
      <c r="CR298" s="84"/>
      <c r="CS298" s="84"/>
      <c r="CT298" s="84"/>
      <c r="CU298" s="84"/>
      <c r="CV298" s="84"/>
      <c r="CW298" s="62"/>
      <c r="CX298" s="85"/>
      <c r="CY298" s="85"/>
      <c r="CZ298" s="85"/>
      <c r="DA298" s="85"/>
      <c r="DB298" s="85"/>
      <c r="DC298" s="85"/>
      <c r="DD298" s="64"/>
      <c r="DE298" s="86"/>
      <c r="DF298" s="86"/>
      <c r="DG298" s="86"/>
      <c r="DH298" s="86"/>
      <c r="DI298" s="86"/>
      <c r="DJ298" s="86"/>
      <c r="DK298" s="66" t="s">
        <v>1189</v>
      </c>
      <c r="DL298" s="62"/>
      <c r="DM298" s="88"/>
      <c r="DN298" s="88"/>
      <c r="DO298" s="88"/>
      <c r="DP298" s="88"/>
      <c r="DQ298" s="88"/>
      <c r="DR298" s="88"/>
      <c r="DS298" s="68"/>
    </row>
    <row r="299" spans="1:123" x14ac:dyDescent="0.3">
      <c r="A299" s="168" t="s">
        <v>320</v>
      </c>
      <c r="B299" s="40" t="s">
        <v>1214</v>
      </c>
      <c r="C299" s="40" t="s">
        <v>1222</v>
      </c>
      <c r="D299" s="69" t="s">
        <v>1205</v>
      </c>
      <c r="E299" s="40" t="s">
        <v>1224</v>
      </c>
      <c r="F299" s="69" t="s">
        <v>699</v>
      </c>
      <c r="G299" s="41" t="s">
        <v>1373</v>
      </c>
      <c r="H299" s="155" t="s">
        <v>1036</v>
      </c>
      <c r="I299" s="42">
        <f t="shared" si="43"/>
        <v>700</v>
      </c>
      <c r="J299" s="138">
        <v>700</v>
      </c>
      <c r="K299" s="138">
        <v>700</v>
      </c>
      <c r="L299" s="138">
        <v>700</v>
      </c>
      <c r="M299" s="138">
        <v>700</v>
      </c>
      <c r="N299" s="138">
        <v>700</v>
      </c>
      <c r="O299" s="138">
        <v>700</v>
      </c>
      <c r="P299" s="44"/>
      <c r="Q299" s="42">
        <f t="shared" ref="Q299:Q310" si="44">R299-(R$4-Q$4)*((S299-R299)/(S$4-R$4))</f>
        <v>10</v>
      </c>
      <c r="R299" s="138">
        <v>10</v>
      </c>
      <c r="S299" s="138">
        <v>10</v>
      </c>
      <c r="T299" s="138">
        <v>10</v>
      </c>
      <c r="U299" s="138">
        <v>10</v>
      </c>
      <c r="V299" s="138">
        <v>10</v>
      </c>
      <c r="W299" s="138">
        <v>10</v>
      </c>
      <c r="X299" s="42">
        <f t="shared" ref="X299:X310" si="45">Y299-(Y$4-X$4)*((Z299-Y299)/(Z$4-Y$4))</f>
        <v>0.73</v>
      </c>
      <c r="Y299" s="138">
        <v>0.73</v>
      </c>
      <c r="Z299" s="138">
        <v>0.73</v>
      </c>
      <c r="AA299" s="138">
        <v>0.73</v>
      </c>
      <c r="AB299" s="138">
        <v>0.73</v>
      </c>
      <c r="AC299" s="138">
        <v>0.73</v>
      </c>
      <c r="AD299" s="138">
        <v>0.73</v>
      </c>
      <c r="AE299" s="44">
        <f>[3]Parameters!$B$38</f>
        <v>0.05</v>
      </c>
      <c r="AF299" s="44"/>
      <c r="AG299" s="44">
        <v>20</v>
      </c>
      <c r="AH299" s="44">
        <v>20</v>
      </c>
      <c r="AI299" s="46">
        <v>29.959</v>
      </c>
      <c r="AJ299" s="46" t="s">
        <v>1213</v>
      </c>
      <c r="AK299" s="46" t="s">
        <v>907</v>
      </c>
      <c r="AL299" s="46"/>
      <c r="AM299" s="47"/>
      <c r="AN299" s="47"/>
      <c r="AO299" s="47"/>
      <c r="AP299" s="47"/>
      <c r="AQ299" s="47"/>
      <c r="AR299" s="47"/>
      <c r="AS299" s="48"/>
      <c r="AT299" s="48"/>
      <c r="AU299" s="48"/>
      <c r="AV299" s="49"/>
      <c r="AW299" s="49"/>
      <c r="AX299" s="49"/>
      <c r="AY299" s="50" t="s">
        <v>841</v>
      </c>
      <c r="AZ299" s="50"/>
      <c r="BA299" s="50"/>
      <c r="BB299" s="51"/>
      <c r="BC299" s="51"/>
      <c r="BD299" s="51"/>
      <c r="BE299" s="51"/>
      <c r="BF299" s="51"/>
      <c r="BG299" s="51"/>
      <c r="BH299" s="52"/>
      <c r="BI299" s="52"/>
      <c r="BJ299" s="52"/>
      <c r="BK299" s="52"/>
      <c r="BL299" s="53">
        <v>1</v>
      </c>
      <c r="BM299" s="54"/>
      <c r="BN299" s="55">
        <v>0</v>
      </c>
      <c r="BO299" s="44"/>
      <c r="BP299" s="44">
        <v>0</v>
      </c>
      <c r="BQ299" s="44">
        <v>0</v>
      </c>
      <c r="BR299" s="44">
        <v>0</v>
      </c>
      <c r="BS299" s="44">
        <v>0</v>
      </c>
      <c r="BT299" s="44">
        <v>0</v>
      </c>
      <c r="BU299" s="56"/>
      <c r="BV299" s="50"/>
      <c r="BW299" s="50"/>
      <c r="BX299" s="50"/>
      <c r="BY299" s="50"/>
      <c r="BZ299" s="50"/>
      <c r="CA299" s="50"/>
      <c r="CB299" s="57"/>
      <c r="CC299" s="82">
        <v>250</v>
      </c>
      <c r="CD299" s="82">
        <v>250</v>
      </c>
      <c r="CE299" s="82">
        <v>250</v>
      </c>
      <c r="CF299" s="82">
        <v>250</v>
      </c>
      <c r="CG299" s="82">
        <v>250</v>
      </c>
      <c r="CH299" s="82">
        <v>250</v>
      </c>
      <c r="CI299" s="56"/>
      <c r="CJ299" s="59"/>
      <c r="CK299" s="59"/>
      <c r="CL299" s="59"/>
      <c r="CM299" s="59"/>
      <c r="CN299" s="59"/>
      <c r="CO299" s="59"/>
      <c r="CP299" s="60"/>
      <c r="CQ299" s="61"/>
      <c r="CR299" s="61"/>
      <c r="CS299" s="61"/>
      <c r="CT299" s="61"/>
      <c r="CU299" s="61"/>
      <c r="CV299" s="61"/>
      <c r="CW299" s="62"/>
      <c r="CX299" s="63"/>
      <c r="CY299" s="63"/>
      <c r="CZ299" s="63"/>
      <c r="DA299" s="63"/>
      <c r="DB299" s="63"/>
      <c r="DC299" s="63"/>
      <c r="DD299" s="64"/>
      <c r="DE299" s="65"/>
      <c r="DF299" s="65"/>
      <c r="DG299" s="65"/>
      <c r="DH299" s="65"/>
      <c r="DI299" s="65"/>
      <c r="DJ299" s="65"/>
      <c r="DK299" s="87" t="s">
        <v>1189</v>
      </c>
      <c r="DL299" s="62"/>
      <c r="DM299" s="67"/>
      <c r="DN299" s="67"/>
      <c r="DO299" s="67"/>
      <c r="DP299" s="67"/>
      <c r="DQ299" s="67"/>
      <c r="DR299" s="67"/>
      <c r="DS299" s="68"/>
    </row>
    <row r="300" spans="1:123" x14ac:dyDescent="0.3">
      <c r="A300" s="168" t="s">
        <v>321</v>
      </c>
      <c r="B300" s="40" t="s">
        <v>1214</v>
      </c>
      <c r="C300" s="40" t="s">
        <v>1222</v>
      </c>
      <c r="D300" s="69" t="s">
        <v>1205</v>
      </c>
      <c r="E300" s="40" t="s">
        <v>1224</v>
      </c>
      <c r="F300" s="69" t="s">
        <v>699</v>
      </c>
      <c r="G300" s="41" t="s">
        <v>1374</v>
      </c>
      <c r="H300" s="155" t="s">
        <v>1036</v>
      </c>
      <c r="I300" s="42">
        <f t="shared" ref="I300:I310" si="46">J300-(J$4-I$4)*((K300-J300)/(K$4-J$4))</f>
        <v>-12.474176000000398</v>
      </c>
      <c r="J300" s="138">
        <v>700</v>
      </c>
      <c r="K300" s="138">
        <v>1887.4569600000007</v>
      </c>
      <c r="L300" s="138">
        <v>700</v>
      </c>
      <c r="M300" s="138">
        <v>1878.6916800000001</v>
      </c>
      <c r="N300" s="138">
        <v>700</v>
      </c>
      <c r="O300" s="138">
        <v>1869.9264000000003</v>
      </c>
      <c r="P300" s="44"/>
      <c r="Q300" s="42">
        <f t="shared" si="44"/>
        <v>50.736594990454464</v>
      </c>
      <c r="R300" s="138">
        <v>48.38283542904162</v>
      </c>
      <c r="S300" s="138">
        <v>44.459902826686886</v>
      </c>
      <c r="T300" s="138">
        <v>43.111354760360911</v>
      </c>
      <c r="U300" s="138">
        <v>41.762806694034943</v>
      </c>
      <c r="V300" s="138">
        <v>40.496066358791097</v>
      </c>
      <c r="W300" s="138">
        <v>39.229326023547252</v>
      </c>
      <c r="X300" s="42">
        <f t="shared" si="45"/>
        <v>0.2264717685879071</v>
      </c>
      <c r="Y300" s="138">
        <v>0.2264717685879071</v>
      </c>
      <c r="Z300" s="138">
        <v>0.2264717685879071</v>
      </c>
      <c r="AA300" s="138">
        <v>0.2264717685879071</v>
      </c>
      <c r="AB300" s="138">
        <v>0.2264717685879071</v>
      </c>
      <c r="AC300" s="138">
        <v>0.2264717685879071</v>
      </c>
      <c r="AD300" s="138">
        <v>0.2264717685879071</v>
      </c>
      <c r="AE300" s="44">
        <f>[3]Parameters!$B$38</f>
        <v>0.05</v>
      </c>
      <c r="AF300" s="44"/>
      <c r="AG300" s="44">
        <v>20</v>
      </c>
      <c r="AH300" s="44">
        <v>20</v>
      </c>
      <c r="AI300" s="46">
        <v>29.959</v>
      </c>
      <c r="AJ300" s="46" t="s">
        <v>1213</v>
      </c>
      <c r="AK300" s="46" t="s">
        <v>907</v>
      </c>
      <c r="AL300" s="46"/>
      <c r="AM300" s="47"/>
      <c r="AN300" s="47"/>
      <c r="AO300" s="47"/>
      <c r="AP300" s="47"/>
      <c r="AQ300" s="47"/>
      <c r="AR300" s="47"/>
      <c r="AS300" s="48"/>
      <c r="AT300" s="48"/>
      <c r="AU300" s="48"/>
      <c r="AV300" s="49"/>
      <c r="AW300" s="49"/>
      <c r="AX300" s="49"/>
      <c r="AY300" s="50" t="s">
        <v>841</v>
      </c>
      <c r="AZ300" s="50"/>
      <c r="BA300" s="50"/>
      <c r="BB300" s="51"/>
      <c r="BC300" s="51"/>
      <c r="BD300" s="51"/>
      <c r="BE300" s="51"/>
      <c r="BF300" s="51"/>
      <c r="BG300" s="51"/>
      <c r="BH300" s="52"/>
      <c r="BI300" s="52"/>
      <c r="BJ300" s="52"/>
      <c r="BK300" s="52"/>
      <c r="BL300" s="53">
        <v>1</v>
      </c>
      <c r="BM300" s="54"/>
      <c r="BN300" s="55">
        <v>0</v>
      </c>
      <c r="BO300" s="44"/>
      <c r="BP300" s="44">
        <v>0</v>
      </c>
      <c r="BQ300" s="44">
        <v>0</v>
      </c>
      <c r="BR300" s="44">
        <v>0</v>
      </c>
      <c r="BS300" s="44">
        <v>0</v>
      </c>
      <c r="BT300" s="44">
        <v>0</v>
      </c>
      <c r="BU300" s="56"/>
      <c r="BV300" s="50"/>
      <c r="BW300" s="50"/>
      <c r="BX300" s="50"/>
      <c r="BY300" s="50"/>
      <c r="BZ300" s="50"/>
      <c r="CA300" s="50"/>
      <c r="CB300" s="57"/>
      <c r="CC300" s="82">
        <v>250</v>
      </c>
      <c r="CD300" s="82">
        <v>250</v>
      </c>
      <c r="CE300" s="82">
        <v>250</v>
      </c>
      <c r="CF300" s="82">
        <v>250</v>
      </c>
      <c r="CG300" s="82">
        <v>250</v>
      </c>
      <c r="CH300" s="82">
        <v>250</v>
      </c>
      <c r="CI300" s="56"/>
      <c r="CJ300" s="59"/>
      <c r="CK300" s="59"/>
      <c r="CL300" s="59"/>
      <c r="CM300" s="59"/>
      <c r="CN300" s="59"/>
      <c r="CO300" s="59"/>
      <c r="CP300" s="60"/>
      <c r="CQ300" s="61"/>
      <c r="CR300" s="61"/>
      <c r="CS300" s="61"/>
      <c r="CT300" s="61"/>
      <c r="CU300" s="61"/>
      <c r="CV300" s="61"/>
      <c r="CW300" s="62"/>
      <c r="CX300" s="63"/>
      <c r="CY300" s="63"/>
      <c r="CZ300" s="63"/>
      <c r="DA300" s="63"/>
      <c r="DB300" s="63"/>
      <c r="DC300" s="63"/>
      <c r="DD300" s="64"/>
      <c r="DE300" s="65"/>
      <c r="DF300" s="65"/>
      <c r="DG300" s="65"/>
      <c r="DH300" s="65"/>
      <c r="DI300" s="65"/>
      <c r="DJ300" s="65"/>
      <c r="DK300" s="66" t="s">
        <v>1189</v>
      </c>
      <c r="DL300" s="62"/>
      <c r="DM300" s="67"/>
      <c r="DN300" s="67"/>
      <c r="DO300" s="67"/>
      <c r="DP300" s="67"/>
      <c r="DQ300" s="67"/>
      <c r="DR300" s="67"/>
      <c r="DS300" s="68"/>
    </row>
    <row r="301" spans="1:123" x14ac:dyDescent="0.3">
      <c r="A301" s="168" t="s">
        <v>322</v>
      </c>
      <c r="B301" s="69" t="s">
        <v>1214</v>
      </c>
      <c r="C301" s="69" t="s">
        <v>1222</v>
      </c>
      <c r="D301" s="69" t="s">
        <v>1205</v>
      </c>
      <c r="E301" s="69" t="s">
        <v>1224</v>
      </c>
      <c r="F301" s="69" t="s">
        <v>699</v>
      </c>
      <c r="G301" s="70" t="s">
        <v>1375</v>
      </c>
      <c r="H301" s="157" t="s">
        <v>1036</v>
      </c>
      <c r="I301" s="42">
        <f t="shared" si="46"/>
        <v>2469.0355199999999</v>
      </c>
      <c r="J301" s="169">
        <v>2393.4528</v>
      </c>
      <c r="K301" s="169">
        <v>2267.4816000000001</v>
      </c>
      <c r="L301" s="169">
        <v>2204.4960000000001</v>
      </c>
      <c r="M301" s="169">
        <v>2141.5104000000001</v>
      </c>
      <c r="N301" s="169">
        <v>2141.5104000000001</v>
      </c>
      <c r="O301" s="169">
        <v>2141.5104000000001</v>
      </c>
      <c r="P301" s="72"/>
      <c r="Q301" s="42">
        <f t="shared" si="44"/>
        <v>45.988838815501438</v>
      </c>
      <c r="R301" s="169">
        <v>43.771162384688395</v>
      </c>
      <c r="S301" s="169">
        <v>40.075034999999993</v>
      </c>
      <c r="T301" s="169">
        <v>39.645390531456457</v>
      </c>
      <c r="U301" s="169">
        <v>39.215746062912913</v>
      </c>
      <c r="V301" s="169">
        <v>38.795314031456456</v>
      </c>
      <c r="W301" s="169">
        <v>38.374881999999999</v>
      </c>
      <c r="X301" s="42">
        <f t="shared" si="45"/>
        <v>0.9893080673758865</v>
      </c>
      <c r="Y301" s="169">
        <v>0.9893080673758865</v>
      </c>
      <c r="Z301" s="169">
        <v>0.9893080673758865</v>
      </c>
      <c r="AA301" s="169">
        <v>0.9893080673758865</v>
      </c>
      <c r="AB301" s="169">
        <v>0.9893080673758865</v>
      </c>
      <c r="AC301" s="169">
        <v>0.9893080673758865</v>
      </c>
      <c r="AD301" s="169">
        <v>0.9893080673758865</v>
      </c>
      <c r="AE301" s="44">
        <f>[3]Parameters!$B$38</f>
        <v>0.05</v>
      </c>
      <c r="AF301" s="72"/>
      <c r="AG301" s="72">
        <v>30</v>
      </c>
      <c r="AH301" s="72">
        <v>30</v>
      </c>
      <c r="AI301" s="73">
        <v>29.959</v>
      </c>
      <c r="AJ301" s="73" t="s">
        <v>1213</v>
      </c>
      <c r="AK301" s="73" t="s">
        <v>907</v>
      </c>
      <c r="AL301" s="73">
        <v>0.5</v>
      </c>
      <c r="AM301" s="74"/>
      <c r="AN301" s="74"/>
      <c r="AO301" s="74"/>
      <c r="AP301" s="74"/>
      <c r="AQ301" s="74"/>
      <c r="AR301" s="74"/>
      <c r="AS301" s="75"/>
      <c r="AT301" s="75"/>
      <c r="AU301" s="75"/>
      <c r="AV301" s="76"/>
      <c r="AW301" s="76"/>
      <c r="AX301" s="76"/>
      <c r="AY301" s="77" t="s">
        <v>841</v>
      </c>
      <c r="AZ301" s="77"/>
      <c r="BA301" s="77"/>
      <c r="BB301" s="77"/>
      <c r="BC301" s="77"/>
      <c r="BD301" s="77"/>
      <c r="BE301" s="77"/>
      <c r="BF301" s="77"/>
      <c r="BG301" s="77"/>
      <c r="BH301" s="78"/>
      <c r="BI301" s="78"/>
      <c r="BJ301" s="78"/>
      <c r="BK301" s="78"/>
      <c r="BL301" s="79">
        <v>1</v>
      </c>
      <c r="BM301" s="80"/>
      <c r="BN301" s="81">
        <v>0</v>
      </c>
      <c r="BO301" s="72"/>
      <c r="BP301" s="72">
        <v>0</v>
      </c>
      <c r="BQ301" s="72">
        <v>0</v>
      </c>
      <c r="BR301" s="72">
        <v>0</v>
      </c>
      <c r="BS301" s="72">
        <v>0</v>
      </c>
      <c r="BT301" s="72">
        <v>0</v>
      </c>
      <c r="BU301" s="56"/>
      <c r="BV301" s="77"/>
      <c r="BW301" s="77"/>
      <c r="BX301" s="77"/>
      <c r="BY301" s="77"/>
      <c r="BZ301" s="77"/>
      <c r="CA301" s="77"/>
      <c r="CB301" s="57"/>
      <c r="CC301" s="82">
        <v>250</v>
      </c>
      <c r="CD301" s="82">
        <v>250</v>
      </c>
      <c r="CE301" s="82">
        <v>250</v>
      </c>
      <c r="CF301" s="82">
        <v>250</v>
      </c>
      <c r="CG301" s="82">
        <v>250</v>
      </c>
      <c r="CH301" s="82">
        <v>250</v>
      </c>
      <c r="CI301" s="56"/>
      <c r="CJ301" s="83"/>
      <c r="CK301" s="83"/>
      <c r="CL301" s="83"/>
      <c r="CM301" s="83"/>
      <c r="CN301" s="83"/>
      <c r="CO301" s="83"/>
      <c r="CP301" s="60"/>
      <c r="CQ301" s="84"/>
      <c r="CR301" s="84"/>
      <c r="CS301" s="84"/>
      <c r="CT301" s="84"/>
      <c r="CU301" s="84"/>
      <c r="CV301" s="84"/>
      <c r="CW301" s="62"/>
      <c r="CX301" s="85"/>
      <c r="CY301" s="85"/>
      <c r="CZ301" s="85"/>
      <c r="DA301" s="85"/>
      <c r="DB301" s="85"/>
      <c r="DC301" s="85"/>
      <c r="DD301" s="64"/>
      <c r="DE301" s="86"/>
      <c r="DF301" s="86"/>
      <c r="DG301" s="86"/>
      <c r="DH301" s="86"/>
      <c r="DI301" s="86"/>
      <c r="DJ301" s="86"/>
      <c r="DK301" s="87" t="s">
        <v>1189</v>
      </c>
      <c r="DL301" s="62"/>
      <c r="DM301" s="88"/>
      <c r="DN301" s="88"/>
      <c r="DO301" s="88"/>
      <c r="DP301" s="88"/>
      <c r="DQ301" s="88"/>
      <c r="DR301" s="88"/>
      <c r="DS301" s="68"/>
    </row>
    <row r="302" spans="1:123" x14ac:dyDescent="0.3">
      <c r="A302" s="168" t="s">
        <v>323</v>
      </c>
      <c r="B302" s="40" t="s">
        <v>1214</v>
      </c>
      <c r="C302" s="40" t="s">
        <v>1222</v>
      </c>
      <c r="D302" s="69" t="s">
        <v>1205</v>
      </c>
      <c r="E302" s="40" t="s">
        <v>1224</v>
      </c>
      <c r="F302" s="69" t="s">
        <v>699</v>
      </c>
      <c r="G302" s="41" t="s">
        <v>1376</v>
      </c>
      <c r="H302" s="155" t="s">
        <v>1036</v>
      </c>
      <c r="I302" s="42">
        <f t="shared" si="46"/>
        <v>6407.9436160000005</v>
      </c>
      <c r="J302" s="138">
        <v>6254.8886080000002</v>
      </c>
      <c r="K302" s="138">
        <v>5999.7969279999998</v>
      </c>
      <c r="L302" s="138">
        <v>5748.1064704</v>
      </c>
      <c r="M302" s="138">
        <v>5496.4160128000003</v>
      </c>
      <c r="N302" s="138">
        <v>5428.3915648000002</v>
      </c>
      <c r="O302" s="138">
        <v>5360.3671168000001</v>
      </c>
      <c r="P302" s="44"/>
      <c r="Q302" s="42">
        <f t="shared" si="44"/>
        <v>78.988838815501438</v>
      </c>
      <c r="R302" s="138">
        <v>75.271162384688395</v>
      </c>
      <c r="S302" s="138">
        <v>69.075035</v>
      </c>
      <c r="T302" s="138">
        <v>66.045390531456462</v>
      </c>
      <c r="U302" s="138">
        <v>63.015746062912918</v>
      </c>
      <c r="V302" s="138">
        <v>62.195314031456462</v>
      </c>
      <c r="W302" s="138">
        <v>61.374881999999999</v>
      </c>
      <c r="X302" s="42">
        <f t="shared" si="45"/>
        <v>24.319999999999997</v>
      </c>
      <c r="Y302" s="138">
        <v>23.15</v>
      </c>
      <c r="Z302" s="138">
        <v>21.2</v>
      </c>
      <c r="AA302" s="138">
        <v>19.649999999999999</v>
      </c>
      <c r="AB302" s="138">
        <v>18.100000000000001</v>
      </c>
      <c r="AC302" s="138">
        <v>16.649999999999999</v>
      </c>
      <c r="AD302" s="138">
        <v>15.2</v>
      </c>
      <c r="AE302" s="44">
        <f>[3]Parameters!$B$38</f>
        <v>0.05</v>
      </c>
      <c r="AF302" s="44"/>
      <c r="AG302" s="44">
        <v>30</v>
      </c>
      <c r="AH302" s="44">
        <v>30</v>
      </c>
      <c r="AI302" s="46">
        <v>29.959</v>
      </c>
      <c r="AJ302" s="46" t="s">
        <v>1213</v>
      </c>
      <c r="AK302" s="46" t="s">
        <v>907</v>
      </c>
      <c r="AL302" s="46">
        <v>0.5</v>
      </c>
      <c r="AM302" s="47"/>
      <c r="AN302" s="47"/>
      <c r="AO302" s="47"/>
      <c r="AP302" s="47"/>
      <c r="AQ302" s="47"/>
      <c r="AR302" s="47"/>
      <c r="AS302" s="48"/>
      <c r="AT302" s="48"/>
      <c r="AU302" s="48"/>
      <c r="AV302" s="49"/>
      <c r="AW302" s="49"/>
      <c r="AX302" s="49"/>
      <c r="AY302" s="50" t="s">
        <v>841</v>
      </c>
      <c r="AZ302" s="50"/>
      <c r="BA302" s="50"/>
      <c r="BB302" s="51"/>
      <c r="BC302" s="51"/>
      <c r="BD302" s="51"/>
      <c r="BE302" s="51"/>
      <c r="BF302" s="51"/>
      <c r="BG302" s="51"/>
      <c r="BH302" s="52"/>
      <c r="BI302" s="52"/>
      <c r="BJ302" s="52"/>
      <c r="BK302" s="52"/>
      <c r="BL302" s="53">
        <v>1</v>
      </c>
      <c r="BM302" s="54"/>
      <c r="BN302" s="55">
        <v>0</v>
      </c>
      <c r="BO302" s="44"/>
      <c r="BP302" s="44">
        <v>0</v>
      </c>
      <c r="BQ302" s="44">
        <v>0</v>
      </c>
      <c r="BR302" s="44">
        <v>0</v>
      </c>
      <c r="BS302" s="44">
        <v>0</v>
      </c>
      <c r="BT302" s="44">
        <v>0</v>
      </c>
      <c r="BU302" s="56"/>
      <c r="BV302" s="50"/>
      <c r="BW302" s="50"/>
      <c r="BX302" s="50"/>
      <c r="BY302" s="50"/>
      <c r="BZ302" s="50"/>
      <c r="CA302" s="50"/>
      <c r="CB302" s="57"/>
      <c r="CC302" s="58"/>
      <c r="CD302" s="58"/>
      <c r="CE302" s="58"/>
      <c r="CF302" s="58"/>
      <c r="CG302" s="58"/>
      <c r="CH302" s="58"/>
      <c r="CI302" s="56"/>
      <c r="CJ302" s="59"/>
      <c r="CK302" s="59"/>
      <c r="CL302" s="59"/>
      <c r="CM302" s="59"/>
      <c r="CN302" s="59"/>
      <c r="CO302" s="59"/>
      <c r="CP302" s="60"/>
      <c r="CQ302" s="61"/>
      <c r="CR302" s="61"/>
      <c r="CS302" s="61"/>
      <c r="CT302" s="61"/>
      <c r="CU302" s="61"/>
      <c r="CV302" s="61"/>
      <c r="CW302" s="62"/>
      <c r="CX302" s="63"/>
      <c r="CY302" s="63"/>
      <c r="CZ302" s="63"/>
      <c r="DA302" s="63"/>
      <c r="DB302" s="63"/>
      <c r="DC302" s="63"/>
      <c r="DD302" s="64"/>
      <c r="DE302" s="65"/>
      <c r="DF302" s="65"/>
      <c r="DG302" s="65"/>
      <c r="DH302" s="65"/>
      <c r="DI302" s="65"/>
      <c r="DJ302" s="65"/>
      <c r="DK302" s="66" t="s">
        <v>1189</v>
      </c>
      <c r="DL302" s="62"/>
      <c r="DM302" s="67"/>
      <c r="DN302" s="67"/>
      <c r="DO302" s="67"/>
      <c r="DP302" s="67"/>
      <c r="DQ302" s="67"/>
      <c r="DR302" s="67"/>
      <c r="DS302" s="68"/>
    </row>
    <row r="303" spans="1:123" x14ac:dyDescent="0.3">
      <c r="A303" s="168" t="s">
        <v>324</v>
      </c>
      <c r="B303" s="40" t="s">
        <v>1214</v>
      </c>
      <c r="C303" s="40" t="s">
        <v>1222</v>
      </c>
      <c r="D303" s="69" t="s">
        <v>1205</v>
      </c>
      <c r="E303" s="40" t="s">
        <v>1224</v>
      </c>
      <c r="F303" s="69" t="s">
        <v>699</v>
      </c>
      <c r="G303" s="41" t="s">
        <v>1377</v>
      </c>
      <c r="H303" s="155" t="s">
        <v>1036</v>
      </c>
      <c r="I303" s="42">
        <f t="shared" si="46"/>
        <v>6259.014654197761</v>
      </c>
      <c r="J303" s="138">
        <v>6140.1726038016013</v>
      </c>
      <c r="K303" s="138">
        <v>5942.1025198080015</v>
      </c>
      <c r="L303" s="138">
        <v>5942.1025198080015</v>
      </c>
      <c r="M303" s="138">
        <v>5942.1025198080015</v>
      </c>
      <c r="N303" s="138">
        <v>5942.1025198080015</v>
      </c>
      <c r="O303" s="138">
        <v>5942.1025198080015</v>
      </c>
      <c r="P303" s="44"/>
      <c r="Q303" s="42">
        <f t="shared" si="44"/>
        <v>119</v>
      </c>
      <c r="R303" s="138">
        <v>117.5</v>
      </c>
      <c r="S303" s="138">
        <v>115</v>
      </c>
      <c r="T303" s="138">
        <v>111.5</v>
      </c>
      <c r="U303" s="138">
        <v>108</v>
      </c>
      <c r="V303" s="138">
        <v>106.5</v>
      </c>
      <c r="W303" s="138">
        <v>105</v>
      </c>
      <c r="X303" s="42">
        <f t="shared" si="45"/>
        <v>1.8333333333333333</v>
      </c>
      <c r="Y303" s="138">
        <v>1.9166666666666667</v>
      </c>
      <c r="Z303" s="138">
        <v>2.0555555555555558</v>
      </c>
      <c r="AA303" s="138">
        <v>2.0833333333333335</v>
      </c>
      <c r="AB303" s="138">
        <v>2.1111111111111112</v>
      </c>
      <c r="AC303" s="138">
        <v>2.1388888888888888</v>
      </c>
      <c r="AD303" s="138">
        <v>2.1666666666666665</v>
      </c>
      <c r="AE303" s="44">
        <f>[3]Parameters!$B$38</f>
        <v>0.05</v>
      </c>
      <c r="AF303" s="44"/>
      <c r="AG303" s="44">
        <v>60</v>
      </c>
      <c r="AH303" s="44">
        <v>60</v>
      </c>
      <c r="AI303" s="46">
        <v>29.959</v>
      </c>
      <c r="AJ303" s="46" t="s">
        <v>1213</v>
      </c>
      <c r="AK303" s="46" t="s">
        <v>907</v>
      </c>
      <c r="AL303" s="46">
        <v>0.1</v>
      </c>
      <c r="AM303" s="47"/>
      <c r="AN303" s="47"/>
      <c r="AO303" s="47"/>
      <c r="AP303" s="47"/>
      <c r="AQ303" s="47"/>
      <c r="AR303" s="47"/>
      <c r="AS303" s="48"/>
      <c r="AT303" s="48"/>
      <c r="AU303" s="48"/>
      <c r="AV303" s="49"/>
      <c r="AW303" s="49"/>
      <c r="AX303" s="49"/>
      <c r="AY303" s="50" t="s">
        <v>841</v>
      </c>
      <c r="AZ303" s="50"/>
      <c r="BA303" s="50"/>
      <c r="BB303" s="51"/>
      <c r="BC303" s="51"/>
      <c r="BD303" s="51"/>
      <c r="BE303" s="51"/>
      <c r="BF303" s="51"/>
      <c r="BG303" s="51"/>
      <c r="BH303" s="52"/>
      <c r="BI303" s="52"/>
      <c r="BJ303" s="52"/>
      <c r="BK303" s="52"/>
      <c r="BL303" s="53">
        <v>1</v>
      </c>
      <c r="BM303" s="54"/>
      <c r="BN303" s="55">
        <v>0</v>
      </c>
      <c r="BO303" s="44"/>
      <c r="BP303" s="44">
        <v>0</v>
      </c>
      <c r="BQ303" s="44">
        <v>0</v>
      </c>
      <c r="BR303" s="44">
        <v>0</v>
      </c>
      <c r="BS303" s="44">
        <v>0</v>
      </c>
      <c r="BT303" s="44">
        <v>0</v>
      </c>
      <c r="BU303" s="56"/>
      <c r="BV303" s="50"/>
      <c r="BW303" s="50"/>
      <c r="BX303" s="50"/>
      <c r="BY303" s="50"/>
      <c r="BZ303" s="50"/>
      <c r="CA303" s="50"/>
      <c r="CB303" s="57"/>
      <c r="CC303" s="82">
        <v>250</v>
      </c>
      <c r="CD303" s="82">
        <v>250</v>
      </c>
      <c r="CE303" s="82">
        <v>250</v>
      </c>
      <c r="CF303" s="82">
        <v>250</v>
      </c>
      <c r="CG303" s="82">
        <v>250</v>
      </c>
      <c r="CH303" s="82">
        <v>250</v>
      </c>
      <c r="CI303" s="56"/>
      <c r="CJ303" s="59"/>
      <c r="CK303" s="59"/>
      <c r="CL303" s="59"/>
      <c r="CM303" s="59"/>
      <c r="CN303" s="59"/>
      <c r="CO303" s="59"/>
      <c r="CP303" s="60"/>
      <c r="CQ303" s="61"/>
      <c r="CR303" s="61"/>
      <c r="CS303" s="61"/>
      <c r="CT303" s="61"/>
      <c r="CU303" s="61"/>
      <c r="CV303" s="61"/>
      <c r="CW303" s="62"/>
      <c r="CX303" s="63"/>
      <c r="CY303" s="63"/>
      <c r="CZ303" s="63"/>
      <c r="DA303" s="63"/>
      <c r="DB303" s="63"/>
      <c r="DC303" s="63"/>
      <c r="DD303" s="64"/>
      <c r="DE303" s="65"/>
      <c r="DF303" s="65"/>
      <c r="DG303" s="65"/>
      <c r="DH303" s="65"/>
      <c r="DI303" s="65"/>
      <c r="DJ303" s="65"/>
      <c r="DK303" s="87" t="s">
        <v>1189</v>
      </c>
      <c r="DL303" s="62"/>
      <c r="DM303" s="67"/>
      <c r="DN303" s="67"/>
      <c r="DO303" s="67"/>
      <c r="DP303" s="67"/>
      <c r="DQ303" s="67"/>
      <c r="DR303" s="67"/>
      <c r="DS303" s="68"/>
    </row>
    <row r="304" spans="1:123" x14ac:dyDescent="0.3">
      <c r="A304" s="168" t="s">
        <v>325</v>
      </c>
      <c r="B304" s="69" t="s">
        <v>1214</v>
      </c>
      <c r="C304" s="69" t="s">
        <v>1222</v>
      </c>
      <c r="D304" s="69" t="s">
        <v>1205</v>
      </c>
      <c r="E304" s="69" t="s">
        <v>1224</v>
      </c>
      <c r="F304" s="69" t="s">
        <v>699</v>
      </c>
      <c r="G304" s="70" t="s">
        <v>1378</v>
      </c>
      <c r="H304" s="157" t="s">
        <v>1036</v>
      </c>
      <c r="I304" s="42">
        <f t="shared" si="46"/>
        <v>3784.9858110720006</v>
      </c>
      <c r="J304" s="169">
        <v>3531.8760796800007</v>
      </c>
      <c r="K304" s="169">
        <v>3110.0265273600007</v>
      </c>
      <c r="L304" s="169">
        <v>3019.6301947200009</v>
      </c>
      <c r="M304" s="169">
        <v>2929.2338620800006</v>
      </c>
      <c r="N304" s="169">
        <v>2838.8375294400003</v>
      </c>
      <c r="O304" s="169">
        <v>2748.4411968000004</v>
      </c>
      <c r="P304" s="72"/>
      <c r="Q304" s="42">
        <f t="shared" si="44"/>
        <v>107</v>
      </c>
      <c r="R304" s="169">
        <v>102.5</v>
      </c>
      <c r="S304" s="169">
        <v>95</v>
      </c>
      <c r="T304" s="169">
        <v>97.5</v>
      </c>
      <c r="U304" s="169">
        <v>100</v>
      </c>
      <c r="V304" s="169">
        <v>102.5</v>
      </c>
      <c r="W304" s="169">
        <v>105</v>
      </c>
      <c r="X304" s="42">
        <f t="shared" si="45"/>
        <v>3.6111111111111115E-2</v>
      </c>
      <c r="Y304" s="169">
        <v>3.6111111111111115E-2</v>
      </c>
      <c r="Z304" s="169">
        <v>3.6111111111111115E-2</v>
      </c>
      <c r="AA304" s="169">
        <v>3.6111111111111115E-2</v>
      </c>
      <c r="AB304" s="169">
        <v>3.6111111111111115E-2</v>
      </c>
      <c r="AC304" s="169">
        <v>3.6111111111111115E-2</v>
      </c>
      <c r="AD304" s="169">
        <v>3.6111111111111115E-2</v>
      </c>
      <c r="AE304" s="44">
        <f>[3]Parameters!$B$38</f>
        <v>0.05</v>
      </c>
      <c r="AF304" s="72"/>
      <c r="AG304" s="72">
        <v>35</v>
      </c>
      <c r="AH304" s="72">
        <v>35</v>
      </c>
      <c r="AI304" s="73">
        <v>26.1</v>
      </c>
      <c r="AJ304" s="73" t="s">
        <v>1213</v>
      </c>
      <c r="AK304" s="73" t="s">
        <v>907</v>
      </c>
      <c r="AL304" s="73"/>
      <c r="AM304" s="74"/>
      <c r="AN304" s="74"/>
      <c r="AO304" s="74"/>
      <c r="AP304" s="74"/>
      <c r="AQ304" s="74"/>
      <c r="AR304" s="74"/>
      <c r="AS304" s="75"/>
      <c r="AT304" s="75"/>
      <c r="AU304" s="75"/>
      <c r="AV304" s="76"/>
      <c r="AW304" s="76"/>
      <c r="AX304" s="76"/>
      <c r="AY304" s="77" t="s">
        <v>841</v>
      </c>
      <c r="AZ304" s="77"/>
      <c r="BA304" s="77"/>
      <c r="BB304" s="77"/>
      <c r="BC304" s="77"/>
      <c r="BD304" s="77"/>
      <c r="BE304" s="77"/>
      <c r="BF304" s="77"/>
      <c r="BG304" s="77"/>
      <c r="BH304" s="78"/>
      <c r="BI304" s="78"/>
      <c r="BJ304" s="78"/>
      <c r="BK304" s="78"/>
      <c r="BL304" s="79">
        <v>1</v>
      </c>
      <c r="BM304" s="80"/>
      <c r="BN304" s="81">
        <v>0</v>
      </c>
      <c r="BO304" s="72"/>
      <c r="BP304" s="72">
        <v>0</v>
      </c>
      <c r="BQ304" s="72">
        <v>0</v>
      </c>
      <c r="BR304" s="72">
        <v>0</v>
      </c>
      <c r="BS304" s="72">
        <v>0</v>
      </c>
      <c r="BT304" s="72">
        <v>0</v>
      </c>
      <c r="BU304" s="56"/>
      <c r="BV304" s="77"/>
      <c r="BW304" s="77"/>
      <c r="BX304" s="77"/>
      <c r="BY304" s="77"/>
      <c r="BZ304" s="77"/>
      <c r="CA304" s="77"/>
      <c r="CB304" s="57"/>
      <c r="CC304" s="82"/>
      <c r="CD304" s="82"/>
      <c r="CE304" s="82"/>
      <c r="CF304" s="82"/>
      <c r="CG304" s="82"/>
      <c r="CH304" s="82"/>
      <c r="CI304" s="56"/>
      <c r="CJ304" s="83"/>
      <c r="CK304" s="83"/>
      <c r="CL304" s="83"/>
      <c r="CM304" s="83"/>
      <c r="CN304" s="83"/>
      <c r="CO304" s="83"/>
      <c r="CP304" s="60"/>
      <c r="CQ304" s="84"/>
      <c r="CR304" s="84"/>
      <c r="CS304" s="84"/>
      <c r="CT304" s="84"/>
      <c r="CU304" s="84"/>
      <c r="CV304" s="84"/>
      <c r="CW304" s="62"/>
      <c r="CX304" s="85"/>
      <c r="CY304" s="85"/>
      <c r="CZ304" s="85"/>
      <c r="DA304" s="85"/>
      <c r="DB304" s="85"/>
      <c r="DC304" s="85"/>
      <c r="DD304" s="64"/>
      <c r="DE304" s="86"/>
      <c r="DF304" s="86"/>
      <c r="DG304" s="86"/>
      <c r="DH304" s="86"/>
      <c r="DI304" s="86"/>
      <c r="DJ304" s="86"/>
      <c r="DK304" s="66" t="s">
        <v>1189</v>
      </c>
      <c r="DL304" s="62"/>
      <c r="DM304" s="88"/>
      <c r="DN304" s="88"/>
      <c r="DO304" s="88"/>
      <c r="DP304" s="88"/>
      <c r="DQ304" s="88"/>
      <c r="DR304" s="88"/>
      <c r="DS304" s="68"/>
    </row>
    <row r="305" spans="1:123" x14ac:dyDescent="0.3">
      <c r="A305" s="168" t="s">
        <v>326</v>
      </c>
      <c r="B305" s="40" t="s">
        <v>1214</v>
      </c>
      <c r="C305" s="40" t="s">
        <v>1222</v>
      </c>
      <c r="D305" s="69" t="s">
        <v>1205</v>
      </c>
      <c r="E305" s="40" t="s">
        <v>1224</v>
      </c>
      <c r="F305" s="69" t="s">
        <v>699</v>
      </c>
      <c r="G305" s="41" t="s">
        <v>1379</v>
      </c>
      <c r="H305" s="155" t="s">
        <v>1036</v>
      </c>
      <c r="I305" s="42">
        <f t="shared" si="46"/>
        <v>1705.9</v>
      </c>
      <c r="J305" s="138">
        <v>1692.25</v>
      </c>
      <c r="K305" s="138">
        <v>1669.5</v>
      </c>
      <c r="L305" s="138">
        <v>1664.625</v>
      </c>
      <c r="M305" s="138">
        <v>1659.75</v>
      </c>
      <c r="N305" s="138">
        <v>1654.875</v>
      </c>
      <c r="O305" s="138">
        <v>1650</v>
      </c>
      <c r="P305" s="44"/>
      <c r="Q305" s="42">
        <f t="shared" si="44"/>
        <v>8.7746595323513095</v>
      </c>
      <c r="R305" s="138">
        <v>8.5616145592047168</v>
      </c>
      <c r="S305" s="138">
        <v>8.2065396039603957</v>
      </c>
      <c r="T305" s="138">
        <v>8.188463437644554</v>
      </c>
      <c r="U305" s="138">
        <v>8.170387271328714</v>
      </c>
      <c r="V305" s="138">
        <v>8.1523907360886838</v>
      </c>
      <c r="W305" s="138">
        <v>8.1343942008486554</v>
      </c>
      <c r="X305" s="42">
        <f t="shared" si="45"/>
        <v>0</v>
      </c>
      <c r="Y305" s="138">
        <v>0</v>
      </c>
      <c r="Z305" s="138">
        <v>0</v>
      </c>
      <c r="AA305" s="138">
        <v>0</v>
      </c>
      <c r="AB305" s="138">
        <v>0</v>
      </c>
      <c r="AC305" s="138">
        <v>0</v>
      </c>
      <c r="AD305" s="138">
        <v>0</v>
      </c>
      <c r="AE305" s="44">
        <f>[3]Parameters!$B$38</f>
        <v>0.05</v>
      </c>
      <c r="AF305" s="44"/>
      <c r="AG305" s="44">
        <v>50</v>
      </c>
      <c r="AH305" s="44">
        <v>50</v>
      </c>
      <c r="AI305" s="46">
        <v>6.8</v>
      </c>
      <c r="AJ305" s="46" t="s">
        <v>1213</v>
      </c>
      <c r="AK305" s="46" t="s">
        <v>1380</v>
      </c>
      <c r="AL305" s="46"/>
      <c r="AM305" s="47"/>
      <c r="AN305" s="47"/>
      <c r="AO305" s="47"/>
      <c r="AP305" s="47"/>
      <c r="AQ305" s="47"/>
      <c r="AR305" s="47"/>
      <c r="AS305" s="48"/>
      <c r="AT305" s="48"/>
      <c r="AU305" s="48"/>
      <c r="AV305" s="49"/>
      <c r="AW305" s="49"/>
      <c r="AX305" s="49"/>
      <c r="AY305" s="50" t="s">
        <v>841</v>
      </c>
      <c r="AZ305" s="50"/>
      <c r="BA305" s="50"/>
      <c r="BB305" s="51"/>
      <c r="BC305" s="51"/>
      <c r="BD305" s="51"/>
      <c r="BE305" s="51"/>
      <c r="BF305" s="51"/>
      <c r="BG305" s="51"/>
      <c r="BH305" s="52"/>
      <c r="BI305" s="52"/>
      <c r="BJ305" s="52"/>
      <c r="BK305" s="52"/>
      <c r="BL305" s="53">
        <v>1</v>
      </c>
      <c r="BM305" s="54"/>
      <c r="BN305" s="55">
        <v>0</v>
      </c>
      <c r="BO305" s="44"/>
      <c r="BP305" s="44">
        <v>0</v>
      </c>
      <c r="BQ305" s="44">
        <v>0</v>
      </c>
      <c r="BR305" s="44">
        <v>0</v>
      </c>
      <c r="BS305" s="44">
        <v>0</v>
      </c>
      <c r="BT305" s="44">
        <v>0</v>
      </c>
      <c r="BU305" s="56"/>
      <c r="BV305" s="50"/>
      <c r="BW305" s="50"/>
      <c r="BX305" s="50"/>
      <c r="BY305" s="50"/>
      <c r="BZ305" s="50"/>
      <c r="CA305" s="50"/>
      <c r="CB305" s="57"/>
      <c r="CC305" s="58">
        <v>0</v>
      </c>
      <c r="CD305" s="58">
        <v>0</v>
      </c>
      <c r="CE305" s="58">
        <v>0</v>
      </c>
      <c r="CF305" s="58">
        <v>0</v>
      </c>
      <c r="CG305" s="58">
        <v>0</v>
      </c>
      <c r="CH305" s="58">
        <v>0</v>
      </c>
      <c r="CI305" s="56"/>
      <c r="CJ305" s="59"/>
      <c r="CK305" s="59"/>
      <c r="CL305" s="59"/>
      <c r="CM305" s="59"/>
      <c r="CN305" s="59"/>
      <c r="CO305" s="59"/>
      <c r="CP305" s="60"/>
      <c r="CQ305" s="61"/>
      <c r="CR305" s="61"/>
      <c r="CS305" s="61"/>
      <c r="CT305" s="61"/>
      <c r="CU305" s="61"/>
      <c r="CV305" s="61"/>
      <c r="CW305" s="62"/>
      <c r="CX305" s="63"/>
      <c r="CY305" s="63"/>
      <c r="CZ305" s="63"/>
      <c r="DA305" s="63"/>
      <c r="DB305" s="63"/>
      <c r="DC305" s="63"/>
      <c r="DD305" s="64"/>
      <c r="DE305" s="65"/>
      <c r="DF305" s="65"/>
      <c r="DG305" s="65"/>
      <c r="DH305" s="65"/>
      <c r="DI305" s="65"/>
      <c r="DJ305" s="65"/>
      <c r="DK305" s="87" t="s">
        <v>1189</v>
      </c>
      <c r="DL305" s="62"/>
      <c r="DM305" s="67"/>
      <c r="DN305" s="67"/>
      <c r="DO305" s="67"/>
      <c r="DP305" s="67"/>
      <c r="DQ305" s="67"/>
      <c r="DR305" s="67"/>
      <c r="DS305" s="68"/>
    </row>
    <row r="306" spans="1:123" x14ac:dyDescent="0.3">
      <c r="A306" s="168" t="s">
        <v>327</v>
      </c>
      <c r="B306" s="69" t="s">
        <v>1214</v>
      </c>
      <c r="C306" s="69" t="s">
        <v>1222</v>
      </c>
      <c r="D306" s="69" t="s">
        <v>1205</v>
      </c>
      <c r="E306" s="69" t="s">
        <v>1224</v>
      </c>
      <c r="F306" s="69" t="s">
        <v>699</v>
      </c>
      <c r="G306" s="70" t="s">
        <v>1381</v>
      </c>
      <c r="H306" s="157" t="s">
        <v>1036</v>
      </c>
      <c r="I306" s="42">
        <f t="shared" si="46"/>
        <v>2100</v>
      </c>
      <c r="J306" s="169">
        <v>2100</v>
      </c>
      <c r="K306" s="169">
        <v>2100</v>
      </c>
      <c r="L306" s="169">
        <v>2100</v>
      </c>
      <c r="M306" s="169">
        <v>2100</v>
      </c>
      <c r="N306" s="169">
        <v>2100</v>
      </c>
      <c r="O306" s="169">
        <v>2100</v>
      </c>
      <c r="P306" s="72"/>
      <c r="Q306" s="42">
        <f t="shared" si="44"/>
        <v>25.500000000000004</v>
      </c>
      <c r="R306" s="169">
        <v>25.500000000000004</v>
      </c>
      <c r="S306" s="169">
        <v>25.500000000000004</v>
      </c>
      <c r="T306" s="169">
        <v>25.500000000000004</v>
      </c>
      <c r="U306" s="169">
        <v>25.500000000000004</v>
      </c>
      <c r="V306" s="169">
        <v>25.500000000000004</v>
      </c>
      <c r="W306" s="169">
        <v>25.500000000000004</v>
      </c>
      <c r="X306" s="42">
        <f t="shared" si="45"/>
        <v>8.9351821600086603E-2</v>
      </c>
      <c r="Y306" s="169">
        <v>8.9351821600086603E-2</v>
      </c>
      <c r="Z306" s="169">
        <v>8.9351821600086603E-2</v>
      </c>
      <c r="AA306" s="169">
        <v>8.9351821600086603E-2</v>
      </c>
      <c r="AB306" s="169">
        <v>8.9351821600086603E-2</v>
      </c>
      <c r="AC306" s="169">
        <v>8.9351821600086603E-2</v>
      </c>
      <c r="AD306" s="169">
        <v>8.9351821600086603E-2</v>
      </c>
      <c r="AE306" s="44">
        <f>[3]Parameters!$B$38</f>
        <v>0.05</v>
      </c>
      <c r="AF306" s="72"/>
      <c r="AG306" s="72">
        <v>50</v>
      </c>
      <c r="AH306" s="72">
        <v>50</v>
      </c>
      <c r="AI306" s="73">
        <v>12.7</v>
      </c>
      <c r="AJ306" s="73" t="s">
        <v>1313</v>
      </c>
      <c r="AK306" s="73" t="s">
        <v>1380</v>
      </c>
      <c r="AL306" s="73"/>
      <c r="AM306" s="74"/>
      <c r="AN306" s="74"/>
      <c r="AO306" s="74"/>
      <c r="AP306" s="74"/>
      <c r="AQ306" s="74"/>
      <c r="AR306" s="74"/>
      <c r="AS306" s="75"/>
      <c r="AT306" s="75"/>
      <c r="AU306" s="75"/>
      <c r="AV306" s="76"/>
      <c r="AW306" s="76">
        <v>2574.9251707527924</v>
      </c>
      <c r="AX306" s="76"/>
      <c r="AY306" s="77" t="s">
        <v>841</v>
      </c>
      <c r="AZ306" s="77"/>
      <c r="BA306" s="77"/>
      <c r="BB306" s="77"/>
      <c r="BC306" s="77"/>
      <c r="BD306" s="77"/>
      <c r="BE306" s="77"/>
      <c r="BF306" s="77"/>
      <c r="BG306" s="77"/>
      <c r="BH306" s="78"/>
      <c r="BI306" s="78"/>
      <c r="BJ306" s="78"/>
      <c r="BK306" s="78"/>
      <c r="BL306" s="79">
        <v>1</v>
      </c>
      <c r="BM306" s="80"/>
      <c r="BN306" s="81">
        <v>33.776899999999998</v>
      </c>
      <c r="BO306" s="72"/>
      <c r="BP306" s="72">
        <v>0</v>
      </c>
      <c r="BQ306" s="72">
        <v>0</v>
      </c>
      <c r="BR306" s="72">
        <v>0</v>
      </c>
      <c r="BS306" s="72">
        <v>0</v>
      </c>
      <c r="BT306" s="72">
        <v>0</v>
      </c>
      <c r="BU306" s="56"/>
      <c r="BV306" s="77"/>
      <c r="BW306" s="77"/>
      <c r="BX306" s="77"/>
      <c r="BY306" s="77"/>
      <c r="BZ306" s="77"/>
      <c r="CA306" s="77"/>
      <c r="CB306" s="57"/>
      <c r="CC306" s="148">
        <v>33.776899999999998</v>
      </c>
      <c r="CD306" s="148">
        <v>33.776899999999998</v>
      </c>
      <c r="CE306" s="148">
        <v>33.776899999999998</v>
      </c>
      <c r="CF306" s="148">
        <v>33.776899999999998</v>
      </c>
      <c r="CG306" s="148">
        <v>33.776899999999998</v>
      </c>
      <c r="CH306" s="148">
        <v>33.776899999999998</v>
      </c>
      <c r="CI306" s="56"/>
      <c r="CJ306" s="83"/>
      <c r="CK306" s="83"/>
      <c r="CL306" s="83"/>
      <c r="CM306" s="83"/>
      <c r="CN306" s="83"/>
      <c r="CO306" s="83"/>
      <c r="CP306" s="60"/>
      <c r="CQ306" s="84"/>
      <c r="CR306" s="84"/>
      <c r="CS306" s="84"/>
      <c r="CT306" s="84"/>
      <c r="CU306" s="84"/>
      <c r="CV306" s="84"/>
      <c r="CW306" s="62"/>
      <c r="CX306" s="85"/>
      <c r="CY306" s="85"/>
      <c r="CZ306" s="85"/>
      <c r="DA306" s="85"/>
      <c r="DB306" s="85"/>
      <c r="DC306" s="85"/>
      <c r="DD306" s="64"/>
      <c r="DE306" s="86"/>
      <c r="DF306" s="86"/>
      <c r="DG306" s="86"/>
      <c r="DH306" s="86"/>
      <c r="DI306" s="86"/>
      <c r="DJ306" s="86"/>
      <c r="DK306" s="66" t="s">
        <v>1189</v>
      </c>
      <c r="DL306" s="62"/>
      <c r="DM306" s="88"/>
      <c r="DN306" s="88"/>
      <c r="DO306" s="88"/>
      <c r="DP306" s="88"/>
      <c r="DQ306" s="88"/>
      <c r="DR306" s="88"/>
      <c r="DS306" s="68"/>
    </row>
    <row r="307" spans="1:123" ht="15" thickBot="1" x14ac:dyDescent="0.35">
      <c r="A307" s="168" t="s">
        <v>328</v>
      </c>
      <c r="B307" s="40" t="s">
        <v>1214</v>
      </c>
      <c r="C307" s="40" t="s">
        <v>1222</v>
      </c>
      <c r="D307" s="69" t="s">
        <v>1205</v>
      </c>
      <c r="E307" s="40" t="s">
        <v>1224</v>
      </c>
      <c r="F307" s="69" t="s">
        <v>699</v>
      </c>
      <c r="G307" s="41" t="s">
        <v>1382</v>
      </c>
      <c r="H307" s="155" t="s">
        <v>1036</v>
      </c>
      <c r="I307" s="42">
        <f t="shared" si="46"/>
        <v>3948.7</v>
      </c>
      <c r="J307" s="138">
        <v>3466.75</v>
      </c>
      <c r="K307" s="138">
        <v>2663.5</v>
      </c>
      <c r="L307" s="138">
        <v>2491.375</v>
      </c>
      <c r="M307" s="138">
        <v>2319.25</v>
      </c>
      <c r="N307" s="138">
        <v>2147.125</v>
      </c>
      <c r="O307" s="138">
        <v>1975</v>
      </c>
      <c r="P307" s="44"/>
      <c r="Q307" s="42">
        <f t="shared" si="44"/>
        <v>38.372578972182943</v>
      </c>
      <c r="R307" s="138">
        <v>36.475436115040083</v>
      </c>
      <c r="S307" s="138">
        <v>33.313531353135318</v>
      </c>
      <c r="T307" s="138">
        <v>30.660254596888265</v>
      </c>
      <c r="U307" s="138">
        <v>28.006977840641213</v>
      </c>
      <c r="V307" s="138">
        <v>25.771522866572376</v>
      </c>
      <c r="W307" s="138">
        <v>23.536067892503535</v>
      </c>
      <c r="X307" s="42">
        <f t="shared" si="45"/>
        <v>2.890249006068215E-2</v>
      </c>
      <c r="Y307" s="138">
        <v>2.890249006068215E-2</v>
      </c>
      <c r="Z307" s="138">
        <v>2.890249006068215E-2</v>
      </c>
      <c r="AA307" s="138">
        <v>2.890249006068215E-2</v>
      </c>
      <c r="AB307" s="138">
        <v>2.890249006068215E-2</v>
      </c>
      <c r="AC307" s="138">
        <v>2.890249006068215E-2</v>
      </c>
      <c r="AD307" s="138">
        <v>2.890249006068215E-2</v>
      </c>
      <c r="AE307" s="44">
        <f>[3]Parameters!$B$38</f>
        <v>0.05</v>
      </c>
      <c r="AF307" s="44"/>
      <c r="AG307" s="44">
        <v>80</v>
      </c>
      <c r="AH307" s="44">
        <v>80</v>
      </c>
      <c r="AI307" s="46">
        <v>29.959</v>
      </c>
      <c r="AJ307" s="46" t="s">
        <v>1213</v>
      </c>
      <c r="AK307" s="46" t="s">
        <v>907</v>
      </c>
      <c r="AL307" s="46"/>
      <c r="AM307" s="47"/>
      <c r="AN307" s="47"/>
      <c r="AO307" s="47"/>
      <c r="AP307" s="47"/>
      <c r="AQ307" s="47"/>
      <c r="AR307" s="47"/>
      <c r="AS307" s="48"/>
      <c r="AT307" s="48"/>
      <c r="AU307" s="48"/>
      <c r="AV307" s="49"/>
      <c r="AW307" s="49"/>
      <c r="AX307" s="49"/>
      <c r="AY307" s="50" t="s">
        <v>841</v>
      </c>
      <c r="AZ307" s="50"/>
      <c r="BA307" s="50"/>
      <c r="BB307" s="51"/>
      <c r="BC307" s="51"/>
      <c r="BD307" s="51"/>
      <c r="BE307" s="51"/>
      <c r="BF307" s="51"/>
      <c r="BG307" s="51"/>
      <c r="BH307" s="52"/>
      <c r="BI307" s="52"/>
      <c r="BJ307" s="52"/>
      <c r="BK307" s="52"/>
      <c r="BL307" s="53">
        <v>1</v>
      </c>
      <c r="BM307" s="54"/>
      <c r="BN307" s="55">
        <v>0</v>
      </c>
      <c r="BO307" s="44"/>
      <c r="BP307" s="44">
        <v>0</v>
      </c>
      <c r="BQ307" s="44">
        <v>0</v>
      </c>
      <c r="BR307" s="44">
        <v>0</v>
      </c>
      <c r="BS307" s="44">
        <v>0</v>
      </c>
      <c r="BT307" s="44">
        <v>0</v>
      </c>
      <c r="BU307" s="56"/>
      <c r="BV307" s="50"/>
      <c r="BW307" s="50"/>
      <c r="BX307" s="50"/>
      <c r="BY307" s="50"/>
      <c r="BZ307" s="50"/>
      <c r="CA307" s="50"/>
      <c r="CB307" s="57"/>
      <c r="CC307" s="148">
        <v>0</v>
      </c>
      <c r="CD307" s="148">
        <v>0</v>
      </c>
      <c r="CE307" s="148">
        <v>0</v>
      </c>
      <c r="CF307" s="148">
        <v>0</v>
      </c>
      <c r="CG307" s="148">
        <v>0</v>
      </c>
      <c r="CH307" s="148">
        <v>0</v>
      </c>
      <c r="CI307" s="56"/>
      <c r="CJ307" s="59"/>
      <c r="CK307" s="59"/>
      <c r="CL307" s="59"/>
      <c r="CM307" s="59"/>
      <c r="CN307" s="59"/>
      <c r="CO307" s="59"/>
      <c r="CP307" s="60"/>
      <c r="CQ307" s="61"/>
      <c r="CR307" s="61"/>
      <c r="CS307" s="61"/>
      <c r="CT307" s="61"/>
      <c r="CU307" s="61"/>
      <c r="CV307" s="61"/>
      <c r="CW307" s="62"/>
      <c r="CX307" s="63"/>
      <c r="CY307" s="63"/>
      <c r="CZ307" s="63"/>
      <c r="DA307" s="63"/>
      <c r="DB307" s="63"/>
      <c r="DC307" s="63"/>
      <c r="DD307" s="64"/>
      <c r="DE307" s="65"/>
      <c r="DF307" s="65"/>
      <c r="DG307" s="65"/>
      <c r="DH307" s="65"/>
      <c r="DI307" s="65"/>
      <c r="DJ307" s="65"/>
      <c r="DK307" s="87" t="s">
        <v>1189</v>
      </c>
      <c r="DL307" s="62"/>
      <c r="DM307" s="67"/>
      <c r="DN307" s="67"/>
      <c r="DO307" s="67"/>
      <c r="DP307" s="67"/>
      <c r="DQ307" s="67"/>
      <c r="DR307" s="67"/>
      <c r="DS307" s="68"/>
    </row>
    <row r="308" spans="1:123" x14ac:dyDescent="0.3">
      <c r="A308" s="168" t="s">
        <v>329</v>
      </c>
      <c r="B308" s="40" t="s">
        <v>1214</v>
      </c>
      <c r="C308" s="69" t="s">
        <v>1222</v>
      </c>
      <c r="D308" s="69" t="s">
        <v>1205</v>
      </c>
      <c r="E308" s="69" t="s">
        <v>1224</v>
      </c>
      <c r="F308" s="69" t="s">
        <v>699</v>
      </c>
      <c r="G308" s="70" t="s">
        <v>1383</v>
      </c>
      <c r="H308" s="157" t="s">
        <v>1036</v>
      </c>
      <c r="I308" s="42">
        <f t="shared" si="46"/>
        <v>1123.2</v>
      </c>
      <c r="J308" s="169">
        <v>1107</v>
      </c>
      <c r="K308" s="169">
        <v>1080</v>
      </c>
      <c r="L308" s="169">
        <v>1053</v>
      </c>
      <c r="M308" s="169">
        <v>1026</v>
      </c>
      <c r="N308" s="169">
        <v>1012.5</v>
      </c>
      <c r="O308" s="169">
        <v>999.00000000000011</v>
      </c>
      <c r="P308" s="72"/>
      <c r="Q308" s="42">
        <f t="shared" si="44"/>
        <v>14</v>
      </c>
      <c r="R308" s="169">
        <v>14</v>
      </c>
      <c r="S308" s="169">
        <v>14</v>
      </c>
      <c r="T308" s="169">
        <v>13</v>
      </c>
      <c r="U308" s="169">
        <v>12</v>
      </c>
      <c r="V308" s="169">
        <v>12</v>
      </c>
      <c r="W308" s="169">
        <v>12</v>
      </c>
      <c r="X308" s="42">
        <f t="shared" si="45"/>
        <v>0.05</v>
      </c>
      <c r="Y308" s="169">
        <v>0.05</v>
      </c>
      <c r="Z308" s="169">
        <v>0.05</v>
      </c>
      <c r="AA308" s="169">
        <v>0.05</v>
      </c>
      <c r="AB308" s="169">
        <v>0.05</v>
      </c>
      <c r="AC308" s="169">
        <v>0.05</v>
      </c>
      <c r="AD308" s="169">
        <v>0.05</v>
      </c>
      <c r="AE308" s="44">
        <f>[3]Parameters!$B$38</f>
        <v>0.05</v>
      </c>
      <c r="AF308" s="72"/>
      <c r="AG308" s="72">
        <v>30</v>
      </c>
      <c r="AH308" s="72">
        <v>30</v>
      </c>
      <c r="AI308" s="73">
        <v>10.779</v>
      </c>
      <c r="AJ308" s="73" t="s">
        <v>1213</v>
      </c>
      <c r="AK308" s="73" t="s">
        <v>1384</v>
      </c>
      <c r="AL308" s="73"/>
      <c r="AM308" s="74"/>
      <c r="AN308" s="74"/>
      <c r="AO308" s="74"/>
      <c r="AP308" s="74"/>
      <c r="AQ308" s="74"/>
      <c r="AR308" s="74"/>
      <c r="AS308" s="75"/>
      <c r="AT308" s="75"/>
      <c r="AU308" s="75"/>
      <c r="AV308" s="76"/>
      <c r="AW308" s="76"/>
      <c r="AX308" s="76"/>
      <c r="AY308" s="77" t="s">
        <v>841</v>
      </c>
      <c r="AZ308" s="77"/>
      <c r="BA308" s="77"/>
      <c r="BB308" s="77"/>
      <c r="BC308" s="77"/>
      <c r="BD308" s="77"/>
      <c r="BE308" s="77"/>
      <c r="BF308" s="77"/>
      <c r="BG308" s="77"/>
      <c r="BH308" s="78"/>
      <c r="BI308" s="78"/>
      <c r="BJ308" s="78"/>
      <c r="BK308" s="78"/>
      <c r="BL308" s="79">
        <v>1</v>
      </c>
      <c r="BM308" s="80"/>
      <c r="BN308" s="109">
        <v>0.627</v>
      </c>
      <c r="BO308" s="72"/>
      <c r="BP308" s="72">
        <v>0</v>
      </c>
      <c r="BQ308" s="72">
        <v>0</v>
      </c>
      <c r="BR308" s="72">
        <v>0.627</v>
      </c>
      <c r="BS308" s="72">
        <v>0</v>
      </c>
      <c r="BT308" s="72">
        <v>0</v>
      </c>
      <c r="BU308" s="56"/>
      <c r="BV308" s="77"/>
      <c r="BW308" s="77"/>
      <c r="BX308" s="77"/>
      <c r="BY308" s="77"/>
      <c r="BZ308" s="77"/>
      <c r="CA308" s="77"/>
      <c r="CB308" s="160"/>
      <c r="CC308" s="161">
        <v>124</v>
      </c>
      <c r="CD308" s="161">
        <v>124</v>
      </c>
      <c r="CE308" s="161">
        <v>124</v>
      </c>
      <c r="CF308" s="161">
        <v>124</v>
      </c>
      <c r="CG308" s="161">
        <v>124</v>
      </c>
      <c r="CH308" s="162">
        <v>124</v>
      </c>
      <c r="CI308" s="56"/>
      <c r="CJ308" s="83"/>
      <c r="CK308" s="83"/>
      <c r="CL308" s="83"/>
      <c r="CM308" s="83"/>
      <c r="CN308" s="83"/>
      <c r="CO308" s="83"/>
      <c r="CP308" s="60"/>
      <c r="CQ308" s="84"/>
      <c r="CR308" s="84"/>
      <c r="CS308" s="84"/>
      <c r="CT308" s="84"/>
      <c r="CU308" s="84"/>
      <c r="CV308" s="84"/>
      <c r="CW308" s="62"/>
      <c r="CX308" s="85"/>
      <c r="CY308" s="85"/>
      <c r="CZ308" s="85"/>
      <c r="DA308" s="85"/>
      <c r="DB308" s="85"/>
      <c r="DC308" s="85"/>
      <c r="DD308" s="64"/>
      <c r="DE308" s="86"/>
      <c r="DF308" s="86"/>
      <c r="DG308" s="86"/>
      <c r="DH308" s="86"/>
      <c r="DI308" s="86"/>
      <c r="DJ308" s="86"/>
      <c r="DK308" s="66" t="s">
        <v>1189</v>
      </c>
      <c r="DL308" s="62"/>
      <c r="DM308" s="88"/>
      <c r="DN308" s="88"/>
      <c r="DO308" s="88"/>
      <c r="DP308" s="88"/>
      <c r="DQ308" s="88"/>
      <c r="DR308" s="88"/>
      <c r="DS308" s="68"/>
    </row>
    <row r="309" spans="1:123" x14ac:dyDescent="0.3">
      <c r="A309" s="168" t="s">
        <v>330</v>
      </c>
      <c r="B309" s="40" t="s">
        <v>1214</v>
      </c>
      <c r="C309" s="40" t="s">
        <v>1222</v>
      </c>
      <c r="D309" s="69" t="s">
        <v>1205</v>
      </c>
      <c r="E309" s="40" t="s">
        <v>1224</v>
      </c>
      <c r="F309" s="69" t="s">
        <v>699</v>
      </c>
      <c r="G309" s="41" t="s">
        <v>1385</v>
      </c>
      <c r="H309" s="155" t="s">
        <v>1036</v>
      </c>
      <c r="I309" s="42">
        <f t="shared" si="46"/>
        <v>556.98828255000001</v>
      </c>
      <c r="J309" s="138">
        <v>535.67700637500002</v>
      </c>
      <c r="K309" s="138">
        <v>500.15821275000002</v>
      </c>
      <c r="L309" s="138">
        <v>450</v>
      </c>
      <c r="M309" s="138">
        <v>400</v>
      </c>
      <c r="N309" s="138">
        <v>350</v>
      </c>
      <c r="O309" s="138">
        <v>320</v>
      </c>
      <c r="P309" s="44"/>
      <c r="Q309" s="42">
        <f t="shared" si="44"/>
        <v>16.285535199999998</v>
      </c>
      <c r="R309" s="138">
        <v>15.312087999999999</v>
      </c>
      <c r="S309" s="138">
        <v>13.689675999999999</v>
      </c>
      <c r="T309" s="138">
        <v>12.007748352599997</v>
      </c>
      <c r="U309" s="138">
        <v>10.325820705199996</v>
      </c>
      <c r="V309" s="138">
        <v>9.427804488227121</v>
      </c>
      <c r="W309" s="138">
        <v>8.5297882712542474</v>
      </c>
      <c r="X309" s="42">
        <f t="shared" si="45"/>
        <v>0</v>
      </c>
      <c r="Y309" s="138">
        <v>0</v>
      </c>
      <c r="Z309" s="138">
        <v>0</v>
      </c>
      <c r="AA309" s="138">
        <v>0</v>
      </c>
      <c r="AB309" s="138">
        <v>0</v>
      </c>
      <c r="AC309" s="138">
        <v>0</v>
      </c>
      <c r="AD309" s="138">
        <v>0</v>
      </c>
      <c r="AE309" s="44">
        <f>[3]Parameters!$B$38</f>
        <v>0.05</v>
      </c>
      <c r="AF309" s="44"/>
      <c r="AG309" s="44">
        <v>30</v>
      </c>
      <c r="AH309" s="44">
        <v>30</v>
      </c>
      <c r="AI309" s="46">
        <v>3.6760000000000002</v>
      </c>
      <c r="AJ309" s="46" t="s">
        <v>1213</v>
      </c>
      <c r="AK309" s="46" t="s">
        <v>1386</v>
      </c>
      <c r="AL309" s="46"/>
      <c r="AM309" s="47"/>
      <c r="AN309" s="47"/>
      <c r="AO309" s="47"/>
      <c r="AP309" s="47"/>
      <c r="AQ309" s="47"/>
      <c r="AR309" s="47"/>
      <c r="AS309" s="48"/>
      <c r="AT309" s="48"/>
      <c r="AU309" s="48"/>
      <c r="AV309" s="49"/>
      <c r="AW309" s="49"/>
      <c r="AX309" s="49"/>
      <c r="AY309" s="50" t="s">
        <v>841</v>
      </c>
      <c r="AZ309" s="50"/>
      <c r="BA309" s="50"/>
      <c r="BB309" s="51"/>
      <c r="BC309" s="51"/>
      <c r="BD309" s="51"/>
      <c r="BE309" s="51"/>
      <c r="BF309" s="51"/>
      <c r="BG309" s="51"/>
      <c r="BH309" s="52"/>
      <c r="BI309" s="52"/>
      <c r="BJ309" s="52"/>
      <c r="BK309" s="52"/>
      <c r="BL309" s="53">
        <v>1</v>
      </c>
      <c r="BM309" s="54"/>
      <c r="BN309" s="55">
        <v>0</v>
      </c>
      <c r="BO309" s="44"/>
      <c r="BP309" s="44">
        <v>0</v>
      </c>
      <c r="BQ309" s="44">
        <v>0</v>
      </c>
      <c r="BR309" s="44">
        <v>0</v>
      </c>
      <c r="BS309" s="44">
        <v>0</v>
      </c>
      <c r="BT309" s="44">
        <v>0</v>
      </c>
      <c r="BU309" s="56"/>
      <c r="BV309" s="50"/>
      <c r="BW309" s="50"/>
      <c r="BX309" s="50"/>
      <c r="BY309" s="50"/>
      <c r="BZ309" s="50"/>
      <c r="CA309" s="50"/>
      <c r="CB309" s="163"/>
      <c r="CC309" s="148">
        <v>51</v>
      </c>
      <c r="CD309" s="148">
        <v>51</v>
      </c>
      <c r="CE309" s="148">
        <v>51</v>
      </c>
      <c r="CF309" s="148">
        <v>51</v>
      </c>
      <c r="CG309" s="148">
        <v>51</v>
      </c>
      <c r="CH309" s="164">
        <v>51</v>
      </c>
      <c r="CI309" s="56"/>
      <c r="CJ309" s="59"/>
      <c r="CK309" s="59"/>
      <c r="CL309" s="59"/>
      <c r="CM309" s="59"/>
      <c r="CN309" s="59"/>
      <c r="CO309" s="59"/>
      <c r="CP309" s="60"/>
      <c r="CQ309" s="61"/>
      <c r="CR309" s="61"/>
      <c r="CS309" s="61"/>
      <c r="CT309" s="61"/>
      <c r="CU309" s="61"/>
      <c r="CV309" s="61"/>
      <c r="CW309" s="62"/>
      <c r="CX309" s="63"/>
      <c r="CY309" s="63"/>
      <c r="CZ309" s="63"/>
      <c r="DA309" s="63"/>
      <c r="DB309" s="63"/>
      <c r="DC309" s="63"/>
      <c r="DD309" s="64"/>
      <c r="DE309" s="65"/>
      <c r="DF309" s="65"/>
      <c r="DG309" s="65"/>
      <c r="DH309" s="65"/>
      <c r="DI309" s="65"/>
      <c r="DJ309" s="65"/>
      <c r="DK309" s="87" t="s">
        <v>1189</v>
      </c>
      <c r="DL309" s="62"/>
      <c r="DM309" s="67"/>
      <c r="DN309" s="67"/>
      <c r="DO309" s="67"/>
      <c r="DP309" s="67"/>
      <c r="DQ309" s="67"/>
      <c r="DR309" s="67"/>
      <c r="DS309" s="68"/>
    </row>
    <row r="310" spans="1:123" x14ac:dyDescent="0.3">
      <c r="A310" s="168" t="s">
        <v>331</v>
      </c>
      <c r="B310" s="40" t="s">
        <v>1214</v>
      </c>
      <c r="C310" s="69" t="s">
        <v>1222</v>
      </c>
      <c r="D310" s="69" t="s">
        <v>1205</v>
      </c>
      <c r="E310" s="69" t="s">
        <v>1224</v>
      </c>
      <c r="F310" s="69" t="s">
        <v>699</v>
      </c>
      <c r="G310" s="70" t="s">
        <v>1387</v>
      </c>
      <c r="H310" s="157" t="s">
        <v>1036</v>
      </c>
      <c r="I310" s="42">
        <f t="shared" si="46"/>
        <v>3420.1440000000002</v>
      </c>
      <c r="J310" s="169">
        <v>3243.2400000000002</v>
      </c>
      <c r="K310" s="169">
        <v>2948.4</v>
      </c>
      <c r="L310" s="169">
        <v>2885.2200000000003</v>
      </c>
      <c r="M310" s="169">
        <v>2822.04</v>
      </c>
      <c r="N310" s="169">
        <v>2758.86</v>
      </c>
      <c r="O310" s="169">
        <v>2695.6800000000003</v>
      </c>
      <c r="P310" s="72"/>
      <c r="Q310" s="42">
        <f t="shared" si="44"/>
        <v>109.82465310058592</v>
      </c>
      <c r="R310" s="169">
        <v>105.81163275146483</v>
      </c>
      <c r="S310" s="169">
        <v>99.123265502929669</v>
      </c>
      <c r="T310" s="169">
        <v>93.230173924639445</v>
      </c>
      <c r="U310" s="169">
        <v>87.33708234634922</v>
      </c>
      <c r="V310" s="169">
        <v>82.1447047361453</v>
      </c>
      <c r="W310" s="169">
        <v>76.95232712594138</v>
      </c>
      <c r="X310" s="42">
        <f t="shared" si="45"/>
        <v>2.777777777777778E-2</v>
      </c>
      <c r="Y310" s="169">
        <v>2.777777777777778E-2</v>
      </c>
      <c r="Z310" s="169">
        <v>2.777777777777778E-2</v>
      </c>
      <c r="AA310" s="169">
        <v>2.777777777777778E-2</v>
      </c>
      <c r="AB310" s="169">
        <v>2.777777777777778E-2</v>
      </c>
      <c r="AC310" s="169">
        <v>2.777777777777778E-2</v>
      </c>
      <c r="AD310" s="169">
        <v>2.777777777777778E-2</v>
      </c>
      <c r="AE310" s="44">
        <f>[3]Parameters!$B$38</f>
        <v>0.05</v>
      </c>
      <c r="AF310" s="72"/>
      <c r="AG310" s="72">
        <v>25</v>
      </c>
      <c r="AH310" s="72">
        <v>25</v>
      </c>
      <c r="AI310" s="73">
        <v>3.6760000000000002</v>
      </c>
      <c r="AJ310" s="73" t="s">
        <v>1213</v>
      </c>
      <c r="AK310" s="73" t="s">
        <v>1386</v>
      </c>
      <c r="AL310" s="73"/>
      <c r="AM310" s="74"/>
      <c r="AN310" s="74"/>
      <c r="AO310" s="74"/>
      <c r="AP310" s="74"/>
      <c r="AQ310" s="74"/>
      <c r="AR310" s="74"/>
      <c r="AS310" s="75"/>
      <c r="AT310" s="75"/>
      <c r="AU310" s="75"/>
      <c r="AV310" s="76"/>
      <c r="AW310" s="76"/>
      <c r="AX310" s="76"/>
      <c r="AY310" s="77" t="s">
        <v>841</v>
      </c>
      <c r="AZ310" s="77"/>
      <c r="BA310" s="77"/>
      <c r="BB310" s="77"/>
      <c r="BC310" s="77"/>
      <c r="BD310" s="77"/>
      <c r="BE310" s="77"/>
      <c r="BF310" s="77"/>
      <c r="BG310" s="77"/>
      <c r="BH310" s="78"/>
      <c r="BI310" s="78"/>
      <c r="BJ310" s="78"/>
      <c r="BK310" s="78"/>
      <c r="BL310" s="79">
        <v>1</v>
      </c>
      <c r="BM310" s="80"/>
      <c r="BN310" s="109">
        <v>0</v>
      </c>
      <c r="BO310" s="72"/>
      <c r="BP310" s="72">
        <v>0</v>
      </c>
      <c r="BQ310" s="72">
        <v>0</v>
      </c>
      <c r="BR310" s="72">
        <v>0</v>
      </c>
      <c r="BS310" s="72">
        <v>0</v>
      </c>
      <c r="BT310" s="72">
        <v>0</v>
      </c>
      <c r="BU310" s="56"/>
      <c r="BV310" s="77"/>
      <c r="BW310" s="77"/>
      <c r="BX310" s="77"/>
      <c r="BY310" s="77"/>
      <c r="BZ310" s="77"/>
      <c r="CA310" s="77"/>
      <c r="CB310" s="163"/>
      <c r="CC310" s="148">
        <v>0</v>
      </c>
      <c r="CD310" s="148">
        <v>0</v>
      </c>
      <c r="CE310" s="148">
        <v>0</v>
      </c>
      <c r="CF310" s="148">
        <v>0</v>
      </c>
      <c r="CG310" s="148">
        <v>0</v>
      </c>
      <c r="CH310" s="164">
        <v>0</v>
      </c>
      <c r="CI310" s="56"/>
      <c r="CJ310" s="83"/>
      <c r="CK310" s="83"/>
      <c r="CL310" s="83"/>
      <c r="CM310" s="83"/>
      <c r="CN310" s="83"/>
      <c r="CO310" s="83"/>
      <c r="CP310" s="60"/>
      <c r="CQ310" s="84"/>
      <c r="CR310" s="84"/>
      <c r="CS310" s="84"/>
      <c r="CT310" s="84"/>
      <c r="CU310" s="84"/>
      <c r="CV310" s="84"/>
      <c r="CW310" s="62"/>
      <c r="CX310" s="85"/>
      <c r="CY310" s="85"/>
      <c r="CZ310" s="85"/>
      <c r="DA310" s="85"/>
      <c r="DB310" s="85"/>
      <c r="DC310" s="85"/>
      <c r="DD310" s="64"/>
      <c r="DE310" s="86"/>
      <c r="DF310" s="86"/>
      <c r="DG310" s="86"/>
      <c r="DH310" s="86"/>
      <c r="DI310" s="86"/>
      <c r="DJ310" s="86"/>
      <c r="DK310" s="66" t="s">
        <v>1189</v>
      </c>
      <c r="DL310" s="62"/>
      <c r="DM310" s="88"/>
      <c r="DN310" s="88"/>
      <c r="DO310" s="88"/>
      <c r="DP310" s="88"/>
      <c r="DQ310" s="88"/>
      <c r="DR310" s="88"/>
      <c r="DS310" s="68"/>
    </row>
    <row r="311" spans="1:123" x14ac:dyDescent="0.3">
      <c r="A311" s="158" t="s">
        <v>332</v>
      </c>
      <c r="B311" s="40" t="s">
        <v>1214</v>
      </c>
      <c r="C311" s="40" t="s">
        <v>1222</v>
      </c>
      <c r="D311" s="40" t="s">
        <v>1216</v>
      </c>
      <c r="E311" s="40" t="s">
        <v>1388</v>
      </c>
      <c r="F311" s="40" t="s">
        <v>672</v>
      </c>
      <c r="G311" s="41" t="s">
        <v>1389</v>
      </c>
      <c r="H311" s="155" t="s">
        <v>1036</v>
      </c>
      <c r="I311" s="42">
        <v>0</v>
      </c>
      <c r="J311" s="43">
        <v>0</v>
      </c>
      <c r="K311" s="43">
        <v>0</v>
      </c>
      <c r="L311" s="43">
        <v>0</v>
      </c>
      <c r="M311" s="43">
        <v>0</v>
      </c>
      <c r="N311" s="43">
        <v>0</v>
      </c>
      <c r="O311" s="43">
        <v>0</v>
      </c>
      <c r="P311" s="44">
        <v>0</v>
      </c>
      <c r="Q311" s="45">
        <v>0</v>
      </c>
      <c r="R311" s="43">
        <v>0</v>
      </c>
      <c r="S311" s="43">
        <v>0</v>
      </c>
      <c r="T311" s="43">
        <v>0</v>
      </c>
      <c r="U311" s="43">
        <v>0</v>
      </c>
      <c r="V311" s="43">
        <v>0</v>
      </c>
      <c r="W311" s="43">
        <v>0</v>
      </c>
      <c r="X311" s="45">
        <v>869.03</v>
      </c>
      <c r="Y311" s="43">
        <v>869.03</v>
      </c>
      <c r="Z311" s="43">
        <v>869.03</v>
      </c>
      <c r="AA311" s="43">
        <v>869.03</v>
      </c>
      <c r="AB311" s="43">
        <v>869.03</v>
      </c>
      <c r="AC311" s="43">
        <v>869.03</v>
      </c>
      <c r="AD311" s="43">
        <v>869.03</v>
      </c>
      <c r="AE311" s="44">
        <f>[3]Parameters!$B$38</f>
        <v>0.05</v>
      </c>
      <c r="AF311" s="44">
        <v>0</v>
      </c>
      <c r="AG311" s="44">
        <v>1</v>
      </c>
      <c r="AH311" s="44">
        <v>1</v>
      </c>
      <c r="AI311" s="46">
        <v>31.536000000000001</v>
      </c>
      <c r="AJ311" s="46" t="s">
        <v>1213</v>
      </c>
      <c r="AK311" s="46" t="s">
        <v>907</v>
      </c>
      <c r="AL311" s="46"/>
      <c r="AM311" s="47"/>
      <c r="AN311" s="47"/>
      <c r="AO311" s="47"/>
      <c r="AP311" s="47"/>
      <c r="AQ311" s="47"/>
      <c r="AR311" s="47"/>
      <c r="AS311" s="48"/>
      <c r="AT311" s="48"/>
      <c r="AU311" s="48"/>
      <c r="AV311" s="49"/>
      <c r="AW311" s="49"/>
      <c r="AX311" s="49"/>
      <c r="AY311" s="50" t="s">
        <v>841</v>
      </c>
      <c r="AZ311" s="50"/>
      <c r="BA311" s="50"/>
      <c r="BB311" s="51"/>
      <c r="BC311" s="51"/>
      <c r="BD311" s="51"/>
      <c r="BE311" s="51"/>
      <c r="BF311" s="51"/>
      <c r="BG311" s="51"/>
      <c r="BH311" s="52"/>
      <c r="BI311" s="52"/>
      <c r="BJ311" s="52"/>
      <c r="BK311" s="52"/>
      <c r="BL311" s="53"/>
      <c r="BM311" s="54"/>
      <c r="BN311" s="55"/>
      <c r="BO311" s="44"/>
      <c r="BP311" s="44"/>
      <c r="BQ311" s="44"/>
      <c r="BR311" s="44"/>
      <c r="BS311" s="44"/>
      <c r="BT311" s="44"/>
      <c r="BU311" s="56">
        <f t="shared" ref="BU311" si="47">IF(BL311=1,BN311,0)</f>
        <v>0</v>
      </c>
      <c r="BV311" s="50">
        <v>30</v>
      </c>
      <c r="BW311" s="50">
        <v>30</v>
      </c>
      <c r="BX311" s="50">
        <v>30</v>
      </c>
      <c r="BY311" s="50">
        <v>30</v>
      </c>
      <c r="BZ311" s="50">
        <v>30</v>
      </c>
      <c r="CA311" s="50">
        <v>30</v>
      </c>
      <c r="CB311" s="57">
        <v>30</v>
      </c>
      <c r="CC311" s="58">
        <v>30</v>
      </c>
      <c r="CD311" s="58">
        <v>30</v>
      </c>
      <c r="CE311" s="58">
        <v>30</v>
      </c>
      <c r="CF311" s="58">
        <v>30</v>
      </c>
      <c r="CG311" s="58">
        <v>30</v>
      </c>
      <c r="CH311" s="58">
        <v>30</v>
      </c>
      <c r="CI311" s="56"/>
      <c r="CJ311" s="59"/>
      <c r="CK311" s="59"/>
      <c r="CL311" s="59"/>
      <c r="CM311" s="59"/>
      <c r="CN311" s="59"/>
      <c r="CO311" s="59"/>
      <c r="CP311" s="60"/>
      <c r="CQ311" s="61"/>
      <c r="CR311" s="61"/>
      <c r="CS311" s="61"/>
      <c r="CT311" s="61"/>
      <c r="CU311" s="61"/>
      <c r="CV311" s="61"/>
      <c r="CW311" s="62"/>
      <c r="CX311" s="63"/>
      <c r="CY311" s="63"/>
      <c r="CZ311" s="63"/>
      <c r="DA311" s="63"/>
      <c r="DB311" s="63"/>
      <c r="DC311" s="63"/>
      <c r="DD311" s="64"/>
      <c r="DE311" s="65"/>
      <c r="DF311" s="65"/>
      <c r="DG311" s="65"/>
      <c r="DH311" s="65"/>
      <c r="DI311" s="65"/>
      <c r="DJ311" s="65"/>
      <c r="DK311" s="66" t="s">
        <v>1266</v>
      </c>
      <c r="DL311" s="62"/>
      <c r="DM311" s="67"/>
      <c r="DN311" s="67"/>
      <c r="DO311" s="67"/>
      <c r="DP311" s="67"/>
      <c r="DQ311" s="67"/>
      <c r="DR311" s="67"/>
      <c r="DS311" s="68"/>
    </row>
    <row r="312" spans="1:123" x14ac:dyDescent="0.3">
      <c r="A312" s="156" t="s">
        <v>333</v>
      </c>
      <c r="B312" s="69" t="s">
        <v>1214</v>
      </c>
      <c r="C312" s="69" t="s">
        <v>1222</v>
      </c>
      <c r="D312" s="69" t="s">
        <v>1216</v>
      </c>
      <c r="E312" s="69" t="s">
        <v>1390</v>
      </c>
      <c r="F312" s="69" t="s">
        <v>672</v>
      </c>
      <c r="G312" s="70" t="s">
        <v>1391</v>
      </c>
      <c r="H312" s="157" t="s">
        <v>1036</v>
      </c>
      <c r="I312" s="42">
        <v>1345.88</v>
      </c>
      <c r="J312" s="71">
        <v>1345.88</v>
      </c>
      <c r="K312" s="71">
        <v>1000</v>
      </c>
      <c r="L312" s="43">
        <f>(M312+K312)/2</f>
        <v>975</v>
      </c>
      <c r="M312" s="43">
        <f>(K312+O312)/2</f>
        <v>950</v>
      </c>
      <c r="N312" s="43">
        <f>(O312+M312)/2</f>
        <v>925</v>
      </c>
      <c r="O312" s="71">
        <v>900</v>
      </c>
      <c r="P312" s="72">
        <v>0</v>
      </c>
      <c r="Q312" s="45">
        <v>12</v>
      </c>
      <c r="R312" s="71">
        <v>12</v>
      </c>
      <c r="S312" s="71">
        <v>12</v>
      </c>
      <c r="T312" s="71">
        <v>12</v>
      </c>
      <c r="U312" s="71">
        <v>12</v>
      </c>
      <c r="V312" s="71">
        <v>12</v>
      </c>
      <c r="W312" s="71">
        <v>12</v>
      </c>
      <c r="X312" s="45">
        <v>0.56000000000000005</v>
      </c>
      <c r="Y312" s="71">
        <v>0.56000000000000005</v>
      </c>
      <c r="Z312" s="71">
        <v>0.56000000000000005</v>
      </c>
      <c r="AA312" s="71">
        <v>0.56000000000000005</v>
      </c>
      <c r="AB312" s="71">
        <v>0.56000000000000005</v>
      </c>
      <c r="AC312" s="71">
        <v>0.56000000000000005</v>
      </c>
      <c r="AD312" s="71">
        <v>0.56000000000000005</v>
      </c>
      <c r="AE312" s="44">
        <f>[3]Parameters!$B$38</f>
        <v>0.05</v>
      </c>
      <c r="AF312" s="72">
        <v>0</v>
      </c>
      <c r="AG312" s="72">
        <v>40</v>
      </c>
      <c r="AH312" s="72">
        <v>40</v>
      </c>
      <c r="AI312" s="73">
        <v>1</v>
      </c>
      <c r="AJ312" s="73" t="s">
        <v>839</v>
      </c>
      <c r="AK312" s="73" t="s">
        <v>907</v>
      </c>
      <c r="AL312" s="73"/>
      <c r="AM312" s="74"/>
      <c r="AN312" s="74"/>
      <c r="AO312" s="74"/>
      <c r="AP312" s="74"/>
      <c r="AQ312" s="74"/>
      <c r="AR312" s="74"/>
      <c r="AS312" s="75"/>
      <c r="AT312" s="75"/>
      <c r="AU312" s="75"/>
      <c r="AV312" s="76"/>
      <c r="AW312" s="76"/>
      <c r="AX312" s="76"/>
      <c r="AY312" s="77" t="s">
        <v>1390</v>
      </c>
      <c r="AZ312" s="77" t="s">
        <v>672</v>
      </c>
      <c r="BA312" s="77">
        <v>1</v>
      </c>
      <c r="BB312" s="77">
        <v>5</v>
      </c>
      <c r="BC312" s="77" t="s">
        <v>846</v>
      </c>
      <c r="BD312" s="77">
        <v>0.2</v>
      </c>
      <c r="BE312" s="77"/>
      <c r="BF312" s="77"/>
      <c r="BG312" s="77"/>
      <c r="BH312" s="78"/>
      <c r="BI312" s="78"/>
      <c r="BJ312" s="78"/>
      <c r="BK312" s="78"/>
      <c r="BL312" s="79"/>
      <c r="BM312" s="80"/>
      <c r="BN312" s="81">
        <v>0</v>
      </c>
      <c r="BO312" s="72"/>
      <c r="BP312" s="72"/>
      <c r="BQ312" s="72"/>
      <c r="BR312" s="72"/>
      <c r="BS312" s="72"/>
      <c r="BT312" s="72"/>
      <c r="BU312" s="56">
        <f t="shared" si="34"/>
        <v>0</v>
      </c>
      <c r="BV312" s="77"/>
      <c r="BW312" s="77"/>
      <c r="BX312" s="77"/>
      <c r="BY312" s="77"/>
      <c r="BZ312" s="77"/>
      <c r="CA312" s="77"/>
      <c r="CB312" s="57"/>
      <c r="CC312" s="82">
        <v>0.25</v>
      </c>
      <c r="CD312" s="82">
        <v>0.3</v>
      </c>
      <c r="CE312" s="82">
        <v>0.5</v>
      </c>
      <c r="CF312" s="82">
        <v>15.15</v>
      </c>
      <c r="CG312" s="82">
        <v>22.58</v>
      </c>
      <c r="CH312" s="82">
        <v>30</v>
      </c>
      <c r="CI312" s="56"/>
      <c r="CJ312" s="83"/>
      <c r="CK312" s="83"/>
      <c r="CL312" s="83"/>
      <c r="CM312" s="83"/>
      <c r="CN312" s="83"/>
      <c r="CO312" s="83"/>
      <c r="CP312" s="60"/>
      <c r="CQ312" s="84"/>
      <c r="CR312" s="84"/>
      <c r="CS312" s="84"/>
      <c r="CT312" s="84"/>
      <c r="CU312" s="84"/>
      <c r="CV312" s="84"/>
      <c r="CW312" s="62"/>
      <c r="CX312" s="85"/>
      <c r="CY312" s="85"/>
      <c r="CZ312" s="85"/>
      <c r="DA312" s="85"/>
      <c r="DB312" s="85"/>
      <c r="DC312" s="85"/>
      <c r="DD312" s="64"/>
      <c r="DE312" s="86"/>
      <c r="DF312" s="86"/>
      <c r="DG312" s="86"/>
      <c r="DH312" s="86"/>
      <c r="DI312" s="86"/>
      <c r="DJ312" s="86"/>
      <c r="DK312" s="87" t="s">
        <v>1266</v>
      </c>
      <c r="DL312" s="62"/>
      <c r="DM312" s="88"/>
      <c r="DN312" s="88"/>
      <c r="DO312" s="88"/>
      <c r="DP312" s="88"/>
      <c r="DQ312" s="88"/>
      <c r="DR312" s="88"/>
      <c r="DS312" s="68"/>
    </row>
    <row r="313" spans="1:123" x14ac:dyDescent="0.3">
      <c r="A313" s="158" t="s">
        <v>334</v>
      </c>
      <c r="B313" s="40" t="s">
        <v>1214</v>
      </c>
      <c r="C313" s="40" t="s">
        <v>1222</v>
      </c>
      <c r="D313" s="40" t="s">
        <v>1216</v>
      </c>
      <c r="E313" s="40" t="s">
        <v>1390</v>
      </c>
      <c r="F313" s="40" t="s">
        <v>672</v>
      </c>
      <c r="G313" s="41" t="s">
        <v>1392</v>
      </c>
      <c r="H313" s="155" t="s">
        <v>1036</v>
      </c>
      <c r="I313" s="42">
        <v>1724.87</v>
      </c>
      <c r="J313" s="43">
        <v>1724.87</v>
      </c>
      <c r="K313" s="43">
        <v>1300</v>
      </c>
      <c r="L313" s="43">
        <f>(M313+K313)/2</f>
        <v>1275</v>
      </c>
      <c r="M313" s="43">
        <f>(K313+O313)/2</f>
        <v>1250</v>
      </c>
      <c r="N313" s="43">
        <f>(O313+M313)/2</f>
        <v>1225</v>
      </c>
      <c r="O313" s="43">
        <v>1200</v>
      </c>
      <c r="P313" s="44">
        <v>0</v>
      </c>
      <c r="Q313" s="45">
        <v>16</v>
      </c>
      <c r="R313" s="43">
        <v>16</v>
      </c>
      <c r="S313" s="43">
        <v>16</v>
      </c>
      <c r="T313" s="43">
        <v>16</v>
      </c>
      <c r="U313" s="43">
        <v>16</v>
      </c>
      <c r="V313" s="43">
        <v>16</v>
      </c>
      <c r="W313" s="43">
        <v>16</v>
      </c>
      <c r="X313" s="45">
        <v>0.56000000000000005</v>
      </c>
      <c r="Y313" s="43">
        <v>0.56000000000000005</v>
      </c>
      <c r="Z313" s="43">
        <v>0.56000000000000005</v>
      </c>
      <c r="AA313" s="43">
        <v>0.56000000000000005</v>
      </c>
      <c r="AB313" s="43">
        <v>0.56000000000000005</v>
      </c>
      <c r="AC313" s="43">
        <v>0.56000000000000005</v>
      </c>
      <c r="AD313" s="43">
        <v>0.56000000000000005</v>
      </c>
      <c r="AE313" s="44">
        <f>[3]Parameters!$B$38</f>
        <v>0.05</v>
      </c>
      <c r="AF313" s="44">
        <v>0</v>
      </c>
      <c r="AG313" s="44">
        <v>40</v>
      </c>
      <c r="AH313" s="44">
        <v>40</v>
      </c>
      <c r="AI313" s="46">
        <v>1</v>
      </c>
      <c r="AJ313" s="46" t="s">
        <v>839</v>
      </c>
      <c r="AK313" s="46" t="s">
        <v>907</v>
      </c>
      <c r="AL313" s="46"/>
      <c r="AM313" s="47"/>
      <c r="AN313" s="47"/>
      <c r="AO313" s="47"/>
      <c r="AP313" s="47"/>
      <c r="AQ313" s="47"/>
      <c r="AR313" s="47"/>
      <c r="AS313" s="48"/>
      <c r="AT313" s="48"/>
      <c r="AU313" s="48"/>
      <c r="AV313" s="49"/>
      <c r="AW313" s="49"/>
      <c r="AX313" s="49"/>
      <c r="AY313" s="50" t="s">
        <v>1390</v>
      </c>
      <c r="AZ313" s="50" t="s">
        <v>672</v>
      </c>
      <c r="BA313" s="50">
        <v>1</v>
      </c>
      <c r="BB313" s="51">
        <v>12</v>
      </c>
      <c r="BC313" s="51" t="s">
        <v>1393</v>
      </c>
      <c r="BD313" s="51">
        <v>0.24</v>
      </c>
      <c r="BE313" s="51"/>
      <c r="BF313" s="51"/>
      <c r="BG313" s="51"/>
      <c r="BH313" s="52"/>
      <c r="BI313" s="52"/>
      <c r="BJ313" s="52"/>
      <c r="BK313" s="52"/>
      <c r="BL313" s="53"/>
      <c r="BM313" s="54"/>
      <c r="BN313" s="55">
        <v>0</v>
      </c>
      <c r="BO313" s="44"/>
      <c r="BP313" s="44"/>
      <c r="BQ313" s="44"/>
      <c r="BR313" s="44"/>
      <c r="BS313" s="44"/>
      <c r="BT313" s="44"/>
      <c r="BU313" s="56">
        <f t="shared" si="34"/>
        <v>0</v>
      </c>
      <c r="BV313" s="50"/>
      <c r="BW313" s="50"/>
      <c r="BX313" s="50"/>
      <c r="BY313" s="50"/>
      <c r="BZ313" s="50"/>
      <c r="CA313" s="50"/>
      <c r="CB313" s="57"/>
      <c r="CC313" s="58">
        <v>0.25</v>
      </c>
      <c r="CD313" s="58">
        <v>0.3</v>
      </c>
      <c r="CE313" s="58">
        <v>0.5</v>
      </c>
      <c r="CF313" s="58">
        <v>15.15</v>
      </c>
      <c r="CG313" s="58">
        <v>22.58</v>
      </c>
      <c r="CH313" s="58">
        <v>30</v>
      </c>
      <c r="CI313" s="56"/>
      <c r="CJ313" s="59"/>
      <c r="CK313" s="59"/>
      <c r="CL313" s="59"/>
      <c r="CM313" s="59"/>
      <c r="CN313" s="59"/>
      <c r="CO313" s="59"/>
      <c r="CP313" s="60"/>
      <c r="CQ313" s="61"/>
      <c r="CR313" s="61"/>
      <c r="CS313" s="61"/>
      <c r="CT313" s="61"/>
      <c r="CU313" s="61"/>
      <c r="CV313" s="61"/>
      <c r="CW313" s="62"/>
      <c r="CX313" s="63"/>
      <c r="CY313" s="63"/>
      <c r="CZ313" s="63"/>
      <c r="DA313" s="63"/>
      <c r="DB313" s="63"/>
      <c r="DC313" s="63"/>
      <c r="DD313" s="64"/>
      <c r="DE313" s="65"/>
      <c r="DF313" s="65"/>
      <c r="DG313" s="65"/>
      <c r="DH313" s="65"/>
      <c r="DI313" s="65"/>
      <c r="DJ313" s="65"/>
      <c r="DK313" s="66" t="s">
        <v>1266</v>
      </c>
      <c r="DL313" s="62"/>
      <c r="DM313" s="67"/>
      <c r="DN313" s="67"/>
      <c r="DO313" s="67"/>
      <c r="DP313" s="67"/>
      <c r="DQ313" s="67"/>
      <c r="DR313" s="67"/>
      <c r="DS313" s="68"/>
    </row>
    <row r="314" spans="1:123" x14ac:dyDescent="0.3">
      <c r="A314" s="156" t="s">
        <v>335</v>
      </c>
      <c r="B314" s="69" t="s">
        <v>1214</v>
      </c>
      <c r="C314" s="69" t="s">
        <v>1222</v>
      </c>
      <c r="D314" s="69" t="s">
        <v>1216</v>
      </c>
      <c r="E314" s="69" t="s">
        <v>1390</v>
      </c>
      <c r="F314" s="69" t="s">
        <v>672</v>
      </c>
      <c r="G314" s="70" t="s">
        <v>1394</v>
      </c>
      <c r="H314" s="157" t="s">
        <v>1036</v>
      </c>
      <c r="I314" s="42">
        <v>900</v>
      </c>
      <c r="J314" s="71">
        <v>800</v>
      </c>
      <c r="K314" s="71">
        <v>704</v>
      </c>
      <c r="L314" s="43">
        <f>(M314+K314)/2</f>
        <v>660</v>
      </c>
      <c r="M314" s="43">
        <f>(K314+O314)/2</f>
        <v>616</v>
      </c>
      <c r="N314" s="43">
        <f>(O314+M314)/2</f>
        <v>572</v>
      </c>
      <c r="O314" s="71">
        <v>528</v>
      </c>
      <c r="P314" s="72">
        <v>0</v>
      </c>
      <c r="Q314" s="45">
        <v>10</v>
      </c>
      <c r="R314" s="71">
        <v>10</v>
      </c>
      <c r="S314" s="71">
        <v>10</v>
      </c>
      <c r="T314" s="71">
        <v>10</v>
      </c>
      <c r="U314" s="71">
        <v>10</v>
      </c>
      <c r="V314" s="71">
        <v>10</v>
      </c>
      <c r="W314" s="71">
        <v>9</v>
      </c>
      <c r="X314" s="45">
        <v>0.44</v>
      </c>
      <c r="Y314" s="71">
        <v>0.44</v>
      </c>
      <c r="Z314" s="71">
        <v>0.44</v>
      </c>
      <c r="AA314" s="71">
        <v>0.44</v>
      </c>
      <c r="AB314" s="71">
        <v>0.44</v>
      </c>
      <c r="AC314" s="71">
        <v>0.44</v>
      </c>
      <c r="AD314" s="71">
        <v>0.44</v>
      </c>
      <c r="AE314" s="44">
        <f>[3]Parameters!$B$38</f>
        <v>0.05</v>
      </c>
      <c r="AF314" s="72">
        <v>0</v>
      </c>
      <c r="AG314" s="72">
        <v>25</v>
      </c>
      <c r="AH314" s="72">
        <v>25</v>
      </c>
      <c r="AI314" s="73">
        <v>1</v>
      </c>
      <c r="AJ314" s="73" t="s">
        <v>839</v>
      </c>
      <c r="AK314" s="73" t="s">
        <v>907</v>
      </c>
      <c r="AL314" s="73"/>
      <c r="AM314" s="74"/>
      <c r="AN314" s="74"/>
      <c r="AO314" s="74"/>
      <c r="AP314" s="74"/>
      <c r="AQ314" s="74"/>
      <c r="AR314" s="74"/>
      <c r="AS314" s="75"/>
      <c r="AT314" s="75"/>
      <c r="AU314" s="75"/>
      <c r="AV314" s="76"/>
      <c r="AW314" s="76"/>
      <c r="AX314" s="76"/>
      <c r="AY314" s="77" t="s">
        <v>1390</v>
      </c>
      <c r="AZ314" s="77" t="s">
        <v>672</v>
      </c>
      <c r="BA314" s="77">
        <v>1</v>
      </c>
      <c r="BB314" s="77">
        <v>4</v>
      </c>
      <c r="BC314" s="77" t="s">
        <v>846</v>
      </c>
      <c r="BD314" s="77">
        <v>7.0000000000000007E-2</v>
      </c>
      <c r="BE314" s="77"/>
      <c r="BF314" s="77"/>
      <c r="BG314" s="77"/>
      <c r="BH314" s="78"/>
      <c r="BI314" s="78"/>
      <c r="BJ314" s="78"/>
      <c r="BK314" s="78"/>
      <c r="BL314" s="79"/>
      <c r="BM314" s="80"/>
      <c r="BN314" s="81">
        <v>0</v>
      </c>
      <c r="BO314" s="72"/>
      <c r="BP314" s="72"/>
      <c r="BQ314" s="72"/>
      <c r="BR314" s="72"/>
      <c r="BS314" s="72"/>
      <c r="BT314" s="72"/>
      <c r="BU314" s="56">
        <f t="shared" si="34"/>
        <v>0</v>
      </c>
      <c r="BV314" s="77"/>
      <c r="BW314" s="77"/>
      <c r="BX314" s="77"/>
      <c r="BY314" s="77"/>
      <c r="BZ314" s="77"/>
      <c r="CA314" s="77"/>
      <c r="CB314" s="57"/>
      <c r="CC314" s="82">
        <v>0.25</v>
      </c>
      <c r="CD314" s="82">
        <v>0.3</v>
      </c>
      <c r="CE314" s="82">
        <v>0.5</v>
      </c>
      <c r="CF314" s="82">
        <v>15.15</v>
      </c>
      <c r="CG314" s="82">
        <v>22.58</v>
      </c>
      <c r="CH314" s="82">
        <v>30</v>
      </c>
      <c r="CI314" s="56"/>
      <c r="CJ314" s="83"/>
      <c r="CK314" s="83"/>
      <c r="CL314" s="83"/>
      <c r="CM314" s="83"/>
      <c r="CN314" s="83"/>
      <c r="CO314" s="83"/>
      <c r="CP314" s="60"/>
      <c r="CQ314" s="84"/>
      <c r="CR314" s="84"/>
      <c r="CS314" s="84"/>
      <c r="CT314" s="84"/>
      <c r="CU314" s="84"/>
      <c r="CV314" s="84"/>
      <c r="CW314" s="62"/>
      <c r="CX314" s="85"/>
      <c r="CY314" s="85"/>
      <c r="CZ314" s="85"/>
      <c r="DA314" s="85"/>
      <c r="DB314" s="85"/>
      <c r="DC314" s="85"/>
      <c r="DD314" s="64"/>
      <c r="DE314" s="86"/>
      <c r="DF314" s="86"/>
      <c r="DG314" s="86"/>
      <c r="DH314" s="86"/>
      <c r="DI314" s="86"/>
      <c r="DJ314" s="86"/>
      <c r="DK314" s="87" t="s">
        <v>1266</v>
      </c>
      <c r="DL314" s="62"/>
      <c r="DM314" s="88"/>
      <c r="DN314" s="88"/>
      <c r="DO314" s="88"/>
      <c r="DP314" s="88"/>
      <c r="DQ314" s="88"/>
      <c r="DR314" s="88"/>
      <c r="DS314" s="68"/>
    </row>
    <row r="315" spans="1:123" x14ac:dyDescent="0.3">
      <c r="A315" s="171" t="s">
        <v>336</v>
      </c>
      <c r="B315" s="40" t="s">
        <v>1214</v>
      </c>
      <c r="C315" s="40" t="s">
        <v>1215</v>
      </c>
      <c r="D315" s="40" t="s">
        <v>1216</v>
      </c>
      <c r="E315" s="40" t="s">
        <v>1195</v>
      </c>
      <c r="F315" s="40" t="s">
        <v>672</v>
      </c>
      <c r="G315" s="40" t="s">
        <v>1395</v>
      </c>
      <c r="H315" s="40" t="s">
        <v>1036</v>
      </c>
      <c r="I315" s="42">
        <f t="shared" ref="I315:I378" si="48">J315-(J$4-I$4)*((K315-J315)/(K$4-J$4))</f>
        <v>450</v>
      </c>
      <c r="J315" s="43">
        <v>450</v>
      </c>
      <c r="K315" s="43">
        <v>450</v>
      </c>
      <c r="L315" s="43">
        <v>450</v>
      </c>
      <c r="M315" s="43">
        <v>450</v>
      </c>
      <c r="N315" s="43">
        <v>450</v>
      </c>
      <c r="O315" s="43">
        <v>450</v>
      </c>
      <c r="P315" s="44"/>
      <c r="Q315" s="42">
        <f t="shared" ref="Q315:Q339" si="49">R315-(R$4-Q$4)*((S315-R315)/(S$4-R$4))</f>
        <v>50</v>
      </c>
      <c r="R315" s="43">
        <v>50</v>
      </c>
      <c r="S315" s="43">
        <v>50</v>
      </c>
      <c r="T315" s="43">
        <v>50</v>
      </c>
      <c r="U315" s="43">
        <v>50</v>
      </c>
      <c r="V315" s="43">
        <v>50</v>
      </c>
      <c r="W315" s="43">
        <v>50</v>
      </c>
      <c r="X315" s="43">
        <v>0</v>
      </c>
      <c r="Y315" s="43">
        <v>0</v>
      </c>
      <c r="Z315" s="43">
        <v>0</v>
      </c>
      <c r="AA315" s="43">
        <v>0</v>
      </c>
      <c r="AB315" s="43">
        <v>0</v>
      </c>
      <c r="AC315" s="43">
        <v>0</v>
      </c>
      <c r="AD315" s="43">
        <v>0</v>
      </c>
      <c r="AE315" s="44">
        <f>[3]Parameters!$B$38</f>
        <v>0.05</v>
      </c>
      <c r="AF315" s="44"/>
      <c r="AG315" s="44">
        <v>1</v>
      </c>
      <c r="AH315" s="44">
        <v>1</v>
      </c>
      <c r="AI315" s="46">
        <v>31.536000000000001</v>
      </c>
      <c r="AJ315" s="46" t="s">
        <v>1213</v>
      </c>
      <c r="AK315" s="46" t="s">
        <v>907</v>
      </c>
      <c r="AL315" s="46"/>
      <c r="AM315" s="47"/>
      <c r="AN315" s="47"/>
      <c r="AO315" s="47"/>
      <c r="AP315" s="47"/>
      <c r="AQ315" s="47"/>
      <c r="AR315" s="47"/>
      <c r="AS315" s="48"/>
      <c r="AT315" s="48"/>
      <c r="AU315" s="48"/>
      <c r="AV315" s="49"/>
      <c r="AW315" s="49"/>
      <c r="AX315" s="49"/>
      <c r="AY315" s="50" t="s">
        <v>841</v>
      </c>
      <c r="AZ315" s="50"/>
      <c r="BA315" s="50"/>
      <c r="BB315" s="51"/>
      <c r="BC315" s="51"/>
      <c r="BD315" s="51"/>
      <c r="BE315" s="51"/>
      <c r="BF315" s="51"/>
      <c r="BG315" s="51"/>
      <c r="BH315" s="52"/>
      <c r="BI315" s="52"/>
      <c r="BJ315" s="52"/>
      <c r="BK315" s="52"/>
      <c r="BL315" s="53"/>
      <c r="BM315" s="54"/>
      <c r="BN315" s="55">
        <v>0.7</v>
      </c>
      <c r="BO315" s="44"/>
      <c r="BP315" s="44"/>
      <c r="BQ315" s="44"/>
      <c r="BR315" s="44"/>
      <c r="BS315" s="44"/>
      <c r="BT315" s="44"/>
      <c r="BU315" s="56"/>
      <c r="BV315" s="50">
        <v>0.7</v>
      </c>
      <c r="BW315" s="50">
        <v>0.7</v>
      </c>
      <c r="BX315" s="50">
        <v>0.7</v>
      </c>
      <c r="BY315" s="50">
        <v>0.7</v>
      </c>
      <c r="BZ315" s="50">
        <v>0.7</v>
      </c>
      <c r="CA315" s="50">
        <v>0.7</v>
      </c>
      <c r="CB315" s="57"/>
      <c r="CC315" s="58">
        <v>0.7</v>
      </c>
      <c r="CD315" s="58">
        <v>0.7</v>
      </c>
      <c r="CE315" s="58">
        <v>0.7</v>
      </c>
      <c r="CF315" s="58">
        <v>0.7</v>
      </c>
      <c r="CG315" s="58">
        <v>0.7</v>
      </c>
      <c r="CH315" s="58">
        <v>0.7</v>
      </c>
      <c r="CI315" s="56"/>
      <c r="CJ315" s="59"/>
      <c r="CK315" s="59"/>
      <c r="CL315" s="59"/>
      <c r="CM315" s="59"/>
      <c r="CN315" s="59"/>
      <c r="CO315" s="59"/>
      <c r="CP315" s="60"/>
      <c r="CQ315" s="61"/>
      <c r="CR315" s="61"/>
      <c r="CS315" s="61"/>
      <c r="CT315" s="61"/>
      <c r="CU315" s="61"/>
      <c r="CV315" s="61"/>
      <c r="CW315" s="62"/>
      <c r="CX315" s="63"/>
      <c r="CY315" s="63"/>
      <c r="CZ315" s="63"/>
      <c r="DA315" s="63"/>
      <c r="DB315" s="63"/>
      <c r="DC315" s="63"/>
      <c r="DD315" s="64"/>
      <c r="DE315" s="65"/>
      <c r="DF315" s="65"/>
      <c r="DG315" s="65"/>
      <c r="DH315" s="65"/>
      <c r="DI315" s="65"/>
      <c r="DJ315" s="65"/>
      <c r="DK315" s="66" t="s">
        <v>1189</v>
      </c>
      <c r="DL315" s="62"/>
      <c r="DM315" s="67"/>
      <c r="DN315" s="67"/>
      <c r="DO315" s="67"/>
      <c r="DP315" s="67"/>
      <c r="DQ315" s="67"/>
      <c r="DR315" s="67"/>
      <c r="DS315" s="68"/>
    </row>
    <row r="316" spans="1:123" x14ac:dyDescent="0.3">
      <c r="A316" s="173" t="s">
        <v>337</v>
      </c>
      <c r="B316" s="172" t="s">
        <v>1214</v>
      </c>
      <c r="C316" s="172" t="s">
        <v>1215</v>
      </c>
      <c r="D316" s="172" t="s">
        <v>1216</v>
      </c>
      <c r="E316" s="172" t="s">
        <v>1190</v>
      </c>
      <c r="F316" s="172" t="s">
        <v>672</v>
      </c>
      <c r="G316" s="172" t="s">
        <v>1396</v>
      </c>
      <c r="H316" s="172" t="s">
        <v>1036</v>
      </c>
      <c r="I316" s="42">
        <f t="shared" si="48"/>
        <v>450</v>
      </c>
      <c r="J316" s="43">
        <v>450</v>
      </c>
      <c r="K316" s="43">
        <v>450</v>
      </c>
      <c r="L316" s="43">
        <v>450</v>
      </c>
      <c r="M316" s="43">
        <v>450</v>
      </c>
      <c r="N316" s="43">
        <v>450</v>
      </c>
      <c r="O316" s="43">
        <v>450</v>
      </c>
      <c r="P316" s="44"/>
      <c r="Q316" s="42">
        <f t="shared" si="49"/>
        <v>50</v>
      </c>
      <c r="R316" s="43">
        <v>50</v>
      </c>
      <c r="S316" s="43">
        <v>50</v>
      </c>
      <c r="T316" s="43">
        <v>50</v>
      </c>
      <c r="U316" s="43">
        <v>50</v>
      </c>
      <c r="V316" s="43">
        <v>50</v>
      </c>
      <c r="W316" s="43">
        <v>50</v>
      </c>
      <c r="X316" s="43">
        <v>0</v>
      </c>
      <c r="Y316" s="43">
        <v>0</v>
      </c>
      <c r="Z316" s="43">
        <v>0</v>
      </c>
      <c r="AA316" s="43">
        <v>0</v>
      </c>
      <c r="AB316" s="43">
        <v>0</v>
      </c>
      <c r="AC316" s="43">
        <v>0</v>
      </c>
      <c r="AD316" s="43">
        <v>0</v>
      </c>
      <c r="AE316" s="44">
        <f>[3]Parameters!$B$38</f>
        <v>0.05</v>
      </c>
      <c r="AF316" s="44"/>
      <c r="AG316" s="44">
        <v>1</v>
      </c>
      <c r="AH316" s="44">
        <v>1</v>
      </c>
      <c r="AI316" s="46">
        <v>31.536000000000001</v>
      </c>
      <c r="AJ316" s="46" t="s">
        <v>1213</v>
      </c>
      <c r="AK316" s="46" t="s">
        <v>907</v>
      </c>
      <c r="AL316" s="46"/>
      <c r="AM316" s="47"/>
      <c r="AN316" s="47"/>
      <c r="AO316" s="47"/>
      <c r="AP316" s="47"/>
      <c r="AQ316" s="47"/>
      <c r="AR316" s="47"/>
      <c r="AS316" s="48"/>
      <c r="AT316" s="48"/>
      <c r="AU316" s="48"/>
      <c r="AV316" s="49"/>
      <c r="AW316" s="49"/>
      <c r="AX316" s="49"/>
      <c r="AY316" s="50" t="s">
        <v>841</v>
      </c>
      <c r="AZ316" s="50"/>
      <c r="BA316" s="50"/>
      <c r="BB316" s="51"/>
      <c r="BC316" s="51"/>
      <c r="BD316" s="51"/>
      <c r="BE316" s="51"/>
      <c r="BF316" s="51"/>
      <c r="BG316" s="51"/>
      <c r="BH316" s="52"/>
      <c r="BI316" s="52"/>
      <c r="BJ316" s="52"/>
      <c r="BK316" s="52"/>
      <c r="BL316" s="53"/>
      <c r="BM316" s="54"/>
      <c r="BN316" s="55">
        <v>5</v>
      </c>
      <c r="BO316" s="44"/>
      <c r="BP316" s="44"/>
      <c r="BQ316" s="44"/>
      <c r="BR316" s="44"/>
      <c r="BS316" s="44"/>
      <c r="BT316" s="44"/>
      <c r="BU316" s="56"/>
      <c r="BV316" s="50">
        <v>5</v>
      </c>
      <c r="BW316" s="50">
        <v>5</v>
      </c>
      <c r="BX316" s="50">
        <v>5</v>
      </c>
      <c r="BY316" s="50">
        <v>6</v>
      </c>
      <c r="BZ316" s="50">
        <v>6</v>
      </c>
      <c r="CA316" s="50">
        <v>6</v>
      </c>
      <c r="CB316" s="57"/>
      <c r="CC316" s="58">
        <v>5</v>
      </c>
      <c r="CD316" s="58">
        <v>5</v>
      </c>
      <c r="CE316" s="58">
        <v>5</v>
      </c>
      <c r="CF316" s="58">
        <v>6</v>
      </c>
      <c r="CG316" s="58">
        <v>6</v>
      </c>
      <c r="CH316" s="58">
        <v>6</v>
      </c>
      <c r="CI316" s="56"/>
      <c r="CJ316" s="59"/>
      <c r="CK316" s="59"/>
      <c r="CL316" s="59"/>
      <c r="CM316" s="59"/>
      <c r="CN316" s="59"/>
      <c r="CO316" s="59"/>
      <c r="CP316" s="60"/>
      <c r="CQ316" s="61"/>
      <c r="CR316" s="61"/>
      <c r="CS316" s="61"/>
      <c r="CT316" s="61"/>
      <c r="CU316" s="61"/>
      <c r="CV316" s="61"/>
      <c r="CW316" s="62"/>
      <c r="CX316" s="63"/>
      <c r="CY316" s="63"/>
      <c r="CZ316" s="63"/>
      <c r="DA316" s="63"/>
      <c r="DB316" s="63"/>
      <c r="DC316" s="63"/>
      <c r="DD316" s="64"/>
      <c r="DE316" s="65"/>
      <c r="DF316" s="65"/>
      <c r="DG316" s="65"/>
      <c r="DH316" s="65"/>
      <c r="DI316" s="65"/>
      <c r="DJ316" s="65"/>
      <c r="DK316" s="87" t="s">
        <v>1189</v>
      </c>
      <c r="DL316" s="62"/>
      <c r="DM316" s="67"/>
      <c r="DN316" s="67"/>
      <c r="DO316" s="67"/>
      <c r="DP316" s="67"/>
      <c r="DQ316" s="67"/>
      <c r="DR316" s="67"/>
      <c r="DS316" s="68"/>
    </row>
    <row r="317" spans="1:123" x14ac:dyDescent="0.3">
      <c r="A317" s="171" t="s">
        <v>338</v>
      </c>
      <c r="B317" s="40" t="s">
        <v>1214</v>
      </c>
      <c r="C317" s="40" t="s">
        <v>1215</v>
      </c>
      <c r="D317" s="40" t="s">
        <v>1216</v>
      </c>
      <c r="E317" s="40" t="s">
        <v>1200</v>
      </c>
      <c r="F317" s="40" t="s">
        <v>672</v>
      </c>
      <c r="G317" s="40" t="s">
        <v>1397</v>
      </c>
      <c r="H317" s="40" t="s">
        <v>1036</v>
      </c>
      <c r="I317" s="42">
        <f t="shared" si="48"/>
        <v>450</v>
      </c>
      <c r="J317" s="43">
        <v>450</v>
      </c>
      <c r="K317" s="43">
        <v>450</v>
      </c>
      <c r="L317" s="43">
        <v>450</v>
      </c>
      <c r="M317" s="43">
        <v>450</v>
      </c>
      <c r="N317" s="43">
        <v>450</v>
      </c>
      <c r="O317" s="43">
        <v>450</v>
      </c>
      <c r="P317" s="44"/>
      <c r="Q317" s="42">
        <f t="shared" si="49"/>
        <v>50</v>
      </c>
      <c r="R317" s="43">
        <v>50</v>
      </c>
      <c r="S317" s="43">
        <v>50</v>
      </c>
      <c r="T317" s="43">
        <v>50</v>
      </c>
      <c r="U317" s="43">
        <v>50</v>
      </c>
      <c r="V317" s="43">
        <v>50</v>
      </c>
      <c r="W317" s="43">
        <v>50</v>
      </c>
      <c r="X317" s="43">
        <v>0</v>
      </c>
      <c r="Y317" s="43">
        <v>0</v>
      </c>
      <c r="Z317" s="43">
        <v>0</v>
      </c>
      <c r="AA317" s="43">
        <v>0</v>
      </c>
      <c r="AB317" s="43">
        <v>0</v>
      </c>
      <c r="AC317" s="43">
        <v>0</v>
      </c>
      <c r="AD317" s="43">
        <v>0</v>
      </c>
      <c r="AE317" s="44">
        <f>[3]Parameters!$B$38</f>
        <v>0.05</v>
      </c>
      <c r="AF317" s="44"/>
      <c r="AG317" s="44">
        <v>1</v>
      </c>
      <c r="AH317" s="44">
        <v>1</v>
      </c>
      <c r="AI317" s="46">
        <v>31.536000000000001</v>
      </c>
      <c r="AJ317" s="46" t="s">
        <v>1213</v>
      </c>
      <c r="AK317" s="46" t="s">
        <v>907</v>
      </c>
      <c r="AL317" s="46"/>
      <c r="AM317" s="47"/>
      <c r="AN317" s="47"/>
      <c r="AO317" s="47"/>
      <c r="AP317" s="47"/>
      <c r="AQ317" s="47"/>
      <c r="AR317" s="47"/>
      <c r="AS317" s="48"/>
      <c r="AT317" s="48"/>
      <c r="AU317" s="48"/>
      <c r="AV317" s="49"/>
      <c r="AW317" s="49"/>
      <c r="AX317" s="49"/>
      <c r="AY317" s="50" t="s">
        <v>841</v>
      </c>
      <c r="AZ317" s="50"/>
      <c r="BA317" s="50"/>
      <c r="BB317" s="51"/>
      <c r="BC317" s="51"/>
      <c r="BD317" s="51"/>
      <c r="BE317" s="51"/>
      <c r="BF317" s="51"/>
      <c r="BG317" s="51"/>
      <c r="BH317" s="52"/>
      <c r="BI317" s="52"/>
      <c r="BJ317" s="52"/>
      <c r="BK317" s="52"/>
      <c r="BL317" s="53"/>
      <c r="BM317" s="54"/>
      <c r="BN317" s="55">
        <v>1</v>
      </c>
      <c r="BO317" s="44"/>
      <c r="BP317" s="44"/>
      <c r="BQ317" s="44"/>
      <c r="BR317" s="44"/>
      <c r="BS317" s="44"/>
      <c r="BT317" s="44"/>
      <c r="BU317" s="56"/>
      <c r="BV317" s="50">
        <v>1</v>
      </c>
      <c r="BW317" s="50">
        <v>3</v>
      </c>
      <c r="BX317" s="50">
        <v>3</v>
      </c>
      <c r="BY317" s="50">
        <v>3</v>
      </c>
      <c r="BZ317" s="50">
        <v>3</v>
      </c>
      <c r="CA317" s="50">
        <v>3</v>
      </c>
      <c r="CB317" s="57"/>
      <c r="CC317" s="58">
        <v>1</v>
      </c>
      <c r="CD317" s="58">
        <v>3</v>
      </c>
      <c r="CE317" s="58">
        <v>3</v>
      </c>
      <c r="CF317" s="58">
        <v>3</v>
      </c>
      <c r="CG317" s="58">
        <v>3</v>
      </c>
      <c r="CH317" s="58">
        <v>3</v>
      </c>
      <c r="CI317" s="56"/>
      <c r="CJ317" s="59"/>
      <c r="CK317" s="59"/>
      <c r="CL317" s="59"/>
      <c r="CM317" s="59"/>
      <c r="CN317" s="59"/>
      <c r="CO317" s="59"/>
      <c r="CP317" s="60"/>
      <c r="CQ317" s="61"/>
      <c r="CR317" s="61"/>
      <c r="CS317" s="61"/>
      <c r="CT317" s="61"/>
      <c r="CU317" s="61"/>
      <c r="CV317" s="61"/>
      <c r="CW317" s="62"/>
      <c r="CX317" s="63"/>
      <c r="CY317" s="63"/>
      <c r="CZ317" s="63"/>
      <c r="DA317" s="63"/>
      <c r="DB317" s="63"/>
      <c r="DC317" s="63"/>
      <c r="DD317" s="64"/>
      <c r="DE317" s="65"/>
      <c r="DF317" s="65"/>
      <c r="DG317" s="65"/>
      <c r="DH317" s="65"/>
      <c r="DI317" s="65"/>
      <c r="DJ317" s="65"/>
      <c r="DK317" s="66" t="s">
        <v>1189</v>
      </c>
      <c r="DL317" s="62"/>
      <c r="DM317" s="67"/>
      <c r="DN317" s="67"/>
      <c r="DO317" s="67"/>
      <c r="DP317" s="67"/>
      <c r="DQ317" s="67"/>
      <c r="DR317" s="67"/>
      <c r="DS317" s="68"/>
    </row>
    <row r="318" spans="1:123" x14ac:dyDescent="0.3">
      <c r="A318" s="173" t="s">
        <v>339</v>
      </c>
      <c r="B318" s="172" t="s">
        <v>1214</v>
      </c>
      <c r="C318" s="172" t="s">
        <v>1215</v>
      </c>
      <c r="D318" s="172" t="s">
        <v>1216</v>
      </c>
      <c r="E318" s="172" t="s">
        <v>1205</v>
      </c>
      <c r="F318" s="172" t="s">
        <v>672</v>
      </c>
      <c r="G318" s="172" t="s">
        <v>1398</v>
      </c>
      <c r="H318" s="172" t="s">
        <v>1036</v>
      </c>
      <c r="I318" s="42">
        <f t="shared" si="48"/>
        <v>450</v>
      </c>
      <c r="J318" s="43">
        <v>450</v>
      </c>
      <c r="K318" s="43">
        <v>450</v>
      </c>
      <c r="L318" s="43">
        <v>450</v>
      </c>
      <c r="M318" s="43">
        <v>450</v>
      </c>
      <c r="N318" s="43">
        <v>450</v>
      </c>
      <c r="O318" s="43">
        <v>450</v>
      </c>
      <c r="P318" s="44"/>
      <c r="Q318" s="42">
        <f t="shared" si="49"/>
        <v>50</v>
      </c>
      <c r="R318" s="43">
        <v>50</v>
      </c>
      <c r="S318" s="43">
        <v>50</v>
      </c>
      <c r="T318" s="43">
        <v>50</v>
      </c>
      <c r="U318" s="43">
        <v>50</v>
      </c>
      <c r="V318" s="43">
        <v>50</v>
      </c>
      <c r="W318" s="43">
        <v>50</v>
      </c>
      <c r="X318" s="43">
        <v>0</v>
      </c>
      <c r="Y318" s="43">
        <v>0</v>
      </c>
      <c r="Z318" s="43">
        <v>0</v>
      </c>
      <c r="AA318" s="43">
        <v>0</v>
      </c>
      <c r="AB318" s="43">
        <v>0</v>
      </c>
      <c r="AC318" s="43">
        <v>0</v>
      </c>
      <c r="AD318" s="43">
        <v>0</v>
      </c>
      <c r="AE318" s="44">
        <f>[3]Parameters!$B$38</f>
        <v>0.05</v>
      </c>
      <c r="AF318" s="44"/>
      <c r="AG318" s="44">
        <v>1</v>
      </c>
      <c r="AH318" s="44">
        <v>1</v>
      </c>
      <c r="AI318" s="46">
        <v>31.536000000000001</v>
      </c>
      <c r="AJ318" s="46" t="s">
        <v>1213</v>
      </c>
      <c r="AK318" s="46" t="s">
        <v>907</v>
      </c>
      <c r="AL318" s="46"/>
      <c r="AM318" s="47"/>
      <c r="AN318" s="47"/>
      <c r="AO318" s="47"/>
      <c r="AP318" s="47"/>
      <c r="AQ318" s="47"/>
      <c r="AR318" s="47"/>
      <c r="AS318" s="48"/>
      <c r="AT318" s="48"/>
      <c r="AU318" s="48"/>
      <c r="AV318" s="49"/>
      <c r="AW318" s="49"/>
      <c r="AX318" s="49"/>
      <c r="AY318" s="50" t="s">
        <v>841</v>
      </c>
      <c r="AZ318" s="50"/>
      <c r="BA318" s="50"/>
      <c r="BB318" s="51"/>
      <c r="BC318" s="51"/>
      <c r="BD318" s="51"/>
      <c r="BE318" s="51"/>
      <c r="BF318" s="51"/>
      <c r="BG318" s="51"/>
      <c r="BH318" s="52"/>
      <c r="BI318" s="52"/>
      <c r="BJ318" s="52"/>
      <c r="BK318" s="52"/>
      <c r="BL318" s="53"/>
      <c r="BM318" s="54"/>
      <c r="BN318" s="55">
        <v>0.7</v>
      </c>
      <c r="BO318" s="44"/>
      <c r="BP318" s="44"/>
      <c r="BQ318" s="44"/>
      <c r="BR318" s="44"/>
      <c r="BS318" s="44"/>
      <c r="BT318" s="44"/>
      <c r="BU318" s="56"/>
      <c r="BV318" s="50">
        <v>0.7</v>
      </c>
      <c r="BW318" s="50">
        <v>0.7</v>
      </c>
      <c r="BX318" s="50">
        <v>0.7</v>
      </c>
      <c r="BY318" s="50">
        <v>0.7</v>
      </c>
      <c r="BZ318" s="50">
        <v>0.7</v>
      </c>
      <c r="CA318" s="50">
        <v>0.7</v>
      </c>
      <c r="CB318" s="57"/>
      <c r="CC318" s="58">
        <v>0.7</v>
      </c>
      <c r="CD318" s="58">
        <v>0.7</v>
      </c>
      <c r="CE318" s="58">
        <v>0.7</v>
      </c>
      <c r="CF318" s="58">
        <v>0.7</v>
      </c>
      <c r="CG318" s="58">
        <v>0.7</v>
      </c>
      <c r="CH318" s="58">
        <v>0.7</v>
      </c>
      <c r="CI318" s="56"/>
      <c r="CJ318" s="59"/>
      <c r="CK318" s="59"/>
      <c r="CL318" s="59"/>
      <c r="CM318" s="59"/>
      <c r="CN318" s="59"/>
      <c r="CO318" s="59"/>
      <c r="CP318" s="60"/>
      <c r="CQ318" s="61"/>
      <c r="CR318" s="61"/>
      <c r="CS318" s="61"/>
      <c r="CT318" s="61"/>
      <c r="CU318" s="61"/>
      <c r="CV318" s="61"/>
      <c r="CW318" s="62"/>
      <c r="CX318" s="63"/>
      <c r="CY318" s="63"/>
      <c r="CZ318" s="63"/>
      <c r="DA318" s="63"/>
      <c r="DB318" s="63"/>
      <c r="DC318" s="63"/>
      <c r="DD318" s="64"/>
      <c r="DE318" s="65"/>
      <c r="DF318" s="65"/>
      <c r="DG318" s="65"/>
      <c r="DH318" s="65"/>
      <c r="DI318" s="65"/>
      <c r="DJ318" s="65"/>
      <c r="DK318" s="87" t="s">
        <v>1189</v>
      </c>
      <c r="DL318" s="62"/>
      <c r="DM318" s="67"/>
      <c r="DN318" s="67"/>
      <c r="DO318" s="67"/>
      <c r="DP318" s="67"/>
      <c r="DQ318" s="67"/>
      <c r="DR318" s="67"/>
      <c r="DS318" s="68"/>
    </row>
    <row r="319" spans="1:123" x14ac:dyDescent="0.3">
      <c r="A319" s="171" t="s">
        <v>340</v>
      </c>
      <c r="B319" s="40" t="s">
        <v>1214</v>
      </c>
      <c r="C319" s="40" t="s">
        <v>1215</v>
      </c>
      <c r="D319" s="40" t="s">
        <v>1190</v>
      </c>
      <c r="E319" s="40" t="s">
        <v>1195</v>
      </c>
      <c r="F319" s="40" t="s">
        <v>1296</v>
      </c>
      <c r="G319" s="40" t="s">
        <v>1399</v>
      </c>
      <c r="H319" s="40" t="s">
        <v>1036</v>
      </c>
      <c r="I319" s="42">
        <f t="shared" si="48"/>
        <v>450</v>
      </c>
      <c r="J319" s="43">
        <v>450</v>
      </c>
      <c r="K319" s="43">
        <v>450</v>
      </c>
      <c r="L319" s="43">
        <v>450</v>
      </c>
      <c r="M319" s="43">
        <v>450</v>
      </c>
      <c r="N319" s="43">
        <v>450</v>
      </c>
      <c r="O319" s="43">
        <v>450</v>
      </c>
      <c r="P319" s="44"/>
      <c r="Q319" s="42">
        <f t="shared" si="49"/>
        <v>50</v>
      </c>
      <c r="R319" s="43">
        <v>50</v>
      </c>
      <c r="S319" s="43">
        <v>50</v>
      </c>
      <c r="T319" s="43">
        <v>50</v>
      </c>
      <c r="U319" s="43">
        <v>50</v>
      </c>
      <c r="V319" s="43">
        <v>50</v>
      </c>
      <c r="W319" s="43">
        <v>50</v>
      </c>
      <c r="X319" s="43">
        <v>0</v>
      </c>
      <c r="Y319" s="43">
        <v>0</v>
      </c>
      <c r="Z319" s="43">
        <v>0</v>
      </c>
      <c r="AA319" s="43">
        <v>0</v>
      </c>
      <c r="AB319" s="43">
        <v>0</v>
      </c>
      <c r="AC319" s="43">
        <v>0</v>
      </c>
      <c r="AD319" s="43">
        <v>0</v>
      </c>
      <c r="AE319" s="44">
        <f>[3]Parameters!$B$38</f>
        <v>0.05</v>
      </c>
      <c r="AF319" s="44"/>
      <c r="AG319" s="44">
        <v>1</v>
      </c>
      <c r="AH319" s="44">
        <v>1</v>
      </c>
      <c r="AI319" s="46">
        <v>31.536000000000001</v>
      </c>
      <c r="AJ319" s="46" t="s">
        <v>1213</v>
      </c>
      <c r="AK319" s="46" t="s">
        <v>907</v>
      </c>
      <c r="AL319" s="46"/>
      <c r="AM319" s="47"/>
      <c r="AN319" s="47"/>
      <c r="AO319" s="47"/>
      <c r="AP319" s="47"/>
      <c r="AQ319" s="47"/>
      <c r="AR319" s="47"/>
      <c r="AS319" s="48"/>
      <c r="AT319" s="48"/>
      <c r="AU319" s="48"/>
      <c r="AV319" s="49"/>
      <c r="AW319" s="49"/>
      <c r="AX319" s="49"/>
      <c r="AY319" s="50" t="s">
        <v>841</v>
      </c>
      <c r="AZ319" s="50"/>
      <c r="BA319" s="50"/>
      <c r="BB319" s="51"/>
      <c r="BC319" s="51"/>
      <c r="BD319" s="51"/>
      <c r="BE319" s="51"/>
      <c r="BF319" s="51"/>
      <c r="BG319" s="51"/>
      <c r="BH319" s="52"/>
      <c r="BI319" s="52"/>
      <c r="BJ319" s="52"/>
      <c r="BK319" s="52"/>
      <c r="BL319" s="53"/>
      <c r="BM319" s="54"/>
      <c r="BN319" s="55">
        <v>4.7</v>
      </c>
      <c r="BO319" s="44"/>
      <c r="BP319" s="44"/>
      <c r="BQ319" s="44"/>
      <c r="BR319" s="44"/>
      <c r="BS319" s="44"/>
      <c r="BT319" s="44"/>
      <c r="BU319" s="56"/>
      <c r="BV319" s="50">
        <v>4.7</v>
      </c>
      <c r="BW319" s="50">
        <v>4.7</v>
      </c>
      <c r="BX319" s="50">
        <v>4.7</v>
      </c>
      <c r="BY319" s="50">
        <v>4.7</v>
      </c>
      <c r="BZ319" s="50">
        <v>4.7</v>
      </c>
      <c r="CA319" s="50">
        <v>4.7</v>
      </c>
      <c r="CB319" s="57"/>
      <c r="CC319" s="58">
        <v>4.7</v>
      </c>
      <c r="CD319" s="58">
        <v>4.7</v>
      </c>
      <c r="CE319" s="58">
        <v>4.7</v>
      </c>
      <c r="CF319" s="58">
        <v>4.7</v>
      </c>
      <c r="CG319" s="58">
        <v>4.7</v>
      </c>
      <c r="CH319" s="58">
        <v>4.7</v>
      </c>
      <c r="CI319" s="56"/>
      <c r="CJ319" s="59"/>
      <c r="CK319" s="59"/>
      <c r="CL319" s="59"/>
      <c r="CM319" s="59"/>
      <c r="CN319" s="59"/>
      <c r="CO319" s="59"/>
      <c r="CP319" s="60"/>
      <c r="CQ319" s="61"/>
      <c r="CR319" s="61"/>
      <c r="CS319" s="61"/>
      <c r="CT319" s="61"/>
      <c r="CU319" s="61"/>
      <c r="CV319" s="61"/>
      <c r="CW319" s="62"/>
      <c r="CX319" s="63"/>
      <c r="CY319" s="63"/>
      <c r="CZ319" s="63"/>
      <c r="DA319" s="63"/>
      <c r="DB319" s="63"/>
      <c r="DC319" s="63"/>
      <c r="DD319" s="64"/>
      <c r="DE319" s="65"/>
      <c r="DF319" s="65"/>
      <c r="DG319" s="65"/>
      <c r="DH319" s="65"/>
      <c r="DI319" s="65"/>
      <c r="DJ319" s="65"/>
      <c r="DK319" s="66" t="s">
        <v>1189</v>
      </c>
      <c r="DL319" s="62"/>
      <c r="DM319" s="67"/>
      <c r="DN319" s="67"/>
      <c r="DO319" s="67"/>
      <c r="DP319" s="67"/>
      <c r="DQ319" s="67"/>
      <c r="DR319" s="67"/>
      <c r="DS319" s="68"/>
    </row>
    <row r="320" spans="1:123" x14ac:dyDescent="0.3">
      <c r="A320" s="173" t="s">
        <v>341</v>
      </c>
      <c r="B320" s="172" t="s">
        <v>1214</v>
      </c>
      <c r="C320" s="172" t="s">
        <v>1215</v>
      </c>
      <c r="D320" s="172" t="s">
        <v>1190</v>
      </c>
      <c r="E320" s="172" t="s">
        <v>1205</v>
      </c>
      <c r="F320" s="172" t="s">
        <v>1296</v>
      </c>
      <c r="G320" s="172" t="s">
        <v>1400</v>
      </c>
      <c r="H320" s="172" t="s">
        <v>1036</v>
      </c>
      <c r="I320" s="42">
        <f t="shared" si="48"/>
        <v>450</v>
      </c>
      <c r="J320" s="43">
        <v>450</v>
      </c>
      <c r="K320" s="43">
        <v>450</v>
      </c>
      <c r="L320" s="43">
        <v>450</v>
      </c>
      <c r="M320" s="43">
        <v>450</v>
      </c>
      <c r="N320" s="43">
        <v>450</v>
      </c>
      <c r="O320" s="43">
        <v>450</v>
      </c>
      <c r="P320" s="44"/>
      <c r="Q320" s="42">
        <f t="shared" si="49"/>
        <v>50</v>
      </c>
      <c r="R320" s="43">
        <v>50</v>
      </c>
      <c r="S320" s="43">
        <v>50</v>
      </c>
      <c r="T320" s="43">
        <v>50</v>
      </c>
      <c r="U320" s="43">
        <v>50</v>
      </c>
      <c r="V320" s="43">
        <v>50</v>
      </c>
      <c r="W320" s="43">
        <v>50</v>
      </c>
      <c r="X320" s="43">
        <v>0</v>
      </c>
      <c r="Y320" s="43">
        <v>0</v>
      </c>
      <c r="Z320" s="43">
        <v>0</v>
      </c>
      <c r="AA320" s="43">
        <v>0</v>
      </c>
      <c r="AB320" s="43">
        <v>0</v>
      </c>
      <c r="AC320" s="43">
        <v>0</v>
      </c>
      <c r="AD320" s="43">
        <v>0</v>
      </c>
      <c r="AE320" s="44">
        <f>[3]Parameters!$B$38</f>
        <v>0.05</v>
      </c>
      <c r="AF320" s="44"/>
      <c r="AG320" s="44">
        <v>1</v>
      </c>
      <c r="AH320" s="44">
        <v>1</v>
      </c>
      <c r="AI320" s="46">
        <v>31.536000000000001</v>
      </c>
      <c r="AJ320" s="46" t="s">
        <v>1213</v>
      </c>
      <c r="AK320" s="46" t="s">
        <v>907</v>
      </c>
      <c r="AL320" s="46"/>
      <c r="AM320" s="47"/>
      <c r="AN320" s="47"/>
      <c r="AO320" s="47"/>
      <c r="AP320" s="47"/>
      <c r="AQ320" s="47"/>
      <c r="AR320" s="47"/>
      <c r="AS320" s="48"/>
      <c r="AT320" s="48"/>
      <c r="AU320" s="48"/>
      <c r="AV320" s="49"/>
      <c r="AW320" s="49"/>
      <c r="AX320" s="49"/>
      <c r="AY320" s="50" t="s">
        <v>841</v>
      </c>
      <c r="AZ320" s="50"/>
      <c r="BA320" s="50"/>
      <c r="BB320" s="51"/>
      <c r="BC320" s="51"/>
      <c r="BD320" s="51"/>
      <c r="BE320" s="51"/>
      <c r="BF320" s="51"/>
      <c r="BG320" s="51"/>
      <c r="BH320" s="52"/>
      <c r="BI320" s="52"/>
      <c r="BJ320" s="52"/>
      <c r="BK320" s="52"/>
      <c r="BL320" s="53"/>
      <c r="BM320" s="54"/>
      <c r="BN320" s="55">
        <v>1.4</v>
      </c>
      <c r="BO320" s="44"/>
      <c r="BP320" s="44"/>
      <c r="BQ320" s="44"/>
      <c r="BR320" s="44"/>
      <c r="BS320" s="44"/>
      <c r="BT320" s="44"/>
      <c r="BU320" s="56"/>
      <c r="BV320" s="50">
        <v>1.4</v>
      </c>
      <c r="BW320" s="50">
        <v>1.4</v>
      </c>
      <c r="BX320" s="50">
        <v>1.4</v>
      </c>
      <c r="BY320" s="50">
        <v>1.4</v>
      </c>
      <c r="BZ320" s="50">
        <v>1.4</v>
      </c>
      <c r="CA320" s="50">
        <v>1.4</v>
      </c>
      <c r="CB320" s="57"/>
      <c r="CC320" s="58">
        <v>1.4</v>
      </c>
      <c r="CD320" s="58">
        <v>1.4</v>
      </c>
      <c r="CE320" s="58">
        <v>1.4</v>
      </c>
      <c r="CF320" s="58">
        <v>1.4</v>
      </c>
      <c r="CG320" s="58">
        <v>1.4</v>
      </c>
      <c r="CH320" s="58">
        <v>1.4</v>
      </c>
      <c r="CI320" s="56"/>
      <c r="CJ320" s="59"/>
      <c r="CK320" s="59"/>
      <c r="CL320" s="59"/>
      <c r="CM320" s="59"/>
      <c r="CN320" s="59"/>
      <c r="CO320" s="59"/>
      <c r="CP320" s="60"/>
      <c r="CQ320" s="61"/>
      <c r="CR320" s="61"/>
      <c r="CS320" s="61"/>
      <c r="CT320" s="61"/>
      <c r="CU320" s="61"/>
      <c r="CV320" s="61"/>
      <c r="CW320" s="62"/>
      <c r="CX320" s="63"/>
      <c r="CY320" s="63"/>
      <c r="CZ320" s="63"/>
      <c r="DA320" s="63"/>
      <c r="DB320" s="63"/>
      <c r="DC320" s="63"/>
      <c r="DD320" s="64"/>
      <c r="DE320" s="65"/>
      <c r="DF320" s="65"/>
      <c r="DG320" s="65"/>
      <c r="DH320" s="65"/>
      <c r="DI320" s="65"/>
      <c r="DJ320" s="65"/>
      <c r="DK320" s="87" t="s">
        <v>1189</v>
      </c>
      <c r="DL320" s="62"/>
      <c r="DM320" s="67"/>
      <c r="DN320" s="67"/>
      <c r="DO320" s="67"/>
      <c r="DP320" s="67"/>
      <c r="DQ320" s="67"/>
      <c r="DR320" s="67"/>
      <c r="DS320" s="68"/>
    </row>
    <row r="321" spans="1:123" x14ac:dyDescent="0.3">
      <c r="A321" s="171" t="s">
        <v>342</v>
      </c>
      <c r="B321" s="40" t="s">
        <v>1214</v>
      </c>
      <c r="C321" s="40" t="s">
        <v>1215</v>
      </c>
      <c r="D321" s="40" t="s">
        <v>1190</v>
      </c>
      <c r="E321" s="40" t="s">
        <v>1216</v>
      </c>
      <c r="F321" s="40" t="s">
        <v>1296</v>
      </c>
      <c r="G321" s="40" t="s">
        <v>1401</v>
      </c>
      <c r="H321" s="40" t="s">
        <v>1036</v>
      </c>
      <c r="I321" s="43">
        <v>0</v>
      </c>
      <c r="J321" s="43">
        <v>0</v>
      </c>
      <c r="K321" s="43">
        <v>0</v>
      </c>
      <c r="L321" s="43">
        <v>0</v>
      </c>
      <c r="M321" s="43">
        <v>0</v>
      </c>
      <c r="N321" s="43">
        <v>0</v>
      </c>
      <c r="O321" s="43">
        <v>0</v>
      </c>
      <c r="P321" s="43">
        <v>0</v>
      </c>
      <c r="Q321" s="43">
        <v>0</v>
      </c>
      <c r="R321" s="43">
        <v>0</v>
      </c>
      <c r="S321" s="43">
        <v>0</v>
      </c>
      <c r="T321" s="43">
        <v>0</v>
      </c>
      <c r="U321" s="43">
        <v>0</v>
      </c>
      <c r="V321" s="43">
        <v>0</v>
      </c>
      <c r="W321" s="43">
        <v>0</v>
      </c>
      <c r="X321" s="43">
        <v>0</v>
      </c>
      <c r="Y321" s="43">
        <v>0</v>
      </c>
      <c r="Z321" s="43">
        <v>0</v>
      </c>
      <c r="AA321" s="43">
        <v>0</v>
      </c>
      <c r="AB321" s="43">
        <v>0</v>
      </c>
      <c r="AC321" s="43">
        <v>0</v>
      </c>
      <c r="AD321" s="43">
        <v>0</v>
      </c>
      <c r="AE321" s="44">
        <f>[3]Parameters!$B$38</f>
        <v>0.05</v>
      </c>
      <c r="AF321" s="44"/>
      <c r="AG321" s="44">
        <v>1</v>
      </c>
      <c r="AH321" s="44">
        <v>1</v>
      </c>
      <c r="AI321" s="46">
        <v>31.536000000000001</v>
      </c>
      <c r="AJ321" s="46" t="s">
        <v>1213</v>
      </c>
      <c r="AK321" s="46" t="s">
        <v>907</v>
      </c>
      <c r="AL321" s="46"/>
      <c r="AM321" s="47"/>
      <c r="AN321" s="47"/>
      <c r="AO321" s="47"/>
      <c r="AP321" s="47"/>
      <c r="AQ321" s="47"/>
      <c r="AR321" s="47"/>
      <c r="AS321" s="48"/>
      <c r="AT321" s="48"/>
      <c r="AU321" s="48"/>
      <c r="AV321" s="49"/>
      <c r="AW321" s="49"/>
      <c r="AX321" s="49"/>
      <c r="AY321" s="50" t="s">
        <v>841</v>
      </c>
      <c r="AZ321" s="50"/>
      <c r="BA321" s="50"/>
      <c r="BB321" s="51"/>
      <c r="BC321" s="51"/>
      <c r="BD321" s="51"/>
      <c r="BE321" s="51"/>
      <c r="BF321" s="51"/>
      <c r="BG321" s="51"/>
      <c r="BH321" s="52"/>
      <c r="BI321" s="52"/>
      <c r="BJ321" s="52"/>
      <c r="BK321" s="52"/>
      <c r="BL321" s="53"/>
      <c r="BM321" s="54"/>
      <c r="BN321" s="55">
        <v>5</v>
      </c>
      <c r="BO321" s="44"/>
      <c r="BP321" s="44"/>
      <c r="BQ321" s="44"/>
      <c r="BR321" s="44"/>
      <c r="BS321" s="44"/>
      <c r="BT321" s="44"/>
      <c r="BU321" s="56"/>
      <c r="BV321" s="50"/>
      <c r="BW321" s="50"/>
      <c r="BX321" s="50"/>
      <c r="BY321" s="50"/>
      <c r="BZ321" s="50"/>
      <c r="CA321" s="50"/>
      <c r="CB321" s="57"/>
      <c r="CC321" s="58">
        <v>5</v>
      </c>
      <c r="CD321" s="58">
        <v>5</v>
      </c>
      <c r="CE321" s="58">
        <v>5</v>
      </c>
      <c r="CF321" s="58">
        <v>6</v>
      </c>
      <c r="CG321" s="58">
        <v>6</v>
      </c>
      <c r="CH321" s="58">
        <v>6</v>
      </c>
      <c r="CI321" s="56"/>
      <c r="CJ321" s="59"/>
      <c r="CK321" s="59"/>
      <c r="CL321" s="59"/>
      <c r="CM321" s="59"/>
      <c r="CN321" s="59"/>
      <c r="CO321" s="59"/>
      <c r="CP321" s="60"/>
      <c r="CQ321" s="61"/>
      <c r="CR321" s="61"/>
      <c r="CS321" s="61"/>
      <c r="CT321" s="61"/>
      <c r="CU321" s="61"/>
      <c r="CV321" s="61"/>
      <c r="CW321" s="62"/>
      <c r="CX321" s="63"/>
      <c r="CY321" s="63"/>
      <c r="CZ321" s="63"/>
      <c r="DA321" s="63"/>
      <c r="DB321" s="63"/>
      <c r="DC321" s="63"/>
      <c r="DD321" s="64"/>
      <c r="DE321" s="65"/>
      <c r="DF321" s="65"/>
      <c r="DG321" s="65"/>
      <c r="DH321" s="65"/>
      <c r="DI321" s="65"/>
      <c r="DJ321" s="65"/>
      <c r="DK321" s="66" t="s">
        <v>1189</v>
      </c>
      <c r="DL321" s="62"/>
      <c r="DM321" s="67"/>
      <c r="DN321" s="67"/>
      <c r="DO321" s="67"/>
      <c r="DP321" s="67"/>
      <c r="DQ321" s="67"/>
      <c r="DR321" s="67"/>
      <c r="DS321" s="68"/>
    </row>
    <row r="322" spans="1:123" x14ac:dyDescent="0.3">
      <c r="A322" s="173" t="s">
        <v>343</v>
      </c>
      <c r="B322" s="172" t="s">
        <v>1214</v>
      </c>
      <c r="C322" s="172" t="s">
        <v>1215</v>
      </c>
      <c r="D322" s="172" t="s">
        <v>1190</v>
      </c>
      <c r="E322" s="172" t="s">
        <v>1200</v>
      </c>
      <c r="F322" s="172" t="s">
        <v>1296</v>
      </c>
      <c r="G322" s="172" t="s">
        <v>1402</v>
      </c>
      <c r="H322" s="172" t="s">
        <v>1036</v>
      </c>
      <c r="I322" s="42">
        <f t="shared" si="48"/>
        <v>450</v>
      </c>
      <c r="J322" s="43">
        <v>450</v>
      </c>
      <c r="K322" s="43">
        <v>450</v>
      </c>
      <c r="L322" s="43">
        <v>450</v>
      </c>
      <c r="M322" s="43">
        <v>450</v>
      </c>
      <c r="N322" s="43">
        <v>450</v>
      </c>
      <c r="O322" s="43">
        <v>450</v>
      </c>
      <c r="P322" s="44"/>
      <c r="Q322" s="42">
        <f t="shared" si="49"/>
        <v>50</v>
      </c>
      <c r="R322" s="43">
        <v>50</v>
      </c>
      <c r="S322" s="43">
        <v>50</v>
      </c>
      <c r="T322" s="43">
        <v>50</v>
      </c>
      <c r="U322" s="43">
        <v>50</v>
      </c>
      <c r="V322" s="43">
        <v>50</v>
      </c>
      <c r="W322" s="43">
        <v>50</v>
      </c>
      <c r="X322" s="43">
        <v>0</v>
      </c>
      <c r="Y322" s="43">
        <v>0</v>
      </c>
      <c r="Z322" s="43">
        <v>0</v>
      </c>
      <c r="AA322" s="43">
        <v>0</v>
      </c>
      <c r="AB322" s="43">
        <v>0</v>
      </c>
      <c r="AC322" s="43">
        <v>0</v>
      </c>
      <c r="AD322" s="43">
        <v>0</v>
      </c>
      <c r="AE322" s="44">
        <f>[3]Parameters!$B$38</f>
        <v>0.05</v>
      </c>
      <c r="AF322" s="44"/>
      <c r="AG322" s="44">
        <v>1</v>
      </c>
      <c r="AH322" s="44">
        <v>1</v>
      </c>
      <c r="AI322" s="46">
        <v>31.536000000000001</v>
      </c>
      <c r="AJ322" s="46" t="s">
        <v>1213</v>
      </c>
      <c r="AK322" s="46" t="s">
        <v>907</v>
      </c>
      <c r="AL322" s="46"/>
      <c r="AM322" s="47"/>
      <c r="AN322" s="47"/>
      <c r="AO322" s="47"/>
      <c r="AP322" s="47"/>
      <c r="AQ322" s="47"/>
      <c r="AR322" s="47"/>
      <c r="AS322" s="48"/>
      <c r="AT322" s="48"/>
      <c r="AU322" s="48"/>
      <c r="AV322" s="49"/>
      <c r="AW322" s="49"/>
      <c r="AX322" s="49"/>
      <c r="AY322" s="50" t="s">
        <v>841</v>
      </c>
      <c r="AZ322" s="50"/>
      <c r="BA322" s="50"/>
      <c r="BB322" s="51"/>
      <c r="BC322" s="51"/>
      <c r="BD322" s="51"/>
      <c r="BE322" s="51"/>
      <c r="BF322" s="51"/>
      <c r="BG322" s="51"/>
      <c r="BH322" s="52"/>
      <c r="BI322" s="52"/>
      <c r="BJ322" s="52"/>
      <c r="BK322" s="52"/>
      <c r="BL322" s="53"/>
      <c r="BM322" s="54"/>
      <c r="BN322" s="55"/>
      <c r="BO322" s="44"/>
      <c r="BP322" s="44"/>
      <c r="BQ322" s="44"/>
      <c r="BR322" s="44"/>
      <c r="BS322" s="44"/>
      <c r="BT322" s="44"/>
      <c r="BU322" s="56"/>
      <c r="BV322" s="50">
        <v>0</v>
      </c>
      <c r="BW322" s="50">
        <v>1.4</v>
      </c>
      <c r="BX322" s="50">
        <v>1.4</v>
      </c>
      <c r="BY322" s="50">
        <v>2.8</v>
      </c>
      <c r="BZ322" s="50">
        <v>2.8</v>
      </c>
      <c r="CA322" s="50">
        <v>2.8</v>
      </c>
      <c r="CB322" s="57"/>
      <c r="CC322" s="58">
        <v>0</v>
      </c>
      <c r="CD322" s="58">
        <v>1.4</v>
      </c>
      <c r="CE322" s="58">
        <v>1.4</v>
      </c>
      <c r="CF322" s="58">
        <v>2.8</v>
      </c>
      <c r="CG322" s="58">
        <v>2.8</v>
      </c>
      <c r="CH322" s="58">
        <v>2.8</v>
      </c>
      <c r="CI322" s="56"/>
      <c r="CJ322" s="59"/>
      <c r="CK322" s="59"/>
      <c r="CL322" s="59"/>
      <c r="CM322" s="59"/>
      <c r="CN322" s="59"/>
      <c r="CO322" s="59"/>
      <c r="CP322" s="60"/>
      <c r="CQ322" s="61"/>
      <c r="CR322" s="61"/>
      <c r="CS322" s="61"/>
      <c r="CT322" s="61"/>
      <c r="CU322" s="61"/>
      <c r="CV322" s="61"/>
      <c r="CW322" s="62"/>
      <c r="CX322" s="63"/>
      <c r="CY322" s="63"/>
      <c r="CZ322" s="63"/>
      <c r="DA322" s="63"/>
      <c r="DB322" s="63"/>
      <c r="DC322" s="63"/>
      <c r="DD322" s="64"/>
      <c r="DE322" s="65"/>
      <c r="DF322" s="65"/>
      <c r="DG322" s="65"/>
      <c r="DH322" s="65"/>
      <c r="DI322" s="65"/>
      <c r="DJ322" s="65"/>
      <c r="DK322" s="87" t="s">
        <v>1189</v>
      </c>
      <c r="DL322" s="62"/>
      <c r="DM322" s="67"/>
      <c r="DN322" s="67"/>
      <c r="DO322" s="67"/>
      <c r="DP322" s="67"/>
      <c r="DQ322" s="67"/>
      <c r="DR322" s="67"/>
      <c r="DS322" s="68"/>
    </row>
    <row r="323" spans="1:123" x14ac:dyDescent="0.3">
      <c r="A323" s="171" t="s">
        <v>344</v>
      </c>
      <c r="B323" s="40" t="s">
        <v>1214</v>
      </c>
      <c r="C323" s="40" t="s">
        <v>1215</v>
      </c>
      <c r="D323" s="40" t="s">
        <v>1205</v>
      </c>
      <c r="E323" s="40" t="s">
        <v>1195</v>
      </c>
      <c r="F323" s="40" t="s">
        <v>699</v>
      </c>
      <c r="G323" s="40" t="s">
        <v>1403</v>
      </c>
      <c r="H323" s="40" t="s">
        <v>1036</v>
      </c>
      <c r="I323" s="42">
        <f t="shared" si="48"/>
        <v>450</v>
      </c>
      <c r="J323" s="43">
        <v>450</v>
      </c>
      <c r="K323" s="43">
        <v>450</v>
      </c>
      <c r="L323" s="43">
        <v>450</v>
      </c>
      <c r="M323" s="43">
        <v>450</v>
      </c>
      <c r="N323" s="43">
        <v>450</v>
      </c>
      <c r="O323" s="43">
        <v>450</v>
      </c>
      <c r="P323" s="44"/>
      <c r="Q323" s="42">
        <f t="shared" si="49"/>
        <v>50</v>
      </c>
      <c r="R323" s="43">
        <v>50</v>
      </c>
      <c r="S323" s="43">
        <v>50</v>
      </c>
      <c r="T323" s="43">
        <v>50</v>
      </c>
      <c r="U323" s="43">
        <v>50</v>
      </c>
      <c r="V323" s="43">
        <v>50</v>
      </c>
      <c r="W323" s="43">
        <v>50</v>
      </c>
      <c r="X323" s="43">
        <v>0</v>
      </c>
      <c r="Y323" s="43">
        <v>0</v>
      </c>
      <c r="Z323" s="43">
        <v>0</v>
      </c>
      <c r="AA323" s="43">
        <v>0</v>
      </c>
      <c r="AB323" s="43">
        <v>0</v>
      </c>
      <c r="AC323" s="43">
        <v>0</v>
      </c>
      <c r="AD323" s="43">
        <v>0</v>
      </c>
      <c r="AE323" s="44">
        <f>[3]Parameters!$B$38</f>
        <v>0.05</v>
      </c>
      <c r="AF323" s="44"/>
      <c r="AG323" s="44">
        <v>1</v>
      </c>
      <c r="AH323" s="44">
        <v>1</v>
      </c>
      <c r="AI323" s="46">
        <v>31.536000000000001</v>
      </c>
      <c r="AJ323" s="46" t="s">
        <v>1213</v>
      </c>
      <c r="AK323" s="46" t="s">
        <v>907</v>
      </c>
      <c r="AL323" s="46"/>
      <c r="AM323" s="47"/>
      <c r="AN323" s="47"/>
      <c r="AO323" s="47"/>
      <c r="AP323" s="47"/>
      <c r="AQ323" s="47"/>
      <c r="AR323" s="47"/>
      <c r="AS323" s="48"/>
      <c r="AT323" s="48"/>
      <c r="AU323" s="48"/>
      <c r="AV323" s="49"/>
      <c r="AW323" s="49"/>
      <c r="AX323" s="49"/>
      <c r="AY323" s="50" t="s">
        <v>841</v>
      </c>
      <c r="AZ323" s="50"/>
      <c r="BA323" s="50"/>
      <c r="BB323" s="51"/>
      <c r="BC323" s="51"/>
      <c r="BD323" s="51"/>
      <c r="BE323" s="51"/>
      <c r="BF323" s="51"/>
      <c r="BG323" s="51"/>
      <c r="BH323" s="52"/>
      <c r="BI323" s="52"/>
      <c r="BJ323" s="52"/>
      <c r="BK323" s="52"/>
      <c r="BL323" s="53"/>
      <c r="BM323" s="54"/>
      <c r="BN323" s="55">
        <v>1.64</v>
      </c>
      <c r="BO323" s="44"/>
      <c r="BP323" s="44"/>
      <c r="BQ323" s="44"/>
      <c r="BR323" s="44"/>
      <c r="BS323" s="44"/>
      <c r="BT323" s="44"/>
      <c r="BU323" s="56"/>
      <c r="BV323" s="50">
        <v>1.64</v>
      </c>
      <c r="BW323" s="50">
        <v>2.64</v>
      </c>
      <c r="BX323" s="50">
        <v>2.64</v>
      </c>
      <c r="BY323" s="50">
        <v>2.64</v>
      </c>
      <c r="BZ323" s="50">
        <v>2.64</v>
      </c>
      <c r="CA323" s="50">
        <v>2.64</v>
      </c>
      <c r="CB323" s="57"/>
      <c r="CC323" s="58">
        <v>1.64</v>
      </c>
      <c r="CD323" s="58">
        <v>2.64</v>
      </c>
      <c r="CE323" s="58">
        <v>2.64</v>
      </c>
      <c r="CF323" s="58">
        <v>2.64</v>
      </c>
      <c r="CG323" s="58">
        <v>2.64</v>
      </c>
      <c r="CH323" s="58">
        <v>2.64</v>
      </c>
      <c r="CI323" s="56"/>
      <c r="CJ323" s="59"/>
      <c r="CK323" s="59"/>
      <c r="CL323" s="59"/>
      <c r="CM323" s="59"/>
      <c r="CN323" s="59"/>
      <c r="CO323" s="59"/>
      <c r="CP323" s="60"/>
      <c r="CQ323" s="61"/>
      <c r="CR323" s="61"/>
      <c r="CS323" s="61"/>
      <c r="CT323" s="61"/>
      <c r="CU323" s="61"/>
      <c r="CV323" s="61"/>
      <c r="CW323" s="62"/>
      <c r="CX323" s="63"/>
      <c r="CY323" s="63"/>
      <c r="CZ323" s="63"/>
      <c r="DA323" s="63"/>
      <c r="DB323" s="63"/>
      <c r="DC323" s="63"/>
      <c r="DD323" s="64"/>
      <c r="DE323" s="65"/>
      <c r="DF323" s="65"/>
      <c r="DG323" s="65"/>
      <c r="DH323" s="65"/>
      <c r="DI323" s="65"/>
      <c r="DJ323" s="65"/>
      <c r="DK323" s="66" t="s">
        <v>1189</v>
      </c>
      <c r="DL323" s="62"/>
      <c r="DM323" s="67"/>
      <c r="DN323" s="67"/>
      <c r="DO323" s="67"/>
      <c r="DP323" s="67"/>
      <c r="DQ323" s="67"/>
      <c r="DR323" s="67"/>
      <c r="DS323" s="68"/>
    </row>
    <row r="324" spans="1:123" x14ac:dyDescent="0.3">
      <c r="A324" s="173" t="s">
        <v>345</v>
      </c>
      <c r="B324" s="172" t="s">
        <v>1214</v>
      </c>
      <c r="C324" s="172" t="s">
        <v>1215</v>
      </c>
      <c r="D324" s="172" t="s">
        <v>1205</v>
      </c>
      <c r="E324" s="172" t="s">
        <v>1190</v>
      </c>
      <c r="F324" s="172" t="s">
        <v>699</v>
      </c>
      <c r="G324" s="172" t="s">
        <v>1404</v>
      </c>
      <c r="H324" s="172" t="s">
        <v>1036</v>
      </c>
      <c r="I324" s="42">
        <v>0</v>
      </c>
      <c r="J324" s="43">
        <v>0</v>
      </c>
      <c r="K324" s="43">
        <v>0</v>
      </c>
      <c r="L324" s="43">
        <v>0</v>
      </c>
      <c r="M324" s="43">
        <v>0</v>
      </c>
      <c r="N324" s="43">
        <v>0</v>
      </c>
      <c r="O324" s="43">
        <v>0</v>
      </c>
      <c r="P324" s="43">
        <v>0</v>
      </c>
      <c r="Q324" s="43">
        <v>0</v>
      </c>
      <c r="R324" s="43">
        <v>0</v>
      </c>
      <c r="S324" s="43">
        <v>0</v>
      </c>
      <c r="T324" s="43">
        <v>0</v>
      </c>
      <c r="U324" s="43">
        <v>0</v>
      </c>
      <c r="V324" s="43">
        <v>0</v>
      </c>
      <c r="W324" s="43">
        <v>0</v>
      </c>
      <c r="X324" s="43">
        <v>0</v>
      </c>
      <c r="Y324" s="43">
        <v>0</v>
      </c>
      <c r="Z324" s="43">
        <v>0</v>
      </c>
      <c r="AA324" s="43">
        <v>0</v>
      </c>
      <c r="AB324" s="43">
        <v>0</v>
      </c>
      <c r="AC324" s="43">
        <v>0</v>
      </c>
      <c r="AD324" s="43">
        <v>0</v>
      </c>
      <c r="AE324" s="44">
        <f>[3]Parameters!$B$38</f>
        <v>0.05</v>
      </c>
      <c r="AF324" s="44"/>
      <c r="AG324" s="44">
        <v>1</v>
      </c>
      <c r="AH324" s="44">
        <v>1</v>
      </c>
      <c r="AI324" s="46">
        <v>31.536000000000001</v>
      </c>
      <c r="AJ324" s="46" t="s">
        <v>1213</v>
      </c>
      <c r="AK324" s="46" t="s">
        <v>907</v>
      </c>
      <c r="AL324" s="46"/>
      <c r="AM324" s="47"/>
      <c r="AN324" s="47"/>
      <c r="AO324" s="47"/>
      <c r="AP324" s="47"/>
      <c r="AQ324" s="47"/>
      <c r="AR324" s="47"/>
      <c r="AS324" s="48"/>
      <c r="AT324" s="48"/>
      <c r="AU324" s="48"/>
      <c r="AV324" s="49"/>
      <c r="AW324" s="49"/>
      <c r="AX324" s="49"/>
      <c r="AY324" s="50" t="s">
        <v>841</v>
      </c>
      <c r="AZ324" s="50"/>
      <c r="BA324" s="50"/>
      <c r="BB324" s="51"/>
      <c r="BC324" s="51"/>
      <c r="BD324" s="51"/>
      <c r="BE324" s="51"/>
      <c r="BF324" s="51"/>
      <c r="BG324" s="51"/>
      <c r="BH324" s="52"/>
      <c r="BI324" s="52"/>
      <c r="BJ324" s="52"/>
      <c r="BK324" s="52"/>
      <c r="BL324" s="53"/>
      <c r="BM324" s="54"/>
      <c r="BN324" s="55">
        <v>1.4</v>
      </c>
      <c r="BO324" s="44"/>
      <c r="BP324" s="44"/>
      <c r="BQ324" s="44"/>
      <c r="BR324" s="44"/>
      <c r="BS324" s="44"/>
      <c r="BT324" s="44"/>
      <c r="BU324" s="56"/>
      <c r="BV324" s="50"/>
      <c r="BW324" s="50"/>
      <c r="BX324" s="50"/>
      <c r="BY324" s="50"/>
      <c r="BZ324" s="50"/>
      <c r="CA324" s="50"/>
      <c r="CB324" s="57"/>
      <c r="CC324" s="58">
        <v>1.4</v>
      </c>
      <c r="CD324" s="58">
        <v>1.4</v>
      </c>
      <c r="CE324" s="58">
        <v>1.4</v>
      </c>
      <c r="CF324" s="58">
        <v>1.4</v>
      </c>
      <c r="CG324" s="58">
        <v>1.4</v>
      </c>
      <c r="CH324" s="58">
        <v>1.4</v>
      </c>
      <c r="CI324" s="56"/>
      <c r="CJ324" s="59"/>
      <c r="CK324" s="59"/>
      <c r="CL324" s="59"/>
      <c r="CM324" s="59"/>
      <c r="CN324" s="59"/>
      <c r="CO324" s="59"/>
      <c r="CP324" s="60"/>
      <c r="CQ324" s="61"/>
      <c r="CR324" s="61"/>
      <c r="CS324" s="61"/>
      <c r="CT324" s="61"/>
      <c r="CU324" s="61"/>
      <c r="CV324" s="61"/>
      <c r="CW324" s="62"/>
      <c r="CX324" s="63"/>
      <c r="CY324" s="63"/>
      <c r="CZ324" s="63"/>
      <c r="DA324" s="63"/>
      <c r="DB324" s="63"/>
      <c r="DC324" s="63"/>
      <c r="DD324" s="64"/>
      <c r="DE324" s="65"/>
      <c r="DF324" s="65"/>
      <c r="DG324" s="65"/>
      <c r="DH324" s="65"/>
      <c r="DI324" s="65"/>
      <c r="DJ324" s="65"/>
      <c r="DK324" s="87" t="s">
        <v>1189</v>
      </c>
      <c r="DL324" s="62"/>
      <c r="DM324" s="67"/>
      <c r="DN324" s="67"/>
      <c r="DO324" s="67"/>
      <c r="DP324" s="67"/>
      <c r="DQ324" s="67"/>
      <c r="DR324" s="67"/>
      <c r="DS324" s="68"/>
    </row>
    <row r="325" spans="1:123" x14ac:dyDescent="0.3">
      <c r="A325" s="171" t="s">
        <v>346</v>
      </c>
      <c r="B325" s="40" t="s">
        <v>1214</v>
      </c>
      <c r="C325" s="40" t="s">
        <v>1215</v>
      </c>
      <c r="D325" s="40" t="s">
        <v>1205</v>
      </c>
      <c r="E325" s="40" t="s">
        <v>1200</v>
      </c>
      <c r="F325" s="40" t="s">
        <v>699</v>
      </c>
      <c r="G325" s="40" t="s">
        <v>1405</v>
      </c>
      <c r="H325" s="40" t="s">
        <v>1036</v>
      </c>
      <c r="I325" s="42">
        <f t="shared" si="48"/>
        <v>450</v>
      </c>
      <c r="J325" s="43">
        <v>450</v>
      </c>
      <c r="K325" s="43">
        <v>450</v>
      </c>
      <c r="L325" s="43">
        <v>450</v>
      </c>
      <c r="M325" s="43">
        <v>450</v>
      </c>
      <c r="N325" s="43">
        <v>450</v>
      </c>
      <c r="O325" s="43">
        <v>450</v>
      </c>
      <c r="P325" s="44"/>
      <c r="Q325" s="42">
        <f t="shared" si="49"/>
        <v>50</v>
      </c>
      <c r="R325" s="43">
        <v>50</v>
      </c>
      <c r="S325" s="43">
        <v>50</v>
      </c>
      <c r="T325" s="43">
        <v>50</v>
      </c>
      <c r="U325" s="43">
        <v>50</v>
      </c>
      <c r="V325" s="43">
        <v>50</v>
      </c>
      <c r="W325" s="43">
        <v>50</v>
      </c>
      <c r="X325" s="43">
        <v>0</v>
      </c>
      <c r="Y325" s="43">
        <v>0</v>
      </c>
      <c r="Z325" s="43">
        <v>0</v>
      </c>
      <c r="AA325" s="43">
        <v>0</v>
      </c>
      <c r="AB325" s="43">
        <v>0</v>
      </c>
      <c r="AC325" s="43">
        <v>0</v>
      </c>
      <c r="AD325" s="43">
        <v>0</v>
      </c>
      <c r="AE325" s="44">
        <f>[3]Parameters!$B$38</f>
        <v>0.05</v>
      </c>
      <c r="AF325" s="44"/>
      <c r="AG325" s="44">
        <v>1</v>
      </c>
      <c r="AH325" s="44">
        <v>1</v>
      </c>
      <c r="AI325" s="46">
        <v>31.536000000000001</v>
      </c>
      <c r="AJ325" s="46" t="s">
        <v>1213</v>
      </c>
      <c r="AK325" s="46" t="s">
        <v>907</v>
      </c>
      <c r="AL325" s="46"/>
      <c r="AM325" s="47"/>
      <c r="AN325" s="47"/>
      <c r="AO325" s="47"/>
      <c r="AP325" s="47"/>
      <c r="AQ325" s="47"/>
      <c r="AR325" s="47"/>
      <c r="AS325" s="48"/>
      <c r="AT325" s="48"/>
      <c r="AU325" s="48"/>
      <c r="AV325" s="49"/>
      <c r="AW325" s="49"/>
      <c r="AX325" s="49"/>
      <c r="AY325" s="50" t="s">
        <v>841</v>
      </c>
      <c r="AZ325" s="50"/>
      <c r="BA325" s="50"/>
      <c r="BB325" s="51"/>
      <c r="BC325" s="51"/>
      <c r="BD325" s="51"/>
      <c r="BE325" s="51"/>
      <c r="BF325" s="51"/>
      <c r="BG325" s="51"/>
      <c r="BH325" s="52"/>
      <c r="BI325" s="52"/>
      <c r="BJ325" s="52"/>
      <c r="BK325" s="52"/>
      <c r="BL325" s="53"/>
      <c r="BM325" s="54"/>
      <c r="BN325" s="55">
        <v>1.4</v>
      </c>
      <c r="BO325" s="44"/>
      <c r="BP325" s="44"/>
      <c r="BQ325" s="44"/>
      <c r="BR325" s="44"/>
      <c r="BS325" s="44"/>
      <c r="BT325" s="44"/>
      <c r="BU325" s="56"/>
      <c r="BV325" s="50">
        <v>1.4</v>
      </c>
      <c r="BW325" s="50">
        <v>2.8</v>
      </c>
      <c r="BX325" s="50">
        <v>2.8</v>
      </c>
      <c r="BY325" s="50">
        <v>2.8</v>
      </c>
      <c r="BZ325" s="50">
        <v>2.8</v>
      </c>
      <c r="CA325" s="50">
        <v>2.8</v>
      </c>
      <c r="CB325" s="57"/>
      <c r="CC325" s="58">
        <v>1.4</v>
      </c>
      <c r="CD325" s="58">
        <v>2.8</v>
      </c>
      <c r="CE325" s="58">
        <v>2.8</v>
      </c>
      <c r="CF325" s="58">
        <v>2.8</v>
      </c>
      <c r="CG325" s="58">
        <v>2.8</v>
      </c>
      <c r="CH325" s="58">
        <v>2.8</v>
      </c>
      <c r="CI325" s="56"/>
      <c r="CJ325" s="59"/>
      <c r="CK325" s="59"/>
      <c r="CL325" s="59"/>
      <c r="CM325" s="59"/>
      <c r="CN325" s="59"/>
      <c r="CO325" s="59"/>
      <c r="CP325" s="60"/>
      <c r="CQ325" s="61"/>
      <c r="CR325" s="61"/>
      <c r="CS325" s="61"/>
      <c r="CT325" s="61"/>
      <c r="CU325" s="61"/>
      <c r="CV325" s="61"/>
      <c r="CW325" s="62"/>
      <c r="CX325" s="63"/>
      <c r="CY325" s="63"/>
      <c r="CZ325" s="63"/>
      <c r="DA325" s="63"/>
      <c r="DB325" s="63"/>
      <c r="DC325" s="63"/>
      <c r="DD325" s="64"/>
      <c r="DE325" s="65"/>
      <c r="DF325" s="65"/>
      <c r="DG325" s="65"/>
      <c r="DH325" s="65"/>
      <c r="DI325" s="65"/>
      <c r="DJ325" s="65"/>
      <c r="DK325" s="66" t="s">
        <v>1189</v>
      </c>
      <c r="DL325" s="62"/>
      <c r="DM325" s="67"/>
      <c r="DN325" s="67"/>
      <c r="DO325" s="67"/>
      <c r="DP325" s="67"/>
      <c r="DQ325" s="67"/>
      <c r="DR325" s="67"/>
      <c r="DS325" s="68"/>
    </row>
    <row r="326" spans="1:123" x14ac:dyDescent="0.3">
      <c r="A326" s="173" t="s">
        <v>347</v>
      </c>
      <c r="B326" s="172" t="s">
        <v>1214</v>
      </c>
      <c r="C326" s="172" t="s">
        <v>1215</v>
      </c>
      <c r="D326" s="172" t="s">
        <v>1205</v>
      </c>
      <c r="E326" s="172" t="s">
        <v>1216</v>
      </c>
      <c r="F326" s="172" t="s">
        <v>699</v>
      </c>
      <c r="G326" s="172" t="s">
        <v>1406</v>
      </c>
      <c r="H326" s="172" t="s">
        <v>1036</v>
      </c>
      <c r="I326" s="42">
        <v>0</v>
      </c>
      <c r="J326" s="43">
        <v>0</v>
      </c>
      <c r="K326" s="43">
        <v>0</v>
      </c>
      <c r="L326" s="43">
        <v>0</v>
      </c>
      <c r="M326" s="43">
        <v>0</v>
      </c>
      <c r="N326" s="43">
        <v>0</v>
      </c>
      <c r="O326" s="43">
        <v>0</v>
      </c>
      <c r="P326" s="43">
        <v>0</v>
      </c>
      <c r="Q326" s="43">
        <v>0</v>
      </c>
      <c r="R326" s="43">
        <v>0</v>
      </c>
      <c r="S326" s="43">
        <v>0</v>
      </c>
      <c r="T326" s="43">
        <v>0</v>
      </c>
      <c r="U326" s="43">
        <v>0</v>
      </c>
      <c r="V326" s="43">
        <v>0</v>
      </c>
      <c r="W326" s="43">
        <v>0</v>
      </c>
      <c r="X326" s="43">
        <v>0</v>
      </c>
      <c r="Y326" s="43">
        <v>0</v>
      </c>
      <c r="Z326" s="43">
        <v>0</v>
      </c>
      <c r="AA326" s="43">
        <v>0</v>
      </c>
      <c r="AB326" s="43">
        <v>0</v>
      </c>
      <c r="AC326" s="43">
        <v>0</v>
      </c>
      <c r="AD326" s="43">
        <v>0</v>
      </c>
      <c r="AE326" s="44">
        <f>[3]Parameters!$B$38</f>
        <v>0.05</v>
      </c>
      <c r="AF326" s="44"/>
      <c r="AG326" s="44">
        <v>1</v>
      </c>
      <c r="AH326" s="44">
        <v>1</v>
      </c>
      <c r="AI326" s="46">
        <v>31.536000000000001</v>
      </c>
      <c r="AJ326" s="46" t="s">
        <v>1213</v>
      </c>
      <c r="AK326" s="46" t="s">
        <v>907</v>
      </c>
      <c r="AL326" s="46"/>
      <c r="AM326" s="47"/>
      <c r="AN326" s="47"/>
      <c r="AO326" s="47"/>
      <c r="AP326" s="47"/>
      <c r="AQ326" s="47"/>
      <c r="AR326" s="47"/>
      <c r="AS326" s="48"/>
      <c r="AT326" s="48"/>
      <c r="AU326" s="48"/>
      <c r="AV326" s="49"/>
      <c r="AW326" s="49"/>
      <c r="AX326" s="49"/>
      <c r="AY326" s="50" t="s">
        <v>841</v>
      </c>
      <c r="AZ326" s="50"/>
      <c r="BA326" s="50"/>
      <c r="BB326" s="51"/>
      <c r="BC326" s="51"/>
      <c r="BD326" s="51"/>
      <c r="BE326" s="51"/>
      <c r="BF326" s="51"/>
      <c r="BG326" s="51"/>
      <c r="BH326" s="52"/>
      <c r="BI326" s="52"/>
      <c r="BJ326" s="52"/>
      <c r="BK326" s="52"/>
      <c r="BL326" s="53"/>
      <c r="BM326" s="54"/>
      <c r="BN326" s="55">
        <v>0.7</v>
      </c>
      <c r="BO326" s="44"/>
      <c r="BP326" s="44"/>
      <c r="BQ326" s="44"/>
      <c r="BR326" s="44"/>
      <c r="BS326" s="44"/>
      <c r="BT326" s="44"/>
      <c r="BU326" s="56"/>
      <c r="BV326" s="50"/>
      <c r="BW326" s="50"/>
      <c r="BX326" s="50"/>
      <c r="BY326" s="50"/>
      <c r="BZ326" s="50"/>
      <c r="CA326" s="50"/>
      <c r="CB326" s="57"/>
      <c r="CC326" s="58">
        <v>0.7</v>
      </c>
      <c r="CD326" s="58">
        <v>0.7</v>
      </c>
      <c r="CE326" s="58">
        <v>0.7</v>
      </c>
      <c r="CF326" s="58">
        <v>0.7</v>
      </c>
      <c r="CG326" s="58">
        <v>0.7</v>
      </c>
      <c r="CH326" s="58">
        <v>0.7</v>
      </c>
      <c r="CI326" s="56"/>
      <c r="CJ326" s="59"/>
      <c r="CK326" s="59"/>
      <c r="CL326" s="59"/>
      <c r="CM326" s="59"/>
      <c r="CN326" s="59"/>
      <c r="CO326" s="59"/>
      <c r="CP326" s="60"/>
      <c r="CQ326" s="61"/>
      <c r="CR326" s="61"/>
      <c r="CS326" s="61"/>
      <c r="CT326" s="61"/>
      <c r="CU326" s="61"/>
      <c r="CV326" s="61"/>
      <c r="CW326" s="62"/>
      <c r="CX326" s="63"/>
      <c r="CY326" s="63"/>
      <c r="CZ326" s="63"/>
      <c r="DA326" s="63"/>
      <c r="DB326" s="63"/>
      <c r="DC326" s="63"/>
      <c r="DD326" s="64"/>
      <c r="DE326" s="65"/>
      <c r="DF326" s="65"/>
      <c r="DG326" s="65"/>
      <c r="DH326" s="65"/>
      <c r="DI326" s="65"/>
      <c r="DJ326" s="65"/>
      <c r="DK326" s="87" t="s">
        <v>1189</v>
      </c>
      <c r="DL326" s="62"/>
      <c r="DM326" s="67"/>
      <c r="DN326" s="67"/>
      <c r="DO326" s="67"/>
      <c r="DP326" s="67"/>
      <c r="DQ326" s="67"/>
      <c r="DR326" s="67"/>
      <c r="DS326" s="68"/>
    </row>
    <row r="327" spans="1:123" x14ac:dyDescent="0.3">
      <c r="A327" s="171" t="s">
        <v>348</v>
      </c>
      <c r="B327" s="40" t="s">
        <v>1214</v>
      </c>
      <c r="C327" s="40" t="s">
        <v>1215</v>
      </c>
      <c r="D327" s="40" t="s">
        <v>1195</v>
      </c>
      <c r="E327" s="40" t="s">
        <v>1190</v>
      </c>
      <c r="F327" s="40" t="s">
        <v>1321</v>
      </c>
      <c r="G327" s="40" t="s">
        <v>1407</v>
      </c>
      <c r="H327" s="40" t="s">
        <v>1036</v>
      </c>
      <c r="I327" s="43">
        <v>0</v>
      </c>
      <c r="J327" s="43">
        <v>0</v>
      </c>
      <c r="K327" s="43">
        <v>0</v>
      </c>
      <c r="L327" s="43">
        <v>0</v>
      </c>
      <c r="M327" s="43">
        <v>0</v>
      </c>
      <c r="N327" s="43">
        <v>0</v>
      </c>
      <c r="O327" s="43">
        <v>0</v>
      </c>
      <c r="P327" s="43">
        <v>0</v>
      </c>
      <c r="Q327" s="43">
        <v>0</v>
      </c>
      <c r="R327" s="43">
        <v>0</v>
      </c>
      <c r="S327" s="43">
        <v>0</v>
      </c>
      <c r="T327" s="43">
        <v>0</v>
      </c>
      <c r="U327" s="43">
        <v>0</v>
      </c>
      <c r="V327" s="43">
        <v>0</v>
      </c>
      <c r="W327" s="43">
        <v>0</v>
      </c>
      <c r="X327" s="43">
        <v>0</v>
      </c>
      <c r="Y327" s="43">
        <v>0</v>
      </c>
      <c r="Z327" s="43">
        <v>0</v>
      </c>
      <c r="AA327" s="43">
        <v>0</v>
      </c>
      <c r="AB327" s="43">
        <v>0</v>
      </c>
      <c r="AC327" s="43">
        <v>0</v>
      </c>
      <c r="AD327" s="43">
        <v>0</v>
      </c>
      <c r="AE327" s="44">
        <f>[3]Parameters!$B$38</f>
        <v>0.05</v>
      </c>
      <c r="AF327" s="44"/>
      <c r="AG327" s="44">
        <v>1</v>
      </c>
      <c r="AH327" s="44">
        <v>1</v>
      </c>
      <c r="AI327" s="46">
        <v>31.536000000000001</v>
      </c>
      <c r="AJ327" s="46" t="s">
        <v>1213</v>
      </c>
      <c r="AK327" s="46" t="s">
        <v>907</v>
      </c>
      <c r="AL327" s="46"/>
      <c r="AM327" s="47"/>
      <c r="AN327" s="47"/>
      <c r="AO327" s="47"/>
      <c r="AP327" s="47"/>
      <c r="AQ327" s="47"/>
      <c r="AR327" s="47"/>
      <c r="AS327" s="48"/>
      <c r="AT327" s="48"/>
      <c r="AU327" s="48"/>
      <c r="AV327" s="49"/>
      <c r="AW327" s="49"/>
      <c r="AX327" s="49"/>
      <c r="AY327" s="50" t="s">
        <v>841</v>
      </c>
      <c r="AZ327" s="50"/>
      <c r="BA327" s="50"/>
      <c r="BB327" s="51"/>
      <c r="BC327" s="51"/>
      <c r="BD327" s="51"/>
      <c r="BE327" s="51"/>
      <c r="BF327" s="51"/>
      <c r="BG327" s="51"/>
      <c r="BH327" s="52"/>
      <c r="BI327" s="52"/>
      <c r="BJ327" s="52"/>
      <c r="BK327" s="52"/>
      <c r="BL327" s="53"/>
      <c r="BM327" s="54"/>
      <c r="BN327" s="55">
        <v>4.7</v>
      </c>
      <c r="BO327" s="44"/>
      <c r="BP327" s="44"/>
      <c r="BQ327" s="44"/>
      <c r="BR327" s="44"/>
      <c r="BS327" s="44"/>
      <c r="BT327" s="44"/>
      <c r="BU327" s="56"/>
      <c r="BV327" s="50"/>
      <c r="BW327" s="50"/>
      <c r="BX327" s="50"/>
      <c r="BY327" s="50"/>
      <c r="BZ327" s="50"/>
      <c r="CA327" s="50"/>
      <c r="CB327" s="57"/>
      <c r="CC327" s="58">
        <v>4.7</v>
      </c>
      <c r="CD327" s="58">
        <v>4.7</v>
      </c>
      <c r="CE327" s="58">
        <v>4.7</v>
      </c>
      <c r="CF327" s="58">
        <v>4.7</v>
      </c>
      <c r="CG327" s="58">
        <v>4.7</v>
      </c>
      <c r="CH327" s="58">
        <v>4.7</v>
      </c>
      <c r="CI327" s="56"/>
      <c r="CJ327" s="59"/>
      <c r="CK327" s="59"/>
      <c r="CL327" s="59"/>
      <c r="CM327" s="59"/>
      <c r="CN327" s="59"/>
      <c r="CO327" s="59"/>
      <c r="CP327" s="60"/>
      <c r="CQ327" s="61"/>
      <c r="CR327" s="61"/>
      <c r="CS327" s="61"/>
      <c r="CT327" s="61"/>
      <c r="CU327" s="61"/>
      <c r="CV327" s="61"/>
      <c r="CW327" s="62"/>
      <c r="CX327" s="63"/>
      <c r="CY327" s="63"/>
      <c r="CZ327" s="63"/>
      <c r="DA327" s="63"/>
      <c r="DB327" s="63"/>
      <c r="DC327" s="63"/>
      <c r="DD327" s="64"/>
      <c r="DE327" s="65"/>
      <c r="DF327" s="65"/>
      <c r="DG327" s="65"/>
      <c r="DH327" s="65"/>
      <c r="DI327" s="65"/>
      <c r="DJ327" s="65"/>
      <c r="DK327" s="66" t="s">
        <v>1189</v>
      </c>
      <c r="DL327" s="62"/>
      <c r="DM327" s="67"/>
      <c r="DN327" s="67"/>
      <c r="DO327" s="67"/>
      <c r="DP327" s="67"/>
      <c r="DQ327" s="67"/>
      <c r="DR327" s="67"/>
      <c r="DS327" s="68"/>
    </row>
    <row r="328" spans="1:123" x14ac:dyDescent="0.3">
      <c r="A328" s="173" t="s">
        <v>349</v>
      </c>
      <c r="B328" s="172" t="s">
        <v>1214</v>
      </c>
      <c r="C328" s="172" t="s">
        <v>1215</v>
      </c>
      <c r="D328" s="172" t="s">
        <v>1195</v>
      </c>
      <c r="E328" s="172" t="s">
        <v>1205</v>
      </c>
      <c r="F328" s="172" t="s">
        <v>1321</v>
      </c>
      <c r="G328" s="172" t="s">
        <v>1408</v>
      </c>
      <c r="H328" s="172" t="s">
        <v>1036</v>
      </c>
      <c r="I328" s="42">
        <v>0</v>
      </c>
      <c r="J328" s="43">
        <v>0</v>
      </c>
      <c r="K328" s="43">
        <v>0</v>
      </c>
      <c r="L328" s="43">
        <v>0</v>
      </c>
      <c r="M328" s="43">
        <v>0</v>
      </c>
      <c r="N328" s="43">
        <v>0</v>
      </c>
      <c r="O328" s="43">
        <v>0</v>
      </c>
      <c r="P328" s="43">
        <v>0</v>
      </c>
      <c r="Q328" s="43">
        <v>0</v>
      </c>
      <c r="R328" s="43">
        <v>0</v>
      </c>
      <c r="S328" s="43">
        <v>0</v>
      </c>
      <c r="T328" s="43">
        <v>0</v>
      </c>
      <c r="U328" s="43">
        <v>0</v>
      </c>
      <c r="V328" s="43">
        <v>0</v>
      </c>
      <c r="W328" s="43">
        <v>0</v>
      </c>
      <c r="X328" s="43">
        <v>0</v>
      </c>
      <c r="Y328" s="43">
        <v>0</v>
      </c>
      <c r="Z328" s="43">
        <v>0</v>
      </c>
      <c r="AA328" s="43">
        <v>0</v>
      </c>
      <c r="AB328" s="43">
        <v>0</v>
      </c>
      <c r="AC328" s="43">
        <v>0</v>
      </c>
      <c r="AD328" s="43">
        <v>0</v>
      </c>
      <c r="AE328" s="44">
        <f>[3]Parameters!$B$38</f>
        <v>0.05</v>
      </c>
      <c r="AF328" s="44"/>
      <c r="AG328" s="44">
        <v>1</v>
      </c>
      <c r="AH328" s="44">
        <v>1</v>
      </c>
      <c r="AI328" s="46">
        <v>31.536000000000001</v>
      </c>
      <c r="AJ328" s="46" t="s">
        <v>1213</v>
      </c>
      <c r="AK328" s="46" t="s">
        <v>907</v>
      </c>
      <c r="AL328" s="46"/>
      <c r="AM328" s="47"/>
      <c r="AN328" s="47"/>
      <c r="AO328" s="47"/>
      <c r="AP328" s="47"/>
      <c r="AQ328" s="47"/>
      <c r="AR328" s="47"/>
      <c r="AS328" s="48"/>
      <c r="AT328" s="48"/>
      <c r="AU328" s="48"/>
      <c r="AV328" s="49"/>
      <c r="AW328" s="49"/>
      <c r="AX328" s="49"/>
      <c r="AY328" s="50" t="s">
        <v>841</v>
      </c>
      <c r="AZ328" s="50"/>
      <c r="BA328" s="50"/>
      <c r="BB328" s="51"/>
      <c r="BC328" s="51"/>
      <c r="BD328" s="51"/>
      <c r="BE328" s="51"/>
      <c r="BF328" s="51"/>
      <c r="BG328" s="51"/>
      <c r="BH328" s="52"/>
      <c r="BI328" s="52"/>
      <c r="BJ328" s="52"/>
      <c r="BK328" s="52"/>
      <c r="BL328" s="53"/>
      <c r="BM328" s="54"/>
      <c r="BN328" s="55">
        <v>1.64</v>
      </c>
      <c r="BO328" s="44"/>
      <c r="BP328" s="44"/>
      <c r="BQ328" s="44"/>
      <c r="BR328" s="44"/>
      <c r="BS328" s="44"/>
      <c r="BT328" s="44"/>
      <c r="BU328" s="56"/>
      <c r="BV328" s="50"/>
      <c r="BW328" s="50"/>
      <c r="BX328" s="50"/>
      <c r="BY328" s="50"/>
      <c r="BZ328" s="50"/>
      <c r="CA328" s="50"/>
      <c r="CB328" s="57"/>
      <c r="CC328" s="58">
        <v>1.64</v>
      </c>
      <c r="CD328" s="58">
        <v>2.64</v>
      </c>
      <c r="CE328" s="58">
        <v>2.64</v>
      </c>
      <c r="CF328" s="58">
        <v>2.64</v>
      </c>
      <c r="CG328" s="58">
        <v>2.64</v>
      </c>
      <c r="CH328" s="58">
        <v>2.64</v>
      </c>
      <c r="CI328" s="56"/>
      <c r="CJ328" s="59"/>
      <c r="CK328" s="59"/>
      <c r="CL328" s="59"/>
      <c r="CM328" s="59"/>
      <c r="CN328" s="59"/>
      <c r="CO328" s="59"/>
      <c r="CP328" s="60"/>
      <c r="CQ328" s="61"/>
      <c r="CR328" s="61"/>
      <c r="CS328" s="61"/>
      <c r="CT328" s="61"/>
      <c r="CU328" s="61"/>
      <c r="CV328" s="61"/>
      <c r="CW328" s="62"/>
      <c r="CX328" s="63"/>
      <c r="CY328" s="63"/>
      <c r="CZ328" s="63"/>
      <c r="DA328" s="63"/>
      <c r="DB328" s="63"/>
      <c r="DC328" s="63"/>
      <c r="DD328" s="64"/>
      <c r="DE328" s="65"/>
      <c r="DF328" s="65"/>
      <c r="DG328" s="65"/>
      <c r="DH328" s="65"/>
      <c r="DI328" s="65"/>
      <c r="DJ328" s="65"/>
      <c r="DK328" s="87" t="s">
        <v>1189</v>
      </c>
      <c r="DL328" s="62"/>
      <c r="DM328" s="67"/>
      <c r="DN328" s="67"/>
      <c r="DO328" s="67"/>
      <c r="DP328" s="67"/>
      <c r="DQ328" s="67"/>
      <c r="DR328" s="67"/>
      <c r="DS328" s="68"/>
    </row>
    <row r="329" spans="1:123" x14ac:dyDescent="0.3">
      <c r="A329" s="171" t="s">
        <v>350</v>
      </c>
      <c r="B329" s="40" t="s">
        <v>1214</v>
      </c>
      <c r="C329" s="40" t="s">
        <v>1215</v>
      </c>
      <c r="D329" s="40" t="s">
        <v>1195</v>
      </c>
      <c r="E329" s="40" t="s">
        <v>1216</v>
      </c>
      <c r="F329" s="40" t="s">
        <v>1321</v>
      </c>
      <c r="G329" s="40" t="s">
        <v>1409</v>
      </c>
      <c r="H329" s="40" t="s">
        <v>1036</v>
      </c>
      <c r="I329" s="42">
        <v>0</v>
      </c>
      <c r="J329" s="43">
        <v>0</v>
      </c>
      <c r="K329" s="43">
        <v>0</v>
      </c>
      <c r="L329" s="43">
        <v>0</v>
      </c>
      <c r="M329" s="43">
        <v>0</v>
      </c>
      <c r="N329" s="43">
        <v>0</v>
      </c>
      <c r="O329" s="43">
        <v>0</v>
      </c>
      <c r="P329" s="43">
        <v>0</v>
      </c>
      <c r="Q329" s="43">
        <v>0</v>
      </c>
      <c r="R329" s="43">
        <v>0</v>
      </c>
      <c r="S329" s="43">
        <v>0</v>
      </c>
      <c r="T329" s="43">
        <v>0</v>
      </c>
      <c r="U329" s="43">
        <v>0</v>
      </c>
      <c r="V329" s="43">
        <v>0</v>
      </c>
      <c r="W329" s="43">
        <v>0</v>
      </c>
      <c r="X329" s="43">
        <v>0</v>
      </c>
      <c r="Y329" s="43">
        <v>0</v>
      </c>
      <c r="Z329" s="43">
        <v>0</v>
      </c>
      <c r="AA329" s="43">
        <v>0</v>
      </c>
      <c r="AB329" s="43">
        <v>0</v>
      </c>
      <c r="AC329" s="43">
        <v>0</v>
      </c>
      <c r="AD329" s="43">
        <v>0</v>
      </c>
      <c r="AE329" s="44">
        <f>[3]Parameters!$B$38</f>
        <v>0.05</v>
      </c>
      <c r="AF329" s="44"/>
      <c r="AG329" s="44">
        <v>1</v>
      </c>
      <c r="AH329" s="44">
        <v>1</v>
      </c>
      <c r="AI329" s="46">
        <v>31.536000000000001</v>
      </c>
      <c r="AJ329" s="46" t="s">
        <v>1213</v>
      </c>
      <c r="AK329" s="46" t="s">
        <v>907</v>
      </c>
      <c r="AL329" s="46"/>
      <c r="AM329" s="47"/>
      <c r="AN329" s="47"/>
      <c r="AO329" s="47"/>
      <c r="AP329" s="47"/>
      <c r="AQ329" s="47"/>
      <c r="AR329" s="47"/>
      <c r="AS329" s="48"/>
      <c r="AT329" s="48"/>
      <c r="AU329" s="48"/>
      <c r="AV329" s="49"/>
      <c r="AW329" s="49"/>
      <c r="AX329" s="49"/>
      <c r="AY329" s="50" t="s">
        <v>841</v>
      </c>
      <c r="AZ329" s="50"/>
      <c r="BA329" s="50"/>
      <c r="BB329" s="51"/>
      <c r="BC329" s="51"/>
      <c r="BD329" s="51"/>
      <c r="BE329" s="51"/>
      <c r="BF329" s="51"/>
      <c r="BG329" s="51"/>
      <c r="BH329" s="52"/>
      <c r="BI329" s="52"/>
      <c r="BJ329" s="52"/>
      <c r="BK329" s="52"/>
      <c r="BL329" s="53"/>
      <c r="BM329" s="54"/>
      <c r="BN329" s="55">
        <v>0.7</v>
      </c>
      <c r="BO329" s="44"/>
      <c r="BP329" s="44"/>
      <c r="BQ329" s="44"/>
      <c r="BR329" s="44"/>
      <c r="BS329" s="44"/>
      <c r="BT329" s="44"/>
      <c r="BU329" s="56"/>
      <c r="BV329" s="50"/>
      <c r="BW329" s="50"/>
      <c r="BX329" s="50"/>
      <c r="BY329" s="50"/>
      <c r="BZ329" s="50"/>
      <c r="CA329" s="50"/>
      <c r="CB329" s="57"/>
      <c r="CC329" s="58">
        <v>0.7</v>
      </c>
      <c r="CD329" s="58">
        <v>0.7</v>
      </c>
      <c r="CE329" s="58">
        <v>0.7</v>
      </c>
      <c r="CF329" s="58">
        <v>0.7</v>
      </c>
      <c r="CG329" s="58">
        <v>0.7</v>
      </c>
      <c r="CH329" s="58">
        <v>0.7</v>
      </c>
      <c r="CI329" s="56"/>
      <c r="CJ329" s="59"/>
      <c r="CK329" s="59"/>
      <c r="CL329" s="59"/>
      <c r="CM329" s="59"/>
      <c r="CN329" s="59"/>
      <c r="CO329" s="59"/>
      <c r="CP329" s="60"/>
      <c r="CQ329" s="61"/>
      <c r="CR329" s="61"/>
      <c r="CS329" s="61"/>
      <c r="CT329" s="61"/>
      <c r="CU329" s="61"/>
      <c r="CV329" s="61"/>
      <c r="CW329" s="62"/>
      <c r="CX329" s="63"/>
      <c r="CY329" s="63"/>
      <c r="CZ329" s="63"/>
      <c r="DA329" s="63"/>
      <c r="DB329" s="63"/>
      <c r="DC329" s="63"/>
      <c r="DD329" s="64"/>
      <c r="DE329" s="65"/>
      <c r="DF329" s="65"/>
      <c r="DG329" s="65"/>
      <c r="DH329" s="65"/>
      <c r="DI329" s="65"/>
      <c r="DJ329" s="65"/>
      <c r="DK329" s="66" t="s">
        <v>1189</v>
      </c>
      <c r="DL329" s="62"/>
      <c r="DM329" s="67"/>
      <c r="DN329" s="67"/>
      <c r="DO329" s="67"/>
      <c r="DP329" s="67"/>
      <c r="DQ329" s="67"/>
      <c r="DR329" s="67"/>
      <c r="DS329" s="68"/>
    </row>
    <row r="330" spans="1:123" x14ac:dyDescent="0.3">
      <c r="A330" s="173" t="s">
        <v>351</v>
      </c>
      <c r="B330" s="172" t="s">
        <v>1214</v>
      </c>
      <c r="C330" s="172" t="s">
        <v>1215</v>
      </c>
      <c r="D330" s="172" t="s">
        <v>1195</v>
      </c>
      <c r="E330" s="172" t="s">
        <v>1200</v>
      </c>
      <c r="F330" s="172" t="s">
        <v>1321</v>
      </c>
      <c r="G330" s="172" t="s">
        <v>1410</v>
      </c>
      <c r="H330" s="172" t="s">
        <v>1036</v>
      </c>
      <c r="I330" s="42">
        <f t="shared" si="48"/>
        <v>450</v>
      </c>
      <c r="J330" s="43">
        <v>450</v>
      </c>
      <c r="K330" s="43">
        <v>450</v>
      </c>
      <c r="L330" s="43">
        <v>450</v>
      </c>
      <c r="M330" s="43">
        <v>450</v>
      </c>
      <c r="N330" s="43">
        <v>450</v>
      </c>
      <c r="O330" s="43">
        <v>450</v>
      </c>
      <c r="P330" s="44"/>
      <c r="Q330" s="42">
        <f t="shared" si="49"/>
        <v>50</v>
      </c>
      <c r="R330" s="43">
        <v>50</v>
      </c>
      <c r="S330" s="43">
        <v>50</v>
      </c>
      <c r="T330" s="43">
        <v>50</v>
      </c>
      <c r="U330" s="43">
        <v>50</v>
      </c>
      <c r="V330" s="43">
        <v>50</v>
      </c>
      <c r="W330" s="43">
        <v>50</v>
      </c>
      <c r="X330" s="43">
        <v>0</v>
      </c>
      <c r="Y330" s="43">
        <v>0</v>
      </c>
      <c r="Z330" s="43">
        <v>0</v>
      </c>
      <c r="AA330" s="43">
        <v>0</v>
      </c>
      <c r="AB330" s="43">
        <v>0</v>
      </c>
      <c r="AC330" s="43">
        <v>0</v>
      </c>
      <c r="AD330" s="43">
        <v>0</v>
      </c>
      <c r="AE330" s="44">
        <f>[3]Parameters!$B$38</f>
        <v>0.05</v>
      </c>
      <c r="AF330" s="44"/>
      <c r="AG330" s="44">
        <v>1</v>
      </c>
      <c r="AH330" s="44">
        <v>1</v>
      </c>
      <c r="AI330" s="46">
        <v>31.536000000000001</v>
      </c>
      <c r="AJ330" s="46" t="s">
        <v>1213</v>
      </c>
      <c r="AK330" s="46" t="s">
        <v>907</v>
      </c>
      <c r="AL330" s="46"/>
      <c r="AM330" s="47"/>
      <c r="AN330" s="47"/>
      <c r="AO330" s="47"/>
      <c r="AP330" s="47"/>
      <c r="AQ330" s="47"/>
      <c r="AR330" s="47"/>
      <c r="AS330" s="48"/>
      <c r="AT330" s="48"/>
      <c r="AU330" s="48"/>
      <c r="AV330" s="49"/>
      <c r="AW330" s="49"/>
      <c r="AX330" s="49"/>
      <c r="AY330" s="50" t="s">
        <v>841</v>
      </c>
      <c r="AZ330" s="50"/>
      <c r="BA330" s="50"/>
      <c r="BB330" s="51"/>
      <c r="BC330" s="51"/>
      <c r="BD330" s="51"/>
      <c r="BE330" s="51"/>
      <c r="BF330" s="51"/>
      <c r="BG330" s="51"/>
      <c r="BH330" s="52"/>
      <c r="BI330" s="52"/>
      <c r="BJ330" s="52"/>
      <c r="BK330" s="52"/>
      <c r="BL330" s="53"/>
      <c r="BM330" s="54"/>
      <c r="BN330" s="55">
        <v>1.4</v>
      </c>
      <c r="BO330" s="44"/>
      <c r="BP330" s="44"/>
      <c r="BQ330" s="44"/>
      <c r="BR330" s="44"/>
      <c r="BS330" s="44"/>
      <c r="BT330" s="44"/>
      <c r="BU330" s="56"/>
      <c r="BV330" s="50">
        <v>1.4</v>
      </c>
      <c r="BW330" s="50">
        <v>1.4</v>
      </c>
      <c r="BX330" s="50">
        <v>1.4</v>
      </c>
      <c r="BY330" s="50">
        <v>2.8</v>
      </c>
      <c r="BZ330" s="50">
        <v>2.8</v>
      </c>
      <c r="CA330" s="50">
        <v>2.8</v>
      </c>
      <c r="CB330" s="57"/>
      <c r="CC330" s="58">
        <v>1.4</v>
      </c>
      <c r="CD330" s="58">
        <v>1.4</v>
      </c>
      <c r="CE330" s="58">
        <v>1.4</v>
      </c>
      <c r="CF330" s="58">
        <v>2.8</v>
      </c>
      <c r="CG330" s="58">
        <v>2.8</v>
      </c>
      <c r="CH330" s="58">
        <v>2.8</v>
      </c>
      <c r="CI330" s="56"/>
      <c r="CJ330" s="59"/>
      <c r="CK330" s="59"/>
      <c r="CL330" s="59"/>
      <c r="CM330" s="59"/>
      <c r="CN330" s="59"/>
      <c r="CO330" s="59"/>
      <c r="CP330" s="60"/>
      <c r="CQ330" s="61"/>
      <c r="CR330" s="61"/>
      <c r="CS330" s="61"/>
      <c r="CT330" s="61"/>
      <c r="CU330" s="61"/>
      <c r="CV330" s="61"/>
      <c r="CW330" s="62"/>
      <c r="CX330" s="63"/>
      <c r="CY330" s="63"/>
      <c r="CZ330" s="63"/>
      <c r="DA330" s="63"/>
      <c r="DB330" s="63"/>
      <c r="DC330" s="63"/>
      <c r="DD330" s="64"/>
      <c r="DE330" s="65"/>
      <c r="DF330" s="65"/>
      <c r="DG330" s="65"/>
      <c r="DH330" s="65"/>
      <c r="DI330" s="65"/>
      <c r="DJ330" s="65"/>
      <c r="DK330" s="87" t="s">
        <v>1189</v>
      </c>
      <c r="DL330" s="62"/>
      <c r="DM330" s="67"/>
      <c r="DN330" s="67"/>
      <c r="DO330" s="67"/>
      <c r="DP330" s="67"/>
      <c r="DQ330" s="67"/>
      <c r="DR330" s="67"/>
      <c r="DS330" s="68"/>
    </row>
    <row r="331" spans="1:123" x14ac:dyDescent="0.3">
      <c r="A331" s="171" t="s">
        <v>352</v>
      </c>
      <c r="B331" s="40" t="s">
        <v>1214</v>
      </c>
      <c r="C331" s="40" t="s">
        <v>1215</v>
      </c>
      <c r="D331" s="40" t="s">
        <v>1200</v>
      </c>
      <c r="E331" s="40" t="s">
        <v>1205</v>
      </c>
      <c r="F331" s="40" t="s">
        <v>685</v>
      </c>
      <c r="G331" s="40" t="s">
        <v>1411</v>
      </c>
      <c r="H331" s="40" t="s">
        <v>1036</v>
      </c>
      <c r="I331" s="42">
        <v>0</v>
      </c>
      <c r="J331" s="43">
        <v>0</v>
      </c>
      <c r="K331" s="43">
        <v>0</v>
      </c>
      <c r="L331" s="43">
        <v>0</v>
      </c>
      <c r="M331" s="43">
        <v>0</v>
      </c>
      <c r="N331" s="43">
        <v>0</v>
      </c>
      <c r="O331" s="43">
        <v>0</v>
      </c>
      <c r="P331" s="43">
        <v>0</v>
      </c>
      <c r="Q331" s="43">
        <v>0</v>
      </c>
      <c r="R331" s="43">
        <v>0</v>
      </c>
      <c r="S331" s="43">
        <v>0</v>
      </c>
      <c r="T331" s="43">
        <v>0</v>
      </c>
      <c r="U331" s="43">
        <v>0</v>
      </c>
      <c r="V331" s="43">
        <v>0</v>
      </c>
      <c r="W331" s="43">
        <v>0</v>
      </c>
      <c r="X331" s="43">
        <v>0</v>
      </c>
      <c r="Y331" s="43">
        <v>0</v>
      </c>
      <c r="Z331" s="43">
        <v>0</v>
      </c>
      <c r="AA331" s="43">
        <v>0</v>
      </c>
      <c r="AB331" s="43">
        <v>0</v>
      </c>
      <c r="AC331" s="43">
        <v>0</v>
      </c>
      <c r="AD331" s="43">
        <v>0</v>
      </c>
      <c r="AE331" s="44">
        <f>[3]Parameters!$B$38</f>
        <v>0.05</v>
      </c>
      <c r="AF331" s="44"/>
      <c r="AG331" s="44">
        <v>1</v>
      </c>
      <c r="AH331" s="44">
        <v>1</v>
      </c>
      <c r="AI331" s="46">
        <v>31.536000000000001</v>
      </c>
      <c r="AJ331" s="46" t="s">
        <v>1213</v>
      </c>
      <c r="AK331" s="46" t="s">
        <v>907</v>
      </c>
      <c r="AL331" s="46"/>
      <c r="AM331" s="47"/>
      <c r="AN331" s="47"/>
      <c r="AO331" s="47"/>
      <c r="AP331" s="47"/>
      <c r="AQ331" s="47"/>
      <c r="AR331" s="47"/>
      <c r="AS331" s="48"/>
      <c r="AT331" s="48"/>
      <c r="AU331" s="48"/>
      <c r="AV331" s="49"/>
      <c r="AW331" s="49"/>
      <c r="AX331" s="49"/>
      <c r="AY331" s="50" t="s">
        <v>841</v>
      </c>
      <c r="AZ331" s="50"/>
      <c r="BA331" s="50"/>
      <c r="BB331" s="51"/>
      <c r="BC331" s="51"/>
      <c r="BD331" s="51"/>
      <c r="BE331" s="51"/>
      <c r="BF331" s="51"/>
      <c r="BG331" s="51"/>
      <c r="BH331" s="52"/>
      <c r="BI331" s="52"/>
      <c r="BJ331" s="52"/>
      <c r="BK331" s="52"/>
      <c r="BL331" s="53"/>
      <c r="BM331" s="54"/>
      <c r="BN331" s="55">
        <v>1.4</v>
      </c>
      <c r="BO331" s="44"/>
      <c r="BP331" s="44"/>
      <c r="BQ331" s="44"/>
      <c r="BR331" s="44"/>
      <c r="BS331" s="44"/>
      <c r="BT331" s="44"/>
      <c r="BU331" s="56"/>
      <c r="BV331" s="50"/>
      <c r="BW331" s="50"/>
      <c r="BX331" s="50"/>
      <c r="BY331" s="50"/>
      <c r="BZ331" s="50"/>
      <c r="CA331" s="50"/>
      <c r="CB331" s="57"/>
      <c r="CC331" s="58">
        <v>1.4</v>
      </c>
      <c r="CD331" s="58">
        <v>2.8</v>
      </c>
      <c r="CE331" s="58">
        <v>2.8</v>
      </c>
      <c r="CF331" s="58">
        <v>2.8</v>
      </c>
      <c r="CG331" s="58">
        <v>2.8</v>
      </c>
      <c r="CH331" s="58">
        <v>2.8</v>
      </c>
      <c r="CI331" s="56"/>
      <c r="CJ331" s="59"/>
      <c r="CK331" s="59"/>
      <c r="CL331" s="59"/>
      <c r="CM331" s="59"/>
      <c r="CN331" s="59"/>
      <c r="CO331" s="59"/>
      <c r="CP331" s="60"/>
      <c r="CQ331" s="61"/>
      <c r="CR331" s="61"/>
      <c r="CS331" s="61"/>
      <c r="CT331" s="61"/>
      <c r="CU331" s="61"/>
      <c r="CV331" s="61"/>
      <c r="CW331" s="62"/>
      <c r="CX331" s="63"/>
      <c r="CY331" s="63"/>
      <c r="CZ331" s="63"/>
      <c r="DA331" s="63"/>
      <c r="DB331" s="63"/>
      <c r="DC331" s="63"/>
      <c r="DD331" s="64"/>
      <c r="DE331" s="65"/>
      <c r="DF331" s="65"/>
      <c r="DG331" s="65"/>
      <c r="DH331" s="65"/>
      <c r="DI331" s="65"/>
      <c r="DJ331" s="65"/>
      <c r="DK331" s="66" t="s">
        <v>1189</v>
      </c>
      <c r="DL331" s="62"/>
      <c r="DM331" s="67"/>
      <c r="DN331" s="67"/>
      <c r="DO331" s="67"/>
      <c r="DP331" s="67"/>
      <c r="DQ331" s="67"/>
      <c r="DR331" s="67"/>
      <c r="DS331" s="68"/>
    </row>
    <row r="332" spans="1:123" x14ac:dyDescent="0.3">
      <c r="A332" s="173" t="s">
        <v>353</v>
      </c>
      <c r="B332" s="172" t="s">
        <v>1214</v>
      </c>
      <c r="C332" s="172" t="s">
        <v>1215</v>
      </c>
      <c r="D332" s="172" t="s">
        <v>1200</v>
      </c>
      <c r="E332" s="172" t="s">
        <v>1216</v>
      </c>
      <c r="F332" s="172" t="s">
        <v>685</v>
      </c>
      <c r="G332" s="172" t="s">
        <v>1412</v>
      </c>
      <c r="H332" s="172" t="s">
        <v>1036</v>
      </c>
      <c r="I332" s="42">
        <v>0</v>
      </c>
      <c r="J332" s="43">
        <v>0</v>
      </c>
      <c r="K332" s="43">
        <v>0</v>
      </c>
      <c r="L332" s="43">
        <v>0</v>
      </c>
      <c r="M332" s="43">
        <v>0</v>
      </c>
      <c r="N332" s="43">
        <v>0</v>
      </c>
      <c r="O332" s="43">
        <v>0</v>
      </c>
      <c r="P332" s="43">
        <v>0</v>
      </c>
      <c r="Q332" s="43">
        <v>0</v>
      </c>
      <c r="R332" s="43">
        <v>0</v>
      </c>
      <c r="S332" s="43">
        <v>0</v>
      </c>
      <c r="T332" s="43">
        <v>0</v>
      </c>
      <c r="U332" s="43">
        <v>0</v>
      </c>
      <c r="V332" s="43">
        <v>0</v>
      </c>
      <c r="W332" s="43">
        <v>0</v>
      </c>
      <c r="X332" s="43">
        <v>0</v>
      </c>
      <c r="Y332" s="43">
        <v>0</v>
      </c>
      <c r="Z332" s="43">
        <v>0</v>
      </c>
      <c r="AA332" s="43">
        <v>0</v>
      </c>
      <c r="AB332" s="43">
        <v>0</v>
      </c>
      <c r="AC332" s="43">
        <v>0</v>
      </c>
      <c r="AD332" s="43">
        <v>0</v>
      </c>
      <c r="AE332" s="44">
        <f>[3]Parameters!$B$38</f>
        <v>0.05</v>
      </c>
      <c r="AF332" s="44"/>
      <c r="AG332" s="44">
        <v>1</v>
      </c>
      <c r="AH332" s="44">
        <v>1</v>
      </c>
      <c r="AI332" s="46">
        <v>31.536000000000001</v>
      </c>
      <c r="AJ332" s="46" t="s">
        <v>1213</v>
      </c>
      <c r="AK332" s="46" t="s">
        <v>907</v>
      </c>
      <c r="AL332" s="46"/>
      <c r="AM332" s="47"/>
      <c r="AN332" s="47"/>
      <c r="AO332" s="47"/>
      <c r="AP332" s="47"/>
      <c r="AQ332" s="47"/>
      <c r="AR332" s="47"/>
      <c r="AS332" s="48"/>
      <c r="AT332" s="48"/>
      <c r="AU332" s="48"/>
      <c r="AV332" s="49"/>
      <c r="AW332" s="49"/>
      <c r="AX332" s="49"/>
      <c r="AY332" s="50" t="s">
        <v>841</v>
      </c>
      <c r="AZ332" s="50"/>
      <c r="BA332" s="50"/>
      <c r="BB332" s="51"/>
      <c r="BC332" s="51"/>
      <c r="BD332" s="51"/>
      <c r="BE332" s="51"/>
      <c r="BF332" s="51"/>
      <c r="BG332" s="51"/>
      <c r="BH332" s="52"/>
      <c r="BI332" s="52"/>
      <c r="BJ332" s="52"/>
      <c r="BK332" s="52"/>
      <c r="BL332" s="53"/>
      <c r="BM332" s="54"/>
      <c r="BN332" s="55">
        <v>1</v>
      </c>
      <c r="BO332" s="44"/>
      <c r="BP332" s="44"/>
      <c r="BQ332" s="44"/>
      <c r="BR332" s="44"/>
      <c r="BS332" s="44"/>
      <c r="BT332" s="44"/>
      <c r="BU332" s="56"/>
      <c r="BV332" s="50"/>
      <c r="BW332" s="50"/>
      <c r="BX332" s="50"/>
      <c r="BY332" s="50"/>
      <c r="BZ332" s="50"/>
      <c r="CA332" s="50"/>
      <c r="CB332" s="57"/>
      <c r="CC332" s="58">
        <v>1</v>
      </c>
      <c r="CD332" s="58">
        <v>3</v>
      </c>
      <c r="CE332" s="58">
        <v>3</v>
      </c>
      <c r="CF332" s="58">
        <v>3</v>
      </c>
      <c r="CG332" s="58">
        <v>3</v>
      </c>
      <c r="CH332" s="58">
        <v>3</v>
      </c>
      <c r="CI332" s="56"/>
      <c r="CJ332" s="59"/>
      <c r="CK332" s="59"/>
      <c r="CL332" s="59"/>
      <c r="CM332" s="59"/>
      <c r="CN332" s="59"/>
      <c r="CO332" s="59"/>
      <c r="CP332" s="60"/>
      <c r="CQ332" s="61"/>
      <c r="CR332" s="61"/>
      <c r="CS332" s="61"/>
      <c r="CT332" s="61"/>
      <c r="CU332" s="61"/>
      <c r="CV332" s="61"/>
      <c r="CW332" s="62"/>
      <c r="CX332" s="63"/>
      <c r="CY332" s="63"/>
      <c r="CZ332" s="63"/>
      <c r="DA332" s="63"/>
      <c r="DB332" s="63"/>
      <c r="DC332" s="63"/>
      <c r="DD332" s="64"/>
      <c r="DE332" s="65"/>
      <c r="DF332" s="65"/>
      <c r="DG332" s="65"/>
      <c r="DH332" s="65"/>
      <c r="DI332" s="65"/>
      <c r="DJ332" s="65"/>
      <c r="DK332" s="87" t="s">
        <v>1189</v>
      </c>
      <c r="DL332" s="62"/>
      <c r="DM332" s="67"/>
      <c r="DN332" s="67"/>
      <c r="DO332" s="67"/>
      <c r="DP332" s="67"/>
      <c r="DQ332" s="67"/>
      <c r="DR332" s="67"/>
      <c r="DS332" s="68"/>
    </row>
    <row r="333" spans="1:123" x14ac:dyDescent="0.3">
      <c r="A333" s="171" t="s">
        <v>354</v>
      </c>
      <c r="B333" s="40" t="s">
        <v>1214</v>
      </c>
      <c r="C333" s="40" t="s">
        <v>1215</v>
      </c>
      <c r="D333" s="40" t="s">
        <v>1200</v>
      </c>
      <c r="E333" s="40" t="s">
        <v>1195</v>
      </c>
      <c r="F333" s="40" t="s">
        <v>685</v>
      </c>
      <c r="G333" s="40" t="s">
        <v>1413</v>
      </c>
      <c r="H333" s="40" t="s">
        <v>1036</v>
      </c>
      <c r="I333" s="42">
        <v>0</v>
      </c>
      <c r="J333" s="43">
        <v>0</v>
      </c>
      <c r="K333" s="43">
        <v>0</v>
      </c>
      <c r="L333" s="43">
        <v>0</v>
      </c>
      <c r="M333" s="43">
        <v>0</v>
      </c>
      <c r="N333" s="43">
        <v>0</v>
      </c>
      <c r="O333" s="43">
        <v>0</v>
      </c>
      <c r="P333" s="43">
        <v>0</v>
      </c>
      <c r="Q333" s="43">
        <v>0</v>
      </c>
      <c r="R333" s="43">
        <v>0</v>
      </c>
      <c r="S333" s="43">
        <v>0</v>
      </c>
      <c r="T333" s="43">
        <v>0</v>
      </c>
      <c r="U333" s="43">
        <v>0</v>
      </c>
      <c r="V333" s="43">
        <v>0</v>
      </c>
      <c r="W333" s="43">
        <v>0</v>
      </c>
      <c r="X333" s="43">
        <v>0</v>
      </c>
      <c r="Y333" s="43">
        <v>0</v>
      </c>
      <c r="Z333" s="43">
        <v>0</v>
      </c>
      <c r="AA333" s="43">
        <v>0</v>
      </c>
      <c r="AB333" s="43">
        <v>0</v>
      </c>
      <c r="AC333" s="43">
        <v>0</v>
      </c>
      <c r="AD333" s="43">
        <v>0</v>
      </c>
      <c r="AE333" s="44">
        <f>[3]Parameters!$B$38</f>
        <v>0.05</v>
      </c>
      <c r="AF333" s="44"/>
      <c r="AG333" s="44">
        <v>1</v>
      </c>
      <c r="AH333" s="44">
        <v>1</v>
      </c>
      <c r="AI333" s="46">
        <v>31.536000000000001</v>
      </c>
      <c r="AJ333" s="46" t="s">
        <v>1213</v>
      </c>
      <c r="AK333" s="46" t="s">
        <v>907</v>
      </c>
      <c r="AL333" s="46"/>
      <c r="AM333" s="47"/>
      <c r="AN333" s="47"/>
      <c r="AO333" s="47"/>
      <c r="AP333" s="47"/>
      <c r="AQ333" s="47"/>
      <c r="AR333" s="47"/>
      <c r="AS333" s="48"/>
      <c r="AT333" s="48"/>
      <c r="AU333" s="48"/>
      <c r="AV333" s="49"/>
      <c r="AW333" s="49"/>
      <c r="AX333" s="49"/>
      <c r="AY333" s="50" t="s">
        <v>841</v>
      </c>
      <c r="AZ333" s="50"/>
      <c r="BA333" s="50"/>
      <c r="BB333" s="51"/>
      <c r="BC333" s="51"/>
      <c r="BD333" s="51"/>
      <c r="BE333" s="51"/>
      <c r="BF333" s="51"/>
      <c r="BG333" s="51"/>
      <c r="BH333" s="52"/>
      <c r="BI333" s="52"/>
      <c r="BJ333" s="52"/>
      <c r="BK333" s="52"/>
      <c r="BL333" s="53"/>
      <c r="BM333" s="54"/>
      <c r="BN333" s="55">
        <v>1.4</v>
      </c>
      <c r="BO333" s="44"/>
      <c r="BP333" s="44"/>
      <c r="BQ333" s="44"/>
      <c r="BR333" s="44"/>
      <c r="BS333" s="44"/>
      <c r="BT333" s="44"/>
      <c r="BU333" s="56"/>
      <c r="BV333" s="50"/>
      <c r="BW333" s="50"/>
      <c r="BX333" s="50"/>
      <c r="BY333" s="50"/>
      <c r="BZ333" s="50"/>
      <c r="CA333" s="50"/>
      <c r="CB333" s="57"/>
      <c r="CC333" s="58">
        <v>1.4</v>
      </c>
      <c r="CD333" s="58">
        <v>1.4</v>
      </c>
      <c r="CE333" s="58">
        <v>1.4</v>
      </c>
      <c r="CF333" s="58">
        <v>2.8</v>
      </c>
      <c r="CG333" s="58">
        <v>2.8</v>
      </c>
      <c r="CH333" s="58">
        <v>2.8</v>
      </c>
      <c r="CI333" s="56"/>
      <c r="CJ333" s="59"/>
      <c r="CK333" s="59"/>
      <c r="CL333" s="59"/>
      <c r="CM333" s="59"/>
      <c r="CN333" s="59"/>
      <c r="CO333" s="59"/>
      <c r="CP333" s="60"/>
      <c r="CQ333" s="61"/>
      <c r="CR333" s="61"/>
      <c r="CS333" s="61"/>
      <c r="CT333" s="61"/>
      <c r="CU333" s="61"/>
      <c r="CV333" s="61"/>
      <c r="CW333" s="62"/>
      <c r="CX333" s="63"/>
      <c r="CY333" s="63"/>
      <c r="CZ333" s="63"/>
      <c r="DA333" s="63"/>
      <c r="DB333" s="63"/>
      <c r="DC333" s="63"/>
      <c r="DD333" s="64"/>
      <c r="DE333" s="65"/>
      <c r="DF333" s="65"/>
      <c r="DG333" s="65"/>
      <c r="DH333" s="65"/>
      <c r="DI333" s="65"/>
      <c r="DJ333" s="65"/>
      <c r="DK333" s="66" t="s">
        <v>1189</v>
      </c>
      <c r="DL333" s="62"/>
      <c r="DM333" s="67"/>
      <c r="DN333" s="67"/>
      <c r="DO333" s="67"/>
      <c r="DP333" s="67"/>
      <c r="DQ333" s="67"/>
      <c r="DR333" s="67"/>
      <c r="DS333" s="68"/>
    </row>
    <row r="334" spans="1:123" x14ac:dyDescent="0.3">
      <c r="A334" s="173" t="s">
        <v>355</v>
      </c>
      <c r="B334" s="172" t="s">
        <v>1214</v>
      </c>
      <c r="C334" s="172" t="s">
        <v>1215</v>
      </c>
      <c r="D334" s="172" t="s">
        <v>1200</v>
      </c>
      <c r="E334" s="172" t="s">
        <v>1190</v>
      </c>
      <c r="F334" s="172" t="s">
        <v>685</v>
      </c>
      <c r="G334" s="172" t="s">
        <v>1414</v>
      </c>
      <c r="H334" s="172" t="s">
        <v>1036</v>
      </c>
      <c r="I334" s="42">
        <v>0</v>
      </c>
      <c r="J334" s="43">
        <v>0</v>
      </c>
      <c r="K334" s="43">
        <v>0</v>
      </c>
      <c r="L334" s="43">
        <v>0</v>
      </c>
      <c r="M334" s="43">
        <v>0</v>
      </c>
      <c r="N334" s="43">
        <v>0</v>
      </c>
      <c r="O334" s="43">
        <v>0</v>
      </c>
      <c r="P334" s="43">
        <v>0</v>
      </c>
      <c r="Q334" s="43">
        <v>0</v>
      </c>
      <c r="R334" s="43">
        <v>0</v>
      </c>
      <c r="S334" s="43">
        <v>0</v>
      </c>
      <c r="T334" s="43">
        <v>0</v>
      </c>
      <c r="U334" s="43">
        <v>0</v>
      </c>
      <c r="V334" s="43">
        <v>0</v>
      </c>
      <c r="W334" s="43">
        <v>0</v>
      </c>
      <c r="X334" s="43">
        <v>0</v>
      </c>
      <c r="Y334" s="43">
        <v>0</v>
      </c>
      <c r="Z334" s="43">
        <v>0</v>
      </c>
      <c r="AA334" s="43">
        <v>0</v>
      </c>
      <c r="AB334" s="43">
        <v>0</v>
      </c>
      <c r="AC334" s="43">
        <v>0</v>
      </c>
      <c r="AD334" s="43">
        <v>0</v>
      </c>
      <c r="AE334" s="44">
        <f>[3]Parameters!$B$38</f>
        <v>0.05</v>
      </c>
      <c r="AF334" s="44"/>
      <c r="AG334" s="44">
        <v>1</v>
      </c>
      <c r="AH334" s="44">
        <v>1</v>
      </c>
      <c r="AI334" s="46">
        <v>31.536000000000001</v>
      </c>
      <c r="AJ334" s="46" t="s">
        <v>1213</v>
      </c>
      <c r="AK334" s="46" t="s">
        <v>907</v>
      </c>
      <c r="AL334" s="46"/>
      <c r="AM334" s="47"/>
      <c r="AN334" s="47"/>
      <c r="AO334" s="47"/>
      <c r="AP334" s="47"/>
      <c r="AQ334" s="47"/>
      <c r="AR334" s="47"/>
      <c r="AS334" s="48"/>
      <c r="AT334" s="48"/>
      <c r="AU334" s="48"/>
      <c r="AV334" s="49"/>
      <c r="AW334" s="49"/>
      <c r="AX334" s="49"/>
      <c r="AY334" s="50" t="s">
        <v>841</v>
      </c>
      <c r="AZ334" s="50"/>
      <c r="BA334" s="50"/>
      <c r="BB334" s="51"/>
      <c r="BC334" s="51"/>
      <c r="BD334" s="51"/>
      <c r="BE334" s="51"/>
      <c r="BF334" s="51"/>
      <c r="BG334" s="51"/>
      <c r="BH334" s="52"/>
      <c r="BI334" s="52"/>
      <c r="BJ334" s="52"/>
      <c r="BK334" s="52"/>
      <c r="BL334" s="53"/>
      <c r="BM334" s="54"/>
      <c r="BN334" s="55">
        <v>0</v>
      </c>
      <c r="BO334" s="44"/>
      <c r="BP334" s="44"/>
      <c r="BQ334" s="44"/>
      <c r="BR334" s="44"/>
      <c r="BS334" s="44"/>
      <c r="BT334" s="44"/>
      <c r="BU334" s="56"/>
      <c r="BV334" s="50"/>
      <c r="BW334" s="50"/>
      <c r="BX334" s="50"/>
      <c r="BY334" s="50"/>
      <c r="BZ334" s="50"/>
      <c r="CA334" s="50"/>
      <c r="CB334" s="57"/>
      <c r="CC334" s="58">
        <v>0</v>
      </c>
      <c r="CD334" s="58">
        <v>1.4</v>
      </c>
      <c r="CE334" s="58">
        <v>1.4</v>
      </c>
      <c r="CF334" s="58">
        <v>2.8</v>
      </c>
      <c r="CG334" s="58">
        <v>2.8</v>
      </c>
      <c r="CH334" s="58">
        <v>2.8</v>
      </c>
      <c r="CI334" s="56"/>
      <c r="CJ334" s="59"/>
      <c r="CK334" s="59"/>
      <c r="CL334" s="59"/>
      <c r="CM334" s="59"/>
      <c r="CN334" s="59"/>
      <c r="CO334" s="59"/>
      <c r="CP334" s="60"/>
      <c r="CQ334" s="61"/>
      <c r="CR334" s="61"/>
      <c r="CS334" s="61"/>
      <c r="CT334" s="61"/>
      <c r="CU334" s="61"/>
      <c r="CV334" s="61"/>
      <c r="CW334" s="62"/>
      <c r="CX334" s="63"/>
      <c r="CY334" s="63"/>
      <c r="CZ334" s="63"/>
      <c r="DA334" s="63"/>
      <c r="DB334" s="63"/>
      <c r="DC334" s="63"/>
      <c r="DD334" s="64"/>
      <c r="DE334" s="65"/>
      <c r="DF334" s="65"/>
      <c r="DG334" s="65"/>
      <c r="DH334" s="65"/>
      <c r="DI334" s="65"/>
      <c r="DJ334" s="65"/>
      <c r="DK334" s="87" t="s">
        <v>1189</v>
      </c>
      <c r="DL334" s="62"/>
      <c r="DM334" s="67"/>
      <c r="DN334" s="67"/>
      <c r="DO334" s="67"/>
      <c r="DP334" s="67"/>
      <c r="DQ334" s="67"/>
      <c r="DR334" s="67"/>
      <c r="DS334" s="68"/>
    </row>
    <row r="335" spans="1:123" x14ac:dyDescent="0.3">
      <c r="A335" s="274" t="s">
        <v>356</v>
      </c>
      <c r="B335" s="40" t="s">
        <v>1214</v>
      </c>
      <c r="C335" s="40" t="s">
        <v>1215</v>
      </c>
      <c r="D335" s="40" t="s">
        <v>1216</v>
      </c>
      <c r="E335" s="40" t="s">
        <v>1184</v>
      </c>
      <c r="F335" s="40" t="s">
        <v>672</v>
      </c>
      <c r="G335" s="40" t="s">
        <v>1415</v>
      </c>
      <c r="H335" s="40" t="s">
        <v>1036</v>
      </c>
      <c r="I335" s="42">
        <f t="shared" si="48"/>
        <v>450</v>
      </c>
      <c r="J335" s="71">
        <v>450</v>
      </c>
      <c r="K335" s="71">
        <v>450</v>
      </c>
      <c r="L335" s="71">
        <v>450</v>
      </c>
      <c r="M335" s="71">
        <v>450</v>
      </c>
      <c r="N335" s="71">
        <v>450</v>
      </c>
      <c r="O335" s="71">
        <v>450</v>
      </c>
      <c r="P335" s="72"/>
      <c r="Q335" s="42">
        <f t="shared" si="49"/>
        <v>50</v>
      </c>
      <c r="R335" s="71">
        <v>50</v>
      </c>
      <c r="S335" s="71">
        <v>50</v>
      </c>
      <c r="T335" s="71">
        <v>50</v>
      </c>
      <c r="U335" s="71">
        <v>50</v>
      </c>
      <c r="V335" s="71">
        <v>50</v>
      </c>
      <c r="W335" s="71">
        <v>50</v>
      </c>
      <c r="X335" s="43">
        <v>0</v>
      </c>
      <c r="Y335" s="43">
        <v>0</v>
      </c>
      <c r="Z335" s="43">
        <v>0</v>
      </c>
      <c r="AA335" s="43">
        <v>0</v>
      </c>
      <c r="AB335" s="43">
        <v>0</v>
      </c>
      <c r="AC335" s="43">
        <v>0</v>
      </c>
      <c r="AD335" s="43">
        <v>0</v>
      </c>
      <c r="AE335" s="44">
        <f>[3]Parameters!$B$38</f>
        <v>0.05</v>
      </c>
      <c r="AF335" s="72"/>
      <c r="AG335" s="72">
        <v>1</v>
      </c>
      <c r="AH335" s="72">
        <v>1</v>
      </c>
      <c r="AI335" s="73">
        <v>31.536000000000001</v>
      </c>
      <c r="AJ335" s="73" t="s">
        <v>1213</v>
      </c>
      <c r="AK335" s="73" t="s">
        <v>907</v>
      </c>
      <c r="AL335" s="73"/>
      <c r="AM335" s="74"/>
      <c r="AN335" s="74"/>
      <c r="AO335" s="74"/>
      <c r="AP335" s="74"/>
      <c r="AQ335" s="74"/>
      <c r="AR335" s="74"/>
      <c r="AS335" s="75"/>
      <c r="AT335" s="75"/>
      <c r="AU335" s="75"/>
      <c r="AV335" s="76"/>
      <c r="AW335" s="76"/>
      <c r="AX335" s="76"/>
      <c r="AY335" s="77" t="s">
        <v>841</v>
      </c>
      <c r="AZ335" s="77"/>
      <c r="BA335" s="77"/>
      <c r="BB335" s="77"/>
      <c r="BC335" s="77"/>
      <c r="BD335" s="77"/>
      <c r="BE335" s="77"/>
      <c r="BF335" s="77"/>
      <c r="BG335" s="77"/>
      <c r="BH335" s="78"/>
      <c r="BI335" s="78"/>
      <c r="BJ335" s="78"/>
      <c r="BK335" s="78"/>
      <c r="BL335" s="79"/>
      <c r="BM335" s="80"/>
      <c r="BN335" s="81">
        <v>3.4</v>
      </c>
      <c r="BO335" s="72"/>
      <c r="BP335" s="72"/>
      <c r="BQ335" s="72"/>
      <c r="BR335" s="72"/>
      <c r="BS335" s="72"/>
      <c r="BT335" s="72"/>
      <c r="BU335" s="56"/>
      <c r="BV335" s="77">
        <v>3.4</v>
      </c>
      <c r="BW335" s="77">
        <v>4.4000000000000004</v>
      </c>
      <c r="BX335" s="77">
        <v>4.4000000000000004</v>
      </c>
      <c r="BY335" s="77">
        <v>4.4000000000000004</v>
      </c>
      <c r="BZ335" s="77">
        <v>4.4000000000000004</v>
      </c>
      <c r="CA335" s="77">
        <v>4.4000000000000004</v>
      </c>
      <c r="CB335" s="57"/>
      <c r="CC335" s="82">
        <v>3.4</v>
      </c>
      <c r="CD335" s="82">
        <v>4.4000000000000004</v>
      </c>
      <c r="CE335" s="82">
        <v>4.4000000000000004</v>
      </c>
      <c r="CF335" s="82">
        <v>4.4000000000000004</v>
      </c>
      <c r="CG335" s="82">
        <v>4.4000000000000004</v>
      </c>
      <c r="CH335" s="82">
        <v>4.4000000000000004</v>
      </c>
      <c r="CI335" s="56"/>
      <c r="CJ335" s="83"/>
      <c r="CK335" s="83"/>
      <c r="CL335" s="83"/>
      <c r="CM335" s="83"/>
      <c r="CN335" s="83"/>
      <c r="CO335" s="83"/>
      <c r="CP335" s="60"/>
      <c r="CQ335" s="84"/>
      <c r="CR335" s="84"/>
      <c r="CS335" s="84"/>
      <c r="CT335" s="84"/>
      <c r="CU335" s="84"/>
      <c r="CV335" s="84"/>
      <c r="CW335" s="62"/>
      <c r="CX335" s="85"/>
      <c r="CY335" s="85"/>
      <c r="CZ335" s="85"/>
      <c r="DA335" s="85"/>
      <c r="DB335" s="85"/>
      <c r="DC335" s="85"/>
      <c r="DD335" s="64"/>
      <c r="DE335" s="86"/>
      <c r="DF335" s="86"/>
      <c r="DG335" s="86"/>
      <c r="DH335" s="86"/>
      <c r="DI335" s="86"/>
      <c r="DJ335" s="86"/>
      <c r="DK335" s="66" t="s">
        <v>1189</v>
      </c>
      <c r="DL335" s="62"/>
      <c r="DM335" s="88"/>
      <c r="DN335" s="88"/>
      <c r="DO335" s="88"/>
      <c r="DP335" s="88"/>
      <c r="DQ335" s="88"/>
      <c r="DR335" s="88"/>
    </row>
    <row r="336" spans="1:123" x14ac:dyDescent="0.3">
      <c r="A336" s="275" t="s">
        <v>357</v>
      </c>
      <c r="B336" s="172" t="s">
        <v>1214</v>
      </c>
      <c r="C336" s="172" t="s">
        <v>1215</v>
      </c>
      <c r="D336" s="172" t="s">
        <v>1200</v>
      </c>
      <c r="E336" s="172" t="s">
        <v>1184</v>
      </c>
      <c r="F336" s="172" t="s">
        <v>685</v>
      </c>
      <c r="G336" s="172" t="s">
        <v>1416</v>
      </c>
      <c r="H336" s="172" t="s">
        <v>1036</v>
      </c>
      <c r="I336" s="42">
        <f t="shared" si="48"/>
        <v>450</v>
      </c>
      <c r="J336" s="43">
        <v>450</v>
      </c>
      <c r="K336" s="43">
        <v>450</v>
      </c>
      <c r="L336" s="43">
        <v>450</v>
      </c>
      <c r="M336" s="43">
        <v>450</v>
      </c>
      <c r="N336" s="43">
        <v>450</v>
      </c>
      <c r="O336" s="43">
        <v>450</v>
      </c>
      <c r="P336" s="44"/>
      <c r="Q336" s="42">
        <f t="shared" si="49"/>
        <v>50</v>
      </c>
      <c r="R336" s="43">
        <v>50</v>
      </c>
      <c r="S336" s="43">
        <v>50</v>
      </c>
      <c r="T336" s="43">
        <v>50</v>
      </c>
      <c r="U336" s="43">
        <v>50</v>
      </c>
      <c r="V336" s="43">
        <v>50</v>
      </c>
      <c r="W336" s="43">
        <v>50</v>
      </c>
      <c r="X336" s="43">
        <v>0</v>
      </c>
      <c r="Y336" s="43">
        <v>0</v>
      </c>
      <c r="Z336" s="43">
        <v>0</v>
      </c>
      <c r="AA336" s="43">
        <v>0</v>
      </c>
      <c r="AB336" s="43">
        <v>0</v>
      </c>
      <c r="AC336" s="43">
        <v>0</v>
      </c>
      <c r="AD336" s="43">
        <v>0</v>
      </c>
      <c r="AE336" s="44">
        <f>[3]Parameters!$B$38</f>
        <v>0.05</v>
      </c>
      <c r="AF336" s="44"/>
      <c r="AG336" s="44">
        <v>1</v>
      </c>
      <c r="AH336" s="44">
        <v>1</v>
      </c>
      <c r="AI336" s="46">
        <v>31.536000000000001</v>
      </c>
      <c r="AJ336" s="46" t="s">
        <v>1213</v>
      </c>
      <c r="AK336" s="46" t="s">
        <v>907</v>
      </c>
      <c r="AL336" s="46"/>
      <c r="AM336" s="47"/>
      <c r="AN336" s="47"/>
      <c r="AO336" s="47"/>
      <c r="AP336" s="47"/>
      <c r="AQ336" s="47"/>
      <c r="AR336" s="47"/>
      <c r="AS336" s="48"/>
      <c r="AT336" s="48"/>
      <c r="AU336" s="48"/>
      <c r="AV336" s="49"/>
      <c r="AW336" s="49"/>
      <c r="AX336" s="49"/>
      <c r="AY336" s="50" t="s">
        <v>841</v>
      </c>
      <c r="AZ336" s="50"/>
      <c r="BA336" s="50"/>
      <c r="BB336" s="51"/>
      <c r="BC336" s="51"/>
      <c r="BD336" s="51"/>
      <c r="BE336" s="51"/>
      <c r="BF336" s="51"/>
      <c r="BG336" s="51"/>
      <c r="BH336" s="52"/>
      <c r="BI336" s="52"/>
      <c r="BJ336" s="52"/>
      <c r="BK336" s="52"/>
      <c r="BL336" s="53"/>
      <c r="BM336" s="54"/>
      <c r="BN336" s="55">
        <v>6.75</v>
      </c>
      <c r="BO336" s="44"/>
      <c r="BP336" s="44"/>
      <c r="BQ336" s="44"/>
      <c r="BR336" s="44"/>
      <c r="BS336" s="44"/>
      <c r="BT336" s="44"/>
      <c r="BU336" s="56"/>
      <c r="BV336" s="50">
        <v>6.75</v>
      </c>
      <c r="BW336" s="50">
        <v>14.4</v>
      </c>
      <c r="BX336" s="50">
        <v>14.4</v>
      </c>
      <c r="BY336" s="50">
        <v>14.9</v>
      </c>
      <c r="BZ336" s="50">
        <v>14.9</v>
      </c>
      <c r="CA336" s="50">
        <v>14.9</v>
      </c>
      <c r="CB336" s="57"/>
      <c r="CC336" s="58">
        <v>6.75</v>
      </c>
      <c r="CD336" s="58">
        <v>14.400000000000002</v>
      </c>
      <c r="CE336" s="58">
        <v>14.400000000000002</v>
      </c>
      <c r="CF336" s="58">
        <v>14.904000000000002</v>
      </c>
      <c r="CG336" s="58">
        <v>14.904000000000002</v>
      </c>
      <c r="CH336" s="58">
        <v>14.904000000000002</v>
      </c>
      <c r="CI336" s="56"/>
      <c r="CJ336" s="59"/>
      <c r="CK336" s="59"/>
      <c r="CL336" s="59"/>
      <c r="CM336" s="59"/>
      <c r="CN336" s="59"/>
      <c r="CO336" s="59"/>
      <c r="CP336" s="60"/>
      <c r="CQ336" s="61"/>
      <c r="CR336" s="61"/>
      <c r="CS336" s="61"/>
      <c r="CT336" s="61"/>
      <c r="CU336" s="61"/>
      <c r="CV336" s="61"/>
      <c r="CW336" s="62"/>
      <c r="CX336" s="63"/>
      <c r="CY336" s="63"/>
      <c r="CZ336" s="63"/>
      <c r="DA336" s="63"/>
      <c r="DB336" s="63"/>
      <c r="DC336" s="63"/>
      <c r="DD336" s="64"/>
      <c r="DE336" s="65"/>
      <c r="DF336" s="65"/>
      <c r="DG336" s="65"/>
      <c r="DH336" s="65"/>
      <c r="DI336" s="65"/>
      <c r="DJ336" s="65"/>
      <c r="DK336" s="87" t="s">
        <v>1189</v>
      </c>
      <c r="DL336" s="62"/>
      <c r="DM336" s="67"/>
      <c r="DN336" s="67"/>
      <c r="DO336" s="67"/>
      <c r="DP336" s="67"/>
      <c r="DQ336" s="67"/>
      <c r="DR336" s="67"/>
      <c r="DS336" s="68"/>
    </row>
    <row r="337" spans="1:123" x14ac:dyDescent="0.3">
      <c r="A337" s="276" t="s">
        <v>358</v>
      </c>
      <c r="B337" s="40" t="s">
        <v>1214</v>
      </c>
      <c r="C337" s="40" t="s">
        <v>1215</v>
      </c>
      <c r="D337" s="40" t="s">
        <v>1205</v>
      </c>
      <c r="E337" s="40" t="s">
        <v>1184</v>
      </c>
      <c r="F337" s="40" t="s">
        <v>699</v>
      </c>
      <c r="G337" s="40" t="s">
        <v>1417</v>
      </c>
      <c r="H337" s="40" t="s">
        <v>1036</v>
      </c>
      <c r="I337" s="42">
        <f t="shared" si="48"/>
        <v>450</v>
      </c>
      <c r="J337" s="43">
        <v>450</v>
      </c>
      <c r="K337" s="43">
        <v>450</v>
      </c>
      <c r="L337" s="43">
        <v>450</v>
      </c>
      <c r="M337" s="43">
        <v>450</v>
      </c>
      <c r="N337" s="43">
        <v>450</v>
      </c>
      <c r="O337" s="43">
        <v>450</v>
      </c>
      <c r="P337" s="44"/>
      <c r="Q337" s="42">
        <f t="shared" si="49"/>
        <v>50</v>
      </c>
      <c r="R337" s="43">
        <v>50</v>
      </c>
      <c r="S337" s="43">
        <v>50</v>
      </c>
      <c r="T337" s="43">
        <v>50</v>
      </c>
      <c r="U337" s="43">
        <v>50</v>
      </c>
      <c r="V337" s="43">
        <v>50</v>
      </c>
      <c r="W337" s="43">
        <v>50</v>
      </c>
      <c r="X337" s="43">
        <v>0</v>
      </c>
      <c r="Y337" s="43">
        <v>0</v>
      </c>
      <c r="Z337" s="43">
        <v>0</v>
      </c>
      <c r="AA337" s="43">
        <v>0</v>
      </c>
      <c r="AB337" s="43">
        <v>0</v>
      </c>
      <c r="AC337" s="43">
        <v>0</v>
      </c>
      <c r="AD337" s="43">
        <v>0</v>
      </c>
      <c r="AE337" s="44">
        <f>[3]Parameters!$B$38</f>
        <v>0.05</v>
      </c>
      <c r="AF337" s="44"/>
      <c r="AG337" s="44">
        <v>1</v>
      </c>
      <c r="AH337" s="44">
        <v>1</v>
      </c>
      <c r="AI337" s="46">
        <v>31.536000000000001</v>
      </c>
      <c r="AJ337" s="46" t="s">
        <v>1213</v>
      </c>
      <c r="AK337" s="46" t="s">
        <v>907</v>
      </c>
      <c r="AL337" s="46"/>
      <c r="AM337" s="47"/>
      <c r="AN337" s="47"/>
      <c r="AO337" s="47"/>
      <c r="AP337" s="47"/>
      <c r="AQ337" s="47"/>
      <c r="AR337" s="47"/>
      <c r="AS337" s="48"/>
      <c r="AT337" s="48"/>
      <c r="AU337" s="48"/>
      <c r="AV337" s="49"/>
      <c r="AW337" s="49"/>
      <c r="AX337" s="49"/>
      <c r="AY337" s="50" t="s">
        <v>841</v>
      </c>
      <c r="AZ337" s="50"/>
      <c r="BA337" s="50"/>
      <c r="BB337" s="51"/>
      <c r="BC337" s="51"/>
      <c r="BD337" s="51"/>
      <c r="BE337" s="51"/>
      <c r="BF337" s="51"/>
      <c r="BG337" s="51"/>
      <c r="BH337" s="52"/>
      <c r="BI337" s="52"/>
      <c r="BJ337" s="52"/>
      <c r="BK337" s="52"/>
      <c r="BL337" s="53"/>
      <c r="BM337" s="54"/>
      <c r="BN337" s="55">
        <v>3.7</v>
      </c>
      <c r="BO337" s="44"/>
      <c r="BP337" s="44"/>
      <c r="BQ337" s="44"/>
      <c r="BR337" s="44"/>
      <c r="BS337" s="44"/>
      <c r="BT337" s="44"/>
      <c r="BU337" s="56"/>
      <c r="BV337" s="50">
        <v>3.6949999999999998</v>
      </c>
      <c r="BW337" s="50">
        <v>4.1950000000000003</v>
      </c>
      <c r="BX337" s="50">
        <v>4.1950000000000003</v>
      </c>
      <c r="BY337" s="50">
        <v>5.1950000000000003</v>
      </c>
      <c r="BZ337" s="50">
        <v>5.1950000000000003</v>
      </c>
      <c r="CA337" s="50">
        <v>5.1950000000000003</v>
      </c>
      <c r="CB337" s="57"/>
      <c r="CC337" s="58">
        <v>3.6949999999999998</v>
      </c>
      <c r="CD337" s="58">
        <v>4.1950000000000003</v>
      </c>
      <c r="CE337" s="58">
        <v>4.1950000000000003</v>
      </c>
      <c r="CF337" s="58">
        <v>5.1950000000000003</v>
      </c>
      <c r="CG337" s="58">
        <v>5.1950000000000003</v>
      </c>
      <c r="CH337" s="58">
        <v>5.1950000000000003</v>
      </c>
      <c r="CI337" s="56"/>
      <c r="CJ337" s="59"/>
      <c r="CK337" s="59"/>
      <c r="CL337" s="59"/>
      <c r="CM337" s="59"/>
      <c r="CN337" s="59"/>
      <c r="CO337" s="59"/>
      <c r="CP337" s="60"/>
      <c r="CQ337" s="61"/>
      <c r="CR337" s="61"/>
      <c r="CS337" s="61"/>
      <c r="CT337" s="61"/>
      <c r="CU337" s="61"/>
      <c r="CV337" s="61"/>
      <c r="CW337" s="62"/>
      <c r="CX337" s="63"/>
      <c r="CY337" s="63"/>
      <c r="CZ337" s="63"/>
      <c r="DA337" s="63"/>
      <c r="DB337" s="63"/>
      <c r="DC337" s="63"/>
      <c r="DD337" s="64"/>
      <c r="DE337" s="65"/>
      <c r="DF337" s="65"/>
      <c r="DG337" s="65"/>
      <c r="DH337" s="65"/>
      <c r="DI337" s="65"/>
      <c r="DJ337" s="65"/>
      <c r="DK337" s="66" t="s">
        <v>1189</v>
      </c>
      <c r="DL337" s="62"/>
      <c r="DM337" s="67"/>
      <c r="DN337" s="67"/>
      <c r="DO337" s="67"/>
      <c r="DP337" s="67"/>
      <c r="DQ337" s="67"/>
      <c r="DR337" s="67"/>
      <c r="DS337" s="68"/>
    </row>
    <row r="338" spans="1:123" x14ac:dyDescent="0.3">
      <c r="A338" s="275" t="s">
        <v>359</v>
      </c>
      <c r="B338" s="172" t="s">
        <v>1214</v>
      </c>
      <c r="C338" s="172" t="s">
        <v>1215</v>
      </c>
      <c r="D338" s="172" t="s">
        <v>1195</v>
      </c>
      <c r="E338" s="172" t="s">
        <v>1184</v>
      </c>
      <c r="F338" s="172" t="s">
        <v>1321</v>
      </c>
      <c r="G338" s="172" t="s">
        <v>1418</v>
      </c>
      <c r="H338" s="172" t="s">
        <v>1036</v>
      </c>
      <c r="I338" s="42">
        <f t="shared" si="48"/>
        <v>450</v>
      </c>
      <c r="J338" s="43">
        <v>450</v>
      </c>
      <c r="K338" s="43">
        <v>450</v>
      </c>
      <c r="L338" s="43">
        <v>450</v>
      </c>
      <c r="M338" s="43">
        <v>450</v>
      </c>
      <c r="N338" s="43">
        <v>450</v>
      </c>
      <c r="O338" s="43">
        <v>450</v>
      </c>
      <c r="P338" s="44"/>
      <c r="Q338" s="42">
        <f t="shared" si="49"/>
        <v>50</v>
      </c>
      <c r="R338" s="43">
        <v>50</v>
      </c>
      <c r="S338" s="43">
        <v>50</v>
      </c>
      <c r="T338" s="43">
        <v>50</v>
      </c>
      <c r="U338" s="43">
        <v>50</v>
      </c>
      <c r="V338" s="43">
        <v>50</v>
      </c>
      <c r="W338" s="43">
        <v>50</v>
      </c>
      <c r="X338" s="43">
        <v>0</v>
      </c>
      <c r="Y338" s="43">
        <v>0</v>
      </c>
      <c r="Z338" s="43">
        <v>0</v>
      </c>
      <c r="AA338" s="43">
        <v>0</v>
      </c>
      <c r="AB338" s="43">
        <v>0</v>
      </c>
      <c r="AC338" s="43">
        <v>0</v>
      </c>
      <c r="AD338" s="43">
        <v>0</v>
      </c>
      <c r="AE338" s="44">
        <f>[3]Parameters!$B$38</f>
        <v>0.05</v>
      </c>
      <c r="AF338" s="44"/>
      <c r="AG338" s="44">
        <v>1</v>
      </c>
      <c r="AH338" s="44">
        <v>1</v>
      </c>
      <c r="AI338" s="46">
        <v>31.536000000000001</v>
      </c>
      <c r="AJ338" s="46" t="s">
        <v>1213</v>
      </c>
      <c r="AK338" s="46" t="s">
        <v>907</v>
      </c>
      <c r="AL338" s="46"/>
      <c r="AM338" s="47"/>
      <c r="AN338" s="47"/>
      <c r="AO338" s="47"/>
      <c r="AP338" s="47"/>
      <c r="AQ338" s="47"/>
      <c r="AR338" s="47"/>
      <c r="AS338" s="48"/>
      <c r="AT338" s="48"/>
      <c r="AU338" s="48"/>
      <c r="AV338" s="49"/>
      <c r="AW338" s="49"/>
      <c r="AX338" s="49"/>
      <c r="AY338" s="50" t="s">
        <v>841</v>
      </c>
      <c r="AZ338" s="50"/>
      <c r="BA338" s="50"/>
      <c r="BB338" s="51"/>
      <c r="BC338" s="51"/>
      <c r="BD338" s="51"/>
      <c r="BE338" s="51"/>
      <c r="BF338" s="51"/>
      <c r="BG338" s="51"/>
      <c r="BH338" s="52"/>
      <c r="BI338" s="52"/>
      <c r="BJ338" s="52"/>
      <c r="BK338" s="52"/>
      <c r="BL338" s="53"/>
      <c r="BM338" s="54"/>
      <c r="BN338" s="55">
        <v>1.98</v>
      </c>
      <c r="BO338" s="44"/>
      <c r="BP338" s="44"/>
      <c r="BQ338" s="44"/>
      <c r="BR338" s="44"/>
      <c r="BS338" s="44"/>
      <c r="BT338" s="44"/>
      <c r="BU338" s="56"/>
      <c r="BV338" s="50">
        <v>1.915</v>
      </c>
      <c r="BW338" s="50">
        <v>3.6150000000000002</v>
      </c>
      <c r="BX338" s="50">
        <v>3.6150000000000002</v>
      </c>
      <c r="BY338" s="50">
        <v>4.6150000000000002</v>
      </c>
      <c r="BZ338" s="50">
        <v>4.6150000000000002</v>
      </c>
      <c r="CA338" s="50">
        <v>4.6150000000000002</v>
      </c>
      <c r="CB338" s="57"/>
      <c r="CC338" s="58">
        <v>1.915</v>
      </c>
      <c r="CD338" s="58">
        <v>3.6150000000000002</v>
      </c>
      <c r="CE338" s="58">
        <v>3.6150000000000002</v>
      </c>
      <c r="CF338" s="58">
        <v>4.6150000000000002</v>
      </c>
      <c r="CG338" s="58">
        <v>4.6150000000000002</v>
      </c>
      <c r="CH338" s="58">
        <v>4.6150000000000002</v>
      </c>
      <c r="CI338" s="56"/>
      <c r="CJ338" s="59"/>
      <c r="CK338" s="59"/>
      <c r="CL338" s="59"/>
      <c r="CM338" s="59"/>
      <c r="CN338" s="59"/>
      <c r="CO338" s="59"/>
      <c r="CP338" s="60"/>
      <c r="CQ338" s="61"/>
      <c r="CR338" s="61"/>
      <c r="CS338" s="61"/>
      <c r="CT338" s="61"/>
      <c r="CU338" s="61"/>
      <c r="CV338" s="61"/>
      <c r="CW338" s="62"/>
      <c r="CX338" s="63"/>
      <c r="CY338" s="63"/>
      <c r="CZ338" s="63"/>
      <c r="DA338" s="63"/>
      <c r="DB338" s="63"/>
      <c r="DC338" s="63"/>
      <c r="DD338" s="64"/>
      <c r="DE338" s="65"/>
      <c r="DF338" s="65"/>
      <c r="DG338" s="65"/>
      <c r="DH338" s="65"/>
      <c r="DI338" s="65"/>
      <c r="DJ338" s="65"/>
      <c r="DK338" s="87" t="s">
        <v>1189</v>
      </c>
      <c r="DL338" s="62"/>
      <c r="DM338" s="67"/>
      <c r="DN338" s="67"/>
      <c r="DO338" s="67"/>
      <c r="DP338" s="67"/>
      <c r="DQ338" s="67"/>
      <c r="DR338" s="67"/>
      <c r="DS338" s="68"/>
    </row>
    <row r="339" spans="1:123" x14ac:dyDescent="0.3">
      <c r="A339" s="276" t="s">
        <v>360</v>
      </c>
      <c r="B339" s="40" t="s">
        <v>1214</v>
      </c>
      <c r="C339" s="40" t="s">
        <v>1215</v>
      </c>
      <c r="D339" s="40" t="s">
        <v>1190</v>
      </c>
      <c r="E339" s="40" t="s">
        <v>1184</v>
      </c>
      <c r="F339" s="40" t="s">
        <v>1296</v>
      </c>
      <c r="G339" s="40" t="s">
        <v>1419</v>
      </c>
      <c r="H339" s="40" t="s">
        <v>1036</v>
      </c>
      <c r="I339" s="42">
        <f t="shared" si="48"/>
        <v>450</v>
      </c>
      <c r="J339" s="43">
        <v>450</v>
      </c>
      <c r="K339" s="43">
        <v>450</v>
      </c>
      <c r="L339" s="43">
        <v>450</v>
      </c>
      <c r="M339" s="43">
        <v>450</v>
      </c>
      <c r="N339" s="43">
        <v>450</v>
      </c>
      <c r="O339" s="43">
        <v>450</v>
      </c>
      <c r="P339" s="44"/>
      <c r="Q339" s="42">
        <f t="shared" si="49"/>
        <v>50</v>
      </c>
      <c r="R339" s="43">
        <v>50</v>
      </c>
      <c r="S339" s="43">
        <v>50</v>
      </c>
      <c r="T339" s="43">
        <v>50</v>
      </c>
      <c r="U339" s="43">
        <v>50</v>
      </c>
      <c r="V339" s="43">
        <v>50</v>
      </c>
      <c r="W339" s="43">
        <v>50</v>
      </c>
      <c r="X339" s="43">
        <v>0</v>
      </c>
      <c r="Y339" s="43">
        <v>0</v>
      </c>
      <c r="Z339" s="43">
        <v>0</v>
      </c>
      <c r="AA339" s="43">
        <v>0</v>
      </c>
      <c r="AB339" s="43">
        <v>0</v>
      </c>
      <c r="AC339" s="43">
        <v>0</v>
      </c>
      <c r="AD339" s="43">
        <v>0</v>
      </c>
      <c r="AE339" s="44">
        <f>[3]Parameters!$B$38</f>
        <v>0.05</v>
      </c>
      <c r="AF339" s="44"/>
      <c r="AG339" s="44">
        <v>1</v>
      </c>
      <c r="AH339" s="44">
        <v>1</v>
      </c>
      <c r="AI339" s="46">
        <v>31.536000000000001</v>
      </c>
      <c r="AJ339" s="46" t="s">
        <v>1213</v>
      </c>
      <c r="AK339" s="46" t="s">
        <v>907</v>
      </c>
      <c r="AL339" s="46"/>
      <c r="AM339" s="47"/>
      <c r="AN339" s="47"/>
      <c r="AO339" s="47"/>
      <c r="AP339" s="47"/>
      <c r="AQ339" s="47"/>
      <c r="AR339" s="47"/>
      <c r="AS339" s="48"/>
      <c r="AT339" s="48"/>
      <c r="AU339" s="48"/>
      <c r="AV339" s="49"/>
      <c r="AW339" s="49"/>
      <c r="AX339" s="49"/>
      <c r="AY339" s="50" t="s">
        <v>841</v>
      </c>
      <c r="AZ339" s="50"/>
      <c r="BA339" s="50"/>
      <c r="BB339" s="51"/>
      <c r="BC339" s="51"/>
      <c r="BD339" s="51"/>
      <c r="BE339" s="51"/>
      <c r="BF339" s="51"/>
      <c r="BG339" s="51"/>
      <c r="BH339" s="52"/>
      <c r="BI339" s="52"/>
      <c r="BJ339" s="52"/>
      <c r="BK339" s="52"/>
      <c r="BL339" s="53"/>
      <c r="BM339" s="54"/>
      <c r="BN339" s="55">
        <v>21.92</v>
      </c>
      <c r="BO339" s="44"/>
      <c r="BP339" s="44"/>
      <c r="BQ339" s="44"/>
      <c r="BR339" s="44"/>
      <c r="BS339" s="44"/>
      <c r="BT339" s="44"/>
      <c r="BU339" s="56"/>
      <c r="BV339" s="50">
        <v>21.914999999999999</v>
      </c>
      <c r="BW339" s="50">
        <v>30.864999999999998</v>
      </c>
      <c r="BX339" s="50">
        <v>30.864999999999998</v>
      </c>
      <c r="BY339" s="50">
        <v>32.364999999999995</v>
      </c>
      <c r="BZ339" s="50">
        <v>32.364999999999995</v>
      </c>
      <c r="CA339" s="50">
        <v>32.364999999999995</v>
      </c>
      <c r="CB339" s="57"/>
      <c r="CC339" s="58">
        <v>21.914999999999999</v>
      </c>
      <c r="CD339" s="58">
        <v>30.864999999999998</v>
      </c>
      <c r="CE339" s="58">
        <v>30.864999999999998</v>
      </c>
      <c r="CF339" s="58">
        <v>32.364999999999995</v>
      </c>
      <c r="CG339" s="58">
        <v>32.364999999999995</v>
      </c>
      <c r="CH339" s="58">
        <v>32.364999999999995</v>
      </c>
      <c r="CI339" s="56"/>
      <c r="CJ339" s="59"/>
      <c r="CK339" s="59"/>
      <c r="CL339" s="59"/>
      <c r="CM339" s="59"/>
      <c r="CN339" s="59"/>
      <c r="CO339" s="59"/>
      <c r="CP339" s="60"/>
      <c r="CQ339" s="61"/>
      <c r="CR339" s="61"/>
      <c r="CS339" s="61"/>
      <c r="CT339" s="61"/>
      <c r="CU339" s="61"/>
      <c r="CV339" s="61"/>
      <c r="CW339" s="62"/>
      <c r="CX339" s="63"/>
      <c r="CY339" s="63"/>
      <c r="CZ339" s="63"/>
      <c r="DA339" s="63"/>
      <c r="DB339" s="63"/>
      <c r="DC339" s="63"/>
      <c r="DD339" s="64"/>
      <c r="DE339" s="65"/>
      <c r="DF339" s="65"/>
      <c r="DG339" s="65"/>
      <c r="DH339" s="65"/>
      <c r="DI339" s="65"/>
      <c r="DJ339" s="65"/>
      <c r="DK339" s="66" t="s">
        <v>1189</v>
      </c>
      <c r="DL339" s="62"/>
      <c r="DM339" s="67"/>
      <c r="DN339" s="67"/>
      <c r="DO339" s="67"/>
      <c r="DP339" s="67"/>
      <c r="DQ339" s="67"/>
      <c r="DR339" s="67"/>
      <c r="DS339" s="68"/>
    </row>
    <row r="340" spans="1:123" x14ac:dyDescent="0.3">
      <c r="A340" s="173" t="s">
        <v>361</v>
      </c>
      <c r="B340" s="172" t="s">
        <v>1214</v>
      </c>
      <c r="C340" s="172" t="s">
        <v>1215</v>
      </c>
      <c r="D340" s="172" t="s">
        <v>1229</v>
      </c>
      <c r="E340" s="172" t="s">
        <v>1232</v>
      </c>
      <c r="F340" s="172" t="s">
        <v>1230</v>
      </c>
      <c r="G340" s="172" t="s">
        <v>688</v>
      </c>
      <c r="H340" s="172" t="s">
        <v>1036</v>
      </c>
      <c r="I340" s="42">
        <f t="shared" si="48"/>
        <v>169.69266397018001</v>
      </c>
      <c r="J340" s="43">
        <v>169.69266397018001</v>
      </c>
      <c r="K340" s="43">
        <v>169.69266397018001</v>
      </c>
      <c r="L340" s="43">
        <v>169.69266397018001</v>
      </c>
      <c r="M340" s="43">
        <v>169.69266397018001</v>
      </c>
      <c r="N340" s="43">
        <v>169.69266397018001</v>
      </c>
      <c r="O340" s="43">
        <f>N340*[3]Parameters!$B$40</f>
        <v>169.69266397018001</v>
      </c>
      <c r="P340" s="44"/>
      <c r="Q340" s="43">
        <v>0</v>
      </c>
      <c r="R340" s="43">
        <v>0</v>
      </c>
      <c r="S340" s="43">
        <v>0</v>
      </c>
      <c r="T340" s="43">
        <v>0</v>
      </c>
      <c r="U340" s="43">
        <v>0</v>
      </c>
      <c r="V340" s="43">
        <v>0</v>
      </c>
      <c r="W340" s="43">
        <v>0</v>
      </c>
      <c r="X340" s="43">
        <v>0</v>
      </c>
      <c r="Y340" s="43">
        <v>0</v>
      </c>
      <c r="Z340" s="43">
        <v>0</v>
      </c>
      <c r="AA340" s="43">
        <v>0</v>
      </c>
      <c r="AB340" s="43">
        <v>0</v>
      </c>
      <c r="AC340" s="43">
        <v>0</v>
      </c>
      <c r="AD340" s="43">
        <v>0</v>
      </c>
      <c r="AE340" s="44">
        <f>[3]Parameters!$B$38</f>
        <v>0.05</v>
      </c>
      <c r="AF340" s="44"/>
      <c r="AG340" s="44">
        <v>30</v>
      </c>
      <c r="AH340" s="44">
        <v>40</v>
      </c>
      <c r="AI340" s="46">
        <v>31.536000000000001</v>
      </c>
      <c r="AJ340" s="46" t="s">
        <v>1213</v>
      </c>
      <c r="AK340" s="46" t="s">
        <v>907</v>
      </c>
      <c r="AL340" s="46"/>
      <c r="AM340" s="47"/>
      <c r="AN340" s="47"/>
      <c r="AO340" s="47"/>
      <c r="AP340" s="47"/>
      <c r="AQ340" s="47"/>
      <c r="AR340" s="47"/>
      <c r="AS340" s="48"/>
      <c r="AT340" s="48"/>
      <c r="AU340" s="48"/>
      <c r="AV340" s="49"/>
      <c r="AW340" s="49"/>
      <c r="AX340" s="49"/>
      <c r="AY340" s="50" t="s">
        <v>841</v>
      </c>
      <c r="AZ340" s="50"/>
      <c r="BA340" s="50"/>
      <c r="BB340" s="51"/>
      <c r="BC340" s="51"/>
      <c r="BD340" s="51"/>
      <c r="BE340" s="51"/>
      <c r="BF340" s="51"/>
      <c r="BG340" s="51"/>
      <c r="BH340" s="52"/>
      <c r="BI340" s="52"/>
      <c r="BJ340" s="52"/>
      <c r="BK340" s="52"/>
      <c r="BL340" s="53"/>
      <c r="BM340" s="54"/>
      <c r="BN340" s="55"/>
      <c r="BO340" s="44"/>
      <c r="BP340" s="44"/>
      <c r="BQ340" s="44"/>
      <c r="BR340" s="44"/>
      <c r="BS340" s="44"/>
      <c r="BT340" s="44"/>
      <c r="BU340" s="56"/>
      <c r="BV340" s="50"/>
      <c r="BW340" s="50"/>
      <c r="BX340" s="50"/>
      <c r="BY340" s="50"/>
      <c r="BZ340" s="50"/>
      <c r="CA340" s="50"/>
      <c r="CB340" s="57"/>
      <c r="CC340" s="58">
        <v>10</v>
      </c>
      <c r="CD340" s="58">
        <v>10</v>
      </c>
      <c r="CE340" s="58">
        <v>10</v>
      </c>
      <c r="CF340" s="58">
        <v>10</v>
      </c>
      <c r="CG340" s="58">
        <v>10</v>
      </c>
      <c r="CH340" s="58">
        <v>10</v>
      </c>
      <c r="CI340" s="56"/>
      <c r="CJ340" s="59"/>
      <c r="CK340" s="59"/>
      <c r="CL340" s="59"/>
      <c r="CM340" s="59"/>
      <c r="CN340" s="59"/>
      <c r="CO340" s="59"/>
      <c r="CP340" s="60"/>
      <c r="CQ340" s="61"/>
      <c r="CR340" s="61"/>
      <c r="CS340" s="61"/>
      <c r="CT340" s="61"/>
      <c r="CU340" s="61"/>
      <c r="CV340" s="61"/>
      <c r="CW340" s="62"/>
      <c r="CX340" s="63"/>
      <c r="CY340" s="63"/>
      <c r="CZ340" s="63"/>
      <c r="DA340" s="63"/>
      <c r="DB340" s="63"/>
      <c r="DC340" s="63"/>
      <c r="DD340" s="64"/>
      <c r="DE340" s="65"/>
      <c r="DF340" s="65"/>
      <c r="DG340" s="65"/>
      <c r="DH340" s="65"/>
      <c r="DI340" s="65"/>
      <c r="DJ340" s="65"/>
      <c r="DK340" s="87" t="s">
        <v>1420</v>
      </c>
      <c r="DL340" s="62"/>
      <c r="DM340" s="67"/>
      <c r="DN340" s="67"/>
      <c r="DO340" s="67"/>
      <c r="DP340" s="67"/>
      <c r="DQ340" s="67"/>
      <c r="DR340" s="67"/>
      <c r="DS340" s="68"/>
    </row>
    <row r="341" spans="1:123" x14ac:dyDescent="0.3">
      <c r="A341" s="171" t="s">
        <v>362</v>
      </c>
      <c r="B341" s="40" t="s">
        <v>1214</v>
      </c>
      <c r="C341" s="40" t="s">
        <v>1215</v>
      </c>
      <c r="D341" s="40" t="s">
        <v>1232</v>
      </c>
      <c r="E341" s="40" t="s">
        <v>1229</v>
      </c>
      <c r="F341" s="40" t="s">
        <v>1233</v>
      </c>
      <c r="G341" s="40" t="s">
        <v>676</v>
      </c>
      <c r="H341" s="40" t="s">
        <v>1036</v>
      </c>
      <c r="I341" s="42">
        <v>0</v>
      </c>
      <c r="J341" s="43">
        <v>0</v>
      </c>
      <c r="K341" s="43">
        <v>0</v>
      </c>
      <c r="L341" s="43">
        <v>0</v>
      </c>
      <c r="M341" s="43">
        <v>0</v>
      </c>
      <c r="N341" s="43">
        <v>0</v>
      </c>
      <c r="O341" s="43">
        <f>N341*[3]Parameters!$B$40</f>
        <v>0</v>
      </c>
      <c r="P341" s="43">
        <v>0</v>
      </c>
      <c r="Q341" s="43">
        <v>0</v>
      </c>
      <c r="R341" s="43">
        <v>0</v>
      </c>
      <c r="S341" s="43">
        <v>0</v>
      </c>
      <c r="T341" s="43">
        <v>0</v>
      </c>
      <c r="U341" s="43">
        <v>0</v>
      </c>
      <c r="V341" s="43">
        <v>0</v>
      </c>
      <c r="W341" s="43">
        <v>0</v>
      </c>
      <c r="X341" s="43">
        <v>0</v>
      </c>
      <c r="Y341" s="43">
        <v>0</v>
      </c>
      <c r="Z341" s="43">
        <v>0</v>
      </c>
      <c r="AA341" s="43">
        <v>0</v>
      </c>
      <c r="AB341" s="43">
        <v>0</v>
      </c>
      <c r="AC341" s="43">
        <v>0</v>
      </c>
      <c r="AD341" s="43">
        <v>0</v>
      </c>
      <c r="AE341" s="44">
        <f>[3]Parameters!$B$38</f>
        <v>0.05</v>
      </c>
      <c r="AF341" s="44"/>
      <c r="AG341" s="44">
        <v>30</v>
      </c>
      <c r="AH341" s="44">
        <v>40</v>
      </c>
      <c r="AI341" s="46">
        <v>31.536000000000001</v>
      </c>
      <c r="AJ341" s="46" t="s">
        <v>1213</v>
      </c>
      <c r="AK341" s="46" t="s">
        <v>907</v>
      </c>
      <c r="AL341" s="46"/>
      <c r="AM341" s="47"/>
      <c r="AN341" s="47"/>
      <c r="AO341" s="47"/>
      <c r="AP341" s="47"/>
      <c r="AQ341" s="47"/>
      <c r="AR341" s="47"/>
      <c r="AS341" s="48"/>
      <c r="AT341" s="48"/>
      <c r="AU341" s="48"/>
      <c r="AV341" s="49"/>
      <c r="AW341" s="49"/>
      <c r="AX341" s="49"/>
      <c r="AY341" s="50" t="s">
        <v>841</v>
      </c>
      <c r="AZ341" s="50"/>
      <c r="BA341" s="50"/>
      <c r="BB341" s="51"/>
      <c r="BC341" s="51"/>
      <c r="BD341" s="51"/>
      <c r="BE341" s="51"/>
      <c r="BF341" s="51"/>
      <c r="BG341" s="51"/>
      <c r="BH341" s="52"/>
      <c r="BI341" s="52"/>
      <c r="BJ341" s="52"/>
      <c r="BK341" s="52"/>
      <c r="BL341" s="53"/>
      <c r="BM341" s="54"/>
      <c r="BN341" s="55"/>
      <c r="BO341" s="44"/>
      <c r="BP341" s="44"/>
      <c r="BQ341" s="44"/>
      <c r="BR341" s="44"/>
      <c r="BS341" s="44"/>
      <c r="BT341" s="44"/>
      <c r="BU341" s="56"/>
      <c r="BV341" s="50"/>
      <c r="BW341" s="50"/>
      <c r="BX341" s="50"/>
      <c r="BY341" s="50"/>
      <c r="BZ341" s="50"/>
      <c r="CA341" s="50"/>
      <c r="CB341" s="57"/>
      <c r="CC341" s="58">
        <v>10</v>
      </c>
      <c r="CD341" s="58">
        <v>10</v>
      </c>
      <c r="CE341" s="58">
        <v>10</v>
      </c>
      <c r="CF341" s="58">
        <v>10</v>
      </c>
      <c r="CG341" s="58">
        <v>10</v>
      </c>
      <c r="CH341" s="58">
        <v>10</v>
      </c>
      <c r="CI341" s="56"/>
      <c r="CJ341" s="59"/>
      <c r="CK341" s="59"/>
      <c r="CL341" s="59"/>
      <c r="CM341" s="59"/>
      <c r="CN341" s="59"/>
      <c r="CO341" s="59"/>
      <c r="CP341" s="60"/>
      <c r="CQ341" s="61"/>
      <c r="CR341" s="61"/>
      <c r="CS341" s="61"/>
      <c r="CT341" s="61"/>
      <c r="CU341" s="61"/>
      <c r="CV341" s="61"/>
      <c r="CW341" s="62"/>
      <c r="CX341" s="63"/>
      <c r="CY341" s="63"/>
      <c r="CZ341" s="63"/>
      <c r="DA341" s="63"/>
      <c r="DB341" s="63"/>
      <c r="DC341" s="63"/>
      <c r="DD341" s="64"/>
      <c r="DE341" s="65"/>
      <c r="DF341" s="65"/>
      <c r="DG341" s="65"/>
      <c r="DH341" s="65"/>
      <c r="DI341" s="65"/>
      <c r="DJ341" s="65"/>
      <c r="DK341" s="66" t="s">
        <v>1420</v>
      </c>
      <c r="DL341" s="62"/>
      <c r="DM341" s="67"/>
      <c r="DN341" s="67"/>
      <c r="DO341" s="67"/>
      <c r="DP341" s="67"/>
      <c r="DQ341" s="67"/>
      <c r="DR341" s="67"/>
      <c r="DS341" s="68"/>
    </row>
    <row r="342" spans="1:123" x14ac:dyDescent="0.3">
      <c r="A342" s="173" t="s">
        <v>363</v>
      </c>
      <c r="B342" s="172" t="s">
        <v>1214</v>
      </c>
      <c r="C342" s="172" t="s">
        <v>1215</v>
      </c>
      <c r="D342" s="172" t="s">
        <v>1232</v>
      </c>
      <c r="E342" s="172" t="s">
        <v>1238</v>
      </c>
      <c r="F342" s="172" t="s">
        <v>1233</v>
      </c>
      <c r="G342" s="172" t="s">
        <v>1421</v>
      </c>
      <c r="H342" s="172" t="s">
        <v>1036</v>
      </c>
      <c r="I342" s="42">
        <f t="shared" si="48"/>
        <v>123.3018637481164</v>
      </c>
      <c r="J342" s="43">
        <v>123.3018637481164</v>
      </c>
      <c r="K342" s="43">
        <v>123.3018637481164</v>
      </c>
      <c r="L342" s="43">
        <v>123.3018637481164</v>
      </c>
      <c r="M342" s="43">
        <v>123.3018637481164</v>
      </c>
      <c r="N342" s="43">
        <v>123.3018637481164</v>
      </c>
      <c r="O342" s="43">
        <f>N342*[3]Parameters!$B$40</f>
        <v>123.3018637481164</v>
      </c>
      <c r="P342" s="44"/>
      <c r="Q342" s="43">
        <v>0</v>
      </c>
      <c r="R342" s="43">
        <v>0</v>
      </c>
      <c r="S342" s="43">
        <v>0</v>
      </c>
      <c r="T342" s="43">
        <v>0</v>
      </c>
      <c r="U342" s="43">
        <v>0</v>
      </c>
      <c r="V342" s="43">
        <v>0</v>
      </c>
      <c r="W342" s="43">
        <v>0</v>
      </c>
      <c r="X342" s="43">
        <v>0</v>
      </c>
      <c r="Y342" s="43">
        <v>0</v>
      </c>
      <c r="Z342" s="43">
        <v>0</v>
      </c>
      <c r="AA342" s="43">
        <v>0</v>
      </c>
      <c r="AB342" s="43">
        <v>0</v>
      </c>
      <c r="AC342" s="43">
        <v>0</v>
      </c>
      <c r="AD342" s="43">
        <v>0</v>
      </c>
      <c r="AE342" s="44">
        <f>[3]Parameters!$B$38</f>
        <v>0.05</v>
      </c>
      <c r="AF342" s="44"/>
      <c r="AG342" s="44">
        <v>30</v>
      </c>
      <c r="AH342" s="44">
        <v>40</v>
      </c>
      <c r="AI342" s="46">
        <v>31.536000000000001</v>
      </c>
      <c r="AJ342" s="46" t="s">
        <v>1213</v>
      </c>
      <c r="AK342" s="46" t="s">
        <v>907</v>
      </c>
      <c r="AL342" s="46"/>
      <c r="AM342" s="47"/>
      <c r="AN342" s="47"/>
      <c r="AO342" s="47"/>
      <c r="AP342" s="47"/>
      <c r="AQ342" s="47"/>
      <c r="AR342" s="47"/>
      <c r="AS342" s="48"/>
      <c r="AT342" s="48"/>
      <c r="AU342" s="48"/>
      <c r="AV342" s="49"/>
      <c r="AW342" s="49"/>
      <c r="AX342" s="49"/>
      <c r="AY342" s="50" t="s">
        <v>841</v>
      </c>
      <c r="AZ342" s="50"/>
      <c r="BA342" s="50"/>
      <c r="BB342" s="51"/>
      <c r="BC342" s="51"/>
      <c r="BD342" s="51"/>
      <c r="BE342" s="51"/>
      <c r="BF342" s="51"/>
      <c r="BG342" s="51"/>
      <c r="BH342" s="52"/>
      <c r="BI342" s="52"/>
      <c r="BJ342" s="52"/>
      <c r="BK342" s="52"/>
      <c r="BL342" s="53"/>
      <c r="BM342" s="54"/>
      <c r="BN342" s="55"/>
      <c r="BO342" s="44"/>
      <c r="BP342" s="44"/>
      <c r="BQ342" s="44"/>
      <c r="BR342" s="44"/>
      <c r="BS342" s="44"/>
      <c r="BT342" s="44"/>
      <c r="BU342" s="56"/>
      <c r="BV342" s="50"/>
      <c r="BW342" s="50"/>
      <c r="BX342" s="50"/>
      <c r="BY342" s="50"/>
      <c r="BZ342" s="50"/>
      <c r="CA342" s="50"/>
      <c r="CB342" s="57"/>
      <c r="CC342" s="58">
        <v>10</v>
      </c>
      <c r="CD342" s="58">
        <v>10</v>
      </c>
      <c r="CE342" s="58">
        <v>10</v>
      </c>
      <c r="CF342" s="58">
        <v>10</v>
      </c>
      <c r="CG342" s="58">
        <v>10</v>
      </c>
      <c r="CH342" s="58">
        <v>10</v>
      </c>
      <c r="CI342" s="56"/>
      <c r="CJ342" s="59"/>
      <c r="CK342" s="59"/>
      <c r="CL342" s="59"/>
      <c r="CM342" s="59"/>
      <c r="CN342" s="59"/>
      <c r="CO342" s="59"/>
      <c r="CP342" s="60"/>
      <c r="CQ342" s="61"/>
      <c r="CR342" s="61"/>
      <c r="CS342" s="61"/>
      <c r="CT342" s="61"/>
      <c r="CU342" s="61"/>
      <c r="CV342" s="61"/>
      <c r="CW342" s="62"/>
      <c r="CX342" s="63"/>
      <c r="CY342" s="63"/>
      <c r="CZ342" s="63"/>
      <c r="DA342" s="63"/>
      <c r="DB342" s="63"/>
      <c r="DC342" s="63"/>
      <c r="DD342" s="64"/>
      <c r="DE342" s="65"/>
      <c r="DF342" s="65"/>
      <c r="DG342" s="65"/>
      <c r="DH342" s="65"/>
      <c r="DI342" s="65"/>
      <c r="DJ342" s="65"/>
      <c r="DK342" s="87" t="s">
        <v>1420</v>
      </c>
      <c r="DL342" s="62"/>
      <c r="DM342" s="67"/>
      <c r="DN342" s="67"/>
      <c r="DO342" s="67"/>
      <c r="DP342" s="67"/>
      <c r="DQ342" s="67"/>
      <c r="DR342" s="67"/>
      <c r="DS342" s="68"/>
    </row>
    <row r="343" spans="1:123" x14ac:dyDescent="0.3">
      <c r="A343" s="171" t="s">
        <v>364</v>
      </c>
      <c r="B343" s="40" t="s">
        <v>1214</v>
      </c>
      <c r="C343" s="40" t="s">
        <v>1215</v>
      </c>
      <c r="D343" s="40" t="s">
        <v>1238</v>
      </c>
      <c r="E343" s="40" t="s">
        <v>1232</v>
      </c>
      <c r="F343" s="40" t="s">
        <v>1239</v>
      </c>
      <c r="G343" s="40" t="s">
        <v>688</v>
      </c>
      <c r="H343" s="40" t="s">
        <v>1036</v>
      </c>
      <c r="I343" s="42">
        <v>0</v>
      </c>
      <c r="J343" s="43">
        <v>0</v>
      </c>
      <c r="K343" s="43">
        <v>0</v>
      </c>
      <c r="L343" s="43">
        <v>0</v>
      </c>
      <c r="M343" s="43">
        <v>0</v>
      </c>
      <c r="N343" s="43">
        <v>0</v>
      </c>
      <c r="O343" s="43">
        <f>N343*[3]Parameters!$B$40</f>
        <v>0</v>
      </c>
      <c r="P343" s="43">
        <v>0</v>
      </c>
      <c r="Q343" s="43">
        <v>0</v>
      </c>
      <c r="R343" s="43">
        <v>0</v>
      </c>
      <c r="S343" s="43">
        <v>0</v>
      </c>
      <c r="T343" s="43">
        <v>0</v>
      </c>
      <c r="U343" s="43">
        <v>0</v>
      </c>
      <c r="V343" s="43">
        <v>0</v>
      </c>
      <c r="W343" s="43">
        <v>0</v>
      </c>
      <c r="X343" s="43">
        <v>0</v>
      </c>
      <c r="Y343" s="43">
        <v>0</v>
      </c>
      <c r="Z343" s="43">
        <v>0</v>
      </c>
      <c r="AA343" s="43">
        <v>0</v>
      </c>
      <c r="AB343" s="43">
        <v>0</v>
      </c>
      <c r="AC343" s="43">
        <v>0</v>
      </c>
      <c r="AD343" s="43">
        <v>0</v>
      </c>
      <c r="AE343" s="44">
        <f>[3]Parameters!$B$38</f>
        <v>0.05</v>
      </c>
      <c r="AF343" s="44"/>
      <c r="AG343" s="44">
        <v>30</v>
      </c>
      <c r="AH343" s="44">
        <v>40</v>
      </c>
      <c r="AI343" s="46">
        <v>31.536000000000001</v>
      </c>
      <c r="AJ343" s="46" t="s">
        <v>1213</v>
      </c>
      <c r="AK343" s="46" t="s">
        <v>907</v>
      </c>
      <c r="AL343" s="46"/>
      <c r="AM343" s="47"/>
      <c r="AN343" s="47"/>
      <c r="AO343" s="47"/>
      <c r="AP343" s="47"/>
      <c r="AQ343" s="47"/>
      <c r="AR343" s="47"/>
      <c r="AS343" s="48"/>
      <c r="AT343" s="48"/>
      <c r="AU343" s="48"/>
      <c r="AV343" s="49"/>
      <c r="AW343" s="49"/>
      <c r="AX343" s="49"/>
      <c r="AY343" s="50" t="s">
        <v>841</v>
      </c>
      <c r="AZ343" s="50"/>
      <c r="BA343" s="50"/>
      <c r="BB343" s="51"/>
      <c r="BC343" s="51"/>
      <c r="BD343" s="51"/>
      <c r="BE343" s="51"/>
      <c r="BF343" s="51"/>
      <c r="BG343" s="51"/>
      <c r="BH343" s="52"/>
      <c r="BI343" s="52"/>
      <c r="BJ343" s="52"/>
      <c r="BK343" s="52"/>
      <c r="BL343" s="53"/>
      <c r="BM343" s="54"/>
      <c r="BN343" s="55"/>
      <c r="BO343" s="44"/>
      <c r="BP343" s="44"/>
      <c r="BQ343" s="44"/>
      <c r="BR343" s="44"/>
      <c r="BS343" s="44"/>
      <c r="BT343" s="44"/>
      <c r="BU343" s="56"/>
      <c r="BV343" s="50"/>
      <c r="BW343" s="50"/>
      <c r="BX343" s="50"/>
      <c r="BY343" s="50"/>
      <c r="BZ343" s="50"/>
      <c r="CA343" s="50"/>
      <c r="CB343" s="57"/>
      <c r="CC343" s="58">
        <v>10</v>
      </c>
      <c r="CD343" s="58">
        <v>10</v>
      </c>
      <c r="CE343" s="58">
        <v>10</v>
      </c>
      <c r="CF343" s="58">
        <v>10</v>
      </c>
      <c r="CG343" s="58">
        <v>10</v>
      </c>
      <c r="CH343" s="58">
        <v>10</v>
      </c>
      <c r="CI343" s="56"/>
      <c r="CJ343" s="59"/>
      <c r="CK343" s="59"/>
      <c r="CL343" s="59"/>
      <c r="CM343" s="59"/>
      <c r="CN343" s="59"/>
      <c r="CO343" s="59"/>
      <c r="CP343" s="60"/>
      <c r="CQ343" s="61"/>
      <c r="CR343" s="61"/>
      <c r="CS343" s="61"/>
      <c r="CT343" s="61"/>
      <c r="CU343" s="61"/>
      <c r="CV343" s="61"/>
      <c r="CW343" s="62"/>
      <c r="CX343" s="63"/>
      <c r="CY343" s="63"/>
      <c r="CZ343" s="63"/>
      <c r="DA343" s="63"/>
      <c r="DB343" s="63"/>
      <c r="DC343" s="63"/>
      <c r="DD343" s="64"/>
      <c r="DE343" s="65"/>
      <c r="DF343" s="65"/>
      <c r="DG343" s="65"/>
      <c r="DH343" s="65"/>
      <c r="DI343" s="65"/>
      <c r="DJ343" s="65"/>
      <c r="DK343" s="66" t="s">
        <v>1420</v>
      </c>
      <c r="DL343" s="62"/>
      <c r="DM343" s="67"/>
      <c r="DN343" s="67"/>
      <c r="DO343" s="67"/>
      <c r="DP343" s="67"/>
      <c r="DQ343" s="67"/>
      <c r="DR343" s="67"/>
      <c r="DS343" s="68"/>
    </row>
    <row r="344" spans="1:123" x14ac:dyDescent="0.3">
      <c r="A344" s="173" t="s">
        <v>365</v>
      </c>
      <c r="B344" s="172" t="s">
        <v>1214</v>
      </c>
      <c r="C344" s="172" t="s">
        <v>1215</v>
      </c>
      <c r="D344" s="172" t="s">
        <v>1232</v>
      </c>
      <c r="E344" s="172" t="s">
        <v>1249</v>
      </c>
      <c r="F344" s="172" t="s">
        <v>1233</v>
      </c>
      <c r="G344" s="172" t="s">
        <v>691</v>
      </c>
      <c r="H344" s="172" t="s">
        <v>1036</v>
      </c>
      <c r="I344" s="42">
        <f>J344-(J$4-I$4)*((K344-J344)/(K$4-J$4))</f>
        <v>196.44194430989606</v>
      </c>
      <c r="J344" s="43">
        <v>196.44194430989606</v>
      </c>
      <c r="K344" s="43">
        <v>196.44194430989606</v>
      </c>
      <c r="L344" s="43">
        <v>196.44194430989606</v>
      </c>
      <c r="M344" s="43">
        <v>196.44194430989606</v>
      </c>
      <c r="N344" s="43">
        <v>196.44194430989606</v>
      </c>
      <c r="O344" s="43">
        <v>196.44194430989606</v>
      </c>
      <c r="P344" s="44"/>
      <c r="Q344" s="43">
        <v>0</v>
      </c>
      <c r="R344" s="43">
        <v>0</v>
      </c>
      <c r="S344" s="43">
        <v>0</v>
      </c>
      <c r="T344" s="43">
        <v>0</v>
      </c>
      <c r="U344" s="43">
        <v>0</v>
      </c>
      <c r="V344" s="43">
        <v>0</v>
      </c>
      <c r="W344" s="43">
        <v>0</v>
      </c>
      <c r="X344" s="43">
        <v>0</v>
      </c>
      <c r="Y344" s="43">
        <v>0</v>
      </c>
      <c r="Z344" s="43">
        <v>0</v>
      </c>
      <c r="AA344" s="43">
        <v>0</v>
      </c>
      <c r="AB344" s="43">
        <v>0</v>
      </c>
      <c r="AC344" s="43">
        <v>0</v>
      </c>
      <c r="AD344" s="43">
        <v>0</v>
      </c>
      <c r="AE344" s="44">
        <f>[3]Parameters!$B$38</f>
        <v>0.05</v>
      </c>
      <c r="AF344" s="44"/>
      <c r="AG344" s="44">
        <v>30</v>
      </c>
      <c r="AH344" s="44">
        <v>40</v>
      </c>
      <c r="AI344" s="46">
        <v>31.536000000000001</v>
      </c>
      <c r="AJ344" s="46" t="s">
        <v>1213</v>
      </c>
      <c r="AK344" s="46" t="s">
        <v>907</v>
      </c>
      <c r="AL344" s="46"/>
      <c r="AM344" s="47"/>
      <c r="AN344" s="47"/>
      <c r="AO344" s="47"/>
      <c r="AP344" s="47"/>
      <c r="AQ344" s="47"/>
      <c r="AR344" s="47"/>
      <c r="AS344" s="48"/>
      <c r="AT344" s="48"/>
      <c r="AU344" s="48"/>
      <c r="AV344" s="49"/>
      <c r="AW344" s="49"/>
      <c r="AX344" s="49"/>
      <c r="AY344" s="50" t="s">
        <v>841</v>
      </c>
      <c r="AZ344" s="50"/>
      <c r="BA344" s="50"/>
      <c r="BB344" s="51"/>
      <c r="BC344" s="51"/>
      <c r="BD344" s="51"/>
      <c r="BE344" s="51"/>
      <c r="BF344" s="51"/>
      <c r="BG344" s="51"/>
      <c r="BH344" s="52"/>
      <c r="BI344" s="52"/>
      <c r="BJ344" s="52"/>
      <c r="BK344" s="52"/>
      <c r="BL344" s="53"/>
      <c r="BM344" s="54"/>
      <c r="BN344" s="55"/>
      <c r="BO344" s="44"/>
      <c r="BP344" s="44"/>
      <c r="BQ344" s="44"/>
      <c r="BR344" s="44"/>
      <c r="BS344" s="44"/>
      <c r="BT344" s="44"/>
      <c r="BU344" s="56"/>
      <c r="BV344" s="50"/>
      <c r="BW344" s="50"/>
      <c r="BX344" s="50"/>
      <c r="BY344" s="50"/>
      <c r="BZ344" s="50"/>
      <c r="CA344" s="50"/>
      <c r="CB344" s="57"/>
      <c r="CC344" s="58">
        <v>10</v>
      </c>
      <c r="CD344" s="58">
        <v>10</v>
      </c>
      <c r="CE344" s="58">
        <v>10</v>
      </c>
      <c r="CF344" s="58">
        <v>10</v>
      </c>
      <c r="CG344" s="58">
        <v>10</v>
      </c>
      <c r="CH344" s="58">
        <v>10</v>
      </c>
      <c r="CI344" s="56"/>
      <c r="CJ344" s="59"/>
      <c r="CK344" s="59"/>
      <c r="CL344" s="59"/>
      <c r="CM344" s="59"/>
      <c r="CN344" s="59"/>
      <c r="CO344" s="59"/>
      <c r="CP344" s="60"/>
      <c r="CQ344" s="61"/>
      <c r="CR344" s="61"/>
      <c r="CS344" s="61"/>
      <c r="CT344" s="61"/>
      <c r="CU344" s="61"/>
      <c r="CV344" s="61"/>
      <c r="CW344" s="62"/>
      <c r="CX344" s="63"/>
      <c r="CY344" s="63"/>
      <c r="CZ344" s="63"/>
      <c r="DA344" s="63"/>
      <c r="DB344" s="63"/>
      <c r="DC344" s="63"/>
      <c r="DD344" s="64"/>
      <c r="DE344" s="65"/>
      <c r="DF344" s="65"/>
      <c r="DG344" s="65"/>
      <c r="DH344" s="65"/>
      <c r="DI344" s="65"/>
      <c r="DJ344" s="65"/>
      <c r="DK344" s="87" t="s">
        <v>1420</v>
      </c>
      <c r="DL344" s="62"/>
      <c r="DM344" s="67"/>
      <c r="DN344" s="67"/>
      <c r="DO344" s="67"/>
      <c r="DP344" s="67"/>
      <c r="DQ344" s="67"/>
      <c r="DR344" s="67"/>
      <c r="DS344" s="68"/>
    </row>
    <row r="345" spans="1:123" x14ac:dyDescent="0.3">
      <c r="A345" s="171" t="s">
        <v>366</v>
      </c>
      <c r="B345" s="40" t="s">
        <v>1214</v>
      </c>
      <c r="C345" s="40" t="s">
        <v>1215</v>
      </c>
      <c r="D345" s="40" t="s">
        <v>1249</v>
      </c>
      <c r="E345" s="40" t="s">
        <v>1232</v>
      </c>
      <c r="F345" s="40" t="s">
        <v>1250</v>
      </c>
      <c r="G345" s="40" t="s">
        <v>688</v>
      </c>
      <c r="H345" s="40" t="s">
        <v>1036</v>
      </c>
      <c r="I345" s="43">
        <v>0</v>
      </c>
      <c r="J345" s="43">
        <v>0</v>
      </c>
      <c r="K345" s="43">
        <v>0</v>
      </c>
      <c r="L345" s="43">
        <v>0</v>
      </c>
      <c r="M345" s="43">
        <v>0</v>
      </c>
      <c r="N345" s="43">
        <v>0</v>
      </c>
      <c r="O345" s="43">
        <f>N345*[3]Parameters!$B$40</f>
        <v>0</v>
      </c>
      <c r="P345" s="43">
        <v>0</v>
      </c>
      <c r="Q345" s="43">
        <v>0</v>
      </c>
      <c r="R345" s="43">
        <v>0</v>
      </c>
      <c r="S345" s="43">
        <v>0</v>
      </c>
      <c r="T345" s="43">
        <v>0</v>
      </c>
      <c r="U345" s="43">
        <v>0</v>
      </c>
      <c r="V345" s="43">
        <v>0</v>
      </c>
      <c r="W345" s="43">
        <v>0</v>
      </c>
      <c r="X345" s="43">
        <v>0</v>
      </c>
      <c r="Y345" s="43">
        <v>0</v>
      </c>
      <c r="Z345" s="43">
        <v>0</v>
      </c>
      <c r="AA345" s="43">
        <v>0</v>
      </c>
      <c r="AB345" s="43">
        <v>0</v>
      </c>
      <c r="AC345" s="43">
        <v>0</v>
      </c>
      <c r="AD345" s="43">
        <v>0</v>
      </c>
      <c r="AE345" s="44">
        <f>[3]Parameters!$B$38</f>
        <v>0.05</v>
      </c>
      <c r="AF345" s="44"/>
      <c r="AG345" s="44">
        <v>30</v>
      </c>
      <c r="AH345" s="44">
        <v>40</v>
      </c>
      <c r="AI345" s="46">
        <v>31.536000000000001</v>
      </c>
      <c r="AJ345" s="46" t="s">
        <v>1213</v>
      </c>
      <c r="AK345" s="46" t="s">
        <v>907</v>
      </c>
      <c r="AL345" s="46"/>
      <c r="AM345" s="47"/>
      <c r="AN345" s="47"/>
      <c r="AO345" s="47"/>
      <c r="AP345" s="47"/>
      <c r="AQ345" s="47"/>
      <c r="AR345" s="47"/>
      <c r="AS345" s="48"/>
      <c r="AT345" s="48"/>
      <c r="AU345" s="48"/>
      <c r="AV345" s="49"/>
      <c r="AW345" s="49"/>
      <c r="AX345" s="49"/>
      <c r="AY345" s="50" t="s">
        <v>841</v>
      </c>
      <c r="AZ345" s="50"/>
      <c r="BA345" s="50"/>
      <c r="BB345" s="51"/>
      <c r="BC345" s="51"/>
      <c r="BD345" s="51"/>
      <c r="BE345" s="51"/>
      <c r="BF345" s="51"/>
      <c r="BG345" s="51"/>
      <c r="BH345" s="52"/>
      <c r="BI345" s="52"/>
      <c r="BJ345" s="52"/>
      <c r="BK345" s="52"/>
      <c r="BL345" s="53"/>
      <c r="BM345" s="54"/>
      <c r="BN345" s="55"/>
      <c r="BO345" s="44"/>
      <c r="BP345" s="44"/>
      <c r="BQ345" s="44"/>
      <c r="BR345" s="44"/>
      <c r="BS345" s="44"/>
      <c r="BT345" s="44"/>
      <c r="BU345" s="56"/>
      <c r="BV345" s="50"/>
      <c r="BW345" s="50"/>
      <c r="BX345" s="50"/>
      <c r="BY345" s="50"/>
      <c r="BZ345" s="50"/>
      <c r="CA345" s="50"/>
      <c r="CB345" s="57"/>
      <c r="CC345" s="58">
        <v>10</v>
      </c>
      <c r="CD345" s="58">
        <v>10</v>
      </c>
      <c r="CE345" s="58">
        <v>10</v>
      </c>
      <c r="CF345" s="58">
        <v>10</v>
      </c>
      <c r="CG345" s="58">
        <v>10</v>
      </c>
      <c r="CH345" s="58">
        <v>10</v>
      </c>
      <c r="CI345" s="56"/>
      <c r="CJ345" s="59"/>
      <c r="CK345" s="59"/>
      <c r="CL345" s="59"/>
      <c r="CM345" s="59"/>
      <c r="CN345" s="59"/>
      <c r="CO345" s="59"/>
      <c r="CP345" s="60"/>
      <c r="CQ345" s="61"/>
      <c r="CR345" s="61"/>
      <c r="CS345" s="61"/>
      <c r="CT345" s="61"/>
      <c r="CU345" s="61"/>
      <c r="CV345" s="61"/>
      <c r="CW345" s="62"/>
      <c r="CX345" s="63"/>
      <c r="CY345" s="63"/>
      <c r="CZ345" s="63"/>
      <c r="DA345" s="63"/>
      <c r="DB345" s="63"/>
      <c r="DC345" s="63"/>
      <c r="DD345" s="64"/>
      <c r="DE345" s="65"/>
      <c r="DF345" s="65"/>
      <c r="DG345" s="65"/>
      <c r="DH345" s="65"/>
      <c r="DI345" s="65"/>
      <c r="DJ345" s="65"/>
      <c r="DK345" s="66" t="s">
        <v>1420</v>
      </c>
      <c r="DL345" s="62"/>
      <c r="DM345" s="67"/>
      <c r="DN345" s="67"/>
      <c r="DO345" s="67"/>
      <c r="DP345" s="67"/>
      <c r="DQ345" s="67"/>
      <c r="DR345" s="67"/>
      <c r="DS345" s="68"/>
    </row>
    <row r="346" spans="1:123" x14ac:dyDescent="0.3">
      <c r="A346" s="173" t="s">
        <v>367</v>
      </c>
      <c r="B346" s="172" t="s">
        <v>1214</v>
      </c>
      <c r="C346" s="172" t="s">
        <v>1215</v>
      </c>
      <c r="D346" s="172" t="s">
        <v>1238</v>
      </c>
      <c r="E346" s="172" t="s">
        <v>1249</v>
      </c>
      <c r="F346" s="172" t="s">
        <v>1239</v>
      </c>
      <c r="G346" s="172" t="s">
        <v>691</v>
      </c>
      <c r="H346" s="172" t="s">
        <v>1036</v>
      </c>
      <c r="I346" s="42">
        <f t="shared" si="48"/>
        <v>182.99913935677998</v>
      </c>
      <c r="J346" s="43">
        <v>182.99913935677998</v>
      </c>
      <c r="K346" s="43">
        <v>182.99913935677998</v>
      </c>
      <c r="L346" s="43">
        <v>182.99913935677998</v>
      </c>
      <c r="M346" s="43">
        <v>182.99913935677998</v>
      </c>
      <c r="N346" s="43">
        <v>182.99913935677998</v>
      </c>
      <c r="O346" s="43">
        <v>182.99913935677998</v>
      </c>
      <c r="P346" s="44"/>
      <c r="Q346" s="43">
        <v>0</v>
      </c>
      <c r="R346" s="43">
        <v>0</v>
      </c>
      <c r="S346" s="43">
        <v>0</v>
      </c>
      <c r="T346" s="43">
        <v>0</v>
      </c>
      <c r="U346" s="43">
        <v>0</v>
      </c>
      <c r="V346" s="43">
        <v>0</v>
      </c>
      <c r="W346" s="43">
        <v>0</v>
      </c>
      <c r="X346" s="43">
        <v>0</v>
      </c>
      <c r="Y346" s="43">
        <v>0</v>
      </c>
      <c r="Z346" s="43">
        <v>0</v>
      </c>
      <c r="AA346" s="43">
        <v>0</v>
      </c>
      <c r="AB346" s="43">
        <v>0</v>
      </c>
      <c r="AC346" s="43">
        <v>0</v>
      </c>
      <c r="AD346" s="43">
        <v>0</v>
      </c>
      <c r="AE346" s="44">
        <f>[3]Parameters!$B$38</f>
        <v>0.05</v>
      </c>
      <c r="AF346" s="44"/>
      <c r="AG346" s="44">
        <v>30</v>
      </c>
      <c r="AH346" s="44">
        <v>40</v>
      </c>
      <c r="AI346" s="46">
        <v>31.536000000000001</v>
      </c>
      <c r="AJ346" s="46" t="s">
        <v>1213</v>
      </c>
      <c r="AK346" s="46" t="s">
        <v>907</v>
      </c>
      <c r="AL346" s="46"/>
      <c r="AM346" s="47"/>
      <c r="AN346" s="47"/>
      <c r="AO346" s="47"/>
      <c r="AP346" s="47"/>
      <c r="AQ346" s="47"/>
      <c r="AR346" s="47"/>
      <c r="AS346" s="48"/>
      <c r="AT346" s="48"/>
      <c r="AU346" s="48"/>
      <c r="AV346" s="49"/>
      <c r="AW346" s="49"/>
      <c r="AX346" s="49"/>
      <c r="AY346" s="50" t="s">
        <v>841</v>
      </c>
      <c r="AZ346" s="50"/>
      <c r="BA346" s="50"/>
      <c r="BB346" s="51"/>
      <c r="BC346" s="51"/>
      <c r="BD346" s="51"/>
      <c r="BE346" s="51"/>
      <c r="BF346" s="51"/>
      <c r="BG346" s="51"/>
      <c r="BH346" s="52"/>
      <c r="BI346" s="52"/>
      <c r="BJ346" s="52"/>
      <c r="BK346" s="52"/>
      <c r="BL346" s="53"/>
      <c r="BM346" s="54"/>
      <c r="BN346" s="55"/>
      <c r="BO346" s="44"/>
      <c r="BP346" s="44"/>
      <c r="BQ346" s="44"/>
      <c r="BR346" s="44"/>
      <c r="BS346" s="44"/>
      <c r="BT346" s="44"/>
      <c r="BU346" s="56"/>
      <c r="BV346" s="50"/>
      <c r="BW346" s="50"/>
      <c r="BX346" s="50"/>
      <c r="BY346" s="50"/>
      <c r="BZ346" s="50"/>
      <c r="CA346" s="50"/>
      <c r="CB346" s="57"/>
      <c r="CC346" s="58">
        <v>10</v>
      </c>
      <c r="CD346" s="58">
        <v>10</v>
      </c>
      <c r="CE346" s="58">
        <v>10</v>
      </c>
      <c r="CF346" s="58">
        <v>10</v>
      </c>
      <c r="CG346" s="58">
        <v>10</v>
      </c>
      <c r="CH346" s="58">
        <v>10</v>
      </c>
      <c r="CI346" s="56"/>
      <c r="CJ346" s="59"/>
      <c r="CK346" s="59"/>
      <c r="CL346" s="59"/>
      <c r="CM346" s="59"/>
      <c r="CN346" s="59"/>
      <c r="CO346" s="59"/>
      <c r="CP346" s="60"/>
      <c r="CQ346" s="61"/>
      <c r="CR346" s="61"/>
      <c r="CS346" s="61"/>
      <c r="CT346" s="61"/>
      <c r="CU346" s="61"/>
      <c r="CV346" s="61"/>
      <c r="CW346" s="62"/>
      <c r="CX346" s="63"/>
      <c r="CY346" s="63"/>
      <c r="CZ346" s="63"/>
      <c r="DA346" s="63"/>
      <c r="DB346" s="63"/>
      <c r="DC346" s="63"/>
      <c r="DD346" s="64"/>
      <c r="DE346" s="65"/>
      <c r="DF346" s="65"/>
      <c r="DG346" s="65"/>
      <c r="DH346" s="65"/>
      <c r="DI346" s="65"/>
      <c r="DJ346" s="65"/>
      <c r="DK346" s="87" t="s">
        <v>1420</v>
      </c>
      <c r="DL346" s="62"/>
      <c r="DM346" s="67"/>
      <c r="DN346" s="67"/>
      <c r="DO346" s="67"/>
      <c r="DP346" s="67"/>
      <c r="DQ346" s="67"/>
      <c r="DR346" s="67"/>
      <c r="DS346" s="68"/>
    </row>
    <row r="347" spans="1:123" x14ac:dyDescent="0.3">
      <c r="A347" s="171" t="s">
        <v>368</v>
      </c>
      <c r="B347" s="40" t="s">
        <v>1214</v>
      </c>
      <c r="C347" s="40" t="s">
        <v>1215</v>
      </c>
      <c r="D347" s="40" t="s">
        <v>1249</v>
      </c>
      <c r="E347" s="40" t="s">
        <v>1238</v>
      </c>
      <c r="F347" s="40" t="s">
        <v>1250</v>
      </c>
      <c r="G347" s="40" t="s">
        <v>1421</v>
      </c>
      <c r="H347" s="40" t="s">
        <v>1036</v>
      </c>
      <c r="I347" s="43">
        <v>0</v>
      </c>
      <c r="J347" s="43">
        <v>0</v>
      </c>
      <c r="K347" s="43">
        <v>0</v>
      </c>
      <c r="L347" s="43">
        <v>0</v>
      </c>
      <c r="M347" s="43">
        <v>0</v>
      </c>
      <c r="N347" s="43">
        <v>0</v>
      </c>
      <c r="O347" s="43">
        <f>N347*[3]Parameters!$B$40</f>
        <v>0</v>
      </c>
      <c r="P347" s="43">
        <v>0</v>
      </c>
      <c r="Q347" s="43">
        <v>0</v>
      </c>
      <c r="R347" s="43">
        <v>0</v>
      </c>
      <c r="S347" s="43">
        <v>0</v>
      </c>
      <c r="T347" s="43">
        <v>0</v>
      </c>
      <c r="U347" s="43">
        <v>0</v>
      </c>
      <c r="V347" s="43">
        <v>0</v>
      </c>
      <c r="W347" s="43">
        <v>0</v>
      </c>
      <c r="X347" s="43">
        <v>0</v>
      </c>
      <c r="Y347" s="43">
        <v>0</v>
      </c>
      <c r="Z347" s="43">
        <v>0</v>
      </c>
      <c r="AA347" s="43">
        <v>0</v>
      </c>
      <c r="AB347" s="43">
        <v>0</v>
      </c>
      <c r="AC347" s="43">
        <v>0</v>
      </c>
      <c r="AD347" s="43">
        <v>0</v>
      </c>
      <c r="AE347" s="44">
        <f>[3]Parameters!$B$38</f>
        <v>0.05</v>
      </c>
      <c r="AF347" s="44"/>
      <c r="AG347" s="44">
        <v>30</v>
      </c>
      <c r="AH347" s="44">
        <v>40</v>
      </c>
      <c r="AI347" s="46">
        <v>31.536000000000001</v>
      </c>
      <c r="AJ347" s="46" t="s">
        <v>1213</v>
      </c>
      <c r="AK347" s="46" t="s">
        <v>907</v>
      </c>
      <c r="AL347" s="46"/>
      <c r="AM347" s="47"/>
      <c r="AN347" s="47"/>
      <c r="AO347" s="47"/>
      <c r="AP347" s="47"/>
      <c r="AQ347" s="47"/>
      <c r="AR347" s="47"/>
      <c r="AS347" s="48"/>
      <c r="AT347" s="48"/>
      <c r="AU347" s="48"/>
      <c r="AV347" s="49"/>
      <c r="AW347" s="49"/>
      <c r="AX347" s="49"/>
      <c r="AY347" s="50" t="s">
        <v>841</v>
      </c>
      <c r="AZ347" s="50"/>
      <c r="BA347" s="50"/>
      <c r="BB347" s="51"/>
      <c r="BC347" s="51"/>
      <c r="BD347" s="51"/>
      <c r="BE347" s="51"/>
      <c r="BF347" s="51"/>
      <c r="BG347" s="51"/>
      <c r="BH347" s="52"/>
      <c r="BI347" s="52"/>
      <c r="BJ347" s="52"/>
      <c r="BK347" s="52"/>
      <c r="BL347" s="53"/>
      <c r="BM347" s="54"/>
      <c r="BN347" s="55"/>
      <c r="BO347" s="44"/>
      <c r="BP347" s="44"/>
      <c r="BQ347" s="44"/>
      <c r="BR347" s="44"/>
      <c r="BS347" s="44"/>
      <c r="BT347" s="44"/>
      <c r="BU347" s="56"/>
      <c r="BV347" s="50"/>
      <c r="BW347" s="50"/>
      <c r="BX347" s="50"/>
      <c r="BY347" s="50"/>
      <c r="BZ347" s="50"/>
      <c r="CA347" s="50"/>
      <c r="CB347" s="57"/>
      <c r="CC347" s="58">
        <v>10</v>
      </c>
      <c r="CD347" s="58">
        <v>10</v>
      </c>
      <c r="CE347" s="58">
        <v>10</v>
      </c>
      <c r="CF347" s="58">
        <v>10</v>
      </c>
      <c r="CG347" s="58">
        <v>10</v>
      </c>
      <c r="CH347" s="58">
        <v>10</v>
      </c>
      <c r="CI347" s="56"/>
      <c r="CJ347" s="59"/>
      <c r="CK347" s="59"/>
      <c r="CL347" s="59"/>
      <c r="CM347" s="59"/>
      <c r="CN347" s="59"/>
      <c r="CO347" s="59"/>
      <c r="CP347" s="60"/>
      <c r="CQ347" s="61"/>
      <c r="CR347" s="61"/>
      <c r="CS347" s="61"/>
      <c r="CT347" s="61"/>
      <c r="CU347" s="61"/>
      <c r="CV347" s="61"/>
      <c r="CW347" s="62"/>
      <c r="CX347" s="63"/>
      <c r="CY347" s="63"/>
      <c r="CZ347" s="63"/>
      <c r="DA347" s="63"/>
      <c r="DB347" s="63"/>
      <c r="DC347" s="63"/>
      <c r="DD347" s="64"/>
      <c r="DE347" s="65"/>
      <c r="DF347" s="65"/>
      <c r="DG347" s="65"/>
      <c r="DH347" s="65"/>
      <c r="DI347" s="65"/>
      <c r="DJ347" s="65"/>
      <c r="DK347" s="66" t="s">
        <v>1420</v>
      </c>
      <c r="DL347" s="62"/>
      <c r="DM347" s="67"/>
      <c r="DN347" s="67"/>
      <c r="DO347" s="67"/>
      <c r="DP347" s="67"/>
      <c r="DQ347" s="67"/>
      <c r="DR347" s="67"/>
      <c r="DS347" s="68"/>
    </row>
    <row r="348" spans="1:123" x14ac:dyDescent="0.3">
      <c r="A348" s="173" t="s">
        <v>369</v>
      </c>
      <c r="B348" s="172" t="s">
        <v>1214</v>
      </c>
      <c r="C348" s="172" t="s">
        <v>1215</v>
      </c>
      <c r="D348" s="172" t="s">
        <v>1238</v>
      </c>
      <c r="E348" s="172" t="s">
        <v>1254</v>
      </c>
      <c r="F348" s="172" t="s">
        <v>1239</v>
      </c>
      <c r="G348" s="172" t="s">
        <v>693</v>
      </c>
      <c r="H348" s="172" t="s">
        <v>1036</v>
      </c>
      <c r="I348" s="42">
        <f t="shared" si="48"/>
        <v>283.52933950035685</v>
      </c>
      <c r="J348" s="43">
        <v>283.52933950035685</v>
      </c>
      <c r="K348" s="43">
        <v>283.52933950035685</v>
      </c>
      <c r="L348" s="43">
        <v>283.52933950035685</v>
      </c>
      <c r="M348" s="43">
        <v>283.52933950035685</v>
      </c>
      <c r="N348" s="43">
        <v>283.52933950035685</v>
      </c>
      <c r="O348" s="43">
        <v>283.52933950035685</v>
      </c>
      <c r="P348" s="44"/>
      <c r="Q348" s="43">
        <v>0</v>
      </c>
      <c r="R348" s="43">
        <v>0</v>
      </c>
      <c r="S348" s="43">
        <v>0</v>
      </c>
      <c r="T348" s="43">
        <v>0</v>
      </c>
      <c r="U348" s="43">
        <v>0</v>
      </c>
      <c r="V348" s="43">
        <v>0</v>
      </c>
      <c r="W348" s="43">
        <v>0</v>
      </c>
      <c r="X348" s="43">
        <v>0</v>
      </c>
      <c r="Y348" s="43">
        <v>0</v>
      </c>
      <c r="Z348" s="43">
        <v>0</v>
      </c>
      <c r="AA348" s="43">
        <v>0</v>
      </c>
      <c r="AB348" s="43">
        <v>0</v>
      </c>
      <c r="AC348" s="43">
        <v>0</v>
      </c>
      <c r="AD348" s="43">
        <v>0</v>
      </c>
      <c r="AE348" s="44">
        <f>[3]Parameters!$B$38</f>
        <v>0.05</v>
      </c>
      <c r="AF348" s="44"/>
      <c r="AG348" s="44">
        <v>30</v>
      </c>
      <c r="AH348" s="44">
        <v>40</v>
      </c>
      <c r="AI348" s="46">
        <v>31.536000000000001</v>
      </c>
      <c r="AJ348" s="46" t="s">
        <v>1213</v>
      </c>
      <c r="AK348" s="46" t="s">
        <v>907</v>
      </c>
      <c r="AL348" s="46"/>
      <c r="AM348" s="47"/>
      <c r="AN348" s="47"/>
      <c r="AO348" s="47"/>
      <c r="AP348" s="47"/>
      <c r="AQ348" s="47"/>
      <c r="AR348" s="47"/>
      <c r="AS348" s="48"/>
      <c r="AT348" s="48"/>
      <c r="AU348" s="48"/>
      <c r="AV348" s="49"/>
      <c r="AW348" s="49"/>
      <c r="AX348" s="49"/>
      <c r="AY348" s="50" t="s">
        <v>841</v>
      </c>
      <c r="AZ348" s="50"/>
      <c r="BA348" s="50"/>
      <c r="BB348" s="51"/>
      <c r="BC348" s="51"/>
      <c r="BD348" s="51"/>
      <c r="BE348" s="51"/>
      <c r="BF348" s="51"/>
      <c r="BG348" s="51"/>
      <c r="BH348" s="52"/>
      <c r="BI348" s="52"/>
      <c r="BJ348" s="52"/>
      <c r="BK348" s="52"/>
      <c r="BL348" s="53"/>
      <c r="BM348" s="54"/>
      <c r="BN348" s="55"/>
      <c r="BO348" s="44"/>
      <c r="BP348" s="44"/>
      <c r="BQ348" s="44"/>
      <c r="BR348" s="44"/>
      <c r="BS348" s="44"/>
      <c r="BT348" s="44"/>
      <c r="BU348" s="56"/>
      <c r="BV348" s="50"/>
      <c r="BW348" s="50"/>
      <c r="BX348" s="50"/>
      <c r="BY348" s="50"/>
      <c r="BZ348" s="50"/>
      <c r="CA348" s="50"/>
      <c r="CB348" s="57"/>
      <c r="CC348" s="58">
        <v>10</v>
      </c>
      <c r="CD348" s="58">
        <v>10</v>
      </c>
      <c r="CE348" s="58">
        <v>10</v>
      </c>
      <c r="CF348" s="58">
        <v>10</v>
      </c>
      <c r="CG348" s="58">
        <v>10</v>
      </c>
      <c r="CH348" s="58">
        <v>10</v>
      </c>
      <c r="CI348" s="56"/>
      <c r="CJ348" s="59"/>
      <c r="CK348" s="59"/>
      <c r="CL348" s="59"/>
      <c r="CM348" s="59"/>
      <c r="CN348" s="59"/>
      <c r="CO348" s="59"/>
      <c r="CP348" s="60"/>
      <c r="CQ348" s="61"/>
      <c r="CR348" s="61"/>
      <c r="CS348" s="61"/>
      <c r="CT348" s="61"/>
      <c r="CU348" s="61"/>
      <c r="CV348" s="61"/>
      <c r="CW348" s="62"/>
      <c r="CX348" s="63"/>
      <c r="CY348" s="63"/>
      <c r="CZ348" s="63"/>
      <c r="DA348" s="63"/>
      <c r="DB348" s="63"/>
      <c r="DC348" s="63"/>
      <c r="DD348" s="64"/>
      <c r="DE348" s="65"/>
      <c r="DF348" s="65"/>
      <c r="DG348" s="65"/>
      <c r="DH348" s="65"/>
      <c r="DI348" s="65"/>
      <c r="DJ348" s="65"/>
      <c r="DK348" s="87" t="s">
        <v>1420</v>
      </c>
      <c r="DL348" s="62"/>
      <c r="DM348" s="67"/>
      <c r="DN348" s="67"/>
      <c r="DO348" s="67"/>
      <c r="DP348" s="67"/>
      <c r="DQ348" s="67"/>
      <c r="DR348" s="67"/>
      <c r="DS348" s="68"/>
    </row>
    <row r="349" spans="1:123" x14ac:dyDescent="0.3">
      <c r="A349" s="171" t="s">
        <v>370</v>
      </c>
      <c r="B349" s="40" t="s">
        <v>1214</v>
      </c>
      <c r="C349" s="40" t="s">
        <v>1215</v>
      </c>
      <c r="D349" s="40" t="s">
        <v>1254</v>
      </c>
      <c r="E349" s="40" t="s">
        <v>1238</v>
      </c>
      <c r="F349" s="40" t="s">
        <v>1255</v>
      </c>
      <c r="G349" s="40" t="s">
        <v>1421</v>
      </c>
      <c r="H349" s="40" t="s">
        <v>1036</v>
      </c>
      <c r="I349" s="43">
        <v>0</v>
      </c>
      <c r="J349" s="43">
        <v>0</v>
      </c>
      <c r="K349" s="43">
        <v>0</v>
      </c>
      <c r="L349" s="43">
        <v>0</v>
      </c>
      <c r="M349" s="43">
        <v>0</v>
      </c>
      <c r="N349" s="43">
        <v>0</v>
      </c>
      <c r="O349" s="43">
        <f>N349*[3]Parameters!$B$40</f>
        <v>0</v>
      </c>
      <c r="P349" s="43">
        <v>0</v>
      </c>
      <c r="Q349" s="43">
        <v>0</v>
      </c>
      <c r="R349" s="43">
        <v>0</v>
      </c>
      <c r="S349" s="43">
        <v>0</v>
      </c>
      <c r="T349" s="43">
        <v>0</v>
      </c>
      <c r="U349" s="43">
        <v>0</v>
      </c>
      <c r="V349" s="43">
        <v>0</v>
      </c>
      <c r="W349" s="43">
        <v>0</v>
      </c>
      <c r="X349" s="43">
        <v>0</v>
      </c>
      <c r="Y349" s="43">
        <v>0</v>
      </c>
      <c r="Z349" s="43">
        <v>0</v>
      </c>
      <c r="AA349" s="43">
        <v>0</v>
      </c>
      <c r="AB349" s="43">
        <v>0</v>
      </c>
      <c r="AC349" s="43">
        <v>0</v>
      </c>
      <c r="AD349" s="43">
        <v>0</v>
      </c>
      <c r="AE349" s="44">
        <f>[3]Parameters!$B$38</f>
        <v>0.05</v>
      </c>
      <c r="AF349" s="44"/>
      <c r="AG349" s="44">
        <v>30</v>
      </c>
      <c r="AH349" s="44">
        <v>40</v>
      </c>
      <c r="AI349" s="46">
        <v>31.536000000000001</v>
      </c>
      <c r="AJ349" s="46" t="s">
        <v>1213</v>
      </c>
      <c r="AK349" s="46" t="s">
        <v>907</v>
      </c>
      <c r="AL349" s="46"/>
      <c r="AM349" s="47"/>
      <c r="AN349" s="47"/>
      <c r="AO349" s="47"/>
      <c r="AP349" s="47"/>
      <c r="AQ349" s="47"/>
      <c r="AR349" s="47"/>
      <c r="AS349" s="48"/>
      <c r="AT349" s="48"/>
      <c r="AU349" s="48"/>
      <c r="AV349" s="49"/>
      <c r="AW349" s="49"/>
      <c r="AX349" s="49"/>
      <c r="AY349" s="50" t="s">
        <v>841</v>
      </c>
      <c r="AZ349" s="50"/>
      <c r="BA349" s="50"/>
      <c r="BB349" s="51"/>
      <c r="BC349" s="51"/>
      <c r="BD349" s="51"/>
      <c r="BE349" s="51"/>
      <c r="BF349" s="51"/>
      <c r="BG349" s="51"/>
      <c r="BH349" s="52"/>
      <c r="BI349" s="52"/>
      <c r="BJ349" s="52"/>
      <c r="BK349" s="52"/>
      <c r="BL349" s="53"/>
      <c r="BM349" s="54"/>
      <c r="BN349" s="55"/>
      <c r="BO349" s="44"/>
      <c r="BP349" s="44"/>
      <c r="BQ349" s="44"/>
      <c r="BR349" s="44"/>
      <c r="BS349" s="44"/>
      <c r="BT349" s="44"/>
      <c r="BU349" s="56"/>
      <c r="BV349" s="50"/>
      <c r="BW349" s="50"/>
      <c r="BX349" s="50"/>
      <c r="BY349" s="50"/>
      <c r="BZ349" s="50"/>
      <c r="CA349" s="50"/>
      <c r="CB349" s="57"/>
      <c r="CC349" s="58">
        <v>10</v>
      </c>
      <c r="CD349" s="58">
        <v>10</v>
      </c>
      <c r="CE349" s="58">
        <v>10</v>
      </c>
      <c r="CF349" s="58">
        <v>10</v>
      </c>
      <c r="CG349" s="58">
        <v>10</v>
      </c>
      <c r="CH349" s="58">
        <v>10</v>
      </c>
      <c r="CI349" s="56"/>
      <c r="CJ349" s="59"/>
      <c r="CK349" s="59"/>
      <c r="CL349" s="59"/>
      <c r="CM349" s="59"/>
      <c r="CN349" s="59"/>
      <c r="CO349" s="59"/>
      <c r="CP349" s="60"/>
      <c r="CQ349" s="61"/>
      <c r="CR349" s="61"/>
      <c r="CS349" s="61"/>
      <c r="CT349" s="61"/>
      <c r="CU349" s="61"/>
      <c r="CV349" s="61"/>
      <c r="CW349" s="62"/>
      <c r="CX349" s="63"/>
      <c r="CY349" s="63"/>
      <c r="CZ349" s="63"/>
      <c r="DA349" s="63"/>
      <c r="DB349" s="63"/>
      <c r="DC349" s="63"/>
      <c r="DD349" s="64"/>
      <c r="DE349" s="65"/>
      <c r="DF349" s="65"/>
      <c r="DG349" s="65"/>
      <c r="DH349" s="65"/>
      <c r="DI349" s="65"/>
      <c r="DJ349" s="65"/>
      <c r="DK349" s="66" t="s">
        <v>1420</v>
      </c>
      <c r="DL349" s="62"/>
      <c r="DM349" s="67"/>
      <c r="DN349" s="67"/>
      <c r="DO349" s="67"/>
      <c r="DP349" s="67"/>
      <c r="DQ349" s="67"/>
      <c r="DR349" s="67"/>
      <c r="DS349" s="68"/>
    </row>
    <row r="350" spans="1:123" x14ac:dyDescent="0.3">
      <c r="A350" s="173" t="s">
        <v>371</v>
      </c>
      <c r="B350" s="172" t="s">
        <v>1214</v>
      </c>
      <c r="C350" s="172" t="s">
        <v>1215</v>
      </c>
      <c r="D350" s="172" t="s">
        <v>1238</v>
      </c>
      <c r="E350" s="172" t="s">
        <v>1260</v>
      </c>
      <c r="F350" s="172" t="s">
        <v>1239</v>
      </c>
      <c r="G350" s="172" t="s">
        <v>702</v>
      </c>
      <c r="H350" s="172" t="s">
        <v>1036</v>
      </c>
      <c r="I350" s="42">
        <f t="shared" si="48"/>
        <v>301.70221475547157</v>
      </c>
      <c r="J350" s="43">
        <v>301.70221475547157</v>
      </c>
      <c r="K350" s="43">
        <v>301.70221475547157</v>
      </c>
      <c r="L350" s="43">
        <v>301.70221475547157</v>
      </c>
      <c r="M350" s="43">
        <v>301.70221475547157</v>
      </c>
      <c r="N350" s="43">
        <v>301.70221475547157</v>
      </c>
      <c r="O350" s="43">
        <v>301.70221475547157</v>
      </c>
      <c r="P350" s="44"/>
      <c r="Q350" s="43">
        <v>0</v>
      </c>
      <c r="R350" s="43">
        <v>0</v>
      </c>
      <c r="S350" s="43">
        <v>0</v>
      </c>
      <c r="T350" s="43">
        <v>0</v>
      </c>
      <c r="U350" s="43">
        <v>0</v>
      </c>
      <c r="V350" s="43">
        <v>0</v>
      </c>
      <c r="W350" s="43">
        <v>0</v>
      </c>
      <c r="X350" s="43">
        <v>0</v>
      </c>
      <c r="Y350" s="43">
        <v>0</v>
      </c>
      <c r="Z350" s="43">
        <v>0</v>
      </c>
      <c r="AA350" s="43">
        <v>0</v>
      </c>
      <c r="AB350" s="43">
        <v>0</v>
      </c>
      <c r="AC350" s="43">
        <v>0</v>
      </c>
      <c r="AD350" s="43">
        <v>0</v>
      </c>
      <c r="AE350" s="44">
        <f>[3]Parameters!$B$38</f>
        <v>0.05</v>
      </c>
      <c r="AF350" s="44"/>
      <c r="AG350" s="44">
        <v>30</v>
      </c>
      <c r="AH350" s="44">
        <v>40</v>
      </c>
      <c r="AI350" s="46">
        <v>31.536000000000001</v>
      </c>
      <c r="AJ350" s="46" t="s">
        <v>1213</v>
      </c>
      <c r="AK350" s="46" t="s">
        <v>907</v>
      </c>
      <c r="AL350" s="46"/>
      <c r="AM350" s="47"/>
      <c r="AN350" s="47"/>
      <c r="AO350" s="47"/>
      <c r="AP350" s="47"/>
      <c r="AQ350" s="47"/>
      <c r="AR350" s="47"/>
      <c r="AS350" s="48"/>
      <c r="AT350" s="48"/>
      <c r="AU350" s="48"/>
      <c r="AV350" s="49"/>
      <c r="AW350" s="49"/>
      <c r="AX350" s="49"/>
      <c r="AY350" s="50" t="s">
        <v>841</v>
      </c>
      <c r="AZ350" s="50"/>
      <c r="BA350" s="50"/>
      <c r="BB350" s="51"/>
      <c r="BC350" s="51"/>
      <c r="BD350" s="51"/>
      <c r="BE350" s="51"/>
      <c r="BF350" s="51"/>
      <c r="BG350" s="51"/>
      <c r="BH350" s="52"/>
      <c r="BI350" s="52"/>
      <c r="BJ350" s="52"/>
      <c r="BK350" s="52"/>
      <c r="BL350" s="53"/>
      <c r="BM350" s="54"/>
      <c r="BN350" s="55"/>
      <c r="BO350" s="44"/>
      <c r="BP350" s="44"/>
      <c r="BQ350" s="44"/>
      <c r="BR350" s="44"/>
      <c r="BS350" s="44"/>
      <c r="BT350" s="44"/>
      <c r="BU350" s="56"/>
      <c r="BV350" s="50"/>
      <c r="BW350" s="50"/>
      <c r="BX350" s="50"/>
      <c r="BY350" s="50"/>
      <c r="BZ350" s="50"/>
      <c r="CA350" s="50"/>
      <c r="CB350" s="57"/>
      <c r="CC350" s="58">
        <v>10</v>
      </c>
      <c r="CD350" s="58">
        <v>10</v>
      </c>
      <c r="CE350" s="58">
        <v>10</v>
      </c>
      <c r="CF350" s="58">
        <v>10</v>
      </c>
      <c r="CG350" s="58">
        <v>10</v>
      </c>
      <c r="CH350" s="58">
        <v>10</v>
      </c>
      <c r="CI350" s="56"/>
      <c r="CJ350" s="59"/>
      <c r="CK350" s="59"/>
      <c r="CL350" s="59"/>
      <c r="CM350" s="59"/>
      <c r="CN350" s="59"/>
      <c r="CO350" s="59"/>
      <c r="CP350" s="60"/>
      <c r="CQ350" s="61"/>
      <c r="CR350" s="61"/>
      <c r="CS350" s="61"/>
      <c r="CT350" s="61"/>
      <c r="CU350" s="61"/>
      <c r="CV350" s="61"/>
      <c r="CW350" s="62"/>
      <c r="CX350" s="63"/>
      <c r="CY350" s="63"/>
      <c r="CZ350" s="63"/>
      <c r="DA350" s="63"/>
      <c r="DB350" s="63"/>
      <c r="DC350" s="63"/>
      <c r="DD350" s="64"/>
      <c r="DE350" s="65"/>
      <c r="DF350" s="65"/>
      <c r="DG350" s="65"/>
      <c r="DH350" s="65"/>
      <c r="DI350" s="65"/>
      <c r="DJ350" s="65"/>
      <c r="DK350" s="87" t="s">
        <v>1420</v>
      </c>
      <c r="DL350" s="62"/>
      <c r="DM350" s="67"/>
      <c r="DN350" s="67"/>
      <c r="DO350" s="67"/>
      <c r="DP350" s="67"/>
      <c r="DQ350" s="67"/>
      <c r="DR350" s="67"/>
      <c r="DS350" s="68"/>
    </row>
    <row r="351" spans="1:123" x14ac:dyDescent="0.3">
      <c r="A351" s="171" t="s">
        <v>372</v>
      </c>
      <c r="B351" s="40" t="s">
        <v>1214</v>
      </c>
      <c r="C351" s="40" t="s">
        <v>1215</v>
      </c>
      <c r="D351" s="40" t="s">
        <v>1260</v>
      </c>
      <c r="E351" s="40" t="s">
        <v>1238</v>
      </c>
      <c r="F351" s="40" t="s">
        <v>1261</v>
      </c>
      <c r="G351" s="40" t="s">
        <v>1421</v>
      </c>
      <c r="H351" s="40" t="s">
        <v>1036</v>
      </c>
      <c r="I351" s="43">
        <v>0</v>
      </c>
      <c r="J351" s="43">
        <v>0</v>
      </c>
      <c r="K351" s="43">
        <v>0</v>
      </c>
      <c r="L351" s="43">
        <v>0</v>
      </c>
      <c r="M351" s="43">
        <v>0</v>
      </c>
      <c r="N351" s="43">
        <v>0</v>
      </c>
      <c r="O351" s="43">
        <f>N351*[3]Parameters!$B$40</f>
        <v>0</v>
      </c>
      <c r="P351" s="43">
        <v>0</v>
      </c>
      <c r="Q351" s="43">
        <v>0</v>
      </c>
      <c r="R351" s="43">
        <v>0</v>
      </c>
      <c r="S351" s="43">
        <v>0</v>
      </c>
      <c r="T351" s="43">
        <v>0</v>
      </c>
      <c r="U351" s="43">
        <v>0</v>
      </c>
      <c r="V351" s="43">
        <v>0</v>
      </c>
      <c r="W351" s="43">
        <v>0</v>
      </c>
      <c r="X351" s="43">
        <v>0</v>
      </c>
      <c r="Y351" s="43">
        <v>0</v>
      </c>
      <c r="Z351" s="43">
        <v>0</v>
      </c>
      <c r="AA351" s="43">
        <v>0</v>
      </c>
      <c r="AB351" s="43">
        <v>0</v>
      </c>
      <c r="AC351" s="43">
        <v>0</v>
      </c>
      <c r="AD351" s="43">
        <v>0</v>
      </c>
      <c r="AE351" s="44">
        <f>[3]Parameters!$B$38</f>
        <v>0.05</v>
      </c>
      <c r="AF351" s="44"/>
      <c r="AG351" s="44">
        <v>30</v>
      </c>
      <c r="AH351" s="44">
        <v>40</v>
      </c>
      <c r="AI351" s="46">
        <v>31.536000000000001</v>
      </c>
      <c r="AJ351" s="46" t="s">
        <v>1213</v>
      </c>
      <c r="AK351" s="46" t="s">
        <v>907</v>
      </c>
      <c r="AL351" s="46"/>
      <c r="AM351" s="47"/>
      <c r="AN351" s="47"/>
      <c r="AO351" s="47"/>
      <c r="AP351" s="47"/>
      <c r="AQ351" s="47"/>
      <c r="AR351" s="47"/>
      <c r="AS351" s="48"/>
      <c r="AT351" s="48"/>
      <c r="AU351" s="48"/>
      <c r="AV351" s="49"/>
      <c r="AW351" s="49"/>
      <c r="AX351" s="49"/>
      <c r="AY351" s="50" t="s">
        <v>841</v>
      </c>
      <c r="AZ351" s="50"/>
      <c r="BA351" s="50"/>
      <c r="BB351" s="51"/>
      <c r="BC351" s="51"/>
      <c r="BD351" s="51"/>
      <c r="BE351" s="51"/>
      <c r="BF351" s="51"/>
      <c r="BG351" s="51"/>
      <c r="BH351" s="52"/>
      <c r="BI351" s="52"/>
      <c r="BJ351" s="52"/>
      <c r="BK351" s="52"/>
      <c r="BL351" s="53"/>
      <c r="BM351" s="54"/>
      <c r="BN351" s="55"/>
      <c r="BO351" s="44"/>
      <c r="BP351" s="44"/>
      <c r="BQ351" s="44"/>
      <c r="BR351" s="44"/>
      <c r="BS351" s="44"/>
      <c r="BT351" s="44"/>
      <c r="BU351" s="56"/>
      <c r="BV351" s="50"/>
      <c r="BW351" s="50"/>
      <c r="BX351" s="50"/>
      <c r="BY351" s="50"/>
      <c r="BZ351" s="50"/>
      <c r="CA351" s="50"/>
      <c r="CB351" s="57"/>
      <c r="CC351" s="58">
        <v>10</v>
      </c>
      <c r="CD351" s="58">
        <v>10</v>
      </c>
      <c r="CE351" s="58">
        <v>10</v>
      </c>
      <c r="CF351" s="58">
        <v>10</v>
      </c>
      <c r="CG351" s="58">
        <v>10</v>
      </c>
      <c r="CH351" s="58">
        <v>10</v>
      </c>
      <c r="CI351" s="56"/>
      <c r="CJ351" s="59"/>
      <c r="CK351" s="59"/>
      <c r="CL351" s="59"/>
      <c r="CM351" s="59"/>
      <c r="CN351" s="59"/>
      <c r="CO351" s="59"/>
      <c r="CP351" s="60"/>
      <c r="CQ351" s="61"/>
      <c r="CR351" s="61"/>
      <c r="CS351" s="61"/>
      <c r="CT351" s="61"/>
      <c r="CU351" s="61"/>
      <c r="CV351" s="61"/>
      <c r="CW351" s="62"/>
      <c r="CX351" s="63"/>
      <c r="CY351" s="63"/>
      <c r="CZ351" s="63"/>
      <c r="DA351" s="63"/>
      <c r="DB351" s="63"/>
      <c r="DC351" s="63"/>
      <c r="DD351" s="64"/>
      <c r="DE351" s="65"/>
      <c r="DF351" s="65"/>
      <c r="DG351" s="65"/>
      <c r="DH351" s="65"/>
      <c r="DI351" s="65"/>
      <c r="DJ351" s="65"/>
      <c r="DK351" s="66" t="s">
        <v>1420</v>
      </c>
      <c r="DL351" s="62"/>
      <c r="DM351" s="67"/>
      <c r="DN351" s="67"/>
      <c r="DO351" s="67"/>
      <c r="DP351" s="67"/>
      <c r="DQ351" s="67"/>
      <c r="DR351" s="67"/>
      <c r="DS351" s="68"/>
    </row>
    <row r="352" spans="1:123" x14ac:dyDescent="0.3">
      <c r="A352" s="274" t="s">
        <v>373</v>
      </c>
      <c r="B352" s="172" t="s">
        <v>1214</v>
      </c>
      <c r="C352" s="172" t="s">
        <v>1215</v>
      </c>
      <c r="D352" s="172" t="s">
        <v>1238</v>
      </c>
      <c r="E352" s="172" t="s">
        <v>1245</v>
      </c>
      <c r="F352" s="172" t="s">
        <v>1239</v>
      </c>
      <c r="G352" s="172" t="s">
        <v>706</v>
      </c>
      <c r="H352" s="172" t="s">
        <v>1036</v>
      </c>
      <c r="I352" s="42">
        <f t="shared" si="48"/>
        <v>307.67310726693165</v>
      </c>
      <c r="J352" s="43">
        <v>307.67310726693165</v>
      </c>
      <c r="K352" s="43">
        <v>307.67310726693165</v>
      </c>
      <c r="L352" s="43">
        <v>307.67310726693165</v>
      </c>
      <c r="M352" s="43">
        <v>307.67310726693165</v>
      </c>
      <c r="N352" s="43">
        <v>307.67310726693165</v>
      </c>
      <c r="O352" s="43">
        <v>307.67310726693165</v>
      </c>
      <c r="P352" s="44"/>
      <c r="Q352" s="43">
        <v>0</v>
      </c>
      <c r="R352" s="43">
        <v>0</v>
      </c>
      <c r="S352" s="43">
        <v>0</v>
      </c>
      <c r="T352" s="43">
        <v>0</v>
      </c>
      <c r="U352" s="43">
        <v>0</v>
      </c>
      <c r="V352" s="43">
        <v>0</v>
      </c>
      <c r="W352" s="43">
        <v>0</v>
      </c>
      <c r="X352" s="43">
        <v>0</v>
      </c>
      <c r="Y352" s="43">
        <v>0</v>
      </c>
      <c r="Z352" s="43">
        <v>0</v>
      </c>
      <c r="AA352" s="43">
        <v>0</v>
      </c>
      <c r="AB352" s="43">
        <v>0</v>
      </c>
      <c r="AC352" s="43">
        <v>0</v>
      </c>
      <c r="AD352" s="43">
        <v>0</v>
      </c>
      <c r="AE352" s="44">
        <f>[3]Parameters!$B$38</f>
        <v>0.05</v>
      </c>
      <c r="AF352" s="44"/>
      <c r="AG352" s="44">
        <v>30</v>
      </c>
      <c r="AH352" s="44">
        <v>40</v>
      </c>
      <c r="AI352" s="46">
        <v>31.536000000000001</v>
      </c>
      <c r="AJ352" s="46" t="s">
        <v>1213</v>
      </c>
      <c r="AK352" s="46" t="s">
        <v>907</v>
      </c>
      <c r="AL352" s="46"/>
      <c r="AM352" s="47"/>
      <c r="AN352" s="47"/>
      <c r="AO352" s="47"/>
      <c r="AP352" s="47"/>
      <c r="AQ352" s="47"/>
      <c r="AR352" s="47"/>
      <c r="AS352" s="48"/>
      <c r="AT352" s="48"/>
      <c r="AU352" s="48"/>
      <c r="AV352" s="49"/>
      <c r="AW352" s="49"/>
      <c r="AX352" s="49"/>
      <c r="AY352" s="50" t="s">
        <v>841</v>
      </c>
      <c r="AZ352" s="50"/>
      <c r="BA352" s="50"/>
      <c r="BB352" s="51"/>
      <c r="BC352" s="51"/>
      <c r="BD352" s="51"/>
      <c r="BE352" s="51"/>
      <c r="BF352" s="51"/>
      <c r="BG352" s="51"/>
      <c r="BH352" s="52"/>
      <c r="BI352" s="52"/>
      <c r="BJ352" s="52"/>
      <c r="BK352" s="52"/>
      <c r="BL352" s="53"/>
      <c r="BM352" s="54"/>
      <c r="BN352" s="55"/>
      <c r="BO352" s="44"/>
      <c r="BP352" s="44"/>
      <c r="BQ352" s="44"/>
      <c r="BR352" s="44"/>
      <c r="BS352" s="44"/>
      <c r="BT352" s="44"/>
      <c r="BU352" s="56"/>
      <c r="BV352" s="50"/>
      <c r="BW352" s="50"/>
      <c r="BX352" s="50"/>
      <c r="BY352" s="50"/>
      <c r="BZ352" s="50"/>
      <c r="CA352" s="50"/>
      <c r="CB352" s="57"/>
      <c r="CC352" s="58">
        <v>10</v>
      </c>
      <c r="CD352" s="58">
        <v>10</v>
      </c>
      <c r="CE352" s="58">
        <v>10</v>
      </c>
      <c r="CF352" s="58">
        <v>10</v>
      </c>
      <c r="CG352" s="58">
        <v>10</v>
      </c>
      <c r="CH352" s="58">
        <v>10</v>
      </c>
      <c r="CI352" s="56"/>
      <c r="CJ352" s="59"/>
      <c r="CK352" s="59"/>
      <c r="CL352" s="59"/>
      <c r="CM352" s="59"/>
      <c r="CN352" s="59"/>
      <c r="CO352" s="59"/>
      <c r="CP352" s="60"/>
      <c r="CQ352" s="61"/>
      <c r="CR352" s="61"/>
      <c r="CS352" s="61"/>
      <c r="CT352" s="61"/>
      <c r="CU352" s="61"/>
      <c r="CV352" s="61"/>
      <c r="CW352" s="62"/>
      <c r="CX352" s="63"/>
      <c r="CY352" s="63"/>
      <c r="CZ352" s="63"/>
      <c r="DA352" s="63"/>
      <c r="DB352" s="63"/>
      <c r="DC352" s="63"/>
      <c r="DD352" s="64"/>
      <c r="DE352" s="65"/>
      <c r="DF352" s="65"/>
      <c r="DG352" s="65"/>
      <c r="DH352" s="65"/>
      <c r="DI352" s="65"/>
      <c r="DJ352" s="65"/>
      <c r="DK352" s="87" t="s">
        <v>1420</v>
      </c>
      <c r="DL352" s="62"/>
      <c r="DM352" s="67"/>
      <c r="DN352" s="67"/>
      <c r="DO352" s="67"/>
      <c r="DP352" s="67"/>
      <c r="DQ352" s="67"/>
      <c r="DR352" s="67"/>
      <c r="DS352" s="68"/>
    </row>
    <row r="353" spans="1:123" x14ac:dyDescent="0.3">
      <c r="A353" s="171" t="s">
        <v>374</v>
      </c>
      <c r="B353" s="40" t="s">
        <v>1214</v>
      </c>
      <c r="C353" s="40" t="s">
        <v>1215</v>
      </c>
      <c r="D353" s="40" t="s">
        <v>1245</v>
      </c>
      <c r="E353" s="40" t="s">
        <v>1238</v>
      </c>
      <c r="F353" s="40" t="s">
        <v>1246</v>
      </c>
      <c r="G353" s="40" t="s">
        <v>1421</v>
      </c>
      <c r="H353" s="40" t="s">
        <v>1036</v>
      </c>
      <c r="I353" s="43">
        <v>0</v>
      </c>
      <c r="J353" s="43">
        <v>0</v>
      </c>
      <c r="K353" s="43">
        <v>0</v>
      </c>
      <c r="L353" s="43">
        <v>0</v>
      </c>
      <c r="M353" s="43">
        <v>0</v>
      </c>
      <c r="N353" s="43">
        <v>0</v>
      </c>
      <c r="O353" s="43">
        <f>N353*[3]Parameters!$B$40</f>
        <v>0</v>
      </c>
      <c r="P353" s="43">
        <v>0</v>
      </c>
      <c r="Q353" s="43">
        <v>0</v>
      </c>
      <c r="R353" s="43">
        <v>0</v>
      </c>
      <c r="S353" s="43">
        <v>0</v>
      </c>
      <c r="T353" s="43">
        <v>0</v>
      </c>
      <c r="U353" s="43">
        <v>0</v>
      </c>
      <c r="V353" s="43">
        <v>0</v>
      </c>
      <c r="W353" s="43">
        <v>0</v>
      </c>
      <c r="X353" s="43">
        <v>0</v>
      </c>
      <c r="Y353" s="43">
        <v>0</v>
      </c>
      <c r="Z353" s="43">
        <v>0</v>
      </c>
      <c r="AA353" s="43">
        <v>0</v>
      </c>
      <c r="AB353" s="43">
        <v>0</v>
      </c>
      <c r="AC353" s="43">
        <v>0</v>
      </c>
      <c r="AD353" s="43">
        <v>0</v>
      </c>
      <c r="AE353" s="44">
        <f>[3]Parameters!$B$38</f>
        <v>0.05</v>
      </c>
      <c r="AF353" s="44"/>
      <c r="AG353" s="44">
        <v>30</v>
      </c>
      <c r="AH353" s="44">
        <v>40</v>
      </c>
      <c r="AI353" s="46">
        <v>31.536000000000001</v>
      </c>
      <c r="AJ353" s="46" t="s">
        <v>1213</v>
      </c>
      <c r="AK353" s="46" t="s">
        <v>907</v>
      </c>
      <c r="AL353" s="46"/>
      <c r="AM353" s="47"/>
      <c r="AN353" s="47"/>
      <c r="AO353" s="47"/>
      <c r="AP353" s="47"/>
      <c r="AQ353" s="47"/>
      <c r="AR353" s="47"/>
      <c r="AS353" s="48"/>
      <c r="AT353" s="48"/>
      <c r="AU353" s="48"/>
      <c r="AV353" s="49"/>
      <c r="AW353" s="49"/>
      <c r="AX353" s="49"/>
      <c r="AY353" s="50" t="s">
        <v>841</v>
      </c>
      <c r="AZ353" s="50"/>
      <c r="BA353" s="50"/>
      <c r="BB353" s="51"/>
      <c r="BC353" s="51"/>
      <c r="BD353" s="51"/>
      <c r="BE353" s="51"/>
      <c r="BF353" s="51"/>
      <c r="BG353" s="51"/>
      <c r="BH353" s="52"/>
      <c r="BI353" s="52"/>
      <c r="BJ353" s="52"/>
      <c r="BK353" s="52"/>
      <c r="BL353" s="53"/>
      <c r="BM353" s="54"/>
      <c r="BN353" s="55"/>
      <c r="BO353" s="44"/>
      <c r="BP353" s="44"/>
      <c r="BQ353" s="44"/>
      <c r="BR353" s="44"/>
      <c r="BS353" s="44"/>
      <c r="BT353" s="44"/>
      <c r="BU353" s="56"/>
      <c r="BV353" s="50"/>
      <c r="BW353" s="50"/>
      <c r="BX353" s="50"/>
      <c r="BY353" s="50"/>
      <c r="BZ353" s="50"/>
      <c r="CA353" s="50"/>
      <c r="CB353" s="57"/>
      <c r="CC353" s="58">
        <v>10</v>
      </c>
      <c r="CD353" s="58">
        <v>10</v>
      </c>
      <c r="CE353" s="58">
        <v>10</v>
      </c>
      <c r="CF353" s="58">
        <v>10</v>
      </c>
      <c r="CG353" s="58">
        <v>10</v>
      </c>
      <c r="CH353" s="58">
        <v>10</v>
      </c>
      <c r="CI353" s="56"/>
      <c r="CJ353" s="59"/>
      <c r="CK353" s="59"/>
      <c r="CL353" s="59"/>
      <c r="CM353" s="59"/>
      <c r="CN353" s="59"/>
      <c r="CO353" s="59"/>
      <c r="CP353" s="60"/>
      <c r="CQ353" s="61"/>
      <c r="CR353" s="61"/>
      <c r="CS353" s="61"/>
      <c r="CT353" s="61"/>
      <c r="CU353" s="61"/>
      <c r="CV353" s="61"/>
      <c r="CW353" s="62"/>
      <c r="CX353" s="63"/>
      <c r="CY353" s="63"/>
      <c r="CZ353" s="63"/>
      <c r="DA353" s="63"/>
      <c r="DB353" s="63"/>
      <c r="DC353" s="63"/>
      <c r="DD353" s="64"/>
      <c r="DE353" s="65"/>
      <c r="DF353" s="65"/>
      <c r="DG353" s="65"/>
      <c r="DH353" s="65"/>
      <c r="DI353" s="65"/>
      <c r="DJ353" s="65"/>
      <c r="DK353" s="66" t="s">
        <v>1420</v>
      </c>
      <c r="DL353" s="62"/>
      <c r="DM353" s="67"/>
      <c r="DN353" s="67"/>
      <c r="DO353" s="67"/>
      <c r="DP353" s="67"/>
      <c r="DQ353" s="67"/>
      <c r="DR353" s="67"/>
      <c r="DS353" s="68"/>
    </row>
    <row r="354" spans="1:123" x14ac:dyDescent="0.3">
      <c r="A354" s="173" t="s">
        <v>375</v>
      </c>
      <c r="B354" s="172" t="s">
        <v>1214</v>
      </c>
      <c r="C354" s="172" t="s">
        <v>1215</v>
      </c>
      <c r="D354" s="172" t="s">
        <v>1238</v>
      </c>
      <c r="E354" s="172" t="s">
        <v>1241</v>
      </c>
      <c r="F354" s="172" t="s">
        <v>1239</v>
      </c>
      <c r="G354" s="172" t="s">
        <v>1422</v>
      </c>
      <c r="H354" s="172" t="s">
        <v>1036</v>
      </c>
      <c r="I354" s="42">
        <f t="shared" si="48"/>
        <v>115.56403119455751</v>
      </c>
      <c r="J354" s="43">
        <v>115.56403119455751</v>
      </c>
      <c r="K354" s="43">
        <v>115.56403119455751</v>
      </c>
      <c r="L354" s="43">
        <v>115.56403119455751</v>
      </c>
      <c r="M354" s="43">
        <v>115.56403119455751</v>
      </c>
      <c r="N354" s="43">
        <v>115.56403119455751</v>
      </c>
      <c r="O354" s="43">
        <v>115.56403119455751</v>
      </c>
      <c r="P354" s="44"/>
      <c r="Q354" s="43">
        <v>0</v>
      </c>
      <c r="R354" s="43">
        <v>0</v>
      </c>
      <c r="S354" s="43">
        <v>0</v>
      </c>
      <c r="T354" s="43">
        <v>0</v>
      </c>
      <c r="U354" s="43">
        <v>0</v>
      </c>
      <c r="V354" s="43">
        <v>0</v>
      </c>
      <c r="W354" s="43">
        <v>0</v>
      </c>
      <c r="X354" s="43">
        <v>0</v>
      </c>
      <c r="Y354" s="43">
        <v>0</v>
      </c>
      <c r="Z354" s="43">
        <v>0</v>
      </c>
      <c r="AA354" s="43">
        <v>0</v>
      </c>
      <c r="AB354" s="43">
        <v>0</v>
      </c>
      <c r="AC354" s="43">
        <v>0</v>
      </c>
      <c r="AD354" s="43">
        <v>0</v>
      </c>
      <c r="AE354" s="44">
        <f>[3]Parameters!$B$38</f>
        <v>0.05</v>
      </c>
      <c r="AF354" s="44"/>
      <c r="AG354" s="44">
        <v>30</v>
      </c>
      <c r="AH354" s="44">
        <v>40</v>
      </c>
      <c r="AI354" s="46">
        <v>31.536000000000001</v>
      </c>
      <c r="AJ354" s="46" t="s">
        <v>1213</v>
      </c>
      <c r="AK354" s="46" t="s">
        <v>907</v>
      </c>
      <c r="AL354" s="46"/>
      <c r="AM354" s="47"/>
      <c r="AN354" s="47"/>
      <c r="AO354" s="47"/>
      <c r="AP354" s="47"/>
      <c r="AQ354" s="47"/>
      <c r="AR354" s="47"/>
      <c r="AS354" s="48"/>
      <c r="AT354" s="48"/>
      <c r="AU354" s="48"/>
      <c r="AV354" s="49"/>
      <c r="AW354" s="49"/>
      <c r="AX354" s="49"/>
      <c r="AY354" s="50" t="s">
        <v>841</v>
      </c>
      <c r="AZ354" s="50"/>
      <c r="BA354" s="50"/>
      <c r="BB354" s="51"/>
      <c r="BC354" s="51"/>
      <c r="BD354" s="51"/>
      <c r="BE354" s="51"/>
      <c r="BF354" s="51"/>
      <c r="BG354" s="51"/>
      <c r="BH354" s="52"/>
      <c r="BI354" s="52"/>
      <c r="BJ354" s="52"/>
      <c r="BK354" s="52"/>
      <c r="BL354" s="53"/>
      <c r="BM354" s="54"/>
      <c r="BN354" s="55"/>
      <c r="BO354" s="44"/>
      <c r="BP354" s="44"/>
      <c r="BQ354" s="44"/>
      <c r="BR354" s="44"/>
      <c r="BS354" s="44"/>
      <c r="BT354" s="44"/>
      <c r="BU354" s="56"/>
      <c r="BV354" s="50"/>
      <c r="BW354" s="50"/>
      <c r="BX354" s="50"/>
      <c r="BY354" s="50"/>
      <c r="BZ354" s="50"/>
      <c r="CA354" s="50"/>
      <c r="CB354" s="57"/>
      <c r="CC354" s="58">
        <v>10</v>
      </c>
      <c r="CD354" s="58">
        <v>10</v>
      </c>
      <c r="CE354" s="58">
        <v>10</v>
      </c>
      <c r="CF354" s="58">
        <v>10</v>
      </c>
      <c r="CG354" s="58">
        <v>10</v>
      </c>
      <c r="CH354" s="58">
        <v>10</v>
      </c>
      <c r="CI354" s="56"/>
      <c r="CJ354" s="59"/>
      <c r="CK354" s="59"/>
      <c r="CL354" s="59"/>
      <c r="CM354" s="59"/>
      <c r="CN354" s="59"/>
      <c r="CO354" s="59"/>
      <c r="CP354" s="60"/>
      <c r="CQ354" s="61"/>
      <c r="CR354" s="61"/>
      <c r="CS354" s="61"/>
      <c r="CT354" s="61"/>
      <c r="CU354" s="61"/>
      <c r="CV354" s="61"/>
      <c r="CW354" s="62"/>
      <c r="CX354" s="63"/>
      <c r="CY354" s="63"/>
      <c r="CZ354" s="63"/>
      <c r="DA354" s="63"/>
      <c r="DB354" s="63"/>
      <c r="DC354" s="63"/>
      <c r="DD354" s="64"/>
      <c r="DE354" s="65"/>
      <c r="DF354" s="65"/>
      <c r="DG354" s="65"/>
      <c r="DH354" s="65"/>
      <c r="DI354" s="65"/>
      <c r="DJ354" s="65"/>
      <c r="DK354" s="87" t="s">
        <v>1420</v>
      </c>
      <c r="DL354" s="62"/>
      <c r="DM354" s="67"/>
      <c r="DN354" s="67"/>
      <c r="DO354" s="67"/>
      <c r="DP354" s="67"/>
      <c r="DQ354" s="67"/>
      <c r="DR354" s="67"/>
      <c r="DS354" s="68"/>
    </row>
    <row r="355" spans="1:123" x14ac:dyDescent="0.3">
      <c r="A355" s="171" t="s">
        <v>376</v>
      </c>
      <c r="B355" s="40" t="s">
        <v>1214</v>
      </c>
      <c r="C355" s="40" t="s">
        <v>1215</v>
      </c>
      <c r="D355" s="40" t="s">
        <v>1241</v>
      </c>
      <c r="E355" s="40" t="s">
        <v>1238</v>
      </c>
      <c r="F355" s="40" t="s">
        <v>1242</v>
      </c>
      <c r="G355" s="40" t="s">
        <v>1421</v>
      </c>
      <c r="H355" s="40" t="s">
        <v>1036</v>
      </c>
      <c r="I355" s="43">
        <v>0</v>
      </c>
      <c r="J355" s="43">
        <v>0</v>
      </c>
      <c r="K355" s="43">
        <v>0</v>
      </c>
      <c r="L355" s="43">
        <v>0</v>
      </c>
      <c r="M355" s="43">
        <v>0</v>
      </c>
      <c r="N355" s="43">
        <v>0</v>
      </c>
      <c r="O355" s="43">
        <f>N355*[3]Parameters!$B$40</f>
        <v>0</v>
      </c>
      <c r="P355" s="43">
        <v>0</v>
      </c>
      <c r="Q355" s="43">
        <v>0</v>
      </c>
      <c r="R355" s="43">
        <v>0</v>
      </c>
      <c r="S355" s="43">
        <v>0</v>
      </c>
      <c r="T355" s="43">
        <v>0</v>
      </c>
      <c r="U355" s="43">
        <v>0</v>
      </c>
      <c r="V355" s="43">
        <v>0</v>
      </c>
      <c r="W355" s="43">
        <v>0</v>
      </c>
      <c r="X355" s="43">
        <v>0</v>
      </c>
      <c r="Y355" s="43">
        <v>0</v>
      </c>
      <c r="Z355" s="43">
        <v>0</v>
      </c>
      <c r="AA355" s="43">
        <v>0</v>
      </c>
      <c r="AB355" s="43">
        <v>0</v>
      </c>
      <c r="AC355" s="43">
        <v>0</v>
      </c>
      <c r="AD355" s="43">
        <v>0</v>
      </c>
      <c r="AE355" s="44">
        <f>[3]Parameters!$B$38</f>
        <v>0.05</v>
      </c>
      <c r="AF355" s="44"/>
      <c r="AG355" s="44">
        <v>30</v>
      </c>
      <c r="AH355" s="44">
        <v>40</v>
      </c>
      <c r="AI355" s="46">
        <v>31.536000000000001</v>
      </c>
      <c r="AJ355" s="46" t="s">
        <v>1213</v>
      </c>
      <c r="AK355" s="46" t="s">
        <v>907</v>
      </c>
      <c r="AL355" s="46"/>
      <c r="AM355" s="47"/>
      <c r="AN355" s="47"/>
      <c r="AO355" s="47"/>
      <c r="AP355" s="47"/>
      <c r="AQ355" s="47"/>
      <c r="AR355" s="47"/>
      <c r="AS355" s="48"/>
      <c r="AT355" s="48"/>
      <c r="AU355" s="48"/>
      <c r="AV355" s="49"/>
      <c r="AW355" s="49"/>
      <c r="AX355" s="49"/>
      <c r="AY355" s="50" t="s">
        <v>841</v>
      </c>
      <c r="AZ355" s="50"/>
      <c r="BA355" s="50"/>
      <c r="BB355" s="51"/>
      <c r="BC355" s="51"/>
      <c r="BD355" s="51"/>
      <c r="BE355" s="51"/>
      <c r="BF355" s="51"/>
      <c r="BG355" s="51"/>
      <c r="BH355" s="52"/>
      <c r="BI355" s="52"/>
      <c r="BJ355" s="52"/>
      <c r="BK355" s="52"/>
      <c r="BL355" s="53"/>
      <c r="BM355" s="54"/>
      <c r="BN355" s="55"/>
      <c r="BO355" s="44"/>
      <c r="BP355" s="44"/>
      <c r="BQ355" s="44"/>
      <c r="BR355" s="44"/>
      <c r="BS355" s="44"/>
      <c r="BT355" s="44"/>
      <c r="BU355" s="56"/>
      <c r="BV355" s="50"/>
      <c r="BW355" s="50"/>
      <c r="BX355" s="50"/>
      <c r="BY355" s="50"/>
      <c r="BZ355" s="50"/>
      <c r="CA355" s="50"/>
      <c r="CB355" s="57"/>
      <c r="CC355" s="58">
        <v>10</v>
      </c>
      <c r="CD355" s="58">
        <v>10</v>
      </c>
      <c r="CE355" s="58">
        <v>10</v>
      </c>
      <c r="CF355" s="58">
        <v>10</v>
      </c>
      <c r="CG355" s="58">
        <v>10</v>
      </c>
      <c r="CH355" s="58">
        <v>10</v>
      </c>
      <c r="CI355" s="56"/>
      <c r="CJ355" s="59"/>
      <c r="CK355" s="59"/>
      <c r="CL355" s="59"/>
      <c r="CM355" s="59"/>
      <c r="CN355" s="59"/>
      <c r="CO355" s="59"/>
      <c r="CP355" s="60"/>
      <c r="CQ355" s="61"/>
      <c r="CR355" s="61"/>
      <c r="CS355" s="61"/>
      <c r="CT355" s="61"/>
      <c r="CU355" s="61"/>
      <c r="CV355" s="61"/>
      <c r="CW355" s="62"/>
      <c r="CX355" s="63"/>
      <c r="CY355" s="63"/>
      <c r="CZ355" s="63"/>
      <c r="DA355" s="63"/>
      <c r="DB355" s="63"/>
      <c r="DC355" s="63"/>
      <c r="DD355" s="64"/>
      <c r="DE355" s="65"/>
      <c r="DF355" s="65"/>
      <c r="DG355" s="65"/>
      <c r="DH355" s="65"/>
      <c r="DI355" s="65"/>
      <c r="DJ355" s="65"/>
      <c r="DK355" s="66" t="s">
        <v>1420</v>
      </c>
      <c r="DL355" s="62"/>
      <c r="DM355" s="67"/>
      <c r="DN355" s="67"/>
      <c r="DO355" s="67"/>
      <c r="DP355" s="67"/>
      <c r="DQ355" s="67"/>
      <c r="DR355" s="67"/>
      <c r="DS355" s="68"/>
    </row>
    <row r="356" spans="1:123" x14ac:dyDescent="0.3">
      <c r="A356" s="173" t="s">
        <v>377</v>
      </c>
      <c r="B356" s="172" t="s">
        <v>1214</v>
      </c>
      <c r="C356" s="172" t="s">
        <v>1215</v>
      </c>
      <c r="D356" s="172" t="s">
        <v>1238</v>
      </c>
      <c r="E356" s="172" t="s">
        <v>1235</v>
      </c>
      <c r="F356" s="172" t="s">
        <v>1239</v>
      </c>
      <c r="G356" s="172" t="s">
        <v>682</v>
      </c>
      <c r="H356" s="172" t="s">
        <v>1036</v>
      </c>
      <c r="I356" s="42">
        <f t="shared" si="48"/>
        <v>122.08105321595684</v>
      </c>
      <c r="J356" s="43">
        <v>122.08105321595684</v>
      </c>
      <c r="K356" s="43">
        <v>122.08105321595684</v>
      </c>
      <c r="L356" s="43">
        <v>122.08105321595684</v>
      </c>
      <c r="M356" s="43">
        <v>122.08105321595684</v>
      </c>
      <c r="N356" s="43">
        <v>122.08105321595684</v>
      </c>
      <c r="O356" s="43">
        <f>N356*[3]Parameters!$B$40</f>
        <v>122.08105321595684</v>
      </c>
      <c r="P356" s="44"/>
      <c r="Q356" s="43">
        <v>0</v>
      </c>
      <c r="R356" s="43">
        <v>0</v>
      </c>
      <c r="S356" s="43">
        <v>0</v>
      </c>
      <c r="T356" s="43">
        <v>0</v>
      </c>
      <c r="U356" s="43">
        <v>0</v>
      </c>
      <c r="V356" s="43">
        <v>0</v>
      </c>
      <c r="W356" s="43">
        <v>0</v>
      </c>
      <c r="X356" s="43">
        <v>0</v>
      </c>
      <c r="Y356" s="43">
        <v>0</v>
      </c>
      <c r="Z356" s="43">
        <v>0</v>
      </c>
      <c r="AA356" s="43">
        <v>0</v>
      </c>
      <c r="AB356" s="43">
        <v>0</v>
      </c>
      <c r="AC356" s="43">
        <v>0</v>
      </c>
      <c r="AD356" s="43">
        <v>0</v>
      </c>
      <c r="AE356" s="44">
        <f>[3]Parameters!$B$38</f>
        <v>0.05</v>
      </c>
      <c r="AF356" s="44"/>
      <c r="AG356" s="44">
        <v>30</v>
      </c>
      <c r="AH356" s="44">
        <v>40</v>
      </c>
      <c r="AI356" s="46">
        <v>31.536000000000001</v>
      </c>
      <c r="AJ356" s="46" t="s">
        <v>1213</v>
      </c>
      <c r="AK356" s="46" t="s">
        <v>907</v>
      </c>
      <c r="AL356" s="46"/>
      <c r="AM356" s="47"/>
      <c r="AN356" s="47"/>
      <c r="AO356" s="47"/>
      <c r="AP356" s="47"/>
      <c r="AQ356" s="47"/>
      <c r="AR356" s="47"/>
      <c r="AS356" s="48"/>
      <c r="AT356" s="48"/>
      <c r="AU356" s="48"/>
      <c r="AV356" s="49"/>
      <c r="AW356" s="49"/>
      <c r="AX356" s="49"/>
      <c r="AY356" s="50" t="s">
        <v>841</v>
      </c>
      <c r="AZ356" s="50"/>
      <c r="BA356" s="50"/>
      <c r="BB356" s="51"/>
      <c r="BC356" s="51"/>
      <c r="BD356" s="51"/>
      <c r="BE356" s="51"/>
      <c r="BF356" s="51"/>
      <c r="BG356" s="51"/>
      <c r="BH356" s="52"/>
      <c r="BI356" s="52"/>
      <c r="BJ356" s="52"/>
      <c r="BK356" s="52"/>
      <c r="BL356" s="53"/>
      <c r="BM356" s="54"/>
      <c r="BN356" s="55"/>
      <c r="BO356" s="44"/>
      <c r="BP356" s="44"/>
      <c r="BQ356" s="44"/>
      <c r="BR356" s="44"/>
      <c r="BS356" s="44"/>
      <c r="BT356" s="44"/>
      <c r="BU356" s="56"/>
      <c r="BV356" s="50"/>
      <c r="BW356" s="50"/>
      <c r="BX356" s="50"/>
      <c r="BY356" s="50"/>
      <c r="BZ356" s="50"/>
      <c r="CA356" s="50"/>
      <c r="CB356" s="57"/>
      <c r="CC356" s="58">
        <v>10</v>
      </c>
      <c r="CD356" s="58">
        <v>10</v>
      </c>
      <c r="CE356" s="58">
        <v>10</v>
      </c>
      <c r="CF356" s="58">
        <v>10</v>
      </c>
      <c r="CG356" s="58">
        <v>10</v>
      </c>
      <c r="CH356" s="58">
        <v>10</v>
      </c>
      <c r="CI356" s="56"/>
      <c r="CJ356" s="59"/>
      <c r="CK356" s="59"/>
      <c r="CL356" s="59"/>
      <c r="CM356" s="59"/>
      <c r="CN356" s="59"/>
      <c r="CO356" s="59"/>
      <c r="CP356" s="60"/>
      <c r="CQ356" s="61"/>
      <c r="CR356" s="61"/>
      <c r="CS356" s="61"/>
      <c r="CT356" s="61"/>
      <c r="CU356" s="61"/>
      <c r="CV356" s="61"/>
      <c r="CW356" s="62"/>
      <c r="CX356" s="63"/>
      <c r="CY356" s="63"/>
      <c r="CZ356" s="63"/>
      <c r="DA356" s="63"/>
      <c r="DB356" s="63"/>
      <c r="DC356" s="63"/>
      <c r="DD356" s="64"/>
      <c r="DE356" s="65"/>
      <c r="DF356" s="65"/>
      <c r="DG356" s="65"/>
      <c r="DH356" s="65"/>
      <c r="DI356" s="65"/>
      <c r="DJ356" s="65"/>
      <c r="DK356" s="87" t="s">
        <v>1420</v>
      </c>
      <c r="DL356" s="62"/>
      <c r="DM356" s="67"/>
      <c r="DN356" s="67"/>
      <c r="DO356" s="67"/>
      <c r="DP356" s="67"/>
      <c r="DQ356" s="67"/>
      <c r="DR356" s="67"/>
      <c r="DS356" s="68"/>
    </row>
    <row r="357" spans="1:123" x14ac:dyDescent="0.3">
      <c r="A357" s="171" t="s">
        <v>378</v>
      </c>
      <c r="B357" s="40" t="s">
        <v>1214</v>
      </c>
      <c r="C357" s="40" t="s">
        <v>1215</v>
      </c>
      <c r="D357" s="40" t="s">
        <v>1235</v>
      </c>
      <c r="E357" s="40" t="s">
        <v>1238</v>
      </c>
      <c r="F357" s="40" t="s">
        <v>1236</v>
      </c>
      <c r="G357" s="40" t="s">
        <v>1421</v>
      </c>
      <c r="H357" s="40" t="s">
        <v>1036</v>
      </c>
      <c r="I357" s="43">
        <v>0</v>
      </c>
      <c r="J357" s="43">
        <v>0</v>
      </c>
      <c r="K357" s="43">
        <v>0</v>
      </c>
      <c r="L357" s="43">
        <v>0</v>
      </c>
      <c r="M357" s="43">
        <v>0</v>
      </c>
      <c r="N357" s="43">
        <v>0</v>
      </c>
      <c r="O357" s="43">
        <f>N357*[3]Parameters!$B$40</f>
        <v>0</v>
      </c>
      <c r="P357" s="43">
        <v>0</v>
      </c>
      <c r="Q357" s="43">
        <v>0</v>
      </c>
      <c r="R357" s="43">
        <v>0</v>
      </c>
      <c r="S357" s="43">
        <v>0</v>
      </c>
      <c r="T357" s="43">
        <v>0</v>
      </c>
      <c r="U357" s="43">
        <v>0</v>
      </c>
      <c r="V357" s="43">
        <v>0</v>
      </c>
      <c r="W357" s="43">
        <v>0</v>
      </c>
      <c r="X357" s="43">
        <v>0</v>
      </c>
      <c r="Y357" s="43">
        <v>0</v>
      </c>
      <c r="Z357" s="43">
        <v>0</v>
      </c>
      <c r="AA357" s="43">
        <v>0</v>
      </c>
      <c r="AB357" s="43">
        <v>0</v>
      </c>
      <c r="AC357" s="43">
        <v>0</v>
      </c>
      <c r="AD357" s="43">
        <v>0</v>
      </c>
      <c r="AE357" s="44">
        <f>[3]Parameters!$B$38</f>
        <v>0.05</v>
      </c>
      <c r="AF357" s="44"/>
      <c r="AG357" s="44">
        <v>30</v>
      </c>
      <c r="AH357" s="44">
        <v>40</v>
      </c>
      <c r="AI357" s="46">
        <v>31.536000000000001</v>
      </c>
      <c r="AJ357" s="46" t="s">
        <v>1213</v>
      </c>
      <c r="AK357" s="46" t="s">
        <v>907</v>
      </c>
      <c r="AL357" s="46"/>
      <c r="AM357" s="47"/>
      <c r="AN357" s="47"/>
      <c r="AO357" s="47"/>
      <c r="AP357" s="47"/>
      <c r="AQ357" s="47"/>
      <c r="AR357" s="47"/>
      <c r="AS357" s="48"/>
      <c r="AT357" s="48"/>
      <c r="AU357" s="48"/>
      <c r="AV357" s="49"/>
      <c r="AW357" s="49"/>
      <c r="AX357" s="49"/>
      <c r="AY357" s="50" t="s">
        <v>841</v>
      </c>
      <c r="AZ357" s="50"/>
      <c r="BA357" s="50"/>
      <c r="BB357" s="51"/>
      <c r="BC357" s="51"/>
      <c r="BD357" s="51"/>
      <c r="BE357" s="51"/>
      <c r="BF357" s="51"/>
      <c r="BG357" s="51"/>
      <c r="BH357" s="52"/>
      <c r="BI357" s="52"/>
      <c r="BJ357" s="52"/>
      <c r="BK357" s="52"/>
      <c r="BL357" s="53"/>
      <c r="BM357" s="54"/>
      <c r="BN357" s="55"/>
      <c r="BO357" s="44"/>
      <c r="BP357" s="44"/>
      <c r="BQ357" s="44"/>
      <c r="BR357" s="44"/>
      <c r="BS357" s="44"/>
      <c r="BT357" s="44"/>
      <c r="BU357" s="56"/>
      <c r="BV357" s="50"/>
      <c r="BW357" s="50"/>
      <c r="BX357" s="50"/>
      <c r="BY357" s="50"/>
      <c r="BZ357" s="50"/>
      <c r="CA357" s="50"/>
      <c r="CB357" s="57"/>
      <c r="CC357" s="58">
        <v>10</v>
      </c>
      <c r="CD357" s="58">
        <v>10</v>
      </c>
      <c r="CE357" s="58">
        <v>10</v>
      </c>
      <c r="CF357" s="58">
        <v>10</v>
      </c>
      <c r="CG357" s="58">
        <v>10</v>
      </c>
      <c r="CH357" s="58">
        <v>10</v>
      </c>
      <c r="CI357" s="56"/>
      <c r="CJ357" s="59"/>
      <c r="CK357" s="59"/>
      <c r="CL357" s="59"/>
      <c r="CM357" s="59"/>
      <c r="CN357" s="59"/>
      <c r="CO357" s="59"/>
      <c r="CP357" s="60"/>
      <c r="CQ357" s="61"/>
      <c r="CR357" s="61"/>
      <c r="CS357" s="61"/>
      <c r="CT357" s="61"/>
      <c r="CU357" s="61"/>
      <c r="CV357" s="61"/>
      <c r="CW357" s="62"/>
      <c r="CX357" s="63"/>
      <c r="CY357" s="63"/>
      <c r="CZ357" s="63"/>
      <c r="DA357" s="63"/>
      <c r="DB357" s="63"/>
      <c r="DC357" s="63"/>
      <c r="DD357" s="64"/>
      <c r="DE357" s="65"/>
      <c r="DF357" s="65"/>
      <c r="DG357" s="65"/>
      <c r="DH357" s="65"/>
      <c r="DI357" s="65"/>
      <c r="DJ357" s="65"/>
      <c r="DK357" s="66" t="s">
        <v>1420</v>
      </c>
      <c r="DL357" s="62"/>
      <c r="DM357" s="67"/>
      <c r="DN357" s="67"/>
      <c r="DO357" s="67"/>
      <c r="DP357" s="67"/>
      <c r="DQ357" s="67"/>
      <c r="DR357" s="67"/>
      <c r="DS357" s="68"/>
    </row>
    <row r="358" spans="1:123" x14ac:dyDescent="0.3">
      <c r="A358" s="173" t="s">
        <v>379</v>
      </c>
      <c r="B358" s="172" t="s">
        <v>1214</v>
      </c>
      <c r="C358" s="172" t="s">
        <v>1215</v>
      </c>
      <c r="D358" s="172" t="s">
        <v>1249</v>
      </c>
      <c r="E358" s="172" t="s">
        <v>1254</v>
      </c>
      <c r="F358" s="172" t="s">
        <v>1250</v>
      </c>
      <c r="G358" s="172" t="s">
        <v>693</v>
      </c>
      <c r="H358" s="172" t="s">
        <v>1036</v>
      </c>
      <c r="I358" s="42">
        <f t="shared" si="48"/>
        <v>207.53779046712663</v>
      </c>
      <c r="J358" s="43">
        <v>207.53779046712663</v>
      </c>
      <c r="K358" s="43">
        <v>207.53779046712663</v>
      </c>
      <c r="L358" s="43">
        <v>207.53779046712663</v>
      </c>
      <c r="M358" s="43">
        <v>207.53779046712663</v>
      </c>
      <c r="N358" s="43">
        <v>207.53779046712663</v>
      </c>
      <c r="O358" s="43">
        <f>N358*[3]Parameters!$B$40</f>
        <v>207.53779046712663</v>
      </c>
      <c r="P358" s="44"/>
      <c r="Q358" s="43">
        <v>0</v>
      </c>
      <c r="R358" s="43">
        <v>0</v>
      </c>
      <c r="S358" s="43">
        <v>0</v>
      </c>
      <c r="T358" s="43">
        <v>0</v>
      </c>
      <c r="U358" s="43">
        <v>0</v>
      </c>
      <c r="V358" s="43">
        <v>0</v>
      </c>
      <c r="W358" s="43">
        <v>0</v>
      </c>
      <c r="X358" s="43">
        <v>0</v>
      </c>
      <c r="Y358" s="43">
        <v>0</v>
      </c>
      <c r="Z358" s="43">
        <v>0</v>
      </c>
      <c r="AA358" s="43">
        <v>0</v>
      </c>
      <c r="AB358" s="43">
        <v>0</v>
      </c>
      <c r="AC358" s="43">
        <v>0</v>
      </c>
      <c r="AD358" s="43">
        <v>0</v>
      </c>
      <c r="AE358" s="44">
        <f>[3]Parameters!$B$38</f>
        <v>0.05</v>
      </c>
      <c r="AF358" s="44"/>
      <c r="AG358" s="44">
        <v>30</v>
      </c>
      <c r="AH358" s="44">
        <v>40</v>
      </c>
      <c r="AI358" s="46">
        <v>31.536000000000001</v>
      </c>
      <c r="AJ358" s="46" t="s">
        <v>1213</v>
      </c>
      <c r="AK358" s="46" t="s">
        <v>907</v>
      </c>
      <c r="AL358" s="46"/>
      <c r="AM358" s="47"/>
      <c r="AN358" s="47"/>
      <c r="AO358" s="47"/>
      <c r="AP358" s="47"/>
      <c r="AQ358" s="47"/>
      <c r="AR358" s="47"/>
      <c r="AS358" s="48"/>
      <c r="AT358" s="48"/>
      <c r="AU358" s="48"/>
      <c r="AV358" s="49"/>
      <c r="AW358" s="49"/>
      <c r="AX358" s="49"/>
      <c r="AY358" s="50" t="s">
        <v>841</v>
      </c>
      <c r="AZ358" s="50"/>
      <c r="BA358" s="50"/>
      <c r="BB358" s="51"/>
      <c r="BC358" s="51"/>
      <c r="BD358" s="51"/>
      <c r="BE358" s="51"/>
      <c r="BF358" s="51"/>
      <c r="BG358" s="51"/>
      <c r="BH358" s="52"/>
      <c r="BI358" s="52"/>
      <c r="BJ358" s="52"/>
      <c r="BK358" s="52"/>
      <c r="BL358" s="53"/>
      <c r="BM358" s="54"/>
      <c r="BN358" s="55"/>
      <c r="BO358" s="44"/>
      <c r="BP358" s="44"/>
      <c r="BQ358" s="44"/>
      <c r="BR358" s="44"/>
      <c r="BS358" s="44"/>
      <c r="BT358" s="44"/>
      <c r="BU358" s="56"/>
      <c r="BV358" s="50"/>
      <c r="BW358" s="50"/>
      <c r="BX358" s="50"/>
      <c r="BY358" s="50"/>
      <c r="BZ358" s="50"/>
      <c r="CA358" s="50"/>
      <c r="CB358" s="57"/>
      <c r="CC358" s="58">
        <v>10</v>
      </c>
      <c r="CD358" s="58">
        <v>10</v>
      </c>
      <c r="CE358" s="58">
        <v>10</v>
      </c>
      <c r="CF358" s="58">
        <v>10</v>
      </c>
      <c r="CG358" s="58">
        <v>10</v>
      </c>
      <c r="CH358" s="58">
        <v>10</v>
      </c>
      <c r="CI358" s="56"/>
      <c r="CJ358" s="59"/>
      <c r="CK358" s="59"/>
      <c r="CL358" s="59"/>
      <c r="CM358" s="59"/>
      <c r="CN358" s="59"/>
      <c r="CO358" s="59"/>
      <c r="CP358" s="60"/>
      <c r="CQ358" s="61"/>
      <c r="CR358" s="61"/>
      <c r="CS358" s="61"/>
      <c r="CT358" s="61"/>
      <c r="CU358" s="61"/>
      <c r="CV358" s="61"/>
      <c r="CW358" s="62"/>
      <c r="CX358" s="63"/>
      <c r="CY358" s="63"/>
      <c r="CZ358" s="63"/>
      <c r="DA358" s="63"/>
      <c r="DB358" s="63"/>
      <c r="DC358" s="63"/>
      <c r="DD358" s="64"/>
      <c r="DE358" s="65"/>
      <c r="DF358" s="65"/>
      <c r="DG358" s="65"/>
      <c r="DH358" s="65"/>
      <c r="DI358" s="65"/>
      <c r="DJ358" s="65"/>
      <c r="DK358" s="87" t="s">
        <v>1420</v>
      </c>
      <c r="DL358" s="62"/>
      <c r="DM358" s="67"/>
      <c r="DN358" s="67"/>
      <c r="DO358" s="67"/>
      <c r="DP358" s="67"/>
      <c r="DQ358" s="67"/>
      <c r="DR358" s="67"/>
      <c r="DS358" s="68"/>
    </row>
    <row r="359" spans="1:123" x14ac:dyDescent="0.3">
      <c r="A359" s="171" t="s">
        <v>380</v>
      </c>
      <c r="B359" s="40" t="s">
        <v>1214</v>
      </c>
      <c r="C359" s="40" t="s">
        <v>1215</v>
      </c>
      <c r="D359" s="40" t="s">
        <v>1254</v>
      </c>
      <c r="E359" s="40" t="s">
        <v>1249</v>
      </c>
      <c r="F359" s="40" t="s">
        <v>1255</v>
      </c>
      <c r="G359" s="40" t="s">
        <v>691</v>
      </c>
      <c r="H359" s="40" t="s">
        <v>1036</v>
      </c>
      <c r="I359" s="43">
        <v>0</v>
      </c>
      <c r="J359" s="43">
        <v>0</v>
      </c>
      <c r="K359" s="43">
        <v>0</v>
      </c>
      <c r="L359" s="43">
        <v>0</v>
      </c>
      <c r="M359" s="43">
        <v>0</v>
      </c>
      <c r="N359" s="43">
        <v>0</v>
      </c>
      <c r="O359" s="43">
        <f>N359*[3]Parameters!$B$40</f>
        <v>0</v>
      </c>
      <c r="P359" s="43">
        <v>0</v>
      </c>
      <c r="Q359" s="43">
        <v>0</v>
      </c>
      <c r="R359" s="43">
        <v>0</v>
      </c>
      <c r="S359" s="43">
        <v>0</v>
      </c>
      <c r="T359" s="43">
        <v>0</v>
      </c>
      <c r="U359" s="43">
        <v>0</v>
      </c>
      <c r="V359" s="43">
        <v>0</v>
      </c>
      <c r="W359" s="43">
        <v>0</v>
      </c>
      <c r="X359" s="43">
        <v>0</v>
      </c>
      <c r="Y359" s="43">
        <v>0</v>
      </c>
      <c r="Z359" s="43">
        <v>0</v>
      </c>
      <c r="AA359" s="43">
        <v>0</v>
      </c>
      <c r="AB359" s="43">
        <v>0</v>
      </c>
      <c r="AC359" s="43">
        <v>0</v>
      </c>
      <c r="AD359" s="43">
        <v>0</v>
      </c>
      <c r="AE359" s="44">
        <f>[3]Parameters!$B$38</f>
        <v>0.05</v>
      </c>
      <c r="AF359" s="44"/>
      <c r="AG359" s="44">
        <v>30</v>
      </c>
      <c r="AH359" s="44">
        <v>40</v>
      </c>
      <c r="AI359" s="46">
        <v>31.536000000000001</v>
      </c>
      <c r="AJ359" s="46" t="s">
        <v>1213</v>
      </c>
      <c r="AK359" s="46" t="s">
        <v>907</v>
      </c>
      <c r="AL359" s="46"/>
      <c r="AM359" s="47"/>
      <c r="AN359" s="47"/>
      <c r="AO359" s="47"/>
      <c r="AP359" s="47"/>
      <c r="AQ359" s="47"/>
      <c r="AR359" s="47"/>
      <c r="AS359" s="48"/>
      <c r="AT359" s="48"/>
      <c r="AU359" s="48"/>
      <c r="AV359" s="49"/>
      <c r="AW359" s="49"/>
      <c r="AX359" s="49"/>
      <c r="AY359" s="50" t="s">
        <v>841</v>
      </c>
      <c r="AZ359" s="50"/>
      <c r="BA359" s="50"/>
      <c r="BB359" s="51"/>
      <c r="BC359" s="51"/>
      <c r="BD359" s="51"/>
      <c r="BE359" s="51"/>
      <c r="BF359" s="51"/>
      <c r="BG359" s="51"/>
      <c r="BH359" s="52"/>
      <c r="BI359" s="52"/>
      <c r="BJ359" s="52"/>
      <c r="BK359" s="52"/>
      <c r="BL359" s="53"/>
      <c r="BM359" s="54"/>
      <c r="BN359" s="55"/>
      <c r="BO359" s="44"/>
      <c r="BP359" s="44"/>
      <c r="BQ359" s="44"/>
      <c r="BR359" s="44"/>
      <c r="BS359" s="44"/>
      <c r="BT359" s="44"/>
      <c r="BU359" s="56"/>
      <c r="BV359" s="50"/>
      <c r="BW359" s="50"/>
      <c r="BX359" s="50"/>
      <c r="BY359" s="50"/>
      <c r="BZ359" s="50"/>
      <c r="CA359" s="50"/>
      <c r="CB359" s="57"/>
      <c r="CC359" s="58">
        <v>10</v>
      </c>
      <c r="CD359" s="58">
        <v>10</v>
      </c>
      <c r="CE359" s="58">
        <v>10</v>
      </c>
      <c r="CF359" s="58">
        <v>10</v>
      </c>
      <c r="CG359" s="58">
        <v>10</v>
      </c>
      <c r="CH359" s="58">
        <v>10</v>
      </c>
      <c r="CI359" s="56"/>
      <c r="CJ359" s="59"/>
      <c r="CK359" s="59"/>
      <c r="CL359" s="59"/>
      <c r="CM359" s="59"/>
      <c r="CN359" s="59"/>
      <c r="CO359" s="59"/>
      <c r="CP359" s="60"/>
      <c r="CQ359" s="61"/>
      <c r="CR359" s="61"/>
      <c r="CS359" s="61"/>
      <c r="CT359" s="61"/>
      <c r="CU359" s="61"/>
      <c r="CV359" s="61"/>
      <c r="CW359" s="62"/>
      <c r="CX359" s="63"/>
      <c r="CY359" s="63"/>
      <c r="CZ359" s="63"/>
      <c r="DA359" s="63"/>
      <c r="DB359" s="63"/>
      <c r="DC359" s="63"/>
      <c r="DD359" s="64"/>
      <c r="DE359" s="65"/>
      <c r="DF359" s="65"/>
      <c r="DG359" s="65"/>
      <c r="DH359" s="65"/>
      <c r="DI359" s="65"/>
      <c r="DJ359" s="65"/>
      <c r="DK359" s="66" t="s">
        <v>1420</v>
      </c>
      <c r="DL359" s="62"/>
      <c r="DM359" s="67"/>
      <c r="DN359" s="67"/>
      <c r="DO359" s="67"/>
      <c r="DP359" s="67"/>
      <c r="DQ359" s="67"/>
      <c r="DR359" s="67"/>
      <c r="DS359" s="68"/>
    </row>
    <row r="360" spans="1:123" x14ac:dyDescent="0.3">
      <c r="A360" s="173" t="s">
        <v>381</v>
      </c>
      <c r="B360" s="172" t="s">
        <v>1214</v>
      </c>
      <c r="C360" s="172" t="s">
        <v>1215</v>
      </c>
      <c r="D360" s="172" t="s">
        <v>1254</v>
      </c>
      <c r="E360" s="172" t="s">
        <v>1257</v>
      </c>
      <c r="F360" s="172" t="s">
        <v>1255</v>
      </c>
      <c r="G360" s="172" t="s">
        <v>696</v>
      </c>
      <c r="H360" s="172" t="s">
        <v>1036</v>
      </c>
      <c r="I360" s="42">
        <f t="shared" si="48"/>
        <v>213.64184312792446</v>
      </c>
      <c r="J360" s="43">
        <v>213.64184312792446</v>
      </c>
      <c r="K360" s="43">
        <v>213.64184312792446</v>
      </c>
      <c r="L360" s="43">
        <v>213.64184312792446</v>
      </c>
      <c r="M360" s="43">
        <v>213.64184312792446</v>
      </c>
      <c r="N360" s="43">
        <v>213.64184312792446</v>
      </c>
      <c r="O360" s="43">
        <f>N360*[3]Parameters!$B$40</f>
        <v>213.64184312792446</v>
      </c>
      <c r="P360" s="44"/>
      <c r="Q360" s="43">
        <v>0</v>
      </c>
      <c r="R360" s="43">
        <v>0</v>
      </c>
      <c r="S360" s="43">
        <v>0</v>
      </c>
      <c r="T360" s="43">
        <v>0</v>
      </c>
      <c r="U360" s="43">
        <v>0</v>
      </c>
      <c r="V360" s="43">
        <v>0</v>
      </c>
      <c r="W360" s="43">
        <v>0</v>
      </c>
      <c r="X360" s="43">
        <v>0</v>
      </c>
      <c r="Y360" s="43">
        <v>0</v>
      </c>
      <c r="Z360" s="43">
        <v>0</v>
      </c>
      <c r="AA360" s="43">
        <v>0</v>
      </c>
      <c r="AB360" s="43">
        <v>0</v>
      </c>
      <c r="AC360" s="43">
        <v>0</v>
      </c>
      <c r="AD360" s="43">
        <v>0</v>
      </c>
      <c r="AE360" s="44">
        <f>[3]Parameters!$B$38</f>
        <v>0.05</v>
      </c>
      <c r="AF360" s="44"/>
      <c r="AG360" s="44">
        <v>30</v>
      </c>
      <c r="AH360" s="44">
        <v>40</v>
      </c>
      <c r="AI360" s="46">
        <v>31.536000000000001</v>
      </c>
      <c r="AJ360" s="46" t="s">
        <v>1213</v>
      </c>
      <c r="AK360" s="46" t="s">
        <v>907</v>
      </c>
      <c r="AL360" s="46"/>
      <c r="AM360" s="47"/>
      <c r="AN360" s="47"/>
      <c r="AO360" s="47"/>
      <c r="AP360" s="47"/>
      <c r="AQ360" s="47"/>
      <c r="AR360" s="47"/>
      <c r="AS360" s="48"/>
      <c r="AT360" s="48"/>
      <c r="AU360" s="48"/>
      <c r="AV360" s="49"/>
      <c r="AW360" s="49"/>
      <c r="AX360" s="49"/>
      <c r="AY360" s="50" t="s">
        <v>841</v>
      </c>
      <c r="AZ360" s="50"/>
      <c r="BA360" s="50"/>
      <c r="BB360" s="51"/>
      <c r="BC360" s="51"/>
      <c r="BD360" s="51"/>
      <c r="BE360" s="51"/>
      <c r="BF360" s="51"/>
      <c r="BG360" s="51"/>
      <c r="BH360" s="52"/>
      <c r="BI360" s="52"/>
      <c r="BJ360" s="52"/>
      <c r="BK360" s="52"/>
      <c r="BL360" s="53"/>
      <c r="BM360" s="54"/>
      <c r="BN360" s="55"/>
      <c r="BO360" s="44"/>
      <c r="BP360" s="44"/>
      <c r="BQ360" s="44"/>
      <c r="BR360" s="44"/>
      <c r="BS360" s="44"/>
      <c r="BT360" s="44"/>
      <c r="BU360" s="56"/>
      <c r="BV360" s="50"/>
      <c r="BW360" s="50"/>
      <c r="BX360" s="50"/>
      <c r="BY360" s="50"/>
      <c r="BZ360" s="50"/>
      <c r="CA360" s="50"/>
      <c r="CB360" s="57"/>
      <c r="CC360" s="58">
        <v>10</v>
      </c>
      <c r="CD360" s="58">
        <v>10</v>
      </c>
      <c r="CE360" s="58">
        <v>10</v>
      </c>
      <c r="CF360" s="58">
        <v>10</v>
      </c>
      <c r="CG360" s="58">
        <v>10</v>
      </c>
      <c r="CH360" s="58">
        <v>10</v>
      </c>
      <c r="CI360" s="56"/>
      <c r="CJ360" s="59"/>
      <c r="CK360" s="59"/>
      <c r="CL360" s="59"/>
      <c r="CM360" s="59"/>
      <c r="CN360" s="59"/>
      <c r="CO360" s="59"/>
      <c r="CP360" s="60"/>
      <c r="CQ360" s="61"/>
      <c r="CR360" s="61"/>
      <c r="CS360" s="61"/>
      <c r="CT360" s="61"/>
      <c r="CU360" s="61"/>
      <c r="CV360" s="61"/>
      <c r="CW360" s="62"/>
      <c r="CX360" s="63"/>
      <c r="CY360" s="63"/>
      <c r="CZ360" s="63"/>
      <c r="DA360" s="63"/>
      <c r="DB360" s="63"/>
      <c r="DC360" s="63"/>
      <c r="DD360" s="64"/>
      <c r="DE360" s="65"/>
      <c r="DF360" s="65"/>
      <c r="DG360" s="65"/>
      <c r="DH360" s="65"/>
      <c r="DI360" s="65"/>
      <c r="DJ360" s="65"/>
      <c r="DK360" s="87" t="s">
        <v>1420</v>
      </c>
      <c r="DL360" s="62"/>
      <c r="DM360" s="67"/>
      <c r="DN360" s="67"/>
      <c r="DO360" s="67"/>
      <c r="DP360" s="67"/>
      <c r="DQ360" s="67"/>
      <c r="DR360" s="67"/>
      <c r="DS360" s="68"/>
    </row>
    <row r="361" spans="1:123" x14ac:dyDescent="0.3">
      <c r="A361" s="171" t="s">
        <v>382</v>
      </c>
      <c r="B361" s="40" t="s">
        <v>1214</v>
      </c>
      <c r="C361" s="40" t="s">
        <v>1215</v>
      </c>
      <c r="D361" s="40" t="s">
        <v>1257</v>
      </c>
      <c r="E361" s="40" t="s">
        <v>1254</v>
      </c>
      <c r="F361" s="40" t="s">
        <v>1258</v>
      </c>
      <c r="G361" s="40" t="s">
        <v>693</v>
      </c>
      <c r="H361" s="40" t="s">
        <v>1036</v>
      </c>
      <c r="I361" s="43">
        <v>0</v>
      </c>
      <c r="J361" s="43">
        <v>0</v>
      </c>
      <c r="K361" s="43">
        <v>0</v>
      </c>
      <c r="L361" s="43">
        <v>0</v>
      </c>
      <c r="M361" s="43">
        <v>0</v>
      </c>
      <c r="N361" s="43">
        <v>0</v>
      </c>
      <c r="O361" s="43">
        <f>N361*[3]Parameters!$B$40</f>
        <v>0</v>
      </c>
      <c r="P361" s="43">
        <v>0</v>
      </c>
      <c r="Q361" s="43">
        <v>0</v>
      </c>
      <c r="R361" s="43">
        <v>0</v>
      </c>
      <c r="S361" s="43">
        <v>0</v>
      </c>
      <c r="T361" s="43">
        <v>0</v>
      </c>
      <c r="U361" s="43">
        <v>0</v>
      </c>
      <c r="V361" s="43">
        <v>0</v>
      </c>
      <c r="W361" s="43">
        <v>0</v>
      </c>
      <c r="X361" s="43">
        <v>0</v>
      </c>
      <c r="Y361" s="43">
        <v>0</v>
      </c>
      <c r="Z361" s="43">
        <v>0</v>
      </c>
      <c r="AA361" s="43">
        <v>0</v>
      </c>
      <c r="AB361" s="43">
        <v>0</v>
      </c>
      <c r="AC361" s="43">
        <v>0</v>
      </c>
      <c r="AD361" s="43">
        <v>0</v>
      </c>
      <c r="AE361" s="44">
        <f>[3]Parameters!$B$38</f>
        <v>0.05</v>
      </c>
      <c r="AF361" s="44"/>
      <c r="AG361" s="44">
        <v>30</v>
      </c>
      <c r="AH361" s="44">
        <v>40</v>
      </c>
      <c r="AI361" s="46">
        <v>31.536000000000001</v>
      </c>
      <c r="AJ361" s="46" t="s">
        <v>1213</v>
      </c>
      <c r="AK361" s="46" t="s">
        <v>907</v>
      </c>
      <c r="AL361" s="46"/>
      <c r="AM361" s="47"/>
      <c r="AN361" s="47"/>
      <c r="AO361" s="47"/>
      <c r="AP361" s="47"/>
      <c r="AQ361" s="47"/>
      <c r="AR361" s="47"/>
      <c r="AS361" s="48"/>
      <c r="AT361" s="48"/>
      <c r="AU361" s="48"/>
      <c r="AV361" s="49"/>
      <c r="AW361" s="49"/>
      <c r="AX361" s="49"/>
      <c r="AY361" s="50" t="s">
        <v>841</v>
      </c>
      <c r="AZ361" s="50"/>
      <c r="BA361" s="50"/>
      <c r="BB361" s="51"/>
      <c r="BC361" s="51"/>
      <c r="BD361" s="51"/>
      <c r="BE361" s="51"/>
      <c r="BF361" s="51"/>
      <c r="BG361" s="51"/>
      <c r="BH361" s="52"/>
      <c r="BI361" s="52"/>
      <c r="BJ361" s="52"/>
      <c r="BK361" s="52"/>
      <c r="BL361" s="53"/>
      <c r="BM361" s="54"/>
      <c r="BN361" s="55"/>
      <c r="BO361" s="44"/>
      <c r="BP361" s="44"/>
      <c r="BQ361" s="44"/>
      <c r="BR361" s="44"/>
      <c r="BS361" s="44"/>
      <c r="BT361" s="44"/>
      <c r="BU361" s="56"/>
      <c r="BV361" s="50"/>
      <c r="BW361" s="50"/>
      <c r="BX361" s="50"/>
      <c r="BY361" s="50"/>
      <c r="BZ361" s="50"/>
      <c r="CA361" s="50"/>
      <c r="CB361" s="57"/>
      <c r="CC361" s="58">
        <v>10</v>
      </c>
      <c r="CD361" s="58">
        <v>10</v>
      </c>
      <c r="CE361" s="58">
        <v>10</v>
      </c>
      <c r="CF361" s="58">
        <v>10</v>
      </c>
      <c r="CG361" s="58">
        <v>10</v>
      </c>
      <c r="CH361" s="58">
        <v>10</v>
      </c>
      <c r="CI361" s="56"/>
      <c r="CJ361" s="59"/>
      <c r="CK361" s="59"/>
      <c r="CL361" s="59"/>
      <c r="CM361" s="59"/>
      <c r="CN361" s="59"/>
      <c r="CO361" s="59"/>
      <c r="CP361" s="60"/>
      <c r="CQ361" s="61"/>
      <c r="CR361" s="61"/>
      <c r="CS361" s="61"/>
      <c r="CT361" s="61"/>
      <c r="CU361" s="61"/>
      <c r="CV361" s="61"/>
      <c r="CW361" s="62"/>
      <c r="CX361" s="63"/>
      <c r="CY361" s="63"/>
      <c r="CZ361" s="63"/>
      <c r="DA361" s="63"/>
      <c r="DB361" s="63"/>
      <c r="DC361" s="63"/>
      <c r="DD361" s="64"/>
      <c r="DE361" s="65"/>
      <c r="DF361" s="65"/>
      <c r="DG361" s="65"/>
      <c r="DH361" s="65"/>
      <c r="DI361" s="65"/>
      <c r="DJ361" s="65"/>
      <c r="DK361" s="66" t="s">
        <v>1420</v>
      </c>
      <c r="DL361" s="62"/>
      <c r="DM361" s="67"/>
      <c r="DN361" s="67"/>
      <c r="DO361" s="67"/>
      <c r="DP361" s="67"/>
      <c r="DQ361" s="67"/>
      <c r="DR361" s="67"/>
      <c r="DS361" s="68"/>
    </row>
    <row r="362" spans="1:123" x14ac:dyDescent="0.3">
      <c r="A362" s="173" t="s">
        <v>383</v>
      </c>
      <c r="B362" s="172" t="s">
        <v>1214</v>
      </c>
      <c r="C362" s="172" t="s">
        <v>1215</v>
      </c>
      <c r="D362" s="172" t="s">
        <v>1254</v>
      </c>
      <c r="E362" s="172" t="s">
        <v>1260</v>
      </c>
      <c r="F362" s="172" t="s">
        <v>1255</v>
      </c>
      <c r="G362" s="172" t="s">
        <v>702</v>
      </c>
      <c r="H362" s="172" t="s">
        <v>1036</v>
      </c>
      <c r="I362" s="42">
        <f t="shared" si="48"/>
        <v>189.2256324847331</v>
      </c>
      <c r="J362" s="43">
        <v>189.2256324847331</v>
      </c>
      <c r="K362" s="43">
        <v>189.2256324847331</v>
      </c>
      <c r="L362" s="43">
        <v>189.2256324847331</v>
      </c>
      <c r="M362" s="43">
        <v>189.2256324847331</v>
      </c>
      <c r="N362" s="43">
        <v>189.2256324847331</v>
      </c>
      <c r="O362" s="43">
        <f>N362*[3]Parameters!$B$40</f>
        <v>189.2256324847331</v>
      </c>
      <c r="P362" s="44"/>
      <c r="Q362" s="43">
        <v>0</v>
      </c>
      <c r="R362" s="43">
        <v>0</v>
      </c>
      <c r="S362" s="43">
        <v>0</v>
      </c>
      <c r="T362" s="43">
        <v>0</v>
      </c>
      <c r="U362" s="43">
        <v>0</v>
      </c>
      <c r="V362" s="43">
        <v>0</v>
      </c>
      <c r="W362" s="43">
        <v>0</v>
      </c>
      <c r="X362" s="43">
        <v>0</v>
      </c>
      <c r="Y362" s="43">
        <v>0</v>
      </c>
      <c r="Z362" s="43">
        <v>0</v>
      </c>
      <c r="AA362" s="43">
        <v>0</v>
      </c>
      <c r="AB362" s="43">
        <v>0</v>
      </c>
      <c r="AC362" s="43">
        <v>0</v>
      </c>
      <c r="AD362" s="43">
        <v>0</v>
      </c>
      <c r="AE362" s="44">
        <f>[3]Parameters!$B$38</f>
        <v>0.05</v>
      </c>
      <c r="AF362" s="44"/>
      <c r="AG362" s="44">
        <v>30</v>
      </c>
      <c r="AH362" s="44">
        <v>40</v>
      </c>
      <c r="AI362" s="46">
        <v>31.536000000000001</v>
      </c>
      <c r="AJ362" s="46" t="s">
        <v>1213</v>
      </c>
      <c r="AK362" s="46" t="s">
        <v>907</v>
      </c>
      <c r="AL362" s="46"/>
      <c r="AM362" s="47"/>
      <c r="AN362" s="47"/>
      <c r="AO362" s="47"/>
      <c r="AP362" s="47"/>
      <c r="AQ362" s="47"/>
      <c r="AR362" s="47"/>
      <c r="AS362" s="48"/>
      <c r="AT362" s="48"/>
      <c r="AU362" s="48"/>
      <c r="AV362" s="49"/>
      <c r="AW362" s="49"/>
      <c r="AX362" s="49"/>
      <c r="AY362" s="50" t="s">
        <v>841</v>
      </c>
      <c r="AZ362" s="50"/>
      <c r="BA362" s="50"/>
      <c r="BB362" s="51"/>
      <c r="BC362" s="51"/>
      <c r="BD362" s="51"/>
      <c r="BE362" s="51"/>
      <c r="BF362" s="51"/>
      <c r="BG362" s="51"/>
      <c r="BH362" s="52"/>
      <c r="BI362" s="52"/>
      <c r="BJ362" s="52"/>
      <c r="BK362" s="52"/>
      <c r="BL362" s="53"/>
      <c r="BM362" s="54"/>
      <c r="BN362" s="55"/>
      <c r="BO362" s="44"/>
      <c r="BP362" s="44"/>
      <c r="BQ362" s="44"/>
      <c r="BR362" s="44"/>
      <c r="BS362" s="44"/>
      <c r="BT362" s="44"/>
      <c r="BU362" s="56"/>
      <c r="BV362" s="50"/>
      <c r="BW362" s="50"/>
      <c r="BX362" s="50"/>
      <c r="BY362" s="50"/>
      <c r="BZ362" s="50"/>
      <c r="CA362" s="50"/>
      <c r="CB362" s="57"/>
      <c r="CC362" s="58">
        <v>10</v>
      </c>
      <c r="CD362" s="58">
        <v>10</v>
      </c>
      <c r="CE362" s="58">
        <v>10</v>
      </c>
      <c r="CF362" s="58">
        <v>10</v>
      </c>
      <c r="CG362" s="58">
        <v>10</v>
      </c>
      <c r="CH362" s="58">
        <v>10</v>
      </c>
      <c r="CI362" s="56"/>
      <c r="CJ362" s="59"/>
      <c r="CK362" s="59"/>
      <c r="CL362" s="59"/>
      <c r="CM362" s="59"/>
      <c r="CN362" s="59"/>
      <c r="CO362" s="59"/>
      <c r="CP362" s="60"/>
      <c r="CQ362" s="61"/>
      <c r="CR362" s="61"/>
      <c r="CS362" s="61"/>
      <c r="CT362" s="61"/>
      <c r="CU362" s="61"/>
      <c r="CV362" s="61"/>
      <c r="CW362" s="62"/>
      <c r="CX362" s="63"/>
      <c r="CY362" s="63"/>
      <c r="CZ362" s="63"/>
      <c r="DA362" s="63"/>
      <c r="DB362" s="63"/>
      <c r="DC362" s="63"/>
      <c r="DD362" s="64"/>
      <c r="DE362" s="65"/>
      <c r="DF362" s="65"/>
      <c r="DG362" s="65"/>
      <c r="DH362" s="65"/>
      <c r="DI362" s="65"/>
      <c r="DJ362" s="65"/>
      <c r="DK362" s="87" t="s">
        <v>1420</v>
      </c>
      <c r="DL362" s="62"/>
      <c r="DM362" s="67"/>
      <c r="DN362" s="67"/>
      <c r="DO362" s="67"/>
      <c r="DP362" s="67"/>
      <c r="DQ362" s="67"/>
      <c r="DR362" s="67"/>
      <c r="DS362" s="68"/>
    </row>
    <row r="363" spans="1:123" x14ac:dyDescent="0.3">
      <c r="A363" s="171" t="s">
        <v>384</v>
      </c>
      <c r="B363" s="40" t="s">
        <v>1214</v>
      </c>
      <c r="C363" s="40" t="s">
        <v>1215</v>
      </c>
      <c r="D363" s="40" t="s">
        <v>1260</v>
      </c>
      <c r="E363" s="40" t="s">
        <v>1254</v>
      </c>
      <c r="F363" s="40" t="s">
        <v>1261</v>
      </c>
      <c r="G363" s="40" t="s">
        <v>693</v>
      </c>
      <c r="H363" s="40" t="s">
        <v>1036</v>
      </c>
      <c r="I363" s="43">
        <v>0</v>
      </c>
      <c r="J363" s="43">
        <v>0</v>
      </c>
      <c r="K363" s="43">
        <v>0</v>
      </c>
      <c r="L363" s="43">
        <v>0</v>
      </c>
      <c r="M363" s="43">
        <v>0</v>
      </c>
      <c r="N363" s="43">
        <v>0</v>
      </c>
      <c r="O363" s="43">
        <f>N363*[3]Parameters!$B$40</f>
        <v>0</v>
      </c>
      <c r="P363" s="43">
        <v>0</v>
      </c>
      <c r="Q363" s="43">
        <v>0</v>
      </c>
      <c r="R363" s="43">
        <v>0</v>
      </c>
      <c r="S363" s="43">
        <v>0</v>
      </c>
      <c r="T363" s="43">
        <v>0</v>
      </c>
      <c r="U363" s="43">
        <v>0</v>
      </c>
      <c r="V363" s="43">
        <v>0</v>
      </c>
      <c r="W363" s="43">
        <v>0</v>
      </c>
      <c r="X363" s="43">
        <v>0</v>
      </c>
      <c r="Y363" s="43">
        <v>0</v>
      </c>
      <c r="Z363" s="43">
        <v>0</v>
      </c>
      <c r="AA363" s="43">
        <v>0</v>
      </c>
      <c r="AB363" s="43">
        <v>0</v>
      </c>
      <c r="AC363" s="43">
        <v>0</v>
      </c>
      <c r="AD363" s="43">
        <v>0</v>
      </c>
      <c r="AE363" s="44">
        <f>[3]Parameters!$B$38</f>
        <v>0.05</v>
      </c>
      <c r="AF363" s="44"/>
      <c r="AG363" s="44">
        <v>30</v>
      </c>
      <c r="AH363" s="44">
        <v>40</v>
      </c>
      <c r="AI363" s="46">
        <v>31.536000000000001</v>
      </c>
      <c r="AJ363" s="46" t="s">
        <v>1213</v>
      </c>
      <c r="AK363" s="46" t="s">
        <v>907</v>
      </c>
      <c r="AL363" s="46"/>
      <c r="AM363" s="47"/>
      <c r="AN363" s="47"/>
      <c r="AO363" s="47"/>
      <c r="AP363" s="47"/>
      <c r="AQ363" s="47"/>
      <c r="AR363" s="47"/>
      <c r="AS363" s="48"/>
      <c r="AT363" s="48"/>
      <c r="AU363" s="48"/>
      <c r="AV363" s="49"/>
      <c r="AW363" s="49"/>
      <c r="AX363" s="49"/>
      <c r="AY363" s="50" t="s">
        <v>841</v>
      </c>
      <c r="AZ363" s="50"/>
      <c r="BA363" s="50"/>
      <c r="BB363" s="51"/>
      <c r="BC363" s="51"/>
      <c r="BD363" s="51"/>
      <c r="BE363" s="51"/>
      <c r="BF363" s="51"/>
      <c r="BG363" s="51"/>
      <c r="BH363" s="52"/>
      <c r="BI363" s="52"/>
      <c r="BJ363" s="52"/>
      <c r="BK363" s="52"/>
      <c r="BL363" s="53"/>
      <c r="BM363" s="54"/>
      <c r="BN363" s="55"/>
      <c r="BO363" s="44"/>
      <c r="BP363" s="44"/>
      <c r="BQ363" s="44"/>
      <c r="BR363" s="44"/>
      <c r="BS363" s="44"/>
      <c r="BT363" s="44"/>
      <c r="BU363" s="56"/>
      <c r="BV363" s="50"/>
      <c r="BW363" s="50"/>
      <c r="BX363" s="50"/>
      <c r="BY363" s="50"/>
      <c r="BZ363" s="50"/>
      <c r="CA363" s="50"/>
      <c r="CB363" s="57"/>
      <c r="CC363" s="58">
        <v>10</v>
      </c>
      <c r="CD363" s="58">
        <v>10</v>
      </c>
      <c r="CE363" s="58">
        <v>10</v>
      </c>
      <c r="CF363" s="58">
        <v>10</v>
      </c>
      <c r="CG363" s="58">
        <v>10</v>
      </c>
      <c r="CH363" s="58">
        <v>10</v>
      </c>
      <c r="CI363" s="56"/>
      <c r="CJ363" s="59"/>
      <c r="CK363" s="59"/>
      <c r="CL363" s="59"/>
      <c r="CM363" s="59"/>
      <c r="CN363" s="59"/>
      <c r="CO363" s="59"/>
      <c r="CP363" s="60"/>
      <c r="CQ363" s="61"/>
      <c r="CR363" s="61"/>
      <c r="CS363" s="61"/>
      <c r="CT363" s="61"/>
      <c r="CU363" s="61"/>
      <c r="CV363" s="61"/>
      <c r="CW363" s="62"/>
      <c r="CX363" s="63"/>
      <c r="CY363" s="63"/>
      <c r="CZ363" s="63"/>
      <c r="DA363" s="63"/>
      <c r="DB363" s="63"/>
      <c r="DC363" s="63"/>
      <c r="DD363" s="64"/>
      <c r="DE363" s="65"/>
      <c r="DF363" s="65"/>
      <c r="DG363" s="65"/>
      <c r="DH363" s="65"/>
      <c r="DI363" s="65"/>
      <c r="DJ363" s="65"/>
      <c r="DK363" s="66" t="s">
        <v>1420</v>
      </c>
      <c r="DL363" s="62"/>
      <c r="DM363" s="67"/>
      <c r="DN363" s="67"/>
      <c r="DO363" s="67"/>
      <c r="DP363" s="67"/>
      <c r="DQ363" s="67"/>
      <c r="DR363" s="67"/>
      <c r="DS363" s="68"/>
    </row>
    <row r="364" spans="1:123" x14ac:dyDescent="0.3">
      <c r="A364" s="173" t="s">
        <v>385</v>
      </c>
      <c r="B364" s="172" t="s">
        <v>1214</v>
      </c>
      <c r="C364" s="172" t="s">
        <v>1215</v>
      </c>
      <c r="D364" s="172" t="s">
        <v>1257</v>
      </c>
      <c r="E364" s="172" t="s">
        <v>1260</v>
      </c>
      <c r="F364" s="172" t="s">
        <v>1258</v>
      </c>
      <c r="G364" s="172" t="s">
        <v>702</v>
      </c>
      <c r="H364" s="172" t="s">
        <v>1036</v>
      </c>
      <c r="I364" s="42">
        <f t="shared" si="48"/>
        <v>335.7228963438813</v>
      </c>
      <c r="J364" s="43">
        <v>335.7228963438813</v>
      </c>
      <c r="K364" s="43">
        <v>335.7228963438813</v>
      </c>
      <c r="L364" s="43">
        <v>335.7228963438813</v>
      </c>
      <c r="M364" s="43">
        <v>335.7228963438813</v>
      </c>
      <c r="N364" s="43">
        <v>335.7228963438813</v>
      </c>
      <c r="O364" s="43">
        <f>N364*[3]Parameters!$B$40</f>
        <v>335.7228963438813</v>
      </c>
      <c r="P364" s="44"/>
      <c r="Q364" s="43">
        <v>0</v>
      </c>
      <c r="R364" s="43">
        <v>0</v>
      </c>
      <c r="S364" s="43">
        <v>0</v>
      </c>
      <c r="T364" s="43">
        <v>0</v>
      </c>
      <c r="U364" s="43">
        <v>0</v>
      </c>
      <c r="V364" s="43">
        <v>0</v>
      </c>
      <c r="W364" s="43">
        <v>0</v>
      </c>
      <c r="X364" s="43">
        <v>0</v>
      </c>
      <c r="Y364" s="43">
        <v>0</v>
      </c>
      <c r="Z364" s="43">
        <v>0</v>
      </c>
      <c r="AA364" s="43">
        <v>0</v>
      </c>
      <c r="AB364" s="43">
        <v>0</v>
      </c>
      <c r="AC364" s="43">
        <v>0</v>
      </c>
      <c r="AD364" s="43">
        <v>0</v>
      </c>
      <c r="AE364" s="44">
        <f>[3]Parameters!$B$38</f>
        <v>0.05</v>
      </c>
      <c r="AF364" s="44"/>
      <c r="AG364" s="44">
        <v>30</v>
      </c>
      <c r="AH364" s="44">
        <v>40</v>
      </c>
      <c r="AI364" s="46">
        <v>31.536000000000001</v>
      </c>
      <c r="AJ364" s="46" t="s">
        <v>1213</v>
      </c>
      <c r="AK364" s="46" t="s">
        <v>907</v>
      </c>
      <c r="AL364" s="46"/>
      <c r="AM364" s="47"/>
      <c r="AN364" s="47"/>
      <c r="AO364" s="47"/>
      <c r="AP364" s="47"/>
      <c r="AQ364" s="47"/>
      <c r="AR364" s="47"/>
      <c r="AS364" s="48"/>
      <c r="AT364" s="48"/>
      <c r="AU364" s="48"/>
      <c r="AV364" s="49"/>
      <c r="AW364" s="49"/>
      <c r="AX364" s="49"/>
      <c r="AY364" s="50" t="s">
        <v>841</v>
      </c>
      <c r="AZ364" s="50"/>
      <c r="BA364" s="50"/>
      <c r="BB364" s="51"/>
      <c r="BC364" s="51"/>
      <c r="BD364" s="51"/>
      <c r="BE364" s="51"/>
      <c r="BF364" s="51"/>
      <c r="BG364" s="51"/>
      <c r="BH364" s="52"/>
      <c r="BI364" s="52"/>
      <c r="BJ364" s="52"/>
      <c r="BK364" s="52"/>
      <c r="BL364" s="53"/>
      <c r="BM364" s="54"/>
      <c r="BN364" s="55"/>
      <c r="BO364" s="44"/>
      <c r="BP364" s="44"/>
      <c r="BQ364" s="44"/>
      <c r="BR364" s="44"/>
      <c r="BS364" s="44"/>
      <c r="BT364" s="44"/>
      <c r="BU364" s="56"/>
      <c r="BV364" s="50"/>
      <c r="BW364" s="50"/>
      <c r="BX364" s="50"/>
      <c r="BY364" s="50"/>
      <c r="BZ364" s="50"/>
      <c r="CA364" s="50"/>
      <c r="CB364" s="57"/>
      <c r="CC364" s="58">
        <v>10</v>
      </c>
      <c r="CD364" s="58">
        <v>10</v>
      </c>
      <c r="CE364" s="58">
        <v>10</v>
      </c>
      <c r="CF364" s="58">
        <v>10</v>
      </c>
      <c r="CG364" s="58">
        <v>10</v>
      </c>
      <c r="CH364" s="58">
        <v>10</v>
      </c>
      <c r="CI364" s="56"/>
      <c r="CJ364" s="59"/>
      <c r="CK364" s="59"/>
      <c r="CL364" s="59"/>
      <c r="CM364" s="59"/>
      <c r="CN364" s="59"/>
      <c r="CO364" s="59"/>
      <c r="CP364" s="60"/>
      <c r="CQ364" s="61"/>
      <c r="CR364" s="61"/>
      <c r="CS364" s="61"/>
      <c r="CT364" s="61"/>
      <c r="CU364" s="61"/>
      <c r="CV364" s="61"/>
      <c r="CW364" s="62"/>
      <c r="CX364" s="63"/>
      <c r="CY364" s="63"/>
      <c r="CZ364" s="63"/>
      <c r="DA364" s="63"/>
      <c r="DB364" s="63"/>
      <c r="DC364" s="63"/>
      <c r="DD364" s="64"/>
      <c r="DE364" s="65"/>
      <c r="DF364" s="65"/>
      <c r="DG364" s="65"/>
      <c r="DH364" s="65"/>
      <c r="DI364" s="65"/>
      <c r="DJ364" s="65"/>
      <c r="DK364" s="87" t="s">
        <v>1420</v>
      </c>
      <c r="DL364" s="62"/>
      <c r="DM364" s="67"/>
      <c r="DN364" s="67"/>
      <c r="DO364" s="67"/>
      <c r="DP364" s="67"/>
      <c r="DQ364" s="67"/>
      <c r="DR364" s="67"/>
      <c r="DS364" s="68"/>
    </row>
    <row r="365" spans="1:123" x14ac:dyDescent="0.3">
      <c r="A365" s="171" t="s">
        <v>386</v>
      </c>
      <c r="B365" s="40" t="s">
        <v>1214</v>
      </c>
      <c r="C365" s="40" t="s">
        <v>1215</v>
      </c>
      <c r="D365" s="40" t="s">
        <v>1260</v>
      </c>
      <c r="E365" s="40" t="s">
        <v>1257</v>
      </c>
      <c r="F365" s="40" t="s">
        <v>1261</v>
      </c>
      <c r="G365" s="40" t="s">
        <v>696</v>
      </c>
      <c r="H365" s="40" t="s">
        <v>1036</v>
      </c>
      <c r="I365" s="43">
        <v>0</v>
      </c>
      <c r="J365" s="43">
        <v>0</v>
      </c>
      <c r="K365" s="43">
        <v>0</v>
      </c>
      <c r="L365" s="43">
        <v>0</v>
      </c>
      <c r="M365" s="43">
        <v>0</v>
      </c>
      <c r="N365" s="43">
        <v>0</v>
      </c>
      <c r="O365" s="43">
        <f>N365*[3]Parameters!$B$40</f>
        <v>0</v>
      </c>
      <c r="P365" s="43">
        <v>0</v>
      </c>
      <c r="Q365" s="43">
        <v>0</v>
      </c>
      <c r="R365" s="43">
        <v>0</v>
      </c>
      <c r="S365" s="43">
        <v>0</v>
      </c>
      <c r="T365" s="43">
        <v>0</v>
      </c>
      <c r="U365" s="43">
        <v>0</v>
      </c>
      <c r="V365" s="43">
        <v>0</v>
      </c>
      <c r="W365" s="43">
        <v>0</v>
      </c>
      <c r="X365" s="43">
        <v>0</v>
      </c>
      <c r="Y365" s="43">
        <v>0</v>
      </c>
      <c r="Z365" s="43">
        <v>0</v>
      </c>
      <c r="AA365" s="43">
        <v>0</v>
      </c>
      <c r="AB365" s="43">
        <v>0</v>
      </c>
      <c r="AC365" s="43">
        <v>0</v>
      </c>
      <c r="AD365" s="43">
        <v>0</v>
      </c>
      <c r="AE365" s="44">
        <f>[3]Parameters!$B$38</f>
        <v>0.05</v>
      </c>
      <c r="AF365" s="44"/>
      <c r="AG365" s="44">
        <v>30</v>
      </c>
      <c r="AH365" s="44">
        <v>40</v>
      </c>
      <c r="AI365" s="46">
        <v>31.536000000000001</v>
      </c>
      <c r="AJ365" s="46" t="s">
        <v>1213</v>
      </c>
      <c r="AK365" s="46" t="s">
        <v>907</v>
      </c>
      <c r="AL365" s="46"/>
      <c r="AM365" s="47"/>
      <c r="AN365" s="47"/>
      <c r="AO365" s="47"/>
      <c r="AP365" s="47"/>
      <c r="AQ365" s="47"/>
      <c r="AR365" s="47"/>
      <c r="AS365" s="48"/>
      <c r="AT365" s="48"/>
      <c r="AU365" s="48"/>
      <c r="AV365" s="49"/>
      <c r="AW365" s="49"/>
      <c r="AX365" s="49"/>
      <c r="AY365" s="50" t="s">
        <v>841</v>
      </c>
      <c r="AZ365" s="50"/>
      <c r="BA365" s="50"/>
      <c r="BB365" s="51"/>
      <c r="BC365" s="51"/>
      <c r="BD365" s="51"/>
      <c r="BE365" s="51"/>
      <c r="BF365" s="51"/>
      <c r="BG365" s="51"/>
      <c r="BH365" s="52"/>
      <c r="BI365" s="52"/>
      <c r="BJ365" s="52"/>
      <c r="BK365" s="52"/>
      <c r="BL365" s="53"/>
      <c r="BM365" s="54"/>
      <c r="BN365" s="55"/>
      <c r="BO365" s="44"/>
      <c r="BP365" s="44"/>
      <c r="BQ365" s="44"/>
      <c r="BR365" s="44"/>
      <c r="BS365" s="44"/>
      <c r="BT365" s="44"/>
      <c r="BU365" s="56"/>
      <c r="BV365" s="50"/>
      <c r="BW365" s="50"/>
      <c r="BX365" s="50"/>
      <c r="BY365" s="50"/>
      <c r="BZ365" s="50"/>
      <c r="CA365" s="50"/>
      <c r="CB365" s="57"/>
      <c r="CC365" s="58">
        <v>10</v>
      </c>
      <c r="CD365" s="58">
        <v>10</v>
      </c>
      <c r="CE365" s="58">
        <v>10</v>
      </c>
      <c r="CF365" s="58">
        <v>10</v>
      </c>
      <c r="CG365" s="58">
        <v>10</v>
      </c>
      <c r="CH365" s="58">
        <v>10</v>
      </c>
      <c r="CI365" s="56"/>
      <c r="CJ365" s="59"/>
      <c r="CK365" s="59"/>
      <c r="CL365" s="59"/>
      <c r="CM365" s="59"/>
      <c r="CN365" s="59"/>
      <c r="CO365" s="59"/>
      <c r="CP365" s="60"/>
      <c r="CQ365" s="61"/>
      <c r="CR365" s="61"/>
      <c r="CS365" s="61"/>
      <c r="CT365" s="61"/>
      <c r="CU365" s="61"/>
      <c r="CV365" s="61"/>
      <c r="CW365" s="62"/>
      <c r="CX365" s="63"/>
      <c r="CY365" s="63"/>
      <c r="CZ365" s="63"/>
      <c r="DA365" s="63"/>
      <c r="DB365" s="63"/>
      <c r="DC365" s="63"/>
      <c r="DD365" s="64"/>
      <c r="DE365" s="65"/>
      <c r="DF365" s="65"/>
      <c r="DG365" s="65"/>
      <c r="DH365" s="65"/>
      <c r="DI365" s="65"/>
      <c r="DJ365" s="65"/>
      <c r="DK365" s="66" t="s">
        <v>1420</v>
      </c>
      <c r="DL365" s="62"/>
      <c r="DM365" s="67"/>
      <c r="DN365" s="67"/>
      <c r="DO365" s="67"/>
      <c r="DP365" s="67"/>
      <c r="DQ365" s="67"/>
      <c r="DR365" s="67"/>
      <c r="DS365" s="68"/>
    </row>
    <row r="366" spans="1:123" x14ac:dyDescent="0.3">
      <c r="A366" s="173" t="s">
        <v>387</v>
      </c>
      <c r="B366" s="172" t="s">
        <v>1214</v>
      </c>
      <c r="C366" s="172" t="s">
        <v>1215</v>
      </c>
      <c r="D366" s="172" t="s">
        <v>1260</v>
      </c>
      <c r="E366" s="172" t="s">
        <v>1245</v>
      </c>
      <c r="F366" s="172" t="s">
        <v>1261</v>
      </c>
      <c r="G366" s="172" t="s">
        <v>706</v>
      </c>
      <c r="H366" s="172" t="s">
        <v>1036</v>
      </c>
      <c r="I366" s="42">
        <f t="shared" si="48"/>
        <v>175.79671663097784</v>
      </c>
      <c r="J366" s="43">
        <v>175.79671663097784</v>
      </c>
      <c r="K366" s="43">
        <v>175.79671663097784</v>
      </c>
      <c r="L366" s="43">
        <v>175.79671663097784</v>
      </c>
      <c r="M366" s="43">
        <v>175.79671663097784</v>
      </c>
      <c r="N366" s="43">
        <v>175.79671663097784</v>
      </c>
      <c r="O366" s="43">
        <f>N366*[3]Parameters!$B$40</f>
        <v>175.79671663097784</v>
      </c>
      <c r="P366" s="44"/>
      <c r="Q366" s="43">
        <v>0</v>
      </c>
      <c r="R366" s="43">
        <v>0</v>
      </c>
      <c r="S366" s="43">
        <v>0</v>
      </c>
      <c r="T366" s="43">
        <v>0</v>
      </c>
      <c r="U366" s="43">
        <v>0</v>
      </c>
      <c r="V366" s="43">
        <v>0</v>
      </c>
      <c r="W366" s="43">
        <v>0</v>
      </c>
      <c r="X366" s="43">
        <v>0</v>
      </c>
      <c r="Y366" s="43">
        <v>0</v>
      </c>
      <c r="Z366" s="43">
        <v>0</v>
      </c>
      <c r="AA366" s="43">
        <v>0</v>
      </c>
      <c r="AB366" s="43">
        <v>0</v>
      </c>
      <c r="AC366" s="43">
        <v>0</v>
      </c>
      <c r="AD366" s="43">
        <v>0</v>
      </c>
      <c r="AE366" s="44">
        <f>[3]Parameters!$B$38</f>
        <v>0.05</v>
      </c>
      <c r="AF366" s="44"/>
      <c r="AG366" s="44">
        <v>30</v>
      </c>
      <c r="AH366" s="44">
        <v>40</v>
      </c>
      <c r="AI366" s="46">
        <v>31.536000000000001</v>
      </c>
      <c r="AJ366" s="46" t="s">
        <v>1213</v>
      </c>
      <c r="AK366" s="46" t="s">
        <v>907</v>
      </c>
      <c r="AL366" s="46"/>
      <c r="AM366" s="47"/>
      <c r="AN366" s="47"/>
      <c r="AO366" s="47"/>
      <c r="AP366" s="47"/>
      <c r="AQ366" s="47"/>
      <c r="AR366" s="47"/>
      <c r="AS366" s="48"/>
      <c r="AT366" s="48"/>
      <c r="AU366" s="48"/>
      <c r="AV366" s="49"/>
      <c r="AW366" s="49"/>
      <c r="AX366" s="49"/>
      <c r="AY366" s="50" t="s">
        <v>841</v>
      </c>
      <c r="AZ366" s="50"/>
      <c r="BA366" s="50"/>
      <c r="BB366" s="51"/>
      <c r="BC366" s="51"/>
      <c r="BD366" s="51"/>
      <c r="BE366" s="51"/>
      <c r="BF366" s="51"/>
      <c r="BG366" s="51"/>
      <c r="BH366" s="52"/>
      <c r="BI366" s="52"/>
      <c r="BJ366" s="52"/>
      <c r="BK366" s="52"/>
      <c r="BL366" s="53"/>
      <c r="BM366" s="54"/>
      <c r="BN366" s="55"/>
      <c r="BO366" s="44"/>
      <c r="BP366" s="44"/>
      <c r="BQ366" s="44"/>
      <c r="BR366" s="44"/>
      <c r="BS366" s="44"/>
      <c r="BT366" s="44"/>
      <c r="BU366" s="56"/>
      <c r="BV366" s="50"/>
      <c r="BW366" s="50"/>
      <c r="BX366" s="50"/>
      <c r="BY366" s="50"/>
      <c r="BZ366" s="50"/>
      <c r="CA366" s="50"/>
      <c r="CB366" s="57"/>
      <c r="CC366" s="58">
        <v>10</v>
      </c>
      <c r="CD366" s="58">
        <v>10</v>
      </c>
      <c r="CE366" s="58">
        <v>10</v>
      </c>
      <c r="CF366" s="58">
        <v>10</v>
      </c>
      <c r="CG366" s="58">
        <v>10</v>
      </c>
      <c r="CH366" s="58">
        <v>10</v>
      </c>
      <c r="CI366" s="56"/>
      <c r="CJ366" s="59"/>
      <c r="CK366" s="59"/>
      <c r="CL366" s="59"/>
      <c r="CM366" s="59"/>
      <c r="CN366" s="59"/>
      <c r="CO366" s="59"/>
      <c r="CP366" s="60"/>
      <c r="CQ366" s="61"/>
      <c r="CR366" s="61"/>
      <c r="CS366" s="61"/>
      <c r="CT366" s="61"/>
      <c r="CU366" s="61"/>
      <c r="CV366" s="61"/>
      <c r="CW366" s="62"/>
      <c r="CX366" s="63"/>
      <c r="CY366" s="63"/>
      <c r="CZ366" s="63"/>
      <c r="DA366" s="63"/>
      <c r="DB366" s="63"/>
      <c r="DC366" s="63"/>
      <c r="DD366" s="64"/>
      <c r="DE366" s="65"/>
      <c r="DF366" s="65"/>
      <c r="DG366" s="65"/>
      <c r="DH366" s="65"/>
      <c r="DI366" s="65"/>
      <c r="DJ366" s="65"/>
      <c r="DK366" s="87" t="s">
        <v>1420</v>
      </c>
      <c r="DL366" s="62"/>
      <c r="DM366" s="67"/>
      <c r="DN366" s="67"/>
      <c r="DO366" s="67"/>
      <c r="DP366" s="67"/>
      <c r="DQ366" s="67"/>
      <c r="DR366" s="67"/>
      <c r="DS366" s="68"/>
    </row>
    <row r="367" spans="1:123" x14ac:dyDescent="0.3">
      <c r="A367" s="171" t="s">
        <v>388</v>
      </c>
      <c r="B367" s="40" t="s">
        <v>1214</v>
      </c>
      <c r="C367" s="40" t="s">
        <v>1215</v>
      </c>
      <c r="D367" s="40" t="s">
        <v>1245</v>
      </c>
      <c r="E367" s="40" t="s">
        <v>1260</v>
      </c>
      <c r="F367" s="40" t="s">
        <v>1246</v>
      </c>
      <c r="G367" s="40" t="s">
        <v>702</v>
      </c>
      <c r="H367" s="40" t="s">
        <v>1036</v>
      </c>
      <c r="I367" s="43">
        <v>0</v>
      </c>
      <c r="J367" s="43">
        <v>0</v>
      </c>
      <c r="K367" s="43">
        <v>0</v>
      </c>
      <c r="L367" s="43">
        <v>0</v>
      </c>
      <c r="M367" s="43">
        <v>0</v>
      </c>
      <c r="N367" s="43">
        <v>0</v>
      </c>
      <c r="O367" s="43">
        <f>N367*[3]Parameters!$B$40</f>
        <v>0</v>
      </c>
      <c r="P367" s="43">
        <v>0</v>
      </c>
      <c r="Q367" s="43">
        <v>0</v>
      </c>
      <c r="R367" s="43">
        <v>0</v>
      </c>
      <c r="S367" s="43">
        <v>0</v>
      </c>
      <c r="T367" s="43">
        <v>0</v>
      </c>
      <c r="U367" s="43">
        <v>0</v>
      </c>
      <c r="V367" s="43">
        <v>0</v>
      </c>
      <c r="W367" s="43">
        <v>0</v>
      </c>
      <c r="X367" s="43">
        <v>0</v>
      </c>
      <c r="Y367" s="43">
        <v>0</v>
      </c>
      <c r="Z367" s="43">
        <v>0</v>
      </c>
      <c r="AA367" s="43">
        <v>0</v>
      </c>
      <c r="AB367" s="43">
        <v>0</v>
      </c>
      <c r="AC367" s="43">
        <v>0</v>
      </c>
      <c r="AD367" s="43">
        <v>0</v>
      </c>
      <c r="AE367" s="44">
        <f>[3]Parameters!$B$38</f>
        <v>0.05</v>
      </c>
      <c r="AF367" s="44"/>
      <c r="AG367" s="44">
        <v>30</v>
      </c>
      <c r="AH367" s="44">
        <v>40</v>
      </c>
      <c r="AI367" s="46">
        <v>31.536000000000001</v>
      </c>
      <c r="AJ367" s="46" t="s">
        <v>1213</v>
      </c>
      <c r="AK367" s="46" t="s">
        <v>907</v>
      </c>
      <c r="AL367" s="46"/>
      <c r="AM367" s="47"/>
      <c r="AN367" s="47"/>
      <c r="AO367" s="47"/>
      <c r="AP367" s="47"/>
      <c r="AQ367" s="47"/>
      <c r="AR367" s="47"/>
      <c r="AS367" s="48"/>
      <c r="AT367" s="48"/>
      <c r="AU367" s="48"/>
      <c r="AV367" s="49"/>
      <c r="AW367" s="49"/>
      <c r="AX367" s="49"/>
      <c r="AY367" s="50" t="s">
        <v>841</v>
      </c>
      <c r="AZ367" s="50"/>
      <c r="BA367" s="50"/>
      <c r="BB367" s="51"/>
      <c r="BC367" s="51"/>
      <c r="BD367" s="51"/>
      <c r="BE367" s="51"/>
      <c r="BF367" s="51"/>
      <c r="BG367" s="51"/>
      <c r="BH367" s="52"/>
      <c r="BI367" s="52"/>
      <c r="BJ367" s="52"/>
      <c r="BK367" s="52"/>
      <c r="BL367" s="53"/>
      <c r="BM367" s="54"/>
      <c r="BN367" s="55"/>
      <c r="BO367" s="44"/>
      <c r="BP367" s="44"/>
      <c r="BQ367" s="44"/>
      <c r="BR367" s="44"/>
      <c r="BS367" s="44"/>
      <c r="BT367" s="44"/>
      <c r="BU367" s="56"/>
      <c r="BV367" s="50"/>
      <c r="BW367" s="50"/>
      <c r="BX367" s="50"/>
      <c r="BY367" s="50"/>
      <c r="BZ367" s="50"/>
      <c r="CA367" s="50"/>
      <c r="CB367" s="57"/>
      <c r="CC367" s="58">
        <v>10</v>
      </c>
      <c r="CD367" s="58">
        <v>10</v>
      </c>
      <c r="CE367" s="58">
        <v>10</v>
      </c>
      <c r="CF367" s="58">
        <v>10</v>
      </c>
      <c r="CG367" s="58">
        <v>10</v>
      </c>
      <c r="CH367" s="58">
        <v>10</v>
      </c>
      <c r="CI367" s="56"/>
      <c r="CJ367" s="59"/>
      <c r="CK367" s="59"/>
      <c r="CL367" s="59"/>
      <c r="CM367" s="59"/>
      <c r="CN367" s="59"/>
      <c r="CO367" s="59"/>
      <c r="CP367" s="60"/>
      <c r="CQ367" s="61"/>
      <c r="CR367" s="61"/>
      <c r="CS367" s="61"/>
      <c r="CT367" s="61"/>
      <c r="CU367" s="61"/>
      <c r="CV367" s="61"/>
      <c r="CW367" s="62"/>
      <c r="CX367" s="63"/>
      <c r="CY367" s="63"/>
      <c r="CZ367" s="63"/>
      <c r="DA367" s="63"/>
      <c r="DB367" s="63"/>
      <c r="DC367" s="63"/>
      <c r="DD367" s="64"/>
      <c r="DE367" s="65"/>
      <c r="DF367" s="65"/>
      <c r="DG367" s="65"/>
      <c r="DH367" s="65"/>
      <c r="DI367" s="65"/>
      <c r="DJ367" s="65"/>
      <c r="DK367" s="66" t="s">
        <v>1420</v>
      </c>
      <c r="DL367" s="62"/>
      <c r="DM367" s="67"/>
      <c r="DN367" s="67"/>
      <c r="DO367" s="67"/>
      <c r="DP367" s="67"/>
      <c r="DQ367" s="67"/>
      <c r="DR367" s="67"/>
      <c r="DS367" s="68"/>
    </row>
    <row r="368" spans="1:123" x14ac:dyDescent="0.3">
      <c r="A368" s="173" t="s">
        <v>389</v>
      </c>
      <c r="B368" s="172" t="s">
        <v>1214</v>
      </c>
      <c r="C368" s="172" t="s">
        <v>1215</v>
      </c>
      <c r="D368" s="172" t="s">
        <v>1245</v>
      </c>
      <c r="E368" s="172" t="s">
        <v>1241</v>
      </c>
      <c r="F368" s="172" t="s">
        <v>1246</v>
      </c>
      <c r="G368" s="172" t="s">
        <v>1422</v>
      </c>
      <c r="H368" s="172" t="s">
        <v>1036</v>
      </c>
      <c r="I368" s="42">
        <f t="shared" si="48"/>
        <v>217.30427472440317</v>
      </c>
      <c r="J368" s="43">
        <v>217.30427472440317</v>
      </c>
      <c r="K368" s="43">
        <v>217.30427472440317</v>
      </c>
      <c r="L368" s="43">
        <v>217.30427472440317</v>
      </c>
      <c r="M368" s="43">
        <v>217.30427472440317</v>
      </c>
      <c r="N368" s="43">
        <v>217.30427472440317</v>
      </c>
      <c r="O368" s="43">
        <f>N368*[3]Parameters!$B$40</f>
        <v>217.30427472440317</v>
      </c>
      <c r="P368" s="44"/>
      <c r="Q368" s="43">
        <v>0</v>
      </c>
      <c r="R368" s="43">
        <v>0</v>
      </c>
      <c r="S368" s="43">
        <v>0</v>
      </c>
      <c r="T368" s="43">
        <v>0</v>
      </c>
      <c r="U368" s="43">
        <v>0</v>
      </c>
      <c r="V368" s="43">
        <v>0</v>
      </c>
      <c r="W368" s="43">
        <v>0</v>
      </c>
      <c r="X368" s="43">
        <v>0</v>
      </c>
      <c r="Y368" s="43">
        <v>0</v>
      </c>
      <c r="Z368" s="43">
        <v>0</v>
      </c>
      <c r="AA368" s="43">
        <v>0</v>
      </c>
      <c r="AB368" s="43">
        <v>0</v>
      </c>
      <c r="AC368" s="43">
        <v>0</v>
      </c>
      <c r="AD368" s="43">
        <v>0</v>
      </c>
      <c r="AE368" s="44">
        <f>[3]Parameters!$B$38</f>
        <v>0.05</v>
      </c>
      <c r="AF368" s="44"/>
      <c r="AG368" s="44">
        <v>30</v>
      </c>
      <c r="AH368" s="44">
        <v>40</v>
      </c>
      <c r="AI368" s="46">
        <v>31.536000000000001</v>
      </c>
      <c r="AJ368" s="46" t="s">
        <v>1213</v>
      </c>
      <c r="AK368" s="46" t="s">
        <v>907</v>
      </c>
      <c r="AL368" s="46"/>
      <c r="AM368" s="47"/>
      <c r="AN368" s="47"/>
      <c r="AO368" s="47"/>
      <c r="AP368" s="47"/>
      <c r="AQ368" s="47"/>
      <c r="AR368" s="47"/>
      <c r="AS368" s="48"/>
      <c r="AT368" s="48"/>
      <c r="AU368" s="48"/>
      <c r="AV368" s="49"/>
      <c r="AW368" s="49"/>
      <c r="AX368" s="49"/>
      <c r="AY368" s="50" t="s">
        <v>841</v>
      </c>
      <c r="AZ368" s="50"/>
      <c r="BA368" s="50"/>
      <c r="BB368" s="51"/>
      <c r="BC368" s="51"/>
      <c r="BD368" s="51"/>
      <c r="BE368" s="51"/>
      <c r="BF368" s="51"/>
      <c r="BG368" s="51"/>
      <c r="BH368" s="52"/>
      <c r="BI368" s="52"/>
      <c r="BJ368" s="52"/>
      <c r="BK368" s="52"/>
      <c r="BL368" s="53"/>
      <c r="BM368" s="54"/>
      <c r="BN368" s="55"/>
      <c r="BO368" s="44"/>
      <c r="BP368" s="44"/>
      <c r="BQ368" s="44"/>
      <c r="BR368" s="44"/>
      <c r="BS368" s="44"/>
      <c r="BT368" s="44"/>
      <c r="BU368" s="56"/>
      <c r="BV368" s="50"/>
      <c r="BW368" s="50"/>
      <c r="BX368" s="50"/>
      <c r="BY368" s="50"/>
      <c r="BZ368" s="50"/>
      <c r="CA368" s="50"/>
      <c r="CB368" s="57"/>
      <c r="CC368" s="58">
        <v>10</v>
      </c>
      <c r="CD368" s="58">
        <v>10</v>
      </c>
      <c r="CE368" s="58">
        <v>10</v>
      </c>
      <c r="CF368" s="58">
        <v>10</v>
      </c>
      <c r="CG368" s="58">
        <v>10</v>
      </c>
      <c r="CH368" s="58">
        <v>10</v>
      </c>
      <c r="CI368" s="56"/>
      <c r="CJ368" s="59"/>
      <c r="CK368" s="59"/>
      <c r="CL368" s="59"/>
      <c r="CM368" s="59"/>
      <c r="CN368" s="59"/>
      <c r="CO368" s="59"/>
      <c r="CP368" s="60"/>
      <c r="CQ368" s="61"/>
      <c r="CR368" s="61"/>
      <c r="CS368" s="61"/>
      <c r="CT368" s="61"/>
      <c r="CU368" s="61"/>
      <c r="CV368" s="61"/>
      <c r="CW368" s="62"/>
      <c r="CX368" s="63"/>
      <c r="CY368" s="63"/>
      <c r="CZ368" s="63"/>
      <c r="DA368" s="63"/>
      <c r="DB368" s="63"/>
      <c r="DC368" s="63"/>
      <c r="DD368" s="64"/>
      <c r="DE368" s="65"/>
      <c r="DF368" s="65"/>
      <c r="DG368" s="65"/>
      <c r="DH368" s="65"/>
      <c r="DI368" s="65"/>
      <c r="DJ368" s="65"/>
      <c r="DK368" s="87" t="s">
        <v>1420</v>
      </c>
      <c r="DL368" s="62"/>
      <c r="DM368" s="67"/>
      <c r="DN368" s="67"/>
      <c r="DO368" s="67"/>
      <c r="DP368" s="67"/>
      <c r="DQ368" s="67"/>
      <c r="DR368" s="67"/>
      <c r="DS368" s="68"/>
    </row>
    <row r="369" spans="1:123" x14ac:dyDescent="0.3">
      <c r="A369" s="171" t="s">
        <v>390</v>
      </c>
      <c r="B369" s="40" t="s">
        <v>1214</v>
      </c>
      <c r="C369" s="40" t="s">
        <v>1215</v>
      </c>
      <c r="D369" s="40" t="s">
        <v>1241</v>
      </c>
      <c r="E369" s="40" t="s">
        <v>1245</v>
      </c>
      <c r="F369" s="40" t="s">
        <v>1242</v>
      </c>
      <c r="G369" s="40" t="s">
        <v>706</v>
      </c>
      <c r="H369" s="40" t="s">
        <v>1036</v>
      </c>
      <c r="I369" s="43">
        <v>0</v>
      </c>
      <c r="J369" s="43">
        <v>0</v>
      </c>
      <c r="K369" s="43">
        <v>0</v>
      </c>
      <c r="L369" s="43">
        <v>0</v>
      </c>
      <c r="M369" s="43">
        <v>0</v>
      </c>
      <c r="N369" s="43">
        <v>0</v>
      </c>
      <c r="O369" s="43">
        <f>N369*[3]Parameters!$B$40</f>
        <v>0</v>
      </c>
      <c r="P369" s="43">
        <v>0</v>
      </c>
      <c r="Q369" s="43">
        <v>0</v>
      </c>
      <c r="R369" s="43">
        <v>0</v>
      </c>
      <c r="S369" s="43">
        <v>0</v>
      </c>
      <c r="T369" s="43">
        <v>0</v>
      </c>
      <c r="U369" s="43">
        <v>0</v>
      </c>
      <c r="V369" s="43">
        <v>0</v>
      </c>
      <c r="W369" s="43">
        <v>0</v>
      </c>
      <c r="X369" s="43">
        <v>0</v>
      </c>
      <c r="Y369" s="43">
        <v>0</v>
      </c>
      <c r="Z369" s="43">
        <v>0</v>
      </c>
      <c r="AA369" s="43">
        <v>0</v>
      </c>
      <c r="AB369" s="43">
        <v>0</v>
      </c>
      <c r="AC369" s="43">
        <v>0</v>
      </c>
      <c r="AD369" s="43">
        <v>0</v>
      </c>
      <c r="AE369" s="44">
        <f>[3]Parameters!$B$38</f>
        <v>0.05</v>
      </c>
      <c r="AF369" s="44"/>
      <c r="AG369" s="44">
        <v>30</v>
      </c>
      <c r="AH369" s="44">
        <v>40</v>
      </c>
      <c r="AI369" s="46">
        <v>31.536000000000001</v>
      </c>
      <c r="AJ369" s="46" t="s">
        <v>1213</v>
      </c>
      <c r="AK369" s="46" t="s">
        <v>907</v>
      </c>
      <c r="AL369" s="46"/>
      <c r="AM369" s="47"/>
      <c r="AN369" s="47"/>
      <c r="AO369" s="47"/>
      <c r="AP369" s="47"/>
      <c r="AQ369" s="47"/>
      <c r="AR369" s="47"/>
      <c r="AS369" s="48"/>
      <c r="AT369" s="48"/>
      <c r="AU369" s="48"/>
      <c r="AV369" s="49"/>
      <c r="AW369" s="49"/>
      <c r="AX369" s="49"/>
      <c r="AY369" s="50" t="s">
        <v>841</v>
      </c>
      <c r="AZ369" s="50"/>
      <c r="BA369" s="50"/>
      <c r="BB369" s="51"/>
      <c r="BC369" s="51"/>
      <c r="BD369" s="51"/>
      <c r="BE369" s="51"/>
      <c r="BF369" s="51"/>
      <c r="BG369" s="51"/>
      <c r="BH369" s="52"/>
      <c r="BI369" s="52"/>
      <c r="BJ369" s="52"/>
      <c r="BK369" s="52"/>
      <c r="BL369" s="53"/>
      <c r="BM369" s="54"/>
      <c r="BN369" s="55"/>
      <c r="BO369" s="44"/>
      <c r="BP369" s="44"/>
      <c r="BQ369" s="44"/>
      <c r="BR369" s="44"/>
      <c r="BS369" s="44"/>
      <c r="BT369" s="44"/>
      <c r="BU369" s="56"/>
      <c r="BV369" s="50"/>
      <c r="BW369" s="50"/>
      <c r="BX369" s="50"/>
      <c r="BY369" s="50"/>
      <c r="BZ369" s="50"/>
      <c r="CA369" s="50"/>
      <c r="CB369" s="57"/>
      <c r="CC369" s="58">
        <v>10</v>
      </c>
      <c r="CD369" s="58">
        <v>10</v>
      </c>
      <c r="CE369" s="58">
        <v>10</v>
      </c>
      <c r="CF369" s="58">
        <v>10</v>
      </c>
      <c r="CG369" s="58">
        <v>10</v>
      </c>
      <c r="CH369" s="58">
        <v>10</v>
      </c>
      <c r="CI369" s="56"/>
      <c r="CJ369" s="59"/>
      <c r="CK369" s="59"/>
      <c r="CL369" s="59"/>
      <c r="CM369" s="59"/>
      <c r="CN369" s="59"/>
      <c r="CO369" s="59"/>
      <c r="CP369" s="60"/>
      <c r="CQ369" s="61"/>
      <c r="CR369" s="61"/>
      <c r="CS369" s="61"/>
      <c r="CT369" s="61"/>
      <c r="CU369" s="61"/>
      <c r="CV369" s="61"/>
      <c r="CW369" s="62"/>
      <c r="CX369" s="63"/>
      <c r="CY369" s="63"/>
      <c r="CZ369" s="63"/>
      <c r="DA369" s="63"/>
      <c r="DB369" s="63"/>
      <c r="DC369" s="63"/>
      <c r="DD369" s="64"/>
      <c r="DE369" s="65"/>
      <c r="DF369" s="65"/>
      <c r="DG369" s="65"/>
      <c r="DH369" s="65"/>
      <c r="DI369" s="65"/>
      <c r="DJ369" s="65"/>
      <c r="DK369" s="66" t="s">
        <v>1420</v>
      </c>
      <c r="DL369" s="62"/>
      <c r="DM369" s="67"/>
      <c r="DN369" s="67"/>
      <c r="DO369" s="67"/>
      <c r="DP369" s="67"/>
      <c r="DQ369" s="67"/>
      <c r="DR369" s="67"/>
      <c r="DS369" s="68"/>
    </row>
    <row r="370" spans="1:123" x14ac:dyDescent="0.3">
      <c r="A370" s="173" t="s">
        <v>391</v>
      </c>
      <c r="B370" s="172" t="s">
        <v>1214</v>
      </c>
      <c r="C370" s="172" t="s">
        <v>1215</v>
      </c>
      <c r="D370" s="172" t="s">
        <v>1241</v>
      </c>
      <c r="E370" s="172" t="s">
        <v>1235</v>
      </c>
      <c r="F370" s="172" t="s">
        <v>1242</v>
      </c>
      <c r="G370" s="172" t="s">
        <v>682</v>
      </c>
      <c r="H370" s="172" t="s">
        <v>1036</v>
      </c>
      <c r="I370" s="42">
        <f t="shared" si="48"/>
        <v>107.24886020400339</v>
      </c>
      <c r="J370" s="43">
        <v>107.24886020400339</v>
      </c>
      <c r="K370" s="43">
        <v>107.24886020400339</v>
      </c>
      <c r="L370" s="43">
        <v>107.24886020400339</v>
      </c>
      <c r="M370" s="43">
        <v>107.24886020400339</v>
      </c>
      <c r="N370" s="43">
        <v>107.24886020400339</v>
      </c>
      <c r="O370" s="43">
        <v>107.24886020400339</v>
      </c>
      <c r="P370" s="44"/>
      <c r="Q370" s="43">
        <v>0</v>
      </c>
      <c r="R370" s="43">
        <v>0</v>
      </c>
      <c r="S370" s="43">
        <v>0</v>
      </c>
      <c r="T370" s="43">
        <v>0</v>
      </c>
      <c r="U370" s="43">
        <v>0</v>
      </c>
      <c r="V370" s="43">
        <v>0</v>
      </c>
      <c r="W370" s="43">
        <v>0</v>
      </c>
      <c r="X370" s="43">
        <v>0</v>
      </c>
      <c r="Y370" s="43">
        <v>0</v>
      </c>
      <c r="Z370" s="43">
        <v>0</v>
      </c>
      <c r="AA370" s="43">
        <v>0</v>
      </c>
      <c r="AB370" s="43">
        <v>0</v>
      </c>
      <c r="AC370" s="43">
        <v>0</v>
      </c>
      <c r="AD370" s="43">
        <v>0</v>
      </c>
      <c r="AE370" s="44">
        <f>[3]Parameters!$B$38</f>
        <v>0.05</v>
      </c>
      <c r="AF370" s="44"/>
      <c r="AG370" s="44">
        <v>30</v>
      </c>
      <c r="AH370" s="44">
        <v>40</v>
      </c>
      <c r="AI370" s="46">
        <v>31.536000000000001</v>
      </c>
      <c r="AJ370" s="46" t="s">
        <v>1213</v>
      </c>
      <c r="AK370" s="46" t="s">
        <v>907</v>
      </c>
      <c r="AL370" s="46"/>
      <c r="AM370" s="47"/>
      <c r="AN370" s="47"/>
      <c r="AO370" s="47"/>
      <c r="AP370" s="47"/>
      <c r="AQ370" s="47"/>
      <c r="AR370" s="47"/>
      <c r="AS370" s="48"/>
      <c r="AT370" s="48"/>
      <c r="AU370" s="48"/>
      <c r="AV370" s="49"/>
      <c r="AW370" s="49"/>
      <c r="AX370" s="49"/>
      <c r="AY370" s="50" t="s">
        <v>841</v>
      </c>
      <c r="AZ370" s="50"/>
      <c r="BA370" s="50"/>
      <c r="BB370" s="51"/>
      <c r="BC370" s="51"/>
      <c r="BD370" s="51"/>
      <c r="BE370" s="51"/>
      <c r="BF370" s="51"/>
      <c r="BG370" s="51"/>
      <c r="BH370" s="52"/>
      <c r="BI370" s="52"/>
      <c r="BJ370" s="52"/>
      <c r="BK370" s="52"/>
      <c r="BL370" s="53"/>
      <c r="BM370" s="54"/>
      <c r="BN370" s="55"/>
      <c r="BO370" s="44"/>
      <c r="BP370" s="44"/>
      <c r="BQ370" s="44"/>
      <c r="BR370" s="44"/>
      <c r="BS370" s="44"/>
      <c r="BT370" s="44"/>
      <c r="BU370" s="56"/>
      <c r="BV370" s="50"/>
      <c r="BW370" s="50"/>
      <c r="BX370" s="50"/>
      <c r="BY370" s="50"/>
      <c r="BZ370" s="50"/>
      <c r="CA370" s="50"/>
      <c r="CB370" s="57"/>
      <c r="CC370" s="58">
        <v>10</v>
      </c>
      <c r="CD370" s="58">
        <v>10</v>
      </c>
      <c r="CE370" s="58">
        <v>10</v>
      </c>
      <c r="CF370" s="58">
        <v>10</v>
      </c>
      <c r="CG370" s="58">
        <v>10</v>
      </c>
      <c r="CH370" s="58">
        <v>10</v>
      </c>
      <c r="CI370" s="56"/>
      <c r="CJ370" s="59"/>
      <c r="CK370" s="59"/>
      <c r="CL370" s="59"/>
      <c r="CM370" s="59"/>
      <c r="CN370" s="59"/>
      <c r="CO370" s="59"/>
      <c r="CP370" s="60"/>
      <c r="CQ370" s="61"/>
      <c r="CR370" s="61"/>
      <c r="CS370" s="61"/>
      <c r="CT370" s="61"/>
      <c r="CU370" s="61"/>
      <c r="CV370" s="61"/>
      <c r="CW370" s="62"/>
      <c r="CX370" s="63"/>
      <c r="CY370" s="63"/>
      <c r="CZ370" s="63"/>
      <c r="DA370" s="63"/>
      <c r="DB370" s="63"/>
      <c r="DC370" s="63"/>
      <c r="DD370" s="64"/>
      <c r="DE370" s="65"/>
      <c r="DF370" s="65"/>
      <c r="DG370" s="65"/>
      <c r="DH370" s="65"/>
      <c r="DI370" s="65"/>
      <c r="DJ370" s="65"/>
      <c r="DK370" s="87" t="s">
        <v>1420</v>
      </c>
      <c r="DL370" s="62"/>
      <c r="DM370" s="67"/>
      <c r="DN370" s="67"/>
      <c r="DO370" s="67"/>
      <c r="DP370" s="67"/>
      <c r="DQ370" s="67"/>
      <c r="DR370" s="67"/>
      <c r="DS370" s="68"/>
    </row>
    <row r="371" spans="1:123" x14ac:dyDescent="0.3">
      <c r="A371" s="171" t="s">
        <v>392</v>
      </c>
      <c r="B371" s="40" t="s">
        <v>1214</v>
      </c>
      <c r="C371" s="40" t="s">
        <v>1215</v>
      </c>
      <c r="D371" s="40" t="s">
        <v>1235</v>
      </c>
      <c r="E371" s="40" t="s">
        <v>1241</v>
      </c>
      <c r="F371" s="40" t="s">
        <v>1236</v>
      </c>
      <c r="G371" s="40" t="s">
        <v>1422</v>
      </c>
      <c r="H371" s="40" t="s">
        <v>1036</v>
      </c>
      <c r="I371" s="43">
        <v>0</v>
      </c>
      <c r="J371" s="43">
        <v>0</v>
      </c>
      <c r="K371" s="43">
        <v>0</v>
      </c>
      <c r="L371" s="43">
        <v>0</v>
      </c>
      <c r="M371" s="43">
        <v>0</v>
      </c>
      <c r="N371" s="43">
        <v>0</v>
      </c>
      <c r="O371" s="43">
        <f>N371*[3]Parameters!$B$40</f>
        <v>0</v>
      </c>
      <c r="P371" s="43">
        <v>0</v>
      </c>
      <c r="Q371" s="43">
        <v>0</v>
      </c>
      <c r="R371" s="43">
        <v>0</v>
      </c>
      <c r="S371" s="43">
        <v>0</v>
      </c>
      <c r="T371" s="43">
        <v>0</v>
      </c>
      <c r="U371" s="43">
        <v>0</v>
      </c>
      <c r="V371" s="43">
        <v>0</v>
      </c>
      <c r="W371" s="43">
        <v>0</v>
      </c>
      <c r="X371" s="43">
        <v>0</v>
      </c>
      <c r="Y371" s="43">
        <v>0</v>
      </c>
      <c r="Z371" s="43">
        <v>0</v>
      </c>
      <c r="AA371" s="43">
        <v>0</v>
      </c>
      <c r="AB371" s="43">
        <v>0</v>
      </c>
      <c r="AC371" s="43">
        <v>0</v>
      </c>
      <c r="AD371" s="43">
        <v>0</v>
      </c>
      <c r="AE371" s="44">
        <f>[3]Parameters!$B$38</f>
        <v>0.05</v>
      </c>
      <c r="AF371" s="44"/>
      <c r="AG371" s="44">
        <v>30</v>
      </c>
      <c r="AH371" s="44">
        <v>40</v>
      </c>
      <c r="AI371" s="46">
        <v>31.536000000000001</v>
      </c>
      <c r="AJ371" s="46" t="s">
        <v>1213</v>
      </c>
      <c r="AK371" s="46" t="s">
        <v>907</v>
      </c>
      <c r="AL371" s="46"/>
      <c r="AM371" s="47"/>
      <c r="AN371" s="47"/>
      <c r="AO371" s="47"/>
      <c r="AP371" s="47"/>
      <c r="AQ371" s="47"/>
      <c r="AR371" s="47"/>
      <c r="AS371" s="48"/>
      <c r="AT371" s="48"/>
      <c r="AU371" s="48"/>
      <c r="AV371" s="49"/>
      <c r="AW371" s="49"/>
      <c r="AX371" s="49"/>
      <c r="AY371" s="50" t="s">
        <v>841</v>
      </c>
      <c r="AZ371" s="50"/>
      <c r="BA371" s="50"/>
      <c r="BB371" s="51"/>
      <c r="BC371" s="51"/>
      <c r="BD371" s="51"/>
      <c r="BE371" s="51"/>
      <c r="BF371" s="51"/>
      <c r="BG371" s="51"/>
      <c r="BH371" s="52"/>
      <c r="BI371" s="52"/>
      <c r="BJ371" s="52"/>
      <c r="BK371" s="52"/>
      <c r="BL371" s="53"/>
      <c r="BM371" s="54"/>
      <c r="BN371" s="55"/>
      <c r="BO371" s="44"/>
      <c r="BP371" s="44"/>
      <c r="BQ371" s="44"/>
      <c r="BR371" s="44"/>
      <c r="BS371" s="44"/>
      <c r="BT371" s="44"/>
      <c r="BU371" s="56"/>
      <c r="BV371" s="50"/>
      <c r="BW371" s="50"/>
      <c r="BX371" s="50"/>
      <c r="BY371" s="50"/>
      <c r="BZ371" s="50"/>
      <c r="CA371" s="50"/>
      <c r="CB371" s="57"/>
      <c r="CC371" s="58">
        <v>10</v>
      </c>
      <c r="CD371" s="58">
        <v>10</v>
      </c>
      <c r="CE371" s="58">
        <v>10</v>
      </c>
      <c r="CF371" s="58">
        <v>10</v>
      </c>
      <c r="CG371" s="58">
        <v>10</v>
      </c>
      <c r="CH371" s="58">
        <v>10</v>
      </c>
      <c r="CI371" s="56"/>
      <c r="CJ371" s="59"/>
      <c r="CK371" s="59"/>
      <c r="CL371" s="59"/>
      <c r="CM371" s="59"/>
      <c r="CN371" s="59"/>
      <c r="CO371" s="59"/>
      <c r="CP371" s="60"/>
      <c r="CQ371" s="61"/>
      <c r="CR371" s="61"/>
      <c r="CS371" s="61"/>
      <c r="CT371" s="61"/>
      <c r="CU371" s="61"/>
      <c r="CV371" s="61"/>
      <c r="CW371" s="62"/>
      <c r="CX371" s="63"/>
      <c r="CY371" s="63"/>
      <c r="CZ371" s="63"/>
      <c r="DA371" s="63"/>
      <c r="DB371" s="63"/>
      <c r="DC371" s="63"/>
      <c r="DD371" s="64"/>
      <c r="DE371" s="65"/>
      <c r="DF371" s="65"/>
      <c r="DG371" s="65"/>
      <c r="DH371" s="65"/>
      <c r="DI371" s="65"/>
      <c r="DJ371" s="65"/>
      <c r="DK371" s="66" t="s">
        <v>1420</v>
      </c>
      <c r="DL371" s="62"/>
      <c r="DM371" s="67"/>
      <c r="DN371" s="67"/>
      <c r="DO371" s="67"/>
      <c r="DP371" s="67"/>
      <c r="DQ371" s="67"/>
      <c r="DR371" s="67"/>
      <c r="DS371" s="68"/>
    </row>
    <row r="372" spans="1:123" x14ac:dyDescent="0.3">
      <c r="A372" s="173" t="s">
        <v>393</v>
      </c>
      <c r="B372" s="172" t="s">
        <v>1214</v>
      </c>
      <c r="C372" s="172" t="s">
        <v>1215</v>
      </c>
      <c r="D372" s="172" t="s">
        <v>1216</v>
      </c>
      <c r="E372" s="172" t="s">
        <v>1223</v>
      </c>
      <c r="F372" s="172" t="s">
        <v>672</v>
      </c>
      <c r="G372" s="172" t="s">
        <v>673</v>
      </c>
      <c r="H372" s="172" t="s">
        <v>1036</v>
      </c>
      <c r="I372" s="43">
        <v>0</v>
      </c>
      <c r="J372" s="43">
        <v>0</v>
      </c>
      <c r="K372" s="43">
        <v>0</v>
      </c>
      <c r="L372" s="43">
        <v>0</v>
      </c>
      <c r="M372" s="43">
        <v>0</v>
      </c>
      <c r="N372" s="43">
        <v>0</v>
      </c>
      <c r="O372" s="43">
        <f>N372*[3]Parameters!$B$40</f>
        <v>0</v>
      </c>
      <c r="P372" s="43">
        <v>0</v>
      </c>
      <c r="Q372" s="43">
        <v>0</v>
      </c>
      <c r="R372" s="43">
        <v>0</v>
      </c>
      <c r="S372" s="43">
        <v>0</v>
      </c>
      <c r="T372" s="43">
        <v>0</v>
      </c>
      <c r="U372" s="43">
        <v>0</v>
      </c>
      <c r="V372" s="43">
        <v>0</v>
      </c>
      <c r="W372" s="43">
        <v>0</v>
      </c>
      <c r="X372" s="43">
        <v>0</v>
      </c>
      <c r="Y372" s="43">
        <v>0</v>
      </c>
      <c r="Z372" s="43">
        <v>0</v>
      </c>
      <c r="AA372" s="43">
        <v>0</v>
      </c>
      <c r="AB372" s="43">
        <v>0</v>
      </c>
      <c r="AC372" s="43">
        <v>0</v>
      </c>
      <c r="AD372" s="43">
        <v>0</v>
      </c>
      <c r="AE372" s="44">
        <f>[3]Parameters!$B$38</f>
        <v>0.05</v>
      </c>
      <c r="AF372" s="44"/>
      <c r="AG372" s="44">
        <v>30</v>
      </c>
      <c r="AH372" s="44">
        <v>40</v>
      </c>
      <c r="AI372" s="46">
        <v>31.536000000000001</v>
      </c>
      <c r="AJ372" s="46" t="s">
        <v>1213</v>
      </c>
      <c r="AK372" s="46" t="s">
        <v>907</v>
      </c>
      <c r="AL372" s="46"/>
      <c r="AM372" s="47"/>
      <c r="AN372" s="47"/>
      <c r="AO372" s="47"/>
      <c r="AP372" s="47"/>
      <c r="AQ372" s="47"/>
      <c r="AR372" s="47"/>
      <c r="AS372" s="48"/>
      <c r="AT372" s="48"/>
      <c r="AU372" s="48"/>
      <c r="AV372" s="49"/>
      <c r="AW372" s="49"/>
      <c r="AX372" s="49"/>
      <c r="AY372" s="50" t="s">
        <v>841</v>
      </c>
      <c r="AZ372" s="50"/>
      <c r="BA372" s="50"/>
      <c r="BB372" s="51"/>
      <c r="BC372" s="51"/>
      <c r="BD372" s="51"/>
      <c r="BE372" s="51"/>
      <c r="BF372" s="51"/>
      <c r="BG372" s="51"/>
      <c r="BH372" s="52"/>
      <c r="BI372" s="52"/>
      <c r="BJ372" s="52"/>
      <c r="BK372" s="52"/>
      <c r="BL372" s="53"/>
      <c r="BM372" s="54"/>
      <c r="BN372" s="55"/>
      <c r="BO372" s="44"/>
      <c r="BP372" s="44"/>
      <c r="BQ372" s="44"/>
      <c r="BR372" s="44"/>
      <c r="BS372" s="44"/>
      <c r="BT372" s="44"/>
      <c r="BU372" s="56"/>
      <c r="BV372" s="50">
        <v>2</v>
      </c>
      <c r="BW372" s="50">
        <v>2</v>
      </c>
      <c r="BX372" s="50"/>
      <c r="BY372" s="50"/>
      <c r="BZ372" s="50"/>
      <c r="CA372" s="50"/>
      <c r="CB372" s="57"/>
      <c r="CC372" s="58">
        <v>10</v>
      </c>
      <c r="CD372" s="58">
        <v>10</v>
      </c>
      <c r="CE372" s="58">
        <v>10</v>
      </c>
      <c r="CF372" s="58">
        <v>10</v>
      </c>
      <c r="CG372" s="58">
        <v>10</v>
      </c>
      <c r="CH372" s="58">
        <v>10</v>
      </c>
      <c r="CI372" s="56"/>
      <c r="CJ372" s="59"/>
      <c r="CK372" s="59"/>
      <c r="CL372" s="59"/>
      <c r="CM372" s="59"/>
      <c r="CN372" s="59"/>
      <c r="CO372" s="59"/>
      <c r="CP372" s="60"/>
      <c r="CQ372" s="61"/>
      <c r="CR372" s="61"/>
      <c r="CS372" s="61"/>
      <c r="CT372" s="61"/>
      <c r="CU372" s="61"/>
      <c r="CV372" s="61"/>
      <c r="CW372" s="62"/>
      <c r="CX372" s="63"/>
      <c r="CY372" s="63"/>
      <c r="CZ372" s="63"/>
      <c r="DA372" s="63"/>
      <c r="DB372" s="63"/>
      <c r="DC372" s="63"/>
      <c r="DD372" s="64"/>
      <c r="DE372" s="65"/>
      <c r="DF372" s="65"/>
      <c r="DG372" s="65"/>
      <c r="DH372" s="65"/>
      <c r="DI372" s="65"/>
      <c r="DJ372" s="65"/>
      <c r="DK372" s="87" t="s">
        <v>1420</v>
      </c>
      <c r="DL372" s="62"/>
      <c r="DM372" s="67"/>
      <c r="DN372" s="67"/>
      <c r="DO372" s="67"/>
      <c r="DP372" s="67"/>
      <c r="DQ372" s="67"/>
      <c r="DR372" s="67"/>
      <c r="DS372" s="68"/>
    </row>
    <row r="373" spans="1:123" x14ac:dyDescent="0.3">
      <c r="A373" s="277" t="s">
        <v>394</v>
      </c>
      <c r="B373" s="40" t="s">
        <v>1214</v>
      </c>
      <c r="C373" s="40" t="s">
        <v>1215</v>
      </c>
      <c r="D373" s="40" t="s">
        <v>1216</v>
      </c>
      <c r="E373" s="40" t="s">
        <v>1229</v>
      </c>
      <c r="F373" s="40" t="s">
        <v>672</v>
      </c>
      <c r="G373" s="40" t="s">
        <v>676</v>
      </c>
      <c r="H373" s="40" t="s">
        <v>1036</v>
      </c>
      <c r="I373" s="43">
        <v>0</v>
      </c>
      <c r="J373" s="43">
        <v>0</v>
      </c>
      <c r="K373" s="43">
        <v>0</v>
      </c>
      <c r="L373" s="43">
        <v>0</v>
      </c>
      <c r="M373" s="43">
        <v>0</v>
      </c>
      <c r="N373" s="43">
        <v>0</v>
      </c>
      <c r="O373" s="43">
        <f>N373*[3]Parameters!$B$40</f>
        <v>0</v>
      </c>
      <c r="P373" s="43">
        <v>0</v>
      </c>
      <c r="Q373" s="43">
        <v>0</v>
      </c>
      <c r="R373" s="43">
        <v>0</v>
      </c>
      <c r="S373" s="43">
        <v>0</v>
      </c>
      <c r="T373" s="43">
        <v>0</v>
      </c>
      <c r="U373" s="43">
        <v>0</v>
      </c>
      <c r="V373" s="43">
        <v>0</v>
      </c>
      <c r="W373" s="43">
        <v>0</v>
      </c>
      <c r="X373" s="43">
        <v>0</v>
      </c>
      <c r="Y373" s="43">
        <v>0</v>
      </c>
      <c r="Z373" s="43">
        <v>0</v>
      </c>
      <c r="AA373" s="43">
        <v>0</v>
      </c>
      <c r="AB373" s="43">
        <v>0</v>
      </c>
      <c r="AC373" s="43">
        <v>0</v>
      </c>
      <c r="AD373" s="43">
        <v>0</v>
      </c>
      <c r="AE373" s="44">
        <f>[3]Parameters!$B$38</f>
        <v>0.05</v>
      </c>
      <c r="AF373" s="44"/>
      <c r="AG373" s="44">
        <v>30</v>
      </c>
      <c r="AH373" s="44">
        <v>40</v>
      </c>
      <c r="AI373" s="46">
        <v>31.536000000000001</v>
      </c>
      <c r="AJ373" s="46" t="s">
        <v>1213</v>
      </c>
      <c r="AK373" s="46" t="s">
        <v>907</v>
      </c>
      <c r="AL373" s="46"/>
      <c r="AM373" s="47"/>
      <c r="AN373" s="47"/>
      <c r="AO373" s="47"/>
      <c r="AP373" s="47"/>
      <c r="AQ373" s="47"/>
      <c r="AR373" s="47"/>
      <c r="AS373" s="48"/>
      <c r="AT373" s="48"/>
      <c r="AU373" s="48"/>
      <c r="AV373" s="49"/>
      <c r="AW373" s="49"/>
      <c r="AX373" s="49"/>
      <c r="AY373" s="50" t="s">
        <v>841</v>
      </c>
      <c r="AZ373" s="50"/>
      <c r="BA373" s="50"/>
      <c r="BB373" s="51"/>
      <c r="BC373" s="51"/>
      <c r="BD373" s="51"/>
      <c r="BE373" s="51"/>
      <c r="BF373" s="51"/>
      <c r="BG373" s="51"/>
      <c r="BH373" s="52"/>
      <c r="BI373" s="52"/>
      <c r="BJ373" s="52"/>
      <c r="BK373" s="52"/>
      <c r="BL373" s="53"/>
      <c r="BM373" s="54"/>
      <c r="BN373" s="55"/>
      <c r="BO373" s="44"/>
      <c r="BP373" s="44"/>
      <c r="BQ373" s="44"/>
      <c r="BR373" s="44"/>
      <c r="BS373" s="44"/>
      <c r="BT373" s="44"/>
      <c r="BU373" s="56"/>
      <c r="BV373" s="50">
        <v>2</v>
      </c>
      <c r="BW373" s="50">
        <v>2</v>
      </c>
      <c r="BX373" s="50"/>
      <c r="BY373" s="50"/>
      <c r="BZ373" s="50"/>
      <c r="CA373" s="50"/>
      <c r="CB373" s="57"/>
      <c r="CC373" s="58">
        <v>10</v>
      </c>
      <c r="CD373" s="58">
        <v>10</v>
      </c>
      <c r="CE373" s="58">
        <v>10</v>
      </c>
      <c r="CF373" s="58">
        <v>10</v>
      </c>
      <c r="CG373" s="58">
        <v>10</v>
      </c>
      <c r="CH373" s="58">
        <v>10</v>
      </c>
      <c r="CI373" s="56"/>
      <c r="CJ373" s="59"/>
      <c r="CK373" s="59"/>
      <c r="CL373" s="59"/>
      <c r="CM373" s="59"/>
      <c r="CN373" s="59"/>
      <c r="CO373" s="59"/>
      <c r="CP373" s="60"/>
      <c r="CQ373" s="61"/>
      <c r="CR373" s="61"/>
      <c r="CS373" s="61"/>
      <c r="CT373" s="61"/>
      <c r="CU373" s="61"/>
      <c r="CV373" s="61"/>
      <c r="CW373" s="62"/>
      <c r="CX373" s="63"/>
      <c r="CY373" s="63"/>
      <c r="CZ373" s="63"/>
      <c r="DA373" s="63"/>
      <c r="DB373" s="63"/>
      <c r="DC373" s="63"/>
      <c r="DD373" s="64"/>
      <c r="DE373" s="65"/>
      <c r="DF373" s="65"/>
      <c r="DG373" s="65"/>
      <c r="DH373" s="65"/>
      <c r="DI373" s="65"/>
      <c r="DJ373" s="65"/>
      <c r="DK373" s="66" t="s">
        <v>1420</v>
      </c>
      <c r="DL373" s="62"/>
      <c r="DM373" s="67"/>
      <c r="DN373" s="67"/>
      <c r="DO373" s="67"/>
      <c r="DP373" s="67"/>
      <c r="DQ373" s="67"/>
      <c r="DR373" s="67"/>
      <c r="DS373" s="68"/>
    </row>
    <row r="374" spans="1:123" x14ac:dyDescent="0.3">
      <c r="A374" s="173" t="s">
        <v>395</v>
      </c>
      <c r="B374" s="172" t="s">
        <v>1214</v>
      </c>
      <c r="C374" s="172" t="s">
        <v>1215</v>
      </c>
      <c r="D374" s="172" t="s">
        <v>1216</v>
      </c>
      <c r="E374" s="172" t="s">
        <v>1229</v>
      </c>
      <c r="F374" s="172" t="s">
        <v>672</v>
      </c>
      <c r="G374" s="172" t="s">
        <v>676</v>
      </c>
      <c r="H374" s="172" t="s">
        <v>1036</v>
      </c>
      <c r="I374" s="43">
        <v>0</v>
      </c>
      <c r="J374" s="43">
        <v>0</v>
      </c>
      <c r="K374" s="43">
        <v>0</v>
      </c>
      <c r="L374" s="43">
        <v>0</v>
      </c>
      <c r="M374" s="43">
        <v>0</v>
      </c>
      <c r="N374" s="43">
        <v>0</v>
      </c>
      <c r="O374" s="43">
        <f>N374*[3]Parameters!$B$40</f>
        <v>0</v>
      </c>
      <c r="P374" s="43">
        <v>0</v>
      </c>
      <c r="Q374" s="43">
        <v>0</v>
      </c>
      <c r="R374" s="43">
        <v>0</v>
      </c>
      <c r="S374" s="43">
        <v>0</v>
      </c>
      <c r="T374" s="43">
        <v>0</v>
      </c>
      <c r="U374" s="43">
        <v>0</v>
      </c>
      <c r="V374" s="43">
        <v>0</v>
      </c>
      <c r="W374" s="43">
        <v>0</v>
      </c>
      <c r="X374" s="43">
        <v>0</v>
      </c>
      <c r="Y374" s="43">
        <v>0</v>
      </c>
      <c r="Z374" s="43">
        <v>0</v>
      </c>
      <c r="AA374" s="43">
        <v>0</v>
      </c>
      <c r="AB374" s="43">
        <v>0</v>
      </c>
      <c r="AC374" s="43">
        <v>0</v>
      </c>
      <c r="AD374" s="43">
        <v>0</v>
      </c>
      <c r="AE374" s="44">
        <f>[3]Parameters!$B$38</f>
        <v>0.05</v>
      </c>
      <c r="AF374" s="44"/>
      <c r="AG374" s="44">
        <v>30</v>
      </c>
      <c r="AH374" s="44">
        <v>40</v>
      </c>
      <c r="AI374" s="46">
        <v>31.536000000000001</v>
      </c>
      <c r="AJ374" s="46" t="s">
        <v>1213</v>
      </c>
      <c r="AK374" s="46" t="s">
        <v>907</v>
      </c>
      <c r="AL374" s="46"/>
      <c r="AM374" s="47"/>
      <c r="AN374" s="47"/>
      <c r="AO374" s="47"/>
      <c r="AP374" s="47"/>
      <c r="AQ374" s="47"/>
      <c r="AR374" s="47"/>
      <c r="AS374" s="48"/>
      <c r="AT374" s="48"/>
      <c r="AU374" s="48"/>
      <c r="AV374" s="49"/>
      <c r="AW374" s="49"/>
      <c r="AX374" s="49"/>
      <c r="AY374" s="50" t="s">
        <v>841</v>
      </c>
      <c r="AZ374" s="50"/>
      <c r="BA374" s="50"/>
      <c r="BB374" s="51"/>
      <c r="BC374" s="51"/>
      <c r="BD374" s="51"/>
      <c r="BE374" s="51"/>
      <c r="BF374" s="51"/>
      <c r="BG374" s="51"/>
      <c r="BH374" s="52"/>
      <c r="BI374" s="52"/>
      <c r="BJ374" s="52"/>
      <c r="BK374" s="52"/>
      <c r="BL374" s="53"/>
      <c r="BM374" s="54"/>
      <c r="BN374" s="55"/>
      <c r="BO374" s="44"/>
      <c r="BP374" s="44"/>
      <c r="BQ374" s="44"/>
      <c r="BR374" s="44"/>
      <c r="BS374" s="44"/>
      <c r="BT374" s="44"/>
      <c r="BU374" s="56"/>
      <c r="BV374" s="50">
        <v>2</v>
      </c>
      <c r="BW374" s="50">
        <v>2</v>
      </c>
      <c r="BX374" s="50"/>
      <c r="BY374" s="50"/>
      <c r="BZ374" s="50"/>
      <c r="CA374" s="50"/>
      <c r="CB374" s="57"/>
      <c r="CC374" s="58">
        <v>10</v>
      </c>
      <c r="CD374" s="58">
        <v>10</v>
      </c>
      <c r="CE374" s="58">
        <v>10</v>
      </c>
      <c r="CF374" s="58">
        <v>10</v>
      </c>
      <c r="CG374" s="58">
        <v>10</v>
      </c>
      <c r="CH374" s="58">
        <v>10</v>
      </c>
      <c r="CI374" s="56"/>
      <c r="CJ374" s="59"/>
      <c r="CK374" s="59"/>
      <c r="CL374" s="59"/>
      <c r="CM374" s="59"/>
      <c r="CN374" s="59"/>
      <c r="CO374" s="59"/>
      <c r="CP374" s="60"/>
      <c r="CQ374" s="61"/>
      <c r="CR374" s="61"/>
      <c r="CS374" s="61"/>
      <c r="CT374" s="61"/>
      <c r="CU374" s="61"/>
      <c r="CV374" s="61"/>
      <c r="CW374" s="62"/>
      <c r="CX374" s="63"/>
      <c r="CY374" s="63"/>
      <c r="CZ374" s="63"/>
      <c r="DA374" s="63"/>
      <c r="DB374" s="63"/>
      <c r="DC374" s="63"/>
      <c r="DD374" s="64"/>
      <c r="DE374" s="65"/>
      <c r="DF374" s="65"/>
      <c r="DG374" s="65"/>
      <c r="DH374" s="65"/>
      <c r="DI374" s="65"/>
      <c r="DJ374" s="65"/>
      <c r="DK374" s="87" t="s">
        <v>1420</v>
      </c>
      <c r="DL374" s="62"/>
      <c r="DM374" s="67"/>
      <c r="DN374" s="67"/>
      <c r="DO374" s="67"/>
      <c r="DP374" s="67"/>
      <c r="DQ374" s="67"/>
      <c r="DR374" s="67"/>
      <c r="DS374" s="68"/>
    </row>
    <row r="375" spans="1:123" x14ac:dyDescent="0.3">
      <c r="A375" s="171" t="s">
        <v>396</v>
      </c>
      <c r="B375" s="40" t="s">
        <v>1214</v>
      </c>
      <c r="C375" s="40" t="s">
        <v>1215</v>
      </c>
      <c r="D375" s="40" t="s">
        <v>1216</v>
      </c>
      <c r="E375" s="40" t="s">
        <v>1229</v>
      </c>
      <c r="F375" s="40" t="s">
        <v>672</v>
      </c>
      <c r="G375" s="40" t="s">
        <v>676</v>
      </c>
      <c r="H375" s="40" t="s">
        <v>1036</v>
      </c>
      <c r="I375" s="43">
        <v>0</v>
      </c>
      <c r="J375" s="43">
        <v>0</v>
      </c>
      <c r="K375" s="43">
        <v>0</v>
      </c>
      <c r="L375" s="43">
        <v>0</v>
      </c>
      <c r="M375" s="43">
        <v>0</v>
      </c>
      <c r="N375" s="43">
        <v>0</v>
      </c>
      <c r="O375" s="43">
        <f>N375*[3]Parameters!$B$40</f>
        <v>0</v>
      </c>
      <c r="P375" s="43">
        <v>0</v>
      </c>
      <c r="Q375" s="43">
        <v>0</v>
      </c>
      <c r="R375" s="43">
        <v>0</v>
      </c>
      <c r="S375" s="43">
        <v>0</v>
      </c>
      <c r="T375" s="43">
        <v>0</v>
      </c>
      <c r="U375" s="43">
        <v>0</v>
      </c>
      <c r="V375" s="43">
        <v>0</v>
      </c>
      <c r="W375" s="43">
        <v>0</v>
      </c>
      <c r="X375" s="43">
        <v>0</v>
      </c>
      <c r="Y375" s="43">
        <v>0</v>
      </c>
      <c r="Z375" s="43">
        <v>0</v>
      </c>
      <c r="AA375" s="43">
        <v>0</v>
      </c>
      <c r="AB375" s="43">
        <v>0</v>
      </c>
      <c r="AC375" s="43">
        <v>0</v>
      </c>
      <c r="AD375" s="43">
        <v>0</v>
      </c>
      <c r="AE375" s="44">
        <f>[3]Parameters!$B$38</f>
        <v>0.05</v>
      </c>
      <c r="AF375" s="44"/>
      <c r="AG375" s="44">
        <v>30</v>
      </c>
      <c r="AH375" s="44">
        <v>40</v>
      </c>
      <c r="AI375" s="46">
        <v>31.536000000000001</v>
      </c>
      <c r="AJ375" s="46" t="s">
        <v>1213</v>
      </c>
      <c r="AK375" s="46" t="s">
        <v>907</v>
      </c>
      <c r="AL375" s="46"/>
      <c r="AM375" s="47"/>
      <c r="AN375" s="47"/>
      <c r="AO375" s="47"/>
      <c r="AP375" s="47"/>
      <c r="AQ375" s="47"/>
      <c r="AR375" s="47"/>
      <c r="AS375" s="48"/>
      <c r="AT375" s="48"/>
      <c r="AU375" s="48"/>
      <c r="AV375" s="49"/>
      <c r="AW375" s="49"/>
      <c r="AX375" s="49"/>
      <c r="AY375" s="50" t="s">
        <v>841</v>
      </c>
      <c r="AZ375" s="50"/>
      <c r="BA375" s="50"/>
      <c r="BB375" s="51"/>
      <c r="BC375" s="51"/>
      <c r="BD375" s="51"/>
      <c r="BE375" s="51"/>
      <c r="BF375" s="51"/>
      <c r="BG375" s="51"/>
      <c r="BH375" s="52"/>
      <c r="BI375" s="52"/>
      <c r="BJ375" s="52"/>
      <c r="BK375" s="52"/>
      <c r="BL375" s="53"/>
      <c r="BM375" s="54"/>
      <c r="BN375" s="55"/>
      <c r="BO375" s="44"/>
      <c r="BP375" s="44"/>
      <c r="BQ375" s="44"/>
      <c r="BR375" s="44"/>
      <c r="BS375" s="44"/>
      <c r="BT375" s="44"/>
      <c r="BU375" s="56"/>
      <c r="BV375" s="50">
        <v>2</v>
      </c>
      <c r="BW375" s="50">
        <v>2</v>
      </c>
      <c r="BX375" s="50"/>
      <c r="BY375" s="50"/>
      <c r="BZ375" s="50"/>
      <c r="CA375" s="50"/>
      <c r="CB375" s="57"/>
      <c r="CC375" s="58">
        <v>10</v>
      </c>
      <c r="CD375" s="58">
        <v>10</v>
      </c>
      <c r="CE375" s="58">
        <v>10</v>
      </c>
      <c r="CF375" s="58">
        <v>10</v>
      </c>
      <c r="CG375" s="58">
        <v>10</v>
      </c>
      <c r="CH375" s="58">
        <v>10</v>
      </c>
      <c r="CI375" s="56"/>
      <c r="CJ375" s="59"/>
      <c r="CK375" s="59"/>
      <c r="CL375" s="59"/>
      <c r="CM375" s="59"/>
      <c r="CN375" s="59"/>
      <c r="CO375" s="59"/>
      <c r="CP375" s="60"/>
      <c r="CQ375" s="61"/>
      <c r="CR375" s="61"/>
      <c r="CS375" s="61"/>
      <c r="CT375" s="61"/>
      <c r="CU375" s="61"/>
      <c r="CV375" s="61"/>
      <c r="CW375" s="62"/>
      <c r="CX375" s="63"/>
      <c r="CY375" s="63"/>
      <c r="CZ375" s="63"/>
      <c r="DA375" s="63"/>
      <c r="DB375" s="63"/>
      <c r="DC375" s="63"/>
      <c r="DD375" s="64"/>
      <c r="DE375" s="65"/>
      <c r="DF375" s="65"/>
      <c r="DG375" s="65"/>
      <c r="DH375" s="65"/>
      <c r="DI375" s="65"/>
      <c r="DJ375" s="65"/>
      <c r="DK375" s="66" t="s">
        <v>1420</v>
      </c>
      <c r="DL375" s="62"/>
      <c r="DM375" s="67"/>
      <c r="DN375" s="67"/>
      <c r="DO375" s="67"/>
      <c r="DP375" s="67"/>
      <c r="DQ375" s="67"/>
      <c r="DR375" s="67"/>
      <c r="DS375" s="68"/>
    </row>
    <row r="376" spans="1:123" x14ac:dyDescent="0.3">
      <c r="A376" s="173" t="s">
        <v>397</v>
      </c>
      <c r="B376" s="172" t="s">
        <v>1214</v>
      </c>
      <c r="C376" s="172" t="s">
        <v>1215</v>
      </c>
      <c r="D376" s="172" t="s">
        <v>1216</v>
      </c>
      <c r="E376" s="172" t="s">
        <v>1235</v>
      </c>
      <c r="F376" s="172" t="s">
        <v>672</v>
      </c>
      <c r="G376" s="172" t="s">
        <v>682</v>
      </c>
      <c r="H376" s="172" t="s">
        <v>1036</v>
      </c>
      <c r="I376" s="43">
        <v>0</v>
      </c>
      <c r="J376" s="43">
        <v>0</v>
      </c>
      <c r="K376" s="43">
        <v>0</v>
      </c>
      <c r="L376" s="43">
        <v>0</v>
      </c>
      <c r="M376" s="43">
        <v>0</v>
      </c>
      <c r="N376" s="43">
        <v>0</v>
      </c>
      <c r="O376" s="43">
        <f>N376*[3]Parameters!$B$40</f>
        <v>0</v>
      </c>
      <c r="P376" s="43">
        <v>0</v>
      </c>
      <c r="Q376" s="43">
        <v>0</v>
      </c>
      <c r="R376" s="43">
        <v>0</v>
      </c>
      <c r="S376" s="43">
        <v>0</v>
      </c>
      <c r="T376" s="43">
        <v>0</v>
      </c>
      <c r="U376" s="43">
        <v>0</v>
      </c>
      <c r="V376" s="43">
        <v>0</v>
      </c>
      <c r="W376" s="43">
        <v>0</v>
      </c>
      <c r="X376" s="43">
        <v>0</v>
      </c>
      <c r="Y376" s="43">
        <v>0</v>
      </c>
      <c r="Z376" s="43">
        <v>0</v>
      </c>
      <c r="AA376" s="43">
        <v>0</v>
      </c>
      <c r="AB376" s="43">
        <v>0</v>
      </c>
      <c r="AC376" s="43">
        <v>0</v>
      </c>
      <c r="AD376" s="43">
        <v>0</v>
      </c>
      <c r="AE376" s="44">
        <f>[3]Parameters!$B$38</f>
        <v>0.05</v>
      </c>
      <c r="AF376" s="44"/>
      <c r="AG376" s="44">
        <v>30</v>
      </c>
      <c r="AH376" s="44">
        <v>40</v>
      </c>
      <c r="AI376" s="46">
        <v>31.536000000000001</v>
      </c>
      <c r="AJ376" s="46" t="s">
        <v>1213</v>
      </c>
      <c r="AK376" s="46" t="s">
        <v>907</v>
      </c>
      <c r="AL376" s="46"/>
      <c r="AM376" s="47"/>
      <c r="AN376" s="47"/>
      <c r="AO376" s="47"/>
      <c r="AP376" s="47"/>
      <c r="AQ376" s="47"/>
      <c r="AR376" s="47"/>
      <c r="AS376" s="48"/>
      <c r="AT376" s="48"/>
      <c r="AU376" s="48"/>
      <c r="AV376" s="49"/>
      <c r="AW376" s="49"/>
      <c r="AX376" s="49"/>
      <c r="AY376" s="50" t="s">
        <v>841</v>
      </c>
      <c r="AZ376" s="50"/>
      <c r="BA376" s="50"/>
      <c r="BB376" s="51"/>
      <c r="BC376" s="51"/>
      <c r="BD376" s="51"/>
      <c r="BE376" s="51"/>
      <c r="BF376" s="51"/>
      <c r="BG376" s="51"/>
      <c r="BH376" s="52"/>
      <c r="BI376" s="52"/>
      <c r="BJ376" s="52"/>
      <c r="BK376" s="52"/>
      <c r="BL376" s="53"/>
      <c r="BM376" s="54"/>
      <c r="BN376" s="55"/>
      <c r="BO376" s="44"/>
      <c r="BP376" s="44"/>
      <c r="BQ376" s="44"/>
      <c r="BR376" s="44"/>
      <c r="BS376" s="44"/>
      <c r="BT376" s="44"/>
      <c r="BU376" s="56"/>
      <c r="BV376" s="50">
        <v>2</v>
      </c>
      <c r="BW376" s="50">
        <v>2</v>
      </c>
      <c r="BX376" s="50"/>
      <c r="BY376" s="50"/>
      <c r="BZ376" s="50"/>
      <c r="CA376" s="50"/>
      <c r="CB376" s="57"/>
      <c r="CC376" s="58">
        <v>10</v>
      </c>
      <c r="CD376" s="58">
        <v>10</v>
      </c>
      <c r="CE376" s="58">
        <v>10</v>
      </c>
      <c r="CF376" s="58">
        <v>10</v>
      </c>
      <c r="CG376" s="58">
        <v>10</v>
      </c>
      <c r="CH376" s="58">
        <v>10</v>
      </c>
      <c r="CI376" s="56"/>
      <c r="CJ376" s="59"/>
      <c r="CK376" s="59"/>
      <c r="CL376" s="59"/>
      <c r="CM376" s="59"/>
      <c r="CN376" s="59"/>
      <c r="CO376" s="59"/>
      <c r="CP376" s="60"/>
      <c r="CQ376" s="61"/>
      <c r="CR376" s="61"/>
      <c r="CS376" s="61"/>
      <c r="CT376" s="61"/>
      <c r="CU376" s="61"/>
      <c r="CV376" s="61"/>
      <c r="CW376" s="62"/>
      <c r="CX376" s="63"/>
      <c r="CY376" s="63"/>
      <c r="CZ376" s="63"/>
      <c r="DA376" s="63"/>
      <c r="DB376" s="63"/>
      <c r="DC376" s="63"/>
      <c r="DD376" s="64"/>
      <c r="DE376" s="65"/>
      <c r="DF376" s="65"/>
      <c r="DG376" s="65"/>
      <c r="DH376" s="65"/>
      <c r="DI376" s="65"/>
      <c r="DJ376" s="65"/>
      <c r="DK376" s="87" t="s">
        <v>1420</v>
      </c>
      <c r="DL376" s="62"/>
      <c r="DM376" s="67"/>
      <c r="DN376" s="67"/>
      <c r="DO376" s="67"/>
      <c r="DP376" s="67"/>
      <c r="DQ376" s="67"/>
      <c r="DR376" s="67"/>
      <c r="DS376" s="68"/>
    </row>
    <row r="377" spans="1:123" x14ac:dyDescent="0.3">
      <c r="A377" s="171" t="s">
        <v>398</v>
      </c>
      <c r="B377" s="40" t="s">
        <v>1214</v>
      </c>
      <c r="C377" s="40" t="s">
        <v>1215</v>
      </c>
      <c r="D377" s="40" t="s">
        <v>1223</v>
      </c>
      <c r="E377" s="40" t="s">
        <v>1216</v>
      </c>
      <c r="F377" s="40" t="s">
        <v>1225</v>
      </c>
      <c r="G377" s="40" t="s">
        <v>1423</v>
      </c>
      <c r="H377" s="40" t="s">
        <v>1036</v>
      </c>
      <c r="I377" s="42">
        <f t="shared" si="48"/>
        <v>74.469442461733664</v>
      </c>
      <c r="J377" s="43">
        <v>74.469442461733664</v>
      </c>
      <c r="K377" s="43">
        <v>74.469442461733664</v>
      </c>
      <c r="L377" s="43">
        <v>74.469442461733664</v>
      </c>
      <c r="M377" s="43">
        <v>74.469442461733664</v>
      </c>
      <c r="N377" s="43">
        <v>74.469442461733664</v>
      </c>
      <c r="O377" s="43">
        <f>N377*[3]Parameters!$B$40</f>
        <v>74.469442461733664</v>
      </c>
      <c r="P377" s="44"/>
      <c r="Q377" s="43">
        <v>0</v>
      </c>
      <c r="R377" s="43">
        <v>0</v>
      </c>
      <c r="S377" s="43">
        <v>0</v>
      </c>
      <c r="T377" s="43">
        <v>0</v>
      </c>
      <c r="U377" s="43">
        <v>0</v>
      </c>
      <c r="V377" s="43">
        <v>0</v>
      </c>
      <c r="W377" s="43">
        <v>0</v>
      </c>
      <c r="X377" s="43">
        <v>0</v>
      </c>
      <c r="Y377" s="43">
        <v>0</v>
      </c>
      <c r="Z377" s="43">
        <v>0</v>
      </c>
      <c r="AA377" s="43">
        <v>0</v>
      </c>
      <c r="AB377" s="43">
        <v>0</v>
      </c>
      <c r="AC377" s="43">
        <v>0</v>
      </c>
      <c r="AD377" s="43">
        <v>0</v>
      </c>
      <c r="AE377" s="44">
        <f>[3]Parameters!$B$38</f>
        <v>0.05</v>
      </c>
      <c r="AF377" s="44"/>
      <c r="AG377" s="44">
        <v>30</v>
      </c>
      <c r="AH377" s="44">
        <v>40</v>
      </c>
      <c r="AI377" s="46">
        <v>31.536000000000001</v>
      </c>
      <c r="AJ377" s="46" t="s">
        <v>1213</v>
      </c>
      <c r="AK377" s="46" t="s">
        <v>907</v>
      </c>
      <c r="AL377" s="46"/>
      <c r="AM377" s="47"/>
      <c r="AN377" s="47"/>
      <c r="AO377" s="47"/>
      <c r="AP377" s="47"/>
      <c r="AQ377" s="47"/>
      <c r="AR377" s="47"/>
      <c r="AS377" s="48"/>
      <c r="AT377" s="48"/>
      <c r="AU377" s="48"/>
      <c r="AV377" s="49"/>
      <c r="AW377" s="49"/>
      <c r="AX377" s="49"/>
      <c r="AY377" s="50" t="s">
        <v>841</v>
      </c>
      <c r="AZ377" s="50"/>
      <c r="BA377" s="50"/>
      <c r="BB377" s="51"/>
      <c r="BC377" s="51"/>
      <c r="BD377" s="51"/>
      <c r="BE377" s="51"/>
      <c r="BF377" s="51"/>
      <c r="BG377" s="51"/>
      <c r="BH377" s="52"/>
      <c r="BI377" s="52"/>
      <c r="BJ377" s="52"/>
      <c r="BK377" s="52"/>
      <c r="BL377" s="53"/>
      <c r="BM377" s="54"/>
      <c r="BN377" s="55"/>
      <c r="BO377" s="44"/>
      <c r="BP377" s="44"/>
      <c r="BQ377" s="44"/>
      <c r="BR377" s="44"/>
      <c r="BS377" s="44"/>
      <c r="BT377" s="44"/>
      <c r="BU377" s="56"/>
      <c r="BV377" s="50"/>
      <c r="BW377" s="50"/>
      <c r="BX377" s="50"/>
      <c r="BY377" s="50"/>
      <c r="BZ377" s="50"/>
      <c r="CA377" s="50"/>
      <c r="CB377" s="57"/>
      <c r="CC377" s="58">
        <v>10</v>
      </c>
      <c r="CD377" s="58">
        <v>10</v>
      </c>
      <c r="CE377" s="58">
        <v>10</v>
      </c>
      <c r="CF377" s="58">
        <v>10</v>
      </c>
      <c r="CG377" s="58">
        <v>10</v>
      </c>
      <c r="CH377" s="58">
        <v>10</v>
      </c>
      <c r="CI377" s="56"/>
      <c r="CJ377" s="59"/>
      <c r="CK377" s="59"/>
      <c r="CL377" s="59"/>
      <c r="CM377" s="59"/>
      <c r="CN377" s="59"/>
      <c r="CO377" s="59"/>
      <c r="CP377" s="60"/>
      <c r="CQ377" s="61"/>
      <c r="CR377" s="61"/>
      <c r="CS377" s="61"/>
      <c r="CT377" s="61"/>
      <c r="CU377" s="61"/>
      <c r="CV377" s="61"/>
      <c r="CW377" s="62"/>
      <c r="CX377" s="63"/>
      <c r="CY377" s="63"/>
      <c r="CZ377" s="63"/>
      <c r="DA377" s="63"/>
      <c r="DB377" s="63"/>
      <c r="DC377" s="63"/>
      <c r="DD377" s="64"/>
      <c r="DE377" s="65"/>
      <c r="DF377" s="65"/>
      <c r="DG377" s="65"/>
      <c r="DH377" s="65"/>
      <c r="DI377" s="65"/>
      <c r="DJ377" s="65"/>
      <c r="DK377" s="66" t="s">
        <v>1420</v>
      </c>
      <c r="DL377" s="62"/>
      <c r="DM377" s="67"/>
      <c r="DN377" s="67"/>
      <c r="DO377" s="67"/>
      <c r="DP377" s="67"/>
      <c r="DQ377" s="67"/>
      <c r="DR377" s="67"/>
      <c r="DS377" s="68"/>
    </row>
    <row r="378" spans="1:123" x14ac:dyDescent="0.3">
      <c r="A378" s="173" t="s">
        <v>399</v>
      </c>
      <c r="B378" s="172" t="s">
        <v>1214</v>
      </c>
      <c r="C378" s="172" t="s">
        <v>1215</v>
      </c>
      <c r="D378" s="172" t="s">
        <v>1229</v>
      </c>
      <c r="E378" s="172" t="s">
        <v>1216</v>
      </c>
      <c r="F378" s="172" t="s">
        <v>1230</v>
      </c>
      <c r="G378" s="172" t="s">
        <v>1423</v>
      </c>
      <c r="H378" s="172" t="s">
        <v>1036</v>
      </c>
      <c r="I378" s="42">
        <f t="shared" si="48"/>
        <v>94.002410976286768</v>
      </c>
      <c r="J378" s="43">
        <v>94.002410976286768</v>
      </c>
      <c r="K378" s="43">
        <v>94.002410976286768</v>
      </c>
      <c r="L378" s="43">
        <v>94.002410976286768</v>
      </c>
      <c r="M378" s="43">
        <v>94.002410976286768</v>
      </c>
      <c r="N378" s="43">
        <v>94.002410976286768</v>
      </c>
      <c r="O378" s="43">
        <f>N378*[3]Parameters!$B$40</f>
        <v>94.002410976286768</v>
      </c>
      <c r="P378" s="44"/>
      <c r="Q378" s="43">
        <v>0</v>
      </c>
      <c r="R378" s="43">
        <v>0</v>
      </c>
      <c r="S378" s="43">
        <v>0</v>
      </c>
      <c r="T378" s="43">
        <v>0</v>
      </c>
      <c r="U378" s="43">
        <v>0</v>
      </c>
      <c r="V378" s="43">
        <v>0</v>
      </c>
      <c r="W378" s="43">
        <v>0</v>
      </c>
      <c r="X378" s="43">
        <v>0</v>
      </c>
      <c r="Y378" s="43">
        <v>0</v>
      </c>
      <c r="Z378" s="43">
        <v>0</v>
      </c>
      <c r="AA378" s="43">
        <v>0</v>
      </c>
      <c r="AB378" s="43">
        <v>0</v>
      </c>
      <c r="AC378" s="43">
        <v>0</v>
      </c>
      <c r="AD378" s="43">
        <v>0</v>
      </c>
      <c r="AE378" s="44">
        <f>[3]Parameters!$B$38</f>
        <v>0.05</v>
      </c>
      <c r="AF378" s="44"/>
      <c r="AG378" s="44">
        <v>30</v>
      </c>
      <c r="AH378" s="44">
        <v>40</v>
      </c>
      <c r="AI378" s="46">
        <v>31.536000000000001</v>
      </c>
      <c r="AJ378" s="46" t="s">
        <v>1213</v>
      </c>
      <c r="AK378" s="46" t="s">
        <v>907</v>
      </c>
      <c r="AL378" s="46"/>
      <c r="AM378" s="47"/>
      <c r="AN378" s="47"/>
      <c r="AO378" s="47"/>
      <c r="AP378" s="47"/>
      <c r="AQ378" s="47"/>
      <c r="AR378" s="47"/>
      <c r="AS378" s="48"/>
      <c r="AT378" s="48"/>
      <c r="AU378" s="48"/>
      <c r="AV378" s="49"/>
      <c r="AW378" s="49"/>
      <c r="AX378" s="49"/>
      <c r="AY378" s="50" t="s">
        <v>841</v>
      </c>
      <c r="AZ378" s="50"/>
      <c r="BA378" s="50"/>
      <c r="BB378" s="51"/>
      <c r="BC378" s="51"/>
      <c r="BD378" s="51"/>
      <c r="BE378" s="51"/>
      <c r="BF378" s="51"/>
      <c r="BG378" s="51"/>
      <c r="BH378" s="52"/>
      <c r="BI378" s="52"/>
      <c r="BJ378" s="52"/>
      <c r="BK378" s="52"/>
      <c r="BL378" s="53"/>
      <c r="BM378" s="54"/>
      <c r="BN378" s="55"/>
      <c r="BO378" s="44"/>
      <c r="BP378" s="44"/>
      <c r="BQ378" s="44"/>
      <c r="BR378" s="44"/>
      <c r="BS378" s="44"/>
      <c r="BT378" s="44"/>
      <c r="BU378" s="56"/>
      <c r="BV378" s="50"/>
      <c r="BW378" s="50"/>
      <c r="BX378" s="50"/>
      <c r="BY378" s="50"/>
      <c r="BZ378" s="50"/>
      <c r="CA378" s="50"/>
      <c r="CB378" s="57"/>
      <c r="CC378" s="58">
        <v>10</v>
      </c>
      <c r="CD378" s="58">
        <v>10</v>
      </c>
      <c r="CE378" s="58">
        <v>10</v>
      </c>
      <c r="CF378" s="58">
        <v>10</v>
      </c>
      <c r="CG378" s="58">
        <v>10</v>
      </c>
      <c r="CH378" s="58">
        <v>10</v>
      </c>
      <c r="CI378" s="56"/>
      <c r="CJ378" s="59"/>
      <c r="CK378" s="59"/>
      <c r="CL378" s="59"/>
      <c r="CM378" s="59"/>
      <c r="CN378" s="59"/>
      <c r="CO378" s="59"/>
      <c r="CP378" s="60"/>
      <c r="CQ378" s="61"/>
      <c r="CR378" s="61"/>
      <c r="CS378" s="61"/>
      <c r="CT378" s="61"/>
      <c r="CU378" s="61"/>
      <c r="CV378" s="61"/>
      <c r="CW378" s="62"/>
      <c r="CX378" s="63"/>
      <c r="CY378" s="63"/>
      <c r="CZ378" s="63"/>
      <c r="DA378" s="63"/>
      <c r="DB378" s="63"/>
      <c r="DC378" s="63"/>
      <c r="DD378" s="64"/>
      <c r="DE378" s="65"/>
      <c r="DF378" s="65"/>
      <c r="DG378" s="65"/>
      <c r="DH378" s="65"/>
      <c r="DI378" s="65"/>
      <c r="DJ378" s="65"/>
      <c r="DK378" s="87" t="s">
        <v>1420</v>
      </c>
      <c r="DL378" s="62"/>
      <c r="DM378" s="67"/>
      <c r="DN378" s="67"/>
      <c r="DO378" s="67"/>
      <c r="DP378" s="67"/>
      <c r="DQ378" s="67"/>
      <c r="DR378" s="67"/>
      <c r="DS378" s="68"/>
    </row>
    <row r="379" spans="1:123" x14ac:dyDescent="0.3">
      <c r="A379" s="171" t="s">
        <v>400</v>
      </c>
      <c r="B379" s="40" t="s">
        <v>1214</v>
      </c>
      <c r="C379" s="40" t="s">
        <v>1215</v>
      </c>
      <c r="D379" s="40" t="s">
        <v>1229</v>
      </c>
      <c r="E379" s="40" t="s">
        <v>1216</v>
      </c>
      <c r="F379" s="40" t="s">
        <v>1230</v>
      </c>
      <c r="G379" s="40" t="s">
        <v>1423</v>
      </c>
      <c r="H379" s="40" t="s">
        <v>1036</v>
      </c>
      <c r="I379" s="42">
        <f t="shared" ref="I379:I401" si="50">J379-(J$4-I$4)*((K379-J379)/(K$4-J$4))</f>
        <v>125.74348481243554</v>
      </c>
      <c r="J379" s="43">
        <v>125.74348481243554</v>
      </c>
      <c r="K379" s="43">
        <v>125.74348481243554</v>
      </c>
      <c r="L379" s="43">
        <v>125.74348481243554</v>
      </c>
      <c r="M379" s="43">
        <v>125.74348481243554</v>
      </c>
      <c r="N379" s="43">
        <v>125.74348481243554</v>
      </c>
      <c r="O379" s="43">
        <f>N379*[3]Parameters!$B$40</f>
        <v>125.74348481243554</v>
      </c>
      <c r="P379" s="44"/>
      <c r="Q379" s="43">
        <v>0</v>
      </c>
      <c r="R379" s="43">
        <v>0</v>
      </c>
      <c r="S379" s="43">
        <v>0</v>
      </c>
      <c r="T379" s="43">
        <v>0</v>
      </c>
      <c r="U379" s="43">
        <v>0</v>
      </c>
      <c r="V379" s="43">
        <v>0</v>
      </c>
      <c r="W379" s="43">
        <v>0</v>
      </c>
      <c r="X379" s="43">
        <v>0</v>
      </c>
      <c r="Y379" s="43">
        <v>0</v>
      </c>
      <c r="Z379" s="43">
        <v>0</v>
      </c>
      <c r="AA379" s="43">
        <v>0</v>
      </c>
      <c r="AB379" s="43">
        <v>0</v>
      </c>
      <c r="AC379" s="43">
        <v>0</v>
      </c>
      <c r="AD379" s="43">
        <v>0</v>
      </c>
      <c r="AE379" s="44">
        <f>[3]Parameters!$B$38</f>
        <v>0.05</v>
      </c>
      <c r="AF379" s="44"/>
      <c r="AG379" s="44">
        <v>30</v>
      </c>
      <c r="AH379" s="44">
        <v>40</v>
      </c>
      <c r="AI379" s="46">
        <v>31.536000000000001</v>
      </c>
      <c r="AJ379" s="46" t="s">
        <v>1213</v>
      </c>
      <c r="AK379" s="46" t="s">
        <v>907</v>
      </c>
      <c r="AL379" s="46"/>
      <c r="AM379" s="47"/>
      <c r="AN379" s="47"/>
      <c r="AO379" s="47"/>
      <c r="AP379" s="47"/>
      <c r="AQ379" s="47"/>
      <c r="AR379" s="47"/>
      <c r="AS379" s="48"/>
      <c r="AT379" s="48"/>
      <c r="AU379" s="48"/>
      <c r="AV379" s="49"/>
      <c r="AW379" s="49"/>
      <c r="AX379" s="49"/>
      <c r="AY379" s="50" t="s">
        <v>841</v>
      </c>
      <c r="AZ379" s="50"/>
      <c r="BA379" s="50"/>
      <c r="BB379" s="51"/>
      <c r="BC379" s="51"/>
      <c r="BD379" s="51"/>
      <c r="BE379" s="51"/>
      <c r="BF379" s="51"/>
      <c r="BG379" s="51"/>
      <c r="BH379" s="52"/>
      <c r="BI379" s="52"/>
      <c r="BJ379" s="52"/>
      <c r="BK379" s="52"/>
      <c r="BL379" s="53"/>
      <c r="BM379" s="54"/>
      <c r="BN379" s="55"/>
      <c r="BO379" s="44"/>
      <c r="BP379" s="44"/>
      <c r="BQ379" s="44"/>
      <c r="BR379" s="44"/>
      <c r="BS379" s="44"/>
      <c r="BT379" s="44"/>
      <c r="BU379" s="56"/>
      <c r="BV379" s="50"/>
      <c r="BW379" s="50"/>
      <c r="BX379" s="50"/>
      <c r="BY379" s="50"/>
      <c r="BZ379" s="50"/>
      <c r="CA379" s="50"/>
      <c r="CB379" s="57"/>
      <c r="CC379" s="58">
        <v>10</v>
      </c>
      <c r="CD379" s="58">
        <v>10</v>
      </c>
      <c r="CE379" s="58">
        <v>10</v>
      </c>
      <c r="CF379" s="58">
        <v>10</v>
      </c>
      <c r="CG379" s="58">
        <v>10</v>
      </c>
      <c r="CH379" s="58">
        <v>10</v>
      </c>
      <c r="CI379" s="56"/>
      <c r="CJ379" s="59"/>
      <c r="CK379" s="59"/>
      <c r="CL379" s="59"/>
      <c r="CM379" s="59"/>
      <c r="CN379" s="59"/>
      <c r="CO379" s="59"/>
      <c r="CP379" s="60"/>
      <c r="CQ379" s="61"/>
      <c r="CR379" s="61"/>
      <c r="CS379" s="61"/>
      <c r="CT379" s="61"/>
      <c r="CU379" s="61"/>
      <c r="CV379" s="61"/>
      <c r="CW379" s="62"/>
      <c r="CX379" s="63"/>
      <c r="CY379" s="63"/>
      <c r="CZ379" s="63"/>
      <c r="DA379" s="63"/>
      <c r="DB379" s="63"/>
      <c r="DC379" s="63"/>
      <c r="DD379" s="64"/>
      <c r="DE379" s="65"/>
      <c r="DF379" s="65"/>
      <c r="DG379" s="65"/>
      <c r="DH379" s="65"/>
      <c r="DI379" s="65"/>
      <c r="DJ379" s="65"/>
      <c r="DK379" s="66" t="s">
        <v>1420</v>
      </c>
      <c r="DL379" s="62"/>
      <c r="DM379" s="67"/>
      <c r="DN379" s="67"/>
      <c r="DO379" s="67"/>
      <c r="DP379" s="67"/>
      <c r="DQ379" s="67"/>
      <c r="DR379" s="67"/>
      <c r="DS379" s="68"/>
    </row>
    <row r="380" spans="1:123" x14ac:dyDescent="0.3">
      <c r="A380" s="173" t="s">
        <v>401</v>
      </c>
      <c r="B380" s="172" t="s">
        <v>1214</v>
      </c>
      <c r="C380" s="172" t="s">
        <v>1215</v>
      </c>
      <c r="D380" s="172" t="s">
        <v>1229</v>
      </c>
      <c r="E380" s="172" t="s">
        <v>1216</v>
      </c>
      <c r="F380" s="172" t="s">
        <v>1230</v>
      </c>
      <c r="G380" s="172" t="s">
        <v>1423</v>
      </c>
      <c r="H380" s="172" t="s">
        <v>1036</v>
      </c>
      <c r="I380" s="42">
        <f t="shared" si="50"/>
        <v>164.80942184154173</v>
      </c>
      <c r="J380" s="43">
        <v>164.80942184154173</v>
      </c>
      <c r="K380" s="43">
        <v>164.80942184154173</v>
      </c>
      <c r="L380" s="43">
        <v>164.80942184154173</v>
      </c>
      <c r="M380" s="43">
        <v>164.80942184154173</v>
      </c>
      <c r="N380" s="43">
        <v>164.80942184154173</v>
      </c>
      <c r="O380" s="43">
        <f>N380*[3]Parameters!$B$40</f>
        <v>164.80942184154173</v>
      </c>
      <c r="P380" s="44"/>
      <c r="Q380" s="43">
        <v>0</v>
      </c>
      <c r="R380" s="43">
        <v>0</v>
      </c>
      <c r="S380" s="43">
        <v>0</v>
      </c>
      <c r="T380" s="43">
        <v>0</v>
      </c>
      <c r="U380" s="43">
        <v>0</v>
      </c>
      <c r="V380" s="43">
        <v>0</v>
      </c>
      <c r="W380" s="43">
        <v>0</v>
      </c>
      <c r="X380" s="43">
        <v>0</v>
      </c>
      <c r="Y380" s="43">
        <v>0</v>
      </c>
      <c r="Z380" s="43">
        <v>0</v>
      </c>
      <c r="AA380" s="43">
        <v>0</v>
      </c>
      <c r="AB380" s="43">
        <v>0</v>
      </c>
      <c r="AC380" s="43">
        <v>0</v>
      </c>
      <c r="AD380" s="43">
        <v>0</v>
      </c>
      <c r="AE380" s="44">
        <f>[3]Parameters!$B$38</f>
        <v>0.05</v>
      </c>
      <c r="AF380" s="44"/>
      <c r="AG380" s="44">
        <v>30</v>
      </c>
      <c r="AH380" s="44">
        <v>40</v>
      </c>
      <c r="AI380" s="46">
        <v>31.536000000000001</v>
      </c>
      <c r="AJ380" s="46" t="s">
        <v>1213</v>
      </c>
      <c r="AK380" s="46" t="s">
        <v>907</v>
      </c>
      <c r="AL380" s="46"/>
      <c r="AM380" s="47"/>
      <c r="AN380" s="47"/>
      <c r="AO380" s="47"/>
      <c r="AP380" s="47"/>
      <c r="AQ380" s="47"/>
      <c r="AR380" s="47"/>
      <c r="AS380" s="48"/>
      <c r="AT380" s="48"/>
      <c r="AU380" s="48"/>
      <c r="AV380" s="49"/>
      <c r="AW380" s="49"/>
      <c r="AX380" s="49"/>
      <c r="AY380" s="50" t="s">
        <v>841</v>
      </c>
      <c r="AZ380" s="50"/>
      <c r="BA380" s="50"/>
      <c r="BB380" s="51"/>
      <c r="BC380" s="51"/>
      <c r="BD380" s="51"/>
      <c r="BE380" s="51"/>
      <c r="BF380" s="51"/>
      <c r="BG380" s="51"/>
      <c r="BH380" s="52"/>
      <c r="BI380" s="52"/>
      <c r="BJ380" s="52"/>
      <c r="BK380" s="52"/>
      <c r="BL380" s="53"/>
      <c r="BM380" s="54"/>
      <c r="BN380" s="55"/>
      <c r="BO380" s="44"/>
      <c r="BP380" s="44"/>
      <c r="BQ380" s="44"/>
      <c r="BR380" s="44"/>
      <c r="BS380" s="44"/>
      <c r="BT380" s="44"/>
      <c r="BU380" s="56"/>
      <c r="BV380" s="50"/>
      <c r="BW380" s="50"/>
      <c r="BX380" s="50"/>
      <c r="BY380" s="50"/>
      <c r="BZ380" s="50"/>
      <c r="CA380" s="50"/>
      <c r="CB380" s="57"/>
      <c r="CC380" s="58">
        <v>10</v>
      </c>
      <c r="CD380" s="58">
        <v>10</v>
      </c>
      <c r="CE380" s="58">
        <v>10</v>
      </c>
      <c r="CF380" s="58">
        <v>10</v>
      </c>
      <c r="CG380" s="58">
        <v>10</v>
      </c>
      <c r="CH380" s="58">
        <v>10</v>
      </c>
      <c r="CI380" s="56"/>
      <c r="CJ380" s="59"/>
      <c r="CK380" s="59"/>
      <c r="CL380" s="59"/>
      <c r="CM380" s="59"/>
      <c r="CN380" s="59"/>
      <c r="CO380" s="59"/>
      <c r="CP380" s="60"/>
      <c r="CQ380" s="61"/>
      <c r="CR380" s="61"/>
      <c r="CS380" s="61"/>
      <c r="CT380" s="61"/>
      <c r="CU380" s="61"/>
      <c r="CV380" s="61"/>
      <c r="CW380" s="62"/>
      <c r="CX380" s="63"/>
      <c r="CY380" s="63"/>
      <c r="CZ380" s="63"/>
      <c r="DA380" s="63"/>
      <c r="DB380" s="63"/>
      <c r="DC380" s="63"/>
      <c r="DD380" s="64"/>
      <c r="DE380" s="65"/>
      <c r="DF380" s="65"/>
      <c r="DG380" s="65"/>
      <c r="DH380" s="65"/>
      <c r="DI380" s="65"/>
      <c r="DJ380" s="65"/>
      <c r="DK380" s="87" t="s">
        <v>1420</v>
      </c>
      <c r="DL380" s="62"/>
      <c r="DM380" s="67"/>
      <c r="DN380" s="67"/>
      <c r="DO380" s="67"/>
      <c r="DP380" s="67"/>
      <c r="DQ380" s="67"/>
      <c r="DR380" s="67"/>
      <c r="DS380" s="68"/>
    </row>
    <row r="381" spans="1:123" x14ac:dyDescent="0.3">
      <c r="A381" s="171" t="s">
        <v>402</v>
      </c>
      <c r="B381" s="40" t="s">
        <v>1214</v>
      </c>
      <c r="C381" s="40" t="s">
        <v>1215</v>
      </c>
      <c r="D381" s="40" t="s">
        <v>1235</v>
      </c>
      <c r="E381" s="40" t="s">
        <v>1216</v>
      </c>
      <c r="F381" s="40" t="s">
        <v>1236</v>
      </c>
      <c r="G381" s="40" t="s">
        <v>1423</v>
      </c>
      <c r="H381" s="40" t="s">
        <v>1036</v>
      </c>
      <c r="I381" s="42">
        <f t="shared" si="50"/>
        <v>124.52267428027598</v>
      </c>
      <c r="J381" s="43">
        <v>124.52267428027598</v>
      </c>
      <c r="K381" s="43">
        <v>124.52267428027598</v>
      </c>
      <c r="L381" s="43">
        <v>124.52267428027598</v>
      </c>
      <c r="M381" s="43">
        <v>124.52267428027598</v>
      </c>
      <c r="N381" s="43">
        <v>124.52267428027598</v>
      </c>
      <c r="O381" s="43">
        <f>N381*[3]Parameters!$B$40</f>
        <v>124.52267428027598</v>
      </c>
      <c r="P381" s="44"/>
      <c r="Q381" s="43">
        <v>0</v>
      </c>
      <c r="R381" s="43">
        <v>0</v>
      </c>
      <c r="S381" s="43">
        <v>0</v>
      </c>
      <c r="T381" s="43">
        <v>0</v>
      </c>
      <c r="U381" s="43">
        <v>0</v>
      </c>
      <c r="V381" s="43">
        <v>0</v>
      </c>
      <c r="W381" s="43">
        <v>0</v>
      </c>
      <c r="X381" s="43">
        <v>0</v>
      </c>
      <c r="Y381" s="43">
        <v>0</v>
      </c>
      <c r="Z381" s="43">
        <v>0</v>
      </c>
      <c r="AA381" s="43">
        <v>0</v>
      </c>
      <c r="AB381" s="43">
        <v>0</v>
      </c>
      <c r="AC381" s="43">
        <v>0</v>
      </c>
      <c r="AD381" s="43">
        <v>0</v>
      </c>
      <c r="AE381" s="44">
        <f>[3]Parameters!$B$38</f>
        <v>0.05</v>
      </c>
      <c r="AF381" s="44"/>
      <c r="AG381" s="44">
        <v>30</v>
      </c>
      <c r="AH381" s="44">
        <v>40</v>
      </c>
      <c r="AI381" s="46">
        <v>31.536000000000001</v>
      </c>
      <c r="AJ381" s="46" t="s">
        <v>1213</v>
      </c>
      <c r="AK381" s="46" t="s">
        <v>907</v>
      </c>
      <c r="AL381" s="46"/>
      <c r="AM381" s="47"/>
      <c r="AN381" s="47"/>
      <c r="AO381" s="47"/>
      <c r="AP381" s="47"/>
      <c r="AQ381" s="47"/>
      <c r="AR381" s="47"/>
      <c r="AS381" s="48"/>
      <c r="AT381" s="48"/>
      <c r="AU381" s="48"/>
      <c r="AV381" s="49"/>
      <c r="AW381" s="49"/>
      <c r="AX381" s="49"/>
      <c r="AY381" s="50" t="s">
        <v>841</v>
      </c>
      <c r="AZ381" s="50"/>
      <c r="BA381" s="50"/>
      <c r="BB381" s="51"/>
      <c r="BC381" s="51"/>
      <c r="BD381" s="51"/>
      <c r="BE381" s="51"/>
      <c r="BF381" s="51"/>
      <c r="BG381" s="51"/>
      <c r="BH381" s="52"/>
      <c r="BI381" s="52"/>
      <c r="BJ381" s="52"/>
      <c r="BK381" s="52"/>
      <c r="BL381" s="53"/>
      <c r="BM381" s="54"/>
      <c r="BN381" s="55"/>
      <c r="BO381" s="44"/>
      <c r="BP381" s="44"/>
      <c r="BQ381" s="44"/>
      <c r="BR381" s="44"/>
      <c r="BS381" s="44"/>
      <c r="BT381" s="44"/>
      <c r="BU381" s="56"/>
      <c r="BV381" s="50"/>
      <c r="BW381" s="50"/>
      <c r="BX381" s="50"/>
      <c r="BY381" s="50"/>
      <c r="BZ381" s="50"/>
      <c r="CA381" s="50"/>
      <c r="CB381" s="57"/>
      <c r="CC381" s="58">
        <v>10</v>
      </c>
      <c r="CD381" s="58">
        <v>10</v>
      </c>
      <c r="CE381" s="58">
        <v>10</v>
      </c>
      <c r="CF381" s="58">
        <v>10</v>
      </c>
      <c r="CG381" s="58">
        <v>10</v>
      </c>
      <c r="CH381" s="58">
        <v>10</v>
      </c>
      <c r="CI381" s="56"/>
      <c r="CJ381" s="59"/>
      <c r="CK381" s="59"/>
      <c r="CL381" s="59"/>
      <c r="CM381" s="59"/>
      <c r="CN381" s="59"/>
      <c r="CO381" s="59"/>
      <c r="CP381" s="60"/>
      <c r="CQ381" s="61"/>
      <c r="CR381" s="61"/>
      <c r="CS381" s="61"/>
      <c r="CT381" s="61"/>
      <c r="CU381" s="61"/>
      <c r="CV381" s="61"/>
      <c r="CW381" s="62"/>
      <c r="CX381" s="63"/>
      <c r="CY381" s="63"/>
      <c r="CZ381" s="63"/>
      <c r="DA381" s="63"/>
      <c r="DB381" s="63"/>
      <c r="DC381" s="63"/>
      <c r="DD381" s="64"/>
      <c r="DE381" s="65"/>
      <c r="DF381" s="65"/>
      <c r="DG381" s="65"/>
      <c r="DH381" s="65"/>
      <c r="DI381" s="65"/>
      <c r="DJ381" s="65"/>
      <c r="DK381" s="66" t="s">
        <v>1420</v>
      </c>
      <c r="DL381" s="62"/>
      <c r="DM381" s="67"/>
      <c r="DN381" s="67"/>
      <c r="DO381" s="67"/>
      <c r="DP381" s="67"/>
      <c r="DQ381" s="67"/>
      <c r="DR381" s="67"/>
      <c r="DS381" s="68"/>
    </row>
    <row r="382" spans="1:123" x14ac:dyDescent="0.3">
      <c r="A382" s="173" t="s">
        <v>403</v>
      </c>
      <c r="B382" s="172" t="s">
        <v>1214</v>
      </c>
      <c r="C382" s="172" t="s">
        <v>1215</v>
      </c>
      <c r="D382" s="172" t="s">
        <v>1200</v>
      </c>
      <c r="E382" s="172" t="s">
        <v>1229</v>
      </c>
      <c r="F382" s="172" t="s">
        <v>685</v>
      </c>
      <c r="G382" s="172" t="s">
        <v>676</v>
      </c>
      <c r="H382" s="172" t="s">
        <v>1036</v>
      </c>
      <c r="I382" s="43">
        <v>0</v>
      </c>
      <c r="J382" s="43">
        <v>0</v>
      </c>
      <c r="K382" s="43">
        <v>0</v>
      </c>
      <c r="L382" s="43">
        <v>0</v>
      </c>
      <c r="M382" s="43">
        <v>0</v>
      </c>
      <c r="N382" s="43">
        <v>0</v>
      </c>
      <c r="O382" s="43">
        <f>N382*[3]Parameters!$B$40</f>
        <v>0</v>
      </c>
      <c r="P382" s="43">
        <v>0</v>
      </c>
      <c r="Q382" s="43">
        <v>0</v>
      </c>
      <c r="R382" s="43">
        <v>0</v>
      </c>
      <c r="S382" s="43">
        <v>0</v>
      </c>
      <c r="T382" s="43">
        <v>0</v>
      </c>
      <c r="U382" s="43">
        <v>0</v>
      </c>
      <c r="V382" s="43">
        <v>0</v>
      </c>
      <c r="W382" s="43">
        <v>0</v>
      </c>
      <c r="X382" s="43">
        <v>0</v>
      </c>
      <c r="Y382" s="43">
        <v>0</v>
      </c>
      <c r="Z382" s="43">
        <v>0</v>
      </c>
      <c r="AA382" s="43">
        <v>0</v>
      </c>
      <c r="AB382" s="43">
        <v>0</v>
      </c>
      <c r="AC382" s="43">
        <v>0</v>
      </c>
      <c r="AD382" s="43">
        <v>0</v>
      </c>
      <c r="AE382" s="44">
        <f>[3]Parameters!$B$38</f>
        <v>0.05</v>
      </c>
      <c r="AF382" s="44"/>
      <c r="AG382" s="44">
        <v>30</v>
      </c>
      <c r="AH382" s="44">
        <v>40</v>
      </c>
      <c r="AI382" s="46">
        <v>31.536000000000001</v>
      </c>
      <c r="AJ382" s="46" t="s">
        <v>1213</v>
      </c>
      <c r="AK382" s="46" t="s">
        <v>907</v>
      </c>
      <c r="AL382" s="46"/>
      <c r="AM382" s="47"/>
      <c r="AN382" s="47"/>
      <c r="AO382" s="47"/>
      <c r="AP382" s="47"/>
      <c r="AQ382" s="47"/>
      <c r="AR382" s="47"/>
      <c r="AS382" s="48"/>
      <c r="AT382" s="48"/>
      <c r="AU382" s="48"/>
      <c r="AV382" s="49"/>
      <c r="AW382" s="49"/>
      <c r="AX382" s="49"/>
      <c r="AY382" s="50" t="s">
        <v>841</v>
      </c>
      <c r="AZ382" s="50"/>
      <c r="BA382" s="50"/>
      <c r="BB382" s="51"/>
      <c r="BC382" s="51"/>
      <c r="BD382" s="51"/>
      <c r="BE382" s="51"/>
      <c r="BF382" s="51"/>
      <c r="BG382" s="51"/>
      <c r="BH382" s="52"/>
      <c r="BI382" s="52"/>
      <c r="BJ382" s="52"/>
      <c r="BK382" s="52"/>
      <c r="BL382" s="53"/>
      <c r="BM382" s="54"/>
      <c r="BN382" s="55"/>
      <c r="BO382" s="44"/>
      <c r="BP382" s="44"/>
      <c r="BQ382" s="44"/>
      <c r="BR382" s="44"/>
      <c r="BS382" s="44"/>
      <c r="BT382" s="44"/>
      <c r="BU382" s="56"/>
      <c r="BV382" s="50">
        <v>2</v>
      </c>
      <c r="BW382" s="50">
        <v>2</v>
      </c>
      <c r="BX382" s="50"/>
      <c r="BY382" s="50"/>
      <c r="BZ382" s="50"/>
      <c r="CA382" s="50"/>
      <c r="CB382" s="57"/>
      <c r="CC382" s="58">
        <v>10</v>
      </c>
      <c r="CD382" s="58">
        <v>10</v>
      </c>
      <c r="CE382" s="58">
        <v>10</v>
      </c>
      <c r="CF382" s="58">
        <v>10</v>
      </c>
      <c r="CG382" s="58">
        <v>10</v>
      </c>
      <c r="CH382" s="58">
        <v>10</v>
      </c>
      <c r="CI382" s="56"/>
      <c r="CJ382" s="59"/>
      <c r="CK382" s="59"/>
      <c r="CL382" s="59"/>
      <c r="CM382" s="59"/>
      <c r="CN382" s="59"/>
      <c r="CO382" s="59"/>
      <c r="CP382" s="60"/>
      <c r="CQ382" s="61"/>
      <c r="CR382" s="61"/>
      <c r="CS382" s="61"/>
      <c r="CT382" s="61"/>
      <c r="CU382" s="61"/>
      <c r="CV382" s="61"/>
      <c r="CW382" s="62"/>
      <c r="CX382" s="63"/>
      <c r="CY382" s="63"/>
      <c r="CZ382" s="63"/>
      <c r="DA382" s="63"/>
      <c r="DB382" s="63"/>
      <c r="DC382" s="63"/>
      <c r="DD382" s="64"/>
      <c r="DE382" s="65"/>
      <c r="DF382" s="65"/>
      <c r="DG382" s="65"/>
      <c r="DH382" s="65"/>
      <c r="DI382" s="65"/>
      <c r="DJ382" s="65"/>
      <c r="DK382" s="87" t="s">
        <v>1420</v>
      </c>
      <c r="DL382" s="62"/>
      <c r="DM382" s="67"/>
      <c r="DN382" s="67"/>
      <c r="DO382" s="67"/>
      <c r="DP382" s="67"/>
      <c r="DQ382" s="67"/>
      <c r="DR382" s="67"/>
      <c r="DS382" s="68"/>
    </row>
    <row r="383" spans="1:123" x14ac:dyDescent="0.3">
      <c r="A383" s="171" t="s">
        <v>404</v>
      </c>
      <c r="B383" s="40" t="s">
        <v>1214</v>
      </c>
      <c r="C383" s="40" t="s">
        <v>1215</v>
      </c>
      <c r="D383" s="278" t="s">
        <v>1200</v>
      </c>
      <c r="E383" s="278" t="s">
        <v>1232</v>
      </c>
      <c r="F383" s="40" t="s">
        <v>685</v>
      </c>
      <c r="G383" s="40" t="s">
        <v>688</v>
      </c>
      <c r="H383" s="40" t="s">
        <v>1036</v>
      </c>
      <c r="I383" s="43">
        <v>0</v>
      </c>
      <c r="J383" s="43">
        <v>0</v>
      </c>
      <c r="K383" s="43">
        <v>0</v>
      </c>
      <c r="L383" s="43">
        <v>0</v>
      </c>
      <c r="M383" s="43">
        <v>0</v>
      </c>
      <c r="N383" s="43">
        <v>0</v>
      </c>
      <c r="O383" s="43">
        <f>N383*[3]Parameters!$B$40</f>
        <v>0</v>
      </c>
      <c r="P383" s="43">
        <v>0</v>
      </c>
      <c r="Q383" s="43">
        <v>0</v>
      </c>
      <c r="R383" s="43">
        <v>0</v>
      </c>
      <c r="S383" s="43">
        <v>0</v>
      </c>
      <c r="T383" s="43">
        <v>0</v>
      </c>
      <c r="U383" s="43">
        <v>0</v>
      </c>
      <c r="V383" s="43">
        <v>0</v>
      </c>
      <c r="W383" s="43">
        <v>0</v>
      </c>
      <c r="X383" s="43">
        <v>0</v>
      </c>
      <c r="Y383" s="43">
        <v>0</v>
      </c>
      <c r="Z383" s="43">
        <v>0</v>
      </c>
      <c r="AA383" s="43">
        <v>0</v>
      </c>
      <c r="AB383" s="43">
        <v>0</v>
      </c>
      <c r="AC383" s="43">
        <v>0</v>
      </c>
      <c r="AD383" s="43">
        <v>0</v>
      </c>
      <c r="AE383" s="44">
        <f>[3]Parameters!$B$38</f>
        <v>0.05</v>
      </c>
      <c r="AF383" s="44"/>
      <c r="AG383" s="44">
        <v>30</v>
      </c>
      <c r="AH383" s="44">
        <v>40</v>
      </c>
      <c r="AI383" s="46">
        <v>31.536000000000001</v>
      </c>
      <c r="AJ383" s="46" t="s">
        <v>1213</v>
      </c>
      <c r="AK383" s="46" t="s">
        <v>907</v>
      </c>
      <c r="AL383" s="46"/>
      <c r="AM383" s="47"/>
      <c r="AN383" s="47"/>
      <c r="AO383" s="47"/>
      <c r="AP383" s="47"/>
      <c r="AQ383" s="47"/>
      <c r="AR383" s="47"/>
      <c r="AS383" s="48"/>
      <c r="AT383" s="48"/>
      <c r="AU383" s="48"/>
      <c r="AV383" s="49"/>
      <c r="AW383" s="49"/>
      <c r="AX383" s="49"/>
      <c r="AY383" s="50" t="s">
        <v>841</v>
      </c>
      <c r="AZ383" s="50"/>
      <c r="BA383" s="50"/>
      <c r="BB383" s="51"/>
      <c r="BC383" s="51"/>
      <c r="BD383" s="51"/>
      <c r="BE383" s="51"/>
      <c r="BF383" s="51"/>
      <c r="BG383" s="51"/>
      <c r="BH383" s="52"/>
      <c r="BI383" s="52"/>
      <c r="BJ383" s="52"/>
      <c r="BK383" s="52"/>
      <c r="BL383" s="53"/>
      <c r="BM383" s="54"/>
      <c r="BN383" s="55"/>
      <c r="BO383" s="44"/>
      <c r="BP383" s="44"/>
      <c r="BQ383" s="44"/>
      <c r="BR383" s="44"/>
      <c r="BS383" s="44"/>
      <c r="BT383" s="44"/>
      <c r="BU383" s="56"/>
      <c r="BV383" s="50">
        <v>2</v>
      </c>
      <c r="BW383" s="50">
        <v>2</v>
      </c>
      <c r="BX383" s="50"/>
      <c r="BY383" s="50"/>
      <c r="BZ383" s="50"/>
      <c r="CA383" s="50"/>
      <c r="CB383" s="57"/>
      <c r="CC383" s="58">
        <v>10</v>
      </c>
      <c r="CD383" s="58">
        <v>10</v>
      </c>
      <c r="CE383" s="58">
        <v>10</v>
      </c>
      <c r="CF383" s="58">
        <v>10</v>
      </c>
      <c r="CG383" s="58">
        <v>10</v>
      </c>
      <c r="CH383" s="58">
        <v>10</v>
      </c>
      <c r="CI383" s="56"/>
      <c r="CJ383" s="59"/>
      <c r="CK383" s="59"/>
      <c r="CL383" s="59"/>
      <c r="CM383" s="59"/>
      <c r="CN383" s="59"/>
      <c r="CO383" s="59"/>
      <c r="CP383" s="60"/>
      <c r="CQ383" s="61"/>
      <c r="CR383" s="61"/>
      <c r="CS383" s="61"/>
      <c r="CT383" s="61"/>
      <c r="CU383" s="61"/>
      <c r="CV383" s="61"/>
      <c r="CW383" s="62"/>
      <c r="CX383" s="63"/>
      <c r="CY383" s="63"/>
      <c r="CZ383" s="63"/>
      <c r="DA383" s="63"/>
      <c r="DB383" s="63"/>
      <c r="DC383" s="63"/>
      <c r="DD383" s="64"/>
      <c r="DE383" s="65"/>
      <c r="DF383" s="65"/>
      <c r="DG383" s="65"/>
      <c r="DH383" s="65"/>
      <c r="DI383" s="65"/>
      <c r="DJ383" s="65"/>
      <c r="DK383" s="66" t="s">
        <v>1420</v>
      </c>
      <c r="DL383" s="62"/>
      <c r="DM383" s="67"/>
      <c r="DN383" s="67"/>
      <c r="DO383" s="67"/>
      <c r="DP383" s="67"/>
      <c r="DQ383" s="67"/>
      <c r="DR383" s="67"/>
      <c r="DS383" s="68"/>
    </row>
    <row r="384" spans="1:123" x14ac:dyDescent="0.3">
      <c r="A384" s="173" t="s">
        <v>405</v>
      </c>
      <c r="B384" s="172" t="s">
        <v>1214</v>
      </c>
      <c r="C384" s="172" t="s">
        <v>1215</v>
      </c>
      <c r="D384" s="172" t="s">
        <v>1200</v>
      </c>
      <c r="E384" s="172" t="s">
        <v>1249</v>
      </c>
      <c r="F384" s="172" t="s">
        <v>685</v>
      </c>
      <c r="G384" s="172" t="s">
        <v>691</v>
      </c>
      <c r="H384" s="172" t="s">
        <v>1036</v>
      </c>
      <c r="I384" s="43">
        <v>0</v>
      </c>
      <c r="J384" s="43">
        <v>0</v>
      </c>
      <c r="K384" s="43">
        <v>0</v>
      </c>
      <c r="L384" s="43">
        <v>0</v>
      </c>
      <c r="M384" s="43">
        <v>0</v>
      </c>
      <c r="N384" s="43">
        <v>0</v>
      </c>
      <c r="O384" s="43">
        <f>N384*[3]Parameters!$B$40</f>
        <v>0</v>
      </c>
      <c r="P384" s="43">
        <v>0</v>
      </c>
      <c r="Q384" s="43">
        <v>0</v>
      </c>
      <c r="R384" s="43">
        <v>0</v>
      </c>
      <c r="S384" s="43">
        <v>0</v>
      </c>
      <c r="T384" s="43">
        <v>0</v>
      </c>
      <c r="U384" s="43">
        <v>0</v>
      </c>
      <c r="V384" s="43">
        <v>0</v>
      </c>
      <c r="W384" s="43">
        <v>0</v>
      </c>
      <c r="X384" s="43">
        <v>0</v>
      </c>
      <c r="Y384" s="43">
        <v>0</v>
      </c>
      <c r="Z384" s="43">
        <v>0</v>
      </c>
      <c r="AA384" s="43">
        <v>0</v>
      </c>
      <c r="AB384" s="43">
        <v>0</v>
      </c>
      <c r="AC384" s="43">
        <v>0</v>
      </c>
      <c r="AD384" s="43">
        <v>0</v>
      </c>
      <c r="AE384" s="44">
        <f>[3]Parameters!$B$38</f>
        <v>0.05</v>
      </c>
      <c r="AF384" s="44"/>
      <c r="AG384" s="44">
        <v>30</v>
      </c>
      <c r="AH384" s="44">
        <v>40</v>
      </c>
      <c r="AI384" s="46">
        <v>31.536000000000001</v>
      </c>
      <c r="AJ384" s="46" t="s">
        <v>1213</v>
      </c>
      <c r="AK384" s="46" t="s">
        <v>907</v>
      </c>
      <c r="AL384" s="46"/>
      <c r="AM384" s="47"/>
      <c r="AN384" s="47"/>
      <c r="AO384" s="47"/>
      <c r="AP384" s="47"/>
      <c r="AQ384" s="47"/>
      <c r="AR384" s="47"/>
      <c r="AS384" s="48"/>
      <c r="AT384" s="48"/>
      <c r="AU384" s="48"/>
      <c r="AV384" s="49"/>
      <c r="AW384" s="49"/>
      <c r="AX384" s="49"/>
      <c r="AY384" s="50" t="s">
        <v>841</v>
      </c>
      <c r="AZ384" s="50"/>
      <c r="BA384" s="50"/>
      <c r="BB384" s="51"/>
      <c r="BC384" s="51"/>
      <c r="BD384" s="51"/>
      <c r="BE384" s="51"/>
      <c r="BF384" s="51"/>
      <c r="BG384" s="51"/>
      <c r="BH384" s="52"/>
      <c r="BI384" s="52"/>
      <c r="BJ384" s="52"/>
      <c r="BK384" s="52"/>
      <c r="BL384" s="53"/>
      <c r="BM384" s="54"/>
      <c r="BN384" s="55"/>
      <c r="BO384" s="44"/>
      <c r="BP384" s="44"/>
      <c r="BQ384" s="44"/>
      <c r="BR384" s="44"/>
      <c r="BS384" s="44"/>
      <c r="BT384" s="44"/>
      <c r="BU384" s="56"/>
      <c r="BV384" s="50">
        <v>2</v>
      </c>
      <c r="BW384" s="50">
        <v>2</v>
      </c>
      <c r="BX384" s="50"/>
      <c r="BY384" s="50"/>
      <c r="BZ384" s="50"/>
      <c r="CA384" s="50"/>
      <c r="CB384" s="57"/>
      <c r="CC384" s="58">
        <v>10</v>
      </c>
      <c r="CD384" s="58">
        <v>10</v>
      </c>
      <c r="CE384" s="58">
        <v>10</v>
      </c>
      <c r="CF384" s="58">
        <v>10</v>
      </c>
      <c r="CG384" s="58">
        <v>10</v>
      </c>
      <c r="CH384" s="58">
        <v>10</v>
      </c>
      <c r="CI384" s="56"/>
      <c r="CJ384" s="59"/>
      <c r="CK384" s="59"/>
      <c r="CL384" s="59"/>
      <c r="CM384" s="59"/>
      <c r="CN384" s="59"/>
      <c r="CO384" s="59"/>
      <c r="CP384" s="60"/>
      <c r="CQ384" s="61"/>
      <c r="CR384" s="61"/>
      <c r="CS384" s="61"/>
      <c r="CT384" s="61"/>
      <c r="CU384" s="61"/>
      <c r="CV384" s="61"/>
      <c r="CW384" s="62"/>
      <c r="CX384" s="63"/>
      <c r="CY384" s="63"/>
      <c r="CZ384" s="63"/>
      <c r="DA384" s="63"/>
      <c r="DB384" s="63"/>
      <c r="DC384" s="63"/>
      <c r="DD384" s="64"/>
      <c r="DE384" s="65"/>
      <c r="DF384" s="65"/>
      <c r="DG384" s="65"/>
      <c r="DH384" s="65"/>
      <c r="DI384" s="65"/>
      <c r="DJ384" s="65"/>
      <c r="DK384" s="87" t="s">
        <v>1420</v>
      </c>
      <c r="DL384" s="62"/>
      <c r="DM384" s="67"/>
      <c r="DN384" s="67"/>
      <c r="DO384" s="67"/>
      <c r="DP384" s="67"/>
      <c r="DQ384" s="67"/>
      <c r="DR384" s="67"/>
      <c r="DS384" s="68"/>
    </row>
    <row r="385" spans="1:123" x14ac:dyDescent="0.3">
      <c r="A385" s="171" t="s">
        <v>406</v>
      </c>
      <c r="B385" s="40" t="s">
        <v>1214</v>
      </c>
      <c r="C385" s="40" t="s">
        <v>1215</v>
      </c>
      <c r="D385" s="278" t="s">
        <v>1200</v>
      </c>
      <c r="E385" s="278" t="s">
        <v>1254</v>
      </c>
      <c r="F385" s="40" t="s">
        <v>685</v>
      </c>
      <c r="G385" s="40" t="s">
        <v>693</v>
      </c>
      <c r="H385" s="40" t="s">
        <v>1036</v>
      </c>
      <c r="I385" s="43">
        <v>0</v>
      </c>
      <c r="J385" s="43">
        <v>0</v>
      </c>
      <c r="K385" s="43">
        <v>0</v>
      </c>
      <c r="L385" s="43">
        <v>0</v>
      </c>
      <c r="M385" s="43">
        <v>0</v>
      </c>
      <c r="N385" s="43">
        <v>0</v>
      </c>
      <c r="O385" s="43">
        <f>N385*[3]Parameters!$B$40</f>
        <v>0</v>
      </c>
      <c r="P385" s="43">
        <v>0</v>
      </c>
      <c r="Q385" s="43">
        <v>0</v>
      </c>
      <c r="R385" s="43">
        <v>0</v>
      </c>
      <c r="S385" s="43">
        <v>0</v>
      </c>
      <c r="T385" s="43">
        <v>0</v>
      </c>
      <c r="U385" s="43">
        <v>0</v>
      </c>
      <c r="V385" s="43">
        <v>0</v>
      </c>
      <c r="W385" s="43">
        <v>0</v>
      </c>
      <c r="X385" s="43">
        <v>0</v>
      </c>
      <c r="Y385" s="43">
        <v>0</v>
      </c>
      <c r="Z385" s="43">
        <v>0</v>
      </c>
      <c r="AA385" s="43">
        <v>0</v>
      </c>
      <c r="AB385" s="43">
        <v>0</v>
      </c>
      <c r="AC385" s="43">
        <v>0</v>
      </c>
      <c r="AD385" s="43">
        <v>0</v>
      </c>
      <c r="AE385" s="44">
        <f>[3]Parameters!$B$38</f>
        <v>0.05</v>
      </c>
      <c r="AF385" s="44"/>
      <c r="AG385" s="44">
        <v>30</v>
      </c>
      <c r="AH385" s="44">
        <v>40</v>
      </c>
      <c r="AI385" s="46">
        <v>31.536000000000001</v>
      </c>
      <c r="AJ385" s="46" t="s">
        <v>1213</v>
      </c>
      <c r="AK385" s="46" t="s">
        <v>907</v>
      </c>
      <c r="AL385" s="46"/>
      <c r="AM385" s="47"/>
      <c r="AN385" s="47"/>
      <c r="AO385" s="47"/>
      <c r="AP385" s="47"/>
      <c r="AQ385" s="47"/>
      <c r="AR385" s="47"/>
      <c r="AS385" s="48"/>
      <c r="AT385" s="48"/>
      <c r="AU385" s="48"/>
      <c r="AV385" s="49"/>
      <c r="AW385" s="49"/>
      <c r="AX385" s="49"/>
      <c r="AY385" s="50" t="s">
        <v>841</v>
      </c>
      <c r="AZ385" s="50"/>
      <c r="BA385" s="50"/>
      <c r="BB385" s="51"/>
      <c r="BC385" s="51"/>
      <c r="BD385" s="51"/>
      <c r="BE385" s="51"/>
      <c r="BF385" s="51"/>
      <c r="BG385" s="51"/>
      <c r="BH385" s="52"/>
      <c r="BI385" s="52"/>
      <c r="BJ385" s="52"/>
      <c r="BK385" s="52"/>
      <c r="BL385" s="53"/>
      <c r="BM385" s="54"/>
      <c r="BN385" s="55"/>
      <c r="BO385" s="44"/>
      <c r="BP385" s="44"/>
      <c r="BQ385" s="44"/>
      <c r="BR385" s="44"/>
      <c r="BS385" s="44"/>
      <c r="BT385" s="44"/>
      <c r="BU385" s="56"/>
      <c r="BV385" s="50">
        <v>2</v>
      </c>
      <c r="BW385" s="50">
        <v>2</v>
      </c>
      <c r="BX385" s="50"/>
      <c r="BY385" s="50"/>
      <c r="BZ385" s="50"/>
      <c r="CA385" s="50"/>
      <c r="CB385" s="57"/>
      <c r="CC385" s="58">
        <v>10</v>
      </c>
      <c r="CD385" s="58">
        <v>10</v>
      </c>
      <c r="CE385" s="58">
        <v>10</v>
      </c>
      <c r="CF385" s="58">
        <v>10</v>
      </c>
      <c r="CG385" s="58">
        <v>10</v>
      </c>
      <c r="CH385" s="58">
        <v>10</v>
      </c>
      <c r="CI385" s="56"/>
      <c r="CJ385" s="59"/>
      <c r="CK385" s="59"/>
      <c r="CL385" s="59"/>
      <c r="CM385" s="59"/>
      <c r="CN385" s="59"/>
      <c r="CO385" s="59"/>
      <c r="CP385" s="60"/>
      <c r="CQ385" s="61"/>
      <c r="CR385" s="61"/>
      <c r="CS385" s="61"/>
      <c r="CT385" s="61"/>
      <c r="CU385" s="61"/>
      <c r="CV385" s="61"/>
      <c r="CW385" s="62"/>
      <c r="CX385" s="63"/>
      <c r="CY385" s="63"/>
      <c r="CZ385" s="63"/>
      <c r="DA385" s="63"/>
      <c r="DB385" s="63"/>
      <c r="DC385" s="63"/>
      <c r="DD385" s="64"/>
      <c r="DE385" s="65"/>
      <c r="DF385" s="65"/>
      <c r="DG385" s="65"/>
      <c r="DH385" s="65"/>
      <c r="DI385" s="65"/>
      <c r="DJ385" s="65"/>
      <c r="DK385" s="66" t="s">
        <v>1420</v>
      </c>
      <c r="DL385" s="62"/>
      <c r="DM385" s="67"/>
      <c r="DN385" s="67"/>
      <c r="DO385" s="67"/>
      <c r="DP385" s="67"/>
      <c r="DQ385" s="67"/>
      <c r="DR385" s="67"/>
      <c r="DS385" s="68"/>
    </row>
    <row r="386" spans="1:123" x14ac:dyDescent="0.3">
      <c r="A386" s="173" t="s">
        <v>407</v>
      </c>
      <c r="B386" s="172" t="s">
        <v>1214</v>
      </c>
      <c r="C386" s="172" t="s">
        <v>1215</v>
      </c>
      <c r="D386" s="172" t="s">
        <v>1200</v>
      </c>
      <c r="E386" s="172" t="s">
        <v>1257</v>
      </c>
      <c r="F386" s="172" t="s">
        <v>685</v>
      </c>
      <c r="G386" s="172" t="s">
        <v>696</v>
      </c>
      <c r="H386" s="172" t="s">
        <v>1036</v>
      </c>
      <c r="I386" s="43">
        <v>0</v>
      </c>
      <c r="J386" s="43">
        <v>0</v>
      </c>
      <c r="K386" s="43">
        <v>0</v>
      </c>
      <c r="L386" s="43">
        <v>0</v>
      </c>
      <c r="M386" s="43">
        <v>0</v>
      </c>
      <c r="N386" s="43">
        <v>0</v>
      </c>
      <c r="O386" s="43">
        <f>N386*[3]Parameters!$B$40</f>
        <v>0</v>
      </c>
      <c r="P386" s="43">
        <v>0</v>
      </c>
      <c r="Q386" s="43">
        <v>0</v>
      </c>
      <c r="R386" s="43">
        <v>0</v>
      </c>
      <c r="S386" s="43">
        <v>0</v>
      </c>
      <c r="T386" s="43">
        <v>0</v>
      </c>
      <c r="U386" s="43">
        <v>0</v>
      </c>
      <c r="V386" s="43">
        <v>0</v>
      </c>
      <c r="W386" s="43">
        <v>0</v>
      </c>
      <c r="X386" s="43">
        <v>0</v>
      </c>
      <c r="Y386" s="43">
        <v>0</v>
      </c>
      <c r="Z386" s="43">
        <v>0</v>
      </c>
      <c r="AA386" s="43">
        <v>0</v>
      </c>
      <c r="AB386" s="43">
        <v>0</v>
      </c>
      <c r="AC386" s="43">
        <v>0</v>
      </c>
      <c r="AD386" s="43">
        <v>0</v>
      </c>
      <c r="AE386" s="44">
        <f>[3]Parameters!$B$38</f>
        <v>0.05</v>
      </c>
      <c r="AF386" s="44"/>
      <c r="AG386" s="44">
        <v>30</v>
      </c>
      <c r="AH386" s="44">
        <v>40</v>
      </c>
      <c r="AI386" s="46">
        <v>31.536000000000001</v>
      </c>
      <c r="AJ386" s="46" t="s">
        <v>1213</v>
      </c>
      <c r="AK386" s="46" t="s">
        <v>907</v>
      </c>
      <c r="AL386" s="46"/>
      <c r="AM386" s="47"/>
      <c r="AN386" s="47"/>
      <c r="AO386" s="47"/>
      <c r="AP386" s="47"/>
      <c r="AQ386" s="47"/>
      <c r="AR386" s="47"/>
      <c r="AS386" s="48"/>
      <c r="AT386" s="48"/>
      <c r="AU386" s="48"/>
      <c r="AV386" s="49"/>
      <c r="AW386" s="49"/>
      <c r="AX386" s="49"/>
      <c r="AY386" s="50" t="s">
        <v>841</v>
      </c>
      <c r="AZ386" s="50"/>
      <c r="BA386" s="50"/>
      <c r="BB386" s="51"/>
      <c r="BC386" s="51"/>
      <c r="BD386" s="51"/>
      <c r="BE386" s="51"/>
      <c r="BF386" s="51"/>
      <c r="BG386" s="51"/>
      <c r="BH386" s="52"/>
      <c r="BI386" s="52"/>
      <c r="BJ386" s="52"/>
      <c r="BK386" s="52"/>
      <c r="BL386" s="53"/>
      <c r="BM386" s="54"/>
      <c r="BN386" s="55"/>
      <c r="BO386" s="44"/>
      <c r="BP386" s="44"/>
      <c r="BQ386" s="44"/>
      <c r="BR386" s="44"/>
      <c r="BS386" s="44"/>
      <c r="BT386" s="44"/>
      <c r="BU386" s="56"/>
      <c r="BV386" s="50">
        <v>2</v>
      </c>
      <c r="BW386" s="50">
        <v>2</v>
      </c>
      <c r="BX386" s="50"/>
      <c r="BY386" s="50"/>
      <c r="BZ386" s="50"/>
      <c r="CA386" s="50"/>
      <c r="CB386" s="57"/>
      <c r="CC386" s="58">
        <v>10</v>
      </c>
      <c r="CD386" s="58">
        <v>10</v>
      </c>
      <c r="CE386" s="58">
        <v>10</v>
      </c>
      <c r="CF386" s="58">
        <v>10</v>
      </c>
      <c r="CG386" s="58">
        <v>10</v>
      </c>
      <c r="CH386" s="58">
        <v>10</v>
      </c>
      <c r="CI386" s="56"/>
      <c r="CJ386" s="59"/>
      <c r="CK386" s="59"/>
      <c r="CL386" s="59"/>
      <c r="CM386" s="59"/>
      <c r="CN386" s="59"/>
      <c r="CO386" s="59"/>
      <c r="CP386" s="60"/>
      <c r="CQ386" s="61"/>
      <c r="CR386" s="61"/>
      <c r="CS386" s="61"/>
      <c r="CT386" s="61"/>
      <c r="CU386" s="61"/>
      <c r="CV386" s="61"/>
      <c r="CW386" s="62"/>
      <c r="CX386" s="63"/>
      <c r="CY386" s="63"/>
      <c r="CZ386" s="63"/>
      <c r="DA386" s="63"/>
      <c r="DB386" s="63"/>
      <c r="DC386" s="63"/>
      <c r="DD386" s="64"/>
      <c r="DE386" s="65"/>
      <c r="DF386" s="65"/>
      <c r="DG386" s="65"/>
      <c r="DH386" s="65"/>
      <c r="DI386" s="65"/>
      <c r="DJ386" s="65"/>
      <c r="DK386" s="87" t="s">
        <v>1420</v>
      </c>
      <c r="DL386" s="62"/>
      <c r="DM386" s="67"/>
      <c r="DN386" s="67"/>
      <c r="DO386" s="67"/>
      <c r="DP386" s="67"/>
      <c r="DQ386" s="67"/>
      <c r="DR386" s="67"/>
      <c r="DS386" s="68"/>
    </row>
    <row r="387" spans="1:123" x14ac:dyDescent="0.3">
      <c r="A387" s="171" t="s">
        <v>408</v>
      </c>
      <c r="B387" s="40" t="s">
        <v>1214</v>
      </c>
      <c r="C387" s="40" t="s">
        <v>1215</v>
      </c>
      <c r="D387" s="278" t="s">
        <v>1229</v>
      </c>
      <c r="E387" s="278" t="s">
        <v>1200</v>
      </c>
      <c r="F387" s="40" t="s">
        <v>1230</v>
      </c>
      <c r="G387" s="40" t="s">
        <v>1424</v>
      </c>
      <c r="H387" s="40" t="s">
        <v>1036</v>
      </c>
      <c r="I387" s="42">
        <f t="shared" si="50"/>
        <v>288.09157146253102</v>
      </c>
      <c r="J387" s="43">
        <v>288.09157146253102</v>
      </c>
      <c r="K387" s="43">
        <v>288.09157146253102</v>
      </c>
      <c r="L387" s="43">
        <v>288.09157146253102</v>
      </c>
      <c r="M387" s="43">
        <v>288.09157146253102</v>
      </c>
      <c r="N387" s="43">
        <v>288.09157146253102</v>
      </c>
      <c r="O387" s="43">
        <v>288.09157146253102</v>
      </c>
      <c r="P387" s="44"/>
      <c r="Q387" s="43">
        <v>0</v>
      </c>
      <c r="R387" s="43">
        <v>0</v>
      </c>
      <c r="S387" s="43">
        <v>0</v>
      </c>
      <c r="T387" s="43">
        <v>0</v>
      </c>
      <c r="U387" s="43">
        <v>0</v>
      </c>
      <c r="V387" s="43">
        <v>0</v>
      </c>
      <c r="W387" s="43">
        <v>0</v>
      </c>
      <c r="X387" s="43">
        <v>0</v>
      </c>
      <c r="Y387" s="43">
        <v>0</v>
      </c>
      <c r="Z387" s="43">
        <v>0</v>
      </c>
      <c r="AA387" s="43">
        <v>0</v>
      </c>
      <c r="AB387" s="43">
        <v>0</v>
      </c>
      <c r="AC387" s="43">
        <v>0</v>
      </c>
      <c r="AD387" s="43">
        <v>0</v>
      </c>
      <c r="AE387" s="44">
        <f>[3]Parameters!$B$38</f>
        <v>0.05</v>
      </c>
      <c r="AF387" s="44"/>
      <c r="AG387" s="44">
        <v>30</v>
      </c>
      <c r="AH387" s="44">
        <v>40</v>
      </c>
      <c r="AI387" s="46">
        <v>31.536000000000001</v>
      </c>
      <c r="AJ387" s="46" t="s">
        <v>1213</v>
      </c>
      <c r="AK387" s="46" t="s">
        <v>907</v>
      </c>
      <c r="AL387" s="46"/>
      <c r="AM387" s="47"/>
      <c r="AN387" s="47"/>
      <c r="AO387" s="47"/>
      <c r="AP387" s="47"/>
      <c r="AQ387" s="47"/>
      <c r="AR387" s="47"/>
      <c r="AS387" s="48"/>
      <c r="AT387" s="48"/>
      <c r="AU387" s="48"/>
      <c r="AV387" s="49"/>
      <c r="AW387" s="49"/>
      <c r="AX387" s="49"/>
      <c r="AY387" s="50" t="s">
        <v>841</v>
      </c>
      <c r="AZ387" s="50"/>
      <c r="BA387" s="50"/>
      <c r="BB387" s="51"/>
      <c r="BC387" s="51"/>
      <c r="BD387" s="51"/>
      <c r="BE387" s="51"/>
      <c r="BF387" s="51"/>
      <c r="BG387" s="51"/>
      <c r="BH387" s="52"/>
      <c r="BI387" s="52"/>
      <c r="BJ387" s="52"/>
      <c r="BK387" s="52"/>
      <c r="BL387" s="53"/>
      <c r="BM387" s="54"/>
      <c r="BN387" s="55"/>
      <c r="BO387" s="44"/>
      <c r="BP387" s="44"/>
      <c r="BQ387" s="44"/>
      <c r="BR387" s="44"/>
      <c r="BS387" s="44"/>
      <c r="BT387" s="44"/>
      <c r="BU387" s="56"/>
      <c r="BV387" s="50"/>
      <c r="BW387" s="50"/>
      <c r="BX387" s="50"/>
      <c r="BY387" s="50"/>
      <c r="BZ387" s="50"/>
      <c r="CA387" s="50"/>
      <c r="CB387" s="57"/>
      <c r="CC387" s="58">
        <v>10</v>
      </c>
      <c r="CD387" s="58">
        <v>10</v>
      </c>
      <c r="CE387" s="58">
        <v>10</v>
      </c>
      <c r="CF387" s="58">
        <v>10</v>
      </c>
      <c r="CG387" s="58">
        <v>10</v>
      </c>
      <c r="CH387" s="58">
        <v>10</v>
      </c>
      <c r="CI387" s="56"/>
      <c r="CJ387" s="59"/>
      <c r="CK387" s="59"/>
      <c r="CL387" s="59"/>
      <c r="CM387" s="59"/>
      <c r="CN387" s="59"/>
      <c r="CO387" s="59"/>
      <c r="CP387" s="60"/>
      <c r="CQ387" s="61"/>
      <c r="CR387" s="61"/>
      <c r="CS387" s="61"/>
      <c r="CT387" s="61"/>
      <c r="CU387" s="61"/>
      <c r="CV387" s="61"/>
      <c r="CW387" s="62"/>
      <c r="CX387" s="63"/>
      <c r="CY387" s="63"/>
      <c r="CZ387" s="63"/>
      <c r="DA387" s="63"/>
      <c r="DB387" s="63"/>
      <c r="DC387" s="63"/>
      <c r="DD387" s="64"/>
      <c r="DE387" s="65"/>
      <c r="DF387" s="65"/>
      <c r="DG387" s="65"/>
      <c r="DH387" s="65"/>
      <c r="DI387" s="65"/>
      <c r="DJ387" s="65"/>
      <c r="DK387" s="66" t="s">
        <v>1420</v>
      </c>
      <c r="DL387" s="62"/>
      <c r="DM387" s="67"/>
      <c r="DN387" s="67"/>
      <c r="DO387" s="67"/>
      <c r="DP387" s="67"/>
      <c r="DQ387" s="67"/>
      <c r="DR387" s="67"/>
      <c r="DS387" s="68"/>
    </row>
    <row r="388" spans="1:123" x14ac:dyDescent="0.3">
      <c r="A388" s="173" t="s">
        <v>409</v>
      </c>
      <c r="B388" s="172" t="s">
        <v>1214</v>
      </c>
      <c r="C388" s="172" t="s">
        <v>1215</v>
      </c>
      <c r="D388" s="172" t="s">
        <v>1232</v>
      </c>
      <c r="E388" s="172" t="s">
        <v>1200</v>
      </c>
      <c r="F388" s="172" t="s">
        <v>1233</v>
      </c>
      <c r="G388" s="172" t="s">
        <v>1424</v>
      </c>
      <c r="H388" s="172" t="s">
        <v>1036</v>
      </c>
      <c r="I388" s="42">
        <f t="shared" si="50"/>
        <v>284.99948779577267</v>
      </c>
      <c r="J388" s="43">
        <v>284.99948779577267</v>
      </c>
      <c r="K388" s="43">
        <v>284.99948779577267</v>
      </c>
      <c r="L388" s="43">
        <v>284.99948779577267</v>
      </c>
      <c r="M388" s="43">
        <v>284.99948779577267</v>
      </c>
      <c r="N388" s="43">
        <v>284.99948779577267</v>
      </c>
      <c r="O388" s="43">
        <v>284.99948779577267</v>
      </c>
      <c r="P388" s="44"/>
      <c r="Q388" s="43">
        <v>0</v>
      </c>
      <c r="R388" s="43">
        <v>0</v>
      </c>
      <c r="S388" s="43">
        <v>0</v>
      </c>
      <c r="T388" s="43">
        <v>0</v>
      </c>
      <c r="U388" s="43">
        <v>0</v>
      </c>
      <c r="V388" s="43">
        <v>0</v>
      </c>
      <c r="W388" s="43">
        <v>0</v>
      </c>
      <c r="X388" s="43">
        <v>0</v>
      </c>
      <c r="Y388" s="43">
        <v>0</v>
      </c>
      <c r="Z388" s="43">
        <v>0</v>
      </c>
      <c r="AA388" s="43">
        <v>0</v>
      </c>
      <c r="AB388" s="43">
        <v>0</v>
      </c>
      <c r="AC388" s="43">
        <v>0</v>
      </c>
      <c r="AD388" s="43">
        <v>0</v>
      </c>
      <c r="AE388" s="44">
        <f>[3]Parameters!$B$38</f>
        <v>0.05</v>
      </c>
      <c r="AF388" s="44"/>
      <c r="AG388" s="44">
        <v>30</v>
      </c>
      <c r="AH388" s="44">
        <v>40</v>
      </c>
      <c r="AI388" s="46">
        <v>31.536000000000001</v>
      </c>
      <c r="AJ388" s="46" t="s">
        <v>1213</v>
      </c>
      <c r="AK388" s="46" t="s">
        <v>907</v>
      </c>
      <c r="AL388" s="46"/>
      <c r="AM388" s="47"/>
      <c r="AN388" s="47"/>
      <c r="AO388" s="47"/>
      <c r="AP388" s="47"/>
      <c r="AQ388" s="47"/>
      <c r="AR388" s="47"/>
      <c r="AS388" s="48"/>
      <c r="AT388" s="48"/>
      <c r="AU388" s="48"/>
      <c r="AV388" s="49"/>
      <c r="AW388" s="49"/>
      <c r="AX388" s="49"/>
      <c r="AY388" s="50" t="s">
        <v>841</v>
      </c>
      <c r="AZ388" s="50"/>
      <c r="BA388" s="50"/>
      <c r="BB388" s="51"/>
      <c r="BC388" s="51"/>
      <c r="BD388" s="51"/>
      <c r="BE388" s="51"/>
      <c r="BF388" s="51"/>
      <c r="BG388" s="51"/>
      <c r="BH388" s="52"/>
      <c r="BI388" s="52"/>
      <c r="BJ388" s="52"/>
      <c r="BK388" s="52"/>
      <c r="BL388" s="53"/>
      <c r="BM388" s="54"/>
      <c r="BN388" s="55"/>
      <c r="BO388" s="44"/>
      <c r="BP388" s="44"/>
      <c r="BQ388" s="44"/>
      <c r="BR388" s="44"/>
      <c r="BS388" s="44"/>
      <c r="BT388" s="44"/>
      <c r="BU388" s="56"/>
      <c r="BV388" s="50"/>
      <c r="BW388" s="50"/>
      <c r="BX388" s="50"/>
      <c r="BY388" s="50"/>
      <c r="BZ388" s="50"/>
      <c r="CA388" s="50"/>
      <c r="CB388" s="57"/>
      <c r="CC388" s="58">
        <v>10</v>
      </c>
      <c r="CD388" s="58">
        <v>10</v>
      </c>
      <c r="CE388" s="58">
        <v>10</v>
      </c>
      <c r="CF388" s="58">
        <v>10</v>
      </c>
      <c r="CG388" s="58">
        <v>10</v>
      </c>
      <c r="CH388" s="58">
        <v>10</v>
      </c>
      <c r="CI388" s="56"/>
      <c r="CJ388" s="59"/>
      <c r="CK388" s="59"/>
      <c r="CL388" s="59"/>
      <c r="CM388" s="59"/>
      <c r="CN388" s="59"/>
      <c r="CO388" s="59"/>
      <c r="CP388" s="60"/>
      <c r="CQ388" s="61"/>
      <c r="CR388" s="61"/>
      <c r="CS388" s="61"/>
      <c r="CT388" s="61"/>
      <c r="CU388" s="61"/>
      <c r="CV388" s="61"/>
      <c r="CW388" s="62"/>
      <c r="CX388" s="63"/>
      <c r="CY388" s="63"/>
      <c r="CZ388" s="63"/>
      <c r="DA388" s="63"/>
      <c r="DB388" s="63"/>
      <c r="DC388" s="63"/>
      <c r="DD388" s="64"/>
      <c r="DE388" s="65"/>
      <c r="DF388" s="65"/>
      <c r="DG388" s="65"/>
      <c r="DH388" s="65"/>
      <c r="DI388" s="65"/>
      <c r="DJ388" s="65"/>
      <c r="DK388" s="87" t="s">
        <v>1420</v>
      </c>
      <c r="DL388" s="62"/>
      <c r="DM388" s="67"/>
      <c r="DN388" s="67"/>
      <c r="DO388" s="67"/>
      <c r="DP388" s="67"/>
      <c r="DQ388" s="67"/>
      <c r="DR388" s="67"/>
      <c r="DS388" s="68"/>
    </row>
    <row r="389" spans="1:123" x14ac:dyDescent="0.3">
      <c r="A389" s="171" t="s">
        <v>410</v>
      </c>
      <c r="B389" s="40" t="s">
        <v>1214</v>
      </c>
      <c r="C389" s="40" t="s">
        <v>1215</v>
      </c>
      <c r="D389" s="278" t="s">
        <v>1249</v>
      </c>
      <c r="E389" s="278" t="s">
        <v>1200</v>
      </c>
      <c r="F389" s="40" t="s">
        <v>1250</v>
      </c>
      <c r="G389" s="40" t="s">
        <v>1424</v>
      </c>
      <c r="H389" s="40" t="s">
        <v>1036</v>
      </c>
      <c r="I389" s="42">
        <f t="shared" si="50"/>
        <v>212.4210325957649</v>
      </c>
      <c r="J389" s="43">
        <v>212.4210325957649</v>
      </c>
      <c r="K389" s="43">
        <v>212.4210325957649</v>
      </c>
      <c r="L389" s="43">
        <v>212.4210325957649</v>
      </c>
      <c r="M389" s="43">
        <v>212.4210325957649</v>
      </c>
      <c r="N389" s="43">
        <v>212.4210325957649</v>
      </c>
      <c r="O389" s="43">
        <f>N389*[3]Parameters!$B$40</f>
        <v>212.4210325957649</v>
      </c>
      <c r="P389" s="44"/>
      <c r="Q389" s="43">
        <v>0</v>
      </c>
      <c r="R389" s="43">
        <v>0</v>
      </c>
      <c r="S389" s="43">
        <v>0</v>
      </c>
      <c r="T389" s="43">
        <v>0</v>
      </c>
      <c r="U389" s="43">
        <v>0</v>
      </c>
      <c r="V389" s="43">
        <v>0</v>
      </c>
      <c r="W389" s="43">
        <v>0</v>
      </c>
      <c r="X389" s="43">
        <v>0</v>
      </c>
      <c r="Y389" s="43">
        <v>0</v>
      </c>
      <c r="Z389" s="43">
        <v>0</v>
      </c>
      <c r="AA389" s="43">
        <v>0</v>
      </c>
      <c r="AB389" s="43">
        <v>0</v>
      </c>
      <c r="AC389" s="43">
        <v>0</v>
      </c>
      <c r="AD389" s="43">
        <v>0</v>
      </c>
      <c r="AE389" s="44">
        <f>[3]Parameters!$B$38</f>
        <v>0.05</v>
      </c>
      <c r="AF389" s="44"/>
      <c r="AG389" s="44">
        <v>30</v>
      </c>
      <c r="AH389" s="44">
        <v>40</v>
      </c>
      <c r="AI389" s="46">
        <v>31.536000000000001</v>
      </c>
      <c r="AJ389" s="46" t="s">
        <v>1213</v>
      </c>
      <c r="AK389" s="46" t="s">
        <v>907</v>
      </c>
      <c r="AL389" s="46"/>
      <c r="AM389" s="47"/>
      <c r="AN389" s="47"/>
      <c r="AO389" s="47"/>
      <c r="AP389" s="47"/>
      <c r="AQ389" s="47"/>
      <c r="AR389" s="47"/>
      <c r="AS389" s="48"/>
      <c r="AT389" s="48"/>
      <c r="AU389" s="48"/>
      <c r="AV389" s="49"/>
      <c r="AW389" s="49"/>
      <c r="AX389" s="49"/>
      <c r="AY389" s="50" t="s">
        <v>841</v>
      </c>
      <c r="AZ389" s="50"/>
      <c r="BA389" s="50"/>
      <c r="BB389" s="51"/>
      <c r="BC389" s="51"/>
      <c r="BD389" s="51"/>
      <c r="BE389" s="51"/>
      <c r="BF389" s="51"/>
      <c r="BG389" s="51"/>
      <c r="BH389" s="52"/>
      <c r="BI389" s="52"/>
      <c r="BJ389" s="52"/>
      <c r="BK389" s="52"/>
      <c r="BL389" s="53"/>
      <c r="BM389" s="54"/>
      <c r="BN389" s="55"/>
      <c r="BO389" s="44"/>
      <c r="BP389" s="44"/>
      <c r="BQ389" s="44"/>
      <c r="BR389" s="44"/>
      <c r="BS389" s="44"/>
      <c r="BT389" s="44"/>
      <c r="BU389" s="56"/>
      <c r="BV389" s="50"/>
      <c r="BW389" s="50"/>
      <c r="BX389" s="50"/>
      <c r="BY389" s="50"/>
      <c r="BZ389" s="50"/>
      <c r="CA389" s="50"/>
      <c r="CB389" s="57"/>
      <c r="CC389" s="58">
        <v>10</v>
      </c>
      <c r="CD389" s="58">
        <v>10</v>
      </c>
      <c r="CE389" s="58">
        <v>10</v>
      </c>
      <c r="CF389" s="58">
        <v>10</v>
      </c>
      <c r="CG389" s="58">
        <v>10</v>
      </c>
      <c r="CH389" s="58">
        <v>10</v>
      </c>
      <c r="CI389" s="56"/>
      <c r="CJ389" s="59"/>
      <c r="CK389" s="59"/>
      <c r="CL389" s="59"/>
      <c r="CM389" s="59"/>
      <c r="CN389" s="59"/>
      <c r="CO389" s="59"/>
      <c r="CP389" s="60"/>
      <c r="CQ389" s="61"/>
      <c r="CR389" s="61"/>
      <c r="CS389" s="61"/>
      <c r="CT389" s="61"/>
      <c r="CU389" s="61"/>
      <c r="CV389" s="61"/>
      <c r="CW389" s="62"/>
      <c r="CX389" s="63"/>
      <c r="CY389" s="63"/>
      <c r="CZ389" s="63"/>
      <c r="DA389" s="63"/>
      <c r="DB389" s="63"/>
      <c r="DC389" s="63"/>
      <c r="DD389" s="64"/>
      <c r="DE389" s="65"/>
      <c r="DF389" s="65"/>
      <c r="DG389" s="65"/>
      <c r="DH389" s="65"/>
      <c r="DI389" s="65"/>
      <c r="DJ389" s="65"/>
      <c r="DK389" s="66" t="s">
        <v>1420</v>
      </c>
      <c r="DL389" s="62"/>
      <c r="DM389" s="67"/>
      <c r="DN389" s="67"/>
      <c r="DO389" s="67"/>
      <c r="DP389" s="67"/>
      <c r="DQ389" s="67"/>
      <c r="DR389" s="67"/>
      <c r="DS389" s="68"/>
    </row>
    <row r="390" spans="1:123" x14ac:dyDescent="0.3">
      <c r="A390" s="173" t="s">
        <v>411</v>
      </c>
      <c r="B390" s="172" t="s">
        <v>1214</v>
      </c>
      <c r="C390" s="172" t="s">
        <v>1215</v>
      </c>
      <c r="D390" s="172" t="s">
        <v>1254</v>
      </c>
      <c r="E390" s="172" t="s">
        <v>1200</v>
      </c>
      <c r="F390" s="172" t="s">
        <v>1255</v>
      </c>
      <c r="G390" s="172" t="s">
        <v>1424</v>
      </c>
      <c r="H390" s="172" t="s">
        <v>1036</v>
      </c>
      <c r="I390" s="42">
        <f t="shared" si="50"/>
        <v>292.99452771829641</v>
      </c>
      <c r="J390" s="43">
        <v>292.99452771829641</v>
      </c>
      <c r="K390" s="43">
        <v>292.99452771829641</v>
      </c>
      <c r="L390" s="43">
        <v>292.99452771829641</v>
      </c>
      <c r="M390" s="43">
        <v>292.99452771829641</v>
      </c>
      <c r="N390" s="43">
        <v>292.99452771829641</v>
      </c>
      <c r="O390" s="43">
        <f>N390*[3]Parameters!$B$40</f>
        <v>292.99452771829641</v>
      </c>
      <c r="P390" s="44"/>
      <c r="Q390" s="43">
        <v>0</v>
      </c>
      <c r="R390" s="43">
        <v>0</v>
      </c>
      <c r="S390" s="43">
        <v>0</v>
      </c>
      <c r="T390" s="43">
        <v>0</v>
      </c>
      <c r="U390" s="43">
        <v>0</v>
      </c>
      <c r="V390" s="43">
        <v>0</v>
      </c>
      <c r="W390" s="43">
        <v>0</v>
      </c>
      <c r="X390" s="43">
        <v>0</v>
      </c>
      <c r="Y390" s="43">
        <v>0</v>
      </c>
      <c r="Z390" s="43">
        <v>0</v>
      </c>
      <c r="AA390" s="43">
        <v>0</v>
      </c>
      <c r="AB390" s="43">
        <v>0</v>
      </c>
      <c r="AC390" s="43">
        <v>0</v>
      </c>
      <c r="AD390" s="43">
        <v>0</v>
      </c>
      <c r="AE390" s="44">
        <f>[3]Parameters!$B$38</f>
        <v>0.05</v>
      </c>
      <c r="AF390" s="44"/>
      <c r="AG390" s="44">
        <v>30</v>
      </c>
      <c r="AH390" s="44">
        <v>40</v>
      </c>
      <c r="AI390" s="46">
        <v>31.536000000000001</v>
      </c>
      <c r="AJ390" s="46" t="s">
        <v>1213</v>
      </c>
      <c r="AK390" s="46" t="s">
        <v>907</v>
      </c>
      <c r="AL390" s="46"/>
      <c r="AM390" s="47"/>
      <c r="AN390" s="47"/>
      <c r="AO390" s="47"/>
      <c r="AP390" s="47"/>
      <c r="AQ390" s="47"/>
      <c r="AR390" s="47"/>
      <c r="AS390" s="48"/>
      <c r="AT390" s="48"/>
      <c r="AU390" s="48"/>
      <c r="AV390" s="49"/>
      <c r="AW390" s="49"/>
      <c r="AX390" s="49"/>
      <c r="AY390" s="50" t="s">
        <v>841</v>
      </c>
      <c r="AZ390" s="50"/>
      <c r="BA390" s="50"/>
      <c r="BB390" s="51"/>
      <c r="BC390" s="51"/>
      <c r="BD390" s="51"/>
      <c r="BE390" s="51"/>
      <c r="BF390" s="51"/>
      <c r="BG390" s="51"/>
      <c r="BH390" s="52"/>
      <c r="BI390" s="52"/>
      <c r="BJ390" s="52"/>
      <c r="BK390" s="52"/>
      <c r="BL390" s="53"/>
      <c r="BM390" s="54"/>
      <c r="BN390" s="55"/>
      <c r="BO390" s="44"/>
      <c r="BP390" s="44"/>
      <c r="BQ390" s="44"/>
      <c r="BR390" s="44"/>
      <c r="BS390" s="44"/>
      <c r="BT390" s="44"/>
      <c r="BU390" s="56"/>
      <c r="BV390" s="50"/>
      <c r="BW390" s="50"/>
      <c r="BX390" s="50"/>
      <c r="BY390" s="50"/>
      <c r="BZ390" s="50"/>
      <c r="CA390" s="50"/>
      <c r="CB390" s="57"/>
      <c r="CC390" s="58">
        <v>10</v>
      </c>
      <c r="CD390" s="58">
        <v>10</v>
      </c>
      <c r="CE390" s="58">
        <v>10</v>
      </c>
      <c r="CF390" s="58">
        <v>10</v>
      </c>
      <c r="CG390" s="58">
        <v>10</v>
      </c>
      <c r="CH390" s="58">
        <v>10</v>
      </c>
      <c r="CI390" s="56"/>
      <c r="CJ390" s="59"/>
      <c r="CK390" s="59"/>
      <c r="CL390" s="59"/>
      <c r="CM390" s="59"/>
      <c r="CN390" s="59"/>
      <c r="CO390" s="59"/>
      <c r="CP390" s="60"/>
      <c r="CQ390" s="61"/>
      <c r="CR390" s="61"/>
      <c r="CS390" s="61"/>
      <c r="CT390" s="61"/>
      <c r="CU390" s="61"/>
      <c r="CV390" s="61"/>
      <c r="CW390" s="62"/>
      <c r="CX390" s="63"/>
      <c r="CY390" s="63"/>
      <c r="CZ390" s="63"/>
      <c r="DA390" s="63"/>
      <c r="DB390" s="63"/>
      <c r="DC390" s="63"/>
      <c r="DD390" s="64"/>
      <c r="DE390" s="65"/>
      <c r="DF390" s="65"/>
      <c r="DG390" s="65"/>
      <c r="DH390" s="65"/>
      <c r="DI390" s="65"/>
      <c r="DJ390" s="65"/>
      <c r="DK390" s="87" t="s">
        <v>1420</v>
      </c>
      <c r="DL390" s="62"/>
      <c r="DM390" s="67"/>
      <c r="DN390" s="67"/>
      <c r="DO390" s="67"/>
      <c r="DP390" s="67"/>
      <c r="DQ390" s="67"/>
      <c r="DR390" s="67"/>
      <c r="DS390" s="68"/>
    </row>
    <row r="391" spans="1:123" x14ac:dyDescent="0.3">
      <c r="A391" s="171" t="s">
        <v>412</v>
      </c>
      <c r="B391" s="40" t="s">
        <v>1214</v>
      </c>
      <c r="C391" s="40" t="s">
        <v>1215</v>
      </c>
      <c r="D391" s="278" t="s">
        <v>1257</v>
      </c>
      <c r="E391" s="278" t="s">
        <v>1200</v>
      </c>
      <c r="F391" s="40" t="s">
        <v>1258</v>
      </c>
      <c r="G391" s="40" t="s">
        <v>1424</v>
      </c>
      <c r="H391" s="40" t="s">
        <v>1036</v>
      </c>
      <c r="I391" s="42">
        <f t="shared" si="50"/>
        <v>244.16210643191368</v>
      </c>
      <c r="J391" s="43">
        <v>244.16210643191368</v>
      </c>
      <c r="K391" s="43">
        <v>244.16210643191368</v>
      </c>
      <c r="L391" s="43">
        <v>244.16210643191368</v>
      </c>
      <c r="M391" s="43">
        <v>244.16210643191368</v>
      </c>
      <c r="N391" s="43">
        <v>244.16210643191368</v>
      </c>
      <c r="O391" s="43">
        <f>N391*[3]Parameters!$B$40</f>
        <v>244.16210643191368</v>
      </c>
      <c r="P391" s="44"/>
      <c r="Q391" s="43">
        <v>0</v>
      </c>
      <c r="R391" s="43">
        <v>0</v>
      </c>
      <c r="S391" s="43">
        <v>0</v>
      </c>
      <c r="T391" s="43">
        <v>0</v>
      </c>
      <c r="U391" s="43">
        <v>0</v>
      </c>
      <c r="V391" s="43">
        <v>0</v>
      </c>
      <c r="W391" s="43">
        <v>0</v>
      </c>
      <c r="X391" s="43">
        <v>0</v>
      </c>
      <c r="Y391" s="43">
        <v>0</v>
      </c>
      <c r="Z391" s="43">
        <v>0</v>
      </c>
      <c r="AA391" s="43">
        <v>0</v>
      </c>
      <c r="AB391" s="43">
        <v>0</v>
      </c>
      <c r="AC391" s="43">
        <v>0</v>
      </c>
      <c r="AD391" s="43">
        <v>0</v>
      </c>
      <c r="AE391" s="44">
        <f>[3]Parameters!$B$38</f>
        <v>0.05</v>
      </c>
      <c r="AF391" s="44"/>
      <c r="AG391" s="44">
        <v>30</v>
      </c>
      <c r="AH391" s="44">
        <v>40</v>
      </c>
      <c r="AI391" s="46">
        <v>31.536000000000001</v>
      </c>
      <c r="AJ391" s="46" t="s">
        <v>1213</v>
      </c>
      <c r="AK391" s="46" t="s">
        <v>907</v>
      </c>
      <c r="AL391" s="46"/>
      <c r="AM391" s="47"/>
      <c r="AN391" s="47"/>
      <c r="AO391" s="47"/>
      <c r="AP391" s="47"/>
      <c r="AQ391" s="47"/>
      <c r="AR391" s="47"/>
      <c r="AS391" s="48"/>
      <c r="AT391" s="48"/>
      <c r="AU391" s="48"/>
      <c r="AV391" s="49"/>
      <c r="AW391" s="49"/>
      <c r="AX391" s="49"/>
      <c r="AY391" s="50" t="s">
        <v>841</v>
      </c>
      <c r="AZ391" s="50"/>
      <c r="BA391" s="50"/>
      <c r="BB391" s="51"/>
      <c r="BC391" s="51"/>
      <c r="BD391" s="51"/>
      <c r="BE391" s="51"/>
      <c r="BF391" s="51"/>
      <c r="BG391" s="51"/>
      <c r="BH391" s="52"/>
      <c r="BI391" s="52"/>
      <c r="BJ391" s="52"/>
      <c r="BK391" s="52"/>
      <c r="BL391" s="53"/>
      <c r="BM391" s="54"/>
      <c r="BN391" s="55"/>
      <c r="BO391" s="44"/>
      <c r="BP391" s="44"/>
      <c r="BQ391" s="44"/>
      <c r="BR391" s="44"/>
      <c r="BS391" s="44"/>
      <c r="BT391" s="44"/>
      <c r="BU391" s="56"/>
      <c r="BV391" s="50"/>
      <c r="BW391" s="50"/>
      <c r="BX391" s="50"/>
      <c r="BY391" s="50"/>
      <c r="BZ391" s="50"/>
      <c r="CA391" s="50"/>
      <c r="CB391" s="57"/>
      <c r="CC391" s="58">
        <v>10</v>
      </c>
      <c r="CD391" s="58">
        <v>10</v>
      </c>
      <c r="CE391" s="58">
        <v>10</v>
      </c>
      <c r="CF391" s="58">
        <v>10</v>
      </c>
      <c r="CG391" s="58">
        <v>10</v>
      </c>
      <c r="CH391" s="58">
        <v>10</v>
      </c>
      <c r="CI391" s="56"/>
      <c r="CJ391" s="59"/>
      <c r="CK391" s="59"/>
      <c r="CL391" s="59"/>
      <c r="CM391" s="59"/>
      <c r="CN391" s="59"/>
      <c r="CO391" s="59"/>
      <c r="CP391" s="60"/>
      <c r="CQ391" s="61"/>
      <c r="CR391" s="61"/>
      <c r="CS391" s="61"/>
      <c r="CT391" s="61"/>
      <c r="CU391" s="61"/>
      <c r="CV391" s="61"/>
      <c r="CW391" s="62"/>
      <c r="CX391" s="63"/>
      <c r="CY391" s="63"/>
      <c r="CZ391" s="63"/>
      <c r="DA391" s="63"/>
      <c r="DB391" s="63"/>
      <c r="DC391" s="63"/>
      <c r="DD391" s="64"/>
      <c r="DE391" s="65"/>
      <c r="DF391" s="65"/>
      <c r="DG391" s="65"/>
      <c r="DH391" s="65"/>
      <c r="DI391" s="65"/>
      <c r="DJ391" s="65"/>
      <c r="DK391" s="66" t="s">
        <v>1420</v>
      </c>
      <c r="DL391" s="62"/>
      <c r="DM391" s="67"/>
      <c r="DN391" s="67"/>
      <c r="DO391" s="67"/>
      <c r="DP391" s="67"/>
      <c r="DQ391" s="67"/>
      <c r="DR391" s="67"/>
      <c r="DS391" s="68"/>
    </row>
    <row r="392" spans="1:123" x14ac:dyDescent="0.3">
      <c r="A392" s="173" t="s">
        <v>413</v>
      </c>
      <c r="B392" s="172" t="s">
        <v>1214</v>
      </c>
      <c r="C392" s="172" t="s">
        <v>1215</v>
      </c>
      <c r="D392" s="172" t="s">
        <v>1205</v>
      </c>
      <c r="E392" s="172" t="s">
        <v>1257</v>
      </c>
      <c r="F392" s="172" t="s">
        <v>699</v>
      </c>
      <c r="G392" s="172" t="s">
        <v>696</v>
      </c>
      <c r="H392" s="172" t="s">
        <v>1036</v>
      </c>
      <c r="I392" s="42">
        <f t="shared" si="50"/>
        <v>518.84447616781654</v>
      </c>
      <c r="J392" s="43">
        <v>518.84447616781654</v>
      </c>
      <c r="K392" s="43">
        <v>518.84447616781654</v>
      </c>
      <c r="L392" s="43">
        <v>518.84447616781654</v>
      </c>
      <c r="M392" s="43">
        <v>518.84447616781654</v>
      </c>
      <c r="N392" s="43">
        <v>518.84447616781654</v>
      </c>
      <c r="O392" s="43">
        <f>N392*[3]Parameters!$B$40</f>
        <v>518.84447616781654</v>
      </c>
      <c r="P392" s="44"/>
      <c r="Q392" s="43">
        <v>0</v>
      </c>
      <c r="R392" s="43">
        <v>0</v>
      </c>
      <c r="S392" s="43">
        <v>0</v>
      </c>
      <c r="T392" s="43">
        <v>0</v>
      </c>
      <c r="U392" s="43">
        <v>0</v>
      </c>
      <c r="V392" s="43">
        <v>0</v>
      </c>
      <c r="W392" s="43">
        <v>0</v>
      </c>
      <c r="X392" s="43">
        <v>0</v>
      </c>
      <c r="Y392" s="43">
        <v>0</v>
      </c>
      <c r="Z392" s="43">
        <v>0</v>
      </c>
      <c r="AA392" s="43">
        <v>0</v>
      </c>
      <c r="AB392" s="43">
        <v>0</v>
      </c>
      <c r="AC392" s="43">
        <v>0</v>
      </c>
      <c r="AD392" s="43">
        <v>0</v>
      </c>
      <c r="AE392" s="44">
        <f>[3]Parameters!$B$38</f>
        <v>0.05</v>
      </c>
      <c r="AF392" s="44"/>
      <c r="AG392" s="44">
        <v>30</v>
      </c>
      <c r="AH392" s="44">
        <v>40</v>
      </c>
      <c r="AI392" s="46">
        <v>31.536000000000001</v>
      </c>
      <c r="AJ392" s="46" t="s">
        <v>1213</v>
      </c>
      <c r="AK392" s="46" t="s">
        <v>907</v>
      </c>
      <c r="AL392" s="46"/>
      <c r="AM392" s="47"/>
      <c r="AN392" s="47"/>
      <c r="AO392" s="47"/>
      <c r="AP392" s="47"/>
      <c r="AQ392" s="47"/>
      <c r="AR392" s="47"/>
      <c r="AS392" s="48"/>
      <c r="AT392" s="48"/>
      <c r="AU392" s="48"/>
      <c r="AV392" s="49"/>
      <c r="AW392" s="49"/>
      <c r="AX392" s="49"/>
      <c r="AY392" s="50" t="s">
        <v>841</v>
      </c>
      <c r="AZ392" s="50"/>
      <c r="BA392" s="50"/>
      <c r="BB392" s="51"/>
      <c r="BC392" s="51"/>
      <c r="BD392" s="51"/>
      <c r="BE392" s="51"/>
      <c r="BF392" s="51"/>
      <c r="BG392" s="51"/>
      <c r="BH392" s="52"/>
      <c r="BI392" s="52"/>
      <c r="BJ392" s="52"/>
      <c r="BK392" s="52"/>
      <c r="BL392" s="53"/>
      <c r="BM392" s="54"/>
      <c r="BN392" s="55"/>
      <c r="BO392" s="44"/>
      <c r="BP392" s="44"/>
      <c r="BQ392" s="44"/>
      <c r="BR392" s="44"/>
      <c r="BS392" s="44"/>
      <c r="BT392" s="44"/>
      <c r="BU392" s="56"/>
      <c r="BV392" s="50">
        <v>2</v>
      </c>
      <c r="BW392" s="50">
        <v>2</v>
      </c>
      <c r="BX392" s="50"/>
      <c r="BY392" s="50"/>
      <c r="BZ392" s="50"/>
      <c r="CA392" s="50"/>
      <c r="CB392" s="57"/>
      <c r="CC392" s="58">
        <v>10</v>
      </c>
      <c r="CD392" s="58">
        <v>10</v>
      </c>
      <c r="CE392" s="58">
        <v>10</v>
      </c>
      <c r="CF392" s="58">
        <v>10</v>
      </c>
      <c r="CG392" s="58">
        <v>10</v>
      </c>
      <c r="CH392" s="58">
        <v>10</v>
      </c>
      <c r="CI392" s="56"/>
      <c r="CJ392" s="59"/>
      <c r="CK392" s="59"/>
      <c r="CL392" s="59"/>
      <c r="CM392" s="59"/>
      <c r="CN392" s="59"/>
      <c r="CO392" s="59"/>
      <c r="CP392" s="60"/>
      <c r="CQ392" s="61"/>
      <c r="CR392" s="61"/>
      <c r="CS392" s="61"/>
      <c r="CT392" s="61"/>
      <c r="CU392" s="61"/>
      <c r="CV392" s="61"/>
      <c r="CW392" s="62"/>
      <c r="CX392" s="63"/>
      <c r="CY392" s="63"/>
      <c r="CZ392" s="63"/>
      <c r="DA392" s="63"/>
      <c r="DB392" s="63"/>
      <c r="DC392" s="63"/>
      <c r="DD392" s="64"/>
      <c r="DE392" s="65"/>
      <c r="DF392" s="65"/>
      <c r="DG392" s="65"/>
      <c r="DH392" s="65"/>
      <c r="DI392" s="65"/>
      <c r="DJ392" s="65"/>
      <c r="DK392" s="87" t="s">
        <v>1420</v>
      </c>
      <c r="DL392" s="62"/>
      <c r="DM392" s="67"/>
      <c r="DN392" s="67"/>
      <c r="DO392" s="67"/>
      <c r="DP392" s="67"/>
      <c r="DQ392" s="67"/>
      <c r="DR392" s="67"/>
      <c r="DS392" s="68"/>
    </row>
    <row r="393" spans="1:123" x14ac:dyDescent="0.3">
      <c r="A393" s="171" t="s">
        <v>414</v>
      </c>
      <c r="B393" s="40" t="s">
        <v>1214</v>
      </c>
      <c r="C393" s="40" t="s">
        <v>1215</v>
      </c>
      <c r="D393" s="278" t="s">
        <v>1205</v>
      </c>
      <c r="E393" s="278" t="s">
        <v>1260</v>
      </c>
      <c r="F393" s="40" t="s">
        <v>699</v>
      </c>
      <c r="G393" s="40" t="s">
        <v>702</v>
      </c>
      <c r="H393" s="40" t="s">
        <v>1036</v>
      </c>
      <c r="I393" s="42">
        <f t="shared" si="50"/>
        <v>279.56561186454115</v>
      </c>
      <c r="J393" s="43">
        <v>279.56561186454115</v>
      </c>
      <c r="K393" s="43">
        <v>279.56561186454115</v>
      </c>
      <c r="L393" s="43">
        <v>279.56561186454115</v>
      </c>
      <c r="M393" s="43">
        <v>279.56561186454115</v>
      </c>
      <c r="N393" s="43">
        <v>279.56561186454115</v>
      </c>
      <c r="O393" s="43">
        <f>N393*[3]Parameters!$B$40</f>
        <v>279.56561186454115</v>
      </c>
      <c r="P393" s="44"/>
      <c r="Q393" s="43">
        <v>0</v>
      </c>
      <c r="R393" s="43">
        <v>0</v>
      </c>
      <c r="S393" s="43">
        <v>0</v>
      </c>
      <c r="T393" s="43">
        <v>0</v>
      </c>
      <c r="U393" s="43">
        <v>0</v>
      </c>
      <c r="V393" s="43">
        <v>0</v>
      </c>
      <c r="W393" s="43">
        <v>0</v>
      </c>
      <c r="X393" s="43">
        <v>0</v>
      </c>
      <c r="Y393" s="43">
        <v>0</v>
      </c>
      <c r="Z393" s="43">
        <v>0</v>
      </c>
      <c r="AA393" s="43">
        <v>0</v>
      </c>
      <c r="AB393" s="43">
        <v>0</v>
      </c>
      <c r="AC393" s="43">
        <v>0</v>
      </c>
      <c r="AD393" s="43">
        <v>0</v>
      </c>
      <c r="AE393" s="44">
        <f>[3]Parameters!$B$38</f>
        <v>0.05</v>
      </c>
      <c r="AF393" s="44"/>
      <c r="AG393" s="44">
        <v>30</v>
      </c>
      <c r="AH393" s="44">
        <v>40</v>
      </c>
      <c r="AI393" s="46">
        <v>31.536000000000001</v>
      </c>
      <c r="AJ393" s="46" t="s">
        <v>1213</v>
      </c>
      <c r="AK393" s="46" t="s">
        <v>907</v>
      </c>
      <c r="AL393" s="46"/>
      <c r="AM393" s="47"/>
      <c r="AN393" s="47"/>
      <c r="AO393" s="47"/>
      <c r="AP393" s="47"/>
      <c r="AQ393" s="47"/>
      <c r="AR393" s="47"/>
      <c r="AS393" s="48"/>
      <c r="AT393" s="48"/>
      <c r="AU393" s="48"/>
      <c r="AV393" s="49"/>
      <c r="AW393" s="49"/>
      <c r="AX393" s="49"/>
      <c r="AY393" s="50" t="s">
        <v>841</v>
      </c>
      <c r="AZ393" s="50"/>
      <c r="BA393" s="50"/>
      <c r="BB393" s="51"/>
      <c r="BC393" s="51"/>
      <c r="BD393" s="51"/>
      <c r="BE393" s="51"/>
      <c r="BF393" s="51"/>
      <c r="BG393" s="51"/>
      <c r="BH393" s="52"/>
      <c r="BI393" s="52"/>
      <c r="BJ393" s="52"/>
      <c r="BK393" s="52"/>
      <c r="BL393" s="53"/>
      <c r="BM393" s="54"/>
      <c r="BN393" s="55"/>
      <c r="BO393" s="44"/>
      <c r="BP393" s="44"/>
      <c r="BQ393" s="44"/>
      <c r="BR393" s="44"/>
      <c r="BS393" s="44"/>
      <c r="BT393" s="44"/>
      <c r="BU393" s="56"/>
      <c r="BV393" s="50">
        <v>2</v>
      </c>
      <c r="BW393" s="50">
        <v>2</v>
      </c>
      <c r="BX393" s="50"/>
      <c r="BY393" s="50"/>
      <c r="BZ393" s="50"/>
      <c r="CA393" s="50"/>
      <c r="CB393" s="57"/>
      <c r="CC393" s="58">
        <v>10</v>
      </c>
      <c r="CD393" s="58">
        <v>10</v>
      </c>
      <c r="CE393" s="58">
        <v>10</v>
      </c>
      <c r="CF393" s="58">
        <v>10</v>
      </c>
      <c r="CG393" s="58">
        <v>10</v>
      </c>
      <c r="CH393" s="58">
        <v>10</v>
      </c>
      <c r="CI393" s="56"/>
      <c r="CJ393" s="59"/>
      <c r="CK393" s="59"/>
      <c r="CL393" s="59"/>
      <c r="CM393" s="59"/>
      <c r="CN393" s="59"/>
      <c r="CO393" s="59"/>
      <c r="CP393" s="60"/>
      <c r="CQ393" s="61"/>
      <c r="CR393" s="61"/>
      <c r="CS393" s="61"/>
      <c r="CT393" s="61"/>
      <c r="CU393" s="61"/>
      <c r="CV393" s="61"/>
      <c r="CW393" s="62"/>
      <c r="CX393" s="63"/>
      <c r="CY393" s="63"/>
      <c r="CZ393" s="63"/>
      <c r="DA393" s="63"/>
      <c r="DB393" s="63"/>
      <c r="DC393" s="63"/>
      <c r="DD393" s="64"/>
      <c r="DE393" s="65"/>
      <c r="DF393" s="65"/>
      <c r="DG393" s="65"/>
      <c r="DH393" s="65"/>
      <c r="DI393" s="65"/>
      <c r="DJ393" s="65"/>
      <c r="DK393" s="66" t="s">
        <v>1420</v>
      </c>
      <c r="DL393" s="62"/>
      <c r="DM393" s="67"/>
      <c r="DN393" s="67"/>
      <c r="DO393" s="67"/>
      <c r="DP393" s="67"/>
      <c r="DQ393" s="67"/>
      <c r="DR393" s="67"/>
      <c r="DS393" s="68"/>
    </row>
    <row r="394" spans="1:123" x14ac:dyDescent="0.3">
      <c r="A394" s="173" t="s">
        <v>415</v>
      </c>
      <c r="B394" s="172" t="s">
        <v>1214</v>
      </c>
      <c r="C394" s="172" t="s">
        <v>1215</v>
      </c>
      <c r="D394" s="172" t="s">
        <v>1205</v>
      </c>
      <c r="E394" s="172" t="s">
        <v>1245</v>
      </c>
      <c r="F394" s="172" t="s">
        <v>699</v>
      </c>
      <c r="G394" s="172" t="s">
        <v>706</v>
      </c>
      <c r="H394" s="172" t="s">
        <v>1036</v>
      </c>
      <c r="I394" s="42">
        <f t="shared" si="50"/>
        <v>244.16210643191368</v>
      </c>
      <c r="J394" s="43">
        <v>244.16210643191368</v>
      </c>
      <c r="K394" s="43">
        <v>244.16210643191368</v>
      </c>
      <c r="L394" s="43">
        <v>244.16210643191368</v>
      </c>
      <c r="M394" s="43">
        <v>244.16210643191368</v>
      </c>
      <c r="N394" s="43">
        <v>244.16210643191368</v>
      </c>
      <c r="O394" s="43">
        <f>N394*[3]Parameters!$B$40</f>
        <v>244.16210643191368</v>
      </c>
      <c r="P394" s="44"/>
      <c r="Q394" s="43">
        <v>0</v>
      </c>
      <c r="R394" s="43">
        <v>0</v>
      </c>
      <c r="S394" s="43">
        <v>0</v>
      </c>
      <c r="T394" s="43">
        <v>0</v>
      </c>
      <c r="U394" s="43">
        <v>0</v>
      </c>
      <c r="V394" s="43">
        <v>0</v>
      </c>
      <c r="W394" s="43">
        <v>0</v>
      </c>
      <c r="X394" s="43">
        <v>0</v>
      </c>
      <c r="Y394" s="43">
        <v>0</v>
      </c>
      <c r="Z394" s="43">
        <v>0</v>
      </c>
      <c r="AA394" s="43">
        <v>0</v>
      </c>
      <c r="AB394" s="43">
        <v>0</v>
      </c>
      <c r="AC394" s="43">
        <v>0</v>
      </c>
      <c r="AD394" s="43">
        <v>0</v>
      </c>
      <c r="AE394" s="44">
        <f>[3]Parameters!$B$38</f>
        <v>0.05</v>
      </c>
      <c r="AF394" s="44"/>
      <c r="AG394" s="44">
        <v>30</v>
      </c>
      <c r="AH394" s="44">
        <v>40</v>
      </c>
      <c r="AI394" s="46">
        <v>31.536000000000001</v>
      </c>
      <c r="AJ394" s="46" t="s">
        <v>1213</v>
      </c>
      <c r="AK394" s="46" t="s">
        <v>907</v>
      </c>
      <c r="AL394" s="46"/>
      <c r="AM394" s="47"/>
      <c r="AN394" s="47"/>
      <c r="AO394" s="47"/>
      <c r="AP394" s="47"/>
      <c r="AQ394" s="47"/>
      <c r="AR394" s="47"/>
      <c r="AS394" s="48"/>
      <c r="AT394" s="48"/>
      <c r="AU394" s="48"/>
      <c r="AV394" s="49"/>
      <c r="AW394" s="49"/>
      <c r="AX394" s="49"/>
      <c r="AY394" s="50" t="s">
        <v>841</v>
      </c>
      <c r="AZ394" s="50"/>
      <c r="BA394" s="50"/>
      <c r="BB394" s="51"/>
      <c r="BC394" s="51"/>
      <c r="BD394" s="51"/>
      <c r="BE394" s="51"/>
      <c r="BF394" s="51"/>
      <c r="BG394" s="51"/>
      <c r="BH394" s="52"/>
      <c r="BI394" s="52"/>
      <c r="BJ394" s="52"/>
      <c r="BK394" s="52"/>
      <c r="BL394" s="53"/>
      <c r="BM394" s="54"/>
      <c r="BN394" s="55"/>
      <c r="BO394" s="44"/>
      <c r="BP394" s="44"/>
      <c r="BQ394" s="44"/>
      <c r="BR394" s="44"/>
      <c r="BS394" s="44"/>
      <c r="BT394" s="44"/>
      <c r="BU394" s="56"/>
      <c r="BV394" s="50">
        <v>2</v>
      </c>
      <c r="BW394" s="50">
        <v>2</v>
      </c>
      <c r="BX394" s="50"/>
      <c r="BY394" s="50"/>
      <c r="BZ394" s="50"/>
      <c r="CA394" s="50"/>
      <c r="CB394" s="57"/>
      <c r="CC394" s="58">
        <v>10</v>
      </c>
      <c r="CD394" s="58">
        <v>10</v>
      </c>
      <c r="CE394" s="58">
        <v>10</v>
      </c>
      <c r="CF394" s="58">
        <v>10</v>
      </c>
      <c r="CG394" s="58">
        <v>10</v>
      </c>
      <c r="CH394" s="58">
        <v>10</v>
      </c>
      <c r="CI394" s="56"/>
      <c r="CJ394" s="59"/>
      <c r="CK394" s="59"/>
      <c r="CL394" s="59"/>
      <c r="CM394" s="59"/>
      <c r="CN394" s="59"/>
      <c r="CO394" s="59"/>
      <c r="CP394" s="60"/>
      <c r="CQ394" s="61"/>
      <c r="CR394" s="61"/>
      <c r="CS394" s="61"/>
      <c r="CT394" s="61"/>
      <c r="CU394" s="61"/>
      <c r="CV394" s="61"/>
      <c r="CW394" s="62"/>
      <c r="CX394" s="63"/>
      <c r="CY394" s="63"/>
      <c r="CZ394" s="63"/>
      <c r="DA394" s="63"/>
      <c r="DB394" s="63"/>
      <c r="DC394" s="63"/>
      <c r="DD394" s="64"/>
      <c r="DE394" s="65"/>
      <c r="DF394" s="65"/>
      <c r="DG394" s="65"/>
      <c r="DH394" s="65"/>
      <c r="DI394" s="65"/>
      <c r="DJ394" s="65"/>
      <c r="DK394" s="87" t="s">
        <v>1420</v>
      </c>
      <c r="DL394" s="62"/>
      <c r="DM394" s="67"/>
      <c r="DN394" s="67"/>
      <c r="DO394" s="67"/>
      <c r="DP394" s="67"/>
      <c r="DQ394" s="67"/>
      <c r="DR394" s="67"/>
      <c r="DS394" s="68"/>
    </row>
    <row r="395" spans="1:123" x14ac:dyDescent="0.3">
      <c r="A395" s="171" t="s">
        <v>416</v>
      </c>
      <c r="B395" s="40" t="s">
        <v>1214</v>
      </c>
      <c r="C395" s="40" t="s">
        <v>1215</v>
      </c>
      <c r="D395" s="278" t="s">
        <v>1257</v>
      </c>
      <c r="E395" s="278" t="s">
        <v>1205</v>
      </c>
      <c r="F395" s="40" t="s">
        <v>1258</v>
      </c>
      <c r="G395" s="40" t="s">
        <v>1425</v>
      </c>
      <c r="H395" s="40" t="s">
        <v>1036</v>
      </c>
      <c r="I395" s="43">
        <v>0</v>
      </c>
      <c r="J395" s="43">
        <v>0</v>
      </c>
      <c r="K395" s="43">
        <v>0</v>
      </c>
      <c r="L395" s="43">
        <v>0</v>
      </c>
      <c r="M395" s="43">
        <v>0</v>
      </c>
      <c r="N395" s="43">
        <v>0</v>
      </c>
      <c r="O395" s="43">
        <f>N395*[3]Parameters!$B$40</f>
        <v>0</v>
      </c>
      <c r="P395" s="43">
        <v>0</v>
      </c>
      <c r="Q395" s="43">
        <v>0</v>
      </c>
      <c r="R395" s="43">
        <v>0</v>
      </c>
      <c r="S395" s="43">
        <v>0</v>
      </c>
      <c r="T395" s="43">
        <v>0</v>
      </c>
      <c r="U395" s="43">
        <v>0</v>
      </c>
      <c r="V395" s="43">
        <v>0</v>
      </c>
      <c r="W395" s="43">
        <v>0</v>
      </c>
      <c r="X395" s="43">
        <v>0</v>
      </c>
      <c r="Y395" s="43">
        <v>0</v>
      </c>
      <c r="Z395" s="43">
        <v>0</v>
      </c>
      <c r="AA395" s="43">
        <v>0</v>
      </c>
      <c r="AB395" s="43">
        <v>0</v>
      </c>
      <c r="AC395" s="43">
        <v>0</v>
      </c>
      <c r="AD395" s="43">
        <v>0</v>
      </c>
      <c r="AE395" s="44">
        <f>[3]Parameters!$B$38</f>
        <v>0.05</v>
      </c>
      <c r="AF395" s="44"/>
      <c r="AG395" s="44">
        <v>30</v>
      </c>
      <c r="AH395" s="44">
        <v>40</v>
      </c>
      <c r="AI395" s="46">
        <v>31.536000000000001</v>
      </c>
      <c r="AJ395" s="46" t="s">
        <v>1213</v>
      </c>
      <c r="AK395" s="46" t="s">
        <v>907</v>
      </c>
      <c r="AL395" s="46"/>
      <c r="AM395" s="47"/>
      <c r="AN395" s="47"/>
      <c r="AO395" s="47"/>
      <c r="AP395" s="47"/>
      <c r="AQ395" s="47"/>
      <c r="AR395" s="47"/>
      <c r="AS395" s="48"/>
      <c r="AT395" s="48"/>
      <c r="AU395" s="48"/>
      <c r="AV395" s="49"/>
      <c r="AW395" s="49"/>
      <c r="AX395" s="49"/>
      <c r="AY395" s="50" t="s">
        <v>841</v>
      </c>
      <c r="AZ395" s="50"/>
      <c r="BA395" s="50"/>
      <c r="BB395" s="51"/>
      <c r="BC395" s="51"/>
      <c r="BD395" s="51"/>
      <c r="BE395" s="51"/>
      <c r="BF395" s="51"/>
      <c r="BG395" s="51"/>
      <c r="BH395" s="52"/>
      <c r="BI395" s="52"/>
      <c r="BJ395" s="52"/>
      <c r="BK395" s="52"/>
      <c r="BL395" s="53"/>
      <c r="BM395" s="54"/>
      <c r="BN395" s="55"/>
      <c r="BO395" s="44"/>
      <c r="BP395" s="44"/>
      <c r="BQ395" s="44"/>
      <c r="BR395" s="44"/>
      <c r="BS395" s="44"/>
      <c r="BT395" s="44"/>
      <c r="BU395" s="56"/>
      <c r="BV395" s="50"/>
      <c r="BW395" s="50"/>
      <c r="BX395" s="50"/>
      <c r="BY395" s="50"/>
      <c r="BZ395" s="50"/>
      <c r="CA395" s="50"/>
      <c r="CB395" s="57"/>
      <c r="CC395" s="58">
        <v>10</v>
      </c>
      <c r="CD395" s="58">
        <v>10</v>
      </c>
      <c r="CE395" s="58">
        <v>10</v>
      </c>
      <c r="CF395" s="58">
        <v>10</v>
      </c>
      <c r="CG395" s="58">
        <v>10</v>
      </c>
      <c r="CH395" s="58">
        <v>10</v>
      </c>
      <c r="CI395" s="56"/>
      <c r="CJ395" s="59"/>
      <c r="CK395" s="59"/>
      <c r="CL395" s="59"/>
      <c r="CM395" s="59"/>
      <c r="CN395" s="59"/>
      <c r="CO395" s="59"/>
      <c r="CP395" s="60"/>
      <c r="CQ395" s="61"/>
      <c r="CR395" s="61"/>
      <c r="CS395" s="61"/>
      <c r="CT395" s="61"/>
      <c r="CU395" s="61"/>
      <c r="CV395" s="61"/>
      <c r="CW395" s="62"/>
      <c r="CX395" s="63"/>
      <c r="CY395" s="63"/>
      <c r="CZ395" s="63"/>
      <c r="DA395" s="63"/>
      <c r="DB395" s="63"/>
      <c r="DC395" s="63"/>
      <c r="DD395" s="64"/>
      <c r="DE395" s="65"/>
      <c r="DF395" s="65"/>
      <c r="DG395" s="65"/>
      <c r="DH395" s="65"/>
      <c r="DI395" s="65"/>
      <c r="DJ395" s="65"/>
      <c r="DK395" s="66" t="s">
        <v>1420</v>
      </c>
      <c r="DL395" s="62"/>
      <c r="DM395" s="67"/>
      <c r="DN395" s="67"/>
      <c r="DO395" s="67"/>
      <c r="DP395" s="67"/>
      <c r="DQ395" s="67"/>
      <c r="DR395" s="67"/>
      <c r="DS395" s="68"/>
    </row>
    <row r="396" spans="1:123" x14ac:dyDescent="0.3">
      <c r="A396" s="173" t="s">
        <v>417</v>
      </c>
      <c r="B396" s="172" t="s">
        <v>1214</v>
      </c>
      <c r="C396" s="172" t="s">
        <v>1215</v>
      </c>
      <c r="D396" s="172" t="s">
        <v>1260</v>
      </c>
      <c r="E396" s="172" t="s">
        <v>1205</v>
      </c>
      <c r="F396" s="172" t="s">
        <v>1261</v>
      </c>
      <c r="G396" s="172" t="s">
        <v>1425</v>
      </c>
      <c r="H396" s="172" t="s">
        <v>1036</v>
      </c>
      <c r="I396" s="43">
        <v>0</v>
      </c>
      <c r="J396" s="43">
        <v>0</v>
      </c>
      <c r="K396" s="43">
        <v>0</v>
      </c>
      <c r="L396" s="43">
        <v>0</v>
      </c>
      <c r="M396" s="43">
        <v>0</v>
      </c>
      <c r="N396" s="43">
        <v>0</v>
      </c>
      <c r="O396" s="43">
        <f>N396*[3]Parameters!$B$40</f>
        <v>0</v>
      </c>
      <c r="P396" s="43">
        <v>0</v>
      </c>
      <c r="Q396" s="43">
        <v>0</v>
      </c>
      <c r="R396" s="43">
        <v>0</v>
      </c>
      <c r="S396" s="43">
        <v>0</v>
      </c>
      <c r="T396" s="43">
        <v>0</v>
      </c>
      <c r="U396" s="43">
        <v>0</v>
      </c>
      <c r="V396" s="43">
        <v>0</v>
      </c>
      <c r="W396" s="43">
        <v>0</v>
      </c>
      <c r="X396" s="43">
        <v>0</v>
      </c>
      <c r="Y396" s="43">
        <v>0</v>
      </c>
      <c r="Z396" s="43">
        <v>0</v>
      </c>
      <c r="AA396" s="43">
        <v>0</v>
      </c>
      <c r="AB396" s="43">
        <v>0</v>
      </c>
      <c r="AC396" s="43">
        <v>0</v>
      </c>
      <c r="AD396" s="43">
        <v>0</v>
      </c>
      <c r="AE396" s="44">
        <f>[3]Parameters!$B$38</f>
        <v>0.05</v>
      </c>
      <c r="AF396" s="44"/>
      <c r="AG396" s="44">
        <v>30</v>
      </c>
      <c r="AH396" s="44">
        <v>40</v>
      </c>
      <c r="AI396" s="46">
        <v>31.536000000000001</v>
      </c>
      <c r="AJ396" s="46" t="s">
        <v>1213</v>
      </c>
      <c r="AK396" s="46" t="s">
        <v>907</v>
      </c>
      <c r="AL396" s="46"/>
      <c r="AM396" s="47"/>
      <c r="AN396" s="47"/>
      <c r="AO396" s="47"/>
      <c r="AP396" s="47"/>
      <c r="AQ396" s="47"/>
      <c r="AR396" s="47"/>
      <c r="AS396" s="48"/>
      <c r="AT396" s="48"/>
      <c r="AU396" s="48"/>
      <c r="AV396" s="49"/>
      <c r="AW396" s="49"/>
      <c r="AX396" s="49"/>
      <c r="AY396" s="50" t="s">
        <v>841</v>
      </c>
      <c r="AZ396" s="50"/>
      <c r="BA396" s="50"/>
      <c r="BB396" s="51"/>
      <c r="BC396" s="51"/>
      <c r="BD396" s="51"/>
      <c r="BE396" s="51"/>
      <c r="BF396" s="51"/>
      <c r="BG396" s="51"/>
      <c r="BH396" s="52"/>
      <c r="BI396" s="52"/>
      <c r="BJ396" s="52"/>
      <c r="BK396" s="52"/>
      <c r="BL396" s="53"/>
      <c r="BM396" s="54"/>
      <c r="BN396" s="55"/>
      <c r="BO396" s="44"/>
      <c r="BP396" s="44"/>
      <c r="BQ396" s="44"/>
      <c r="BR396" s="44"/>
      <c r="BS396" s="44"/>
      <c r="BT396" s="44"/>
      <c r="BU396" s="56"/>
      <c r="BV396" s="50"/>
      <c r="BW396" s="50"/>
      <c r="BX396" s="50"/>
      <c r="BY396" s="50"/>
      <c r="BZ396" s="50"/>
      <c r="CA396" s="50"/>
      <c r="CB396" s="57"/>
      <c r="CC396" s="58">
        <v>10</v>
      </c>
      <c r="CD396" s="58">
        <v>10</v>
      </c>
      <c r="CE396" s="58">
        <v>10</v>
      </c>
      <c r="CF396" s="58">
        <v>10</v>
      </c>
      <c r="CG396" s="58">
        <v>10</v>
      </c>
      <c r="CH396" s="58">
        <v>10</v>
      </c>
      <c r="CI396" s="56"/>
      <c r="CJ396" s="59"/>
      <c r="CK396" s="59"/>
      <c r="CL396" s="59"/>
      <c r="CM396" s="59"/>
      <c r="CN396" s="59"/>
      <c r="CO396" s="59"/>
      <c r="CP396" s="60"/>
      <c r="CQ396" s="61"/>
      <c r="CR396" s="61"/>
      <c r="CS396" s="61"/>
      <c r="CT396" s="61"/>
      <c r="CU396" s="61"/>
      <c r="CV396" s="61"/>
      <c r="CW396" s="62"/>
      <c r="CX396" s="63"/>
      <c r="CY396" s="63"/>
      <c r="CZ396" s="63"/>
      <c r="DA396" s="63"/>
      <c r="DB396" s="63"/>
      <c r="DC396" s="63"/>
      <c r="DD396" s="64"/>
      <c r="DE396" s="65"/>
      <c r="DF396" s="65"/>
      <c r="DG396" s="65"/>
      <c r="DH396" s="65"/>
      <c r="DI396" s="65"/>
      <c r="DJ396" s="65"/>
      <c r="DK396" s="87" t="s">
        <v>1420</v>
      </c>
      <c r="DL396" s="62"/>
      <c r="DM396" s="67"/>
      <c r="DN396" s="67"/>
      <c r="DO396" s="67"/>
      <c r="DP396" s="67"/>
      <c r="DQ396" s="67"/>
      <c r="DR396" s="67"/>
      <c r="DS396" s="68"/>
    </row>
    <row r="397" spans="1:123" x14ac:dyDescent="0.3">
      <c r="A397" s="171" t="s">
        <v>418</v>
      </c>
      <c r="B397" s="40" t="s">
        <v>1214</v>
      </c>
      <c r="C397" s="40" t="s">
        <v>1215</v>
      </c>
      <c r="D397" s="278" t="s">
        <v>1245</v>
      </c>
      <c r="E397" s="278" t="s">
        <v>1205</v>
      </c>
      <c r="F397" s="40" t="s">
        <v>1246</v>
      </c>
      <c r="G397" s="40" t="s">
        <v>1425</v>
      </c>
      <c r="H397" s="40" t="s">
        <v>1036</v>
      </c>
      <c r="I397" s="43">
        <v>0</v>
      </c>
      <c r="J397" s="43">
        <v>0</v>
      </c>
      <c r="K397" s="43">
        <v>0</v>
      </c>
      <c r="L397" s="43">
        <v>0</v>
      </c>
      <c r="M397" s="43">
        <v>0</v>
      </c>
      <c r="N397" s="43">
        <v>0</v>
      </c>
      <c r="O397" s="43">
        <f>N397*[3]Parameters!$B$40</f>
        <v>0</v>
      </c>
      <c r="P397" s="43">
        <v>0</v>
      </c>
      <c r="Q397" s="43">
        <v>0</v>
      </c>
      <c r="R397" s="43">
        <v>0</v>
      </c>
      <c r="S397" s="43">
        <v>0</v>
      </c>
      <c r="T397" s="43">
        <v>0</v>
      </c>
      <c r="U397" s="43">
        <v>0</v>
      </c>
      <c r="V397" s="43">
        <v>0</v>
      </c>
      <c r="W397" s="43">
        <v>0</v>
      </c>
      <c r="X397" s="43">
        <v>0</v>
      </c>
      <c r="Y397" s="43">
        <v>0</v>
      </c>
      <c r="Z397" s="43">
        <v>0</v>
      </c>
      <c r="AA397" s="43">
        <v>0</v>
      </c>
      <c r="AB397" s="43">
        <v>0</v>
      </c>
      <c r="AC397" s="43">
        <v>0</v>
      </c>
      <c r="AD397" s="43">
        <v>0</v>
      </c>
      <c r="AE397" s="44">
        <f>[3]Parameters!$B$38</f>
        <v>0.05</v>
      </c>
      <c r="AF397" s="44"/>
      <c r="AG397" s="44">
        <v>30</v>
      </c>
      <c r="AH397" s="44">
        <v>40</v>
      </c>
      <c r="AI397" s="46">
        <v>31.536000000000001</v>
      </c>
      <c r="AJ397" s="46" t="s">
        <v>1213</v>
      </c>
      <c r="AK397" s="46" t="s">
        <v>907</v>
      </c>
      <c r="AL397" s="46"/>
      <c r="AM397" s="47"/>
      <c r="AN397" s="47"/>
      <c r="AO397" s="47"/>
      <c r="AP397" s="47"/>
      <c r="AQ397" s="47"/>
      <c r="AR397" s="47"/>
      <c r="AS397" s="48"/>
      <c r="AT397" s="48"/>
      <c r="AU397" s="48"/>
      <c r="AV397" s="49"/>
      <c r="AW397" s="49"/>
      <c r="AX397" s="49"/>
      <c r="AY397" s="50" t="s">
        <v>841</v>
      </c>
      <c r="AZ397" s="50"/>
      <c r="BA397" s="50"/>
      <c r="BB397" s="51"/>
      <c r="BC397" s="51"/>
      <c r="BD397" s="51"/>
      <c r="BE397" s="51"/>
      <c r="BF397" s="51"/>
      <c r="BG397" s="51"/>
      <c r="BH397" s="52"/>
      <c r="BI397" s="52"/>
      <c r="BJ397" s="52"/>
      <c r="BK397" s="52"/>
      <c r="BL397" s="53"/>
      <c r="BM397" s="54"/>
      <c r="BN397" s="55"/>
      <c r="BO397" s="44"/>
      <c r="BP397" s="44"/>
      <c r="BQ397" s="44"/>
      <c r="BR397" s="44"/>
      <c r="BS397" s="44"/>
      <c r="BT397" s="44"/>
      <c r="BU397" s="56"/>
      <c r="BV397" s="50"/>
      <c r="BW397" s="50"/>
      <c r="BX397" s="50"/>
      <c r="BY397" s="50"/>
      <c r="BZ397" s="50"/>
      <c r="CA397" s="50"/>
      <c r="CB397" s="57"/>
      <c r="CC397" s="58">
        <v>10</v>
      </c>
      <c r="CD397" s="58">
        <v>10</v>
      </c>
      <c r="CE397" s="58">
        <v>10</v>
      </c>
      <c r="CF397" s="58">
        <v>10</v>
      </c>
      <c r="CG397" s="58">
        <v>10</v>
      </c>
      <c r="CH397" s="58">
        <v>10</v>
      </c>
      <c r="CI397" s="56"/>
      <c r="CJ397" s="59"/>
      <c r="CK397" s="59"/>
      <c r="CL397" s="59"/>
      <c r="CM397" s="59"/>
      <c r="CN397" s="59"/>
      <c r="CO397" s="59"/>
      <c r="CP397" s="60"/>
      <c r="CQ397" s="61"/>
      <c r="CR397" s="61"/>
      <c r="CS397" s="61"/>
      <c r="CT397" s="61"/>
      <c r="CU397" s="61"/>
      <c r="CV397" s="61"/>
      <c r="CW397" s="62"/>
      <c r="CX397" s="63"/>
      <c r="CY397" s="63"/>
      <c r="CZ397" s="63"/>
      <c r="DA397" s="63"/>
      <c r="DB397" s="63"/>
      <c r="DC397" s="63"/>
      <c r="DD397" s="64"/>
      <c r="DE397" s="65"/>
      <c r="DF397" s="65"/>
      <c r="DG397" s="65"/>
      <c r="DH397" s="65"/>
      <c r="DI397" s="65"/>
      <c r="DJ397" s="65"/>
      <c r="DK397" s="66" t="s">
        <v>1420</v>
      </c>
      <c r="DL397" s="62"/>
      <c r="DM397" s="67"/>
      <c r="DN397" s="67"/>
      <c r="DO397" s="67"/>
      <c r="DP397" s="67"/>
      <c r="DQ397" s="67"/>
      <c r="DR397" s="67"/>
      <c r="DS397" s="68"/>
    </row>
    <row r="398" spans="1:123" x14ac:dyDescent="0.3">
      <c r="A398" s="173" t="s">
        <v>419</v>
      </c>
      <c r="B398" s="172" t="s">
        <v>1214</v>
      </c>
      <c r="C398" s="172" t="s">
        <v>1215</v>
      </c>
      <c r="D398" s="172" t="s">
        <v>1195</v>
      </c>
      <c r="E398" s="172" t="s">
        <v>1245</v>
      </c>
      <c r="F398" s="172" t="s">
        <v>1321</v>
      </c>
      <c r="G398" s="172" t="s">
        <v>706</v>
      </c>
      <c r="H398" s="172" t="s">
        <v>1036</v>
      </c>
      <c r="I398" s="42">
        <f t="shared" si="50"/>
        <v>148.93888492346733</v>
      </c>
      <c r="J398" s="43">
        <v>148.93888492346733</v>
      </c>
      <c r="K398" s="43">
        <v>148.93888492346733</v>
      </c>
      <c r="L398" s="43">
        <v>148.93888492346733</v>
      </c>
      <c r="M398" s="43">
        <v>148.93888492346733</v>
      </c>
      <c r="N398" s="43">
        <v>148.93888492346733</v>
      </c>
      <c r="O398" s="43">
        <f>N398*[3]Parameters!$B$40</f>
        <v>148.93888492346733</v>
      </c>
      <c r="P398" s="44"/>
      <c r="Q398" s="43">
        <v>0</v>
      </c>
      <c r="R398" s="43">
        <v>0</v>
      </c>
      <c r="S398" s="43">
        <v>0</v>
      </c>
      <c r="T398" s="43">
        <v>0</v>
      </c>
      <c r="U398" s="43">
        <v>0</v>
      </c>
      <c r="V398" s="43">
        <v>0</v>
      </c>
      <c r="W398" s="43">
        <v>0</v>
      </c>
      <c r="X398" s="43">
        <v>0</v>
      </c>
      <c r="Y398" s="43">
        <v>0</v>
      </c>
      <c r="Z398" s="43">
        <v>0</v>
      </c>
      <c r="AA398" s="43">
        <v>0</v>
      </c>
      <c r="AB398" s="43">
        <v>0</v>
      </c>
      <c r="AC398" s="43">
        <v>0</v>
      </c>
      <c r="AD398" s="43">
        <v>0</v>
      </c>
      <c r="AE398" s="44">
        <f>[3]Parameters!$B$38</f>
        <v>0.05</v>
      </c>
      <c r="AF398" s="44"/>
      <c r="AG398" s="44">
        <v>30</v>
      </c>
      <c r="AH398" s="44">
        <v>40</v>
      </c>
      <c r="AI398" s="46">
        <v>31.536000000000001</v>
      </c>
      <c r="AJ398" s="46" t="s">
        <v>1213</v>
      </c>
      <c r="AK398" s="46" t="s">
        <v>907</v>
      </c>
      <c r="AL398" s="46"/>
      <c r="AM398" s="47"/>
      <c r="AN398" s="47"/>
      <c r="AO398" s="47"/>
      <c r="AP398" s="47"/>
      <c r="AQ398" s="47"/>
      <c r="AR398" s="47"/>
      <c r="AS398" s="48"/>
      <c r="AT398" s="48"/>
      <c r="AU398" s="48"/>
      <c r="AV398" s="49"/>
      <c r="AW398" s="49"/>
      <c r="AX398" s="49"/>
      <c r="AY398" s="50" t="s">
        <v>841</v>
      </c>
      <c r="AZ398" s="50"/>
      <c r="BA398" s="50"/>
      <c r="BB398" s="51"/>
      <c r="BC398" s="51"/>
      <c r="BD398" s="51"/>
      <c r="BE398" s="51"/>
      <c r="BF398" s="51"/>
      <c r="BG398" s="51"/>
      <c r="BH398" s="52"/>
      <c r="BI398" s="52"/>
      <c r="BJ398" s="52"/>
      <c r="BK398" s="52"/>
      <c r="BL398" s="53"/>
      <c r="BM398" s="54"/>
      <c r="BN398" s="55"/>
      <c r="BO398" s="44"/>
      <c r="BP398" s="44"/>
      <c r="BQ398" s="44"/>
      <c r="BR398" s="44"/>
      <c r="BS398" s="44"/>
      <c r="BT398" s="44"/>
      <c r="BU398" s="56"/>
      <c r="BV398" s="50">
        <v>2</v>
      </c>
      <c r="BW398" s="50">
        <v>2</v>
      </c>
      <c r="BX398" s="50"/>
      <c r="BY398" s="50"/>
      <c r="BZ398" s="50"/>
      <c r="CA398" s="50"/>
      <c r="CB398" s="57"/>
      <c r="CC398" s="58">
        <v>10</v>
      </c>
      <c r="CD398" s="58">
        <v>10</v>
      </c>
      <c r="CE398" s="58">
        <v>10</v>
      </c>
      <c r="CF398" s="58">
        <v>10</v>
      </c>
      <c r="CG398" s="58">
        <v>10</v>
      </c>
      <c r="CH398" s="58">
        <v>10</v>
      </c>
      <c r="CI398" s="56"/>
      <c r="CJ398" s="59"/>
      <c r="CK398" s="59"/>
      <c r="CL398" s="59"/>
      <c r="CM398" s="59"/>
      <c r="CN398" s="59"/>
      <c r="CO398" s="59"/>
      <c r="CP398" s="60"/>
      <c r="CQ398" s="61"/>
      <c r="CR398" s="61"/>
      <c r="CS398" s="61"/>
      <c r="CT398" s="61"/>
      <c r="CU398" s="61"/>
      <c r="CV398" s="61"/>
      <c r="CW398" s="62"/>
      <c r="CX398" s="63"/>
      <c r="CY398" s="63"/>
      <c r="CZ398" s="63"/>
      <c r="DA398" s="63"/>
      <c r="DB398" s="63"/>
      <c r="DC398" s="63"/>
      <c r="DD398" s="64"/>
      <c r="DE398" s="65"/>
      <c r="DF398" s="65"/>
      <c r="DG398" s="65"/>
      <c r="DH398" s="65"/>
      <c r="DI398" s="65"/>
      <c r="DJ398" s="65"/>
      <c r="DK398" s="87" t="s">
        <v>1420</v>
      </c>
      <c r="DL398" s="62"/>
      <c r="DM398" s="67"/>
      <c r="DN398" s="67"/>
      <c r="DO398" s="67"/>
      <c r="DP398" s="67"/>
      <c r="DQ398" s="67"/>
      <c r="DR398" s="67"/>
      <c r="DS398" s="68"/>
    </row>
    <row r="399" spans="1:123" x14ac:dyDescent="0.3">
      <c r="A399" s="171" t="s">
        <v>420</v>
      </c>
      <c r="B399" s="40" t="s">
        <v>1214</v>
      </c>
      <c r="C399" s="40" t="s">
        <v>1215</v>
      </c>
      <c r="D399" s="278" t="s">
        <v>1245</v>
      </c>
      <c r="E399" s="278" t="s">
        <v>1195</v>
      </c>
      <c r="F399" s="40" t="s">
        <v>1246</v>
      </c>
      <c r="G399" s="40" t="s">
        <v>1426</v>
      </c>
      <c r="H399" s="40" t="s">
        <v>1036</v>
      </c>
      <c r="I399" s="43">
        <v>0</v>
      </c>
      <c r="J399" s="43">
        <v>0</v>
      </c>
      <c r="K399" s="43">
        <v>0</v>
      </c>
      <c r="L399" s="43">
        <v>0</v>
      </c>
      <c r="M399" s="43">
        <v>0</v>
      </c>
      <c r="N399" s="43">
        <v>0</v>
      </c>
      <c r="O399" s="43">
        <f>N399*[3]Parameters!$B$40</f>
        <v>0</v>
      </c>
      <c r="P399" s="43">
        <v>0</v>
      </c>
      <c r="Q399" s="43">
        <v>0</v>
      </c>
      <c r="R399" s="43">
        <v>0</v>
      </c>
      <c r="S399" s="43">
        <v>0</v>
      </c>
      <c r="T399" s="43">
        <v>0</v>
      </c>
      <c r="U399" s="43">
        <v>0</v>
      </c>
      <c r="V399" s="43">
        <v>0</v>
      </c>
      <c r="W399" s="43">
        <v>0</v>
      </c>
      <c r="X399" s="43">
        <v>0</v>
      </c>
      <c r="Y399" s="43">
        <v>0</v>
      </c>
      <c r="Z399" s="43">
        <v>0</v>
      </c>
      <c r="AA399" s="43">
        <v>0</v>
      </c>
      <c r="AB399" s="43">
        <v>0</v>
      </c>
      <c r="AC399" s="43">
        <v>0</v>
      </c>
      <c r="AD399" s="43">
        <v>0</v>
      </c>
      <c r="AE399" s="44">
        <f>[3]Parameters!$B$38</f>
        <v>0.05</v>
      </c>
      <c r="AF399" s="44"/>
      <c r="AG399" s="44">
        <v>30</v>
      </c>
      <c r="AH399" s="44">
        <v>40</v>
      </c>
      <c r="AI399" s="46">
        <v>31.536000000000001</v>
      </c>
      <c r="AJ399" s="46" t="s">
        <v>1213</v>
      </c>
      <c r="AK399" s="46" t="s">
        <v>907</v>
      </c>
      <c r="AL399" s="46"/>
      <c r="AM399" s="47"/>
      <c r="AN399" s="47"/>
      <c r="AO399" s="47"/>
      <c r="AP399" s="47"/>
      <c r="AQ399" s="47"/>
      <c r="AR399" s="47"/>
      <c r="AS399" s="48"/>
      <c r="AT399" s="48"/>
      <c r="AU399" s="48"/>
      <c r="AV399" s="49"/>
      <c r="AW399" s="49"/>
      <c r="AX399" s="49"/>
      <c r="AY399" s="50" t="s">
        <v>841</v>
      </c>
      <c r="AZ399" s="50"/>
      <c r="BA399" s="50"/>
      <c r="BB399" s="51"/>
      <c r="BC399" s="51"/>
      <c r="BD399" s="51"/>
      <c r="BE399" s="51"/>
      <c r="BF399" s="51"/>
      <c r="BG399" s="51"/>
      <c r="BH399" s="52"/>
      <c r="BI399" s="52"/>
      <c r="BJ399" s="52"/>
      <c r="BK399" s="52"/>
      <c r="BL399" s="53"/>
      <c r="BM399" s="54"/>
      <c r="BN399" s="55"/>
      <c r="BO399" s="44"/>
      <c r="BP399" s="44"/>
      <c r="BQ399" s="44"/>
      <c r="BR399" s="44"/>
      <c r="BS399" s="44"/>
      <c r="BT399" s="44"/>
      <c r="BU399" s="56"/>
      <c r="BV399" s="50"/>
      <c r="BW399" s="50"/>
      <c r="BX399" s="50"/>
      <c r="BY399" s="50"/>
      <c r="BZ399" s="50"/>
      <c r="CA399" s="50"/>
      <c r="CB399" s="57"/>
      <c r="CC399" s="58">
        <v>10</v>
      </c>
      <c r="CD399" s="58">
        <v>10</v>
      </c>
      <c r="CE399" s="58">
        <v>10</v>
      </c>
      <c r="CF399" s="58">
        <v>10</v>
      </c>
      <c r="CG399" s="58">
        <v>10</v>
      </c>
      <c r="CH399" s="58">
        <v>10</v>
      </c>
      <c r="CI399" s="56"/>
      <c r="CJ399" s="59"/>
      <c r="CK399" s="59"/>
      <c r="CL399" s="59"/>
      <c r="CM399" s="59"/>
      <c r="CN399" s="59"/>
      <c r="CO399" s="59"/>
      <c r="CP399" s="60"/>
      <c r="CQ399" s="61"/>
      <c r="CR399" s="61"/>
      <c r="CS399" s="61"/>
      <c r="CT399" s="61"/>
      <c r="CU399" s="61"/>
      <c r="CV399" s="61"/>
      <c r="CW399" s="62"/>
      <c r="CX399" s="63"/>
      <c r="CY399" s="63"/>
      <c r="CZ399" s="63"/>
      <c r="DA399" s="63"/>
      <c r="DB399" s="63"/>
      <c r="DC399" s="63"/>
      <c r="DD399" s="64"/>
      <c r="DE399" s="65"/>
      <c r="DF399" s="65"/>
      <c r="DG399" s="65"/>
      <c r="DH399" s="65"/>
      <c r="DI399" s="65"/>
      <c r="DJ399" s="65"/>
      <c r="DK399" s="66" t="s">
        <v>1420</v>
      </c>
      <c r="DL399" s="62"/>
      <c r="DM399" s="67"/>
      <c r="DN399" s="67"/>
      <c r="DO399" s="67"/>
      <c r="DP399" s="67"/>
      <c r="DQ399" s="67"/>
      <c r="DR399" s="67"/>
      <c r="DS399" s="68"/>
    </row>
    <row r="400" spans="1:123" x14ac:dyDescent="0.3">
      <c r="A400" s="173" t="s">
        <v>421</v>
      </c>
      <c r="B400" s="172" t="s">
        <v>1214</v>
      </c>
      <c r="C400" s="172" t="s">
        <v>1215</v>
      </c>
      <c r="D400" s="172" t="s">
        <v>1190</v>
      </c>
      <c r="E400" s="172" t="s">
        <v>1241</v>
      </c>
      <c r="F400" s="172" t="s">
        <v>1296</v>
      </c>
      <c r="G400" s="172" t="s">
        <v>1422</v>
      </c>
      <c r="H400" s="172" t="s">
        <v>1036</v>
      </c>
      <c r="I400" s="42">
        <f t="shared" si="50"/>
        <v>297.87776984693465</v>
      </c>
      <c r="J400" s="43">
        <v>297.87776984693465</v>
      </c>
      <c r="K400" s="43">
        <v>297.87776984693465</v>
      </c>
      <c r="L400" s="43">
        <v>297.87776984693465</v>
      </c>
      <c r="M400" s="43">
        <v>297.87776984693465</v>
      </c>
      <c r="N400" s="43">
        <v>297.87776984693465</v>
      </c>
      <c r="O400" s="43">
        <f>N400*[3]Parameters!$B$40</f>
        <v>297.87776984693465</v>
      </c>
      <c r="P400" s="44"/>
      <c r="Q400" s="43">
        <v>0</v>
      </c>
      <c r="R400" s="43">
        <v>0</v>
      </c>
      <c r="S400" s="43">
        <v>0</v>
      </c>
      <c r="T400" s="43">
        <v>0</v>
      </c>
      <c r="U400" s="43">
        <v>0</v>
      </c>
      <c r="V400" s="43">
        <v>0</v>
      </c>
      <c r="W400" s="43">
        <v>0</v>
      </c>
      <c r="X400" s="43">
        <v>0</v>
      </c>
      <c r="Y400" s="43">
        <v>0</v>
      </c>
      <c r="Z400" s="43">
        <v>0</v>
      </c>
      <c r="AA400" s="43">
        <v>0</v>
      </c>
      <c r="AB400" s="43">
        <v>0</v>
      </c>
      <c r="AC400" s="43">
        <v>0</v>
      </c>
      <c r="AD400" s="43">
        <v>0</v>
      </c>
      <c r="AE400" s="44">
        <f>[3]Parameters!$B$38</f>
        <v>0.05</v>
      </c>
      <c r="AF400" s="44"/>
      <c r="AG400" s="44">
        <v>30</v>
      </c>
      <c r="AH400" s="44">
        <v>40</v>
      </c>
      <c r="AI400" s="46">
        <v>31.536000000000001</v>
      </c>
      <c r="AJ400" s="46" t="s">
        <v>1213</v>
      </c>
      <c r="AK400" s="46" t="s">
        <v>907</v>
      </c>
      <c r="AL400" s="46"/>
      <c r="AM400" s="47"/>
      <c r="AN400" s="47"/>
      <c r="AO400" s="47"/>
      <c r="AP400" s="47"/>
      <c r="AQ400" s="47"/>
      <c r="AR400" s="47"/>
      <c r="AS400" s="48"/>
      <c r="AT400" s="48"/>
      <c r="AU400" s="48"/>
      <c r="AV400" s="49"/>
      <c r="AW400" s="49"/>
      <c r="AX400" s="49"/>
      <c r="AY400" s="50" t="s">
        <v>841</v>
      </c>
      <c r="AZ400" s="50"/>
      <c r="BA400" s="50"/>
      <c r="BB400" s="51"/>
      <c r="BC400" s="51"/>
      <c r="BD400" s="51"/>
      <c r="BE400" s="51"/>
      <c r="BF400" s="51"/>
      <c r="BG400" s="51"/>
      <c r="BH400" s="52"/>
      <c r="BI400" s="52"/>
      <c r="BJ400" s="52"/>
      <c r="BK400" s="52"/>
      <c r="BL400" s="53"/>
      <c r="BM400" s="54"/>
      <c r="BN400" s="55"/>
      <c r="BO400" s="44"/>
      <c r="BP400" s="44"/>
      <c r="BQ400" s="44"/>
      <c r="BR400" s="44"/>
      <c r="BS400" s="44"/>
      <c r="BT400" s="44"/>
      <c r="BU400" s="56"/>
      <c r="BV400" s="50">
        <v>2</v>
      </c>
      <c r="BW400" s="50">
        <v>2</v>
      </c>
      <c r="BX400" s="50"/>
      <c r="BY400" s="50"/>
      <c r="BZ400" s="50"/>
      <c r="CA400" s="50"/>
      <c r="CB400" s="57"/>
      <c r="CC400" s="58">
        <v>10</v>
      </c>
      <c r="CD400" s="58">
        <v>10</v>
      </c>
      <c r="CE400" s="58">
        <v>10</v>
      </c>
      <c r="CF400" s="58">
        <v>10</v>
      </c>
      <c r="CG400" s="58">
        <v>10</v>
      </c>
      <c r="CH400" s="58">
        <v>10</v>
      </c>
      <c r="CI400" s="56"/>
      <c r="CJ400" s="59"/>
      <c r="CK400" s="59"/>
      <c r="CL400" s="59"/>
      <c r="CM400" s="59"/>
      <c r="CN400" s="59"/>
      <c r="CO400" s="59"/>
      <c r="CP400" s="60"/>
      <c r="CQ400" s="61"/>
      <c r="CR400" s="61"/>
      <c r="CS400" s="61"/>
      <c r="CT400" s="61"/>
      <c r="CU400" s="61"/>
      <c r="CV400" s="61"/>
      <c r="CW400" s="62"/>
      <c r="CX400" s="63"/>
      <c r="CY400" s="63"/>
      <c r="CZ400" s="63"/>
      <c r="DA400" s="63"/>
      <c r="DB400" s="63"/>
      <c r="DC400" s="63"/>
      <c r="DD400" s="64"/>
      <c r="DE400" s="65"/>
      <c r="DF400" s="65"/>
      <c r="DG400" s="65"/>
      <c r="DH400" s="65"/>
      <c r="DI400" s="65"/>
      <c r="DJ400" s="65"/>
      <c r="DK400" s="87" t="s">
        <v>1420</v>
      </c>
      <c r="DL400" s="62"/>
      <c r="DM400" s="67"/>
      <c r="DN400" s="67"/>
      <c r="DO400" s="67"/>
      <c r="DP400" s="67"/>
      <c r="DQ400" s="67"/>
      <c r="DR400" s="67"/>
      <c r="DS400" s="68"/>
    </row>
    <row r="401" spans="1:123" x14ac:dyDescent="0.3">
      <c r="A401" s="171" t="s">
        <v>422</v>
      </c>
      <c r="B401" s="40" t="s">
        <v>1214</v>
      </c>
      <c r="C401" s="40" t="s">
        <v>1215</v>
      </c>
      <c r="D401" s="278" t="s">
        <v>1190</v>
      </c>
      <c r="E401" s="278" t="s">
        <v>1235</v>
      </c>
      <c r="F401" s="40" t="s">
        <v>1296</v>
      </c>
      <c r="G401" s="40" t="s">
        <v>682</v>
      </c>
      <c r="H401" s="40" t="s">
        <v>1036</v>
      </c>
      <c r="I401" s="42">
        <f t="shared" si="50"/>
        <v>234.33521265744147</v>
      </c>
      <c r="J401" s="43">
        <v>234.33521265744147</v>
      </c>
      <c r="K401" s="43">
        <v>234.33521265744147</v>
      </c>
      <c r="L401" s="43">
        <v>234.33521265744147</v>
      </c>
      <c r="M401" s="43">
        <v>234.33521265744147</v>
      </c>
      <c r="N401" s="43">
        <v>234.33521265744147</v>
      </c>
      <c r="O401" s="43">
        <v>234.33521265744147</v>
      </c>
      <c r="P401" s="44"/>
      <c r="Q401" s="43">
        <v>0</v>
      </c>
      <c r="R401" s="43">
        <v>0</v>
      </c>
      <c r="S401" s="43">
        <v>0</v>
      </c>
      <c r="T401" s="43">
        <v>0</v>
      </c>
      <c r="U401" s="43">
        <v>0</v>
      </c>
      <c r="V401" s="43">
        <v>0</v>
      </c>
      <c r="W401" s="43">
        <v>0</v>
      </c>
      <c r="X401" s="43">
        <v>0</v>
      </c>
      <c r="Y401" s="43">
        <v>0</v>
      </c>
      <c r="Z401" s="43">
        <v>0</v>
      </c>
      <c r="AA401" s="43">
        <v>0</v>
      </c>
      <c r="AB401" s="43">
        <v>0</v>
      </c>
      <c r="AC401" s="43">
        <v>0</v>
      </c>
      <c r="AD401" s="43">
        <v>0</v>
      </c>
      <c r="AE401" s="44">
        <f>[3]Parameters!$B$38</f>
        <v>0.05</v>
      </c>
      <c r="AF401" s="44"/>
      <c r="AG401" s="44">
        <v>30</v>
      </c>
      <c r="AH401" s="44">
        <v>40</v>
      </c>
      <c r="AI401" s="46">
        <v>31.536000000000001</v>
      </c>
      <c r="AJ401" s="46" t="s">
        <v>1213</v>
      </c>
      <c r="AK401" s="46" t="s">
        <v>907</v>
      </c>
      <c r="AL401" s="46"/>
      <c r="AM401" s="47"/>
      <c r="AN401" s="47"/>
      <c r="AO401" s="47"/>
      <c r="AP401" s="47"/>
      <c r="AQ401" s="47"/>
      <c r="AR401" s="47"/>
      <c r="AS401" s="48"/>
      <c r="AT401" s="48"/>
      <c r="AU401" s="48"/>
      <c r="AV401" s="49"/>
      <c r="AW401" s="49"/>
      <c r="AX401" s="49"/>
      <c r="AY401" s="50" t="s">
        <v>841</v>
      </c>
      <c r="AZ401" s="50"/>
      <c r="BA401" s="50"/>
      <c r="BB401" s="51"/>
      <c r="BC401" s="51"/>
      <c r="BD401" s="51"/>
      <c r="BE401" s="51"/>
      <c r="BF401" s="51"/>
      <c r="BG401" s="51"/>
      <c r="BH401" s="52"/>
      <c r="BI401" s="52"/>
      <c r="BJ401" s="52"/>
      <c r="BK401" s="52"/>
      <c r="BL401" s="53"/>
      <c r="BM401" s="54"/>
      <c r="BN401" s="55"/>
      <c r="BO401" s="44"/>
      <c r="BP401" s="44"/>
      <c r="BQ401" s="44"/>
      <c r="BR401" s="44"/>
      <c r="BS401" s="44"/>
      <c r="BT401" s="44"/>
      <c r="BU401" s="56"/>
      <c r="BV401" s="50">
        <v>2</v>
      </c>
      <c r="BW401" s="50">
        <v>2</v>
      </c>
      <c r="BX401" s="50"/>
      <c r="BY401" s="50"/>
      <c r="BZ401" s="50"/>
      <c r="CA401" s="50"/>
      <c r="CB401" s="57"/>
      <c r="CC401" s="58">
        <v>10</v>
      </c>
      <c r="CD401" s="58">
        <v>10</v>
      </c>
      <c r="CE401" s="58">
        <v>10</v>
      </c>
      <c r="CF401" s="58">
        <v>10</v>
      </c>
      <c r="CG401" s="58">
        <v>10</v>
      </c>
      <c r="CH401" s="58">
        <v>10</v>
      </c>
      <c r="CI401" s="56"/>
      <c r="CJ401" s="59"/>
      <c r="CK401" s="59"/>
      <c r="CL401" s="59"/>
      <c r="CM401" s="59"/>
      <c r="CN401" s="59"/>
      <c r="CO401" s="59"/>
      <c r="CP401" s="60"/>
      <c r="CQ401" s="61"/>
      <c r="CR401" s="61"/>
      <c r="CS401" s="61"/>
      <c r="CT401" s="61"/>
      <c r="CU401" s="61"/>
      <c r="CV401" s="61"/>
      <c r="CW401" s="62"/>
      <c r="CX401" s="63"/>
      <c r="CY401" s="63"/>
      <c r="CZ401" s="63"/>
      <c r="DA401" s="63"/>
      <c r="DB401" s="63"/>
      <c r="DC401" s="63"/>
      <c r="DD401" s="64"/>
      <c r="DE401" s="65"/>
      <c r="DF401" s="65"/>
      <c r="DG401" s="65"/>
      <c r="DH401" s="65"/>
      <c r="DI401" s="65"/>
      <c r="DJ401" s="65"/>
      <c r="DK401" s="66" t="s">
        <v>1420</v>
      </c>
      <c r="DL401" s="62"/>
      <c r="DM401" s="67"/>
      <c r="DN401" s="67"/>
      <c r="DO401" s="67"/>
      <c r="DP401" s="67"/>
      <c r="DQ401" s="67"/>
      <c r="DR401" s="67"/>
      <c r="DS401" s="68"/>
    </row>
    <row r="402" spans="1:123" x14ac:dyDescent="0.3">
      <c r="A402" s="173" t="s">
        <v>423</v>
      </c>
      <c r="B402" s="172" t="s">
        <v>1214</v>
      </c>
      <c r="C402" s="172" t="s">
        <v>1215</v>
      </c>
      <c r="D402" s="172" t="s">
        <v>1241</v>
      </c>
      <c r="E402" s="172" t="s">
        <v>1190</v>
      </c>
      <c r="F402" s="172" t="s">
        <v>1242</v>
      </c>
      <c r="G402" s="172" t="s">
        <v>1427</v>
      </c>
      <c r="H402" s="172" t="s">
        <v>1036</v>
      </c>
      <c r="I402" s="43">
        <v>0</v>
      </c>
      <c r="J402" s="43">
        <v>0</v>
      </c>
      <c r="K402" s="43">
        <v>0</v>
      </c>
      <c r="L402" s="43">
        <v>0</v>
      </c>
      <c r="M402" s="43">
        <v>0</v>
      </c>
      <c r="N402" s="43">
        <v>0</v>
      </c>
      <c r="O402" s="43">
        <f>N402*[3]Parameters!$B$40</f>
        <v>0</v>
      </c>
      <c r="P402" s="43">
        <v>0</v>
      </c>
      <c r="Q402" s="43">
        <v>0</v>
      </c>
      <c r="R402" s="43">
        <v>0</v>
      </c>
      <c r="S402" s="43">
        <v>0</v>
      </c>
      <c r="T402" s="43">
        <v>0</v>
      </c>
      <c r="U402" s="43">
        <v>0</v>
      </c>
      <c r="V402" s="43">
        <v>0</v>
      </c>
      <c r="W402" s="43">
        <v>0</v>
      </c>
      <c r="X402" s="43">
        <v>0</v>
      </c>
      <c r="Y402" s="43">
        <v>0</v>
      </c>
      <c r="Z402" s="43">
        <v>0</v>
      </c>
      <c r="AA402" s="43">
        <v>0</v>
      </c>
      <c r="AB402" s="43">
        <v>0</v>
      </c>
      <c r="AC402" s="43">
        <v>0</v>
      </c>
      <c r="AD402" s="43">
        <v>0</v>
      </c>
      <c r="AE402" s="44">
        <f>[3]Parameters!$B$38</f>
        <v>0.05</v>
      </c>
      <c r="AF402" s="44"/>
      <c r="AG402" s="44">
        <v>30</v>
      </c>
      <c r="AH402" s="44">
        <v>40</v>
      </c>
      <c r="AI402" s="46">
        <v>31.536000000000001</v>
      </c>
      <c r="AJ402" s="46" t="s">
        <v>1213</v>
      </c>
      <c r="AK402" s="46" t="s">
        <v>907</v>
      </c>
      <c r="AL402" s="46"/>
      <c r="AM402" s="47"/>
      <c r="AN402" s="47"/>
      <c r="AO402" s="47"/>
      <c r="AP402" s="47"/>
      <c r="AQ402" s="47"/>
      <c r="AR402" s="47"/>
      <c r="AS402" s="48"/>
      <c r="AT402" s="48"/>
      <c r="AU402" s="48"/>
      <c r="AV402" s="49"/>
      <c r="AW402" s="49"/>
      <c r="AX402" s="49"/>
      <c r="AY402" s="50" t="s">
        <v>841</v>
      </c>
      <c r="AZ402" s="50"/>
      <c r="BA402" s="50"/>
      <c r="BB402" s="51"/>
      <c r="BC402" s="51"/>
      <c r="BD402" s="51"/>
      <c r="BE402" s="51"/>
      <c r="BF402" s="51"/>
      <c r="BG402" s="51"/>
      <c r="BH402" s="52"/>
      <c r="BI402" s="52"/>
      <c r="BJ402" s="52"/>
      <c r="BK402" s="52"/>
      <c r="BL402" s="53"/>
      <c r="BM402" s="54"/>
      <c r="BN402" s="55"/>
      <c r="BO402" s="44"/>
      <c r="BP402" s="44"/>
      <c r="BQ402" s="44"/>
      <c r="BR402" s="44"/>
      <c r="BS402" s="44"/>
      <c r="BT402" s="44"/>
      <c r="BU402" s="56"/>
      <c r="BV402" s="50"/>
      <c r="BW402" s="50"/>
      <c r="BX402" s="50"/>
      <c r="BY402" s="50"/>
      <c r="BZ402" s="50"/>
      <c r="CA402" s="50"/>
      <c r="CB402" s="57"/>
      <c r="CC402" s="58">
        <v>10</v>
      </c>
      <c r="CD402" s="58">
        <v>10</v>
      </c>
      <c r="CE402" s="58">
        <v>10</v>
      </c>
      <c r="CF402" s="58">
        <v>10</v>
      </c>
      <c r="CG402" s="58">
        <v>10</v>
      </c>
      <c r="CH402" s="58">
        <v>10</v>
      </c>
      <c r="CI402" s="56"/>
      <c r="CJ402" s="59"/>
      <c r="CK402" s="59"/>
      <c r="CL402" s="59"/>
      <c r="CM402" s="59"/>
      <c r="CN402" s="59"/>
      <c r="CO402" s="59"/>
      <c r="CP402" s="60"/>
      <c r="CQ402" s="61"/>
      <c r="CR402" s="61"/>
      <c r="CS402" s="61"/>
      <c r="CT402" s="61"/>
      <c r="CU402" s="61"/>
      <c r="CV402" s="61"/>
      <c r="CW402" s="62"/>
      <c r="CX402" s="63"/>
      <c r="CY402" s="63"/>
      <c r="CZ402" s="63"/>
      <c r="DA402" s="63"/>
      <c r="DB402" s="63"/>
      <c r="DC402" s="63"/>
      <c r="DD402" s="64"/>
      <c r="DE402" s="65"/>
      <c r="DF402" s="65"/>
      <c r="DG402" s="65"/>
      <c r="DH402" s="65"/>
      <c r="DI402" s="65"/>
      <c r="DJ402" s="65"/>
      <c r="DK402" s="87" t="s">
        <v>1420</v>
      </c>
      <c r="DL402" s="62"/>
      <c r="DM402" s="67"/>
      <c r="DN402" s="67"/>
      <c r="DO402" s="67"/>
      <c r="DP402" s="67"/>
      <c r="DQ402" s="67"/>
      <c r="DR402" s="67"/>
      <c r="DS402" s="68"/>
    </row>
    <row r="403" spans="1:123" x14ac:dyDescent="0.3">
      <c r="A403" s="171" t="s">
        <v>424</v>
      </c>
      <c r="B403" s="40" t="s">
        <v>1214</v>
      </c>
      <c r="C403" s="40" t="s">
        <v>1215</v>
      </c>
      <c r="D403" s="278" t="s">
        <v>1235</v>
      </c>
      <c r="E403" s="278" t="s">
        <v>1190</v>
      </c>
      <c r="F403" s="40" t="s">
        <v>1236</v>
      </c>
      <c r="G403" s="40" t="s">
        <v>1427</v>
      </c>
      <c r="H403" s="40" t="s">
        <v>1036</v>
      </c>
      <c r="I403" s="43">
        <v>0</v>
      </c>
      <c r="J403" s="43">
        <v>0</v>
      </c>
      <c r="K403" s="43">
        <v>0</v>
      </c>
      <c r="L403" s="43">
        <v>0</v>
      </c>
      <c r="M403" s="43">
        <v>0</v>
      </c>
      <c r="N403" s="43">
        <v>0</v>
      </c>
      <c r="O403" s="43">
        <f>N403*[3]Parameters!$B$40</f>
        <v>0</v>
      </c>
      <c r="P403" s="43">
        <v>0</v>
      </c>
      <c r="Q403" s="43">
        <v>0</v>
      </c>
      <c r="R403" s="43">
        <v>0</v>
      </c>
      <c r="S403" s="43">
        <v>0</v>
      </c>
      <c r="T403" s="43">
        <v>0</v>
      </c>
      <c r="U403" s="43">
        <v>0</v>
      </c>
      <c r="V403" s="43">
        <v>0</v>
      </c>
      <c r="W403" s="43">
        <v>0</v>
      </c>
      <c r="X403" s="43">
        <v>0</v>
      </c>
      <c r="Y403" s="43">
        <v>0</v>
      </c>
      <c r="Z403" s="43">
        <v>0</v>
      </c>
      <c r="AA403" s="43">
        <v>0</v>
      </c>
      <c r="AB403" s="43">
        <v>0</v>
      </c>
      <c r="AC403" s="43">
        <v>0</v>
      </c>
      <c r="AD403" s="43">
        <v>0</v>
      </c>
      <c r="AE403" s="44">
        <f>[3]Parameters!$B$38</f>
        <v>0.05</v>
      </c>
      <c r="AF403" s="44"/>
      <c r="AG403" s="44">
        <v>30</v>
      </c>
      <c r="AH403" s="44">
        <v>40</v>
      </c>
      <c r="AI403" s="46">
        <v>31.536000000000001</v>
      </c>
      <c r="AJ403" s="46" t="s">
        <v>1213</v>
      </c>
      <c r="AK403" s="46" t="s">
        <v>907</v>
      </c>
      <c r="AL403" s="46"/>
      <c r="AM403" s="47"/>
      <c r="AN403" s="47"/>
      <c r="AO403" s="47"/>
      <c r="AP403" s="47"/>
      <c r="AQ403" s="47"/>
      <c r="AR403" s="47"/>
      <c r="AS403" s="48"/>
      <c r="AT403" s="48"/>
      <c r="AU403" s="48"/>
      <c r="AV403" s="49"/>
      <c r="AW403" s="49"/>
      <c r="AX403" s="49"/>
      <c r="AY403" s="50" t="s">
        <v>841</v>
      </c>
      <c r="AZ403" s="50"/>
      <c r="BA403" s="50"/>
      <c r="BB403" s="51"/>
      <c r="BC403" s="51"/>
      <c r="BD403" s="51"/>
      <c r="BE403" s="51"/>
      <c r="BF403" s="51"/>
      <c r="BG403" s="51"/>
      <c r="BH403" s="52"/>
      <c r="BI403" s="52"/>
      <c r="BJ403" s="52"/>
      <c r="BK403" s="52"/>
      <c r="BL403" s="53"/>
      <c r="BM403" s="54"/>
      <c r="BN403" s="55"/>
      <c r="BO403" s="44"/>
      <c r="BP403" s="44"/>
      <c r="BQ403" s="44"/>
      <c r="BR403" s="44"/>
      <c r="BS403" s="44"/>
      <c r="BT403" s="44"/>
      <c r="BU403" s="56"/>
      <c r="BV403" s="50"/>
      <c r="BW403" s="50"/>
      <c r="BX403" s="50"/>
      <c r="BY403" s="50"/>
      <c r="BZ403" s="50"/>
      <c r="CA403" s="50"/>
      <c r="CB403" s="57"/>
      <c r="CC403" s="58">
        <v>10</v>
      </c>
      <c r="CD403" s="58">
        <v>10</v>
      </c>
      <c r="CE403" s="58">
        <v>10</v>
      </c>
      <c r="CF403" s="58">
        <v>10</v>
      </c>
      <c r="CG403" s="58">
        <v>10</v>
      </c>
      <c r="CH403" s="58">
        <v>10</v>
      </c>
      <c r="CI403" s="56"/>
      <c r="CJ403" s="59"/>
      <c r="CK403" s="59"/>
      <c r="CL403" s="59"/>
      <c r="CM403" s="59"/>
      <c r="CN403" s="59"/>
      <c r="CO403" s="59"/>
      <c r="CP403" s="60"/>
      <c r="CQ403" s="61"/>
      <c r="CR403" s="61"/>
      <c r="CS403" s="61"/>
      <c r="CT403" s="61"/>
      <c r="CU403" s="61"/>
      <c r="CV403" s="61"/>
      <c r="CW403" s="62"/>
      <c r="CX403" s="63"/>
      <c r="CY403" s="63"/>
      <c r="CZ403" s="63"/>
      <c r="DA403" s="63"/>
      <c r="DB403" s="63"/>
      <c r="DC403" s="63"/>
      <c r="DD403" s="64"/>
      <c r="DE403" s="65"/>
      <c r="DF403" s="65"/>
      <c r="DG403" s="65"/>
      <c r="DH403" s="65"/>
      <c r="DI403" s="65"/>
      <c r="DJ403" s="65"/>
      <c r="DK403" s="66" t="s">
        <v>1420</v>
      </c>
      <c r="DL403" s="62"/>
      <c r="DM403" s="67"/>
      <c r="DN403" s="67"/>
      <c r="DO403" s="67"/>
      <c r="DP403" s="67"/>
      <c r="DQ403" s="67"/>
      <c r="DR403" s="67"/>
      <c r="DS403" s="68"/>
    </row>
    <row r="404" spans="1:123" x14ac:dyDescent="0.3">
      <c r="A404" s="156" t="s">
        <v>425</v>
      </c>
      <c r="B404" s="69" t="s">
        <v>1214</v>
      </c>
      <c r="C404" s="69" t="s">
        <v>1222</v>
      </c>
      <c r="D404" s="69" t="s">
        <v>1216</v>
      </c>
      <c r="E404" s="69" t="s">
        <v>1215</v>
      </c>
      <c r="F404" s="69" t="s">
        <v>672</v>
      </c>
      <c r="G404" s="70" t="s">
        <v>1428</v>
      </c>
      <c r="H404" s="157" t="s">
        <v>1036</v>
      </c>
      <c r="I404" s="42">
        <v>135.57</v>
      </c>
      <c r="J404" s="71">
        <v>135.57</v>
      </c>
      <c r="K404" s="71">
        <v>135.57</v>
      </c>
      <c r="L404" s="71">
        <v>135.57</v>
      </c>
      <c r="M404" s="71">
        <v>135.57</v>
      </c>
      <c r="N404" s="71">
        <v>135.57</v>
      </c>
      <c r="O404" s="71">
        <v>135.57</v>
      </c>
      <c r="P404" s="72">
        <v>0</v>
      </c>
      <c r="Q404" s="45">
        <v>5.42</v>
      </c>
      <c r="R404" s="71">
        <v>5.42</v>
      </c>
      <c r="S404" s="71">
        <v>5.42</v>
      </c>
      <c r="T404" s="71">
        <v>5.42</v>
      </c>
      <c r="U404" s="71">
        <v>5.42</v>
      </c>
      <c r="V404" s="71">
        <v>5.42</v>
      </c>
      <c r="W404" s="71">
        <v>5.42</v>
      </c>
      <c r="X404" s="45">
        <v>0.01</v>
      </c>
      <c r="Y404" s="71">
        <v>0.01</v>
      </c>
      <c r="Z404" s="71">
        <v>0.01</v>
      </c>
      <c r="AA404" s="71">
        <v>0.01</v>
      </c>
      <c r="AB404" s="71">
        <v>0.01</v>
      </c>
      <c r="AC404" s="71">
        <v>0.01</v>
      </c>
      <c r="AD404" s="71">
        <v>0.01</v>
      </c>
      <c r="AE404" s="44">
        <f>[3]Parameters!$B$38</f>
        <v>0.05</v>
      </c>
      <c r="AF404" s="72">
        <v>0</v>
      </c>
      <c r="AG404" s="72">
        <v>20</v>
      </c>
      <c r="AH404" s="72">
        <v>20</v>
      </c>
      <c r="AI404" s="73">
        <v>31.536000000000001</v>
      </c>
      <c r="AJ404" s="73" t="s">
        <v>1213</v>
      </c>
      <c r="AK404" s="73" t="s">
        <v>907</v>
      </c>
      <c r="AL404" s="73"/>
      <c r="AM404" s="74"/>
      <c r="AN404" s="74"/>
      <c r="AO404" s="74"/>
      <c r="AP404" s="74"/>
      <c r="AQ404" s="74"/>
      <c r="AR404" s="74"/>
      <c r="AS404" s="75"/>
      <c r="AT404" s="75"/>
      <c r="AU404" s="75"/>
      <c r="AV404" s="76"/>
      <c r="AW404" s="76"/>
      <c r="AX404" s="76"/>
      <c r="AY404" s="77" t="s">
        <v>841</v>
      </c>
      <c r="AZ404" s="77"/>
      <c r="BA404" s="77"/>
      <c r="BB404" s="77"/>
      <c r="BC404" s="77"/>
      <c r="BD404" s="77"/>
      <c r="BE404" s="77"/>
      <c r="BF404" s="77"/>
      <c r="BG404" s="77"/>
      <c r="BH404" s="78"/>
      <c r="BI404" s="78"/>
      <c r="BJ404" s="78"/>
      <c r="BK404" s="78"/>
      <c r="BL404" s="79"/>
      <c r="BM404" s="80"/>
      <c r="BN404" s="81">
        <v>0</v>
      </c>
      <c r="BO404" s="72"/>
      <c r="BP404" s="72"/>
      <c r="BQ404" s="72"/>
      <c r="BR404" s="72"/>
      <c r="BS404" s="72"/>
      <c r="BT404" s="72"/>
      <c r="BU404" s="56">
        <f t="shared" si="34"/>
        <v>0</v>
      </c>
      <c r="BV404" s="77"/>
      <c r="BW404" s="77"/>
      <c r="BX404" s="77"/>
      <c r="BY404" s="77"/>
      <c r="BZ404" s="77"/>
      <c r="CA404" s="77"/>
      <c r="CB404" s="57">
        <v>100</v>
      </c>
      <c r="CC404" s="82">
        <v>100</v>
      </c>
      <c r="CD404" s="82">
        <v>100</v>
      </c>
      <c r="CE404" s="82">
        <v>100</v>
      </c>
      <c r="CF404" s="82">
        <v>100</v>
      </c>
      <c r="CG404" s="82">
        <v>100</v>
      </c>
      <c r="CH404" s="82">
        <v>100</v>
      </c>
      <c r="CI404" s="56"/>
      <c r="CJ404" s="83"/>
      <c r="CK404" s="83"/>
      <c r="CL404" s="83"/>
      <c r="CM404" s="83"/>
      <c r="CN404" s="83"/>
      <c r="CO404" s="83"/>
      <c r="CP404" s="60"/>
      <c r="CQ404" s="84"/>
      <c r="CR404" s="84"/>
      <c r="CS404" s="84"/>
      <c r="CT404" s="84"/>
      <c r="CU404" s="84"/>
      <c r="CV404" s="84"/>
      <c r="CW404" s="62"/>
      <c r="CX404" s="85"/>
      <c r="CY404" s="85"/>
      <c r="CZ404" s="85"/>
      <c r="DA404" s="85"/>
      <c r="DB404" s="85"/>
      <c r="DC404" s="85"/>
      <c r="DD404" s="64"/>
      <c r="DE404" s="86"/>
      <c r="DF404" s="86"/>
      <c r="DG404" s="86"/>
      <c r="DH404" s="86"/>
      <c r="DI404" s="86"/>
      <c r="DJ404" s="86"/>
      <c r="DK404" s="87" t="s">
        <v>1266</v>
      </c>
      <c r="DL404" s="62"/>
      <c r="DM404" s="88"/>
      <c r="DN404" s="88"/>
      <c r="DO404" s="88"/>
      <c r="DP404" s="88"/>
      <c r="DQ404" s="88"/>
      <c r="DR404" s="88"/>
      <c r="DS404" s="68"/>
    </row>
    <row r="405" spans="1:123" ht="15" thickBot="1" x14ac:dyDescent="0.35">
      <c r="A405" s="174" t="s">
        <v>426</v>
      </c>
      <c r="B405" s="175" t="s">
        <v>1214</v>
      </c>
      <c r="C405" s="175" t="s">
        <v>1222</v>
      </c>
      <c r="D405" s="175" t="s">
        <v>1216</v>
      </c>
      <c r="E405" s="175" t="s">
        <v>1215</v>
      </c>
      <c r="F405" s="175" t="s">
        <v>845</v>
      </c>
      <c r="G405" s="176" t="s">
        <v>1429</v>
      </c>
      <c r="H405" s="177" t="s">
        <v>1036</v>
      </c>
      <c r="I405" s="42">
        <v>135.57</v>
      </c>
      <c r="J405" s="43">
        <v>135.57</v>
      </c>
      <c r="K405" s="43">
        <v>135.57</v>
      </c>
      <c r="L405" s="43">
        <v>135.57</v>
      </c>
      <c r="M405" s="43">
        <v>135.57</v>
      </c>
      <c r="N405" s="43">
        <v>135.57</v>
      </c>
      <c r="O405" s="43">
        <v>135.57</v>
      </c>
      <c r="P405" s="44">
        <v>0</v>
      </c>
      <c r="Q405" s="45">
        <v>5.42</v>
      </c>
      <c r="R405" s="43">
        <v>5.42</v>
      </c>
      <c r="S405" s="43">
        <v>5.42</v>
      </c>
      <c r="T405" s="43">
        <v>5.42</v>
      </c>
      <c r="U405" s="43">
        <v>5.42</v>
      </c>
      <c r="V405" s="43">
        <v>5.42</v>
      </c>
      <c r="W405" s="43">
        <v>5.42</v>
      </c>
      <c r="X405" s="45">
        <v>0.01</v>
      </c>
      <c r="Y405" s="43">
        <v>0.01</v>
      </c>
      <c r="Z405" s="43">
        <v>0.01</v>
      </c>
      <c r="AA405" s="43">
        <v>0.01</v>
      </c>
      <c r="AB405" s="43">
        <v>0.01</v>
      </c>
      <c r="AC405" s="43">
        <v>0.01</v>
      </c>
      <c r="AD405" s="43">
        <v>0.01</v>
      </c>
      <c r="AE405" s="44">
        <f>[3]Parameters!$B$38</f>
        <v>0.05</v>
      </c>
      <c r="AF405" s="44">
        <v>0</v>
      </c>
      <c r="AG405" s="44">
        <v>20</v>
      </c>
      <c r="AH405" s="44">
        <v>20</v>
      </c>
      <c r="AI405" s="46">
        <v>31.536000000000001</v>
      </c>
      <c r="AJ405" s="46" t="s">
        <v>1213</v>
      </c>
      <c r="AK405" s="46" t="s">
        <v>907</v>
      </c>
      <c r="AL405" s="46"/>
      <c r="AM405" s="47"/>
      <c r="AN405" s="47"/>
      <c r="AO405" s="47"/>
      <c r="AP405" s="47"/>
      <c r="AQ405" s="47"/>
      <c r="AR405" s="47"/>
      <c r="AS405" s="48"/>
      <c r="AT405" s="48"/>
      <c r="AU405" s="48"/>
      <c r="AV405" s="49"/>
      <c r="AW405" s="49"/>
      <c r="AX405" s="49"/>
      <c r="AY405" s="50" t="s">
        <v>841</v>
      </c>
      <c r="AZ405" s="50"/>
      <c r="BA405" s="50"/>
      <c r="BB405" s="51"/>
      <c r="BC405" s="51"/>
      <c r="BD405" s="51"/>
      <c r="BE405" s="51"/>
      <c r="BF405" s="51"/>
      <c r="BG405" s="51"/>
      <c r="BH405" s="52"/>
      <c r="BI405" s="52"/>
      <c r="BJ405" s="52"/>
      <c r="BK405" s="52"/>
      <c r="BL405" s="53"/>
      <c r="BM405" s="54"/>
      <c r="BN405" s="55">
        <v>9</v>
      </c>
      <c r="BO405" s="44">
        <v>2.25</v>
      </c>
      <c r="BP405" s="44">
        <v>2.25</v>
      </c>
      <c r="BQ405" s="44">
        <v>2.25</v>
      </c>
      <c r="BR405" s="44">
        <v>2.25</v>
      </c>
      <c r="BS405" s="44"/>
      <c r="BT405" s="44"/>
      <c r="BU405" s="56">
        <f t="shared" si="34"/>
        <v>0</v>
      </c>
      <c r="BV405" s="50"/>
      <c r="BW405" s="50"/>
      <c r="BX405" s="50"/>
      <c r="BY405" s="50"/>
      <c r="BZ405" s="50"/>
      <c r="CA405" s="50"/>
      <c r="CB405" s="57">
        <v>100</v>
      </c>
      <c r="CC405" s="58">
        <v>100</v>
      </c>
      <c r="CD405" s="58">
        <v>100</v>
      </c>
      <c r="CE405" s="58">
        <v>100</v>
      </c>
      <c r="CF405" s="58">
        <v>100</v>
      </c>
      <c r="CG405" s="58">
        <v>100</v>
      </c>
      <c r="CH405" s="58">
        <v>100</v>
      </c>
      <c r="CI405" s="56"/>
      <c r="CJ405" s="59"/>
      <c r="CK405" s="59"/>
      <c r="CL405" s="59"/>
      <c r="CM405" s="59"/>
      <c r="CN405" s="59"/>
      <c r="CO405" s="59"/>
      <c r="CP405" s="60"/>
      <c r="CQ405" s="61"/>
      <c r="CR405" s="61"/>
      <c r="CS405" s="61"/>
      <c r="CT405" s="61"/>
      <c r="CU405" s="61"/>
      <c r="CV405" s="61"/>
      <c r="CW405" s="62"/>
      <c r="CX405" s="63"/>
      <c r="CY405" s="63"/>
      <c r="CZ405" s="63"/>
      <c r="DA405" s="63"/>
      <c r="DB405" s="63"/>
      <c r="DC405" s="63"/>
      <c r="DD405" s="64"/>
      <c r="DE405" s="65"/>
      <c r="DF405" s="65"/>
      <c r="DG405" s="65"/>
      <c r="DH405" s="65"/>
      <c r="DI405" s="65"/>
      <c r="DJ405" s="65"/>
      <c r="DK405" s="66" t="s">
        <v>1266</v>
      </c>
      <c r="DL405" s="62"/>
      <c r="DM405" s="67"/>
      <c r="DN405" s="67"/>
      <c r="DO405" s="67"/>
      <c r="DP405" s="67"/>
      <c r="DQ405" s="67"/>
      <c r="DR405" s="67"/>
      <c r="DS405" s="68"/>
    </row>
    <row r="406" spans="1:123" x14ac:dyDescent="0.3">
      <c r="A406" s="69" t="s">
        <v>427</v>
      </c>
      <c r="B406" s="69" t="s">
        <v>832</v>
      </c>
      <c r="C406" s="69" t="s">
        <v>1222</v>
      </c>
      <c r="D406" s="69" t="s">
        <v>834</v>
      </c>
      <c r="E406" s="69" t="s">
        <v>1430</v>
      </c>
      <c r="F406" s="69" t="s">
        <v>1431</v>
      </c>
      <c r="G406" s="70" t="s">
        <v>1432</v>
      </c>
      <c r="H406" s="70" t="s">
        <v>1036</v>
      </c>
      <c r="I406" s="42">
        <v>50</v>
      </c>
      <c r="J406" s="71">
        <v>50</v>
      </c>
      <c r="K406" s="71">
        <v>50</v>
      </c>
      <c r="L406" s="71">
        <v>50</v>
      </c>
      <c r="M406" s="71">
        <v>50</v>
      </c>
      <c r="N406" s="71">
        <v>50</v>
      </c>
      <c r="O406" s="71">
        <v>50</v>
      </c>
      <c r="P406" s="72">
        <v>0</v>
      </c>
      <c r="Q406" s="45">
        <v>1</v>
      </c>
      <c r="R406" s="71">
        <v>1</v>
      </c>
      <c r="S406" s="71">
        <v>1</v>
      </c>
      <c r="T406" s="71">
        <v>1</v>
      </c>
      <c r="U406" s="71">
        <v>1</v>
      </c>
      <c r="V406" s="71">
        <v>1</v>
      </c>
      <c r="W406" s="71">
        <v>1</v>
      </c>
      <c r="X406" s="45">
        <v>0</v>
      </c>
      <c r="Y406" s="71">
        <v>0</v>
      </c>
      <c r="Z406" s="71">
        <v>0</v>
      </c>
      <c r="AA406" s="71">
        <v>0</v>
      </c>
      <c r="AB406" s="71">
        <v>0</v>
      </c>
      <c r="AC406" s="71">
        <v>0</v>
      </c>
      <c r="AD406" s="71">
        <v>0</v>
      </c>
      <c r="AE406" s="44">
        <f>[3]Parameters!$B$38</f>
        <v>0.05</v>
      </c>
      <c r="AF406" s="72">
        <v>0</v>
      </c>
      <c r="AG406" s="72">
        <v>12</v>
      </c>
      <c r="AH406" s="72">
        <v>12</v>
      </c>
      <c r="AI406" s="73">
        <f>1.5*3.6</f>
        <v>5.4</v>
      </c>
      <c r="AJ406" s="73" t="s">
        <v>839</v>
      </c>
      <c r="AK406" s="73" t="s">
        <v>851</v>
      </c>
      <c r="AL406" s="73"/>
      <c r="AM406" s="74"/>
      <c r="AN406" s="74"/>
      <c r="AO406" s="74"/>
      <c r="AP406" s="74"/>
      <c r="AQ406" s="74"/>
      <c r="AR406" s="74"/>
      <c r="AS406" s="75"/>
      <c r="AT406" s="75"/>
      <c r="AU406" s="75"/>
      <c r="AV406" s="76"/>
      <c r="AW406" s="76"/>
      <c r="AX406" s="76"/>
      <c r="AY406" s="77" t="s">
        <v>841</v>
      </c>
      <c r="AZ406" s="77"/>
      <c r="BA406" s="77"/>
      <c r="BB406" s="77"/>
      <c r="BC406" s="77"/>
      <c r="BD406" s="77"/>
      <c r="BE406" s="77"/>
      <c r="BF406" s="77"/>
      <c r="BG406" s="77"/>
      <c r="BH406" s="78"/>
      <c r="BI406" s="78"/>
      <c r="BJ406" s="78"/>
      <c r="BK406" s="78"/>
      <c r="BL406" s="79"/>
      <c r="BM406" s="80"/>
      <c r="BN406" s="81">
        <v>45</v>
      </c>
      <c r="BO406" s="72">
        <v>20</v>
      </c>
      <c r="BP406" s="72">
        <v>15</v>
      </c>
      <c r="BQ406" s="72">
        <v>10</v>
      </c>
      <c r="BR406" s="72"/>
      <c r="BS406" s="72"/>
      <c r="BT406" s="72"/>
      <c r="BU406" s="56">
        <f t="shared" si="34"/>
        <v>0</v>
      </c>
      <c r="BV406" s="77"/>
      <c r="BW406" s="77"/>
      <c r="BX406" s="77"/>
      <c r="BY406" s="77"/>
      <c r="BZ406" s="77"/>
      <c r="CA406" s="77"/>
      <c r="CB406" s="57">
        <v>100</v>
      </c>
      <c r="CC406" s="82">
        <v>100</v>
      </c>
      <c r="CD406" s="82">
        <v>100</v>
      </c>
      <c r="CE406" s="82">
        <v>100</v>
      </c>
      <c r="CF406" s="82">
        <v>100</v>
      </c>
      <c r="CG406" s="82">
        <v>100</v>
      </c>
      <c r="CH406" s="82">
        <v>100</v>
      </c>
      <c r="CI406" s="56"/>
      <c r="CJ406" s="83"/>
      <c r="CK406" s="83"/>
      <c r="CL406" s="83"/>
      <c r="CM406" s="83"/>
      <c r="CN406" s="83"/>
      <c r="CO406" s="83"/>
      <c r="CP406" s="60"/>
      <c r="CQ406" s="84"/>
      <c r="CR406" s="84"/>
      <c r="CS406" s="84"/>
      <c r="CT406" s="84"/>
      <c r="CU406" s="84"/>
      <c r="CV406" s="84"/>
      <c r="CW406" s="62"/>
      <c r="CX406" s="85"/>
      <c r="CY406" s="85"/>
      <c r="CZ406" s="85"/>
      <c r="DA406" s="85"/>
      <c r="DB406" s="85"/>
      <c r="DC406" s="85"/>
      <c r="DD406" s="64"/>
      <c r="DE406" s="86"/>
      <c r="DF406" s="86"/>
      <c r="DG406" s="86"/>
      <c r="DH406" s="86"/>
      <c r="DI406" s="86"/>
      <c r="DJ406" s="86"/>
      <c r="DK406" s="87" t="s">
        <v>884</v>
      </c>
      <c r="DL406" s="62">
        <v>500</v>
      </c>
      <c r="DM406" s="88">
        <v>500</v>
      </c>
      <c r="DN406" s="88">
        <v>500</v>
      </c>
      <c r="DO406" s="88">
        <v>500</v>
      </c>
      <c r="DP406" s="88">
        <v>500</v>
      </c>
      <c r="DQ406" s="88">
        <v>500</v>
      </c>
      <c r="DR406" s="88">
        <v>500</v>
      </c>
      <c r="DS406" s="68"/>
    </row>
    <row r="407" spans="1:123" x14ac:dyDescent="0.3">
      <c r="A407" s="40" t="s">
        <v>428</v>
      </c>
      <c r="B407" s="40" t="s">
        <v>832</v>
      </c>
      <c r="C407" s="40" t="s">
        <v>1222</v>
      </c>
      <c r="D407" s="40" t="s">
        <v>834</v>
      </c>
      <c r="E407" s="40" t="s">
        <v>1430</v>
      </c>
      <c r="F407" s="40" t="s">
        <v>1431</v>
      </c>
      <c r="G407" s="41" t="s">
        <v>1433</v>
      </c>
      <c r="H407" s="41" t="s">
        <v>1036</v>
      </c>
      <c r="I407" s="42">
        <v>85</v>
      </c>
      <c r="J407" s="43">
        <v>85</v>
      </c>
      <c r="K407" s="43">
        <v>85</v>
      </c>
      <c r="L407" s="43">
        <v>85</v>
      </c>
      <c r="M407" s="43">
        <v>85</v>
      </c>
      <c r="N407" s="43">
        <v>85</v>
      </c>
      <c r="O407" s="43">
        <v>85</v>
      </c>
      <c r="P407" s="44">
        <v>0</v>
      </c>
      <c r="Q407" s="45">
        <v>7</v>
      </c>
      <c r="R407" s="43">
        <v>7</v>
      </c>
      <c r="S407" s="43">
        <v>7</v>
      </c>
      <c r="T407" s="43">
        <v>7</v>
      </c>
      <c r="U407" s="43">
        <v>7</v>
      </c>
      <c r="V407" s="43">
        <v>7</v>
      </c>
      <c r="W407" s="43">
        <v>7</v>
      </c>
      <c r="X407" s="45">
        <v>0</v>
      </c>
      <c r="Y407" s="43">
        <v>0</v>
      </c>
      <c r="Z407" s="43">
        <v>0</v>
      </c>
      <c r="AA407" s="43">
        <v>0</v>
      </c>
      <c r="AB407" s="43">
        <v>0</v>
      </c>
      <c r="AC407" s="43">
        <v>0</v>
      </c>
      <c r="AD407" s="43">
        <v>0</v>
      </c>
      <c r="AE407" s="44">
        <f>[3]Parameters!$B$38</f>
        <v>0.05</v>
      </c>
      <c r="AF407" s="44">
        <v>0</v>
      </c>
      <c r="AG407" s="44">
        <v>12</v>
      </c>
      <c r="AH407" s="44">
        <v>12</v>
      </c>
      <c r="AI407" s="46">
        <f t="shared" ref="AI407:AI426" si="51">1.5*3.6</f>
        <v>5.4</v>
      </c>
      <c r="AJ407" s="46" t="s">
        <v>839</v>
      </c>
      <c r="AK407" s="46" t="s">
        <v>851</v>
      </c>
      <c r="AL407" s="46"/>
      <c r="AM407" s="47"/>
      <c r="AN407" s="47"/>
      <c r="AO407" s="47"/>
      <c r="AP407" s="47"/>
      <c r="AQ407" s="47"/>
      <c r="AR407" s="47"/>
      <c r="AS407" s="48"/>
      <c r="AT407" s="48"/>
      <c r="AU407" s="48"/>
      <c r="AV407" s="49"/>
      <c r="AW407" s="49"/>
      <c r="AX407" s="49"/>
      <c r="AY407" s="50" t="s">
        <v>841</v>
      </c>
      <c r="AZ407" s="50"/>
      <c r="BA407" s="50"/>
      <c r="BB407" s="51"/>
      <c r="BC407" s="51"/>
      <c r="BD407" s="51"/>
      <c r="BE407" s="51"/>
      <c r="BF407" s="51"/>
      <c r="BG407" s="51"/>
      <c r="BH407" s="52"/>
      <c r="BI407" s="52"/>
      <c r="BJ407" s="52"/>
      <c r="BK407" s="52"/>
      <c r="BL407" s="53"/>
      <c r="BM407" s="54"/>
      <c r="BN407" s="55">
        <v>9</v>
      </c>
      <c r="BO407" s="44">
        <v>5</v>
      </c>
      <c r="BP407" s="44">
        <v>3</v>
      </c>
      <c r="BQ407" s="44">
        <v>1</v>
      </c>
      <c r="BR407" s="44"/>
      <c r="BS407" s="44"/>
      <c r="BT407" s="44"/>
      <c r="BU407" s="56">
        <f t="shared" si="34"/>
        <v>0</v>
      </c>
      <c r="BV407" s="50"/>
      <c r="BW407" s="50"/>
      <c r="BX407" s="50"/>
      <c r="BY407" s="50"/>
      <c r="BZ407" s="50"/>
      <c r="CA407" s="50"/>
      <c r="CB407" s="57">
        <v>9</v>
      </c>
      <c r="CC407" s="58">
        <v>100</v>
      </c>
      <c r="CD407" s="58">
        <v>100</v>
      </c>
      <c r="CE407" s="58">
        <v>100</v>
      </c>
      <c r="CF407" s="58">
        <v>100</v>
      </c>
      <c r="CG407" s="58">
        <v>100</v>
      </c>
      <c r="CH407" s="58">
        <v>100</v>
      </c>
      <c r="CI407" s="56"/>
      <c r="CJ407" s="59"/>
      <c r="CK407" s="59"/>
      <c r="CL407" s="59"/>
      <c r="CM407" s="59"/>
      <c r="CN407" s="59"/>
      <c r="CO407" s="59"/>
      <c r="CP407" s="60"/>
      <c r="CQ407" s="61"/>
      <c r="CR407" s="61"/>
      <c r="CS407" s="61"/>
      <c r="CT407" s="61"/>
      <c r="CU407" s="61"/>
      <c r="CV407" s="61"/>
      <c r="CW407" s="62"/>
      <c r="CX407" s="63"/>
      <c r="CY407" s="63"/>
      <c r="CZ407" s="63"/>
      <c r="DA407" s="63"/>
      <c r="DB407" s="63"/>
      <c r="DC407" s="63"/>
      <c r="DD407" s="64"/>
      <c r="DE407" s="65"/>
      <c r="DF407" s="65"/>
      <c r="DG407" s="65"/>
      <c r="DH407" s="65"/>
      <c r="DI407" s="65"/>
      <c r="DJ407" s="65"/>
      <c r="DK407" s="66" t="s">
        <v>884</v>
      </c>
      <c r="DL407" s="62">
        <v>500</v>
      </c>
      <c r="DM407" s="67">
        <v>500</v>
      </c>
      <c r="DN407" s="67">
        <v>500</v>
      </c>
      <c r="DO407" s="67">
        <v>500</v>
      </c>
      <c r="DP407" s="67">
        <v>500</v>
      </c>
      <c r="DQ407" s="67">
        <v>500</v>
      </c>
      <c r="DR407" s="67">
        <v>500</v>
      </c>
      <c r="DS407" s="68"/>
    </row>
    <row r="408" spans="1:123" x14ac:dyDescent="0.3">
      <c r="A408" s="69" t="s">
        <v>429</v>
      </c>
      <c r="B408" s="69" t="s">
        <v>832</v>
      </c>
      <c r="C408" s="69" t="s">
        <v>1222</v>
      </c>
      <c r="D408" s="69" t="s">
        <v>834</v>
      </c>
      <c r="E408" s="69" t="s">
        <v>1430</v>
      </c>
      <c r="F408" s="69" t="s">
        <v>1431</v>
      </c>
      <c r="G408" s="70" t="s">
        <v>1434</v>
      </c>
      <c r="H408" s="70" t="s">
        <v>1036</v>
      </c>
      <c r="I408" s="42">
        <v>0</v>
      </c>
      <c r="J408" s="71">
        <v>0</v>
      </c>
      <c r="K408" s="71">
        <v>0</v>
      </c>
      <c r="L408" s="71">
        <v>0</v>
      </c>
      <c r="M408" s="71">
        <v>0</v>
      </c>
      <c r="N408" s="71">
        <v>0</v>
      </c>
      <c r="O408" s="71">
        <v>0</v>
      </c>
      <c r="P408" s="72">
        <v>0</v>
      </c>
      <c r="Q408" s="45">
        <v>10</v>
      </c>
      <c r="R408" s="71">
        <v>10</v>
      </c>
      <c r="S408" s="71">
        <v>10</v>
      </c>
      <c r="T408" s="71">
        <v>10</v>
      </c>
      <c r="U408" s="71">
        <v>10</v>
      </c>
      <c r="V408" s="71">
        <v>10</v>
      </c>
      <c r="W408" s="71">
        <v>10</v>
      </c>
      <c r="X408" s="45">
        <v>0</v>
      </c>
      <c r="Y408" s="71">
        <v>0</v>
      </c>
      <c r="Z408" s="71">
        <v>0</v>
      </c>
      <c r="AA408" s="71">
        <v>0</v>
      </c>
      <c r="AB408" s="71">
        <v>0</v>
      </c>
      <c r="AC408" s="71">
        <v>0</v>
      </c>
      <c r="AD408" s="71">
        <v>0</v>
      </c>
      <c r="AE408" s="44">
        <f>[3]Parameters!$B$38</f>
        <v>0.05</v>
      </c>
      <c r="AF408" s="72">
        <v>0</v>
      </c>
      <c r="AG408" s="72">
        <v>40</v>
      </c>
      <c r="AH408" s="72">
        <v>40</v>
      </c>
      <c r="AI408" s="73">
        <f t="shared" si="51"/>
        <v>5.4</v>
      </c>
      <c r="AJ408" s="73" t="s">
        <v>839</v>
      </c>
      <c r="AK408" s="73" t="s">
        <v>851</v>
      </c>
      <c r="AL408" s="73"/>
      <c r="AM408" s="74"/>
      <c r="AN408" s="74"/>
      <c r="AO408" s="74"/>
      <c r="AP408" s="74"/>
      <c r="AQ408" s="74"/>
      <c r="AR408" s="74"/>
      <c r="AS408" s="75"/>
      <c r="AT408" s="75"/>
      <c r="AU408" s="75"/>
      <c r="AV408" s="76"/>
      <c r="AW408" s="76"/>
      <c r="AX408" s="76"/>
      <c r="AY408" s="77" t="s">
        <v>841</v>
      </c>
      <c r="AZ408" s="77"/>
      <c r="BA408" s="77"/>
      <c r="BB408" s="77"/>
      <c r="BC408" s="77"/>
      <c r="BD408" s="77"/>
      <c r="BE408" s="77"/>
      <c r="BF408" s="77"/>
      <c r="BG408" s="77"/>
      <c r="BH408" s="78"/>
      <c r="BI408" s="78"/>
      <c r="BJ408" s="78"/>
      <c r="BK408" s="78"/>
      <c r="BL408" s="79"/>
      <c r="BM408" s="80"/>
      <c r="BN408" s="81">
        <v>2.5</v>
      </c>
      <c r="BO408" s="72"/>
      <c r="BP408" s="72"/>
      <c r="BQ408" s="72"/>
      <c r="BR408" s="72">
        <v>0.5</v>
      </c>
      <c r="BS408" s="72">
        <v>1</v>
      </c>
      <c r="BT408" s="72">
        <v>1</v>
      </c>
      <c r="BU408" s="56">
        <f t="shared" si="34"/>
        <v>0</v>
      </c>
      <c r="BV408" s="77"/>
      <c r="BW408" s="77"/>
      <c r="BX408" s="77"/>
      <c r="BY408" s="77"/>
      <c r="BZ408" s="77"/>
      <c r="CA408" s="77"/>
      <c r="CB408" s="57">
        <v>2.5</v>
      </c>
      <c r="CC408" s="82">
        <v>100</v>
      </c>
      <c r="CD408" s="82">
        <v>100</v>
      </c>
      <c r="CE408" s="82">
        <v>100</v>
      </c>
      <c r="CF408" s="82">
        <v>100</v>
      </c>
      <c r="CG408" s="82">
        <v>100</v>
      </c>
      <c r="CH408" s="82">
        <v>100</v>
      </c>
      <c r="CI408" s="56"/>
      <c r="CJ408" s="83"/>
      <c r="CK408" s="83"/>
      <c r="CL408" s="83"/>
      <c r="CM408" s="83"/>
      <c r="CN408" s="83"/>
      <c r="CO408" s="83"/>
      <c r="CP408" s="60"/>
      <c r="CQ408" s="84"/>
      <c r="CR408" s="84"/>
      <c r="CS408" s="84"/>
      <c r="CT408" s="84"/>
      <c r="CU408" s="84"/>
      <c r="CV408" s="84"/>
      <c r="CW408" s="62"/>
      <c r="CX408" s="85"/>
      <c r="CY408" s="85"/>
      <c r="CZ408" s="85"/>
      <c r="DA408" s="85"/>
      <c r="DB408" s="85"/>
      <c r="DC408" s="85"/>
      <c r="DD408" s="64"/>
      <c r="DE408" s="86"/>
      <c r="DF408" s="86"/>
      <c r="DG408" s="86"/>
      <c r="DH408" s="86"/>
      <c r="DI408" s="86"/>
      <c r="DJ408" s="86"/>
      <c r="DK408" s="87" t="s">
        <v>884</v>
      </c>
      <c r="DL408" s="62">
        <v>500</v>
      </c>
      <c r="DM408" s="88">
        <v>500</v>
      </c>
      <c r="DN408" s="88">
        <v>500</v>
      </c>
      <c r="DO408" s="88">
        <v>500</v>
      </c>
      <c r="DP408" s="88">
        <v>500</v>
      </c>
      <c r="DQ408" s="88">
        <v>500</v>
      </c>
      <c r="DR408" s="88">
        <v>500</v>
      </c>
      <c r="DS408" s="68"/>
    </row>
    <row r="409" spans="1:123" x14ac:dyDescent="0.3">
      <c r="A409" s="40" t="s">
        <v>430</v>
      </c>
      <c r="B409" s="40" t="s">
        <v>832</v>
      </c>
      <c r="C409" s="40" t="s">
        <v>1222</v>
      </c>
      <c r="D409" s="40" t="s">
        <v>834</v>
      </c>
      <c r="E409" s="40" t="s">
        <v>1430</v>
      </c>
      <c r="F409" s="40" t="s">
        <v>1431</v>
      </c>
      <c r="G409" s="41" t="s">
        <v>1435</v>
      </c>
      <c r="H409" s="41" t="s">
        <v>1036</v>
      </c>
      <c r="I409" s="42">
        <v>600</v>
      </c>
      <c r="J409" s="43">
        <v>550</v>
      </c>
      <c r="K409" s="43">
        <v>500</v>
      </c>
      <c r="L409" s="43">
        <v>450</v>
      </c>
      <c r="M409" s="43">
        <v>400</v>
      </c>
      <c r="N409" s="43">
        <v>350</v>
      </c>
      <c r="O409" s="43">
        <v>300</v>
      </c>
      <c r="P409" s="44">
        <v>0</v>
      </c>
      <c r="Q409" s="45">
        <v>30</v>
      </c>
      <c r="R409" s="43">
        <v>30</v>
      </c>
      <c r="S409" s="43">
        <v>30</v>
      </c>
      <c r="T409" s="43">
        <v>30</v>
      </c>
      <c r="U409" s="43">
        <v>30</v>
      </c>
      <c r="V409" s="43">
        <v>30</v>
      </c>
      <c r="W409" s="43">
        <v>30</v>
      </c>
      <c r="X409" s="45">
        <v>0</v>
      </c>
      <c r="Y409" s="43">
        <v>0</v>
      </c>
      <c r="Z409" s="43">
        <v>0</v>
      </c>
      <c r="AA409" s="43">
        <v>0</v>
      </c>
      <c r="AB409" s="43">
        <v>0</v>
      </c>
      <c r="AC409" s="43">
        <v>0</v>
      </c>
      <c r="AD409" s="43">
        <v>0</v>
      </c>
      <c r="AE409" s="44">
        <f>[3]Parameters!$B$38</f>
        <v>0.05</v>
      </c>
      <c r="AF409" s="44">
        <v>0</v>
      </c>
      <c r="AG409" s="44">
        <v>12</v>
      </c>
      <c r="AH409" s="44">
        <v>12</v>
      </c>
      <c r="AI409" s="46">
        <f t="shared" si="51"/>
        <v>5.4</v>
      </c>
      <c r="AJ409" s="46" t="s">
        <v>839</v>
      </c>
      <c r="AK409" s="46" t="s">
        <v>851</v>
      </c>
      <c r="AL409" s="46"/>
      <c r="AM409" s="47"/>
      <c r="AN409" s="47"/>
      <c r="AO409" s="47"/>
      <c r="AP409" s="47"/>
      <c r="AQ409" s="47"/>
      <c r="AR409" s="47"/>
      <c r="AS409" s="48"/>
      <c r="AT409" s="48"/>
      <c r="AU409" s="48"/>
      <c r="AV409" s="49"/>
      <c r="AW409" s="49"/>
      <c r="AX409" s="49"/>
      <c r="AY409" s="50" t="s">
        <v>841</v>
      </c>
      <c r="AZ409" s="50"/>
      <c r="BA409" s="50"/>
      <c r="BB409" s="51"/>
      <c r="BC409" s="51"/>
      <c r="BD409" s="51"/>
      <c r="BE409" s="51"/>
      <c r="BF409" s="51"/>
      <c r="BG409" s="51"/>
      <c r="BH409" s="52"/>
      <c r="BI409" s="52"/>
      <c r="BJ409" s="52"/>
      <c r="BK409" s="52"/>
      <c r="BL409" s="53"/>
      <c r="BM409" s="54"/>
      <c r="BN409" s="55">
        <v>1.5</v>
      </c>
      <c r="BO409" s="44"/>
      <c r="BP409" s="44"/>
      <c r="BQ409" s="44">
        <v>1.5</v>
      </c>
      <c r="BR409" s="44"/>
      <c r="BS409" s="44"/>
      <c r="BT409" s="44"/>
      <c r="BU409" s="56">
        <f t="shared" si="34"/>
        <v>0</v>
      </c>
      <c r="BV409" s="50"/>
      <c r="BW409" s="50"/>
      <c r="BX409" s="50"/>
      <c r="BY409" s="50"/>
      <c r="BZ409" s="50"/>
      <c r="CA409" s="50"/>
      <c r="CB409" s="57">
        <v>1.5</v>
      </c>
      <c r="CC409" s="58">
        <v>100</v>
      </c>
      <c r="CD409" s="58">
        <v>100</v>
      </c>
      <c r="CE409" s="58">
        <v>100</v>
      </c>
      <c r="CF409" s="58">
        <v>100</v>
      </c>
      <c r="CG409" s="58">
        <v>100</v>
      </c>
      <c r="CH409" s="58">
        <v>100</v>
      </c>
      <c r="CI409" s="56"/>
      <c r="CJ409" s="59"/>
      <c r="CK409" s="59"/>
      <c r="CL409" s="59"/>
      <c r="CM409" s="59"/>
      <c r="CN409" s="59"/>
      <c r="CO409" s="59"/>
      <c r="CP409" s="60"/>
      <c r="CQ409" s="61"/>
      <c r="CR409" s="61"/>
      <c r="CS409" s="61"/>
      <c r="CT409" s="61"/>
      <c r="CU409" s="61"/>
      <c r="CV409" s="61"/>
      <c r="CW409" s="62"/>
      <c r="CX409" s="63"/>
      <c r="CY409" s="63"/>
      <c r="CZ409" s="63"/>
      <c r="DA409" s="63"/>
      <c r="DB409" s="63"/>
      <c r="DC409" s="63"/>
      <c r="DD409" s="64"/>
      <c r="DE409" s="65"/>
      <c r="DF409" s="65"/>
      <c r="DG409" s="65"/>
      <c r="DH409" s="65"/>
      <c r="DI409" s="65"/>
      <c r="DJ409" s="65"/>
      <c r="DK409" s="66" t="s">
        <v>1436</v>
      </c>
      <c r="DL409" s="62">
        <v>200</v>
      </c>
      <c r="DM409" s="67">
        <v>200</v>
      </c>
      <c r="DN409" s="67">
        <v>200</v>
      </c>
      <c r="DO409" s="67">
        <v>200</v>
      </c>
      <c r="DP409" s="67">
        <v>200</v>
      </c>
      <c r="DQ409" s="67">
        <v>200</v>
      </c>
      <c r="DR409" s="67">
        <v>200</v>
      </c>
      <c r="DS409" s="68"/>
    </row>
    <row r="410" spans="1:123" x14ac:dyDescent="0.3">
      <c r="A410" s="69" t="s">
        <v>431</v>
      </c>
      <c r="B410" s="69" t="s">
        <v>832</v>
      </c>
      <c r="C410" s="69" t="s">
        <v>1222</v>
      </c>
      <c r="D410" s="69" t="s">
        <v>834</v>
      </c>
      <c r="E410" s="69" t="s">
        <v>1430</v>
      </c>
      <c r="F410" s="69" t="s">
        <v>1431</v>
      </c>
      <c r="G410" s="70" t="s">
        <v>1437</v>
      </c>
      <c r="H410" s="70" t="s">
        <v>1036</v>
      </c>
      <c r="I410" s="42">
        <v>150</v>
      </c>
      <c r="J410" s="71">
        <v>150</v>
      </c>
      <c r="K410" s="71">
        <v>150</v>
      </c>
      <c r="L410" s="71">
        <v>150</v>
      </c>
      <c r="M410" s="71">
        <v>150</v>
      </c>
      <c r="N410" s="71">
        <v>150</v>
      </c>
      <c r="O410" s="71">
        <v>150</v>
      </c>
      <c r="P410" s="72">
        <v>0</v>
      </c>
      <c r="Q410" s="45">
        <v>2</v>
      </c>
      <c r="R410" s="71">
        <v>2</v>
      </c>
      <c r="S410" s="71">
        <v>2</v>
      </c>
      <c r="T410" s="71">
        <v>2</v>
      </c>
      <c r="U410" s="71">
        <v>2</v>
      </c>
      <c r="V410" s="71">
        <v>2</v>
      </c>
      <c r="W410" s="71">
        <v>2</v>
      </c>
      <c r="X410" s="45">
        <v>0</v>
      </c>
      <c r="Y410" s="71">
        <v>0</v>
      </c>
      <c r="Z410" s="71">
        <v>0</v>
      </c>
      <c r="AA410" s="71">
        <v>0</v>
      </c>
      <c r="AB410" s="71">
        <v>0</v>
      </c>
      <c r="AC410" s="71">
        <v>0</v>
      </c>
      <c r="AD410" s="71">
        <v>0</v>
      </c>
      <c r="AE410" s="44">
        <f>[3]Parameters!$B$38</f>
        <v>0.05</v>
      </c>
      <c r="AF410" s="72">
        <v>0</v>
      </c>
      <c r="AG410" s="72">
        <v>12</v>
      </c>
      <c r="AH410" s="72">
        <v>12</v>
      </c>
      <c r="AI410" s="73">
        <f t="shared" si="51"/>
        <v>5.4</v>
      </c>
      <c r="AJ410" s="73" t="s">
        <v>839</v>
      </c>
      <c r="AK410" s="73" t="s">
        <v>851</v>
      </c>
      <c r="AL410" s="73"/>
      <c r="AM410" s="74"/>
      <c r="AN410" s="74"/>
      <c r="AO410" s="74"/>
      <c r="AP410" s="74"/>
      <c r="AQ410" s="74"/>
      <c r="AR410" s="74"/>
      <c r="AS410" s="75"/>
      <c r="AT410" s="75"/>
      <c r="AU410" s="75"/>
      <c r="AV410" s="76"/>
      <c r="AW410" s="76"/>
      <c r="AX410" s="76"/>
      <c r="AY410" s="77" t="s">
        <v>841</v>
      </c>
      <c r="AZ410" s="77"/>
      <c r="BA410" s="77"/>
      <c r="BB410" s="77"/>
      <c r="BC410" s="77"/>
      <c r="BD410" s="77"/>
      <c r="BE410" s="77"/>
      <c r="BF410" s="77"/>
      <c r="BG410" s="77"/>
      <c r="BH410" s="78"/>
      <c r="BI410" s="78"/>
      <c r="BJ410" s="78"/>
      <c r="BK410" s="78"/>
      <c r="BL410" s="79"/>
      <c r="BM410" s="80"/>
      <c r="BN410" s="81">
        <v>0</v>
      </c>
      <c r="BO410" s="72"/>
      <c r="BP410" s="72"/>
      <c r="BQ410" s="72"/>
      <c r="BR410" s="72"/>
      <c r="BS410" s="72"/>
      <c r="BT410" s="72"/>
      <c r="BU410" s="56">
        <f t="shared" si="34"/>
        <v>0</v>
      </c>
      <c r="BV410" s="77"/>
      <c r="BW410" s="77"/>
      <c r="BX410" s="77"/>
      <c r="BY410" s="77"/>
      <c r="BZ410" s="77"/>
      <c r="CA410" s="77"/>
      <c r="CB410" s="57"/>
      <c r="CC410" s="82">
        <v>100</v>
      </c>
      <c r="CD410" s="82">
        <v>100</v>
      </c>
      <c r="CE410" s="82">
        <v>100</v>
      </c>
      <c r="CF410" s="82">
        <v>100</v>
      </c>
      <c r="CG410" s="82">
        <v>100</v>
      </c>
      <c r="CH410" s="82">
        <v>100</v>
      </c>
      <c r="CI410" s="56"/>
      <c r="CJ410" s="83"/>
      <c r="CK410" s="83"/>
      <c r="CL410" s="83"/>
      <c r="CM410" s="83"/>
      <c r="CN410" s="83"/>
      <c r="CO410" s="83"/>
      <c r="CP410" s="60"/>
      <c r="CQ410" s="84"/>
      <c r="CR410" s="84"/>
      <c r="CS410" s="84"/>
      <c r="CT410" s="84"/>
      <c r="CU410" s="84"/>
      <c r="CV410" s="84"/>
      <c r="CW410" s="62"/>
      <c r="CX410" s="85"/>
      <c r="CY410" s="85"/>
      <c r="CZ410" s="85"/>
      <c r="DA410" s="85"/>
      <c r="DB410" s="85"/>
      <c r="DC410" s="85"/>
      <c r="DD410" s="64"/>
      <c r="DE410" s="86"/>
      <c r="DF410" s="86"/>
      <c r="DG410" s="86"/>
      <c r="DH410" s="86"/>
      <c r="DI410" s="86"/>
      <c r="DJ410" s="86"/>
      <c r="DK410" s="87" t="s">
        <v>1438</v>
      </c>
      <c r="DL410" s="62">
        <v>200</v>
      </c>
      <c r="DM410" s="88">
        <v>200</v>
      </c>
      <c r="DN410" s="88">
        <v>200</v>
      </c>
      <c r="DO410" s="88">
        <v>200</v>
      </c>
      <c r="DP410" s="88">
        <v>200</v>
      </c>
      <c r="DQ410" s="88">
        <v>200</v>
      </c>
      <c r="DR410" s="88">
        <v>200</v>
      </c>
      <c r="DS410" s="68"/>
    </row>
    <row r="411" spans="1:123" x14ac:dyDescent="0.3">
      <c r="A411" s="40" t="s">
        <v>432</v>
      </c>
      <c r="B411" s="40" t="s">
        <v>832</v>
      </c>
      <c r="C411" s="40" t="s">
        <v>1222</v>
      </c>
      <c r="D411" s="40" t="s">
        <v>834</v>
      </c>
      <c r="E411" s="40" t="s">
        <v>1430</v>
      </c>
      <c r="F411" s="40" t="s">
        <v>1431</v>
      </c>
      <c r="G411" s="41" t="s">
        <v>1439</v>
      </c>
      <c r="H411" s="41" t="s">
        <v>1036</v>
      </c>
      <c r="I411" s="42">
        <v>100</v>
      </c>
      <c r="J411" s="43">
        <v>95</v>
      </c>
      <c r="K411" s="43">
        <v>90</v>
      </c>
      <c r="L411" s="43">
        <v>85</v>
      </c>
      <c r="M411" s="43">
        <v>80</v>
      </c>
      <c r="N411" s="43">
        <v>75</v>
      </c>
      <c r="O411" s="43">
        <v>70</v>
      </c>
      <c r="P411" s="44">
        <v>0</v>
      </c>
      <c r="Q411" s="45">
        <v>5</v>
      </c>
      <c r="R411" s="43">
        <v>5</v>
      </c>
      <c r="S411" s="43">
        <v>5</v>
      </c>
      <c r="T411" s="43">
        <v>5</v>
      </c>
      <c r="U411" s="43">
        <v>5</v>
      </c>
      <c r="V411" s="43">
        <v>5</v>
      </c>
      <c r="W411" s="43">
        <v>5</v>
      </c>
      <c r="X411" s="45">
        <v>0</v>
      </c>
      <c r="Y411" s="43">
        <v>0</v>
      </c>
      <c r="Z411" s="43">
        <v>0</v>
      </c>
      <c r="AA411" s="43">
        <v>0</v>
      </c>
      <c r="AB411" s="43">
        <v>0</v>
      </c>
      <c r="AC411" s="43">
        <v>0</v>
      </c>
      <c r="AD411" s="43">
        <v>0</v>
      </c>
      <c r="AE411" s="44">
        <f>[3]Parameters!$B$38</f>
        <v>0.05</v>
      </c>
      <c r="AF411" s="44">
        <v>0</v>
      </c>
      <c r="AG411" s="44">
        <v>12</v>
      </c>
      <c r="AH411" s="44">
        <v>12</v>
      </c>
      <c r="AI411" s="46">
        <f t="shared" si="51"/>
        <v>5.4</v>
      </c>
      <c r="AJ411" s="46" t="s">
        <v>839</v>
      </c>
      <c r="AK411" s="46" t="s">
        <v>851</v>
      </c>
      <c r="AL411" s="46"/>
      <c r="AM411" s="47"/>
      <c r="AN411" s="47"/>
      <c r="AO411" s="47"/>
      <c r="AP411" s="47"/>
      <c r="AQ411" s="47"/>
      <c r="AR411" s="47"/>
      <c r="AS411" s="48"/>
      <c r="AT411" s="48"/>
      <c r="AU411" s="48"/>
      <c r="AV411" s="49"/>
      <c r="AW411" s="49"/>
      <c r="AX411" s="49"/>
      <c r="AY411" s="50" t="s">
        <v>841</v>
      </c>
      <c r="AZ411" s="50"/>
      <c r="BA411" s="50"/>
      <c r="BB411" s="51"/>
      <c r="BC411" s="51"/>
      <c r="BD411" s="51"/>
      <c r="BE411" s="51"/>
      <c r="BF411" s="51"/>
      <c r="BG411" s="51"/>
      <c r="BH411" s="52"/>
      <c r="BI411" s="52"/>
      <c r="BJ411" s="52"/>
      <c r="BK411" s="52"/>
      <c r="BL411" s="53"/>
      <c r="BM411" s="54"/>
      <c r="BN411" s="55">
        <v>0</v>
      </c>
      <c r="BO411" s="44"/>
      <c r="BP411" s="44"/>
      <c r="BQ411" s="44"/>
      <c r="BR411" s="44"/>
      <c r="BS411" s="44"/>
      <c r="BT411" s="44"/>
      <c r="BU411" s="56">
        <f t="shared" si="34"/>
        <v>0</v>
      </c>
      <c r="BV411" s="50"/>
      <c r="BW411" s="50"/>
      <c r="BX411" s="50"/>
      <c r="BY411" s="50"/>
      <c r="BZ411" s="50"/>
      <c r="CA411" s="50"/>
      <c r="CB411" s="57"/>
      <c r="CC411" s="58">
        <v>5</v>
      </c>
      <c r="CD411" s="58">
        <v>10</v>
      </c>
      <c r="CE411" s="58">
        <v>50</v>
      </c>
      <c r="CF411" s="58">
        <v>100</v>
      </c>
      <c r="CG411" s="58">
        <v>100</v>
      </c>
      <c r="CH411" s="58">
        <v>100</v>
      </c>
      <c r="CI411" s="56"/>
      <c r="CJ411" s="59"/>
      <c r="CK411" s="59"/>
      <c r="CL411" s="59"/>
      <c r="CM411" s="59"/>
      <c r="CN411" s="59"/>
      <c r="CO411" s="59"/>
      <c r="CP411" s="60"/>
      <c r="CQ411" s="61"/>
      <c r="CR411" s="61"/>
      <c r="CS411" s="61"/>
      <c r="CT411" s="61"/>
      <c r="CU411" s="61"/>
      <c r="CV411" s="61"/>
      <c r="CW411" s="62"/>
      <c r="CX411" s="63"/>
      <c r="CY411" s="63"/>
      <c r="CZ411" s="63"/>
      <c r="DA411" s="63"/>
      <c r="DB411" s="63"/>
      <c r="DC411" s="63"/>
      <c r="DD411" s="64"/>
      <c r="DE411" s="65"/>
      <c r="DF411" s="65"/>
      <c r="DG411" s="65"/>
      <c r="DH411" s="65"/>
      <c r="DI411" s="65"/>
      <c r="DJ411" s="65"/>
      <c r="DK411" s="66" t="s">
        <v>1440</v>
      </c>
      <c r="DL411" s="62">
        <v>500</v>
      </c>
      <c r="DM411" s="67">
        <v>500</v>
      </c>
      <c r="DN411" s="67">
        <v>500</v>
      </c>
      <c r="DO411" s="67">
        <v>500</v>
      </c>
      <c r="DP411" s="67">
        <v>500</v>
      </c>
      <c r="DQ411" s="67">
        <v>500</v>
      </c>
      <c r="DR411" s="67">
        <v>500</v>
      </c>
      <c r="DS411" s="68"/>
    </row>
    <row r="412" spans="1:123" x14ac:dyDescent="0.3">
      <c r="A412" s="69" t="s">
        <v>433</v>
      </c>
      <c r="B412" s="69" t="s">
        <v>832</v>
      </c>
      <c r="C412" s="69" t="s">
        <v>1222</v>
      </c>
      <c r="D412" s="69" t="s">
        <v>834</v>
      </c>
      <c r="E412" s="69" t="s">
        <v>1430</v>
      </c>
      <c r="F412" s="69" t="s">
        <v>1441</v>
      </c>
      <c r="G412" s="70" t="s">
        <v>1442</v>
      </c>
      <c r="H412" s="70" t="s">
        <v>1036</v>
      </c>
      <c r="I412" s="42">
        <v>0</v>
      </c>
      <c r="J412" s="71">
        <v>0</v>
      </c>
      <c r="K412" s="71">
        <v>0</v>
      </c>
      <c r="L412" s="71">
        <v>0</v>
      </c>
      <c r="M412" s="71">
        <v>0</v>
      </c>
      <c r="N412" s="71">
        <v>0</v>
      </c>
      <c r="O412" s="71">
        <v>0</v>
      </c>
      <c r="P412" s="72">
        <v>0</v>
      </c>
      <c r="Q412" s="45">
        <v>0</v>
      </c>
      <c r="R412" s="71">
        <v>0</v>
      </c>
      <c r="S412" s="71">
        <v>0</v>
      </c>
      <c r="T412" s="71">
        <v>0</v>
      </c>
      <c r="U412" s="71">
        <v>0</v>
      </c>
      <c r="V412" s="71">
        <v>0</v>
      </c>
      <c r="W412" s="71">
        <v>0</v>
      </c>
      <c r="X412" s="45">
        <v>0</v>
      </c>
      <c r="Y412" s="71">
        <v>0</v>
      </c>
      <c r="Z412" s="71">
        <v>0</v>
      </c>
      <c r="AA412" s="71">
        <v>0</v>
      </c>
      <c r="AB412" s="71">
        <v>0</v>
      </c>
      <c r="AC412" s="71">
        <v>0</v>
      </c>
      <c r="AD412" s="71">
        <v>0</v>
      </c>
      <c r="AE412" s="44">
        <f>[3]Parameters!$B$38</f>
        <v>0.05</v>
      </c>
      <c r="AF412" s="72"/>
      <c r="AG412" s="72">
        <v>1</v>
      </c>
      <c r="AH412" s="72">
        <v>1</v>
      </c>
      <c r="AI412" s="73">
        <f t="shared" si="51"/>
        <v>5.4</v>
      </c>
      <c r="AJ412" s="73" t="s">
        <v>839</v>
      </c>
      <c r="AK412" s="73" t="s">
        <v>851</v>
      </c>
      <c r="AL412" s="73"/>
      <c r="AM412" s="74"/>
      <c r="AN412" s="74"/>
      <c r="AO412" s="74"/>
      <c r="AP412" s="74"/>
      <c r="AQ412" s="74"/>
      <c r="AR412" s="74"/>
      <c r="AS412" s="75"/>
      <c r="AT412" s="75"/>
      <c r="AU412" s="75"/>
      <c r="AV412" s="76"/>
      <c r="AW412" s="76"/>
      <c r="AX412" s="76"/>
      <c r="AY412" s="77" t="s">
        <v>841</v>
      </c>
      <c r="AZ412" s="77"/>
      <c r="BA412" s="77"/>
      <c r="BB412" s="77"/>
      <c r="BC412" s="77"/>
      <c r="BD412" s="77"/>
      <c r="BE412" s="77"/>
      <c r="BF412" s="77"/>
      <c r="BG412" s="77"/>
      <c r="BH412" s="78"/>
      <c r="BI412" s="78"/>
      <c r="BJ412" s="78"/>
      <c r="BK412" s="78"/>
      <c r="BL412" s="79"/>
      <c r="BM412" s="80"/>
      <c r="BN412" s="81"/>
      <c r="BO412" s="72"/>
      <c r="BP412" s="72"/>
      <c r="BQ412" s="72"/>
      <c r="BR412" s="72"/>
      <c r="BS412" s="72"/>
      <c r="BT412" s="72"/>
      <c r="BU412" s="56">
        <f t="shared" si="34"/>
        <v>0</v>
      </c>
      <c r="BV412" s="77"/>
      <c r="BW412" s="77"/>
      <c r="BX412" s="77"/>
      <c r="BY412" s="77"/>
      <c r="BZ412" s="77"/>
      <c r="CA412" s="77"/>
      <c r="CB412" s="57">
        <v>250</v>
      </c>
      <c r="CC412" s="82">
        <v>100</v>
      </c>
      <c r="CD412" s="82">
        <v>100</v>
      </c>
      <c r="CE412" s="82">
        <v>100</v>
      </c>
      <c r="CF412" s="82">
        <v>100</v>
      </c>
      <c r="CG412" s="82">
        <v>100</v>
      </c>
      <c r="CH412" s="82">
        <v>100</v>
      </c>
      <c r="CI412" s="56"/>
      <c r="CJ412" s="83"/>
      <c r="CK412" s="83"/>
      <c r="CL412" s="83"/>
      <c r="CM412" s="83"/>
      <c r="CN412" s="83"/>
      <c r="CO412" s="83"/>
      <c r="CP412" s="60"/>
      <c r="CQ412" s="84"/>
      <c r="CR412" s="84"/>
      <c r="CS412" s="84"/>
      <c r="CT412" s="84"/>
      <c r="CU412" s="84"/>
      <c r="CV412" s="84"/>
      <c r="CW412" s="62"/>
      <c r="CX412" s="85"/>
      <c r="CY412" s="85"/>
      <c r="CZ412" s="85"/>
      <c r="DA412" s="85"/>
      <c r="DB412" s="85"/>
      <c r="DC412" s="85"/>
      <c r="DD412" s="64"/>
      <c r="DE412" s="86"/>
      <c r="DF412" s="86"/>
      <c r="DG412" s="86"/>
      <c r="DH412" s="86"/>
      <c r="DI412" s="86"/>
      <c r="DJ412" s="86"/>
      <c r="DK412" s="87" t="s">
        <v>978</v>
      </c>
      <c r="DL412" s="62">
        <v>500</v>
      </c>
      <c r="DM412" s="88">
        <v>500</v>
      </c>
      <c r="DN412" s="88">
        <v>500</v>
      </c>
      <c r="DO412" s="88">
        <v>500</v>
      </c>
      <c r="DP412" s="88">
        <v>500</v>
      </c>
      <c r="DQ412" s="88">
        <v>500</v>
      </c>
      <c r="DR412" s="88">
        <v>500</v>
      </c>
      <c r="DS412" s="68"/>
    </row>
    <row r="413" spans="1:123" x14ac:dyDescent="0.3">
      <c r="A413" s="40" t="s">
        <v>434</v>
      </c>
      <c r="B413" s="40" t="s">
        <v>832</v>
      </c>
      <c r="C413" s="40" t="s">
        <v>1222</v>
      </c>
      <c r="D413" s="40" t="s">
        <v>834</v>
      </c>
      <c r="E413" s="40" t="s">
        <v>1430</v>
      </c>
      <c r="F413" s="40" t="s">
        <v>1441</v>
      </c>
      <c r="G413" s="41" t="s">
        <v>1443</v>
      </c>
      <c r="H413" s="41" t="s">
        <v>1036</v>
      </c>
      <c r="I413" s="42">
        <v>350</v>
      </c>
      <c r="J413" s="43">
        <v>350</v>
      </c>
      <c r="K413" s="43">
        <v>350</v>
      </c>
      <c r="L413" s="43">
        <v>350</v>
      </c>
      <c r="M413" s="43">
        <v>350</v>
      </c>
      <c r="N413" s="43">
        <v>350</v>
      </c>
      <c r="O413" s="43">
        <v>350</v>
      </c>
      <c r="P413" s="44">
        <v>0</v>
      </c>
      <c r="Q413" s="45">
        <v>15</v>
      </c>
      <c r="R413" s="43">
        <v>15</v>
      </c>
      <c r="S413" s="43">
        <v>15</v>
      </c>
      <c r="T413" s="43">
        <v>15</v>
      </c>
      <c r="U413" s="43">
        <v>15</v>
      </c>
      <c r="V413" s="43">
        <v>15</v>
      </c>
      <c r="W413" s="43">
        <v>15</v>
      </c>
      <c r="X413" s="45">
        <v>0</v>
      </c>
      <c r="Y413" s="43">
        <v>0</v>
      </c>
      <c r="Z413" s="43">
        <v>0</v>
      </c>
      <c r="AA413" s="43">
        <v>0</v>
      </c>
      <c r="AB413" s="43">
        <v>0</v>
      </c>
      <c r="AC413" s="43">
        <v>0</v>
      </c>
      <c r="AD413" s="43">
        <v>0</v>
      </c>
      <c r="AE413" s="44">
        <f>[3]Parameters!$B$38</f>
        <v>0.05</v>
      </c>
      <c r="AF413" s="44">
        <v>0</v>
      </c>
      <c r="AG413" s="44">
        <v>12</v>
      </c>
      <c r="AH413" s="44">
        <v>12</v>
      </c>
      <c r="AI413" s="46">
        <f t="shared" si="51"/>
        <v>5.4</v>
      </c>
      <c r="AJ413" s="46" t="s">
        <v>839</v>
      </c>
      <c r="AK413" s="46" t="s">
        <v>851</v>
      </c>
      <c r="AL413" s="46"/>
      <c r="AM413" s="47"/>
      <c r="AN413" s="47"/>
      <c r="AO413" s="47"/>
      <c r="AP413" s="47"/>
      <c r="AQ413" s="47"/>
      <c r="AR413" s="47"/>
      <c r="AS413" s="48"/>
      <c r="AT413" s="48"/>
      <c r="AU413" s="48"/>
      <c r="AV413" s="49"/>
      <c r="AW413" s="49"/>
      <c r="AX413" s="49"/>
      <c r="AY413" s="50" t="s">
        <v>841</v>
      </c>
      <c r="AZ413" s="50"/>
      <c r="BA413" s="50"/>
      <c r="BB413" s="51"/>
      <c r="BC413" s="51"/>
      <c r="BD413" s="51"/>
      <c r="BE413" s="51"/>
      <c r="BF413" s="51"/>
      <c r="BG413" s="51"/>
      <c r="BH413" s="52"/>
      <c r="BI413" s="52"/>
      <c r="BJ413" s="52"/>
      <c r="BK413" s="52"/>
      <c r="BL413" s="53"/>
      <c r="BM413" s="54"/>
      <c r="BN413" s="55">
        <v>0.2</v>
      </c>
      <c r="BO413" s="44"/>
      <c r="BP413" s="44"/>
      <c r="BQ413" s="44"/>
      <c r="BR413" s="44">
        <f>BN413</f>
        <v>0.2</v>
      </c>
      <c r="BS413" s="44"/>
      <c r="BT413" s="44"/>
      <c r="BU413" s="56">
        <f t="shared" si="34"/>
        <v>0</v>
      </c>
      <c r="BV413" s="50"/>
      <c r="BW413" s="50"/>
      <c r="BX413" s="50"/>
      <c r="BY413" s="50"/>
      <c r="BZ413" s="50"/>
      <c r="CA413" s="50"/>
      <c r="CB413" s="57">
        <v>0.2</v>
      </c>
      <c r="CC413" s="58">
        <v>5</v>
      </c>
      <c r="CD413" s="58">
        <v>25</v>
      </c>
      <c r="CE413" s="58">
        <v>50</v>
      </c>
      <c r="CF413" s="58">
        <v>100</v>
      </c>
      <c r="CG413" s="58">
        <v>100</v>
      </c>
      <c r="CH413" s="58">
        <v>100</v>
      </c>
      <c r="CI413" s="56"/>
      <c r="CJ413" s="59"/>
      <c r="CK413" s="59"/>
      <c r="CL413" s="59"/>
      <c r="CM413" s="59"/>
      <c r="CN413" s="59"/>
      <c r="CO413" s="59"/>
      <c r="CP413" s="60"/>
      <c r="CQ413" s="61"/>
      <c r="CR413" s="61"/>
      <c r="CS413" s="61"/>
      <c r="CT413" s="61"/>
      <c r="CU413" s="61"/>
      <c r="CV413" s="61"/>
      <c r="CW413" s="62"/>
      <c r="CX413" s="63"/>
      <c r="CY413" s="63"/>
      <c r="CZ413" s="63"/>
      <c r="DA413" s="63"/>
      <c r="DB413" s="63"/>
      <c r="DC413" s="63"/>
      <c r="DD413" s="64"/>
      <c r="DE413" s="65"/>
      <c r="DF413" s="65"/>
      <c r="DG413" s="65"/>
      <c r="DH413" s="65"/>
      <c r="DI413" s="65"/>
      <c r="DJ413" s="65"/>
      <c r="DK413" s="66" t="s">
        <v>884</v>
      </c>
      <c r="DL413" s="62">
        <v>200</v>
      </c>
      <c r="DM413" s="67">
        <v>200</v>
      </c>
      <c r="DN413" s="67">
        <v>200</v>
      </c>
      <c r="DO413" s="67">
        <v>200</v>
      </c>
      <c r="DP413" s="67">
        <v>200</v>
      </c>
      <c r="DQ413" s="67">
        <v>200</v>
      </c>
      <c r="DR413" s="67">
        <v>200</v>
      </c>
      <c r="DS413" s="68"/>
    </row>
    <row r="414" spans="1:123" x14ac:dyDescent="0.3">
      <c r="A414" s="69" t="s">
        <v>435</v>
      </c>
      <c r="B414" s="69" t="s">
        <v>832</v>
      </c>
      <c r="C414" s="69" t="s">
        <v>1222</v>
      </c>
      <c r="D414" s="69" t="s">
        <v>834</v>
      </c>
      <c r="E414" s="69" t="s">
        <v>1430</v>
      </c>
      <c r="F414" s="69" t="s">
        <v>1441</v>
      </c>
      <c r="G414" s="70" t="s">
        <v>1444</v>
      </c>
      <c r="H414" s="70" t="s">
        <v>1036</v>
      </c>
      <c r="I414" s="42">
        <v>450</v>
      </c>
      <c r="J414" s="71">
        <v>450</v>
      </c>
      <c r="K414" s="71">
        <v>450</v>
      </c>
      <c r="L414" s="71">
        <v>450</v>
      </c>
      <c r="M414" s="71">
        <v>450</v>
      </c>
      <c r="N414" s="71">
        <v>450</v>
      </c>
      <c r="O414" s="71">
        <v>450</v>
      </c>
      <c r="P414" s="72">
        <v>0</v>
      </c>
      <c r="Q414" s="45">
        <v>16</v>
      </c>
      <c r="R414" s="71">
        <v>16</v>
      </c>
      <c r="S414" s="71">
        <v>16</v>
      </c>
      <c r="T414" s="71">
        <v>16</v>
      </c>
      <c r="U414" s="71">
        <v>16</v>
      </c>
      <c r="V414" s="71">
        <v>16</v>
      </c>
      <c r="W414" s="71">
        <v>16</v>
      </c>
      <c r="X414" s="45">
        <v>0</v>
      </c>
      <c r="Y414" s="71">
        <v>0</v>
      </c>
      <c r="Z414" s="71">
        <v>0</v>
      </c>
      <c r="AA414" s="71">
        <v>0</v>
      </c>
      <c r="AB414" s="71">
        <v>0</v>
      </c>
      <c r="AC414" s="71">
        <v>0</v>
      </c>
      <c r="AD414" s="71">
        <v>0</v>
      </c>
      <c r="AE414" s="44">
        <f>[3]Parameters!$B$38</f>
        <v>0.05</v>
      </c>
      <c r="AF414" s="72">
        <v>0</v>
      </c>
      <c r="AG414" s="72">
        <v>12</v>
      </c>
      <c r="AH414" s="72">
        <v>12</v>
      </c>
      <c r="AI414" s="73">
        <f t="shared" si="51"/>
        <v>5.4</v>
      </c>
      <c r="AJ414" s="73" t="s">
        <v>839</v>
      </c>
      <c r="AK414" s="73" t="s">
        <v>851</v>
      </c>
      <c r="AL414" s="73"/>
      <c r="AM414" s="74"/>
      <c r="AN414" s="74"/>
      <c r="AO414" s="74"/>
      <c r="AP414" s="74"/>
      <c r="AQ414" s="74"/>
      <c r="AR414" s="74"/>
      <c r="AS414" s="75"/>
      <c r="AT414" s="75"/>
      <c r="AU414" s="75"/>
      <c r="AV414" s="76"/>
      <c r="AW414" s="76"/>
      <c r="AX414" s="76"/>
      <c r="AY414" s="77" t="s">
        <v>841</v>
      </c>
      <c r="AZ414" s="77"/>
      <c r="BA414" s="77"/>
      <c r="BB414" s="77"/>
      <c r="BC414" s="77"/>
      <c r="BD414" s="77"/>
      <c r="BE414" s="77"/>
      <c r="BF414" s="77"/>
      <c r="BG414" s="77"/>
      <c r="BH414" s="78"/>
      <c r="BI414" s="78"/>
      <c r="BJ414" s="78"/>
      <c r="BK414" s="78"/>
      <c r="BL414" s="79"/>
      <c r="BM414" s="80"/>
      <c r="BN414" s="81">
        <v>0.1</v>
      </c>
      <c r="BO414" s="72"/>
      <c r="BP414" s="72"/>
      <c r="BQ414" s="72"/>
      <c r="BR414" s="72">
        <f>BN414</f>
        <v>0.1</v>
      </c>
      <c r="BS414" s="72"/>
      <c r="BT414" s="72"/>
      <c r="BU414" s="56">
        <f t="shared" si="34"/>
        <v>0</v>
      </c>
      <c r="BV414" s="77"/>
      <c r="BW414" s="77"/>
      <c r="BX414" s="77"/>
      <c r="BY414" s="77"/>
      <c r="BZ414" s="77"/>
      <c r="CA414" s="77"/>
      <c r="CB414" s="57">
        <v>0.1</v>
      </c>
      <c r="CC414" s="82">
        <v>5</v>
      </c>
      <c r="CD414" s="82">
        <v>25</v>
      </c>
      <c r="CE414" s="82">
        <v>50</v>
      </c>
      <c r="CF414" s="82">
        <v>100</v>
      </c>
      <c r="CG414" s="82">
        <v>100</v>
      </c>
      <c r="CH414" s="82">
        <v>100</v>
      </c>
      <c r="CI414" s="56"/>
      <c r="CJ414" s="83"/>
      <c r="CK414" s="83"/>
      <c r="CL414" s="83"/>
      <c r="CM414" s="83"/>
      <c r="CN414" s="83"/>
      <c r="CO414" s="83"/>
      <c r="CP414" s="60"/>
      <c r="CQ414" s="84"/>
      <c r="CR414" s="84"/>
      <c r="CS414" s="84"/>
      <c r="CT414" s="84"/>
      <c r="CU414" s="84"/>
      <c r="CV414" s="84"/>
      <c r="CW414" s="62"/>
      <c r="CX414" s="85"/>
      <c r="CY414" s="85"/>
      <c r="CZ414" s="85"/>
      <c r="DA414" s="85"/>
      <c r="DB414" s="85"/>
      <c r="DC414" s="85"/>
      <c r="DD414" s="64"/>
      <c r="DE414" s="86"/>
      <c r="DF414" s="86"/>
      <c r="DG414" s="86"/>
      <c r="DH414" s="86"/>
      <c r="DI414" s="86"/>
      <c r="DJ414" s="86"/>
      <c r="DK414" s="87" t="s">
        <v>884</v>
      </c>
      <c r="DL414" s="62">
        <v>200</v>
      </c>
      <c r="DM414" s="88">
        <v>200</v>
      </c>
      <c r="DN414" s="88">
        <v>200</v>
      </c>
      <c r="DO414" s="88">
        <v>200</v>
      </c>
      <c r="DP414" s="88">
        <v>200</v>
      </c>
      <c r="DQ414" s="88">
        <v>200</v>
      </c>
      <c r="DR414" s="88">
        <v>200</v>
      </c>
      <c r="DS414" s="68"/>
    </row>
    <row r="415" spans="1:123" x14ac:dyDescent="0.3">
      <c r="A415" s="40" t="s">
        <v>436</v>
      </c>
      <c r="B415" s="40" t="s">
        <v>832</v>
      </c>
      <c r="C415" s="40" t="s">
        <v>1222</v>
      </c>
      <c r="D415" s="40" t="s">
        <v>834</v>
      </c>
      <c r="E415" s="40" t="s">
        <v>1430</v>
      </c>
      <c r="F415" s="40" t="s">
        <v>1441</v>
      </c>
      <c r="G415" s="41" t="s">
        <v>1445</v>
      </c>
      <c r="H415" s="41" t="s">
        <v>1036</v>
      </c>
      <c r="I415" s="42">
        <v>1300</v>
      </c>
      <c r="J415" s="43">
        <v>1200</v>
      </c>
      <c r="K415" s="43">
        <v>1100</v>
      </c>
      <c r="L415" s="43">
        <v>1000</v>
      </c>
      <c r="M415" s="43">
        <v>900</v>
      </c>
      <c r="N415" s="43">
        <v>800</v>
      </c>
      <c r="O415" s="43">
        <v>700</v>
      </c>
      <c r="P415" s="44">
        <v>0</v>
      </c>
      <c r="Q415" s="45">
        <v>22</v>
      </c>
      <c r="R415" s="43">
        <v>22</v>
      </c>
      <c r="S415" s="43">
        <v>22</v>
      </c>
      <c r="T415" s="43">
        <v>22</v>
      </c>
      <c r="U415" s="43">
        <v>22</v>
      </c>
      <c r="V415" s="43">
        <v>22</v>
      </c>
      <c r="W415" s="43">
        <v>22</v>
      </c>
      <c r="X415" s="45">
        <v>0</v>
      </c>
      <c r="Y415" s="43">
        <v>0</v>
      </c>
      <c r="Z415" s="43">
        <v>0</v>
      </c>
      <c r="AA415" s="43">
        <v>0</v>
      </c>
      <c r="AB415" s="43">
        <v>0</v>
      </c>
      <c r="AC415" s="43">
        <v>0</v>
      </c>
      <c r="AD415" s="43">
        <v>0</v>
      </c>
      <c r="AE415" s="44">
        <f>[3]Parameters!$B$38</f>
        <v>0.05</v>
      </c>
      <c r="AF415" s="44">
        <v>0</v>
      </c>
      <c r="AG415" s="44">
        <v>12</v>
      </c>
      <c r="AH415" s="44">
        <v>12</v>
      </c>
      <c r="AI415" s="46">
        <f t="shared" si="51"/>
        <v>5.4</v>
      </c>
      <c r="AJ415" s="46" t="s">
        <v>839</v>
      </c>
      <c r="AK415" s="46" t="s">
        <v>851</v>
      </c>
      <c r="AL415" s="46"/>
      <c r="AM415" s="47"/>
      <c r="AN415" s="47"/>
      <c r="AO415" s="47"/>
      <c r="AP415" s="47"/>
      <c r="AQ415" s="47"/>
      <c r="AR415" s="47"/>
      <c r="AS415" s="48"/>
      <c r="AT415" s="48"/>
      <c r="AU415" s="48"/>
      <c r="AV415" s="49"/>
      <c r="AW415" s="49"/>
      <c r="AX415" s="49"/>
      <c r="AY415" s="50" t="s">
        <v>1446</v>
      </c>
      <c r="AZ415" s="50" t="s">
        <v>845</v>
      </c>
      <c r="BA415" s="50">
        <v>1</v>
      </c>
      <c r="BB415" s="51"/>
      <c r="BC415" s="51" t="s">
        <v>1447</v>
      </c>
      <c r="BD415" s="51">
        <v>5.0000000000000001E-3</v>
      </c>
      <c r="BE415" s="51">
        <v>0.7</v>
      </c>
      <c r="BF415" s="51"/>
      <c r="BG415" s="51"/>
      <c r="BH415" s="52"/>
      <c r="BI415" s="52"/>
      <c r="BJ415" s="52"/>
      <c r="BK415" s="52"/>
      <c r="BL415" s="53"/>
      <c r="BM415" s="54"/>
      <c r="BN415" s="55">
        <v>0.2</v>
      </c>
      <c r="BO415" s="44"/>
      <c r="BP415" s="44"/>
      <c r="BQ415" s="44"/>
      <c r="BR415" s="44">
        <f>BN415</f>
        <v>0.2</v>
      </c>
      <c r="BS415" s="44"/>
      <c r="BT415" s="44"/>
      <c r="BU415" s="56">
        <f t="shared" si="34"/>
        <v>0</v>
      </c>
      <c r="BV415" s="50"/>
      <c r="BW415" s="50"/>
      <c r="BX415" s="50"/>
      <c r="BY415" s="50"/>
      <c r="BZ415" s="50"/>
      <c r="CA415" s="50"/>
      <c r="CB415" s="57">
        <v>0.2</v>
      </c>
      <c r="CC415" s="58">
        <v>5</v>
      </c>
      <c r="CD415" s="58">
        <v>25</v>
      </c>
      <c r="CE415" s="58">
        <v>50</v>
      </c>
      <c r="CF415" s="58">
        <v>100</v>
      </c>
      <c r="CG415" s="58">
        <v>100</v>
      </c>
      <c r="CH415" s="58">
        <v>100</v>
      </c>
      <c r="CI415" s="56"/>
      <c r="CJ415" s="59"/>
      <c r="CK415" s="59"/>
      <c r="CL415" s="59"/>
      <c r="CM415" s="59"/>
      <c r="CN415" s="59"/>
      <c r="CO415" s="59"/>
      <c r="CP415" s="60"/>
      <c r="CQ415" s="61"/>
      <c r="CR415" s="61"/>
      <c r="CS415" s="61"/>
      <c r="CT415" s="61"/>
      <c r="CU415" s="61"/>
      <c r="CV415" s="61"/>
      <c r="CW415" s="62"/>
      <c r="CX415" s="63"/>
      <c r="CY415" s="63"/>
      <c r="CZ415" s="63"/>
      <c r="DA415" s="63"/>
      <c r="DB415" s="63"/>
      <c r="DC415" s="63"/>
      <c r="DD415" s="64"/>
      <c r="DE415" s="65"/>
      <c r="DF415" s="65"/>
      <c r="DG415" s="65"/>
      <c r="DH415" s="65"/>
      <c r="DI415" s="65"/>
      <c r="DJ415" s="65"/>
      <c r="DK415" s="66" t="s">
        <v>1448</v>
      </c>
      <c r="DL415" s="62">
        <v>200</v>
      </c>
      <c r="DM415" s="67">
        <v>200</v>
      </c>
      <c r="DN415" s="67">
        <v>200</v>
      </c>
      <c r="DO415" s="67">
        <v>200</v>
      </c>
      <c r="DP415" s="67">
        <v>200</v>
      </c>
      <c r="DQ415" s="67">
        <v>200</v>
      </c>
      <c r="DR415" s="67">
        <v>200</v>
      </c>
      <c r="DS415" s="68"/>
    </row>
    <row r="416" spans="1:123" x14ac:dyDescent="0.3">
      <c r="A416" s="69" t="s">
        <v>437</v>
      </c>
      <c r="B416" s="69" t="s">
        <v>832</v>
      </c>
      <c r="C416" s="69" t="s">
        <v>1222</v>
      </c>
      <c r="D416" s="69" t="s">
        <v>834</v>
      </c>
      <c r="E416" s="69" t="s">
        <v>1430</v>
      </c>
      <c r="F416" s="69" t="s">
        <v>1441</v>
      </c>
      <c r="G416" s="70" t="s">
        <v>1449</v>
      </c>
      <c r="H416" s="70" t="s">
        <v>1036</v>
      </c>
      <c r="I416" s="42">
        <v>2000</v>
      </c>
      <c r="J416" s="71">
        <v>1900</v>
      </c>
      <c r="K416" s="71">
        <v>1800</v>
      </c>
      <c r="L416" s="71">
        <v>1700</v>
      </c>
      <c r="M416" s="71">
        <v>1600</v>
      </c>
      <c r="N416" s="71">
        <v>1500</v>
      </c>
      <c r="O416" s="71">
        <v>1400</v>
      </c>
      <c r="P416" s="72">
        <v>0</v>
      </c>
      <c r="Q416" s="45">
        <v>50</v>
      </c>
      <c r="R416" s="71">
        <v>50</v>
      </c>
      <c r="S416" s="71">
        <v>50</v>
      </c>
      <c r="T416" s="71">
        <v>50</v>
      </c>
      <c r="U416" s="71">
        <v>50</v>
      </c>
      <c r="V416" s="71">
        <v>50</v>
      </c>
      <c r="W416" s="71">
        <v>50</v>
      </c>
      <c r="X416" s="45">
        <v>0</v>
      </c>
      <c r="Y416" s="71">
        <v>0</v>
      </c>
      <c r="Z416" s="71">
        <v>0</v>
      </c>
      <c r="AA416" s="71">
        <v>0</v>
      </c>
      <c r="AB416" s="71">
        <v>0</v>
      </c>
      <c r="AC416" s="71">
        <v>0</v>
      </c>
      <c r="AD416" s="71">
        <v>0</v>
      </c>
      <c r="AE416" s="44">
        <f>[3]Parameters!$B$38</f>
        <v>0.05</v>
      </c>
      <c r="AF416" s="72">
        <v>0</v>
      </c>
      <c r="AG416" s="72">
        <v>12</v>
      </c>
      <c r="AH416" s="72">
        <v>12</v>
      </c>
      <c r="AI416" s="73">
        <f t="shared" si="51"/>
        <v>5.4</v>
      </c>
      <c r="AJ416" s="73" t="s">
        <v>839</v>
      </c>
      <c r="AK416" s="73" t="s">
        <v>851</v>
      </c>
      <c r="AL416" s="73"/>
      <c r="AM416" s="74"/>
      <c r="AN416" s="74"/>
      <c r="AO416" s="74"/>
      <c r="AP416" s="74"/>
      <c r="AQ416" s="74"/>
      <c r="AR416" s="74"/>
      <c r="AS416" s="75"/>
      <c r="AT416" s="75"/>
      <c r="AU416" s="75"/>
      <c r="AV416" s="76"/>
      <c r="AW416" s="76"/>
      <c r="AX416" s="76"/>
      <c r="AY416" s="77" t="s">
        <v>844</v>
      </c>
      <c r="AZ416" s="77" t="s">
        <v>845</v>
      </c>
      <c r="BA416" s="77">
        <v>1</v>
      </c>
      <c r="BB416" s="77"/>
      <c r="BC416" s="77" t="s">
        <v>1393</v>
      </c>
      <c r="BD416" s="77">
        <v>0.1</v>
      </c>
      <c r="BE416" s="77">
        <v>0</v>
      </c>
      <c r="BF416" s="77"/>
      <c r="BG416" s="77"/>
      <c r="BH416" s="78"/>
      <c r="BI416" s="78"/>
      <c r="BJ416" s="78"/>
      <c r="BK416" s="78"/>
      <c r="BL416" s="79"/>
      <c r="BM416" s="80"/>
      <c r="BN416" s="81">
        <v>0</v>
      </c>
      <c r="BO416" s="72"/>
      <c r="BP416" s="72"/>
      <c r="BQ416" s="72"/>
      <c r="BR416" s="72"/>
      <c r="BS416" s="72"/>
      <c r="BT416" s="72"/>
      <c r="BU416" s="56">
        <f t="shared" si="34"/>
        <v>0</v>
      </c>
      <c r="BV416" s="77"/>
      <c r="BW416" s="77"/>
      <c r="BX416" s="77"/>
      <c r="BY416" s="77"/>
      <c r="BZ416" s="77"/>
      <c r="CA416" s="77"/>
      <c r="CB416" s="57"/>
      <c r="CC416" s="82">
        <v>5</v>
      </c>
      <c r="CD416" s="82">
        <v>25</v>
      </c>
      <c r="CE416" s="82">
        <v>50</v>
      </c>
      <c r="CF416" s="82">
        <v>100</v>
      </c>
      <c r="CG416" s="82">
        <v>100</v>
      </c>
      <c r="CH416" s="82">
        <v>100</v>
      </c>
      <c r="CI416" s="56"/>
      <c r="CJ416" s="83"/>
      <c r="CK416" s="83"/>
      <c r="CL416" s="83"/>
      <c r="CM416" s="83"/>
      <c r="CN416" s="83"/>
      <c r="CO416" s="83"/>
      <c r="CP416" s="60"/>
      <c r="CQ416" s="84"/>
      <c r="CR416" s="84"/>
      <c r="CS416" s="84"/>
      <c r="CT416" s="84"/>
      <c r="CU416" s="84"/>
      <c r="CV416" s="84"/>
      <c r="CW416" s="62"/>
      <c r="CX416" s="85"/>
      <c r="CY416" s="85"/>
      <c r="CZ416" s="85"/>
      <c r="DA416" s="85"/>
      <c r="DB416" s="85"/>
      <c r="DC416" s="85"/>
      <c r="DD416" s="64"/>
      <c r="DE416" s="86"/>
      <c r="DF416" s="86"/>
      <c r="DG416" s="86"/>
      <c r="DH416" s="86"/>
      <c r="DI416" s="86"/>
      <c r="DJ416" s="86"/>
      <c r="DK416" s="87" t="s">
        <v>1450</v>
      </c>
      <c r="DL416" s="62">
        <v>200</v>
      </c>
      <c r="DM416" s="88">
        <v>200</v>
      </c>
      <c r="DN416" s="88">
        <v>200</v>
      </c>
      <c r="DO416" s="88">
        <v>200</v>
      </c>
      <c r="DP416" s="88">
        <v>200</v>
      </c>
      <c r="DQ416" s="88">
        <v>200</v>
      </c>
      <c r="DR416" s="88">
        <v>200</v>
      </c>
      <c r="DS416" s="68"/>
    </row>
    <row r="417" spans="1:123" x14ac:dyDescent="0.3">
      <c r="A417" s="40" t="s">
        <v>438</v>
      </c>
      <c r="B417" s="40" t="s">
        <v>832</v>
      </c>
      <c r="C417" s="40" t="s">
        <v>1222</v>
      </c>
      <c r="D417" s="40" t="s">
        <v>874</v>
      </c>
      <c r="E417" s="40" t="s">
        <v>1430</v>
      </c>
      <c r="F417" s="40" t="s">
        <v>1451</v>
      </c>
      <c r="G417" s="41" t="s">
        <v>1452</v>
      </c>
      <c r="H417" s="41" t="s">
        <v>1036</v>
      </c>
      <c r="I417" s="42">
        <v>50</v>
      </c>
      <c r="J417" s="43">
        <v>50</v>
      </c>
      <c r="K417" s="43">
        <v>50</v>
      </c>
      <c r="L417" s="43">
        <v>50</v>
      </c>
      <c r="M417" s="43">
        <v>50</v>
      </c>
      <c r="N417" s="43">
        <v>50</v>
      </c>
      <c r="O417" s="43">
        <v>50</v>
      </c>
      <c r="P417" s="44">
        <v>0</v>
      </c>
      <c r="Q417" s="45">
        <v>1</v>
      </c>
      <c r="R417" s="43">
        <v>1</v>
      </c>
      <c r="S417" s="43">
        <v>1</v>
      </c>
      <c r="T417" s="43">
        <v>1</v>
      </c>
      <c r="U417" s="43">
        <v>1</v>
      </c>
      <c r="V417" s="43">
        <v>1</v>
      </c>
      <c r="W417" s="43">
        <v>1</v>
      </c>
      <c r="X417" s="45">
        <v>0</v>
      </c>
      <c r="Y417" s="43">
        <v>0</v>
      </c>
      <c r="Z417" s="43">
        <v>0</v>
      </c>
      <c r="AA417" s="43">
        <v>0</v>
      </c>
      <c r="AB417" s="43">
        <v>0</v>
      </c>
      <c r="AC417" s="43">
        <v>0</v>
      </c>
      <c r="AD417" s="43">
        <v>0</v>
      </c>
      <c r="AE417" s="44">
        <f>[3]Parameters!$B$38</f>
        <v>0.05</v>
      </c>
      <c r="AF417" s="44">
        <v>0</v>
      </c>
      <c r="AG417" s="44">
        <v>10</v>
      </c>
      <c r="AH417" s="44">
        <v>10</v>
      </c>
      <c r="AI417" s="46">
        <f t="shared" si="51"/>
        <v>5.4</v>
      </c>
      <c r="AJ417" s="46" t="s">
        <v>839</v>
      </c>
      <c r="AK417" s="46" t="s">
        <v>851</v>
      </c>
      <c r="AL417" s="46"/>
      <c r="AM417" s="47"/>
      <c r="AN417" s="47"/>
      <c r="AO417" s="47"/>
      <c r="AP417" s="47"/>
      <c r="AQ417" s="47"/>
      <c r="AR417" s="47"/>
      <c r="AS417" s="48"/>
      <c r="AT417" s="48"/>
      <c r="AU417" s="48"/>
      <c r="AV417" s="49"/>
      <c r="AW417" s="49"/>
      <c r="AX417" s="49"/>
      <c r="AY417" s="50" t="s">
        <v>841</v>
      </c>
      <c r="AZ417" s="50"/>
      <c r="BA417" s="50"/>
      <c r="BB417" s="51"/>
      <c r="BC417" s="51"/>
      <c r="BD417" s="51"/>
      <c r="BE417" s="51"/>
      <c r="BF417" s="51"/>
      <c r="BG417" s="51"/>
      <c r="BH417" s="52"/>
      <c r="BI417" s="52"/>
      <c r="BJ417" s="52"/>
      <c r="BK417" s="52"/>
      <c r="BL417" s="53"/>
      <c r="BM417" s="54"/>
      <c r="BN417" s="55">
        <v>23</v>
      </c>
      <c r="BO417" s="44">
        <v>13</v>
      </c>
      <c r="BP417" s="44">
        <v>10</v>
      </c>
      <c r="BQ417" s="44"/>
      <c r="BR417" s="44"/>
      <c r="BS417" s="44"/>
      <c r="BT417" s="44"/>
      <c r="BU417" s="56">
        <f t="shared" si="34"/>
        <v>0</v>
      </c>
      <c r="BV417" s="50"/>
      <c r="BW417" s="50"/>
      <c r="BX417" s="50"/>
      <c r="BY417" s="50"/>
      <c r="BZ417" s="50"/>
      <c r="CA417" s="50"/>
      <c r="CB417" s="57">
        <v>23</v>
      </c>
      <c r="CC417" s="58">
        <v>23</v>
      </c>
      <c r="CD417" s="58">
        <v>23</v>
      </c>
      <c r="CE417" s="58">
        <v>23</v>
      </c>
      <c r="CF417" s="58">
        <v>23</v>
      </c>
      <c r="CG417" s="58">
        <v>23</v>
      </c>
      <c r="CH417" s="58">
        <v>23</v>
      </c>
      <c r="CI417" s="56"/>
      <c r="CJ417" s="59"/>
      <c r="CK417" s="59"/>
      <c r="CL417" s="59"/>
      <c r="CM417" s="59"/>
      <c r="CN417" s="59"/>
      <c r="CO417" s="59"/>
      <c r="CP417" s="60"/>
      <c r="CQ417" s="61"/>
      <c r="CR417" s="61"/>
      <c r="CS417" s="61"/>
      <c r="CT417" s="61"/>
      <c r="CU417" s="61"/>
      <c r="CV417" s="61"/>
      <c r="CW417" s="62"/>
      <c r="CX417" s="63"/>
      <c r="CY417" s="63"/>
      <c r="CZ417" s="63"/>
      <c r="DA417" s="63"/>
      <c r="DB417" s="63"/>
      <c r="DC417" s="63"/>
      <c r="DD417" s="64"/>
      <c r="DE417" s="65"/>
      <c r="DF417" s="65"/>
      <c r="DG417" s="65"/>
      <c r="DH417" s="65"/>
      <c r="DI417" s="65"/>
      <c r="DJ417" s="65"/>
      <c r="DK417" s="66" t="s">
        <v>884</v>
      </c>
      <c r="DL417" s="62">
        <v>500</v>
      </c>
      <c r="DM417" s="67">
        <v>500</v>
      </c>
      <c r="DN417" s="67">
        <v>500</v>
      </c>
      <c r="DO417" s="67">
        <v>500</v>
      </c>
      <c r="DP417" s="67">
        <v>500</v>
      </c>
      <c r="DQ417" s="67">
        <v>500</v>
      </c>
      <c r="DR417" s="67">
        <v>500</v>
      </c>
      <c r="DS417" s="68"/>
    </row>
    <row r="418" spans="1:123" x14ac:dyDescent="0.3">
      <c r="A418" s="69" t="s">
        <v>439</v>
      </c>
      <c r="B418" s="69" t="s">
        <v>832</v>
      </c>
      <c r="C418" s="69" t="s">
        <v>1222</v>
      </c>
      <c r="D418" s="69" t="s">
        <v>874</v>
      </c>
      <c r="E418" s="69" t="s">
        <v>1430</v>
      </c>
      <c r="F418" s="69" t="s">
        <v>1451</v>
      </c>
      <c r="G418" s="70" t="s">
        <v>1453</v>
      </c>
      <c r="H418" s="70" t="s">
        <v>1036</v>
      </c>
      <c r="I418" s="42">
        <v>50</v>
      </c>
      <c r="J418" s="71">
        <v>50</v>
      </c>
      <c r="K418" s="71">
        <v>50</v>
      </c>
      <c r="L418" s="71">
        <v>50</v>
      </c>
      <c r="M418" s="71">
        <v>50</v>
      </c>
      <c r="N418" s="71">
        <v>50</v>
      </c>
      <c r="O418" s="71">
        <v>50</v>
      </c>
      <c r="P418" s="72">
        <v>0</v>
      </c>
      <c r="Q418" s="45">
        <v>1</v>
      </c>
      <c r="R418" s="71">
        <v>1</v>
      </c>
      <c r="S418" s="71">
        <v>1</v>
      </c>
      <c r="T418" s="71">
        <v>1</v>
      </c>
      <c r="U418" s="71">
        <v>1</v>
      </c>
      <c r="V418" s="71">
        <v>1</v>
      </c>
      <c r="W418" s="71">
        <v>1</v>
      </c>
      <c r="X418" s="45">
        <v>0</v>
      </c>
      <c r="Y418" s="71">
        <v>0</v>
      </c>
      <c r="Z418" s="71">
        <v>0</v>
      </c>
      <c r="AA418" s="71">
        <v>0</v>
      </c>
      <c r="AB418" s="71">
        <v>0</v>
      </c>
      <c r="AC418" s="71">
        <v>0</v>
      </c>
      <c r="AD418" s="71">
        <v>0</v>
      </c>
      <c r="AE418" s="44">
        <f>[3]Parameters!$B$38</f>
        <v>0.05</v>
      </c>
      <c r="AF418" s="72">
        <v>0</v>
      </c>
      <c r="AG418" s="72">
        <v>10</v>
      </c>
      <c r="AH418" s="72">
        <v>10</v>
      </c>
      <c r="AI418" s="73">
        <f t="shared" si="51"/>
        <v>5.4</v>
      </c>
      <c r="AJ418" s="73" t="s">
        <v>839</v>
      </c>
      <c r="AK418" s="73" t="s">
        <v>851</v>
      </c>
      <c r="AL418" s="73"/>
      <c r="AM418" s="74"/>
      <c r="AN418" s="74"/>
      <c r="AO418" s="74"/>
      <c r="AP418" s="74"/>
      <c r="AQ418" s="74"/>
      <c r="AR418" s="74"/>
      <c r="AS418" s="75"/>
      <c r="AT418" s="75"/>
      <c r="AU418" s="75"/>
      <c r="AV418" s="76"/>
      <c r="AW418" s="76"/>
      <c r="AX418" s="76"/>
      <c r="AY418" s="77" t="s">
        <v>841</v>
      </c>
      <c r="AZ418" s="77"/>
      <c r="BA418" s="77"/>
      <c r="BB418" s="77"/>
      <c r="BC418" s="77"/>
      <c r="BD418" s="77"/>
      <c r="BE418" s="77"/>
      <c r="BF418" s="77"/>
      <c r="BG418" s="77"/>
      <c r="BH418" s="78"/>
      <c r="BI418" s="78"/>
      <c r="BJ418" s="78"/>
      <c r="BK418" s="78"/>
      <c r="BL418" s="79"/>
      <c r="BM418" s="80"/>
      <c r="BN418" s="81">
        <v>0.9</v>
      </c>
      <c r="BO418" s="72">
        <v>0.6</v>
      </c>
      <c r="BP418" s="72">
        <v>0.3</v>
      </c>
      <c r="BQ418" s="72"/>
      <c r="BR418" s="72"/>
      <c r="BS418" s="72"/>
      <c r="BT418" s="72"/>
      <c r="BU418" s="56">
        <f t="shared" si="34"/>
        <v>0</v>
      </c>
      <c r="BV418" s="77"/>
      <c r="BW418" s="77"/>
      <c r="BX418" s="77"/>
      <c r="BY418" s="77"/>
      <c r="BZ418" s="77"/>
      <c r="CA418" s="77"/>
      <c r="CB418" s="57">
        <v>2</v>
      </c>
      <c r="CC418" s="82">
        <v>5</v>
      </c>
      <c r="CD418" s="82">
        <v>25</v>
      </c>
      <c r="CE418" s="82">
        <v>100</v>
      </c>
      <c r="CF418" s="82">
        <v>100</v>
      </c>
      <c r="CG418" s="82">
        <v>100</v>
      </c>
      <c r="CH418" s="82">
        <v>100</v>
      </c>
      <c r="CI418" s="56"/>
      <c r="CJ418" s="83"/>
      <c r="CK418" s="83"/>
      <c r="CL418" s="83"/>
      <c r="CM418" s="83"/>
      <c r="CN418" s="83"/>
      <c r="CO418" s="83"/>
      <c r="CP418" s="60"/>
      <c r="CQ418" s="84"/>
      <c r="CR418" s="84"/>
      <c r="CS418" s="84"/>
      <c r="CT418" s="84"/>
      <c r="CU418" s="84"/>
      <c r="CV418" s="84"/>
      <c r="CW418" s="62"/>
      <c r="CX418" s="85"/>
      <c r="CY418" s="85"/>
      <c r="CZ418" s="85"/>
      <c r="DA418" s="85"/>
      <c r="DB418" s="85"/>
      <c r="DC418" s="85"/>
      <c r="DD418" s="64"/>
      <c r="DE418" s="86"/>
      <c r="DF418" s="86"/>
      <c r="DG418" s="86"/>
      <c r="DH418" s="86"/>
      <c r="DI418" s="86"/>
      <c r="DJ418" s="86"/>
      <c r="DK418" s="87" t="s">
        <v>884</v>
      </c>
      <c r="DL418" s="62">
        <v>500</v>
      </c>
      <c r="DM418" s="88">
        <v>500</v>
      </c>
      <c r="DN418" s="88">
        <v>500</v>
      </c>
      <c r="DO418" s="88">
        <v>500</v>
      </c>
      <c r="DP418" s="88">
        <v>500</v>
      </c>
      <c r="DQ418" s="88">
        <v>500</v>
      </c>
      <c r="DR418" s="88">
        <v>500</v>
      </c>
      <c r="DS418" s="68"/>
    </row>
    <row r="419" spans="1:123" x14ac:dyDescent="0.3">
      <c r="A419" s="40" t="s">
        <v>440</v>
      </c>
      <c r="B419" s="40" t="s">
        <v>832</v>
      </c>
      <c r="C419" s="40" t="s">
        <v>1222</v>
      </c>
      <c r="D419" s="40" t="s">
        <v>874</v>
      </c>
      <c r="E419" s="40" t="s">
        <v>1430</v>
      </c>
      <c r="F419" s="40" t="s">
        <v>1451</v>
      </c>
      <c r="G419" s="41" t="s">
        <v>1454</v>
      </c>
      <c r="H419" s="41" t="s">
        <v>1036</v>
      </c>
      <c r="I419" s="42">
        <v>0</v>
      </c>
      <c r="J419" s="43">
        <v>0</v>
      </c>
      <c r="K419" s="43">
        <v>0</v>
      </c>
      <c r="L419" s="43">
        <v>0</v>
      </c>
      <c r="M419" s="43">
        <v>0</v>
      </c>
      <c r="N419" s="43">
        <v>0</v>
      </c>
      <c r="O419" s="43">
        <v>0</v>
      </c>
      <c r="P419" s="44">
        <v>0</v>
      </c>
      <c r="Q419" s="45">
        <v>15</v>
      </c>
      <c r="R419" s="43">
        <v>15</v>
      </c>
      <c r="S419" s="43">
        <v>15</v>
      </c>
      <c r="T419" s="43">
        <v>15</v>
      </c>
      <c r="U419" s="43">
        <v>15</v>
      </c>
      <c r="V419" s="43">
        <v>15</v>
      </c>
      <c r="W419" s="43">
        <v>15</v>
      </c>
      <c r="X419" s="45">
        <v>0</v>
      </c>
      <c r="Y419" s="43">
        <v>0</v>
      </c>
      <c r="Z419" s="43">
        <v>0</v>
      </c>
      <c r="AA419" s="43">
        <v>0</v>
      </c>
      <c r="AB419" s="43">
        <v>0</v>
      </c>
      <c r="AC419" s="43">
        <v>0</v>
      </c>
      <c r="AD419" s="43">
        <v>0</v>
      </c>
      <c r="AE419" s="44">
        <f>[3]Parameters!$B$38</f>
        <v>0.05</v>
      </c>
      <c r="AF419" s="44">
        <v>0</v>
      </c>
      <c r="AG419" s="44">
        <v>40</v>
      </c>
      <c r="AH419" s="44">
        <v>40</v>
      </c>
      <c r="AI419" s="46">
        <f t="shared" si="51"/>
        <v>5.4</v>
      </c>
      <c r="AJ419" s="46" t="s">
        <v>839</v>
      </c>
      <c r="AK419" s="46" t="s">
        <v>851</v>
      </c>
      <c r="AL419" s="46"/>
      <c r="AM419" s="47"/>
      <c r="AN419" s="47"/>
      <c r="AO419" s="47"/>
      <c r="AP419" s="47"/>
      <c r="AQ419" s="47"/>
      <c r="AR419" s="47"/>
      <c r="AS419" s="48"/>
      <c r="AT419" s="48"/>
      <c r="AU419" s="48"/>
      <c r="AV419" s="49"/>
      <c r="AW419" s="49"/>
      <c r="AX419" s="49"/>
      <c r="AY419" s="50" t="s">
        <v>841</v>
      </c>
      <c r="AZ419" s="50"/>
      <c r="BA419" s="50"/>
      <c r="BB419" s="51"/>
      <c r="BC419" s="51"/>
      <c r="BD419" s="51"/>
      <c r="BE419" s="51"/>
      <c r="BF419" s="51"/>
      <c r="BG419" s="51"/>
      <c r="BH419" s="52"/>
      <c r="BI419" s="52"/>
      <c r="BJ419" s="52"/>
      <c r="BK419" s="52"/>
      <c r="BL419" s="53"/>
      <c r="BM419" s="54"/>
      <c r="BN419" s="55">
        <v>1.85</v>
      </c>
      <c r="BO419" s="44"/>
      <c r="BP419" s="44"/>
      <c r="BQ419" s="44"/>
      <c r="BR419" s="44">
        <v>0.5</v>
      </c>
      <c r="BS419" s="44">
        <v>0.5</v>
      </c>
      <c r="BT419" s="44">
        <v>0.85</v>
      </c>
      <c r="BU419" s="56">
        <f t="shared" si="34"/>
        <v>0</v>
      </c>
      <c r="BV419" s="50"/>
      <c r="BW419" s="50"/>
      <c r="BX419" s="50"/>
      <c r="BY419" s="50"/>
      <c r="BZ419" s="50"/>
      <c r="CA419" s="50"/>
      <c r="CB419" s="57">
        <v>1.85</v>
      </c>
      <c r="CC419" s="58">
        <v>5</v>
      </c>
      <c r="CD419" s="58">
        <v>25</v>
      </c>
      <c r="CE419" s="58">
        <v>50</v>
      </c>
      <c r="CF419" s="58">
        <v>100</v>
      </c>
      <c r="CG419" s="58">
        <v>100</v>
      </c>
      <c r="CH419" s="58">
        <v>100</v>
      </c>
      <c r="CI419" s="56"/>
      <c r="CJ419" s="59"/>
      <c r="CK419" s="59"/>
      <c r="CL419" s="59"/>
      <c r="CM419" s="59"/>
      <c r="CN419" s="59"/>
      <c r="CO419" s="59"/>
      <c r="CP419" s="60"/>
      <c r="CQ419" s="61"/>
      <c r="CR419" s="61"/>
      <c r="CS419" s="61"/>
      <c r="CT419" s="61"/>
      <c r="CU419" s="61"/>
      <c r="CV419" s="61"/>
      <c r="CW419" s="62"/>
      <c r="CX419" s="63"/>
      <c r="CY419" s="63"/>
      <c r="CZ419" s="63"/>
      <c r="DA419" s="63"/>
      <c r="DB419" s="63"/>
      <c r="DC419" s="63"/>
      <c r="DD419" s="64"/>
      <c r="DE419" s="65"/>
      <c r="DF419" s="65"/>
      <c r="DG419" s="65"/>
      <c r="DH419" s="65"/>
      <c r="DI419" s="65"/>
      <c r="DJ419" s="65"/>
      <c r="DK419" s="66" t="s">
        <v>884</v>
      </c>
      <c r="DL419" s="62">
        <v>500</v>
      </c>
      <c r="DM419" s="67">
        <v>500</v>
      </c>
      <c r="DN419" s="67">
        <v>500</v>
      </c>
      <c r="DO419" s="67">
        <v>500</v>
      </c>
      <c r="DP419" s="67">
        <v>500</v>
      </c>
      <c r="DQ419" s="67">
        <v>500</v>
      </c>
      <c r="DR419" s="67">
        <v>500</v>
      </c>
      <c r="DS419" s="68"/>
    </row>
    <row r="420" spans="1:123" x14ac:dyDescent="0.3">
      <c r="A420" s="69" t="s">
        <v>441</v>
      </c>
      <c r="B420" s="69" t="s">
        <v>832</v>
      </c>
      <c r="C420" s="69" t="s">
        <v>1222</v>
      </c>
      <c r="D420" s="69" t="s">
        <v>874</v>
      </c>
      <c r="E420" s="69" t="s">
        <v>1430</v>
      </c>
      <c r="F420" s="69" t="s">
        <v>1451</v>
      </c>
      <c r="G420" s="70" t="s">
        <v>1455</v>
      </c>
      <c r="H420" s="70" t="s">
        <v>1036</v>
      </c>
      <c r="I420" s="42">
        <v>600</v>
      </c>
      <c r="J420" s="71">
        <v>550</v>
      </c>
      <c r="K420" s="71">
        <v>500</v>
      </c>
      <c r="L420" s="71">
        <v>450</v>
      </c>
      <c r="M420" s="71">
        <v>400</v>
      </c>
      <c r="N420" s="71">
        <v>350</v>
      </c>
      <c r="O420" s="71">
        <v>300</v>
      </c>
      <c r="P420" s="72">
        <v>0</v>
      </c>
      <c r="Q420" s="45">
        <v>30</v>
      </c>
      <c r="R420" s="71">
        <v>30</v>
      </c>
      <c r="S420" s="71">
        <v>30</v>
      </c>
      <c r="T420" s="71">
        <v>30</v>
      </c>
      <c r="U420" s="71">
        <v>30</v>
      </c>
      <c r="V420" s="71">
        <v>30</v>
      </c>
      <c r="W420" s="71">
        <v>30</v>
      </c>
      <c r="X420" s="45">
        <v>0</v>
      </c>
      <c r="Y420" s="71">
        <v>0</v>
      </c>
      <c r="Z420" s="71">
        <v>0</v>
      </c>
      <c r="AA420" s="71">
        <v>0</v>
      </c>
      <c r="AB420" s="71">
        <v>0</v>
      </c>
      <c r="AC420" s="71">
        <v>0</v>
      </c>
      <c r="AD420" s="71">
        <v>0</v>
      </c>
      <c r="AE420" s="44">
        <f>[3]Parameters!$B$38</f>
        <v>0.05</v>
      </c>
      <c r="AF420" s="72">
        <v>0</v>
      </c>
      <c r="AG420" s="72">
        <v>10</v>
      </c>
      <c r="AH420" s="72">
        <v>10</v>
      </c>
      <c r="AI420" s="73">
        <f t="shared" si="51"/>
        <v>5.4</v>
      </c>
      <c r="AJ420" s="73" t="s">
        <v>839</v>
      </c>
      <c r="AK420" s="73" t="s">
        <v>851</v>
      </c>
      <c r="AL420" s="73"/>
      <c r="AM420" s="74"/>
      <c r="AN420" s="74"/>
      <c r="AO420" s="74"/>
      <c r="AP420" s="74"/>
      <c r="AQ420" s="74"/>
      <c r="AR420" s="74"/>
      <c r="AS420" s="75"/>
      <c r="AT420" s="75"/>
      <c r="AU420" s="75"/>
      <c r="AV420" s="76"/>
      <c r="AW420" s="76"/>
      <c r="AX420" s="76"/>
      <c r="AY420" s="77" t="s">
        <v>841</v>
      </c>
      <c r="AZ420" s="77"/>
      <c r="BA420" s="77"/>
      <c r="BB420" s="77"/>
      <c r="BC420" s="77"/>
      <c r="BD420" s="77"/>
      <c r="BE420" s="77"/>
      <c r="BF420" s="77"/>
      <c r="BG420" s="77"/>
      <c r="BH420" s="78"/>
      <c r="BI420" s="78"/>
      <c r="BJ420" s="78"/>
      <c r="BK420" s="78"/>
      <c r="BL420" s="79"/>
      <c r="BM420" s="80"/>
      <c r="BN420" s="81">
        <v>0.55000000000000004</v>
      </c>
      <c r="BO420" s="72">
        <v>0.15</v>
      </c>
      <c r="BP420" s="72">
        <v>0.4</v>
      </c>
      <c r="BQ420" s="72"/>
      <c r="BR420" s="72"/>
      <c r="BS420" s="72"/>
      <c r="BT420" s="72"/>
      <c r="BU420" s="56">
        <f t="shared" si="34"/>
        <v>0</v>
      </c>
      <c r="BV420" s="77"/>
      <c r="BW420" s="77"/>
      <c r="BX420" s="77"/>
      <c r="BY420" s="77"/>
      <c r="BZ420" s="77"/>
      <c r="CA420" s="77"/>
      <c r="CB420" s="57">
        <v>0.55000000000000004</v>
      </c>
      <c r="CC420" s="82">
        <v>5</v>
      </c>
      <c r="CD420" s="82">
        <v>25</v>
      </c>
      <c r="CE420" s="82">
        <v>50</v>
      </c>
      <c r="CF420" s="82">
        <v>100</v>
      </c>
      <c r="CG420" s="82">
        <v>100</v>
      </c>
      <c r="CH420" s="82">
        <v>100</v>
      </c>
      <c r="CI420" s="56"/>
      <c r="CJ420" s="83"/>
      <c r="CK420" s="83"/>
      <c r="CL420" s="83"/>
      <c r="CM420" s="83"/>
      <c r="CN420" s="83"/>
      <c r="CO420" s="83"/>
      <c r="CP420" s="60"/>
      <c r="CQ420" s="84"/>
      <c r="CR420" s="84"/>
      <c r="CS420" s="84"/>
      <c r="CT420" s="84"/>
      <c r="CU420" s="84"/>
      <c r="CV420" s="84"/>
      <c r="CW420" s="62"/>
      <c r="CX420" s="85"/>
      <c r="CY420" s="85"/>
      <c r="CZ420" s="85"/>
      <c r="DA420" s="85"/>
      <c r="DB420" s="85"/>
      <c r="DC420" s="85"/>
      <c r="DD420" s="64"/>
      <c r="DE420" s="86"/>
      <c r="DF420" s="86"/>
      <c r="DG420" s="86"/>
      <c r="DH420" s="86"/>
      <c r="DI420" s="86"/>
      <c r="DJ420" s="86"/>
      <c r="DK420" s="87" t="s">
        <v>884</v>
      </c>
      <c r="DL420" s="62">
        <v>500</v>
      </c>
      <c r="DM420" s="88">
        <v>500</v>
      </c>
      <c r="DN420" s="88">
        <v>500</v>
      </c>
      <c r="DO420" s="88">
        <v>500</v>
      </c>
      <c r="DP420" s="88">
        <v>500</v>
      </c>
      <c r="DQ420" s="88">
        <v>500</v>
      </c>
      <c r="DR420" s="88">
        <v>500</v>
      </c>
      <c r="DS420" s="68"/>
    </row>
    <row r="421" spans="1:123" x14ac:dyDescent="0.3">
      <c r="A421" s="40" t="s">
        <v>442</v>
      </c>
      <c r="B421" s="40" t="s">
        <v>832</v>
      </c>
      <c r="C421" s="40" t="s">
        <v>1222</v>
      </c>
      <c r="D421" s="40" t="s">
        <v>874</v>
      </c>
      <c r="E421" s="40" t="s">
        <v>1430</v>
      </c>
      <c r="F421" s="40" t="s">
        <v>1451</v>
      </c>
      <c r="G421" s="41" t="s">
        <v>1456</v>
      </c>
      <c r="H421" s="41" t="s">
        <v>1036</v>
      </c>
      <c r="I421" s="42">
        <v>150</v>
      </c>
      <c r="J421" s="43">
        <v>150</v>
      </c>
      <c r="K421" s="43">
        <v>150</v>
      </c>
      <c r="L421" s="43">
        <v>150</v>
      </c>
      <c r="M421" s="43">
        <v>150</v>
      </c>
      <c r="N421" s="43">
        <v>150</v>
      </c>
      <c r="O421" s="43">
        <v>150</v>
      </c>
      <c r="P421" s="44">
        <v>0</v>
      </c>
      <c r="Q421" s="45">
        <v>2</v>
      </c>
      <c r="R421" s="43">
        <v>2</v>
      </c>
      <c r="S421" s="43">
        <v>2</v>
      </c>
      <c r="T421" s="43">
        <v>2</v>
      </c>
      <c r="U421" s="43">
        <v>2</v>
      </c>
      <c r="V421" s="43">
        <v>2</v>
      </c>
      <c r="W421" s="43">
        <v>2</v>
      </c>
      <c r="X421" s="45">
        <v>0</v>
      </c>
      <c r="Y421" s="43">
        <v>0</v>
      </c>
      <c r="Z421" s="43">
        <v>0</v>
      </c>
      <c r="AA421" s="43">
        <v>0</v>
      </c>
      <c r="AB421" s="43">
        <v>0</v>
      </c>
      <c r="AC421" s="43">
        <v>0</v>
      </c>
      <c r="AD421" s="43">
        <v>0</v>
      </c>
      <c r="AE421" s="44">
        <f>[3]Parameters!$B$38</f>
        <v>0.05</v>
      </c>
      <c r="AF421" s="44">
        <v>0</v>
      </c>
      <c r="AG421" s="44">
        <v>12</v>
      </c>
      <c r="AH421" s="44">
        <v>12</v>
      </c>
      <c r="AI421" s="46">
        <f t="shared" si="51"/>
        <v>5.4</v>
      </c>
      <c r="AJ421" s="46" t="s">
        <v>839</v>
      </c>
      <c r="AK421" s="46" t="s">
        <v>851</v>
      </c>
      <c r="AL421" s="46"/>
      <c r="AM421" s="47"/>
      <c r="AN421" s="47"/>
      <c r="AO421" s="47"/>
      <c r="AP421" s="47"/>
      <c r="AQ421" s="47"/>
      <c r="AR421" s="47"/>
      <c r="AS421" s="48"/>
      <c r="AT421" s="48"/>
      <c r="AU421" s="48"/>
      <c r="AV421" s="49"/>
      <c r="AW421" s="49"/>
      <c r="AX421" s="49"/>
      <c r="AY421" s="50" t="s">
        <v>841</v>
      </c>
      <c r="AZ421" s="50"/>
      <c r="BA421" s="50"/>
      <c r="BB421" s="51"/>
      <c r="BC421" s="51"/>
      <c r="BD421" s="51"/>
      <c r="BE421" s="51"/>
      <c r="BF421" s="51"/>
      <c r="BG421" s="51"/>
      <c r="BH421" s="52"/>
      <c r="BI421" s="52"/>
      <c r="BJ421" s="52"/>
      <c r="BK421" s="52"/>
      <c r="BL421" s="53"/>
      <c r="BM421" s="54"/>
      <c r="BN421" s="55">
        <v>0</v>
      </c>
      <c r="BO421" s="44"/>
      <c r="BP421" s="44"/>
      <c r="BQ421" s="44"/>
      <c r="BR421" s="44"/>
      <c r="BS421" s="44"/>
      <c r="BT421" s="44"/>
      <c r="BU421" s="56">
        <f t="shared" si="34"/>
        <v>0</v>
      </c>
      <c r="BV421" s="50"/>
      <c r="BW421" s="50"/>
      <c r="BX421" s="50"/>
      <c r="BY421" s="50"/>
      <c r="BZ421" s="50"/>
      <c r="CA421" s="50"/>
      <c r="CB421" s="57"/>
      <c r="CC421" s="58">
        <v>5</v>
      </c>
      <c r="CD421" s="58">
        <v>25</v>
      </c>
      <c r="CE421" s="58">
        <v>50</v>
      </c>
      <c r="CF421" s="58">
        <v>100</v>
      </c>
      <c r="CG421" s="58">
        <v>100</v>
      </c>
      <c r="CH421" s="58">
        <v>100</v>
      </c>
      <c r="CI421" s="56"/>
      <c r="CJ421" s="59"/>
      <c r="CK421" s="59"/>
      <c r="CL421" s="59"/>
      <c r="CM421" s="59"/>
      <c r="CN421" s="59"/>
      <c r="CO421" s="59"/>
      <c r="CP421" s="60"/>
      <c r="CQ421" s="61"/>
      <c r="CR421" s="61"/>
      <c r="CS421" s="61"/>
      <c r="CT421" s="61"/>
      <c r="CU421" s="61"/>
      <c r="CV421" s="61"/>
      <c r="CW421" s="62"/>
      <c r="CX421" s="63"/>
      <c r="CY421" s="63"/>
      <c r="CZ421" s="63"/>
      <c r="DA421" s="63"/>
      <c r="DB421" s="63"/>
      <c r="DC421" s="63"/>
      <c r="DD421" s="64"/>
      <c r="DE421" s="65"/>
      <c r="DF421" s="65"/>
      <c r="DG421" s="65"/>
      <c r="DH421" s="65"/>
      <c r="DI421" s="65"/>
      <c r="DJ421" s="65"/>
      <c r="DK421" s="66" t="s">
        <v>1438</v>
      </c>
      <c r="DL421" s="62">
        <v>200</v>
      </c>
      <c r="DM421" s="67">
        <v>200</v>
      </c>
      <c r="DN421" s="67">
        <v>200</v>
      </c>
      <c r="DO421" s="67">
        <v>200</v>
      </c>
      <c r="DP421" s="67">
        <v>200</v>
      </c>
      <c r="DQ421" s="67">
        <v>200</v>
      </c>
      <c r="DR421" s="67">
        <v>200</v>
      </c>
      <c r="DS421" s="68"/>
    </row>
    <row r="422" spans="1:123" x14ac:dyDescent="0.3">
      <c r="A422" s="69" t="s">
        <v>443</v>
      </c>
      <c r="B422" s="69" t="s">
        <v>832</v>
      </c>
      <c r="C422" s="69" t="s">
        <v>1222</v>
      </c>
      <c r="D422" s="69" t="s">
        <v>874</v>
      </c>
      <c r="E422" s="69" t="s">
        <v>1430</v>
      </c>
      <c r="F422" s="69" t="s">
        <v>1451</v>
      </c>
      <c r="G422" s="70" t="s">
        <v>1457</v>
      </c>
      <c r="H422" s="70" t="s">
        <v>1036</v>
      </c>
      <c r="I422" s="42">
        <v>1300</v>
      </c>
      <c r="J422" s="71">
        <v>1200</v>
      </c>
      <c r="K422" s="71">
        <v>1100</v>
      </c>
      <c r="L422" s="71">
        <v>1000</v>
      </c>
      <c r="M422" s="71">
        <v>900</v>
      </c>
      <c r="N422" s="71">
        <v>800</v>
      </c>
      <c r="O422" s="71">
        <v>700</v>
      </c>
      <c r="P422" s="72">
        <v>0</v>
      </c>
      <c r="Q422" s="45">
        <v>22</v>
      </c>
      <c r="R422" s="71">
        <v>22</v>
      </c>
      <c r="S422" s="71">
        <v>22</v>
      </c>
      <c r="T422" s="71">
        <v>22</v>
      </c>
      <c r="U422" s="71">
        <v>22</v>
      </c>
      <c r="V422" s="71">
        <v>22</v>
      </c>
      <c r="W422" s="71">
        <v>22</v>
      </c>
      <c r="X422" s="45">
        <v>0</v>
      </c>
      <c r="Y422" s="71">
        <v>0</v>
      </c>
      <c r="Z422" s="71">
        <v>0</v>
      </c>
      <c r="AA422" s="71">
        <v>0</v>
      </c>
      <c r="AB422" s="71">
        <v>0</v>
      </c>
      <c r="AC422" s="71">
        <v>0</v>
      </c>
      <c r="AD422" s="71">
        <v>0</v>
      </c>
      <c r="AE422" s="44">
        <f>[3]Parameters!$B$38</f>
        <v>0.05</v>
      </c>
      <c r="AF422" s="72">
        <v>0</v>
      </c>
      <c r="AG422" s="72">
        <v>10</v>
      </c>
      <c r="AH422" s="72">
        <v>10</v>
      </c>
      <c r="AI422" s="73">
        <f t="shared" si="51"/>
        <v>5.4</v>
      </c>
      <c r="AJ422" s="73" t="s">
        <v>839</v>
      </c>
      <c r="AK422" s="73" t="s">
        <v>851</v>
      </c>
      <c r="AL422" s="73"/>
      <c r="AM422" s="74"/>
      <c r="AN422" s="74"/>
      <c r="AO422" s="74"/>
      <c r="AP422" s="74"/>
      <c r="AQ422" s="74"/>
      <c r="AR422" s="74"/>
      <c r="AS422" s="75"/>
      <c r="AT422" s="75"/>
      <c r="AU422" s="75"/>
      <c r="AV422" s="76"/>
      <c r="AW422" s="76"/>
      <c r="AX422" s="76"/>
      <c r="AY422" s="77" t="s">
        <v>841</v>
      </c>
      <c r="AZ422" s="77"/>
      <c r="BA422" s="77"/>
      <c r="BB422" s="77"/>
      <c r="BC422" s="77"/>
      <c r="BD422" s="77"/>
      <c r="BE422" s="77"/>
      <c r="BF422" s="77"/>
      <c r="BG422" s="77"/>
      <c r="BH422" s="78"/>
      <c r="BI422" s="78"/>
      <c r="BJ422" s="78"/>
      <c r="BK422" s="78"/>
      <c r="BL422" s="79"/>
      <c r="BM422" s="80"/>
      <c r="BN422" s="81">
        <v>0.2</v>
      </c>
      <c r="BO422" s="72"/>
      <c r="BP422" s="72">
        <v>0.2</v>
      </c>
      <c r="BQ422" s="72"/>
      <c r="BR422" s="72"/>
      <c r="BS422" s="72"/>
      <c r="BT422" s="72"/>
      <c r="BU422" s="56">
        <f t="shared" si="34"/>
        <v>0</v>
      </c>
      <c r="BV422" s="77"/>
      <c r="BW422" s="77"/>
      <c r="BX422" s="77"/>
      <c r="BY422" s="77"/>
      <c r="BZ422" s="77"/>
      <c r="CA422" s="77"/>
      <c r="CB422" s="57">
        <v>0.2</v>
      </c>
      <c r="CC422" s="82">
        <v>5</v>
      </c>
      <c r="CD422" s="82">
        <v>25</v>
      </c>
      <c r="CE422" s="82">
        <v>50</v>
      </c>
      <c r="CF422" s="82">
        <v>100</v>
      </c>
      <c r="CG422" s="82">
        <v>100</v>
      </c>
      <c r="CH422" s="82">
        <v>100</v>
      </c>
      <c r="CI422" s="56"/>
      <c r="CJ422" s="83"/>
      <c r="CK422" s="83"/>
      <c r="CL422" s="83"/>
      <c r="CM422" s="83"/>
      <c r="CN422" s="83"/>
      <c r="CO422" s="83"/>
      <c r="CP422" s="60"/>
      <c r="CQ422" s="84"/>
      <c r="CR422" s="84"/>
      <c r="CS422" s="84"/>
      <c r="CT422" s="84"/>
      <c r="CU422" s="84"/>
      <c r="CV422" s="84"/>
      <c r="CW422" s="62"/>
      <c r="CX422" s="85"/>
      <c r="CY422" s="85"/>
      <c r="CZ422" s="85"/>
      <c r="DA422" s="85"/>
      <c r="DB422" s="85"/>
      <c r="DC422" s="85"/>
      <c r="DD422" s="64"/>
      <c r="DE422" s="86"/>
      <c r="DF422" s="86"/>
      <c r="DG422" s="86"/>
      <c r="DH422" s="86"/>
      <c r="DI422" s="86"/>
      <c r="DJ422" s="86"/>
      <c r="DK422" s="87" t="s">
        <v>1458</v>
      </c>
      <c r="DL422" s="62">
        <v>500</v>
      </c>
      <c r="DM422" s="88">
        <v>500</v>
      </c>
      <c r="DN422" s="88">
        <v>500</v>
      </c>
      <c r="DO422" s="88">
        <v>500</v>
      </c>
      <c r="DP422" s="88">
        <v>500</v>
      </c>
      <c r="DQ422" s="88">
        <v>500</v>
      </c>
      <c r="DR422" s="88">
        <v>500</v>
      </c>
      <c r="DS422" s="68"/>
    </row>
    <row r="423" spans="1:123" x14ac:dyDescent="0.3">
      <c r="A423" s="40" t="s">
        <v>444</v>
      </c>
      <c r="B423" s="40" t="s">
        <v>832</v>
      </c>
      <c r="C423" s="40" t="s">
        <v>1222</v>
      </c>
      <c r="D423" s="40" t="s">
        <v>874</v>
      </c>
      <c r="E423" s="40" t="s">
        <v>1430</v>
      </c>
      <c r="F423" s="40" t="s">
        <v>1451</v>
      </c>
      <c r="G423" s="41" t="s">
        <v>1459</v>
      </c>
      <c r="H423" s="41" t="s">
        <v>1036</v>
      </c>
      <c r="I423" s="42">
        <v>2000</v>
      </c>
      <c r="J423" s="43">
        <v>1900</v>
      </c>
      <c r="K423" s="43">
        <v>1800</v>
      </c>
      <c r="L423" s="43">
        <v>1700</v>
      </c>
      <c r="M423" s="43">
        <v>1600</v>
      </c>
      <c r="N423" s="43">
        <v>1500</v>
      </c>
      <c r="O423" s="43">
        <v>1400</v>
      </c>
      <c r="P423" s="44">
        <v>0</v>
      </c>
      <c r="Q423" s="45">
        <v>50</v>
      </c>
      <c r="R423" s="43">
        <v>50</v>
      </c>
      <c r="S423" s="43">
        <v>50</v>
      </c>
      <c r="T423" s="43">
        <v>50</v>
      </c>
      <c r="U423" s="43">
        <v>50</v>
      </c>
      <c r="V423" s="43">
        <v>50</v>
      </c>
      <c r="W423" s="43">
        <v>50</v>
      </c>
      <c r="X423" s="45">
        <v>0</v>
      </c>
      <c r="Y423" s="43">
        <v>0</v>
      </c>
      <c r="Z423" s="43">
        <v>0</v>
      </c>
      <c r="AA423" s="43">
        <v>0</v>
      </c>
      <c r="AB423" s="43">
        <v>0</v>
      </c>
      <c r="AC423" s="43">
        <v>0</v>
      </c>
      <c r="AD423" s="43">
        <v>0</v>
      </c>
      <c r="AE423" s="44">
        <f>[3]Parameters!$B$38</f>
        <v>0.05</v>
      </c>
      <c r="AF423" s="44">
        <v>0</v>
      </c>
      <c r="AG423" s="44">
        <v>10</v>
      </c>
      <c r="AH423" s="44">
        <v>10</v>
      </c>
      <c r="AI423" s="46">
        <f t="shared" si="51"/>
        <v>5.4</v>
      </c>
      <c r="AJ423" s="46" t="s">
        <v>839</v>
      </c>
      <c r="AK423" s="46" t="s">
        <v>851</v>
      </c>
      <c r="AL423" s="46"/>
      <c r="AM423" s="47"/>
      <c r="AN423" s="47"/>
      <c r="AO423" s="47"/>
      <c r="AP423" s="47"/>
      <c r="AQ423" s="47"/>
      <c r="AR423" s="47"/>
      <c r="AS423" s="48"/>
      <c r="AT423" s="48"/>
      <c r="AU423" s="48"/>
      <c r="AV423" s="49"/>
      <c r="AW423" s="49"/>
      <c r="AX423" s="49"/>
      <c r="AY423" s="50" t="s">
        <v>841</v>
      </c>
      <c r="AZ423" s="50"/>
      <c r="BA423" s="50"/>
      <c r="BB423" s="51"/>
      <c r="BC423" s="51"/>
      <c r="BD423" s="51"/>
      <c r="BE423" s="51"/>
      <c r="BF423" s="51"/>
      <c r="BG423" s="51"/>
      <c r="BH423" s="52"/>
      <c r="BI423" s="52"/>
      <c r="BJ423" s="52"/>
      <c r="BK423" s="52"/>
      <c r="BL423" s="53"/>
      <c r="BM423" s="54"/>
      <c r="BN423" s="55">
        <v>0</v>
      </c>
      <c r="BO423" s="44"/>
      <c r="BP423" s="44"/>
      <c r="BQ423" s="44"/>
      <c r="BR423" s="44"/>
      <c r="BS423" s="44"/>
      <c r="BT423" s="44"/>
      <c r="BU423" s="56">
        <f t="shared" si="34"/>
        <v>0</v>
      </c>
      <c r="BV423" s="50"/>
      <c r="BW423" s="50"/>
      <c r="BX423" s="50"/>
      <c r="BY423" s="50"/>
      <c r="BZ423" s="50"/>
      <c r="CA423" s="50"/>
      <c r="CB423" s="57"/>
      <c r="CC423" s="58">
        <v>5</v>
      </c>
      <c r="CD423" s="58">
        <v>25</v>
      </c>
      <c r="CE423" s="58">
        <v>50</v>
      </c>
      <c r="CF423" s="58">
        <v>100</v>
      </c>
      <c r="CG423" s="58">
        <v>100</v>
      </c>
      <c r="CH423" s="58">
        <v>100</v>
      </c>
      <c r="CI423" s="56"/>
      <c r="CJ423" s="59"/>
      <c r="CK423" s="59"/>
      <c r="CL423" s="59"/>
      <c r="CM423" s="59"/>
      <c r="CN423" s="59"/>
      <c r="CO423" s="59"/>
      <c r="CP423" s="60"/>
      <c r="CQ423" s="61"/>
      <c r="CR423" s="61"/>
      <c r="CS423" s="61"/>
      <c r="CT423" s="61"/>
      <c r="CU423" s="61"/>
      <c r="CV423" s="61"/>
      <c r="CW423" s="62"/>
      <c r="CX423" s="63"/>
      <c r="CY423" s="63"/>
      <c r="CZ423" s="63"/>
      <c r="DA423" s="63"/>
      <c r="DB423" s="63"/>
      <c r="DC423" s="63"/>
      <c r="DD423" s="64"/>
      <c r="DE423" s="65"/>
      <c r="DF423" s="65"/>
      <c r="DG423" s="65"/>
      <c r="DH423" s="65"/>
      <c r="DI423" s="65"/>
      <c r="DJ423" s="65"/>
      <c r="DK423" s="66" t="s">
        <v>1450</v>
      </c>
      <c r="DL423" s="62">
        <v>500</v>
      </c>
      <c r="DM423" s="67">
        <v>500</v>
      </c>
      <c r="DN423" s="67">
        <v>500</v>
      </c>
      <c r="DO423" s="67">
        <v>500</v>
      </c>
      <c r="DP423" s="67">
        <v>500</v>
      </c>
      <c r="DQ423" s="67">
        <v>500</v>
      </c>
      <c r="DR423" s="67">
        <v>500</v>
      </c>
      <c r="DS423" s="68"/>
    </row>
    <row r="424" spans="1:123" x14ac:dyDescent="0.3">
      <c r="A424" s="69" t="s">
        <v>445</v>
      </c>
      <c r="B424" s="69" t="s">
        <v>832</v>
      </c>
      <c r="C424" s="69" t="s">
        <v>1222</v>
      </c>
      <c r="D424" s="69" t="s">
        <v>874</v>
      </c>
      <c r="E424" s="69" t="s">
        <v>1430</v>
      </c>
      <c r="F424" s="69" t="s">
        <v>1451</v>
      </c>
      <c r="G424" s="70" t="s">
        <v>1460</v>
      </c>
      <c r="H424" s="70" t="s">
        <v>1036</v>
      </c>
      <c r="I424" s="42">
        <v>600</v>
      </c>
      <c r="J424" s="71">
        <v>600</v>
      </c>
      <c r="K424" s="71">
        <v>600</v>
      </c>
      <c r="L424" s="71">
        <v>600</v>
      </c>
      <c r="M424" s="71">
        <v>600</v>
      </c>
      <c r="N424" s="71">
        <v>600</v>
      </c>
      <c r="O424" s="71">
        <v>600</v>
      </c>
      <c r="P424" s="72">
        <v>0</v>
      </c>
      <c r="Q424" s="45">
        <v>60</v>
      </c>
      <c r="R424" s="71">
        <v>60</v>
      </c>
      <c r="S424" s="71">
        <v>60</v>
      </c>
      <c r="T424" s="71">
        <v>60</v>
      </c>
      <c r="U424" s="71">
        <v>60</v>
      </c>
      <c r="V424" s="71">
        <v>60</v>
      </c>
      <c r="W424" s="71">
        <v>60</v>
      </c>
      <c r="X424" s="45">
        <v>0</v>
      </c>
      <c r="Y424" s="71">
        <v>0</v>
      </c>
      <c r="Z424" s="71">
        <v>0</v>
      </c>
      <c r="AA424" s="71">
        <v>0</v>
      </c>
      <c r="AB424" s="71">
        <v>0</v>
      </c>
      <c r="AC424" s="71">
        <v>0</v>
      </c>
      <c r="AD424" s="71">
        <v>0</v>
      </c>
      <c r="AE424" s="44">
        <f>[3]Parameters!$B$38</f>
        <v>0.05</v>
      </c>
      <c r="AF424" s="72">
        <v>0</v>
      </c>
      <c r="AG424" s="72">
        <v>10</v>
      </c>
      <c r="AH424" s="72">
        <v>10</v>
      </c>
      <c r="AI424" s="73">
        <f t="shared" si="51"/>
        <v>5.4</v>
      </c>
      <c r="AJ424" s="73" t="s">
        <v>1461</v>
      </c>
      <c r="AK424" s="73" t="s">
        <v>851</v>
      </c>
      <c r="AL424" s="73"/>
      <c r="AM424" s="74" t="s">
        <v>1451</v>
      </c>
      <c r="AN424" s="74" t="s">
        <v>1462</v>
      </c>
      <c r="AO424" s="74">
        <v>0.95</v>
      </c>
      <c r="AP424" s="74" t="s">
        <v>919</v>
      </c>
      <c r="AQ424" s="74">
        <v>0.2</v>
      </c>
      <c r="AR424" s="74">
        <v>0.15</v>
      </c>
      <c r="AS424" s="75"/>
      <c r="AT424" s="75"/>
      <c r="AU424" s="75"/>
      <c r="AV424" s="76"/>
      <c r="AW424" s="76"/>
      <c r="AX424" s="76"/>
      <c r="AY424" s="77" t="s">
        <v>841</v>
      </c>
      <c r="AZ424" s="77"/>
      <c r="BA424" s="77"/>
      <c r="BB424" s="77"/>
      <c r="BC424" s="77"/>
      <c r="BD424" s="77"/>
      <c r="BE424" s="77"/>
      <c r="BF424" s="77"/>
      <c r="BG424" s="77"/>
      <c r="BH424" s="78"/>
      <c r="BI424" s="78"/>
      <c r="BJ424" s="78"/>
      <c r="BK424" s="78"/>
      <c r="BL424" s="79"/>
      <c r="BM424" s="80"/>
      <c r="BN424" s="81">
        <v>0.9</v>
      </c>
      <c r="BO424" s="72">
        <v>0.5</v>
      </c>
      <c r="BP424" s="72">
        <v>0.4</v>
      </c>
      <c r="BQ424" s="72"/>
      <c r="BR424" s="72"/>
      <c r="BS424" s="72"/>
      <c r="BT424" s="72"/>
      <c r="BU424" s="56">
        <f t="shared" si="34"/>
        <v>0</v>
      </c>
      <c r="BV424" s="77"/>
      <c r="BW424" s="77"/>
      <c r="BX424" s="77"/>
      <c r="BY424" s="77"/>
      <c r="BZ424" s="77"/>
      <c r="CA424" s="77"/>
      <c r="CB424" s="57">
        <v>0.9</v>
      </c>
      <c r="CC424" s="82">
        <v>5</v>
      </c>
      <c r="CD424" s="82">
        <v>25</v>
      </c>
      <c r="CE424" s="82">
        <v>50</v>
      </c>
      <c r="CF424" s="82">
        <v>100</v>
      </c>
      <c r="CG424" s="82">
        <v>100</v>
      </c>
      <c r="CH424" s="82">
        <v>100</v>
      </c>
      <c r="CI424" s="56"/>
      <c r="CJ424" s="83"/>
      <c r="CK424" s="83"/>
      <c r="CL424" s="83"/>
      <c r="CM424" s="83"/>
      <c r="CN424" s="83"/>
      <c r="CO424" s="83"/>
      <c r="CP424" s="60"/>
      <c r="CQ424" s="84"/>
      <c r="CR424" s="84"/>
      <c r="CS424" s="84"/>
      <c r="CT424" s="84"/>
      <c r="CU424" s="84"/>
      <c r="CV424" s="84"/>
      <c r="CW424" s="62"/>
      <c r="CX424" s="85"/>
      <c r="CY424" s="85"/>
      <c r="CZ424" s="85"/>
      <c r="DA424" s="85"/>
      <c r="DB424" s="85"/>
      <c r="DC424" s="85"/>
      <c r="DD424" s="64"/>
      <c r="DE424" s="86"/>
      <c r="DF424" s="86"/>
      <c r="DG424" s="86"/>
      <c r="DH424" s="86"/>
      <c r="DI424" s="86"/>
      <c r="DJ424" s="86"/>
      <c r="DK424" s="87" t="s">
        <v>884</v>
      </c>
      <c r="DL424" s="62">
        <v>500</v>
      </c>
      <c r="DM424" s="88">
        <v>500</v>
      </c>
      <c r="DN424" s="88">
        <v>500</v>
      </c>
      <c r="DO424" s="88">
        <v>500</v>
      </c>
      <c r="DP424" s="88">
        <v>500</v>
      </c>
      <c r="DQ424" s="88">
        <v>500</v>
      </c>
      <c r="DR424" s="88">
        <v>500</v>
      </c>
      <c r="DS424" s="68"/>
    </row>
    <row r="425" spans="1:123" x14ac:dyDescent="0.3">
      <c r="A425" s="40" t="s">
        <v>446</v>
      </c>
      <c r="B425" s="40" t="s">
        <v>832</v>
      </c>
      <c r="C425" s="40" t="s">
        <v>1222</v>
      </c>
      <c r="D425" s="40" t="s">
        <v>874</v>
      </c>
      <c r="E425" s="40" t="s">
        <v>1430</v>
      </c>
      <c r="F425" s="40" t="s">
        <v>1451</v>
      </c>
      <c r="G425" s="41" t="s">
        <v>1463</v>
      </c>
      <c r="H425" s="41" t="s">
        <v>1036</v>
      </c>
      <c r="I425" s="42">
        <v>1100</v>
      </c>
      <c r="J425" s="43">
        <v>1050</v>
      </c>
      <c r="K425" s="43">
        <v>1000</v>
      </c>
      <c r="L425" s="43">
        <v>950</v>
      </c>
      <c r="M425" s="43">
        <v>900</v>
      </c>
      <c r="N425" s="43">
        <v>850</v>
      </c>
      <c r="O425" s="43">
        <v>800</v>
      </c>
      <c r="P425" s="44">
        <v>0</v>
      </c>
      <c r="Q425" s="45">
        <v>100</v>
      </c>
      <c r="R425" s="43">
        <v>100</v>
      </c>
      <c r="S425" s="43">
        <v>100</v>
      </c>
      <c r="T425" s="43">
        <v>100</v>
      </c>
      <c r="U425" s="43">
        <v>100</v>
      </c>
      <c r="V425" s="43">
        <v>100</v>
      </c>
      <c r="W425" s="43">
        <v>100</v>
      </c>
      <c r="X425" s="45">
        <v>0</v>
      </c>
      <c r="Y425" s="43">
        <v>0</v>
      </c>
      <c r="Z425" s="43">
        <v>0</v>
      </c>
      <c r="AA425" s="43">
        <v>0</v>
      </c>
      <c r="AB425" s="43">
        <v>0</v>
      </c>
      <c r="AC425" s="43">
        <v>0</v>
      </c>
      <c r="AD425" s="43">
        <v>0</v>
      </c>
      <c r="AE425" s="44">
        <f>[3]Parameters!$B$38</f>
        <v>0.05</v>
      </c>
      <c r="AF425" s="44">
        <v>0</v>
      </c>
      <c r="AG425" s="44">
        <v>10</v>
      </c>
      <c r="AH425" s="44">
        <v>10</v>
      </c>
      <c r="AI425" s="46">
        <f t="shared" si="51"/>
        <v>5.4</v>
      </c>
      <c r="AJ425" s="46" t="s">
        <v>1461</v>
      </c>
      <c r="AK425" s="46" t="s">
        <v>851</v>
      </c>
      <c r="AL425" s="46"/>
      <c r="AM425" s="47" t="s">
        <v>1451</v>
      </c>
      <c r="AN425" s="47" t="s">
        <v>1464</v>
      </c>
      <c r="AO425" s="47">
        <v>0.95</v>
      </c>
      <c r="AP425" s="47" t="s">
        <v>919</v>
      </c>
      <c r="AQ425" s="47">
        <v>0.2</v>
      </c>
      <c r="AR425" s="47">
        <v>0.15</v>
      </c>
      <c r="AS425" s="48"/>
      <c r="AT425" s="48"/>
      <c r="AU425" s="48"/>
      <c r="AV425" s="49"/>
      <c r="AW425" s="49"/>
      <c r="AX425" s="49"/>
      <c r="AY425" s="50" t="s">
        <v>841</v>
      </c>
      <c r="AZ425" s="50"/>
      <c r="BA425" s="50"/>
      <c r="BB425" s="51"/>
      <c r="BC425" s="51"/>
      <c r="BD425" s="51"/>
      <c r="BE425" s="51"/>
      <c r="BF425" s="51"/>
      <c r="BG425" s="51"/>
      <c r="BH425" s="52"/>
      <c r="BI425" s="52"/>
      <c r="BJ425" s="52"/>
      <c r="BK425" s="52"/>
      <c r="BL425" s="53"/>
      <c r="BM425" s="54"/>
      <c r="BN425" s="55">
        <v>0</v>
      </c>
      <c r="BO425" s="44"/>
      <c r="BP425" s="44"/>
      <c r="BQ425" s="44"/>
      <c r="BR425" s="44"/>
      <c r="BS425" s="44"/>
      <c r="BT425" s="44"/>
      <c r="BU425" s="56">
        <f t="shared" si="34"/>
        <v>0</v>
      </c>
      <c r="BV425" s="50"/>
      <c r="BW425" s="50"/>
      <c r="BX425" s="50"/>
      <c r="BY425" s="50"/>
      <c r="BZ425" s="50"/>
      <c r="CA425" s="50"/>
      <c r="CB425" s="57"/>
      <c r="CC425" s="58">
        <v>5</v>
      </c>
      <c r="CD425" s="58">
        <v>25</v>
      </c>
      <c r="CE425" s="58">
        <v>50</v>
      </c>
      <c r="CF425" s="58">
        <v>100</v>
      </c>
      <c r="CG425" s="58">
        <v>100</v>
      </c>
      <c r="CH425" s="58">
        <v>100</v>
      </c>
      <c r="CI425" s="56"/>
      <c r="CJ425" s="59"/>
      <c r="CK425" s="59"/>
      <c r="CL425" s="59"/>
      <c r="CM425" s="59"/>
      <c r="CN425" s="59"/>
      <c r="CO425" s="59"/>
      <c r="CP425" s="60"/>
      <c r="CQ425" s="61"/>
      <c r="CR425" s="61"/>
      <c r="CS425" s="61"/>
      <c r="CT425" s="61"/>
      <c r="CU425" s="61"/>
      <c r="CV425" s="61"/>
      <c r="CW425" s="62"/>
      <c r="CX425" s="63"/>
      <c r="CY425" s="63"/>
      <c r="CZ425" s="63"/>
      <c r="DA425" s="63"/>
      <c r="DB425" s="63"/>
      <c r="DC425" s="63"/>
      <c r="DD425" s="64"/>
      <c r="DE425" s="65"/>
      <c r="DF425" s="65"/>
      <c r="DG425" s="65"/>
      <c r="DH425" s="65"/>
      <c r="DI425" s="65"/>
      <c r="DJ425" s="65"/>
      <c r="DK425" s="66" t="s">
        <v>884</v>
      </c>
      <c r="DL425" s="62">
        <v>500</v>
      </c>
      <c r="DM425" s="67">
        <v>500</v>
      </c>
      <c r="DN425" s="67">
        <v>500</v>
      </c>
      <c r="DO425" s="67">
        <v>500</v>
      </c>
      <c r="DP425" s="67">
        <v>500</v>
      </c>
      <c r="DQ425" s="67">
        <v>500</v>
      </c>
      <c r="DR425" s="67">
        <v>500</v>
      </c>
      <c r="DS425" s="68"/>
    </row>
    <row r="426" spans="1:123" x14ac:dyDescent="0.3">
      <c r="A426" s="69" t="s">
        <v>447</v>
      </c>
      <c r="B426" s="69" t="s">
        <v>832</v>
      </c>
      <c r="C426" s="69" t="s">
        <v>1222</v>
      </c>
      <c r="D426" s="69" t="s">
        <v>874</v>
      </c>
      <c r="E426" s="69" t="s">
        <v>1430</v>
      </c>
      <c r="F426" s="69" t="s">
        <v>1451</v>
      </c>
      <c r="G426" s="70" t="s">
        <v>1465</v>
      </c>
      <c r="H426" s="70" t="s">
        <v>1036</v>
      </c>
      <c r="I426" s="42">
        <v>100</v>
      </c>
      <c r="J426" s="71">
        <v>110</v>
      </c>
      <c r="K426" s="71">
        <v>100</v>
      </c>
      <c r="L426" s="71">
        <v>90</v>
      </c>
      <c r="M426" s="71">
        <v>80</v>
      </c>
      <c r="N426" s="71">
        <v>70</v>
      </c>
      <c r="O426" s="71">
        <v>60</v>
      </c>
      <c r="P426" s="72">
        <v>0</v>
      </c>
      <c r="Q426" s="45">
        <v>5</v>
      </c>
      <c r="R426" s="71">
        <v>5</v>
      </c>
      <c r="S426" s="71">
        <v>5</v>
      </c>
      <c r="T426" s="71">
        <v>5</v>
      </c>
      <c r="U426" s="71">
        <v>5</v>
      </c>
      <c r="V426" s="71">
        <v>5</v>
      </c>
      <c r="W426" s="71">
        <v>5</v>
      </c>
      <c r="X426" s="45">
        <v>0</v>
      </c>
      <c r="Y426" s="71">
        <v>0</v>
      </c>
      <c r="Z426" s="71">
        <v>0</v>
      </c>
      <c r="AA426" s="71">
        <v>0</v>
      </c>
      <c r="AB426" s="71">
        <v>0</v>
      </c>
      <c r="AC426" s="71">
        <v>0</v>
      </c>
      <c r="AD426" s="71">
        <v>0</v>
      </c>
      <c r="AE426" s="44">
        <f>[3]Parameters!$B$38</f>
        <v>0.05</v>
      </c>
      <c r="AF426" s="72">
        <v>0</v>
      </c>
      <c r="AG426" s="72">
        <v>10</v>
      </c>
      <c r="AH426" s="72">
        <v>10</v>
      </c>
      <c r="AI426" s="73">
        <f t="shared" si="51"/>
        <v>5.4</v>
      </c>
      <c r="AJ426" s="73" t="s">
        <v>839</v>
      </c>
      <c r="AK426" s="73" t="s">
        <v>851</v>
      </c>
      <c r="AL426" s="73"/>
      <c r="AM426" s="74"/>
      <c r="AN426" s="74"/>
      <c r="AO426" s="74"/>
      <c r="AP426" s="74"/>
      <c r="AQ426" s="74"/>
      <c r="AR426" s="74"/>
      <c r="AS426" s="75"/>
      <c r="AT426" s="75"/>
      <c r="AU426" s="75"/>
      <c r="AV426" s="76"/>
      <c r="AW426" s="76"/>
      <c r="AX426" s="76"/>
      <c r="AY426" s="77" t="s">
        <v>841</v>
      </c>
      <c r="AZ426" s="77"/>
      <c r="BA426" s="77"/>
      <c r="BB426" s="77"/>
      <c r="BC426" s="77"/>
      <c r="BD426" s="77"/>
      <c r="BE426" s="77"/>
      <c r="BF426" s="77"/>
      <c r="BG426" s="77"/>
      <c r="BH426" s="78"/>
      <c r="BI426" s="78"/>
      <c r="BJ426" s="78"/>
      <c r="BK426" s="78"/>
      <c r="BL426" s="79"/>
      <c r="BM426" s="80"/>
      <c r="BN426" s="81">
        <v>0</v>
      </c>
      <c r="BO426" s="72"/>
      <c r="BP426" s="72"/>
      <c r="BQ426" s="72"/>
      <c r="BR426" s="72"/>
      <c r="BS426" s="72"/>
      <c r="BT426" s="72"/>
      <c r="BU426" s="56">
        <f t="shared" si="34"/>
        <v>0</v>
      </c>
      <c r="BV426" s="77"/>
      <c r="BW426" s="77"/>
      <c r="BX426" s="77"/>
      <c r="BY426" s="77"/>
      <c r="BZ426" s="77"/>
      <c r="CA426" s="77"/>
      <c r="CB426" s="57"/>
      <c r="CC426" s="82">
        <v>5</v>
      </c>
      <c r="CD426" s="82">
        <v>25</v>
      </c>
      <c r="CE426" s="82">
        <v>50</v>
      </c>
      <c r="CF426" s="82">
        <v>100</v>
      </c>
      <c r="CG426" s="82">
        <v>100</v>
      </c>
      <c r="CH426" s="82">
        <v>100</v>
      </c>
      <c r="CI426" s="56"/>
      <c r="CJ426" s="83"/>
      <c r="CK426" s="83"/>
      <c r="CL426" s="83"/>
      <c r="CM426" s="83"/>
      <c r="CN426" s="83"/>
      <c r="CO426" s="83"/>
      <c r="CP426" s="60"/>
      <c r="CQ426" s="84"/>
      <c r="CR426" s="84"/>
      <c r="CS426" s="84"/>
      <c r="CT426" s="84"/>
      <c r="CU426" s="84"/>
      <c r="CV426" s="84"/>
      <c r="CW426" s="62"/>
      <c r="CX426" s="85"/>
      <c r="CY426" s="85"/>
      <c r="CZ426" s="85"/>
      <c r="DA426" s="85"/>
      <c r="DB426" s="85"/>
      <c r="DC426" s="85"/>
      <c r="DD426" s="64"/>
      <c r="DE426" s="86"/>
      <c r="DF426" s="86"/>
      <c r="DG426" s="86"/>
      <c r="DH426" s="86"/>
      <c r="DI426" s="86"/>
      <c r="DJ426" s="86"/>
      <c r="DK426" s="87" t="s">
        <v>1466</v>
      </c>
      <c r="DL426" s="62">
        <v>500</v>
      </c>
      <c r="DM426" s="88">
        <v>500</v>
      </c>
      <c r="DN426" s="88">
        <v>500</v>
      </c>
      <c r="DO426" s="88">
        <v>500</v>
      </c>
      <c r="DP426" s="88">
        <v>500</v>
      </c>
      <c r="DQ426" s="88">
        <v>500</v>
      </c>
      <c r="DR426" s="88">
        <v>500</v>
      </c>
      <c r="DS426" s="68"/>
    </row>
    <row r="427" spans="1:123" x14ac:dyDescent="0.3">
      <c r="A427" s="40" t="s">
        <v>448</v>
      </c>
      <c r="B427" s="40" t="s">
        <v>1214</v>
      </c>
      <c r="C427" s="40" t="s">
        <v>1222</v>
      </c>
      <c r="D427" s="40" t="s">
        <v>1467</v>
      </c>
      <c r="E427" s="40" t="s">
        <v>1430</v>
      </c>
      <c r="F427" s="40" t="s">
        <v>1468</v>
      </c>
      <c r="G427" s="41" t="s">
        <v>1469</v>
      </c>
      <c r="H427" s="41" t="s">
        <v>1036</v>
      </c>
      <c r="I427" s="42">
        <v>35</v>
      </c>
      <c r="J427" s="43">
        <v>35</v>
      </c>
      <c r="K427" s="43">
        <v>35</v>
      </c>
      <c r="L427" s="43">
        <v>35</v>
      </c>
      <c r="M427" s="43">
        <v>35</v>
      </c>
      <c r="N427" s="43">
        <v>35</v>
      </c>
      <c r="O427" s="43">
        <v>35</v>
      </c>
      <c r="P427" s="44">
        <v>0</v>
      </c>
      <c r="Q427" s="45">
        <v>1</v>
      </c>
      <c r="R427" s="43">
        <v>1</v>
      </c>
      <c r="S427" s="43">
        <v>1</v>
      </c>
      <c r="T427" s="43">
        <v>1</v>
      </c>
      <c r="U427" s="43">
        <v>1</v>
      </c>
      <c r="V427" s="43">
        <v>1</v>
      </c>
      <c r="W427" s="43">
        <v>1</v>
      </c>
      <c r="X427" s="45">
        <v>0</v>
      </c>
      <c r="Y427" s="43">
        <v>0</v>
      </c>
      <c r="Z427" s="43">
        <v>0</v>
      </c>
      <c r="AA427" s="43">
        <v>0</v>
      </c>
      <c r="AB427" s="43">
        <v>0</v>
      </c>
      <c r="AC427" s="43">
        <v>0</v>
      </c>
      <c r="AD427" s="43">
        <v>0</v>
      </c>
      <c r="AE427" s="44">
        <f>[3]Parameters!$B$38</f>
        <v>0.05</v>
      </c>
      <c r="AF427" s="44">
        <v>0</v>
      </c>
      <c r="AG427" s="44">
        <v>20</v>
      </c>
      <c r="AH427" s="44">
        <v>20</v>
      </c>
      <c r="AI427" s="46">
        <v>31.536000000000001</v>
      </c>
      <c r="AJ427" s="46" t="s">
        <v>1213</v>
      </c>
      <c r="AK427" s="46" t="s">
        <v>907</v>
      </c>
      <c r="AL427" s="46"/>
      <c r="AM427" s="47"/>
      <c r="AN427" s="47"/>
      <c r="AO427" s="47"/>
      <c r="AP427" s="47"/>
      <c r="AQ427" s="47"/>
      <c r="AR427" s="47"/>
      <c r="AS427" s="48"/>
      <c r="AT427" s="48"/>
      <c r="AU427" s="48"/>
      <c r="AV427" s="49"/>
      <c r="AW427" s="49"/>
      <c r="AX427" s="49"/>
      <c r="AY427" s="50" t="s">
        <v>841</v>
      </c>
      <c r="AZ427" s="50"/>
      <c r="BA427" s="50"/>
      <c r="BB427" s="51"/>
      <c r="BC427" s="51"/>
      <c r="BD427" s="51"/>
      <c r="BE427" s="51"/>
      <c r="BF427" s="51"/>
      <c r="BG427" s="51"/>
      <c r="BH427" s="52"/>
      <c r="BI427" s="52"/>
      <c r="BJ427" s="52"/>
      <c r="BK427" s="52"/>
      <c r="BL427" s="53"/>
      <c r="BM427" s="54"/>
      <c r="BN427" s="55">
        <v>4</v>
      </c>
      <c r="BO427" s="44">
        <v>1</v>
      </c>
      <c r="BP427" s="44">
        <v>1</v>
      </c>
      <c r="BQ427" s="44">
        <v>1</v>
      </c>
      <c r="BR427" s="44">
        <v>1</v>
      </c>
      <c r="BS427" s="44"/>
      <c r="BT427" s="44"/>
      <c r="BU427" s="56">
        <f t="shared" si="34"/>
        <v>0</v>
      </c>
      <c r="BV427" s="50"/>
      <c r="BW427" s="50"/>
      <c r="BX427" s="50"/>
      <c r="BY427" s="50"/>
      <c r="BZ427" s="50"/>
      <c r="CA427" s="50"/>
      <c r="CB427" s="57">
        <v>4</v>
      </c>
      <c r="CC427" s="58">
        <v>5</v>
      </c>
      <c r="CD427" s="58">
        <v>25</v>
      </c>
      <c r="CE427" s="58">
        <v>50</v>
      </c>
      <c r="CF427" s="58">
        <v>100</v>
      </c>
      <c r="CG427" s="58">
        <v>100</v>
      </c>
      <c r="CH427" s="58">
        <v>100</v>
      </c>
      <c r="CI427" s="56"/>
      <c r="CJ427" s="59"/>
      <c r="CK427" s="59"/>
      <c r="CL427" s="59"/>
      <c r="CM427" s="59"/>
      <c r="CN427" s="59"/>
      <c r="CO427" s="59"/>
      <c r="CP427" s="60"/>
      <c r="CQ427" s="61"/>
      <c r="CR427" s="61"/>
      <c r="CS427" s="61"/>
      <c r="CT427" s="61"/>
      <c r="CU427" s="61"/>
      <c r="CV427" s="61"/>
      <c r="CW427" s="62"/>
      <c r="CX427" s="63"/>
      <c r="CY427" s="63"/>
      <c r="CZ427" s="63"/>
      <c r="DA427" s="63"/>
      <c r="DB427" s="63"/>
      <c r="DC427" s="63"/>
      <c r="DD427" s="64"/>
      <c r="DE427" s="65"/>
      <c r="DF427" s="65"/>
      <c r="DG427" s="65"/>
      <c r="DH427" s="65"/>
      <c r="DI427" s="65"/>
      <c r="DJ427" s="65"/>
      <c r="DK427" s="66" t="s">
        <v>884</v>
      </c>
      <c r="DL427" s="62">
        <v>500</v>
      </c>
      <c r="DM427" s="67">
        <v>500</v>
      </c>
      <c r="DN427" s="67">
        <v>500</v>
      </c>
      <c r="DO427" s="67">
        <v>500</v>
      </c>
      <c r="DP427" s="67">
        <v>500</v>
      </c>
      <c r="DQ427" s="67">
        <v>500</v>
      </c>
      <c r="DR427" s="67">
        <v>500</v>
      </c>
      <c r="DS427" s="68"/>
    </row>
    <row r="428" spans="1:123" x14ac:dyDescent="0.3">
      <c r="A428" s="69" t="s">
        <v>449</v>
      </c>
      <c r="B428" s="69" t="s">
        <v>1214</v>
      </c>
      <c r="C428" s="69" t="s">
        <v>1222</v>
      </c>
      <c r="D428" s="69" t="s">
        <v>1467</v>
      </c>
      <c r="E428" s="69" t="s">
        <v>1430</v>
      </c>
      <c r="F428" s="69" t="s">
        <v>1468</v>
      </c>
      <c r="G428" s="70" t="s">
        <v>1470</v>
      </c>
      <c r="H428" s="70" t="s">
        <v>1036</v>
      </c>
      <c r="I428" s="42">
        <v>50</v>
      </c>
      <c r="J428" s="71">
        <v>50</v>
      </c>
      <c r="K428" s="71">
        <v>50</v>
      </c>
      <c r="L428" s="71">
        <v>50</v>
      </c>
      <c r="M428" s="71">
        <v>50</v>
      </c>
      <c r="N428" s="71">
        <v>50</v>
      </c>
      <c r="O428" s="71">
        <v>50</v>
      </c>
      <c r="P428" s="72">
        <v>0</v>
      </c>
      <c r="Q428" s="45">
        <v>5</v>
      </c>
      <c r="R428" s="71">
        <v>5</v>
      </c>
      <c r="S428" s="71">
        <v>5</v>
      </c>
      <c r="T428" s="71">
        <v>5</v>
      </c>
      <c r="U428" s="71">
        <v>5</v>
      </c>
      <c r="V428" s="71">
        <v>5</v>
      </c>
      <c r="W428" s="71">
        <v>5</v>
      </c>
      <c r="X428" s="45">
        <v>0</v>
      </c>
      <c r="Y428" s="71">
        <v>0</v>
      </c>
      <c r="Z428" s="71">
        <v>0</v>
      </c>
      <c r="AA428" s="71">
        <v>0</v>
      </c>
      <c r="AB428" s="71">
        <v>0</v>
      </c>
      <c r="AC428" s="71">
        <v>0</v>
      </c>
      <c r="AD428" s="71">
        <v>0</v>
      </c>
      <c r="AE428" s="44">
        <f>[3]Parameters!$B$38</f>
        <v>0.05</v>
      </c>
      <c r="AF428" s="72">
        <v>0</v>
      </c>
      <c r="AG428" s="72">
        <v>20</v>
      </c>
      <c r="AH428" s="72">
        <v>20</v>
      </c>
      <c r="AI428" s="73">
        <v>31.536000000000001</v>
      </c>
      <c r="AJ428" s="73" t="s">
        <v>1213</v>
      </c>
      <c r="AK428" s="73" t="s">
        <v>907</v>
      </c>
      <c r="AL428" s="73"/>
      <c r="AM428" s="74"/>
      <c r="AN428" s="74"/>
      <c r="AO428" s="74"/>
      <c r="AP428" s="74"/>
      <c r="AQ428" s="74"/>
      <c r="AR428" s="74"/>
      <c r="AS428" s="75"/>
      <c r="AT428" s="75"/>
      <c r="AU428" s="75"/>
      <c r="AV428" s="76"/>
      <c r="AW428" s="76"/>
      <c r="AX428" s="76"/>
      <c r="AY428" s="77" t="s">
        <v>841</v>
      </c>
      <c r="AZ428" s="77"/>
      <c r="BA428" s="77"/>
      <c r="BB428" s="77"/>
      <c r="BC428" s="77"/>
      <c r="BD428" s="77"/>
      <c r="BE428" s="77"/>
      <c r="BF428" s="77"/>
      <c r="BG428" s="77"/>
      <c r="BH428" s="78"/>
      <c r="BI428" s="78"/>
      <c r="BJ428" s="78"/>
      <c r="BK428" s="78"/>
      <c r="BL428" s="79"/>
      <c r="BM428" s="80"/>
      <c r="BN428" s="81">
        <v>0</v>
      </c>
      <c r="BO428" s="72"/>
      <c r="BP428" s="72"/>
      <c r="BQ428" s="72"/>
      <c r="BR428" s="72"/>
      <c r="BS428" s="72"/>
      <c r="BT428" s="72"/>
      <c r="BU428" s="56">
        <f t="shared" si="34"/>
        <v>0</v>
      </c>
      <c r="BV428" s="77"/>
      <c r="BW428" s="77"/>
      <c r="BX428" s="77"/>
      <c r="BY428" s="77"/>
      <c r="BZ428" s="77"/>
      <c r="CA428" s="77"/>
      <c r="CB428" s="57"/>
      <c r="CC428" s="82">
        <v>5</v>
      </c>
      <c r="CD428" s="82">
        <v>25</v>
      </c>
      <c r="CE428" s="82">
        <v>50</v>
      </c>
      <c r="CF428" s="82">
        <v>100</v>
      </c>
      <c r="CG428" s="82">
        <v>100</v>
      </c>
      <c r="CH428" s="82">
        <v>100</v>
      </c>
      <c r="CI428" s="56"/>
      <c r="CJ428" s="83"/>
      <c r="CK428" s="83"/>
      <c r="CL428" s="83"/>
      <c r="CM428" s="83"/>
      <c r="CN428" s="83"/>
      <c r="CO428" s="83"/>
      <c r="CP428" s="60"/>
      <c r="CQ428" s="84"/>
      <c r="CR428" s="84"/>
      <c r="CS428" s="84"/>
      <c r="CT428" s="84"/>
      <c r="CU428" s="84"/>
      <c r="CV428" s="84"/>
      <c r="CW428" s="62"/>
      <c r="CX428" s="85"/>
      <c r="CY428" s="85"/>
      <c r="CZ428" s="85"/>
      <c r="DA428" s="85"/>
      <c r="DB428" s="85"/>
      <c r="DC428" s="85"/>
      <c r="DD428" s="64"/>
      <c r="DE428" s="86"/>
      <c r="DF428" s="86"/>
      <c r="DG428" s="86"/>
      <c r="DH428" s="86"/>
      <c r="DI428" s="86"/>
      <c r="DJ428" s="86"/>
      <c r="DK428" s="87" t="s">
        <v>884</v>
      </c>
      <c r="DL428" s="62">
        <v>500</v>
      </c>
      <c r="DM428" s="88">
        <v>500</v>
      </c>
      <c r="DN428" s="88">
        <v>500</v>
      </c>
      <c r="DO428" s="88">
        <v>500</v>
      </c>
      <c r="DP428" s="88">
        <v>500</v>
      </c>
      <c r="DQ428" s="88">
        <v>500</v>
      </c>
      <c r="DR428" s="88">
        <v>500</v>
      </c>
      <c r="DS428" s="68"/>
    </row>
    <row r="429" spans="1:123" x14ac:dyDescent="0.3">
      <c r="A429" s="40" t="s">
        <v>450</v>
      </c>
      <c r="B429" s="40" t="s">
        <v>1214</v>
      </c>
      <c r="C429" s="40" t="s">
        <v>1222</v>
      </c>
      <c r="D429" s="40" t="s">
        <v>1467</v>
      </c>
      <c r="E429" s="40" t="s">
        <v>1430</v>
      </c>
      <c r="F429" s="40" t="s">
        <v>1468</v>
      </c>
      <c r="G429" s="41" t="s">
        <v>1471</v>
      </c>
      <c r="H429" s="41" t="s">
        <v>1036</v>
      </c>
      <c r="I429" s="42">
        <v>500</v>
      </c>
      <c r="J429" s="43">
        <v>500</v>
      </c>
      <c r="K429" s="43">
        <v>500</v>
      </c>
      <c r="L429" s="43">
        <v>500</v>
      </c>
      <c r="M429" s="43">
        <v>500</v>
      </c>
      <c r="N429" s="43">
        <v>500</v>
      </c>
      <c r="O429" s="43">
        <v>500</v>
      </c>
      <c r="P429" s="44">
        <v>0</v>
      </c>
      <c r="Q429" s="45">
        <v>20</v>
      </c>
      <c r="R429" s="43">
        <v>20</v>
      </c>
      <c r="S429" s="43">
        <v>20</v>
      </c>
      <c r="T429" s="43">
        <v>20</v>
      </c>
      <c r="U429" s="43">
        <v>20</v>
      </c>
      <c r="V429" s="43">
        <v>20</v>
      </c>
      <c r="W429" s="43">
        <v>20</v>
      </c>
      <c r="X429" s="45">
        <v>0</v>
      </c>
      <c r="Y429" s="43">
        <v>0</v>
      </c>
      <c r="Z429" s="43">
        <v>0</v>
      </c>
      <c r="AA429" s="43">
        <v>0</v>
      </c>
      <c r="AB429" s="43">
        <v>0</v>
      </c>
      <c r="AC429" s="43">
        <v>0</v>
      </c>
      <c r="AD429" s="43">
        <v>0</v>
      </c>
      <c r="AE429" s="44">
        <f>[3]Parameters!$B$38</f>
        <v>0.05</v>
      </c>
      <c r="AF429" s="44">
        <v>0</v>
      </c>
      <c r="AG429" s="44">
        <v>20</v>
      </c>
      <c r="AH429" s="44">
        <v>20</v>
      </c>
      <c r="AI429" s="46">
        <v>31.536000000000001</v>
      </c>
      <c r="AJ429" s="46" t="s">
        <v>1213</v>
      </c>
      <c r="AK429" s="46" t="s">
        <v>907</v>
      </c>
      <c r="AL429" s="46"/>
      <c r="AM429" s="47"/>
      <c r="AN429" s="47"/>
      <c r="AO429" s="47"/>
      <c r="AP429" s="47"/>
      <c r="AQ429" s="47"/>
      <c r="AR429" s="47"/>
      <c r="AS429" s="48"/>
      <c r="AT429" s="48"/>
      <c r="AU429" s="48"/>
      <c r="AV429" s="49"/>
      <c r="AW429" s="49"/>
      <c r="AX429" s="49"/>
      <c r="AY429" s="50" t="s">
        <v>841</v>
      </c>
      <c r="AZ429" s="50"/>
      <c r="BA429" s="50"/>
      <c r="BB429" s="51"/>
      <c r="BC429" s="51"/>
      <c r="BD429" s="51"/>
      <c r="BE429" s="51"/>
      <c r="BF429" s="51"/>
      <c r="BG429" s="51"/>
      <c r="BH429" s="52"/>
      <c r="BI429" s="52"/>
      <c r="BJ429" s="52"/>
      <c r="BK429" s="52"/>
      <c r="BL429" s="53"/>
      <c r="BM429" s="54"/>
      <c r="BN429" s="55">
        <v>0.5</v>
      </c>
      <c r="BO429" s="44"/>
      <c r="BP429" s="44"/>
      <c r="BQ429" s="44"/>
      <c r="BR429" s="44">
        <v>0.5</v>
      </c>
      <c r="BS429" s="44"/>
      <c r="BT429" s="44"/>
      <c r="BU429" s="56">
        <f t="shared" ref="BU429:BU492" si="52">IF(BL429=1,BN429,0)</f>
        <v>0</v>
      </c>
      <c r="BV429" s="50"/>
      <c r="BW429" s="50"/>
      <c r="BX429" s="50"/>
      <c r="BY429" s="50"/>
      <c r="BZ429" s="50"/>
      <c r="CA429" s="50"/>
      <c r="CB429" s="57">
        <v>0.5</v>
      </c>
      <c r="CC429" s="58">
        <v>5</v>
      </c>
      <c r="CD429" s="58">
        <v>25</v>
      </c>
      <c r="CE429" s="58">
        <v>50</v>
      </c>
      <c r="CF429" s="58">
        <v>100</v>
      </c>
      <c r="CG429" s="58">
        <v>100</v>
      </c>
      <c r="CH429" s="58">
        <v>100</v>
      </c>
      <c r="CI429" s="56"/>
      <c r="CJ429" s="59"/>
      <c r="CK429" s="59"/>
      <c r="CL429" s="59"/>
      <c r="CM429" s="59"/>
      <c r="CN429" s="59"/>
      <c r="CO429" s="59"/>
      <c r="CP429" s="60"/>
      <c r="CQ429" s="61"/>
      <c r="CR429" s="61"/>
      <c r="CS429" s="61"/>
      <c r="CT429" s="61"/>
      <c r="CU429" s="61"/>
      <c r="CV429" s="61"/>
      <c r="CW429" s="62"/>
      <c r="CX429" s="63"/>
      <c r="CY429" s="63"/>
      <c r="CZ429" s="63"/>
      <c r="DA429" s="63"/>
      <c r="DB429" s="63"/>
      <c r="DC429" s="63"/>
      <c r="DD429" s="64"/>
      <c r="DE429" s="65"/>
      <c r="DF429" s="65"/>
      <c r="DG429" s="65"/>
      <c r="DH429" s="65"/>
      <c r="DI429" s="65"/>
      <c r="DJ429" s="65"/>
      <c r="DK429" s="66" t="s">
        <v>884</v>
      </c>
      <c r="DL429" s="62">
        <v>500</v>
      </c>
      <c r="DM429" s="67">
        <v>500</v>
      </c>
      <c r="DN429" s="67">
        <v>500</v>
      </c>
      <c r="DO429" s="67">
        <v>500</v>
      </c>
      <c r="DP429" s="67">
        <v>500</v>
      </c>
      <c r="DQ429" s="67">
        <v>500</v>
      </c>
      <c r="DR429" s="67">
        <v>500</v>
      </c>
      <c r="DS429" s="68"/>
    </row>
    <row r="430" spans="1:123" x14ac:dyDescent="0.3">
      <c r="A430" s="69" t="s">
        <v>451</v>
      </c>
      <c r="B430" s="69" t="s">
        <v>1214</v>
      </c>
      <c r="C430" s="69" t="s">
        <v>1222</v>
      </c>
      <c r="D430" s="69" t="s">
        <v>1467</v>
      </c>
      <c r="E430" s="69" t="s">
        <v>1430</v>
      </c>
      <c r="F430" s="69" t="s">
        <v>1468</v>
      </c>
      <c r="G430" s="70" t="s">
        <v>1472</v>
      </c>
      <c r="H430" s="70" t="s">
        <v>1036</v>
      </c>
      <c r="I430" s="42">
        <v>600</v>
      </c>
      <c r="J430" s="71">
        <v>600</v>
      </c>
      <c r="K430" s="71">
        <v>600</v>
      </c>
      <c r="L430" s="71">
        <v>600</v>
      </c>
      <c r="M430" s="71">
        <v>600</v>
      </c>
      <c r="N430" s="71">
        <v>600</v>
      </c>
      <c r="O430" s="71">
        <v>600</v>
      </c>
      <c r="P430" s="72">
        <v>0</v>
      </c>
      <c r="Q430" s="45">
        <v>50</v>
      </c>
      <c r="R430" s="71">
        <v>50</v>
      </c>
      <c r="S430" s="71">
        <v>50</v>
      </c>
      <c r="T430" s="71">
        <v>50</v>
      </c>
      <c r="U430" s="71">
        <v>50</v>
      </c>
      <c r="V430" s="71">
        <v>50</v>
      </c>
      <c r="W430" s="71">
        <v>50</v>
      </c>
      <c r="X430" s="45">
        <v>0</v>
      </c>
      <c r="Y430" s="71">
        <v>0</v>
      </c>
      <c r="Z430" s="71">
        <v>0</v>
      </c>
      <c r="AA430" s="71">
        <v>0</v>
      </c>
      <c r="AB430" s="71">
        <v>0</v>
      </c>
      <c r="AC430" s="71">
        <v>0</v>
      </c>
      <c r="AD430" s="71">
        <v>0</v>
      </c>
      <c r="AE430" s="44">
        <f>[3]Parameters!$B$38</f>
        <v>0.05</v>
      </c>
      <c r="AF430" s="72">
        <v>0</v>
      </c>
      <c r="AG430" s="72">
        <v>20</v>
      </c>
      <c r="AH430" s="72">
        <v>20</v>
      </c>
      <c r="AI430" s="73">
        <v>31.536000000000001</v>
      </c>
      <c r="AJ430" s="73" t="s">
        <v>1213</v>
      </c>
      <c r="AK430" s="73" t="s">
        <v>907</v>
      </c>
      <c r="AL430" s="73"/>
      <c r="AM430" s="74"/>
      <c r="AN430" s="74"/>
      <c r="AO430" s="74"/>
      <c r="AP430" s="74"/>
      <c r="AQ430" s="74"/>
      <c r="AR430" s="74"/>
      <c r="AS430" s="75"/>
      <c r="AT430" s="75"/>
      <c r="AU430" s="75"/>
      <c r="AV430" s="76"/>
      <c r="AW430" s="76"/>
      <c r="AX430" s="76"/>
      <c r="AY430" s="77" t="s">
        <v>841</v>
      </c>
      <c r="AZ430" s="77"/>
      <c r="BA430" s="77"/>
      <c r="BB430" s="77"/>
      <c r="BC430" s="77"/>
      <c r="BD430" s="77"/>
      <c r="BE430" s="77"/>
      <c r="BF430" s="77"/>
      <c r="BG430" s="77"/>
      <c r="BH430" s="78"/>
      <c r="BI430" s="78"/>
      <c r="BJ430" s="78"/>
      <c r="BK430" s="78"/>
      <c r="BL430" s="79"/>
      <c r="BM430" s="80"/>
      <c r="BN430" s="81">
        <v>0</v>
      </c>
      <c r="BO430" s="72"/>
      <c r="BP430" s="72"/>
      <c r="BQ430" s="72"/>
      <c r="BR430" s="72"/>
      <c r="BS430" s="72"/>
      <c r="BT430" s="72"/>
      <c r="BU430" s="56">
        <f t="shared" si="52"/>
        <v>0</v>
      </c>
      <c r="BV430" s="77"/>
      <c r="BW430" s="77"/>
      <c r="BX430" s="77"/>
      <c r="BY430" s="77"/>
      <c r="BZ430" s="77"/>
      <c r="CA430" s="77"/>
      <c r="CB430" s="57"/>
      <c r="CC430" s="82">
        <v>5</v>
      </c>
      <c r="CD430" s="82">
        <v>25</v>
      </c>
      <c r="CE430" s="82">
        <v>50</v>
      </c>
      <c r="CF430" s="82">
        <v>100</v>
      </c>
      <c r="CG430" s="82">
        <v>100</v>
      </c>
      <c r="CH430" s="82">
        <v>100</v>
      </c>
      <c r="CI430" s="56"/>
      <c r="CJ430" s="83"/>
      <c r="CK430" s="83"/>
      <c r="CL430" s="83"/>
      <c r="CM430" s="83"/>
      <c r="CN430" s="83"/>
      <c r="CO430" s="83"/>
      <c r="CP430" s="60"/>
      <c r="CQ430" s="84"/>
      <c r="CR430" s="84"/>
      <c r="CS430" s="84"/>
      <c r="CT430" s="84"/>
      <c r="CU430" s="84"/>
      <c r="CV430" s="84"/>
      <c r="CW430" s="62"/>
      <c r="CX430" s="85"/>
      <c r="CY430" s="85"/>
      <c r="CZ430" s="85"/>
      <c r="DA430" s="85"/>
      <c r="DB430" s="85"/>
      <c r="DC430" s="85"/>
      <c r="DD430" s="64"/>
      <c r="DE430" s="86"/>
      <c r="DF430" s="86"/>
      <c r="DG430" s="86"/>
      <c r="DH430" s="86"/>
      <c r="DI430" s="86"/>
      <c r="DJ430" s="86"/>
      <c r="DK430" s="87" t="s">
        <v>884</v>
      </c>
      <c r="DL430" s="62">
        <v>500</v>
      </c>
      <c r="DM430" s="88">
        <v>500</v>
      </c>
      <c r="DN430" s="88">
        <v>500</v>
      </c>
      <c r="DO430" s="88">
        <v>500</v>
      </c>
      <c r="DP430" s="88">
        <v>500</v>
      </c>
      <c r="DQ430" s="88">
        <v>500</v>
      </c>
      <c r="DR430" s="88">
        <v>500</v>
      </c>
      <c r="DS430" s="68"/>
    </row>
    <row r="431" spans="1:123" x14ac:dyDescent="0.3">
      <c r="A431" s="40" t="s">
        <v>452</v>
      </c>
      <c r="B431" s="40" t="s">
        <v>1214</v>
      </c>
      <c r="C431" s="40" t="s">
        <v>1222</v>
      </c>
      <c r="D431" s="40" t="s">
        <v>1467</v>
      </c>
      <c r="E431" s="40" t="s">
        <v>1430</v>
      </c>
      <c r="F431" s="40" t="s">
        <v>1468</v>
      </c>
      <c r="G431" s="41" t="s">
        <v>1473</v>
      </c>
      <c r="H431" s="41" t="s">
        <v>1036</v>
      </c>
      <c r="I431" s="42">
        <v>1000</v>
      </c>
      <c r="J431" s="43">
        <v>1000</v>
      </c>
      <c r="K431" s="43">
        <v>1000</v>
      </c>
      <c r="L431" s="43">
        <v>1000</v>
      </c>
      <c r="M431" s="43">
        <v>1000</v>
      </c>
      <c r="N431" s="43">
        <v>1000</v>
      </c>
      <c r="O431" s="43">
        <v>1000</v>
      </c>
      <c r="P431" s="44">
        <v>0</v>
      </c>
      <c r="Q431" s="45">
        <v>30</v>
      </c>
      <c r="R431" s="43">
        <v>30</v>
      </c>
      <c r="S431" s="43">
        <v>30</v>
      </c>
      <c r="T431" s="43">
        <v>30</v>
      </c>
      <c r="U431" s="43">
        <v>30</v>
      </c>
      <c r="V431" s="43">
        <v>30</v>
      </c>
      <c r="W431" s="43">
        <v>30</v>
      </c>
      <c r="X431" s="45">
        <v>0</v>
      </c>
      <c r="Y431" s="43">
        <v>0</v>
      </c>
      <c r="Z431" s="43">
        <v>0</v>
      </c>
      <c r="AA431" s="43">
        <v>0</v>
      </c>
      <c r="AB431" s="43">
        <v>0</v>
      </c>
      <c r="AC431" s="43">
        <v>0</v>
      </c>
      <c r="AD431" s="43">
        <v>0</v>
      </c>
      <c r="AE431" s="44">
        <f>[3]Parameters!$B$38</f>
        <v>0.05</v>
      </c>
      <c r="AF431" s="44">
        <v>0</v>
      </c>
      <c r="AG431" s="44">
        <v>15</v>
      </c>
      <c r="AH431" s="44">
        <v>15</v>
      </c>
      <c r="AI431" s="46">
        <v>31.536000000000001</v>
      </c>
      <c r="AJ431" s="46" t="s">
        <v>1213</v>
      </c>
      <c r="AK431" s="46" t="s">
        <v>907</v>
      </c>
      <c r="AL431" s="46"/>
      <c r="AM431" s="47"/>
      <c r="AN431" s="47"/>
      <c r="AO431" s="47"/>
      <c r="AP431" s="47"/>
      <c r="AQ431" s="47"/>
      <c r="AR431" s="47"/>
      <c r="AS431" s="48"/>
      <c r="AT431" s="48"/>
      <c r="AU431" s="48"/>
      <c r="AV431" s="49"/>
      <c r="AW431" s="49"/>
      <c r="AX431" s="49"/>
      <c r="AY431" s="50" t="s">
        <v>841</v>
      </c>
      <c r="AZ431" s="50"/>
      <c r="BA431" s="50"/>
      <c r="BB431" s="51"/>
      <c r="BC431" s="51"/>
      <c r="BD431" s="51"/>
      <c r="BE431" s="51"/>
      <c r="BF431" s="51"/>
      <c r="BG431" s="51"/>
      <c r="BH431" s="52"/>
      <c r="BI431" s="52"/>
      <c r="BJ431" s="52"/>
      <c r="BK431" s="52"/>
      <c r="BL431" s="53"/>
      <c r="BM431" s="54"/>
      <c r="BN431" s="55">
        <v>0</v>
      </c>
      <c r="BO431" s="44"/>
      <c r="BP431" s="44"/>
      <c r="BQ431" s="44"/>
      <c r="BR431" s="44"/>
      <c r="BS431" s="44"/>
      <c r="BT431" s="44"/>
      <c r="BU431" s="56">
        <f t="shared" si="52"/>
        <v>0</v>
      </c>
      <c r="BV431" s="50"/>
      <c r="BW431" s="50"/>
      <c r="BX431" s="50"/>
      <c r="BY431" s="50"/>
      <c r="BZ431" s="50"/>
      <c r="CA431" s="50"/>
      <c r="CB431" s="57"/>
      <c r="CC431" s="58">
        <v>5</v>
      </c>
      <c r="CD431" s="58">
        <v>25</v>
      </c>
      <c r="CE431" s="58">
        <v>50</v>
      </c>
      <c r="CF431" s="58">
        <v>100</v>
      </c>
      <c r="CG431" s="58">
        <v>100</v>
      </c>
      <c r="CH431" s="58">
        <v>100</v>
      </c>
      <c r="CI431" s="56"/>
      <c r="CJ431" s="59"/>
      <c r="CK431" s="59"/>
      <c r="CL431" s="59"/>
      <c r="CM431" s="59"/>
      <c r="CN431" s="59"/>
      <c r="CO431" s="59"/>
      <c r="CP431" s="60"/>
      <c r="CQ431" s="61"/>
      <c r="CR431" s="61"/>
      <c r="CS431" s="61"/>
      <c r="CT431" s="61"/>
      <c r="CU431" s="61"/>
      <c r="CV431" s="61"/>
      <c r="CW431" s="62"/>
      <c r="CX431" s="63"/>
      <c r="CY431" s="63"/>
      <c r="CZ431" s="63"/>
      <c r="DA431" s="63"/>
      <c r="DB431" s="63"/>
      <c r="DC431" s="63"/>
      <c r="DD431" s="64"/>
      <c r="DE431" s="65"/>
      <c r="DF431" s="65"/>
      <c r="DG431" s="65"/>
      <c r="DH431" s="65"/>
      <c r="DI431" s="65"/>
      <c r="DJ431" s="65"/>
      <c r="DK431" s="66" t="s">
        <v>884</v>
      </c>
      <c r="DL431" s="62">
        <v>500</v>
      </c>
      <c r="DM431" s="67">
        <v>500</v>
      </c>
      <c r="DN431" s="67">
        <v>500</v>
      </c>
      <c r="DO431" s="67">
        <v>500</v>
      </c>
      <c r="DP431" s="67">
        <v>500</v>
      </c>
      <c r="DQ431" s="67">
        <v>500</v>
      </c>
      <c r="DR431" s="67">
        <v>500</v>
      </c>
      <c r="DS431" s="68"/>
    </row>
    <row r="432" spans="1:123" x14ac:dyDescent="0.3">
      <c r="A432" s="69" t="s">
        <v>453</v>
      </c>
      <c r="B432" s="69" t="s">
        <v>1214</v>
      </c>
      <c r="C432" s="69" t="s">
        <v>1222</v>
      </c>
      <c r="D432" s="69" t="s">
        <v>1467</v>
      </c>
      <c r="E432" s="69" t="s">
        <v>1430</v>
      </c>
      <c r="F432" s="69" t="s">
        <v>1468</v>
      </c>
      <c r="G432" s="70" t="s">
        <v>1474</v>
      </c>
      <c r="H432" s="70" t="s">
        <v>838</v>
      </c>
      <c r="I432" s="42">
        <v>100</v>
      </c>
      <c r="J432" s="71">
        <v>100</v>
      </c>
      <c r="K432" s="71">
        <v>100</v>
      </c>
      <c r="L432" s="71">
        <v>100</v>
      </c>
      <c r="M432" s="71">
        <v>100</v>
      </c>
      <c r="N432" s="71">
        <v>100</v>
      </c>
      <c r="O432" s="71">
        <v>100</v>
      </c>
      <c r="P432" s="72">
        <v>0</v>
      </c>
      <c r="Q432" s="45">
        <v>1.5</v>
      </c>
      <c r="R432" s="71">
        <v>1.5</v>
      </c>
      <c r="S432" s="71">
        <v>1.5</v>
      </c>
      <c r="T432" s="71">
        <v>1.5</v>
      </c>
      <c r="U432" s="71">
        <v>1.5</v>
      </c>
      <c r="V432" s="71">
        <v>1.5</v>
      </c>
      <c r="W432" s="71">
        <v>1.5</v>
      </c>
      <c r="X432" s="45">
        <v>0</v>
      </c>
      <c r="Y432" s="71">
        <v>0</v>
      </c>
      <c r="Z432" s="71">
        <v>0</v>
      </c>
      <c r="AA432" s="71">
        <v>0</v>
      </c>
      <c r="AB432" s="71">
        <v>0</v>
      </c>
      <c r="AC432" s="71">
        <v>0</v>
      </c>
      <c r="AD432" s="71">
        <v>0</v>
      </c>
      <c r="AE432" s="44">
        <f>[3]Parameters!$B$38</f>
        <v>0.05</v>
      </c>
      <c r="AF432" s="72">
        <v>0</v>
      </c>
      <c r="AG432" s="72">
        <v>30</v>
      </c>
      <c r="AH432" s="72">
        <v>30</v>
      </c>
      <c r="AI432" s="73">
        <v>1</v>
      </c>
      <c r="AJ432" s="73" t="s">
        <v>839</v>
      </c>
      <c r="AK432" s="73" t="s">
        <v>907</v>
      </c>
      <c r="AL432" s="73"/>
      <c r="AM432" s="74"/>
      <c r="AN432" s="74"/>
      <c r="AO432" s="74"/>
      <c r="AP432" s="74"/>
      <c r="AQ432" s="74"/>
      <c r="AR432" s="74"/>
      <c r="AS432" s="75"/>
      <c r="AT432" s="75"/>
      <c r="AU432" s="75"/>
      <c r="AV432" s="76"/>
      <c r="AW432" s="76"/>
      <c r="AX432" s="76"/>
      <c r="AY432" s="77" t="s">
        <v>1390</v>
      </c>
      <c r="AZ432" s="77" t="s">
        <v>1468</v>
      </c>
      <c r="BA432" s="77">
        <v>1</v>
      </c>
      <c r="BB432" s="77">
        <v>1500</v>
      </c>
      <c r="BC432" s="77" t="s">
        <v>1475</v>
      </c>
      <c r="BD432" s="77">
        <v>0.1</v>
      </c>
      <c r="BE432" s="77"/>
      <c r="BF432" s="77"/>
      <c r="BG432" s="77"/>
      <c r="BH432" s="78"/>
      <c r="BI432" s="78"/>
      <c r="BJ432" s="78"/>
      <c r="BK432" s="78"/>
      <c r="BL432" s="79"/>
      <c r="BM432" s="80"/>
      <c r="BN432" s="81">
        <v>0</v>
      </c>
      <c r="BO432" s="72"/>
      <c r="BP432" s="72"/>
      <c r="BQ432" s="72"/>
      <c r="BR432" s="72"/>
      <c r="BS432" s="72"/>
      <c r="BT432" s="72"/>
      <c r="BU432" s="56">
        <f t="shared" si="52"/>
        <v>0</v>
      </c>
      <c r="BV432" s="77"/>
      <c r="BW432" s="77"/>
      <c r="BX432" s="77"/>
      <c r="BY432" s="77"/>
      <c r="BZ432" s="77"/>
      <c r="CA432" s="77"/>
      <c r="CB432" s="57">
        <v>0.5</v>
      </c>
      <c r="CC432" s="82">
        <v>1.25</v>
      </c>
      <c r="CD432" s="82">
        <v>2</v>
      </c>
      <c r="CE432" s="82">
        <v>5</v>
      </c>
      <c r="CF432" s="82">
        <v>100</v>
      </c>
      <c r="CG432" s="82">
        <v>100</v>
      </c>
      <c r="CH432" s="82">
        <v>100</v>
      </c>
      <c r="CI432" s="56"/>
      <c r="CJ432" s="83"/>
      <c r="CK432" s="83"/>
      <c r="CL432" s="83"/>
      <c r="CM432" s="83"/>
      <c r="CN432" s="83"/>
      <c r="CO432" s="83"/>
      <c r="CP432" s="60"/>
      <c r="CQ432" s="84"/>
      <c r="CR432" s="84"/>
      <c r="CS432" s="84"/>
      <c r="CT432" s="84"/>
      <c r="CU432" s="84"/>
      <c r="CV432" s="84"/>
      <c r="CW432" s="62"/>
      <c r="CX432" s="85"/>
      <c r="CY432" s="85"/>
      <c r="CZ432" s="85"/>
      <c r="DA432" s="85"/>
      <c r="DB432" s="85"/>
      <c r="DC432" s="85"/>
      <c r="DD432" s="64"/>
      <c r="DE432" s="86"/>
      <c r="DF432" s="86"/>
      <c r="DG432" s="86"/>
      <c r="DH432" s="86"/>
      <c r="DI432" s="86"/>
      <c r="DJ432" s="86"/>
      <c r="DK432" s="87" t="s">
        <v>884</v>
      </c>
      <c r="DL432" s="62">
        <v>50</v>
      </c>
      <c r="DM432" s="88">
        <v>50</v>
      </c>
      <c r="DN432" s="88">
        <v>50</v>
      </c>
      <c r="DO432" s="88">
        <v>50</v>
      </c>
      <c r="DP432" s="88">
        <v>50</v>
      </c>
      <c r="DQ432" s="88">
        <v>50</v>
      </c>
      <c r="DR432" s="88">
        <v>50</v>
      </c>
      <c r="DS432" s="68"/>
    </row>
    <row r="433" spans="1:123" x14ac:dyDescent="0.3">
      <c r="A433" s="40" t="s">
        <v>454</v>
      </c>
      <c r="B433" s="40" t="s">
        <v>1214</v>
      </c>
      <c r="C433" s="40" t="s">
        <v>1222</v>
      </c>
      <c r="D433" s="40" t="s">
        <v>1467</v>
      </c>
      <c r="E433" s="40" t="s">
        <v>1430</v>
      </c>
      <c r="F433" s="40" t="s">
        <v>1468</v>
      </c>
      <c r="G433" s="41" t="s">
        <v>1476</v>
      </c>
      <c r="H433" s="41" t="s">
        <v>1036</v>
      </c>
      <c r="I433" s="42">
        <v>80</v>
      </c>
      <c r="J433" s="43">
        <v>75</v>
      </c>
      <c r="K433" s="43">
        <v>70</v>
      </c>
      <c r="L433" s="43">
        <v>65</v>
      </c>
      <c r="M433" s="43">
        <v>60</v>
      </c>
      <c r="N433" s="43">
        <v>55</v>
      </c>
      <c r="O433" s="43">
        <v>50</v>
      </c>
      <c r="P433" s="44">
        <v>0</v>
      </c>
      <c r="Q433" s="45">
        <v>5</v>
      </c>
      <c r="R433" s="43">
        <v>5</v>
      </c>
      <c r="S433" s="43">
        <v>5</v>
      </c>
      <c r="T433" s="43">
        <v>5</v>
      </c>
      <c r="U433" s="43">
        <v>5</v>
      </c>
      <c r="V433" s="43">
        <v>5</v>
      </c>
      <c r="W433" s="43">
        <v>5</v>
      </c>
      <c r="X433" s="45">
        <v>0</v>
      </c>
      <c r="Y433" s="43">
        <v>0</v>
      </c>
      <c r="Z433" s="43">
        <v>0</v>
      </c>
      <c r="AA433" s="43">
        <v>0</v>
      </c>
      <c r="AB433" s="43">
        <v>0</v>
      </c>
      <c r="AC433" s="43">
        <v>0</v>
      </c>
      <c r="AD433" s="43">
        <v>0</v>
      </c>
      <c r="AE433" s="44">
        <f>[3]Parameters!$B$38</f>
        <v>0.05</v>
      </c>
      <c r="AF433" s="44">
        <v>0</v>
      </c>
      <c r="AG433" s="44">
        <v>20</v>
      </c>
      <c r="AH433" s="44">
        <v>20</v>
      </c>
      <c r="AI433" s="46">
        <v>31.536000000000001</v>
      </c>
      <c r="AJ433" s="46" t="s">
        <v>1213</v>
      </c>
      <c r="AK433" s="46" t="s">
        <v>907</v>
      </c>
      <c r="AL433" s="46"/>
      <c r="AM433" s="47"/>
      <c r="AN433" s="47"/>
      <c r="AO433" s="47"/>
      <c r="AP433" s="47"/>
      <c r="AQ433" s="47"/>
      <c r="AR433" s="47"/>
      <c r="AS433" s="48"/>
      <c r="AT433" s="48"/>
      <c r="AU433" s="48"/>
      <c r="AV433" s="49"/>
      <c r="AW433" s="49"/>
      <c r="AX433" s="49"/>
      <c r="AY433" s="50" t="s">
        <v>841</v>
      </c>
      <c r="AZ433" s="50"/>
      <c r="BA433" s="50"/>
      <c r="BB433" s="51"/>
      <c r="BC433" s="51"/>
      <c r="BD433" s="51"/>
      <c r="BE433" s="51"/>
      <c r="BF433" s="51"/>
      <c r="BG433" s="51"/>
      <c r="BH433" s="52"/>
      <c r="BI433" s="52"/>
      <c r="BJ433" s="52"/>
      <c r="BK433" s="52"/>
      <c r="BL433" s="53"/>
      <c r="BM433" s="54"/>
      <c r="BN433" s="55">
        <v>0</v>
      </c>
      <c r="BO433" s="44"/>
      <c r="BP433" s="44"/>
      <c r="BQ433" s="44"/>
      <c r="BR433" s="44"/>
      <c r="BS433" s="44"/>
      <c r="BT433" s="44"/>
      <c r="BU433" s="56">
        <f t="shared" si="52"/>
        <v>0</v>
      </c>
      <c r="BV433" s="50"/>
      <c r="BW433" s="50"/>
      <c r="BX433" s="50"/>
      <c r="BY433" s="50"/>
      <c r="BZ433" s="50"/>
      <c r="CA433" s="50"/>
      <c r="CB433" s="57"/>
      <c r="CC433" s="58">
        <v>5</v>
      </c>
      <c r="CD433" s="58">
        <v>25</v>
      </c>
      <c r="CE433" s="58">
        <v>50</v>
      </c>
      <c r="CF433" s="58">
        <v>100</v>
      </c>
      <c r="CG433" s="58">
        <v>100</v>
      </c>
      <c r="CH433" s="58">
        <v>100</v>
      </c>
      <c r="CI433" s="56"/>
      <c r="CJ433" s="59"/>
      <c r="CK433" s="59"/>
      <c r="CL433" s="59"/>
      <c r="CM433" s="59"/>
      <c r="CN433" s="59"/>
      <c r="CO433" s="59"/>
      <c r="CP433" s="60"/>
      <c r="CQ433" s="61"/>
      <c r="CR433" s="61"/>
      <c r="CS433" s="61"/>
      <c r="CT433" s="61"/>
      <c r="CU433" s="61"/>
      <c r="CV433" s="61"/>
      <c r="CW433" s="62"/>
      <c r="CX433" s="63"/>
      <c r="CY433" s="63"/>
      <c r="CZ433" s="63"/>
      <c r="DA433" s="63"/>
      <c r="DB433" s="63"/>
      <c r="DC433" s="63"/>
      <c r="DD433" s="64"/>
      <c r="DE433" s="65"/>
      <c r="DF433" s="65"/>
      <c r="DG433" s="65"/>
      <c r="DH433" s="65"/>
      <c r="DI433" s="65"/>
      <c r="DJ433" s="65"/>
      <c r="DK433" s="66" t="s">
        <v>884</v>
      </c>
      <c r="DL433" s="62">
        <v>500</v>
      </c>
      <c r="DM433" s="67">
        <v>500</v>
      </c>
      <c r="DN433" s="67">
        <v>500</v>
      </c>
      <c r="DO433" s="67">
        <v>500</v>
      </c>
      <c r="DP433" s="67">
        <v>500</v>
      </c>
      <c r="DQ433" s="67">
        <v>500</v>
      </c>
      <c r="DR433" s="67">
        <v>500</v>
      </c>
      <c r="DS433" s="68"/>
    </row>
    <row r="434" spans="1:123" x14ac:dyDescent="0.3">
      <c r="A434" s="69" t="s">
        <v>455</v>
      </c>
      <c r="B434" s="69" t="s">
        <v>888</v>
      </c>
      <c r="C434" s="69" t="s">
        <v>1222</v>
      </c>
      <c r="D434" s="69" t="s">
        <v>889</v>
      </c>
      <c r="E434" s="69" t="s">
        <v>1430</v>
      </c>
      <c r="F434" s="69" t="s">
        <v>1477</v>
      </c>
      <c r="G434" s="70" t="s">
        <v>1478</v>
      </c>
      <c r="H434" s="70" t="s">
        <v>1036</v>
      </c>
      <c r="I434" s="42">
        <v>600</v>
      </c>
      <c r="J434" s="71">
        <v>600</v>
      </c>
      <c r="K434" s="71">
        <v>600</v>
      </c>
      <c r="L434" s="71">
        <v>600</v>
      </c>
      <c r="M434" s="71">
        <v>600</v>
      </c>
      <c r="N434" s="71">
        <v>600</v>
      </c>
      <c r="O434" s="71">
        <v>600</v>
      </c>
      <c r="P434" s="72">
        <v>0</v>
      </c>
      <c r="Q434" s="45">
        <v>60</v>
      </c>
      <c r="R434" s="71">
        <v>60</v>
      </c>
      <c r="S434" s="71">
        <v>60</v>
      </c>
      <c r="T434" s="71">
        <v>60</v>
      </c>
      <c r="U434" s="71">
        <v>60</v>
      </c>
      <c r="V434" s="71">
        <v>60</v>
      </c>
      <c r="W434" s="71">
        <v>60</v>
      </c>
      <c r="X434" s="45">
        <v>0</v>
      </c>
      <c r="Y434" s="71">
        <v>0</v>
      </c>
      <c r="Z434" s="71">
        <v>0</v>
      </c>
      <c r="AA434" s="71">
        <v>0</v>
      </c>
      <c r="AB434" s="71">
        <v>0</v>
      </c>
      <c r="AC434" s="71">
        <v>0</v>
      </c>
      <c r="AD434" s="71">
        <v>0</v>
      </c>
      <c r="AE434" s="44">
        <f>[3]Parameters!$B$38</f>
        <v>0.05</v>
      </c>
      <c r="AF434" s="72">
        <v>0</v>
      </c>
      <c r="AG434" s="72">
        <v>10</v>
      </c>
      <c r="AH434" s="72">
        <v>10</v>
      </c>
      <c r="AI434" s="73">
        <v>31.536000000000001</v>
      </c>
      <c r="AJ434" s="73" t="s">
        <v>1461</v>
      </c>
      <c r="AK434" s="73" t="s">
        <v>895</v>
      </c>
      <c r="AL434" s="73"/>
      <c r="AM434" s="74" t="s">
        <v>1477</v>
      </c>
      <c r="AN434" s="74" t="s">
        <v>1462</v>
      </c>
      <c r="AO434" s="74">
        <v>0.95</v>
      </c>
      <c r="AP434" s="74" t="s">
        <v>919</v>
      </c>
      <c r="AQ434" s="74">
        <v>0.2</v>
      </c>
      <c r="AR434" s="74">
        <v>0.15</v>
      </c>
      <c r="AS434" s="75"/>
      <c r="AT434" s="75"/>
      <c r="AU434" s="75"/>
      <c r="AV434" s="76"/>
      <c r="AW434" s="76"/>
      <c r="AX434" s="76"/>
      <c r="AY434" s="77" t="s">
        <v>841</v>
      </c>
      <c r="AZ434" s="77"/>
      <c r="BA434" s="77"/>
      <c r="BB434" s="77"/>
      <c r="BC434" s="77"/>
      <c r="BD434" s="77"/>
      <c r="BE434" s="77"/>
      <c r="BF434" s="77"/>
      <c r="BG434" s="77"/>
      <c r="BH434" s="78"/>
      <c r="BI434" s="78"/>
      <c r="BJ434" s="78"/>
      <c r="BK434" s="78"/>
      <c r="BL434" s="79"/>
      <c r="BM434" s="80"/>
      <c r="BN434" s="81">
        <v>1.6</v>
      </c>
      <c r="BO434" s="72">
        <v>1</v>
      </c>
      <c r="BP434" s="72">
        <v>0.6</v>
      </c>
      <c r="BQ434" s="72"/>
      <c r="BR434" s="72"/>
      <c r="BS434" s="72"/>
      <c r="BT434" s="72"/>
      <c r="BU434" s="56">
        <f t="shared" si="52"/>
        <v>0</v>
      </c>
      <c r="BV434" s="77"/>
      <c r="BW434" s="77"/>
      <c r="BX434" s="77"/>
      <c r="BY434" s="77"/>
      <c r="BZ434" s="77"/>
      <c r="CA434" s="77"/>
      <c r="CB434" s="57">
        <v>1.7</v>
      </c>
      <c r="CC434" s="82">
        <v>3</v>
      </c>
      <c r="CD434" s="82">
        <v>3</v>
      </c>
      <c r="CE434" s="82">
        <v>3</v>
      </c>
      <c r="CF434" s="82">
        <v>3</v>
      </c>
      <c r="CG434" s="82">
        <v>3</v>
      </c>
      <c r="CH434" s="82">
        <v>3</v>
      </c>
      <c r="CI434" s="56"/>
      <c r="CJ434" s="83"/>
      <c r="CK434" s="83"/>
      <c r="CL434" s="83"/>
      <c r="CM434" s="83"/>
      <c r="CN434" s="83"/>
      <c r="CO434" s="83"/>
      <c r="CP434" s="60"/>
      <c r="CQ434" s="84"/>
      <c r="CR434" s="84"/>
      <c r="CS434" s="84"/>
      <c r="CT434" s="84"/>
      <c r="CU434" s="84"/>
      <c r="CV434" s="84"/>
      <c r="CW434" s="62"/>
      <c r="CX434" s="85"/>
      <c r="CY434" s="85"/>
      <c r="CZ434" s="85"/>
      <c r="DA434" s="85"/>
      <c r="DB434" s="85"/>
      <c r="DC434" s="85"/>
      <c r="DD434" s="64"/>
      <c r="DE434" s="86"/>
      <c r="DF434" s="86"/>
      <c r="DG434" s="86"/>
      <c r="DH434" s="86"/>
      <c r="DI434" s="86"/>
      <c r="DJ434" s="86"/>
      <c r="DK434" s="87" t="s">
        <v>884</v>
      </c>
      <c r="DL434" s="62">
        <v>100</v>
      </c>
      <c r="DM434" s="88">
        <v>100</v>
      </c>
      <c r="DN434" s="88">
        <v>100</v>
      </c>
      <c r="DO434" s="88">
        <v>100</v>
      </c>
      <c r="DP434" s="88">
        <v>100</v>
      </c>
      <c r="DQ434" s="88">
        <v>100</v>
      </c>
      <c r="DR434" s="88">
        <v>100</v>
      </c>
      <c r="DS434" s="68"/>
    </row>
    <row r="435" spans="1:123" x14ac:dyDescent="0.3">
      <c r="A435" s="40" t="s">
        <v>456</v>
      </c>
      <c r="B435" s="40" t="s">
        <v>888</v>
      </c>
      <c r="C435" s="40" t="s">
        <v>1222</v>
      </c>
      <c r="D435" s="40" t="s">
        <v>889</v>
      </c>
      <c r="E435" s="40" t="s">
        <v>1430</v>
      </c>
      <c r="F435" s="40" t="s">
        <v>1477</v>
      </c>
      <c r="G435" s="41" t="s">
        <v>1479</v>
      </c>
      <c r="H435" s="41" t="s">
        <v>1036</v>
      </c>
      <c r="I435" s="42">
        <v>40</v>
      </c>
      <c r="J435" s="43">
        <v>40</v>
      </c>
      <c r="K435" s="43">
        <v>40</v>
      </c>
      <c r="L435" s="43">
        <v>40</v>
      </c>
      <c r="M435" s="43">
        <v>40</v>
      </c>
      <c r="N435" s="43">
        <v>40</v>
      </c>
      <c r="O435" s="43">
        <v>40</v>
      </c>
      <c r="P435" s="44">
        <v>0</v>
      </c>
      <c r="Q435" s="45">
        <v>2</v>
      </c>
      <c r="R435" s="43">
        <v>2</v>
      </c>
      <c r="S435" s="43">
        <v>2</v>
      </c>
      <c r="T435" s="43">
        <v>2</v>
      </c>
      <c r="U435" s="43">
        <v>2</v>
      </c>
      <c r="V435" s="43">
        <v>2</v>
      </c>
      <c r="W435" s="43">
        <v>2</v>
      </c>
      <c r="X435" s="45">
        <v>0</v>
      </c>
      <c r="Y435" s="43">
        <v>0</v>
      </c>
      <c r="Z435" s="43">
        <v>0</v>
      </c>
      <c r="AA435" s="43">
        <v>0</v>
      </c>
      <c r="AB435" s="43">
        <v>0</v>
      </c>
      <c r="AC435" s="43">
        <v>0</v>
      </c>
      <c r="AD435" s="43">
        <v>0</v>
      </c>
      <c r="AE435" s="44">
        <f>[3]Parameters!$B$38</f>
        <v>0.05</v>
      </c>
      <c r="AF435" s="44">
        <v>0</v>
      </c>
      <c r="AG435" s="44">
        <v>10</v>
      </c>
      <c r="AH435" s="44">
        <v>10</v>
      </c>
      <c r="AI435" s="46">
        <v>31.536000000000001</v>
      </c>
      <c r="AJ435" s="46" t="s">
        <v>839</v>
      </c>
      <c r="AK435" s="46" t="s">
        <v>895</v>
      </c>
      <c r="AL435" s="46"/>
      <c r="AM435" s="47"/>
      <c r="AN435" s="47"/>
      <c r="AO435" s="47"/>
      <c r="AP435" s="47"/>
      <c r="AQ435" s="47"/>
      <c r="AR435" s="47"/>
      <c r="AS435" s="48"/>
      <c r="AT435" s="48"/>
      <c r="AU435" s="48"/>
      <c r="AV435" s="49"/>
      <c r="AW435" s="49"/>
      <c r="AX435" s="49"/>
      <c r="AY435" s="50" t="s">
        <v>841</v>
      </c>
      <c r="AZ435" s="50"/>
      <c r="BA435" s="50"/>
      <c r="BB435" s="51"/>
      <c r="BC435" s="51"/>
      <c r="BD435" s="51"/>
      <c r="BE435" s="51"/>
      <c r="BF435" s="51"/>
      <c r="BG435" s="51"/>
      <c r="BH435" s="52"/>
      <c r="BI435" s="52"/>
      <c r="BJ435" s="52"/>
      <c r="BK435" s="52"/>
      <c r="BL435" s="53"/>
      <c r="BM435" s="54"/>
      <c r="BN435" s="55">
        <v>1</v>
      </c>
      <c r="BO435" s="44">
        <v>0.5</v>
      </c>
      <c r="BP435" s="44">
        <v>0.5</v>
      </c>
      <c r="BQ435" s="44"/>
      <c r="BR435" s="44"/>
      <c r="BS435" s="44"/>
      <c r="BT435" s="44"/>
      <c r="BU435" s="56">
        <f t="shared" si="52"/>
        <v>0</v>
      </c>
      <c r="BV435" s="50"/>
      <c r="BW435" s="50"/>
      <c r="BX435" s="50"/>
      <c r="BY435" s="50"/>
      <c r="BZ435" s="50"/>
      <c r="CA435" s="50"/>
      <c r="CB435" s="57">
        <v>1</v>
      </c>
      <c r="CC435" s="58">
        <v>1.5</v>
      </c>
      <c r="CD435" s="58">
        <v>3</v>
      </c>
      <c r="CE435" s="58">
        <v>3</v>
      </c>
      <c r="CF435" s="58">
        <v>3</v>
      </c>
      <c r="CG435" s="58">
        <v>3</v>
      </c>
      <c r="CH435" s="58">
        <v>3</v>
      </c>
      <c r="CI435" s="56"/>
      <c r="CJ435" s="59"/>
      <c r="CK435" s="59"/>
      <c r="CL435" s="59"/>
      <c r="CM435" s="59"/>
      <c r="CN435" s="59"/>
      <c r="CO435" s="59"/>
      <c r="CP435" s="60"/>
      <c r="CQ435" s="61"/>
      <c r="CR435" s="61"/>
      <c r="CS435" s="61"/>
      <c r="CT435" s="61"/>
      <c r="CU435" s="61"/>
      <c r="CV435" s="61"/>
      <c r="CW435" s="62"/>
      <c r="CX435" s="63"/>
      <c r="CY435" s="63"/>
      <c r="CZ435" s="63"/>
      <c r="DA435" s="63"/>
      <c r="DB435" s="63"/>
      <c r="DC435" s="63"/>
      <c r="DD435" s="64"/>
      <c r="DE435" s="65"/>
      <c r="DF435" s="65"/>
      <c r="DG435" s="65"/>
      <c r="DH435" s="65"/>
      <c r="DI435" s="65"/>
      <c r="DJ435" s="65"/>
      <c r="DK435" s="66" t="s">
        <v>884</v>
      </c>
      <c r="DL435" s="62">
        <v>100</v>
      </c>
      <c r="DM435" s="67">
        <v>100</v>
      </c>
      <c r="DN435" s="67">
        <v>100</v>
      </c>
      <c r="DO435" s="67">
        <v>100</v>
      </c>
      <c r="DP435" s="67">
        <v>100</v>
      </c>
      <c r="DQ435" s="67">
        <v>100</v>
      </c>
      <c r="DR435" s="67">
        <v>100</v>
      </c>
      <c r="DS435" s="68"/>
    </row>
    <row r="436" spans="1:123" x14ac:dyDescent="0.3">
      <c r="A436" s="69" t="s">
        <v>457</v>
      </c>
      <c r="B436" s="69" t="s">
        <v>888</v>
      </c>
      <c r="C436" s="69" t="s">
        <v>1222</v>
      </c>
      <c r="D436" s="69" t="s">
        <v>889</v>
      </c>
      <c r="E436" s="69" t="s">
        <v>1430</v>
      </c>
      <c r="F436" s="69" t="s">
        <v>1477</v>
      </c>
      <c r="G436" s="70" t="s">
        <v>1480</v>
      </c>
      <c r="H436" s="70" t="s">
        <v>1036</v>
      </c>
      <c r="I436" s="42">
        <v>1100</v>
      </c>
      <c r="J436" s="71">
        <v>1100</v>
      </c>
      <c r="K436" s="71">
        <v>1100</v>
      </c>
      <c r="L436" s="71">
        <v>1100</v>
      </c>
      <c r="M436" s="71">
        <v>1100</v>
      </c>
      <c r="N436" s="71">
        <v>1100</v>
      </c>
      <c r="O436" s="71">
        <v>1100</v>
      </c>
      <c r="P436" s="72">
        <v>0</v>
      </c>
      <c r="Q436" s="45">
        <v>30</v>
      </c>
      <c r="R436" s="71">
        <v>30</v>
      </c>
      <c r="S436" s="71">
        <v>30</v>
      </c>
      <c r="T436" s="71">
        <v>30</v>
      </c>
      <c r="U436" s="71">
        <v>30</v>
      </c>
      <c r="V436" s="71">
        <v>30</v>
      </c>
      <c r="W436" s="71">
        <v>30</v>
      </c>
      <c r="X436" s="45">
        <v>0</v>
      </c>
      <c r="Y436" s="71">
        <v>0</v>
      </c>
      <c r="Z436" s="71">
        <v>0</v>
      </c>
      <c r="AA436" s="71">
        <v>0</v>
      </c>
      <c r="AB436" s="71">
        <v>0</v>
      </c>
      <c r="AC436" s="71">
        <v>0</v>
      </c>
      <c r="AD436" s="71">
        <v>0</v>
      </c>
      <c r="AE436" s="44">
        <f>[3]Parameters!$B$38</f>
        <v>0.05</v>
      </c>
      <c r="AF436" s="72">
        <v>0</v>
      </c>
      <c r="AG436" s="72">
        <v>35</v>
      </c>
      <c r="AH436" s="72">
        <v>35</v>
      </c>
      <c r="AI436" s="73">
        <v>31.536000000000001</v>
      </c>
      <c r="AJ436" s="73" t="s">
        <v>839</v>
      </c>
      <c r="AK436" s="73" t="s">
        <v>895</v>
      </c>
      <c r="AL436" s="73"/>
      <c r="AM436" s="74"/>
      <c r="AN436" s="74"/>
      <c r="AO436" s="74"/>
      <c r="AP436" s="74"/>
      <c r="AQ436" s="74"/>
      <c r="AR436" s="74"/>
      <c r="AS436" s="75"/>
      <c r="AT436" s="75"/>
      <c r="AU436" s="75"/>
      <c r="AV436" s="76"/>
      <c r="AW436" s="76"/>
      <c r="AX436" s="76"/>
      <c r="AY436" s="77" t="s">
        <v>841</v>
      </c>
      <c r="AZ436" s="77"/>
      <c r="BA436" s="77"/>
      <c r="BB436" s="77"/>
      <c r="BC436" s="77"/>
      <c r="BD436" s="77"/>
      <c r="BE436" s="77"/>
      <c r="BF436" s="77"/>
      <c r="BG436" s="77"/>
      <c r="BH436" s="78"/>
      <c r="BI436" s="78"/>
      <c r="BJ436" s="78"/>
      <c r="BK436" s="78"/>
      <c r="BL436" s="79"/>
      <c r="BM436" s="80"/>
      <c r="BN436" s="81">
        <v>0.2</v>
      </c>
      <c r="BO436" s="72"/>
      <c r="BP436" s="72"/>
      <c r="BQ436" s="72"/>
      <c r="BR436" s="72"/>
      <c r="BS436" s="72"/>
      <c r="BT436" s="72">
        <v>0.2</v>
      </c>
      <c r="BU436" s="56">
        <f t="shared" si="52"/>
        <v>0</v>
      </c>
      <c r="BV436" s="77"/>
      <c r="BW436" s="77"/>
      <c r="BX436" s="77"/>
      <c r="BY436" s="77"/>
      <c r="BZ436" s="77"/>
      <c r="CA436" s="77"/>
      <c r="CB436" s="57">
        <v>0.2</v>
      </c>
      <c r="CC436" s="82">
        <v>1.5</v>
      </c>
      <c r="CD436" s="82">
        <v>3</v>
      </c>
      <c r="CE436" s="82">
        <v>3</v>
      </c>
      <c r="CF436" s="82">
        <v>3</v>
      </c>
      <c r="CG436" s="82">
        <v>3</v>
      </c>
      <c r="CH436" s="82">
        <v>3</v>
      </c>
      <c r="CI436" s="56"/>
      <c r="CJ436" s="83"/>
      <c r="CK436" s="83"/>
      <c r="CL436" s="83"/>
      <c r="CM436" s="83"/>
      <c r="CN436" s="83"/>
      <c r="CO436" s="83"/>
      <c r="CP436" s="60"/>
      <c r="CQ436" s="84"/>
      <c r="CR436" s="84"/>
      <c r="CS436" s="84"/>
      <c r="CT436" s="84"/>
      <c r="CU436" s="84"/>
      <c r="CV436" s="84"/>
      <c r="CW436" s="62"/>
      <c r="CX436" s="85"/>
      <c r="CY436" s="85"/>
      <c r="CZ436" s="85"/>
      <c r="DA436" s="85"/>
      <c r="DB436" s="85"/>
      <c r="DC436" s="85"/>
      <c r="DD436" s="64"/>
      <c r="DE436" s="86"/>
      <c r="DF436" s="86"/>
      <c r="DG436" s="86"/>
      <c r="DH436" s="86"/>
      <c r="DI436" s="86"/>
      <c r="DJ436" s="86"/>
      <c r="DK436" s="87" t="s">
        <v>884</v>
      </c>
      <c r="DL436" s="62">
        <v>100</v>
      </c>
      <c r="DM436" s="88">
        <v>100</v>
      </c>
      <c r="DN436" s="88">
        <v>100</v>
      </c>
      <c r="DO436" s="88">
        <v>100</v>
      </c>
      <c r="DP436" s="88">
        <v>100</v>
      </c>
      <c r="DQ436" s="88">
        <v>100</v>
      </c>
      <c r="DR436" s="88">
        <v>100</v>
      </c>
      <c r="DS436" s="68"/>
    </row>
    <row r="437" spans="1:123" x14ac:dyDescent="0.3">
      <c r="A437" s="40" t="s">
        <v>458</v>
      </c>
      <c r="B437" s="40" t="s">
        <v>888</v>
      </c>
      <c r="C437" s="40" t="s">
        <v>1222</v>
      </c>
      <c r="D437" s="40" t="s">
        <v>889</v>
      </c>
      <c r="E437" s="40" t="s">
        <v>1430</v>
      </c>
      <c r="F437" s="40" t="s">
        <v>1477</v>
      </c>
      <c r="G437" s="41" t="s">
        <v>1481</v>
      </c>
      <c r="H437" s="41" t="s">
        <v>1036</v>
      </c>
      <c r="I437" s="42">
        <v>900</v>
      </c>
      <c r="J437" s="43">
        <v>900</v>
      </c>
      <c r="K437" s="43">
        <v>900</v>
      </c>
      <c r="L437" s="43">
        <v>900</v>
      </c>
      <c r="M437" s="43">
        <v>900</v>
      </c>
      <c r="N437" s="43">
        <v>900</v>
      </c>
      <c r="O437" s="43">
        <v>900</v>
      </c>
      <c r="P437" s="44">
        <v>0</v>
      </c>
      <c r="Q437" s="45">
        <v>30</v>
      </c>
      <c r="R437" s="43">
        <v>30</v>
      </c>
      <c r="S437" s="43">
        <v>30</v>
      </c>
      <c r="T437" s="43">
        <v>30</v>
      </c>
      <c r="U437" s="43">
        <v>30</v>
      </c>
      <c r="V437" s="43">
        <v>30</v>
      </c>
      <c r="W437" s="43">
        <v>30</v>
      </c>
      <c r="X437" s="45">
        <v>0</v>
      </c>
      <c r="Y437" s="43">
        <v>0</v>
      </c>
      <c r="Z437" s="43">
        <v>0</v>
      </c>
      <c r="AA437" s="43">
        <v>0</v>
      </c>
      <c r="AB437" s="43">
        <v>0</v>
      </c>
      <c r="AC437" s="43">
        <v>0</v>
      </c>
      <c r="AD437" s="43">
        <v>0</v>
      </c>
      <c r="AE437" s="44">
        <f>[3]Parameters!$B$38</f>
        <v>0.05</v>
      </c>
      <c r="AF437" s="44">
        <v>0</v>
      </c>
      <c r="AG437" s="44">
        <v>20</v>
      </c>
      <c r="AH437" s="44">
        <v>20</v>
      </c>
      <c r="AI437" s="46">
        <v>31.536000000000001</v>
      </c>
      <c r="AJ437" s="46" t="s">
        <v>839</v>
      </c>
      <c r="AK437" s="46" t="s">
        <v>895</v>
      </c>
      <c r="AL437" s="46"/>
      <c r="AM437" s="47"/>
      <c r="AN437" s="47"/>
      <c r="AO437" s="47"/>
      <c r="AP437" s="47"/>
      <c r="AQ437" s="47"/>
      <c r="AR437" s="47"/>
      <c r="AS437" s="48"/>
      <c r="AT437" s="48"/>
      <c r="AU437" s="48"/>
      <c r="AV437" s="49"/>
      <c r="AW437" s="49"/>
      <c r="AX437" s="49"/>
      <c r="AY437" s="50" t="s">
        <v>841</v>
      </c>
      <c r="AZ437" s="50"/>
      <c r="BA437" s="50"/>
      <c r="BB437" s="51"/>
      <c r="BC437" s="51"/>
      <c r="BD437" s="51"/>
      <c r="BE437" s="51"/>
      <c r="BF437" s="51"/>
      <c r="BG437" s="51"/>
      <c r="BH437" s="52"/>
      <c r="BI437" s="52"/>
      <c r="BJ437" s="52"/>
      <c r="BK437" s="52"/>
      <c r="BL437" s="53"/>
      <c r="BM437" s="54"/>
      <c r="BN437" s="55">
        <v>0.01</v>
      </c>
      <c r="BO437" s="44"/>
      <c r="BP437" s="44"/>
      <c r="BQ437" s="44"/>
      <c r="BR437" s="44">
        <v>0.01</v>
      </c>
      <c r="BS437" s="44"/>
      <c r="BT437" s="44"/>
      <c r="BU437" s="56">
        <f t="shared" si="52"/>
        <v>0</v>
      </c>
      <c r="BV437" s="50"/>
      <c r="BW437" s="50"/>
      <c r="BX437" s="50"/>
      <c r="BY437" s="50"/>
      <c r="BZ437" s="50"/>
      <c r="CA437" s="50"/>
      <c r="CB437" s="57">
        <v>0.01</v>
      </c>
      <c r="CC437" s="58">
        <v>1.5</v>
      </c>
      <c r="CD437" s="58">
        <v>3</v>
      </c>
      <c r="CE437" s="58">
        <v>3</v>
      </c>
      <c r="CF437" s="58">
        <v>3</v>
      </c>
      <c r="CG437" s="58">
        <v>3</v>
      </c>
      <c r="CH437" s="58">
        <v>3</v>
      </c>
      <c r="CI437" s="56"/>
      <c r="CJ437" s="59"/>
      <c r="CK437" s="59"/>
      <c r="CL437" s="59"/>
      <c r="CM437" s="59"/>
      <c r="CN437" s="59"/>
      <c r="CO437" s="59"/>
      <c r="CP437" s="60"/>
      <c r="CQ437" s="61"/>
      <c r="CR437" s="61"/>
      <c r="CS437" s="61"/>
      <c r="CT437" s="61"/>
      <c r="CU437" s="61"/>
      <c r="CV437" s="61"/>
      <c r="CW437" s="62"/>
      <c r="CX437" s="63"/>
      <c r="CY437" s="63"/>
      <c r="CZ437" s="63"/>
      <c r="DA437" s="63"/>
      <c r="DB437" s="63"/>
      <c r="DC437" s="63"/>
      <c r="DD437" s="64"/>
      <c r="DE437" s="65"/>
      <c r="DF437" s="65"/>
      <c r="DG437" s="65"/>
      <c r="DH437" s="65"/>
      <c r="DI437" s="65"/>
      <c r="DJ437" s="65"/>
      <c r="DK437" s="66" t="s">
        <v>884</v>
      </c>
      <c r="DL437" s="62">
        <v>100</v>
      </c>
      <c r="DM437" s="67">
        <v>100</v>
      </c>
      <c r="DN437" s="67">
        <v>100</v>
      </c>
      <c r="DO437" s="67">
        <v>100</v>
      </c>
      <c r="DP437" s="67">
        <v>100</v>
      </c>
      <c r="DQ437" s="67">
        <v>100</v>
      </c>
      <c r="DR437" s="67">
        <v>100</v>
      </c>
      <c r="DS437" s="68"/>
    </row>
    <row r="438" spans="1:123" x14ac:dyDescent="0.3">
      <c r="A438" s="69" t="s">
        <v>459</v>
      </c>
      <c r="B438" s="69" t="s">
        <v>888</v>
      </c>
      <c r="C438" s="69" t="s">
        <v>1222</v>
      </c>
      <c r="D438" s="69" t="s">
        <v>889</v>
      </c>
      <c r="E438" s="69" t="s">
        <v>1430</v>
      </c>
      <c r="F438" s="69" t="s">
        <v>1477</v>
      </c>
      <c r="G438" s="70" t="s">
        <v>1482</v>
      </c>
      <c r="H438" s="70" t="s">
        <v>1036</v>
      </c>
      <c r="I438" s="42">
        <v>500</v>
      </c>
      <c r="J438" s="71">
        <v>500</v>
      </c>
      <c r="K438" s="71">
        <v>500</v>
      </c>
      <c r="L438" s="71">
        <v>500</v>
      </c>
      <c r="M438" s="71">
        <v>500</v>
      </c>
      <c r="N438" s="71">
        <v>500</v>
      </c>
      <c r="O438" s="71">
        <v>500</v>
      </c>
      <c r="P438" s="72">
        <v>0</v>
      </c>
      <c r="Q438" s="45">
        <v>20</v>
      </c>
      <c r="R438" s="71">
        <v>20</v>
      </c>
      <c r="S438" s="71">
        <v>20</v>
      </c>
      <c r="T438" s="71">
        <v>20</v>
      </c>
      <c r="U438" s="71">
        <v>20</v>
      </c>
      <c r="V438" s="71">
        <v>20</v>
      </c>
      <c r="W438" s="71">
        <v>20</v>
      </c>
      <c r="X438" s="45">
        <v>0</v>
      </c>
      <c r="Y438" s="71">
        <v>0</v>
      </c>
      <c r="Z438" s="71">
        <v>0</v>
      </c>
      <c r="AA438" s="71">
        <v>0</v>
      </c>
      <c r="AB438" s="71">
        <v>0</v>
      </c>
      <c r="AC438" s="71">
        <v>0</v>
      </c>
      <c r="AD438" s="71">
        <v>0</v>
      </c>
      <c r="AE438" s="44">
        <f>[3]Parameters!$B$38</f>
        <v>0.05</v>
      </c>
      <c r="AF438" s="72">
        <v>0</v>
      </c>
      <c r="AG438" s="72">
        <v>10</v>
      </c>
      <c r="AH438" s="72">
        <v>10</v>
      </c>
      <c r="AI438" s="73">
        <v>31.536000000000001</v>
      </c>
      <c r="AJ438" s="73" t="s">
        <v>839</v>
      </c>
      <c r="AK438" s="73" t="s">
        <v>895</v>
      </c>
      <c r="AL438" s="73"/>
      <c r="AM438" s="74"/>
      <c r="AN438" s="74"/>
      <c r="AO438" s="74"/>
      <c r="AP438" s="74"/>
      <c r="AQ438" s="74"/>
      <c r="AR438" s="74"/>
      <c r="AS438" s="75"/>
      <c r="AT438" s="75"/>
      <c r="AU438" s="75"/>
      <c r="AV438" s="76"/>
      <c r="AW438" s="76"/>
      <c r="AX438" s="76"/>
      <c r="AY438" s="77" t="s">
        <v>841</v>
      </c>
      <c r="AZ438" s="77"/>
      <c r="BA438" s="77"/>
      <c r="BB438" s="77"/>
      <c r="BC438" s="77"/>
      <c r="BD438" s="77"/>
      <c r="BE438" s="77"/>
      <c r="BF438" s="77"/>
      <c r="BG438" s="77"/>
      <c r="BH438" s="78"/>
      <c r="BI438" s="78"/>
      <c r="BJ438" s="78"/>
      <c r="BK438" s="78"/>
      <c r="BL438" s="79"/>
      <c r="BM438" s="80"/>
      <c r="BN438" s="81">
        <v>0.2</v>
      </c>
      <c r="BO438" s="72">
        <v>0.1</v>
      </c>
      <c r="BP438" s="72">
        <v>0.1</v>
      </c>
      <c r="BQ438" s="72"/>
      <c r="BR438" s="72"/>
      <c r="BS438" s="72"/>
      <c r="BT438" s="72"/>
      <c r="BU438" s="56">
        <f t="shared" si="52"/>
        <v>0</v>
      </c>
      <c r="BV438" s="77"/>
      <c r="BW438" s="77"/>
      <c r="BX438" s="77"/>
      <c r="BY438" s="77"/>
      <c r="BZ438" s="77"/>
      <c r="CA438" s="77"/>
      <c r="CB438" s="57">
        <v>0.2</v>
      </c>
      <c r="CC438" s="82">
        <v>1.5</v>
      </c>
      <c r="CD438" s="82">
        <v>3</v>
      </c>
      <c r="CE438" s="82">
        <v>3</v>
      </c>
      <c r="CF438" s="82">
        <v>3</v>
      </c>
      <c r="CG438" s="82">
        <v>3</v>
      </c>
      <c r="CH438" s="82">
        <v>3</v>
      </c>
      <c r="CI438" s="56"/>
      <c r="CJ438" s="83"/>
      <c r="CK438" s="83"/>
      <c r="CL438" s="83"/>
      <c r="CM438" s="83"/>
      <c r="CN438" s="83"/>
      <c r="CO438" s="83"/>
      <c r="CP438" s="60"/>
      <c r="CQ438" s="84"/>
      <c r="CR438" s="84"/>
      <c r="CS438" s="84"/>
      <c r="CT438" s="84"/>
      <c r="CU438" s="84"/>
      <c r="CV438" s="84"/>
      <c r="CW438" s="62"/>
      <c r="CX438" s="85"/>
      <c r="CY438" s="85"/>
      <c r="CZ438" s="85"/>
      <c r="DA438" s="85"/>
      <c r="DB438" s="85"/>
      <c r="DC438" s="85"/>
      <c r="DD438" s="64"/>
      <c r="DE438" s="86"/>
      <c r="DF438" s="86"/>
      <c r="DG438" s="86"/>
      <c r="DH438" s="86"/>
      <c r="DI438" s="86"/>
      <c r="DJ438" s="86"/>
      <c r="DK438" s="87" t="s">
        <v>884</v>
      </c>
      <c r="DL438" s="62">
        <v>100</v>
      </c>
      <c r="DM438" s="88">
        <v>100</v>
      </c>
      <c r="DN438" s="88">
        <v>100</v>
      </c>
      <c r="DO438" s="88">
        <v>100</v>
      </c>
      <c r="DP438" s="88">
        <v>100</v>
      </c>
      <c r="DQ438" s="88">
        <v>100</v>
      </c>
      <c r="DR438" s="88">
        <v>100</v>
      </c>
      <c r="DS438" s="68"/>
    </row>
    <row r="439" spans="1:123" x14ac:dyDescent="0.3">
      <c r="A439" s="40" t="s">
        <v>460</v>
      </c>
      <c r="B439" s="40" t="s">
        <v>888</v>
      </c>
      <c r="C439" s="40" t="s">
        <v>1222</v>
      </c>
      <c r="D439" s="40" t="s">
        <v>889</v>
      </c>
      <c r="E439" s="40" t="s">
        <v>1430</v>
      </c>
      <c r="F439" s="40" t="s">
        <v>1477</v>
      </c>
      <c r="G439" s="41" t="s">
        <v>1483</v>
      </c>
      <c r="H439" s="41" t="s">
        <v>1036</v>
      </c>
      <c r="I439" s="42">
        <v>90</v>
      </c>
      <c r="J439" s="43">
        <v>85</v>
      </c>
      <c r="K439" s="43">
        <v>80</v>
      </c>
      <c r="L439" s="43">
        <v>75</v>
      </c>
      <c r="M439" s="43">
        <v>70</v>
      </c>
      <c r="N439" s="43">
        <v>65</v>
      </c>
      <c r="O439" s="43">
        <v>60</v>
      </c>
      <c r="P439" s="44">
        <v>0</v>
      </c>
      <c r="Q439" s="45">
        <v>5</v>
      </c>
      <c r="R439" s="43">
        <v>5</v>
      </c>
      <c r="S439" s="43">
        <v>5</v>
      </c>
      <c r="T439" s="43">
        <v>5</v>
      </c>
      <c r="U439" s="43">
        <v>5</v>
      </c>
      <c r="V439" s="43">
        <v>5</v>
      </c>
      <c r="W439" s="43">
        <v>5</v>
      </c>
      <c r="X439" s="45">
        <v>0</v>
      </c>
      <c r="Y439" s="43">
        <v>0</v>
      </c>
      <c r="Z439" s="43">
        <v>0</v>
      </c>
      <c r="AA439" s="43">
        <v>0</v>
      </c>
      <c r="AB439" s="43">
        <v>0</v>
      </c>
      <c r="AC439" s="43">
        <v>0</v>
      </c>
      <c r="AD439" s="43">
        <v>0</v>
      </c>
      <c r="AE439" s="44">
        <f>[3]Parameters!$B$38</f>
        <v>0.05</v>
      </c>
      <c r="AF439" s="44">
        <v>0</v>
      </c>
      <c r="AG439" s="44">
        <v>10</v>
      </c>
      <c r="AH439" s="44">
        <v>10</v>
      </c>
      <c r="AI439" s="46">
        <v>31.536000000000001</v>
      </c>
      <c r="AJ439" s="46" t="s">
        <v>839</v>
      </c>
      <c r="AK439" s="46" t="s">
        <v>895</v>
      </c>
      <c r="AL439" s="46"/>
      <c r="AM439" s="47"/>
      <c r="AN439" s="47"/>
      <c r="AO439" s="47"/>
      <c r="AP439" s="47"/>
      <c r="AQ439" s="47"/>
      <c r="AR439" s="47"/>
      <c r="AS439" s="48"/>
      <c r="AT439" s="48"/>
      <c r="AU439" s="48"/>
      <c r="AV439" s="49"/>
      <c r="AW439" s="49"/>
      <c r="AX439" s="49"/>
      <c r="AY439" s="50" t="s">
        <v>841</v>
      </c>
      <c r="AZ439" s="50"/>
      <c r="BA439" s="50"/>
      <c r="BB439" s="51"/>
      <c r="BC439" s="51"/>
      <c r="BD439" s="51"/>
      <c r="BE439" s="51"/>
      <c r="BF439" s="51"/>
      <c r="BG439" s="51"/>
      <c r="BH439" s="52"/>
      <c r="BI439" s="52"/>
      <c r="BJ439" s="52"/>
      <c r="BK439" s="52"/>
      <c r="BL439" s="53"/>
      <c r="BM439" s="54"/>
      <c r="BN439" s="55">
        <v>0</v>
      </c>
      <c r="BO439" s="44"/>
      <c r="BP439" s="44"/>
      <c r="BQ439" s="44"/>
      <c r="BR439" s="44"/>
      <c r="BS439" s="44"/>
      <c r="BT439" s="44"/>
      <c r="BU439" s="56">
        <f t="shared" si="52"/>
        <v>0</v>
      </c>
      <c r="BV439" s="50"/>
      <c r="BW439" s="50"/>
      <c r="BX439" s="50"/>
      <c r="BY439" s="50"/>
      <c r="BZ439" s="50"/>
      <c r="CA439" s="50"/>
      <c r="CB439" s="57"/>
      <c r="CC439" s="58">
        <v>1.5</v>
      </c>
      <c r="CD439" s="58">
        <v>3</v>
      </c>
      <c r="CE439" s="58">
        <v>3</v>
      </c>
      <c r="CF439" s="58">
        <v>3</v>
      </c>
      <c r="CG439" s="58">
        <v>3</v>
      </c>
      <c r="CH439" s="58">
        <v>3</v>
      </c>
      <c r="CI439" s="56"/>
      <c r="CJ439" s="59"/>
      <c r="CK439" s="59"/>
      <c r="CL439" s="59"/>
      <c r="CM439" s="59"/>
      <c r="CN439" s="59"/>
      <c r="CO439" s="59"/>
      <c r="CP439" s="60"/>
      <c r="CQ439" s="61"/>
      <c r="CR439" s="61"/>
      <c r="CS439" s="61"/>
      <c r="CT439" s="61"/>
      <c r="CU439" s="61"/>
      <c r="CV439" s="61"/>
      <c r="CW439" s="62"/>
      <c r="CX439" s="63"/>
      <c r="CY439" s="63"/>
      <c r="CZ439" s="63"/>
      <c r="DA439" s="63"/>
      <c r="DB439" s="63"/>
      <c r="DC439" s="63"/>
      <c r="DD439" s="64"/>
      <c r="DE439" s="65"/>
      <c r="DF439" s="65"/>
      <c r="DG439" s="65"/>
      <c r="DH439" s="65"/>
      <c r="DI439" s="65"/>
      <c r="DJ439" s="65"/>
      <c r="DK439" s="66" t="s">
        <v>884</v>
      </c>
      <c r="DL439" s="62">
        <v>100</v>
      </c>
      <c r="DM439" s="67">
        <v>100</v>
      </c>
      <c r="DN439" s="67">
        <v>100</v>
      </c>
      <c r="DO439" s="67">
        <v>100</v>
      </c>
      <c r="DP439" s="67">
        <v>100</v>
      </c>
      <c r="DQ439" s="67">
        <v>100</v>
      </c>
      <c r="DR439" s="67">
        <v>100</v>
      </c>
      <c r="DS439" s="68"/>
    </row>
    <row r="440" spans="1:123" x14ac:dyDescent="0.3">
      <c r="A440" s="69" t="s">
        <v>461</v>
      </c>
      <c r="B440" s="69" t="s">
        <v>901</v>
      </c>
      <c r="C440" s="69" t="s">
        <v>1222</v>
      </c>
      <c r="D440" s="69" t="s">
        <v>902</v>
      </c>
      <c r="E440" s="69" t="s">
        <v>1430</v>
      </c>
      <c r="F440" s="69" t="s">
        <v>1484</v>
      </c>
      <c r="G440" s="70" t="s">
        <v>1485</v>
      </c>
      <c r="H440" s="70" t="s">
        <v>1036</v>
      </c>
      <c r="I440" s="42">
        <v>20</v>
      </c>
      <c r="J440" s="71">
        <v>20</v>
      </c>
      <c r="K440" s="71">
        <v>20</v>
      </c>
      <c r="L440" s="71">
        <v>20</v>
      </c>
      <c r="M440" s="71">
        <v>20</v>
      </c>
      <c r="N440" s="71">
        <v>20</v>
      </c>
      <c r="O440" s="71">
        <v>20</v>
      </c>
      <c r="P440" s="72">
        <v>0</v>
      </c>
      <c r="Q440" s="45">
        <v>1</v>
      </c>
      <c r="R440" s="71">
        <v>1</v>
      </c>
      <c r="S440" s="71">
        <v>1</v>
      </c>
      <c r="T440" s="71">
        <v>1</v>
      </c>
      <c r="U440" s="71">
        <v>1</v>
      </c>
      <c r="V440" s="71">
        <v>1</v>
      </c>
      <c r="W440" s="71">
        <v>1</v>
      </c>
      <c r="X440" s="45">
        <v>0</v>
      </c>
      <c r="Y440" s="71">
        <v>0</v>
      </c>
      <c r="Z440" s="71">
        <v>0</v>
      </c>
      <c r="AA440" s="71">
        <v>0</v>
      </c>
      <c r="AB440" s="71">
        <v>0</v>
      </c>
      <c r="AC440" s="71">
        <v>0</v>
      </c>
      <c r="AD440" s="71">
        <v>0</v>
      </c>
      <c r="AE440" s="44">
        <f>[3]Parameters!$B$38</f>
        <v>0.05</v>
      </c>
      <c r="AF440" s="72">
        <v>0</v>
      </c>
      <c r="AG440" s="72">
        <v>20</v>
      </c>
      <c r="AH440" s="72">
        <v>20</v>
      </c>
      <c r="AI440" s="73">
        <v>31.536000000000001</v>
      </c>
      <c r="AJ440" s="73" t="s">
        <v>839</v>
      </c>
      <c r="AK440" s="73" t="s">
        <v>907</v>
      </c>
      <c r="AL440" s="73"/>
      <c r="AM440" s="74"/>
      <c r="AN440" s="74"/>
      <c r="AO440" s="74"/>
      <c r="AP440" s="74"/>
      <c r="AQ440" s="74"/>
      <c r="AR440" s="74"/>
      <c r="AS440" s="75"/>
      <c r="AT440" s="75"/>
      <c r="AU440" s="75"/>
      <c r="AV440" s="76"/>
      <c r="AW440" s="76"/>
      <c r="AX440" s="76"/>
      <c r="AY440" s="77" t="s">
        <v>841</v>
      </c>
      <c r="AZ440" s="77"/>
      <c r="BA440" s="77"/>
      <c r="BB440" s="77"/>
      <c r="BC440" s="77"/>
      <c r="BD440" s="77"/>
      <c r="BE440" s="77"/>
      <c r="BF440" s="77"/>
      <c r="BG440" s="77"/>
      <c r="BH440" s="78"/>
      <c r="BI440" s="78"/>
      <c r="BJ440" s="78"/>
      <c r="BK440" s="78"/>
      <c r="BL440" s="79"/>
      <c r="BM440" s="80"/>
      <c r="BN440" s="81">
        <v>1.9</v>
      </c>
      <c r="BO440" s="72">
        <v>0.5</v>
      </c>
      <c r="BP440" s="72">
        <v>0.5</v>
      </c>
      <c r="BQ440" s="72">
        <v>0.5</v>
      </c>
      <c r="BR440" s="72">
        <v>0.4</v>
      </c>
      <c r="BS440" s="72"/>
      <c r="BT440" s="72"/>
      <c r="BU440" s="56">
        <f t="shared" si="52"/>
        <v>0</v>
      </c>
      <c r="BV440" s="77"/>
      <c r="BW440" s="77"/>
      <c r="BX440" s="77"/>
      <c r="BY440" s="77"/>
      <c r="BZ440" s="77"/>
      <c r="CA440" s="77"/>
      <c r="CB440" s="57">
        <v>2</v>
      </c>
      <c r="CC440" s="82">
        <v>2</v>
      </c>
      <c r="CD440" s="82">
        <v>2</v>
      </c>
      <c r="CE440" s="82">
        <v>5</v>
      </c>
      <c r="CF440" s="82">
        <v>10</v>
      </c>
      <c r="CG440" s="82">
        <v>10</v>
      </c>
      <c r="CH440" s="82">
        <v>10</v>
      </c>
      <c r="CI440" s="56"/>
      <c r="CJ440" s="83"/>
      <c r="CK440" s="83"/>
      <c r="CL440" s="83"/>
      <c r="CM440" s="83"/>
      <c r="CN440" s="83"/>
      <c r="CO440" s="83"/>
      <c r="CP440" s="60"/>
      <c r="CQ440" s="84"/>
      <c r="CR440" s="84"/>
      <c r="CS440" s="84"/>
      <c r="CT440" s="84"/>
      <c r="CU440" s="84"/>
      <c r="CV440" s="84"/>
      <c r="CW440" s="62"/>
      <c r="CX440" s="85"/>
      <c r="CY440" s="85"/>
      <c r="CZ440" s="85"/>
      <c r="DA440" s="85"/>
      <c r="DB440" s="85"/>
      <c r="DC440" s="85"/>
      <c r="DD440" s="64"/>
      <c r="DE440" s="86"/>
      <c r="DF440" s="86"/>
      <c r="DG440" s="86"/>
      <c r="DH440" s="86"/>
      <c r="DI440" s="86"/>
      <c r="DJ440" s="86"/>
      <c r="DK440" s="87" t="s">
        <v>1486</v>
      </c>
      <c r="DL440" s="62">
        <v>100</v>
      </c>
      <c r="DM440" s="88">
        <v>100</v>
      </c>
      <c r="DN440" s="88">
        <v>100</v>
      </c>
      <c r="DO440" s="88">
        <v>100</v>
      </c>
      <c r="DP440" s="88">
        <v>100</v>
      </c>
      <c r="DQ440" s="88">
        <v>100</v>
      </c>
      <c r="DR440" s="88">
        <v>100</v>
      </c>
      <c r="DS440" s="68"/>
    </row>
    <row r="441" spans="1:123" x14ac:dyDescent="0.3">
      <c r="A441" s="40" t="s">
        <v>462</v>
      </c>
      <c r="B441" s="40" t="s">
        <v>901</v>
      </c>
      <c r="C441" s="40" t="s">
        <v>1222</v>
      </c>
      <c r="D441" s="40" t="s">
        <v>902</v>
      </c>
      <c r="E441" s="40" t="s">
        <v>1430</v>
      </c>
      <c r="F441" s="40" t="s">
        <v>1484</v>
      </c>
      <c r="G441" s="41" t="s">
        <v>1487</v>
      </c>
      <c r="H441" s="41" t="s">
        <v>1036</v>
      </c>
      <c r="I441" s="42">
        <v>30</v>
      </c>
      <c r="J441" s="43">
        <v>30</v>
      </c>
      <c r="K441" s="43">
        <v>30</v>
      </c>
      <c r="L441" s="43">
        <v>30</v>
      </c>
      <c r="M441" s="43">
        <v>30</v>
      </c>
      <c r="N441" s="43">
        <v>30</v>
      </c>
      <c r="O441" s="43">
        <v>30</v>
      </c>
      <c r="P441" s="44">
        <v>0</v>
      </c>
      <c r="Q441" s="45">
        <v>5</v>
      </c>
      <c r="R441" s="43">
        <v>5</v>
      </c>
      <c r="S441" s="43">
        <v>5</v>
      </c>
      <c r="T441" s="43">
        <v>5</v>
      </c>
      <c r="U441" s="43">
        <v>5</v>
      </c>
      <c r="V441" s="43">
        <v>5</v>
      </c>
      <c r="W441" s="43">
        <v>5</v>
      </c>
      <c r="X441" s="45">
        <v>0</v>
      </c>
      <c r="Y441" s="43">
        <v>0</v>
      </c>
      <c r="Z441" s="43">
        <v>0</v>
      </c>
      <c r="AA441" s="43">
        <v>0</v>
      </c>
      <c r="AB441" s="43">
        <v>0</v>
      </c>
      <c r="AC441" s="43">
        <v>0</v>
      </c>
      <c r="AD441" s="43">
        <v>0</v>
      </c>
      <c r="AE441" s="44">
        <f>[3]Parameters!$B$38</f>
        <v>0.05</v>
      </c>
      <c r="AF441" s="44">
        <v>0</v>
      </c>
      <c r="AG441" s="44">
        <v>20</v>
      </c>
      <c r="AH441" s="44">
        <v>20</v>
      </c>
      <c r="AI441" s="46">
        <v>31.536000000000001</v>
      </c>
      <c r="AJ441" s="46" t="s">
        <v>839</v>
      </c>
      <c r="AK441" s="46" t="s">
        <v>907</v>
      </c>
      <c r="AL441" s="46"/>
      <c r="AM441" s="47"/>
      <c r="AN441" s="47"/>
      <c r="AO441" s="47"/>
      <c r="AP441" s="47"/>
      <c r="AQ441" s="47"/>
      <c r="AR441" s="47"/>
      <c r="AS441" s="48"/>
      <c r="AT441" s="48"/>
      <c r="AU441" s="48"/>
      <c r="AV441" s="49"/>
      <c r="AW441" s="49"/>
      <c r="AX441" s="49"/>
      <c r="AY441" s="50" t="s">
        <v>841</v>
      </c>
      <c r="AZ441" s="50"/>
      <c r="BA441" s="50"/>
      <c r="BB441" s="51"/>
      <c r="BC441" s="51"/>
      <c r="BD441" s="51"/>
      <c r="BE441" s="51"/>
      <c r="BF441" s="51"/>
      <c r="BG441" s="51"/>
      <c r="BH441" s="52"/>
      <c r="BI441" s="52"/>
      <c r="BJ441" s="52"/>
      <c r="BK441" s="52"/>
      <c r="BL441" s="53"/>
      <c r="BM441" s="54"/>
      <c r="BN441" s="55">
        <v>0</v>
      </c>
      <c r="BO441" s="44"/>
      <c r="BP441" s="44"/>
      <c r="BQ441" s="44"/>
      <c r="BR441" s="44"/>
      <c r="BS441" s="44"/>
      <c r="BT441" s="44"/>
      <c r="BU441" s="56">
        <f t="shared" si="52"/>
        <v>0</v>
      </c>
      <c r="BV441" s="50"/>
      <c r="BW441" s="50"/>
      <c r="BX441" s="50"/>
      <c r="BY441" s="50"/>
      <c r="BZ441" s="50"/>
      <c r="CA441" s="50"/>
      <c r="CB441" s="57"/>
      <c r="CC441" s="58">
        <v>1</v>
      </c>
      <c r="CD441" s="58">
        <v>2</v>
      </c>
      <c r="CE441" s="58">
        <v>5</v>
      </c>
      <c r="CF441" s="58">
        <v>10</v>
      </c>
      <c r="CG441" s="58">
        <v>10</v>
      </c>
      <c r="CH441" s="58">
        <v>10</v>
      </c>
      <c r="CI441" s="56"/>
      <c r="CJ441" s="59"/>
      <c r="CK441" s="59"/>
      <c r="CL441" s="59"/>
      <c r="CM441" s="59"/>
      <c r="CN441" s="59"/>
      <c r="CO441" s="59"/>
      <c r="CP441" s="60"/>
      <c r="CQ441" s="61"/>
      <c r="CR441" s="61"/>
      <c r="CS441" s="61"/>
      <c r="CT441" s="61"/>
      <c r="CU441" s="61"/>
      <c r="CV441" s="61"/>
      <c r="CW441" s="62"/>
      <c r="CX441" s="63"/>
      <c r="CY441" s="63"/>
      <c r="CZ441" s="63"/>
      <c r="DA441" s="63"/>
      <c r="DB441" s="63"/>
      <c r="DC441" s="63"/>
      <c r="DD441" s="64"/>
      <c r="DE441" s="65"/>
      <c r="DF441" s="65"/>
      <c r="DG441" s="65"/>
      <c r="DH441" s="65"/>
      <c r="DI441" s="65"/>
      <c r="DJ441" s="65"/>
      <c r="DK441" s="66" t="s">
        <v>1486</v>
      </c>
      <c r="DL441" s="62">
        <v>100</v>
      </c>
      <c r="DM441" s="67">
        <v>100</v>
      </c>
      <c r="DN441" s="67">
        <v>100</v>
      </c>
      <c r="DO441" s="67">
        <v>100</v>
      </c>
      <c r="DP441" s="67">
        <v>100</v>
      </c>
      <c r="DQ441" s="67">
        <v>100</v>
      </c>
      <c r="DR441" s="67">
        <v>100</v>
      </c>
      <c r="DS441" s="68"/>
    </row>
    <row r="442" spans="1:123" x14ac:dyDescent="0.3">
      <c r="A442" s="69" t="s">
        <v>463</v>
      </c>
      <c r="B442" s="69" t="s">
        <v>901</v>
      </c>
      <c r="C442" s="69" t="s">
        <v>1222</v>
      </c>
      <c r="D442" s="69" t="s">
        <v>902</v>
      </c>
      <c r="E442" s="69" t="s">
        <v>1430</v>
      </c>
      <c r="F442" s="69" t="s">
        <v>1484</v>
      </c>
      <c r="G442" s="70" t="s">
        <v>1488</v>
      </c>
      <c r="H442" s="70" t="s">
        <v>1036</v>
      </c>
      <c r="I442" s="42">
        <v>180</v>
      </c>
      <c r="J442" s="71">
        <v>180</v>
      </c>
      <c r="K442" s="71">
        <v>180</v>
      </c>
      <c r="L442" s="71">
        <v>180</v>
      </c>
      <c r="M442" s="71">
        <v>180</v>
      </c>
      <c r="N442" s="71">
        <v>180</v>
      </c>
      <c r="O442" s="71">
        <v>180</v>
      </c>
      <c r="P442" s="72">
        <v>0</v>
      </c>
      <c r="Q442" s="45">
        <v>15</v>
      </c>
      <c r="R442" s="71">
        <v>15</v>
      </c>
      <c r="S442" s="71">
        <v>15</v>
      </c>
      <c r="T442" s="71">
        <v>15</v>
      </c>
      <c r="U442" s="71">
        <v>15</v>
      </c>
      <c r="V442" s="71">
        <v>15</v>
      </c>
      <c r="W442" s="71">
        <v>15</v>
      </c>
      <c r="X442" s="45">
        <v>0</v>
      </c>
      <c r="Y442" s="71">
        <v>0</v>
      </c>
      <c r="Z442" s="71">
        <v>0</v>
      </c>
      <c r="AA442" s="71">
        <v>0</v>
      </c>
      <c r="AB442" s="71">
        <v>0</v>
      </c>
      <c r="AC442" s="71">
        <v>0</v>
      </c>
      <c r="AD442" s="71">
        <v>0</v>
      </c>
      <c r="AE442" s="44">
        <f>[3]Parameters!$B$38</f>
        <v>0.05</v>
      </c>
      <c r="AF442" s="72">
        <v>0</v>
      </c>
      <c r="AG442" s="72">
        <v>20</v>
      </c>
      <c r="AH442" s="72">
        <v>20</v>
      </c>
      <c r="AI442" s="73">
        <v>31.536000000000001</v>
      </c>
      <c r="AJ442" s="73" t="s">
        <v>839</v>
      </c>
      <c r="AK442" s="73" t="s">
        <v>907</v>
      </c>
      <c r="AL442" s="73"/>
      <c r="AM442" s="74"/>
      <c r="AN442" s="74"/>
      <c r="AO442" s="74"/>
      <c r="AP442" s="74"/>
      <c r="AQ442" s="74"/>
      <c r="AR442" s="74"/>
      <c r="AS442" s="75"/>
      <c r="AT442" s="75"/>
      <c r="AU442" s="75"/>
      <c r="AV442" s="76"/>
      <c r="AW442" s="76"/>
      <c r="AX442" s="76"/>
      <c r="AY442" s="77" t="s">
        <v>841</v>
      </c>
      <c r="AZ442" s="77"/>
      <c r="BA442" s="77"/>
      <c r="BB442" s="77"/>
      <c r="BC442" s="77"/>
      <c r="BD442" s="77"/>
      <c r="BE442" s="77"/>
      <c r="BF442" s="77"/>
      <c r="BG442" s="77"/>
      <c r="BH442" s="78"/>
      <c r="BI442" s="78"/>
      <c r="BJ442" s="78"/>
      <c r="BK442" s="78"/>
      <c r="BL442" s="79"/>
      <c r="BM442" s="80"/>
      <c r="BN442" s="81">
        <v>0</v>
      </c>
      <c r="BO442" s="72"/>
      <c r="BP442" s="72"/>
      <c r="BQ442" s="72"/>
      <c r="BR442" s="72"/>
      <c r="BS442" s="72"/>
      <c r="BT442" s="72"/>
      <c r="BU442" s="56">
        <f t="shared" si="52"/>
        <v>0</v>
      </c>
      <c r="BV442" s="77"/>
      <c r="BW442" s="77"/>
      <c r="BX442" s="77"/>
      <c r="BY442" s="77"/>
      <c r="BZ442" s="77"/>
      <c r="CA442" s="77"/>
      <c r="CB442" s="57"/>
      <c r="CC442" s="82">
        <v>1</v>
      </c>
      <c r="CD442" s="82">
        <v>2</v>
      </c>
      <c r="CE442" s="82">
        <v>5</v>
      </c>
      <c r="CF442" s="82">
        <v>10</v>
      </c>
      <c r="CG442" s="82">
        <v>10</v>
      </c>
      <c r="CH442" s="82">
        <v>10</v>
      </c>
      <c r="CI442" s="56"/>
      <c r="CJ442" s="83"/>
      <c r="CK442" s="83"/>
      <c r="CL442" s="83"/>
      <c r="CM442" s="83"/>
      <c r="CN442" s="83"/>
      <c r="CO442" s="83"/>
      <c r="CP442" s="60"/>
      <c r="CQ442" s="84"/>
      <c r="CR442" s="84"/>
      <c r="CS442" s="84"/>
      <c r="CT442" s="84"/>
      <c r="CU442" s="84"/>
      <c r="CV442" s="84"/>
      <c r="CW442" s="62"/>
      <c r="CX442" s="85"/>
      <c r="CY442" s="85"/>
      <c r="CZ442" s="85"/>
      <c r="DA442" s="85"/>
      <c r="DB442" s="85"/>
      <c r="DC442" s="85"/>
      <c r="DD442" s="64"/>
      <c r="DE442" s="86"/>
      <c r="DF442" s="86"/>
      <c r="DG442" s="86"/>
      <c r="DH442" s="86"/>
      <c r="DI442" s="86"/>
      <c r="DJ442" s="86"/>
      <c r="DK442" s="87" t="s">
        <v>1486</v>
      </c>
      <c r="DL442" s="62">
        <v>100</v>
      </c>
      <c r="DM442" s="88">
        <v>100</v>
      </c>
      <c r="DN442" s="88">
        <v>100</v>
      </c>
      <c r="DO442" s="88">
        <v>100</v>
      </c>
      <c r="DP442" s="88">
        <v>100</v>
      </c>
      <c r="DQ442" s="88">
        <v>100</v>
      </c>
      <c r="DR442" s="88">
        <v>100</v>
      </c>
      <c r="DS442" s="68"/>
    </row>
    <row r="443" spans="1:123" x14ac:dyDescent="0.3">
      <c r="A443" s="40" t="s">
        <v>464</v>
      </c>
      <c r="B443" s="40" t="s">
        <v>901</v>
      </c>
      <c r="C443" s="40" t="s">
        <v>1222</v>
      </c>
      <c r="D443" s="40" t="s">
        <v>902</v>
      </c>
      <c r="E443" s="40" t="s">
        <v>1430</v>
      </c>
      <c r="F443" s="40" t="s">
        <v>1484</v>
      </c>
      <c r="G443" s="41" t="s">
        <v>1489</v>
      </c>
      <c r="H443" s="41" t="s">
        <v>1036</v>
      </c>
      <c r="I443" s="42">
        <v>220</v>
      </c>
      <c r="J443" s="43">
        <v>220</v>
      </c>
      <c r="K443" s="43">
        <v>220</v>
      </c>
      <c r="L443" s="43">
        <v>220</v>
      </c>
      <c r="M443" s="43">
        <v>220</v>
      </c>
      <c r="N443" s="43">
        <v>220</v>
      </c>
      <c r="O443" s="43">
        <v>220</v>
      </c>
      <c r="P443" s="44">
        <v>0</v>
      </c>
      <c r="Q443" s="45">
        <v>25</v>
      </c>
      <c r="R443" s="43">
        <v>25</v>
      </c>
      <c r="S443" s="43">
        <v>25</v>
      </c>
      <c r="T443" s="43">
        <v>25</v>
      </c>
      <c r="U443" s="43">
        <v>25</v>
      </c>
      <c r="V443" s="43">
        <v>25</v>
      </c>
      <c r="W443" s="43">
        <v>25</v>
      </c>
      <c r="X443" s="45">
        <v>0</v>
      </c>
      <c r="Y443" s="43">
        <v>0</v>
      </c>
      <c r="Z443" s="43">
        <v>0</v>
      </c>
      <c r="AA443" s="43">
        <v>0</v>
      </c>
      <c r="AB443" s="43">
        <v>0</v>
      </c>
      <c r="AC443" s="43">
        <v>0</v>
      </c>
      <c r="AD443" s="43">
        <v>0</v>
      </c>
      <c r="AE443" s="44">
        <f>[3]Parameters!$B$38</f>
        <v>0.05</v>
      </c>
      <c r="AF443" s="44">
        <v>0</v>
      </c>
      <c r="AG443" s="44">
        <v>20</v>
      </c>
      <c r="AH443" s="44">
        <v>20</v>
      </c>
      <c r="AI443" s="46">
        <v>31.536000000000001</v>
      </c>
      <c r="AJ443" s="46" t="s">
        <v>839</v>
      </c>
      <c r="AK443" s="46" t="s">
        <v>907</v>
      </c>
      <c r="AL443" s="46"/>
      <c r="AM443" s="47"/>
      <c r="AN443" s="47"/>
      <c r="AO443" s="47"/>
      <c r="AP443" s="47"/>
      <c r="AQ443" s="47"/>
      <c r="AR443" s="47"/>
      <c r="AS443" s="48"/>
      <c r="AT443" s="48"/>
      <c r="AU443" s="48"/>
      <c r="AV443" s="49"/>
      <c r="AW443" s="49"/>
      <c r="AX443" s="49"/>
      <c r="AY443" s="50" t="s">
        <v>841</v>
      </c>
      <c r="AZ443" s="50"/>
      <c r="BA443" s="50"/>
      <c r="BB443" s="51"/>
      <c r="BC443" s="51"/>
      <c r="BD443" s="51"/>
      <c r="BE443" s="51"/>
      <c r="BF443" s="51"/>
      <c r="BG443" s="51"/>
      <c r="BH443" s="52"/>
      <c r="BI443" s="52"/>
      <c r="BJ443" s="52"/>
      <c r="BK443" s="52"/>
      <c r="BL443" s="53"/>
      <c r="BM443" s="54"/>
      <c r="BN443" s="55">
        <v>0</v>
      </c>
      <c r="BO443" s="44"/>
      <c r="BP443" s="44"/>
      <c r="BQ443" s="44"/>
      <c r="BR443" s="44"/>
      <c r="BS443" s="44"/>
      <c r="BT443" s="44"/>
      <c r="BU443" s="56">
        <f t="shared" si="52"/>
        <v>0</v>
      </c>
      <c r="BV443" s="50"/>
      <c r="BW443" s="50"/>
      <c r="BX443" s="50"/>
      <c r="BY443" s="50"/>
      <c r="BZ443" s="50"/>
      <c r="CA443" s="50"/>
      <c r="CB443" s="57"/>
      <c r="CC443" s="58">
        <v>1</v>
      </c>
      <c r="CD443" s="58">
        <v>2</v>
      </c>
      <c r="CE443" s="58">
        <v>5</v>
      </c>
      <c r="CF443" s="58">
        <v>10</v>
      </c>
      <c r="CG443" s="58">
        <v>10</v>
      </c>
      <c r="CH443" s="58">
        <v>10</v>
      </c>
      <c r="CI443" s="56"/>
      <c r="CJ443" s="59"/>
      <c r="CK443" s="59"/>
      <c r="CL443" s="59"/>
      <c r="CM443" s="59"/>
      <c r="CN443" s="59"/>
      <c r="CO443" s="59"/>
      <c r="CP443" s="60"/>
      <c r="CQ443" s="61"/>
      <c r="CR443" s="61"/>
      <c r="CS443" s="61"/>
      <c r="CT443" s="61"/>
      <c r="CU443" s="61"/>
      <c r="CV443" s="61"/>
      <c r="CW443" s="62"/>
      <c r="CX443" s="63"/>
      <c r="CY443" s="63"/>
      <c r="CZ443" s="63"/>
      <c r="DA443" s="63"/>
      <c r="DB443" s="63"/>
      <c r="DC443" s="63"/>
      <c r="DD443" s="64"/>
      <c r="DE443" s="65"/>
      <c r="DF443" s="65"/>
      <c r="DG443" s="65"/>
      <c r="DH443" s="65"/>
      <c r="DI443" s="65"/>
      <c r="DJ443" s="65"/>
      <c r="DK443" s="66" t="s">
        <v>1486</v>
      </c>
      <c r="DL443" s="62">
        <v>100</v>
      </c>
      <c r="DM443" s="67">
        <v>100</v>
      </c>
      <c r="DN443" s="67">
        <v>100</v>
      </c>
      <c r="DO443" s="67">
        <v>100</v>
      </c>
      <c r="DP443" s="67">
        <v>100</v>
      </c>
      <c r="DQ443" s="67">
        <v>100</v>
      </c>
      <c r="DR443" s="67">
        <v>100</v>
      </c>
      <c r="DS443" s="68"/>
    </row>
    <row r="444" spans="1:123" x14ac:dyDescent="0.3">
      <c r="A444" s="69" t="s">
        <v>465</v>
      </c>
      <c r="B444" s="69" t="s">
        <v>901</v>
      </c>
      <c r="C444" s="69" t="s">
        <v>1222</v>
      </c>
      <c r="D444" s="69" t="s">
        <v>902</v>
      </c>
      <c r="E444" s="69" t="s">
        <v>1430</v>
      </c>
      <c r="F444" s="69" t="s">
        <v>1484</v>
      </c>
      <c r="G444" s="70" t="s">
        <v>1490</v>
      </c>
      <c r="H444" s="70" t="s">
        <v>1036</v>
      </c>
      <c r="I444" s="42">
        <v>30</v>
      </c>
      <c r="J444" s="71">
        <v>30</v>
      </c>
      <c r="K444" s="71">
        <v>30</v>
      </c>
      <c r="L444" s="71">
        <v>30</v>
      </c>
      <c r="M444" s="71">
        <v>30</v>
      </c>
      <c r="N444" s="71">
        <v>30</v>
      </c>
      <c r="O444" s="71">
        <v>30</v>
      </c>
      <c r="P444" s="72">
        <v>0</v>
      </c>
      <c r="Q444" s="45">
        <v>1</v>
      </c>
      <c r="R444" s="71">
        <v>1</v>
      </c>
      <c r="S444" s="71">
        <v>1</v>
      </c>
      <c r="T444" s="71">
        <v>1</v>
      </c>
      <c r="U444" s="71">
        <v>1</v>
      </c>
      <c r="V444" s="71">
        <v>1</v>
      </c>
      <c r="W444" s="71">
        <v>1</v>
      </c>
      <c r="X444" s="45">
        <v>0</v>
      </c>
      <c r="Y444" s="71">
        <v>0</v>
      </c>
      <c r="Z444" s="71">
        <v>0</v>
      </c>
      <c r="AA444" s="71">
        <v>0</v>
      </c>
      <c r="AB444" s="71">
        <v>0</v>
      </c>
      <c r="AC444" s="71">
        <v>0</v>
      </c>
      <c r="AD444" s="71">
        <v>0</v>
      </c>
      <c r="AE444" s="44">
        <f>[3]Parameters!$B$38</f>
        <v>0.05</v>
      </c>
      <c r="AF444" s="72">
        <v>0</v>
      </c>
      <c r="AG444" s="72">
        <v>20</v>
      </c>
      <c r="AH444" s="72">
        <v>20</v>
      </c>
      <c r="AI444" s="73">
        <v>31.536000000000001</v>
      </c>
      <c r="AJ444" s="73" t="s">
        <v>839</v>
      </c>
      <c r="AK444" s="73" t="s">
        <v>907</v>
      </c>
      <c r="AL444" s="73"/>
      <c r="AM444" s="74"/>
      <c r="AN444" s="74"/>
      <c r="AO444" s="74"/>
      <c r="AP444" s="74"/>
      <c r="AQ444" s="74"/>
      <c r="AR444" s="74"/>
      <c r="AS444" s="75"/>
      <c r="AT444" s="75"/>
      <c r="AU444" s="75"/>
      <c r="AV444" s="76"/>
      <c r="AW444" s="76"/>
      <c r="AX444" s="76"/>
      <c r="AY444" s="77" t="s">
        <v>841</v>
      </c>
      <c r="AZ444" s="77"/>
      <c r="BA444" s="77"/>
      <c r="BB444" s="77"/>
      <c r="BC444" s="77"/>
      <c r="BD444" s="77"/>
      <c r="BE444" s="77"/>
      <c r="BF444" s="77"/>
      <c r="BG444" s="77"/>
      <c r="BH444" s="78"/>
      <c r="BI444" s="78"/>
      <c r="BJ444" s="78"/>
      <c r="BK444" s="78"/>
      <c r="BL444" s="79"/>
      <c r="BM444" s="80"/>
      <c r="BN444" s="81">
        <v>0</v>
      </c>
      <c r="BO444" s="72"/>
      <c r="BP444" s="72"/>
      <c r="BQ444" s="72"/>
      <c r="BR444" s="72"/>
      <c r="BS444" s="72"/>
      <c r="BT444" s="72"/>
      <c r="BU444" s="56">
        <f t="shared" si="52"/>
        <v>0</v>
      </c>
      <c r="BV444" s="77"/>
      <c r="BW444" s="77"/>
      <c r="BX444" s="77"/>
      <c r="BY444" s="77"/>
      <c r="BZ444" s="77"/>
      <c r="CA444" s="77"/>
      <c r="CB444" s="57"/>
      <c r="CC444" s="82"/>
      <c r="CD444" s="82"/>
      <c r="CE444" s="82"/>
      <c r="CF444" s="82"/>
      <c r="CG444" s="82"/>
      <c r="CH444" s="82"/>
      <c r="CI444" s="56"/>
      <c r="CJ444" s="83"/>
      <c r="CK444" s="83"/>
      <c r="CL444" s="83"/>
      <c r="CM444" s="83"/>
      <c r="CN444" s="83"/>
      <c r="CO444" s="83"/>
      <c r="CP444" s="60"/>
      <c r="CQ444" s="84"/>
      <c r="CR444" s="84"/>
      <c r="CS444" s="84"/>
      <c r="CT444" s="84"/>
      <c r="CU444" s="84"/>
      <c r="CV444" s="84"/>
      <c r="CW444" s="62"/>
      <c r="CX444" s="85"/>
      <c r="CY444" s="85"/>
      <c r="CZ444" s="85"/>
      <c r="DA444" s="85"/>
      <c r="DB444" s="85"/>
      <c r="DC444" s="85"/>
      <c r="DD444" s="64"/>
      <c r="DE444" s="86"/>
      <c r="DF444" s="86"/>
      <c r="DG444" s="86"/>
      <c r="DH444" s="86"/>
      <c r="DI444" s="86"/>
      <c r="DJ444" s="86"/>
      <c r="DK444" s="87" t="s">
        <v>1486</v>
      </c>
      <c r="DL444" s="62">
        <v>0</v>
      </c>
      <c r="DM444" s="88">
        <v>0</v>
      </c>
      <c r="DN444" s="88">
        <v>0</v>
      </c>
      <c r="DO444" s="88">
        <v>0</v>
      </c>
      <c r="DP444" s="88">
        <v>0</v>
      </c>
      <c r="DQ444" s="88">
        <v>0</v>
      </c>
      <c r="DR444" s="88">
        <v>0</v>
      </c>
      <c r="DS444" s="68"/>
    </row>
    <row r="445" spans="1:123" x14ac:dyDescent="0.3">
      <c r="A445" s="40" t="s">
        <v>466</v>
      </c>
      <c r="B445" s="40" t="s">
        <v>901</v>
      </c>
      <c r="C445" s="40" t="s">
        <v>1222</v>
      </c>
      <c r="D445" s="40" t="s">
        <v>902</v>
      </c>
      <c r="E445" s="40" t="s">
        <v>1430</v>
      </c>
      <c r="F445" s="40" t="s">
        <v>1484</v>
      </c>
      <c r="G445" s="41" t="s">
        <v>1491</v>
      </c>
      <c r="H445" s="41" t="s">
        <v>1036</v>
      </c>
      <c r="I445" s="42">
        <v>40</v>
      </c>
      <c r="J445" s="43">
        <v>40</v>
      </c>
      <c r="K445" s="43">
        <v>40</v>
      </c>
      <c r="L445" s="43">
        <v>40</v>
      </c>
      <c r="M445" s="43">
        <v>40</v>
      </c>
      <c r="N445" s="43">
        <v>40</v>
      </c>
      <c r="O445" s="43">
        <v>40</v>
      </c>
      <c r="P445" s="44">
        <v>0</v>
      </c>
      <c r="Q445" s="45">
        <v>5</v>
      </c>
      <c r="R445" s="43">
        <v>5</v>
      </c>
      <c r="S445" s="43">
        <v>5</v>
      </c>
      <c r="T445" s="43">
        <v>5</v>
      </c>
      <c r="U445" s="43">
        <v>5</v>
      </c>
      <c r="V445" s="43">
        <v>5</v>
      </c>
      <c r="W445" s="43">
        <v>5</v>
      </c>
      <c r="X445" s="45">
        <v>0</v>
      </c>
      <c r="Y445" s="43">
        <v>0</v>
      </c>
      <c r="Z445" s="43">
        <v>0</v>
      </c>
      <c r="AA445" s="43">
        <v>0</v>
      </c>
      <c r="AB445" s="43">
        <v>0</v>
      </c>
      <c r="AC445" s="43">
        <v>0</v>
      </c>
      <c r="AD445" s="43">
        <v>0</v>
      </c>
      <c r="AE445" s="44">
        <f>[3]Parameters!$B$38</f>
        <v>0.05</v>
      </c>
      <c r="AF445" s="44">
        <v>0</v>
      </c>
      <c r="AG445" s="44">
        <v>20</v>
      </c>
      <c r="AH445" s="44">
        <v>20</v>
      </c>
      <c r="AI445" s="46">
        <v>31.536000000000001</v>
      </c>
      <c r="AJ445" s="46" t="s">
        <v>839</v>
      </c>
      <c r="AK445" s="46" t="s">
        <v>907</v>
      </c>
      <c r="AL445" s="46"/>
      <c r="AM445" s="47"/>
      <c r="AN445" s="47"/>
      <c r="AO445" s="47"/>
      <c r="AP445" s="47"/>
      <c r="AQ445" s="47"/>
      <c r="AR445" s="47"/>
      <c r="AS445" s="48"/>
      <c r="AT445" s="48"/>
      <c r="AU445" s="48"/>
      <c r="AV445" s="49"/>
      <c r="AW445" s="49"/>
      <c r="AX445" s="49"/>
      <c r="AY445" s="50" t="s">
        <v>841</v>
      </c>
      <c r="AZ445" s="50"/>
      <c r="BA445" s="50"/>
      <c r="BB445" s="51"/>
      <c r="BC445" s="51"/>
      <c r="BD445" s="51"/>
      <c r="BE445" s="51"/>
      <c r="BF445" s="51"/>
      <c r="BG445" s="51"/>
      <c r="BH445" s="52"/>
      <c r="BI445" s="52"/>
      <c r="BJ445" s="52"/>
      <c r="BK445" s="52"/>
      <c r="BL445" s="53"/>
      <c r="BM445" s="54"/>
      <c r="BN445" s="55">
        <v>0</v>
      </c>
      <c r="BO445" s="44"/>
      <c r="BP445" s="44"/>
      <c r="BQ445" s="44"/>
      <c r="BR445" s="44"/>
      <c r="BS445" s="44"/>
      <c r="BT445" s="44"/>
      <c r="BU445" s="56">
        <f t="shared" si="52"/>
        <v>0</v>
      </c>
      <c r="BV445" s="50"/>
      <c r="BW445" s="50"/>
      <c r="BX445" s="50"/>
      <c r="BY445" s="50"/>
      <c r="BZ445" s="50"/>
      <c r="CA445" s="50"/>
      <c r="CB445" s="57"/>
      <c r="CC445" s="58"/>
      <c r="CD445" s="58"/>
      <c r="CE445" s="58"/>
      <c r="CF445" s="58"/>
      <c r="CG445" s="58"/>
      <c r="CH445" s="58"/>
      <c r="CI445" s="56"/>
      <c r="CJ445" s="59"/>
      <c r="CK445" s="59"/>
      <c r="CL445" s="59"/>
      <c r="CM445" s="59"/>
      <c r="CN445" s="59"/>
      <c r="CO445" s="59"/>
      <c r="CP445" s="60"/>
      <c r="CQ445" s="61"/>
      <c r="CR445" s="61"/>
      <c r="CS445" s="61"/>
      <c r="CT445" s="61"/>
      <c r="CU445" s="61"/>
      <c r="CV445" s="61"/>
      <c r="CW445" s="62"/>
      <c r="CX445" s="63"/>
      <c r="CY445" s="63"/>
      <c r="CZ445" s="63"/>
      <c r="DA445" s="63"/>
      <c r="DB445" s="63"/>
      <c r="DC445" s="63"/>
      <c r="DD445" s="64"/>
      <c r="DE445" s="65"/>
      <c r="DF445" s="65"/>
      <c r="DG445" s="65"/>
      <c r="DH445" s="65"/>
      <c r="DI445" s="65"/>
      <c r="DJ445" s="65"/>
      <c r="DK445" s="66" t="s">
        <v>1486</v>
      </c>
      <c r="DL445" s="62">
        <v>100</v>
      </c>
      <c r="DM445" s="67">
        <v>100</v>
      </c>
      <c r="DN445" s="67">
        <v>100</v>
      </c>
      <c r="DO445" s="67">
        <v>100</v>
      </c>
      <c r="DP445" s="67">
        <v>100</v>
      </c>
      <c r="DQ445" s="67">
        <v>100</v>
      </c>
      <c r="DR445" s="67">
        <v>100</v>
      </c>
      <c r="DS445" s="68"/>
    </row>
    <row r="446" spans="1:123" x14ac:dyDescent="0.3">
      <c r="A446" s="69" t="s">
        <v>467</v>
      </c>
      <c r="B446" s="69" t="s">
        <v>901</v>
      </c>
      <c r="C446" s="69" t="s">
        <v>1222</v>
      </c>
      <c r="D446" s="69" t="s">
        <v>902</v>
      </c>
      <c r="E446" s="69" t="s">
        <v>1430</v>
      </c>
      <c r="F446" s="69" t="s">
        <v>1484</v>
      </c>
      <c r="G446" s="70" t="s">
        <v>1492</v>
      </c>
      <c r="H446" s="70" t="s">
        <v>1036</v>
      </c>
      <c r="I446" s="42">
        <v>400</v>
      </c>
      <c r="J446" s="71">
        <v>400</v>
      </c>
      <c r="K446" s="71">
        <v>400</v>
      </c>
      <c r="L446" s="71">
        <v>400</v>
      </c>
      <c r="M446" s="71">
        <v>400</v>
      </c>
      <c r="N446" s="71">
        <v>400</v>
      </c>
      <c r="O446" s="71">
        <v>400</v>
      </c>
      <c r="P446" s="72">
        <v>0</v>
      </c>
      <c r="Q446" s="45">
        <v>5</v>
      </c>
      <c r="R446" s="71">
        <v>5</v>
      </c>
      <c r="S446" s="71">
        <v>5</v>
      </c>
      <c r="T446" s="71">
        <v>5</v>
      </c>
      <c r="U446" s="71">
        <v>5</v>
      </c>
      <c r="V446" s="71">
        <v>5</v>
      </c>
      <c r="W446" s="71">
        <v>5</v>
      </c>
      <c r="X446" s="45">
        <v>0</v>
      </c>
      <c r="Y446" s="71">
        <v>0</v>
      </c>
      <c r="Z446" s="71">
        <v>0</v>
      </c>
      <c r="AA446" s="71">
        <v>0</v>
      </c>
      <c r="AB446" s="71">
        <v>0</v>
      </c>
      <c r="AC446" s="71">
        <v>0</v>
      </c>
      <c r="AD446" s="71">
        <v>0</v>
      </c>
      <c r="AE446" s="44">
        <f>[3]Parameters!$B$38</f>
        <v>0.05</v>
      </c>
      <c r="AF446" s="72">
        <v>0</v>
      </c>
      <c r="AG446" s="72">
        <v>20</v>
      </c>
      <c r="AH446" s="72">
        <v>20</v>
      </c>
      <c r="AI446" s="73">
        <v>31.536000000000001</v>
      </c>
      <c r="AJ446" s="73" t="s">
        <v>839</v>
      </c>
      <c r="AK446" s="73" t="s">
        <v>907</v>
      </c>
      <c r="AL446" s="73"/>
      <c r="AM446" s="74"/>
      <c r="AN446" s="74"/>
      <c r="AO446" s="74"/>
      <c r="AP446" s="74"/>
      <c r="AQ446" s="74"/>
      <c r="AR446" s="74"/>
      <c r="AS446" s="75"/>
      <c r="AT446" s="75"/>
      <c r="AU446" s="75"/>
      <c r="AV446" s="76"/>
      <c r="AW446" s="76"/>
      <c r="AX446" s="76"/>
      <c r="AY446" s="77" t="s">
        <v>841</v>
      </c>
      <c r="AZ446" s="77"/>
      <c r="BA446" s="77"/>
      <c r="BB446" s="77"/>
      <c r="BC446" s="77"/>
      <c r="BD446" s="77"/>
      <c r="BE446" s="77"/>
      <c r="BF446" s="77"/>
      <c r="BG446" s="77"/>
      <c r="BH446" s="78"/>
      <c r="BI446" s="78"/>
      <c r="BJ446" s="78"/>
      <c r="BK446" s="78"/>
      <c r="BL446" s="79"/>
      <c r="BM446" s="80"/>
      <c r="BN446" s="81">
        <v>0.5</v>
      </c>
      <c r="BO446" s="72">
        <v>0.1</v>
      </c>
      <c r="BP446" s="72">
        <v>0.1</v>
      </c>
      <c r="BQ446" s="72">
        <v>0.15</v>
      </c>
      <c r="BR446" s="72">
        <v>0.15</v>
      </c>
      <c r="BS446" s="72"/>
      <c r="BT446" s="72"/>
      <c r="BU446" s="56">
        <f t="shared" si="52"/>
        <v>0</v>
      </c>
      <c r="BV446" s="77"/>
      <c r="BW446" s="77"/>
      <c r="BX446" s="77"/>
      <c r="BY446" s="77"/>
      <c r="BZ446" s="77"/>
      <c r="CA446" s="77"/>
      <c r="CB446" s="57">
        <v>0.5</v>
      </c>
      <c r="CC446" s="82">
        <v>1</v>
      </c>
      <c r="CD446" s="82">
        <v>2</v>
      </c>
      <c r="CE446" s="82">
        <v>5</v>
      </c>
      <c r="CF446" s="82">
        <v>10</v>
      </c>
      <c r="CG446" s="82">
        <v>10</v>
      </c>
      <c r="CH446" s="82">
        <v>10</v>
      </c>
      <c r="CI446" s="56"/>
      <c r="CJ446" s="83"/>
      <c r="CK446" s="83"/>
      <c r="CL446" s="83"/>
      <c r="CM446" s="83"/>
      <c r="CN446" s="83"/>
      <c r="CO446" s="83"/>
      <c r="CP446" s="60"/>
      <c r="CQ446" s="84"/>
      <c r="CR446" s="84"/>
      <c r="CS446" s="84"/>
      <c r="CT446" s="84"/>
      <c r="CU446" s="84"/>
      <c r="CV446" s="84"/>
      <c r="CW446" s="62"/>
      <c r="CX446" s="85"/>
      <c r="CY446" s="85"/>
      <c r="CZ446" s="85"/>
      <c r="DA446" s="85"/>
      <c r="DB446" s="85"/>
      <c r="DC446" s="85"/>
      <c r="DD446" s="64"/>
      <c r="DE446" s="86"/>
      <c r="DF446" s="86"/>
      <c r="DG446" s="86"/>
      <c r="DH446" s="86"/>
      <c r="DI446" s="86"/>
      <c r="DJ446" s="86"/>
      <c r="DK446" s="87" t="s">
        <v>1486</v>
      </c>
      <c r="DL446" s="62">
        <v>100</v>
      </c>
      <c r="DM446" s="88">
        <v>100</v>
      </c>
      <c r="DN446" s="88">
        <v>100</v>
      </c>
      <c r="DO446" s="88">
        <v>100</v>
      </c>
      <c r="DP446" s="88">
        <v>100</v>
      </c>
      <c r="DQ446" s="88">
        <v>100</v>
      </c>
      <c r="DR446" s="88">
        <v>100</v>
      </c>
      <c r="DS446" s="68"/>
    </row>
    <row r="447" spans="1:123" x14ac:dyDescent="0.3">
      <c r="A447" s="40" t="s">
        <v>468</v>
      </c>
      <c r="B447" s="40" t="s">
        <v>901</v>
      </c>
      <c r="C447" s="40" t="s">
        <v>1222</v>
      </c>
      <c r="D447" s="40" t="s">
        <v>902</v>
      </c>
      <c r="E447" s="40" t="s">
        <v>1430</v>
      </c>
      <c r="F447" s="40" t="s">
        <v>1484</v>
      </c>
      <c r="G447" s="41" t="s">
        <v>1493</v>
      </c>
      <c r="H447" s="41" t="s">
        <v>1036</v>
      </c>
      <c r="I447" s="42">
        <v>500</v>
      </c>
      <c r="J447" s="43">
        <v>500</v>
      </c>
      <c r="K447" s="43">
        <v>500</v>
      </c>
      <c r="L447" s="43">
        <v>500</v>
      </c>
      <c r="M447" s="43">
        <v>500</v>
      </c>
      <c r="N447" s="43">
        <v>500</v>
      </c>
      <c r="O447" s="43">
        <v>500</v>
      </c>
      <c r="P447" s="44">
        <v>0</v>
      </c>
      <c r="Q447" s="45">
        <v>15</v>
      </c>
      <c r="R447" s="43">
        <v>15</v>
      </c>
      <c r="S447" s="43">
        <v>15</v>
      </c>
      <c r="T447" s="43">
        <v>15</v>
      </c>
      <c r="U447" s="43">
        <v>15</v>
      </c>
      <c r="V447" s="43">
        <v>15</v>
      </c>
      <c r="W447" s="43">
        <v>15</v>
      </c>
      <c r="X447" s="45">
        <v>0</v>
      </c>
      <c r="Y447" s="43">
        <v>0</v>
      </c>
      <c r="Z447" s="43">
        <v>0</v>
      </c>
      <c r="AA447" s="43">
        <v>0</v>
      </c>
      <c r="AB447" s="43">
        <v>0</v>
      </c>
      <c r="AC447" s="43">
        <v>0</v>
      </c>
      <c r="AD447" s="43">
        <v>0</v>
      </c>
      <c r="AE447" s="44">
        <f>[3]Parameters!$B$38</f>
        <v>0.05</v>
      </c>
      <c r="AF447" s="44">
        <v>0</v>
      </c>
      <c r="AG447" s="44">
        <v>20</v>
      </c>
      <c r="AH447" s="44">
        <v>20</v>
      </c>
      <c r="AI447" s="46">
        <v>31.536000000000001</v>
      </c>
      <c r="AJ447" s="46" t="s">
        <v>839</v>
      </c>
      <c r="AK447" s="46" t="s">
        <v>907</v>
      </c>
      <c r="AL447" s="46"/>
      <c r="AM447" s="47"/>
      <c r="AN447" s="47"/>
      <c r="AO447" s="47"/>
      <c r="AP447" s="47"/>
      <c r="AQ447" s="47"/>
      <c r="AR447" s="47"/>
      <c r="AS447" s="48"/>
      <c r="AT447" s="48"/>
      <c r="AU447" s="48"/>
      <c r="AV447" s="49"/>
      <c r="AW447" s="49"/>
      <c r="AX447" s="49"/>
      <c r="AY447" s="50" t="s">
        <v>841</v>
      </c>
      <c r="AZ447" s="50"/>
      <c r="BA447" s="50"/>
      <c r="BB447" s="51"/>
      <c r="BC447" s="51"/>
      <c r="BD447" s="51"/>
      <c r="BE447" s="51"/>
      <c r="BF447" s="51"/>
      <c r="BG447" s="51"/>
      <c r="BH447" s="52"/>
      <c r="BI447" s="52"/>
      <c r="BJ447" s="52"/>
      <c r="BK447" s="52"/>
      <c r="BL447" s="53"/>
      <c r="BM447" s="54"/>
      <c r="BN447" s="55">
        <v>0</v>
      </c>
      <c r="BO447" s="44"/>
      <c r="BP447" s="44"/>
      <c r="BQ447" s="44"/>
      <c r="BR447" s="44"/>
      <c r="BS447" s="44"/>
      <c r="BT447" s="44"/>
      <c r="BU447" s="56">
        <f t="shared" si="52"/>
        <v>0</v>
      </c>
      <c r="BV447" s="50"/>
      <c r="BW447" s="50"/>
      <c r="BX447" s="50"/>
      <c r="BY447" s="50"/>
      <c r="BZ447" s="50"/>
      <c r="CA447" s="50"/>
      <c r="CB447" s="57"/>
      <c r="CC447" s="58">
        <v>0.5</v>
      </c>
      <c r="CD447" s="58">
        <v>0.75</v>
      </c>
      <c r="CE447" s="58">
        <v>1</v>
      </c>
      <c r="CF447" s="58">
        <v>1.25</v>
      </c>
      <c r="CG447" s="58">
        <v>1.5</v>
      </c>
      <c r="CH447" s="58">
        <v>3</v>
      </c>
      <c r="CI447" s="56"/>
      <c r="CJ447" s="59"/>
      <c r="CK447" s="59"/>
      <c r="CL447" s="59"/>
      <c r="CM447" s="59"/>
      <c r="CN447" s="59"/>
      <c r="CO447" s="59"/>
      <c r="CP447" s="60"/>
      <c r="CQ447" s="61"/>
      <c r="CR447" s="61"/>
      <c r="CS447" s="61"/>
      <c r="CT447" s="61"/>
      <c r="CU447" s="61"/>
      <c r="CV447" s="61"/>
      <c r="CW447" s="62"/>
      <c r="CX447" s="63"/>
      <c r="CY447" s="63"/>
      <c r="CZ447" s="63"/>
      <c r="DA447" s="63"/>
      <c r="DB447" s="63"/>
      <c r="DC447" s="63"/>
      <c r="DD447" s="64"/>
      <c r="DE447" s="65"/>
      <c r="DF447" s="65"/>
      <c r="DG447" s="65"/>
      <c r="DH447" s="65"/>
      <c r="DI447" s="65"/>
      <c r="DJ447" s="65"/>
      <c r="DK447" s="66" t="s">
        <v>1486</v>
      </c>
      <c r="DL447" s="62">
        <v>100</v>
      </c>
      <c r="DM447" s="67">
        <v>100</v>
      </c>
      <c r="DN447" s="67">
        <v>100</v>
      </c>
      <c r="DO447" s="67">
        <v>100</v>
      </c>
      <c r="DP447" s="67">
        <v>100</v>
      </c>
      <c r="DQ447" s="67">
        <v>100</v>
      </c>
      <c r="DR447" s="67">
        <v>100</v>
      </c>
      <c r="DS447" s="68"/>
    </row>
    <row r="448" spans="1:123" x14ac:dyDescent="0.3">
      <c r="A448" s="69" t="s">
        <v>469</v>
      </c>
      <c r="B448" s="69" t="s">
        <v>901</v>
      </c>
      <c r="C448" s="69" t="s">
        <v>1222</v>
      </c>
      <c r="D448" s="69" t="s">
        <v>902</v>
      </c>
      <c r="E448" s="69" t="s">
        <v>1430</v>
      </c>
      <c r="F448" s="69" t="s">
        <v>1484</v>
      </c>
      <c r="G448" s="70" t="s">
        <v>1494</v>
      </c>
      <c r="H448" s="70" t="s">
        <v>1036</v>
      </c>
      <c r="I448" s="42">
        <v>450</v>
      </c>
      <c r="J448" s="71">
        <v>450</v>
      </c>
      <c r="K448" s="71">
        <v>450</v>
      </c>
      <c r="L448" s="71">
        <v>450</v>
      </c>
      <c r="M448" s="71">
        <v>450</v>
      </c>
      <c r="N448" s="71">
        <v>450</v>
      </c>
      <c r="O448" s="71">
        <v>450</v>
      </c>
      <c r="P448" s="72">
        <v>0</v>
      </c>
      <c r="Q448" s="45">
        <v>30</v>
      </c>
      <c r="R448" s="71">
        <v>30</v>
      </c>
      <c r="S448" s="71">
        <v>30</v>
      </c>
      <c r="T448" s="71">
        <v>30</v>
      </c>
      <c r="U448" s="71">
        <v>30</v>
      </c>
      <c r="V448" s="71">
        <v>30</v>
      </c>
      <c r="W448" s="71">
        <v>30</v>
      </c>
      <c r="X448" s="45">
        <v>0</v>
      </c>
      <c r="Y448" s="71">
        <v>0</v>
      </c>
      <c r="Z448" s="71">
        <v>0</v>
      </c>
      <c r="AA448" s="71">
        <v>0</v>
      </c>
      <c r="AB448" s="71">
        <v>0</v>
      </c>
      <c r="AC448" s="71">
        <v>0</v>
      </c>
      <c r="AD448" s="71">
        <v>0</v>
      </c>
      <c r="AE448" s="44">
        <f>[3]Parameters!$B$38</f>
        <v>0.05</v>
      </c>
      <c r="AF448" s="72">
        <v>0</v>
      </c>
      <c r="AG448" s="72">
        <v>20</v>
      </c>
      <c r="AH448" s="72">
        <v>20</v>
      </c>
      <c r="AI448" s="73">
        <v>31.536000000000001</v>
      </c>
      <c r="AJ448" s="73" t="s">
        <v>1461</v>
      </c>
      <c r="AK448" s="73" t="s">
        <v>907</v>
      </c>
      <c r="AL448" s="73"/>
      <c r="AM448" s="74" t="s">
        <v>1484</v>
      </c>
      <c r="AN448" s="74" t="s">
        <v>1495</v>
      </c>
      <c r="AO448" s="74">
        <v>0.95</v>
      </c>
      <c r="AP448" s="74" t="s">
        <v>919</v>
      </c>
      <c r="AQ448" s="74">
        <v>0.2</v>
      </c>
      <c r="AR448" s="74">
        <v>0.15</v>
      </c>
      <c r="AS448" s="75"/>
      <c r="AT448" s="75"/>
      <c r="AU448" s="75"/>
      <c r="AV448" s="76"/>
      <c r="AW448" s="76"/>
      <c r="AX448" s="76"/>
      <c r="AY448" s="77" t="s">
        <v>841</v>
      </c>
      <c r="AZ448" s="77"/>
      <c r="BA448" s="77"/>
      <c r="BB448" s="77"/>
      <c r="BC448" s="77"/>
      <c r="BD448" s="77"/>
      <c r="BE448" s="77"/>
      <c r="BF448" s="77"/>
      <c r="BG448" s="77"/>
      <c r="BH448" s="78"/>
      <c r="BI448" s="78"/>
      <c r="BJ448" s="78"/>
      <c r="BK448" s="78"/>
      <c r="BL448" s="79"/>
      <c r="BM448" s="80"/>
      <c r="BN448" s="81">
        <v>2.2000000000000002</v>
      </c>
      <c r="BO448" s="72">
        <v>0.55000000000000004</v>
      </c>
      <c r="BP448" s="72">
        <v>0.55000000000000004</v>
      </c>
      <c r="BQ448" s="72">
        <v>0.55000000000000004</v>
      </c>
      <c r="BR448" s="72">
        <v>0.55000000000000004</v>
      </c>
      <c r="BS448" s="72"/>
      <c r="BT448" s="72"/>
      <c r="BU448" s="56">
        <f t="shared" si="52"/>
        <v>0</v>
      </c>
      <c r="BV448" s="77"/>
      <c r="BW448" s="77"/>
      <c r="BX448" s="77"/>
      <c r="BY448" s="77"/>
      <c r="BZ448" s="77"/>
      <c r="CA448" s="77"/>
      <c r="CB448" s="57">
        <v>2.2000000000000002</v>
      </c>
      <c r="CC448" s="82">
        <v>5</v>
      </c>
      <c r="CD448" s="82">
        <v>5</v>
      </c>
      <c r="CE448" s="82">
        <v>5</v>
      </c>
      <c r="CF448" s="82">
        <v>10</v>
      </c>
      <c r="CG448" s="82">
        <v>10</v>
      </c>
      <c r="CH448" s="82">
        <v>10</v>
      </c>
      <c r="CI448" s="56"/>
      <c r="CJ448" s="83"/>
      <c r="CK448" s="83"/>
      <c r="CL448" s="83"/>
      <c r="CM448" s="83"/>
      <c r="CN448" s="83"/>
      <c r="CO448" s="83"/>
      <c r="CP448" s="60"/>
      <c r="CQ448" s="84"/>
      <c r="CR448" s="84"/>
      <c r="CS448" s="84"/>
      <c r="CT448" s="84"/>
      <c r="CU448" s="84"/>
      <c r="CV448" s="84"/>
      <c r="CW448" s="62"/>
      <c r="CX448" s="85"/>
      <c r="CY448" s="85"/>
      <c r="CZ448" s="85"/>
      <c r="DA448" s="85"/>
      <c r="DB448" s="85"/>
      <c r="DC448" s="85"/>
      <c r="DD448" s="64"/>
      <c r="DE448" s="86"/>
      <c r="DF448" s="86"/>
      <c r="DG448" s="86"/>
      <c r="DH448" s="86"/>
      <c r="DI448" s="86"/>
      <c r="DJ448" s="86"/>
      <c r="DK448" s="87" t="s">
        <v>1486</v>
      </c>
      <c r="DL448" s="62">
        <v>100</v>
      </c>
      <c r="DM448" s="88">
        <v>100</v>
      </c>
      <c r="DN448" s="88">
        <v>100</v>
      </c>
      <c r="DO448" s="88">
        <v>100</v>
      </c>
      <c r="DP448" s="88">
        <v>100</v>
      </c>
      <c r="DQ448" s="88">
        <v>100</v>
      </c>
      <c r="DR448" s="88">
        <v>100</v>
      </c>
      <c r="DS448" s="68"/>
    </row>
    <row r="449" spans="1:123" x14ac:dyDescent="0.3">
      <c r="A449" s="40" t="s">
        <v>470</v>
      </c>
      <c r="B449" s="40" t="s">
        <v>901</v>
      </c>
      <c r="C449" s="40" t="s">
        <v>1222</v>
      </c>
      <c r="D449" s="40" t="s">
        <v>902</v>
      </c>
      <c r="E449" s="40" t="s">
        <v>1430</v>
      </c>
      <c r="F449" s="40" t="s">
        <v>1484</v>
      </c>
      <c r="G449" s="41" t="s">
        <v>1496</v>
      </c>
      <c r="H449" s="41" t="s">
        <v>1036</v>
      </c>
      <c r="I449" s="42">
        <v>550</v>
      </c>
      <c r="J449" s="43">
        <v>550</v>
      </c>
      <c r="K449" s="43">
        <v>550</v>
      </c>
      <c r="L449" s="43">
        <v>550</v>
      </c>
      <c r="M449" s="43">
        <v>550</v>
      </c>
      <c r="N449" s="43">
        <v>550</v>
      </c>
      <c r="O449" s="43">
        <v>550</v>
      </c>
      <c r="P449" s="44">
        <v>0</v>
      </c>
      <c r="Q449" s="45">
        <v>50</v>
      </c>
      <c r="R449" s="43">
        <v>50</v>
      </c>
      <c r="S449" s="43">
        <v>50</v>
      </c>
      <c r="T449" s="43">
        <v>50</v>
      </c>
      <c r="U449" s="43">
        <v>50</v>
      </c>
      <c r="V449" s="43">
        <v>50</v>
      </c>
      <c r="W449" s="43">
        <v>50</v>
      </c>
      <c r="X449" s="45">
        <v>0</v>
      </c>
      <c r="Y449" s="43">
        <v>0</v>
      </c>
      <c r="Z449" s="43">
        <v>0</v>
      </c>
      <c r="AA449" s="43">
        <v>0</v>
      </c>
      <c r="AB449" s="43">
        <v>0</v>
      </c>
      <c r="AC449" s="43">
        <v>0</v>
      </c>
      <c r="AD449" s="43">
        <v>0</v>
      </c>
      <c r="AE449" s="44">
        <f>[3]Parameters!$B$38</f>
        <v>0.05</v>
      </c>
      <c r="AF449" s="44">
        <v>0</v>
      </c>
      <c r="AG449" s="44">
        <v>20</v>
      </c>
      <c r="AH449" s="44">
        <v>20</v>
      </c>
      <c r="AI449" s="46">
        <v>31.536000000000001</v>
      </c>
      <c r="AJ449" s="46" t="s">
        <v>1461</v>
      </c>
      <c r="AK449" s="46" t="s">
        <v>907</v>
      </c>
      <c r="AL449" s="46"/>
      <c r="AM449" s="47" t="s">
        <v>1484</v>
      </c>
      <c r="AN449" s="47" t="s">
        <v>1495</v>
      </c>
      <c r="AO449" s="47">
        <v>0.95</v>
      </c>
      <c r="AP449" s="47" t="s">
        <v>919</v>
      </c>
      <c r="AQ449" s="47">
        <v>0.2</v>
      </c>
      <c r="AR449" s="47">
        <v>0.15</v>
      </c>
      <c r="AS449" s="48"/>
      <c r="AT449" s="48"/>
      <c r="AU449" s="48"/>
      <c r="AV449" s="49"/>
      <c r="AW449" s="49"/>
      <c r="AX449" s="49"/>
      <c r="AY449" s="50" t="s">
        <v>841</v>
      </c>
      <c r="AZ449" s="50"/>
      <c r="BA449" s="50"/>
      <c r="BB449" s="51"/>
      <c r="BC449" s="51"/>
      <c r="BD449" s="51"/>
      <c r="BE449" s="51"/>
      <c r="BF449" s="51"/>
      <c r="BG449" s="51"/>
      <c r="BH449" s="52"/>
      <c r="BI449" s="52"/>
      <c r="BJ449" s="52"/>
      <c r="BK449" s="52"/>
      <c r="BL449" s="53"/>
      <c r="BM449" s="54"/>
      <c r="BN449" s="55">
        <v>0</v>
      </c>
      <c r="BO449" s="44"/>
      <c r="BP449" s="44"/>
      <c r="BQ449" s="44"/>
      <c r="BR449" s="44"/>
      <c r="BS449" s="44"/>
      <c r="BT449" s="44"/>
      <c r="BU449" s="56">
        <f t="shared" si="52"/>
        <v>0</v>
      </c>
      <c r="BV449" s="50"/>
      <c r="BW449" s="50"/>
      <c r="BX449" s="50"/>
      <c r="BY449" s="50"/>
      <c r="BZ449" s="50"/>
      <c r="CA449" s="50"/>
      <c r="CB449" s="57"/>
      <c r="CC449" s="58">
        <v>1</v>
      </c>
      <c r="CD449" s="58">
        <v>2</v>
      </c>
      <c r="CE449" s="58">
        <v>5</v>
      </c>
      <c r="CF449" s="58">
        <v>10</v>
      </c>
      <c r="CG449" s="58">
        <v>10</v>
      </c>
      <c r="CH449" s="58">
        <v>10</v>
      </c>
      <c r="CI449" s="56"/>
      <c r="CJ449" s="59"/>
      <c r="CK449" s="59"/>
      <c r="CL449" s="59"/>
      <c r="CM449" s="59"/>
      <c r="CN449" s="59"/>
      <c r="CO449" s="59"/>
      <c r="CP449" s="60"/>
      <c r="CQ449" s="61"/>
      <c r="CR449" s="61"/>
      <c r="CS449" s="61"/>
      <c r="CT449" s="61"/>
      <c r="CU449" s="61"/>
      <c r="CV449" s="61"/>
      <c r="CW449" s="62"/>
      <c r="CX449" s="63"/>
      <c r="CY449" s="63"/>
      <c r="CZ449" s="63"/>
      <c r="DA449" s="63"/>
      <c r="DB449" s="63"/>
      <c r="DC449" s="63"/>
      <c r="DD449" s="64"/>
      <c r="DE449" s="65"/>
      <c r="DF449" s="65"/>
      <c r="DG449" s="65"/>
      <c r="DH449" s="65"/>
      <c r="DI449" s="65"/>
      <c r="DJ449" s="65"/>
      <c r="DK449" s="66" t="s">
        <v>1486</v>
      </c>
      <c r="DL449" s="62">
        <v>100</v>
      </c>
      <c r="DM449" s="67">
        <v>100</v>
      </c>
      <c r="DN449" s="67">
        <v>100</v>
      </c>
      <c r="DO449" s="67">
        <v>100</v>
      </c>
      <c r="DP449" s="67">
        <v>100</v>
      </c>
      <c r="DQ449" s="67">
        <v>100</v>
      </c>
      <c r="DR449" s="67">
        <v>100</v>
      </c>
      <c r="DS449" s="68"/>
    </row>
    <row r="450" spans="1:123" x14ac:dyDescent="0.3">
      <c r="A450" s="69" t="s">
        <v>471</v>
      </c>
      <c r="B450" s="69" t="s">
        <v>901</v>
      </c>
      <c r="C450" s="69" t="s">
        <v>1222</v>
      </c>
      <c r="D450" s="69" t="s">
        <v>902</v>
      </c>
      <c r="E450" s="69" t="s">
        <v>1430</v>
      </c>
      <c r="F450" s="69" t="s">
        <v>1484</v>
      </c>
      <c r="G450" s="70" t="s">
        <v>1497</v>
      </c>
      <c r="H450" s="70" t="s">
        <v>1036</v>
      </c>
      <c r="I450" s="42">
        <v>500</v>
      </c>
      <c r="J450" s="71">
        <v>500</v>
      </c>
      <c r="K450" s="71">
        <v>500</v>
      </c>
      <c r="L450" s="71">
        <v>500</v>
      </c>
      <c r="M450" s="71">
        <v>500</v>
      </c>
      <c r="N450" s="71">
        <v>500</v>
      </c>
      <c r="O450" s="71">
        <v>500</v>
      </c>
      <c r="P450" s="72">
        <v>0</v>
      </c>
      <c r="Q450" s="45">
        <v>30</v>
      </c>
      <c r="R450" s="71">
        <v>30</v>
      </c>
      <c r="S450" s="71">
        <v>30</v>
      </c>
      <c r="T450" s="71">
        <v>30</v>
      </c>
      <c r="U450" s="71">
        <v>30</v>
      </c>
      <c r="V450" s="71">
        <v>30</v>
      </c>
      <c r="W450" s="71">
        <v>30</v>
      </c>
      <c r="X450" s="45">
        <v>0</v>
      </c>
      <c r="Y450" s="71">
        <v>0</v>
      </c>
      <c r="Z450" s="71">
        <v>0</v>
      </c>
      <c r="AA450" s="71">
        <v>0</v>
      </c>
      <c r="AB450" s="71">
        <v>0</v>
      </c>
      <c r="AC450" s="71">
        <v>0</v>
      </c>
      <c r="AD450" s="71">
        <v>0</v>
      </c>
      <c r="AE450" s="44">
        <f>[3]Parameters!$B$38</f>
        <v>0.05</v>
      </c>
      <c r="AF450" s="72">
        <v>0</v>
      </c>
      <c r="AG450" s="72">
        <v>20</v>
      </c>
      <c r="AH450" s="72">
        <v>20</v>
      </c>
      <c r="AI450" s="73">
        <v>31.536000000000001</v>
      </c>
      <c r="AJ450" s="73" t="s">
        <v>1461</v>
      </c>
      <c r="AK450" s="73" t="s">
        <v>907</v>
      </c>
      <c r="AL450" s="73"/>
      <c r="AM450" s="74" t="s">
        <v>1484</v>
      </c>
      <c r="AN450" s="74" t="s">
        <v>1498</v>
      </c>
      <c r="AO450" s="74">
        <v>0.95</v>
      </c>
      <c r="AP450" s="74" t="s">
        <v>919</v>
      </c>
      <c r="AQ450" s="74">
        <v>0.2</v>
      </c>
      <c r="AR450" s="74">
        <v>0.15</v>
      </c>
      <c r="AS450" s="75"/>
      <c r="AT450" s="75"/>
      <c r="AU450" s="75"/>
      <c r="AV450" s="76"/>
      <c r="AW450" s="76"/>
      <c r="AX450" s="76"/>
      <c r="AY450" s="77" t="s">
        <v>841</v>
      </c>
      <c r="AZ450" s="77"/>
      <c r="BA450" s="77"/>
      <c r="BB450" s="77"/>
      <c r="BC450" s="77"/>
      <c r="BD450" s="77"/>
      <c r="BE450" s="77"/>
      <c r="BF450" s="77"/>
      <c r="BG450" s="77"/>
      <c r="BH450" s="78"/>
      <c r="BI450" s="78"/>
      <c r="BJ450" s="78"/>
      <c r="BK450" s="78"/>
      <c r="BL450" s="79"/>
      <c r="BM450" s="80"/>
      <c r="BN450" s="81">
        <v>0.1</v>
      </c>
      <c r="BO450" s="72">
        <v>0.04</v>
      </c>
      <c r="BP450" s="72">
        <v>0.03</v>
      </c>
      <c r="BQ450" s="72">
        <v>0.03</v>
      </c>
      <c r="BR450" s="72"/>
      <c r="BS450" s="72"/>
      <c r="BT450" s="72"/>
      <c r="BU450" s="56">
        <f t="shared" si="52"/>
        <v>0</v>
      </c>
      <c r="BV450" s="77"/>
      <c r="BW450" s="77"/>
      <c r="BX450" s="77"/>
      <c r="BY450" s="77"/>
      <c r="BZ450" s="77"/>
      <c r="CA450" s="77"/>
      <c r="CB450" s="57">
        <v>0.1</v>
      </c>
      <c r="CC450" s="82">
        <v>0.1</v>
      </c>
      <c r="CD450" s="82">
        <v>0.1</v>
      </c>
      <c r="CE450" s="82"/>
      <c r="CF450" s="82"/>
      <c r="CG450" s="82"/>
      <c r="CH450" s="82"/>
      <c r="CI450" s="56"/>
      <c r="CJ450" s="83"/>
      <c r="CK450" s="83"/>
      <c r="CL450" s="83"/>
      <c r="CM450" s="83"/>
      <c r="CN450" s="83"/>
      <c r="CO450" s="83"/>
      <c r="CP450" s="60"/>
      <c r="CQ450" s="84"/>
      <c r="CR450" s="84"/>
      <c r="CS450" s="84"/>
      <c r="CT450" s="84"/>
      <c r="CU450" s="84"/>
      <c r="CV450" s="84"/>
      <c r="CW450" s="62"/>
      <c r="CX450" s="85"/>
      <c r="CY450" s="85"/>
      <c r="CZ450" s="85"/>
      <c r="DA450" s="85"/>
      <c r="DB450" s="85"/>
      <c r="DC450" s="85"/>
      <c r="DD450" s="64"/>
      <c r="DE450" s="86"/>
      <c r="DF450" s="86"/>
      <c r="DG450" s="86"/>
      <c r="DH450" s="86"/>
      <c r="DI450" s="86"/>
      <c r="DJ450" s="86"/>
      <c r="DK450" s="87" t="s">
        <v>1486</v>
      </c>
      <c r="DL450" s="62">
        <v>100</v>
      </c>
      <c r="DM450" s="88">
        <v>100</v>
      </c>
      <c r="DN450" s="88">
        <v>100</v>
      </c>
      <c r="DO450" s="88">
        <v>100</v>
      </c>
      <c r="DP450" s="88">
        <v>100</v>
      </c>
      <c r="DQ450" s="88">
        <v>100</v>
      </c>
      <c r="DR450" s="88">
        <v>100</v>
      </c>
      <c r="DS450" s="68"/>
    </row>
    <row r="451" spans="1:123" x14ac:dyDescent="0.3">
      <c r="A451" s="40" t="s">
        <v>472</v>
      </c>
      <c r="B451" s="40" t="s">
        <v>901</v>
      </c>
      <c r="C451" s="40" t="s">
        <v>1222</v>
      </c>
      <c r="D451" s="40" t="s">
        <v>902</v>
      </c>
      <c r="E451" s="40" t="s">
        <v>1430</v>
      </c>
      <c r="F451" s="40" t="s">
        <v>1484</v>
      </c>
      <c r="G451" s="41" t="s">
        <v>1499</v>
      </c>
      <c r="H451" s="41" t="s">
        <v>1036</v>
      </c>
      <c r="I451" s="42">
        <v>600</v>
      </c>
      <c r="J451" s="43">
        <v>600</v>
      </c>
      <c r="K451" s="43">
        <v>600</v>
      </c>
      <c r="L451" s="43">
        <v>600</v>
      </c>
      <c r="M451" s="43">
        <v>600</v>
      </c>
      <c r="N451" s="43">
        <v>600</v>
      </c>
      <c r="O451" s="43">
        <v>600</v>
      </c>
      <c r="P451" s="44">
        <v>0</v>
      </c>
      <c r="Q451" s="45">
        <v>50</v>
      </c>
      <c r="R451" s="43">
        <v>50</v>
      </c>
      <c r="S451" s="43">
        <v>50</v>
      </c>
      <c r="T451" s="43">
        <v>50</v>
      </c>
      <c r="U451" s="43">
        <v>50</v>
      </c>
      <c r="V451" s="43">
        <v>50</v>
      </c>
      <c r="W451" s="43">
        <v>50</v>
      </c>
      <c r="X451" s="45">
        <v>0</v>
      </c>
      <c r="Y451" s="43">
        <v>0</v>
      </c>
      <c r="Z451" s="43">
        <v>0</v>
      </c>
      <c r="AA451" s="43">
        <v>0</v>
      </c>
      <c r="AB451" s="43">
        <v>0</v>
      </c>
      <c r="AC451" s="43">
        <v>0</v>
      </c>
      <c r="AD451" s="43">
        <v>0</v>
      </c>
      <c r="AE451" s="44">
        <f>[3]Parameters!$B$38</f>
        <v>0.05</v>
      </c>
      <c r="AF451" s="44">
        <v>0</v>
      </c>
      <c r="AG451" s="44">
        <v>20</v>
      </c>
      <c r="AH451" s="44">
        <v>20</v>
      </c>
      <c r="AI451" s="46">
        <v>31.536000000000001</v>
      </c>
      <c r="AJ451" s="46" t="s">
        <v>1461</v>
      </c>
      <c r="AK451" s="46" t="s">
        <v>907</v>
      </c>
      <c r="AL451" s="46"/>
      <c r="AM451" s="47" t="s">
        <v>1484</v>
      </c>
      <c r="AN451" s="47" t="s">
        <v>1495</v>
      </c>
      <c r="AO451" s="47">
        <v>0.95</v>
      </c>
      <c r="AP451" s="47" t="s">
        <v>919</v>
      </c>
      <c r="AQ451" s="47">
        <v>0.2</v>
      </c>
      <c r="AR451" s="47">
        <v>0.15</v>
      </c>
      <c r="AS451" s="48"/>
      <c r="AT451" s="48"/>
      <c r="AU451" s="48"/>
      <c r="AV451" s="49"/>
      <c r="AW451" s="49"/>
      <c r="AX451" s="49"/>
      <c r="AY451" s="50" t="s">
        <v>841</v>
      </c>
      <c r="AZ451" s="50"/>
      <c r="BA451" s="50"/>
      <c r="BB451" s="51"/>
      <c r="BC451" s="51"/>
      <c r="BD451" s="51"/>
      <c r="BE451" s="51"/>
      <c r="BF451" s="51"/>
      <c r="BG451" s="51"/>
      <c r="BH451" s="52"/>
      <c r="BI451" s="52"/>
      <c r="BJ451" s="52"/>
      <c r="BK451" s="52"/>
      <c r="BL451" s="53"/>
      <c r="BM451" s="54"/>
      <c r="BN451" s="55">
        <v>0</v>
      </c>
      <c r="BO451" s="44"/>
      <c r="BP451" s="44"/>
      <c r="BQ451" s="44"/>
      <c r="BR451" s="44"/>
      <c r="BS451" s="44"/>
      <c r="BT451" s="44"/>
      <c r="BU451" s="56">
        <f t="shared" si="52"/>
        <v>0</v>
      </c>
      <c r="BV451" s="50"/>
      <c r="BW451" s="50"/>
      <c r="BX451" s="50"/>
      <c r="BY451" s="50"/>
      <c r="BZ451" s="50"/>
      <c r="CA451" s="50"/>
      <c r="CB451" s="57"/>
      <c r="CC451" s="58">
        <v>0.1</v>
      </c>
      <c r="CD451" s="58">
        <v>0.1</v>
      </c>
      <c r="CE451" s="58"/>
      <c r="CF451" s="58"/>
      <c r="CG451" s="58"/>
      <c r="CH451" s="58"/>
      <c r="CI451" s="56"/>
      <c r="CJ451" s="59"/>
      <c r="CK451" s="59"/>
      <c r="CL451" s="59"/>
      <c r="CM451" s="59"/>
      <c r="CN451" s="59"/>
      <c r="CO451" s="59"/>
      <c r="CP451" s="60"/>
      <c r="CQ451" s="61"/>
      <c r="CR451" s="61"/>
      <c r="CS451" s="61"/>
      <c r="CT451" s="61"/>
      <c r="CU451" s="61"/>
      <c r="CV451" s="61"/>
      <c r="CW451" s="62"/>
      <c r="CX451" s="63"/>
      <c r="CY451" s="63"/>
      <c r="CZ451" s="63"/>
      <c r="DA451" s="63"/>
      <c r="DB451" s="63"/>
      <c r="DC451" s="63"/>
      <c r="DD451" s="64"/>
      <c r="DE451" s="65"/>
      <c r="DF451" s="65"/>
      <c r="DG451" s="65"/>
      <c r="DH451" s="65"/>
      <c r="DI451" s="65"/>
      <c r="DJ451" s="65"/>
      <c r="DK451" s="66" t="s">
        <v>1486</v>
      </c>
      <c r="DL451" s="62">
        <v>100</v>
      </c>
      <c r="DM451" s="67">
        <v>100</v>
      </c>
      <c r="DN451" s="67">
        <v>100</v>
      </c>
      <c r="DO451" s="67">
        <v>100</v>
      </c>
      <c r="DP451" s="67">
        <v>100</v>
      </c>
      <c r="DQ451" s="67">
        <v>100</v>
      </c>
      <c r="DR451" s="67">
        <v>100</v>
      </c>
      <c r="DS451" s="68"/>
    </row>
    <row r="452" spans="1:123" x14ac:dyDescent="0.3">
      <c r="A452" s="69" t="s">
        <v>473</v>
      </c>
      <c r="B452" s="69" t="s">
        <v>901</v>
      </c>
      <c r="C452" s="69" t="s">
        <v>1222</v>
      </c>
      <c r="D452" s="69" t="s">
        <v>902</v>
      </c>
      <c r="E452" s="69" t="s">
        <v>1430</v>
      </c>
      <c r="F452" s="69" t="s">
        <v>1484</v>
      </c>
      <c r="G452" s="70" t="s">
        <v>1500</v>
      </c>
      <c r="H452" s="70" t="s">
        <v>1036</v>
      </c>
      <c r="I452" s="42">
        <v>700</v>
      </c>
      <c r="J452" s="71">
        <v>700</v>
      </c>
      <c r="K452" s="71">
        <v>700</v>
      </c>
      <c r="L452" s="71">
        <v>700</v>
      </c>
      <c r="M452" s="71">
        <v>700</v>
      </c>
      <c r="N452" s="71">
        <v>700</v>
      </c>
      <c r="O452" s="71">
        <v>700</v>
      </c>
      <c r="P452" s="72">
        <v>0</v>
      </c>
      <c r="Q452" s="45">
        <v>40</v>
      </c>
      <c r="R452" s="71">
        <v>40</v>
      </c>
      <c r="S452" s="71">
        <v>40</v>
      </c>
      <c r="T452" s="71">
        <v>40</v>
      </c>
      <c r="U452" s="71">
        <v>40</v>
      </c>
      <c r="V452" s="71">
        <v>40</v>
      </c>
      <c r="W452" s="71">
        <v>40</v>
      </c>
      <c r="X452" s="45">
        <v>0</v>
      </c>
      <c r="Y452" s="71">
        <v>0</v>
      </c>
      <c r="Z452" s="71">
        <v>0</v>
      </c>
      <c r="AA452" s="71">
        <v>0</v>
      </c>
      <c r="AB452" s="71">
        <v>0</v>
      </c>
      <c r="AC452" s="71">
        <v>0</v>
      </c>
      <c r="AD452" s="71">
        <v>0</v>
      </c>
      <c r="AE452" s="44">
        <f>[3]Parameters!$B$38</f>
        <v>0.05</v>
      </c>
      <c r="AF452" s="72">
        <v>0</v>
      </c>
      <c r="AG452" s="72">
        <v>20</v>
      </c>
      <c r="AH452" s="72">
        <v>20</v>
      </c>
      <c r="AI452" s="73">
        <v>31.536000000000001</v>
      </c>
      <c r="AJ452" s="73" t="s">
        <v>1461</v>
      </c>
      <c r="AK452" s="73" t="s">
        <v>907</v>
      </c>
      <c r="AL452" s="73"/>
      <c r="AM452" s="74" t="s">
        <v>1484</v>
      </c>
      <c r="AN452" s="74" t="s">
        <v>1501</v>
      </c>
      <c r="AO452" s="74">
        <v>0.95</v>
      </c>
      <c r="AP452" s="74" t="s">
        <v>919</v>
      </c>
      <c r="AQ452" s="74">
        <v>0.2</v>
      </c>
      <c r="AR452" s="74">
        <v>0.15</v>
      </c>
      <c r="AS452" s="75"/>
      <c r="AT452" s="75"/>
      <c r="AU452" s="75"/>
      <c r="AV452" s="76"/>
      <c r="AW452" s="76"/>
      <c r="AX452" s="76"/>
      <c r="AY452" s="77" t="s">
        <v>841</v>
      </c>
      <c r="AZ452" s="77"/>
      <c r="BA452" s="77"/>
      <c r="BB452" s="77"/>
      <c r="BC452" s="77"/>
      <c r="BD452" s="77"/>
      <c r="BE452" s="77"/>
      <c r="BF452" s="77"/>
      <c r="BG452" s="77"/>
      <c r="BH452" s="78"/>
      <c r="BI452" s="78"/>
      <c r="BJ452" s="78"/>
      <c r="BK452" s="78"/>
      <c r="BL452" s="79"/>
      <c r="BM452" s="80"/>
      <c r="BN452" s="81">
        <v>0.15</v>
      </c>
      <c r="BO452" s="72"/>
      <c r="BP452" s="72"/>
      <c r="BQ452" s="72"/>
      <c r="BR452" s="72">
        <v>0.15</v>
      </c>
      <c r="BS452" s="72"/>
      <c r="BT452" s="72"/>
      <c r="BU452" s="56">
        <f>IF(BL452=1,BN452,0)</f>
        <v>0</v>
      </c>
      <c r="BV452" s="77"/>
      <c r="BW452" s="77"/>
      <c r="BX452" s="77"/>
      <c r="BY452" s="77"/>
      <c r="BZ452" s="77"/>
      <c r="CA452" s="77"/>
      <c r="CB452" s="57">
        <v>0.15</v>
      </c>
      <c r="CC452" s="82">
        <v>0.15</v>
      </c>
      <c r="CD452" s="82">
        <v>0.15</v>
      </c>
      <c r="CE452" s="82">
        <v>0.15</v>
      </c>
      <c r="CF452" s="82">
        <v>0.15</v>
      </c>
      <c r="CG452" s="82">
        <v>0.15</v>
      </c>
      <c r="CH452" s="82">
        <v>0.15</v>
      </c>
      <c r="CI452" s="56"/>
      <c r="CJ452" s="83"/>
      <c r="CK452" s="83"/>
      <c r="CL452" s="83"/>
      <c r="CM452" s="83"/>
      <c r="CN452" s="83"/>
      <c r="CO452" s="83"/>
      <c r="CP452" s="60"/>
      <c r="CQ452" s="84"/>
      <c r="CR452" s="84"/>
      <c r="CS452" s="84"/>
      <c r="CT452" s="84"/>
      <c r="CU452" s="84"/>
      <c r="CV452" s="84"/>
      <c r="CW452" s="62"/>
      <c r="CX452" s="85"/>
      <c r="CY452" s="85"/>
      <c r="CZ452" s="85"/>
      <c r="DA452" s="85"/>
      <c r="DB452" s="85"/>
      <c r="DC452" s="85"/>
      <c r="DD452" s="64"/>
      <c r="DE452" s="86"/>
      <c r="DF452" s="86"/>
      <c r="DG452" s="86"/>
      <c r="DH452" s="86"/>
      <c r="DI452" s="86"/>
      <c r="DJ452" s="86"/>
      <c r="DK452" s="87" t="s">
        <v>1486</v>
      </c>
      <c r="DL452" s="62">
        <v>15</v>
      </c>
      <c r="DM452" s="88">
        <v>15</v>
      </c>
      <c r="DN452" s="88">
        <v>15</v>
      </c>
      <c r="DO452" s="88">
        <v>15</v>
      </c>
      <c r="DP452" s="88">
        <v>15</v>
      </c>
      <c r="DQ452" s="88">
        <v>15</v>
      </c>
      <c r="DR452" s="88">
        <v>15</v>
      </c>
      <c r="DS452" s="68"/>
    </row>
    <row r="453" spans="1:123" x14ac:dyDescent="0.3">
      <c r="A453" s="40" t="s">
        <v>474</v>
      </c>
      <c r="B453" s="40" t="s">
        <v>901</v>
      </c>
      <c r="C453" s="40" t="s">
        <v>1222</v>
      </c>
      <c r="D453" s="40" t="s">
        <v>902</v>
      </c>
      <c r="E453" s="40" t="s">
        <v>1430</v>
      </c>
      <c r="F453" s="40" t="s">
        <v>1484</v>
      </c>
      <c r="G453" s="41" t="s">
        <v>1502</v>
      </c>
      <c r="H453" s="41" t="s">
        <v>1036</v>
      </c>
      <c r="I453" s="42">
        <v>1200</v>
      </c>
      <c r="J453" s="43">
        <v>1200</v>
      </c>
      <c r="K453" s="43">
        <v>1200</v>
      </c>
      <c r="L453" s="43">
        <v>1200</v>
      </c>
      <c r="M453" s="43">
        <v>1200</v>
      </c>
      <c r="N453" s="43">
        <v>1200</v>
      </c>
      <c r="O453" s="43">
        <v>1200</v>
      </c>
      <c r="P453" s="44">
        <v>0</v>
      </c>
      <c r="Q453" s="45">
        <v>60</v>
      </c>
      <c r="R453" s="43">
        <v>60</v>
      </c>
      <c r="S453" s="43">
        <v>60</v>
      </c>
      <c r="T453" s="43">
        <v>60</v>
      </c>
      <c r="U453" s="43">
        <v>60</v>
      </c>
      <c r="V453" s="43">
        <v>60</v>
      </c>
      <c r="W453" s="43">
        <v>60</v>
      </c>
      <c r="X453" s="45">
        <v>0</v>
      </c>
      <c r="Y453" s="43">
        <v>0</v>
      </c>
      <c r="Z453" s="43">
        <v>0</v>
      </c>
      <c r="AA453" s="43">
        <v>0</v>
      </c>
      <c r="AB453" s="43">
        <v>0</v>
      </c>
      <c r="AC453" s="43">
        <v>0</v>
      </c>
      <c r="AD453" s="43">
        <v>0</v>
      </c>
      <c r="AE453" s="44">
        <f>[3]Parameters!$B$38</f>
        <v>0.05</v>
      </c>
      <c r="AF453" s="44">
        <v>0</v>
      </c>
      <c r="AG453" s="44">
        <v>20</v>
      </c>
      <c r="AH453" s="44">
        <v>20</v>
      </c>
      <c r="AI453" s="46">
        <v>31.536000000000001</v>
      </c>
      <c r="AJ453" s="46" t="s">
        <v>1461</v>
      </c>
      <c r="AK453" s="46" t="s">
        <v>907</v>
      </c>
      <c r="AL453" s="46"/>
      <c r="AM453" s="47" t="s">
        <v>1484</v>
      </c>
      <c r="AN453" s="47" t="s">
        <v>1503</v>
      </c>
      <c r="AO453" s="47">
        <v>0.95</v>
      </c>
      <c r="AP453" s="47" t="s">
        <v>919</v>
      </c>
      <c r="AQ453" s="47">
        <v>0.2</v>
      </c>
      <c r="AR453" s="47">
        <v>0.15</v>
      </c>
      <c r="AS453" s="48"/>
      <c r="AT453" s="48"/>
      <c r="AU453" s="48"/>
      <c r="AV453" s="49"/>
      <c r="AW453" s="49"/>
      <c r="AX453" s="49"/>
      <c r="AY453" s="50" t="s">
        <v>841</v>
      </c>
      <c r="AZ453" s="50"/>
      <c r="BA453" s="50"/>
      <c r="BB453" s="51"/>
      <c r="BC453" s="51"/>
      <c r="BD453" s="51"/>
      <c r="BE453" s="51"/>
      <c r="BF453" s="51"/>
      <c r="BG453" s="51"/>
      <c r="BH453" s="52"/>
      <c r="BI453" s="52"/>
      <c r="BJ453" s="52"/>
      <c r="BK453" s="52"/>
      <c r="BL453" s="53"/>
      <c r="BM453" s="54"/>
      <c r="BN453" s="55">
        <v>0.6</v>
      </c>
      <c r="BO453" s="44">
        <v>0.15</v>
      </c>
      <c r="BP453" s="44">
        <v>0.15</v>
      </c>
      <c r="BQ453" s="44">
        <v>0.15</v>
      </c>
      <c r="BR453" s="44">
        <v>0.15</v>
      </c>
      <c r="BS453" s="44"/>
      <c r="BT453" s="44"/>
      <c r="BU453" s="56">
        <f t="shared" si="52"/>
        <v>0</v>
      </c>
      <c r="BV453" s="50"/>
      <c r="BW453" s="50"/>
      <c r="BX453" s="50"/>
      <c r="BY453" s="50"/>
      <c r="BZ453" s="50"/>
      <c r="CA453" s="50"/>
      <c r="CB453" s="57">
        <v>0.6</v>
      </c>
      <c r="CC453" s="58">
        <v>1</v>
      </c>
      <c r="CD453" s="58">
        <v>2</v>
      </c>
      <c r="CE453" s="58">
        <v>5</v>
      </c>
      <c r="CF453" s="58">
        <v>10</v>
      </c>
      <c r="CG453" s="58">
        <v>10</v>
      </c>
      <c r="CH453" s="58">
        <v>10</v>
      </c>
      <c r="CI453" s="56"/>
      <c r="CJ453" s="59"/>
      <c r="CK453" s="59"/>
      <c r="CL453" s="59"/>
      <c r="CM453" s="59"/>
      <c r="CN453" s="59"/>
      <c r="CO453" s="59"/>
      <c r="CP453" s="60"/>
      <c r="CQ453" s="61"/>
      <c r="CR453" s="61"/>
      <c r="CS453" s="61"/>
      <c r="CT453" s="61"/>
      <c r="CU453" s="61"/>
      <c r="CV453" s="61"/>
      <c r="CW453" s="62"/>
      <c r="CX453" s="63"/>
      <c r="CY453" s="63"/>
      <c r="CZ453" s="63"/>
      <c r="DA453" s="63"/>
      <c r="DB453" s="63"/>
      <c r="DC453" s="63"/>
      <c r="DD453" s="64"/>
      <c r="DE453" s="65"/>
      <c r="DF453" s="65"/>
      <c r="DG453" s="65"/>
      <c r="DH453" s="65"/>
      <c r="DI453" s="65"/>
      <c r="DJ453" s="65"/>
      <c r="DK453" s="66" t="s">
        <v>1486</v>
      </c>
      <c r="DL453" s="62">
        <v>100</v>
      </c>
      <c r="DM453" s="67">
        <v>100</v>
      </c>
      <c r="DN453" s="67">
        <v>100</v>
      </c>
      <c r="DO453" s="67">
        <v>100</v>
      </c>
      <c r="DP453" s="67">
        <v>100</v>
      </c>
      <c r="DQ453" s="67">
        <v>100</v>
      </c>
      <c r="DR453" s="67">
        <v>100</v>
      </c>
      <c r="DS453" s="68"/>
    </row>
    <row r="454" spans="1:123" x14ac:dyDescent="0.3">
      <c r="A454" s="69" t="s">
        <v>475</v>
      </c>
      <c r="B454" s="69" t="s">
        <v>901</v>
      </c>
      <c r="C454" s="69" t="s">
        <v>1222</v>
      </c>
      <c r="D454" s="69" t="s">
        <v>902</v>
      </c>
      <c r="E454" s="69" t="s">
        <v>1430</v>
      </c>
      <c r="F454" s="69" t="s">
        <v>1484</v>
      </c>
      <c r="G454" s="70" t="s">
        <v>1504</v>
      </c>
      <c r="H454" s="70" t="s">
        <v>1036</v>
      </c>
      <c r="I454" s="42">
        <v>1400</v>
      </c>
      <c r="J454" s="71">
        <v>1400</v>
      </c>
      <c r="K454" s="71">
        <v>1400</v>
      </c>
      <c r="L454" s="71">
        <v>1400</v>
      </c>
      <c r="M454" s="71">
        <v>1400</v>
      </c>
      <c r="N454" s="71">
        <v>1400</v>
      </c>
      <c r="O454" s="71">
        <v>1400</v>
      </c>
      <c r="P454" s="72">
        <v>0</v>
      </c>
      <c r="Q454" s="45">
        <v>75</v>
      </c>
      <c r="R454" s="71">
        <v>75</v>
      </c>
      <c r="S454" s="71">
        <v>75</v>
      </c>
      <c r="T454" s="71">
        <v>75</v>
      </c>
      <c r="U454" s="71">
        <v>75</v>
      </c>
      <c r="V454" s="71">
        <v>75</v>
      </c>
      <c r="W454" s="71">
        <v>75</v>
      </c>
      <c r="X454" s="45">
        <v>0</v>
      </c>
      <c r="Y454" s="71">
        <v>0</v>
      </c>
      <c r="Z454" s="71">
        <v>0</v>
      </c>
      <c r="AA454" s="71">
        <v>0</v>
      </c>
      <c r="AB454" s="71">
        <v>0</v>
      </c>
      <c r="AC454" s="71">
        <v>0</v>
      </c>
      <c r="AD454" s="71">
        <v>0</v>
      </c>
      <c r="AE454" s="44">
        <f>[3]Parameters!$B$38</f>
        <v>0.05</v>
      </c>
      <c r="AF454" s="72">
        <v>0</v>
      </c>
      <c r="AG454" s="72">
        <v>20</v>
      </c>
      <c r="AH454" s="72">
        <v>20</v>
      </c>
      <c r="AI454" s="73">
        <v>31.536000000000001</v>
      </c>
      <c r="AJ454" s="73" t="s">
        <v>1461</v>
      </c>
      <c r="AK454" s="73" t="s">
        <v>907</v>
      </c>
      <c r="AL454" s="73"/>
      <c r="AM454" s="74" t="s">
        <v>1484</v>
      </c>
      <c r="AN454" s="74" t="s">
        <v>1503</v>
      </c>
      <c r="AO454" s="74">
        <v>0.95</v>
      </c>
      <c r="AP454" s="74" t="s">
        <v>919</v>
      </c>
      <c r="AQ454" s="74">
        <v>0.2</v>
      </c>
      <c r="AR454" s="74">
        <v>0.15</v>
      </c>
      <c r="AS454" s="75"/>
      <c r="AT454" s="75"/>
      <c r="AU454" s="75"/>
      <c r="AV454" s="76"/>
      <c r="AW454" s="76"/>
      <c r="AX454" s="76"/>
      <c r="AY454" s="77" t="s">
        <v>841</v>
      </c>
      <c r="AZ454" s="77"/>
      <c r="BA454" s="77"/>
      <c r="BB454" s="77"/>
      <c r="BC454" s="77"/>
      <c r="BD454" s="77"/>
      <c r="BE454" s="77"/>
      <c r="BF454" s="77"/>
      <c r="BG454" s="77"/>
      <c r="BH454" s="78"/>
      <c r="BI454" s="78"/>
      <c r="BJ454" s="78"/>
      <c r="BK454" s="78"/>
      <c r="BL454" s="79"/>
      <c r="BM454" s="80"/>
      <c r="BN454" s="81">
        <v>0</v>
      </c>
      <c r="BO454" s="72"/>
      <c r="BP454" s="72"/>
      <c r="BQ454" s="72"/>
      <c r="BR454" s="72"/>
      <c r="BS454" s="72"/>
      <c r="BT454" s="72"/>
      <c r="BU454" s="56">
        <f t="shared" si="52"/>
        <v>0</v>
      </c>
      <c r="BV454" s="77"/>
      <c r="BW454" s="77"/>
      <c r="BX454" s="77"/>
      <c r="BY454" s="77"/>
      <c r="BZ454" s="77"/>
      <c r="CA454" s="77"/>
      <c r="CB454" s="57"/>
      <c r="CC454" s="82">
        <v>1</v>
      </c>
      <c r="CD454" s="82">
        <v>2</v>
      </c>
      <c r="CE454" s="82">
        <v>5</v>
      </c>
      <c r="CF454" s="82">
        <v>10</v>
      </c>
      <c r="CG454" s="82">
        <v>10</v>
      </c>
      <c r="CH454" s="82">
        <v>10</v>
      </c>
      <c r="CI454" s="56"/>
      <c r="CJ454" s="83"/>
      <c r="CK454" s="83"/>
      <c r="CL454" s="83"/>
      <c r="CM454" s="83"/>
      <c r="CN454" s="83"/>
      <c r="CO454" s="83"/>
      <c r="CP454" s="60"/>
      <c r="CQ454" s="84"/>
      <c r="CR454" s="84"/>
      <c r="CS454" s="84"/>
      <c r="CT454" s="84"/>
      <c r="CU454" s="84"/>
      <c r="CV454" s="84"/>
      <c r="CW454" s="62"/>
      <c r="CX454" s="85"/>
      <c r="CY454" s="85"/>
      <c r="CZ454" s="85"/>
      <c r="DA454" s="85"/>
      <c r="DB454" s="85"/>
      <c r="DC454" s="85"/>
      <c r="DD454" s="64"/>
      <c r="DE454" s="86"/>
      <c r="DF454" s="86"/>
      <c r="DG454" s="86"/>
      <c r="DH454" s="86"/>
      <c r="DI454" s="86"/>
      <c r="DJ454" s="86"/>
      <c r="DK454" s="87" t="s">
        <v>1486</v>
      </c>
      <c r="DL454" s="62">
        <v>100</v>
      </c>
      <c r="DM454" s="88">
        <v>100</v>
      </c>
      <c r="DN454" s="88">
        <v>100</v>
      </c>
      <c r="DO454" s="88">
        <v>100</v>
      </c>
      <c r="DP454" s="88">
        <v>100</v>
      </c>
      <c r="DQ454" s="88">
        <v>100</v>
      </c>
      <c r="DR454" s="88">
        <v>100</v>
      </c>
      <c r="DS454" s="68"/>
    </row>
    <row r="455" spans="1:123" x14ac:dyDescent="0.3">
      <c r="A455" s="40" t="s">
        <v>476</v>
      </c>
      <c r="B455" s="40" t="s">
        <v>901</v>
      </c>
      <c r="C455" s="40" t="s">
        <v>1222</v>
      </c>
      <c r="D455" s="40" t="s">
        <v>902</v>
      </c>
      <c r="E455" s="40" t="s">
        <v>1430</v>
      </c>
      <c r="F455" s="40" t="s">
        <v>1484</v>
      </c>
      <c r="G455" s="41" t="s">
        <v>1505</v>
      </c>
      <c r="H455" s="41" t="s">
        <v>1036</v>
      </c>
      <c r="I455" s="42">
        <v>170</v>
      </c>
      <c r="J455" s="43">
        <v>170</v>
      </c>
      <c r="K455" s="43">
        <v>170</v>
      </c>
      <c r="L455" s="43">
        <v>170</v>
      </c>
      <c r="M455" s="43">
        <v>170</v>
      </c>
      <c r="N455" s="43">
        <v>170</v>
      </c>
      <c r="O455" s="43">
        <v>170</v>
      </c>
      <c r="P455" s="44">
        <v>0</v>
      </c>
      <c r="Q455" s="45">
        <v>5</v>
      </c>
      <c r="R455" s="43">
        <v>5</v>
      </c>
      <c r="S455" s="43">
        <v>5</v>
      </c>
      <c r="T455" s="43">
        <v>5</v>
      </c>
      <c r="U455" s="43">
        <v>5</v>
      </c>
      <c r="V455" s="43">
        <v>5</v>
      </c>
      <c r="W455" s="43">
        <v>5</v>
      </c>
      <c r="X455" s="45">
        <v>0</v>
      </c>
      <c r="Y455" s="43">
        <v>0</v>
      </c>
      <c r="Z455" s="43">
        <v>0</v>
      </c>
      <c r="AA455" s="43">
        <v>0</v>
      </c>
      <c r="AB455" s="43">
        <v>0</v>
      </c>
      <c r="AC455" s="43">
        <v>0</v>
      </c>
      <c r="AD455" s="43">
        <v>0</v>
      </c>
      <c r="AE455" s="44">
        <f>[3]Parameters!$B$38</f>
        <v>0.05</v>
      </c>
      <c r="AF455" s="44">
        <v>0</v>
      </c>
      <c r="AG455" s="44">
        <v>20</v>
      </c>
      <c r="AH455" s="44">
        <v>20</v>
      </c>
      <c r="AI455" s="46">
        <v>31.536000000000001</v>
      </c>
      <c r="AJ455" s="46" t="s">
        <v>839</v>
      </c>
      <c r="AK455" s="46" t="s">
        <v>907</v>
      </c>
      <c r="AL455" s="46"/>
      <c r="AM455" s="47"/>
      <c r="AN455" s="47"/>
      <c r="AO455" s="47"/>
      <c r="AP455" s="47"/>
      <c r="AQ455" s="47"/>
      <c r="AR455" s="47"/>
      <c r="AS455" s="48"/>
      <c r="AT455" s="48"/>
      <c r="AU455" s="48"/>
      <c r="AV455" s="49"/>
      <c r="AW455" s="49"/>
      <c r="AX455" s="49"/>
      <c r="AY455" s="50" t="s">
        <v>841</v>
      </c>
      <c r="AZ455" s="50"/>
      <c r="BA455" s="50"/>
      <c r="BB455" s="51"/>
      <c r="BC455" s="51"/>
      <c r="BD455" s="51"/>
      <c r="BE455" s="51"/>
      <c r="BF455" s="51"/>
      <c r="BG455" s="51"/>
      <c r="BH455" s="52"/>
      <c r="BI455" s="52"/>
      <c r="BJ455" s="52"/>
      <c r="BK455" s="52"/>
      <c r="BL455" s="53"/>
      <c r="BM455" s="54"/>
      <c r="BN455" s="55">
        <v>0</v>
      </c>
      <c r="BO455" s="44"/>
      <c r="BP455" s="44"/>
      <c r="BQ455" s="44"/>
      <c r="BR455" s="44"/>
      <c r="BS455" s="44"/>
      <c r="BT455" s="44"/>
      <c r="BU455" s="56">
        <f>IF(BL455=1,BN455,0)</f>
        <v>0</v>
      </c>
      <c r="BV455" s="50"/>
      <c r="BW455" s="50"/>
      <c r="BX455" s="50"/>
      <c r="BY455" s="50"/>
      <c r="BZ455" s="50"/>
      <c r="CA455" s="50"/>
      <c r="CB455" s="57"/>
      <c r="CC455" s="58">
        <v>0.5</v>
      </c>
      <c r="CD455" s="58">
        <v>0.75</v>
      </c>
      <c r="CE455" s="58">
        <v>1</v>
      </c>
      <c r="CF455" s="58">
        <v>1.25</v>
      </c>
      <c r="CG455" s="58">
        <v>1.5</v>
      </c>
      <c r="CH455" s="58">
        <v>3</v>
      </c>
      <c r="CI455" s="56"/>
      <c r="CJ455" s="59"/>
      <c r="CK455" s="59"/>
      <c r="CL455" s="59"/>
      <c r="CM455" s="59"/>
      <c r="CN455" s="59"/>
      <c r="CO455" s="59"/>
      <c r="CP455" s="60"/>
      <c r="CQ455" s="61"/>
      <c r="CR455" s="61"/>
      <c r="CS455" s="61"/>
      <c r="CT455" s="61"/>
      <c r="CU455" s="61"/>
      <c r="CV455" s="61"/>
      <c r="CW455" s="62"/>
      <c r="CX455" s="63"/>
      <c r="CY455" s="63"/>
      <c r="CZ455" s="63"/>
      <c r="DA455" s="63"/>
      <c r="DB455" s="63"/>
      <c r="DC455" s="63"/>
      <c r="DD455" s="64"/>
      <c r="DE455" s="65"/>
      <c r="DF455" s="65"/>
      <c r="DG455" s="65"/>
      <c r="DH455" s="65"/>
      <c r="DI455" s="65"/>
      <c r="DJ455" s="65"/>
      <c r="DK455" s="66" t="s">
        <v>1486</v>
      </c>
      <c r="DL455" s="62">
        <v>150</v>
      </c>
      <c r="DM455" s="67">
        <v>150</v>
      </c>
      <c r="DN455" s="67">
        <v>150</v>
      </c>
      <c r="DO455" s="67">
        <v>150</v>
      </c>
      <c r="DP455" s="67">
        <v>150</v>
      </c>
      <c r="DQ455" s="67">
        <v>150</v>
      </c>
      <c r="DR455" s="67">
        <v>150</v>
      </c>
      <c r="DS455" s="68"/>
    </row>
    <row r="456" spans="1:123" x14ac:dyDescent="0.3">
      <c r="A456" s="69" t="s">
        <v>477</v>
      </c>
      <c r="B456" s="69" t="s">
        <v>901</v>
      </c>
      <c r="C456" s="69" t="s">
        <v>1222</v>
      </c>
      <c r="D456" s="69" t="s">
        <v>902</v>
      </c>
      <c r="E456" s="69" t="s">
        <v>1430</v>
      </c>
      <c r="F456" s="69" t="s">
        <v>1484</v>
      </c>
      <c r="G456" s="70" t="s">
        <v>1506</v>
      </c>
      <c r="H456" s="70" t="s">
        <v>1036</v>
      </c>
      <c r="I456" s="42">
        <v>100</v>
      </c>
      <c r="J456" s="71">
        <v>100</v>
      </c>
      <c r="K456" s="71">
        <v>100</v>
      </c>
      <c r="L456" s="71">
        <v>100</v>
      </c>
      <c r="M456" s="71">
        <v>100</v>
      </c>
      <c r="N456" s="71">
        <v>100</v>
      </c>
      <c r="O456" s="71">
        <v>100</v>
      </c>
      <c r="P456" s="72">
        <v>0</v>
      </c>
      <c r="Q456" s="45">
        <v>3</v>
      </c>
      <c r="R456" s="71">
        <v>3</v>
      </c>
      <c r="S456" s="71">
        <v>3</v>
      </c>
      <c r="T456" s="71">
        <v>3</v>
      </c>
      <c r="U456" s="71">
        <v>3</v>
      </c>
      <c r="V456" s="71">
        <v>3</v>
      </c>
      <c r="W456" s="71">
        <v>3</v>
      </c>
      <c r="X456" s="45">
        <v>0</v>
      </c>
      <c r="Y456" s="71">
        <v>0</v>
      </c>
      <c r="Z456" s="71">
        <v>0</v>
      </c>
      <c r="AA456" s="71">
        <v>0</v>
      </c>
      <c r="AB456" s="71">
        <v>0</v>
      </c>
      <c r="AC456" s="71">
        <v>0</v>
      </c>
      <c r="AD456" s="71">
        <v>0</v>
      </c>
      <c r="AE456" s="44">
        <f>[3]Parameters!$B$38</f>
        <v>0.05</v>
      </c>
      <c r="AF456" s="72">
        <v>0</v>
      </c>
      <c r="AG456" s="72">
        <v>20</v>
      </c>
      <c r="AH456" s="72">
        <v>20</v>
      </c>
      <c r="AI456" s="73">
        <v>31.536000000000001</v>
      </c>
      <c r="AJ456" s="73" t="s">
        <v>839</v>
      </c>
      <c r="AK456" s="73" t="s">
        <v>907</v>
      </c>
      <c r="AL456" s="73"/>
      <c r="AM456" s="74"/>
      <c r="AN456" s="74"/>
      <c r="AO456" s="74"/>
      <c r="AP456" s="74"/>
      <c r="AQ456" s="74"/>
      <c r="AR456" s="74"/>
      <c r="AS456" s="75"/>
      <c r="AT456" s="75"/>
      <c r="AU456" s="75"/>
      <c r="AV456" s="76"/>
      <c r="AW456" s="76"/>
      <c r="AX456" s="76"/>
      <c r="AY456" s="77" t="s">
        <v>841</v>
      </c>
      <c r="AZ456" s="77"/>
      <c r="BA456" s="77"/>
      <c r="BB456" s="77"/>
      <c r="BC456" s="77"/>
      <c r="BD456" s="77"/>
      <c r="BE456" s="77"/>
      <c r="BF456" s="77"/>
      <c r="BG456" s="77"/>
      <c r="BH456" s="78"/>
      <c r="BI456" s="78"/>
      <c r="BJ456" s="78"/>
      <c r="BK456" s="78"/>
      <c r="BL456" s="79"/>
      <c r="BM456" s="80"/>
      <c r="BN456" s="81">
        <v>0</v>
      </c>
      <c r="BO456" s="72"/>
      <c r="BP456" s="72"/>
      <c r="BQ456" s="72"/>
      <c r="BR456" s="72"/>
      <c r="BS456" s="72"/>
      <c r="BT456" s="72"/>
      <c r="BU456" s="56">
        <f t="shared" si="52"/>
        <v>0</v>
      </c>
      <c r="BV456" s="77"/>
      <c r="BW456" s="77"/>
      <c r="BX456" s="77"/>
      <c r="BY456" s="77"/>
      <c r="BZ456" s="77"/>
      <c r="CA456" s="77"/>
      <c r="CB456" s="57"/>
      <c r="CC456" s="82">
        <v>1</v>
      </c>
      <c r="CD456" s="82">
        <v>2</v>
      </c>
      <c r="CE456" s="82">
        <v>5</v>
      </c>
      <c r="CF456" s="82">
        <v>10</v>
      </c>
      <c r="CG456" s="82">
        <v>10</v>
      </c>
      <c r="CH456" s="82">
        <v>10</v>
      </c>
      <c r="CI456" s="56"/>
      <c r="CJ456" s="83"/>
      <c r="CK456" s="83"/>
      <c r="CL456" s="83"/>
      <c r="CM456" s="83"/>
      <c r="CN456" s="83"/>
      <c r="CO456" s="83"/>
      <c r="CP456" s="60"/>
      <c r="CQ456" s="84"/>
      <c r="CR456" s="84"/>
      <c r="CS456" s="84"/>
      <c r="CT456" s="84"/>
      <c r="CU456" s="84"/>
      <c r="CV456" s="84"/>
      <c r="CW456" s="62"/>
      <c r="CX456" s="85"/>
      <c r="CY456" s="85"/>
      <c r="CZ456" s="85"/>
      <c r="DA456" s="85"/>
      <c r="DB456" s="85"/>
      <c r="DC456" s="85"/>
      <c r="DD456" s="64"/>
      <c r="DE456" s="86"/>
      <c r="DF456" s="86"/>
      <c r="DG456" s="86"/>
      <c r="DH456" s="86"/>
      <c r="DI456" s="86"/>
      <c r="DJ456" s="86"/>
      <c r="DK456" s="87" t="s">
        <v>1486</v>
      </c>
      <c r="DL456" s="62">
        <v>100</v>
      </c>
      <c r="DM456" s="88">
        <v>100</v>
      </c>
      <c r="DN456" s="88">
        <v>100</v>
      </c>
      <c r="DO456" s="88">
        <v>100</v>
      </c>
      <c r="DP456" s="88">
        <v>100</v>
      </c>
      <c r="DQ456" s="88">
        <v>100</v>
      </c>
      <c r="DR456" s="88">
        <v>100</v>
      </c>
      <c r="DS456" s="68"/>
    </row>
    <row r="457" spans="1:123" x14ac:dyDescent="0.3">
      <c r="A457" s="69" t="s">
        <v>478</v>
      </c>
      <c r="B457" s="69" t="s">
        <v>901</v>
      </c>
      <c r="C457" s="69" t="s">
        <v>1222</v>
      </c>
      <c r="D457" s="69" t="s">
        <v>902</v>
      </c>
      <c r="E457" s="69" t="s">
        <v>1430</v>
      </c>
      <c r="F457" s="69" t="s">
        <v>1484</v>
      </c>
      <c r="G457" s="70" t="s">
        <v>1507</v>
      </c>
      <c r="H457" s="70" t="str">
        <f t="shared" ref="H457:O457" si="53">H224</f>
        <v>[GW]</v>
      </c>
      <c r="I457" s="42">
        <f t="shared" si="53"/>
        <v>9867</v>
      </c>
      <c r="J457" s="71">
        <f t="shared" si="53"/>
        <v>8745.75</v>
      </c>
      <c r="K457" s="71">
        <f t="shared" si="53"/>
        <v>7097</v>
      </c>
      <c r="L457" s="71">
        <f t="shared" si="53"/>
        <v>6848.75</v>
      </c>
      <c r="M457" s="71">
        <f t="shared" si="53"/>
        <v>6600.5</v>
      </c>
      <c r="N457" s="71">
        <f t="shared" si="53"/>
        <v>6352.25</v>
      </c>
      <c r="O457" s="71">
        <f t="shared" si="53"/>
        <v>6104</v>
      </c>
      <c r="P457" s="72">
        <v>0</v>
      </c>
      <c r="Q457" s="45">
        <f t="shared" ref="Q457:AI457" si="54">Q224</f>
        <v>100.4</v>
      </c>
      <c r="R457" s="71">
        <f t="shared" si="54"/>
        <v>100.4</v>
      </c>
      <c r="S457" s="71">
        <f t="shared" si="54"/>
        <v>100.4</v>
      </c>
      <c r="T457" s="71">
        <f t="shared" si="54"/>
        <v>100.4</v>
      </c>
      <c r="U457" s="71">
        <f t="shared" si="54"/>
        <v>100.4</v>
      </c>
      <c r="V457" s="71">
        <f t="shared" si="54"/>
        <v>100.4</v>
      </c>
      <c r="W457" s="71">
        <f t="shared" si="54"/>
        <v>100.4</v>
      </c>
      <c r="X457" s="45">
        <f t="shared" si="54"/>
        <v>4.9400000000000004</v>
      </c>
      <c r="Y457" s="71">
        <f t="shared" si="54"/>
        <v>4.9400000000000004</v>
      </c>
      <c r="Z457" s="71">
        <f t="shared" si="54"/>
        <v>4.9400000000000004</v>
      </c>
      <c r="AA457" s="71">
        <f t="shared" si="54"/>
        <v>4.9400000000000004</v>
      </c>
      <c r="AB457" s="71">
        <f t="shared" si="54"/>
        <v>4.9400000000000004</v>
      </c>
      <c r="AC457" s="71">
        <f t="shared" si="54"/>
        <v>4.9400000000000004</v>
      </c>
      <c r="AD457" s="71">
        <f t="shared" si="54"/>
        <v>4.9400000000000004</v>
      </c>
      <c r="AE457" s="44">
        <f>[3]Parameters!$B$38</f>
        <v>0.05</v>
      </c>
      <c r="AF457" s="72">
        <f t="shared" si="54"/>
        <v>0</v>
      </c>
      <c r="AG457" s="72">
        <f t="shared" si="54"/>
        <v>60</v>
      </c>
      <c r="AH457" s="72">
        <f t="shared" si="54"/>
        <v>60</v>
      </c>
      <c r="AI457" s="73">
        <f t="shared" si="54"/>
        <v>28.4</v>
      </c>
      <c r="AJ457" s="73" t="s">
        <v>1213</v>
      </c>
      <c r="AK457" s="73" t="s">
        <v>907</v>
      </c>
      <c r="AL457" s="73"/>
      <c r="AM457" s="74"/>
      <c r="AN457" s="74"/>
      <c r="AO457" s="74"/>
      <c r="AP457" s="74"/>
      <c r="AQ457" s="74"/>
      <c r="AR457" s="74"/>
      <c r="AS457" s="75"/>
      <c r="AT457" s="75"/>
      <c r="AU457" s="75"/>
      <c r="AV457" s="76"/>
      <c r="AW457" s="76"/>
      <c r="AX457" s="76"/>
      <c r="AY457" s="77" t="s">
        <v>841</v>
      </c>
      <c r="AZ457" s="77"/>
      <c r="BA457" s="77"/>
      <c r="BB457" s="77"/>
      <c r="BC457" s="77"/>
      <c r="BD457" s="77"/>
      <c r="BE457" s="77"/>
      <c r="BF457" s="77"/>
      <c r="BG457" s="77"/>
      <c r="BH457" s="78"/>
      <c r="BI457" s="78"/>
      <c r="BJ457" s="78"/>
      <c r="BK457" s="78"/>
      <c r="BL457" s="79"/>
      <c r="BM457" s="80"/>
      <c r="BN457" s="81">
        <v>0</v>
      </c>
      <c r="BO457" s="72"/>
      <c r="BP457" s="72"/>
      <c r="BQ457" s="72"/>
      <c r="BR457" s="72"/>
      <c r="BS457" s="72"/>
      <c r="BT457" s="72"/>
      <c r="BU457" s="56">
        <f t="shared" si="52"/>
        <v>0</v>
      </c>
      <c r="BV457" s="77"/>
      <c r="BW457" s="77"/>
      <c r="BX457" s="77"/>
      <c r="BY457" s="77"/>
      <c r="BZ457" s="77"/>
      <c r="CA457" s="77"/>
      <c r="CB457" s="57"/>
      <c r="CC457" s="82">
        <v>0</v>
      </c>
      <c r="CD457" s="82">
        <v>0</v>
      </c>
      <c r="CE457" s="82"/>
      <c r="CF457" s="82"/>
      <c r="CG457" s="82"/>
      <c r="CH457" s="82"/>
      <c r="CI457" s="56"/>
      <c r="CJ457" s="83"/>
      <c r="CK457" s="83"/>
      <c r="CL457" s="83"/>
      <c r="CM457" s="83"/>
      <c r="CN457" s="83"/>
      <c r="CO457" s="83"/>
      <c r="CP457" s="60"/>
      <c r="CQ457" s="84"/>
      <c r="CR457" s="84"/>
      <c r="CS457" s="84"/>
      <c r="CT457" s="84"/>
      <c r="CU457" s="84"/>
      <c r="CV457" s="84"/>
      <c r="CW457" s="62"/>
      <c r="CX457" s="85"/>
      <c r="CY457" s="85"/>
      <c r="CZ457" s="85"/>
      <c r="DA457" s="85"/>
      <c r="DB457" s="85"/>
      <c r="DC457" s="85"/>
      <c r="DD457" s="64"/>
      <c r="DE457" s="86"/>
      <c r="DF457" s="86"/>
      <c r="DG457" s="86"/>
      <c r="DH457" s="86"/>
      <c r="DI457" s="86"/>
      <c r="DJ457" s="86"/>
      <c r="DK457" s="87" t="s">
        <v>1486</v>
      </c>
      <c r="DL457" s="62">
        <v>100</v>
      </c>
      <c r="DM457" s="88">
        <v>100</v>
      </c>
      <c r="DN457" s="88">
        <v>100</v>
      </c>
      <c r="DO457" s="88">
        <v>100</v>
      </c>
      <c r="DP457" s="88">
        <v>100</v>
      </c>
      <c r="DQ457" s="88">
        <v>100</v>
      </c>
      <c r="DR457" s="88">
        <v>100</v>
      </c>
      <c r="DS457" s="68"/>
    </row>
    <row r="458" spans="1:123" x14ac:dyDescent="0.3">
      <c r="A458" s="69" t="s">
        <v>479</v>
      </c>
      <c r="B458" s="69" t="s">
        <v>901</v>
      </c>
      <c r="C458" s="69" t="s">
        <v>1222</v>
      </c>
      <c r="D458" s="69" t="s">
        <v>902</v>
      </c>
      <c r="E458" s="69" t="s">
        <v>1430</v>
      </c>
      <c r="F458" s="69" t="s">
        <v>1484</v>
      </c>
      <c r="G458" s="70" t="s">
        <v>1508</v>
      </c>
      <c r="H458" s="70" t="str">
        <f>H225</f>
        <v>[GW]</v>
      </c>
      <c r="I458" s="42">
        <f>I457</f>
        <v>9867</v>
      </c>
      <c r="J458" s="71">
        <f t="shared" ref="J458:AI458" si="55">J457</f>
        <v>8745.75</v>
      </c>
      <c r="K458" s="71">
        <f t="shared" si="55"/>
        <v>7097</v>
      </c>
      <c r="L458" s="71">
        <f t="shared" si="55"/>
        <v>6848.75</v>
      </c>
      <c r="M458" s="71">
        <f t="shared" si="55"/>
        <v>6600.5</v>
      </c>
      <c r="N458" s="71">
        <f t="shared" si="55"/>
        <v>6352.25</v>
      </c>
      <c r="O458" s="71">
        <f t="shared" si="55"/>
        <v>6104</v>
      </c>
      <c r="P458" s="72">
        <v>0</v>
      </c>
      <c r="Q458" s="45">
        <f t="shared" si="55"/>
        <v>100.4</v>
      </c>
      <c r="R458" s="71">
        <f t="shared" si="55"/>
        <v>100.4</v>
      </c>
      <c r="S458" s="71">
        <f t="shared" si="55"/>
        <v>100.4</v>
      </c>
      <c r="T458" s="71">
        <f t="shared" si="55"/>
        <v>100.4</v>
      </c>
      <c r="U458" s="71">
        <f t="shared" si="55"/>
        <v>100.4</v>
      </c>
      <c r="V458" s="71">
        <f t="shared" si="55"/>
        <v>100.4</v>
      </c>
      <c r="W458" s="71">
        <f t="shared" si="55"/>
        <v>100.4</v>
      </c>
      <c r="X458" s="45">
        <f t="shared" si="55"/>
        <v>4.9400000000000004</v>
      </c>
      <c r="Y458" s="71">
        <f t="shared" si="55"/>
        <v>4.9400000000000004</v>
      </c>
      <c r="Z458" s="71">
        <f t="shared" si="55"/>
        <v>4.9400000000000004</v>
      </c>
      <c r="AA458" s="71">
        <f t="shared" si="55"/>
        <v>4.9400000000000004</v>
      </c>
      <c r="AB458" s="71">
        <f t="shared" si="55"/>
        <v>4.9400000000000004</v>
      </c>
      <c r="AC458" s="71">
        <f t="shared" si="55"/>
        <v>4.9400000000000004</v>
      </c>
      <c r="AD458" s="71">
        <f t="shared" si="55"/>
        <v>4.9400000000000004</v>
      </c>
      <c r="AE458" s="44">
        <f>[3]Parameters!$B$38</f>
        <v>0.05</v>
      </c>
      <c r="AF458" s="72">
        <f t="shared" si="55"/>
        <v>0</v>
      </c>
      <c r="AG458" s="72">
        <f t="shared" si="55"/>
        <v>60</v>
      </c>
      <c r="AH458" s="72">
        <f t="shared" si="55"/>
        <v>60</v>
      </c>
      <c r="AI458" s="73">
        <f t="shared" si="55"/>
        <v>28.4</v>
      </c>
      <c r="AJ458" s="73" t="s">
        <v>1461</v>
      </c>
      <c r="AK458" s="73" t="s">
        <v>907</v>
      </c>
      <c r="AL458" s="73"/>
      <c r="AM458" s="74" t="s">
        <v>1484</v>
      </c>
      <c r="AN458" s="74" t="s">
        <v>1509</v>
      </c>
      <c r="AO458" s="74">
        <v>1</v>
      </c>
      <c r="AP458" s="74" t="s">
        <v>846</v>
      </c>
      <c r="AQ458" s="74">
        <v>0.2</v>
      </c>
      <c r="AR458" s="74">
        <v>0.5</v>
      </c>
      <c r="AS458" s="75"/>
      <c r="AT458" s="75"/>
      <c r="AU458" s="75"/>
      <c r="AV458" s="76"/>
      <c r="AW458" s="76"/>
      <c r="AX458" s="76"/>
      <c r="AY458" s="77" t="s">
        <v>841</v>
      </c>
      <c r="AZ458" s="77"/>
      <c r="BA458" s="77"/>
      <c r="BB458" s="77"/>
      <c r="BC458" s="77"/>
      <c r="BD458" s="77"/>
      <c r="BE458" s="77"/>
      <c r="BF458" s="77"/>
      <c r="BG458" s="77"/>
      <c r="BH458" s="78"/>
      <c r="BI458" s="78"/>
      <c r="BJ458" s="78"/>
      <c r="BK458" s="78"/>
      <c r="BL458" s="79"/>
      <c r="BM458" s="80"/>
      <c r="BN458" s="81">
        <v>0</v>
      </c>
      <c r="BO458" s="72"/>
      <c r="BP458" s="72"/>
      <c r="BQ458" s="72"/>
      <c r="BR458" s="72"/>
      <c r="BS458" s="72"/>
      <c r="BT458" s="72"/>
      <c r="BU458" s="56">
        <f t="shared" si="52"/>
        <v>0</v>
      </c>
      <c r="BV458" s="77"/>
      <c r="BW458" s="77"/>
      <c r="BX458" s="77"/>
      <c r="BY458" s="77"/>
      <c r="BZ458" s="77"/>
      <c r="CA458" s="77"/>
      <c r="CB458" s="57">
        <v>0</v>
      </c>
      <c r="CC458" s="82">
        <v>0</v>
      </c>
      <c r="CD458" s="82">
        <v>0</v>
      </c>
      <c r="CE458" s="82">
        <v>0</v>
      </c>
      <c r="CF458" s="82"/>
      <c r="CG458" s="82"/>
      <c r="CH458" s="82"/>
      <c r="CI458" s="56"/>
      <c r="CJ458" s="83"/>
      <c r="CK458" s="83"/>
      <c r="CL458" s="83"/>
      <c r="CM458" s="83"/>
      <c r="CN458" s="83"/>
      <c r="CO458" s="83"/>
      <c r="CP458" s="60"/>
      <c r="CQ458" s="84"/>
      <c r="CR458" s="84"/>
      <c r="CS458" s="84"/>
      <c r="CT458" s="84"/>
      <c r="CU458" s="84"/>
      <c r="CV458" s="84"/>
      <c r="CW458" s="62"/>
      <c r="CX458" s="85"/>
      <c r="CY458" s="85"/>
      <c r="CZ458" s="85"/>
      <c r="DA458" s="85"/>
      <c r="DB458" s="85"/>
      <c r="DC458" s="85"/>
      <c r="DD458" s="64"/>
      <c r="DE458" s="86"/>
      <c r="DF458" s="86"/>
      <c r="DG458" s="86"/>
      <c r="DH458" s="86"/>
      <c r="DI458" s="86"/>
      <c r="DJ458" s="86"/>
      <c r="DK458" s="87" t="s">
        <v>1486</v>
      </c>
      <c r="DL458" s="62">
        <v>100</v>
      </c>
      <c r="DM458" s="88">
        <v>100</v>
      </c>
      <c r="DN458" s="88">
        <v>100</v>
      </c>
      <c r="DO458" s="88">
        <v>100</v>
      </c>
      <c r="DP458" s="88">
        <v>100</v>
      </c>
      <c r="DQ458" s="88">
        <v>100</v>
      </c>
      <c r="DR458" s="88">
        <v>100</v>
      </c>
      <c r="DS458" s="68"/>
    </row>
    <row r="459" spans="1:123" x14ac:dyDescent="0.3">
      <c r="A459" s="40" t="s">
        <v>480</v>
      </c>
      <c r="B459" s="40" t="s">
        <v>901</v>
      </c>
      <c r="C459" s="40" t="s">
        <v>1222</v>
      </c>
      <c r="D459" s="40" t="s">
        <v>902</v>
      </c>
      <c r="E459" s="40" t="s">
        <v>1430</v>
      </c>
      <c r="F459" s="40" t="s">
        <v>1510</v>
      </c>
      <c r="G459" s="41" t="s">
        <v>1511</v>
      </c>
      <c r="H459" s="41" t="s">
        <v>1036</v>
      </c>
      <c r="I459" s="42">
        <v>0</v>
      </c>
      <c r="J459" s="43">
        <v>0</v>
      </c>
      <c r="K459" s="43">
        <v>0</v>
      </c>
      <c r="L459" s="43">
        <v>0</v>
      </c>
      <c r="M459" s="43">
        <v>0</v>
      </c>
      <c r="N459" s="43">
        <v>0</v>
      </c>
      <c r="O459" s="43">
        <v>0</v>
      </c>
      <c r="P459" s="44">
        <v>0</v>
      </c>
      <c r="Q459" s="45">
        <v>0</v>
      </c>
      <c r="R459" s="43">
        <v>0</v>
      </c>
      <c r="S459" s="43">
        <v>0</v>
      </c>
      <c r="T459" s="43">
        <v>0</v>
      </c>
      <c r="U459" s="43">
        <v>0</v>
      </c>
      <c r="V459" s="43">
        <v>0</v>
      </c>
      <c r="W459" s="43">
        <v>0</v>
      </c>
      <c r="X459" s="45">
        <v>0</v>
      </c>
      <c r="Y459" s="43">
        <v>0</v>
      </c>
      <c r="Z459" s="43">
        <v>0</v>
      </c>
      <c r="AA459" s="43">
        <v>0</v>
      </c>
      <c r="AB459" s="43">
        <v>0</v>
      </c>
      <c r="AC459" s="43">
        <v>0</v>
      </c>
      <c r="AD459" s="43">
        <v>0</v>
      </c>
      <c r="AE459" s="44">
        <f>[3]Parameters!$B$38</f>
        <v>0.05</v>
      </c>
      <c r="AF459" s="44"/>
      <c r="AG459" s="44">
        <v>1</v>
      </c>
      <c r="AH459" s="44">
        <v>1</v>
      </c>
      <c r="AI459" s="46">
        <v>31.536000000000001</v>
      </c>
      <c r="AJ459" s="46" t="s">
        <v>839</v>
      </c>
      <c r="AK459" s="46" t="s">
        <v>907</v>
      </c>
      <c r="AL459" s="46"/>
      <c r="AM459" s="47"/>
      <c r="AN459" s="47"/>
      <c r="AO459" s="47"/>
      <c r="AP459" s="47"/>
      <c r="AQ459" s="47"/>
      <c r="AR459" s="47"/>
      <c r="AS459" s="48"/>
      <c r="AT459" s="48"/>
      <c r="AU459" s="48"/>
      <c r="AV459" s="49"/>
      <c r="AW459" s="49"/>
      <c r="AX459" s="49"/>
      <c r="AY459" s="50" t="s">
        <v>841</v>
      </c>
      <c r="AZ459" s="50"/>
      <c r="BA459" s="50"/>
      <c r="BB459" s="51"/>
      <c r="BC459" s="51"/>
      <c r="BD459" s="51"/>
      <c r="BE459" s="51"/>
      <c r="BF459" s="51"/>
      <c r="BG459" s="51"/>
      <c r="BH459" s="52"/>
      <c r="BI459" s="52"/>
      <c r="BJ459" s="52"/>
      <c r="BK459" s="52"/>
      <c r="BL459" s="53"/>
      <c r="BM459" s="54"/>
      <c r="BN459" s="55">
        <v>5</v>
      </c>
      <c r="BO459" s="44"/>
      <c r="BP459" s="44"/>
      <c r="BQ459" s="44"/>
      <c r="BR459" s="44"/>
      <c r="BS459" s="44"/>
      <c r="BT459" s="44"/>
      <c r="BU459" s="56"/>
      <c r="BV459" s="50"/>
      <c r="BW459" s="50"/>
      <c r="BX459" s="50"/>
      <c r="BY459" s="50"/>
      <c r="BZ459" s="50"/>
      <c r="CA459" s="50"/>
      <c r="CB459" s="57">
        <v>10</v>
      </c>
      <c r="CC459" s="90">
        <v>10</v>
      </c>
      <c r="CD459" s="90">
        <v>10</v>
      </c>
      <c r="CE459" s="58">
        <v>0.5</v>
      </c>
      <c r="CF459" s="58">
        <v>0.5</v>
      </c>
      <c r="CG459" s="58">
        <v>0.5</v>
      </c>
      <c r="CH459" s="58">
        <v>0.5</v>
      </c>
      <c r="CI459" s="56"/>
      <c r="CJ459" s="59"/>
      <c r="CK459" s="59"/>
      <c r="CL459" s="59"/>
      <c r="CM459" s="59"/>
      <c r="CN459" s="59"/>
      <c r="CO459" s="59"/>
      <c r="CP459" s="60"/>
      <c r="CQ459" s="61"/>
      <c r="CR459" s="61"/>
      <c r="CS459" s="61"/>
      <c r="CT459" s="61"/>
      <c r="CU459" s="61"/>
      <c r="CV459" s="61"/>
      <c r="CW459" s="62"/>
      <c r="CX459" s="63"/>
      <c r="CY459" s="63"/>
      <c r="CZ459" s="63"/>
      <c r="DA459" s="63"/>
      <c r="DB459" s="63"/>
      <c r="DC459" s="63"/>
      <c r="DD459" s="64"/>
      <c r="DE459" s="65"/>
      <c r="DF459" s="65"/>
      <c r="DG459" s="65"/>
      <c r="DH459" s="65"/>
      <c r="DI459" s="65"/>
      <c r="DJ459" s="65"/>
      <c r="DK459" s="66" t="s">
        <v>1486</v>
      </c>
      <c r="DL459" s="62">
        <v>500</v>
      </c>
      <c r="DM459" s="67">
        <v>500</v>
      </c>
      <c r="DN459" s="67">
        <v>500</v>
      </c>
      <c r="DO459" s="67">
        <v>500</v>
      </c>
      <c r="DP459" s="67">
        <v>500</v>
      </c>
      <c r="DQ459" s="67">
        <v>500</v>
      </c>
      <c r="DR459" s="67">
        <v>500</v>
      </c>
      <c r="DS459" s="68"/>
    </row>
    <row r="460" spans="1:123" x14ac:dyDescent="0.3">
      <c r="A460" s="69" t="s">
        <v>481</v>
      </c>
      <c r="B460" s="69" t="s">
        <v>901</v>
      </c>
      <c r="C460" s="69" t="s">
        <v>1222</v>
      </c>
      <c r="D460" s="69" t="s">
        <v>902</v>
      </c>
      <c r="E460" s="69" t="s">
        <v>1430</v>
      </c>
      <c r="F460" s="69" t="s">
        <v>1510</v>
      </c>
      <c r="G460" s="70" t="s">
        <v>1512</v>
      </c>
      <c r="H460" s="70" t="s">
        <v>1036</v>
      </c>
      <c r="I460" s="42">
        <v>550</v>
      </c>
      <c r="J460" s="71">
        <v>550</v>
      </c>
      <c r="K460" s="71">
        <v>550</v>
      </c>
      <c r="L460" s="71">
        <v>550</v>
      </c>
      <c r="M460" s="71">
        <v>550</v>
      </c>
      <c r="N460" s="71">
        <v>550</v>
      </c>
      <c r="O460" s="71">
        <v>550</v>
      </c>
      <c r="P460" s="72">
        <v>0</v>
      </c>
      <c r="Q460" s="45">
        <v>8</v>
      </c>
      <c r="R460" s="71">
        <v>8</v>
      </c>
      <c r="S460" s="71">
        <v>8</v>
      </c>
      <c r="T460" s="71">
        <v>8</v>
      </c>
      <c r="U460" s="71">
        <v>8</v>
      </c>
      <c r="V460" s="71">
        <v>8</v>
      </c>
      <c r="W460" s="71">
        <v>8</v>
      </c>
      <c r="X460" s="45">
        <v>0</v>
      </c>
      <c r="Y460" s="71">
        <v>0</v>
      </c>
      <c r="Z460" s="71">
        <v>0</v>
      </c>
      <c r="AA460" s="71">
        <v>0</v>
      </c>
      <c r="AB460" s="71">
        <v>0</v>
      </c>
      <c r="AC460" s="71">
        <v>0</v>
      </c>
      <c r="AD460" s="71">
        <v>0</v>
      </c>
      <c r="AE460" s="44">
        <f>[3]Parameters!$B$38</f>
        <v>0.05</v>
      </c>
      <c r="AF460" s="72">
        <v>0</v>
      </c>
      <c r="AG460" s="72">
        <v>20</v>
      </c>
      <c r="AH460" s="72">
        <v>20</v>
      </c>
      <c r="AI460" s="73">
        <v>31.536000000000001</v>
      </c>
      <c r="AJ460" s="73" t="s">
        <v>839</v>
      </c>
      <c r="AK460" s="73" t="s">
        <v>907</v>
      </c>
      <c r="AL460" s="73"/>
      <c r="AM460" s="74"/>
      <c r="AN460" s="74"/>
      <c r="AO460" s="74"/>
      <c r="AP460" s="74"/>
      <c r="AQ460" s="74"/>
      <c r="AR460" s="74"/>
      <c r="AS460" s="75"/>
      <c r="AT460" s="75"/>
      <c r="AU460" s="75"/>
      <c r="AV460" s="76"/>
      <c r="AW460" s="76"/>
      <c r="AX460" s="76"/>
      <c r="AY460" s="77" t="s">
        <v>841</v>
      </c>
      <c r="AZ460" s="77"/>
      <c r="BA460" s="77"/>
      <c r="BB460" s="77"/>
      <c r="BC460" s="77"/>
      <c r="BD460" s="77"/>
      <c r="BE460" s="77"/>
      <c r="BF460" s="77"/>
      <c r="BG460" s="77"/>
      <c r="BH460" s="78"/>
      <c r="BI460" s="78"/>
      <c r="BJ460" s="78"/>
      <c r="BK460" s="78"/>
      <c r="BL460" s="79"/>
      <c r="BM460" s="80"/>
      <c r="BN460" s="81">
        <v>0</v>
      </c>
      <c r="BO460" s="72"/>
      <c r="BP460" s="72"/>
      <c r="BQ460" s="72"/>
      <c r="BR460" s="72"/>
      <c r="BS460" s="72"/>
      <c r="BT460" s="72"/>
      <c r="BU460" s="56">
        <f t="shared" si="52"/>
        <v>0</v>
      </c>
      <c r="BV460" s="77"/>
      <c r="BW460" s="77"/>
      <c r="BX460" s="77"/>
      <c r="BY460" s="77"/>
      <c r="BZ460" s="77"/>
      <c r="CA460" s="77"/>
      <c r="CB460" s="57"/>
      <c r="CC460" s="82">
        <v>1</v>
      </c>
      <c r="CD460" s="82">
        <v>2</v>
      </c>
      <c r="CE460" s="82">
        <v>5</v>
      </c>
      <c r="CF460" s="82">
        <v>10</v>
      </c>
      <c r="CG460" s="82">
        <v>10</v>
      </c>
      <c r="CH460" s="82">
        <v>10</v>
      </c>
      <c r="CI460" s="56"/>
      <c r="CJ460" s="83"/>
      <c r="CK460" s="83"/>
      <c r="CL460" s="83"/>
      <c r="CM460" s="83"/>
      <c r="CN460" s="83"/>
      <c r="CO460" s="83"/>
      <c r="CP460" s="60"/>
      <c r="CQ460" s="84"/>
      <c r="CR460" s="84"/>
      <c r="CS460" s="84"/>
      <c r="CT460" s="84"/>
      <c r="CU460" s="84"/>
      <c r="CV460" s="84"/>
      <c r="CW460" s="62"/>
      <c r="CX460" s="85"/>
      <c r="CY460" s="85"/>
      <c r="CZ460" s="85"/>
      <c r="DA460" s="85"/>
      <c r="DB460" s="85"/>
      <c r="DC460" s="85"/>
      <c r="DD460" s="64"/>
      <c r="DE460" s="86"/>
      <c r="DF460" s="86"/>
      <c r="DG460" s="86"/>
      <c r="DH460" s="86"/>
      <c r="DI460" s="86"/>
      <c r="DJ460" s="86"/>
      <c r="DK460" s="87" t="s">
        <v>1486</v>
      </c>
      <c r="DL460" s="62">
        <v>150</v>
      </c>
      <c r="DM460" s="88">
        <v>150</v>
      </c>
      <c r="DN460" s="88">
        <v>150</v>
      </c>
      <c r="DO460" s="88">
        <v>150</v>
      </c>
      <c r="DP460" s="88">
        <v>150</v>
      </c>
      <c r="DQ460" s="88">
        <v>150</v>
      </c>
      <c r="DR460" s="88">
        <v>150</v>
      </c>
      <c r="DS460" s="68"/>
    </row>
    <row r="461" spans="1:123" x14ac:dyDescent="0.3">
      <c r="A461" s="40" t="s">
        <v>482</v>
      </c>
      <c r="B461" s="40" t="s">
        <v>901</v>
      </c>
      <c r="C461" s="40" t="s">
        <v>1222</v>
      </c>
      <c r="D461" s="40" t="s">
        <v>902</v>
      </c>
      <c r="E461" s="40" t="s">
        <v>1430</v>
      </c>
      <c r="F461" s="40" t="s">
        <v>1510</v>
      </c>
      <c r="G461" s="41" t="s">
        <v>1513</v>
      </c>
      <c r="H461" s="41" t="s">
        <v>1036</v>
      </c>
      <c r="I461" s="42">
        <v>1200</v>
      </c>
      <c r="J461" s="43">
        <v>1100</v>
      </c>
      <c r="K461" s="43">
        <v>1000</v>
      </c>
      <c r="L461" s="43">
        <v>950</v>
      </c>
      <c r="M461" s="43">
        <v>900</v>
      </c>
      <c r="N461" s="43">
        <v>850</v>
      </c>
      <c r="O461" s="43">
        <v>800</v>
      </c>
      <c r="P461" s="44">
        <v>0</v>
      </c>
      <c r="Q461" s="45">
        <v>15</v>
      </c>
      <c r="R461" s="43">
        <v>15</v>
      </c>
      <c r="S461" s="43">
        <v>15</v>
      </c>
      <c r="T461" s="43">
        <v>15</v>
      </c>
      <c r="U461" s="43">
        <v>15</v>
      </c>
      <c r="V461" s="43">
        <v>15</v>
      </c>
      <c r="W461" s="43">
        <v>15</v>
      </c>
      <c r="X461" s="45">
        <v>0</v>
      </c>
      <c r="Y461" s="43">
        <v>0</v>
      </c>
      <c r="Z461" s="43">
        <v>0</v>
      </c>
      <c r="AA461" s="43">
        <v>0</v>
      </c>
      <c r="AB461" s="43">
        <v>0</v>
      </c>
      <c r="AC461" s="43">
        <v>0</v>
      </c>
      <c r="AD461" s="43">
        <v>0</v>
      </c>
      <c r="AE461" s="44">
        <f>[3]Parameters!$B$38</f>
        <v>0.05</v>
      </c>
      <c r="AF461" s="44">
        <v>0</v>
      </c>
      <c r="AG461" s="44">
        <v>20</v>
      </c>
      <c r="AH461" s="44">
        <v>20</v>
      </c>
      <c r="AI461" s="46">
        <v>31.536000000000001</v>
      </c>
      <c r="AJ461" s="46" t="s">
        <v>839</v>
      </c>
      <c r="AK461" s="46" t="s">
        <v>907</v>
      </c>
      <c r="AL461" s="46"/>
      <c r="AM461" s="47"/>
      <c r="AN461" s="47"/>
      <c r="AO461" s="47"/>
      <c r="AP461" s="47"/>
      <c r="AQ461" s="47"/>
      <c r="AR461" s="47"/>
      <c r="AS461" s="48"/>
      <c r="AT461" s="48"/>
      <c r="AU461" s="48"/>
      <c r="AV461" s="49"/>
      <c r="AW461" s="49"/>
      <c r="AX461" s="49"/>
      <c r="AY461" s="50" t="s">
        <v>841</v>
      </c>
      <c r="AZ461" s="50"/>
      <c r="BA461" s="50"/>
      <c r="BB461" s="51"/>
      <c r="BC461" s="51"/>
      <c r="BD461" s="51"/>
      <c r="BE461" s="51"/>
      <c r="BF461" s="51"/>
      <c r="BG461" s="51"/>
      <c r="BH461" s="52"/>
      <c r="BI461" s="52"/>
      <c r="BJ461" s="52"/>
      <c r="BK461" s="52"/>
      <c r="BL461" s="53"/>
      <c r="BM461" s="54"/>
      <c r="BN461" s="55">
        <v>0</v>
      </c>
      <c r="BO461" s="44"/>
      <c r="BP461" s="44"/>
      <c r="BQ461" s="44"/>
      <c r="BR461" s="44"/>
      <c r="BS461" s="44"/>
      <c r="BT461" s="44"/>
      <c r="BU461" s="56">
        <f t="shared" si="52"/>
        <v>0</v>
      </c>
      <c r="BV461" s="50"/>
      <c r="BW461" s="50"/>
      <c r="BX461" s="50"/>
      <c r="BY461" s="50"/>
      <c r="BZ461" s="50"/>
      <c r="CA461" s="50"/>
      <c r="CB461" s="57"/>
      <c r="CC461" s="58">
        <v>1</v>
      </c>
      <c r="CD461" s="58">
        <v>2</v>
      </c>
      <c r="CE461" s="58">
        <v>5</v>
      </c>
      <c r="CF461" s="58">
        <v>10</v>
      </c>
      <c r="CG461" s="58">
        <v>10</v>
      </c>
      <c r="CH461" s="58">
        <v>10</v>
      </c>
      <c r="CI461" s="56"/>
      <c r="CJ461" s="59"/>
      <c r="CK461" s="59"/>
      <c r="CL461" s="59"/>
      <c r="CM461" s="59"/>
      <c r="CN461" s="59"/>
      <c r="CO461" s="59"/>
      <c r="CP461" s="60"/>
      <c r="CQ461" s="61"/>
      <c r="CR461" s="61"/>
      <c r="CS461" s="61"/>
      <c r="CT461" s="61"/>
      <c r="CU461" s="61"/>
      <c r="CV461" s="61"/>
      <c r="CW461" s="62"/>
      <c r="CX461" s="63"/>
      <c r="CY461" s="63"/>
      <c r="CZ461" s="63"/>
      <c r="DA461" s="63"/>
      <c r="DB461" s="63"/>
      <c r="DC461" s="63"/>
      <c r="DD461" s="64"/>
      <c r="DE461" s="65"/>
      <c r="DF461" s="65"/>
      <c r="DG461" s="65"/>
      <c r="DH461" s="65"/>
      <c r="DI461" s="65"/>
      <c r="DJ461" s="65"/>
      <c r="DK461" s="66" t="s">
        <v>1486</v>
      </c>
      <c r="DL461" s="62">
        <v>150</v>
      </c>
      <c r="DM461" s="67">
        <v>150</v>
      </c>
      <c r="DN461" s="67">
        <v>150</v>
      </c>
      <c r="DO461" s="67">
        <v>150</v>
      </c>
      <c r="DP461" s="67">
        <v>150</v>
      </c>
      <c r="DQ461" s="67">
        <v>150</v>
      </c>
      <c r="DR461" s="67">
        <v>150</v>
      </c>
      <c r="DS461" s="68"/>
    </row>
    <row r="462" spans="1:123" x14ac:dyDescent="0.3">
      <c r="A462" s="69" t="s">
        <v>483</v>
      </c>
      <c r="B462" s="69" t="s">
        <v>901</v>
      </c>
      <c r="C462" s="69" t="s">
        <v>1222</v>
      </c>
      <c r="D462" s="69" t="s">
        <v>902</v>
      </c>
      <c r="E462" s="69" t="s">
        <v>1430</v>
      </c>
      <c r="F462" s="69" t="s">
        <v>1510</v>
      </c>
      <c r="G462" s="70" t="s">
        <v>1514</v>
      </c>
      <c r="H462" s="70" t="s">
        <v>1036</v>
      </c>
      <c r="I462" s="42">
        <v>900</v>
      </c>
      <c r="J462" s="71">
        <v>900</v>
      </c>
      <c r="K462" s="71">
        <v>900</v>
      </c>
      <c r="L462" s="71">
        <v>900</v>
      </c>
      <c r="M462" s="71">
        <v>900</v>
      </c>
      <c r="N462" s="71">
        <v>900</v>
      </c>
      <c r="O462" s="71">
        <v>900</v>
      </c>
      <c r="P462" s="72">
        <v>0</v>
      </c>
      <c r="Q462" s="45">
        <v>20</v>
      </c>
      <c r="R462" s="71">
        <v>20</v>
      </c>
      <c r="S462" s="71">
        <v>20</v>
      </c>
      <c r="T462" s="71">
        <v>20</v>
      </c>
      <c r="U462" s="71">
        <v>20</v>
      </c>
      <c r="V462" s="71">
        <v>20</v>
      </c>
      <c r="W462" s="71">
        <v>20</v>
      </c>
      <c r="X462" s="45">
        <v>0</v>
      </c>
      <c r="Y462" s="71">
        <v>0</v>
      </c>
      <c r="Z462" s="71">
        <v>0</v>
      </c>
      <c r="AA462" s="71">
        <v>0</v>
      </c>
      <c r="AB462" s="71">
        <v>0</v>
      </c>
      <c r="AC462" s="71">
        <v>0</v>
      </c>
      <c r="AD462" s="71">
        <v>0</v>
      </c>
      <c r="AE462" s="44">
        <f>[3]Parameters!$B$38</f>
        <v>0.05</v>
      </c>
      <c r="AF462" s="72">
        <v>0</v>
      </c>
      <c r="AG462" s="72">
        <v>20</v>
      </c>
      <c r="AH462" s="72">
        <v>20</v>
      </c>
      <c r="AI462" s="73">
        <v>31.536000000000001</v>
      </c>
      <c r="AJ462" s="73" t="s">
        <v>839</v>
      </c>
      <c r="AK462" s="73" t="s">
        <v>907</v>
      </c>
      <c r="AL462" s="73"/>
      <c r="AM462" s="74"/>
      <c r="AN462" s="74"/>
      <c r="AO462" s="74"/>
      <c r="AP462" s="74"/>
      <c r="AQ462" s="74"/>
      <c r="AR462" s="74"/>
      <c r="AS462" s="75"/>
      <c r="AT462" s="75"/>
      <c r="AU462" s="75"/>
      <c r="AV462" s="76"/>
      <c r="AW462" s="76"/>
      <c r="AX462" s="76"/>
      <c r="AY462" s="77" t="s">
        <v>841</v>
      </c>
      <c r="AZ462" s="77"/>
      <c r="BA462" s="77"/>
      <c r="BB462" s="77"/>
      <c r="BC462" s="77"/>
      <c r="BD462" s="77"/>
      <c r="BE462" s="77"/>
      <c r="BF462" s="77"/>
      <c r="BG462" s="77"/>
      <c r="BH462" s="78"/>
      <c r="BI462" s="78"/>
      <c r="BJ462" s="78"/>
      <c r="BK462" s="78"/>
      <c r="BL462" s="79"/>
      <c r="BM462" s="80"/>
      <c r="BN462" s="81">
        <v>0</v>
      </c>
      <c r="BO462" s="72"/>
      <c r="BP462" s="72"/>
      <c r="BQ462" s="72"/>
      <c r="BR462" s="72"/>
      <c r="BS462" s="72"/>
      <c r="BT462" s="72"/>
      <c r="BU462" s="56">
        <f t="shared" si="52"/>
        <v>0</v>
      </c>
      <c r="BV462" s="77"/>
      <c r="BW462" s="77"/>
      <c r="BX462" s="77"/>
      <c r="BY462" s="77"/>
      <c r="BZ462" s="77"/>
      <c r="CA462" s="77"/>
      <c r="CB462" s="57"/>
      <c r="CC462" s="82">
        <v>1</v>
      </c>
      <c r="CD462" s="82">
        <v>2</v>
      </c>
      <c r="CE462" s="82">
        <v>5</v>
      </c>
      <c r="CF462" s="82">
        <v>10</v>
      </c>
      <c r="CG462" s="82">
        <v>10</v>
      </c>
      <c r="CH462" s="82">
        <v>10</v>
      </c>
      <c r="CI462" s="56"/>
      <c r="CJ462" s="83"/>
      <c r="CK462" s="83"/>
      <c r="CL462" s="83"/>
      <c r="CM462" s="83"/>
      <c r="CN462" s="83"/>
      <c r="CO462" s="83"/>
      <c r="CP462" s="60"/>
      <c r="CQ462" s="84"/>
      <c r="CR462" s="84"/>
      <c r="CS462" s="84"/>
      <c r="CT462" s="84"/>
      <c r="CU462" s="84"/>
      <c r="CV462" s="84"/>
      <c r="CW462" s="62"/>
      <c r="CX462" s="85"/>
      <c r="CY462" s="85"/>
      <c r="CZ462" s="85"/>
      <c r="DA462" s="85"/>
      <c r="DB462" s="85"/>
      <c r="DC462" s="85"/>
      <c r="DD462" s="64"/>
      <c r="DE462" s="86"/>
      <c r="DF462" s="86"/>
      <c r="DG462" s="86"/>
      <c r="DH462" s="86"/>
      <c r="DI462" s="86"/>
      <c r="DJ462" s="86"/>
      <c r="DK462" s="87" t="s">
        <v>1486</v>
      </c>
      <c r="DL462" s="62">
        <v>150</v>
      </c>
      <c r="DM462" s="88">
        <v>150</v>
      </c>
      <c r="DN462" s="88">
        <v>150</v>
      </c>
      <c r="DO462" s="88">
        <v>150</v>
      </c>
      <c r="DP462" s="88">
        <v>150</v>
      </c>
      <c r="DQ462" s="88">
        <v>150</v>
      </c>
      <c r="DR462" s="88">
        <v>150</v>
      </c>
      <c r="DS462" s="68"/>
    </row>
    <row r="463" spans="1:123" x14ac:dyDescent="0.3">
      <c r="A463" s="40" t="s">
        <v>484</v>
      </c>
      <c r="B463" s="40" t="s">
        <v>901</v>
      </c>
      <c r="C463" s="40" t="s">
        <v>1222</v>
      </c>
      <c r="D463" s="40" t="s">
        <v>902</v>
      </c>
      <c r="E463" s="40" t="s">
        <v>1430</v>
      </c>
      <c r="F463" s="40" t="s">
        <v>1510</v>
      </c>
      <c r="G463" s="41" t="s">
        <v>1515</v>
      </c>
      <c r="H463" s="41" t="s">
        <v>1036</v>
      </c>
      <c r="I463" s="42">
        <v>700</v>
      </c>
      <c r="J463" s="43">
        <v>700</v>
      </c>
      <c r="K463" s="43">
        <v>700</v>
      </c>
      <c r="L463" s="43">
        <v>700</v>
      </c>
      <c r="M463" s="43">
        <v>700</v>
      </c>
      <c r="N463" s="43">
        <v>700</v>
      </c>
      <c r="O463" s="43">
        <v>700</v>
      </c>
      <c r="P463" s="44">
        <v>0</v>
      </c>
      <c r="Q463" s="45">
        <v>40</v>
      </c>
      <c r="R463" s="43">
        <v>40</v>
      </c>
      <c r="S463" s="43">
        <v>40</v>
      </c>
      <c r="T463" s="43">
        <v>40</v>
      </c>
      <c r="U463" s="43">
        <v>40</v>
      </c>
      <c r="V463" s="43">
        <v>40</v>
      </c>
      <c r="W463" s="43">
        <v>40</v>
      </c>
      <c r="X463" s="45">
        <v>10</v>
      </c>
      <c r="Y463" s="43">
        <v>10</v>
      </c>
      <c r="Z463" s="43">
        <v>10</v>
      </c>
      <c r="AA463" s="43">
        <v>10</v>
      </c>
      <c r="AB463" s="43">
        <v>10</v>
      </c>
      <c r="AC463" s="43">
        <v>10</v>
      </c>
      <c r="AD463" s="43">
        <v>10</v>
      </c>
      <c r="AE463" s="44">
        <f>[3]Parameters!$B$38</f>
        <v>0.05</v>
      </c>
      <c r="AF463" s="44">
        <v>0</v>
      </c>
      <c r="AG463" s="44">
        <v>20</v>
      </c>
      <c r="AH463" s="44">
        <v>20</v>
      </c>
      <c r="AI463" s="46">
        <v>31.536000000000001</v>
      </c>
      <c r="AJ463" s="46" t="s">
        <v>839</v>
      </c>
      <c r="AK463" s="46" t="s">
        <v>907</v>
      </c>
      <c r="AL463" s="46"/>
      <c r="AM463" s="47"/>
      <c r="AN463" s="47"/>
      <c r="AO463" s="47"/>
      <c r="AP463" s="47"/>
      <c r="AQ463" s="47"/>
      <c r="AR463" s="47"/>
      <c r="AS463" s="48"/>
      <c r="AT463" s="48"/>
      <c r="AU463" s="48"/>
      <c r="AV463" s="49"/>
      <c r="AW463" s="49"/>
      <c r="AX463" s="49"/>
      <c r="AY463" s="50" t="s">
        <v>841</v>
      </c>
      <c r="AZ463" s="50"/>
      <c r="BA463" s="50"/>
      <c r="BB463" s="51"/>
      <c r="BC463" s="51"/>
      <c r="BD463" s="51"/>
      <c r="BE463" s="51"/>
      <c r="BF463" s="51"/>
      <c r="BG463" s="51"/>
      <c r="BH463" s="52"/>
      <c r="BI463" s="52"/>
      <c r="BJ463" s="52"/>
      <c r="BK463" s="52"/>
      <c r="BL463" s="53"/>
      <c r="BM463" s="54"/>
      <c r="BN463" s="55">
        <v>0</v>
      </c>
      <c r="BO463" s="44"/>
      <c r="BP463" s="44"/>
      <c r="BQ463" s="44"/>
      <c r="BR463" s="44"/>
      <c r="BS463" s="44"/>
      <c r="BT463" s="44"/>
      <c r="BU463" s="56">
        <f t="shared" si="52"/>
        <v>0</v>
      </c>
      <c r="BV463" s="50"/>
      <c r="BW463" s="50"/>
      <c r="BX463" s="50"/>
      <c r="BY463" s="50"/>
      <c r="BZ463" s="50"/>
      <c r="CA463" s="50"/>
      <c r="CB463" s="57"/>
      <c r="CC463" s="58">
        <v>1</v>
      </c>
      <c r="CD463" s="58">
        <v>2</v>
      </c>
      <c r="CE463" s="58">
        <v>5</v>
      </c>
      <c r="CF463" s="58">
        <v>10</v>
      </c>
      <c r="CG463" s="58">
        <v>10</v>
      </c>
      <c r="CH463" s="58">
        <v>10</v>
      </c>
      <c r="CI463" s="56"/>
      <c r="CJ463" s="59"/>
      <c r="CK463" s="59"/>
      <c r="CL463" s="59"/>
      <c r="CM463" s="59"/>
      <c r="CN463" s="59"/>
      <c r="CO463" s="59"/>
      <c r="CP463" s="60"/>
      <c r="CQ463" s="61"/>
      <c r="CR463" s="61"/>
      <c r="CS463" s="61"/>
      <c r="CT463" s="61"/>
      <c r="CU463" s="61"/>
      <c r="CV463" s="61"/>
      <c r="CW463" s="62"/>
      <c r="CX463" s="63"/>
      <c r="CY463" s="63"/>
      <c r="CZ463" s="63"/>
      <c r="DA463" s="63"/>
      <c r="DB463" s="63"/>
      <c r="DC463" s="63"/>
      <c r="DD463" s="64"/>
      <c r="DE463" s="65"/>
      <c r="DF463" s="65"/>
      <c r="DG463" s="65"/>
      <c r="DH463" s="65"/>
      <c r="DI463" s="65"/>
      <c r="DJ463" s="65"/>
      <c r="DK463" s="66" t="s">
        <v>1486</v>
      </c>
      <c r="DL463" s="62">
        <v>150</v>
      </c>
      <c r="DM463" s="67">
        <v>150</v>
      </c>
      <c r="DN463" s="67">
        <v>150</v>
      </c>
      <c r="DO463" s="67">
        <v>150</v>
      </c>
      <c r="DP463" s="67">
        <v>150</v>
      </c>
      <c r="DQ463" s="67">
        <v>150</v>
      </c>
      <c r="DR463" s="67">
        <v>150</v>
      </c>
      <c r="DS463" s="68"/>
    </row>
    <row r="464" spans="1:123" x14ac:dyDescent="0.3">
      <c r="A464" s="69" t="s">
        <v>485</v>
      </c>
      <c r="B464" s="69" t="s">
        <v>901</v>
      </c>
      <c r="C464" s="69" t="s">
        <v>1222</v>
      </c>
      <c r="D464" s="69" t="s">
        <v>902</v>
      </c>
      <c r="E464" s="69" t="s">
        <v>1430</v>
      </c>
      <c r="F464" s="69" t="s">
        <v>1516</v>
      </c>
      <c r="G464" s="70" t="s">
        <v>1517</v>
      </c>
      <c r="H464" s="70" t="s">
        <v>838</v>
      </c>
      <c r="I464" s="42">
        <v>20</v>
      </c>
      <c r="J464" s="71">
        <v>20</v>
      </c>
      <c r="K464" s="71">
        <v>20</v>
      </c>
      <c r="L464" s="71">
        <v>20</v>
      </c>
      <c r="M464" s="71">
        <v>20</v>
      </c>
      <c r="N464" s="71">
        <v>20</v>
      </c>
      <c r="O464" s="71">
        <v>20</v>
      </c>
      <c r="P464" s="72">
        <v>0</v>
      </c>
      <c r="Q464" s="45">
        <v>0.6</v>
      </c>
      <c r="R464" s="71">
        <v>0.6</v>
      </c>
      <c r="S464" s="71">
        <v>0.6</v>
      </c>
      <c r="T464" s="71">
        <v>0.6</v>
      </c>
      <c r="U464" s="71">
        <v>0.6</v>
      </c>
      <c r="V464" s="71">
        <v>0.6</v>
      </c>
      <c r="W464" s="71">
        <v>0.6</v>
      </c>
      <c r="X464" s="45">
        <v>0</v>
      </c>
      <c r="Y464" s="71">
        <v>0</v>
      </c>
      <c r="Z464" s="71">
        <v>0</v>
      </c>
      <c r="AA464" s="71">
        <v>0</v>
      </c>
      <c r="AB464" s="71">
        <v>0</v>
      </c>
      <c r="AC464" s="71">
        <v>0</v>
      </c>
      <c r="AD464" s="71">
        <v>0</v>
      </c>
      <c r="AE464" s="44">
        <f>[3]Parameters!$B$38</f>
        <v>0.05</v>
      </c>
      <c r="AF464" s="72">
        <v>0</v>
      </c>
      <c r="AG464" s="72">
        <v>20</v>
      </c>
      <c r="AH464" s="72">
        <v>20</v>
      </c>
      <c r="AI464" s="73">
        <v>1</v>
      </c>
      <c r="AJ464" s="73" t="s">
        <v>839</v>
      </c>
      <c r="AK464" s="73" t="s">
        <v>907</v>
      </c>
      <c r="AL464" s="73"/>
      <c r="AM464" s="74"/>
      <c r="AN464" s="74"/>
      <c r="AO464" s="74"/>
      <c r="AP464" s="74"/>
      <c r="AQ464" s="74"/>
      <c r="AR464" s="74"/>
      <c r="AS464" s="75"/>
      <c r="AT464" s="75"/>
      <c r="AU464" s="75"/>
      <c r="AV464" s="76"/>
      <c r="AW464" s="76"/>
      <c r="AX464" s="76"/>
      <c r="AY464" s="77" t="s">
        <v>841</v>
      </c>
      <c r="AZ464" s="77"/>
      <c r="BA464" s="77"/>
      <c r="BB464" s="77"/>
      <c r="BC464" s="77"/>
      <c r="BD464" s="77"/>
      <c r="BE464" s="77"/>
      <c r="BF464" s="77"/>
      <c r="BG464" s="77"/>
      <c r="BH464" s="78"/>
      <c r="BI464" s="78"/>
      <c r="BJ464" s="78"/>
      <c r="BK464" s="78"/>
      <c r="BL464" s="79"/>
      <c r="BM464" s="80"/>
      <c r="BN464" s="81">
        <v>10</v>
      </c>
      <c r="BO464" s="72">
        <v>5</v>
      </c>
      <c r="BP464" s="72">
        <v>5</v>
      </c>
      <c r="BQ464" s="72"/>
      <c r="BR464" s="72"/>
      <c r="BS464" s="72"/>
      <c r="BT464" s="72"/>
      <c r="BU464" s="56">
        <f t="shared" si="52"/>
        <v>0</v>
      </c>
      <c r="BV464" s="77"/>
      <c r="BW464" s="77"/>
      <c r="BX464" s="77"/>
      <c r="BY464" s="77"/>
      <c r="BZ464" s="77"/>
      <c r="CA464" s="77"/>
      <c r="CB464" s="57">
        <v>30</v>
      </c>
      <c r="CC464" s="82">
        <v>30</v>
      </c>
      <c r="CD464" s="82">
        <v>30</v>
      </c>
      <c r="CE464" s="82">
        <v>30</v>
      </c>
      <c r="CF464" s="82">
        <v>30</v>
      </c>
      <c r="CG464" s="82">
        <v>30</v>
      </c>
      <c r="CH464" s="82">
        <v>30</v>
      </c>
      <c r="CI464" s="56"/>
      <c r="CJ464" s="83"/>
      <c r="CK464" s="83"/>
      <c r="CL464" s="83"/>
      <c r="CM464" s="83"/>
      <c r="CN464" s="83"/>
      <c r="CO464" s="83"/>
      <c r="CP464" s="60"/>
      <c r="CQ464" s="84"/>
      <c r="CR464" s="84"/>
      <c r="CS464" s="84"/>
      <c r="CT464" s="84"/>
      <c r="CU464" s="84"/>
      <c r="CV464" s="84"/>
      <c r="CW464" s="62"/>
      <c r="CX464" s="85"/>
      <c r="CY464" s="85"/>
      <c r="CZ464" s="85"/>
      <c r="DA464" s="85"/>
      <c r="DB464" s="85"/>
      <c r="DC464" s="85"/>
      <c r="DD464" s="64"/>
      <c r="DE464" s="86"/>
      <c r="DF464" s="86"/>
      <c r="DG464" s="86"/>
      <c r="DH464" s="86"/>
      <c r="DI464" s="86"/>
      <c r="DJ464" s="86"/>
      <c r="DK464" s="87"/>
      <c r="DL464" s="62"/>
      <c r="DM464" s="88"/>
      <c r="DN464" s="88"/>
      <c r="DO464" s="88"/>
      <c r="DP464" s="88"/>
      <c r="DQ464" s="88"/>
      <c r="DR464" s="88"/>
      <c r="DS464" s="68"/>
    </row>
    <row r="465" spans="1:123" x14ac:dyDescent="0.3">
      <c r="A465" s="40" t="s">
        <v>486</v>
      </c>
      <c r="B465" s="40" t="s">
        <v>901</v>
      </c>
      <c r="C465" s="40" t="s">
        <v>1222</v>
      </c>
      <c r="D465" s="40" t="s">
        <v>902</v>
      </c>
      <c r="E465" s="40" t="s">
        <v>1430</v>
      </c>
      <c r="F465" s="40" t="s">
        <v>1516</v>
      </c>
      <c r="G465" s="41" t="s">
        <v>1518</v>
      </c>
      <c r="H465" s="41" t="s">
        <v>838</v>
      </c>
      <c r="I465" s="42">
        <v>25</v>
      </c>
      <c r="J465" s="43">
        <v>25</v>
      </c>
      <c r="K465" s="43">
        <v>25</v>
      </c>
      <c r="L465" s="43">
        <v>25</v>
      </c>
      <c r="M465" s="43">
        <v>25</v>
      </c>
      <c r="N465" s="43">
        <v>25</v>
      </c>
      <c r="O465" s="43">
        <v>25</v>
      </c>
      <c r="P465" s="44">
        <v>0</v>
      </c>
      <c r="Q465" s="45">
        <v>0.65999999999999992</v>
      </c>
      <c r="R465" s="43">
        <v>0.65999999999999992</v>
      </c>
      <c r="S465" s="43">
        <v>0.65999999999999992</v>
      </c>
      <c r="T465" s="43">
        <v>0.65999999999999992</v>
      </c>
      <c r="U465" s="43">
        <v>0.65999999999999992</v>
      </c>
      <c r="V465" s="43">
        <v>0.65999999999999992</v>
      </c>
      <c r="W465" s="43">
        <v>0.65999999999999992</v>
      </c>
      <c r="X465" s="45">
        <v>0</v>
      </c>
      <c r="Y465" s="43">
        <v>0</v>
      </c>
      <c r="Z465" s="43">
        <v>0</v>
      </c>
      <c r="AA465" s="43">
        <v>0</v>
      </c>
      <c r="AB465" s="43">
        <v>0</v>
      </c>
      <c r="AC465" s="43">
        <v>0</v>
      </c>
      <c r="AD465" s="43">
        <v>0</v>
      </c>
      <c r="AE465" s="44">
        <f>[3]Parameters!$B$38</f>
        <v>0.05</v>
      </c>
      <c r="AF465" s="44">
        <v>0</v>
      </c>
      <c r="AG465" s="44">
        <v>20</v>
      </c>
      <c r="AH465" s="44">
        <v>20</v>
      </c>
      <c r="AI465" s="46">
        <v>1</v>
      </c>
      <c r="AJ465" s="46" t="s">
        <v>839</v>
      </c>
      <c r="AK465" s="46" t="s">
        <v>907</v>
      </c>
      <c r="AL465" s="46"/>
      <c r="AM465" s="47"/>
      <c r="AN465" s="47"/>
      <c r="AO465" s="47"/>
      <c r="AP465" s="47"/>
      <c r="AQ465" s="47"/>
      <c r="AR465" s="47"/>
      <c r="AS465" s="48"/>
      <c r="AT465" s="48"/>
      <c r="AU465" s="48"/>
      <c r="AV465" s="49"/>
      <c r="AW465" s="49"/>
      <c r="AX465" s="49"/>
      <c r="AY465" s="50" t="s">
        <v>841</v>
      </c>
      <c r="AZ465" s="50"/>
      <c r="BA465" s="50"/>
      <c r="BB465" s="51"/>
      <c r="BC465" s="51"/>
      <c r="BD465" s="51"/>
      <c r="BE465" s="51"/>
      <c r="BF465" s="51"/>
      <c r="BG465" s="51"/>
      <c r="BH465" s="52"/>
      <c r="BI465" s="52"/>
      <c r="BJ465" s="52"/>
      <c r="BK465" s="52"/>
      <c r="BL465" s="53"/>
      <c r="BM465" s="54"/>
      <c r="BN465" s="55">
        <v>0</v>
      </c>
      <c r="BO465" s="44"/>
      <c r="BP465" s="44"/>
      <c r="BQ465" s="44"/>
      <c r="BR465" s="44"/>
      <c r="BS465" s="44"/>
      <c r="BT465" s="44"/>
      <c r="BU465" s="56">
        <f t="shared" si="52"/>
        <v>0</v>
      </c>
      <c r="BV465" s="50"/>
      <c r="BW465" s="50"/>
      <c r="BX465" s="50"/>
      <c r="BY465" s="50"/>
      <c r="BZ465" s="50"/>
      <c r="CA465" s="50"/>
      <c r="CB465" s="57"/>
      <c r="CC465" s="58">
        <v>15</v>
      </c>
      <c r="CD465" s="58">
        <v>30</v>
      </c>
      <c r="CE465" s="58">
        <v>30</v>
      </c>
      <c r="CF465" s="58">
        <v>30</v>
      </c>
      <c r="CG465" s="58">
        <v>30</v>
      </c>
      <c r="CH465" s="58">
        <v>30</v>
      </c>
      <c r="CI465" s="56"/>
      <c r="CJ465" s="59"/>
      <c r="CK465" s="59"/>
      <c r="CL465" s="59"/>
      <c r="CM465" s="59"/>
      <c r="CN465" s="59"/>
      <c r="CO465" s="59"/>
      <c r="CP465" s="60"/>
      <c r="CQ465" s="61"/>
      <c r="CR465" s="61"/>
      <c r="CS465" s="61"/>
      <c r="CT465" s="61"/>
      <c r="CU465" s="61"/>
      <c r="CV465" s="61"/>
      <c r="CW465" s="62"/>
      <c r="CX465" s="63"/>
      <c r="CY465" s="63"/>
      <c r="CZ465" s="63"/>
      <c r="DA465" s="63"/>
      <c r="DB465" s="63"/>
      <c r="DC465" s="63"/>
      <c r="DD465" s="64"/>
      <c r="DE465" s="65"/>
      <c r="DF465" s="65"/>
      <c r="DG465" s="65"/>
      <c r="DH465" s="65"/>
      <c r="DI465" s="65"/>
      <c r="DJ465" s="65"/>
      <c r="DK465" s="66"/>
      <c r="DL465" s="62"/>
      <c r="DM465" s="67"/>
      <c r="DN465" s="67"/>
      <c r="DO465" s="67"/>
      <c r="DP465" s="67"/>
      <c r="DQ465" s="67"/>
      <c r="DR465" s="67"/>
      <c r="DS465" s="68"/>
    </row>
    <row r="466" spans="1:123" x14ac:dyDescent="0.3">
      <c r="A466" s="69" t="s">
        <v>487</v>
      </c>
      <c r="B466" s="69" t="s">
        <v>901</v>
      </c>
      <c r="C466" s="69" t="s">
        <v>1222</v>
      </c>
      <c r="D466" s="69" t="s">
        <v>902</v>
      </c>
      <c r="E466" s="69" t="s">
        <v>1430</v>
      </c>
      <c r="F466" s="69" t="s">
        <v>1516</v>
      </c>
      <c r="G466" s="70" t="s">
        <v>1519</v>
      </c>
      <c r="H466" s="70" t="s">
        <v>838</v>
      </c>
      <c r="I466" s="42">
        <v>100</v>
      </c>
      <c r="J466" s="71">
        <v>100</v>
      </c>
      <c r="K466" s="71">
        <v>100</v>
      </c>
      <c r="L466" s="71">
        <v>100</v>
      </c>
      <c r="M466" s="71">
        <v>100</v>
      </c>
      <c r="N466" s="71">
        <v>100</v>
      </c>
      <c r="O466" s="71">
        <v>100</v>
      </c>
      <c r="P466" s="72">
        <v>0</v>
      </c>
      <c r="Q466" s="45">
        <v>3</v>
      </c>
      <c r="R466" s="71">
        <v>3</v>
      </c>
      <c r="S466" s="71">
        <v>3</v>
      </c>
      <c r="T466" s="71">
        <v>3</v>
      </c>
      <c r="U466" s="71">
        <v>3</v>
      </c>
      <c r="V466" s="71">
        <v>3</v>
      </c>
      <c r="W466" s="71">
        <v>3</v>
      </c>
      <c r="X466" s="45">
        <v>0</v>
      </c>
      <c r="Y466" s="71">
        <v>0</v>
      </c>
      <c r="Z466" s="71">
        <v>0</v>
      </c>
      <c r="AA466" s="71">
        <v>0</v>
      </c>
      <c r="AB466" s="71">
        <v>0</v>
      </c>
      <c r="AC466" s="71">
        <v>0</v>
      </c>
      <c r="AD466" s="71">
        <v>0</v>
      </c>
      <c r="AE466" s="44">
        <f>[3]Parameters!$B$38</f>
        <v>0.05</v>
      </c>
      <c r="AF466" s="72">
        <v>0</v>
      </c>
      <c r="AG466" s="72">
        <v>20</v>
      </c>
      <c r="AH466" s="72">
        <v>20</v>
      </c>
      <c r="AI466" s="73">
        <v>1</v>
      </c>
      <c r="AJ466" s="73" t="s">
        <v>839</v>
      </c>
      <c r="AK466" s="73" t="s">
        <v>907</v>
      </c>
      <c r="AL466" s="73"/>
      <c r="AM466" s="74"/>
      <c r="AN466" s="74"/>
      <c r="AO466" s="74"/>
      <c r="AP466" s="74"/>
      <c r="AQ466" s="74"/>
      <c r="AR466" s="74"/>
      <c r="AS466" s="75"/>
      <c r="AT466" s="75"/>
      <c r="AU466" s="75"/>
      <c r="AV466" s="76"/>
      <c r="AW466" s="76"/>
      <c r="AX466" s="76"/>
      <c r="AY466" s="77" t="s">
        <v>841</v>
      </c>
      <c r="AZ466" s="77"/>
      <c r="BA466" s="77"/>
      <c r="BB466" s="77"/>
      <c r="BC466" s="77"/>
      <c r="BD466" s="77"/>
      <c r="BE466" s="77"/>
      <c r="BF466" s="77"/>
      <c r="BG466" s="77"/>
      <c r="BH466" s="78"/>
      <c r="BI466" s="78"/>
      <c r="BJ466" s="78"/>
      <c r="BK466" s="78"/>
      <c r="BL466" s="79"/>
      <c r="BM466" s="80"/>
      <c r="BN466" s="81">
        <v>0</v>
      </c>
      <c r="BO466" s="72"/>
      <c r="BP466" s="72"/>
      <c r="BQ466" s="72"/>
      <c r="BR466" s="72"/>
      <c r="BS466" s="72"/>
      <c r="BT466" s="72"/>
      <c r="BU466" s="56">
        <f t="shared" si="52"/>
        <v>0</v>
      </c>
      <c r="BV466" s="77"/>
      <c r="BW466" s="77"/>
      <c r="BX466" s="77"/>
      <c r="BY466" s="77"/>
      <c r="BZ466" s="77"/>
      <c r="CA466" s="77"/>
      <c r="CB466" s="57"/>
      <c r="CC466" s="82">
        <v>15</v>
      </c>
      <c r="CD466" s="82">
        <v>30</v>
      </c>
      <c r="CE466" s="82">
        <v>30</v>
      </c>
      <c r="CF466" s="82">
        <v>30</v>
      </c>
      <c r="CG466" s="82">
        <v>30</v>
      </c>
      <c r="CH466" s="82">
        <v>30</v>
      </c>
      <c r="CI466" s="56"/>
      <c r="CJ466" s="83"/>
      <c r="CK466" s="83"/>
      <c r="CL466" s="83"/>
      <c r="CM466" s="83"/>
      <c r="CN466" s="83"/>
      <c r="CO466" s="83"/>
      <c r="CP466" s="60"/>
      <c r="CQ466" s="84"/>
      <c r="CR466" s="84"/>
      <c r="CS466" s="84"/>
      <c r="CT466" s="84"/>
      <c r="CU466" s="84"/>
      <c r="CV466" s="84"/>
      <c r="CW466" s="62"/>
      <c r="CX466" s="85"/>
      <c r="CY466" s="85"/>
      <c r="CZ466" s="85"/>
      <c r="DA466" s="85"/>
      <c r="DB466" s="85"/>
      <c r="DC466" s="85"/>
      <c r="DD466" s="64"/>
      <c r="DE466" s="86"/>
      <c r="DF466" s="86"/>
      <c r="DG466" s="86"/>
      <c r="DH466" s="86"/>
      <c r="DI466" s="86"/>
      <c r="DJ466" s="86"/>
      <c r="DK466" s="87"/>
      <c r="DL466" s="62"/>
      <c r="DM466" s="88"/>
      <c r="DN466" s="88"/>
      <c r="DO466" s="88"/>
      <c r="DP466" s="88"/>
      <c r="DQ466" s="88"/>
      <c r="DR466" s="88"/>
      <c r="DS466" s="68"/>
    </row>
    <row r="467" spans="1:123" x14ac:dyDescent="0.3">
      <c r="A467" s="40" t="s">
        <v>488</v>
      </c>
      <c r="B467" s="40" t="s">
        <v>901</v>
      </c>
      <c r="C467" s="40" t="s">
        <v>1222</v>
      </c>
      <c r="D467" s="40" t="s">
        <v>902</v>
      </c>
      <c r="E467" s="40" t="s">
        <v>1430</v>
      </c>
      <c r="F467" s="40" t="s">
        <v>1516</v>
      </c>
      <c r="G467" s="41" t="s">
        <v>1520</v>
      </c>
      <c r="H467" s="41" t="s">
        <v>838</v>
      </c>
      <c r="I467" s="42">
        <v>120</v>
      </c>
      <c r="J467" s="43">
        <v>120</v>
      </c>
      <c r="K467" s="43">
        <v>120</v>
      </c>
      <c r="L467" s="43">
        <v>120</v>
      </c>
      <c r="M467" s="43">
        <v>120</v>
      </c>
      <c r="N467" s="43">
        <v>120</v>
      </c>
      <c r="O467" s="43">
        <v>120</v>
      </c>
      <c r="P467" s="44">
        <v>0</v>
      </c>
      <c r="Q467" s="45">
        <v>4</v>
      </c>
      <c r="R467" s="43">
        <v>4</v>
      </c>
      <c r="S467" s="43">
        <v>4</v>
      </c>
      <c r="T467" s="43">
        <v>4</v>
      </c>
      <c r="U467" s="43">
        <v>4</v>
      </c>
      <c r="V467" s="43">
        <v>4</v>
      </c>
      <c r="W467" s="43">
        <v>4</v>
      </c>
      <c r="X467" s="45">
        <v>0</v>
      </c>
      <c r="Y467" s="43">
        <v>0</v>
      </c>
      <c r="Z467" s="43">
        <v>0</v>
      </c>
      <c r="AA467" s="43">
        <v>0</v>
      </c>
      <c r="AB467" s="43">
        <v>0</v>
      </c>
      <c r="AC467" s="43">
        <v>0</v>
      </c>
      <c r="AD467" s="43">
        <v>0</v>
      </c>
      <c r="AE467" s="44">
        <f>[3]Parameters!$B$38</f>
        <v>0.05</v>
      </c>
      <c r="AF467" s="44">
        <v>0</v>
      </c>
      <c r="AG467" s="44">
        <v>20</v>
      </c>
      <c r="AH467" s="44">
        <v>20</v>
      </c>
      <c r="AI467" s="46">
        <v>1</v>
      </c>
      <c r="AJ467" s="46" t="s">
        <v>839</v>
      </c>
      <c r="AK467" s="46" t="s">
        <v>907</v>
      </c>
      <c r="AL467" s="46"/>
      <c r="AM467" s="47"/>
      <c r="AN467" s="47"/>
      <c r="AO467" s="47"/>
      <c r="AP467" s="47"/>
      <c r="AQ467" s="47"/>
      <c r="AR467" s="47"/>
      <c r="AS467" s="48"/>
      <c r="AT467" s="48"/>
      <c r="AU467" s="48"/>
      <c r="AV467" s="49"/>
      <c r="AW467" s="49"/>
      <c r="AX467" s="49"/>
      <c r="AY467" s="50" t="s">
        <v>841</v>
      </c>
      <c r="AZ467" s="50"/>
      <c r="BA467" s="50"/>
      <c r="BB467" s="51"/>
      <c r="BC467" s="51"/>
      <c r="BD467" s="51"/>
      <c r="BE467" s="51"/>
      <c r="BF467" s="51"/>
      <c r="BG467" s="51"/>
      <c r="BH467" s="52"/>
      <c r="BI467" s="52"/>
      <c r="BJ467" s="52"/>
      <c r="BK467" s="52"/>
      <c r="BL467" s="53"/>
      <c r="BM467" s="54"/>
      <c r="BN467" s="55">
        <v>0</v>
      </c>
      <c r="BO467" s="44"/>
      <c r="BP467" s="44"/>
      <c r="BQ467" s="44"/>
      <c r="BR467" s="44"/>
      <c r="BS467" s="44"/>
      <c r="BT467" s="44"/>
      <c r="BU467" s="56">
        <f t="shared" si="52"/>
        <v>0</v>
      </c>
      <c r="BV467" s="50"/>
      <c r="BW467" s="50"/>
      <c r="BX467" s="50"/>
      <c r="BY467" s="50"/>
      <c r="BZ467" s="50"/>
      <c r="CA467" s="50"/>
      <c r="CB467" s="57"/>
      <c r="CC467" s="58">
        <v>15</v>
      </c>
      <c r="CD467" s="58">
        <v>30</v>
      </c>
      <c r="CE467" s="58">
        <v>30</v>
      </c>
      <c r="CF467" s="58">
        <v>30</v>
      </c>
      <c r="CG467" s="58">
        <v>30</v>
      </c>
      <c r="CH467" s="58">
        <v>30</v>
      </c>
      <c r="CI467" s="56"/>
      <c r="CJ467" s="59"/>
      <c r="CK467" s="59"/>
      <c r="CL467" s="59"/>
      <c r="CM467" s="59"/>
      <c r="CN467" s="59"/>
      <c r="CO467" s="59"/>
      <c r="CP467" s="60"/>
      <c r="CQ467" s="61"/>
      <c r="CR467" s="61"/>
      <c r="CS467" s="61"/>
      <c r="CT467" s="61"/>
      <c r="CU467" s="61"/>
      <c r="CV467" s="61"/>
      <c r="CW467" s="62"/>
      <c r="CX467" s="63"/>
      <c r="CY467" s="63"/>
      <c r="CZ467" s="63"/>
      <c r="DA467" s="63"/>
      <c r="DB467" s="63"/>
      <c r="DC467" s="63"/>
      <c r="DD467" s="64"/>
      <c r="DE467" s="65"/>
      <c r="DF467" s="65"/>
      <c r="DG467" s="65"/>
      <c r="DH467" s="65"/>
      <c r="DI467" s="65"/>
      <c r="DJ467" s="65"/>
      <c r="DK467" s="66"/>
      <c r="DL467" s="62"/>
      <c r="DM467" s="67"/>
      <c r="DN467" s="67"/>
      <c r="DO467" s="67"/>
      <c r="DP467" s="67"/>
      <c r="DQ467" s="67"/>
      <c r="DR467" s="67"/>
      <c r="DS467" s="68"/>
    </row>
    <row r="468" spans="1:123" x14ac:dyDescent="0.3">
      <c r="A468" s="69" t="s">
        <v>489</v>
      </c>
      <c r="B468" s="69" t="s">
        <v>901</v>
      </c>
      <c r="C468" s="69" t="s">
        <v>1222</v>
      </c>
      <c r="D468" s="69" t="s">
        <v>902</v>
      </c>
      <c r="E468" s="69" t="s">
        <v>1430</v>
      </c>
      <c r="F468" s="69" t="s">
        <v>1516</v>
      </c>
      <c r="G468" s="70" t="s">
        <v>1521</v>
      </c>
      <c r="H468" s="70" t="s">
        <v>838</v>
      </c>
      <c r="I468" s="42">
        <v>50</v>
      </c>
      <c r="J468" s="71">
        <v>47</v>
      </c>
      <c r="K468" s="71">
        <v>44</v>
      </c>
      <c r="L468" s="71">
        <v>41</v>
      </c>
      <c r="M468" s="71">
        <v>38</v>
      </c>
      <c r="N468" s="71">
        <v>35</v>
      </c>
      <c r="O468" s="71">
        <v>32</v>
      </c>
      <c r="P468" s="72">
        <v>0</v>
      </c>
      <c r="Q468" s="45">
        <v>0.65999999999999992</v>
      </c>
      <c r="R468" s="71">
        <v>0.65999999999999992</v>
      </c>
      <c r="S468" s="71">
        <v>0.65999999999999992</v>
      </c>
      <c r="T468" s="71">
        <v>0.65999999999999992</v>
      </c>
      <c r="U468" s="71">
        <v>0.65999999999999992</v>
      </c>
      <c r="V468" s="71">
        <v>0.65999999999999992</v>
      </c>
      <c r="W468" s="71">
        <v>0.65999999999999992</v>
      </c>
      <c r="X468" s="45">
        <v>0</v>
      </c>
      <c r="Y468" s="71">
        <v>0</v>
      </c>
      <c r="Z468" s="71">
        <v>0</v>
      </c>
      <c r="AA468" s="71">
        <v>0</v>
      </c>
      <c r="AB468" s="71">
        <v>0</v>
      </c>
      <c r="AC468" s="71">
        <v>0</v>
      </c>
      <c r="AD468" s="71">
        <v>0</v>
      </c>
      <c r="AE468" s="44">
        <f>[3]Parameters!$B$38</f>
        <v>0.05</v>
      </c>
      <c r="AF468" s="72">
        <v>0</v>
      </c>
      <c r="AG468" s="72">
        <v>20</v>
      </c>
      <c r="AH468" s="72">
        <v>20</v>
      </c>
      <c r="AI468" s="73">
        <v>1</v>
      </c>
      <c r="AJ468" s="73" t="s">
        <v>839</v>
      </c>
      <c r="AK468" s="73" t="s">
        <v>907</v>
      </c>
      <c r="AL468" s="73"/>
      <c r="AM468" s="74"/>
      <c r="AN468" s="74"/>
      <c r="AO468" s="74"/>
      <c r="AP468" s="74"/>
      <c r="AQ468" s="74"/>
      <c r="AR468" s="74"/>
      <c r="AS468" s="75"/>
      <c r="AT468" s="75"/>
      <c r="AU468" s="75"/>
      <c r="AV468" s="76"/>
      <c r="AW468" s="76"/>
      <c r="AX468" s="76"/>
      <c r="AY468" s="77" t="s">
        <v>841</v>
      </c>
      <c r="AZ468" s="77"/>
      <c r="BA468" s="77"/>
      <c r="BB468" s="77"/>
      <c r="BC468" s="77"/>
      <c r="BD468" s="77"/>
      <c r="BE468" s="77"/>
      <c r="BF468" s="77"/>
      <c r="BG468" s="77"/>
      <c r="BH468" s="78"/>
      <c r="BI468" s="78"/>
      <c r="BJ468" s="78"/>
      <c r="BK468" s="78"/>
      <c r="BL468" s="79"/>
      <c r="BM468" s="80"/>
      <c r="BN468" s="81">
        <v>0</v>
      </c>
      <c r="BO468" s="72"/>
      <c r="BP468" s="72"/>
      <c r="BQ468" s="72"/>
      <c r="BR468" s="72"/>
      <c r="BS468" s="72"/>
      <c r="BT468" s="72"/>
      <c r="BU468" s="56">
        <f t="shared" si="52"/>
        <v>0</v>
      </c>
      <c r="BV468" s="77"/>
      <c r="BW468" s="77"/>
      <c r="BX468" s="77"/>
      <c r="BY468" s="77"/>
      <c r="BZ468" s="77"/>
      <c r="CA468" s="77"/>
      <c r="CB468" s="57">
        <v>15</v>
      </c>
      <c r="CC468" s="82">
        <v>15</v>
      </c>
      <c r="CD468" s="82">
        <v>30</v>
      </c>
      <c r="CE468" s="82">
        <v>30</v>
      </c>
      <c r="CF468" s="82">
        <v>30</v>
      </c>
      <c r="CG468" s="82">
        <v>30</v>
      </c>
      <c r="CH468" s="82">
        <v>30</v>
      </c>
      <c r="CI468" s="56"/>
      <c r="CJ468" s="83"/>
      <c r="CK468" s="83"/>
      <c r="CL468" s="83"/>
      <c r="CM468" s="83"/>
      <c r="CN468" s="83"/>
      <c r="CO468" s="83"/>
      <c r="CP468" s="60"/>
      <c r="CQ468" s="84"/>
      <c r="CR468" s="84"/>
      <c r="CS468" s="84"/>
      <c r="CT468" s="84"/>
      <c r="CU468" s="84"/>
      <c r="CV468" s="84"/>
      <c r="CW468" s="62"/>
      <c r="CX468" s="85"/>
      <c r="CY468" s="85"/>
      <c r="CZ468" s="85"/>
      <c r="DA468" s="85"/>
      <c r="DB468" s="85"/>
      <c r="DC468" s="85"/>
      <c r="DD468" s="64"/>
      <c r="DE468" s="86"/>
      <c r="DF468" s="86"/>
      <c r="DG468" s="86"/>
      <c r="DH468" s="86"/>
      <c r="DI468" s="86"/>
      <c r="DJ468" s="86"/>
      <c r="DK468" s="87"/>
      <c r="DL468" s="62"/>
      <c r="DM468" s="88"/>
      <c r="DN468" s="88"/>
      <c r="DO468" s="88"/>
      <c r="DP468" s="88"/>
      <c r="DQ468" s="88"/>
      <c r="DR468" s="88"/>
      <c r="DS468" s="68"/>
    </row>
    <row r="469" spans="1:123" x14ac:dyDescent="0.3">
      <c r="A469" s="40" t="s">
        <v>490</v>
      </c>
      <c r="B469" s="40" t="s">
        <v>901</v>
      </c>
      <c r="C469" s="40" t="s">
        <v>1222</v>
      </c>
      <c r="D469" s="40" t="s">
        <v>902</v>
      </c>
      <c r="E469" s="40" t="s">
        <v>1430</v>
      </c>
      <c r="F469" s="40" t="s">
        <v>1516</v>
      </c>
      <c r="G469" s="41" t="s">
        <v>1522</v>
      </c>
      <c r="H469" s="41" t="s">
        <v>838</v>
      </c>
      <c r="I469" s="42">
        <v>35</v>
      </c>
      <c r="J469" s="43">
        <v>35</v>
      </c>
      <c r="K469" s="43">
        <v>35</v>
      </c>
      <c r="L469" s="43">
        <v>35</v>
      </c>
      <c r="M469" s="43">
        <v>35</v>
      </c>
      <c r="N469" s="43">
        <v>35</v>
      </c>
      <c r="O469" s="43">
        <v>35</v>
      </c>
      <c r="P469" s="44">
        <v>0</v>
      </c>
      <c r="Q469" s="45">
        <v>1.05</v>
      </c>
      <c r="R469" s="43">
        <v>1.05</v>
      </c>
      <c r="S469" s="43">
        <v>1.05</v>
      </c>
      <c r="T469" s="43">
        <v>1.05</v>
      </c>
      <c r="U469" s="43">
        <v>1.05</v>
      </c>
      <c r="V469" s="43">
        <v>1.05</v>
      </c>
      <c r="W469" s="43">
        <v>1.05</v>
      </c>
      <c r="X469" s="45">
        <v>0</v>
      </c>
      <c r="Y469" s="43">
        <v>0</v>
      </c>
      <c r="Z469" s="43">
        <v>0</v>
      </c>
      <c r="AA469" s="43">
        <v>0</v>
      </c>
      <c r="AB469" s="43">
        <v>0</v>
      </c>
      <c r="AC469" s="43">
        <v>0</v>
      </c>
      <c r="AD469" s="43">
        <v>0</v>
      </c>
      <c r="AE469" s="44">
        <f>[3]Parameters!$B$38</f>
        <v>0.05</v>
      </c>
      <c r="AF469" s="44">
        <v>0</v>
      </c>
      <c r="AG469" s="44">
        <v>20</v>
      </c>
      <c r="AH469" s="44">
        <v>20</v>
      </c>
      <c r="AI469" s="46">
        <v>1</v>
      </c>
      <c r="AJ469" s="46" t="s">
        <v>839</v>
      </c>
      <c r="AK469" s="46" t="s">
        <v>907</v>
      </c>
      <c r="AL469" s="46"/>
      <c r="AM469" s="47"/>
      <c r="AN469" s="47"/>
      <c r="AO469" s="47"/>
      <c r="AP469" s="47"/>
      <c r="AQ469" s="47"/>
      <c r="AR469" s="47"/>
      <c r="AS469" s="48"/>
      <c r="AT469" s="48"/>
      <c r="AU469" s="48"/>
      <c r="AV469" s="49"/>
      <c r="AW469" s="49"/>
      <c r="AX469" s="49"/>
      <c r="AY469" s="50" t="s">
        <v>841</v>
      </c>
      <c r="AZ469" s="50"/>
      <c r="BA469" s="50"/>
      <c r="BB469" s="51"/>
      <c r="BC469" s="51"/>
      <c r="BD469" s="51"/>
      <c r="BE469" s="51"/>
      <c r="BF469" s="51"/>
      <c r="BG469" s="51"/>
      <c r="BH469" s="52"/>
      <c r="BI469" s="52"/>
      <c r="BJ469" s="52"/>
      <c r="BK469" s="52"/>
      <c r="BL469" s="53"/>
      <c r="BM469" s="54"/>
      <c r="BN469" s="55">
        <v>0</v>
      </c>
      <c r="BO469" s="44"/>
      <c r="BP469" s="44"/>
      <c r="BQ469" s="44"/>
      <c r="BR469" s="44"/>
      <c r="BS469" s="44"/>
      <c r="BT469" s="44"/>
      <c r="BU469" s="56">
        <f t="shared" si="52"/>
        <v>0</v>
      </c>
      <c r="BV469" s="50"/>
      <c r="BW469" s="50"/>
      <c r="BX469" s="50"/>
      <c r="BY469" s="50"/>
      <c r="BZ469" s="50"/>
      <c r="CA469" s="50"/>
      <c r="CB469" s="57"/>
      <c r="CC469" s="58">
        <v>15</v>
      </c>
      <c r="CD469" s="58">
        <v>30</v>
      </c>
      <c r="CE469" s="58">
        <v>30</v>
      </c>
      <c r="CF469" s="58">
        <v>30</v>
      </c>
      <c r="CG469" s="58">
        <v>30</v>
      </c>
      <c r="CH469" s="58">
        <v>30</v>
      </c>
      <c r="CI469" s="56"/>
      <c r="CJ469" s="59"/>
      <c r="CK469" s="59"/>
      <c r="CL469" s="59"/>
      <c r="CM469" s="59"/>
      <c r="CN469" s="59"/>
      <c r="CO469" s="59"/>
      <c r="CP469" s="60"/>
      <c r="CQ469" s="61"/>
      <c r="CR469" s="61"/>
      <c r="CS469" s="61"/>
      <c r="CT469" s="61"/>
      <c r="CU469" s="61"/>
      <c r="CV469" s="61"/>
      <c r="CW469" s="62"/>
      <c r="CX469" s="63"/>
      <c r="CY469" s="63"/>
      <c r="CZ469" s="63"/>
      <c r="DA469" s="63"/>
      <c r="DB469" s="63"/>
      <c r="DC469" s="63"/>
      <c r="DD469" s="64"/>
      <c r="DE469" s="65"/>
      <c r="DF469" s="65"/>
      <c r="DG469" s="65"/>
      <c r="DH469" s="65"/>
      <c r="DI469" s="65"/>
      <c r="DJ469" s="65"/>
      <c r="DK469" s="66"/>
      <c r="DL469" s="62"/>
      <c r="DM469" s="67"/>
      <c r="DN469" s="67"/>
      <c r="DO469" s="67"/>
      <c r="DP469" s="67"/>
      <c r="DQ469" s="67"/>
      <c r="DR469" s="67"/>
      <c r="DS469" s="68"/>
    </row>
    <row r="470" spans="1:123" x14ac:dyDescent="0.3">
      <c r="A470" s="178" t="s">
        <v>491</v>
      </c>
      <c r="B470" s="178" t="s">
        <v>901</v>
      </c>
      <c r="C470" s="178" t="s">
        <v>975</v>
      </c>
      <c r="D470" s="178" t="s">
        <v>1523</v>
      </c>
      <c r="E470" s="178" t="s">
        <v>1524</v>
      </c>
      <c r="F470" s="178" t="s">
        <v>1525</v>
      </c>
      <c r="G470" s="179" t="s">
        <v>1526</v>
      </c>
      <c r="H470" s="180" t="s">
        <v>838</v>
      </c>
      <c r="I470" s="42">
        <v>0</v>
      </c>
      <c r="J470" s="71">
        <v>0</v>
      </c>
      <c r="K470" s="71">
        <v>0</v>
      </c>
      <c r="L470" s="71">
        <v>0</v>
      </c>
      <c r="M470" s="71">
        <v>0</v>
      </c>
      <c r="N470" s="71">
        <v>0</v>
      </c>
      <c r="O470" s="71">
        <v>0</v>
      </c>
      <c r="P470" s="72">
        <v>0</v>
      </c>
      <c r="Q470" s="45">
        <v>0</v>
      </c>
      <c r="R470" s="71">
        <v>0</v>
      </c>
      <c r="S470" s="71">
        <v>0</v>
      </c>
      <c r="T470" s="71">
        <v>0</v>
      </c>
      <c r="U470" s="71">
        <v>0</v>
      </c>
      <c r="V470" s="71">
        <v>0</v>
      </c>
      <c r="W470" s="71">
        <v>0</v>
      </c>
      <c r="X470" s="45">
        <f>1.3*X548</f>
        <v>17.537000000000003</v>
      </c>
      <c r="Y470" s="181">
        <f t="shared" ref="Y470:AD470" si="56">1.3*Y548</f>
        <v>17.537000000000003</v>
      </c>
      <c r="Z470" s="181">
        <f t="shared" si="56"/>
        <v>17.537000000000003</v>
      </c>
      <c r="AA470" s="181">
        <f t="shared" si="56"/>
        <v>18.746000000000002</v>
      </c>
      <c r="AB470" s="181">
        <f t="shared" si="56"/>
        <v>19.955000000000002</v>
      </c>
      <c r="AC470" s="181">
        <f t="shared" si="56"/>
        <v>19.955000000000002</v>
      </c>
      <c r="AD470" s="181">
        <f t="shared" si="56"/>
        <v>19.955000000000002</v>
      </c>
      <c r="AE470" s="44">
        <f>[3]Parameters!$B$38</f>
        <v>0.05</v>
      </c>
      <c r="AF470" s="72">
        <v>0</v>
      </c>
      <c r="AG470" s="72">
        <v>1</v>
      </c>
      <c r="AH470" s="72">
        <v>1</v>
      </c>
      <c r="AI470" s="73">
        <v>1</v>
      </c>
      <c r="AJ470" s="73" t="s">
        <v>839</v>
      </c>
      <c r="AK470" s="73" t="s">
        <v>907</v>
      </c>
      <c r="AL470" s="73"/>
      <c r="AM470" s="74"/>
      <c r="AN470" s="74"/>
      <c r="AO470" s="74"/>
      <c r="AP470" s="74"/>
      <c r="AQ470" s="74"/>
      <c r="AR470" s="74"/>
      <c r="AS470" s="75"/>
      <c r="AT470" s="75"/>
      <c r="AU470" s="75"/>
      <c r="AV470" s="76"/>
      <c r="AW470" s="76"/>
      <c r="AX470" s="76"/>
      <c r="AY470" s="77" t="s">
        <v>841</v>
      </c>
      <c r="AZ470" s="77"/>
      <c r="BA470" s="77"/>
      <c r="BB470" s="77"/>
      <c r="BC470" s="77"/>
      <c r="BD470" s="77"/>
      <c r="BE470" s="77"/>
      <c r="BF470" s="77"/>
      <c r="BG470" s="77"/>
      <c r="BH470" s="78"/>
      <c r="BI470" s="78"/>
      <c r="BJ470" s="78"/>
      <c r="BK470" s="78"/>
      <c r="BL470" s="79"/>
      <c r="BM470" s="80"/>
      <c r="BN470" s="81"/>
      <c r="BO470" s="72"/>
      <c r="BP470" s="72"/>
      <c r="BQ470" s="72"/>
      <c r="BR470" s="72"/>
      <c r="BS470" s="72"/>
      <c r="BT470" s="72"/>
      <c r="BU470" s="56">
        <f t="shared" si="52"/>
        <v>0</v>
      </c>
      <c r="BV470" s="77"/>
      <c r="BW470" s="77"/>
      <c r="BX470" s="77"/>
      <c r="BY470" s="77"/>
      <c r="BZ470" s="77"/>
      <c r="CA470" s="77"/>
      <c r="CB470" s="57">
        <v>300</v>
      </c>
      <c r="CC470" s="82">
        <v>300</v>
      </c>
      <c r="CD470" s="82">
        <v>300</v>
      </c>
      <c r="CE470" s="82">
        <v>300</v>
      </c>
      <c r="CF470" s="82">
        <v>300</v>
      </c>
      <c r="CG470" s="82">
        <v>300</v>
      </c>
      <c r="CH470" s="82">
        <v>300</v>
      </c>
      <c r="CI470" s="56"/>
      <c r="CJ470" s="83"/>
      <c r="CK470" s="83"/>
      <c r="CL470" s="83"/>
      <c r="CM470" s="83"/>
      <c r="CN470" s="83"/>
      <c r="CO470" s="83"/>
      <c r="CP470" s="60"/>
      <c r="CQ470" s="84"/>
      <c r="CR470" s="84"/>
      <c r="CS470" s="84"/>
      <c r="CT470" s="84"/>
      <c r="CU470" s="84"/>
      <c r="CV470" s="84"/>
      <c r="CW470" s="62"/>
      <c r="CX470" s="85"/>
      <c r="CY470" s="85"/>
      <c r="CZ470" s="85"/>
      <c r="DA470" s="85"/>
      <c r="DB470" s="85"/>
      <c r="DC470" s="85"/>
      <c r="DD470" s="64"/>
      <c r="DE470" s="86"/>
      <c r="DF470" s="86"/>
      <c r="DG470" s="86"/>
      <c r="DH470" s="86"/>
      <c r="DI470" s="86"/>
      <c r="DJ470" s="86"/>
      <c r="DK470" s="87" t="s">
        <v>1266</v>
      </c>
      <c r="DL470" s="62">
        <v>300</v>
      </c>
      <c r="DM470" s="88">
        <v>300</v>
      </c>
      <c r="DN470" s="88">
        <v>300</v>
      </c>
      <c r="DO470" s="88">
        <v>300</v>
      </c>
      <c r="DP470" s="88">
        <v>300</v>
      </c>
      <c r="DQ470" s="88">
        <v>300</v>
      </c>
      <c r="DR470" s="88">
        <v>300</v>
      </c>
      <c r="DS470" s="68"/>
    </row>
    <row r="471" spans="1:123" x14ac:dyDescent="0.3">
      <c r="A471" s="182" t="s">
        <v>492</v>
      </c>
      <c r="B471" s="182" t="s">
        <v>901</v>
      </c>
      <c r="C471" s="182" t="s">
        <v>975</v>
      </c>
      <c r="D471" s="182" t="s">
        <v>1523</v>
      </c>
      <c r="E471" s="182" t="s">
        <v>1524</v>
      </c>
      <c r="F471" s="182" t="s">
        <v>1527</v>
      </c>
      <c r="G471" s="179" t="s">
        <v>1528</v>
      </c>
      <c r="H471" s="183" t="s">
        <v>838</v>
      </c>
      <c r="I471" s="42">
        <v>0</v>
      </c>
      <c r="J471" s="43">
        <v>0</v>
      </c>
      <c r="K471" s="43">
        <v>0</v>
      </c>
      <c r="L471" s="43">
        <v>0</v>
      </c>
      <c r="M471" s="43">
        <v>0</v>
      </c>
      <c r="N471" s="43">
        <v>0</v>
      </c>
      <c r="O471" s="43">
        <v>0</v>
      </c>
      <c r="P471" s="44">
        <v>0</v>
      </c>
      <c r="Q471" s="45">
        <v>0</v>
      </c>
      <c r="R471" s="43">
        <v>0</v>
      </c>
      <c r="S471" s="43">
        <v>0</v>
      </c>
      <c r="T471" s="43">
        <v>0</v>
      </c>
      <c r="U471" s="43">
        <v>0</v>
      </c>
      <c r="V471" s="43">
        <v>0</v>
      </c>
      <c r="W471" s="43">
        <v>0</v>
      </c>
      <c r="X471" s="45">
        <v>25.3</v>
      </c>
      <c r="Y471" s="181">
        <v>25.3</v>
      </c>
      <c r="Z471" s="181">
        <v>25.3</v>
      </c>
      <c r="AA471" s="181">
        <v>25.3</v>
      </c>
      <c r="AB471" s="181">
        <v>25.3</v>
      </c>
      <c r="AC471" s="181">
        <v>25.3</v>
      </c>
      <c r="AD471" s="181">
        <v>25.3</v>
      </c>
      <c r="AE471" s="44">
        <f>[3]Parameters!$B$38</f>
        <v>0.05</v>
      </c>
      <c r="AF471" s="44">
        <v>0</v>
      </c>
      <c r="AG471" s="44">
        <v>1</v>
      </c>
      <c r="AH471" s="44">
        <v>1</v>
      </c>
      <c r="AI471" s="46">
        <v>1</v>
      </c>
      <c r="AJ471" s="46" t="s">
        <v>839</v>
      </c>
      <c r="AK471" s="46" t="s">
        <v>907</v>
      </c>
      <c r="AL471" s="46"/>
      <c r="AM471" s="47"/>
      <c r="AN471" s="47"/>
      <c r="AO471" s="47"/>
      <c r="AP471" s="47"/>
      <c r="AQ471" s="47"/>
      <c r="AR471" s="47"/>
      <c r="AS471" s="48"/>
      <c r="AT471" s="48"/>
      <c r="AU471" s="48"/>
      <c r="AV471" s="49"/>
      <c r="AW471" s="49"/>
      <c r="AX471" s="49"/>
      <c r="AY471" s="50" t="s">
        <v>841</v>
      </c>
      <c r="AZ471" s="50"/>
      <c r="BA471" s="50"/>
      <c r="BB471" s="51"/>
      <c r="BC471" s="51"/>
      <c r="BD471" s="51"/>
      <c r="BE471" s="51"/>
      <c r="BF471" s="51"/>
      <c r="BG471" s="51"/>
      <c r="BH471" s="52"/>
      <c r="BI471" s="52"/>
      <c r="BJ471" s="52"/>
      <c r="BK471" s="52"/>
      <c r="BL471" s="53"/>
      <c r="BM471" s="54"/>
      <c r="BN471" s="55"/>
      <c r="BO471" s="44"/>
      <c r="BP471" s="44"/>
      <c r="BQ471" s="44"/>
      <c r="BR471" s="44"/>
      <c r="BS471" s="44"/>
      <c r="BT471" s="44"/>
      <c r="BU471" s="56">
        <f t="shared" si="52"/>
        <v>0</v>
      </c>
      <c r="BV471" s="50"/>
      <c r="BW471" s="50"/>
      <c r="BX471" s="50"/>
      <c r="BY471" s="50"/>
      <c r="BZ471" s="50"/>
      <c r="CA471" s="50"/>
      <c r="CB471" s="57">
        <v>779</v>
      </c>
      <c r="CC471" s="90">
        <v>779</v>
      </c>
      <c r="CD471" s="58">
        <v>100</v>
      </c>
      <c r="CE471" s="58">
        <v>100</v>
      </c>
      <c r="CF471" s="58">
        <v>100</v>
      </c>
      <c r="CG471" s="58">
        <v>100</v>
      </c>
      <c r="CH471" s="58">
        <v>100</v>
      </c>
      <c r="CI471" s="56"/>
      <c r="CJ471" s="59"/>
      <c r="CK471" s="59"/>
      <c r="CL471" s="59"/>
      <c r="CM471" s="59"/>
      <c r="CN471" s="59"/>
      <c r="CO471" s="59"/>
      <c r="CP471" s="60"/>
      <c r="CQ471" s="61"/>
      <c r="CR471" s="61"/>
      <c r="CS471" s="61"/>
      <c r="CT471" s="61"/>
      <c r="CU471" s="61"/>
      <c r="CV471" s="61"/>
      <c r="CW471" s="62"/>
      <c r="CX471" s="63"/>
      <c r="CY471" s="63"/>
      <c r="CZ471" s="63"/>
      <c r="DA471" s="63"/>
      <c r="DB471" s="63"/>
      <c r="DC471" s="63"/>
      <c r="DD471" s="64"/>
      <c r="DE471" s="65"/>
      <c r="DF471" s="65"/>
      <c r="DG471" s="65"/>
      <c r="DH471" s="65"/>
      <c r="DI471" s="65"/>
      <c r="DJ471" s="65"/>
      <c r="DK471" s="66" t="s">
        <v>1266</v>
      </c>
      <c r="DL471" s="62">
        <v>2000</v>
      </c>
      <c r="DM471" s="67">
        <v>2000</v>
      </c>
      <c r="DN471" s="67">
        <v>2000</v>
      </c>
      <c r="DO471" s="67">
        <v>2000</v>
      </c>
      <c r="DP471" s="67">
        <v>2000</v>
      </c>
      <c r="DQ471" s="67">
        <v>2000</v>
      </c>
      <c r="DR471" s="67">
        <v>2000</v>
      </c>
      <c r="DS471" s="68"/>
    </row>
    <row r="472" spans="1:123" x14ac:dyDescent="0.3">
      <c r="A472" s="69" t="s">
        <v>493</v>
      </c>
      <c r="B472" s="69" t="s">
        <v>901</v>
      </c>
      <c r="C472" s="69" t="s">
        <v>1222</v>
      </c>
      <c r="D472" s="69" t="s">
        <v>1169</v>
      </c>
      <c r="E472" s="69" t="s">
        <v>1529</v>
      </c>
      <c r="F472" s="69" t="s">
        <v>1530</v>
      </c>
      <c r="G472" s="70" t="s">
        <v>1531</v>
      </c>
      <c r="H472" s="70" t="s">
        <v>838</v>
      </c>
      <c r="I472" s="42">
        <v>33</v>
      </c>
      <c r="J472" s="71">
        <v>33</v>
      </c>
      <c r="K472" s="71">
        <v>33</v>
      </c>
      <c r="L472" s="71">
        <v>33</v>
      </c>
      <c r="M472" s="71">
        <v>33</v>
      </c>
      <c r="N472" s="71">
        <v>33</v>
      </c>
      <c r="O472" s="71">
        <v>33</v>
      </c>
      <c r="P472" s="72">
        <v>0</v>
      </c>
      <c r="Q472" s="45">
        <v>0.8</v>
      </c>
      <c r="R472" s="71">
        <v>0.8</v>
      </c>
      <c r="S472" s="71">
        <v>0.8</v>
      </c>
      <c r="T472" s="71">
        <v>0.8</v>
      </c>
      <c r="U472" s="71">
        <v>0.8</v>
      </c>
      <c r="V472" s="71">
        <v>0.8</v>
      </c>
      <c r="W472" s="71">
        <v>0.8</v>
      </c>
      <c r="X472" s="45">
        <v>0</v>
      </c>
      <c r="Y472" s="71">
        <v>0</v>
      </c>
      <c r="Z472" s="71">
        <v>0</v>
      </c>
      <c r="AA472" s="71">
        <v>0</v>
      </c>
      <c r="AB472" s="71">
        <v>0</v>
      </c>
      <c r="AC472" s="71">
        <v>0</v>
      </c>
      <c r="AD472" s="71">
        <v>0</v>
      </c>
      <c r="AE472" s="44">
        <f>[3]Parameters!$B$38</f>
        <v>0.05</v>
      </c>
      <c r="AF472" s="72">
        <v>0</v>
      </c>
      <c r="AG472" s="72">
        <v>30</v>
      </c>
      <c r="AH472" s="72">
        <v>30</v>
      </c>
      <c r="AI472" s="73">
        <v>1</v>
      </c>
      <c r="AJ472" s="73" t="s">
        <v>839</v>
      </c>
      <c r="AK472" s="73" t="s">
        <v>907</v>
      </c>
      <c r="AL472" s="73"/>
      <c r="AM472" s="74"/>
      <c r="AN472" s="74"/>
      <c r="AO472" s="74"/>
      <c r="AP472" s="74"/>
      <c r="AQ472" s="74"/>
      <c r="AR472" s="74"/>
      <c r="AS472" s="75"/>
      <c r="AT472" s="75"/>
      <c r="AU472" s="75"/>
      <c r="AV472" s="76"/>
      <c r="AW472" s="76"/>
      <c r="AX472" s="76"/>
      <c r="AY472" s="77" t="s">
        <v>841</v>
      </c>
      <c r="AZ472" s="77"/>
      <c r="BA472" s="77"/>
      <c r="BB472" s="77"/>
      <c r="BC472" s="77"/>
      <c r="BD472" s="77"/>
      <c r="BE472" s="77"/>
      <c r="BF472" s="77"/>
      <c r="BG472" s="77"/>
      <c r="BH472" s="78"/>
      <c r="BI472" s="78"/>
      <c r="BJ472" s="78"/>
      <c r="BK472" s="78"/>
      <c r="BL472" s="79"/>
      <c r="BM472" s="80"/>
      <c r="BN472" s="81">
        <v>450</v>
      </c>
      <c r="BO472" s="72">
        <v>90</v>
      </c>
      <c r="BP472" s="72"/>
      <c r="BQ472" s="72"/>
      <c r="BR472" s="72"/>
      <c r="BS472" s="72"/>
      <c r="BT472" s="72"/>
      <c r="BU472" s="56">
        <f t="shared" si="52"/>
        <v>0</v>
      </c>
      <c r="BV472" s="77"/>
      <c r="BW472" s="77"/>
      <c r="BX472" s="77"/>
      <c r="BY472" s="77"/>
      <c r="BZ472" s="77"/>
      <c r="CA472" s="77"/>
      <c r="CB472" s="57">
        <v>450</v>
      </c>
      <c r="CC472" s="82">
        <v>450</v>
      </c>
      <c r="CD472" s="82"/>
      <c r="CE472" s="82"/>
      <c r="CF472" s="82"/>
      <c r="CG472" s="82"/>
      <c r="CH472" s="82"/>
      <c r="CI472" s="56"/>
      <c r="CJ472" s="83"/>
      <c r="CK472" s="83"/>
      <c r="CL472" s="83"/>
      <c r="CM472" s="83"/>
      <c r="CN472" s="83"/>
      <c r="CO472" s="83"/>
      <c r="CP472" s="60"/>
      <c r="CQ472" s="84"/>
      <c r="CR472" s="84"/>
      <c r="CS472" s="84"/>
      <c r="CT472" s="84"/>
      <c r="CU472" s="84"/>
      <c r="CV472" s="84"/>
      <c r="CW472" s="62"/>
      <c r="CX472" s="85"/>
      <c r="CY472" s="85"/>
      <c r="CZ472" s="85"/>
      <c r="DA472" s="85"/>
      <c r="DB472" s="85"/>
      <c r="DC472" s="85"/>
      <c r="DD472" s="64"/>
      <c r="DE472" s="86"/>
      <c r="DF472" s="86"/>
      <c r="DG472" s="86"/>
      <c r="DH472" s="86"/>
      <c r="DI472" s="86"/>
      <c r="DJ472" s="86"/>
      <c r="DK472" s="87" t="s">
        <v>1266</v>
      </c>
      <c r="DL472" s="62">
        <v>2000</v>
      </c>
      <c r="DM472" s="88">
        <v>2000</v>
      </c>
      <c r="DN472" s="88">
        <v>2000</v>
      </c>
      <c r="DO472" s="88">
        <v>2000</v>
      </c>
      <c r="DP472" s="88">
        <v>2000</v>
      </c>
      <c r="DQ472" s="88">
        <v>2000</v>
      </c>
      <c r="DR472" s="88">
        <v>2000</v>
      </c>
      <c r="DS472" s="68"/>
    </row>
    <row r="473" spans="1:123" x14ac:dyDescent="0.3">
      <c r="A473" s="40" t="s">
        <v>494</v>
      </c>
      <c r="B473" s="40" t="s">
        <v>901</v>
      </c>
      <c r="C473" s="40" t="s">
        <v>1222</v>
      </c>
      <c r="D473" s="40" t="s">
        <v>1169</v>
      </c>
      <c r="E473" s="40" t="s">
        <v>1529</v>
      </c>
      <c r="F473" s="40" t="s">
        <v>1530</v>
      </c>
      <c r="G473" s="41" t="s">
        <v>1532</v>
      </c>
      <c r="H473" s="41" t="s">
        <v>838</v>
      </c>
      <c r="I473" s="42">
        <v>35</v>
      </c>
      <c r="J473" s="43">
        <v>35</v>
      </c>
      <c r="K473" s="43">
        <v>35</v>
      </c>
      <c r="L473" s="43">
        <v>35</v>
      </c>
      <c r="M473" s="43">
        <v>35</v>
      </c>
      <c r="N473" s="43">
        <v>35</v>
      </c>
      <c r="O473" s="43">
        <v>35</v>
      </c>
      <c r="P473" s="44">
        <v>0</v>
      </c>
      <c r="Q473" s="45">
        <v>0.95</v>
      </c>
      <c r="R473" s="43">
        <v>0.95</v>
      </c>
      <c r="S473" s="43">
        <v>0.95</v>
      </c>
      <c r="T473" s="43">
        <v>0.95</v>
      </c>
      <c r="U473" s="43">
        <v>0.95</v>
      </c>
      <c r="V473" s="43">
        <v>0.95</v>
      </c>
      <c r="W473" s="43">
        <v>0.95</v>
      </c>
      <c r="X473" s="45">
        <v>0</v>
      </c>
      <c r="Y473" s="43">
        <v>0</v>
      </c>
      <c r="Z473" s="43">
        <v>0</v>
      </c>
      <c r="AA473" s="43">
        <v>0</v>
      </c>
      <c r="AB473" s="43">
        <v>0</v>
      </c>
      <c r="AC473" s="43">
        <v>0</v>
      </c>
      <c r="AD473" s="43">
        <v>0</v>
      </c>
      <c r="AE473" s="44">
        <f>[3]Parameters!$B$38</f>
        <v>0.05</v>
      </c>
      <c r="AF473" s="44">
        <v>0</v>
      </c>
      <c r="AG473" s="44">
        <v>30</v>
      </c>
      <c r="AH473" s="44">
        <v>30</v>
      </c>
      <c r="AI473" s="46">
        <v>1</v>
      </c>
      <c r="AJ473" s="46" t="s">
        <v>839</v>
      </c>
      <c r="AK473" s="46" t="s">
        <v>907</v>
      </c>
      <c r="AL473" s="46"/>
      <c r="AM473" s="47"/>
      <c r="AN473" s="47"/>
      <c r="AO473" s="47"/>
      <c r="AP473" s="47"/>
      <c r="AQ473" s="47"/>
      <c r="AR473" s="47"/>
      <c r="AS473" s="48"/>
      <c r="AT473" s="48"/>
      <c r="AU473" s="48"/>
      <c r="AV473" s="49"/>
      <c r="AW473" s="49"/>
      <c r="AX473" s="49"/>
      <c r="AY473" s="50" t="s">
        <v>841</v>
      </c>
      <c r="AZ473" s="50"/>
      <c r="BA473" s="50"/>
      <c r="BB473" s="51"/>
      <c r="BC473" s="51"/>
      <c r="BD473" s="51"/>
      <c r="BE473" s="51"/>
      <c r="BF473" s="51"/>
      <c r="BG473" s="51"/>
      <c r="BH473" s="52"/>
      <c r="BI473" s="52"/>
      <c r="BJ473" s="52"/>
      <c r="BK473" s="52"/>
      <c r="BL473" s="53"/>
      <c r="BM473" s="54"/>
      <c r="BN473" s="55">
        <v>0</v>
      </c>
      <c r="BO473" s="44"/>
      <c r="BP473" s="44"/>
      <c r="BQ473" s="44"/>
      <c r="BR473" s="44"/>
      <c r="BS473" s="44"/>
      <c r="BT473" s="44"/>
      <c r="BU473" s="56">
        <f t="shared" si="52"/>
        <v>0</v>
      </c>
      <c r="BV473" s="50"/>
      <c r="BW473" s="50"/>
      <c r="BX473" s="50"/>
      <c r="BY473" s="50"/>
      <c r="BZ473" s="50"/>
      <c r="CA473" s="50"/>
      <c r="CB473" s="57">
        <v>0</v>
      </c>
      <c r="CC473" s="58"/>
      <c r="CD473" s="58">
        <v>450</v>
      </c>
      <c r="CE473" s="58">
        <v>500</v>
      </c>
      <c r="CF473" s="58">
        <v>500</v>
      </c>
      <c r="CG473" s="58">
        <v>500</v>
      </c>
      <c r="CH473" s="58">
        <v>500</v>
      </c>
      <c r="CI473" s="56"/>
      <c r="CJ473" s="59"/>
      <c r="CK473" s="59"/>
      <c r="CL473" s="59"/>
      <c r="CM473" s="59"/>
      <c r="CN473" s="59"/>
      <c r="CO473" s="59"/>
      <c r="CP473" s="60"/>
      <c r="CQ473" s="61"/>
      <c r="CR473" s="61"/>
      <c r="CS473" s="61"/>
      <c r="CT473" s="61"/>
      <c r="CU473" s="61"/>
      <c r="CV473" s="61"/>
      <c r="CW473" s="62"/>
      <c r="CX473" s="63"/>
      <c r="CY473" s="63"/>
      <c r="CZ473" s="63"/>
      <c r="DA473" s="63"/>
      <c r="DB473" s="63"/>
      <c r="DC473" s="63"/>
      <c r="DD473" s="64"/>
      <c r="DE473" s="65"/>
      <c r="DF473" s="65"/>
      <c r="DG473" s="65"/>
      <c r="DH473" s="65"/>
      <c r="DI473" s="65"/>
      <c r="DJ473" s="65"/>
      <c r="DK473" s="66" t="s">
        <v>1266</v>
      </c>
      <c r="DL473" s="62">
        <v>2000</v>
      </c>
      <c r="DM473" s="67">
        <v>2000</v>
      </c>
      <c r="DN473" s="67">
        <v>2000</v>
      </c>
      <c r="DO473" s="67">
        <v>2000</v>
      </c>
      <c r="DP473" s="67">
        <v>2000</v>
      </c>
      <c r="DQ473" s="67">
        <v>2000</v>
      </c>
      <c r="DR473" s="67">
        <v>2000</v>
      </c>
      <c r="DS473" s="68"/>
    </row>
    <row r="474" spans="1:123" x14ac:dyDescent="0.3">
      <c r="A474" s="69" t="s">
        <v>495</v>
      </c>
      <c r="B474" s="69" t="s">
        <v>901</v>
      </c>
      <c r="C474" s="69" t="s">
        <v>1222</v>
      </c>
      <c r="D474" s="69" t="s">
        <v>1169</v>
      </c>
      <c r="E474" s="69" t="s">
        <v>1529</v>
      </c>
      <c r="F474" s="69" t="s">
        <v>1530</v>
      </c>
      <c r="G474" s="70" t="s">
        <v>1533</v>
      </c>
      <c r="H474" s="70" t="s">
        <v>838</v>
      </c>
      <c r="I474" s="42">
        <v>33</v>
      </c>
      <c r="J474" s="71">
        <v>33</v>
      </c>
      <c r="K474" s="71">
        <v>33</v>
      </c>
      <c r="L474" s="71">
        <v>33</v>
      </c>
      <c r="M474" s="71">
        <v>33</v>
      </c>
      <c r="N474" s="71">
        <v>33</v>
      </c>
      <c r="O474" s="71">
        <v>33</v>
      </c>
      <c r="P474" s="72">
        <v>0</v>
      </c>
      <c r="Q474" s="45">
        <v>0.75</v>
      </c>
      <c r="R474" s="71">
        <v>0.75</v>
      </c>
      <c r="S474" s="71">
        <v>0.75</v>
      </c>
      <c r="T474" s="71">
        <v>0.75</v>
      </c>
      <c r="U474" s="71">
        <v>0.75</v>
      </c>
      <c r="V474" s="71">
        <v>0.75</v>
      </c>
      <c r="W474" s="71">
        <v>0.75</v>
      </c>
      <c r="X474" s="45">
        <v>0</v>
      </c>
      <c r="Y474" s="71">
        <v>0</v>
      </c>
      <c r="Z474" s="71">
        <v>0</v>
      </c>
      <c r="AA474" s="71">
        <v>0</v>
      </c>
      <c r="AB474" s="71">
        <v>0</v>
      </c>
      <c r="AC474" s="71">
        <v>0</v>
      </c>
      <c r="AD474" s="71">
        <v>0</v>
      </c>
      <c r="AE474" s="44">
        <f>[3]Parameters!$B$38</f>
        <v>0.05</v>
      </c>
      <c r="AF474" s="72">
        <v>0</v>
      </c>
      <c r="AG474" s="72">
        <v>30</v>
      </c>
      <c r="AH474" s="72">
        <v>30</v>
      </c>
      <c r="AI474" s="73">
        <v>1</v>
      </c>
      <c r="AJ474" s="73" t="s">
        <v>839</v>
      </c>
      <c r="AK474" s="73" t="s">
        <v>907</v>
      </c>
      <c r="AL474" s="73"/>
      <c r="AM474" s="74"/>
      <c r="AN474" s="74"/>
      <c r="AO474" s="74"/>
      <c r="AP474" s="74"/>
      <c r="AQ474" s="74"/>
      <c r="AR474" s="74"/>
      <c r="AS474" s="75"/>
      <c r="AT474" s="75"/>
      <c r="AU474" s="75"/>
      <c r="AV474" s="76"/>
      <c r="AW474" s="76"/>
      <c r="AX474" s="76"/>
      <c r="AY474" s="77" t="s">
        <v>841</v>
      </c>
      <c r="AZ474" s="77"/>
      <c r="BA474" s="77"/>
      <c r="BB474" s="77"/>
      <c r="BC474" s="77"/>
      <c r="BD474" s="77"/>
      <c r="BE474" s="77"/>
      <c r="BF474" s="77"/>
      <c r="BG474" s="77"/>
      <c r="BH474" s="78"/>
      <c r="BI474" s="78"/>
      <c r="BJ474" s="78"/>
      <c r="BK474" s="78"/>
      <c r="BL474" s="79"/>
      <c r="BM474" s="80"/>
      <c r="BN474" s="81">
        <v>550</v>
      </c>
      <c r="BO474" s="72">
        <v>110</v>
      </c>
      <c r="BP474" s="72"/>
      <c r="BQ474" s="72"/>
      <c r="BR474" s="72"/>
      <c r="BS474" s="72"/>
      <c r="BT474" s="72"/>
      <c r="BU474" s="56">
        <f t="shared" si="52"/>
        <v>0</v>
      </c>
      <c r="BV474" s="77"/>
      <c r="BW474" s="77"/>
      <c r="BX474" s="77"/>
      <c r="BY474" s="77"/>
      <c r="BZ474" s="77"/>
      <c r="CA474" s="77"/>
      <c r="CB474" s="57">
        <v>550</v>
      </c>
      <c r="CC474" s="82">
        <v>550</v>
      </c>
      <c r="CD474" s="82"/>
      <c r="CE474" s="82"/>
      <c r="CF474" s="82"/>
      <c r="CG474" s="82"/>
      <c r="CH474" s="82"/>
      <c r="CI474" s="56"/>
      <c r="CJ474" s="83"/>
      <c r="CK474" s="83"/>
      <c r="CL474" s="83"/>
      <c r="CM474" s="83"/>
      <c r="CN474" s="83"/>
      <c r="CO474" s="83"/>
      <c r="CP474" s="60"/>
      <c r="CQ474" s="84"/>
      <c r="CR474" s="84"/>
      <c r="CS474" s="84"/>
      <c r="CT474" s="84"/>
      <c r="CU474" s="84"/>
      <c r="CV474" s="84"/>
      <c r="CW474" s="62"/>
      <c r="CX474" s="85"/>
      <c r="CY474" s="85"/>
      <c r="CZ474" s="85"/>
      <c r="DA474" s="85"/>
      <c r="DB474" s="85"/>
      <c r="DC474" s="85"/>
      <c r="DD474" s="64"/>
      <c r="DE474" s="86"/>
      <c r="DF474" s="86"/>
      <c r="DG474" s="86"/>
      <c r="DH474" s="86"/>
      <c r="DI474" s="86"/>
      <c r="DJ474" s="86"/>
      <c r="DK474" s="87" t="s">
        <v>1266</v>
      </c>
      <c r="DL474" s="62">
        <v>2000</v>
      </c>
      <c r="DM474" s="88">
        <v>2000</v>
      </c>
      <c r="DN474" s="88">
        <v>2000</v>
      </c>
      <c r="DO474" s="88">
        <v>2000</v>
      </c>
      <c r="DP474" s="88">
        <v>2000</v>
      </c>
      <c r="DQ474" s="88">
        <v>2000</v>
      </c>
      <c r="DR474" s="88">
        <v>2000</v>
      </c>
      <c r="DS474" s="68"/>
    </row>
    <row r="475" spans="1:123" x14ac:dyDescent="0.3">
      <c r="A475" s="40" t="s">
        <v>496</v>
      </c>
      <c r="B475" s="40" t="s">
        <v>901</v>
      </c>
      <c r="C475" s="40" t="s">
        <v>1222</v>
      </c>
      <c r="D475" s="40" t="s">
        <v>1169</v>
      </c>
      <c r="E475" s="40" t="s">
        <v>1529</v>
      </c>
      <c r="F475" s="40" t="s">
        <v>1530</v>
      </c>
      <c r="G475" s="41" t="s">
        <v>1534</v>
      </c>
      <c r="H475" s="41" t="s">
        <v>838</v>
      </c>
      <c r="I475" s="42">
        <v>35</v>
      </c>
      <c r="J475" s="43">
        <v>35</v>
      </c>
      <c r="K475" s="43">
        <v>35</v>
      </c>
      <c r="L475" s="43">
        <v>35</v>
      </c>
      <c r="M475" s="43">
        <v>35</v>
      </c>
      <c r="N475" s="43">
        <v>35</v>
      </c>
      <c r="O475" s="43">
        <v>35</v>
      </c>
      <c r="P475" s="44">
        <v>0</v>
      </c>
      <c r="Q475" s="45">
        <v>0.9</v>
      </c>
      <c r="R475" s="43">
        <v>0.9</v>
      </c>
      <c r="S475" s="43">
        <v>0.9</v>
      </c>
      <c r="T475" s="43">
        <v>0.9</v>
      </c>
      <c r="U475" s="43">
        <v>0.9</v>
      </c>
      <c r="V475" s="43">
        <v>0.9</v>
      </c>
      <c r="W475" s="43">
        <v>0.9</v>
      </c>
      <c r="X475" s="45">
        <v>0</v>
      </c>
      <c r="Y475" s="43">
        <v>0</v>
      </c>
      <c r="Z475" s="43">
        <v>0</v>
      </c>
      <c r="AA475" s="43">
        <v>0</v>
      </c>
      <c r="AB475" s="43">
        <v>0</v>
      </c>
      <c r="AC475" s="43">
        <v>0</v>
      </c>
      <c r="AD475" s="43">
        <v>0</v>
      </c>
      <c r="AE475" s="44">
        <f>[3]Parameters!$B$38</f>
        <v>0.05</v>
      </c>
      <c r="AF475" s="44">
        <v>0</v>
      </c>
      <c r="AG475" s="44">
        <v>30</v>
      </c>
      <c r="AH475" s="44">
        <v>30</v>
      </c>
      <c r="AI475" s="46">
        <v>1</v>
      </c>
      <c r="AJ475" s="46" t="s">
        <v>839</v>
      </c>
      <c r="AK475" s="46" t="s">
        <v>907</v>
      </c>
      <c r="AL475" s="46"/>
      <c r="AM475" s="47"/>
      <c r="AN475" s="47"/>
      <c r="AO475" s="47"/>
      <c r="AP475" s="47"/>
      <c r="AQ475" s="47"/>
      <c r="AR475" s="47"/>
      <c r="AS475" s="48"/>
      <c r="AT475" s="48"/>
      <c r="AU475" s="48"/>
      <c r="AV475" s="49"/>
      <c r="AW475" s="49"/>
      <c r="AX475" s="49"/>
      <c r="AY475" s="50" t="s">
        <v>841</v>
      </c>
      <c r="AZ475" s="50"/>
      <c r="BA475" s="50"/>
      <c r="BB475" s="51"/>
      <c r="BC475" s="51"/>
      <c r="BD475" s="51"/>
      <c r="BE475" s="51"/>
      <c r="BF475" s="51"/>
      <c r="BG475" s="51"/>
      <c r="BH475" s="52"/>
      <c r="BI475" s="52"/>
      <c r="BJ475" s="52"/>
      <c r="BK475" s="52"/>
      <c r="BL475" s="53"/>
      <c r="BM475" s="54"/>
      <c r="BN475" s="55">
        <v>0</v>
      </c>
      <c r="BO475" s="44"/>
      <c r="BP475" s="44"/>
      <c r="BQ475" s="44"/>
      <c r="BR475" s="44"/>
      <c r="BS475" s="44"/>
      <c r="BT475" s="44"/>
      <c r="BU475" s="56">
        <f t="shared" si="52"/>
        <v>0</v>
      </c>
      <c r="BV475" s="50"/>
      <c r="BW475" s="50"/>
      <c r="BX475" s="50"/>
      <c r="BY475" s="50"/>
      <c r="BZ475" s="50"/>
      <c r="CA475" s="50"/>
      <c r="CB475" s="57"/>
      <c r="CC475" s="58"/>
      <c r="CD475" s="58">
        <v>550</v>
      </c>
      <c r="CE475" s="58">
        <v>550</v>
      </c>
      <c r="CF475" s="58">
        <v>550</v>
      </c>
      <c r="CG475" s="58">
        <v>550</v>
      </c>
      <c r="CH475" s="58">
        <v>550</v>
      </c>
      <c r="CI475" s="56"/>
      <c r="CJ475" s="59"/>
      <c r="CK475" s="59"/>
      <c r="CL475" s="59"/>
      <c r="CM475" s="59"/>
      <c r="CN475" s="59"/>
      <c r="CO475" s="59"/>
      <c r="CP475" s="60"/>
      <c r="CQ475" s="61"/>
      <c r="CR475" s="61"/>
      <c r="CS475" s="61"/>
      <c r="CT475" s="61"/>
      <c r="CU475" s="61"/>
      <c r="CV475" s="61"/>
      <c r="CW475" s="62"/>
      <c r="CX475" s="63"/>
      <c r="CY475" s="63"/>
      <c r="CZ475" s="63"/>
      <c r="DA475" s="63"/>
      <c r="DB475" s="63"/>
      <c r="DC475" s="63"/>
      <c r="DD475" s="64"/>
      <c r="DE475" s="65"/>
      <c r="DF475" s="65"/>
      <c r="DG475" s="65"/>
      <c r="DH475" s="65"/>
      <c r="DI475" s="65"/>
      <c r="DJ475" s="65"/>
      <c r="DK475" s="66" t="s">
        <v>1266</v>
      </c>
      <c r="DL475" s="62">
        <v>2000</v>
      </c>
      <c r="DM475" s="67">
        <v>2000</v>
      </c>
      <c r="DN475" s="67">
        <v>2000</v>
      </c>
      <c r="DO475" s="67">
        <v>2000</v>
      </c>
      <c r="DP475" s="67">
        <v>2000</v>
      </c>
      <c r="DQ475" s="67">
        <v>2000</v>
      </c>
      <c r="DR475" s="67">
        <v>2000</v>
      </c>
      <c r="DS475" s="68"/>
    </row>
    <row r="476" spans="1:123" x14ac:dyDescent="0.3">
      <c r="A476" s="69" t="s">
        <v>497</v>
      </c>
      <c r="B476" s="69" t="s">
        <v>901</v>
      </c>
      <c r="C476" s="69" t="s">
        <v>1222</v>
      </c>
      <c r="D476" s="69" t="s">
        <v>1169</v>
      </c>
      <c r="E476" s="69" t="s">
        <v>1529</v>
      </c>
      <c r="F476" s="69" t="s">
        <v>1530</v>
      </c>
      <c r="G476" s="70" t="s">
        <v>1535</v>
      </c>
      <c r="H476" s="70" t="s">
        <v>838</v>
      </c>
      <c r="I476" s="42">
        <v>55</v>
      </c>
      <c r="J476" s="71">
        <v>55</v>
      </c>
      <c r="K476" s="71">
        <v>55</v>
      </c>
      <c r="L476" s="71">
        <v>55</v>
      </c>
      <c r="M476" s="71">
        <v>55</v>
      </c>
      <c r="N476" s="71">
        <v>55</v>
      </c>
      <c r="O476" s="71">
        <v>55</v>
      </c>
      <c r="P476" s="72">
        <v>0</v>
      </c>
      <c r="Q476" s="45">
        <v>1.5</v>
      </c>
      <c r="R476" s="71">
        <v>1.5</v>
      </c>
      <c r="S476" s="71">
        <v>1.5</v>
      </c>
      <c r="T476" s="71">
        <v>1.5</v>
      </c>
      <c r="U476" s="71">
        <v>1.5</v>
      </c>
      <c r="V476" s="71">
        <v>1.5</v>
      </c>
      <c r="W476" s="71">
        <v>1.5</v>
      </c>
      <c r="X476" s="45">
        <v>0</v>
      </c>
      <c r="Y476" s="71">
        <v>0</v>
      </c>
      <c r="Z476" s="71">
        <v>0</v>
      </c>
      <c r="AA476" s="71">
        <v>0</v>
      </c>
      <c r="AB476" s="71">
        <v>0</v>
      </c>
      <c r="AC476" s="71">
        <v>0</v>
      </c>
      <c r="AD476" s="71">
        <v>0</v>
      </c>
      <c r="AE476" s="44">
        <f>[3]Parameters!$B$38</f>
        <v>0.05</v>
      </c>
      <c r="AF476" s="72">
        <v>0</v>
      </c>
      <c r="AG476" s="72">
        <v>30</v>
      </c>
      <c r="AH476" s="72">
        <v>30</v>
      </c>
      <c r="AI476" s="73">
        <v>1</v>
      </c>
      <c r="AJ476" s="73" t="s">
        <v>839</v>
      </c>
      <c r="AK476" s="73" t="s">
        <v>907</v>
      </c>
      <c r="AL476" s="73"/>
      <c r="AM476" s="74"/>
      <c r="AN476" s="74"/>
      <c r="AO476" s="74"/>
      <c r="AP476" s="74"/>
      <c r="AQ476" s="74"/>
      <c r="AR476" s="74"/>
      <c r="AS476" s="75"/>
      <c r="AT476" s="75"/>
      <c r="AU476" s="75"/>
      <c r="AV476" s="76"/>
      <c r="AW476" s="76"/>
      <c r="AX476" s="76"/>
      <c r="AY476" s="77" t="s">
        <v>841</v>
      </c>
      <c r="AZ476" s="77"/>
      <c r="BA476" s="77"/>
      <c r="BB476" s="77"/>
      <c r="BC476" s="77"/>
      <c r="BD476" s="77"/>
      <c r="BE476" s="77"/>
      <c r="BF476" s="77"/>
      <c r="BG476" s="77"/>
      <c r="BH476" s="78"/>
      <c r="BI476" s="78"/>
      <c r="BJ476" s="78"/>
      <c r="BK476" s="78"/>
      <c r="BL476" s="79"/>
      <c r="BM476" s="80"/>
      <c r="BN476" s="81">
        <v>20</v>
      </c>
      <c r="BO476" s="72">
        <v>5</v>
      </c>
      <c r="BP476" s="72"/>
      <c r="BQ476" s="72"/>
      <c r="BR476" s="72"/>
      <c r="BS476" s="72"/>
      <c r="BT476" s="72"/>
      <c r="BU476" s="56">
        <f t="shared" si="52"/>
        <v>0</v>
      </c>
      <c r="BV476" s="77"/>
      <c r="BW476" s="77"/>
      <c r="BX476" s="77"/>
      <c r="BY476" s="77"/>
      <c r="BZ476" s="77"/>
      <c r="CA476" s="77"/>
      <c r="CB476" s="57">
        <v>20</v>
      </c>
      <c r="CC476" s="82">
        <v>20</v>
      </c>
      <c r="CD476" s="82"/>
      <c r="CE476" s="82"/>
      <c r="CF476" s="82"/>
      <c r="CG476" s="82"/>
      <c r="CH476" s="82"/>
      <c r="CI476" s="56"/>
      <c r="CJ476" s="83"/>
      <c r="CK476" s="83"/>
      <c r="CL476" s="83"/>
      <c r="CM476" s="83"/>
      <c r="CN476" s="83"/>
      <c r="CO476" s="83"/>
      <c r="CP476" s="60"/>
      <c r="CQ476" s="84"/>
      <c r="CR476" s="84"/>
      <c r="CS476" s="84"/>
      <c r="CT476" s="84"/>
      <c r="CU476" s="84"/>
      <c r="CV476" s="84"/>
      <c r="CW476" s="62"/>
      <c r="CX476" s="85"/>
      <c r="CY476" s="85"/>
      <c r="CZ476" s="85"/>
      <c r="DA476" s="85"/>
      <c r="DB476" s="85"/>
      <c r="DC476" s="85"/>
      <c r="DD476" s="64"/>
      <c r="DE476" s="86"/>
      <c r="DF476" s="86"/>
      <c r="DG476" s="86"/>
      <c r="DH476" s="86"/>
      <c r="DI476" s="86"/>
      <c r="DJ476" s="86"/>
      <c r="DK476" s="87" t="s">
        <v>1266</v>
      </c>
      <c r="DL476" s="62">
        <v>2000</v>
      </c>
      <c r="DM476" s="88">
        <v>2000</v>
      </c>
      <c r="DN476" s="88">
        <v>2000</v>
      </c>
      <c r="DO476" s="88">
        <v>2000</v>
      </c>
      <c r="DP476" s="88">
        <v>2000</v>
      </c>
      <c r="DQ476" s="88">
        <v>2000</v>
      </c>
      <c r="DR476" s="88">
        <v>2000</v>
      </c>
      <c r="DS476" s="68"/>
    </row>
    <row r="477" spans="1:123" x14ac:dyDescent="0.3">
      <c r="A477" s="40" t="s">
        <v>498</v>
      </c>
      <c r="B477" s="40" t="s">
        <v>901</v>
      </c>
      <c r="C477" s="40" t="s">
        <v>1222</v>
      </c>
      <c r="D477" s="40" t="s">
        <v>1169</v>
      </c>
      <c r="E477" s="40" t="s">
        <v>1529</v>
      </c>
      <c r="F477" s="40" t="s">
        <v>1530</v>
      </c>
      <c r="G477" s="41" t="s">
        <v>1536</v>
      </c>
      <c r="H477" s="41" t="s">
        <v>838</v>
      </c>
      <c r="I477" s="42">
        <v>60</v>
      </c>
      <c r="J477" s="43">
        <v>60</v>
      </c>
      <c r="K477" s="43">
        <v>60</v>
      </c>
      <c r="L477" s="43">
        <v>60</v>
      </c>
      <c r="M477" s="43">
        <v>60</v>
      </c>
      <c r="N477" s="43">
        <v>60</v>
      </c>
      <c r="O477" s="43">
        <v>60</v>
      </c>
      <c r="P477" s="44">
        <v>0</v>
      </c>
      <c r="Q477" s="45">
        <v>1.8</v>
      </c>
      <c r="R477" s="43">
        <v>1.8</v>
      </c>
      <c r="S477" s="43">
        <v>1.8</v>
      </c>
      <c r="T477" s="43">
        <v>1.8</v>
      </c>
      <c r="U477" s="43">
        <v>1.8</v>
      </c>
      <c r="V477" s="43">
        <v>1.8</v>
      </c>
      <c r="W477" s="43">
        <v>1.8</v>
      </c>
      <c r="X477" s="45">
        <v>0</v>
      </c>
      <c r="Y477" s="43">
        <v>0</v>
      </c>
      <c r="Z477" s="43">
        <v>0</v>
      </c>
      <c r="AA477" s="43">
        <v>0</v>
      </c>
      <c r="AB477" s="43">
        <v>0</v>
      </c>
      <c r="AC477" s="43">
        <v>0</v>
      </c>
      <c r="AD477" s="43">
        <v>0</v>
      </c>
      <c r="AE477" s="44">
        <f>[3]Parameters!$B$38</f>
        <v>0.05</v>
      </c>
      <c r="AF477" s="44">
        <v>0</v>
      </c>
      <c r="AG477" s="44">
        <v>30</v>
      </c>
      <c r="AH477" s="44">
        <v>30</v>
      </c>
      <c r="AI477" s="46">
        <v>1</v>
      </c>
      <c r="AJ477" s="46" t="s">
        <v>839</v>
      </c>
      <c r="AK477" s="46" t="s">
        <v>907</v>
      </c>
      <c r="AL477" s="46"/>
      <c r="AM477" s="47"/>
      <c r="AN477" s="47"/>
      <c r="AO477" s="47"/>
      <c r="AP477" s="47"/>
      <c r="AQ477" s="47"/>
      <c r="AR477" s="47"/>
      <c r="AS477" s="48"/>
      <c r="AT477" s="48"/>
      <c r="AU477" s="48"/>
      <c r="AV477" s="49"/>
      <c r="AW477" s="49"/>
      <c r="AX477" s="49"/>
      <c r="AY477" s="50" t="s">
        <v>841</v>
      </c>
      <c r="AZ477" s="50"/>
      <c r="BA477" s="50"/>
      <c r="BB477" s="51"/>
      <c r="BC477" s="51"/>
      <c r="BD477" s="51"/>
      <c r="BE477" s="51"/>
      <c r="BF477" s="51"/>
      <c r="BG477" s="51"/>
      <c r="BH477" s="52"/>
      <c r="BI477" s="52"/>
      <c r="BJ477" s="52"/>
      <c r="BK477" s="52"/>
      <c r="BL477" s="53"/>
      <c r="BM477" s="54"/>
      <c r="BN477" s="55">
        <v>0</v>
      </c>
      <c r="BO477" s="44"/>
      <c r="BP477" s="44"/>
      <c r="BQ477" s="44"/>
      <c r="BR477" s="44"/>
      <c r="BS477" s="44"/>
      <c r="BT477" s="44"/>
      <c r="BU477" s="56">
        <f t="shared" si="52"/>
        <v>0</v>
      </c>
      <c r="BV477" s="50"/>
      <c r="BW477" s="50"/>
      <c r="BX477" s="50"/>
      <c r="BY477" s="50"/>
      <c r="BZ477" s="50"/>
      <c r="CA477" s="50"/>
      <c r="CB477" s="57">
        <v>0</v>
      </c>
      <c r="CC477" s="58"/>
      <c r="CD477" s="58">
        <v>20</v>
      </c>
      <c r="CE477" s="58">
        <v>20</v>
      </c>
      <c r="CF477" s="58">
        <v>20</v>
      </c>
      <c r="CG477" s="58">
        <v>20</v>
      </c>
      <c r="CH477" s="58">
        <v>20</v>
      </c>
      <c r="CI477" s="56"/>
      <c r="CJ477" s="59"/>
      <c r="CK477" s="59"/>
      <c r="CL477" s="59"/>
      <c r="CM477" s="59"/>
      <c r="CN477" s="59"/>
      <c r="CO477" s="59"/>
      <c r="CP477" s="60"/>
      <c r="CQ477" s="61"/>
      <c r="CR477" s="61"/>
      <c r="CS477" s="61"/>
      <c r="CT477" s="61"/>
      <c r="CU477" s="61"/>
      <c r="CV477" s="61"/>
      <c r="CW477" s="62"/>
      <c r="CX477" s="63"/>
      <c r="CY477" s="63"/>
      <c r="CZ477" s="63"/>
      <c r="DA477" s="63"/>
      <c r="DB477" s="63"/>
      <c r="DC477" s="63"/>
      <c r="DD477" s="64"/>
      <c r="DE477" s="65"/>
      <c r="DF477" s="65"/>
      <c r="DG477" s="65"/>
      <c r="DH477" s="65"/>
      <c r="DI477" s="65"/>
      <c r="DJ477" s="65"/>
      <c r="DK477" s="66" t="s">
        <v>1266</v>
      </c>
      <c r="DL477" s="62">
        <v>2000</v>
      </c>
      <c r="DM477" s="67">
        <v>2000</v>
      </c>
      <c r="DN477" s="67">
        <v>2000</v>
      </c>
      <c r="DO477" s="67">
        <v>2000</v>
      </c>
      <c r="DP477" s="67">
        <v>2000</v>
      </c>
      <c r="DQ477" s="67">
        <v>2000</v>
      </c>
      <c r="DR477" s="67">
        <v>2000</v>
      </c>
      <c r="DS477" s="68"/>
    </row>
    <row r="478" spans="1:123" x14ac:dyDescent="0.3">
      <c r="A478" s="182" t="s">
        <v>499</v>
      </c>
      <c r="B478" s="182" t="s">
        <v>901</v>
      </c>
      <c r="C478" s="182" t="s">
        <v>975</v>
      </c>
      <c r="D478" s="182" t="s">
        <v>1523</v>
      </c>
      <c r="E478" s="182" t="s">
        <v>1524</v>
      </c>
      <c r="F478" s="182" t="s">
        <v>1530</v>
      </c>
      <c r="G478" s="179" t="s">
        <v>1537</v>
      </c>
      <c r="H478" s="183" t="s">
        <v>838</v>
      </c>
      <c r="I478" s="42">
        <v>0</v>
      </c>
      <c r="J478" s="43">
        <v>0</v>
      </c>
      <c r="K478" s="43">
        <v>0</v>
      </c>
      <c r="L478" s="43">
        <v>0</v>
      </c>
      <c r="M478" s="43">
        <v>0</v>
      </c>
      <c r="N478" s="43">
        <v>0</v>
      </c>
      <c r="O478" s="43">
        <v>0</v>
      </c>
      <c r="P478" s="44">
        <v>0</v>
      </c>
      <c r="Q478" s="45">
        <v>0</v>
      </c>
      <c r="R478" s="43">
        <v>0</v>
      </c>
      <c r="S478" s="43">
        <v>0</v>
      </c>
      <c r="T478" s="43">
        <v>0</v>
      </c>
      <c r="U478" s="43">
        <v>0</v>
      </c>
      <c r="V478" s="43">
        <v>0</v>
      </c>
      <c r="W478" s="43">
        <v>0</v>
      </c>
      <c r="X478" s="45">
        <f>1.4*X548</f>
        <v>18.885999999999999</v>
      </c>
      <c r="Y478" s="43">
        <f t="shared" ref="Y478:AD478" si="57">1.4*Y548</f>
        <v>18.885999999999999</v>
      </c>
      <c r="Z478" s="43">
        <f t="shared" si="57"/>
        <v>18.885999999999999</v>
      </c>
      <c r="AA478" s="43">
        <f t="shared" si="57"/>
        <v>20.187999999999999</v>
      </c>
      <c r="AB478" s="43">
        <f t="shared" si="57"/>
        <v>21.49</v>
      </c>
      <c r="AC478" s="43">
        <f t="shared" si="57"/>
        <v>21.49</v>
      </c>
      <c r="AD478" s="43">
        <f t="shared" si="57"/>
        <v>21.49</v>
      </c>
      <c r="AE478" s="44">
        <f>[3]Parameters!$B$38</f>
        <v>0.05</v>
      </c>
      <c r="AF478" s="44">
        <v>0</v>
      </c>
      <c r="AG478" s="44">
        <v>1</v>
      </c>
      <c r="AH478" s="44">
        <v>1</v>
      </c>
      <c r="AI478" s="46">
        <v>1</v>
      </c>
      <c r="AJ478" s="46" t="s">
        <v>839</v>
      </c>
      <c r="AK478" s="46" t="s">
        <v>907</v>
      </c>
      <c r="AL478" s="46"/>
      <c r="AM478" s="47"/>
      <c r="AN478" s="47"/>
      <c r="AO478" s="47"/>
      <c r="AP478" s="47"/>
      <c r="AQ478" s="47"/>
      <c r="AR478" s="47"/>
      <c r="AS478" s="48"/>
      <c r="AT478" s="48"/>
      <c r="AU478" s="48"/>
      <c r="AV478" s="49"/>
      <c r="AW478" s="49"/>
      <c r="AX478" s="49"/>
      <c r="AY478" s="50" t="s">
        <v>841</v>
      </c>
      <c r="AZ478" s="50"/>
      <c r="BA478" s="50"/>
      <c r="BB478" s="51"/>
      <c r="BC478" s="51"/>
      <c r="BD478" s="51"/>
      <c r="BE478" s="51"/>
      <c r="BF478" s="51"/>
      <c r="BG478" s="51"/>
      <c r="BH478" s="52"/>
      <c r="BI478" s="52"/>
      <c r="BJ478" s="52"/>
      <c r="BK478" s="52"/>
      <c r="BL478" s="53"/>
      <c r="BM478" s="54"/>
      <c r="BN478" s="55"/>
      <c r="BO478" s="44"/>
      <c r="BP478" s="44"/>
      <c r="BQ478" s="44"/>
      <c r="BR478" s="44"/>
      <c r="BS478" s="44"/>
      <c r="BT478" s="44"/>
      <c r="BU478" s="56">
        <f t="shared" si="52"/>
        <v>0</v>
      </c>
      <c r="BV478" s="50"/>
      <c r="BW478" s="50"/>
      <c r="BX478" s="50"/>
      <c r="BY478" s="50"/>
      <c r="BZ478" s="50"/>
      <c r="CA478" s="50"/>
      <c r="CB478" s="57">
        <v>2300</v>
      </c>
      <c r="CC478" s="58">
        <v>2300</v>
      </c>
      <c r="CD478" s="90">
        <v>2300</v>
      </c>
      <c r="CE478" s="90">
        <v>2300</v>
      </c>
      <c r="CF478" s="90">
        <v>2300</v>
      </c>
      <c r="CG478" s="90">
        <v>2300</v>
      </c>
      <c r="CH478" s="90">
        <v>2300</v>
      </c>
      <c r="CI478" s="56"/>
      <c r="CJ478" s="59"/>
      <c r="CK478" s="59"/>
      <c r="CL478" s="59"/>
      <c r="CM478" s="59"/>
      <c r="CN478" s="59"/>
      <c r="CO478" s="59"/>
      <c r="CP478" s="60"/>
      <c r="CQ478" s="61"/>
      <c r="CR478" s="61"/>
      <c r="CS478" s="61"/>
      <c r="CT478" s="61"/>
      <c r="CU478" s="61"/>
      <c r="CV478" s="61"/>
      <c r="CW478" s="62"/>
      <c r="CX478" s="63"/>
      <c r="CY478" s="63"/>
      <c r="CZ478" s="63"/>
      <c r="DA478" s="63"/>
      <c r="DB478" s="63"/>
      <c r="DC478" s="63"/>
      <c r="DD478" s="64"/>
      <c r="DE478" s="65"/>
      <c r="DF478" s="65"/>
      <c r="DG478" s="65"/>
      <c r="DH478" s="65"/>
      <c r="DI478" s="65"/>
      <c r="DJ478" s="65"/>
      <c r="DK478" s="66" t="s">
        <v>1266</v>
      </c>
      <c r="DL478" s="62">
        <v>2300</v>
      </c>
      <c r="DM478" s="67">
        <v>2300</v>
      </c>
      <c r="DN478" s="67">
        <v>2300</v>
      </c>
      <c r="DO478" s="67">
        <v>2300</v>
      </c>
      <c r="DP478" s="67">
        <v>2300</v>
      </c>
      <c r="DQ478" s="67">
        <v>2300</v>
      </c>
      <c r="DR478" s="67">
        <v>2300</v>
      </c>
      <c r="DS478" s="68"/>
    </row>
    <row r="479" spans="1:123" x14ac:dyDescent="0.3">
      <c r="A479" s="178" t="s">
        <v>500</v>
      </c>
      <c r="B479" s="178" t="s">
        <v>901</v>
      </c>
      <c r="C479" s="178" t="s">
        <v>975</v>
      </c>
      <c r="D479" s="178" t="s">
        <v>1523</v>
      </c>
      <c r="E479" s="178" t="s">
        <v>1524</v>
      </c>
      <c r="F479" s="178" t="s">
        <v>1538</v>
      </c>
      <c r="G479" s="179" t="s">
        <v>1539</v>
      </c>
      <c r="H479" s="180" t="s">
        <v>838</v>
      </c>
      <c r="I479" s="42">
        <v>0</v>
      </c>
      <c r="J479" s="71">
        <v>0</v>
      </c>
      <c r="K479" s="71">
        <v>0</v>
      </c>
      <c r="L479" s="71">
        <v>0</v>
      </c>
      <c r="M479" s="71">
        <v>0</v>
      </c>
      <c r="N479" s="71">
        <v>0</v>
      </c>
      <c r="O479" s="71">
        <v>0</v>
      </c>
      <c r="P479" s="72">
        <v>0</v>
      </c>
      <c r="Q479" s="45">
        <v>0</v>
      </c>
      <c r="R479" s="71">
        <v>0</v>
      </c>
      <c r="S479" s="71">
        <v>0</v>
      </c>
      <c r="T479" s="71">
        <v>0</v>
      </c>
      <c r="U479" s="71">
        <v>0</v>
      </c>
      <c r="V479" s="71">
        <v>0</v>
      </c>
      <c r="W479" s="71">
        <v>0</v>
      </c>
      <c r="X479" s="45">
        <f>1.25*X548</f>
        <v>16.862500000000001</v>
      </c>
      <c r="Y479" s="71">
        <f t="shared" ref="Y479:AD479" si="58">1.25*Y548</f>
        <v>16.862500000000001</v>
      </c>
      <c r="Z479" s="71">
        <f t="shared" si="58"/>
        <v>16.862500000000001</v>
      </c>
      <c r="AA479" s="71">
        <f t="shared" si="58"/>
        <v>18.024999999999999</v>
      </c>
      <c r="AB479" s="71">
        <f t="shared" si="58"/>
        <v>19.1875</v>
      </c>
      <c r="AC479" s="71">
        <f t="shared" si="58"/>
        <v>19.1875</v>
      </c>
      <c r="AD479" s="71">
        <f t="shared" si="58"/>
        <v>19.1875</v>
      </c>
      <c r="AE479" s="44">
        <f>[3]Parameters!$B$38</f>
        <v>0.05</v>
      </c>
      <c r="AF479" s="72">
        <v>0</v>
      </c>
      <c r="AG479" s="72">
        <v>1</v>
      </c>
      <c r="AH479" s="72">
        <v>1</v>
      </c>
      <c r="AI479" s="73">
        <v>1</v>
      </c>
      <c r="AJ479" s="73" t="s">
        <v>839</v>
      </c>
      <c r="AK479" s="73" t="s">
        <v>907</v>
      </c>
      <c r="AL479" s="73"/>
      <c r="AM479" s="74"/>
      <c r="AN479" s="74"/>
      <c r="AO479" s="74"/>
      <c r="AP479" s="74"/>
      <c r="AQ479" s="74"/>
      <c r="AR479" s="74"/>
      <c r="AS479" s="75"/>
      <c r="AT479" s="75"/>
      <c r="AU479" s="75"/>
      <c r="AV479" s="76"/>
      <c r="AW479" s="76"/>
      <c r="AX479" s="76"/>
      <c r="AY479" s="77" t="s">
        <v>841</v>
      </c>
      <c r="AZ479" s="77"/>
      <c r="BA479" s="77"/>
      <c r="BB479" s="77"/>
      <c r="BC479" s="77"/>
      <c r="BD479" s="77"/>
      <c r="BE479" s="77"/>
      <c r="BF479" s="77"/>
      <c r="BG479" s="77"/>
      <c r="BH479" s="78"/>
      <c r="BI479" s="78"/>
      <c r="BJ479" s="78"/>
      <c r="BK479" s="78"/>
      <c r="BL479" s="79"/>
      <c r="BM479" s="80"/>
      <c r="BN479" s="81"/>
      <c r="BO479" s="72"/>
      <c r="BP479" s="72"/>
      <c r="BQ479" s="72"/>
      <c r="BR479" s="72"/>
      <c r="BS479" s="72"/>
      <c r="BT479" s="72"/>
      <c r="BU479" s="56">
        <f t="shared" si="52"/>
        <v>0</v>
      </c>
      <c r="BV479" s="77"/>
      <c r="BW479" s="77"/>
      <c r="BX479" s="77"/>
      <c r="BY479" s="77"/>
      <c r="BZ479" s="77"/>
      <c r="CA479" s="77"/>
      <c r="CB479" s="57">
        <v>1000</v>
      </c>
      <c r="CC479" s="82">
        <v>1000</v>
      </c>
      <c r="CD479" s="90">
        <v>1000</v>
      </c>
      <c r="CE479" s="90">
        <v>1000</v>
      </c>
      <c r="CF479" s="90">
        <v>1000</v>
      </c>
      <c r="CG479" s="90">
        <v>1000</v>
      </c>
      <c r="CH479" s="90">
        <v>1000</v>
      </c>
      <c r="CI479" s="56"/>
      <c r="CJ479" s="83"/>
      <c r="CK479" s="83"/>
      <c r="CL479" s="83"/>
      <c r="CM479" s="83"/>
      <c r="CN479" s="83"/>
      <c r="CO479" s="83"/>
      <c r="CP479" s="60"/>
      <c r="CQ479" s="84"/>
      <c r="CR479" s="84"/>
      <c r="CS479" s="84"/>
      <c r="CT479" s="84"/>
      <c r="CU479" s="84"/>
      <c r="CV479" s="84"/>
      <c r="CW479" s="62"/>
      <c r="CX479" s="85"/>
      <c r="CY479" s="85"/>
      <c r="CZ479" s="85"/>
      <c r="DA479" s="85"/>
      <c r="DB479" s="85"/>
      <c r="DC479" s="85"/>
      <c r="DD479" s="64"/>
      <c r="DE479" s="86"/>
      <c r="DF479" s="86"/>
      <c r="DG479" s="86"/>
      <c r="DH479" s="86"/>
      <c r="DI479" s="86"/>
      <c r="DJ479" s="86"/>
      <c r="DK479" s="87" t="s">
        <v>1266</v>
      </c>
      <c r="DL479" s="62">
        <v>1000</v>
      </c>
      <c r="DM479" s="88">
        <v>1000</v>
      </c>
      <c r="DN479" s="88">
        <v>1000</v>
      </c>
      <c r="DO479" s="88">
        <v>1000</v>
      </c>
      <c r="DP479" s="88">
        <v>1000</v>
      </c>
      <c r="DQ479" s="88">
        <v>1000</v>
      </c>
      <c r="DR479" s="88">
        <v>1000</v>
      </c>
      <c r="DS479" s="68"/>
    </row>
    <row r="480" spans="1:123" x14ac:dyDescent="0.3">
      <c r="A480" s="182" t="s">
        <v>501</v>
      </c>
      <c r="B480" s="182" t="s">
        <v>901</v>
      </c>
      <c r="C480" s="182" t="s">
        <v>975</v>
      </c>
      <c r="D480" s="182" t="s">
        <v>1523</v>
      </c>
      <c r="E480" s="182" t="s">
        <v>1524</v>
      </c>
      <c r="F480" s="182" t="s">
        <v>1540</v>
      </c>
      <c r="G480" s="179" t="s">
        <v>1541</v>
      </c>
      <c r="H480" s="183" t="s">
        <v>838</v>
      </c>
      <c r="I480" s="42">
        <v>0</v>
      </c>
      <c r="J480" s="43">
        <v>0</v>
      </c>
      <c r="K480" s="43">
        <v>0</v>
      </c>
      <c r="L480" s="43">
        <v>0</v>
      </c>
      <c r="M480" s="43">
        <v>0</v>
      </c>
      <c r="N480" s="43">
        <v>0</v>
      </c>
      <c r="O480" s="43">
        <v>0</v>
      </c>
      <c r="P480" s="44">
        <v>0</v>
      </c>
      <c r="Q480" s="45">
        <v>0</v>
      </c>
      <c r="R480" s="43">
        <v>0</v>
      </c>
      <c r="S480" s="43">
        <v>0</v>
      </c>
      <c r="T480" s="43">
        <v>0</v>
      </c>
      <c r="U480" s="43">
        <v>0</v>
      </c>
      <c r="V480" s="43">
        <v>0</v>
      </c>
      <c r="W480" s="43">
        <v>0</v>
      </c>
      <c r="X480" s="45">
        <v>13.49</v>
      </c>
      <c r="Y480" s="43">
        <v>13.49</v>
      </c>
      <c r="Z480" s="43">
        <v>13.49</v>
      </c>
      <c r="AA480" s="184">
        <f t="shared" ref="AA480:AA481" si="59">ROUND(Z480+(AB480-Z480)/2,2)</f>
        <v>14.42</v>
      </c>
      <c r="AB480" s="43">
        <v>15.35</v>
      </c>
      <c r="AC480" s="184">
        <f t="shared" ref="AC480:AC481" si="60">ROUND(AB480+(AD480-AB480)/2,2)</f>
        <v>15.35</v>
      </c>
      <c r="AD480" s="71">
        <v>15.35</v>
      </c>
      <c r="AE480" s="44">
        <f>[3]Parameters!$B$38</f>
        <v>0.05</v>
      </c>
      <c r="AF480" s="44">
        <v>0</v>
      </c>
      <c r="AG480" s="44">
        <v>1</v>
      </c>
      <c r="AH480" s="44">
        <v>1</v>
      </c>
      <c r="AI480" s="46">
        <v>1</v>
      </c>
      <c r="AJ480" s="46" t="s">
        <v>839</v>
      </c>
      <c r="AK480" s="46" t="s">
        <v>907</v>
      </c>
      <c r="AL480" s="46"/>
      <c r="AM480" s="47"/>
      <c r="AN480" s="47"/>
      <c r="AO480" s="47"/>
      <c r="AP480" s="47"/>
      <c r="AQ480" s="47"/>
      <c r="AR480" s="47"/>
      <c r="AS480" s="48"/>
      <c r="AT480" s="48"/>
      <c r="AU480" s="48"/>
      <c r="AV480" s="49"/>
      <c r="AW480" s="49"/>
      <c r="AX480" s="49"/>
      <c r="AY480" s="50" t="s">
        <v>841</v>
      </c>
      <c r="AZ480" s="50"/>
      <c r="BA480" s="50"/>
      <c r="BB480" s="51"/>
      <c r="BC480" s="51"/>
      <c r="BD480" s="51"/>
      <c r="BE480" s="51"/>
      <c r="BF480" s="51"/>
      <c r="BG480" s="51"/>
      <c r="BH480" s="52"/>
      <c r="BI480" s="52"/>
      <c r="BJ480" s="52"/>
      <c r="BK480" s="52"/>
      <c r="BL480" s="53"/>
      <c r="BM480" s="54"/>
      <c r="BN480" s="55"/>
      <c r="BO480" s="44"/>
      <c r="BP480" s="44"/>
      <c r="BQ480" s="44"/>
      <c r="BR480" s="44"/>
      <c r="BS480" s="44"/>
      <c r="BT480" s="44"/>
      <c r="BU480" s="56">
        <f t="shared" si="52"/>
        <v>0</v>
      </c>
      <c r="BV480" s="50"/>
      <c r="BW480" s="50"/>
      <c r="BX480" s="50"/>
      <c r="BY480" s="50"/>
      <c r="BZ480" s="50"/>
      <c r="CA480" s="50"/>
      <c r="CB480" s="57">
        <v>2000</v>
      </c>
      <c r="CC480" s="58">
        <v>2000</v>
      </c>
      <c r="CD480" s="90">
        <v>2000</v>
      </c>
      <c r="CE480" s="90">
        <v>2000</v>
      </c>
      <c r="CF480" s="90">
        <v>2000</v>
      </c>
      <c r="CG480" s="90">
        <v>2000</v>
      </c>
      <c r="CH480" s="90">
        <v>2000</v>
      </c>
      <c r="CI480" s="56"/>
      <c r="CJ480" s="59"/>
      <c r="CK480" s="59"/>
      <c r="CL480" s="59"/>
      <c r="CM480" s="59"/>
      <c r="CN480" s="59"/>
      <c r="CO480" s="59"/>
      <c r="CP480" s="60"/>
      <c r="CQ480" s="61"/>
      <c r="CR480" s="61"/>
      <c r="CS480" s="61"/>
      <c r="CT480" s="61"/>
      <c r="CU480" s="61"/>
      <c r="CV480" s="61"/>
      <c r="CW480" s="62"/>
      <c r="CX480" s="63"/>
      <c r="CY480" s="63"/>
      <c r="CZ480" s="63"/>
      <c r="DA480" s="63"/>
      <c r="DB480" s="63"/>
      <c r="DC480" s="63"/>
      <c r="DD480" s="64"/>
      <c r="DE480" s="65"/>
      <c r="DF480" s="65"/>
      <c r="DG480" s="65"/>
      <c r="DH480" s="65"/>
      <c r="DI480" s="65"/>
      <c r="DJ480" s="65"/>
      <c r="DK480" s="66" t="s">
        <v>1266</v>
      </c>
      <c r="DL480" s="62">
        <v>2000</v>
      </c>
      <c r="DM480" s="67">
        <v>2000</v>
      </c>
      <c r="DN480" s="67">
        <v>2000</v>
      </c>
      <c r="DO480" s="67">
        <v>2000</v>
      </c>
      <c r="DP480" s="67">
        <v>2000</v>
      </c>
      <c r="DQ480" s="67">
        <v>2000</v>
      </c>
      <c r="DR480" s="67">
        <v>2000</v>
      </c>
      <c r="DS480" s="68"/>
    </row>
    <row r="481" spans="1:123" x14ac:dyDescent="0.3">
      <c r="A481" s="178" t="s">
        <v>502</v>
      </c>
      <c r="B481" s="178" t="s">
        <v>901</v>
      </c>
      <c r="C481" s="178" t="s">
        <v>975</v>
      </c>
      <c r="D481" s="178" t="s">
        <v>1523</v>
      </c>
      <c r="E481" s="178" t="s">
        <v>1524</v>
      </c>
      <c r="F481" s="178" t="s">
        <v>1542</v>
      </c>
      <c r="G481" s="179" t="s">
        <v>1543</v>
      </c>
      <c r="H481" s="180" t="s">
        <v>838</v>
      </c>
      <c r="I481" s="42">
        <v>0</v>
      </c>
      <c r="J481" s="71">
        <v>0</v>
      </c>
      <c r="K481" s="71">
        <v>0</v>
      </c>
      <c r="L481" s="71">
        <v>0</v>
      </c>
      <c r="M481" s="71">
        <v>0</v>
      </c>
      <c r="N481" s="71">
        <v>0</v>
      </c>
      <c r="O481" s="71">
        <v>0</v>
      </c>
      <c r="P481" s="72">
        <v>0</v>
      </c>
      <c r="Q481" s="45">
        <v>0</v>
      </c>
      <c r="R481" s="71">
        <v>0</v>
      </c>
      <c r="S481" s="71">
        <v>0</v>
      </c>
      <c r="T481" s="71">
        <v>0</v>
      </c>
      <c r="U481" s="71">
        <v>0</v>
      </c>
      <c r="V481" s="71">
        <v>0</v>
      </c>
      <c r="W481" s="71">
        <v>0</v>
      </c>
      <c r="X481" s="45">
        <v>13.49</v>
      </c>
      <c r="Y481" s="43">
        <v>13.49</v>
      </c>
      <c r="Z481" s="43">
        <v>13.49</v>
      </c>
      <c r="AA481" s="184">
        <f t="shared" si="59"/>
        <v>14.42</v>
      </c>
      <c r="AB481" s="71">
        <v>15.35</v>
      </c>
      <c r="AC481" s="184">
        <f t="shared" si="60"/>
        <v>15.35</v>
      </c>
      <c r="AD481" s="71">
        <v>15.35</v>
      </c>
      <c r="AE481" s="44">
        <f>[3]Parameters!$B$38</f>
        <v>0.05</v>
      </c>
      <c r="AF481" s="72">
        <v>0</v>
      </c>
      <c r="AG481" s="72">
        <v>1</v>
      </c>
      <c r="AH481" s="72">
        <v>1</v>
      </c>
      <c r="AI481" s="73">
        <v>1</v>
      </c>
      <c r="AJ481" s="73" t="s">
        <v>839</v>
      </c>
      <c r="AK481" s="73" t="s">
        <v>907</v>
      </c>
      <c r="AL481" s="73"/>
      <c r="AM481" s="74"/>
      <c r="AN481" s="74"/>
      <c r="AO481" s="74"/>
      <c r="AP481" s="74"/>
      <c r="AQ481" s="74"/>
      <c r="AR481" s="74"/>
      <c r="AS481" s="75"/>
      <c r="AT481" s="75"/>
      <c r="AU481" s="75"/>
      <c r="AV481" s="76"/>
      <c r="AW481" s="76"/>
      <c r="AX481" s="76"/>
      <c r="AY481" s="77" t="s">
        <v>841</v>
      </c>
      <c r="AZ481" s="77"/>
      <c r="BA481" s="77"/>
      <c r="BB481" s="77"/>
      <c r="BC481" s="77"/>
      <c r="BD481" s="77"/>
      <c r="BE481" s="77"/>
      <c r="BF481" s="77"/>
      <c r="BG481" s="77"/>
      <c r="BH481" s="78"/>
      <c r="BI481" s="78"/>
      <c r="BJ481" s="78"/>
      <c r="BK481" s="78"/>
      <c r="BL481" s="79"/>
      <c r="BM481" s="80"/>
      <c r="BN481" s="81"/>
      <c r="BO481" s="72"/>
      <c r="BP481" s="72"/>
      <c r="BQ481" s="72"/>
      <c r="BR481" s="72"/>
      <c r="BS481" s="72"/>
      <c r="BT481" s="72"/>
      <c r="BU481" s="56">
        <f t="shared" si="52"/>
        <v>0</v>
      </c>
      <c r="BV481" s="77"/>
      <c r="BW481" s="77"/>
      <c r="BX481" s="77"/>
      <c r="BY481" s="77"/>
      <c r="BZ481" s="77"/>
      <c r="CA481" s="77"/>
      <c r="CB481" s="57">
        <v>2000</v>
      </c>
      <c r="CC481" s="82">
        <v>2000</v>
      </c>
      <c r="CD481" s="90">
        <v>2000</v>
      </c>
      <c r="CE481" s="90">
        <v>2000</v>
      </c>
      <c r="CF481" s="90">
        <v>2000</v>
      </c>
      <c r="CG481" s="90">
        <v>2000</v>
      </c>
      <c r="CH481" s="90">
        <v>2000</v>
      </c>
      <c r="CI481" s="56"/>
      <c r="CJ481" s="83"/>
      <c r="CK481" s="83"/>
      <c r="CL481" s="83"/>
      <c r="CM481" s="83"/>
      <c r="CN481" s="83"/>
      <c r="CO481" s="83"/>
      <c r="CP481" s="60"/>
      <c r="CQ481" s="84"/>
      <c r="CR481" s="84"/>
      <c r="CS481" s="84"/>
      <c r="CT481" s="84"/>
      <c r="CU481" s="84"/>
      <c r="CV481" s="84"/>
      <c r="CW481" s="62"/>
      <c r="CX481" s="85"/>
      <c r="CY481" s="85"/>
      <c r="CZ481" s="85"/>
      <c r="DA481" s="85"/>
      <c r="DB481" s="85"/>
      <c r="DC481" s="85"/>
      <c r="DD481" s="64"/>
      <c r="DE481" s="86"/>
      <c r="DF481" s="86"/>
      <c r="DG481" s="86"/>
      <c r="DH481" s="86"/>
      <c r="DI481" s="86"/>
      <c r="DJ481" s="86"/>
      <c r="DK481" s="87" t="s">
        <v>1266</v>
      </c>
      <c r="DL481" s="62">
        <v>2000</v>
      </c>
      <c r="DM481" s="88">
        <v>2000</v>
      </c>
      <c r="DN481" s="88">
        <v>2000</v>
      </c>
      <c r="DO481" s="88">
        <v>2000</v>
      </c>
      <c r="DP481" s="88">
        <v>2000</v>
      </c>
      <c r="DQ481" s="88">
        <v>2000</v>
      </c>
      <c r="DR481" s="88">
        <v>2000</v>
      </c>
      <c r="DS481" s="68"/>
    </row>
    <row r="482" spans="1:123" x14ac:dyDescent="0.3">
      <c r="A482" s="182" t="s">
        <v>503</v>
      </c>
      <c r="B482" s="182" t="s">
        <v>901</v>
      </c>
      <c r="C482" s="182" t="s">
        <v>975</v>
      </c>
      <c r="D482" s="182" t="s">
        <v>1544</v>
      </c>
      <c r="E482" s="182" t="s">
        <v>1545</v>
      </c>
      <c r="F482" s="182" t="s">
        <v>1546</v>
      </c>
      <c r="G482" s="179" t="s">
        <v>1547</v>
      </c>
      <c r="H482" s="41" t="s">
        <v>838</v>
      </c>
      <c r="I482" s="42">
        <v>0</v>
      </c>
      <c r="J482" s="43">
        <v>0</v>
      </c>
      <c r="K482" s="43">
        <v>0</v>
      </c>
      <c r="L482" s="43">
        <v>0</v>
      </c>
      <c r="M482" s="43">
        <v>0</v>
      </c>
      <c r="N482" s="43">
        <v>0</v>
      </c>
      <c r="O482" s="43">
        <v>0</v>
      </c>
      <c r="P482" s="44">
        <v>0</v>
      </c>
      <c r="Q482" s="45">
        <v>0</v>
      </c>
      <c r="R482" s="43">
        <v>0</v>
      </c>
      <c r="S482" s="43">
        <v>0</v>
      </c>
      <c r="T482" s="43">
        <v>0</v>
      </c>
      <c r="U482" s="43">
        <v>0</v>
      </c>
      <c r="V482" s="43">
        <v>0</v>
      </c>
      <c r="W482" s="43">
        <v>0</v>
      </c>
      <c r="X482" s="45">
        <v>33.238366571699906</v>
      </c>
      <c r="Y482" s="43">
        <v>31.813865147198481</v>
      </c>
      <c r="Z482" s="43">
        <v>29.439696106362774</v>
      </c>
      <c r="AA482" s="43">
        <v>27.065527065527068</v>
      </c>
      <c r="AB482" s="43">
        <v>24.691358024691361</v>
      </c>
      <c r="AC482" s="43">
        <v>22.317188983855655</v>
      </c>
      <c r="AD482" s="43">
        <v>19.943019943019944</v>
      </c>
      <c r="AE482" s="44">
        <f>[3]Parameters!$B$38</f>
        <v>0.05</v>
      </c>
      <c r="AF482" s="44">
        <v>0</v>
      </c>
      <c r="AG482" s="44">
        <v>1</v>
      </c>
      <c r="AH482" s="44">
        <v>1</v>
      </c>
      <c r="AI482" s="46">
        <v>1</v>
      </c>
      <c r="AJ482" s="46" t="s">
        <v>839</v>
      </c>
      <c r="AK482" s="46" t="s">
        <v>907</v>
      </c>
      <c r="AL482" s="46"/>
      <c r="AM482" s="47"/>
      <c r="AN482" s="47"/>
      <c r="AO482" s="47"/>
      <c r="AP482" s="47"/>
      <c r="AQ482" s="47"/>
      <c r="AR482" s="47"/>
      <c r="AS482" s="48"/>
      <c r="AT482" s="48"/>
      <c r="AU482" s="48"/>
      <c r="AV482" s="49"/>
      <c r="AW482" s="49"/>
      <c r="AX482" s="49"/>
      <c r="AY482" s="50" t="s">
        <v>841</v>
      </c>
      <c r="AZ482" s="50"/>
      <c r="BA482" s="50"/>
      <c r="BB482" s="51"/>
      <c r="BC482" s="51"/>
      <c r="BD482" s="51"/>
      <c r="BE482" s="51"/>
      <c r="BF482" s="51"/>
      <c r="BG482" s="51"/>
      <c r="BH482" s="52"/>
      <c r="BI482" s="52"/>
      <c r="BJ482" s="52"/>
      <c r="BK482" s="52"/>
      <c r="BL482" s="53"/>
      <c r="BM482" s="54"/>
      <c r="BN482" s="55"/>
      <c r="BO482" s="44"/>
      <c r="BP482" s="44"/>
      <c r="BQ482" s="44"/>
      <c r="BR482" s="44"/>
      <c r="BS482" s="44"/>
      <c r="BT482" s="44"/>
      <c r="BU482" s="56">
        <f t="shared" si="52"/>
        <v>0</v>
      </c>
      <c r="BV482" s="50"/>
      <c r="BW482" s="50"/>
      <c r="BX482" s="50"/>
      <c r="BY482" s="50"/>
      <c r="BZ482" s="50"/>
      <c r="CA482" s="50"/>
      <c r="CB482" s="57">
        <v>0</v>
      </c>
      <c r="CC482" s="148">
        <v>0</v>
      </c>
      <c r="CD482" s="148">
        <v>0</v>
      </c>
      <c r="CE482" s="148">
        <v>0</v>
      </c>
      <c r="CF482" s="148">
        <v>0</v>
      </c>
      <c r="CG482" s="148">
        <v>0</v>
      </c>
      <c r="CH482" s="148">
        <v>0</v>
      </c>
      <c r="CI482" s="56"/>
      <c r="CJ482" s="59"/>
      <c r="CK482" s="59"/>
      <c r="CL482" s="59"/>
      <c r="CM482" s="59"/>
      <c r="CN482" s="59"/>
      <c r="CO482" s="59"/>
      <c r="CP482" s="60"/>
      <c r="CQ482" s="61"/>
      <c r="CR482" s="61"/>
      <c r="CS482" s="61"/>
      <c r="CT482" s="61"/>
      <c r="CU482" s="61"/>
      <c r="CV482" s="61"/>
      <c r="CW482" s="62"/>
      <c r="CX482" s="63"/>
      <c r="CY482" s="63"/>
      <c r="CZ482" s="63"/>
      <c r="DA482" s="63"/>
      <c r="DB482" s="63"/>
      <c r="DC482" s="63"/>
      <c r="DD482" s="64"/>
      <c r="DE482" s="65"/>
      <c r="DF482" s="65"/>
      <c r="DG482" s="65"/>
      <c r="DH482" s="65"/>
      <c r="DI482" s="65"/>
      <c r="DJ482" s="65"/>
      <c r="DK482" s="66" t="s">
        <v>1266</v>
      </c>
      <c r="DL482" s="62">
        <v>200</v>
      </c>
      <c r="DM482" s="67">
        <v>200</v>
      </c>
      <c r="DN482" s="67">
        <v>200</v>
      </c>
      <c r="DO482" s="67">
        <v>200</v>
      </c>
      <c r="DP482" s="67">
        <v>200</v>
      </c>
      <c r="DQ482" s="67">
        <v>200</v>
      </c>
      <c r="DR482" s="67">
        <v>200</v>
      </c>
      <c r="DS482" s="68"/>
    </row>
    <row r="483" spans="1:123" x14ac:dyDescent="0.3">
      <c r="A483" s="69" t="s">
        <v>504</v>
      </c>
      <c r="B483" s="69" t="s">
        <v>901</v>
      </c>
      <c r="C483" s="69" t="s">
        <v>1222</v>
      </c>
      <c r="D483" s="69" t="s">
        <v>1169</v>
      </c>
      <c r="E483" s="69" t="s">
        <v>1548</v>
      </c>
      <c r="F483" s="69" t="s">
        <v>1549</v>
      </c>
      <c r="G483" s="70" t="s">
        <v>1550</v>
      </c>
      <c r="H483" s="70" t="s">
        <v>838</v>
      </c>
      <c r="I483" s="42">
        <v>32.049999999999997</v>
      </c>
      <c r="J483" s="71">
        <v>32.049999999999997</v>
      </c>
      <c r="K483" s="71">
        <v>32.049999999999997</v>
      </c>
      <c r="L483" s="71">
        <v>32.049999999999997</v>
      </c>
      <c r="M483" s="71">
        <v>32.049999999999997</v>
      </c>
      <c r="N483" s="71">
        <v>32.049999999999997</v>
      </c>
      <c r="O483" s="71">
        <v>32.049999999999997</v>
      </c>
      <c r="P483" s="72">
        <v>0</v>
      </c>
      <c r="Q483" s="45">
        <v>3.94</v>
      </c>
      <c r="R483" s="71">
        <v>3.94</v>
      </c>
      <c r="S483" s="71">
        <v>3.94</v>
      </c>
      <c r="T483" s="71">
        <v>3.94</v>
      </c>
      <c r="U483" s="71">
        <v>3.94</v>
      </c>
      <c r="V483" s="71">
        <v>3.94</v>
      </c>
      <c r="W483" s="71">
        <v>3.94</v>
      </c>
      <c r="X483" s="45">
        <v>39.487493296149303</v>
      </c>
      <c r="Y483" s="71">
        <v>39.487493296149303</v>
      </c>
      <c r="Z483" s="71">
        <v>39.487493296149303</v>
      </c>
      <c r="AA483" s="71">
        <v>63.83</v>
      </c>
      <c r="AB483" s="71">
        <v>88.18</v>
      </c>
      <c r="AC483" s="71">
        <v>112.53</v>
      </c>
      <c r="AD483" s="71">
        <v>136.88230183417355</v>
      </c>
      <c r="AE483" s="44">
        <f>[3]Parameters!$B$38</f>
        <v>0.05</v>
      </c>
      <c r="AF483" s="72">
        <v>0</v>
      </c>
      <c r="AG483" s="72">
        <v>30</v>
      </c>
      <c r="AH483" s="72">
        <v>30</v>
      </c>
      <c r="AI483" s="73">
        <v>1</v>
      </c>
      <c r="AJ483" s="73" t="s">
        <v>839</v>
      </c>
      <c r="AK483" s="73" t="s">
        <v>907</v>
      </c>
      <c r="AL483" s="73"/>
      <c r="AM483" s="74"/>
      <c r="AN483" s="74"/>
      <c r="AO483" s="74"/>
      <c r="AP483" s="74"/>
      <c r="AQ483" s="74"/>
      <c r="AR483" s="74"/>
      <c r="AS483" s="75"/>
      <c r="AT483" s="75"/>
      <c r="AU483" s="75"/>
      <c r="AV483" s="76"/>
      <c r="AW483" s="76"/>
      <c r="AX483" s="76"/>
      <c r="AY483" s="77" t="s">
        <v>841</v>
      </c>
      <c r="AZ483" s="77"/>
      <c r="BA483" s="77"/>
      <c r="BB483" s="77"/>
      <c r="BC483" s="77"/>
      <c r="BD483" s="77"/>
      <c r="BE483" s="77"/>
      <c r="BF483" s="77"/>
      <c r="BG483" s="77"/>
      <c r="BH483" s="78"/>
      <c r="BI483" s="78"/>
      <c r="BJ483" s="78"/>
      <c r="BK483" s="78"/>
      <c r="BL483" s="79">
        <v>1</v>
      </c>
      <c r="BM483" s="80"/>
      <c r="BN483" s="109">
        <v>2.5</v>
      </c>
      <c r="BO483" s="72"/>
      <c r="BP483" s="72"/>
      <c r="BQ483" s="72"/>
      <c r="BR483" s="72">
        <v>2.5</v>
      </c>
      <c r="BS483" s="72"/>
      <c r="BT483" s="72"/>
      <c r="BU483" s="56">
        <f t="shared" si="52"/>
        <v>2.5</v>
      </c>
      <c r="BV483" s="77"/>
      <c r="BW483" s="77"/>
      <c r="BX483" s="77"/>
      <c r="BY483" s="77"/>
      <c r="BZ483" s="77"/>
      <c r="CA483" s="77"/>
      <c r="CB483" s="57">
        <v>2.5</v>
      </c>
      <c r="CC483" s="82">
        <v>50</v>
      </c>
      <c r="CD483" s="82">
        <v>500</v>
      </c>
      <c r="CE483" s="82">
        <v>500</v>
      </c>
      <c r="CF483" s="82">
        <v>500</v>
      </c>
      <c r="CG483" s="82">
        <v>500</v>
      </c>
      <c r="CH483" s="82">
        <v>500</v>
      </c>
      <c r="CI483" s="56"/>
      <c r="CJ483" s="83"/>
      <c r="CK483" s="83"/>
      <c r="CL483" s="83"/>
      <c r="CM483" s="83"/>
      <c r="CN483" s="83"/>
      <c r="CO483" s="83"/>
      <c r="CP483" s="60"/>
      <c r="CQ483" s="84"/>
      <c r="CR483" s="84"/>
      <c r="CS483" s="84"/>
      <c r="CT483" s="84"/>
      <c r="CU483" s="84"/>
      <c r="CV483" s="84"/>
      <c r="CW483" s="62"/>
      <c r="CX483" s="85"/>
      <c r="CY483" s="85"/>
      <c r="CZ483" s="85"/>
      <c r="DA483" s="85"/>
      <c r="DB483" s="85"/>
      <c r="DC483" s="85"/>
      <c r="DD483" s="64"/>
      <c r="DE483" s="86"/>
      <c r="DF483" s="86"/>
      <c r="DG483" s="86"/>
      <c r="DH483" s="86"/>
      <c r="DI483" s="86"/>
      <c r="DJ483" s="86"/>
      <c r="DK483" s="87" t="s">
        <v>1266</v>
      </c>
      <c r="DL483" s="62">
        <v>500</v>
      </c>
      <c r="DM483" s="88">
        <v>500</v>
      </c>
      <c r="DN483" s="88">
        <v>500</v>
      </c>
      <c r="DO483" s="88">
        <v>500</v>
      </c>
      <c r="DP483" s="88">
        <v>500</v>
      </c>
      <c r="DQ483" s="88">
        <v>500</v>
      </c>
      <c r="DR483" s="88">
        <v>500</v>
      </c>
      <c r="DS483" s="68"/>
    </row>
    <row r="484" spans="1:123" x14ac:dyDescent="0.3">
      <c r="A484" s="40" t="s">
        <v>505</v>
      </c>
      <c r="B484" s="40" t="s">
        <v>901</v>
      </c>
      <c r="C484" s="40" t="s">
        <v>1222</v>
      </c>
      <c r="D484" s="40" t="s">
        <v>1169</v>
      </c>
      <c r="E484" s="40" t="s">
        <v>1548</v>
      </c>
      <c r="F484" s="40" t="s">
        <v>1549</v>
      </c>
      <c r="G484" s="41" t="s">
        <v>1551</v>
      </c>
      <c r="H484" s="41" t="s">
        <v>838</v>
      </c>
      <c r="I484" s="42">
        <v>43.33</v>
      </c>
      <c r="J484" s="43">
        <v>43.33</v>
      </c>
      <c r="K484" s="43">
        <v>43.33</v>
      </c>
      <c r="L484" s="43">
        <v>43.33</v>
      </c>
      <c r="M484" s="43">
        <v>43.33</v>
      </c>
      <c r="N484" s="43">
        <v>43.33</v>
      </c>
      <c r="O484" s="43">
        <v>43.33</v>
      </c>
      <c r="P484" s="44">
        <v>0</v>
      </c>
      <c r="Q484" s="45">
        <v>4.49</v>
      </c>
      <c r="R484" s="43">
        <v>4.49</v>
      </c>
      <c r="S484" s="43">
        <v>4.49</v>
      </c>
      <c r="T484" s="43">
        <v>4.49</v>
      </c>
      <c r="U484" s="43">
        <v>4.49</v>
      </c>
      <c r="V484" s="43">
        <v>4.49</v>
      </c>
      <c r="W484" s="43">
        <v>4.49</v>
      </c>
      <c r="X484" s="45">
        <v>17.627039693926342</v>
      </c>
      <c r="Y484" s="43">
        <v>23.335913177066974</v>
      </c>
      <c r="Z484" s="43">
        <v>29.047375270272983</v>
      </c>
      <c r="AA484" s="43">
        <v>29.046874676630328</v>
      </c>
      <c r="AB484" s="43">
        <v>29.046874676630328</v>
      </c>
      <c r="AC484" s="43">
        <v>29.046874676630328</v>
      </c>
      <c r="AD484" s="43">
        <v>29.047375270272983</v>
      </c>
      <c r="AE484" s="44">
        <f>[3]Parameters!$B$38</f>
        <v>0.05</v>
      </c>
      <c r="AF484" s="44">
        <v>0</v>
      </c>
      <c r="AG484" s="44">
        <v>30</v>
      </c>
      <c r="AH484" s="44">
        <v>30</v>
      </c>
      <c r="AI484" s="46">
        <v>1</v>
      </c>
      <c r="AJ484" s="46" t="s">
        <v>839</v>
      </c>
      <c r="AK484" s="46" t="s">
        <v>907</v>
      </c>
      <c r="AL484" s="46"/>
      <c r="AM484" s="47"/>
      <c r="AN484" s="47"/>
      <c r="AO484" s="47"/>
      <c r="AP484" s="47"/>
      <c r="AQ484" s="47"/>
      <c r="AR484" s="47"/>
      <c r="AS484" s="48"/>
      <c r="AT484" s="48"/>
      <c r="AU484" s="48"/>
      <c r="AV484" s="49"/>
      <c r="AW484" s="49"/>
      <c r="AX484" s="49"/>
      <c r="AY484" s="50" t="s">
        <v>841</v>
      </c>
      <c r="AZ484" s="50"/>
      <c r="BA484" s="50"/>
      <c r="BB484" s="51"/>
      <c r="BC484" s="51"/>
      <c r="BD484" s="51"/>
      <c r="BE484" s="51"/>
      <c r="BF484" s="51"/>
      <c r="BG484" s="51"/>
      <c r="BH484" s="52"/>
      <c r="BI484" s="52"/>
      <c r="BJ484" s="52"/>
      <c r="BK484" s="52"/>
      <c r="BL484" s="53"/>
      <c r="BM484" s="54"/>
      <c r="BN484" s="55">
        <v>0</v>
      </c>
      <c r="BO484" s="44"/>
      <c r="BP484" s="44"/>
      <c r="BQ484" s="44"/>
      <c r="BR484" s="44"/>
      <c r="BS484" s="44"/>
      <c r="BT484" s="44"/>
      <c r="BU484" s="56">
        <f t="shared" si="52"/>
        <v>0</v>
      </c>
      <c r="BV484" s="50"/>
      <c r="BW484" s="50"/>
      <c r="BX484" s="50"/>
      <c r="BY484" s="50"/>
      <c r="BZ484" s="50"/>
      <c r="CA484" s="50"/>
      <c r="CB484" s="57">
        <v>0</v>
      </c>
      <c r="CC484" s="58">
        <v>50</v>
      </c>
      <c r="CD484" s="58">
        <v>500</v>
      </c>
      <c r="CE484" s="58">
        <v>500</v>
      </c>
      <c r="CF484" s="58">
        <v>500</v>
      </c>
      <c r="CG484" s="58">
        <v>500</v>
      </c>
      <c r="CH484" s="58">
        <v>500</v>
      </c>
      <c r="CI484" s="56"/>
      <c r="CJ484" s="59"/>
      <c r="CK484" s="59"/>
      <c r="CL484" s="59"/>
      <c r="CM484" s="59"/>
      <c r="CN484" s="59"/>
      <c r="CO484" s="59"/>
      <c r="CP484" s="60"/>
      <c r="CQ484" s="61"/>
      <c r="CR484" s="61"/>
      <c r="CS484" s="61"/>
      <c r="CT484" s="61"/>
      <c r="CU484" s="61"/>
      <c r="CV484" s="61"/>
      <c r="CW484" s="62"/>
      <c r="CX484" s="63"/>
      <c r="CY484" s="63"/>
      <c r="CZ484" s="63"/>
      <c r="DA484" s="63"/>
      <c r="DB484" s="63"/>
      <c r="DC484" s="63"/>
      <c r="DD484" s="64"/>
      <c r="DE484" s="65"/>
      <c r="DF484" s="65"/>
      <c r="DG484" s="65"/>
      <c r="DH484" s="65"/>
      <c r="DI484" s="65"/>
      <c r="DJ484" s="65"/>
      <c r="DK484" s="66" t="s">
        <v>1266</v>
      </c>
      <c r="DL484" s="62">
        <v>500</v>
      </c>
      <c r="DM484" s="67">
        <v>500</v>
      </c>
      <c r="DN484" s="67">
        <v>500</v>
      </c>
      <c r="DO484" s="67">
        <v>500</v>
      </c>
      <c r="DP484" s="67">
        <v>500</v>
      </c>
      <c r="DQ484" s="67">
        <v>500</v>
      </c>
      <c r="DR484" s="67">
        <v>500</v>
      </c>
      <c r="DS484" s="68"/>
    </row>
    <row r="485" spans="1:123" x14ac:dyDescent="0.3">
      <c r="A485" s="69" t="s">
        <v>506</v>
      </c>
      <c r="B485" s="69" t="s">
        <v>901</v>
      </c>
      <c r="C485" s="69" t="s">
        <v>1222</v>
      </c>
      <c r="D485" s="69" t="s">
        <v>1169</v>
      </c>
      <c r="E485" s="69" t="s">
        <v>1548</v>
      </c>
      <c r="F485" s="69" t="s">
        <v>1549</v>
      </c>
      <c r="G485" s="70" t="s">
        <v>1552</v>
      </c>
      <c r="H485" s="70" t="s">
        <v>838</v>
      </c>
      <c r="I485" s="42">
        <v>76.650000000000006</v>
      </c>
      <c r="J485" s="71">
        <v>70.900000000000006</v>
      </c>
      <c r="K485" s="71">
        <v>65.150000000000006</v>
      </c>
      <c r="L485" s="71">
        <v>63.49</v>
      </c>
      <c r="M485" s="71">
        <v>61.83</v>
      </c>
      <c r="N485" s="71">
        <v>60.54</v>
      </c>
      <c r="O485" s="71">
        <v>59.24</v>
      </c>
      <c r="P485" s="72">
        <v>0</v>
      </c>
      <c r="Q485" s="45">
        <v>11.19</v>
      </c>
      <c r="R485" s="71">
        <v>11.19</v>
      </c>
      <c r="S485" s="71">
        <v>11.19</v>
      </c>
      <c r="T485" s="71">
        <v>11.19</v>
      </c>
      <c r="U485" s="71">
        <v>11.19</v>
      </c>
      <c r="V485" s="71">
        <v>11.19</v>
      </c>
      <c r="W485" s="71">
        <v>11.19</v>
      </c>
      <c r="X485" s="45">
        <v>38.911873860345374</v>
      </c>
      <c r="Y485" s="71">
        <v>38.911873860345374</v>
      </c>
      <c r="Z485" s="71">
        <v>38.911873860345374</v>
      </c>
      <c r="AA485" s="71">
        <v>42.37</v>
      </c>
      <c r="AB485" s="71">
        <v>45.82</v>
      </c>
      <c r="AC485" s="71">
        <v>49.27</v>
      </c>
      <c r="AD485" s="71">
        <v>52.726740319639589</v>
      </c>
      <c r="AE485" s="44">
        <f>[3]Parameters!$B$38</f>
        <v>0.05</v>
      </c>
      <c r="AF485" s="72">
        <v>0</v>
      </c>
      <c r="AG485" s="72">
        <v>30</v>
      </c>
      <c r="AH485" s="72">
        <v>30</v>
      </c>
      <c r="AI485" s="73">
        <v>1</v>
      </c>
      <c r="AJ485" s="73" t="s">
        <v>839</v>
      </c>
      <c r="AK485" s="73" t="s">
        <v>907</v>
      </c>
      <c r="AL485" s="73"/>
      <c r="AM485" s="74"/>
      <c r="AN485" s="74"/>
      <c r="AO485" s="74"/>
      <c r="AP485" s="74"/>
      <c r="AQ485" s="74"/>
      <c r="AR485" s="74"/>
      <c r="AS485" s="75"/>
      <c r="AT485" s="75"/>
      <c r="AU485" s="75"/>
      <c r="AV485" s="76"/>
      <c r="AW485" s="76"/>
      <c r="AX485" s="76"/>
      <c r="AY485" s="77" t="s">
        <v>841</v>
      </c>
      <c r="AZ485" s="77"/>
      <c r="BA485" s="77"/>
      <c r="BB485" s="77"/>
      <c r="BC485" s="77"/>
      <c r="BD485" s="77"/>
      <c r="BE485" s="77"/>
      <c r="BF485" s="77"/>
      <c r="BG485" s="77"/>
      <c r="BH485" s="78"/>
      <c r="BI485" s="78"/>
      <c r="BJ485" s="78"/>
      <c r="BK485" s="78"/>
      <c r="BL485" s="79">
        <v>1</v>
      </c>
      <c r="BM485" s="80"/>
      <c r="BN485" s="109">
        <v>5</v>
      </c>
      <c r="BO485" s="72"/>
      <c r="BP485" s="72"/>
      <c r="BQ485" s="72"/>
      <c r="BR485" s="72">
        <v>5</v>
      </c>
      <c r="BS485" s="72"/>
      <c r="BT485" s="72"/>
      <c r="BU485" s="56">
        <f t="shared" si="52"/>
        <v>5</v>
      </c>
      <c r="BV485" s="77"/>
      <c r="BW485" s="77"/>
      <c r="BX485" s="77"/>
      <c r="BY485" s="77"/>
      <c r="BZ485" s="77"/>
      <c r="CA485" s="77"/>
      <c r="CB485" s="57">
        <v>5</v>
      </c>
      <c r="CC485" s="82">
        <v>50</v>
      </c>
      <c r="CD485" s="82">
        <v>1000</v>
      </c>
      <c r="CE485" s="82">
        <v>1000</v>
      </c>
      <c r="CF485" s="82">
        <v>1000</v>
      </c>
      <c r="CG485" s="82">
        <v>1000</v>
      </c>
      <c r="CH485" s="82">
        <v>1000</v>
      </c>
      <c r="CI485" s="56"/>
      <c r="CJ485" s="83"/>
      <c r="CK485" s="83"/>
      <c r="CL485" s="83"/>
      <c r="CM485" s="83"/>
      <c r="CN485" s="83"/>
      <c r="CO485" s="83"/>
      <c r="CP485" s="60"/>
      <c r="CQ485" s="84"/>
      <c r="CR485" s="84"/>
      <c r="CS485" s="84"/>
      <c r="CT485" s="84"/>
      <c r="CU485" s="84"/>
      <c r="CV485" s="84"/>
      <c r="CW485" s="62"/>
      <c r="CX485" s="85"/>
      <c r="CY485" s="85"/>
      <c r="CZ485" s="85"/>
      <c r="DA485" s="85"/>
      <c r="DB485" s="85"/>
      <c r="DC485" s="85"/>
      <c r="DD485" s="64"/>
      <c r="DE485" s="86"/>
      <c r="DF485" s="86"/>
      <c r="DG485" s="86"/>
      <c r="DH485" s="86"/>
      <c r="DI485" s="86"/>
      <c r="DJ485" s="86"/>
      <c r="DK485" s="87" t="s">
        <v>1266</v>
      </c>
      <c r="DL485" s="62">
        <v>500</v>
      </c>
      <c r="DM485" s="88">
        <v>500</v>
      </c>
      <c r="DN485" s="88">
        <v>500</v>
      </c>
      <c r="DO485" s="88">
        <v>500</v>
      </c>
      <c r="DP485" s="88">
        <v>500</v>
      </c>
      <c r="DQ485" s="88">
        <v>500</v>
      </c>
      <c r="DR485" s="88">
        <v>500</v>
      </c>
      <c r="DS485" s="68"/>
    </row>
    <row r="486" spans="1:123" x14ac:dyDescent="0.3">
      <c r="A486" s="182" t="s">
        <v>507</v>
      </c>
      <c r="B486" s="182" t="s">
        <v>901</v>
      </c>
      <c r="C486" s="182" t="s">
        <v>975</v>
      </c>
      <c r="D486" s="182" t="s">
        <v>1544</v>
      </c>
      <c r="E486" s="182" t="s">
        <v>1545</v>
      </c>
      <c r="F486" s="182" t="s">
        <v>1549</v>
      </c>
      <c r="G486" s="179" t="s">
        <v>1553</v>
      </c>
      <c r="H486" s="183" t="s">
        <v>838</v>
      </c>
      <c r="I486" s="42">
        <v>0</v>
      </c>
      <c r="J486" s="43">
        <v>0</v>
      </c>
      <c r="K486" s="43">
        <v>0</v>
      </c>
      <c r="L486" s="43">
        <v>0</v>
      </c>
      <c r="M486" s="43">
        <v>0</v>
      </c>
      <c r="N486" s="43">
        <v>0</v>
      </c>
      <c r="O486" s="43">
        <v>0</v>
      </c>
      <c r="P486" s="44">
        <v>0</v>
      </c>
      <c r="Q486" s="45">
        <v>0</v>
      </c>
      <c r="R486" s="43">
        <v>0</v>
      </c>
      <c r="S486" s="43">
        <v>0</v>
      </c>
      <c r="T486" s="43">
        <v>0</v>
      </c>
      <c r="U486" s="43">
        <v>0</v>
      </c>
      <c r="V486" s="43">
        <v>0</v>
      </c>
      <c r="W486" s="43">
        <v>0</v>
      </c>
      <c r="X486" s="45">
        <v>41.778153311740134</v>
      </c>
      <c r="Y486" s="43">
        <v>38.04</v>
      </c>
      <c r="Z486" s="43">
        <v>34.299999999999997</v>
      </c>
      <c r="AA486" s="43">
        <v>34.299999999999997</v>
      </c>
      <c r="AB486" s="43">
        <v>34.299999999999997</v>
      </c>
      <c r="AC486" s="43">
        <v>34.299999999999997</v>
      </c>
      <c r="AD486" s="43">
        <v>34.299999999999997</v>
      </c>
      <c r="AE486" s="44">
        <f>[3]Parameters!$B$38</f>
        <v>0.05</v>
      </c>
      <c r="AF486" s="44">
        <v>0</v>
      </c>
      <c r="AG486" s="44">
        <v>1</v>
      </c>
      <c r="AH486" s="44">
        <v>1</v>
      </c>
      <c r="AI486" s="46">
        <v>1</v>
      </c>
      <c r="AJ486" s="46" t="s">
        <v>839</v>
      </c>
      <c r="AK486" s="46" t="s">
        <v>907</v>
      </c>
      <c r="AL486" s="46"/>
      <c r="AM486" s="47"/>
      <c r="AN486" s="47"/>
      <c r="AO486" s="47"/>
      <c r="AP486" s="47"/>
      <c r="AQ486" s="47"/>
      <c r="AR486" s="47"/>
      <c r="AS486" s="48"/>
      <c r="AT486" s="48"/>
      <c r="AU486" s="48"/>
      <c r="AV486" s="49"/>
      <c r="AW486" s="49"/>
      <c r="AX486" s="49"/>
      <c r="AY486" s="50" t="s">
        <v>841</v>
      </c>
      <c r="AZ486" s="50"/>
      <c r="BA486" s="50"/>
      <c r="BB486" s="51"/>
      <c r="BC486" s="51"/>
      <c r="BD486" s="51"/>
      <c r="BE486" s="51"/>
      <c r="BF486" s="51"/>
      <c r="BG486" s="51"/>
      <c r="BH486" s="52"/>
      <c r="BI486" s="52"/>
      <c r="BJ486" s="52"/>
      <c r="BK486" s="52"/>
      <c r="BL486" s="53"/>
      <c r="BM486" s="54"/>
      <c r="BN486" s="55"/>
      <c r="BO486" s="44"/>
      <c r="BP486" s="44"/>
      <c r="BQ486" s="44"/>
      <c r="BR486" s="44"/>
      <c r="BS486" s="44"/>
      <c r="BT486" s="44"/>
      <c r="BU486" s="56">
        <f t="shared" si="52"/>
        <v>0</v>
      </c>
      <c r="BV486" s="50"/>
      <c r="BW486" s="50"/>
      <c r="BX486" s="50"/>
      <c r="BY486" s="50"/>
      <c r="BZ486" s="50"/>
      <c r="CA486" s="50"/>
      <c r="CB486" s="57">
        <v>0</v>
      </c>
      <c r="CC486" s="148">
        <v>0</v>
      </c>
      <c r="CD486" s="148">
        <v>0</v>
      </c>
      <c r="CE486" s="148">
        <v>0</v>
      </c>
      <c r="CF486" s="148">
        <v>0</v>
      </c>
      <c r="CG486" s="148">
        <v>0</v>
      </c>
      <c r="CH486" s="148">
        <v>0</v>
      </c>
      <c r="CI486" s="56"/>
      <c r="CJ486" s="59"/>
      <c r="CK486" s="59"/>
      <c r="CL486" s="59"/>
      <c r="CM486" s="59"/>
      <c r="CN486" s="59"/>
      <c r="CO486" s="59"/>
      <c r="CP486" s="60"/>
      <c r="CQ486" s="61"/>
      <c r="CR486" s="61"/>
      <c r="CS486" s="61"/>
      <c r="CT486" s="61"/>
      <c r="CU486" s="61"/>
      <c r="CV486" s="61"/>
      <c r="CW486" s="62"/>
      <c r="CX486" s="63"/>
      <c r="CY486" s="63"/>
      <c r="CZ486" s="63"/>
      <c r="DA486" s="63"/>
      <c r="DB486" s="63"/>
      <c r="DC486" s="63"/>
      <c r="DD486" s="64"/>
      <c r="DE486" s="65"/>
      <c r="DF486" s="65"/>
      <c r="DG486" s="65"/>
      <c r="DH486" s="65"/>
      <c r="DI486" s="65"/>
      <c r="DJ486" s="65"/>
      <c r="DK486" s="66" t="s">
        <v>1266</v>
      </c>
      <c r="DL486" s="62">
        <v>200</v>
      </c>
      <c r="DM486" s="67">
        <v>200</v>
      </c>
      <c r="DN486" s="67">
        <v>200</v>
      </c>
      <c r="DO486" s="67">
        <v>200</v>
      </c>
      <c r="DP486" s="67">
        <v>200</v>
      </c>
      <c r="DQ486" s="67">
        <v>200</v>
      </c>
      <c r="DR486" s="67">
        <v>200</v>
      </c>
      <c r="DS486" s="68"/>
    </row>
    <row r="487" spans="1:123" x14ac:dyDescent="0.3">
      <c r="A487" s="69" t="s">
        <v>508</v>
      </c>
      <c r="B487" s="69" t="s">
        <v>901</v>
      </c>
      <c r="C487" s="69" t="s">
        <v>1222</v>
      </c>
      <c r="D487" s="69" t="s">
        <v>1169</v>
      </c>
      <c r="E487" s="69" t="s">
        <v>1548</v>
      </c>
      <c r="F487" s="69" t="s">
        <v>1554</v>
      </c>
      <c r="G487" s="70" t="s">
        <v>1555</v>
      </c>
      <c r="H487" s="70" t="s">
        <v>838</v>
      </c>
      <c r="I487" s="42">
        <v>63</v>
      </c>
      <c r="J487" s="71">
        <v>63</v>
      </c>
      <c r="K487" s="71">
        <v>63</v>
      </c>
      <c r="L487" s="71">
        <v>63</v>
      </c>
      <c r="M487" s="71">
        <v>63</v>
      </c>
      <c r="N487" s="71">
        <v>63</v>
      </c>
      <c r="O487" s="71">
        <v>63</v>
      </c>
      <c r="P487" s="72">
        <v>0</v>
      </c>
      <c r="Q487" s="45">
        <v>1.45</v>
      </c>
      <c r="R487" s="71">
        <v>1.45</v>
      </c>
      <c r="S487" s="71">
        <v>1.45</v>
      </c>
      <c r="T487" s="71">
        <v>1.45</v>
      </c>
      <c r="U487" s="71">
        <v>1.45</v>
      </c>
      <c r="V487" s="71">
        <v>1.45</v>
      </c>
      <c r="W487" s="71">
        <v>1.45</v>
      </c>
      <c r="X487" s="45">
        <v>0</v>
      </c>
      <c r="Y487" s="71">
        <v>0</v>
      </c>
      <c r="Z487" s="71">
        <v>0</v>
      </c>
      <c r="AA487" s="71">
        <v>0</v>
      </c>
      <c r="AB487" s="71">
        <v>0</v>
      </c>
      <c r="AC487" s="71">
        <v>0</v>
      </c>
      <c r="AD487" s="71">
        <v>0</v>
      </c>
      <c r="AE487" s="44">
        <f>[3]Parameters!$B$38</f>
        <v>0.05</v>
      </c>
      <c r="AF487" s="72">
        <v>0</v>
      </c>
      <c r="AG487" s="72">
        <v>30</v>
      </c>
      <c r="AH487" s="72">
        <v>30</v>
      </c>
      <c r="AI487" s="73">
        <v>1</v>
      </c>
      <c r="AJ487" s="73" t="s">
        <v>839</v>
      </c>
      <c r="AK487" s="73" t="s">
        <v>907</v>
      </c>
      <c r="AL487" s="73"/>
      <c r="AM487" s="74"/>
      <c r="AN487" s="74"/>
      <c r="AO487" s="74"/>
      <c r="AP487" s="74"/>
      <c r="AQ487" s="74"/>
      <c r="AR487" s="74"/>
      <c r="AS487" s="75"/>
      <c r="AT487" s="75"/>
      <c r="AU487" s="75"/>
      <c r="AV487" s="76"/>
      <c r="AW487" s="76"/>
      <c r="AX487" s="76"/>
      <c r="AY487" s="77" t="s">
        <v>841</v>
      </c>
      <c r="AZ487" s="77"/>
      <c r="BA487" s="77"/>
      <c r="BB487" s="77"/>
      <c r="BC487" s="77"/>
      <c r="BD487" s="77"/>
      <c r="BE487" s="77"/>
      <c r="BF487" s="77"/>
      <c r="BG487" s="77"/>
      <c r="BH487" s="78"/>
      <c r="BI487" s="78"/>
      <c r="BJ487" s="78"/>
      <c r="BK487" s="78"/>
      <c r="BL487" s="79"/>
      <c r="BM487" s="80"/>
      <c r="BN487" s="81">
        <v>0</v>
      </c>
      <c r="BO487" s="72"/>
      <c r="BP487" s="72"/>
      <c r="BQ487" s="72"/>
      <c r="BR487" s="72"/>
      <c r="BS487" s="72"/>
      <c r="BT487" s="72"/>
      <c r="BU487" s="56">
        <f t="shared" si="52"/>
        <v>0</v>
      </c>
      <c r="BV487" s="77"/>
      <c r="BW487" s="77"/>
      <c r="BX487" s="77"/>
      <c r="BY487" s="77"/>
      <c r="BZ487" s="77"/>
      <c r="CA487" s="77"/>
      <c r="CB487" s="57">
        <v>0</v>
      </c>
      <c r="CC487" s="82">
        <v>50</v>
      </c>
      <c r="CD487" s="82">
        <v>1000</v>
      </c>
      <c r="CE487" s="82">
        <v>1000</v>
      </c>
      <c r="CF487" s="82">
        <v>1000</v>
      </c>
      <c r="CG487" s="82">
        <v>1000</v>
      </c>
      <c r="CH487" s="82">
        <v>1000</v>
      </c>
      <c r="CI487" s="56"/>
      <c r="CJ487" s="83"/>
      <c r="CK487" s="83"/>
      <c r="CL487" s="83"/>
      <c r="CM487" s="83"/>
      <c r="CN487" s="83"/>
      <c r="CO487" s="83"/>
      <c r="CP487" s="60"/>
      <c r="CQ487" s="84"/>
      <c r="CR487" s="84"/>
      <c r="CS487" s="84"/>
      <c r="CT487" s="84"/>
      <c r="CU487" s="84"/>
      <c r="CV487" s="84"/>
      <c r="CW487" s="62"/>
      <c r="CX487" s="85"/>
      <c r="CY487" s="85"/>
      <c r="CZ487" s="85"/>
      <c r="DA487" s="85"/>
      <c r="DB487" s="85"/>
      <c r="DC487" s="85"/>
      <c r="DD487" s="64"/>
      <c r="DE487" s="86"/>
      <c r="DF487" s="86"/>
      <c r="DG487" s="86"/>
      <c r="DH487" s="86"/>
      <c r="DI487" s="86"/>
      <c r="DJ487" s="86"/>
      <c r="DK487" s="87" t="s">
        <v>1266</v>
      </c>
      <c r="DL487" s="62">
        <v>500</v>
      </c>
      <c r="DM487" s="88">
        <v>500</v>
      </c>
      <c r="DN487" s="88">
        <v>500</v>
      </c>
      <c r="DO487" s="88">
        <v>500</v>
      </c>
      <c r="DP487" s="88">
        <v>500</v>
      </c>
      <c r="DQ487" s="88">
        <v>500</v>
      </c>
      <c r="DR487" s="88">
        <v>500</v>
      </c>
      <c r="DS487" s="68"/>
    </row>
    <row r="488" spans="1:123" x14ac:dyDescent="0.3">
      <c r="A488" s="40" t="s">
        <v>509</v>
      </c>
      <c r="B488" s="40" t="s">
        <v>901</v>
      </c>
      <c r="C488" s="40" t="s">
        <v>1222</v>
      </c>
      <c r="D488" s="40" t="s">
        <v>1169</v>
      </c>
      <c r="E488" s="40" t="s">
        <v>1548</v>
      </c>
      <c r="F488" s="40" t="s">
        <v>1554</v>
      </c>
      <c r="G488" s="41" t="s">
        <v>1556</v>
      </c>
      <c r="H488" s="41" t="s">
        <v>838</v>
      </c>
      <c r="I488" s="42">
        <v>70</v>
      </c>
      <c r="J488" s="43">
        <v>68</v>
      </c>
      <c r="K488" s="43">
        <v>65</v>
      </c>
      <c r="L488" s="43">
        <v>62.5</v>
      </c>
      <c r="M488" s="43">
        <v>60</v>
      </c>
      <c r="N488" s="43">
        <v>55</v>
      </c>
      <c r="O488" s="43">
        <v>50</v>
      </c>
      <c r="P488" s="44">
        <v>0</v>
      </c>
      <c r="Q488" s="45">
        <v>3</v>
      </c>
      <c r="R488" s="43">
        <v>3</v>
      </c>
      <c r="S488" s="43">
        <v>3</v>
      </c>
      <c r="T488" s="43">
        <v>3</v>
      </c>
      <c r="U488" s="43">
        <v>2.5</v>
      </c>
      <c r="V488" s="43">
        <v>2.5</v>
      </c>
      <c r="W488" s="43">
        <v>2.5</v>
      </c>
      <c r="X488" s="45">
        <v>0</v>
      </c>
      <c r="Y488" s="43">
        <v>0</v>
      </c>
      <c r="Z488" s="43">
        <v>0</v>
      </c>
      <c r="AA488" s="43">
        <v>0</v>
      </c>
      <c r="AB488" s="43">
        <v>0</v>
      </c>
      <c r="AC488" s="43">
        <v>0</v>
      </c>
      <c r="AD488" s="43">
        <v>0</v>
      </c>
      <c r="AE488" s="44">
        <f>[3]Parameters!$B$38</f>
        <v>0.05</v>
      </c>
      <c r="AF488" s="44">
        <v>0</v>
      </c>
      <c r="AG488" s="44">
        <v>30</v>
      </c>
      <c r="AH488" s="44">
        <v>30</v>
      </c>
      <c r="AI488" s="46">
        <v>1</v>
      </c>
      <c r="AJ488" s="46" t="s">
        <v>839</v>
      </c>
      <c r="AK488" s="46" t="s">
        <v>907</v>
      </c>
      <c r="AL488" s="46"/>
      <c r="AM488" s="47"/>
      <c r="AN488" s="47"/>
      <c r="AO488" s="47"/>
      <c r="AP488" s="47"/>
      <c r="AQ488" s="47"/>
      <c r="AR488" s="47"/>
      <c r="AS488" s="48"/>
      <c r="AT488" s="48"/>
      <c r="AU488" s="48"/>
      <c r="AV488" s="49"/>
      <c r="AW488" s="49"/>
      <c r="AX488" s="49"/>
      <c r="AY488" s="50" t="s">
        <v>841</v>
      </c>
      <c r="AZ488" s="50"/>
      <c r="BA488" s="50"/>
      <c r="BB488" s="51"/>
      <c r="BC488" s="51"/>
      <c r="BD488" s="51"/>
      <c r="BE488" s="51"/>
      <c r="BF488" s="51"/>
      <c r="BG488" s="51"/>
      <c r="BH488" s="52"/>
      <c r="BI488" s="52"/>
      <c r="BJ488" s="52"/>
      <c r="BK488" s="52"/>
      <c r="BL488" s="53"/>
      <c r="BM488" s="54"/>
      <c r="BN488" s="55">
        <v>0</v>
      </c>
      <c r="BO488" s="44"/>
      <c r="BP488" s="44"/>
      <c r="BQ488" s="44"/>
      <c r="BR488" s="44"/>
      <c r="BS488" s="44"/>
      <c r="BT488" s="44"/>
      <c r="BU488" s="56">
        <f t="shared" si="52"/>
        <v>0</v>
      </c>
      <c r="BV488" s="50"/>
      <c r="BW488" s="50"/>
      <c r="BX488" s="50"/>
      <c r="BY488" s="50"/>
      <c r="BZ488" s="50"/>
      <c r="CA488" s="50"/>
      <c r="CB488" s="57"/>
      <c r="CC488" s="58">
        <v>50</v>
      </c>
      <c r="CD488" s="58">
        <v>1000</v>
      </c>
      <c r="CE488" s="58">
        <v>1000</v>
      </c>
      <c r="CF488" s="58">
        <v>1000</v>
      </c>
      <c r="CG488" s="58">
        <v>1000</v>
      </c>
      <c r="CH488" s="58">
        <v>1000</v>
      </c>
      <c r="CI488" s="56"/>
      <c r="CJ488" s="59"/>
      <c r="CK488" s="59"/>
      <c r="CL488" s="59"/>
      <c r="CM488" s="59"/>
      <c r="CN488" s="59"/>
      <c r="CO488" s="59"/>
      <c r="CP488" s="60"/>
      <c r="CQ488" s="61"/>
      <c r="CR488" s="61"/>
      <c r="CS488" s="61"/>
      <c r="CT488" s="61"/>
      <c r="CU488" s="61"/>
      <c r="CV488" s="61"/>
      <c r="CW488" s="62"/>
      <c r="CX488" s="63"/>
      <c r="CY488" s="63"/>
      <c r="CZ488" s="63"/>
      <c r="DA488" s="63"/>
      <c r="DB488" s="63"/>
      <c r="DC488" s="63"/>
      <c r="DD488" s="64"/>
      <c r="DE488" s="65"/>
      <c r="DF488" s="65"/>
      <c r="DG488" s="65"/>
      <c r="DH488" s="65"/>
      <c r="DI488" s="65"/>
      <c r="DJ488" s="65"/>
      <c r="DK488" s="66" t="s">
        <v>1557</v>
      </c>
      <c r="DL488" s="62"/>
      <c r="DM488" s="67"/>
      <c r="DN488" s="67"/>
      <c r="DO488" s="67"/>
      <c r="DP488" s="67"/>
      <c r="DQ488" s="67"/>
      <c r="DR488" s="67"/>
      <c r="DS488" s="68"/>
    </row>
    <row r="489" spans="1:123" x14ac:dyDescent="0.3">
      <c r="A489" s="178" t="s">
        <v>510</v>
      </c>
      <c r="B489" s="178" t="s">
        <v>901</v>
      </c>
      <c r="C489" s="178" t="s">
        <v>975</v>
      </c>
      <c r="D489" s="178" t="s">
        <v>1544</v>
      </c>
      <c r="E489" s="178" t="s">
        <v>1545</v>
      </c>
      <c r="F489" s="178" t="s">
        <v>1554</v>
      </c>
      <c r="G489" s="179" t="s">
        <v>1558</v>
      </c>
      <c r="H489" s="180" t="s">
        <v>838</v>
      </c>
      <c r="I489" s="42">
        <v>0</v>
      </c>
      <c r="J489" s="71">
        <v>0</v>
      </c>
      <c r="K489" s="71">
        <v>0</v>
      </c>
      <c r="L489" s="71">
        <v>0</v>
      </c>
      <c r="M489" s="71">
        <v>0</v>
      </c>
      <c r="N489" s="71">
        <v>0</v>
      </c>
      <c r="O489" s="71">
        <v>0</v>
      </c>
      <c r="P489" s="72">
        <v>0</v>
      </c>
      <c r="Q489" s="45">
        <v>0</v>
      </c>
      <c r="R489" s="71">
        <v>0</v>
      </c>
      <c r="S489" s="71">
        <v>0</v>
      </c>
      <c r="T489" s="71">
        <v>0</v>
      </c>
      <c r="U489" s="71">
        <v>0</v>
      </c>
      <c r="V489" s="71">
        <v>0</v>
      </c>
      <c r="W489" s="71">
        <v>0</v>
      </c>
      <c r="X489" s="45">
        <v>63.050300230946888</v>
      </c>
      <c r="Y489" s="71">
        <v>60.348144506763447</v>
      </c>
      <c r="Z489" s="71">
        <v>55.844551633124382</v>
      </c>
      <c r="AA489" s="71">
        <v>51.340958759485318</v>
      </c>
      <c r="AB489" s="71">
        <v>46.837365885846253</v>
      </c>
      <c r="AC489" s="71">
        <v>42.333773012207189</v>
      </c>
      <c r="AD489" s="71">
        <v>37.830180138568132</v>
      </c>
      <c r="AE489" s="44">
        <f>[3]Parameters!$B$38</f>
        <v>0.05</v>
      </c>
      <c r="AF489" s="72">
        <v>0</v>
      </c>
      <c r="AG489" s="72">
        <v>1</v>
      </c>
      <c r="AH489" s="72">
        <v>1</v>
      </c>
      <c r="AI489" s="73">
        <v>1</v>
      </c>
      <c r="AJ489" s="73" t="s">
        <v>839</v>
      </c>
      <c r="AK489" s="73" t="s">
        <v>907</v>
      </c>
      <c r="AL489" s="73"/>
      <c r="AM489" s="74"/>
      <c r="AN489" s="74"/>
      <c r="AO489" s="74"/>
      <c r="AP489" s="74"/>
      <c r="AQ489" s="74"/>
      <c r="AR489" s="74"/>
      <c r="AS489" s="75"/>
      <c r="AT489" s="75"/>
      <c r="AU489" s="75"/>
      <c r="AV489" s="76"/>
      <c r="AW489" s="76"/>
      <c r="AX489" s="76"/>
      <c r="AY489" s="77" t="s">
        <v>841</v>
      </c>
      <c r="AZ489" s="77"/>
      <c r="BA489" s="77"/>
      <c r="BB489" s="77"/>
      <c r="BC489" s="77"/>
      <c r="BD489" s="77"/>
      <c r="BE489" s="77"/>
      <c r="BF489" s="77"/>
      <c r="BG489" s="77"/>
      <c r="BH489" s="78"/>
      <c r="BI489" s="78"/>
      <c r="BJ489" s="78"/>
      <c r="BK489" s="78"/>
      <c r="BL489" s="79"/>
      <c r="BM489" s="80"/>
      <c r="BN489" s="81"/>
      <c r="BO489" s="72"/>
      <c r="BP489" s="72"/>
      <c r="BQ489" s="72"/>
      <c r="BR489" s="72"/>
      <c r="BS489" s="72"/>
      <c r="BT489" s="72"/>
      <c r="BU489" s="56">
        <f t="shared" si="52"/>
        <v>0</v>
      </c>
      <c r="BV489" s="77"/>
      <c r="BW489" s="77"/>
      <c r="BX489" s="77"/>
      <c r="BY489" s="77"/>
      <c r="BZ489" s="77"/>
      <c r="CA489" s="77"/>
      <c r="CB489" s="57">
        <v>0</v>
      </c>
      <c r="CC489" s="148">
        <v>0</v>
      </c>
      <c r="CD489" s="148">
        <v>0</v>
      </c>
      <c r="CE489" s="148">
        <v>0</v>
      </c>
      <c r="CF489" s="148">
        <v>0</v>
      </c>
      <c r="CG489" s="148">
        <v>0</v>
      </c>
      <c r="CH489" s="148">
        <v>0</v>
      </c>
      <c r="CI489" s="56"/>
      <c r="CJ489" s="83"/>
      <c r="CK489" s="83"/>
      <c r="CL489" s="83"/>
      <c r="CM489" s="83"/>
      <c r="CN489" s="83"/>
      <c r="CO489" s="83"/>
      <c r="CP489" s="60"/>
      <c r="CQ489" s="84"/>
      <c r="CR489" s="84"/>
      <c r="CS489" s="84"/>
      <c r="CT489" s="84"/>
      <c r="CU489" s="84"/>
      <c r="CV489" s="84"/>
      <c r="CW489" s="62"/>
      <c r="CX489" s="85"/>
      <c r="CY489" s="85"/>
      <c r="CZ489" s="85"/>
      <c r="DA489" s="85"/>
      <c r="DB489" s="85"/>
      <c r="DC489" s="85"/>
      <c r="DD489" s="64"/>
      <c r="DE489" s="86"/>
      <c r="DF489" s="86"/>
      <c r="DG489" s="86"/>
      <c r="DH489" s="86"/>
      <c r="DI489" s="86"/>
      <c r="DJ489" s="86"/>
      <c r="DK489" s="87" t="s">
        <v>1266</v>
      </c>
      <c r="DL489" s="62">
        <v>200</v>
      </c>
      <c r="DM489" s="88">
        <v>200</v>
      </c>
      <c r="DN489" s="88">
        <v>200</v>
      </c>
      <c r="DO489" s="88">
        <v>200</v>
      </c>
      <c r="DP489" s="88">
        <v>200</v>
      </c>
      <c r="DQ489" s="88">
        <v>200</v>
      </c>
      <c r="DR489" s="88">
        <v>200</v>
      </c>
      <c r="DS489" s="68"/>
    </row>
    <row r="490" spans="1:123" x14ac:dyDescent="0.3">
      <c r="A490" s="40" t="s">
        <v>511</v>
      </c>
      <c r="B490" s="40" t="s">
        <v>901</v>
      </c>
      <c r="C490" s="40" t="s">
        <v>1222</v>
      </c>
      <c r="D490" s="40" t="s">
        <v>1169</v>
      </c>
      <c r="E490" s="40" t="s">
        <v>1548</v>
      </c>
      <c r="F490" s="40" t="s">
        <v>1559</v>
      </c>
      <c r="G490" s="41" t="s">
        <v>1560</v>
      </c>
      <c r="H490" s="41" t="s">
        <v>838</v>
      </c>
      <c r="I490" s="42">
        <v>70</v>
      </c>
      <c r="J490" s="43">
        <v>68</v>
      </c>
      <c r="K490" s="43">
        <v>65</v>
      </c>
      <c r="L490" s="43">
        <v>62.5</v>
      </c>
      <c r="M490" s="43">
        <v>60</v>
      </c>
      <c r="N490" s="43">
        <v>55</v>
      </c>
      <c r="O490" s="43">
        <v>50</v>
      </c>
      <c r="P490" s="44">
        <v>0</v>
      </c>
      <c r="Q490" s="45">
        <v>3</v>
      </c>
      <c r="R490" s="43">
        <v>3</v>
      </c>
      <c r="S490" s="43">
        <v>3</v>
      </c>
      <c r="T490" s="43">
        <v>3</v>
      </c>
      <c r="U490" s="43">
        <v>2.5</v>
      </c>
      <c r="V490" s="43">
        <v>2.5</v>
      </c>
      <c r="W490" s="43">
        <v>2.5</v>
      </c>
      <c r="X490" s="45">
        <v>0</v>
      </c>
      <c r="Y490" s="43">
        <v>0</v>
      </c>
      <c r="Z490" s="43">
        <v>0</v>
      </c>
      <c r="AA490" s="43">
        <v>0</v>
      </c>
      <c r="AB490" s="43">
        <v>0</v>
      </c>
      <c r="AC490" s="43">
        <v>0</v>
      </c>
      <c r="AD490" s="43">
        <v>0</v>
      </c>
      <c r="AE490" s="44">
        <f>[3]Parameters!$B$38</f>
        <v>0.05</v>
      </c>
      <c r="AF490" s="44">
        <v>0</v>
      </c>
      <c r="AG490" s="44">
        <v>30</v>
      </c>
      <c r="AH490" s="44">
        <v>30</v>
      </c>
      <c r="AI490" s="46">
        <v>1</v>
      </c>
      <c r="AJ490" s="46" t="s">
        <v>839</v>
      </c>
      <c r="AK490" s="46" t="s">
        <v>907</v>
      </c>
      <c r="AL490" s="46"/>
      <c r="AM490" s="47"/>
      <c r="AN490" s="47"/>
      <c r="AO490" s="47"/>
      <c r="AP490" s="47"/>
      <c r="AQ490" s="47"/>
      <c r="AR490" s="47"/>
      <c r="AS490" s="48"/>
      <c r="AT490" s="48"/>
      <c r="AU490" s="48"/>
      <c r="AV490" s="49"/>
      <c r="AW490" s="49"/>
      <c r="AX490" s="49"/>
      <c r="AY490" s="50" t="s">
        <v>841</v>
      </c>
      <c r="AZ490" s="50"/>
      <c r="BA490" s="50"/>
      <c r="BB490" s="51"/>
      <c r="BC490" s="51"/>
      <c r="BD490" s="51"/>
      <c r="BE490" s="51"/>
      <c r="BF490" s="51"/>
      <c r="BG490" s="51"/>
      <c r="BH490" s="52"/>
      <c r="BI490" s="52"/>
      <c r="BJ490" s="52"/>
      <c r="BK490" s="52"/>
      <c r="BL490" s="53"/>
      <c r="BM490" s="54"/>
      <c r="BN490" s="55">
        <v>0</v>
      </c>
      <c r="BO490" s="44"/>
      <c r="BP490" s="44"/>
      <c r="BQ490" s="44"/>
      <c r="BR490" s="44"/>
      <c r="BS490" s="44"/>
      <c r="BT490" s="44"/>
      <c r="BU490" s="56">
        <f t="shared" si="52"/>
        <v>0</v>
      </c>
      <c r="BV490" s="50"/>
      <c r="BW490" s="50"/>
      <c r="BX490" s="50"/>
      <c r="BY490" s="50"/>
      <c r="BZ490" s="50"/>
      <c r="CA490" s="50"/>
      <c r="CB490" s="57"/>
      <c r="CC490" s="58">
        <v>50</v>
      </c>
      <c r="CD490" s="58">
        <v>1000</v>
      </c>
      <c r="CE490" s="58">
        <v>1000</v>
      </c>
      <c r="CF490" s="58">
        <v>1000</v>
      </c>
      <c r="CG490" s="58">
        <v>1000</v>
      </c>
      <c r="CH490" s="58">
        <v>1000</v>
      </c>
      <c r="CI490" s="56"/>
      <c r="CJ490" s="59"/>
      <c r="CK490" s="59"/>
      <c r="CL490" s="59"/>
      <c r="CM490" s="59"/>
      <c r="CN490" s="59"/>
      <c r="CO490" s="59"/>
      <c r="CP490" s="60"/>
      <c r="CQ490" s="61"/>
      <c r="CR490" s="61"/>
      <c r="CS490" s="61"/>
      <c r="CT490" s="61"/>
      <c r="CU490" s="61"/>
      <c r="CV490" s="61"/>
      <c r="CW490" s="62"/>
      <c r="CX490" s="63"/>
      <c r="CY490" s="63"/>
      <c r="CZ490" s="63"/>
      <c r="DA490" s="63"/>
      <c r="DB490" s="63"/>
      <c r="DC490" s="63"/>
      <c r="DD490" s="64"/>
      <c r="DE490" s="65"/>
      <c r="DF490" s="65"/>
      <c r="DG490" s="65"/>
      <c r="DH490" s="65"/>
      <c r="DI490" s="65"/>
      <c r="DJ490" s="65"/>
      <c r="DK490" s="66" t="s">
        <v>1557</v>
      </c>
      <c r="DL490" s="62"/>
      <c r="DM490" s="67"/>
      <c r="DN490" s="67"/>
      <c r="DO490" s="67"/>
      <c r="DP490" s="67"/>
      <c r="DQ490" s="67"/>
      <c r="DR490" s="67"/>
      <c r="DS490" s="68"/>
    </row>
    <row r="491" spans="1:123" x14ac:dyDescent="0.3">
      <c r="A491" s="178" t="s">
        <v>512</v>
      </c>
      <c r="B491" s="178" t="s">
        <v>901</v>
      </c>
      <c r="C491" s="178" t="s">
        <v>975</v>
      </c>
      <c r="D491" s="178" t="s">
        <v>1544</v>
      </c>
      <c r="E491" s="178" t="s">
        <v>1545</v>
      </c>
      <c r="F491" s="178" t="s">
        <v>1559</v>
      </c>
      <c r="G491" s="179" t="s">
        <v>1561</v>
      </c>
      <c r="H491" s="180" t="s">
        <v>838</v>
      </c>
      <c r="I491" s="42">
        <v>0</v>
      </c>
      <c r="J491" s="71">
        <v>0</v>
      </c>
      <c r="K491" s="71">
        <v>0</v>
      </c>
      <c r="L491" s="71">
        <v>0</v>
      </c>
      <c r="M491" s="71">
        <v>0</v>
      </c>
      <c r="N491" s="71">
        <v>0</v>
      </c>
      <c r="O491" s="71">
        <v>0</v>
      </c>
      <c r="P491" s="72">
        <v>0</v>
      </c>
      <c r="Q491" s="45">
        <v>0</v>
      </c>
      <c r="R491" s="71">
        <v>0</v>
      </c>
      <c r="S491" s="71">
        <v>0</v>
      </c>
      <c r="T491" s="71">
        <v>0</v>
      </c>
      <c r="U491" s="71">
        <v>0</v>
      </c>
      <c r="V491" s="71">
        <v>0</v>
      </c>
      <c r="W491" s="71">
        <v>0</v>
      </c>
      <c r="X491" s="45">
        <v>60.748162827243846</v>
      </c>
      <c r="Y491" s="71">
        <v>58.144670134647683</v>
      </c>
      <c r="Z491" s="71">
        <v>53.805515646987409</v>
      </c>
      <c r="AA491" s="71">
        <v>49.466361159327136</v>
      </c>
      <c r="AB491" s="71">
        <v>45.127206671666862</v>
      </c>
      <c r="AC491" s="71">
        <v>40.788052184006588</v>
      </c>
      <c r="AD491" s="71">
        <v>36.448897696346307</v>
      </c>
      <c r="AE491" s="44">
        <f>[3]Parameters!$B$38</f>
        <v>0.05</v>
      </c>
      <c r="AF491" s="72">
        <v>0</v>
      </c>
      <c r="AG491" s="72">
        <v>1</v>
      </c>
      <c r="AH491" s="72">
        <v>1</v>
      </c>
      <c r="AI491" s="73">
        <v>1</v>
      </c>
      <c r="AJ491" s="73" t="s">
        <v>839</v>
      </c>
      <c r="AK491" s="73" t="s">
        <v>907</v>
      </c>
      <c r="AL491" s="73"/>
      <c r="AM491" s="74"/>
      <c r="AN491" s="74"/>
      <c r="AO491" s="74"/>
      <c r="AP491" s="74"/>
      <c r="AQ491" s="74"/>
      <c r="AR491" s="74"/>
      <c r="AS491" s="75"/>
      <c r="AT491" s="75"/>
      <c r="AU491" s="75"/>
      <c r="AV491" s="76"/>
      <c r="AW491" s="76"/>
      <c r="AX491" s="76"/>
      <c r="AY491" s="77" t="s">
        <v>841</v>
      </c>
      <c r="AZ491" s="77"/>
      <c r="BA491" s="77"/>
      <c r="BB491" s="77"/>
      <c r="BC491" s="77"/>
      <c r="BD491" s="77"/>
      <c r="BE491" s="77"/>
      <c r="BF491" s="77"/>
      <c r="BG491" s="77"/>
      <c r="BH491" s="78"/>
      <c r="BI491" s="78"/>
      <c r="BJ491" s="78"/>
      <c r="BK491" s="78"/>
      <c r="BL491" s="79"/>
      <c r="BM491" s="80"/>
      <c r="BN491" s="81"/>
      <c r="BO491" s="72"/>
      <c r="BP491" s="72"/>
      <c r="BQ491" s="72"/>
      <c r="BR491" s="72"/>
      <c r="BS491" s="72"/>
      <c r="BT491" s="72"/>
      <c r="BU491" s="56">
        <f t="shared" si="52"/>
        <v>0</v>
      </c>
      <c r="BV491" s="77"/>
      <c r="BW491" s="77"/>
      <c r="BX491" s="77"/>
      <c r="BY491" s="77"/>
      <c r="BZ491" s="77"/>
      <c r="CA491" s="77"/>
      <c r="CB491" s="57">
        <v>0</v>
      </c>
      <c r="CC491" s="148">
        <v>0</v>
      </c>
      <c r="CD491" s="148">
        <v>0</v>
      </c>
      <c r="CE491" s="148">
        <v>0</v>
      </c>
      <c r="CF491" s="148">
        <v>0</v>
      </c>
      <c r="CG491" s="148">
        <v>0</v>
      </c>
      <c r="CH491" s="148">
        <v>0</v>
      </c>
      <c r="CI491" s="56"/>
      <c r="CJ491" s="83"/>
      <c r="CK491" s="83"/>
      <c r="CL491" s="83"/>
      <c r="CM491" s="83"/>
      <c r="CN491" s="83"/>
      <c r="CO491" s="83"/>
      <c r="CP491" s="60"/>
      <c r="CQ491" s="84"/>
      <c r="CR491" s="84"/>
      <c r="CS491" s="84"/>
      <c r="CT491" s="84"/>
      <c r="CU491" s="84"/>
      <c r="CV491" s="84"/>
      <c r="CW491" s="62"/>
      <c r="CX491" s="85"/>
      <c r="CY491" s="85"/>
      <c r="CZ491" s="85"/>
      <c r="DA491" s="85"/>
      <c r="DB491" s="85"/>
      <c r="DC491" s="85"/>
      <c r="DD491" s="64"/>
      <c r="DE491" s="86"/>
      <c r="DF491" s="86"/>
      <c r="DG491" s="86"/>
      <c r="DH491" s="86"/>
      <c r="DI491" s="86"/>
      <c r="DJ491" s="86"/>
      <c r="DK491" s="87" t="s">
        <v>1562</v>
      </c>
      <c r="DL491" s="62">
        <v>130</v>
      </c>
      <c r="DM491" s="88">
        <v>130</v>
      </c>
      <c r="DN491" s="88">
        <v>130</v>
      </c>
      <c r="DO491" s="88">
        <v>130</v>
      </c>
      <c r="DP491" s="88">
        <v>130</v>
      </c>
      <c r="DQ491" s="88">
        <v>130</v>
      </c>
      <c r="DR491" s="88">
        <v>130</v>
      </c>
      <c r="DS491" s="68"/>
    </row>
    <row r="492" spans="1:123" s="198" customFormat="1" x14ac:dyDescent="0.3">
      <c r="A492" s="140" t="s">
        <v>513</v>
      </c>
      <c r="B492" s="140" t="s">
        <v>901</v>
      </c>
      <c r="C492" s="140" t="s">
        <v>1222</v>
      </c>
      <c r="D492" s="140" t="s">
        <v>1169</v>
      </c>
      <c r="E492" s="140" t="s">
        <v>1548</v>
      </c>
      <c r="F492" s="140" t="s">
        <v>1559</v>
      </c>
      <c r="G492" s="185" t="s">
        <v>1563</v>
      </c>
      <c r="H492" s="185" t="s">
        <v>838</v>
      </c>
      <c r="I492" s="42">
        <v>45</v>
      </c>
      <c r="J492" s="116">
        <f>ROUND($I$492+($O$492-$I$492)/($O$4-$I$4)*($J$4-$I$4),2)</f>
        <v>42.64</v>
      </c>
      <c r="K492" s="116">
        <f>ROUND($I$492+($O$492-$I$492)/($O$4-$I$4)*($K$4-$I$4),2)</f>
        <v>38.71</v>
      </c>
      <c r="L492" s="116">
        <f>ROUND($I$492+($O$492-$I$492)/($O$4-$I$4)*($L$4-$I$4),2)</f>
        <v>34.79</v>
      </c>
      <c r="M492" s="116">
        <f>ROUND($I$492+($O$492-$I$492)/($O$4-$I$4)*($M$4-$I$4),2)</f>
        <v>30.86</v>
      </c>
      <c r="N492" s="116">
        <f>ROUND($I$492+($O$492-$I$492)/($O$4-$I$4)*($N$4-$I$4),2)</f>
        <v>26.93</v>
      </c>
      <c r="O492" s="116">
        <v>23</v>
      </c>
      <c r="P492" s="117">
        <v>0</v>
      </c>
      <c r="Q492" s="45">
        <f t="shared" ref="Q492:W498" si="61">ROUND(I492*0.04,2)</f>
        <v>1.8</v>
      </c>
      <c r="R492" s="116">
        <f t="shared" si="61"/>
        <v>1.71</v>
      </c>
      <c r="S492" s="116">
        <f t="shared" si="61"/>
        <v>1.55</v>
      </c>
      <c r="T492" s="116">
        <f t="shared" si="61"/>
        <v>1.39</v>
      </c>
      <c r="U492" s="116">
        <f t="shared" si="61"/>
        <v>1.23</v>
      </c>
      <c r="V492" s="116">
        <f t="shared" si="61"/>
        <v>1.08</v>
      </c>
      <c r="W492" s="116">
        <f t="shared" si="61"/>
        <v>0.92</v>
      </c>
      <c r="X492" s="45"/>
      <c r="Y492" s="116"/>
      <c r="Z492" s="116"/>
      <c r="AA492" s="116"/>
      <c r="AB492" s="116"/>
      <c r="AC492" s="116"/>
      <c r="AD492" s="116"/>
      <c r="AE492" s="44">
        <f>[3]Parameters!$B$38</f>
        <v>0.05</v>
      </c>
      <c r="AF492" s="117"/>
      <c r="AG492" s="117">
        <v>30</v>
      </c>
      <c r="AH492" s="117">
        <v>30</v>
      </c>
      <c r="AI492" s="186">
        <v>1</v>
      </c>
      <c r="AJ492" s="186" t="s">
        <v>839</v>
      </c>
      <c r="AK492" s="186" t="s">
        <v>907</v>
      </c>
      <c r="AL492" s="186"/>
      <c r="AM492" s="187"/>
      <c r="AN492" s="187"/>
      <c r="AO492" s="187"/>
      <c r="AP492" s="187"/>
      <c r="AQ492" s="187"/>
      <c r="AR492" s="187"/>
      <c r="AS492" s="188"/>
      <c r="AT492" s="188"/>
      <c r="AU492" s="188"/>
      <c r="AV492" s="189"/>
      <c r="AW492" s="189"/>
      <c r="AX492" s="189"/>
      <c r="AY492" s="144" t="s">
        <v>841</v>
      </c>
      <c r="AZ492" s="144"/>
      <c r="BA492" s="144"/>
      <c r="BB492" s="144"/>
      <c r="BC492" s="144"/>
      <c r="BD492" s="144"/>
      <c r="BE492" s="144"/>
      <c r="BF492" s="144"/>
      <c r="BG492" s="144"/>
      <c r="BH492" s="190"/>
      <c r="BI492" s="190"/>
      <c r="BJ492" s="190"/>
      <c r="BK492" s="190"/>
      <c r="BL492" s="191"/>
      <c r="BM492" s="192"/>
      <c r="BN492" s="193">
        <v>10.5</v>
      </c>
      <c r="BO492" s="117"/>
      <c r="BP492" s="117"/>
      <c r="BQ492" s="117"/>
      <c r="BR492" s="117"/>
      <c r="BS492" s="117"/>
      <c r="BT492" s="117"/>
      <c r="BU492" s="56">
        <f t="shared" si="52"/>
        <v>0</v>
      </c>
      <c r="BV492" s="144"/>
      <c r="BW492" s="144"/>
      <c r="BX492" s="144"/>
      <c r="BY492" s="144"/>
      <c r="BZ492" s="144"/>
      <c r="CA492" s="144"/>
      <c r="CB492" s="57">
        <v>10.5</v>
      </c>
      <c r="CC492" s="148">
        <v>50</v>
      </c>
      <c r="CD492" s="148">
        <v>500</v>
      </c>
      <c r="CE492" s="148">
        <v>500</v>
      </c>
      <c r="CF492" s="148">
        <v>1000</v>
      </c>
      <c r="CG492" s="148">
        <v>1000</v>
      </c>
      <c r="CH492" s="148">
        <v>1000</v>
      </c>
      <c r="CI492" s="56"/>
      <c r="CJ492" s="144"/>
      <c r="CK492" s="144"/>
      <c r="CL492" s="144"/>
      <c r="CM492" s="144"/>
      <c r="CN492" s="144"/>
      <c r="CO492" s="144"/>
      <c r="CP492" s="60"/>
      <c r="CQ492" s="145"/>
      <c r="CR492" s="145"/>
      <c r="CS492" s="145"/>
      <c r="CT492" s="145"/>
      <c r="CU492" s="145"/>
      <c r="CV492" s="145"/>
      <c r="CW492" s="62"/>
      <c r="CX492" s="194"/>
      <c r="CY492" s="194"/>
      <c r="CZ492" s="194"/>
      <c r="DA492" s="194"/>
      <c r="DB492" s="194"/>
      <c r="DC492" s="194"/>
      <c r="DD492" s="64"/>
      <c r="DE492" s="194"/>
      <c r="DF492" s="194"/>
      <c r="DG492" s="194"/>
      <c r="DH492" s="194"/>
      <c r="DI492" s="194"/>
      <c r="DJ492" s="194"/>
      <c r="DK492" s="195"/>
      <c r="DL492" s="62">
        <v>500</v>
      </c>
      <c r="DM492" s="196">
        <v>500</v>
      </c>
      <c r="DN492" s="196">
        <v>500</v>
      </c>
      <c r="DO492" s="196">
        <v>500</v>
      </c>
      <c r="DP492" s="196">
        <v>500</v>
      </c>
      <c r="DQ492" s="196">
        <v>500</v>
      </c>
      <c r="DR492" s="196">
        <v>500</v>
      </c>
      <c r="DS492" s="197"/>
    </row>
    <row r="493" spans="1:123" x14ac:dyDescent="0.3">
      <c r="A493" s="40" t="s">
        <v>514</v>
      </c>
      <c r="B493" s="40" t="s">
        <v>901</v>
      </c>
      <c r="C493" s="40" t="s">
        <v>1222</v>
      </c>
      <c r="D493" s="40" t="s">
        <v>1169</v>
      </c>
      <c r="E493" s="40" t="s">
        <v>1564</v>
      </c>
      <c r="F493" s="40" t="s">
        <v>1565</v>
      </c>
      <c r="G493" s="41" t="s">
        <v>1566</v>
      </c>
      <c r="H493" s="41" t="s">
        <v>838</v>
      </c>
      <c r="I493" s="42">
        <f>ROUND(23*1.333,2)</f>
        <v>30.66</v>
      </c>
      <c r="J493" s="116">
        <f>ROUND($I$493+($O$493-$I$493)/($O$4-$I$4)*($J$4-$I$4),2)</f>
        <v>29.45</v>
      </c>
      <c r="K493" s="116">
        <f>ROUND($I$493+($O$493-$I$493)/($O$4-$I$4)*($K$4-$I$4),2)</f>
        <v>27.42</v>
      </c>
      <c r="L493" s="116">
        <f>ROUND($I$493+($O$493-$I$493)/($O$4-$I$4)*($L$4-$I$4),2)</f>
        <v>25.4</v>
      </c>
      <c r="M493" s="116">
        <f>ROUND($I$493+($O$493-$I$493)/($O$4-$I$4)*($M$4-$I$4),2)</f>
        <v>23.37</v>
      </c>
      <c r="N493" s="116">
        <f>ROUND($I$493+($O$493-$I$493)/($O$4-$I$4)*($N$4-$I$4),2)</f>
        <v>21.35</v>
      </c>
      <c r="O493" s="116">
        <f t="shared" ref="O493:O498" si="62">ROUND(I493*0.63,2)</f>
        <v>19.32</v>
      </c>
      <c r="P493" s="44">
        <v>0</v>
      </c>
      <c r="Q493" s="45">
        <f t="shared" si="61"/>
        <v>1.23</v>
      </c>
      <c r="R493" s="116">
        <f t="shared" si="61"/>
        <v>1.18</v>
      </c>
      <c r="S493" s="116">
        <f t="shared" si="61"/>
        <v>1.1000000000000001</v>
      </c>
      <c r="T493" s="116">
        <f t="shared" si="61"/>
        <v>1.02</v>
      </c>
      <c r="U493" s="116">
        <f t="shared" si="61"/>
        <v>0.93</v>
      </c>
      <c r="V493" s="116">
        <f t="shared" si="61"/>
        <v>0.85</v>
      </c>
      <c r="W493" s="116">
        <f t="shared" si="61"/>
        <v>0.77</v>
      </c>
      <c r="X493" s="45">
        <v>0</v>
      </c>
      <c r="Y493" s="43">
        <v>0</v>
      </c>
      <c r="Z493" s="43">
        <v>0</v>
      </c>
      <c r="AA493" s="43">
        <v>0</v>
      </c>
      <c r="AB493" s="43">
        <v>0</v>
      </c>
      <c r="AC493" s="43">
        <v>0</v>
      </c>
      <c r="AD493" s="43">
        <v>0</v>
      </c>
      <c r="AE493" s="44">
        <f>[3]Parameters!$B$38</f>
        <v>0.05</v>
      </c>
      <c r="AF493" s="44"/>
      <c r="AG493" s="44">
        <v>30</v>
      </c>
      <c r="AH493" s="44">
        <v>30</v>
      </c>
      <c r="AI493" s="46">
        <v>1</v>
      </c>
      <c r="AJ493" s="46" t="s">
        <v>839</v>
      </c>
      <c r="AK493" s="46" t="s">
        <v>907</v>
      </c>
      <c r="AL493" s="46"/>
      <c r="AM493" s="47"/>
      <c r="AN493" s="47"/>
      <c r="AO493" s="47"/>
      <c r="AP493" s="47"/>
      <c r="AQ493" s="47"/>
      <c r="AR493" s="47"/>
      <c r="AS493" s="48"/>
      <c r="AT493" s="48"/>
      <c r="AU493" s="48"/>
      <c r="AV493" s="49"/>
      <c r="AW493" s="49"/>
      <c r="AX493" s="49"/>
      <c r="AY493" s="50" t="s">
        <v>841</v>
      </c>
      <c r="AZ493" s="50"/>
      <c r="BA493" s="50"/>
      <c r="BB493" s="51"/>
      <c r="BC493" s="51"/>
      <c r="BD493" s="51"/>
      <c r="BE493" s="51"/>
      <c r="BF493" s="51"/>
      <c r="BG493" s="51"/>
      <c r="BH493" s="52"/>
      <c r="BI493" s="52"/>
      <c r="BJ493" s="52"/>
      <c r="BK493" s="52"/>
      <c r="BL493" s="53"/>
      <c r="BM493" s="54"/>
      <c r="BN493" s="55">
        <v>0</v>
      </c>
      <c r="BO493" s="44"/>
      <c r="BP493" s="44"/>
      <c r="BQ493" s="44"/>
      <c r="BR493" s="44"/>
      <c r="BS493" s="44"/>
      <c r="BT493" s="44"/>
      <c r="BU493" s="56">
        <f t="shared" ref="BU493:BU565" si="63">IF(BL493=1,BN493,0)</f>
        <v>0</v>
      </c>
      <c r="BV493" s="50"/>
      <c r="BW493" s="50"/>
      <c r="BX493" s="50"/>
      <c r="BY493" s="50"/>
      <c r="BZ493" s="50"/>
      <c r="CA493" s="50"/>
      <c r="CB493" s="57"/>
      <c r="CC493" s="58">
        <v>50</v>
      </c>
      <c r="CD493" s="58">
        <v>1000</v>
      </c>
      <c r="CE493" s="58">
        <v>1000</v>
      </c>
      <c r="CF493" s="58">
        <v>1000</v>
      </c>
      <c r="CG493" s="58">
        <v>1000</v>
      </c>
      <c r="CH493" s="58">
        <v>1000</v>
      </c>
      <c r="CI493" s="56"/>
      <c r="CJ493" s="59"/>
      <c r="CK493" s="59"/>
      <c r="CL493" s="59"/>
      <c r="CM493" s="59"/>
      <c r="CN493" s="59"/>
      <c r="CO493" s="59"/>
      <c r="CP493" s="60"/>
      <c r="CQ493" s="61"/>
      <c r="CR493" s="61"/>
      <c r="CS493" s="61"/>
      <c r="CT493" s="61"/>
      <c r="CU493" s="61"/>
      <c r="CV493" s="61"/>
      <c r="CW493" s="62"/>
      <c r="CX493" s="63"/>
      <c r="CY493" s="63"/>
      <c r="CZ493" s="63"/>
      <c r="DA493" s="63"/>
      <c r="DB493" s="63"/>
      <c r="DC493" s="63"/>
      <c r="DD493" s="64"/>
      <c r="DE493" s="65"/>
      <c r="DF493" s="65"/>
      <c r="DG493" s="65"/>
      <c r="DH493" s="65"/>
      <c r="DI493" s="65"/>
      <c r="DJ493" s="65"/>
      <c r="DK493" s="66" t="s">
        <v>1567</v>
      </c>
      <c r="DL493" s="62">
        <v>2000</v>
      </c>
      <c r="DM493" s="67">
        <v>2000</v>
      </c>
      <c r="DN493" s="67">
        <v>2000</v>
      </c>
      <c r="DO493" s="67">
        <v>2000</v>
      </c>
      <c r="DP493" s="67">
        <v>2000</v>
      </c>
      <c r="DQ493" s="67">
        <v>2000</v>
      </c>
      <c r="DR493" s="67">
        <v>2000</v>
      </c>
      <c r="DS493" s="68"/>
    </row>
    <row r="494" spans="1:123" x14ac:dyDescent="0.3">
      <c r="A494" s="69" t="s">
        <v>515</v>
      </c>
      <c r="B494" s="69" t="s">
        <v>901</v>
      </c>
      <c r="C494" s="69" t="s">
        <v>1222</v>
      </c>
      <c r="D494" s="69" t="s">
        <v>1169</v>
      </c>
      <c r="E494" s="69" t="s">
        <v>1564</v>
      </c>
      <c r="F494" s="69" t="s">
        <v>1565</v>
      </c>
      <c r="G494" s="70" t="s">
        <v>1568</v>
      </c>
      <c r="H494" s="70" t="s">
        <v>838</v>
      </c>
      <c r="I494" s="42">
        <f>ROUND(24.8*1.333,2)</f>
        <v>33.06</v>
      </c>
      <c r="J494" s="116">
        <f>ROUND($I$494+($O$494-$I$494)/($O$4-$I$4)*($J$4-$I$4),2)</f>
        <v>31.75</v>
      </c>
      <c r="K494" s="116">
        <f>ROUND($I$494+($O$494-$I$494)/($O$4-$I$4)*($K$4-$I$4),2)</f>
        <v>29.57</v>
      </c>
      <c r="L494" s="116">
        <f>ROUND($I$494+($O$494-$I$494)/($O$4-$I$4)*($L$4-$I$4),2)</f>
        <v>27.38</v>
      </c>
      <c r="M494" s="116">
        <f>ROUND($I$494+($O$494-$I$494)/($O$4-$I$4)*($M$4-$I$4),2)</f>
        <v>25.2</v>
      </c>
      <c r="N494" s="116">
        <f>ROUND($I$494+($O$494-$I$494)/($O$4-$I$4)*($N$4-$I$4),2)</f>
        <v>23.01</v>
      </c>
      <c r="O494" s="116">
        <f t="shared" si="62"/>
        <v>20.83</v>
      </c>
      <c r="P494" s="72">
        <v>0</v>
      </c>
      <c r="Q494" s="45">
        <f t="shared" si="61"/>
        <v>1.32</v>
      </c>
      <c r="R494" s="116">
        <f t="shared" si="61"/>
        <v>1.27</v>
      </c>
      <c r="S494" s="116">
        <f t="shared" si="61"/>
        <v>1.18</v>
      </c>
      <c r="T494" s="116">
        <f t="shared" si="61"/>
        <v>1.1000000000000001</v>
      </c>
      <c r="U494" s="116">
        <f t="shared" si="61"/>
        <v>1.01</v>
      </c>
      <c r="V494" s="116">
        <f t="shared" si="61"/>
        <v>0.92</v>
      </c>
      <c r="W494" s="116">
        <f t="shared" si="61"/>
        <v>0.83</v>
      </c>
      <c r="X494" s="45"/>
      <c r="Y494" s="71"/>
      <c r="Z494" s="71"/>
      <c r="AA494" s="71"/>
      <c r="AB494" s="71"/>
      <c r="AC494" s="71"/>
      <c r="AD494" s="71"/>
      <c r="AE494" s="44">
        <f>[3]Parameters!$B$38</f>
        <v>0.05</v>
      </c>
      <c r="AF494" s="72"/>
      <c r="AG494" s="72">
        <v>30</v>
      </c>
      <c r="AH494" s="72">
        <v>30</v>
      </c>
      <c r="AI494" s="73">
        <v>1</v>
      </c>
      <c r="AJ494" s="73" t="s">
        <v>839</v>
      </c>
      <c r="AK494" s="73" t="s">
        <v>907</v>
      </c>
      <c r="AL494" s="73"/>
      <c r="AM494" s="74"/>
      <c r="AN494" s="74"/>
      <c r="AO494" s="74"/>
      <c r="AP494" s="74"/>
      <c r="AQ494" s="74"/>
      <c r="AR494" s="74"/>
      <c r="AS494" s="75"/>
      <c r="AT494" s="75"/>
      <c r="AU494" s="75"/>
      <c r="AV494" s="76"/>
      <c r="AW494" s="76"/>
      <c r="AX494" s="76"/>
      <c r="AY494" s="77" t="s">
        <v>841</v>
      </c>
      <c r="AZ494" s="77"/>
      <c r="BA494" s="77"/>
      <c r="BB494" s="77"/>
      <c r="BC494" s="77"/>
      <c r="BD494" s="77"/>
      <c r="BE494" s="77"/>
      <c r="BF494" s="77"/>
      <c r="BG494" s="77"/>
      <c r="BH494" s="78"/>
      <c r="BI494" s="78"/>
      <c r="BJ494" s="78"/>
      <c r="BK494" s="78"/>
      <c r="BL494" s="79"/>
      <c r="BM494" s="80"/>
      <c r="BN494" s="81">
        <v>0</v>
      </c>
      <c r="BO494" s="72"/>
      <c r="BP494" s="72"/>
      <c r="BQ494" s="72"/>
      <c r="BR494" s="72"/>
      <c r="BS494" s="72"/>
      <c r="BT494" s="72"/>
      <c r="BU494" s="56">
        <f t="shared" si="63"/>
        <v>0</v>
      </c>
      <c r="BV494" s="77"/>
      <c r="BW494" s="77"/>
      <c r="BX494" s="77"/>
      <c r="BY494" s="77"/>
      <c r="BZ494" s="77"/>
      <c r="CA494" s="77"/>
      <c r="CB494" s="57"/>
      <c r="CC494" s="82">
        <v>50</v>
      </c>
      <c r="CD494" s="82">
        <v>1000</v>
      </c>
      <c r="CE494" s="82">
        <v>1000</v>
      </c>
      <c r="CF494" s="82">
        <v>1000</v>
      </c>
      <c r="CG494" s="82">
        <v>1000</v>
      </c>
      <c r="CH494" s="82">
        <v>1000</v>
      </c>
      <c r="CI494" s="56"/>
      <c r="CJ494" s="83"/>
      <c r="CK494" s="83"/>
      <c r="CL494" s="83"/>
      <c r="CM494" s="83"/>
      <c r="CN494" s="83"/>
      <c r="CO494" s="83"/>
      <c r="CP494" s="60"/>
      <c r="CQ494" s="84"/>
      <c r="CR494" s="84"/>
      <c r="CS494" s="84"/>
      <c r="CT494" s="84"/>
      <c r="CU494" s="84"/>
      <c r="CV494" s="84"/>
      <c r="CW494" s="62"/>
      <c r="CX494" s="85"/>
      <c r="CY494" s="85"/>
      <c r="CZ494" s="85"/>
      <c r="DA494" s="85"/>
      <c r="DB494" s="85"/>
      <c r="DC494" s="85"/>
      <c r="DD494" s="64"/>
      <c r="DE494" s="86"/>
      <c r="DF494" s="86"/>
      <c r="DG494" s="86"/>
      <c r="DH494" s="86"/>
      <c r="DI494" s="86"/>
      <c r="DJ494" s="86"/>
      <c r="DK494" s="87" t="s">
        <v>1569</v>
      </c>
      <c r="DL494" s="62"/>
      <c r="DM494" s="88"/>
      <c r="DN494" s="88"/>
      <c r="DO494" s="88"/>
      <c r="DP494" s="88"/>
      <c r="DQ494" s="88"/>
      <c r="DR494" s="88"/>
      <c r="DS494" s="68"/>
    </row>
    <row r="495" spans="1:123" x14ac:dyDescent="0.3">
      <c r="A495" s="40" t="s">
        <v>516</v>
      </c>
      <c r="B495" s="40" t="s">
        <v>901</v>
      </c>
      <c r="C495" s="40" t="s">
        <v>1222</v>
      </c>
      <c r="D495" s="40" t="s">
        <v>1169</v>
      </c>
      <c r="E495" s="40" t="s">
        <v>1564</v>
      </c>
      <c r="F495" s="40" t="s">
        <v>1570</v>
      </c>
      <c r="G495" s="41" t="s">
        <v>1571</v>
      </c>
      <c r="H495" s="41" t="s">
        <v>838</v>
      </c>
      <c r="I495" s="42">
        <f>ROUND(23*1.333,2)</f>
        <v>30.66</v>
      </c>
      <c r="J495" s="116">
        <f>ROUND($I$495+($O$495-$I$495)/($O$4-$I$4)*($J$4-$I$4),2)</f>
        <v>29.45</v>
      </c>
      <c r="K495" s="116">
        <f>ROUND($I$495+($O$495-$I$495)/($O$4-$I$4)*($K$4-$I$4),2)</f>
        <v>27.42</v>
      </c>
      <c r="L495" s="116">
        <f>ROUND($I$495+($O$495-$I$495)/($O$4-$I$4)*($L$4-$I$4),2)</f>
        <v>25.4</v>
      </c>
      <c r="M495" s="116">
        <f>ROUND($I$495+($O$495-$I$495)/($O$4-$I$4)*($M$4-$I$4),2)</f>
        <v>23.37</v>
      </c>
      <c r="N495" s="116">
        <f>ROUND($I$495+($O$495-$I$495)/($O$4-$I$4)*($N$4-$I$4),2)</f>
        <v>21.35</v>
      </c>
      <c r="O495" s="116">
        <f t="shared" si="62"/>
        <v>19.32</v>
      </c>
      <c r="P495" s="44">
        <v>0</v>
      </c>
      <c r="Q495" s="45">
        <f t="shared" si="61"/>
        <v>1.23</v>
      </c>
      <c r="R495" s="116">
        <f t="shared" si="61"/>
        <v>1.18</v>
      </c>
      <c r="S495" s="116">
        <f t="shared" si="61"/>
        <v>1.1000000000000001</v>
      </c>
      <c r="T495" s="116">
        <f t="shared" si="61"/>
        <v>1.02</v>
      </c>
      <c r="U495" s="116">
        <f t="shared" si="61"/>
        <v>0.93</v>
      </c>
      <c r="V495" s="116">
        <f t="shared" si="61"/>
        <v>0.85</v>
      </c>
      <c r="W495" s="116">
        <f t="shared" si="61"/>
        <v>0.77</v>
      </c>
      <c r="X495" s="45">
        <v>0</v>
      </c>
      <c r="Y495" s="43">
        <v>0</v>
      </c>
      <c r="Z495" s="43">
        <v>0</v>
      </c>
      <c r="AA495" s="43">
        <v>0</v>
      </c>
      <c r="AB495" s="43">
        <v>0</v>
      </c>
      <c r="AC495" s="43">
        <v>0</v>
      </c>
      <c r="AD495" s="43">
        <v>0</v>
      </c>
      <c r="AE495" s="44">
        <f>[3]Parameters!$B$38</f>
        <v>0.05</v>
      </c>
      <c r="AF495" s="44"/>
      <c r="AG495" s="44">
        <v>30</v>
      </c>
      <c r="AH495" s="44">
        <v>30</v>
      </c>
      <c r="AI495" s="46">
        <v>1</v>
      </c>
      <c r="AJ495" s="46" t="s">
        <v>839</v>
      </c>
      <c r="AK495" s="46" t="s">
        <v>907</v>
      </c>
      <c r="AL495" s="46"/>
      <c r="AM495" s="47"/>
      <c r="AN495" s="47"/>
      <c r="AO495" s="47"/>
      <c r="AP495" s="47"/>
      <c r="AQ495" s="47"/>
      <c r="AR495" s="47"/>
      <c r="AS495" s="48"/>
      <c r="AT495" s="48"/>
      <c r="AU495" s="48"/>
      <c r="AV495" s="49"/>
      <c r="AW495" s="49"/>
      <c r="AX495" s="49"/>
      <c r="AY495" s="50" t="s">
        <v>841</v>
      </c>
      <c r="AZ495" s="50"/>
      <c r="BA495" s="50"/>
      <c r="BB495" s="51"/>
      <c r="BC495" s="51"/>
      <c r="BD495" s="51"/>
      <c r="BE495" s="51"/>
      <c r="BF495" s="51"/>
      <c r="BG495" s="51"/>
      <c r="BH495" s="52"/>
      <c r="BI495" s="52"/>
      <c r="BJ495" s="52"/>
      <c r="BK495" s="52"/>
      <c r="BL495" s="53"/>
      <c r="BM495" s="54"/>
      <c r="BN495" s="55">
        <v>0</v>
      </c>
      <c r="BO495" s="44"/>
      <c r="BP495" s="44"/>
      <c r="BQ495" s="44"/>
      <c r="BR495" s="44"/>
      <c r="BS495" s="44"/>
      <c r="BT495" s="44"/>
      <c r="BU495" s="56">
        <f t="shared" si="63"/>
        <v>0</v>
      </c>
      <c r="BV495" s="50"/>
      <c r="BW495" s="50"/>
      <c r="BX495" s="50"/>
      <c r="BY495" s="50"/>
      <c r="BZ495" s="50"/>
      <c r="CA495" s="50"/>
      <c r="CB495" s="57"/>
      <c r="CC495" s="58">
        <v>50</v>
      </c>
      <c r="CD495" s="58">
        <v>1000</v>
      </c>
      <c r="CE495" s="58">
        <v>1000</v>
      </c>
      <c r="CF495" s="58">
        <v>1000</v>
      </c>
      <c r="CG495" s="58">
        <v>1000</v>
      </c>
      <c r="CH495" s="58">
        <v>1000</v>
      </c>
      <c r="CI495" s="56"/>
      <c r="CJ495" s="59"/>
      <c r="CK495" s="59"/>
      <c r="CL495" s="59"/>
      <c r="CM495" s="59"/>
      <c r="CN495" s="59"/>
      <c r="CO495" s="59"/>
      <c r="CP495" s="60"/>
      <c r="CQ495" s="61"/>
      <c r="CR495" s="61"/>
      <c r="CS495" s="61"/>
      <c r="CT495" s="61"/>
      <c r="CU495" s="61"/>
      <c r="CV495" s="61"/>
      <c r="CW495" s="62"/>
      <c r="CX495" s="63"/>
      <c r="CY495" s="63"/>
      <c r="CZ495" s="63"/>
      <c r="DA495" s="63"/>
      <c r="DB495" s="63"/>
      <c r="DC495" s="63"/>
      <c r="DD495" s="64"/>
      <c r="DE495" s="65"/>
      <c r="DF495" s="65"/>
      <c r="DG495" s="65"/>
      <c r="DH495" s="65"/>
      <c r="DI495" s="65"/>
      <c r="DJ495" s="65"/>
      <c r="DK495" s="66" t="s">
        <v>1567</v>
      </c>
      <c r="DL495" s="62"/>
      <c r="DM495" s="67"/>
      <c r="DN495" s="67"/>
      <c r="DO495" s="67"/>
      <c r="DP495" s="67"/>
      <c r="DQ495" s="67"/>
      <c r="DR495" s="67"/>
      <c r="DS495" s="68"/>
    </row>
    <row r="496" spans="1:123" x14ac:dyDescent="0.3">
      <c r="A496" s="69" t="s">
        <v>517</v>
      </c>
      <c r="B496" s="69" t="s">
        <v>901</v>
      </c>
      <c r="C496" s="69" t="s">
        <v>1222</v>
      </c>
      <c r="D496" s="69" t="s">
        <v>1169</v>
      </c>
      <c r="E496" s="69" t="s">
        <v>1564</v>
      </c>
      <c r="F496" s="69" t="s">
        <v>1570</v>
      </c>
      <c r="G496" s="70" t="s">
        <v>1572</v>
      </c>
      <c r="H496" s="70" t="s">
        <v>838</v>
      </c>
      <c r="I496" s="42">
        <f>ROUND(24.8*1.333,2)</f>
        <v>33.06</v>
      </c>
      <c r="J496" s="116">
        <f>ROUND($I$496+($O$496-$I$496)/($O$4-$I$4)*($J$4-$I$4),2)</f>
        <v>31.75</v>
      </c>
      <c r="K496" s="116">
        <f>ROUND($I$496+($O$496-$I$496)/($O$4-$I$4)*($K$4-$I$4),2)</f>
        <v>29.57</v>
      </c>
      <c r="L496" s="116">
        <f>ROUND($I$496+($O$496-$I$496)/($O$4-$I$4)*($L$4-$I$4),2)</f>
        <v>27.38</v>
      </c>
      <c r="M496" s="116">
        <f>ROUND($I$496+($O$496-$I$496)/($O$4-$I$4)*($M$4-$I$4),2)</f>
        <v>25.2</v>
      </c>
      <c r="N496" s="116">
        <f>ROUND($I$496+($O$496-$I$496)/($O$4-$I$4)*($N$4-$I$4),2)</f>
        <v>23.01</v>
      </c>
      <c r="O496" s="116">
        <f t="shared" si="62"/>
        <v>20.83</v>
      </c>
      <c r="P496" s="72">
        <v>0</v>
      </c>
      <c r="Q496" s="45">
        <f t="shared" si="61"/>
        <v>1.32</v>
      </c>
      <c r="R496" s="116">
        <f t="shared" si="61"/>
        <v>1.27</v>
      </c>
      <c r="S496" s="116">
        <f t="shared" si="61"/>
        <v>1.18</v>
      </c>
      <c r="T496" s="116">
        <f t="shared" si="61"/>
        <v>1.1000000000000001</v>
      </c>
      <c r="U496" s="116">
        <f t="shared" si="61"/>
        <v>1.01</v>
      </c>
      <c r="V496" s="116">
        <f t="shared" si="61"/>
        <v>0.92</v>
      </c>
      <c r="W496" s="116">
        <f t="shared" si="61"/>
        <v>0.83</v>
      </c>
      <c r="X496" s="45"/>
      <c r="Y496" s="71"/>
      <c r="Z496" s="71"/>
      <c r="AA496" s="71"/>
      <c r="AB496" s="71"/>
      <c r="AC496" s="71"/>
      <c r="AD496" s="71"/>
      <c r="AE496" s="44">
        <f>[3]Parameters!$B$38</f>
        <v>0.05</v>
      </c>
      <c r="AF496" s="72"/>
      <c r="AG496" s="72">
        <v>30</v>
      </c>
      <c r="AH496" s="72">
        <v>30</v>
      </c>
      <c r="AI496" s="73">
        <v>1</v>
      </c>
      <c r="AJ496" s="73" t="s">
        <v>839</v>
      </c>
      <c r="AK496" s="73" t="s">
        <v>907</v>
      </c>
      <c r="AL496" s="73"/>
      <c r="AM496" s="74"/>
      <c r="AN496" s="74"/>
      <c r="AO496" s="74"/>
      <c r="AP496" s="74"/>
      <c r="AQ496" s="74"/>
      <c r="AR496" s="74"/>
      <c r="AS496" s="75"/>
      <c r="AT496" s="75"/>
      <c r="AU496" s="75"/>
      <c r="AV496" s="76"/>
      <c r="AW496" s="76"/>
      <c r="AX496" s="76"/>
      <c r="AY496" s="77" t="s">
        <v>841</v>
      </c>
      <c r="AZ496" s="77"/>
      <c r="BA496" s="77"/>
      <c r="BB496" s="77"/>
      <c r="BC496" s="77"/>
      <c r="BD496" s="77"/>
      <c r="BE496" s="77"/>
      <c r="BF496" s="77"/>
      <c r="BG496" s="77"/>
      <c r="BH496" s="78"/>
      <c r="BI496" s="78"/>
      <c r="BJ496" s="78"/>
      <c r="BK496" s="78"/>
      <c r="BL496" s="79"/>
      <c r="BM496" s="80"/>
      <c r="BN496" s="81">
        <v>0</v>
      </c>
      <c r="BO496" s="72"/>
      <c r="BP496" s="72"/>
      <c r="BQ496" s="72"/>
      <c r="BR496" s="72"/>
      <c r="BS496" s="72"/>
      <c r="BT496" s="72"/>
      <c r="BU496" s="56">
        <f t="shared" si="63"/>
        <v>0</v>
      </c>
      <c r="BV496" s="77"/>
      <c r="BW496" s="77"/>
      <c r="BX496" s="77"/>
      <c r="BY496" s="77"/>
      <c r="BZ496" s="77"/>
      <c r="CA496" s="77"/>
      <c r="CB496" s="57"/>
      <c r="CC496" s="82">
        <v>50</v>
      </c>
      <c r="CD496" s="82">
        <v>1000</v>
      </c>
      <c r="CE496" s="82">
        <v>1000</v>
      </c>
      <c r="CF496" s="82">
        <v>1000</v>
      </c>
      <c r="CG496" s="82">
        <v>1000</v>
      </c>
      <c r="CH496" s="82">
        <v>1000</v>
      </c>
      <c r="CI496" s="56"/>
      <c r="CJ496" s="83"/>
      <c r="CK496" s="83"/>
      <c r="CL496" s="83"/>
      <c r="CM496" s="83"/>
      <c r="CN496" s="83"/>
      <c r="CO496" s="83"/>
      <c r="CP496" s="60"/>
      <c r="CQ496" s="84"/>
      <c r="CR496" s="84"/>
      <c r="CS496" s="84"/>
      <c r="CT496" s="84"/>
      <c r="CU496" s="84"/>
      <c r="CV496" s="84"/>
      <c r="CW496" s="62"/>
      <c r="CX496" s="85"/>
      <c r="CY496" s="85"/>
      <c r="CZ496" s="85"/>
      <c r="DA496" s="85"/>
      <c r="DB496" s="85"/>
      <c r="DC496" s="85"/>
      <c r="DD496" s="64"/>
      <c r="DE496" s="86"/>
      <c r="DF496" s="86"/>
      <c r="DG496" s="86"/>
      <c r="DH496" s="86"/>
      <c r="DI496" s="86"/>
      <c r="DJ496" s="86"/>
      <c r="DK496" s="87" t="s">
        <v>1569</v>
      </c>
      <c r="DL496" s="62"/>
      <c r="DM496" s="88"/>
      <c r="DN496" s="88"/>
      <c r="DO496" s="88"/>
      <c r="DP496" s="88"/>
      <c r="DQ496" s="88"/>
      <c r="DR496" s="88"/>
      <c r="DS496" s="68"/>
    </row>
    <row r="497" spans="1:123" s="198" customFormat="1" x14ac:dyDescent="0.3">
      <c r="A497" s="140" t="s">
        <v>518</v>
      </c>
      <c r="B497" s="140" t="s">
        <v>901</v>
      </c>
      <c r="C497" s="140" t="s">
        <v>1222</v>
      </c>
      <c r="D497" s="140" t="s">
        <v>1169</v>
      </c>
      <c r="E497" s="140" t="s">
        <v>1564</v>
      </c>
      <c r="F497" s="140" t="s">
        <v>1573</v>
      </c>
      <c r="G497" s="185" t="s">
        <v>1574</v>
      </c>
      <c r="H497" s="185" t="s">
        <v>838</v>
      </c>
      <c r="I497" s="42">
        <f>ROUND(23*1.333+(I500*-[3]EnergyBalance!DP495),2)</f>
        <v>39.090000000000003</v>
      </c>
      <c r="J497" s="116">
        <f>ROUND($I497+($O497-$I497)/($O$4-$I$4)*($J$4-$I$4),2)</f>
        <v>37.54</v>
      </c>
      <c r="K497" s="116">
        <f>ROUND($I497+($O497-$I497)/($O$4-$I$4)*($K$4-$I$4),2)</f>
        <v>34.96</v>
      </c>
      <c r="L497" s="116">
        <f>ROUND($I497+($O497-$I497)/($O$4-$I$4)*($L$4-$I$4),2)</f>
        <v>32.380000000000003</v>
      </c>
      <c r="M497" s="116">
        <f>ROUND($I497+($O497-$I497)/($O$4-$I$4)*($M$4-$I$4),2)</f>
        <v>29.79</v>
      </c>
      <c r="N497" s="116">
        <f>ROUND($I497+($O497-$I497)/($O$4-$I$4)*($N$4-$I$4),2)</f>
        <v>27.21</v>
      </c>
      <c r="O497" s="116">
        <f t="shared" si="62"/>
        <v>24.63</v>
      </c>
      <c r="P497" s="117">
        <v>0</v>
      </c>
      <c r="Q497" s="45">
        <f t="shared" si="61"/>
        <v>1.56</v>
      </c>
      <c r="R497" s="116">
        <f t="shared" si="61"/>
        <v>1.5</v>
      </c>
      <c r="S497" s="116">
        <f t="shared" si="61"/>
        <v>1.4</v>
      </c>
      <c r="T497" s="116">
        <f t="shared" si="61"/>
        <v>1.3</v>
      </c>
      <c r="U497" s="116">
        <f t="shared" si="61"/>
        <v>1.19</v>
      </c>
      <c r="V497" s="116">
        <f t="shared" si="61"/>
        <v>1.0900000000000001</v>
      </c>
      <c r="W497" s="116">
        <f t="shared" si="61"/>
        <v>0.99</v>
      </c>
      <c r="X497" s="45">
        <v>0</v>
      </c>
      <c r="Y497" s="116">
        <v>0</v>
      </c>
      <c r="Z497" s="116">
        <v>0</v>
      </c>
      <c r="AA497" s="116">
        <v>0</v>
      </c>
      <c r="AB497" s="116">
        <v>0</v>
      </c>
      <c r="AC497" s="116">
        <v>0</v>
      </c>
      <c r="AD497" s="116">
        <v>0</v>
      </c>
      <c r="AE497" s="44">
        <f>[3]Parameters!$B$38</f>
        <v>0.05</v>
      </c>
      <c r="AF497" s="117"/>
      <c r="AG497" s="117">
        <v>30</v>
      </c>
      <c r="AH497" s="117">
        <v>30</v>
      </c>
      <c r="AI497" s="186">
        <v>1</v>
      </c>
      <c r="AJ497" s="186" t="s">
        <v>839</v>
      </c>
      <c r="AK497" s="186" t="s">
        <v>907</v>
      </c>
      <c r="AL497" s="186"/>
      <c r="AM497" s="187"/>
      <c r="AN497" s="187"/>
      <c r="AO497" s="187"/>
      <c r="AP497" s="187"/>
      <c r="AQ497" s="187"/>
      <c r="AR497" s="187"/>
      <c r="AS497" s="188"/>
      <c r="AT497" s="188"/>
      <c r="AU497" s="188"/>
      <c r="AV497" s="189"/>
      <c r="AW497" s="189"/>
      <c r="AX497" s="189"/>
      <c r="AY497" s="144" t="s">
        <v>841</v>
      </c>
      <c r="AZ497" s="144"/>
      <c r="BA497" s="144"/>
      <c r="BB497" s="199"/>
      <c r="BC497" s="199"/>
      <c r="BD497" s="199"/>
      <c r="BE497" s="199"/>
      <c r="BF497" s="199"/>
      <c r="BG497" s="199"/>
      <c r="BH497" s="200"/>
      <c r="BI497" s="200"/>
      <c r="BJ497" s="200"/>
      <c r="BK497" s="200"/>
      <c r="BL497" s="191"/>
      <c r="BM497" s="192"/>
      <c r="BN497" s="193">
        <v>0</v>
      </c>
      <c r="BO497" s="117"/>
      <c r="BP497" s="117"/>
      <c r="BQ497" s="117"/>
      <c r="BR497" s="117"/>
      <c r="BS497" s="117"/>
      <c r="BT497" s="117"/>
      <c r="BU497" s="56">
        <f t="shared" si="63"/>
        <v>0</v>
      </c>
      <c r="BV497" s="144"/>
      <c r="BW497" s="144"/>
      <c r="BX497" s="144"/>
      <c r="BY497" s="144"/>
      <c r="BZ497" s="144"/>
      <c r="CA497" s="144"/>
      <c r="CB497" s="57"/>
      <c r="CC497" s="148">
        <v>50</v>
      </c>
      <c r="CD497" s="148">
        <v>1000</v>
      </c>
      <c r="CE497" s="148">
        <v>1000</v>
      </c>
      <c r="CF497" s="148">
        <v>1000</v>
      </c>
      <c r="CG497" s="148">
        <v>1000</v>
      </c>
      <c r="CH497" s="148">
        <v>1000</v>
      </c>
      <c r="CI497" s="56"/>
      <c r="CJ497" s="144"/>
      <c r="CK497" s="144"/>
      <c r="CL497" s="144"/>
      <c r="CM497" s="144"/>
      <c r="CN497" s="144"/>
      <c r="CO497" s="144"/>
      <c r="CP497" s="60"/>
      <c r="CQ497" s="145"/>
      <c r="CR497" s="145"/>
      <c r="CS497" s="145"/>
      <c r="CT497" s="145"/>
      <c r="CU497" s="145"/>
      <c r="CV497" s="145"/>
      <c r="CW497" s="62"/>
      <c r="CX497" s="194"/>
      <c r="CY497" s="194"/>
      <c r="CZ497" s="194"/>
      <c r="DA497" s="194"/>
      <c r="DB497" s="194"/>
      <c r="DC497" s="194"/>
      <c r="DD497" s="64"/>
      <c r="DE497" s="194"/>
      <c r="DF497" s="194"/>
      <c r="DG497" s="194"/>
      <c r="DH497" s="194"/>
      <c r="DI497" s="194"/>
      <c r="DJ497" s="194"/>
      <c r="DK497" s="195" t="s">
        <v>1567</v>
      </c>
      <c r="DL497" s="62"/>
      <c r="DM497" s="196"/>
      <c r="DN497" s="196"/>
      <c r="DO497" s="196"/>
      <c r="DP497" s="196"/>
      <c r="DQ497" s="196"/>
      <c r="DR497" s="196"/>
      <c r="DS497" s="197"/>
    </row>
    <row r="498" spans="1:123" s="198" customFormat="1" x14ac:dyDescent="0.3">
      <c r="A498" s="140" t="s">
        <v>519</v>
      </c>
      <c r="B498" s="140" t="s">
        <v>901</v>
      </c>
      <c r="C498" s="140" t="s">
        <v>1222</v>
      </c>
      <c r="D498" s="140" t="s">
        <v>1169</v>
      </c>
      <c r="E498" s="140" t="s">
        <v>1564</v>
      </c>
      <c r="F498" s="140" t="s">
        <v>1573</v>
      </c>
      <c r="G498" s="185" t="s">
        <v>1575</v>
      </c>
      <c r="H498" s="185" t="s">
        <v>838</v>
      </c>
      <c r="I498" s="42">
        <f>ROUND(24.8*1.333+(I505*-[3]EnergyBalance!DR496),2)</f>
        <v>52.76</v>
      </c>
      <c r="J498" s="116">
        <f>ROUND($I498+($O498-$I498)/($O$4-$I$4)*($J$4-$I$4),2)</f>
        <v>50.67</v>
      </c>
      <c r="K498" s="116">
        <f>ROUND($I498+($O498-$I498)/($O$4-$I$4)*($K$4-$I$4),2)</f>
        <v>47.18</v>
      </c>
      <c r="L498" s="116">
        <f>ROUND($I498+($O498-$I498)/($O$4-$I$4)*($L$4-$I$4),2)</f>
        <v>43.7</v>
      </c>
      <c r="M498" s="116">
        <f>ROUND($I498+($O498-$I498)/($O$4-$I$4)*($M$4-$I$4),2)</f>
        <v>40.21</v>
      </c>
      <c r="N498" s="116">
        <f>ROUND($I498+($O498-$I498)/($O$4-$I$4)*($N$4-$I$4),2)</f>
        <v>36.729999999999997</v>
      </c>
      <c r="O498" s="116">
        <f t="shared" si="62"/>
        <v>33.24</v>
      </c>
      <c r="P498" s="117">
        <v>0</v>
      </c>
      <c r="Q498" s="45">
        <f t="shared" si="61"/>
        <v>2.11</v>
      </c>
      <c r="R498" s="116">
        <f t="shared" si="61"/>
        <v>2.0299999999999998</v>
      </c>
      <c r="S498" s="116">
        <f t="shared" si="61"/>
        <v>1.89</v>
      </c>
      <c r="T498" s="116">
        <f t="shared" si="61"/>
        <v>1.75</v>
      </c>
      <c r="U498" s="116">
        <f t="shared" si="61"/>
        <v>1.61</v>
      </c>
      <c r="V498" s="116">
        <f t="shared" si="61"/>
        <v>1.47</v>
      </c>
      <c r="W498" s="116">
        <f t="shared" si="61"/>
        <v>1.33</v>
      </c>
      <c r="X498" s="45"/>
      <c r="Y498" s="116"/>
      <c r="Z498" s="116"/>
      <c r="AA498" s="116"/>
      <c r="AB498" s="116"/>
      <c r="AC498" s="116"/>
      <c r="AD498" s="116"/>
      <c r="AE498" s="44">
        <f>[3]Parameters!$B$38</f>
        <v>0.05</v>
      </c>
      <c r="AF498" s="117"/>
      <c r="AG498" s="117">
        <v>30</v>
      </c>
      <c r="AH498" s="117">
        <v>30</v>
      </c>
      <c r="AI498" s="186">
        <v>1</v>
      </c>
      <c r="AJ498" s="186" t="s">
        <v>839</v>
      </c>
      <c r="AK498" s="186" t="s">
        <v>907</v>
      </c>
      <c r="AL498" s="186"/>
      <c r="AM498" s="187"/>
      <c r="AN498" s="187"/>
      <c r="AO498" s="187"/>
      <c r="AP498" s="187"/>
      <c r="AQ498" s="187"/>
      <c r="AR498" s="187"/>
      <c r="AS498" s="188"/>
      <c r="AT498" s="188"/>
      <c r="AU498" s="188"/>
      <c r="AV498" s="189"/>
      <c r="AW498" s="189"/>
      <c r="AX498" s="189"/>
      <c r="AY498" s="144" t="s">
        <v>841</v>
      </c>
      <c r="AZ498" s="144"/>
      <c r="BA498" s="144"/>
      <c r="BB498" s="144"/>
      <c r="BC498" s="144"/>
      <c r="BD498" s="144"/>
      <c r="BE498" s="144"/>
      <c r="BF498" s="144"/>
      <c r="BG498" s="144"/>
      <c r="BH498" s="190"/>
      <c r="BI498" s="190"/>
      <c r="BJ498" s="190"/>
      <c r="BK498" s="190"/>
      <c r="BL498" s="191"/>
      <c r="BM498" s="192"/>
      <c r="BN498" s="193">
        <v>0</v>
      </c>
      <c r="BO498" s="117"/>
      <c r="BP498" s="117"/>
      <c r="BQ498" s="117"/>
      <c r="BR498" s="117"/>
      <c r="BS498" s="117"/>
      <c r="BT498" s="117"/>
      <c r="BU498" s="56">
        <f t="shared" si="63"/>
        <v>0</v>
      </c>
      <c r="BV498" s="144"/>
      <c r="BW498" s="144"/>
      <c r="BX498" s="144"/>
      <c r="BY498" s="144"/>
      <c r="BZ498" s="144"/>
      <c r="CA498" s="144"/>
      <c r="CB498" s="57"/>
      <c r="CC498" s="148">
        <v>50</v>
      </c>
      <c r="CD498" s="148">
        <v>1000</v>
      </c>
      <c r="CE498" s="148">
        <v>1000</v>
      </c>
      <c r="CF498" s="148">
        <v>1000</v>
      </c>
      <c r="CG498" s="148">
        <v>1000</v>
      </c>
      <c r="CH498" s="148">
        <v>1000</v>
      </c>
      <c r="CI498" s="56"/>
      <c r="CJ498" s="144"/>
      <c r="CK498" s="144"/>
      <c r="CL498" s="144"/>
      <c r="CM498" s="144"/>
      <c r="CN498" s="144"/>
      <c r="CO498" s="144"/>
      <c r="CP498" s="60"/>
      <c r="CQ498" s="145"/>
      <c r="CR498" s="145"/>
      <c r="CS498" s="145"/>
      <c r="CT498" s="145"/>
      <c r="CU498" s="145"/>
      <c r="CV498" s="145"/>
      <c r="CW498" s="62"/>
      <c r="CX498" s="194"/>
      <c r="CY498" s="194"/>
      <c r="CZ498" s="194"/>
      <c r="DA498" s="194"/>
      <c r="DB498" s="194"/>
      <c r="DC498" s="194"/>
      <c r="DD498" s="64"/>
      <c r="DE498" s="194"/>
      <c r="DF498" s="194"/>
      <c r="DG498" s="194"/>
      <c r="DH498" s="194"/>
      <c r="DI498" s="194"/>
      <c r="DJ498" s="194"/>
      <c r="DK498" s="195" t="s">
        <v>1569</v>
      </c>
      <c r="DL498" s="62"/>
      <c r="DM498" s="196"/>
      <c r="DN498" s="196"/>
      <c r="DO498" s="196"/>
      <c r="DP498" s="196"/>
      <c r="DQ498" s="196"/>
      <c r="DR498" s="196"/>
      <c r="DS498" s="197"/>
    </row>
    <row r="499" spans="1:123" x14ac:dyDescent="0.3">
      <c r="A499" s="40" t="s">
        <v>520</v>
      </c>
      <c r="B499" s="40" t="s">
        <v>901</v>
      </c>
      <c r="C499" s="40" t="s">
        <v>1222</v>
      </c>
      <c r="D499" s="40" t="s">
        <v>1169</v>
      </c>
      <c r="E499" s="40" t="s">
        <v>1548</v>
      </c>
      <c r="F499" s="40" t="s">
        <v>1576</v>
      </c>
      <c r="G499" s="41" t="s">
        <v>1577</v>
      </c>
      <c r="H499" s="41" t="s">
        <v>838</v>
      </c>
      <c r="I499" s="42">
        <v>45</v>
      </c>
      <c r="J499" s="116">
        <v>41</v>
      </c>
      <c r="K499" s="116">
        <v>40</v>
      </c>
      <c r="L499" s="116">
        <v>36</v>
      </c>
      <c r="M499" s="116">
        <v>33</v>
      </c>
      <c r="N499" s="116">
        <v>30</v>
      </c>
      <c r="O499" s="116">
        <v>28</v>
      </c>
      <c r="P499" s="44">
        <v>0</v>
      </c>
      <c r="Q499" s="45">
        <f t="shared" ref="Q499:W500" si="64">ROUND(I499*0.03,2)</f>
        <v>1.35</v>
      </c>
      <c r="R499" s="116">
        <f t="shared" si="64"/>
        <v>1.23</v>
      </c>
      <c r="S499" s="116">
        <f t="shared" si="64"/>
        <v>1.2</v>
      </c>
      <c r="T499" s="116">
        <f t="shared" si="64"/>
        <v>1.08</v>
      </c>
      <c r="U499" s="116">
        <f t="shared" si="64"/>
        <v>0.99</v>
      </c>
      <c r="V499" s="116">
        <f t="shared" si="64"/>
        <v>0.9</v>
      </c>
      <c r="W499" s="116">
        <f t="shared" si="64"/>
        <v>0.84</v>
      </c>
      <c r="X499" s="45">
        <v>0</v>
      </c>
      <c r="Y499" s="43">
        <v>0</v>
      </c>
      <c r="Z499" s="43">
        <v>0</v>
      </c>
      <c r="AA499" s="43">
        <v>0</v>
      </c>
      <c r="AB499" s="43">
        <v>0</v>
      </c>
      <c r="AC499" s="43">
        <v>0</v>
      </c>
      <c r="AD499" s="43">
        <v>0</v>
      </c>
      <c r="AE499" s="44">
        <f>[3]Parameters!$B$38</f>
        <v>0.05</v>
      </c>
      <c r="AF499" s="44"/>
      <c r="AG499" s="44">
        <v>30</v>
      </c>
      <c r="AH499" s="44">
        <v>30</v>
      </c>
      <c r="AI499" s="46">
        <v>1</v>
      </c>
      <c r="AJ499" s="46" t="s">
        <v>839</v>
      </c>
      <c r="AK499" s="46" t="s">
        <v>907</v>
      </c>
      <c r="AL499" s="46"/>
      <c r="AM499" s="47"/>
      <c r="AN499" s="47"/>
      <c r="AO499" s="47"/>
      <c r="AP499" s="47"/>
      <c r="AQ499" s="47"/>
      <c r="AR499" s="47"/>
      <c r="AS499" s="48"/>
      <c r="AT499" s="48"/>
      <c r="AU499" s="48"/>
      <c r="AV499" s="49"/>
      <c r="AW499" s="49"/>
      <c r="AX499" s="49"/>
      <c r="AY499" s="50" t="s">
        <v>841</v>
      </c>
      <c r="AZ499" s="50"/>
      <c r="BA499" s="50"/>
      <c r="BB499" s="51"/>
      <c r="BC499" s="51"/>
      <c r="BD499" s="51"/>
      <c r="BE499" s="51"/>
      <c r="BF499" s="51"/>
      <c r="BG499" s="51"/>
      <c r="BH499" s="52"/>
      <c r="BI499" s="52"/>
      <c r="BJ499" s="52"/>
      <c r="BK499" s="52"/>
      <c r="BL499" s="53"/>
      <c r="BM499" s="54"/>
      <c r="BN499" s="55">
        <v>0</v>
      </c>
      <c r="BO499" s="44"/>
      <c r="BP499" s="44"/>
      <c r="BQ499" s="44"/>
      <c r="BR499" s="44"/>
      <c r="BS499" s="44"/>
      <c r="BT499" s="44"/>
      <c r="BU499" s="56">
        <f t="shared" si="63"/>
        <v>0</v>
      </c>
      <c r="BV499" s="50"/>
      <c r="BW499" s="50"/>
      <c r="BX499" s="50"/>
      <c r="BY499" s="50"/>
      <c r="BZ499" s="50"/>
      <c r="CA499" s="50"/>
      <c r="CB499" s="57"/>
      <c r="CC499" s="58">
        <v>50</v>
      </c>
      <c r="CD499" s="58">
        <v>1000</v>
      </c>
      <c r="CE499" s="58">
        <v>1000</v>
      </c>
      <c r="CF499" s="58">
        <v>1000</v>
      </c>
      <c r="CG499" s="58">
        <v>1000</v>
      </c>
      <c r="CH499" s="58">
        <v>1000</v>
      </c>
      <c r="CI499" s="56"/>
      <c r="CJ499" s="59"/>
      <c r="CK499" s="59"/>
      <c r="CL499" s="59"/>
      <c r="CM499" s="59"/>
      <c r="CN499" s="59"/>
      <c r="CO499" s="59"/>
      <c r="CP499" s="60"/>
      <c r="CQ499" s="61"/>
      <c r="CR499" s="61"/>
      <c r="CS499" s="61"/>
      <c r="CT499" s="61"/>
      <c r="CU499" s="61"/>
      <c r="CV499" s="61"/>
      <c r="CW499" s="62"/>
      <c r="CX499" s="63"/>
      <c r="CY499" s="63"/>
      <c r="CZ499" s="63"/>
      <c r="DA499" s="63"/>
      <c r="DB499" s="63"/>
      <c r="DC499" s="63"/>
      <c r="DD499" s="64"/>
      <c r="DE499" s="65"/>
      <c r="DF499" s="65"/>
      <c r="DG499" s="65"/>
      <c r="DH499" s="65"/>
      <c r="DI499" s="65"/>
      <c r="DJ499" s="65"/>
      <c r="DK499" s="66" t="s">
        <v>1578</v>
      </c>
      <c r="DL499" s="62"/>
      <c r="DM499" s="67"/>
      <c r="DN499" s="67"/>
      <c r="DO499" s="67"/>
      <c r="DP499" s="67"/>
      <c r="DQ499" s="67"/>
      <c r="DR499" s="67"/>
      <c r="DS499" s="68"/>
    </row>
    <row r="500" spans="1:123" x14ac:dyDescent="0.3">
      <c r="A500" s="69" t="s">
        <v>521</v>
      </c>
      <c r="B500" s="69" t="s">
        <v>901</v>
      </c>
      <c r="C500" s="69" t="s">
        <v>1222</v>
      </c>
      <c r="D500" s="69" t="s">
        <v>1169</v>
      </c>
      <c r="E500" s="69" t="s">
        <v>1564</v>
      </c>
      <c r="F500" s="69" t="s">
        <v>1576</v>
      </c>
      <c r="G500" s="70" t="s">
        <v>1579</v>
      </c>
      <c r="H500" s="70" t="s">
        <v>838</v>
      </c>
      <c r="I500" s="42">
        <f>ROUND(5*1.054,2)</f>
        <v>5.27</v>
      </c>
      <c r="J500" s="116">
        <f>ROUND($I$500+($O$500-$I$500)/($O$4-$I$4)*($J$4-$I$4),2)</f>
        <v>5.04</v>
      </c>
      <c r="K500" s="116">
        <f>ROUND($I$500+($O$500-$I$500)/($O$4-$I$4)*($K$4-$I$4),2)</f>
        <v>4.67</v>
      </c>
      <c r="L500" s="116">
        <f>ROUND($I$500+($O$500-$I$500)/($O$4-$I$4)*($L$4-$I$4),2)</f>
        <v>4.29</v>
      </c>
      <c r="M500" s="116">
        <f>ROUND($I$500+($O$500-$I$500)/($O$4-$I$4)*($M$4-$I$4),2)</f>
        <v>3.91</v>
      </c>
      <c r="N500" s="116">
        <f>ROUND($I$500+($O$500-$I$500)/($O$4-$I$4)*($N$4-$I$4),2)</f>
        <v>3.54</v>
      </c>
      <c r="O500" s="116">
        <f>ROUND(3*1.054,2)</f>
        <v>3.16</v>
      </c>
      <c r="P500" s="201">
        <v>0</v>
      </c>
      <c r="Q500" s="45">
        <f t="shared" si="64"/>
        <v>0.16</v>
      </c>
      <c r="R500" s="116">
        <f t="shared" si="64"/>
        <v>0.15</v>
      </c>
      <c r="S500" s="116">
        <f t="shared" si="64"/>
        <v>0.14000000000000001</v>
      </c>
      <c r="T500" s="116">
        <f t="shared" si="64"/>
        <v>0.13</v>
      </c>
      <c r="U500" s="116">
        <f t="shared" si="64"/>
        <v>0.12</v>
      </c>
      <c r="V500" s="116">
        <f t="shared" si="64"/>
        <v>0.11</v>
      </c>
      <c r="W500" s="116">
        <f t="shared" si="64"/>
        <v>0.09</v>
      </c>
      <c r="X500" s="45">
        <v>0</v>
      </c>
      <c r="Y500" s="71">
        <v>0</v>
      </c>
      <c r="Z500" s="71">
        <v>0</v>
      </c>
      <c r="AA500" s="71">
        <v>0</v>
      </c>
      <c r="AB500" s="71">
        <v>0</v>
      </c>
      <c r="AC500" s="71">
        <v>0</v>
      </c>
      <c r="AD500" s="71">
        <v>0</v>
      </c>
      <c r="AE500" s="44">
        <f>[3]Parameters!$B$38</f>
        <v>0.05</v>
      </c>
      <c r="AF500" s="72">
        <v>0</v>
      </c>
      <c r="AG500" s="72">
        <v>30</v>
      </c>
      <c r="AH500" s="72">
        <v>30</v>
      </c>
      <c r="AI500" s="73">
        <v>1</v>
      </c>
      <c r="AJ500" s="73" t="s">
        <v>839</v>
      </c>
      <c r="AK500" s="73" t="s">
        <v>907</v>
      </c>
      <c r="AL500" s="73"/>
      <c r="AM500" s="74"/>
      <c r="AN500" s="74"/>
      <c r="AO500" s="74"/>
      <c r="AP500" s="74"/>
      <c r="AQ500" s="74"/>
      <c r="AR500" s="74"/>
      <c r="AS500" s="75"/>
      <c r="AT500" s="75"/>
      <c r="AU500" s="75"/>
      <c r="AV500" s="76"/>
      <c r="AW500" s="76"/>
      <c r="AX500" s="76"/>
      <c r="AY500" s="77" t="s">
        <v>841</v>
      </c>
      <c r="AZ500" s="77"/>
      <c r="BA500" s="77"/>
      <c r="BB500" s="77"/>
      <c r="BC500" s="77"/>
      <c r="BD500" s="77"/>
      <c r="BE500" s="77"/>
      <c r="BF500" s="77"/>
      <c r="BG500" s="77"/>
      <c r="BH500" s="78"/>
      <c r="BI500" s="78"/>
      <c r="BJ500" s="78"/>
      <c r="BK500" s="78"/>
      <c r="BL500" s="79"/>
      <c r="BM500" s="80"/>
      <c r="BN500" s="81">
        <v>0</v>
      </c>
      <c r="BO500" s="72"/>
      <c r="BP500" s="72"/>
      <c r="BQ500" s="72"/>
      <c r="BR500" s="72"/>
      <c r="BS500" s="72"/>
      <c r="BT500" s="72"/>
      <c r="BU500" s="56">
        <f t="shared" si="63"/>
        <v>0</v>
      </c>
      <c r="BV500" s="77"/>
      <c r="BW500" s="77"/>
      <c r="BX500" s="77"/>
      <c r="BY500" s="77"/>
      <c r="BZ500" s="77"/>
      <c r="CA500" s="77"/>
      <c r="CB500" s="57">
        <v>0</v>
      </c>
      <c r="CC500" s="82">
        <v>50</v>
      </c>
      <c r="CD500" s="82">
        <v>1000</v>
      </c>
      <c r="CE500" s="82">
        <v>1000</v>
      </c>
      <c r="CF500" s="82">
        <v>1000</v>
      </c>
      <c r="CG500" s="82">
        <v>1000</v>
      </c>
      <c r="CH500" s="82">
        <v>1000</v>
      </c>
      <c r="CI500" s="56"/>
      <c r="CJ500" s="83"/>
      <c r="CK500" s="83"/>
      <c r="CL500" s="83"/>
      <c r="CM500" s="83"/>
      <c r="CN500" s="83"/>
      <c r="CO500" s="83"/>
      <c r="CP500" s="60"/>
      <c r="CQ500" s="84"/>
      <c r="CR500" s="84"/>
      <c r="CS500" s="84"/>
      <c r="CT500" s="84"/>
      <c r="CU500" s="84"/>
      <c r="CV500" s="84"/>
      <c r="CW500" s="62"/>
      <c r="CX500" s="85"/>
      <c r="CY500" s="85"/>
      <c r="CZ500" s="85"/>
      <c r="DA500" s="85"/>
      <c r="DB500" s="85"/>
      <c r="DC500" s="85"/>
      <c r="DD500" s="64"/>
      <c r="DE500" s="86"/>
      <c r="DF500" s="86"/>
      <c r="DG500" s="86"/>
      <c r="DH500" s="86"/>
      <c r="DI500" s="86"/>
      <c r="DJ500" s="86"/>
      <c r="DK500" s="87" t="s">
        <v>1580</v>
      </c>
      <c r="DL500" s="62">
        <v>1000</v>
      </c>
      <c r="DM500" s="88">
        <v>1000</v>
      </c>
      <c r="DN500" s="88">
        <v>1000</v>
      </c>
      <c r="DO500" s="88">
        <v>1000</v>
      </c>
      <c r="DP500" s="88">
        <v>1000</v>
      </c>
      <c r="DQ500" s="88">
        <v>1000</v>
      </c>
      <c r="DR500" s="88">
        <v>1000</v>
      </c>
      <c r="DS500" s="68"/>
    </row>
    <row r="501" spans="1:123" x14ac:dyDescent="0.3">
      <c r="A501" s="40" t="s">
        <v>522</v>
      </c>
      <c r="B501" s="40" t="s">
        <v>901</v>
      </c>
      <c r="C501" s="40" t="s">
        <v>1222</v>
      </c>
      <c r="D501" s="40" t="s">
        <v>1169</v>
      </c>
      <c r="E501" s="40" t="s">
        <v>1564</v>
      </c>
      <c r="F501" s="40" t="s">
        <v>1576</v>
      </c>
      <c r="G501" s="41" t="s">
        <v>1581</v>
      </c>
      <c r="H501" s="41" t="s">
        <v>838</v>
      </c>
      <c r="I501" s="42">
        <v>8</v>
      </c>
      <c r="J501" s="43">
        <v>7</v>
      </c>
      <c r="K501" s="43">
        <v>5</v>
      </c>
      <c r="L501" s="43">
        <v>4</v>
      </c>
      <c r="M501" s="43">
        <v>2</v>
      </c>
      <c r="N501" s="43">
        <v>1.5</v>
      </c>
      <c r="O501" s="43">
        <v>1</v>
      </c>
      <c r="P501" s="44">
        <v>0</v>
      </c>
      <c r="Q501" s="45">
        <v>0.15</v>
      </c>
      <c r="R501" s="43">
        <v>0.14000000000000001</v>
      </c>
      <c r="S501" s="43">
        <v>0.12</v>
      </c>
      <c r="T501" s="43">
        <v>0.1</v>
      </c>
      <c r="U501" s="43">
        <v>0.05</v>
      </c>
      <c r="V501" s="43">
        <v>0.04</v>
      </c>
      <c r="W501" s="43">
        <v>0.03</v>
      </c>
      <c r="X501" s="45">
        <v>0</v>
      </c>
      <c r="Y501" s="43">
        <v>0</v>
      </c>
      <c r="Z501" s="43">
        <v>0</v>
      </c>
      <c r="AA501" s="43">
        <v>0</v>
      </c>
      <c r="AB501" s="43">
        <v>0</v>
      </c>
      <c r="AC501" s="43">
        <v>0</v>
      </c>
      <c r="AD501" s="43">
        <v>0</v>
      </c>
      <c r="AE501" s="44">
        <f>[3]Parameters!$B$38</f>
        <v>0.05</v>
      </c>
      <c r="AF501" s="44"/>
      <c r="AG501" s="44">
        <v>30</v>
      </c>
      <c r="AH501" s="44">
        <v>30</v>
      </c>
      <c r="AI501" s="46">
        <v>1</v>
      </c>
      <c r="AJ501" s="46" t="s">
        <v>918</v>
      </c>
      <c r="AK501" s="46" t="s">
        <v>907</v>
      </c>
      <c r="AL501" s="46"/>
      <c r="AM501" s="47"/>
      <c r="AN501" s="47"/>
      <c r="AO501" s="47"/>
      <c r="AP501" s="47"/>
      <c r="AQ501" s="47"/>
      <c r="AR501" s="47"/>
      <c r="AS501" s="48">
        <v>9.7E-5</v>
      </c>
      <c r="AT501" s="48">
        <v>0.2</v>
      </c>
      <c r="AU501" s="48" t="s">
        <v>919</v>
      </c>
      <c r="AV501" s="49"/>
      <c r="AW501" s="49"/>
      <c r="AX501" s="49"/>
      <c r="AY501" s="50" t="s">
        <v>841</v>
      </c>
      <c r="AZ501" s="50"/>
      <c r="BA501" s="50"/>
      <c r="BB501" s="51"/>
      <c r="BC501" s="51"/>
      <c r="BD501" s="51"/>
      <c r="BE501" s="51"/>
      <c r="BF501" s="51"/>
      <c r="BG501" s="51"/>
      <c r="BH501" s="52"/>
      <c r="BI501" s="52"/>
      <c r="BJ501" s="52"/>
      <c r="BK501" s="52"/>
      <c r="BL501" s="53"/>
      <c r="BM501" s="54"/>
      <c r="BN501" s="55">
        <v>0</v>
      </c>
      <c r="BO501" s="44"/>
      <c r="BP501" s="44"/>
      <c r="BQ501" s="44"/>
      <c r="BR501" s="44"/>
      <c r="BS501" s="44"/>
      <c r="BT501" s="44"/>
      <c r="BU501" s="56">
        <f t="shared" si="63"/>
        <v>0</v>
      </c>
      <c r="BV501" s="50"/>
      <c r="BW501" s="50"/>
      <c r="BX501" s="50"/>
      <c r="BY501" s="50"/>
      <c r="BZ501" s="50"/>
      <c r="CA501" s="50"/>
      <c r="CB501" s="57"/>
      <c r="CC501" s="58"/>
      <c r="CD501" s="58">
        <v>0</v>
      </c>
      <c r="CE501" s="58">
        <v>0</v>
      </c>
      <c r="CF501" s="58">
        <v>0</v>
      </c>
      <c r="CG501" s="58">
        <v>0</v>
      </c>
      <c r="CH501" s="58">
        <v>0</v>
      </c>
      <c r="CI501" s="56"/>
      <c r="CJ501" s="59"/>
      <c r="CK501" s="59"/>
      <c r="CL501" s="59"/>
      <c r="CM501" s="59"/>
      <c r="CN501" s="59"/>
      <c r="CO501" s="59"/>
      <c r="CP501" s="60"/>
      <c r="CQ501" s="61"/>
      <c r="CR501" s="61"/>
      <c r="CS501" s="61"/>
      <c r="CT501" s="61"/>
      <c r="CU501" s="61"/>
      <c r="CV501" s="61"/>
      <c r="CW501" s="62"/>
      <c r="CX501" s="63"/>
      <c r="CY501" s="63"/>
      <c r="CZ501" s="63"/>
      <c r="DA501" s="63"/>
      <c r="DB501" s="63"/>
      <c r="DC501" s="63"/>
      <c r="DD501" s="64"/>
      <c r="DE501" s="65"/>
      <c r="DF501" s="65"/>
      <c r="DG501" s="65"/>
      <c r="DH501" s="65"/>
      <c r="DI501" s="65"/>
      <c r="DJ501" s="65"/>
      <c r="DK501" s="66" t="s">
        <v>1582</v>
      </c>
      <c r="DL501" s="62">
        <v>500</v>
      </c>
      <c r="DM501" s="67">
        <v>500</v>
      </c>
      <c r="DN501" s="67">
        <v>500</v>
      </c>
      <c r="DO501" s="67">
        <v>500</v>
      </c>
      <c r="DP501" s="67">
        <v>500</v>
      </c>
      <c r="DQ501" s="67">
        <v>500</v>
      </c>
      <c r="DR501" s="67">
        <v>500</v>
      </c>
      <c r="DS501" s="68"/>
    </row>
    <row r="502" spans="1:123" s="198" customFormat="1" x14ac:dyDescent="0.3">
      <c r="A502" s="140" t="s">
        <v>523</v>
      </c>
      <c r="B502" s="140" t="s">
        <v>901</v>
      </c>
      <c r="C502" s="140" t="s">
        <v>1222</v>
      </c>
      <c r="D502" s="140" t="s">
        <v>1169</v>
      </c>
      <c r="E502" s="140" t="s">
        <v>1529</v>
      </c>
      <c r="F502" s="140" t="s">
        <v>1576</v>
      </c>
      <c r="G502" s="185" t="s">
        <v>1583</v>
      </c>
      <c r="H502" s="185" t="s">
        <v>838</v>
      </c>
      <c r="I502" s="202">
        <f>ROUND(15.2*1.055,2)</f>
        <v>16.04</v>
      </c>
      <c r="J502" s="203">
        <f t="shared" ref="J502:K502" si="65">15.2*1.055</f>
        <v>16.035999999999998</v>
      </c>
      <c r="K502" s="203">
        <f t="shared" si="65"/>
        <v>16.035999999999998</v>
      </c>
      <c r="L502" s="203">
        <f>15.2*1.055</f>
        <v>16.035999999999998</v>
      </c>
      <c r="M502" s="203">
        <f t="shared" ref="M502:N502" si="66">15.2*1.055</f>
        <v>16.035999999999998</v>
      </c>
      <c r="N502" s="203">
        <f t="shared" si="66"/>
        <v>16.035999999999998</v>
      </c>
      <c r="O502" s="203">
        <f>ROUND(15.2*1.055,2)</f>
        <v>16.04</v>
      </c>
      <c r="P502" s="117">
        <v>0</v>
      </c>
      <c r="Q502" s="45">
        <f t="shared" ref="Q502:W505" si="67">ROUND(I502*0.04,2)</f>
        <v>0.64</v>
      </c>
      <c r="R502" s="116">
        <f t="shared" si="67"/>
        <v>0.64</v>
      </c>
      <c r="S502" s="116">
        <f t="shared" si="67"/>
        <v>0.64</v>
      </c>
      <c r="T502" s="116">
        <f t="shared" si="67"/>
        <v>0.64</v>
      </c>
      <c r="U502" s="116">
        <f t="shared" si="67"/>
        <v>0.64</v>
      </c>
      <c r="V502" s="116">
        <f t="shared" si="67"/>
        <v>0.64</v>
      </c>
      <c r="W502" s="116">
        <f t="shared" si="67"/>
        <v>0.64</v>
      </c>
      <c r="X502" s="45">
        <v>0</v>
      </c>
      <c r="Y502" s="116">
        <v>0</v>
      </c>
      <c r="Z502" s="116">
        <v>0</v>
      </c>
      <c r="AA502" s="116">
        <v>0</v>
      </c>
      <c r="AB502" s="116">
        <v>0</v>
      </c>
      <c r="AC502" s="116">
        <v>0</v>
      </c>
      <c r="AD502" s="116">
        <v>0</v>
      </c>
      <c r="AE502" s="44">
        <f>[3]Parameters!$B$38</f>
        <v>0.05</v>
      </c>
      <c r="AF502" s="117">
        <v>0</v>
      </c>
      <c r="AG502" s="117">
        <v>30</v>
      </c>
      <c r="AH502" s="117">
        <v>30</v>
      </c>
      <c r="AI502" s="186">
        <v>1</v>
      </c>
      <c r="AJ502" s="186" t="s">
        <v>839</v>
      </c>
      <c r="AK502" s="186" t="s">
        <v>907</v>
      </c>
      <c r="AL502" s="186"/>
      <c r="AM502" s="187"/>
      <c r="AN502" s="187"/>
      <c r="AO502" s="187"/>
      <c r="AP502" s="187"/>
      <c r="AQ502" s="187"/>
      <c r="AR502" s="187"/>
      <c r="AS502" s="188"/>
      <c r="AT502" s="188"/>
      <c r="AU502" s="188"/>
      <c r="AV502" s="189"/>
      <c r="AW502" s="189"/>
      <c r="AX502" s="189"/>
      <c r="AY502" s="144" t="s">
        <v>841</v>
      </c>
      <c r="AZ502" s="144"/>
      <c r="BA502" s="144"/>
      <c r="BB502" s="144"/>
      <c r="BC502" s="144"/>
      <c r="BD502" s="144"/>
      <c r="BE502" s="144"/>
      <c r="BF502" s="144"/>
      <c r="BG502" s="144"/>
      <c r="BH502" s="190"/>
      <c r="BI502" s="190"/>
      <c r="BJ502" s="190"/>
      <c r="BK502" s="190"/>
      <c r="BL502" s="191"/>
      <c r="BM502" s="192"/>
      <c r="BN502" s="193">
        <v>0</v>
      </c>
      <c r="BO502" s="117"/>
      <c r="BP502" s="117"/>
      <c r="BQ502" s="117"/>
      <c r="BR502" s="117"/>
      <c r="BS502" s="117"/>
      <c r="BT502" s="117"/>
      <c r="BU502" s="56">
        <f t="shared" si="63"/>
        <v>0</v>
      </c>
      <c r="BV502" s="144"/>
      <c r="BW502" s="144"/>
      <c r="BX502" s="144"/>
      <c r="BY502" s="144"/>
      <c r="BZ502" s="144"/>
      <c r="CA502" s="144"/>
      <c r="CB502" s="57">
        <v>0</v>
      </c>
      <c r="CC502" s="148">
        <v>200</v>
      </c>
      <c r="CD502" s="148">
        <v>200</v>
      </c>
      <c r="CE502" s="148">
        <v>200</v>
      </c>
      <c r="CF502" s="148">
        <v>200</v>
      </c>
      <c r="CG502" s="148">
        <v>1000</v>
      </c>
      <c r="CH502" s="148">
        <v>1000</v>
      </c>
      <c r="CI502" s="56"/>
      <c r="CJ502" s="144"/>
      <c r="CK502" s="144"/>
      <c r="CL502" s="144"/>
      <c r="CM502" s="144"/>
      <c r="CN502" s="144"/>
      <c r="CO502" s="144"/>
      <c r="CP502" s="60"/>
      <c r="CQ502" s="145"/>
      <c r="CR502" s="145"/>
      <c r="CS502" s="145"/>
      <c r="CT502" s="145"/>
      <c r="CU502" s="145"/>
      <c r="CV502" s="145"/>
      <c r="CW502" s="62"/>
      <c r="CX502" s="194"/>
      <c r="CY502" s="194"/>
      <c r="CZ502" s="194"/>
      <c r="DA502" s="194"/>
      <c r="DB502" s="194"/>
      <c r="DC502" s="194"/>
      <c r="DD502" s="64"/>
      <c r="DE502" s="194"/>
      <c r="DF502" s="194"/>
      <c r="DG502" s="194"/>
      <c r="DH502" s="194"/>
      <c r="DI502" s="194"/>
      <c r="DJ502" s="194"/>
      <c r="DK502" s="195" t="s">
        <v>1584</v>
      </c>
      <c r="DL502" s="62">
        <v>1000</v>
      </c>
      <c r="DM502" s="196">
        <v>1000</v>
      </c>
      <c r="DN502" s="196">
        <v>1000</v>
      </c>
      <c r="DO502" s="196">
        <v>1000</v>
      </c>
      <c r="DP502" s="196">
        <v>1000</v>
      </c>
      <c r="DQ502" s="196">
        <v>1000</v>
      </c>
      <c r="DR502" s="196">
        <v>1000</v>
      </c>
      <c r="DS502" s="197"/>
    </row>
    <row r="503" spans="1:123" x14ac:dyDescent="0.3">
      <c r="A503" s="69" t="s">
        <v>524</v>
      </c>
      <c r="B503" s="69" t="s">
        <v>901</v>
      </c>
      <c r="C503" s="69" t="s">
        <v>1222</v>
      </c>
      <c r="D503" s="69" t="s">
        <v>1169</v>
      </c>
      <c r="E503" s="69" t="s">
        <v>1564</v>
      </c>
      <c r="F503" s="69" t="s">
        <v>1585</v>
      </c>
      <c r="G503" s="70" t="s">
        <v>1586</v>
      </c>
      <c r="H503" s="70" t="s">
        <v>838</v>
      </c>
      <c r="I503" s="42">
        <v>8.5</v>
      </c>
      <c r="J503" s="116">
        <v>8.5</v>
      </c>
      <c r="K503" s="116">
        <v>8.5</v>
      </c>
      <c r="L503" s="116">
        <v>8.5</v>
      </c>
      <c r="M503" s="116">
        <v>8.5</v>
      </c>
      <c r="N503" s="116">
        <v>8.5</v>
      </c>
      <c r="O503" s="116">
        <v>8.5</v>
      </c>
      <c r="P503" s="72">
        <v>0</v>
      </c>
      <c r="Q503" s="45">
        <f t="shared" si="67"/>
        <v>0.34</v>
      </c>
      <c r="R503" s="116">
        <f t="shared" si="67"/>
        <v>0.34</v>
      </c>
      <c r="S503" s="116">
        <f t="shared" si="67"/>
        <v>0.34</v>
      </c>
      <c r="T503" s="116">
        <f t="shared" si="67"/>
        <v>0.34</v>
      </c>
      <c r="U503" s="116">
        <f t="shared" si="67"/>
        <v>0.34</v>
      </c>
      <c r="V503" s="116">
        <f t="shared" si="67"/>
        <v>0.34</v>
      </c>
      <c r="W503" s="116">
        <f t="shared" si="67"/>
        <v>0.34</v>
      </c>
      <c r="X503" s="45"/>
      <c r="Y503" s="71"/>
      <c r="Z503" s="71"/>
      <c r="AA503" s="71"/>
      <c r="AB503" s="71"/>
      <c r="AC503" s="71"/>
      <c r="AD503" s="71"/>
      <c r="AE503" s="44">
        <f>[3]Parameters!$B$38</f>
        <v>0.05</v>
      </c>
      <c r="AF503" s="72"/>
      <c r="AG503" s="72">
        <v>30</v>
      </c>
      <c r="AH503" s="72">
        <v>30</v>
      </c>
      <c r="AI503" s="73">
        <v>1</v>
      </c>
      <c r="AJ503" s="73" t="s">
        <v>839</v>
      </c>
      <c r="AK503" s="73" t="s">
        <v>907</v>
      </c>
      <c r="AL503" s="73"/>
      <c r="AM503" s="74"/>
      <c r="AN503" s="74"/>
      <c r="AO503" s="74"/>
      <c r="AP503" s="74"/>
      <c r="AQ503" s="74"/>
      <c r="AR503" s="74"/>
      <c r="AS503" s="75"/>
      <c r="AT503" s="75"/>
      <c r="AU503" s="75"/>
      <c r="AV503" s="76"/>
      <c r="AW503" s="76"/>
      <c r="AX503" s="76"/>
      <c r="AY503" s="77" t="s">
        <v>841</v>
      </c>
      <c r="AZ503" s="77"/>
      <c r="BA503" s="77"/>
      <c r="BB503" s="77"/>
      <c r="BC503" s="77"/>
      <c r="BD503" s="77"/>
      <c r="BE503" s="77"/>
      <c r="BF503" s="77"/>
      <c r="BG503" s="77"/>
      <c r="BH503" s="78"/>
      <c r="BI503" s="78"/>
      <c r="BJ503" s="78"/>
      <c r="BK503" s="78"/>
      <c r="BL503" s="79"/>
      <c r="BM503" s="80"/>
      <c r="BN503" s="81">
        <v>8.9600000000000009</v>
      </c>
      <c r="BO503" s="72"/>
      <c r="BP503" s="72"/>
      <c r="BQ503" s="72"/>
      <c r="BR503" s="72"/>
      <c r="BS503" s="72"/>
      <c r="BT503" s="72"/>
      <c r="BU503" s="56">
        <f t="shared" si="63"/>
        <v>0</v>
      </c>
      <c r="BV503" s="77"/>
      <c r="BW503" s="77"/>
      <c r="BX503" s="77"/>
      <c r="BY503" s="77"/>
      <c r="BZ503" s="77"/>
      <c r="CA503" s="77"/>
      <c r="CB503" s="57">
        <v>8.9600000000000009</v>
      </c>
      <c r="CC503" s="148">
        <v>50</v>
      </c>
      <c r="CD503" s="148">
        <v>250</v>
      </c>
      <c r="CE503" s="148">
        <v>500</v>
      </c>
      <c r="CF503" s="148">
        <v>1000</v>
      </c>
      <c r="CG503" s="148">
        <v>1000</v>
      </c>
      <c r="CH503" s="148">
        <v>1000</v>
      </c>
      <c r="CI503" s="56"/>
      <c r="CJ503" s="83"/>
      <c r="CK503" s="83"/>
      <c r="CL503" s="83"/>
      <c r="CM503" s="83"/>
      <c r="CN503" s="83"/>
      <c r="CO503" s="83"/>
      <c r="CP503" s="60"/>
      <c r="CQ503" s="84"/>
      <c r="CR503" s="84"/>
      <c r="CS503" s="84"/>
      <c r="CT503" s="84"/>
      <c r="CU503" s="84"/>
      <c r="CV503" s="84"/>
      <c r="CW503" s="62"/>
      <c r="CX503" s="85"/>
      <c r="CY503" s="85"/>
      <c r="CZ503" s="85"/>
      <c r="DA503" s="85"/>
      <c r="DB503" s="85"/>
      <c r="DC503" s="85"/>
      <c r="DD503" s="64"/>
      <c r="DE503" s="86"/>
      <c r="DF503" s="86"/>
      <c r="DG503" s="86"/>
      <c r="DH503" s="86"/>
      <c r="DI503" s="86"/>
      <c r="DJ503" s="86"/>
      <c r="DK503" s="87" t="s">
        <v>1587</v>
      </c>
      <c r="DL503" s="62">
        <v>1000</v>
      </c>
      <c r="DM503" s="88">
        <v>1000</v>
      </c>
      <c r="DN503" s="88">
        <v>1000</v>
      </c>
      <c r="DO503" s="88">
        <v>1000</v>
      </c>
      <c r="DP503" s="88">
        <v>1000</v>
      </c>
      <c r="DQ503" s="88">
        <v>1000</v>
      </c>
      <c r="DR503" s="88">
        <v>1000</v>
      </c>
      <c r="DS503" s="68"/>
    </row>
    <row r="504" spans="1:123" x14ac:dyDescent="0.3">
      <c r="A504" s="40" t="s">
        <v>525</v>
      </c>
      <c r="B504" s="40" t="s">
        <v>901</v>
      </c>
      <c r="C504" s="40" t="s">
        <v>1222</v>
      </c>
      <c r="D504" s="40" t="s">
        <v>1169</v>
      </c>
      <c r="E504" s="40" t="s">
        <v>1564</v>
      </c>
      <c r="F504" s="40" t="s">
        <v>1585</v>
      </c>
      <c r="G504" s="41" t="s">
        <v>1588</v>
      </c>
      <c r="H504" s="41" t="s">
        <v>838</v>
      </c>
      <c r="I504" s="42">
        <f>ROUND(11*1.054,2)</f>
        <v>11.59</v>
      </c>
      <c r="J504" s="116">
        <f>ROUND($I$504+($O$504-$I$504)/($O$4-$I$4)*($J$4-$I$4),2)</f>
        <v>11.14</v>
      </c>
      <c r="K504" s="116">
        <f>ROUND($I$504+($O$504-$I$504)/($O$4-$I$4)*($K$4-$I$4),2)</f>
        <v>10.39</v>
      </c>
      <c r="L504" s="116">
        <f>ROUND($I$504+($O$504-$I$504)/($O$4-$I$4)*($L$4-$I$4),2)</f>
        <v>9.64</v>
      </c>
      <c r="M504" s="116">
        <f>ROUND($I$504+($O$504-$I$504)/($O$4-$I$4)*($M$4-$I$4),2)</f>
        <v>8.8800000000000008</v>
      </c>
      <c r="N504" s="116">
        <f>ROUND($I$504+($O$504-$I$504)/($O$4-$I$4)*($N$4-$I$4),2)</f>
        <v>8.1300000000000008</v>
      </c>
      <c r="O504" s="116">
        <f>ROUND(7*1.054,2)</f>
        <v>7.38</v>
      </c>
      <c r="P504" s="44">
        <v>0</v>
      </c>
      <c r="Q504" s="45">
        <f t="shared" si="67"/>
        <v>0.46</v>
      </c>
      <c r="R504" s="116">
        <f t="shared" si="67"/>
        <v>0.45</v>
      </c>
      <c r="S504" s="116">
        <f t="shared" si="67"/>
        <v>0.42</v>
      </c>
      <c r="T504" s="116">
        <f t="shared" si="67"/>
        <v>0.39</v>
      </c>
      <c r="U504" s="116">
        <f t="shared" si="67"/>
        <v>0.36</v>
      </c>
      <c r="V504" s="116">
        <f t="shared" si="67"/>
        <v>0.33</v>
      </c>
      <c r="W504" s="116">
        <f t="shared" si="67"/>
        <v>0.3</v>
      </c>
      <c r="X504" s="45">
        <v>0</v>
      </c>
      <c r="Y504" s="43">
        <v>0</v>
      </c>
      <c r="Z504" s="43">
        <v>0</v>
      </c>
      <c r="AA504" s="43">
        <v>0</v>
      </c>
      <c r="AB504" s="43">
        <v>0</v>
      </c>
      <c r="AC504" s="43">
        <v>0</v>
      </c>
      <c r="AD504" s="43">
        <v>0</v>
      </c>
      <c r="AE504" s="44">
        <f>[3]Parameters!$B$38</f>
        <v>0.05</v>
      </c>
      <c r="AF504" s="44">
        <v>0</v>
      </c>
      <c r="AG504" s="44">
        <v>30</v>
      </c>
      <c r="AH504" s="44">
        <v>30</v>
      </c>
      <c r="AI504" s="46">
        <v>1</v>
      </c>
      <c r="AJ504" s="46" t="s">
        <v>839</v>
      </c>
      <c r="AK504" s="46" t="s">
        <v>907</v>
      </c>
      <c r="AL504" s="46"/>
      <c r="AM504" s="47"/>
      <c r="AN504" s="47"/>
      <c r="AO504" s="47"/>
      <c r="AP504" s="47"/>
      <c r="AQ504" s="47"/>
      <c r="AR504" s="47"/>
      <c r="AS504" s="48"/>
      <c r="AT504" s="48"/>
      <c r="AU504" s="48"/>
      <c r="AV504" s="49"/>
      <c r="AW504" s="49"/>
      <c r="AX504" s="49"/>
      <c r="AY504" s="50" t="s">
        <v>841</v>
      </c>
      <c r="AZ504" s="50"/>
      <c r="BA504" s="50"/>
      <c r="BB504" s="51"/>
      <c r="BC504" s="51"/>
      <c r="BD504" s="51"/>
      <c r="BE504" s="51"/>
      <c r="BF504" s="51"/>
      <c r="BG504" s="51"/>
      <c r="BH504" s="52"/>
      <c r="BI504" s="52"/>
      <c r="BJ504" s="52"/>
      <c r="BK504" s="52"/>
      <c r="BL504" s="53"/>
      <c r="BM504" s="54"/>
      <c r="BN504" s="55">
        <v>0</v>
      </c>
      <c r="BO504" s="44"/>
      <c r="BP504" s="44"/>
      <c r="BQ504" s="44"/>
      <c r="BR504" s="44"/>
      <c r="BS504" s="44"/>
      <c r="BT504" s="44"/>
      <c r="BU504" s="56">
        <f t="shared" si="63"/>
        <v>0</v>
      </c>
      <c r="BV504" s="50"/>
      <c r="BW504" s="50"/>
      <c r="BX504" s="50"/>
      <c r="BY504" s="50"/>
      <c r="BZ504" s="50"/>
      <c r="CA504" s="50"/>
      <c r="CB504" s="57">
        <v>0</v>
      </c>
      <c r="CC504" s="58">
        <v>0</v>
      </c>
      <c r="CD504" s="58">
        <v>20</v>
      </c>
      <c r="CE504" s="58">
        <v>50</v>
      </c>
      <c r="CF504" s="58">
        <v>250</v>
      </c>
      <c r="CG504" s="58">
        <v>500</v>
      </c>
      <c r="CH504" s="58">
        <v>1000</v>
      </c>
      <c r="CI504" s="56"/>
      <c r="CJ504" s="59"/>
      <c r="CK504" s="59"/>
      <c r="CL504" s="59"/>
      <c r="CM504" s="59"/>
      <c r="CN504" s="59"/>
      <c r="CO504" s="59"/>
      <c r="CP504" s="60"/>
      <c r="CQ504" s="61"/>
      <c r="CR504" s="61"/>
      <c r="CS504" s="61"/>
      <c r="CT504" s="61"/>
      <c r="CU504" s="61"/>
      <c r="CV504" s="61"/>
      <c r="CW504" s="62"/>
      <c r="CX504" s="63"/>
      <c r="CY504" s="63"/>
      <c r="CZ504" s="63"/>
      <c r="DA504" s="63"/>
      <c r="DB504" s="63"/>
      <c r="DC504" s="63"/>
      <c r="DD504" s="64"/>
      <c r="DE504" s="65"/>
      <c r="DF504" s="65"/>
      <c r="DG504" s="65"/>
      <c r="DH504" s="65"/>
      <c r="DI504" s="65"/>
      <c r="DJ504" s="65"/>
      <c r="DK504" s="66" t="s">
        <v>1589</v>
      </c>
      <c r="DL504" s="62">
        <v>500</v>
      </c>
      <c r="DM504" s="67">
        <v>500</v>
      </c>
      <c r="DN504" s="67">
        <v>500</v>
      </c>
      <c r="DO504" s="67">
        <v>500</v>
      </c>
      <c r="DP504" s="67">
        <v>500</v>
      </c>
      <c r="DQ504" s="67">
        <v>500</v>
      </c>
      <c r="DR504" s="67">
        <v>500</v>
      </c>
      <c r="DS504" s="68"/>
    </row>
    <row r="505" spans="1:123" s="137" customFormat="1" x14ac:dyDescent="0.3">
      <c r="A505" s="118" t="s">
        <v>526</v>
      </c>
      <c r="B505" s="118" t="s">
        <v>901</v>
      </c>
      <c r="C505" s="118" t="s">
        <v>1222</v>
      </c>
      <c r="D505" s="118" t="s">
        <v>1169</v>
      </c>
      <c r="E505" s="118" t="s">
        <v>1564</v>
      </c>
      <c r="F505" s="118" t="s">
        <v>1585</v>
      </c>
      <c r="G505" s="119" t="s">
        <v>1590</v>
      </c>
      <c r="H505" s="119" t="s">
        <v>838</v>
      </c>
      <c r="I505" s="42">
        <f>ROUND(11*1.054,2)</f>
        <v>11.59</v>
      </c>
      <c r="J505" s="120">
        <f>ROUND($I$504+($O$504-$I$504)/($O$4-$I$4)*($J$4-$I$4),2)</f>
        <v>11.14</v>
      </c>
      <c r="K505" s="120">
        <f>ROUND($I$504+($O$504-$I$504)/($O$4-$I$4)*($K$4-$I$4),2)</f>
        <v>10.39</v>
      </c>
      <c r="L505" s="120">
        <f>ROUND($I$504+($O$504-$I$504)/($O$4-$I$4)*($L$4-$I$4),2)</f>
        <v>9.64</v>
      </c>
      <c r="M505" s="120">
        <f>ROUND($I$504+($O$504-$I$504)/($O$4-$I$4)*($M$4-$I$4),2)</f>
        <v>8.8800000000000008</v>
      </c>
      <c r="N505" s="120">
        <f>ROUND($I$504+($O$504-$I$504)/($O$4-$I$4)*($N$4-$I$4),2)</f>
        <v>8.1300000000000008</v>
      </c>
      <c r="O505" s="120">
        <f>ROUND(7*1.054,2)</f>
        <v>7.38</v>
      </c>
      <c r="P505" s="121">
        <v>0</v>
      </c>
      <c r="Q505" s="45">
        <f t="shared" si="67"/>
        <v>0.46</v>
      </c>
      <c r="R505" s="120">
        <f t="shared" si="67"/>
        <v>0.45</v>
      </c>
      <c r="S505" s="120">
        <f t="shared" si="67"/>
        <v>0.42</v>
      </c>
      <c r="T505" s="120">
        <f t="shared" si="67"/>
        <v>0.39</v>
      </c>
      <c r="U505" s="120">
        <f t="shared" si="67"/>
        <v>0.36</v>
      </c>
      <c r="V505" s="120">
        <f t="shared" si="67"/>
        <v>0.33</v>
      </c>
      <c r="W505" s="120">
        <f t="shared" si="67"/>
        <v>0.3</v>
      </c>
      <c r="X505" s="45">
        <v>0</v>
      </c>
      <c r="Y505" s="120">
        <v>0</v>
      </c>
      <c r="Z505" s="120">
        <v>0</v>
      </c>
      <c r="AA505" s="120">
        <v>0</v>
      </c>
      <c r="AB505" s="120">
        <v>0</v>
      </c>
      <c r="AC505" s="120">
        <v>0</v>
      </c>
      <c r="AD505" s="120">
        <v>0</v>
      </c>
      <c r="AE505" s="44">
        <f>[3]Parameters!$B$38</f>
        <v>0.05</v>
      </c>
      <c r="AF505" s="121">
        <v>0</v>
      </c>
      <c r="AG505" s="121">
        <v>30</v>
      </c>
      <c r="AH505" s="121">
        <v>30</v>
      </c>
      <c r="AI505" s="122">
        <v>1</v>
      </c>
      <c r="AJ505" s="122" t="s">
        <v>839</v>
      </c>
      <c r="AK505" s="122" t="s">
        <v>907</v>
      </c>
      <c r="AL505" s="122"/>
      <c r="AM505" s="123"/>
      <c r="AN505" s="123"/>
      <c r="AO505" s="123"/>
      <c r="AP505" s="123"/>
      <c r="AQ505" s="123"/>
      <c r="AR505" s="123"/>
      <c r="AS505" s="124"/>
      <c r="AT505" s="124"/>
      <c r="AU505" s="124"/>
      <c r="AV505" s="125"/>
      <c r="AW505" s="125"/>
      <c r="AX505" s="125"/>
      <c r="AY505" s="126" t="s">
        <v>841</v>
      </c>
      <c r="AZ505" s="126"/>
      <c r="BA505" s="126"/>
      <c r="BB505" s="204"/>
      <c r="BC505" s="204"/>
      <c r="BD505" s="204"/>
      <c r="BE505" s="204"/>
      <c r="BF505" s="204"/>
      <c r="BG505" s="204"/>
      <c r="BH505" s="205"/>
      <c r="BI505" s="205"/>
      <c r="BJ505" s="205"/>
      <c r="BK505" s="205"/>
      <c r="BL505" s="128"/>
      <c r="BM505" s="129"/>
      <c r="BN505" s="130">
        <v>0</v>
      </c>
      <c r="BO505" s="121"/>
      <c r="BP505" s="121"/>
      <c r="BQ505" s="121"/>
      <c r="BR505" s="121"/>
      <c r="BS505" s="121"/>
      <c r="BT505" s="121"/>
      <c r="BU505" s="56">
        <f t="shared" si="63"/>
        <v>0</v>
      </c>
      <c r="BV505" s="126"/>
      <c r="BW505" s="126"/>
      <c r="BX505" s="126"/>
      <c r="BY505" s="126"/>
      <c r="BZ505" s="126"/>
      <c r="CA505" s="126"/>
      <c r="CB505" s="57">
        <v>0</v>
      </c>
      <c r="CC505" s="131">
        <v>0</v>
      </c>
      <c r="CD505" s="131">
        <v>20</v>
      </c>
      <c r="CE505" s="131">
        <v>50</v>
      </c>
      <c r="CF505" s="131">
        <v>250</v>
      </c>
      <c r="CG505" s="131">
        <v>500</v>
      </c>
      <c r="CH505" s="131">
        <v>1000</v>
      </c>
      <c r="CI505" s="56"/>
      <c r="CJ505" s="126"/>
      <c r="CK505" s="126"/>
      <c r="CL505" s="126"/>
      <c r="CM505" s="126"/>
      <c r="CN505" s="126"/>
      <c r="CO505" s="126"/>
      <c r="CP505" s="60"/>
      <c r="CQ505" s="132"/>
      <c r="CR505" s="132"/>
      <c r="CS505" s="132"/>
      <c r="CT505" s="132"/>
      <c r="CU505" s="132"/>
      <c r="CV505" s="132"/>
      <c r="CW505" s="62"/>
      <c r="CX505" s="133"/>
      <c r="CY505" s="133"/>
      <c r="CZ505" s="133"/>
      <c r="DA505" s="133"/>
      <c r="DB505" s="133"/>
      <c r="DC505" s="133"/>
      <c r="DD505" s="64"/>
      <c r="DE505" s="133"/>
      <c r="DF505" s="133"/>
      <c r="DG505" s="133"/>
      <c r="DH505" s="133"/>
      <c r="DI505" s="133"/>
      <c r="DJ505" s="133"/>
      <c r="DK505" s="134" t="s">
        <v>1589</v>
      </c>
      <c r="DL505" s="62">
        <v>500</v>
      </c>
      <c r="DM505" s="135">
        <v>500</v>
      </c>
      <c r="DN505" s="135">
        <v>500</v>
      </c>
      <c r="DO505" s="135">
        <v>500</v>
      </c>
      <c r="DP505" s="135">
        <v>500</v>
      </c>
      <c r="DQ505" s="135">
        <v>500</v>
      </c>
      <c r="DR505" s="135">
        <v>500</v>
      </c>
      <c r="DS505" s="136"/>
    </row>
    <row r="506" spans="1:123" x14ac:dyDescent="0.3">
      <c r="A506" s="69" t="s">
        <v>527</v>
      </c>
      <c r="B506" s="69" t="s">
        <v>901</v>
      </c>
      <c r="C506" s="69" t="s">
        <v>1222</v>
      </c>
      <c r="D506" s="69" t="s">
        <v>1591</v>
      </c>
      <c r="E506" s="69" t="s">
        <v>1529</v>
      </c>
      <c r="F506" s="69" t="s">
        <v>1495</v>
      </c>
      <c r="G506" s="70" t="s">
        <v>1592</v>
      </c>
      <c r="H506" s="70" t="s">
        <v>1593</v>
      </c>
      <c r="I506" s="42">
        <v>2.95</v>
      </c>
      <c r="J506" s="71">
        <v>2.95</v>
      </c>
      <c r="K506" s="71">
        <v>2.95</v>
      </c>
      <c r="L506" s="71">
        <v>2.95</v>
      </c>
      <c r="M506" s="71">
        <v>2.95</v>
      </c>
      <c r="N506" s="71">
        <v>2.95</v>
      </c>
      <c r="O506" s="71">
        <v>2.95</v>
      </c>
      <c r="P506" s="72">
        <v>0</v>
      </c>
      <c r="Q506" s="45">
        <v>0.28999999999999998</v>
      </c>
      <c r="R506" s="71">
        <v>0.28999999999999998</v>
      </c>
      <c r="S506" s="71">
        <v>0.28999999999999998</v>
      </c>
      <c r="T506" s="71">
        <v>0.28999999999999998</v>
      </c>
      <c r="U506" s="71">
        <v>0.28999999999999998</v>
      </c>
      <c r="V506" s="71">
        <v>0.28999999999999998</v>
      </c>
      <c r="W506" s="71">
        <v>0.28999999999999998</v>
      </c>
      <c r="X506" s="45">
        <v>0</v>
      </c>
      <c r="Y506" s="71">
        <v>0</v>
      </c>
      <c r="Z506" s="71">
        <v>0</v>
      </c>
      <c r="AA506" s="71">
        <v>0</v>
      </c>
      <c r="AB506" s="71">
        <v>0</v>
      </c>
      <c r="AC506" s="71">
        <v>0</v>
      </c>
      <c r="AD506" s="71">
        <v>0</v>
      </c>
      <c r="AE506" s="44">
        <f>[3]Parameters!$B$38</f>
        <v>0.05</v>
      </c>
      <c r="AF506" s="72">
        <v>0</v>
      </c>
      <c r="AG506" s="72">
        <v>25</v>
      </c>
      <c r="AH506" s="72">
        <v>25</v>
      </c>
      <c r="AI506" s="73">
        <v>1.3140000000000001</v>
      </c>
      <c r="AJ506" s="73" t="s">
        <v>839</v>
      </c>
      <c r="AK506" s="73" t="s">
        <v>907</v>
      </c>
      <c r="AL506" s="73"/>
      <c r="AM506" s="74"/>
      <c r="AN506" s="74"/>
      <c r="AO506" s="74"/>
      <c r="AP506" s="74"/>
      <c r="AQ506" s="74"/>
      <c r="AR506" s="74"/>
      <c r="AS506" s="75"/>
      <c r="AT506" s="75"/>
      <c r="AU506" s="75"/>
      <c r="AV506" s="76"/>
      <c r="AW506" s="76"/>
      <c r="AX506" s="76"/>
      <c r="AY506" s="77" t="s">
        <v>841</v>
      </c>
      <c r="AZ506" s="77"/>
      <c r="BA506" s="77"/>
      <c r="BB506" s="77"/>
      <c r="BC506" s="77"/>
      <c r="BD506" s="77"/>
      <c r="BE506" s="77"/>
      <c r="BF506" s="77"/>
      <c r="BG506" s="77"/>
      <c r="BH506" s="78"/>
      <c r="BI506" s="78"/>
      <c r="BJ506" s="78"/>
      <c r="BK506" s="78"/>
      <c r="BL506" s="79">
        <v>1</v>
      </c>
      <c r="BM506" s="80"/>
      <c r="BN506" s="81">
        <v>940</v>
      </c>
      <c r="BO506" s="72">
        <v>540</v>
      </c>
      <c r="BP506" s="72">
        <v>200</v>
      </c>
      <c r="BQ506" s="72">
        <v>200</v>
      </c>
      <c r="BR506" s="72"/>
      <c r="BS506" s="72"/>
      <c r="BT506" s="72"/>
      <c r="BU506" s="56">
        <f t="shared" si="63"/>
        <v>940</v>
      </c>
      <c r="BV506" s="77"/>
      <c r="BW506" s="77"/>
      <c r="BX506" s="77"/>
      <c r="BY506" s="77"/>
      <c r="BZ506" s="77"/>
      <c r="CA506" s="77"/>
      <c r="CB506" s="57">
        <v>940</v>
      </c>
      <c r="CC506" s="82">
        <v>400</v>
      </c>
      <c r="CD506" s="82">
        <v>200</v>
      </c>
      <c r="CE506" s="82">
        <v>0</v>
      </c>
      <c r="CF506" s="82">
        <v>0</v>
      </c>
      <c r="CG506" s="82">
        <v>0</v>
      </c>
      <c r="CH506" s="82"/>
      <c r="CI506" s="56"/>
      <c r="CJ506" s="83"/>
      <c r="CK506" s="83"/>
      <c r="CL506" s="83"/>
      <c r="CM506" s="83"/>
      <c r="CN506" s="83"/>
      <c r="CO506" s="83"/>
      <c r="CP506" s="60"/>
      <c r="CQ506" s="84"/>
      <c r="CR506" s="84"/>
      <c r="CS506" s="84"/>
      <c r="CT506" s="84"/>
      <c r="CU506" s="84"/>
      <c r="CV506" s="84"/>
      <c r="CW506" s="62"/>
      <c r="CX506" s="85"/>
      <c r="CY506" s="85"/>
      <c r="CZ506" s="85"/>
      <c r="DA506" s="85"/>
      <c r="DB506" s="85"/>
      <c r="DC506" s="85"/>
      <c r="DD506" s="64"/>
      <c r="DE506" s="86"/>
      <c r="DF506" s="86"/>
      <c r="DG506" s="86"/>
      <c r="DH506" s="86"/>
      <c r="DI506" s="86"/>
      <c r="DJ506" s="86"/>
      <c r="DK506" s="87" t="s">
        <v>1266</v>
      </c>
      <c r="DL506" s="62">
        <v>400</v>
      </c>
      <c r="DM506" s="88">
        <v>400</v>
      </c>
      <c r="DN506" s="88">
        <v>400</v>
      </c>
      <c r="DO506" s="88">
        <v>400</v>
      </c>
      <c r="DP506" s="88">
        <v>400</v>
      </c>
      <c r="DQ506" s="88">
        <v>400</v>
      </c>
      <c r="DR506" s="88">
        <v>400</v>
      </c>
      <c r="DS506" s="68"/>
    </row>
    <row r="507" spans="1:123" x14ac:dyDescent="0.3">
      <c r="A507" s="40" t="s">
        <v>528</v>
      </c>
      <c r="B507" s="40" t="s">
        <v>901</v>
      </c>
      <c r="C507" s="40" t="s">
        <v>1222</v>
      </c>
      <c r="D507" s="40" t="s">
        <v>1591</v>
      </c>
      <c r="E507" s="40" t="s">
        <v>1564</v>
      </c>
      <c r="F507" s="40" t="s">
        <v>1495</v>
      </c>
      <c r="G507" s="41" t="s">
        <v>1594</v>
      </c>
      <c r="H507" s="41" t="s">
        <v>838</v>
      </c>
      <c r="I507" s="42">
        <v>139.96</v>
      </c>
      <c r="J507" s="43">
        <v>125.96</v>
      </c>
      <c r="K507" s="43">
        <v>111.97</v>
      </c>
      <c r="L507" s="43">
        <v>108.09</v>
      </c>
      <c r="M507" s="43">
        <v>104.2</v>
      </c>
      <c r="N507" s="43">
        <v>101.23</v>
      </c>
      <c r="O507" s="43">
        <v>98.26</v>
      </c>
      <c r="P507" s="44">
        <v>0</v>
      </c>
      <c r="Q507" s="45">
        <v>0.77</v>
      </c>
      <c r="R507" s="43">
        <v>0.68</v>
      </c>
      <c r="S507" s="43">
        <v>0.59</v>
      </c>
      <c r="T507" s="43">
        <v>0.59</v>
      </c>
      <c r="U507" s="43">
        <v>0.59</v>
      </c>
      <c r="V507" s="43">
        <v>0.59</v>
      </c>
      <c r="W507" s="43">
        <v>0.59</v>
      </c>
      <c r="X507" s="45">
        <v>0</v>
      </c>
      <c r="Y507" s="43">
        <v>0</v>
      </c>
      <c r="Z507" s="43">
        <v>0</v>
      </c>
      <c r="AA507" s="43">
        <v>0</v>
      </c>
      <c r="AB507" s="43">
        <v>0</v>
      </c>
      <c r="AC507" s="43">
        <v>0</v>
      </c>
      <c r="AD507" s="43">
        <v>0</v>
      </c>
      <c r="AE507" s="44">
        <f>[3]Parameters!$B$38</f>
        <v>0.05</v>
      </c>
      <c r="AF507" s="44">
        <v>0</v>
      </c>
      <c r="AG507" s="44">
        <v>20</v>
      </c>
      <c r="AH507" s="44">
        <v>20</v>
      </c>
      <c r="AI507" s="46">
        <v>1</v>
      </c>
      <c r="AJ507" s="46" t="s">
        <v>839</v>
      </c>
      <c r="AK507" s="46" t="s">
        <v>907</v>
      </c>
      <c r="AL507" s="46"/>
      <c r="AM507" s="47"/>
      <c r="AN507" s="47"/>
      <c r="AO507" s="47"/>
      <c r="AP507" s="47"/>
      <c r="AQ507" s="47"/>
      <c r="AR507" s="47"/>
      <c r="AS507" s="48"/>
      <c r="AT507" s="48"/>
      <c r="AU507" s="48"/>
      <c r="AV507" s="49"/>
      <c r="AW507" s="49"/>
      <c r="AX507" s="49"/>
      <c r="AY507" s="50" t="s">
        <v>841</v>
      </c>
      <c r="AZ507" s="50"/>
      <c r="BA507" s="50"/>
      <c r="BB507" s="51"/>
      <c r="BC507" s="51"/>
      <c r="BD507" s="51"/>
      <c r="BE507" s="51"/>
      <c r="BF507" s="51"/>
      <c r="BG507" s="51"/>
      <c r="BH507" s="52"/>
      <c r="BI507" s="52"/>
      <c r="BJ507" s="52"/>
      <c r="BK507" s="52"/>
      <c r="BL507" s="53"/>
      <c r="BM507" s="54"/>
      <c r="BN507" s="55">
        <v>0</v>
      </c>
      <c r="BO507" s="44"/>
      <c r="BP507" s="44"/>
      <c r="BQ507" s="44"/>
      <c r="BR507" s="44"/>
      <c r="BS507" s="44"/>
      <c r="BT507" s="44"/>
      <c r="BU507" s="56">
        <f>IF(BL507=1,BN507,0)</f>
        <v>0</v>
      </c>
      <c r="BV507" s="50"/>
      <c r="BW507" s="50"/>
      <c r="BX507" s="50"/>
      <c r="BY507" s="50"/>
      <c r="BZ507" s="50"/>
      <c r="CA507" s="50"/>
      <c r="CB507" s="57">
        <v>100</v>
      </c>
      <c r="CC507" s="58">
        <v>1000</v>
      </c>
      <c r="CD507" s="58">
        <v>1000</v>
      </c>
      <c r="CE507" s="58">
        <v>1000</v>
      </c>
      <c r="CF507" s="58">
        <v>1000</v>
      </c>
      <c r="CG507" s="58">
        <v>1000</v>
      </c>
      <c r="CH507" s="58">
        <v>1000</v>
      </c>
      <c r="CI507" s="56"/>
      <c r="CJ507" s="59"/>
      <c r="CK507" s="59"/>
      <c r="CL507" s="59"/>
      <c r="CM507" s="59"/>
      <c r="CN507" s="59"/>
      <c r="CO507" s="59"/>
      <c r="CP507" s="60"/>
      <c r="CQ507" s="61"/>
      <c r="CR507" s="61"/>
      <c r="CS507" s="61"/>
      <c r="CT507" s="61"/>
      <c r="CU507" s="61"/>
      <c r="CV507" s="61"/>
      <c r="CW507" s="62"/>
      <c r="CX507" s="63"/>
      <c r="CY507" s="63"/>
      <c r="CZ507" s="63"/>
      <c r="DA507" s="63"/>
      <c r="DB507" s="63"/>
      <c r="DC507" s="63"/>
      <c r="DD507" s="64"/>
      <c r="DE507" s="65"/>
      <c r="DF507" s="65"/>
      <c r="DG507" s="65"/>
      <c r="DH507" s="65"/>
      <c r="DI507" s="65"/>
      <c r="DJ507" s="65"/>
      <c r="DK507" s="66" t="s">
        <v>1266</v>
      </c>
      <c r="DL507" s="62">
        <v>1000</v>
      </c>
      <c r="DM507" s="67">
        <v>1000</v>
      </c>
      <c r="DN507" s="67">
        <v>1000</v>
      </c>
      <c r="DO507" s="67">
        <v>1000</v>
      </c>
      <c r="DP507" s="67">
        <v>1000</v>
      </c>
      <c r="DQ507" s="67">
        <v>1000</v>
      </c>
      <c r="DR507" s="67">
        <v>1000</v>
      </c>
      <c r="DS507" s="68"/>
    </row>
    <row r="508" spans="1:123" x14ac:dyDescent="0.3">
      <c r="A508" s="178" t="s">
        <v>529</v>
      </c>
      <c r="B508" s="178" t="s">
        <v>901</v>
      </c>
      <c r="C508" s="178" t="s">
        <v>975</v>
      </c>
      <c r="D508" s="178" t="s">
        <v>1523</v>
      </c>
      <c r="E508" s="178" t="s">
        <v>1595</v>
      </c>
      <c r="F508" s="178" t="s">
        <v>1495</v>
      </c>
      <c r="G508" s="179" t="s">
        <v>1596</v>
      </c>
      <c r="H508" s="180" t="s">
        <v>838</v>
      </c>
      <c r="I508" s="42">
        <v>0</v>
      </c>
      <c r="J508" s="71">
        <v>0</v>
      </c>
      <c r="K508" s="71">
        <v>0</v>
      </c>
      <c r="L508" s="71">
        <v>0</v>
      </c>
      <c r="M508" s="71">
        <v>0</v>
      </c>
      <c r="N508" s="71">
        <v>0</v>
      </c>
      <c r="O508" s="71">
        <v>0</v>
      </c>
      <c r="P508" s="72">
        <v>0</v>
      </c>
      <c r="Q508" s="45">
        <v>0</v>
      </c>
      <c r="R508" s="71">
        <v>0</v>
      </c>
      <c r="S508" s="71">
        <v>0</v>
      </c>
      <c r="T508" s="71">
        <v>0</v>
      </c>
      <c r="U508" s="71">
        <v>0</v>
      </c>
      <c r="V508" s="71">
        <v>0</v>
      </c>
      <c r="W508" s="71">
        <v>0</v>
      </c>
      <c r="X508" s="45">
        <v>11.27</v>
      </c>
      <c r="Y508" s="184">
        <f>ROUND(X508+(Z508-X508)/2,2)</f>
        <v>11.27</v>
      </c>
      <c r="Z508" s="71">
        <v>11.27</v>
      </c>
      <c r="AA508" s="184">
        <f>ROUND(Z508+(AB508-Z508)/2,2)</f>
        <v>11.27</v>
      </c>
      <c r="AB508" s="71">
        <v>11.27</v>
      </c>
      <c r="AC508" s="184">
        <f>ROUND(AB508+(AD508-AB508)/2,2)</f>
        <v>11.52</v>
      </c>
      <c r="AD508" s="71">
        <v>11.76</v>
      </c>
      <c r="AE508" s="44">
        <f>[3]Parameters!$B$38</f>
        <v>0.05</v>
      </c>
      <c r="AF508" s="72">
        <v>0</v>
      </c>
      <c r="AG508" s="72">
        <v>1</v>
      </c>
      <c r="AH508" s="72">
        <v>1</v>
      </c>
      <c r="AI508" s="73">
        <v>1</v>
      </c>
      <c r="AJ508" s="73" t="s">
        <v>1597</v>
      </c>
      <c r="AK508" s="73" t="s">
        <v>907</v>
      </c>
      <c r="AL508" s="73"/>
      <c r="AM508" s="74"/>
      <c r="AN508" s="74"/>
      <c r="AO508" s="74"/>
      <c r="AP508" s="74"/>
      <c r="AQ508" s="74"/>
      <c r="AR508" s="74"/>
      <c r="AS508" s="75"/>
      <c r="AT508" s="75"/>
      <c r="AU508" s="75"/>
      <c r="AV508" s="76"/>
      <c r="AW508" s="76"/>
      <c r="AX508" s="76"/>
      <c r="AY508" s="77" t="s">
        <v>841</v>
      </c>
      <c r="AZ508" s="77"/>
      <c r="BA508" s="77"/>
      <c r="BB508" s="77"/>
      <c r="BC508" s="77"/>
      <c r="BD508" s="77"/>
      <c r="BE508" s="77"/>
      <c r="BF508" s="77"/>
      <c r="BG508" s="77"/>
      <c r="BH508" s="78"/>
      <c r="BI508" s="78"/>
      <c r="BJ508" s="78"/>
      <c r="BK508" s="78"/>
      <c r="BL508" s="79"/>
      <c r="BM508" s="80"/>
      <c r="BN508" s="81">
        <v>4000</v>
      </c>
      <c r="BO508" s="72"/>
      <c r="BP508" s="72"/>
      <c r="BQ508" s="72"/>
      <c r="BR508" s="72"/>
      <c r="BS508" s="72"/>
      <c r="BT508" s="72"/>
      <c r="BU508" s="56">
        <f t="shared" si="63"/>
        <v>0</v>
      </c>
      <c r="BV508" s="77"/>
      <c r="BW508" s="77"/>
      <c r="BX508" s="77"/>
      <c r="BY508" s="77"/>
      <c r="BZ508" s="77"/>
      <c r="CA508" s="77"/>
      <c r="CB508" s="57">
        <v>4000</v>
      </c>
      <c r="CC508" s="82">
        <v>4000</v>
      </c>
      <c r="CD508" s="82">
        <v>4000</v>
      </c>
      <c r="CE508" s="82">
        <v>4000</v>
      </c>
      <c r="CF508" s="82">
        <v>4000</v>
      </c>
      <c r="CG508" s="82">
        <v>4000</v>
      </c>
      <c r="CH508" s="82">
        <v>4000</v>
      </c>
      <c r="CI508" s="56"/>
      <c r="CJ508" s="83"/>
      <c r="CK508" s="83"/>
      <c r="CL508" s="83"/>
      <c r="CM508" s="83"/>
      <c r="CN508" s="83"/>
      <c r="CO508" s="83"/>
      <c r="CP508" s="60"/>
      <c r="CQ508" s="84"/>
      <c r="CR508" s="84"/>
      <c r="CS508" s="84"/>
      <c r="CT508" s="84"/>
      <c r="CU508" s="84"/>
      <c r="CV508" s="84"/>
      <c r="CW508" s="62"/>
      <c r="CX508" s="85"/>
      <c r="CY508" s="85"/>
      <c r="CZ508" s="85"/>
      <c r="DA508" s="85"/>
      <c r="DB508" s="85"/>
      <c r="DC508" s="85"/>
      <c r="DD508" s="64"/>
      <c r="DE508" s="86"/>
      <c r="DF508" s="86"/>
      <c r="DG508" s="86"/>
      <c r="DH508" s="86"/>
      <c r="DI508" s="86"/>
      <c r="DJ508" s="86"/>
      <c r="DK508" s="87" t="s">
        <v>1598</v>
      </c>
      <c r="DL508" s="62">
        <v>2000</v>
      </c>
      <c r="DM508" s="88">
        <v>2000</v>
      </c>
      <c r="DN508" s="88">
        <v>2000</v>
      </c>
      <c r="DO508" s="88">
        <v>2000</v>
      </c>
      <c r="DP508" s="88">
        <v>2000</v>
      </c>
      <c r="DQ508" s="88">
        <v>2000</v>
      </c>
      <c r="DR508" s="88">
        <v>2000</v>
      </c>
      <c r="DS508" s="68"/>
    </row>
    <row r="509" spans="1:123" x14ac:dyDescent="0.3">
      <c r="A509" s="40" t="s">
        <v>530</v>
      </c>
      <c r="B509" s="40" t="s">
        <v>901</v>
      </c>
      <c r="C509" s="40" t="s">
        <v>1222</v>
      </c>
      <c r="D509" s="40" t="s">
        <v>1591</v>
      </c>
      <c r="E509" s="40" t="s">
        <v>1529</v>
      </c>
      <c r="F509" s="40" t="s">
        <v>1495</v>
      </c>
      <c r="G509" s="41" t="s">
        <v>1599</v>
      </c>
      <c r="H509" s="41" t="s">
        <v>1593</v>
      </c>
      <c r="I509" s="42">
        <v>5.9</v>
      </c>
      <c r="J509" s="43">
        <v>5.9</v>
      </c>
      <c r="K509" s="43">
        <v>5.9</v>
      </c>
      <c r="L509" s="43">
        <v>5.9</v>
      </c>
      <c r="M509" s="43">
        <v>5.9</v>
      </c>
      <c r="N509" s="43">
        <v>5.9</v>
      </c>
      <c r="O509" s="43">
        <v>5.9</v>
      </c>
      <c r="P509" s="44">
        <v>0</v>
      </c>
      <c r="Q509" s="45">
        <v>0.56999999999999995</v>
      </c>
      <c r="R509" s="43">
        <v>0.56999999999999995</v>
      </c>
      <c r="S509" s="43">
        <v>0.56999999999999995</v>
      </c>
      <c r="T509" s="43">
        <v>0.56999999999999995</v>
      </c>
      <c r="U509" s="43">
        <v>0.56999999999999995</v>
      </c>
      <c r="V509" s="43">
        <v>0.56999999999999995</v>
      </c>
      <c r="W509" s="43">
        <v>0.56999999999999995</v>
      </c>
      <c r="X509" s="45">
        <v>1.01</v>
      </c>
      <c r="Y509" s="43">
        <v>1.01</v>
      </c>
      <c r="Z509" s="43">
        <v>1.01</v>
      </c>
      <c r="AA509" s="43">
        <v>1.01</v>
      </c>
      <c r="AB509" s="43">
        <v>1.01</v>
      </c>
      <c r="AC509" s="43">
        <v>1.01</v>
      </c>
      <c r="AD509" s="43">
        <v>1.01</v>
      </c>
      <c r="AE509" s="44">
        <f>[3]Parameters!$B$38</f>
        <v>0.05</v>
      </c>
      <c r="AF509" s="44">
        <v>0</v>
      </c>
      <c r="AG509" s="44">
        <v>10</v>
      </c>
      <c r="AH509" s="44">
        <v>10</v>
      </c>
      <c r="AI509" s="46">
        <v>1.3140000000000001</v>
      </c>
      <c r="AJ509" s="46" t="s">
        <v>1597</v>
      </c>
      <c r="AK509" s="46" t="s">
        <v>907</v>
      </c>
      <c r="AL509" s="46"/>
      <c r="AM509" s="47"/>
      <c r="AN509" s="47"/>
      <c r="AO509" s="47"/>
      <c r="AP509" s="47"/>
      <c r="AQ509" s="47"/>
      <c r="AR509" s="47"/>
      <c r="AS509" s="48"/>
      <c r="AT509" s="48"/>
      <c r="AU509" s="48"/>
      <c r="AV509" s="49"/>
      <c r="AW509" s="49"/>
      <c r="AX509" s="49"/>
      <c r="AY509" s="50" t="s">
        <v>841</v>
      </c>
      <c r="AZ509" s="50"/>
      <c r="BA509" s="50"/>
      <c r="BB509" s="51"/>
      <c r="BC509" s="51"/>
      <c r="BD509" s="51"/>
      <c r="BE509" s="51"/>
      <c r="BF509" s="51"/>
      <c r="BG509" s="51"/>
      <c r="BH509" s="52"/>
      <c r="BI509" s="52"/>
      <c r="BJ509" s="52"/>
      <c r="BK509" s="52"/>
      <c r="BL509" s="53">
        <v>1</v>
      </c>
      <c r="BM509" s="54"/>
      <c r="BN509" s="55">
        <v>390</v>
      </c>
      <c r="BO509" s="44">
        <v>195</v>
      </c>
      <c r="BP509" s="44">
        <v>195</v>
      </c>
      <c r="BQ509" s="44"/>
      <c r="BR509" s="44"/>
      <c r="BS509" s="44"/>
      <c r="BT509" s="44"/>
      <c r="BU509" s="56">
        <f t="shared" si="63"/>
        <v>390</v>
      </c>
      <c r="BV509" s="50"/>
      <c r="BW509" s="50"/>
      <c r="BX509" s="50"/>
      <c r="BY509" s="50"/>
      <c r="BZ509" s="50"/>
      <c r="CA509" s="50"/>
      <c r="CB509" s="57">
        <v>390</v>
      </c>
      <c r="CC509" s="58">
        <v>2000</v>
      </c>
      <c r="CD509" s="58">
        <v>2000</v>
      </c>
      <c r="CE509" s="58">
        <v>2000</v>
      </c>
      <c r="CF509" s="58">
        <v>2000</v>
      </c>
      <c r="CG509" s="58">
        <v>2000</v>
      </c>
      <c r="CH509" s="58">
        <v>2000</v>
      </c>
      <c r="CI509" s="56"/>
      <c r="CJ509" s="59"/>
      <c r="CK509" s="59"/>
      <c r="CL509" s="59"/>
      <c r="CM509" s="59"/>
      <c r="CN509" s="59"/>
      <c r="CO509" s="59"/>
      <c r="CP509" s="60"/>
      <c r="CQ509" s="61"/>
      <c r="CR509" s="61"/>
      <c r="CS509" s="61"/>
      <c r="CT509" s="61"/>
      <c r="CU509" s="61"/>
      <c r="CV509" s="61"/>
      <c r="CW509" s="62"/>
      <c r="CX509" s="63"/>
      <c r="CY509" s="63"/>
      <c r="CZ509" s="63"/>
      <c r="DA509" s="63"/>
      <c r="DB509" s="63"/>
      <c r="DC509" s="63"/>
      <c r="DD509" s="64"/>
      <c r="DE509" s="65"/>
      <c r="DF509" s="65"/>
      <c r="DG509" s="65"/>
      <c r="DH509" s="65"/>
      <c r="DI509" s="65"/>
      <c r="DJ509" s="65"/>
      <c r="DK509" s="66" t="s">
        <v>1266</v>
      </c>
      <c r="DL509" s="62">
        <v>2000</v>
      </c>
      <c r="DM509" s="67">
        <v>2000</v>
      </c>
      <c r="DN509" s="67">
        <v>2000</v>
      </c>
      <c r="DO509" s="67">
        <v>2000</v>
      </c>
      <c r="DP509" s="67">
        <v>2000</v>
      </c>
      <c r="DQ509" s="67">
        <v>2000</v>
      </c>
      <c r="DR509" s="67">
        <v>2000</v>
      </c>
      <c r="DS509" s="68"/>
    </row>
    <row r="510" spans="1:123" x14ac:dyDescent="0.3">
      <c r="A510" s="114" t="s">
        <v>531</v>
      </c>
      <c r="B510" s="178" t="s">
        <v>901</v>
      </c>
      <c r="C510" s="178" t="s">
        <v>975</v>
      </c>
      <c r="D510" s="178" t="s">
        <v>1523</v>
      </c>
      <c r="E510" s="178" t="s">
        <v>1595</v>
      </c>
      <c r="F510" s="206" t="s">
        <v>1600</v>
      </c>
      <c r="G510" s="179" t="s">
        <v>1601</v>
      </c>
      <c r="H510" s="180" t="s">
        <v>838</v>
      </c>
      <c r="I510" s="42">
        <v>0</v>
      </c>
      <c r="J510" s="169">
        <v>0</v>
      </c>
      <c r="K510" s="169">
        <v>0</v>
      </c>
      <c r="L510" s="169">
        <v>0</v>
      </c>
      <c r="M510" s="169">
        <v>0</v>
      </c>
      <c r="N510" s="169">
        <v>0</v>
      </c>
      <c r="O510" s="169">
        <v>0</v>
      </c>
      <c r="P510" s="72">
        <v>0</v>
      </c>
      <c r="Q510" s="42">
        <v>0</v>
      </c>
      <c r="R510" s="169">
        <v>0</v>
      </c>
      <c r="S510" s="169">
        <v>0</v>
      </c>
      <c r="T510" s="169">
        <v>0</v>
      </c>
      <c r="U510" s="169">
        <v>0</v>
      </c>
      <c r="V510" s="169">
        <v>0</v>
      </c>
      <c r="W510" s="169">
        <v>0</v>
      </c>
      <c r="X510" s="42">
        <v>11.27</v>
      </c>
      <c r="Y510" s="184">
        <f>ROUND(X510+(Z510-X510)/2,2)</f>
        <v>11.27</v>
      </c>
      <c r="Z510" s="169">
        <v>11.27</v>
      </c>
      <c r="AA510" s="184">
        <f>ROUND(Z510+(AB510-Z510)/2,2)</f>
        <v>11.27</v>
      </c>
      <c r="AB510" s="169">
        <v>11.27</v>
      </c>
      <c r="AC510" s="184">
        <f>ROUND(AB510+(AD510-AB510)/2,2)</f>
        <v>11.52</v>
      </c>
      <c r="AD510" s="169">
        <v>11.76</v>
      </c>
      <c r="AE510" s="44">
        <f>[3]Parameters!$B$38</f>
        <v>0.05</v>
      </c>
      <c r="AF510" s="72">
        <v>0</v>
      </c>
      <c r="AG510" s="72">
        <v>1</v>
      </c>
      <c r="AH510" s="72">
        <v>1</v>
      </c>
      <c r="AI510" s="73">
        <v>1</v>
      </c>
      <c r="AJ510" s="73" t="s">
        <v>1597</v>
      </c>
      <c r="AK510" s="73" t="s">
        <v>907</v>
      </c>
      <c r="AL510" s="73"/>
      <c r="AM510" s="74"/>
      <c r="AN510" s="74"/>
      <c r="AO510" s="74"/>
      <c r="AP510" s="74"/>
      <c r="AQ510" s="74"/>
      <c r="AR510" s="74"/>
      <c r="AS510" s="75"/>
      <c r="AT510" s="75"/>
      <c r="AU510" s="75"/>
      <c r="AV510" s="76"/>
      <c r="AW510" s="76"/>
      <c r="AX510" s="76"/>
      <c r="AY510" s="77" t="s">
        <v>841</v>
      </c>
      <c r="AZ510" s="77"/>
      <c r="BA510" s="77"/>
      <c r="BB510" s="77"/>
      <c r="BC510" s="77"/>
      <c r="BD510" s="77"/>
      <c r="BE510" s="77"/>
      <c r="BF510" s="77"/>
      <c r="BG510" s="77"/>
      <c r="BH510" s="78"/>
      <c r="BI510" s="78"/>
      <c r="BJ510" s="78"/>
      <c r="BK510" s="78"/>
      <c r="BL510" s="79"/>
      <c r="BM510" s="80"/>
      <c r="BN510" s="81">
        <v>4000</v>
      </c>
      <c r="BO510" s="72"/>
      <c r="BP510" s="72"/>
      <c r="BQ510" s="72"/>
      <c r="BR510" s="72"/>
      <c r="BS510" s="72"/>
      <c r="BT510" s="72"/>
      <c r="BU510" s="56">
        <f>IF(BL510=1,BN510,0)</f>
        <v>0</v>
      </c>
      <c r="BV510" s="77"/>
      <c r="BW510" s="77"/>
      <c r="BX510" s="77"/>
      <c r="BY510" s="77"/>
      <c r="BZ510" s="77"/>
      <c r="CA510" s="77"/>
      <c r="CB510" s="57">
        <v>23000</v>
      </c>
      <c r="CC510" s="57">
        <v>23000</v>
      </c>
      <c r="CD510" s="57">
        <v>23000</v>
      </c>
      <c r="CE510" s="57">
        <v>23000</v>
      </c>
      <c r="CF510" s="57">
        <v>23000</v>
      </c>
      <c r="CG510" s="57">
        <v>23000</v>
      </c>
      <c r="CH510" s="57">
        <v>23000</v>
      </c>
      <c r="CI510" s="56"/>
      <c r="CJ510" s="83"/>
      <c r="CK510" s="83"/>
      <c r="CL510" s="83"/>
      <c r="CM510" s="83"/>
      <c r="CN510" s="83"/>
      <c r="CO510" s="83"/>
      <c r="CP510" s="60"/>
      <c r="CQ510" s="84"/>
      <c r="CR510" s="84"/>
      <c r="CS510" s="84"/>
      <c r="CT510" s="84"/>
      <c r="CU510" s="84"/>
      <c r="CV510" s="84"/>
      <c r="CW510" s="62"/>
      <c r="CX510" s="85"/>
      <c r="CY510" s="85"/>
      <c r="CZ510" s="85"/>
      <c r="DA510" s="85"/>
      <c r="DB510" s="85"/>
      <c r="DC510" s="85"/>
      <c r="DD510" s="64"/>
      <c r="DE510" s="86"/>
      <c r="DF510" s="86"/>
      <c r="DG510" s="86"/>
      <c r="DH510" s="86"/>
      <c r="DI510" s="86"/>
      <c r="DJ510" s="86"/>
      <c r="DK510" s="87" t="s">
        <v>1598</v>
      </c>
      <c r="DL510" s="62">
        <v>2000</v>
      </c>
      <c r="DM510" s="88">
        <v>2000</v>
      </c>
      <c r="DN510" s="88">
        <v>2000</v>
      </c>
      <c r="DO510" s="88">
        <v>2000</v>
      </c>
      <c r="DP510" s="88">
        <v>2000</v>
      </c>
      <c r="DQ510" s="88">
        <v>2000</v>
      </c>
      <c r="DR510" s="88">
        <v>2000</v>
      </c>
      <c r="DS510" s="68"/>
    </row>
    <row r="511" spans="1:123" x14ac:dyDescent="0.3">
      <c r="A511" s="69" t="s">
        <v>532</v>
      </c>
      <c r="B511" s="69" t="s">
        <v>901</v>
      </c>
      <c r="C511" s="69" t="s">
        <v>1222</v>
      </c>
      <c r="D511" s="69" t="s">
        <v>1591</v>
      </c>
      <c r="E511" s="69" t="s">
        <v>1390</v>
      </c>
      <c r="F511" s="69" t="s">
        <v>1495</v>
      </c>
      <c r="G511" s="70" t="s">
        <v>1602</v>
      </c>
      <c r="H511" s="70" t="s">
        <v>1593</v>
      </c>
      <c r="I511" s="42">
        <v>1.17</v>
      </c>
      <c r="J511" s="71">
        <v>1.17</v>
      </c>
      <c r="K511" s="71">
        <v>1.17</v>
      </c>
      <c r="L511" s="71">
        <v>1.17</v>
      </c>
      <c r="M511" s="71">
        <v>1.17</v>
      </c>
      <c r="N511" s="71">
        <v>1.17</v>
      </c>
      <c r="O511" s="71">
        <v>1.17</v>
      </c>
      <c r="P511" s="72">
        <v>0</v>
      </c>
      <c r="Q511" s="45">
        <v>0.04</v>
      </c>
      <c r="R511" s="71">
        <v>0.04</v>
      </c>
      <c r="S511" s="71">
        <v>0.04</v>
      </c>
      <c r="T511" s="71">
        <v>0.04</v>
      </c>
      <c r="U511" s="71">
        <v>0.04</v>
      </c>
      <c r="V511" s="71">
        <v>0.04</v>
      </c>
      <c r="W511" s="71">
        <v>0.04</v>
      </c>
      <c r="X511" s="45">
        <v>0</v>
      </c>
      <c r="Y511" s="71">
        <v>0</v>
      </c>
      <c r="Z511" s="71">
        <v>0</v>
      </c>
      <c r="AA511" s="71">
        <v>0</v>
      </c>
      <c r="AB511" s="71">
        <v>0</v>
      </c>
      <c r="AC511" s="71">
        <v>0</v>
      </c>
      <c r="AD511" s="71">
        <v>0</v>
      </c>
      <c r="AE511" s="44">
        <f>[3]Parameters!$B$38</f>
        <v>0.05</v>
      </c>
      <c r="AF511" s="72">
        <v>0</v>
      </c>
      <c r="AG511" s="72">
        <v>40</v>
      </c>
      <c r="AH511" s="72">
        <v>40</v>
      </c>
      <c r="AI511" s="73">
        <v>1.3140000000000001</v>
      </c>
      <c r="AJ511" s="73" t="s">
        <v>1603</v>
      </c>
      <c r="AK511" s="73" t="s">
        <v>907</v>
      </c>
      <c r="AL511" s="73"/>
      <c r="AM511" s="74"/>
      <c r="AN511" s="74"/>
      <c r="AO511" s="74"/>
      <c r="AP511" s="74"/>
      <c r="AQ511" s="74"/>
      <c r="AR511" s="74"/>
      <c r="AS511" s="75"/>
      <c r="AT511" s="75"/>
      <c r="AU511" s="75"/>
      <c r="AV511" s="76"/>
      <c r="AW511" s="76"/>
      <c r="AX511" s="76"/>
      <c r="AY511" s="77" t="s">
        <v>841</v>
      </c>
      <c r="AZ511" s="77"/>
      <c r="BA511" s="77"/>
      <c r="BB511" s="77"/>
      <c r="BC511" s="77"/>
      <c r="BD511" s="77"/>
      <c r="BE511" s="77"/>
      <c r="BF511" s="77"/>
      <c r="BG511" s="77"/>
      <c r="BH511" s="78" t="s">
        <v>1495</v>
      </c>
      <c r="BI511" s="78">
        <v>2.7000000000000001E-3</v>
      </c>
      <c r="BJ511" s="78">
        <v>4.4000000000000003E-3</v>
      </c>
      <c r="BK511" s="78">
        <v>12</v>
      </c>
      <c r="BL511" s="79"/>
      <c r="BM511" s="80"/>
      <c r="BN511" s="81">
        <v>340</v>
      </c>
      <c r="BO511" s="72">
        <f>BN511/6</f>
        <v>56.666666666666664</v>
      </c>
      <c r="BP511" s="72">
        <f>BO511</f>
        <v>56.666666666666664</v>
      </c>
      <c r="BQ511" s="72">
        <f t="shared" ref="BQ511:BT512" si="68">BP511</f>
        <v>56.666666666666664</v>
      </c>
      <c r="BR511" s="72">
        <f t="shared" si="68"/>
        <v>56.666666666666664</v>
      </c>
      <c r="BS511" s="72">
        <f t="shared" si="68"/>
        <v>56.666666666666664</v>
      </c>
      <c r="BT511" s="72">
        <f t="shared" si="68"/>
        <v>56.666666666666664</v>
      </c>
      <c r="BU511" s="56">
        <f t="shared" si="63"/>
        <v>0</v>
      </c>
      <c r="BV511" s="77"/>
      <c r="BW511" s="77"/>
      <c r="BX511" s="77"/>
      <c r="BY511" s="77"/>
      <c r="BZ511" s="77"/>
      <c r="CA511" s="77"/>
      <c r="CB511" s="57">
        <v>1000</v>
      </c>
      <c r="CC511" s="82">
        <v>1000</v>
      </c>
      <c r="CD511" s="82">
        <v>1000</v>
      </c>
      <c r="CE511" s="82">
        <v>1000</v>
      </c>
      <c r="CF511" s="82">
        <v>1000</v>
      </c>
      <c r="CG511" s="82">
        <v>1000</v>
      </c>
      <c r="CH511" s="82">
        <v>1000</v>
      </c>
      <c r="CI511" s="56"/>
      <c r="CJ511" s="83"/>
      <c r="CK511" s="83"/>
      <c r="CL511" s="83"/>
      <c r="CM511" s="83"/>
      <c r="CN511" s="83"/>
      <c r="CO511" s="83"/>
      <c r="CP511" s="60"/>
      <c r="CQ511" s="84"/>
      <c r="CR511" s="84"/>
      <c r="CS511" s="84"/>
      <c r="CT511" s="84"/>
      <c r="CU511" s="84"/>
      <c r="CV511" s="84"/>
      <c r="CW511" s="62"/>
      <c r="CX511" s="85"/>
      <c r="CY511" s="85"/>
      <c r="CZ511" s="85"/>
      <c r="DA511" s="85"/>
      <c r="DB511" s="85"/>
      <c r="DC511" s="85"/>
      <c r="DD511" s="64"/>
      <c r="DE511" s="86"/>
      <c r="DF511" s="86"/>
      <c r="DG511" s="86"/>
      <c r="DH511" s="86"/>
      <c r="DI511" s="86"/>
      <c r="DJ511" s="86"/>
      <c r="DK511" s="87" t="s">
        <v>1266</v>
      </c>
      <c r="DL511" s="62">
        <v>1000</v>
      </c>
      <c r="DM511" s="88">
        <v>1000</v>
      </c>
      <c r="DN511" s="88">
        <v>1000</v>
      </c>
      <c r="DO511" s="88">
        <v>1000</v>
      </c>
      <c r="DP511" s="88">
        <v>1000</v>
      </c>
      <c r="DQ511" s="88">
        <v>1000</v>
      </c>
      <c r="DR511" s="88">
        <v>1000</v>
      </c>
      <c r="DS511" s="68"/>
    </row>
    <row r="512" spans="1:123" x14ac:dyDescent="0.3">
      <c r="A512" s="40" t="s">
        <v>533</v>
      </c>
      <c r="B512" s="40" t="s">
        <v>901</v>
      </c>
      <c r="C512" s="40" t="s">
        <v>1222</v>
      </c>
      <c r="D512" s="40" t="s">
        <v>1591</v>
      </c>
      <c r="E512" s="40" t="s">
        <v>1390</v>
      </c>
      <c r="F512" s="40" t="s">
        <v>1495</v>
      </c>
      <c r="G512" s="41" t="s">
        <v>1604</v>
      </c>
      <c r="H512" s="41" t="s">
        <v>1593</v>
      </c>
      <c r="I512" s="42">
        <v>1.63</v>
      </c>
      <c r="J512" s="43">
        <v>1.63</v>
      </c>
      <c r="K512" s="43">
        <v>1.63</v>
      </c>
      <c r="L512" s="43">
        <v>1.63</v>
      </c>
      <c r="M512" s="43">
        <v>1.63</v>
      </c>
      <c r="N512" s="43">
        <v>1.63</v>
      </c>
      <c r="O512" s="43">
        <v>1.63</v>
      </c>
      <c r="P512" s="44">
        <v>0</v>
      </c>
      <c r="Q512" s="45">
        <v>0.05</v>
      </c>
      <c r="R512" s="43">
        <v>0.05</v>
      </c>
      <c r="S512" s="43">
        <v>0.05</v>
      </c>
      <c r="T512" s="43">
        <v>0.05</v>
      </c>
      <c r="U512" s="43">
        <v>0.05</v>
      </c>
      <c r="V512" s="43">
        <v>0.05</v>
      </c>
      <c r="W512" s="43">
        <v>0.05</v>
      </c>
      <c r="X512" s="45">
        <v>0</v>
      </c>
      <c r="Y512" s="43">
        <v>0</v>
      </c>
      <c r="Z512" s="43">
        <v>0</v>
      </c>
      <c r="AA512" s="43">
        <v>0</v>
      </c>
      <c r="AB512" s="43">
        <v>0</v>
      </c>
      <c r="AC512" s="43">
        <v>0</v>
      </c>
      <c r="AD512" s="43">
        <v>0</v>
      </c>
      <c r="AE512" s="44">
        <f>[3]Parameters!$B$38</f>
        <v>0.05</v>
      </c>
      <c r="AF512" s="44">
        <v>0</v>
      </c>
      <c r="AG512" s="44">
        <v>40</v>
      </c>
      <c r="AH512" s="44">
        <v>40</v>
      </c>
      <c r="AI512" s="46">
        <v>1.3140000000000001</v>
      </c>
      <c r="AJ512" s="46" t="s">
        <v>1603</v>
      </c>
      <c r="AK512" s="46" t="s">
        <v>907</v>
      </c>
      <c r="AL512" s="46"/>
      <c r="AM512" s="47"/>
      <c r="AN512" s="47"/>
      <c r="AO512" s="47"/>
      <c r="AP512" s="47"/>
      <c r="AQ512" s="47"/>
      <c r="AR512" s="47"/>
      <c r="AS512" s="48"/>
      <c r="AT512" s="48"/>
      <c r="AU512" s="48"/>
      <c r="AV512" s="49"/>
      <c r="AW512" s="49"/>
      <c r="AX512" s="49"/>
      <c r="AY512" s="50" t="s">
        <v>841</v>
      </c>
      <c r="AZ512" s="50"/>
      <c r="BA512" s="50"/>
      <c r="BB512" s="51"/>
      <c r="BC512" s="51"/>
      <c r="BD512" s="51"/>
      <c r="BE512" s="51"/>
      <c r="BF512" s="51"/>
      <c r="BG512" s="51"/>
      <c r="BH512" s="52" t="s">
        <v>1495</v>
      </c>
      <c r="BI512" s="52">
        <v>3.0000000000000001E-3</v>
      </c>
      <c r="BJ512" s="52">
        <v>4.0000000000000001E-3</v>
      </c>
      <c r="BK512" s="52">
        <v>100</v>
      </c>
      <c r="BL512" s="53"/>
      <c r="BM512" s="54"/>
      <c r="BN512" s="55">
        <v>550</v>
      </c>
      <c r="BO512" s="44">
        <f>BN512/6</f>
        <v>91.666666666666671</v>
      </c>
      <c r="BP512" s="44">
        <f>BO512</f>
        <v>91.666666666666671</v>
      </c>
      <c r="BQ512" s="44">
        <f t="shared" si="68"/>
        <v>91.666666666666671</v>
      </c>
      <c r="BR512" s="44">
        <f t="shared" si="68"/>
        <v>91.666666666666671</v>
      </c>
      <c r="BS512" s="44">
        <f t="shared" si="68"/>
        <v>91.666666666666671</v>
      </c>
      <c r="BT512" s="44">
        <f t="shared" si="68"/>
        <v>91.666666666666671</v>
      </c>
      <c r="BU512" s="56">
        <f t="shared" si="63"/>
        <v>0</v>
      </c>
      <c r="BV512" s="50"/>
      <c r="BW512" s="50"/>
      <c r="BX512" s="50"/>
      <c r="BY512" s="50"/>
      <c r="BZ512" s="50"/>
      <c r="CA512" s="50"/>
      <c r="CB512" s="57">
        <v>2000</v>
      </c>
      <c r="CC512" s="58">
        <v>2000</v>
      </c>
      <c r="CD512" s="58">
        <v>2000</v>
      </c>
      <c r="CE512" s="58">
        <v>2000</v>
      </c>
      <c r="CF512" s="58">
        <v>2000</v>
      </c>
      <c r="CG512" s="58">
        <v>2000</v>
      </c>
      <c r="CH512" s="58">
        <v>2000</v>
      </c>
      <c r="CI512" s="56"/>
      <c r="CJ512" s="59"/>
      <c r="CK512" s="59"/>
      <c r="CL512" s="59"/>
      <c r="CM512" s="59"/>
      <c r="CN512" s="59"/>
      <c r="CO512" s="59"/>
      <c r="CP512" s="60"/>
      <c r="CQ512" s="61"/>
      <c r="CR512" s="61"/>
      <c r="CS512" s="61"/>
      <c r="CT512" s="61"/>
      <c r="CU512" s="61"/>
      <c r="CV512" s="61"/>
      <c r="CW512" s="62"/>
      <c r="CX512" s="63"/>
      <c r="CY512" s="63"/>
      <c r="CZ512" s="63"/>
      <c r="DA512" s="63"/>
      <c r="DB512" s="63"/>
      <c r="DC512" s="63"/>
      <c r="DD512" s="64"/>
      <c r="DE512" s="65"/>
      <c r="DF512" s="65"/>
      <c r="DG512" s="65"/>
      <c r="DH512" s="65"/>
      <c r="DI512" s="65"/>
      <c r="DJ512" s="65"/>
      <c r="DK512" s="66" t="s">
        <v>1266</v>
      </c>
      <c r="DL512" s="62">
        <v>2000</v>
      </c>
      <c r="DM512" s="67">
        <v>2000</v>
      </c>
      <c r="DN512" s="67">
        <v>2000</v>
      </c>
      <c r="DO512" s="67">
        <v>2000</v>
      </c>
      <c r="DP512" s="67">
        <v>2000</v>
      </c>
      <c r="DQ512" s="67">
        <v>2000</v>
      </c>
      <c r="DR512" s="67">
        <v>2000</v>
      </c>
      <c r="DS512" s="68"/>
    </row>
    <row r="513" spans="1:123" x14ac:dyDescent="0.3">
      <c r="A513" s="69" t="s">
        <v>534</v>
      </c>
      <c r="B513" s="69" t="s">
        <v>1214</v>
      </c>
      <c r="C513" s="69" t="s">
        <v>1222</v>
      </c>
      <c r="D513" s="69" t="s">
        <v>1591</v>
      </c>
      <c r="E513" s="69" t="s">
        <v>1605</v>
      </c>
      <c r="F513" s="69" t="s">
        <v>1495</v>
      </c>
      <c r="G513" s="70" t="s">
        <v>1606</v>
      </c>
      <c r="H513" s="70" t="s">
        <v>1036</v>
      </c>
      <c r="I513" s="42">
        <v>154.33000000000001</v>
      </c>
      <c r="J513" s="71">
        <v>154.33000000000001</v>
      </c>
      <c r="K513" s="71">
        <v>154.33000000000001</v>
      </c>
      <c r="L513" s="71">
        <v>154.33000000000001</v>
      </c>
      <c r="M513" s="71">
        <v>154.33000000000001</v>
      </c>
      <c r="N513" s="71">
        <v>154.33000000000001</v>
      </c>
      <c r="O513" s="71">
        <v>154.33000000000001</v>
      </c>
      <c r="P513" s="72">
        <v>0</v>
      </c>
      <c r="Q513" s="45">
        <v>4.63</v>
      </c>
      <c r="R513" s="71">
        <v>4.63</v>
      </c>
      <c r="S513" s="71">
        <v>4.63</v>
      </c>
      <c r="T513" s="71">
        <v>4.63</v>
      </c>
      <c r="U513" s="71">
        <v>4.63</v>
      </c>
      <c r="V513" s="71">
        <v>4.63</v>
      </c>
      <c r="W513" s="71">
        <v>4.63</v>
      </c>
      <c r="X513" s="45">
        <v>0</v>
      </c>
      <c r="Y513" s="71">
        <v>0</v>
      </c>
      <c r="Z513" s="71">
        <v>0</v>
      </c>
      <c r="AA513" s="71">
        <v>0</v>
      </c>
      <c r="AB513" s="71">
        <v>0</v>
      </c>
      <c r="AC513" s="71">
        <v>0</v>
      </c>
      <c r="AD513" s="71">
        <v>0</v>
      </c>
      <c r="AE513" s="44">
        <f>[3]Parameters!$B$38</f>
        <v>0.05</v>
      </c>
      <c r="AF513" s="72">
        <v>0</v>
      </c>
      <c r="AG513" s="72">
        <v>10</v>
      </c>
      <c r="AH513" s="72">
        <v>10</v>
      </c>
      <c r="AI513" s="73">
        <v>31.536000000000001</v>
      </c>
      <c r="AJ513" s="73" t="s">
        <v>1597</v>
      </c>
      <c r="AK513" s="73" t="s">
        <v>907</v>
      </c>
      <c r="AL513" s="73"/>
      <c r="AM513" s="74"/>
      <c r="AN513" s="74"/>
      <c r="AO513" s="74"/>
      <c r="AP513" s="74"/>
      <c r="AQ513" s="74"/>
      <c r="AR513" s="74"/>
      <c r="AS513" s="75"/>
      <c r="AT513" s="75"/>
      <c r="AU513" s="75"/>
      <c r="AV513" s="76"/>
      <c r="AW513" s="76"/>
      <c r="AX513" s="76"/>
      <c r="AY513" s="77" t="s">
        <v>841</v>
      </c>
      <c r="AZ513" s="77"/>
      <c r="BA513" s="77"/>
      <c r="BB513" s="77"/>
      <c r="BC513" s="77"/>
      <c r="BD513" s="77"/>
      <c r="BE513" s="77"/>
      <c r="BF513" s="77"/>
      <c r="BG513" s="77"/>
      <c r="BH513" s="78"/>
      <c r="BI513" s="78"/>
      <c r="BJ513" s="78"/>
      <c r="BK513" s="78"/>
      <c r="BL513" s="79"/>
      <c r="BM513" s="80"/>
      <c r="BN513" s="81">
        <v>0</v>
      </c>
      <c r="BO513" s="72"/>
      <c r="BP513" s="72"/>
      <c r="BQ513" s="72"/>
      <c r="BR513" s="72"/>
      <c r="BS513" s="72"/>
      <c r="BT513" s="72"/>
      <c r="BU513" s="56">
        <f t="shared" si="63"/>
        <v>0</v>
      </c>
      <c r="BV513" s="77"/>
      <c r="BW513" s="77"/>
      <c r="BX513" s="77"/>
      <c r="BY513" s="77"/>
      <c r="BZ513" s="77"/>
      <c r="CA513" s="77"/>
      <c r="CB513" s="57">
        <v>3500</v>
      </c>
      <c r="CC513" s="82">
        <v>3500</v>
      </c>
      <c r="CD513" s="82">
        <v>3500</v>
      </c>
      <c r="CE513" s="82">
        <v>3500</v>
      </c>
      <c r="CF513" s="82">
        <v>3500</v>
      </c>
      <c r="CG513" s="82">
        <v>3500</v>
      </c>
      <c r="CH513" s="82">
        <v>3500</v>
      </c>
      <c r="CI513" s="56"/>
      <c r="CJ513" s="83"/>
      <c r="CK513" s="83"/>
      <c r="CL513" s="83"/>
      <c r="CM513" s="83"/>
      <c r="CN513" s="83"/>
      <c r="CO513" s="83"/>
      <c r="CP513" s="60"/>
      <c r="CQ513" s="84"/>
      <c r="CR513" s="84"/>
      <c r="CS513" s="84"/>
      <c r="CT513" s="84"/>
      <c r="CU513" s="84"/>
      <c r="CV513" s="84"/>
      <c r="CW513" s="62"/>
      <c r="CX513" s="85"/>
      <c r="CY513" s="85"/>
      <c r="CZ513" s="85"/>
      <c r="DA513" s="85"/>
      <c r="DB513" s="85"/>
      <c r="DC513" s="85"/>
      <c r="DD513" s="64"/>
      <c r="DE513" s="86"/>
      <c r="DF513" s="86"/>
      <c r="DG513" s="86"/>
      <c r="DH513" s="86"/>
      <c r="DI513" s="86"/>
      <c r="DJ513" s="86"/>
      <c r="DK513" s="87" t="s">
        <v>1266</v>
      </c>
      <c r="DL513" s="62">
        <v>3500</v>
      </c>
      <c r="DM513" s="88">
        <v>3500</v>
      </c>
      <c r="DN513" s="88">
        <v>3500</v>
      </c>
      <c r="DO513" s="88">
        <v>3500</v>
      </c>
      <c r="DP513" s="88">
        <v>3500</v>
      </c>
      <c r="DQ513" s="88">
        <v>3500</v>
      </c>
      <c r="DR513" s="88">
        <v>3500</v>
      </c>
      <c r="DS513" s="68"/>
    </row>
    <row r="514" spans="1:123" x14ac:dyDescent="0.3">
      <c r="A514" s="40" t="s">
        <v>535</v>
      </c>
      <c r="B514" s="40" t="s">
        <v>901</v>
      </c>
      <c r="C514" s="40" t="s">
        <v>1222</v>
      </c>
      <c r="D514" s="40" t="s">
        <v>1591</v>
      </c>
      <c r="E514" s="40" t="s">
        <v>1548</v>
      </c>
      <c r="F514" s="40" t="s">
        <v>1462</v>
      </c>
      <c r="G514" s="41" t="s">
        <v>1607</v>
      </c>
      <c r="H514" s="41" t="s">
        <v>838</v>
      </c>
      <c r="I514" s="42">
        <v>234.02</v>
      </c>
      <c r="J514" s="43">
        <v>216.47</v>
      </c>
      <c r="K514" s="43">
        <v>198.92</v>
      </c>
      <c r="L514" s="43">
        <v>193.85</v>
      </c>
      <c r="M514" s="43">
        <v>188.78</v>
      </c>
      <c r="N514" s="43">
        <v>184.83</v>
      </c>
      <c r="O514" s="43">
        <v>180.88</v>
      </c>
      <c r="P514" s="44">
        <v>0</v>
      </c>
      <c r="Q514" s="45">
        <v>19.71</v>
      </c>
      <c r="R514" s="43">
        <v>19.71</v>
      </c>
      <c r="S514" s="43">
        <v>19.71</v>
      </c>
      <c r="T514" s="43">
        <v>19.71</v>
      </c>
      <c r="U514" s="43">
        <v>19.71</v>
      </c>
      <c r="V514" s="43">
        <v>19.71</v>
      </c>
      <c r="W514" s="43">
        <v>19.71</v>
      </c>
      <c r="X514" s="45">
        <v>0</v>
      </c>
      <c r="Y514" s="43">
        <v>0</v>
      </c>
      <c r="Z514" s="43">
        <v>0</v>
      </c>
      <c r="AA514" s="43">
        <v>0</v>
      </c>
      <c r="AB514" s="43">
        <v>0</v>
      </c>
      <c r="AC514" s="43">
        <v>0</v>
      </c>
      <c r="AD514" s="43">
        <v>0</v>
      </c>
      <c r="AE514" s="44">
        <f>[3]Parameters!$B$38</f>
        <v>0.05</v>
      </c>
      <c r="AF514" s="44">
        <v>0</v>
      </c>
      <c r="AG514" s="44">
        <v>12</v>
      </c>
      <c r="AH514" s="44">
        <v>12</v>
      </c>
      <c r="AI514" s="46">
        <v>1</v>
      </c>
      <c r="AJ514" s="46" t="s">
        <v>839</v>
      </c>
      <c r="AK514" s="46" t="s">
        <v>907</v>
      </c>
      <c r="AL514" s="46"/>
      <c r="AM514" s="47"/>
      <c r="AN514" s="47"/>
      <c r="AO514" s="47"/>
      <c r="AP514" s="47"/>
      <c r="AQ514" s="47"/>
      <c r="AR514" s="47"/>
      <c r="AS514" s="48"/>
      <c r="AT514" s="48"/>
      <c r="AU514" s="48"/>
      <c r="AV514" s="49"/>
      <c r="AW514" s="49"/>
      <c r="AX514" s="49"/>
      <c r="AY514" s="50" t="s">
        <v>841</v>
      </c>
      <c r="AZ514" s="50"/>
      <c r="BA514" s="50"/>
      <c r="BB514" s="51"/>
      <c r="BC514" s="51"/>
      <c r="BD514" s="51"/>
      <c r="BE514" s="51"/>
      <c r="BF514" s="51"/>
      <c r="BG514" s="51"/>
      <c r="BH514" s="52"/>
      <c r="BI514" s="52"/>
      <c r="BJ514" s="52"/>
      <c r="BK514" s="52"/>
      <c r="BL514" s="53">
        <v>1</v>
      </c>
      <c r="BM514" s="54"/>
      <c r="BN514" s="55">
        <v>14.6</v>
      </c>
      <c r="BO514" s="44"/>
      <c r="BP514" s="44">
        <v>14.6</v>
      </c>
      <c r="BQ514" s="44"/>
      <c r="BR514" s="44"/>
      <c r="BS514" s="44"/>
      <c r="BT514" s="44"/>
      <c r="BU514" s="56">
        <f t="shared" si="63"/>
        <v>14.6</v>
      </c>
      <c r="BV514" s="50"/>
      <c r="BW514" s="50"/>
      <c r="BX514" s="50"/>
      <c r="BY514" s="50"/>
      <c r="BZ514" s="50"/>
      <c r="CA514" s="50"/>
      <c r="CB514" s="57">
        <v>14.6</v>
      </c>
      <c r="CC514" s="58">
        <v>1000</v>
      </c>
      <c r="CD514" s="58">
        <v>1000</v>
      </c>
      <c r="CE514" s="58">
        <v>1000</v>
      </c>
      <c r="CF514" s="58">
        <v>1000</v>
      </c>
      <c r="CG514" s="58">
        <v>1000</v>
      </c>
      <c r="CH514" s="58">
        <v>1000</v>
      </c>
      <c r="CI514" s="56"/>
      <c r="CJ514" s="59"/>
      <c r="CK514" s="59"/>
      <c r="CL514" s="59"/>
      <c r="CM514" s="59"/>
      <c r="CN514" s="59"/>
      <c r="CO514" s="59"/>
      <c r="CP514" s="60"/>
      <c r="CQ514" s="61"/>
      <c r="CR514" s="61"/>
      <c r="CS514" s="61"/>
      <c r="CT514" s="61"/>
      <c r="CU514" s="61"/>
      <c r="CV514" s="61"/>
      <c r="CW514" s="62"/>
      <c r="CX514" s="63"/>
      <c r="CY514" s="63"/>
      <c r="CZ514" s="63"/>
      <c r="DA514" s="63"/>
      <c r="DB514" s="63"/>
      <c r="DC514" s="63"/>
      <c r="DD514" s="64"/>
      <c r="DE514" s="65"/>
      <c r="DF514" s="65"/>
      <c r="DG514" s="65"/>
      <c r="DH514" s="65"/>
      <c r="DI514" s="65"/>
      <c r="DJ514" s="65"/>
      <c r="DK514" s="66" t="s">
        <v>1266</v>
      </c>
      <c r="DL514" s="62">
        <v>1000</v>
      </c>
      <c r="DM514" s="67">
        <v>1000</v>
      </c>
      <c r="DN514" s="67">
        <v>1000</v>
      </c>
      <c r="DO514" s="67">
        <v>1000</v>
      </c>
      <c r="DP514" s="67">
        <v>1000</v>
      </c>
      <c r="DQ514" s="67">
        <v>1000</v>
      </c>
      <c r="DR514" s="67">
        <v>1000</v>
      </c>
      <c r="DS514" s="68"/>
    </row>
    <row r="515" spans="1:123" x14ac:dyDescent="0.3">
      <c r="A515" s="69" t="s">
        <v>536</v>
      </c>
      <c r="B515" s="69" t="s">
        <v>901</v>
      </c>
      <c r="C515" s="69" t="s">
        <v>1222</v>
      </c>
      <c r="D515" s="69" t="s">
        <v>1591</v>
      </c>
      <c r="E515" s="69" t="s">
        <v>1548</v>
      </c>
      <c r="F515" s="69" t="s">
        <v>1462</v>
      </c>
      <c r="G515" s="70" t="s">
        <v>1608</v>
      </c>
      <c r="H515" s="70" t="s">
        <v>838</v>
      </c>
      <c r="I515" s="42">
        <v>44.05</v>
      </c>
      <c r="J515" s="71">
        <v>40.74</v>
      </c>
      <c r="K515" s="71">
        <v>37.44</v>
      </c>
      <c r="L515" s="71">
        <v>36.479999999999997</v>
      </c>
      <c r="M515" s="71">
        <v>35.53</v>
      </c>
      <c r="N515" s="71">
        <v>34.79</v>
      </c>
      <c r="O515" s="71">
        <v>34.04</v>
      </c>
      <c r="P515" s="72">
        <v>0</v>
      </c>
      <c r="Q515" s="45">
        <v>3.66</v>
      </c>
      <c r="R515" s="71">
        <v>3.66</v>
      </c>
      <c r="S515" s="71">
        <v>3.66</v>
      </c>
      <c r="T515" s="71">
        <v>3.66</v>
      </c>
      <c r="U515" s="71">
        <v>3.66</v>
      </c>
      <c r="V515" s="71">
        <v>3.66</v>
      </c>
      <c r="W515" s="71">
        <v>3.66</v>
      </c>
      <c r="X515" s="45">
        <v>0</v>
      </c>
      <c r="Y515" s="71">
        <v>0</v>
      </c>
      <c r="Z515" s="71">
        <v>0</v>
      </c>
      <c r="AA515" s="71">
        <v>0</v>
      </c>
      <c r="AB515" s="71">
        <v>0</v>
      </c>
      <c r="AC515" s="71">
        <v>0</v>
      </c>
      <c r="AD515" s="71">
        <v>0</v>
      </c>
      <c r="AE515" s="44">
        <f>[3]Parameters!$B$38</f>
        <v>0.05</v>
      </c>
      <c r="AF515" s="72">
        <v>0</v>
      </c>
      <c r="AG515" s="72">
        <v>12</v>
      </c>
      <c r="AH515" s="72">
        <v>12</v>
      </c>
      <c r="AI515" s="73">
        <v>1</v>
      </c>
      <c r="AJ515" s="73" t="s">
        <v>839</v>
      </c>
      <c r="AK515" s="73" t="s">
        <v>907</v>
      </c>
      <c r="AL515" s="73"/>
      <c r="AM515" s="74"/>
      <c r="AN515" s="74"/>
      <c r="AO515" s="74"/>
      <c r="AP515" s="74"/>
      <c r="AQ515" s="74"/>
      <c r="AR515" s="74"/>
      <c r="AS515" s="75"/>
      <c r="AT515" s="75"/>
      <c r="AU515" s="75"/>
      <c r="AV515" s="76"/>
      <c r="AW515" s="76"/>
      <c r="AX515" s="76"/>
      <c r="AY515" s="77" t="s">
        <v>841</v>
      </c>
      <c r="AZ515" s="77"/>
      <c r="BA515" s="77"/>
      <c r="BB515" s="77"/>
      <c r="BC515" s="77"/>
      <c r="BD515" s="77"/>
      <c r="BE515" s="77"/>
      <c r="BF515" s="77"/>
      <c r="BG515" s="77"/>
      <c r="BH515" s="78"/>
      <c r="BI515" s="78"/>
      <c r="BJ515" s="78"/>
      <c r="BK515" s="78"/>
      <c r="BL515" s="79"/>
      <c r="BM515" s="80"/>
      <c r="BN515" s="81">
        <v>0</v>
      </c>
      <c r="BO515" s="72"/>
      <c r="BP515" s="72"/>
      <c r="BQ515" s="72"/>
      <c r="BR515" s="72"/>
      <c r="BS515" s="72"/>
      <c r="BT515" s="72"/>
      <c r="BU515" s="56">
        <f t="shared" si="63"/>
        <v>0</v>
      </c>
      <c r="BV515" s="77"/>
      <c r="BW515" s="77"/>
      <c r="BX515" s="77"/>
      <c r="BY515" s="77"/>
      <c r="BZ515" s="77"/>
      <c r="CA515" s="77"/>
      <c r="CB515" s="57"/>
      <c r="CC515" s="82">
        <v>1000</v>
      </c>
      <c r="CD515" s="82">
        <v>1000</v>
      </c>
      <c r="CE515" s="82">
        <v>1000</v>
      </c>
      <c r="CF515" s="82">
        <v>1000</v>
      </c>
      <c r="CG515" s="82">
        <v>1000</v>
      </c>
      <c r="CH515" s="82">
        <v>1000</v>
      </c>
      <c r="CI515" s="56"/>
      <c r="CJ515" s="83"/>
      <c r="CK515" s="83"/>
      <c r="CL515" s="83"/>
      <c r="CM515" s="83"/>
      <c r="CN515" s="83"/>
      <c r="CO515" s="83"/>
      <c r="CP515" s="60"/>
      <c r="CQ515" s="84"/>
      <c r="CR515" s="84"/>
      <c r="CS515" s="84"/>
      <c r="CT515" s="84"/>
      <c r="CU515" s="84"/>
      <c r="CV515" s="84"/>
      <c r="CW515" s="62"/>
      <c r="CX515" s="85"/>
      <c r="CY515" s="85"/>
      <c r="CZ515" s="85"/>
      <c r="DA515" s="85"/>
      <c r="DB515" s="85"/>
      <c r="DC515" s="85"/>
      <c r="DD515" s="64"/>
      <c r="DE515" s="86"/>
      <c r="DF515" s="86"/>
      <c r="DG515" s="86"/>
      <c r="DH515" s="86"/>
      <c r="DI515" s="86"/>
      <c r="DJ515" s="86"/>
      <c r="DK515" s="87" t="s">
        <v>1266</v>
      </c>
      <c r="DL515" s="62">
        <v>1000</v>
      </c>
      <c r="DM515" s="88">
        <v>1000</v>
      </c>
      <c r="DN515" s="88">
        <v>1000</v>
      </c>
      <c r="DO515" s="88">
        <v>1000</v>
      </c>
      <c r="DP515" s="88">
        <v>1000</v>
      </c>
      <c r="DQ515" s="88">
        <v>1000</v>
      </c>
      <c r="DR515" s="88">
        <v>1000</v>
      </c>
      <c r="DS515" s="68"/>
    </row>
    <row r="516" spans="1:123" x14ac:dyDescent="0.3">
      <c r="A516" s="40" t="s">
        <v>537</v>
      </c>
      <c r="B516" s="40" t="s">
        <v>901</v>
      </c>
      <c r="C516" s="40" t="s">
        <v>1222</v>
      </c>
      <c r="D516" s="40" t="s">
        <v>1591</v>
      </c>
      <c r="E516" s="40" t="s">
        <v>1548</v>
      </c>
      <c r="F516" s="40" t="s">
        <v>1462</v>
      </c>
      <c r="G516" s="41" t="s">
        <v>1609</v>
      </c>
      <c r="H516" s="41" t="s">
        <v>838</v>
      </c>
      <c r="I516" s="42">
        <v>130.63999999999999</v>
      </c>
      <c r="J516" s="43">
        <v>117.57</v>
      </c>
      <c r="K516" s="43">
        <v>104.51</v>
      </c>
      <c r="L516" s="43">
        <v>100.89</v>
      </c>
      <c r="M516" s="43">
        <v>97.27</v>
      </c>
      <c r="N516" s="43">
        <v>94.49</v>
      </c>
      <c r="O516" s="43">
        <v>91.72</v>
      </c>
      <c r="P516" s="44">
        <v>0</v>
      </c>
      <c r="Q516" s="45">
        <v>8.16</v>
      </c>
      <c r="R516" s="43">
        <v>8.16</v>
      </c>
      <c r="S516" s="43">
        <v>8.16</v>
      </c>
      <c r="T516" s="43">
        <v>8.16</v>
      </c>
      <c r="U516" s="43">
        <v>8.16</v>
      </c>
      <c r="V516" s="43">
        <v>8.16</v>
      </c>
      <c r="W516" s="43">
        <v>8.16</v>
      </c>
      <c r="X516" s="45">
        <v>0</v>
      </c>
      <c r="Y516" s="43">
        <v>0</v>
      </c>
      <c r="Z516" s="43">
        <v>0</v>
      </c>
      <c r="AA516" s="43">
        <v>0</v>
      </c>
      <c r="AB516" s="43">
        <v>0</v>
      </c>
      <c r="AC516" s="43">
        <v>0</v>
      </c>
      <c r="AD516" s="43">
        <v>0</v>
      </c>
      <c r="AE516" s="44">
        <f>[3]Parameters!$B$38</f>
        <v>0.05</v>
      </c>
      <c r="AF516" s="44">
        <v>0</v>
      </c>
      <c r="AG516" s="44">
        <v>12</v>
      </c>
      <c r="AH516" s="44">
        <v>12</v>
      </c>
      <c r="AI516" s="46">
        <v>1</v>
      </c>
      <c r="AJ516" s="46" t="s">
        <v>839</v>
      </c>
      <c r="AK516" s="46" t="s">
        <v>907</v>
      </c>
      <c r="AL516" s="46"/>
      <c r="AM516" s="47"/>
      <c r="AN516" s="47"/>
      <c r="AO516" s="47"/>
      <c r="AP516" s="47"/>
      <c r="AQ516" s="47"/>
      <c r="AR516" s="47"/>
      <c r="AS516" s="48"/>
      <c r="AT516" s="48"/>
      <c r="AU516" s="48"/>
      <c r="AV516" s="49"/>
      <c r="AW516" s="49"/>
      <c r="AX516" s="49"/>
      <c r="AY516" s="50" t="s">
        <v>841</v>
      </c>
      <c r="AZ516" s="50"/>
      <c r="BA516" s="50"/>
      <c r="BB516" s="51"/>
      <c r="BC516" s="51"/>
      <c r="BD516" s="51"/>
      <c r="BE516" s="51"/>
      <c r="BF516" s="51"/>
      <c r="BG516" s="51"/>
      <c r="BH516" s="52"/>
      <c r="BI516" s="52"/>
      <c r="BJ516" s="52"/>
      <c r="BK516" s="52"/>
      <c r="BL516" s="53"/>
      <c r="BM516" s="54"/>
      <c r="BN516" s="55">
        <v>0</v>
      </c>
      <c r="BO516" s="44"/>
      <c r="BP516" s="44"/>
      <c r="BQ516" s="44"/>
      <c r="BR516" s="44"/>
      <c r="BS516" s="44"/>
      <c r="BT516" s="44"/>
      <c r="BU516" s="56">
        <f t="shared" si="63"/>
        <v>0</v>
      </c>
      <c r="BV516" s="50"/>
      <c r="BW516" s="50"/>
      <c r="BX516" s="50"/>
      <c r="BY516" s="50"/>
      <c r="BZ516" s="50"/>
      <c r="CA516" s="50"/>
      <c r="CB516" s="57"/>
      <c r="CC516" s="58">
        <v>1000</v>
      </c>
      <c r="CD516" s="58">
        <v>1000</v>
      </c>
      <c r="CE516" s="58">
        <v>1000</v>
      </c>
      <c r="CF516" s="58">
        <v>1000</v>
      </c>
      <c r="CG516" s="58">
        <v>1000</v>
      </c>
      <c r="CH516" s="58">
        <v>1000</v>
      </c>
      <c r="CI516" s="56"/>
      <c r="CJ516" s="59"/>
      <c r="CK516" s="59"/>
      <c r="CL516" s="59"/>
      <c r="CM516" s="59"/>
      <c r="CN516" s="59"/>
      <c r="CO516" s="59"/>
      <c r="CP516" s="60"/>
      <c r="CQ516" s="61"/>
      <c r="CR516" s="61"/>
      <c r="CS516" s="61"/>
      <c r="CT516" s="61"/>
      <c r="CU516" s="61"/>
      <c r="CV516" s="61"/>
      <c r="CW516" s="62"/>
      <c r="CX516" s="63"/>
      <c r="CY516" s="63"/>
      <c r="CZ516" s="63"/>
      <c r="DA516" s="63"/>
      <c r="DB516" s="63"/>
      <c r="DC516" s="63"/>
      <c r="DD516" s="64"/>
      <c r="DE516" s="65"/>
      <c r="DF516" s="65"/>
      <c r="DG516" s="65"/>
      <c r="DH516" s="65"/>
      <c r="DI516" s="65"/>
      <c r="DJ516" s="65"/>
      <c r="DK516" s="66" t="s">
        <v>1266</v>
      </c>
      <c r="DL516" s="62">
        <v>1000</v>
      </c>
      <c r="DM516" s="67">
        <v>1000</v>
      </c>
      <c r="DN516" s="67">
        <v>1000</v>
      </c>
      <c r="DO516" s="67">
        <v>1000</v>
      </c>
      <c r="DP516" s="67">
        <v>1000</v>
      </c>
      <c r="DQ516" s="67">
        <v>1000</v>
      </c>
      <c r="DR516" s="67">
        <v>1000</v>
      </c>
      <c r="DS516" s="68"/>
    </row>
    <row r="517" spans="1:123" x14ac:dyDescent="0.3">
      <c r="A517" s="69" t="s">
        <v>538</v>
      </c>
      <c r="B517" s="69" t="s">
        <v>901</v>
      </c>
      <c r="C517" s="69" t="s">
        <v>1222</v>
      </c>
      <c r="D517" s="69" t="s">
        <v>1591</v>
      </c>
      <c r="E517" s="69" t="s">
        <v>1548</v>
      </c>
      <c r="F517" s="69" t="s">
        <v>1462</v>
      </c>
      <c r="G517" s="70" t="s">
        <v>1610</v>
      </c>
      <c r="H517" s="70" t="s">
        <v>838</v>
      </c>
      <c r="I517" s="42">
        <v>148.44</v>
      </c>
      <c r="J517" s="71">
        <v>133.78</v>
      </c>
      <c r="K517" s="71">
        <v>119.12</v>
      </c>
      <c r="L517" s="71">
        <v>113.85</v>
      </c>
      <c r="M517" s="71">
        <v>108.57</v>
      </c>
      <c r="N517" s="71">
        <v>105.06</v>
      </c>
      <c r="O517" s="71">
        <v>101.54</v>
      </c>
      <c r="P517" s="72">
        <v>0</v>
      </c>
      <c r="Q517" s="45">
        <v>8.16</v>
      </c>
      <c r="R517" s="71">
        <v>8.16</v>
      </c>
      <c r="S517" s="71">
        <v>8.16</v>
      </c>
      <c r="T517" s="71">
        <v>8.16</v>
      </c>
      <c r="U517" s="71">
        <v>8.16</v>
      </c>
      <c r="V517" s="71">
        <v>8.16</v>
      </c>
      <c r="W517" s="71">
        <v>8.16</v>
      </c>
      <c r="X517" s="45">
        <v>0</v>
      </c>
      <c r="Y517" s="71">
        <v>0</v>
      </c>
      <c r="Z517" s="71">
        <v>0</v>
      </c>
      <c r="AA517" s="71">
        <v>0</v>
      </c>
      <c r="AB517" s="71">
        <v>0</v>
      </c>
      <c r="AC517" s="71">
        <v>0</v>
      </c>
      <c r="AD517" s="71">
        <v>0</v>
      </c>
      <c r="AE517" s="44">
        <f>[3]Parameters!$B$38</f>
        <v>0.05</v>
      </c>
      <c r="AF517" s="72">
        <v>0</v>
      </c>
      <c r="AG517" s="72">
        <v>12</v>
      </c>
      <c r="AH517" s="72">
        <v>12</v>
      </c>
      <c r="AI517" s="73">
        <v>1</v>
      </c>
      <c r="AJ517" s="73" t="s">
        <v>839</v>
      </c>
      <c r="AK517" s="73" t="s">
        <v>907</v>
      </c>
      <c r="AL517" s="73"/>
      <c r="AM517" s="74"/>
      <c r="AN517" s="74"/>
      <c r="AO517" s="74"/>
      <c r="AP517" s="74"/>
      <c r="AQ517" s="74"/>
      <c r="AR517" s="74"/>
      <c r="AS517" s="75"/>
      <c r="AT517" s="75"/>
      <c r="AU517" s="75"/>
      <c r="AV517" s="76"/>
      <c r="AW517" s="76"/>
      <c r="AX517" s="76"/>
      <c r="AY517" s="77" t="s">
        <v>841</v>
      </c>
      <c r="AZ517" s="77"/>
      <c r="BA517" s="77"/>
      <c r="BB517" s="77"/>
      <c r="BC517" s="77"/>
      <c r="BD517" s="77"/>
      <c r="BE517" s="77"/>
      <c r="BF517" s="77"/>
      <c r="BG517" s="77"/>
      <c r="BH517" s="78"/>
      <c r="BI517" s="78"/>
      <c r="BJ517" s="78"/>
      <c r="BK517" s="78"/>
      <c r="BL517" s="79"/>
      <c r="BM517" s="80"/>
      <c r="BN517" s="81">
        <v>0</v>
      </c>
      <c r="BO517" s="72"/>
      <c r="BP517" s="72"/>
      <c r="BQ517" s="72"/>
      <c r="BR517" s="72"/>
      <c r="BS517" s="72"/>
      <c r="BT517" s="72"/>
      <c r="BU517" s="56">
        <f t="shared" si="63"/>
        <v>0</v>
      </c>
      <c r="BV517" s="77"/>
      <c r="BW517" s="77"/>
      <c r="BX517" s="77"/>
      <c r="BY517" s="77"/>
      <c r="BZ517" s="77"/>
      <c r="CA517" s="77"/>
      <c r="CB517" s="57">
        <v>0</v>
      </c>
      <c r="CC517" s="82">
        <v>250</v>
      </c>
      <c r="CD517" s="82">
        <v>500</v>
      </c>
      <c r="CE517" s="82">
        <v>1000</v>
      </c>
      <c r="CF517" s="82">
        <v>1000</v>
      </c>
      <c r="CG517" s="82">
        <v>1000</v>
      </c>
      <c r="CH517" s="82">
        <v>1000</v>
      </c>
      <c r="CI517" s="56"/>
      <c r="CJ517" s="83"/>
      <c r="CK517" s="83"/>
      <c r="CL517" s="83"/>
      <c r="CM517" s="83"/>
      <c r="CN517" s="83"/>
      <c r="CO517" s="83"/>
      <c r="CP517" s="60"/>
      <c r="CQ517" s="84"/>
      <c r="CR517" s="84"/>
      <c r="CS517" s="84"/>
      <c r="CT517" s="84"/>
      <c r="CU517" s="84"/>
      <c r="CV517" s="84"/>
      <c r="CW517" s="62"/>
      <c r="CX517" s="85"/>
      <c r="CY517" s="85"/>
      <c r="CZ517" s="85"/>
      <c r="DA517" s="85"/>
      <c r="DB517" s="85"/>
      <c r="DC517" s="85"/>
      <c r="DD517" s="64"/>
      <c r="DE517" s="86"/>
      <c r="DF517" s="86"/>
      <c r="DG517" s="86"/>
      <c r="DH517" s="86"/>
      <c r="DI517" s="86"/>
      <c r="DJ517" s="86"/>
      <c r="DK517" s="87" t="s">
        <v>1266</v>
      </c>
      <c r="DL517" s="62">
        <v>1000</v>
      </c>
      <c r="DM517" s="88">
        <v>1000</v>
      </c>
      <c r="DN517" s="88">
        <v>1000</v>
      </c>
      <c r="DO517" s="88">
        <v>1000</v>
      </c>
      <c r="DP517" s="88">
        <v>1000</v>
      </c>
      <c r="DQ517" s="88">
        <v>1000</v>
      </c>
      <c r="DR517" s="88">
        <v>1000</v>
      </c>
      <c r="DS517" s="68"/>
    </row>
    <row r="518" spans="1:123" x14ac:dyDescent="0.3">
      <c r="A518" s="40" t="s">
        <v>539</v>
      </c>
      <c r="B518" s="40" t="s">
        <v>1214</v>
      </c>
      <c r="C518" s="40" t="s">
        <v>1222</v>
      </c>
      <c r="D518" s="40" t="s">
        <v>1591</v>
      </c>
      <c r="E518" s="40" t="s">
        <v>1605</v>
      </c>
      <c r="F518" s="40" t="s">
        <v>1462</v>
      </c>
      <c r="G518" s="41" t="s">
        <v>1611</v>
      </c>
      <c r="H518" s="41" t="s">
        <v>1036</v>
      </c>
      <c r="I518" s="42">
        <v>154.33000000000001</v>
      </c>
      <c r="J518" s="43">
        <v>154.33000000000001</v>
      </c>
      <c r="K518" s="43">
        <v>154.33000000000001</v>
      </c>
      <c r="L518" s="43">
        <v>154.33000000000001</v>
      </c>
      <c r="M518" s="43">
        <v>154.33000000000001</v>
      </c>
      <c r="N518" s="43">
        <v>154.33000000000001</v>
      </c>
      <c r="O518" s="43">
        <v>154.33000000000001</v>
      </c>
      <c r="P518" s="44">
        <v>0</v>
      </c>
      <c r="Q518" s="45">
        <v>4.63</v>
      </c>
      <c r="R518" s="43">
        <v>4.63</v>
      </c>
      <c r="S518" s="43">
        <v>4.63</v>
      </c>
      <c r="T518" s="43">
        <v>4.63</v>
      </c>
      <c r="U518" s="43">
        <v>4.63</v>
      </c>
      <c r="V518" s="43">
        <v>4.63</v>
      </c>
      <c r="W518" s="43">
        <v>4.63</v>
      </c>
      <c r="X518" s="45">
        <v>0</v>
      </c>
      <c r="Y518" s="43">
        <v>0</v>
      </c>
      <c r="Z518" s="43">
        <v>0</v>
      </c>
      <c r="AA518" s="43">
        <v>0</v>
      </c>
      <c r="AB518" s="43">
        <v>0</v>
      </c>
      <c r="AC518" s="43">
        <v>0</v>
      </c>
      <c r="AD518" s="43">
        <v>0</v>
      </c>
      <c r="AE518" s="44">
        <f>[3]Parameters!$B$38</f>
        <v>0.05</v>
      </c>
      <c r="AF518" s="44">
        <v>0</v>
      </c>
      <c r="AG518" s="44">
        <v>10</v>
      </c>
      <c r="AH518" s="44">
        <v>10</v>
      </c>
      <c r="AI518" s="46">
        <v>31.536000000000001</v>
      </c>
      <c r="AJ518" s="46" t="s">
        <v>1597</v>
      </c>
      <c r="AK518" s="46" t="s">
        <v>907</v>
      </c>
      <c r="AL518" s="46"/>
      <c r="AM518" s="47"/>
      <c r="AN518" s="47"/>
      <c r="AO518" s="47"/>
      <c r="AP518" s="47"/>
      <c r="AQ518" s="47"/>
      <c r="AR518" s="47"/>
      <c r="AS518" s="48"/>
      <c r="AT518" s="48"/>
      <c r="AU518" s="48"/>
      <c r="AV518" s="49"/>
      <c r="AW518" s="49"/>
      <c r="AX518" s="49"/>
      <c r="AY518" s="50" t="s">
        <v>841</v>
      </c>
      <c r="AZ518" s="50"/>
      <c r="BA518" s="50"/>
      <c r="BB518" s="51"/>
      <c r="BC518" s="51"/>
      <c r="BD518" s="51"/>
      <c r="BE518" s="51"/>
      <c r="BF518" s="51"/>
      <c r="BG518" s="51"/>
      <c r="BH518" s="52"/>
      <c r="BI518" s="52"/>
      <c r="BJ518" s="52"/>
      <c r="BK518" s="52"/>
      <c r="BL518" s="53"/>
      <c r="BM518" s="54"/>
      <c r="BN518" s="55">
        <v>60</v>
      </c>
      <c r="BO518" s="44">
        <v>30</v>
      </c>
      <c r="BP518" s="44">
        <v>30</v>
      </c>
      <c r="BQ518" s="44"/>
      <c r="BR518" s="44"/>
      <c r="BS518" s="44"/>
      <c r="BT518" s="44"/>
      <c r="BU518" s="56">
        <f t="shared" si="63"/>
        <v>0</v>
      </c>
      <c r="BV518" s="50"/>
      <c r="BW518" s="50"/>
      <c r="BX518" s="50"/>
      <c r="BY518" s="50"/>
      <c r="BZ518" s="50"/>
      <c r="CA518" s="50"/>
      <c r="CB518" s="57">
        <v>3500</v>
      </c>
      <c r="CC518" s="58">
        <v>3500</v>
      </c>
      <c r="CD518" s="58">
        <v>3500</v>
      </c>
      <c r="CE518" s="58">
        <v>3500</v>
      </c>
      <c r="CF518" s="58">
        <v>3500</v>
      </c>
      <c r="CG518" s="58">
        <v>3500</v>
      </c>
      <c r="CH518" s="58">
        <v>3500</v>
      </c>
      <c r="CI518" s="56"/>
      <c r="CJ518" s="59"/>
      <c r="CK518" s="59"/>
      <c r="CL518" s="59"/>
      <c r="CM518" s="59"/>
      <c r="CN518" s="59"/>
      <c r="CO518" s="59"/>
      <c r="CP518" s="60"/>
      <c r="CQ518" s="61"/>
      <c r="CR518" s="61"/>
      <c r="CS518" s="61"/>
      <c r="CT518" s="61"/>
      <c r="CU518" s="61"/>
      <c r="CV518" s="61"/>
      <c r="CW518" s="62"/>
      <c r="CX518" s="63"/>
      <c r="CY518" s="63"/>
      <c r="CZ518" s="63"/>
      <c r="DA518" s="63"/>
      <c r="DB518" s="63"/>
      <c r="DC518" s="63"/>
      <c r="DD518" s="64"/>
      <c r="DE518" s="65"/>
      <c r="DF518" s="65"/>
      <c r="DG518" s="65"/>
      <c r="DH518" s="65"/>
      <c r="DI518" s="65"/>
      <c r="DJ518" s="65"/>
      <c r="DK518" s="66" t="s">
        <v>1266</v>
      </c>
      <c r="DL518" s="62">
        <v>3500</v>
      </c>
      <c r="DM518" s="67">
        <v>3500</v>
      </c>
      <c r="DN518" s="67">
        <v>3500</v>
      </c>
      <c r="DO518" s="67">
        <v>3500</v>
      </c>
      <c r="DP518" s="67">
        <v>3500</v>
      </c>
      <c r="DQ518" s="67">
        <v>3500</v>
      </c>
      <c r="DR518" s="67">
        <v>3500</v>
      </c>
      <c r="DS518" s="68"/>
    </row>
    <row r="519" spans="1:123" x14ac:dyDescent="0.3">
      <c r="A519" s="178" t="s">
        <v>540</v>
      </c>
      <c r="B519" s="178" t="s">
        <v>901</v>
      </c>
      <c r="C519" s="178" t="s">
        <v>975</v>
      </c>
      <c r="D519" s="178" t="s">
        <v>1523</v>
      </c>
      <c r="E519" s="178" t="s">
        <v>1595</v>
      </c>
      <c r="F519" s="178" t="s">
        <v>1612</v>
      </c>
      <c r="G519" s="179" t="s">
        <v>1613</v>
      </c>
      <c r="H519" s="180" t="s">
        <v>838</v>
      </c>
      <c r="I519" s="42">
        <v>0</v>
      </c>
      <c r="J519" s="71">
        <v>0</v>
      </c>
      <c r="K519" s="71">
        <v>0</v>
      </c>
      <c r="L519" s="71">
        <v>0</v>
      </c>
      <c r="M519" s="71">
        <v>0</v>
      </c>
      <c r="N519" s="71">
        <v>0</v>
      </c>
      <c r="O519" s="71">
        <v>0</v>
      </c>
      <c r="P519" s="72">
        <v>0</v>
      </c>
      <c r="Q519" s="45">
        <v>0</v>
      </c>
      <c r="R519" s="71">
        <v>0</v>
      </c>
      <c r="S519" s="71">
        <v>0</v>
      </c>
      <c r="T519" s="71">
        <v>0</v>
      </c>
      <c r="U519" s="71">
        <v>0</v>
      </c>
      <c r="V519" s="71">
        <v>0</v>
      </c>
      <c r="W519" s="71">
        <v>0</v>
      </c>
      <c r="X519" s="45">
        <f>X508*1.3</f>
        <v>14.651</v>
      </c>
      <c r="Y519" s="71">
        <f t="shared" ref="Y519:AD519" si="69">Y508*1.3</f>
        <v>14.651</v>
      </c>
      <c r="Z519" s="71">
        <f t="shared" si="69"/>
        <v>14.651</v>
      </c>
      <c r="AA519" s="71">
        <f t="shared" si="69"/>
        <v>14.651</v>
      </c>
      <c r="AB519" s="71">
        <f t="shared" si="69"/>
        <v>14.651</v>
      </c>
      <c r="AC519" s="71">
        <f t="shared" si="69"/>
        <v>14.975999999999999</v>
      </c>
      <c r="AD519" s="71">
        <f t="shared" si="69"/>
        <v>15.288</v>
      </c>
      <c r="AE519" s="44">
        <f>[3]Parameters!$B$38</f>
        <v>0.05</v>
      </c>
      <c r="AF519" s="72">
        <v>0</v>
      </c>
      <c r="AG519" s="72">
        <v>1</v>
      </c>
      <c r="AH519" s="72">
        <v>1</v>
      </c>
      <c r="AI519" s="73">
        <v>1</v>
      </c>
      <c r="AJ519" s="73" t="s">
        <v>839</v>
      </c>
      <c r="AK519" s="73" t="s">
        <v>907</v>
      </c>
      <c r="AL519" s="73"/>
      <c r="AM519" s="74"/>
      <c r="AN519" s="74"/>
      <c r="AO519" s="74"/>
      <c r="AP519" s="74"/>
      <c r="AQ519" s="74"/>
      <c r="AR519" s="74"/>
      <c r="AS519" s="75"/>
      <c r="AT519" s="75"/>
      <c r="AU519" s="75"/>
      <c r="AV519" s="76"/>
      <c r="AW519" s="76"/>
      <c r="AX519" s="76"/>
      <c r="AY519" s="77" t="s">
        <v>841</v>
      </c>
      <c r="AZ519" s="77"/>
      <c r="BA519" s="77"/>
      <c r="BB519" s="77"/>
      <c r="BC519" s="77"/>
      <c r="BD519" s="77"/>
      <c r="BE519" s="77"/>
      <c r="BF519" s="77"/>
      <c r="BG519" s="77"/>
      <c r="BH519" s="78"/>
      <c r="BI519" s="78"/>
      <c r="BJ519" s="78"/>
      <c r="BK519" s="78"/>
      <c r="BL519" s="79"/>
      <c r="BM519" s="80"/>
      <c r="BN519" s="81"/>
      <c r="BO519" s="72"/>
      <c r="BP519" s="72"/>
      <c r="BQ519" s="72"/>
      <c r="BR519" s="72"/>
      <c r="BS519" s="72"/>
      <c r="BT519" s="72"/>
      <c r="BU519" s="56">
        <f t="shared" si="63"/>
        <v>0</v>
      </c>
      <c r="BV519" s="77"/>
      <c r="BW519" s="77"/>
      <c r="BX519" s="77"/>
      <c r="BY519" s="77"/>
      <c r="BZ519" s="77"/>
      <c r="CA519" s="77"/>
      <c r="CB519" s="57">
        <v>2000</v>
      </c>
      <c r="CC519" s="82">
        <v>2000</v>
      </c>
      <c r="CD519" s="82">
        <v>2000</v>
      </c>
      <c r="CE519" s="82">
        <v>2000</v>
      </c>
      <c r="CF519" s="82">
        <v>2000</v>
      </c>
      <c r="CG519" s="82">
        <v>2000</v>
      </c>
      <c r="CH519" s="82">
        <v>2000</v>
      </c>
      <c r="CI519" s="56"/>
      <c r="CJ519" s="83"/>
      <c r="CK519" s="83"/>
      <c r="CL519" s="83"/>
      <c r="CM519" s="83"/>
      <c r="CN519" s="83"/>
      <c r="CO519" s="83"/>
      <c r="CP519" s="60"/>
      <c r="CQ519" s="84"/>
      <c r="CR519" s="84"/>
      <c r="CS519" s="84"/>
      <c r="CT519" s="84"/>
      <c r="CU519" s="84"/>
      <c r="CV519" s="84"/>
      <c r="CW519" s="62"/>
      <c r="CX519" s="85"/>
      <c r="CY519" s="85"/>
      <c r="CZ519" s="85"/>
      <c r="DA519" s="85"/>
      <c r="DB519" s="85"/>
      <c r="DC519" s="85"/>
      <c r="DD519" s="64"/>
      <c r="DE519" s="86"/>
      <c r="DF519" s="86"/>
      <c r="DG519" s="86"/>
      <c r="DH519" s="86"/>
      <c r="DI519" s="86"/>
      <c r="DJ519" s="86"/>
      <c r="DK519" s="87" t="s">
        <v>1266</v>
      </c>
      <c r="DL519" s="62">
        <v>2000</v>
      </c>
      <c r="DM519" s="88">
        <v>2000</v>
      </c>
      <c r="DN519" s="88">
        <v>2000</v>
      </c>
      <c r="DO519" s="88">
        <v>2000</v>
      </c>
      <c r="DP519" s="88">
        <v>2000</v>
      </c>
      <c r="DQ519" s="88">
        <v>2000</v>
      </c>
      <c r="DR519" s="88">
        <v>2000</v>
      </c>
      <c r="DS519" s="68"/>
    </row>
    <row r="520" spans="1:123" x14ac:dyDescent="0.3">
      <c r="A520" s="40" t="s">
        <v>541</v>
      </c>
      <c r="B520" s="40" t="s">
        <v>901</v>
      </c>
      <c r="C520" s="40" t="s">
        <v>1222</v>
      </c>
      <c r="D520" s="40" t="s">
        <v>1614</v>
      </c>
      <c r="E520" s="40" t="s">
        <v>1529</v>
      </c>
      <c r="F520" s="40" t="s">
        <v>1615</v>
      </c>
      <c r="G520" s="41" t="s">
        <v>1616</v>
      </c>
      <c r="H520" s="41" t="s">
        <v>838</v>
      </c>
      <c r="I520" s="42">
        <f>19*1.054</f>
        <v>20.026</v>
      </c>
      <c r="J520" s="116">
        <f t="shared" ref="J520:O520" si="70">19*1.054</f>
        <v>20.026</v>
      </c>
      <c r="K520" s="116">
        <f t="shared" si="70"/>
        <v>20.026</v>
      </c>
      <c r="L520" s="116">
        <f t="shared" si="70"/>
        <v>20.026</v>
      </c>
      <c r="M520" s="116">
        <f t="shared" si="70"/>
        <v>20.026</v>
      </c>
      <c r="N520" s="116">
        <f t="shared" si="70"/>
        <v>20.026</v>
      </c>
      <c r="O520" s="116">
        <f t="shared" si="70"/>
        <v>20.026</v>
      </c>
      <c r="P520" s="44">
        <v>0</v>
      </c>
      <c r="Q520" s="45">
        <v>1.35</v>
      </c>
      <c r="R520" s="43">
        <v>1.35</v>
      </c>
      <c r="S520" s="43">
        <v>1.35</v>
      </c>
      <c r="T520" s="43">
        <v>1.35</v>
      </c>
      <c r="U520" s="43">
        <v>1.35</v>
      </c>
      <c r="V520" s="43">
        <v>1.35</v>
      </c>
      <c r="W520" s="43">
        <v>1.35</v>
      </c>
      <c r="X520" s="45">
        <v>0</v>
      </c>
      <c r="Y520" s="43">
        <v>0</v>
      </c>
      <c r="Z520" s="43">
        <v>0</v>
      </c>
      <c r="AA520" s="43">
        <v>0</v>
      </c>
      <c r="AB520" s="43"/>
      <c r="AC520" s="43">
        <v>0</v>
      </c>
      <c r="AD520" s="43">
        <v>0</v>
      </c>
      <c r="AE520" s="44">
        <f>[3]Parameters!$B$38</f>
        <v>0.05</v>
      </c>
      <c r="AF520" s="44">
        <v>0</v>
      </c>
      <c r="AG520" s="44">
        <v>20</v>
      </c>
      <c r="AH520" s="44">
        <v>20</v>
      </c>
      <c r="AI520" s="46">
        <v>1</v>
      </c>
      <c r="AJ520" s="46" t="s">
        <v>839</v>
      </c>
      <c r="AK520" s="46" t="s">
        <v>907</v>
      </c>
      <c r="AL520" s="46"/>
      <c r="AM520" s="47"/>
      <c r="AN520" s="47"/>
      <c r="AO520" s="47"/>
      <c r="AP520" s="47"/>
      <c r="AQ520" s="47"/>
      <c r="AR520" s="47"/>
      <c r="AS520" s="48"/>
      <c r="AT520" s="48"/>
      <c r="AU520" s="48"/>
      <c r="AV520" s="49"/>
      <c r="AW520" s="49"/>
      <c r="AX520" s="49"/>
      <c r="AY520" s="50" t="s">
        <v>841</v>
      </c>
      <c r="AZ520" s="50"/>
      <c r="BA520" s="50"/>
      <c r="BB520" s="51"/>
      <c r="BC520" s="51"/>
      <c r="BD520" s="51"/>
      <c r="BE520" s="51"/>
      <c r="BF520" s="51"/>
      <c r="BG520" s="51"/>
      <c r="BH520" s="52"/>
      <c r="BI520" s="52"/>
      <c r="BJ520" s="52"/>
      <c r="BK520" s="52"/>
      <c r="BL520" s="53"/>
      <c r="BM520" s="54"/>
      <c r="BN520" s="55">
        <v>0</v>
      </c>
      <c r="BO520" s="44"/>
      <c r="BP520" s="44"/>
      <c r="BQ520" s="44"/>
      <c r="BR520" s="44"/>
      <c r="BS520" s="44"/>
      <c r="BT520" s="44"/>
      <c r="BU520" s="56">
        <f t="shared" si="63"/>
        <v>0</v>
      </c>
      <c r="BV520" s="50"/>
      <c r="BW520" s="50"/>
      <c r="BX520" s="50"/>
      <c r="BY520" s="50"/>
      <c r="BZ520" s="50"/>
      <c r="CA520" s="50"/>
      <c r="CB520" s="57">
        <v>200</v>
      </c>
      <c r="CC520" s="58">
        <v>200</v>
      </c>
      <c r="CD520" s="58">
        <v>200</v>
      </c>
      <c r="CE520" s="58">
        <v>200</v>
      </c>
      <c r="CF520" s="58">
        <v>200</v>
      </c>
      <c r="CG520" s="58">
        <v>200</v>
      </c>
      <c r="CH520" s="58">
        <v>200</v>
      </c>
      <c r="CI520" s="56"/>
      <c r="CJ520" s="59"/>
      <c r="CK520" s="59"/>
      <c r="CL520" s="59"/>
      <c r="CM520" s="59"/>
      <c r="CN520" s="59"/>
      <c r="CO520" s="59"/>
      <c r="CP520" s="60"/>
      <c r="CQ520" s="61"/>
      <c r="CR520" s="61"/>
      <c r="CS520" s="61"/>
      <c r="CT520" s="61"/>
      <c r="CU520" s="61"/>
      <c r="CV520" s="61"/>
      <c r="CW520" s="62"/>
      <c r="CX520" s="63"/>
      <c r="CY520" s="63"/>
      <c r="CZ520" s="63"/>
      <c r="DA520" s="63"/>
      <c r="DB520" s="63"/>
      <c r="DC520" s="63"/>
      <c r="DD520" s="64"/>
      <c r="DE520" s="65"/>
      <c r="DF520" s="65"/>
      <c r="DG520" s="65"/>
      <c r="DH520" s="65"/>
      <c r="DI520" s="65"/>
      <c r="DJ520" s="65"/>
      <c r="DK520" s="66" t="s">
        <v>1617</v>
      </c>
      <c r="DL520" s="62">
        <v>200</v>
      </c>
      <c r="DM520" s="67">
        <v>200</v>
      </c>
      <c r="DN520" s="67">
        <v>200</v>
      </c>
      <c r="DO520" s="67">
        <v>200</v>
      </c>
      <c r="DP520" s="67">
        <v>200</v>
      </c>
      <c r="DQ520" s="67">
        <v>200</v>
      </c>
      <c r="DR520" s="67">
        <v>200</v>
      </c>
      <c r="DS520" s="68"/>
    </row>
    <row r="521" spans="1:123" x14ac:dyDescent="0.3">
      <c r="A521" s="69" t="s">
        <v>542</v>
      </c>
      <c r="B521" s="69" t="s">
        <v>901</v>
      </c>
      <c r="C521" s="69" t="s">
        <v>1222</v>
      </c>
      <c r="D521" s="69" t="s">
        <v>1614</v>
      </c>
      <c r="E521" s="69" t="s">
        <v>1529</v>
      </c>
      <c r="F521" s="69" t="s">
        <v>1615</v>
      </c>
      <c r="G521" s="70" t="s">
        <v>1618</v>
      </c>
      <c r="H521" s="70" t="s">
        <v>838</v>
      </c>
      <c r="I521" s="42">
        <f>22.4*1.054</f>
        <v>23.6096</v>
      </c>
      <c r="J521" s="116">
        <f t="shared" ref="J521:O521" si="71">22.4*1.054</f>
        <v>23.6096</v>
      </c>
      <c r="K521" s="116">
        <f t="shared" si="71"/>
        <v>23.6096</v>
      </c>
      <c r="L521" s="116">
        <f t="shared" si="71"/>
        <v>23.6096</v>
      </c>
      <c r="M521" s="116">
        <f t="shared" si="71"/>
        <v>23.6096</v>
      </c>
      <c r="N521" s="116">
        <f t="shared" si="71"/>
        <v>23.6096</v>
      </c>
      <c r="O521" s="116">
        <f t="shared" si="71"/>
        <v>23.6096</v>
      </c>
      <c r="P521" s="72">
        <v>0</v>
      </c>
      <c r="Q521" s="45">
        <v>3.61</v>
      </c>
      <c r="R521" s="71">
        <v>3.61</v>
      </c>
      <c r="S521" s="71">
        <v>3.61</v>
      </c>
      <c r="T521" s="71">
        <v>3.61</v>
      </c>
      <c r="U521" s="71">
        <v>3.61</v>
      </c>
      <c r="V521" s="71">
        <v>3.61</v>
      </c>
      <c r="W521" s="71">
        <v>3.61</v>
      </c>
      <c r="X521" s="45">
        <v>0</v>
      </c>
      <c r="Y521" s="71">
        <v>0</v>
      </c>
      <c r="Z521" s="71">
        <v>0</v>
      </c>
      <c r="AA521" s="71">
        <v>0</v>
      </c>
      <c r="AB521" s="71">
        <v>0</v>
      </c>
      <c r="AC521" s="71">
        <v>0</v>
      </c>
      <c r="AD521" s="71">
        <v>0</v>
      </c>
      <c r="AE521" s="44">
        <f>[3]Parameters!$B$38</f>
        <v>0.05</v>
      </c>
      <c r="AF521" s="72">
        <v>0</v>
      </c>
      <c r="AG521" s="72">
        <v>20</v>
      </c>
      <c r="AH521" s="72">
        <v>20</v>
      </c>
      <c r="AI521" s="73">
        <v>1</v>
      </c>
      <c r="AJ521" s="73" t="s">
        <v>839</v>
      </c>
      <c r="AK521" s="73" t="s">
        <v>907</v>
      </c>
      <c r="AL521" s="73"/>
      <c r="AM521" s="74"/>
      <c r="AN521" s="74"/>
      <c r="AO521" s="74"/>
      <c r="AP521" s="74"/>
      <c r="AQ521" s="74"/>
      <c r="AR521" s="74"/>
      <c r="AS521" s="75"/>
      <c r="AT521" s="75"/>
      <c r="AU521" s="75"/>
      <c r="AV521" s="76"/>
      <c r="AW521" s="76"/>
      <c r="AX521" s="76"/>
      <c r="AY521" s="77" t="s">
        <v>841</v>
      </c>
      <c r="AZ521" s="77"/>
      <c r="BA521" s="77"/>
      <c r="BB521" s="77"/>
      <c r="BC521" s="77"/>
      <c r="BD521" s="77"/>
      <c r="BE521" s="77"/>
      <c r="BF521" s="77"/>
      <c r="BG521" s="77"/>
      <c r="BH521" s="78"/>
      <c r="BI521" s="78"/>
      <c r="BJ521" s="78"/>
      <c r="BK521" s="78"/>
      <c r="BL521" s="79"/>
      <c r="BM521" s="80"/>
      <c r="BN521" s="81">
        <v>0</v>
      </c>
      <c r="BO521" s="72"/>
      <c r="BP521" s="72"/>
      <c r="BQ521" s="72"/>
      <c r="BR521" s="72"/>
      <c r="BS521" s="72"/>
      <c r="BT521" s="72"/>
      <c r="BU521" s="56">
        <f t="shared" si="63"/>
        <v>0</v>
      </c>
      <c r="BV521" s="77"/>
      <c r="BW521" s="77"/>
      <c r="BX521" s="77"/>
      <c r="BY521" s="77"/>
      <c r="BZ521" s="77"/>
      <c r="CA521" s="77"/>
      <c r="CB521" s="57"/>
      <c r="CC521" s="82">
        <v>50</v>
      </c>
      <c r="CD521" s="82">
        <v>100</v>
      </c>
      <c r="CE521" s="82">
        <v>200</v>
      </c>
      <c r="CF521" s="82">
        <v>200</v>
      </c>
      <c r="CG521" s="82">
        <v>200</v>
      </c>
      <c r="CH521" s="82">
        <v>200</v>
      </c>
      <c r="CI521" s="56"/>
      <c r="CJ521" s="83"/>
      <c r="CK521" s="83"/>
      <c r="CL521" s="83"/>
      <c r="CM521" s="83"/>
      <c r="CN521" s="83"/>
      <c r="CO521" s="83"/>
      <c r="CP521" s="60"/>
      <c r="CQ521" s="84"/>
      <c r="CR521" s="84"/>
      <c r="CS521" s="84"/>
      <c r="CT521" s="84"/>
      <c r="CU521" s="84"/>
      <c r="CV521" s="84"/>
      <c r="CW521" s="62"/>
      <c r="CX521" s="85"/>
      <c r="CY521" s="85"/>
      <c r="CZ521" s="85"/>
      <c r="DA521" s="85"/>
      <c r="DB521" s="85"/>
      <c r="DC521" s="85"/>
      <c r="DD521" s="64"/>
      <c r="DE521" s="86"/>
      <c r="DF521" s="86"/>
      <c r="DG521" s="86"/>
      <c r="DH521" s="86"/>
      <c r="DI521" s="86"/>
      <c r="DJ521" s="86"/>
      <c r="DK521" s="87" t="s">
        <v>1617</v>
      </c>
      <c r="DL521" s="62">
        <v>200</v>
      </c>
      <c r="DM521" s="88">
        <v>200</v>
      </c>
      <c r="DN521" s="88">
        <v>200</v>
      </c>
      <c r="DO521" s="88">
        <v>200</v>
      </c>
      <c r="DP521" s="88">
        <v>200</v>
      </c>
      <c r="DQ521" s="88">
        <v>200</v>
      </c>
      <c r="DR521" s="88">
        <v>200</v>
      </c>
      <c r="DS521" s="68"/>
    </row>
    <row r="522" spans="1:123" x14ac:dyDescent="0.3">
      <c r="A522" s="40" t="s">
        <v>543</v>
      </c>
      <c r="B522" s="40" t="s">
        <v>901</v>
      </c>
      <c r="C522" s="40" t="s">
        <v>1222</v>
      </c>
      <c r="D522" s="40" t="s">
        <v>1614</v>
      </c>
      <c r="E522" s="40" t="s">
        <v>1619</v>
      </c>
      <c r="F522" s="40" t="s">
        <v>1615</v>
      </c>
      <c r="G522" s="41" t="s">
        <v>1620</v>
      </c>
      <c r="H522" s="41" t="s">
        <v>838</v>
      </c>
      <c r="I522" s="42">
        <v>135</v>
      </c>
      <c r="J522" s="43">
        <v>135</v>
      </c>
      <c r="K522" s="43">
        <v>135</v>
      </c>
      <c r="L522" s="43">
        <v>130</v>
      </c>
      <c r="M522" s="43">
        <v>120</v>
      </c>
      <c r="N522" s="43">
        <v>110</v>
      </c>
      <c r="O522" s="43">
        <v>100</v>
      </c>
      <c r="P522" s="44">
        <v>0</v>
      </c>
      <c r="Q522" s="45">
        <v>8</v>
      </c>
      <c r="R522" s="43">
        <v>8</v>
      </c>
      <c r="S522" s="43">
        <v>8</v>
      </c>
      <c r="T522" s="43">
        <v>8</v>
      </c>
      <c r="U522" s="43">
        <v>8</v>
      </c>
      <c r="V522" s="43">
        <v>8</v>
      </c>
      <c r="W522" s="43">
        <v>8</v>
      </c>
      <c r="X522" s="45"/>
      <c r="Y522" s="43"/>
      <c r="Z522" s="43"/>
      <c r="AA522" s="43"/>
      <c r="AB522" s="43"/>
      <c r="AC522" s="43"/>
      <c r="AD522" s="43"/>
      <c r="AE522" s="44">
        <f>[3]Parameters!$B$38</f>
        <v>0.05</v>
      </c>
      <c r="AF522" s="44">
        <v>0</v>
      </c>
      <c r="AG522" s="44">
        <v>60</v>
      </c>
      <c r="AH522" s="44">
        <v>60</v>
      </c>
      <c r="AI522" s="46">
        <v>1</v>
      </c>
      <c r="AJ522" s="46" t="s">
        <v>839</v>
      </c>
      <c r="AK522" s="46" t="s">
        <v>907</v>
      </c>
      <c r="AL522" s="46"/>
      <c r="AM522" s="47"/>
      <c r="AN522" s="47"/>
      <c r="AO522" s="47"/>
      <c r="AP522" s="47"/>
      <c r="AQ522" s="47"/>
      <c r="AR522" s="47"/>
      <c r="AS522" s="48"/>
      <c r="AT522" s="48"/>
      <c r="AU522" s="48"/>
      <c r="AV522" s="49"/>
      <c r="AW522" s="49"/>
      <c r="AX522" s="49"/>
      <c r="AY522" s="50" t="s">
        <v>841</v>
      </c>
      <c r="AZ522" s="50"/>
      <c r="BA522" s="50"/>
      <c r="BB522" s="51"/>
      <c r="BC522" s="51"/>
      <c r="BD522" s="51"/>
      <c r="BE522" s="51"/>
      <c r="BF522" s="51"/>
      <c r="BG522" s="51"/>
      <c r="BH522" s="52"/>
      <c r="BI522" s="52"/>
      <c r="BJ522" s="52"/>
      <c r="BK522" s="52"/>
      <c r="BL522" s="53"/>
      <c r="BM522" s="54"/>
      <c r="BN522" s="55">
        <v>0</v>
      </c>
      <c r="BO522" s="44"/>
      <c r="BP522" s="44"/>
      <c r="BQ522" s="44"/>
      <c r="BR522" s="44"/>
      <c r="BS522" s="44"/>
      <c r="BT522" s="44"/>
      <c r="BU522" s="56">
        <f t="shared" si="63"/>
        <v>0</v>
      </c>
      <c r="BV522" s="50"/>
      <c r="BW522" s="50"/>
      <c r="BX522" s="50"/>
      <c r="BY522" s="50"/>
      <c r="BZ522" s="50"/>
      <c r="CA522" s="50"/>
      <c r="CB522" s="57"/>
      <c r="CC522" s="58"/>
      <c r="CD522" s="58"/>
      <c r="CE522" s="58"/>
      <c r="CF522" s="58"/>
      <c r="CG522" s="58"/>
      <c r="CH522" s="58"/>
      <c r="CI522" s="56"/>
      <c r="CJ522" s="59"/>
      <c r="CK522" s="59"/>
      <c r="CL522" s="59"/>
      <c r="CM522" s="59"/>
      <c r="CN522" s="59"/>
      <c r="CO522" s="59"/>
      <c r="CP522" s="60"/>
      <c r="CQ522" s="61"/>
      <c r="CR522" s="61"/>
      <c r="CS522" s="61"/>
      <c r="CT522" s="61"/>
      <c r="CU522" s="61"/>
      <c r="CV522" s="61"/>
      <c r="CW522" s="62"/>
      <c r="CX522" s="63"/>
      <c r="CY522" s="63"/>
      <c r="CZ522" s="63"/>
      <c r="DA522" s="63"/>
      <c r="DB522" s="63"/>
      <c r="DC522" s="63"/>
      <c r="DD522" s="64"/>
      <c r="DE522" s="65"/>
      <c r="DF522" s="65"/>
      <c r="DG522" s="65"/>
      <c r="DH522" s="65"/>
      <c r="DI522" s="65"/>
      <c r="DJ522" s="65"/>
      <c r="DK522" s="66" t="s">
        <v>1621</v>
      </c>
      <c r="DL522" s="62"/>
      <c r="DM522" s="67"/>
      <c r="DN522" s="67"/>
      <c r="DO522" s="67"/>
      <c r="DP522" s="67"/>
      <c r="DQ522" s="67"/>
      <c r="DR522" s="67"/>
      <c r="DS522" s="68"/>
    </row>
    <row r="523" spans="1:123" x14ac:dyDescent="0.3">
      <c r="A523" s="69" t="s">
        <v>544</v>
      </c>
      <c r="B523" s="69" t="s">
        <v>901</v>
      </c>
      <c r="C523" s="69" t="s">
        <v>1222</v>
      </c>
      <c r="D523" s="69" t="s">
        <v>1614</v>
      </c>
      <c r="E523" s="69" t="s">
        <v>1564</v>
      </c>
      <c r="F523" s="69" t="s">
        <v>1615</v>
      </c>
      <c r="G523" s="207" t="s">
        <v>1622</v>
      </c>
      <c r="H523" s="70" t="s">
        <v>1623</v>
      </c>
      <c r="I523" s="42">
        <v>2630</v>
      </c>
      <c r="J523" s="116">
        <f>ROUND($I$523+($O$523-$I$523)/($O$4-$I$4)*($J$4-$I$4),2)</f>
        <v>2460.9299999999998</v>
      </c>
      <c r="K523" s="116">
        <f>ROUND($I$523+($O$523-$I$523)/($O$4-$I$4)*($K$4-$I$4),2)</f>
        <v>2179.14</v>
      </c>
      <c r="L523" s="116">
        <f>ROUND($I$523+($O$523-$I$523)/($O$4-$I$4)*($L$4-$I$4),2)</f>
        <v>1897.36</v>
      </c>
      <c r="M523" s="116">
        <f>ROUND($I$523+($O$523-$I$523)/($O$4-$I$4)*($M$4-$I$4),2)</f>
        <v>1615.57</v>
      </c>
      <c r="N523" s="116">
        <f>ROUND($I$523+($O$523-$I$523)/($O$4-$I$4)*($N$4-$I$4),2)</f>
        <v>1333.79</v>
      </c>
      <c r="O523" s="116">
        <f>0.4*I523</f>
        <v>1052</v>
      </c>
      <c r="P523" s="72">
        <v>0</v>
      </c>
      <c r="Q523" s="45">
        <f t="shared" ref="Q523:W523" si="72">I523*0.05</f>
        <v>131.5</v>
      </c>
      <c r="R523" s="99">
        <f t="shared" si="72"/>
        <v>123.04649999999999</v>
      </c>
      <c r="S523" s="99">
        <f t="shared" si="72"/>
        <v>108.95699999999999</v>
      </c>
      <c r="T523" s="99">
        <f t="shared" si="72"/>
        <v>94.867999999999995</v>
      </c>
      <c r="U523" s="99">
        <f t="shared" si="72"/>
        <v>80.778500000000008</v>
      </c>
      <c r="V523" s="99">
        <f t="shared" si="72"/>
        <v>66.689499999999995</v>
      </c>
      <c r="W523" s="99">
        <f t="shared" si="72"/>
        <v>52.6</v>
      </c>
      <c r="X523" s="45">
        <f>0.23*I523/(0.0036*70000)</f>
        <v>2.4003968253968253</v>
      </c>
      <c r="Y523" s="99">
        <f>0.23*J523/(0.0036*80000)</f>
        <v>1.9653260416666667</v>
      </c>
      <c r="Z523" s="99">
        <f>0.23*K523/(0.0036*92000)</f>
        <v>1.5132916666666667</v>
      </c>
      <c r="AA523" s="99">
        <f>0.23*L523/(0.0036*94500)</f>
        <v>1.28275367430923</v>
      </c>
      <c r="AB523" s="99">
        <f>0.23*M523/(0.0036*94500)</f>
        <v>1.0922430922986479</v>
      </c>
      <c r="AC523" s="99">
        <f>0.23*N523/(0.0036*101500)</f>
        <v>0.83955035577449377</v>
      </c>
      <c r="AD523" s="99">
        <f>0.23*O523/(0.0036*101500)</f>
        <v>0.6621784345922278</v>
      </c>
      <c r="AE523" s="44">
        <f>[3]Parameters!$B$38</f>
        <v>0.05</v>
      </c>
      <c r="AF523" s="72">
        <v>0</v>
      </c>
      <c r="AG523" s="72">
        <v>20</v>
      </c>
      <c r="AH523" s="72">
        <v>20</v>
      </c>
      <c r="AI523" s="73">
        <v>31.536000000000001</v>
      </c>
      <c r="AJ523" s="73" t="s">
        <v>918</v>
      </c>
      <c r="AK523" s="73" t="s">
        <v>907</v>
      </c>
      <c r="AL523" s="73"/>
      <c r="AM523" s="74"/>
      <c r="AN523" s="74"/>
      <c r="AO523" s="74"/>
      <c r="AP523" s="74"/>
      <c r="AQ523" s="74"/>
      <c r="AR523" s="74"/>
      <c r="AS523" s="75">
        <v>1.75E-4</v>
      </c>
      <c r="AT523" s="103">
        <v>0.75</v>
      </c>
      <c r="AU523" s="75" t="s">
        <v>919</v>
      </c>
      <c r="AV523" s="76"/>
      <c r="AW523" s="76"/>
      <c r="AX523" s="76"/>
      <c r="AY523" s="77" t="s">
        <v>841</v>
      </c>
      <c r="AZ523" s="77"/>
      <c r="BA523" s="77"/>
      <c r="BB523" s="77"/>
      <c r="BC523" s="77"/>
      <c r="BD523" s="77"/>
      <c r="BE523" s="77"/>
      <c r="BF523" s="77"/>
      <c r="BG523" s="77"/>
      <c r="BH523" s="78"/>
      <c r="BI523" s="78"/>
      <c r="BJ523" s="78"/>
      <c r="BK523" s="78"/>
      <c r="BL523" s="79"/>
      <c r="BM523" s="80">
        <v>5</v>
      </c>
      <c r="BN523" s="81">
        <v>0</v>
      </c>
      <c r="BO523" s="72"/>
      <c r="BP523" s="72"/>
      <c r="BQ523" s="72"/>
      <c r="BR523" s="72"/>
      <c r="BS523" s="72"/>
      <c r="BT523" s="72"/>
      <c r="BU523" s="56">
        <f t="shared" si="63"/>
        <v>0</v>
      </c>
      <c r="BV523" s="77"/>
      <c r="BW523" s="77"/>
      <c r="BX523" s="77"/>
      <c r="BY523" s="77"/>
      <c r="BZ523" s="77"/>
      <c r="CA523" s="77"/>
      <c r="CB523" s="57">
        <v>0</v>
      </c>
      <c r="CC523" s="82">
        <v>1000</v>
      </c>
      <c r="CD523" s="82">
        <v>1000</v>
      </c>
      <c r="CE523" s="82">
        <v>1000</v>
      </c>
      <c r="CF523" s="82">
        <v>1000</v>
      </c>
      <c r="CG523" s="82">
        <v>1000</v>
      </c>
      <c r="CH523" s="82">
        <v>1000</v>
      </c>
      <c r="CI523" s="56"/>
      <c r="CJ523" s="83"/>
      <c r="CK523" s="83"/>
      <c r="CL523" s="83"/>
      <c r="CM523" s="83"/>
      <c r="CN523" s="83"/>
      <c r="CO523" s="83"/>
      <c r="CP523" s="60"/>
      <c r="CQ523" s="84"/>
      <c r="CR523" s="84"/>
      <c r="CS523" s="84"/>
      <c r="CT523" s="84"/>
      <c r="CU523" s="84"/>
      <c r="CV523" s="84"/>
      <c r="CW523" s="62"/>
      <c r="CX523" s="85"/>
      <c r="CY523" s="85"/>
      <c r="CZ523" s="85"/>
      <c r="DA523" s="85"/>
      <c r="DB523" s="85"/>
      <c r="DC523" s="85"/>
      <c r="DD523" s="64"/>
      <c r="DE523" s="86"/>
      <c r="DF523" s="86"/>
      <c r="DG523" s="86"/>
      <c r="DH523" s="86"/>
      <c r="DI523" s="86"/>
      <c r="DJ523" s="86"/>
      <c r="DK523" s="111" t="s">
        <v>1624</v>
      </c>
      <c r="DL523" s="62">
        <v>1000</v>
      </c>
      <c r="DM523" s="88">
        <v>1000</v>
      </c>
      <c r="DN523" s="88">
        <v>1000</v>
      </c>
      <c r="DO523" s="88">
        <v>1000</v>
      </c>
      <c r="DP523" s="88">
        <v>1000</v>
      </c>
      <c r="DQ523" s="88">
        <v>1000</v>
      </c>
      <c r="DR523" s="88">
        <v>1000</v>
      </c>
      <c r="DS523" s="68"/>
    </row>
    <row r="524" spans="1:123" x14ac:dyDescent="0.3">
      <c r="A524" s="40" t="s">
        <v>545</v>
      </c>
      <c r="B524" s="40" t="s">
        <v>901</v>
      </c>
      <c r="C524" s="40" t="s">
        <v>1222</v>
      </c>
      <c r="D524" s="40" t="s">
        <v>1614</v>
      </c>
      <c r="E524" s="40" t="s">
        <v>1564</v>
      </c>
      <c r="F524" s="40" t="s">
        <v>1615</v>
      </c>
      <c r="G524" s="207" t="s">
        <v>1625</v>
      </c>
      <c r="H524" s="41" t="s">
        <v>1623</v>
      </c>
      <c r="I524" s="42">
        <v>3050</v>
      </c>
      <c r="J524" s="116">
        <f>ROUND($I$524+($O$524-$I$524)/($O$4-$I$4)*($J$4-$I$4),2)</f>
        <v>2853.93</v>
      </c>
      <c r="K524" s="116">
        <f>ROUND($I$524+($O$524-$I$524)/($O$4-$I$4)*($K$4-$I$4),2)</f>
        <v>2527.14</v>
      </c>
      <c r="L524" s="116">
        <f>ROUND($I$524+($O$524-$I$524)/($O$4-$I$4)*($L$4-$I$4),2)</f>
        <v>2200.36</v>
      </c>
      <c r="M524" s="116">
        <f>ROUND($I$524+($O$524-$I$524)/($O$4-$I$4)*($M$4-$I$4),2)</f>
        <v>1873.57</v>
      </c>
      <c r="N524" s="116">
        <f>ROUND($I$524+($O$524-$I$524)/($O$4-$I$4)*($N$4-$I$4),2)</f>
        <v>1546.79</v>
      </c>
      <c r="O524" s="116">
        <f>0.4*I524</f>
        <v>1220</v>
      </c>
      <c r="P524" s="44">
        <v>0</v>
      </c>
      <c r="Q524" s="45">
        <f t="shared" ref="Q524:W524" si="73">I524*0.02</f>
        <v>61</v>
      </c>
      <c r="R524" s="99">
        <f t="shared" si="73"/>
        <v>57.078599999999994</v>
      </c>
      <c r="S524" s="99">
        <f t="shared" si="73"/>
        <v>50.5428</v>
      </c>
      <c r="T524" s="99">
        <f t="shared" si="73"/>
        <v>44.007200000000005</v>
      </c>
      <c r="U524" s="99">
        <f t="shared" si="73"/>
        <v>37.471400000000003</v>
      </c>
      <c r="V524" s="99">
        <f t="shared" si="73"/>
        <v>30.9358</v>
      </c>
      <c r="W524" s="99">
        <f t="shared" si="73"/>
        <v>24.400000000000002</v>
      </c>
      <c r="X524" s="45">
        <f>0.37*I524/(0.0036*55000)</f>
        <v>5.6994949494949498</v>
      </c>
      <c r="Y524" s="99">
        <f>0.37*J524/(0.0036*65500)</f>
        <v>4.4781768447837154</v>
      </c>
      <c r="Z524" s="99">
        <f>0.37*K524/(0.0036*77500)</f>
        <v>3.3514043010752688</v>
      </c>
      <c r="AA524" s="99">
        <f>0.37*L524/(0.0036*77500)</f>
        <v>2.9180401433691756</v>
      </c>
      <c r="AB524" s="99">
        <f>0.37*M524/(0.0036*90000)</f>
        <v>2.1395706790123454</v>
      </c>
      <c r="AC524" s="99">
        <f>0.37*N524/(0.0036*90000)</f>
        <v>1.7663959876543207</v>
      </c>
      <c r="AD524" s="99">
        <f>0.37*O524/(0.0036*105000)</f>
        <v>1.1941798941798942</v>
      </c>
      <c r="AE524" s="44">
        <f>[3]Parameters!$B$38</f>
        <v>0.05</v>
      </c>
      <c r="AF524" s="44">
        <v>0</v>
      </c>
      <c r="AG524" s="44">
        <v>20</v>
      </c>
      <c r="AH524" s="44">
        <v>20</v>
      </c>
      <c r="AI524" s="46">
        <v>31.536000000000001</v>
      </c>
      <c r="AJ524" s="46" t="s">
        <v>918</v>
      </c>
      <c r="AK524" s="46" t="s">
        <v>907</v>
      </c>
      <c r="AL524" s="46"/>
      <c r="AM524" s="47"/>
      <c r="AN524" s="47"/>
      <c r="AO524" s="47"/>
      <c r="AP524" s="47"/>
      <c r="AQ524" s="47"/>
      <c r="AR524" s="47"/>
      <c r="AS524" s="48">
        <v>1.6799999999999999E-4</v>
      </c>
      <c r="AT524" s="103">
        <v>0.9</v>
      </c>
      <c r="AU524" s="48" t="s">
        <v>919</v>
      </c>
      <c r="AV524" s="49"/>
      <c r="AW524" s="49"/>
      <c r="AX524" s="49"/>
      <c r="AY524" s="50" t="s">
        <v>841</v>
      </c>
      <c r="AZ524" s="50"/>
      <c r="BA524" s="50"/>
      <c r="BB524" s="51"/>
      <c r="BC524" s="51"/>
      <c r="BD524" s="51"/>
      <c r="BE524" s="51"/>
      <c r="BF524" s="51"/>
      <c r="BG524" s="51"/>
      <c r="BH524" s="52"/>
      <c r="BI524" s="52"/>
      <c r="BJ524" s="52"/>
      <c r="BK524" s="52"/>
      <c r="BL524" s="53"/>
      <c r="BM524" s="54">
        <v>5</v>
      </c>
      <c r="BN524" s="55">
        <v>0</v>
      </c>
      <c r="BO524" s="44"/>
      <c r="BP524" s="44"/>
      <c r="BQ524" s="44"/>
      <c r="BR524" s="44"/>
      <c r="BS524" s="44"/>
      <c r="BT524" s="44"/>
      <c r="BU524" s="56">
        <f t="shared" si="63"/>
        <v>0</v>
      </c>
      <c r="BV524" s="50"/>
      <c r="BW524" s="50"/>
      <c r="BX524" s="50"/>
      <c r="BY524" s="50"/>
      <c r="BZ524" s="50"/>
      <c r="CA524" s="50"/>
      <c r="CB524" s="57">
        <v>0</v>
      </c>
      <c r="CC524" s="58">
        <v>1000</v>
      </c>
      <c r="CD524" s="58">
        <v>1000</v>
      </c>
      <c r="CE524" s="58">
        <v>1000</v>
      </c>
      <c r="CF524" s="58">
        <v>1000</v>
      </c>
      <c r="CG524" s="58">
        <v>1000</v>
      </c>
      <c r="CH524" s="58">
        <v>1000</v>
      </c>
      <c r="CI524" s="56"/>
      <c r="CJ524" s="59"/>
      <c r="CK524" s="59"/>
      <c r="CL524" s="59"/>
      <c r="CM524" s="59"/>
      <c r="CN524" s="59"/>
      <c r="CO524" s="59"/>
      <c r="CP524" s="60"/>
      <c r="CQ524" s="61"/>
      <c r="CR524" s="61"/>
      <c r="CS524" s="61"/>
      <c r="CT524" s="61"/>
      <c r="CU524" s="61"/>
      <c r="CV524" s="61"/>
      <c r="CW524" s="62"/>
      <c r="CX524" s="63"/>
      <c r="CY524" s="63"/>
      <c r="CZ524" s="63"/>
      <c r="DA524" s="63"/>
      <c r="DB524" s="63"/>
      <c r="DC524" s="63"/>
      <c r="DD524" s="64"/>
      <c r="DE524" s="65"/>
      <c r="DF524" s="65"/>
      <c r="DG524" s="65"/>
      <c r="DH524" s="65"/>
      <c r="DI524" s="65"/>
      <c r="DJ524" s="65"/>
      <c r="DK524" s="111" t="s">
        <v>1626</v>
      </c>
      <c r="DL524" s="62">
        <v>1000</v>
      </c>
      <c r="DM524" s="67">
        <v>1000</v>
      </c>
      <c r="DN524" s="67">
        <v>1000</v>
      </c>
      <c r="DO524" s="67">
        <v>1000</v>
      </c>
      <c r="DP524" s="67">
        <v>1000</v>
      </c>
      <c r="DQ524" s="67">
        <v>1000</v>
      </c>
      <c r="DR524" s="67">
        <v>1000</v>
      </c>
      <c r="DS524" s="68"/>
    </row>
    <row r="525" spans="1:123" x14ac:dyDescent="0.3">
      <c r="A525" s="69" t="s">
        <v>546</v>
      </c>
      <c r="B525" s="69" t="s">
        <v>901</v>
      </c>
      <c r="C525" s="69" t="s">
        <v>1222</v>
      </c>
      <c r="D525" s="69" t="s">
        <v>1614</v>
      </c>
      <c r="E525" s="69" t="s">
        <v>1564</v>
      </c>
      <c r="F525" s="69" t="s">
        <v>1615</v>
      </c>
      <c r="G525" s="207" t="s">
        <v>1627</v>
      </c>
      <c r="H525" s="70" t="s">
        <v>1623</v>
      </c>
      <c r="I525" s="42">
        <v>5300</v>
      </c>
      <c r="J525" s="116">
        <f>ROUND($I$525+($O$525-$I$525)/($O$4-$I$4)*($J$4-$I$4),2)</f>
        <v>4959.29</v>
      </c>
      <c r="K525" s="116">
        <f>ROUND($I$525+($O$525-$I$525)/($O$4-$I$4)*($K$4-$I$4),2)</f>
        <v>4391.43</v>
      </c>
      <c r="L525" s="116">
        <f>ROUND($I$525+($O$525-$I$525)/($O$4-$I$4)*($L$4-$I$4),2)</f>
        <v>3823.57</v>
      </c>
      <c r="M525" s="116">
        <f>ROUND($I$525+($O$525-$I$525)/($O$4-$I$4)*($M$4-$I$4),2)</f>
        <v>3255.71</v>
      </c>
      <c r="N525" s="116">
        <f>ROUND($I$525+($O$525-$I$525)/($O$4-$I$4)*($N$4-$I$4),2)</f>
        <v>2687.86</v>
      </c>
      <c r="O525" s="116">
        <f>0.4*I525</f>
        <v>2120</v>
      </c>
      <c r="P525" s="72">
        <v>0</v>
      </c>
      <c r="Q525" s="45">
        <f t="shared" ref="Q525:W525" si="74">I525*0.12</f>
        <v>636</v>
      </c>
      <c r="R525" s="99">
        <f t="shared" si="74"/>
        <v>595.11479999999995</v>
      </c>
      <c r="S525" s="99">
        <f t="shared" si="74"/>
        <v>526.97159999999997</v>
      </c>
      <c r="T525" s="99">
        <f t="shared" si="74"/>
        <v>458.82839999999999</v>
      </c>
      <c r="U525" s="99">
        <f t="shared" si="74"/>
        <v>390.68520000000001</v>
      </c>
      <c r="V525" s="99">
        <f t="shared" si="74"/>
        <v>322.54320000000001</v>
      </c>
      <c r="W525" s="99">
        <f t="shared" si="74"/>
        <v>254.39999999999998</v>
      </c>
      <c r="X525" s="45">
        <f>0.68*I525/(0.0036*21250)</f>
        <v>47.111111111111114</v>
      </c>
      <c r="Y525" s="99">
        <f>0.68*J525/(0.0036*34500)</f>
        <v>27.152312399355882</v>
      </c>
      <c r="Z525" s="99">
        <f>0.68*K525/(0.0036*50000)</f>
        <v>16.58984666666667</v>
      </c>
      <c r="AA525" s="99">
        <f>0.68*L525/(0.0036*50000)</f>
        <v>14.44459777777778</v>
      </c>
      <c r="AB525" s="99">
        <f>0.68*M525/(0.0036*64500)</f>
        <v>9.5343789836347987</v>
      </c>
      <c r="AC525" s="99">
        <f>0.68*N525/(0.0036*64500)</f>
        <v>7.8714246339362628</v>
      </c>
      <c r="AD525" s="99">
        <f>0.68*O525/(0.0036*82500)</f>
        <v>4.8538720538720543</v>
      </c>
      <c r="AE525" s="44">
        <f>[3]Parameters!$B$38</f>
        <v>0.05</v>
      </c>
      <c r="AF525" s="72">
        <v>0</v>
      </c>
      <c r="AG525" s="72">
        <v>20</v>
      </c>
      <c r="AH525" s="72">
        <v>20</v>
      </c>
      <c r="AI525" s="73">
        <v>31.536000000000001</v>
      </c>
      <c r="AJ525" s="73" t="s">
        <v>918</v>
      </c>
      <c r="AK525" s="73" t="s">
        <v>907</v>
      </c>
      <c r="AL525" s="73"/>
      <c r="AM525" s="74"/>
      <c r="AN525" s="74"/>
      <c r="AO525" s="74"/>
      <c r="AP525" s="74"/>
      <c r="AQ525" s="74"/>
      <c r="AR525" s="74"/>
      <c r="AS525" s="75">
        <v>1.2E-4</v>
      </c>
      <c r="AT525" s="103">
        <v>0.9</v>
      </c>
      <c r="AU525" s="75" t="s">
        <v>919</v>
      </c>
      <c r="AV525" s="76"/>
      <c r="AW525" s="76"/>
      <c r="AX525" s="76"/>
      <c r="AY525" s="77" t="s">
        <v>841</v>
      </c>
      <c r="AZ525" s="77"/>
      <c r="BA525" s="77"/>
      <c r="BB525" s="77"/>
      <c r="BC525" s="77"/>
      <c r="BD525" s="77"/>
      <c r="BE525" s="77"/>
      <c r="BF525" s="77"/>
      <c r="BG525" s="77"/>
      <c r="BH525" s="78"/>
      <c r="BI525" s="78"/>
      <c r="BJ525" s="78"/>
      <c r="BK525" s="78"/>
      <c r="BL525" s="79"/>
      <c r="BM525" s="80">
        <v>5</v>
      </c>
      <c r="BN525" s="81">
        <v>0</v>
      </c>
      <c r="BO525" s="72"/>
      <c r="BP525" s="72"/>
      <c r="BQ525" s="72"/>
      <c r="BR525" s="72"/>
      <c r="BS525" s="72"/>
      <c r="BT525" s="72"/>
      <c r="BU525" s="56">
        <f t="shared" si="63"/>
        <v>0</v>
      </c>
      <c r="BV525" s="77"/>
      <c r="BW525" s="77"/>
      <c r="BX525" s="77"/>
      <c r="BY525" s="77"/>
      <c r="BZ525" s="77"/>
      <c r="CA525" s="77"/>
      <c r="CB525" s="57">
        <v>0</v>
      </c>
      <c r="CC525" s="90">
        <v>1000</v>
      </c>
      <c r="CD525" s="90">
        <v>1000</v>
      </c>
      <c r="CE525" s="90">
        <v>1000</v>
      </c>
      <c r="CF525" s="90">
        <v>1000</v>
      </c>
      <c r="CG525" s="90">
        <v>1000</v>
      </c>
      <c r="CH525" s="90">
        <v>1000</v>
      </c>
      <c r="CI525" s="56"/>
      <c r="CJ525" s="83"/>
      <c r="CK525" s="83"/>
      <c r="CL525" s="83"/>
      <c r="CM525" s="83"/>
      <c r="CN525" s="83"/>
      <c r="CO525" s="83"/>
      <c r="CP525" s="60"/>
      <c r="CQ525" s="84"/>
      <c r="CR525" s="84"/>
      <c r="CS525" s="84"/>
      <c r="CT525" s="84"/>
      <c r="CU525" s="84"/>
      <c r="CV525" s="84"/>
      <c r="CW525" s="62"/>
      <c r="CX525" s="85"/>
      <c r="CY525" s="85"/>
      <c r="CZ525" s="85"/>
      <c r="DA525" s="85"/>
      <c r="DB525" s="85"/>
      <c r="DC525" s="85"/>
      <c r="DD525" s="64"/>
      <c r="DE525" s="86"/>
      <c r="DF525" s="86"/>
      <c r="DG525" s="86"/>
      <c r="DH525" s="86"/>
      <c r="DI525" s="86"/>
      <c r="DJ525" s="86"/>
      <c r="DK525" s="111" t="s">
        <v>1628</v>
      </c>
      <c r="DL525" s="62">
        <v>1000</v>
      </c>
      <c r="DM525" s="88">
        <v>1000</v>
      </c>
      <c r="DN525" s="88">
        <v>1000</v>
      </c>
      <c r="DO525" s="88">
        <v>1000</v>
      </c>
      <c r="DP525" s="88">
        <v>1000</v>
      </c>
      <c r="DQ525" s="88">
        <v>1000</v>
      </c>
      <c r="DR525" s="88">
        <v>1000</v>
      </c>
      <c r="DS525" s="68"/>
    </row>
    <row r="526" spans="1:123" x14ac:dyDescent="0.3">
      <c r="A526" s="40" t="s">
        <v>547</v>
      </c>
      <c r="B526" s="40" t="s">
        <v>901</v>
      </c>
      <c r="C526" s="40" t="s">
        <v>1222</v>
      </c>
      <c r="D526" s="40" t="s">
        <v>1614</v>
      </c>
      <c r="E526" s="40" t="s">
        <v>1390</v>
      </c>
      <c r="F526" s="40" t="s">
        <v>1615</v>
      </c>
      <c r="G526" s="41" t="s">
        <v>1629</v>
      </c>
      <c r="H526" s="41" t="s">
        <v>1593</v>
      </c>
      <c r="I526" s="42">
        <v>3.6</v>
      </c>
      <c r="J526" s="43">
        <v>3.6</v>
      </c>
      <c r="K526" s="43">
        <v>3.6</v>
      </c>
      <c r="L526" s="43">
        <v>3.6</v>
      </c>
      <c r="M526" s="43">
        <v>3.6</v>
      </c>
      <c r="N526" s="43">
        <v>3.6</v>
      </c>
      <c r="O526" s="43">
        <v>3.6</v>
      </c>
      <c r="P526" s="44">
        <v>0</v>
      </c>
      <c r="Q526" s="45">
        <v>0.14000000000000001</v>
      </c>
      <c r="R526" s="43">
        <v>0.14000000000000001</v>
      </c>
      <c r="S526" s="43">
        <v>0.14000000000000001</v>
      </c>
      <c r="T526" s="43">
        <v>0.14000000000000001</v>
      </c>
      <c r="U526" s="43">
        <v>0.14000000000000001</v>
      </c>
      <c r="V526" s="43">
        <v>0.14000000000000001</v>
      </c>
      <c r="W526" s="43">
        <v>0.14000000000000001</v>
      </c>
      <c r="X526" s="45">
        <v>0</v>
      </c>
      <c r="Y526" s="43">
        <v>0</v>
      </c>
      <c r="Z526" s="43">
        <v>0</v>
      </c>
      <c r="AA526" s="43">
        <v>0</v>
      </c>
      <c r="AB526" s="43">
        <v>0</v>
      </c>
      <c r="AC526" s="43">
        <v>0</v>
      </c>
      <c r="AD526" s="43">
        <v>0</v>
      </c>
      <c r="AE526" s="44">
        <f>[3]Parameters!$B$38</f>
        <v>0.05</v>
      </c>
      <c r="AF526" s="44">
        <v>0</v>
      </c>
      <c r="AG526" s="44">
        <v>40</v>
      </c>
      <c r="AH526" s="44">
        <v>50</v>
      </c>
      <c r="AI526" s="46">
        <v>1.3140000000000001</v>
      </c>
      <c r="AJ526" s="46" t="s">
        <v>1603</v>
      </c>
      <c r="AK526" s="46" t="s">
        <v>907</v>
      </c>
      <c r="AL526" s="46"/>
      <c r="AM526" s="47"/>
      <c r="AN526" s="47"/>
      <c r="AO526" s="47"/>
      <c r="AP526" s="47"/>
      <c r="AQ526" s="47"/>
      <c r="AR526" s="47"/>
      <c r="AS526" s="48"/>
      <c r="AT526" s="48"/>
      <c r="AU526" s="48"/>
      <c r="AV526" s="49"/>
      <c r="AW526" s="49"/>
      <c r="AX526" s="49"/>
      <c r="AY526" s="50" t="s">
        <v>841</v>
      </c>
      <c r="AZ526" s="50"/>
      <c r="BA526" s="50"/>
      <c r="BB526" s="51"/>
      <c r="BC526" s="51"/>
      <c r="BD526" s="51"/>
      <c r="BE526" s="51"/>
      <c r="BF526" s="51"/>
      <c r="BG526" s="51"/>
      <c r="BH526" s="52" t="s">
        <v>1615</v>
      </c>
      <c r="BI526" s="52">
        <v>2.7000000000000001E-3</v>
      </c>
      <c r="BJ526" s="52">
        <v>4.4000000000000003E-3</v>
      </c>
      <c r="BK526" s="52">
        <v>12</v>
      </c>
      <c r="BL526" s="53"/>
      <c r="BM526" s="54"/>
      <c r="BN526" s="55">
        <v>0</v>
      </c>
      <c r="BO526" s="44"/>
      <c r="BP526" s="44"/>
      <c r="BQ526" s="44"/>
      <c r="BR526" s="44"/>
      <c r="BS526" s="44"/>
      <c r="BT526" s="44"/>
      <c r="BU526" s="56">
        <f t="shared" si="63"/>
        <v>0</v>
      </c>
      <c r="BV526" s="50"/>
      <c r="BW526" s="50"/>
      <c r="BX526" s="50"/>
      <c r="BY526" s="50"/>
      <c r="BZ526" s="50"/>
      <c r="CA526" s="50"/>
      <c r="CB526" s="57">
        <v>100</v>
      </c>
      <c r="CC526" s="58">
        <v>100</v>
      </c>
      <c r="CD526" s="58">
        <v>100</v>
      </c>
      <c r="CE526" s="58">
        <v>1000</v>
      </c>
      <c r="CF526" s="58">
        <v>1000</v>
      </c>
      <c r="CG526" s="58">
        <v>1000</v>
      </c>
      <c r="CH526" s="58">
        <v>1000</v>
      </c>
      <c r="CI526" s="56"/>
      <c r="CJ526" s="59"/>
      <c r="CK526" s="59"/>
      <c r="CL526" s="59"/>
      <c r="CM526" s="59"/>
      <c r="CN526" s="59"/>
      <c r="CO526" s="59"/>
      <c r="CP526" s="60"/>
      <c r="CQ526" s="61"/>
      <c r="CR526" s="61"/>
      <c r="CS526" s="61"/>
      <c r="CT526" s="61"/>
      <c r="CU526" s="61"/>
      <c r="CV526" s="61"/>
      <c r="CW526" s="62"/>
      <c r="CX526" s="63"/>
      <c r="CY526" s="63"/>
      <c r="CZ526" s="63"/>
      <c r="DA526" s="63"/>
      <c r="DB526" s="63"/>
      <c r="DC526" s="63"/>
      <c r="DD526" s="64"/>
      <c r="DE526" s="65"/>
      <c r="DF526" s="65"/>
      <c r="DG526" s="65"/>
      <c r="DH526" s="65"/>
      <c r="DI526" s="65"/>
      <c r="DJ526" s="65"/>
      <c r="DK526" s="66" t="s">
        <v>1266</v>
      </c>
      <c r="DL526" s="62">
        <v>1000</v>
      </c>
      <c r="DM526" s="67">
        <v>1000</v>
      </c>
      <c r="DN526" s="67">
        <v>1000</v>
      </c>
      <c r="DO526" s="67">
        <v>1000</v>
      </c>
      <c r="DP526" s="67">
        <v>1000</v>
      </c>
      <c r="DQ526" s="67">
        <v>1000</v>
      </c>
      <c r="DR526" s="67">
        <v>1000</v>
      </c>
      <c r="DS526" s="68"/>
    </row>
    <row r="527" spans="1:123" x14ac:dyDescent="0.3">
      <c r="A527" s="69" t="s">
        <v>548</v>
      </c>
      <c r="B527" s="69" t="s">
        <v>901</v>
      </c>
      <c r="C527" s="69" t="s">
        <v>1222</v>
      </c>
      <c r="D527" s="69" t="s">
        <v>1614</v>
      </c>
      <c r="E527" s="69" t="s">
        <v>1390</v>
      </c>
      <c r="F527" s="69" t="s">
        <v>1615</v>
      </c>
      <c r="G527" s="70" t="s">
        <v>1630</v>
      </c>
      <c r="H527" s="70" t="s">
        <v>1593</v>
      </c>
      <c r="I527" s="42">
        <v>6.49</v>
      </c>
      <c r="J527" s="71">
        <v>6.49</v>
      </c>
      <c r="K527" s="71">
        <v>6.49</v>
      </c>
      <c r="L527" s="71">
        <v>6.49</v>
      </c>
      <c r="M527" s="71">
        <v>6.49</v>
      </c>
      <c r="N527" s="71">
        <v>6.49</v>
      </c>
      <c r="O527" s="71">
        <v>6.49</v>
      </c>
      <c r="P527" s="72">
        <v>0</v>
      </c>
      <c r="Q527" s="45">
        <v>0.19</v>
      </c>
      <c r="R527" s="71">
        <v>0.19</v>
      </c>
      <c r="S527" s="71">
        <v>0.19</v>
      </c>
      <c r="T527" s="71">
        <v>0.19</v>
      </c>
      <c r="U527" s="71">
        <v>0.19</v>
      </c>
      <c r="V527" s="71">
        <v>0.19</v>
      </c>
      <c r="W527" s="71">
        <v>0.19</v>
      </c>
      <c r="X527" s="45">
        <v>0</v>
      </c>
      <c r="Y527" s="71">
        <v>0</v>
      </c>
      <c r="Z527" s="71">
        <v>0</v>
      </c>
      <c r="AA527" s="71">
        <v>0</v>
      </c>
      <c r="AB527" s="71">
        <v>0</v>
      </c>
      <c r="AC527" s="71">
        <v>0</v>
      </c>
      <c r="AD527" s="71">
        <v>0</v>
      </c>
      <c r="AE527" s="44">
        <f>[3]Parameters!$B$38</f>
        <v>0.05</v>
      </c>
      <c r="AF527" s="72">
        <v>0</v>
      </c>
      <c r="AG527" s="72">
        <v>40</v>
      </c>
      <c r="AH527" s="72">
        <v>50</v>
      </c>
      <c r="AI527" s="73">
        <v>1.3140000000000001</v>
      </c>
      <c r="AJ527" s="73" t="s">
        <v>1603</v>
      </c>
      <c r="AK527" s="73" t="s">
        <v>907</v>
      </c>
      <c r="AL527" s="73"/>
      <c r="AM527" s="74"/>
      <c r="AN527" s="74"/>
      <c r="AO527" s="74"/>
      <c r="AP527" s="74"/>
      <c r="AQ527" s="74"/>
      <c r="AR527" s="74"/>
      <c r="AS527" s="75"/>
      <c r="AT527" s="75"/>
      <c r="AU527" s="75"/>
      <c r="AV527" s="76"/>
      <c r="AW527" s="76"/>
      <c r="AX527" s="76"/>
      <c r="AY527" s="77" t="s">
        <v>841</v>
      </c>
      <c r="AZ527" s="77"/>
      <c r="BA527" s="77"/>
      <c r="BB527" s="77"/>
      <c r="BC527" s="77"/>
      <c r="BD527" s="77"/>
      <c r="BE527" s="77"/>
      <c r="BF527" s="77"/>
      <c r="BG527" s="77"/>
      <c r="BH527" s="78" t="s">
        <v>1615</v>
      </c>
      <c r="BI527" s="78">
        <v>3.0000000000000001E-3</v>
      </c>
      <c r="BJ527" s="78">
        <v>4.0000000000000001E-3</v>
      </c>
      <c r="BK527" s="78">
        <v>100</v>
      </c>
      <c r="BL527" s="79"/>
      <c r="BM527" s="80"/>
      <c r="BN527" s="81">
        <v>0</v>
      </c>
      <c r="BO527" s="72"/>
      <c r="BP527" s="72"/>
      <c r="BQ527" s="72"/>
      <c r="BR527" s="72"/>
      <c r="BS527" s="72"/>
      <c r="BT527" s="72"/>
      <c r="BU527" s="56">
        <f t="shared" si="63"/>
        <v>0</v>
      </c>
      <c r="BV527" s="77"/>
      <c r="BW527" s="77"/>
      <c r="BX527" s="77"/>
      <c r="BY527" s="77"/>
      <c r="BZ527" s="77"/>
      <c r="CA527" s="77"/>
      <c r="CB527" s="57">
        <v>100</v>
      </c>
      <c r="CC527" s="82">
        <v>100</v>
      </c>
      <c r="CD527" s="82">
        <v>100</v>
      </c>
      <c r="CE527" s="82">
        <v>1000</v>
      </c>
      <c r="CF527" s="82">
        <v>1000</v>
      </c>
      <c r="CG527" s="82">
        <v>1000</v>
      </c>
      <c r="CH527" s="82">
        <v>1000</v>
      </c>
      <c r="CI527" s="56"/>
      <c r="CJ527" s="83"/>
      <c r="CK527" s="83"/>
      <c r="CL527" s="83"/>
      <c r="CM527" s="83"/>
      <c r="CN527" s="83"/>
      <c r="CO527" s="83"/>
      <c r="CP527" s="60"/>
      <c r="CQ527" s="84"/>
      <c r="CR527" s="84"/>
      <c r="CS527" s="84"/>
      <c r="CT527" s="84"/>
      <c r="CU527" s="84"/>
      <c r="CV527" s="84"/>
      <c r="CW527" s="62"/>
      <c r="CX527" s="85"/>
      <c r="CY527" s="85"/>
      <c r="CZ527" s="85"/>
      <c r="DA527" s="85"/>
      <c r="DB527" s="85"/>
      <c r="DC527" s="85"/>
      <c r="DD527" s="64"/>
      <c r="DE527" s="86"/>
      <c r="DF527" s="86"/>
      <c r="DG527" s="86"/>
      <c r="DH527" s="86"/>
      <c r="DI527" s="86"/>
      <c r="DJ527" s="86"/>
      <c r="DK527" s="87" t="s">
        <v>1266</v>
      </c>
      <c r="DL527" s="62">
        <v>1000</v>
      </c>
      <c r="DM527" s="88">
        <v>1000</v>
      </c>
      <c r="DN527" s="88">
        <v>1000</v>
      </c>
      <c r="DO527" s="88">
        <v>1000</v>
      </c>
      <c r="DP527" s="88">
        <v>1000</v>
      </c>
      <c r="DQ527" s="88">
        <v>1000</v>
      </c>
      <c r="DR527" s="88">
        <v>1000</v>
      </c>
      <c r="DS527" s="68"/>
    </row>
    <row r="528" spans="1:123" x14ac:dyDescent="0.3">
      <c r="A528" s="182" t="s">
        <v>549</v>
      </c>
      <c r="B528" s="182" t="s">
        <v>901</v>
      </c>
      <c r="C528" s="182" t="s">
        <v>975</v>
      </c>
      <c r="D528" s="182" t="s">
        <v>1614</v>
      </c>
      <c r="E528" s="182" t="s">
        <v>1631</v>
      </c>
      <c r="F528" s="182" t="s">
        <v>1615</v>
      </c>
      <c r="G528" s="179" t="s">
        <v>1632</v>
      </c>
      <c r="H528" s="183" t="s">
        <v>838</v>
      </c>
      <c r="I528" s="42">
        <v>0</v>
      </c>
      <c r="J528" s="43">
        <v>0</v>
      </c>
      <c r="K528" s="43">
        <v>0</v>
      </c>
      <c r="L528" s="43">
        <v>0</v>
      </c>
      <c r="M528" s="43">
        <v>0</v>
      </c>
      <c r="N528" s="43">
        <v>0</v>
      </c>
      <c r="O528" s="43">
        <v>0</v>
      </c>
      <c r="P528" s="44">
        <v>0</v>
      </c>
      <c r="Q528" s="45">
        <v>0</v>
      </c>
      <c r="R528" s="43">
        <v>0</v>
      </c>
      <c r="S528" s="43">
        <v>0</v>
      </c>
      <c r="T528" s="43">
        <v>0</v>
      </c>
      <c r="U528" s="43">
        <v>0</v>
      </c>
      <c r="V528" s="43">
        <v>0</v>
      </c>
      <c r="W528" s="43">
        <v>0</v>
      </c>
      <c r="X528" s="45">
        <v>41.2</v>
      </c>
      <c r="Y528" s="184">
        <f>ROUND(X528+(Z528-X528)/2,2)</f>
        <v>37.630000000000003</v>
      </c>
      <c r="Z528" s="43">
        <v>34.049999999999997</v>
      </c>
      <c r="AA528" s="184">
        <f>ROUND(Z528+(AB528-Z528)/2,2)</f>
        <v>30.73</v>
      </c>
      <c r="AB528" s="43">
        <v>27.4</v>
      </c>
      <c r="AC528" s="184">
        <f>ROUND(AB528+(AD528-AB528)/2,2)</f>
        <v>27.4</v>
      </c>
      <c r="AD528" s="43">
        <v>27.4</v>
      </c>
      <c r="AE528" s="44">
        <f>[3]Parameters!$B$38</f>
        <v>0.05</v>
      </c>
      <c r="AF528" s="44">
        <v>0</v>
      </c>
      <c r="AG528" s="44">
        <v>1</v>
      </c>
      <c r="AH528" s="44">
        <v>1</v>
      </c>
      <c r="AI528" s="46">
        <v>1</v>
      </c>
      <c r="AJ528" s="46" t="s">
        <v>1597</v>
      </c>
      <c r="AK528" s="46" t="s">
        <v>907</v>
      </c>
      <c r="AL528" s="46"/>
      <c r="AM528" s="47"/>
      <c r="AN528" s="47"/>
      <c r="AO528" s="47"/>
      <c r="AP528" s="47"/>
      <c r="AQ528" s="47"/>
      <c r="AR528" s="47"/>
      <c r="AS528" s="48"/>
      <c r="AT528" s="48"/>
      <c r="AU528" s="48"/>
      <c r="AV528" s="49"/>
      <c r="AW528" s="49"/>
      <c r="AX528" s="49"/>
      <c r="AY528" s="50" t="s">
        <v>841</v>
      </c>
      <c r="AZ528" s="50"/>
      <c r="BA528" s="50"/>
      <c r="BB528" s="51"/>
      <c r="BC528" s="51"/>
      <c r="BD528" s="51"/>
      <c r="BE528" s="51"/>
      <c r="BF528" s="51"/>
      <c r="BG528" s="51"/>
      <c r="BH528" s="52"/>
      <c r="BI528" s="52"/>
      <c r="BJ528" s="52"/>
      <c r="BK528" s="52"/>
      <c r="BL528" s="53"/>
      <c r="BM528" s="54"/>
      <c r="BN528" s="55"/>
      <c r="BO528" s="44"/>
      <c r="BP528" s="44"/>
      <c r="BQ528" s="44"/>
      <c r="BR528" s="44"/>
      <c r="BS528" s="44"/>
      <c r="BT528" s="44"/>
      <c r="BU528" s="56">
        <f t="shared" si="63"/>
        <v>0</v>
      </c>
      <c r="BV528" s="50"/>
      <c r="BW528" s="50"/>
      <c r="BX528" s="50"/>
      <c r="BY528" s="50"/>
      <c r="BZ528" s="50"/>
      <c r="CA528" s="50"/>
      <c r="CB528" s="57">
        <v>0</v>
      </c>
      <c r="CC528" s="148">
        <v>0</v>
      </c>
      <c r="CD528" s="148">
        <v>0</v>
      </c>
      <c r="CE528" s="148">
        <v>0</v>
      </c>
      <c r="CF528" s="148">
        <v>0</v>
      </c>
      <c r="CG528" s="148">
        <v>0</v>
      </c>
      <c r="CH528" s="148">
        <v>0</v>
      </c>
      <c r="CI528" s="56"/>
      <c r="CJ528" s="59"/>
      <c r="CK528" s="59"/>
      <c r="CL528" s="59"/>
      <c r="CM528" s="59"/>
      <c r="CN528" s="59"/>
      <c r="CO528" s="59"/>
      <c r="CP528" s="60"/>
      <c r="CQ528" s="61"/>
      <c r="CR528" s="110"/>
      <c r="CS528" s="110"/>
      <c r="CT528" s="110"/>
      <c r="CU528" s="110"/>
      <c r="CV528" s="110"/>
      <c r="CW528" s="62"/>
      <c r="CX528" s="63"/>
      <c r="CY528" s="63"/>
      <c r="CZ528" s="63"/>
      <c r="DA528" s="63"/>
      <c r="DB528" s="63"/>
      <c r="DC528" s="63"/>
      <c r="DD528" s="64"/>
      <c r="DE528" s="65"/>
      <c r="DF528" s="65"/>
      <c r="DG528" s="65"/>
      <c r="DH528" s="65"/>
      <c r="DI528" s="65"/>
      <c r="DJ528" s="65"/>
      <c r="DK528" s="66"/>
      <c r="DL528" s="62"/>
      <c r="DM528" s="67"/>
      <c r="DN528" s="67"/>
      <c r="DO528" s="67"/>
      <c r="DP528" s="67"/>
      <c r="DQ528" s="67"/>
      <c r="DR528" s="67"/>
      <c r="DS528" s="68"/>
    </row>
    <row r="529" spans="1:123" x14ac:dyDescent="0.3">
      <c r="A529" s="69" t="s">
        <v>550</v>
      </c>
      <c r="B529" s="69" t="s">
        <v>901</v>
      </c>
      <c r="C529" s="69" t="s">
        <v>975</v>
      </c>
      <c r="D529" s="69" t="s">
        <v>1614</v>
      </c>
      <c r="E529" s="69" t="s">
        <v>1633</v>
      </c>
      <c r="F529" s="69" t="s">
        <v>1615</v>
      </c>
      <c r="G529" s="70" t="s">
        <v>1634</v>
      </c>
      <c r="H529" s="70" t="s">
        <v>838</v>
      </c>
      <c r="I529" s="42">
        <v>0</v>
      </c>
      <c r="J529" s="71">
        <v>0</v>
      </c>
      <c r="K529" s="71">
        <v>0</v>
      </c>
      <c r="L529" s="71">
        <v>0</v>
      </c>
      <c r="M529" s="71">
        <v>0</v>
      </c>
      <c r="N529" s="71">
        <v>0</v>
      </c>
      <c r="O529" s="71">
        <v>0</v>
      </c>
      <c r="P529" s="72">
        <v>0</v>
      </c>
      <c r="Q529" s="45">
        <v>0</v>
      </c>
      <c r="R529" s="71">
        <v>0</v>
      </c>
      <c r="S529" s="71">
        <v>0</v>
      </c>
      <c r="T529" s="71">
        <v>0</v>
      </c>
      <c r="U529" s="71">
        <v>0</v>
      </c>
      <c r="V529" s="71">
        <v>0</v>
      </c>
      <c r="W529" s="71">
        <v>0</v>
      </c>
      <c r="X529" s="45">
        <f>-1*X528</f>
        <v>-41.2</v>
      </c>
      <c r="Y529" s="71">
        <f t="shared" ref="Y529:AD529" si="75">-1*Y528</f>
        <v>-37.630000000000003</v>
      </c>
      <c r="Z529" s="71">
        <f t="shared" si="75"/>
        <v>-34.049999999999997</v>
      </c>
      <c r="AA529" s="71">
        <f>-1*AA528</f>
        <v>-30.73</v>
      </c>
      <c r="AB529" s="71">
        <f t="shared" si="75"/>
        <v>-27.4</v>
      </c>
      <c r="AC529" s="71">
        <f t="shared" si="75"/>
        <v>-27.4</v>
      </c>
      <c r="AD529" s="71">
        <f t="shared" si="75"/>
        <v>-27.4</v>
      </c>
      <c r="AE529" s="44">
        <f>[3]Parameters!$B$38</f>
        <v>0.05</v>
      </c>
      <c r="AF529" s="72">
        <v>0</v>
      </c>
      <c r="AG529" s="72">
        <v>1</v>
      </c>
      <c r="AH529" s="72">
        <v>1</v>
      </c>
      <c r="AI529" s="73">
        <v>1</v>
      </c>
      <c r="AJ529" s="73" t="s">
        <v>1597</v>
      </c>
      <c r="AK529" s="73" t="s">
        <v>907</v>
      </c>
      <c r="AL529" s="73"/>
      <c r="AM529" s="74"/>
      <c r="AN529" s="74"/>
      <c r="AO529" s="74"/>
      <c r="AP529" s="74"/>
      <c r="AQ529" s="74"/>
      <c r="AR529" s="74"/>
      <c r="AS529" s="75"/>
      <c r="AT529" s="75"/>
      <c r="AU529" s="75"/>
      <c r="AV529" s="76"/>
      <c r="AW529" s="76"/>
      <c r="AX529" s="76"/>
      <c r="AY529" s="77" t="s">
        <v>841</v>
      </c>
      <c r="AZ529" s="77"/>
      <c r="BA529" s="77"/>
      <c r="BB529" s="77"/>
      <c r="BC529" s="77"/>
      <c r="BD529" s="77"/>
      <c r="BE529" s="77"/>
      <c r="BF529" s="77"/>
      <c r="BG529" s="77"/>
      <c r="BH529" s="78"/>
      <c r="BI529" s="78"/>
      <c r="BJ529" s="78"/>
      <c r="BK529" s="78"/>
      <c r="BL529" s="79"/>
      <c r="BM529" s="80"/>
      <c r="BN529" s="81"/>
      <c r="BO529" s="72"/>
      <c r="BP529" s="72"/>
      <c r="BQ529" s="72"/>
      <c r="BR529" s="72"/>
      <c r="BS529" s="72"/>
      <c r="BT529" s="72"/>
      <c r="BU529" s="56">
        <f t="shared" si="63"/>
        <v>0</v>
      </c>
      <c r="BV529" s="208"/>
      <c r="BW529" s="208"/>
      <c r="BX529" s="208"/>
      <c r="BY529" s="208"/>
      <c r="BZ529" s="208"/>
      <c r="CA529" s="208"/>
      <c r="CB529" s="57"/>
      <c r="CC529" s="148"/>
      <c r="CD529" s="148">
        <v>0</v>
      </c>
      <c r="CE529" s="148">
        <v>0</v>
      </c>
      <c r="CF529" s="148">
        <v>0</v>
      </c>
      <c r="CG529" s="148">
        <v>0</v>
      </c>
      <c r="CH529" s="148">
        <v>0</v>
      </c>
      <c r="CI529" s="56"/>
      <c r="CJ529" s="83"/>
      <c r="CK529" s="83"/>
      <c r="CL529" s="83"/>
      <c r="CM529" s="83"/>
      <c r="CN529" s="83"/>
      <c r="CO529" s="83"/>
      <c r="CP529" s="60"/>
      <c r="CQ529" s="84"/>
      <c r="CR529" s="84"/>
      <c r="CS529" s="84"/>
      <c r="CT529" s="84"/>
      <c r="CU529" s="84"/>
      <c r="CV529" s="84"/>
      <c r="CW529" s="62"/>
      <c r="CX529" s="85"/>
      <c r="CY529" s="85"/>
      <c r="CZ529" s="85"/>
      <c r="DA529" s="85"/>
      <c r="DB529" s="85"/>
      <c r="DC529" s="85"/>
      <c r="DD529" s="64"/>
      <c r="DE529" s="86"/>
      <c r="DF529" s="86"/>
      <c r="DG529" s="86"/>
      <c r="DH529" s="86"/>
      <c r="DI529" s="86"/>
      <c r="DJ529" s="86"/>
      <c r="DK529" s="87"/>
      <c r="DL529" s="62"/>
      <c r="DM529" s="88"/>
      <c r="DN529" s="88"/>
      <c r="DO529" s="88"/>
      <c r="DP529" s="88"/>
      <c r="DQ529" s="88"/>
      <c r="DR529" s="88"/>
      <c r="DS529" s="68"/>
    </row>
    <row r="530" spans="1:123" x14ac:dyDescent="0.3">
      <c r="A530" s="182" t="s">
        <v>551</v>
      </c>
      <c r="B530" s="182" t="s">
        <v>901</v>
      </c>
      <c r="C530" s="182" t="s">
        <v>975</v>
      </c>
      <c r="D530" s="182" t="s">
        <v>1614</v>
      </c>
      <c r="E530" s="182" t="s">
        <v>1633</v>
      </c>
      <c r="F530" s="182" t="s">
        <v>1615</v>
      </c>
      <c r="G530" s="179" t="s">
        <v>1635</v>
      </c>
      <c r="H530" s="183" t="s">
        <v>838</v>
      </c>
      <c r="I530" s="42">
        <v>0</v>
      </c>
      <c r="J530" s="43">
        <v>0</v>
      </c>
      <c r="K530" s="43">
        <v>0</v>
      </c>
      <c r="L530" s="43">
        <v>0</v>
      </c>
      <c r="M530" s="43">
        <v>0</v>
      </c>
      <c r="N530" s="43">
        <v>0</v>
      </c>
      <c r="O530" s="43">
        <v>0</v>
      </c>
      <c r="P530" s="44">
        <v>0</v>
      </c>
      <c r="Q530" s="45">
        <v>0</v>
      </c>
      <c r="R530" s="43">
        <v>0</v>
      </c>
      <c r="S530" s="43">
        <v>0</v>
      </c>
      <c r="T530" s="43">
        <v>0</v>
      </c>
      <c r="U530" s="43">
        <v>0</v>
      </c>
      <c r="V530" s="43">
        <v>0</v>
      </c>
      <c r="W530" s="43">
        <v>0</v>
      </c>
      <c r="X530" s="45">
        <v>41.25</v>
      </c>
      <c r="Y530" s="184">
        <f>ROUND(X530+(Z530-X530)/2,2)</f>
        <v>37.65</v>
      </c>
      <c r="Z530" s="43">
        <v>34.049999999999997</v>
      </c>
      <c r="AA530" s="184">
        <f>ROUND(Z530+(AB530-Z530)/2,2)</f>
        <v>30.73</v>
      </c>
      <c r="AB530" s="43">
        <v>27.4</v>
      </c>
      <c r="AC530" s="184">
        <f>ROUND(AB530+(AD530-AB530)/2,2)</f>
        <v>27.4</v>
      </c>
      <c r="AD530" s="43">
        <v>27.4</v>
      </c>
      <c r="AE530" s="44">
        <f>[3]Parameters!$B$38</f>
        <v>0.05</v>
      </c>
      <c r="AF530" s="44">
        <v>0</v>
      </c>
      <c r="AG530" s="44">
        <v>1</v>
      </c>
      <c r="AH530" s="44">
        <v>1</v>
      </c>
      <c r="AI530" s="46">
        <v>1</v>
      </c>
      <c r="AJ530" s="46" t="s">
        <v>1597</v>
      </c>
      <c r="AK530" s="46" t="s">
        <v>907</v>
      </c>
      <c r="AL530" s="46"/>
      <c r="AM530" s="47"/>
      <c r="AN530" s="47"/>
      <c r="AO530" s="47"/>
      <c r="AP530" s="47"/>
      <c r="AQ530" s="47"/>
      <c r="AR530" s="47"/>
      <c r="AS530" s="48"/>
      <c r="AT530" s="48"/>
      <c r="AU530" s="48"/>
      <c r="AV530" s="49"/>
      <c r="AW530" s="49"/>
      <c r="AX530" s="49"/>
      <c r="AY530" s="50" t="s">
        <v>841</v>
      </c>
      <c r="AZ530" s="50"/>
      <c r="BA530" s="50"/>
      <c r="BB530" s="51"/>
      <c r="BC530" s="51"/>
      <c r="BD530" s="51"/>
      <c r="BE530" s="51"/>
      <c r="BF530" s="51"/>
      <c r="BG530" s="51"/>
      <c r="BH530" s="52"/>
      <c r="BI530" s="52"/>
      <c r="BJ530" s="52"/>
      <c r="BK530" s="52"/>
      <c r="BL530" s="53"/>
      <c r="BM530" s="54"/>
      <c r="BN530" s="55"/>
      <c r="BO530" s="44"/>
      <c r="BP530" s="44"/>
      <c r="BQ530" s="44"/>
      <c r="BR530" s="44"/>
      <c r="BS530" s="44"/>
      <c r="BT530" s="44"/>
      <c r="BU530" s="56">
        <f t="shared" si="63"/>
        <v>0</v>
      </c>
      <c r="BV530" s="50"/>
      <c r="BW530" s="50"/>
      <c r="BX530" s="50"/>
      <c r="BY530" s="50"/>
      <c r="BZ530" s="50"/>
      <c r="CA530" s="50"/>
      <c r="CB530" s="57">
        <v>0</v>
      </c>
      <c r="CC530" s="148">
        <v>0</v>
      </c>
      <c r="CD530" s="148">
        <v>0</v>
      </c>
      <c r="CE530" s="148">
        <v>0</v>
      </c>
      <c r="CF530" s="148">
        <v>0</v>
      </c>
      <c r="CG530" s="148">
        <v>0</v>
      </c>
      <c r="CH530" s="148">
        <v>0</v>
      </c>
      <c r="CI530" s="56"/>
      <c r="CJ530" s="59"/>
      <c r="CK530" s="59"/>
      <c r="CL530" s="59"/>
      <c r="CM530" s="59"/>
      <c r="CN530" s="59"/>
      <c r="CO530" s="59"/>
      <c r="CP530" s="60"/>
      <c r="CQ530" s="61"/>
      <c r="CR530" s="110"/>
      <c r="CS530" s="110"/>
      <c r="CT530" s="110"/>
      <c r="CU530" s="110"/>
      <c r="CV530" s="110"/>
      <c r="CW530" s="62"/>
      <c r="CX530" s="63"/>
      <c r="CY530" s="63"/>
      <c r="CZ530" s="63"/>
      <c r="DA530" s="63"/>
      <c r="DB530" s="63"/>
      <c r="DC530" s="63"/>
      <c r="DD530" s="64"/>
      <c r="DE530" s="65"/>
      <c r="DF530" s="65"/>
      <c r="DG530" s="65"/>
      <c r="DH530" s="65"/>
      <c r="DI530" s="65"/>
      <c r="DJ530" s="65"/>
      <c r="DK530" s="66"/>
      <c r="DL530" s="62"/>
      <c r="DM530" s="67"/>
      <c r="DN530" s="67"/>
      <c r="DO530" s="67"/>
      <c r="DP530" s="67"/>
      <c r="DQ530" s="67"/>
      <c r="DR530" s="67"/>
      <c r="DS530" s="68"/>
    </row>
    <row r="531" spans="1:123" x14ac:dyDescent="0.3">
      <c r="A531" s="40" t="s">
        <v>552</v>
      </c>
      <c r="B531" s="40" t="s">
        <v>1214</v>
      </c>
      <c r="C531" s="40" t="s">
        <v>1222</v>
      </c>
      <c r="D531" s="40" t="s">
        <v>1614</v>
      </c>
      <c r="E531" s="40" t="s">
        <v>1636</v>
      </c>
      <c r="F531" s="40" t="s">
        <v>1615</v>
      </c>
      <c r="G531" s="41" t="s">
        <v>1637</v>
      </c>
      <c r="H531" s="41" t="s">
        <v>1036</v>
      </c>
      <c r="I531" s="42">
        <v>185.2</v>
      </c>
      <c r="J531" s="43">
        <v>185.2</v>
      </c>
      <c r="K531" s="43">
        <v>185.2</v>
      </c>
      <c r="L531" s="43">
        <v>185.2</v>
      </c>
      <c r="M531" s="43">
        <v>185.2</v>
      </c>
      <c r="N531" s="43">
        <v>185.2</v>
      </c>
      <c r="O531" s="43">
        <v>185.2</v>
      </c>
      <c r="P531" s="44">
        <v>0</v>
      </c>
      <c r="Q531" s="45">
        <v>5.56</v>
      </c>
      <c r="R531" s="43">
        <v>5.56</v>
      </c>
      <c r="S531" s="43">
        <v>5.56</v>
      </c>
      <c r="T531" s="43">
        <v>5.56</v>
      </c>
      <c r="U531" s="43">
        <v>5.56</v>
      </c>
      <c r="V531" s="43">
        <v>5.56</v>
      </c>
      <c r="W531" s="43">
        <v>5.56</v>
      </c>
      <c r="X531" s="45">
        <v>0</v>
      </c>
      <c r="Y531" s="43">
        <v>0</v>
      </c>
      <c r="Z531" s="43">
        <v>0</v>
      </c>
      <c r="AA531" s="43">
        <v>0</v>
      </c>
      <c r="AB531" s="43">
        <v>0</v>
      </c>
      <c r="AC531" s="43">
        <v>0</v>
      </c>
      <c r="AD531" s="43">
        <v>0</v>
      </c>
      <c r="AE531" s="44">
        <f>[3]Parameters!$B$38</f>
        <v>0.05</v>
      </c>
      <c r="AF531" s="44">
        <v>0</v>
      </c>
      <c r="AG531" s="44">
        <v>10</v>
      </c>
      <c r="AH531" s="44">
        <v>10</v>
      </c>
      <c r="AI531" s="46">
        <v>31.536000000000001</v>
      </c>
      <c r="AJ531" s="46" t="s">
        <v>1597</v>
      </c>
      <c r="AK531" s="46" t="s">
        <v>907</v>
      </c>
      <c r="AL531" s="46"/>
      <c r="AM531" s="47"/>
      <c r="AN531" s="47"/>
      <c r="AO531" s="47"/>
      <c r="AP531" s="47"/>
      <c r="AQ531" s="47"/>
      <c r="AR531" s="47"/>
      <c r="AS531" s="48"/>
      <c r="AT531" s="48"/>
      <c r="AU531" s="48"/>
      <c r="AV531" s="49"/>
      <c r="AW531" s="49"/>
      <c r="AX531" s="49"/>
      <c r="AY531" s="50" t="s">
        <v>841</v>
      </c>
      <c r="AZ531" s="50"/>
      <c r="BA531" s="50"/>
      <c r="BB531" s="51"/>
      <c r="BC531" s="51"/>
      <c r="BD531" s="51"/>
      <c r="BE531" s="51"/>
      <c r="BF531" s="51"/>
      <c r="BG531" s="51"/>
      <c r="BH531" s="52"/>
      <c r="BI531" s="52"/>
      <c r="BJ531" s="52"/>
      <c r="BK531" s="52"/>
      <c r="BL531" s="53"/>
      <c r="BM531" s="54"/>
      <c r="BN531" s="55">
        <v>0</v>
      </c>
      <c r="BO531" s="44"/>
      <c r="BP531" s="44"/>
      <c r="BQ531" s="44"/>
      <c r="BR531" s="44"/>
      <c r="BS531" s="44"/>
      <c r="BT531" s="44"/>
      <c r="BU531" s="56">
        <f t="shared" si="63"/>
        <v>0</v>
      </c>
      <c r="BV531" s="50"/>
      <c r="BW531" s="50"/>
      <c r="BX531" s="50"/>
      <c r="BY531" s="50"/>
      <c r="BZ531" s="50"/>
      <c r="CA531" s="50"/>
      <c r="CB531" s="57">
        <v>3500</v>
      </c>
      <c r="CC531" s="58">
        <v>3500</v>
      </c>
      <c r="CD531" s="58">
        <v>3500</v>
      </c>
      <c r="CE531" s="58">
        <v>3500</v>
      </c>
      <c r="CF531" s="58">
        <v>3500</v>
      </c>
      <c r="CG531" s="58">
        <v>3500</v>
      </c>
      <c r="CH531" s="58">
        <v>3500</v>
      </c>
      <c r="CI531" s="56"/>
      <c r="CJ531" s="59"/>
      <c r="CK531" s="59"/>
      <c r="CL531" s="59"/>
      <c r="CM531" s="59"/>
      <c r="CN531" s="59"/>
      <c r="CO531" s="59"/>
      <c r="CP531" s="60"/>
      <c r="CQ531" s="61"/>
      <c r="CR531" s="61"/>
      <c r="CS531" s="61"/>
      <c r="CT531" s="61"/>
      <c r="CU531" s="61"/>
      <c r="CV531" s="61"/>
      <c r="CW531" s="62"/>
      <c r="CX531" s="63"/>
      <c r="CY531" s="63"/>
      <c r="CZ531" s="63"/>
      <c r="DA531" s="63"/>
      <c r="DB531" s="63"/>
      <c r="DC531" s="63"/>
      <c r="DD531" s="64"/>
      <c r="DE531" s="65"/>
      <c r="DF531" s="65"/>
      <c r="DG531" s="65"/>
      <c r="DH531" s="65"/>
      <c r="DI531" s="65"/>
      <c r="DJ531" s="65"/>
      <c r="DK531" s="66" t="s">
        <v>1266</v>
      </c>
      <c r="DL531" s="62">
        <v>3500</v>
      </c>
      <c r="DM531" s="67">
        <v>3500</v>
      </c>
      <c r="DN531" s="67">
        <v>3500</v>
      </c>
      <c r="DO531" s="67">
        <v>3500</v>
      </c>
      <c r="DP531" s="67">
        <v>3500</v>
      </c>
      <c r="DQ531" s="67">
        <v>3500</v>
      </c>
      <c r="DR531" s="67">
        <v>3500</v>
      </c>
      <c r="DS531" s="68"/>
    </row>
    <row r="532" spans="1:123" x14ac:dyDescent="0.3">
      <c r="A532" s="69" t="s">
        <v>553</v>
      </c>
      <c r="B532" s="69" t="s">
        <v>1214</v>
      </c>
      <c r="C532" s="69" t="s">
        <v>1222</v>
      </c>
      <c r="D532" s="69" t="s">
        <v>1614</v>
      </c>
      <c r="E532" s="69" t="s">
        <v>1636</v>
      </c>
      <c r="F532" s="69" t="s">
        <v>1464</v>
      </c>
      <c r="G532" s="70" t="s">
        <v>1638</v>
      </c>
      <c r="H532" s="70" t="s">
        <v>1036</v>
      </c>
      <c r="I532" s="42">
        <v>185.2</v>
      </c>
      <c r="J532" s="71">
        <v>185.2</v>
      </c>
      <c r="K532" s="71">
        <v>185.2</v>
      </c>
      <c r="L532" s="71">
        <v>185.2</v>
      </c>
      <c r="M532" s="71">
        <v>185.2</v>
      </c>
      <c r="N532" s="71">
        <v>185.2</v>
      </c>
      <c r="O532" s="71">
        <v>185.2</v>
      </c>
      <c r="P532" s="72">
        <v>0</v>
      </c>
      <c r="Q532" s="45">
        <v>5.56</v>
      </c>
      <c r="R532" s="71">
        <v>5.56</v>
      </c>
      <c r="S532" s="71">
        <v>5.56</v>
      </c>
      <c r="T532" s="71">
        <v>5.56</v>
      </c>
      <c r="U532" s="71">
        <v>5.56</v>
      </c>
      <c r="V532" s="71">
        <v>5.56</v>
      </c>
      <c r="W532" s="71">
        <v>5.56</v>
      </c>
      <c r="X532" s="45">
        <v>0</v>
      </c>
      <c r="Y532" s="71">
        <v>0</v>
      </c>
      <c r="Z532" s="71">
        <v>0</v>
      </c>
      <c r="AA532" s="71">
        <v>0</v>
      </c>
      <c r="AB532" s="71">
        <v>0</v>
      </c>
      <c r="AC532" s="71">
        <v>0</v>
      </c>
      <c r="AD532" s="71">
        <v>0</v>
      </c>
      <c r="AE532" s="44">
        <f>[3]Parameters!$B$38</f>
        <v>0.05</v>
      </c>
      <c r="AF532" s="72">
        <v>0</v>
      </c>
      <c r="AG532" s="72">
        <v>10</v>
      </c>
      <c r="AH532" s="72">
        <v>10</v>
      </c>
      <c r="AI532" s="73">
        <v>31.536000000000001</v>
      </c>
      <c r="AJ532" s="73" t="s">
        <v>1597</v>
      </c>
      <c r="AK532" s="73" t="s">
        <v>907</v>
      </c>
      <c r="AL532" s="73"/>
      <c r="AM532" s="74"/>
      <c r="AN532" s="74"/>
      <c r="AO532" s="74"/>
      <c r="AP532" s="74"/>
      <c r="AQ532" s="74"/>
      <c r="AR532" s="74"/>
      <c r="AS532" s="75"/>
      <c r="AT532" s="75"/>
      <c r="AU532" s="75"/>
      <c r="AV532" s="76"/>
      <c r="AW532" s="76"/>
      <c r="AX532" s="76"/>
      <c r="AY532" s="77" t="s">
        <v>841</v>
      </c>
      <c r="AZ532" s="77"/>
      <c r="BA532" s="77"/>
      <c r="BB532" s="77"/>
      <c r="BC532" s="77"/>
      <c r="BD532" s="77"/>
      <c r="BE532" s="77"/>
      <c r="BF532" s="77"/>
      <c r="BG532" s="77"/>
      <c r="BH532" s="78"/>
      <c r="BI532" s="78"/>
      <c r="BJ532" s="78"/>
      <c r="BK532" s="78"/>
      <c r="BL532" s="79"/>
      <c r="BM532" s="80"/>
      <c r="BN532" s="81">
        <v>0</v>
      </c>
      <c r="BO532" s="72"/>
      <c r="BP532" s="72"/>
      <c r="BQ532" s="72"/>
      <c r="BR532" s="72"/>
      <c r="BS532" s="72"/>
      <c r="BT532" s="72"/>
      <c r="BU532" s="56">
        <f t="shared" si="63"/>
        <v>0</v>
      </c>
      <c r="BV532" s="77"/>
      <c r="BW532" s="77"/>
      <c r="BX532" s="77"/>
      <c r="BY532" s="77"/>
      <c r="BZ532" s="77"/>
      <c r="CA532" s="77"/>
      <c r="CB532" s="57">
        <v>3500</v>
      </c>
      <c r="CC532" s="82">
        <v>3500</v>
      </c>
      <c r="CD532" s="82">
        <v>3500</v>
      </c>
      <c r="CE532" s="82">
        <v>3500</v>
      </c>
      <c r="CF532" s="82">
        <v>3500</v>
      </c>
      <c r="CG532" s="82">
        <v>3500</v>
      </c>
      <c r="CH532" s="82">
        <v>3500</v>
      </c>
      <c r="CI532" s="56"/>
      <c r="CJ532" s="83"/>
      <c r="CK532" s="83"/>
      <c r="CL532" s="83"/>
      <c r="CM532" s="83"/>
      <c r="CN532" s="83"/>
      <c r="CO532" s="83"/>
      <c r="CP532" s="60"/>
      <c r="CQ532" s="84"/>
      <c r="CR532" s="84"/>
      <c r="CS532" s="84"/>
      <c r="CT532" s="84"/>
      <c r="CU532" s="84"/>
      <c r="CV532" s="84"/>
      <c r="CW532" s="62"/>
      <c r="CX532" s="85"/>
      <c r="CY532" s="85"/>
      <c r="CZ532" s="85"/>
      <c r="DA532" s="85"/>
      <c r="DB532" s="85"/>
      <c r="DC532" s="85"/>
      <c r="DD532" s="64"/>
      <c r="DE532" s="86"/>
      <c r="DF532" s="86"/>
      <c r="DG532" s="86"/>
      <c r="DH532" s="86"/>
      <c r="DI532" s="86"/>
      <c r="DJ532" s="86"/>
      <c r="DK532" s="87" t="s">
        <v>1266</v>
      </c>
      <c r="DL532" s="62">
        <v>3500</v>
      </c>
      <c r="DM532" s="88">
        <v>3500</v>
      </c>
      <c r="DN532" s="88">
        <v>3500</v>
      </c>
      <c r="DO532" s="88">
        <v>3500</v>
      </c>
      <c r="DP532" s="88">
        <v>3500</v>
      </c>
      <c r="DQ532" s="88">
        <v>3500</v>
      </c>
      <c r="DR532" s="88">
        <v>3500</v>
      </c>
      <c r="DS532" s="68"/>
    </row>
    <row r="533" spans="1:123" x14ac:dyDescent="0.3">
      <c r="A533" s="40" t="s">
        <v>554</v>
      </c>
      <c r="B533" s="40" t="s">
        <v>901</v>
      </c>
      <c r="C533" s="40" t="s">
        <v>1222</v>
      </c>
      <c r="D533" s="40" t="s">
        <v>1639</v>
      </c>
      <c r="E533" s="40" t="s">
        <v>1639</v>
      </c>
      <c r="F533" s="40" t="s">
        <v>1639</v>
      </c>
      <c r="G533" s="41" t="s">
        <v>1640</v>
      </c>
      <c r="H533" s="41" t="s">
        <v>838</v>
      </c>
      <c r="I533" s="42">
        <v>41</v>
      </c>
      <c r="J533" s="43">
        <v>41</v>
      </c>
      <c r="K533" s="43">
        <v>41</v>
      </c>
      <c r="L533" s="43">
        <v>41</v>
      </c>
      <c r="M533" s="43">
        <v>41</v>
      </c>
      <c r="N533" s="43">
        <v>41</v>
      </c>
      <c r="O533" s="43">
        <v>41</v>
      </c>
      <c r="P533" s="44">
        <v>0</v>
      </c>
      <c r="Q533" s="45">
        <v>1.2</v>
      </c>
      <c r="R533" s="43">
        <v>1.2</v>
      </c>
      <c r="S533" s="43">
        <v>1.2</v>
      </c>
      <c r="T533" s="43">
        <v>1.2</v>
      </c>
      <c r="U533" s="43">
        <v>1.2</v>
      </c>
      <c r="V533" s="43">
        <v>1.2</v>
      </c>
      <c r="W533" s="43">
        <v>1.2</v>
      </c>
      <c r="X533" s="45">
        <v>0</v>
      </c>
      <c r="Y533" s="43">
        <v>0</v>
      </c>
      <c r="Z533" s="43">
        <v>0</v>
      </c>
      <c r="AA533" s="43">
        <v>0</v>
      </c>
      <c r="AB533" s="43">
        <v>0</v>
      </c>
      <c r="AC533" s="43">
        <v>0</v>
      </c>
      <c r="AD533" s="43">
        <v>0</v>
      </c>
      <c r="AE533" s="44">
        <f>[3]Parameters!$B$38</f>
        <v>0.05</v>
      </c>
      <c r="AF533" s="44">
        <v>0</v>
      </c>
      <c r="AG533" s="44">
        <v>30</v>
      </c>
      <c r="AH533" s="44">
        <v>30</v>
      </c>
      <c r="AI533" s="46">
        <v>1</v>
      </c>
      <c r="AJ533" s="46" t="s">
        <v>839</v>
      </c>
      <c r="AK533" s="46" t="s">
        <v>907</v>
      </c>
      <c r="AL533" s="46"/>
      <c r="AM533" s="47"/>
      <c r="AN533" s="47"/>
      <c r="AO533" s="47"/>
      <c r="AP533" s="47"/>
      <c r="AQ533" s="47"/>
      <c r="AR533" s="47"/>
      <c r="AS533" s="48"/>
      <c r="AT533" s="48"/>
      <c r="AU533" s="48"/>
      <c r="AV533" s="49"/>
      <c r="AW533" s="49"/>
      <c r="AX533" s="49"/>
      <c r="AY533" s="50" t="s">
        <v>841</v>
      </c>
      <c r="AZ533" s="50"/>
      <c r="BA533" s="50"/>
      <c r="BB533" s="51"/>
      <c r="BC533" s="51"/>
      <c r="BD533" s="51"/>
      <c r="BE533" s="51"/>
      <c r="BF533" s="51"/>
      <c r="BG533" s="51"/>
      <c r="BH533" s="52"/>
      <c r="BI533" s="52"/>
      <c r="BJ533" s="52"/>
      <c r="BK533" s="52"/>
      <c r="BL533" s="53"/>
      <c r="BM533" s="54"/>
      <c r="BN533" s="55">
        <v>55</v>
      </c>
      <c r="BO533" s="44"/>
      <c r="BP533" s="44">
        <v>55</v>
      </c>
      <c r="BQ533" s="44"/>
      <c r="BR533" s="44"/>
      <c r="BS533" s="44"/>
      <c r="BT533" s="44"/>
      <c r="BU533" s="56">
        <f t="shared" si="63"/>
        <v>0</v>
      </c>
      <c r="BV533" s="50"/>
      <c r="BW533" s="50"/>
      <c r="BX533" s="50"/>
      <c r="BY533" s="50"/>
      <c r="BZ533" s="50"/>
      <c r="CA533" s="50"/>
      <c r="CB533" s="57">
        <v>60</v>
      </c>
      <c r="CC533" s="90">
        <v>60</v>
      </c>
      <c r="CD533" s="58">
        <v>80</v>
      </c>
      <c r="CE533" s="58">
        <v>100</v>
      </c>
      <c r="CF533" s="58">
        <v>250</v>
      </c>
      <c r="CG533" s="58">
        <v>500</v>
      </c>
      <c r="CH533" s="58">
        <v>1000</v>
      </c>
      <c r="CI533" s="56"/>
      <c r="CJ533" s="59"/>
      <c r="CK533" s="59"/>
      <c r="CL533" s="59"/>
      <c r="CM533" s="59"/>
      <c r="CN533" s="59"/>
      <c r="CO533" s="59"/>
      <c r="CP533" s="60"/>
      <c r="CQ533" s="61"/>
      <c r="CR533" s="61"/>
      <c r="CS533" s="61"/>
      <c r="CT533" s="61"/>
      <c r="CU533" s="61"/>
      <c r="CV533" s="61"/>
      <c r="CW533" s="62"/>
      <c r="CX533" s="63"/>
      <c r="CY533" s="63"/>
      <c r="CZ533" s="63"/>
      <c r="DA533" s="63"/>
      <c r="DB533" s="63"/>
      <c r="DC533" s="63"/>
      <c r="DD533" s="64"/>
      <c r="DE533" s="65"/>
      <c r="DF533" s="65"/>
      <c r="DG533" s="65"/>
      <c r="DH533" s="65"/>
      <c r="DI533" s="65"/>
      <c r="DJ533" s="65"/>
      <c r="DK533" s="66" t="s">
        <v>1641</v>
      </c>
      <c r="DL533" s="62">
        <v>60</v>
      </c>
      <c r="DM533" s="67">
        <v>60</v>
      </c>
      <c r="DN533" s="67">
        <v>500</v>
      </c>
      <c r="DO533" s="67">
        <v>500</v>
      </c>
      <c r="DP533" s="67">
        <v>500</v>
      </c>
      <c r="DQ533" s="67">
        <v>500</v>
      </c>
      <c r="DR533" s="67">
        <v>500</v>
      </c>
      <c r="DS533" s="68"/>
    </row>
    <row r="534" spans="1:123" x14ac:dyDescent="0.3">
      <c r="A534" s="69" t="s">
        <v>555</v>
      </c>
      <c r="B534" s="69" t="s">
        <v>901</v>
      </c>
      <c r="C534" s="69" t="s">
        <v>1222</v>
      </c>
      <c r="D534" s="69" t="s">
        <v>1639</v>
      </c>
      <c r="E534" s="69" t="s">
        <v>1639</v>
      </c>
      <c r="F534" s="69" t="s">
        <v>1639</v>
      </c>
      <c r="G534" s="70" t="s">
        <v>1642</v>
      </c>
      <c r="H534" s="70" t="s">
        <v>838</v>
      </c>
      <c r="I534" s="42">
        <v>50</v>
      </c>
      <c r="J534" s="71">
        <v>50</v>
      </c>
      <c r="K534" s="71">
        <v>50</v>
      </c>
      <c r="L534" s="71">
        <v>50</v>
      </c>
      <c r="M534" s="71">
        <v>50</v>
      </c>
      <c r="N534" s="71">
        <v>50</v>
      </c>
      <c r="O534" s="71">
        <v>50</v>
      </c>
      <c r="P534" s="72">
        <v>0</v>
      </c>
      <c r="Q534" s="45">
        <v>1.3</v>
      </c>
      <c r="R534" s="71">
        <v>1.3</v>
      </c>
      <c r="S534" s="71">
        <v>1.3</v>
      </c>
      <c r="T534" s="71">
        <v>1.3</v>
      </c>
      <c r="U534" s="71">
        <v>1.3</v>
      </c>
      <c r="V534" s="71">
        <v>1.3</v>
      </c>
      <c r="W534" s="71">
        <v>1.3</v>
      </c>
      <c r="X534" s="45">
        <v>0</v>
      </c>
      <c r="Y534" s="71">
        <v>0</v>
      </c>
      <c r="Z534" s="71">
        <v>0</v>
      </c>
      <c r="AA534" s="71">
        <v>0</v>
      </c>
      <c r="AB534" s="71">
        <v>0</v>
      </c>
      <c r="AC534" s="71">
        <v>0</v>
      </c>
      <c r="AD534" s="71">
        <v>0</v>
      </c>
      <c r="AE534" s="44">
        <f>[3]Parameters!$B$38</f>
        <v>0.05</v>
      </c>
      <c r="AF534" s="72">
        <v>0</v>
      </c>
      <c r="AG534" s="72">
        <v>30</v>
      </c>
      <c r="AH534" s="72">
        <v>30</v>
      </c>
      <c r="AI534" s="73">
        <v>1</v>
      </c>
      <c r="AJ534" s="73" t="s">
        <v>839</v>
      </c>
      <c r="AK534" s="73" t="s">
        <v>907</v>
      </c>
      <c r="AL534" s="73"/>
      <c r="AM534" s="74"/>
      <c r="AN534" s="74"/>
      <c r="AO534" s="74"/>
      <c r="AP534" s="74"/>
      <c r="AQ534" s="74"/>
      <c r="AR534" s="74"/>
      <c r="AS534" s="75"/>
      <c r="AT534" s="75"/>
      <c r="AU534" s="75"/>
      <c r="AV534" s="76"/>
      <c r="AW534" s="76"/>
      <c r="AX534" s="76"/>
      <c r="AY534" s="77" t="s">
        <v>841</v>
      </c>
      <c r="AZ534" s="77"/>
      <c r="BA534" s="77"/>
      <c r="BB534" s="77"/>
      <c r="BC534" s="77"/>
      <c r="BD534" s="77"/>
      <c r="BE534" s="77"/>
      <c r="BF534" s="77"/>
      <c r="BG534" s="77"/>
      <c r="BH534" s="78"/>
      <c r="BI534" s="78"/>
      <c r="BJ534" s="78"/>
      <c r="BK534" s="78"/>
      <c r="BL534" s="79"/>
      <c r="BM534" s="80"/>
      <c r="BN534" s="81">
        <v>0</v>
      </c>
      <c r="BO534" s="72"/>
      <c r="BP534" s="72"/>
      <c r="BQ534" s="72"/>
      <c r="BR534" s="72"/>
      <c r="BS534" s="72"/>
      <c r="BT534" s="72"/>
      <c r="BU534" s="56">
        <f t="shared" si="63"/>
        <v>0</v>
      </c>
      <c r="BV534" s="77"/>
      <c r="BW534" s="77"/>
      <c r="BX534" s="77"/>
      <c r="BY534" s="77"/>
      <c r="BZ534" s="77"/>
      <c r="CA534" s="77"/>
      <c r="CB534" s="57"/>
      <c r="CC534" s="82">
        <v>30</v>
      </c>
      <c r="CD534" s="82">
        <v>50</v>
      </c>
      <c r="CE534" s="82">
        <v>100</v>
      </c>
      <c r="CF534" s="82">
        <v>250</v>
      </c>
      <c r="CG534" s="82">
        <v>500</v>
      </c>
      <c r="CH534" s="58">
        <v>1000</v>
      </c>
      <c r="CI534" s="56"/>
      <c r="CJ534" s="83"/>
      <c r="CK534" s="83"/>
      <c r="CL534" s="83"/>
      <c r="CM534" s="83"/>
      <c r="CN534" s="83"/>
      <c r="CO534" s="83"/>
      <c r="CP534" s="60"/>
      <c r="CQ534" s="84"/>
      <c r="CR534" s="84"/>
      <c r="CS534" s="84"/>
      <c r="CT534" s="84"/>
      <c r="CU534" s="84"/>
      <c r="CV534" s="84"/>
      <c r="CW534" s="62"/>
      <c r="CX534" s="85"/>
      <c r="CY534" s="85"/>
      <c r="CZ534" s="85"/>
      <c r="DA534" s="85"/>
      <c r="DB534" s="85"/>
      <c r="DC534" s="85"/>
      <c r="DD534" s="64"/>
      <c r="DE534" s="86"/>
      <c r="DF534" s="86"/>
      <c r="DG534" s="86"/>
      <c r="DH534" s="86"/>
      <c r="DI534" s="86"/>
      <c r="DJ534" s="86"/>
      <c r="DK534" s="87" t="s">
        <v>1641</v>
      </c>
      <c r="DL534" s="62">
        <v>60</v>
      </c>
      <c r="DM534" s="88">
        <v>60</v>
      </c>
      <c r="DN534" s="88">
        <v>250</v>
      </c>
      <c r="DO534" s="88">
        <v>500</v>
      </c>
      <c r="DP534" s="88">
        <v>500</v>
      </c>
      <c r="DQ534" s="88">
        <v>500</v>
      </c>
      <c r="DR534" s="88">
        <v>500</v>
      </c>
      <c r="DS534" s="68"/>
    </row>
    <row r="535" spans="1:123" x14ac:dyDescent="0.3">
      <c r="A535" s="40" t="s">
        <v>556</v>
      </c>
      <c r="B535" s="40" t="s">
        <v>901</v>
      </c>
      <c r="C535" s="40" t="s">
        <v>1222</v>
      </c>
      <c r="D535" s="40" t="s">
        <v>1639</v>
      </c>
      <c r="E535" s="40" t="s">
        <v>1639</v>
      </c>
      <c r="F535" s="40" t="s">
        <v>1639</v>
      </c>
      <c r="G535" s="41" t="s">
        <v>1643</v>
      </c>
      <c r="H535" s="41" t="s">
        <v>838</v>
      </c>
      <c r="I535" s="42">
        <v>8</v>
      </c>
      <c r="J535" s="43">
        <v>8</v>
      </c>
      <c r="K535" s="43">
        <v>8</v>
      </c>
      <c r="L535" s="43">
        <v>8</v>
      </c>
      <c r="M535" s="43">
        <v>8</v>
      </c>
      <c r="N535" s="43">
        <v>8</v>
      </c>
      <c r="O535" s="43">
        <v>8</v>
      </c>
      <c r="P535" s="44">
        <v>0</v>
      </c>
      <c r="Q535" s="45">
        <v>0.3</v>
      </c>
      <c r="R535" s="43">
        <v>0.3</v>
      </c>
      <c r="S535" s="43">
        <v>0.3</v>
      </c>
      <c r="T535" s="43">
        <v>0.3</v>
      </c>
      <c r="U535" s="43">
        <v>0.3</v>
      </c>
      <c r="V535" s="43">
        <v>0.3</v>
      </c>
      <c r="W535" s="43">
        <v>0.3</v>
      </c>
      <c r="X535" s="45">
        <v>0</v>
      </c>
      <c r="Y535" s="43">
        <v>0</v>
      </c>
      <c r="Z535" s="43">
        <v>0</v>
      </c>
      <c r="AA535" s="43">
        <v>0</v>
      </c>
      <c r="AB535" s="43">
        <v>0</v>
      </c>
      <c r="AC535" s="43">
        <v>0</v>
      </c>
      <c r="AD535" s="43">
        <v>0</v>
      </c>
      <c r="AE535" s="44">
        <f>[3]Parameters!$B$38</f>
        <v>0.05</v>
      </c>
      <c r="AF535" s="44">
        <v>0</v>
      </c>
      <c r="AG535" s="44">
        <v>30</v>
      </c>
      <c r="AH535" s="44">
        <v>30</v>
      </c>
      <c r="AI535" s="46">
        <v>1</v>
      </c>
      <c r="AJ535" s="46" t="s">
        <v>839</v>
      </c>
      <c r="AK535" s="46" t="s">
        <v>907</v>
      </c>
      <c r="AL535" s="46"/>
      <c r="AM535" s="47"/>
      <c r="AN535" s="47"/>
      <c r="AO535" s="47"/>
      <c r="AP535" s="47"/>
      <c r="AQ535" s="47"/>
      <c r="AR535" s="47"/>
      <c r="AS535" s="48"/>
      <c r="AT535" s="48"/>
      <c r="AU535" s="48"/>
      <c r="AV535" s="49"/>
      <c r="AW535" s="49"/>
      <c r="AX535" s="49"/>
      <c r="AY535" s="50" t="s">
        <v>841</v>
      </c>
      <c r="AZ535" s="50"/>
      <c r="BA535" s="50"/>
      <c r="BB535" s="51"/>
      <c r="BC535" s="51"/>
      <c r="BD535" s="51"/>
      <c r="BE535" s="51"/>
      <c r="BF535" s="51"/>
      <c r="BG535" s="51"/>
      <c r="BH535" s="52"/>
      <c r="BI535" s="52"/>
      <c r="BJ535" s="52"/>
      <c r="BK535" s="52"/>
      <c r="BL535" s="53"/>
      <c r="BM535" s="54"/>
      <c r="BN535" s="55">
        <v>0</v>
      </c>
      <c r="BO535" s="44"/>
      <c r="BP535" s="44"/>
      <c r="BQ535" s="44"/>
      <c r="BR535" s="44"/>
      <c r="BS535" s="44"/>
      <c r="BT535" s="44"/>
      <c r="BU535" s="56">
        <f t="shared" si="63"/>
        <v>0</v>
      </c>
      <c r="BV535" s="50"/>
      <c r="BW535" s="50"/>
      <c r="BX535" s="50"/>
      <c r="BY535" s="50"/>
      <c r="BZ535" s="50"/>
      <c r="CA535" s="50"/>
      <c r="CB535" s="57"/>
      <c r="CC535" s="58">
        <v>50</v>
      </c>
      <c r="CD535" s="58">
        <v>80</v>
      </c>
      <c r="CE535" s="58">
        <v>100</v>
      </c>
      <c r="CF535" s="58">
        <v>250</v>
      </c>
      <c r="CG535" s="58">
        <v>500</v>
      </c>
      <c r="CH535" s="58">
        <v>1000</v>
      </c>
      <c r="CI535" s="56"/>
      <c r="CJ535" s="59"/>
      <c r="CK535" s="59"/>
      <c r="CL535" s="59"/>
      <c r="CM535" s="59"/>
      <c r="CN535" s="59"/>
      <c r="CO535" s="59"/>
      <c r="CP535" s="60"/>
      <c r="CQ535" s="61"/>
      <c r="CR535" s="61"/>
      <c r="CS535" s="61"/>
      <c r="CT535" s="61"/>
      <c r="CU535" s="61"/>
      <c r="CV535" s="61"/>
      <c r="CW535" s="62"/>
      <c r="CX535" s="63"/>
      <c r="CY535" s="63"/>
      <c r="CZ535" s="63"/>
      <c r="DA535" s="63"/>
      <c r="DB535" s="63"/>
      <c r="DC535" s="63"/>
      <c r="DD535" s="64"/>
      <c r="DE535" s="65"/>
      <c r="DF535" s="65"/>
      <c r="DG535" s="65"/>
      <c r="DH535" s="65"/>
      <c r="DI535" s="65"/>
      <c r="DJ535" s="65"/>
      <c r="DK535" s="66" t="s">
        <v>1641</v>
      </c>
      <c r="DL535" s="62">
        <v>60</v>
      </c>
      <c r="DM535" s="67">
        <v>60</v>
      </c>
      <c r="DN535" s="67">
        <v>100</v>
      </c>
      <c r="DO535" s="67">
        <v>250</v>
      </c>
      <c r="DP535" s="67">
        <v>500</v>
      </c>
      <c r="DQ535" s="67">
        <v>500</v>
      </c>
      <c r="DR535" s="67">
        <v>500</v>
      </c>
      <c r="DS535" s="68"/>
    </row>
    <row r="536" spans="1:123" s="137" customFormat="1" x14ac:dyDescent="0.3">
      <c r="A536" s="118" t="s">
        <v>557</v>
      </c>
      <c r="B536" s="118" t="s">
        <v>901</v>
      </c>
      <c r="C536" s="118" t="s">
        <v>1222</v>
      </c>
      <c r="D536" s="118" t="s">
        <v>1639</v>
      </c>
      <c r="E536" s="118" t="s">
        <v>1639</v>
      </c>
      <c r="F536" s="118" t="s">
        <v>1639</v>
      </c>
      <c r="G536" s="119" t="s">
        <v>1644</v>
      </c>
      <c r="H536" s="119" t="s">
        <v>838</v>
      </c>
      <c r="I536" s="42">
        <v>8</v>
      </c>
      <c r="J536" s="120">
        <v>8</v>
      </c>
      <c r="K536" s="120">
        <v>8</v>
      </c>
      <c r="L536" s="120">
        <v>8</v>
      </c>
      <c r="M536" s="120">
        <v>8</v>
      </c>
      <c r="N536" s="120">
        <v>8</v>
      </c>
      <c r="O536" s="120">
        <v>8</v>
      </c>
      <c r="P536" s="121">
        <v>0</v>
      </c>
      <c r="Q536" s="45">
        <v>0.3</v>
      </c>
      <c r="R536" s="120">
        <v>0.3</v>
      </c>
      <c r="S536" s="120">
        <v>0.3</v>
      </c>
      <c r="T536" s="120">
        <v>0.3</v>
      </c>
      <c r="U536" s="120">
        <v>0.3</v>
      </c>
      <c r="V536" s="120">
        <v>0.3</v>
      </c>
      <c r="W536" s="120">
        <v>0.3</v>
      </c>
      <c r="X536" s="45">
        <v>0</v>
      </c>
      <c r="Y536" s="120">
        <v>0</v>
      </c>
      <c r="Z536" s="120">
        <v>0</v>
      </c>
      <c r="AA536" s="120">
        <v>0</v>
      </c>
      <c r="AB536" s="120">
        <v>0</v>
      </c>
      <c r="AC536" s="120">
        <v>0</v>
      </c>
      <c r="AD536" s="120">
        <v>0</v>
      </c>
      <c r="AE536" s="44">
        <f>[3]Parameters!$B$38</f>
        <v>0.05</v>
      </c>
      <c r="AF536" s="121">
        <v>0</v>
      </c>
      <c r="AG536" s="121">
        <v>30</v>
      </c>
      <c r="AH536" s="121">
        <v>30</v>
      </c>
      <c r="AI536" s="122">
        <v>1</v>
      </c>
      <c r="AJ536" s="122" t="s">
        <v>839</v>
      </c>
      <c r="AK536" s="122" t="s">
        <v>907</v>
      </c>
      <c r="AL536" s="122"/>
      <c r="AM536" s="123"/>
      <c r="AN536" s="123"/>
      <c r="AO536" s="123"/>
      <c r="AP536" s="123"/>
      <c r="AQ536" s="123"/>
      <c r="AR536" s="123"/>
      <c r="AS536" s="124"/>
      <c r="AT536" s="124"/>
      <c r="AU536" s="124"/>
      <c r="AV536" s="125"/>
      <c r="AW536" s="125"/>
      <c r="AX536" s="125"/>
      <c r="AY536" s="126" t="s">
        <v>841</v>
      </c>
      <c r="AZ536" s="126"/>
      <c r="BA536" s="126"/>
      <c r="BB536" s="204"/>
      <c r="BC536" s="204"/>
      <c r="BD536" s="204"/>
      <c r="BE536" s="204"/>
      <c r="BF536" s="204"/>
      <c r="BG536" s="204"/>
      <c r="BH536" s="205"/>
      <c r="BI536" s="205"/>
      <c r="BJ536" s="205"/>
      <c r="BK536" s="205"/>
      <c r="BL536" s="128"/>
      <c r="BM536" s="129"/>
      <c r="BN536" s="130">
        <v>0</v>
      </c>
      <c r="BO536" s="121"/>
      <c r="BP536" s="121"/>
      <c r="BQ536" s="121"/>
      <c r="BR536" s="121"/>
      <c r="BS536" s="121"/>
      <c r="BT536" s="121"/>
      <c r="BU536" s="56">
        <f t="shared" si="63"/>
        <v>0</v>
      </c>
      <c r="BV536" s="126"/>
      <c r="BW536" s="126"/>
      <c r="BX536" s="126"/>
      <c r="BY536" s="126"/>
      <c r="BZ536" s="126"/>
      <c r="CA536" s="126"/>
      <c r="CB536" s="57"/>
      <c r="CC536" s="131">
        <v>50</v>
      </c>
      <c r="CD536" s="131">
        <v>80</v>
      </c>
      <c r="CE536" s="131">
        <v>100</v>
      </c>
      <c r="CF536" s="131">
        <v>250</v>
      </c>
      <c r="CG536" s="131">
        <v>500</v>
      </c>
      <c r="CH536" s="131">
        <v>1000</v>
      </c>
      <c r="CI536" s="56"/>
      <c r="CJ536" s="126"/>
      <c r="CK536" s="126"/>
      <c r="CL536" s="126"/>
      <c r="CM536" s="126"/>
      <c r="CN536" s="126"/>
      <c r="CO536" s="126"/>
      <c r="CP536" s="60"/>
      <c r="CQ536" s="132"/>
      <c r="CR536" s="132"/>
      <c r="CS536" s="132"/>
      <c r="CT536" s="132"/>
      <c r="CU536" s="132"/>
      <c r="CV536" s="132"/>
      <c r="CW536" s="62"/>
      <c r="CX536" s="133"/>
      <c r="CY536" s="133"/>
      <c r="CZ536" s="133"/>
      <c r="DA536" s="133"/>
      <c r="DB536" s="133"/>
      <c r="DC536" s="133"/>
      <c r="DD536" s="64"/>
      <c r="DE536" s="133"/>
      <c r="DF536" s="133"/>
      <c r="DG536" s="133"/>
      <c r="DH536" s="133"/>
      <c r="DI536" s="133"/>
      <c r="DJ536" s="133"/>
      <c r="DK536" s="134" t="s">
        <v>1641</v>
      </c>
      <c r="DL536" s="62">
        <v>60</v>
      </c>
      <c r="DM536" s="135">
        <v>60</v>
      </c>
      <c r="DN536" s="135">
        <v>100</v>
      </c>
      <c r="DO536" s="135">
        <v>250</v>
      </c>
      <c r="DP536" s="135">
        <v>500</v>
      </c>
      <c r="DQ536" s="135">
        <v>500</v>
      </c>
      <c r="DR536" s="135">
        <v>500</v>
      </c>
      <c r="DS536" s="136"/>
    </row>
    <row r="537" spans="1:123" x14ac:dyDescent="0.3">
      <c r="A537" s="69" t="s">
        <v>558</v>
      </c>
      <c r="B537" s="69" t="s">
        <v>901</v>
      </c>
      <c r="C537" s="69" t="s">
        <v>1222</v>
      </c>
      <c r="D537" s="69" t="s">
        <v>1639</v>
      </c>
      <c r="E537" s="69" t="s">
        <v>1639</v>
      </c>
      <c r="F537" s="69" t="s">
        <v>1639</v>
      </c>
      <c r="G537" s="70" t="s">
        <v>1645</v>
      </c>
      <c r="H537" s="70" t="s">
        <v>838</v>
      </c>
      <c r="I537" s="42">
        <v>42</v>
      </c>
      <c r="J537" s="71">
        <v>37</v>
      </c>
      <c r="K537" s="71">
        <v>32</v>
      </c>
      <c r="L537" s="71">
        <v>32</v>
      </c>
      <c r="M537" s="71">
        <v>32</v>
      </c>
      <c r="N537" s="71">
        <v>32</v>
      </c>
      <c r="O537" s="71">
        <v>32</v>
      </c>
      <c r="P537" s="72">
        <v>0</v>
      </c>
      <c r="Q537" s="45">
        <v>1.1000000000000001</v>
      </c>
      <c r="R537" s="71">
        <v>1.1000000000000001</v>
      </c>
      <c r="S537" s="71">
        <v>1.1000000000000001</v>
      </c>
      <c r="T537" s="71">
        <v>1.1000000000000001</v>
      </c>
      <c r="U537" s="71">
        <v>1.1000000000000001</v>
      </c>
      <c r="V537" s="71">
        <v>1.1000000000000001</v>
      </c>
      <c r="W537" s="71">
        <v>1.1000000000000001</v>
      </c>
      <c r="X537" s="45">
        <v>0</v>
      </c>
      <c r="Y537" s="71">
        <v>0</v>
      </c>
      <c r="Z537" s="71">
        <v>0</v>
      </c>
      <c r="AA537" s="71">
        <v>0</v>
      </c>
      <c r="AB537" s="71">
        <v>0</v>
      </c>
      <c r="AC537" s="71">
        <v>0</v>
      </c>
      <c r="AD537" s="71">
        <v>0</v>
      </c>
      <c r="AE537" s="44">
        <f>[3]Parameters!$B$38</f>
        <v>0.05</v>
      </c>
      <c r="AF537" s="72">
        <v>0</v>
      </c>
      <c r="AG537" s="72">
        <v>30</v>
      </c>
      <c r="AH537" s="72">
        <v>30</v>
      </c>
      <c r="AI537" s="73">
        <v>1</v>
      </c>
      <c r="AJ537" s="73" t="s">
        <v>918</v>
      </c>
      <c r="AK537" s="73" t="s">
        <v>907</v>
      </c>
      <c r="AL537" s="73"/>
      <c r="AM537" s="74"/>
      <c r="AN537" s="74"/>
      <c r="AO537" s="74"/>
      <c r="AP537" s="74"/>
      <c r="AQ537" s="74"/>
      <c r="AR537" s="74"/>
      <c r="AS537" s="75">
        <v>2.2000000000000001E-4</v>
      </c>
      <c r="AT537" s="75">
        <v>0.5</v>
      </c>
      <c r="AU537" s="75" t="s">
        <v>919</v>
      </c>
      <c r="AV537" s="76"/>
      <c r="AW537" s="76"/>
      <c r="AX537" s="76"/>
      <c r="AY537" s="77" t="s">
        <v>841</v>
      </c>
      <c r="AZ537" s="77"/>
      <c r="BA537" s="77"/>
      <c r="BB537" s="77"/>
      <c r="BC537" s="77"/>
      <c r="BD537" s="77"/>
      <c r="BE537" s="77"/>
      <c r="BF537" s="77"/>
      <c r="BG537" s="77"/>
      <c r="BH537" s="78"/>
      <c r="BI537" s="78"/>
      <c r="BJ537" s="78"/>
      <c r="BK537" s="78"/>
      <c r="BL537" s="79"/>
      <c r="BM537" s="80"/>
      <c r="BN537" s="81">
        <v>0</v>
      </c>
      <c r="BO537" s="72"/>
      <c r="BP537" s="72"/>
      <c r="BQ537" s="72"/>
      <c r="BR537" s="72"/>
      <c r="BS537" s="72"/>
      <c r="BT537" s="72"/>
      <c r="BU537" s="56">
        <f t="shared" si="63"/>
        <v>0</v>
      </c>
      <c r="BV537" s="77"/>
      <c r="BW537" s="77"/>
      <c r="BX537" s="77"/>
      <c r="BY537" s="77"/>
      <c r="BZ537" s="77"/>
      <c r="CA537" s="77"/>
      <c r="CB537" s="57">
        <v>0</v>
      </c>
      <c r="CC537" s="148">
        <v>0</v>
      </c>
      <c r="CD537" s="148">
        <v>0</v>
      </c>
      <c r="CE537" s="148">
        <v>0</v>
      </c>
      <c r="CF537" s="148">
        <v>0</v>
      </c>
      <c r="CG537" s="148">
        <v>0</v>
      </c>
      <c r="CH537" s="148">
        <v>0</v>
      </c>
      <c r="CI537" s="56"/>
      <c r="CJ537" s="83"/>
      <c r="CK537" s="83"/>
      <c r="CL537" s="83"/>
      <c r="CM537" s="83"/>
      <c r="CN537" s="83"/>
      <c r="CO537" s="83"/>
      <c r="CP537" s="60"/>
      <c r="CQ537" s="84"/>
      <c r="CR537" s="84"/>
      <c r="CS537" s="84"/>
      <c r="CT537" s="84"/>
      <c r="CU537" s="84"/>
      <c r="CV537" s="84"/>
      <c r="CW537" s="62"/>
      <c r="CX537" s="85"/>
      <c r="CY537" s="85"/>
      <c r="CZ537" s="85"/>
      <c r="DA537" s="85"/>
      <c r="DB537" s="85"/>
      <c r="DC537" s="85"/>
      <c r="DD537" s="64"/>
      <c r="DE537" s="86"/>
      <c r="DF537" s="86"/>
      <c r="DG537" s="86"/>
      <c r="DH537" s="86"/>
      <c r="DI537" s="86"/>
      <c r="DJ537" s="86"/>
      <c r="DK537" s="87" t="s">
        <v>1641</v>
      </c>
      <c r="DL537" s="62">
        <v>60</v>
      </c>
      <c r="DM537" s="88">
        <v>60</v>
      </c>
      <c r="DN537" s="88">
        <v>100</v>
      </c>
      <c r="DO537" s="88">
        <v>200</v>
      </c>
      <c r="DP537" s="88">
        <v>300</v>
      </c>
      <c r="DQ537" s="88">
        <v>400</v>
      </c>
      <c r="DR537" s="88">
        <v>500</v>
      </c>
      <c r="DS537" s="68"/>
    </row>
    <row r="538" spans="1:123" x14ac:dyDescent="0.3">
      <c r="A538" s="40" t="s">
        <v>559</v>
      </c>
      <c r="B538" s="40" t="s">
        <v>901</v>
      </c>
      <c r="C538" s="40" t="s">
        <v>1222</v>
      </c>
      <c r="D538" s="40" t="s">
        <v>1639</v>
      </c>
      <c r="E538" s="40" t="s">
        <v>1639</v>
      </c>
      <c r="F538" s="40" t="s">
        <v>1639</v>
      </c>
      <c r="G538" s="41" t="s">
        <v>1646</v>
      </c>
      <c r="H538" s="41" t="s">
        <v>838</v>
      </c>
      <c r="I538" s="42">
        <v>53</v>
      </c>
      <c r="J538" s="43">
        <v>50</v>
      </c>
      <c r="K538" s="43">
        <v>47</v>
      </c>
      <c r="L538" s="43">
        <v>44</v>
      </c>
      <c r="M538" s="43">
        <v>41</v>
      </c>
      <c r="N538" s="43">
        <v>38</v>
      </c>
      <c r="O538" s="43">
        <v>35</v>
      </c>
      <c r="P538" s="44">
        <v>0</v>
      </c>
      <c r="Q538" s="45">
        <v>1.3</v>
      </c>
      <c r="R538" s="43">
        <v>1.2</v>
      </c>
      <c r="S538" s="43">
        <v>1.1000000000000001</v>
      </c>
      <c r="T538" s="43">
        <v>1</v>
      </c>
      <c r="U538" s="43">
        <v>0.9</v>
      </c>
      <c r="V538" s="43">
        <v>0.8</v>
      </c>
      <c r="W538" s="43">
        <v>0.7</v>
      </c>
      <c r="X538" s="45">
        <v>0</v>
      </c>
      <c r="Y538" s="43">
        <v>0</v>
      </c>
      <c r="Z538" s="43">
        <v>0</v>
      </c>
      <c r="AA538" s="43">
        <v>0</v>
      </c>
      <c r="AB538" s="43">
        <v>0</v>
      </c>
      <c r="AC538" s="43">
        <v>0</v>
      </c>
      <c r="AD538" s="43">
        <v>0</v>
      </c>
      <c r="AE538" s="44">
        <f>[3]Parameters!$B$38</f>
        <v>0.05</v>
      </c>
      <c r="AF538" s="44">
        <v>0</v>
      </c>
      <c r="AG538" s="44">
        <v>30</v>
      </c>
      <c r="AH538" s="44">
        <v>30</v>
      </c>
      <c r="AI538" s="46">
        <v>1</v>
      </c>
      <c r="AJ538" s="46" t="s">
        <v>918</v>
      </c>
      <c r="AK538" s="46" t="s">
        <v>907</v>
      </c>
      <c r="AL538" s="46"/>
      <c r="AM538" s="47"/>
      <c r="AN538" s="47"/>
      <c r="AO538" s="47"/>
      <c r="AP538" s="47"/>
      <c r="AQ538" s="47"/>
      <c r="AR538" s="47"/>
      <c r="AS538" s="48">
        <v>1.9000000000000001E-4</v>
      </c>
      <c r="AT538" s="48">
        <v>0.5</v>
      </c>
      <c r="AU538" s="48" t="s">
        <v>919</v>
      </c>
      <c r="AV538" s="49"/>
      <c r="AW538" s="49"/>
      <c r="AX538" s="49"/>
      <c r="AY538" s="50" t="s">
        <v>841</v>
      </c>
      <c r="AZ538" s="50"/>
      <c r="BA538" s="50"/>
      <c r="BB538" s="51"/>
      <c r="BC538" s="51"/>
      <c r="BD538" s="51"/>
      <c r="BE538" s="51"/>
      <c r="BF538" s="51"/>
      <c r="BG538" s="51"/>
      <c r="BH538" s="52"/>
      <c r="BI538" s="52"/>
      <c r="BJ538" s="52"/>
      <c r="BK538" s="52"/>
      <c r="BL538" s="53"/>
      <c r="BM538" s="54"/>
      <c r="BN538" s="55">
        <v>0</v>
      </c>
      <c r="BO538" s="44"/>
      <c r="BP538" s="44"/>
      <c r="BQ538" s="44"/>
      <c r="BR538" s="44"/>
      <c r="BS538" s="44"/>
      <c r="BT538" s="44"/>
      <c r="BU538" s="56">
        <f t="shared" si="63"/>
        <v>0</v>
      </c>
      <c r="BV538" s="50"/>
      <c r="BW538" s="50"/>
      <c r="BX538" s="50"/>
      <c r="BY538" s="50"/>
      <c r="BZ538" s="50"/>
      <c r="CA538" s="50"/>
      <c r="CB538" s="57">
        <v>0</v>
      </c>
      <c r="CC538" s="58">
        <v>0</v>
      </c>
      <c r="CD538" s="58">
        <v>0</v>
      </c>
      <c r="CE538" s="58">
        <v>0</v>
      </c>
      <c r="CF538" s="58">
        <v>0</v>
      </c>
      <c r="CG538" s="58">
        <v>0</v>
      </c>
      <c r="CH538" s="58">
        <v>0</v>
      </c>
      <c r="CI538" s="56"/>
      <c r="CJ538" s="59"/>
      <c r="CK538" s="59"/>
      <c r="CL538" s="59"/>
      <c r="CM538" s="59"/>
      <c r="CN538" s="59"/>
      <c r="CO538" s="59"/>
      <c r="CP538" s="60"/>
      <c r="CQ538" s="61"/>
      <c r="CR538" s="61"/>
      <c r="CS538" s="61"/>
      <c r="CT538" s="61"/>
      <c r="CU538" s="61"/>
      <c r="CV538" s="61"/>
      <c r="CW538" s="62"/>
      <c r="CX538" s="63"/>
      <c r="CY538" s="63"/>
      <c r="CZ538" s="63"/>
      <c r="DA538" s="63"/>
      <c r="DB538" s="63"/>
      <c r="DC538" s="63"/>
      <c r="DD538" s="64"/>
      <c r="DE538" s="65"/>
      <c r="DF538" s="65"/>
      <c r="DG538" s="65"/>
      <c r="DH538" s="65"/>
      <c r="DI538" s="65"/>
      <c r="DJ538" s="65"/>
      <c r="DK538" s="66" t="s">
        <v>1641</v>
      </c>
      <c r="DL538" s="62">
        <v>60</v>
      </c>
      <c r="DM538" s="67">
        <v>60</v>
      </c>
      <c r="DN538" s="67">
        <v>100</v>
      </c>
      <c r="DO538" s="67">
        <v>200</v>
      </c>
      <c r="DP538" s="67">
        <v>300</v>
      </c>
      <c r="DQ538" s="67">
        <v>400</v>
      </c>
      <c r="DR538" s="67">
        <v>500</v>
      </c>
      <c r="DS538" s="68"/>
    </row>
    <row r="539" spans="1:123" x14ac:dyDescent="0.3">
      <c r="A539" s="178" t="s">
        <v>560</v>
      </c>
      <c r="B539" s="178" t="s">
        <v>901</v>
      </c>
      <c r="C539" s="178" t="s">
        <v>975</v>
      </c>
      <c r="D539" s="178" t="s">
        <v>1639</v>
      </c>
      <c r="E539" s="178" t="s">
        <v>1647</v>
      </c>
      <c r="F539" s="178" t="s">
        <v>1639</v>
      </c>
      <c r="G539" s="179" t="s">
        <v>1648</v>
      </c>
      <c r="H539" s="180" t="s">
        <v>838</v>
      </c>
      <c r="I539" s="42"/>
      <c r="J539" s="71"/>
      <c r="K539" s="71"/>
      <c r="L539" s="71"/>
      <c r="M539" s="71"/>
      <c r="N539" s="71"/>
      <c r="O539" s="71"/>
      <c r="P539" s="72">
        <v>0</v>
      </c>
      <c r="Q539" s="45"/>
      <c r="R539" s="71"/>
      <c r="S539" s="71"/>
      <c r="T539" s="71"/>
      <c r="U539" s="71"/>
      <c r="V539" s="71"/>
      <c r="W539" s="71"/>
      <c r="X539" s="45">
        <v>24.34</v>
      </c>
      <c r="Y539" s="71">
        <v>24.34</v>
      </c>
      <c r="Z539" s="71">
        <v>24.34</v>
      </c>
      <c r="AA539" s="71">
        <v>24.34</v>
      </c>
      <c r="AB539" s="71">
        <v>24.34</v>
      </c>
      <c r="AC539" s="71">
        <v>24.34</v>
      </c>
      <c r="AD539" s="71">
        <v>24.34</v>
      </c>
      <c r="AE539" s="44">
        <f>[3]Parameters!$B$38</f>
        <v>0.05</v>
      </c>
      <c r="AF539" s="72">
        <v>0</v>
      </c>
      <c r="AG539" s="72">
        <v>1</v>
      </c>
      <c r="AH539" s="72">
        <v>1</v>
      </c>
      <c r="AI539" s="73">
        <v>1</v>
      </c>
      <c r="AJ539" s="73" t="s">
        <v>1597</v>
      </c>
      <c r="AK539" s="73" t="s">
        <v>907</v>
      </c>
      <c r="AL539" s="73"/>
      <c r="AM539" s="74"/>
      <c r="AN539" s="74"/>
      <c r="AO539" s="74"/>
      <c r="AP539" s="74"/>
      <c r="AQ539" s="74"/>
      <c r="AR539" s="74"/>
      <c r="AS539" s="75"/>
      <c r="AT539" s="75"/>
      <c r="AU539" s="75"/>
      <c r="AV539" s="76"/>
      <c r="AW539" s="76"/>
      <c r="AX539" s="76"/>
      <c r="AY539" s="77" t="s">
        <v>841</v>
      </c>
      <c r="AZ539" s="77"/>
      <c r="BA539" s="77"/>
      <c r="BB539" s="77"/>
      <c r="BC539" s="77"/>
      <c r="BD539" s="77"/>
      <c r="BE539" s="77"/>
      <c r="BF539" s="77"/>
      <c r="BG539" s="77"/>
      <c r="BH539" s="78"/>
      <c r="BI539" s="78"/>
      <c r="BJ539" s="78"/>
      <c r="BK539" s="78"/>
      <c r="BL539" s="79"/>
      <c r="BM539" s="80"/>
      <c r="BN539" s="81">
        <v>0</v>
      </c>
      <c r="BO539" s="72"/>
      <c r="BP539" s="72"/>
      <c r="BQ539" s="72"/>
      <c r="BR539" s="72"/>
      <c r="BS539" s="72"/>
      <c r="BT539" s="72"/>
      <c r="BU539" s="56">
        <f t="shared" si="63"/>
        <v>0</v>
      </c>
      <c r="BV539" s="77"/>
      <c r="BW539" s="77"/>
      <c r="BX539" s="77"/>
      <c r="BY539" s="77"/>
      <c r="BZ539" s="77"/>
      <c r="CA539" s="77"/>
      <c r="CB539" s="57"/>
      <c r="CC539" s="82">
        <v>3.33</v>
      </c>
      <c r="CD539" s="82">
        <v>6.66</v>
      </c>
      <c r="CE539" s="82">
        <v>7.5</v>
      </c>
      <c r="CF539" s="82">
        <v>8.33</v>
      </c>
      <c r="CG539" s="82">
        <v>9.17</v>
      </c>
      <c r="CH539" s="90">
        <v>10</v>
      </c>
      <c r="CI539" s="56"/>
      <c r="CJ539" s="83"/>
      <c r="CK539" s="94"/>
      <c r="CL539" s="94"/>
      <c r="CM539" s="94"/>
      <c r="CN539" s="94"/>
      <c r="CO539" s="94"/>
      <c r="CP539" s="60"/>
      <c r="CQ539" s="110"/>
      <c r="CR539" s="110"/>
      <c r="CS539" s="110"/>
      <c r="CT539" s="110"/>
      <c r="CU539" s="110"/>
      <c r="CV539" s="110"/>
      <c r="CW539" s="62"/>
      <c r="CX539" s="85"/>
      <c r="CY539" s="85"/>
      <c r="CZ539" s="85"/>
      <c r="DA539" s="85"/>
      <c r="DB539" s="85"/>
      <c r="DC539" s="85"/>
      <c r="DD539" s="64"/>
      <c r="DE539" s="86"/>
      <c r="DF539" s="86"/>
      <c r="DG539" s="86"/>
      <c r="DH539" s="86"/>
      <c r="DI539" s="86"/>
      <c r="DJ539" s="86"/>
      <c r="DK539" s="87" t="s">
        <v>1641</v>
      </c>
      <c r="DL539" s="62">
        <v>60</v>
      </c>
      <c r="DM539" s="88">
        <v>60</v>
      </c>
      <c r="DN539" s="88">
        <v>100</v>
      </c>
      <c r="DO539" s="88">
        <v>200</v>
      </c>
      <c r="DP539" s="88">
        <v>300</v>
      </c>
      <c r="DQ539" s="88">
        <v>400</v>
      </c>
      <c r="DR539" s="88">
        <v>500</v>
      </c>
      <c r="DS539" s="68"/>
    </row>
    <row r="540" spans="1:123" x14ac:dyDescent="0.3">
      <c r="A540" s="40" t="s">
        <v>561</v>
      </c>
      <c r="B540" s="40" t="s">
        <v>901</v>
      </c>
      <c r="C540" s="40" t="s">
        <v>1222</v>
      </c>
      <c r="D540" s="40" t="s">
        <v>1649</v>
      </c>
      <c r="E540" s="40" t="s">
        <v>1548</v>
      </c>
      <c r="F540" s="40" t="s">
        <v>1503</v>
      </c>
      <c r="G540" s="41" t="s">
        <v>1650</v>
      </c>
      <c r="H540" s="41" t="s">
        <v>838</v>
      </c>
      <c r="I540" s="42">
        <v>0</v>
      </c>
      <c r="J540" s="43">
        <v>0</v>
      </c>
      <c r="K540" s="43">
        <v>0</v>
      </c>
      <c r="L540" s="43">
        <v>0</v>
      </c>
      <c r="M540" s="43">
        <v>0</v>
      </c>
      <c r="N540" s="43">
        <v>0</v>
      </c>
      <c r="O540" s="43">
        <v>0</v>
      </c>
      <c r="P540" s="44">
        <v>0</v>
      </c>
      <c r="Q540" s="45">
        <v>0</v>
      </c>
      <c r="R540" s="43">
        <v>0</v>
      </c>
      <c r="S540" s="43">
        <v>0</v>
      </c>
      <c r="T540" s="43">
        <v>0</v>
      </c>
      <c r="U540" s="43">
        <v>0</v>
      </c>
      <c r="V540" s="43">
        <v>0</v>
      </c>
      <c r="W540" s="43">
        <v>0</v>
      </c>
      <c r="X540" s="45">
        <v>0</v>
      </c>
      <c r="Y540" s="43">
        <v>0</v>
      </c>
      <c r="Z540" s="43">
        <v>0</v>
      </c>
      <c r="AA540" s="43">
        <v>0</v>
      </c>
      <c r="AB540" s="43">
        <v>0</v>
      </c>
      <c r="AC540" s="43">
        <v>0</v>
      </c>
      <c r="AD540" s="43">
        <v>0</v>
      </c>
      <c r="AE540" s="44">
        <f>[3]Parameters!$B$38</f>
        <v>0.05</v>
      </c>
      <c r="AF540" s="44">
        <v>0</v>
      </c>
      <c r="AG540" s="44">
        <v>1</v>
      </c>
      <c r="AH540" s="44">
        <v>1</v>
      </c>
      <c r="AI540" s="46">
        <v>1</v>
      </c>
      <c r="AJ540" s="46" t="s">
        <v>839</v>
      </c>
      <c r="AK540" s="46" t="s">
        <v>907</v>
      </c>
      <c r="AL540" s="46"/>
      <c r="AM540" s="47"/>
      <c r="AN540" s="47"/>
      <c r="AO540" s="47"/>
      <c r="AP540" s="47"/>
      <c r="AQ540" s="47"/>
      <c r="AR540" s="47"/>
      <c r="AS540" s="48"/>
      <c r="AT540" s="48"/>
      <c r="AU540" s="48"/>
      <c r="AV540" s="49"/>
      <c r="AW540" s="49"/>
      <c r="AX540" s="49"/>
      <c r="AY540" s="50" t="s">
        <v>841</v>
      </c>
      <c r="AZ540" s="50"/>
      <c r="BA540" s="50"/>
      <c r="BB540" s="51"/>
      <c r="BC540" s="51"/>
      <c r="BD540" s="51"/>
      <c r="BE540" s="51"/>
      <c r="BF540" s="51"/>
      <c r="BG540" s="51"/>
      <c r="BH540" s="52"/>
      <c r="BI540" s="52"/>
      <c r="BJ540" s="52"/>
      <c r="BK540" s="52"/>
      <c r="BL540" s="53"/>
      <c r="BM540" s="54"/>
      <c r="BN540" s="55"/>
      <c r="BO540" s="44"/>
      <c r="BP540" s="44"/>
      <c r="BQ540" s="44"/>
      <c r="BR540" s="44"/>
      <c r="BS540" s="44"/>
      <c r="BT540" s="44"/>
      <c r="BU540" s="56">
        <f t="shared" si="63"/>
        <v>0</v>
      </c>
      <c r="BV540" s="50"/>
      <c r="BW540" s="50"/>
      <c r="BX540" s="50"/>
      <c r="BY540" s="50"/>
      <c r="BZ540" s="50"/>
      <c r="CA540" s="50"/>
      <c r="CB540" s="57">
        <v>1000</v>
      </c>
      <c r="CC540" s="58">
        <v>1000</v>
      </c>
      <c r="CD540" s="58">
        <v>1000</v>
      </c>
      <c r="CE540" s="58">
        <v>1000</v>
      </c>
      <c r="CF540" s="58">
        <v>1000</v>
      </c>
      <c r="CG540" s="58">
        <v>1000</v>
      </c>
      <c r="CH540" s="58">
        <v>1000</v>
      </c>
      <c r="CI540" s="56"/>
      <c r="CJ540" s="59"/>
      <c r="CK540" s="59"/>
      <c r="CL540" s="59"/>
      <c r="CM540" s="59"/>
      <c r="CN540" s="59"/>
      <c r="CO540" s="59"/>
      <c r="CP540" s="60"/>
      <c r="CQ540" s="61"/>
      <c r="CR540" s="61"/>
      <c r="CS540" s="61"/>
      <c r="CT540" s="61"/>
      <c r="CU540" s="61"/>
      <c r="CV540" s="61"/>
      <c r="CW540" s="62"/>
      <c r="CX540" s="63"/>
      <c r="CY540" s="63"/>
      <c r="CZ540" s="63"/>
      <c r="DA540" s="63"/>
      <c r="DB540" s="63"/>
      <c r="DC540" s="63"/>
      <c r="DD540" s="64"/>
      <c r="DE540" s="65"/>
      <c r="DF540" s="65"/>
      <c r="DG540" s="65"/>
      <c r="DH540" s="65"/>
      <c r="DI540" s="65"/>
      <c r="DJ540" s="65"/>
      <c r="DK540" s="66" t="s">
        <v>1266</v>
      </c>
      <c r="DL540" s="62">
        <v>1000</v>
      </c>
      <c r="DM540" s="67">
        <v>1000</v>
      </c>
      <c r="DN540" s="67">
        <v>1000</v>
      </c>
      <c r="DO540" s="67">
        <v>1000</v>
      </c>
      <c r="DP540" s="67">
        <v>1000</v>
      </c>
      <c r="DQ540" s="67">
        <v>1000</v>
      </c>
      <c r="DR540" s="67">
        <v>1000</v>
      </c>
      <c r="DS540" s="68"/>
    </row>
    <row r="541" spans="1:123" x14ac:dyDescent="0.3">
      <c r="A541" s="69" t="s">
        <v>562</v>
      </c>
      <c r="B541" s="69" t="s">
        <v>901</v>
      </c>
      <c r="C541" s="69" t="s">
        <v>1222</v>
      </c>
      <c r="D541" s="69" t="s">
        <v>1649</v>
      </c>
      <c r="E541" s="69" t="s">
        <v>1548</v>
      </c>
      <c r="F541" s="69" t="s">
        <v>1503</v>
      </c>
      <c r="G541" s="70" t="s">
        <v>1651</v>
      </c>
      <c r="H541" s="70" t="s">
        <v>838</v>
      </c>
      <c r="I541" s="42">
        <v>0</v>
      </c>
      <c r="J541" s="71">
        <v>0</v>
      </c>
      <c r="K541" s="71">
        <v>0</v>
      </c>
      <c r="L541" s="71">
        <v>0</v>
      </c>
      <c r="M541" s="71">
        <v>0</v>
      </c>
      <c r="N541" s="71">
        <v>0</v>
      </c>
      <c r="O541" s="71">
        <v>0</v>
      </c>
      <c r="P541" s="44">
        <v>0</v>
      </c>
      <c r="Q541" s="45">
        <v>0</v>
      </c>
      <c r="R541" s="71">
        <v>0</v>
      </c>
      <c r="S541" s="71">
        <v>0</v>
      </c>
      <c r="T541" s="71">
        <v>0</v>
      </c>
      <c r="U541" s="71">
        <v>0</v>
      </c>
      <c r="V541" s="71">
        <v>0</v>
      </c>
      <c r="W541" s="71">
        <v>0</v>
      </c>
      <c r="X541" s="45">
        <v>0</v>
      </c>
      <c r="Y541" s="71">
        <v>0</v>
      </c>
      <c r="Z541" s="71">
        <v>0</v>
      </c>
      <c r="AA541" s="71">
        <v>0</v>
      </c>
      <c r="AB541" s="71">
        <v>0</v>
      </c>
      <c r="AC541" s="71">
        <v>0</v>
      </c>
      <c r="AD541" s="71">
        <v>0</v>
      </c>
      <c r="AE541" s="44">
        <f>[3]Parameters!$B$38</f>
        <v>0.05</v>
      </c>
      <c r="AF541" s="72">
        <v>0</v>
      </c>
      <c r="AG541" s="72">
        <v>1</v>
      </c>
      <c r="AH541" s="72">
        <v>1</v>
      </c>
      <c r="AI541" s="73">
        <v>1</v>
      </c>
      <c r="AJ541" s="73" t="s">
        <v>839</v>
      </c>
      <c r="AK541" s="73" t="s">
        <v>907</v>
      </c>
      <c r="AL541" s="73"/>
      <c r="AM541" s="74"/>
      <c r="AN541" s="74"/>
      <c r="AO541" s="74"/>
      <c r="AP541" s="74"/>
      <c r="AQ541" s="74"/>
      <c r="AR541" s="74"/>
      <c r="AS541" s="75"/>
      <c r="AT541" s="75"/>
      <c r="AU541" s="75"/>
      <c r="AV541" s="76"/>
      <c r="AW541" s="76"/>
      <c r="AX541" s="76"/>
      <c r="AY541" s="77" t="s">
        <v>841</v>
      </c>
      <c r="AZ541" s="77"/>
      <c r="BA541" s="77"/>
      <c r="BB541" s="77"/>
      <c r="BC541" s="77"/>
      <c r="BD541" s="77"/>
      <c r="BE541" s="77"/>
      <c r="BF541" s="77"/>
      <c r="BG541" s="77"/>
      <c r="BH541" s="78"/>
      <c r="BI541" s="78"/>
      <c r="BJ541" s="78"/>
      <c r="BK541" s="78"/>
      <c r="BL541" s="79"/>
      <c r="BM541" s="80"/>
      <c r="BN541" s="81"/>
      <c r="BO541" s="72"/>
      <c r="BP541" s="72"/>
      <c r="BQ541" s="72"/>
      <c r="BR541" s="72"/>
      <c r="BS541" s="72"/>
      <c r="BT541" s="72"/>
      <c r="BU541" s="56">
        <f t="shared" si="63"/>
        <v>0</v>
      </c>
      <c r="BV541" s="77"/>
      <c r="BW541" s="77"/>
      <c r="BX541" s="77"/>
      <c r="BY541" s="77"/>
      <c r="BZ541" s="77"/>
      <c r="CA541" s="77"/>
      <c r="CB541" s="57">
        <v>1000</v>
      </c>
      <c r="CC541" s="82">
        <v>1000</v>
      </c>
      <c r="CD541" s="82">
        <v>1000</v>
      </c>
      <c r="CE541" s="82">
        <v>1000</v>
      </c>
      <c r="CF541" s="82">
        <v>1000</v>
      </c>
      <c r="CG541" s="82">
        <v>1000</v>
      </c>
      <c r="CH541" s="82">
        <v>1000</v>
      </c>
      <c r="CI541" s="56"/>
      <c r="CJ541" s="83"/>
      <c r="CK541" s="83"/>
      <c r="CL541" s="83"/>
      <c r="CM541" s="83"/>
      <c r="CN541" s="83"/>
      <c r="CO541" s="83"/>
      <c r="CP541" s="60"/>
      <c r="CQ541" s="84"/>
      <c r="CR541" s="84"/>
      <c r="CS541" s="84"/>
      <c r="CT541" s="84"/>
      <c r="CU541" s="84"/>
      <c r="CV541" s="84"/>
      <c r="CW541" s="62"/>
      <c r="CX541" s="85"/>
      <c r="CY541" s="85"/>
      <c r="CZ541" s="85"/>
      <c r="DA541" s="85"/>
      <c r="DB541" s="85"/>
      <c r="DC541" s="85"/>
      <c r="DD541" s="64"/>
      <c r="DE541" s="86"/>
      <c r="DF541" s="86"/>
      <c r="DG541" s="86"/>
      <c r="DH541" s="86"/>
      <c r="DI541" s="86"/>
      <c r="DJ541" s="86"/>
      <c r="DK541" s="87" t="s">
        <v>1266</v>
      </c>
      <c r="DL541" s="62">
        <v>1000</v>
      </c>
      <c r="DM541" s="88">
        <v>1000</v>
      </c>
      <c r="DN541" s="88">
        <v>1000</v>
      </c>
      <c r="DO541" s="88">
        <v>1000</v>
      </c>
      <c r="DP541" s="88">
        <v>1000</v>
      </c>
      <c r="DQ541" s="88">
        <v>1000</v>
      </c>
      <c r="DR541" s="88">
        <v>1000</v>
      </c>
      <c r="DS541" s="68"/>
    </row>
    <row r="542" spans="1:123" x14ac:dyDescent="0.3">
      <c r="A542" s="40" t="s">
        <v>563</v>
      </c>
      <c r="B542" s="40" t="s">
        <v>901</v>
      </c>
      <c r="C542" s="40" t="s">
        <v>1222</v>
      </c>
      <c r="D542" s="40" t="s">
        <v>1649</v>
      </c>
      <c r="E542" s="40" t="s">
        <v>1548</v>
      </c>
      <c r="F542" s="40" t="s">
        <v>1503</v>
      </c>
      <c r="G542" s="41" t="s">
        <v>1652</v>
      </c>
      <c r="H542" s="41" t="s">
        <v>838</v>
      </c>
      <c r="I542" s="42">
        <v>0</v>
      </c>
      <c r="J542" s="43">
        <v>0</v>
      </c>
      <c r="K542" s="43">
        <v>0</v>
      </c>
      <c r="L542" s="43">
        <v>0</v>
      </c>
      <c r="M542" s="43">
        <v>0</v>
      </c>
      <c r="N542" s="43">
        <v>0</v>
      </c>
      <c r="O542" s="43">
        <v>0</v>
      </c>
      <c r="P542" s="44">
        <v>0</v>
      </c>
      <c r="Q542" s="45">
        <v>0</v>
      </c>
      <c r="R542" s="43">
        <v>0</v>
      </c>
      <c r="S542" s="43">
        <v>0</v>
      </c>
      <c r="T542" s="43">
        <v>0</v>
      </c>
      <c r="U542" s="43">
        <v>0</v>
      </c>
      <c r="V542" s="43">
        <v>0</v>
      </c>
      <c r="W542" s="43">
        <v>0</v>
      </c>
      <c r="X542" s="45">
        <v>0</v>
      </c>
      <c r="Y542" s="43">
        <v>0</v>
      </c>
      <c r="Z542" s="43">
        <v>0</v>
      </c>
      <c r="AA542" s="43">
        <v>0</v>
      </c>
      <c r="AB542" s="43">
        <v>0</v>
      </c>
      <c r="AC542" s="43">
        <v>0</v>
      </c>
      <c r="AD542" s="43">
        <v>0</v>
      </c>
      <c r="AE542" s="44">
        <f>[3]Parameters!$B$38</f>
        <v>0.05</v>
      </c>
      <c r="AF542" s="44">
        <v>0</v>
      </c>
      <c r="AG542" s="44">
        <v>1</v>
      </c>
      <c r="AH542" s="44">
        <v>1</v>
      </c>
      <c r="AI542" s="46">
        <v>1</v>
      </c>
      <c r="AJ542" s="46" t="s">
        <v>839</v>
      </c>
      <c r="AK542" s="46" t="s">
        <v>907</v>
      </c>
      <c r="AL542" s="46"/>
      <c r="AM542" s="47"/>
      <c r="AN542" s="47"/>
      <c r="AO542" s="47"/>
      <c r="AP542" s="47"/>
      <c r="AQ542" s="47"/>
      <c r="AR542" s="47"/>
      <c r="AS542" s="48"/>
      <c r="AT542" s="48"/>
      <c r="AU542" s="48"/>
      <c r="AV542" s="49"/>
      <c r="AW542" s="49"/>
      <c r="AX542" s="49"/>
      <c r="AY542" s="50" t="s">
        <v>841</v>
      </c>
      <c r="AZ542" s="50"/>
      <c r="BA542" s="50"/>
      <c r="BB542" s="51"/>
      <c r="BC542" s="51"/>
      <c r="BD542" s="51"/>
      <c r="BE542" s="51"/>
      <c r="BF542" s="51"/>
      <c r="BG542" s="51"/>
      <c r="BH542" s="52"/>
      <c r="BI542" s="52"/>
      <c r="BJ542" s="52"/>
      <c r="BK542" s="52"/>
      <c r="BL542" s="53"/>
      <c r="BM542" s="54"/>
      <c r="BN542" s="55"/>
      <c r="BO542" s="44"/>
      <c r="BP542" s="44"/>
      <c r="BQ542" s="44"/>
      <c r="BR542" s="44"/>
      <c r="BS542" s="44"/>
      <c r="BT542" s="44"/>
      <c r="BU542" s="56">
        <f t="shared" si="63"/>
        <v>0</v>
      </c>
      <c r="BV542" s="50"/>
      <c r="BW542" s="50"/>
      <c r="BX542" s="50"/>
      <c r="BY542" s="50"/>
      <c r="BZ542" s="50"/>
      <c r="CA542" s="50"/>
      <c r="CB542" s="57">
        <v>1000</v>
      </c>
      <c r="CC542" s="58">
        <v>1000</v>
      </c>
      <c r="CD542" s="58">
        <v>1000</v>
      </c>
      <c r="CE542" s="58">
        <v>1000</v>
      </c>
      <c r="CF542" s="58">
        <v>1000</v>
      </c>
      <c r="CG542" s="58">
        <v>1000</v>
      </c>
      <c r="CH542" s="58">
        <v>1000</v>
      </c>
      <c r="CI542" s="56"/>
      <c r="CJ542" s="59"/>
      <c r="CK542" s="59"/>
      <c r="CL542" s="59"/>
      <c r="CM542" s="59"/>
      <c r="CN542" s="59"/>
      <c r="CO542" s="59"/>
      <c r="CP542" s="60"/>
      <c r="CQ542" s="61"/>
      <c r="CR542" s="61"/>
      <c r="CS542" s="61"/>
      <c r="CT542" s="61"/>
      <c r="CU542" s="61"/>
      <c r="CV542" s="61"/>
      <c r="CW542" s="62"/>
      <c r="CX542" s="63"/>
      <c r="CY542" s="63"/>
      <c r="CZ542" s="63"/>
      <c r="DA542" s="63"/>
      <c r="DB542" s="63"/>
      <c r="DC542" s="63"/>
      <c r="DD542" s="64"/>
      <c r="DE542" s="65"/>
      <c r="DF542" s="65"/>
      <c r="DG542" s="65"/>
      <c r="DH542" s="65"/>
      <c r="DI542" s="65"/>
      <c r="DJ542" s="65"/>
      <c r="DK542" s="66" t="s">
        <v>1266</v>
      </c>
      <c r="DL542" s="62">
        <v>1000</v>
      </c>
      <c r="DM542" s="67">
        <v>1000</v>
      </c>
      <c r="DN542" s="67">
        <v>1000</v>
      </c>
      <c r="DO542" s="67">
        <v>1000</v>
      </c>
      <c r="DP542" s="67">
        <v>1000</v>
      </c>
      <c r="DQ542" s="67">
        <v>1000</v>
      </c>
      <c r="DR542" s="67">
        <v>1000</v>
      </c>
      <c r="DS542" s="68"/>
    </row>
    <row r="543" spans="1:123" x14ac:dyDescent="0.3">
      <c r="A543" s="114" t="s">
        <v>564</v>
      </c>
      <c r="B543" s="40" t="s">
        <v>901</v>
      </c>
      <c r="C543" s="40" t="s">
        <v>1222</v>
      </c>
      <c r="D543" s="40" t="s">
        <v>1649</v>
      </c>
      <c r="E543" s="40" t="s">
        <v>1548</v>
      </c>
      <c r="F543" s="40" t="s">
        <v>1653</v>
      </c>
      <c r="G543" s="41" t="s">
        <v>1650</v>
      </c>
      <c r="H543" s="41" t="s">
        <v>838</v>
      </c>
      <c r="I543" s="42">
        <v>0</v>
      </c>
      <c r="J543" s="43">
        <v>0</v>
      </c>
      <c r="K543" s="43">
        <v>0</v>
      </c>
      <c r="L543" s="43">
        <v>0</v>
      </c>
      <c r="M543" s="43">
        <v>0</v>
      </c>
      <c r="N543" s="43">
        <v>0</v>
      </c>
      <c r="O543" s="43">
        <v>0</v>
      </c>
      <c r="P543" s="44">
        <v>0</v>
      </c>
      <c r="Q543" s="45">
        <v>0</v>
      </c>
      <c r="R543" s="43">
        <v>0</v>
      </c>
      <c r="S543" s="43">
        <v>0</v>
      </c>
      <c r="T543" s="43">
        <v>0</v>
      </c>
      <c r="U543" s="43">
        <v>0</v>
      </c>
      <c r="V543" s="43">
        <v>0</v>
      </c>
      <c r="W543" s="43">
        <v>0</v>
      </c>
      <c r="X543" s="45">
        <v>0</v>
      </c>
      <c r="Y543" s="43">
        <v>0</v>
      </c>
      <c r="Z543" s="43">
        <v>0</v>
      </c>
      <c r="AA543" s="43">
        <v>0</v>
      </c>
      <c r="AB543" s="43">
        <v>0</v>
      </c>
      <c r="AC543" s="43">
        <v>0</v>
      </c>
      <c r="AD543" s="43">
        <v>0</v>
      </c>
      <c r="AE543" s="44">
        <f>[3]Parameters!$B$38</f>
        <v>0.05</v>
      </c>
      <c r="AF543" s="44">
        <v>0</v>
      </c>
      <c r="AG543" s="44">
        <v>1</v>
      </c>
      <c r="AH543" s="44">
        <v>1</v>
      </c>
      <c r="AI543" s="46">
        <v>1</v>
      </c>
      <c r="AJ543" s="46" t="s">
        <v>839</v>
      </c>
      <c r="AK543" s="46" t="s">
        <v>907</v>
      </c>
      <c r="AL543" s="46"/>
      <c r="AM543" s="47"/>
      <c r="AN543" s="47"/>
      <c r="AO543" s="47"/>
      <c r="AP543" s="47"/>
      <c r="AQ543" s="47"/>
      <c r="AR543" s="47"/>
      <c r="AS543" s="48"/>
      <c r="AT543" s="48"/>
      <c r="AU543" s="48"/>
      <c r="AV543" s="49"/>
      <c r="AW543" s="49"/>
      <c r="AX543" s="49"/>
      <c r="AY543" s="50" t="s">
        <v>841</v>
      </c>
      <c r="AZ543" s="50"/>
      <c r="BA543" s="50"/>
      <c r="BB543" s="51"/>
      <c r="BC543" s="51"/>
      <c r="BD543" s="51"/>
      <c r="BE543" s="51"/>
      <c r="BF543" s="51"/>
      <c r="BG543" s="51"/>
      <c r="BH543" s="52"/>
      <c r="BI543" s="52"/>
      <c r="BJ543" s="52"/>
      <c r="BK543" s="52"/>
      <c r="BL543" s="53"/>
      <c r="BM543" s="54"/>
      <c r="BN543" s="55"/>
      <c r="BO543" s="44"/>
      <c r="BP543" s="44"/>
      <c r="BQ543" s="44"/>
      <c r="BR543" s="44"/>
      <c r="BS543" s="44"/>
      <c r="BT543" s="44"/>
      <c r="BU543" s="56">
        <f t="shared" si="63"/>
        <v>0</v>
      </c>
      <c r="BV543" s="50"/>
      <c r="BW543" s="50"/>
      <c r="BX543" s="50"/>
      <c r="BY543" s="50"/>
      <c r="BZ543" s="50"/>
      <c r="CA543" s="50"/>
      <c r="CB543" s="57">
        <v>23000</v>
      </c>
      <c r="CC543" s="57">
        <v>23000</v>
      </c>
      <c r="CD543" s="57">
        <v>23000</v>
      </c>
      <c r="CE543" s="57">
        <v>23000</v>
      </c>
      <c r="CF543" s="57">
        <v>23000</v>
      </c>
      <c r="CG543" s="57">
        <v>23000</v>
      </c>
      <c r="CH543" s="57">
        <v>23000</v>
      </c>
      <c r="CI543" s="56"/>
      <c r="CJ543" s="59"/>
      <c r="CK543" s="59"/>
      <c r="CL543" s="59"/>
      <c r="CM543" s="59"/>
      <c r="CN543" s="59"/>
      <c r="CO543" s="59"/>
      <c r="CP543" s="60"/>
      <c r="CQ543" s="61"/>
      <c r="CR543" s="61"/>
      <c r="CS543" s="61"/>
      <c r="CT543" s="61"/>
      <c r="CU543" s="61"/>
      <c r="CV543" s="61"/>
      <c r="CW543" s="62"/>
      <c r="CX543" s="63"/>
      <c r="CY543" s="63"/>
      <c r="CZ543" s="63"/>
      <c r="DA543" s="63"/>
      <c r="DB543" s="63"/>
      <c r="DC543" s="63"/>
      <c r="DD543" s="64"/>
      <c r="DE543" s="65"/>
      <c r="DF543" s="65"/>
      <c r="DG543" s="65"/>
      <c r="DH543" s="65"/>
      <c r="DI543" s="65"/>
      <c r="DJ543" s="65"/>
      <c r="DK543" s="66" t="s">
        <v>1266</v>
      </c>
      <c r="DL543" s="62">
        <v>1000</v>
      </c>
      <c r="DM543" s="67">
        <v>1000</v>
      </c>
      <c r="DN543" s="67">
        <v>1000</v>
      </c>
      <c r="DO543" s="67">
        <v>1000</v>
      </c>
      <c r="DP543" s="67">
        <v>1000</v>
      </c>
      <c r="DQ543" s="67">
        <v>1000</v>
      </c>
      <c r="DR543" s="67">
        <v>1000</v>
      </c>
      <c r="DS543" s="68"/>
    </row>
    <row r="544" spans="1:123" x14ac:dyDescent="0.3">
      <c r="A544" s="114" t="s">
        <v>565</v>
      </c>
      <c r="B544" s="69" t="s">
        <v>901</v>
      </c>
      <c r="C544" s="69" t="s">
        <v>1222</v>
      </c>
      <c r="D544" s="69" t="s">
        <v>1649</v>
      </c>
      <c r="E544" s="69" t="s">
        <v>1548</v>
      </c>
      <c r="F544" s="69" t="s">
        <v>1653</v>
      </c>
      <c r="G544" s="70" t="s">
        <v>1651</v>
      </c>
      <c r="H544" s="70" t="s">
        <v>838</v>
      </c>
      <c r="I544" s="42">
        <v>0</v>
      </c>
      <c r="J544" s="71">
        <v>0</v>
      </c>
      <c r="K544" s="71">
        <v>0</v>
      </c>
      <c r="L544" s="71">
        <v>0</v>
      </c>
      <c r="M544" s="71">
        <v>0</v>
      </c>
      <c r="N544" s="71">
        <v>0</v>
      </c>
      <c r="O544" s="71">
        <v>0</v>
      </c>
      <c r="P544" s="44">
        <v>0</v>
      </c>
      <c r="Q544" s="45">
        <v>0</v>
      </c>
      <c r="R544" s="71">
        <v>0</v>
      </c>
      <c r="S544" s="71">
        <v>0</v>
      </c>
      <c r="T544" s="71">
        <v>0</v>
      </c>
      <c r="U544" s="71">
        <v>0</v>
      </c>
      <c r="V544" s="71">
        <v>0</v>
      </c>
      <c r="W544" s="71">
        <v>0</v>
      </c>
      <c r="X544" s="45">
        <v>0</v>
      </c>
      <c r="Y544" s="71">
        <v>0</v>
      </c>
      <c r="Z544" s="71">
        <v>0</v>
      </c>
      <c r="AA544" s="71">
        <v>0</v>
      </c>
      <c r="AB544" s="71">
        <v>0</v>
      </c>
      <c r="AC544" s="71">
        <v>0</v>
      </c>
      <c r="AD544" s="71">
        <v>0</v>
      </c>
      <c r="AE544" s="44">
        <f>[3]Parameters!$B$38</f>
        <v>0.05</v>
      </c>
      <c r="AF544" s="72">
        <v>0</v>
      </c>
      <c r="AG544" s="72">
        <v>1</v>
      </c>
      <c r="AH544" s="72">
        <v>1</v>
      </c>
      <c r="AI544" s="73">
        <v>1</v>
      </c>
      <c r="AJ544" s="73" t="s">
        <v>839</v>
      </c>
      <c r="AK544" s="73" t="s">
        <v>907</v>
      </c>
      <c r="AL544" s="73"/>
      <c r="AM544" s="74"/>
      <c r="AN544" s="74"/>
      <c r="AO544" s="74"/>
      <c r="AP544" s="74"/>
      <c r="AQ544" s="74"/>
      <c r="AR544" s="74"/>
      <c r="AS544" s="75"/>
      <c r="AT544" s="75"/>
      <c r="AU544" s="75"/>
      <c r="AV544" s="76"/>
      <c r="AW544" s="76"/>
      <c r="AX544" s="76"/>
      <c r="AY544" s="77" t="s">
        <v>841</v>
      </c>
      <c r="AZ544" s="77"/>
      <c r="BA544" s="77"/>
      <c r="BB544" s="77"/>
      <c r="BC544" s="77"/>
      <c r="BD544" s="77"/>
      <c r="BE544" s="77"/>
      <c r="BF544" s="77"/>
      <c r="BG544" s="77"/>
      <c r="BH544" s="78"/>
      <c r="BI544" s="78"/>
      <c r="BJ544" s="78"/>
      <c r="BK544" s="78"/>
      <c r="BL544" s="79"/>
      <c r="BM544" s="80"/>
      <c r="BN544" s="81"/>
      <c r="BO544" s="72"/>
      <c r="BP544" s="72"/>
      <c r="BQ544" s="72"/>
      <c r="BR544" s="72"/>
      <c r="BS544" s="72"/>
      <c r="BT544" s="72"/>
      <c r="BU544" s="56">
        <f t="shared" si="63"/>
        <v>0</v>
      </c>
      <c r="BV544" s="77"/>
      <c r="BW544" s="77"/>
      <c r="BX544" s="77"/>
      <c r="BY544" s="77"/>
      <c r="BZ544" s="77"/>
      <c r="CA544" s="77"/>
      <c r="CB544" s="57">
        <v>23000</v>
      </c>
      <c r="CC544" s="57">
        <v>23000</v>
      </c>
      <c r="CD544" s="57">
        <v>23000</v>
      </c>
      <c r="CE544" s="57">
        <v>23000</v>
      </c>
      <c r="CF544" s="57">
        <v>23000</v>
      </c>
      <c r="CG544" s="57">
        <v>23000</v>
      </c>
      <c r="CH544" s="57">
        <v>23000</v>
      </c>
      <c r="CI544" s="56"/>
      <c r="CJ544" s="83"/>
      <c r="CK544" s="83"/>
      <c r="CL544" s="83"/>
      <c r="CM544" s="83"/>
      <c r="CN544" s="83"/>
      <c r="CO544" s="83"/>
      <c r="CP544" s="60"/>
      <c r="CQ544" s="84"/>
      <c r="CR544" s="84"/>
      <c r="CS544" s="84"/>
      <c r="CT544" s="84"/>
      <c r="CU544" s="84"/>
      <c r="CV544" s="84"/>
      <c r="CW544" s="62"/>
      <c r="CX544" s="85"/>
      <c r="CY544" s="85"/>
      <c r="CZ544" s="85"/>
      <c r="DA544" s="85"/>
      <c r="DB544" s="85"/>
      <c r="DC544" s="85"/>
      <c r="DD544" s="64"/>
      <c r="DE544" s="86"/>
      <c r="DF544" s="86"/>
      <c r="DG544" s="86"/>
      <c r="DH544" s="86"/>
      <c r="DI544" s="86"/>
      <c r="DJ544" s="86"/>
      <c r="DK544" s="87" t="s">
        <v>1266</v>
      </c>
      <c r="DL544" s="62">
        <v>1000</v>
      </c>
      <c r="DM544" s="88">
        <v>1000</v>
      </c>
      <c r="DN544" s="88">
        <v>1000</v>
      </c>
      <c r="DO544" s="88">
        <v>1000</v>
      </c>
      <c r="DP544" s="88">
        <v>1000</v>
      </c>
      <c r="DQ544" s="88">
        <v>1000</v>
      </c>
      <c r="DR544" s="88">
        <v>1000</v>
      </c>
      <c r="DS544" s="68"/>
    </row>
    <row r="545" spans="1:123" x14ac:dyDescent="0.3">
      <c r="A545" s="114" t="s">
        <v>566</v>
      </c>
      <c r="B545" s="40" t="s">
        <v>901</v>
      </c>
      <c r="C545" s="40" t="s">
        <v>1222</v>
      </c>
      <c r="D545" s="40" t="s">
        <v>1649</v>
      </c>
      <c r="E545" s="40" t="s">
        <v>1548</v>
      </c>
      <c r="F545" s="40" t="s">
        <v>1653</v>
      </c>
      <c r="G545" s="41" t="s">
        <v>1652</v>
      </c>
      <c r="H545" s="41" t="s">
        <v>838</v>
      </c>
      <c r="I545" s="42">
        <v>0</v>
      </c>
      <c r="J545" s="43">
        <v>0</v>
      </c>
      <c r="K545" s="43">
        <v>0</v>
      </c>
      <c r="L545" s="43">
        <v>0</v>
      </c>
      <c r="M545" s="43">
        <v>0</v>
      </c>
      <c r="N545" s="43">
        <v>0</v>
      </c>
      <c r="O545" s="43">
        <v>0</v>
      </c>
      <c r="P545" s="44">
        <v>0</v>
      </c>
      <c r="Q545" s="45">
        <v>0</v>
      </c>
      <c r="R545" s="43">
        <v>0</v>
      </c>
      <c r="S545" s="43">
        <v>0</v>
      </c>
      <c r="T545" s="43">
        <v>0</v>
      </c>
      <c r="U545" s="43">
        <v>0</v>
      </c>
      <c r="V545" s="43">
        <v>0</v>
      </c>
      <c r="W545" s="43">
        <v>0</v>
      </c>
      <c r="X545" s="45">
        <v>0</v>
      </c>
      <c r="Y545" s="43">
        <v>0</v>
      </c>
      <c r="Z545" s="43">
        <v>0</v>
      </c>
      <c r="AA545" s="43">
        <v>0</v>
      </c>
      <c r="AB545" s="43">
        <v>0</v>
      </c>
      <c r="AC545" s="43">
        <v>0</v>
      </c>
      <c r="AD545" s="43">
        <v>0</v>
      </c>
      <c r="AE545" s="44">
        <f>[3]Parameters!$B$38</f>
        <v>0.05</v>
      </c>
      <c r="AF545" s="44">
        <v>0</v>
      </c>
      <c r="AG545" s="44">
        <v>1</v>
      </c>
      <c r="AH545" s="44">
        <v>1</v>
      </c>
      <c r="AI545" s="46">
        <v>1</v>
      </c>
      <c r="AJ545" s="46" t="s">
        <v>839</v>
      </c>
      <c r="AK545" s="46" t="s">
        <v>907</v>
      </c>
      <c r="AL545" s="46"/>
      <c r="AM545" s="47"/>
      <c r="AN545" s="47"/>
      <c r="AO545" s="47"/>
      <c r="AP545" s="47"/>
      <c r="AQ545" s="47"/>
      <c r="AR545" s="47"/>
      <c r="AS545" s="48"/>
      <c r="AT545" s="48"/>
      <c r="AU545" s="48"/>
      <c r="AV545" s="49"/>
      <c r="AW545" s="49"/>
      <c r="AX545" s="49"/>
      <c r="AY545" s="50" t="s">
        <v>841</v>
      </c>
      <c r="AZ545" s="50"/>
      <c r="BA545" s="50"/>
      <c r="BB545" s="51"/>
      <c r="BC545" s="51"/>
      <c r="BD545" s="51"/>
      <c r="BE545" s="51"/>
      <c r="BF545" s="51"/>
      <c r="BG545" s="51"/>
      <c r="BH545" s="52"/>
      <c r="BI545" s="52"/>
      <c r="BJ545" s="52"/>
      <c r="BK545" s="52"/>
      <c r="BL545" s="53"/>
      <c r="BM545" s="54"/>
      <c r="BN545" s="55"/>
      <c r="BO545" s="44"/>
      <c r="BP545" s="44"/>
      <c r="BQ545" s="44"/>
      <c r="BR545" s="44"/>
      <c r="BS545" s="44"/>
      <c r="BT545" s="44"/>
      <c r="BU545" s="56">
        <f t="shared" si="63"/>
        <v>0</v>
      </c>
      <c r="BV545" s="50"/>
      <c r="BW545" s="50"/>
      <c r="BX545" s="50"/>
      <c r="BY545" s="50"/>
      <c r="BZ545" s="50"/>
      <c r="CA545" s="50"/>
      <c r="CB545" s="57">
        <v>23000</v>
      </c>
      <c r="CC545" s="57">
        <v>23000</v>
      </c>
      <c r="CD545" s="57">
        <v>23000</v>
      </c>
      <c r="CE545" s="57">
        <v>23000</v>
      </c>
      <c r="CF545" s="57">
        <v>23000</v>
      </c>
      <c r="CG545" s="57">
        <v>23000</v>
      </c>
      <c r="CH545" s="57">
        <v>23000</v>
      </c>
      <c r="CI545" s="56"/>
      <c r="CJ545" s="59"/>
      <c r="CK545" s="59"/>
      <c r="CL545" s="59"/>
      <c r="CM545" s="59"/>
      <c r="CN545" s="59"/>
      <c r="CO545" s="59"/>
      <c r="CP545" s="60"/>
      <c r="CQ545" s="61"/>
      <c r="CR545" s="61"/>
      <c r="CS545" s="61"/>
      <c r="CT545" s="61"/>
      <c r="CU545" s="61"/>
      <c r="CV545" s="61"/>
      <c r="CW545" s="62"/>
      <c r="CX545" s="63"/>
      <c r="CY545" s="63"/>
      <c r="CZ545" s="63"/>
      <c r="DA545" s="63"/>
      <c r="DB545" s="63"/>
      <c r="DC545" s="63"/>
      <c r="DD545" s="64"/>
      <c r="DE545" s="65"/>
      <c r="DF545" s="65"/>
      <c r="DG545" s="65"/>
      <c r="DH545" s="65"/>
      <c r="DI545" s="65"/>
      <c r="DJ545" s="65"/>
      <c r="DK545" s="66" t="s">
        <v>1266</v>
      </c>
      <c r="DL545" s="62">
        <v>1000</v>
      </c>
      <c r="DM545" s="67">
        <v>1000</v>
      </c>
      <c r="DN545" s="67">
        <v>1000</v>
      </c>
      <c r="DO545" s="67">
        <v>1000</v>
      </c>
      <c r="DP545" s="67">
        <v>1000</v>
      </c>
      <c r="DQ545" s="67">
        <v>1000</v>
      </c>
      <c r="DR545" s="67">
        <v>1000</v>
      </c>
      <c r="DS545" s="68"/>
    </row>
    <row r="546" spans="1:123" x14ac:dyDescent="0.3">
      <c r="A546" s="178" t="s">
        <v>567</v>
      </c>
      <c r="B546" s="178" t="s">
        <v>901</v>
      </c>
      <c r="C546" s="178" t="s">
        <v>975</v>
      </c>
      <c r="D546" s="178" t="s">
        <v>1523</v>
      </c>
      <c r="E546" s="178" t="s">
        <v>1595</v>
      </c>
      <c r="F546" s="178" t="s">
        <v>1498</v>
      </c>
      <c r="G546" s="179" t="s">
        <v>1654</v>
      </c>
      <c r="H546" s="180" t="s">
        <v>838</v>
      </c>
      <c r="I546" s="42">
        <v>0</v>
      </c>
      <c r="J546" s="71">
        <v>0</v>
      </c>
      <c r="K546" s="71">
        <v>0</v>
      </c>
      <c r="L546" s="71">
        <v>0</v>
      </c>
      <c r="M546" s="71">
        <v>0</v>
      </c>
      <c r="N546" s="71">
        <v>0</v>
      </c>
      <c r="O546" s="71">
        <v>0</v>
      </c>
      <c r="P546" s="72">
        <v>0</v>
      </c>
      <c r="Q546" s="45">
        <v>0</v>
      </c>
      <c r="R546" s="71">
        <v>0</v>
      </c>
      <c r="S546" s="71">
        <v>0</v>
      </c>
      <c r="T546" s="71">
        <v>0</v>
      </c>
      <c r="U546" s="71">
        <v>0</v>
      </c>
      <c r="V546" s="71">
        <v>0</v>
      </c>
      <c r="W546" s="71">
        <v>0</v>
      </c>
      <c r="X546" s="45">
        <v>2</v>
      </c>
      <c r="Y546" s="184">
        <f>ROUND(X546+(Z546-X546)/2,2)</f>
        <v>2.5499999999999998</v>
      </c>
      <c r="Z546" s="71">
        <v>3.09</v>
      </c>
      <c r="AA546" s="184">
        <f>ROUND(Z546+(AB546-Z546)/2,2)</f>
        <v>3.19</v>
      </c>
      <c r="AB546" s="71">
        <v>3.29</v>
      </c>
      <c r="AC546" s="184">
        <f>ROUND(AB546+(AD546-AB546)/2,2)</f>
        <v>3.49</v>
      </c>
      <c r="AD546" s="71">
        <v>3.6890000000000001</v>
      </c>
      <c r="AE546" s="44">
        <f>[3]Parameters!$B$38</f>
        <v>0.05</v>
      </c>
      <c r="AF546" s="72">
        <v>0</v>
      </c>
      <c r="AG546" s="72">
        <v>1</v>
      </c>
      <c r="AH546" s="72">
        <v>1</v>
      </c>
      <c r="AI546" s="73">
        <v>1</v>
      </c>
      <c r="AJ546" s="73" t="s">
        <v>841</v>
      </c>
      <c r="AK546" s="73" t="s">
        <v>907</v>
      </c>
      <c r="AL546" s="73"/>
      <c r="AM546" s="74"/>
      <c r="AN546" s="74"/>
      <c r="AO546" s="74"/>
      <c r="AP546" s="74"/>
      <c r="AQ546" s="74"/>
      <c r="AR546" s="74"/>
      <c r="AS546" s="75"/>
      <c r="AT546" s="75"/>
      <c r="AU546" s="75"/>
      <c r="AV546" s="76"/>
      <c r="AW546" s="76"/>
      <c r="AX546" s="76"/>
      <c r="AY546" s="77" t="s">
        <v>841</v>
      </c>
      <c r="AZ546" s="77"/>
      <c r="BA546" s="77"/>
      <c r="BB546" s="77"/>
      <c r="BC546" s="77"/>
      <c r="BD546" s="77"/>
      <c r="BE546" s="77"/>
      <c r="BF546" s="77"/>
      <c r="BG546" s="77"/>
      <c r="BH546" s="78"/>
      <c r="BI546" s="78"/>
      <c r="BJ546" s="78"/>
      <c r="BK546" s="78"/>
      <c r="BL546" s="79"/>
      <c r="BM546" s="80"/>
      <c r="BN546" s="81"/>
      <c r="BO546" s="72"/>
      <c r="BP546" s="72"/>
      <c r="BQ546" s="72"/>
      <c r="BR546" s="72"/>
      <c r="BS546" s="72"/>
      <c r="BT546" s="72"/>
      <c r="BU546" s="56">
        <f t="shared" si="63"/>
        <v>0</v>
      </c>
      <c r="BV546" s="77"/>
      <c r="BW546" s="77"/>
      <c r="BX546" s="77"/>
      <c r="BY546" s="77"/>
      <c r="BZ546" s="77"/>
      <c r="CA546" s="77"/>
      <c r="CB546" s="57">
        <v>1000</v>
      </c>
      <c r="CC546" s="82">
        <v>1000</v>
      </c>
      <c r="CD546" s="82">
        <v>1000</v>
      </c>
      <c r="CE546" s="82">
        <v>1000</v>
      </c>
      <c r="CF546" s="82">
        <v>1000</v>
      </c>
      <c r="CG546" s="82">
        <v>1000</v>
      </c>
      <c r="CH546" s="82">
        <v>1000</v>
      </c>
      <c r="CI546" s="56"/>
      <c r="CJ546" s="83"/>
      <c r="CK546" s="83"/>
      <c r="CL546" s="83"/>
      <c r="CM546" s="83"/>
      <c r="CN546" s="83"/>
      <c r="CO546" s="83"/>
      <c r="CP546" s="60"/>
      <c r="CQ546" s="84"/>
      <c r="CR546" s="84"/>
      <c r="CS546" s="84"/>
      <c r="CT546" s="84"/>
      <c r="CU546" s="84"/>
      <c r="CV546" s="84"/>
      <c r="CW546" s="62"/>
      <c r="CX546" s="85"/>
      <c r="CY546" s="85"/>
      <c r="CZ546" s="85"/>
      <c r="DA546" s="85"/>
      <c r="DB546" s="85"/>
      <c r="DC546" s="85"/>
      <c r="DD546" s="64"/>
      <c r="DE546" s="86"/>
      <c r="DF546" s="86"/>
      <c r="DG546" s="86"/>
      <c r="DH546" s="86"/>
      <c r="DI546" s="86"/>
      <c r="DJ546" s="86"/>
      <c r="DK546" s="87" t="s">
        <v>1598</v>
      </c>
      <c r="DL546" s="62">
        <v>1000</v>
      </c>
      <c r="DM546" s="88">
        <v>1000</v>
      </c>
      <c r="DN546" s="88">
        <v>1000</v>
      </c>
      <c r="DO546" s="88">
        <v>1000</v>
      </c>
      <c r="DP546" s="88">
        <v>1000</v>
      </c>
      <c r="DQ546" s="88">
        <v>1000</v>
      </c>
      <c r="DR546" s="88">
        <v>1000</v>
      </c>
      <c r="DS546" s="68"/>
    </row>
    <row r="547" spans="1:123" x14ac:dyDescent="0.3">
      <c r="A547" s="114" t="s">
        <v>568</v>
      </c>
      <c r="B547" s="178" t="s">
        <v>901</v>
      </c>
      <c r="C547" s="178" t="s">
        <v>975</v>
      </c>
      <c r="D547" s="178" t="s">
        <v>1523</v>
      </c>
      <c r="E547" s="178" t="s">
        <v>1595</v>
      </c>
      <c r="F547" s="178" t="s">
        <v>1655</v>
      </c>
      <c r="G547" s="179" t="s">
        <v>1655</v>
      </c>
      <c r="H547" s="180" t="s">
        <v>838</v>
      </c>
      <c r="I547" s="42">
        <v>0</v>
      </c>
      <c r="J547" s="71">
        <v>0</v>
      </c>
      <c r="K547" s="71">
        <v>0</v>
      </c>
      <c r="L547" s="71">
        <v>0</v>
      </c>
      <c r="M547" s="71">
        <v>0</v>
      </c>
      <c r="N547" s="71">
        <v>0</v>
      </c>
      <c r="O547" s="71">
        <v>0</v>
      </c>
      <c r="P547" s="72">
        <v>0</v>
      </c>
      <c r="Q547" s="45">
        <v>0</v>
      </c>
      <c r="R547" s="71">
        <v>0</v>
      </c>
      <c r="S547" s="71">
        <v>0</v>
      </c>
      <c r="T547" s="71">
        <v>0</v>
      </c>
      <c r="U547" s="71">
        <v>0</v>
      </c>
      <c r="V547" s="71">
        <v>0</v>
      </c>
      <c r="W547" s="71">
        <v>0</v>
      </c>
      <c r="X547" s="45">
        <v>2</v>
      </c>
      <c r="Y547" s="184">
        <f>ROUND(X547+(Z547-X547)/2,2)</f>
        <v>2.5499999999999998</v>
      </c>
      <c r="Z547" s="71">
        <v>3.09</v>
      </c>
      <c r="AA547" s="184">
        <f>ROUND(Z547+(AB547-Z547)/2,2)</f>
        <v>3.19</v>
      </c>
      <c r="AB547" s="71">
        <v>3.29</v>
      </c>
      <c r="AC547" s="184">
        <f>ROUND(AB547+(AD547-AB547)/2,2)</f>
        <v>3.49</v>
      </c>
      <c r="AD547" s="71">
        <v>3.6890000000000001</v>
      </c>
      <c r="AE547" s="44">
        <f>[3]Parameters!$B$38</f>
        <v>0.05</v>
      </c>
      <c r="AF547" s="72">
        <v>0</v>
      </c>
      <c r="AG547" s="72">
        <v>1</v>
      </c>
      <c r="AH547" s="72">
        <v>1</v>
      </c>
      <c r="AI547" s="73">
        <v>1</v>
      </c>
      <c r="AJ547" s="73" t="s">
        <v>841</v>
      </c>
      <c r="AK547" s="73" t="s">
        <v>907</v>
      </c>
      <c r="AL547" s="73"/>
      <c r="AM547" s="74"/>
      <c r="AN547" s="74"/>
      <c r="AO547" s="74"/>
      <c r="AP547" s="74"/>
      <c r="AQ547" s="74"/>
      <c r="AR547" s="74"/>
      <c r="AS547" s="75"/>
      <c r="AT547" s="75"/>
      <c r="AU547" s="75"/>
      <c r="AV547" s="76"/>
      <c r="AW547" s="76"/>
      <c r="AX547" s="76"/>
      <c r="AY547" s="77" t="s">
        <v>841</v>
      </c>
      <c r="AZ547" s="77"/>
      <c r="BA547" s="77"/>
      <c r="BB547" s="77"/>
      <c r="BC547" s="77"/>
      <c r="BD547" s="77"/>
      <c r="BE547" s="77"/>
      <c r="BF547" s="77"/>
      <c r="BG547" s="77"/>
      <c r="BH547" s="78"/>
      <c r="BI547" s="78"/>
      <c r="BJ547" s="78"/>
      <c r="BK547" s="78"/>
      <c r="BL547" s="79"/>
      <c r="BM547" s="80"/>
      <c r="BN547" s="81"/>
      <c r="BO547" s="72"/>
      <c r="BP547" s="72"/>
      <c r="BQ547" s="72"/>
      <c r="BR547" s="72"/>
      <c r="BS547" s="72"/>
      <c r="BT547" s="72"/>
      <c r="BU547" s="56">
        <f t="shared" si="63"/>
        <v>0</v>
      </c>
      <c r="BV547" s="77"/>
      <c r="BW547" s="77"/>
      <c r="BX547" s="77"/>
      <c r="BY547" s="77"/>
      <c r="BZ547" s="77"/>
      <c r="CA547" s="77"/>
      <c r="CB547" s="57">
        <v>23000</v>
      </c>
      <c r="CC547" s="57">
        <v>23000</v>
      </c>
      <c r="CD547" s="57">
        <v>23000</v>
      </c>
      <c r="CE547" s="57">
        <v>23000</v>
      </c>
      <c r="CF547" s="57">
        <v>23000</v>
      </c>
      <c r="CG547" s="57">
        <v>23000</v>
      </c>
      <c r="CH547" s="57">
        <v>23000</v>
      </c>
      <c r="CI547" s="56"/>
      <c r="CJ547" s="83"/>
      <c r="CK547" s="83"/>
      <c r="CL547" s="83"/>
      <c r="CM547" s="83"/>
      <c r="CN547" s="83"/>
      <c r="CO547" s="83"/>
      <c r="CP547" s="60"/>
      <c r="CQ547" s="84"/>
      <c r="CR547" s="84"/>
      <c r="CS547" s="84"/>
      <c r="CT547" s="84"/>
      <c r="CU547" s="84"/>
      <c r="CV547" s="84"/>
      <c r="CW547" s="62"/>
      <c r="CX547" s="85"/>
      <c r="CY547" s="85"/>
      <c r="CZ547" s="85"/>
      <c r="DA547" s="85"/>
      <c r="DB547" s="85"/>
      <c r="DC547" s="85"/>
      <c r="DD547" s="64"/>
      <c r="DE547" s="86"/>
      <c r="DF547" s="86"/>
      <c r="DG547" s="86"/>
      <c r="DH547" s="86"/>
      <c r="DI547" s="86"/>
      <c r="DJ547" s="86"/>
      <c r="DK547" s="87" t="s">
        <v>1598</v>
      </c>
      <c r="DL547" s="62">
        <v>1000</v>
      </c>
      <c r="DM547" s="88">
        <v>1000</v>
      </c>
      <c r="DN547" s="88">
        <v>1000</v>
      </c>
      <c r="DO547" s="88">
        <v>1000</v>
      </c>
      <c r="DP547" s="88">
        <v>1000</v>
      </c>
      <c r="DQ547" s="88">
        <v>1000</v>
      </c>
      <c r="DR547" s="88">
        <v>1000</v>
      </c>
      <c r="DS547" s="68"/>
    </row>
    <row r="548" spans="1:123" x14ac:dyDescent="0.3">
      <c r="A548" s="178" t="s">
        <v>569</v>
      </c>
      <c r="B548" s="178" t="s">
        <v>901</v>
      </c>
      <c r="C548" s="178" t="s">
        <v>975</v>
      </c>
      <c r="D548" s="178" t="s">
        <v>1523</v>
      </c>
      <c r="E548" s="178" t="s">
        <v>1595</v>
      </c>
      <c r="F548" s="178" t="s">
        <v>1656</v>
      </c>
      <c r="G548" s="179" t="s">
        <v>1657</v>
      </c>
      <c r="H548" s="180" t="s">
        <v>838</v>
      </c>
      <c r="I548" s="42">
        <v>0</v>
      </c>
      <c r="J548" s="43">
        <v>0</v>
      </c>
      <c r="K548" s="43">
        <v>0</v>
      </c>
      <c r="L548" s="43">
        <v>0</v>
      </c>
      <c r="M548" s="43">
        <v>0</v>
      </c>
      <c r="N548" s="43">
        <v>0</v>
      </c>
      <c r="O548" s="43">
        <v>0</v>
      </c>
      <c r="P548" s="44">
        <v>0</v>
      </c>
      <c r="Q548" s="45">
        <v>0</v>
      </c>
      <c r="R548" s="43">
        <v>0</v>
      </c>
      <c r="S548" s="43">
        <v>0</v>
      </c>
      <c r="T548" s="43">
        <v>0</v>
      </c>
      <c r="U548" s="43">
        <v>0</v>
      </c>
      <c r="V548" s="43">
        <v>0</v>
      </c>
      <c r="W548" s="43">
        <v>0</v>
      </c>
      <c r="X548" s="45">
        <v>13.49</v>
      </c>
      <c r="Y548" s="184">
        <f>ROUND(X548+(Z548-X548)/2,2)</f>
        <v>13.49</v>
      </c>
      <c r="Z548" s="43">
        <v>13.49</v>
      </c>
      <c r="AA548" s="184">
        <f>ROUND(Z548+(AB548-Z548)/2,2)</f>
        <v>14.42</v>
      </c>
      <c r="AB548" s="43">
        <v>15.35</v>
      </c>
      <c r="AC548" s="184">
        <f>ROUND(AB548+(AD548-AB548)/2,2)</f>
        <v>15.35</v>
      </c>
      <c r="AD548" s="43">
        <v>15.35</v>
      </c>
      <c r="AE548" s="44">
        <f>[3]Parameters!$B$38</f>
        <v>0.05</v>
      </c>
      <c r="AF548" s="44">
        <v>0</v>
      </c>
      <c r="AG548" s="44">
        <v>1</v>
      </c>
      <c r="AH548" s="44">
        <v>1</v>
      </c>
      <c r="AI548" s="46">
        <v>1</v>
      </c>
      <c r="AJ548" s="46" t="s">
        <v>841</v>
      </c>
      <c r="AK548" s="46" t="s">
        <v>907</v>
      </c>
      <c r="AL548" s="46"/>
      <c r="AM548" s="47"/>
      <c r="AN548" s="47"/>
      <c r="AO548" s="47"/>
      <c r="AP548" s="47"/>
      <c r="AQ548" s="47"/>
      <c r="AR548" s="47"/>
      <c r="AS548" s="48"/>
      <c r="AT548" s="48"/>
      <c r="AU548" s="48"/>
      <c r="AV548" s="49"/>
      <c r="AW548" s="49"/>
      <c r="AX548" s="49"/>
      <c r="AY548" s="50" t="s">
        <v>841</v>
      </c>
      <c r="AZ548" s="50"/>
      <c r="BA548" s="50"/>
      <c r="BB548" s="51"/>
      <c r="BC548" s="51"/>
      <c r="BD548" s="51"/>
      <c r="BE548" s="51"/>
      <c r="BF548" s="51"/>
      <c r="BG548" s="51"/>
      <c r="BH548" s="52"/>
      <c r="BI548" s="52"/>
      <c r="BJ548" s="52"/>
      <c r="BK548" s="52"/>
      <c r="BL548" s="53"/>
      <c r="BM548" s="54"/>
      <c r="BN548" s="55"/>
      <c r="BO548" s="44"/>
      <c r="BP548" s="44"/>
      <c r="BQ548" s="44"/>
      <c r="BR548" s="44"/>
      <c r="BS548" s="44"/>
      <c r="BT548" s="44"/>
      <c r="BU548" s="56">
        <f t="shared" si="63"/>
        <v>0</v>
      </c>
      <c r="BV548" s="50"/>
      <c r="BW548" s="50"/>
      <c r="BX548" s="50"/>
      <c r="BY548" s="50"/>
      <c r="BZ548" s="50"/>
      <c r="CA548" s="50"/>
      <c r="CB548" s="57">
        <v>8000</v>
      </c>
      <c r="CC548" s="58">
        <v>8000</v>
      </c>
      <c r="CD548" s="58">
        <v>8000</v>
      </c>
      <c r="CE548" s="58">
        <v>8000</v>
      </c>
      <c r="CF548" s="58">
        <v>8000</v>
      </c>
      <c r="CG548" s="58">
        <v>8000</v>
      </c>
      <c r="CH548" s="58">
        <v>8000</v>
      </c>
      <c r="CI548" s="56"/>
      <c r="CJ548" s="59"/>
      <c r="CK548" s="59"/>
      <c r="CL548" s="59"/>
      <c r="CM548" s="59"/>
      <c r="CN548" s="59"/>
      <c r="CO548" s="59"/>
      <c r="CP548" s="60"/>
      <c r="CQ548" s="61"/>
      <c r="CR548" s="61"/>
      <c r="CS548" s="61"/>
      <c r="CT548" s="61"/>
      <c r="CU548" s="61"/>
      <c r="CV548" s="61"/>
      <c r="CW548" s="62"/>
      <c r="CX548" s="63"/>
      <c r="CY548" s="63"/>
      <c r="CZ548" s="63"/>
      <c r="DA548" s="63"/>
      <c r="DB548" s="63"/>
      <c r="DC548" s="63"/>
      <c r="DD548" s="64"/>
      <c r="DE548" s="65"/>
      <c r="DF548" s="65"/>
      <c r="DG548" s="65"/>
      <c r="DH548" s="65"/>
      <c r="DI548" s="65"/>
      <c r="DJ548" s="65"/>
      <c r="DK548" s="66" t="s">
        <v>1598</v>
      </c>
      <c r="DL548" s="62">
        <v>8000</v>
      </c>
      <c r="DM548" s="67">
        <v>8000</v>
      </c>
      <c r="DN548" s="67">
        <v>8000</v>
      </c>
      <c r="DO548" s="67">
        <v>8000</v>
      </c>
      <c r="DP548" s="67">
        <v>8000</v>
      </c>
      <c r="DQ548" s="67">
        <v>8000</v>
      </c>
      <c r="DR548" s="67">
        <v>8000</v>
      </c>
      <c r="DS548" s="68"/>
    </row>
    <row r="549" spans="1:123" x14ac:dyDescent="0.3">
      <c r="A549" s="114" t="s">
        <v>570</v>
      </c>
      <c r="B549" s="178" t="s">
        <v>901</v>
      </c>
      <c r="C549" s="178" t="s">
        <v>975</v>
      </c>
      <c r="D549" s="178" t="s">
        <v>1523</v>
      </c>
      <c r="E549" s="178" t="s">
        <v>1595</v>
      </c>
      <c r="F549" s="178" t="s">
        <v>1658</v>
      </c>
      <c r="G549" s="179" t="s">
        <v>1658</v>
      </c>
      <c r="H549" s="180" t="s">
        <v>838</v>
      </c>
      <c r="I549" s="42">
        <v>0</v>
      </c>
      <c r="J549" s="43">
        <v>0</v>
      </c>
      <c r="K549" s="43">
        <v>0</v>
      </c>
      <c r="L549" s="43">
        <v>0</v>
      </c>
      <c r="M549" s="43">
        <v>0</v>
      </c>
      <c r="N549" s="43">
        <v>0</v>
      </c>
      <c r="O549" s="43">
        <v>0</v>
      </c>
      <c r="P549" s="44">
        <v>0</v>
      </c>
      <c r="Q549" s="45">
        <v>0</v>
      </c>
      <c r="R549" s="43">
        <v>0</v>
      </c>
      <c r="S549" s="43">
        <v>0</v>
      </c>
      <c r="T549" s="43">
        <v>0</v>
      </c>
      <c r="U549" s="43">
        <v>0</v>
      </c>
      <c r="V549" s="43">
        <v>0</v>
      </c>
      <c r="W549" s="43">
        <v>0</v>
      </c>
      <c r="X549" s="45">
        <v>13.49</v>
      </c>
      <c r="Y549" s="184">
        <f>ROUND(X549+(Z549-X549)/2,2)</f>
        <v>13.49</v>
      </c>
      <c r="Z549" s="43">
        <v>13.49</v>
      </c>
      <c r="AA549" s="184">
        <f>ROUND(Z549+(AB549-Z549)/2,2)</f>
        <v>14.42</v>
      </c>
      <c r="AB549" s="43">
        <v>15.35</v>
      </c>
      <c r="AC549" s="184">
        <f>ROUND(AB549+(AD549-AB549)/2,2)</f>
        <v>15.35</v>
      </c>
      <c r="AD549" s="43">
        <v>15.35</v>
      </c>
      <c r="AE549" s="44">
        <f>[3]Parameters!$B$38</f>
        <v>0.05</v>
      </c>
      <c r="AF549" s="44">
        <v>0</v>
      </c>
      <c r="AG549" s="44">
        <v>1</v>
      </c>
      <c r="AH549" s="44">
        <v>1</v>
      </c>
      <c r="AI549" s="46">
        <v>1</v>
      </c>
      <c r="AJ549" s="46" t="s">
        <v>841</v>
      </c>
      <c r="AK549" s="46" t="s">
        <v>907</v>
      </c>
      <c r="AL549" s="46"/>
      <c r="AM549" s="47"/>
      <c r="AN549" s="47"/>
      <c r="AO549" s="47"/>
      <c r="AP549" s="47"/>
      <c r="AQ549" s="47"/>
      <c r="AR549" s="47"/>
      <c r="AS549" s="48"/>
      <c r="AT549" s="48"/>
      <c r="AU549" s="48"/>
      <c r="AV549" s="49"/>
      <c r="AW549" s="49"/>
      <c r="AX549" s="49"/>
      <c r="AY549" s="50" t="s">
        <v>841</v>
      </c>
      <c r="AZ549" s="50"/>
      <c r="BA549" s="50"/>
      <c r="BB549" s="51"/>
      <c r="BC549" s="51"/>
      <c r="BD549" s="51"/>
      <c r="BE549" s="51"/>
      <c r="BF549" s="51"/>
      <c r="BG549" s="51"/>
      <c r="BH549" s="52"/>
      <c r="BI549" s="52"/>
      <c r="BJ549" s="52"/>
      <c r="BK549" s="52"/>
      <c r="BL549" s="53"/>
      <c r="BM549" s="54"/>
      <c r="BN549" s="55"/>
      <c r="BO549" s="44"/>
      <c r="BP549" s="44"/>
      <c r="BQ549" s="44"/>
      <c r="BR549" s="44"/>
      <c r="BS549" s="44"/>
      <c r="BT549" s="44"/>
      <c r="BU549" s="56">
        <f t="shared" si="63"/>
        <v>0</v>
      </c>
      <c r="BV549" s="50"/>
      <c r="BW549" s="50"/>
      <c r="BX549" s="50"/>
      <c r="BY549" s="50"/>
      <c r="BZ549" s="50"/>
      <c r="CA549" s="50"/>
      <c r="CB549" s="57">
        <v>23000</v>
      </c>
      <c r="CC549" s="57">
        <v>23000</v>
      </c>
      <c r="CD549" s="57">
        <v>23000</v>
      </c>
      <c r="CE549" s="57">
        <v>23000</v>
      </c>
      <c r="CF549" s="57">
        <v>23000</v>
      </c>
      <c r="CG549" s="57">
        <v>23000</v>
      </c>
      <c r="CH549" s="57">
        <v>23000</v>
      </c>
      <c r="CI549" s="56"/>
      <c r="CJ549" s="59"/>
      <c r="CK549" s="59"/>
      <c r="CL549" s="59"/>
      <c r="CM549" s="59"/>
      <c r="CN549" s="59"/>
      <c r="CO549" s="59"/>
      <c r="CP549" s="60"/>
      <c r="CQ549" s="61"/>
      <c r="CR549" s="61"/>
      <c r="CS549" s="61"/>
      <c r="CT549" s="61"/>
      <c r="CU549" s="61"/>
      <c r="CV549" s="61"/>
      <c r="CW549" s="62"/>
      <c r="CX549" s="63"/>
      <c r="CY549" s="63"/>
      <c r="CZ549" s="63"/>
      <c r="DA549" s="63"/>
      <c r="DB549" s="63"/>
      <c r="DC549" s="63"/>
      <c r="DD549" s="64"/>
      <c r="DE549" s="65"/>
      <c r="DF549" s="65"/>
      <c r="DG549" s="65"/>
      <c r="DH549" s="65"/>
      <c r="DI549" s="65"/>
      <c r="DJ549" s="65"/>
      <c r="DK549" s="66" t="s">
        <v>1598</v>
      </c>
      <c r="DL549" s="62">
        <v>8000</v>
      </c>
      <c r="DM549" s="67">
        <v>8000</v>
      </c>
      <c r="DN549" s="67">
        <v>8000</v>
      </c>
      <c r="DO549" s="67">
        <v>8000</v>
      </c>
      <c r="DP549" s="67">
        <v>8000</v>
      </c>
      <c r="DQ549" s="67">
        <v>8000</v>
      </c>
      <c r="DR549" s="67">
        <v>8000</v>
      </c>
      <c r="DS549" s="68"/>
    </row>
    <row r="550" spans="1:123" x14ac:dyDescent="0.3">
      <c r="A550" s="69" t="s">
        <v>571</v>
      </c>
      <c r="B550" s="69" t="s">
        <v>901</v>
      </c>
      <c r="C550" s="69" t="s">
        <v>975</v>
      </c>
      <c r="D550" s="69" t="s">
        <v>1523</v>
      </c>
      <c r="E550" s="69" t="s">
        <v>1595</v>
      </c>
      <c r="F550" s="69" t="s">
        <v>1659</v>
      </c>
      <c r="G550" s="70" t="s">
        <v>1659</v>
      </c>
      <c r="H550" s="70" t="s">
        <v>838</v>
      </c>
      <c r="I550" s="42">
        <v>0</v>
      </c>
      <c r="J550" s="71">
        <v>0</v>
      </c>
      <c r="K550" s="71">
        <v>0</v>
      </c>
      <c r="L550" s="71">
        <v>0</v>
      </c>
      <c r="M550" s="71">
        <v>0</v>
      </c>
      <c r="N550" s="71">
        <v>0</v>
      </c>
      <c r="O550" s="71">
        <v>0</v>
      </c>
      <c r="P550" s="72">
        <v>0</v>
      </c>
      <c r="Q550" s="45">
        <v>0</v>
      </c>
      <c r="R550" s="71">
        <v>0</v>
      </c>
      <c r="S550" s="71">
        <v>0</v>
      </c>
      <c r="T550" s="71">
        <v>0</v>
      </c>
      <c r="U550" s="71">
        <v>0</v>
      </c>
      <c r="V550" s="71">
        <v>0</v>
      </c>
      <c r="W550" s="71">
        <v>0</v>
      </c>
      <c r="X550" s="45">
        <v>4</v>
      </c>
      <c r="Y550" s="184">
        <f>ROUND(X550+(Z550-X550)/2,2)</f>
        <v>4.5999999999999996</v>
      </c>
      <c r="Z550" s="71">
        <v>5.2</v>
      </c>
      <c r="AA550" s="184">
        <f>ROUND(Z550+(AB550-Z550)/2,2)</f>
        <v>5.8</v>
      </c>
      <c r="AB550" s="71">
        <v>6.4</v>
      </c>
      <c r="AC550" s="184">
        <f>ROUND(AB550+(AD550-AB550)/2,2)</f>
        <v>7</v>
      </c>
      <c r="AD550" s="71">
        <v>7.6</v>
      </c>
      <c r="AE550" s="44">
        <f>[3]Parameters!$B$38</f>
        <v>0.05</v>
      </c>
      <c r="AF550" s="72">
        <v>0</v>
      </c>
      <c r="AG550" s="72">
        <v>1</v>
      </c>
      <c r="AH550" s="72">
        <v>1</v>
      </c>
      <c r="AI550" s="73">
        <v>1</v>
      </c>
      <c r="AJ550" s="73" t="s">
        <v>841</v>
      </c>
      <c r="AK550" s="73" t="s">
        <v>907</v>
      </c>
      <c r="AL550" s="73"/>
      <c r="AM550" s="74"/>
      <c r="AN550" s="74"/>
      <c r="AO550" s="74"/>
      <c r="AP550" s="74"/>
      <c r="AQ550" s="74"/>
      <c r="AR550" s="74"/>
      <c r="AS550" s="75"/>
      <c r="AT550" s="75"/>
      <c r="AU550" s="75"/>
      <c r="AV550" s="76"/>
      <c r="AW550" s="76"/>
      <c r="AX550" s="76"/>
      <c r="AY550" s="77" t="s">
        <v>841</v>
      </c>
      <c r="AZ550" s="77"/>
      <c r="BA550" s="77"/>
      <c r="BB550" s="77"/>
      <c r="BC550" s="77"/>
      <c r="BD550" s="77"/>
      <c r="BE550" s="77"/>
      <c r="BF550" s="77"/>
      <c r="BG550" s="77"/>
      <c r="BH550" s="78"/>
      <c r="BI550" s="78"/>
      <c r="BJ550" s="78"/>
      <c r="BK550" s="78"/>
      <c r="BL550" s="79"/>
      <c r="BM550" s="80"/>
      <c r="BN550" s="81"/>
      <c r="BO550" s="72"/>
      <c r="BP550" s="72"/>
      <c r="BQ550" s="72"/>
      <c r="BR550" s="72"/>
      <c r="BS550" s="72"/>
      <c r="BT550" s="72"/>
      <c r="BU550" s="56">
        <f t="shared" si="63"/>
        <v>0</v>
      </c>
      <c r="BV550" s="77"/>
      <c r="BW550" s="77"/>
      <c r="BX550" s="77"/>
      <c r="BY550" s="77"/>
      <c r="BZ550" s="77"/>
      <c r="CA550" s="77"/>
      <c r="CB550" s="57">
        <v>1500</v>
      </c>
      <c r="CC550" s="82">
        <v>1250</v>
      </c>
      <c r="CD550" s="82">
        <v>1000</v>
      </c>
      <c r="CE550" s="82">
        <v>750</v>
      </c>
      <c r="CF550" s="82">
        <v>500</v>
      </c>
      <c r="CG550" s="82">
        <v>250</v>
      </c>
      <c r="CH550" s="82">
        <v>100</v>
      </c>
      <c r="CI550" s="56"/>
      <c r="CJ550" s="83"/>
      <c r="CK550" s="83"/>
      <c r="CL550" s="83"/>
      <c r="CM550" s="83"/>
      <c r="CN550" s="83"/>
      <c r="CO550" s="83"/>
      <c r="CP550" s="60"/>
      <c r="CQ550" s="84"/>
      <c r="CR550" s="84"/>
      <c r="CS550" s="84"/>
      <c r="CT550" s="84"/>
      <c r="CU550" s="84"/>
      <c r="CV550" s="84"/>
      <c r="CW550" s="62"/>
      <c r="CX550" s="85"/>
      <c r="CY550" s="85"/>
      <c r="CZ550" s="85"/>
      <c r="DA550" s="85"/>
      <c r="DB550" s="85"/>
      <c r="DC550" s="85"/>
      <c r="DD550" s="64"/>
      <c r="DE550" s="86"/>
      <c r="DF550" s="86"/>
      <c r="DG550" s="86"/>
      <c r="DH550" s="86"/>
      <c r="DI550" s="86"/>
      <c r="DJ550" s="86"/>
      <c r="DK550" s="87" t="s">
        <v>1266</v>
      </c>
      <c r="DL550" s="62">
        <v>1000</v>
      </c>
      <c r="DM550" s="88">
        <v>1000</v>
      </c>
      <c r="DN550" s="88">
        <v>1000</v>
      </c>
      <c r="DO550" s="88">
        <v>1000</v>
      </c>
      <c r="DP550" s="88">
        <v>1000</v>
      </c>
      <c r="DQ550" s="88">
        <v>1000</v>
      </c>
      <c r="DR550" s="88">
        <v>1000</v>
      </c>
      <c r="DS550" s="68"/>
    </row>
    <row r="551" spans="1:123" x14ac:dyDescent="0.3">
      <c r="A551" s="40" t="s">
        <v>572</v>
      </c>
      <c r="B551" s="40" t="s">
        <v>901</v>
      </c>
      <c r="C551" s="40" t="s">
        <v>975</v>
      </c>
      <c r="D551" s="40" t="s">
        <v>1111</v>
      </c>
      <c r="E551" s="40" t="s">
        <v>1660</v>
      </c>
      <c r="F551" s="40" t="s">
        <v>1509</v>
      </c>
      <c r="G551" s="41" t="s">
        <v>1661</v>
      </c>
      <c r="H551" s="41" t="s">
        <v>838</v>
      </c>
      <c r="I551" s="42">
        <v>0</v>
      </c>
      <c r="J551" s="43">
        <v>0</v>
      </c>
      <c r="K551" s="43">
        <v>0</v>
      </c>
      <c r="L551" s="43">
        <v>0</v>
      </c>
      <c r="M551" s="43">
        <v>0</v>
      </c>
      <c r="N551" s="43">
        <v>0</v>
      </c>
      <c r="O551" s="43">
        <v>0</v>
      </c>
      <c r="P551" s="44">
        <v>0</v>
      </c>
      <c r="Q551" s="45">
        <v>0</v>
      </c>
      <c r="R551" s="43">
        <v>0</v>
      </c>
      <c r="S551" s="43">
        <v>0</v>
      </c>
      <c r="T551" s="43">
        <v>0</v>
      </c>
      <c r="U551" s="43">
        <v>0</v>
      </c>
      <c r="V551" s="43">
        <v>0</v>
      </c>
      <c r="W551" s="43">
        <v>0</v>
      </c>
      <c r="X551" s="45">
        <v>0</v>
      </c>
      <c r="Y551" s="43">
        <v>0</v>
      </c>
      <c r="Z551" s="43">
        <v>0</v>
      </c>
      <c r="AA551" s="43">
        <v>0</v>
      </c>
      <c r="AB551" s="43">
        <v>0</v>
      </c>
      <c r="AC551" s="43">
        <v>0</v>
      </c>
      <c r="AD551" s="43">
        <v>0</v>
      </c>
      <c r="AE551" s="44">
        <f>[3]Parameters!$B$38</f>
        <v>0.05</v>
      </c>
      <c r="AF551" s="44">
        <v>0</v>
      </c>
      <c r="AG551" s="44">
        <v>1</v>
      </c>
      <c r="AH551" s="44">
        <v>1</v>
      </c>
      <c r="AI551" s="46">
        <v>1</v>
      </c>
      <c r="AJ551" s="46" t="s">
        <v>841</v>
      </c>
      <c r="AK551" s="46" t="s">
        <v>907</v>
      </c>
      <c r="AL551" s="46"/>
      <c r="AM551" s="47"/>
      <c r="AN551" s="47"/>
      <c r="AO551" s="47"/>
      <c r="AP551" s="47"/>
      <c r="AQ551" s="47"/>
      <c r="AR551" s="47"/>
      <c r="AS551" s="48"/>
      <c r="AT551" s="48"/>
      <c r="AU551" s="48"/>
      <c r="AV551" s="49"/>
      <c r="AW551" s="49"/>
      <c r="AX551" s="49"/>
      <c r="AY551" s="50" t="s">
        <v>841</v>
      </c>
      <c r="AZ551" s="50"/>
      <c r="BA551" s="50"/>
      <c r="BB551" s="51"/>
      <c r="BC551" s="51"/>
      <c r="BD551" s="51"/>
      <c r="BE551" s="51"/>
      <c r="BF551" s="51"/>
      <c r="BG551" s="51"/>
      <c r="BH551" s="52"/>
      <c r="BI551" s="52"/>
      <c r="BJ551" s="52"/>
      <c r="BK551" s="52"/>
      <c r="BL551" s="53"/>
      <c r="BM551" s="54"/>
      <c r="BN551" s="55"/>
      <c r="BO551" s="44"/>
      <c r="BP551" s="44"/>
      <c r="BQ551" s="44"/>
      <c r="BR551" s="44"/>
      <c r="BS551" s="44"/>
      <c r="BT551" s="44"/>
      <c r="BU551" s="56">
        <f t="shared" si="63"/>
        <v>0</v>
      </c>
      <c r="BV551" s="50"/>
      <c r="BW551" s="50"/>
      <c r="BX551" s="50"/>
      <c r="BY551" s="50"/>
      <c r="BZ551" s="50"/>
      <c r="CA551" s="50"/>
      <c r="CB551" s="57">
        <v>5000</v>
      </c>
      <c r="CC551" s="58">
        <v>5000</v>
      </c>
      <c r="CD551" s="58">
        <v>5000</v>
      </c>
      <c r="CE551" s="58">
        <v>5000</v>
      </c>
      <c r="CF551" s="58">
        <v>5000</v>
      </c>
      <c r="CG551" s="58">
        <v>5000</v>
      </c>
      <c r="CH551" s="58">
        <v>5000</v>
      </c>
      <c r="CI551" s="56"/>
      <c r="CJ551" s="59"/>
      <c r="CK551" s="59"/>
      <c r="CL551" s="59"/>
      <c r="CM551" s="59"/>
      <c r="CN551" s="59"/>
      <c r="CO551" s="59"/>
      <c r="CP551" s="60"/>
      <c r="CQ551" s="61"/>
      <c r="CR551" s="61"/>
      <c r="CS551" s="61"/>
      <c r="CT551" s="61"/>
      <c r="CU551" s="61"/>
      <c r="CV551" s="61"/>
      <c r="CW551" s="62"/>
      <c r="CX551" s="63"/>
      <c r="CY551" s="63"/>
      <c r="CZ551" s="63"/>
      <c r="DA551" s="63"/>
      <c r="DB551" s="63"/>
      <c r="DC551" s="63"/>
      <c r="DD551" s="64"/>
      <c r="DE551" s="65"/>
      <c r="DF551" s="65"/>
      <c r="DG551" s="65"/>
      <c r="DH551" s="65"/>
      <c r="DI551" s="65"/>
      <c r="DJ551" s="65"/>
      <c r="DK551" s="66" t="s">
        <v>1562</v>
      </c>
      <c r="DL551" s="62">
        <v>5000</v>
      </c>
      <c r="DM551" s="67">
        <v>5000</v>
      </c>
      <c r="DN551" s="67">
        <v>5000</v>
      </c>
      <c r="DO551" s="67">
        <v>5000</v>
      </c>
      <c r="DP551" s="67">
        <v>5000</v>
      </c>
      <c r="DQ551" s="67">
        <v>5000</v>
      </c>
      <c r="DR551" s="67">
        <v>5000</v>
      </c>
      <c r="DS551" s="68"/>
    </row>
    <row r="552" spans="1:123" x14ac:dyDescent="0.3">
      <c r="A552" s="114" t="s">
        <v>573</v>
      </c>
      <c r="B552" s="40" t="s">
        <v>901</v>
      </c>
      <c r="C552" s="40" t="s">
        <v>975</v>
      </c>
      <c r="D552" s="40" t="s">
        <v>1111</v>
      </c>
      <c r="E552" s="40" t="s">
        <v>1660</v>
      </c>
      <c r="F552" s="40" t="s">
        <v>1662</v>
      </c>
      <c r="G552" s="41" t="s">
        <v>1663</v>
      </c>
      <c r="H552" s="41" t="s">
        <v>838</v>
      </c>
      <c r="I552" s="42">
        <v>0</v>
      </c>
      <c r="J552" s="43">
        <v>0</v>
      </c>
      <c r="K552" s="43">
        <v>0</v>
      </c>
      <c r="L552" s="43">
        <v>0</v>
      </c>
      <c r="M552" s="43">
        <v>0</v>
      </c>
      <c r="N552" s="43">
        <v>0</v>
      </c>
      <c r="O552" s="43">
        <v>0</v>
      </c>
      <c r="P552" s="44">
        <v>0</v>
      </c>
      <c r="Q552" s="45">
        <v>0</v>
      </c>
      <c r="R552" s="43">
        <v>0</v>
      </c>
      <c r="S552" s="43">
        <v>0</v>
      </c>
      <c r="T552" s="43">
        <v>0</v>
      </c>
      <c r="U552" s="43">
        <v>0</v>
      </c>
      <c r="V552" s="43">
        <v>0</v>
      </c>
      <c r="W552" s="43">
        <v>0</v>
      </c>
      <c r="X552" s="45">
        <v>0</v>
      </c>
      <c r="Y552" s="43">
        <v>0</v>
      </c>
      <c r="Z552" s="43">
        <v>0</v>
      </c>
      <c r="AA552" s="43">
        <v>0</v>
      </c>
      <c r="AB552" s="43">
        <v>0</v>
      </c>
      <c r="AC552" s="43">
        <v>0</v>
      </c>
      <c r="AD552" s="43">
        <v>0</v>
      </c>
      <c r="AE552" s="44">
        <f>[3]Parameters!$B$38</f>
        <v>0.05</v>
      </c>
      <c r="AF552" s="44">
        <v>0</v>
      </c>
      <c r="AG552" s="44">
        <v>1</v>
      </c>
      <c r="AH552" s="44">
        <v>1</v>
      </c>
      <c r="AI552" s="46">
        <v>1</v>
      </c>
      <c r="AJ552" s="46" t="s">
        <v>841</v>
      </c>
      <c r="AK552" s="46" t="s">
        <v>907</v>
      </c>
      <c r="AL552" s="46"/>
      <c r="AM552" s="47"/>
      <c r="AN552" s="47"/>
      <c r="AO552" s="47"/>
      <c r="AP552" s="47"/>
      <c r="AQ552" s="47"/>
      <c r="AR552" s="47"/>
      <c r="AS552" s="48"/>
      <c r="AT552" s="48"/>
      <c r="AU552" s="48"/>
      <c r="AV552" s="49"/>
      <c r="AW552" s="49"/>
      <c r="AX552" s="49"/>
      <c r="AY552" s="50" t="s">
        <v>841</v>
      </c>
      <c r="AZ552" s="50"/>
      <c r="BA552" s="50"/>
      <c r="BB552" s="51"/>
      <c r="BC552" s="51"/>
      <c r="BD552" s="51"/>
      <c r="BE552" s="51"/>
      <c r="BF552" s="51"/>
      <c r="BG552" s="51"/>
      <c r="BH552" s="52"/>
      <c r="BI552" s="52"/>
      <c r="BJ552" s="52"/>
      <c r="BK552" s="52"/>
      <c r="BL552" s="53"/>
      <c r="BM552" s="54"/>
      <c r="BN552" s="55"/>
      <c r="BO552" s="44"/>
      <c r="BP552" s="44"/>
      <c r="BQ552" s="44"/>
      <c r="BR552" s="44"/>
      <c r="BS552" s="44"/>
      <c r="BT552" s="44"/>
      <c r="BU552" s="56">
        <f t="shared" si="63"/>
        <v>0</v>
      </c>
      <c r="BV552" s="50"/>
      <c r="BW552" s="50"/>
      <c r="BX552" s="50"/>
      <c r="BY552" s="50"/>
      <c r="BZ552" s="50"/>
      <c r="CA552" s="50"/>
      <c r="CB552" s="57">
        <v>23000</v>
      </c>
      <c r="CC552" s="57">
        <v>23000</v>
      </c>
      <c r="CD552" s="57">
        <v>23000</v>
      </c>
      <c r="CE552" s="57">
        <v>23000</v>
      </c>
      <c r="CF552" s="57">
        <v>23000</v>
      </c>
      <c r="CG552" s="57">
        <v>23000</v>
      </c>
      <c r="CH552" s="57">
        <v>23000</v>
      </c>
      <c r="CI552" s="56"/>
      <c r="CJ552" s="59"/>
      <c r="CK552" s="59"/>
      <c r="CL552" s="59"/>
      <c r="CM552" s="59"/>
      <c r="CN552" s="59"/>
      <c r="CO552" s="59"/>
      <c r="CP552" s="60"/>
      <c r="CQ552" s="61"/>
      <c r="CR552" s="61"/>
      <c r="CS552" s="61"/>
      <c r="CT552" s="61"/>
      <c r="CU552" s="61"/>
      <c r="CV552" s="61"/>
      <c r="CW552" s="62"/>
      <c r="CX552" s="63"/>
      <c r="CY552" s="63"/>
      <c r="CZ552" s="63"/>
      <c r="DA552" s="63"/>
      <c r="DB552" s="63"/>
      <c r="DC552" s="63"/>
      <c r="DD552" s="64"/>
      <c r="DE552" s="65"/>
      <c r="DF552" s="65"/>
      <c r="DG552" s="65"/>
      <c r="DH552" s="65"/>
      <c r="DI552" s="65"/>
      <c r="DJ552" s="65"/>
      <c r="DK552" s="66" t="s">
        <v>1562</v>
      </c>
      <c r="DL552" s="62">
        <v>5000</v>
      </c>
      <c r="DM552" s="67">
        <v>5000</v>
      </c>
      <c r="DN552" s="67">
        <v>5000</v>
      </c>
      <c r="DO552" s="67">
        <v>5000</v>
      </c>
      <c r="DP552" s="67">
        <v>5000</v>
      </c>
      <c r="DQ552" s="67">
        <v>5000</v>
      </c>
      <c r="DR552" s="67">
        <v>5000</v>
      </c>
      <c r="DS552" s="68"/>
    </row>
    <row r="553" spans="1:123" x14ac:dyDescent="0.3">
      <c r="A553" s="69" t="s">
        <v>574</v>
      </c>
      <c r="B553" s="69" t="s">
        <v>901</v>
      </c>
      <c r="C553" s="69" t="s">
        <v>975</v>
      </c>
      <c r="D553" s="69" t="s">
        <v>1111</v>
      </c>
      <c r="E553" s="69" t="s">
        <v>1664</v>
      </c>
      <c r="F553" s="69" t="s">
        <v>1033</v>
      </c>
      <c r="G553" s="70" t="s">
        <v>1665</v>
      </c>
      <c r="H553" s="70" t="s">
        <v>838</v>
      </c>
      <c r="I553" s="42">
        <v>0</v>
      </c>
      <c r="J553" s="71">
        <v>0</v>
      </c>
      <c r="K553" s="71">
        <v>0</v>
      </c>
      <c r="L553" s="71">
        <v>0</v>
      </c>
      <c r="M553" s="71">
        <v>0</v>
      </c>
      <c r="N553" s="71">
        <v>0</v>
      </c>
      <c r="O553" s="71">
        <v>0</v>
      </c>
      <c r="P553" s="72">
        <v>0</v>
      </c>
      <c r="Q553" s="45">
        <v>0</v>
      </c>
      <c r="R553" s="71">
        <v>0</v>
      </c>
      <c r="S553" s="71">
        <v>0</v>
      </c>
      <c r="T553" s="71">
        <v>0</v>
      </c>
      <c r="U553" s="71">
        <v>0</v>
      </c>
      <c r="V553" s="71">
        <v>0</v>
      </c>
      <c r="W553" s="71">
        <v>0</v>
      </c>
      <c r="X553" s="45">
        <v>3.534736842105263</v>
      </c>
      <c r="Y553" s="71">
        <v>4.1294736842105264</v>
      </c>
      <c r="Z553" s="71">
        <v>4.1294736842105264</v>
      </c>
      <c r="AA553" s="71">
        <v>4.1294736842105264</v>
      </c>
      <c r="AB553" s="71">
        <v>4.1294736842105264</v>
      </c>
      <c r="AC553" s="71">
        <v>4.1294736842105264</v>
      </c>
      <c r="AD553" s="71">
        <v>4.1294736842105264</v>
      </c>
      <c r="AE553" s="44">
        <f>[3]Parameters!$B$38</f>
        <v>0.05</v>
      </c>
      <c r="AF553" s="72">
        <v>0</v>
      </c>
      <c r="AG553" s="72">
        <v>1</v>
      </c>
      <c r="AH553" s="72">
        <v>1</v>
      </c>
      <c r="AI553" s="73">
        <v>1</v>
      </c>
      <c r="AJ553" s="73" t="s">
        <v>841</v>
      </c>
      <c r="AK553" s="73" t="s">
        <v>907</v>
      </c>
      <c r="AL553" s="73"/>
      <c r="AM553" s="74"/>
      <c r="AN553" s="74"/>
      <c r="AO553" s="74"/>
      <c r="AP553" s="74"/>
      <c r="AQ553" s="74"/>
      <c r="AR553" s="74"/>
      <c r="AS553" s="75"/>
      <c r="AT553" s="75"/>
      <c r="AU553" s="75"/>
      <c r="AV553" s="76"/>
      <c r="AW553" s="76"/>
      <c r="AX553" s="76"/>
      <c r="AY553" s="77" t="s">
        <v>841</v>
      </c>
      <c r="AZ553" s="77"/>
      <c r="BA553" s="77"/>
      <c r="BB553" s="77"/>
      <c r="BC553" s="77"/>
      <c r="BD553" s="77"/>
      <c r="BE553" s="77"/>
      <c r="BF553" s="77"/>
      <c r="BG553" s="77"/>
      <c r="BH553" s="78"/>
      <c r="BI553" s="78"/>
      <c r="BJ553" s="78"/>
      <c r="BK553" s="78"/>
      <c r="BL553" s="79"/>
      <c r="BM553" s="80"/>
      <c r="BN553" s="81"/>
      <c r="BO553" s="72"/>
      <c r="BP553" s="72"/>
      <c r="BQ553" s="72"/>
      <c r="BR553" s="72"/>
      <c r="BS553" s="72"/>
      <c r="BT553" s="72"/>
      <c r="BU553" s="56">
        <f t="shared" si="63"/>
        <v>0</v>
      </c>
      <c r="BV553" s="77"/>
      <c r="BW553" s="77"/>
      <c r="BX553" s="77"/>
      <c r="BY553" s="77"/>
      <c r="BZ553" s="77"/>
      <c r="CA553" s="77"/>
      <c r="CB553" s="57">
        <v>83.22</v>
      </c>
      <c r="CC553" s="82">
        <v>83.03</v>
      </c>
      <c r="CD553" s="82">
        <v>82.649999999999991</v>
      </c>
      <c r="CE553" s="82">
        <v>82.27</v>
      </c>
      <c r="CF553" s="82">
        <v>81.889999999999986</v>
      </c>
      <c r="CG553" s="82">
        <v>81.510000000000005</v>
      </c>
      <c r="CH553" s="82">
        <v>81.13</v>
      </c>
      <c r="CI553" s="56"/>
      <c r="CJ553" s="83"/>
      <c r="CK553" s="83"/>
      <c r="CL553" s="83"/>
      <c r="CM553" s="83"/>
      <c r="CN553" s="83"/>
      <c r="CO553" s="83"/>
      <c r="CP553" s="60"/>
      <c r="CQ553" s="84"/>
      <c r="CR553" s="84"/>
      <c r="CS553" s="84"/>
      <c r="CT553" s="84"/>
      <c r="CU553" s="84"/>
      <c r="CV553" s="84"/>
      <c r="CW553" s="62"/>
      <c r="CX553" s="85"/>
      <c r="CY553" s="85"/>
      <c r="CZ553" s="85"/>
      <c r="DA553" s="85"/>
      <c r="DB553" s="85"/>
      <c r="DC553" s="85"/>
      <c r="DD553" s="64"/>
      <c r="DE553" s="86"/>
      <c r="DF553" s="86"/>
      <c r="DG553" s="86"/>
      <c r="DH553" s="86"/>
      <c r="DI553" s="86"/>
      <c r="DJ553" s="86"/>
      <c r="DK553" s="87" t="s">
        <v>1266</v>
      </c>
      <c r="DL553" s="62">
        <v>73.800000000000011</v>
      </c>
      <c r="DM553" s="88">
        <v>73.800000000000011</v>
      </c>
      <c r="DN553" s="88">
        <v>73.800000000000011</v>
      </c>
      <c r="DO553" s="88">
        <v>73.800000000000011</v>
      </c>
      <c r="DP553" s="88">
        <v>73.800000000000011</v>
      </c>
      <c r="DQ553" s="88">
        <v>73.800000000000011</v>
      </c>
      <c r="DR553" s="88">
        <v>73.800000000000011</v>
      </c>
      <c r="DS553" s="68"/>
    </row>
    <row r="554" spans="1:123" x14ac:dyDescent="0.3">
      <c r="A554" s="114" t="s">
        <v>575</v>
      </c>
      <c r="B554" s="69" t="s">
        <v>901</v>
      </c>
      <c r="C554" s="69" t="s">
        <v>975</v>
      </c>
      <c r="D554" s="69" t="s">
        <v>1111</v>
      </c>
      <c r="E554" s="69" t="s">
        <v>1664</v>
      </c>
      <c r="F554" s="69" t="s">
        <v>1666</v>
      </c>
      <c r="G554" s="70" t="s">
        <v>1666</v>
      </c>
      <c r="H554" s="70" t="s">
        <v>838</v>
      </c>
      <c r="I554" s="42">
        <v>0</v>
      </c>
      <c r="J554" s="71">
        <v>0</v>
      </c>
      <c r="K554" s="71">
        <v>0</v>
      </c>
      <c r="L554" s="71">
        <v>0</v>
      </c>
      <c r="M554" s="71">
        <v>0</v>
      </c>
      <c r="N554" s="71">
        <v>0</v>
      </c>
      <c r="O554" s="71">
        <v>0</v>
      </c>
      <c r="P554" s="72">
        <v>0</v>
      </c>
      <c r="Q554" s="45">
        <v>0</v>
      </c>
      <c r="R554" s="71">
        <v>0</v>
      </c>
      <c r="S554" s="71">
        <v>0</v>
      </c>
      <c r="T554" s="71">
        <v>0</v>
      </c>
      <c r="U554" s="71">
        <v>0</v>
      </c>
      <c r="V554" s="71">
        <v>0</v>
      </c>
      <c r="W554" s="71">
        <v>0</v>
      </c>
      <c r="X554" s="45">
        <v>3.534736842105263</v>
      </c>
      <c r="Y554" s="71">
        <v>4.1294736842105264</v>
      </c>
      <c r="Z554" s="71">
        <v>4.1294736842105264</v>
      </c>
      <c r="AA554" s="71">
        <v>4.1294736842105264</v>
      </c>
      <c r="AB554" s="71">
        <v>4.1294736842105264</v>
      </c>
      <c r="AC554" s="71">
        <v>4.1294736842105264</v>
      </c>
      <c r="AD554" s="71">
        <v>4.1294736842105264</v>
      </c>
      <c r="AE554" s="44">
        <f>[3]Parameters!$B$38</f>
        <v>0.05</v>
      </c>
      <c r="AF554" s="72">
        <v>0</v>
      </c>
      <c r="AG554" s="72">
        <v>1</v>
      </c>
      <c r="AH554" s="72">
        <v>1</v>
      </c>
      <c r="AI554" s="73">
        <v>1</v>
      </c>
      <c r="AJ554" s="73" t="s">
        <v>841</v>
      </c>
      <c r="AK554" s="73" t="s">
        <v>907</v>
      </c>
      <c r="AL554" s="73"/>
      <c r="AM554" s="74"/>
      <c r="AN554" s="74"/>
      <c r="AO554" s="74"/>
      <c r="AP554" s="74"/>
      <c r="AQ554" s="74"/>
      <c r="AR554" s="74"/>
      <c r="AS554" s="75"/>
      <c r="AT554" s="75"/>
      <c r="AU554" s="75"/>
      <c r="AV554" s="76"/>
      <c r="AW554" s="76"/>
      <c r="AX554" s="76"/>
      <c r="AY554" s="77" t="s">
        <v>841</v>
      </c>
      <c r="AZ554" s="77"/>
      <c r="BA554" s="77"/>
      <c r="BB554" s="77"/>
      <c r="BC554" s="77"/>
      <c r="BD554" s="77"/>
      <c r="BE554" s="77"/>
      <c r="BF554" s="77"/>
      <c r="BG554" s="77"/>
      <c r="BH554" s="78"/>
      <c r="BI554" s="78"/>
      <c r="BJ554" s="78"/>
      <c r="BK554" s="78"/>
      <c r="BL554" s="79"/>
      <c r="BM554" s="80"/>
      <c r="BN554" s="81"/>
      <c r="BO554" s="72"/>
      <c r="BP554" s="72"/>
      <c r="BQ554" s="72"/>
      <c r="BR554" s="72"/>
      <c r="BS554" s="72"/>
      <c r="BT554" s="72"/>
      <c r="BU554" s="56">
        <f t="shared" si="63"/>
        <v>0</v>
      </c>
      <c r="BV554" s="77"/>
      <c r="BW554" s="77"/>
      <c r="BX554" s="77"/>
      <c r="BY554" s="77"/>
      <c r="BZ554" s="77"/>
      <c r="CA554" s="77"/>
      <c r="CB554" s="57">
        <v>83.22</v>
      </c>
      <c r="CC554" s="57">
        <v>83.03</v>
      </c>
      <c r="CD554" s="57">
        <v>82.649999999999991</v>
      </c>
      <c r="CE554" s="57">
        <v>82.27</v>
      </c>
      <c r="CF554" s="57">
        <v>81.889999999999986</v>
      </c>
      <c r="CG554" s="57">
        <v>81.510000000000005</v>
      </c>
      <c r="CH554" s="57">
        <v>81.13</v>
      </c>
      <c r="CI554" s="56"/>
      <c r="CJ554" s="83"/>
      <c r="CK554" s="83"/>
      <c r="CL554" s="83"/>
      <c r="CM554" s="83"/>
      <c r="CN554" s="83"/>
      <c r="CO554" s="83"/>
      <c r="CP554" s="60"/>
      <c r="CQ554" s="84"/>
      <c r="CR554" s="84"/>
      <c r="CS554" s="84"/>
      <c r="CT554" s="84"/>
      <c r="CU554" s="84"/>
      <c r="CV554" s="84"/>
      <c r="CW554" s="62"/>
      <c r="CX554" s="85"/>
      <c r="CY554" s="85"/>
      <c r="CZ554" s="85"/>
      <c r="DA554" s="85"/>
      <c r="DB554" s="85"/>
      <c r="DC554" s="85"/>
      <c r="DD554" s="64"/>
      <c r="DE554" s="86"/>
      <c r="DF554" s="86"/>
      <c r="DG554" s="86"/>
      <c r="DH554" s="86"/>
      <c r="DI554" s="86"/>
      <c r="DJ554" s="86"/>
      <c r="DK554" s="87" t="s">
        <v>1266</v>
      </c>
      <c r="DL554" s="62">
        <v>73.800000000000011</v>
      </c>
      <c r="DM554" s="88">
        <v>73.800000000000011</v>
      </c>
      <c r="DN554" s="88">
        <v>73.800000000000011</v>
      </c>
      <c r="DO554" s="88">
        <v>73.800000000000011</v>
      </c>
      <c r="DP554" s="88">
        <v>73.800000000000011</v>
      </c>
      <c r="DQ554" s="88">
        <v>73.800000000000011</v>
      </c>
      <c r="DR554" s="88">
        <v>73.800000000000011</v>
      </c>
      <c r="DS554" s="68"/>
    </row>
    <row r="555" spans="1:123" x14ac:dyDescent="0.3">
      <c r="A555" s="69" t="s">
        <v>576</v>
      </c>
      <c r="B555" s="69" t="s">
        <v>901</v>
      </c>
      <c r="C555" s="69" t="s">
        <v>975</v>
      </c>
      <c r="D555" s="69" t="s">
        <v>1111</v>
      </c>
      <c r="E555" s="69" t="s">
        <v>1664</v>
      </c>
      <c r="F555" s="69" t="s">
        <v>1667</v>
      </c>
      <c r="G555" s="70" t="s">
        <v>1668</v>
      </c>
      <c r="H555" s="70" t="s">
        <v>838</v>
      </c>
      <c r="I555" s="202">
        <v>0</v>
      </c>
      <c r="J555" s="209">
        <v>0</v>
      </c>
      <c r="K555" s="209">
        <v>0</v>
      </c>
      <c r="L555" s="209">
        <v>0</v>
      </c>
      <c r="M555" s="209">
        <v>0</v>
      </c>
      <c r="N555" s="209">
        <v>0</v>
      </c>
      <c r="O555" s="209">
        <v>0</v>
      </c>
      <c r="P555" s="72">
        <v>0</v>
      </c>
      <c r="Q555" s="210">
        <v>0</v>
      </c>
      <c r="R555" s="209">
        <v>0</v>
      </c>
      <c r="S555" s="209">
        <v>0</v>
      </c>
      <c r="T555" s="209">
        <v>0</v>
      </c>
      <c r="U555" s="209">
        <v>0</v>
      </c>
      <c r="V555" s="209">
        <v>0</v>
      </c>
      <c r="W555" s="209">
        <v>0</v>
      </c>
      <c r="X555" s="210">
        <v>7</v>
      </c>
      <c r="Y555" s="209">
        <v>7</v>
      </c>
      <c r="Z555" s="209">
        <v>7</v>
      </c>
      <c r="AA555" s="209">
        <v>7</v>
      </c>
      <c r="AB555" s="209">
        <v>7</v>
      </c>
      <c r="AC555" s="209">
        <v>7</v>
      </c>
      <c r="AD555" s="209">
        <v>7</v>
      </c>
      <c r="AE555" s="44">
        <f>[3]Parameters!$B$38</f>
        <v>0.05</v>
      </c>
      <c r="AF555" s="72">
        <v>0</v>
      </c>
      <c r="AG555" s="72">
        <v>1</v>
      </c>
      <c r="AH555" s="72">
        <v>1</v>
      </c>
      <c r="AI555" s="73">
        <v>1</v>
      </c>
      <c r="AJ555" s="73" t="s">
        <v>841</v>
      </c>
      <c r="AK555" s="73" t="s">
        <v>907</v>
      </c>
      <c r="AL555" s="73"/>
      <c r="AM555" s="74"/>
      <c r="AN555" s="74"/>
      <c r="AO555" s="74"/>
      <c r="AP555" s="74"/>
      <c r="AQ555" s="74"/>
      <c r="AR555" s="74"/>
      <c r="AS555" s="75"/>
      <c r="AT555" s="75"/>
      <c r="AU555" s="75"/>
      <c r="AV555" s="76"/>
      <c r="AW555" s="76"/>
      <c r="AX555" s="76"/>
      <c r="AY555" s="77" t="s">
        <v>841</v>
      </c>
      <c r="AZ555" s="77"/>
      <c r="BA555" s="77"/>
      <c r="BB555" s="77"/>
      <c r="BC555" s="77"/>
      <c r="BD555" s="77"/>
      <c r="BE555" s="77"/>
      <c r="BF555" s="77"/>
      <c r="BG555" s="77"/>
      <c r="BH555" s="78"/>
      <c r="BI555" s="78"/>
      <c r="BJ555" s="78"/>
      <c r="BK555" s="78"/>
      <c r="BL555" s="79"/>
      <c r="BM555" s="79">
        <v>0</v>
      </c>
      <c r="BN555" s="80"/>
      <c r="BO555" s="81"/>
      <c r="BP555" s="72"/>
      <c r="BQ555" s="72"/>
      <c r="BR555" s="72"/>
      <c r="BS555" s="72"/>
      <c r="BT555" s="72"/>
      <c r="BU555" s="56">
        <f t="shared" si="63"/>
        <v>0</v>
      </c>
      <c r="BV555" s="211">
        <v>0</v>
      </c>
      <c r="BW555" s="211"/>
      <c r="BX555" s="211"/>
      <c r="BY555" s="211"/>
      <c r="BZ555" s="211"/>
      <c r="CA555" s="211"/>
      <c r="CB555" s="57">
        <v>42.10799999999999</v>
      </c>
      <c r="CC555" s="82">
        <v>42.011863013698616</v>
      </c>
      <c r="CD555" s="82">
        <v>41.819589041095874</v>
      </c>
      <c r="CE555" s="82">
        <v>41.627315068493139</v>
      </c>
      <c r="CF555" s="82">
        <v>41.435041095890391</v>
      </c>
      <c r="CG555" s="82">
        <v>41.242767123287663</v>
      </c>
      <c r="CH555" s="82">
        <v>41.050493150684915</v>
      </c>
      <c r="CI555" s="56"/>
      <c r="CJ555" s="83"/>
      <c r="CK555" s="83"/>
      <c r="CL555" s="83"/>
      <c r="CM555" s="83"/>
      <c r="CN555" s="83"/>
      <c r="CO555" s="83"/>
      <c r="CP555" s="60"/>
      <c r="CQ555" s="84"/>
      <c r="CR555" s="84"/>
      <c r="CS555" s="84"/>
      <c r="CT555" s="84"/>
      <c r="CU555" s="84"/>
      <c r="CV555" s="84"/>
      <c r="CW555" s="62"/>
      <c r="CX555" s="85"/>
      <c r="CY555" s="85"/>
      <c r="CZ555" s="85"/>
      <c r="DA555" s="85"/>
      <c r="DB555" s="85"/>
      <c r="DC555" s="85"/>
      <c r="DD555" s="64"/>
      <c r="DE555" s="86"/>
      <c r="DF555" s="86"/>
      <c r="DG555" s="86"/>
      <c r="DH555" s="86"/>
      <c r="DI555" s="86"/>
      <c r="DJ555" s="86"/>
      <c r="DK555" s="87"/>
      <c r="DL555" s="62"/>
      <c r="DM555" s="88"/>
      <c r="DN555" s="88"/>
      <c r="DO555" s="88"/>
      <c r="DP555" s="88"/>
      <c r="DQ555" s="88"/>
      <c r="DR555" s="88"/>
      <c r="DS555" s="68"/>
    </row>
    <row r="556" spans="1:123" x14ac:dyDescent="0.3">
      <c r="A556" s="140" t="s">
        <v>577</v>
      </c>
      <c r="B556" s="69"/>
      <c r="C556" s="69" t="s">
        <v>975</v>
      </c>
      <c r="D556" s="69" t="s">
        <v>1544</v>
      </c>
      <c r="E556" s="69" t="s">
        <v>1503</v>
      </c>
      <c r="F556" s="69" t="s">
        <v>1669</v>
      </c>
      <c r="G556" s="70" t="s">
        <v>1670</v>
      </c>
      <c r="H556" s="70" t="s">
        <v>838</v>
      </c>
      <c r="I556" s="42">
        <v>0</v>
      </c>
      <c r="J556" s="71">
        <v>0</v>
      </c>
      <c r="K556" s="71">
        <v>0</v>
      </c>
      <c r="L556" s="71">
        <v>0</v>
      </c>
      <c r="M556" s="71">
        <v>0</v>
      </c>
      <c r="N556" s="71">
        <v>0</v>
      </c>
      <c r="O556" s="71">
        <v>0</v>
      </c>
      <c r="P556" s="72">
        <v>0</v>
      </c>
      <c r="Q556" s="45">
        <v>0</v>
      </c>
      <c r="R556" s="71">
        <v>0</v>
      </c>
      <c r="S556" s="71">
        <v>0</v>
      </c>
      <c r="T556" s="71">
        <v>0</v>
      </c>
      <c r="U556" s="71">
        <v>0</v>
      </c>
      <c r="V556" s="71">
        <v>0</v>
      </c>
      <c r="W556" s="71">
        <v>0</v>
      </c>
      <c r="X556" s="45">
        <v>10.6</v>
      </c>
      <c r="Y556" s="71">
        <v>10.6</v>
      </c>
      <c r="Z556" s="71">
        <v>10.6</v>
      </c>
      <c r="AA556" s="71">
        <v>10.6</v>
      </c>
      <c r="AB556" s="71">
        <v>10.6</v>
      </c>
      <c r="AC556" s="71">
        <v>10.6</v>
      </c>
      <c r="AD556" s="71">
        <v>10.6</v>
      </c>
      <c r="AE556" s="44">
        <f>[3]Parameters!$B$38</f>
        <v>0.05</v>
      </c>
      <c r="AF556" s="72">
        <v>0</v>
      </c>
      <c r="AG556" s="72">
        <v>1</v>
      </c>
      <c r="AH556" s="72">
        <v>1</v>
      </c>
      <c r="AI556" s="73">
        <v>1</v>
      </c>
      <c r="AJ556" s="73" t="s">
        <v>841</v>
      </c>
      <c r="AK556" s="73" t="s">
        <v>907</v>
      </c>
      <c r="AL556" s="73"/>
      <c r="AM556" s="74"/>
      <c r="AN556" s="74"/>
      <c r="AO556" s="74"/>
      <c r="AP556" s="74"/>
      <c r="AQ556" s="74"/>
      <c r="AR556" s="74"/>
      <c r="AS556" s="75"/>
      <c r="AT556" s="75"/>
      <c r="AU556" s="75"/>
      <c r="AV556" s="76"/>
      <c r="AW556" s="76"/>
      <c r="AX556" s="76"/>
      <c r="AY556" s="77" t="s">
        <v>841</v>
      </c>
      <c r="AZ556" s="77"/>
      <c r="BA556" s="77"/>
      <c r="BB556" s="77"/>
      <c r="BC556" s="77"/>
      <c r="BD556" s="77"/>
      <c r="BE556" s="77"/>
      <c r="BF556" s="77"/>
      <c r="BG556" s="77"/>
      <c r="BH556" s="78"/>
      <c r="BI556" s="78"/>
      <c r="BJ556" s="78"/>
      <c r="BK556" s="78"/>
      <c r="BL556" s="79"/>
      <c r="BM556" s="80"/>
      <c r="BN556" s="81"/>
      <c r="BO556" s="72"/>
      <c r="BP556" s="72"/>
      <c r="BQ556" s="72"/>
      <c r="BR556" s="72"/>
      <c r="BS556" s="72"/>
      <c r="BT556" s="72"/>
      <c r="BU556" s="56">
        <f t="shared" si="63"/>
        <v>0</v>
      </c>
      <c r="BV556" s="77"/>
      <c r="BW556" s="77"/>
      <c r="BX556" s="77"/>
      <c r="BY556" s="77"/>
      <c r="BZ556" s="77"/>
      <c r="CA556" s="77"/>
      <c r="CB556" s="57">
        <v>22</v>
      </c>
      <c r="CC556" s="148">
        <v>31</v>
      </c>
      <c r="CD556" s="148">
        <v>40</v>
      </c>
      <c r="CE556" s="148">
        <v>45</v>
      </c>
      <c r="CF556" s="148">
        <v>50</v>
      </c>
      <c r="CG556" s="148">
        <v>55</v>
      </c>
      <c r="CH556" s="148">
        <v>60</v>
      </c>
      <c r="CI556" s="56"/>
      <c r="CJ556" s="83"/>
      <c r="CK556" s="83"/>
      <c r="CL556" s="83"/>
      <c r="CM556" s="83"/>
      <c r="CN556" s="83"/>
      <c r="CO556" s="83"/>
      <c r="CP556" s="60"/>
      <c r="CQ556" s="84"/>
      <c r="CR556" s="84"/>
      <c r="CS556" s="84"/>
      <c r="CT556" s="84"/>
      <c r="CU556" s="84"/>
      <c r="CV556" s="84"/>
      <c r="CW556" s="62"/>
      <c r="CX556" s="85"/>
      <c r="CY556" s="85"/>
      <c r="CZ556" s="85"/>
      <c r="DA556" s="85"/>
      <c r="DB556" s="85"/>
      <c r="DC556" s="85"/>
      <c r="DD556" s="64"/>
      <c r="DE556" s="86"/>
      <c r="DF556" s="86"/>
      <c r="DG556" s="86"/>
      <c r="DH556" s="86"/>
      <c r="DI556" s="86"/>
      <c r="DJ556" s="86"/>
      <c r="DK556" s="87" t="s">
        <v>1671</v>
      </c>
      <c r="DL556" s="62">
        <v>60</v>
      </c>
      <c r="DM556" s="88">
        <v>60</v>
      </c>
      <c r="DN556" s="88">
        <v>60</v>
      </c>
      <c r="DO556" s="88">
        <v>60</v>
      </c>
      <c r="DP556" s="88">
        <v>60</v>
      </c>
      <c r="DQ556" s="88">
        <v>60</v>
      </c>
      <c r="DR556" s="88">
        <v>60</v>
      </c>
      <c r="DS556" s="68"/>
    </row>
    <row r="557" spans="1:123" x14ac:dyDescent="0.3">
      <c r="A557" s="140" t="s">
        <v>578</v>
      </c>
      <c r="B557" s="178"/>
      <c r="C557" s="178" t="s">
        <v>975</v>
      </c>
      <c r="D557" s="178" t="s">
        <v>1544</v>
      </c>
      <c r="E557" s="178" t="s">
        <v>1503</v>
      </c>
      <c r="F557" s="178" t="s">
        <v>1669</v>
      </c>
      <c r="G557" s="179" t="s">
        <v>1672</v>
      </c>
      <c r="H557" s="180" t="s">
        <v>838</v>
      </c>
      <c r="I557" s="42">
        <v>0</v>
      </c>
      <c r="J557" s="43">
        <v>0</v>
      </c>
      <c r="K557" s="43">
        <v>0</v>
      </c>
      <c r="L557" s="43">
        <v>0</v>
      </c>
      <c r="M557" s="43">
        <v>0</v>
      </c>
      <c r="N557" s="43">
        <v>0</v>
      </c>
      <c r="O557" s="43">
        <v>0</v>
      </c>
      <c r="P557" s="44">
        <v>0</v>
      </c>
      <c r="Q557" s="45">
        <v>0</v>
      </c>
      <c r="R557" s="43">
        <v>0</v>
      </c>
      <c r="S557" s="43">
        <v>0</v>
      </c>
      <c r="T557" s="43">
        <v>0</v>
      </c>
      <c r="U557" s="43">
        <v>0</v>
      </c>
      <c r="V557" s="43">
        <v>0</v>
      </c>
      <c r="W557" s="43">
        <v>0</v>
      </c>
      <c r="X557" s="45">
        <v>11.167017054596158</v>
      </c>
      <c r="Y557" s="184">
        <f>ROUND(X557+(Z557-X557)/2,2)</f>
        <v>10.11</v>
      </c>
      <c r="Z557" s="43">
        <v>9.06</v>
      </c>
      <c r="AA557" s="43">
        <v>9.06</v>
      </c>
      <c r="AB557" s="43">
        <v>9.06</v>
      </c>
      <c r="AC557" s="43">
        <v>9.06</v>
      </c>
      <c r="AD557" s="43">
        <v>9.06</v>
      </c>
      <c r="AE557" s="44">
        <f>[3]Parameters!$B$38</f>
        <v>0.05</v>
      </c>
      <c r="AF557" s="44">
        <v>0</v>
      </c>
      <c r="AG557" s="44">
        <v>1</v>
      </c>
      <c r="AH557" s="44">
        <v>1</v>
      </c>
      <c r="AI557" s="46">
        <v>1</v>
      </c>
      <c r="AJ557" s="46" t="s">
        <v>841</v>
      </c>
      <c r="AK557" s="46" t="s">
        <v>907</v>
      </c>
      <c r="AL557" s="46"/>
      <c r="AM557" s="47"/>
      <c r="AN557" s="47"/>
      <c r="AO557" s="47"/>
      <c r="AP557" s="47"/>
      <c r="AQ557" s="47"/>
      <c r="AR557" s="47"/>
      <c r="AS557" s="48"/>
      <c r="AT557" s="48"/>
      <c r="AU557" s="48"/>
      <c r="AV557" s="49"/>
      <c r="AW557" s="49"/>
      <c r="AX557" s="49"/>
      <c r="AY557" s="50" t="s">
        <v>841</v>
      </c>
      <c r="AZ557" s="50"/>
      <c r="BA557" s="50"/>
      <c r="BB557" s="51"/>
      <c r="BC557" s="51"/>
      <c r="BD557" s="51"/>
      <c r="BE557" s="51"/>
      <c r="BF557" s="51"/>
      <c r="BG557" s="51"/>
      <c r="BH557" s="52"/>
      <c r="BI557" s="52"/>
      <c r="BJ557" s="52"/>
      <c r="BK557" s="52"/>
      <c r="BL557" s="53"/>
      <c r="BM557" s="54"/>
      <c r="BN557" s="55"/>
      <c r="BO557" s="44"/>
      <c r="BP557" s="44"/>
      <c r="BQ557" s="44"/>
      <c r="BR557" s="44"/>
      <c r="BS557" s="44"/>
      <c r="BT557" s="44"/>
      <c r="BU557" s="56">
        <f t="shared" si="63"/>
        <v>0</v>
      </c>
      <c r="BV557" s="50"/>
      <c r="BW557" s="50"/>
      <c r="BX557" s="50"/>
      <c r="BY557" s="50"/>
      <c r="BZ557" s="50"/>
      <c r="CA557" s="50"/>
      <c r="CB557" s="57"/>
      <c r="CC557" s="148">
        <v>22.5</v>
      </c>
      <c r="CD557" s="148">
        <v>45</v>
      </c>
      <c r="CE557" s="148">
        <v>171.5</v>
      </c>
      <c r="CF557" s="148">
        <v>298</v>
      </c>
      <c r="CG557" s="148">
        <v>424.5</v>
      </c>
      <c r="CH557" s="148">
        <v>551</v>
      </c>
      <c r="CI557" s="56"/>
      <c r="CJ557" s="59"/>
      <c r="CK557" s="59"/>
      <c r="CL557" s="59"/>
      <c r="CM557" s="59"/>
      <c r="CN557" s="59"/>
      <c r="CO557" s="59"/>
      <c r="CP557" s="60"/>
      <c r="CQ557" s="61"/>
      <c r="CR557" s="61"/>
      <c r="CS557" s="61"/>
      <c r="CT557" s="61"/>
      <c r="CU557" s="61"/>
      <c r="CV557" s="61"/>
      <c r="CW557" s="62"/>
      <c r="CX557" s="63"/>
      <c r="CY557" s="63"/>
      <c r="CZ557" s="63"/>
      <c r="DA557" s="63"/>
      <c r="DB557" s="63"/>
      <c r="DC557" s="63"/>
      <c r="DD557" s="64"/>
      <c r="DE557" s="65"/>
      <c r="DF557" s="65"/>
      <c r="DG557" s="65"/>
      <c r="DH557" s="65"/>
      <c r="DI557" s="65"/>
      <c r="DJ557" s="65"/>
      <c r="DK557" s="66" t="s">
        <v>1671</v>
      </c>
      <c r="DL557" s="62"/>
      <c r="DM557" s="67"/>
      <c r="DN557" s="67"/>
      <c r="DO557" s="67"/>
      <c r="DP557" s="67"/>
      <c r="DQ557" s="67"/>
      <c r="DR557" s="67"/>
      <c r="DS557" s="68"/>
    </row>
    <row r="558" spans="1:123" x14ac:dyDescent="0.3">
      <c r="A558" s="114" t="s">
        <v>579</v>
      </c>
      <c r="B558" s="178"/>
      <c r="C558" s="178" t="s">
        <v>975</v>
      </c>
      <c r="D558" s="178" t="s">
        <v>1544</v>
      </c>
      <c r="E558" s="178" t="s">
        <v>1503</v>
      </c>
      <c r="F558" s="178" t="s">
        <v>1669</v>
      </c>
      <c r="G558" s="179" t="s">
        <v>1673</v>
      </c>
      <c r="H558" s="180" t="s">
        <v>838</v>
      </c>
      <c r="I558" s="42">
        <v>0</v>
      </c>
      <c r="J558" s="43">
        <v>0</v>
      </c>
      <c r="K558" s="43">
        <v>0</v>
      </c>
      <c r="L558" s="43">
        <v>0</v>
      </c>
      <c r="M558" s="43">
        <v>0</v>
      </c>
      <c r="N558" s="43">
        <v>0</v>
      </c>
      <c r="O558" s="43">
        <v>0</v>
      </c>
      <c r="P558" s="44">
        <v>0</v>
      </c>
      <c r="Q558" s="45">
        <v>0</v>
      </c>
      <c r="R558" s="43">
        <v>0</v>
      </c>
      <c r="S558" s="43">
        <v>0</v>
      </c>
      <c r="T558" s="43">
        <v>0</v>
      </c>
      <c r="U558" s="43">
        <v>0</v>
      </c>
      <c r="V558" s="43">
        <v>0</v>
      </c>
      <c r="W558" s="43">
        <v>0</v>
      </c>
      <c r="X558" s="45">
        <v>11.167017054596158</v>
      </c>
      <c r="Y558" s="184">
        <f>ROUND(X558+(Z558-X558)/2,2)</f>
        <v>10.11</v>
      </c>
      <c r="Z558" s="43">
        <v>9.06</v>
      </c>
      <c r="AA558" s="43">
        <v>9.06</v>
      </c>
      <c r="AB558" s="43">
        <v>9.06</v>
      </c>
      <c r="AC558" s="43">
        <v>9.06</v>
      </c>
      <c r="AD558" s="43">
        <v>9.06</v>
      </c>
      <c r="AE558" s="44">
        <f>[3]Parameters!$B$38</f>
        <v>0.05</v>
      </c>
      <c r="AF558" s="44">
        <v>0</v>
      </c>
      <c r="AG558" s="44">
        <v>1</v>
      </c>
      <c r="AH558" s="44">
        <v>1</v>
      </c>
      <c r="AI558" s="46">
        <v>1</v>
      </c>
      <c r="AJ558" s="46" t="s">
        <v>841</v>
      </c>
      <c r="AK558" s="46" t="s">
        <v>907</v>
      </c>
      <c r="AL558" s="46"/>
      <c r="AM558" s="47"/>
      <c r="AN558" s="47"/>
      <c r="AO558" s="47"/>
      <c r="AP558" s="47"/>
      <c r="AQ558" s="47"/>
      <c r="AR558" s="47"/>
      <c r="AS558" s="48"/>
      <c r="AT558" s="48"/>
      <c r="AU558" s="48"/>
      <c r="AV558" s="49"/>
      <c r="AW558" s="49"/>
      <c r="AX558" s="49"/>
      <c r="AY558" s="50" t="s">
        <v>841</v>
      </c>
      <c r="AZ558" s="50"/>
      <c r="BA558" s="50"/>
      <c r="BB558" s="51"/>
      <c r="BC558" s="51"/>
      <c r="BD558" s="51"/>
      <c r="BE558" s="51"/>
      <c r="BF558" s="51"/>
      <c r="BG558" s="51"/>
      <c r="BH558" s="52"/>
      <c r="BI558" s="52"/>
      <c r="BJ558" s="52"/>
      <c r="BK558" s="52"/>
      <c r="BL558" s="53"/>
      <c r="BM558" s="54"/>
      <c r="BN558" s="55"/>
      <c r="BO558" s="44"/>
      <c r="BP558" s="44"/>
      <c r="BQ558" s="44"/>
      <c r="BR558" s="44"/>
      <c r="BS558" s="44"/>
      <c r="BT558" s="44"/>
      <c r="BU558" s="56">
        <f t="shared" si="63"/>
        <v>0</v>
      </c>
      <c r="BV558" s="50"/>
      <c r="BW558" s="50"/>
      <c r="BX558" s="50"/>
      <c r="BY558" s="50"/>
      <c r="BZ558" s="50"/>
      <c r="CA558" s="50"/>
      <c r="CB558" s="57"/>
      <c r="CC558" s="148">
        <v>22.5</v>
      </c>
      <c r="CD558" s="148">
        <v>45</v>
      </c>
      <c r="CE558" s="148">
        <v>171.5</v>
      </c>
      <c r="CF558" s="148">
        <v>298</v>
      </c>
      <c r="CG558" s="148">
        <v>424.5</v>
      </c>
      <c r="CH558" s="148">
        <v>551</v>
      </c>
      <c r="CI558" s="56"/>
      <c r="CJ558" s="59"/>
      <c r="CK558" s="59"/>
      <c r="CL558" s="59"/>
      <c r="CM558" s="59"/>
      <c r="CN558" s="59"/>
      <c r="CO558" s="59"/>
      <c r="CP558" s="60"/>
      <c r="CQ558" s="61"/>
      <c r="CR558" s="61"/>
      <c r="CS558" s="61"/>
      <c r="CT558" s="61"/>
      <c r="CU558" s="61"/>
      <c r="CV558" s="61"/>
      <c r="CW558" s="62"/>
      <c r="CX558" s="63"/>
      <c r="CY558" s="63"/>
      <c r="CZ558" s="63"/>
      <c r="DA558" s="63"/>
      <c r="DB558" s="63"/>
      <c r="DC558" s="63"/>
      <c r="DD558" s="64"/>
      <c r="DE558" s="65"/>
      <c r="DF558" s="65"/>
      <c r="DG558" s="65"/>
      <c r="DH558" s="65"/>
      <c r="DI558" s="65"/>
      <c r="DJ558" s="65"/>
      <c r="DK558" s="66" t="s">
        <v>1671</v>
      </c>
      <c r="DL558" s="62"/>
      <c r="DM558" s="67"/>
      <c r="DN558" s="67"/>
      <c r="DO558" s="67"/>
      <c r="DP558" s="67"/>
      <c r="DQ558" s="67"/>
      <c r="DR558" s="67"/>
      <c r="DS558" s="68"/>
    </row>
    <row r="559" spans="1:123" x14ac:dyDescent="0.3">
      <c r="A559" s="212" t="s">
        <v>580</v>
      </c>
      <c r="B559" s="178"/>
      <c r="C559" s="178" t="s">
        <v>975</v>
      </c>
      <c r="D559" s="178" t="s">
        <v>1544</v>
      </c>
      <c r="E559" s="178" t="s">
        <v>1503</v>
      </c>
      <c r="F559" s="178" t="s">
        <v>1669</v>
      </c>
      <c r="G559" s="179" t="s">
        <v>1674</v>
      </c>
      <c r="H559" s="180" t="s">
        <v>838</v>
      </c>
      <c r="I559" s="42">
        <v>0</v>
      </c>
      <c r="J559" s="71">
        <v>0</v>
      </c>
      <c r="K559" s="71">
        <v>0</v>
      </c>
      <c r="L559" s="71">
        <v>0</v>
      </c>
      <c r="M559" s="71">
        <v>0</v>
      </c>
      <c r="N559" s="71">
        <v>0</v>
      </c>
      <c r="O559" s="71">
        <v>0</v>
      </c>
      <c r="P559" s="72">
        <v>0</v>
      </c>
      <c r="Q559" s="45">
        <v>0</v>
      </c>
      <c r="R559" s="71">
        <v>0</v>
      </c>
      <c r="S559" s="71">
        <v>0</v>
      </c>
      <c r="T559" s="71">
        <v>0</v>
      </c>
      <c r="U559" s="71">
        <v>0</v>
      </c>
      <c r="V559" s="71">
        <v>0</v>
      </c>
      <c r="W559" s="71">
        <v>0</v>
      </c>
      <c r="X559" s="45">
        <v>14.620733669419712</v>
      </c>
      <c r="Y559" s="184">
        <f>ROUND(X559+(Z559-X559)/2,2)</f>
        <v>14.06</v>
      </c>
      <c r="Z559" s="71">
        <v>13.49</v>
      </c>
      <c r="AA559" s="71">
        <v>13.49</v>
      </c>
      <c r="AB559" s="71">
        <v>13.49</v>
      </c>
      <c r="AC559" s="71">
        <v>13.49</v>
      </c>
      <c r="AD559" s="71">
        <v>13.49</v>
      </c>
      <c r="AE559" s="44">
        <f>[3]Parameters!$B$38</f>
        <v>0.05</v>
      </c>
      <c r="AF559" s="72">
        <v>0</v>
      </c>
      <c r="AG559" s="72">
        <v>1</v>
      </c>
      <c r="AH559" s="72">
        <v>1</v>
      </c>
      <c r="AI559" s="73">
        <v>1</v>
      </c>
      <c r="AJ559" s="73" t="s">
        <v>841</v>
      </c>
      <c r="AK559" s="73" t="s">
        <v>907</v>
      </c>
      <c r="AL559" s="73"/>
      <c r="AM559" s="74"/>
      <c r="AN559" s="74"/>
      <c r="AO559" s="74"/>
      <c r="AP559" s="74"/>
      <c r="AQ559" s="74"/>
      <c r="AR559" s="74"/>
      <c r="AS559" s="75"/>
      <c r="AT559" s="75"/>
      <c r="AU559" s="75"/>
      <c r="AV559" s="76"/>
      <c r="AW559" s="76"/>
      <c r="AX559" s="76"/>
      <c r="AY559" s="77" t="s">
        <v>841</v>
      </c>
      <c r="AZ559" s="77"/>
      <c r="BA559" s="77"/>
      <c r="BB559" s="77"/>
      <c r="BC559" s="77"/>
      <c r="BD559" s="77"/>
      <c r="BE559" s="77"/>
      <c r="BF559" s="77"/>
      <c r="BG559" s="77"/>
      <c r="BH559" s="78"/>
      <c r="BI559" s="78"/>
      <c r="BJ559" s="78"/>
      <c r="BK559" s="78"/>
      <c r="BL559" s="79"/>
      <c r="BM559" s="80"/>
      <c r="BN559" s="81"/>
      <c r="BO559" s="72"/>
      <c r="BP559" s="72"/>
      <c r="BQ559" s="72"/>
      <c r="BR559" s="72"/>
      <c r="BS559" s="72"/>
      <c r="BT559" s="72"/>
      <c r="BU559" s="56">
        <f t="shared" si="63"/>
        <v>0</v>
      </c>
      <c r="BV559" s="77"/>
      <c r="BW559" s="77"/>
      <c r="BX559" s="77"/>
      <c r="BY559" s="77"/>
      <c r="BZ559" s="77"/>
      <c r="CA559" s="77"/>
      <c r="CB559" s="57"/>
      <c r="CC559" s="148">
        <v>19.2</v>
      </c>
      <c r="CD559" s="148">
        <v>38.4</v>
      </c>
      <c r="CE559" s="148">
        <v>53.43</v>
      </c>
      <c r="CF559" s="148">
        <v>68.45</v>
      </c>
      <c r="CG559" s="148">
        <v>83.48</v>
      </c>
      <c r="CH559" s="148">
        <v>98.5</v>
      </c>
      <c r="CI559" s="56"/>
      <c r="CJ559" s="83"/>
      <c r="CK559" s="83"/>
      <c r="CL559" s="83"/>
      <c r="CM559" s="83"/>
      <c r="CN559" s="83"/>
      <c r="CO559" s="83"/>
      <c r="CP559" s="60"/>
      <c r="CQ559" s="84"/>
      <c r="CR559" s="84"/>
      <c r="CS559" s="84"/>
      <c r="CT559" s="84"/>
      <c r="CU559" s="84"/>
      <c r="CV559" s="84"/>
      <c r="CW559" s="62"/>
      <c r="CX559" s="85"/>
      <c r="CY559" s="85"/>
      <c r="CZ559" s="85"/>
      <c r="DA559" s="85"/>
      <c r="DB559" s="85"/>
      <c r="DC559" s="85"/>
      <c r="DD559" s="64"/>
      <c r="DE559" s="86"/>
      <c r="DF559" s="86"/>
      <c r="DG559" s="86"/>
      <c r="DH559" s="86"/>
      <c r="DI559" s="86"/>
      <c r="DJ559" s="86"/>
      <c r="DK559" s="87" t="s">
        <v>1671</v>
      </c>
      <c r="DL559" s="62"/>
      <c r="DM559" s="88"/>
      <c r="DN559" s="88"/>
      <c r="DO559" s="88"/>
      <c r="DP559" s="88"/>
      <c r="DQ559" s="88"/>
      <c r="DR559" s="88"/>
      <c r="DS559" s="68"/>
    </row>
    <row r="560" spans="1:123" x14ac:dyDescent="0.3">
      <c r="A560" s="140" t="s">
        <v>581</v>
      </c>
      <c r="B560" s="40"/>
      <c r="C560" s="40" t="s">
        <v>975</v>
      </c>
      <c r="D560" s="40" t="s">
        <v>1544</v>
      </c>
      <c r="E560" s="40" t="s">
        <v>1503</v>
      </c>
      <c r="F560" s="40" t="s">
        <v>1675</v>
      </c>
      <c r="G560" s="41" t="s">
        <v>1675</v>
      </c>
      <c r="H560" s="41" t="s">
        <v>838</v>
      </c>
      <c r="I560" s="42">
        <v>0</v>
      </c>
      <c r="J560" s="43">
        <v>0</v>
      </c>
      <c r="K560" s="43">
        <v>0</v>
      </c>
      <c r="L560" s="43">
        <v>0</v>
      </c>
      <c r="M560" s="43">
        <v>0</v>
      </c>
      <c r="N560" s="43">
        <v>0</v>
      </c>
      <c r="O560" s="43">
        <v>0</v>
      </c>
      <c r="P560" s="44">
        <v>0</v>
      </c>
      <c r="Q560" s="45">
        <v>0</v>
      </c>
      <c r="R560" s="43">
        <v>0</v>
      </c>
      <c r="S560" s="43">
        <v>0</v>
      </c>
      <c r="T560" s="43">
        <v>0</v>
      </c>
      <c r="U560" s="43">
        <v>0</v>
      </c>
      <c r="V560" s="43">
        <v>0</v>
      </c>
      <c r="W560" s="43">
        <v>0</v>
      </c>
      <c r="X560" s="45">
        <v>9.5</v>
      </c>
      <c r="Y560" s="43">
        <v>9</v>
      </c>
      <c r="Z560" s="43">
        <v>8.5</v>
      </c>
      <c r="AA560" s="43">
        <v>8.5</v>
      </c>
      <c r="AB560" s="43">
        <v>8.5</v>
      </c>
      <c r="AC560" s="43">
        <v>8.5</v>
      </c>
      <c r="AD560" s="43">
        <v>8.5</v>
      </c>
      <c r="AE560" s="44">
        <f>[3]Parameters!$B$38</f>
        <v>0.05</v>
      </c>
      <c r="AF560" s="44">
        <v>0</v>
      </c>
      <c r="AG560" s="44">
        <v>1</v>
      </c>
      <c r="AH560" s="44">
        <v>1</v>
      </c>
      <c r="AI560" s="46">
        <v>1</v>
      </c>
      <c r="AJ560" s="46" t="s">
        <v>841</v>
      </c>
      <c r="AK560" s="46" t="s">
        <v>907</v>
      </c>
      <c r="AL560" s="46"/>
      <c r="AM560" s="47"/>
      <c r="AN560" s="47"/>
      <c r="AO560" s="47"/>
      <c r="AP560" s="47"/>
      <c r="AQ560" s="47"/>
      <c r="AR560" s="47"/>
      <c r="AS560" s="48"/>
      <c r="AT560" s="48"/>
      <c r="AU560" s="48"/>
      <c r="AV560" s="49"/>
      <c r="AW560" s="49"/>
      <c r="AX560" s="49"/>
      <c r="AY560" s="50" t="s">
        <v>841</v>
      </c>
      <c r="AZ560" s="50"/>
      <c r="BA560" s="50"/>
      <c r="BB560" s="51"/>
      <c r="BC560" s="51"/>
      <c r="BD560" s="51"/>
      <c r="BE560" s="51"/>
      <c r="BF560" s="51"/>
      <c r="BG560" s="51"/>
      <c r="BH560" s="52"/>
      <c r="BI560" s="52"/>
      <c r="BJ560" s="52"/>
      <c r="BK560" s="52"/>
      <c r="BL560" s="53"/>
      <c r="BM560" s="54"/>
      <c r="BN560" s="55"/>
      <c r="BO560" s="44"/>
      <c r="BP560" s="44"/>
      <c r="BQ560" s="44"/>
      <c r="BR560" s="44"/>
      <c r="BS560" s="44"/>
      <c r="BT560" s="44"/>
      <c r="BU560" s="56">
        <f t="shared" si="63"/>
        <v>0</v>
      </c>
      <c r="BV560" s="50"/>
      <c r="BW560" s="50"/>
      <c r="BX560" s="50"/>
      <c r="BY560" s="50"/>
      <c r="BZ560" s="50"/>
      <c r="CA560" s="50"/>
      <c r="CB560" s="57">
        <v>14.2</v>
      </c>
      <c r="CC560" s="148">
        <v>19.95</v>
      </c>
      <c r="CD560" s="148">
        <v>25.7</v>
      </c>
      <c r="CE560" s="148">
        <v>26.7</v>
      </c>
      <c r="CF560" s="148">
        <v>27.7</v>
      </c>
      <c r="CG560" s="148">
        <v>30.85</v>
      </c>
      <c r="CH560" s="148">
        <v>34</v>
      </c>
      <c r="CI560" s="56"/>
      <c r="CJ560" s="59"/>
      <c r="CK560" s="59"/>
      <c r="CL560" s="59"/>
      <c r="CM560" s="59"/>
      <c r="CN560" s="59"/>
      <c r="CO560" s="59"/>
      <c r="CP560" s="60"/>
      <c r="CQ560" s="61"/>
      <c r="CR560" s="61"/>
      <c r="CS560" s="61"/>
      <c r="CT560" s="61"/>
      <c r="CU560" s="61"/>
      <c r="CV560" s="61"/>
      <c r="CW560" s="62"/>
      <c r="CX560" s="63"/>
      <c r="CY560" s="63"/>
      <c r="CZ560" s="63"/>
      <c r="DA560" s="63"/>
      <c r="DB560" s="63"/>
      <c r="DC560" s="63"/>
      <c r="DD560" s="64"/>
      <c r="DE560" s="65"/>
      <c r="DF560" s="65"/>
      <c r="DG560" s="65"/>
      <c r="DH560" s="65"/>
      <c r="DI560" s="65"/>
      <c r="DJ560" s="65"/>
      <c r="DK560" s="66" t="s">
        <v>1671</v>
      </c>
      <c r="DL560" s="62">
        <v>23</v>
      </c>
      <c r="DM560" s="67">
        <v>23</v>
      </c>
      <c r="DN560" s="67">
        <v>23</v>
      </c>
      <c r="DO560" s="67">
        <v>23</v>
      </c>
      <c r="DP560" s="67">
        <v>23</v>
      </c>
      <c r="DQ560" s="67">
        <v>23</v>
      </c>
      <c r="DR560" s="67">
        <v>23</v>
      </c>
      <c r="DS560" s="68"/>
    </row>
    <row r="561" spans="1:123" x14ac:dyDescent="0.3">
      <c r="A561" s="140" t="s">
        <v>582</v>
      </c>
      <c r="B561" s="40"/>
      <c r="C561" s="40" t="s">
        <v>975</v>
      </c>
      <c r="D561" s="40" t="s">
        <v>1544</v>
      </c>
      <c r="E561" s="40" t="s">
        <v>1503</v>
      </c>
      <c r="F561" s="40" t="s">
        <v>1675</v>
      </c>
      <c r="G561" s="41" t="s">
        <v>1676</v>
      </c>
      <c r="H561" s="41" t="s">
        <v>838</v>
      </c>
      <c r="I561" s="42">
        <v>0</v>
      </c>
      <c r="J561" s="43">
        <v>0</v>
      </c>
      <c r="K561" s="43">
        <v>0</v>
      </c>
      <c r="L561" s="43">
        <v>0</v>
      </c>
      <c r="M561" s="43">
        <v>0</v>
      </c>
      <c r="N561" s="43">
        <v>0</v>
      </c>
      <c r="O561" s="43">
        <v>0</v>
      </c>
      <c r="P561" s="44">
        <v>0</v>
      </c>
      <c r="Q561" s="45">
        <v>0</v>
      </c>
      <c r="R561" s="43">
        <v>0</v>
      </c>
      <c r="S561" s="43">
        <v>0</v>
      </c>
      <c r="T561" s="43">
        <v>0</v>
      </c>
      <c r="U561" s="43">
        <v>0</v>
      </c>
      <c r="V561" s="43">
        <v>0</v>
      </c>
      <c r="W561" s="43">
        <v>0</v>
      </c>
      <c r="X561" s="45">
        <v>9.5</v>
      </c>
      <c r="Y561" s="43">
        <v>9</v>
      </c>
      <c r="Z561" s="43">
        <v>8.5</v>
      </c>
      <c r="AA561" s="43">
        <v>8.5</v>
      </c>
      <c r="AB561" s="43">
        <v>8.5</v>
      </c>
      <c r="AC561" s="43">
        <v>8.5</v>
      </c>
      <c r="AD561" s="43">
        <v>8.5</v>
      </c>
      <c r="AE561" s="44">
        <f>[3]Parameters!$B$38</f>
        <v>0.05</v>
      </c>
      <c r="AF561" s="44">
        <v>0</v>
      </c>
      <c r="AG561" s="44">
        <v>1</v>
      </c>
      <c r="AH561" s="44">
        <v>1</v>
      </c>
      <c r="AI561" s="46">
        <v>1</v>
      </c>
      <c r="AJ561" s="46" t="s">
        <v>841</v>
      </c>
      <c r="AK561" s="46" t="s">
        <v>907</v>
      </c>
      <c r="AL561" s="46"/>
      <c r="AM561" s="47"/>
      <c r="AN561" s="47"/>
      <c r="AO561" s="47"/>
      <c r="AP561" s="47"/>
      <c r="AQ561" s="47"/>
      <c r="AR561" s="47"/>
      <c r="AS561" s="48"/>
      <c r="AT561" s="48"/>
      <c r="AU561" s="48"/>
      <c r="AV561" s="49"/>
      <c r="AW561" s="49"/>
      <c r="AX561" s="49"/>
      <c r="AY561" s="50" t="s">
        <v>841</v>
      </c>
      <c r="AZ561" s="50"/>
      <c r="BA561" s="50"/>
      <c r="BB561" s="51"/>
      <c r="BC561" s="51"/>
      <c r="BD561" s="51"/>
      <c r="BE561" s="51"/>
      <c r="BF561" s="51"/>
      <c r="BG561" s="51"/>
      <c r="BH561" s="52"/>
      <c r="BI561" s="52"/>
      <c r="BJ561" s="52"/>
      <c r="BK561" s="52"/>
      <c r="BL561" s="53"/>
      <c r="BM561" s="54"/>
      <c r="BN561" s="55"/>
      <c r="BO561" s="44"/>
      <c r="BP561" s="44"/>
      <c r="BQ561" s="44"/>
      <c r="BR561" s="44"/>
      <c r="BS561" s="44"/>
      <c r="BT561" s="44"/>
      <c r="BU561" s="56">
        <f t="shared" si="63"/>
        <v>0</v>
      </c>
      <c r="BV561" s="50"/>
      <c r="BW561" s="50"/>
      <c r="BX561" s="50"/>
      <c r="BY561" s="50"/>
      <c r="BZ561" s="50"/>
      <c r="CA561" s="50"/>
      <c r="CB561" s="57">
        <v>14.2</v>
      </c>
      <c r="CC561" s="148">
        <v>19.95</v>
      </c>
      <c r="CD561" s="148">
        <v>25.7</v>
      </c>
      <c r="CE561" s="148">
        <v>26.7</v>
      </c>
      <c r="CF561" s="148">
        <v>27.7</v>
      </c>
      <c r="CG561" s="148">
        <v>30.85</v>
      </c>
      <c r="CH561" s="148">
        <v>34</v>
      </c>
      <c r="CI561" s="56"/>
      <c r="CJ561" s="59"/>
      <c r="CK561" s="59"/>
      <c r="CL561" s="59"/>
      <c r="CM561" s="59"/>
      <c r="CN561" s="59"/>
      <c r="CO561" s="59"/>
      <c r="CP561" s="60"/>
      <c r="CQ561" s="61"/>
      <c r="CR561" s="61"/>
      <c r="CS561" s="61"/>
      <c r="CT561" s="61"/>
      <c r="CU561" s="61"/>
      <c r="CV561" s="61"/>
      <c r="CW561" s="62"/>
      <c r="CX561" s="63"/>
      <c r="CY561" s="63"/>
      <c r="CZ561" s="63"/>
      <c r="DA561" s="63"/>
      <c r="DB561" s="63"/>
      <c r="DC561" s="63"/>
      <c r="DD561" s="64"/>
      <c r="DE561" s="65"/>
      <c r="DF561" s="65"/>
      <c r="DG561" s="65"/>
      <c r="DH561" s="65"/>
      <c r="DI561" s="65"/>
      <c r="DJ561" s="65"/>
      <c r="DK561" s="66" t="s">
        <v>1671</v>
      </c>
      <c r="DL561" s="62">
        <v>23</v>
      </c>
      <c r="DM561" s="67">
        <v>23</v>
      </c>
      <c r="DN561" s="67">
        <v>23</v>
      </c>
      <c r="DO561" s="67">
        <v>23</v>
      </c>
      <c r="DP561" s="67">
        <v>23</v>
      </c>
      <c r="DQ561" s="67">
        <v>23</v>
      </c>
      <c r="DR561" s="67">
        <v>23</v>
      </c>
      <c r="DS561" s="68"/>
    </row>
    <row r="562" spans="1:123" x14ac:dyDescent="0.3">
      <c r="A562" s="140" t="s">
        <v>583</v>
      </c>
      <c r="B562" s="69"/>
      <c r="C562" s="69" t="s">
        <v>975</v>
      </c>
      <c r="D562" s="69" t="s">
        <v>1544</v>
      </c>
      <c r="E562" s="69" t="s">
        <v>1503</v>
      </c>
      <c r="F562" s="69" t="s">
        <v>1677</v>
      </c>
      <c r="G562" s="70" t="s">
        <v>1677</v>
      </c>
      <c r="H562" s="70" t="s">
        <v>838</v>
      </c>
      <c r="I562" s="42">
        <v>0</v>
      </c>
      <c r="J562" s="71">
        <v>0</v>
      </c>
      <c r="K562" s="71">
        <v>0</v>
      </c>
      <c r="L562" s="71">
        <v>0</v>
      </c>
      <c r="M562" s="71">
        <v>0</v>
      </c>
      <c r="N562" s="71">
        <v>0</v>
      </c>
      <c r="O562" s="71">
        <v>0</v>
      </c>
      <c r="P562" s="72">
        <v>0</v>
      </c>
      <c r="Q562" s="45">
        <v>0</v>
      </c>
      <c r="R562" s="71">
        <v>0</v>
      </c>
      <c r="S562" s="71">
        <v>0</v>
      </c>
      <c r="T562" s="71">
        <v>0</v>
      </c>
      <c r="U562" s="71">
        <v>0</v>
      </c>
      <c r="V562" s="71">
        <v>0</v>
      </c>
      <c r="W562" s="71">
        <v>0</v>
      </c>
      <c r="X562" s="45">
        <v>4.5</v>
      </c>
      <c r="Y562" s="71">
        <v>4.5</v>
      </c>
      <c r="Z562" s="71">
        <v>4.5</v>
      </c>
      <c r="AA562" s="71">
        <v>4.5</v>
      </c>
      <c r="AB562" s="71">
        <v>4.5</v>
      </c>
      <c r="AC562" s="71">
        <v>4.5</v>
      </c>
      <c r="AD562" s="71">
        <v>4.5</v>
      </c>
      <c r="AE562" s="44">
        <f>[3]Parameters!$B$38</f>
        <v>0.05</v>
      </c>
      <c r="AF562" s="72">
        <v>0</v>
      </c>
      <c r="AG562" s="72">
        <v>1</v>
      </c>
      <c r="AH562" s="72">
        <v>1</v>
      </c>
      <c r="AI562" s="73">
        <v>1</v>
      </c>
      <c r="AJ562" s="73" t="s">
        <v>841</v>
      </c>
      <c r="AK562" s="73" t="s">
        <v>907</v>
      </c>
      <c r="AL562" s="73"/>
      <c r="AM562" s="74"/>
      <c r="AN562" s="74"/>
      <c r="AO562" s="74"/>
      <c r="AP562" s="74"/>
      <c r="AQ562" s="74"/>
      <c r="AR562" s="74"/>
      <c r="AS562" s="75"/>
      <c r="AT562" s="75"/>
      <c r="AU562" s="75"/>
      <c r="AV562" s="76"/>
      <c r="AW562" s="76"/>
      <c r="AX562" s="76"/>
      <c r="AY562" s="77" t="s">
        <v>841</v>
      </c>
      <c r="AZ562" s="77"/>
      <c r="BA562" s="77"/>
      <c r="BB562" s="77"/>
      <c r="BC562" s="77"/>
      <c r="BD562" s="77"/>
      <c r="BE562" s="77"/>
      <c r="BF562" s="77"/>
      <c r="BG562" s="77"/>
      <c r="BH562" s="78"/>
      <c r="BI562" s="78"/>
      <c r="BJ562" s="78"/>
      <c r="BK562" s="78"/>
      <c r="BL562" s="79"/>
      <c r="BM562" s="80"/>
      <c r="BN562" s="81"/>
      <c r="BO562" s="72"/>
      <c r="BP562" s="72"/>
      <c r="BQ562" s="72"/>
      <c r="BR562" s="72"/>
      <c r="BS562" s="72"/>
      <c r="BT562" s="72"/>
      <c r="BU562" s="56">
        <f t="shared" si="63"/>
        <v>0</v>
      </c>
      <c r="BV562" s="77"/>
      <c r="BW562" s="77"/>
      <c r="BX562" s="77"/>
      <c r="BY562" s="77"/>
      <c r="BZ562" s="77"/>
      <c r="CA562" s="77"/>
      <c r="CB562" s="57">
        <v>23.6</v>
      </c>
      <c r="CC562" s="148">
        <v>23.6</v>
      </c>
      <c r="CD562" s="148">
        <v>23.6</v>
      </c>
      <c r="CE562" s="148">
        <v>23.6</v>
      </c>
      <c r="CF562" s="148">
        <v>23.6</v>
      </c>
      <c r="CG562" s="148">
        <v>24.6</v>
      </c>
      <c r="CH562" s="148">
        <v>25.6</v>
      </c>
      <c r="CI562" s="56"/>
      <c r="CJ562" s="83"/>
      <c r="CK562" s="83"/>
      <c r="CL562" s="83"/>
      <c r="CM562" s="83"/>
      <c r="CN562" s="83"/>
      <c r="CO562" s="83"/>
      <c r="CP562" s="60"/>
      <c r="CQ562" s="84"/>
      <c r="CR562" s="84"/>
      <c r="CS562" s="84"/>
      <c r="CT562" s="84"/>
      <c r="CU562" s="84"/>
      <c r="CV562" s="84"/>
      <c r="CW562" s="62"/>
      <c r="CX562" s="85"/>
      <c r="CY562" s="85"/>
      <c r="CZ562" s="85"/>
      <c r="DA562" s="85"/>
      <c r="DB562" s="85"/>
      <c r="DC562" s="85"/>
      <c r="DD562" s="64"/>
      <c r="DE562" s="86"/>
      <c r="DF562" s="86"/>
      <c r="DG562" s="86"/>
      <c r="DH562" s="86"/>
      <c r="DI562" s="86"/>
      <c r="DJ562" s="86"/>
      <c r="DK562" s="87" t="s">
        <v>1671</v>
      </c>
      <c r="DL562" s="62">
        <v>9.52</v>
      </c>
      <c r="DM562" s="88">
        <v>9.52</v>
      </c>
      <c r="DN562" s="88">
        <v>9.52</v>
      </c>
      <c r="DO562" s="88">
        <v>9.52</v>
      </c>
      <c r="DP562" s="88">
        <v>9.52</v>
      </c>
      <c r="DQ562" s="88">
        <v>9.52</v>
      </c>
      <c r="DR562" s="88">
        <v>9.52</v>
      </c>
      <c r="DS562" s="68"/>
    </row>
    <row r="563" spans="1:123" x14ac:dyDescent="0.3">
      <c r="A563" s="114" t="s">
        <v>584</v>
      </c>
      <c r="B563" s="69"/>
      <c r="C563" s="69" t="s">
        <v>975</v>
      </c>
      <c r="D563" s="69" t="s">
        <v>1544</v>
      </c>
      <c r="E563" s="69" t="s">
        <v>1503</v>
      </c>
      <c r="F563" s="69" t="s">
        <v>1677</v>
      </c>
      <c r="G563" s="70" t="s">
        <v>1677</v>
      </c>
      <c r="H563" s="70" t="s">
        <v>838</v>
      </c>
      <c r="I563" s="42">
        <v>0</v>
      </c>
      <c r="J563" s="71">
        <v>0</v>
      </c>
      <c r="K563" s="71">
        <v>0</v>
      </c>
      <c r="L563" s="71">
        <v>0</v>
      </c>
      <c r="M563" s="71">
        <v>0</v>
      </c>
      <c r="N563" s="71">
        <v>0</v>
      </c>
      <c r="O563" s="71">
        <v>0</v>
      </c>
      <c r="P563" s="72">
        <v>0</v>
      </c>
      <c r="Q563" s="45">
        <v>0</v>
      </c>
      <c r="R563" s="71">
        <v>0</v>
      </c>
      <c r="S563" s="71">
        <v>0</v>
      </c>
      <c r="T563" s="71">
        <v>0</v>
      </c>
      <c r="U563" s="71">
        <v>0</v>
      </c>
      <c r="V563" s="71">
        <v>0</v>
      </c>
      <c r="W563" s="71">
        <v>0</v>
      </c>
      <c r="X563" s="45">
        <v>4.5</v>
      </c>
      <c r="Y563" s="71">
        <v>4.5</v>
      </c>
      <c r="Z563" s="71">
        <v>4.5</v>
      </c>
      <c r="AA563" s="71">
        <v>4.5</v>
      </c>
      <c r="AB563" s="71">
        <v>4.5</v>
      </c>
      <c r="AC563" s="71">
        <v>4.5</v>
      </c>
      <c r="AD563" s="71">
        <v>4.5</v>
      </c>
      <c r="AE563" s="44">
        <f>[3]Parameters!$B$38</f>
        <v>0.05</v>
      </c>
      <c r="AF563" s="72">
        <v>0</v>
      </c>
      <c r="AG563" s="72">
        <v>1</v>
      </c>
      <c r="AH563" s="72">
        <v>1</v>
      </c>
      <c r="AI563" s="73">
        <v>1</v>
      </c>
      <c r="AJ563" s="73" t="s">
        <v>841</v>
      </c>
      <c r="AK563" s="73" t="s">
        <v>907</v>
      </c>
      <c r="AL563" s="73"/>
      <c r="AM563" s="74"/>
      <c r="AN563" s="74"/>
      <c r="AO563" s="74"/>
      <c r="AP563" s="74"/>
      <c r="AQ563" s="74"/>
      <c r="AR563" s="74"/>
      <c r="AS563" s="75"/>
      <c r="AT563" s="75"/>
      <c r="AU563" s="75"/>
      <c r="AV563" s="76"/>
      <c r="AW563" s="76"/>
      <c r="AX563" s="76"/>
      <c r="AY563" s="77" t="s">
        <v>841</v>
      </c>
      <c r="AZ563" s="77"/>
      <c r="BA563" s="77"/>
      <c r="BB563" s="77"/>
      <c r="BC563" s="77"/>
      <c r="BD563" s="77"/>
      <c r="BE563" s="77"/>
      <c r="BF563" s="77"/>
      <c r="BG563" s="77"/>
      <c r="BH563" s="78"/>
      <c r="BI563" s="78"/>
      <c r="BJ563" s="78"/>
      <c r="BK563" s="78"/>
      <c r="BL563" s="79"/>
      <c r="BM563" s="80"/>
      <c r="BN563" s="81"/>
      <c r="BO563" s="72"/>
      <c r="BP563" s="72"/>
      <c r="BQ563" s="72"/>
      <c r="BR563" s="72"/>
      <c r="BS563" s="72"/>
      <c r="BT563" s="72"/>
      <c r="BU563" s="56">
        <f t="shared" si="63"/>
        <v>0</v>
      </c>
      <c r="BV563" s="77"/>
      <c r="BW563" s="77"/>
      <c r="BX563" s="77"/>
      <c r="BY563" s="77"/>
      <c r="BZ563" s="77"/>
      <c r="CA563" s="77"/>
      <c r="CB563" s="57">
        <v>23.6</v>
      </c>
      <c r="CC563" s="148">
        <v>23.6</v>
      </c>
      <c r="CD563" s="148">
        <v>23.6</v>
      </c>
      <c r="CE563" s="148">
        <v>23.6</v>
      </c>
      <c r="CF563" s="148">
        <v>23.6</v>
      </c>
      <c r="CG563" s="148">
        <v>24.6</v>
      </c>
      <c r="CH563" s="148">
        <v>25.6</v>
      </c>
      <c r="CI563" s="56"/>
      <c r="CJ563" s="83"/>
      <c r="CK563" s="83"/>
      <c r="CL563" s="83"/>
      <c r="CM563" s="83"/>
      <c r="CN563" s="83"/>
      <c r="CO563" s="83"/>
      <c r="CP563" s="60"/>
      <c r="CQ563" s="84"/>
      <c r="CR563" s="84"/>
      <c r="CS563" s="84"/>
      <c r="CT563" s="84"/>
      <c r="CU563" s="84"/>
      <c r="CV563" s="84"/>
      <c r="CW563" s="62"/>
      <c r="CX563" s="85"/>
      <c r="CY563" s="85"/>
      <c r="CZ563" s="85"/>
      <c r="DA563" s="85"/>
      <c r="DB563" s="85"/>
      <c r="DC563" s="85"/>
      <c r="DD563" s="64"/>
      <c r="DE563" s="86"/>
      <c r="DF563" s="86"/>
      <c r="DG563" s="86"/>
      <c r="DH563" s="86"/>
      <c r="DI563" s="86"/>
      <c r="DJ563" s="86"/>
      <c r="DK563" s="87" t="s">
        <v>1671</v>
      </c>
      <c r="DL563" s="62">
        <v>9.52</v>
      </c>
      <c r="DM563" s="88">
        <v>9.52</v>
      </c>
      <c r="DN563" s="88">
        <v>9.52</v>
      </c>
      <c r="DO563" s="88">
        <v>9.52</v>
      </c>
      <c r="DP563" s="88">
        <v>9.52</v>
      </c>
      <c r="DQ563" s="88">
        <v>9.52</v>
      </c>
      <c r="DR563" s="88">
        <v>9.52</v>
      </c>
      <c r="DS563" s="68"/>
    </row>
    <row r="564" spans="1:123" x14ac:dyDescent="0.3">
      <c r="A564" s="140" t="s">
        <v>585</v>
      </c>
      <c r="B564" s="40"/>
      <c r="C564" s="40" t="s">
        <v>975</v>
      </c>
      <c r="D564" s="40" t="s">
        <v>1544</v>
      </c>
      <c r="E564" s="40" t="s">
        <v>1503</v>
      </c>
      <c r="F564" s="40" t="s">
        <v>1678</v>
      </c>
      <c r="G564" s="41" t="s">
        <v>1679</v>
      </c>
      <c r="H564" s="41" t="s">
        <v>838</v>
      </c>
      <c r="I564" s="42">
        <v>0</v>
      </c>
      <c r="J564" s="43">
        <v>0</v>
      </c>
      <c r="K564" s="43">
        <v>0</v>
      </c>
      <c r="L564" s="43">
        <v>0</v>
      </c>
      <c r="M564" s="43">
        <v>0</v>
      </c>
      <c r="N564" s="43">
        <v>0</v>
      </c>
      <c r="O564" s="43">
        <v>0</v>
      </c>
      <c r="P564" s="44">
        <v>0</v>
      </c>
      <c r="Q564" s="45">
        <v>0</v>
      </c>
      <c r="R564" s="43">
        <v>0</v>
      </c>
      <c r="S564" s="43">
        <v>0</v>
      </c>
      <c r="T564" s="43">
        <v>0</v>
      </c>
      <c r="U564" s="43">
        <v>0</v>
      </c>
      <c r="V564" s="43">
        <v>0</v>
      </c>
      <c r="W564" s="43">
        <v>0</v>
      </c>
      <c r="X564" s="45">
        <v>0.1</v>
      </c>
      <c r="Y564" s="43">
        <v>0.1</v>
      </c>
      <c r="Z564" s="43">
        <v>0.1</v>
      </c>
      <c r="AA564" s="43">
        <v>0.1</v>
      </c>
      <c r="AB564" s="43">
        <v>0.1</v>
      </c>
      <c r="AC564" s="43">
        <v>0.1</v>
      </c>
      <c r="AD564" s="43">
        <v>0.1</v>
      </c>
      <c r="AE564" s="44">
        <f>[3]Parameters!$B$38</f>
        <v>0.05</v>
      </c>
      <c r="AF564" s="44">
        <v>0</v>
      </c>
      <c r="AG564" s="44">
        <v>1</v>
      </c>
      <c r="AH564" s="44">
        <v>1</v>
      </c>
      <c r="AI564" s="46">
        <v>1</v>
      </c>
      <c r="AJ564" s="46" t="s">
        <v>841</v>
      </c>
      <c r="AK564" s="46" t="s">
        <v>907</v>
      </c>
      <c r="AL564" s="46"/>
      <c r="AM564" s="47"/>
      <c r="AN564" s="47"/>
      <c r="AO564" s="47"/>
      <c r="AP564" s="47"/>
      <c r="AQ564" s="47"/>
      <c r="AR564" s="47"/>
      <c r="AS564" s="48"/>
      <c r="AT564" s="48"/>
      <c r="AU564" s="48"/>
      <c r="AV564" s="49"/>
      <c r="AW564" s="49"/>
      <c r="AX564" s="49"/>
      <c r="AY564" s="50" t="s">
        <v>841</v>
      </c>
      <c r="AZ564" s="50"/>
      <c r="BA564" s="50"/>
      <c r="BB564" s="51"/>
      <c r="BC564" s="51"/>
      <c r="BD564" s="51"/>
      <c r="BE564" s="51"/>
      <c r="BF564" s="51"/>
      <c r="BG564" s="51"/>
      <c r="BH564" s="52"/>
      <c r="BI564" s="52"/>
      <c r="BJ564" s="52"/>
      <c r="BK564" s="52"/>
      <c r="BL564" s="53"/>
      <c r="BM564" s="54"/>
      <c r="BN564" s="55"/>
      <c r="BO564" s="44"/>
      <c r="BP564" s="44"/>
      <c r="BQ564" s="44"/>
      <c r="BR564" s="44"/>
      <c r="BS564" s="44"/>
      <c r="BT564" s="44"/>
      <c r="BU564" s="56">
        <f t="shared" si="63"/>
        <v>0</v>
      </c>
      <c r="BV564" s="50"/>
      <c r="BW564" s="50"/>
      <c r="BX564" s="50"/>
      <c r="BY564" s="50"/>
      <c r="BZ564" s="50"/>
      <c r="CA564" s="50"/>
      <c r="CB564" s="57">
        <v>0.3</v>
      </c>
      <c r="CC564" s="148">
        <v>0.35</v>
      </c>
      <c r="CD564" s="148">
        <v>0.4</v>
      </c>
      <c r="CE564" s="148">
        <v>0.6</v>
      </c>
      <c r="CF564" s="148">
        <v>0.6</v>
      </c>
      <c r="CG564" s="148">
        <v>0.6</v>
      </c>
      <c r="CH564" s="148">
        <v>0.6</v>
      </c>
      <c r="CI564" s="56"/>
      <c r="CJ564" s="59"/>
      <c r="CK564" s="59"/>
      <c r="CL564" s="59"/>
      <c r="CM564" s="59"/>
      <c r="CN564" s="59"/>
      <c r="CO564" s="59"/>
      <c r="CP564" s="60"/>
      <c r="CQ564" s="61"/>
      <c r="CR564" s="61"/>
      <c r="CS564" s="61"/>
      <c r="CT564" s="61"/>
      <c r="CU564" s="61"/>
      <c r="CV564" s="61"/>
      <c r="CW564" s="62"/>
      <c r="CX564" s="63"/>
      <c r="CY564" s="63"/>
      <c r="CZ564" s="63"/>
      <c r="DA564" s="63"/>
      <c r="DB564" s="63"/>
      <c r="DC564" s="63"/>
      <c r="DD564" s="64"/>
      <c r="DE564" s="65"/>
      <c r="DF564" s="65"/>
      <c r="DG564" s="65"/>
      <c r="DH564" s="65"/>
      <c r="DI564" s="65"/>
      <c r="DJ564" s="65"/>
      <c r="DK564" s="66" t="s">
        <v>1671</v>
      </c>
      <c r="DL564" s="62">
        <v>5.6</v>
      </c>
      <c r="DM564" s="67">
        <v>5.6</v>
      </c>
      <c r="DN564" s="67">
        <v>5.6</v>
      </c>
      <c r="DO564" s="67">
        <v>5.6</v>
      </c>
      <c r="DP564" s="67">
        <v>5.6</v>
      </c>
      <c r="DQ564" s="67">
        <v>5.6</v>
      </c>
      <c r="DR564" s="67">
        <v>5.6</v>
      </c>
      <c r="DS564" s="68"/>
    </row>
    <row r="565" spans="1:123" x14ac:dyDescent="0.3">
      <c r="A565" s="140" t="s">
        <v>586</v>
      </c>
      <c r="B565" s="69"/>
      <c r="C565" s="69" t="s">
        <v>975</v>
      </c>
      <c r="D565" s="69" t="s">
        <v>1544</v>
      </c>
      <c r="E565" s="69" t="s">
        <v>1503</v>
      </c>
      <c r="F565" s="69" t="s">
        <v>1680</v>
      </c>
      <c r="G565" s="70" t="s">
        <v>1680</v>
      </c>
      <c r="H565" s="70" t="s">
        <v>838</v>
      </c>
      <c r="I565" s="42">
        <v>0</v>
      </c>
      <c r="J565" s="71">
        <v>0</v>
      </c>
      <c r="K565" s="71">
        <v>0</v>
      </c>
      <c r="L565" s="71">
        <v>0</v>
      </c>
      <c r="M565" s="71">
        <v>0</v>
      </c>
      <c r="N565" s="71">
        <v>0</v>
      </c>
      <c r="O565" s="71">
        <v>0</v>
      </c>
      <c r="P565" s="72">
        <v>0</v>
      </c>
      <c r="Q565" s="45">
        <v>0</v>
      </c>
      <c r="R565" s="71">
        <v>0</v>
      </c>
      <c r="S565" s="71">
        <v>0</v>
      </c>
      <c r="T565" s="71">
        <v>0</v>
      </c>
      <c r="U565" s="71">
        <v>0</v>
      </c>
      <c r="V565" s="71">
        <v>0</v>
      </c>
      <c r="W565" s="71">
        <v>0</v>
      </c>
      <c r="X565" s="45">
        <v>0.1</v>
      </c>
      <c r="Y565" s="71">
        <v>0.1</v>
      </c>
      <c r="Z565" s="71">
        <v>0.1</v>
      </c>
      <c r="AA565" s="71">
        <v>0.1</v>
      </c>
      <c r="AB565" s="71">
        <v>0.1</v>
      </c>
      <c r="AC565" s="71">
        <v>0.1</v>
      </c>
      <c r="AD565" s="71">
        <v>0.1</v>
      </c>
      <c r="AE565" s="44">
        <f>[3]Parameters!$B$38</f>
        <v>0.05</v>
      </c>
      <c r="AF565" s="72">
        <v>0</v>
      </c>
      <c r="AG565" s="72">
        <v>1</v>
      </c>
      <c r="AH565" s="72">
        <v>1</v>
      </c>
      <c r="AI565" s="73">
        <v>1</v>
      </c>
      <c r="AJ565" s="73" t="s">
        <v>841</v>
      </c>
      <c r="AK565" s="73" t="s">
        <v>907</v>
      </c>
      <c r="AL565" s="73"/>
      <c r="AM565" s="74"/>
      <c r="AN565" s="74"/>
      <c r="AO565" s="74"/>
      <c r="AP565" s="74"/>
      <c r="AQ565" s="74"/>
      <c r="AR565" s="74"/>
      <c r="AS565" s="75"/>
      <c r="AT565" s="75"/>
      <c r="AU565" s="75"/>
      <c r="AV565" s="76"/>
      <c r="AW565" s="76"/>
      <c r="AX565" s="76"/>
      <c r="AY565" s="77" t="s">
        <v>841</v>
      </c>
      <c r="AZ565" s="77"/>
      <c r="BA565" s="77"/>
      <c r="BB565" s="77"/>
      <c r="BC565" s="77"/>
      <c r="BD565" s="77"/>
      <c r="BE565" s="77"/>
      <c r="BF565" s="77"/>
      <c r="BG565" s="77"/>
      <c r="BH565" s="78"/>
      <c r="BI565" s="78"/>
      <c r="BJ565" s="78"/>
      <c r="BK565" s="78"/>
      <c r="BL565" s="79"/>
      <c r="BM565" s="80"/>
      <c r="BN565" s="81"/>
      <c r="BO565" s="72"/>
      <c r="BP565" s="72"/>
      <c r="BQ565" s="72"/>
      <c r="BR565" s="72"/>
      <c r="BS565" s="72"/>
      <c r="BT565" s="72"/>
      <c r="BU565" s="56">
        <f t="shared" si="63"/>
        <v>0</v>
      </c>
      <c r="BV565" s="77"/>
      <c r="BW565" s="77"/>
      <c r="BX565" s="77"/>
      <c r="BY565" s="77"/>
      <c r="BZ565" s="77"/>
      <c r="CA565" s="77"/>
      <c r="CB565" s="57">
        <v>71.7</v>
      </c>
      <c r="CC565" s="148">
        <v>71.849999999999994</v>
      </c>
      <c r="CD565" s="148">
        <v>72</v>
      </c>
      <c r="CE565" s="148">
        <v>72</v>
      </c>
      <c r="CF565" s="148">
        <v>72</v>
      </c>
      <c r="CG565" s="148">
        <v>72</v>
      </c>
      <c r="CH565" s="148">
        <v>72</v>
      </c>
      <c r="CI565" s="56"/>
      <c r="CJ565" s="83"/>
      <c r="CK565" s="83"/>
      <c r="CL565" s="83"/>
      <c r="CM565" s="83"/>
      <c r="CN565" s="83"/>
      <c r="CO565" s="83"/>
      <c r="CP565" s="60"/>
      <c r="CQ565" s="84"/>
      <c r="CR565" s="84"/>
      <c r="CS565" s="84"/>
      <c r="CT565" s="84"/>
      <c r="CU565" s="84"/>
      <c r="CV565" s="84"/>
      <c r="CW565" s="62"/>
      <c r="CX565" s="85"/>
      <c r="CY565" s="85"/>
      <c r="CZ565" s="85"/>
      <c r="DA565" s="85"/>
      <c r="DB565" s="85"/>
      <c r="DC565" s="85"/>
      <c r="DD565" s="64"/>
      <c r="DE565" s="86"/>
      <c r="DF565" s="86"/>
      <c r="DG565" s="86"/>
      <c r="DH565" s="86"/>
      <c r="DI565" s="86"/>
      <c r="DJ565" s="86"/>
      <c r="DK565" s="87" t="s">
        <v>1671</v>
      </c>
      <c r="DL565" s="62">
        <v>71.900000000000006</v>
      </c>
      <c r="DM565" s="88">
        <v>71.900000000000006</v>
      </c>
      <c r="DN565" s="88">
        <v>71.900000000000006</v>
      </c>
      <c r="DO565" s="88">
        <v>71.900000000000006</v>
      </c>
      <c r="DP565" s="88">
        <v>71.900000000000006</v>
      </c>
      <c r="DQ565" s="88">
        <v>71.900000000000006</v>
      </c>
      <c r="DR565" s="88">
        <v>71.900000000000006</v>
      </c>
      <c r="DS565" s="68"/>
    </row>
    <row r="566" spans="1:123" x14ac:dyDescent="0.3">
      <c r="A566" s="140" t="s">
        <v>587</v>
      </c>
      <c r="B566" s="40"/>
      <c r="C566" s="40" t="s">
        <v>975</v>
      </c>
      <c r="D566" s="40" t="s">
        <v>1544</v>
      </c>
      <c r="E566" s="40" t="s">
        <v>1503</v>
      </c>
      <c r="F566" s="40" t="s">
        <v>1681</v>
      </c>
      <c r="G566" s="41" t="s">
        <v>1681</v>
      </c>
      <c r="H566" s="41" t="s">
        <v>838</v>
      </c>
      <c r="I566" s="42">
        <v>0</v>
      </c>
      <c r="J566" s="43">
        <v>0</v>
      </c>
      <c r="K566" s="43">
        <v>0</v>
      </c>
      <c r="L566" s="43">
        <v>0</v>
      </c>
      <c r="M566" s="43">
        <v>0</v>
      </c>
      <c r="N566" s="43">
        <v>0</v>
      </c>
      <c r="O566" s="43">
        <v>0</v>
      </c>
      <c r="P566" s="44">
        <v>0</v>
      </c>
      <c r="Q566" s="45">
        <v>0</v>
      </c>
      <c r="R566" s="43">
        <v>0</v>
      </c>
      <c r="S566" s="43">
        <v>0</v>
      </c>
      <c r="T566" s="43">
        <v>0</v>
      </c>
      <c r="U566" s="43">
        <v>0</v>
      </c>
      <c r="V566" s="43">
        <v>0</v>
      </c>
      <c r="W566" s="43">
        <v>0</v>
      </c>
      <c r="X566" s="45">
        <v>4.5</v>
      </c>
      <c r="Y566" s="43">
        <v>5.98</v>
      </c>
      <c r="Z566" s="43">
        <v>7.46</v>
      </c>
      <c r="AA566" s="43">
        <v>10.55</v>
      </c>
      <c r="AB566" s="43">
        <v>13.63</v>
      </c>
      <c r="AC566" s="43">
        <v>16.72</v>
      </c>
      <c r="AD566" s="43">
        <v>19.8</v>
      </c>
      <c r="AE566" s="44">
        <f>[3]Parameters!$B$38</f>
        <v>0.05</v>
      </c>
      <c r="AF566" s="44">
        <v>0</v>
      </c>
      <c r="AG566" s="44">
        <v>1</v>
      </c>
      <c r="AH566" s="44">
        <v>1</v>
      </c>
      <c r="AI566" s="46">
        <v>1</v>
      </c>
      <c r="AJ566" s="46" t="s">
        <v>841</v>
      </c>
      <c r="AK566" s="46" t="s">
        <v>907</v>
      </c>
      <c r="AL566" s="46"/>
      <c r="AM566" s="47"/>
      <c r="AN566" s="47"/>
      <c r="AO566" s="47"/>
      <c r="AP566" s="47"/>
      <c r="AQ566" s="47"/>
      <c r="AR566" s="47"/>
      <c r="AS566" s="48"/>
      <c r="AT566" s="48"/>
      <c r="AU566" s="48"/>
      <c r="AV566" s="49"/>
      <c r="AW566" s="49"/>
      <c r="AX566" s="49"/>
      <c r="AY566" s="50" t="s">
        <v>841</v>
      </c>
      <c r="AZ566" s="50"/>
      <c r="BA566" s="50"/>
      <c r="BB566" s="51"/>
      <c r="BC566" s="51"/>
      <c r="BD566" s="51"/>
      <c r="BE566" s="51"/>
      <c r="BF566" s="51"/>
      <c r="BG566" s="51"/>
      <c r="BH566" s="52"/>
      <c r="BI566" s="52"/>
      <c r="BJ566" s="52"/>
      <c r="BK566" s="52"/>
      <c r="BL566" s="53"/>
      <c r="BM566" s="54"/>
      <c r="BN566" s="55"/>
      <c r="BO566" s="44"/>
      <c r="BP566" s="44"/>
      <c r="BQ566" s="44"/>
      <c r="BR566" s="44"/>
      <c r="BS566" s="44"/>
      <c r="BT566" s="44"/>
      <c r="BU566" s="56">
        <f t="shared" ref="BU566:BU623" si="76">IF(BL566=1,BN566,0)</f>
        <v>0</v>
      </c>
      <c r="BV566" s="50"/>
      <c r="BW566" s="50"/>
      <c r="BX566" s="50"/>
      <c r="BY566" s="50"/>
      <c r="BZ566" s="50"/>
      <c r="CA566" s="50"/>
      <c r="CB566" s="57">
        <v>15.6</v>
      </c>
      <c r="CC566" s="148">
        <v>19.3</v>
      </c>
      <c r="CD566" s="148">
        <v>23</v>
      </c>
      <c r="CE566" s="148">
        <v>23</v>
      </c>
      <c r="CF566" s="148">
        <v>23</v>
      </c>
      <c r="CG566" s="148">
        <v>23</v>
      </c>
      <c r="CH566" s="148">
        <v>23</v>
      </c>
      <c r="CI566" s="56"/>
      <c r="CJ566" s="59"/>
      <c r="CK566" s="59"/>
      <c r="CL566" s="59"/>
      <c r="CM566" s="59"/>
      <c r="CN566" s="59"/>
      <c r="CO566" s="59"/>
      <c r="CP566" s="60"/>
      <c r="CQ566" s="61"/>
      <c r="CR566" s="61"/>
      <c r="CS566" s="61"/>
      <c r="CT566" s="61"/>
      <c r="CU566" s="61"/>
      <c r="CV566" s="61"/>
      <c r="CW566" s="62"/>
      <c r="CX566" s="63"/>
      <c r="CY566" s="63"/>
      <c r="CZ566" s="63"/>
      <c r="DA566" s="63"/>
      <c r="DB566" s="63"/>
      <c r="DC566" s="63"/>
      <c r="DD566" s="64"/>
      <c r="DE566" s="65"/>
      <c r="DF566" s="65"/>
      <c r="DG566" s="65"/>
      <c r="DH566" s="65"/>
      <c r="DI566" s="65"/>
      <c r="DJ566" s="65"/>
      <c r="DK566" s="66" t="s">
        <v>1671</v>
      </c>
      <c r="DL566" s="62">
        <v>15.79</v>
      </c>
      <c r="DM566" s="67">
        <v>15.79</v>
      </c>
      <c r="DN566" s="67">
        <v>15.79</v>
      </c>
      <c r="DO566" s="67">
        <v>15.79</v>
      </c>
      <c r="DP566" s="67">
        <v>15.79</v>
      </c>
      <c r="DQ566" s="67">
        <v>15.79</v>
      </c>
      <c r="DR566" s="67">
        <v>15.79</v>
      </c>
      <c r="DS566" s="68"/>
    </row>
    <row r="567" spans="1:123" x14ac:dyDescent="0.3">
      <c r="A567" s="140" t="s">
        <v>588</v>
      </c>
      <c r="B567" s="69"/>
      <c r="C567" s="69" t="s">
        <v>975</v>
      </c>
      <c r="D567" s="69" t="s">
        <v>1544</v>
      </c>
      <c r="E567" s="69" t="s">
        <v>1503</v>
      </c>
      <c r="F567" s="69" t="s">
        <v>1682</v>
      </c>
      <c r="G567" s="70" t="s">
        <v>1682</v>
      </c>
      <c r="H567" s="70" t="s">
        <v>838</v>
      </c>
      <c r="I567" s="42">
        <v>0</v>
      </c>
      <c r="J567" s="71">
        <v>0</v>
      </c>
      <c r="K567" s="71">
        <v>0</v>
      </c>
      <c r="L567" s="71">
        <v>0</v>
      </c>
      <c r="M567" s="71">
        <v>0</v>
      </c>
      <c r="N567" s="71">
        <v>0</v>
      </c>
      <c r="O567" s="71">
        <v>0</v>
      </c>
      <c r="P567" s="72">
        <v>0</v>
      </c>
      <c r="Q567" s="45">
        <v>0</v>
      </c>
      <c r="R567" s="71">
        <v>0</v>
      </c>
      <c r="S567" s="71">
        <v>0</v>
      </c>
      <c r="T567" s="71">
        <v>0</v>
      </c>
      <c r="U567" s="71">
        <v>0</v>
      </c>
      <c r="V567" s="71">
        <v>0</v>
      </c>
      <c r="W567" s="71">
        <v>0</v>
      </c>
      <c r="X567" s="45">
        <v>16</v>
      </c>
      <c r="Y567" s="71">
        <v>18.5</v>
      </c>
      <c r="Z567" s="71">
        <v>21</v>
      </c>
      <c r="AA567" s="71">
        <v>21.25</v>
      </c>
      <c r="AB567" s="71">
        <v>21.5</v>
      </c>
      <c r="AC567" s="71">
        <v>21.75</v>
      </c>
      <c r="AD567" s="71">
        <v>22</v>
      </c>
      <c r="AE567" s="44">
        <f>[3]Parameters!$B$38</f>
        <v>0.05</v>
      </c>
      <c r="AF567" s="72">
        <v>0</v>
      </c>
      <c r="AG567" s="72">
        <v>1</v>
      </c>
      <c r="AH567" s="72">
        <v>1</v>
      </c>
      <c r="AI567" s="73">
        <v>1</v>
      </c>
      <c r="AJ567" s="73" t="s">
        <v>841</v>
      </c>
      <c r="AK567" s="73" t="s">
        <v>907</v>
      </c>
      <c r="AL567" s="73"/>
      <c r="AM567" s="74"/>
      <c r="AN567" s="74"/>
      <c r="AO567" s="74"/>
      <c r="AP567" s="74"/>
      <c r="AQ567" s="74"/>
      <c r="AR567" s="74"/>
      <c r="AS567" s="75"/>
      <c r="AT567" s="75"/>
      <c r="AU567" s="75"/>
      <c r="AV567" s="76"/>
      <c r="AW567" s="76"/>
      <c r="AX567" s="76"/>
      <c r="AY567" s="77" t="s">
        <v>841</v>
      </c>
      <c r="AZ567" s="77"/>
      <c r="BA567" s="77"/>
      <c r="BB567" s="77"/>
      <c r="BC567" s="77"/>
      <c r="BD567" s="77"/>
      <c r="BE567" s="77"/>
      <c r="BF567" s="77"/>
      <c r="BG567" s="77"/>
      <c r="BH567" s="78"/>
      <c r="BI567" s="78"/>
      <c r="BJ567" s="78"/>
      <c r="BK567" s="78"/>
      <c r="BL567" s="79"/>
      <c r="BM567" s="80"/>
      <c r="BN567" s="81"/>
      <c r="BO567" s="72"/>
      <c r="BP567" s="72"/>
      <c r="BQ567" s="72"/>
      <c r="BR567" s="72"/>
      <c r="BS567" s="72"/>
      <c r="BT567" s="72"/>
      <c r="BU567" s="56">
        <f t="shared" si="76"/>
        <v>0</v>
      </c>
      <c r="BV567" s="77"/>
      <c r="BW567" s="77"/>
      <c r="BX567" s="77"/>
      <c r="BY567" s="77"/>
      <c r="BZ567" s="77"/>
      <c r="CA567" s="77"/>
      <c r="CB567" s="57">
        <v>1</v>
      </c>
      <c r="CC567" s="82">
        <v>1</v>
      </c>
      <c r="CD567" s="82">
        <v>1</v>
      </c>
      <c r="CE567" s="82">
        <v>1</v>
      </c>
      <c r="CF567" s="82">
        <v>1</v>
      </c>
      <c r="CG567" s="82">
        <v>1</v>
      </c>
      <c r="CH567" s="82">
        <v>1</v>
      </c>
      <c r="CI567" s="56"/>
      <c r="CJ567" s="83"/>
      <c r="CK567" s="83"/>
      <c r="CL567" s="83"/>
      <c r="CM567" s="83"/>
      <c r="CN567" s="83"/>
      <c r="CO567" s="83"/>
      <c r="CP567" s="60"/>
      <c r="CQ567" s="84"/>
      <c r="CR567" s="84"/>
      <c r="CS567" s="84"/>
      <c r="CT567" s="84"/>
      <c r="CU567" s="84"/>
      <c r="CV567" s="84"/>
      <c r="CW567" s="62"/>
      <c r="CX567" s="85"/>
      <c r="CY567" s="85"/>
      <c r="CZ567" s="85"/>
      <c r="DA567" s="85"/>
      <c r="DB567" s="85"/>
      <c r="DC567" s="85"/>
      <c r="DD567" s="64"/>
      <c r="DE567" s="86"/>
      <c r="DF567" s="86"/>
      <c r="DG567" s="86"/>
      <c r="DH567" s="86"/>
      <c r="DI567" s="86"/>
      <c r="DJ567" s="86"/>
      <c r="DK567" s="87" t="s">
        <v>1671</v>
      </c>
      <c r="DL567" s="62">
        <v>0.62</v>
      </c>
      <c r="DM567" s="88">
        <v>0.62</v>
      </c>
      <c r="DN567" s="88">
        <v>0.62</v>
      </c>
      <c r="DO567" s="88">
        <v>0.62</v>
      </c>
      <c r="DP567" s="88">
        <v>0.62</v>
      </c>
      <c r="DQ567" s="88">
        <v>0.62</v>
      </c>
      <c r="DR567" s="88">
        <v>0.62</v>
      </c>
      <c r="DS567" s="68"/>
    </row>
    <row r="568" spans="1:123" x14ac:dyDescent="0.3">
      <c r="A568" s="40" t="s">
        <v>589</v>
      </c>
      <c r="B568" s="40"/>
      <c r="C568" s="40" t="s">
        <v>975</v>
      </c>
      <c r="D568" s="40" t="s">
        <v>1544</v>
      </c>
      <c r="E568" s="40" t="s">
        <v>1545</v>
      </c>
      <c r="F568" s="40" t="s">
        <v>1683</v>
      </c>
      <c r="G568" s="41" t="s">
        <v>1683</v>
      </c>
      <c r="H568" s="41" t="s">
        <v>838</v>
      </c>
      <c r="I568" s="42">
        <v>0</v>
      </c>
      <c r="J568" s="43">
        <v>0</v>
      </c>
      <c r="K568" s="43">
        <v>0</v>
      </c>
      <c r="L568" s="43">
        <v>0</v>
      </c>
      <c r="M568" s="43">
        <v>0</v>
      </c>
      <c r="N568" s="43">
        <v>0</v>
      </c>
      <c r="O568" s="43">
        <v>0</v>
      </c>
      <c r="P568" s="44">
        <v>0</v>
      </c>
      <c r="Q568" s="45">
        <v>0</v>
      </c>
      <c r="R568" s="43">
        <v>0</v>
      </c>
      <c r="S568" s="43">
        <v>0</v>
      </c>
      <c r="T568" s="43">
        <v>0</v>
      </c>
      <c r="U568" s="43">
        <v>0</v>
      </c>
      <c r="V568" s="43">
        <v>0</v>
      </c>
      <c r="W568" s="43">
        <v>0</v>
      </c>
      <c r="X568" s="45">
        <v>26</v>
      </c>
      <c r="Y568" s="184">
        <f>ROUND(X568+(Z568-X568)/2,2)</f>
        <v>32</v>
      </c>
      <c r="Z568" s="43">
        <v>38</v>
      </c>
      <c r="AA568" s="43">
        <v>38</v>
      </c>
      <c r="AB568" s="43">
        <v>38</v>
      </c>
      <c r="AC568" s="43">
        <v>38</v>
      </c>
      <c r="AD568" s="43">
        <v>38</v>
      </c>
      <c r="AE568" s="44">
        <f>[3]Parameters!$B$38</f>
        <v>0.05</v>
      </c>
      <c r="AF568" s="44">
        <v>0</v>
      </c>
      <c r="AG568" s="44">
        <v>1</v>
      </c>
      <c r="AH568" s="44">
        <v>1</v>
      </c>
      <c r="AI568" s="46">
        <v>1</v>
      </c>
      <c r="AJ568" s="46" t="s">
        <v>841</v>
      </c>
      <c r="AK568" s="46" t="s">
        <v>907</v>
      </c>
      <c r="AL568" s="46"/>
      <c r="AM568" s="47"/>
      <c r="AN568" s="47"/>
      <c r="AO568" s="47"/>
      <c r="AP568" s="47"/>
      <c r="AQ568" s="47"/>
      <c r="AR568" s="47"/>
      <c r="AS568" s="48"/>
      <c r="AT568" s="48"/>
      <c r="AU568" s="48"/>
      <c r="AV568" s="49"/>
      <c r="AW568" s="49"/>
      <c r="AX568" s="49"/>
      <c r="AY568" s="50" t="s">
        <v>841</v>
      </c>
      <c r="AZ568" s="50"/>
      <c r="BA568" s="50"/>
      <c r="BB568" s="51"/>
      <c r="BC568" s="51"/>
      <c r="BD568" s="51"/>
      <c r="BE568" s="51"/>
      <c r="BF568" s="51"/>
      <c r="BG568" s="51"/>
      <c r="BH568" s="52"/>
      <c r="BI568" s="52"/>
      <c r="BJ568" s="52"/>
      <c r="BK568" s="52"/>
      <c r="BL568" s="53"/>
      <c r="BM568" s="54"/>
      <c r="BN568" s="55"/>
      <c r="BO568" s="44"/>
      <c r="BP568" s="44"/>
      <c r="BQ568" s="44"/>
      <c r="BR568" s="44"/>
      <c r="BS568" s="44"/>
      <c r="BT568" s="44"/>
      <c r="BU568" s="56">
        <f t="shared" si="76"/>
        <v>0</v>
      </c>
      <c r="BV568" s="50"/>
      <c r="BW568" s="50"/>
      <c r="BX568" s="50"/>
      <c r="BY568" s="50"/>
      <c r="BZ568" s="50"/>
      <c r="CA568" s="50"/>
      <c r="CB568" s="57">
        <v>0.1</v>
      </c>
      <c r="CC568" s="58">
        <v>0.1</v>
      </c>
      <c r="CD568" s="90">
        <v>0.1</v>
      </c>
      <c r="CE568" s="58">
        <v>0.1</v>
      </c>
      <c r="CF568" s="90">
        <v>0.1</v>
      </c>
      <c r="CG568" s="58">
        <v>0.1</v>
      </c>
      <c r="CH568" s="90">
        <v>0.1</v>
      </c>
      <c r="CI568" s="56"/>
      <c r="CJ568" s="59"/>
      <c r="CK568" s="59"/>
      <c r="CL568" s="59"/>
      <c r="CM568" s="59"/>
      <c r="CN568" s="59"/>
      <c r="CO568" s="59"/>
      <c r="CP568" s="60"/>
      <c r="CQ568" s="61"/>
      <c r="CR568" s="61"/>
      <c r="CS568" s="61"/>
      <c r="CT568" s="61"/>
      <c r="CU568" s="61"/>
      <c r="CV568" s="61"/>
      <c r="CW568" s="62"/>
      <c r="CX568" s="63"/>
      <c r="CY568" s="63"/>
      <c r="CZ568" s="63"/>
      <c r="DA568" s="63"/>
      <c r="DB568" s="63"/>
      <c r="DC568" s="63"/>
      <c r="DD568" s="64"/>
      <c r="DE568" s="65"/>
      <c r="DF568" s="65"/>
      <c r="DG568" s="65"/>
      <c r="DH568" s="65"/>
      <c r="DI568" s="65"/>
      <c r="DJ568" s="65"/>
      <c r="DK568" s="66" t="s">
        <v>1671</v>
      </c>
      <c r="DL568" s="62">
        <v>0.01</v>
      </c>
      <c r="DM568" s="67">
        <v>0.01</v>
      </c>
      <c r="DN568" s="67">
        <v>0.01</v>
      </c>
      <c r="DO568" s="67">
        <v>0.01</v>
      </c>
      <c r="DP568" s="67">
        <v>0.01</v>
      </c>
      <c r="DQ568" s="67">
        <v>0.01</v>
      </c>
      <c r="DR568" s="67">
        <v>0.01</v>
      </c>
      <c r="DS568" s="68"/>
    </row>
    <row r="569" spans="1:123" x14ac:dyDescent="0.3">
      <c r="A569" s="212" t="s">
        <v>590</v>
      </c>
      <c r="B569" s="178"/>
      <c r="C569" s="178" t="s">
        <v>975</v>
      </c>
      <c r="D569" s="178" t="s">
        <v>1544</v>
      </c>
      <c r="E569" s="178" t="s">
        <v>1545</v>
      </c>
      <c r="F569" s="178" t="s">
        <v>1683</v>
      </c>
      <c r="G569" s="179" t="s">
        <v>1684</v>
      </c>
      <c r="H569" s="180" t="s">
        <v>838</v>
      </c>
      <c r="I569" s="42">
        <v>0</v>
      </c>
      <c r="J569" s="71">
        <v>0</v>
      </c>
      <c r="K569" s="71">
        <v>0</v>
      </c>
      <c r="L569" s="71">
        <v>0</v>
      </c>
      <c r="M569" s="71">
        <v>0</v>
      </c>
      <c r="N569" s="71">
        <v>0</v>
      </c>
      <c r="O569" s="71">
        <v>0</v>
      </c>
      <c r="P569" s="72">
        <v>0</v>
      </c>
      <c r="Q569" s="45">
        <v>0</v>
      </c>
      <c r="R569" s="71">
        <v>0</v>
      </c>
      <c r="S569" s="71">
        <v>0</v>
      </c>
      <c r="T569" s="71">
        <v>0</v>
      </c>
      <c r="U569" s="71">
        <v>0</v>
      </c>
      <c r="V569" s="71">
        <v>0</v>
      </c>
      <c r="W569" s="71">
        <v>0</v>
      </c>
      <c r="X569" s="45">
        <v>30</v>
      </c>
      <c r="Y569" s="213">
        <f>ROUND((X569+Z569)/2,2)</f>
        <v>23.55</v>
      </c>
      <c r="Z569" s="71">
        <v>17.09</v>
      </c>
      <c r="AA569" s="71">
        <v>17.09</v>
      </c>
      <c r="AB569" s="71">
        <v>17.09</v>
      </c>
      <c r="AC569" s="71">
        <v>17.09</v>
      </c>
      <c r="AD569" s="71">
        <v>17.09</v>
      </c>
      <c r="AE569" s="44">
        <f>[3]Parameters!$B$38</f>
        <v>0.05</v>
      </c>
      <c r="AF569" s="72">
        <v>0</v>
      </c>
      <c r="AG569" s="72">
        <v>1</v>
      </c>
      <c r="AH569" s="72">
        <v>1</v>
      </c>
      <c r="AI569" s="73">
        <v>1</v>
      </c>
      <c r="AJ569" s="73" t="s">
        <v>841</v>
      </c>
      <c r="AK569" s="73" t="s">
        <v>907</v>
      </c>
      <c r="AL569" s="73"/>
      <c r="AM569" s="74"/>
      <c r="AN569" s="74"/>
      <c r="AO569" s="74"/>
      <c r="AP569" s="74"/>
      <c r="AQ569" s="74"/>
      <c r="AR569" s="74"/>
      <c r="AS569" s="75"/>
      <c r="AT569" s="75"/>
      <c r="AU569" s="75"/>
      <c r="AV569" s="76"/>
      <c r="AW569" s="76"/>
      <c r="AX569" s="76"/>
      <c r="AY569" s="77" t="s">
        <v>841</v>
      </c>
      <c r="AZ569" s="77"/>
      <c r="BA569" s="77"/>
      <c r="BB569" s="77"/>
      <c r="BC569" s="77"/>
      <c r="BD569" s="77"/>
      <c r="BE569" s="77"/>
      <c r="BF569" s="77"/>
      <c r="BG569" s="77"/>
      <c r="BH569" s="78"/>
      <c r="BI569" s="78"/>
      <c r="BJ569" s="78"/>
      <c r="BK569" s="78"/>
      <c r="BL569" s="79"/>
      <c r="BM569" s="80"/>
      <c r="BN569" s="81"/>
      <c r="BO569" s="72"/>
      <c r="BP569" s="72"/>
      <c r="BQ569" s="72"/>
      <c r="BR569" s="72"/>
      <c r="BS569" s="72"/>
      <c r="BT569" s="72"/>
      <c r="BU569" s="56">
        <f t="shared" si="76"/>
        <v>0</v>
      </c>
      <c r="BV569" s="77"/>
      <c r="BW569" s="77"/>
      <c r="BX569" s="77"/>
      <c r="BY569" s="77"/>
      <c r="BZ569" s="77"/>
      <c r="CA569" s="77"/>
      <c r="CB569" s="57">
        <v>2</v>
      </c>
      <c r="CC569" s="148">
        <v>22.65</v>
      </c>
      <c r="CD569" s="148">
        <v>43.3</v>
      </c>
      <c r="CE569" s="148">
        <v>46.8</v>
      </c>
      <c r="CF569" s="148">
        <v>50.29</v>
      </c>
      <c r="CG569" s="148">
        <v>53.79</v>
      </c>
      <c r="CH569" s="148">
        <v>57.28</v>
      </c>
      <c r="CI569" s="56"/>
      <c r="CJ569" s="83"/>
      <c r="CK569" s="83"/>
      <c r="CL569" s="83"/>
      <c r="CM569" s="83"/>
      <c r="CN569" s="83"/>
      <c r="CO569" s="83"/>
      <c r="CP569" s="60"/>
      <c r="CQ569" s="84"/>
      <c r="CR569" s="84"/>
      <c r="CS569" s="84"/>
      <c r="CT569" s="84"/>
      <c r="CU569" s="84"/>
      <c r="CV569" s="84"/>
      <c r="CW569" s="62"/>
      <c r="CX569" s="85"/>
      <c r="CY569" s="85"/>
      <c r="CZ569" s="85"/>
      <c r="DA569" s="85"/>
      <c r="DB569" s="85"/>
      <c r="DC569" s="85"/>
      <c r="DD569" s="64"/>
      <c r="DE569" s="86"/>
      <c r="DF569" s="86"/>
      <c r="DG569" s="86"/>
      <c r="DH569" s="86"/>
      <c r="DI569" s="86"/>
      <c r="DJ569" s="86"/>
      <c r="DK569" s="87" t="s">
        <v>1671</v>
      </c>
      <c r="DL569" s="62"/>
      <c r="DM569" s="88"/>
      <c r="DN569" s="88"/>
      <c r="DO569" s="88"/>
      <c r="DP569" s="88"/>
      <c r="DQ569" s="88"/>
      <c r="DR569" s="88"/>
      <c r="DS569" s="68"/>
    </row>
    <row r="570" spans="1:123" x14ac:dyDescent="0.3">
      <c r="A570" s="40" t="s">
        <v>591</v>
      </c>
      <c r="B570" s="40"/>
      <c r="C570" s="40" t="s">
        <v>975</v>
      </c>
      <c r="D570" s="40" t="s">
        <v>1544</v>
      </c>
      <c r="E570" s="40" t="s">
        <v>1685</v>
      </c>
      <c r="F570" s="40" t="s">
        <v>1686</v>
      </c>
      <c r="G570" s="41" t="s">
        <v>1686</v>
      </c>
      <c r="H570" s="41" t="s">
        <v>838</v>
      </c>
      <c r="I570" s="42">
        <v>0</v>
      </c>
      <c r="J570" s="43">
        <v>0</v>
      </c>
      <c r="K570" s="43">
        <v>0</v>
      </c>
      <c r="L570" s="43">
        <v>0</v>
      </c>
      <c r="M570" s="43">
        <v>0</v>
      </c>
      <c r="N570" s="43">
        <v>0</v>
      </c>
      <c r="O570" s="43">
        <v>0</v>
      </c>
      <c r="P570" s="44">
        <v>0</v>
      </c>
      <c r="Q570" s="45">
        <v>0</v>
      </c>
      <c r="R570" s="43">
        <v>0</v>
      </c>
      <c r="S570" s="43">
        <v>0</v>
      </c>
      <c r="T570" s="43">
        <v>0</v>
      </c>
      <c r="U570" s="43">
        <v>0</v>
      </c>
      <c r="V570" s="43">
        <v>0</v>
      </c>
      <c r="W570" s="43">
        <v>0</v>
      </c>
      <c r="X570" s="45">
        <v>0</v>
      </c>
      <c r="Y570" s="43">
        <v>0</v>
      </c>
      <c r="Z570" s="43">
        <v>0</v>
      </c>
      <c r="AA570" s="43">
        <v>0</v>
      </c>
      <c r="AB570" s="43">
        <v>0</v>
      </c>
      <c r="AC570" s="43">
        <v>0</v>
      </c>
      <c r="AD570" s="43">
        <v>0</v>
      </c>
      <c r="AE570" s="44">
        <f>[3]Parameters!$B$38</f>
        <v>0.05</v>
      </c>
      <c r="AF570" s="44">
        <v>0</v>
      </c>
      <c r="AG570" s="44">
        <v>1</v>
      </c>
      <c r="AH570" s="44">
        <v>1</v>
      </c>
      <c r="AI570" s="46">
        <v>1</v>
      </c>
      <c r="AJ570" s="46" t="s">
        <v>841</v>
      </c>
      <c r="AK570" s="46" t="s">
        <v>907</v>
      </c>
      <c r="AL570" s="46"/>
      <c r="AM570" s="47"/>
      <c r="AN570" s="47"/>
      <c r="AO570" s="47"/>
      <c r="AP570" s="47"/>
      <c r="AQ570" s="47"/>
      <c r="AR570" s="47"/>
      <c r="AS570" s="48"/>
      <c r="AT570" s="48"/>
      <c r="AU570" s="48"/>
      <c r="AV570" s="49"/>
      <c r="AW570" s="49"/>
      <c r="AX570" s="49"/>
      <c r="AY570" s="50" t="s">
        <v>841</v>
      </c>
      <c r="AZ570" s="50"/>
      <c r="BA570" s="50"/>
      <c r="BB570" s="51"/>
      <c r="BC570" s="51"/>
      <c r="BD570" s="51"/>
      <c r="BE570" s="51"/>
      <c r="BF570" s="51"/>
      <c r="BG570" s="51"/>
      <c r="BH570" s="52"/>
      <c r="BI570" s="52"/>
      <c r="BJ570" s="52"/>
      <c r="BK570" s="52"/>
      <c r="BL570" s="53"/>
      <c r="BM570" s="54"/>
      <c r="BN570" s="55"/>
      <c r="BO570" s="44"/>
      <c r="BP570" s="44"/>
      <c r="BQ570" s="44"/>
      <c r="BR570" s="44"/>
      <c r="BS570" s="44"/>
      <c r="BT570" s="44"/>
      <c r="BU570" s="56">
        <f t="shared" si="76"/>
        <v>0</v>
      </c>
      <c r="BV570" s="50"/>
      <c r="BW570" s="50"/>
      <c r="BX570" s="50"/>
      <c r="BY570" s="50"/>
      <c r="BZ570" s="50"/>
      <c r="CA570" s="50"/>
      <c r="CB570" s="57">
        <v>5000</v>
      </c>
      <c r="CC570" s="58">
        <v>5000</v>
      </c>
      <c r="CD570" s="58">
        <v>5000</v>
      </c>
      <c r="CE570" s="58">
        <v>5000</v>
      </c>
      <c r="CF570" s="58">
        <v>5000</v>
      </c>
      <c r="CG570" s="58">
        <v>5000</v>
      </c>
      <c r="CH570" s="58">
        <v>5000</v>
      </c>
      <c r="CI570" s="56"/>
      <c r="CJ570" s="59"/>
      <c r="CK570" s="59"/>
      <c r="CL570" s="59"/>
      <c r="CM570" s="59"/>
      <c r="CN570" s="59"/>
      <c r="CO570" s="59"/>
      <c r="CP570" s="60"/>
      <c r="CQ570" s="61"/>
      <c r="CR570" s="61"/>
      <c r="CS570" s="61"/>
      <c r="CT570" s="61"/>
      <c r="CU570" s="61"/>
      <c r="CV570" s="61"/>
      <c r="CW570" s="62"/>
      <c r="CX570" s="63"/>
      <c r="CY570" s="63"/>
      <c r="CZ570" s="63"/>
      <c r="DA570" s="63"/>
      <c r="DB570" s="63"/>
      <c r="DC570" s="63"/>
      <c r="DD570" s="64"/>
      <c r="DE570" s="65"/>
      <c r="DF570" s="65"/>
      <c r="DG570" s="65"/>
      <c r="DH570" s="65"/>
      <c r="DI570" s="65"/>
      <c r="DJ570" s="65"/>
      <c r="DK570" s="66" t="s">
        <v>1266</v>
      </c>
      <c r="DL570" s="62">
        <v>5000</v>
      </c>
      <c r="DM570" s="67">
        <v>5000</v>
      </c>
      <c r="DN570" s="67">
        <v>5000</v>
      </c>
      <c r="DO570" s="67">
        <v>5000</v>
      </c>
      <c r="DP570" s="67">
        <v>5000</v>
      </c>
      <c r="DQ570" s="67">
        <v>5000</v>
      </c>
      <c r="DR570" s="67">
        <v>5000</v>
      </c>
      <c r="DS570" s="68"/>
    </row>
    <row r="571" spans="1:123" x14ac:dyDescent="0.3">
      <c r="A571" s="114" t="s">
        <v>592</v>
      </c>
      <c r="B571" s="40"/>
      <c r="C571" s="40" t="s">
        <v>975</v>
      </c>
      <c r="D571" s="40" t="s">
        <v>1544</v>
      </c>
      <c r="E571" s="40" t="s">
        <v>1685</v>
      </c>
      <c r="F571" s="40" t="s">
        <v>1687</v>
      </c>
      <c r="G571" s="41" t="s">
        <v>1687</v>
      </c>
      <c r="H571" s="41" t="s">
        <v>838</v>
      </c>
      <c r="I571" s="42">
        <v>0</v>
      </c>
      <c r="J571" s="43">
        <v>0</v>
      </c>
      <c r="K571" s="43">
        <v>0</v>
      </c>
      <c r="L571" s="43">
        <v>0</v>
      </c>
      <c r="M571" s="43">
        <v>0</v>
      </c>
      <c r="N571" s="43">
        <v>0</v>
      </c>
      <c r="O571" s="43">
        <v>0</v>
      </c>
      <c r="P571" s="44">
        <v>0</v>
      </c>
      <c r="Q571" s="45">
        <v>0</v>
      </c>
      <c r="R571" s="43">
        <v>0</v>
      </c>
      <c r="S571" s="43">
        <v>0</v>
      </c>
      <c r="T571" s="43">
        <v>0</v>
      </c>
      <c r="U571" s="43">
        <v>0</v>
      </c>
      <c r="V571" s="43">
        <v>0</v>
      </c>
      <c r="W571" s="43">
        <v>0</v>
      </c>
      <c r="X571" s="45">
        <v>0</v>
      </c>
      <c r="Y571" s="43">
        <v>0</v>
      </c>
      <c r="Z571" s="43">
        <v>0</v>
      </c>
      <c r="AA571" s="43">
        <v>0</v>
      </c>
      <c r="AB571" s="43">
        <v>0</v>
      </c>
      <c r="AC571" s="43">
        <v>0</v>
      </c>
      <c r="AD571" s="43">
        <v>0</v>
      </c>
      <c r="AE571" s="44">
        <f>[3]Parameters!$B$38</f>
        <v>0.05</v>
      </c>
      <c r="AF571" s="44">
        <v>0</v>
      </c>
      <c r="AG571" s="44">
        <v>1</v>
      </c>
      <c r="AH571" s="44">
        <v>1</v>
      </c>
      <c r="AI571" s="46">
        <v>1</v>
      </c>
      <c r="AJ571" s="46" t="s">
        <v>841</v>
      </c>
      <c r="AK571" s="46" t="s">
        <v>907</v>
      </c>
      <c r="AL571" s="46"/>
      <c r="AM571" s="47"/>
      <c r="AN571" s="47"/>
      <c r="AO571" s="47"/>
      <c r="AP571" s="47"/>
      <c r="AQ571" s="47"/>
      <c r="AR571" s="47"/>
      <c r="AS571" s="48"/>
      <c r="AT571" s="48"/>
      <c r="AU571" s="48"/>
      <c r="AV571" s="49"/>
      <c r="AW571" s="49"/>
      <c r="AX571" s="49"/>
      <c r="AY571" s="50" t="s">
        <v>841</v>
      </c>
      <c r="AZ571" s="50"/>
      <c r="BA571" s="50"/>
      <c r="BB571" s="51"/>
      <c r="BC571" s="51"/>
      <c r="BD571" s="51"/>
      <c r="BE571" s="51"/>
      <c r="BF571" s="51"/>
      <c r="BG571" s="51"/>
      <c r="BH571" s="52"/>
      <c r="BI571" s="52"/>
      <c r="BJ571" s="52"/>
      <c r="BK571" s="52"/>
      <c r="BL571" s="53"/>
      <c r="BM571" s="54"/>
      <c r="BN571" s="55"/>
      <c r="BO571" s="44"/>
      <c r="BP571" s="44"/>
      <c r="BQ571" s="44"/>
      <c r="BR571" s="44"/>
      <c r="BS571" s="44"/>
      <c r="BT571" s="44"/>
      <c r="BU571" s="56">
        <f t="shared" si="76"/>
        <v>0</v>
      </c>
      <c r="BV571" s="50"/>
      <c r="BW571" s="50"/>
      <c r="BX571" s="50"/>
      <c r="BY571" s="50"/>
      <c r="BZ571" s="50"/>
      <c r="CA571" s="50"/>
      <c r="CB571" s="57">
        <v>23000</v>
      </c>
      <c r="CC571" s="57">
        <v>23000</v>
      </c>
      <c r="CD571" s="57">
        <v>23000</v>
      </c>
      <c r="CE571" s="57">
        <v>23000</v>
      </c>
      <c r="CF571" s="57">
        <v>23000</v>
      </c>
      <c r="CG571" s="57">
        <v>23000</v>
      </c>
      <c r="CH571" s="57">
        <v>23000</v>
      </c>
      <c r="CI571" s="56"/>
      <c r="CJ571" s="59"/>
      <c r="CK571" s="59"/>
      <c r="CL571" s="59"/>
      <c r="CM571" s="59"/>
      <c r="CN571" s="59"/>
      <c r="CO571" s="59"/>
      <c r="CP571" s="60"/>
      <c r="CQ571" s="61"/>
      <c r="CR571" s="61"/>
      <c r="CS571" s="61"/>
      <c r="CT571" s="61"/>
      <c r="CU571" s="61"/>
      <c r="CV571" s="61"/>
      <c r="CW571" s="62"/>
      <c r="CX571" s="63"/>
      <c r="CY571" s="63"/>
      <c r="CZ571" s="63"/>
      <c r="DA571" s="63"/>
      <c r="DB571" s="63"/>
      <c r="DC571" s="63"/>
      <c r="DD571" s="64"/>
      <c r="DE571" s="65"/>
      <c r="DF571" s="65"/>
      <c r="DG571" s="65"/>
      <c r="DH571" s="65"/>
      <c r="DI571" s="65"/>
      <c r="DJ571" s="65"/>
      <c r="DK571" s="66" t="s">
        <v>1266</v>
      </c>
      <c r="DL571" s="62">
        <v>5000</v>
      </c>
      <c r="DM571" s="67">
        <v>5000</v>
      </c>
      <c r="DN571" s="67">
        <v>5000</v>
      </c>
      <c r="DO571" s="67">
        <v>5000</v>
      </c>
      <c r="DP571" s="67">
        <v>5000</v>
      </c>
      <c r="DQ571" s="67">
        <v>5000</v>
      </c>
      <c r="DR571" s="67">
        <v>5000</v>
      </c>
      <c r="DS571" s="68"/>
    </row>
    <row r="572" spans="1:123" x14ac:dyDescent="0.3">
      <c r="A572" s="114" t="s">
        <v>593</v>
      </c>
      <c r="B572" s="69"/>
      <c r="C572" s="69" t="s">
        <v>975</v>
      </c>
      <c r="D572" s="69" t="s">
        <v>1544</v>
      </c>
      <c r="E572" s="69" t="s">
        <v>1688</v>
      </c>
      <c r="F572" s="69" t="s">
        <v>1689</v>
      </c>
      <c r="G572" s="70" t="s">
        <v>1689</v>
      </c>
      <c r="H572" s="70" t="s">
        <v>838</v>
      </c>
      <c r="I572" s="42">
        <v>0</v>
      </c>
      <c r="J572" s="169">
        <v>0</v>
      </c>
      <c r="K572" s="169">
        <v>0</v>
      </c>
      <c r="L572" s="169">
        <v>0</v>
      </c>
      <c r="M572" s="169">
        <v>0</v>
      </c>
      <c r="N572" s="169">
        <v>0</v>
      </c>
      <c r="O572" s="169">
        <v>0</v>
      </c>
      <c r="P572" s="72">
        <v>0</v>
      </c>
      <c r="Q572" s="42">
        <v>0</v>
      </c>
      <c r="R572" s="169">
        <v>0</v>
      </c>
      <c r="S572" s="169">
        <v>0</v>
      </c>
      <c r="T572" s="169">
        <v>0</v>
      </c>
      <c r="U572" s="169">
        <v>0</v>
      </c>
      <c r="V572" s="169">
        <v>0</v>
      </c>
      <c r="W572" s="169">
        <v>0</v>
      </c>
      <c r="X572" s="42">
        <v>0</v>
      </c>
      <c r="Y572" s="169">
        <v>0</v>
      </c>
      <c r="Z572" s="169">
        <v>0</v>
      </c>
      <c r="AA572" s="169">
        <v>0</v>
      </c>
      <c r="AB572" s="169">
        <v>0</v>
      </c>
      <c r="AC572" s="169">
        <v>0</v>
      </c>
      <c r="AD572" s="169">
        <v>0</v>
      </c>
      <c r="AE572" s="44">
        <f>[3]Parameters!$B$38</f>
        <v>0.05</v>
      </c>
      <c r="AF572" s="72">
        <v>0</v>
      </c>
      <c r="AG572" s="72">
        <v>1</v>
      </c>
      <c r="AH572" s="72">
        <v>1</v>
      </c>
      <c r="AI572" s="73">
        <v>1</v>
      </c>
      <c r="AJ572" s="73" t="s">
        <v>841</v>
      </c>
      <c r="AK572" s="73" t="s">
        <v>907</v>
      </c>
      <c r="AL572" s="73"/>
      <c r="AM572" s="74"/>
      <c r="AN572" s="74"/>
      <c r="AO572" s="74"/>
      <c r="AP572" s="74"/>
      <c r="AQ572" s="74"/>
      <c r="AR572" s="74"/>
      <c r="AS572" s="75"/>
      <c r="AT572" s="75"/>
      <c r="AU572" s="75"/>
      <c r="AV572" s="76"/>
      <c r="AW572" s="76"/>
      <c r="AX572" s="76"/>
      <c r="AY572" s="77" t="s">
        <v>841</v>
      </c>
      <c r="AZ572" s="77"/>
      <c r="BA572" s="77"/>
      <c r="BB572" s="77"/>
      <c r="BC572" s="77"/>
      <c r="BD572" s="77"/>
      <c r="BE572" s="77"/>
      <c r="BF572" s="77"/>
      <c r="BG572" s="77"/>
      <c r="BH572" s="78"/>
      <c r="BI572" s="78"/>
      <c r="BJ572" s="78"/>
      <c r="BK572" s="78"/>
      <c r="BL572" s="79"/>
      <c r="BM572" s="80"/>
      <c r="BN572" s="81"/>
      <c r="BO572" s="72"/>
      <c r="BP572" s="72"/>
      <c r="BQ572" s="72"/>
      <c r="BR572" s="72"/>
      <c r="BS572" s="72"/>
      <c r="BT572" s="72"/>
      <c r="BU572" s="56">
        <f>IF(BL572=1,BN572,0)</f>
        <v>0</v>
      </c>
      <c r="BV572" s="77"/>
      <c r="BW572" s="77"/>
      <c r="BX572" s="77"/>
      <c r="BY572" s="77"/>
      <c r="BZ572" s="77"/>
      <c r="CA572" s="77"/>
      <c r="CB572" s="57">
        <v>23000</v>
      </c>
      <c r="CC572" s="57">
        <v>23000</v>
      </c>
      <c r="CD572" s="57">
        <v>23000</v>
      </c>
      <c r="CE572" s="57">
        <v>23000</v>
      </c>
      <c r="CF572" s="57">
        <v>23000</v>
      </c>
      <c r="CG572" s="57">
        <v>23000</v>
      </c>
      <c r="CH572" s="57">
        <v>23000</v>
      </c>
      <c r="CI572" s="56"/>
      <c r="CJ572" s="83"/>
      <c r="CK572" s="83"/>
      <c r="CL572" s="83"/>
      <c r="CM572" s="83"/>
      <c r="CN572" s="83"/>
      <c r="CO572" s="83"/>
      <c r="CP572" s="60"/>
      <c r="CQ572" s="84"/>
      <c r="CR572" s="84"/>
      <c r="CS572" s="84"/>
      <c r="CT572" s="84"/>
      <c r="CU572" s="84"/>
      <c r="CV572" s="84"/>
      <c r="CW572" s="62"/>
      <c r="CX572" s="85"/>
      <c r="CY572" s="85"/>
      <c r="CZ572" s="85"/>
      <c r="DA572" s="85"/>
      <c r="DB572" s="85"/>
      <c r="DC572" s="85"/>
      <c r="DD572" s="64"/>
      <c r="DE572" s="86"/>
      <c r="DF572" s="86"/>
      <c r="DG572" s="86"/>
      <c r="DH572" s="86"/>
      <c r="DI572" s="86"/>
      <c r="DJ572" s="86"/>
      <c r="DK572" s="87" t="s">
        <v>1266</v>
      </c>
      <c r="DL572" s="62">
        <v>5000</v>
      </c>
      <c r="DM572" s="88">
        <v>5000</v>
      </c>
      <c r="DN572" s="88">
        <v>5000</v>
      </c>
      <c r="DO572" s="88">
        <v>5000</v>
      </c>
      <c r="DP572" s="88">
        <v>5000</v>
      </c>
      <c r="DQ572" s="88">
        <v>5000</v>
      </c>
      <c r="DR572" s="88">
        <v>5000</v>
      </c>
      <c r="DS572" s="68"/>
    </row>
    <row r="573" spans="1:123" x14ac:dyDescent="0.3">
      <c r="A573" s="69" t="s">
        <v>594</v>
      </c>
      <c r="B573" s="69"/>
      <c r="C573" s="69" t="s">
        <v>975</v>
      </c>
      <c r="D573" s="69" t="s">
        <v>1544</v>
      </c>
      <c r="E573" s="69" t="s">
        <v>1688</v>
      </c>
      <c r="F573" s="69" t="s">
        <v>1690</v>
      </c>
      <c r="G573" s="70" t="s">
        <v>1690</v>
      </c>
      <c r="H573" s="70" t="s">
        <v>838</v>
      </c>
      <c r="I573" s="42">
        <v>0</v>
      </c>
      <c r="J573" s="71">
        <v>0</v>
      </c>
      <c r="K573" s="71">
        <v>0</v>
      </c>
      <c r="L573" s="71">
        <v>0</v>
      </c>
      <c r="M573" s="71">
        <v>0</v>
      </c>
      <c r="N573" s="71">
        <v>0</v>
      </c>
      <c r="O573" s="71">
        <v>0</v>
      </c>
      <c r="P573" s="72">
        <v>0</v>
      </c>
      <c r="Q573" s="45">
        <v>0</v>
      </c>
      <c r="R573" s="71">
        <v>0</v>
      </c>
      <c r="S573" s="71">
        <v>0</v>
      </c>
      <c r="T573" s="71">
        <v>0</v>
      </c>
      <c r="U573" s="71">
        <v>0</v>
      </c>
      <c r="V573" s="71">
        <v>0</v>
      </c>
      <c r="W573" s="71">
        <v>0</v>
      </c>
      <c r="X573" s="45">
        <v>0</v>
      </c>
      <c r="Y573" s="71">
        <v>0</v>
      </c>
      <c r="Z573" s="71">
        <v>0</v>
      </c>
      <c r="AA573" s="71">
        <v>0</v>
      </c>
      <c r="AB573" s="71">
        <v>0</v>
      </c>
      <c r="AC573" s="71">
        <v>0</v>
      </c>
      <c r="AD573" s="71">
        <v>0</v>
      </c>
      <c r="AE573" s="44">
        <f>[3]Parameters!$B$38</f>
        <v>0.05</v>
      </c>
      <c r="AF573" s="72">
        <v>0</v>
      </c>
      <c r="AG573" s="72">
        <v>1</v>
      </c>
      <c r="AH573" s="72">
        <v>1</v>
      </c>
      <c r="AI573" s="73">
        <v>1</v>
      </c>
      <c r="AJ573" s="73" t="s">
        <v>841</v>
      </c>
      <c r="AK573" s="73" t="s">
        <v>907</v>
      </c>
      <c r="AL573" s="73"/>
      <c r="AM573" s="74"/>
      <c r="AN573" s="74"/>
      <c r="AO573" s="74"/>
      <c r="AP573" s="74"/>
      <c r="AQ573" s="74"/>
      <c r="AR573" s="74"/>
      <c r="AS573" s="75"/>
      <c r="AT573" s="75"/>
      <c r="AU573" s="75"/>
      <c r="AV573" s="76"/>
      <c r="AW573" s="76"/>
      <c r="AX573" s="76"/>
      <c r="AY573" s="77" t="s">
        <v>841</v>
      </c>
      <c r="AZ573" s="77"/>
      <c r="BA573" s="77"/>
      <c r="BB573" s="77"/>
      <c r="BC573" s="77"/>
      <c r="BD573" s="77"/>
      <c r="BE573" s="77"/>
      <c r="BF573" s="77"/>
      <c r="BG573" s="77"/>
      <c r="BH573" s="78"/>
      <c r="BI573" s="78"/>
      <c r="BJ573" s="78"/>
      <c r="BK573" s="78"/>
      <c r="BL573" s="79"/>
      <c r="BM573" s="80"/>
      <c r="BN573" s="81"/>
      <c r="BO573" s="72"/>
      <c r="BP573" s="72"/>
      <c r="BQ573" s="72"/>
      <c r="BR573" s="72"/>
      <c r="BS573" s="72"/>
      <c r="BT573" s="72"/>
      <c r="BU573" s="56">
        <f t="shared" si="76"/>
        <v>0</v>
      </c>
      <c r="BV573" s="77"/>
      <c r="BW573" s="77"/>
      <c r="BX573" s="77"/>
      <c r="BY573" s="77"/>
      <c r="BZ573" s="77"/>
      <c r="CA573" s="77"/>
      <c r="CB573" s="57">
        <v>5000</v>
      </c>
      <c r="CC573" s="82">
        <v>5000</v>
      </c>
      <c r="CD573" s="82">
        <v>5000</v>
      </c>
      <c r="CE573" s="82">
        <v>5000</v>
      </c>
      <c r="CF573" s="82">
        <v>5000</v>
      </c>
      <c r="CG573" s="82">
        <v>5000</v>
      </c>
      <c r="CH573" s="82">
        <v>5000</v>
      </c>
      <c r="CI573" s="56"/>
      <c r="CJ573" s="83"/>
      <c r="CK573" s="83"/>
      <c r="CL573" s="83"/>
      <c r="CM573" s="83"/>
      <c r="CN573" s="83"/>
      <c r="CO573" s="83"/>
      <c r="CP573" s="60"/>
      <c r="CQ573" s="84"/>
      <c r="CR573" s="84"/>
      <c r="CS573" s="84"/>
      <c r="CT573" s="84"/>
      <c r="CU573" s="84"/>
      <c r="CV573" s="84"/>
      <c r="CW573" s="62"/>
      <c r="CX573" s="85"/>
      <c r="CY573" s="85"/>
      <c r="CZ573" s="85"/>
      <c r="DA573" s="85"/>
      <c r="DB573" s="85"/>
      <c r="DC573" s="85"/>
      <c r="DD573" s="64"/>
      <c r="DE573" s="86"/>
      <c r="DF573" s="86"/>
      <c r="DG573" s="86"/>
      <c r="DH573" s="86"/>
      <c r="DI573" s="86"/>
      <c r="DJ573" s="86"/>
      <c r="DK573" s="87" t="s">
        <v>1266</v>
      </c>
      <c r="DL573" s="62">
        <v>5000</v>
      </c>
      <c r="DM573" s="88">
        <v>5000</v>
      </c>
      <c r="DN573" s="88">
        <v>5000</v>
      </c>
      <c r="DO573" s="88">
        <v>5000</v>
      </c>
      <c r="DP573" s="88">
        <v>5000</v>
      </c>
      <c r="DQ573" s="88">
        <v>5000</v>
      </c>
      <c r="DR573" s="88">
        <v>5000</v>
      </c>
      <c r="DS573" s="68"/>
    </row>
    <row r="574" spans="1:123" x14ac:dyDescent="0.3">
      <c r="A574" s="40" t="s">
        <v>595</v>
      </c>
      <c r="B574" s="40"/>
      <c r="C574" s="40" t="s">
        <v>975</v>
      </c>
      <c r="D574" s="40" t="s">
        <v>1544</v>
      </c>
      <c r="E574" s="40" t="s">
        <v>1691</v>
      </c>
      <c r="F574" s="40" t="s">
        <v>1692</v>
      </c>
      <c r="G574" s="41" t="s">
        <v>1692</v>
      </c>
      <c r="H574" s="41" t="s">
        <v>838</v>
      </c>
      <c r="I574" s="42">
        <v>0</v>
      </c>
      <c r="J574" s="43">
        <v>0</v>
      </c>
      <c r="K574" s="43">
        <v>0</v>
      </c>
      <c r="L574" s="43">
        <v>0</v>
      </c>
      <c r="M574" s="43">
        <v>0</v>
      </c>
      <c r="N574" s="43">
        <v>0</v>
      </c>
      <c r="O574" s="43">
        <v>0</v>
      </c>
      <c r="P574" s="44">
        <v>0</v>
      </c>
      <c r="Q574" s="45">
        <v>0</v>
      </c>
      <c r="R574" s="43">
        <v>0</v>
      </c>
      <c r="S574" s="43">
        <v>0</v>
      </c>
      <c r="T574" s="43">
        <v>0</v>
      </c>
      <c r="U574" s="43">
        <v>0</v>
      </c>
      <c r="V574" s="43">
        <v>0</v>
      </c>
      <c r="W574" s="43">
        <v>0</v>
      </c>
      <c r="X574" s="45">
        <v>0</v>
      </c>
      <c r="Y574" s="43">
        <v>0</v>
      </c>
      <c r="Z574" s="43">
        <v>0</v>
      </c>
      <c r="AA574" s="43">
        <v>0</v>
      </c>
      <c r="AB574" s="43">
        <v>0</v>
      </c>
      <c r="AC574" s="43">
        <v>0</v>
      </c>
      <c r="AD574" s="43">
        <v>0</v>
      </c>
      <c r="AE574" s="44">
        <f>[3]Parameters!$B$38</f>
        <v>0.05</v>
      </c>
      <c r="AF574" s="44">
        <v>0</v>
      </c>
      <c r="AG574" s="44">
        <v>1</v>
      </c>
      <c r="AH574" s="44">
        <v>1</v>
      </c>
      <c r="AI574" s="46">
        <v>1</v>
      </c>
      <c r="AJ574" s="46" t="s">
        <v>841</v>
      </c>
      <c r="AK574" s="46" t="s">
        <v>907</v>
      </c>
      <c r="AL574" s="46"/>
      <c r="AM574" s="47"/>
      <c r="AN574" s="47"/>
      <c r="AO574" s="47"/>
      <c r="AP574" s="47"/>
      <c r="AQ574" s="47"/>
      <c r="AR574" s="47"/>
      <c r="AS574" s="48"/>
      <c r="AT574" s="48"/>
      <c r="AU574" s="48"/>
      <c r="AV574" s="49"/>
      <c r="AW574" s="49"/>
      <c r="AX574" s="49"/>
      <c r="AY574" s="50" t="s">
        <v>841</v>
      </c>
      <c r="AZ574" s="50"/>
      <c r="BA574" s="50"/>
      <c r="BB574" s="51"/>
      <c r="BC574" s="51"/>
      <c r="BD574" s="51"/>
      <c r="BE574" s="51"/>
      <c r="BF574" s="51"/>
      <c r="BG574" s="51"/>
      <c r="BH574" s="52"/>
      <c r="BI574" s="52"/>
      <c r="BJ574" s="52"/>
      <c r="BK574" s="52"/>
      <c r="BL574" s="53"/>
      <c r="BM574" s="54"/>
      <c r="BN574" s="55"/>
      <c r="BO574" s="44"/>
      <c r="BP574" s="44"/>
      <c r="BQ574" s="44"/>
      <c r="BR574" s="44"/>
      <c r="BS574" s="44"/>
      <c r="BT574" s="44"/>
      <c r="BU574" s="56">
        <f t="shared" si="76"/>
        <v>0</v>
      </c>
      <c r="BV574" s="50"/>
      <c r="BW574" s="50"/>
      <c r="BX574" s="50"/>
      <c r="BY574" s="50"/>
      <c r="BZ574" s="50"/>
      <c r="CA574" s="50"/>
      <c r="CB574" s="57">
        <v>1000</v>
      </c>
      <c r="CC574" s="58">
        <v>1000</v>
      </c>
      <c r="CD574" s="58">
        <v>1000</v>
      </c>
      <c r="CE574" s="58">
        <v>1000</v>
      </c>
      <c r="CF574" s="58">
        <v>1000</v>
      </c>
      <c r="CG574" s="58">
        <v>1000</v>
      </c>
      <c r="CH574" s="58">
        <v>1000</v>
      </c>
      <c r="CI574" s="56"/>
      <c r="CJ574" s="59"/>
      <c r="CK574" s="59"/>
      <c r="CL574" s="59"/>
      <c r="CM574" s="59"/>
      <c r="CN574" s="59"/>
      <c r="CO574" s="59"/>
      <c r="CP574" s="60"/>
      <c r="CQ574" s="61"/>
      <c r="CR574" s="61"/>
      <c r="CS574" s="61"/>
      <c r="CT574" s="61"/>
      <c r="CU574" s="61"/>
      <c r="CV574" s="61"/>
      <c r="CW574" s="62"/>
      <c r="CX574" s="63"/>
      <c r="CY574" s="63"/>
      <c r="CZ574" s="63"/>
      <c r="DA574" s="63"/>
      <c r="DB574" s="63"/>
      <c r="DC574" s="63"/>
      <c r="DD574" s="64"/>
      <c r="DE574" s="65"/>
      <c r="DF574" s="65"/>
      <c r="DG574" s="65"/>
      <c r="DH574" s="65"/>
      <c r="DI574" s="65"/>
      <c r="DJ574" s="65"/>
      <c r="DK574" s="66" t="s">
        <v>1266</v>
      </c>
      <c r="DL574" s="62">
        <v>1000</v>
      </c>
      <c r="DM574" s="67">
        <v>1000</v>
      </c>
      <c r="DN574" s="67">
        <v>1000</v>
      </c>
      <c r="DO574" s="67">
        <v>1000</v>
      </c>
      <c r="DP574" s="67">
        <v>1000</v>
      </c>
      <c r="DQ574" s="67">
        <v>1000</v>
      </c>
      <c r="DR574" s="67">
        <v>1000</v>
      </c>
      <c r="DS574" s="68"/>
    </row>
    <row r="575" spans="1:123" x14ac:dyDescent="0.3">
      <c r="A575" s="114" t="s">
        <v>592</v>
      </c>
      <c r="B575" s="69"/>
      <c r="C575" s="69" t="s">
        <v>975</v>
      </c>
      <c r="D575" s="69" t="s">
        <v>1544</v>
      </c>
      <c r="E575" s="69" t="s">
        <v>1693</v>
      </c>
      <c r="F575" s="206" t="s">
        <v>1694</v>
      </c>
      <c r="G575" s="70" t="s">
        <v>1695</v>
      </c>
      <c r="H575" s="70" t="s">
        <v>838</v>
      </c>
      <c r="I575" s="42">
        <v>0</v>
      </c>
      <c r="J575" s="169">
        <v>0</v>
      </c>
      <c r="K575" s="169">
        <v>0</v>
      </c>
      <c r="L575" s="169">
        <v>0</v>
      </c>
      <c r="M575" s="169">
        <v>0</v>
      </c>
      <c r="N575" s="169">
        <v>0</v>
      </c>
      <c r="O575" s="169">
        <v>0</v>
      </c>
      <c r="P575" s="72">
        <v>0</v>
      </c>
      <c r="Q575" s="42">
        <v>0</v>
      </c>
      <c r="R575" s="169">
        <v>0</v>
      </c>
      <c r="S575" s="169">
        <v>0</v>
      </c>
      <c r="T575" s="169">
        <v>0</v>
      </c>
      <c r="U575" s="169">
        <v>0</v>
      </c>
      <c r="V575" s="169">
        <v>0</v>
      </c>
      <c r="W575" s="169">
        <v>0</v>
      </c>
      <c r="X575" s="42">
        <v>0</v>
      </c>
      <c r="Y575" s="169">
        <v>0</v>
      </c>
      <c r="Z575" s="169">
        <v>0</v>
      </c>
      <c r="AA575" s="169">
        <v>0</v>
      </c>
      <c r="AB575" s="169">
        <v>0</v>
      </c>
      <c r="AC575" s="169">
        <v>0</v>
      </c>
      <c r="AD575" s="169">
        <v>0</v>
      </c>
      <c r="AE575" s="44">
        <f>[3]Parameters!$B$38</f>
        <v>0.05</v>
      </c>
      <c r="AF575" s="72">
        <v>0</v>
      </c>
      <c r="AG575" s="72">
        <v>1</v>
      </c>
      <c r="AH575" s="72">
        <v>1</v>
      </c>
      <c r="AI575" s="73">
        <v>1</v>
      </c>
      <c r="AJ575" s="73" t="s">
        <v>841</v>
      </c>
      <c r="AK575" s="73" t="s">
        <v>907</v>
      </c>
      <c r="AL575" s="73"/>
      <c r="AM575" s="74"/>
      <c r="AN575" s="74"/>
      <c r="AO575" s="74"/>
      <c r="AP575" s="74"/>
      <c r="AQ575" s="74"/>
      <c r="AR575" s="74"/>
      <c r="AS575" s="75"/>
      <c r="AT575" s="75"/>
      <c r="AU575" s="75"/>
      <c r="AV575" s="76"/>
      <c r="AW575" s="76"/>
      <c r="AX575" s="76"/>
      <c r="AY575" s="77" t="s">
        <v>841</v>
      </c>
      <c r="AZ575" s="77"/>
      <c r="BA575" s="77"/>
      <c r="BB575" s="77"/>
      <c r="BC575" s="77"/>
      <c r="BD575" s="77"/>
      <c r="BE575" s="77"/>
      <c r="BF575" s="77"/>
      <c r="BG575" s="77"/>
      <c r="BH575" s="78"/>
      <c r="BI575" s="78"/>
      <c r="BJ575" s="78"/>
      <c r="BK575" s="78"/>
      <c r="BL575" s="79"/>
      <c r="BM575" s="80"/>
      <c r="BN575" s="81"/>
      <c r="BO575" s="72"/>
      <c r="BP575" s="72"/>
      <c r="BQ575" s="72"/>
      <c r="BR575" s="72"/>
      <c r="BS575" s="72"/>
      <c r="BT575" s="72"/>
      <c r="BU575" s="56">
        <f>IF(BL575=1,BN575,0)</f>
        <v>0</v>
      </c>
      <c r="BV575" s="77"/>
      <c r="BW575" s="77"/>
      <c r="BX575" s="77"/>
      <c r="BY575" s="77"/>
      <c r="BZ575" s="77"/>
      <c r="CA575" s="77"/>
      <c r="CB575" s="57">
        <v>400</v>
      </c>
      <c r="CC575" s="57">
        <v>700</v>
      </c>
      <c r="CD575" s="57">
        <v>1000</v>
      </c>
      <c r="CE575" s="57">
        <v>1750</v>
      </c>
      <c r="CF575" s="57">
        <v>2500</v>
      </c>
      <c r="CG575" s="57">
        <v>3250</v>
      </c>
      <c r="CH575" s="57">
        <v>4000</v>
      </c>
      <c r="CI575" s="56"/>
      <c r="CJ575" s="83"/>
      <c r="CK575" s="83"/>
      <c r="CL575" s="83"/>
      <c r="CM575" s="83"/>
      <c r="CN575" s="83"/>
      <c r="CO575" s="83"/>
      <c r="CP575" s="60"/>
      <c r="CQ575" s="84"/>
      <c r="CR575" s="84"/>
      <c r="CS575" s="84"/>
      <c r="CT575" s="84"/>
      <c r="CU575" s="84"/>
      <c r="CV575" s="84"/>
      <c r="CW575" s="62"/>
      <c r="CX575" s="85"/>
      <c r="CY575" s="85"/>
      <c r="CZ575" s="85"/>
      <c r="DA575" s="85"/>
      <c r="DB575" s="85"/>
      <c r="DC575" s="85"/>
      <c r="DD575" s="64"/>
      <c r="DE575" s="86"/>
      <c r="DF575" s="86"/>
      <c r="DG575" s="86"/>
      <c r="DH575" s="86"/>
      <c r="DI575" s="86"/>
      <c r="DJ575" s="86"/>
      <c r="DK575" s="87" t="s">
        <v>1266</v>
      </c>
      <c r="DL575" s="62">
        <v>200</v>
      </c>
      <c r="DM575" s="88">
        <v>200</v>
      </c>
      <c r="DN575" s="88">
        <v>200</v>
      </c>
      <c r="DO575" s="88">
        <v>200</v>
      </c>
      <c r="DP575" s="88">
        <v>200</v>
      </c>
      <c r="DQ575" s="88">
        <v>200</v>
      </c>
      <c r="DR575" s="88">
        <v>200</v>
      </c>
      <c r="DS575" s="68"/>
    </row>
    <row r="576" spans="1:123" x14ac:dyDescent="0.3">
      <c r="A576" s="69" t="s">
        <v>596</v>
      </c>
      <c r="B576" s="69"/>
      <c r="C576" s="69" t="s">
        <v>975</v>
      </c>
      <c r="D576" s="69" t="s">
        <v>1544</v>
      </c>
      <c r="E576" s="69" t="s">
        <v>1693</v>
      </c>
      <c r="F576" s="69" t="s">
        <v>1695</v>
      </c>
      <c r="G576" s="70" t="s">
        <v>1695</v>
      </c>
      <c r="H576" s="70" t="s">
        <v>838</v>
      </c>
      <c r="I576" s="42">
        <v>0</v>
      </c>
      <c r="J576" s="71">
        <v>0</v>
      </c>
      <c r="K576" s="71">
        <v>0</v>
      </c>
      <c r="L576" s="71">
        <v>0</v>
      </c>
      <c r="M576" s="71">
        <v>0</v>
      </c>
      <c r="N576" s="71">
        <v>0</v>
      </c>
      <c r="O576" s="71">
        <v>0</v>
      </c>
      <c r="P576" s="72">
        <v>0</v>
      </c>
      <c r="Q576" s="45">
        <v>0</v>
      </c>
      <c r="R576" s="71">
        <v>0</v>
      </c>
      <c r="S576" s="71">
        <v>0</v>
      </c>
      <c r="T576" s="71">
        <v>0</v>
      </c>
      <c r="U576" s="71">
        <v>0</v>
      </c>
      <c r="V576" s="71">
        <v>0</v>
      </c>
      <c r="W576" s="71">
        <v>0</v>
      </c>
      <c r="X576" s="45">
        <v>0</v>
      </c>
      <c r="Y576" s="71">
        <v>0</v>
      </c>
      <c r="Z576" s="71">
        <v>0</v>
      </c>
      <c r="AA576" s="71">
        <v>0</v>
      </c>
      <c r="AB576" s="71">
        <v>0</v>
      </c>
      <c r="AC576" s="71">
        <v>0</v>
      </c>
      <c r="AD576" s="71">
        <v>0</v>
      </c>
      <c r="AE576" s="44">
        <f>[3]Parameters!$B$38</f>
        <v>0.05</v>
      </c>
      <c r="AF576" s="72">
        <v>0</v>
      </c>
      <c r="AG576" s="72">
        <v>1</v>
      </c>
      <c r="AH576" s="72">
        <v>1</v>
      </c>
      <c r="AI576" s="73">
        <v>1</v>
      </c>
      <c r="AJ576" s="73" t="s">
        <v>841</v>
      </c>
      <c r="AK576" s="73" t="s">
        <v>907</v>
      </c>
      <c r="AL576" s="73"/>
      <c r="AM576" s="74"/>
      <c r="AN576" s="74"/>
      <c r="AO576" s="74"/>
      <c r="AP576" s="74"/>
      <c r="AQ576" s="74"/>
      <c r="AR576" s="74"/>
      <c r="AS576" s="75"/>
      <c r="AT576" s="75"/>
      <c r="AU576" s="75"/>
      <c r="AV576" s="76"/>
      <c r="AW576" s="76"/>
      <c r="AX576" s="76"/>
      <c r="AY576" s="77" t="s">
        <v>841</v>
      </c>
      <c r="AZ576" s="77"/>
      <c r="BA576" s="77"/>
      <c r="BB576" s="77"/>
      <c r="BC576" s="77"/>
      <c r="BD576" s="77"/>
      <c r="BE576" s="77"/>
      <c r="BF576" s="77"/>
      <c r="BG576" s="77"/>
      <c r="BH576" s="78"/>
      <c r="BI576" s="78"/>
      <c r="BJ576" s="78"/>
      <c r="BK576" s="78"/>
      <c r="BL576" s="79"/>
      <c r="BM576" s="80"/>
      <c r="BN576" s="81"/>
      <c r="BO576" s="72"/>
      <c r="BP576" s="72"/>
      <c r="BQ576" s="72"/>
      <c r="BR576" s="72"/>
      <c r="BS576" s="72"/>
      <c r="BT576" s="72"/>
      <c r="BU576" s="56">
        <f t="shared" si="76"/>
        <v>0</v>
      </c>
      <c r="BV576" s="77"/>
      <c r="BW576" s="77"/>
      <c r="BX576" s="77"/>
      <c r="BY576" s="77"/>
      <c r="BZ576" s="77"/>
      <c r="CA576" s="77"/>
      <c r="CB576" s="57">
        <v>20</v>
      </c>
      <c r="CC576" s="82">
        <v>35</v>
      </c>
      <c r="CD576" s="82">
        <v>50</v>
      </c>
      <c r="CE576" s="82">
        <v>87.5</v>
      </c>
      <c r="CF576" s="82">
        <v>125</v>
      </c>
      <c r="CG576" s="82">
        <v>162.5</v>
      </c>
      <c r="CH576" s="82">
        <v>200</v>
      </c>
      <c r="CI576" s="56"/>
      <c r="CJ576" s="83"/>
      <c r="CK576" s="83"/>
      <c r="CL576" s="83"/>
      <c r="CM576" s="83"/>
      <c r="CN576" s="83"/>
      <c r="CO576" s="83"/>
      <c r="CP576" s="60"/>
      <c r="CQ576" s="84"/>
      <c r="CR576" s="84"/>
      <c r="CS576" s="84"/>
      <c r="CT576" s="84"/>
      <c r="CU576" s="84"/>
      <c r="CV576" s="84"/>
      <c r="CW576" s="62"/>
      <c r="CX576" s="85"/>
      <c r="CY576" s="85"/>
      <c r="CZ576" s="85"/>
      <c r="DA576" s="85"/>
      <c r="DB576" s="85"/>
      <c r="DC576" s="85"/>
      <c r="DD576" s="64"/>
      <c r="DE576" s="86"/>
      <c r="DF576" s="86"/>
      <c r="DG576" s="86"/>
      <c r="DH576" s="86"/>
      <c r="DI576" s="86"/>
      <c r="DJ576" s="86"/>
      <c r="DK576" s="87" t="s">
        <v>1266</v>
      </c>
      <c r="DL576" s="62">
        <v>200</v>
      </c>
      <c r="DM576" s="88">
        <v>200</v>
      </c>
      <c r="DN576" s="88">
        <v>200</v>
      </c>
      <c r="DO576" s="88">
        <v>200</v>
      </c>
      <c r="DP576" s="88">
        <v>200</v>
      </c>
      <c r="DQ576" s="88">
        <v>200</v>
      </c>
      <c r="DR576" s="88">
        <v>200</v>
      </c>
      <c r="DS576" s="68"/>
    </row>
    <row r="577" spans="1:123" x14ac:dyDescent="0.3">
      <c r="A577" s="40" t="s">
        <v>597</v>
      </c>
      <c r="B577" s="40"/>
      <c r="C577" s="40" t="s">
        <v>975</v>
      </c>
      <c r="D577" s="40" t="s">
        <v>1544</v>
      </c>
      <c r="E577" s="40" t="s">
        <v>1688</v>
      </c>
      <c r="F577" s="40" t="s">
        <v>1696</v>
      </c>
      <c r="G577" s="41" t="s">
        <v>1696</v>
      </c>
      <c r="H577" s="41" t="s">
        <v>838</v>
      </c>
      <c r="I577" s="42">
        <v>0</v>
      </c>
      <c r="J577" s="43">
        <v>0</v>
      </c>
      <c r="K577" s="43">
        <v>0</v>
      </c>
      <c r="L577" s="43">
        <v>0</v>
      </c>
      <c r="M577" s="43">
        <v>0</v>
      </c>
      <c r="N577" s="43">
        <v>0</v>
      </c>
      <c r="O577" s="43">
        <v>0</v>
      </c>
      <c r="P577" s="44">
        <v>0</v>
      </c>
      <c r="Q577" s="45">
        <v>0</v>
      </c>
      <c r="R577" s="43">
        <v>0</v>
      </c>
      <c r="S577" s="43">
        <v>0</v>
      </c>
      <c r="T577" s="43">
        <v>0</v>
      </c>
      <c r="U577" s="43">
        <v>0</v>
      </c>
      <c r="V577" s="43">
        <v>0</v>
      </c>
      <c r="W577" s="43">
        <v>0</v>
      </c>
      <c r="X577" s="45">
        <v>0</v>
      </c>
      <c r="Y577" s="43">
        <v>0</v>
      </c>
      <c r="Z577" s="43">
        <v>0</v>
      </c>
      <c r="AA577" s="43">
        <v>0</v>
      </c>
      <c r="AB577" s="43">
        <v>0</v>
      </c>
      <c r="AC577" s="43">
        <v>0</v>
      </c>
      <c r="AD577" s="43">
        <v>0</v>
      </c>
      <c r="AE577" s="44">
        <f>[3]Parameters!$B$38</f>
        <v>0.05</v>
      </c>
      <c r="AF577" s="44">
        <v>0</v>
      </c>
      <c r="AG577" s="44">
        <v>1</v>
      </c>
      <c r="AH577" s="44">
        <v>1</v>
      </c>
      <c r="AI577" s="46">
        <v>1</v>
      </c>
      <c r="AJ577" s="46" t="s">
        <v>841</v>
      </c>
      <c r="AK577" s="46" t="s">
        <v>907</v>
      </c>
      <c r="AL577" s="46"/>
      <c r="AM577" s="47"/>
      <c r="AN577" s="47"/>
      <c r="AO577" s="47"/>
      <c r="AP577" s="47"/>
      <c r="AQ577" s="47"/>
      <c r="AR577" s="47"/>
      <c r="AS577" s="48"/>
      <c r="AT577" s="48"/>
      <c r="AU577" s="48"/>
      <c r="AV577" s="49"/>
      <c r="AW577" s="49"/>
      <c r="AX577" s="49"/>
      <c r="AY577" s="50" t="s">
        <v>841</v>
      </c>
      <c r="AZ577" s="50"/>
      <c r="BA577" s="50"/>
      <c r="BB577" s="51"/>
      <c r="BC577" s="51"/>
      <c r="BD577" s="51"/>
      <c r="BE577" s="51"/>
      <c r="BF577" s="51"/>
      <c r="BG577" s="51"/>
      <c r="BH577" s="52"/>
      <c r="BI577" s="52"/>
      <c r="BJ577" s="52"/>
      <c r="BK577" s="52"/>
      <c r="BL577" s="53"/>
      <c r="BM577" s="54"/>
      <c r="BN577" s="55"/>
      <c r="BO577" s="44"/>
      <c r="BP577" s="44"/>
      <c r="BQ577" s="44"/>
      <c r="BR577" s="44"/>
      <c r="BS577" s="44"/>
      <c r="BT577" s="44"/>
      <c r="BU577" s="56">
        <f t="shared" si="76"/>
        <v>0</v>
      </c>
      <c r="BV577" s="50"/>
      <c r="BW577" s="50"/>
      <c r="BX577" s="50"/>
      <c r="BY577" s="50"/>
      <c r="BZ577" s="50"/>
      <c r="CA577" s="50"/>
      <c r="CB577" s="57">
        <v>500</v>
      </c>
      <c r="CC577" s="58">
        <v>500</v>
      </c>
      <c r="CD577" s="58">
        <v>500</v>
      </c>
      <c r="CE577" s="58">
        <v>500</v>
      </c>
      <c r="CF577" s="58">
        <v>500</v>
      </c>
      <c r="CG577" s="58">
        <v>500</v>
      </c>
      <c r="CH577" s="58">
        <v>500</v>
      </c>
      <c r="CI577" s="56"/>
      <c r="CJ577" s="59"/>
      <c r="CK577" s="59"/>
      <c r="CL577" s="59"/>
      <c r="CM577" s="59"/>
      <c r="CN577" s="59"/>
      <c r="CO577" s="59"/>
      <c r="CP577" s="60"/>
      <c r="CQ577" s="61"/>
      <c r="CR577" s="61"/>
      <c r="CS577" s="61"/>
      <c r="CT577" s="61"/>
      <c r="CU577" s="61"/>
      <c r="CV577" s="61"/>
      <c r="CW577" s="62"/>
      <c r="CX577" s="63"/>
      <c r="CY577" s="63"/>
      <c r="CZ577" s="63"/>
      <c r="DA577" s="63"/>
      <c r="DB577" s="63"/>
      <c r="DC577" s="63"/>
      <c r="DD577" s="64"/>
      <c r="DE577" s="65"/>
      <c r="DF577" s="65"/>
      <c r="DG577" s="65"/>
      <c r="DH577" s="65"/>
      <c r="DI577" s="65"/>
      <c r="DJ577" s="65"/>
      <c r="DK577" s="66" t="s">
        <v>1266</v>
      </c>
      <c r="DL577" s="62">
        <v>500</v>
      </c>
      <c r="DM577" s="67">
        <v>500</v>
      </c>
      <c r="DN577" s="67">
        <v>500</v>
      </c>
      <c r="DO577" s="67">
        <v>500</v>
      </c>
      <c r="DP577" s="67">
        <v>500</v>
      </c>
      <c r="DQ577" s="67">
        <v>500</v>
      </c>
      <c r="DR577" s="67">
        <v>500</v>
      </c>
      <c r="DS577" s="68"/>
    </row>
    <row r="578" spans="1:123" x14ac:dyDescent="0.3">
      <c r="A578" s="69" t="s">
        <v>598</v>
      </c>
      <c r="B578" s="69"/>
      <c r="C578" s="69" t="s">
        <v>975</v>
      </c>
      <c r="D578" s="69" t="s">
        <v>976</v>
      </c>
      <c r="E578" s="69" t="s">
        <v>1697</v>
      </c>
      <c r="F578" s="69" t="s">
        <v>1698</v>
      </c>
      <c r="G578" s="70" t="s">
        <v>1699</v>
      </c>
      <c r="H578" s="70" t="s">
        <v>1700</v>
      </c>
      <c r="I578" s="42">
        <v>0</v>
      </c>
      <c r="J578" s="71">
        <v>0</v>
      </c>
      <c r="K578" s="71">
        <v>0</v>
      </c>
      <c r="L578" s="71">
        <v>0</v>
      </c>
      <c r="M578" s="71">
        <v>0</v>
      </c>
      <c r="N578" s="71">
        <v>0</v>
      </c>
      <c r="O578" s="71">
        <v>0</v>
      </c>
      <c r="P578" s="72">
        <v>0</v>
      </c>
      <c r="Q578" s="45">
        <v>0</v>
      </c>
      <c r="R578" s="71">
        <v>0</v>
      </c>
      <c r="S578" s="71">
        <v>0</v>
      </c>
      <c r="T578" s="71">
        <v>0</v>
      </c>
      <c r="U578" s="71">
        <v>0</v>
      </c>
      <c r="V578" s="71">
        <v>0</v>
      </c>
      <c r="W578" s="71">
        <v>0</v>
      </c>
      <c r="X578" s="45">
        <f>X579*1.2</f>
        <v>600</v>
      </c>
      <c r="Y578" s="71">
        <f t="shared" ref="Y578:Y579" si="77">ROUND((X578+Z578)/2,2)</f>
        <v>600</v>
      </c>
      <c r="Z578" s="71">
        <f t="shared" ref="Z578:AD578" si="78">Z579*1.2</f>
        <v>600</v>
      </c>
      <c r="AA578" s="71">
        <f t="shared" ref="AA578:AA579" si="79">ROUND((Z578+AB578)/2,2)</f>
        <v>600</v>
      </c>
      <c r="AB578" s="71">
        <f t="shared" ref="AB578:AB579" si="80">ROUND((Z578+AD578)/2,2)</f>
        <v>600</v>
      </c>
      <c r="AC578" s="71">
        <f t="shared" ref="AC578:AC579" si="81">ROUND((AB578+AD578)/2,2)</f>
        <v>600</v>
      </c>
      <c r="AD578" s="71">
        <f t="shared" si="78"/>
        <v>600</v>
      </c>
      <c r="AE578" s="44">
        <f>[3]Parameters!$B$38</f>
        <v>0.05</v>
      </c>
      <c r="AF578" s="72">
        <v>0</v>
      </c>
      <c r="AG578" s="72">
        <v>1</v>
      </c>
      <c r="AH578" s="72">
        <v>1</v>
      </c>
      <c r="AI578" s="73">
        <v>1</v>
      </c>
      <c r="AJ578" s="73" t="s">
        <v>841</v>
      </c>
      <c r="AK578" s="73" t="s">
        <v>907</v>
      </c>
      <c r="AL578" s="73"/>
      <c r="AM578" s="74"/>
      <c r="AN578" s="74"/>
      <c r="AO578" s="74"/>
      <c r="AP578" s="74"/>
      <c r="AQ578" s="74"/>
      <c r="AR578" s="74"/>
      <c r="AS578" s="75"/>
      <c r="AT578" s="75"/>
      <c r="AU578" s="75"/>
      <c r="AV578" s="76"/>
      <c r="AW578" s="76"/>
      <c r="AX578" s="76"/>
      <c r="AY578" s="77" t="s">
        <v>841</v>
      </c>
      <c r="AZ578" s="77"/>
      <c r="BA578" s="77"/>
      <c r="BB578" s="77"/>
      <c r="BC578" s="77"/>
      <c r="BD578" s="77"/>
      <c r="BE578" s="77"/>
      <c r="BF578" s="77"/>
      <c r="BG578" s="77"/>
      <c r="BH578" s="78"/>
      <c r="BI578" s="78"/>
      <c r="BJ578" s="78"/>
      <c r="BK578" s="78"/>
      <c r="BL578" s="79"/>
      <c r="BM578" s="80"/>
      <c r="BN578" s="81"/>
      <c r="BO578" s="72"/>
      <c r="BP578" s="72"/>
      <c r="BQ578" s="72"/>
      <c r="BR578" s="72"/>
      <c r="BS578" s="72"/>
      <c r="BT578" s="72"/>
      <c r="BU578" s="56">
        <f t="shared" si="76"/>
        <v>0</v>
      </c>
      <c r="BV578" s="77"/>
      <c r="BW578" s="77"/>
      <c r="BX578" s="77"/>
      <c r="BY578" s="77"/>
      <c r="BZ578" s="77"/>
      <c r="CA578" s="77"/>
      <c r="CB578" s="57">
        <v>500</v>
      </c>
      <c r="CC578" s="90">
        <v>500</v>
      </c>
      <c r="CD578" s="90">
        <v>500</v>
      </c>
      <c r="CE578" s="90">
        <v>500</v>
      </c>
      <c r="CF578" s="90">
        <v>500</v>
      </c>
      <c r="CG578" s="90">
        <v>500</v>
      </c>
      <c r="CH578" s="90">
        <v>500</v>
      </c>
      <c r="CI578" s="56"/>
      <c r="CJ578" s="83"/>
      <c r="CK578" s="83"/>
      <c r="CL578" s="83"/>
      <c r="CM578" s="83"/>
      <c r="CN578" s="83"/>
      <c r="CO578" s="83"/>
      <c r="CP578" s="60"/>
      <c r="CQ578" s="84"/>
      <c r="CR578" s="84"/>
      <c r="CS578" s="84"/>
      <c r="CT578" s="84"/>
      <c r="CU578" s="84"/>
      <c r="CV578" s="84"/>
      <c r="CW578" s="62"/>
      <c r="CX578" s="85"/>
      <c r="CY578" s="85"/>
      <c r="CZ578" s="85"/>
      <c r="DA578" s="85"/>
      <c r="DB578" s="85"/>
      <c r="DC578" s="85"/>
      <c r="DD578" s="64"/>
      <c r="DE578" s="86"/>
      <c r="DF578" s="86"/>
      <c r="DG578" s="86"/>
      <c r="DH578" s="86"/>
      <c r="DI578" s="86"/>
      <c r="DJ578" s="86"/>
      <c r="DK578" s="87" t="s">
        <v>1266</v>
      </c>
      <c r="DL578" s="62">
        <v>500</v>
      </c>
      <c r="DM578" s="88">
        <v>500</v>
      </c>
      <c r="DN578" s="88">
        <v>500</v>
      </c>
      <c r="DO578" s="88">
        <v>500</v>
      </c>
      <c r="DP578" s="88">
        <v>500</v>
      </c>
      <c r="DQ578" s="88">
        <v>500</v>
      </c>
      <c r="DR578" s="88">
        <v>500</v>
      </c>
      <c r="DS578" s="68"/>
    </row>
    <row r="579" spans="1:123" x14ac:dyDescent="0.3">
      <c r="A579" s="40" t="s">
        <v>599</v>
      </c>
      <c r="B579" s="40"/>
      <c r="C579" s="40" t="s">
        <v>975</v>
      </c>
      <c r="D579" s="40" t="s">
        <v>976</v>
      </c>
      <c r="E579" s="40" t="s">
        <v>1697</v>
      </c>
      <c r="F579" s="40" t="s">
        <v>1701</v>
      </c>
      <c r="G579" s="41" t="s">
        <v>1702</v>
      </c>
      <c r="H579" s="41" t="s">
        <v>1703</v>
      </c>
      <c r="I579" s="42">
        <v>0</v>
      </c>
      <c r="J579" s="43">
        <v>0</v>
      </c>
      <c r="K579" s="43">
        <v>0</v>
      </c>
      <c r="L579" s="43">
        <v>0</v>
      </c>
      <c r="M579" s="43">
        <v>0</v>
      </c>
      <c r="N579" s="43">
        <v>0</v>
      </c>
      <c r="O579" s="43">
        <v>0</v>
      </c>
      <c r="P579" s="44">
        <v>0</v>
      </c>
      <c r="Q579" s="45">
        <v>0</v>
      </c>
      <c r="R579" s="43">
        <v>0</v>
      </c>
      <c r="S579" s="43">
        <v>0</v>
      </c>
      <c r="T579" s="43">
        <v>0</v>
      </c>
      <c r="U579" s="43">
        <v>0</v>
      </c>
      <c r="V579" s="43">
        <v>0</v>
      </c>
      <c r="W579" s="43">
        <v>0</v>
      </c>
      <c r="X579" s="45">
        <v>500</v>
      </c>
      <c r="Y579" s="43">
        <f t="shared" si="77"/>
        <v>500</v>
      </c>
      <c r="Z579" s="43">
        <v>500</v>
      </c>
      <c r="AA579" s="43">
        <f t="shared" si="79"/>
        <v>500</v>
      </c>
      <c r="AB579" s="43">
        <f t="shared" si="80"/>
        <v>500</v>
      </c>
      <c r="AC579" s="43">
        <f t="shared" si="81"/>
        <v>500</v>
      </c>
      <c r="AD579" s="43">
        <v>500</v>
      </c>
      <c r="AE579" s="44">
        <f>[3]Parameters!$B$38</f>
        <v>0.05</v>
      </c>
      <c r="AF579" s="44">
        <v>0</v>
      </c>
      <c r="AG579" s="44">
        <v>1</v>
      </c>
      <c r="AH579" s="44">
        <v>1</v>
      </c>
      <c r="AI579" s="46">
        <v>1</v>
      </c>
      <c r="AJ579" s="46" t="s">
        <v>841</v>
      </c>
      <c r="AK579" s="46" t="s">
        <v>907</v>
      </c>
      <c r="AL579" s="46"/>
      <c r="AM579" s="47"/>
      <c r="AN579" s="47"/>
      <c r="AO579" s="47"/>
      <c r="AP579" s="47"/>
      <c r="AQ579" s="47"/>
      <c r="AR579" s="47"/>
      <c r="AS579" s="48"/>
      <c r="AT579" s="48"/>
      <c r="AU579" s="48"/>
      <c r="AV579" s="49"/>
      <c r="AW579" s="49"/>
      <c r="AX579" s="49"/>
      <c r="AY579" s="50" t="s">
        <v>841</v>
      </c>
      <c r="AZ579" s="50"/>
      <c r="BA579" s="50"/>
      <c r="BB579" s="51"/>
      <c r="BC579" s="51"/>
      <c r="BD579" s="51"/>
      <c r="BE579" s="51"/>
      <c r="BF579" s="51"/>
      <c r="BG579" s="51"/>
      <c r="BH579" s="52"/>
      <c r="BI579" s="52"/>
      <c r="BJ579" s="52"/>
      <c r="BK579" s="52"/>
      <c r="BL579" s="53"/>
      <c r="BM579" s="54"/>
      <c r="BN579" s="55"/>
      <c r="BO579" s="44"/>
      <c r="BP579" s="44"/>
      <c r="BQ579" s="44"/>
      <c r="BR579" s="44"/>
      <c r="BS579" s="44"/>
      <c r="BT579" s="44"/>
      <c r="BU579" s="56">
        <f t="shared" si="76"/>
        <v>0</v>
      </c>
      <c r="BV579" s="50"/>
      <c r="BW579" s="50"/>
      <c r="BX579" s="50"/>
      <c r="BY579" s="50"/>
      <c r="BZ579" s="50"/>
      <c r="CA579" s="50"/>
      <c r="CB579" s="57">
        <v>500</v>
      </c>
      <c r="CC579" s="90">
        <v>500</v>
      </c>
      <c r="CD579" s="90">
        <v>500</v>
      </c>
      <c r="CE579" s="90">
        <v>500</v>
      </c>
      <c r="CF579" s="90">
        <v>500</v>
      </c>
      <c r="CG579" s="90">
        <v>500</v>
      </c>
      <c r="CH579" s="90">
        <v>500</v>
      </c>
      <c r="CI579" s="56"/>
      <c r="CJ579" s="59"/>
      <c r="CK579" s="59"/>
      <c r="CL579" s="59"/>
      <c r="CM579" s="59"/>
      <c r="CN579" s="59"/>
      <c r="CO579" s="59"/>
      <c r="CP579" s="60"/>
      <c r="CQ579" s="61"/>
      <c r="CR579" s="61"/>
      <c r="CS579" s="61"/>
      <c r="CT579" s="61"/>
      <c r="CU579" s="61"/>
      <c r="CV579" s="61"/>
      <c r="CW579" s="62"/>
      <c r="CX579" s="63"/>
      <c r="CY579" s="63"/>
      <c r="CZ579" s="63"/>
      <c r="DA579" s="63"/>
      <c r="DB579" s="63"/>
      <c r="DC579" s="63"/>
      <c r="DD579" s="64"/>
      <c r="DE579" s="65"/>
      <c r="DF579" s="65"/>
      <c r="DG579" s="65"/>
      <c r="DH579" s="65"/>
      <c r="DI579" s="65"/>
      <c r="DJ579" s="65"/>
      <c r="DK579" s="66" t="s">
        <v>1266</v>
      </c>
      <c r="DL579" s="62">
        <v>500</v>
      </c>
      <c r="DM579" s="67">
        <v>500</v>
      </c>
      <c r="DN579" s="67">
        <v>500</v>
      </c>
      <c r="DO579" s="67">
        <v>500</v>
      </c>
      <c r="DP579" s="67">
        <v>500</v>
      </c>
      <c r="DQ579" s="67">
        <v>500</v>
      </c>
      <c r="DR579" s="67">
        <v>500</v>
      </c>
      <c r="DS579" s="68"/>
    </row>
    <row r="580" spans="1:123" x14ac:dyDescent="0.3">
      <c r="A580" s="69" t="s">
        <v>600</v>
      </c>
      <c r="B580" s="69" t="s">
        <v>832</v>
      </c>
      <c r="C580" s="69" t="s">
        <v>1133</v>
      </c>
      <c r="D580" s="69" t="s">
        <v>834</v>
      </c>
      <c r="E580" s="69" t="s">
        <v>1704</v>
      </c>
      <c r="F580" s="69" t="s">
        <v>1705</v>
      </c>
      <c r="G580" s="70" t="s">
        <v>1705</v>
      </c>
      <c r="H580" s="70" t="s">
        <v>1136</v>
      </c>
      <c r="I580" s="42">
        <v>0</v>
      </c>
      <c r="J580" s="71">
        <v>0</v>
      </c>
      <c r="K580" s="71">
        <v>0</v>
      </c>
      <c r="L580" s="71">
        <v>0</v>
      </c>
      <c r="M580" s="71">
        <v>0</v>
      </c>
      <c r="N580" s="71">
        <v>0</v>
      </c>
      <c r="O580" s="71">
        <v>0</v>
      </c>
      <c r="P580" s="72">
        <v>0</v>
      </c>
      <c r="Q580" s="45">
        <v>0</v>
      </c>
      <c r="R580" s="71">
        <v>0</v>
      </c>
      <c r="S580" s="71">
        <v>0</v>
      </c>
      <c r="T580" s="71">
        <v>0</v>
      </c>
      <c r="U580" s="71">
        <v>0</v>
      </c>
      <c r="V580" s="71">
        <v>0</v>
      </c>
      <c r="W580" s="71">
        <v>0</v>
      </c>
      <c r="X580" s="45">
        <v>0</v>
      </c>
      <c r="Y580" s="71">
        <v>0</v>
      </c>
      <c r="Z580" s="71">
        <v>0</v>
      </c>
      <c r="AA580" s="71">
        <v>0</v>
      </c>
      <c r="AB580" s="71">
        <v>0</v>
      </c>
      <c r="AC580" s="71">
        <v>0</v>
      </c>
      <c r="AD580" s="71">
        <v>0</v>
      </c>
      <c r="AE580" s="44">
        <f>[3]Parameters!$B$38</f>
        <v>0.05</v>
      </c>
      <c r="AF580" s="72">
        <v>0</v>
      </c>
      <c r="AG580" s="72">
        <v>1</v>
      </c>
      <c r="AH580" s="72">
        <v>1</v>
      </c>
      <c r="AI580" s="73">
        <v>1</v>
      </c>
      <c r="AJ580" s="73" t="s">
        <v>841</v>
      </c>
      <c r="AK580" s="73" t="s">
        <v>907</v>
      </c>
      <c r="AL580" s="73"/>
      <c r="AM580" s="74"/>
      <c r="AN580" s="74"/>
      <c r="AO580" s="74"/>
      <c r="AP580" s="74"/>
      <c r="AQ580" s="74"/>
      <c r="AR580" s="74"/>
      <c r="AS580" s="75"/>
      <c r="AT580" s="75"/>
      <c r="AU580" s="75"/>
      <c r="AV580" s="76"/>
      <c r="AW580" s="76"/>
      <c r="AX580" s="76"/>
      <c r="AY580" s="77" t="s">
        <v>841</v>
      </c>
      <c r="AZ580" s="77"/>
      <c r="BA580" s="77"/>
      <c r="BB580" s="77"/>
      <c r="BC580" s="77"/>
      <c r="BD580" s="77"/>
      <c r="BE580" s="77"/>
      <c r="BF580" s="77"/>
      <c r="BG580" s="77"/>
      <c r="BH580" s="78"/>
      <c r="BI580" s="78"/>
      <c r="BJ580" s="78"/>
      <c r="BK580" s="78"/>
      <c r="BL580" s="79"/>
      <c r="BM580" s="80"/>
      <c r="BN580" s="81"/>
      <c r="BO580" s="72"/>
      <c r="BP580" s="72"/>
      <c r="BQ580" s="72"/>
      <c r="BR580" s="72"/>
      <c r="BS580" s="72"/>
      <c r="BT580" s="72"/>
      <c r="BU580" s="56">
        <f t="shared" si="76"/>
        <v>0</v>
      </c>
      <c r="BV580" s="77"/>
      <c r="BW580" s="77"/>
      <c r="BX580" s="77"/>
      <c r="BY580" s="77"/>
      <c r="BZ580" s="77"/>
      <c r="CA580" s="77"/>
      <c r="CB580" s="57">
        <v>15</v>
      </c>
      <c r="CC580" s="82">
        <v>15</v>
      </c>
      <c r="CD580" s="82">
        <v>15</v>
      </c>
      <c r="CE580" s="82">
        <v>15</v>
      </c>
      <c r="CF580" s="82">
        <v>15</v>
      </c>
      <c r="CG580" s="82">
        <v>15</v>
      </c>
      <c r="CH580" s="82">
        <v>15</v>
      </c>
      <c r="CI580" s="56"/>
      <c r="CJ580" s="83"/>
      <c r="CK580" s="83"/>
      <c r="CL580" s="83"/>
      <c r="CM580" s="83"/>
      <c r="CN580" s="83"/>
      <c r="CO580" s="83"/>
      <c r="CP580" s="60"/>
      <c r="CQ580" s="84"/>
      <c r="CR580" s="84"/>
      <c r="CS580" s="84"/>
      <c r="CT580" s="84"/>
      <c r="CU580" s="84"/>
      <c r="CV580" s="84"/>
      <c r="CW580" s="62"/>
      <c r="CX580" s="85"/>
      <c r="CY580" s="85"/>
      <c r="CZ580" s="85"/>
      <c r="DA580" s="85"/>
      <c r="DB580" s="85"/>
      <c r="DC580" s="85"/>
      <c r="DD580" s="64"/>
      <c r="DE580" s="86"/>
      <c r="DF580" s="86"/>
      <c r="DG580" s="86"/>
      <c r="DH580" s="86"/>
      <c r="DI580" s="86"/>
      <c r="DJ580" s="86"/>
      <c r="DK580" s="87" t="s">
        <v>1266</v>
      </c>
      <c r="DL580" s="62"/>
      <c r="DM580" s="88"/>
      <c r="DN580" s="88"/>
      <c r="DO580" s="88"/>
      <c r="DP580" s="88"/>
      <c r="DQ580" s="88"/>
      <c r="DR580" s="88"/>
      <c r="DS580" s="68"/>
    </row>
    <row r="581" spans="1:123" x14ac:dyDescent="0.3">
      <c r="A581" s="40" t="s">
        <v>601</v>
      </c>
      <c r="B581" s="40" t="s">
        <v>832</v>
      </c>
      <c r="C581" s="40" t="s">
        <v>1133</v>
      </c>
      <c r="D581" s="40" t="s">
        <v>834</v>
      </c>
      <c r="E581" s="40" t="s">
        <v>1704</v>
      </c>
      <c r="F581" s="40" t="s">
        <v>1705</v>
      </c>
      <c r="G581" s="41" t="s">
        <v>1706</v>
      </c>
      <c r="H581" s="41" t="s">
        <v>1136</v>
      </c>
      <c r="I581" s="42">
        <v>250</v>
      </c>
      <c r="J581" s="43">
        <v>250</v>
      </c>
      <c r="K581" s="43">
        <v>250</v>
      </c>
      <c r="L581" s="43">
        <v>250</v>
      </c>
      <c r="M581" s="43">
        <v>250</v>
      </c>
      <c r="N581" s="43">
        <v>250</v>
      </c>
      <c r="O581" s="43">
        <v>250</v>
      </c>
      <c r="P581" s="44">
        <v>0</v>
      </c>
      <c r="Q581" s="45">
        <v>0</v>
      </c>
      <c r="R581" s="43">
        <v>0</v>
      </c>
      <c r="S581" s="43">
        <v>0</v>
      </c>
      <c r="T581" s="43">
        <v>0</v>
      </c>
      <c r="U581" s="43">
        <v>0</v>
      </c>
      <c r="V581" s="43">
        <v>0</v>
      </c>
      <c r="W581" s="43">
        <v>0</v>
      </c>
      <c r="X581" s="45">
        <v>0</v>
      </c>
      <c r="Y581" s="43">
        <v>0</v>
      </c>
      <c r="Z581" s="43">
        <v>0</v>
      </c>
      <c r="AA581" s="43">
        <v>0</v>
      </c>
      <c r="AB581" s="43">
        <v>0</v>
      </c>
      <c r="AC581" s="43">
        <v>0</v>
      </c>
      <c r="AD581" s="43">
        <v>0</v>
      </c>
      <c r="AE581" s="44">
        <f>[3]Parameters!$B$38</f>
        <v>0.05</v>
      </c>
      <c r="AF581" s="44">
        <v>0</v>
      </c>
      <c r="AG581" s="44">
        <v>20</v>
      </c>
      <c r="AH581" s="44">
        <v>20</v>
      </c>
      <c r="AI581" s="46">
        <v>1</v>
      </c>
      <c r="AJ581" s="46" t="s">
        <v>841</v>
      </c>
      <c r="AK581" s="46" t="s">
        <v>907</v>
      </c>
      <c r="AL581" s="46"/>
      <c r="AM581" s="47"/>
      <c r="AN581" s="47"/>
      <c r="AO581" s="47"/>
      <c r="AP581" s="47"/>
      <c r="AQ581" s="47"/>
      <c r="AR581" s="47"/>
      <c r="AS581" s="48"/>
      <c r="AT581" s="48"/>
      <c r="AU581" s="48"/>
      <c r="AV581" s="49"/>
      <c r="AW581" s="49"/>
      <c r="AX581" s="49"/>
      <c r="AY581" s="50" t="s">
        <v>841</v>
      </c>
      <c r="AZ581" s="50"/>
      <c r="BA581" s="50"/>
      <c r="BB581" s="51"/>
      <c r="BC581" s="51"/>
      <c r="BD581" s="51"/>
      <c r="BE581" s="51"/>
      <c r="BF581" s="51"/>
      <c r="BG581" s="51"/>
      <c r="BH581" s="52"/>
      <c r="BI581" s="52"/>
      <c r="BJ581" s="52"/>
      <c r="BK581" s="52"/>
      <c r="BL581" s="53"/>
      <c r="BM581" s="54"/>
      <c r="BN581" s="55">
        <v>0</v>
      </c>
      <c r="BO581" s="44"/>
      <c r="BP581" s="44"/>
      <c r="BQ581" s="44"/>
      <c r="BR581" s="44"/>
      <c r="BS581" s="44"/>
      <c r="BT581" s="44"/>
      <c r="BU581" s="56">
        <f t="shared" si="76"/>
        <v>0</v>
      </c>
      <c r="BV581" s="50"/>
      <c r="BW581" s="50"/>
      <c r="BX581" s="50"/>
      <c r="BY581" s="50"/>
      <c r="BZ581" s="50"/>
      <c r="CA581" s="50"/>
      <c r="CB581" s="57">
        <v>0</v>
      </c>
      <c r="CC581" s="90">
        <v>1</v>
      </c>
      <c r="CD581" s="90">
        <v>2</v>
      </c>
      <c r="CE581" s="90">
        <v>3</v>
      </c>
      <c r="CF581" s="90">
        <v>4</v>
      </c>
      <c r="CG581" s="90">
        <v>5</v>
      </c>
      <c r="CH581" s="90">
        <v>5</v>
      </c>
      <c r="CI581" s="56"/>
      <c r="CJ581" s="59"/>
      <c r="CK581" s="59"/>
      <c r="CL581" s="59"/>
      <c r="CM581" s="59"/>
      <c r="CN581" s="59"/>
      <c r="CO581" s="59"/>
      <c r="CP581" s="60"/>
      <c r="CQ581" s="61"/>
      <c r="CR581" s="61"/>
      <c r="CS581" s="61"/>
      <c r="CT581" s="61"/>
      <c r="CU581" s="61"/>
      <c r="CV581" s="61"/>
      <c r="CW581" s="62"/>
      <c r="CX581" s="63"/>
      <c r="CY581" s="63"/>
      <c r="CZ581" s="63"/>
      <c r="DA581" s="63"/>
      <c r="DB581" s="63"/>
      <c r="DC581" s="63"/>
      <c r="DD581" s="64"/>
      <c r="DE581" s="65"/>
      <c r="DF581" s="65"/>
      <c r="DG581" s="65"/>
      <c r="DH581" s="65"/>
      <c r="DI581" s="65"/>
      <c r="DJ581" s="65"/>
      <c r="DK581" s="66" t="s">
        <v>1266</v>
      </c>
      <c r="DL581" s="62"/>
      <c r="DM581" s="67"/>
      <c r="DN581" s="67"/>
      <c r="DO581" s="67"/>
      <c r="DP581" s="67"/>
      <c r="DQ581" s="67"/>
      <c r="DR581" s="67"/>
      <c r="DS581" s="68"/>
    </row>
    <row r="582" spans="1:123" x14ac:dyDescent="0.3">
      <c r="A582" s="69" t="s">
        <v>602</v>
      </c>
      <c r="B582" s="69" t="s">
        <v>832</v>
      </c>
      <c r="C582" s="69" t="s">
        <v>1133</v>
      </c>
      <c r="D582" s="69" t="s">
        <v>874</v>
      </c>
      <c r="E582" s="69" t="s">
        <v>1707</v>
      </c>
      <c r="F582" s="69" t="s">
        <v>1708</v>
      </c>
      <c r="G582" s="70" t="s">
        <v>1708</v>
      </c>
      <c r="H582" s="70" t="s">
        <v>1136</v>
      </c>
      <c r="I582" s="42">
        <v>0</v>
      </c>
      <c r="J582" s="71">
        <v>0</v>
      </c>
      <c r="K582" s="71">
        <v>0</v>
      </c>
      <c r="L582" s="71">
        <v>0</v>
      </c>
      <c r="M582" s="71">
        <v>0</v>
      </c>
      <c r="N582" s="71">
        <v>0</v>
      </c>
      <c r="O582" s="71">
        <v>0</v>
      </c>
      <c r="P582" s="72">
        <v>0</v>
      </c>
      <c r="Q582" s="45">
        <v>0</v>
      </c>
      <c r="R582" s="71">
        <v>0</v>
      </c>
      <c r="S582" s="71">
        <v>0</v>
      </c>
      <c r="T582" s="71">
        <v>0</v>
      </c>
      <c r="U582" s="71">
        <v>0</v>
      </c>
      <c r="V582" s="71">
        <v>0</v>
      </c>
      <c r="W582" s="71">
        <v>0</v>
      </c>
      <c r="X582" s="45">
        <v>0</v>
      </c>
      <c r="Y582" s="71">
        <v>0</v>
      </c>
      <c r="Z582" s="71">
        <v>0</v>
      </c>
      <c r="AA582" s="71">
        <v>0</v>
      </c>
      <c r="AB582" s="71">
        <v>0</v>
      </c>
      <c r="AC582" s="71">
        <v>0</v>
      </c>
      <c r="AD582" s="71">
        <v>0</v>
      </c>
      <c r="AE582" s="44">
        <f>[3]Parameters!$B$38</f>
        <v>0.05</v>
      </c>
      <c r="AF582" s="72">
        <v>0</v>
      </c>
      <c r="AG582" s="72">
        <v>1</v>
      </c>
      <c r="AH582" s="72">
        <v>1</v>
      </c>
      <c r="AI582" s="73">
        <v>1</v>
      </c>
      <c r="AJ582" s="73" t="s">
        <v>841</v>
      </c>
      <c r="AK582" s="73" t="s">
        <v>907</v>
      </c>
      <c r="AL582" s="73"/>
      <c r="AM582" s="74"/>
      <c r="AN582" s="74"/>
      <c r="AO582" s="74"/>
      <c r="AP582" s="74"/>
      <c r="AQ582" s="74"/>
      <c r="AR582" s="74"/>
      <c r="AS582" s="75"/>
      <c r="AT582" s="75"/>
      <c r="AU582" s="75"/>
      <c r="AV582" s="76"/>
      <c r="AW582" s="76"/>
      <c r="AX582" s="76"/>
      <c r="AY582" s="77" t="s">
        <v>841</v>
      </c>
      <c r="AZ582" s="77"/>
      <c r="BA582" s="77"/>
      <c r="BB582" s="77"/>
      <c r="BC582" s="77"/>
      <c r="BD582" s="77"/>
      <c r="BE582" s="77"/>
      <c r="BF582" s="77"/>
      <c r="BG582" s="77"/>
      <c r="BH582" s="78"/>
      <c r="BI582" s="78"/>
      <c r="BJ582" s="78"/>
      <c r="BK582" s="78"/>
      <c r="BL582" s="79"/>
      <c r="BM582" s="80"/>
      <c r="BN582" s="81"/>
      <c r="BO582" s="72"/>
      <c r="BP582" s="72"/>
      <c r="BQ582" s="72"/>
      <c r="BR582" s="72"/>
      <c r="BS582" s="72"/>
      <c r="BT582" s="72"/>
      <c r="BU582" s="56">
        <f t="shared" si="76"/>
        <v>0</v>
      </c>
      <c r="BV582" s="77"/>
      <c r="BW582" s="77"/>
      <c r="BX582" s="77"/>
      <c r="BY582" s="77"/>
      <c r="BZ582" s="77"/>
      <c r="CA582" s="77"/>
      <c r="CB582" s="57">
        <v>20</v>
      </c>
      <c r="CC582" s="82">
        <v>20</v>
      </c>
      <c r="CD582" s="82">
        <v>20</v>
      </c>
      <c r="CE582" s="82">
        <v>20</v>
      </c>
      <c r="CF582" s="82">
        <v>20</v>
      </c>
      <c r="CG582" s="82">
        <v>20</v>
      </c>
      <c r="CH582" s="82">
        <v>20</v>
      </c>
      <c r="CI582" s="56"/>
      <c r="CJ582" s="83"/>
      <c r="CK582" s="83"/>
      <c r="CL582" s="83"/>
      <c r="CM582" s="83"/>
      <c r="CN582" s="83"/>
      <c r="CO582" s="83"/>
      <c r="CP582" s="60"/>
      <c r="CQ582" s="84"/>
      <c r="CR582" s="84"/>
      <c r="CS582" s="84"/>
      <c r="CT582" s="84"/>
      <c r="CU582" s="84"/>
      <c r="CV582" s="84"/>
      <c r="CW582" s="62"/>
      <c r="CX582" s="85"/>
      <c r="CY582" s="85"/>
      <c r="CZ582" s="85"/>
      <c r="DA582" s="85"/>
      <c r="DB582" s="85"/>
      <c r="DC582" s="85"/>
      <c r="DD582" s="64"/>
      <c r="DE582" s="86"/>
      <c r="DF582" s="86"/>
      <c r="DG582" s="86"/>
      <c r="DH582" s="86"/>
      <c r="DI582" s="86"/>
      <c r="DJ582" s="86"/>
      <c r="DK582" s="87" t="s">
        <v>1266</v>
      </c>
      <c r="DL582" s="62"/>
      <c r="DM582" s="88"/>
      <c r="DN582" s="88"/>
      <c r="DO582" s="88"/>
      <c r="DP582" s="88"/>
      <c r="DQ582" s="88"/>
      <c r="DR582" s="88"/>
      <c r="DS582" s="68"/>
    </row>
    <row r="583" spans="1:123" x14ac:dyDescent="0.3">
      <c r="A583" s="40" t="s">
        <v>603</v>
      </c>
      <c r="B583" s="40" t="s">
        <v>832</v>
      </c>
      <c r="C583" s="40" t="s">
        <v>1133</v>
      </c>
      <c r="D583" s="40" t="s">
        <v>874</v>
      </c>
      <c r="E583" s="40" t="s">
        <v>1707</v>
      </c>
      <c r="F583" s="40" t="s">
        <v>1708</v>
      </c>
      <c r="G583" s="41" t="s">
        <v>1709</v>
      </c>
      <c r="H583" s="41" t="s">
        <v>1136</v>
      </c>
      <c r="I583" s="42">
        <v>125</v>
      </c>
      <c r="J583" s="43">
        <v>125</v>
      </c>
      <c r="K583" s="43">
        <v>125</v>
      </c>
      <c r="L583" s="43">
        <v>125</v>
      </c>
      <c r="M583" s="43">
        <v>125</v>
      </c>
      <c r="N583" s="43">
        <v>125</v>
      </c>
      <c r="O583" s="43">
        <v>125</v>
      </c>
      <c r="P583" s="44">
        <v>0</v>
      </c>
      <c r="Q583" s="45">
        <v>0</v>
      </c>
      <c r="R583" s="43">
        <v>0</v>
      </c>
      <c r="S583" s="43">
        <v>0</v>
      </c>
      <c r="T583" s="43">
        <v>0</v>
      </c>
      <c r="U583" s="43">
        <v>0</v>
      </c>
      <c r="V583" s="43">
        <v>0</v>
      </c>
      <c r="W583" s="43">
        <v>0</v>
      </c>
      <c r="X583" s="45">
        <v>0</v>
      </c>
      <c r="Y583" s="43">
        <v>0</v>
      </c>
      <c r="Z583" s="43">
        <v>0</v>
      </c>
      <c r="AA583" s="43">
        <v>0</v>
      </c>
      <c r="AB583" s="43">
        <v>0</v>
      </c>
      <c r="AC583" s="43">
        <v>0</v>
      </c>
      <c r="AD583" s="43">
        <v>0</v>
      </c>
      <c r="AE583" s="44">
        <f>[3]Parameters!$B$38</f>
        <v>0.05</v>
      </c>
      <c r="AF583" s="44">
        <v>0</v>
      </c>
      <c r="AG583" s="44">
        <v>20</v>
      </c>
      <c r="AH583" s="44">
        <v>20</v>
      </c>
      <c r="AI583" s="46">
        <v>1</v>
      </c>
      <c r="AJ583" s="46" t="s">
        <v>841</v>
      </c>
      <c r="AK583" s="46" t="s">
        <v>907</v>
      </c>
      <c r="AL583" s="46"/>
      <c r="AM583" s="47"/>
      <c r="AN583" s="47"/>
      <c r="AO583" s="47"/>
      <c r="AP583" s="47"/>
      <c r="AQ583" s="47"/>
      <c r="AR583" s="47"/>
      <c r="AS583" s="48"/>
      <c r="AT583" s="48"/>
      <c r="AU583" s="48"/>
      <c r="AV583" s="49"/>
      <c r="AW583" s="49"/>
      <c r="AX583" s="49"/>
      <c r="AY583" s="50" t="s">
        <v>841</v>
      </c>
      <c r="AZ583" s="50"/>
      <c r="BA583" s="50"/>
      <c r="BB583" s="51"/>
      <c r="BC583" s="51"/>
      <c r="BD583" s="51"/>
      <c r="BE583" s="51"/>
      <c r="BF583" s="51"/>
      <c r="BG583" s="51"/>
      <c r="BH583" s="52"/>
      <c r="BI583" s="52"/>
      <c r="BJ583" s="52"/>
      <c r="BK583" s="52"/>
      <c r="BL583" s="53"/>
      <c r="BM583" s="54"/>
      <c r="BN583" s="55">
        <v>0</v>
      </c>
      <c r="BO583" s="44"/>
      <c r="BP583" s="44"/>
      <c r="BQ583" s="44"/>
      <c r="BR583" s="44"/>
      <c r="BS583" s="44"/>
      <c r="BT583" s="44"/>
      <c r="BU583" s="56">
        <f t="shared" si="76"/>
        <v>0</v>
      </c>
      <c r="BV583" s="50"/>
      <c r="BW583" s="50"/>
      <c r="BX583" s="50"/>
      <c r="BY583" s="50"/>
      <c r="BZ583" s="50"/>
      <c r="CA583" s="50"/>
      <c r="CB583" s="57"/>
      <c r="CC583" s="90">
        <v>1</v>
      </c>
      <c r="CD583" s="90">
        <v>2</v>
      </c>
      <c r="CE583" s="90">
        <v>3</v>
      </c>
      <c r="CF583" s="90">
        <v>4</v>
      </c>
      <c r="CG583" s="90">
        <v>5</v>
      </c>
      <c r="CH583" s="90">
        <v>6.666666666666667</v>
      </c>
      <c r="CI583" s="56"/>
      <c r="CJ583" s="59"/>
      <c r="CK583" s="59"/>
      <c r="CL583" s="59"/>
      <c r="CM583" s="59"/>
      <c r="CN583" s="59"/>
      <c r="CO583" s="59"/>
      <c r="CP583" s="60"/>
      <c r="CQ583" s="61"/>
      <c r="CR583" s="61"/>
      <c r="CS583" s="61"/>
      <c r="CT583" s="61"/>
      <c r="CU583" s="61"/>
      <c r="CV583" s="61"/>
      <c r="CW583" s="62"/>
      <c r="CX583" s="63"/>
      <c r="CY583" s="63"/>
      <c r="CZ583" s="63"/>
      <c r="DA583" s="63"/>
      <c r="DB583" s="63"/>
      <c r="DC583" s="63"/>
      <c r="DD583" s="64"/>
      <c r="DE583" s="65"/>
      <c r="DF583" s="65"/>
      <c r="DG583" s="65"/>
      <c r="DH583" s="65"/>
      <c r="DI583" s="65"/>
      <c r="DJ583" s="65"/>
      <c r="DK583" s="66" t="s">
        <v>1266</v>
      </c>
      <c r="DL583" s="62"/>
      <c r="DM583" s="67"/>
      <c r="DN583" s="67"/>
      <c r="DO583" s="67"/>
      <c r="DP583" s="67"/>
      <c r="DQ583" s="67"/>
      <c r="DR583" s="67"/>
      <c r="DS583" s="68"/>
    </row>
    <row r="584" spans="1:123" x14ac:dyDescent="0.3">
      <c r="A584" s="69" t="s">
        <v>604</v>
      </c>
      <c r="B584" s="69" t="s">
        <v>888</v>
      </c>
      <c r="C584" s="69" t="s">
        <v>1133</v>
      </c>
      <c r="D584" s="69" t="s">
        <v>889</v>
      </c>
      <c r="E584" s="69" t="s">
        <v>1704</v>
      </c>
      <c r="F584" s="69" t="s">
        <v>1710</v>
      </c>
      <c r="G584" s="70" t="s">
        <v>1710</v>
      </c>
      <c r="H584" s="70" t="s">
        <v>1136</v>
      </c>
      <c r="I584" s="42">
        <v>0</v>
      </c>
      <c r="J584" s="71">
        <v>0</v>
      </c>
      <c r="K584" s="71">
        <v>0</v>
      </c>
      <c r="L584" s="71">
        <v>0</v>
      </c>
      <c r="M584" s="71">
        <v>0</v>
      </c>
      <c r="N584" s="71">
        <v>0</v>
      </c>
      <c r="O584" s="71">
        <v>0</v>
      </c>
      <c r="P584" s="72">
        <v>0</v>
      </c>
      <c r="Q584" s="45">
        <v>0</v>
      </c>
      <c r="R584" s="71">
        <v>0</v>
      </c>
      <c r="S584" s="71">
        <v>0</v>
      </c>
      <c r="T584" s="71">
        <v>0</v>
      </c>
      <c r="U584" s="71">
        <v>0</v>
      </c>
      <c r="V584" s="71">
        <v>0</v>
      </c>
      <c r="W584" s="71">
        <v>0</v>
      </c>
      <c r="X584" s="45">
        <v>0</v>
      </c>
      <c r="Y584" s="71">
        <v>0</v>
      </c>
      <c r="Z584" s="71">
        <v>0</v>
      </c>
      <c r="AA584" s="71">
        <v>0</v>
      </c>
      <c r="AB584" s="71">
        <v>0</v>
      </c>
      <c r="AC584" s="71">
        <v>0</v>
      </c>
      <c r="AD584" s="71">
        <v>0</v>
      </c>
      <c r="AE584" s="44">
        <f>[3]Parameters!$B$38</f>
        <v>0.05</v>
      </c>
      <c r="AF584" s="72">
        <v>0</v>
      </c>
      <c r="AG584" s="72">
        <v>1</v>
      </c>
      <c r="AH584" s="72">
        <v>1</v>
      </c>
      <c r="AI584" s="73">
        <v>1</v>
      </c>
      <c r="AJ584" s="73" t="s">
        <v>841</v>
      </c>
      <c r="AK584" s="73" t="s">
        <v>907</v>
      </c>
      <c r="AL584" s="73"/>
      <c r="AM584" s="74"/>
      <c r="AN584" s="74"/>
      <c r="AO584" s="74"/>
      <c r="AP584" s="74"/>
      <c r="AQ584" s="74"/>
      <c r="AR584" s="74"/>
      <c r="AS584" s="75"/>
      <c r="AT584" s="75"/>
      <c r="AU584" s="75"/>
      <c r="AV584" s="76"/>
      <c r="AW584" s="76"/>
      <c r="AX584" s="76"/>
      <c r="AY584" s="77" t="s">
        <v>841</v>
      </c>
      <c r="AZ584" s="77"/>
      <c r="BA584" s="77"/>
      <c r="BB584" s="77"/>
      <c r="BC584" s="77"/>
      <c r="BD584" s="77"/>
      <c r="BE584" s="77"/>
      <c r="BF584" s="77"/>
      <c r="BG584" s="77"/>
      <c r="BH584" s="78"/>
      <c r="BI584" s="78"/>
      <c r="BJ584" s="78"/>
      <c r="BK584" s="78"/>
      <c r="BL584" s="79"/>
      <c r="BM584" s="80"/>
      <c r="BN584" s="81"/>
      <c r="BO584" s="72"/>
      <c r="BP584" s="72"/>
      <c r="BQ584" s="72"/>
      <c r="BR584" s="72"/>
      <c r="BS584" s="72"/>
      <c r="BT584" s="72"/>
      <c r="BU584" s="56">
        <f t="shared" si="76"/>
        <v>0</v>
      </c>
      <c r="BV584" s="77"/>
      <c r="BW584" s="77"/>
      <c r="BX584" s="77"/>
      <c r="BY584" s="77"/>
      <c r="BZ584" s="77"/>
      <c r="CA584" s="77"/>
      <c r="CB584" s="57">
        <v>15</v>
      </c>
      <c r="CC584" s="82">
        <v>15</v>
      </c>
      <c r="CD584" s="82">
        <v>15</v>
      </c>
      <c r="CE584" s="82">
        <v>15</v>
      </c>
      <c r="CF584" s="82">
        <v>15</v>
      </c>
      <c r="CG584" s="82">
        <v>15</v>
      </c>
      <c r="CH584" s="82">
        <v>15</v>
      </c>
      <c r="CI584" s="56"/>
      <c r="CJ584" s="83"/>
      <c r="CK584" s="83"/>
      <c r="CL584" s="83"/>
      <c r="CM584" s="83"/>
      <c r="CN584" s="83"/>
      <c r="CO584" s="83"/>
      <c r="CP584" s="60"/>
      <c r="CQ584" s="84"/>
      <c r="CR584" s="84"/>
      <c r="CS584" s="84"/>
      <c r="CT584" s="84"/>
      <c r="CU584" s="84"/>
      <c r="CV584" s="84"/>
      <c r="CW584" s="62"/>
      <c r="CX584" s="85"/>
      <c r="CY584" s="85"/>
      <c r="CZ584" s="85"/>
      <c r="DA584" s="85"/>
      <c r="DB584" s="85"/>
      <c r="DC584" s="85"/>
      <c r="DD584" s="64"/>
      <c r="DE584" s="86"/>
      <c r="DF584" s="86"/>
      <c r="DG584" s="86"/>
      <c r="DH584" s="86"/>
      <c r="DI584" s="86"/>
      <c r="DJ584" s="86"/>
      <c r="DK584" s="87" t="s">
        <v>1266</v>
      </c>
      <c r="DL584" s="62"/>
      <c r="DM584" s="88"/>
      <c r="DN584" s="88"/>
      <c r="DO584" s="88"/>
      <c r="DP584" s="88"/>
      <c r="DQ584" s="88"/>
      <c r="DR584" s="88"/>
      <c r="DS584" s="68"/>
    </row>
    <row r="585" spans="1:123" x14ac:dyDescent="0.3">
      <c r="A585" s="40" t="s">
        <v>605</v>
      </c>
      <c r="B585" s="40" t="s">
        <v>888</v>
      </c>
      <c r="C585" s="40" t="s">
        <v>1133</v>
      </c>
      <c r="D585" s="40" t="s">
        <v>889</v>
      </c>
      <c r="E585" s="40" t="s">
        <v>1704</v>
      </c>
      <c r="F585" s="40" t="s">
        <v>1710</v>
      </c>
      <c r="G585" s="41" t="s">
        <v>1706</v>
      </c>
      <c r="H585" s="41" t="s">
        <v>1136</v>
      </c>
      <c r="I585" s="42">
        <v>250</v>
      </c>
      <c r="J585" s="43">
        <v>250</v>
      </c>
      <c r="K585" s="43">
        <v>250</v>
      </c>
      <c r="L585" s="43">
        <v>250</v>
      </c>
      <c r="M585" s="43">
        <v>250</v>
      </c>
      <c r="N585" s="43">
        <v>250</v>
      </c>
      <c r="O585" s="43">
        <v>250</v>
      </c>
      <c r="P585" s="44">
        <v>0</v>
      </c>
      <c r="Q585" s="45">
        <v>0</v>
      </c>
      <c r="R585" s="43">
        <v>0</v>
      </c>
      <c r="S585" s="43">
        <v>0</v>
      </c>
      <c r="T585" s="43">
        <v>0</v>
      </c>
      <c r="U585" s="43">
        <v>0</v>
      </c>
      <c r="V585" s="43">
        <v>0</v>
      </c>
      <c r="W585" s="43">
        <v>0</v>
      </c>
      <c r="X585" s="45">
        <v>0</v>
      </c>
      <c r="Y585" s="43">
        <v>0</v>
      </c>
      <c r="Z585" s="43">
        <v>0</v>
      </c>
      <c r="AA585" s="43">
        <v>0</v>
      </c>
      <c r="AB585" s="43">
        <v>0</v>
      </c>
      <c r="AC585" s="43">
        <v>0</v>
      </c>
      <c r="AD585" s="43">
        <v>0</v>
      </c>
      <c r="AE585" s="44">
        <f>[3]Parameters!$B$38</f>
        <v>0.05</v>
      </c>
      <c r="AF585" s="44">
        <v>0</v>
      </c>
      <c r="AG585" s="44">
        <v>20</v>
      </c>
      <c r="AH585" s="44">
        <v>20</v>
      </c>
      <c r="AI585" s="46">
        <v>1</v>
      </c>
      <c r="AJ585" s="46" t="s">
        <v>841</v>
      </c>
      <c r="AK585" s="46" t="s">
        <v>907</v>
      </c>
      <c r="AL585" s="46"/>
      <c r="AM585" s="47"/>
      <c r="AN585" s="47"/>
      <c r="AO585" s="47"/>
      <c r="AP585" s="47"/>
      <c r="AQ585" s="47"/>
      <c r="AR585" s="47"/>
      <c r="AS585" s="48"/>
      <c r="AT585" s="48"/>
      <c r="AU585" s="48"/>
      <c r="AV585" s="49"/>
      <c r="AW585" s="49"/>
      <c r="AX585" s="49"/>
      <c r="AY585" s="50" t="s">
        <v>841</v>
      </c>
      <c r="AZ585" s="50"/>
      <c r="BA585" s="50"/>
      <c r="BB585" s="51"/>
      <c r="BC585" s="51"/>
      <c r="BD585" s="51"/>
      <c r="BE585" s="51"/>
      <c r="BF585" s="51"/>
      <c r="BG585" s="51"/>
      <c r="BH585" s="52"/>
      <c r="BI585" s="52"/>
      <c r="BJ585" s="52"/>
      <c r="BK585" s="52"/>
      <c r="BL585" s="53"/>
      <c r="BM585" s="54"/>
      <c r="BN585" s="55">
        <v>0</v>
      </c>
      <c r="BO585" s="44"/>
      <c r="BP585" s="44"/>
      <c r="BQ585" s="44"/>
      <c r="BR585" s="44"/>
      <c r="BS585" s="44"/>
      <c r="BT585" s="44"/>
      <c r="BU585" s="56">
        <f t="shared" si="76"/>
        <v>0</v>
      </c>
      <c r="BV585" s="50"/>
      <c r="BW585" s="50"/>
      <c r="BX585" s="50"/>
      <c r="BY585" s="50"/>
      <c r="BZ585" s="50"/>
      <c r="CA585" s="50"/>
      <c r="CB585" s="57"/>
      <c r="CC585" s="90">
        <v>1</v>
      </c>
      <c r="CD585" s="90">
        <v>2</v>
      </c>
      <c r="CE585" s="90">
        <v>3</v>
      </c>
      <c r="CF585" s="90">
        <v>4</v>
      </c>
      <c r="CG585" s="90">
        <v>5</v>
      </c>
      <c r="CH585" s="90">
        <v>5</v>
      </c>
      <c r="CI585" s="56"/>
      <c r="CJ585" s="59"/>
      <c r="CK585" s="59"/>
      <c r="CL585" s="59"/>
      <c r="CM585" s="59"/>
      <c r="CN585" s="59"/>
      <c r="CO585" s="59"/>
      <c r="CP585" s="60"/>
      <c r="CQ585" s="61"/>
      <c r="CR585" s="61"/>
      <c r="CS585" s="61"/>
      <c r="CT585" s="61"/>
      <c r="CU585" s="61"/>
      <c r="CV585" s="61"/>
      <c r="CW585" s="62"/>
      <c r="CX585" s="63"/>
      <c r="CY585" s="63"/>
      <c r="CZ585" s="63"/>
      <c r="DA585" s="63"/>
      <c r="DB585" s="63"/>
      <c r="DC585" s="63"/>
      <c r="DD585" s="64"/>
      <c r="DE585" s="65"/>
      <c r="DF585" s="65"/>
      <c r="DG585" s="65"/>
      <c r="DH585" s="65"/>
      <c r="DI585" s="65"/>
      <c r="DJ585" s="65"/>
      <c r="DK585" s="66" t="s">
        <v>1266</v>
      </c>
      <c r="DL585" s="62"/>
      <c r="DM585" s="67"/>
      <c r="DN585" s="67"/>
      <c r="DO585" s="67"/>
      <c r="DP585" s="67"/>
      <c r="DQ585" s="67"/>
      <c r="DR585" s="67"/>
      <c r="DS585" s="68"/>
    </row>
    <row r="586" spans="1:123" x14ac:dyDescent="0.3">
      <c r="A586" s="69" t="s">
        <v>606</v>
      </c>
      <c r="B586" s="69" t="s">
        <v>888</v>
      </c>
      <c r="C586" s="69" t="s">
        <v>1133</v>
      </c>
      <c r="D586" s="69" t="s">
        <v>889</v>
      </c>
      <c r="E586" s="69" t="s">
        <v>1707</v>
      </c>
      <c r="F586" s="69" t="s">
        <v>1711</v>
      </c>
      <c r="G586" s="70" t="s">
        <v>1711</v>
      </c>
      <c r="H586" s="70" t="s">
        <v>1136</v>
      </c>
      <c r="I586" s="42">
        <v>0</v>
      </c>
      <c r="J586" s="71">
        <v>0</v>
      </c>
      <c r="K586" s="71">
        <v>0</v>
      </c>
      <c r="L586" s="71">
        <v>0</v>
      </c>
      <c r="M586" s="71">
        <v>0</v>
      </c>
      <c r="N586" s="71">
        <v>0</v>
      </c>
      <c r="O586" s="71">
        <v>0</v>
      </c>
      <c r="P586" s="72">
        <v>0</v>
      </c>
      <c r="Q586" s="45">
        <v>0</v>
      </c>
      <c r="R586" s="71">
        <v>0</v>
      </c>
      <c r="S586" s="71">
        <v>0</v>
      </c>
      <c r="T586" s="71">
        <v>0</v>
      </c>
      <c r="U586" s="71">
        <v>0</v>
      </c>
      <c r="V586" s="71">
        <v>0</v>
      </c>
      <c r="W586" s="71">
        <v>0</v>
      </c>
      <c r="X586" s="45">
        <v>0</v>
      </c>
      <c r="Y586" s="71">
        <v>0</v>
      </c>
      <c r="Z586" s="71">
        <v>0</v>
      </c>
      <c r="AA586" s="71">
        <v>0</v>
      </c>
      <c r="AB586" s="71">
        <v>0</v>
      </c>
      <c r="AC586" s="71">
        <v>0</v>
      </c>
      <c r="AD586" s="71">
        <v>0</v>
      </c>
      <c r="AE586" s="44">
        <f>[3]Parameters!$B$38</f>
        <v>0.05</v>
      </c>
      <c r="AF586" s="72">
        <v>0</v>
      </c>
      <c r="AG586" s="72">
        <v>1</v>
      </c>
      <c r="AH586" s="72">
        <v>1</v>
      </c>
      <c r="AI586" s="73">
        <v>1</v>
      </c>
      <c r="AJ586" s="73" t="s">
        <v>841</v>
      </c>
      <c r="AK586" s="73" t="s">
        <v>907</v>
      </c>
      <c r="AL586" s="73"/>
      <c r="AM586" s="74"/>
      <c r="AN586" s="74"/>
      <c r="AO586" s="74"/>
      <c r="AP586" s="74"/>
      <c r="AQ586" s="74"/>
      <c r="AR586" s="74"/>
      <c r="AS586" s="75"/>
      <c r="AT586" s="75"/>
      <c r="AU586" s="75"/>
      <c r="AV586" s="76"/>
      <c r="AW586" s="76"/>
      <c r="AX586" s="76"/>
      <c r="AY586" s="77" t="s">
        <v>841</v>
      </c>
      <c r="AZ586" s="77"/>
      <c r="BA586" s="77"/>
      <c r="BB586" s="77"/>
      <c r="BC586" s="77"/>
      <c r="BD586" s="77"/>
      <c r="BE586" s="77"/>
      <c r="BF586" s="77"/>
      <c r="BG586" s="77"/>
      <c r="BH586" s="78"/>
      <c r="BI586" s="78"/>
      <c r="BJ586" s="78"/>
      <c r="BK586" s="78"/>
      <c r="BL586" s="79"/>
      <c r="BM586" s="80"/>
      <c r="BN586" s="81"/>
      <c r="BO586" s="72"/>
      <c r="BP586" s="72"/>
      <c r="BQ586" s="72"/>
      <c r="BR586" s="72"/>
      <c r="BS586" s="72"/>
      <c r="BT586" s="72"/>
      <c r="BU586" s="56">
        <f t="shared" si="76"/>
        <v>0</v>
      </c>
      <c r="BV586" s="77"/>
      <c r="BW586" s="77"/>
      <c r="BX586" s="77"/>
      <c r="BY586" s="77"/>
      <c r="BZ586" s="77"/>
      <c r="CA586" s="77"/>
      <c r="CB586" s="57">
        <v>20</v>
      </c>
      <c r="CC586" s="82">
        <v>20</v>
      </c>
      <c r="CD586" s="82">
        <v>20</v>
      </c>
      <c r="CE586" s="82">
        <v>20</v>
      </c>
      <c r="CF586" s="82">
        <v>20</v>
      </c>
      <c r="CG586" s="82">
        <v>20</v>
      </c>
      <c r="CH586" s="82">
        <v>20</v>
      </c>
      <c r="CI586" s="56"/>
      <c r="CJ586" s="83"/>
      <c r="CK586" s="83"/>
      <c r="CL586" s="83"/>
      <c r="CM586" s="83"/>
      <c r="CN586" s="83"/>
      <c r="CO586" s="83"/>
      <c r="CP586" s="60"/>
      <c r="CQ586" s="84"/>
      <c r="CR586" s="84"/>
      <c r="CS586" s="84"/>
      <c r="CT586" s="84"/>
      <c r="CU586" s="84"/>
      <c r="CV586" s="84"/>
      <c r="CW586" s="62"/>
      <c r="CX586" s="85"/>
      <c r="CY586" s="85"/>
      <c r="CZ586" s="85"/>
      <c r="DA586" s="85"/>
      <c r="DB586" s="85"/>
      <c r="DC586" s="85"/>
      <c r="DD586" s="64"/>
      <c r="DE586" s="86"/>
      <c r="DF586" s="86"/>
      <c r="DG586" s="86"/>
      <c r="DH586" s="86"/>
      <c r="DI586" s="86"/>
      <c r="DJ586" s="86"/>
      <c r="DK586" s="87" t="s">
        <v>1266</v>
      </c>
      <c r="DL586" s="62"/>
      <c r="DM586" s="88"/>
      <c r="DN586" s="88"/>
      <c r="DO586" s="88"/>
      <c r="DP586" s="88"/>
      <c r="DQ586" s="88"/>
      <c r="DR586" s="88"/>
      <c r="DS586" s="68"/>
    </row>
    <row r="587" spans="1:123" x14ac:dyDescent="0.3">
      <c r="A587" s="40" t="s">
        <v>607</v>
      </c>
      <c r="B587" s="40" t="s">
        <v>888</v>
      </c>
      <c r="C587" s="40" t="s">
        <v>1133</v>
      </c>
      <c r="D587" s="40" t="s">
        <v>889</v>
      </c>
      <c r="E587" s="40" t="s">
        <v>1707</v>
      </c>
      <c r="F587" s="40" t="s">
        <v>1711</v>
      </c>
      <c r="G587" s="41" t="s">
        <v>1712</v>
      </c>
      <c r="H587" s="41" t="s">
        <v>1136</v>
      </c>
      <c r="I587" s="42">
        <v>75</v>
      </c>
      <c r="J587" s="43">
        <v>83.33</v>
      </c>
      <c r="K587" s="43">
        <v>91.67</v>
      </c>
      <c r="L587" s="43">
        <v>100</v>
      </c>
      <c r="M587" s="43">
        <v>108.33</v>
      </c>
      <c r="N587" s="43">
        <v>116.67</v>
      </c>
      <c r="O587" s="43">
        <v>125</v>
      </c>
      <c r="P587" s="44">
        <v>0</v>
      </c>
      <c r="Q587" s="45">
        <v>0</v>
      </c>
      <c r="R587" s="43">
        <v>0</v>
      </c>
      <c r="S587" s="43">
        <v>0</v>
      </c>
      <c r="T587" s="43">
        <v>0</v>
      </c>
      <c r="U587" s="43">
        <v>0</v>
      </c>
      <c r="V587" s="43">
        <v>0</v>
      </c>
      <c r="W587" s="43">
        <v>0</v>
      </c>
      <c r="X587" s="45">
        <v>0</v>
      </c>
      <c r="Y587" s="43">
        <v>0</v>
      </c>
      <c r="Z587" s="43">
        <v>0</v>
      </c>
      <c r="AA587" s="43">
        <v>0</v>
      </c>
      <c r="AB587" s="43">
        <v>0</v>
      </c>
      <c r="AC587" s="43">
        <v>0</v>
      </c>
      <c r="AD587" s="43">
        <v>0</v>
      </c>
      <c r="AE587" s="44">
        <f>[3]Parameters!$B$38</f>
        <v>0.05</v>
      </c>
      <c r="AF587" s="44">
        <v>0</v>
      </c>
      <c r="AG587" s="44">
        <v>20</v>
      </c>
      <c r="AH587" s="44">
        <v>20</v>
      </c>
      <c r="AI587" s="46">
        <v>1</v>
      </c>
      <c r="AJ587" s="46" t="s">
        <v>841</v>
      </c>
      <c r="AK587" s="46" t="s">
        <v>907</v>
      </c>
      <c r="AL587" s="46"/>
      <c r="AM587" s="47"/>
      <c r="AN587" s="47"/>
      <c r="AO587" s="47"/>
      <c r="AP587" s="47"/>
      <c r="AQ587" s="47"/>
      <c r="AR587" s="47"/>
      <c r="AS587" s="48"/>
      <c r="AT587" s="48"/>
      <c r="AU587" s="48"/>
      <c r="AV587" s="49"/>
      <c r="AW587" s="49"/>
      <c r="AX587" s="49"/>
      <c r="AY587" s="50" t="s">
        <v>841</v>
      </c>
      <c r="AZ587" s="50"/>
      <c r="BA587" s="50"/>
      <c r="BB587" s="51"/>
      <c r="BC587" s="51"/>
      <c r="BD587" s="51"/>
      <c r="BE587" s="51"/>
      <c r="BF587" s="51"/>
      <c r="BG587" s="51"/>
      <c r="BH587" s="52"/>
      <c r="BI587" s="52"/>
      <c r="BJ587" s="52"/>
      <c r="BK587" s="52"/>
      <c r="BL587" s="53"/>
      <c r="BM587" s="54"/>
      <c r="BN587" s="55">
        <v>0</v>
      </c>
      <c r="BO587" s="44"/>
      <c r="BP587" s="44"/>
      <c r="BQ587" s="44"/>
      <c r="BR587" s="44"/>
      <c r="BS587" s="44"/>
      <c r="BT587" s="44"/>
      <c r="BU587" s="56">
        <f t="shared" si="76"/>
        <v>0</v>
      </c>
      <c r="BV587" s="50"/>
      <c r="BW587" s="50"/>
      <c r="BX587" s="50"/>
      <c r="BY587" s="50"/>
      <c r="BZ587" s="50"/>
      <c r="CA587" s="50"/>
      <c r="CB587" s="57">
        <v>0.435</v>
      </c>
      <c r="CC587" s="58">
        <v>0.5918589138024728</v>
      </c>
      <c r="CD587" s="58">
        <v>0.6</v>
      </c>
      <c r="CE587" s="58">
        <v>0.56999999999999995</v>
      </c>
      <c r="CF587" s="58">
        <v>0.53</v>
      </c>
      <c r="CG587" s="58">
        <v>0.5</v>
      </c>
      <c r="CH587" s="58">
        <v>0.46</v>
      </c>
      <c r="CI587" s="56"/>
      <c r="CJ587" s="59"/>
      <c r="CK587" s="59"/>
      <c r="CL587" s="59"/>
      <c r="CM587" s="59"/>
      <c r="CN587" s="59"/>
      <c r="CO587" s="59"/>
      <c r="CP587" s="60"/>
      <c r="CQ587" s="61"/>
      <c r="CR587" s="61"/>
      <c r="CS587" s="61"/>
      <c r="CT587" s="61"/>
      <c r="CU587" s="61"/>
      <c r="CV587" s="61"/>
      <c r="CW587" s="62"/>
      <c r="CX587" s="63"/>
      <c r="CY587" s="63"/>
      <c r="CZ587" s="63"/>
      <c r="DA587" s="63"/>
      <c r="DB587" s="63"/>
      <c r="DC587" s="63"/>
      <c r="DD587" s="64"/>
      <c r="DE587" s="65"/>
      <c r="DF587" s="65"/>
      <c r="DG587" s="65"/>
      <c r="DH587" s="65"/>
      <c r="DI587" s="65"/>
      <c r="DJ587" s="65"/>
      <c r="DK587" s="66" t="s">
        <v>1266</v>
      </c>
      <c r="DL587" s="62"/>
      <c r="DM587" s="67"/>
      <c r="DN587" s="67"/>
      <c r="DO587" s="67"/>
      <c r="DP587" s="67"/>
      <c r="DQ587" s="67"/>
      <c r="DR587" s="67"/>
      <c r="DS587" s="68"/>
    </row>
    <row r="588" spans="1:123" x14ac:dyDescent="0.3">
      <c r="A588" s="69" t="s">
        <v>608</v>
      </c>
      <c r="B588" s="69" t="s">
        <v>888</v>
      </c>
      <c r="C588" s="69" t="s">
        <v>1133</v>
      </c>
      <c r="D588" s="69" t="s">
        <v>889</v>
      </c>
      <c r="E588" s="69" t="s">
        <v>1707</v>
      </c>
      <c r="F588" s="69" t="s">
        <v>1711</v>
      </c>
      <c r="G588" s="70" t="s">
        <v>1713</v>
      </c>
      <c r="H588" s="70" t="s">
        <v>1136</v>
      </c>
      <c r="I588" s="42">
        <v>1250</v>
      </c>
      <c r="J588" s="71">
        <v>1270.83</v>
      </c>
      <c r="K588" s="71">
        <v>1291.67</v>
      </c>
      <c r="L588" s="71">
        <v>1312.5</v>
      </c>
      <c r="M588" s="71">
        <v>1333.33</v>
      </c>
      <c r="N588" s="71">
        <v>1354.17</v>
      </c>
      <c r="O588" s="71">
        <v>1375</v>
      </c>
      <c r="P588" s="72">
        <v>0</v>
      </c>
      <c r="Q588" s="45">
        <v>0</v>
      </c>
      <c r="R588" s="71">
        <v>0</v>
      </c>
      <c r="S588" s="71">
        <v>0</v>
      </c>
      <c r="T588" s="71">
        <v>0</v>
      </c>
      <c r="U588" s="71">
        <v>0</v>
      </c>
      <c r="V588" s="71">
        <v>0</v>
      </c>
      <c r="W588" s="71">
        <v>0</v>
      </c>
      <c r="X588" s="45">
        <v>0</v>
      </c>
      <c r="Y588" s="71">
        <v>0</v>
      </c>
      <c r="Z588" s="71">
        <v>0</v>
      </c>
      <c r="AA588" s="71">
        <v>0</v>
      </c>
      <c r="AB588" s="71">
        <v>0</v>
      </c>
      <c r="AC588" s="71">
        <v>0</v>
      </c>
      <c r="AD588" s="71">
        <v>0</v>
      </c>
      <c r="AE588" s="44">
        <f>[3]Parameters!$B$38</f>
        <v>0.05</v>
      </c>
      <c r="AF588" s="72">
        <v>0</v>
      </c>
      <c r="AG588" s="72">
        <v>20</v>
      </c>
      <c r="AH588" s="72">
        <v>20</v>
      </c>
      <c r="AI588" s="73">
        <v>1</v>
      </c>
      <c r="AJ588" s="73" t="s">
        <v>841</v>
      </c>
      <c r="AK588" s="73" t="s">
        <v>907</v>
      </c>
      <c r="AL588" s="73"/>
      <c r="AM588" s="74"/>
      <c r="AN588" s="74"/>
      <c r="AO588" s="74"/>
      <c r="AP588" s="74"/>
      <c r="AQ588" s="74"/>
      <c r="AR588" s="74"/>
      <c r="AS588" s="75"/>
      <c r="AT588" s="75"/>
      <c r="AU588" s="75"/>
      <c r="AV588" s="76"/>
      <c r="AW588" s="76"/>
      <c r="AX588" s="76"/>
      <c r="AY588" s="77" t="s">
        <v>841</v>
      </c>
      <c r="AZ588" s="77"/>
      <c r="BA588" s="77"/>
      <c r="BB588" s="77"/>
      <c r="BC588" s="77"/>
      <c r="BD588" s="77"/>
      <c r="BE588" s="77"/>
      <c r="BF588" s="77"/>
      <c r="BG588" s="77"/>
      <c r="BH588" s="78"/>
      <c r="BI588" s="78"/>
      <c r="BJ588" s="78"/>
      <c r="BK588" s="78"/>
      <c r="BL588" s="79"/>
      <c r="BM588" s="80"/>
      <c r="BN588" s="81">
        <v>0</v>
      </c>
      <c r="BO588" s="72"/>
      <c r="BP588" s="72"/>
      <c r="BQ588" s="72"/>
      <c r="BR588" s="72"/>
      <c r="BS588" s="72"/>
      <c r="BT588" s="72"/>
      <c r="BU588" s="56">
        <f t="shared" si="76"/>
        <v>0</v>
      </c>
      <c r="BV588" s="77"/>
      <c r="BW588" s="77"/>
      <c r="BX588" s="77"/>
      <c r="BY588" s="77"/>
      <c r="BZ588" s="77"/>
      <c r="CA588" s="77"/>
      <c r="CB588" s="57">
        <v>0.34799999999999998</v>
      </c>
      <c r="CC588" s="82">
        <v>0.46201918535185454</v>
      </c>
      <c r="CD588" s="82">
        <v>0.5</v>
      </c>
      <c r="CE588" s="82">
        <v>0.47</v>
      </c>
      <c r="CF588" s="82">
        <v>0.43</v>
      </c>
      <c r="CG588" s="82">
        <v>0.4</v>
      </c>
      <c r="CH588" s="82">
        <v>0.36</v>
      </c>
      <c r="CI588" s="56"/>
      <c r="CJ588" s="83"/>
      <c r="CK588" s="83"/>
      <c r="CL588" s="83"/>
      <c r="CM588" s="83"/>
      <c r="CN588" s="83"/>
      <c r="CO588" s="83"/>
      <c r="CP588" s="60"/>
      <c r="CQ588" s="84"/>
      <c r="CR588" s="84"/>
      <c r="CS588" s="84"/>
      <c r="CT588" s="84"/>
      <c r="CU588" s="84"/>
      <c r="CV588" s="84"/>
      <c r="CW588" s="62"/>
      <c r="CX588" s="85"/>
      <c r="CY588" s="85"/>
      <c r="CZ588" s="85"/>
      <c r="DA588" s="85"/>
      <c r="DB588" s="85"/>
      <c r="DC588" s="85"/>
      <c r="DD588" s="64"/>
      <c r="DE588" s="86"/>
      <c r="DF588" s="86"/>
      <c r="DG588" s="86"/>
      <c r="DH588" s="86"/>
      <c r="DI588" s="86"/>
      <c r="DJ588" s="86"/>
      <c r="DK588" s="87" t="s">
        <v>1266</v>
      </c>
      <c r="DL588" s="62"/>
      <c r="DM588" s="88"/>
      <c r="DN588" s="88"/>
      <c r="DO588" s="88"/>
      <c r="DP588" s="88"/>
      <c r="DQ588" s="88"/>
      <c r="DR588" s="88"/>
      <c r="DS588" s="68"/>
    </row>
    <row r="589" spans="1:123" x14ac:dyDescent="0.3">
      <c r="A589" s="40" t="s">
        <v>609</v>
      </c>
      <c r="B589" s="40" t="s">
        <v>888</v>
      </c>
      <c r="C589" s="40" t="s">
        <v>1133</v>
      </c>
      <c r="D589" s="40" t="s">
        <v>889</v>
      </c>
      <c r="E589" s="40" t="s">
        <v>1707</v>
      </c>
      <c r="F589" s="40" t="s">
        <v>1711</v>
      </c>
      <c r="G589" s="41" t="s">
        <v>1714</v>
      </c>
      <c r="H589" s="41" t="s">
        <v>1136</v>
      </c>
      <c r="I589" s="42">
        <v>4750</v>
      </c>
      <c r="J589" s="43">
        <v>4750</v>
      </c>
      <c r="K589" s="43">
        <v>4750</v>
      </c>
      <c r="L589" s="43">
        <v>4750</v>
      </c>
      <c r="M589" s="43">
        <v>4750</v>
      </c>
      <c r="N589" s="43">
        <v>4750</v>
      </c>
      <c r="O589" s="43">
        <v>4750</v>
      </c>
      <c r="P589" s="44">
        <v>0</v>
      </c>
      <c r="Q589" s="45">
        <v>0</v>
      </c>
      <c r="R589" s="43">
        <v>0</v>
      </c>
      <c r="S589" s="43">
        <v>0</v>
      </c>
      <c r="T589" s="43">
        <v>0</v>
      </c>
      <c r="U589" s="43">
        <v>0</v>
      </c>
      <c r="V589" s="43">
        <v>0</v>
      </c>
      <c r="W589" s="43">
        <v>0</v>
      </c>
      <c r="X589" s="45">
        <v>0</v>
      </c>
      <c r="Y589" s="43">
        <v>0</v>
      </c>
      <c r="Z589" s="43">
        <v>0</v>
      </c>
      <c r="AA589" s="43">
        <v>0</v>
      </c>
      <c r="AB589" s="43">
        <v>0</v>
      </c>
      <c r="AC589" s="43">
        <v>0</v>
      </c>
      <c r="AD589" s="43">
        <v>0</v>
      </c>
      <c r="AE589" s="44">
        <f>[3]Parameters!$B$38</f>
        <v>0.05</v>
      </c>
      <c r="AF589" s="44">
        <v>0</v>
      </c>
      <c r="AG589" s="44">
        <v>20</v>
      </c>
      <c r="AH589" s="44">
        <v>20</v>
      </c>
      <c r="AI589" s="46">
        <v>1</v>
      </c>
      <c r="AJ589" s="46" t="s">
        <v>841</v>
      </c>
      <c r="AK589" s="46" t="s">
        <v>907</v>
      </c>
      <c r="AL589" s="46"/>
      <c r="AM589" s="47"/>
      <c r="AN589" s="47"/>
      <c r="AO589" s="47"/>
      <c r="AP589" s="47"/>
      <c r="AQ589" s="47"/>
      <c r="AR589" s="47"/>
      <c r="AS589" s="48"/>
      <c r="AT589" s="48"/>
      <c r="AU589" s="48"/>
      <c r="AV589" s="49"/>
      <c r="AW589" s="49"/>
      <c r="AX589" s="49"/>
      <c r="AY589" s="50" t="s">
        <v>841</v>
      </c>
      <c r="AZ589" s="50"/>
      <c r="BA589" s="50"/>
      <c r="BB589" s="51"/>
      <c r="BC589" s="51"/>
      <c r="BD589" s="51"/>
      <c r="BE589" s="51"/>
      <c r="BF589" s="51"/>
      <c r="BG589" s="51"/>
      <c r="BH589" s="52"/>
      <c r="BI589" s="52"/>
      <c r="BJ589" s="52"/>
      <c r="BK589" s="52"/>
      <c r="BL589" s="53"/>
      <c r="BM589" s="54"/>
      <c r="BN589" s="55">
        <v>0</v>
      </c>
      <c r="BO589" s="44"/>
      <c r="BP589" s="44"/>
      <c r="BQ589" s="44"/>
      <c r="BR589" s="44"/>
      <c r="BS589" s="44"/>
      <c r="BT589" s="44"/>
      <c r="BU589" s="56">
        <f t="shared" si="76"/>
        <v>0</v>
      </c>
      <c r="BV589" s="50"/>
      <c r="BW589" s="50"/>
      <c r="BX589" s="50"/>
      <c r="BY589" s="50"/>
      <c r="BZ589" s="50"/>
      <c r="CA589" s="50"/>
      <c r="CB589" s="57">
        <v>0</v>
      </c>
      <c r="CC589" s="58">
        <v>5.7339728450618188E-2</v>
      </c>
      <c r="CD589" s="58">
        <v>0.1</v>
      </c>
      <c r="CE589" s="58">
        <v>0.13</v>
      </c>
      <c r="CF589" s="58">
        <v>0.15</v>
      </c>
      <c r="CG589" s="58">
        <v>0.18</v>
      </c>
      <c r="CH589" s="58">
        <v>0.2</v>
      </c>
      <c r="CI589" s="56"/>
      <c r="CJ589" s="59"/>
      <c r="CK589" s="59"/>
      <c r="CL589" s="59"/>
      <c r="CM589" s="59"/>
      <c r="CN589" s="59"/>
      <c r="CO589" s="59"/>
      <c r="CP589" s="60"/>
      <c r="CQ589" s="61"/>
      <c r="CR589" s="61"/>
      <c r="CS589" s="61"/>
      <c r="CT589" s="61"/>
      <c r="CU589" s="61"/>
      <c r="CV589" s="61"/>
      <c r="CW589" s="62"/>
      <c r="CX589" s="63"/>
      <c r="CY589" s="63"/>
      <c r="CZ589" s="63"/>
      <c r="DA589" s="63"/>
      <c r="DB589" s="63"/>
      <c r="DC589" s="63"/>
      <c r="DD589" s="64"/>
      <c r="DE589" s="65"/>
      <c r="DF589" s="65"/>
      <c r="DG589" s="65"/>
      <c r="DH589" s="65"/>
      <c r="DI589" s="65"/>
      <c r="DJ589" s="65"/>
      <c r="DK589" s="66" t="s">
        <v>1266</v>
      </c>
      <c r="DL589" s="62"/>
      <c r="DM589" s="67"/>
      <c r="DN589" s="67"/>
      <c r="DO589" s="67"/>
      <c r="DP589" s="67"/>
      <c r="DQ589" s="67"/>
      <c r="DR589" s="67"/>
      <c r="DS589" s="68"/>
    </row>
    <row r="590" spans="1:123" x14ac:dyDescent="0.3">
      <c r="A590" s="69" t="s">
        <v>610</v>
      </c>
      <c r="B590" s="69" t="s">
        <v>888</v>
      </c>
      <c r="C590" s="69" t="s">
        <v>1133</v>
      </c>
      <c r="D590" s="69" t="s">
        <v>889</v>
      </c>
      <c r="E590" s="69" t="s">
        <v>1707</v>
      </c>
      <c r="F590" s="69" t="s">
        <v>1711</v>
      </c>
      <c r="G590" s="70" t="s">
        <v>1715</v>
      </c>
      <c r="H590" s="70" t="s">
        <v>1136</v>
      </c>
      <c r="I590" s="42">
        <v>25</v>
      </c>
      <c r="J590" s="71">
        <v>52.08</v>
      </c>
      <c r="K590" s="71">
        <v>79.17</v>
      </c>
      <c r="L590" s="71">
        <v>106.25</v>
      </c>
      <c r="M590" s="71">
        <v>133.33000000000001</v>
      </c>
      <c r="N590" s="71">
        <v>160.41999999999999</v>
      </c>
      <c r="O590" s="71">
        <v>187.5</v>
      </c>
      <c r="P590" s="72">
        <v>0</v>
      </c>
      <c r="Q590" s="45">
        <v>0</v>
      </c>
      <c r="R590" s="71">
        <v>0</v>
      </c>
      <c r="S590" s="71">
        <v>0</v>
      </c>
      <c r="T590" s="71">
        <v>0</v>
      </c>
      <c r="U590" s="71">
        <v>0</v>
      </c>
      <c r="V590" s="71">
        <v>0</v>
      </c>
      <c r="W590" s="71">
        <v>0</v>
      </c>
      <c r="X590" s="45">
        <v>0</v>
      </c>
      <c r="Y590" s="71">
        <v>0</v>
      </c>
      <c r="Z590" s="71">
        <v>0</v>
      </c>
      <c r="AA590" s="71">
        <v>0</v>
      </c>
      <c r="AB590" s="71">
        <v>0</v>
      </c>
      <c r="AC590" s="71">
        <v>0</v>
      </c>
      <c r="AD590" s="71">
        <v>0</v>
      </c>
      <c r="AE590" s="44">
        <f>[3]Parameters!$B$38</f>
        <v>0.05</v>
      </c>
      <c r="AF590" s="72">
        <v>0</v>
      </c>
      <c r="AG590" s="72">
        <v>20</v>
      </c>
      <c r="AH590" s="72">
        <v>20</v>
      </c>
      <c r="AI590" s="73">
        <v>1</v>
      </c>
      <c r="AJ590" s="73" t="s">
        <v>841</v>
      </c>
      <c r="AK590" s="73" t="s">
        <v>907</v>
      </c>
      <c r="AL590" s="73"/>
      <c r="AM590" s="74"/>
      <c r="AN590" s="74"/>
      <c r="AO590" s="74"/>
      <c r="AP590" s="74"/>
      <c r="AQ590" s="74"/>
      <c r="AR590" s="74"/>
      <c r="AS590" s="75"/>
      <c r="AT590" s="75"/>
      <c r="AU590" s="75"/>
      <c r="AV590" s="76"/>
      <c r="AW590" s="76"/>
      <c r="AX590" s="76"/>
      <c r="AY590" s="77" t="s">
        <v>841</v>
      </c>
      <c r="AZ590" s="77"/>
      <c r="BA590" s="77"/>
      <c r="BB590" s="77"/>
      <c r="BC590" s="77"/>
      <c r="BD590" s="77"/>
      <c r="BE590" s="77"/>
      <c r="BF590" s="77"/>
      <c r="BG590" s="77"/>
      <c r="BH590" s="78"/>
      <c r="BI590" s="78"/>
      <c r="BJ590" s="78"/>
      <c r="BK590" s="78"/>
      <c r="BL590" s="79"/>
      <c r="BM590" s="80"/>
      <c r="BN590" s="81">
        <v>0</v>
      </c>
      <c r="BO590" s="72"/>
      <c r="BP590" s="72"/>
      <c r="BQ590" s="72"/>
      <c r="BR590" s="72"/>
      <c r="BS590" s="72"/>
      <c r="BT590" s="72"/>
      <c r="BU590" s="56">
        <f t="shared" si="76"/>
        <v>0</v>
      </c>
      <c r="BV590" s="77"/>
      <c r="BW590" s="77"/>
      <c r="BX590" s="77"/>
      <c r="BY590" s="77"/>
      <c r="BZ590" s="77"/>
      <c r="CA590" s="77"/>
      <c r="CB590" s="57">
        <v>0.19500000000000001</v>
      </c>
      <c r="CC590" s="82">
        <v>0.37158485484745568</v>
      </c>
      <c r="CD590" s="82">
        <v>0.4</v>
      </c>
      <c r="CE590" s="82">
        <v>0.4</v>
      </c>
      <c r="CF590" s="82">
        <v>0.4</v>
      </c>
      <c r="CG590" s="82">
        <v>0.4</v>
      </c>
      <c r="CH590" s="82">
        <v>0.4</v>
      </c>
      <c r="CI590" s="56"/>
      <c r="CJ590" s="83"/>
      <c r="CK590" s="83"/>
      <c r="CL590" s="83"/>
      <c r="CM590" s="83"/>
      <c r="CN590" s="83"/>
      <c r="CO590" s="83"/>
      <c r="CP590" s="60"/>
      <c r="CQ590" s="84"/>
      <c r="CR590" s="84"/>
      <c r="CS590" s="84"/>
      <c r="CT590" s="84"/>
      <c r="CU590" s="84"/>
      <c r="CV590" s="84"/>
      <c r="CW590" s="62"/>
      <c r="CX590" s="85"/>
      <c r="CY590" s="85"/>
      <c r="CZ590" s="85"/>
      <c r="DA590" s="85"/>
      <c r="DB590" s="85"/>
      <c r="DC590" s="85"/>
      <c r="DD590" s="64"/>
      <c r="DE590" s="86"/>
      <c r="DF590" s="86"/>
      <c r="DG590" s="86"/>
      <c r="DH590" s="86"/>
      <c r="DI590" s="86"/>
      <c r="DJ590" s="86"/>
      <c r="DK590" s="87" t="s">
        <v>1266</v>
      </c>
      <c r="DL590" s="62"/>
      <c r="DM590" s="88"/>
      <c r="DN590" s="88"/>
      <c r="DO590" s="88"/>
      <c r="DP590" s="88"/>
      <c r="DQ590" s="88"/>
      <c r="DR590" s="88"/>
      <c r="DS590" s="68"/>
    </row>
    <row r="591" spans="1:123" x14ac:dyDescent="0.3">
      <c r="A591" s="40" t="s">
        <v>611</v>
      </c>
      <c r="B591" s="40" t="s">
        <v>888</v>
      </c>
      <c r="C591" s="40" t="s">
        <v>1133</v>
      </c>
      <c r="D591" s="40" t="s">
        <v>889</v>
      </c>
      <c r="E591" s="40" t="s">
        <v>1707</v>
      </c>
      <c r="F591" s="40" t="s">
        <v>1711</v>
      </c>
      <c r="G591" s="41" t="s">
        <v>1716</v>
      </c>
      <c r="H591" s="41" t="s">
        <v>1136</v>
      </c>
      <c r="I591" s="42">
        <v>4750</v>
      </c>
      <c r="J591" s="43">
        <v>4750</v>
      </c>
      <c r="K591" s="43">
        <v>4750</v>
      </c>
      <c r="L591" s="43">
        <v>4750</v>
      </c>
      <c r="M591" s="43">
        <v>4750</v>
      </c>
      <c r="N591" s="43">
        <v>4750</v>
      </c>
      <c r="O591" s="43">
        <v>4750</v>
      </c>
      <c r="P591" s="44">
        <v>0</v>
      </c>
      <c r="Q591" s="45">
        <v>0</v>
      </c>
      <c r="R591" s="43">
        <v>0</v>
      </c>
      <c r="S591" s="43">
        <v>0</v>
      </c>
      <c r="T591" s="43">
        <v>0</v>
      </c>
      <c r="U591" s="43">
        <v>0</v>
      </c>
      <c r="V591" s="43">
        <v>0</v>
      </c>
      <c r="W591" s="43">
        <v>0</v>
      </c>
      <c r="X591" s="45">
        <v>0</v>
      </c>
      <c r="Y591" s="43">
        <v>0</v>
      </c>
      <c r="Z591" s="43">
        <v>0</v>
      </c>
      <c r="AA591" s="43">
        <v>0</v>
      </c>
      <c r="AB591" s="43">
        <v>0</v>
      </c>
      <c r="AC591" s="43">
        <v>0</v>
      </c>
      <c r="AD591" s="43">
        <v>0</v>
      </c>
      <c r="AE591" s="44">
        <f>[3]Parameters!$B$38</f>
        <v>0.05</v>
      </c>
      <c r="AF591" s="44">
        <v>0</v>
      </c>
      <c r="AG591" s="44">
        <v>20</v>
      </c>
      <c r="AH591" s="44">
        <v>20</v>
      </c>
      <c r="AI591" s="46">
        <v>1</v>
      </c>
      <c r="AJ591" s="46" t="s">
        <v>841</v>
      </c>
      <c r="AK591" s="46" t="s">
        <v>907</v>
      </c>
      <c r="AL591" s="46"/>
      <c r="AM591" s="47"/>
      <c r="AN591" s="47"/>
      <c r="AO591" s="47"/>
      <c r="AP591" s="47"/>
      <c r="AQ591" s="47"/>
      <c r="AR591" s="47"/>
      <c r="AS591" s="48"/>
      <c r="AT591" s="48"/>
      <c r="AU591" s="48"/>
      <c r="AV591" s="49"/>
      <c r="AW591" s="49"/>
      <c r="AX591" s="49"/>
      <c r="AY591" s="50" t="s">
        <v>841</v>
      </c>
      <c r="AZ591" s="50"/>
      <c r="BA591" s="50"/>
      <c r="BB591" s="51"/>
      <c r="BC591" s="51"/>
      <c r="BD591" s="51"/>
      <c r="BE591" s="51"/>
      <c r="BF591" s="51"/>
      <c r="BG591" s="51"/>
      <c r="BH591" s="52"/>
      <c r="BI591" s="52"/>
      <c r="BJ591" s="52"/>
      <c r="BK591" s="52"/>
      <c r="BL591" s="53"/>
      <c r="BM591" s="54"/>
      <c r="BN591" s="55">
        <v>0</v>
      </c>
      <c r="BO591" s="44"/>
      <c r="BP591" s="44"/>
      <c r="BQ591" s="44"/>
      <c r="BR591" s="44"/>
      <c r="BS591" s="44"/>
      <c r="BT591" s="44"/>
      <c r="BU591" s="56">
        <f t="shared" si="76"/>
        <v>0</v>
      </c>
      <c r="BV591" s="50"/>
      <c r="BW591" s="50"/>
      <c r="BX591" s="50"/>
      <c r="BY591" s="50"/>
      <c r="BZ591" s="50"/>
      <c r="CA591" s="50"/>
      <c r="CB591" s="57">
        <v>0.39</v>
      </c>
      <c r="CC591" s="58">
        <v>0.4107784019886998</v>
      </c>
      <c r="CD591" s="58">
        <v>0.3</v>
      </c>
      <c r="CE591" s="58">
        <v>0.3</v>
      </c>
      <c r="CF591" s="58">
        <v>0.3</v>
      </c>
      <c r="CG591" s="58">
        <v>0.3</v>
      </c>
      <c r="CH591" s="58">
        <v>0.3</v>
      </c>
      <c r="CI591" s="56"/>
      <c r="CJ591" s="59"/>
      <c r="CK591" s="59"/>
      <c r="CL591" s="59"/>
      <c r="CM591" s="59"/>
      <c r="CN591" s="59"/>
      <c r="CO591" s="59"/>
      <c r="CP591" s="60"/>
      <c r="CQ591" s="61"/>
      <c r="CR591" s="61"/>
      <c r="CS591" s="61"/>
      <c r="CT591" s="61"/>
      <c r="CU591" s="61"/>
      <c r="CV591" s="61"/>
      <c r="CW591" s="62"/>
      <c r="CX591" s="63"/>
      <c r="CY591" s="63"/>
      <c r="CZ591" s="63"/>
      <c r="DA591" s="63"/>
      <c r="DB591" s="63"/>
      <c r="DC591" s="63"/>
      <c r="DD591" s="64"/>
      <c r="DE591" s="65"/>
      <c r="DF591" s="65"/>
      <c r="DG591" s="65"/>
      <c r="DH591" s="65"/>
      <c r="DI591" s="65"/>
      <c r="DJ591" s="65"/>
      <c r="DK591" s="66" t="s">
        <v>1266</v>
      </c>
      <c r="DL591" s="62"/>
      <c r="DM591" s="67"/>
      <c r="DN591" s="67"/>
      <c r="DO591" s="67"/>
      <c r="DP591" s="67"/>
      <c r="DQ591" s="67"/>
      <c r="DR591" s="67"/>
      <c r="DS591" s="68"/>
    </row>
    <row r="592" spans="1:123" x14ac:dyDescent="0.3">
      <c r="A592" s="69" t="s">
        <v>612</v>
      </c>
      <c r="B592" s="69" t="s">
        <v>888</v>
      </c>
      <c r="C592" s="69" t="s">
        <v>1133</v>
      </c>
      <c r="D592" s="69" t="s">
        <v>889</v>
      </c>
      <c r="E592" s="69" t="s">
        <v>1707</v>
      </c>
      <c r="F592" s="69" t="s">
        <v>1711</v>
      </c>
      <c r="G592" s="70" t="s">
        <v>1709</v>
      </c>
      <c r="H592" s="70" t="s">
        <v>1136</v>
      </c>
      <c r="I592" s="42">
        <v>125</v>
      </c>
      <c r="J592" s="71">
        <v>125</v>
      </c>
      <c r="K592" s="71">
        <v>125</v>
      </c>
      <c r="L592" s="71">
        <v>125</v>
      </c>
      <c r="M592" s="71">
        <v>125</v>
      </c>
      <c r="N592" s="71">
        <v>125</v>
      </c>
      <c r="O592" s="71">
        <v>125</v>
      </c>
      <c r="P592" s="72">
        <v>0</v>
      </c>
      <c r="Q592" s="45">
        <v>0</v>
      </c>
      <c r="R592" s="71">
        <v>0</v>
      </c>
      <c r="S592" s="71">
        <v>0</v>
      </c>
      <c r="T592" s="71">
        <v>0</v>
      </c>
      <c r="U592" s="71">
        <v>0</v>
      </c>
      <c r="V592" s="71">
        <v>0</v>
      </c>
      <c r="W592" s="71">
        <v>0</v>
      </c>
      <c r="X592" s="45">
        <v>0</v>
      </c>
      <c r="Y592" s="71">
        <v>0</v>
      </c>
      <c r="Z592" s="71">
        <v>0</v>
      </c>
      <c r="AA592" s="71">
        <v>0</v>
      </c>
      <c r="AB592" s="71">
        <v>0</v>
      </c>
      <c r="AC592" s="71">
        <v>0</v>
      </c>
      <c r="AD592" s="71">
        <v>0</v>
      </c>
      <c r="AE592" s="44">
        <f>[3]Parameters!$B$38</f>
        <v>0.05</v>
      </c>
      <c r="AF592" s="72">
        <v>0</v>
      </c>
      <c r="AG592" s="72">
        <v>20</v>
      </c>
      <c r="AH592" s="72">
        <v>20</v>
      </c>
      <c r="AI592" s="73">
        <v>1</v>
      </c>
      <c r="AJ592" s="73" t="s">
        <v>841</v>
      </c>
      <c r="AK592" s="73" t="s">
        <v>907</v>
      </c>
      <c r="AL592" s="73"/>
      <c r="AM592" s="74"/>
      <c r="AN592" s="74"/>
      <c r="AO592" s="74"/>
      <c r="AP592" s="74"/>
      <c r="AQ592" s="74"/>
      <c r="AR592" s="74"/>
      <c r="AS592" s="75"/>
      <c r="AT592" s="75"/>
      <c r="AU592" s="75"/>
      <c r="AV592" s="76"/>
      <c r="AW592" s="76"/>
      <c r="AX592" s="76"/>
      <c r="AY592" s="77" t="s">
        <v>841</v>
      </c>
      <c r="AZ592" s="77"/>
      <c r="BA592" s="77"/>
      <c r="BB592" s="77"/>
      <c r="BC592" s="77"/>
      <c r="BD592" s="77"/>
      <c r="BE592" s="77"/>
      <c r="BF592" s="77"/>
      <c r="BG592" s="77"/>
      <c r="BH592" s="78"/>
      <c r="BI592" s="78"/>
      <c r="BJ592" s="78"/>
      <c r="BK592" s="78"/>
      <c r="BL592" s="79"/>
      <c r="BM592" s="80"/>
      <c r="BN592" s="81">
        <v>0</v>
      </c>
      <c r="BO592" s="72"/>
      <c r="BP592" s="72"/>
      <c r="BQ592" s="72"/>
      <c r="BR592" s="72"/>
      <c r="BS592" s="72"/>
      <c r="BT592" s="72"/>
      <c r="BU592" s="56">
        <f t="shared" si="76"/>
        <v>0</v>
      </c>
      <c r="BV592" s="77"/>
      <c r="BW592" s="77"/>
      <c r="BX592" s="77"/>
      <c r="BY592" s="77"/>
      <c r="BZ592" s="77"/>
      <c r="CA592" s="77"/>
      <c r="CB592" s="57">
        <v>0.9880000000000001</v>
      </c>
      <c r="CC592" s="82">
        <v>0.85458333333333347</v>
      </c>
      <c r="CD592" s="82">
        <v>0.36</v>
      </c>
      <c r="CE592" s="82">
        <v>0.3</v>
      </c>
      <c r="CF592" s="82">
        <v>0.23</v>
      </c>
      <c r="CG592" s="82">
        <v>0.17</v>
      </c>
      <c r="CH592" s="82">
        <v>0.1</v>
      </c>
      <c r="CI592" s="56"/>
      <c r="CJ592" s="83"/>
      <c r="CK592" s="83"/>
      <c r="CL592" s="83"/>
      <c r="CM592" s="83"/>
      <c r="CN592" s="83"/>
      <c r="CO592" s="83"/>
      <c r="CP592" s="60"/>
      <c r="CQ592" s="84"/>
      <c r="CR592" s="84"/>
      <c r="CS592" s="84"/>
      <c r="CT592" s="84"/>
      <c r="CU592" s="84"/>
      <c r="CV592" s="84"/>
      <c r="CW592" s="62"/>
      <c r="CX592" s="85"/>
      <c r="CY592" s="85"/>
      <c r="CZ592" s="85"/>
      <c r="DA592" s="85"/>
      <c r="DB592" s="85"/>
      <c r="DC592" s="85"/>
      <c r="DD592" s="64"/>
      <c r="DE592" s="86"/>
      <c r="DF592" s="86"/>
      <c r="DG592" s="86"/>
      <c r="DH592" s="86"/>
      <c r="DI592" s="86"/>
      <c r="DJ592" s="86"/>
      <c r="DK592" s="87" t="s">
        <v>1266</v>
      </c>
      <c r="DL592" s="62"/>
      <c r="DM592" s="88"/>
      <c r="DN592" s="88"/>
      <c r="DO592" s="88"/>
      <c r="DP592" s="88"/>
      <c r="DQ592" s="88"/>
      <c r="DR592" s="88"/>
      <c r="DS592" s="68"/>
    </row>
    <row r="593" spans="1:123" x14ac:dyDescent="0.3">
      <c r="A593" s="40" t="s">
        <v>613</v>
      </c>
      <c r="B593" s="40" t="s">
        <v>888</v>
      </c>
      <c r="C593" s="40" t="s">
        <v>1133</v>
      </c>
      <c r="D593" s="40" t="s">
        <v>889</v>
      </c>
      <c r="E593" s="40" t="s">
        <v>1717</v>
      </c>
      <c r="F593" s="40" t="s">
        <v>1718</v>
      </c>
      <c r="G593" s="41" t="s">
        <v>1718</v>
      </c>
      <c r="H593" s="41" t="s">
        <v>1136</v>
      </c>
      <c r="I593" s="42">
        <v>0</v>
      </c>
      <c r="J593" s="43">
        <v>0</v>
      </c>
      <c r="K593" s="43">
        <v>0</v>
      </c>
      <c r="L593" s="43">
        <v>0</v>
      </c>
      <c r="M593" s="43">
        <v>0</v>
      </c>
      <c r="N593" s="43">
        <v>0</v>
      </c>
      <c r="O593" s="43">
        <v>0</v>
      </c>
      <c r="P593" s="44">
        <v>0</v>
      </c>
      <c r="Q593" s="45">
        <v>0</v>
      </c>
      <c r="R593" s="43">
        <v>0</v>
      </c>
      <c r="S593" s="43">
        <v>0</v>
      </c>
      <c r="T593" s="43">
        <v>0</v>
      </c>
      <c r="U593" s="43">
        <v>0</v>
      </c>
      <c r="V593" s="43">
        <v>0</v>
      </c>
      <c r="W593" s="43">
        <v>0</v>
      </c>
      <c r="X593" s="45">
        <v>0</v>
      </c>
      <c r="Y593" s="43">
        <v>0</v>
      </c>
      <c r="Z593" s="43">
        <v>0</v>
      </c>
      <c r="AA593" s="43">
        <v>0</v>
      </c>
      <c r="AB593" s="43">
        <v>0</v>
      </c>
      <c r="AC593" s="43">
        <v>0</v>
      </c>
      <c r="AD593" s="43">
        <v>0</v>
      </c>
      <c r="AE593" s="44">
        <f>[3]Parameters!$B$38</f>
        <v>0.05</v>
      </c>
      <c r="AF593" s="44">
        <v>0</v>
      </c>
      <c r="AG593" s="44">
        <v>1</v>
      </c>
      <c r="AH593" s="44">
        <v>1</v>
      </c>
      <c r="AI593" s="46">
        <v>1</v>
      </c>
      <c r="AJ593" s="46" t="s">
        <v>841</v>
      </c>
      <c r="AK593" s="46" t="s">
        <v>907</v>
      </c>
      <c r="AL593" s="46"/>
      <c r="AM593" s="47"/>
      <c r="AN593" s="47"/>
      <c r="AO593" s="47"/>
      <c r="AP593" s="47"/>
      <c r="AQ593" s="47"/>
      <c r="AR593" s="47"/>
      <c r="AS593" s="48"/>
      <c r="AT593" s="48"/>
      <c r="AU593" s="48"/>
      <c r="AV593" s="49"/>
      <c r="AW593" s="49"/>
      <c r="AX593" s="49"/>
      <c r="AY593" s="50" t="s">
        <v>841</v>
      </c>
      <c r="AZ593" s="50"/>
      <c r="BA593" s="50"/>
      <c r="BB593" s="51"/>
      <c r="BC593" s="51"/>
      <c r="BD593" s="51"/>
      <c r="BE593" s="51"/>
      <c r="BF593" s="51"/>
      <c r="BG593" s="51"/>
      <c r="BH593" s="52"/>
      <c r="BI593" s="52"/>
      <c r="BJ593" s="52"/>
      <c r="BK593" s="52"/>
      <c r="BL593" s="53"/>
      <c r="BM593" s="54"/>
      <c r="BN593" s="55"/>
      <c r="BO593" s="44"/>
      <c r="BP593" s="44"/>
      <c r="BQ593" s="44"/>
      <c r="BR593" s="44"/>
      <c r="BS593" s="44"/>
      <c r="BT593" s="44"/>
      <c r="BU593" s="56">
        <f t="shared" si="76"/>
        <v>0</v>
      </c>
      <c r="BV593" s="50"/>
      <c r="BW593" s="50"/>
      <c r="BX593" s="50"/>
      <c r="BY593" s="50"/>
      <c r="BZ593" s="50"/>
      <c r="CA593" s="50"/>
      <c r="CB593" s="57">
        <v>10</v>
      </c>
      <c r="CC593" s="58">
        <v>10</v>
      </c>
      <c r="CD593" s="58">
        <v>10</v>
      </c>
      <c r="CE593" s="58">
        <v>10</v>
      </c>
      <c r="CF593" s="58">
        <v>10</v>
      </c>
      <c r="CG593" s="58">
        <v>10</v>
      </c>
      <c r="CH593" s="58">
        <v>10</v>
      </c>
      <c r="CI593" s="56"/>
      <c r="CJ593" s="59"/>
      <c r="CK593" s="59"/>
      <c r="CL593" s="59"/>
      <c r="CM593" s="59"/>
      <c r="CN593" s="59"/>
      <c r="CO593" s="59"/>
      <c r="CP593" s="60"/>
      <c r="CQ593" s="61"/>
      <c r="CR593" s="61"/>
      <c r="CS593" s="61"/>
      <c r="CT593" s="61"/>
      <c r="CU593" s="61"/>
      <c r="CV593" s="61"/>
      <c r="CW593" s="62"/>
      <c r="CX593" s="63"/>
      <c r="CY593" s="63"/>
      <c r="CZ593" s="63"/>
      <c r="DA593" s="63"/>
      <c r="DB593" s="63"/>
      <c r="DC593" s="63"/>
      <c r="DD593" s="64"/>
      <c r="DE593" s="65"/>
      <c r="DF593" s="65"/>
      <c r="DG593" s="65"/>
      <c r="DH593" s="65"/>
      <c r="DI593" s="65"/>
      <c r="DJ593" s="65"/>
      <c r="DK593" s="66" t="s">
        <v>1266</v>
      </c>
      <c r="DL593" s="62"/>
      <c r="DM593" s="67"/>
      <c r="DN593" s="67"/>
      <c r="DO593" s="67"/>
      <c r="DP593" s="67"/>
      <c r="DQ593" s="67"/>
      <c r="DR593" s="67"/>
      <c r="DS593" s="68"/>
    </row>
    <row r="594" spans="1:123" x14ac:dyDescent="0.3">
      <c r="A594" s="69" t="s">
        <v>614</v>
      </c>
      <c r="B594" s="69" t="s">
        <v>888</v>
      </c>
      <c r="C594" s="69" t="s">
        <v>1133</v>
      </c>
      <c r="D594" s="69" t="s">
        <v>889</v>
      </c>
      <c r="E594" s="69" t="s">
        <v>1717</v>
      </c>
      <c r="F594" s="69" t="s">
        <v>1718</v>
      </c>
      <c r="G594" s="70" t="s">
        <v>1719</v>
      </c>
      <c r="H594" s="70" t="s">
        <v>1136</v>
      </c>
      <c r="I594" s="42">
        <v>25</v>
      </c>
      <c r="J594" s="71">
        <v>31.25</v>
      </c>
      <c r="K594" s="71">
        <v>37.5</v>
      </c>
      <c r="L594" s="71">
        <v>43.75</v>
      </c>
      <c r="M594" s="71">
        <v>50</v>
      </c>
      <c r="N594" s="71">
        <v>56.25</v>
      </c>
      <c r="O594" s="71">
        <v>62.5</v>
      </c>
      <c r="P594" s="72">
        <v>0</v>
      </c>
      <c r="Q594" s="45">
        <v>0</v>
      </c>
      <c r="R594" s="71">
        <v>0</v>
      </c>
      <c r="S594" s="71">
        <v>0</v>
      </c>
      <c r="T594" s="71">
        <v>0</v>
      </c>
      <c r="U594" s="71">
        <v>0</v>
      </c>
      <c r="V594" s="71">
        <v>0</v>
      </c>
      <c r="W594" s="71">
        <v>0</v>
      </c>
      <c r="X594" s="45">
        <v>0</v>
      </c>
      <c r="Y594" s="71">
        <v>0</v>
      </c>
      <c r="Z594" s="71">
        <v>0</v>
      </c>
      <c r="AA594" s="71">
        <v>0</v>
      </c>
      <c r="AB594" s="71">
        <v>0</v>
      </c>
      <c r="AC594" s="71">
        <v>0</v>
      </c>
      <c r="AD594" s="71">
        <v>0</v>
      </c>
      <c r="AE594" s="44">
        <f>[3]Parameters!$B$38</f>
        <v>0.05</v>
      </c>
      <c r="AF594" s="72">
        <v>0</v>
      </c>
      <c r="AG594" s="72">
        <v>20</v>
      </c>
      <c r="AH594" s="72">
        <v>20</v>
      </c>
      <c r="AI594" s="73">
        <v>1</v>
      </c>
      <c r="AJ594" s="73" t="s">
        <v>841</v>
      </c>
      <c r="AK594" s="73" t="s">
        <v>907</v>
      </c>
      <c r="AL594" s="73"/>
      <c r="AM594" s="74"/>
      <c r="AN594" s="74"/>
      <c r="AO594" s="74"/>
      <c r="AP594" s="74"/>
      <c r="AQ594" s="74"/>
      <c r="AR594" s="74"/>
      <c r="AS594" s="75"/>
      <c r="AT594" s="75"/>
      <c r="AU594" s="75"/>
      <c r="AV594" s="76"/>
      <c r="AW594" s="76"/>
      <c r="AX594" s="76"/>
      <c r="AY594" s="77" t="s">
        <v>841</v>
      </c>
      <c r="AZ594" s="77"/>
      <c r="BA594" s="77"/>
      <c r="BB594" s="77"/>
      <c r="BC594" s="77"/>
      <c r="BD594" s="77"/>
      <c r="BE594" s="77"/>
      <c r="BF594" s="77"/>
      <c r="BG594" s="77"/>
      <c r="BH594" s="78"/>
      <c r="BI594" s="78"/>
      <c r="BJ594" s="78"/>
      <c r="BK594" s="78"/>
      <c r="BL594" s="79"/>
      <c r="BM594" s="80"/>
      <c r="BN594" s="81">
        <v>0</v>
      </c>
      <c r="BO594" s="72"/>
      <c r="BP594" s="72"/>
      <c r="BQ594" s="72"/>
      <c r="BR594" s="72"/>
      <c r="BS594" s="72"/>
      <c r="BT594" s="72"/>
      <c r="BU594" s="56">
        <f t="shared" si="76"/>
        <v>0</v>
      </c>
      <c r="BV594" s="77"/>
      <c r="BW594" s="77"/>
      <c r="BX594" s="77"/>
      <c r="BY594" s="77"/>
      <c r="BZ594" s="77"/>
      <c r="CA594" s="77"/>
      <c r="CB594" s="57">
        <v>6.2000000000000006E-2</v>
      </c>
      <c r="CC594" s="82">
        <v>0.11016666666666668</v>
      </c>
      <c r="CD594" s="82">
        <v>0.1</v>
      </c>
      <c r="CE594" s="82">
        <v>0.1</v>
      </c>
      <c r="CF594" s="82">
        <v>0.09</v>
      </c>
      <c r="CG594" s="82">
        <v>0.09</v>
      </c>
      <c r="CH594" s="82">
        <v>0.08</v>
      </c>
      <c r="CI594" s="56"/>
      <c r="CJ594" s="83"/>
      <c r="CK594" s="83"/>
      <c r="CL594" s="83"/>
      <c r="CM594" s="83"/>
      <c r="CN594" s="83"/>
      <c r="CO594" s="83"/>
      <c r="CP594" s="60"/>
      <c r="CQ594" s="84"/>
      <c r="CR594" s="84"/>
      <c r="CS594" s="84"/>
      <c r="CT594" s="84"/>
      <c r="CU594" s="84"/>
      <c r="CV594" s="84"/>
      <c r="CW594" s="62"/>
      <c r="CX594" s="85"/>
      <c r="CY594" s="85"/>
      <c r="CZ594" s="85"/>
      <c r="DA594" s="85"/>
      <c r="DB594" s="85"/>
      <c r="DC594" s="85"/>
      <c r="DD594" s="64"/>
      <c r="DE594" s="86"/>
      <c r="DF594" s="86"/>
      <c r="DG594" s="86"/>
      <c r="DH594" s="86"/>
      <c r="DI594" s="86"/>
      <c r="DJ594" s="86"/>
      <c r="DK594" s="87" t="s">
        <v>1562</v>
      </c>
      <c r="DL594" s="62"/>
      <c r="DM594" s="88"/>
      <c r="DN594" s="88"/>
      <c r="DO594" s="88"/>
      <c r="DP594" s="88"/>
      <c r="DQ594" s="88"/>
      <c r="DR594" s="88"/>
      <c r="DS594" s="68"/>
    </row>
    <row r="595" spans="1:123" x14ac:dyDescent="0.3">
      <c r="A595" s="40" t="s">
        <v>615</v>
      </c>
      <c r="B595" s="40" t="s">
        <v>888</v>
      </c>
      <c r="C595" s="40" t="s">
        <v>1133</v>
      </c>
      <c r="D595" s="40" t="s">
        <v>889</v>
      </c>
      <c r="E595" s="40" t="s">
        <v>1717</v>
      </c>
      <c r="F595" s="40" t="s">
        <v>1718</v>
      </c>
      <c r="G595" s="41" t="s">
        <v>1720</v>
      </c>
      <c r="H595" s="41" t="s">
        <v>1136</v>
      </c>
      <c r="I595" s="42">
        <v>812.5</v>
      </c>
      <c r="J595" s="43">
        <v>843.75</v>
      </c>
      <c r="K595" s="43">
        <v>875</v>
      </c>
      <c r="L595" s="43">
        <v>906.25</v>
      </c>
      <c r="M595" s="43">
        <v>937.5</v>
      </c>
      <c r="N595" s="43">
        <v>968.75</v>
      </c>
      <c r="O595" s="43">
        <v>1000</v>
      </c>
      <c r="P595" s="44">
        <v>0</v>
      </c>
      <c r="Q595" s="45">
        <v>0</v>
      </c>
      <c r="R595" s="43">
        <v>0</v>
      </c>
      <c r="S595" s="43">
        <v>0</v>
      </c>
      <c r="T595" s="43">
        <v>0</v>
      </c>
      <c r="U595" s="43">
        <v>0</v>
      </c>
      <c r="V595" s="43">
        <v>0</v>
      </c>
      <c r="W595" s="43">
        <v>0</v>
      </c>
      <c r="X595" s="45">
        <v>0</v>
      </c>
      <c r="Y595" s="43">
        <v>0</v>
      </c>
      <c r="Z595" s="43">
        <v>0</v>
      </c>
      <c r="AA595" s="43">
        <v>0</v>
      </c>
      <c r="AB595" s="43">
        <v>0</v>
      </c>
      <c r="AC595" s="43">
        <v>0</v>
      </c>
      <c r="AD595" s="43">
        <v>0</v>
      </c>
      <c r="AE595" s="44">
        <f>[3]Parameters!$B$38</f>
        <v>0.05</v>
      </c>
      <c r="AF595" s="44">
        <v>0</v>
      </c>
      <c r="AG595" s="44">
        <v>20</v>
      </c>
      <c r="AH595" s="44">
        <v>20</v>
      </c>
      <c r="AI595" s="46">
        <v>1</v>
      </c>
      <c r="AJ595" s="46" t="s">
        <v>841</v>
      </c>
      <c r="AK595" s="46" t="s">
        <v>907</v>
      </c>
      <c r="AL595" s="46"/>
      <c r="AM595" s="47"/>
      <c r="AN595" s="47"/>
      <c r="AO595" s="47"/>
      <c r="AP595" s="47"/>
      <c r="AQ595" s="47"/>
      <c r="AR595" s="47"/>
      <c r="AS595" s="48"/>
      <c r="AT595" s="48"/>
      <c r="AU595" s="48"/>
      <c r="AV595" s="49"/>
      <c r="AW595" s="49"/>
      <c r="AX595" s="49"/>
      <c r="AY595" s="50" t="s">
        <v>841</v>
      </c>
      <c r="AZ595" s="50"/>
      <c r="BA595" s="50"/>
      <c r="BB595" s="51"/>
      <c r="BC595" s="51"/>
      <c r="BD595" s="51"/>
      <c r="BE595" s="51"/>
      <c r="BF595" s="51"/>
      <c r="BG595" s="51"/>
      <c r="BH595" s="52"/>
      <c r="BI595" s="52"/>
      <c r="BJ595" s="52"/>
      <c r="BK595" s="52"/>
      <c r="BL595" s="53"/>
      <c r="BM595" s="54"/>
      <c r="BN595" s="55">
        <v>0</v>
      </c>
      <c r="BO595" s="44"/>
      <c r="BP595" s="44"/>
      <c r="BQ595" s="44"/>
      <c r="BR595" s="44"/>
      <c r="BS595" s="44"/>
      <c r="BT595" s="44"/>
      <c r="BU595" s="56">
        <f t="shared" si="76"/>
        <v>0</v>
      </c>
      <c r="BV595" s="50"/>
      <c r="BW595" s="50"/>
      <c r="BX595" s="50"/>
      <c r="BY595" s="50"/>
      <c r="BZ595" s="50"/>
      <c r="CA595" s="50"/>
      <c r="CB595" s="57">
        <v>0.15500000000000003</v>
      </c>
      <c r="CC595" s="58">
        <v>0.2506666666666667</v>
      </c>
      <c r="CD595" s="58">
        <v>0.2</v>
      </c>
      <c r="CE595" s="58">
        <v>0.2</v>
      </c>
      <c r="CF595" s="58">
        <v>0.19</v>
      </c>
      <c r="CG595" s="58">
        <v>0.18</v>
      </c>
      <c r="CH595" s="58">
        <v>0.17</v>
      </c>
      <c r="CI595" s="56"/>
      <c r="CJ595" s="59"/>
      <c r="CK595" s="59"/>
      <c r="CL595" s="59"/>
      <c r="CM595" s="59"/>
      <c r="CN595" s="59"/>
      <c r="CO595" s="59"/>
      <c r="CP595" s="60"/>
      <c r="CQ595" s="61"/>
      <c r="CR595" s="61"/>
      <c r="CS595" s="61"/>
      <c r="CT595" s="61"/>
      <c r="CU595" s="61"/>
      <c r="CV595" s="61"/>
      <c r="CW595" s="62"/>
      <c r="CX595" s="63"/>
      <c r="CY595" s="63"/>
      <c r="CZ595" s="63"/>
      <c r="DA595" s="63"/>
      <c r="DB595" s="63"/>
      <c r="DC595" s="63"/>
      <c r="DD595" s="64"/>
      <c r="DE595" s="65"/>
      <c r="DF595" s="65"/>
      <c r="DG595" s="65"/>
      <c r="DH595" s="65"/>
      <c r="DI595" s="65"/>
      <c r="DJ595" s="65"/>
      <c r="DK595" s="66" t="s">
        <v>1266</v>
      </c>
      <c r="DL595" s="62"/>
      <c r="DM595" s="67"/>
      <c r="DN595" s="67"/>
      <c r="DO595" s="67"/>
      <c r="DP595" s="67"/>
      <c r="DQ595" s="67"/>
      <c r="DR595" s="67"/>
      <c r="DS595" s="68"/>
    </row>
    <row r="596" spans="1:123" x14ac:dyDescent="0.3">
      <c r="A596" s="69" t="s">
        <v>616</v>
      </c>
      <c r="B596" s="69" t="s">
        <v>888</v>
      </c>
      <c r="C596" s="69" t="s">
        <v>1133</v>
      </c>
      <c r="D596" s="69" t="s">
        <v>889</v>
      </c>
      <c r="E596" s="69" t="s">
        <v>1717</v>
      </c>
      <c r="F596" s="69" t="s">
        <v>1718</v>
      </c>
      <c r="G596" s="70" t="s">
        <v>1721</v>
      </c>
      <c r="H596" s="70" t="s">
        <v>1136</v>
      </c>
      <c r="I596" s="42">
        <v>4750</v>
      </c>
      <c r="J596" s="71">
        <v>4750</v>
      </c>
      <c r="K596" s="71">
        <v>4750</v>
      </c>
      <c r="L596" s="71">
        <v>4750</v>
      </c>
      <c r="M596" s="71">
        <v>4750</v>
      </c>
      <c r="N596" s="71">
        <v>4750</v>
      </c>
      <c r="O596" s="71">
        <v>4750</v>
      </c>
      <c r="P596" s="72">
        <v>0</v>
      </c>
      <c r="Q596" s="45">
        <v>0</v>
      </c>
      <c r="R596" s="71">
        <v>0</v>
      </c>
      <c r="S596" s="71">
        <v>0</v>
      </c>
      <c r="T596" s="71">
        <v>0</v>
      </c>
      <c r="U596" s="71">
        <v>0</v>
      </c>
      <c r="V596" s="71">
        <v>0</v>
      </c>
      <c r="W596" s="71">
        <v>0</v>
      </c>
      <c r="X596" s="45">
        <v>0</v>
      </c>
      <c r="Y596" s="71">
        <v>0</v>
      </c>
      <c r="Z596" s="71">
        <v>0</v>
      </c>
      <c r="AA596" s="71">
        <v>0</v>
      </c>
      <c r="AB596" s="71">
        <v>0</v>
      </c>
      <c r="AC596" s="71">
        <v>0</v>
      </c>
      <c r="AD596" s="71">
        <v>0</v>
      </c>
      <c r="AE596" s="44">
        <f>[3]Parameters!$B$38</f>
        <v>0.05</v>
      </c>
      <c r="AF596" s="72">
        <v>0</v>
      </c>
      <c r="AG596" s="72">
        <v>20</v>
      </c>
      <c r="AH596" s="72">
        <v>20</v>
      </c>
      <c r="AI596" s="73">
        <v>1</v>
      </c>
      <c r="AJ596" s="73" t="s">
        <v>841</v>
      </c>
      <c r="AK596" s="73" t="s">
        <v>907</v>
      </c>
      <c r="AL596" s="73"/>
      <c r="AM596" s="74"/>
      <c r="AN596" s="74"/>
      <c r="AO596" s="74"/>
      <c r="AP596" s="74"/>
      <c r="AQ596" s="74"/>
      <c r="AR596" s="74"/>
      <c r="AS596" s="75"/>
      <c r="AT596" s="75"/>
      <c r="AU596" s="75"/>
      <c r="AV596" s="76"/>
      <c r="AW596" s="76"/>
      <c r="AX596" s="76"/>
      <c r="AY596" s="77" t="s">
        <v>841</v>
      </c>
      <c r="AZ596" s="77"/>
      <c r="BA596" s="77"/>
      <c r="BB596" s="77"/>
      <c r="BC596" s="77"/>
      <c r="BD596" s="77"/>
      <c r="BE596" s="77"/>
      <c r="BF596" s="77"/>
      <c r="BG596" s="77"/>
      <c r="BH596" s="78"/>
      <c r="BI596" s="78"/>
      <c r="BJ596" s="78"/>
      <c r="BK596" s="78"/>
      <c r="BL596" s="79"/>
      <c r="BM596" s="80"/>
      <c r="BN596" s="81">
        <v>0</v>
      </c>
      <c r="BO596" s="72"/>
      <c r="BP596" s="72"/>
      <c r="BQ596" s="72"/>
      <c r="BR596" s="72"/>
      <c r="BS596" s="72"/>
      <c r="BT596" s="72"/>
      <c r="BU596" s="56">
        <f t="shared" si="76"/>
        <v>0</v>
      </c>
      <c r="BV596" s="77"/>
      <c r="BW596" s="77"/>
      <c r="BX596" s="77"/>
      <c r="BY596" s="77"/>
      <c r="BZ596" s="77"/>
      <c r="CA596" s="77"/>
      <c r="CB596" s="57">
        <v>0</v>
      </c>
      <c r="CC596" s="82">
        <v>3.1500000000000007E-2</v>
      </c>
      <c r="CD596" s="82">
        <v>0.06</v>
      </c>
      <c r="CE596" s="82">
        <v>0.06</v>
      </c>
      <c r="CF596" s="82">
        <v>0.05</v>
      </c>
      <c r="CG596" s="82">
        <v>0.05</v>
      </c>
      <c r="CH596" s="82">
        <v>0.04</v>
      </c>
      <c r="CI596" s="56"/>
      <c r="CJ596" s="83"/>
      <c r="CK596" s="83"/>
      <c r="CL596" s="83"/>
      <c r="CM596" s="83"/>
      <c r="CN596" s="83"/>
      <c r="CO596" s="83"/>
      <c r="CP596" s="60"/>
      <c r="CQ596" s="84"/>
      <c r="CR596" s="84"/>
      <c r="CS596" s="84"/>
      <c r="CT596" s="84"/>
      <c r="CU596" s="84"/>
      <c r="CV596" s="84"/>
      <c r="CW596" s="62"/>
      <c r="CX596" s="85"/>
      <c r="CY596" s="85"/>
      <c r="CZ596" s="85"/>
      <c r="DA596" s="85"/>
      <c r="DB596" s="85"/>
      <c r="DC596" s="85"/>
      <c r="DD596" s="64"/>
      <c r="DE596" s="86"/>
      <c r="DF596" s="86"/>
      <c r="DG596" s="86"/>
      <c r="DH596" s="86"/>
      <c r="DI596" s="86"/>
      <c r="DJ596" s="86"/>
      <c r="DK596" s="87" t="s">
        <v>1266</v>
      </c>
      <c r="DL596" s="62"/>
      <c r="DM596" s="88"/>
      <c r="DN596" s="88"/>
      <c r="DO596" s="88"/>
      <c r="DP596" s="88"/>
      <c r="DQ596" s="88"/>
      <c r="DR596" s="88"/>
      <c r="DS596" s="68"/>
    </row>
    <row r="597" spans="1:123" x14ac:dyDescent="0.3">
      <c r="A597" s="40" t="s">
        <v>617</v>
      </c>
      <c r="B597" s="40" t="s">
        <v>888</v>
      </c>
      <c r="C597" s="40" t="s">
        <v>1133</v>
      </c>
      <c r="D597" s="40" t="s">
        <v>889</v>
      </c>
      <c r="E597" s="40" t="s">
        <v>1717</v>
      </c>
      <c r="F597" s="40" t="s">
        <v>1718</v>
      </c>
      <c r="G597" s="41" t="s">
        <v>1722</v>
      </c>
      <c r="H597" s="41" t="s">
        <v>1136</v>
      </c>
      <c r="I597" s="42">
        <v>187.5</v>
      </c>
      <c r="J597" s="43">
        <v>197.92</v>
      </c>
      <c r="K597" s="43">
        <v>208.33</v>
      </c>
      <c r="L597" s="43">
        <v>218.75</v>
      </c>
      <c r="M597" s="43">
        <v>229.17</v>
      </c>
      <c r="N597" s="43">
        <v>239.58</v>
      </c>
      <c r="O597" s="43">
        <v>250</v>
      </c>
      <c r="P597" s="44">
        <v>0</v>
      </c>
      <c r="Q597" s="45">
        <v>0</v>
      </c>
      <c r="R597" s="43">
        <v>0</v>
      </c>
      <c r="S597" s="43">
        <v>0</v>
      </c>
      <c r="T597" s="43">
        <v>0</v>
      </c>
      <c r="U597" s="43">
        <v>0</v>
      </c>
      <c r="V597" s="43">
        <v>0</v>
      </c>
      <c r="W597" s="43">
        <v>0</v>
      </c>
      <c r="X597" s="45">
        <v>0</v>
      </c>
      <c r="Y597" s="43">
        <v>0</v>
      </c>
      <c r="Z597" s="43">
        <v>0</v>
      </c>
      <c r="AA597" s="43">
        <v>0</v>
      </c>
      <c r="AB597" s="43">
        <v>0</v>
      </c>
      <c r="AC597" s="43">
        <v>0</v>
      </c>
      <c r="AD597" s="43">
        <v>0</v>
      </c>
      <c r="AE597" s="44">
        <f>[3]Parameters!$B$38</f>
        <v>0.05</v>
      </c>
      <c r="AF597" s="44">
        <v>0</v>
      </c>
      <c r="AG597" s="44">
        <v>20</v>
      </c>
      <c r="AH597" s="44">
        <v>20</v>
      </c>
      <c r="AI597" s="46">
        <v>1</v>
      </c>
      <c r="AJ597" s="46" t="s">
        <v>841</v>
      </c>
      <c r="AK597" s="46" t="s">
        <v>907</v>
      </c>
      <c r="AL597" s="46"/>
      <c r="AM597" s="47"/>
      <c r="AN597" s="47"/>
      <c r="AO597" s="47"/>
      <c r="AP597" s="47"/>
      <c r="AQ597" s="47"/>
      <c r="AR597" s="47"/>
      <c r="AS597" s="48"/>
      <c r="AT597" s="48"/>
      <c r="AU597" s="48"/>
      <c r="AV597" s="49"/>
      <c r="AW597" s="49"/>
      <c r="AX597" s="49"/>
      <c r="AY597" s="50" t="s">
        <v>841</v>
      </c>
      <c r="AZ597" s="50"/>
      <c r="BA597" s="50"/>
      <c r="BB597" s="51"/>
      <c r="BC597" s="51"/>
      <c r="BD597" s="51"/>
      <c r="BE597" s="51"/>
      <c r="BF597" s="51"/>
      <c r="BG597" s="51"/>
      <c r="BH597" s="52"/>
      <c r="BI597" s="52"/>
      <c r="BJ597" s="52"/>
      <c r="BK597" s="52"/>
      <c r="BL597" s="53"/>
      <c r="BM597" s="54"/>
      <c r="BN597" s="55">
        <v>0</v>
      </c>
      <c r="BO597" s="44"/>
      <c r="BP597" s="44"/>
      <c r="BQ597" s="44"/>
      <c r="BR597" s="44"/>
      <c r="BS597" s="44"/>
      <c r="BT597" s="44"/>
      <c r="BU597" s="56">
        <f t="shared" si="76"/>
        <v>0</v>
      </c>
      <c r="BV597" s="50"/>
      <c r="BW597" s="50"/>
      <c r="BX597" s="50"/>
      <c r="BY597" s="50"/>
      <c r="BZ597" s="50"/>
      <c r="CA597" s="50"/>
      <c r="CB597" s="57">
        <v>8.0000000000000016E-2</v>
      </c>
      <c r="CC597" s="58">
        <v>9.3901497133514242E-2</v>
      </c>
      <c r="CD597" s="58">
        <v>0.05</v>
      </c>
      <c r="CE597" s="58">
        <v>0.05</v>
      </c>
      <c r="CF597" s="58">
        <v>0.05</v>
      </c>
      <c r="CG597" s="58">
        <v>0.05</v>
      </c>
      <c r="CH597" s="58">
        <v>0.04</v>
      </c>
      <c r="CI597" s="56"/>
      <c r="CJ597" s="59"/>
      <c r="CK597" s="59"/>
      <c r="CL597" s="59"/>
      <c r="CM597" s="59"/>
      <c r="CN597" s="59"/>
      <c r="CO597" s="59"/>
      <c r="CP597" s="60"/>
      <c r="CQ597" s="61"/>
      <c r="CR597" s="61"/>
      <c r="CS597" s="61"/>
      <c r="CT597" s="61"/>
      <c r="CU597" s="61"/>
      <c r="CV597" s="61"/>
      <c r="CW597" s="62"/>
      <c r="CX597" s="63"/>
      <c r="CY597" s="63"/>
      <c r="CZ597" s="63"/>
      <c r="DA597" s="63"/>
      <c r="DB597" s="63"/>
      <c r="DC597" s="63"/>
      <c r="DD597" s="64"/>
      <c r="DE597" s="65"/>
      <c r="DF597" s="65"/>
      <c r="DG597" s="65"/>
      <c r="DH597" s="65"/>
      <c r="DI597" s="65"/>
      <c r="DJ597" s="65"/>
      <c r="DK597" s="66" t="s">
        <v>1266</v>
      </c>
      <c r="DL597" s="62"/>
      <c r="DM597" s="67"/>
      <c r="DN597" s="67"/>
      <c r="DO597" s="67"/>
      <c r="DP597" s="67"/>
      <c r="DQ597" s="67"/>
      <c r="DR597" s="67"/>
      <c r="DS597" s="68"/>
    </row>
    <row r="598" spans="1:123" x14ac:dyDescent="0.3">
      <c r="A598" s="69" t="s">
        <v>618</v>
      </c>
      <c r="B598" s="69" t="s">
        <v>888</v>
      </c>
      <c r="C598" s="69" t="s">
        <v>1133</v>
      </c>
      <c r="D598" s="69" t="s">
        <v>889</v>
      </c>
      <c r="E598" s="69" t="s">
        <v>1717</v>
      </c>
      <c r="F598" s="69" t="s">
        <v>1718</v>
      </c>
      <c r="G598" s="70" t="s">
        <v>1723</v>
      </c>
      <c r="H598" s="70" t="s">
        <v>1136</v>
      </c>
      <c r="I598" s="42">
        <v>812.5</v>
      </c>
      <c r="J598" s="71">
        <v>833.33</v>
      </c>
      <c r="K598" s="71">
        <v>854.17</v>
      </c>
      <c r="L598" s="71">
        <v>875</v>
      </c>
      <c r="M598" s="71">
        <v>895.83</v>
      </c>
      <c r="N598" s="71">
        <v>916.67</v>
      </c>
      <c r="O598" s="71">
        <v>937.5</v>
      </c>
      <c r="P598" s="72">
        <v>0</v>
      </c>
      <c r="Q598" s="45">
        <v>0</v>
      </c>
      <c r="R598" s="71">
        <v>0</v>
      </c>
      <c r="S598" s="71">
        <v>0</v>
      </c>
      <c r="T598" s="71">
        <v>0</v>
      </c>
      <c r="U598" s="71">
        <v>0</v>
      </c>
      <c r="V598" s="71">
        <v>0</v>
      </c>
      <c r="W598" s="71">
        <v>0</v>
      </c>
      <c r="X598" s="45">
        <v>0</v>
      </c>
      <c r="Y598" s="71">
        <v>0</v>
      </c>
      <c r="Z598" s="71">
        <v>0</v>
      </c>
      <c r="AA598" s="71">
        <v>0</v>
      </c>
      <c r="AB598" s="71">
        <v>0</v>
      </c>
      <c r="AC598" s="71">
        <v>0</v>
      </c>
      <c r="AD598" s="71">
        <v>0</v>
      </c>
      <c r="AE598" s="44">
        <f>[3]Parameters!$B$38</f>
        <v>0.05</v>
      </c>
      <c r="AF598" s="72">
        <v>0</v>
      </c>
      <c r="AG598" s="72">
        <v>20</v>
      </c>
      <c r="AH598" s="72">
        <v>20</v>
      </c>
      <c r="AI598" s="73">
        <v>1</v>
      </c>
      <c r="AJ598" s="73" t="s">
        <v>841</v>
      </c>
      <c r="AK598" s="73" t="s">
        <v>907</v>
      </c>
      <c r="AL598" s="73"/>
      <c r="AM598" s="74"/>
      <c r="AN598" s="74"/>
      <c r="AO598" s="74"/>
      <c r="AP598" s="74"/>
      <c r="AQ598" s="74"/>
      <c r="AR598" s="74"/>
      <c r="AS598" s="75"/>
      <c r="AT598" s="75"/>
      <c r="AU598" s="75"/>
      <c r="AV598" s="76"/>
      <c r="AW598" s="76"/>
      <c r="AX598" s="76"/>
      <c r="AY598" s="77" t="s">
        <v>841</v>
      </c>
      <c r="AZ598" s="77"/>
      <c r="BA598" s="77"/>
      <c r="BB598" s="77"/>
      <c r="BC598" s="77"/>
      <c r="BD598" s="77"/>
      <c r="BE598" s="77"/>
      <c r="BF598" s="77"/>
      <c r="BG598" s="77"/>
      <c r="BH598" s="78"/>
      <c r="BI598" s="78"/>
      <c r="BJ598" s="78"/>
      <c r="BK598" s="78"/>
      <c r="BL598" s="79"/>
      <c r="BM598" s="80"/>
      <c r="BN598" s="81">
        <v>0</v>
      </c>
      <c r="BO598" s="72"/>
      <c r="BP598" s="72"/>
      <c r="BQ598" s="72"/>
      <c r="BR598" s="72"/>
      <c r="BS598" s="72"/>
      <c r="BT598" s="72"/>
      <c r="BU598" s="56">
        <f t="shared" si="76"/>
        <v>0</v>
      </c>
      <c r="BV598" s="77"/>
      <c r="BW598" s="77"/>
      <c r="BX598" s="77"/>
      <c r="BY598" s="77"/>
      <c r="BZ598" s="77"/>
      <c r="CA598" s="77"/>
      <c r="CB598" s="57">
        <v>6.4000000000000001E-2</v>
      </c>
      <c r="CC598" s="82">
        <v>6.967423161344187E-2</v>
      </c>
      <c r="CD598" s="82">
        <v>0.04</v>
      </c>
      <c r="CE598" s="82">
        <v>0.04</v>
      </c>
      <c r="CF598" s="82">
        <v>0.04</v>
      </c>
      <c r="CG598" s="82">
        <v>0.04</v>
      </c>
      <c r="CH598" s="82">
        <v>0.03</v>
      </c>
      <c r="CI598" s="56"/>
      <c r="CJ598" s="83"/>
      <c r="CK598" s="83"/>
      <c r="CL598" s="83"/>
      <c r="CM598" s="83"/>
      <c r="CN598" s="83"/>
      <c r="CO598" s="83"/>
      <c r="CP598" s="60"/>
      <c r="CQ598" s="84"/>
      <c r="CR598" s="84"/>
      <c r="CS598" s="84"/>
      <c r="CT598" s="84"/>
      <c r="CU598" s="84"/>
      <c r="CV598" s="84"/>
      <c r="CW598" s="62"/>
      <c r="CX598" s="85"/>
      <c r="CY598" s="85"/>
      <c r="CZ598" s="85"/>
      <c r="DA598" s="85"/>
      <c r="DB598" s="85"/>
      <c r="DC598" s="85"/>
      <c r="DD598" s="64"/>
      <c r="DE598" s="86"/>
      <c r="DF598" s="86"/>
      <c r="DG598" s="86"/>
      <c r="DH598" s="86"/>
      <c r="DI598" s="86"/>
      <c r="DJ598" s="86"/>
      <c r="DK598" s="87" t="s">
        <v>1266</v>
      </c>
      <c r="DL598" s="62"/>
      <c r="DM598" s="88"/>
      <c r="DN598" s="88"/>
      <c r="DO598" s="88"/>
      <c r="DP598" s="88"/>
      <c r="DQ598" s="88"/>
      <c r="DR598" s="88"/>
      <c r="DS598" s="68"/>
    </row>
    <row r="599" spans="1:123" x14ac:dyDescent="0.3">
      <c r="A599" s="40" t="s">
        <v>619</v>
      </c>
      <c r="B599" s="40" t="s">
        <v>888</v>
      </c>
      <c r="C599" s="40" t="s">
        <v>1133</v>
      </c>
      <c r="D599" s="40" t="s">
        <v>889</v>
      </c>
      <c r="E599" s="40" t="s">
        <v>1717</v>
      </c>
      <c r="F599" s="40" t="s">
        <v>1718</v>
      </c>
      <c r="G599" s="41" t="s">
        <v>1724</v>
      </c>
      <c r="H599" s="41" t="s">
        <v>1136</v>
      </c>
      <c r="I599" s="42">
        <v>4750</v>
      </c>
      <c r="J599" s="43">
        <v>4750</v>
      </c>
      <c r="K599" s="43">
        <v>4750</v>
      </c>
      <c r="L599" s="43">
        <v>4750</v>
      </c>
      <c r="M599" s="43">
        <v>4750</v>
      </c>
      <c r="N599" s="43">
        <v>4750</v>
      </c>
      <c r="O599" s="43">
        <v>4750</v>
      </c>
      <c r="P599" s="44">
        <v>0</v>
      </c>
      <c r="Q599" s="45">
        <v>0</v>
      </c>
      <c r="R599" s="43">
        <v>0</v>
      </c>
      <c r="S599" s="43">
        <v>0</v>
      </c>
      <c r="T599" s="43">
        <v>0</v>
      </c>
      <c r="U599" s="43">
        <v>0</v>
      </c>
      <c r="V599" s="43">
        <v>0</v>
      </c>
      <c r="W599" s="43">
        <v>0</v>
      </c>
      <c r="X599" s="45">
        <v>0</v>
      </c>
      <c r="Y599" s="43">
        <v>0</v>
      </c>
      <c r="Z599" s="43">
        <v>0</v>
      </c>
      <c r="AA599" s="43">
        <v>0</v>
      </c>
      <c r="AB599" s="43">
        <v>0</v>
      </c>
      <c r="AC599" s="43">
        <v>0</v>
      </c>
      <c r="AD599" s="43">
        <v>0</v>
      </c>
      <c r="AE599" s="44">
        <f>[3]Parameters!$B$38</f>
        <v>0.05</v>
      </c>
      <c r="AF599" s="44">
        <v>0</v>
      </c>
      <c r="AG599" s="44">
        <v>20</v>
      </c>
      <c r="AH599" s="44">
        <v>20</v>
      </c>
      <c r="AI599" s="46">
        <v>1</v>
      </c>
      <c r="AJ599" s="46" t="s">
        <v>841</v>
      </c>
      <c r="AK599" s="46" t="s">
        <v>907</v>
      </c>
      <c r="AL599" s="46"/>
      <c r="AM599" s="47"/>
      <c r="AN599" s="47"/>
      <c r="AO599" s="47"/>
      <c r="AP599" s="47"/>
      <c r="AQ599" s="47"/>
      <c r="AR599" s="47"/>
      <c r="AS599" s="48"/>
      <c r="AT599" s="48"/>
      <c r="AU599" s="48"/>
      <c r="AV599" s="49"/>
      <c r="AW599" s="49"/>
      <c r="AX599" s="49"/>
      <c r="AY599" s="50" t="s">
        <v>841</v>
      </c>
      <c r="AZ599" s="50"/>
      <c r="BA599" s="50"/>
      <c r="BB599" s="51"/>
      <c r="BC599" s="51"/>
      <c r="BD599" s="51"/>
      <c r="BE599" s="51"/>
      <c r="BF599" s="51"/>
      <c r="BG599" s="51"/>
      <c r="BH599" s="52"/>
      <c r="BI599" s="52"/>
      <c r="BJ599" s="52"/>
      <c r="BK599" s="52"/>
      <c r="BL599" s="53"/>
      <c r="BM599" s="54"/>
      <c r="BN599" s="55">
        <v>0</v>
      </c>
      <c r="BO599" s="44"/>
      <c r="BP599" s="44"/>
      <c r="BQ599" s="44"/>
      <c r="BR599" s="44"/>
      <c r="BS599" s="44"/>
      <c r="BT599" s="44"/>
      <c r="BU599" s="56">
        <f t="shared" si="76"/>
        <v>0</v>
      </c>
      <c r="BV599" s="50"/>
      <c r="BW599" s="50"/>
      <c r="BX599" s="50"/>
      <c r="BY599" s="50"/>
      <c r="BZ599" s="50"/>
      <c r="CA599" s="50"/>
      <c r="CB599" s="57">
        <v>0</v>
      </c>
      <c r="CC599" s="58">
        <v>7.6257525307173177E-3</v>
      </c>
      <c r="CD599" s="58">
        <v>0.01</v>
      </c>
      <c r="CE599" s="58">
        <v>0.02</v>
      </c>
      <c r="CF599" s="58">
        <v>0.02</v>
      </c>
      <c r="CG599" s="58">
        <v>0.02</v>
      </c>
      <c r="CH599" s="58">
        <v>0.02</v>
      </c>
      <c r="CI599" s="56"/>
      <c r="CJ599" s="59"/>
      <c r="CK599" s="59"/>
      <c r="CL599" s="59"/>
      <c r="CM599" s="59"/>
      <c r="CN599" s="59"/>
      <c r="CO599" s="59"/>
      <c r="CP599" s="60"/>
      <c r="CQ599" s="61"/>
      <c r="CR599" s="61"/>
      <c r="CS599" s="61"/>
      <c r="CT599" s="61"/>
      <c r="CU599" s="61"/>
      <c r="CV599" s="61"/>
      <c r="CW599" s="62"/>
      <c r="CX599" s="63"/>
      <c r="CY599" s="63"/>
      <c r="CZ599" s="63"/>
      <c r="DA599" s="63"/>
      <c r="DB599" s="63"/>
      <c r="DC599" s="63"/>
      <c r="DD599" s="64"/>
      <c r="DE599" s="65"/>
      <c r="DF599" s="65"/>
      <c r="DG599" s="65"/>
      <c r="DH599" s="65"/>
      <c r="DI599" s="65"/>
      <c r="DJ599" s="65"/>
      <c r="DK599" s="66" t="s">
        <v>1266</v>
      </c>
      <c r="DL599" s="62"/>
      <c r="DM599" s="67"/>
      <c r="DN599" s="67"/>
      <c r="DO599" s="67"/>
      <c r="DP599" s="67"/>
      <c r="DQ599" s="67"/>
      <c r="DR599" s="67"/>
      <c r="DS599" s="68"/>
    </row>
    <row r="600" spans="1:123" x14ac:dyDescent="0.3">
      <c r="A600" s="69" t="s">
        <v>620</v>
      </c>
      <c r="B600" s="69" t="s">
        <v>888</v>
      </c>
      <c r="C600" s="69" t="s">
        <v>1133</v>
      </c>
      <c r="D600" s="69" t="s">
        <v>889</v>
      </c>
      <c r="E600" s="69" t="s">
        <v>1717</v>
      </c>
      <c r="F600" s="69" t="s">
        <v>1718</v>
      </c>
      <c r="G600" s="70" t="s">
        <v>1725</v>
      </c>
      <c r="H600" s="70" t="s">
        <v>1136</v>
      </c>
      <c r="I600" s="42">
        <v>187.5</v>
      </c>
      <c r="J600" s="71">
        <v>193.75</v>
      </c>
      <c r="K600" s="71">
        <v>200</v>
      </c>
      <c r="L600" s="71">
        <v>206.25</v>
      </c>
      <c r="M600" s="71">
        <v>212.5</v>
      </c>
      <c r="N600" s="71">
        <v>218.75</v>
      </c>
      <c r="O600" s="71">
        <v>225</v>
      </c>
      <c r="P600" s="72">
        <v>0</v>
      </c>
      <c r="Q600" s="45">
        <v>0</v>
      </c>
      <c r="R600" s="71">
        <v>0</v>
      </c>
      <c r="S600" s="71">
        <v>0</v>
      </c>
      <c r="T600" s="71">
        <v>0</v>
      </c>
      <c r="U600" s="71">
        <v>0</v>
      </c>
      <c r="V600" s="71">
        <v>0</v>
      </c>
      <c r="W600" s="71">
        <v>0</v>
      </c>
      <c r="X600" s="45">
        <v>0</v>
      </c>
      <c r="Y600" s="71">
        <v>0</v>
      </c>
      <c r="Z600" s="71">
        <v>0</v>
      </c>
      <c r="AA600" s="71">
        <v>0</v>
      </c>
      <c r="AB600" s="71">
        <v>0</v>
      </c>
      <c r="AC600" s="71">
        <v>0</v>
      </c>
      <c r="AD600" s="71">
        <v>0</v>
      </c>
      <c r="AE600" s="44">
        <f>[3]Parameters!$B$38</f>
        <v>0.05</v>
      </c>
      <c r="AF600" s="72">
        <v>0</v>
      </c>
      <c r="AG600" s="72">
        <v>20</v>
      </c>
      <c r="AH600" s="72">
        <v>20</v>
      </c>
      <c r="AI600" s="73">
        <v>1</v>
      </c>
      <c r="AJ600" s="73" t="s">
        <v>841</v>
      </c>
      <c r="AK600" s="73" t="s">
        <v>907</v>
      </c>
      <c r="AL600" s="73"/>
      <c r="AM600" s="74"/>
      <c r="AN600" s="74"/>
      <c r="AO600" s="74"/>
      <c r="AP600" s="74"/>
      <c r="AQ600" s="74"/>
      <c r="AR600" s="74"/>
      <c r="AS600" s="75"/>
      <c r="AT600" s="75"/>
      <c r="AU600" s="75"/>
      <c r="AV600" s="76"/>
      <c r="AW600" s="76"/>
      <c r="AX600" s="76"/>
      <c r="AY600" s="77" t="s">
        <v>841</v>
      </c>
      <c r="AZ600" s="77"/>
      <c r="BA600" s="77"/>
      <c r="BB600" s="77"/>
      <c r="BC600" s="77"/>
      <c r="BD600" s="77"/>
      <c r="BE600" s="77"/>
      <c r="BF600" s="77"/>
      <c r="BG600" s="77"/>
      <c r="BH600" s="78"/>
      <c r="BI600" s="78"/>
      <c r="BJ600" s="78"/>
      <c r="BK600" s="78"/>
      <c r="BL600" s="79"/>
      <c r="BM600" s="80"/>
      <c r="BN600" s="81">
        <v>0</v>
      </c>
      <c r="BO600" s="72"/>
      <c r="BP600" s="72"/>
      <c r="BQ600" s="72"/>
      <c r="BR600" s="72"/>
      <c r="BS600" s="72"/>
      <c r="BT600" s="72"/>
      <c r="BU600" s="56">
        <f t="shared" si="76"/>
        <v>0</v>
      </c>
      <c r="BV600" s="77"/>
      <c r="BW600" s="77"/>
      <c r="BX600" s="77"/>
      <c r="BY600" s="77"/>
      <c r="BZ600" s="77"/>
      <c r="CA600" s="77"/>
      <c r="CB600" s="57">
        <v>0.81200000000000006</v>
      </c>
      <c r="CC600" s="82">
        <v>0.95333333333333337</v>
      </c>
      <c r="CD600" s="82">
        <v>0.18</v>
      </c>
      <c r="CE600" s="82">
        <v>0.16</v>
      </c>
      <c r="CF600" s="82">
        <v>0.14000000000000001</v>
      </c>
      <c r="CG600" s="82">
        <v>0.12</v>
      </c>
      <c r="CH600" s="82">
        <v>0.1</v>
      </c>
      <c r="CI600" s="56"/>
      <c r="CJ600" s="83"/>
      <c r="CK600" s="83"/>
      <c r="CL600" s="83"/>
      <c r="CM600" s="83"/>
      <c r="CN600" s="83"/>
      <c r="CO600" s="83"/>
      <c r="CP600" s="60"/>
      <c r="CQ600" s="84"/>
      <c r="CR600" s="84"/>
      <c r="CS600" s="84"/>
      <c r="CT600" s="84"/>
      <c r="CU600" s="84"/>
      <c r="CV600" s="84"/>
      <c r="CW600" s="62"/>
      <c r="CX600" s="85"/>
      <c r="CY600" s="85"/>
      <c r="CZ600" s="85"/>
      <c r="DA600" s="85"/>
      <c r="DB600" s="85"/>
      <c r="DC600" s="85"/>
      <c r="DD600" s="64"/>
      <c r="DE600" s="86"/>
      <c r="DF600" s="86"/>
      <c r="DG600" s="86"/>
      <c r="DH600" s="86"/>
      <c r="DI600" s="86"/>
      <c r="DJ600" s="86"/>
      <c r="DK600" s="87" t="s">
        <v>1266</v>
      </c>
      <c r="DL600" s="62"/>
      <c r="DM600" s="88"/>
      <c r="DN600" s="88"/>
      <c r="DO600" s="88"/>
      <c r="DP600" s="88"/>
      <c r="DQ600" s="88"/>
      <c r="DR600" s="88"/>
      <c r="DS600" s="68"/>
    </row>
    <row r="601" spans="1:123" x14ac:dyDescent="0.3">
      <c r="A601" s="40" t="s">
        <v>621</v>
      </c>
      <c r="B601" s="40" t="s">
        <v>901</v>
      </c>
      <c r="C601" s="40" t="s">
        <v>1133</v>
      </c>
      <c r="D601" s="40" t="s">
        <v>902</v>
      </c>
      <c r="E601" s="40" t="s">
        <v>1704</v>
      </c>
      <c r="F601" s="40" t="s">
        <v>1726</v>
      </c>
      <c r="G601" s="41" t="s">
        <v>1726</v>
      </c>
      <c r="H601" s="41" t="s">
        <v>1136</v>
      </c>
      <c r="I601" s="42">
        <v>0</v>
      </c>
      <c r="J601" s="43">
        <v>0</v>
      </c>
      <c r="K601" s="43">
        <v>0</v>
      </c>
      <c r="L601" s="43">
        <v>0</v>
      </c>
      <c r="M601" s="43">
        <v>0</v>
      </c>
      <c r="N601" s="43">
        <v>0</v>
      </c>
      <c r="O601" s="43">
        <v>0</v>
      </c>
      <c r="P601" s="44">
        <v>0</v>
      </c>
      <c r="Q601" s="45">
        <v>0</v>
      </c>
      <c r="R601" s="43">
        <v>0</v>
      </c>
      <c r="S601" s="43">
        <v>0</v>
      </c>
      <c r="T601" s="43">
        <v>0</v>
      </c>
      <c r="U601" s="43">
        <v>0</v>
      </c>
      <c r="V601" s="43">
        <v>0</v>
      </c>
      <c r="W601" s="43">
        <v>0</v>
      </c>
      <c r="X601" s="45">
        <v>0</v>
      </c>
      <c r="Y601" s="43">
        <v>0</v>
      </c>
      <c r="Z601" s="43">
        <v>0</v>
      </c>
      <c r="AA601" s="43">
        <v>0</v>
      </c>
      <c r="AB601" s="43">
        <v>0</v>
      </c>
      <c r="AC601" s="43">
        <v>0</v>
      </c>
      <c r="AD601" s="43">
        <v>0</v>
      </c>
      <c r="AE601" s="44">
        <f>[3]Parameters!$B$38</f>
        <v>0.05</v>
      </c>
      <c r="AF601" s="44">
        <v>0</v>
      </c>
      <c r="AG601" s="44">
        <v>1</v>
      </c>
      <c r="AH601" s="44">
        <v>1</v>
      </c>
      <c r="AI601" s="46">
        <v>1</v>
      </c>
      <c r="AJ601" s="46" t="s">
        <v>841</v>
      </c>
      <c r="AK601" s="46" t="s">
        <v>907</v>
      </c>
      <c r="AL601" s="46"/>
      <c r="AM601" s="47"/>
      <c r="AN601" s="47"/>
      <c r="AO601" s="47"/>
      <c r="AP601" s="47"/>
      <c r="AQ601" s="47"/>
      <c r="AR601" s="47"/>
      <c r="AS601" s="48"/>
      <c r="AT601" s="48"/>
      <c r="AU601" s="48"/>
      <c r="AV601" s="49"/>
      <c r="AW601" s="49"/>
      <c r="AX601" s="49"/>
      <c r="AY601" s="50" t="s">
        <v>841</v>
      </c>
      <c r="AZ601" s="50"/>
      <c r="BA601" s="50"/>
      <c r="BB601" s="51"/>
      <c r="BC601" s="51"/>
      <c r="BD601" s="51"/>
      <c r="BE601" s="51"/>
      <c r="BF601" s="51"/>
      <c r="BG601" s="51"/>
      <c r="BH601" s="52"/>
      <c r="BI601" s="52"/>
      <c r="BJ601" s="52"/>
      <c r="BK601" s="52"/>
      <c r="BL601" s="53"/>
      <c r="BM601" s="54"/>
      <c r="BN601" s="55"/>
      <c r="BO601" s="44"/>
      <c r="BP601" s="44"/>
      <c r="BQ601" s="44"/>
      <c r="BR601" s="44"/>
      <c r="BS601" s="44"/>
      <c r="BT601" s="44"/>
      <c r="BU601" s="56">
        <f t="shared" si="76"/>
        <v>0</v>
      </c>
      <c r="BV601" s="50"/>
      <c r="BW601" s="50"/>
      <c r="BX601" s="50"/>
      <c r="BY601" s="50"/>
      <c r="BZ601" s="50"/>
      <c r="CA601" s="50"/>
      <c r="CB601" s="57">
        <v>15</v>
      </c>
      <c r="CC601" s="58">
        <v>15</v>
      </c>
      <c r="CD601" s="58">
        <v>15</v>
      </c>
      <c r="CE601" s="58">
        <v>15</v>
      </c>
      <c r="CF601" s="58">
        <v>15</v>
      </c>
      <c r="CG601" s="58">
        <v>15</v>
      </c>
      <c r="CH601" s="58">
        <v>15</v>
      </c>
      <c r="CI601" s="56"/>
      <c r="CJ601" s="59"/>
      <c r="CK601" s="59"/>
      <c r="CL601" s="59"/>
      <c r="CM601" s="59"/>
      <c r="CN601" s="59"/>
      <c r="CO601" s="59"/>
      <c r="CP601" s="60"/>
      <c r="CQ601" s="61"/>
      <c r="CR601" s="61"/>
      <c r="CS601" s="61"/>
      <c r="CT601" s="61"/>
      <c r="CU601" s="61"/>
      <c r="CV601" s="61"/>
      <c r="CW601" s="62"/>
      <c r="CX601" s="63"/>
      <c r="CY601" s="63"/>
      <c r="CZ601" s="63"/>
      <c r="DA601" s="63"/>
      <c r="DB601" s="63"/>
      <c r="DC601" s="63"/>
      <c r="DD601" s="64"/>
      <c r="DE601" s="65"/>
      <c r="DF601" s="65"/>
      <c r="DG601" s="65"/>
      <c r="DH601" s="65"/>
      <c r="DI601" s="65"/>
      <c r="DJ601" s="65"/>
      <c r="DK601" s="66" t="s">
        <v>1266</v>
      </c>
      <c r="DL601" s="62"/>
      <c r="DM601" s="67"/>
      <c r="DN601" s="67"/>
      <c r="DO601" s="67"/>
      <c r="DP601" s="67"/>
      <c r="DQ601" s="67"/>
      <c r="DR601" s="67"/>
      <c r="DS601" s="68"/>
    </row>
    <row r="602" spans="1:123" x14ac:dyDescent="0.3">
      <c r="A602" s="69" t="s">
        <v>622</v>
      </c>
      <c r="B602" s="69" t="s">
        <v>901</v>
      </c>
      <c r="C602" s="69" t="s">
        <v>1133</v>
      </c>
      <c r="D602" s="69" t="s">
        <v>902</v>
      </c>
      <c r="E602" s="69" t="s">
        <v>1704</v>
      </c>
      <c r="F602" s="69" t="s">
        <v>1726</v>
      </c>
      <c r="G602" s="70" t="s">
        <v>1706</v>
      </c>
      <c r="H602" s="70" t="s">
        <v>1136</v>
      </c>
      <c r="I602" s="42">
        <v>250</v>
      </c>
      <c r="J602" s="71">
        <v>250</v>
      </c>
      <c r="K602" s="71">
        <v>250</v>
      </c>
      <c r="L602" s="71">
        <v>250</v>
      </c>
      <c r="M602" s="71">
        <v>250</v>
      </c>
      <c r="N602" s="71">
        <v>250</v>
      </c>
      <c r="O602" s="71">
        <v>250</v>
      </c>
      <c r="P602" s="72">
        <v>0</v>
      </c>
      <c r="Q602" s="45">
        <v>0</v>
      </c>
      <c r="R602" s="71">
        <v>0</v>
      </c>
      <c r="S602" s="71">
        <v>0</v>
      </c>
      <c r="T602" s="71">
        <v>0</v>
      </c>
      <c r="U602" s="71">
        <v>0</v>
      </c>
      <c r="V602" s="71">
        <v>0</v>
      </c>
      <c r="W602" s="71">
        <v>0</v>
      </c>
      <c r="X602" s="45">
        <v>0</v>
      </c>
      <c r="Y602" s="71">
        <v>0</v>
      </c>
      <c r="Z602" s="71">
        <v>0</v>
      </c>
      <c r="AA602" s="71">
        <v>0</v>
      </c>
      <c r="AB602" s="71">
        <v>0</v>
      </c>
      <c r="AC602" s="71">
        <v>0</v>
      </c>
      <c r="AD602" s="71">
        <v>0</v>
      </c>
      <c r="AE602" s="44">
        <f>[3]Parameters!$B$38</f>
        <v>0.05</v>
      </c>
      <c r="AF602" s="72">
        <v>0</v>
      </c>
      <c r="AG602" s="72">
        <v>20</v>
      </c>
      <c r="AH602" s="72">
        <v>20</v>
      </c>
      <c r="AI602" s="73">
        <v>1</v>
      </c>
      <c r="AJ602" s="73" t="s">
        <v>841</v>
      </c>
      <c r="AK602" s="73" t="s">
        <v>907</v>
      </c>
      <c r="AL602" s="73"/>
      <c r="AM602" s="74"/>
      <c r="AN602" s="74"/>
      <c r="AO602" s="74"/>
      <c r="AP602" s="74"/>
      <c r="AQ602" s="74"/>
      <c r="AR602" s="74"/>
      <c r="AS602" s="75"/>
      <c r="AT602" s="75"/>
      <c r="AU602" s="75"/>
      <c r="AV602" s="76"/>
      <c r="AW602" s="76"/>
      <c r="AX602" s="76"/>
      <c r="AY602" s="77" t="s">
        <v>841</v>
      </c>
      <c r="AZ602" s="77"/>
      <c r="BA602" s="77"/>
      <c r="BB602" s="77"/>
      <c r="BC602" s="77"/>
      <c r="BD602" s="77"/>
      <c r="BE602" s="77"/>
      <c r="BF602" s="77"/>
      <c r="BG602" s="77"/>
      <c r="BH602" s="78"/>
      <c r="BI602" s="78"/>
      <c r="BJ602" s="78"/>
      <c r="BK602" s="78"/>
      <c r="BL602" s="79"/>
      <c r="BM602" s="80"/>
      <c r="BN602" s="81">
        <v>0</v>
      </c>
      <c r="BO602" s="72"/>
      <c r="BP602" s="72"/>
      <c r="BQ602" s="72"/>
      <c r="BR602" s="72"/>
      <c r="BS602" s="72"/>
      <c r="BT602" s="72"/>
      <c r="BU602" s="56">
        <f t="shared" si="76"/>
        <v>0</v>
      </c>
      <c r="BV602" s="77"/>
      <c r="BW602" s="77"/>
      <c r="BX602" s="77"/>
      <c r="BY602" s="77"/>
      <c r="BZ602" s="77"/>
      <c r="CA602" s="77"/>
      <c r="CB602" s="57">
        <v>0.66749999999999998</v>
      </c>
      <c r="CC602" s="82">
        <v>0.73958333333333337</v>
      </c>
      <c r="CD602" s="90">
        <v>0.73958333333333337</v>
      </c>
      <c r="CE602" s="90">
        <v>0.74</v>
      </c>
      <c r="CF602" s="90">
        <v>0.74</v>
      </c>
      <c r="CG602" s="90">
        <v>0.74</v>
      </c>
      <c r="CH602" s="90">
        <v>0.73958333333333337</v>
      </c>
      <c r="CI602" s="56"/>
      <c r="CJ602" s="83"/>
      <c r="CK602" s="83"/>
      <c r="CL602" s="83"/>
      <c r="CM602" s="83"/>
      <c r="CN602" s="83"/>
      <c r="CO602" s="83"/>
      <c r="CP602" s="60"/>
      <c r="CQ602" s="84"/>
      <c r="CR602" s="84"/>
      <c r="CS602" s="84"/>
      <c r="CT602" s="84"/>
      <c r="CU602" s="84"/>
      <c r="CV602" s="84"/>
      <c r="CW602" s="62"/>
      <c r="CX602" s="85"/>
      <c r="CY602" s="85"/>
      <c r="CZ602" s="85"/>
      <c r="DA602" s="85"/>
      <c r="DB602" s="85"/>
      <c r="DC602" s="85"/>
      <c r="DD602" s="64"/>
      <c r="DE602" s="86"/>
      <c r="DF602" s="86"/>
      <c r="DG602" s="86"/>
      <c r="DH602" s="86"/>
      <c r="DI602" s="86"/>
      <c r="DJ602" s="86"/>
      <c r="DK602" s="87" t="s">
        <v>1266</v>
      </c>
      <c r="DL602" s="62"/>
      <c r="DM602" s="88"/>
      <c r="DN602" s="88"/>
      <c r="DO602" s="88"/>
      <c r="DP602" s="88"/>
      <c r="DQ602" s="88"/>
      <c r="DR602" s="88"/>
      <c r="DS602" s="68"/>
    </row>
    <row r="603" spans="1:123" x14ac:dyDescent="0.3">
      <c r="A603" s="40" t="s">
        <v>623</v>
      </c>
      <c r="B603" s="40" t="s">
        <v>901</v>
      </c>
      <c r="C603" s="40" t="s">
        <v>1133</v>
      </c>
      <c r="D603" s="40" t="s">
        <v>902</v>
      </c>
      <c r="E603" s="40" t="s">
        <v>1707</v>
      </c>
      <c r="F603" s="40" t="s">
        <v>1727</v>
      </c>
      <c r="G603" s="41" t="s">
        <v>1727</v>
      </c>
      <c r="H603" s="41" t="s">
        <v>1136</v>
      </c>
      <c r="I603" s="42">
        <v>0</v>
      </c>
      <c r="J603" s="43">
        <v>0</v>
      </c>
      <c r="K603" s="43">
        <v>0</v>
      </c>
      <c r="L603" s="43">
        <v>0</v>
      </c>
      <c r="M603" s="43">
        <v>0</v>
      </c>
      <c r="N603" s="43">
        <v>0</v>
      </c>
      <c r="O603" s="43">
        <v>0</v>
      </c>
      <c r="P603" s="44">
        <v>0</v>
      </c>
      <c r="Q603" s="45">
        <v>0</v>
      </c>
      <c r="R603" s="43">
        <v>0</v>
      </c>
      <c r="S603" s="43">
        <v>0</v>
      </c>
      <c r="T603" s="43">
        <v>0</v>
      </c>
      <c r="U603" s="43">
        <v>0</v>
      </c>
      <c r="V603" s="43">
        <v>0</v>
      </c>
      <c r="W603" s="43">
        <v>0</v>
      </c>
      <c r="X603" s="45">
        <v>0</v>
      </c>
      <c r="Y603" s="43">
        <v>0</v>
      </c>
      <c r="Z603" s="43">
        <v>0</v>
      </c>
      <c r="AA603" s="43">
        <v>0</v>
      </c>
      <c r="AB603" s="43">
        <v>0</v>
      </c>
      <c r="AC603" s="43">
        <v>0</v>
      </c>
      <c r="AD603" s="43">
        <v>0</v>
      </c>
      <c r="AE603" s="44">
        <f>[3]Parameters!$B$38</f>
        <v>0.05</v>
      </c>
      <c r="AF603" s="44">
        <v>0</v>
      </c>
      <c r="AG603" s="44">
        <v>1</v>
      </c>
      <c r="AH603" s="44">
        <v>1</v>
      </c>
      <c r="AI603" s="46">
        <v>1</v>
      </c>
      <c r="AJ603" s="46" t="s">
        <v>841</v>
      </c>
      <c r="AK603" s="46" t="s">
        <v>907</v>
      </c>
      <c r="AL603" s="46"/>
      <c r="AM603" s="47"/>
      <c r="AN603" s="47"/>
      <c r="AO603" s="47"/>
      <c r="AP603" s="47"/>
      <c r="AQ603" s="47"/>
      <c r="AR603" s="47"/>
      <c r="AS603" s="48"/>
      <c r="AT603" s="48"/>
      <c r="AU603" s="48"/>
      <c r="AV603" s="49"/>
      <c r="AW603" s="49"/>
      <c r="AX603" s="49"/>
      <c r="AY603" s="50" t="s">
        <v>841</v>
      </c>
      <c r="AZ603" s="50"/>
      <c r="BA603" s="50"/>
      <c r="BB603" s="51"/>
      <c r="BC603" s="51"/>
      <c r="BD603" s="51"/>
      <c r="BE603" s="51"/>
      <c r="BF603" s="51"/>
      <c r="BG603" s="51"/>
      <c r="BH603" s="52"/>
      <c r="BI603" s="52"/>
      <c r="BJ603" s="52"/>
      <c r="BK603" s="52"/>
      <c r="BL603" s="53"/>
      <c r="BM603" s="54"/>
      <c r="BN603" s="55"/>
      <c r="BO603" s="44"/>
      <c r="BP603" s="44"/>
      <c r="BQ603" s="44"/>
      <c r="BR603" s="44"/>
      <c r="BS603" s="44"/>
      <c r="BT603" s="44"/>
      <c r="BU603" s="56">
        <f t="shared" si="76"/>
        <v>0</v>
      </c>
      <c r="BV603" s="50"/>
      <c r="BW603" s="50"/>
      <c r="BX603" s="50"/>
      <c r="BY603" s="50"/>
      <c r="BZ603" s="50"/>
      <c r="CA603" s="50"/>
      <c r="CB603" s="57">
        <v>20</v>
      </c>
      <c r="CC603" s="58">
        <v>20</v>
      </c>
      <c r="CD603" s="58">
        <v>20</v>
      </c>
      <c r="CE603" s="58">
        <v>20</v>
      </c>
      <c r="CF603" s="58">
        <v>20</v>
      </c>
      <c r="CG603" s="58">
        <v>20</v>
      </c>
      <c r="CH603" s="58">
        <v>20</v>
      </c>
      <c r="CI603" s="56"/>
      <c r="CJ603" s="59"/>
      <c r="CK603" s="59"/>
      <c r="CL603" s="59"/>
      <c r="CM603" s="59"/>
      <c r="CN603" s="59"/>
      <c r="CO603" s="59"/>
      <c r="CP603" s="60"/>
      <c r="CQ603" s="61"/>
      <c r="CR603" s="61"/>
      <c r="CS603" s="61"/>
      <c r="CT603" s="61"/>
      <c r="CU603" s="61"/>
      <c r="CV603" s="61"/>
      <c r="CW603" s="62"/>
      <c r="CX603" s="63"/>
      <c r="CY603" s="63"/>
      <c r="CZ603" s="63"/>
      <c r="DA603" s="63"/>
      <c r="DB603" s="63"/>
      <c r="DC603" s="63"/>
      <c r="DD603" s="64"/>
      <c r="DE603" s="65"/>
      <c r="DF603" s="65"/>
      <c r="DG603" s="65"/>
      <c r="DH603" s="65"/>
      <c r="DI603" s="65"/>
      <c r="DJ603" s="65"/>
      <c r="DK603" s="66" t="s">
        <v>1266</v>
      </c>
      <c r="DL603" s="62"/>
      <c r="DM603" s="67"/>
      <c r="DN603" s="67"/>
      <c r="DO603" s="67"/>
      <c r="DP603" s="67"/>
      <c r="DQ603" s="67"/>
      <c r="DR603" s="67"/>
      <c r="DS603" s="68"/>
    </row>
    <row r="604" spans="1:123" x14ac:dyDescent="0.3">
      <c r="A604" s="69" t="s">
        <v>624</v>
      </c>
      <c r="B604" s="69" t="s">
        <v>901</v>
      </c>
      <c r="C604" s="69" t="s">
        <v>1133</v>
      </c>
      <c r="D604" s="69" t="s">
        <v>902</v>
      </c>
      <c r="E604" s="69" t="s">
        <v>1707</v>
      </c>
      <c r="F604" s="69" t="s">
        <v>1727</v>
      </c>
      <c r="G604" s="70" t="s">
        <v>1709</v>
      </c>
      <c r="H604" s="70" t="s">
        <v>1136</v>
      </c>
      <c r="I604" s="42">
        <v>125</v>
      </c>
      <c r="J604" s="71">
        <v>125</v>
      </c>
      <c r="K604" s="71">
        <v>125</v>
      </c>
      <c r="L604" s="71">
        <v>125</v>
      </c>
      <c r="M604" s="71">
        <v>125</v>
      </c>
      <c r="N604" s="71">
        <v>125</v>
      </c>
      <c r="O604" s="71">
        <v>125</v>
      </c>
      <c r="P604" s="72">
        <v>0</v>
      </c>
      <c r="Q604" s="45">
        <v>0</v>
      </c>
      <c r="R604" s="71">
        <v>0</v>
      </c>
      <c r="S604" s="71">
        <v>0</v>
      </c>
      <c r="T604" s="71">
        <v>0</v>
      </c>
      <c r="U604" s="71">
        <v>0</v>
      </c>
      <c r="V604" s="71">
        <v>0</v>
      </c>
      <c r="W604" s="71">
        <v>0</v>
      </c>
      <c r="X604" s="45">
        <v>0</v>
      </c>
      <c r="Y604" s="71">
        <v>0</v>
      </c>
      <c r="Z604" s="71">
        <v>0</v>
      </c>
      <c r="AA604" s="71">
        <v>0</v>
      </c>
      <c r="AB604" s="71">
        <v>0</v>
      </c>
      <c r="AC604" s="71">
        <v>0</v>
      </c>
      <c r="AD604" s="71">
        <v>0</v>
      </c>
      <c r="AE604" s="44">
        <f>[3]Parameters!$B$38</f>
        <v>0.05</v>
      </c>
      <c r="AF604" s="72">
        <v>0</v>
      </c>
      <c r="AG604" s="72">
        <v>20</v>
      </c>
      <c r="AH604" s="72">
        <v>20</v>
      </c>
      <c r="AI604" s="73">
        <v>1</v>
      </c>
      <c r="AJ604" s="73" t="s">
        <v>841</v>
      </c>
      <c r="AK604" s="73" t="s">
        <v>907</v>
      </c>
      <c r="AL604" s="73"/>
      <c r="AM604" s="74"/>
      <c r="AN604" s="74"/>
      <c r="AO604" s="74"/>
      <c r="AP604" s="74"/>
      <c r="AQ604" s="74"/>
      <c r="AR604" s="74"/>
      <c r="AS604" s="75"/>
      <c r="AT604" s="75"/>
      <c r="AU604" s="75"/>
      <c r="AV604" s="76"/>
      <c r="AW604" s="76"/>
      <c r="AX604" s="76"/>
      <c r="AY604" s="77" t="s">
        <v>841</v>
      </c>
      <c r="AZ604" s="77"/>
      <c r="BA604" s="77"/>
      <c r="BB604" s="77"/>
      <c r="BC604" s="77"/>
      <c r="BD604" s="77"/>
      <c r="BE604" s="77"/>
      <c r="BF604" s="77"/>
      <c r="BG604" s="77"/>
      <c r="BH604" s="78"/>
      <c r="BI604" s="78"/>
      <c r="BJ604" s="78"/>
      <c r="BK604" s="78"/>
      <c r="BL604" s="79"/>
      <c r="BM604" s="80"/>
      <c r="BN604" s="81">
        <v>0</v>
      </c>
      <c r="BO604" s="72"/>
      <c r="BP604" s="72"/>
      <c r="BQ604" s="72"/>
      <c r="BR604" s="72"/>
      <c r="BS604" s="72"/>
      <c r="BT604" s="72"/>
      <c r="BU604" s="56">
        <f t="shared" si="76"/>
        <v>0</v>
      </c>
      <c r="BV604" s="77"/>
      <c r="BW604" s="77"/>
      <c r="BX604" s="77"/>
      <c r="BY604" s="77"/>
      <c r="BZ604" s="77"/>
      <c r="CA604" s="77"/>
      <c r="CB604" s="57">
        <v>0.9880000000000001</v>
      </c>
      <c r="CC604" s="82">
        <v>0.85458333333333347</v>
      </c>
      <c r="CD604" s="82">
        <v>1.345</v>
      </c>
      <c r="CE604" s="82">
        <v>1.35</v>
      </c>
      <c r="CF604" s="82">
        <v>1.35</v>
      </c>
      <c r="CG604" s="82">
        <v>1.35</v>
      </c>
      <c r="CH604" s="82">
        <v>1.345</v>
      </c>
      <c r="CI604" s="56"/>
      <c r="CJ604" s="83"/>
      <c r="CK604" s="83"/>
      <c r="CL604" s="83"/>
      <c r="CM604" s="83"/>
      <c r="CN604" s="83"/>
      <c r="CO604" s="83"/>
      <c r="CP604" s="60"/>
      <c r="CQ604" s="84"/>
      <c r="CR604" s="84"/>
      <c r="CS604" s="84"/>
      <c r="CT604" s="84"/>
      <c r="CU604" s="84"/>
      <c r="CV604" s="84"/>
      <c r="CW604" s="62"/>
      <c r="CX604" s="85"/>
      <c r="CY604" s="85"/>
      <c r="CZ604" s="85"/>
      <c r="DA604" s="85"/>
      <c r="DB604" s="85"/>
      <c r="DC604" s="85"/>
      <c r="DD604" s="64"/>
      <c r="DE604" s="86"/>
      <c r="DF604" s="86"/>
      <c r="DG604" s="86"/>
      <c r="DH604" s="86"/>
      <c r="DI604" s="86"/>
      <c r="DJ604" s="86"/>
      <c r="DK604" s="87" t="s">
        <v>1266</v>
      </c>
      <c r="DL604" s="62"/>
      <c r="DM604" s="88"/>
      <c r="DN604" s="88"/>
      <c r="DO604" s="88"/>
      <c r="DP604" s="88"/>
      <c r="DQ604" s="88"/>
      <c r="DR604" s="88"/>
      <c r="DS604" s="68"/>
    </row>
    <row r="605" spans="1:123" x14ac:dyDescent="0.3">
      <c r="A605" s="40" t="s">
        <v>625</v>
      </c>
      <c r="B605" s="40" t="s">
        <v>901</v>
      </c>
      <c r="C605" s="40" t="s">
        <v>1133</v>
      </c>
      <c r="D605" s="40" t="s">
        <v>902</v>
      </c>
      <c r="E605" s="40" t="s">
        <v>1717</v>
      </c>
      <c r="F605" s="40" t="s">
        <v>1728</v>
      </c>
      <c r="G605" s="41" t="s">
        <v>1728</v>
      </c>
      <c r="H605" s="41" t="s">
        <v>1136</v>
      </c>
      <c r="I605" s="42">
        <v>0</v>
      </c>
      <c r="J605" s="43">
        <v>0</v>
      </c>
      <c r="K605" s="43">
        <v>0</v>
      </c>
      <c r="L605" s="43">
        <v>0</v>
      </c>
      <c r="M605" s="43">
        <v>0</v>
      </c>
      <c r="N605" s="43">
        <v>0</v>
      </c>
      <c r="O605" s="43">
        <v>0</v>
      </c>
      <c r="P605" s="44">
        <v>0</v>
      </c>
      <c r="Q605" s="45">
        <v>0</v>
      </c>
      <c r="R605" s="43">
        <v>0</v>
      </c>
      <c r="S605" s="43">
        <v>0</v>
      </c>
      <c r="T605" s="43">
        <v>0</v>
      </c>
      <c r="U605" s="43">
        <v>0</v>
      </c>
      <c r="V605" s="43">
        <v>0</v>
      </c>
      <c r="W605" s="43">
        <v>0</v>
      </c>
      <c r="X605" s="45">
        <v>0</v>
      </c>
      <c r="Y605" s="43">
        <v>0</v>
      </c>
      <c r="Z605" s="43">
        <v>0</v>
      </c>
      <c r="AA605" s="43">
        <v>0</v>
      </c>
      <c r="AB605" s="43">
        <v>0</v>
      </c>
      <c r="AC605" s="43">
        <v>0</v>
      </c>
      <c r="AD605" s="43">
        <v>0</v>
      </c>
      <c r="AE605" s="44">
        <f>[3]Parameters!$B$38</f>
        <v>0.05</v>
      </c>
      <c r="AF605" s="44">
        <v>0</v>
      </c>
      <c r="AG605" s="44">
        <v>1</v>
      </c>
      <c r="AH605" s="44">
        <v>1</v>
      </c>
      <c r="AI605" s="46">
        <v>1</v>
      </c>
      <c r="AJ605" s="46" t="s">
        <v>841</v>
      </c>
      <c r="AK605" s="46" t="s">
        <v>907</v>
      </c>
      <c r="AL605" s="46"/>
      <c r="AM605" s="47"/>
      <c r="AN605" s="47"/>
      <c r="AO605" s="47"/>
      <c r="AP605" s="47"/>
      <c r="AQ605" s="47"/>
      <c r="AR605" s="47"/>
      <c r="AS605" s="48"/>
      <c r="AT605" s="48"/>
      <c r="AU605" s="48"/>
      <c r="AV605" s="49"/>
      <c r="AW605" s="49"/>
      <c r="AX605" s="49"/>
      <c r="AY605" s="50" t="s">
        <v>841</v>
      </c>
      <c r="AZ605" s="50"/>
      <c r="BA605" s="50"/>
      <c r="BB605" s="51"/>
      <c r="BC605" s="51"/>
      <c r="BD605" s="51"/>
      <c r="BE605" s="51"/>
      <c r="BF605" s="51"/>
      <c r="BG605" s="51"/>
      <c r="BH605" s="52"/>
      <c r="BI605" s="52"/>
      <c r="BJ605" s="52"/>
      <c r="BK605" s="52"/>
      <c r="BL605" s="53"/>
      <c r="BM605" s="54"/>
      <c r="BN605" s="55"/>
      <c r="BO605" s="44"/>
      <c r="BP605" s="44"/>
      <c r="BQ605" s="44"/>
      <c r="BR605" s="44"/>
      <c r="BS605" s="44"/>
      <c r="BT605" s="44"/>
      <c r="BU605" s="56">
        <f t="shared" si="76"/>
        <v>0</v>
      </c>
      <c r="BV605" s="50"/>
      <c r="BW605" s="50"/>
      <c r="BX605" s="50"/>
      <c r="BY605" s="50"/>
      <c r="BZ605" s="50"/>
      <c r="CA605" s="50"/>
      <c r="CB605" s="57">
        <v>10</v>
      </c>
      <c r="CC605" s="58">
        <v>10</v>
      </c>
      <c r="CD605" s="58">
        <v>10</v>
      </c>
      <c r="CE605" s="58">
        <v>10</v>
      </c>
      <c r="CF605" s="58">
        <v>10</v>
      </c>
      <c r="CG605" s="58">
        <v>10</v>
      </c>
      <c r="CH605" s="58">
        <v>10</v>
      </c>
      <c r="CI605" s="56"/>
      <c r="CJ605" s="59"/>
      <c r="CK605" s="59"/>
      <c r="CL605" s="59"/>
      <c r="CM605" s="59"/>
      <c r="CN605" s="59"/>
      <c r="CO605" s="59"/>
      <c r="CP605" s="60"/>
      <c r="CQ605" s="61"/>
      <c r="CR605" s="61"/>
      <c r="CS605" s="61"/>
      <c r="CT605" s="61"/>
      <c r="CU605" s="61"/>
      <c r="CV605" s="61"/>
      <c r="CW605" s="62"/>
      <c r="CX605" s="63"/>
      <c r="CY605" s="63"/>
      <c r="CZ605" s="63"/>
      <c r="DA605" s="63"/>
      <c r="DB605" s="63"/>
      <c r="DC605" s="63"/>
      <c r="DD605" s="64"/>
      <c r="DE605" s="65"/>
      <c r="DF605" s="65"/>
      <c r="DG605" s="65"/>
      <c r="DH605" s="65"/>
      <c r="DI605" s="65"/>
      <c r="DJ605" s="65"/>
      <c r="DK605" s="66" t="s">
        <v>1266</v>
      </c>
      <c r="DL605" s="62"/>
      <c r="DM605" s="67"/>
      <c r="DN605" s="67"/>
      <c r="DO605" s="67"/>
      <c r="DP605" s="67"/>
      <c r="DQ605" s="67"/>
      <c r="DR605" s="67"/>
      <c r="DS605" s="68"/>
    </row>
    <row r="606" spans="1:123" x14ac:dyDescent="0.3">
      <c r="A606" s="69" t="s">
        <v>626</v>
      </c>
      <c r="B606" s="69" t="s">
        <v>901</v>
      </c>
      <c r="C606" s="69" t="s">
        <v>1133</v>
      </c>
      <c r="D606" s="69" t="s">
        <v>902</v>
      </c>
      <c r="E606" s="69" t="s">
        <v>1717</v>
      </c>
      <c r="F606" s="69" t="s">
        <v>1728</v>
      </c>
      <c r="G606" s="70" t="s">
        <v>1725</v>
      </c>
      <c r="H606" s="70" t="s">
        <v>1136</v>
      </c>
      <c r="I606" s="42">
        <v>187.5</v>
      </c>
      <c r="J606" s="71">
        <v>193.75</v>
      </c>
      <c r="K606" s="71">
        <v>200</v>
      </c>
      <c r="L606" s="71">
        <v>206.25</v>
      </c>
      <c r="M606" s="71">
        <v>212.5</v>
      </c>
      <c r="N606" s="71">
        <v>218.75</v>
      </c>
      <c r="O606" s="71">
        <v>225</v>
      </c>
      <c r="P606" s="72">
        <v>0</v>
      </c>
      <c r="Q606" s="45">
        <v>0</v>
      </c>
      <c r="R606" s="71">
        <v>0</v>
      </c>
      <c r="S606" s="71">
        <v>0</v>
      </c>
      <c r="T606" s="71">
        <v>0</v>
      </c>
      <c r="U606" s="71">
        <v>0</v>
      </c>
      <c r="V606" s="71">
        <v>0</v>
      </c>
      <c r="W606" s="71">
        <v>0</v>
      </c>
      <c r="X606" s="45">
        <v>0</v>
      </c>
      <c r="Y606" s="71">
        <v>0</v>
      </c>
      <c r="Z606" s="71">
        <v>0</v>
      </c>
      <c r="AA606" s="71">
        <v>0</v>
      </c>
      <c r="AB606" s="71">
        <v>0</v>
      </c>
      <c r="AC606" s="71">
        <v>0</v>
      </c>
      <c r="AD606" s="71">
        <v>0</v>
      </c>
      <c r="AE606" s="44">
        <f>[3]Parameters!$B$38</f>
        <v>0.05</v>
      </c>
      <c r="AF606" s="72">
        <v>0</v>
      </c>
      <c r="AG606" s="72">
        <v>20</v>
      </c>
      <c r="AH606" s="72">
        <v>20</v>
      </c>
      <c r="AI606" s="73">
        <v>1</v>
      </c>
      <c r="AJ606" s="73" t="s">
        <v>841</v>
      </c>
      <c r="AK606" s="73" t="s">
        <v>907</v>
      </c>
      <c r="AL606" s="73"/>
      <c r="AM606" s="74"/>
      <c r="AN606" s="74"/>
      <c r="AO606" s="74"/>
      <c r="AP606" s="74"/>
      <c r="AQ606" s="74"/>
      <c r="AR606" s="74"/>
      <c r="AS606" s="75"/>
      <c r="AT606" s="75"/>
      <c r="AU606" s="75"/>
      <c r="AV606" s="76"/>
      <c r="AW606" s="76"/>
      <c r="AX606" s="76"/>
      <c r="AY606" s="77" t="s">
        <v>841</v>
      </c>
      <c r="AZ606" s="77"/>
      <c r="BA606" s="77"/>
      <c r="BB606" s="77"/>
      <c r="BC606" s="77"/>
      <c r="BD606" s="77"/>
      <c r="BE606" s="77"/>
      <c r="BF606" s="77"/>
      <c r="BG606" s="77"/>
      <c r="BH606" s="78"/>
      <c r="BI606" s="78"/>
      <c r="BJ606" s="78"/>
      <c r="BK606" s="78"/>
      <c r="BL606" s="79"/>
      <c r="BM606" s="80"/>
      <c r="BN606" s="81">
        <v>0</v>
      </c>
      <c r="BO606" s="72"/>
      <c r="BP606" s="72"/>
      <c r="BQ606" s="72"/>
      <c r="BR606" s="72"/>
      <c r="BS606" s="72"/>
      <c r="BT606" s="72"/>
      <c r="BU606" s="56">
        <f t="shared" si="76"/>
        <v>0</v>
      </c>
      <c r="BV606" s="77"/>
      <c r="BW606" s="77"/>
      <c r="BX606" s="77"/>
      <c r="BY606" s="77"/>
      <c r="BZ606" s="77"/>
      <c r="CA606" s="77"/>
      <c r="CB606" s="57">
        <v>0.81200000000000006</v>
      </c>
      <c r="CC606" s="82">
        <v>0.95333333333333337</v>
      </c>
      <c r="CD606" s="82">
        <v>0.35899999999999999</v>
      </c>
      <c r="CE606" s="82">
        <v>0.36</v>
      </c>
      <c r="CF606" s="82">
        <v>0.36</v>
      </c>
      <c r="CG606" s="82">
        <v>0.36</v>
      </c>
      <c r="CH606" s="82">
        <v>0.35899999999999999</v>
      </c>
      <c r="CI606" s="56"/>
      <c r="CJ606" s="83"/>
      <c r="CK606" s="83"/>
      <c r="CL606" s="83"/>
      <c r="CM606" s="83"/>
      <c r="CN606" s="83"/>
      <c r="CO606" s="83"/>
      <c r="CP606" s="60"/>
      <c r="CQ606" s="84"/>
      <c r="CR606" s="84"/>
      <c r="CS606" s="84"/>
      <c r="CT606" s="84"/>
      <c r="CU606" s="84"/>
      <c r="CV606" s="84"/>
      <c r="CW606" s="62"/>
      <c r="CX606" s="85"/>
      <c r="CY606" s="85"/>
      <c r="CZ606" s="85"/>
      <c r="DA606" s="85"/>
      <c r="DB606" s="85"/>
      <c r="DC606" s="85"/>
      <c r="DD606" s="64"/>
      <c r="DE606" s="86"/>
      <c r="DF606" s="86"/>
      <c r="DG606" s="86"/>
      <c r="DH606" s="86"/>
      <c r="DI606" s="86"/>
      <c r="DJ606" s="86"/>
      <c r="DK606" s="87" t="s">
        <v>1266</v>
      </c>
      <c r="DL606" s="62"/>
      <c r="DM606" s="88"/>
      <c r="DN606" s="88"/>
      <c r="DO606" s="88"/>
      <c r="DP606" s="88"/>
      <c r="DQ606" s="88"/>
      <c r="DR606" s="88"/>
      <c r="DS606" s="68"/>
    </row>
    <row r="607" spans="1:123" x14ac:dyDescent="0.3">
      <c r="A607" s="40" t="s">
        <v>627</v>
      </c>
      <c r="B607" s="40" t="s">
        <v>901</v>
      </c>
      <c r="C607" s="40" t="s">
        <v>1133</v>
      </c>
      <c r="D607" s="40" t="s">
        <v>902</v>
      </c>
      <c r="E607" s="40" t="s">
        <v>1729</v>
      </c>
      <c r="F607" s="40" t="s">
        <v>1730</v>
      </c>
      <c r="G607" s="41" t="s">
        <v>1730</v>
      </c>
      <c r="H607" s="41" t="s">
        <v>1136</v>
      </c>
      <c r="I607" s="42">
        <v>0</v>
      </c>
      <c r="J607" s="43">
        <v>0</v>
      </c>
      <c r="K607" s="43">
        <v>0</v>
      </c>
      <c r="L607" s="43">
        <v>0</v>
      </c>
      <c r="M607" s="43">
        <v>0</v>
      </c>
      <c r="N607" s="43">
        <v>0</v>
      </c>
      <c r="O607" s="43">
        <v>0</v>
      </c>
      <c r="P607" s="44">
        <v>0</v>
      </c>
      <c r="Q607" s="45">
        <v>0</v>
      </c>
      <c r="R607" s="43">
        <v>0</v>
      </c>
      <c r="S607" s="43">
        <v>0</v>
      </c>
      <c r="T607" s="43">
        <v>0</v>
      </c>
      <c r="U607" s="43">
        <v>0</v>
      </c>
      <c r="V607" s="43">
        <v>0</v>
      </c>
      <c r="W607" s="43">
        <v>0</v>
      </c>
      <c r="X607" s="45">
        <v>0</v>
      </c>
      <c r="Y607" s="43">
        <v>0</v>
      </c>
      <c r="Z607" s="43">
        <v>0</v>
      </c>
      <c r="AA607" s="43">
        <v>0</v>
      </c>
      <c r="AB607" s="43">
        <v>0</v>
      </c>
      <c r="AC607" s="43">
        <v>0</v>
      </c>
      <c r="AD607" s="43">
        <v>0</v>
      </c>
      <c r="AE607" s="44">
        <f>[3]Parameters!$B$38</f>
        <v>0.05</v>
      </c>
      <c r="AF607" s="44">
        <v>0</v>
      </c>
      <c r="AG607" s="44">
        <v>1</v>
      </c>
      <c r="AH607" s="44">
        <v>1</v>
      </c>
      <c r="AI607" s="46">
        <v>1</v>
      </c>
      <c r="AJ607" s="46" t="s">
        <v>841</v>
      </c>
      <c r="AK607" s="46" t="s">
        <v>907</v>
      </c>
      <c r="AL607" s="46"/>
      <c r="AM607" s="47"/>
      <c r="AN607" s="47"/>
      <c r="AO607" s="47"/>
      <c r="AP607" s="47"/>
      <c r="AQ607" s="47"/>
      <c r="AR607" s="47"/>
      <c r="AS607" s="48"/>
      <c r="AT607" s="48"/>
      <c r="AU607" s="48"/>
      <c r="AV607" s="49"/>
      <c r="AW607" s="49"/>
      <c r="AX607" s="49"/>
      <c r="AY607" s="50" t="s">
        <v>841</v>
      </c>
      <c r="AZ607" s="50"/>
      <c r="BA607" s="50"/>
      <c r="BB607" s="51"/>
      <c r="BC607" s="51"/>
      <c r="BD607" s="51"/>
      <c r="BE607" s="51"/>
      <c r="BF607" s="51"/>
      <c r="BG607" s="51"/>
      <c r="BH607" s="52"/>
      <c r="BI607" s="52"/>
      <c r="BJ607" s="52"/>
      <c r="BK607" s="52"/>
      <c r="BL607" s="53"/>
      <c r="BM607" s="54"/>
      <c r="BN607" s="55"/>
      <c r="BO607" s="44"/>
      <c r="BP607" s="44"/>
      <c r="BQ607" s="44"/>
      <c r="BR607" s="44"/>
      <c r="BS607" s="44"/>
      <c r="BT607" s="44"/>
      <c r="BU607" s="56">
        <f t="shared" si="76"/>
        <v>0</v>
      </c>
      <c r="BV607" s="50"/>
      <c r="BW607" s="50"/>
      <c r="BX607" s="50"/>
      <c r="BY607" s="50"/>
      <c r="BZ607" s="50"/>
      <c r="CA607" s="50"/>
      <c r="CB607" s="57">
        <v>5</v>
      </c>
      <c r="CC607" s="58">
        <v>5</v>
      </c>
      <c r="CD607" s="58">
        <v>5</v>
      </c>
      <c r="CE607" s="58">
        <v>5</v>
      </c>
      <c r="CF607" s="58">
        <v>5</v>
      </c>
      <c r="CG607" s="58">
        <v>5</v>
      </c>
      <c r="CH607" s="58">
        <v>5</v>
      </c>
      <c r="CI607" s="56"/>
      <c r="CJ607" s="59"/>
      <c r="CK607" s="59"/>
      <c r="CL607" s="59"/>
      <c r="CM607" s="59"/>
      <c r="CN607" s="59"/>
      <c r="CO607" s="59"/>
      <c r="CP607" s="60"/>
      <c r="CQ607" s="61"/>
      <c r="CR607" s="61"/>
      <c r="CS607" s="61"/>
      <c r="CT607" s="61"/>
      <c r="CU607" s="61"/>
      <c r="CV607" s="61"/>
      <c r="CW607" s="62"/>
      <c r="CX607" s="63"/>
      <c r="CY607" s="63"/>
      <c r="CZ607" s="63"/>
      <c r="DA607" s="63"/>
      <c r="DB607" s="63"/>
      <c r="DC607" s="63"/>
      <c r="DD607" s="64"/>
      <c r="DE607" s="65"/>
      <c r="DF607" s="65"/>
      <c r="DG607" s="65"/>
      <c r="DH607" s="65"/>
      <c r="DI607" s="65"/>
      <c r="DJ607" s="65"/>
      <c r="DK607" s="66" t="s">
        <v>1266</v>
      </c>
      <c r="DL607" s="62"/>
      <c r="DM607" s="67"/>
      <c r="DN607" s="67"/>
      <c r="DO607" s="67"/>
      <c r="DP607" s="67"/>
      <c r="DQ607" s="67"/>
      <c r="DR607" s="67"/>
      <c r="DS607" s="68"/>
    </row>
    <row r="608" spans="1:123" x14ac:dyDescent="0.3">
      <c r="A608" s="69" t="s">
        <v>628</v>
      </c>
      <c r="B608" s="69" t="s">
        <v>901</v>
      </c>
      <c r="C608" s="69" t="s">
        <v>1133</v>
      </c>
      <c r="D608" s="69" t="s">
        <v>902</v>
      </c>
      <c r="E608" s="69" t="s">
        <v>1729</v>
      </c>
      <c r="F608" s="69" t="s">
        <v>1730</v>
      </c>
      <c r="G608" s="70" t="s">
        <v>1731</v>
      </c>
      <c r="H608" s="70" t="s">
        <v>1136</v>
      </c>
      <c r="I608" s="42">
        <v>120</v>
      </c>
      <c r="J608" s="71">
        <v>122.5</v>
      </c>
      <c r="K608" s="71">
        <v>125</v>
      </c>
      <c r="L608" s="71">
        <v>112.5</v>
      </c>
      <c r="M608" s="71">
        <v>100</v>
      </c>
      <c r="N608" s="71">
        <v>100</v>
      </c>
      <c r="O608" s="71">
        <v>100</v>
      </c>
      <c r="P608" s="72">
        <v>0</v>
      </c>
      <c r="Q608" s="45">
        <v>0</v>
      </c>
      <c r="R608" s="71">
        <v>0</v>
      </c>
      <c r="S608" s="71">
        <v>0</v>
      </c>
      <c r="T608" s="71">
        <v>0</v>
      </c>
      <c r="U608" s="71">
        <v>0</v>
      </c>
      <c r="V608" s="71">
        <v>0</v>
      </c>
      <c r="W608" s="71">
        <v>0</v>
      </c>
      <c r="X608" s="45">
        <v>0</v>
      </c>
      <c r="Y608" s="71">
        <v>0</v>
      </c>
      <c r="Z608" s="71">
        <v>0</v>
      </c>
      <c r="AA608" s="71">
        <v>0</v>
      </c>
      <c r="AB608" s="71">
        <v>0</v>
      </c>
      <c r="AC608" s="71">
        <v>0</v>
      </c>
      <c r="AD608" s="71">
        <v>0</v>
      </c>
      <c r="AE608" s="44">
        <f>[3]Parameters!$B$38</f>
        <v>0.05</v>
      </c>
      <c r="AF608" s="72">
        <v>0</v>
      </c>
      <c r="AG608" s="72">
        <v>20</v>
      </c>
      <c r="AH608" s="72">
        <v>20</v>
      </c>
      <c r="AI608" s="73">
        <v>1</v>
      </c>
      <c r="AJ608" s="73" t="s">
        <v>841</v>
      </c>
      <c r="AK608" s="73" t="s">
        <v>907</v>
      </c>
      <c r="AL608" s="73"/>
      <c r="AM608" s="74"/>
      <c r="AN608" s="74"/>
      <c r="AO608" s="74"/>
      <c r="AP608" s="74"/>
      <c r="AQ608" s="74"/>
      <c r="AR608" s="74"/>
      <c r="AS608" s="75"/>
      <c r="AT608" s="75"/>
      <c r="AU608" s="75"/>
      <c r="AV608" s="76"/>
      <c r="AW608" s="76"/>
      <c r="AX608" s="76"/>
      <c r="AY608" s="77" t="s">
        <v>841</v>
      </c>
      <c r="AZ608" s="77"/>
      <c r="BA608" s="77"/>
      <c r="BB608" s="77"/>
      <c r="BC608" s="77"/>
      <c r="BD608" s="77"/>
      <c r="BE608" s="77"/>
      <c r="BF608" s="77"/>
      <c r="BG608" s="77"/>
      <c r="BH608" s="78"/>
      <c r="BI608" s="78"/>
      <c r="BJ608" s="78"/>
      <c r="BK608" s="78"/>
      <c r="BL608" s="79"/>
      <c r="BM608" s="80"/>
      <c r="BN608" s="81">
        <v>0</v>
      </c>
      <c r="BO608" s="72"/>
      <c r="BP608" s="72"/>
      <c r="BQ608" s="72"/>
      <c r="BR608" s="72"/>
      <c r="BS608" s="72"/>
      <c r="BT608" s="72"/>
      <c r="BU608" s="56">
        <f t="shared" si="76"/>
        <v>0</v>
      </c>
      <c r="BV608" s="77"/>
      <c r="BW608" s="77"/>
      <c r="BX608" s="77"/>
      <c r="BY608" s="77"/>
      <c r="BZ608" s="77"/>
      <c r="CA608" s="77"/>
      <c r="CB608" s="57">
        <v>1.0499999999999998</v>
      </c>
      <c r="CC608" s="82">
        <v>1.0874999999999999</v>
      </c>
      <c r="CD608" s="90">
        <v>1.0874999999999999</v>
      </c>
      <c r="CE608" s="90">
        <v>1.0900000000000001</v>
      </c>
      <c r="CF608" s="90">
        <v>1.0900000000000001</v>
      </c>
      <c r="CG608" s="90">
        <v>1.0900000000000001</v>
      </c>
      <c r="CH608" s="90">
        <v>1.0874999999999999</v>
      </c>
      <c r="CI608" s="56"/>
      <c r="CJ608" s="83"/>
      <c r="CK608" s="83"/>
      <c r="CL608" s="83"/>
      <c r="CM608" s="83"/>
      <c r="CN608" s="83"/>
      <c r="CO608" s="83"/>
      <c r="CP608" s="60"/>
      <c r="CQ608" s="84"/>
      <c r="CR608" s="84"/>
      <c r="CS608" s="84"/>
      <c r="CT608" s="84"/>
      <c r="CU608" s="84"/>
      <c r="CV608" s="84"/>
      <c r="CW608" s="62"/>
      <c r="CX608" s="85"/>
      <c r="CY608" s="85"/>
      <c r="CZ608" s="85"/>
      <c r="DA608" s="85"/>
      <c r="DB608" s="85"/>
      <c r="DC608" s="85"/>
      <c r="DD608" s="64"/>
      <c r="DE608" s="86"/>
      <c r="DF608" s="86"/>
      <c r="DG608" s="86"/>
      <c r="DH608" s="86"/>
      <c r="DI608" s="86"/>
      <c r="DJ608" s="86"/>
      <c r="DK608" s="87" t="s">
        <v>1266</v>
      </c>
      <c r="DL608" s="62"/>
      <c r="DM608" s="88"/>
      <c r="DN608" s="88"/>
      <c r="DO608" s="88"/>
      <c r="DP608" s="88"/>
      <c r="DQ608" s="88"/>
      <c r="DR608" s="88"/>
      <c r="DS608" s="68"/>
    </row>
    <row r="609" spans="1:123" x14ac:dyDescent="0.3">
      <c r="A609" s="40" t="s">
        <v>629</v>
      </c>
      <c r="B609" s="40" t="s">
        <v>901</v>
      </c>
      <c r="C609" s="40" t="s">
        <v>1133</v>
      </c>
      <c r="D609" s="40" t="s">
        <v>902</v>
      </c>
      <c r="E609" s="40" t="s">
        <v>1729</v>
      </c>
      <c r="F609" s="40" t="s">
        <v>1730</v>
      </c>
      <c r="G609" s="41" t="s">
        <v>1732</v>
      </c>
      <c r="H609" s="41" t="s">
        <v>1136</v>
      </c>
      <c r="I609" s="42">
        <v>800</v>
      </c>
      <c r="J609" s="43">
        <v>681.25</v>
      </c>
      <c r="K609" s="43">
        <v>562.5</v>
      </c>
      <c r="L609" s="43">
        <v>456.25</v>
      </c>
      <c r="M609" s="43">
        <v>350</v>
      </c>
      <c r="N609" s="43">
        <v>350</v>
      </c>
      <c r="O609" s="43">
        <v>350</v>
      </c>
      <c r="P609" s="44">
        <v>0</v>
      </c>
      <c r="Q609" s="45">
        <v>0</v>
      </c>
      <c r="R609" s="43">
        <v>0</v>
      </c>
      <c r="S609" s="43">
        <v>0</v>
      </c>
      <c r="T609" s="43">
        <v>0</v>
      </c>
      <c r="U609" s="43">
        <v>0</v>
      </c>
      <c r="V609" s="43">
        <v>0</v>
      </c>
      <c r="W609" s="43">
        <v>0</v>
      </c>
      <c r="X609" s="45">
        <v>0</v>
      </c>
      <c r="Y609" s="43">
        <v>0</v>
      </c>
      <c r="Z609" s="43">
        <v>0</v>
      </c>
      <c r="AA609" s="43">
        <v>0</v>
      </c>
      <c r="AB609" s="43">
        <v>0</v>
      </c>
      <c r="AC609" s="43">
        <v>0</v>
      </c>
      <c r="AD609" s="43">
        <v>0</v>
      </c>
      <c r="AE609" s="44">
        <f>[3]Parameters!$B$38</f>
        <v>0.05</v>
      </c>
      <c r="AF609" s="44">
        <v>0</v>
      </c>
      <c r="AG609" s="44">
        <v>20</v>
      </c>
      <c r="AH609" s="44">
        <v>20</v>
      </c>
      <c r="AI609" s="46">
        <v>1</v>
      </c>
      <c r="AJ609" s="46" t="s">
        <v>841</v>
      </c>
      <c r="AK609" s="46" t="s">
        <v>907</v>
      </c>
      <c r="AL609" s="46"/>
      <c r="AM609" s="47"/>
      <c r="AN609" s="47"/>
      <c r="AO609" s="47"/>
      <c r="AP609" s="47"/>
      <c r="AQ609" s="47"/>
      <c r="AR609" s="47"/>
      <c r="AS609" s="48"/>
      <c r="AT609" s="48"/>
      <c r="AU609" s="48"/>
      <c r="AV609" s="49"/>
      <c r="AW609" s="49"/>
      <c r="AX609" s="49"/>
      <c r="AY609" s="50" t="s">
        <v>841</v>
      </c>
      <c r="AZ609" s="50"/>
      <c r="BA609" s="50"/>
      <c r="BB609" s="51"/>
      <c r="BC609" s="51"/>
      <c r="BD609" s="51"/>
      <c r="BE609" s="51"/>
      <c r="BF609" s="51"/>
      <c r="BG609" s="51"/>
      <c r="BH609" s="52"/>
      <c r="BI609" s="52"/>
      <c r="BJ609" s="52"/>
      <c r="BK609" s="52"/>
      <c r="BL609" s="53"/>
      <c r="BM609" s="54"/>
      <c r="BN609" s="55">
        <v>0</v>
      </c>
      <c r="BO609" s="44"/>
      <c r="BP609" s="44"/>
      <c r="BQ609" s="44"/>
      <c r="BR609" s="44"/>
      <c r="BS609" s="44"/>
      <c r="BT609" s="44"/>
      <c r="BU609" s="56">
        <f t="shared" si="76"/>
        <v>0</v>
      </c>
      <c r="BV609" s="50"/>
      <c r="BW609" s="50"/>
      <c r="BX609" s="50"/>
      <c r="BY609" s="50"/>
      <c r="BZ609" s="50"/>
      <c r="CA609" s="50"/>
      <c r="CB609" s="57">
        <v>0.15000000000000002</v>
      </c>
      <c r="CC609" s="58">
        <v>0.15750000000000003</v>
      </c>
      <c r="CD609" s="90">
        <v>0.15750000000000003</v>
      </c>
      <c r="CE609" s="90">
        <v>0.16</v>
      </c>
      <c r="CF609" s="90">
        <v>0.16</v>
      </c>
      <c r="CG609" s="90">
        <v>0.16</v>
      </c>
      <c r="CH609" s="90">
        <v>0.15750000000000003</v>
      </c>
      <c r="CI609" s="56"/>
      <c r="CJ609" s="59"/>
      <c r="CK609" s="59"/>
      <c r="CL609" s="59"/>
      <c r="CM609" s="59"/>
      <c r="CN609" s="59"/>
      <c r="CO609" s="59"/>
      <c r="CP609" s="60"/>
      <c r="CQ609" s="61"/>
      <c r="CR609" s="61"/>
      <c r="CS609" s="61"/>
      <c r="CT609" s="61"/>
      <c r="CU609" s="61"/>
      <c r="CV609" s="61"/>
      <c r="CW609" s="62"/>
      <c r="CX609" s="63"/>
      <c r="CY609" s="63"/>
      <c r="CZ609" s="63"/>
      <c r="DA609" s="63"/>
      <c r="DB609" s="63"/>
      <c r="DC609" s="63"/>
      <c r="DD609" s="64"/>
      <c r="DE609" s="65"/>
      <c r="DF609" s="65"/>
      <c r="DG609" s="65"/>
      <c r="DH609" s="65"/>
      <c r="DI609" s="65"/>
      <c r="DJ609" s="65"/>
      <c r="DK609" s="66" t="s">
        <v>1266</v>
      </c>
      <c r="DL609" s="62"/>
      <c r="DM609" s="67"/>
      <c r="DN609" s="67"/>
      <c r="DO609" s="67"/>
      <c r="DP609" s="67"/>
      <c r="DQ609" s="67"/>
      <c r="DR609" s="67"/>
      <c r="DS609" s="68"/>
    </row>
    <row r="610" spans="1:123" x14ac:dyDescent="0.3">
      <c r="A610" s="69" t="s">
        <v>630</v>
      </c>
      <c r="B610" s="69" t="s">
        <v>901</v>
      </c>
      <c r="C610" s="69" t="s">
        <v>1133</v>
      </c>
      <c r="D610" s="69" t="s">
        <v>902</v>
      </c>
      <c r="E610" s="69" t="s">
        <v>1729</v>
      </c>
      <c r="F610" s="69" t="s">
        <v>1730</v>
      </c>
      <c r="G610" s="70" t="s">
        <v>1733</v>
      </c>
      <c r="H610" s="70" t="s">
        <v>1136</v>
      </c>
      <c r="I610" s="42">
        <v>150</v>
      </c>
      <c r="J610" s="71">
        <v>141.66999999999999</v>
      </c>
      <c r="K610" s="71">
        <v>133.33000000000001</v>
      </c>
      <c r="L610" s="71">
        <v>125</v>
      </c>
      <c r="M610" s="71">
        <v>116.67</v>
      </c>
      <c r="N610" s="71">
        <v>108.33</v>
      </c>
      <c r="O610" s="71">
        <v>100</v>
      </c>
      <c r="P610" s="72">
        <v>0</v>
      </c>
      <c r="Q610" s="45">
        <v>0</v>
      </c>
      <c r="R610" s="71">
        <v>0</v>
      </c>
      <c r="S610" s="71">
        <v>0</v>
      </c>
      <c r="T610" s="71">
        <v>0</v>
      </c>
      <c r="U610" s="71">
        <v>0</v>
      </c>
      <c r="V610" s="71">
        <v>0</v>
      </c>
      <c r="W610" s="71">
        <v>0</v>
      </c>
      <c r="X610" s="45">
        <v>0</v>
      </c>
      <c r="Y610" s="71">
        <v>0</v>
      </c>
      <c r="Z610" s="71">
        <v>0</v>
      </c>
      <c r="AA610" s="71">
        <v>0</v>
      </c>
      <c r="AB610" s="71">
        <v>0</v>
      </c>
      <c r="AC610" s="71">
        <v>0</v>
      </c>
      <c r="AD610" s="71">
        <v>0</v>
      </c>
      <c r="AE610" s="44">
        <f>[3]Parameters!$B$38</f>
        <v>0.05</v>
      </c>
      <c r="AF610" s="72">
        <v>0</v>
      </c>
      <c r="AG610" s="72">
        <v>20</v>
      </c>
      <c r="AH610" s="72">
        <v>20</v>
      </c>
      <c r="AI610" s="73">
        <v>1</v>
      </c>
      <c r="AJ610" s="73" t="s">
        <v>841</v>
      </c>
      <c r="AK610" s="73" t="s">
        <v>907</v>
      </c>
      <c r="AL610" s="73"/>
      <c r="AM610" s="74"/>
      <c r="AN610" s="74"/>
      <c r="AO610" s="74"/>
      <c r="AP610" s="74"/>
      <c r="AQ610" s="74"/>
      <c r="AR610" s="74"/>
      <c r="AS610" s="75"/>
      <c r="AT610" s="75"/>
      <c r="AU610" s="75"/>
      <c r="AV610" s="76"/>
      <c r="AW610" s="76"/>
      <c r="AX610" s="76"/>
      <c r="AY610" s="77" t="s">
        <v>841</v>
      </c>
      <c r="AZ610" s="77"/>
      <c r="BA610" s="77"/>
      <c r="BB610" s="77"/>
      <c r="BC610" s="77"/>
      <c r="BD610" s="77"/>
      <c r="BE610" s="77"/>
      <c r="BF610" s="77"/>
      <c r="BG610" s="77"/>
      <c r="BH610" s="78"/>
      <c r="BI610" s="78"/>
      <c r="BJ610" s="78"/>
      <c r="BK610" s="78"/>
      <c r="BL610" s="79"/>
      <c r="BM610" s="80"/>
      <c r="BN610" s="81">
        <v>0</v>
      </c>
      <c r="BO610" s="72"/>
      <c r="BP610" s="72"/>
      <c r="BQ610" s="72"/>
      <c r="BR610" s="72"/>
      <c r="BS610" s="72"/>
      <c r="BT610" s="72"/>
      <c r="BU610" s="56">
        <f t="shared" si="76"/>
        <v>0</v>
      </c>
      <c r="BV610" s="77"/>
      <c r="BW610" s="77"/>
      <c r="BX610" s="77"/>
      <c r="BY610" s="77"/>
      <c r="BZ610" s="77"/>
      <c r="CA610" s="77"/>
      <c r="CB610" s="57">
        <v>0.32000000000000006</v>
      </c>
      <c r="CC610" s="82">
        <v>0.30000000000000004</v>
      </c>
      <c r="CD610" s="90">
        <v>0.30000000000000004</v>
      </c>
      <c r="CE610" s="90">
        <v>0.3</v>
      </c>
      <c r="CF610" s="90">
        <v>0.3</v>
      </c>
      <c r="CG610" s="90">
        <v>0.3</v>
      </c>
      <c r="CH610" s="90">
        <v>0.30000000000000004</v>
      </c>
      <c r="CI610" s="56"/>
      <c r="CJ610" s="83"/>
      <c r="CK610" s="83"/>
      <c r="CL610" s="83"/>
      <c r="CM610" s="83"/>
      <c r="CN610" s="83"/>
      <c r="CO610" s="83"/>
      <c r="CP610" s="60"/>
      <c r="CQ610" s="84"/>
      <c r="CR610" s="84"/>
      <c r="CS610" s="84"/>
      <c r="CT610" s="84"/>
      <c r="CU610" s="84"/>
      <c r="CV610" s="84"/>
      <c r="CW610" s="62"/>
      <c r="CX610" s="85"/>
      <c r="CY610" s="85"/>
      <c r="CZ610" s="85"/>
      <c r="DA610" s="85"/>
      <c r="DB610" s="85"/>
      <c r="DC610" s="85"/>
      <c r="DD610" s="64"/>
      <c r="DE610" s="86"/>
      <c r="DF610" s="86"/>
      <c r="DG610" s="86"/>
      <c r="DH610" s="86"/>
      <c r="DI610" s="86"/>
      <c r="DJ610" s="86"/>
      <c r="DK610" s="87" t="s">
        <v>1266</v>
      </c>
      <c r="DL610" s="62"/>
      <c r="DM610" s="88"/>
      <c r="DN610" s="88"/>
      <c r="DO610" s="88"/>
      <c r="DP610" s="88"/>
      <c r="DQ610" s="88"/>
      <c r="DR610" s="88"/>
      <c r="DS610" s="68"/>
    </row>
    <row r="611" spans="1:123" x14ac:dyDescent="0.3">
      <c r="A611" s="40" t="s">
        <v>631</v>
      </c>
      <c r="B611" s="40" t="s">
        <v>896</v>
      </c>
      <c r="C611" s="40" t="s">
        <v>1133</v>
      </c>
      <c r="D611" s="40" t="s">
        <v>1045</v>
      </c>
      <c r="E611" s="40" t="s">
        <v>1707</v>
      </c>
      <c r="F611" s="40" t="s">
        <v>1734</v>
      </c>
      <c r="G611" s="41" t="s">
        <v>1734</v>
      </c>
      <c r="H611" s="41" t="s">
        <v>1136</v>
      </c>
      <c r="I611" s="42">
        <v>0</v>
      </c>
      <c r="J611" s="43">
        <v>0</v>
      </c>
      <c r="K611" s="43">
        <v>0</v>
      </c>
      <c r="L611" s="43">
        <v>0</v>
      </c>
      <c r="M611" s="43">
        <v>0</v>
      </c>
      <c r="N611" s="43">
        <v>0</v>
      </c>
      <c r="O611" s="43">
        <v>0</v>
      </c>
      <c r="P611" s="44">
        <v>0</v>
      </c>
      <c r="Q611" s="45">
        <v>0</v>
      </c>
      <c r="R611" s="43">
        <v>0</v>
      </c>
      <c r="S611" s="43">
        <v>0</v>
      </c>
      <c r="T611" s="43">
        <v>0</v>
      </c>
      <c r="U611" s="43">
        <v>0</v>
      </c>
      <c r="V611" s="43">
        <v>0</v>
      </c>
      <c r="W611" s="43">
        <v>0</v>
      </c>
      <c r="X611" s="45">
        <v>0</v>
      </c>
      <c r="Y611" s="43">
        <v>0</v>
      </c>
      <c r="Z611" s="43">
        <v>0</v>
      </c>
      <c r="AA611" s="43">
        <v>0</v>
      </c>
      <c r="AB611" s="43">
        <v>0</v>
      </c>
      <c r="AC611" s="43">
        <v>0</v>
      </c>
      <c r="AD611" s="43">
        <v>0</v>
      </c>
      <c r="AE611" s="44">
        <f>[3]Parameters!$B$38</f>
        <v>0.05</v>
      </c>
      <c r="AF611" s="44">
        <v>0</v>
      </c>
      <c r="AG611" s="44">
        <v>1</v>
      </c>
      <c r="AH611" s="44">
        <v>1</v>
      </c>
      <c r="AI611" s="46">
        <v>1</v>
      </c>
      <c r="AJ611" s="46" t="s">
        <v>841</v>
      </c>
      <c r="AK611" s="46" t="s">
        <v>907</v>
      </c>
      <c r="AL611" s="46"/>
      <c r="AM611" s="47"/>
      <c r="AN611" s="47"/>
      <c r="AO611" s="47"/>
      <c r="AP611" s="47"/>
      <c r="AQ611" s="47"/>
      <c r="AR611" s="47"/>
      <c r="AS611" s="48"/>
      <c r="AT611" s="48"/>
      <c r="AU611" s="48"/>
      <c r="AV611" s="49"/>
      <c r="AW611" s="49"/>
      <c r="AX611" s="49"/>
      <c r="AY611" s="50" t="s">
        <v>841</v>
      </c>
      <c r="AZ611" s="50"/>
      <c r="BA611" s="50"/>
      <c r="BB611" s="51"/>
      <c r="BC611" s="51"/>
      <c r="BD611" s="51"/>
      <c r="BE611" s="51"/>
      <c r="BF611" s="51"/>
      <c r="BG611" s="51"/>
      <c r="BH611" s="52"/>
      <c r="BI611" s="52"/>
      <c r="BJ611" s="52"/>
      <c r="BK611" s="52"/>
      <c r="BL611" s="53"/>
      <c r="BM611" s="54"/>
      <c r="BN611" s="55"/>
      <c r="BO611" s="44"/>
      <c r="BP611" s="44"/>
      <c r="BQ611" s="44"/>
      <c r="BR611" s="44"/>
      <c r="BS611" s="44"/>
      <c r="BT611" s="44"/>
      <c r="BU611" s="56">
        <f t="shared" si="76"/>
        <v>0</v>
      </c>
      <c r="BV611" s="50"/>
      <c r="BW611" s="50"/>
      <c r="BX611" s="50"/>
      <c r="BY611" s="50"/>
      <c r="BZ611" s="50"/>
      <c r="CA611" s="50"/>
      <c r="CB611" s="57">
        <v>20</v>
      </c>
      <c r="CC611" s="58">
        <v>20</v>
      </c>
      <c r="CD611" s="58">
        <v>20</v>
      </c>
      <c r="CE611" s="58">
        <v>20</v>
      </c>
      <c r="CF611" s="58">
        <v>20</v>
      </c>
      <c r="CG611" s="58">
        <v>20</v>
      </c>
      <c r="CH611" s="58">
        <v>20</v>
      </c>
      <c r="CI611" s="56"/>
      <c r="CJ611" s="59"/>
      <c r="CK611" s="59"/>
      <c r="CL611" s="59"/>
      <c r="CM611" s="59"/>
      <c r="CN611" s="59"/>
      <c r="CO611" s="59"/>
      <c r="CP611" s="60"/>
      <c r="CQ611" s="61"/>
      <c r="CR611" s="61"/>
      <c r="CS611" s="61"/>
      <c r="CT611" s="61"/>
      <c r="CU611" s="61"/>
      <c r="CV611" s="61"/>
      <c r="CW611" s="62"/>
      <c r="CX611" s="63"/>
      <c r="CY611" s="63"/>
      <c r="CZ611" s="63"/>
      <c r="DA611" s="63"/>
      <c r="DB611" s="63"/>
      <c r="DC611" s="63"/>
      <c r="DD611" s="64"/>
      <c r="DE611" s="65"/>
      <c r="DF611" s="65"/>
      <c r="DG611" s="65"/>
      <c r="DH611" s="65"/>
      <c r="DI611" s="65"/>
      <c r="DJ611" s="65"/>
      <c r="DK611" s="66" t="s">
        <v>1266</v>
      </c>
      <c r="DL611" s="62"/>
      <c r="DM611" s="67"/>
      <c r="DN611" s="67"/>
      <c r="DO611" s="67"/>
      <c r="DP611" s="67"/>
      <c r="DQ611" s="67"/>
      <c r="DR611" s="67"/>
      <c r="DS611" s="68"/>
    </row>
    <row r="612" spans="1:123" x14ac:dyDescent="0.3">
      <c r="A612" s="69" t="s">
        <v>632</v>
      </c>
      <c r="B612" s="69" t="s">
        <v>896</v>
      </c>
      <c r="C612" s="69" t="s">
        <v>1133</v>
      </c>
      <c r="D612" s="69" t="s">
        <v>1045</v>
      </c>
      <c r="E612" s="69" t="s">
        <v>1707</v>
      </c>
      <c r="F612" s="69" t="s">
        <v>1734</v>
      </c>
      <c r="G612" s="70" t="s">
        <v>1709</v>
      </c>
      <c r="H612" s="70" t="s">
        <v>1136</v>
      </c>
      <c r="I612" s="42">
        <v>125</v>
      </c>
      <c r="J612" s="71">
        <v>125</v>
      </c>
      <c r="K612" s="71">
        <v>125</v>
      </c>
      <c r="L612" s="71">
        <v>125</v>
      </c>
      <c r="M612" s="71">
        <v>125</v>
      </c>
      <c r="N612" s="71">
        <v>125</v>
      </c>
      <c r="O612" s="71">
        <v>125</v>
      </c>
      <c r="P612" s="72">
        <v>0</v>
      </c>
      <c r="Q612" s="45">
        <v>0</v>
      </c>
      <c r="R612" s="71">
        <v>0</v>
      </c>
      <c r="S612" s="71">
        <v>0</v>
      </c>
      <c r="T612" s="71">
        <v>0</v>
      </c>
      <c r="U612" s="71">
        <v>0</v>
      </c>
      <c r="V612" s="71">
        <v>0</v>
      </c>
      <c r="W612" s="71">
        <v>0</v>
      </c>
      <c r="X612" s="45">
        <v>0</v>
      </c>
      <c r="Y612" s="71">
        <v>0</v>
      </c>
      <c r="Z612" s="71">
        <v>0</v>
      </c>
      <c r="AA612" s="71">
        <v>0</v>
      </c>
      <c r="AB612" s="71">
        <v>0</v>
      </c>
      <c r="AC612" s="71">
        <v>0</v>
      </c>
      <c r="AD612" s="71">
        <v>0</v>
      </c>
      <c r="AE612" s="44">
        <f>[3]Parameters!$B$38</f>
        <v>0.05</v>
      </c>
      <c r="AF612" s="72">
        <v>0</v>
      </c>
      <c r="AG612" s="72">
        <v>20</v>
      </c>
      <c r="AH612" s="72">
        <v>20</v>
      </c>
      <c r="AI612" s="73">
        <v>1</v>
      </c>
      <c r="AJ612" s="73" t="s">
        <v>841</v>
      </c>
      <c r="AK612" s="73" t="s">
        <v>907</v>
      </c>
      <c r="AL612" s="73"/>
      <c r="AM612" s="74"/>
      <c r="AN612" s="74"/>
      <c r="AO612" s="74"/>
      <c r="AP612" s="74"/>
      <c r="AQ612" s="74"/>
      <c r="AR612" s="74"/>
      <c r="AS612" s="75"/>
      <c r="AT612" s="75"/>
      <c r="AU612" s="75"/>
      <c r="AV612" s="76"/>
      <c r="AW612" s="76"/>
      <c r="AX612" s="76"/>
      <c r="AY612" s="77" t="s">
        <v>841</v>
      </c>
      <c r="AZ612" s="77"/>
      <c r="BA612" s="77"/>
      <c r="BB612" s="77"/>
      <c r="BC612" s="77"/>
      <c r="BD612" s="77"/>
      <c r="BE612" s="77"/>
      <c r="BF612" s="77"/>
      <c r="BG612" s="77"/>
      <c r="BH612" s="78"/>
      <c r="BI612" s="78"/>
      <c r="BJ612" s="78"/>
      <c r="BK612" s="78"/>
      <c r="BL612" s="79"/>
      <c r="BM612" s="80"/>
      <c r="BN612" s="81">
        <v>0</v>
      </c>
      <c r="BO612" s="72"/>
      <c r="BP612" s="72"/>
      <c r="BQ612" s="72"/>
      <c r="BR612" s="72"/>
      <c r="BS612" s="72"/>
      <c r="BT612" s="72"/>
      <c r="BU612" s="56">
        <f t="shared" si="76"/>
        <v>0</v>
      </c>
      <c r="BV612" s="77"/>
      <c r="BW612" s="77"/>
      <c r="BX612" s="77"/>
      <c r="BY612" s="77"/>
      <c r="BZ612" s="77"/>
      <c r="CA612" s="77"/>
      <c r="CB612" s="57">
        <v>0.9880000000000001</v>
      </c>
      <c r="CC612" s="82">
        <v>0.85458333333333347</v>
      </c>
      <c r="CD612" s="90">
        <v>0.85458333333333347</v>
      </c>
      <c r="CE612" s="90">
        <v>0.85</v>
      </c>
      <c r="CF612" s="90">
        <v>0.85</v>
      </c>
      <c r="CG612" s="90">
        <v>0.85</v>
      </c>
      <c r="CH612" s="90">
        <v>0.85458333333333347</v>
      </c>
      <c r="CI612" s="56"/>
      <c r="CJ612" s="83"/>
      <c r="CK612" s="83"/>
      <c r="CL612" s="83"/>
      <c r="CM612" s="83"/>
      <c r="CN612" s="83"/>
      <c r="CO612" s="83"/>
      <c r="CP612" s="60"/>
      <c r="CQ612" s="84"/>
      <c r="CR612" s="84"/>
      <c r="CS612" s="84"/>
      <c r="CT612" s="84"/>
      <c r="CU612" s="84"/>
      <c r="CV612" s="84"/>
      <c r="CW612" s="62"/>
      <c r="CX612" s="85"/>
      <c r="CY612" s="85"/>
      <c r="CZ612" s="85"/>
      <c r="DA612" s="85"/>
      <c r="DB612" s="85"/>
      <c r="DC612" s="85"/>
      <c r="DD612" s="64"/>
      <c r="DE612" s="86"/>
      <c r="DF612" s="86"/>
      <c r="DG612" s="86"/>
      <c r="DH612" s="86"/>
      <c r="DI612" s="86"/>
      <c r="DJ612" s="86"/>
      <c r="DK612" s="87" t="s">
        <v>1266</v>
      </c>
      <c r="DL612" s="62"/>
      <c r="DM612" s="88"/>
      <c r="DN612" s="88"/>
      <c r="DO612" s="88"/>
      <c r="DP612" s="88"/>
      <c r="DQ612" s="88"/>
      <c r="DR612" s="88"/>
      <c r="DS612" s="68"/>
    </row>
    <row r="613" spans="1:123" x14ac:dyDescent="0.3">
      <c r="A613" s="40" t="s">
        <v>633</v>
      </c>
      <c r="B613" s="40" t="s">
        <v>896</v>
      </c>
      <c r="C613" s="40" t="s">
        <v>1133</v>
      </c>
      <c r="D613" s="40" t="s">
        <v>1045</v>
      </c>
      <c r="E613" s="40" t="s">
        <v>1717</v>
      </c>
      <c r="F613" s="40" t="s">
        <v>1735</v>
      </c>
      <c r="G613" s="41" t="s">
        <v>1735</v>
      </c>
      <c r="H613" s="41" t="s">
        <v>1136</v>
      </c>
      <c r="I613" s="42">
        <v>0</v>
      </c>
      <c r="J613" s="43">
        <v>0</v>
      </c>
      <c r="K613" s="43">
        <v>0</v>
      </c>
      <c r="L613" s="43">
        <v>0</v>
      </c>
      <c r="M613" s="43">
        <v>0</v>
      </c>
      <c r="N613" s="43">
        <v>0</v>
      </c>
      <c r="O613" s="43">
        <v>0</v>
      </c>
      <c r="P613" s="44">
        <v>0</v>
      </c>
      <c r="Q613" s="45">
        <v>0</v>
      </c>
      <c r="R613" s="43">
        <v>0</v>
      </c>
      <c r="S613" s="43">
        <v>0</v>
      </c>
      <c r="T613" s="43">
        <v>0</v>
      </c>
      <c r="U613" s="43">
        <v>0</v>
      </c>
      <c r="V613" s="43">
        <v>0</v>
      </c>
      <c r="W613" s="43">
        <v>0</v>
      </c>
      <c r="X613" s="45">
        <v>0</v>
      </c>
      <c r="Y613" s="43">
        <v>0</v>
      </c>
      <c r="Z613" s="43">
        <v>0</v>
      </c>
      <c r="AA613" s="43">
        <v>0</v>
      </c>
      <c r="AB613" s="43">
        <v>0</v>
      </c>
      <c r="AC613" s="43">
        <v>0</v>
      </c>
      <c r="AD613" s="43">
        <v>0</v>
      </c>
      <c r="AE613" s="44">
        <f>[3]Parameters!$B$38</f>
        <v>0.05</v>
      </c>
      <c r="AF613" s="44">
        <v>0</v>
      </c>
      <c r="AG613" s="44">
        <v>1</v>
      </c>
      <c r="AH613" s="44">
        <v>1</v>
      </c>
      <c r="AI613" s="46">
        <v>1</v>
      </c>
      <c r="AJ613" s="46" t="s">
        <v>841</v>
      </c>
      <c r="AK613" s="46" t="s">
        <v>907</v>
      </c>
      <c r="AL613" s="46"/>
      <c r="AM613" s="47"/>
      <c r="AN613" s="47"/>
      <c r="AO613" s="47"/>
      <c r="AP613" s="47"/>
      <c r="AQ613" s="47"/>
      <c r="AR613" s="47"/>
      <c r="AS613" s="48"/>
      <c r="AT613" s="48"/>
      <c r="AU613" s="48"/>
      <c r="AV613" s="49"/>
      <c r="AW613" s="49"/>
      <c r="AX613" s="49"/>
      <c r="AY613" s="50" t="s">
        <v>841</v>
      </c>
      <c r="AZ613" s="50"/>
      <c r="BA613" s="50"/>
      <c r="BB613" s="51"/>
      <c r="BC613" s="51"/>
      <c r="BD613" s="51"/>
      <c r="BE613" s="51"/>
      <c r="BF613" s="51"/>
      <c r="BG613" s="51"/>
      <c r="BH613" s="52"/>
      <c r="BI613" s="52"/>
      <c r="BJ613" s="52"/>
      <c r="BK613" s="52"/>
      <c r="BL613" s="53"/>
      <c r="BM613" s="54"/>
      <c r="BN613" s="55"/>
      <c r="BO613" s="44"/>
      <c r="BP613" s="44"/>
      <c r="BQ613" s="44"/>
      <c r="BR613" s="44"/>
      <c r="BS613" s="44"/>
      <c r="BT613" s="44"/>
      <c r="BU613" s="56">
        <f t="shared" si="76"/>
        <v>0</v>
      </c>
      <c r="BV613" s="50"/>
      <c r="BW613" s="50"/>
      <c r="BX613" s="50"/>
      <c r="BY613" s="50"/>
      <c r="BZ613" s="50"/>
      <c r="CA613" s="50"/>
      <c r="CB613" s="57">
        <v>10</v>
      </c>
      <c r="CC613" s="58">
        <v>10</v>
      </c>
      <c r="CD613" s="58">
        <v>10</v>
      </c>
      <c r="CE613" s="58">
        <v>10</v>
      </c>
      <c r="CF613" s="58">
        <v>10</v>
      </c>
      <c r="CG613" s="58">
        <v>10</v>
      </c>
      <c r="CH613" s="58">
        <v>10</v>
      </c>
      <c r="CI613" s="56"/>
      <c r="CJ613" s="59"/>
      <c r="CK613" s="59"/>
      <c r="CL613" s="59"/>
      <c r="CM613" s="59"/>
      <c r="CN613" s="59"/>
      <c r="CO613" s="59"/>
      <c r="CP613" s="60"/>
      <c r="CQ613" s="61"/>
      <c r="CR613" s="61"/>
      <c r="CS613" s="61"/>
      <c r="CT613" s="61"/>
      <c r="CU613" s="61"/>
      <c r="CV613" s="61"/>
      <c r="CW613" s="62"/>
      <c r="CX613" s="63"/>
      <c r="CY613" s="63"/>
      <c r="CZ613" s="63"/>
      <c r="DA613" s="63"/>
      <c r="DB613" s="63"/>
      <c r="DC613" s="63"/>
      <c r="DD613" s="64"/>
      <c r="DE613" s="65"/>
      <c r="DF613" s="65"/>
      <c r="DG613" s="65"/>
      <c r="DH613" s="65"/>
      <c r="DI613" s="65"/>
      <c r="DJ613" s="65"/>
      <c r="DK613" s="66" t="s">
        <v>1266</v>
      </c>
      <c r="DL613" s="62"/>
      <c r="DM613" s="67"/>
      <c r="DN613" s="67"/>
      <c r="DO613" s="67"/>
      <c r="DP613" s="67"/>
      <c r="DQ613" s="67"/>
      <c r="DR613" s="67"/>
      <c r="DS613" s="68"/>
    </row>
    <row r="614" spans="1:123" x14ac:dyDescent="0.3">
      <c r="A614" s="69" t="s">
        <v>634</v>
      </c>
      <c r="B614" s="69" t="s">
        <v>896</v>
      </c>
      <c r="C614" s="69" t="s">
        <v>1133</v>
      </c>
      <c r="D614" s="69" t="s">
        <v>1045</v>
      </c>
      <c r="E614" s="69" t="s">
        <v>1717</v>
      </c>
      <c r="F614" s="69" t="s">
        <v>1735</v>
      </c>
      <c r="G614" s="70" t="s">
        <v>1725</v>
      </c>
      <c r="H614" s="70" t="s">
        <v>1136</v>
      </c>
      <c r="I614" s="42">
        <v>187.5</v>
      </c>
      <c r="J614" s="71">
        <v>193.75</v>
      </c>
      <c r="K614" s="71">
        <v>200</v>
      </c>
      <c r="L614" s="71">
        <v>206.25</v>
      </c>
      <c r="M614" s="71">
        <v>212.5</v>
      </c>
      <c r="N614" s="71">
        <v>218.75</v>
      </c>
      <c r="O614" s="71">
        <v>225</v>
      </c>
      <c r="P614" s="72">
        <v>0</v>
      </c>
      <c r="Q614" s="45">
        <v>0</v>
      </c>
      <c r="R614" s="71">
        <v>0</v>
      </c>
      <c r="S614" s="71">
        <v>0</v>
      </c>
      <c r="T614" s="71">
        <v>0</v>
      </c>
      <c r="U614" s="71">
        <v>0</v>
      </c>
      <c r="V614" s="71">
        <v>0</v>
      </c>
      <c r="W614" s="71">
        <v>0</v>
      </c>
      <c r="X614" s="45">
        <v>0</v>
      </c>
      <c r="Y614" s="71">
        <v>0</v>
      </c>
      <c r="Z614" s="71">
        <v>0</v>
      </c>
      <c r="AA614" s="71">
        <v>0</v>
      </c>
      <c r="AB614" s="71">
        <v>0</v>
      </c>
      <c r="AC614" s="71">
        <v>0</v>
      </c>
      <c r="AD614" s="71">
        <v>0</v>
      </c>
      <c r="AE614" s="44">
        <f>[3]Parameters!$B$38</f>
        <v>0.05</v>
      </c>
      <c r="AF614" s="72">
        <v>0</v>
      </c>
      <c r="AG614" s="72">
        <v>20</v>
      </c>
      <c r="AH614" s="72">
        <v>20</v>
      </c>
      <c r="AI614" s="73">
        <v>1</v>
      </c>
      <c r="AJ614" s="73" t="s">
        <v>841</v>
      </c>
      <c r="AK614" s="73" t="s">
        <v>907</v>
      </c>
      <c r="AL614" s="73"/>
      <c r="AM614" s="74"/>
      <c r="AN614" s="74"/>
      <c r="AO614" s="74"/>
      <c r="AP614" s="74"/>
      <c r="AQ614" s="74"/>
      <c r="AR614" s="74"/>
      <c r="AS614" s="75"/>
      <c r="AT614" s="75"/>
      <c r="AU614" s="75"/>
      <c r="AV614" s="76"/>
      <c r="AW614" s="76"/>
      <c r="AX614" s="76"/>
      <c r="AY614" s="77" t="s">
        <v>841</v>
      </c>
      <c r="AZ614" s="77"/>
      <c r="BA614" s="77"/>
      <c r="BB614" s="77"/>
      <c r="BC614" s="77"/>
      <c r="BD614" s="77"/>
      <c r="BE614" s="77"/>
      <c r="BF614" s="77"/>
      <c r="BG614" s="77"/>
      <c r="BH614" s="78"/>
      <c r="BI614" s="78"/>
      <c r="BJ614" s="78"/>
      <c r="BK614" s="78"/>
      <c r="BL614" s="79"/>
      <c r="BM614" s="80"/>
      <c r="BN614" s="81">
        <v>0</v>
      </c>
      <c r="BO614" s="72"/>
      <c r="BP614" s="72"/>
      <c r="BQ614" s="72"/>
      <c r="BR614" s="72"/>
      <c r="BS614" s="72"/>
      <c r="BT614" s="72"/>
      <c r="BU614" s="56">
        <f t="shared" si="76"/>
        <v>0</v>
      </c>
      <c r="BV614" s="77"/>
      <c r="BW614" s="77"/>
      <c r="BX614" s="77"/>
      <c r="BY614" s="77"/>
      <c r="BZ614" s="77"/>
      <c r="CA614" s="77"/>
      <c r="CB614" s="57">
        <v>0.81200000000000006</v>
      </c>
      <c r="CC614" s="82">
        <v>0.95333333333333337</v>
      </c>
      <c r="CD614" s="90">
        <v>0.95333333333333337</v>
      </c>
      <c r="CE614" s="90">
        <v>0.95</v>
      </c>
      <c r="CF614" s="90">
        <v>0.95</v>
      </c>
      <c r="CG614" s="90">
        <v>0.95</v>
      </c>
      <c r="CH614" s="90">
        <v>0.95333333333333337</v>
      </c>
      <c r="CI614" s="56"/>
      <c r="CJ614" s="83"/>
      <c r="CK614" s="83"/>
      <c r="CL614" s="83"/>
      <c r="CM614" s="83"/>
      <c r="CN614" s="83"/>
      <c r="CO614" s="83"/>
      <c r="CP614" s="60"/>
      <c r="CQ614" s="84"/>
      <c r="CR614" s="84"/>
      <c r="CS614" s="84"/>
      <c r="CT614" s="84"/>
      <c r="CU614" s="84"/>
      <c r="CV614" s="84"/>
      <c r="CW614" s="62"/>
      <c r="CX614" s="85"/>
      <c r="CY614" s="85"/>
      <c r="CZ614" s="85"/>
      <c r="DA614" s="85"/>
      <c r="DB614" s="85"/>
      <c r="DC614" s="85"/>
      <c r="DD614" s="64"/>
      <c r="DE614" s="86"/>
      <c r="DF614" s="86"/>
      <c r="DG614" s="86"/>
      <c r="DH614" s="86"/>
      <c r="DI614" s="86"/>
      <c r="DJ614" s="86"/>
      <c r="DK614" s="87" t="s">
        <v>1266</v>
      </c>
      <c r="DL614" s="62"/>
      <c r="DM614" s="88"/>
      <c r="DN614" s="88"/>
      <c r="DO614" s="88"/>
      <c r="DP614" s="88"/>
      <c r="DQ614" s="88"/>
      <c r="DR614" s="88"/>
      <c r="DS614" s="68"/>
    </row>
    <row r="615" spans="1:123" x14ac:dyDescent="0.3">
      <c r="A615" s="40" t="s">
        <v>635</v>
      </c>
      <c r="B615" s="40" t="s">
        <v>896</v>
      </c>
      <c r="C615" s="40" t="s">
        <v>1133</v>
      </c>
      <c r="D615" s="40" t="s">
        <v>1045</v>
      </c>
      <c r="E615" s="40" t="s">
        <v>1729</v>
      </c>
      <c r="F615" s="40" t="s">
        <v>1736</v>
      </c>
      <c r="G615" s="41" t="s">
        <v>1736</v>
      </c>
      <c r="H615" s="41" t="s">
        <v>1136</v>
      </c>
      <c r="I615" s="42">
        <v>0</v>
      </c>
      <c r="J615" s="43">
        <v>0</v>
      </c>
      <c r="K615" s="43">
        <v>0</v>
      </c>
      <c r="L615" s="43">
        <v>0</v>
      </c>
      <c r="M615" s="43">
        <v>0</v>
      </c>
      <c r="N615" s="43">
        <v>0</v>
      </c>
      <c r="O615" s="43">
        <v>0</v>
      </c>
      <c r="P615" s="44">
        <v>0</v>
      </c>
      <c r="Q615" s="45">
        <v>0</v>
      </c>
      <c r="R615" s="43">
        <v>0</v>
      </c>
      <c r="S615" s="43">
        <v>0</v>
      </c>
      <c r="T615" s="43">
        <v>0</v>
      </c>
      <c r="U615" s="43">
        <v>0</v>
      </c>
      <c r="V615" s="43">
        <v>0</v>
      </c>
      <c r="W615" s="43">
        <v>0</v>
      </c>
      <c r="X615" s="45">
        <v>0</v>
      </c>
      <c r="Y615" s="43">
        <v>0</v>
      </c>
      <c r="Z615" s="43">
        <v>0</v>
      </c>
      <c r="AA615" s="43">
        <v>0</v>
      </c>
      <c r="AB615" s="43">
        <v>0</v>
      </c>
      <c r="AC615" s="43">
        <v>0</v>
      </c>
      <c r="AD615" s="43">
        <v>0</v>
      </c>
      <c r="AE615" s="44">
        <f>[3]Parameters!$B$38</f>
        <v>0.05</v>
      </c>
      <c r="AF615" s="44">
        <v>0</v>
      </c>
      <c r="AG615" s="44">
        <v>1</v>
      </c>
      <c r="AH615" s="44">
        <v>1</v>
      </c>
      <c r="AI615" s="46">
        <v>1</v>
      </c>
      <c r="AJ615" s="46" t="s">
        <v>841</v>
      </c>
      <c r="AK615" s="46" t="s">
        <v>907</v>
      </c>
      <c r="AL615" s="46"/>
      <c r="AM615" s="47"/>
      <c r="AN615" s="47"/>
      <c r="AO615" s="47"/>
      <c r="AP615" s="47"/>
      <c r="AQ615" s="47"/>
      <c r="AR615" s="47"/>
      <c r="AS615" s="48"/>
      <c r="AT615" s="48"/>
      <c r="AU615" s="48"/>
      <c r="AV615" s="49"/>
      <c r="AW615" s="49"/>
      <c r="AX615" s="49"/>
      <c r="AY615" s="50" t="s">
        <v>841</v>
      </c>
      <c r="AZ615" s="50"/>
      <c r="BA615" s="50"/>
      <c r="BB615" s="51"/>
      <c r="BC615" s="51"/>
      <c r="BD615" s="51"/>
      <c r="BE615" s="51"/>
      <c r="BF615" s="51"/>
      <c r="BG615" s="51"/>
      <c r="BH615" s="52"/>
      <c r="BI615" s="52"/>
      <c r="BJ615" s="52"/>
      <c r="BK615" s="52"/>
      <c r="BL615" s="53"/>
      <c r="BM615" s="54"/>
      <c r="BN615" s="55"/>
      <c r="BO615" s="44"/>
      <c r="BP615" s="44"/>
      <c r="BQ615" s="44"/>
      <c r="BR615" s="44"/>
      <c r="BS615" s="44"/>
      <c r="BT615" s="44"/>
      <c r="BU615" s="56">
        <f t="shared" si="76"/>
        <v>0</v>
      </c>
      <c r="BV615" s="50"/>
      <c r="BW615" s="50"/>
      <c r="BX615" s="50"/>
      <c r="BY615" s="50"/>
      <c r="BZ615" s="50"/>
      <c r="CA615" s="50"/>
      <c r="CB615" s="57">
        <v>5</v>
      </c>
      <c r="CC615" s="58">
        <v>5</v>
      </c>
      <c r="CD615" s="58">
        <v>5</v>
      </c>
      <c r="CE615" s="58">
        <v>5</v>
      </c>
      <c r="CF615" s="58">
        <v>5</v>
      </c>
      <c r="CG615" s="58">
        <v>5</v>
      </c>
      <c r="CH615" s="58">
        <v>5</v>
      </c>
      <c r="CI615" s="56"/>
      <c r="CJ615" s="59"/>
      <c r="CK615" s="59"/>
      <c r="CL615" s="59"/>
      <c r="CM615" s="59"/>
      <c r="CN615" s="59"/>
      <c r="CO615" s="59"/>
      <c r="CP615" s="60"/>
      <c r="CQ615" s="61"/>
      <c r="CR615" s="61"/>
      <c r="CS615" s="61"/>
      <c r="CT615" s="61"/>
      <c r="CU615" s="61"/>
      <c r="CV615" s="61"/>
      <c r="CW615" s="62"/>
      <c r="CX615" s="63"/>
      <c r="CY615" s="63"/>
      <c r="CZ615" s="63"/>
      <c r="DA615" s="63"/>
      <c r="DB615" s="63"/>
      <c r="DC615" s="63"/>
      <c r="DD615" s="64"/>
      <c r="DE615" s="65"/>
      <c r="DF615" s="65"/>
      <c r="DG615" s="65"/>
      <c r="DH615" s="65"/>
      <c r="DI615" s="65"/>
      <c r="DJ615" s="65"/>
      <c r="DK615" s="66" t="s">
        <v>1266</v>
      </c>
      <c r="DL615" s="62"/>
      <c r="DM615" s="67"/>
      <c r="DN615" s="67"/>
      <c r="DO615" s="67"/>
      <c r="DP615" s="67"/>
      <c r="DQ615" s="67"/>
      <c r="DR615" s="67"/>
      <c r="DS615" s="68"/>
    </row>
    <row r="616" spans="1:123" x14ac:dyDescent="0.3">
      <c r="A616" s="69" t="s">
        <v>636</v>
      </c>
      <c r="B616" s="69" t="s">
        <v>896</v>
      </c>
      <c r="C616" s="69" t="s">
        <v>1133</v>
      </c>
      <c r="D616" s="69" t="s">
        <v>1045</v>
      </c>
      <c r="E616" s="69" t="s">
        <v>1729</v>
      </c>
      <c r="F616" s="69" t="s">
        <v>1736</v>
      </c>
      <c r="G616" s="70" t="s">
        <v>1733</v>
      </c>
      <c r="H616" s="70" t="s">
        <v>1136</v>
      </c>
      <c r="I616" s="42">
        <v>150</v>
      </c>
      <c r="J616" s="71">
        <v>141.66999999999999</v>
      </c>
      <c r="K616" s="71">
        <v>133.33000000000001</v>
      </c>
      <c r="L616" s="71">
        <v>125</v>
      </c>
      <c r="M616" s="71">
        <v>116.67</v>
      </c>
      <c r="N616" s="71">
        <v>108.33</v>
      </c>
      <c r="O616" s="71">
        <v>100</v>
      </c>
      <c r="P616" s="72">
        <v>0</v>
      </c>
      <c r="Q616" s="45">
        <v>0</v>
      </c>
      <c r="R616" s="71">
        <v>0</v>
      </c>
      <c r="S616" s="71">
        <v>0</v>
      </c>
      <c r="T616" s="71">
        <v>0</v>
      </c>
      <c r="U616" s="71">
        <v>0</v>
      </c>
      <c r="V616" s="71">
        <v>0</v>
      </c>
      <c r="W616" s="71">
        <v>0</v>
      </c>
      <c r="X616" s="45">
        <v>0</v>
      </c>
      <c r="Y616" s="71">
        <v>0</v>
      </c>
      <c r="Z616" s="71">
        <v>0</v>
      </c>
      <c r="AA616" s="71">
        <v>0</v>
      </c>
      <c r="AB616" s="71">
        <v>0</v>
      </c>
      <c r="AC616" s="71">
        <v>0</v>
      </c>
      <c r="AD616" s="71">
        <v>0</v>
      </c>
      <c r="AE616" s="44">
        <f>[3]Parameters!$B$38</f>
        <v>0.05</v>
      </c>
      <c r="AF616" s="72">
        <v>0</v>
      </c>
      <c r="AG616" s="72">
        <v>20</v>
      </c>
      <c r="AH616" s="72">
        <v>20</v>
      </c>
      <c r="AI616" s="73">
        <v>1</v>
      </c>
      <c r="AJ616" s="73" t="s">
        <v>841</v>
      </c>
      <c r="AK616" s="73" t="s">
        <v>907</v>
      </c>
      <c r="AL616" s="73"/>
      <c r="AM616" s="74"/>
      <c r="AN616" s="74"/>
      <c r="AO616" s="74"/>
      <c r="AP616" s="74"/>
      <c r="AQ616" s="74"/>
      <c r="AR616" s="74"/>
      <c r="AS616" s="75"/>
      <c r="AT616" s="75"/>
      <c r="AU616" s="75"/>
      <c r="AV616" s="76"/>
      <c r="AW616" s="76"/>
      <c r="AX616" s="76"/>
      <c r="AY616" s="77" t="s">
        <v>841</v>
      </c>
      <c r="AZ616" s="77"/>
      <c r="BA616" s="77"/>
      <c r="BB616" s="77"/>
      <c r="BC616" s="77"/>
      <c r="BD616" s="77"/>
      <c r="BE616" s="77"/>
      <c r="BF616" s="77"/>
      <c r="BG616" s="77"/>
      <c r="BH616" s="78"/>
      <c r="BI616" s="78"/>
      <c r="BJ616" s="78"/>
      <c r="BK616" s="78"/>
      <c r="BL616" s="79"/>
      <c r="BM616" s="80"/>
      <c r="BN616" s="81">
        <v>0</v>
      </c>
      <c r="BO616" s="72"/>
      <c r="BP616" s="72"/>
      <c r="BQ616" s="72"/>
      <c r="BR616" s="72"/>
      <c r="BS616" s="72"/>
      <c r="BT616" s="72"/>
      <c r="BU616" s="56">
        <f t="shared" si="76"/>
        <v>0</v>
      </c>
      <c r="BV616" s="77"/>
      <c r="BW616" s="77"/>
      <c r="BX616" s="77"/>
      <c r="BY616" s="77"/>
      <c r="BZ616" s="77"/>
      <c r="CA616" s="77"/>
      <c r="CB616" s="57">
        <v>0.32000000000000006</v>
      </c>
      <c r="CC616" s="82">
        <v>0.30000000000000004</v>
      </c>
      <c r="CD616" s="90">
        <v>0.30000000000000004</v>
      </c>
      <c r="CE616" s="90">
        <v>0.3</v>
      </c>
      <c r="CF616" s="90">
        <v>0.3</v>
      </c>
      <c r="CG616" s="90">
        <v>0.3</v>
      </c>
      <c r="CH616" s="90">
        <v>0.30000000000000004</v>
      </c>
      <c r="CI616" s="56"/>
      <c r="CJ616" s="83"/>
      <c r="CK616" s="83"/>
      <c r="CL616" s="83"/>
      <c r="CM616" s="83"/>
      <c r="CN616" s="83"/>
      <c r="CO616" s="83"/>
      <c r="CP616" s="60"/>
      <c r="CQ616" s="84"/>
      <c r="CR616" s="84"/>
      <c r="CS616" s="84"/>
      <c r="CT616" s="84"/>
      <c r="CU616" s="84"/>
      <c r="CV616" s="84"/>
      <c r="CW616" s="62"/>
      <c r="CX616" s="85"/>
      <c r="CY616" s="85"/>
      <c r="CZ616" s="85"/>
      <c r="DA616" s="85"/>
      <c r="DB616" s="85"/>
      <c r="DC616" s="85"/>
      <c r="DD616" s="64"/>
      <c r="DE616" s="86"/>
      <c r="DF616" s="86"/>
      <c r="DG616" s="86"/>
      <c r="DH616" s="86"/>
      <c r="DI616" s="86"/>
      <c r="DJ616" s="86"/>
      <c r="DK616" s="87" t="s">
        <v>1266</v>
      </c>
      <c r="DL616" s="62"/>
      <c r="DM616" s="88"/>
      <c r="DN616" s="88"/>
      <c r="DO616" s="88"/>
      <c r="DP616" s="88"/>
      <c r="DQ616" s="88"/>
      <c r="DR616" s="88"/>
      <c r="DS616" s="68"/>
    </row>
    <row r="617" spans="1:123" x14ac:dyDescent="0.3">
      <c r="A617" s="40" t="s">
        <v>637</v>
      </c>
      <c r="B617" s="40" t="s">
        <v>1161</v>
      </c>
      <c r="C617" s="40" t="s">
        <v>1133</v>
      </c>
      <c r="D617" s="40" t="s">
        <v>1162</v>
      </c>
      <c r="E617" s="40" t="s">
        <v>1704</v>
      </c>
      <c r="F617" s="40" t="s">
        <v>1737</v>
      </c>
      <c r="G617" s="41" t="s">
        <v>1737</v>
      </c>
      <c r="H617" s="41" t="s">
        <v>1136</v>
      </c>
      <c r="I617" s="42">
        <v>0</v>
      </c>
      <c r="J617" s="43">
        <v>0</v>
      </c>
      <c r="K617" s="43">
        <v>0</v>
      </c>
      <c r="L617" s="43">
        <v>0</v>
      </c>
      <c r="M617" s="43">
        <v>0</v>
      </c>
      <c r="N617" s="43">
        <v>0</v>
      </c>
      <c r="O617" s="43">
        <v>0</v>
      </c>
      <c r="P617" s="44">
        <v>0</v>
      </c>
      <c r="Q617" s="45">
        <v>0</v>
      </c>
      <c r="R617" s="43">
        <v>0</v>
      </c>
      <c r="S617" s="43">
        <v>0</v>
      </c>
      <c r="T617" s="43">
        <v>0</v>
      </c>
      <c r="U617" s="43">
        <v>0</v>
      </c>
      <c r="V617" s="43">
        <v>0</v>
      </c>
      <c r="W617" s="43">
        <v>0</v>
      </c>
      <c r="X617" s="45">
        <v>0</v>
      </c>
      <c r="Y617" s="43">
        <v>0</v>
      </c>
      <c r="Z617" s="43">
        <v>0</v>
      </c>
      <c r="AA617" s="43">
        <v>0</v>
      </c>
      <c r="AB617" s="43">
        <v>0</v>
      </c>
      <c r="AC617" s="43">
        <v>0</v>
      </c>
      <c r="AD617" s="43">
        <v>0</v>
      </c>
      <c r="AE617" s="44">
        <f>[3]Parameters!$B$38</f>
        <v>0.05</v>
      </c>
      <c r="AF617" s="44">
        <v>0</v>
      </c>
      <c r="AG617" s="44">
        <v>1</v>
      </c>
      <c r="AH617" s="44">
        <v>1</v>
      </c>
      <c r="AI617" s="46">
        <v>1</v>
      </c>
      <c r="AJ617" s="46" t="s">
        <v>841</v>
      </c>
      <c r="AK617" s="46" t="s">
        <v>907</v>
      </c>
      <c r="AL617" s="46"/>
      <c r="AM617" s="47"/>
      <c r="AN617" s="47"/>
      <c r="AO617" s="47"/>
      <c r="AP617" s="47"/>
      <c r="AQ617" s="47"/>
      <c r="AR617" s="47"/>
      <c r="AS617" s="48"/>
      <c r="AT617" s="48"/>
      <c r="AU617" s="48"/>
      <c r="AV617" s="49"/>
      <c r="AW617" s="49"/>
      <c r="AX617" s="49"/>
      <c r="AY617" s="50" t="s">
        <v>841</v>
      </c>
      <c r="AZ617" s="50"/>
      <c r="BA617" s="50"/>
      <c r="BB617" s="51"/>
      <c r="BC617" s="51"/>
      <c r="BD617" s="51"/>
      <c r="BE617" s="51"/>
      <c r="BF617" s="51"/>
      <c r="BG617" s="51"/>
      <c r="BH617" s="52"/>
      <c r="BI617" s="52"/>
      <c r="BJ617" s="52"/>
      <c r="BK617" s="52"/>
      <c r="BL617" s="53"/>
      <c r="BM617" s="54"/>
      <c r="BN617" s="55"/>
      <c r="BO617" s="44"/>
      <c r="BP617" s="44"/>
      <c r="BQ617" s="44"/>
      <c r="BR617" s="44"/>
      <c r="BS617" s="44"/>
      <c r="BT617" s="44"/>
      <c r="BU617" s="56">
        <f t="shared" si="76"/>
        <v>0</v>
      </c>
      <c r="BV617" s="50"/>
      <c r="BW617" s="50"/>
      <c r="BX617" s="50"/>
      <c r="BY617" s="50"/>
      <c r="BZ617" s="50"/>
      <c r="CA617" s="50"/>
      <c r="CB617" s="57">
        <v>15</v>
      </c>
      <c r="CC617" s="58">
        <v>15</v>
      </c>
      <c r="CD617" s="58">
        <v>15</v>
      </c>
      <c r="CE617" s="58">
        <v>15</v>
      </c>
      <c r="CF617" s="58">
        <v>15</v>
      </c>
      <c r="CG617" s="58">
        <v>15</v>
      </c>
      <c r="CH617" s="58">
        <v>15</v>
      </c>
      <c r="CI617" s="56"/>
      <c r="CJ617" s="59"/>
      <c r="CK617" s="59"/>
      <c r="CL617" s="59"/>
      <c r="CM617" s="59"/>
      <c r="CN617" s="59"/>
      <c r="CO617" s="59"/>
      <c r="CP617" s="60"/>
      <c r="CQ617" s="61"/>
      <c r="CR617" s="61"/>
      <c r="CS617" s="61"/>
      <c r="CT617" s="61"/>
      <c r="CU617" s="61"/>
      <c r="CV617" s="61"/>
      <c r="CW617" s="62"/>
      <c r="CX617" s="63"/>
      <c r="CY617" s="63"/>
      <c r="CZ617" s="63"/>
      <c r="DA617" s="63"/>
      <c r="DB617" s="63"/>
      <c r="DC617" s="63"/>
      <c r="DD617" s="64"/>
      <c r="DE617" s="65"/>
      <c r="DF617" s="65"/>
      <c r="DG617" s="65"/>
      <c r="DH617" s="65"/>
      <c r="DI617" s="65"/>
      <c r="DJ617" s="65"/>
      <c r="DK617" s="66" t="s">
        <v>1266</v>
      </c>
      <c r="DL617" s="62"/>
      <c r="DM617" s="67"/>
      <c r="DN617" s="67"/>
      <c r="DO617" s="67"/>
      <c r="DP617" s="67"/>
      <c r="DQ617" s="67"/>
      <c r="DR617" s="67"/>
      <c r="DS617" s="68"/>
    </row>
    <row r="618" spans="1:123" x14ac:dyDescent="0.3">
      <c r="A618" s="69" t="s">
        <v>638</v>
      </c>
      <c r="B618" s="69" t="s">
        <v>1161</v>
      </c>
      <c r="C618" s="69" t="s">
        <v>1133</v>
      </c>
      <c r="D618" s="69" t="s">
        <v>1162</v>
      </c>
      <c r="E618" s="69" t="s">
        <v>1704</v>
      </c>
      <c r="F618" s="69" t="s">
        <v>1737</v>
      </c>
      <c r="G618" s="70" t="s">
        <v>1706</v>
      </c>
      <c r="H618" s="70" t="s">
        <v>1136</v>
      </c>
      <c r="I618" s="42">
        <v>200</v>
      </c>
      <c r="J618" s="71">
        <v>200</v>
      </c>
      <c r="K618" s="71">
        <v>200</v>
      </c>
      <c r="L618" s="71">
        <v>200</v>
      </c>
      <c r="M618" s="71">
        <v>225</v>
      </c>
      <c r="N618" s="71">
        <v>250</v>
      </c>
      <c r="O618" s="71">
        <v>250</v>
      </c>
      <c r="P618" s="72">
        <v>0</v>
      </c>
      <c r="Q618" s="45">
        <v>0</v>
      </c>
      <c r="R618" s="71">
        <v>0</v>
      </c>
      <c r="S618" s="71">
        <v>0</v>
      </c>
      <c r="T618" s="71">
        <v>0</v>
      </c>
      <c r="U618" s="71">
        <v>0</v>
      </c>
      <c r="V618" s="71">
        <v>0</v>
      </c>
      <c r="W618" s="71">
        <v>0</v>
      </c>
      <c r="X618" s="45">
        <v>0</v>
      </c>
      <c r="Y618" s="71">
        <v>0</v>
      </c>
      <c r="Z618" s="71">
        <v>0</v>
      </c>
      <c r="AA618" s="71">
        <v>0</v>
      </c>
      <c r="AB618" s="71">
        <v>0</v>
      </c>
      <c r="AC618" s="71">
        <v>0</v>
      </c>
      <c r="AD618" s="71">
        <v>0</v>
      </c>
      <c r="AE618" s="44">
        <f>[3]Parameters!$B$38</f>
        <v>0.05</v>
      </c>
      <c r="AF618" s="72">
        <v>0</v>
      </c>
      <c r="AG618" s="72">
        <v>20</v>
      </c>
      <c r="AH618" s="72">
        <v>20</v>
      </c>
      <c r="AI618" s="73">
        <v>1</v>
      </c>
      <c r="AJ618" s="73" t="s">
        <v>841</v>
      </c>
      <c r="AK618" s="73" t="s">
        <v>907</v>
      </c>
      <c r="AL618" s="73"/>
      <c r="AM618" s="74"/>
      <c r="AN618" s="74"/>
      <c r="AO618" s="74"/>
      <c r="AP618" s="74"/>
      <c r="AQ618" s="74"/>
      <c r="AR618" s="74"/>
      <c r="AS618" s="75"/>
      <c r="AT618" s="75"/>
      <c r="AU618" s="75"/>
      <c r="AV618" s="76"/>
      <c r="AW618" s="76"/>
      <c r="AX618" s="76"/>
      <c r="AY618" s="77" t="s">
        <v>841</v>
      </c>
      <c r="AZ618" s="77"/>
      <c r="BA618" s="77"/>
      <c r="BB618" s="77"/>
      <c r="BC618" s="77"/>
      <c r="BD618" s="77"/>
      <c r="BE618" s="77"/>
      <c r="BF618" s="77"/>
      <c r="BG618" s="77"/>
      <c r="BH618" s="78"/>
      <c r="BI618" s="78"/>
      <c r="BJ618" s="78"/>
      <c r="BK618" s="78"/>
      <c r="BL618" s="79"/>
      <c r="BM618" s="80"/>
      <c r="BN618" s="81">
        <v>0</v>
      </c>
      <c r="BO618" s="72"/>
      <c r="BP618" s="72"/>
      <c r="BQ618" s="72"/>
      <c r="BR618" s="72"/>
      <c r="BS618" s="72"/>
      <c r="BT618" s="72"/>
      <c r="BU618" s="56">
        <f t="shared" si="76"/>
        <v>0</v>
      </c>
      <c r="BV618" s="77"/>
      <c r="BW618" s="77"/>
      <c r="BX618" s="77"/>
      <c r="BY618" s="77"/>
      <c r="BZ618" s="77"/>
      <c r="CA618" s="77"/>
      <c r="CB618" s="57">
        <v>0.66749999999999998</v>
      </c>
      <c r="CC618" s="82">
        <v>0.73958333333333337</v>
      </c>
      <c r="CD618" s="82">
        <v>1.6040000000000001</v>
      </c>
      <c r="CE618" s="82">
        <v>1.6</v>
      </c>
      <c r="CF618" s="82">
        <v>1.6</v>
      </c>
      <c r="CG618" s="82">
        <v>1.6</v>
      </c>
      <c r="CH618" s="82">
        <v>1.6040000000000001</v>
      </c>
      <c r="CI618" s="56"/>
      <c r="CJ618" s="83"/>
      <c r="CK618" s="83"/>
      <c r="CL618" s="83"/>
      <c r="CM618" s="83"/>
      <c r="CN618" s="83"/>
      <c r="CO618" s="83"/>
      <c r="CP618" s="60"/>
      <c r="CQ618" s="84"/>
      <c r="CR618" s="84"/>
      <c r="CS618" s="84"/>
      <c r="CT618" s="84"/>
      <c r="CU618" s="84"/>
      <c r="CV618" s="84"/>
      <c r="CW618" s="62"/>
      <c r="CX618" s="85"/>
      <c r="CY618" s="85"/>
      <c r="CZ618" s="85"/>
      <c r="DA618" s="85"/>
      <c r="DB618" s="85"/>
      <c r="DC618" s="85"/>
      <c r="DD618" s="64"/>
      <c r="DE618" s="86"/>
      <c r="DF618" s="86"/>
      <c r="DG618" s="86"/>
      <c r="DH618" s="86"/>
      <c r="DI618" s="86"/>
      <c r="DJ618" s="86"/>
      <c r="DK618" s="87" t="s">
        <v>1266</v>
      </c>
      <c r="DL618" s="62"/>
      <c r="DM618" s="88"/>
      <c r="DN618" s="88"/>
      <c r="DO618" s="88"/>
      <c r="DP618" s="88"/>
      <c r="DQ618" s="88"/>
      <c r="DR618" s="88"/>
      <c r="DS618" s="68"/>
    </row>
    <row r="619" spans="1:123" x14ac:dyDescent="0.3">
      <c r="A619" s="182" t="s">
        <v>639</v>
      </c>
      <c r="B619" s="182" t="s">
        <v>901</v>
      </c>
      <c r="C619" s="182" t="s">
        <v>1133</v>
      </c>
      <c r="D619" s="182" t="s">
        <v>902</v>
      </c>
      <c r="E619" s="182" t="s">
        <v>1738</v>
      </c>
      <c r="F619" s="182" t="s">
        <v>1739</v>
      </c>
      <c r="G619" s="183" t="s">
        <v>1740</v>
      </c>
      <c r="H619" s="183" t="s">
        <v>1741</v>
      </c>
      <c r="I619" s="42">
        <v>0</v>
      </c>
      <c r="J619" s="43">
        <v>0</v>
      </c>
      <c r="K619" s="43">
        <v>0</v>
      </c>
      <c r="L619" s="43">
        <v>0</v>
      </c>
      <c r="M619" s="43">
        <v>0</v>
      </c>
      <c r="N619" s="43">
        <v>0</v>
      </c>
      <c r="O619" s="43">
        <v>0</v>
      </c>
      <c r="P619" s="44">
        <v>0</v>
      </c>
      <c r="Q619" s="45">
        <v>0</v>
      </c>
      <c r="R619" s="43">
        <v>0</v>
      </c>
      <c r="S619" s="43">
        <v>0</v>
      </c>
      <c r="T619" s="43">
        <v>0</v>
      </c>
      <c r="U619" s="43">
        <v>0</v>
      </c>
      <c r="V619" s="43">
        <v>0</v>
      </c>
      <c r="W619" s="43">
        <v>0</v>
      </c>
      <c r="X619" s="45">
        <v>20</v>
      </c>
      <c r="Y619" s="43">
        <v>20</v>
      </c>
      <c r="Z619" s="43">
        <v>20</v>
      </c>
      <c r="AA619" s="43">
        <v>20</v>
      </c>
      <c r="AB619" s="43">
        <v>20</v>
      </c>
      <c r="AC619" s="43">
        <v>20</v>
      </c>
      <c r="AD619" s="43">
        <v>20</v>
      </c>
      <c r="AE619" s="44">
        <f>[3]Parameters!$B$38</f>
        <v>0.05</v>
      </c>
      <c r="AF619" s="44">
        <v>0</v>
      </c>
      <c r="AG619" s="44">
        <v>1</v>
      </c>
      <c r="AH619" s="44">
        <v>1</v>
      </c>
      <c r="AI619" s="46">
        <v>1</v>
      </c>
      <c r="AJ619" s="46" t="s">
        <v>1597</v>
      </c>
      <c r="AK619" s="46" t="s">
        <v>907</v>
      </c>
      <c r="AL619" s="46"/>
      <c r="AM619" s="47"/>
      <c r="AN619" s="47"/>
      <c r="AO619" s="47"/>
      <c r="AP619" s="47"/>
      <c r="AQ619" s="47"/>
      <c r="AR619" s="47"/>
      <c r="AS619" s="48"/>
      <c r="AT619" s="48"/>
      <c r="AU619" s="48"/>
      <c r="AV619" s="49"/>
      <c r="AW619" s="49"/>
      <c r="AX619" s="49"/>
      <c r="AY619" s="50" t="s">
        <v>841</v>
      </c>
      <c r="AZ619" s="50"/>
      <c r="BA619" s="50"/>
      <c r="BB619" s="51"/>
      <c r="BC619" s="51"/>
      <c r="BD619" s="51"/>
      <c r="BE619" s="51"/>
      <c r="BF619" s="51"/>
      <c r="BG619" s="51"/>
      <c r="BH619" s="52"/>
      <c r="BI619" s="52"/>
      <c r="BJ619" s="52"/>
      <c r="BK619" s="52"/>
      <c r="BL619" s="53"/>
      <c r="BM619" s="54"/>
      <c r="BN619" s="55"/>
      <c r="BO619" s="44"/>
      <c r="BP619" s="44"/>
      <c r="BQ619" s="44"/>
      <c r="BR619" s="44"/>
      <c r="BS619" s="44"/>
      <c r="BT619" s="44"/>
      <c r="BU619" s="56">
        <f t="shared" si="76"/>
        <v>0</v>
      </c>
      <c r="BV619" s="50"/>
      <c r="BW619" s="50"/>
      <c r="BX619" s="50"/>
      <c r="BY619" s="50"/>
      <c r="BZ619" s="50"/>
      <c r="CA619" s="50"/>
      <c r="CB619" s="57">
        <v>0</v>
      </c>
      <c r="CC619" s="148">
        <v>4.8499999999999996</v>
      </c>
      <c r="CD619" s="148">
        <v>9.6999999999999993</v>
      </c>
      <c r="CE619" s="148">
        <v>24</v>
      </c>
      <c r="CF619" s="148">
        <v>35</v>
      </c>
      <c r="CG619" s="148">
        <v>40</v>
      </c>
      <c r="CH619" s="148">
        <v>40</v>
      </c>
      <c r="CI619" s="56"/>
      <c r="CJ619" s="59"/>
      <c r="CK619" s="59"/>
      <c r="CL619" s="59"/>
      <c r="CM619" s="59"/>
      <c r="CN619" s="59"/>
      <c r="CO619" s="59"/>
      <c r="CP619" s="60"/>
      <c r="CQ619" s="61"/>
      <c r="CR619" s="61"/>
      <c r="CS619" s="61"/>
      <c r="CT619" s="61"/>
      <c r="CU619" s="61"/>
      <c r="CV619" s="61"/>
      <c r="CW619" s="62"/>
      <c r="CX619" s="63"/>
      <c r="CY619" s="63"/>
      <c r="CZ619" s="63"/>
      <c r="DA619" s="63"/>
      <c r="DB619" s="63"/>
      <c r="DC619" s="63"/>
      <c r="DD619" s="64"/>
      <c r="DE619" s="65"/>
      <c r="DF619" s="65"/>
      <c r="DG619" s="65"/>
      <c r="DH619" s="65"/>
      <c r="DI619" s="65"/>
      <c r="DJ619" s="65"/>
      <c r="DK619" s="66" t="s">
        <v>1266</v>
      </c>
      <c r="DL619" s="62"/>
      <c r="DM619" s="67"/>
      <c r="DN619" s="67"/>
      <c r="DO619" s="67"/>
      <c r="DP619" s="67"/>
      <c r="DQ619" s="67"/>
      <c r="DR619" s="67"/>
      <c r="DS619" s="68"/>
    </row>
    <row r="620" spans="1:123" x14ac:dyDescent="0.3">
      <c r="A620" s="69" t="s">
        <v>640</v>
      </c>
      <c r="B620" s="69" t="s">
        <v>901</v>
      </c>
      <c r="C620" s="69" t="s">
        <v>1133</v>
      </c>
      <c r="D620" s="69" t="s">
        <v>902</v>
      </c>
      <c r="E620" s="69" t="s">
        <v>1742</v>
      </c>
      <c r="F620" s="69" t="s">
        <v>1739</v>
      </c>
      <c r="G620" s="70" t="s">
        <v>1743</v>
      </c>
      <c r="H620" s="70" t="s">
        <v>1741</v>
      </c>
      <c r="I620" s="42">
        <v>1251.4000000000001</v>
      </c>
      <c r="J620" s="71">
        <v>938.55</v>
      </c>
      <c r="K620" s="71">
        <v>625.70000000000005</v>
      </c>
      <c r="L620" s="71">
        <v>521.41999999999996</v>
      </c>
      <c r="M620" s="71">
        <v>437.99</v>
      </c>
      <c r="N620" s="71">
        <v>364.99</v>
      </c>
      <c r="O620" s="71">
        <v>312.85000000000002</v>
      </c>
      <c r="P620" s="72">
        <v>0</v>
      </c>
      <c r="Q620" s="45">
        <v>50.06</v>
      </c>
      <c r="R620" s="71">
        <v>37.54</v>
      </c>
      <c r="S620" s="71">
        <v>25.03</v>
      </c>
      <c r="T620" s="71">
        <v>20.86</v>
      </c>
      <c r="U620" s="71">
        <v>17.52</v>
      </c>
      <c r="V620" s="71">
        <v>14.6</v>
      </c>
      <c r="W620" s="71">
        <v>12.51</v>
      </c>
      <c r="X620" s="45">
        <v>0</v>
      </c>
      <c r="Y620" s="71">
        <v>0</v>
      </c>
      <c r="Z620" s="71">
        <v>0</v>
      </c>
      <c r="AA620" s="71">
        <v>0</v>
      </c>
      <c r="AB620" s="71">
        <v>0</v>
      </c>
      <c r="AC620" s="71">
        <v>0</v>
      </c>
      <c r="AD620" s="71">
        <v>0</v>
      </c>
      <c r="AE620" s="44">
        <f>[3]Parameters!$B$38</f>
        <v>0.05</v>
      </c>
      <c r="AF620" s="72">
        <v>0</v>
      </c>
      <c r="AG620" s="72">
        <v>20</v>
      </c>
      <c r="AH620" s="72">
        <v>20</v>
      </c>
      <c r="AI620" s="73">
        <v>1</v>
      </c>
      <c r="AJ620" s="73" t="s">
        <v>839</v>
      </c>
      <c r="AK620" s="73" t="s">
        <v>907</v>
      </c>
      <c r="AL620" s="73"/>
      <c r="AM620" s="74"/>
      <c r="AN620" s="74"/>
      <c r="AO620" s="74"/>
      <c r="AP620" s="74"/>
      <c r="AQ620" s="74"/>
      <c r="AR620" s="74"/>
      <c r="AS620" s="75"/>
      <c r="AT620" s="75"/>
      <c r="AU620" s="75"/>
      <c r="AV620" s="76"/>
      <c r="AW620" s="76"/>
      <c r="AX620" s="76"/>
      <c r="AY620" s="77" t="s">
        <v>841</v>
      </c>
      <c r="AZ620" s="77"/>
      <c r="BA620" s="77"/>
      <c r="BB620" s="77"/>
      <c r="BC620" s="77"/>
      <c r="BD620" s="77"/>
      <c r="BE620" s="77"/>
      <c r="BF620" s="77"/>
      <c r="BG620" s="77"/>
      <c r="BH620" s="78"/>
      <c r="BI620" s="78"/>
      <c r="BJ620" s="78"/>
      <c r="BK620" s="78"/>
      <c r="BL620" s="79"/>
      <c r="BM620" s="80"/>
      <c r="BN620" s="81">
        <v>0</v>
      </c>
      <c r="BO620" s="72"/>
      <c r="BP620" s="72"/>
      <c r="BQ620" s="72"/>
      <c r="BR620" s="72"/>
      <c r="BS620" s="72"/>
      <c r="BT620" s="72"/>
      <c r="BU620" s="56">
        <f t="shared" si="76"/>
        <v>0</v>
      </c>
      <c r="BV620" s="77"/>
      <c r="BW620" s="77"/>
      <c r="BX620" s="77"/>
      <c r="BY620" s="77"/>
      <c r="BZ620" s="77"/>
      <c r="CA620" s="77"/>
      <c r="CB620" s="57">
        <v>0</v>
      </c>
      <c r="CC620" s="90">
        <v>0</v>
      </c>
      <c r="CD620" s="90"/>
      <c r="CE620" s="90">
        <v>2.5</v>
      </c>
      <c r="CF620" s="90">
        <v>5</v>
      </c>
      <c r="CG620" s="90">
        <v>7.5</v>
      </c>
      <c r="CH620" s="90">
        <v>10</v>
      </c>
      <c r="CI620" s="56"/>
      <c r="CJ620" s="83"/>
      <c r="CK620" s="83"/>
      <c r="CL620" s="83"/>
      <c r="CM620" s="83"/>
      <c r="CN620" s="83"/>
      <c r="CO620" s="83"/>
      <c r="CP620" s="60"/>
      <c r="CQ620" s="84"/>
      <c r="CR620" s="84"/>
      <c r="CS620" s="84"/>
      <c r="CT620" s="84"/>
      <c r="CU620" s="84"/>
      <c r="CV620" s="84"/>
      <c r="CW620" s="62"/>
      <c r="CX620" s="85"/>
      <c r="CY620" s="85"/>
      <c r="CZ620" s="85"/>
      <c r="DA620" s="85"/>
      <c r="DB620" s="85"/>
      <c r="DC620" s="85"/>
      <c r="DD620" s="64"/>
      <c r="DE620" s="86"/>
      <c r="DF620" s="86"/>
      <c r="DG620" s="86"/>
      <c r="DH620" s="86"/>
      <c r="DI620" s="86"/>
      <c r="DJ620" s="86"/>
      <c r="DK620" s="87" t="s">
        <v>1266</v>
      </c>
      <c r="DL620" s="62"/>
      <c r="DM620" s="88"/>
      <c r="DN620" s="88"/>
      <c r="DO620" s="88"/>
      <c r="DP620" s="88"/>
      <c r="DQ620" s="88"/>
      <c r="DR620" s="88"/>
      <c r="DS620" s="68"/>
    </row>
    <row r="621" spans="1:123" x14ac:dyDescent="0.3">
      <c r="A621" s="40" t="s">
        <v>641</v>
      </c>
      <c r="B621" s="40" t="s">
        <v>901</v>
      </c>
      <c r="C621" s="40" t="s">
        <v>1133</v>
      </c>
      <c r="D621" s="40" t="s">
        <v>902</v>
      </c>
      <c r="E621" s="40" t="s">
        <v>1742</v>
      </c>
      <c r="F621" s="40" t="s">
        <v>1739</v>
      </c>
      <c r="G621" s="41" t="s">
        <v>1744</v>
      </c>
      <c r="H621" s="41" t="s">
        <v>1741</v>
      </c>
      <c r="I621" s="42">
        <v>1251.4000000000001</v>
      </c>
      <c r="J621" s="43">
        <v>938.55</v>
      </c>
      <c r="K621" s="43">
        <v>625.70000000000005</v>
      </c>
      <c r="L621" s="43">
        <v>521.41999999999996</v>
      </c>
      <c r="M621" s="43">
        <v>437.99</v>
      </c>
      <c r="N621" s="43">
        <v>364.99</v>
      </c>
      <c r="O621" s="43">
        <v>312.85000000000002</v>
      </c>
      <c r="P621" s="44">
        <v>0</v>
      </c>
      <c r="Q621" s="45">
        <v>50.06</v>
      </c>
      <c r="R621" s="43">
        <v>37.54</v>
      </c>
      <c r="S621" s="43">
        <v>25.03</v>
      </c>
      <c r="T621" s="43">
        <v>20.86</v>
      </c>
      <c r="U621" s="43">
        <v>17.52</v>
      </c>
      <c r="V621" s="43">
        <v>14.6</v>
      </c>
      <c r="W621" s="43">
        <v>12.51</v>
      </c>
      <c r="X621" s="45">
        <v>0</v>
      </c>
      <c r="Y621" s="43">
        <v>0</v>
      </c>
      <c r="Z621" s="43">
        <v>0</v>
      </c>
      <c r="AA621" s="43">
        <v>0</v>
      </c>
      <c r="AB621" s="43">
        <v>0</v>
      </c>
      <c r="AC621" s="43">
        <v>0</v>
      </c>
      <c r="AD621" s="43">
        <v>0</v>
      </c>
      <c r="AE621" s="44">
        <f>[3]Parameters!$B$38</f>
        <v>0.05</v>
      </c>
      <c r="AF621" s="44">
        <v>0</v>
      </c>
      <c r="AG621" s="44">
        <v>20</v>
      </c>
      <c r="AH621" s="44">
        <v>20</v>
      </c>
      <c r="AI621" s="46">
        <v>1</v>
      </c>
      <c r="AJ621" s="46" t="s">
        <v>839</v>
      </c>
      <c r="AK621" s="46" t="s">
        <v>907</v>
      </c>
      <c r="AL621" s="46"/>
      <c r="AM621" s="47"/>
      <c r="AN621" s="47"/>
      <c r="AO621" s="47"/>
      <c r="AP621" s="47"/>
      <c r="AQ621" s="47"/>
      <c r="AR621" s="47"/>
      <c r="AS621" s="48"/>
      <c r="AT621" s="48"/>
      <c r="AU621" s="48"/>
      <c r="AV621" s="49"/>
      <c r="AW621" s="49"/>
      <c r="AX621" s="49"/>
      <c r="AY621" s="50" t="s">
        <v>841</v>
      </c>
      <c r="AZ621" s="50"/>
      <c r="BA621" s="50"/>
      <c r="BB621" s="51"/>
      <c r="BC621" s="51"/>
      <c r="BD621" s="51"/>
      <c r="BE621" s="51"/>
      <c r="BF621" s="51"/>
      <c r="BG621" s="51"/>
      <c r="BH621" s="52"/>
      <c r="BI621" s="52"/>
      <c r="BJ621" s="52"/>
      <c r="BK621" s="52"/>
      <c r="BL621" s="53"/>
      <c r="BM621" s="54"/>
      <c r="BN621" s="55">
        <v>0</v>
      </c>
      <c r="BO621" s="44"/>
      <c r="BP621" s="44"/>
      <c r="BQ621" s="44"/>
      <c r="BR621" s="44"/>
      <c r="BS621" s="44"/>
      <c r="BT621" s="44"/>
      <c r="BU621" s="56">
        <f t="shared" si="76"/>
        <v>0</v>
      </c>
      <c r="BV621" s="50"/>
      <c r="BW621" s="50"/>
      <c r="BX621" s="50"/>
      <c r="BY621" s="50"/>
      <c r="BZ621" s="50"/>
      <c r="CA621" s="50"/>
      <c r="CB621" s="57">
        <v>0</v>
      </c>
      <c r="CC621" s="90">
        <v>0</v>
      </c>
      <c r="CD621" s="90"/>
      <c r="CE621" s="90">
        <v>2.5</v>
      </c>
      <c r="CF621" s="90">
        <v>5</v>
      </c>
      <c r="CG621" s="90">
        <v>7.5</v>
      </c>
      <c r="CH621" s="90">
        <v>10</v>
      </c>
      <c r="CI621" s="56"/>
      <c r="CJ621" s="59"/>
      <c r="CK621" s="59"/>
      <c r="CL621" s="59"/>
      <c r="CM621" s="59"/>
      <c r="CN621" s="59"/>
      <c r="CO621" s="59"/>
      <c r="CP621" s="60"/>
      <c r="CQ621" s="61"/>
      <c r="CR621" s="61"/>
      <c r="CS621" s="61"/>
      <c r="CT621" s="61"/>
      <c r="CU621" s="61"/>
      <c r="CV621" s="61"/>
      <c r="CW621" s="62"/>
      <c r="CX621" s="63"/>
      <c r="CY621" s="63"/>
      <c r="CZ621" s="63"/>
      <c r="DA621" s="63"/>
      <c r="DB621" s="63"/>
      <c r="DC621" s="63"/>
      <c r="DD621" s="64"/>
      <c r="DE621" s="65"/>
      <c r="DF621" s="65"/>
      <c r="DG621" s="65"/>
      <c r="DH621" s="65"/>
      <c r="DI621" s="65"/>
      <c r="DJ621" s="65"/>
      <c r="DK621" s="66" t="s">
        <v>1266</v>
      </c>
      <c r="DL621" s="62"/>
      <c r="DM621" s="67"/>
      <c r="DN621" s="67"/>
      <c r="DO621" s="67"/>
      <c r="DP621" s="67"/>
      <c r="DQ621" s="67"/>
      <c r="DR621" s="67"/>
      <c r="DS621" s="68"/>
    </row>
    <row r="622" spans="1:123" x14ac:dyDescent="0.3">
      <c r="A622" s="69" t="s">
        <v>642</v>
      </c>
      <c r="B622" s="69" t="s">
        <v>901</v>
      </c>
      <c r="C622" s="69" t="s">
        <v>1133</v>
      </c>
      <c r="D622" s="69" t="s">
        <v>902</v>
      </c>
      <c r="E622" s="69" t="s">
        <v>1742</v>
      </c>
      <c r="F622" s="69" t="s">
        <v>1739</v>
      </c>
      <c r="G622" s="70" t="s">
        <v>1745</v>
      </c>
      <c r="H622" s="70" t="s">
        <v>1746</v>
      </c>
      <c r="I622" s="42">
        <v>5.77</v>
      </c>
      <c r="J622" s="71">
        <v>5.77</v>
      </c>
      <c r="K622" s="71">
        <v>5.77</v>
      </c>
      <c r="L622" s="71">
        <v>5.77</v>
      </c>
      <c r="M622" s="71">
        <v>5.77</v>
      </c>
      <c r="N622" s="71">
        <v>5.77</v>
      </c>
      <c r="O622" s="71">
        <v>5.77</v>
      </c>
      <c r="P622" s="72">
        <v>0</v>
      </c>
      <c r="Q622" s="45">
        <v>0.17</v>
      </c>
      <c r="R622" s="71">
        <v>0.17</v>
      </c>
      <c r="S622" s="71">
        <v>0.17</v>
      </c>
      <c r="T622" s="71">
        <v>0.17</v>
      </c>
      <c r="U622" s="71">
        <v>0.17</v>
      </c>
      <c r="V622" s="71">
        <v>0.17</v>
      </c>
      <c r="W622" s="71">
        <v>0.17</v>
      </c>
      <c r="X622" s="45">
        <v>0</v>
      </c>
      <c r="Y622" s="71">
        <v>0</v>
      </c>
      <c r="Z622" s="71">
        <v>0</v>
      </c>
      <c r="AA622" s="71">
        <v>0</v>
      </c>
      <c r="AB622" s="71">
        <v>0</v>
      </c>
      <c r="AC622" s="71">
        <v>0</v>
      </c>
      <c r="AD622" s="71">
        <v>0</v>
      </c>
      <c r="AE622" s="44">
        <f>[3]Parameters!$B$38</f>
        <v>0.05</v>
      </c>
      <c r="AF622" s="72">
        <v>0</v>
      </c>
      <c r="AG622" s="72">
        <v>40</v>
      </c>
      <c r="AH622" s="72">
        <v>40</v>
      </c>
      <c r="AI622" s="73">
        <v>0.36499999999999999</v>
      </c>
      <c r="AJ622" s="73" t="s">
        <v>1603</v>
      </c>
      <c r="AK622" s="73" t="s">
        <v>907</v>
      </c>
      <c r="AL622" s="73"/>
      <c r="AM622" s="74"/>
      <c r="AN622" s="74"/>
      <c r="AO622" s="74"/>
      <c r="AP622" s="74"/>
      <c r="AQ622" s="74"/>
      <c r="AR622" s="74"/>
      <c r="AS622" s="75"/>
      <c r="AT622" s="75"/>
      <c r="AU622" s="75"/>
      <c r="AV622" s="76"/>
      <c r="AW622" s="76"/>
      <c r="AX622" s="76"/>
      <c r="AY622" s="77" t="s">
        <v>841</v>
      </c>
      <c r="AZ622" s="77"/>
      <c r="BA622" s="77"/>
      <c r="BB622" s="77"/>
      <c r="BC622" s="77"/>
      <c r="BD622" s="77"/>
      <c r="BE622" s="77"/>
      <c r="BF622" s="77"/>
      <c r="BG622" s="77"/>
      <c r="BH622" s="78" t="s">
        <v>1739</v>
      </c>
      <c r="BI622" s="78">
        <v>1E-3</v>
      </c>
      <c r="BJ622" s="78">
        <v>1E-3</v>
      </c>
      <c r="BK622" s="78">
        <v>12</v>
      </c>
      <c r="BL622" s="79"/>
      <c r="BM622" s="80"/>
      <c r="BN622" s="81">
        <v>0</v>
      </c>
      <c r="BO622" s="72"/>
      <c r="BP622" s="72"/>
      <c r="BQ622" s="72"/>
      <c r="BR622" s="72"/>
      <c r="BS622" s="72"/>
      <c r="BT622" s="72"/>
      <c r="BU622" s="56">
        <f t="shared" si="76"/>
        <v>0</v>
      </c>
      <c r="BV622" s="77"/>
      <c r="BW622" s="77"/>
      <c r="BX622" s="77"/>
      <c r="BY622" s="77"/>
      <c r="BZ622" s="77"/>
      <c r="CA622" s="77"/>
      <c r="CB622" s="57">
        <v>1000</v>
      </c>
      <c r="CC622" s="82">
        <v>1000</v>
      </c>
      <c r="CD622" s="82">
        <v>1000</v>
      </c>
      <c r="CE622" s="82">
        <v>1000</v>
      </c>
      <c r="CF622" s="82">
        <v>1000</v>
      </c>
      <c r="CG622" s="82">
        <v>1000</v>
      </c>
      <c r="CH622" s="82">
        <v>1000</v>
      </c>
      <c r="CI622" s="56"/>
      <c r="CJ622" s="83"/>
      <c r="CK622" s="83"/>
      <c r="CL622" s="83"/>
      <c r="CM622" s="83"/>
      <c r="CN622" s="83"/>
      <c r="CO622" s="83"/>
      <c r="CP622" s="60"/>
      <c r="CQ622" s="84"/>
      <c r="CR622" s="84"/>
      <c r="CS622" s="84"/>
      <c r="CT622" s="84"/>
      <c r="CU622" s="84"/>
      <c r="CV622" s="84"/>
      <c r="CW622" s="62"/>
      <c r="CX622" s="85"/>
      <c r="CY622" s="85"/>
      <c r="CZ622" s="85"/>
      <c r="DA622" s="85"/>
      <c r="DB622" s="85"/>
      <c r="DC622" s="85"/>
      <c r="DD622" s="64"/>
      <c r="DE622" s="86"/>
      <c r="DF622" s="86"/>
      <c r="DG622" s="86"/>
      <c r="DH622" s="86"/>
      <c r="DI622" s="86"/>
      <c r="DJ622" s="86"/>
      <c r="DK622" s="87" t="s">
        <v>1266</v>
      </c>
      <c r="DL622" s="62"/>
      <c r="DM622" s="88"/>
      <c r="DN622" s="88"/>
      <c r="DO622" s="88"/>
      <c r="DP622" s="88"/>
      <c r="DQ622" s="88"/>
      <c r="DR622" s="88"/>
      <c r="DS622" s="68"/>
    </row>
    <row r="623" spans="1:123" x14ac:dyDescent="0.3">
      <c r="A623" s="40" t="s">
        <v>643</v>
      </c>
      <c r="B623" s="40"/>
      <c r="C623" s="40" t="s">
        <v>1133</v>
      </c>
      <c r="D623" s="40" t="s">
        <v>1133</v>
      </c>
      <c r="E623" s="40" t="s">
        <v>1747</v>
      </c>
      <c r="F623" s="40" t="s">
        <v>1748</v>
      </c>
      <c r="G623" s="41" t="s">
        <v>1749</v>
      </c>
      <c r="H623" s="41" t="s">
        <v>1741</v>
      </c>
      <c r="I623" s="42">
        <v>0</v>
      </c>
      <c r="J623" s="43">
        <v>0</v>
      </c>
      <c r="K623" s="43">
        <v>0</v>
      </c>
      <c r="L623" s="43">
        <v>0</v>
      </c>
      <c r="M623" s="43">
        <v>0</v>
      </c>
      <c r="N623" s="43">
        <v>0</v>
      </c>
      <c r="O623" s="43">
        <v>0</v>
      </c>
      <c r="P623" s="44">
        <v>0</v>
      </c>
      <c r="Q623" s="45">
        <v>0</v>
      </c>
      <c r="R623" s="43">
        <v>0</v>
      </c>
      <c r="S623" s="43">
        <v>0</v>
      </c>
      <c r="T623" s="43">
        <v>0</v>
      </c>
      <c r="U623" s="43">
        <v>0</v>
      </c>
      <c r="V623" s="43">
        <v>0</v>
      </c>
      <c r="W623" s="43">
        <v>0</v>
      </c>
      <c r="X623" s="45">
        <v>0</v>
      </c>
      <c r="Y623" s="43">
        <v>0</v>
      </c>
      <c r="Z623" s="43">
        <v>0</v>
      </c>
      <c r="AA623" s="43">
        <v>0</v>
      </c>
      <c r="AB623" s="43">
        <v>0</v>
      </c>
      <c r="AC623" s="43">
        <v>0</v>
      </c>
      <c r="AD623" s="43">
        <v>0</v>
      </c>
      <c r="AE623" s="44">
        <f>[3]Parameters!$B$38</f>
        <v>0.05</v>
      </c>
      <c r="AF623" s="44">
        <v>0</v>
      </c>
      <c r="AG623" s="44">
        <v>1</v>
      </c>
      <c r="AH623" s="44">
        <v>1</v>
      </c>
      <c r="AI623" s="46">
        <v>1</v>
      </c>
      <c r="AJ623" s="46" t="s">
        <v>841</v>
      </c>
      <c r="AK623" s="46" t="s">
        <v>907</v>
      </c>
      <c r="AL623" s="46"/>
      <c r="AM623" s="47"/>
      <c r="AN623" s="47"/>
      <c r="AO623" s="47"/>
      <c r="AP623" s="47"/>
      <c r="AQ623" s="47"/>
      <c r="AR623" s="47"/>
      <c r="AS623" s="48"/>
      <c r="AT623" s="48"/>
      <c r="AU623" s="48"/>
      <c r="AV623" s="49"/>
      <c r="AW623" s="49"/>
      <c r="AX623" s="49"/>
      <c r="AY623" s="50" t="s">
        <v>841</v>
      </c>
      <c r="AZ623" s="50"/>
      <c r="BA623" s="50"/>
      <c r="BB623" s="51"/>
      <c r="BC623" s="51"/>
      <c r="BD623" s="51"/>
      <c r="BE623" s="51"/>
      <c r="BF623" s="51"/>
      <c r="BG623" s="51"/>
      <c r="BH623" s="52"/>
      <c r="BI623" s="52"/>
      <c r="BJ623" s="52"/>
      <c r="BK623" s="52"/>
      <c r="BL623" s="53"/>
      <c r="BM623" s="54"/>
      <c r="BN623" s="55"/>
      <c r="BO623" s="44"/>
      <c r="BP623" s="44"/>
      <c r="BQ623" s="44"/>
      <c r="BR623" s="44"/>
      <c r="BS623" s="44"/>
      <c r="BT623" s="44"/>
      <c r="BU623" s="56">
        <f t="shared" si="76"/>
        <v>0</v>
      </c>
      <c r="BV623" s="50"/>
      <c r="BW623" s="50"/>
      <c r="BX623" s="50"/>
      <c r="BY623" s="50"/>
      <c r="BZ623" s="50"/>
      <c r="CA623" s="50"/>
      <c r="CB623" s="57">
        <v>0</v>
      </c>
      <c r="CC623" s="90">
        <v>0</v>
      </c>
      <c r="CD623" s="90">
        <v>0</v>
      </c>
      <c r="CE623" s="90">
        <v>0</v>
      </c>
      <c r="CF623" s="90">
        <v>0</v>
      </c>
      <c r="CG623" s="90">
        <v>0</v>
      </c>
      <c r="CH623" s="90">
        <v>0</v>
      </c>
      <c r="CI623" s="56"/>
      <c r="CJ623" s="59"/>
      <c r="CK623" s="59"/>
      <c r="CL623" s="59"/>
      <c r="CM623" s="59"/>
      <c r="CN623" s="59"/>
      <c r="CO623" s="59"/>
      <c r="CP623" s="60"/>
      <c r="CQ623" s="61"/>
      <c r="CR623" s="61"/>
      <c r="CS623" s="61"/>
      <c r="CT623" s="61"/>
      <c r="CU623" s="61"/>
      <c r="CV623" s="61"/>
      <c r="CW623" s="62"/>
      <c r="CX623" s="63"/>
      <c r="CY623" s="63"/>
      <c r="CZ623" s="63"/>
      <c r="DA623" s="63"/>
      <c r="DB623" s="63"/>
      <c r="DC623" s="63"/>
      <c r="DD623" s="64"/>
      <c r="DE623" s="65"/>
      <c r="DF623" s="65"/>
      <c r="DG623" s="65"/>
      <c r="DH623" s="65"/>
      <c r="DI623" s="65"/>
      <c r="DJ623" s="65"/>
      <c r="DK623" s="66" t="s">
        <v>1266</v>
      </c>
      <c r="DL623" s="62"/>
      <c r="DM623" s="67"/>
      <c r="DN623" s="67"/>
      <c r="DO623" s="67"/>
      <c r="DP623" s="67"/>
      <c r="DQ623" s="67"/>
      <c r="DR623" s="67"/>
      <c r="DS623" s="68"/>
    </row>
    <row r="624" spans="1:123" x14ac:dyDescent="0.3">
      <c r="A624" s="114" t="s">
        <v>644</v>
      </c>
      <c r="B624" s="40"/>
      <c r="C624" s="40" t="s">
        <v>1133</v>
      </c>
      <c r="D624" s="40" t="s">
        <v>1133</v>
      </c>
      <c r="E624" s="40" t="s">
        <v>1747</v>
      </c>
      <c r="F624" s="40" t="s">
        <v>1750</v>
      </c>
      <c r="G624" s="41" t="s">
        <v>1751</v>
      </c>
      <c r="H624" s="41" t="s">
        <v>1741</v>
      </c>
      <c r="I624" s="42">
        <v>0</v>
      </c>
      <c r="J624" s="138">
        <v>0</v>
      </c>
      <c r="K624" s="138">
        <v>0</v>
      </c>
      <c r="L624" s="138">
        <v>0</v>
      </c>
      <c r="M624" s="138">
        <v>0</v>
      </c>
      <c r="N624" s="138">
        <v>0</v>
      </c>
      <c r="O624" s="138">
        <v>0</v>
      </c>
      <c r="P624" s="44">
        <v>0</v>
      </c>
      <c r="Q624" s="42">
        <v>0</v>
      </c>
      <c r="R624" s="138">
        <v>0</v>
      </c>
      <c r="S624" s="138">
        <v>0</v>
      </c>
      <c r="T624" s="138">
        <v>0</v>
      </c>
      <c r="U624" s="138">
        <v>0</v>
      </c>
      <c r="V624" s="138">
        <v>0</v>
      </c>
      <c r="W624" s="138">
        <v>0</v>
      </c>
      <c r="X624" s="42">
        <v>0</v>
      </c>
      <c r="Y624" s="138">
        <v>0</v>
      </c>
      <c r="Z624" s="138">
        <v>0</v>
      </c>
      <c r="AA624" s="138">
        <v>0</v>
      </c>
      <c r="AB624" s="138">
        <v>0</v>
      </c>
      <c r="AC624" s="138">
        <v>0</v>
      </c>
      <c r="AD624" s="138">
        <v>0</v>
      </c>
      <c r="AE624" s="44">
        <f>[3]Parameters!$B$38</f>
        <v>0.05</v>
      </c>
      <c r="AF624" s="44">
        <v>0</v>
      </c>
      <c r="AG624" s="44">
        <v>1</v>
      </c>
      <c r="AH624" s="44">
        <v>1</v>
      </c>
      <c r="AI624" s="46">
        <v>1</v>
      </c>
      <c r="AJ624" s="46" t="s">
        <v>841</v>
      </c>
      <c r="AK624" s="46" t="s">
        <v>907</v>
      </c>
      <c r="AL624" s="46"/>
      <c r="AM624" s="47"/>
      <c r="AN624" s="47"/>
      <c r="AO624" s="47"/>
      <c r="AP624" s="47"/>
      <c r="AQ624" s="47"/>
      <c r="AR624" s="47"/>
      <c r="AS624" s="48"/>
      <c r="AT624" s="48"/>
      <c r="AU624" s="48"/>
      <c r="AV624" s="49"/>
      <c r="AW624" s="49"/>
      <c r="AX624" s="49"/>
      <c r="AY624" s="50" t="s">
        <v>841</v>
      </c>
      <c r="AZ624" s="50"/>
      <c r="BA624" s="50"/>
      <c r="BB624" s="51"/>
      <c r="BC624" s="51"/>
      <c r="BD624" s="51"/>
      <c r="BE624" s="51"/>
      <c r="BF624" s="51"/>
      <c r="BG624" s="51"/>
      <c r="BH624" s="52"/>
      <c r="BI624" s="52"/>
      <c r="BJ624" s="52"/>
      <c r="BK624" s="52"/>
      <c r="BL624" s="53"/>
      <c r="BM624" s="54"/>
      <c r="BN624" s="55"/>
      <c r="BO624" s="44"/>
      <c r="BP624" s="44"/>
      <c r="BQ624" s="44"/>
      <c r="BR624" s="44"/>
      <c r="BS624" s="44"/>
      <c r="BT624" s="44"/>
      <c r="BU624" s="56">
        <f>IF(BL624=1,BN624,0)</f>
        <v>0</v>
      </c>
      <c r="BV624" s="50"/>
      <c r="BW624" s="50"/>
      <c r="BX624" s="50"/>
      <c r="BY624" s="50"/>
      <c r="BZ624" s="50"/>
      <c r="CA624" s="50"/>
      <c r="CB624" s="57">
        <v>0</v>
      </c>
      <c r="CC624" s="90">
        <v>0</v>
      </c>
      <c r="CD624" s="90">
        <v>0</v>
      </c>
      <c r="CE624" s="90">
        <v>0</v>
      </c>
      <c r="CF624" s="90">
        <v>0</v>
      </c>
      <c r="CG624" s="90">
        <v>0</v>
      </c>
      <c r="CH624" s="90">
        <v>0</v>
      </c>
      <c r="CI624" s="56"/>
      <c r="CJ624" s="59"/>
      <c r="CK624" s="59"/>
      <c r="CL624" s="59"/>
      <c r="CM624" s="59"/>
      <c r="CN624" s="59"/>
      <c r="CO624" s="59"/>
      <c r="CP624" s="60"/>
      <c r="CQ624" s="61"/>
      <c r="CR624" s="61"/>
      <c r="CS624" s="61"/>
      <c r="CT624" s="61"/>
      <c r="CU624" s="61"/>
      <c r="CV624" s="61"/>
      <c r="CW624" s="62"/>
      <c r="CX624" s="63"/>
      <c r="CY624" s="63"/>
      <c r="CZ624" s="63"/>
      <c r="DA624" s="63"/>
      <c r="DB624" s="63"/>
      <c r="DC624" s="63"/>
      <c r="DD624" s="64"/>
      <c r="DE624" s="65"/>
      <c r="DF624" s="65"/>
      <c r="DG624" s="65"/>
      <c r="DH624" s="65"/>
      <c r="DI624" s="65"/>
      <c r="DJ624" s="65"/>
      <c r="DK624" s="66" t="s">
        <v>1266</v>
      </c>
      <c r="DL624" s="62"/>
      <c r="DM624" s="67"/>
      <c r="DN624" s="67"/>
      <c r="DO624" s="67"/>
      <c r="DP624" s="67"/>
      <c r="DQ624" s="67"/>
      <c r="DR624" s="67"/>
      <c r="DS624" s="68"/>
    </row>
    <row r="625" spans="1:123" x14ac:dyDescent="0.3">
      <c r="A625" s="114" t="s">
        <v>645</v>
      </c>
      <c r="B625" s="40"/>
      <c r="C625" s="40" t="s">
        <v>1133</v>
      </c>
      <c r="D625" s="40" t="s">
        <v>1133</v>
      </c>
      <c r="E625" s="40" t="s">
        <v>1747</v>
      </c>
      <c r="F625" s="40" t="s">
        <v>1752</v>
      </c>
      <c r="G625" s="41" t="s">
        <v>1753</v>
      </c>
      <c r="H625" s="41" t="s">
        <v>1741</v>
      </c>
      <c r="I625" s="42">
        <v>0</v>
      </c>
      <c r="J625" s="138">
        <v>0</v>
      </c>
      <c r="K625" s="138">
        <v>0</v>
      </c>
      <c r="L625" s="138">
        <v>0</v>
      </c>
      <c r="M625" s="138">
        <v>0</v>
      </c>
      <c r="N625" s="138">
        <v>0</v>
      </c>
      <c r="O625" s="138">
        <v>0</v>
      </c>
      <c r="P625" s="44">
        <v>0</v>
      </c>
      <c r="Q625" s="42">
        <v>0</v>
      </c>
      <c r="R625" s="138">
        <v>0</v>
      </c>
      <c r="S625" s="138">
        <v>0</v>
      </c>
      <c r="T625" s="138">
        <v>0</v>
      </c>
      <c r="U625" s="138">
        <v>0</v>
      </c>
      <c r="V625" s="138">
        <v>0</v>
      </c>
      <c r="W625" s="138">
        <v>0</v>
      </c>
      <c r="X625" s="42">
        <v>0</v>
      </c>
      <c r="Y625" s="138">
        <v>0</v>
      </c>
      <c r="Z625" s="138">
        <v>0</v>
      </c>
      <c r="AA625" s="138">
        <v>0</v>
      </c>
      <c r="AB625" s="138">
        <v>0</v>
      </c>
      <c r="AC625" s="138">
        <v>0</v>
      </c>
      <c r="AD625" s="138">
        <v>0</v>
      </c>
      <c r="AE625" s="44">
        <f>[3]Parameters!$B$38</f>
        <v>0.05</v>
      </c>
      <c r="AF625" s="44">
        <v>0</v>
      </c>
      <c r="AG625" s="44">
        <v>1</v>
      </c>
      <c r="AH625" s="44">
        <v>1</v>
      </c>
      <c r="AI625" s="46">
        <v>1</v>
      </c>
      <c r="AJ625" s="46" t="s">
        <v>841</v>
      </c>
      <c r="AK625" s="46" t="s">
        <v>907</v>
      </c>
      <c r="AL625" s="46"/>
      <c r="AM625" s="47"/>
      <c r="AN625" s="47"/>
      <c r="AO625" s="47"/>
      <c r="AP625" s="47"/>
      <c r="AQ625" s="47"/>
      <c r="AR625" s="47"/>
      <c r="AS625" s="48"/>
      <c r="AT625" s="48"/>
      <c r="AU625" s="48"/>
      <c r="AV625" s="49"/>
      <c r="AW625" s="49"/>
      <c r="AX625" s="49"/>
      <c r="AY625" s="50" t="s">
        <v>841</v>
      </c>
      <c r="AZ625" s="50"/>
      <c r="BA625" s="50"/>
      <c r="BB625" s="51"/>
      <c r="BC625" s="51"/>
      <c r="BD625" s="51"/>
      <c r="BE625" s="51"/>
      <c r="BF625" s="51"/>
      <c r="BG625" s="51"/>
      <c r="BH625" s="52"/>
      <c r="BI625" s="52"/>
      <c r="BJ625" s="52"/>
      <c r="BK625" s="52"/>
      <c r="BL625" s="53"/>
      <c r="BM625" s="54"/>
      <c r="BN625" s="55"/>
      <c r="BO625" s="44"/>
      <c r="BP625" s="44"/>
      <c r="BQ625" s="44"/>
      <c r="BR625" s="44"/>
      <c r="BS625" s="44"/>
      <c r="BT625" s="44"/>
      <c r="BU625" s="56">
        <f>IF(BL625=1,BN625,0)</f>
        <v>0</v>
      </c>
      <c r="BV625" s="50"/>
      <c r="BW625" s="50"/>
      <c r="BX625" s="50"/>
      <c r="BY625" s="50"/>
      <c r="BZ625" s="50"/>
      <c r="CA625" s="50"/>
      <c r="CB625" s="57">
        <v>0</v>
      </c>
      <c r="CC625" s="90">
        <v>0</v>
      </c>
      <c r="CD625" s="90">
        <v>0</v>
      </c>
      <c r="CE625" s="90">
        <v>0</v>
      </c>
      <c r="CF625" s="90">
        <v>0</v>
      </c>
      <c r="CG625" s="90">
        <v>0</v>
      </c>
      <c r="CH625" s="90">
        <v>0</v>
      </c>
      <c r="CI625" s="56"/>
      <c r="CJ625" s="59"/>
      <c r="CK625" s="59"/>
      <c r="CL625" s="59"/>
      <c r="CM625" s="59"/>
      <c r="CN625" s="59"/>
      <c r="CO625" s="59"/>
      <c r="CP625" s="60"/>
      <c r="CQ625" s="61"/>
      <c r="CR625" s="61"/>
      <c r="CS625" s="61"/>
      <c r="CT625" s="61"/>
      <c r="CU625" s="61"/>
      <c r="CV625" s="61"/>
      <c r="CW625" s="62"/>
      <c r="CX625" s="63"/>
      <c r="CY625" s="63"/>
      <c r="CZ625" s="63"/>
      <c r="DA625" s="63"/>
      <c r="DB625" s="63"/>
      <c r="DC625" s="63"/>
      <c r="DD625" s="64"/>
      <c r="DE625" s="65"/>
      <c r="DF625" s="65"/>
      <c r="DG625" s="65"/>
      <c r="DH625" s="65"/>
      <c r="DI625" s="65"/>
      <c r="DJ625" s="65"/>
      <c r="DK625" s="66" t="s">
        <v>1266</v>
      </c>
      <c r="DL625" s="62"/>
      <c r="DM625" s="67"/>
      <c r="DN625" s="67"/>
      <c r="DO625" s="67"/>
      <c r="DP625" s="67"/>
      <c r="DQ625" s="67"/>
      <c r="DR625" s="67"/>
      <c r="DS625" s="68"/>
    </row>
    <row r="626" spans="1:123" x14ac:dyDescent="0.3">
      <c r="A626" s="114" t="s">
        <v>646</v>
      </c>
      <c r="B626" s="40"/>
      <c r="C626" s="40" t="s">
        <v>1133</v>
      </c>
      <c r="D626" s="40" t="s">
        <v>1133</v>
      </c>
      <c r="E626" s="40" t="s">
        <v>1747</v>
      </c>
      <c r="F626" s="40" t="s">
        <v>1754</v>
      </c>
      <c r="G626" s="41" t="s">
        <v>1755</v>
      </c>
      <c r="H626" s="41" t="s">
        <v>1741</v>
      </c>
      <c r="I626" s="42">
        <v>0</v>
      </c>
      <c r="J626" s="138">
        <v>0</v>
      </c>
      <c r="K626" s="138">
        <v>0</v>
      </c>
      <c r="L626" s="138">
        <v>0</v>
      </c>
      <c r="M626" s="138">
        <v>0</v>
      </c>
      <c r="N626" s="138">
        <v>0</v>
      </c>
      <c r="O626" s="138">
        <v>0</v>
      </c>
      <c r="P626" s="44">
        <v>0</v>
      </c>
      <c r="Q626" s="42">
        <v>0</v>
      </c>
      <c r="R626" s="138">
        <v>0</v>
      </c>
      <c r="S626" s="138">
        <v>0</v>
      </c>
      <c r="T626" s="138">
        <v>0</v>
      </c>
      <c r="U626" s="138">
        <v>0</v>
      </c>
      <c r="V626" s="138">
        <v>0</v>
      </c>
      <c r="W626" s="138">
        <v>0</v>
      </c>
      <c r="X626" s="42">
        <v>0</v>
      </c>
      <c r="Y626" s="138">
        <v>0</v>
      </c>
      <c r="Z626" s="138">
        <v>0</v>
      </c>
      <c r="AA626" s="138">
        <v>0</v>
      </c>
      <c r="AB626" s="138">
        <v>0</v>
      </c>
      <c r="AC626" s="138">
        <v>0</v>
      </c>
      <c r="AD626" s="138">
        <v>0</v>
      </c>
      <c r="AE626" s="44">
        <f>[3]Parameters!$B$38</f>
        <v>0.05</v>
      </c>
      <c r="AF626" s="44">
        <v>0</v>
      </c>
      <c r="AG626" s="44">
        <v>1</v>
      </c>
      <c r="AH626" s="44">
        <v>1</v>
      </c>
      <c r="AI626" s="46">
        <v>1</v>
      </c>
      <c r="AJ626" s="46" t="s">
        <v>841</v>
      </c>
      <c r="AK626" s="46" t="s">
        <v>907</v>
      </c>
      <c r="AL626" s="46"/>
      <c r="AM626" s="47"/>
      <c r="AN626" s="47"/>
      <c r="AO626" s="47"/>
      <c r="AP626" s="47"/>
      <c r="AQ626" s="47"/>
      <c r="AR626" s="47"/>
      <c r="AS626" s="48"/>
      <c r="AT626" s="48"/>
      <c r="AU626" s="48"/>
      <c r="AV626" s="49"/>
      <c r="AW626" s="49"/>
      <c r="AX626" s="49"/>
      <c r="AY626" s="50" t="s">
        <v>841</v>
      </c>
      <c r="AZ626" s="50"/>
      <c r="BA626" s="50"/>
      <c r="BB626" s="51"/>
      <c r="BC626" s="51"/>
      <c r="BD626" s="51"/>
      <c r="BE626" s="51"/>
      <c r="BF626" s="51"/>
      <c r="BG626" s="51"/>
      <c r="BH626" s="52"/>
      <c r="BI626" s="52"/>
      <c r="BJ626" s="52"/>
      <c r="BK626" s="52"/>
      <c r="BL626" s="53"/>
      <c r="BM626" s="54"/>
      <c r="BN626" s="55"/>
      <c r="BO626" s="44"/>
      <c r="BP626" s="44"/>
      <c r="BQ626" s="44"/>
      <c r="BR626" s="44"/>
      <c r="BS626" s="44"/>
      <c r="BT626" s="44"/>
      <c r="BU626" s="56">
        <f>IF(BL626=1,BN626,0)</f>
        <v>0</v>
      </c>
      <c r="BV626" s="50"/>
      <c r="BW626" s="50"/>
      <c r="BX626" s="50"/>
      <c r="BY626" s="50"/>
      <c r="BZ626" s="50"/>
      <c r="CA626" s="50"/>
      <c r="CB626" s="57">
        <v>0</v>
      </c>
      <c r="CC626" s="90">
        <v>0</v>
      </c>
      <c r="CD626" s="90">
        <v>0</v>
      </c>
      <c r="CE626" s="90">
        <v>0</v>
      </c>
      <c r="CF626" s="90">
        <v>0</v>
      </c>
      <c r="CG626" s="90">
        <v>0</v>
      </c>
      <c r="CH626" s="90">
        <v>0</v>
      </c>
      <c r="CI626" s="56"/>
      <c r="CJ626" s="59"/>
      <c r="CK626" s="59"/>
      <c r="CL626" s="59"/>
      <c r="CM626" s="59"/>
      <c r="CN626" s="59"/>
      <c r="CO626" s="59"/>
      <c r="CP626" s="60"/>
      <c r="CQ626" s="61"/>
      <c r="CR626" s="61"/>
      <c r="CS626" s="61"/>
      <c r="CT626" s="61"/>
      <c r="CU626" s="61"/>
      <c r="CV626" s="61"/>
      <c r="CW626" s="62"/>
      <c r="CX626" s="63"/>
      <c r="CY626" s="63"/>
      <c r="CZ626" s="63"/>
      <c r="DA626" s="63"/>
      <c r="DB626" s="63"/>
      <c r="DC626" s="63"/>
      <c r="DD626" s="64"/>
      <c r="DE626" s="65"/>
      <c r="DF626" s="65"/>
      <c r="DG626" s="65"/>
      <c r="DH626" s="65"/>
      <c r="DI626" s="65"/>
      <c r="DJ626" s="65"/>
      <c r="DK626" s="66" t="s">
        <v>1266</v>
      </c>
      <c r="DL626" s="62"/>
      <c r="DM626" s="67"/>
      <c r="DN626" s="67"/>
      <c r="DO626" s="67"/>
      <c r="DP626" s="67"/>
      <c r="DQ626" s="67"/>
      <c r="DR626" s="67"/>
      <c r="DS626" s="68"/>
    </row>
    <row r="627" spans="1:123" x14ac:dyDescent="0.3">
      <c r="A627" s="114" t="s">
        <v>647</v>
      </c>
      <c r="B627" s="40"/>
      <c r="C627" s="40" t="s">
        <v>1133</v>
      </c>
      <c r="D627" s="40" t="s">
        <v>1133</v>
      </c>
      <c r="E627" s="40" t="s">
        <v>1747</v>
      </c>
      <c r="F627" s="40" t="s">
        <v>1756</v>
      </c>
      <c r="G627" s="41" t="s">
        <v>1757</v>
      </c>
      <c r="H627" s="41" t="s">
        <v>1741</v>
      </c>
      <c r="I627" s="42">
        <v>0</v>
      </c>
      <c r="J627" s="138">
        <v>0</v>
      </c>
      <c r="K627" s="138">
        <v>0</v>
      </c>
      <c r="L627" s="138">
        <v>0</v>
      </c>
      <c r="M627" s="138">
        <v>0</v>
      </c>
      <c r="N627" s="138">
        <v>0</v>
      </c>
      <c r="O627" s="138">
        <v>0</v>
      </c>
      <c r="P627" s="44">
        <v>0</v>
      </c>
      <c r="Q627" s="42">
        <v>0</v>
      </c>
      <c r="R627" s="138">
        <v>0</v>
      </c>
      <c r="S627" s="138">
        <v>0</v>
      </c>
      <c r="T627" s="138">
        <v>0</v>
      </c>
      <c r="U627" s="138">
        <v>0</v>
      </c>
      <c r="V627" s="138">
        <v>0</v>
      </c>
      <c r="W627" s="138">
        <v>0</v>
      </c>
      <c r="X627" s="42">
        <v>0</v>
      </c>
      <c r="Y627" s="138">
        <v>0</v>
      </c>
      <c r="Z627" s="138">
        <v>0</v>
      </c>
      <c r="AA627" s="138">
        <v>0</v>
      </c>
      <c r="AB627" s="138">
        <v>0</v>
      </c>
      <c r="AC627" s="138">
        <v>0</v>
      </c>
      <c r="AD627" s="138">
        <v>0</v>
      </c>
      <c r="AE627" s="44">
        <f>[3]Parameters!$B$38</f>
        <v>0.05</v>
      </c>
      <c r="AF627" s="44">
        <v>0</v>
      </c>
      <c r="AG627" s="44">
        <v>1</v>
      </c>
      <c r="AH627" s="44">
        <v>1</v>
      </c>
      <c r="AI627" s="46">
        <v>1</v>
      </c>
      <c r="AJ627" s="46" t="s">
        <v>841</v>
      </c>
      <c r="AK627" s="46" t="s">
        <v>907</v>
      </c>
      <c r="AL627" s="46"/>
      <c r="AM627" s="47"/>
      <c r="AN627" s="47"/>
      <c r="AO627" s="47"/>
      <c r="AP627" s="47"/>
      <c r="AQ627" s="47"/>
      <c r="AR627" s="47"/>
      <c r="AS627" s="48"/>
      <c r="AT627" s="48"/>
      <c r="AU627" s="48"/>
      <c r="AV627" s="49"/>
      <c r="AW627" s="49"/>
      <c r="AX627" s="49"/>
      <c r="AY627" s="50" t="s">
        <v>841</v>
      </c>
      <c r="AZ627" s="50"/>
      <c r="BA627" s="50"/>
      <c r="BB627" s="51"/>
      <c r="BC627" s="51"/>
      <c r="BD627" s="51"/>
      <c r="BE627" s="51"/>
      <c r="BF627" s="51"/>
      <c r="BG627" s="51"/>
      <c r="BH627" s="52"/>
      <c r="BI627" s="52"/>
      <c r="BJ627" s="52"/>
      <c r="BK627" s="52"/>
      <c r="BL627" s="53"/>
      <c r="BM627" s="54"/>
      <c r="BN627" s="55"/>
      <c r="BO627" s="44"/>
      <c r="BP627" s="44"/>
      <c r="BQ627" s="44"/>
      <c r="BR627" s="44"/>
      <c r="BS627" s="44"/>
      <c r="BT627" s="44"/>
      <c r="BU627" s="56">
        <f>IF(BL627=1,BN627,0)</f>
        <v>0</v>
      </c>
      <c r="BV627" s="50"/>
      <c r="BW627" s="50"/>
      <c r="BX627" s="50"/>
      <c r="BY627" s="50"/>
      <c r="BZ627" s="50"/>
      <c r="CA627" s="50"/>
      <c r="CB627" s="57">
        <v>0</v>
      </c>
      <c r="CC627" s="90">
        <v>0</v>
      </c>
      <c r="CD627" s="90">
        <v>0</v>
      </c>
      <c r="CE627" s="90">
        <v>0</v>
      </c>
      <c r="CF627" s="90">
        <v>0</v>
      </c>
      <c r="CG627" s="90">
        <v>0</v>
      </c>
      <c r="CH627" s="90">
        <v>0</v>
      </c>
      <c r="CI627" s="56"/>
      <c r="CJ627" s="59"/>
      <c r="CK627" s="59"/>
      <c r="CL627" s="59"/>
      <c r="CM627" s="59"/>
      <c r="CN627" s="59"/>
      <c r="CO627" s="59"/>
      <c r="CP627" s="60"/>
      <c r="CQ627" s="61"/>
      <c r="CR627" s="61"/>
      <c r="CS627" s="61"/>
      <c r="CT627" s="61"/>
      <c r="CU627" s="61"/>
      <c r="CV627" s="61"/>
      <c r="CW627" s="62"/>
      <c r="CX627" s="63"/>
      <c r="CY627" s="63"/>
      <c r="CZ627" s="63"/>
      <c r="DA627" s="63"/>
      <c r="DB627" s="63"/>
      <c r="DC627" s="63"/>
      <c r="DD627" s="64"/>
      <c r="DE627" s="65"/>
      <c r="DF627" s="65"/>
      <c r="DG627" s="65"/>
      <c r="DH627" s="65"/>
      <c r="DI627" s="65"/>
      <c r="DJ627" s="65"/>
      <c r="DK627" s="66" t="s">
        <v>1266</v>
      </c>
      <c r="DL627" s="62"/>
      <c r="DM627" s="67"/>
      <c r="DN627" s="67"/>
      <c r="DO627" s="67"/>
      <c r="DP627" s="67"/>
      <c r="DQ627" s="67"/>
      <c r="DR627" s="67"/>
      <c r="DS627" s="68"/>
    </row>
    <row r="628" spans="1:123" x14ac:dyDescent="0.3">
      <c r="A628" s="69" t="s">
        <v>648</v>
      </c>
      <c r="B628" s="69"/>
      <c r="C628" s="69" t="s">
        <v>1133</v>
      </c>
      <c r="D628" s="69" t="s">
        <v>1133</v>
      </c>
      <c r="E628" s="69" t="s">
        <v>1758</v>
      </c>
      <c r="F628" s="69" t="s">
        <v>1759</v>
      </c>
      <c r="G628" s="70" t="s">
        <v>1760</v>
      </c>
      <c r="H628" s="70" t="s">
        <v>1741</v>
      </c>
      <c r="I628" s="42">
        <v>0</v>
      </c>
      <c r="J628" s="71">
        <v>0</v>
      </c>
      <c r="K628" s="71">
        <v>0</v>
      </c>
      <c r="L628" s="71">
        <v>0</v>
      </c>
      <c r="M628" s="71">
        <v>0</v>
      </c>
      <c r="N628" s="71">
        <v>0</v>
      </c>
      <c r="O628" s="71">
        <v>0</v>
      </c>
      <c r="P628" s="72">
        <v>0</v>
      </c>
      <c r="Q628" s="45">
        <v>0</v>
      </c>
      <c r="R628" s="71">
        <v>0</v>
      </c>
      <c r="S628" s="71">
        <v>0</v>
      </c>
      <c r="T628" s="71">
        <v>0</v>
      </c>
      <c r="U628" s="71">
        <v>0</v>
      </c>
      <c r="V628" s="71">
        <v>0</v>
      </c>
      <c r="W628" s="71">
        <v>0</v>
      </c>
      <c r="X628" s="45">
        <v>0</v>
      </c>
      <c r="Y628" s="71">
        <v>0</v>
      </c>
      <c r="Z628" s="71">
        <v>0</v>
      </c>
      <c r="AA628" s="71">
        <v>0</v>
      </c>
      <c r="AB628" s="71">
        <v>0</v>
      </c>
      <c r="AC628" s="71">
        <v>0</v>
      </c>
      <c r="AD628" s="71">
        <v>0</v>
      </c>
      <c r="AE628" s="44">
        <f>[3]Parameters!$B$38</f>
        <v>0.05</v>
      </c>
      <c r="AF628" s="72">
        <v>0</v>
      </c>
      <c r="AG628" s="72">
        <v>1</v>
      </c>
      <c r="AH628" s="72">
        <v>1</v>
      </c>
      <c r="AI628" s="73">
        <v>1</v>
      </c>
      <c r="AJ628" s="73" t="s">
        <v>841</v>
      </c>
      <c r="AK628" s="73" t="s">
        <v>907</v>
      </c>
      <c r="AL628" s="73"/>
      <c r="AM628" s="74"/>
      <c r="AN628" s="74"/>
      <c r="AO628" s="74"/>
      <c r="AP628" s="74"/>
      <c r="AQ628" s="74"/>
      <c r="AR628" s="74"/>
      <c r="AS628" s="75"/>
      <c r="AT628" s="75"/>
      <c r="AU628" s="75"/>
      <c r="AV628" s="76"/>
      <c r="AW628" s="76"/>
      <c r="AX628" s="76"/>
      <c r="AY628" s="77" t="s">
        <v>841</v>
      </c>
      <c r="AZ628" s="77"/>
      <c r="BA628" s="77"/>
      <c r="BB628" s="77"/>
      <c r="BC628" s="77"/>
      <c r="BD628" s="77"/>
      <c r="BE628" s="77"/>
      <c r="BF628" s="77"/>
      <c r="BG628" s="77"/>
      <c r="BH628" s="78"/>
      <c r="BI628" s="78"/>
      <c r="BJ628" s="78"/>
      <c r="BK628" s="78"/>
      <c r="BL628" s="79"/>
      <c r="BM628" s="80"/>
      <c r="BN628" s="81"/>
      <c r="BO628" s="72"/>
      <c r="BP628" s="72"/>
      <c r="BQ628" s="72"/>
      <c r="BR628" s="72"/>
      <c r="BS628" s="72"/>
      <c r="BT628" s="72"/>
      <c r="BU628" s="56">
        <f t="shared" ref="BU628:BU630" si="82">IF(BL628=1,BN628,0)</f>
        <v>0</v>
      </c>
      <c r="BV628" s="77"/>
      <c r="BW628" s="77"/>
      <c r="BX628" s="77"/>
      <c r="BY628" s="77"/>
      <c r="BZ628" s="77"/>
      <c r="CA628" s="77"/>
      <c r="CB628" s="57">
        <v>0</v>
      </c>
      <c r="CC628" s="90">
        <v>0</v>
      </c>
      <c r="CD628" s="90">
        <v>0</v>
      </c>
      <c r="CE628" s="90">
        <v>0</v>
      </c>
      <c r="CF628" s="90">
        <v>0</v>
      </c>
      <c r="CG628" s="90">
        <v>0</v>
      </c>
      <c r="CH628" s="90">
        <v>0</v>
      </c>
      <c r="CI628" s="56"/>
      <c r="CJ628" s="83"/>
      <c r="CK628" s="83"/>
      <c r="CL628" s="83"/>
      <c r="CM628" s="83"/>
      <c r="CN628" s="83"/>
      <c r="CO628" s="83"/>
      <c r="CP628" s="60"/>
      <c r="CQ628" s="84"/>
      <c r="CR628" s="84"/>
      <c r="CS628" s="84"/>
      <c r="CT628" s="84"/>
      <c r="CU628" s="84"/>
      <c r="CV628" s="84"/>
      <c r="CW628" s="62"/>
      <c r="CX628" s="85"/>
      <c r="CY628" s="85"/>
      <c r="CZ628" s="85"/>
      <c r="DA628" s="85"/>
      <c r="DB628" s="85"/>
      <c r="DC628" s="85"/>
      <c r="DD628" s="64"/>
      <c r="DE628" s="86"/>
      <c r="DF628" s="86"/>
      <c r="DG628" s="86"/>
      <c r="DH628" s="86"/>
      <c r="DI628" s="86"/>
      <c r="DJ628" s="86"/>
      <c r="DK628" s="87" t="s">
        <v>1266</v>
      </c>
      <c r="DL628" s="62"/>
      <c r="DM628" s="88"/>
      <c r="DN628" s="88"/>
      <c r="DO628" s="88"/>
      <c r="DP628" s="88"/>
      <c r="DQ628" s="88"/>
      <c r="DR628" s="88"/>
      <c r="DS628" s="68"/>
    </row>
    <row r="629" spans="1:123" x14ac:dyDescent="0.3">
      <c r="A629" s="40" t="s">
        <v>649</v>
      </c>
      <c r="B629" s="40"/>
      <c r="C629" s="40" t="s">
        <v>1133</v>
      </c>
      <c r="D629" s="40" t="s">
        <v>1133</v>
      </c>
      <c r="E629" s="40" t="s">
        <v>1116</v>
      </c>
      <c r="F629" s="40" t="s">
        <v>1761</v>
      </c>
      <c r="G629" s="41" t="s">
        <v>1762</v>
      </c>
      <c r="H629" s="41" t="s">
        <v>1741</v>
      </c>
      <c r="I629" s="42">
        <v>0</v>
      </c>
      <c r="J629" s="43">
        <v>0</v>
      </c>
      <c r="K629" s="43">
        <v>0</v>
      </c>
      <c r="L629" s="43">
        <v>0</v>
      </c>
      <c r="M629" s="43">
        <v>0</v>
      </c>
      <c r="N629" s="43">
        <v>0</v>
      </c>
      <c r="O629" s="43">
        <v>0</v>
      </c>
      <c r="P629" s="44">
        <v>0</v>
      </c>
      <c r="Q629" s="45">
        <v>0</v>
      </c>
      <c r="R629" s="43">
        <v>0</v>
      </c>
      <c r="S629" s="43">
        <v>0</v>
      </c>
      <c r="T629" s="43">
        <v>0</v>
      </c>
      <c r="U629" s="43">
        <v>0</v>
      </c>
      <c r="V629" s="43">
        <v>0</v>
      </c>
      <c r="W629" s="43">
        <v>0</v>
      </c>
      <c r="X629" s="45">
        <v>0</v>
      </c>
      <c r="Y629" s="43">
        <v>0</v>
      </c>
      <c r="Z629" s="43">
        <v>0</v>
      </c>
      <c r="AA629" s="43">
        <v>0</v>
      </c>
      <c r="AB629" s="43">
        <v>0</v>
      </c>
      <c r="AC629" s="43">
        <v>0</v>
      </c>
      <c r="AD629" s="43">
        <v>0</v>
      </c>
      <c r="AE629" s="44">
        <f>[3]Parameters!$B$38</f>
        <v>0.05</v>
      </c>
      <c r="AF629" s="44">
        <v>0</v>
      </c>
      <c r="AG629" s="44">
        <v>1</v>
      </c>
      <c r="AH629" s="44">
        <v>1</v>
      </c>
      <c r="AI629" s="46">
        <v>1</v>
      </c>
      <c r="AJ629" s="46" t="s">
        <v>841</v>
      </c>
      <c r="AK629" s="46" t="s">
        <v>907</v>
      </c>
      <c r="AL629" s="46"/>
      <c r="AM629" s="47"/>
      <c r="AN629" s="47"/>
      <c r="AO629" s="47"/>
      <c r="AP629" s="47"/>
      <c r="AQ629" s="47"/>
      <c r="AR629" s="47"/>
      <c r="AS629" s="48"/>
      <c r="AT629" s="48"/>
      <c r="AU629" s="48"/>
      <c r="AV629" s="49"/>
      <c r="AW629" s="49"/>
      <c r="AX629" s="49"/>
      <c r="AY629" s="50" t="s">
        <v>841</v>
      </c>
      <c r="AZ629" s="50"/>
      <c r="BA629" s="50"/>
      <c r="BB629" s="51"/>
      <c r="BC629" s="51"/>
      <c r="BD629" s="51"/>
      <c r="BE629" s="51"/>
      <c r="BF629" s="51"/>
      <c r="BG629" s="51"/>
      <c r="BH629" s="52"/>
      <c r="BI629" s="52"/>
      <c r="BJ629" s="52"/>
      <c r="BK629" s="52"/>
      <c r="BL629" s="53">
        <f t="shared" ref="BL629:BL630" si="83">IF(AH629=1,0,1)</f>
        <v>0</v>
      </c>
      <c r="BM629" s="54"/>
      <c r="BN629" s="55"/>
      <c r="BO629" s="44"/>
      <c r="BP629" s="44"/>
      <c r="BQ629" s="44"/>
      <c r="BR629" s="44"/>
      <c r="BS629" s="44"/>
      <c r="BT629" s="44"/>
      <c r="BU629" s="56">
        <f t="shared" si="82"/>
        <v>0</v>
      </c>
      <c r="BV629" s="50"/>
      <c r="BW629" s="50"/>
      <c r="BX629" s="50"/>
      <c r="BY629" s="50"/>
      <c r="BZ629" s="50"/>
      <c r="CA629" s="50"/>
      <c r="CB629" s="57">
        <v>1000</v>
      </c>
      <c r="CC629" s="148">
        <v>1000</v>
      </c>
      <c r="CD629" s="148">
        <v>1000</v>
      </c>
      <c r="CE629" s="148">
        <v>1000</v>
      </c>
      <c r="CF629" s="148">
        <v>1000</v>
      </c>
      <c r="CG629" s="148">
        <v>1000</v>
      </c>
      <c r="CH629" s="148">
        <v>1000</v>
      </c>
      <c r="CI629" s="56"/>
      <c r="CJ629" s="59"/>
      <c r="CK629" s="59"/>
      <c r="CL629" s="59"/>
      <c r="CM629" s="59"/>
      <c r="CN629" s="59"/>
      <c r="CO629" s="59"/>
      <c r="CP629" s="60"/>
      <c r="CQ629" s="61"/>
      <c r="CR629" s="61"/>
      <c r="CS629" s="61"/>
      <c r="CT629" s="61"/>
      <c r="CU629" s="61"/>
      <c r="CV629" s="61"/>
      <c r="CW629" s="62"/>
      <c r="CX629" s="63"/>
      <c r="CY629" s="63"/>
      <c r="CZ629" s="63"/>
      <c r="DA629" s="63"/>
      <c r="DB629" s="63"/>
      <c r="DC629" s="63"/>
      <c r="DD629" s="64"/>
      <c r="DE629" s="65"/>
      <c r="DF629" s="65"/>
      <c r="DG629" s="65"/>
      <c r="DH629" s="65"/>
      <c r="DI629" s="65"/>
      <c r="DJ629" s="65"/>
      <c r="DK629" s="66" t="s">
        <v>1562</v>
      </c>
      <c r="DL629" s="62"/>
      <c r="DM629" s="67"/>
      <c r="DN629" s="67"/>
      <c r="DO629" s="67"/>
      <c r="DP629" s="67"/>
      <c r="DQ629" s="67"/>
      <c r="DR629" s="67"/>
      <c r="DS629" s="68"/>
    </row>
    <row r="630" spans="1:123" x14ac:dyDescent="0.3">
      <c r="A630" s="69" t="s">
        <v>650</v>
      </c>
      <c r="B630" s="69"/>
      <c r="C630" s="69" t="s">
        <v>1133</v>
      </c>
      <c r="D630" s="69" t="s">
        <v>1133</v>
      </c>
      <c r="E630" s="69" t="s">
        <v>1763</v>
      </c>
      <c r="F630" s="69" t="s">
        <v>1764</v>
      </c>
      <c r="G630" s="70" t="s">
        <v>1765</v>
      </c>
      <c r="H630" s="70" t="s">
        <v>1741</v>
      </c>
      <c r="I630" s="42">
        <v>0</v>
      </c>
      <c r="J630" s="71">
        <v>0</v>
      </c>
      <c r="K630" s="71">
        <v>0</v>
      </c>
      <c r="L630" s="71">
        <v>0</v>
      </c>
      <c r="M630" s="71">
        <v>0</v>
      </c>
      <c r="N630" s="71">
        <v>0</v>
      </c>
      <c r="O630" s="71">
        <v>0</v>
      </c>
      <c r="P630" s="72">
        <v>0</v>
      </c>
      <c r="Q630" s="45">
        <v>0</v>
      </c>
      <c r="R630" s="71">
        <v>0</v>
      </c>
      <c r="S630" s="71">
        <v>0</v>
      </c>
      <c r="T630" s="71">
        <v>0</v>
      </c>
      <c r="U630" s="71">
        <v>0</v>
      </c>
      <c r="V630" s="71">
        <v>0</v>
      </c>
      <c r="W630" s="71">
        <v>0</v>
      </c>
      <c r="X630" s="45">
        <v>0</v>
      </c>
      <c r="Y630" s="71">
        <v>0</v>
      </c>
      <c r="Z630" s="71">
        <v>0</v>
      </c>
      <c r="AA630" s="71">
        <v>0</v>
      </c>
      <c r="AB630" s="71">
        <v>0</v>
      </c>
      <c r="AC630" s="71">
        <v>0</v>
      </c>
      <c r="AD630" s="71">
        <v>0</v>
      </c>
      <c r="AE630" s="44">
        <f>[3]Parameters!$B$38</f>
        <v>0.05</v>
      </c>
      <c r="AF630" s="72">
        <v>0</v>
      </c>
      <c r="AG630" s="72">
        <v>1</v>
      </c>
      <c r="AH630" s="72">
        <v>1</v>
      </c>
      <c r="AI630" s="73">
        <v>1</v>
      </c>
      <c r="AJ630" s="73" t="s">
        <v>841</v>
      </c>
      <c r="AK630" s="73" t="s">
        <v>907</v>
      </c>
      <c r="AL630" s="73"/>
      <c r="AM630" s="74"/>
      <c r="AN630" s="74"/>
      <c r="AO630" s="74"/>
      <c r="AP630" s="74"/>
      <c r="AQ630" s="74"/>
      <c r="AR630" s="74"/>
      <c r="AS630" s="75"/>
      <c r="AT630" s="75"/>
      <c r="AU630" s="75"/>
      <c r="AV630" s="76"/>
      <c r="AW630" s="76"/>
      <c r="AX630" s="76"/>
      <c r="AY630" s="77" t="s">
        <v>841</v>
      </c>
      <c r="AZ630" s="77"/>
      <c r="BA630" s="77"/>
      <c r="BB630" s="77"/>
      <c r="BC630" s="77"/>
      <c r="BD630" s="77"/>
      <c r="BE630" s="77"/>
      <c r="BF630" s="77"/>
      <c r="BG630" s="77"/>
      <c r="BH630" s="78"/>
      <c r="BI630" s="78"/>
      <c r="BJ630" s="78"/>
      <c r="BK630" s="78"/>
      <c r="BL630" s="79">
        <f t="shared" si="83"/>
        <v>0</v>
      </c>
      <c r="BM630" s="80"/>
      <c r="BN630" s="81"/>
      <c r="BO630" s="72"/>
      <c r="BP630" s="72"/>
      <c r="BQ630" s="72"/>
      <c r="BR630" s="72"/>
      <c r="BS630" s="72"/>
      <c r="BT630" s="72"/>
      <c r="BU630" s="56">
        <f t="shared" si="82"/>
        <v>0</v>
      </c>
      <c r="BV630" s="77"/>
      <c r="BW630" s="77"/>
      <c r="BX630" s="77"/>
      <c r="BY630" s="77"/>
      <c r="BZ630" s="77"/>
      <c r="CA630" s="77"/>
      <c r="CB630" s="57">
        <v>1000</v>
      </c>
      <c r="CC630" s="148">
        <v>1000</v>
      </c>
      <c r="CD630" s="148">
        <v>1000</v>
      </c>
      <c r="CE630" s="148">
        <v>1000</v>
      </c>
      <c r="CF630" s="148">
        <v>1000</v>
      </c>
      <c r="CG630" s="148">
        <v>1000</v>
      </c>
      <c r="CH630" s="148">
        <v>1000</v>
      </c>
      <c r="CI630" s="56"/>
      <c r="CJ630" s="83"/>
      <c r="CK630" s="83"/>
      <c r="CL630" s="83"/>
      <c r="CM630" s="83"/>
      <c r="CN630" s="83"/>
      <c r="CO630" s="83"/>
      <c r="CP630" s="60"/>
      <c r="CQ630" s="84"/>
      <c r="CR630" s="84"/>
      <c r="CS630" s="84"/>
      <c r="CT630" s="84"/>
      <c r="CU630" s="84"/>
      <c r="CV630" s="84"/>
      <c r="CW630" s="62"/>
      <c r="CX630" s="85"/>
      <c r="CY630" s="85"/>
      <c r="CZ630" s="85"/>
      <c r="DA630" s="85"/>
      <c r="DB630" s="85"/>
      <c r="DC630" s="85"/>
      <c r="DD630" s="64"/>
      <c r="DE630" s="86"/>
      <c r="DF630" s="86"/>
      <c r="DG630" s="86"/>
      <c r="DH630" s="86"/>
      <c r="DI630" s="86"/>
      <c r="DJ630" s="86"/>
      <c r="DK630" s="87" t="s">
        <v>1562</v>
      </c>
      <c r="DL630" s="62"/>
      <c r="DM630" s="88"/>
      <c r="DN630" s="88"/>
      <c r="DO630" s="88"/>
      <c r="DP630" s="88"/>
      <c r="DQ630" s="88"/>
      <c r="DR630" s="88"/>
      <c r="DS630" s="68"/>
    </row>
    <row r="633" spans="1:123" x14ac:dyDescent="0.3">
      <c r="CB633" s="215"/>
      <c r="CC633" s="216"/>
      <c r="CD633" s="216"/>
      <c r="CE633" s="216"/>
      <c r="CF633" s="216"/>
      <c r="CG633" s="216"/>
      <c r="CP633" s="215"/>
      <c r="CQ633" s="216"/>
      <c r="CR633" s="216"/>
      <c r="CS633" s="216"/>
      <c r="CT633" s="216"/>
      <c r="CU633" s="216"/>
    </row>
    <row r="634" spans="1:123" x14ac:dyDescent="0.3">
      <c r="CB634" s="215"/>
      <c r="CC634" s="216"/>
      <c r="CD634" s="216"/>
      <c r="CE634" s="216"/>
      <c r="CF634" s="216"/>
      <c r="CG634" s="216"/>
      <c r="CH634" s="216"/>
      <c r="CP634" s="215"/>
      <c r="CQ634" s="216"/>
      <c r="CR634" s="216"/>
      <c r="CS634" s="216"/>
      <c r="CT634" s="216"/>
      <c r="CU634" s="216"/>
      <c r="CV634" s="216"/>
    </row>
  </sheetData>
  <mergeCells count="21">
    <mergeCell ref="AV2:AX2"/>
    <mergeCell ref="A2:G2"/>
    <mergeCell ref="I2:AH2"/>
    <mergeCell ref="AI2:AL2"/>
    <mergeCell ref="AM2:AR2"/>
    <mergeCell ref="AS2:AU2"/>
    <mergeCell ref="DL2:DR2"/>
    <mergeCell ref="CW3:DC3"/>
    <mergeCell ref="DD3:DJ3"/>
    <mergeCell ref="DL3:DR3"/>
    <mergeCell ref="AY2:BG2"/>
    <mergeCell ref="BH2:BK2"/>
    <mergeCell ref="BL2:BN2"/>
    <mergeCell ref="BO2:BT2"/>
    <mergeCell ref="BU2:CA2"/>
    <mergeCell ref="CB2:CH2"/>
    <mergeCell ref="BL4:BL5"/>
    <mergeCell ref="CI2:CO2"/>
    <mergeCell ref="CP2:CV2"/>
    <mergeCell ref="CW2:DC2"/>
    <mergeCell ref="DD2:DJ2"/>
  </mergeCells>
  <conditionalFormatting sqref="X44 X167 X169 X171 X173 X175 X177 X179 X181 X183 X185 X187 X189 X32 X34 X36 X38 X40 X42 X48 X50 X80 X162 X213 X215 X217 X219 X404 X406 X408 X410 X412 X414 X416 X418 X420 X422 X424 X426 X428 X430 X432 X434 X436 X438 X440 X442 X444 X446 X448 X450 X452 X454 X456:X458 X460 X462 X464 X466 X468 X472 X474 X476 X481:Z481 X494 X500 X502:X503 X511 X513 X515 X517 X521 X527 X529 X532 X534 X537 X541 X546:X547 X550 X553:X556 X562:X563 X565 X567 X569 X572:X573 X575:X576 X578 X580 X582 X584 X586 X588 X590 X592 X594 X596 X598 X600 X602 X604 X606 X608 X610 X612 X614 X616 X618 X620 X622 X628 X630">
    <cfRule type="expression" dxfId="99" priority="97">
      <formula>$C32="Primary"</formula>
    </cfRule>
  </conditionalFormatting>
  <conditionalFormatting sqref="X45:X46 X70:AD71 Y222:AD227 X222:X234 X404:AD550">
    <cfRule type="expression" dxfId="98" priority="79">
      <formula>$C45="Primary"</formula>
    </cfRule>
  </conditionalFormatting>
  <conditionalFormatting sqref="X71">
    <cfRule type="expression" dxfId="97" priority="66">
      <formula>$C71="Primary"</formula>
    </cfRule>
  </conditionalFormatting>
  <conditionalFormatting sqref="X483 X485 X487 X489 X491:X492">
    <cfRule type="expression" dxfId="96" priority="40">
      <formula>$C483="Primary"</formula>
    </cfRule>
  </conditionalFormatting>
  <conditionalFormatting sqref="X544">
    <cfRule type="expression" dxfId="95" priority="8">
      <formula>$C544="Primary"</formula>
    </cfRule>
  </conditionalFormatting>
  <conditionalFormatting sqref="X9:AD9 X72:AD72">
    <cfRule type="expression" dxfId="94" priority="88">
      <formula>$C9="Primary"</formula>
    </cfRule>
  </conditionalFormatting>
  <conditionalFormatting sqref="X10:AD10">
    <cfRule type="expression" dxfId="93" priority="87">
      <formula>$C10="Primary"</formula>
    </cfRule>
  </conditionalFormatting>
  <conditionalFormatting sqref="X33:AD43 X45:AD51 X202:AD234 X404:AD630 X81:AD93 X152:AD161 X7:AD7 X11:AD11 X13:AD13 X15:AD15 X17:AD17 X19:AD19 X21:AD21 X23:AD23 X25:AD25 X27:AD27 X29:AD29 X31:AD31 X53:AD53 X55:AD55 X57:AD57 X59:AD59 X61:AD61 X63:AD63 X65:AD65 X67:AD67 X69:AD69 X79:AD79 X95:AD95 X97:AD97 X99:AD99 X102:AD102 X108:AD108 X110:AD112 X114:AD114 X116:AD116 X118:AD118 X120:AD120 X124:AD124 X126:AD126 X128:AD128 X132:AD132 X134:AD134 X136:AD138 X140:AD140 X142:AD142 X144:AD144 X146:AD146 X148:AD148 X150:AD150 X163:AD163">
    <cfRule type="expression" dxfId="92" priority="98">
      <formula>$C7="Primary"</formula>
    </cfRule>
  </conditionalFormatting>
  <conditionalFormatting sqref="X44:AD44">
    <cfRule type="expression" dxfId="91" priority="80">
      <formula>$C44="Primary"</formula>
    </cfRule>
  </conditionalFormatting>
  <conditionalFormatting sqref="X74:AD74">
    <cfRule type="expression" dxfId="90" priority="55">
      <formula>$C74="Primary"</formula>
    </cfRule>
  </conditionalFormatting>
  <conditionalFormatting sqref="X75:AD78">
    <cfRule type="expression" dxfId="89" priority="56">
      <formula>$C75="Primary"</formula>
    </cfRule>
  </conditionalFormatting>
  <conditionalFormatting sqref="X121:AD123">
    <cfRule type="expression" dxfId="88" priority="54">
      <formula>$C121="Primary"</formula>
    </cfRule>
  </conditionalFormatting>
  <conditionalFormatting sqref="X165:AD165">
    <cfRule type="expression" dxfId="87" priority="36">
      <formula>$C165="Primary"</formula>
    </cfRule>
  </conditionalFormatting>
  <conditionalFormatting sqref="X166:AD196 AA197:AD201 X202:AD223">
    <cfRule type="expression" dxfId="86" priority="18">
      <formula>$C166="Primary"</formula>
    </cfRule>
  </conditionalFormatting>
  <conditionalFormatting sqref="X167:AD196 AA197:AD201">
    <cfRule type="expression" dxfId="85" priority="14">
      <formula>$C167="Primary"</formula>
    </cfRule>
  </conditionalFormatting>
  <conditionalFormatting sqref="X225:AD232">
    <cfRule type="expression" dxfId="84" priority="69">
      <formula>$C225="Primary"</formula>
    </cfRule>
  </conditionalFormatting>
  <conditionalFormatting sqref="X553:AD630">
    <cfRule type="expression" dxfId="83" priority="41">
      <formula>$C553="Primary"</formula>
    </cfRule>
  </conditionalFormatting>
  <conditionalFormatting sqref="Y568:Y569">
    <cfRule type="expression" dxfId="82" priority="42">
      <formula>$C568="Primary"</formula>
    </cfRule>
  </conditionalFormatting>
  <conditionalFormatting sqref="Y45:AD45">
    <cfRule type="expression" dxfId="81" priority="78">
      <formula>$C45="Primary"</formula>
    </cfRule>
  </conditionalFormatting>
  <conditionalFormatting sqref="Y76:AD76">
    <cfRule type="expression" dxfId="80" priority="57">
      <formula>$C76="Primary"</formula>
    </cfRule>
  </conditionalFormatting>
  <conditionalFormatting sqref="Y230:AD250 Y253:AD269 Y272:AD288 Y291:AD307 Y310:AD314 X311:X314 X32:AD44 X8:AD8 X12:AD12 X14:AD14 X16:AD16 X18:AD18 X20:AD20 X22:AD22 X24:AD24 X26:AD26 X28:AD28 X30:AD30 X46:AD50 X52:AD52 X54:AD54 X56:AD56 X58:AD58 X60:AD60 X62:AD62 X64:AD64 X66:AD66 X68:AD68 X73:AD73 X80:AD92 X94:AD94 X96:AD96 X98:AD98 X100:AD101 X103:AD107 X109:AD109 X113:AD113 X115:AD115 X117:AD117 X119:AD119 X125:AD125 X127:AD127 X129:AD131 X133:AD133 X135:AD135 X139:AD139 X141:AD141 X143:AD143 X145:AD145 X147:AD147 X149:AD149 X151:AD162 X164:AD164">
    <cfRule type="expression" dxfId="79" priority="96">
      <formula>$C8="Primary"</formula>
    </cfRule>
  </conditionalFormatting>
  <conditionalFormatting sqref="Y235:AD310 X311:AD314">
    <cfRule type="expression" dxfId="78" priority="81">
      <formula>$C235="Primary"</formula>
    </cfRule>
  </conditionalFormatting>
  <conditionalFormatting sqref="Y251:AD253 Y270:AD272 Y289:AD291 Y308:AD310">
    <cfRule type="expression" dxfId="77" priority="20">
      <formula>$C251="Primary"</formula>
    </cfRule>
  </conditionalFormatting>
  <conditionalFormatting sqref="BM74:BM76">
    <cfRule type="expression" dxfId="76" priority="58">
      <formula>(BM74=0)</formula>
    </cfRule>
    <cfRule type="expression" dxfId="75" priority="61">
      <formula>(BM74=0)</formula>
    </cfRule>
  </conditionalFormatting>
  <conditionalFormatting sqref="BM74:BT76">
    <cfRule type="expression" dxfId="74" priority="60">
      <formula>($BK74=0)</formula>
    </cfRule>
  </conditionalFormatting>
  <conditionalFormatting sqref="BM74:CA76">
    <cfRule type="expression" dxfId="73" priority="62">
      <formula>($BK74=2)</formula>
    </cfRule>
  </conditionalFormatting>
  <conditionalFormatting sqref="BN7:BN105 BN107:BN196 BN198:BN334 BN336:BN630">
    <cfRule type="expression" dxfId="72" priority="92">
      <formula>(BN7=0)</formula>
    </cfRule>
  </conditionalFormatting>
  <conditionalFormatting sqref="BN9:BN23 BO9:CA9 BN213:CA528 BN530:CA630 BN202:BU208 BN209:BT209 BN210:BU212 BN529:BU529 CI529:CO529">
    <cfRule type="expression" dxfId="71" priority="86">
      <formula>($BL9=2)</formula>
    </cfRule>
  </conditionalFormatting>
  <conditionalFormatting sqref="BN9:BN43">
    <cfRule type="expression" dxfId="70" priority="84">
      <formula>(BN9=0)</formula>
    </cfRule>
  </conditionalFormatting>
  <conditionalFormatting sqref="BN26:BN30">
    <cfRule type="expression" dxfId="69" priority="50">
      <formula>($BL26=0)</formula>
    </cfRule>
    <cfRule type="expression" dxfId="68" priority="51">
      <formula>($BL26=2)</formula>
    </cfRule>
  </conditionalFormatting>
  <conditionalFormatting sqref="BN44:BN70 BN178 BN108:BN120 BN123:BN143 BN145 BN147 BN149 BN155:BN159 BN163:BN164">
    <cfRule type="expression" dxfId="67" priority="74">
      <formula>(BN44=0)</formula>
    </cfRule>
  </conditionalFormatting>
  <conditionalFormatting sqref="BN71">
    <cfRule type="expression" dxfId="66" priority="63">
      <formula>(BN71=0)</formula>
    </cfRule>
  </conditionalFormatting>
  <conditionalFormatting sqref="BN106 BU106">
    <cfRule type="expression" dxfId="65" priority="49">
      <formula>($BL106=2)</formula>
    </cfRule>
  </conditionalFormatting>
  <conditionalFormatting sqref="BN106">
    <cfRule type="expression" dxfId="64" priority="47">
      <formula>(BN106=0)</formula>
    </cfRule>
    <cfRule type="expression" dxfId="63" priority="46">
      <formula>($BL106=0)</formula>
    </cfRule>
    <cfRule type="expression" dxfId="62" priority="44">
      <formula>(BN106=0)</formula>
    </cfRule>
  </conditionalFormatting>
  <conditionalFormatting sqref="BN166">
    <cfRule type="expression" dxfId="61" priority="22">
      <formula>(BN166=0)</formula>
    </cfRule>
  </conditionalFormatting>
  <conditionalFormatting sqref="BN171 BN175:BN176">
    <cfRule type="expression" dxfId="60" priority="70">
      <formula>(BN171=0)</formula>
    </cfRule>
  </conditionalFormatting>
  <conditionalFormatting sqref="BN197">
    <cfRule type="expression" dxfId="59" priority="37">
      <formula>(BN197=0)</formula>
    </cfRule>
  </conditionalFormatting>
  <conditionalFormatting sqref="BN230 BN233">
    <cfRule type="expression" dxfId="58" priority="71">
      <formula>(BN230=0)</formula>
    </cfRule>
  </conditionalFormatting>
  <conditionalFormatting sqref="BN253 BN272 BN291 BN310">
    <cfRule type="expression" dxfId="57" priority="21">
      <formula>(BN253=0)</formula>
    </cfRule>
  </conditionalFormatting>
  <conditionalFormatting sqref="BN335">
    <cfRule type="expression" dxfId="56" priority="31">
      <formula>(BN335=0)</formula>
    </cfRule>
    <cfRule type="expression" dxfId="55" priority="28">
      <formula>(BN335=0)</formula>
    </cfRule>
  </conditionalFormatting>
  <conditionalFormatting sqref="BN580:BN630">
    <cfRule type="expression" dxfId="54" priority="67">
      <formula>(BN580=0)</formula>
    </cfRule>
  </conditionalFormatting>
  <conditionalFormatting sqref="BN33:BT43 BN45:BT51 BN81:BT93 BN152:BT161 BO9:BT9 BN9:BN23 BN202:BT630 BN25:BN30 BN31:BT31 BN110:BT112 BN53:BT53 BN55:BT55 BN57:BT57 BN59:BT59 BN61:BT61 BN63:BT63 BN65:BT65 BN67:BT67 BN69:BT69 BN108:BT108 BN114:BT114 BN116:BT116 BN118:BT118 BN120:BT120 BN124:BT124 BN126:BT126 BN128:BT128 BN132:BT132 BN134:BT134 BN136:BT138 BN140:BT140 BN142:BT142 BN163:BT163 BN167:BT196 BN7:BT7 BO11:BT29 BN79:BT79 BN95:BT95 BN97:BT97 BN99:BT99 BN102:BT102 BN104:BT104 BN144:BT144 BN146:BT146 BN148:BT148 BN150:BT150 BN165:BT165">
    <cfRule type="expression" dxfId="53" priority="91">
      <formula>($BL7=0)</formula>
    </cfRule>
  </conditionalFormatting>
  <conditionalFormatting sqref="BN44:BT44">
    <cfRule type="expression" dxfId="52" priority="73">
      <formula>($BL44=0)</formula>
    </cfRule>
  </conditionalFormatting>
  <conditionalFormatting sqref="BN71:BT72">
    <cfRule type="expression" dxfId="51" priority="64">
      <formula>($BL71=0)</formula>
    </cfRule>
  </conditionalFormatting>
  <conditionalFormatting sqref="BN105:BT107 BN202:BT630">
    <cfRule type="expression" dxfId="50" priority="45">
      <formula>($BL105=0)</formula>
    </cfRule>
  </conditionalFormatting>
  <conditionalFormatting sqref="BN121:BT122">
    <cfRule type="expression" dxfId="49" priority="52">
      <formula>($BL121=0)</formula>
    </cfRule>
  </conditionalFormatting>
  <conditionalFormatting sqref="BN166:BT166">
    <cfRule type="expression" dxfId="48" priority="23">
      <formula>($BL166=0)</formula>
    </cfRule>
  </conditionalFormatting>
  <conditionalFormatting sqref="BN167:BT196 BN45:BT45">
    <cfRule type="expression" dxfId="47" priority="72">
      <formula>($BL45=0)</formula>
    </cfRule>
  </conditionalFormatting>
  <conditionalFormatting sqref="BN197:BT201">
    <cfRule type="expression" dxfId="46" priority="15">
      <formula>($BL197=0)</formula>
    </cfRule>
    <cfRule type="expression" dxfId="45" priority="13">
      <formula>($BL197=0)</formula>
    </cfRule>
  </conditionalFormatting>
  <conditionalFormatting sqref="BN335:BT335">
    <cfRule type="expression" dxfId="44" priority="27">
      <formula>($BL335=0)</formula>
    </cfRule>
    <cfRule type="expression" dxfId="43" priority="29">
      <formula>($BL335=2)</formula>
    </cfRule>
  </conditionalFormatting>
  <conditionalFormatting sqref="BN197:BU197">
    <cfRule type="expression" dxfId="42" priority="39">
      <formula>($BL197=2)</formula>
    </cfRule>
    <cfRule type="expression" dxfId="41" priority="38">
      <formula>($BL197=2)</formula>
    </cfRule>
  </conditionalFormatting>
  <conditionalFormatting sqref="BN8:CA8 BN24 BN32:CA44 BN46:CA50 BN52:CA52 BN54:CA54 BN56:CA56 BN58:CA58 BN60:CA60 BN62:CA62 BN64:CA64 BN66:CA66 BN68:CA68 BN70:CA70 BN73:CA73 BN77:CA78 BN80:CA92 BN94:CA94 BN96:CA96 BN98:CA98 BN100:CA101 BN103:CA103 BN105:CA105 BN107:CA107 BN109:CA109 BN113:CA113 BN115:CA115 BN117:CA117 BN119:CA119 BN123:CA123 BN125:CA125 BN127:CA127 BN129:CA131 BN133:CA133 BN135:CA135 BN139:CA139 BN141:CA141 BN143:CA143 BN145:CA145 BN147:CA147 BN149:CA149 BN151:CA162 BN164:CA164 BN167:CA190 BN191:BT195 BN196:CA196 BN202:BU208 BN209:BT209 BN210:BU212 BN213:CA334 BN340:CA528 BN529:BU529 BN530:CA630 BO10:CA10 BO30:CA30 BU12:CA12 BU14:CA14 BU16:CA16 BU18:CA18 BU20:CA20 BU22:CA22 BU24:CA24 BU26:CA26 BU28:CA28 CI529:CO529 BU191 CD191:CH191 BV191:CA192">
    <cfRule type="expression" dxfId="40" priority="94">
      <formula>($BL8=2)</formula>
    </cfRule>
  </conditionalFormatting>
  <conditionalFormatting sqref="BN33:CA43 BN45:CA51 BN81:CA93 BN152:CA161 BN167:CA190 BU191 BV191:CA192 BN191:BT195 BN196:CH196 BN110:CA112 BN7:CA7 BN9:BN23 BN25:BN30 BN31:CA31 BN53:CA53 BN55:CA55 BN57:CA57 BN59:CA59 BN61:CA61 BN63:CA63 BN65:CA65 BN67:CA67 BN69:CA69 BN72:CA72 BN79:CA79 BN95:CA95 BN97:CA97 BN99:CA99 BN102:CA102 BN104:CA104 BN108:CA108 BN114:CA114 BN116:CA116 BN118:CA118 BN120:CA120 BN124:CA124 BN126:CA126 BN128:CA128 BN132:CA132 BN134:CA134 BN136:CA138 BN140:CA140 BN142:CA142 BN144:CA144 BN146:CA146 BN148:CA148 BN150:CA150 BN163:CA163 BN165:CA165 BO9:CA9 BO11:CA11 BO12:BT28 BO29:CA29 BU13:CA13 BU15:CA15 BU17:CA17 BU19:CA19 BU21:CA21 BU23:CA23 BU25:CA25 BU27:CA27">
    <cfRule type="expression" dxfId="39" priority="95">
      <formula>($BL7=2)</formula>
    </cfRule>
  </conditionalFormatting>
  <conditionalFormatting sqref="BN44:CA44">
    <cfRule type="expression" dxfId="38" priority="77">
      <formula>($BL44=2)</formula>
    </cfRule>
  </conditionalFormatting>
  <conditionalFormatting sqref="BN45:CA45">
    <cfRule type="expression" dxfId="37" priority="76">
      <formula>($BL45=2)</formula>
    </cfRule>
  </conditionalFormatting>
  <conditionalFormatting sqref="BN71:CA71">
    <cfRule type="expression" dxfId="36" priority="65">
      <formula>($BL71=2)</formula>
    </cfRule>
  </conditionalFormatting>
  <conditionalFormatting sqref="BN106:CA106">
    <cfRule type="expression" dxfId="35" priority="48">
      <formula>($BL106=2)</formula>
    </cfRule>
  </conditionalFormatting>
  <conditionalFormatting sqref="BN121:CA122">
    <cfRule type="expression" dxfId="34" priority="53">
      <formula>($BL121=2)</formula>
    </cfRule>
  </conditionalFormatting>
  <conditionalFormatting sqref="BN166:CA166">
    <cfRule type="expression" dxfId="33" priority="24">
      <formula>($BL166=2)</formula>
    </cfRule>
  </conditionalFormatting>
  <conditionalFormatting sqref="BN198:CA200 BN201:BV201">
    <cfRule type="expression" dxfId="32" priority="17">
      <formula>($BL198=2)</formula>
    </cfRule>
    <cfRule type="expression" dxfId="31" priority="16">
      <formula>($BL198=2)</formula>
    </cfRule>
  </conditionalFormatting>
  <conditionalFormatting sqref="BN231:CA232">
    <cfRule type="expression" dxfId="30" priority="68">
      <formula>($BL231=2)</formula>
    </cfRule>
  </conditionalFormatting>
  <conditionalFormatting sqref="BN335:CA335">
    <cfRule type="expression" dxfId="29" priority="32">
      <formula>($BL335=2)</formula>
    </cfRule>
  </conditionalFormatting>
  <conditionalFormatting sqref="BN336:CA339">
    <cfRule type="expression" dxfId="28" priority="19">
      <formula>($BL336=2)</formula>
    </cfRule>
  </conditionalFormatting>
  <conditionalFormatting sqref="BO112:BQ112">
    <cfRule type="expression" dxfId="27" priority="75">
      <formula>(BO112=0)</formula>
    </cfRule>
    <cfRule type="expression" dxfId="26" priority="93">
      <formula>(BO112=0)</formula>
    </cfRule>
  </conditionalFormatting>
  <conditionalFormatting sqref="BO9:BT9 BN9:BN23">
    <cfRule type="expression" dxfId="25" priority="83">
      <formula>($BL9=0)</formula>
    </cfRule>
  </conditionalFormatting>
  <conditionalFormatting sqref="BO10:BT10 BN24 BN32:BT44 BN46:BT50 BN52:BT52 BN54:BT54 BN56:BT56 BN58:BT58 BN60:BT60 BN62:BT62 BN64:BT64 BN66:BT66 BN68:BT68 BN70:BT70 BN109:BT109 BN113:BT113 BN115:BT115 BN117:BT117 BN119:BT119 BN123:BT123 BN125:BT125 BN127:BT127 BN129:BT131 BN133:BT133 BN135:BT135 BN139:BT139 BN141:BT141 BN143:BT143 BN145:BT145 BN147:BT147 BN149:BT149 BN151:BT162 BN164:BT164 BN8:BT8 BO30:BT30 BN73:BT73 BN77:BT78 BN80:BT92 BN94:BT94 BN96:BT96 BN98:BT98 BN100:BT101 BN103:BT103">
    <cfRule type="expression" dxfId="24" priority="90">
      <formula>($BL8=0)</formula>
    </cfRule>
  </conditionalFormatting>
  <conditionalFormatting sqref="BO10:BT10">
    <cfRule type="expression" dxfId="23" priority="82">
      <formula>($BL10=0)</formula>
    </cfRule>
  </conditionalFormatting>
  <conditionalFormatting sqref="BO10:CA10">
    <cfRule type="expression" dxfId="22" priority="85">
      <formula>($BL10=2)</formula>
    </cfRule>
  </conditionalFormatting>
  <conditionalFormatting sqref="BU7:BU70 BU197:BU208 BU210:BU334 BU336:BU630">
    <cfRule type="expression" dxfId="21" priority="89">
      <formula>(BL7=1)</formula>
    </cfRule>
  </conditionalFormatting>
  <conditionalFormatting sqref="BU9:BU106">
    <cfRule type="expression" dxfId="20" priority="43">
      <formula>(BL9=1)</formula>
    </cfRule>
  </conditionalFormatting>
  <conditionalFormatting sqref="BU107:BU190 BT74:BT76 BU196:CH196">
    <cfRule type="expression" dxfId="19" priority="59">
      <formula>(BK74=1)</formula>
    </cfRule>
  </conditionalFormatting>
  <conditionalFormatting sqref="BU192:BU195">
    <cfRule type="expression" dxfId="18" priority="9">
      <formula>($BL192=2)</formula>
    </cfRule>
  </conditionalFormatting>
  <conditionalFormatting sqref="BU209">
    <cfRule type="expression" dxfId="17" priority="2">
      <formula>($BL209=2)</formula>
    </cfRule>
    <cfRule type="expression" dxfId="16" priority="1">
      <formula>($BL209=2)</formula>
    </cfRule>
  </conditionalFormatting>
  <conditionalFormatting sqref="BU335">
    <cfRule type="expression" dxfId="15" priority="30">
      <formula>(BL335=1)</formula>
    </cfRule>
    <cfRule type="expression" dxfId="14" priority="25">
      <formula>(BL335=1)</formula>
    </cfRule>
  </conditionalFormatting>
  <conditionalFormatting sqref="BU335:CA335">
    <cfRule type="expression" dxfId="13" priority="26">
      <formula>($BL335=2)</formula>
    </cfRule>
  </conditionalFormatting>
  <conditionalFormatting sqref="BV193:CA195">
    <cfRule type="expression" dxfId="12" priority="11">
      <formula>($BL193=2)</formula>
    </cfRule>
  </conditionalFormatting>
  <conditionalFormatting sqref="BV202:CA212">
    <cfRule type="expression" dxfId="11" priority="7">
      <formula>($BL202=2)</formula>
    </cfRule>
    <cfRule type="expression" dxfId="10" priority="6">
      <formula>($BL202=2)</formula>
    </cfRule>
  </conditionalFormatting>
  <conditionalFormatting sqref="BW201:CA201">
    <cfRule type="expression" dxfId="9" priority="12">
      <formula>($BL201=2)</formula>
    </cfRule>
  </conditionalFormatting>
  <conditionalFormatting sqref="CB192:CH195">
    <cfRule type="expression" dxfId="8" priority="10">
      <formula>($BL192=2)</formula>
    </cfRule>
  </conditionalFormatting>
  <conditionalFormatting sqref="CB197:CH197 CH198:CH201">
    <cfRule type="expression" dxfId="7" priority="34">
      <formula>($BL197=2)</formula>
    </cfRule>
    <cfRule type="expression" dxfId="6" priority="33">
      <formula>(BS197=1)</formula>
    </cfRule>
  </conditionalFormatting>
  <conditionalFormatting sqref="CC202:CH202 CC204:CH204 CC206:CH206 CC208:CH208 CC210:CH210 CC212:CH212">
    <cfRule type="expression" dxfId="5" priority="4">
      <formula>($BL202=2)</formula>
    </cfRule>
  </conditionalFormatting>
  <conditionalFormatting sqref="CC202:CH212">
    <cfRule type="expression" dxfId="4" priority="3">
      <formula>(BT202=1)</formula>
    </cfRule>
  </conditionalFormatting>
  <conditionalFormatting sqref="CC203:CH203 CC205:CH205 CC207:CH207 CC209:CH209 CC211:CH211">
    <cfRule type="expression" dxfId="3" priority="5">
      <formula>($BL203=2)</formula>
    </cfRule>
  </conditionalFormatting>
  <conditionalFormatting sqref="CD191:CH191">
    <cfRule type="expression" dxfId="2" priority="100">
      <formula>(BT191=1)</formula>
    </cfRule>
  </conditionalFormatting>
  <conditionalFormatting sqref="CI529">
    <cfRule type="expression" dxfId="1" priority="99">
      <formula>(BL529=1)</formula>
    </cfRule>
  </conditionalFormatting>
  <conditionalFormatting sqref="DS7:DS334 DS336:DS630">
    <cfRule type="cellIs" dxfId="0" priority="35" operator="greaterThan">
      <formula>0</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D7DA-00F1-456A-A28A-CBC83066DA5B}">
  <dimension ref="A1:KV631"/>
  <sheetViews>
    <sheetView workbookViewId="0">
      <selection sqref="A1:XFD1048576"/>
    </sheetView>
  </sheetViews>
  <sheetFormatPr defaultColWidth="18.33203125" defaultRowHeight="14.4" x14ac:dyDescent="0.3"/>
  <cols>
    <col min="1" max="1" width="19" style="5" customWidth="1"/>
    <col min="2" max="2" width="11.33203125" style="5" customWidth="1"/>
    <col min="3" max="3" width="19" style="5" hidden="1" customWidth="1"/>
    <col min="4" max="4" width="9.6640625" style="5" customWidth="1"/>
    <col min="5" max="5" width="20.44140625" style="5" customWidth="1"/>
    <col min="6" max="6" width="38.109375" style="214" customWidth="1"/>
    <col min="7" max="7" width="11.6640625" style="5" customWidth="1"/>
    <col min="8" max="8" width="9.6640625" style="5" customWidth="1"/>
    <col min="9" max="9" width="16" style="5" bestFit="1" customWidth="1"/>
    <col min="10" max="12" width="16" style="5" customWidth="1"/>
    <col min="13" max="15" width="14.6640625" style="5" customWidth="1"/>
    <col min="16" max="16" width="18.33203125" style="5"/>
    <col min="17" max="24" width="17.33203125" style="5" bestFit="1" customWidth="1"/>
    <col min="25" max="25" width="17.33203125" style="5" customWidth="1"/>
    <col min="26" max="26" width="17.33203125" style="5" bestFit="1" customWidth="1"/>
    <col min="27" max="29" width="17.33203125" style="5" customWidth="1"/>
    <col min="30" max="30" width="17.33203125" style="5" bestFit="1" customWidth="1"/>
    <col min="31" max="31" width="17.33203125" style="5" customWidth="1"/>
    <col min="32" max="33" width="17.44140625" style="5" customWidth="1"/>
    <col min="34" max="34" width="17.33203125" style="5" customWidth="1"/>
    <col min="35" max="35" width="17.33203125" style="5" bestFit="1" customWidth="1"/>
    <col min="36" max="40" width="17.33203125" style="5" customWidth="1"/>
    <col min="41" max="41" width="17.33203125" style="5" bestFit="1" customWidth="1"/>
    <col min="42" max="42" width="17.33203125" style="5" customWidth="1"/>
    <col min="43" max="43" width="17.33203125" style="5" bestFit="1" customWidth="1"/>
    <col min="44" max="44" width="17.33203125" style="5" customWidth="1"/>
    <col min="45" max="51" width="17.33203125" style="5" bestFit="1" customWidth="1"/>
    <col min="52" max="53" width="17.33203125" style="5" customWidth="1"/>
    <col min="54" max="54" width="17.33203125" style="5" bestFit="1" customWidth="1"/>
    <col min="55" max="176" width="17.33203125" style="5" customWidth="1"/>
    <col min="177" max="177" width="15.6640625" style="5" bestFit="1" customWidth="1"/>
    <col min="178" max="182" width="14.6640625" style="5" bestFit="1" customWidth="1"/>
    <col min="183" max="183" width="15.6640625" style="5" bestFit="1" customWidth="1"/>
    <col min="184" max="185" width="13.6640625" style="5" bestFit="1" customWidth="1"/>
    <col min="186" max="16384" width="18.33203125" style="5"/>
  </cols>
  <sheetData>
    <row r="1" spans="1:185" x14ac:dyDescent="0.3">
      <c r="A1" s="1"/>
      <c r="B1" s="1"/>
      <c r="C1" s="1"/>
      <c r="D1" s="1"/>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row>
    <row r="2" spans="1:185" x14ac:dyDescent="0.3">
      <c r="A2" s="313" t="s">
        <v>739</v>
      </c>
      <c r="B2" s="313"/>
      <c r="C2" s="313"/>
      <c r="D2" s="313"/>
      <c r="E2" s="313"/>
      <c r="F2" s="313"/>
      <c r="G2" s="322"/>
      <c r="H2" s="322"/>
      <c r="I2" s="322"/>
      <c r="J2" s="322"/>
      <c r="K2" s="322"/>
      <c r="L2" s="322"/>
      <c r="M2" s="322"/>
      <c r="N2" s="322"/>
      <c r="O2" s="322"/>
      <c r="P2" s="7" t="s">
        <v>754</v>
      </c>
      <c r="Q2" s="217" t="s">
        <v>1766</v>
      </c>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c r="AS2" s="217"/>
      <c r="AT2" s="217"/>
      <c r="AU2" s="217"/>
      <c r="AV2" s="217"/>
      <c r="AW2" s="217"/>
      <c r="AX2" s="217"/>
      <c r="AY2" s="217"/>
      <c r="AZ2" s="217"/>
      <c r="BA2" s="217"/>
      <c r="BB2" s="217"/>
      <c r="BC2" s="217"/>
      <c r="BD2" s="217"/>
      <c r="BE2" s="217"/>
      <c r="BF2" s="217"/>
      <c r="BG2" s="217"/>
      <c r="BH2" s="217"/>
      <c r="BI2" s="217"/>
      <c r="BJ2" s="217"/>
      <c r="BK2" s="217"/>
      <c r="BL2" s="217"/>
      <c r="BM2" s="217"/>
      <c r="BN2" s="217"/>
      <c r="BO2" s="217"/>
      <c r="BP2" s="217"/>
      <c r="BQ2" s="217"/>
      <c r="BR2" s="217"/>
      <c r="BS2" s="217"/>
      <c r="BT2" s="217"/>
      <c r="BU2" s="217"/>
      <c r="BV2" s="217"/>
      <c r="BW2" s="217"/>
      <c r="BX2" s="217"/>
      <c r="BY2" s="217"/>
      <c r="BZ2" s="217"/>
      <c r="CA2" s="217"/>
      <c r="CB2" s="217"/>
      <c r="CC2" s="217"/>
      <c r="CD2" s="217"/>
      <c r="CE2" s="217"/>
      <c r="CF2" s="217"/>
      <c r="CG2" s="217"/>
      <c r="CH2" s="217"/>
      <c r="CI2" s="217"/>
      <c r="CJ2" s="217"/>
      <c r="CK2" s="217"/>
      <c r="CL2" s="217"/>
      <c r="CM2" s="217"/>
      <c r="CN2" s="217"/>
      <c r="CO2" s="217"/>
      <c r="CP2" s="217"/>
      <c r="CQ2" s="217"/>
      <c r="CR2" s="217"/>
      <c r="CS2" s="217"/>
      <c r="CT2" s="217"/>
      <c r="CU2" s="217"/>
      <c r="CV2" s="217"/>
      <c r="CW2" s="217"/>
      <c r="CX2" s="217"/>
      <c r="CY2" s="217"/>
      <c r="CZ2" s="217"/>
      <c r="DA2" s="217"/>
      <c r="DB2" s="217"/>
      <c r="DC2" s="217"/>
      <c r="DD2" s="217"/>
      <c r="DE2" s="217"/>
      <c r="DF2" s="217"/>
      <c r="DG2" s="217"/>
      <c r="DH2" s="217"/>
      <c r="DI2" s="217"/>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8"/>
      <c r="FV2" s="218"/>
      <c r="FW2" s="218"/>
      <c r="FX2" s="218"/>
      <c r="FY2" s="218"/>
      <c r="FZ2" s="218"/>
      <c r="GA2" s="218"/>
      <c r="GB2" s="218"/>
      <c r="GC2" s="218"/>
    </row>
    <row r="3" spans="1:185" ht="57.6" x14ac:dyDescent="0.3">
      <c r="A3" s="8" t="s">
        <v>9</v>
      </c>
      <c r="B3" s="8" t="s">
        <v>660</v>
      </c>
      <c r="C3" s="8" t="s">
        <v>10</v>
      </c>
      <c r="D3" s="8" t="s">
        <v>11</v>
      </c>
      <c r="E3" s="8" t="s">
        <v>13</v>
      </c>
      <c r="F3" s="9" t="s">
        <v>14</v>
      </c>
      <c r="G3" s="13" t="s">
        <v>1767</v>
      </c>
      <c r="H3" s="13" t="s">
        <v>1768</v>
      </c>
      <c r="I3" s="13" t="s">
        <v>1769</v>
      </c>
      <c r="J3" s="13" t="s">
        <v>1770</v>
      </c>
      <c r="K3" s="13" t="s">
        <v>1771</v>
      </c>
      <c r="L3" s="13" t="s">
        <v>1772</v>
      </c>
      <c r="M3" s="13" t="s">
        <v>1773</v>
      </c>
      <c r="N3" s="13" t="s">
        <v>1774</v>
      </c>
      <c r="O3" s="13" t="s">
        <v>1775</v>
      </c>
      <c r="P3" s="28"/>
      <c r="Q3" s="219" t="s">
        <v>836</v>
      </c>
      <c r="R3" s="219" t="s">
        <v>848</v>
      </c>
      <c r="S3" s="219" t="s">
        <v>858</v>
      </c>
      <c r="T3" s="219" t="s">
        <v>866</v>
      </c>
      <c r="U3" s="219" t="s">
        <v>875</v>
      </c>
      <c r="V3" s="219" t="s">
        <v>880</v>
      </c>
      <c r="W3" s="219" t="s">
        <v>890</v>
      </c>
      <c r="X3" s="219" t="s">
        <v>893</v>
      </c>
      <c r="Y3" s="219" t="s">
        <v>898</v>
      </c>
      <c r="Z3" s="219" t="s">
        <v>904</v>
      </c>
      <c r="AA3" s="219" t="s">
        <v>927</v>
      </c>
      <c r="AB3" s="219" t="s">
        <v>931</v>
      </c>
      <c r="AC3" s="219" t="s">
        <v>935</v>
      </c>
      <c r="AD3" s="219" t="s">
        <v>939</v>
      </c>
      <c r="AE3" s="219" t="s">
        <v>956</v>
      </c>
      <c r="AF3" s="219" t="s">
        <v>965</v>
      </c>
      <c r="AG3" s="219" t="s">
        <v>970</v>
      </c>
      <c r="AH3" s="219" t="s">
        <v>979</v>
      </c>
      <c r="AI3" s="219" t="s">
        <v>983</v>
      </c>
      <c r="AJ3" s="219" t="s">
        <v>990</v>
      </c>
      <c r="AK3" s="219" t="s">
        <v>996</v>
      </c>
      <c r="AL3" s="219" t="s">
        <v>1001</v>
      </c>
      <c r="AM3" s="219" t="s">
        <v>1009</v>
      </c>
      <c r="AN3" s="219" t="s">
        <v>1014</v>
      </c>
      <c r="AO3" s="219" t="s">
        <v>1018</v>
      </c>
      <c r="AP3" s="219" t="s">
        <v>1023</v>
      </c>
      <c r="AQ3" s="219" t="s">
        <v>1027</v>
      </c>
      <c r="AR3" s="219" t="s">
        <v>1034</v>
      </c>
      <c r="AS3" s="219" t="s">
        <v>1047</v>
      </c>
      <c r="AT3" s="219" t="s">
        <v>1052</v>
      </c>
      <c r="AU3" s="219" t="s">
        <v>1067</v>
      </c>
      <c r="AV3" s="219" t="s">
        <v>1077</v>
      </c>
      <c r="AW3" s="219" t="s">
        <v>1088</v>
      </c>
      <c r="AX3" s="219" t="s">
        <v>1096</v>
      </c>
      <c r="AY3" s="219" t="s">
        <v>1101</v>
      </c>
      <c r="AZ3" s="219" t="s">
        <v>1776</v>
      </c>
      <c r="BA3" s="219" t="s">
        <v>1117</v>
      </c>
      <c r="BB3" s="219" t="s">
        <v>1126</v>
      </c>
      <c r="BC3" s="219" t="s">
        <v>1134</v>
      </c>
      <c r="BD3" s="219" t="s">
        <v>1137</v>
      </c>
      <c r="BE3" s="219" t="s">
        <v>1139</v>
      </c>
      <c r="BF3" s="219" t="s">
        <v>1141</v>
      </c>
      <c r="BG3" s="219" t="s">
        <v>1143</v>
      </c>
      <c r="BH3" s="219" t="s">
        <v>1145</v>
      </c>
      <c r="BI3" s="219" t="s">
        <v>1147</v>
      </c>
      <c r="BJ3" s="219" t="s">
        <v>1149</v>
      </c>
      <c r="BK3" s="219" t="s">
        <v>1151</v>
      </c>
      <c r="BL3" s="219" t="s">
        <v>1153</v>
      </c>
      <c r="BM3" s="219" t="s">
        <v>1155</v>
      </c>
      <c r="BN3" s="219" t="s">
        <v>1157</v>
      </c>
      <c r="BO3" s="219" t="s">
        <v>1159</v>
      </c>
      <c r="BP3" s="219" t="s">
        <v>1163</v>
      </c>
      <c r="BQ3" s="219" t="s">
        <v>1167</v>
      </c>
      <c r="BR3" s="219" t="s">
        <v>1171</v>
      </c>
      <c r="BS3" s="219" t="s">
        <v>1175</v>
      </c>
      <c r="BT3" s="219" t="s">
        <v>1179</v>
      </c>
      <c r="BU3" s="219" t="s">
        <v>1186</v>
      </c>
      <c r="BV3" s="220" t="s">
        <v>1192</v>
      </c>
      <c r="BW3" s="220" t="s">
        <v>1197</v>
      </c>
      <c r="BX3" s="220" t="s">
        <v>1202</v>
      </c>
      <c r="BY3" s="220" t="s">
        <v>1207</v>
      </c>
      <c r="BZ3" s="221" t="s">
        <v>1698</v>
      </c>
      <c r="CA3" s="219" t="s">
        <v>1701</v>
      </c>
      <c r="CB3" s="219" t="s">
        <v>1211</v>
      </c>
      <c r="CC3" s="220" t="s">
        <v>1296</v>
      </c>
      <c r="CD3" s="220" t="s">
        <v>1321</v>
      </c>
      <c r="CE3" s="220" t="s">
        <v>685</v>
      </c>
      <c r="CF3" s="220" t="s">
        <v>699</v>
      </c>
      <c r="CG3" s="220" t="s">
        <v>1225</v>
      </c>
      <c r="CH3" s="220" t="s">
        <v>1230</v>
      </c>
      <c r="CI3" s="220" t="s">
        <v>1233</v>
      </c>
      <c r="CJ3" s="220" t="s">
        <v>1236</v>
      </c>
      <c r="CK3" s="220" t="s">
        <v>1239</v>
      </c>
      <c r="CL3" s="220" t="s">
        <v>1242</v>
      </c>
      <c r="CM3" s="220" t="s">
        <v>1246</v>
      </c>
      <c r="CN3" s="220" t="s">
        <v>1250</v>
      </c>
      <c r="CO3" s="220" t="s">
        <v>1255</v>
      </c>
      <c r="CP3" s="220" t="s">
        <v>1258</v>
      </c>
      <c r="CQ3" s="220" t="s">
        <v>1261</v>
      </c>
      <c r="CR3" s="219" t="s">
        <v>672</v>
      </c>
      <c r="CS3" s="219" t="s">
        <v>845</v>
      </c>
      <c r="CT3" s="219" t="s">
        <v>1431</v>
      </c>
      <c r="CU3" s="219" t="s">
        <v>1441</v>
      </c>
      <c r="CV3" s="219" t="s">
        <v>1451</v>
      </c>
      <c r="CW3" s="219" t="s">
        <v>1468</v>
      </c>
      <c r="CX3" s="219" t="s">
        <v>1477</v>
      </c>
      <c r="CY3" s="219" t="s">
        <v>1484</v>
      </c>
      <c r="CZ3" s="219" t="s">
        <v>1510</v>
      </c>
      <c r="DA3" s="219" t="s">
        <v>1516</v>
      </c>
      <c r="DB3" s="219" t="s">
        <v>1501</v>
      </c>
      <c r="DC3" s="219" t="s">
        <v>1525</v>
      </c>
      <c r="DD3" s="219" t="s">
        <v>1527</v>
      </c>
      <c r="DE3" s="219" t="s">
        <v>1530</v>
      </c>
      <c r="DF3" s="219" t="s">
        <v>1538</v>
      </c>
      <c r="DG3" s="219" t="s">
        <v>1540</v>
      </c>
      <c r="DH3" s="219" t="s">
        <v>1542</v>
      </c>
      <c r="DI3" s="219" t="s">
        <v>1546</v>
      </c>
      <c r="DJ3" s="219" t="s">
        <v>1549</v>
      </c>
      <c r="DK3" s="219" t="s">
        <v>1554</v>
      </c>
      <c r="DL3" s="219" t="s">
        <v>1559</v>
      </c>
      <c r="DM3" s="219" t="s">
        <v>1777</v>
      </c>
      <c r="DN3" s="219" t="s">
        <v>1565</v>
      </c>
      <c r="DO3" s="219" t="s">
        <v>1570</v>
      </c>
      <c r="DP3" s="219" t="s">
        <v>1576</v>
      </c>
      <c r="DQ3" s="219" t="s">
        <v>1573</v>
      </c>
      <c r="DR3" s="219" t="s">
        <v>1585</v>
      </c>
      <c r="DS3" s="219" t="s">
        <v>1495</v>
      </c>
      <c r="DT3" s="222" t="s">
        <v>1600</v>
      </c>
      <c r="DU3" s="219" t="s">
        <v>1462</v>
      </c>
      <c r="DV3" s="219" t="s">
        <v>1612</v>
      </c>
      <c r="DW3" s="219" t="s">
        <v>1615</v>
      </c>
      <c r="DX3" s="219" t="s">
        <v>1464</v>
      </c>
      <c r="DY3" s="219" t="s">
        <v>1778</v>
      </c>
      <c r="DZ3" s="219" t="s">
        <v>1779</v>
      </c>
      <c r="EA3" s="219" t="s">
        <v>1639</v>
      </c>
      <c r="EB3" s="219" t="s">
        <v>1503</v>
      </c>
      <c r="EC3" s="222" t="s">
        <v>1653</v>
      </c>
      <c r="ED3" s="219" t="s">
        <v>1498</v>
      </c>
      <c r="EE3" s="222" t="s">
        <v>1655</v>
      </c>
      <c r="EF3" s="219" t="s">
        <v>1656</v>
      </c>
      <c r="EG3" s="222" t="s">
        <v>1658</v>
      </c>
      <c r="EH3" s="219" t="s">
        <v>1659</v>
      </c>
      <c r="EI3" s="219" t="s">
        <v>1509</v>
      </c>
      <c r="EJ3" s="222" t="s">
        <v>1662</v>
      </c>
      <c r="EK3" s="219" t="s">
        <v>1033</v>
      </c>
      <c r="EL3" s="222" t="s">
        <v>1666</v>
      </c>
      <c r="EM3" s="219" t="s">
        <v>1667</v>
      </c>
      <c r="EN3" s="219" t="s">
        <v>1669</v>
      </c>
      <c r="EO3" s="279" t="s">
        <v>1780</v>
      </c>
      <c r="EP3" s="219" t="s">
        <v>1675</v>
      </c>
      <c r="EQ3" s="279" t="s">
        <v>1676</v>
      </c>
      <c r="ER3" s="219" t="s">
        <v>1677</v>
      </c>
      <c r="ES3" s="279" t="s">
        <v>1781</v>
      </c>
      <c r="ET3" s="219" t="s">
        <v>1678</v>
      </c>
      <c r="EU3" s="219" t="s">
        <v>1680</v>
      </c>
      <c r="EV3" s="219" t="s">
        <v>1681</v>
      </c>
      <c r="EW3" s="219" t="s">
        <v>1682</v>
      </c>
      <c r="EX3" s="219" t="s">
        <v>1683</v>
      </c>
      <c r="EY3" s="219" t="s">
        <v>1686</v>
      </c>
      <c r="EZ3" s="222" t="s">
        <v>1687</v>
      </c>
      <c r="FA3" s="219" t="s">
        <v>1690</v>
      </c>
      <c r="FB3" s="222" t="s">
        <v>1689</v>
      </c>
      <c r="FC3" s="219" t="s">
        <v>1692</v>
      </c>
      <c r="FD3" s="219" t="s">
        <v>1695</v>
      </c>
      <c r="FE3" s="222" t="s">
        <v>1694</v>
      </c>
      <c r="FF3" s="219" t="s">
        <v>1696</v>
      </c>
      <c r="FG3" s="219" t="s">
        <v>1705</v>
      </c>
      <c r="FH3" s="219" t="s">
        <v>1708</v>
      </c>
      <c r="FI3" s="219" t="s">
        <v>1710</v>
      </c>
      <c r="FJ3" s="219" t="s">
        <v>1711</v>
      </c>
      <c r="FK3" s="219" t="s">
        <v>1718</v>
      </c>
      <c r="FL3" s="219" t="s">
        <v>1726</v>
      </c>
      <c r="FM3" s="219" t="s">
        <v>1727</v>
      </c>
      <c r="FN3" s="219" t="s">
        <v>1728</v>
      </c>
      <c r="FO3" s="219" t="s">
        <v>1730</v>
      </c>
      <c r="FP3" s="219" t="s">
        <v>1734</v>
      </c>
      <c r="FQ3" s="219" t="s">
        <v>1735</v>
      </c>
      <c r="FR3" s="219" t="s">
        <v>1736</v>
      </c>
      <c r="FS3" s="219" t="s">
        <v>1737</v>
      </c>
      <c r="FT3" s="223" t="s">
        <v>1782</v>
      </c>
      <c r="FU3" s="224" t="s">
        <v>1739</v>
      </c>
      <c r="FV3" s="224" t="s">
        <v>1748</v>
      </c>
      <c r="FW3" s="225" t="s">
        <v>1750</v>
      </c>
      <c r="FX3" s="225" t="s">
        <v>1752</v>
      </c>
      <c r="FY3" s="225" t="s">
        <v>1754</v>
      </c>
      <c r="FZ3" s="225" t="s">
        <v>1756</v>
      </c>
      <c r="GA3" s="224" t="s">
        <v>1759</v>
      </c>
      <c r="GB3" s="224" t="s">
        <v>1761</v>
      </c>
      <c r="GC3" s="224" t="s">
        <v>1764</v>
      </c>
    </row>
    <row r="4" spans="1:185" x14ac:dyDescent="0.3">
      <c r="A4" s="8"/>
      <c r="B4" s="8"/>
      <c r="C4" s="8"/>
      <c r="D4" s="8"/>
      <c r="E4" s="8"/>
      <c r="F4" s="9"/>
      <c r="G4" s="13"/>
      <c r="H4" s="13"/>
      <c r="I4" s="13" t="s">
        <v>1783</v>
      </c>
      <c r="J4" s="13" t="s">
        <v>1783</v>
      </c>
      <c r="K4" s="13"/>
      <c r="L4" s="13"/>
      <c r="M4" s="13"/>
      <c r="N4" s="13"/>
      <c r="O4" s="13"/>
      <c r="P4" s="28"/>
      <c r="Q4" s="226" t="str">
        <f>IFERROR(VLOOKUP(Q3,[3]Activities!$A$9:$Q$177,16,FALSE)*(1),"")</f>
        <v/>
      </c>
      <c r="R4" s="226" t="str">
        <f>IFERROR(VLOOKUP(R3,[3]Activities!$A$9:$Q$177,16,FALSE)*(1),"")</f>
        <v/>
      </c>
      <c r="S4" s="226" t="str">
        <f>IFERROR(VLOOKUP(S3,[3]Activities!$A$9:$Q$177,16,FALSE)*(1),"")</f>
        <v/>
      </c>
      <c r="T4" s="226" t="str">
        <f>IFERROR(VLOOKUP(T3,[3]Activities!$A$9:$Q$177,16,FALSE)*(1),"")</f>
        <v/>
      </c>
      <c r="U4" s="226" t="str">
        <f>IFERROR(VLOOKUP(U3,[3]Activities!$A$9:$Q$177,16,FALSE)*(1),"")</f>
        <v/>
      </c>
      <c r="V4" s="226" t="str">
        <f>IFERROR(VLOOKUP(V3,[3]Activities!$A$9:$Q$177,16,FALSE)*(1),"")</f>
        <v/>
      </c>
      <c r="W4" s="226" t="str">
        <f>IFERROR(VLOOKUP(W3,[3]Activities!$A$9:$Q$177,16,FALSE)*(1),"")</f>
        <v/>
      </c>
      <c r="X4" s="226" t="str">
        <f>IFERROR(VLOOKUP(X3,[3]Activities!$A$9:$Q$177,16,FALSE)*(1),"")</f>
        <v/>
      </c>
      <c r="Y4" s="226" t="str">
        <f>IFERROR(VLOOKUP(Y3,[3]Activities!$A$9:$Q$177,16,FALSE)*(1),"")</f>
        <v/>
      </c>
      <c r="Z4" s="226" t="str">
        <f>IFERROR(VLOOKUP(Z3,[3]Activities!$A$9:$Q$177,16,FALSE)*(1),"")</f>
        <v/>
      </c>
      <c r="AA4" s="226" t="str">
        <f>IFERROR(VLOOKUP(AA3,[3]Activities!$A$9:$Q$177,16,FALSE)*(1),"")</f>
        <v/>
      </c>
      <c r="AB4" s="226" t="str">
        <f>IFERROR(VLOOKUP(AB3,[3]Activities!$A$9:$Q$177,16,FALSE)*(1),"")</f>
        <v/>
      </c>
      <c r="AC4" s="226" t="str">
        <f>IFERROR(VLOOKUP(AC3,[3]Activities!$A$9:$Q$177,16,FALSE)*(1),"")</f>
        <v/>
      </c>
      <c r="AD4" s="226" t="str">
        <f>IFERROR(VLOOKUP(AD3,[3]Activities!$A$9:$Q$177,16,FALSE)*(1),"")</f>
        <v/>
      </c>
      <c r="AE4" s="226" t="str">
        <f>IFERROR(VLOOKUP(AE3,[3]Activities!$A$9:$Q$177,16,FALSE)*(1),"")</f>
        <v/>
      </c>
      <c r="AF4" s="226" t="str">
        <f>IFERROR(VLOOKUP(AF3,[3]Activities!$A$9:$Q$177,16,FALSE)*(1),"")</f>
        <v/>
      </c>
      <c r="AG4" s="226" t="str">
        <f>IFERROR(VLOOKUP(AG3,[3]Activities!$A$9:$Q$177,16,FALSE)*(1),"")</f>
        <v/>
      </c>
      <c r="AH4" s="226" t="str">
        <f>IFERROR(VLOOKUP(AH3,[3]Activities!$A$9:$Q$177,16,FALSE)*(1),"")</f>
        <v/>
      </c>
      <c r="AI4" s="226" t="str">
        <f>IFERROR(VLOOKUP(AI3,[3]Activities!$A$9:$Q$177,16,FALSE)*(1),"")</f>
        <v/>
      </c>
      <c r="AJ4" s="226" t="str">
        <f>IFERROR(VLOOKUP(AJ3,[3]Activities!$A$9:$Q$177,16,FALSE)*(1),"")</f>
        <v/>
      </c>
      <c r="AK4" s="226" t="str">
        <f>IFERROR(VLOOKUP(AK3,[3]Activities!$A$9:$Q$177,16,FALSE)*(1),"")</f>
        <v/>
      </c>
      <c r="AL4" s="226" t="str">
        <f>IFERROR(VLOOKUP(AL3,[3]Activities!$A$9:$Q$177,16,FALSE)*(1),"")</f>
        <v/>
      </c>
      <c r="AM4" s="226" t="str">
        <f>IFERROR(VLOOKUP(AM3,[3]Activities!$A$9:$Q$177,16,FALSE)*(1),"")</f>
        <v/>
      </c>
      <c r="AN4" s="226" t="str">
        <f>IFERROR(VLOOKUP(AN3,[3]Activities!$A$9:$Q$177,16,FALSE)*(1),"")</f>
        <v/>
      </c>
      <c r="AO4" s="226" t="str">
        <f>IFERROR(VLOOKUP(AO3,[3]Activities!$A$9:$Q$177,16,FALSE)*(1),"")</f>
        <v/>
      </c>
      <c r="AP4" s="226" t="str">
        <f>IFERROR(VLOOKUP(AP3,[3]Activities!$A$9:$Q$177,16,FALSE)*(1),"")</f>
        <v/>
      </c>
      <c r="AQ4" s="226" t="str">
        <f>IFERROR(VLOOKUP(AQ3,[3]Activities!$A$9:$Q$177,16,FALSE)*(1),"")</f>
        <v/>
      </c>
      <c r="AR4" s="226" t="str">
        <f>IFERROR(VLOOKUP(AR3,[3]Activities!$A$9:$Q$177,16,FALSE)*(1),"")</f>
        <v/>
      </c>
      <c r="AS4" s="226" t="str">
        <f>IFERROR(VLOOKUP(AS3,[3]Activities!$A$9:$Q$177,16,FALSE)*(1),"")</f>
        <v/>
      </c>
      <c r="AT4" s="226" t="str">
        <f>IFERROR(VLOOKUP(AT3,[3]Activities!$A$9:$Q$177,16,FALSE)*(1),"")</f>
        <v/>
      </c>
      <c r="AU4" s="226" t="str">
        <f>IFERROR(VLOOKUP(AU3,[3]Activities!$A$9:$Q$177,16,FALSE)*(1),"")</f>
        <v/>
      </c>
      <c r="AV4" s="226" t="str">
        <f>IFERROR(VLOOKUP(AV3,[3]Activities!$A$9:$Q$177,16,FALSE)*(1),"")</f>
        <v/>
      </c>
      <c r="AW4" s="226" t="str">
        <f>IFERROR(VLOOKUP(AW3,[3]Activities!$A$9:$Q$177,16,FALSE)*(1),"")</f>
        <v/>
      </c>
      <c r="AX4" s="226" t="str">
        <f>IFERROR(VLOOKUP(AX3,[3]Activities!$A$9:$Q$177,16,FALSE)*(1),"")</f>
        <v/>
      </c>
      <c r="AY4" s="226" t="str">
        <f>IFERROR(VLOOKUP(AY3,[3]Activities!$A$9:$Q$177,16,FALSE)*(1),"")</f>
        <v/>
      </c>
      <c r="AZ4" s="226" t="str">
        <f>IFERROR(VLOOKUP(AZ3,[3]Activities!$A$9:$Q$177,16,FALSE)*(1),"")</f>
        <v/>
      </c>
      <c r="BA4" s="226" t="str">
        <f>IFERROR(VLOOKUP(BA3,[3]Activities!$A$9:$Q$177,16,FALSE)*(1),"")</f>
        <v/>
      </c>
      <c r="BB4" s="226" t="str">
        <f>IFERROR(VLOOKUP(BB3,[3]Activities!$A$9:$Q$177,16,FALSE)*(1),"")</f>
        <v/>
      </c>
      <c r="BC4" s="226" t="str">
        <f>IFERROR(VLOOKUP(BC3,[3]Activities!$A$9:$Q$177,16,FALSE)*(1),"")</f>
        <v/>
      </c>
      <c r="BD4" s="226" t="str">
        <f>IFERROR(VLOOKUP(BD3,[3]Activities!$A$9:$Q$177,16,FALSE)*(1),"")</f>
        <v/>
      </c>
      <c r="BE4" s="226" t="str">
        <f>IFERROR(VLOOKUP(BE3,[3]Activities!$A$9:$Q$177,16,FALSE)*(1),"")</f>
        <v/>
      </c>
      <c r="BF4" s="226" t="str">
        <f>IFERROR(VLOOKUP(BF3,[3]Activities!$A$9:$Q$177,16,FALSE)*(1),"")</f>
        <v/>
      </c>
      <c r="BG4" s="226" t="str">
        <f>IFERROR(VLOOKUP(BG3,[3]Activities!$A$9:$Q$177,16,FALSE)*(1),"")</f>
        <v/>
      </c>
      <c r="BH4" s="226" t="str">
        <f>IFERROR(VLOOKUP(BH3,[3]Activities!$A$9:$Q$177,16,FALSE)*(1),"")</f>
        <v/>
      </c>
      <c r="BI4" s="226" t="str">
        <f>IFERROR(VLOOKUP(BI3,[3]Activities!$A$9:$Q$177,16,FALSE)*(1),"")</f>
        <v/>
      </c>
      <c r="BJ4" s="226" t="str">
        <f>IFERROR(VLOOKUP(BJ3,[3]Activities!$A$9:$Q$177,16,FALSE)*(1),"")</f>
        <v/>
      </c>
      <c r="BK4" s="226" t="str">
        <f>IFERROR(VLOOKUP(BK3,[3]Activities!$A$9:$Q$177,16,FALSE)*(1),"")</f>
        <v/>
      </c>
      <c r="BL4" s="226" t="str">
        <f>IFERROR(VLOOKUP(BL3,[3]Activities!$A$9:$Q$177,16,FALSE)*(1),"")</f>
        <v/>
      </c>
      <c r="BM4" s="226" t="str">
        <f>IFERROR(VLOOKUP(BM3,[3]Activities!$A$9:$Q$177,16,FALSE)*(1),"")</f>
        <v/>
      </c>
      <c r="BN4" s="226" t="str">
        <f>IFERROR(VLOOKUP(BN3,[3]Activities!$A$9:$Q$177,16,FALSE)*(1),"")</f>
        <v/>
      </c>
      <c r="BO4" s="226" t="str">
        <f>IFERROR(VLOOKUP(BO3,[3]Activities!$A$9:$Q$177,16,FALSE)*(1),"")</f>
        <v/>
      </c>
      <c r="BP4" s="226" t="str">
        <f>IFERROR(VLOOKUP(BP3,[3]Activities!$A$9:$Q$177,16,FALSE)*(1),"")</f>
        <v/>
      </c>
      <c r="BQ4" s="226">
        <f>IFERROR(VLOOKUP(BQ3,[3]Activities!$A$9:$Q$177,16,FALSE)*(1),"")</f>
        <v>5.6599999999999998E-2</v>
      </c>
      <c r="BR4" s="226">
        <f>IFERROR(VLOOKUP(BR3,[3]Activities!$A$9:$Q$177,16,FALSE)*(1),"")</f>
        <v>7.0999999999999994E-2</v>
      </c>
      <c r="BS4" s="226">
        <f>IFERROR(VLOOKUP(BS3,[3]Activities!$A$9:$Q$177,16,FALSE)*(1),"")</f>
        <v>7.2999999999999995E-2</v>
      </c>
      <c r="BT4" s="226">
        <f>IFERROR(VLOOKUP(BT3,[3]Activities!$A$9:$Q$177,16,FALSE)*(1),"")</f>
        <v>7.1999999999999995E-2</v>
      </c>
      <c r="BU4" s="226" t="str">
        <f>IFERROR(VLOOKUP(BU3,[3]Activities!$A$9:$Q$177,16,FALSE)*(1),"")</f>
        <v/>
      </c>
      <c r="BV4" s="226" t="str">
        <f>IFERROR(VLOOKUP(BV3,[3]Activities!$A$9:$Q$177,16,FALSE)*(1),"")</f>
        <v/>
      </c>
      <c r="BW4" s="226" t="str">
        <f>IFERROR(VLOOKUP(BW3,[3]Activities!$A$9:$Q$177,16,FALSE)*(1),"")</f>
        <v/>
      </c>
      <c r="BX4" s="226" t="str">
        <f>IFERROR(VLOOKUP(BX3,[3]Activities!$A$9:$Q$177,16,FALSE)*(1),"")</f>
        <v/>
      </c>
      <c r="BY4" s="226" t="str">
        <f>IFERROR(VLOOKUP(BY3,[3]Activities!$A$9:$Q$177,16,FALSE)*(1),"")</f>
        <v/>
      </c>
      <c r="BZ4" s="226" t="str">
        <f>IFERROR(VLOOKUP(BZ3,[3]Activities!$A$9:$Q$177,16,FALSE)*(1),"")</f>
        <v/>
      </c>
      <c r="CA4" s="226" t="str">
        <f>IFERROR(VLOOKUP(CA3,[3]Activities!$A$9:$Q$177,16,FALSE)*(1),"")</f>
        <v/>
      </c>
      <c r="CB4" s="226" t="str">
        <f>IFERROR(VLOOKUP(CB3,[3]Activities!$A$9:$Q$177,16,FALSE)*(1),"")</f>
        <v/>
      </c>
      <c r="CC4" s="226" t="str">
        <f>IFERROR(VLOOKUP(CC3,[3]Activities!$A$9:$Q$177,16,FALSE)*(1),"")</f>
        <v/>
      </c>
      <c r="CD4" s="226" t="str">
        <f>IFERROR(VLOOKUP(CD3,[3]Activities!$A$9:$Q$177,16,FALSE)*(1),"")</f>
        <v/>
      </c>
      <c r="CE4" s="226" t="str">
        <f>IFERROR(VLOOKUP(CE3,[3]Activities!$A$9:$Q$177,16,FALSE)*(1),"")</f>
        <v/>
      </c>
      <c r="CF4" s="226" t="str">
        <f>IFERROR(VLOOKUP(CF3,[3]Activities!$A$9:$Q$177,16,FALSE)*(1),"")</f>
        <v/>
      </c>
      <c r="CG4" s="226" t="str">
        <f>IFERROR(VLOOKUP(CG3,[3]Activities!$A$9:$Q$177,16,FALSE)*(1),"")</f>
        <v/>
      </c>
      <c r="CH4" s="226" t="str">
        <f>IFERROR(VLOOKUP(CH3,[3]Activities!$A$9:$Q$177,16,FALSE)*(1),"")</f>
        <v/>
      </c>
      <c r="CI4" s="226" t="str">
        <f>IFERROR(VLOOKUP(CI3,[3]Activities!$A$9:$Q$177,16,FALSE)*(1),"")</f>
        <v/>
      </c>
      <c r="CJ4" s="226" t="str">
        <f>IFERROR(VLOOKUP(CJ3,[3]Activities!$A$9:$Q$177,16,FALSE)*(1),"")</f>
        <v/>
      </c>
      <c r="CK4" s="226" t="str">
        <f>IFERROR(VLOOKUP(CK3,[3]Activities!$A$9:$Q$177,16,FALSE)*(1),"")</f>
        <v/>
      </c>
      <c r="CL4" s="226" t="str">
        <f>IFERROR(VLOOKUP(CL3,[3]Activities!$A$9:$Q$177,16,FALSE)*(1),"")</f>
        <v/>
      </c>
      <c r="CM4" s="226" t="str">
        <f>IFERROR(VLOOKUP(CM3,[3]Activities!$A$9:$Q$177,16,FALSE)*(1),"")</f>
        <v/>
      </c>
      <c r="CN4" s="226" t="str">
        <f>IFERROR(VLOOKUP(CN3,[3]Activities!$A$9:$Q$177,16,FALSE)*(1),"")</f>
        <v/>
      </c>
      <c r="CO4" s="226" t="str">
        <f>IFERROR(VLOOKUP(CO3,[3]Activities!$A$9:$Q$177,16,FALSE)*(1),"")</f>
        <v/>
      </c>
      <c r="CP4" s="226" t="str">
        <f>IFERROR(VLOOKUP(CP3,[3]Activities!$A$9:$Q$177,16,FALSE)*(1),"")</f>
        <v/>
      </c>
      <c r="CQ4" s="226" t="str">
        <f>IFERROR(VLOOKUP(CQ3,[3]Activities!$A$9:$Q$177,16,FALSE)*(1),"")</f>
        <v/>
      </c>
      <c r="CR4" s="226" t="str">
        <f>IFERROR(VLOOKUP(CR3,[3]Activities!$A$9:$Q$177,16,FALSE)*(1),"")</f>
        <v/>
      </c>
      <c r="CS4" s="226" t="str">
        <f>IFERROR(VLOOKUP(CS3,[3]Activities!$A$9:$Q$177,16,FALSE)*(1),"")</f>
        <v/>
      </c>
      <c r="CT4" s="226" t="str">
        <f>IFERROR(VLOOKUP(CT3,[3]Activities!$A$9:$Q$177,16,FALSE)*(1),"")</f>
        <v/>
      </c>
      <c r="CU4" s="226" t="str">
        <f>IFERROR(VLOOKUP(CU3,[3]Activities!$A$9:$Q$177,16,FALSE)*(1),"")</f>
        <v/>
      </c>
      <c r="CV4" s="226" t="str">
        <f>IFERROR(VLOOKUP(CV3,[3]Activities!$A$9:$Q$177,16,FALSE)*(1),"")</f>
        <v/>
      </c>
      <c r="CW4" s="226" t="str">
        <f>IFERROR(VLOOKUP(CW3,[3]Activities!$A$9:$Q$177,16,FALSE)*(1),"")</f>
        <v/>
      </c>
      <c r="CX4" s="226" t="str">
        <f>IFERROR(VLOOKUP(CX3,[3]Activities!$A$9:$Q$177,16,FALSE)*(1),"")</f>
        <v/>
      </c>
      <c r="CY4" s="226" t="str">
        <f>IFERROR(VLOOKUP(CY3,[3]Activities!$A$9:$Q$177,16,FALSE)*(1),"")</f>
        <v/>
      </c>
      <c r="CZ4" s="226" t="str">
        <f>IFERROR(VLOOKUP(CZ3,[3]Activities!$A$9:$Q$177,16,FALSE)*(1),"")</f>
        <v/>
      </c>
      <c r="DA4" s="226" t="str">
        <f>IFERROR(VLOOKUP(DA3,[3]Activities!$A$9:$Q$177,16,FALSE)*(1),"")</f>
        <v/>
      </c>
      <c r="DB4" s="226">
        <f>IFERROR(VLOOKUP(DB3,[3]Activities!$A$9:$Q$177,16,FALSE)*(1),"")</f>
        <v>0.24740000000000001</v>
      </c>
      <c r="DC4" s="226">
        <f>IFERROR(VLOOKUP(DC3,[3]Activities!$A$9:$Q$177,16,FALSE)*(1),"")</f>
        <v>6.3100000000000003E-2</v>
      </c>
      <c r="DD4" s="226">
        <f>IFERROR(VLOOKUP(DD3,[3]Activities!$A$9:$Q$177,16,FALSE)*(1),"")</f>
        <v>7.0999999999999994E-2</v>
      </c>
      <c r="DE4" s="226">
        <f>IFERROR(VLOOKUP(DE3,[3]Activities!$A$9:$Q$177,16,FALSE)*(1),"")</f>
        <v>7.2999999999999995E-2</v>
      </c>
      <c r="DF4" s="226">
        <f>IFERROR(VLOOKUP(DF3,[3]Activities!$A$9:$Q$177,16,FALSE)*(1),"")</f>
        <v>7.1999999999999995E-2</v>
      </c>
      <c r="DG4" s="226">
        <f>IFERROR(VLOOKUP(DG3,[3]Activities!$A$9:$Q$177,16,FALSE)*(1),"")</f>
        <v>7.6999999999999999E-2</v>
      </c>
      <c r="DH4" s="226">
        <f>IFERROR(VLOOKUP(DH3,[3]Activities!$A$9:$Q$177,16,FALSE)*(1),"")</f>
        <v>8.1000000000000003E-2</v>
      </c>
      <c r="DI4" s="226">
        <f>IFERROR(VLOOKUP(DI3,[3]Activities!$A$9:$Q$177,16,FALSE)*(1),"")</f>
        <v>7.0999999999999994E-2</v>
      </c>
      <c r="DJ4" s="226">
        <f>IFERROR(VLOOKUP(DJ3,[3]Activities!$A$9:$Q$177,16,FALSE)*(1),"")</f>
        <v>5.5E-2</v>
      </c>
      <c r="DK4" s="226">
        <f>IFERROR(VLOOKUP(DK3,[3]Activities!$A$9:$Q$177,16,FALSE)*(1),"")</f>
        <v>7.2999999999999995E-2</v>
      </c>
      <c r="DL4" s="226">
        <f>IFERROR(VLOOKUP(DL3,[3]Activities!$A$9:$Q$177,16,FALSE)*(1),"")</f>
        <v>7.1999999999999995E-2</v>
      </c>
      <c r="DM4" s="226">
        <f>IFERROR(VLOOKUP(DM3,[3]Activities!$A$9:$Q$177,16,FALSE)*(1),"")</f>
        <v>7.0999999999999994E-2</v>
      </c>
      <c r="DN4" s="226">
        <f>IFERROR(VLOOKUP(DN3,[3]Activities!$A$9:$Q$177,16,FALSE)*(1),"")</f>
        <v>7.2999999999999995E-2</v>
      </c>
      <c r="DO4" s="226">
        <f>IFERROR(VLOOKUP(DO3,[3]Activities!$A$9:$Q$177,16,FALSE)*(1),"")</f>
        <v>7.1999999999999995E-2</v>
      </c>
      <c r="DP4" s="226">
        <f>IFERROR(VLOOKUP(DP3,[3]Activities!$A$9:$Q$177,16,FALSE)*(1),"")</f>
        <v>7.3999999999999996E-2</v>
      </c>
      <c r="DQ4" s="226">
        <f>IFERROR(VLOOKUP(DQ3,[3]Activities!$A$9:$Q$177,16,FALSE)*(1),"")</f>
        <v>7.1999999999999995E-2</v>
      </c>
      <c r="DR4" s="226">
        <f>IFERROR(VLOOKUP(DR3,[3]Activities!$A$9:$Q$177,16,FALSE)*(1),"")</f>
        <v>6.9000000000000006E-2</v>
      </c>
      <c r="DS4" s="226">
        <f>IFERROR(VLOOKUP(DS3,[3]Activities!$A$9:$Q$177,16,FALSE)*(1),"")</f>
        <v>5.6599999999999998E-2</v>
      </c>
      <c r="DT4" s="226">
        <f>IFERROR(VLOOKUP(DT3,[3]Activities!$A$9:$Q$177,16,FALSE)*(1),"")</f>
        <v>5.6599999999999998E-2</v>
      </c>
      <c r="DU4" s="226">
        <f>IFERROR(VLOOKUP(DU3,[3]Activities!$A$9:$Q$177,16,FALSE)*(1),"")</f>
        <v>5.6599999999999998E-2</v>
      </c>
      <c r="DV4" s="226">
        <f>IFERROR(VLOOKUP(DV3,[3]Activities!$A$9:$Q$177,16,FALSE)*(1),"")</f>
        <v>5.6599999999999998E-2</v>
      </c>
      <c r="DW4" s="226">
        <f>IFERROR(VLOOKUP(DW3,[3]Activities!$A$9:$Q$177,16,FALSE)*(1),"")</f>
        <v>0</v>
      </c>
      <c r="DX4" s="226">
        <f>IFERROR(VLOOKUP(DX3,[3]Activities!$A$9:$Q$177,16,FALSE)*(1),"")</f>
        <v>0</v>
      </c>
      <c r="DY4" s="226">
        <f>IFERROR(VLOOKUP(DY3,[3]Activities!$A$9:$Q$177,16,FALSE)*(1),"")</f>
        <v>0</v>
      </c>
      <c r="DZ4" s="226">
        <f>IFERROR(VLOOKUP(DZ3,[3]Activities!$A$9:$Q$177,16,FALSE)*(1),"")</f>
        <v>7.0999999999999994E-2</v>
      </c>
      <c r="EA4" s="226">
        <f>IFERROR(VLOOKUP(EA3,[3]Activities!$A$9:$Q$177,16,FALSE)*(1),"")</f>
        <v>0</v>
      </c>
      <c r="EB4" s="226">
        <f>IFERROR(VLOOKUP(EB3,[3]Activities!$A$9:$Q$177,16,FALSE)*(1),"")</f>
        <v>0.1096</v>
      </c>
      <c r="EC4" s="226">
        <f>IFERROR(VLOOKUP(EC3,[3]Activities!$A$9:$Q$177,16,FALSE)*(1),"")</f>
        <v>0.1096</v>
      </c>
      <c r="ED4" s="226">
        <f>IFERROR(VLOOKUP(ED3,[3]Activities!$A$9:$Q$177,16,FALSE)*(1),"")</f>
        <v>9.8299999999999998E-2</v>
      </c>
      <c r="EE4" s="226">
        <f>IFERROR(VLOOKUP(EE3,[3]Activities!$A$9:$Q$177,16,FALSE)*(1),"")</f>
        <v>9.8299999999999998E-2</v>
      </c>
      <c r="EF4" s="226">
        <f>IFERROR(VLOOKUP(EF3,[3]Activities!$A$9:$Q$177,16,FALSE)*(1),"")</f>
        <v>7.3300000000000004E-2</v>
      </c>
      <c r="EG4" s="226">
        <f>IFERROR(VLOOKUP(EG3,[3]Activities!$A$9:$Q$177,16,FALSE)*(1),"")</f>
        <v>7.3300000000000004E-2</v>
      </c>
      <c r="EH4" s="226">
        <f>IFERROR(VLOOKUP(EH3,[3]Activities!$A$9:$Q$177,16,FALSE)*(1),"")</f>
        <v>5.6599999999999998E-2</v>
      </c>
      <c r="EI4" s="226">
        <f>IFERROR(VLOOKUP(EI3,[3]Activities!$A$9:$Q$177,16,FALSE)*(1),"")</f>
        <v>0</v>
      </c>
      <c r="EJ4" s="226">
        <f>IFERROR(VLOOKUP(EJ3,[3]Activities!$A$9:$Q$177,16,FALSE)*(1),"")</f>
        <v>0</v>
      </c>
      <c r="EK4" s="226">
        <f>IFERROR(VLOOKUP(EK3,[3]Activities!$A$9:$Q$177,16,FALSE)*(1),"")</f>
        <v>0.10630000000000001</v>
      </c>
      <c r="EL4" s="226">
        <f>IFERROR(VLOOKUP(EL3,[3]Activities!$A$9:$Q$177,16,FALSE)*(1),"")</f>
        <v>0.10630000000000001</v>
      </c>
      <c r="EM4" s="226">
        <f>IFERROR(VLOOKUP(EM3,[3]Activities!$A$9:$Q$177,16,FALSE)*(1),"")</f>
        <v>7.4999999999999997E-2</v>
      </c>
      <c r="EN4" s="226">
        <f>IFERROR(VLOOKUP(EN3,[3]Activities!$A$9:$Q$177,16,FALSE)*(1),"")</f>
        <v>0.1096</v>
      </c>
      <c r="EO4" s="226">
        <f>IFERROR(VLOOKUP(EO3,[3]Activities!$A$9:$Q$177,16,FALSE)*(1),"")</f>
        <v>0.1096</v>
      </c>
      <c r="EP4" s="226">
        <f>IFERROR(VLOOKUP(EP3,[3]Activities!$A$9:$Q$177,16,FALSE)*(1),"")</f>
        <v>0.1096</v>
      </c>
      <c r="EQ4" s="226">
        <f>IFERROR(VLOOKUP(EQ3,[3]Activities!$A$9:$Q$177,16,FALSE)*(1),"")</f>
        <v>0.1096</v>
      </c>
      <c r="ER4" s="226">
        <f>IFERROR(VLOOKUP(ER3,[3]Activities!$A$9:$Q$177,16,FALSE)*(1),"")</f>
        <v>0.1096</v>
      </c>
      <c r="ES4" s="226">
        <f>IFERROR(VLOOKUP(ES3,[3]Activities!$A$9:$Q$177,16,FALSE)*(1),"")</f>
        <v>0.1096</v>
      </c>
      <c r="ET4" s="226">
        <f>IFERROR(VLOOKUP(ET3,[3]Activities!$A$9:$Q$177,16,FALSE)*(1),"")</f>
        <v>0.1096</v>
      </c>
      <c r="EU4" s="226">
        <f>IFERROR(VLOOKUP(EU3,[3]Activities!$A$9:$Q$177,16,FALSE)*(1),"")</f>
        <v>0.1096</v>
      </c>
      <c r="EV4" s="226">
        <f>IFERROR(VLOOKUP(EV3,[3]Activities!$A$9:$Q$177,16,FALSE)*(1),"")</f>
        <v>0.1096</v>
      </c>
      <c r="EW4" s="226">
        <f>IFERROR(VLOOKUP(EW3,[3]Activities!$A$9:$Q$177,16,FALSE)*(1),"")</f>
        <v>0.1096</v>
      </c>
      <c r="EX4" s="226">
        <f>IFERROR(VLOOKUP(EX3,[3]Activities!$A$9:$Q$177,16,FALSE)*(1),"")</f>
        <v>7.1199999999999999E-2</v>
      </c>
      <c r="EY4" s="226">
        <f>IFERROR(VLOOKUP(EY3,[3]Activities!$A$9:$Q$177,16,FALSE)*(1),"")</f>
        <v>0</v>
      </c>
      <c r="EZ4" s="226">
        <f>IFERROR(VLOOKUP(EZ3,[3]Activities!$A$9:$Q$177,16,FALSE)*(1),"")</f>
        <v>0</v>
      </c>
      <c r="FA4" s="226">
        <f>IFERROR(VLOOKUP(FA3,[3]Activities!$A$9:$Q$177,16,FALSE)*(1),"")</f>
        <v>0</v>
      </c>
      <c r="FB4" s="226">
        <f>IFERROR(VLOOKUP(FB3,[3]Activities!$A$9:$Q$177,16,FALSE)*(1),"")</f>
        <v>0</v>
      </c>
      <c r="FC4" s="226">
        <f>IFERROR(VLOOKUP(FC3,[3]Activities!$A$9:$Q$177,16,FALSE)*(1),"")</f>
        <v>0</v>
      </c>
      <c r="FD4" s="226">
        <f>IFERROR(VLOOKUP(FD3,[3]Activities!$A$9:$Q$177,16,FALSE)*(1),"")</f>
        <v>0</v>
      </c>
      <c r="FE4" s="226">
        <f>IFERROR(VLOOKUP(FE3,[3]Activities!$A$9:$Q$177,16,FALSE)*(1),"")</f>
        <v>0</v>
      </c>
      <c r="FF4" s="226">
        <f>IFERROR(VLOOKUP(FF3,[3]Activities!$A$9:$Q$177,16,FALSE)*(1),"")</f>
        <v>0</v>
      </c>
      <c r="FG4" s="226" t="str">
        <f>IFERROR(VLOOKUP(FG3,[3]Activities!$A$9:$Q$177,16,FALSE)*(1),"")</f>
        <v/>
      </c>
      <c r="FH4" s="226" t="str">
        <f>IFERROR(VLOOKUP(FH3,[3]Activities!$A$9:$Q$177,16,FALSE)*(1),"")</f>
        <v/>
      </c>
      <c r="FI4" s="226" t="str">
        <f>IFERROR(VLOOKUP(FI3,[3]Activities!$A$9:$Q$177,16,FALSE)*(1),"")</f>
        <v/>
      </c>
      <c r="FJ4" s="226" t="str">
        <f>IFERROR(VLOOKUP(FJ3,[3]Activities!$A$9:$Q$177,16,FALSE)*(1),"")</f>
        <v/>
      </c>
      <c r="FK4" s="226" t="str">
        <f>IFERROR(VLOOKUP(FK3,[3]Activities!$A$9:$Q$177,16,FALSE)*(1),"")</f>
        <v/>
      </c>
      <c r="FL4" s="226" t="str">
        <f>IFERROR(VLOOKUP(FL3,[3]Activities!$A$9:$Q$177,16,FALSE)*(1),"")</f>
        <v/>
      </c>
      <c r="FM4" s="226" t="str">
        <f>IFERROR(VLOOKUP(FM3,[3]Activities!$A$9:$Q$177,16,FALSE)*(1),"")</f>
        <v/>
      </c>
      <c r="FN4" s="226" t="str">
        <f>IFERROR(VLOOKUP(FN3,[3]Activities!$A$9:$Q$177,16,FALSE)*(1),"")</f>
        <v/>
      </c>
      <c r="FO4" s="226" t="str">
        <f>IFERROR(VLOOKUP(FO3,[3]Activities!$A$9:$Q$177,16,FALSE)*(1),"")</f>
        <v/>
      </c>
      <c r="FP4" s="226" t="str">
        <f>IFERROR(VLOOKUP(FP3,[3]Activities!$A$9:$Q$177,16,FALSE)*(1),"")</f>
        <v/>
      </c>
      <c r="FQ4" s="226" t="str">
        <f>IFERROR(VLOOKUP(FQ3,[3]Activities!$A$9:$Q$177,16,FALSE)*(1),"")</f>
        <v/>
      </c>
      <c r="FR4" s="226" t="str">
        <f>IFERROR(VLOOKUP(FR3,[3]Activities!$A$9:$Q$177,16,FALSE)*(1),"")</f>
        <v/>
      </c>
      <c r="FS4" s="226" t="str">
        <f>IFERROR(VLOOKUP(FS3,[3]Activities!$A$9:$Q$177,16,FALSE)*(1),"")</f>
        <v/>
      </c>
      <c r="FT4" s="226" t="str">
        <f>IFERROR(VLOOKUP(FT3,[3]Activities!$A$9:$Q$177,16,FALSE)*(1),"")</f>
        <v/>
      </c>
      <c r="FU4" s="227" t="s">
        <v>675</v>
      </c>
      <c r="FV4" s="227" t="s">
        <v>675</v>
      </c>
      <c r="FW4" s="227" t="s">
        <v>684</v>
      </c>
      <c r="FX4" s="227" t="s">
        <v>681</v>
      </c>
      <c r="FY4" s="227" t="s">
        <v>678</v>
      </c>
      <c r="FZ4" s="227" t="s">
        <v>680</v>
      </c>
      <c r="GA4" s="227" t="s">
        <v>675</v>
      </c>
      <c r="GB4" s="227" t="s">
        <v>675</v>
      </c>
      <c r="GC4" s="227" t="s">
        <v>675</v>
      </c>
    </row>
    <row r="5" spans="1:185" x14ac:dyDescent="0.3">
      <c r="A5" s="8"/>
      <c r="B5" s="8"/>
      <c r="C5" s="8"/>
      <c r="D5" s="8"/>
      <c r="E5" s="8"/>
      <c r="F5" s="9"/>
      <c r="G5" s="13" t="s">
        <v>1784</v>
      </c>
      <c r="H5" s="13" t="s">
        <v>1784</v>
      </c>
      <c r="I5" s="13" t="s">
        <v>1784</v>
      </c>
      <c r="J5" s="13" t="s">
        <v>1784</v>
      </c>
      <c r="K5" s="13" t="s">
        <v>1784</v>
      </c>
      <c r="L5" s="13" t="s">
        <v>1784</v>
      </c>
      <c r="M5" s="13" t="s">
        <v>1784</v>
      </c>
      <c r="N5" s="13" t="s">
        <v>1784</v>
      </c>
      <c r="O5" s="13" t="s">
        <v>1784</v>
      </c>
      <c r="P5" s="28"/>
      <c r="Q5" s="226" t="str">
        <f>IFERROR(VLOOKUP(Q3,[3]Activities!$A$9:$Q$177,16,FALSE)*(1-VLOOKUP(Q3,[3]Activities!$A$9:$Q$177,17,FALSE)),"")</f>
        <v/>
      </c>
      <c r="R5" s="226" t="str">
        <f>IFERROR(VLOOKUP(R3,[3]Activities!$A$9:$Q$177,16,FALSE)*(1-VLOOKUP(R3,[3]Activities!$A$9:$Q$177,17,FALSE)),"")</f>
        <v/>
      </c>
      <c r="S5" s="226" t="str">
        <f>IFERROR(VLOOKUP(S3,[3]Activities!$A$9:$Q$177,16,FALSE)*(1-VLOOKUP(S3,[3]Activities!$A$9:$Q$177,17,FALSE)),"")</f>
        <v/>
      </c>
      <c r="T5" s="226" t="str">
        <f>IFERROR(VLOOKUP(T3,[3]Activities!$A$9:$Q$177,16,FALSE)*(1-VLOOKUP(T3,[3]Activities!$A$9:$Q$177,17,FALSE)),"")</f>
        <v/>
      </c>
      <c r="U5" s="226" t="str">
        <f>IFERROR(VLOOKUP(U3,[3]Activities!$A$9:$Q$177,16,FALSE)*(1-VLOOKUP(U3,[3]Activities!$A$9:$Q$177,17,FALSE)),"")</f>
        <v/>
      </c>
      <c r="V5" s="226" t="str">
        <f>IFERROR(VLOOKUP(V3,[3]Activities!$A$9:$Q$177,16,FALSE)*(1-VLOOKUP(V3,[3]Activities!$A$9:$Q$177,17,FALSE)),"")</f>
        <v/>
      </c>
      <c r="W5" s="226" t="str">
        <f>IFERROR(VLOOKUP(W3,[3]Activities!$A$9:$Q$177,16,FALSE)*(1-VLOOKUP(W3,[3]Activities!$A$9:$Q$177,17,FALSE)),"")</f>
        <v/>
      </c>
      <c r="X5" s="226" t="str">
        <f>IFERROR(VLOOKUP(X3,[3]Activities!$A$9:$Q$177,16,FALSE)*(1-VLOOKUP(X3,[3]Activities!$A$9:$Q$177,17,FALSE)),"")</f>
        <v/>
      </c>
      <c r="Y5" s="226" t="str">
        <f>IFERROR(VLOOKUP(Y3,[3]Activities!$A$9:$Q$177,16,FALSE)*(1-VLOOKUP(Y3,[3]Activities!$A$9:$Q$177,17,FALSE)),"")</f>
        <v/>
      </c>
      <c r="Z5" s="226" t="str">
        <f>IFERROR(VLOOKUP(Z3,[3]Activities!$A$9:$Q$177,16,FALSE)*(1-VLOOKUP(Z3,[3]Activities!$A$9:$Q$177,17,FALSE)),"")</f>
        <v/>
      </c>
      <c r="AA5" s="226" t="str">
        <f>IFERROR(VLOOKUP(AA3,[3]Activities!$A$9:$Q$177,16,FALSE)*(1-VLOOKUP(AA3,[3]Activities!$A$9:$Q$177,17,FALSE)),"")</f>
        <v/>
      </c>
      <c r="AB5" s="226" t="str">
        <f>IFERROR(VLOOKUP(AB3,[3]Activities!$A$9:$Q$177,16,FALSE)*(1-VLOOKUP(AB3,[3]Activities!$A$9:$Q$177,17,FALSE)),"")</f>
        <v/>
      </c>
      <c r="AC5" s="226" t="str">
        <f>IFERROR(VLOOKUP(AC3,[3]Activities!$A$9:$Q$177,16,FALSE)*(1-VLOOKUP(AC3,[3]Activities!$A$9:$Q$177,17,FALSE)),"")</f>
        <v/>
      </c>
      <c r="AD5" s="226" t="str">
        <f>IFERROR(VLOOKUP(AD3,[3]Activities!$A$9:$Q$177,16,FALSE)*(1-VLOOKUP(AD3,[3]Activities!$A$9:$Q$177,17,FALSE)),"")</f>
        <v/>
      </c>
      <c r="AE5" s="226" t="str">
        <f>IFERROR(VLOOKUP(AE3,[3]Activities!$A$9:$Q$177,16,FALSE)*(1-VLOOKUP(AE3,[3]Activities!$A$9:$Q$177,17,FALSE)),"")</f>
        <v/>
      </c>
      <c r="AF5" s="226" t="str">
        <f>IFERROR(VLOOKUP(AF3,[3]Activities!$A$9:$Q$177,16,FALSE)*(1-VLOOKUP(AF3,[3]Activities!$A$9:$Q$177,17,FALSE)),"")</f>
        <v/>
      </c>
      <c r="AG5" s="226" t="str">
        <f>IFERROR(VLOOKUP(AG3,[3]Activities!$A$9:$Q$177,16,FALSE)*(1-VLOOKUP(AG3,[3]Activities!$A$9:$Q$177,17,FALSE)),"")</f>
        <v/>
      </c>
      <c r="AH5" s="226" t="str">
        <f>IFERROR(VLOOKUP(AH3,[3]Activities!$A$9:$Q$177,16,FALSE)*(1-VLOOKUP(AH3,[3]Activities!$A$9:$Q$177,17,FALSE)),"")</f>
        <v/>
      </c>
      <c r="AI5" s="226" t="str">
        <f>IFERROR(VLOOKUP(AI3,[3]Activities!$A$9:$Q$177,16,FALSE)*(1-VLOOKUP(AI3,[3]Activities!$A$9:$Q$177,17,FALSE)),"")</f>
        <v/>
      </c>
      <c r="AJ5" s="226" t="str">
        <f>IFERROR(VLOOKUP(AJ3,[3]Activities!$A$9:$Q$177,16,FALSE)*(1-VLOOKUP(AJ3,[3]Activities!$A$9:$Q$177,17,FALSE)),"")</f>
        <v/>
      </c>
      <c r="AK5" s="226" t="str">
        <f>IFERROR(VLOOKUP(AK3,[3]Activities!$A$9:$Q$177,16,FALSE)*(1-VLOOKUP(AK3,[3]Activities!$A$9:$Q$177,17,FALSE)),"")</f>
        <v/>
      </c>
      <c r="AL5" s="226" t="str">
        <f>IFERROR(VLOOKUP(AL3,[3]Activities!$A$9:$Q$177,16,FALSE)*(1-VLOOKUP(AL3,[3]Activities!$A$9:$Q$177,17,FALSE)),"")</f>
        <v/>
      </c>
      <c r="AM5" s="226" t="str">
        <f>IFERROR(VLOOKUP(AM3,[3]Activities!$A$9:$Q$177,16,FALSE)*(1-VLOOKUP(AM3,[3]Activities!$A$9:$Q$177,17,FALSE)),"")</f>
        <v/>
      </c>
      <c r="AN5" s="226" t="str">
        <f>IFERROR(VLOOKUP(AN3,[3]Activities!$A$9:$Q$177,16,FALSE)*(1-VLOOKUP(AN3,[3]Activities!$A$9:$Q$177,17,FALSE)),"")</f>
        <v/>
      </c>
      <c r="AO5" s="226" t="str">
        <f>IFERROR(VLOOKUP(AO3,[3]Activities!$A$9:$Q$177,16,FALSE)*(1-VLOOKUP(AO3,[3]Activities!$A$9:$Q$177,17,FALSE)),"")</f>
        <v/>
      </c>
      <c r="AP5" s="226" t="str">
        <f>IFERROR(VLOOKUP(AP3,[3]Activities!$A$9:$Q$177,16,FALSE)*(1-VLOOKUP(AP3,[3]Activities!$A$9:$Q$177,17,FALSE)),"")</f>
        <v/>
      </c>
      <c r="AQ5" s="226" t="str">
        <f>IFERROR(VLOOKUP(AQ3,[3]Activities!$A$9:$Q$177,16,FALSE)*(1-VLOOKUP(AQ3,[3]Activities!$A$9:$Q$177,17,FALSE)),"")</f>
        <v/>
      </c>
      <c r="AR5" s="226" t="str">
        <f>IFERROR(VLOOKUP(AR3,[3]Activities!$A$9:$Q$177,16,FALSE)*(1-VLOOKUP(AR3,[3]Activities!$A$9:$Q$177,17,FALSE)),"")</f>
        <v/>
      </c>
      <c r="AS5" s="226" t="str">
        <f>IFERROR(VLOOKUP(AS3,[3]Activities!$A$9:$Q$177,16,FALSE)*(1-VLOOKUP(AS3,[3]Activities!$A$9:$Q$177,17,FALSE)),"")</f>
        <v/>
      </c>
      <c r="AT5" s="226" t="str">
        <f>IFERROR(VLOOKUP(AT3,[3]Activities!$A$9:$Q$177,16,FALSE)*(1-VLOOKUP(AT3,[3]Activities!$A$9:$Q$177,17,FALSE)),"")</f>
        <v/>
      </c>
      <c r="AU5" s="226" t="str">
        <f>IFERROR(VLOOKUP(AU3,[3]Activities!$A$9:$Q$177,16,FALSE)*(1-VLOOKUP(AU3,[3]Activities!$A$9:$Q$177,17,FALSE)),"")</f>
        <v/>
      </c>
      <c r="AV5" s="226" t="str">
        <f>IFERROR(VLOOKUP(AV3,[3]Activities!$A$9:$Q$177,16,FALSE)*(1-VLOOKUP(AV3,[3]Activities!$A$9:$Q$177,17,FALSE)),"")</f>
        <v/>
      </c>
      <c r="AW5" s="226" t="str">
        <f>IFERROR(VLOOKUP(AW3,[3]Activities!$A$9:$Q$177,16,FALSE)*(1-VLOOKUP(AW3,[3]Activities!$A$9:$Q$177,17,FALSE)),"")</f>
        <v/>
      </c>
      <c r="AX5" s="226" t="str">
        <f>IFERROR(VLOOKUP(AX3,[3]Activities!$A$9:$Q$177,16,FALSE)*(1-VLOOKUP(AX3,[3]Activities!$A$9:$Q$177,17,FALSE)),"")</f>
        <v/>
      </c>
      <c r="AY5" s="226" t="str">
        <f>IFERROR(VLOOKUP(AY3,[3]Activities!$A$9:$Q$177,16,FALSE)*(1-VLOOKUP(AY3,[3]Activities!$A$9:$Q$177,17,FALSE)),"")</f>
        <v/>
      </c>
      <c r="AZ5" s="226" t="str">
        <f>IFERROR(VLOOKUP(AZ3,[3]Activities!$A$9:$Q$177,16,FALSE)*(1-VLOOKUP(AZ3,[3]Activities!$A$9:$Q$177,17,FALSE)),"")</f>
        <v/>
      </c>
      <c r="BA5" s="226" t="str">
        <f>IFERROR(VLOOKUP(BA3,[3]Activities!$A$9:$Q$177,16,FALSE)*(1-VLOOKUP(BA3,[3]Activities!$A$9:$Q$177,17,FALSE)),"")</f>
        <v/>
      </c>
      <c r="BB5" s="226" t="str">
        <f>IFERROR(VLOOKUP(BB3,[3]Activities!$A$9:$Q$177,16,FALSE)*(1-VLOOKUP(BB3,[3]Activities!$A$9:$Q$177,17,FALSE)),"")</f>
        <v/>
      </c>
      <c r="BC5" s="226" t="str">
        <f>IFERROR(VLOOKUP(BC3,[3]Activities!$A$9:$Q$177,16,FALSE)*(1-VLOOKUP(BC3,[3]Activities!$A$9:$Q$177,17,FALSE)),"")</f>
        <v/>
      </c>
      <c r="BD5" s="226" t="str">
        <f>IFERROR(VLOOKUP(BD3,[3]Activities!$A$9:$Q$177,16,FALSE)*(1-VLOOKUP(BD3,[3]Activities!$A$9:$Q$177,17,FALSE)),"")</f>
        <v/>
      </c>
      <c r="BE5" s="226" t="str">
        <f>IFERROR(VLOOKUP(BE3,[3]Activities!$A$9:$Q$177,16,FALSE)*(1-VLOOKUP(BE3,[3]Activities!$A$9:$Q$177,17,FALSE)),"")</f>
        <v/>
      </c>
      <c r="BF5" s="226" t="str">
        <f>IFERROR(VLOOKUP(BF3,[3]Activities!$A$9:$Q$177,16,FALSE)*(1-VLOOKUP(BF3,[3]Activities!$A$9:$Q$177,17,FALSE)),"")</f>
        <v/>
      </c>
      <c r="BG5" s="226" t="str">
        <f>IFERROR(VLOOKUP(BG3,[3]Activities!$A$9:$Q$177,16,FALSE)*(1-VLOOKUP(BG3,[3]Activities!$A$9:$Q$177,17,FALSE)),"")</f>
        <v/>
      </c>
      <c r="BH5" s="226" t="str">
        <f>IFERROR(VLOOKUP(BH3,[3]Activities!$A$9:$Q$177,16,FALSE)*(1-VLOOKUP(BH3,[3]Activities!$A$9:$Q$177,17,FALSE)),"")</f>
        <v/>
      </c>
      <c r="BI5" s="226" t="str">
        <f>IFERROR(VLOOKUP(BI3,[3]Activities!$A$9:$Q$177,16,FALSE)*(1-VLOOKUP(BI3,[3]Activities!$A$9:$Q$177,17,FALSE)),"")</f>
        <v/>
      </c>
      <c r="BJ5" s="226" t="str">
        <f>IFERROR(VLOOKUP(BJ3,[3]Activities!$A$9:$Q$177,16,FALSE)*(1-VLOOKUP(BJ3,[3]Activities!$A$9:$Q$177,17,FALSE)),"")</f>
        <v/>
      </c>
      <c r="BK5" s="226" t="str">
        <f>IFERROR(VLOOKUP(BK3,[3]Activities!$A$9:$Q$177,16,FALSE)*(1-VLOOKUP(BK3,[3]Activities!$A$9:$Q$177,17,FALSE)),"")</f>
        <v/>
      </c>
      <c r="BL5" s="226" t="str">
        <f>IFERROR(VLOOKUP(BL3,[3]Activities!$A$9:$Q$177,16,FALSE)*(1-VLOOKUP(BL3,[3]Activities!$A$9:$Q$177,17,FALSE)),"")</f>
        <v/>
      </c>
      <c r="BM5" s="226" t="str">
        <f>IFERROR(VLOOKUP(BM3,[3]Activities!$A$9:$Q$177,16,FALSE)*(1-VLOOKUP(BM3,[3]Activities!$A$9:$Q$177,17,FALSE)),"")</f>
        <v/>
      </c>
      <c r="BN5" s="226" t="str">
        <f>IFERROR(VLOOKUP(BN3,[3]Activities!$A$9:$Q$177,16,FALSE)*(1-VLOOKUP(BN3,[3]Activities!$A$9:$Q$177,17,FALSE)),"")</f>
        <v/>
      </c>
      <c r="BO5" s="226" t="str">
        <f>IFERROR(VLOOKUP(BO3,[3]Activities!$A$9:$Q$177,16,FALSE)*(1-VLOOKUP(BO3,[3]Activities!$A$9:$Q$177,17,FALSE)),"")</f>
        <v/>
      </c>
      <c r="BP5" s="226" t="str">
        <f>IFERROR(VLOOKUP(BP3,[3]Activities!$A$9:$Q$177,16,FALSE)*(1-VLOOKUP(BP3,[3]Activities!$A$9:$Q$177,17,FALSE)),"")</f>
        <v/>
      </c>
      <c r="BQ5" s="226">
        <f>IFERROR(VLOOKUP(BQ3,[3]Activities!$A$9:$Q$177,16,FALSE)*(1-VLOOKUP(BQ3,[3]Activities!$A$9:$Q$177,17,FALSE)),"")</f>
        <v>5.6599999999999998E-2</v>
      </c>
      <c r="BR5" s="226">
        <f>IFERROR(VLOOKUP(BR3,[3]Activities!$A$9:$Q$177,16,FALSE)*(1-VLOOKUP(BR3,[3]Activities!$A$9:$Q$177,17,FALSE)),"")</f>
        <v>7.0999999999999994E-2</v>
      </c>
      <c r="BS5" s="226">
        <f>IFERROR(VLOOKUP(BS3,[3]Activities!$A$9:$Q$177,16,FALSE)*(1-VLOOKUP(BS3,[3]Activities!$A$9:$Q$177,17,FALSE)),"")</f>
        <v>7.2999999999999995E-2</v>
      </c>
      <c r="BT5" s="226">
        <f>IFERROR(VLOOKUP(BT3,[3]Activities!$A$9:$Q$177,16,FALSE)*(1-VLOOKUP(BT3,[3]Activities!$A$9:$Q$177,17,FALSE)),"")</f>
        <v>7.1999999999999995E-2</v>
      </c>
      <c r="BU5" s="226" t="str">
        <f>IFERROR(VLOOKUP(BU3,[3]Activities!$A$9:$Q$177,16,FALSE)*(1-VLOOKUP(BU3,[3]Activities!$A$9:$Q$177,17,FALSE)),"")</f>
        <v/>
      </c>
      <c r="BV5" s="226" t="str">
        <f>IFERROR(VLOOKUP(BV3,[3]Activities!$A$9:$Q$177,16,FALSE)*(1-VLOOKUP(BV3,[3]Activities!$A$9:$Q$177,17,FALSE)),"")</f>
        <v/>
      </c>
      <c r="BW5" s="226" t="str">
        <f>IFERROR(VLOOKUP(BW3,[3]Activities!$A$9:$Q$177,16,FALSE)*(1-VLOOKUP(BW3,[3]Activities!$A$9:$Q$177,17,FALSE)),"")</f>
        <v/>
      </c>
      <c r="BX5" s="226" t="str">
        <f>IFERROR(VLOOKUP(BX3,[3]Activities!$A$9:$Q$177,16,FALSE)*(1-VLOOKUP(BX3,[3]Activities!$A$9:$Q$177,17,FALSE)),"")</f>
        <v/>
      </c>
      <c r="BY5" s="226" t="str">
        <f>IFERROR(VLOOKUP(BY3,[3]Activities!$A$9:$Q$177,16,FALSE)*(1-VLOOKUP(BY3,[3]Activities!$A$9:$Q$177,17,FALSE)),"")</f>
        <v/>
      </c>
      <c r="BZ5" s="226" t="str">
        <f>IFERROR(VLOOKUP(BZ3,[3]Activities!$A$9:$Q$177,16,FALSE)*(1-VLOOKUP(BZ3,[3]Activities!$A$9:$Q$177,17,FALSE)),"")</f>
        <v/>
      </c>
      <c r="CA5" s="226" t="str">
        <f>IFERROR(VLOOKUP(CA3,[3]Activities!$A$9:$Q$177,16,FALSE)*(1-VLOOKUP(CA3,[3]Activities!$A$9:$Q$177,17,FALSE)),"")</f>
        <v/>
      </c>
      <c r="CB5" s="226" t="str">
        <f>IFERROR(VLOOKUP(CB3,[3]Activities!$A$9:$Q$177,16,FALSE)*(1-VLOOKUP(CB3,[3]Activities!$A$9:$Q$177,17,FALSE)),"")</f>
        <v/>
      </c>
      <c r="CC5" s="226" t="str">
        <f>IFERROR(VLOOKUP(CC3,[3]Activities!$A$9:$Q$177,16,FALSE)*(1-VLOOKUP(CC3,[3]Activities!$A$9:$Q$177,17,FALSE)),"")</f>
        <v/>
      </c>
      <c r="CD5" s="226" t="str">
        <f>IFERROR(VLOOKUP(CD3,[3]Activities!$A$9:$Q$177,16,FALSE)*(1-VLOOKUP(CD3,[3]Activities!$A$9:$Q$177,17,FALSE)),"")</f>
        <v/>
      </c>
      <c r="CE5" s="226" t="str">
        <f>IFERROR(VLOOKUP(CE3,[3]Activities!$A$9:$Q$177,16,FALSE)*(1-VLOOKUP(CE3,[3]Activities!$A$9:$Q$177,17,FALSE)),"")</f>
        <v/>
      </c>
      <c r="CF5" s="226" t="str">
        <f>IFERROR(VLOOKUP(CF3,[3]Activities!$A$9:$Q$177,16,FALSE)*(1-VLOOKUP(CF3,[3]Activities!$A$9:$Q$177,17,FALSE)),"")</f>
        <v/>
      </c>
      <c r="CG5" s="226" t="str">
        <f>IFERROR(VLOOKUP(CG3,[3]Activities!$A$9:$Q$177,16,FALSE)*(1-VLOOKUP(CG3,[3]Activities!$A$9:$Q$177,17,FALSE)),"")</f>
        <v/>
      </c>
      <c r="CH5" s="226" t="str">
        <f>IFERROR(VLOOKUP(CH3,[3]Activities!$A$9:$Q$177,16,FALSE)*(1-VLOOKUP(CH3,[3]Activities!$A$9:$Q$177,17,FALSE)),"")</f>
        <v/>
      </c>
      <c r="CI5" s="226" t="str">
        <f>IFERROR(VLOOKUP(CI3,[3]Activities!$A$9:$Q$177,16,FALSE)*(1-VLOOKUP(CI3,[3]Activities!$A$9:$Q$177,17,FALSE)),"")</f>
        <v/>
      </c>
      <c r="CJ5" s="226" t="str">
        <f>IFERROR(VLOOKUP(CJ3,[3]Activities!$A$9:$Q$177,16,FALSE)*(1-VLOOKUP(CJ3,[3]Activities!$A$9:$Q$177,17,FALSE)),"")</f>
        <v/>
      </c>
      <c r="CK5" s="226" t="str">
        <f>IFERROR(VLOOKUP(CK3,[3]Activities!$A$9:$Q$177,16,FALSE)*(1-VLOOKUP(CK3,[3]Activities!$A$9:$Q$177,17,FALSE)),"")</f>
        <v/>
      </c>
      <c r="CL5" s="226" t="str">
        <f>IFERROR(VLOOKUP(CL3,[3]Activities!$A$9:$Q$177,16,FALSE)*(1-VLOOKUP(CL3,[3]Activities!$A$9:$Q$177,17,FALSE)),"")</f>
        <v/>
      </c>
      <c r="CM5" s="226" t="str">
        <f>IFERROR(VLOOKUP(CM3,[3]Activities!$A$9:$Q$177,16,FALSE)*(1-VLOOKUP(CM3,[3]Activities!$A$9:$Q$177,17,FALSE)),"")</f>
        <v/>
      </c>
      <c r="CN5" s="226" t="str">
        <f>IFERROR(VLOOKUP(CN3,[3]Activities!$A$9:$Q$177,16,FALSE)*(1-VLOOKUP(CN3,[3]Activities!$A$9:$Q$177,17,FALSE)),"")</f>
        <v/>
      </c>
      <c r="CO5" s="226" t="str">
        <f>IFERROR(VLOOKUP(CO3,[3]Activities!$A$9:$Q$177,16,FALSE)*(1-VLOOKUP(CO3,[3]Activities!$A$9:$Q$177,17,FALSE)),"")</f>
        <v/>
      </c>
      <c r="CP5" s="226" t="str">
        <f>IFERROR(VLOOKUP(CP3,[3]Activities!$A$9:$Q$177,16,FALSE)*(1-VLOOKUP(CP3,[3]Activities!$A$9:$Q$177,17,FALSE)),"")</f>
        <v/>
      </c>
      <c r="CQ5" s="226" t="str">
        <f>IFERROR(VLOOKUP(CQ3,[3]Activities!$A$9:$Q$177,16,FALSE)*(1-VLOOKUP(CQ3,[3]Activities!$A$9:$Q$177,17,FALSE)),"")</f>
        <v/>
      </c>
      <c r="CR5" s="226" t="str">
        <f>IFERROR(VLOOKUP(CR3,[3]Activities!$A$9:$Q$177,16,FALSE)*(1-VLOOKUP(CR3,[3]Activities!$A$9:$Q$177,17,FALSE)),"")</f>
        <v/>
      </c>
      <c r="CS5" s="226" t="str">
        <f>IFERROR(VLOOKUP(CS3,[3]Activities!$A$9:$Q$177,16,FALSE)*(1-VLOOKUP(CS3,[3]Activities!$A$9:$Q$177,17,FALSE)),"")</f>
        <v/>
      </c>
      <c r="CT5" s="226" t="str">
        <f>IFERROR(VLOOKUP(CT3,[3]Activities!$A$9:$Q$177,16,FALSE)*(1-VLOOKUP(CT3,[3]Activities!$A$9:$Q$177,17,FALSE)),"")</f>
        <v/>
      </c>
      <c r="CU5" s="226" t="str">
        <f>IFERROR(VLOOKUP(CU3,[3]Activities!$A$9:$Q$177,16,FALSE)*(1-VLOOKUP(CU3,[3]Activities!$A$9:$Q$177,17,FALSE)),"")</f>
        <v/>
      </c>
      <c r="CV5" s="226" t="str">
        <f>IFERROR(VLOOKUP(CV3,[3]Activities!$A$9:$Q$177,16,FALSE)*(1-VLOOKUP(CV3,[3]Activities!$A$9:$Q$177,17,FALSE)),"")</f>
        <v/>
      </c>
      <c r="CW5" s="226" t="str">
        <f>IFERROR(VLOOKUP(CW3,[3]Activities!$A$9:$Q$177,16,FALSE)*(1-VLOOKUP(CW3,[3]Activities!$A$9:$Q$177,17,FALSE)),"")</f>
        <v/>
      </c>
      <c r="CX5" s="226" t="str">
        <f>IFERROR(VLOOKUP(CX3,[3]Activities!$A$9:$Q$177,16,FALSE)*(1-VLOOKUP(CX3,[3]Activities!$A$9:$Q$177,17,FALSE)),"")</f>
        <v/>
      </c>
      <c r="CY5" s="226" t="str">
        <f>IFERROR(VLOOKUP(CY3,[3]Activities!$A$9:$Q$177,16,FALSE)*(1-VLOOKUP(CY3,[3]Activities!$A$9:$Q$177,17,FALSE)),"")</f>
        <v/>
      </c>
      <c r="CZ5" s="226" t="str">
        <f>IFERROR(VLOOKUP(CZ3,[3]Activities!$A$9:$Q$177,16,FALSE)*(1-VLOOKUP(CZ3,[3]Activities!$A$9:$Q$177,17,FALSE)),"")</f>
        <v/>
      </c>
      <c r="DA5" s="226" t="str">
        <f>IFERROR(VLOOKUP(DA3,[3]Activities!$A$9:$Q$177,16,FALSE)*(1-VLOOKUP(DA3,[3]Activities!$A$9:$Q$177,17,FALSE)),"")</f>
        <v/>
      </c>
      <c r="DB5" s="226">
        <f>IFERROR(VLOOKUP(DB3,[3]Activities!$A$9:$Q$177,16,FALSE)*(1-VLOOKUP(DB3,[3]Activities!$A$9:$Q$177,17,FALSE)),"")</f>
        <v>0.24740000000000001</v>
      </c>
      <c r="DC5" s="226">
        <f>IFERROR(VLOOKUP(DC3,[3]Activities!$A$9:$Q$177,16,FALSE)*(1-VLOOKUP(DC3,[3]Activities!$A$9:$Q$177,17,FALSE)),"")</f>
        <v>6.3100000000000003E-2</v>
      </c>
      <c r="DD5" s="226">
        <f>IFERROR(VLOOKUP(DD3,[3]Activities!$A$9:$Q$177,16,FALSE)*(1-VLOOKUP(DD3,[3]Activities!$A$9:$Q$177,17,FALSE)),"")</f>
        <v>7.0999999999999994E-2</v>
      </c>
      <c r="DE5" s="226">
        <f>IFERROR(VLOOKUP(DE3,[3]Activities!$A$9:$Q$177,16,FALSE)*(1-VLOOKUP(DE3,[3]Activities!$A$9:$Q$177,17,FALSE)),"")</f>
        <v>7.2999999999999995E-2</v>
      </c>
      <c r="DF5" s="226">
        <f>IFERROR(VLOOKUP(DF3,[3]Activities!$A$9:$Q$177,16,FALSE)*(1-VLOOKUP(DF3,[3]Activities!$A$9:$Q$177,17,FALSE)),"")</f>
        <v>7.1999999999999995E-2</v>
      </c>
      <c r="DG5" s="226">
        <f>IFERROR(VLOOKUP(DG3,[3]Activities!$A$9:$Q$177,16,FALSE)*(1-VLOOKUP(DG3,[3]Activities!$A$9:$Q$177,17,FALSE)),"")</f>
        <v>7.6999999999999999E-2</v>
      </c>
      <c r="DH5" s="226">
        <f>IFERROR(VLOOKUP(DH3,[3]Activities!$A$9:$Q$177,16,FALSE)*(1-VLOOKUP(DH3,[3]Activities!$A$9:$Q$177,17,FALSE)),"")</f>
        <v>8.1000000000000003E-2</v>
      </c>
      <c r="DI5" s="226">
        <f>IFERROR(VLOOKUP(DI3,[3]Activities!$A$9:$Q$177,16,FALSE)*(1-VLOOKUP(DI3,[3]Activities!$A$9:$Q$177,17,FALSE)),"")</f>
        <v>0</v>
      </c>
      <c r="DJ5" s="226">
        <f>IFERROR(VLOOKUP(DJ3,[3]Activities!$A$9:$Q$177,16,FALSE)*(1-VLOOKUP(DJ3,[3]Activities!$A$9:$Q$177,17,FALSE)),"")</f>
        <v>0</v>
      </c>
      <c r="DK5" s="226">
        <f>IFERROR(VLOOKUP(DK3,[3]Activities!$A$9:$Q$177,16,FALSE)*(1-VLOOKUP(DK3,[3]Activities!$A$9:$Q$177,17,FALSE)),"")</f>
        <v>0</v>
      </c>
      <c r="DL5" s="226">
        <f>IFERROR(VLOOKUP(DL3,[3]Activities!$A$9:$Q$177,16,FALSE)*(1-VLOOKUP(DL3,[3]Activities!$A$9:$Q$177,17,FALSE)),"")</f>
        <v>0</v>
      </c>
      <c r="DM5" s="226">
        <f>IFERROR(VLOOKUP(DM3,[3]Activities!$A$9:$Q$177,16,FALSE)*(1-VLOOKUP(DM3,[3]Activities!$A$9:$Q$177,17,FALSE)),"")</f>
        <v>0</v>
      </c>
      <c r="DN5" s="226">
        <f>IFERROR(VLOOKUP(DN3,[3]Activities!$A$9:$Q$177,16,FALSE)*(1-VLOOKUP(DN3,[3]Activities!$A$9:$Q$177,17,FALSE)),"")</f>
        <v>0</v>
      </c>
      <c r="DO5" s="226">
        <f>IFERROR(VLOOKUP(DO3,[3]Activities!$A$9:$Q$177,16,FALSE)*(1-VLOOKUP(DO3,[3]Activities!$A$9:$Q$177,17,FALSE)),"")</f>
        <v>0</v>
      </c>
      <c r="DP5" s="226">
        <f>IFERROR(VLOOKUP(DP3,[3]Activities!$A$9:$Q$177,16,FALSE)*(1-VLOOKUP(DP3,[3]Activities!$A$9:$Q$177,17,FALSE)),"")</f>
        <v>0</v>
      </c>
      <c r="DQ5" s="226">
        <f>IFERROR(VLOOKUP(DQ3,[3]Activities!$A$9:$Q$177,16,FALSE)*(1-VLOOKUP(DQ3,[3]Activities!$A$9:$Q$177,17,FALSE)),"")</f>
        <v>0</v>
      </c>
      <c r="DR5" s="226">
        <f>IFERROR(VLOOKUP(DR3,[3]Activities!$A$9:$Q$177,16,FALSE)*(1-VLOOKUP(DR3,[3]Activities!$A$9:$Q$177,17,FALSE)),"")</f>
        <v>0</v>
      </c>
      <c r="DS5" s="226">
        <f>IFERROR(VLOOKUP(DS3,[3]Activities!$A$9:$Q$177,16,FALSE)*(1-VLOOKUP(DS3,[3]Activities!$A$9:$Q$177,17,FALSE)),"")</f>
        <v>5.6599999999999998E-2</v>
      </c>
      <c r="DT5" s="226">
        <f>IFERROR(VLOOKUP(DT3,[3]Activities!$A$9:$Q$177,16,FALSE)*(1-VLOOKUP(DT3,[3]Activities!$A$9:$Q$177,17,FALSE)),"")</f>
        <v>5.6599999999999998E-2</v>
      </c>
      <c r="DU5" s="226">
        <f>IFERROR(VLOOKUP(DU3,[3]Activities!$A$9:$Q$177,16,FALSE)*(1-VLOOKUP(DU3,[3]Activities!$A$9:$Q$177,17,FALSE)),"")</f>
        <v>5.6599999999999998E-2</v>
      </c>
      <c r="DV5" s="226">
        <f>IFERROR(VLOOKUP(DV3,[3]Activities!$A$9:$Q$177,16,FALSE)*(1-VLOOKUP(DV3,[3]Activities!$A$9:$Q$177,17,FALSE)),"")</f>
        <v>5.6599999999999998E-2</v>
      </c>
      <c r="DW5" s="226">
        <f>IFERROR(VLOOKUP(DW3,[3]Activities!$A$9:$Q$177,16,FALSE)*(1-VLOOKUP(DW3,[3]Activities!$A$9:$Q$177,17,FALSE)),"")</f>
        <v>0</v>
      </c>
      <c r="DX5" s="226">
        <f>IFERROR(VLOOKUP(DX3,[3]Activities!$A$9:$Q$177,16,FALSE)*(1-VLOOKUP(DX3,[3]Activities!$A$9:$Q$177,17,FALSE)),"")</f>
        <v>0</v>
      </c>
      <c r="DY5" s="226">
        <f>IFERROR(VLOOKUP(DY3,[3]Activities!$A$9:$Q$177,16,FALSE)*(1-VLOOKUP(DY3,[3]Activities!$A$9:$Q$177,17,FALSE)),"")</f>
        <v>0</v>
      </c>
      <c r="DZ5" s="226">
        <f>IFERROR(VLOOKUP(DZ3,[3]Activities!$A$9:$Q$177,16,FALSE)*(1-VLOOKUP(DZ3,[3]Activities!$A$9:$Q$177,17,FALSE)),"")</f>
        <v>7.0999999999999994E-2</v>
      </c>
      <c r="EA5" s="226">
        <f>IFERROR(VLOOKUP(EA3,[3]Activities!$A$9:$Q$177,16,FALSE)*(1-VLOOKUP(EA3,[3]Activities!$A$9:$Q$177,17,FALSE)),"")</f>
        <v>0</v>
      </c>
      <c r="EB5" s="226">
        <f>IFERROR(VLOOKUP(EB3,[3]Activities!$A$9:$Q$177,16,FALSE)*(1-VLOOKUP(EB3,[3]Activities!$A$9:$Q$177,17,FALSE)),"")</f>
        <v>0</v>
      </c>
      <c r="EC5" s="226">
        <f>IFERROR(VLOOKUP(EC3,[3]Activities!$A$9:$Q$177,16,FALSE)*(1-VLOOKUP(EC3,[3]Activities!$A$9:$Q$177,17,FALSE)),"")</f>
        <v>0</v>
      </c>
      <c r="ED5" s="226">
        <f>IFERROR(VLOOKUP(ED3,[3]Activities!$A$9:$Q$177,16,FALSE)*(1-VLOOKUP(ED3,[3]Activities!$A$9:$Q$177,17,FALSE)),"")</f>
        <v>9.8299999999999998E-2</v>
      </c>
      <c r="EE5" s="226">
        <f>IFERROR(VLOOKUP(EE3,[3]Activities!$A$9:$Q$177,16,FALSE)*(1-VLOOKUP(EE3,[3]Activities!$A$9:$Q$177,17,FALSE)),"")</f>
        <v>9.8299999999999998E-2</v>
      </c>
      <c r="EF5" s="226">
        <f>IFERROR(VLOOKUP(EF3,[3]Activities!$A$9:$Q$177,16,FALSE)*(1-VLOOKUP(EF3,[3]Activities!$A$9:$Q$177,17,FALSE)),"")</f>
        <v>7.3300000000000004E-2</v>
      </c>
      <c r="EG5" s="226">
        <f>IFERROR(VLOOKUP(EG3,[3]Activities!$A$9:$Q$177,16,FALSE)*(1-VLOOKUP(EG3,[3]Activities!$A$9:$Q$177,17,FALSE)),"")</f>
        <v>7.3300000000000004E-2</v>
      </c>
      <c r="EH5" s="226">
        <f>IFERROR(VLOOKUP(EH3,[3]Activities!$A$9:$Q$177,16,FALSE)*(1-VLOOKUP(EH3,[3]Activities!$A$9:$Q$177,17,FALSE)),"")</f>
        <v>5.6599999999999998E-2</v>
      </c>
      <c r="EI5" s="226">
        <f>IFERROR(VLOOKUP(EI3,[3]Activities!$A$9:$Q$177,16,FALSE)*(1-VLOOKUP(EI3,[3]Activities!$A$9:$Q$177,17,FALSE)),"")</f>
        <v>0</v>
      </c>
      <c r="EJ5" s="226">
        <f>IFERROR(VLOOKUP(EJ3,[3]Activities!$A$9:$Q$177,16,FALSE)*(1-VLOOKUP(EJ3,[3]Activities!$A$9:$Q$177,17,FALSE)),"")</f>
        <v>0</v>
      </c>
      <c r="EK5" s="226">
        <f>IFERROR(VLOOKUP(EK3,[3]Activities!$A$9:$Q$177,16,FALSE)*(1-VLOOKUP(EK3,[3]Activities!$A$9:$Q$177,17,FALSE)),"")</f>
        <v>3.9331000000000005E-2</v>
      </c>
      <c r="EL5" s="226">
        <f>IFERROR(VLOOKUP(EL3,[3]Activities!$A$9:$Q$177,16,FALSE)*(1-VLOOKUP(EL3,[3]Activities!$A$9:$Q$177,17,FALSE)),"")</f>
        <v>3.9331000000000005E-2</v>
      </c>
      <c r="EM5" s="226">
        <f>IFERROR(VLOOKUP(EM3,[3]Activities!$A$9:$Q$177,16,FALSE)*(1-VLOOKUP(EM3,[3]Activities!$A$9:$Q$177,17,FALSE)),"")</f>
        <v>7.4999999999999997E-2</v>
      </c>
      <c r="EN5" s="226">
        <f>IFERROR(VLOOKUP(EN3,[3]Activities!$A$9:$Q$177,16,FALSE)*(1-VLOOKUP(EN3,[3]Activities!$A$9:$Q$177,17,FALSE)),"")</f>
        <v>0</v>
      </c>
      <c r="EO5" s="226">
        <f>IFERROR(VLOOKUP(EO3,[3]Activities!$A$9:$Q$177,16,FALSE)*(1-VLOOKUP(EO3,[3]Activities!$A$9:$Q$177,17,FALSE)),"")</f>
        <v>0</v>
      </c>
      <c r="EP5" s="226">
        <f>IFERROR(VLOOKUP(EP3,[3]Activities!$A$9:$Q$177,16,FALSE)*(1-VLOOKUP(EP3,[3]Activities!$A$9:$Q$177,17,FALSE)),"")</f>
        <v>0</v>
      </c>
      <c r="EQ5" s="226">
        <f>IFERROR(VLOOKUP(EQ3,[3]Activities!$A$9:$Q$177,16,FALSE)*(1-VLOOKUP(EQ3,[3]Activities!$A$9:$Q$177,17,FALSE)),"")</f>
        <v>0</v>
      </c>
      <c r="ER5" s="226">
        <f>IFERROR(VLOOKUP(ER3,[3]Activities!$A$9:$Q$177,16,FALSE)*(1-VLOOKUP(ER3,[3]Activities!$A$9:$Q$177,17,FALSE)),"")</f>
        <v>0</v>
      </c>
      <c r="ES5" s="226">
        <f>IFERROR(VLOOKUP(ES3,[3]Activities!$A$9:$Q$177,16,FALSE)*(1-VLOOKUP(ES3,[3]Activities!$A$9:$Q$177,17,FALSE)),"")</f>
        <v>0</v>
      </c>
      <c r="ET5" s="226">
        <f>IFERROR(VLOOKUP(ET3,[3]Activities!$A$9:$Q$177,16,FALSE)*(1-VLOOKUP(ET3,[3]Activities!$A$9:$Q$177,17,FALSE)),"")</f>
        <v>0</v>
      </c>
      <c r="EU5" s="226">
        <f>IFERROR(VLOOKUP(EU3,[3]Activities!$A$9:$Q$177,16,FALSE)*(1-VLOOKUP(EU3,[3]Activities!$A$9:$Q$177,17,FALSE)),"")</f>
        <v>0</v>
      </c>
      <c r="EV5" s="226">
        <f>IFERROR(VLOOKUP(EV3,[3]Activities!$A$9:$Q$177,16,FALSE)*(1-VLOOKUP(EV3,[3]Activities!$A$9:$Q$177,17,FALSE)),"")</f>
        <v>0</v>
      </c>
      <c r="EW5" s="226">
        <f>IFERROR(VLOOKUP(EW3,[3]Activities!$A$9:$Q$177,16,FALSE)*(1-VLOOKUP(EW3,[3]Activities!$A$9:$Q$177,17,FALSE)),"")</f>
        <v>0</v>
      </c>
      <c r="EX5" s="226">
        <f>IFERROR(VLOOKUP(EX3,[3]Activities!$A$9:$Q$177,16,FALSE)*(1-VLOOKUP(EX3,[3]Activities!$A$9:$Q$177,17,FALSE)),"")</f>
        <v>0</v>
      </c>
      <c r="EY5" s="226">
        <f>IFERROR(VLOOKUP(EY3,[3]Activities!$A$9:$Q$177,16,FALSE)*(1-VLOOKUP(EY3,[3]Activities!$A$9:$Q$177,17,FALSE)),"")</f>
        <v>0</v>
      </c>
      <c r="EZ5" s="226">
        <f>IFERROR(VLOOKUP(EZ3,[3]Activities!$A$9:$Q$177,16,FALSE)*(1-VLOOKUP(EZ3,[3]Activities!$A$9:$Q$177,17,FALSE)),"")</f>
        <v>0</v>
      </c>
      <c r="FA5" s="226">
        <f>IFERROR(VLOOKUP(FA3,[3]Activities!$A$9:$Q$177,16,FALSE)*(1-VLOOKUP(FA3,[3]Activities!$A$9:$Q$177,17,FALSE)),"")</f>
        <v>0</v>
      </c>
      <c r="FB5" s="226">
        <f>IFERROR(VLOOKUP(FB3,[3]Activities!$A$9:$Q$177,16,FALSE)*(1-VLOOKUP(FB3,[3]Activities!$A$9:$Q$177,17,FALSE)),"")</f>
        <v>0</v>
      </c>
      <c r="FC5" s="226">
        <f>IFERROR(VLOOKUP(FC3,[3]Activities!$A$9:$Q$177,16,FALSE)*(1-VLOOKUP(FC3,[3]Activities!$A$9:$Q$177,17,FALSE)),"")</f>
        <v>0</v>
      </c>
      <c r="FD5" s="226">
        <f>IFERROR(VLOOKUP(FD3,[3]Activities!$A$9:$Q$177,16,FALSE)*(1-VLOOKUP(FD3,[3]Activities!$A$9:$Q$177,17,FALSE)),"")</f>
        <v>0</v>
      </c>
      <c r="FE5" s="226">
        <f>IFERROR(VLOOKUP(FE3,[3]Activities!$A$9:$Q$177,16,FALSE)*(1-VLOOKUP(FE3,[3]Activities!$A$9:$Q$177,17,FALSE)),"")</f>
        <v>0</v>
      </c>
      <c r="FF5" s="226">
        <f>IFERROR(VLOOKUP(FF3,[3]Activities!$A$9:$Q$177,16,FALSE)*(1-VLOOKUP(FF3,[3]Activities!$A$9:$Q$177,17,FALSE)),"")</f>
        <v>0</v>
      </c>
      <c r="FG5" s="226" t="str">
        <f>IFERROR(VLOOKUP(FG3,[3]Activities!$A$9:$Q$177,16,FALSE)*(1-VLOOKUP(FG3,[3]Activities!$A$9:$Q$177,17,FALSE)),"")</f>
        <v/>
      </c>
      <c r="FH5" s="226" t="str">
        <f>IFERROR(VLOOKUP(FH3,[3]Activities!$A$9:$Q$177,16,FALSE)*(1-VLOOKUP(FH3,[3]Activities!$A$9:$Q$177,17,FALSE)),"")</f>
        <v/>
      </c>
      <c r="FI5" s="226" t="str">
        <f>IFERROR(VLOOKUP(FI3,[3]Activities!$A$9:$Q$177,16,FALSE)*(1-VLOOKUP(FI3,[3]Activities!$A$9:$Q$177,17,FALSE)),"")</f>
        <v/>
      </c>
      <c r="FJ5" s="226" t="str">
        <f>IFERROR(VLOOKUP(FJ3,[3]Activities!$A$9:$Q$177,16,FALSE)*(1-VLOOKUP(FJ3,[3]Activities!$A$9:$Q$177,17,FALSE)),"")</f>
        <v/>
      </c>
      <c r="FK5" s="226" t="str">
        <f>IFERROR(VLOOKUP(FK3,[3]Activities!$A$9:$Q$177,16,FALSE)*(1-VLOOKUP(FK3,[3]Activities!$A$9:$Q$177,17,FALSE)),"")</f>
        <v/>
      </c>
      <c r="FL5" s="226" t="str">
        <f>IFERROR(VLOOKUP(FL3,[3]Activities!$A$9:$Q$177,16,FALSE)*(1-VLOOKUP(FL3,[3]Activities!$A$9:$Q$177,17,FALSE)),"")</f>
        <v/>
      </c>
      <c r="FM5" s="226" t="str">
        <f>IFERROR(VLOOKUP(FM3,[3]Activities!$A$9:$Q$177,16,FALSE)*(1-VLOOKUP(FM3,[3]Activities!$A$9:$Q$177,17,FALSE)),"")</f>
        <v/>
      </c>
      <c r="FN5" s="226" t="str">
        <f>IFERROR(VLOOKUP(FN3,[3]Activities!$A$9:$Q$177,16,FALSE)*(1-VLOOKUP(FN3,[3]Activities!$A$9:$Q$177,17,FALSE)),"")</f>
        <v/>
      </c>
      <c r="FO5" s="226" t="str">
        <f>IFERROR(VLOOKUP(FO3,[3]Activities!$A$9:$Q$177,16,FALSE)*(1-VLOOKUP(FO3,[3]Activities!$A$9:$Q$177,17,FALSE)),"")</f>
        <v/>
      </c>
      <c r="FP5" s="226" t="str">
        <f>IFERROR(VLOOKUP(FP3,[3]Activities!$A$9:$Q$177,16,FALSE)*(1-VLOOKUP(FP3,[3]Activities!$A$9:$Q$177,17,FALSE)),"")</f>
        <v/>
      </c>
      <c r="FQ5" s="226" t="str">
        <f>IFERROR(VLOOKUP(FQ3,[3]Activities!$A$9:$Q$177,16,FALSE)*(1-VLOOKUP(FQ3,[3]Activities!$A$9:$Q$177,17,FALSE)),"")</f>
        <v/>
      </c>
      <c r="FR5" s="226" t="str">
        <f>IFERROR(VLOOKUP(FR3,[3]Activities!$A$9:$Q$177,16,FALSE)*(1-VLOOKUP(FR3,[3]Activities!$A$9:$Q$177,17,FALSE)),"")</f>
        <v/>
      </c>
      <c r="FS5" s="226" t="str">
        <f>IFERROR(VLOOKUP(FS3,[3]Activities!$A$9:$Q$177,16,FALSE)*(1-VLOOKUP(FS3,[3]Activities!$A$9:$Q$177,17,FALSE)),"")</f>
        <v/>
      </c>
      <c r="FT5" s="226" t="str">
        <f>IFERROR(VLOOKUP(FT3,[3]Activities!$A$9:$Q$177,16,FALSE)*(1-VLOOKUP(FT3,[3]Activities!$A$9:$Q$177,17,FALSE)),"")</f>
        <v/>
      </c>
      <c r="FU5" s="227"/>
      <c r="FV5" s="227"/>
      <c r="FW5" s="227"/>
      <c r="FX5" s="227"/>
      <c r="FY5" s="227"/>
      <c r="FZ5" s="227"/>
      <c r="GA5" s="227"/>
      <c r="GB5" s="227"/>
      <c r="GC5" s="227"/>
    </row>
    <row r="6" spans="1:185" ht="28.8" x14ac:dyDescent="0.3">
      <c r="A6" s="8"/>
      <c r="B6" s="8"/>
      <c r="C6" s="8"/>
      <c r="D6" s="8"/>
      <c r="E6" s="8"/>
      <c r="F6" s="9" t="s">
        <v>1785</v>
      </c>
      <c r="G6" s="13" t="s">
        <v>813</v>
      </c>
      <c r="H6" s="13" t="s">
        <v>1786</v>
      </c>
      <c r="I6" s="13" t="s">
        <v>1786</v>
      </c>
      <c r="J6" s="13" t="s">
        <v>1786</v>
      </c>
      <c r="K6" s="13" t="s">
        <v>1786</v>
      </c>
      <c r="L6" s="13" t="s">
        <v>1786</v>
      </c>
      <c r="M6" s="13" t="s">
        <v>1787</v>
      </c>
      <c r="N6" s="13" t="s">
        <v>1788</v>
      </c>
      <c r="O6" s="13" t="s">
        <v>813</v>
      </c>
      <c r="P6" s="28" t="s">
        <v>831</v>
      </c>
      <c r="Q6" s="219" t="str">
        <f>VLOOKUP(Q3,[3]Activities!$A$9:$Q$224,2,FALSE)</f>
        <v>[PJ]</v>
      </c>
      <c r="R6" s="219" t="str">
        <f>VLOOKUP(R3,[3]Activities!$A$9:$Q$224,2,FALSE)</f>
        <v>[khouses]</v>
      </c>
      <c r="S6" s="219" t="str">
        <f>VLOOKUP(S3,[3]Activities!$A$9:$Q$224,2,FALSE)</f>
        <v>[khouses]</v>
      </c>
      <c r="T6" s="219" t="str">
        <f>VLOOKUP(T3,[3]Activities!$A$9:$Q$224,2,FALSE)</f>
        <v>[khouses]</v>
      </c>
      <c r="U6" s="219" t="str">
        <f>VLOOKUP(U3,[3]Activities!$A$9:$Q$224,2,FALSE)</f>
        <v>[PJ]</v>
      </c>
      <c r="V6" s="219" t="str">
        <f>VLOOKUP(V3,[3]Activities!$A$9:$Q$224,2,FALSE)</f>
        <v>[Mm2]</v>
      </c>
      <c r="W6" s="219" t="str">
        <f>VLOOKUP(W3,[3]Activities!$A$9:$Q$224,2,FALSE)</f>
        <v>[PJ]</v>
      </c>
      <c r="X6" s="219" t="str">
        <f>VLOOKUP(X3,[3]Activities!$A$9:$Q$224,2,FALSE)</f>
        <v>[PJ]</v>
      </c>
      <c r="Y6" s="219" t="str">
        <f>VLOOKUP(Y3,[3]Activities!$A$9:$Q$224,2,FALSE)</f>
        <v>[PJ]</v>
      </c>
      <c r="Z6" s="219" t="str">
        <f>VLOOKUP(Z3,[3]Activities!$A$9:$Q$224,2,FALSE)</f>
        <v>[Mton_Steel]</v>
      </c>
      <c r="AA6" s="219" t="str">
        <f>VLOOKUP(AA3,[3]Activities!$A$9:$Q$224,2,FALSE)</f>
        <v>[Mton_AN]</v>
      </c>
      <c r="AB6" s="219" t="str">
        <f>VLOOKUP(AB3,[3]Activities!$A$9:$Q$224,2,FALSE)</f>
        <v>[Mton_Urea]</v>
      </c>
      <c r="AC6" s="219" t="str">
        <f>VLOOKUP(AC3,[3]Activities!$A$9:$Q$224,2,FALSE)</f>
        <v>[Mton_NH3]</v>
      </c>
      <c r="AD6" s="219" t="str">
        <f>VLOOKUP(AD3,[3]Activities!$A$9:$Q$224,2,FALSE)</f>
        <v>[Mton_Ey]</v>
      </c>
      <c r="AE6" s="219" t="str">
        <f>VLOOKUP(AE3,[3]Activities!$A$9:$Q$224,2,FALSE)</f>
        <v>[Mton_Py]</v>
      </c>
      <c r="AF6" s="219" t="str">
        <f>VLOOKUP(AF3,[3]Activities!$A$9:$Q$224,2,FALSE)</f>
        <v>[Mton_Butadiene]</v>
      </c>
      <c r="AG6" s="219" t="str">
        <f>VLOOKUP(AG3,[3]Activities!$A$9:$Q$224,2,FALSE)</f>
        <v>[Mton_BTX]</v>
      </c>
      <c r="AH6" s="219" t="str">
        <f>VLOOKUP(AH3,[3]Activities!$A$9:$Q$224,2,FALSE)</f>
        <v>[Mton_CL2]</v>
      </c>
      <c r="AI6" s="219" t="str">
        <f>VLOOKUP(AI3,[3]Activities!$A$9:$Q$224,2,FALSE)</f>
        <v>[Idx_2020]</v>
      </c>
      <c r="AJ6" s="219" t="str">
        <f>VLOOKUP(AJ3,[3]Activities!$A$9:$Q$224,2,FALSE)</f>
        <v>[Mton_Glass]</v>
      </c>
      <c r="AK6" s="219" t="str">
        <f>VLOOKUP(AK3,[3]Activities!$A$9:$Q$224,2,FALSE)</f>
        <v>[Mton_Ceramics]</v>
      </c>
      <c r="AL6" s="219" t="str">
        <f>VLOOKUP(AL3,[3]Activities!$A$9:$Q$224,2,FALSE)</f>
        <v>[Mton_Paper]</v>
      </c>
      <c r="AM6" s="219" t="str">
        <f>VLOOKUP(AM3,[3]Activities!$A$9:$Q$224,2,FALSE)</f>
        <v>[Mton_board]</v>
      </c>
      <c r="AN6" s="219" t="str">
        <f>VLOOKUP(AN3,[3]Activities!$A$9:$Q$224,2,FALSE)</f>
        <v>[Idx_2020]</v>
      </c>
      <c r="AO6" s="219" t="str">
        <f>VLOOKUP(AO3,[3]Activities!$A$9:$Q$224,2,FALSE)</f>
        <v>[Idx_2020]</v>
      </c>
      <c r="AP6" s="219" t="str">
        <f>VLOOKUP(AP3,[3]Activities!$A$9:$Q$224,2,FALSE)</f>
        <v>[Idx_2020]</v>
      </c>
      <c r="AQ6" s="219" t="str">
        <f>VLOOKUP(AQ3,[3]Activities!$A$9:$Q$224,2,FALSE)</f>
        <v>[PJ]</v>
      </c>
      <c r="AR6" s="219" t="str">
        <f>VLOOKUP(AR3,[3]Activities!$A$9:$Q$224,2,FALSE)</f>
        <v>[Mton_Waste]</v>
      </c>
      <c r="AS6" s="219" t="str">
        <f>VLOOKUP(AS3,[3]Activities!$A$9:$Q$224,2,FALSE)</f>
        <v>[Gvkm]</v>
      </c>
      <c r="AT6" s="219" t="str">
        <f>VLOOKUP(AT3,[3]Activities!$A$9:$Q$224,2,FALSE)</f>
        <v>[Gvkm]</v>
      </c>
      <c r="AU6" s="219" t="str">
        <f>VLOOKUP(AU3,[3]Activities!$A$9:$Q$224,2,FALSE)</f>
        <v>[Gvkm]</v>
      </c>
      <c r="AV6" s="219" t="str">
        <f>VLOOKUP(AV3,[3]Activities!$A$9:$Q$224,2,FALSE)</f>
        <v>[Gvkm]</v>
      </c>
      <c r="AW6" s="219" t="str">
        <f>VLOOKUP(AW3,[3]Activities!$A$9:$Q$224,2,FALSE)</f>
        <v>[Mvkm]</v>
      </c>
      <c r="AX6" s="219" t="str">
        <f>VLOOKUP(AX3,[3]Activities!$A$9:$Q$224,2,FALSE)</f>
        <v>[Mvkm]</v>
      </c>
      <c r="AY6" s="219" t="str">
        <f>VLOOKUP(AY3,[3]Activities!$A$9:$Q$224,2,FALSE)</f>
        <v>[Mvkm]</v>
      </c>
      <c r="AZ6" s="219" t="str">
        <f>VLOOKUP(AZ3,[3]Activities!$A$9:$Q$224,2,FALSE)</f>
        <v>[PJ]</v>
      </c>
      <c r="BA6" s="219" t="str">
        <f>VLOOKUP(BA3,[3]Activities!$A$9:$Q$224,2,FALSE)</f>
        <v>[Mvkm]</v>
      </c>
      <c r="BB6" s="219" t="str">
        <f>VLOOKUP(BB3,[3]Activities!$A$9:$Q$224,2,FALSE)</f>
        <v>[Mvkm]</v>
      </c>
      <c r="BC6" s="219" t="str">
        <f>VLOOKUP(BC3,[3]Activities!$A$9:$Q$224,2,FALSE)</f>
        <v>[Mton_CO2e]</v>
      </c>
      <c r="BD6" s="219" t="str">
        <f>VLOOKUP(BD3,[3]Activities!$A$9:$Q$224,2,FALSE)</f>
        <v>[Mton_CO2e]</v>
      </c>
      <c r="BE6" s="219" t="str">
        <f>VLOOKUP(BE3,[3]Activities!$A$9:$Q$224,2,FALSE)</f>
        <v>[Mton_CO2e]</v>
      </c>
      <c r="BF6" s="219" t="str">
        <f>VLOOKUP(BF3,[3]Activities!$A$9:$Q$224,2,FALSE)</f>
        <v>[Mton_CO2e]</v>
      </c>
      <c r="BG6" s="219" t="str">
        <f>VLOOKUP(BG3,[3]Activities!$A$9:$Q$224,2,FALSE)</f>
        <v>[Mton_CO2e]</v>
      </c>
      <c r="BH6" s="219" t="str">
        <f>VLOOKUP(BH3,[3]Activities!$A$9:$Q$224,2,FALSE)</f>
        <v>[Mton_CO2e]</v>
      </c>
      <c r="BI6" s="219" t="str">
        <f>VLOOKUP(BI3,[3]Activities!$A$9:$Q$224,2,FALSE)</f>
        <v>[Mton_CO2e]</v>
      </c>
      <c r="BJ6" s="219" t="str">
        <f>VLOOKUP(BJ3,[3]Activities!$A$9:$Q$224,2,FALSE)</f>
        <v>[Mton_CO2e]</v>
      </c>
      <c r="BK6" s="219" t="str">
        <f>VLOOKUP(BK3,[3]Activities!$A$9:$Q$224,2,FALSE)</f>
        <v>[Mton_CO2e]</v>
      </c>
      <c r="BL6" s="219" t="str">
        <f>VLOOKUP(BL3,[3]Activities!$A$9:$Q$224,2,FALSE)</f>
        <v>[Mton_CO2e]</v>
      </c>
      <c r="BM6" s="219" t="str">
        <f>VLOOKUP(BM3,[3]Activities!$A$9:$Q$224,2,FALSE)</f>
        <v>[Mton_CO2e]</v>
      </c>
      <c r="BN6" s="219" t="str">
        <f>VLOOKUP(BN3,[3]Activities!$A$9:$Q$224,2,FALSE)</f>
        <v>[Mton_CO2e]</v>
      </c>
      <c r="BO6" s="219" t="str">
        <f>VLOOKUP(BO3,[3]Activities!$A$9:$Q$224,2,FALSE)</f>
        <v>[Mton_CO2e]</v>
      </c>
      <c r="BP6" s="219" t="str">
        <f>VLOOKUP(BP3,[3]Activities!$A$9:$Q$224,2,FALSE)</f>
        <v>[Mton_CO2e]</v>
      </c>
      <c r="BQ6" s="219" t="str">
        <f>VLOOKUP(BQ3,[3]Activities!$A$9:$Q$224,2,FALSE)</f>
        <v>[PJ]</v>
      </c>
      <c r="BR6" s="219" t="str">
        <f>VLOOKUP(BR3,[3]Activities!$A$9:$Q$224,2,FALSE)</f>
        <v>[PJ]</v>
      </c>
      <c r="BS6" s="219" t="str">
        <f>VLOOKUP(BS3,[3]Activities!$A$9:$Q$224,2,FALSE)</f>
        <v>[PJ]</v>
      </c>
      <c r="BT6" s="219" t="str">
        <f>VLOOKUP(BT3,[3]Activities!$A$9:$Q$224,2,FALSE)</f>
        <v>[PJ]</v>
      </c>
      <c r="BU6" s="219" t="str">
        <f>VLOOKUP(BU3,[3]Activities!$A$9:$Q$224,2,FALSE)</f>
        <v>[PJ]</v>
      </c>
      <c r="BV6" s="219" t="str">
        <f>VLOOKUP(BV3,[3]Activities!$A$9:$Q$224,2,FALSE)</f>
        <v>[PJ]</v>
      </c>
      <c r="BW6" s="219" t="str">
        <f>VLOOKUP(BW3,[3]Activities!$A$9:$Q$224,2,FALSE)</f>
        <v>[PJ]</v>
      </c>
      <c r="BX6" s="219" t="str">
        <f>VLOOKUP(BX3,[3]Activities!$A$9:$Q$224,2,FALSE)</f>
        <v>[PJ]</v>
      </c>
      <c r="BY6" s="219" t="str">
        <f>VLOOKUP(BY3,[3]Activities!$A$9:$Q$224,2,FALSE)</f>
        <v>[PJ]</v>
      </c>
      <c r="BZ6" s="219" t="str">
        <f>VLOOKUP(BZ3,[3]Activities!$A$9:$Q$224,2,FALSE)</f>
        <v>[Mton_DRI/y]</v>
      </c>
      <c r="CA6" s="219" t="str">
        <f>VLOOKUP(CA3,[3]Activities!$A$9:$Q$224,2,FALSE)</f>
        <v>[Mton_steelscrap]</v>
      </c>
      <c r="CB6" s="219" t="str">
        <f>VLOOKUP(CB3,[3]Activities!$A$9:$Q$224,2,FALSE)</f>
        <v>[PJ]</v>
      </c>
      <c r="CC6" s="219" t="str">
        <f>VLOOKUP(CC3,[3]Activities!$A$9:$Q$224,2,FALSE)</f>
        <v>[PJ]</v>
      </c>
      <c r="CD6" s="219" t="str">
        <f>VLOOKUP(CD3,[3]Activities!$A$9:$Q$224,2,FALSE)</f>
        <v>[PJ]</v>
      </c>
      <c r="CE6" s="219" t="str">
        <f>VLOOKUP(CE3,[3]Activities!$A$9:$Q$224,2,FALSE)</f>
        <v>[PJ]</v>
      </c>
      <c r="CF6" s="219" t="str">
        <f>VLOOKUP(CF3,[3]Activities!$A$9:$Q$224,2,FALSE)</f>
        <v>[PJ]</v>
      </c>
      <c r="CG6" s="219" t="str">
        <f>VLOOKUP(CG3,[3]Activities!$A$9:$Q$224,2,FALSE)</f>
        <v>[PJ]</v>
      </c>
      <c r="CH6" s="219" t="str">
        <f>VLOOKUP(CH3,[3]Activities!$A$9:$Q$224,2,FALSE)</f>
        <v>[PJ]</v>
      </c>
      <c r="CI6" s="219" t="str">
        <f>VLOOKUP(CI3,[3]Activities!$A$9:$Q$224,2,FALSE)</f>
        <v>[PJ]</v>
      </c>
      <c r="CJ6" s="219" t="str">
        <f>VLOOKUP(CJ3,[3]Activities!$A$9:$Q$224,2,FALSE)</f>
        <v>[PJ]</v>
      </c>
      <c r="CK6" s="219" t="str">
        <f>VLOOKUP(CK3,[3]Activities!$A$9:$Q$224,2,FALSE)</f>
        <v>[PJ]</v>
      </c>
      <c r="CL6" s="219" t="str">
        <f>VLOOKUP(CL3,[3]Activities!$A$9:$Q$224,2,FALSE)</f>
        <v>[PJ]</v>
      </c>
      <c r="CM6" s="219" t="str">
        <f>VLOOKUP(CM3,[3]Activities!$A$9:$Q$224,2,FALSE)</f>
        <v>[PJ]</v>
      </c>
      <c r="CN6" s="219" t="str">
        <f>VLOOKUP(CN3,[3]Activities!$A$9:$Q$224,2,FALSE)</f>
        <v>[PJ]</v>
      </c>
      <c r="CO6" s="219" t="str">
        <f>VLOOKUP(CO3,[3]Activities!$A$9:$Q$224,2,FALSE)</f>
        <v>[PJ]</v>
      </c>
      <c r="CP6" s="219" t="str">
        <f>VLOOKUP(CP3,[3]Activities!$A$9:$Q$224,2,FALSE)</f>
        <v>[PJ]</v>
      </c>
      <c r="CQ6" s="219" t="str">
        <f>VLOOKUP(CQ3,[3]Activities!$A$9:$Q$224,2,FALSE)</f>
        <v>[PJ]</v>
      </c>
      <c r="CR6" s="219" t="str">
        <f>VLOOKUP(CR3,[3]Activities!$A$9:$Q$224,2,FALSE)</f>
        <v>[PJ]</v>
      </c>
      <c r="CS6" s="219" t="str">
        <f>VLOOKUP(CS3,[3]Activities!$A$9:$Q$224,2,FALSE)</f>
        <v>[PJ]</v>
      </c>
      <c r="CT6" s="219" t="str">
        <f>VLOOKUP(CT3,[3]Activities!$A$9:$Q$224,2,FALSE)</f>
        <v>[PJ]</v>
      </c>
      <c r="CU6" s="219" t="str">
        <f>VLOOKUP(CU3,[3]Activities!$A$9:$Q$224,2,FALSE)</f>
        <v>[PJ]</v>
      </c>
      <c r="CV6" s="219" t="str">
        <f>VLOOKUP(CV3,[3]Activities!$A$9:$Q$224,2,FALSE)</f>
        <v>[PJ]</v>
      </c>
      <c r="CW6" s="219" t="str">
        <f>VLOOKUP(CW3,[3]Activities!$A$9:$Q$224,2,FALSE)</f>
        <v>[PJ]</v>
      </c>
      <c r="CX6" s="219" t="str">
        <f>VLOOKUP(CX3,[3]Activities!$A$9:$Q$224,2,FALSE)</f>
        <v>[PJ]</v>
      </c>
      <c r="CY6" s="219" t="str">
        <f>VLOOKUP(CY3,[3]Activities!$A$9:$Q$224,2,FALSE)</f>
        <v>[PJ]</v>
      </c>
      <c r="CZ6" s="219" t="str">
        <f>VLOOKUP(CZ3,[3]Activities!$A$9:$Q$224,2,FALSE)</f>
        <v>[PJ]</v>
      </c>
      <c r="DA6" s="219" t="str">
        <f>VLOOKUP(DA3,[3]Activities!$A$9:$Q$224,2,FALSE)</f>
        <v>[PJ]</v>
      </c>
      <c r="DB6" s="219" t="str">
        <f>VLOOKUP(DB3,[3]Activities!$A$9:$Q$224,2,FALSE)</f>
        <v>[PJ]</v>
      </c>
      <c r="DC6" s="219" t="str">
        <f>VLOOKUP(DC3,[3]Activities!$A$9:$Q$224,2,FALSE)</f>
        <v>[PJ]</v>
      </c>
      <c r="DD6" s="219" t="str">
        <f>VLOOKUP(DD3,[3]Activities!$A$9:$Q$224,2,FALSE)</f>
        <v>[PJ]</v>
      </c>
      <c r="DE6" s="219" t="str">
        <f>VLOOKUP(DE3,[3]Activities!$A$9:$Q$224,2,FALSE)</f>
        <v>[PJ]</v>
      </c>
      <c r="DF6" s="219" t="str">
        <f>VLOOKUP(DF3,[3]Activities!$A$9:$Q$224,2,FALSE)</f>
        <v>[PJ]</v>
      </c>
      <c r="DG6" s="219" t="str">
        <f>VLOOKUP(DG3,[3]Activities!$A$9:$Q$224,2,FALSE)</f>
        <v>[PJ]</v>
      </c>
      <c r="DH6" s="219" t="str">
        <f>VLOOKUP(DH3,[3]Activities!$A$9:$Q$224,2,FALSE)</f>
        <v>[PJ]</v>
      </c>
      <c r="DI6" s="219" t="str">
        <f>VLOOKUP(DI3,[3]Activities!$A$9:$Q$224,2,FALSE)</f>
        <v>[PJ]</v>
      </c>
      <c r="DJ6" s="219" t="str">
        <f>VLOOKUP(DJ3,[3]Activities!$A$9:$Q$224,2,FALSE)</f>
        <v>[PJ]</v>
      </c>
      <c r="DK6" s="219" t="str">
        <f>VLOOKUP(DK3,[3]Activities!$A$9:$Q$224,2,FALSE)</f>
        <v>[PJ]</v>
      </c>
      <c r="DL6" s="219" t="str">
        <f>VLOOKUP(DL3,[3]Activities!$A$9:$Q$224,2,FALSE)</f>
        <v>[PJ]</v>
      </c>
      <c r="DM6" s="219" t="str">
        <f>VLOOKUP(DM3,[3]Activities!$A$9:$Q$224,2,FALSE)</f>
        <v>[PJ]</v>
      </c>
      <c r="DN6" s="219" t="str">
        <f>VLOOKUP(DN3,[3]Activities!$A$9:$Q$224,2,FALSE)</f>
        <v>[PJ]</v>
      </c>
      <c r="DO6" s="219" t="str">
        <f>VLOOKUP(DO3,[3]Activities!$A$9:$Q$224,2,FALSE)</f>
        <v>[PJ]</v>
      </c>
      <c r="DP6" s="219" t="str">
        <f>VLOOKUP(DP3,[3]Activities!$A$9:$Q$224,2,FALSE)</f>
        <v>[PJ]</v>
      </c>
      <c r="DQ6" s="219" t="str">
        <f>VLOOKUP(DQ3,[3]Activities!$A$9:$Q$224,2,FALSE)</f>
        <v>[PJ]</v>
      </c>
      <c r="DR6" s="219" t="str">
        <f>VLOOKUP(DR3,[3]Activities!$A$9:$Q$224,2,FALSE)</f>
        <v>[PJ]</v>
      </c>
      <c r="DS6" s="219" t="str">
        <f>VLOOKUP(DS3,[3]Activities!$A$9:$Q$224,2,FALSE)</f>
        <v>[PJ]</v>
      </c>
      <c r="DT6" s="219" t="str">
        <f>VLOOKUP(DT3,[3]Activities!$A$9:$Q$224,2,FALSE)</f>
        <v>[PJ]</v>
      </c>
      <c r="DU6" s="219" t="str">
        <f>VLOOKUP(DU3,[3]Activities!$A$9:$Q$224,2,FALSE)</f>
        <v>[PJ]</v>
      </c>
      <c r="DV6" s="219" t="str">
        <f>VLOOKUP(DV3,[3]Activities!$A$9:$Q$224,2,FALSE)</f>
        <v>[PJ]</v>
      </c>
      <c r="DW6" s="219" t="str">
        <f>VLOOKUP(DW3,[3]Activities!$A$9:$Q$224,2,FALSE)</f>
        <v>[PJ]</v>
      </c>
      <c r="DX6" s="219" t="str">
        <f>VLOOKUP(DX3,[3]Activities!$A$9:$Q$224,2,FALSE)</f>
        <v>[PJ]</v>
      </c>
      <c r="DY6" s="219" t="str">
        <f>VLOOKUP(DY3,[3]Activities!$A$9:$Q$224,2,FALSE)</f>
        <v>[PJ]</v>
      </c>
      <c r="DZ6" s="219" t="str">
        <f>VLOOKUP(DZ3,[3]Activities!$A$9:$Q$224,2,FALSE)</f>
        <v>[PJ]</v>
      </c>
      <c r="EA6" s="219" t="str">
        <f>VLOOKUP(EA3,[3]Activities!$A$9:$Q$224,2,FALSE)</f>
        <v>[PJ]</v>
      </c>
      <c r="EB6" s="219" t="str">
        <f>VLOOKUP(EB3,[3]Activities!$A$9:$Q$224,2,FALSE)</f>
        <v>[PJ]</v>
      </c>
      <c r="EC6" s="219" t="str">
        <f>VLOOKUP(EC3,[3]Activities!$A$9:$Q$224,2,FALSE)</f>
        <v>[PJ]</v>
      </c>
      <c r="ED6" s="219" t="str">
        <f>VLOOKUP(ED3,[3]Activities!$A$9:$Q$224,2,FALSE)</f>
        <v>[PJ]</v>
      </c>
      <c r="EE6" s="219" t="str">
        <f>VLOOKUP(EE3,[3]Activities!$A$9:$Q$224,2,FALSE)</f>
        <v>[PJ]</v>
      </c>
      <c r="EF6" s="219" t="str">
        <f>VLOOKUP(EF3,[3]Activities!$A$9:$Q$224,2,FALSE)</f>
        <v>[PJ]</v>
      </c>
      <c r="EG6" s="219" t="str">
        <f>VLOOKUP(EG3,[3]Activities!$A$9:$Q$224,2,FALSE)</f>
        <v>[PJ]</v>
      </c>
      <c r="EH6" s="219" t="str">
        <f>VLOOKUP(EH3,[3]Activities!$A$9:$Q$224,2,FALSE)</f>
        <v>[PJ]</v>
      </c>
      <c r="EI6" s="219" t="str">
        <f>VLOOKUP(EI3,[3]Activities!$A$9:$Q$224,2,FALSE)</f>
        <v>[PJ]</v>
      </c>
      <c r="EJ6" s="219" t="str">
        <f>VLOOKUP(EJ3,[3]Activities!$A$9:$Q$224,2,FALSE)</f>
        <v>[PJ]</v>
      </c>
      <c r="EK6" s="219" t="str">
        <f>VLOOKUP(EK3,[3]Activities!$A$9:$Q$224,2,FALSE)</f>
        <v>[PJ]</v>
      </c>
      <c r="EL6" s="219" t="str">
        <f>VLOOKUP(EL3,[3]Activities!$A$9:$Q$224,2,FALSE)</f>
        <v>[PJ]</v>
      </c>
      <c r="EM6" s="219" t="str">
        <f>VLOOKUP(EM3,[3]Activities!$A$9:$Q$224,2,FALSE)</f>
        <v>[PJ]</v>
      </c>
      <c r="EN6" s="219" t="str">
        <f>VLOOKUP(EN3,[3]Activities!$A$9:$Q$224,2,FALSE)</f>
        <v>[PJ]</v>
      </c>
      <c r="EO6" s="219" t="str">
        <f>VLOOKUP(EO3,[3]Activities!$A$9:$Q$224,2,FALSE)</f>
        <v>[PJ]</v>
      </c>
      <c r="EP6" s="219" t="str">
        <f>VLOOKUP(EP3,[3]Activities!$A$9:$Q$224,2,FALSE)</f>
        <v>[PJ]</v>
      </c>
      <c r="EQ6" s="219" t="str">
        <f>VLOOKUP(EQ3,[3]Activities!$A$9:$Q$224,2,FALSE)</f>
        <v>[PJ]</v>
      </c>
      <c r="ER6" s="219" t="str">
        <f>VLOOKUP(ER3,[3]Activities!$A$9:$Q$224,2,FALSE)</f>
        <v>[PJ]</v>
      </c>
      <c r="ES6" s="219" t="str">
        <f>VLOOKUP(ES3,[3]Activities!$A$9:$Q$224,2,FALSE)</f>
        <v>[PJ]</v>
      </c>
      <c r="ET6" s="219" t="str">
        <f>VLOOKUP(ET3,[3]Activities!$A$9:$Q$224,2,FALSE)</f>
        <v>[PJ]</v>
      </c>
      <c r="EU6" s="219" t="str">
        <f>VLOOKUP(EU3,[3]Activities!$A$9:$Q$224,2,FALSE)</f>
        <v>[PJ]</v>
      </c>
      <c r="EV6" s="219" t="str">
        <f>VLOOKUP(EV3,[3]Activities!$A$9:$Q$224,2,FALSE)</f>
        <v>[PJ]</v>
      </c>
      <c r="EW6" s="219" t="str">
        <f>VLOOKUP(EW3,[3]Activities!$A$9:$Q$224,2,FALSE)</f>
        <v>[PJ]</v>
      </c>
      <c r="EX6" s="219" t="str">
        <f>VLOOKUP(EX3,[3]Activities!$A$9:$Q$224,2,FALSE)</f>
        <v>[PJ]</v>
      </c>
      <c r="EY6" s="219" t="str">
        <f>VLOOKUP(EY3,[3]Activities!$A$9:$Q$224,2,FALSE)</f>
        <v>[PJ]</v>
      </c>
      <c r="EZ6" s="219" t="str">
        <f>VLOOKUP(EZ3,[3]Activities!$A$9:$Q$224,2,FALSE)</f>
        <v>[PJ]</v>
      </c>
      <c r="FA6" s="219" t="str">
        <f>VLOOKUP(FA3,[3]Activities!$A$9:$Q$224,2,FALSE)</f>
        <v>[PJ]</v>
      </c>
      <c r="FB6" s="219" t="str">
        <f>VLOOKUP(FB3,[3]Activities!$A$9:$Q$224,2,FALSE)</f>
        <v>[PJ]</v>
      </c>
      <c r="FC6" s="219" t="str">
        <f>VLOOKUP(FC3,[3]Activities!$A$9:$Q$224,2,FALSE)</f>
        <v>[PJ]</v>
      </c>
      <c r="FD6" s="219" t="str">
        <f>VLOOKUP(FD3,[3]Activities!$A$9:$Q$224,2,FALSE)</f>
        <v>[PJ]</v>
      </c>
      <c r="FE6" s="219" t="str">
        <f>VLOOKUP(FE3,[3]Activities!$A$9:$Q$224,2,FALSE)</f>
        <v>[PJ]</v>
      </c>
      <c r="FF6" s="219" t="str">
        <f>VLOOKUP(FF3,[3]Activities!$A$9:$Q$224,2,FALSE)</f>
        <v>[PJ]</v>
      </c>
      <c r="FG6" s="219" t="str">
        <f>VLOOKUP(FG3,[3]Activities!$A$9:$Q$224,2,FALSE)</f>
        <v>[Mton_CO2e]</v>
      </c>
      <c r="FH6" s="219" t="str">
        <f>VLOOKUP(FH3,[3]Activities!$A$9:$Q$224,2,FALSE)</f>
        <v>[Mton_CO2e]</v>
      </c>
      <c r="FI6" s="219" t="str">
        <f>VLOOKUP(FI3,[3]Activities!$A$9:$Q$224,2,FALSE)</f>
        <v>[Mton_CO2e]</v>
      </c>
      <c r="FJ6" s="219" t="str">
        <f>VLOOKUP(FJ3,[3]Activities!$A$9:$Q$224,2,FALSE)</f>
        <v>[Mton_CO2e]</v>
      </c>
      <c r="FK6" s="219" t="str">
        <f>VLOOKUP(FK3,[3]Activities!$A$9:$Q$224,2,FALSE)</f>
        <v>[Mton_CO2e]</v>
      </c>
      <c r="FL6" s="219" t="str">
        <f>VLOOKUP(FL3,[3]Activities!$A$9:$Q$224,2,FALSE)</f>
        <v>[Mton_CO2e]</v>
      </c>
      <c r="FM6" s="219" t="str">
        <f>VLOOKUP(FM3,[3]Activities!$A$9:$Q$224,2,FALSE)</f>
        <v>[Mton_CO2e]</v>
      </c>
      <c r="FN6" s="219" t="str">
        <f>VLOOKUP(FN3,[3]Activities!$A$9:$Q$224,2,FALSE)</f>
        <v>[Mton_CO2e]</v>
      </c>
      <c r="FO6" s="219" t="str">
        <f>VLOOKUP(FO3,[3]Activities!$A$9:$Q$224,2,FALSE)</f>
        <v>[Mton_CO2e]</v>
      </c>
      <c r="FP6" s="219" t="str">
        <f>VLOOKUP(FP3,[3]Activities!$A$9:$Q$224,2,FALSE)</f>
        <v>[Mton_CO2e]</v>
      </c>
      <c r="FQ6" s="219" t="str">
        <f>VLOOKUP(FQ3,[3]Activities!$A$9:$Q$224,2,FALSE)</f>
        <v>[Mton_CO2e]</v>
      </c>
      <c r="FR6" s="219" t="str">
        <f>VLOOKUP(FR3,[3]Activities!$A$9:$Q$224,2,FALSE)</f>
        <v>[Mton_CO2e]</v>
      </c>
      <c r="FS6" s="219" t="str">
        <f>VLOOKUP(FS3,[3]Activities!$A$9:$Q$224,2,FALSE)</f>
        <v>[Mton_CO2e]</v>
      </c>
      <c r="FT6" s="219" t="str">
        <f>VLOOKUP(FT3,[3]Activities!$A$9:$Q$224,2,FALSE)</f>
        <v>[Mton_CO2e]</v>
      </c>
      <c r="FU6" s="224" t="str">
        <f>VLOOKUP(FU3,[3]Activities!$A$9:$Q$224,2,FALSE)</f>
        <v>[Mton_CO2]</v>
      </c>
      <c r="FV6" s="224" t="str">
        <f>VLOOKUP(FV3,[3]Activities!$A$9:$Q$224,2,FALSE)</f>
        <v>[Mton_CO2]</v>
      </c>
      <c r="FW6" s="224" t="str">
        <f>VLOOKUP(FW3,[3]Activities!$A$9:$Q$224,2,FALSE)</f>
        <v>[Mton_CO2]</v>
      </c>
      <c r="FX6" s="224" t="str">
        <f>VLOOKUP(FX3,[3]Activities!$A$9:$Q$224,2,FALSE)</f>
        <v>[Mton_CO2]</v>
      </c>
      <c r="FY6" s="224" t="str">
        <f>VLOOKUP(FY3,[3]Activities!$A$9:$Q$224,2,FALSE)</f>
        <v>[Mton_CO2]</v>
      </c>
      <c r="FZ6" s="224" t="str">
        <f>VLOOKUP(FZ3,[3]Activities!$A$9:$Q$224,2,FALSE)</f>
        <v>[Mton_CO2]</v>
      </c>
      <c r="GA6" s="224" t="str">
        <f>VLOOKUP(GA3,[3]Activities!$A$9:$Q$224,2,FALSE)</f>
        <v>[Mton_CO2]</v>
      </c>
      <c r="GB6" s="224" t="str">
        <f>VLOOKUP(GB3,[3]Activities!$A$9:$Q$224,2,FALSE)</f>
        <v>[Mton_CO2]</v>
      </c>
      <c r="GC6" s="224" t="str">
        <f>VLOOKUP(GC3,[3]Activities!$A$9:$Q$224,2,FALSE)</f>
        <v>[Mton_CO2]</v>
      </c>
    </row>
    <row r="7" spans="1:185" x14ac:dyDescent="0.3">
      <c r="A7" s="40" t="s">
        <v>28</v>
      </c>
      <c r="B7" s="40" t="str">
        <f>[3]Technologies!B7</f>
        <v>Gebouwde omgeving</v>
      </c>
      <c r="C7" s="40" t="str">
        <f>VLOOKUP($A7,[3]Technologies!$A$7:$H$699,3,FALSE)</f>
        <v>Final</v>
      </c>
      <c r="D7" s="40" t="str">
        <f>VLOOKUP($A7,[3]Technologies!$A$7:$H$699,4,FALSE)</f>
        <v>Residential</v>
      </c>
      <c r="E7" s="40" t="str">
        <f>VLOOKUP($A7,[3]Technologies!$A$7:$H$699,6,FALSE)</f>
        <v>Electricity demand - Residential</v>
      </c>
      <c r="F7" s="40" t="str">
        <f>VLOOKUP($A7,[3]Technologies!$A$7:$H$699,7,FALSE)</f>
        <v>Dummy standard electricity consumption - Residential</v>
      </c>
      <c r="G7" s="228"/>
      <c r="H7" s="228"/>
      <c r="I7" s="229" cm="1">
        <f t="array" ref="I7">-SUMPRODUCT(([3]Feedstocks!$C$4:$C$185=A7)*[3]Feedstocks!$E$4:$E$185,[3]Feedstocks!$F$4:$F$185,[3]Feedstocks!$H$4:$H$185,[3]Feedstocks!$I$4:$I$185)</f>
        <v>0</v>
      </c>
      <c r="J7" s="229" cm="1">
        <f t="array" ref="J7">-SUMPRODUCT(([3]Feedstocks!$C$4:$C$185=A7)*[3]Feedstocks!$E$4:$E$185,[3]Feedstocks!$H$4:$H$185,[3]Feedstocks!$I$4:$I$185)</f>
        <v>0</v>
      </c>
      <c r="K7" s="229"/>
      <c r="L7" s="229"/>
      <c r="M7" s="228"/>
      <c r="N7" s="228" t="str">
        <f>VLOOKUP(E7,[3]Activities!$A$9:$M$224,13,FALSE)</f>
        <v>NL</v>
      </c>
      <c r="O7" s="228"/>
      <c r="P7" s="66" t="s">
        <v>884</v>
      </c>
      <c r="Q7" s="230">
        <v>1</v>
      </c>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c r="BQ7" s="230"/>
      <c r="BR7" s="230"/>
      <c r="BS7" s="230"/>
      <c r="BT7" s="230"/>
      <c r="BU7" s="230"/>
      <c r="BV7" s="230"/>
      <c r="BW7" s="230"/>
      <c r="BX7" s="230"/>
      <c r="BY7" s="230"/>
      <c r="BZ7" s="230"/>
      <c r="CA7" s="230"/>
      <c r="CB7" s="230"/>
      <c r="CC7" s="230"/>
      <c r="CD7" s="230"/>
      <c r="CE7" s="230"/>
      <c r="CF7" s="230"/>
      <c r="CG7" s="230"/>
      <c r="CH7" s="230"/>
      <c r="CI7" s="230"/>
      <c r="CJ7" s="230"/>
      <c r="CK7" s="230"/>
      <c r="CL7" s="230"/>
      <c r="CM7" s="230"/>
      <c r="CN7" s="230"/>
      <c r="CO7" s="230"/>
      <c r="CP7" s="230"/>
      <c r="CQ7" s="230"/>
      <c r="CR7" s="230"/>
      <c r="CS7" s="230">
        <v>-1</v>
      </c>
      <c r="CT7" s="230"/>
      <c r="CU7" s="230"/>
      <c r="CV7" s="230"/>
      <c r="CW7" s="230"/>
      <c r="CX7" s="230"/>
      <c r="CY7" s="230"/>
      <c r="CZ7" s="230"/>
      <c r="DA7" s="230"/>
      <c r="DB7" s="230"/>
      <c r="DC7" s="230"/>
      <c r="DD7" s="230"/>
      <c r="DE7" s="230"/>
      <c r="DF7" s="230"/>
      <c r="DG7" s="230"/>
      <c r="DH7" s="230"/>
      <c r="DI7" s="230"/>
      <c r="DJ7" s="230"/>
      <c r="DK7" s="230"/>
      <c r="DL7" s="230"/>
      <c r="DM7" s="230"/>
      <c r="DN7" s="230"/>
      <c r="DO7" s="230"/>
      <c r="DP7" s="230"/>
      <c r="DQ7" s="230"/>
      <c r="DR7" s="230"/>
      <c r="DS7" s="230"/>
      <c r="DT7" s="230"/>
      <c r="DU7" s="230"/>
      <c r="DV7" s="230"/>
      <c r="DW7" s="230"/>
      <c r="DX7" s="230"/>
      <c r="DY7" s="230"/>
      <c r="DZ7" s="230"/>
      <c r="EA7" s="230"/>
      <c r="EB7" s="230"/>
      <c r="EC7" s="230"/>
      <c r="ED7" s="230"/>
      <c r="EE7" s="230"/>
      <c r="EF7" s="230"/>
      <c r="EG7" s="230"/>
      <c r="EH7" s="230"/>
      <c r="EI7" s="230"/>
      <c r="EJ7" s="230"/>
      <c r="EK7" s="230"/>
      <c r="EL7" s="230"/>
      <c r="EM7" s="230"/>
      <c r="EN7" s="230"/>
      <c r="EO7" s="230"/>
      <c r="EP7" s="230"/>
      <c r="EQ7" s="230"/>
      <c r="ER7" s="230"/>
      <c r="ES7" s="230"/>
      <c r="ET7" s="230"/>
      <c r="EU7" s="230"/>
      <c r="EV7" s="230"/>
      <c r="EW7" s="230"/>
      <c r="EX7" s="230"/>
      <c r="EY7" s="230"/>
      <c r="EZ7" s="230"/>
      <c r="FA7" s="230"/>
      <c r="FB7" s="230"/>
      <c r="FC7" s="230"/>
      <c r="FD7" s="230"/>
      <c r="FE7" s="230"/>
      <c r="FF7" s="230"/>
      <c r="FG7" s="230"/>
      <c r="FH7" s="230"/>
      <c r="FI7" s="230"/>
      <c r="FJ7" s="230"/>
      <c r="FK7" s="230"/>
      <c r="FL7" s="230"/>
      <c r="FM7" s="230"/>
      <c r="FN7" s="230"/>
      <c r="FO7" s="230"/>
      <c r="FP7" s="230"/>
      <c r="FQ7" s="230"/>
      <c r="FR7" s="230"/>
      <c r="FS7" s="230"/>
      <c r="FT7" s="231"/>
      <c r="FU7" s="232">
        <f t="shared" ref="FU7:FU70" si="0">ROUND(IF($C7="Primary",0,-$G7*(SUMPRODUCT($Q$4:$FS$4,$Q7:$FS7)+$J7)-$H7)*IF($N7=FU$4,1,0),4)</f>
        <v>0</v>
      </c>
      <c r="FV7" s="232">
        <f t="shared" ref="FV7:FZ22" si="1">ROUND(IF($C7="Primary",0,$M7*(1-$O7)*($G7*(SUMPRODUCT($Q$4:$FS$4,$Q7:$FS7)+$J7)+$H7-SUMPRODUCT($Q$5:$FS$5,$Q7:$FS7)-$I7+$K7))*IF($N7=FV$4,1,0),4)</f>
        <v>0</v>
      </c>
      <c r="FW7" s="232">
        <f t="shared" si="1"/>
        <v>0</v>
      </c>
      <c r="FX7" s="232">
        <f t="shared" si="1"/>
        <v>0</v>
      </c>
      <c r="FY7" s="232">
        <f t="shared" si="1"/>
        <v>0</v>
      </c>
      <c r="FZ7" s="232">
        <f t="shared" si="1"/>
        <v>0</v>
      </c>
      <c r="GA7" s="232">
        <f t="shared" ref="GA7:GA70" si="2">ROUND(IF($C7="Primary",0,(1-$M7)*(1-$O7)*($G7*(SUMPRODUCT($Q$4:$FS$4,$Q7:$FS7)+$J7)+$H7-SUMPRODUCT($Q$5:$FS$5,$Q7:$FS7)-$I7+$L7))*IF($N7=FV$4,1,0),4)</f>
        <v>0</v>
      </c>
      <c r="GB7" s="232">
        <f t="shared" ref="GB7:GB70" si="3">ROUND(IF($C7="Primary",0,$O7*($G7*(SUMPRODUCT($Q$4:$FS$4,$Q7:$FS7)+$J7)-SUMPRODUCT($Q$5:$FS$5,$Q7:$FS7)-$I7))*IF($N7=FV$4,1,0),4)</f>
        <v>0</v>
      </c>
      <c r="GC7" s="232">
        <f>$I7</f>
        <v>0</v>
      </c>
    </row>
    <row r="8" spans="1:185" x14ac:dyDescent="0.3">
      <c r="A8" s="69" t="s">
        <v>29</v>
      </c>
      <c r="B8" s="69" t="str">
        <f>[3]Technologies!B8</f>
        <v>Gebouwde omgeving</v>
      </c>
      <c r="C8" s="69" t="str">
        <f>VLOOKUP($A8,[3]Technologies!$A$7:$H$699,3,FALSE)</f>
        <v>Final</v>
      </c>
      <c r="D8" s="69" t="str">
        <f>VLOOKUP($A8,[3]Technologies!$A$7:$H$699,4,FALSE)</f>
        <v>Residential</v>
      </c>
      <c r="E8" s="69" t="str">
        <f>VLOOKUP($A8,[3]Technologies!$A$7:$H$699,6,FALSE)</f>
        <v>Electricity demand - Residential</v>
      </c>
      <c r="F8" s="70" t="str">
        <f>VLOOKUP($A8,[3]Technologies!$A$7:$H$699,7,FALSE)</f>
        <v>Flexible standard electricity consumption - Residential</v>
      </c>
      <c r="G8" s="233"/>
      <c r="H8" s="233"/>
      <c r="I8" s="234" cm="1">
        <f t="array" ref="I8">-SUMPRODUCT(([3]Feedstocks!$C$4:$C$185=A8)*[3]Feedstocks!$E$4:$E$185,[3]Feedstocks!$F$4:$F$185,[3]Feedstocks!$H$4:$H$185,[3]Feedstocks!$I$4:$I$185)</f>
        <v>0</v>
      </c>
      <c r="J8" s="234" cm="1">
        <f t="array" ref="J8">-SUMPRODUCT(([3]Feedstocks!$C$4:$C$185=A8)*[3]Feedstocks!$E$4:$E$185,[3]Feedstocks!$H$4:$H$185,[3]Feedstocks!$I$4:$I$185)</f>
        <v>0</v>
      </c>
      <c r="K8" s="234"/>
      <c r="L8" s="234"/>
      <c r="M8" s="233"/>
      <c r="N8" s="233" t="str">
        <f>VLOOKUP(E8,[3]Activities!$A$9:$M$224,13,FALSE)</f>
        <v>NL</v>
      </c>
      <c r="O8" s="233"/>
      <c r="P8" s="87" t="s">
        <v>884</v>
      </c>
      <c r="Q8" s="235">
        <v>1</v>
      </c>
      <c r="R8" s="235"/>
      <c r="S8" s="235"/>
      <c r="T8" s="235"/>
      <c r="U8" s="235"/>
      <c r="V8" s="235"/>
      <c r="W8" s="235"/>
      <c r="X8" s="235"/>
      <c r="Y8" s="235"/>
      <c r="Z8" s="235"/>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v>-1</v>
      </c>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6"/>
      <c r="FU8" s="237">
        <f t="shared" si="0"/>
        <v>0</v>
      </c>
      <c r="FV8" s="237">
        <f t="shared" si="1"/>
        <v>0</v>
      </c>
      <c r="FW8" s="237">
        <f t="shared" si="1"/>
        <v>0</v>
      </c>
      <c r="FX8" s="237">
        <f t="shared" si="1"/>
        <v>0</v>
      </c>
      <c r="FY8" s="237">
        <f t="shared" si="1"/>
        <v>0</v>
      </c>
      <c r="FZ8" s="237">
        <f t="shared" si="1"/>
        <v>0</v>
      </c>
      <c r="GA8" s="237">
        <f t="shared" si="2"/>
        <v>0</v>
      </c>
      <c r="GB8" s="237">
        <f t="shared" si="3"/>
        <v>0</v>
      </c>
      <c r="GC8" s="237">
        <f t="shared" ref="GC8:GC71" si="4">$I8</f>
        <v>0</v>
      </c>
    </row>
    <row r="9" spans="1:185" x14ac:dyDescent="0.3">
      <c r="A9" s="40" t="s">
        <v>30</v>
      </c>
      <c r="B9" s="40" t="str">
        <f>[3]Technologies!B9</f>
        <v>Gebouwde omgeving</v>
      </c>
      <c r="C9" s="40" t="str">
        <f>VLOOKUP($A9,[3]Technologies!$A$7:$H$699,3,FALSE)</f>
        <v>Final</v>
      </c>
      <c r="D9" s="40" t="str">
        <f>VLOOKUP($A9,[3]Technologies!$A$7:$H$699,4,FALSE)</f>
        <v>Residential</v>
      </c>
      <c r="E9" s="40" t="str">
        <f>VLOOKUP($A9,[3]Technologies!$A$7:$H$699,6,FALSE)</f>
        <v>Houses - Residential Flats</v>
      </c>
      <c r="F9" s="40" t="str">
        <f>VLOOKUP($A9,[3]Technologies!$A$7:$H$699,7,FALSE)</f>
        <v>House with insulation GFE - Residential Flats</v>
      </c>
      <c r="G9" s="228"/>
      <c r="H9" s="228"/>
      <c r="I9" s="229" cm="1">
        <f t="array" ref="I9">-SUMPRODUCT(([3]Feedstocks!$C$4:$C$185=A9)*[3]Feedstocks!$E$4:$E$185,[3]Feedstocks!$F$4:$F$185,[3]Feedstocks!$H$4:$H$185,[3]Feedstocks!$I$4:$I$185)</f>
        <v>0</v>
      </c>
      <c r="J9" s="229" cm="1">
        <f t="array" ref="J9">-SUMPRODUCT(([3]Feedstocks!$C$4:$C$185=A9)*[3]Feedstocks!$E$4:$E$185,[3]Feedstocks!$H$4:$H$185,[3]Feedstocks!$I$4:$I$185)</f>
        <v>0</v>
      </c>
      <c r="K9" s="229"/>
      <c r="L9" s="229"/>
      <c r="M9" s="228"/>
      <c r="N9" s="228" t="str">
        <f>VLOOKUP(E9,[3]Activities!$A$9:$M$224,13,FALSE)</f>
        <v>NL</v>
      </c>
      <c r="O9" s="228"/>
      <c r="P9" s="66" t="s">
        <v>884</v>
      </c>
      <c r="Q9" s="230"/>
      <c r="R9" s="230">
        <v>1</v>
      </c>
      <c r="S9" s="230"/>
      <c r="T9" s="230"/>
      <c r="U9" s="230"/>
      <c r="V9" s="230"/>
      <c r="W9" s="230"/>
      <c r="X9" s="230"/>
      <c r="Y9" s="230"/>
      <c r="Z9" s="230"/>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c r="BQ9" s="230"/>
      <c r="BR9" s="230"/>
      <c r="BS9" s="230"/>
      <c r="BT9" s="230"/>
      <c r="BU9" s="230"/>
      <c r="BV9" s="230"/>
      <c r="BW9" s="230"/>
      <c r="BX9" s="230"/>
      <c r="BY9" s="230"/>
      <c r="BZ9" s="230"/>
      <c r="CA9" s="230"/>
      <c r="CB9" s="230"/>
      <c r="CC9" s="230"/>
      <c r="CD9" s="230"/>
      <c r="CE9" s="230"/>
      <c r="CF9" s="230"/>
      <c r="CG9" s="230"/>
      <c r="CH9" s="230"/>
      <c r="CI9" s="230"/>
      <c r="CJ9" s="230"/>
      <c r="CK9" s="230"/>
      <c r="CL9" s="230"/>
      <c r="CM9" s="230"/>
      <c r="CN9" s="230"/>
      <c r="CO9" s="230"/>
      <c r="CP9" s="230"/>
      <c r="CQ9" s="230"/>
      <c r="CR9" s="230"/>
      <c r="CS9" s="230"/>
      <c r="CT9" s="230">
        <v>-3.0508399999999998E-2</v>
      </c>
      <c r="CU9" s="230"/>
      <c r="CV9" s="230"/>
      <c r="CW9" s="230"/>
      <c r="CX9" s="230"/>
      <c r="CY9" s="230"/>
      <c r="CZ9" s="230"/>
      <c r="DA9" s="230"/>
      <c r="DB9" s="230"/>
      <c r="DC9" s="230"/>
      <c r="DD9" s="230"/>
      <c r="DE9" s="230"/>
      <c r="DF9" s="230"/>
      <c r="DG9" s="230"/>
      <c r="DH9" s="230"/>
      <c r="DI9" s="230"/>
      <c r="DJ9" s="230"/>
      <c r="DK9" s="230"/>
      <c r="DL9" s="230"/>
      <c r="DM9" s="230"/>
      <c r="DN9" s="230"/>
      <c r="DO9" s="230"/>
      <c r="DP9" s="230"/>
      <c r="DQ9" s="230"/>
      <c r="DR9" s="230"/>
      <c r="DS9" s="230"/>
      <c r="DT9" s="230"/>
      <c r="DU9" s="230"/>
      <c r="DV9" s="230"/>
      <c r="DW9" s="230"/>
      <c r="DX9" s="230"/>
      <c r="DY9" s="230"/>
      <c r="DZ9" s="230"/>
      <c r="EA9" s="230"/>
      <c r="EB9" s="230"/>
      <c r="EC9" s="230"/>
      <c r="ED9" s="230"/>
      <c r="EE9" s="230"/>
      <c r="EF9" s="230"/>
      <c r="EG9" s="230"/>
      <c r="EH9" s="230"/>
      <c r="EI9" s="230"/>
      <c r="EJ9" s="230"/>
      <c r="EK9" s="230"/>
      <c r="EL9" s="230"/>
      <c r="EM9" s="230"/>
      <c r="EN9" s="230"/>
      <c r="EO9" s="230"/>
      <c r="EP9" s="230"/>
      <c r="EQ9" s="230"/>
      <c r="ER9" s="230"/>
      <c r="ES9" s="230"/>
      <c r="ET9" s="230"/>
      <c r="EU9" s="230"/>
      <c r="EV9" s="230"/>
      <c r="EW9" s="230"/>
      <c r="EX9" s="230"/>
      <c r="EY9" s="230"/>
      <c r="EZ9" s="230"/>
      <c r="FA9" s="230"/>
      <c r="FB9" s="230"/>
      <c r="FC9" s="230"/>
      <c r="FD9" s="230"/>
      <c r="FE9" s="230"/>
      <c r="FF9" s="230"/>
      <c r="FG9" s="230"/>
      <c r="FH9" s="230"/>
      <c r="FI9" s="230"/>
      <c r="FJ9" s="230"/>
      <c r="FK9" s="230"/>
      <c r="FL9" s="230"/>
      <c r="FM9" s="230"/>
      <c r="FN9" s="230"/>
      <c r="FO9" s="230"/>
      <c r="FP9" s="230"/>
      <c r="FQ9" s="230"/>
      <c r="FR9" s="230"/>
      <c r="FS9" s="230"/>
      <c r="FT9" s="231"/>
      <c r="FU9" s="232">
        <f t="shared" si="0"/>
        <v>0</v>
      </c>
      <c r="FV9" s="232">
        <f t="shared" si="1"/>
        <v>0</v>
      </c>
      <c r="FW9" s="232">
        <f t="shared" si="1"/>
        <v>0</v>
      </c>
      <c r="FX9" s="232">
        <f t="shared" si="1"/>
        <v>0</v>
      </c>
      <c r="FY9" s="232">
        <f t="shared" si="1"/>
        <v>0</v>
      </c>
      <c r="FZ9" s="232">
        <f t="shared" si="1"/>
        <v>0</v>
      </c>
      <c r="GA9" s="232">
        <f t="shared" si="2"/>
        <v>0</v>
      </c>
      <c r="GB9" s="232">
        <f t="shared" si="3"/>
        <v>0</v>
      </c>
      <c r="GC9" s="232">
        <f t="shared" si="4"/>
        <v>0</v>
      </c>
    </row>
    <row r="10" spans="1:185" x14ac:dyDescent="0.3">
      <c r="A10" s="69" t="s">
        <v>31</v>
      </c>
      <c r="B10" s="69" t="str">
        <f>[3]Technologies!B10</f>
        <v>Gebouwde omgeving</v>
      </c>
      <c r="C10" s="69" t="str">
        <f>VLOOKUP($A10,[3]Technologies!$A$7:$H$699,3,FALSE)</f>
        <v>Final</v>
      </c>
      <c r="D10" s="69" t="str">
        <f>VLOOKUP($A10,[3]Technologies!$A$7:$H$699,4,FALSE)</f>
        <v>Residential</v>
      </c>
      <c r="E10" s="69" t="str">
        <f>VLOOKUP($A10,[3]Technologies!$A$7:$H$699,6,FALSE)</f>
        <v>Houses - Residential Flats</v>
      </c>
      <c r="F10" s="70" t="str">
        <f>VLOOKUP($A10,[3]Technologies!$A$7:$H$699,7,FALSE)</f>
        <v>House with insulation DC - Residential Flats</v>
      </c>
      <c r="G10" s="233"/>
      <c r="H10" s="233"/>
      <c r="I10" s="234" cm="1">
        <f t="array" ref="I10">-SUMPRODUCT(([3]Feedstocks!$C$4:$C$185=A10)*[3]Feedstocks!$E$4:$E$185,[3]Feedstocks!$F$4:$F$185,[3]Feedstocks!$H$4:$H$185,[3]Feedstocks!$I$4:$I$185)</f>
        <v>0</v>
      </c>
      <c r="J10" s="234" cm="1">
        <f t="array" ref="J10">-SUMPRODUCT(([3]Feedstocks!$C$4:$C$185=A10)*[3]Feedstocks!$E$4:$E$185,[3]Feedstocks!$H$4:$H$185,[3]Feedstocks!$I$4:$I$185)</f>
        <v>0</v>
      </c>
      <c r="K10" s="234"/>
      <c r="L10" s="234"/>
      <c r="M10" s="233"/>
      <c r="N10" s="233" t="str">
        <f>VLOOKUP(E10,[3]Activities!$A$9:$M$224,13,FALSE)</f>
        <v>NL</v>
      </c>
      <c r="O10" s="233"/>
      <c r="P10" s="87" t="s">
        <v>884</v>
      </c>
      <c r="Q10" s="235"/>
      <c r="R10" s="235">
        <v>1</v>
      </c>
      <c r="S10" s="235"/>
      <c r="T10" s="235"/>
      <c r="U10" s="235"/>
      <c r="V10" s="235"/>
      <c r="W10" s="235"/>
      <c r="X10" s="235"/>
      <c r="Y10" s="235"/>
      <c r="Z10" s="235"/>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v>-2.93484E-2</v>
      </c>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6"/>
      <c r="FU10" s="237">
        <f t="shared" si="0"/>
        <v>0</v>
      </c>
      <c r="FV10" s="237">
        <f t="shared" si="1"/>
        <v>0</v>
      </c>
      <c r="FW10" s="237">
        <f t="shared" si="1"/>
        <v>0</v>
      </c>
      <c r="FX10" s="237">
        <f t="shared" si="1"/>
        <v>0</v>
      </c>
      <c r="FY10" s="237">
        <f t="shared" si="1"/>
        <v>0</v>
      </c>
      <c r="FZ10" s="237">
        <f t="shared" si="1"/>
        <v>0</v>
      </c>
      <c r="GA10" s="237">
        <f t="shared" si="2"/>
        <v>0</v>
      </c>
      <c r="GB10" s="237">
        <f t="shared" si="3"/>
        <v>0</v>
      </c>
      <c r="GC10" s="237">
        <f t="shared" si="4"/>
        <v>0</v>
      </c>
    </row>
    <row r="11" spans="1:185" x14ac:dyDescent="0.3">
      <c r="A11" s="40" t="s">
        <v>32</v>
      </c>
      <c r="B11" s="40" t="str">
        <f>[3]Technologies!B11</f>
        <v>Gebouwde omgeving</v>
      </c>
      <c r="C11" s="40" t="str">
        <f>VLOOKUP($A11,[3]Technologies!$A$7:$H$699,3,FALSE)</f>
        <v>Final</v>
      </c>
      <c r="D11" s="40" t="str">
        <f>VLOOKUP($A11,[3]Technologies!$A$7:$H$699,4,FALSE)</f>
        <v>Residential</v>
      </c>
      <c r="E11" s="40" t="str">
        <f>VLOOKUP($A11,[3]Technologies!$A$7:$H$699,6,FALSE)</f>
        <v>Houses - Residential Flats</v>
      </c>
      <c r="F11" s="40" t="str">
        <f>VLOOKUP($A11,[3]Technologies!$A$7:$H$699,7,FALSE)</f>
        <v>House with insulation B - Residential Flats</v>
      </c>
      <c r="G11" s="228"/>
      <c r="H11" s="228"/>
      <c r="I11" s="229" cm="1">
        <f t="array" ref="I11">-SUMPRODUCT(([3]Feedstocks!$C$4:$C$185=A11)*[3]Feedstocks!$E$4:$E$185,[3]Feedstocks!$F$4:$F$185,[3]Feedstocks!$H$4:$H$185,[3]Feedstocks!$I$4:$I$185)</f>
        <v>0</v>
      </c>
      <c r="J11" s="229" cm="1">
        <f t="array" ref="J11">-SUMPRODUCT(([3]Feedstocks!$C$4:$C$185=A11)*[3]Feedstocks!$E$4:$E$185,[3]Feedstocks!$H$4:$H$185,[3]Feedstocks!$I$4:$I$185)</f>
        <v>0</v>
      </c>
      <c r="K11" s="229"/>
      <c r="L11" s="229"/>
      <c r="M11" s="228"/>
      <c r="N11" s="228" t="str">
        <f>VLOOKUP(E11,[3]Activities!$A$9:$M$224,13,FALSE)</f>
        <v>NL</v>
      </c>
      <c r="O11" s="228"/>
      <c r="P11" s="66" t="s">
        <v>884</v>
      </c>
      <c r="Q11" s="230"/>
      <c r="R11" s="230">
        <v>1</v>
      </c>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0"/>
      <c r="CC11" s="230"/>
      <c r="CD11" s="230"/>
      <c r="CE11" s="230"/>
      <c r="CF11" s="230"/>
      <c r="CG11" s="230"/>
      <c r="CH11" s="230"/>
      <c r="CI11" s="230"/>
      <c r="CJ11" s="230"/>
      <c r="CK11" s="230"/>
      <c r="CL11" s="230"/>
      <c r="CM11" s="230"/>
      <c r="CN11" s="230"/>
      <c r="CO11" s="230"/>
      <c r="CP11" s="230"/>
      <c r="CQ11" s="230"/>
      <c r="CR11" s="230"/>
      <c r="CS11" s="230"/>
      <c r="CT11" s="230"/>
      <c r="CU11" s="230">
        <v>-2.6738400000000002E-2</v>
      </c>
      <c r="CV11" s="230"/>
      <c r="CW11" s="230"/>
      <c r="CX11" s="230"/>
      <c r="CY11" s="230"/>
      <c r="CZ11" s="230"/>
      <c r="DA11" s="230"/>
      <c r="DB11" s="230"/>
      <c r="DC11" s="230"/>
      <c r="DD11" s="230"/>
      <c r="DE11" s="230"/>
      <c r="DF11" s="230"/>
      <c r="DG11" s="230"/>
      <c r="DH11" s="230"/>
      <c r="DI11" s="230"/>
      <c r="DJ11" s="230"/>
      <c r="DK11" s="230"/>
      <c r="DL11" s="230"/>
      <c r="DM11" s="230"/>
      <c r="DN11" s="230"/>
      <c r="DO11" s="230"/>
      <c r="DP11" s="230"/>
      <c r="DQ11" s="230"/>
      <c r="DR11" s="230"/>
      <c r="DS11" s="230"/>
      <c r="DT11" s="230"/>
      <c r="DU11" s="230"/>
      <c r="DV11" s="230"/>
      <c r="DW11" s="230"/>
      <c r="DX11" s="230"/>
      <c r="DY11" s="230"/>
      <c r="DZ11" s="230"/>
      <c r="EA11" s="230"/>
      <c r="EB11" s="230"/>
      <c r="EC11" s="230"/>
      <c r="ED11" s="230"/>
      <c r="EE11" s="230"/>
      <c r="EF11" s="230"/>
      <c r="EG11" s="230"/>
      <c r="EH11" s="230"/>
      <c r="EI11" s="230"/>
      <c r="EJ11" s="230"/>
      <c r="EK11" s="230"/>
      <c r="EL11" s="230"/>
      <c r="EM11" s="230"/>
      <c r="EN11" s="230"/>
      <c r="EO11" s="230"/>
      <c r="EP11" s="230"/>
      <c r="EQ11" s="230"/>
      <c r="ER11" s="230"/>
      <c r="ES11" s="230"/>
      <c r="ET11" s="230"/>
      <c r="EU11" s="230"/>
      <c r="EV11" s="230"/>
      <c r="EW11" s="230"/>
      <c r="EX11" s="230"/>
      <c r="EY11" s="230"/>
      <c r="EZ11" s="230"/>
      <c r="FA11" s="230"/>
      <c r="FB11" s="230"/>
      <c r="FC11" s="230"/>
      <c r="FD11" s="230"/>
      <c r="FE11" s="230"/>
      <c r="FF11" s="230"/>
      <c r="FG11" s="230"/>
      <c r="FH11" s="230"/>
      <c r="FI11" s="230"/>
      <c r="FJ11" s="230"/>
      <c r="FK11" s="230"/>
      <c r="FL11" s="230"/>
      <c r="FM11" s="230"/>
      <c r="FN11" s="230"/>
      <c r="FO11" s="230"/>
      <c r="FP11" s="230"/>
      <c r="FQ11" s="230"/>
      <c r="FR11" s="230"/>
      <c r="FS11" s="230"/>
      <c r="FT11" s="231"/>
      <c r="FU11" s="232">
        <f t="shared" si="0"/>
        <v>0</v>
      </c>
      <c r="FV11" s="232">
        <f t="shared" si="1"/>
        <v>0</v>
      </c>
      <c r="FW11" s="232">
        <f t="shared" si="1"/>
        <v>0</v>
      </c>
      <c r="FX11" s="232">
        <f t="shared" si="1"/>
        <v>0</v>
      </c>
      <c r="FY11" s="232">
        <f t="shared" si="1"/>
        <v>0</v>
      </c>
      <c r="FZ11" s="232">
        <f t="shared" si="1"/>
        <v>0</v>
      </c>
      <c r="GA11" s="232">
        <f t="shared" si="2"/>
        <v>0</v>
      </c>
      <c r="GB11" s="232">
        <f t="shared" si="3"/>
        <v>0</v>
      </c>
      <c r="GC11" s="232">
        <f t="shared" si="4"/>
        <v>0</v>
      </c>
    </row>
    <row r="12" spans="1:185" x14ac:dyDescent="0.3">
      <c r="A12" s="69" t="s">
        <v>33</v>
      </c>
      <c r="B12" s="69" t="str">
        <f>[3]Technologies!B12</f>
        <v>Gebouwde omgeving</v>
      </c>
      <c r="C12" s="69" t="str">
        <f>VLOOKUP($A12,[3]Technologies!$A$7:$H$699,3,FALSE)</f>
        <v>Final</v>
      </c>
      <c r="D12" s="69" t="str">
        <f>VLOOKUP($A12,[3]Technologies!$A$7:$H$699,4,FALSE)</f>
        <v>Residential</v>
      </c>
      <c r="E12" s="69" t="str">
        <f>VLOOKUP($A12,[3]Technologies!$A$7:$H$699,6,FALSE)</f>
        <v>Houses - Residential Flats</v>
      </c>
      <c r="F12" s="70" t="str">
        <f>VLOOKUP($A12,[3]Technologies!$A$7:$H$699,7,FALSE)</f>
        <v>House with insulation A - Residential Flats</v>
      </c>
      <c r="G12" s="233"/>
      <c r="H12" s="233"/>
      <c r="I12" s="234" cm="1">
        <f t="array" ref="I12">-SUMPRODUCT(([3]Feedstocks!$C$4:$C$185=A12)*[3]Feedstocks!$E$4:$E$185,[3]Feedstocks!$F$4:$F$185,[3]Feedstocks!$H$4:$H$185,[3]Feedstocks!$I$4:$I$185)</f>
        <v>0</v>
      </c>
      <c r="J12" s="234" cm="1">
        <f t="array" ref="J12">-SUMPRODUCT(([3]Feedstocks!$C$4:$C$185=A12)*[3]Feedstocks!$E$4:$E$185,[3]Feedstocks!$H$4:$H$185,[3]Feedstocks!$I$4:$I$185)</f>
        <v>0</v>
      </c>
      <c r="K12" s="234"/>
      <c r="L12" s="234"/>
      <c r="M12" s="233"/>
      <c r="N12" s="233" t="str">
        <f>VLOOKUP(E12,[3]Activities!$A$9:$M$224,13,FALSE)</f>
        <v>NL</v>
      </c>
      <c r="O12" s="233"/>
      <c r="P12" s="87" t="s">
        <v>884</v>
      </c>
      <c r="Q12" s="235"/>
      <c r="R12" s="235">
        <v>1</v>
      </c>
      <c r="S12" s="235"/>
      <c r="T12" s="235"/>
      <c r="U12" s="235"/>
      <c r="V12" s="235"/>
      <c r="W12" s="235"/>
      <c r="X12" s="235"/>
      <c r="Y12" s="235"/>
      <c r="Z12" s="235"/>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v>-2.0648400000000001E-2</v>
      </c>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6"/>
      <c r="FU12" s="237">
        <f t="shared" si="0"/>
        <v>0</v>
      </c>
      <c r="FV12" s="237">
        <f t="shared" si="1"/>
        <v>0</v>
      </c>
      <c r="FW12" s="237">
        <f t="shared" si="1"/>
        <v>0</v>
      </c>
      <c r="FX12" s="237">
        <f t="shared" si="1"/>
        <v>0</v>
      </c>
      <c r="FY12" s="237">
        <f t="shared" si="1"/>
        <v>0</v>
      </c>
      <c r="FZ12" s="237">
        <f t="shared" si="1"/>
        <v>0</v>
      </c>
      <c r="GA12" s="237">
        <f t="shared" si="2"/>
        <v>0</v>
      </c>
      <c r="GB12" s="237">
        <f t="shared" si="3"/>
        <v>0</v>
      </c>
      <c r="GC12" s="237">
        <f t="shared" si="4"/>
        <v>0</v>
      </c>
    </row>
    <row r="13" spans="1:185" x14ac:dyDescent="0.3">
      <c r="A13" s="40" t="s">
        <v>34</v>
      </c>
      <c r="B13" s="40" t="str">
        <f>[3]Technologies!B13</f>
        <v>Gebouwde omgeving</v>
      </c>
      <c r="C13" s="40" t="str">
        <f>VLOOKUP($A13,[3]Technologies!$A$7:$H$699,3,FALSE)</f>
        <v>Final</v>
      </c>
      <c r="D13" s="40" t="str">
        <f>VLOOKUP($A13,[3]Technologies!$A$7:$H$699,4,FALSE)</f>
        <v>Residential</v>
      </c>
      <c r="E13" s="40" t="str">
        <f>VLOOKUP($A13,[3]Technologies!$A$7:$H$699,6,FALSE)</f>
        <v>Houses - Residential Flats</v>
      </c>
      <c r="F13" s="40" t="str">
        <f>VLOOKUP($A13,[3]Technologies!$A$7:$H$699,7,FALSE)</f>
        <v>House with insulation A+ - Residential Flats</v>
      </c>
      <c r="G13" s="228"/>
      <c r="H13" s="228"/>
      <c r="I13" s="229" cm="1">
        <f t="array" ref="I13">-SUMPRODUCT(([3]Feedstocks!$C$4:$C$185=A13)*[3]Feedstocks!$E$4:$E$185,[3]Feedstocks!$F$4:$F$185,[3]Feedstocks!$H$4:$H$185,[3]Feedstocks!$I$4:$I$185)</f>
        <v>0</v>
      </c>
      <c r="J13" s="229" cm="1">
        <f t="array" ref="J13">-SUMPRODUCT(([3]Feedstocks!$C$4:$C$185=A13)*[3]Feedstocks!$E$4:$E$185,[3]Feedstocks!$H$4:$H$185,[3]Feedstocks!$I$4:$I$185)</f>
        <v>0</v>
      </c>
      <c r="K13" s="229"/>
      <c r="L13" s="229"/>
      <c r="M13" s="228"/>
      <c r="N13" s="228" t="str">
        <f>VLOOKUP(E13,[3]Activities!$A$9:$M$224,13,FALSE)</f>
        <v>NL</v>
      </c>
      <c r="O13" s="228"/>
      <c r="P13" s="66" t="s">
        <v>1789</v>
      </c>
      <c r="Q13" s="230"/>
      <c r="R13" s="230">
        <v>1</v>
      </c>
      <c r="S13" s="230"/>
      <c r="T13" s="230"/>
      <c r="U13" s="230"/>
      <c r="V13" s="230"/>
      <c r="W13" s="230"/>
      <c r="X13" s="230"/>
      <c r="Y13" s="230"/>
      <c r="Z13" s="230"/>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c r="BQ13" s="230"/>
      <c r="BR13" s="230"/>
      <c r="BS13" s="230"/>
      <c r="BT13" s="230"/>
      <c r="BU13" s="230"/>
      <c r="BV13" s="230"/>
      <c r="BW13" s="230"/>
      <c r="BX13" s="230"/>
      <c r="BY13" s="230"/>
      <c r="BZ13" s="230"/>
      <c r="CA13" s="230"/>
      <c r="CB13" s="230"/>
      <c r="CC13" s="230"/>
      <c r="CD13" s="230"/>
      <c r="CE13" s="230"/>
      <c r="CF13" s="230"/>
      <c r="CG13" s="230"/>
      <c r="CH13" s="230"/>
      <c r="CI13" s="230"/>
      <c r="CJ13" s="230"/>
      <c r="CK13" s="230"/>
      <c r="CL13" s="230"/>
      <c r="CM13" s="230"/>
      <c r="CN13" s="230"/>
      <c r="CO13" s="230"/>
      <c r="CP13" s="230"/>
      <c r="CQ13" s="230"/>
      <c r="CR13" s="230"/>
      <c r="CS13" s="230"/>
      <c r="CT13" s="230"/>
      <c r="CU13" s="230">
        <v>-1.7458399999999999E-2</v>
      </c>
      <c r="CV13" s="230"/>
      <c r="CW13" s="230"/>
      <c r="CX13" s="230"/>
      <c r="CY13" s="230"/>
      <c r="CZ13" s="230"/>
      <c r="DA13" s="230"/>
      <c r="DB13" s="230"/>
      <c r="DC13" s="230"/>
      <c r="DD13" s="230"/>
      <c r="DE13" s="230"/>
      <c r="DF13" s="230"/>
      <c r="DG13" s="230"/>
      <c r="DH13" s="230"/>
      <c r="DI13" s="230"/>
      <c r="DJ13" s="230"/>
      <c r="DK13" s="230"/>
      <c r="DL13" s="230"/>
      <c r="DM13" s="230"/>
      <c r="DN13" s="230"/>
      <c r="DO13" s="230"/>
      <c r="DP13" s="230"/>
      <c r="DQ13" s="230"/>
      <c r="DR13" s="230"/>
      <c r="DS13" s="230"/>
      <c r="DT13" s="230"/>
      <c r="DU13" s="230"/>
      <c r="DV13" s="230"/>
      <c r="DW13" s="230"/>
      <c r="DX13" s="230"/>
      <c r="DY13" s="230"/>
      <c r="DZ13" s="230"/>
      <c r="EA13" s="230"/>
      <c r="EB13" s="230"/>
      <c r="EC13" s="230"/>
      <c r="ED13" s="230"/>
      <c r="EE13" s="230"/>
      <c r="EF13" s="230"/>
      <c r="EG13" s="230"/>
      <c r="EH13" s="230"/>
      <c r="EI13" s="230"/>
      <c r="EJ13" s="230"/>
      <c r="EK13" s="230"/>
      <c r="EL13" s="230"/>
      <c r="EM13" s="230"/>
      <c r="EN13" s="230"/>
      <c r="EO13" s="230"/>
      <c r="EP13" s="230"/>
      <c r="EQ13" s="230"/>
      <c r="ER13" s="230"/>
      <c r="ES13" s="230"/>
      <c r="ET13" s="230"/>
      <c r="EU13" s="230"/>
      <c r="EV13" s="230"/>
      <c r="EW13" s="230"/>
      <c r="EX13" s="230"/>
      <c r="EY13" s="230"/>
      <c r="EZ13" s="230"/>
      <c r="FA13" s="230"/>
      <c r="FB13" s="230"/>
      <c r="FC13" s="230"/>
      <c r="FD13" s="230"/>
      <c r="FE13" s="230"/>
      <c r="FF13" s="230"/>
      <c r="FG13" s="230"/>
      <c r="FH13" s="230"/>
      <c r="FI13" s="230"/>
      <c r="FJ13" s="230"/>
      <c r="FK13" s="230"/>
      <c r="FL13" s="230"/>
      <c r="FM13" s="230"/>
      <c r="FN13" s="230"/>
      <c r="FO13" s="230"/>
      <c r="FP13" s="230"/>
      <c r="FQ13" s="230"/>
      <c r="FR13" s="230"/>
      <c r="FS13" s="230"/>
      <c r="FT13" s="231"/>
      <c r="FU13" s="232">
        <f t="shared" si="0"/>
        <v>0</v>
      </c>
      <c r="FV13" s="232">
        <f t="shared" si="1"/>
        <v>0</v>
      </c>
      <c r="FW13" s="232">
        <f t="shared" si="1"/>
        <v>0</v>
      </c>
      <c r="FX13" s="232">
        <f t="shared" si="1"/>
        <v>0</v>
      </c>
      <c r="FY13" s="232">
        <f t="shared" si="1"/>
        <v>0</v>
      </c>
      <c r="FZ13" s="232">
        <f t="shared" si="1"/>
        <v>0</v>
      </c>
      <c r="GA13" s="232">
        <f t="shared" si="2"/>
        <v>0</v>
      </c>
      <c r="GB13" s="232">
        <f t="shared" si="3"/>
        <v>0</v>
      </c>
      <c r="GC13" s="232">
        <f t="shared" si="4"/>
        <v>0</v>
      </c>
    </row>
    <row r="14" spans="1:185" x14ac:dyDescent="0.3">
      <c r="A14" s="69" t="s">
        <v>35</v>
      </c>
      <c r="B14" s="69" t="str">
        <f>[3]Technologies!B14</f>
        <v>Gebouwde omgeving</v>
      </c>
      <c r="C14" s="69" t="str">
        <f>VLOOKUP($A14,[3]Technologies!$A$7:$H$699,3,FALSE)</f>
        <v>Final</v>
      </c>
      <c r="D14" s="69" t="str">
        <f>VLOOKUP($A14,[3]Technologies!$A$7:$H$699,4,FALSE)</f>
        <v>Residential</v>
      </c>
      <c r="E14" s="69" t="str">
        <f>VLOOKUP($A14,[3]Technologies!$A$7:$H$699,6,FALSE)</f>
        <v>Houses - Residential Terrace</v>
      </c>
      <c r="F14" s="70" t="str">
        <f>VLOOKUP($A14,[3]Technologies!$A$7:$H$699,7,FALSE)</f>
        <v>House with insulation GFE - Residential Terrace</v>
      </c>
      <c r="G14" s="233"/>
      <c r="H14" s="233"/>
      <c r="I14" s="234" cm="1">
        <f t="array" ref="I14">-SUMPRODUCT(([3]Feedstocks!$C$4:$C$185=A14)*[3]Feedstocks!$E$4:$E$185,[3]Feedstocks!$F$4:$F$185,[3]Feedstocks!$H$4:$H$185,[3]Feedstocks!$I$4:$I$185)</f>
        <v>0</v>
      </c>
      <c r="J14" s="234" cm="1">
        <f t="array" ref="J14">-SUMPRODUCT(([3]Feedstocks!$C$4:$C$185=A14)*[3]Feedstocks!$E$4:$E$185,[3]Feedstocks!$H$4:$H$185,[3]Feedstocks!$I$4:$I$185)</f>
        <v>0</v>
      </c>
      <c r="K14" s="234"/>
      <c r="L14" s="234"/>
      <c r="M14" s="233"/>
      <c r="N14" s="233" t="str">
        <f>VLOOKUP(E14,[3]Activities!$A$9:$M$224,13,FALSE)</f>
        <v>NL</v>
      </c>
      <c r="O14" s="233"/>
      <c r="P14" s="87" t="s">
        <v>1789</v>
      </c>
      <c r="Q14" s="235"/>
      <c r="R14" s="235"/>
      <c r="S14" s="235">
        <v>1</v>
      </c>
      <c r="T14" s="235"/>
      <c r="U14" s="235"/>
      <c r="V14" s="235"/>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v>-4.5585899999999999E-2</v>
      </c>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6"/>
      <c r="FU14" s="237">
        <f t="shared" si="0"/>
        <v>0</v>
      </c>
      <c r="FV14" s="237">
        <f t="shared" si="1"/>
        <v>0</v>
      </c>
      <c r="FW14" s="237">
        <f t="shared" si="1"/>
        <v>0</v>
      </c>
      <c r="FX14" s="237">
        <f t="shared" si="1"/>
        <v>0</v>
      </c>
      <c r="FY14" s="237">
        <f t="shared" si="1"/>
        <v>0</v>
      </c>
      <c r="FZ14" s="237">
        <f t="shared" si="1"/>
        <v>0</v>
      </c>
      <c r="GA14" s="237">
        <f t="shared" si="2"/>
        <v>0</v>
      </c>
      <c r="GB14" s="237">
        <f t="shared" si="3"/>
        <v>0</v>
      </c>
      <c r="GC14" s="237">
        <f t="shared" si="4"/>
        <v>0</v>
      </c>
    </row>
    <row r="15" spans="1:185" x14ac:dyDescent="0.3">
      <c r="A15" s="40" t="s">
        <v>36</v>
      </c>
      <c r="B15" s="40" t="str">
        <f>[3]Technologies!B15</f>
        <v>Gebouwde omgeving</v>
      </c>
      <c r="C15" s="40" t="str">
        <f>VLOOKUP($A15,[3]Technologies!$A$7:$H$699,3,FALSE)</f>
        <v>Final</v>
      </c>
      <c r="D15" s="40" t="str">
        <f>VLOOKUP($A15,[3]Technologies!$A$7:$H$699,4,FALSE)</f>
        <v>Residential</v>
      </c>
      <c r="E15" s="40" t="str">
        <f>VLOOKUP($A15,[3]Technologies!$A$7:$H$699,6,FALSE)</f>
        <v>Houses - Residential Terrace</v>
      </c>
      <c r="F15" s="40" t="str">
        <f>VLOOKUP($A15,[3]Technologies!$A$7:$H$699,7,FALSE)</f>
        <v>House with insulation DC - Residential Terrace</v>
      </c>
      <c r="G15" s="228"/>
      <c r="H15" s="228"/>
      <c r="I15" s="229" cm="1">
        <f t="array" ref="I15">-SUMPRODUCT(([3]Feedstocks!$C$4:$C$185=A15)*[3]Feedstocks!$E$4:$E$185,[3]Feedstocks!$F$4:$F$185,[3]Feedstocks!$H$4:$H$185,[3]Feedstocks!$I$4:$I$185)</f>
        <v>0</v>
      </c>
      <c r="J15" s="229" cm="1">
        <f t="array" ref="J15">-SUMPRODUCT(([3]Feedstocks!$C$4:$C$185=A15)*[3]Feedstocks!$E$4:$E$185,[3]Feedstocks!$H$4:$H$185,[3]Feedstocks!$I$4:$I$185)</f>
        <v>0</v>
      </c>
      <c r="K15" s="229"/>
      <c r="L15" s="229"/>
      <c r="M15" s="228"/>
      <c r="N15" s="228" t="str">
        <f>VLOOKUP(E15,[3]Activities!$A$9:$M$224,13,FALSE)</f>
        <v>NL</v>
      </c>
      <c r="O15" s="228"/>
      <c r="P15" s="66" t="s">
        <v>861</v>
      </c>
      <c r="Q15" s="230"/>
      <c r="R15" s="230"/>
      <c r="S15" s="230">
        <v>1</v>
      </c>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v>-3.9205900000000002E-2</v>
      </c>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1"/>
      <c r="FU15" s="232">
        <f t="shared" si="0"/>
        <v>0</v>
      </c>
      <c r="FV15" s="232">
        <f t="shared" si="1"/>
        <v>0</v>
      </c>
      <c r="FW15" s="232">
        <f t="shared" si="1"/>
        <v>0</v>
      </c>
      <c r="FX15" s="232">
        <f t="shared" si="1"/>
        <v>0</v>
      </c>
      <c r="FY15" s="232">
        <f t="shared" si="1"/>
        <v>0</v>
      </c>
      <c r="FZ15" s="232">
        <f t="shared" si="1"/>
        <v>0</v>
      </c>
      <c r="GA15" s="232">
        <f t="shared" si="2"/>
        <v>0</v>
      </c>
      <c r="GB15" s="232">
        <f t="shared" si="3"/>
        <v>0</v>
      </c>
      <c r="GC15" s="232">
        <f t="shared" si="4"/>
        <v>0</v>
      </c>
    </row>
    <row r="16" spans="1:185" x14ac:dyDescent="0.3">
      <c r="A16" s="69" t="s">
        <v>37</v>
      </c>
      <c r="B16" s="69" t="str">
        <f>[3]Technologies!B16</f>
        <v>Gebouwde omgeving</v>
      </c>
      <c r="C16" s="69" t="str">
        <f>VLOOKUP($A16,[3]Technologies!$A$7:$H$699,3,FALSE)</f>
        <v>Final</v>
      </c>
      <c r="D16" s="69" t="str">
        <f>VLOOKUP($A16,[3]Technologies!$A$7:$H$699,4,FALSE)</f>
        <v>Residential</v>
      </c>
      <c r="E16" s="69" t="str">
        <f>VLOOKUP($A16,[3]Technologies!$A$7:$H$699,6,FALSE)</f>
        <v>Houses - Residential Terrace</v>
      </c>
      <c r="F16" s="70" t="str">
        <f>VLOOKUP($A16,[3]Technologies!$A$7:$H$699,7,FALSE)</f>
        <v>House with insulation B - Residential Terrace</v>
      </c>
      <c r="G16" s="233"/>
      <c r="H16" s="233"/>
      <c r="I16" s="234" cm="1">
        <f t="array" ref="I16">-SUMPRODUCT(([3]Feedstocks!$C$4:$C$185=A16)*[3]Feedstocks!$E$4:$E$185,[3]Feedstocks!$F$4:$F$185,[3]Feedstocks!$H$4:$H$185,[3]Feedstocks!$I$4:$I$185)</f>
        <v>0</v>
      </c>
      <c r="J16" s="234" cm="1">
        <f t="array" ref="J16">-SUMPRODUCT(([3]Feedstocks!$C$4:$C$185=A16)*[3]Feedstocks!$E$4:$E$185,[3]Feedstocks!$H$4:$H$185,[3]Feedstocks!$I$4:$I$185)</f>
        <v>0</v>
      </c>
      <c r="K16" s="234"/>
      <c r="L16" s="234"/>
      <c r="M16" s="233"/>
      <c r="N16" s="233" t="str">
        <f>VLOOKUP(E16,[3]Activities!$A$9:$M$224,13,FALSE)</f>
        <v>NL</v>
      </c>
      <c r="O16" s="233"/>
      <c r="P16" s="87" t="s">
        <v>861</v>
      </c>
      <c r="Q16" s="235"/>
      <c r="R16" s="235"/>
      <c r="S16" s="235">
        <v>1</v>
      </c>
      <c r="T16" s="235"/>
      <c r="U16" s="235"/>
      <c r="V16" s="235"/>
      <c r="W16" s="235"/>
      <c r="X16" s="235"/>
      <c r="Y16" s="235"/>
      <c r="Z16" s="235"/>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v>-3.5725899999999998E-2</v>
      </c>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6"/>
      <c r="FU16" s="237">
        <f t="shared" si="0"/>
        <v>0</v>
      </c>
      <c r="FV16" s="237">
        <f t="shared" si="1"/>
        <v>0</v>
      </c>
      <c r="FW16" s="237">
        <f t="shared" si="1"/>
        <v>0</v>
      </c>
      <c r="FX16" s="237">
        <f t="shared" si="1"/>
        <v>0</v>
      </c>
      <c r="FY16" s="237">
        <f t="shared" si="1"/>
        <v>0</v>
      </c>
      <c r="FZ16" s="237">
        <f t="shared" si="1"/>
        <v>0</v>
      </c>
      <c r="GA16" s="237">
        <f t="shared" si="2"/>
        <v>0</v>
      </c>
      <c r="GB16" s="237">
        <f t="shared" si="3"/>
        <v>0</v>
      </c>
      <c r="GC16" s="237">
        <f t="shared" si="4"/>
        <v>0</v>
      </c>
    </row>
    <row r="17" spans="1:185" x14ac:dyDescent="0.3">
      <c r="A17" s="40" t="s">
        <v>38</v>
      </c>
      <c r="B17" s="40" t="str">
        <f>[3]Technologies!B17</f>
        <v>Gebouwde omgeving</v>
      </c>
      <c r="C17" s="40" t="str">
        <f>VLOOKUP($A17,[3]Technologies!$A$7:$H$699,3,FALSE)</f>
        <v>Final</v>
      </c>
      <c r="D17" s="40" t="str">
        <f>VLOOKUP($A17,[3]Technologies!$A$7:$H$699,4,FALSE)</f>
        <v>Residential</v>
      </c>
      <c r="E17" s="40" t="str">
        <f>VLOOKUP($A17,[3]Technologies!$A$7:$H$699,6,FALSE)</f>
        <v>Houses - Residential Terrace</v>
      </c>
      <c r="F17" s="40" t="str">
        <f>VLOOKUP($A17,[3]Technologies!$A$7:$H$699,7,FALSE)</f>
        <v>House with insulation A - Residential Terrace</v>
      </c>
      <c r="G17" s="228"/>
      <c r="H17" s="228"/>
      <c r="I17" s="229" cm="1">
        <f t="array" ref="I17">-SUMPRODUCT(([3]Feedstocks!$C$4:$C$185=A17)*[3]Feedstocks!$E$4:$E$185,[3]Feedstocks!$F$4:$F$185,[3]Feedstocks!$H$4:$H$185,[3]Feedstocks!$I$4:$I$185)</f>
        <v>0</v>
      </c>
      <c r="J17" s="229" cm="1">
        <f t="array" ref="J17">-SUMPRODUCT(([3]Feedstocks!$C$4:$C$185=A17)*[3]Feedstocks!$E$4:$E$185,[3]Feedstocks!$H$4:$H$185,[3]Feedstocks!$I$4:$I$185)</f>
        <v>0</v>
      </c>
      <c r="K17" s="229"/>
      <c r="L17" s="229"/>
      <c r="M17" s="228"/>
      <c r="N17" s="228" t="str">
        <f>VLOOKUP(E17,[3]Activities!$A$9:$M$224,13,FALSE)</f>
        <v>NL</v>
      </c>
      <c r="O17" s="228"/>
      <c r="P17" s="66" t="s">
        <v>861</v>
      </c>
      <c r="Q17" s="230"/>
      <c r="R17" s="230"/>
      <c r="S17" s="230">
        <v>1</v>
      </c>
      <c r="T17" s="230"/>
      <c r="U17" s="230"/>
      <c r="V17" s="230"/>
      <c r="W17" s="230"/>
      <c r="X17" s="230"/>
      <c r="Y17" s="230"/>
      <c r="Z17" s="230"/>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c r="BQ17" s="230"/>
      <c r="BR17" s="230"/>
      <c r="BS17" s="230"/>
      <c r="BT17" s="230"/>
      <c r="BU17" s="230"/>
      <c r="BV17" s="230"/>
      <c r="BW17" s="230"/>
      <c r="BX17" s="230"/>
      <c r="BY17" s="230"/>
      <c r="BZ17" s="230"/>
      <c r="CA17" s="230"/>
      <c r="CB17" s="230"/>
      <c r="CC17" s="230"/>
      <c r="CD17" s="230"/>
      <c r="CE17" s="230"/>
      <c r="CF17" s="230"/>
      <c r="CG17" s="230"/>
      <c r="CH17" s="230"/>
      <c r="CI17" s="230"/>
      <c r="CJ17" s="230"/>
      <c r="CK17" s="230"/>
      <c r="CL17" s="230"/>
      <c r="CM17" s="230"/>
      <c r="CN17" s="230"/>
      <c r="CO17" s="230"/>
      <c r="CP17" s="230"/>
      <c r="CQ17" s="230"/>
      <c r="CR17" s="230"/>
      <c r="CS17" s="230"/>
      <c r="CT17" s="230"/>
      <c r="CU17" s="230">
        <v>-2.7605900000000003E-2</v>
      </c>
      <c r="CV17" s="230"/>
      <c r="CW17" s="230"/>
      <c r="CX17" s="230"/>
      <c r="CY17" s="230"/>
      <c r="CZ17" s="230"/>
      <c r="DA17" s="230"/>
      <c r="DB17" s="230"/>
      <c r="DC17" s="230"/>
      <c r="DD17" s="230"/>
      <c r="DE17" s="230"/>
      <c r="DF17" s="230"/>
      <c r="DG17" s="230"/>
      <c r="DH17" s="230"/>
      <c r="DI17" s="230"/>
      <c r="DJ17" s="230"/>
      <c r="DK17" s="230"/>
      <c r="DL17" s="230"/>
      <c r="DM17" s="230"/>
      <c r="DN17" s="230"/>
      <c r="DO17" s="230"/>
      <c r="DP17" s="230"/>
      <c r="DQ17" s="230"/>
      <c r="DR17" s="230"/>
      <c r="DS17" s="230"/>
      <c r="DT17" s="230"/>
      <c r="DU17" s="230"/>
      <c r="DV17" s="230"/>
      <c r="DW17" s="230"/>
      <c r="DX17" s="230"/>
      <c r="DY17" s="230"/>
      <c r="DZ17" s="230"/>
      <c r="EA17" s="230"/>
      <c r="EB17" s="230"/>
      <c r="EC17" s="230"/>
      <c r="ED17" s="230"/>
      <c r="EE17" s="230"/>
      <c r="EF17" s="230"/>
      <c r="EG17" s="230"/>
      <c r="EH17" s="230"/>
      <c r="EI17" s="230"/>
      <c r="EJ17" s="230"/>
      <c r="EK17" s="230"/>
      <c r="EL17" s="230"/>
      <c r="EM17" s="230"/>
      <c r="EN17" s="230"/>
      <c r="EO17" s="230"/>
      <c r="EP17" s="230"/>
      <c r="EQ17" s="230"/>
      <c r="ER17" s="230"/>
      <c r="ES17" s="230"/>
      <c r="ET17" s="230"/>
      <c r="EU17" s="230"/>
      <c r="EV17" s="230"/>
      <c r="EW17" s="230"/>
      <c r="EX17" s="230"/>
      <c r="EY17" s="230"/>
      <c r="EZ17" s="230"/>
      <c r="FA17" s="230"/>
      <c r="FB17" s="230"/>
      <c r="FC17" s="230"/>
      <c r="FD17" s="230"/>
      <c r="FE17" s="230"/>
      <c r="FF17" s="230"/>
      <c r="FG17" s="230"/>
      <c r="FH17" s="230"/>
      <c r="FI17" s="230"/>
      <c r="FJ17" s="230"/>
      <c r="FK17" s="230"/>
      <c r="FL17" s="230"/>
      <c r="FM17" s="230"/>
      <c r="FN17" s="230"/>
      <c r="FO17" s="230"/>
      <c r="FP17" s="230"/>
      <c r="FQ17" s="230"/>
      <c r="FR17" s="230"/>
      <c r="FS17" s="230"/>
      <c r="FT17" s="231"/>
      <c r="FU17" s="232">
        <f t="shared" si="0"/>
        <v>0</v>
      </c>
      <c r="FV17" s="232">
        <f t="shared" si="1"/>
        <v>0</v>
      </c>
      <c r="FW17" s="232">
        <f t="shared" si="1"/>
        <v>0</v>
      </c>
      <c r="FX17" s="232">
        <f t="shared" si="1"/>
        <v>0</v>
      </c>
      <c r="FY17" s="232">
        <f t="shared" si="1"/>
        <v>0</v>
      </c>
      <c r="FZ17" s="232">
        <f t="shared" si="1"/>
        <v>0</v>
      </c>
      <c r="GA17" s="232">
        <f t="shared" si="2"/>
        <v>0</v>
      </c>
      <c r="GB17" s="232">
        <f t="shared" si="3"/>
        <v>0</v>
      </c>
      <c r="GC17" s="232">
        <f t="shared" si="4"/>
        <v>0</v>
      </c>
    </row>
    <row r="18" spans="1:185" x14ac:dyDescent="0.3">
      <c r="A18" s="69" t="s">
        <v>39</v>
      </c>
      <c r="B18" s="69" t="str">
        <f>[3]Technologies!B18</f>
        <v>Gebouwde omgeving</v>
      </c>
      <c r="C18" s="69" t="str">
        <f>VLOOKUP($A18,[3]Technologies!$A$7:$H$699,3,FALSE)</f>
        <v>Final</v>
      </c>
      <c r="D18" s="69" t="str">
        <f>VLOOKUP($A18,[3]Technologies!$A$7:$H$699,4,FALSE)</f>
        <v>Residential</v>
      </c>
      <c r="E18" s="69" t="str">
        <f>VLOOKUP($A18,[3]Technologies!$A$7:$H$699,6,FALSE)</f>
        <v>Houses - Residential Terrace</v>
      </c>
      <c r="F18" s="70" t="str">
        <f>VLOOKUP($A18,[3]Technologies!$A$7:$H$699,7,FALSE)</f>
        <v>House with insulation A+ - Residential Terrace</v>
      </c>
      <c r="G18" s="233"/>
      <c r="H18" s="233"/>
      <c r="I18" s="234" cm="1">
        <f t="array" ref="I18">-SUMPRODUCT(([3]Feedstocks!$C$4:$C$185=A18)*[3]Feedstocks!$E$4:$E$185,[3]Feedstocks!$F$4:$F$185,[3]Feedstocks!$H$4:$H$185,[3]Feedstocks!$I$4:$I$185)</f>
        <v>0</v>
      </c>
      <c r="J18" s="234" cm="1">
        <f t="array" ref="J18">-SUMPRODUCT(([3]Feedstocks!$C$4:$C$185=A18)*[3]Feedstocks!$E$4:$E$185,[3]Feedstocks!$H$4:$H$185,[3]Feedstocks!$I$4:$I$185)</f>
        <v>0</v>
      </c>
      <c r="K18" s="234"/>
      <c r="L18" s="234"/>
      <c r="M18" s="233"/>
      <c r="N18" s="233" t="str">
        <f>VLOOKUP(E18,[3]Activities!$A$9:$M$224,13,FALSE)</f>
        <v>NL</v>
      </c>
      <c r="O18" s="233"/>
      <c r="P18" s="87" t="s">
        <v>861</v>
      </c>
      <c r="Q18" s="235"/>
      <c r="R18" s="235"/>
      <c r="S18" s="235">
        <v>1</v>
      </c>
      <c r="T18" s="235"/>
      <c r="U18" s="235"/>
      <c r="V18" s="235"/>
      <c r="W18" s="235"/>
      <c r="X18" s="235"/>
      <c r="Y18" s="235"/>
      <c r="Z18" s="235"/>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v>-2.3255899999999996E-2</v>
      </c>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6"/>
      <c r="FU18" s="237">
        <f t="shared" si="0"/>
        <v>0</v>
      </c>
      <c r="FV18" s="237">
        <f t="shared" si="1"/>
        <v>0</v>
      </c>
      <c r="FW18" s="237">
        <f t="shared" si="1"/>
        <v>0</v>
      </c>
      <c r="FX18" s="237">
        <f t="shared" si="1"/>
        <v>0</v>
      </c>
      <c r="FY18" s="237">
        <f t="shared" si="1"/>
        <v>0</v>
      </c>
      <c r="FZ18" s="237">
        <f t="shared" si="1"/>
        <v>0</v>
      </c>
      <c r="GA18" s="237">
        <f t="shared" si="2"/>
        <v>0</v>
      </c>
      <c r="GB18" s="237">
        <f t="shared" si="3"/>
        <v>0</v>
      </c>
      <c r="GC18" s="237">
        <f t="shared" si="4"/>
        <v>0</v>
      </c>
    </row>
    <row r="19" spans="1:185" x14ac:dyDescent="0.3">
      <c r="A19" s="40" t="s">
        <v>40</v>
      </c>
      <c r="B19" s="40" t="str">
        <f>[3]Technologies!B19</f>
        <v>Gebouwde omgeving</v>
      </c>
      <c r="C19" s="40" t="str">
        <f>VLOOKUP($A19,[3]Technologies!$A$7:$H$699,3,FALSE)</f>
        <v>Final</v>
      </c>
      <c r="D19" s="40" t="str">
        <f>VLOOKUP($A19,[3]Technologies!$A$7:$H$699,4,FALSE)</f>
        <v>Residential</v>
      </c>
      <c r="E19" s="40" t="str">
        <f>VLOOKUP($A19,[3]Technologies!$A$7:$H$699,6,FALSE)</f>
        <v>Houses - Residential Dwellings</v>
      </c>
      <c r="F19" s="40" t="str">
        <f>VLOOKUP($A19,[3]Technologies!$A$7:$H$699,7,FALSE)</f>
        <v>House with insulation GFE - Residential Dwellings</v>
      </c>
      <c r="G19" s="228"/>
      <c r="H19" s="228"/>
      <c r="I19" s="229" cm="1">
        <f t="array" ref="I19">-SUMPRODUCT(([3]Feedstocks!$C$4:$C$185=A19)*[3]Feedstocks!$E$4:$E$185,[3]Feedstocks!$F$4:$F$185,[3]Feedstocks!$H$4:$H$185,[3]Feedstocks!$I$4:$I$185)</f>
        <v>0</v>
      </c>
      <c r="J19" s="229" cm="1">
        <f t="array" ref="J19">-SUMPRODUCT(([3]Feedstocks!$C$4:$C$185=A19)*[3]Feedstocks!$E$4:$E$185,[3]Feedstocks!$H$4:$H$185,[3]Feedstocks!$I$4:$I$185)</f>
        <v>0</v>
      </c>
      <c r="K19" s="229"/>
      <c r="L19" s="229"/>
      <c r="M19" s="228"/>
      <c r="N19" s="228" t="str">
        <f>VLOOKUP(E19,[3]Activities!$A$9:$M$224,13,FALSE)</f>
        <v>NL</v>
      </c>
      <c r="O19" s="228"/>
      <c r="P19" s="66" t="s">
        <v>861</v>
      </c>
      <c r="Q19" s="230"/>
      <c r="R19" s="230"/>
      <c r="S19" s="230"/>
      <c r="T19" s="230">
        <v>1</v>
      </c>
      <c r="U19" s="230"/>
      <c r="V19" s="230"/>
      <c r="W19" s="230"/>
      <c r="X19" s="230"/>
      <c r="Y19" s="230"/>
      <c r="Z19" s="230"/>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c r="BQ19" s="230"/>
      <c r="BR19" s="230"/>
      <c r="BS19" s="230"/>
      <c r="BT19" s="230"/>
      <c r="BU19" s="230"/>
      <c r="BV19" s="230"/>
      <c r="BW19" s="230"/>
      <c r="BX19" s="230"/>
      <c r="BY19" s="230"/>
      <c r="BZ19" s="230"/>
      <c r="CA19" s="230"/>
      <c r="CB19" s="230"/>
      <c r="CC19" s="230"/>
      <c r="CD19" s="230"/>
      <c r="CE19" s="230"/>
      <c r="CF19" s="230"/>
      <c r="CG19" s="230"/>
      <c r="CH19" s="230"/>
      <c r="CI19" s="230"/>
      <c r="CJ19" s="230"/>
      <c r="CK19" s="230"/>
      <c r="CL19" s="230"/>
      <c r="CM19" s="230"/>
      <c r="CN19" s="230"/>
      <c r="CO19" s="230"/>
      <c r="CP19" s="230"/>
      <c r="CQ19" s="230"/>
      <c r="CR19" s="230"/>
      <c r="CS19" s="230"/>
      <c r="CT19" s="230">
        <v>-6.9073400000000007E-2</v>
      </c>
      <c r="CU19" s="230"/>
      <c r="CV19" s="230"/>
      <c r="CW19" s="230"/>
      <c r="CX19" s="230"/>
      <c r="CY19" s="230"/>
      <c r="CZ19" s="230"/>
      <c r="DA19" s="230"/>
      <c r="DB19" s="230"/>
      <c r="DC19" s="230"/>
      <c r="DD19" s="230"/>
      <c r="DE19" s="230"/>
      <c r="DF19" s="230"/>
      <c r="DG19" s="230"/>
      <c r="DH19" s="230"/>
      <c r="DI19" s="230"/>
      <c r="DJ19" s="230"/>
      <c r="DK19" s="230"/>
      <c r="DL19" s="230"/>
      <c r="DM19" s="230"/>
      <c r="DN19" s="230"/>
      <c r="DO19" s="230"/>
      <c r="DP19" s="230"/>
      <c r="DQ19" s="230"/>
      <c r="DR19" s="230"/>
      <c r="DS19" s="230"/>
      <c r="DT19" s="230"/>
      <c r="DU19" s="230"/>
      <c r="DV19" s="230"/>
      <c r="DW19" s="230"/>
      <c r="DX19" s="230"/>
      <c r="DY19" s="230"/>
      <c r="DZ19" s="230"/>
      <c r="EA19" s="230"/>
      <c r="EB19" s="230"/>
      <c r="EC19" s="230"/>
      <c r="ED19" s="230"/>
      <c r="EE19" s="230"/>
      <c r="EF19" s="230"/>
      <c r="EG19" s="230"/>
      <c r="EH19" s="230"/>
      <c r="EI19" s="230"/>
      <c r="EJ19" s="230"/>
      <c r="EK19" s="230"/>
      <c r="EL19" s="230"/>
      <c r="EM19" s="230"/>
      <c r="EN19" s="230"/>
      <c r="EO19" s="230"/>
      <c r="EP19" s="230"/>
      <c r="EQ19" s="230"/>
      <c r="ER19" s="230"/>
      <c r="ES19" s="230"/>
      <c r="ET19" s="230"/>
      <c r="EU19" s="230"/>
      <c r="EV19" s="230"/>
      <c r="EW19" s="230"/>
      <c r="EX19" s="230"/>
      <c r="EY19" s="230"/>
      <c r="EZ19" s="230"/>
      <c r="FA19" s="230"/>
      <c r="FB19" s="230"/>
      <c r="FC19" s="230"/>
      <c r="FD19" s="230"/>
      <c r="FE19" s="230"/>
      <c r="FF19" s="230"/>
      <c r="FG19" s="230"/>
      <c r="FH19" s="230"/>
      <c r="FI19" s="230"/>
      <c r="FJ19" s="230"/>
      <c r="FK19" s="230"/>
      <c r="FL19" s="230"/>
      <c r="FM19" s="230"/>
      <c r="FN19" s="230"/>
      <c r="FO19" s="230"/>
      <c r="FP19" s="230"/>
      <c r="FQ19" s="230"/>
      <c r="FR19" s="230"/>
      <c r="FS19" s="230"/>
      <c r="FT19" s="231"/>
      <c r="FU19" s="232">
        <f t="shared" si="0"/>
        <v>0</v>
      </c>
      <c r="FV19" s="232">
        <f t="shared" si="1"/>
        <v>0</v>
      </c>
      <c r="FW19" s="232">
        <f t="shared" si="1"/>
        <v>0</v>
      </c>
      <c r="FX19" s="232">
        <f t="shared" si="1"/>
        <v>0</v>
      </c>
      <c r="FY19" s="232">
        <f t="shared" si="1"/>
        <v>0</v>
      </c>
      <c r="FZ19" s="232">
        <f t="shared" si="1"/>
        <v>0</v>
      </c>
      <c r="GA19" s="232">
        <f t="shared" si="2"/>
        <v>0</v>
      </c>
      <c r="GB19" s="232">
        <f t="shared" si="3"/>
        <v>0</v>
      </c>
      <c r="GC19" s="232">
        <f t="shared" si="4"/>
        <v>0</v>
      </c>
    </row>
    <row r="20" spans="1:185" x14ac:dyDescent="0.3">
      <c r="A20" s="69" t="s">
        <v>41</v>
      </c>
      <c r="B20" s="69" t="str">
        <f>[3]Technologies!B20</f>
        <v>Gebouwde omgeving</v>
      </c>
      <c r="C20" s="69" t="str">
        <f>VLOOKUP($A20,[3]Technologies!$A$7:$H$699,3,FALSE)</f>
        <v>Final</v>
      </c>
      <c r="D20" s="69" t="str">
        <f>VLOOKUP($A20,[3]Technologies!$A$7:$H$699,4,FALSE)</f>
        <v>Residential</v>
      </c>
      <c r="E20" s="69" t="str">
        <f>VLOOKUP($A20,[3]Technologies!$A$7:$H$699,6,FALSE)</f>
        <v>Houses - Residential Dwellings</v>
      </c>
      <c r="F20" s="70" t="str">
        <f>VLOOKUP($A20,[3]Technologies!$A$7:$H$699,7,FALSE)</f>
        <v>House with insulation DC - Residential Dwellings</v>
      </c>
      <c r="G20" s="233"/>
      <c r="H20" s="233"/>
      <c r="I20" s="234" cm="1">
        <f t="array" ref="I20">-SUMPRODUCT(([3]Feedstocks!$C$4:$C$185=A20)*[3]Feedstocks!$E$4:$E$185,[3]Feedstocks!$F$4:$F$185,[3]Feedstocks!$H$4:$H$185,[3]Feedstocks!$I$4:$I$185)</f>
        <v>0</v>
      </c>
      <c r="J20" s="234" cm="1">
        <f t="array" ref="J20">-SUMPRODUCT(([3]Feedstocks!$C$4:$C$185=A20)*[3]Feedstocks!$E$4:$E$185,[3]Feedstocks!$H$4:$H$185,[3]Feedstocks!$I$4:$I$185)</f>
        <v>0</v>
      </c>
      <c r="K20" s="234"/>
      <c r="L20" s="234"/>
      <c r="M20" s="233"/>
      <c r="N20" s="233" t="str">
        <f>VLOOKUP(E20,[3]Activities!$A$9:$M$224,13,FALSE)</f>
        <v>NL</v>
      </c>
      <c r="O20" s="233"/>
      <c r="P20" s="87" t="s">
        <v>884</v>
      </c>
      <c r="Q20" s="235"/>
      <c r="R20" s="235"/>
      <c r="S20" s="235"/>
      <c r="T20" s="235">
        <v>1</v>
      </c>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v>-6.0083400000000002E-2</v>
      </c>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6"/>
      <c r="FU20" s="237">
        <f t="shared" si="0"/>
        <v>0</v>
      </c>
      <c r="FV20" s="237">
        <f t="shared" si="1"/>
        <v>0</v>
      </c>
      <c r="FW20" s="237">
        <f t="shared" si="1"/>
        <v>0</v>
      </c>
      <c r="FX20" s="237">
        <f t="shared" si="1"/>
        <v>0</v>
      </c>
      <c r="FY20" s="237">
        <f t="shared" si="1"/>
        <v>0</v>
      </c>
      <c r="FZ20" s="237">
        <f t="shared" si="1"/>
        <v>0</v>
      </c>
      <c r="GA20" s="237">
        <f t="shared" si="2"/>
        <v>0</v>
      </c>
      <c r="GB20" s="237">
        <f t="shared" si="3"/>
        <v>0</v>
      </c>
      <c r="GC20" s="237">
        <f t="shared" si="4"/>
        <v>0</v>
      </c>
    </row>
    <row r="21" spans="1:185" x14ac:dyDescent="0.3">
      <c r="A21" s="40" t="s">
        <v>42</v>
      </c>
      <c r="B21" s="40" t="str">
        <f>[3]Technologies!B21</f>
        <v>Gebouwde omgeving</v>
      </c>
      <c r="C21" s="40" t="str">
        <f>VLOOKUP($A21,[3]Technologies!$A$7:$H$699,3,FALSE)</f>
        <v>Final</v>
      </c>
      <c r="D21" s="40" t="str">
        <f>VLOOKUP($A21,[3]Technologies!$A$7:$H$699,4,FALSE)</f>
        <v>Residential</v>
      </c>
      <c r="E21" s="40" t="str">
        <f>VLOOKUP($A21,[3]Technologies!$A$7:$H$699,6,FALSE)</f>
        <v>Houses - Residential Dwellings</v>
      </c>
      <c r="F21" s="40" t="str">
        <f>VLOOKUP($A21,[3]Technologies!$A$7:$H$699,7,FALSE)</f>
        <v>House with insulation B - Residential Dwellings</v>
      </c>
      <c r="G21" s="228"/>
      <c r="H21" s="228"/>
      <c r="I21" s="229" cm="1">
        <f t="array" ref="I21">-SUMPRODUCT(([3]Feedstocks!$C$4:$C$185=A21)*[3]Feedstocks!$E$4:$E$185,[3]Feedstocks!$F$4:$F$185,[3]Feedstocks!$H$4:$H$185,[3]Feedstocks!$I$4:$I$185)</f>
        <v>0</v>
      </c>
      <c r="J21" s="229" cm="1">
        <f t="array" ref="J21">-SUMPRODUCT(([3]Feedstocks!$C$4:$C$185=A21)*[3]Feedstocks!$E$4:$E$185,[3]Feedstocks!$H$4:$H$185,[3]Feedstocks!$I$4:$I$185)</f>
        <v>0</v>
      </c>
      <c r="K21" s="229"/>
      <c r="L21" s="229"/>
      <c r="M21" s="228"/>
      <c r="N21" s="228" t="str">
        <f>VLOOKUP(E21,[3]Activities!$A$9:$M$224,13,FALSE)</f>
        <v>NL</v>
      </c>
      <c r="O21" s="228"/>
      <c r="P21" s="66" t="s">
        <v>1790</v>
      </c>
      <c r="Q21" s="230"/>
      <c r="R21" s="230"/>
      <c r="S21" s="230"/>
      <c r="T21" s="230">
        <v>1</v>
      </c>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c r="BO21" s="230"/>
      <c r="BP21" s="230"/>
      <c r="BQ21" s="230"/>
      <c r="BR21" s="230"/>
      <c r="BS21" s="230"/>
      <c r="BT21" s="230"/>
      <c r="BU21" s="230"/>
      <c r="BV21" s="230"/>
      <c r="BW21" s="230"/>
      <c r="BX21" s="230"/>
      <c r="BY21" s="230"/>
      <c r="BZ21" s="230"/>
      <c r="CA21" s="230"/>
      <c r="CB21" s="230"/>
      <c r="CC21" s="230"/>
      <c r="CD21" s="230"/>
      <c r="CE21" s="230"/>
      <c r="CF21" s="230"/>
      <c r="CG21" s="230"/>
      <c r="CH21" s="230"/>
      <c r="CI21" s="230"/>
      <c r="CJ21" s="230"/>
      <c r="CK21" s="230"/>
      <c r="CL21" s="230"/>
      <c r="CM21" s="230"/>
      <c r="CN21" s="230"/>
      <c r="CO21" s="230"/>
      <c r="CP21" s="230"/>
      <c r="CQ21" s="230"/>
      <c r="CR21" s="230"/>
      <c r="CS21" s="230"/>
      <c r="CT21" s="230"/>
      <c r="CU21" s="230">
        <v>-5.3703399999999998E-2</v>
      </c>
      <c r="CV21" s="230"/>
      <c r="CW21" s="230"/>
      <c r="CX21" s="230"/>
      <c r="CY21" s="230"/>
      <c r="CZ21" s="230"/>
      <c r="DA21" s="230"/>
      <c r="DB21" s="230"/>
      <c r="DC21" s="230"/>
      <c r="DD21" s="230"/>
      <c r="DE21" s="230"/>
      <c r="DF21" s="230"/>
      <c r="DG21" s="230"/>
      <c r="DH21" s="230"/>
      <c r="DI21" s="230"/>
      <c r="DJ21" s="230"/>
      <c r="DK21" s="230"/>
      <c r="DL21" s="230"/>
      <c r="DM21" s="230"/>
      <c r="DN21" s="230"/>
      <c r="DO21" s="230"/>
      <c r="DP21" s="230"/>
      <c r="DQ21" s="230"/>
      <c r="DR21" s="230"/>
      <c r="DS21" s="230"/>
      <c r="DT21" s="230"/>
      <c r="DU21" s="230"/>
      <c r="DV21" s="230"/>
      <c r="DW21" s="230"/>
      <c r="DX21" s="230"/>
      <c r="DY21" s="230"/>
      <c r="DZ21" s="230"/>
      <c r="EA21" s="230"/>
      <c r="EB21" s="230"/>
      <c r="EC21" s="230"/>
      <c r="ED21" s="230"/>
      <c r="EE21" s="230"/>
      <c r="EF21" s="230"/>
      <c r="EG21" s="230"/>
      <c r="EH21" s="230"/>
      <c r="EI21" s="230"/>
      <c r="EJ21" s="230"/>
      <c r="EK21" s="230"/>
      <c r="EL21" s="230"/>
      <c r="EM21" s="230"/>
      <c r="EN21" s="230"/>
      <c r="EO21" s="230"/>
      <c r="EP21" s="230"/>
      <c r="EQ21" s="230"/>
      <c r="ER21" s="230"/>
      <c r="ES21" s="230"/>
      <c r="ET21" s="230"/>
      <c r="EU21" s="230"/>
      <c r="EV21" s="230"/>
      <c r="EW21" s="230"/>
      <c r="EX21" s="230"/>
      <c r="EY21" s="230"/>
      <c r="EZ21" s="230"/>
      <c r="FA21" s="230"/>
      <c r="FB21" s="230"/>
      <c r="FC21" s="230"/>
      <c r="FD21" s="230"/>
      <c r="FE21" s="230"/>
      <c r="FF21" s="230"/>
      <c r="FG21" s="230"/>
      <c r="FH21" s="230"/>
      <c r="FI21" s="230"/>
      <c r="FJ21" s="230"/>
      <c r="FK21" s="230"/>
      <c r="FL21" s="230"/>
      <c r="FM21" s="230"/>
      <c r="FN21" s="230"/>
      <c r="FO21" s="230"/>
      <c r="FP21" s="230"/>
      <c r="FQ21" s="230"/>
      <c r="FR21" s="230"/>
      <c r="FS21" s="230"/>
      <c r="FT21" s="231"/>
      <c r="FU21" s="232">
        <f t="shared" si="0"/>
        <v>0</v>
      </c>
      <c r="FV21" s="232">
        <f t="shared" si="1"/>
        <v>0</v>
      </c>
      <c r="FW21" s="232">
        <f t="shared" si="1"/>
        <v>0</v>
      </c>
      <c r="FX21" s="232">
        <f t="shared" si="1"/>
        <v>0</v>
      </c>
      <c r="FY21" s="232">
        <f t="shared" si="1"/>
        <v>0</v>
      </c>
      <c r="FZ21" s="232">
        <f t="shared" si="1"/>
        <v>0</v>
      </c>
      <c r="GA21" s="232">
        <f t="shared" si="2"/>
        <v>0</v>
      </c>
      <c r="GB21" s="232">
        <f t="shared" si="3"/>
        <v>0</v>
      </c>
      <c r="GC21" s="232">
        <f t="shared" si="4"/>
        <v>0</v>
      </c>
    </row>
    <row r="22" spans="1:185" x14ac:dyDescent="0.3">
      <c r="A22" s="69" t="s">
        <v>43</v>
      </c>
      <c r="B22" s="69" t="str">
        <f>[3]Technologies!B22</f>
        <v>Gebouwde omgeving</v>
      </c>
      <c r="C22" s="69" t="str">
        <f>VLOOKUP($A22,[3]Technologies!$A$7:$H$699,3,FALSE)</f>
        <v>Final</v>
      </c>
      <c r="D22" s="69" t="str">
        <f>VLOOKUP($A22,[3]Technologies!$A$7:$H$699,4,FALSE)</f>
        <v>Residential</v>
      </c>
      <c r="E22" s="69" t="str">
        <f>VLOOKUP($A22,[3]Technologies!$A$7:$H$699,6,FALSE)</f>
        <v>Houses - Residential Dwellings</v>
      </c>
      <c r="F22" s="70" t="str">
        <f>VLOOKUP($A22,[3]Technologies!$A$7:$H$699,7,FALSE)</f>
        <v>House with insulation A - Residential Dwellings</v>
      </c>
      <c r="G22" s="233"/>
      <c r="H22" s="233"/>
      <c r="I22" s="234" cm="1">
        <f t="array" ref="I22">-SUMPRODUCT(([3]Feedstocks!$C$4:$C$185=A22)*[3]Feedstocks!$E$4:$E$185,[3]Feedstocks!$F$4:$F$185,[3]Feedstocks!$H$4:$H$185,[3]Feedstocks!$I$4:$I$185)</f>
        <v>0</v>
      </c>
      <c r="J22" s="234" cm="1">
        <f t="array" ref="J22">-SUMPRODUCT(([3]Feedstocks!$C$4:$C$185=A22)*[3]Feedstocks!$E$4:$E$185,[3]Feedstocks!$H$4:$H$185,[3]Feedstocks!$I$4:$I$185)</f>
        <v>0</v>
      </c>
      <c r="K22" s="234"/>
      <c r="L22" s="234"/>
      <c r="M22" s="233"/>
      <c r="N22" s="233" t="str">
        <f>VLOOKUP(E22,[3]Activities!$A$9:$M$224,13,FALSE)</f>
        <v>NL</v>
      </c>
      <c r="O22" s="233"/>
      <c r="P22" s="87" t="s">
        <v>1790</v>
      </c>
      <c r="Q22" s="235"/>
      <c r="R22" s="235"/>
      <c r="S22" s="235"/>
      <c r="T22" s="235">
        <v>1</v>
      </c>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v>-4.1233399999999996E-2</v>
      </c>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6"/>
      <c r="FU22" s="237">
        <f t="shared" si="0"/>
        <v>0</v>
      </c>
      <c r="FV22" s="237">
        <f t="shared" si="1"/>
        <v>0</v>
      </c>
      <c r="FW22" s="237">
        <f t="shared" si="1"/>
        <v>0</v>
      </c>
      <c r="FX22" s="237">
        <f t="shared" si="1"/>
        <v>0</v>
      </c>
      <c r="FY22" s="237">
        <f t="shared" si="1"/>
        <v>0</v>
      </c>
      <c r="FZ22" s="237">
        <f t="shared" si="1"/>
        <v>0</v>
      </c>
      <c r="GA22" s="237">
        <f t="shared" si="2"/>
        <v>0</v>
      </c>
      <c r="GB22" s="237">
        <f t="shared" si="3"/>
        <v>0</v>
      </c>
      <c r="GC22" s="237">
        <f t="shared" si="4"/>
        <v>0</v>
      </c>
    </row>
    <row r="23" spans="1:185" x14ac:dyDescent="0.3">
      <c r="A23" s="40" t="s">
        <v>44</v>
      </c>
      <c r="B23" s="40" t="str">
        <f>[3]Technologies!B23</f>
        <v>Gebouwde omgeving</v>
      </c>
      <c r="C23" s="40" t="str">
        <f>VLOOKUP($A23,[3]Technologies!$A$7:$H$699,3,FALSE)</f>
        <v>Final</v>
      </c>
      <c r="D23" s="40" t="str">
        <f>VLOOKUP($A23,[3]Technologies!$A$7:$H$699,4,FALSE)</f>
        <v>Residential</v>
      </c>
      <c r="E23" s="40" t="str">
        <f>VLOOKUP($A23,[3]Technologies!$A$7:$H$699,6,FALSE)</f>
        <v>Houses - Residential Dwellings</v>
      </c>
      <c r="F23" s="40" t="str">
        <f>VLOOKUP($A23,[3]Technologies!$A$7:$H$699,7,FALSE)</f>
        <v>House with insulation A+ - Residential Dwellings</v>
      </c>
      <c r="G23" s="228"/>
      <c r="H23" s="228"/>
      <c r="I23" s="229" cm="1">
        <f t="array" ref="I23">-SUMPRODUCT(([3]Feedstocks!$C$4:$C$185=A23)*[3]Feedstocks!$E$4:$E$185,[3]Feedstocks!$F$4:$F$185,[3]Feedstocks!$H$4:$H$185,[3]Feedstocks!$I$4:$I$185)</f>
        <v>0</v>
      </c>
      <c r="J23" s="229" cm="1">
        <f t="array" ref="J23">-SUMPRODUCT(([3]Feedstocks!$C$4:$C$185=A23)*[3]Feedstocks!$E$4:$E$185,[3]Feedstocks!$H$4:$H$185,[3]Feedstocks!$I$4:$I$185)</f>
        <v>0</v>
      </c>
      <c r="K23" s="229"/>
      <c r="L23" s="229"/>
      <c r="M23" s="228"/>
      <c r="N23" s="228" t="str">
        <f>VLOOKUP(E23,[3]Activities!$A$9:$M$224,13,FALSE)</f>
        <v>NL</v>
      </c>
      <c r="O23" s="228"/>
      <c r="P23" s="66" t="s">
        <v>884</v>
      </c>
      <c r="Q23" s="230"/>
      <c r="R23" s="230"/>
      <c r="S23" s="230"/>
      <c r="T23" s="230">
        <v>1</v>
      </c>
      <c r="U23" s="230"/>
      <c r="V23" s="230"/>
      <c r="W23" s="230"/>
      <c r="X23" s="230"/>
      <c r="Y23" s="230"/>
      <c r="Z23" s="230"/>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c r="BZ23" s="230"/>
      <c r="CA23" s="230"/>
      <c r="CB23" s="230"/>
      <c r="CC23" s="230"/>
      <c r="CD23" s="230"/>
      <c r="CE23" s="230"/>
      <c r="CF23" s="230"/>
      <c r="CG23" s="230"/>
      <c r="CH23" s="230"/>
      <c r="CI23" s="230"/>
      <c r="CJ23" s="230"/>
      <c r="CK23" s="230"/>
      <c r="CL23" s="230"/>
      <c r="CM23" s="230"/>
      <c r="CN23" s="230"/>
      <c r="CO23" s="230"/>
      <c r="CP23" s="230"/>
      <c r="CQ23" s="230"/>
      <c r="CR23" s="230"/>
      <c r="CS23" s="230"/>
      <c r="CT23" s="230"/>
      <c r="CU23" s="230">
        <v>-3.4563399999999994E-2</v>
      </c>
      <c r="CV23" s="230"/>
      <c r="CW23" s="230"/>
      <c r="CX23" s="230"/>
      <c r="CY23" s="230"/>
      <c r="CZ23" s="230"/>
      <c r="DA23" s="230"/>
      <c r="DB23" s="230"/>
      <c r="DC23" s="230"/>
      <c r="DD23" s="230"/>
      <c r="DE23" s="230"/>
      <c r="DF23" s="230"/>
      <c r="DG23" s="230"/>
      <c r="DH23" s="230"/>
      <c r="DI23" s="230"/>
      <c r="DJ23" s="230"/>
      <c r="DK23" s="230"/>
      <c r="DL23" s="230"/>
      <c r="DM23" s="230"/>
      <c r="DN23" s="230"/>
      <c r="DO23" s="230"/>
      <c r="DP23" s="230"/>
      <c r="DQ23" s="230"/>
      <c r="DR23" s="230"/>
      <c r="DS23" s="230"/>
      <c r="DT23" s="230"/>
      <c r="DU23" s="230"/>
      <c r="DV23" s="230"/>
      <c r="DW23" s="230"/>
      <c r="DX23" s="230"/>
      <c r="DY23" s="230"/>
      <c r="DZ23" s="230"/>
      <c r="EA23" s="230"/>
      <c r="EB23" s="230"/>
      <c r="EC23" s="230"/>
      <c r="ED23" s="230"/>
      <c r="EE23" s="230"/>
      <c r="EF23" s="230"/>
      <c r="EG23" s="230"/>
      <c r="EH23" s="230"/>
      <c r="EI23" s="230"/>
      <c r="EJ23" s="230"/>
      <c r="EK23" s="230"/>
      <c r="EL23" s="230"/>
      <c r="EM23" s="230"/>
      <c r="EN23" s="230"/>
      <c r="EO23" s="230"/>
      <c r="EP23" s="230"/>
      <c r="EQ23" s="230"/>
      <c r="ER23" s="230"/>
      <c r="ES23" s="230"/>
      <c r="ET23" s="230"/>
      <c r="EU23" s="230"/>
      <c r="EV23" s="230"/>
      <c r="EW23" s="230"/>
      <c r="EX23" s="230"/>
      <c r="EY23" s="230"/>
      <c r="EZ23" s="230"/>
      <c r="FA23" s="230"/>
      <c r="FB23" s="230"/>
      <c r="FC23" s="230"/>
      <c r="FD23" s="230"/>
      <c r="FE23" s="230"/>
      <c r="FF23" s="230"/>
      <c r="FG23" s="230"/>
      <c r="FH23" s="230"/>
      <c r="FI23" s="230"/>
      <c r="FJ23" s="230"/>
      <c r="FK23" s="230"/>
      <c r="FL23" s="230"/>
      <c r="FM23" s="230"/>
      <c r="FN23" s="230"/>
      <c r="FO23" s="230"/>
      <c r="FP23" s="230"/>
      <c r="FQ23" s="230"/>
      <c r="FR23" s="230"/>
      <c r="FS23" s="230"/>
      <c r="FT23" s="231"/>
      <c r="FU23" s="232">
        <f t="shared" si="0"/>
        <v>0</v>
      </c>
      <c r="FV23" s="232">
        <f t="shared" ref="FV23:FZ38" si="5">ROUND(IF($C23="Primary",0,$M23*(1-$O23)*($G23*(SUMPRODUCT($Q$4:$FS$4,$Q23:$FS23)+$J23)+$H23-SUMPRODUCT($Q$5:$FS$5,$Q23:$FS23)-$I23+$K23))*IF($N23=FV$4,1,0),4)</f>
        <v>0</v>
      </c>
      <c r="FW23" s="232">
        <f t="shared" si="5"/>
        <v>0</v>
      </c>
      <c r="FX23" s="232">
        <f t="shared" si="5"/>
        <v>0</v>
      </c>
      <c r="FY23" s="232">
        <f t="shared" si="5"/>
        <v>0</v>
      </c>
      <c r="FZ23" s="232">
        <f t="shared" si="5"/>
        <v>0</v>
      </c>
      <c r="GA23" s="232">
        <f t="shared" si="2"/>
        <v>0</v>
      </c>
      <c r="GB23" s="232">
        <f t="shared" si="3"/>
        <v>0</v>
      </c>
      <c r="GC23" s="232">
        <f t="shared" si="4"/>
        <v>0</v>
      </c>
    </row>
    <row r="24" spans="1:185" x14ac:dyDescent="0.3">
      <c r="A24" s="69" t="s">
        <v>45</v>
      </c>
      <c r="B24" s="69" t="str">
        <f>[3]Technologies!B24</f>
        <v>Gebouwde omgeving</v>
      </c>
      <c r="C24" s="69" t="str">
        <f>VLOOKUP($A24,[3]Technologies!$A$7:$H$699,3,FALSE)</f>
        <v>Final</v>
      </c>
      <c r="D24" s="69" t="str">
        <f>VLOOKUP($A24,[3]Technologies!$A$7:$H$699,4,FALSE)</f>
        <v>Services</v>
      </c>
      <c r="E24" s="69" t="str">
        <f>VLOOKUP($A24,[3]Technologies!$A$7:$H$699,6,FALSE)</f>
        <v>Electricity demand - Services</v>
      </c>
      <c r="F24" s="70" t="str">
        <f>VLOOKUP($A24,[3]Technologies!$A$7:$H$699,7,FALSE)</f>
        <v>Dummy standard electricity consumption - Services</v>
      </c>
      <c r="G24" s="233"/>
      <c r="H24" s="233"/>
      <c r="I24" s="234" cm="1">
        <f t="array" ref="I24">-SUMPRODUCT(([3]Feedstocks!$C$4:$C$185=A24)*[3]Feedstocks!$E$4:$E$185,[3]Feedstocks!$F$4:$F$185,[3]Feedstocks!$H$4:$H$185,[3]Feedstocks!$I$4:$I$185)</f>
        <v>0</v>
      </c>
      <c r="J24" s="234" cm="1">
        <f t="array" ref="J24">-SUMPRODUCT(([3]Feedstocks!$C$4:$C$185=A24)*[3]Feedstocks!$E$4:$E$185,[3]Feedstocks!$H$4:$H$185,[3]Feedstocks!$I$4:$I$185)</f>
        <v>0</v>
      </c>
      <c r="K24" s="234"/>
      <c r="L24" s="234"/>
      <c r="M24" s="233"/>
      <c r="N24" s="233" t="str">
        <f>VLOOKUP(E24,[3]Activities!$A$9:$M$224,13,FALSE)</f>
        <v>NL</v>
      </c>
      <c r="O24" s="233"/>
      <c r="P24" s="87" t="s">
        <v>877</v>
      </c>
      <c r="Q24" s="235"/>
      <c r="R24" s="235"/>
      <c r="S24" s="235"/>
      <c r="T24" s="235"/>
      <c r="U24" s="235">
        <v>1</v>
      </c>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v>-1</v>
      </c>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6"/>
      <c r="FU24" s="237">
        <f t="shared" si="0"/>
        <v>0</v>
      </c>
      <c r="FV24" s="237">
        <f t="shared" si="5"/>
        <v>0</v>
      </c>
      <c r="FW24" s="237">
        <f t="shared" si="5"/>
        <v>0</v>
      </c>
      <c r="FX24" s="237">
        <f t="shared" si="5"/>
        <v>0</v>
      </c>
      <c r="FY24" s="237">
        <f t="shared" si="5"/>
        <v>0</v>
      </c>
      <c r="FZ24" s="237">
        <f t="shared" si="5"/>
        <v>0</v>
      </c>
      <c r="GA24" s="237">
        <f t="shared" si="2"/>
        <v>0</v>
      </c>
      <c r="GB24" s="237">
        <f t="shared" si="3"/>
        <v>0</v>
      </c>
      <c r="GC24" s="237">
        <f t="shared" si="4"/>
        <v>0</v>
      </c>
    </row>
    <row r="25" spans="1:185" x14ac:dyDescent="0.3">
      <c r="A25" s="40" t="s">
        <v>46</v>
      </c>
      <c r="B25" s="40" t="str">
        <f>[3]Technologies!B25</f>
        <v>Gebouwde omgeving</v>
      </c>
      <c r="C25" s="40" t="str">
        <f>VLOOKUP($A25,[3]Technologies!$A$7:$H$699,3,FALSE)</f>
        <v>Final</v>
      </c>
      <c r="D25" s="40" t="str">
        <f>VLOOKUP($A25,[3]Technologies!$A$7:$H$699,4,FALSE)</f>
        <v>Services</v>
      </c>
      <c r="E25" s="40" t="str">
        <f>VLOOKUP($A25,[3]Technologies!$A$7:$H$699,6,FALSE)</f>
        <v>Electricity demand - Services</v>
      </c>
      <c r="F25" s="40" t="str">
        <f>VLOOKUP($A25,[3]Technologies!$A$7:$H$699,7,FALSE)</f>
        <v>Flexible standard electricity consumption - Services</v>
      </c>
      <c r="G25" s="228"/>
      <c r="H25" s="228"/>
      <c r="I25" s="229" cm="1">
        <f t="array" ref="I25">-SUMPRODUCT(([3]Feedstocks!$C$4:$C$185=A25)*[3]Feedstocks!$E$4:$E$185,[3]Feedstocks!$F$4:$F$185,[3]Feedstocks!$H$4:$H$185,[3]Feedstocks!$I$4:$I$185)</f>
        <v>0</v>
      </c>
      <c r="J25" s="229" cm="1">
        <f t="array" ref="J25">-SUMPRODUCT(([3]Feedstocks!$C$4:$C$185=A25)*[3]Feedstocks!$E$4:$E$185,[3]Feedstocks!$H$4:$H$185,[3]Feedstocks!$I$4:$I$185)</f>
        <v>0</v>
      </c>
      <c r="K25" s="229"/>
      <c r="L25" s="229"/>
      <c r="M25" s="228"/>
      <c r="N25" s="228" t="str">
        <f>VLOOKUP(E25,[3]Activities!$A$9:$M$224,13,FALSE)</f>
        <v>NL</v>
      </c>
      <c r="O25" s="228"/>
      <c r="P25" s="66" t="s">
        <v>978</v>
      </c>
      <c r="Q25" s="230"/>
      <c r="R25" s="230"/>
      <c r="S25" s="230"/>
      <c r="T25" s="230"/>
      <c r="U25" s="230">
        <v>1</v>
      </c>
      <c r="V25" s="230"/>
      <c r="W25" s="230"/>
      <c r="X25" s="230"/>
      <c r="Y25" s="230"/>
      <c r="Z25" s="230"/>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c r="BZ25" s="230"/>
      <c r="CA25" s="230"/>
      <c r="CB25" s="230"/>
      <c r="CC25" s="230"/>
      <c r="CD25" s="230"/>
      <c r="CE25" s="230"/>
      <c r="CF25" s="230"/>
      <c r="CG25" s="230"/>
      <c r="CH25" s="230"/>
      <c r="CI25" s="230"/>
      <c r="CJ25" s="230"/>
      <c r="CK25" s="230"/>
      <c r="CL25" s="230"/>
      <c r="CM25" s="230"/>
      <c r="CN25" s="230"/>
      <c r="CO25" s="230"/>
      <c r="CP25" s="230"/>
      <c r="CQ25" s="230"/>
      <c r="CR25" s="230"/>
      <c r="CS25" s="230">
        <v>-1</v>
      </c>
      <c r="CT25" s="230"/>
      <c r="CU25" s="230"/>
      <c r="CV25" s="230"/>
      <c r="CW25" s="230"/>
      <c r="CX25" s="230"/>
      <c r="CY25" s="230"/>
      <c r="CZ25" s="230"/>
      <c r="DA25" s="230"/>
      <c r="DB25" s="230"/>
      <c r="DC25" s="230"/>
      <c r="DD25" s="230"/>
      <c r="DE25" s="230"/>
      <c r="DF25" s="230"/>
      <c r="DG25" s="230"/>
      <c r="DH25" s="230"/>
      <c r="DI25" s="230"/>
      <c r="DJ25" s="230"/>
      <c r="DK25" s="230"/>
      <c r="DL25" s="230"/>
      <c r="DM25" s="230"/>
      <c r="DN25" s="230"/>
      <c r="DO25" s="230"/>
      <c r="DP25" s="230"/>
      <c r="DQ25" s="230"/>
      <c r="DR25" s="230"/>
      <c r="DS25" s="230"/>
      <c r="DT25" s="230"/>
      <c r="DU25" s="230"/>
      <c r="DV25" s="230"/>
      <c r="DW25" s="230"/>
      <c r="DX25" s="230"/>
      <c r="DY25" s="230"/>
      <c r="DZ25" s="230"/>
      <c r="EA25" s="230"/>
      <c r="EB25" s="230"/>
      <c r="EC25" s="230"/>
      <c r="ED25" s="230"/>
      <c r="EE25" s="230"/>
      <c r="EF25" s="230"/>
      <c r="EG25" s="230"/>
      <c r="EH25" s="230"/>
      <c r="EI25" s="230"/>
      <c r="EJ25" s="230"/>
      <c r="EK25" s="230"/>
      <c r="EL25" s="230"/>
      <c r="EM25" s="230"/>
      <c r="EN25" s="230"/>
      <c r="EO25" s="230"/>
      <c r="EP25" s="230"/>
      <c r="EQ25" s="230"/>
      <c r="ER25" s="230"/>
      <c r="ES25" s="230"/>
      <c r="ET25" s="230"/>
      <c r="EU25" s="230"/>
      <c r="EV25" s="230"/>
      <c r="EW25" s="230"/>
      <c r="EX25" s="230"/>
      <c r="EY25" s="230"/>
      <c r="EZ25" s="230"/>
      <c r="FA25" s="230"/>
      <c r="FB25" s="230"/>
      <c r="FC25" s="230"/>
      <c r="FD25" s="230"/>
      <c r="FE25" s="230"/>
      <c r="FF25" s="230"/>
      <c r="FG25" s="230"/>
      <c r="FH25" s="230"/>
      <c r="FI25" s="230"/>
      <c r="FJ25" s="230"/>
      <c r="FK25" s="230"/>
      <c r="FL25" s="230"/>
      <c r="FM25" s="230"/>
      <c r="FN25" s="230"/>
      <c r="FO25" s="230"/>
      <c r="FP25" s="230"/>
      <c r="FQ25" s="230"/>
      <c r="FR25" s="230"/>
      <c r="FS25" s="230"/>
      <c r="FT25" s="231"/>
      <c r="FU25" s="232">
        <f t="shared" si="0"/>
        <v>0</v>
      </c>
      <c r="FV25" s="232">
        <f t="shared" si="5"/>
        <v>0</v>
      </c>
      <c r="FW25" s="232">
        <f t="shared" si="5"/>
        <v>0</v>
      </c>
      <c r="FX25" s="232">
        <f t="shared" si="5"/>
        <v>0</v>
      </c>
      <c r="FY25" s="232">
        <f t="shared" si="5"/>
        <v>0</v>
      </c>
      <c r="FZ25" s="232">
        <f t="shared" si="5"/>
        <v>0</v>
      </c>
      <c r="GA25" s="232">
        <f t="shared" si="2"/>
        <v>0</v>
      </c>
      <c r="GB25" s="232">
        <f t="shared" si="3"/>
        <v>0</v>
      </c>
      <c r="GC25" s="232">
        <f t="shared" si="4"/>
        <v>0</v>
      </c>
    </row>
    <row r="26" spans="1:185" x14ac:dyDescent="0.3">
      <c r="A26" s="69" t="s">
        <v>47</v>
      </c>
      <c r="B26" s="69" t="str">
        <f>[3]Technologies!B26</f>
        <v>Gebouwde omgeving</v>
      </c>
      <c r="C26" s="69" t="str">
        <f>VLOOKUP($A26,[3]Technologies!$A$7:$H$699,3,FALSE)</f>
        <v>Final</v>
      </c>
      <c r="D26" s="69" t="str">
        <f>VLOOKUP($A26,[3]Technologies!$A$7:$H$699,4,FALSE)</f>
        <v>Services</v>
      </c>
      <c r="E26" s="69" t="str">
        <f>VLOOKUP($A26,[3]Technologies!$A$7:$H$699,6,FALSE)</f>
        <v>Space - Services</v>
      </c>
      <c r="F26" s="70" t="str">
        <f>VLOOKUP($A26,[3]Technologies!$A$7:$H$699,7,FALSE)</f>
        <v>Space with insulation GFE - Services</v>
      </c>
      <c r="G26" s="233"/>
      <c r="H26" s="233"/>
      <c r="I26" s="234" cm="1">
        <f t="array" ref="I26">-SUMPRODUCT(([3]Feedstocks!$C$4:$C$185=A26)*[3]Feedstocks!$E$4:$E$185,[3]Feedstocks!$F$4:$F$185,[3]Feedstocks!$H$4:$H$185,[3]Feedstocks!$I$4:$I$185)</f>
        <v>0</v>
      </c>
      <c r="J26" s="234" cm="1">
        <f t="array" ref="J26">-SUMPRODUCT(([3]Feedstocks!$C$4:$C$185=A26)*[3]Feedstocks!$E$4:$E$185,[3]Feedstocks!$H$4:$H$185,[3]Feedstocks!$I$4:$I$185)</f>
        <v>0</v>
      </c>
      <c r="K26" s="234"/>
      <c r="L26" s="234"/>
      <c r="M26" s="233"/>
      <c r="N26" s="233" t="str">
        <f>VLOOKUP(E26,[3]Activities!$A$9:$M$224,13,FALSE)</f>
        <v>NL</v>
      </c>
      <c r="O26" s="233"/>
      <c r="P26" s="87" t="s">
        <v>1791</v>
      </c>
      <c r="Q26" s="235"/>
      <c r="R26" s="235"/>
      <c r="S26" s="235"/>
      <c r="T26" s="235"/>
      <c r="U26" s="235"/>
      <c r="V26" s="235">
        <v>1</v>
      </c>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v>-0.43100000000000005</v>
      </c>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35"/>
      <c r="EB26" s="235"/>
      <c r="EC26" s="235"/>
      <c r="ED26" s="235"/>
      <c r="EE26" s="235"/>
      <c r="EF26" s="235"/>
      <c r="EG26" s="235"/>
      <c r="EH26" s="235"/>
      <c r="EI26" s="235"/>
      <c r="EJ26" s="235"/>
      <c r="EK26" s="235"/>
      <c r="EL26" s="235"/>
      <c r="EM26" s="235"/>
      <c r="EN26" s="235"/>
      <c r="EO26" s="235"/>
      <c r="EP26" s="235"/>
      <c r="EQ26" s="235"/>
      <c r="ER26" s="235"/>
      <c r="ES26" s="235"/>
      <c r="ET26" s="235"/>
      <c r="EU26" s="235"/>
      <c r="EV26" s="235"/>
      <c r="EW26" s="235"/>
      <c r="EX26" s="235"/>
      <c r="EY26" s="235"/>
      <c r="EZ26" s="235"/>
      <c r="FA26" s="235"/>
      <c r="FB26" s="235"/>
      <c r="FC26" s="235"/>
      <c r="FD26" s="235"/>
      <c r="FE26" s="235"/>
      <c r="FF26" s="235"/>
      <c r="FG26" s="235"/>
      <c r="FH26" s="235"/>
      <c r="FI26" s="235"/>
      <c r="FJ26" s="235"/>
      <c r="FK26" s="235"/>
      <c r="FL26" s="235"/>
      <c r="FM26" s="235"/>
      <c r="FN26" s="235"/>
      <c r="FO26" s="235"/>
      <c r="FP26" s="235"/>
      <c r="FQ26" s="235"/>
      <c r="FR26" s="235"/>
      <c r="FS26" s="235"/>
      <c r="FT26" s="236"/>
      <c r="FU26" s="237">
        <f t="shared" si="0"/>
        <v>0</v>
      </c>
      <c r="FV26" s="237">
        <f t="shared" si="5"/>
        <v>0</v>
      </c>
      <c r="FW26" s="237">
        <f t="shared" si="5"/>
        <v>0</v>
      </c>
      <c r="FX26" s="237">
        <f t="shared" si="5"/>
        <v>0</v>
      </c>
      <c r="FY26" s="237">
        <f t="shared" si="5"/>
        <v>0</v>
      </c>
      <c r="FZ26" s="237">
        <f t="shared" si="5"/>
        <v>0</v>
      </c>
      <c r="GA26" s="237">
        <f t="shared" si="2"/>
        <v>0</v>
      </c>
      <c r="GB26" s="237">
        <f t="shared" si="3"/>
        <v>0</v>
      </c>
      <c r="GC26" s="237">
        <f t="shared" si="4"/>
        <v>0</v>
      </c>
    </row>
    <row r="27" spans="1:185" x14ac:dyDescent="0.3">
      <c r="A27" s="40" t="s">
        <v>48</v>
      </c>
      <c r="B27" s="40" t="str">
        <f>[3]Technologies!B27</f>
        <v>Gebouwde omgeving</v>
      </c>
      <c r="C27" s="40" t="str">
        <f>VLOOKUP($A27,[3]Technologies!$A$7:$H$699,3,FALSE)</f>
        <v>Final</v>
      </c>
      <c r="D27" s="40" t="str">
        <f>VLOOKUP($A27,[3]Technologies!$A$7:$H$699,4,FALSE)</f>
        <v>Services</v>
      </c>
      <c r="E27" s="40" t="str">
        <f>VLOOKUP($A27,[3]Technologies!$A$7:$H$699,6,FALSE)</f>
        <v>Space - Services</v>
      </c>
      <c r="F27" s="40" t="str">
        <f>VLOOKUP($A27,[3]Technologies!$A$7:$H$699,7,FALSE)</f>
        <v>Space with insulation DC - Services</v>
      </c>
      <c r="G27" s="228"/>
      <c r="H27" s="228"/>
      <c r="I27" s="229" cm="1">
        <f t="array" ref="I27">-SUMPRODUCT(([3]Feedstocks!$C$4:$C$185=A27)*[3]Feedstocks!$E$4:$E$185,[3]Feedstocks!$F$4:$F$185,[3]Feedstocks!$H$4:$H$185,[3]Feedstocks!$I$4:$I$185)</f>
        <v>0</v>
      </c>
      <c r="J27" s="229" cm="1">
        <f t="array" ref="J27">-SUMPRODUCT(([3]Feedstocks!$C$4:$C$185=A27)*[3]Feedstocks!$E$4:$E$185,[3]Feedstocks!$H$4:$H$185,[3]Feedstocks!$I$4:$I$185)</f>
        <v>0</v>
      </c>
      <c r="K27" s="229"/>
      <c r="L27" s="229"/>
      <c r="M27" s="228"/>
      <c r="N27" s="228" t="str">
        <f>VLOOKUP(E27,[3]Activities!$A$9:$M$224,13,FALSE)</f>
        <v>NL</v>
      </c>
      <c r="O27" s="228"/>
      <c r="P27" s="66" t="s">
        <v>1791</v>
      </c>
      <c r="Q27" s="230"/>
      <c r="R27" s="230"/>
      <c r="S27" s="230"/>
      <c r="T27" s="230"/>
      <c r="U27" s="230"/>
      <c r="V27" s="230">
        <v>1</v>
      </c>
      <c r="W27" s="230"/>
      <c r="X27" s="230"/>
      <c r="Y27" s="230"/>
      <c r="Z27" s="230"/>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c r="BZ27" s="230"/>
      <c r="CA27" s="230"/>
      <c r="CB27" s="230"/>
      <c r="CC27" s="230"/>
      <c r="CD27" s="230"/>
      <c r="CE27" s="230"/>
      <c r="CF27" s="230"/>
      <c r="CG27" s="230"/>
      <c r="CH27" s="230"/>
      <c r="CI27" s="230"/>
      <c r="CJ27" s="230"/>
      <c r="CK27" s="230"/>
      <c r="CL27" s="230"/>
      <c r="CM27" s="230"/>
      <c r="CN27" s="230"/>
      <c r="CO27" s="230"/>
      <c r="CP27" s="230"/>
      <c r="CQ27" s="230"/>
      <c r="CR27" s="230"/>
      <c r="CS27" s="230"/>
      <c r="CT27" s="230"/>
      <c r="CU27" s="230"/>
      <c r="CV27" s="230">
        <v>-0.24163000000000001</v>
      </c>
      <c r="CW27" s="230"/>
      <c r="CX27" s="230"/>
      <c r="CY27" s="230"/>
      <c r="CZ27" s="230"/>
      <c r="DA27" s="230"/>
      <c r="DB27" s="230"/>
      <c r="DC27" s="230"/>
      <c r="DD27" s="230"/>
      <c r="DE27" s="230"/>
      <c r="DF27" s="230"/>
      <c r="DG27" s="230"/>
      <c r="DH27" s="230"/>
      <c r="DI27" s="230"/>
      <c r="DJ27" s="230"/>
      <c r="DK27" s="230"/>
      <c r="DL27" s="230"/>
      <c r="DM27" s="230"/>
      <c r="DN27" s="230"/>
      <c r="DO27" s="230"/>
      <c r="DP27" s="230"/>
      <c r="DQ27" s="230"/>
      <c r="DR27" s="230"/>
      <c r="DS27" s="230"/>
      <c r="DT27" s="230"/>
      <c r="DU27" s="230"/>
      <c r="DV27" s="230"/>
      <c r="DW27" s="230"/>
      <c r="DX27" s="230"/>
      <c r="DY27" s="230"/>
      <c r="DZ27" s="230"/>
      <c r="EA27" s="230"/>
      <c r="EB27" s="230"/>
      <c r="EC27" s="230"/>
      <c r="ED27" s="230"/>
      <c r="EE27" s="230"/>
      <c r="EF27" s="230"/>
      <c r="EG27" s="230"/>
      <c r="EH27" s="230"/>
      <c r="EI27" s="230"/>
      <c r="EJ27" s="230"/>
      <c r="EK27" s="230"/>
      <c r="EL27" s="230"/>
      <c r="EM27" s="230"/>
      <c r="EN27" s="230"/>
      <c r="EO27" s="230"/>
      <c r="EP27" s="230"/>
      <c r="EQ27" s="230"/>
      <c r="ER27" s="230"/>
      <c r="ES27" s="230"/>
      <c r="ET27" s="230"/>
      <c r="EU27" s="230"/>
      <c r="EV27" s="230"/>
      <c r="EW27" s="230"/>
      <c r="EX27" s="230"/>
      <c r="EY27" s="230"/>
      <c r="EZ27" s="230"/>
      <c r="FA27" s="230"/>
      <c r="FB27" s="230"/>
      <c r="FC27" s="230"/>
      <c r="FD27" s="230"/>
      <c r="FE27" s="230"/>
      <c r="FF27" s="230"/>
      <c r="FG27" s="230"/>
      <c r="FH27" s="230"/>
      <c r="FI27" s="230"/>
      <c r="FJ27" s="230"/>
      <c r="FK27" s="230"/>
      <c r="FL27" s="230"/>
      <c r="FM27" s="230"/>
      <c r="FN27" s="230"/>
      <c r="FO27" s="230"/>
      <c r="FP27" s="230"/>
      <c r="FQ27" s="230"/>
      <c r="FR27" s="230"/>
      <c r="FS27" s="230"/>
      <c r="FT27" s="231"/>
      <c r="FU27" s="232">
        <f t="shared" si="0"/>
        <v>0</v>
      </c>
      <c r="FV27" s="232">
        <f t="shared" si="5"/>
        <v>0</v>
      </c>
      <c r="FW27" s="232">
        <f t="shared" si="5"/>
        <v>0</v>
      </c>
      <c r="FX27" s="232">
        <f t="shared" si="5"/>
        <v>0</v>
      </c>
      <c r="FY27" s="232">
        <f t="shared" si="5"/>
        <v>0</v>
      </c>
      <c r="FZ27" s="232">
        <f t="shared" si="5"/>
        <v>0</v>
      </c>
      <c r="GA27" s="232">
        <f t="shared" si="2"/>
        <v>0</v>
      </c>
      <c r="GB27" s="232">
        <f t="shared" si="3"/>
        <v>0</v>
      </c>
      <c r="GC27" s="232">
        <f t="shared" si="4"/>
        <v>0</v>
      </c>
    </row>
    <row r="28" spans="1:185" x14ac:dyDescent="0.3">
      <c r="A28" s="69" t="s">
        <v>49</v>
      </c>
      <c r="B28" s="69" t="str">
        <f>[3]Technologies!B28</f>
        <v>Gebouwde omgeving</v>
      </c>
      <c r="C28" s="69" t="str">
        <f>VLOOKUP($A28,[3]Technologies!$A$7:$H$699,3,FALSE)</f>
        <v>Final</v>
      </c>
      <c r="D28" s="69" t="str">
        <f>VLOOKUP($A28,[3]Technologies!$A$7:$H$699,4,FALSE)</f>
        <v>Services</v>
      </c>
      <c r="E28" s="69" t="str">
        <f>VLOOKUP($A28,[3]Technologies!$A$7:$H$699,6,FALSE)</f>
        <v>Space - Services</v>
      </c>
      <c r="F28" s="70" t="str">
        <f>VLOOKUP($A28,[3]Technologies!$A$7:$H$699,7,FALSE)</f>
        <v>Space with insulation B - Services</v>
      </c>
      <c r="G28" s="233"/>
      <c r="H28" s="233"/>
      <c r="I28" s="234" cm="1">
        <f t="array" ref="I28">-SUMPRODUCT(([3]Feedstocks!$C$4:$C$185=A28)*[3]Feedstocks!$E$4:$E$185,[3]Feedstocks!$F$4:$F$185,[3]Feedstocks!$H$4:$H$185,[3]Feedstocks!$I$4:$I$185)</f>
        <v>0</v>
      </c>
      <c r="J28" s="234" cm="1">
        <f t="array" ref="J28">-SUMPRODUCT(([3]Feedstocks!$C$4:$C$185=A28)*[3]Feedstocks!$E$4:$E$185,[3]Feedstocks!$H$4:$H$185,[3]Feedstocks!$I$4:$I$185)</f>
        <v>0</v>
      </c>
      <c r="K28" s="234"/>
      <c r="L28" s="234"/>
      <c r="M28" s="233"/>
      <c r="N28" s="233" t="str">
        <f>VLOOKUP(E28,[3]Activities!$A$9:$M$224,13,FALSE)</f>
        <v>NL</v>
      </c>
      <c r="O28" s="233"/>
      <c r="P28" s="87" t="s">
        <v>1791</v>
      </c>
      <c r="Q28" s="235"/>
      <c r="R28" s="235"/>
      <c r="S28" s="235"/>
      <c r="T28" s="235"/>
      <c r="U28" s="235"/>
      <c r="V28" s="235">
        <v>1</v>
      </c>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c r="BZ28" s="235"/>
      <c r="CA28" s="235"/>
      <c r="CB28" s="235"/>
      <c r="CC28" s="235"/>
      <c r="CD28" s="235"/>
      <c r="CE28" s="235"/>
      <c r="CF28" s="235"/>
      <c r="CG28" s="235"/>
      <c r="CH28" s="235"/>
      <c r="CI28" s="235"/>
      <c r="CJ28" s="235"/>
      <c r="CK28" s="235"/>
      <c r="CL28" s="235"/>
      <c r="CM28" s="235"/>
      <c r="CN28" s="235"/>
      <c r="CO28" s="235"/>
      <c r="CP28" s="235"/>
      <c r="CQ28" s="235"/>
      <c r="CR28" s="235"/>
      <c r="CS28" s="235"/>
      <c r="CT28" s="235"/>
      <c r="CU28" s="235"/>
      <c r="CV28" s="235">
        <v>-0.20074</v>
      </c>
      <c r="CW28" s="235"/>
      <c r="CX28" s="235"/>
      <c r="CY28" s="235"/>
      <c r="CZ28" s="235"/>
      <c r="DA28" s="235"/>
      <c r="DB28" s="235"/>
      <c r="DC28" s="235"/>
      <c r="DD28" s="235"/>
      <c r="DE28" s="235"/>
      <c r="DF28" s="235"/>
      <c r="DG28" s="235"/>
      <c r="DH28" s="235"/>
      <c r="DI28" s="235"/>
      <c r="DJ28" s="235"/>
      <c r="DK28" s="235"/>
      <c r="DL28" s="235"/>
      <c r="DM28" s="235"/>
      <c r="DN28" s="235"/>
      <c r="DO28" s="235"/>
      <c r="DP28" s="235"/>
      <c r="DQ28" s="235"/>
      <c r="DR28" s="235"/>
      <c r="DS28" s="235"/>
      <c r="DT28" s="235"/>
      <c r="DU28" s="235"/>
      <c r="DV28" s="235"/>
      <c r="DW28" s="235"/>
      <c r="DX28" s="235"/>
      <c r="DY28" s="235"/>
      <c r="DZ28" s="235"/>
      <c r="EA28" s="235"/>
      <c r="EB28" s="235"/>
      <c r="EC28" s="235"/>
      <c r="ED28" s="235"/>
      <c r="EE28" s="235"/>
      <c r="EF28" s="235"/>
      <c r="EG28" s="235"/>
      <c r="EH28" s="235"/>
      <c r="EI28" s="235"/>
      <c r="EJ28" s="235"/>
      <c r="EK28" s="235"/>
      <c r="EL28" s="235"/>
      <c r="EM28" s="235"/>
      <c r="EN28" s="235"/>
      <c r="EO28" s="235"/>
      <c r="EP28" s="235"/>
      <c r="EQ28" s="235"/>
      <c r="ER28" s="235"/>
      <c r="ES28" s="235"/>
      <c r="ET28" s="235"/>
      <c r="EU28" s="235"/>
      <c r="EV28" s="235"/>
      <c r="EW28" s="235"/>
      <c r="EX28" s="235"/>
      <c r="EY28" s="235"/>
      <c r="EZ28" s="235"/>
      <c r="FA28" s="235"/>
      <c r="FB28" s="235"/>
      <c r="FC28" s="235"/>
      <c r="FD28" s="235"/>
      <c r="FE28" s="235"/>
      <c r="FF28" s="235"/>
      <c r="FG28" s="235"/>
      <c r="FH28" s="235"/>
      <c r="FI28" s="235"/>
      <c r="FJ28" s="235"/>
      <c r="FK28" s="235"/>
      <c r="FL28" s="235"/>
      <c r="FM28" s="235"/>
      <c r="FN28" s="235"/>
      <c r="FO28" s="235"/>
      <c r="FP28" s="235"/>
      <c r="FQ28" s="235"/>
      <c r="FR28" s="235"/>
      <c r="FS28" s="235"/>
      <c r="FT28" s="236"/>
      <c r="FU28" s="237">
        <f t="shared" si="0"/>
        <v>0</v>
      </c>
      <c r="FV28" s="237">
        <f t="shared" si="5"/>
        <v>0</v>
      </c>
      <c r="FW28" s="237">
        <f t="shared" si="5"/>
        <v>0</v>
      </c>
      <c r="FX28" s="237">
        <f t="shared" si="5"/>
        <v>0</v>
      </c>
      <c r="FY28" s="237">
        <f t="shared" si="5"/>
        <v>0</v>
      </c>
      <c r="FZ28" s="237">
        <f t="shared" si="5"/>
        <v>0</v>
      </c>
      <c r="GA28" s="237">
        <f t="shared" si="2"/>
        <v>0</v>
      </c>
      <c r="GB28" s="237">
        <f t="shared" si="3"/>
        <v>0</v>
      </c>
      <c r="GC28" s="237">
        <f t="shared" si="4"/>
        <v>0</v>
      </c>
    </row>
    <row r="29" spans="1:185" x14ac:dyDescent="0.3">
      <c r="A29" s="40" t="s">
        <v>50</v>
      </c>
      <c r="B29" s="40" t="str">
        <f>[3]Technologies!B29</f>
        <v>Gebouwde omgeving</v>
      </c>
      <c r="C29" s="40" t="str">
        <f>VLOOKUP($A29,[3]Technologies!$A$7:$H$699,3,FALSE)</f>
        <v>Final</v>
      </c>
      <c r="D29" s="40" t="str">
        <f>VLOOKUP($A29,[3]Technologies!$A$7:$H$699,4,FALSE)</f>
        <v>Services</v>
      </c>
      <c r="E29" s="40" t="str">
        <f>VLOOKUP($A29,[3]Technologies!$A$7:$H$699,6,FALSE)</f>
        <v>Space - Services</v>
      </c>
      <c r="F29" s="40" t="str">
        <f>VLOOKUP($A29,[3]Technologies!$A$7:$H$699,7,FALSE)</f>
        <v>Space with insulation A - Services</v>
      </c>
      <c r="G29" s="228"/>
      <c r="H29" s="228"/>
      <c r="I29" s="229" cm="1">
        <f t="array" ref="I29">-SUMPRODUCT(([3]Feedstocks!$C$4:$C$185=A29)*[3]Feedstocks!$E$4:$E$185,[3]Feedstocks!$F$4:$F$185,[3]Feedstocks!$H$4:$H$185,[3]Feedstocks!$I$4:$I$185)</f>
        <v>0</v>
      </c>
      <c r="J29" s="229" cm="1">
        <f t="array" ref="J29">-SUMPRODUCT(([3]Feedstocks!$C$4:$C$185=A29)*[3]Feedstocks!$E$4:$E$185,[3]Feedstocks!$H$4:$H$185,[3]Feedstocks!$I$4:$I$185)</f>
        <v>0</v>
      </c>
      <c r="K29" s="229"/>
      <c r="L29" s="229"/>
      <c r="M29" s="228"/>
      <c r="N29" s="228" t="str">
        <f>VLOOKUP(E29,[3]Activities!$A$9:$M$224,13,FALSE)</f>
        <v>NL</v>
      </c>
      <c r="O29" s="228"/>
      <c r="P29" s="66" t="s">
        <v>1791</v>
      </c>
      <c r="Q29" s="230"/>
      <c r="R29" s="230"/>
      <c r="S29" s="230"/>
      <c r="T29" s="230"/>
      <c r="U29" s="230"/>
      <c r="V29" s="230">
        <v>1</v>
      </c>
      <c r="W29" s="230"/>
      <c r="X29" s="230"/>
      <c r="Y29" s="230"/>
      <c r="Z29" s="230"/>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c r="BZ29" s="230"/>
      <c r="CA29" s="230"/>
      <c r="CB29" s="230"/>
      <c r="CC29" s="230"/>
      <c r="CD29" s="230"/>
      <c r="CE29" s="230"/>
      <c r="CF29" s="230"/>
      <c r="CG29" s="230"/>
      <c r="CH29" s="230"/>
      <c r="CI29" s="230"/>
      <c r="CJ29" s="230"/>
      <c r="CK29" s="230"/>
      <c r="CL29" s="230"/>
      <c r="CM29" s="230"/>
      <c r="CN29" s="230"/>
      <c r="CO29" s="230"/>
      <c r="CP29" s="230"/>
      <c r="CQ29" s="230"/>
      <c r="CR29" s="230"/>
      <c r="CS29" s="230"/>
      <c r="CT29" s="230"/>
      <c r="CU29" s="230"/>
      <c r="CV29" s="230">
        <v>-0.15811</v>
      </c>
      <c r="CW29" s="230"/>
      <c r="CX29" s="230"/>
      <c r="CY29" s="230"/>
      <c r="CZ29" s="230"/>
      <c r="DA29" s="230"/>
      <c r="DB29" s="230"/>
      <c r="DC29" s="230"/>
      <c r="DD29" s="230"/>
      <c r="DE29" s="230"/>
      <c r="DF29" s="230"/>
      <c r="DG29" s="230"/>
      <c r="DH29" s="230"/>
      <c r="DI29" s="230"/>
      <c r="DJ29" s="230"/>
      <c r="DK29" s="230"/>
      <c r="DL29" s="230"/>
      <c r="DM29" s="230"/>
      <c r="DN29" s="230"/>
      <c r="DO29" s="230"/>
      <c r="DP29" s="230"/>
      <c r="DQ29" s="230"/>
      <c r="DR29" s="230"/>
      <c r="DS29" s="230"/>
      <c r="DT29" s="230"/>
      <c r="DU29" s="230"/>
      <c r="DV29" s="230"/>
      <c r="DW29" s="230"/>
      <c r="DX29" s="230"/>
      <c r="DY29" s="230"/>
      <c r="DZ29" s="230"/>
      <c r="EA29" s="230"/>
      <c r="EB29" s="230"/>
      <c r="EC29" s="230"/>
      <c r="ED29" s="230"/>
      <c r="EE29" s="230"/>
      <c r="EF29" s="230"/>
      <c r="EG29" s="230"/>
      <c r="EH29" s="230"/>
      <c r="EI29" s="230"/>
      <c r="EJ29" s="230"/>
      <c r="EK29" s="230"/>
      <c r="EL29" s="230"/>
      <c r="EM29" s="230"/>
      <c r="EN29" s="230"/>
      <c r="EO29" s="230"/>
      <c r="EP29" s="230"/>
      <c r="EQ29" s="230"/>
      <c r="ER29" s="230"/>
      <c r="ES29" s="230"/>
      <c r="ET29" s="230"/>
      <c r="EU29" s="230"/>
      <c r="EV29" s="230"/>
      <c r="EW29" s="230"/>
      <c r="EX29" s="230"/>
      <c r="EY29" s="230"/>
      <c r="EZ29" s="230"/>
      <c r="FA29" s="230"/>
      <c r="FB29" s="230"/>
      <c r="FC29" s="230"/>
      <c r="FD29" s="230"/>
      <c r="FE29" s="230"/>
      <c r="FF29" s="230"/>
      <c r="FG29" s="230"/>
      <c r="FH29" s="230"/>
      <c r="FI29" s="230"/>
      <c r="FJ29" s="230"/>
      <c r="FK29" s="230"/>
      <c r="FL29" s="230"/>
      <c r="FM29" s="230"/>
      <c r="FN29" s="230"/>
      <c r="FO29" s="230"/>
      <c r="FP29" s="230"/>
      <c r="FQ29" s="230"/>
      <c r="FR29" s="230"/>
      <c r="FS29" s="230"/>
      <c r="FT29" s="231"/>
      <c r="FU29" s="232">
        <f t="shared" si="0"/>
        <v>0</v>
      </c>
      <c r="FV29" s="232">
        <f t="shared" si="5"/>
        <v>0</v>
      </c>
      <c r="FW29" s="232">
        <f t="shared" si="5"/>
        <v>0</v>
      </c>
      <c r="FX29" s="232">
        <f t="shared" si="5"/>
        <v>0</v>
      </c>
      <c r="FY29" s="232">
        <f t="shared" si="5"/>
        <v>0</v>
      </c>
      <c r="FZ29" s="232">
        <f t="shared" si="5"/>
        <v>0</v>
      </c>
      <c r="GA29" s="232">
        <f t="shared" si="2"/>
        <v>0</v>
      </c>
      <c r="GB29" s="232">
        <f t="shared" si="3"/>
        <v>0</v>
      </c>
      <c r="GC29" s="232">
        <f t="shared" si="4"/>
        <v>0</v>
      </c>
    </row>
    <row r="30" spans="1:185" x14ac:dyDescent="0.3">
      <c r="A30" s="69" t="s">
        <v>51</v>
      </c>
      <c r="B30" s="69" t="str">
        <f>[3]Technologies!B30</f>
        <v>Gebouwde omgeving</v>
      </c>
      <c r="C30" s="69" t="str">
        <f>VLOOKUP($A30,[3]Technologies!$A$7:$H$699,3,FALSE)</f>
        <v>Final</v>
      </c>
      <c r="D30" s="69" t="str">
        <f>VLOOKUP($A30,[3]Technologies!$A$7:$H$699,4,FALSE)</f>
        <v>Services</v>
      </c>
      <c r="E30" s="69" t="str">
        <f>VLOOKUP($A30,[3]Technologies!$A$7:$H$699,6,FALSE)</f>
        <v>Space - Services</v>
      </c>
      <c r="F30" s="70" t="str">
        <f>VLOOKUP($A30,[3]Technologies!$A$7:$H$699,7,FALSE)</f>
        <v>Space with insulation A+ - Services</v>
      </c>
      <c r="G30" s="233"/>
      <c r="H30" s="233"/>
      <c r="I30" s="234" cm="1">
        <f t="array" ref="I30">-SUMPRODUCT(([3]Feedstocks!$C$4:$C$185=A30)*[3]Feedstocks!$E$4:$E$185,[3]Feedstocks!$F$4:$F$185,[3]Feedstocks!$H$4:$H$185,[3]Feedstocks!$I$4:$I$185)</f>
        <v>0</v>
      </c>
      <c r="J30" s="234" cm="1">
        <f t="array" ref="J30">-SUMPRODUCT(([3]Feedstocks!$C$4:$C$185=A30)*[3]Feedstocks!$E$4:$E$185,[3]Feedstocks!$H$4:$H$185,[3]Feedstocks!$I$4:$I$185)</f>
        <v>0</v>
      </c>
      <c r="K30" s="234"/>
      <c r="L30" s="234"/>
      <c r="M30" s="233"/>
      <c r="N30" s="233" t="str">
        <f>VLOOKUP(E30,[3]Activities!$A$9:$M$224,13,FALSE)</f>
        <v>NL</v>
      </c>
      <c r="O30" s="233"/>
      <c r="P30" s="87" t="s">
        <v>1791</v>
      </c>
      <c r="Q30" s="235"/>
      <c r="R30" s="235"/>
      <c r="S30" s="235"/>
      <c r="T30" s="235"/>
      <c r="U30" s="235"/>
      <c r="V30" s="235">
        <v>1</v>
      </c>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c r="BZ30" s="235"/>
      <c r="CA30" s="235"/>
      <c r="CB30" s="235"/>
      <c r="CC30" s="235"/>
      <c r="CD30" s="235"/>
      <c r="CE30" s="235"/>
      <c r="CF30" s="235"/>
      <c r="CG30" s="235"/>
      <c r="CH30" s="235"/>
      <c r="CI30" s="235"/>
      <c r="CJ30" s="235"/>
      <c r="CK30" s="235"/>
      <c r="CL30" s="235"/>
      <c r="CM30" s="235"/>
      <c r="CN30" s="235"/>
      <c r="CO30" s="235"/>
      <c r="CP30" s="235"/>
      <c r="CQ30" s="235"/>
      <c r="CR30" s="235"/>
      <c r="CS30" s="235"/>
      <c r="CT30" s="235"/>
      <c r="CU30" s="235"/>
      <c r="CV30" s="235">
        <v>-0.13549</v>
      </c>
      <c r="CW30" s="235"/>
      <c r="CX30" s="235"/>
      <c r="CY30" s="235"/>
      <c r="CZ30" s="235"/>
      <c r="DA30" s="235"/>
      <c r="DB30" s="235"/>
      <c r="DC30" s="235"/>
      <c r="DD30" s="235"/>
      <c r="DE30" s="235"/>
      <c r="DF30" s="235"/>
      <c r="DG30" s="235"/>
      <c r="DH30" s="235"/>
      <c r="DI30" s="235"/>
      <c r="DJ30" s="235"/>
      <c r="DK30" s="235"/>
      <c r="DL30" s="235"/>
      <c r="DM30" s="235"/>
      <c r="DN30" s="235"/>
      <c r="DO30" s="235"/>
      <c r="DP30" s="235"/>
      <c r="DQ30" s="235"/>
      <c r="DR30" s="235"/>
      <c r="DS30" s="235"/>
      <c r="DT30" s="235"/>
      <c r="DU30" s="235"/>
      <c r="DV30" s="235"/>
      <c r="DW30" s="235"/>
      <c r="DX30" s="235"/>
      <c r="DY30" s="235"/>
      <c r="DZ30" s="235"/>
      <c r="EA30" s="235"/>
      <c r="EB30" s="235"/>
      <c r="EC30" s="235"/>
      <c r="ED30" s="235"/>
      <c r="EE30" s="235"/>
      <c r="EF30" s="235"/>
      <c r="EG30" s="235"/>
      <c r="EH30" s="235"/>
      <c r="EI30" s="235"/>
      <c r="EJ30" s="235"/>
      <c r="EK30" s="235"/>
      <c r="EL30" s="235"/>
      <c r="EM30" s="235"/>
      <c r="EN30" s="235"/>
      <c r="EO30" s="235"/>
      <c r="EP30" s="235"/>
      <c r="EQ30" s="235"/>
      <c r="ER30" s="235"/>
      <c r="ES30" s="235"/>
      <c r="ET30" s="235"/>
      <c r="EU30" s="235"/>
      <c r="EV30" s="235"/>
      <c r="EW30" s="235"/>
      <c r="EX30" s="235"/>
      <c r="EY30" s="235"/>
      <c r="EZ30" s="235"/>
      <c r="FA30" s="235"/>
      <c r="FB30" s="235"/>
      <c r="FC30" s="235"/>
      <c r="FD30" s="235"/>
      <c r="FE30" s="235"/>
      <c r="FF30" s="235"/>
      <c r="FG30" s="235"/>
      <c r="FH30" s="235"/>
      <c r="FI30" s="235"/>
      <c r="FJ30" s="235"/>
      <c r="FK30" s="235"/>
      <c r="FL30" s="235"/>
      <c r="FM30" s="235"/>
      <c r="FN30" s="235"/>
      <c r="FO30" s="235"/>
      <c r="FP30" s="235"/>
      <c r="FQ30" s="235"/>
      <c r="FR30" s="235"/>
      <c r="FS30" s="235"/>
      <c r="FT30" s="236"/>
      <c r="FU30" s="237">
        <f t="shared" si="0"/>
        <v>0</v>
      </c>
      <c r="FV30" s="237">
        <f t="shared" si="5"/>
        <v>0</v>
      </c>
      <c r="FW30" s="237">
        <f t="shared" si="5"/>
        <v>0</v>
      </c>
      <c r="FX30" s="237">
        <f t="shared" si="5"/>
        <v>0</v>
      </c>
      <c r="FY30" s="237">
        <f t="shared" si="5"/>
        <v>0</v>
      </c>
      <c r="FZ30" s="237">
        <f t="shared" si="5"/>
        <v>0</v>
      </c>
      <c r="GA30" s="237">
        <f t="shared" si="2"/>
        <v>0</v>
      </c>
      <c r="GB30" s="237">
        <f t="shared" si="3"/>
        <v>0</v>
      </c>
      <c r="GC30" s="237">
        <f t="shared" si="4"/>
        <v>0</v>
      </c>
    </row>
    <row r="31" spans="1:185" x14ac:dyDescent="0.3">
      <c r="A31" s="40" t="s">
        <v>52</v>
      </c>
      <c r="B31" s="40" t="str">
        <f>[3]Technologies!B31</f>
        <v>Landbouw</v>
      </c>
      <c r="C31" s="40" t="str">
        <f>VLOOKUP($A31,[3]Technologies!$A$7:$H$699,3,FALSE)</f>
        <v>Final</v>
      </c>
      <c r="D31" s="40" t="str">
        <f>VLOOKUP($A31,[3]Technologies!$A$7:$H$699,4,FALSE)</f>
        <v>Agriculture</v>
      </c>
      <c r="E31" s="40" t="str">
        <f>VLOOKUP($A31,[3]Technologies!$A$7:$H$699,6,FALSE)</f>
        <v>Electricity demand - Agricuture</v>
      </c>
      <c r="F31" s="40" t="str">
        <f>VLOOKUP($A31,[3]Technologies!$A$7:$H$699,7,FALSE)</f>
        <v>Dummy standard electricity consumption - Agriculture</v>
      </c>
      <c r="G31" s="228"/>
      <c r="H31" s="228"/>
      <c r="I31" s="229" cm="1">
        <f t="array" ref="I31">-SUMPRODUCT(([3]Feedstocks!$C$4:$C$185=A31)*[3]Feedstocks!$E$4:$E$185,[3]Feedstocks!$F$4:$F$185,[3]Feedstocks!$H$4:$H$185,[3]Feedstocks!$I$4:$I$185)</f>
        <v>0</v>
      </c>
      <c r="J31" s="229" cm="1">
        <f t="array" ref="J31">-SUMPRODUCT(([3]Feedstocks!$C$4:$C$185=A31)*[3]Feedstocks!$E$4:$E$185,[3]Feedstocks!$H$4:$H$185,[3]Feedstocks!$I$4:$I$185)</f>
        <v>0</v>
      </c>
      <c r="K31" s="229"/>
      <c r="L31" s="229"/>
      <c r="M31" s="228"/>
      <c r="N31" s="228" t="str">
        <f>VLOOKUP(E31,[3]Activities!$A$9:$M$224,13,FALSE)</f>
        <v>NL</v>
      </c>
      <c r="O31" s="228"/>
      <c r="P31" s="66" t="s">
        <v>1789</v>
      </c>
      <c r="Q31" s="230"/>
      <c r="R31" s="230"/>
      <c r="S31" s="230"/>
      <c r="T31" s="230"/>
      <c r="U31" s="230"/>
      <c r="V31" s="230"/>
      <c r="W31" s="230">
        <v>1</v>
      </c>
      <c r="X31" s="230"/>
      <c r="Y31" s="230"/>
      <c r="Z31" s="230"/>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c r="BZ31" s="230"/>
      <c r="CA31" s="230"/>
      <c r="CB31" s="230"/>
      <c r="CC31" s="230"/>
      <c r="CD31" s="230"/>
      <c r="CE31" s="230"/>
      <c r="CF31" s="230"/>
      <c r="CG31" s="230"/>
      <c r="CH31" s="230"/>
      <c r="CI31" s="230"/>
      <c r="CJ31" s="230"/>
      <c r="CK31" s="230"/>
      <c r="CL31" s="230"/>
      <c r="CM31" s="230"/>
      <c r="CN31" s="230"/>
      <c r="CO31" s="230"/>
      <c r="CP31" s="230"/>
      <c r="CQ31" s="230"/>
      <c r="CR31" s="230"/>
      <c r="CS31" s="230">
        <v>-1</v>
      </c>
      <c r="CT31" s="230"/>
      <c r="CU31" s="230"/>
      <c r="CV31" s="230"/>
      <c r="CW31" s="230"/>
      <c r="CX31" s="230"/>
      <c r="CY31" s="230"/>
      <c r="CZ31" s="230"/>
      <c r="DA31" s="230"/>
      <c r="DB31" s="230"/>
      <c r="DC31" s="230"/>
      <c r="DD31" s="230"/>
      <c r="DE31" s="230"/>
      <c r="DF31" s="230"/>
      <c r="DG31" s="230"/>
      <c r="DH31" s="230"/>
      <c r="DI31" s="230"/>
      <c r="DJ31" s="230"/>
      <c r="DK31" s="230"/>
      <c r="DL31" s="230"/>
      <c r="DM31" s="230"/>
      <c r="DN31" s="230"/>
      <c r="DO31" s="230"/>
      <c r="DP31" s="230"/>
      <c r="DQ31" s="230"/>
      <c r="DR31" s="230"/>
      <c r="DS31" s="230"/>
      <c r="DT31" s="230"/>
      <c r="DU31" s="230"/>
      <c r="DV31" s="230"/>
      <c r="DW31" s="230"/>
      <c r="DX31" s="230"/>
      <c r="DY31" s="230"/>
      <c r="DZ31" s="230"/>
      <c r="EA31" s="230"/>
      <c r="EB31" s="230"/>
      <c r="EC31" s="230"/>
      <c r="ED31" s="230"/>
      <c r="EE31" s="230"/>
      <c r="EF31" s="230"/>
      <c r="EG31" s="230"/>
      <c r="EH31" s="230"/>
      <c r="EI31" s="230"/>
      <c r="EJ31" s="230"/>
      <c r="EK31" s="230"/>
      <c r="EL31" s="230"/>
      <c r="EM31" s="230"/>
      <c r="EN31" s="230"/>
      <c r="EO31" s="230"/>
      <c r="EP31" s="230"/>
      <c r="EQ31" s="230"/>
      <c r="ER31" s="230"/>
      <c r="ES31" s="230"/>
      <c r="ET31" s="230"/>
      <c r="EU31" s="230"/>
      <c r="EV31" s="230"/>
      <c r="EW31" s="230"/>
      <c r="EX31" s="230"/>
      <c r="EY31" s="230"/>
      <c r="EZ31" s="230"/>
      <c r="FA31" s="230"/>
      <c r="FB31" s="230"/>
      <c r="FC31" s="230"/>
      <c r="FD31" s="230"/>
      <c r="FE31" s="230"/>
      <c r="FF31" s="230"/>
      <c r="FG31" s="230"/>
      <c r="FH31" s="230"/>
      <c r="FI31" s="230"/>
      <c r="FJ31" s="230"/>
      <c r="FK31" s="230"/>
      <c r="FL31" s="230"/>
      <c r="FM31" s="230"/>
      <c r="FN31" s="230"/>
      <c r="FO31" s="230"/>
      <c r="FP31" s="230"/>
      <c r="FQ31" s="230"/>
      <c r="FR31" s="230"/>
      <c r="FS31" s="230"/>
      <c r="FT31" s="231"/>
      <c r="FU31" s="232">
        <f t="shared" si="0"/>
        <v>0</v>
      </c>
      <c r="FV31" s="232">
        <f t="shared" si="5"/>
        <v>0</v>
      </c>
      <c r="FW31" s="232">
        <f t="shared" si="5"/>
        <v>0</v>
      </c>
      <c r="FX31" s="232">
        <f t="shared" si="5"/>
        <v>0</v>
      </c>
      <c r="FY31" s="232">
        <f t="shared" si="5"/>
        <v>0</v>
      </c>
      <c r="FZ31" s="232">
        <f t="shared" si="5"/>
        <v>0</v>
      </c>
      <c r="GA31" s="232">
        <f t="shared" si="2"/>
        <v>0</v>
      </c>
      <c r="GB31" s="232">
        <f t="shared" si="3"/>
        <v>0</v>
      </c>
      <c r="GC31" s="232">
        <f t="shared" si="4"/>
        <v>0</v>
      </c>
    </row>
    <row r="32" spans="1:185" x14ac:dyDescent="0.3">
      <c r="A32" s="69" t="s">
        <v>53</v>
      </c>
      <c r="B32" s="69" t="str">
        <f>[3]Technologies!B32</f>
        <v>Landbouw</v>
      </c>
      <c r="C32" s="69" t="str">
        <f>VLOOKUP($A32,[3]Technologies!$A$7:$H$699,3,FALSE)</f>
        <v>Final</v>
      </c>
      <c r="D32" s="69" t="str">
        <f>VLOOKUP($A32,[3]Technologies!$A$7:$H$699,4,FALSE)</f>
        <v>Agriculture</v>
      </c>
      <c r="E32" s="69" t="str">
        <f>VLOOKUP($A32,[3]Technologies!$A$7:$H$699,6,FALSE)</f>
        <v>Heat demand - Agriculture</v>
      </c>
      <c r="F32" s="70" t="str">
        <f>VLOOKUP($A32,[3]Technologies!$A$7:$H$699,7,FALSE)</f>
        <v>Dummy balance heat consumption - Agriculture Horticulture</v>
      </c>
      <c r="G32" s="233"/>
      <c r="H32" s="233"/>
      <c r="I32" s="234" cm="1">
        <f t="array" ref="I32">-SUMPRODUCT(([3]Feedstocks!$C$4:$C$185=A32)*[3]Feedstocks!$E$4:$E$185,[3]Feedstocks!$F$4:$F$185,[3]Feedstocks!$H$4:$H$185,[3]Feedstocks!$I$4:$I$185)</f>
        <v>0</v>
      </c>
      <c r="J32" s="234" cm="1">
        <f t="array" ref="J32">-SUMPRODUCT(([3]Feedstocks!$C$4:$C$185=A32)*[3]Feedstocks!$E$4:$E$185,[3]Feedstocks!$H$4:$H$185,[3]Feedstocks!$I$4:$I$185)</f>
        <v>0</v>
      </c>
      <c r="K32" s="234"/>
      <c r="L32" s="234"/>
      <c r="M32" s="233"/>
      <c r="N32" s="233" t="str">
        <f>VLOOKUP(E32,[3]Activities!$A$9:$M$224,13,FALSE)</f>
        <v>NL</v>
      </c>
      <c r="O32" s="233"/>
      <c r="P32" s="87" t="s">
        <v>1789</v>
      </c>
      <c r="Q32" s="235"/>
      <c r="R32" s="235"/>
      <c r="S32" s="235"/>
      <c r="T32" s="235"/>
      <c r="U32" s="235"/>
      <c r="V32" s="235"/>
      <c r="W32" s="235"/>
      <c r="X32" s="235">
        <v>1</v>
      </c>
      <c r="Y32" s="235"/>
      <c r="Z32" s="235"/>
      <c r="AA32" s="235"/>
      <c r="AB32" s="235"/>
      <c r="AC32" s="235"/>
      <c r="AD32" s="235"/>
      <c r="AE32" s="235"/>
      <c r="AF32" s="235"/>
      <c r="AG32" s="235"/>
      <c r="AH32" s="235"/>
      <c r="AI32" s="235"/>
      <c r="AJ32" s="235"/>
      <c r="AK32" s="235"/>
      <c r="AL32" s="235"/>
      <c r="AM32" s="235"/>
      <c r="AN32" s="235"/>
      <c r="AO32" s="235"/>
      <c r="AP32" s="235"/>
      <c r="AQ32" s="235"/>
      <c r="AR32" s="235"/>
      <c r="AS32" s="235"/>
      <c r="AT32" s="235"/>
      <c r="AU32" s="235"/>
      <c r="AV32" s="235"/>
      <c r="AW32" s="235"/>
      <c r="AX32" s="235"/>
      <c r="AY32" s="235"/>
      <c r="AZ32" s="235"/>
      <c r="BA32" s="235"/>
      <c r="BB32" s="235"/>
      <c r="BC32" s="235"/>
      <c r="BD32" s="235"/>
      <c r="BE32" s="235"/>
      <c r="BF32" s="235"/>
      <c r="BG32" s="235"/>
      <c r="BH32" s="235"/>
      <c r="BI32" s="235"/>
      <c r="BJ32" s="235"/>
      <c r="BK32" s="235"/>
      <c r="BL32" s="235"/>
      <c r="BM32" s="235"/>
      <c r="BN32" s="235"/>
      <c r="BO32" s="235"/>
      <c r="BP32" s="235"/>
      <c r="BQ32" s="235"/>
      <c r="BR32" s="235"/>
      <c r="BS32" s="235"/>
      <c r="BT32" s="235"/>
      <c r="BU32" s="235"/>
      <c r="BV32" s="235"/>
      <c r="BW32" s="235"/>
      <c r="BX32" s="235"/>
      <c r="BY32" s="235"/>
      <c r="BZ32" s="235"/>
      <c r="CA32" s="235"/>
      <c r="CB32" s="235"/>
      <c r="CC32" s="235"/>
      <c r="CD32" s="235"/>
      <c r="CE32" s="235"/>
      <c r="CF32" s="235"/>
      <c r="CG32" s="235"/>
      <c r="CH32" s="235"/>
      <c r="CI32" s="235"/>
      <c r="CJ32" s="235"/>
      <c r="CK32" s="235"/>
      <c r="CL32" s="235"/>
      <c r="CM32" s="235"/>
      <c r="CN32" s="235"/>
      <c r="CO32" s="235"/>
      <c r="CP32" s="235"/>
      <c r="CQ32" s="235"/>
      <c r="CR32" s="235"/>
      <c r="CS32" s="235"/>
      <c r="CT32" s="235"/>
      <c r="CU32" s="235"/>
      <c r="CV32" s="235"/>
      <c r="CW32" s="235"/>
      <c r="CX32" s="235">
        <v>-1</v>
      </c>
      <c r="CY32" s="235"/>
      <c r="CZ32" s="235"/>
      <c r="DA32" s="235"/>
      <c r="DB32" s="235"/>
      <c r="DC32" s="235"/>
      <c r="DD32" s="235"/>
      <c r="DE32" s="235"/>
      <c r="DF32" s="235"/>
      <c r="DG32" s="235"/>
      <c r="DH32" s="235"/>
      <c r="DI32" s="235"/>
      <c r="DJ32" s="235"/>
      <c r="DK32" s="235"/>
      <c r="DL32" s="235"/>
      <c r="DM32" s="235"/>
      <c r="DN32" s="235"/>
      <c r="DO32" s="235"/>
      <c r="DP32" s="235"/>
      <c r="DQ32" s="235"/>
      <c r="DR32" s="235"/>
      <c r="DS32" s="235"/>
      <c r="DT32" s="235"/>
      <c r="DU32" s="235"/>
      <c r="DV32" s="235"/>
      <c r="DW32" s="235"/>
      <c r="DX32" s="235"/>
      <c r="DY32" s="235"/>
      <c r="DZ32" s="235"/>
      <c r="EA32" s="235"/>
      <c r="EB32" s="235"/>
      <c r="EC32" s="235"/>
      <c r="ED32" s="235"/>
      <c r="EE32" s="235"/>
      <c r="EF32" s="235"/>
      <c r="EG32" s="235"/>
      <c r="EH32" s="235"/>
      <c r="EI32" s="235"/>
      <c r="EJ32" s="235"/>
      <c r="EK32" s="235"/>
      <c r="EL32" s="235"/>
      <c r="EM32" s="235"/>
      <c r="EN32" s="235"/>
      <c r="EO32" s="235"/>
      <c r="EP32" s="235"/>
      <c r="EQ32" s="235"/>
      <c r="ER32" s="235"/>
      <c r="ES32" s="235"/>
      <c r="ET32" s="235"/>
      <c r="EU32" s="235"/>
      <c r="EV32" s="235"/>
      <c r="EW32" s="235"/>
      <c r="EX32" s="235"/>
      <c r="EY32" s="235"/>
      <c r="EZ32" s="235"/>
      <c r="FA32" s="235"/>
      <c r="FB32" s="235"/>
      <c r="FC32" s="235"/>
      <c r="FD32" s="235"/>
      <c r="FE32" s="235"/>
      <c r="FF32" s="235"/>
      <c r="FG32" s="235"/>
      <c r="FH32" s="235"/>
      <c r="FI32" s="235"/>
      <c r="FJ32" s="235"/>
      <c r="FK32" s="235"/>
      <c r="FL32" s="235"/>
      <c r="FM32" s="235"/>
      <c r="FN32" s="235"/>
      <c r="FO32" s="235"/>
      <c r="FP32" s="235"/>
      <c r="FQ32" s="235"/>
      <c r="FR32" s="235"/>
      <c r="FS32" s="235"/>
      <c r="FT32" s="236"/>
      <c r="FU32" s="237">
        <f t="shared" si="0"/>
        <v>0</v>
      </c>
      <c r="FV32" s="237">
        <f t="shared" si="5"/>
        <v>0</v>
      </c>
      <c r="FW32" s="237">
        <f t="shared" si="5"/>
        <v>0</v>
      </c>
      <c r="FX32" s="237">
        <f t="shared" si="5"/>
        <v>0</v>
      </c>
      <c r="FY32" s="237">
        <f t="shared" si="5"/>
        <v>0</v>
      </c>
      <c r="FZ32" s="237">
        <f t="shared" si="5"/>
        <v>0</v>
      </c>
      <c r="GA32" s="237">
        <f t="shared" si="2"/>
        <v>0</v>
      </c>
      <c r="GB32" s="237">
        <f t="shared" si="3"/>
        <v>0</v>
      </c>
      <c r="GC32" s="237">
        <f t="shared" si="4"/>
        <v>0</v>
      </c>
    </row>
    <row r="33" spans="1:186" x14ac:dyDescent="0.3">
      <c r="A33" s="40" t="s">
        <v>54</v>
      </c>
      <c r="B33" s="40" t="str">
        <f>[3]Technologies!B33</f>
        <v>Mobiliteit</v>
      </c>
      <c r="C33" s="40" t="str">
        <f>VLOOKUP($A33,[3]Technologies!$A$7:$H$699,3,FALSE)</f>
        <v>Final</v>
      </c>
      <c r="D33" s="40" t="str">
        <f>VLOOKUP($A33,[3]Technologies!$A$7:$H$699,4,FALSE)</f>
        <v>Agriculture</v>
      </c>
      <c r="E33" s="40" t="str">
        <f>VLOOKUP($A33,[3]Technologies!$A$7:$H$699,6,FALSE)</f>
        <v>Machinery - Agriculture</v>
      </c>
      <c r="F33" s="40" t="str">
        <f>VLOOKUP($A33,[3]Technologies!$A$7:$H$699,7,FALSE)</f>
        <v>Fuel based Machinery - Agriculture</v>
      </c>
      <c r="G33" s="228"/>
      <c r="H33" s="228"/>
      <c r="I33" s="229" cm="1">
        <f t="array" ref="I33">-SUMPRODUCT(([3]Feedstocks!$C$4:$C$185=A33)*[3]Feedstocks!$E$4:$E$185,[3]Feedstocks!$F$4:$F$185,[3]Feedstocks!$H$4:$H$185,[3]Feedstocks!$I$4:$I$185)</f>
        <v>0</v>
      </c>
      <c r="J33" s="229" cm="1">
        <f t="array" ref="J33">-SUMPRODUCT(([3]Feedstocks!$C$4:$C$185=A33)*[3]Feedstocks!$E$4:$E$185,[3]Feedstocks!$H$4:$H$185,[3]Feedstocks!$I$4:$I$185)</f>
        <v>0</v>
      </c>
      <c r="K33" s="229"/>
      <c r="L33" s="229"/>
      <c r="M33" s="228"/>
      <c r="N33" s="228" t="str">
        <f>VLOOKUP(E33,[3]Activities!$A$9:$M$224,13,FALSE)</f>
        <v>NL</v>
      </c>
      <c r="O33" s="228"/>
      <c r="P33" s="66" t="s">
        <v>978</v>
      </c>
      <c r="Q33" s="230"/>
      <c r="R33" s="230"/>
      <c r="S33" s="230"/>
      <c r="T33" s="230"/>
      <c r="U33" s="230"/>
      <c r="V33" s="230"/>
      <c r="W33" s="230"/>
      <c r="X33" s="230"/>
      <c r="Y33" s="230">
        <v>1</v>
      </c>
      <c r="Z33" s="230"/>
      <c r="AA33" s="230"/>
      <c r="AB33" s="230"/>
      <c r="AC33" s="230"/>
      <c r="AD33" s="230"/>
      <c r="AE33" s="230"/>
      <c r="AF33" s="230"/>
      <c r="AG33" s="230"/>
      <c r="AH33" s="230"/>
      <c r="AI33" s="230"/>
      <c r="AJ33" s="230"/>
      <c r="AK33" s="230"/>
      <c r="AL33" s="230"/>
      <c r="AM33" s="230"/>
      <c r="AN33" s="230"/>
      <c r="AO33" s="230"/>
      <c r="AP33" s="230"/>
      <c r="AQ33" s="230"/>
      <c r="AR33" s="230"/>
      <c r="AS33" s="230"/>
      <c r="AT33" s="230"/>
      <c r="AU33" s="230"/>
      <c r="AV33" s="230"/>
      <c r="AW33" s="230"/>
      <c r="AX33" s="230"/>
      <c r="AY33" s="230"/>
      <c r="AZ33" s="230"/>
      <c r="BA33" s="230"/>
      <c r="BB33" s="230"/>
      <c r="BC33" s="230"/>
      <c r="BD33" s="230"/>
      <c r="BE33" s="230"/>
      <c r="BF33" s="230"/>
      <c r="BG33" s="230"/>
      <c r="BH33" s="230"/>
      <c r="BI33" s="230"/>
      <c r="BJ33" s="230"/>
      <c r="BK33" s="230"/>
      <c r="BL33" s="230"/>
      <c r="BM33" s="230"/>
      <c r="BN33" s="230"/>
      <c r="BO33" s="230"/>
      <c r="BP33" s="230"/>
      <c r="BQ33" s="230"/>
      <c r="BR33" s="230"/>
      <c r="BS33" s="230"/>
      <c r="BT33" s="230"/>
      <c r="BU33" s="230"/>
      <c r="BV33" s="230"/>
      <c r="BW33" s="230"/>
      <c r="BX33" s="230"/>
      <c r="BY33" s="230"/>
      <c r="BZ33" s="230"/>
      <c r="CA33" s="230"/>
      <c r="CB33" s="230"/>
      <c r="CC33" s="230"/>
      <c r="CD33" s="230"/>
      <c r="CE33" s="230"/>
      <c r="CF33" s="230"/>
      <c r="CG33" s="230"/>
      <c r="CH33" s="230"/>
      <c r="CI33" s="230"/>
      <c r="CJ33" s="230"/>
      <c r="CK33" s="230"/>
      <c r="CL33" s="230"/>
      <c r="CM33" s="230"/>
      <c r="CN33" s="230"/>
      <c r="CO33" s="230"/>
      <c r="CP33" s="230"/>
      <c r="CQ33" s="230"/>
      <c r="CR33" s="230"/>
      <c r="CS33" s="230"/>
      <c r="CT33" s="230"/>
      <c r="CU33" s="230"/>
      <c r="CV33" s="230"/>
      <c r="CW33" s="230"/>
      <c r="CX33" s="230"/>
      <c r="CY33" s="230"/>
      <c r="CZ33" s="230"/>
      <c r="DA33" s="230"/>
      <c r="DB33" s="230"/>
      <c r="DC33" s="230"/>
      <c r="DD33" s="230"/>
      <c r="DE33" s="230">
        <v>-1</v>
      </c>
      <c r="DF33" s="230"/>
      <c r="DG33" s="230"/>
      <c r="DH33" s="230"/>
      <c r="DI33" s="230"/>
      <c r="DJ33" s="230"/>
      <c r="DK33" s="230"/>
      <c r="DL33" s="230"/>
      <c r="DM33" s="230"/>
      <c r="DN33" s="230"/>
      <c r="DO33" s="230"/>
      <c r="DP33" s="230"/>
      <c r="DQ33" s="230"/>
      <c r="DR33" s="230"/>
      <c r="DS33" s="230"/>
      <c r="DT33" s="230"/>
      <c r="DU33" s="230"/>
      <c r="DV33" s="230"/>
      <c r="DW33" s="230"/>
      <c r="DX33" s="230"/>
      <c r="DY33" s="230"/>
      <c r="DZ33" s="230"/>
      <c r="EA33" s="230"/>
      <c r="EB33" s="230"/>
      <c r="EC33" s="230"/>
      <c r="ED33" s="230"/>
      <c r="EE33" s="230"/>
      <c r="EF33" s="230"/>
      <c r="EG33" s="230"/>
      <c r="EH33" s="230"/>
      <c r="EI33" s="230"/>
      <c r="EJ33" s="230"/>
      <c r="EK33" s="230"/>
      <c r="EL33" s="230"/>
      <c r="EM33" s="230"/>
      <c r="EN33" s="230"/>
      <c r="EO33" s="230"/>
      <c r="EP33" s="230"/>
      <c r="EQ33" s="230"/>
      <c r="ER33" s="230"/>
      <c r="ES33" s="230"/>
      <c r="ET33" s="230"/>
      <c r="EU33" s="230"/>
      <c r="EV33" s="230"/>
      <c r="EW33" s="230"/>
      <c r="EX33" s="230"/>
      <c r="EY33" s="230"/>
      <c r="EZ33" s="230"/>
      <c r="FA33" s="230"/>
      <c r="FB33" s="230"/>
      <c r="FC33" s="230"/>
      <c r="FD33" s="230"/>
      <c r="FE33" s="230"/>
      <c r="FF33" s="230"/>
      <c r="FG33" s="230"/>
      <c r="FH33" s="230"/>
      <c r="FI33" s="230"/>
      <c r="FJ33" s="230"/>
      <c r="FK33" s="230"/>
      <c r="FL33" s="230"/>
      <c r="FM33" s="230"/>
      <c r="FN33" s="230"/>
      <c r="FO33" s="230"/>
      <c r="FP33" s="230"/>
      <c r="FQ33" s="230"/>
      <c r="FR33" s="230"/>
      <c r="FS33" s="230"/>
      <c r="FT33" s="231"/>
      <c r="FU33" s="232">
        <f t="shared" si="0"/>
        <v>0</v>
      </c>
      <c r="FV33" s="232">
        <f t="shared" si="5"/>
        <v>0</v>
      </c>
      <c r="FW33" s="232">
        <f t="shared" si="5"/>
        <v>0</v>
      </c>
      <c r="FX33" s="232">
        <f t="shared" si="5"/>
        <v>0</v>
      </c>
      <c r="FY33" s="232">
        <f t="shared" si="5"/>
        <v>0</v>
      </c>
      <c r="FZ33" s="232">
        <f t="shared" si="5"/>
        <v>0</v>
      </c>
      <c r="GA33" s="232">
        <f t="shared" si="2"/>
        <v>7.2999999999999995E-2</v>
      </c>
      <c r="GB33" s="232">
        <f t="shared" si="3"/>
        <v>0</v>
      </c>
      <c r="GC33" s="232">
        <f t="shared" si="4"/>
        <v>0</v>
      </c>
    </row>
    <row r="34" spans="1:186" x14ac:dyDescent="0.3">
      <c r="A34" s="69" t="s">
        <v>55</v>
      </c>
      <c r="B34" s="69" t="str">
        <f>[3]Technologies!B34</f>
        <v>Mobiliteit</v>
      </c>
      <c r="C34" s="69" t="str">
        <f>VLOOKUP($A34,[3]Technologies!$A$7:$H$699,3,FALSE)</f>
        <v>Final</v>
      </c>
      <c r="D34" s="69" t="str">
        <f>VLOOKUP($A34,[3]Technologies!$A$7:$H$699,4,FALSE)</f>
        <v>Agriculture</v>
      </c>
      <c r="E34" s="69" t="str">
        <f>VLOOKUP($A34,[3]Technologies!$A$7:$H$699,6,FALSE)</f>
        <v>Machinery - Agriculture</v>
      </c>
      <c r="F34" s="70" t="str">
        <f>VLOOKUP($A34,[3]Technologies!$A$7:$H$699,7,FALSE)</f>
        <v>Hybrid Machinery - Agriculture</v>
      </c>
      <c r="G34" s="233"/>
      <c r="H34" s="233"/>
      <c r="I34" s="234" cm="1">
        <f t="array" ref="I34">-SUMPRODUCT(([3]Feedstocks!$C$4:$C$185=A34)*[3]Feedstocks!$E$4:$E$185,[3]Feedstocks!$F$4:$F$185,[3]Feedstocks!$H$4:$H$185,[3]Feedstocks!$I$4:$I$185)</f>
        <v>0</v>
      </c>
      <c r="J34" s="234" cm="1">
        <f t="array" ref="J34">-SUMPRODUCT(([3]Feedstocks!$C$4:$C$185=A34)*[3]Feedstocks!$E$4:$E$185,[3]Feedstocks!$H$4:$H$185,[3]Feedstocks!$I$4:$I$185)</f>
        <v>0</v>
      </c>
      <c r="K34" s="234"/>
      <c r="L34" s="234"/>
      <c r="M34" s="233"/>
      <c r="N34" s="233" t="str">
        <f>VLOOKUP(E34,[3]Activities!$A$9:$M$224,13,FALSE)</f>
        <v>NL</v>
      </c>
      <c r="O34" s="233"/>
      <c r="P34" s="87" t="s">
        <v>978</v>
      </c>
      <c r="Q34" s="235"/>
      <c r="R34" s="235"/>
      <c r="S34" s="235"/>
      <c r="T34" s="235"/>
      <c r="U34" s="235"/>
      <c r="V34" s="235"/>
      <c r="W34" s="235"/>
      <c r="X34" s="235"/>
      <c r="Y34" s="235">
        <v>1</v>
      </c>
      <c r="Z34" s="235"/>
      <c r="AA34" s="235"/>
      <c r="AB34" s="235"/>
      <c r="AC34" s="235"/>
      <c r="AD34" s="235"/>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v>-0.32500000000000001</v>
      </c>
      <c r="CT34" s="235"/>
      <c r="CU34" s="235"/>
      <c r="CV34" s="235"/>
      <c r="CW34" s="235"/>
      <c r="CX34" s="235"/>
      <c r="CY34" s="235"/>
      <c r="CZ34" s="235"/>
      <c r="DA34" s="235"/>
      <c r="DB34" s="235"/>
      <c r="DC34" s="235"/>
      <c r="DD34" s="235"/>
      <c r="DE34" s="235">
        <v>-0.5</v>
      </c>
      <c r="DF34" s="235"/>
      <c r="DG34" s="235"/>
      <c r="DH34" s="235"/>
      <c r="DI34" s="235"/>
      <c r="DJ34" s="235"/>
      <c r="DK34" s="235"/>
      <c r="DL34" s="235"/>
      <c r="DM34" s="235"/>
      <c r="DN34" s="235"/>
      <c r="DO34" s="235"/>
      <c r="DP34" s="235"/>
      <c r="DQ34" s="235"/>
      <c r="DR34" s="235"/>
      <c r="DS34" s="235"/>
      <c r="DT34" s="235"/>
      <c r="DU34" s="235"/>
      <c r="DV34" s="235"/>
      <c r="DW34" s="235"/>
      <c r="DX34" s="235"/>
      <c r="DY34" s="235"/>
      <c r="DZ34" s="235"/>
      <c r="EA34" s="235"/>
      <c r="EB34" s="235"/>
      <c r="EC34" s="235"/>
      <c r="ED34" s="235"/>
      <c r="EE34" s="235"/>
      <c r="EF34" s="235"/>
      <c r="EG34" s="235"/>
      <c r="EH34" s="235"/>
      <c r="EI34" s="235"/>
      <c r="EJ34" s="235"/>
      <c r="EK34" s="235"/>
      <c r="EL34" s="235"/>
      <c r="EM34" s="235"/>
      <c r="EN34" s="235"/>
      <c r="EO34" s="235"/>
      <c r="EP34" s="235"/>
      <c r="EQ34" s="235"/>
      <c r="ER34" s="235"/>
      <c r="ES34" s="235"/>
      <c r="ET34" s="235"/>
      <c r="EU34" s="235"/>
      <c r="EV34" s="235"/>
      <c r="EW34" s="235"/>
      <c r="EX34" s="235"/>
      <c r="EY34" s="235"/>
      <c r="EZ34" s="235"/>
      <c r="FA34" s="235"/>
      <c r="FB34" s="235"/>
      <c r="FC34" s="235"/>
      <c r="FD34" s="235"/>
      <c r="FE34" s="235"/>
      <c r="FF34" s="235"/>
      <c r="FG34" s="235"/>
      <c r="FH34" s="235"/>
      <c r="FI34" s="235"/>
      <c r="FJ34" s="235"/>
      <c r="FK34" s="235"/>
      <c r="FL34" s="235"/>
      <c r="FM34" s="235"/>
      <c r="FN34" s="235"/>
      <c r="FO34" s="235"/>
      <c r="FP34" s="235"/>
      <c r="FQ34" s="235"/>
      <c r="FR34" s="235"/>
      <c r="FS34" s="235"/>
      <c r="FT34" s="236"/>
      <c r="FU34" s="237">
        <f t="shared" si="0"/>
        <v>0</v>
      </c>
      <c r="FV34" s="237">
        <f t="shared" si="5"/>
        <v>0</v>
      </c>
      <c r="FW34" s="237">
        <f t="shared" si="5"/>
        <v>0</v>
      </c>
      <c r="FX34" s="237">
        <f t="shared" si="5"/>
        <v>0</v>
      </c>
      <c r="FY34" s="237">
        <f t="shared" si="5"/>
        <v>0</v>
      </c>
      <c r="FZ34" s="237">
        <f t="shared" si="5"/>
        <v>0</v>
      </c>
      <c r="GA34" s="237">
        <f t="shared" si="2"/>
        <v>3.6499999999999998E-2</v>
      </c>
      <c r="GB34" s="237">
        <f t="shared" si="3"/>
        <v>0</v>
      </c>
      <c r="GC34" s="237">
        <f t="shared" si="4"/>
        <v>0</v>
      </c>
    </row>
    <row r="35" spans="1:186" x14ac:dyDescent="0.3">
      <c r="A35" s="40" t="s">
        <v>56</v>
      </c>
      <c r="B35" s="40" t="str">
        <f>[3]Technologies!B35</f>
        <v>Industrie</v>
      </c>
      <c r="C35" s="40" t="str">
        <f>VLOOKUP($A35,[3]Technologies!$A$7:$H$699,3,FALSE)</f>
        <v>Final</v>
      </c>
      <c r="D35" s="40" t="str">
        <f>VLOOKUP($A35,[3]Technologies!$A$7:$H$699,4,FALSE)</f>
        <v>Industry</v>
      </c>
      <c r="E35" s="40" t="str">
        <f>VLOOKUP($A35,[3]Technologies!$A$7:$H$699,6,FALSE)</f>
        <v>Steel production - Basic Metals Industry</v>
      </c>
      <c r="F35" s="40" t="str">
        <f>VLOOKUP($A35,[3]Technologies!$A$7:$H$699,7,FALSE)</f>
        <v>Blast furnace BOF - Steel Production</v>
      </c>
      <c r="G35" s="228"/>
      <c r="H35" s="228"/>
      <c r="I35" s="229" cm="1">
        <f t="array" ref="I35">-SUMPRODUCT(([3]Feedstocks!$C$4:$C$185=A35)*[3]Feedstocks!$E$4:$E$185,[3]Feedstocks!$F$4:$F$185,[3]Feedstocks!$H$4:$H$185,[3]Feedstocks!$I$4:$I$185)</f>
        <v>6.3895000000000007E-2</v>
      </c>
      <c r="J35" s="229" cm="1">
        <f t="array" ref="J35">-SUMPRODUCT(([3]Feedstocks!$C$4:$C$185=A35)*[3]Feedstocks!$E$4:$E$185,[3]Feedstocks!$H$4:$H$185,[3]Feedstocks!$I$4:$I$185)</f>
        <v>6.3895000000000007E-2</v>
      </c>
      <c r="K35" s="238">
        <v>0.15</v>
      </c>
      <c r="L35" s="229"/>
      <c r="M35" s="228">
        <v>1</v>
      </c>
      <c r="N35" s="228" t="str">
        <f>VLOOKUP(E35,[3]Activities!$A$9:$M$224,13,FALSE)</f>
        <v>NL</v>
      </c>
      <c r="O35" s="228"/>
      <c r="P35" s="66" t="s">
        <v>1792</v>
      </c>
      <c r="Q35" s="230"/>
      <c r="R35" s="230"/>
      <c r="S35" s="230"/>
      <c r="T35" s="230"/>
      <c r="U35" s="230"/>
      <c r="V35" s="230"/>
      <c r="W35" s="230"/>
      <c r="X35" s="230"/>
      <c r="Y35" s="230"/>
      <c r="Z35" s="230">
        <v>1</v>
      </c>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H35" s="230"/>
      <c r="BI35" s="230"/>
      <c r="BJ35" s="230"/>
      <c r="BK35" s="230"/>
      <c r="BL35" s="230"/>
      <c r="BM35" s="230"/>
      <c r="BN35" s="230"/>
      <c r="BO35" s="230"/>
      <c r="BP35" s="230"/>
      <c r="BQ35" s="230"/>
      <c r="BR35" s="230"/>
      <c r="BS35" s="230"/>
      <c r="BT35" s="230"/>
      <c r="BU35" s="230"/>
      <c r="BV35" s="230"/>
      <c r="BW35" s="230"/>
      <c r="BX35" s="230"/>
      <c r="BY35" s="230"/>
      <c r="BZ35" s="230"/>
      <c r="CA35" s="230"/>
      <c r="CB35" s="230"/>
      <c r="CC35" s="230"/>
      <c r="CD35" s="230"/>
      <c r="CE35" s="230"/>
      <c r="CF35" s="230"/>
      <c r="CG35" s="230"/>
      <c r="CH35" s="230"/>
      <c r="CI35" s="230"/>
      <c r="CJ35" s="230"/>
      <c r="CK35" s="230"/>
      <c r="CL35" s="230"/>
      <c r="CM35" s="230"/>
      <c r="CN35" s="230"/>
      <c r="CO35" s="230"/>
      <c r="CP35" s="230"/>
      <c r="CQ35" s="230"/>
      <c r="CR35" s="230">
        <v>-1.34</v>
      </c>
      <c r="CS35" s="230"/>
      <c r="CT35" s="230"/>
      <c r="CU35" s="230"/>
      <c r="CV35" s="230"/>
      <c r="CW35" s="230"/>
      <c r="CX35" s="230"/>
      <c r="CY35" s="230"/>
      <c r="CZ35" s="230"/>
      <c r="DA35" s="230"/>
      <c r="DB35" s="230">
        <v>3.67</v>
      </c>
      <c r="DC35" s="230"/>
      <c r="DD35" s="230"/>
      <c r="DE35" s="230"/>
      <c r="DF35" s="230"/>
      <c r="DG35" s="230"/>
      <c r="DH35" s="230"/>
      <c r="DI35" s="230"/>
      <c r="DJ35" s="230"/>
      <c r="DK35" s="230"/>
      <c r="DL35" s="230"/>
      <c r="DM35" s="230"/>
      <c r="DN35" s="230"/>
      <c r="DO35" s="230"/>
      <c r="DP35" s="230"/>
      <c r="DQ35" s="230"/>
      <c r="DR35" s="230"/>
      <c r="DS35" s="230">
        <v>-1.68</v>
      </c>
      <c r="DT35" s="230"/>
      <c r="DU35" s="230"/>
      <c r="DV35" s="230"/>
      <c r="DW35" s="230"/>
      <c r="DX35" s="230"/>
      <c r="DY35" s="230"/>
      <c r="DZ35" s="230"/>
      <c r="EA35" s="230"/>
      <c r="EB35" s="230"/>
      <c r="EC35" s="230"/>
      <c r="ED35" s="230">
        <v>-18.55</v>
      </c>
      <c r="EE35" s="230"/>
      <c r="EF35" s="230">
        <v>-0.03</v>
      </c>
      <c r="EG35" s="230"/>
      <c r="EH35" s="230"/>
      <c r="EI35" s="230"/>
      <c r="EJ35" s="230"/>
      <c r="EK35" s="230"/>
      <c r="EL35" s="230"/>
      <c r="EM35" s="230"/>
      <c r="EN35" s="230"/>
      <c r="EO35" s="230"/>
      <c r="EP35" s="230"/>
      <c r="EQ35" s="230"/>
      <c r="ER35" s="230"/>
      <c r="ES35" s="230"/>
      <c r="ET35" s="230"/>
      <c r="EU35" s="230"/>
      <c r="EV35" s="230"/>
      <c r="EW35" s="230"/>
      <c r="EX35" s="230"/>
      <c r="EY35" s="230"/>
      <c r="EZ35" s="230"/>
      <c r="FA35" s="230"/>
      <c r="FB35" s="230"/>
      <c r="FC35" s="230"/>
      <c r="FD35" s="230"/>
      <c r="FE35" s="230"/>
      <c r="FF35" s="230"/>
      <c r="FG35" s="230"/>
      <c r="FH35" s="230"/>
      <c r="FI35" s="230"/>
      <c r="FJ35" s="230"/>
      <c r="FK35" s="230"/>
      <c r="FL35" s="230"/>
      <c r="FM35" s="230"/>
      <c r="FN35" s="230"/>
      <c r="FO35" s="230"/>
      <c r="FP35" s="230"/>
      <c r="FQ35" s="230"/>
      <c r="FR35" s="230"/>
      <c r="FS35" s="230"/>
      <c r="FT35" s="231"/>
      <c r="FU35" s="232">
        <f t="shared" si="0"/>
        <v>0</v>
      </c>
      <c r="FV35" s="232">
        <f t="shared" si="5"/>
        <v>1.0989</v>
      </c>
      <c r="FW35" s="232">
        <f t="shared" si="5"/>
        <v>0</v>
      </c>
      <c r="FX35" s="232">
        <f t="shared" si="5"/>
        <v>0</v>
      </c>
      <c r="FY35" s="232">
        <f t="shared" si="5"/>
        <v>0</v>
      </c>
      <c r="FZ35" s="232">
        <f t="shared" si="5"/>
        <v>0</v>
      </c>
      <c r="GA35" s="232">
        <f t="shared" si="2"/>
        <v>0</v>
      </c>
      <c r="GB35" s="232">
        <f t="shared" si="3"/>
        <v>0</v>
      </c>
      <c r="GC35" s="232">
        <f t="shared" si="4"/>
        <v>6.3895000000000007E-2</v>
      </c>
    </row>
    <row r="36" spans="1:186" x14ac:dyDescent="0.3">
      <c r="A36" s="69" t="s">
        <v>57</v>
      </c>
      <c r="B36" s="69" t="str">
        <f>[3]Technologies!B36</f>
        <v>Industrie</v>
      </c>
      <c r="C36" s="69" t="str">
        <f>VLOOKUP($A36,[3]Technologies!$A$7:$H$699,3,FALSE)</f>
        <v>Final</v>
      </c>
      <c r="D36" s="69" t="str">
        <f>VLOOKUP($A36,[3]Technologies!$A$7:$H$699,4,FALSE)</f>
        <v>Industry</v>
      </c>
      <c r="E36" s="69" t="str">
        <f>VLOOKUP($A36,[3]Technologies!$A$7:$H$699,6,FALSE)</f>
        <v>Steel production - Basic Metals Industry</v>
      </c>
      <c r="F36" s="70" t="str">
        <f>VLOOKUP($A36,[3]Technologies!$A$7:$H$699,7,FALSE)</f>
        <v>Blast furnace BOF wCCUS (end-of-pipe) - Steel Production</v>
      </c>
      <c r="G36" s="233">
        <v>0.6</v>
      </c>
      <c r="H36" s="233"/>
      <c r="I36" s="234" cm="1">
        <f t="array" ref="I36">-SUMPRODUCT(([3]Feedstocks!$C$4:$C$185=A36)*[3]Feedstocks!$E$4:$E$185,[3]Feedstocks!$F$4:$F$185,[3]Feedstocks!$H$4:$H$185,[3]Feedstocks!$I$4:$I$185)</f>
        <v>6.3895000000000007E-2</v>
      </c>
      <c r="J36" s="234" cm="1">
        <f t="array" ref="J36">-SUMPRODUCT(([3]Feedstocks!$C$4:$C$185=A36)*[3]Feedstocks!$E$4:$E$185,[3]Feedstocks!$H$4:$H$185,[3]Feedstocks!$I$4:$I$185)</f>
        <v>6.3895000000000007E-2</v>
      </c>
      <c r="K36" s="238">
        <v>0.15</v>
      </c>
      <c r="L36" s="234"/>
      <c r="M36" s="233">
        <v>1</v>
      </c>
      <c r="N36" s="233" t="str">
        <f>VLOOKUP(E36,[3]Activities!$A$9:$M$224,13,FALSE)</f>
        <v>NL</v>
      </c>
      <c r="O36" s="233"/>
      <c r="P36" s="87" t="s">
        <v>1792</v>
      </c>
      <c r="Q36" s="235"/>
      <c r="R36" s="235"/>
      <c r="S36" s="235"/>
      <c r="T36" s="235"/>
      <c r="U36" s="235"/>
      <c r="V36" s="235"/>
      <c r="W36" s="235"/>
      <c r="X36" s="235"/>
      <c r="Y36" s="235"/>
      <c r="Z36" s="235">
        <v>1</v>
      </c>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c r="BW36" s="235"/>
      <c r="BX36" s="235"/>
      <c r="BY36" s="235"/>
      <c r="BZ36" s="235"/>
      <c r="CA36" s="235"/>
      <c r="CB36" s="235"/>
      <c r="CC36" s="235"/>
      <c r="CD36" s="235"/>
      <c r="CE36" s="235"/>
      <c r="CF36" s="235"/>
      <c r="CG36" s="235"/>
      <c r="CH36" s="235"/>
      <c r="CI36" s="235"/>
      <c r="CJ36" s="235"/>
      <c r="CK36" s="235"/>
      <c r="CL36" s="235"/>
      <c r="CM36" s="235"/>
      <c r="CN36" s="235"/>
      <c r="CO36" s="235"/>
      <c r="CP36" s="235"/>
      <c r="CQ36" s="235"/>
      <c r="CR36" s="235">
        <v>-1.98</v>
      </c>
      <c r="CS36" s="235"/>
      <c r="CT36" s="235"/>
      <c r="CU36" s="235"/>
      <c r="CV36" s="235"/>
      <c r="CW36" s="235"/>
      <c r="CX36" s="235"/>
      <c r="CY36" s="235">
        <v>-3.25</v>
      </c>
      <c r="CZ36" s="235">
        <v>-1</v>
      </c>
      <c r="DA36" s="235"/>
      <c r="DB36" s="235">
        <v>3.67</v>
      </c>
      <c r="DC36" s="235"/>
      <c r="DD36" s="235"/>
      <c r="DE36" s="235"/>
      <c r="DF36" s="235"/>
      <c r="DG36" s="235"/>
      <c r="DH36" s="235"/>
      <c r="DI36" s="235"/>
      <c r="DJ36" s="235"/>
      <c r="DK36" s="235"/>
      <c r="DL36" s="235"/>
      <c r="DM36" s="235"/>
      <c r="DN36" s="235"/>
      <c r="DO36" s="235"/>
      <c r="DP36" s="235"/>
      <c r="DQ36" s="235"/>
      <c r="DR36" s="235"/>
      <c r="DS36" s="235">
        <v>-1.68</v>
      </c>
      <c r="DT36" s="235"/>
      <c r="DU36" s="235"/>
      <c r="DV36" s="235"/>
      <c r="DW36" s="235"/>
      <c r="DX36" s="235"/>
      <c r="DY36" s="235"/>
      <c r="DZ36" s="235"/>
      <c r="EA36" s="235"/>
      <c r="EB36" s="235"/>
      <c r="EC36" s="235"/>
      <c r="ED36" s="235">
        <v>-18.55</v>
      </c>
      <c r="EE36" s="235"/>
      <c r="EF36" s="235">
        <v>-0.03</v>
      </c>
      <c r="EG36" s="235"/>
      <c r="EH36" s="235"/>
      <c r="EI36" s="235"/>
      <c r="EJ36" s="235"/>
      <c r="EK36" s="235"/>
      <c r="EL36" s="235"/>
      <c r="EM36" s="235"/>
      <c r="EN36" s="235"/>
      <c r="EO36" s="235"/>
      <c r="EP36" s="235"/>
      <c r="EQ36" s="235"/>
      <c r="ER36" s="235"/>
      <c r="ES36" s="235"/>
      <c r="ET36" s="235"/>
      <c r="EU36" s="235"/>
      <c r="EV36" s="235"/>
      <c r="EW36" s="235"/>
      <c r="EX36" s="235"/>
      <c r="EY36" s="235"/>
      <c r="EZ36" s="235"/>
      <c r="FA36" s="235"/>
      <c r="FB36" s="235"/>
      <c r="FC36" s="235"/>
      <c r="FD36" s="235"/>
      <c r="FE36" s="235"/>
      <c r="FF36" s="235"/>
      <c r="FG36" s="235"/>
      <c r="FH36" s="235"/>
      <c r="FI36" s="235"/>
      <c r="FJ36" s="235"/>
      <c r="FK36" s="235"/>
      <c r="FL36" s="235"/>
      <c r="FM36" s="235"/>
      <c r="FN36" s="235"/>
      <c r="FO36" s="235"/>
      <c r="FP36" s="235"/>
      <c r="FQ36" s="235"/>
      <c r="FR36" s="235"/>
      <c r="FS36" s="235"/>
      <c r="FT36" s="236"/>
      <c r="FU36" s="237">
        <f t="shared" si="0"/>
        <v>0.56930000000000003</v>
      </c>
      <c r="FV36" s="237">
        <f t="shared" si="5"/>
        <v>0.52959999999999996</v>
      </c>
      <c r="FW36" s="237">
        <f t="shared" si="5"/>
        <v>0</v>
      </c>
      <c r="FX36" s="237">
        <f t="shared" si="5"/>
        <v>0</v>
      </c>
      <c r="FY36" s="237">
        <f t="shared" si="5"/>
        <v>0</v>
      </c>
      <c r="FZ36" s="237">
        <f t="shared" si="5"/>
        <v>0</v>
      </c>
      <c r="GA36" s="237">
        <f t="shared" si="2"/>
        <v>0</v>
      </c>
      <c r="GB36" s="237">
        <f t="shared" si="3"/>
        <v>0</v>
      </c>
      <c r="GC36" s="237">
        <f t="shared" si="4"/>
        <v>6.3895000000000007E-2</v>
      </c>
    </row>
    <row r="37" spans="1:186" x14ac:dyDescent="0.3">
      <c r="A37" s="40" t="s">
        <v>58</v>
      </c>
      <c r="B37" s="40" t="str">
        <f>[3]Technologies!B37</f>
        <v>Industrie</v>
      </c>
      <c r="C37" s="40" t="str">
        <f>VLOOKUP($A37,[3]Technologies!$A$7:$H$699,3,FALSE)</f>
        <v>Final</v>
      </c>
      <c r="D37" s="40" t="str">
        <f>VLOOKUP($A37,[3]Technologies!$A$7:$H$699,4,FALSE)</f>
        <v>Industry</v>
      </c>
      <c r="E37" s="40" t="str">
        <f>VLOOKUP($A37,[3]Technologies!$A$7:$H$699,6,FALSE)</f>
        <v>Steel production - Basic Metals Industry</v>
      </c>
      <c r="F37" s="40" t="str">
        <f>VLOOKUP($A37,[3]Technologies!$A$7:$H$699,7,FALSE)</f>
        <v>Blast furnace BOF with top gas recycling wCCUS (end-of-pipe) - Steel Production</v>
      </c>
      <c r="G37" s="228">
        <v>0.9</v>
      </c>
      <c r="H37" s="228"/>
      <c r="I37" s="229" cm="1">
        <f t="array" ref="I37">-SUMPRODUCT(([3]Feedstocks!$C$4:$C$185=A37)*[3]Feedstocks!$E$4:$E$185,[3]Feedstocks!$F$4:$F$185,[3]Feedstocks!$H$4:$H$185,[3]Feedstocks!$I$4:$I$185)</f>
        <v>6.3895000000000007E-2</v>
      </c>
      <c r="J37" s="229" cm="1">
        <f t="array" ref="J37">-SUMPRODUCT(([3]Feedstocks!$C$4:$C$185=A37)*[3]Feedstocks!$E$4:$E$185,[3]Feedstocks!$H$4:$H$185,[3]Feedstocks!$I$4:$I$185)</f>
        <v>6.3895000000000007E-2</v>
      </c>
      <c r="K37" s="238">
        <v>0.185</v>
      </c>
      <c r="L37" s="229"/>
      <c r="M37" s="228">
        <v>1</v>
      </c>
      <c r="N37" s="228" t="str">
        <f>VLOOKUP(E37,[3]Activities!$A$9:$M$224,13,FALSE)</f>
        <v>NL</v>
      </c>
      <c r="O37" s="228"/>
      <c r="P37" s="66" t="s">
        <v>1792</v>
      </c>
      <c r="Q37" s="230"/>
      <c r="R37" s="230"/>
      <c r="S37" s="230"/>
      <c r="T37" s="230"/>
      <c r="U37" s="230"/>
      <c r="V37" s="230"/>
      <c r="W37" s="230"/>
      <c r="X37" s="230"/>
      <c r="Y37" s="230"/>
      <c r="Z37" s="230">
        <v>1</v>
      </c>
      <c r="AA37" s="230"/>
      <c r="AB37" s="230"/>
      <c r="AC37" s="230"/>
      <c r="AD37" s="230"/>
      <c r="AE37" s="230"/>
      <c r="AF37" s="230"/>
      <c r="AG37" s="230"/>
      <c r="AH37" s="230"/>
      <c r="AI37" s="230"/>
      <c r="AJ37" s="230"/>
      <c r="AK37" s="230"/>
      <c r="AL37" s="230"/>
      <c r="AM37" s="230"/>
      <c r="AN37" s="230"/>
      <c r="AO37" s="230"/>
      <c r="AP37" s="230"/>
      <c r="AQ37" s="230"/>
      <c r="AR37" s="230"/>
      <c r="AS37" s="230"/>
      <c r="AT37" s="230"/>
      <c r="AU37" s="230"/>
      <c r="AV37" s="230"/>
      <c r="AW37" s="230"/>
      <c r="AX37" s="230"/>
      <c r="AY37" s="230"/>
      <c r="AZ37" s="230"/>
      <c r="BA37" s="230"/>
      <c r="BB37" s="230"/>
      <c r="BC37" s="230"/>
      <c r="BD37" s="230"/>
      <c r="BE37" s="230"/>
      <c r="BF37" s="230"/>
      <c r="BG37" s="230"/>
      <c r="BH37" s="230"/>
      <c r="BI37" s="230"/>
      <c r="BJ37" s="230"/>
      <c r="BK37" s="230"/>
      <c r="BL37" s="230"/>
      <c r="BM37" s="230"/>
      <c r="BN37" s="230"/>
      <c r="BO37" s="230"/>
      <c r="BP37" s="230"/>
      <c r="BQ37" s="230"/>
      <c r="BR37" s="230"/>
      <c r="BS37" s="230"/>
      <c r="BT37" s="230"/>
      <c r="BU37" s="230"/>
      <c r="BV37" s="230"/>
      <c r="BW37" s="230"/>
      <c r="BX37" s="230"/>
      <c r="BY37" s="230"/>
      <c r="BZ37" s="230"/>
      <c r="CA37" s="230"/>
      <c r="CB37" s="230"/>
      <c r="CC37" s="230"/>
      <c r="CD37" s="230"/>
      <c r="CE37" s="230"/>
      <c r="CF37" s="230"/>
      <c r="CG37" s="230"/>
      <c r="CH37" s="230"/>
      <c r="CI37" s="230"/>
      <c r="CJ37" s="230"/>
      <c r="CK37" s="230"/>
      <c r="CL37" s="230"/>
      <c r="CM37" s="230"/>
      <c r="CN37" s="230"/>
      <c r="CO37" s="230"/>
      <c r="CP37" s="230"/>
      <c r="CQ37" s="230"/>
      <c r="CR37" s="230">
        <v>-1.88</v>
      </c>
      <c r="CS37" s="230"/>
      <c r="CT37" s="230"/>
      <c r="CU37" s="230"/>
      <c r="CV37" s="230"/>
      <c r="CW37" s="230"/>
      <c r="CX37" s="230"/>
      <c r="CY37" s="230">
        <v>-3.25</v>
      </c>
      <c r="CZ37" s="230">
        <v>-1</v>
      </c>
      <c r="DA37" s="230"/>
      <c r="DB37" s="230"/>
      <c r="DC37" s="230"/>
      <c r="DD37" s="230"/>
      <c r="DE37" s="230"/>
      <c r="DF37" s="230"/>
      <c r="DG37" s="230"/>
      <c r="DH37" s="230"/>
      <c r="DI37" s="230"/>
      <c r="DJ37" s="230"/>
      <c r="DK37" s="230"/>
      <c r="DL37" s="230"/>
      <c r="DM37" s="230"/>
      <c r="DN37" s="230"/>
      <c r="DO37" s="230"/>
      <c r="DP37" s="230"/>
      <c r="DQ37" s="230"/>
      <c r="DR37" s="230"/>
      <c r="DS37" s="230">
        <v>-1.27</v>
      </c>
      <c r="DT37" s="230"/>
      <c r="DU37" s="230"/>
      <c r="DV37" s="230"/>
      <c r="DW37" s="230"/>
      <c r="DX37" s="230"/>
      <c r="DY37" s="230"/>
      <c r="DZ37" s="230"/>
      <c r="EA37" s="230"/>
      <c r="EB37" s="230"/>
      <c r="EC37" s="230"/>
      <c r="ED37" s="230">
        <v>-15.87</v>
      </c>
      <c r="EE37" s="230"/>
      <c r="EF37" s="230"/>
      <c r="EG37" s="230"/>
      <c r="EH37" s="230"/>
      <c r="EI37" s="230"/>
      <c r="EJ37" s="230"/>
      <c r="EK37" s="230"/>
      <c r="EL37" s="230"/>
      <c r="EM37" s="230"/>
      <c r="EN37" s="230"/>
      <c r="EO37" s="230"/>
      <c r="EP37" s="230"/>
      <c r="EQ37" s="230"/>
      <c r="ER37" s="230"/>
      <c r="ES37" s="230"/>
      <c r="ET37" s="230"/>
      <c r="EU37" s="230"/>
      <c r="EV37" s="230"/>
      <c r="EW37" s="230"/>
      <c r="EX37" s="230"/>
      <c r="EY37" s="230"/>
      <c r="EZ37" s="230"/>
      <c r="FA37" s="230"/>
      <c r="FB37" s="230"/>
      <c r="FC37" s="230"/>
      <c r="FD37" s="230"/>
      <c r="FE37" s="230"/>
      <c r="FF37" s="230"/>
      <c r="FG37" s="230"/>
      <c r="FH37" s="230"/>
      <c r="FI37" s="230"/>
      <c r="FJ37" s="230"/>
      <c r="FK37" s="230"/>
      <c r="FL37" s="230"/>
      <c r="FM37" s="230"/>
      <c r="FN37" s="230"/>
      <c r="FO37" s="230"/>
      <c r="FP37" s="230"/>
      <c r="FQ37" s="230"/>
      <c r="FR37" s="230"/>
      <c r="FS37" s="230"/>
      <c r="FT37" s="231"/>
      <c r="FU37" s="232">
        <f t="shared" si="0"/>
        <v>1.4112</v>
      </c>
      <c r="FV37" s="232">
        <f t="shared" si="5"/>
        <v>0.34179999999999999</v>
      </c>
      <c r="FW37" s="232">
        <f t="shared" si="5"/>
        <v>0</v>
      </c>
      <c r="FX37" s="232">
        <f t="shared" si="5"/>
        <v>0</v>
      </c>
      <c r="FY37" s="232">
        <f t="shared" si="5"/>
        <v>0</v>
      </c>
      <c r="FZ37" s="232">
        <f t="shared" si="5"/>
        <v>0</v>
      </c>
      <c r="GA37" s="232">
        <f t="shared" si="2"/>
        <v>0</v>
      </c>
      <c r="GB37" s="232">
        <f t="shared" si="3"/>
        <v>0</v>
      </c>
      <c r="GC37" s="232">
        <f t="shared" si="4"/>
        <v>6.3895000000000007E-2</v>
      </c>
    </row>
    <row r="38" spans="1:186" x14ac:dyDescent="0.3">
      <c r="A38" s="69" t="s">
        <v>59</v>
      </c>
      <c r="B38" s="69" t="str">
        <f>[3]Technologies!B38</f>
        <v>Industrie</v>
      </c>
      <c r="C38" s="69" t="str">
        <f>VLOOKUP($A38,[3]Technologies!$A$7:$H$699,3,FALSE)</f>
        <v>Final</v>
      </c>
      <c r="D38" s="69" t="str">
        <f>VLOOKUP($A38,[3]Technologies!$A$7:$H$699,4,FALSE)</f>
        <v>Industry</v>
      </c>
      <c r="E38" s="69" t="str">
        <f>VLOOKUP($A38,[3]Technologies!$A$7:$H$699,6,FALSE)</f>
        <v>Steel production - Basic Metals Industry</v>
      </c>
      <c r="F38" s="70" t="str">
        <f>VLOOKUP($A38,[3]Technologies!$A$7:$H$699,7,FALSE)</f>
        <v>Hisarna - Steel Production</v>
      </c>
      <c r="G38" s="233"/>
      <c r="H38" s="233"/>
      <c r="I38" s="234" cm="1">
        <f t="array" ref="I38">-SUMPRODUCT(([3]Feedstocks!$C$4:$C$185=A38)*[3]Feedstocks!$E$4:$E$185,[3]Feedstocks!$F$4:$F$185,[3]Feedstocks!$H$4:$H$185,[3]Feedstocks!$I$4:$I$185)</f>
        <v>6.3895000000000007E-2</v>
      </c>
      <c r="J38" s="234" cm="1">
        <f t="array" ref="J38">-SUMPRODUCT(([3]Feedstocks!$C$4:$C$185=A38)*[3]Feedstocks!$E$4:$E$185,[3]Feedstocks!$H$4:$H$185,[3]Feedstocks!$I$4:$I$185)</f>
        <v>6.3895000000000007E-2</v>
      </c>
      <c r="K38" s="238">
        <v>0.14299999999999999</v>
      </c>
      <c r="L38" s="234"/>
      <c r="M38" s="233">
        <v>1</v>
      </c>
      <c r="N38" s="233" t="str">
        <f>VLOOKUP(E38,[3]Activities!$A$9:$M$224,13,FALSE)</f>
        <v>NL</v>
      </c>
      <c r="O38" s="233"/>
      <c r="P38" s="87" t="s">
        <v>1792</v>
      </c>
      <c r="Q38" s="235"/>
      <c r="R38" s="235"/>
      <c r="S38" s="235"/>
      <c r="T38" s="235"/>
      <c r="U38" s="235"/>
      <c r="V38" s="235"/>
      <c r="W38" s="235"/>
      <c r="X38" s="235"/>
      <c r="Y38" s="235"/>
      <c r="Z38" s="235">
        <v>1</v>
      </c>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c r="BZ38" s="235"/>
      <c r="CA38" s="235"/>
      <c r="CB38" s="235"/>
      <c r="CC38" s="235"/>
      <c r="CD38" s="235"/>
      <c r="CE38" s="235"/>
      <c r="CF38" s="235"/>
      <c r="CG38" s="235"/>
      <c r="CH38" s="235"/>
      <c r="CI38" s="235"/>
      <c r="CJ38" s="235"/>
      <c r="CK38" s="235"/>
      <c r="CL38" s="235"/>
      <c r="CM38" s="235"/>
      <c r="CN38" s="235"/>
      <c r="CO38" s="235"/>
      <c r="CP38" s="235"/>
      <c r="CQ38" s="235"/>
      <c r="CR38" s="235">
        <v>-0.95</v>
      </c>
      <c r="CS38" s="235"/>
      <c r="CT38" s="235"/>
      <c r="CU38" s="235"/>
      <c r="CV38" s="235"/>
      <c r="CW38" s="235"/>
      <c r="CX38" s="235"/>
      <c r="CY38" s="235"/>
      <c r="CZ38" s="235"/>
      <c r="DA38" s="235"/>
      <c r="DB38" s="235"/>
      <c r="DC38" s="235"/>
      <c r="DD38" s="235"/>
      <c r="DE38" s="235"/>
      <c r="DF38" s="235"/>
      <c r="DG38" s="235"/>
      <c r="DH38" s="235"/>
      <c r="DI38" s="235"/>
      <c r="DJ38" s="235"/>
      <c r="DK38" s="235"/>
      <c r="DL38" s="235"/>
      <c r="DM38" s="235"/>
      <c r="DN38" s="235"/>
      <c r="DO38" s="235"/>
      <c r="DP38" s="235"/>
      <c r="DQ38" s="235"/>
      <c r="DR38" s="235"/>
      <c r="DS38" s="235">
        <v>-0.95</v>
      </c>
      <c r="DT38" s="235"/>
      <c r="DU38" s="235"/>
      <c r="DV38" s="235"/>
      <c r="DW38" s="235"/>
      <c r="DX38" s="235"/>
      <c r="DY38" s="235"/>
      <c r="DZ38" s="235"/>
      <c r="EA38" s="235"/>
      <c r="EB38" s="235"/>
      <c r="EC38" s="235"/>
      <c r="ED38" s="235">
        <v>-12.7</v>
      </c>
      <c r="EE38" s="235"/>
      <c r="EF38" s="235"/>
      <c r="EG38" s="235"/>
      <c r="EH38" s="235"/>
      <c r="EI38" s="235"/>
      <c r="EJ38" s="235"/>
      <c r="EK38" s="235"/>
      <c r="EL38" s="235"/>
      <c r="EM38" s="235"/>
      <c r="EN38" s="235"/>
      <c r="EO38" s="235"/>
      <c r="EP38" s="235"/>
      <c r="EQ38" s="235"/>
      <c r="ER38" s="235"/>
      <c r="ES38" s="235"/>
      <c r="ET38" s="235"/>
      <c r="EU38" s="235"/>
      <c r="EV38" s="235"/>
      <c r="EW38" s="235"/>
      <c r="EX38" s="235"/>
      <c r="EY38" s="235"/>
      <c r="EZ38" s="235"/>
      <c r="FA38" s="235"/>
      <c r="FB38" s="235"/>
      <c r="FC38" s="235"/>
      <c r="FD38" s="235"/>
      <c r="FE38" s="235"/>
      <c r="FF38" s="235"/>
      <c r="FG38" s="235"/>
      <c r="FH38" s="235"/>
      <c r="FI38" s="235"/>
      <c r="FJ38" s="235"/>
      <c r="FK38" s="235"/>
      <c r="FL38" s="235"/>
      <c r="FM38" s="235"/>
      <c r="FN38" s="235"/>
      <c r="FO38" s="235"/>
      <c r="FP38" s="235"/>
      <c r="FQ38" s="235"/>
      <c r="FR38" s="235"/>
      <c r="FS38" s="235"/>
      <c r="FT38" s="236"/>
      <c r="FU38" s="237">
        <f t="shared" si="0"/>
        <v>0</v>
      </c>
      <c r="FV38" s="237">
        <f t="shared" si="5"/>
        <v>1.3813</v>
      </c>
      <c r="FW38" s="237">
        <f t="shared" si="5"/>
        <v>0</v>
      </c>
      <c r="FX38" s="237">
        <f t="shared" si="5"/>
        <v>0</v>
      </c>
      <c r="FY38" s="237">
        <f t="shared" si="5"/>
        <v>0</v>
      </c>
      <c r="FZ38" s="237">
        <f t="shared" si="5"/>
        <v>0</v>
      </c>
      <c r="GA38" s="237">
        <f t="shared" si="2"/>
        <v>0</v>
      </c>
      <c r="GB38" s="237">
        <f t="shared" si="3"/>
        <v>0</v>
      </c>
      <c r="GC38" s="237">
        <f t="shared" si="4"/>
        <v>6.3895000000000007E-2</v>
      </c>
    </row>
    <row r="39" spans="1:186" x14ac:dyDescent="0.3">
      <c r="A39" s="40" t="s">
        <v>60</v>
      </c>
      <c r="B39" s="40" t="str">
        <f>[3]Technologies!B39</f>
        <v>Industrie</v>
      </c>
      <c r="C39" s="40" t="str">
        <f>VLOOKUP($A39,[3]Technologies!$A$7:$H$699,3,FALSE)</f>
        <v>Final</v>
      </c>
      <c r="D39" s="40" t="str">
        <f>VLOOKUP($A39,[3]Technologies!$A$7:$H$699,4,FALSE)</f>
        <v>Industry</v>
      </c>
      <c r="E39" s="40" t="str">
        <f>VLOOKUP($A39,[3]Technologies!$A$7:$H$699,6,FALSE)</f>
        <v>Steel production - Basic Metals Industry</v>
      </c>
      <c r="F39" s="40" t="str">
        <f>VLOOKUP($A39,[3]Technologies!$A$7:$H$699,7,FALSE)</f>
        <v>Hisarna wCCUS (cryogenic) - Steel Production</v>
      </c>
      <c r="G39" s="228">
        <v>0.9</v>
      </c>
      <c r="H39" s="228"/>
      <c r="I39" s="229" cm="1">
        <f t="array" ref="I39">-SUMPRODUCT(([3]Feedstocks!$C$4:$C$185=A39)*[3]Feedstocks!$E$4:$E$185,[3]Feedstocks!$F$4:$F$185,[3]Feedstocks!$H$4:$H$185,[3]Feedstocks!$I$4:$I$185)</f>
        <v>6.3895000000000007E-2</v>
      </c>
      <c r="J39" s="229" cm="1">
        <f t="array" ref="J39">-SUMPRODUCT(([3]Feedstocks!$C$4:$C$185=A39)*[3]Feedstocks!$E$4:$E$185,[3]Feedstocks!$H$4:$H$185,[3]Feedstocks!$I$4:$I$185)</f>
        <v>6.3895000000000007E-2</v>
      </c>
      <c r="K39" s="238">
        <v>0.14299999999999999</v>
      </c>
      <c r="L39" s="229"/>
      <c r="M39" s="228">
        <v>1</v>
      </c>
      <c r="N39" s="228" t="str">
        <f>VLOOKUP(E39,[3]Activities!$A$9:$M$224,13,FALSE)</f>
        <v>NL</v>
      </c>
      <c r="O39" s="228"/>
      <c r="P39" s="66" t="s">
        <v>1792</v>
      </c>
      <c r="Q39" s="230"/>
      <c r="R39" s="230"/>
      <c r="S39" s="230"/>
      <c r="T39" s="230"/>
      <c r="U39" s="230"/>
      <c r="V39" s="230"/>
      <c r="W39" s="230"/>
      <c r="X39" s="230"/>
      <c r="Y39" s="230"/>
      <c r="Z39" s="230">
        <v>1</v>
      </c>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c r="BZ39" s="230"/>
      <c r="CA39" s="230"/>
      <c r="CB39" s="230"/>
      <c r="CC39" s="230"/>
      <c r="CD39" s="230"/>
      <c r="CE39" s="230"/>
      <c r="CF39" s="230"/>
      <c r="CG39" s="230"/>
      <c r="CH39" s="230"/>
      <c r="CI39" s="230"/>
      <c r="CJ39" s="230"/>
      <c r="CK39" s="230"/>
      <c r="CL39" s="230"/>
      <c r="CM39" s="230"/>
      <c r="CN39" s="230"/>
      <c r="CO39" s="230"/>
      <c r="CP39" s="230"/>
      <c r="CQ39" s="230"/>
      <c r="CR39" s="230">
        <v>-1.7</v>
      </c>
      <c r="CS39" s="230"/>
      <c r="CT39" s="230"/>
      <c r="CU39" s="230"/>
      <c r="CV39" s="230"/>
      <c r="CW39" s="230"/>
      <c r="CX39" s="230"/>
      <c r="CY39" s="230"/>
      <c r="CZ39" s="230"/>
      <c r="DA39" s="230"/>
      <c r="DB39" s="230"/>
      <c r="DC39" s="230"/>
      <c r="DD39" s="230"/>
      <c r="DE39" s="230"/>
      <c r="DF39" s="230"/>
      <c r="DG39" s="230"/>
      <c r="DH39" s="230"/>
      <c r="DI39" s="230"/>
      <c r="DJ39" s="230"/>
      <c r="DK39" s="230"/>
      <c r="DL39" s="230"/>
      <c r="DM39" s="230"/>
      <c r="DN39" s="230"/>
      <c r="DO39" s="230"/>
      <c r="DP39" s="230"/>
      <c r="DQ39" s="230"/>
      <c r="DR39" s="230"/>
      <c r="DS39" s="230">
        <v>-0.95</v>
      </c>
      <c r="DT39" s="230"/>
      <c r="DU39" s="230"/>
      <c r="DV39" s="230"/>
      <c r="DW39" s="230"/>
      <c r="DX39" s="230"/>
      <c r="DY39" s="230"/>
      <c r="DZ39" s="230"/>
      <c r="EA39" s="230"/>
      <c r="EB39" s="230"/>
      <c r="EC39" s="230"/>
      <c r="ED39" s="230">
        <v>-12.7</v>
      </c>
      <c r="EE39" s="230"/>
      <c r="EF39" s="230"/>
      <c r="EG39" s="230"/>
      <c r="EH39" s="230"/>
      <c r="EI39" s="230"/>
      <c r="EJ39" s="230"/>
      <c r="EK39" s="230"/>
      <c r="EL39" s="230"/>
      <c r="EM39" s="230"/>
      <c r="EN39" s="230"/>
      <c r="EO39" s="230"/>
      <c r="EP39" s="230"/>
      <c r="EQ39" s="230"/>
      <c r="ER39" s="230"/>
      <c r="ES39" s="230"/>
      <c r="ET39" s="230"/>
      <c r="EU39" s="230"/>
      <c r="EV39" s="230"/>
      <c r="EW39" s="230"/>
      <c r="EX39" s="230"/>
      <c r="EY39" s="230"/>
      <c r="EZ39" s="230"/>
      <c r="FA39" s="230"/>
      <c r="FB39" s="230"/>
      <c r="FC39" s="230"/>
      <c r="FD39" s="230"/>
      <c r="FE39" s="230"/>
      <c r="FF39" s="230"/>
      <c r="FG39" s="230"/>
      <c r="FH39" s="230"/>
      <c r="FI39" s="230"/>
      <c r="FJ39" s="230"/>
      <c r="FK39" s="230"/>
      <c r="FL39" s="230"/>
      <c r="FM39" s="230"/>
      <c r="FN39" s="230"/>
      <c r="FO39" s="230"/>
      <c r="FP39" s="230"/>
      <c r="FQ39" s="230"/>
      <c r="FR39" s="230"/>
      <c r="FS39" s="230"/>
      <c r="FT39" s="231"/>
      <c r="FU39" s="232">
        <f t="shared" si="0"/>
        <v>1.1145</v>
      </c>
      <c r="FV39" s="232">
        <f t="shared" ref="FV39:FZ54" si="6">ROUND(IF($C39="Primary",0,$M39*(1-$O39)*($G39*(SUMPRODUCT($Q$4:$FS$4,$Q39:$FS39)+$J39)+$H39-SUMPRODUCT($Q$5:$FS$5,$Q39:$FS39)-$I39+$K39))*IF($N39=FV$4,1,0),4)</f>
        <v>0.26679999999999998</v>
      </c>
      <c r="FW39" s="232">
        <f t="shared" si="6"/>
        <v>0</v>
      </c>
      <c r="FX39" s="232">
        <f t="shared" si="6"/>
        <v>0</v>
      </c>
      <c r="FY39" s="232">
        <f t="shared" si="6"/>
        <v>0</v>
      </c>
      <c r="FZ39" s="232">
        <f t="shared" si="6"/>
        <v>0</v>
      </c>
      <c r="GA39" s="232">
        <f t="shared" si="2"/>
        <v>0</v>
      </c>
      <c r="GB39" s="232">
        <f t="shared" si="3"/>
        <v>0</v>
      </c>
      <c r="GC39" s="232">
        <f t="shared" si="4"/>
        <v>6.3895000000000007E-2</v>
      </c>
    </row>
    <row r="40" spans="1:186" x14ac:dyDescent="0.3">
      <c r="A40" s="69" t="s">
        <v>61</v>
      </c>
      <c r="B40" s="69" t="str">
        <f>[3]Technologies!B40</f>
        <v>Industrie</v>
      </c>
      <c r="C40" s="69" t="str">
        <f>VLOOKUP($A40,[3]Technologies!$A$7:$H$699,3,FALSE)</f>
        <v>Final</v>
      </c>
      <c r="D40" s="69" t="str">
        <f>VLOOKUP($A40,[3]Technologies!$A$7:$H$699,4,FALSE)</f>
        <v>Industry</v>
      </c>
      <c r="E40" s="69" t="str">
        <f>VLOOKUP($A40,[3]Technologies!$A$7:$H$699,6,FALSE)</f>
        <v>Steel production - Basic Metals Industry</v>
      </c>
      <c r="F40" s="70" t="str">
        <f>VLOOKUP($A40,[3]Technologies!$A$7:$H$699,7,FALSE)</f>
        <v>Hisarna biomass wCCUS (cryogenic) - Steel Production</v>
      </c>
      <c r="G40" s="233">
        <v>0.9</v>
      </c>
      <c r="H40" s="233"/>
      <c r="I40" s="234" cm="1">
        <f t="array" ref="I40">-SUMPRODUCT(([3]Feedstocks!$C$4:$C$185=A40)*[3]Feedstocks!$E$4:$E$185,[3]Feedstocks!$F$4:$F$185,[3]Feedstocks!$H$4:$H$185,[3]Feedstocks!$I$4:$I$185)</f>
        <v>0</v>
      </c>
      <c r="J40" s="234" cm="1">
        <f t="array" ref="J40">-SUMPRODUCT(([3]Feedstocks!$C$4:$C$185=A40)*[3]Feedstocks!$E$4:$E$185,[3]Feedstocks!$H$4:$H$185,[3]Feedstocks!$I$4:$I$185)</f>
        <v>7.6719999999999997E-2</v>
      </c>
      <c r="K40" s="238">
        <v>0.14299999999999999</v>
      </c>
      <c r="L40" s="234"/>
      <c r="M40" s="233">
        <v>1</v>
      </c>
      <c r="N40" s="233" t="str">
        <f>VLOOKUP(E40,[3]Activities!$A$9:$M$224,13,FALSE)</f>
        <v>NL</v>
      </c>
      <c r="O40" s="233"/>
      <c r="P40" s="87" t="s">
        <v>1792</v>
      </c>
      <c r="Q40" s="235"/>
      <c r="R40" s="235"/>
      <c r="S40" s="235"/>
      <c r="T40" s="235"/>
      <c r="U40" s="235"/>
      <c r="V40" s="235"/>
      <c r="W40" s="235"/>
      <c r="X40" s="235"/>
      <c r="Y40" s="235"/>
      <c r="Z40" s="235">
        <v>1</v>
      </c>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c r="BZ40" s="235"/>
      <c r="CA40" s="235"/>
      <c r="CB40" s="235"/>
      <c r="CC40" s="235"/>
      <c r="CD40" s="235"/>
      <c r="CE40" s="235"/>
      <c r="CF40" s="235"/>
      <c r="CG40" s="235"/>
      <c r="CH40" s="235"/>
      <c r="CI40" s="235"/>
      <c r="CJ40" s="235"/>
      <c r="CK40" s="235"/>
      <c r="CL40" s="235"/>
      <c r="CM40" s="235"/>
      <c r="CN40" s="235"/>
      <c r="CO40" s="235"/>
      <c r="CP40" s="235"/>
      <c r="CQ40" s="235"/>
      <c r="CR40" s="235">
        <v>-1.7</v>
      </c>
      <c r="CS40" s="235"/>
      <c r="CT40" s="235"/>
      <c r="CU40" s="235"/>
      <c r="CV40" s="235"/>
      <c r="CW40" s="235"/>
      <c r="CX40" s="235"/>
      <c r="CY40" s="235"/>
      <c r="CZ40" s="235"/>
      <c r="DA40" s="235"/>
      <c r="DB40" s="235"/>
      <c r="DC40" s="235"/>
      <c r="DD40" s="235"/>
      <c r="DE40" s="235"/>
      <c r="DF40" s="235"/>
      <c r="DG40" s="235"/>
      <c r="DH40" s="235"/>
      <c r="DI40" s="235"/>
      <c r="DJ40" s="235"/>
      <c r="DK40" s="235"/>
      <c r="DL40" s="235"/>
      <c r="DM40" s="235"/>
      <c r="DN40" s="235"/>
      <c r="DO40" s="235"/>
      <c r="DP40" s="235"/>
      <c r="DQ40" s="235"/>
      <c r="DR40" s="235"/>
      <c r="DS40" s="235">
        <v>-0.95</v>
      </c>
      <c r="DT40" s="235"/>
      <c r="DU40" s="235"/>
      <c r="DV40" s="235"/>
      <c r="DW40" s="235"/>
      <c r="DX40" s="235"/>
      <c r="DY40" s="235"/>
      <c r="DZ40" s="235"/>
      <c r="EA40" s="235"/>
      <c r="EB40" s="235">
        <v>-15</v>
      </c>
      <c r="EC40" s="235"/>
      <c r="ED40" s="235"/>
      <c r="EE40" s="235"/>
      <c r="EF40" s="235"/>
      <c r="EG40" s="235"/>
      <c r="EH40" s="235"/>
      <c r="EI40" s="235"/>
      <c r="EJ40" s="235"/>
      <c r="EK40" s="235"/>
      <c r="EL40" s="235"/>
      <c r="EM40" s="235"/>
      <c r="EN40" s="235"/>
      <c r="EO40" s="235"/>
      <c r="EP40" s="235"/>
      <c r="EQ40" s="235"/>
      <c r="ER40" s="235"/>
      <c r="ES40" s="235"/>
      <c r="ET40" s="235"/>
      <c r="EU40" s="235"/>
      <c r="EV40" s="235"/>
      <c r="EW40" s="235"/>
      <c r="EX40" s="235"/>
      <c r="EY40" s="235"/>
      <c r="EZ40" s="235"/>
      <c r="FA40" s="235"/>
      <c r="FB40" s="235"/>
      <c r="FC40" s="235"/>
      <c r="FD40" s="235"/>
      <c r="FE40" s="235"/>
      <c r="FF40" s="235"/>
      <c r="FG40" s="235"/>
      <c r="FH40" s="235"/>
      <c r="FI40" s="235"/>
      <c r="FJ40" s="235"/>
      <c r="FK40" s="235"/>
      <c r="FL40" s="235"/>
      <c r="FM40" s="235"/>
      <c r="FN40" s="235"/>
      <c r="FO40" s="235"/>
      <c r="FP40" s="235"/>
      <c r="FQ40" s="235"/>
      <c r="FR40" s="235"/>
      <c r="FS40" s="235"/>
      <c r="FT40" s="236">
        <f>FU40</f>
        <v>1.4589000000000001</v>
      </c>
      <c r="FU40" s="237">
        <f t="shared" si="0"/>
        <v>1.4589000000000001</v>
      </c>
      <c r="FV40" s="237">
        <f t="shared" si="6"/>
        <v>-1.2622</v>
      </c>
      <c r="FW40" s="237">
        <f t="shared" si="6"/>
        <v>0</v>
      </c>
      <c r="FX40" s="237">
        <f t="shared" si="6"/>
        <v>0</v>
      </c>
      <c r="FY40" s="237">
        <f t="shared" si="6"/>
        <v>0</v>
      </c>
      <c r="FZ40" s="237">
        <f t="shared" si="6"/>
        <v>0</v>
      </c>
      <c r="GA40" s="237">
        <f t="shared" si="2"/>
        <v>0</v>
      </c>
      <c r="GB40" s="237">
        <f t="shared" si="3"/>
        <v>0</v>
      </c>
      <c r="GC40" s="237">
        <f t="shared" si="4"/>
        <v>0</v>
      </c>
      <c r="GD40" s="239"/>
    </row>
    <row r="41" spans="1:186" x14ac:dyDescent="0.3">
      <c r="A41" s="40" t="s">
        <v>62</v>
      </c>
      <c r="B41" s="40" t="str">
        <f>[3]Technologies!B41</f>
        <v>Industrie</v>
      </c>
      <c r="C41" s="40" t="str">
        <f>VLOOKUP($A41,[3]Technologies!$A$7:$H$699,3,FALSE)</f>
        <v>Final</v>
      </c>
      <c r="D41" s="40" t="str">
        <f>VLOOKUP($A41,[3]Technologies!$A$7:$H$699,4,FALSE)</f>
        <v>Industry</v>
      </c>
      <c r="E41" s="40" t="str">
        <f>VLOOKUP($A41,[3]Technologies!$A$7:$H$699,6,FALSE)</f>
        <v>Steel production - Basic Metals Industry</v>
      </c>
      <c r="F41" s="40" t="str">
        <f>VLOOKUP($A41,[3]Technologies!$A$7:$H$699,7,FALSE)</f>
        <v>Direct reduction from natural gas - Steel Production</v>
      </c>
      <c r="G41" s="228"/>
      <c r="H41" s="228"/>
      <c r="I41" s="229" cm="1">
        <f t="array" ref="I41">-SUMPRODUCT(([3]Feedstocks!$C$4:$C$185=A41)*[3]Feedstocks!$E$4:$E$185,[3]Feedstocks!$F$4:$F$185,[3]Feedstocks!$H$4:$H$185,[3]Feedstocks!$I$4:$I$185)</f>
        <v>6.3895000000000007E-2</v>
      </c>
      <c r="J41" s="229" cm="1">
        <f t="array" ref="J41">-SUMPRODUCT(([3]Feedstocks!$C$4:$C$185=A41)*[3]Feedstocks!$E$4:$E$185,[3]Feedstocks!$H$4:$H$185,[3]Feedstocks!$I$4:$I$185)</f>
        <v>6.3895000000000007E-2</v>
      </c>
      <c r="K41" s="238">
        <v>0.02</v>
      </c>
      <c r="L41" s="229"/>
      <c r="M41" s="228">
        <v>1</v>
      </c>
      <c r="N41" s="228" t="str">
        <f>VLOOKUP(E41,[3]Activities!$A$9:$M$224,13,FALSE)</f>
        <v>NL</v>
      </c>
      <c r="O41" s="228"/>
      <c r="P41" s="66" t="s">
        <v>1792</v>
      </c>
      <c r="Q41" s="230"/>
      <c r="R41" s="230"/>
      <c r="S41" s="230"/>
      <c r="T41" s="230"/>
      <c r="U41" s="230"/>
      <c r="V41" s="230"/>
      <c r="W41" s="230"/>
      <c r="X41" s="230"/>
      <c r="Y41" s="230"/>
      <c r="Z41" s="230">
        <v>1</v>
      </c>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c r="BZ41" s="230"/>
      <c r="CA41" s="230"/>
      <c r="CB41" s="230"/>
      <c r="CC41" s="230"/>
      <c r="CD41" s="230"/>
      <c r="CE41" s="230"/>
      <c r="CF41" s="230"/>
      <c r="CG41" s="230"/>
      <c r="CH41" s="230"/>
      <c r="CI41" s="230"/>
      <c r="CJ41" s="230"/>
      <c r="CK41" s="230"/>
      <c r="CL41" s="230"/>
      <c r="CM41" s="230"/>
      <c r="CN41" s="230"/>
      <c r="CO41" s="230"/>
      <c r="CP41" s="230"/>
      <c r="CQ41" s="230"/>
      <c r="CR41" s="230">
        <v>-2.94</v>
      </c>
      <c r="CS41" s="230"/>
      <c r="CT41" s="230"/>
      <c r="CU41" s="230"/>
      <c r="CV41" s="230"/>
      <c r="CW41" s="230"/>
      <c r="CX41" s="230"/>
      <c r="CY41" s="230"/>
      <c r="CZ41" s="230"/>
      <c r="DA41" s="230"/>
      <c r="DB41" s="230"/>
      <c r="DC41" s="230"/>
      <c r="DD41" s="230"/>
      <c r="DE41" s="230"/>
      <c r="DF41" s="230"/>
      <c r="DG41" s="230"/>
      <c r="DH41" s="230"/>
      <c r="DI41" s="230"/>
      <c r="DJ41" s="230"/>
      <c r="DK41" s="230"/>
      <c r="DL41" s="230"/>
      <c r="DM41" s="230"/>
      <c r="DN41" s="230"/>
      <c r="DO41" s="230"/>
      <c r="DP41" s="230"/>
      <c r="DQ41" s="230"/>
      <c r="DR41" s="230"/>
      <c r="DS41" s="230">
        <v>-8.4</v>
      </c>
      <c r="DT41" s="230"/>
      <c r="DU41" s="230"/>
      <c r="DV41" s="230"/>
      <c r="DW41" s="230"/>
      <c r="DX41" s="230"/>
      <c r="DY41" s="230"/>
      <c r="DZ41" s="230"/>
      <c r="EA41" s="230"/>
      <c r="EB41" s="230"/>
      <c r="EC41" s="230"/>
      <c r="ED41" s="230">
        <v>-0.9</v>
      </c>
      <c r="EE41" s="230"/>
      <c r="EF41" s="230"/>
      <c r="EG41" s="230"/>
      <c r="EH41" s="230"/>
      <c r="EI41" s="230"/>
      <c r="EJ41" s="230"/>
      <c r="EK41" s="230"/>
      <c r="EL41" s="230"/>
      <c r="EM41" s="230"/>
      <c r="EN41" s="230"/>
      <c r="EO41" s="230"/>
      <c r="EP41" s="230"/>
      <c r="EQ41" s="230"/>
      <c r="ER41" s="230"/>
      <c r="ES41" s="230"/>
      <c r="ET41" s="230"/>
      <c r="EU41" s="230"/>
      <c r="EV41" s="230"/>
      <c r="EW41" s="230"/>
      <c r="EX41" s="230"/>
      <c r="EY41" s="230"/>
      <c r="EZ41" s="230"/>
      <c r="FA41" s="230"/>
      <c r="FB41" s="230"/>
      <c r="FC41" s="230"/>
      <c r="FD41" s="230"/>
      <c r="FE41" s="230"/>
      <c r="FF41" s="230"/>
      <c r="FG41" s="230"/>
      <c r="FH41" s="230"/>
      <c r="FI41" s="230"/>
      <c r="FJ41" s="230"/>
      <c r="FK41" s="230"/>
      <c r="FL41" s="230"/>
      <c r="FM41" s="230"/>
      <c r="FN41" s="230"/>
      <c r="FO41" s="230"/>
      <c r="FP41" s="230"/>
      <c r="FQ41" s="230"/>
      <c r="FR41" s="230"/>
      <c r="FS41" s="230"/>
      <c r="FT41" s="231"/>
      <c r="FU41" s="232">
        <f t="shared" si="0"/>
        <v>0</v>
      </c>
      <c r="FV41" s="232">
        <f t="shared" si="6"/>
        <v>0.52</v>
      </c>
      <c r="FW41" s="232">
        <f t="shared" si="6"/>
        <v>0</v>
      </c>
      <c r="FX41" s="232">
        <f t="shared" si="6"/>
        <v>0</v>
      </c>
      <c r="FY41" s="232">
        <f t="shared" si="6"/>
        <v>0</v>
      </c>
      <c r="FZ41" s="232">
        <f t="shared" si="6"/>
        <v>0</v>
      </c>
      <c r="GA41" s="232">
        <f t="shared" si="2"/>
        <v>0</v>
      </c>
      <c r="GB41" s="232">
        <f t="shared" si="3"/>
        <v>0</v>
      </c>
      <c r="GC41" s="232">
        <f t="shared" si="4"/>
        <v>6.3895000000000007E-2</v>
      </c>
    </row>
    <row r="42" spans="1:186" x14ac:dyDescent="0.3">
      <c r="A42" s="69" t="s">
        <v>63</v>
      </c>
      <c r="B42" s="69" t="str">
        <f>[3]Technologies!B42</f>
        <v>Industrie</v>
      </c>
      <c r="C42" s="69" t="str">
        <f>VLOOKUP($A42,[3]Technologies!$A$7:$H$699,3,FALSE)</f>
        <v>Final</v>
      </c>
      <c r="D42" s="69" t="str">
        <f>VLOOKUP($A42,[3]Technologies!$A$7:$H$699,4,FALSE)</f>
        <v>Industry</v>
      </c>
      <c r="E42" s="69" t="str">
        <f>VLOOKUP($A42,[3]Technologies!$A$7:$H$699,6,FALSE)</f>
        <v>Steel production - Basic Metals Industry</v>
      </c>
      <c r="F42" s="70" t="str">
        <f>VLOOKUP($A42,[3]Technologies!$A$7:$H$699,7,FALSE)</f>
        <v>Direct reduction from hydrogen  - Steel Production</v>
      </c>
      <c r="G42" s="233"/>
      <c r="H42" s="233"/>
      <c r="I42" s="234" cm="1">
        <f t="array" ref="I42">-SUMPRODUCT(([3]Feedstocks!$C$4:$C$185=A42)*[3]Feedstocks!$E$4:$E$185,[3]Feedstocks!$F$4:$F$185,[3]Feedstocks!$H$4:$H$185,[3]Feedstocks!$I$4:$I$185)</f>
        <v>6.3895000000000007E-2</v>
      </c>
      <c r="J42" s="234" cm="1">
        <f t="array" ref="J42">-SUMPRODUCT(([3]Feedstocks!$C$4:$C$185=A42)*[3]Feedstocks!$E$4:$E$185,[3]Feedstocks!$H$4:$H$185,[3]Feedstocks!$I$4:$I$185)</f>
        <v>6.3895000000000007E-2</v>
      </c>
      <c r="K42" s="238">
        <v>0.02</v>
      </c>
      <c r="L42" s="234"/>
      <c r="M42" s="233">
        <v>1</v>
      </c>
      <c r="N42" s="233" t="str">
        <f>VLOOKUP(E42,[3]Activities!$A$9:$M$224,13,FALSE)</f>
        <v>NL</v>
      </c>
      <c r="O42" s="233"/>
      <c r="P42" s="87" t="s">
        <v>1792</v>
      </c>
      <c r="Q42" s="235"/>
      <c r="R42" s="235"/>
      <c r="S42" s="235"/>
      <c r="T42" s="235"/>
      <c r="U42" s="235"/>
      <c r="V42" s="235"/>
      <c r="W42" s="235"/>
      <c r="X42" s="235"/>
      <c r="Y42" s="235"/>
      <c r="Z42" s="235">
        <v>1</v>
      </c>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c r="BZ42" s="235"/>
      <c r="CA42" s="235"/>
      <c r="CB42" s="235"/>
      <c r="CC42" s="235"/>
      <c r="CD42" s="235"/>
      <c r="CE42" s="235"/>
      <c r="CF42" s="235"/>
      <c r="CG42" s="235"/>
      <c r="CH42" s="235"/>
      <c r="CI42" s="235"/>
      <c r="CJ42" s="235"/>
      <c r="CK42" s="235"/>
      <c r="CL42" s="235"/>
      <c r="CM42" s="235"/>
      <c r="CN42" s="235"/>
      <c r="CO42" s="235"/>
      <c r="CP42" s="235"/>
      <c r="CQ42" s="235"/>
      <c r="CR42" s="235">
        <v>-2.94</v>
      </c>
      <c r="CS42" s="235"/>
      <c r="CT42" s="235"/>
      <c r="CU42" s="235"/>
      <c r="CV42" s="235"/>
      <c r="CW42" s="235"/>
      <c r="CX42" s="235"/>
      <c r="CY42" s="235"/>
      <c r="CZ42" s="235"/>
      <c r="DA42" s="235"/>
      <c r="DB42" s="235"/>
      <c r="DC42" s="235"/>
      <c r="DD42" s="235"/>
      <c r="DE42" s="235"/>
      <c r="DF42" s="235"/>
      <c r="DG42" s="235"/>
      <c r="DH42" s="235"/>
      <c r="DI42" s="235"/>
      <c r="DJ42" s="235"/>
      <c r="DK42" s="235"/>
      <c r="DL42" s="235"/>
      <c r="DM42" s="235"/>
      <c r="DN42" s="235"/>
      <c r="DO42" s="235"/>
      <c r="DP42" s="235"/>
      <c r="DQ42" s="235"/>
      <c r="DR42" s="235"/>
      <c r="DS42" s="235"/>
      <c r="DT42" s="235"/>
      <c r="DU42" s="235"/>
      <c r="DV42" s="235"/>
      <c r="DW42" s="235">
        <v>-6.82</v>
      </c>
      <c r="DX42" s="235"/>
      <c r="DY42" s="235"/>
      <c r="DZ42" s="235"/>
      <c r="EA42" s="235"/>
      <c r="EB42" s="235"/>
      <c r="EC42" s="235"/>
      <c r="ED42" s="235">
        <v>-0.9</v>
      </c>
      <c r="EE42" s="235"/>
      <c r="EF42" s="235"/>
      <c r="EG42" s="235"/>
      <c r="EH42" s="235"/>
      <c r="EI42" s="235"/>
      <c r="EJ42" s="235"/>
      <c r="EK42" s="235"/>
      <c r="EL42" s="235"/>
      <c r="EM42" s="235"/>
      <c r="EN42" s="235"/>
      <c r="EO42" s="235"/>
      <c r="EP42" s="235"/>
      <c r="EQ42" s="235"/>
      <c r="ER42" s="235"/>
      <c r="ES42" s="235"/>
      <c r="ET42" s="235"/>
      <c r="EU42" s="235"/>
      <c r="EV42" s="235"/>
      <c r="EW42" s="235"/>
      <c r="EX42" s="235"/>
      <c r="EY42" s="235"/>
      <c r="EZ42" s="235"/>
      <c r="FA42" s="235"/>
      <c r="FB42" s="235"/>
      <c r="FC42" s="235"/>
      <c r="FD42" s="235"/>
      <c r="FE42" s="235"/>
      <c r="FF42" s="235"/>
      <c r="FG42" s="235"/>
      <c r="FH42" s="235"/>
      <c r="FI42" s="235"/>
      <c r="FJ42" s="235"/>
      <c r="FK42" s="235"/>
      <c r="FL42" s="235"/>
      <c r="FM42" s="235"/>
      <c r="FN42" s="235"/>
      <c r="FO42" s="235"/>
      <c r="FP42" s="235"/>
      <c r="FQ42" s="235"/>
      <c r="FR42" s="235"/>
      <c r="FS42" s="235"/>
      <c r="FT42" s="236"/>
      <c r="FU42" s="237">
        <f t="shared" si="0"/>
        <v>0</v>
      </c>
      <c r="FV42" s="237">
        <f t="shared" si="6"/>
        <v>4.4600000000000001E-2</v>
      </c>
      <c r="FW42" s="237">
        <f t="shared" si="6"/>
        <v>0</v>
      </c>
      <c r="FX42" s="237">
        <f t="shared" si="6"/>
        <v>0</v>
      </c>
      <c r="FY42" s="237">
        <f t="shared" si="6"/>
        <v>0</v>
      </c>
      <c r="FZ42" s="237">
        <f t="shared" si="6"/>
        <v>0</v>
      </c>
      <c r="GA42" s="237">
        <f t="shared" si="2"/>
        <v>0</v>
      </c>
      <c r="GB42" s="237">
        <f t="shared" si="3"/>
        <v>0</v>
      </c>
      <c r="GC42" s="237">
        <f t="shared" si="4"/>
        <v>6.3895000000000007E-2</v>
      </c>
    </row>
    <row r="43" spans="1:186" x14ac:dyDescent="0.3">
      <c r="A43" s="40" t="s">
        <v>64</v>
      </c>
      <c r="B43" s="40" t="str">
        <f>[3]Technologies!B43</f>
        <v>Industrie</v>
      </c>
      <c r="C43" s="40" t="str">
        <f>VLOOKUP($A43,[3]Technologies!$A$7:$H$699,3,FALSE)</f>
        <v>Final</v>
      </c>
      <c r="D43" s="40" t="str">
        <f>VLOOKUP($A43,[3]Technologies!$A$7:$H$699,4,FALSE)</f>
        <v>Industry</v>
      </c>
      <c r="E43" s="40" t="str">
        <f>VLOOKUP($A43,[3]Technologies!$A$7:$H$699,6,FALSE)</f>
        <v>Steel production - Basic Metals Industry</v>
      </c>
      <c r="F43" s="40" t="str">
        <f>VLOOKUP($A43,[3]Technologies!$A$7:$H$699,7,FALSE)</f>
        <v>Direct reduction from hydrogen w/biomass - Steel Production</v>
      </c>
      <c r="G43" s="228"/>
      <c r="H43" s="228"/>
      <c r="I43" s="229" cm="1">
        <f t="array" ref="I43">-SUMPRODUCT(([3]Feedstocks!$C$4:$C$185=A43)*[3]Feedstocks!$E$4:$E$185,[3]Feedstocks!$F$4:$F$185,[3]Feedstocks!$H$4:$H$185,[3]Feedstocks!$I$4:$I$185)</f>
        <v>0</v>
      </c>
      <c r="J43" s="229" cm="1">
        <f t="array" ref="J43">-SUMPRODUCT(([3]Feedstocks!$C$4:$C$185=A43)*[3]Feedstocks!$E$4:$E$185,[3]Feedstocks!$H$4:$H$185,[3]Feedstocks!$I$4:$I$185)</f>
        <v>7.6719999999999997E-2</v>
      </c>
      <c r="K43" s="238">
        <v>0.02</v>
      </c>
      <c r="L43" s="229"/>
      <c r="M43" s="228">
        <v>1</v>
      </c>
      <c r="N43" s="228" t="str">
        <f>VLOOKUP(E43,[3]Activities!$A$9:$M$224,13,FALSE)</f>
        <v>NL</v>
      </c>
      <c r="O43" s="228"/>
      <c r="P43" s="66" t="s">
        <v>1792</v>
      </c>
      <c r="Q43" s="230"/>
      <c r="R43" s="230"/>
      <c r="S43" s="230"/>
      <c r="T43" s="230"/>
      <c r="U43" s="230"/>
      <c r="V43" s="230"/>
      <c r="W43" s="230"/>
      <c r="X43" s="230"/>
      <c r="Y43" s="230"/>
      <c r="Z43" s="230">
        <v>1</v>
      </c>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v>-2.94</v>
      </c>
      <c r="CS43" s="230"/>
      <c r="CT43" s="230"/>
      <c r="CU43" s="230"/>
      <c r="CV43" s="230"/>
      <c r="CW43" s="230"/>
      <c r="CX43" s="230"/>
      <c r="CY43" s="230"/>
      <c r="CZ43" s="230"/>
      <c r="DA43" s="230"/>
      <c r="DB43" s="230"/>
      <c r="DC43" s="230"/>
      <c r="DD43" s="230"/>
      <c r="DE43" s="230"/>
      <c r="DF43" s="230"/>
      <c r="DG43" s="230"/>
      <c r="DH43" s="230"/>
      <c r="DI43" s="230"/>
      <c r="DJ43" s="230"/>
      <c r="DK43" s="230"/>
      <c r="DL43" s="230"/>
      <c r="DM43" s="230"/>
      <c r="DN43" s="230"/>
      <c r="DO43" s="230"/>
      <c r="DP43" s="230"/>
      <c r="DQ43" s="230"/>
      <c r="DR43" s="230"/>
      <c r="DS43" s="230"/>
      <c r="DT43" s="230"/>
      <c r="DU43" s="230"/>
      <c r="DV43" s="230"/>
      <c r="DW43" s="230">
        <v>-6.82</v>
      </c>
      <c r="DX43" s="230"/>
      <c r="DY43" s="230"/>
      <c r="DZ43" s="230"/>
      <c r="EA43" s="230"/>
      <c r="EB43" s="230">
        <v>-2</v>
      </c>
      <c r="EC43" s="230"/>
      <c r="ED43" s="230"/>
      <c r="EE43" s="230"/>
      <c r="EF43" s="230"/>
      <c r="EG43" s="230"/>
      <c r="EH43" s="230"/>
      <c r="EI43" s="230"/>
      <c r="EJ43" s="230"/>
      <c r="EK43" s="230"/>
      <c r="EL43" s="230"/>
      <c r="EM43" s="230"/>
      <c r="EN43" s="230"/>
      <c r="EO43" s="230"/>
      <c r="EP43" s="230"/>
      <c r="EQ43" s="230"/>
      <c r="ER43" s="230"/>
      <c r="ES43" s="230"/>
      <c r="ET43" s="230"/>
      <c r="EU43" s="230"/>
      <c r="EV43" s="230"/>
      <c r="EW43" s="230"/>
      <c r="EX43" s="230"/>
      <c r="EY43" s="230"/>
      <c r="EZ43" s="230"/>
      <c r="FA43" s="230"/>
      <c r="FB43" s="230"/>
      <c r="FC43" s="230"/>
      <c r="FD43" s="230"/>
      <c r="FE43" s="230"/>
      <c r="FF43" s="230"/>
      <c r="FG43" s="230"/>
      <c r="FH43" s="230"/>
      <c r="FI43" s="230"/>
      <c r="FJ43" s="230"/>
      <c r="FK43" s="230"/>
      <c r="FL43" s="230"/>
      <c r="FM43" s="230"/>
      <c r="FN43" s="230"/>
      <c r="FO43" s="230"/>
      <c r="FP43" s="230"/>
      <c r="FQ43" s="230"/>
      <c r="FR43" s="230"/>
      <c r="FS43" s="230"/>
      <c r="FT43" s="231"/>
      <c r="FU43" s="232">
        <f t="shared" si="0"/>
        <v>0</v>
      </c>
      <c r="FV43" s="232">
        <f t="shared" si="6"/>
        <v>0.02</v>
      </c>
      <c r="FW43" s="232">
        <f t="shared" si="6"/>
        <v>0</v>
      </c>
      <c r="FX43" s="232">
        <f t="shared" si="6"/>
        <v>0</v>
      </c>
      <c r="FY43" s="232">
        <f t="shared" si="6"/>
        <v>0</v>
      </c>
      <c r="FZ43" s="232">
        <f t="shared" si="6"/>
        <v>0</v>
      </c>
      <c r="GA43" s="232">
        <f t="shared" si="2"/>
        <v>0</v>
      </c>
      <c r="GB43" s="232">
        <f t="shared" si="3"/>
        <v>0</v>
      </c>
      <c r="GC43" s="232">
        <f t="shared" si="4"/>
        <v>0</v>
      </c>
    </row>
    <row r="44" spans="1:186" x14ac:dyDescent="0.3">
      <c r="A44" s="69" t="s">
        <v>65</v>
      </c>
      <c r="B44" s="69" t="str">
        <f>[3]Technologies!B44</f>
        <v>Industrie</v>
      </c>
      <c r="C44" s="69" t="str">
        <f>VLOOKUP($A44,[3]Technologies!$A$7:$H$699,3,FALSE)</f>
        <v>Final</v>
      </c>
      <c r="D44" s="69" t="str">
        <f>VLOOKUP($A44,[3]Technologies!$A$7:$H$699,4,FALSE)</f>
        <v>Industry</v>
      </c>
      <c r="E44" s="69" t="str">
        <f>VLOOKUP($A44,[3]Technologies!$A$7:$H$699,6,FALSE)</f>
        <v>Steel production - Basic Metals Industry</v>
      </c>
      <c r="F44" s="70" t="str">
        <f>VLOOKUP($A44,[3]Technologies!$A$7:$H$699,7,FALSE)</f>
        <v>Low temperature electro winning (ULCOWIN) - Steel Production</v>
      </c>
      <c r="G44" s="233"/>
      <c r="H44" s="233"/>
      <c r="I44" s="234" cm="1">
        <f t="array" ref="I44">-SUMPRODUCT(([3]Feedstocks!$C$4:$C$185=A44)*[3]Feedstocks!$E$4:$E$185,[3]Feedstocks!$F$4:$F$185,[3]Feedstocks!$H$4:$H$185,[3]Feedstocks!$I$4:$I$185)</f>
        <v>0</v>
      </c>
      <c r="J44" s="234" cm="1">
        <f t="array" ref="J44">-SUMPRODUCT(([3]Feedstocks!$C$4:$C$185=A44)*[3]Feedstocks!$E$4:$E$185,[3]Feedstocks!$H$4:$H$185,[3]Feedstocks!$I$4:$I$185)</f>
        <v>7.6719999999999997E-2</v>
      </c>
      <c r="K44" s="234"/>
      <c r="L44" s="234"/>
      <c r="M44" s="233">
        <v>1</v>
      </c>
      <c r="N44" s="233" t="str">
        <f>VLOOKUP(E44,[3]Activities!$A$9:$M$224,13,FALSE)</f>
        <v>NL</v>
      </c>
      <c r="O44" s="233"/>
      <c r="P44" s="87" t="s">
        <v>1792</v>
      </c>
      <c r="Q44" s="235"/>
      <c r="R44" s="235"/>
      <c r="S44" s="235"/>
      <c r="T44" s="235"/>
      <c r="U44" s="235"/>
      <c r="V44" s="235"/>
      <c r="W44" s="235"/>
      <c r="X44" s="235"/>
      <c r="Y44" s="235"/>
      <c r="Z44" s="235">
        <v>1</v>
      </c>
      <c r="AA44" s="235"/>
      <c r="AB44" s="235"/>
      <c r="AC44" s="235"/>
      <c r="AD44" s="235"/>
      <c r="AE44" s="235"/>
      <c r="AF44" s="235"/>
      <c r="AG44" s="235"/>
      <c r="AH44" s="235"/>
      <c r="AI44" s="235"/>
      <c r="AJ44" s="235"/>
      <c r="AK44" s="235"/>
      <c r="AL44" s="235"/>
      <c r="AM44" s="235"/>
      <c r="AN44" s="235"/>
      <c r="AO44" s="235"/>
      <c r="AP44" s="235"/>
      <c r="AQ44" s="235"/>
      <c r="AR44" s="235"/>
      <c r="AS44" s="235"/>
      <c r="AT44" s="235"/>
      <c r="AU44" s="235"/>
      <c r="AV44" s="235"/>
      <c r="AW44" s="235"/>
      <c r="AX44" s="235"/>
      <c r="AY44" s="235"/>
      <c r="AZ44" s="235"/>
      <c r="BA44" s="235"/>
      <c r="BB44" s="235"/>
      <c r="BC44" s="235"/>
      <c r="BD44" s="235"/>
      <c r="BE44" s="235"/>
      <c r="BF44" s="235"/>
      <c r="BG44" s="235"/>
      <c r="BH44" s="235"/>
      <c r="BI44" s="235"/>
      <c r="BJ44" s="235"/>
      <c r="BK44" s="235"/>
      <c r="BL44" s="235"/>
      <c r="BM44" s="235"/>
      <c r="BN44" s="235"/>
      <c r="BO44" s="235"/>
      <c r="BP44" s="235"/>
      <c r="BQ44" s="235"/>
      <c r="BR44" s="235"/>
      <c r="BS44" s="235"/>
      <c r="BT44" s="235"/>
      <c r="BU44" s="235"/>
      <c r="BV44" s="235"/>
      <c r="BW44" s="235"/>
      <c r="BX44" s="235"/>
      <c r="BY44" s="235"/>
      <c r="BZ44" s="235"/>
      <c r="CA44" s="235"/>
      <c r="CB44" s="235"/>
      <c r="CC44" s="235"/>
      <c r="CD44" s="235"/>
      <c r="CE44" s="235"/>
      <c r="CF44" s="235"/>
      <c r="CG44" s="235"/>
      <c r="CH44" s="235"/>
      <c r="CI44" s="235"/>
      <c r="CJ44" s="235"/>
      <c r="CK44" s="235"/>
      <c r="CL44" s="235"/>
      <c r="CM44" s="235"/>
      <c r="CN44" s="235"/>
      <c r="CO44" s="235"/>
      <c r="CP44" s="235"/>
      <c r="CQ44" s="235"/>
      <c r="CR44" s="235">
        <v>-12</v>
      </c>
      <c r="CS44" s="235"/>
      <c r="CT44" s="235"/>
      <c r="CU44" s="235"/>
      <c r="CV44" s="235"/>
      <c r="CW44" s="235"/>
      <c r="CX44" s="235"/>
      <c r="CY44" s="235"/>
      <c r="CZ44" s="235"/>
      <c r="DA44" s="235"/>
      <c r="DB44" s="235"/>
      <c r="DC44" s="235"/>
      <c r="DD44" s="235"/>
      <c r="DE44" s="235"/>
      <c r="DF44" s="235"/>
      <c r="DG44" s="235"/>
      <c r="DH44" s="235"/>
      <c r="DI44" s="235"/>
      <c r="DJ44" s="235"/>
      <c r="DK44" s="235"/>
      <c r="DL44" s="235"/>
      <c r="DM44" s="235"/>
      <c r="DN44" s="235"/>
      <c r="DO44" s="235"/>
      <c r="DP44" s="235"/>
      <c r="DQ44" s="235"/>
      <c r="DR44" s="235"/>
      <c r="DS44" s="235"/>
      <c r="DT44" s="235"/>
      <c r="DU44" s="235"/>
      <c r="DV44" s="235"/>
      <c r="DW44" s="235"/>
      <c r="DX44" s="235"/>
      <c r="DY44" s="235"/>
      <c r="DZ44" s="235"/>
      <c r="EA44" s="235"/>
      <c r="EB44" s="235">
        <v>-2</v>
      </c>
      <c r="EC44" s="235"/>
      <c r="ED44" s="235"/>
      <c r="EE44" s="235"/>
      <c r="EF44" s="235"/>
      <c r="EG44" s="235"/>
      <c r="EH44" s="235"/>
      <c r="EI44" s="235"/>
      <c r="EJ44" s="235"/>
      <c r="EK44" s="235"/>
      <c r="EL44" s="235"/>
      <c r="EM44" s="235"/>
      <c r="EN44" s="235"/>
      <c r="EO44" s="235"/>
      <c r="EP44" s="235"/>
      <c r="EQ44" s="235"/>
      <c r="ER44" s="235"/>
      <c r="ES44" s="235"/>
      <c r="ET44" s="235"/>
      <c r="EU44" s="235"/>
      <c r="EV44" s="235"/>
      <c r="EW44" s="235"/>
      <c r="EX44" s="235"/>
      <c r="EY44" s="235"/>
      <c r="EZ44" s="235"/>
      <c r="FA44" s="235"/>
      <c r="FB44" s="235"/>
      <c r="FC44" s="235"/>
      <c r="FD44" s="235"/>
      <c r="FE44" s="235"/>
      <c r="FF44" s="235"/>
      <c r="FG44" s="235"/>
      <c r="FH44" s="235"/>
      <c r="FI44" s="235"/>
      <c r="FJ44" s="235"/>
      <c r="FK44" s="235"/>
      <c r="FL44" s="235"/>
      <c r="FM44" s="235"/>
      <c r="FN44" s="235"/>
      <c r="FO44" s="235"/>
      <c r="FP44" s="235"/>
      <c r="FQ44" s="235"/>
      <c r="FR44" s="235"/>
      <c r="FS44" s="235"/>
      <c r="FT44" s="236"/>
      <c r="FU44" s="237">
        <f t="shared" si="0"/>
        <v>0</v>
      </c>
      <c r="FV44" s="237">
        <f t="shared" si="6"/>
        <v>0</v>
      </c>
      <c r="FW44" s="237">
        <f t="shared" si="6"/>
        <v>0</v>
      </c>
      <c r="FX44" s="237">
        <f t="shared" si="6"/>
        <v>0</v>
      </c>
      <c r="FY44" s="237">
        <f t="shared" si="6"/>
        <v>0</v>
      </c>
      <c r="FZ44" s="237">
        <f t="shared" si="6"/>
        <v>0</v>
      </c>
      <c r="GA44" s="237">
        <f t="shared" si="2"/>
        <v>0</v>
      </c>
      <c r="GB44" s="237">
        <f t="shared" si="3"/>
        <v>0</v>
      </c>
      <c r="GC44" s="237">
        <f t="shared" si="4"/>
        <v>0</v>
      </c>
    </row>
    <row r="45" spans="1:186" x14ac:dyDescent="0.3">
      <c r="A45" s="40" t="s">
        <v>66</v>
      </c>
      <c r="B45" s="40" t="str">
        <f>[3]Technologies!B45</f>
        <v>Industrie</v>
      </c>
      <c r="C45" s="40" t="str">
        <f>VLOOKUP($A45,[3]Technologies!$A$7:$H$699,3,FALSE)</f>
        <v>Final</v>
      </c>
      <c r="D45" s="40" t="str">
        <f>VLOOKUP($A45,[3]Technologies!$A$7:$H$699,4,FALSE)</f>
        <v>Industry</v>
      </c>
      <c r="E45" s="40" t="str">
        <f>VLOOKUP($A45,[3]Technologies!$A$7:$H$699,6,FALSE)</f>
        <v>Steel production - Basic Metals Industry</v>
      </c>
      <c r="F45" s="40" t="str">
        <f>VLOOKUP($A45,[3]Technologies!$A$7:$H$699,7,FALSE)</f>
        <v>High temperature electro winning - Steel Production</v>
      </c>
      <c r="G45" s="228"/>
      <c r="H45" s="228"/>
      <c r="I45" s="229" cm="1">
        <f t="array" ref="I45">-SUMPRODUCT(([3]Feedstocks!$C$4:$C$185=A45)*[3]Feedstocks!$E$4:$E$185,[3]Feedstocks!$F$4:$F$185,[3]Feedstocks!$H$4:$H$185,[3]Feedstocks!$I$4:$I$185)</f>
        <v>0</v>
      </c>
      <c r="J45" s="229" cm="1">
        <f t="array" ref="J45">-SUMPRODUCT(([3]Feedstocks!$C$4:$C$185=A45)*[3]Feedstocks!$E$4:$E$185,[3]Feedstocks!$H$4:$H$185,[3]Feedstocks!$I$4:$I$185)</f>
        <v>7.6719999999999997E-2</v>
      </c>
      <c r="K45" s="229"/>
      <c r="L45" s="229"/>
      <c r="M45" s="228">
        <v>1</v>
      </c>
      <c r="N45" s="228" t="str">
        <f>VLOOKUP(E45,[3]Activities!$A$9:$M$224,13,FALSE)</f>
        <v>NL</v>
      </c>
      <c r="O45" s="228"/>
      <c r="P45" s="66" t="s">
        <v>1792</v>
      </c>
      <c r="Q45" s="230"/>
      <c r="R45" s="230"/>
      <c r="S45" s="230"/>
      <c r="T45" s="230"/>
      <c r="U45" s="230"/>
      <c r="V45" s="230"/>
      <c r="W45" s="230"/>
      <c r="X45" s="230"/>
      <c r="Y45" s="230"/>
      <c r="Z45" s="230">
        <v>1</v>
      </c>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c r="BZ45" s="230"/>
      <c r="CA45" s="230"/>
      <c r="CB45" s="230"/>
      <c r="CC45" s="230"/>
      <c r="CD45" s="230"/>
      <c r="CE45" s="230"/>
      <c r="CF45" s="230"/>
      <c r="CG45" s="230"/>
      <c r="CH45" s="230"/>
      <c r="CI45" s="230"/>
      <c r="CJ45" s="230"/>
      <c r="CK45" s="230"/>
      <c r="CL45" s="230"/>
      <c r="CM45" s="230"/>
      <c r="CN45" s="230"/>
      <c r="CO45" s="230"/>
      <c r="CP45" s="230"/>
      <c r="CQ45" s="230"/>
      <c r="CR45" s="230">
        <v>-11</v>
      </c>
      <c r="CS45" s="230"/>
      <c r="CT45" s="230"/>
      <c r="CU45" s="230"/>
      <c r="CV45" s="230"/>
      <c r="CW45" s="230"/>
      <c r="CX45" s="230"/>
      <c r="CY45" s="230">
        <v>-2</v>
      </c>
      <c r="CZ45" s="230"/>
      <c r="DA45" s="230"/>
      <c r="DB45" s="230"/>
      <c r="DC45" s="230"/>
      <c r="DD45" s="230"/>
      <c r="DE45" s="230"/>
      <c r="DF45" s="230"/>
      <c r="DG45" s="230"/>
      <c r="DH45" s="230"/>
      <c r="DI45" s="230"/>
      <c r="DJ45" s="230"/>
      <c r="DK45" s="230"/>
      <c r="DL45" s="230"/>
      <c r="DM45" s="230"/>
      <c r="DN45" s="230"/>
      <c r="DO45" s="230"/>
      <c r="DP45" s="230"/>
      <c r="DQ45" s="230"/>
      <c r="DR45" s="230"/>
      <c r="DS45" s="230"/>
      <c r="DT45" s="230"/>
      <c r="DU45" s="230"/>
      <c r="DV45" s="230"/>
      <c r="DW45" s="230"/>
      <c r="DX45" s="230"/>
      <c r="DY45" s="230"/>
      <c r="DZ45" s="230"/>
      <c r="EA45" s="230"/>
      <c r="EB45" s="230">
        <v>-2</v>
      </c>
      <c r="EC45" s="230"/>
      <c r="ED45" s="230"/>
      <c r="EE45" s="230"/>
      <c r="EF45" s="230"/>
      <c r="EG45" s="230"/>
      <c r="EH45" s="230"/>
      <c r="EI45" s="230"/>
      <c r="EJ45" s="230"/>
      <c r="EK45" s="230"/>
      <c r="EL45" s="230"/>
      <c r="EM45" s="230"/>
      <c r="EN45" s="230"/>
      <c r="EO45" s="230"/>
      <c r="EP45" s="230"/>
      <c r="EQ45" s="230"/>
      <c r="ER45" s="230"/>
      <c r="ES45" s="230"/>
      <c r="ET45" s="230"/>
      <c r="EU45" s="230"/>
      <c r="EV45" s="230"/>
      <c r="EW45" s="230"/>
      <c r="EX45" s="230"/>
      <c r="EY45" s="230"/>
      <c r="EZ45" s="230"/>
      <c r="FA45" s="230"/>
      <c r="FB45" s="230"/>
      <c r="FC45" s="230"/>
      <c r="FD45" s="230"/>
      <c r="FE45" s="230"/>
      <c r="FF45" s="230"/>
      <c r="FG45" s="230"/>
      <c r="FH45" s="230"/>
      <c r="FI45" s="230"/>
      <c r="FJ45" s="230"/>
      <c r="FK45" s="230"/>
      <c r="FL45" s="230"/>
      <c r="FM45" s="230"/>
      <c r="FN45" s="230"/>
      <c r="FO45" s="230"/>
      <c r="FP45" s="230"/>
      <c r="FQ45" s="230"/>
      <c r="FR45" s="230"/>
      <c r="FS45" s="230"/>
      <c r="FT45" s="231"/>
      <c r="FU45" s="232">
        <f t="shared" si="0"/>
        <v>0</v>
      </c>
      <c r="FV45" s="232">
        <f t="shared" si="6"/>
        <v>0</v>
      </c>
      <c r="FW45" s="232">
        <f t="shared" si="6"/>
        <v>0</v>
      </c>
      <c r="FX45" s="232">
        <f t="shared" si="6"/>
        <v>0</v>
      </c>
      <c r="FY45" s="232">
        <f t="shared" si="6"/>
        <v>0</v>
      </c>
      <c r="FZ45" s="232">
        <f t="shared" si="6"/>
        <v>0</v>
      </c>
      <c r="GA45" s="232">
        <f t="shared" si="2"/>
        <v>0</v>
      </c>
      <c r="GB45" s="232">
        <f t="shared" si="3"/>
        <v>0</v>
      </c>
      <c r="GC45" s="232">
        <f t="shared" si="4"/>
        <v>0</v>
      </c>
    </row>
    <row r="46" spans="1:186" x14ac:dyDescent="0.3">
      <c r="A46" s="69" t="s">
        <v>67</v>
      </c>
      <c r="B46" s="69" t="str">
        <f>[3]Technologies!B46</f>
        <v>Industrie</v>
      </c>
      <c r="C46" s="69" t="str">
        <f>VLOOKUP($A46,[3]Technologies!$A$7:$H$699,3,FALSE)</f>
        <v>Final</v>
      </c>
      <c r="D46" s="69" t="str">
        <f>VLOOKUP($A46,[3]Technologies!$A$7:$H$699,4,FALSE)</f>
        <v>Industry</v>
      </c>
      <c r="E46" s="69" t="str">
        <f>VLOOKUP($A46,[3]Technologies!$A$7:$H$699,6,FALSE)</f>
        <v>Steel production - Basic Metals Industry</v>
      </c>
      <c r="F46" s="70" t="str">
        <f>VLOOKUP($A46,[3]Technologies!$A$7:$H$699,7,FALSE)</f>
        <v>Scrap-fed EAF - Steel Production</v>
      </c>
      <c r="G46" s="233"/>
      <c r="H46" s="233"/>
      <c r="I46" s="234" cm="1">
        <f t="array" ref="I46">-SUMPRODUCT(([3]Feedstocks!$C$4:$C$185=A46)*[3]Feedstocks!$E$4:$E$185,[3]Feedstocks!$F$4:$F$185,[3]Feedstocks!$H$4:$H$185,[3]Feedstocks!$I$4:$I$185)</f>
        <v>7.0775999999999992E-2</v>
      </c>
      <c r="J46" s="234" cm="1">
        <f t="array" ref="J46">-SUMPRODUCT(([3]Feedstocks!$C$4:$C$185=A46)*[3]Feedstocks!$E$4:$E$185,[3]Feedstocks!$H$4:$H$185,[3]Feedstocks!$I$4:$I$185)</f>
        <v>7.0775999999999992E-2</v>
      </c>
      <c r="K46" s="234"/>
      <c r="L46" s="234"/>
      <c r="M46" s="233">
        <v>1</v>
      </c>
      <c r="N46" s="233" t="str">
        <f>VLOOKUP(E46,[3]Activities!$A$9:$M$224,13,FALSE)</f>
        <v>NL</v>
      </c>
      <c r="O46" s="233"/>
      <c r="P46" s="87" t="s">
        <v>1792</v>
      </c>
      <c r="Q46" s="235"/>
      <c r="R46" s="235"/>
      <c r="S46" s="235"/>
      <c r="T46" s="235"/>
      <c r="U46" s="235"/>
      <c r="V46" s="235"/>
      <c r="W46" s="235"/>
      <c r="X46" s="235"/>
      <c r="Y46" s="235"/>
      <c r="Z46" s="235">
        <v>1</v>
      </c>
      <c r="AA46" s="235"/>
      <c r="AB46" s="235"/>
      <c r="AC46" s="235"/>
      <c r="AD46" s="235"/>
      <c r="AE46" s="235"/>
      <c r="AF46" s="235"/>
      <c r="AG46" s="235"/>
      <c r="AH46" s="235"/>
      <c r="AI46" s="235"/>
      <c r="AJ46" s="235"/>
      <c r="AK46" s="235"/>
      <c r="AL46" s="235"/>
      <c r="AM46" s="235"/>
      <c r="AN46" s="235"/>
      <c r="AO46" s="235"/>
      <c r="AP46" s="235"/>
      <c r="AQ46" s="235"/>
      <c r="AR46" s="235"/>
      <c r="AS46" s="235"/>
      <c r="AT46" s="235"/>
      <c r="AU46" s="235"/>
      <c r="AV46" s="235"/>
      <c r="AW46" s="235"/>
      <c r="AX46" s="235"/>
      <c r="AY46" s="235"/>
      <c r="AZ46" s="235"/>
      <c r="BA46" s="235"/>
      <c r="BB46" s="235"/>
      <c r="BC46" s="235"/>
      <c r="BD46" s="235"/>
      <c r="BE46" s="235"/>
      <c r="BF46" s="235"/>
      <c r="BG46" s="235"/>
      <c r="BH46" s="235"/>
      <c r="BI46" s="235"/>
      <c r="BJ46" s="235"/>
      <c r="BK46" s="235"/>
      <c r="BL46" s="235"/>
      <c r="BM46" s="235"/>
      <c r="BN46" s="235"/>
      <c r="BO46" s="235"/>
      <c r="BP46" s="235"/>
      <c r="BQ46" s="235"/>
      <c r="BR46" s="235"/>
      <c r="BS46" s="235"/>
      <c r="BT46" s="235"/>
      <c r="BU46" s="235"/>
      <c r="BV46" s="235"/>
      <c r="BW46" s="235"/>
      <c r="BX46" s="235"/>
      <c r="BY46" s="235"/>
      <c r="BZ46" s="235"/>
      <c r="CA46" s="235">
        <v>-0.98</v>
      </c>
      <c r="CB46" s="235"/>
      <c r="CC46" s="235"/>
      <c r="CD46" s="235"/>
      <c r="CE46" s="235"/>
      <c r="CF46" s="235"/>
      <c r="CG46" s="235"/>
      <c r="CH46" s="235"/>
      <c r="CI46" s="235"/>
      <c r="CJ46" s="235"/>
      <c r="CK46" s="235"/>
      <c r="CL46" s="235"/>
      <c r="CM46" s="235"/>
      <c r="CN46" s="235"/>
      <c r="CO46" s="235"/>
      <c r="CP46" s="235"/>
      <c r="CQ46" s="235"/>
      <c r="CR46" s="235">
        <v>-1.27</v>
      </c>
      <c r="CS46" s="235"/>
      <c r="CT46" s="235"/>
      <c r="CU46" s="235"/>
      <c r="CV46" s="235"/>
      <c r="CW46" s="235"/>
      <c r="CX46" s="235"/>
      <c r="CY46" s="235"/>
      <c r="CZ46" s="235"/>
      <c r="DA46" s="235"/>
      <c r="DB46" s="235"/>
      <c r="DC46" s="235"/>
      <c r="DD46" s="235"/>
      <c r="DE46" s="235"/>
      <c r="DF46" s="235"/>
      <c r="DG46" s="235"/>
      <c r="DH46" s="235"/>
      <c r="DI46" s="235"/>
      <c r="DJ46" s="235"/>
      <c r="DK46" s="235"/>
      <c r="DL46" s="235"/>
      <c r="DM46" s="235"/>
      <c r="DN46" s="235"/>
      <c r="DO46" s="235"/>
      <c r="DP46" s="235"/>
      <c r="DQ46" s="235"/>
      <c r="DR46" s="235"/>
      <c r="DS46" s="235">
        <f>-2.89</f>
        <v>-2.89</v>
      </c>
      <c r="DT46" s="235"/>
      <c r="DU46" s="235"/>
      <c r="DV46" s="235"/>
      <c r="DW46" s="235"/>
      <c r="DX46" s="235"/>
      <c r="DY46" s="235"/>
      <c r="DZ46" s="235"/>
      <c r="EA46" s="235"/>
      <c r="EB46" s="235"/>
      <c r="EC46" s="235"/>
      <c r="ED46" s="235">
        <f>-0.03*24</f>
        <v>-0.72</v>
      </c>
      <c r="EE46" s="235"/>
      <c r="EF46" s="235"/>
      <c r="EG46" s="235"/>
      <c r="EH46" s="235"/>
      <c r="EI46" s="235"/>
      <c r="EJ46" s="235"/>
      <c r="EK46" s="235"/>
      <c r="EL46" s="235"/>
      <c r="EM46" s="235"/>
      <c r="EN46" s="235"/>
      <c r="EO46" s="235"/>
      <c r="EP46" s="235"/>
      <c r="EQ46" s="235"/>
      <c r="ER46" s="235"/>
      <c r="ES46" s="235"/>
      <c r="ET46" s="235"/>
      <c r="EU46" s="235"/>
      <c r="EV46" s="235"/>
      <c r="EW46" s="235"/>
      <c r="EX46" s="235"/>
      <c r="EY46" s="235"/>
      <c r="EZ46" s="235"/>
      <c r="FA46" s="235"/>
      <c r="FB46" s="235"/>
      <c r="FC46" s="235"/>
      <c r="FD46" s="235"/>
      <c r="FE46" s="235"/>
      <c r="FF46" s="235"/>
      <c r="FG46" s="235"/>
      <c r="FH46" s="235"/>
      <c r="FI46" s="235"/>
      <c r="FJ46" s="235"/>
      <c r="FK46" s="235"/>
      <c r="FL46" s="235"/>
      <c r="FM46" s="235"/>
      <c r="FN46" s="235"/>
      <c r="FO46" s="235"/>
      <c r="FP46" s="235"/>
      <c r="FQ46" s="235"/>
      <c r="FR46" s="235"/>
      <c r="FS46" s="235"/>
      <c r="FT46" s="236"/>
      <c r="FU46" s="237">
        <f t="shared" si="0"/>
        <v>0</v>
      </c>
      <c r="FV46" s="237">
        <f t="shared" si="6"/>
        <v>0.1636</v>
      </c>
      <c r="FW46" s="237">
        <f t="shared" si="6"/>
        <v>0</v>
      </c>
      <c r="FX46" s="237">
        <f t="shared" si="6"/>
        <v>0</v>
      </c>
      <c r="FY46" s="237">
        <f t="shared" si="6"/>
        <v>0</v>
      </c>
      <c r="FZ46" s="237">
        <f t="shared" si="6"/>
        <v>0</v>
      </c>
      <c r="GA46" s="237">
        <f t="shared" si="2"/>
        <v>0</v>
      </c>
      <c r="GB46" s="237">
        <f t="shared" si="3"/>
        <v>0</v>
      </c>
      <c r="GC46" s="237">
        <f t="shared" si="4"/>
        <v>7.0775999999999992E-2</v>
      </c>
    </row>
    <row r="47" spans="1:186" x14ac:dyDescent="0.3">
      <c r="A47" s="40" t="s">
        <v>68</v>
      </c>
      <c r="B47" s="40" t="str">
        <f>[3]Technologies!B47</f>
        <v>Industrie</v>
      </c>
      <c r="C47" s="40" t="str">
        <f>VLOOKUP($A47,[3]Technologies!$A$7:$H$699,3,FALSE)</f>
        <v>Final</v>
      </c>
      <c r="D47" s="40" t="str">
        <f>VLOOKUP($A47,[3]Technologies!$A$7:$H$699,4,FALSE)</f>
        <v>Industry</v>
      </c>
      <c r="E47" s="40" t="str">
        <f>VLOOKUP($A47,[3]Technologies!$A$7:$H$699,6,FALSE)</f>
        <v>Steel production - Basic Metals Industry</v>
      </c>
      <c r="F47" s="40" t="str">
        <f>VLOOKUP($A47,[3]Technologies!$A$7:$H$699,7,FALSE)</f>
        <v>Scrap-fed EAF with syngas fuel - Steel Production</v>
      </c>
      <c r="G47" s="228"/>
      <c r="H47" s="228"/>
      <c r="I47" s="229" cm="1">
        <f t="array" ref="I47">-SUMPRODUCT(([3]Feedstocks!$C$4:$C$185=A47)*[3]Feedstocks!$E$4:$E$185,[3]Feedstocks!$F$4:$F$185,[3]Feedstocks!$H$4:$H$185,[3]Feedstocks!$I$4:$I$185)</f>
        <v>7.0775999999999992E-2</v>
      </c>
      <c r="J47" s="229" cm="1">
        <f t="array" ref="J47">-SUMPRODUCT(([3]Feedstocks!$C$4:$C$185=A47)*[3]Feedstocks!$E$4:$E$185,[3]Feedstocks!$H$4:$H$185,[3]Feedstocks!$I$4:$I$185)</f>
        <v>7.0775999999999992E-2</v>
      </c>
      <c r="K47" s="229"/>
      <c r="L47" s="229"/>
      <c r="M47" s="228">
        <v>1</v>
      </c>
      <c r="N47" s="228" t="str">
        <f>VLOOKUP(E47,[3]Activities!$A$9:$M$224,13,FALSE)</f>
        <v>NL</v>
      </c>
      <c r="O47" s="228"/>
      <c r="P47" s="66" t="s">
        <v>1792</v>
      </c>
      <c r="Q47" s="230"/>
      <c r="R47" s="230"/>
      <c r="S47" s="230"/>
      <c r="T47" s="230"/>
      <c r="U47" s="230"/>
      <c r="V47" s="230"/>
      <c r="W47" s="230"/>
      <c r="X47" s="230"/>
      <c r="Y47" s="230"/>
      <c r="Z47" s="230">
        <v>1</v>
      </c>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c r="BZ47" s="230"/>
      <c r="CA47" s="230">
        <v>-0.98</v>
      </c>
      <c r="CB47" s="230"/>
      <c r="CC47" s="230"/>
      <c r="CD47" s="230"/>
      <c r="CE47" s="230"/>
      <c r="CF47" s="230"/>
      <c r="CG47" s="230"/>
      <c r="CH47" s="230"/>
      <c r="CI47" s="230"/>
      <c r="CJ47" s="230"/>
      <c r="CK47" s="230"/>
      <c r="CL47" s="230"/>
      <c r="CM47" s="230"/>
      <c r="CN47" s="230"/>
      <c r="CO47" s="230"/>
      <c r="CP47" s="230"/>
      <c r="CQ47" s="230"/>
      <c r="CR47" s="230">
        <v>-1.27</v>
      </c>
      <c r="CS47" s="230"/>
      <c r="CT47" s="230"/>
      <c r="CU47" s="230"/>
      <c r="CV47" s="230"/>
      <c r="CW47" s="230"/>
      <c r="CX47" s="230"/>
      <c r="CY47" s="230"/>
      <c r="CZ47" s="230"/>
      <c r="DA47" s="230"/>
      <c r="DB47" s="230"/>
      <c r="DC47" s="230"/>
      <c r="DD47" s="230"/>
      <c r="DE47" s="230"/>
      <c r="DF47" s="230"/>
      <c r="DG47" s="230"/>
      <c r="DH47" s="230"/>
      <c r="DI47" s="230"/>
      <c r="DJ47" s="230"/>
      <c r="DK47" s="230"/>
      <c r="DL47" s="230"/>
      <c r="DM47" s="230"/>
      <c r="DN47" s="230"/>
      <c r="DO47" s="230"/>
      <c r="DP47" s="230">
        <f>-2.89</f>
        <v>-2.89</v>
      </c>
      <c r="DQ47" s="230"/>
      <c r="DR47" s="230"/>
      <c r="DS47" s="230"/>
      <c r="DT47" s="230"/>
      <c r="DU47" s="230"/>
      <c r="DV47" s="230"/>
      <c r="DW47" s="230"/>
      <c r="DX47" s="230"/>
      <c r="DY47" s="230"/>
      <c r="DZ47" s="230"/>
      <c r="EA47" s="230"/>
      <c r="EB47" s="230"/>
      <c r="EC47" s="230"/>
      <c r="ED47" s="230">
        <f>-0.03*24</f>
        <v>-0.72</v>
      </c>
      <c r="EE47" s="230"/>
      <c r="EF47" s="230"/>
      <c r="EG47" s="230"/>
      <c r="EH47" s="230"/>
      <c r="EI47" s="230"/>
      <c r="EJ47" s="230"/>
      <c r="EK47" s="230"/>
      <c r="EL47" s="230"/>
      <c r="EM47" s="230"/>
      <c r="EN47" s="230"/>
      <c r="EO47" s="230"/>
      <c r="EP47" s="230"/>
      <c r="EQ47" s="230"/>
      <c r="ER47" s="230"/>
      <c r="ES47" s="230"/>
      <c r="ET47" s="230"/>
      <c r="EU47" s="230"/>
      <c r="EV47" s="230"/>
      <c r="EW47" s="230"/>
      <c r="EX47" s="230"/>
      <c r="EY47" s="230"/>
      <c r="EZ47" s="230"/>
      <c r="FA47" s="230"/>
      <c r="FB47" s="230"/>
      <c r="FC47" s="230"/>
      <c r="FD47" s="230"/>
      <c r="FE47" s="230"/>
      <c r="FF47" s="230"/>
      <c r="FG47" s="230"/>
      <c r="FH47" s="230"/>
      <c r="FI47" s="230"/>
      <c r="FJ47" s="230"/>
      <c r="FK47" s="230"/>
      <c r="FL47" s="230"/>
      <c r="FM47" s="230"/>
      <c r="FN47" s="230"/>
      <c r="FO47" s="230"/>
      <c r="FP47" s="230"/>
      <c r="FQ47" s="230"/>
      <c r="FR47" s="230"/>
      <c r="FS47" s="230"/>
      <c r="FT47" s="231"/>
      <c r="FU47" s="232">
        <f t="shared" si="0"/>
        <v>0</v>
      </c>
      <c r="FV47" s="232">
        <f t="shared" si="6"/>
        <v>0</v>
      </c>
      <c r="FW47" s="232">
        <f t="shared" si="6"/>
        <v>0</v>
      </c>
      <c r="FX47" s="232">
        <f t="shared" si="6"/>
        <v>0</v>
      </c>
      <c r="FY47" s="232">
        <f t="shared" si="6"/>
        <v>0</v>
      </c>
      <c r="FZ47" s="232">
        <f t="shared" si="6"/>
        <v>0</v>
      </c>
      <c r="GA47" s="232">
        <f t="shared" si="2"/>
        <v>0</v>
      </c>
      <c r="GB47" s="232">
        <f t="shared" si="3"/>
        <v>0</v>
      </c>
      <c r="GC47" s="232">
        <f t="shared" si="4"/>
        <v>7.0775999999999992E-2</v>
      </c>
    </row>
    <row r="48" spans="1:186" x14ac:dyDescent="0.3">
      <c r="A48" s="69" t="s">
        <v>69</v>
      </c>
      <c r="B48" s="69" t="str">
        <f>[3]Technologies!B48</f>
        <v>Industrie</v>
      </c>
      <c r="C48" s="69" t="str">
        <f>VLOOKUP($A48,[3]Technologies!$A$7:$H$699,3,FALSE)</f>
        <v>Final</v>
      </c>
      <c r="D48" s="69" t="str">
        <f>VLOOKUP($A48,[3]Technologies!$A$7:$H$699,4,FALSE)</f>
        <v>Industry</v>
      </c>
      <c r="E48" s="69" t="str">
        <f>VLOOKUP($A48,[3]Technologies!$A$7:$H$699,6,FALSE)</f>
        <v>Steel production - Basic Metals Industry</v>
      </c>
      <c r="F48" s="70" t="str">
        <f>VLOOKUP($A48,[3]Technologies!$A$7:$H$699,7,FALSE)</f>
        <v>DRI-fed EAF - Steel Production</v>
      </c>
      <c r="G48" s="233"/>
      <c r="H48" s="233"/>
      <c r="I48" s="234" cm="1">
        <f t="array" ref="I48">-SUMPRODUCT(([3]Feedstocks!$C$4:$C$185=A48)*[3]Feedstocks!$E$4:$E$185,[3]Feedstocks!$F$4:$F$185,[3]Feedstocks!$H$4:$H$185,[3]Feedstocks!$I$4:$I$185)</f>
        <v>7.0775999999999992E-2</v>
      </c>
      <c r="J48" s="234" cm="1">
        <f t="array" ref="J48">-SUMPRODUCT(([3]Feedstocks!$C$4:$C$185=A48)*[3]Feedstocks!$E$4:$E$185,[3]Feedstocks!$H$4:$H$185,[3]Feedstocks!$I$4:$I$185)</f>
        <v>7.0775999999999992E-2</v>
      </c>
      <c r="K48" s="234"/>
      <c r="L48" s="234"/>
      <c r="M48" s="233">
        <v>1</v>
      </c>
      <c r="N48" s="233" t="str">
        <f>VLOOKUP(E48,[3]Activities!$A$9:$M$224,13,FALSE)</f>
        <v>NL</v>
      </c>
      <c r="O48" s="233"/>
      <c r="P48" s="87" t="s">
        <v>1792</v>
      </c>
      <c r="Q48" s="235"/>
      <c r="R48" s="235"/>
      <c r="S48" s="235"/>
      <c r="T48" s="235"/>
      <c r="U48" s="235"/>
      <c r="V48" s="235"/>
      <c r="W48" s="235"/>
      <c r="X48" s="235"/>
      <c r="Y48" s="235"/>
      <c r="Z48" s="235">
        <v>1</v>
      </c>
      <c r="AA48" s="235"/>
      <c r="AB48" s="235"/>
      <c r="AC48" s="235"/>
      <c r="AD48" s="235"/>
      <c r="AE48" s="235"/>
      <c r="AF48" s="235"/>
      <c r="AG48" s="235"/>
      <c r="AH48" s="235"/>
      <c r="AI48" s="235"/>
      <c r="AJ48" s="235"/>
      <c r="AK48" s="235"/>
      <c r="AL48" s="235"/>
      <c r="AM48" s="235"/>
      <c r="AN48" s="235"/>
      <c r="AO48" s="235"/>
      <c r="AP48" s="235"/>
      <c r="AQ48" s="235"/>
      <c r="AR48" s="235"/>
      <c r="AS48" s="235"/>
      <c r="AT48" s="235"/>
      <c r="AU48" s="235"/>
      <c r="AV48" s="235"/>
      <c r="AW48" s="235"/>
      <c r="AX48" s="235"/>
      <c r="AY48" s="235"/>
      <c r="AZ48" s="235"/>
      <c r="BA48" s="235"/>
      <c r="BB48" s="235"/>
      <c r="BC48" s="235"/>
      <c r="BD48" s="235"/>
      <c r="BE48" s="235"/>
      <c r="BF48" s="235"/>
      <c r="BG48" s="235"/>
      <c r="BH48" s="235"/>
      <c r="BI48" s="235"/>
      <c r="BJ48" s="235"/>
      <c r="BK48" s="235"/>
      <c r="BL48" s="235"/>
      <c r="BM48" s="235"/>
      <c r="BN48" s="235"/>
      <c r="BO48" s="235"/>
      <c r="BP48" s="235"/>
      <c r="BQ48" s="235"/>
      <c r="BR48" s="235"/>
      <c r="BS48" s="235"/>
      <c r="BT48" s="235"/>
      <c r="BU48" s="235"/>
      <c r="BV48" s="235"/>
      <c r="BW48" s="235"/>
      <c r="BX48" s="235"/>
      <c r="BY48" s="235"/>
      <c r="BZ48" s="235">
        <v>-0.98</v>
      </c>
      <c r="CA48" s="235"/>
      <c r="CB48" s="235"/>
      <c r="CC48" s="235"/>
      <c r="CD48" s="235"/>
      <c r="CE48" s="235"/>
      <c r="CF48" s="235"/>
      <c r="CG48" s="235"/>
      <c r="CH48" s="235"/>
      <c r="CI48" s="235"/>
      <c r="CJ48" s="235"/>
      <c r="CK48" s="235"/>
      <c r="CL48" s="235"/>
      <c r="CM48" s="235"/>
      <c r="CN48" s="235"/>
      <c r="CO48" s="235"/>
      <c r="CP48" s="235"/>
      <c r="CQ48" s="235"/>
      <c r="CR48" s="235">
        <v>-1.27</v>
      </c>
      <c r="CS48" s="235"/>
      <c r="CT48" s="235"/>
      <c r="CU48" s="235"/>
      <c r="CV48" s="235"/>
      <c r="CW48" s="235"/>
      <c r="CX48" s="235"/>
      <c r="CY48" s="235"/>
      <c r="CZ48" s="235"/>
      <c r="DA48" s="235"/>
      <c r="DB48" s="235"/>
      <c r="DC48" s="235"/>
      <c r="DD48" s="235"/>
      <c r="DE48" s="235"/>
      <c r="DF48" s="235"/>
      <c r="DG48" s="235"/>
      <c r="DH48" s="235"/>
      <c r="DI48" s="235"/>
      <c r="DJ48" s="235"/>
      <c r="DK48" s="235"/>
      <c r="DL48" s="235"/>
      <c r="DM48" s="235"/>
      <c r="DN48" s="235"/>
      <c r="DO48" s="235"/>
      <c r="DP48" s="235"/>
      <c r="DQ48" s="235"/>
      <c r="DR48" s="235"/>
      <c r="DS48" s="235">
        <f>-2.89</f>
        <v>-2.89</v>
      </c>
      <c r="DT48" s="235"/>
      <c r="DU48" s="235"/>
      <c r="DV48" s="235"/>
      <c r="DW48" s="235"/>
      <c r="DX48" s="235"/>
      <c r="DY48" s="235"/>
      <c r="DZ48" s="235"/>
      <c r="EA48" s="235"/>
      <c r="EB48" s="235"/>
      <c r="EC48" s="235"/>
      <c r="ED48" s="235">
        <f>-0.03*24</f>
        <v>-0.72</v>
      </c>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35"/>
      <c r="FG48" s="235"/>
      <c r="FH48" s="235"/>
      <c r="FI48" s="235"/>
      <c r="FJ48" s="235"/>
      <c r="FK48" s="235"/>
      <c r="FL48" s="235"/>
      <c r="FM48" s="235"/>
      <c r="FN48" s="235"/>
      <c r="FO48" s="235"/>
      <c r="FP48" s="235"/>
      <c r="FQ48" s="235"/>
      <c r="FR48" s="235"/>
      <c r="FS48" s="235"/>
      <c r="FT48" s="236"/>
      <c r="FU48" s="237">
        <f t="shared" si="0"/>
        <v>0</v>
      </c>
      <c r="FV48" s="237">
        <f t="shared" si="6"/>
        <v>0.1636</v>
      </c>
      <c r="FW48" s="237">
        <f t="shared" si="6"/>
        <v>0</v>
      </c>
      <c r="FX48" s="237">
        <f t="shared" si="6"/>
        <v>0</v>
      </c>
      <c r="FY48" s="237">
        <f t="shared" si="6"/>
        <v>0</v>
      </c>
      <c r="FZ48" s="237">
        <f t="shared" si="6"/>
        <v>0</v>
      </c>
      <c r="GA48" s="237">
        <f t="shared" si="2"/>
        <v>0</v>
      </c>
      <c r="GB48" s="237">
        <f t="shared" si="3"/>
        <v>0</v>
      </c>
      <c r="GC48" s="237">
        <f t="shared" si="4"/>
        <v>7.0775999999999992E-2</v>
      </c>
    </row>
    <row r="49" spans="1:185" x14ac:dyDescent="0.3">
      <c r="A49" s="40" t="s">
        <v>70</v>
      </c>
      <c r="B49" s="40" t="str">
        <f>[3]Technologies!B49</f>
        <v>Industrie</v>
      </c>
      <c r="C49" s="40" t="str">
        <f>VLOOKUP($A49,[3]Technologies!$A$7:$H$699,3,FALSE)</f>
        <v>Final</v>
      </c>
      <c r="D49" s="40" t="str">
        <f>VLOOKUP($A49,[3]Technologies!$A$7:$H$699,4,FALSE)</f>
        <v>Industry</v>
      </c>
      <c r="E49" s="40" t="str">
        <f>VLOOKUP($A49,[3]Technologies!$A$7:$H$699,6,FALSE)</f>
        <v>Steel production - Basic Metals Industry</v>
      </c>
      <c r="F49" s="40" t="str">
        <f>VLOOKUP($A49,[3]Technologies!$A$7:$H$699,7,FALSE)</f>
        <v>DRI-fed EAF with syngas fuel - Steel Production</v>
      </c>
      <c r="G49" s="228"/>
      <c r="H49" s="228"/>
      <c r="I49" s="229" cm="1">
        <f t="array" ref="I49">-SUMPRODUCT(([3]Feedstocks!$C$4:$C$185=A49)*[3]Feedstocks!$E$4:$E$185,[3]Feedstocks!$F$4:$F$185,[3]Feedstocks!$H$4:$H$185,[3]Feedstocks!$I$4:$I$185)</f>
        <v>7.0775999999999992E-2</v>
      </c>
      <c r="J49" s="229" cm="1">
        <f t="array" ref="J49">-SUMPRODUCT(([3]Feedstocks!$C$4:$C$185=A49)*[3]Feedstocks!$E$4:$E$185,[3]Feedstocks!$H$4:$H$185,[3]Feedstocks!$I$4:$I$185)</f>
        <v>7.0775999999999992E-2</v>
      </c>
      <c r="K49" s="229"/>
      <c r="L49" s="229"/>
      <c r="M49" s="228">
        <v>1</v>
      </c>
      <c r="N49" s="228" t="str">
        <f>VLOOKUP(E49,[3]Activities!$A$9:$M$224,13,FALSE)</f>
        <v>NL</v>
      </c>
      <c r="O49" s="228"/>
      <c r="P49" s="66" t="s">
        <v>1792</v>
      </c>
      <c r="Q49" s="230"/>
      <c r="R49" s="230"/>
      <c r="S49" s="230"/>
      <c r="T49" s="230"/>
      <c r="U49" s="230"/>
      <c r="V49" s="230"/>
      <c r="W49" s="230"/>
      <c r="X49" s="230"/>
      <c r="Y49" s="230"/>
      <c r="Z49" s="230">
        <v>1</v>
      </c>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v>-0.98</v>
      </c>
      <c r="CA49" s="230"/>
      <c r="CB49" s="230"/>
      <c r="CC49" s="230"/>
      <c r="CD49" s="230"/>
      <c r="CE49" s="230"/>
      <c r="CF49" s="230"/>
      <c r="CG49" s="230"/>
      <c r="CH49" s="230"/>
      <c r="CI49" s="230"/>
      <c r="CJ49" s="230"/>
      <c r="CK49" s="230"/>
      <c r="CL49" s="230"/>
      <c r="CM49" s="230"/>
      <c r="CN49" s="230"/>
      <c r="CO49" s="230"/>
      <c r="CP49" s="230"/>
      <c r="CQ49" s="230"/>
      <c r="CR49" s="230">
        <v>-1.27</v>
      </c>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f>-2.89</f>
        <v>-2.89</v>
      </c>
      <c r="DQ49" s="230"/>
      <c r="DR49" s="230"/>
      <c r="DS49" s="230"/>
      <c r="DT49" s="230"/>
      <c r="DU49" s="230"/>
      <c r="DV49" s="230"/>
      <c r="DW49" s="230"/>
      <c r="DX49" s="230"/>
      <c r="DY49" s="230"/>
      <c r="DZ49" s="230"/>
      <c r="EA49" s="230"/>
      <c r="EB49" s="230"/>
      <c r="EC49" s="230"/>
      <c r="ED49" s="230">
        <f>-0.03*24</f>
        <v>-0.72</v>
      </c>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1"/>
      <c r="FU49" s="232">
        <f t="shared" si="0"/>
        <v>0</v>
      </c>
      <c r="FV49" s="232">
        <f t="shared" si="6"/>
        <v>0</v>
      </c>
      <c r="FW49" s="232">
        <f t="shared" si="6"/>
        <v>0</v>
      </c>
      <c r="FX49" s="232">
        <f t="shared" si="6"/>
        <v>0</v>
      </c>
      <c r="FY49" s="232">
        <f t="shared" si="6"/>
        <v>0</v>
      </c>
      <c r="FZ49" s="232">
        <f t="shared" si="6"/>
        <v>0</v>
      </c>
      <c r="GA49" s="232">
        <f t="shared" si="2"/>
        <v>0</v>
      </c>
      <c r="GB49" s="232">
        <f t="shared" si="3"/>
        <v>0</v>
      </c>
      <c r="GC49" s="232">
        <f t="shared" si="4"/>
        <v>7.0775999999999992E-2</v>
      </c>
    </row>
    <row r="50" spans="1:185" x14ac:dyDescent="0.3">
      <c r="A50" s="69" t="s">
        <v>71</v>
      </c>
      <c r="B50" s="69" t="str">
        <f>[3]Technologies!B50</f>
        <v>Industrie</v>
      </c>
      <c r="C50" s="69" t="str">
        <f>VLOOKUP($A50,[3]Technologies!$A$7:$H$699,3,FALSE)</f>
        <v>Final</v>
      </c>
      <c r="D50" s="69" t="str">
        <f>VLOOKUP($A50,[3]Technologies!$A$7:$H$699,4,FALSE)</f>
        <v>Industry</v>
      </c>
      <c r="E50" s="69" t="str">
        <f>VLOOKUP($A50,[3]Technologies!$A$7:$H$699,6,FALSE)</f>
        <v>Steel production - Basic Metals Industry</v>
      </c>
      <c r="F50" s="70" t="str">
        <f>VLOOKUP($A50,[3]Technologies!$A$7:$H$699,7,FALSE)</f>
        <v>DRI-fed EAF with syngas fuel and biomass reducing agent - Steel Production</v>
      </c>
      <c r="G50" s="233"/>
      <c r="H50" s="233"/>
      <c r="I50" s="234" cm="1">
        <f t="array" ref="I50">-SUMPRODUCT(([3]Feedstocks!$C$4:$C$185=A50)*[3]Feedstocks!$E$4:$E$185,[3]Feedstocks!$F$4:$F$185,[3]Feedstocks!$H$4:$H$185,[3]Feedstocks!$I$4:$I$185)</f>
        <v>0</v>
      </c>
      <c r="J50" s="234" cm="1">
        <f t="array" ref="J50">-SUMPRODUCT(([3]Feedstocks!$C$4:$C$185=A50)*[3]Feedstocks!$E$4:$E$185,[3]Feedstocks!$H$4:$H$185,[3]Feedstocks!$I$4:$I$185)</f>
        <v>0.80555999999999994</v>
      </c>
      <c r="K50" s="234"/>
      <c r="L50" s="234"/>
      <c r="M50" s="233">
        <v>1</v>
      </c>
      <c r="N50" s="233" t="str">
        <f>VLOOKUP(E50,[3]Activities!$A$9:$M$224,13,FALSE)</f>
        <v>NL</v>
      </c>
      <c r="O50" s="233"/>
      <c r="P50" s="87" t="s">
        <v>1792</v>
      </c>
      <c r="Q50" s="235"/>
      <c r="R50" s="235"/>
      <c r="S50" s="235"/>
      <c r="T50" s="235"/>
      <c r="U50" s="235"/>
      <c r="V50" s="235"/>
      <c r="W50" s="235"/>
      <c r="X50" s="235"/>
      <c r="Y50" s="235"/>
      <c r="Z50" s="235">
        <v>1</v>
      </c>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c r="BZ50" s="235">
        <v>-0.98</v>
      </c>
      <c r="CA50" s="235"/>
      <c r="CB50" s="235"/>
      <c r="CC50" s="235"/>
      <c r="CD50" s="235"/>
      <c r="CE50" s="235"/>
      <c r="CF50" s="235"/>
      <c r="CG50" s="235"/>
      <c r="CH50" s="235"/>
      <c r="CI50" s="235"/>
      <c r="CJ50" s="235"/>
      <c r="CK50" s="235"/>
      <c r="CL50" s="235"/>
      <c r="CM50" s="235"/>
      <c r="CN50" s="235"/>
      <c r="CO50" s="235"/>
      <c r="CP50" s="235"/>
      <c r="CQ50" s="235"/>
      <c r="CR50" s="235">
        <v>-1.27</v>
      </c>
      <c r="CS50" s="235"/>
      <c r="CT50" s="235"/>
      <c r="CU50" s="235"/>
      <c r="CV50" s="235"/>
      <c r="CW50" s="235"/>
      <c r="CX50" s="235"/>
      <c r="CY50" s="235"/>
      <c r="CZ50" s="235"/>
      <c r="DA50" s="235"/>
      <c r="DB50" s="235"/>
      <c r="DC50" s="235"/>
      <c r="DD50" s="235"/>
      <c r="DE50" s="235"/>
      <c r="DF50" s="235"/>
      <c r="DG50" s="235"/>
      <c r="DH50" s="235"/>
      <c r="DI50" s="235"/>
      <c r="DJ50" s="235"/>
      <c r="DK50" s="235"/>
      <c r="DL50" s="235"/>
      <c r="DM50" s="235"/>
      <c r="DN50" s="235"/>
      <c r="DO50" s="235"/>
      <c r="DP50" s="235">
        <f>-2.89</f>
        <v>-2.89</v>
      </c>
      <c r="DQ50" s="235"/>
      <c r="DR50" s="235"/>
      <c r="DS50" s="235"/>
      <c r="DT50" s="235"/>
      <c r="DU50" s="235"/>
      <c r="DV50" s="235"/>
      <c r="DW50" s="235"/>
      <c r="DX50" s="235"/>
      <c r="DY50" s="235"/>
      <c r="DZ50" s="235"/>
      <c r="EA50" s="235"/>
      <c r="EB50" s="235">
        <v>-2.02</v>
      </c>
      <c r="EC50" s="235"/>
      <c r="ED50" s="235"/>
      <c r="EE50" s="235"/>
      <c r="EF50" s="235"/>
      <c r="EG50" s="235"/>
      <c r="EH50" s="235"/>
      <c r="EI50" s="235"/>
      <c r="EJ50" s="235"/>
      <c r="EK50" s="235"/>
      <c r="EL50" s="235"/>
      <c r="EM50" s="235"/>
      <c r="EN50" s="235"/>
      <c r="EO50" s="235"/>
      <c r="EP50" s="235"/>
      <c r="EQ50" s="235"/>
      <c r="ER50" s="235"/>
      <c r="ES50" s="235"/>
      <c r="ET50" s="235"/>
      <c r="EU50" s="235"/>
      <c r="EV50" s="235"/>
      <c r="EW50" s="235"/>
      <c r="EX50" s="235"/>
      <c r="EY50" s="235"/>
      <c r="EZ50" s="235"/>
      <c r="FA50" s="235"/>
      <c r="FB50" s="235"/>
      <c r="FC50" s="235"/>
      <c r="FD50" s="235"/>
      <c r="FE50" s="235"/>
      <c r="FF50" s="235"/>
      <c r="FG50" s="235"/>
      <c r="FH50" s="235"/>
      <c r="FI50" s="235"/>
      <c r="FJ50" s="235"/>
      <c r="FK50" s="235"/>
      <c r="FL50" s="235"/>
      <c r="FM50" s="235"/>
      <c r="FN50" s="235"/>
      <c r="FO50" s="235"/>
      <c r="FP50" s="235"/>
      <c r="FQ50" s="235"/>
      <c r="FR50" s="235"/>
      <c r="FS50" s="235"/>
      <c r="FT50" s="236"/>
      <c r="FU50" s="237">
        <f t="shared" si="0"/>
        <v>0</v>
      </c>
      <c r="FV50" s="237">
        <f t="shared" si="6"/>
        <v>0</v>
      </c>
      <c r="FW50" s="237">
        <f t="shared" si="6"/>
        <v>0</v>
      </c>
      <c r="FX50" s="237">
        <f t="shared" si="6"/>
        <v>0</v>
      </c>
      <c r="FY50" s="237">
        <f t="shared" si="6"/>
        <v>0</v>
      </c>
      <c r="FZ50" s="237">
        <f t="shared" si="6"/>
        <v>0</v>
      </c>
      <c r="GA50" s="237">
        <f t="shared" si="2"/>
        <v>0</v>
      </c>
      <c r="GB50" s="237">
        <f t="shared" si="3"/>
        <v>0</v>
      </c>
      <c r="GC50" s="237">
        <f t="shared" si="4"/>
        <v>0</v>
      </c>
    </row>
    <row r="51" spans="1:185" x14ac:dyDescent="0.3">
      <c r="A51" s="40" t="s">
        <v>72</v>
      </c>
      <c r="B51" s="40" t="str">
        <f>[3]Technologies!B51</f>
        <v>Industrie</v>
      </c>
      <c r="C51" s="40" t="str">
        <f>VLOOKUP($A51,[3]Technologies!$A$7:$H$699,3,FALSE)</f>
        <v>Final</v>
      </c>
      <c r="D51" s="40" t="str">
        <f>VLOOKUP($A51,[3]Technologies!$A$7:$H$699,4,FALSE)</f>
        <v>Industry</v>
      </c>
      <c r="E51" s="40" t="str">
        <f>VLOOKUP($A51,[3]Technologies!$A$7:$H$699,6,FALSE)</f>
        <v>Nitric Acid production - Fertilizers Industry</v>
      </c>
      <c r="F51" s="40" t="str">
        <f>VLOOKUP($A51,[3]Technologies!$A$7:$H$699,7,FALSE)</f>
        <v>Nitric Acid production from Ammonia -Fertilizers</v>
      </c>
      <c r="G51" s="228"/>
      <c r="H51" s="228"/>
      <c r="I51" s="229" cm="1">
        <f t="array" ref="I51">-SUMPRODUCT(([3]Feedstocks!$C$4:$C$185=A51)*[3]Feedstocks!$E$4:$E$185,[3]Feedstocks!$F$4:$F$185,[3]Feedstocks!$H$4:$H$185,[3]Feedstocks!$I$4:$I$185)</f>
        <v>0</v>
      </c>
      <c r="J51" s="229" cm="1">
        <f t="array" ref="J51">-SUMPRODUCT(([3]Feedstocks!$C$4:$C$185=A51)*[3]Feedstocks!$E$4:$E$185,[3]Feedstocks!$H$4:$H$185,[3]Feedstocks!$I$4:$I$185)</f>
        <v>0</v>
      </c>
      <c r="K51" s="229"/>
      <c r="L51" s="229"/>
      <c r="M51" s="228">
        <v>1</v>
      </c>
      <c r="N51" s="228" t="str">
        <f>VLOOKUP(E51,[3]Activities!$A$9:$M$224,13,FALSE)</f>
        <v>NL</v>
      </c>
      <c r="O51" s="228"/>
      <c r="P51" s="66" t="s">
        <v>930</v>
      </c>
      <c r="Q51" s="230"/>
      <c r="R51" s="230"/>
      <c r="S51" s="230"/>
      <c r="T51" s="230"/>
      <c r="U51" s="230"/>
      <c r="V51" s="230"/>
      <c r="W51" s="230"/>
      <c r="X51" s="230"/>
      <c r="Y51" s="230"/>
      <c r="Z51" s="230"/>
      <c r="AA51" s="230">
        <v>1</v>
      </c>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v>-0.1</v>
      </c>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v>-5.0999999999999996</v>
      </c>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1"/>
      <c r="FU51" s="232">
        <f t="shared" si="0"/>
        <v>0</v>
      </c>
      <c r="FV51" s="232">
        <f t="shared" si="6"/>
        <v>0</v>
      </c>
      <c r="FW51" s="232">
        <f t="shared" si="6"/>
        <v>0</v>
      </c>
      <c r="FX51" s="232">
        <f t="shared" si="6"/>
        <v>0</v>
      </c>
      <c r="FY51" s="232">
        <f t="shared" si="6"/>
        <v>0</v>
      </c>
      <c r="FZ51" s="232">
        <f t="shared" si="6"/>
        <v>0</v>
      </c>
      <c r="GA51" s="232">
        <f t="shared" si="2"/>
        <v>0</v>
      </c>
      <c r="GB51" s="232">
        <f t="shared" si="3"/>
        <v>0</v>
      </c>
      <c r="GC51" s="232">
        <f t="shared" si="4"/>
        <v>0</v>
      </c>
    </row>
    <row r="52" spans="1:185" x14ac:dyDescent="0.3">
      <c r="A52" s="69" t="s">
        <v>73</v>
      </c>
      <c r="B52" s="69" t="str">
        <f>[3]Technologies!B52</f>
        <v>Industrie</v>
      </c>
      <c r="C52" s="69" t="str">
        <f>VLOOKUP($A52,[3]Technologies!$A$7:$H$699,3,FALSE)</f>
        <v>Final</v>
      </c>
      <c r="D52" s="69" t="str">
        <f>VLOOKUP($A52,[3]Technologies!$A$7:$H$699,4,FALSE)</f>
        <v>Industry</v>
      </c>
      <c r="E52" s="69" t="str">
        <f>VLOOKUP($A52,[3]Technologies!$A$7:$H$699,6,FALSE)</f>
        <v>Urea production - Fertilizers Industry</v>
      </c>
      <c r="F52" s="70" t="str">
        <f>VLOOKUP($A52,[3]Technologies!$A$7:$H$699,7,FALSE)</f>
        <v>Urea production from Ammonia - Fertilizers</v>
      </c>
      <c r="G52" s="233"/>
      <c r="H52" s="233"/>
      <c r="I52" s="234" cm="1">
        <f t="array" ref="I52">-SUMPRODUCT(([3]Feedstocks!$C$4:$C$185=A52)*[3]Feedstocks!$E$4:$E$185,[3]Feedstocks!$F$4:$F$185,[3]Feedstocks!$H$4:$H$185,[3]Feedstocks!$I$4:$I$185)</f>
        <v>0</v>
      </c>
      <c r="J52" s="234" cm="1">
        <f t="array" ref="J52">-SUMPRODUCT(([3]Feedstocks!$C$4:$C$185=A52)*[3]Feedstocks!$E$4:$E$185,[3]Feedstocks!$H$4:$H$185,[3]Feedstocks!$I$4:$I$185)</f>
        <v>0</v>
      </c>
      <c r="K52" s="234"/>
      <c r="L52" s="234"/>
      <c r="M52" s="233">
        <v>1</v>
      </c>
      <c r="N52" s="233" t="str">
        <f>VLOOKUP(E52,[3]Activities!$A$9:$M$224,13,FALSE)</f>
        <v>NL</v>
      </c>
      <c r="O52" s="233"/>
      <c r="P52" s="87" t="s">
        <v>930</v>
      </c>
      <c r="Q52" s="235"/>
      <c r="R52" s="235"/>
      <c r="S52" s="235"/>
      <c r="T52" s="235"/>
      <c r="U52" s="235"/>
      <c r="V52" s="235"/>
      <c r="W52" s="235"/>
      <c r="X52" s="235"/>
      <c r="Y52" s="235"/>
      <c r="Z52" s="235"/>
      <c r="AA52" s="235"/>
      <c r="AB52" s="235">
        <v>1</v>
      </c>
      <c r="AC52" s="235"/>
      <c r="AD52" s="235"/>
      <c r="AE52" s="235"/>
      <c r="AF52" s="235"/>
      <c r="AG52" s="235"/>
      <c r="AH52" s="235"/>
      <c r="AI52" s="235"/>
      <c r="AJ52" s="235"/>
      <c r="AK52" s="235"/>
      <c r="AL52" s="235"/>
      <c r="AM52" s="235"/>
      <c r="AN52" s="235"/>
      <c r="AO52" s="235"/>
      <c r="AP52" s="235"/>
      <c r="AQ52" s="235"/>
      <c r="AR52" s="235"/>
      <c r="AS52" s="235"/>
      <c r="AT52" s="235"/>
      <c r="AU52" s="235"/>
      <c r="AV52" s="235"/>
      <c r="AW52" s="235"/>
      <c r="AX52" s="235"/>
      <c r="AY52" s="235"/>
      <c r="AZ52" s="235"/>
      <c r="BA52" s="235"/>
      <c r="BB52" s="235"/>
      <c r="BC52" s="235"/>
      <c r="BD52" s="235"/>
      <c r="BE52" s="235"/>
      <c r="BF52" s="235"/>
      <c r="BG52" s="235"/>
      <c r="BH52" s="235"/>
      <c r="BI52" s="235"/>
      <c r="BJ52" s="235"/>
      <c r="BK52" s="235"/>
      <c r="BL52" s="235"/>
      <c r="BM52" s="235"/>
      <c r="BN52" s="235"/>
      <c r="BO52" s="235"/>
      <c r="BP52" s="235"/>
      <c r="BQ52" s="235"/>
      <c r="BR52" s="235"/>
      <c r="BS52" s="235"/>
      <c r="BT52" s="235"/>
      <c r="BU52" s="235"/>
      <c r="BV52" s="235"/>
      <c r="BW52" s="235"/>
      <c r="BX52" s="235"/>
      <c r="BY52" s="235"/>
      <c r="BZ52" s="235"/>
      <c r="CA52" s="235"/>
      <c r="CB52" s="235"/>
      <c r="CC52" s="235"/>
      <c r="CD52" s="235"/>
      <c r="CE52" s="235"/>
      <c r="CF52" s="235"/>
      <c r="CG52" s="235"/>
      <c r="CH52" s="235"/>
      <c r="CI52" s="235"/>
      <c r="CJ52" s="235"/>
      <c r="CK52" s="235"/>
      <c r="CL52" s="235"/>
      <c r="CM52" s="235"/>
      <c r="CN52" s="235"/>
      <c r="CO52" s="235"/>
      <c r="CP52" s="235"/>
      <c r="CQ52" s="235"/>
      <c r="CR52" s="235">
        <v>-0.3</v>
      </c>
      <c r="CS52" s="235"/>
      <c r="CT52" s="235"/>
      <c r="CU52" s="235"/>
      <c r="CV52" s="235"/>
      <c r="CW52" s="235"/>
      <c r="CX52" s="235"/>
      <c r="CY52" s="235">
        <v>-2.2000000000000002</v>
      </c>
      <c r="CZ52" s="235"/>
      <c r="DA52" s="235"/>
      <c r="DB52" s="235"/>
      <c r="DC52" s="235"/>
      <c r="DD52" s="235"/>
      <c r="DE52" s="235"/>
      <c r="DF52" s="235"/>
      <c r="DG52" s="235"/>
      <c r="DH52" s="235"/>
      <c r="DI52" s="235"/>
      <c r="DJ52" s="235"/>
      <c r="DK52" s="235"/>
      <c r="DL52" s="235"/>
      <c r="DM52" s="235"/>
      <c r="DN52" s="235"/>
      <c r="DO52" s="235"/>
      <c r="DP52" s="235"/>
      <c r="DQ52" s="235"/>
      <c r="DR52" s="235"/>
      <c r="DS52" s="235"/>
      <c r="DT52" s="235"/>
      <c r="DU52" s="235"/>
      <c r="DV52" s="235"/>
      <c r="DW52" s="235"/>
      <c r="DX52" s="235"/>
      <c r="DY52" s="235"/>
      <c r="DZ52" s="235"/>
      <c r="EA52" s="235">
        <v>-10.72</v>
      </c>
      <c r="EB52" s="235"/>
      <c r="EC52" s="235"/>
      <c r="ED52" s="235"/>
      <c r="EE52" s="235"/>
      <c r="EF52" s="235"/>
      <c r="EG52" s="235"/>
      <c r="EH52" s="235"/>
      <c r="EI52" s="235"/>
      <c r="EJ52" s="235"/>
      <c r="EK52" s="235"/>
      <c r="EL52" s="235"/>
      <c r="EM52" s="235"/>
      <c r="EN52" s="235"/>
      <c r="EO52" s="235"/>
      <c r="EP52" s="235"/>
      <c r="EQ52" s="235"/>
      <c r="ER52" s="235"/>
      <c r="ES52" s="235"/>
      <c r="ET52" s="235"/>
      <c r="EU52" s="235"/>
      <c r="EV52" s="235"/>
      <c r="EW52" s="235"/>
      <c r="EX52" s="235"/>
      <c r="EY52" s="235"/>
      <c r="EZ52" s="235"/>
      <c r="FA52" s="235"/>
      <c r="FB52" s="235"/>
      <c r="FC52" s="235"/>
      <c r="FD52" s="235"/>
      <c r="FE52" s="235"/>
      <c r="FF52" s="235"/>
      <c r="FG52" s="235"/>
      <c r="FH52" s="235"/>
      <c r="FI52" s="235"/>
      <c r="FJ52" s="235"/>
      <c r="FK52" s="235"/>
      <c r="FL52" s="235"/>
      <c r="FM52" s="235"/>
      <c r="FN52" s="235"/>
      <c r="FO52" s="235"/>
      <c r="FP52" s="235"/>
      <c r="FQ52" s="235"/>
      <c r="FR52" s="235"/>
      <c r="FS52" s="235"/>
      <c r="FT52" s="236"/>
      <c r="FU52" s="237">
        <f t="shared" si="0"/>
        <v>0</v>
      </c>
      <c r="FV52" s="237">
        <f t="shared" si="6"/>
        <v>0</v>
      </c>
      <c r="FW52" s="237">
        <f t="shared" si="6"/>
        <v>0</v>
      </c>
      <c r="FX52" s="237">
        <f t="shared" si="6"/>
        <v>0</v>
      </c>
      <c r="FY52" s="237">
        <f t="shared" si="6"/>
        <v>0</v>
      </c>
      <c r="FZ52" s="237">
        <f t="shared" si="6"/>
        <v>0</v>
      </c>
      <c r="GA52" s="237">
        <f t="shared" si="2"/>
        <v>0</v>
      </c>
      <c r="GB52" s="237">
        <f t="shared" si="3"/>
        <v>0</v>
      </c>
      <c r="GC52" s="237">
        <f t="shared" si="4"/>
        <v>0</v>
      </c>
    </row>
    <row r="53" spans="1:185" x14ac:dyDescent="0.3">
      <c r="A53" s="40" t="s">
        <v>74</v>
      </c>
      <c r="B53" s="40" t="str">
        <f>[3]Technologies!B53</f>
        <v>Industrie</v>
      </c>
      <c r="C53" s="40" t="str">
        <f>VLOOKUP($A53,[3]Technologies!$A$7:$H$699,3,FALSE)</f>
        <v>Final</v>
      </c>
      <c r="D53" s="40" t="str">
        <f>VLOOKUP($A53,[3]Technologies!$A$7:$H$699,4,FALSE)</f>
        <v>Industry</v>
      </c>
      <c r="E53" s="40" t="str">
        <f>VLOOKUP($A53,[3]Technologies!$A$7:$H$699,6,FALSE)</f>
        <v>Urea production - Fertilizers Industry</v>
      </c>
      <c r="F53" s="40" t="str">
        <f>VLOOKUP($A53,[3]Technologies!$A$7:$H$699,7,FALSE)</f>
        <v>Urea production from Ammonia and CCUS - Fertilizers</v>
      </c>
      <c r="G53" s="228"/>
      <c r="H53" s="228">
        <v>0.7</v>
      </c>
      <c r="I53" s="229" cm="1">
        <f t="array" ref="I53">-SUMPRODUCT(([3]Feedstocks!$C$4:$C$185=A53)*[3]Feedstocks!$E$4:$E$185,[3]Feedstocks!$F$4:$F$185,[3]Feedstocks!$H$4:$H$185,[3]Feedstocks!$I$4:$I$185)</f>
        <v>0</v>
      </c>
      <c r="J53" s="229" cm="1">
        <f t="array" ref="J53">-SUMPRODUCT(([3]Feedstocks!$C$4:$C$185=A53)*[3]Feedstocks!$E$4:$E$185,[3]Feedstocks!$H$4:$H$185,[3]Feedstocks!$I$4:$I$185)</f>
        <v>0</v>
      </c>
      <c r="K53" s="229"/>
      <c r="L53" s="229"/>
      <c r="M53" s="228">
        <v>1</v>
      </c>
      <c r="N53" s="228" t="str">
        <f>VLOOKUP(E53,[3]Activities!$A$9:$M$224,13,FALSE)</f>
        <v>NL</v>
      </c>
      <c r="O53" s="228"/>
      <c r="P53" s="66" t="s">
        <v>930</v>
      </c>
      <c r="Q53" s="230"/>
      <c r="R53" s="230"/>
      <c r="S53" s="230"/>
      <c r="T53" s="230"/>
      <c r="U53" s="230"/>
      <c r="V53" s="230"/>
      <c r="W53" s="230"/>
      <c r="X53" s="230"/>
      <c r="Y53" s="230"/>
      <c r="Z53" s="230"/>
      <c r="AA53" s="230"/>
      <c r="AB53" s="230">
        <v>1</v>
      </c>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v>-0.3</v>
      </c>
      <c r="CS53" s="230"/>
      <c r="CT53" s="230"/>
      <c r="CU53" s="230"/>
      <c r="CV53" s="230"/>
      <c r="CW53" s="230"/>
      <c r="CX53" s="230"/>
      <c r="CY53" s="230">
        <v>-2.2000000000000002</v>
      </c>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v>-10.72</v>
      </c>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1"/>
      <c r="FU53" s="232">
        <f t="shared" si="0"/>
        <v>-0.7</v>
      </c>
      <c r="FV53" s="232">
        <f t="shared" si="6"/>
        <v>0.7</v>
      </c>
      <c r="FW53" s="232">
        <f t="shared" si="6"/>
        <v>0</v>
      </c>
      <c r="FX53" s="232">
        <f t="shared" si="6"/>
        <v>0</v>
      </c>
      <c r="FY53" s="232">
        <f t="shared" si="6"/>
        <v>0</v>
      </c>
      <c r="FZ53" s="232">
        <f t="shared" si="6"/>
        <v>0</v>
      </c>
      <c r="GA53" s="232">
        <f t="shared" si="2"/>
        <v>0</v>
      </c>
      <c r="GB53" s="232">
        <f t="shared" si="3"/>
        <v>0</v>
      </c>
      <c r="GC53" s="232">
        <f t="shared" si="4"/>
        <v>0</v>
      </c>
    </row>
    <row r="54" spans="1:185" x14ac:dyDescent="0.3">
      <c r="A54" s="69" t="s">
        <v>75</v>
      </c>
      <c r="B54" s="69" t="str">
        <f>[3]Technologies!B54</f>
        <v>Industrie</v>
      </c>
      <c r="C54" s="69" t="str">
        <f>VLOOKUP($A54,[3]Technologies!$A$7:$H$699,3,FALSE)</f>
        <v>Final</v>
      </c>
      <c r="D54" s="69" t="str">
        <f>VLOOKUP($A54,[3]Technologies!$A$7:$H$699,4,FALSE)</f>
        <v>Industry</v>
      </c>
      <c r="E54" s="69" t="str">
        <f>VLOOKUP($A54,[3]Technologies!$A$7:$H$699,6,FALSE)</f>
        <v>Other Ammonia based fertilizers - Fertilizers Industry</v>
      </c>
      <c r="F54" s="70" t="str">
        <f>VLOOKUP($A54,[3]Technologies!$A$7:$H$699,7,FALSE)</f>
        <v>Ammonia demand for other fertilizers - Fertilizers</v>
      </c>
      <c r="G54" s="233"/>
      <c r="H54" s="233"/>
      <c r="I54" s="234" cm="1">
        <f t="array" ref="I54">-SUMPRODUCT(([3]Feedstocks!$C$4:$C$185=A54)*[3]Feedstocks!$E$4:$E$185,[3]Feedstocks!$F$4:$F$185,[3]Feedstocks!$H$4:$H$185,[3]Feedstocks!$I$4:$I$185)</f>
        <v>0</v>
      </c>
      <c r="J54" s="234" cm="1">
        <f t="array" ref="J54">-SUMPRODUCT(([3]Feedstocks!$C$4:$C$185=A54)*[3]Feedstocks!$E$4:$E$185,[3]Feedstocks!$H$4:$H$185,[3]Feedstocks!$I$4:$I$185)</f>
        <v>0</v>
      </c>
      <c r="K54" s="234"/>
      <c r="L54" s="234"/>
      <c r="M54" s="233">
        <v>1</v>
      </c>
      <c r="N54" s="233" t="str">
        <f>VLOOKUP(E54,[3]Activities!$A$9:$M$224,13,FALSE)</f>
        <v>NL</v>
      </c>
      <c r="O54" s="233"/>
      <c r="P54" s="87" t="s">
        <v>930</v>
      </c>
      <c r="Q54" s="235"/>
      <c r="R54" s="235"/>
      <c r="S54" s="235"/>
      <c r="T54" s="235"/>
      <c r="U54" s="235"/>
      <c r="V54" s="235"/>
      <c r="W54" s="235"/>
      <c r="X54" s="235"/>
      <c r="Y54" s="235"/>
      <c r="Z54" s="235"/>
      <c r="AA54" s="235"/>
      <c r="AB54" s="235"/>
      <c r="AC54" s="235">
        <v>1</v>
      </c>
      <c r="AD54" s="235"/>
      <c r="AE54" s="235"/>
      <c r="AF54" s="235"/>
      <c r="AG54" s="235"/>
      <c r="AH54" s="235"/>
      <c r="AI54" s="235"/>
      <c r="AJ54" s="235"/>
      <c r="AK54" s="235"/>
      <c r="AL54" s="235"/>
      <c r="AM54" s="235"/>
      <c r="AN54" s="235"/>
      <c r="AO54" s="235"/>
      <c r="AP54" s="235"/>
      <c r="AQ54" s="235"/>
      <c r="AR54" s="235"/>
      <c r="AS54" s="235"/>
      <c r="AT54" s="235"/>
      <c r="AU54" s="235"/>
      <c r="AV54" s="235"/>
      <c r="AW54" s="235"/>
      <c r="AX54" s="235"/>
      <c r="AY54" s="235"/>
      <c r="AZ54" s="235"/>
      <c r="BA54" s="235"/>
      <c r="BB54" s="235"/>
      <c r="BC54" s="235"/>
      <c r="BD54" s="235"/>
      <c r="BE54" s="235"/>
      <c r="BF54" s="235"/>
      <c r="BG54" s="235"/>
      <c r="BH54" s="235"/>
      <c r="BI54" s="235"/>
      <c r="BJ54" s="235"/>
      <c r="BK54" s="235"/>
      <c r="BL54" s="235"/>
      <c r="BM54" s="235"/>
      <c r="BN54" s="235"/>
      <c r="BO54" s="235"/>
      <c r="BP54" s="235"/>
      <c r="BQ54" s="235"/>
      <c r="BR54" s="235"/>
      <c r="BS54" s="235"/>
      <c r="BT54" s="235"/>
      <c r="BU54" s="235"/>
      <c r="BV54" s="235"/>
      <c r="BW54" s="235"/>
      <c r="BX54" s="235"/>
      <c r="BY54" s="235"/>
      <c r="BZ54" s="235"/>
      <c r="CA54" s="235"/>
      <c r="CB54" s="235"/>
      <c r="CC54" s="235"/>
      <c r="CD54" s="235"/>
      <c r="CE54" s="235"/>
      <c r="CF54" s="235"/>
      <c r="CG54" s="235"/>
      <c r="CH54" s="235"/>
      <c r="CI54" s="235"/>
      <c r="CJ54" s="235"/>
      <c r="CK54" s="235"/>
      <c r="CL54" s="235"/>
      <c r="CM54" s="235"/>
      <c r="CN54" s="235"/>
      <c r="CO54" s="235"/>
      <c r="CP54" s="235"/>
      <c r="CQ54" s="235"/>
      <c r="CR54" s="235"/>
      <c r="CS54" s="235"/>
      <c r="CT54" s="235"/>
      <c r="CU54" s="235"/>
      <c r="CV54" s="235"/>
      <c r="CW54" s="235"/>
      <c r="CX54" s="235"/>
      <c r="CY54" s="235"/>
      <c r="CZ54" s="235"/>
      <c r="DA54" s="235"/>
      <c r="DB54" s="235"/>
      <c r="DC54" s="235"/>
      <c r="DD54" s="235"/>
      <c r="DE54" s="235"/>
      <c r="DF54" s="235"/>
      <c r="DG54" s="235"/>
      <c r="DH54" s="235"/>
      <c r="DI54" s="235"/>
      <c r="DJ54" s="235"/>
      <c r="DK54" s="235"/>
      <c r="DL54" s="235"/>
      <c r="DM54" s="235"/>
      <c r="DN54" s="235"/>
      <c r="DO54" s="235"/>
      <c r="DP54" s="235"/>
      <c r="DQ54" s="235"/>
      <c r="DR54" s="235"/>
      <c r="DS54" s="235"/>
      <c r="DT54" s="235"/>
      <c r="DU54" s="235"/>
      <c r="DV54" s="235"/>
      <c r="DW54" s="235"/>
      <c r="DX54" s="235"/>
      <c r="DY54" s="235"/>
      <c r="DZ54" s="235"/>
      <c r="EA54" s="235">
        <v>-18.8</v>
      </c>
      <c r="EB54" s="235"/>
      <c r="EC54" s="235"/>
      <c r="ED54" s="235"/>
      <c r="EE54" s="235"/>
      <c r="EF54" s="235"/>
      <c r="EG54" s="235"/>
      <c r="EH54" s="235"/>
      <c r="EI54" s="235"/>
      <c r="EJ54" s="235"/>
      <c r="EK54" s="235"/>
      <c r="EL54" s="235"/>
      <c r="EM54" s="235"/>
      <c r="EN54" s="235"/>
      <c r="EO54" s="235"/>
      <c r="EP54" s="235"/>
      <c r="EQ54" s="235"/>
      <c r="ER54" s="235"/>
      <c r="ES54" s="235"/>
      <c r="ET54" s="235"/>
      <c r="EU54" s="235"/>
      <c r="EV54" s="235"/>
      <c r="EW54" s="235"/>
      <c r="EX54" s="235"/>
      <c r="EY54" s="235"/>
      <c r="EZ54" s="235"/>
      <c r="FA54" s="235"/>
      <c r="FB54" s="235"/>
      <c r="FC54" s="235"/>
      <c r="FD54" s="235"/>
      <c r="FE54" s="235"/>
      <c r="FF54" s="235"/>
      <c r="FG54" s="235"/>
      <c r="FH54" s="235"/>
      <c r="FI54" s="235"/>
      <c r="FJ54" s="235"/>
      <c r="FK54" s="235"/>
      <c r="FL54" s="235"/>
      <c r="FM54" s="235"/>
      <c r="FN54" s="235"/>
      <c r="FO54" s="235"/>
      <c r="FP54" s="235"/>
      <c r="FQ54" s="235"/>
      <c r="FR54" s="235"/>
      <c r="FS54" s="235"/>
      <c r="FT54" s="236"/>
      <c r="FU54" s="237">
        <f t="shared" si="0"/>
        <v>0</v>
      </c>
      <c r="FV54" s="237">
        <f t="shared" si="6"/>
        <v>0</v>
      </c>
      <c r="FW54" s="237">
        <f t="shared" si="6"/>
        <v>0</v>
      </c>
      <c r="FX54" s="237">
        <f t="shared" si="6"/>
        <v>0</v>
      </c>
      <c r="FY54" s="237">
        <f t="shared" si="6"/>
        <v>0</v>
      </c>
      <c r="FZ54" s="237">
        <f t="shared" si="6"/>
        <v>0</v>
      </c>
      <c r="GA54" s="237">
        <f t="shared" si="2"/>
        <v>0</v>
      </c>
      <c r="GB54" s="237">
        <f t="shared" si="3"/>
        <v>0</v>
      </c>
      <c r="GC54" s="237">
        <f t="shared" si="4"/>
        <v>0</v>
      </c>
    </row>
    <row r="55" spans="1:185" x14ac:dyDescent="0.3">
      <c r="A55" s="40" t="s">
        <v>76</v>
      </c>
      <c r="B55" s="40" t="str">
        <f>[3]Technologies!B55</f>
        <v>Industrie</v>
      </c>
      <c r="C55" s="40" t="str">
        <f>VLOOKUP($A55,[3]Technologies!$A$7:$H$699,3,FALSE)</f>
        <v>Final</v>
      </c>
      <c r="D55" s="40" t="str">
        <f>VLOOKUP($A55,[3]Technologies!$A$7:$H$699,4,FALSE)</f>
        <v>Industry</v>
      </c>
      <c r="E55" s="40" t="str">
        <f>VLOOKUP($A55,[3]Technologies!$A$7:$H$699,6,FALSE)</f>
        <v>Ethylene production - Chemical Industry</v>
      </c>
      <c r="F55" s="40" t="str">
        <f>VLOOKUP($A55,[3]Technologies!$A$7:$H$699,7,FALSE)</f>
        <v>Existing naphtha steam cracker - Petrochemical industry</v>
      </c>
      <c r="G55" s="228"/>
      <c r="H55" s="228"/>
      <c r="I55" s="229" cm="1">
        <f t="array" ref="I55">-SUMPRODUCT(([3]Feedstocks!$C$4:$C$185=A55)*[3]Feedstocks!$E$4:$E$185,[3]Feedstocks!$F$4:$F$185,[3]Feedstocks!$H$4:$H$185,[3]Feedstocks!$I$4:$I$185)</f>
        <v>11.90601033163966</v>
      </c>
      <c r="J55" s="229" cm="1">
        <f t="array" ref="J55">-SUMPRODUCT(([3]Feedstocks!$C$4:$C$185=A55)*[3]Feedstocks!$E$4:$E$185,[3]Feedstocks!$H$4:$H$185,[3]Feedstocks!$I$4:$I$185)</f>
        <v>11.90601033163966</v>
      </c>
      <c r="K55" s="229"/>
      <c r="L55" s="229"/>
      <c r="M55" s="228">
        <v>1</v>
      </c>
      <c r="N55" s="228" t="str">
        <f>VLOOKUP(E55,[3]Activities!$A$9:$M$224,13,FALSE)</f>
        <v>NL</v>
      </c>
      <c r="O55" s="228"/>
      <c r="P55" s="66" t="s">
        <v>942</v>
      </c>
      <c r="Q55" s="230"/>
      <c r="R55" s="230"/>
      <c r="S55" s="230"/>
      <c r="T55" s="230"/>
      <c r="U55" s="230"/>
      <c r="V55" s="230"/>
      <c r="W55" s="230"/>
      <c r="X55" s="230"/>
      <c r="Y55" s="230"/>
      <c r="Z55" s="230"/>
      <c r="AA55" s="230"/>
      <c r="AB55" s="230"/>
      <c r="AC55" s="230"/>
      <c r="AD55" s="230">
        <v>1</v>
      </c>
      <c r="AE55" s="230">
        <v>0.59</v>
      </c>
      <c r="AF55" s="240">
        <f>110/1150</f>
        <v>9.5652173913043481E-2</v>
      </c>
      <c r="AG55" s="230">
        <v>0.24</v>
      </c>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41">
        <v>-5.875</v>
      </c>
      <c r="CS55" s="230"/>
      <c r="CT55" s="230"/>
      <c r="CU55" s="230"/>
      <c r="CV55" s="230"/>
      <c r="CW55" s="230"/>
      <c r="CX55" s="230"/>
      <c r="CY55" s="230">
        <v>-1.74</v>
      </c>
      <c r="CZ55" s="230"/>
      <c r="DA55" s="230"/>
      <c r="DB55" s="230"/>
      <c r="DC55" s="241">
        <v>-36.912195121951221</v>
      </c>
      <c r="DD55" s="241">
        <v>-134.62479674796748</v>
      </c>
      <c r="DE55" s="241">
        <v>-6.5447154471544727E-2</v>
      </c>
      <c r="DF55" s="241">
        <v>-0.65447154471544722</v>
      </c>
      <c r="DG55" s="230"/>
      <c r="DH55" s="241">
        <v>-0.58902439024390252</v>
      </c>
      <c r="DI55" s="230"/>
      <c r="DJ55" s="230"/>
      <c r="DK55" s="230"/>
      <c r="DL55" s="230"/>
      <c r="DM55" s="230"/>
      <c r="DN55" s="230"/>
      <c r="DO55" s="230"/>
      <c r="DP55" s="230"/>
      <c r="DQ55" s="230"/>
      <c r="DR55" s="230"/>
      <c r="DS55" s="241">
        <v>-5.416666666666667</v>
      </c>
      <c r="DT55" s="241"/>
      <c r="DU55" s="230"/>
      <c r="DV55" s="230"/>
      <c r="DW55" s="241">
        <v>3.6</v>
      </c>
      <c r="DX55" s="230"/>
      <c r="DY55" s="230"/>
      <c r="DZ55" s="230"/>
      <c r="EA55" s="230"/>
      <c r="EB55" s="230"/>
      <c r="EC55" s="230"/>
      <c r="ED55" s="230"/>
      <c r="EE55" s="230"/>
      <c r="EF55" s="241">
        <v>-41.82073170731708</v>
      </c>
      <c r="EG55" s="241"/>
      <c r="EH55" s="230"/>
      <c r="EI55" s="230"/>
      <c r="EJ55" s="230"/>
      <c r="EK55" s="230"/>
      <c r="EL55" s="230"/>
      <c r="EM55" s="230"/>
      <c r="EN55" s="230"/>
      <c r="EO55" s="230"/>
      <c r="EP55" s="230"/>
      <c r="EQ55" s="230"/>
      <c r="ER55" s="230"/>
      <c r="ES55" s="230"/>
      <c r="ET55" s="230"/>
      <c r="EU55" s="230"/>
      <c r="EV55" s="230"/>
      <c r="EW55" s="230"/>
      <c r="EX55" s="230"/>
      <c r="EY55" s="230"/>
      <c r="EZ55" s="230"/>
      <c r="FA55" s="230"/>
      <c r="FB55" s="230"/>
      <c r="FC55" s="230"/>
      <c r="FD55" s="230"/>
      <c r="FE55" s="230"/>
      <c r="FF55" s="230"/>
      <c r="FG55" s="230"/>
      <c r="FH55" s="230"/>
      <c r="FI55" s="230"/>
      <c r="FJ55" s="230"/>
      <c r="FK55" s="230"/>
      <c r="FL55" s="230"/>
      <c r="FM55" s="230"/>
      <c r="FN55" s="230"/>
      <c r="FO55" s="230"/>
      <c r="FP55" s="230"/>
      <c r="FQ55" s="230"/>
      <c r="FR55" s="230"/>
      <c r="FS55" s="230"/>
      <c r="FT55" s="231"/>
      <c r="FU55" s="232">
        <f t="shared" si="0"/>
        <v>0</v>
      </c>
      <c r="FV55" s="232">
        <f t="shared" ref="FV55:FZ70" si="7">ROUND(IF($C55="Primary",0,$M55*(1-$O55)*($G55*(SUMPRODUCT($Q$4:$FS$4,$Q55:$FS55)+$J55)+$H55-SUMPRODUCT($Q$5:$FS$5,$Q55:$FS55)-$I55+$K55))*IF($N55=FV$4,1,0),4)</f>
        <v>3.4531999999999998</v>
      </c>
      <c r="FW55" s="232">
        <f t="shared" si="7"/>
        <v>0</v>
      </c>
      <c r="FX55" s="232">
        <f t="shared" si="7"/>
        <v>0</v>
      </c>
      <c r="FY55" s="232">
        <f t="shared" si="7"/>
        <v>0</v>
      </c>
      <c r="FZ55" s="232">
        <f t="shared" si="7"/>
        <v>0</v>
      </c>
      <c r="GA55" s="232">
        <f t="shared" si="2"/>
        <v>0</v>
      </c>
      <c r="GB55" s="232">
        <f t="shared" si="3"/>
        <v>0</v>
      </c>
      <c r="GC55" s="232">
        <f t="shared" si="4"/>
        <v>11.90601033163966</v>
      </c>
    </row>
    <row r="56" spans="1:185" x14ac:dyDescent="0.3">
      <c r="A56" s="69" t="s">
        <v>77</v>
      </c>
      <c r="B56" s="69" t="str">
        <f>[3]Technologies!B56</f>
        <v>Industrie</v>
      </c>
      <c r="C56" s="69" t="str">
        <f>VLOOKUP($A56,[3]Technologies!$A$7:$H$699,3,FALSE)</f>
        <v>Final</v>
      </c>
      <c r="D56" s="69" t="str">
        <f>VLOOKUP($A56,[3]Technologies!$A$7:$H$699,4,FALSE)</f>
        <v>Industry</v>
      </c>
      <c r="E56" s="69" t="str">
        <f>VLOOKUP($A56,[3]Technologies!$A$7:$H$699,6,FALSE)</f>
        <v>Ethylene production - Chemical Industry</v>
      </c>
      <c r="F56" s="70" t="str">
        <f>VLOOKUP($A56,[3]Technologies!$A$7:$H$699,7,FALSE)</f>
        <v>Existing naphtha steam cracker wCCUS (MEA postcombustion) - Petrochemical industry</v>
      </c>
      <c r="G56" s="233">
        <v>0.9</v>
      </c>
      <c r="H56" s="233"/>
      <c r="I56" s="234" cm="1">
        <f t="array" ref="I56">-SUMPRODUCT(([3]Feedstocks!$C$4:$C$185=A56)*[3]Feedstocks!$E$4:$E$185,[3]Feedstocks!$F$4:$F$185,[3]Feedstocks!$H$4:$H$185,[3]Feedstocks!$I$4:$I$185)</f>
        <v>11.90601033163966</v>
      </c>
      <c r="J56" s="234" cm="1">
        <f t="array" ref="J56">-SUMPRODUCT(([3]Feedstocks!$C$4:$C$185=A56)*[3]Feedstocks!$E$4:$E$185,[3]Feedstocks!$H$4:$H$185,[3]Feedstocks!$I$4:$I$185)</f>
        <v>11.90601033163966</v>
      </c>
      <c r="K56" s="234"/>
      <c r="L56" s="234"/>
      <c r="M56" s="233">
        <v>1</v>
      </c>
      <c r="N56" s="233" t="str">
        <f>VLOOKUP(E56,[3]Activities!$A$9:$M$224,13,FALSE)</f>
        <v>NL</v>
      </c>
      <c r="O56" s="233"/>
      <c r="P56" s="87" t="s">
        <v>944</v>
      </c>
      <c r="Q56" s="235"/>
      <c r="R56" s="235"/>
      <c r="S56" s="235"/>
      <c r="T56" s="235"/>
      <c r="U56" s="235"/>
      <c r="V56" s="235"/>
      <c r="W56" s="235"/>
      <c r="X56" s="235"/>
      <c r="Y56" s="235"/>
      <c r="Z56" s="235"/>
      <c r="AA56" s="235"/>
      <c r="AB56" s="235"/>
      <c r="AC56" s="235"/>
      <c r="AD56" s="235">
        <v>1</v>
      </c>
      <c r="AE56" s="230">
        <v>0.59</v>
      </c>
      <c r="AF56" s="240">
        <f t="shared" ref="AF56:AF64" si="8">110/1150</f>
        <v>9.5652173913043481E-2</v>
      </c>
      <c r="AG56" s="230">
        <v>0.24</v>
      </c>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c r="BZ56" s="235"/>
      <c r="CA56" s="235"/>
      <c r="CB56" s="235"/>
      <c r="CC56" s="235"/>
      <c r="CD56" s="235"/>
      <c r="CE56" s="235"/>
      <c r="CF56" s="235"/>
      <c r="CG56" s="235"/>
      <c r="CH56" s="235"/>
      <c r="CI56" s="235"/>
      <c r="CJ56" s="235"/>
      <c r="CK56" s="235"/>
      <c r="CL56" s="235"/>
      <c r="CM56" s="235"/>
      <c r="CN56" s="235"/>
      <c r="CO56" s="235"/>
      <c r="CP56" s="235"/>
      <c r="CQ56" s="235"/>
      <c r="CR56" s="241">
        <v>-6.6562000000000001</v>
      </c>
      <c r="CS56" s="235"/>
      <c r="CT56" s="235"/>
      <c r="CU56" s="235"/>
      <c r="CV56" s="235"/>
      <c r="CW56" s="235"/>
      <c r="CX56" s="235"/>
      <c r="CY56" s="235">
        <v>-6.3</v>
      </c>
      <c r="CZ56" s="235"/>
      <c r="DA56" s="235"/>
      <c r="DB56" s="235"/>
      <c r="DC56" s="241">
        <v>-36.912195121951221</v>
      </c>
      <c r="DD56" s="241">
        <v>-134.62479674796748</v>
      </c>
      <c r="DE56" s="241">
        <v>-6.5447154471544727E-2</v>
      </c>
      <c r="DF56" s="241">
        <v>-0.65447154471544722</v>
      </c>
      <c r="DG56" s="235"/>
      <c r="DH56" s="241">
        <v>-0.58902439024390252</v>
      </c>
      <c r="DI56" s="235"/>
      <c r="DJ56" s="235"/>
      <c r="DK56" s="235"/>
      <c r="DL56" s="235"/>
      <c r="DM56" s="235"/>
      <c r="DN56" s="235"/>
      <c r="DO56" s="235"/>
      <c r="DP56" s="235"/>
      <c r="DQ56" s="235"/>
      <c r="DR56" s="235"/>
      <c r="DS56" s="241">
        <v>-5.416666666666667</v>
      </c>
      <c r="DT56" s="241"/>
      <c r="DU56" s="230"/>
      <c r="DV56" s="235"/>
      <c r="DW56" s="241">
        <v>3.6</v>
      </c>
      <c r="DX56" s="230"/>
      <c r="DY56" s="230"/>
      <c r="DZ56" s="235"/>
      <c r="EA56" s="235"/>
      <c r="EB56" s="235"/>
      <c r="EC56" s="235"/>
      <c r="ED56" s="235"/>
      <c r="EE56" s="235"/>
      <c r="EF56" s="241">
        <v>-41.82073170731708</v>
      </c>
      <c r="EG56" s="241"/>
      <c r="EH56" s="235"/>
      <c r="EI56" s="235"/>
      <c r="EJ56" s="235"/>
      <c r="EK56" s="235"/>
      <c r="EL56" s="235"/>
      <c r="EM56" s="235"/>
      <c r="EN56" s="235"/>
      <c r="EO56" s="235"/>
      <c r="EP56" s="235"/>
      <c r="EQ56" s="235"/>
      <c r="ER56" s="235"/>
      <c r="ES56" s="235"/>
      <c r="ET56" s="235"/>
      <c r="EU56" s="235"/>
      <c r="EV56" s="235"/>
      <c r="EW56" s="235"/>
      <c r="EX56" s="235"/>
      <c r="EY56" s="235"/>
      <c r="EZ56" s="235"/>
      <c r="FA56" s="235"/>
      <c r="FB56" s="235"/>
      <c r="FC56" s="235"/>
      <c r="FD56" s="235"/>
      <c r="FE56" s="235"/>
      <c r="FF56" s="235"/>
      <c r="FG56" s="235"/>
      <c r="FH56" s="235"/>
      <c r="FI56" s="235"/>
      <c r="FJ56" s="235"/>
      <c r="FK56" s="235"/>
      <c r="FL56" s="235"/>
      <c r="FM56" s="235"/>
      <c r="FN56" s="235"/>
      <c r="FO56" s="235"/>
      <c r="FP56" s="235"/>
      <c r="FQ56" s="235"/>
      <c r="FR56" s="235"/>
      <c r="FS56" s="235"/>
      <c r="FT56" s="236"/>
      <c r="FU56" s="237">
        <f t="shared" si="0"/>
        <v>3.1078000000000001</v>
      </c>
      <c r="FV56" s="237">
        <f t="shared" si="7"/>
        <v>0.3453</v>
      </c>
      <c r="FW56" s="237">
        <f t="shared" si="7"/>
        <v>0</v>
      </c>
      <c r="FX56" s="237">
        <f t="shared" si="7"/>
        <v>0</v>
      </c>
      <c r="FY56" s="237">
        <f t="shared" si="7"/>
        <v>0</v>
      </c>
      <c r="FZ56" s="237">
        <f t="shared" si="7"/>
        <v>0</v>
      </c>
      <c r="GA56" s="237">
        <f t="shared" si="2"/>
        <v>0</v>
      </c>
      <c r="GB56" s="237">
        <f t="shared" si="3"/>
        <v>0</v>
      </c>
      <c r="GC56" s="237">
        <f t="shared" si="4"/>
        <v>11.90601033163966</v>
      </c>
    </row>
    <row r="57" spans="1:185" x14ac:dyDescent="0.3">
      <c r="A57" s="40" t="s">
        <v>78</v>
      </c>
      <c r="B57" s="40" t="str">
        <f>[3]Technologies!B57</f>
        <v>Industrie</v>
      </c>
      <c r="C57" s="40" t="str">
        <f>VLOOKUP($A57,[3]Technologies!$A$7:$H$699,3,FALSE)</f>
        <v>Final</v>
      </c>
      <c r="D57" s="40" t="str">
        <f>VLOOKUP($A57,[3]Technologies!$A$7:$H$699,4,FALSE)</f>
        <v>Industry</v>
      </c>
      <c r="E57" s="40" t="str">
        <f>VLOOKUP($A57,[3]Technologies!$A$7:$H$699,6,FALSE)</f>
        <v>Ethylene production - Chemical Industry</v>
      </c>
      <c r="F57" s="40" t="str">
        <f>VLOOKUP($A57,[3]Technologies!$A$7:$H$699,7,FALSE)</f>
        <v>Existing bio-naphtha steam cracker wCCUS (MEA postcombustion) - Petrochemical industry</v>
      </c>
      <c r="G57" s="228">
        <v>0.9</v>
      </c>
      <c r="H57" s="228"/>
      <c r="I57" s="229" cm="1">
        <f t="array" ref="I57">-SUMPRODUCT(([3]Feedstocks!$C$4:$C$185=A57)*[3]Feedstocks!$E$4:$E$185,[3]Feedstocks!$F$4:$F$185,[3]Feedstocks!$H$4:$H$185,[3]Feedstocks!$I$4:$I$185)</f>
        <v>0</v>
      </c>
      <c r="J57" s="229" cm="1">
        <f t="array" ref="J57">-SUMPRODUCT(([3]Feedstocks!$C$4:$C$185=A57)*[3]Feedstocks!$E$4:$E$185,[3]Feedstocks!$H$4:$H$185,[3]Feedstocks!$I$4:$I$185)</f>
        <v>12.248245489746015</v>
      </c>
      <c r="K57" s="229"/>
      <c r="L57" s="229"/>
      <c r="M57" s="228">
        <v>1</v>
      </c>
      <c r="N57" s="228" t="str">
        <f>VLOOKUP(E57,[3]Activities!$A$9:$M$224,13,FALSE)</f>
        <v>NL</v>
      </c>
      <c r="O57" s="228"/>
      <c r="P57" s="66" t="s">
        <v>944</v>
      </c>
      <c r="Q57" s="230"/>
      <c r="R57" s="230"/>
      <c r="S57" s="230"/>
      <c r="T57" s="230"/>
      <c r="U57" s="230"/>
      <c r="V57" s="230"/>
      <c r="W57" s="230"/>
      <c r="X57" s="230"/>
      <c r="Y57" s="230"/>
      <c r="Z57" s="230"/>
      <c r="AA57" s="230"/>
      <c r="AB57" s="230"/>
      <c r="AC57" s="230"/>
      <c r="AD57" s="230">
        <v>1</v>
      </c>
      <c r="AE57" s="230">
        <v>0.59</v>
      </c>
      <c r="AF57" s="240">
        <f t="shared" si="8"/>
        <v>9.5652173913043481E-2</v>
      </c>
      <c r="AG57" s="230">
        <v>0.24</v>
      </c>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41">
        <v>-5.875</v>
      </c>
      <c r="CS57" s="230"/>
      <c r="CT57" s="230"/>
      <c r="CU57" s="230"/>
      <c r="CV57" s="230"/>
      <c r="CW57" s="230"/>
      <c r="CX57" s="230"/>
      <c r="CY57" s="235">
        <v>-6.3</v>
      </c>
      <c r="CZ57" s="235"/>
      <c r="DA57" s="230"/>
      <c r="DB57" s="230"/>
      <c r="DC57" s="230"/>
      <c r="DD57" s="230"/>
      <c r="DE57" s="230"/>
      <c r="DF57" s="230"/>
      <c r="DG57" s="230"/>
      <c r="DH57" s="230"/>
      <c r="DI57" s="241">
        <v>-213.94674796747967</v>
      </c>
      <c r="DJ57" s="230"/>
      <c r="DK57" s="241">
        <v>-6.5447154471544727E-2</v>
      </c>
      <c r="DL57" s="241">
        <v>-0.65447154471544722</v>
      </c>
      <c r="DM57" s="230"/>
      <c r="DN57" s="230"/>
      <c r="DO57" s="230"/>
      <c r="DP57" s="230"/>
      <c r="DQ57" s="230"/>
      <c r="DR57" s="230"/>
      <c r="DS57" s="241">
        <v>-5.416666666666667</v>
      </c>
      <c r="DT57" s="241"/>
      <c r="DU57" s="230"/>
      <c r="DV57" s="230"/>
      <c r="DW57" s="241">
        <v>3.6</v>
      </c>
      <c r="DX57" s="230"/>
      <c r="DY57" s="230"/>
      <c r="DZ57" s="230"/>
      <c r="EA57" s="230"/>
      <c r="EB57" s="230"/>
      <c r="EC57" s="230"/>
      <c r="ED57" s="230"/>
      <c r="EE57" s="230"/>
      <c r="EF57" s="230"/>
      <c r="EG57" s="230"/>
      <c r="EH57" s="230"/>
      <c r="EI57" s="230"/>
      <c r="EJ57" s="230"/>
      <c r="EK57" s="230"/>
      <c r="EL57" s="230"/>
      <c r="EM57" s="230"/>
      <c r="EN57" s="230"/>
      <c r="EO57" s="230"/>
      <c r="EP57" s="230"/>
      <c r="EQ57" s="230"/>
      <c r="ER57" s="230"/>
      <c r="ES57" s="230"/>
      <c r="ET57" s="230"/>
      <c r="EU57" s="230"/>
      <c r="EV57" s="230"/>
      <c r="EW57" s="230"/>
      <c r="EX57" s="230"/>
      <c r="EY57" s="230"/>
      <c r="EZ57" s="230"/>
      <c r="FA57" s="230"/>
      <c r="FB57" s="230"/>
      <c r="FC57" s="230"/>
      <c r="FD57" s="230"/>
      <c r="FE57" s="230"/>
      <c r="FF57" s="230"/>
      <c r="FG57" s="230"/>
      <c r="FH57" s="230"/>
      <c r="FI57" s="230"/>
      <c r="FJ57" s="230"/>
      <c r="FK57" s="230"/>
      <c r="FL57" s="230"/>
      <c r="FM57" s="230"/>
      <c r="FN57" s="230"/>
      <c r="FO57" s="230"/>
      <c r="FP57" s="230"/>
      <c r="FQ57" s="230"/>
      <c r="FR57" s="230"/>
      <c r="FS57" s="230"/>
      <c r="FT57" s="231">
        <f>FU57</f>
        <v>2.9704000000000002</v>
      </c>
      <c r="FU57" s="232">
        <f t="shared" si="0"/>
        <v>2.9704000000000002</v>
      </c>
      <c r="FV57" s="232">
        <f t="shared" si="7"/>
        <v>-2.6638000000000002</v>
      </c>
      <c r="FW57" s="232">
        <f t="shared" si="7"/>
        <v>0</v>
      </c>
      <c r="FX57" s="232">
        <f t="shared" si="7"/>
        <v>0</v>
      </c>
      <c r="FY57" s="232">
        <f t="shared" si="7"/>
        <v>0</v>
      </c>
      <c r="FZ57" s="232">
        <f t="shared" si="7"/>
        <v>0</v>
      </c>
      <c r="GA57" s="232">
        <f t="shared" si="2"/>
        <v>0</v>
      </c>
      <c r="GB57" s="232">
        <f t="shared" si="3"/>
        <v>0</v>
      </c>
      <c r="GC57" s="232">
        <f t="shared" si="4"/>
        <v>0</v>
      </c>
    </row>
    <row r="58" spans="1:185" x14ac:dyDescent="0.3">
      <c r="A58" s="69" t="s">
        <v>79</v>
      </c>
      <c r="B58" s="69" t="str">
        <f>[3]Technologies!B58</f>
        <v>Industrie</v>
      </c>
      <c r="C58" s="69" t="str">
        <f>VLOOKUP($A58,[3]Technologies!$A$7:$H$699,3,FALSE)</f>
        <v>Final</v>
      </c>
      <c r="D58" s="69" t="str">
        <f>VLOOKUP($A58,[3]Technologies!$A$7:$H$699,4,FALSE)</f>
        <v>Industry</v>
      </c>
      <c r="E58" s="69" t="str">
        <f>VLOOKUP($A58,[3]Technologies!$A$7:$H$699,6,FALSE)</f>
        <v>Ethylene production - Chemical Industry</v>
      </c>
      <c r="F58" s="70" t="str">
        <f>VLOOKUP($A58,[3]Technologies!$A$7:$H$699,7,FALSE)</f>
        <v>Existing syn-naphtha steam cracker wCCUS (MEA postcombustion) - Petrochemical industry</v>
      </c>
      <c r="G58" s="233">
        <v>0.9</v>
      </c>
      <c r="H58" s="233"/>
      <c r="I58" s="234" cm="1">
        <f t="array" ref="I58">-SUMPRODUCT(([3]Feedstocks!$C$4:$C$185=A58)*[3]Feedstocks!$E$4:$E$185,[3]Feedstocks!$F$4:$F$185,[3]Feedstocks!$H$4:$H$185,[3]Feedstocks!$I$4:$I$185)</f>
        <v>0</v>
      </c>
      <c r="J58" s="234" cm="1">
        <f t="array" ref="J58">-SUMPRODUCT(([3]Feedstocks!$C$4:$C$185=A58)*[3]Feedstocks!$E$4:$E$185,[3]Feedstocks!$H$4:$H$185,[3]Feedstocks!$I$4:$I$185)</f>
        <v>12.248245489746015</v>
      </c>
      <c r="K58" s="234"/>
      <c r="L58" s="234"/>
      <c r="M58" s="233">
        <v>1</v>
      </c>
      <c r="N58" s="233" t="str">
        <f>VLOOKUP(E58,[3]Activities!$A$9:$M$224,13,FALSE)</f>
        <v>NL</v>
      </c>
      <c r="O58" s="233"/>
      <c r="P58" s="87" t="s">
        <v>944</v>
      </c>
      <c r="Q58" s="235"/>
      <c r="R58" s="235"/>
      <c r="S58" s="235"/>
      <c r="T58" s="235"/>
      <c r="U58" s="235"/>
      <c r="V58" s="235"/>
      <c r="W58" s="235"/>
      <c r="X58" s="235"/>
      <c r="Y58" s="235"/>
      <c r="Z58" s="235"/>
      <c r="AA58" s="235"/>
      <c r="AB58" s="235"/>
      <c r="AC58" s="235"/>
      <c r="AD58" s="235">
        <v>1</v>
      </c>
      <c r="AE58" s="230">
        <v>0.59</v>
      </c>
      <c r="AF58" s="240">
        <f t="shared" si="8"/>
        <v>9.5652173913043481E-2</v>
      </c>
      <c r="AG58" s="230">
        <v>0.24</v>
      </c>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c r="BZ58" s="235"/>
      <c r="CA58" s="235"/>
      <c r="CB58" s="235"/>
      <c r="CC58" s="235"/>
      <c r="CD58" s="235"/>
      <c r="CE58" s="235"/>
      <c r="CF58" s="235"/>
      <c r="CG58" s="235"/>
      <c r="CH58" s="235"/>
      <c r="CI58" s="235"/>
      <c r="CJ58" s="235"/>
      <c r="CK58" s="235"/>
      <c r="CL58" s="235"/>
      <c r="CM58" s="235"/>
      <c r="CN58" s="235"/>
      <c r="CO58" s="235"/>
      <c r="CP58" s="235"/>
      <c r="CQ58" s="235"/>
      <c r="CR58" s="241">
        <v>-6.6562000000000001</v>
      </c>
      <c r="CS58" s="235"/>
      <c r="CT58" s="235"/>
      <c r="CU58" s="235"/>
      <c r="CV58" s="235"/>
      <c r="CW58" s="235"/>
      <c r="CX58" s="235"/>
      <c r="CY58" s="235">
        <v>-6.3</v>
      </c>
      <c r="CZ58" s="235"/>
      <c r="DA58" s="235"/>
      <c r="DB58" s="235"/>
      <c r="DC58" s="235"/>
      <c r="DD58" s="235"/>
      <c r="DE58" s="235"/>
      <c r="DF58" s="235"/>
      <c r="DG58" s="235"/>
      <c r="DH58" s="235"/>
      <c r="DI58" s="235"/>
      <c r="DJ58" s="235"/>
      <c r="DK58" s="235"/>
      <c r="DL58" s="235"/>
      <c r="DM58" s="241">
        <v>-213.94674796747967</v>
      </c>
      <c r="DN58" s="241">
        <v>-6.5447154471544727E-2</v>
      </c>
      <c r="DO58" s="241">
        <v>-0.65447154471544722</v>
      </c>
      <c r="DP58" s="235"/>
      <c r="DQ58" s="235"/>
      <c r="DR58" s="235"/>
      <c r="DS58" s="241">
        <v>-5.416666666666667</v>
      </c>
      <c r="DT58" s="241"/>
      <c r="DU58" s="230"/>
      <c r="DV58" s="235"/>
      <c r="DW58" s="241">
        <v>3.6</v>
      </c>
      <c r="DX58" s="230"/>
      <c r="DY58" s="230"/>
      <c r="DZ58" s="235"/>
      <c r="EA58" s="235"/>
      <c r="EB58" s="235"/>
      <c r="EC58" s="235"/>
      <c r="ED58" s="235"/>
      <c r="EE58" s="235"/>
      <c r="EF58" s="235"/>
      <c r="EG58" s="235"/>
      <c r="EH58" s="235"/>
      <c r="EI58" s="235"/>
      <c r="EJ58" s="235"/>
      <c r="EK58" s="235"/>
      <c r="EL58" s="235"/>
      <c r="EM58" s="235"/>
      <c r="EN58" s="235"/>
      <c r="EO58" s="235"/>
      <c r="EP58" s="235"/>
      <c r="EQ58" s="235"/>
      <c r="ER58" s="235"/>
      <c r="ES58" s="235"/>
      <c r="ET58" s="235"/>
      <c r="EU58" s="235"/>
      <c r="EV58" s="235"/>
      <c r="EW58" s="235"/>
      <c r="EX58" s="235"/>
      <c r="EY58" s="235"/>
      <c r="EZ58" s="235"/>
      <c r="FA58" s="235"/>
      <c r="FB58" s="235"/>
      <c r="FC58" s="235"/>
      <c r="FD58" s="235"/>
      <c r="FE58" s="235"/>
      <c r="FF58" s="235"/>
      <c r="FG58" s="235"/>
      <c r="FH58" s="235"/>
      <c r="FI58" s="235"/>
      <c r="FJ58" s="235"/>
      <c r="FK58" s="235"/>
      <c r="FL58" s="235"/>
      <c r="FM58" s="235"/>
      <c r="FN58" s="235"/>
      <c r="FO58" s="235"/>
      <c r="FP58" s="235"/>
      <c r="FQ58" s="235"/>
      <c r="FR58" s="235"/>
      <c r="FS58" s="235"/>
      <c r="FT58" s="236"/>
      <c r="FU58" s="237">
        <f t="shared" si="0"/>
        <v>2.9704000000000002</v>
      </c>
      <c r="FV58" s="237">
        <f t="shared" si="7"/>
        <v>-2.6638000000000002</v>
      </c>
      <c r="FW58" s="237">
        <f t="shared" si="7"/>
        <v>0</v>
      </c>
      <c r="FX58" s="237">
        <f t="shared" si="7"/>
        <v>0</v>
      </c>
      <c r="FY58" s="237">
        <f t="shared" si="7"/>
        <v>0</v>
      </c>
      <c r="FZ58" s="237">
        <f t="shared" si="7"/>
        <v>0</v>
      </c>
      <c r="GA58" s="237">
        <f t="shared" si="2"/>
        <v>0</v>
      </c>
      <c r="GB58" s="237">
        <f t="shared" si="3"/>
        <v>0</v>
      </c>
      <c r="GC58" s="237">
        <f t="shared" si="4"/>
        <v>0</v>
      </c>
    </row>
    <row r="59" spans="1:185" x14ac:dyDescent="0.3">
      <c r="A59" s="40" t="s">
        <v>80</v>
      </c>
      <c r="B59" s="40" t="str">
        <f>[3]Technologies!B59</f>
        <v>Industrie</v>
      </c>
      <c r="C59" s="40" t="str">
        <f>VLOOKUP($A59,[3]Technologies!$A$7:$H$699,3,FALSE)</f>
        <v>Final</v>
      </c>
      <c r="D59" s="40" t="str">
        <f>VLOOKUP($A59,[3]Technologies!$A$7:$H$699,4,FALSE)</f>
        <v>Industry</v>
      </c>
      <c r="E59" s="40" t="str">
        <f>VLOOKUP($A59,[3]Technologies!$A$7:$H$699,6,FALSE)</f>
        <v>Ethylene production - Chemical Industry</v>
      </c>
      <c r="F59" s="40" t="str">
        <f>VLOOKUP($A59,[3]Technologies!$A$7:$H$699,7,FALSE)</f>
        <v>Electrified naphtha steam cracker - Petrochemical industry</v>
      </c>
      <c r="G59" s="228"/>
      <c r="H59" s="228"/>
      <c r="I59" s="229" cm="1">
        <f t="array" ref="I59">-SUMPRODUCT(([3]Feedstocks!$C$4:$C$185=A59)*[3]Feedstocks!$E$4:$E$185,[3]Feedstocks!$F$4:$F$185,[3]Feedstocks!$H$4:$H$185,[3]Feedstocks!$I$4:$I$185)</f>
        <v>11.90601033163966</v>
      </c>
      <c r="J59" s="229" cm="1">
        <f t="array" ref="J59">-SUMPRODUCT(([3]Feedstocks!$C$4:$C$185=A59)*[3]Feedstocks!$E$4:$E$185,[3]Feedstocks!$H$4:$H$185,[3]Feedstocks!$I$4:$I$185)</f>
        <v>11.90601033163966</v>
      </c>
      <c r="K59" s="229"/>
      <c r="L59" s="229"/>
      <c r="M59" s="228">
        <v>1</v>
      </c>
      <c r="N59" s="228" t="str">
        <f>VLOOKUP(E59,[3]Activities!$A$9:$M$224,13,FALSE)</f>
        <v>NL</v>
      </c>
      <c r="O59" s="228"/>
      <c r="P59" s="66" t="s">
        <v>948</v>
      </c>
      <c r="Q59" s="230"/>
      <c r="R59" s="230"/>
      <c r="S59" s="230"/>
      <c r="T59" s="230"/>
      <c r="U59" s="230"/>
      <c r="V59" s="230"/>
      <c r="W59" s="230"/>
      <c r="X59" s="230"/>
      <c r="Y59" s="230"/>
      <c r="Z59" s="230"/>
      <c r="AA59" s="230"/>
      <c r="AB59" s="230"/>
      <c r="AC59" s="230"/>
      <c r="AD59" s="230">
        <v>1</v>
      </c>
      <c r="AE59" s="230">
        <v>0.59</v>
      </c>
      <c r="AF59" s="240">
        <f t="shared" si="8"/>
        <v>9.5652173913043481E-2</v>
      </c>
      <c r="AG59" s="230">
        <v>0.24</v>
      </c>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v>-31.3</v>
      </c>
      <c r="CS59" s="230"/>
      <c r="CT59" s="230"/>
      <c r="CU59" s="230"/>
      <c r="CV59" s="230"/>
      <c r="CW59" s="230"/>
      <c r="CX59" s="230"/>
      <c r="CY59" s="230">
        <v>-6.8</v>
      </c>
      <c r="CZ59" s="230"/>
      <c r="DA59" s="230"/>
      <c r="DB59" s="230"/>
      <c r="DC59" s="241">
        <v>-36.912195121951221</v>
      </c>
      <c r="DD59" s="241">
        <v>-134.62479674796748</v>
      </c>
      <c r="DE59" s="241">
        <v>-6.5447154471544727E-2</v>
      </c>
      <c r="DF59" s="241">
        <v>-0.65447154471544722</v>
      </c>
      <c r="DG59" s="230"/>
      <c r="DH59" s="241">
        <v>-0.58902439024390252</v>
      </c>
      <c r="DI59" s="230"/>
      <c r="DJ59" s="230"/>
      <c r="DK59" s="230"/>
      <c r="DL59" s="230"/>
      <c r="DM59" s="230"/>
      <c r="DN59" s="230"/>
      <c r="DO59" s="230"/>
      <c r="DP59" s="230"/>
      <c r="DQ59" s="230"/>
      <c r="DR59" s="230"/>
      <c r="DS59" s="230">
        <v>28.9</v>
      </c>
      <c r="DT59" s="230"/>
      <c r="DU59" s="230"/>
      <c r="DV59" s="230"/>
      <c r="DW59" s="230">
        <v>3.6</v>
      </c>
      <c r="DX59" s="230"/>
      <c r="DY59" s="230"/>
      <c r="DZ59" s="230"/>
      <c r="EA59" s="230"/>
      <c r="EB59" s="230"/>
      <c r="EC59" s="230"/>
      <c r="ED59" s="230"/>
      <c r="EE59" s="230"/>
      <c r="EF59" s="241">
        <v>-41.82073170731708</v>
      </c>
      <c r="EG59" s="241"/>
      <c r="EH59" s="230"/>
      <c r="EI59" s="230"/>
      <c r="EJ59" s="230"/>
      <c r="EK59" s="230"/>
      <c r="EL59" s="230"/>
      <c r="EM59" s="230"/>
      <c r="EN59" s="230"/>
      <c r="EO59" s="230"/>
      <c r="EP59" s="230"/>
      <c r="EQ59" s="230"/>
      <c r="ER59" s="230"/>
      <c r="ES59" s="230"/>
      <c r="ET59" s="230"/>
      <c r="EU59" s="230"/>
      <c r="EV59" s="230"/>
      <c r="EW59" s="230"/>
      <c r="EX59" s="230"/>
      <c r="EY59" s="230"/>
      <c r="EZ59" s="230"/>
      <c r="FA59" s="230"/>
      <c r="FB59" s="230"/>
      <c r="FC59" s="230"/>
      <c r="FD59" s="230"/>
      <c r="FE59" s="230"/>
      <c r="FF59" s="230"/>
      <c r="FG59" s="230"/>
      <c r="FH59" s="230"/>
      <c r="FI59" s="230"/>
      <c r="FJ59" s="230"/>
      <c r="FK59" s="230"/>
      <c r="FL59" s="230"/>
      <c r="FM59" s="230"/>
      <c r="FN59" s="230"/>
      <c r="FO59" s="230"/>
      <c r="FP59" s="230"/>
      <c r="FQ59" s="230"/>
      <c r="FR59" s="230"/>
      <c r="FS59" s="230"/>
      <c r="FT59" s="231"/>
      <c r="FU59" s="232">
        <f t="shared" si="0"/>
        <v>0</v>
      </c>
      <c r="FV59" s="232">
        <f t="shared" si="7"/>
        <v>1.5107999999999999</v>
      </c>
      <c r="FW59" s="232">
        <f t="shared" si="7"/>
        <v>0</v>
      </c>
      <c r="FX59" s="232">
        <f t="shared" si="7"/>
        <v>0</v>
      </c>
      <c r="FY59" s="232">
        <f t="shared" si="7"/>
        <v>0</v>
      </c>
      <c r="FZ59" s="232">
        <f t="shared" si="7"/>
        <v>0</v>
      </c>
      <c r="GA59" s="232">
        <f t="shared" si="2"/>
        <v>0</v>
      </c>
      <c r="GB59" s="232">
        <f t="shared" si="3"/>
        <v>0</v>
      </c>
      <c r="GC59" s="232">
        <f t="shared" si="4"/>
        <v>11.90601033163966</v>
      </c>
    </row>
    <row r="60" spans="1:185" x14ac:dyDescent="0.3">
      <c r="A60" s="69" t="s">
        <v>81</v>
      </c>
      <c r="B60" s="69" t="str">
        <f>[3]Technologies!B60</f>
        <v>Industrie</v>
      </c>
      <c r="C60" s="69" t="str">
        <f>VLOOKUP($A60,[3]Technologies!$A$7:$H$699,3,FALSE)</f>
        <v>Final</v>
      </c>
      <c r="D60" s="69" t="str">
        <f>VLOOKUP($A60,[3]Technologies!$A$7:$H$699,4,FALSE)</f>
        <v>Industry</v>
      </c>
      <c r="E60" s="69" t="str">
        <f>VLOOKUP($A60,[3]Technologies!$A$7:$H$699,6,FALSE)</f>
        <v>Ethylene production - Chemical Industry</v>
      </c>
      <c r="F60" s="70" t="str">
        <f>VLOOKUP($A60,[3]Technologies!$A$7:$H$699,7,FALSE)</f>
        <v>Electrified bio-naphtha steam cracker - Petrochemical industry</v>
      </c>
      <c r="G60" s="233"/>
      <c r="H60" s="233"/>
      <c r="I60" s="234" cm="1">
        <f t="array" ref="I60">-SUMPRODUCT(([3]Feedstocks!$C$4:$C$185=A60)*[3]Feedstocks!$E$4:$E$185,[3]Feedstocks!$F$4:$F$185,[3]Feedstocks!$H$4:$H$185,[3]Feedstocks!$I$4:$I$185)</f>
        <v>0</v>
      </c>
      <c r="J60" s="234" cm="1">
        <f t="array" ref="J60">-SUMPRODUCT(([3]Feedstocks!$C$4:$C$185=A60)*[3]Feedstocks!$E$4:$E$185,[3]Feedstocks!$H$4:$H$185,[3]Feedstocks!$I$4:$I$185)</f>
        <v>12.248245489746015</v>
      </c>
      <c r="K60" s="234"/>
      <c r="L60" s="234"/>
      <c r="M60" s="233">
        <v>1</v>
      </c>
      <c r="N60" s="233" t="str">
        <f>VLOOKUP(E60,[3]Activities!$A$9:$M$224,13,FALSE)</f>
        <v>NL</v>
      </c>
      <c r="O60" s="233"/>
      <c r="P60" s="87" t="s">
        <v>948</v>
      </c>
      <c r="Q60" s="235"/>
      <c r="R60" s="235"/>
      <c r="S60" s="235"/>
      <c r="T60" s="235"/>
      <c r="U60" s="235"/>
      <c r="V60" s="235"/>
      <c r="W60" s="235"/>
      <c r="X60" s="235"/>
      <c r="Y60" s="235"/>
      <c r="Z60" s="235"/>
      <c r="AA60" s="235"/>
      <c r="AB60" s="235"/>
      <c r="AC60" s="235"/>
      <c r="AD60" s="235">
        <v>1</v>
      </c>
      <c r="AE60" s="230">
        <v>0.59</v>
      </c>
      <c r="AF60" s="240">
        <f t="shared" si="8"/>
        <v>9.5652173913043481E-2</v>
      </c>
      <c r="AG60" s="230">
        <v>0.24</v>
      </c>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c r="BZ60" s="235"/>
      <c r="CA60" s="235"/>
      <c r="CB60" s="235"/>
      <c r="CC60" s="235"/>
      <c r="CD60" s="235"/>
      <c r="CE60" s="235"/>
      <c r="CF60" s="235"/>
      <c r="CG60" s="235"/>
      <c r="CH60" s="235"/>
      <c r="CI60" s="235"/>
      <c r="CJ60" s="235"/>
      <c r="CK60" s="235"/>
      <c r="CL60" s="235"/>
      <c r="CM60" s="235"/>
      <c r="CN60" s="235"/>
      <c r="CO60" s="235"/>
      <c r="CP60" s="235"/>
      <c r="CQ60" s="235"/>
      <c r="CR60" s="230">
        <v>-31.3</v>
      </c>
      <c r="CS60" s="230"/>
      <c r="CT60" s="235"/>
      <c r="CU60" s="235"/>
      <c r="CV60" s="235"/>
      <c r="CW60" s="235"/>
      <c r="CX60" s="235"/>
      <c r="CY60" s="230">
        <v>-6.8</v>
      </c>
      <c r="CZ60" s="230"/>
      <c r="DA60" s="235"/>
      <c r="DB60" s="235"/>
      <c r="DC60" s="235"/>
      <c r="DD60" s="235"/>
      <c r="DE60" s="235"/>
      <c r="DF60" s="235"/>
      <c r="DG60" s="235"/>
      <c r="DH60" s="235"/>
      <c r="DI60" s="241">
        <v>-213.94674796747967</v>
      </c>
      <c r="DJ60" s="230"/>
      <c r="DK60" s="241">
        <v>-6.5447154471544727E-2</v>
      </c>
      <c r="DL60" s="241">
        <v>-0.65447154471544722</v>
      </c>
      <c r="DM60" s="235"/>
      <c r="DN60" s="235"/>
      <c r="DO60" s="235"/>
      <c r="DP60" s="235"/>
      <c r="DQ60" s="235"/>
      <c r="DR60" s="235"/>
      <c r="DS60" s="230">
        <v>28.9</v>
      </c>
      <c r="DT60" s="230"/>
      <c r="DU60" s="230"/>
      <c r="DV60" s="235"/>
      <c r="DW60" s="230">
        <v>3.6</v>
      </c>
      <c r="DX60" s="230"/>
      <c r="DY60" s="230"/>
      <c r="DZ60" s="235"/>
      <c r="EA60" s="235"/>
      <c r="EB60" s="235"/>
      <c r="EC60" s="235"/>
      <c r="ED60" s="235"/>
      <c r="EE60" s="235"/>
      <c r="EF60" s="235"/>
      <c r="EG60" s="235"/>
      <c r="EH60" s="235"/>
      <c r="EI60" s="235"/>
      <c r="EJ60" s="235"/>
      <c r="EK60" s="235"/>
      <c r="EL60" s="235"/>
      <c r="EM60" s="235"/>
      <c r="EN60" s="235"/>
      <c r="EO60" s="235"/>
      <c r="EP60" s="235"/>
      <c r="EQ60" s="235"/>
      <c r="ER60" s="235"/>
      <c r="ES60" s="235"/>
      <c r="ET60" s="235"/>
      <c r="EU60" s="235"/>
      <c r="EV60" s="235"/>
      <c r="EW60" s="235"/>
      <c r="EX60" s="235"/>
      <c r="EY60" s="235"/>
      <c r="EZ60" s="235"/>
      <c r="FA60" s="235"/>
      <c r="FB60" s="235"/>
      <c r="FC60" s="235"/>
      <c r="FD60" s="235"/>
      <c r="FE60" s="235"/>
      <c r="FF60" s="235"/>
      <c r="FG60" s="235"/>
      <c r="FH60" s="235"/>
      <c r="FI60" s="235"/>
      <c r="FJ60" s="235"/>
      <c r="FK60" s="235"/>
      <c r="FL60" s="235"/>
      <c r="FM60" s="235"/>
      <c r="FN60" s="235"/>
      <c r="FO60" s="235"/>
      <c r="FP60" s="235"/>
      <c r="FQ60" s="235"/>
      <c r="FR60" s="235"/>
      <c r="FS60" s="235"/>
      <c r="FT60" s="236"/>
      <c r="FU60" s="237">
        <f t="shared" si="0"/>
        <v>0</v>
      </c>
      <c r="FV60" s="237">
        <f t="shared" si="7"/>
        <v>-1.6356999999999999</v>
      </c>
      <c r="FW60" s="237">
        <f t="shared" si="7"/>
        <v>0</v>
      </c>
      <c r="FX60" s="237">
        <f t="shared" si="7"/>
        <v>0</v>
      </c>
      <c r="FY60" s="237">
        <f t="shared" si="7"/>
        <v>0</v>
      </c>
      <c r="FZ60" s="237">
        <f t="shared" si="7"/>
        <v>0</v>
      </c>
      <c r="GA60" s="237">
        <f t="shared" si="2"/>
        <v>0</v>
      </c>
      <c r="GB60" s="237">
        <f t="shared" si="3"/>
        <v>0</v>
      </c>
      <c r="GC60" s="237">
        <f t="shared" si="4"/>
        <v>0</v>
      </c>
    </row>
    <row r="61" spans="1:185" x14ac:dyDescent="0.3">
      <c r="A61" s="40" t="s">
        <v>82</v>
      </c>
      <c r="B61" s="40" t="str">
        <f>[3]Technologies!B61</f>
        <v>Industrie</v>
      </c>
      <c r="C61" s="40" t="str">
        <f>VLOOKUP($A61,[3]Technologies!$A$7:$H$699,3,FALSE)</f>
        <v>Final</v>
      </c>
      <c r="D61" s="40" t="str">
        <f>VLOOKUP($A61,[3]Technologies!$A$7:$H$699,4,FALSE)</f>
        <v>Industry</v>
      </c>
      <c r="E61" s="40" t="str">
        <f>VLOOKUP($A61,[3]Technologies!$A$7:$H$699,6,FALSE)</f>
        <v>Ethylene production - Chemical Industry</v>
      </c>
      <c r="F61" s="40" t="str">
        <f>VLOOKUP($A61,[3]Technologies!$A$7:$H$699,7,FALSE)</f>
        <v>Electrified syn-naphtha steam cracker - Petrochemical industry</v>
      </c>
      <c r="G61" s="228"/>
      <c r="H61" s="228"/>
      <c r="I61" s="229" cm="1">
        <f t="array" ref="I61">-SUMPRODUCT(([3]Feedstocks!$C$4:$C$185=A61)*[3]Feedstocks!$E$4:$E$185,[3]Feedstocks!$F$4:$F$185,[3]Feedstocks!$H$4:$H$185,[3]Feedstocks!$I$4:$I$185)</f>
        <v>0</v>
      </c>
      <c r="J61" s="229" cm="1">
        <f t="array" ref="J61">-SUMPRODUCT(([3]Feedstocks!$C$4:$C$185=A61)*[3]Feedstocks!$E$4:$E$185,[3]Feedstocks!$H$4:$H$185,[3]Feedstocks!$I$4:$I$185)</f>
        <v>12.248245489746015</v>
      </c>
      <c r="K61" s="229"/>
      <c r="L61" s="229"/>
      <c r="M61" s="228">
        <v>1</v>
      </c>
      <c r="N61" s="228" t="str">
        <f>VLOOKUP(E61,[3]Activities!$A$9:$M$224,13,FALSE)</f>
        <v>NL</v>
      </c>
      <c r="O61" s="228"/>
      <c r="P61" s="66" t="s">
        <v>948</v>
      </c>
      <c r="Q61" s="230"/>
      <c r="R61" s="230"/>
      <c r="S61" s="230"/>
      <c r="T61" s="230"/>
      <c r="U61" s="230"/>
      <c r="V61" s="230"/>
      <c r="W61" s="230"/>
      <c r="X61" s="230"/>
      <c r="Y61" s="230"/>
      <c r="Z61" s="230"/>
      <c r="AA61" s="230"/>
      <c r="AB61" s="230"/>
      <c r="AC61" s="230"/>
      <c r="AD61" s="230">
        <v>1</v>
      </c>
      <c r="AE61" s="230">
        <v>0.59</v>
      </c>
      <c r="AF61" s="240">
        <f t="shared" si="8"/>
        <v>9.5652173913043481E-2</v>
      </c>
      <c r="AG61" s="230">
        <v>0.24</v>
      </c>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v>-31.3</v>
      </c>
      <c r="CS61" s="230"/>
      <c r="CT61" s="230"/>
      <c r="CU61" s="230"/>
      <c r="CV61" s="230"/>
      <c r="CW61" s="230"/>
      <c r="CX61" s="230"/>
      <c r="CY61" s="230">
        <v>-6.8</v>
      </c>
      <c r="CZ61" s="230"/>
      <c r="DA61" s="230"/>
      <c r="DB61" s="230"/>
      <c r="DC61" s="230"/>
      <c r="DD61" s="230"/>
      <c r="DE61" s="230"/>
      <c r="DF61" s="230"/>
      <c r="DG61" s="230"/>
      <c r="DH61" s="230"/>
      <c r="DI61" s="230"/>
      <c r="DJ61" s="230"/>
      <c r="DK61" s="230"/>
      <c r="DL61" s="230"/>
      <c r="DM61" s="241">
        <v>-213.94674796747967</v>
      </c>
      <c r="DN61" s="241">
        <v>-6.5447154471544727E-2</v>
      </c>
      <c r="DO61" s="241">
        <v>-0.65447154471544722</v>
      </c>
      <c r="DP61" s="235"/>
      <c r="DQ61" s="235"/>
      <c r="DR61" s="230"/>
      <c r="DS61" s="230">
        <v>28.9</v>
      </c>
      <c r="DT61" s="230"/>
      <c r="DU61" s="230"/>
      <c r="DV61" s="230"/>
      <c r="DW61" s="230">
        <v>3.6</v>
      </c>
      <c r="DX61" s="230"/>
      <c r="DY61" s="230"/>
      <c r="DZ61" s="230"/>
      <c r="EA61" s="230"/>
      <c r="EB61" s="230"/>
      <c r="EC61" s="230"/>
      <c r="ED61" s="230"/>
      <c r="EE61" s="230"/>
      <c r="EF61" s="230"/>
      <c r="EG61" s="230"/>
      <c r="EH61" s="230"/>
      <c r="EI61" s="230"/>
      <c r="EJ61" s="230"/>
      <c r="EK61" s="230"/>
      <c r="EL61" s="230"/>
      <c r="EM61" s="230"/>
      <c r="EN61" s="230"/>
      <c r="EO61" s="230"/>
      <c r="EP61" s="230"/>
      <c r="EQ61" s="230"/>
      <c r="ER61" s="230"/>
      <c r="ES61" s="230"/>
      <c r="ET61" s="230"/>
      <c r="EU61" s="230"/>
      <c r="EV61" s="230"/>
      <c r="EW61" s="230"/>
      <c r="EX61" s="230"/>
      <c r="EY61" s="230"/>
      <c r="EZ61" s="230"/>
      <c r="FA61" s="230"/>
      <c r="FB61" s="230"/>
      <c r="FC61" s="230"/>
      <c r="FD61" s="230"/>
      <c r="FE61" s="230"/>
      <c r="FF61" s="230"/>
      <c r="FG61" s="230"/>
      <c r="FH61" s="230"/>
      <c r="FI61" s="230"/>
      <c r="FJ61" s="230"/>
      <c r="FK61" s="230"/>
      <c r="FL61" s="230"/>
      <c r="FM61" s="230"/>
      <c r="FN61" s="230"/>
      <c r="FO61" s="230"/>
      <c r="FP61" s="230"/>
      <c r="FQ61" s="230"/>
      <c r="FR61" s="230"/>
      <c r="FS61" s="230"/>
      <c r="FT61" s="231"/>
      <c r="FU61" s="232">
        <f t="shared" si="0"/>
        <v>0</v>
      </c>
      <c r="FV61" s="232">
        <f t="shared" si="7"/>
        <v>-1.6356999999999999</v>
      </c>
      <c r="FW61" s="232">
        <f t="shared" si="7"/>
        <v>0</v>
      </c>
      <c r="FX61" s="232">
        <f t="shared" si="7"/>
        <v>0</v>
      </c>
      <c r="FY61" s="232">
        <f t="shared" si="7"/>
        <v>0</v>
      </c>
      <c r="FZ61" s="232">
        <f t="shared" si="7"/>
        <v>0</v>
      </c>
      <c r="GA61" s="232">
        <f t="shared" si="2"/>
        <v>0</v>
      </c>
      <c r="GB61" s="232">
        <f t="shared" si="3"/>
        <v>0</v>
      </c>
      <c r="GC61" s="232">
        <f t="shared" si="4"/>
        <v>0</v>
      </c>
    </row>
    <row r="62" spans="1:185" x14ac:dyDescent="0.3">
      <c r="A62" s="69" t="s">
        <v>83</v>
      </c>
      <c r="B62" s="69" t="str">
        <f>[3]Technologies!B62</f>
        <v>Industrie</v>
      </c>
      <c r="C62" s="69" t="str">
        <f>VLOOKUP($A62,[3]Technologies!$A$7:$H$699,3,FALSE)</f>
        <v>Final</v>
      </c>
      <c r="D62" s="69" t="str">
        <f>VLOOKUP($A62,[3]Technologies!$A$7:$H$699,4,FALSE)</f>
        <v>Industry</v>
      </c>
      <c r="E62" s="69" t="str">
        <f>VLOOKUP($A62,[3]Technologies!$A$7:$H$699,6,FALSE)</f>
        <v>Ethylene production - Chemical Industry</v>
      </c>
      <c r="F62" s="70" t="str">
        <f>VLOOKUP($A62,[3]Technologies!$A$7:$H$699,7,FALSE)</f>
        <v>Hydrogen fueled naphtha steam cracker - Petrochemical industry</v>
      </c>
      <c r="G62" s="233"/>
      <c r="H62" s="233"/>
      <c r="I62" s="234" cm="1">
        <f t="array" ref="I62">-SUMPRODUCT(([3]Feedstocks!$C$4:$C$185=A62)*[3]Feedstocks!$E$4:$E$185,[3]Feedstocks!$F$4:$F$185,[3]Feedstocks!$H$4:$H$185,[3]Feedstocks!$I$4:$I$185)</f>
        <v>11.891887259713073</v>
      </c>
      <c r="J62" s="234" cm="1">
        <f t="array" ref="J62">-SUMPRODUCT(([3]Feedstocks!$C$4:$C$185=A62)*[3]Feedstocks!$E$4:$E$185,[3]Feedstocks!$H$4:$H$185,[3]Feedstocks!$I$4:$I$185)</f>
        <v>11.891887259713073</v>
      </c>
      <c r="K62" s="234"/>
      <c r="L62" s="234"/>
      <c r="M62" s="233">
        <v>1</v>
      </c>
      <c r="N62" s="233" t="str">
        <f>VLOOKUP(E62,[3]Activities!$A$9:$M$224,13,FALSE)</f>
        <v>NL</v>
      </c>
      <c r="O62" s="233"/>
      <c r="P62" s="87" t="s">
        <v>948</v>
      </c>
      <c r="Q62" s="235"/>
      <c r="R62" s="235"/>
      <c r="S62" s="235"/>
      <c r="T62" s="235"/>
      <c r="U62" s="235"/>
      <c r="V62" s="235"/>
      <c r="W62" s="235"/>
      <c r="X62" s="235"/>
      <c r="Y62" s="235"/>
      <c r="Z62" s="235"/>
      <c r="AA62" s="235"/>
      <c r="AB62" s="235"/>
      <c r="AC62" s="235"/>
      <c r="AD62" s="235">
        <v>1</v>
      </c>
      <c r="AE62" s="230">
        <v>0.59</v>
      </c>
      <c r="AF62" s="240">
        <f t="shared" si="8"/>
        <v>9.5652173913043481E-2</v>
      </c>
      <c r="AG62" s="230">
        <v>0.24</v>
      </c>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c r="BZ62" s="235"/>
      <c r="CA62" s="235"/>
      <c r="CB62" s="235"/>
      <c r="CC62" s="235"/>
      <c r="CD62" s="235"/>
      <c r="CE62" s="235"/>
      <c r="CF62" s="235"/>
      <c r="CG62" s="235"/>
      <c r="CH62" s="235"/>
      <c r="CI62" s="235"/>
      <c r="CJ62" s="235"/>
      <c r="CK62" s="235"/>
      <c r="CL62" s="235"/>
      <c r="CM62" s="235"/>
      <c r="CN62" s="235"/>
      <c r="CO62" s="235"/>
      <c r="CP62" s="235"/>
      <c r="CQ62" s="235"/>
      <c r="CR62" s="241">
        <v>-5.875</v>
      </c>
      <c r="CS62" s="235"/>
      <c r="CT62" s="235"/>
      <c r="CU62" s="235"/>
      <c r="CV62" s="235"/>
      <c r="CW62" s="235"/>
      <c r="CX62" s="235"/>
      <c r="CY62" s="235">
        <v>-1.74</v>
      </c>
      <c r="CZ62" s="235"/>
      <c r="DA62" s="235"/>
      <c r="DB62" s="235"/>
      <c r="DC62" s="241">
        <v>-36.912195121951221</v>
      </c>
      <c r="DD62" s="241">
        <v>-134.62479674796748</v>
      </c>
      <c r="DE62" s="241">
        <v>-6.5447154471544727E-2</v>
      </c>
      <c r="DF62" s="241">
        <v>-0.65447154471544722</v>
      </c>
      <c r="DG62" s="230"/>
      <c r="DH62" s="241">
        <v>-0.58902439024390252</v>
      </c>
      <c r="DI62" s="235"/>
      <c r="DJ62" s="235"/>
      <c r="DK62" s="235"/>
      <c r="DL62" s="235"/>
      <c r="DM62" s="235"/>
      <c r="DN62" s="235"/>
      <c r="DO62" s="235"/>
      <c r="DP62" s="235"/>
      <c r="DQ62" s="235"/>
      <c r="DR62" s="235"/>
      <c r="DS62" s="230">
        <v>28.9</v>
      </c>
      <c r="DT62" s="230"/>
      <c r="DU62" s="230"/>
      <c r="DV62" s="235"/>
      <c r="DW62" s="235">
        <v>-20</v>
      </c>
      <c r="DX62" s="235"/>
      <c r="DY62" s="235"/>
      <c r="DZ62" s="235"/>
      <c r="EA62" s="235"/>
      <c r="EB62" s="235"/>
      <c r="EC62" s="235"/>
      <c r="ED62" s="235"/>
      <c r="EE62" s="235"/>
      <c r="EF62" s="241">
        <v>-41.82073170731708</v>
      </c>
      <c r="EG62" s="241"/>
      <c r="EH62" s="230"/>
      <c r="EI62" s="235"/>
      <c r="EJ62" s="235"/>
      <c r="EK62" s="235"/>
      <c r="EL62" s="235"/>
      <c r="EM62" s="235"/>
      <c r="EN62" s="235"/>
      <c r="EO62" s="235"/>
      <c r="EP62" s="235"/>
      <c r="EQ62" s="235"/>
      <c r="ER62" s="235"/>
      <c r="ES62" s="235"/>
      <c r="ET62" s="235"/>
      <c r="EU62" s="235"/>
      <c r="EV62" s="235"/>
      <c r="EW62" s="235"/>
      <c r="EX62" s="235"/>
      <c r="EY62" s="235"/>
      <c r="EZ62" s="235"/>
      <c r="FA62" s="235"/>
      <c r="FB62" s="235"/>
      <c r="FC62" s="235"/>
      <c r="FD62" s="235"/>
      <c r="FE62" s="235"/>
      <c r="FF62" s="235"/>
      <c r="FG62" s="235"/>
      <c r="FH62" s="235"/>
      <c r="FI62" s="235"/>
      <c r="FJ62" s="235"/>
      <c r="FK62" s="235"/>
      <c r="FL62" s="235"/>
      <c r="FM62" s="235"/>
      <c r="FN62" s="235"/>
      <c r="FO62" s="235"/>
      <c r="FP62" s="235"/>
      <c r="FQ62" s="235"/>
      <c r="FR62" s="235"/>
      <c r="FS62" s="235"/>
      <c r="FT62" s="236"/>
      <c r="FU62" s="237">
        <f t="shared" si="0"/>
        <v>0</v>
      </c>
      <c r="FV62" s="237">
        <f t="shared" si="7"/>
        <v>1.5249999999999999</v>
      </c>
      <c r="FW62" s="237">
        <f t="shared" si="7"/>
        <v>0</v>
      </c>
      <c r="FX62" s="237">
        <f t="shared" si="7"/>
        <v>0</v>
      </c>
      <c r="FY62" s="237">
        <f t="shared" si="7"/>
        <v>0</v>
      </c>
      <c r="FZ62" s="237">
        <f t="shared" si="7"/>
        <v>0</v>
      </c>
      <c r="GA62" s="237">
        <f t="shared" si="2"/>
        <v>0</v>
      </c>
      <c r="GB62" s="237">
        <f t="shared" si="3"/>
        <v>0</v>
      </c>
      <c r="GC62" s="237">
        <f t="shared" si="4"/>
        <v>11.891887259713073</v>
      </c>
    </row>
    <row r="63" spans="1:185" x14ac:dyDescent="0.3">
      <c r="A63" s="40" t="s">
        <v>84</v>
      </c>
      <c r="B63" s="40" t="str">
        <f>[3]Technologies!B63</f>
        <v>Industrie</v>
      </c>
      <c r="C63" s="40" t="str">
        <f>VLOOKUP($A63,[3]Technologies!$A$7:$H$699,3,FALSE)</f>
        <v>Final</v>
      </c>
      <c r="D63" s="40" t="str">
        <f>VLOOKUP($A63,[3]Technologies!$A$7:$H$699,4,FALSE)</f>
        <v>Industry</v>
      </c>
      <c r="E63" s="40" t="str">
        <f>VLOOKUP($A63,[3]Technologies!$A$7:$H$699,6,FALSE)</f>
        <v>Ethylene production - Chemical Industry</v>
      </c>
      <c r="F63" s="40" t="str">
        <f>VLOOKUP($A63,[3]Technologies!$A$7:$H$699,7,FALSE)</f>
        <v>Hydrogen fueled bio-naphtha steam cracker - Petrochemical industry</v>
      </c>
      <c r="G63" s="228"/>
      <c r="H63" s="228"/>
      <c r="I63" s="229" cm="1">
        <f t="array" ref="I63">-SUMPRODUCT(([3]Feedstocks!$C$4:$C$185=A63)*[3]Feedstocks!$E$4:$E$185,[3]Feedstocks!$F$4:$F$185,[3]Feedstocks!$H$4:$H$185,[3]Feedstocks!$I$4:$I$185)</f>
        <v>0</v>
      </c>
      <c r="J63" s="229" cm="1">
        <f t="array" ref="J63">-SUMPRODUCT(([3]Feedstocks!$C$4:$C$185=A63)*[3]Feedstocks!$E$4:$E$185,[3]Feedstocks!$H$4:$H$185,[3]Feedstocks!$I$4:$I$185)</f>
        <v>12.248245489746015</v>
      </c>
      <c r="K63" s="229"/>
      <c r="L63" s="229"/>
      <c r="M63" s="228">
        <v>1</v>
      </c>
      <c r="N63" s="228" t="str">
        <f>VLOOKUP(E63,[3]Activities!$A$9:$M$224,13,FALSE)</f>
        <v>NL</v>
      </c>
      <c r="O63" s="228"/>
      <c r="P63" s="66" t="s">
        <v>948</v>
      </c>
      <c r="Q63" s="230"/>
      <c r="R63" s="230"/>
      <c r="S63" s="230"/>
      <c r="T63" s="230"/>
      <c r="U63" s="230"/>
      <c r="V63" s="230"/>
      <c r="W63" s="230"/>
      <c r="X63" s="230"/>
      <c r="Y63" s="230"/>
      <c r="Z63" s="230"/>
      <c r="AA63" s="230"/>
      <c r="AB63" s="230"/>
      <c r="AC63" s="230"/>
      <c r="AD63" s="230">
        <v>1</v>
      </c>
      <c r="AE63" s="230">
        <v>0.59</v>
      </c>
      <c r="AF63" s="240">
        <f t="shared" si="8"/>
        <v>9.5652173913043481E-2</v>
      </c>
      <c r="AG63" s="230">
        <v>0.24</v>
      </c>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c r="BZ63" s="230"/>
      <c r="CA63" s="230"/>
      <c r="CB63" s="230"/>
      <c r="CC63" s="230"/>
      <c r="CD63" s="230"/>
      <c r="CE63" s="230"/>
      <c r="CF63" s="230"/>
      <c r="CG63" s="230"/>
      <c r="CH63" s="230"/>
      <c r="CI63" s="230"/>
      <c r="CJ63" s="230"/>
      <c r="CK63" s="230"/>
      <c r="CL63" s="230"/>
      <c r="CM63" s="230"/>
      <c r="CN63" s="230"/>
      <c r="CO63" s="230"/>
      <c r="CP63" s="230"/>
      <c r="CQ63" s="230"/>
      <c r="CR63" s="241">
        <v>-5.875</v>
      </c>
      <c r="CS63" s="235"/>
      <c r="CT63" s="230"/>
      <c r="CU63" s="230"/>
      <c r="CV63" s="230"/>
      <c r="CW63" s="230"/>
      <c r="CX63" s="230"/>
      <c r="CY63" s="235">
        <v>-1.74</v>
      </c>
      <c r="CZ63" s="235"/>
      <c r="DA63" s="230"/>
      <c r="DB63" s="230"/>
      <c r="DC63" s="230"/>
      <c r="DD63" s="230"/>
      <c r="DE63" s="230"/>
      <c r="DF63" s="230"/>
      <c r="DG63" s="230"/>
      <c r="DH63" s="230"/>
      <c r="DI63" s="241">
        <v>-213.94674796747967</v>
      </c>
      <c r="DJ63" s="230"/>
      <c r="DK63" s="241">
        <v>-6.5447154471544727E-2</v>
      </c>
      <c r="DL63" s="241">
        <v>-0.65447154471544722</v>
      </c>
      <c r="DM63" s="230"/>
      <c r="DN63" s="230"/>
      <c r="DO63" s="230"/>
      <c r="DP63" s="230"/>
      <c r="DQ63" s="230"/>
      <c r="DR63" s="230"/>
      <c r="DS63" s="230">
        <v>28.9</v>
      </c>
      <c r="DT63" s="230"/>
      <c r="DU63" s="230"/>
      <c r="DV63" s="230"/>
      <c r="DW63" s="235">
        <v>-20</v>
      </c>
      <c r="DX63" s="235"/>
      <c r="DY63" s="235"/>
      <c r="DZ63" s="230"/>
      <c r="EA63" s="230"/>
      <c r="EB63" s="230"/>
      <c r="EC63" s="230"/>
      <c r="ED63" s="230"/>
      <c r="EE63" s="230"/>
      <c r="EF63" s="230"/>
      <c r="EG63" s="230"/>
      <c r="EH63" s="230"/>
      <c r="EI63" s="230"/>
      <c r="EJ63" s="230"/>
      <c r="EK63" s="230"/>
      <c r="EL63" s="230"/>
      <c r="EM63" s="230"/>
      <c r="EN63" s="230"/>
      <c r="EO63" s="230"/>
      <c r="EP63" s="230"/>
      <c r="EQ63" s="230"/>
      <c r="ER63" s="230"/>
      <c r="ES63" s="230"/>
      <c r="ET63" s="230"/>
      <c r="EU63" s="230"/>
      <c r="EV63" s="230"/>
      <c r="EW63" s="230"/>
      <c r="EX63" s="230"/>
      <c r="EY63" s="230"/>
      <c r="EZ63" s="230"/>
      <c r="FA63" s="230"/>
      <c r="FB63" s="230"/>
      <c r="FC63" s="230"/>
      <c r="FD63" s="230"/>
      <c r="FE63" s="230"/>
      <c r="FF63" s="230"/>
      <c r="FG63" s="230"/>
      <c r="FH63" s="230"/>
      <c r="FI63" s="230"/>
      <c r="FJ63" s="230"/>
      <c r="FK63" s="230"/>
      <c r="FL63" s="230"/>
      <c r="FM63" s="230"/>
      <c r="FN63" s="230"/>
      <c r="FO63" s="230"/>
      <c r="FP63" s="230"/>
      <c r="FQ63" s="230"/>
      <c r="FR63" s="230"/>
      <c r="FS63" s="230"/>
      <c r="FT63" s="231"/>
      <c r="FU63" s="232">
        <f t="shared" si="0"/>
        <v>0</v>
      </c>
      <c r="FV63" s="232">
        <f t="shared" si="7"/>
        <v>-1.6356999999999999</v>
      </c>
      <c r="FW63" s="232">
        <f t="shared" si="7"/>
        <v>0</v>
      </c>
      <c r="FX63" s="232">
        <f t="shared" si="7"/>
        <v>0</v>
      </c>
      <c r="FY63" s="232">
        <f t="shared" si="7"/>
        <v>0</v>
      </c>
      <c r="FZ63" s="232">
        <f t="shared" si="7"/>
        <v>0</v>
      </c>
      <c r="GA63" s="232">
        <f t="shared" si="2"/>
        <v>0</v>
      </c>
      <c r="GB63" s="232">
        <f t="shared" si="3"/>
        <v>0</v>
      </c>
      <c r="GC63" s="232">
        <f t="shared" si="4"/>
        <v>0</v>
      </c>
    </row>
    <row r="64" spans="1:185" x14ac:dyDescent="0.3">
      <c r="A64" s="69" t="s">
        <v>85</v>
      </c>
      <c r="B64" s="69" t="str">
        <f>[3]Technologies!B64</f>
        <v>Industrie</v>
      </c>
      <c r="C64" s="69" t="str">
        <f>VLOOKUP($A64,[3]Technologies!$A$7:$H$699,3,FALSE)</f>
        <v>Final</v>
      </c>
      <c r="D64" s="69" t="str">
        <f>VLOOKUP($A64,[3]Technologies!$A$7:$H$699,4,FALSE)</f>
        <v>Industry</v>
      </c>
      <c r="E64" s="69" t="str">
        <f>VLOOKUP($A64,[3]Technologies!$A$7:$H$699,6,FALSE)</f>
        <v>Ethylene production - Chemical Industry</v>
      </c>
      <c r="F64" s="70" t="str">
        <f>VLOOKUP($A64,[3]Technologies!$A$7:$H$699,7,FALSE)</f>
        <v>Hydrogen fueled syn-naphtha steam cracker - Petrochemical industry</v>
      </c>
      <c r="G64" s="233"/>
      <c r="H64" s="233"/>
      <c r="I64" s="234" cm="1">
        <f t="array" ref="I64">-SUMPRODUCT(([3]Feedstocks!$C$4:$C$185=A64)*[3]Feedstocks!$E$4:$E$185,[3]Feedstocks!$F$4:$F$185,[3]Feedstocks!$H$4:$H$185,[3]Feedstocks!$I$4:$I$185)</f>
        <v>0</v>
      </c>
      <c r="J64" s="234" cm="1">
        <f t="array" ref="J64">-SUMPRODUCT(([3]Feedstocks!$C$4:$C$185=A64)*[3]Feedstocks!$E$4:$E$185,[3]Feedstocks!$H$4:$H$185,[3]Feedstocks!$I$4:$I$185)</f>
        <v>12.248245489746015</v>
      </c>
      <c r="K64" s="234"/>
      <c r="L64" s="234"/>
      <c r="M64" s="233">
        <v>1</v>
      </c>
      <c r="N64" s="233" t="str">
        <f>VLOOKUP(E64,[3]Activities!$A$9:$M$224,13,FALSE)</f>
        <v>NL</v>
      </c>
      <c r="O64" s="233"/>
      <c r="P64" s="87" t="s">
        <v>948</v>
      </c>
      <c r="Q64" s="235"/>
      <c r="R64" s="235"/>
      <c r="S64" s="235"/>
      <c r="T64" s="235"/>
      <c r="U64" s="235"/>
      <c r="V64" s="235"/>
      <c r="W64" s="235"/>
      <c r="X64" s="235"/>
      <c r="Y64" s="235"/>
      <c r="Z64" s="235"/>
      <c r="AA64" s="235"/>
      <c r="AB64" s="235"/>
      <c r="AC64" s="235"/>
      <c r="AD64" s="235">
        <v>1</v>
      </c>
      <c r="AE64" s="230">
        <v>0.59</v>
      </c>
      <c r="AF64" s="240">
        <f t="shared" si="8"/>
        <v>9.5652173913043481E-2</v>
      </c>
      <c r="AG64" s="230">
        <v>0.24</v>
      </c>
      <c r="AH64" s="235"/>
      <c r="AI64" s="235"/>
      <c r="AJ64" s="235"/>
      <c r="AK64" s="235"/>
      <c r="AL64" s="235"/>
      <c r="AM64" s="235"/>
      <c r="AN64" s="235"/>
      <c r="AO64" s="235"/>
      <c r="AP64" s="235"/>
      <c r="AQ64" s="235"/>
      <c r="AR64" s="235"/>
      <c r="AS64" s="235"/>
      <c r="AT64" s="235"/>
      <c r="AU64" s="235"/>
      <c r="AV64" s="235"/>
      <c r="AW64" s="235"/>
      <c r="AX64" s="235"/>
      <c r="AY64" s="235"/>
      <c r="AZ64" s="235"/>
      <c r="BA64" s="235"/>
      <c r="BB64" s="235"/>
      <c r="BC64" s="235"/>
      <c r="BD64" s="235"/>
      <c r="BE64" s="235"/>
      <c r="BF64" s="235"/>
      <c r="BG64" s="235"/>
      <c r="BH64" s="235"/>
      <c r="BI64" s="235"/>
      <c r="BJ64" s="235"/>
      <c r="BK64" s="235"/>
      <c r="BL64" s="235"/>
      <c r="BM64" s="235"/>
      <c r="BN64" s="235"/>
      <c r="BO64" s="235"/>
      <c r="BP64" s="235"/>
      <c r="BQ64" s="235"/>
      <c r="BR64" s="235"/>
      <c r="BS64" s="235"/>
      <c r="BT64" s="235"/>
      <c r="BU64" s="235"/>
      <c r="BV64" s="235"/>
      <c r="BW64" s="235"/>
      <c r="BX64" s="235"/>
      <c r="BY64" s="235"/>
      <c r="BZ64" s="235"/>
      <c r="CA64" s="235"/>
      <c r="CB64" s="235"/>
      <c r="CC64" s="235"/>
      <c r="CD64" s="235"/>
      <c r="CE64" s="235"/>
      <c r="CF64" s="235"/>
      <c r="CG64" s="235"/>
      <c r="CH64" s="235"/>
      <c r="CI64" s="235"/>
      <c r="CJ64" s="235"/>
      <c r="CK64" s="235"/>
      <c r="CL64" s="235"/>
      <c r="CM64" s="235"/>
      <c r="CN64" s="235"/>
      <c r="CO64" s="235"/>
      <c r="CP64" s="235"/>
      <c r="CQ64" s="235"/>
      <c r="CR64" s="241">
        <v>-5.875</v>
      </c>
      <c r="CS64" s="235"/>
      <c r="CT64" s="235"/>
      <c r="CU64" s="235"/>
      <c r="CV64" s="235"/>
      <c r="CW64" s="235"/>
      <c r="CX64" s="235"/>
      <c r="CY64" s="235">
        <v>-1.74</v>
      </c>
      <c r="CZ64" s="235"/>
      <c r="DA64" s="235"/>
      <c r="DB64" s="235"/>
      <c r="DC64" s="235"/>
      <c r="DD64" s="235"/>
      <c r="DE64" s="235"/>
      <c r="DF64" s="235"/>
      <c r="DG64" s="235"/>
      <c r="DH64" s="235"/>
      <c r="DI64" s="235"/>
      <c r="DJ64" s="235"/>
      <c r="DK64" s="235"/>
      <c r="DL64" s="235"/>
      <c r="DM64" s="241">
        <v>-213.94674796747967</v>
      </c>
      <c r="DN64" s="241">
        <v>-6.5447154471544727E-2</v>
      </c>
      <c r="DO64" s="241">
        <v>-0.65447154471544722</v>
      </c>
      <c r="DP64" s="235"/>
      <c r="DQ64" s="235"/>
      <c r="DR64" s="235"/>
      <c r="DS64" s="230">
        <v>28.9</v>
      </c>
      <c r="DT64" s="230"/>
      <c r="DU64" s="230"/>
      <c r="DV64" s="235"/>
      <c r="DW64" s="235">
        <v>-20</v>
      </c>
      <c r="DX64" s="235"/>
      <c r="DY64" s="235"/>
      <c r="DZ64" s="235"/>
      <c r="EA64" s="235"/>
      <c r="EB64" s="235"/>
      <c r="EC64" s="235"/>
      <c r="ED64" s="235"/>
      <c r="EE64" s="235"/>
      <c r="EF64" s="235"/>
      <c r="EG64" s="235"/>
      <c r="EH64" s="235"/>
      <c r="EI64" s="235"/>
      <c r="EJ64" s="235"/>
      <c r="EK64" s="235"/>
      <c r="EL64" s="235"/>
      <c r="EM64" s="235"/>
      <c r="EN64" s="235"/>
      <c r="EO64" s="235"/>
      <c r="EP64" s="235"/>
      <c r="EQ64" s="235"/>
      <c r="ER64" s="235"/>
      <c r="ES64" s="235"/>
      <c r="ET64" s="235"/>
      <c r="EU64" s="235"/>
      <c r="EV64" s="235"/>
      <c r="EW64" s="235"/>
      <c r="EX64" s="235"/>
      <c r="EY64" s="235"/>
      <c r="EZ64" s="235"/>
      <c r="FA64" s="235"/>
      <c r="FB64" s="235"/>
      <c r="FC64" s="235"/>
      <c r="FD64" s="235"/>
      <c r="FE64" s="235"/>
      <c r="FF64" s="235"/>
      <c r="FG64" s="235"/>
      <c r="FH64" s="235"/>
      <c r="FI64" s="235"/>
      <c r="FJ64" s="235"/>
      <c r="FK64" s="235"/>
      <c r="FL64" s="235"/>
      <c r="FM64" s="235"/>
      <c r="FN64" s="235"/>
      <c r="FO64" s="235"/>
      <c r="FP64" s="235"/>
      <c r="FQ64" s="235"/>
      <c r="FR64" s="235"/>
      <c r="FS64" s="235"/>
      <c r="FT64" s="236"/>
      <c r="FU64" s="237">
        <f t="shared" si="0"/>
        <v>0</v>
      </c>
      <c r="FV64" s="237">
        <f t="shared" si="7"/>
        <v>-1.6356999999999999</v>
      </c>
      <c r="FW64" s="237">
        <f t="shared" si="7"/>
        <v>0</v>
      </c>
      <c r="FX64" s="237">
        <f t="shared" si="7"/>
        <v>0</v>
      </c>
      <c r="FY64" s="237">
        <f t="shared" si="7"/>
        <v>0</v>
      </c>
      <c r="FZ64" s="237">
        <f t="shared" si="7"/>
        <v>0</v>
      </c>
      <c r="GA64" s="237">
        <f t="shared" si="2"/>
        <v>0</v>
      </c>
      <c r="GB64" s="237">
        <f t="shared" si="3"/>
        <v>0</v>
      </c>
      <c r="GC64" s="237">
        <f t="shared" si="4"/>
        <v>0</v>
      </c>
    </row>
    <row r="65" spans="1:185" x14ac:dyDescent="0.3">
      <c r="A65" s="40" t="s">
        <v>86</v>
      </c>
      <c r="B65" s="40" t="str">
        <f>[3]Technologies!B65</f>
        <v>Industrie</v>
      </c>
      <c r="C65" s="40" t="str">
        <f>VLOOKUP($A65,[3]Technologies!$A$7:$H$699,3,FALSE)</f>
        <v>Final</v>
      </c>
      <c r="D65" s="40" t="str">
        <f>VLOOKUP($A65,[3]Technologies!$A$7:$H$699,4,FALSE)</f>
        <v>Industry</v>
      </c>
      <c r="E65" s="40" t="str">
        <f>VLOOKUP($A65,[3]Technologies!$A$7:$H$699,6,FALSE)</f>
        <v>Ethylene production - Chemical Industry</v>
      </c>
      <c r="F65" s="40" t="str">
        <f>VLOOKUP($A65,[3]Technologies!$A$7:$H$699,7,FALSE)</f>
        <v>Ethylene from bioethanol dehydration - Petrochemical industry</v>
      </c>
      <c r="G65" s="228"/>
      <c r="H65" s="228"/>
      <c r="I65" s="229" cm="1">
        <f t="array" ref="I65">-SUMPRODUCT(([3]Feedstocks!$C$4:$C$185=A65)*[3]Feedstocks!$E$4:$E$185,[3]Feedstocks!$F$4:$F$185,[3]Feedstocks!$H$4:$H$185,[3]Feedstocks!$I$4:$I$185)</f>
        <v>0</v>
      </c>
      <c r="J65" s="229" cm="1">
        <f t="array" ref="J65">-SUMPRODUCT(([3]Feedstocks!$C$4:$C$185=A65)*[3]Feedstocks!$E$4:$E$185,[3]Feedstocks!$H$4:$H$185,[3]Feedstocks!$I$4:$I$185)</f>
        <v>2.915</v>
      </c>
      <c r="K65" s="229"/>
      <c r="L65" s="229"/>
      <c r="M65" s="228">
        <v>1</v>
      </c>
      <c r="N65" s="228" t="str">
        <f>VLOOKUP(E65,[3]Activities!$A$9:$M$224,13,FALSE)</f>
        <v>NL</v>
      </c>
      <c r="O65" s="228"/>
      <c r="P65" s="66" t="s">
        <v>960</v>
      </c>
      <c r="Q65" s="230"/>
      <c r="R65" s="230"/>
      <c r="S65" s="230"/>
      <c r="T65" s="230"/>
      <c r="U65" s="230"/>
      <c r="V65" s="230"/>
      <c r="W65" s="230"/>
      <c r="X65" s="230"/>
      <c r="Y65" s="230"/>
      <c r="Z65" s="230"/>
      <c r="AA65" s="230"/>
      <c r="AB65" s="230"/>
      <c r="AC65" s="230"/>
      <c r="AD65" s="230">
        <v>1</v>
      </c>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v>-0.4</v>
      </c>
      <c r="CS65" s="230"/>
      <c r="CT65" s="230"/>
      <c r="CU65" s="230"/>
      <c r="CV65" s="230"/>
      <c r="CW65" s="230"/>
      <c r="CX65" s="230"/>
      <c r="CY65" s="230">
        <v>-6.5</v>
      </c>
      <c r="CZ65" s="230"/>
      <c r="DA65" s="230"/>
      <c r="DB65" s="230"/>
      <c r="DC65" s="230"/>
      <c r="DD65" s="230"/>
      <c r="DE65" s="230"/>
      <c r="DF65" s="230"/>
      <c r="DG65" s="230"/>
      <c r="DH65" s="230"/>
      <c r="DI65" s="230"/>
      <c r="DJ65" s="230">
        <v>-53</v>
      </c>
      <c r="DK65" s="230"/>
      <c r="DL65" s="230"/>
      <c r="DM65" s="230"/>
      <c r="DN65" s="230"/>
      <c r="DO65" s="230"/>
      <c r="DP65" s="230"/>
      <c r="DQ65" s="230"/>
      <c r="DR65" s="230"/>
      <c r="DS65" s="230"/>
      <c r="DT65" s="230"/>
      <c r="DU65" s="230"/>
      <c r="DV65" s="230"/>
      <c r="DW65" s="230"/>
      <c r="DX65" s="230"/>
      <c r="DY65" s="230"/>
      <c r="DZ65" s="230"/>
      <c r="EA65" s="230"/>
      <c r="EB65" s="230"/>
      <c r="EC65" s="230"/>
      <c r="ED65" s="230"/>
      <c r="EE65" s="230"/>
      <c r="EF65" s="230"/>
      <c r="EG65" s="230"/>
      <c r="EH65" s="230"/>
      <c r="EI65" s="230"/>
      <c r="EJ65" s="230"/>
      <c r="EK65" s="230"/>
      <c r="EL65" s="230"/>
      <c r="EM65" s="230"/>
      <c r="EN65" s="230"/>
      <c r="EO65" s="230"/>
      <c r="EP65" s="230"/>
      <c r="EQ65" s="230"/>
      <c r="ER65" s="230"/>
      <c r="ES65" s="230"/>
      <c r="ET65" s="230"/>
      <c r="EU65" s="230"/>
      <c r="EV65" s="230"/>
      <c r="EW65" s="230"/>
      <c r="EX65" s="230"/>
      <c r="EY65" s="230"/>
      <c r="EZ65" s="230"/>
      <c r="FA65" s="230"/>
      <c r="FB65" s="230"/>
      <c r="FC65" s="230"/>
      <c r="FD65" s="230"/>
      <c r="FE65" s="230"/>
      <c r="FF65" s="230"/>
      <c r="FG65" s="230"/>
      <c r="FH65" s="230"/>
      <c r="FI65" s="230"/>
      <c r="FJ65" s="230"/>
      <c r="FK65" s="230"/>
      <c r="FL65" s="230"/>
      <c r="FM65" s="230"/>
      <c r="FN65" s="230"/>
      <c r="FO65" s="230"/>
      <c r="FP65" s="230"/>
      <c r="FQ65" s="230"/>
      <c r="FR65" s="230"/>
      <c r="FS65" s="230"/>
      <c r="FT65" s="231"/>
      <c r="FU65" s="232">
        <f t="shared" si="0"/>
        <v>0</v>
      </c>
      <c r="FV65" s="232">
        <f t="shared" si="7"/>
        <v>0</v>
      </c>
      <c r="FW65" s="232">
        <f t="shared" si="7"/>
        <v>0</v>
      </c>
      <c r="FX65" s="232">
        <f t="shared" si="7"/>
        <v>0</v>
      </c>
      <c r="FY65" s="232">
        <f t="shared" si="7"/>
        <v>0</v>
      </c>
      <c r="FZ65" s="232">
        <f t="shared" si="7"/>
        <v>0</v>
      </c>
      <c r="GA65" s="232">
        <f t="shared" si="2"/>
        <v>0</v>
      </c>
      <c r="GB65" s="232">
        <f t="shared" si="3"/>
        <v>0</v>
      </c>
      <c r="GC65" s="232">
        <f t="shared" si="4"/>
        <v>0</v>
      </c>
    </row>
    <row r="66" spans="1:185" x14ac:dyDescent="0.3">
      <c r="A66" s="69" t="s">
        <v>87</v>
      </c>
      <c r="B66" s="69" t="str">
        <f>[3]Technologies!B66</f>
        <v>Industrie</v>
      </c>
      <c r="C66" s="69" t="str">
        <f>VLOOKUP($A66,[3]Technologies!$A$7:$H$699,3,FALSE)</f>
        <v>Final</v>
      </c>
      <c r="D66" s="69" t="str">
        <f>VLOOKUP($A66,[3]Technologies!$A$7:$H$699,4,FALSE)</f>
        <v>Industry</v>
      </c>
      <c r="E66" s="69" t="str">
        <f>VLOOKUP($A66,[3]Technologies!$A$7:$H$699,6,FALSE)</f>
        <v>Propylene production - Chemical Industry</v>
      </c>
      <c r="F66" s="70" t="str">
        <f>VLOOKUP($A66,[3]Technologies!$A$7:$H$699,7,FALSE)</f>
        <v>Methanol to olefins - Petrochemical industry</v>
      </c>
      <c r="G66" s="233"/>
      <c r="H66" s="233"/>
      <c r="I66" s="234" cm="1">
        <f t="array" ref="I66">-SUMPRODUCT(([3]Feedstocks!$C$4:$C$185=A66)*[3]Feedstocks!$E$4:$E$185,[3]Feedstocks!$F$4:$F$185,[3]Feedstocks!$H$4:$H$185,[3]Feedstocks!$I$4:$I$185)</f>
        <v>0</v>
      </c>
      <c r="J66" s="234" cm="1">
        <f t="array" ref="J66">-SUMPRODUCT(([3]Feedstocks!$C$4:$C$185=A66)*[3]Feedstocks!$E$4:$E$185,[3]Feedstocks!$H$4:$H$185,[3]Feedstocks!$I$4:$I$185)</f>
        <v>5.2242857142857151</v>
      </c>
      <c r="K66" s="234"/>
      <c r="L66" s="234"/>
      <c r="M66" s="233">
        <v>1</v>
      </c>
      <c r="N66" s="233" t="str">
        <f>VLOOKUP(E66,[3]Activities!$A$9:$M$224,13,FALSE)</f>
        <v>NL</v>
      </c>
      <c r="O66" s="233"/>
      <c r="P66" s="87" t="s">
        <v>958</v>
      </c>
      <c r="Q66" s="235"/>
      <c r="R66" s="235"/>
      <c r="S66" s="235"/>
      <c r="T66" s="235"/>
      <c r="U66" s="235"/>
      <c r="V66" s="235"/>
      <c r="W66" s="235"/>
      <c r="X66" s="235"/>
      <c r="Y66" s="235"/>
      <c r="Z66" s="235"/>
      <c r="AA66" s="235"/>
      <c r="AB66" s="235"/>
      <c r="AC66" s="235"/>
      <c r="AD66" s="235">
        <f>1/1.4</f>
        <v>0.7142857142857143</v>
      </c>
      <c r="AE66" s="235">
        <v>1</v>
      </c>
      <c r="AF66" s="235">
        <v>1</v>
      </c>
      <c r="AG66" s="235"/>
      <c r="AH66" s="235"/>
      <c r="AI66" s="235"/>
      <c r="AJ66" s="235"/>
      <c r="AK66" s="235"/>
      <c r="AL66" s="235"/>
      <c r="AM66" s="235"/>
      <c r="AN66" s="235"/>
      <c r="AO66" s="235"/>
      <c r="AP66" s="235"/>
      <c r="AQ66" s="235"/>
      <c r="AR66" s="235"/>
      <c r="AS66" s="235"/>
      <c r="AT66" s="235"/>
      <c r="AU66" s="235"/>
      <c r="AV66" s="235"/>
      <c r="AW66" s="235"/>
      <c r="AX66" s="235"/>
      <c r="AY66" s="235"/>
      <c r="AZ66" s="235"/>
      <c r="BA66" s="235"/>
      <c r="BB66" s="235"/>
      <c r="BC66" s="235"/>
      <c r="BD66" s="235"/>
      <c r="BE66" s="235"/>
      <c r="BF66" s="235"/>
      <c r="BG66" s="235"/>
      <c r="BH66" s="235"/>
      <c r="BI66" s="235"/>
      <c r="BJ66" s="235"/>
      <c r="BK66" s="235"/>
      <c r="BL66" s="235"/>
      <c r="BM66" s="235"/>
      <c r="BN66" s="235"/>
      <c r="BO66" s="235"/>
      <c r="BP66" s="235"/>
      <c r="BQ66" s="235"/>
      <c r="BR66" s="235"/>
      <c r="BS66" s="235"/>
      <c r="BT66" s="235"/>
      <c r="BU66" s="235"/>
      <c r="BV66" s="235"/>
      <c r="BW66" s="235"/>
      <c r="BX66" s="235"/>
      <c r="BY66" s="235"/>
      <c r="BZ66" s="235"/>
      <c r="CA66" s="235"/>
      <c r="CB66" s="235"/>
      <c r="CC66" s="235"/>
      <c r="CD66" s="235"/>
      <c r="CE66" s="235"/>
      <c r="CF66" s="235"/>
      <c r="CG66" s="235"/>
      <c r="CH66" s="235"/>
      <c r="CI66" s="235"/>
      <c r="CJ66" s="235"/>
      <c r="CK66" s="235"/>
      <c r="CL66" s="235"/>
      <c r="CM66" s="235"/>
      <c r="CN66" s="235"/>
      <c r="CO66" s="235"/>
      <c r="CP66" s="235"/>
      <c r="CQ66" s="235"/>
      <c r="CR66" s="235">
        <f>-2.6/1.4</f>
        <v>-1.8571428571428574</v>
      </c>
      <c r="CS66" s="235"/>
      <c r="CT66" s="235"/>
      <c r="CU66" s="235"/>
      <c r="CV66" s="235"/>
      <c r="CW66" s="235"/>
      <c r="CX66" s="235"/>
      <c r="CY66" s="235">
        <f>-29.5/1.4</f>
        <v>-21.071428571428573</v>
      </c>
      <c r="CZ66" s="235"/>
      <c r="DA66" s="235"/>
      <c r="DB66" s="235"/>
      <c r="DC66" s="235"/>
      <c r="DD66" s="235"/>
      <c r="DE66" s="235"/>
      <c r="DF66" s="235"/>
      <c r="DG66" s="235"/>
      <c r="DH66" s="235"/>
      <c r="DI66" s="235"/>
      <c r="DJ66" s="235"/>
      <c r="DK66" s="235"/>
      <c r="DL66" s="235"/>
      <c r="DM66" s="235"/>
      <c r="DN66" s="235"/>
      <c r="DO66" s="235"/>
      <c r="DP66" s="235"/>
      <c r="DQ66" s="235"/>
      <c r="DR66" s="235">
        <f>-106/1.4</f>
        <v>-75.714285714285722</v>
      </c>
      <c r="DS66" s="235"/>
      <c r="DT66" s="235"/>
      <c r="DU66" s="235"/>
      <c r="DV66" s="235"/>
      <c r="DW66" s="235"/>
      <c r="DX66" s="235"/>
      <c r="DY66" s="235"/>
      <c r="DZ66" s="235"/>
      <c r="EA66" s="235"/>
      <c r="EB66" s="235"/>
      <c r="EC66" s="235"/>
      <c r="ED66" s="235"/>
      <c r="EE66" s="235"/>
      <c r="EF66" s="235"/>
      <c r="EG66" s="235"/>
      <c r="EH66" s="235"/>
      <c r="EI66" s="235"/>
      <c r="EJ66" s="235"/>
      <c r="EK66" s="235"/>
      <c r="EL66" s="235"/>
      <c r="EM66" s="235"/>
      <c r="EN66" s="235"/>
      <c r="EO66" s="235"/>
      <c r="EP66" s="235"/>
      <c r="EQ66" s="235"/>
      <c r="ER66" s="235"/>
      <c r="ES66" s="235"/>
      <c r="ET66" s="235"/>
      <c r="EU66" s="235"/>
      <c r="EV66" s="235"/>
      <c r="EW66" s="235"/>
      <c r="EX66" s="235"/>
      <c r="EY66" s="235"/>
      <c r="EZ66" s="235"/>
      <c r="FA66" s="235"/>
      <c r="FB66" s="235"/>
      <c r="FC66" s="235"/>
      <c r="FD66" s="235"/>
      <c r="FE66" s="235"/>
      <c r="FF66" s="235"/>
      <c r="FG66" s="235"/>
      <c r="FH66" s="235"/>
      <c r="FI66" s="235"/>
      <c r="FJ66" s="235"/>
      <c r="FK66" s="235"/>
      <c r="FL66" s="235"/>
      <c r="FM66" s="235"/>
      <c r="FN66" s="235"/>
      <c r="FO66" s="235"/>
      <c r="FP66" s="235"/>
      <c r="FQ66" s="235"/>
      <c r="FR66" s="235"/>
      <c r="FS66" s="235"/>
      <c r="FT66" s="236"/>
      <c r="FU66" s="237">
        <f t="shared" si="0"/>
        <v>0</v>
      </c>
      <c r="FV66" s="237">
        <f t="shared" si="7"/>
        <v>0</v>
      </c>
      <c r="FW66" s="237">
        <f t="shared" si="7"/>
        <v>0</v>
      </c>
      <c r="FX66" s="237">
        <f t="shared" si="7"/>
        <v>0</v>
      </c>
      <c r="FY66" s="237">
        <f t="shared" si="7"/>
        <v>0</v>
      </c>
      <c r="FZ66" s="237">
        <f t="shared" si="7"/>
        <v>0</v>
      </c>
      <c r="GA66" s="237">
        <f t="shared" si="2"/>
        <v>0</v>
      </c>
      <c r="GB66" s="237">
        <f t="shared" si="3"/>
        <v>0</v>
      </c>
      <c r="GC66" s="237">
        <f t="shared" si="4"/>
        <v>0</v>
      </c>
    </row>
    <row r="67" spans="1:185" x14ac:dyDescent="0.3">
      <c r="A67" s="40" t="s">
        <v>88</v>
      </c>
      <c r="B67" s="40" t="str">
        <f>[3]Technologies!B67</f>
        <v>Industrie</v>
      </c>
      <c r="C67" s="40" t="str">
        <f>VLOOKUP($A67,[3]Technologies!$A$7:$H$699,3,FALSE)</f>
        <v>Final</v>
      </c>
      <c r="D67" s="40" t="str">
        <f>VLOOKUP($A67,[3]Technologies!$A$7:$H$699,4,FALSE)</f>
        <v>Industry</v>
      </c>
      <c r="E67" s="40" t="str">
        <f>VLOOKUP($A67,[3]Technologies!$A$7:$H$699,6,FALSE)</f>
        <v>Ethylene production - Chemical Industry</v>
      </c>
      <c r="F67" s="40" t="str">
        <f>VLOOKUP($A67,[3]Technologies!$A$7:$H$699,7,FALSE)</f>
        <v>Ethylene imports - Petrochemical industry</v>
      </c>
      <c r="G67" s="228"/>
      <c r="H67" s="228"/>
      <c r="I67" s="229" cm="1">
        <f t="array" ref="I67">-SUMPRODUCT(([3]Feedstocks!$C$4:$C$185=A67)*[3]Feedstocks!$E$4:$E$185,[3]Feedstocks!$F$4:$F$185,[3]Feedstocks!$H$4:$H$185,[3]Feedstocks!$I$4:$I$185)</f>
        <v>0</v>
      </c>
      <c r="J67" s="229" cm="1">
        <f t="array" ref="J67">-SUMPRODUCT(([3]Feedstocks!$C$4:$C$185=A67)*[3]Feedstocks!$E$4:$E$185,[3]Feedstocks!$H$4:$H$185,[3]Feedstocks!$I$4:$I$185)</f>
        <v>0</v>
      </c>
      <c r="K67" s="229"/>
      <c r="L67" s="229"/>
      <c r="M67" s="228">
        <v>1</v>
      </c>
      <c r="N67" s="228" t="str">
        <f>VLOOKUP(E67,[3]Activities!$A$9:$M$224,13,FALSE)</f>
        <v>NL</v>
      </c>
      <c r="O67" s="228"/>
      <c r="P67" s="66" t="s">
        <v>960</v>
      </c>
      <c r="Q67" s="230"/>
      <c r="R67" s="230"/>
      <c r="S67" s="230"/>
      <c r="T67" s="230"/>
      <c r="U67" s="230"/>
      <c r="V67" s="230"/>
      <c r="W67" s="230"/>
      <c r="X67" s="230"/>
      <c r="Y67" s="230"/>
      <c r="Z67" s="230"/>
      <c r="AA67" s="230"/>
      <c r="AB67" s="230"/>
      <c r="AC67" s="230"/>
      <c r="AD67" s="230">
        <v>1</v>
      </c>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0"/>
      <c r="EE67" s="230"/>
      <c r="EF67" s="230"/>
      <c r="EG67" s="230"/>
      <c r="EH67" s="230"/>
      <c r="EI67" s="230"/>
      <c r="EJ67" s="230"/>
      <c r="EK67" s="230"/>
      <c r="EL67" s="230"/>
      <c r="EM67" s="230"/>
      <c r="EN67" s="230"/>
      <c r="EO67" s="230"/>
      <c r="EP67" s="230"/>
      <c r="EQ67" s="230"/>
      <c r="ER67" s="230"/>
      <c r="ES67" s="230"/>
      <c r="ET67" s="230"/>
      <c r="EU67" s="230"/>
      <c r="EV67" s="230"/>
      <c r="EW67" s="230"/>
      <c r="EX67" s="230"/>
      <c r="EY67" s="230"/>
      <c r="EZ67" s="230"/>
      <c r="FA67" s="230"/>
      <c r="FB67" s="230"/>
      <c r="FC67" s="230"/>
      <c r="FD67" s="230"/>
      <c r="FE67" s="230"/>
      <c r="FF67" s="230"/>
      <c r="FG67" s="230"/>
      <c r="FH67" s="230"/>
      <c r="FI67" s="230"/>
      <c r="FJ67" s="230"/>
      <c r="FK67" s="230"/>
      <c r="FL67" s="230"/>
      <c r="FM67" s="230"/>
      <c r="FN67" s="230"/>
      <c r="FO67" s="230"/>
      <c r="FP67" s="230"/>
      <c r="FQ67" s="230"/>
      <c r="FR67" s="230"/>
      <c r="FS67" s="230"/>
      <c r="FT67" s="231"/>
      <c r="FU67" s="232">
        <f t="shared" si="0"/>
        <v>0</v>
      </c>
      <c r="FV67" s="232">
        <f t="shared" si="7"/>
        <v>0</v>
      </c>
      <c r="FW67" s="232">
        <f t="shared" si="7"/>
        <v>0</v>
      </c>
      <c r="FX67" s="232">
        <f t="shared" si="7"/>
        <v>0</v>
      </c>
      <c r="FY67" s="232">
        <f t="shared" si="7"/>
        <v>0</v>
      </c>
      <c r="FZ67" s="232">
        <f t="shared" si="7"/>
        <v>0</v>
      </c>
      <c r="GA67" s="232">
        <f t="shared" si="2"/>
        <v>0</v>
      </c>
      <c r="GB67" s="232">
        <f t="shared" si="3"/>
        <v>0</v>
      </c>
      <c r="GC67" s="232">
        <f t="shared" si="4"/>
        <v>0</v>
      </c>
    </row>
    <row r="68" spans="1:185" x14ac:dyDescent="0.3">
      <c r="A68" s="69" t="s">
        <v>89</v>
      </c>
      <c r="B68" s="69" t="str">
        <f>[3]Technologies!B68</f>
        <v>Industrie</v>
      </c>
      <c r="C68" s="69" t="str">
        <f>VLOOKUP($A68,[3]Technologies!$A$7:$H$699,3,FALSE)</f>
        <v>Final</v>
      </c>
      <c r="D68" s="69" t="str">
        <f>VLOOKUP($A68,[3]Technologies!$A$7:$H$699,4,FALSE)</f>
        <v>Industry</v>
      </c>
      <c r="E68" s="69" t="str">
        <f>VLOOKUP($A68,[3]Technologies!$A$7:$H$699,6,FALSE)</f>
        <v>Propylene production - Chemical Industry</v>
      </c>
      <c r="F68" s="70" t="str">
        <f>VLOOKUP($A68,[3]Technologies!$A$7:$H$699,7,FALSE)</f>
        <v>Propylene from PDH alkenation of LPG - Petrochemicals</v>
      </c>
      <c r="G68" s="233"/>
      <c r="H68" s="233"/>
      <c r="I68" s="234" cm="1">
        <f t="array" ref="I68">-SUMPRODUCT(([3]Feedstocks!$C$4:$C$185=A68)*[3]Feedstocks!$E$4:$E$185,[3]Feedstocks!$F$4:$F$185,[3]Feedstocks!$H$4:$H$185,[3]Feedstocks!$I$4:$I$185)</f>
        <v>3.0603500000000001</v>
      </c>
      <c r="J68" s="234" cm="1">
        <f t="array" ref="J68">-SUMPRODUCT(([3]Feedstocks!$C$4:$C$185=A68)*[3]Feedstocks!$E$4:$E$185,[3]Feedstocks!$H$4:$H$185,[3]Feedstocks!$I$4:$I$185)</f>
        <v>3.0603500000000001</v>
      </c>
      <c r="K68" s="234"/>
      <c r="L68" s="234"/>
      <c r="M68" s="233">
        <v>1</v>
      </c>
      <c r="N68" s="233" t="str">
        <f>VLOOKUP(E68,[3]Activities!$A$9:$M$224,13,FALSE)</f>
        <v>NL</v>
      </c>
      <c r="O68" s="233"/>
      <c r="P68" s="87" t="s">
        <v>960</v>
      </c>
      <c r="Q68" s="235"/>
      <c r="R68" s="235"/>
      <c r="S68" s="235"/>
      <c r="T68" s="235"/>
      <c r="U68" s="235"/>
      <c r="V68" s="235"/>
      <c r="W68" s="235"/>
      <c r="X68" s="235"/>
      <c r="Y68" s="235"/>
      <c r="Z68" s="235"/>
      <c r="AA68" s="235"/>
      <c r="AB68" s="235"/>
      <c r="AC68" s="235"/>
      <c r="AD68" s="235"/>
      <c r="AE68" s="235">
        <v>1</v>
      </c>
      <c r="AF68" s="235"/>
      <c r="AG68" s="235"/>
      <c r="AH68" s="235"/>
      <c r="AI68" s="235"/>
      <c r="AJ68" s="235"/>
      <c r="AK68" s="235"/>
      <c r="AL68" s="235"/>
      <c r="AM68" s="235"/>
      <c r="AN68" s="235"/>
      <c r="AO68" s="235"/>
      <c r="AP68" s="235"/>
      <c r="AQ68" s="235"/>
      <c r="AR68" s="235"/>
      <c r="AS68" s="235"/>
      <c r="AT68" s="235"/>
      <c r="AU68" s="235"/>
      <c r="AV68" s="235"/>
      <c r="AW68" s="235"/>
      <c r="AX68" s="235"/>
      <c r="AY68" s="235"/>
      <c r="AZ68" s="235"/>
      <c r="BA68" s="235"/>
      <c r="BB68" s="235"/>
      <c r="BC68" s="235"/>
      <c r="BD68" s="235"/>
      <c r="BE68" s="235"/>
      <c r="BF68" s="235"/>
      <c r="BG68" s="235"/>
      <c r="BH68" s="235"/>
      <c r="BI68" s="235"/>
      <c r="BJ68" s="235"/>
      <c r="BK68" s="235"/>
      <c r="BL68" s="235"/>
      <c r="BM68" s="235"/>
      <c r="BN68" s="235"/>
      <c r="BO68" s="235"/>
      <c r="BP68" s="235"/>
      <c r="BQ68" s="235"/>
      <c r="BR68" s="235"/>
      <c r="BS68" s="235"/>
      <c r="BT68" s="235"/>
      <c r="BU68" s="235"/>
      <c r="BV68" s="235"/>
      <c r="BW68" s="235"/>
      <c r="BX68" s="235"/>
      <c r="BY68" s="235"/>
      <c r="BZ68" s="235"/>
      <c r="CA68" s="235"/>
      <c r="CB68" s="235"/>
      <c r="CC68" s="235"/>
      <c r="CD68" s="235"/>
      <c r="CE68" s="235"/>
      <c r="CF68" s="235"/>
      <c r="CG68" s="235"/>
      <c r="CH68" s="235"/>
      <c r="CI68" s="235"/>
      <c r="CJ68" s="235"/>
      <c r="CK68" s="235"/>
      <c r="CL68" s="235"/>
      <c r="CM68" s="235"/>
      <c r="CN68" s="235"/>
      <c r="CO68" s="235"/>
      <c r="CP68" s="235"/>
      <c r="CQ68" s="235"/>
      <c r="CR68" s="235">
        <v>-0.3</v>
      </c>
      <c r="CS68" s="235"/>
      <c r="CT68" s="235"/>
      <c r="CU68" s="235"/>
      <c r="CV68" s="235"/>
      <c r="CW68" s="235"/>
      <c r="CX68" s="235"/>
      <c r="CY68" s="235">
        <v>-1.5</v>
      </c>
      <c r="CZ68" s="235"/>
      <c r="DA68" s="235"/>
      <c r="DB68" s="235"/>
      <c r="DC68" s="235">
        <v>-48.5</v>
      </c>
      <c r="DD68" s="235"/>
      <c r="DE68" s="235"/>
      <c r="DF68" s="235"/>
      <c r="DG68" s="235"/>
      <c r="DH68" s="235"/>
      <c r="DI68" s="235"/>
      <c r="DJ68" s="235"/>
      <c r="DK68" s="235"/>
      <c r="DL68" s="235"/>
      <c r="DM68" s="235"/>
      <c r="DN68" s="235"/>
      <c r="DO68" s="235"/>
      <c r="DP68" s="235"/>
      <c r="DQ68" s="235"/>
      <c r="DR68" s="235"/>
      <c r="DS68" s="235"/>
      <c r="DT68" s="235"/>
      <c r="DU68" s="235"/>
      <c r="DV68" s="235"/>
      <c r="DW68" s="235">
        <v>1.4</v>
      </c>
      <c r="DX68" s="235"/>
      <c r="DY68" s="235"/>
      <c r="DZ68" s="235"/>
      <c r="EA68" s="235"/>
      <c r="EB68" s="235"/>
      <c r="EC68" s="235"/>
      <c r="ED68" s="235"/>
      <c r="EE68" s="235"/>
      <c r="EF68" s="235"/>
      <c r="EG68" s="235"/>
      <c r="EH68" s="235"/>
      <c r="EI68" s="235"/>
      <c r="EJ68" s="235"/>
      <c r="EK68" s="235"/>
      <c r="EL68" s="235"/>
      <c r="EM68" s="235"/>
      <c r="EN68" s="235"/>
      <c r="EO68" s="235"/>
      <c r="EP68" s="235"/>
      <c r="EQ68" s="235"/>
      <c r="ER68" s="235"/>
      <c r="ES68" s="235"/>
      <c r="ET68" s="235"/>
      <c r="EU68" s="235"/>
      <c r="EV68" s="235"/>
      <c r="EW68" s="235"/>
      <c r="EX68" s="235"/>
      <c r="EY68" s="235"/>
      <c r="EZ68" s="235"/>
      <c r="FA68" s="235"/>
      <c r="FB68" s="235"/>
      <c r="FC68" s="235"/>
      <c r="FD68" s="235"/>
      <c r="FE68" s="235"/>
      <c r="FF68" s="235"/>
      <c r="FG68" s="235"/>
      <c r="FH68" s="235"/>
      <c r="FI68" s="235"/>
      <c r="FJ68" s="235"/>
      <c r="FK68" s="235"/>
      <c r="FL68" s="235"/>
      <c r="FM68" s="235"/>
      <c r="FN68" s="235"/>
      <c r="FO68" s="235"/>
      <c r="FP68" s="235"/>
      <c r="FQ68" s="235"/>
      <c r="FR68" s="235"/>
      <c r="FS68" s="235"/>
      <c r="FT68" s="236"/>
      <c r="FU68" s="237">
        <f t="shared" si="0"/>
        <v>0</v>
      </c>
      <c r="FV68" s="237">
        <f t="shared" si="7"/>
        <v>0</v>
      </c>
      <c r="FW68" s="237">
        <f t="shared" si="7"/>
        <v>0</v>
      </c>
      <c r="FX68" s="237">
        <f t="shared" si="7"/>
        <v>0</v>
      </c>
      <c r="FY68" s="237">
        <f t="shared" si="7"/>
        <v>0</v>
      </c>
      <c r="FZ68" s="237">
        <f t="shared" si="7"/>
        <v>0</v>
      </c>
      <c r="GA68" s="237">
        <f t="shared" si="2"/>
        <v>0</v>
      </c>
      <c r="GB68" s="237">
        <f t="shared" si="3"/>
        <v>0</v>
      </c>
      <c r="GC68" s="237">
        <f t="shared" si="4"/>
        <v>3.0603500000000001</v>
      </c>
    </row>
    <row r="69" spans="1:185" x14ac:dyDescent="0.3">
      <c r="A69" s="40" t="s">
        <v>90</v>
      </c>
      <c r="B69" s="40" t="str">
        <f>[3]Technologies!B69</f>
        <v>Industrie</v>
      </c>
      <c r="C69" s="40" t="str">
        <f>VLOOKUP($A69,[3]Technologies!$A$7:$H$699,3,FALSE)</f>
        <v>Final</v>
      </c>
      <c r="D69" s="40" t="str">
        <f>VLOOKUP($A69,[3]Technologies!$A$7:$H$699,4,FALSE)</f>
        <v>Industry</v>
      </c>
      <c r="E69" s="40" t="str">
        <f>VLOOKUP($A69,[3]Technologies!$A$7:$H$699,6,FALSE)</f>
        <v>Propylene production - Chemical Industry</v>
      </c>
      <c r="F69" s="40" t="str">
        <f>VLOOKUP($A69,[3]Technologies!$A$7:$H$699,7,FALSE)</f>
        <v>Propylene from ethanol dehydration, ethene dimerization and metathesis - Petrochemicals</v>
      </c>
      <c r="G69" s="228"/>
      <c r="H69" s="228"/>
      <c r="I69" s="229" cm="1">
        <f t="array" ref="I69">-SUMPRODUCT(([3]Feedstocks!$C$4:$C$185=A69)*[3]Feedstocks!$E$4:$E$185,[3]Feedstocks!$F$4:$F$185,[3]Feedstocks!$H$4:$H$185,[3]Feedstocks!$I$4:$I$185)</f>
        <v>0</v>
      </c>
      <c r="J69" s="229" cm="1">
        <f t="array" ref="J69">-SUMPRODUCT(([3]Feedstocks!$C$4:$C$185=A69)*[3]Feedstocks!$E$4:$E$185,[3]Feedstocks!$H$4:$H$185,[3]Feedstocks!$I$4:$I$185)</f>
        <v>2.915</v>
      </c>
      <c r="K69" s="229"/>
      <c r="L69" s="229"/>
      <c r="M69" s="228">
        <v>1</v>
      </c>
      <c r="N69" s="228" t="str">
        <f>VLOOKUP(E69,[3]Activities!$A$9:$M$224,13,FALSE)</f>
        <v>NL</v>
      </c>
      <c r="O69" s="228"/>
      <c r="P69" s="66" t="s">
        <v>960</v>
      </c>
      <c r="Q69" s="230"/>
      <c r="R69" s="230"/>
      <c r="S69" s="230"/>
      <c r="T69" s="230"/>
      <c r="U69" s="230"/>
      <c r="V69" s="230"/>
      <c r="W69" s="230"/>
      <c r="X69" s="230"/>
      <c r="Y69" s="230"/>
      <c r="Z69" s="230"/>
      <c r="AA69" s="230"/>
      <c r="AB69" s="230"/>
      <c r="AC69" s="230"/>
      <c r="AD69" s="230"/>
      <c r="AE69" s="230">
        <v>1</v>
      </c>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v>-0.5</v>
      </c>
      <c r="CS69" s="230"/>
      <c r="CT69" s="230"/>
      <c r="CU69" s="230"/>
      <c r="CV69" s="230"/>
      <c r="CW69" s="230"/>
      <c r="CX69" s="230"/>
      <c r="CY69" s="230">
        <v>-7.5</v>
      </c>
      <c r="CZ69" s="230"/>
      <c r="DA69" s="230"/>
      <c r="DB69" s="230"/>
      <c r="DC69" s="230"/>
      <c r="DD69" s="230"/>
      <c r="DE69" s="230"/>
      <c r="DF69" s="230"/>
      <c r="DG69" s="230"/>
      <c r="DH69" s="230"/>
      <c r="DI69" s="230"/>
      <c r="DJ69" s="230">
        <v>-53</v>
      </c>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1"/>
      <c r="FU69" s="232">
        <f t="shared" si="0"/>
        <v>0</v>
      </c>
      <c r="FV69" s="232">
        <f t="shared" si="7"/>
        <v>0</v>
      </c>
      <c r="FW69" s="232">
        <f t="shared" si="7"/>
        <v>0</v>
      </c>
      <c r="FX69" s="232">
        <f t="shared" si="7"/>
        <v>0</v>
      </c>
      <c r="FY69" s="232">
        <f t="shared" si="7"/>
        <v>0</v>
      </c>
      <c r="FZ69" s="232">
        <f t="shared" si="7"/>
        <v>0</v>
      </c>
      <c r="GA69" s="232">
        <f t="shared" si="2"/>
        <v>0</v>
      </c>
      <c r="GB69" s="232">
        <f t="shared" si="3"/>
        <v>0</v>
      </c>
      <c r="GC69" s="232">
        <f t="shared" si="4"/>
        <v>0</v>
      </c>
    </row>
    <row r="70" spans="1:185" x14ac:dyDescent="0.3">
      <c r="A70" s="69" t="s">
        <v>91</v>
      </c>
      <c r="B70" s="69" t="str">
        <f>[3]Technologies!B70</f>
        <v>Industrie</v>
      </c>
      <c r="C70" s="69" t="str">
        <f>VLOOKUP($A70,[3]Technologies!$A$7:$H$699,3,FALSE)</f>
        <v>Final</v>
      </c>
      <c r="D70" s="69" t="str">
        <f>VLOOKUP($A70,[3]Technologies!$A$7:$H$699,4,FALSE)</f>
        <v>Industry</v>
      </c>
      <c r="E70" s="69" t="str">
        <f>VLOOKUP($A70,[3]Technologies!$A$7:$H$699,6,FALSE)</f>
        <v>Propylene production - Chemical Industry</v>
      </c>
      <c r="F70" s="70" t="str">
        <f>VLOOKUP($A70,[3]Technologies!$A$7:$H$699,7,FALSE)</f>
        <v>Propylene imports - Petrochemical industry</v>
      </c>
      <c r="G70" s="233"/>
      <c r="H70" s="233"/>
      <c r="I70" s="234" cm="1">
        <f t="array" ref="I70">-SUMPRODUCT(([3]Feedstocks!$C$4:$C$185=A70)*[3]Feedstocks!$E$4:$E$185,[3]Feedstocks!$F$4:$F$185,[3]Feedstocks!$H$4:$H$185,[3]Feedstocks!$I$4:$I$185)</f>
        <v>0</v>
      </c>
      <c r="J70" s="234" cm="1">
        <f t="array" ref="J70">-SUMPRODUCT(([3]Feedstocks!$C$4:$C$185=A70)*[3]Feedstocks!$E$4:$E$185,[3]Feedstocks!$H$4:$H$185,[3]Feedstocks!$I$4:$I$185)</f>
        <v>0</v>
      </c>
      <c r="K70" s="234"/>
      <c r="L70" s="234"/>
      <c r="M70" s="233">
        <v>1</v>
      </c>
      <c r="N70" s="233" t="str">
        <f>VLOOKUP(E70,[3]Activities!$A$9:$M$224,13,FALSE)</f>
        <v>NL</v>
      </c>
      <c r="O70" s="233"/>
      <c r="P70" s="87" t="s">
        <v>960</v>
      </c>
      <c r="Q70" s="235"/>
      <c r="R70" s="235"/>
      <c r="S70" s="235"/>
      <c r="T70" s="235"/>
      <c r="U70" s="235"/>
      <c r="V70" s="235"/>
      <c r="W70" s="235"/>
      <c r="X70" s="235"/>
      <c r="Y70" s="235"/>
      <c r="Z70" s="235"/>
      <c r="AA70" s="235"/>
      <c r="AB70" s="235"/>
      <c r="AC70" s="235"/>
      <c r="AD70" s="235"/>
      <c r="AE70" s="235">
        <v>1</v>
      </c>
      <c r="AF70" s="235"/>
      <c r="AG70" s="235"/>
      <c r="AH70" s="235"/>
      <c r="AI70" s="235"/>
      <c r="AJ70" s="235"/>
      <c r="AK70" s="235"/>
      <c r="AL70" s="235"/>
      <c r="AM70" s="235"/>
      <c r="AN70" s="235"/>
      <c r="AO70" s="235"/>
      <c r="AP70" s="235"/>
      <c r="AQ70" s="235"/>
      <c r="AR70" s="235"/>
      <c r="AS70" s="235"/>
      <c r="AT70" s="235"/>
      <c r="AU70" s="235"/>
      <c r="AV70" s="235"/>
      <c r="AW70" s="235"/>
      <c r="AX70" s="235"/>
      <c r="AY70" s="235"/>
      <c r="AZ70" s="235"/>
      <c r="BA70" s="235"/>
      <c r="BB70" s="235"/>
      <c r="BC70" s="235"/>
      <c r="BD70" s="235"/>
      <c r="BE70" s="235"/>
      <c r="BF70" s="235"/>
      <c r="BG70" s="235"/>
      <c r="BH70" s="235"/>
      <c r="BI70" s="235"/>
      <c r="BJ70" s="235"/>
      <c r="BK70" s="235"/>
      <c r="BL70" s="235"/>
      <c r="BM70" s="235"/>
      <c r="BN70" s="235"/>
      <c r="BO70" s="235"/>
      <c r="BP70" s="235"/>
      <c r="BQ70" s="235"/>
      <c r="BR70" s="235"/>
      <c r="BS70" s="235"/>
      <c r="BT70" s="235"/>
      <c r="BU70" s="235"/>
      <c r="BV70" s="235"/>
      <c r="BW70" s="235"/>
      <c r="BX70" s="235"/>
      <c r="BY70" s="235"/>
      <c r="BZ70" s="235"/>
      <c r="CA70" s="235"/>
      <c r="CB70" s="235"/>
      <c r="CC70" s="235"/>
      <c r="CD70" s="235"/>
      <c r="CE70" s="235"/>
      <c r="CF70" s="235"/>
      <c r="CG70" s="235"/>
      <c r="CH70" s="235"/>
      <c r="CI70" s="235"/>
      <c r="CJ70" s="235"/>
      <c r="CK70" s="235"/>
      <c r="CL70" s="235"/>
      <c r="CM70" s="235"/>
      <c r="CN70" s="235"/>
      <c r="CO70" s="235"/>
      <c r="CP70" s="235"/>
      <c r="CQ70" s="235"/>
      <c r="CR70" s="235"/>
      <c r="CS70" s="235"/>
      <c r="CT70" s="235"/>
      <c r="CU70" s="235"/>
      <c r="CV70" s="235"/>
      <c r="CW70" s="235"/>
      <c r="CX70" s="235"/>
      <c r="CY70" s="235"/>
      <c r="CZ70" s="235"/>
      <c r="DA70" s="235"/>
      <c r="DB70" s="235"/>
      <c r="DC70" s="235"/>
      <c r="DD70" s="235"/>
      <c r="DE70" s="235"/>
      <c r="DF70" s="235"/>
      <c r="DG70" s="235"/>
      <c r="DH70" s="235"/>
      <c r="DI70" s="235"/>
      <c r="DJ70" s="235"/>
      <c r="DK70" s="235"/>
      <c r="DL70" s="235"/>
      <c r="DM70" s="235"/>
      <c r="DN70" s="235"/>
      <c r="DO70" s="235"/>
      <c r="DP70" s="235"/>
      <c r="DQ70" s="235"/>
      <c r="DR70" s="235"/>
      <c r="DS70" s="235"/>
      <c r="DT70" s="235"/>
      <c r="DU70" s="235"/>
      <c r="DV70" s="235"/>
      <c r="DW70" s="235"/>
      <c r="DX70" s="235"/>
      <c r="DY70" s="235"/>
      <c r="DZ70" s="235"/>
      <c r="EA70" s="235"/>
      <c r="EB70" s="235"/>
      <c r="EC70" s="235"/>
      <c r="ED70" s="235"/>
      <c r="EE70" s="235"/>
      <c r="EF70" s="235"/>
      <c r="EG70" s="235"/>
      <c r="EH70" s="235"/>
      <c r="EI70" s="235"/>
      <c r="EJ70" s="235"/>
      <c r="EK70" s="235"/>
      <c r="EL70" s="235"/>
      <c r="EM70" s="235"/>
      <c r="EN70" s="235"/>
      <c r="EO70" s="235"/>
      <c r="EP70" s="235"/>
      <c r="EQ70" s="235"/>
      <c r="ER70" s="235"/>
      <c r="ES70" s="235"/>
      <c r="ET70" s="235"/>
      <c r="EU70" s="235"/>
      <c r="EV70" s="235"/>
      <c r="EW70" s="235"/>
      <c r="EX70" s="235"/>
      <c r="EY70" s="235"/>
      <c r="EZ70" s="235"/>
      <c r="FA70" s="235"/>
      <c r="FB70" s="235"/>
      <c r="FC70" s="235"/>
      <c r="FD70" s="235"/>
      <c r="FE70" s="235"/>
      <c r="FF70" s="235"/>
      <c r="FG70" s="235"/>
      <c r="FH70" s="235"/>
      <c r="FI70" s="235"/>
      <c r="FJ70" s="235"/>
      <c r="FK70" s="235"/>
      <c r="FL70" s="235"/>
      <c r="FM70" s="235"/>
      <c r="FN70" s="235"/>
      <c r="FO70" s="235"/>
      <c r="FP70" s="235"/>
      <c r="FQ70" s="235"/>
      <c r="FR70" s="235"/>
      <c r="FS70" s="235"/>
      <c r="FT70" s="236"/>
      <c r="FU70" s="237">
        <f t="shared" si="0"/>
        <v>0</v>
      </c>
      <c r="FV70" s="237">
        <f t="shared" si="7"/>
        <v>0</v>
      </c>
      <c r="FW70" s="237">
        <f t="shared" si="7"/>
        <v>0</v>
      </c>
      <c r="FX70" s="237">
        <f t="shared" si="7"/>
        <v>0</v>
      </c>
      <c r="FY70" s="237">
        <f t="shared" si="7"/>
        <v>0</v>
      </c>
      <c r="FZ70" s="237">
        <f t="shared" si="7"/>
        <v>0</v>
      </c>
      <c r="GA70" s="237">
        <f t="shared" si="2"/>
        <v>0</v>
      </c>
      <c r="GB70" s="237">
        <f t="shared" si="3"/>
        <v>0</v>
      </c>
      <c r="GC70" s="237">
        <f t="shared" si="4"/>
        <v>0</v>
      </c>
    </row>
    <row r="71" spans="1:185" ht="14.7" customHeight="1" x14ac:dyDescent="0.3">
      <c r="A71" s="40" t="s">
        <v>92</v>
      </c>
      <c r="B71" s="69" t="str">
        <f>[3]Technologies!B71</f>
        <v>Industrie</v>
      </c>
      <c r="C71" s="69" t="str">
        <f>VLOOKUP($A71,[3]Technologies!$A$7:$H$699,3,FALSE)</f>
        <v>Final</v>
      </c>
      <c r="D71" s="69" t="str">
        <f>VLOOKUP($A71,[3]Technologies!$A$7:$H$699,4,FALSE)</f>
        <v>Industry</v>
      </c>
      <c r="E71" s="69" t="str">
        <f>VLOOKUP($A71,[3]Technologies!$A$7:$H$699,6,FALSE)</f>
        <v>Butadiene production - Chemical Industry</v>
      </c>
      <c r="F71" s="70" t="str">
        <f>VLOOKUP($A71,[3]Technologies!$A$7:$H$699,7,FALSE)</f>
        <v>Butadiene imports - Petrochemical industry</v>
      </c>
      <c r="G71" s="228"/>
      <c r="H71" s="228"/>
      <c r="I71" s="229" cm="1">
        <f t="array" ref="I71">-SUMPRODUCT(([3]Feedstocks!$C$4:$C$185=A71)*[3]Feedstocks!$E$4:$E$185,[3]Feedstocks!$F$4:$F$185,[3]Feedstocks!$H$4:$H$185,[3]Feedstocks!$I$4:$I$185)</f>
        <v>0</v>
      </c>
      <c r="J71" s="229" cm="1">
        <f t="array" ref="J71">-SUMPRODUCT(([3]Feedstocks!$C$4:$C$185=A71)*[3]Feedstocks!$E$4:$E$185,[3]Feedstocks!$H$4:$H$185,[3]Feedstocks!$I$4:$I$185)</f>
        <v>0</v>
      </c>
      <c r="K71" s="229"/>
      <c r="L71" s="229"/>
      <c r="M71" s="228">
        <v>1</v>
      </c>
      <c r="N71" s="228" t="str">
        <f>VLOOKUP(E71,[3]Activities!$A$9:$M$224,13,FALSE)</f>
        <v>NL</v>
      </c>
      <c r="O71" s="228"/>
      <c r="P71" s="66" t="s">
        <v>960</v>
      </c>
      <c r="Q71" s="230"/>
      <c r="R71" s="230"/>
      <c r="S71" s="230"/>
      <c r="T71" s="230"/>
      <c r="U71" s="230"/>
      <c r="V71" s="230"/>
      <c r="W71" s="230"/>
      <c r="X71" s="230"/>
      <c r="Y71" s="230"/>
      <c r="Z71" s="230"/>
      <c r="AA71" s="230"/>
      <c r="AB71" s="230"/>
      <c r="AC71" s="230"/>
      <c r="AD71" s="230"/>
      <c r="AE71" s="230"/>
      <c r="AF71" s="230">
        <v>1</v>
      </c>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0"/>
      <c r="EE71" s="230"/>
      <c r="EF71" s="230"/>
      <c r="EG71" s="230"/>
      <c r="EH71" s="230"/>
      <c r="EI71" s="230"/>
      <c r="EJ71" s="230"/>
      <c r="EK71" s="230"/>
      <c r="EL71" s="230"/>
      <c r="EM71" s="230"/>
      <c r="EN71" s="230"/>
      <c r="EO71" s="230"/>
      <c r="EP71" s="230"/>
      <c r="EQ71" s="230"/>
      <c r="ER71" s="230"/>
      <c r="ES71" s="230"/>
      <c r="ET71" s="230"/>
      <c r="EU71" s="230"/>
      <c r="EV71" s="230"/>
      <c r="EW71" s="230"/>
      <c r="EX71" s="230"/>
      <c r="EY71" s="230"/>
      <c r="EZ71" s="230"/>
      <c r="FA71" s="230"/>
      <c r="FB71" s="230"/>
      <c r="FC71" s="230"/>
      <c r="FD71" s="230"/>
      <c r="FE71" s="230"/>
      <c r="FF71" s="230"/>
      <c r="FG71" s="230"/>
      <c r="FH71" s="230"/>
      <c r="FI71" s="230"/>
      <c r="FJ71" s="230"/>
      <c r="FK71" s="230"/>
      <c r="FL71" s="230"/>
      <c r="FM71" s="230"/>
      <c r="FN71" s="230"/>
      <c r="FO71" s="230"/>
      <c r="FP71" s="230"/>
      <c r="FQ71" s="230"/>
      <c r="FR71" s="230"/>
      <c r="FS71" s="230"/>
      <c r="FT71" s="231"/>
      <c r="FU71" s="232">
        <f t="shared" ref="FU71:FU134" si="9">ROUND(IF($C71="Primary",0,-$G71*(SUMPRODUCT($Q$4:$FS$4,$Q71:$FS71)+$J71)-$H71)*IF($N71=FU$4,1,0),4)</f>
        <v>0</v>
      </c>
      <c r="FV71" s="232">
        <f t="shared" ref="FV71:FZ86" si="10">ROUND(IF($C71="Primary",0,$M71*(1-$O71)*($G71*(SUMPRODUCT($Q$4:$FS$4,$Q71:$FS71)+$J71)+$H71-SUMPRODUCT($Q$5:$FS$5,$Q71:$FS71)-$I71+$K71))*IF($N71=FV$4,1,0),4)</f>
        <v>0</v>
      </c>
      <c r="FW71" s="232">
        <f t="shared" si="10"/>
        <v>0</v>
      </c>
      <c r="FX71" s="232">
        <f t="shared" si="10"/>
        <v>0</v>
      </c>
      <c r="FY71" s="232">
        <f t="shared" si="10"/>
        <v>0</v>
      </c>
      <c r="FZ71" s="232">
        <f t="shared" si="10"/>
        <v>0</v>
      </c>
      <c r="GA71" s="232">
        <f t="shared" ref="GA71:GA134" si="11">ROUND(IF($C71="Primary",0,(1-$M71)*(1-$O71)*($G71*(SUMPRODUCT($Q$4:$FS$4,$Q71:$FS71)+$J71)+$H71-SUMPRODUCT($Q$5:$FS$5,$Q71:$FS71)-$I71+$L71))*IF($N71=FV$4,1,0),4)</f>
        <v>0</v>
      </c>
      <c r="GB71" s="232">
        <f t="shared" ref="GB71:GB134" si="12">ROUND(IF($C71="Primary",0,$O71*($G71*(SUMPRODUCT($Q$4:$FS$4,$Q71:$FS71)+$J71)-SUMPRODUCT($Q$5:$FS$5,$Q71:$FS71)-$I71))*IF($N71=FV$4,1,0),4)</f>
        <v>0</v>
      </c>
      <c r="GC71" s="232">
        <f t="shared" si="4"/>
        <v>0</v>
      </c>
    </row>
    <row r="72" spans="1:185" x14ac:dyDescent="0.3">
      <c r="A72" s="40" t="s">
        <v>93</v>
      </c>
      <c r="B72" s="40" t="str">
        <f>[3]Technologies!B72</f>
        <v>Industrie</v>
      </c>
      <c r="C72" s="40" t="str">
        <f>VLOOKUP($A72,[3]Technologies!$A$7:$H$699,3,FALSE)</f>
        <v>Final</v>
      </c>
      <c r="D72" s="40" t="str">
        <f>VLOOKUP($A72,[3]Technologies!$A$7:$H$699,4,FALSE)</f>
        <v>Industry</v>
      </c>
      <c r="E72" s="40" t="str">
        <f>VLOOKUP($A72,[3]Technologies!$A$7:$H$699,6,FALSE)</f>
        <v>Ethylene production - Chemical Industry</v>
      </c>
      <c r="F72" s="40" t="str">
        <f>VLOOKUP($A72,[3]Technologies!$A$7:$H$699,7,FALSE)</f>
        <v>Existing naphtha steam cracker with 10% pyrolysis oil blending - Petrochemical industry</v>
      </c>
      <c r="G72" s="228"/>
      <c r="H72" s="228"/>
      <c r="I72" s="229" cm="1">
        <f t="array" ref="I72">-SUMPRODUCT(([3]Feedstocks!$C$4:$C$185=A72)*[3]Feedstocks!$E$4:$E$185,[3]Feedstocks!$F$4:$F$185,[3]Feedstocks!$H$4:$H$185,[3]Feedstocks!$I$4:$I$185)</f>
        <v>11.90601033163966</v>
      </c>
      <c r="J72" s="229" cm="1">
        <f t="array" ref="J72">-SUMPRODUCT(([3]Feedstocks!$C$4:$C$185=A72)*[3]Feedstocks!$E$4:$E$185,[3]Feedstocks!$H$4:$H$185,[3]Feedstocks!$I$4:$I$185)</f>
        <v>11.90601033163966</v>
      </c>
      <c r="K72" s="229"/>
      <c r="L72" s="229"/>
      <c r="M72" s="228">
        <v>1</v>
      </c>
      <c r="N72" s="228" t="str">
        <f>VLOOKUP(E72,[3]Activities!$A$9:$M$224,13,FALSE)</f>
        <v>NL</v>
      </c>
      <c r="O72" s="228"/>
      <c r="P72" s="66" t="s">
        <v>1793</v>
      </c>
      <c r="Q72" s="230"/>
      <c r="R72" s="230"/>
      <c r="S72" s="230"/>
      <c r="T72" s="230"/>
      <c r="U72" s="230"/>
      <c r="V72" s="230"/>
      <c r="W72" s="230"/>
      <c r="X72" s="230"/>
      <c r="Y72" s="230"/>
      <c r="Z72" s="230"/>
      <c r="AA72" s="230"/>
      <c r="AB72" s="230"/>
      <c r="AC72" s="230"/>
      <c r="AD72" s="230">
        <v>1</v>
      </c>
      <c r="AE72" s="230">
        <v>0.6</v>
      </c>
      <c r="AF72" s="230">
        <v>0.14000000000000001</v>
      </c>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c r="BH72" s="230"/>
      <c r="BI72" s="230"/>
      <c r="BJ72" s="230"/>
      <c r="BK72" s="230"/>
      <c r="BL72" s="230"/>
      <c r="BM72" s="230"/>
      <c r="BN72" s="230"/>
      <c r="BO72" s="230"/>
      <c r="BP72" s="230"/>
      <c r="BQ72" s="230"/>
      <c r="BR72" s="230"/>
      <c r="BS72" s="230"/>
      <c r="BT72" s="230"/>
      <c r="BU72" s="230"/>
      <c r="BV72" s="230"/>
      <c r="BW72" s="230"/>
      <c r="BX72" s="230"/>
      <c r="BY72" s="230"/>
      <c r="BZ72" s="230"/>
      <c r="CA72" s="230"/>
      <c r="CB72" s="230"/>
      <c r="CC72" s="230"/>
      <c r="CD72" s="230"/>
      <c r="CE72" s="230"/>
      <c r="CF72" s="230"/>
      <c r="CG72" s="230"/>
      <c r="CH72" s="230"/>
      <c r="CI72" s="230"/>
      <c r="CJ72" s="230"/>
      <c r="CK72" s="230"/>
      <c r="CL72" s="230"/>
      <c r="CM72" s="230"/>
      <c r="CN72" s="230"/>
      <c r="CO72" s="230"/>
      <c r="CP72" s="230"/>
      <c r="CQ72" s="230"/>
      <c r="CR72" s="241">
        <v>-5.875</v>
      </c>
      <c r="CS72" s="230"/>
      <c r="CT72" s="230"/>
      <c r="CU72" s="230"/>
      <c r="CV72" s="230"/>
      <c r="CW72" s="230"/>
      <c r="CX72" s="230"/>
      <c r="CY72" s="230">
        <f>2.22-8.7</f>
        <v>-6.4799999999999986</v>
      </c>
      <c r="CZ72" s="230"/>
      <c r="DA72" s="230"/>
      <c r="DB72" s="230"/>
      <c r="DC72" s="241">
        <v>-36.912195121951221</v>
      </c>
      <c r="DD72" s="230">
        <f>DD55*0.9</f>
        <v>-121.16231707317074</v>
      </c>
      <c r="DE72" s="241">
        <v>-6.5447154471544727E-2</v>
      </c>
      <c r="DF72" s="241">
        <v>-0.65447154471544722</v>
      </c>
      <c r="DG72" s="241"/>
      <c r="DH72" s="241">
        <v>-0.58902439024390252</v>
      </c>
      <c r="DI72" s="230"/>
      <c r="DJ72" s="230"/>
      <c r="DK72" s="230"/>
      <c r="DL72" s="230"/>
      <c r="DM72" s="230"/>
      <c r="DN72" s="230"/>
      <c r="DO72" s="230"/>
      <c r="DP72" s="230"/>
      <c r="DQ72" s="230"/>
      <c r="DR72" s="230"/>
      <c r="DS72" s="241">
        <v>-5.416666666666667</v>
      </c>
      <c r="DT72" s="241"/>
      <c r="DU72" s="230"/>
      <c r="DV72" s="230"/>
      <c r="DW72" s="241">
        <v>3.6</v>
      </c>
      <c r="DX72" s="230"/>
      <c r="DY72" s="230"/>
      <c r="DZ72" s="241">
        <v>-13.462479674796748</v>
      </c>
      <c r="EA72" s="230"/>
      <c r="EB72" s="230"/>
      <c r="EC72" s="230"/>
      <c r="ED72" s="230"/>
      <c r="EE72" s="230"/>
      <c r="EF72" s="241">
        <v>-41.82073170731708</v>
      </c>
      <c r="EG72" s="241"/>
      <c r="EH72" s="230"/>
      <c r="EI72" s="230"/>
      <c r="EJ72" s="230"/>
      <c r="EK72" s="230"/>
      <c r="EL72" s="230"/>
      <c r="EM72" s="230"/>
      <c r="EN72" s="230"/>
      <c r="EO72" s="230"/>
      <c r="EP72" s="230"/>
      <c r="EQ72" s="230"/>
      <c r="ER72" s="230"/>
      <c r="ES72" s="230"/>
      <c r="ET72" s="230"/>
      <c r="EU72" s="230"/>
      <c r="EV72" s="230"/>
      <c r="EW72" s="230"/>
      <c r="EX72" s="230"/>
      <c r="EY72" s="230"/>
      <c r="EZ72" s="230"/>
      <c r="FA72" s="230"/>
      <c r="FB72" s="230"/>
      <c r="FC72" s="230"/>
      <c r="FD72" s="230"/>
      <c r="FE72" s="230"/>
      <c r="FF72" s="230"/>
      <c r="FG72" s="230"/>
      <c r="FH72" s="230"/>
      <c r="FI72" s="230"/>
      <c r="FJ72" s="230"/>
      <c r="FK72" s="230"/>
      <c r="FL72" s="230"/>
      <c r="FM72" s="230"/>
      <c r="FN72" s="230"/>
      <c r="FO72" s="230"/>
      <c r="FP72" s="230"/>
      <c r="FQ72" s="230"/>
      <c r="FR72" s="230"/>
      <c r="FS72" s="230"/>
      <c r="FT72" s="231"/>
      <c r="FU72" s="232">
        <f t="shared" si="9"/>
        <v>0</v>
      </c>
      <c r="FV72" s="232">
        <f t="shared" si="10"/>
        <v>3.4531999999999998</v>
      </c>
      <c r="FW72" s="232">
        <f t="shared" si="10"/>
        <v>0</v>
      </c>
      <c r="FX72" s="232">
        <f t="shared" si="10"/>
        <v>0</v>
      </c>
      <c r="FY72" s="232">
        <f t="shared" si="10"/>
        <v>0</v>
      </c>
      <c r="FZ72" s="232">
        <f t="shared" si="10"/>
        <v>0</v>
      </c>
      <c r="GA72" s="232">
        <f t="shared" si="11"/>
        <v>0</v>
      </c>
      <c r="GB72" s="232">
        <f t="shared" si="12"/>
        <v>0</v>
      </c>
      <c r="GC72" s="232">
        <f t="shared" ref="GC72:GC77" si="13">$I72</f>
        <v>11.90601033163966</v>
      </c>
    </row>
    <row r="73" spans="1:185" x14ac:dyDescent="0.3">
      <c r="A73" s="69" t="s">
        <v>94</v>
      </c>
      <c r="B73" s="69" t="str">
        <f>[3]Technologies!B73</f>
        <v>Industrie</v>
      </c>
      <c r="C73" s="69" t="str">
        <f>VLOOKUP($A73,[3]Technologies!$A$7:$H$699,3,FALSE)</f>
        <v>Final</v>
      </c>
      <c r="D73" s="69" t="str">
        <f>VLOOKUP($A73,[3]Technologies!$A$7:$H$699,4,FALSE)</f>
        <v>Industry</v>
      </c>
      <c r="E73" s="69" t="str">
        <f>VLOOKUP($A73,[3]Technologies!$A$7:$H$699,6,FALSE)</f>
        <v>Ethylene production - Chemical Industry</v>
      </c>
      <c r="F73" s="70" t="str">
        <f>VLOOKUP($A73,[3]Technologies!$A$7:$H$699,7,FALSE)</f>
        <v>Existing naphtha steam cracker with 10% pyrolysis oil blending and CCUS - Petrochemical industry</v>
      </c>
      <c r="G73" s="233">
        <v>0.9</v>
      </c>
      <c r="H73" s="233"/>
      <c r="I73" s="234" cm="1">
        <f t="array" ref="I73">-SUMPRODUCT(([3]Feedstocks!$C$4:$C$185=A73)*[3]Feedstocks!$E$4:$E$185,[3]Feedstocks!$F$4:$F$185,[3]Feedstocks!$H$4:$H$185,[3]Feedstocks!$I$4:$I$185)</f>
        <v>11.90601033163966</v>
      </c>
      <c r="J73" s="234" cm="1">
        <f t="array" ref="J73">-SUMPRODUCT(([3]Feedstocks!$C$4:$C$185=A73)*[3]Feedstocks!$E$4:$E$185,[3]Feedstocks!$H$4:$H$185,[3]Feedstocks!$I$4:$I$185)</f>
        <v>11.90601033163966</v>
      </c>
      <c r="K73" s="234"/>
      <c r="L73" s="234"/>
      <c r="M73" s="233">
        <v>1</v>
      </c>
      <c r="N73" s="233" t="str">
        <f>VLOOKUP(E73,[3]Activities!$A$9:$M$224,13,FALSE)</f>
        <v>NL</v>
      </c>
      <c r="O73" s="233"/>
      <c r="P73" s="87" t="s">
        <v>1793</v>
      </c>
      <c r="Q73" s="235"/>
      <c r="R73" s="235"/>
      <c r="S73" s="235"/>
      <c r="T73" s="235"/>
      <c r="U73" s="235"/>
      <c r="V73" s="235"/>
      <c r="W73" s="235"/>
      <c r="X73" s="235"/>
      <c r="Y73" s="235"/>
      <c r="Z73" s="235"/>
      <c r="AA73" s="235"/>
      <c r="AB73" s="235"/>
      <c r="AC73" s="235"/>
      <c r="AD73" s="235">
        <v>1</v>
      </c>
      <c r="AE73" s="235">
        <v>0.6</v>
      </c>
      <c r="AF73" s="235">
        <v>0.14000000000000001</v>
      </c>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c r="BZ73" s="235"/>
      <c r="CA73" s="235"/>
      <c r="CB73" s="235"/>
      <c r="CC73" s="235"/>
      <c r="CD73" s="235"/>
      <c r="CE73" s="235"/>
      <c r="CF73" s="235"/>
      <c r="CG73" s="235"/>
      <c r="CH73" s="235"/>
      <c r="CI73" s="235"/>
      <c r="CJ73" s="235"/>
      <c r="CK73" s="235"/>
      <c r="CL73" s="235"/>
      <c r="CM73" s="235"/>
      <c r="CN73" s="235"/>
      <c r="CO73" s="235"/>
      <c r="CP73" s="235"/>
      <c r="CQ73" s="235"/>
      <c r="CR73" s="241">
        <v>-6.6562000000000001</v>
      </c>
      <c r="CS73" s="235"/>
      <c r="CT73" s="235"/>
      <c r="CU73" s="235"/>
      <c r="CV73" s="235"/>
      <c r="CW73" s="235"/>
      <c r="CX73" s="235"/>
      <c r="CY73" s="235">
        <v>-8.6999999999999993</v>
      </c>
      <c r="CZ73" s="235">
        <v>-2.15</v>
      </c>
      <c r="DA73" s="235"/>
      <c r="DB73" s="235"/>
      <c r="DC73" s="241">
        <v>-36.912195121951221</v>
      </c>
      <c r="DD73" s="235">
        <f>DD55*0.9</f>
        <v>-121.16231707317074</v>
      </c>
      <c r="DE73" s="241">
        <v>-6.5447154471544727E-2</v>
      </c>
      <c r="DF73" s="241">
        <v>-0.65447154471544722</v>
      </c>
      <c r="DG73" s="241"/>
      <c r="DH73" s="241">
        <v>-0.58902439024390252</v>
      </c>
      <c r="DI73" s="235"/>
      <c r="DJ73" s="235"/>
      <c r="DK73" s="235"/>
      <c r="DL73" s="235"/>
      <c r="DM73" s="235"/>
      <c r="DN73" s="235"/>
      <c r="DO73" s="235"/>
      <c r="DP73" s="235"/>
      <c r="DQ73" s="235"/>
      <c r="DR73" s="235"/>
      <c r="DS73" s="241">
        <v>-5.416666666666667</v>
      </c>
      <c r="DT73" s="241"/>
      <c r="DU73" s="235"/>
      <c r="DV73" s="235"/>
      <c r="DW73" s="241">
        <v>3.6</v>
      </c>
      <c r="DX73" s="235"/>
      <c r="DY73" s="235"/>
      <c r="DZ73" s="241">
        <v>-13.462479674796748</v>
      </c>
      <c r="EA73" s="235"/>
      <c r="EB73" s="235"/>
      <c r="EC73" s="235"/>
      <c r="ED73" s="235"/>
      <c r="EE73" s="235"/>
      <c r="EF73" s="241">
        <v>-41.82073170731708</v>
      </c>
      <c r="EG73" s="241"/>
      <c r="EH73" s="235"/>
      <c r="EI73" s="235"/>
      <c r="EJ73" s="235"/>
      <c r="EK73" s="235"/>
      <c r="EL73" s="235"/>
      <c r="EM73" s="235"/>
      <c r="EN73" s="235"/>
      <c r="EO73" s="235"/>
      <c r="EP73" s="235"/>
      <c r="EQ73" s="235"/>
      <c r="ER73" s="235"/>
      <c r="ES73" s="235"/>
      <c r="ET73" s="235"/>
      <c r="EU73" s="235"/>
      <c r="EV73" s="235"/>
      <c r="EW73" s="235"/>
      <c r="EX73" s="235"/>
      <c r="EY73" s="235"/>
      <c r="EZ73" s="235"/>
      <c r="FA73" s="235"/>
      <c r="FB73" s="235"/>
      <c r="FC73" s="235"/>
      <c r="FD73" s="235"/>
      <c r="FE73" s="235"/>
      <c r="FF73" s="235"/>
      <c r="FG73" s="235"/>
      <c r="FH73" s="235"/>
      <c r="FI73" s="235"/>
      <c r="FJ73" s="235"/>
      <c r="FK73" s="235"/>
      <c r="FL73" s="235"/>
      <c r="FM73" s="235"/>
      <c r="FN73" s="235"/>
      <c r="FO73" s="235"/>
      <c r="FP73" s="235"/>
      <c r="FQ73" s="235"/>
      <c r="FR73" s="235"/>
      <c r="FS73" s="235"/>
      <c r="FT73" s="236"/>
      <c r="FU73" s="237">
        <f t="shared" si="9"/>
        <v>3.1078000000000001</v>
      </c>
      <c r="FV73" s="237">
        <f t="shared" si="10"/>
        <v>0.3453</v>
      </c>
      <c r="FW73" s="237">
        <f t="shared" si="10"/>
        <v>0</v>
      </c>
      <c r="FX73" s="237">
        <f t="shared" si="10"/>
        <v>0</v>
      </c>
      <c r="FY73" s="237">
        <f t="shared" si="10"/>
        <v>0</v>
      </c>
      <c r="FZ73" s="237">
        <f t="shared" si="10"/>
        <v>0</v>
      </c>
      <c r="GA73" s="237">
        <f t="shared" si="11"/>
        <v>0</v>
      </c>
      <c r="GB73" s="237">
        <f t="shared" si="12"/>
        <v>0</v>
      </c>
      <c r="GC73" s="237">
        <f t="shared" si="13"/>
        <v>11.90601033163966</v>
      </c>
    </row>
    <row r="74" spans="1:185" x14ac:dyDescent="0.3">
      <c r="A74" s="69" t="s">
        <v>95</v>
      </c>
      <c r="B74" s="69" t="str">
        <f>[3]Technologies!B74</f>
        <v>Industrie</v>
      </c>
      <c r="C74" s="69" t="str">
        <f>VLOOKUP($A74,[3]Technologies!$A$7:$H$699,3,FALSE)</f>
        <v>Final</v>
      </c>
      <c r="D74" s="69" t="str">
        <f>VLOOKUP($A74,[3]Technologies!$A$7:$H$699,4,FALSE)</f>
        <v>Industry</v>
      </c>
      <c r="E74" s="69" t="str">
        <f>VLOOKUP($A74,[3]Technologies!$A$7:$H$699,6,FALSE)</f>
        <v>BTX aromatics production - Chemical Industry</v>
      </c>
      <c r="F74" s="70" t="str">
        <f>VLOOKUP($A74,[3]Technologies!$A$7:$H$699,7,FALSE)</f>
        <v>Methanol to aromatics</v>
      </c>
      <c r="G74" s="233"/>
      <c r="H74" s="233"/>
      <c r="I74" s="234" cm="1">
        <f t="array" ref="I74">-SUMPRODUCT(([3]Feedstocks!$C$4:$C$185=A74)*[3]Feedstocks!$E$4:$E$185,[3]Feedstocks!$F$4:$F$185,[3]Feedstocks!$H$4:$H$185,[3]Feedstocks!$I$4:$I$185)</f>
        <v>0</v>
      </c>
      <c r="J74" s="234" cm="1">
        <f t="array" ref="J74">-SUMPRODUCT(([3]Feedstocks!$C$4:$C$185=A74)*[3]Feedstocks!$E$4:$E$185,[3]Feedstocks!$H$4:$H$185,[3]Feedstocks!$I$4:$I$185)</f>
        <v>5.2242857142857151</v>
      </c>
      <c r="K74" s="234"/>
      <c r="L74" s="234"/>
      <c r="M74" s="233">
        <v>1</v>
      </c>
      <c r="N74" s="233" t="s">
        <v>675</v>
      </c>
      <c r="O74" s="233"/>
      <c r="P74" s="111" t="s">
        <v>973</v>
      </c>
      <c r="Q74" s="241"/>
      <c r="R74" s="241"/>
      <c r="S74" s="241"/>
      <c r="T74" s="241"/>
      <c r="U74" s="241"/>
      <c r="V74" s="241"/>
      <c r="W74" s="241"/>
      <c r="X74" s="241"/>
      <c r="Y74" s="241"/>
      <c r="Z74" s="241"/>
      <c r="AA74" s="241"/>
      <c r="AB74" s="241"/>
      <c r="AC74" s="241"/>
      <c r="AD74" s="241"/>
      <c r="AE74" s="241"/>
      <c r="AF74" s="241"/>
      <c r="AG74" s="241">
        <v>1</v>
      </c>
      <c r="AH74" s="241"/>
      <c r="AI74" s="241"/>
      <c r="AJ74" s="241"/>
      <c r="AK74" s="241"/>
      <c r="AL74" s="241"/>
      <c r="AM74" s="241"/>
      <c r="AN74" s="241"/>
      <c r="AO74" s="241"/>
      <c r="AP74" s="241"/>
      <c r="AQ74" s="241"/>
      <c r="AR74" s="241"/>
      <c r="AS74" s="241"/>
      <c r="AT74" s="241"/>
      <c r="AU74" s="241"/>
      <c r="AV74" s="241"/>
      <c r="AW74" s="241"/>
      <c r="AX74" s="241"/>
      <c r="AY74" s="241"/>
      <c r="AZ74" s="241"/>
      <c r="BA74" s="241"/>
      <c r="BB74" s="241"/>
      <c r="BC74" s="241"/>
      <c r="BD74" s="241"/>
      <c r="BE74" s="241"/>
      <c r="BF74" s="241"/>
      <c r="BG74" s="241"/>
      <c r="BH74" s="241"/>
      <c r="BI74" s="241"/>
      <c r="BJ74" s="241"/>
      <c r="BK74" s="241"/>
      <c r="BL74" s="241"/>
      <c r="BM74" s="241"/>
      <c r="BN74" s="241"/>
      <c r="BO74" s="241"/>
      <c r="BP74" s="241"/>
      <c r="BQ74" s="241"/>
      <c r="BR74" s="241"/>
      <c r="BS74" s="241"/>
      <c r="BT74" s="241"/>
      <c r="BU74" s="241"/>
      <c r="BV74" s="241"/>
      <c r="BW74" s="241"/>
      <c r="BX74" s="241"/>
      <c r="BY74" s="241"/>
      <c r="BZ74" s="241"/>
      <c r="CA74" s="241"/>
      <c r="CB74" s="241"/>
      <c r="CC74" s="241"/>
      <c r="CD74" s="241"/>
      <c r="CE74" s="241"/>
      <c r="CF74" s="241"/>
      <c r="CG74" s="241"/>
      <c r="CH74" s="241"/>
      <c r="CI74" s="241"/>
      <c r="CJ74" s="241"/>
      <c r="CK74" s="241"/>
      <c r="CL74" s="241"/>
      <c r="CM74" s="241"/>
      <c r="CN74" s="241"/>
      <c r="CO74" s="241"/>
      <c r="CP74" s="241"/>
      <c r="CQ74" s="241"/>
      <c r="CR74" s="241">
        <f>-2.6/1.4</f>
        <v>-1.8571428571428574</v>
      </c>
      <c r="CS74" s="241"/>
      <c r="CT74" s="241"/>
      <c r="CU74" s="241"/>
      <c r="CV74" s="241"/>
      <c r="CW74" s="241"/>
      <c r="CX74" s="241"/>
      <c r="CY74" s="241">
        <f>-29.5/1.4</f>
        <v>-21.071428571428573</v>
      </c>
      <c r="CZ74" s="241"/>
      <c r="DA74" s="241"/>
      <c r="DB74" s="241"/>
      <c r="DC74" s="241"/>
      <c r="DD74" s="241"/>
      <c r="DE74" s="241"/>
      <c r="DF74" s="241"/>
      <c r="DG74" s="241"/>
      <c r="DH74" s="241"/>
      <c r="DI74" s="241"/>
      <c r="DJ74" s="241"/>
      <c r="DK74" s="241"/>
      <c r="DL74" s="241"/>
      <c r="DM74" s="241"/>
      <c r="DN74" s="241"/>
      <c r="DO74" s="241"/>
      <c r="DP74" s="241"/>
      <c r="DQ74" s="241"/>
      <c r="DR74" s="241">
        <f>-106/1.4</f>
        <v>-75.714285714285722</v>
      </c>
      <c r="DS74" s="241"/>
      <c r="DT74" s="241"/>
      <c r="DU74" s="241"/>
      <c r="DV74" s="241"/>
      <c r="DW74" s="241"/>
      <c r="DX74" s="241"/>
      <c r="DY74" s="241"/>
      <c r="DZ74" s="241"/>
      <c r="EA74" s="241"/>
      <c r="EB74" s="241"/>
      <c r="EC74" s="241"/>
      <c r="ED74" s="241"/>
      <c r="EE74" s="241"/>
      <c r="EF74" s="241"/>
      <c r="EG74" s="241"/>
      <c r="EH74" s="241"/>
      <c r="EI74" s="241"/>
      <c r="EJ74" s="241"/>
      <c r="EK74" s="241"/>
      <c r="EL74" s="241"/>
      <c r="EM74" s="241"/>
      <c r="EN74" s="241"/>
      <c r="EO74" s="241"/>
      <c r="EP74" s="241"/>
      <c r="EQ74" s="241"/>
      <c r="ER74" s="241"/>
      <c r="ES74" s="241"/>
      <c r="ET74" s="241"/>
      <c r="EU74" s="241"/>
      <c r="EV74" s="241"/>
      <c r="EW74" s="241"/>
      <c r="EX74" s="241"/>
      <c r="EY74" s="241"/>
      <c r="EZ74" s="241"/>
      <c r="FA74" s="241"/>
      <c r="FB74" s="241"/>
      <c r="FC74" s="241"/>
      <c r="FD74" s="241"/>
      <c r="FE74" s="241"/>
      <c r="FF74" s="241"/>
      <c r="FG74" s="241"/>
      <c r="FH74" s="241"/>
      <c r="FI74" s="241"/>
      <c r="FJ74" s="241"/>
      <c r="FK74" s="241"/>
      <c r="FL74" s="241"/>
      <c r="FM74" s="241"/>
      <c r="FN74" s="241"/>
      <c r="FO74" s="241"/>
      <c r="FP74" s="241"/>
      <c r="FQ74" s="241"/>
      <c r="FR74" s="241"/>
      <c r="FS74" s="241"/>
      <c r="FT74" s="242"/>
      <c r="FU74" s="237">
        <f t="shared" si="9"/>
        <v>0</v>
      </c>
      <c r="FV74" s="237">
        <f t="shared" si="10"/>
        <v>0</v>
      </c>
      <c r="FW74" s="237">
        <f t="shared" si="10"/>
        <v>0</v>
      </c>
      <c r="FX74" s="237">
        <f t="shared" si="10"/>
        <v>0</v>
      </c>
      <c r="FY74" s="237">
        <f t="shared" si="10"/>
        <v>0</v>
      </c>
      <c r="FZ74" s="237">
        <f t="shared" si="10"/>
        <v>0</v>
      </c>
      <c r="GA74" s="237">
        <f t="shared" si="11"/>
        <v>0</v>
      </c>
      <c r="GB74" s="237">
        <f t="shared" si="12"/>
        <v>0</v>
      </c>
      <c r="GC74" s="237">
        <f t="shared" si="13"/>
        <v>0</v>
      </c>
    </row>
    <row r="75" spans="1:185" x14ac:dyDescent="0.3">
      <c r="A75" s="69" t="s">
        <v>96</v>
      </c>
      <c r="B75" s="69" t="str">
        <f>[3]Technologies!B75</f>
        <v>Industrie</v>
      </c>
      <c r="C75" s="69" t="str">
        <f>VLOOKUP($A75,[3]Technologies!$A$7:$H$699,3,FALSE)</f>
        <v>Final</v>
      </c>
      <c r="D75" s="69" t="str">
        <f>VLOOKUP($A75,[3]Technologies!$A$7:$H$699,4,FALSE)</f>
        <v>Industry</v>
      </c>
      <c r="E75" s="69" t="str">
        <f>VLOOKUP($A75,[3]Technologies!$A$7:$H$699,6,FALSE)</f>
        <v>BTX aromatics production - Chemical Industry</v>
      </c>
      <c r="F75" s="70" t="str">
        <f>VLOOKUP($A75,[3]Technologies!$A$7:$H$699,7,FALSE)</f>
        <v>Biomass to aromatics</v>
      </c>
      <c r="G75" s="233"/>
      <c r="H75" s="233"/>
      <c r="I75" s="234" cm="1">
        <f t="array" ref="I75">-SUMPRODUCT(([3]Feedstocks!$C$4:$C$185=A75)*[3]Feedstocks!$E$4:$E$185,[3]Feedstocks!$F$4:$F$185,[3]Feedstocks!$H$4:$H$185,[3]Feedstocks!$I$4:$I$185)</f>
        <v>0</v>
      </c>
      <c r="J75" s="234" cm="1">
        <f t="array" ref="J75">-SUMPRODUCT(([3]Feedstocks!$C$4:$C$185=A75)*[3]Feedstocks!$E$4:$E$185,[3]Feedstocks!$H$4:$H$185,[3]Feedstocks!$I$4:$I$185)</f>
        <v>8.2982857142857149</v>
      </c>
      <c r="K75" s="234"/>
      <c r="L75" s="234"/>
      <c r="M75" s="233">
        <v>1</v>
      </c>
      <c r="N75" s="233" t="s">
        <v>675</v>
      </c>
      <c r="O75" s="233"/>
      <c r="P75" s="111" t="s">
        <v>973</v>
      </c>
      <c r="Q75" s="241"/>
      <c r="R75" s="241"/>
      <c r="S75" s="241"/>
      <c r="T75" s="241"/>
      <c r="U75" s="241"/>
      <c r="V75" s="241"/>
      <c r="W75" s="241"/>
      <c r="X75" s="241"/>
      <c r="Y75" s="241"/>
      <c r="Z75" s="241"/>
      <c r="AA75" s="241"/>
      <c r="AB75" s="241"/>
      <c r="AC75" s="241"/>
      <c r="AD75" s="241"/>
      <c r="AE75" s="241"/>
      <c r="AF75" s="241"/>
      <c r="AG75" s="241">
        <v>1</v>
      </c>
      <c r="AH75" s="241"/>
      <c r="AI75" s="241"/>
      <c r="AJ75" s="241"/>
      <c r="AK75" s="241"/>
      <c r="AL75" s="241"/>
      <c r="AM75" s="241"/>
      <c r="AN75" s="241"/>
      <c r="AO75" s="241"/>
      <c r="AP75" s="241"/>
      <c r="AQ75" s="241"/>
      <c r="AR75" s="241"/>
      <c r="AS75" s="241"/>
      <c r="AT75" s="241"/>
      <c r="AU75" s="241"/>
      <c r="AV75" s="241"/>
      <c r="AW75" s="241"/>
      <c r="AX75" s="241"/>
      <c r="AY75" s="241"/>
      <c r="AZ75" s="241"/>
      <c r="BA75" s="241"/>
      <c r="BB75" s="241"/>
      <c r="BC75" s="241"/>
      <c r="BD75" s="241"/>
      <c r="BE75" s="241"/>
      <c r="BF75" s="241"/>
      <c r="BG75" s="241"/>
      <c r="BH75" s="241"/>
      <c r="BI75" s="241"/>
      <c r="BJ75" s="241"/>
      <c r="BK75" s="241"/>
      <c r="BL75" s="241"/>
      <c r="BM75" s="241"/>
      <c r="BN75" s="241"/>
      <c r="BO75" s="241"/>
      <c r="BP75" s="241"/>
      <c r="BQ75" s="241"/>
      <c r="BR75" s="241"/>
      <c r="BS75" s="241"/>
      <c r="BT75" s="241"/>
      <c r="BU75" s="241"/>
      <c r="BV75" s="241"/>
      <c r="BW75" s="241"/>
      <c r="BX75" s="241"/>
      <c r="BY75" s="241"/>
      <c r="BZ75" s="241"/>
      <c r="CA75" s="241"/>
      <c r="CB75" s="241"/>
      <c r="CC75" s="241"/>
      <c r="CD75" s="241"/>
      <c r="CE75" s="241"/>
      <c r="CF75" s="241"/>
      <c r="CG75" s="241"/>
      <c r="CH75" s="241"/>
      <c r="CI75" s="241"/>
      <c r="CJ75" s="241"/>
      <c r="CK75" s="241"/>
      <c r="CL75" s="241"/>
      <c r="CM75" s="241"/>
      <c r="CN75" s="241"/>
      <c r="CO75" s="241"/>
      <c r="CP75" s="241"/>
      <c r="CQ75" s="241"/>
      <c r="CR75" s="241">
        <f>-2.6/1.4</f>
        <v>-1.8571428571428574</v>
      </c>
      <c r="CS75" s="241"/>
      <c r="CT75" s="241"/>
      <c r="CU75" s="241"/>
      <c r="CV75" s="241"/>
      <c r="CW75" s="241"/>
      <c r="CX75" s="241"/>
      <c r="CY75" s="241">
        <f>-29.5/1.4</f>
        <v>-21.071428571428573</v>
      </c>
      <c r="CZ75" s="241"/>
      <c r="DA75" s="241"/>
      <c r="DB75" s="241"/>
      <c r="DC75" s="241"/>
      <c r="DD75" s="241"/>
      <c r="DE75" s="241"/>
      <c r="DF75" s="241"/>
      <c r="DG75" s="241"/>
      <c r="DH75" s="241"/>
      <c r="DI75" s="241"/>
      <c r="DJ75" s="241"/>
      <c r="DK75" s="241"/>
      <c r="DL75" s="241"/>
      <c r="DM75" s="241"/>
      <c r="DN75" s="241"/>
      <c r="DO75" s="241"/>
      <c r="DP75" s="241"/>
      <c r="DQ75" s="241"/>
      <c r="DR75" s="241"/>
      <c r="DS75" s="241"/>
      <c r="DT75" s="241"/>
      <c r="DU75" s="241"/>
      <c r="DV75" s="241"/>
      <c r="DW75" s="241"/>
      <c r="DX75" s="241"/>
      <c r="DY75" s="241"/>
      <c r="DZ75" s="241"/>
      <c r="EA75" s="241"/>
      <c r="EB75" s="241">
        <v>-75.709999999999994</v>
      </c>
      <c r="EC75" s="241"/>
      <c r="ED75" s="241"/>
      <c r="EE75" s="241"/>
      <c r="EF75" s="241"/>
      <c r="EG75" s="241"/>
      <c r="EH75" s="241"/>
      <c r="EI75" s="241"/>
      <c r="EJ75" s="241"/>
      <c r="EK75" s="241"/>
      <c r="EL75" s="241"/>
      <c r="EM75" s="241"/>
      <c r="EN75" s="241"/>
      <c r="EO75" s="241"/>
      <c r="EP75" s="241"/>
      <c r="EQ75" s="241"/>
      <c r="ER75" s="241"/>
      <c r="ES75" s="241"/>
      <c r="ET75" s="241"/>
      <c r="EU75" s="241"/>
      <c r="EV75" s="241"/>
      <c r="EW75" s="241"/>
      <c r="EX75" s="241"/>
      <c r="EY75" s="241"/>
      <c r="EZ75" s="241"/>
      <c r="FA75" s="241"/>
      <c r="FB75" s="241"/>
      <c r="FC75" s="241"/>
      <c r="FD75" s="241"/>
      <c r="FE75" s="241"/>
      <c r="FF75" s="241"/>
      <c r="FG75" s="241"/>
      <c r="FH75" s="241"/>
      <c r="FI75" s="241"/>
      <c r="FJ75" s="241"/>
      <c r="FK75" s="241"/>
      <c r="FL75" s="241"/>
      <c r="FM75" s="241"/>
      <c r="FN75" s="241"/>
      <c r="FO75" s="241"/>
      <c r="FP75" s="241"/>
      <c r="FQ75" s="241"/>
      <c r="FR75" s="241"/>
      <c r="FS75" s="241"/>
      <c r="FT75" s="242"/>
      <c r="FU75" s="237">
        <f t="shared" si="9"/>
        <v>0</v>
      </c>
      <c r="FV75" s="237">
        <f t="shared" si="10"/>
        <v>0</v>
      </c>
      <c r="FW75" s="237">
        <f t="shared" si="10"/>
        <v>0</v>
      </c>
      <c r="FX75" s="237">
        <f t="shared" si="10"/>
        <v>0</v>
      </c>
      <c r="FY75" s="237">
        <f t="shared" si="10"/>
        <v>0</v>
      </c>
      <c r="FZ75" s="237">
        <f t="shared" si="10"/>
        <v>0</v>
      </c>
      <c r="GA75" s="237">
        <f t="shared" si="11"/>
        <v>0</v>
      </c>
      <c r="GB75" s="237">
        <f t="shared" si="12"/>
        <v>0</v>
      </c>
      <c r="GC75" s="237">
        <f t="shared" si="13"/>
        <v>0</v>
      </c>
    </row>
    <row r="76" spans="1:185" x14ac:dyDescent="0.3">
      <c r="A76" s="69" t="s">
        <v>97</v>
      </c>
      <c r="B76" s="69" t="str">
        <f>[3]Technologies!B76</f>
        <v>Industrie</v>
      </c>
      <c r="C76" s="69" t="s">
        <v>975</v>
      </c>
      <c r="D76" s="69" t="str">
        <f>VLOOKUP($A76,[3]Technologies!$A$7:$H$699,4,FALSE)</f>
        <v>Material</v>
      </c>
      <c r="E76" s="69" t="str">
        <f>VLOOKUP($A76,[3]Technologies!$A$7:$H$699,6,FALSE)</f>
        <v>BTX aromatics production - Chemical Industry</v>
      </c>
      <c r="F76" s="70" t="str">
        <f>VLOOKUP($A76,[3]Technologies!$A$7:$H$699,7,FALSE)</f>
        <v>Imported aromatics</v>
      </c>
      <c r="G76" s="233"/>
      <c r="H76" s="233"/>
      <c r="I76" s="234" cm="1">
        <f t="array" ref="I76">-SUMPRODUCT(([3]Feedstocks!$C$4:$C$185=A76)*[3]Feedstocks!$E$4:$E$185,[3]Feedstocks!$F$4:$F$185,[3]Feedstocks!$H$4:$H$185,[3]Feedstocks!$I$4:$I$185)</f>
        <v>3.3846153846153846</v>
      </c>
      <c r="J76" s="234" cm="1">
        <f t="array" ref="J76">-SUMPRODUCT(([3]Feedstocks!$C$4:$C$185=A76)*[3]Feedstocks!$E$4:$E$185,[3]Feedstocks!$H$4:$H$185,[3]Feedstocks!$I$4:$I$185)</f>
        <v>3.3846153846153846</v>
      </c>
      <c r="K76" s="234"/>
      <c r="L76" s="234"/>
      <c r="M76" s="233">
        <v>1</v>
      </c>
      <c r="N76" s="233" t="s">
        <v>675</v>
      </c>
      <c r="O76" s="233"/>
      <c r="P76" s="111" t="s">
        <v>978</v>
      </c>
      <c r="Q76" s="241"/>
      <c r="R76" s="241"/>
      <c r="S76" s="241"/>
      <c r="T76" s="241"/>
      <c r="U76" s="241"/>
      <c r="V76" s="241"/>
      <c r="W76" s="241"/>
      <c r="X76" s="241"/>
      <c r="Y76" s="241"/>
      <c r="Z76" s="241"/>
      <c r="AA76" s="241"/>
      <c r="AB76" s="241"/>
      <c r="AC76" s="241"/>
      <c r="AD76" s="241"/>
      <c r="AE76" s="241"/>
      <c r="AF76" s="241"/>
      <c r="AG76" s="241">
        <v>1</v>
      </c>
      <c r="AH76" s="241"/>
      <c r="AI76" s="241"/>
      <c r="AJ76" s="241"/>
      <c r="AK76" s="241"/>
      <c r="AL76" s="241"/>
      <c r="AM76" s="241"/>
      <c r="AN76" s="241"/>
      <c r="AO76" s="241"/>
      <c r="AP76" s="241"/>
      <c r="AQ76" s="241"/>
      <c r="AR76" s="241"/>
      <c r="AS76" s="241"/>
      <c r="AT76" s="241"/>
      <c r="AU76" s="241"/>
      <c r="AV76" s="241"/>
      <c r="AW76" s="241"/>
      <c r="AX76" s="241"/>
      <c r="AY76" s="241"/>
      <c r="AZ76" s="241"/>
      <c r="BA76" s="241"/>
      <c r="BB76" s="241"/>
      <c r="BC76" s="241"/>
      <c r="BD76" s="241"/>
      <c r="BE76" s="241"/>
      <c r="BF76" s="241"/>
      <c r="BG76" s="241"/>
      <c r="BH76" s="241"/>
      <c r="BI76" s="241"/>
      <c r="BJ76" s="241"/>
      <c r="BK76" s="241"/>
      <c r="BL76" s="241"/>
      <c r="BM76" s="241"/>
      <c r="BN76" s="241"/>
      <c r="BO76" s="241"/>
      <c r="BP76" s="241"/>
      <c r="BQ76" s="241"/>
      <c r="BR76" s="241"/>
      <c r="BS76" s="241"/>
      <c r="BT76" s="241"/>
      <c r="BU76" s="241"/>
      <c r="BV76" s="241"/>
      <c r="BW76" s="241"/>
      <c r="BX76" s="241"/>
      <c r="BY76" s="241"/>
      <c r="BZ76" s="241"/>
      <c r="CA76" s="241"/>
      <c r="CB76" s="241"/>
      <c r="CC76" s="241"/>
      <c r="CD76" s="241"/>
      <c r="CE76" s="241"/>
      <c r="CF76" s="241"/>
      <c r="CG76" s="241"/>
      <c r="CH76" s="241"/>
      <c r="CI76" s="241"/>
      <c r="CJ76" s="241"/>
      <c r="CK76" s="241"/>
      <c r="CL76" s="241"/>
      <c r="CM76" s="241"/>
      <c r="CN76" s="241"/>
      <c r="CO76" s="241"/>
      <c r="CP76" s="241"/>
      <c r="CQ76" s="241"/>
      <c r="CR76" s="241"/>
      <c r="CS76" s="241"/>
      <c r="CT76" s="241"/>
      <c r="CU76" s="241"/>
      <c r="CV76" s="241"/>
      <c r="CW76" s="241"/>
      <c r="CX76" s="241"/>
      <c r="CY76" s="241"/>
      <c r="CZ76" s="241"/>
      <c r="DA76" s="241"/>
      <c r="DB76" s="241"/>
      <c r="DC76" s="241"/>
      <c r="DD76" s="241"/>
      <c r="DE76" s="241"/>
      <c r="DF76" s="241"/>
      <c r="DG76" s="241"/>
      <c r="DH76" s="241"/>
      <c r="DI76" s="241"/>
      <c r="DJ76" s="241"/>
      <c r="DK76" s="241"/>
      <c r="DL76" s="241"/>
      <c r="DM76" s="241"/>
      <c r="DN76" s="241"/>
      <c r="DO76" s="241"/>
      <c r="DP76" s="241"/>
      <c r="DQ76" s="241"/>
      <c r="DR76" s="241"/>
      <c r="DS76" s="241"/>
      <c r="DT76" s="241"/>
      <c r="DU76" s="241"/>
      <c r="DV76" s="241"/>
      <c r="DW76" s="241"/>
      <c r="DX76" s="241"/>
      <c r="DY76" s="241"/>
      <c r="DZ76" s="241"/>
      <c r="EA76" s="241"/>
      <c r="EB76" s="241"/>
      <c r="EC76" s="241"/>
      <c r="ED76" s="241"/>
      <c r="EE76" s="241"/>
      <c r="EF76" s="241"/>
      <c r="EG76" s="241"/>
      <c r="EH76" s="241"/>
      <c r="EI76" s="241"/>
      <c r="EJ76" s="241"/>
      <c r="EK76" s="241"/>
      <c r="EL76" s="241"/>
      <c r="EM76" s="241"/>
      <c r="EN76" s="241"/>
      <c r="EO76" s="241"/>
      <c r="EP76" s="241"/>
      <c r="EQ76" s="241"/>
      <c r="ER76" s="241"/>
      <c r="ES76" s="241"/>
      <c r="ET76" s="241"/>
      <c r="EU76" s="241"/>
      <c r="EV76" s="241"/>
      <c r="EW76" s="241"/>
      <c r="EX76" s="241"/>
      <c r="EY76" s="241"/>
      <c r="EZ76" s="241"/>
      <c r="FA76" s="241"/>
      <c r="FB76" s="241"/>
      <c r="FC76" s="241"/>
      <c r="FD76" s="241"/>
      <c r="FE76" s="241"/>
      <c r="FF76" s="241"/>
      <c r="FG76" s="241"/>
      <c r="FH76" s="241"/>
      <c r="FI76" s="241"/>
      <c r="FJ76" s="241"/>
      <c r="FK76" s="241"/>
      <c r="FL76" s="241"/>
      <c r="FM76" s="241"/>
      <c r="FN76" s="241"/>
      <c r="FO76" s="241"/>
      <c r="FP76" s="241"/>
      <c r="FQ76" s="241"/>
      <c r="FR76" s="241"/>
      <c r="FS76" s="241"/>
      <c r="FT76" s="242"/>
      <c r="FU76" s="237">
        <f t="shared" si="9"/>
        <v>0</v>
      </c>
      <c r="FV76" s="237">
        <f t="shared" si="10"/>
        <v>0</v>
      </c>
      <c r="FW76" s="237">
        <f t="shared" si="10"/>
        <v>0</v>
      </c>
      <c r="FX76" s="237">
        <f t="shared" si="10"/>
        <v>0</v>
      </c>
      <c r="FY76" s="237">
        <f t="shared" si="10"/>
        <v>0</v>
      </c>
      <c r="FZ76" s="237">
        <f t="shared" si="10"/>
        <v>0</v>
      </c>
      <c r="GA76" s="237">
        <f t="shared" si="11"/>
        <v>0</v>
      </c>
      <c r="GB76" s="237">
        <f t="shared" si="12"/>
        <v>0</v>
      </c>
      <c r="GC76" s="237">
        <f t="shared" si="13"/>
        <v>3.3846153846153846</v>
      </c>
    </row>
    <row r="77" spans="1:185" x14ac:dyDescent="0.3">
      <c r="A77" s="69" t="s">
        <v>98</v>
      </c>
      <c r="B77" s="69" t="str">
        <f>[3]Technologies!B77</f>
        <v>Industrie</v>
      </c>
      <c r="C77" s="69" t="str">
        <f>VLOOKUP($A77,[3]Technologies!$A$7:$H$699,3,FALSE)</f>
        <v>Final</v>
      </c>
      <c r="D77" s="69" t="str">
        <f>VLOOKUP($A77,[3]Technologies!$A$7:$H$699,4,FALSE)</f>
        <v>Industry</v>
      </c>
      <c r="E77" s="69" t="str">
        <f>VLOOKUP($A77,[3]Technologies!$A$7:$H$699,6,FALSE)</f>
        <v>Chlorine production - Chemical Industry</v>
      </c>
      <c r="F77" s="70" t="str">
        <f>VLOOKUP($A77,[3]Technologies!$A$7:$H$699,7,FALSE)</f>
        <v>Chlor - alkali electrolysis - Chlorine production</v>
      </c>
      <c r="G77" s="233"/>
      <c r="H77" s="233"/>
      <c r="I77" s="234" cm="1">
        <f t="array" ref="I77">-SUMPRODUCT(([3]Feedstocks!$C$4:$C$185=A77)*[3]Feedstocks!$E$4:$E$185,[3]Feedstocks!$F$4:$F$185,[3]Feedstocks!$H$4:$H$185,[3]Feedstocks!$I$4:$I$185)</f>
        <v>0</v>
      </c>
      <c r="J77" s="234" cm="1">
        <f t="array" ref="J77">-SUMPRODUCT(([3]Feedstocks!$C$4:$C$185=A77)*[3]Feedstocks!$E$4:$E$185,[3]Feedstocks!$H$4:$H$185,[3]Feedstocks!$I$4:$I$185)</f>
        <v>0</v>
      </c>
      <c r="K77" s="234"/>
      <c r="L77" s="234"/>
      <c r="M77" s="233">
        <v>1</v>
      </c>
      <c r="N77" s="233" t="str">
        <f>VLOOKUP(E77,[3]Activities!$A$9:$M$224,13,FALSE)</f>
        <v>NL</v>
      </c>
      <c r="O77" s="233"/>
      <c r="P77" s="87" t="s">
        <v>982</v>
      </c>
      <c r="Q77" s="235"/>
      <c r="R77" s="235"/>
      <c r="S77" s="235"/>
      <c r="T77" s="235"/>
      <c r="U77" s="235"/>
      <c r="V77" s="235"/>
      <c r="W77" s="235"/>
      <c r="X77" s="235"/>
      <c r="Y77" s="235"/>
      <c r="Z77" s="235"/>
      <c r="AA77" s="235"/>
      <c r="AB77" s="235"/>
      <c r="AC77" s="235"/>
      <c r="AD77" s="235"/>
      <c r="AE77" s="235"/>
      <c r="AF77" s="241"/>
      <c r="AG77" s="241"/>
      <c r="AH77" s="235">
        <v>1</v>
      </c>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c r="BZ77" s="235"/>
      <c r="CA77" s="235"/>
      <c r="CB77" s="235"/>
      <c r="CC77" s="235"/>
      <c r="CD77" s="235"/>
      <c r="CE77" s="235"/>
      <c r="CF77" s="235"/>
      <c r="CG77" s="235"/>
      <c r="CH77" s="235"/>
      <c r="CI77" s="235"/>
      <c r="CJ77" s="235"/>
      <c r="CK77" s="235"/>
      <c r="CL77" s="235"/>
      <c r="CM77" s="235"/>
      <c r="CN77" s="235"/>
      <c r="CO77" s="235"/>
      <c r="CP77" s="235"/>
      <c r="CQ77" s="235"/>
      <c r="CR77" s="235">
        <v>-7.7</v>
      </c>
      <c r="CS77" s="235"/>
      <c r="CT77" s="235"/>
      <c r="CU77" s="235"/>
      <c r="CV77" s="235"/>
      <c r="CW77" s="235"/>
      <c r="CX77" s="235"/>
      <c r="CY77" s="235">
        <v>-1.9</v>
      </c>
      <c r="CZ77" s="235"/>
      <c r="DA77" s="235"/>
      <c r="DB77" s="235"/>
      <c r="DC77" s="235"/>
      <c r="DD77" s="235"/>
      <c r="DE77" s="235"/>
      <c r="DF77" s="235"/>
      <c r="DG77" s="235"/>
      <c r="DH77" s="235"/>
      <c r="DI77" s="235"/>
      <c r="DJ77" s="235"/>
      <c r="DK77" s="235"/>
      <c r="DL77" s="235"/>
      <c r="DM77" s="235"/>
      <c r="DN77" s="235"/>
      <c r="DO77" s="235"/>
      <c r="DP77" s="235"/>
      <c r="DQ77" s="235"/>
      <c r="DR77" s="235"/>
      <c r="DS77" s="235"/>
      <c r="DT77" s="235"/>
      <c r="DU77" s="235"/>
      <c r="DV77" s="235"/>
      <c r="DW77" s="235"/>
      <c r="DX77" s="235"/>
      <c r="DY77" s="235"/>
      <c r="DZ77" s="235"/>
      <c r="EA77" s="235"/>
      <c r="EB77" s="235"/>
      <c r="EC77" s="235"/>
      <c r="ED77" s="235"/>
      <c r="EE77" s="235"/>
      <c r="EF77" s="235"/>
      <c r="EG77" s="235"/>
      <c r="EH77" s="235"/>
      <c r="EI77" s="235"/>
      <c r="EJ77" s="235"/>
      <c r="EK77" s="235"/>
      <c r="EL77" s="235"/>
      <c r="EM77" s="235"/>
      <c r="EN77" s="235"/>
      <c r="EO77" s="235"/>
      <c r="EP77" s="235"/>
      <c r="EQ77" s="235"/>
      <c r="ER77" s="235"/>
      <c r="ES77" s="235"/>
      <c r="ET77" s="235"/>
      <c r="EU77" s="235"/>
      <c r="EV77" s="235"/>
      <c r="EW77" s="235"/>
      <c r="EX77" s="235"/>
      <c r="EY77" s="235"/>
      <c r="EZ77" s="235"/>
      <c r="FA77" s="235"/>
      <c r="FB77" s="235"/>
      <c r="FC77" s="235"/>
      <c r="FD77" s="235"/>
      <c r="FE77" s="235"/>
      <c r="FF77" s="235"/>
      <c r="FG77" s="235"/>
      <c r="FH77" s="235"/>
      <c r="FI77" s="235"/>
      <c r="FJ77" s="235"/>
      <c r="FK77" s="235"/>
      <c r="FL77" s="235"/>
      <c r="FM77" s="235"/>
      <c r="FN77" s="235"/>
      <c r="FO77" s="235"/>
      <c r="FP77" s="235"/>
      <c r="FQ77" s="235"/>
      <c r="FR77" s="235"/>
      <c r="FS77" s="235"/>
      <c r="FT77" s="236"/>
      <c r="FU77" s="237">
        <f t="shared" si="9"/>
        <v>0</v>
      </c>
      <c r="FV77" s="237">
        <f t="shared" si="10"/>
        <v>0</v>
      </c>
      <c r="FW77" s="237">
        <f t="shared" si="10"/>
        <v>0</v>
      </c>
      <c r="FX77" s="237">
        <f t="shared" si="10"/>
        <v>0</v>
      </c>
      <c r="FY77" s="237">
        <f t="shared" si="10"/>
        <v>0</v>
      </c>
      <c r="FZ77" s="237">
        <f t="shared" si="10"/>
        <v>0</v>
      </c>
      <c r="GA77" s="237">
        <f t="shared" si="11"/>
        <v>0</v>
      </c>
      <c r="GB77" s="237">
        <f t="shared" si="12"/>
        <v>0</v>
      </c>
      <c r="GC77" s="237">
        <f t="shared" si="13"/>
        <v>0</v>
      </c>
    </row>
    <row r="78" spans="1:185" x14ac:dyDescent="0.3">
      <c r="A78" s="69" t="s">
        <v>99</v>
      </c>
      <c r="B78" s="69" t="str">
        <f>[3]Technologies!B78</f>
        <v>Industrie</v>
      </c>
      <c r="C78" s="69" t="str">
        <f>VLOOKUP($A78,[3]Technologies!$A$7:$H$699,3,FALSE)</f>
        <v>Final</v>
      </c>
      <c r="D78" s="69" t="str">
        <f>VLOOKUP($A78,[3]Technologies!$A$7:$H$699,4,FALSE)</f>
        <v>Industry</v>
      </c>
      <c r="E78" s="69" t="str">
        <f>VLOOKUP($A78,[3]Technologies!$A$7:$H$699,6,FALSE)</f>
        <v>Other ETS chemicals - Chemical Industry</v>
      </c>
      <c r="F78" s="70" t="str">
        <f>VLOOKUP($A78,[3]Technologies!$A$7:$H$699,7,FALSE)</f>
        <v>Reference remaining chemicals - Other ETS chemicals</v>
      </c>
      <c r="G78" s="233"/>
      <c r="H78" s="233"/>
      <c r="I78" s="234" cm="1">
        <f t="array" ref="I78">-SUMPRODUCT(([3]Feedstocks!$C$4:$C$185=A78)*[3]Feedstocks!$E$4:$E$185,[3]Feedstocks!$F$4:$F$185,[3]Feedstocks!$H$4:$H$185,[3]Feedstocks!$I$4:$I$185)</f>
        <v>1.5188999999999999</v>
      </c>
      <c r="J78" s="234" cm="1">
        <f t="array" ref="J78">-SUMPRODUCT(([3]Feedstocks!$C$4:$C$185=A78)*[3]Feedstocks!$E$4:$E$185,[3]Feedstocks!$H$4:$H$185,[3]Feedstocks!$I$4:$I$185)</f>
        <v>1.5188999999999999</v>
      </c>
      <c r="K78" s="234"/>
      <c r="L78" s="234"/>
      <c r="M78" s="233">
        <v>1</v>
      </c>
      <c r="N78" s="233" t="str">
        <f>VLOOKUP(E78,[3]Activities!$A$9:$M$224,13,FALSE)</f>
        <v>NL</v>
      </c>
      <c r="O78" s="233"/>
      <c r="P78" s="87" t="s">
        <v>986</v>
      </c>
      <c r="Q78" s="235"/>
      <c r="R78" s="235"/>
      <c r="S78" s="235"/>
      <c r="T78" s="235"/>
      <c r="U78" s="235"/>
      <c r="V78" s="235"/>
      <c r="W78" s="235"/>
      <c r="X78" s="235"/>
      <c r="Y78" s="235"/>
      <c r="Z78" s="235"/>
      <c r="AA78" s="235"/>
      <c r="AB78" s="235"/>
      <c r="AC78" s="235"/>
      <c r="AD78" s="235"/>
      <c r="AE78" s="235"/>
      <c r="AF78" s="235"/>
      <c r="AG78" s="235"/>
      <c r="AH78" s="235"/>
      <c r="AI78" s="235">
        <v>1</v>
      </c>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c r="BZ78" s="235"/>
      <c r="CA78" s="235"/>
      <c r="CB78" s="235"/>
      <c r="CC78" s="235"/>
      <c r="CD78" s="235"/>
      <c r="CE78" s="235"/>
      <c r="CF78" s="235"/>
      <c r="CG78" s="235"/>
      <c r="CH78" s="235"/>
      <c r="CI78" s="235"/>
      <c r="CJ78" s="235"/>
      <c r="CK78" s="235"/>
      <c r="CL78" s="235"/>
      <c r="CM78" s="235"/>
      <c r="CN78" s="235"/>
      <c r="CO78" s="235"/>
      <c r="CP78" s="235"/>
      <c r="CQ78" s="235"/>
      <c r="CR78" s="235">
        <v>-11.601942864769963</v>
      </c>
      <c r="CS78" s="235"/>
      <c r="CT78" s="235"/>
      <c r="CU78" s="235"/>
      <c r="CV78" s="235"/>
      <c r="CW78" s="235"/>
      <c r="CX78" s="235"/>
      <c r="CY78" s="235">
        <v>-19.116477736753041</v>
      </c>
      <c r="CZ78" s="235">
        <v>-10</v>
      </c>
      <c r="DA78" s="235">
        <v>-8.735475000000001</v>
      </c>
      <c r="DB78" s="235"/>
      <c r="DC78" s="235"/>
      <c r="DD78" s="235">
        <v>-7</v>
      </c>
      <c r="DE78" s="235"/>
      <c r="DF78" s="235"/>
      <c r="DG78" s="235"/>
      <c r="DH78" s="235">
        <v>-17.7</v>
      </c>
      <c r="DI78" s="235"/>
      <c r="DJ78" s="235"/>
      <c r="DK78" s="235"/>
      <c r="DL78" s="235"/>
      <c r="DM78" s="235"/>
      <c r="DN78" s="235"/>
      <c r="DO78" s="235"/>
      <c r="DP78" s="235"/>
      <c r="DQ78" s="235"/>
      <c r="DR78" s="235"/>
      <c r="DS78" s="235">
        <v>-30</v>
      </c>
      <c r="DT78" s="235"/>
      <c r="DU78" s="235"/>
      <c r="DV78" s="235"/>
      <c r="DW78" s="235"/>
      <c r="DX78" s="235"/>
      <c r="DY78" s="235"/>
      <c r="DZ78" s="235"/>
      <c r="EA78" s="235"/>
      <c r="EB78" s="235"/>
      <c r="EC78" s="235"/>
      <c r="ED78" s="235"/>
      <c r="EE78" s="235"/>
      <c r="EF78" s="235"/>
      <c r="EG78" s="235"/>
      <c r="EH78" s="235"/>
      <c r="EI78" s="235"/>
      <c r="EJ78" s="235"/>
      <c r="EK78" s="235"/>
      <c r="EL78" s="235"/>
      <c r="EM78" s="235"/>
      <c r="EN78" s="235"/>
      <c r="EO78" s="235"/>
      <c r="EP78" s="235"/>
      <c r="EQ78" s="235"/>
      <c r="ER78" s="235"/>
      <c r="ES78" s="235"/>
      <c r="ET78" s="235"/>
      <c r="EU78" s="235"/>
      <c r="EV78" s="235"/>
      <c r="EW78" s="235"/>
      <c r="EX78" s="235"/>
      <c r="EY78" s="235"/>
      <c r="EZ78" s="235"/>
      <c r="FA78" s="235"/>
      <c r="FB78" s="235"/>
      <c r="FC78" s="235"/>
      <c r="FD78" s="235"/>
      <c r="FE78" s="235"/>
      <c r="FF78" s="235"/>
      <c r="FG78" s="235"/>
      <c r="FH78" s="235"/>
      <c r="FI78" s="235"/>
      <c r="FJ78" s="235"/>
      <c r="FK78" s="235"/>
      <c r="FL78" s="235"/>
      <c r="FM78" s="235"/>
      <c r="FN78" s="235"/>
      <c r="FO78" s="235"/>
      <c r="FP78" s="235"/>
      <c r="FQ78" s="235"/>
      <c r="FR78" s="235"/>
      <c r="FS78" s="235"/>
      <c r="FT78" s="236"/>
      <c r="FU78" s="237">
        <f t="shared" si="9"/>
        <v>0</v>
      </c>
      <c r="FV78" s="237">
        <f t="shared" si="10"/>
        <v>2.1097999999999999</v>
      </c>
      <c r="FW78" s="237">
        <f t="shared" si="10"/>
        <v>0</v>
      </c>
      <c r="FX78" s="237">
        <f t="shared" si="10"/>
        <v>0</v>
      </c>
      <c r="FY78" s="237">
        <f t="shared" si="10"/>
        <v>0</v>
      </c>
      <c r="FZ78" s="237">
        <f t="shared" si="10"/>
        <v>0</v>
      </c>
      <c r="GA78" s="237">
        <f t="shared" si="11"/>
        <v>0</v>
      </c>
      <c r="GB78" s="237">
        <f t="shared" si="12"/>
        <v>0</v>
      </c>
      <c r="GC78" s="237">
        <f>$I78</f>
        <v>1.5188999999999999</v>
      </c>
    </row>
    <row r="79" spans="1:185" x14ac:dyDescent="0.3">
      <c r="A79" s="40" t="s">
        <v>100</v>
      </c>
      <c r="B79" s="40" t="str">
        <f>[3]Technologies!B79</f>
        <v>Industrie</v>
      </c>
      <c r="C79" s="40" t="str">
        <f>VLOOKUP($A79,[3]Technologies!$A$7:$H$699,3,FALSE)</f>
        <v>Final</v>
      </c>
      <c r="D79" s="40" t="str">
        <f>VLOOKUP($A79,[3]Technologies!$A$7:$H$699,4,FALSE)</f>
        <v>Industry</v>
      </c>
      <c r="E79" s="40" t="str">
        <f>VLOOKUP($A79,[3]Technologies!$A$7:$H$699,6,FALSE)</f>
        <v>Other ETS chemicals - Chemical Industry</v>
      </c>
      <c r="F79" s="40" t="str">
        <f>VLOOKUP($A79,[3]Technologies!$A$7:$H$699,7,FALSE)</f>
        <v>Improved remaining chemicals (bio feedstock) - Other ETS chemicals</v>
      </c>
      <c r="G79" s="228"/>
      <c r="H79" s="228"/>
      <c r="I79" s="229" cm="1">
        <f t="array" ref="I79">-SUMPRODUCT(([3]Feedstocks!$C$4:$C$185=A79)*[3]Feedstocks!$E$4:$E$185,[3]Feedstocks!$F$4:$F$185,[3]Feedstocks!$H$4:$H$185,[3]Feedstocks!$I$4:$I$185)</f>
        <v>0</v>
      </c>
      <c r="J79" s="229" cm="1">
        <f t="array" ref="J79">-SUMPRODUCT(([3]Feedstocks!$C$4:$C$185=A79)*[3]Feedstocks!$E$4:$E$185,[3]Feedstocks!$H$4:$H$185,[3]Feedstocks!$I$4:$I$185)</f>
        <v>1.349</v>
      </c>
      <c r="K79" s="229"/>
      <c r="L79" s="229"/>
      <c r="M79" s="228">
        <v>1</v>
      </c>
      <c r="N79" s="228" t="str">
        <f>VLOOKUP(E79,[3]Activities!$A$9:$M$224,13,FALSE)</f>
        <v>NL</v>
      </c>
      <c r="O79" s="228"/>
      <c r="P79" s="66" t="s">
        <v>869</v>
      </c>
      <c r="Q79" s="230"/>
      <c r="R79" s="230"/>
      <c r="S79" s="230"/>
      <c r="T79" s="230"/>
      <c r="U79" s="230"/>
      <c r="V79" s="230"/>
      <c r="W79" s="230"/>
      <c r="X79" s="230"/>
      <c r="Y79" s="230"/>
      <c r="Z79" s="230"/>
      <c r="AA79" s="230"/>
      <c r="AB79" s="230"/>
      <c r="AC79" s="230"/>
      <c r="AD79" s="230"/>
      <c r="AE79" s="230"/>
      <c r="AF79" s="230"/>
      <c r="AG79" s="230"/>
      <c r="AH79" s="230"/>
      <c r="AI79" s="230">
        <v>1</v>
      </c>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c r="BZ79" s="230"/>
      <c r="CA79" s="230"/>
      <c r="CB79" s="230"/>
      <c r="CC79" s="230"/>
      <c r="CD79" s="230"/>
      <c r="CE79" s="230"/>
      <c r="CF79" s="230"/>
      <c r="CG79" s="230"/>
      <c r="CH79" s="230"/>
      <c r="CI79" s="230"/>
      <c r="CJ79" s="230"/>
      <c r="CK79" s="230"/>
      <c r="CL79" s="230"/>
      <c r="CM79" s="230"/>
      <c r="CN79" s="230"/>
      <c r="CO79" s="230"/>
      <c r="CP79" s="230"/>
      <c r="CQ79" s="230"/>
      <c r="CR79" s="230">
        <f>(-13.5)*(CR78/-18)</f>
        <v>-8.7014571485774717</v>
      </c>
      <c r="CS79" s="230"/>
      <c r="CT79" s="230"/>
      <c r="CU79" s="230"/>
      <c r="CV79" s="230"/>
      <c r="CW79" s="230"/>
      <c r="CX79" s="230"/>
      <c r="CY79" s="230">
        <f>-15*(CY78/-21)</f>
        <v>-13.6546269548236</v>
      </c>
      <c r="CZ79" s="230">
        <v>-8</v>
      </c>
      <c r="DA79" s="230">
        <f>-9*(DA78/-12)</f>
        <v>-6.5516062500000007</v>
      </c>
      <c r="DB79" s="230"/>
      <c r="DC79" s="230"/>
      <c r="DD79" s="230"/>
      <c r="DE79" s="230"/>
      <c r="DF79" s="230"/>
      <c r="DG79" s="230"/>
      <c r="DH79" s="230"/>
      <c r="DI79" s="230">
        <v>-19</v>
      </c>
      <c r="DJ79" s="230"/>
      <c r="DK79" s="230"/>
      <c r="DL79" s="230"/>
      <c r="DM79" s="230"/>
      <c r="DN79" s="230"/>
      <c r="DO79" s="230"/>
      <c r="DP79" s="230"/>
      <c r="DQ79" s="230"/>
      <c r="DR79" s="230"/>
      <c r="DS79" s="230"/>
      <c r="DT79" s="230"/>
      <c r="DU79" s="230"/>
      <c r="DV79" s="230"/>
      <c r="DW79" s="230">
        <v>-35</v>
      </c>
      <c r="DX79" s="230"/>
      <c r="DY79" s="230"/>
      <c r="DZ79" s="230"/>
      <c r="EA79" s="230"/>
      <c r="EB79" s="230"/>
      <c r="EC79" s="230"/>
      <c r="ED79" s="230"/>
      <c r="EE79" s="230"/>
      <c r="EF79" s="230"/>
      <c r="EG79" s="230"/>
      <c r="EH79" s="230"/>
      <c r="EI79" s="230"/>
      <c r="EJ79" s="230"/>
      <c r="EK79" s="230"/>
      <c r="EL79" s="230"/>
      <c r="EM79" s="230"/>
      <c r="EN79" s="230"/>
      <c r="EO79" s="230"/>
      <c r="EP79" s="230"/>
      <c r="EQ79" s="230"/>
      <c r="ER79" s="230"/>
      <c r="ES79" s="230"/>
      <c r="ET79" s="230"/>
      <c r="EU79" s="230"/>
      <c r="EV79" s="230"/>
      <c r="EW79" s="230"/>
      <c r="EX79" s="230"/>
      <c r="EY79" s="230"/>
      <c r="EZ79" s="230"/>
      <c r="FA79" s="230"/>
      <c r="FB79" s="230"/>
      <c r="FC79" s="230"/>
      <c r="FD79" s="230"/>
      <c r="FE79" s="230"/>
      <c r="FF79" s="230"/>
      <c r="FG79" s="230"/>
      <c r="FH79" s="230"/>
      <c r="FI79" s="230"/>
      <c r="FJ79" s="230"/>
      <c r="FK79" s="230"/>
      <c r="FL79" s="230"/>
      <c r="FM79" s="230"/>
      <c r="FN79" s="230"/>
      <c r="FO79" s="230"/>
      <c r="FP79" s="230"/>
      <c r="FQ79" s="230"/>
      <c r="FR79" s="230"/>
      <c r="FS79" s="230"/>
      <c r="FT79" s="231"/>
      <c r="FU79" s="232">
        <f t="shared" si="9"/>
        <v>0</v>
      </c>
      <c r="FV79" s="232">
        <f t="shared" si="10"/>
        <v>0</v>
      </c>
      <c r="FW79" s="232">
        <f t="shared" si="10"/>
        <v>0</v>
      </c>
      <c r="FX79" s="232">
        <f t="shared" si="10"/>
        <v>0</v>
      </c>
      <c r="FY79" s="232">
        <f t="shared" si="10"/>
        <v>0</v>
      </c>
      <c r="FZ79" s="232">
        <f t="shared" si="10"/>
        <v>0</v>
      </c>
      <c r="GA79" s="232">
        <f t="shared" si="11"/>
        <v>0</v>
      </c>
      <c r="GB79" s="232">
        <f t="shared" si="12"/>
        <v>0</v>
      </c>
      <c r="GC79" s="232">
        <f>$I79</f>
        <v>0</v>
      </c>
    </row>
    <row r="80" spans="1:185" x14ac:dyDescent="0.3">
      <c r="A80" s="69" t="s">
        <v>101</v>
      </c>
      <c r="B80" s="69" t="str">
        <f>[3]Technologies!B80</f>
        <v>Industrie</v>
      </c>
      <c r="C80" s="69" t="str">
        <f>VLOOKUP($A80,[3]Technologies!$A$7:$H$699,3,FALSE)</f>
        <v>Final</v>
      </c>
      <c r="D80" s="69" t="str">
        <f>VLOOKUP($A80,[3]Technologies!$A$7:$H$699,4,FALSE)</f>
        <v>Industry</v>
      </c>
      <c r="E80" s="69" t="str">
        <f>VLOOKUP($A80,[3]Technologies!$A$7:$H$699,6,FALSE)</f>
        <v>Other ETS chemicals - Chemical Industry</v>
      </c>
      <c r="F80" s="70" t="str">
        <f>VLOOKUP($A80,[3]Technologies!$A$7:$H$699,7,FALSE)</f>
        <v>Improved remaining chemicals (syn feedstock) - Other ETS chemicals</v>
      </c>
      <c r="G80" s="233"/>
      <c r="H80" s="233"/>
      <c r="I80" s="234" cm="1">
        <f t="array" ref="I80">-SUMPRODUCT(([3]Feedstocks!$C$4:$C$185=A80)*[3]Feedstocks!$E$4:$E$185,[3]Feedstocks!$F$4:$F$185,[3]Feedstocks!$H$4:$H$185,[3]Feedstocks!$I$4:$I$185)</f>
        <v>0</v>
      </c>
      <c r="J80" s="234" cm="1">
        <f t="array" ref="J80">-SUMPRODUCT(([3]Feedstocks!$C$4:$C$185=A80)*[3]Feedstocks!$E$4:$E$185,[3]Feedstocks!$H$4:$H$185,[3]Feedstocks!$I$4:$I$185)</f>
        <v>1.349</v>
      </c>
      <c r="K80" s="234"/>
      <c r="L80" s="234"/>
      <c r="M80" s="233">
        <v>1</v>
      </c>
      <c r="N80" s="233" t="str">
        <f>VLOOKUP(E80,[3]Activities!$A$9:$M$224,13,FALSE)</f>
        <v>NL</v>
      </c>
      <c r="O80" s="233"/>
      <c r="P80" s="87" t="s">
        <v>869</v>
      </c>
      <c r="Q80" s="235"/>
      <c r="R80" s="235"/>
      <c r="S80" s="235"/>
      <c r="T80" s="235"/>
      <c r="U80" s="235"/>
      <c r="V80" s="235"/>
      <c r="W80" s="235"/>
      <c r="X80" s="235"/>
      <c r="Y80" s="235"/>
      <c r="Z80" s="235"/>
      <c r="AA80" s="235"/>
      <c r="AB80" s="235"/>
      <c r="AC80" s="235"/>
      <c r="AD80" s="235"/>
      <c r="AE80" s="235"/>
      <c r="AF80" s="235"/>
      <c r="AG80" s="235"/>
      <c r="AH80" s="235"/>
      <c r="AI80" s="235">
        <v>1</v>
      </c>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c r="BZ80" s="235"/>
      <c r="CA80" s="235"/>
      <c r="CB80" s="235"/>
      <c r="CC80" s="235"/>
      <c r="CD80" s="235"/>
      <c r="CE80" s="235"/>
      <c r="CF80" s="235"/>
      <c r="CG80" s="235"/>
      <c r="CH80" s="235"/>
      <c r="CI80" s="235"/>
      <c r="CJ80" s="235"/>
      <c r="CK80" s="235"/>
      <c r="CL80" s="235"/>
      <c r="CM80" s="235"/>
      <c r="CN80" s="235"/>
      <c r="CO80" s="235"/>
      <c r="CP80" s="235"/>
      <c r="CQ80" s="235"/>
      <c r="CR80" s="235">
        <f>-13.5*(CR78/-18)</f>
        <v>-8.7014571485774717</v>
      </c>
      <c r="CS80" s="235"/>
      <c r="CT80" s="235"/>
      <c r="CU80" s="235"/>
      <c r="CV80" s="235"/>
      <c r="CW80" s="235"/>
      <c r="CX80" s="235"/>
      <c r="CY80" s="235">
        <f>-15*(CY78/-21)</f>
        <v>-13.6546269548236</v>
      </c>
      <c r="CZ80" s="235">
        <v>-8</v>
      </c>
      <c r="DA80" s="235">
        <f>-9*(DA78/-12)</f>
        <v>-6.5516062500000007</v>
      </c>
      <c r="DB80" s="235"/>
      <c r="DC80" s="235"/>
      <c r="DD80" s="235"/>
      <c r="DE80" s="235"/>
      <c r="DF80" s="235"/>
      <c r="DG80" s="235"/>
      <c r="DH80" s="235"/>
      <c r="DI80" s="235"/>
      <c r="DJ80" s="235"/>
      <c r="DK80" s="235"/>
      <c r="DL80" s="235"/>
      <c r="DM80" s="235">
        <v>-19</v>
      </c>
      <c r="DN80" s="235"/>
      <c r="DO80" s="235"/>
      <c r="DP80" s="235"/>
      <c r="DQ80" s="235"/>
      <c r="DR80" s="235"/>
      <c r="DS80" s="235"/>
      <c r="DT80" s="235"/>
      <c r="DU80" s="235"/>
      <c r="DV80" s="235"/>
      <c r="DW80" s="235">
        <v>-35</v>
      </c>
      <c r="DX80" s="235"/>
      <c r="DY80" s="235"/>
      <c r="DZ80" s="235"/>
      <c r="EA80" s="235"/>
      <c r="EB80" s="235"/>
      <c r="EC80" s="235"/>
      <c r="ED80" s="235"/>
      <c r="EE80" s="235"/>
      <c r="EF80" s="235"/>
      <c r="EG80" s="235"/>
      <c r="EH80" s="235"/>
      <c r="EI80" s="235"/>
      <c r="EJ80" s="235"/>
      <c r="EK80" s="235"/>
      <c r="EL80" s="235"/>
      <c r="EM80" s="235"/>
      <c r="EN80" s="235"/>
      <c r="EO80" s="235"/>
      <c r="EP80" s="235"/>
      <c r="EQ80" s="235"/>
      <c r="ER80" s="235"/>
      <c r="ES80" s="235"/>
      <c r="ET80" s="235"/>
      <c r="EU80" s="235"/>
      <c r="EV80" s="235"/>
      <c r="EW80" s="235"/>
      <c r="EX80" s="235"/>
      <c r="EY80" s="235"/>
      <c r="EZ80" s="235"/>
      <c r="FA80" s="235"/>
      <c r="FB80" s="235"/>
      <c r="FC80" s="235"/>
      <c r="FD80" s="235"/>
      <c r="FE80" s="235"/>
      <c r="FF80" s="235"/>
      <c r="FG80" s="235"/>
      <c r="FH80" s="235"/>
      <c r="FI80" s="235"/>
      <c r="FJ80" s="235"/>
      <c r="FK80" s="235"/>
      <c r="FL80" s="235"/>
      <c r="FM80" s="235"/>
      <c r="FN80" s="235"/>
      <c r="FO80" s="235"/>
      <c r="FP80" s="235"/>
      <c r="FQ80" s="235"/>
      <c r="FR80" s="235"/>
      <c r="FS80" s="235"/>
      <c r="FT80" s="236"/>
      <c r="FU80" s="237">
        <f t="shared" si="9"/>
        <v>0</v>
      </c>
      <c r="FV80" s="237">
        <f t="shared" si="10"/>
        <v>0</v>
      </c>
      <c r="FW80" s="237">
        <f t="shared" si="10"/>
        <v>0</v>
      </c>
      <c r="FX80" s="237">
        <f t="shared" si="10"/>
        <v>0</v>
      </c>
      <c r="FY80" s="237">
        <f t="shared" si="10"/>
        <v>0</v>
      </c>
      <c r="FZ80" s="237">
        <f t="shared" si="10"/>
        <v>0</v>
      </c>
      <c r="GA80" s="237">
        <f t="shared" si="11"/>
        <v>0</v>
      </c>
      <c r="GB80" s="237">
        <f t="shared" si="12"/>
        <v>0</v>
      </c>
      <c r="GC80" s="237">
        <f>$I80</f>
        <v>0</v>
      </c>
    </row>
    <row r="81" spans="1:185" x14ac:dyDescent="0.3">
      <c r="A81" s="40" t="s">
        <v>102</v>
      </c>
      <c r="B81" s="40" t="str">
        <f>[3]Technologies!B81</f>
        <v>Industrie</v>
      </c>
      <c r="C81" s="40" t="str">
        <f>VLOOKUP($A81,[3]Technologies!$A$7:$H$699,3,FALSE)</f>
        <v>Final</v>
      </c>
      <c r="D81" s="40" t="str">
        <f>VLOOKUP($A81,[3]Technologies!$A$7:$H$699,4,FALSE)</f>
        <v>Industry</v>
      </c>
      <c r="E81" s="40" t="str">
        <f>VLOOKUP($A81,[3]Technologies!$A$7:$H$699,6,FALSE)</f>
        <v>Glass production - ETS Industry</v>
      </c>
      <c r="F81" s="40" t="str">
        <f>VLOOKUP($A81,[3]Technologies!$A$7:$H$699,7,FALSE)</f>
        <v>Conventional furnaces + post-melting  - Glass production</v>
      </c>
      <c r="G81" s="228"/>
      <c r="H81" s="228"/>
      <c r="I81" s="229" cm="1">
        <f t="array" ref="I81">-SUMPRODUCT(([3]Feedstocks!$C$4:$C$185=A81)*[3]Feedstocks!$E$4:$E$185,[3]Feedstocks!$F$4:$F$185,[3]Feedstocks!$H$4:$H$185,[3]Feedstocks!$I$4:$I$185)</f>
        <v>0</v>
      </c>
      <c r="J81" s="229" cm="1">
        <f t="array" ref="J81">-SUMPRODUCT(([3]Feedstocks!$C$4:$C$185=A81)*[3]Feedstocks!$E$4:$E$185,[3]Feedstocks!$H$4:$H$185,[3]Feedstocks!$I$4:$I$185)</f>
        <v>0</v>
      </c>
      <c r="K81" s="229">
        <v>4.3799999999999999E-2</v>
      </c>
      <c r="L81" s="229"/>
      <c r="M81" s="228">
        <v>1</v>
      </c>
      <c r="N81" s="228" t="str">
        <f>VLOOKUP(E81,[3]Activities!$A$9:$M$224,13,FALSE)</f>
        <v>NL</v>
      </c>
      <c r="O81" s="228"/>
      <c r="P81" s="66" t="s">
        <v>993</v>
      </c>
      <c r="Q81" s="230"/>
      <c r="R81" s="230"/>
      <c r="S81" s="230"/>
      <c r="T81" s="230"/>
      <c r="U81" s="230"/>
      <c r="V81" s="230"/>
      <c r="W81" s="230"/>
      <c r="X81" s="230"/>
      <c r="Y81" s="230"/>
      <c r="Z81" s="230"/>
      <c r="AA81" s="230"/>
      <c r="AB81" s="230"/>
      <c r="AC81" s="230"/>
      <c r="AD81" s="230"/>
      <c r="AE81" s="230"/>
      <c r="AF81" s="230"/>
      <c r="AG81" s="230"/>
      <c r="AH81" s="230"/>
      <c r="AI81" s="230"/>
      <c r="AJ81" s="230">
        <v>1</v>
      </c>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c r="BZ81" s="230"/>
      <c r="CA81" s="230"/>
      <c r="CB81" s="230"/>
      <c r="CC81" s="230"/>
      <c r="CD81" s="230"/>
      <c r="CE81" s="230"/>
      <c r="CF81" s="230"/>
      <c r="CG81" s="230"/>
      <c r="CH81" s="230"/>
      <c r="CI81" s="230"/>
      <c r="CJ81" s="230"/>
      <c r="CK81" s="230"/>
      <c r="CL81" s="230"/>
      <c r="CM81" s="230"/>
      <c r="CN81" s="230"/>
      <c r="CO81" s="230"/>
      <c r="CP81" s="230"/>
      <c r="CQ81" s="230"/>
      <c r="CR81" s="230">
        <v>-0.82</v>
      </c>
      <c r="CS81" s="230"/>
      <c r="CT81" s="230"/>
      <c r="CU81" s="230"/>
      <c r="CV81" s="230"/>
      <c r="CW81" s="230"/>
      <c r="CX81" s="230"/>
      <c r="CY81" s="230"/>
      <c r="CZ81" s="230"/>
      <c r="DA81" s="230"/>
      <c r="DB81" s="230"/>
      <c r="DC81" s="230"/>
      <c r="DD81" s="230"/>
      <c r="DE81" s="230"/>
      <c r="DF81" s="230"/>
      <c r="DG81" s="230"/>
      <c r="DH81" s="230"/>
      <c r="DI81" s="230"/>
      <c r="DJ81" s="230"/>
      <c r="DK81" s="230"/>
      <c r="DL81" s="230"/>
      <c r="DM81" s="230"/>
      <c r="DN81" s="230"/>
      <c r="DO81" s="230"/>
      <c r="DP81" s="230"/>
      <c r="DQ81" s="230"/>
      <c r="DR81" s="230"/>
      <c r="DS81" s="230">
        <v>-4.62</v>
      </c>
      <c r="DT81" s="230"/>
      <c r="DU81" s="230"/>
      <c r="DV81" s="230"/>
      <c r="DW81" s="230"/>
      <c r="DX81" s="230"/>
      <c r="DY81" s="230"/>
      <c r="DZ81" s="230"/>
      <c r="EA81" s="230"/>
      <c r="EB81" s="230"/>
      <c r="EC81" s="230"/>
      <c r="ED81" s="230"/>
      <c r="EE81" s="230"/>
      <c r="EF81" s="230"/>
      <c r="EG81" s="230"/>
      <c r="EH81" s="230"/>
      <c r="EI81" s="230"/>
      <c r="EJ81" s="230"/>
      <c r="EK81" s="230"/>
      <c r="EL81" s="230"/>
      <c r="EM81" s="230"/>
      <c r="EN81" s="230"/>
      <c r="EO81" s="230"/>
      <c r="EP81" s="230"/>
      <c r="EQ81" s="230"/>
      <c r="ER81" s="230"/>
      <c r="ES81" s="230"/>
      <c r="ET81" s="230"/>
      <c r="EU81" s="230"/>
      <c r="EV81" s="230"/>
      <c r="EW81" s="230"/>
      <c r="EX81" s="230"/>
      <c r="EY81" s="230"/>
      <c r="EZ81" s="230"/>
      <c r="FA81" s="230"/>
      <c r="FB81" s="230"/>
      <c r="FC81" s="230"/>
      <c r="FD81" s="230"/>
      <c r="FE81" s="230"/>
      <c r="FF81" s="230"/>
      <c r="FG81" s="230"/>
      <c r="FH81" s="230"/>
      <c r="FI81" s="230"/>
      <c r="FJ81" s="230"/>
      <c r="FK81" s="230"/>
      <c r="FL81" s="230"/>
      <c r="FM81" s="230"/>
      <c r="FN81" s="230"/>
      <c r="FO81" s="230"/>
      <c r="FP81" s="230"/>
      <c r="FQ81" s="230"/>
      <c r="FR81" s="230"/>
      <c r="FS81" s="230"/>
      <c r="FT81" s="231"/>
      <c r="FU81" s="232">
        <f t="shared" si="9"/>
        <v>0</v>
      </c>
      <c r="FV81" s="232">
        <f t="shared" si="10"/>
        <v>0.30530000000000002</v>
      </c>
      <c r="FW81" s="232">
        <f t="shared" si="10"/>
        <v>0</v>
      </c>
      <c r="FX81" s="232">
        <f t="shared" si="10"/>
        <v>0</v>
      </c>
      <c r="FY81" s="232">
        <f t="shared" si="10"/>
        <v>0</v>
      </c>
      <c r="FZ81" s="232">
        <f t="shared" si="10"/>
        <v>0</v>
      </c>
      <c r="GA81" s="232">
        <f t="shared" si="11"/>
        <v>0</v>
      </c>
      <c r="GB81" s="232">
        <f t="shared" si="12"/>
        <v>0</v>
      </c>
      <c r="GC81" s="232">
        <f t="shared" ref="GC81:GC144" si="14">$I81</f>
        <v>0</v>
      </c>
    </row>
    <row r="82" spans="1:185" x14ac:dyDescent="0.3">
      <c r="A82" s="69" t="s">
        <v>103</v>
      </c>
      <c r="B82" s="69" t="str">
        <f>[3]Technologies!B82</f>
        <v>Industrie</v>
      </c>
      <c r="C82" s="69" t="str">
        <f>VLOOKUP($A82,[3]Technologies!$A$7:$H$699,3,FALSE)</f>
        <v>Final</v>
      </c>
      <c r="D82" s="69" t="str">
        <f>VLOOKUP($A82,[3]Technologies!$A$7:$H$699,4,FALSE)</f>
        <v>Industry</v>
      </c>
      <c r="E82" s="69" t="str">
        <f>VLOOKUP($A82,[3]Technologies!$A$7:$H$699,6,FALSE)</f>
        <v>Glass production - ETS Industry</v>
      </c>
      <c r="F82" s="70" t="str">
        <f>VLOOKUP($A82,[3]Technologies!$A$7:$H$699,7,FALSE)</f>
        <v>Efficient furnaces + post-melting  - Glass production</v>
      </c>
      <c r="G82" s="233"/>
      <c r="H82" s="233"/>
      <c r="I82" s="234" cm="1">
        <f t="array" ref="I82">-SUMPRODUCT(([3]Feedstocks!$C$4:$C$185=A82)*[3]Feedstocks!$E$4:$E$185,[3]Feedstocks!$F$4:$F$185,[3]Feedstocks!$H$4:$H$185,[3]Feedstocks!$I$4:$I$185)</f>
        <v>0</v>
      </c>
      <c r="J82" s="234" cm="1">
        <f t="array" ref="J82">-SUMPRODUCT(([3]Feedstocks!$C$4:$C$185=A82)*[3]Feedstocks!$E$4:$E$185,[3]Feedstocks!$H$4:$H$185,[3]Feedstocks!$I$4:$I$185)</f>
        <v>0</v>
      </c>
      <c r="K82" s="234">
        <v>4.3799999999999999E-2</v>
      </c>
      <c r="L82" s="234"/>
      <c r="M82" s="233">
        <v>1</v>
      </c>
      <c r="N82" s="233" t="str">
        <f>VLOOKUP(E82,[3]Activities!$A$9:$M$224,13,FALSE)</f>
        <v>NL</v>
      </c>
      <c r="O82" s="233"/>
      <c r="P82" s="87" t="s">
        <v>993</v>
      </c>
      <c r="Q82" s="235"/>
      <c r="R82" s="235"/>
      <c r="S82" s="235"/>
      <c r="T82" s="235"/>
      <c r="U82" s="235"/>
      <c r="V82" s="235"/>
      <c r="W82" s="235"/>
      <c r="X82" s="235"/>
      <c r="Y82" s="235"/>
      <c r="Z82" s="235"/>
      <c r="AA82" s="235"/>
      <c r="AB82" s="235"/>
      <c r="AC82" s="235"/>
      <c r="AD82" s="235"/>
      <c r="AE82" s="235"/>
      <c r="AF82" s="235"/>
      <c r="AG82" s="235"/>
      <c r="AH82" s="235"/>
      <c r="AI82" s="235"/>
      <c r="AJ82" s="235">
        <v>1</v>
      </c>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c r="BZ82" s="235"/>
      <c r="CA82" s="235"/>
      <c r="CB82" s="235"/>
      <c r="CC82" s="235"/>
      <c r="CD82" s="235"/>
      <c r="CE82" s="235"/>
      <c r="CF82" s="235"/>
      <c r="CG82" s="235"/>
      <c r="CH82" s="235"/>
      <c r="CI82" s="235"/>
      <c r="CJ82" s="235"/>
      <c r="CK82" s="235"/>
      <c r="CL82" s="235"/>
      <c r="CM82" s="235"/>
      <c r="CN82" s="235"/>
      <c r="CO82" s="235"/>
      <c r="CP82" s="235"/>
      <c r="CQ82" s="235"/>
      <c r="CR82" s="235">
        <v>-0.8</v>
      </c>
      <c r="CS82" s="235"/>
      <c r="CT82" s="235"/>
      <c r="CU82" s="235"/>
      <c r="CV82" s="235"/>
      <c r="CW82" s="235"/>
      <c r="CX82" s="235"/>
      <c r="CY82" s="235"/>
      <c r="CZ82" s="235"/>
      <c r="DA82" s="235"/>
      <c r="DB82" s="235"/>
      <c r="DC82" s="235"/>
      <c r="DD82" s="235"/>
      <c r="DE82" s="235"/>
      <c r="DF82" s="235"/>
      <c r="DG82" s="235"/>
      <c r="DH82" s="235"/>
      <c r="DI82" s="235"/>
      <c r="DJ82" s="235"/>
      <c r="DK82" s="235"/>
      <c r="DL82" s="235"/>
      <c r="DM82" s="235"/>
      <c r="DN82" s="235"/>
      <c r="DO82" s="235"/>
      <c r="DP82" s="235"/>
      <c r="DQ82" s="235"/>
      <c r="DR82" s="235"/>
      <c r="DS82" s="235">
        <v>-3.92</v>
      </c>
      <c r="DT82" s="235"/>
      <c r="DU82" s="235"/>
      <c r="DV82" s="235"/>
      <c r="DW82" s="235"/>
      <c r="DX82" s="235"/>
      <c r="DY82" s="235"/>
      <c r="DZ82" s="235"/>
      <c r="EA82" s="235"/>
      <c r="EB82" s="235"/>
      <c r="EC82" s="235"/>
      <c r="ED82" s="235"/>
      <c r="EE82" s="235"/>
      <c r="EF82" s="235"/>
      <c r="EG82" s="235"/>
      <c r="EH82" s="235"/>
      <c r="EI82" s="235"/>
      <c r="EJ82" s="235"/>
      <c r="EK82" s="235"/>
      <c r="EL82" s="235"/>
      <c r="EM82" s="235"/>
      <c r="EN82" s="235"/>
      <c r="EO82" s="235"/>
      <c r="EP82" s="235"/>
      <c r="EQ82" s="235"/>
      <c r="ER82" s="235"/>
      <c r="ES82" s="235"/>
      <c r="ET82" s="235"/>
      <c r="EU82" s="235"/>
      <c r="EV82" s="235"/>
      <c r="EW82" s="235"/>
      <c r="EX82" s="235"/>
      <c r="EY82" s="235"/>
      <c r="EZ82" s="235"/>
      <c r="FA82" s="235"/>
      <c r="FB82" s="235"/>
      <c r="FC82" s="235"/>
      <c r="FD82" s="235"/>
      <c r="FE82" s="235"/>
      <c r="FF82" s="235"/>
      <c r="FG82" s="235"/>
      <c r="FH82" s="235"/>
      <c r="FI82" s="235"/>
      <c r="FJ82" s="235"/>
      <c r="FK82" s="235"/>
      <c r="FL82" s="235"/>
      <c r="FM82" s="235"/>
      <c r="FN82" s="235"/>
      <c r="FO82" s="235"/>
      <c r="FP82" s="235"/>
      <c r="FQ82" s="235"/>
      <c r="FR82" s="235"/>
      <c r="FS82" s="235"/>
      <c r="FT82" s="236"/>
      <c r="FU82" s="237">
        <f t="shared" si="9"/>
        <v>0</v>
      </c>
      <c r="FV82" s="237">
        <f t="shared" si="10"/>
        <v>0.26569999999999999</v>
      </c>
      <c r="FW82" s="237">
        <f t="shared" si="10"/>
        <v>0</v>
      </c>
      <c r="FX82" s="237">
        <f t="shared" si="10"/>
        <v>0</v>
      </c>
      <c r="FY82" s="237">
        <f t="shared" si="10"/>
        <v>0</v>
      </c>
      <c r="FZ82" s="237">
        <f t="shared" si="10"/>
        <v>0</v>
      </c>
      <c r="GA82" s="237">
        <f t="shared" si="11"/>
        <v>0</v>
      </c>
      <c r="GB82" s="237">
        <f t="shared" si="12"/>
        <v>0</v>
      </c>
      <c r="GC82" s="237">
        <f t="shared" si="14"/>
        <v>0</v>
      </c>
    </row>
    <row r="83" spans="1:185" x14ac:dyDescent="0.3">
      <c r="A83" s="40" t="s">
        <v>104</v>
      </c>
      <c r="B83" s="40" t="str">
        <f>[3]Technologies!B83</f>
        <v>Industrie</v>
      </c>
      <c r="C83" s="40" t="str">
        <f>VLOOKUP($A83,[3]Technologies!$A$7:$H$699,3,FALSE)</f>
        <v>Final</v>
      </c>
      <c r="D83" s="40" t="str">
        <f>VLOOKUP($A83,[3]Technologies!$A$7:$H$699,4,FALSE)</f>
        <v>Industry</v>
      </c>
      <c r="E83" s="40" t="str">
        <f>VLOOKUP($A83,[3]Technologies!$A$7:$H$699,6,FALSE)</f>
        <v>Glass production - ETS Industry</v>
      </c>
      <c r="F83" s="40" t="str">
        <f>VLOOKUP($A83,[3]Technologies!$A$7:$H$699,7,FALSE)</f>
        <v>Electric cold-top furnaces + post-melting  - Glass production</v>
      </c>
      <c r="G83" s="228"/>
      <c r="H83" s="228"/>
      <c r="I83" s="229" cm="1">
        <f t="array" ref="I83">-SUMPRODUCT(([3]Feedstocks!$C$4:$C$185=A83)*[3]Feedstocks!$E$4:$E$185,[3]Feedstocks!$F$4:$F$185,[3]Feedstocks!$H$4:$H$185,[3]Feedstocks!$I$4:$I$185)</f>
        <v>0</v>
      </c>
      <c r="J83" s="229" cm="1">
        <f t="array" ref="J83">-SUMPRODUCT(([3]Feedstocks!$C$4:$C$185=A83)*[3]Feedstocks!$E$4:$E$185,[3]Feedstocks!$H$4:$H$185,[3]Feedstocks!$I$4:$I$185)</f>
        <v>0</v>
      </c>
      <c r="K83" s="229">
        <v>4.3799999999999999E-2</v>
      </c>
      <c r="L83" s="229"/>
      <c r="M83" s="228">
        <v>1</v>
      </c>
      <c r="N83" s="228" t="str">
        <f>VLOOKUP(E83,[3]Activities!$A$9:$M$224,13,FALSE)</f>
        <v>NL</v>
      </c>
      <c r="O83" s="228"/>
      <c r="P83" s="66" t="s">
        <v>993</v>
      </c>
      <c r="Q83" s="230"/>
      <c r="R83" s="230"/>
      <c r="S83" s="230"/>
      <c r="T83" s="230"/>
      <c r="U83" s="230"/>
      <c r="V83" s="230"/>
      <c r="W83" s="230"/>
      <c r="X83" s="230"/>
      <c r="Y83" s="230"/>
      <c r="Z83" s="230"/>
      <c r="AA83" s="230"/>
      <c r="AB83" s="230"/>
      <c r="AC83" s="230"/>
      <c r="AD83" s="230"/>
      <c r="AE83" s="230"/>
      <c r="AF83" s="230"/>
      <c r="AG83" s="230"/>
      <c r="AH83" s="230"/>
      <c r="AI83" s="230"/>
      <c r="AJ83" s="230">
        <v>1</v>
      </c>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c r="BZ83" s="230"/>
      <c r="CA83" s="230"/>
      <c r="CB83" s="230"/>
      <c r="CC83" s="230"/>
      <c r="CD83" s="230"/>
      <c r="CE83" s="230"/>
      <c r="CF83" s="230"/>
      <c r="CG83" s="230"/>
      <c r="CH83" s="230"/>
      <c r="CI83" s="230"/>
      <c r="CJ83" s="230"/>
      <c r="CK83" s="230"/>
      <c r="CL83" s="230"/>
      <c r="CM83" s="230"/>
      <c r="CN83" s="230"/>
      <c r="CO83" s="230"/>
      <c r="CP83" s="230"/>
      <c r="CQ83" s="230"/>
      <c r="CR83" s="230">
        <v>-5.53</v>
      </c>
      <c r="CS83" s="230"/>
      <c r="CT83" s="230"/>
      <c r="CU83" s="230"/>
      <c r="CV83" s="230"/>
      <c r="CW83" s="230"/>
      <c r="CX83" s="230"/>
      <c r="CY83" s="230"/>
      <c r="CZ83" s="230"/>
      <c r="DA83" s="230"/>
      <c r="DB83" s="230"/>
      <c r="DC83" s="230"/>
      <c r="DD83" s="230"/>
      <c r="DE83" s="230"/>
      <c r="DF83" s="230"/>
      <c r="DG83" s="230"/>
      <c r="DH83" s="230"/>
      <c r="DI83" s="230"/>
      <c r="DJ83" s="230"/>
      <c r="DK83" s="230"/>
      <c r="DL83" s="230"/>
      <c r="DM83" s="230"/>
      <c r="DN83" s="230"/>
      <c r="DO83" s="230"/>
      <c r="DP83" s="230"/>
      <c r="DQ83" s="230"/>
      <c r="DR83" s="230"/>
      <c r="DS83" s="230">
        <v>-0.56000000000000005</v>
      </c>
      <c r="DT83" s="230"/>
      <c r="DU83" s="230"/>
      <c r="DV83" s="230"/>
      <c r="DW83" s="230"/>
      <c r="DX83" s="230"/>
      <c r="DY83" s="230"/>
      <c r="DZ83" s="230"/>
      <c r="EA83" s="230"/>
      <c r="EB83" s="230"/>
      <c r="EC83" s="230"/>
      <c r="ED83" s="230"/>
      <c r="EE83" s="230"/>
      <c r="EF83" s="230"/>
      <c r="EG83" s="230"/>
      <c r="EH83" s="230"/>
      <c r="EI83" s="230"/>
      <c r="EJ83" s="230"/>
      <c r="EK83" s="230"/>
      <c r="EL83" s="230"/>
      <c r="EM83" s="230"/>
      <c r="EN83" s="230"/>
      <c r="EO83" s="230"/>
      <c r="EP83" s="230"/>
      <c r="EQ83" s="230"/>
      <c r="ER83" s="230"/>
      <c r="ES83" s="230"/>
      <c r="ET83" s="230"/>
      <c r="EU83" s="230"/>
      <c r="EV83" s="230"/>
      <c r="EW83" s="230"/>
      <c r="EX83" s="230"/>
      <c r="EY83" s="230"/>
      <c r="EZ83" s="230"/>
      <c r="FA83" s="230"/>
      <c r="FB83" s="230"/>
      <c r="FC83" s="230"/>
      <c r="FD83" s="230"/>
      <c r="FE83" s="230"/>
      <c r="FF83" s="230"/>
      <c r="FG83" s="230"/>
      <c r="FH83" s="230"/>
      <c r="FI83" s="230"/>
      <c r="FJ83" s="230"/>
      <c r="FK83" s="230"/>
      <c r="FL83" s="230"/>
      <c r="FM83" s="230"/>
      <c r="FN83" s="230"/>
      <c r="FO83" s="230"/>
      <c r="FP83" s="230"/>
      <c r="FQ83" s="230"/>
      <c r="FR83" s="230"/>
      <c r="FS83" s="230"/>
      <c r="FT83" s="231"/>
      <c r="FU83" s="232">
        <f t="shared" si="9"/>
        <v>0</v>
      </c>
      <c r="FV83" s="232">
        <f t="shared" si="10"/>
        <v>7.5499999999999998E-2</v>
      </c>
      <c r="FW83" s="232">
        <f t="shared" si="10"/>
        <v>0</v>
      </c>
      <c r="FX83" s="232">
        <f t="shared" si="10"/>
        <v>0</v>
      </c>
      <c r="FY83" s="232">
        <f t="shared" si="10"/>
        <v>0</v>
      </c>
      <c r="FZ83" s="232">
        <f t="shared" si="10"/>
        <v>0</v>
      </c>
      <c r="GA83" s="232">
        <f t="shared" si="11"/>
        <v>0</v>
      </c>
      <c r="GB83" s="232">
        <f t="shared" si="12"/>
        <v>0</v>
      </c>
      <c r="GC83" s="232">
        <f t="shared" si="14"/>
        <v>0</v>
      </c>
    </row>
    <row r="84" spans="1:185" x14ac:dyDescent="0.3">
      <c r="A84" s="69" t="s">
        <v>105</v>
      </c>
      <c r="B84" s="69" t="str">
        <f>[3]Technologies!B84</f>
        <v>Industrie</v>
      </c>
      <c r="C84" s="69" t="str">
        <f>VLOOKUP($A84,[3]Technologies!$A$7:$H$699,3,FALSE)</f>
        <v>Final</v>
      </c>
      <c r="D84" s="69" t="str">
        <f>VLOOKUP($A84,[3]Technologies!$A$7:$H$699,4,FALSE)</f>
        <v>Industry</v>
      </c>
      <c r="E84" s="69" t="str">
        <f>VLOOKUP($A84,[3]Technologies!$A$7:$H$699,6,FALSE)</f>
        <v>Ceramics production -ETS Industry</v>
      </c>
      <c r="F84" s="70" t="str">
        <f>VLOOKUP($A84,[3]Technologies!$A$7:$H$699,7,FALSE)</f>
        <v>Conventional kilns + preparation, drying, treatment  - Ceramics production</v>
      </c>
      <c r="G84" s="233"/>
      <c r="H84" s="233"/>
      <c r="I84" s="234" cm="1">
        <f t="array" ref="I84">-SUMPRODUCT(([3]Feedstocks!$C$4:$C$185=A84)*[3]Feedstocks!$E$4:$E$185,[3]Feedstocks!$F$4:$F$185,[3]Feedstocks!$H$4:$H$185,[3]Feedstocks!$I$4:$I$185)</f>
        <v>0</v>
      </c>
      <c r="J84" s="234" cm="1">
        <f t="array" ref="J84">-SUMPRODUCT(([3]Feedstocks!$C$4:$C$185=A84)*[3]Feedstocks!$E$4:$E$185,[3]Feedstocks!$H$4:$H$185,[3]Feedstocks!$I$4:$I$185)</f>
        <v>0</v>
      </c>
      <c r="K84" s="234">
        <v>4.5100000000000001E-2</v>
      </c>
      <c r="L84" s="234"/>
      <c r="M84" s="233">
        <v>1</v>
      </c>
      <c r="N84" s="233" t="str">
        <f>VLOOKUP(E84,[3]Activities!$A$9:$M$224,13,FALSE)</f>
        <v>NL</v>
      </c>
      <c r="O84" s="233"/>
      <c r="P84" s="87" t="s">
        <v>999</v>
      </c>
      <c r="Q84" s="235"/>
      <c r="R84" s="235"/>
      <c r="S84" s="235"/>
      <c r="T84" s="235"/>
      <c r="U84" s="235"/>
      <c r="V84" s="235"/>
      <c r="W84" s="235"/>
      <c r="X84" s="235"/>
      <c r="Y84" s="235"/>
      <c r="Z84" s="235"/>
      <c r="AA84" s="235"/>
      <c r="AB84" s="235"/>
      <c r="AC84" s="235"/>
      <c r="AD84" s="235"/>
      <c r="AE84" s="235"/>
      <c r="AF84" s="235"/>
      <c r="AG84" s="235"/>
      <c r="AH84" s="235"/>
      <c r="AI84" s="235"/>
      <c r="AJ84" s="235"/>
      <c r="AK84" s="235">
        <v>1</v>
      </c>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c r="BZ84" s="235"/>
      <c r="CA84" s="235"/>
      <c r="CB84" s="235"/>
      <c r="CC84" s="235"/>
      <c r="CD84" s="235"/>
      <c r="CE84" s="235"/>
      <c r="CF84" s="235"/>
      <c r="CG84" s="235"/>
      <c r="CH84" s="235"/>
      <c r="CI84" s="235"/>
      <c r="CJ84" s="235"/>
      <c r="CK84" s="235"/>
      <c r="CL84" s="235"/>
      <c r="CM84" s="235"/>
      <c r="CN84" s="235"/>
      <c r="CO84" s="235"/>
      <c r="CP84" s="235"/>
      <c r="CQ84" s="235"/>
      <c r="CR84" s="235">
        <v>-0.33200000000000002</v>
      </c>
      <c r="CS84" s="235"/>
      <c r="CT84" s="235"/>
      <c r="CU84" s="235"/>
      <c r="CV84" s="235"/>
      <c r="CW84" s="235"/>
      <c r="CX84" s="235"/>
      <c r="CY84" s="235"/>
      <c r="CZ84" s="235"/>
      <c r="DA84" s="235"/>
      <c r="DB84" s="235"/>
      <c r="DC84" s="235"/>
      <c r="DD84" s="235"/>
      <c r="DE84" s="235"/>
      <c r="DF84" s="235"/>
      <c r="DG84" s="235"/>
      <c r="DH84" s="235"/>
      <c r="DI84" s="235"/>
      <c r="DJ84" s="235"/>
      <c r="DK84" s="235"/>
      <c r="DL84" s="235"/>
      <c r="DM84" s="235"/>
      <c r="DN84" s="235"/>
      <c r="DO84" s="235"/>
      <c r="DP84" s="235"/>
      <c r="DQ84" s="235"/>
      <c r="DR84" s="235"/>
      <c r="DS84" s="235">
        <v>-2.4500000000000002</v>
      </c>
      <c r="DT84" s="235"/>
      <c r="DU84" s="235"/>
      <c r="DV84" s="235"/>
      <c r="DW84" s="235"/>
      <c r="DX84" s="235"/>
      <c r="DY84" s="235"/>
      <c r="DZ84" s="235"/>
      <c r="EA84" s="235"/>
      <c r="EB84" s="235"/>
      <c r="EC84" s="235"/>
      <c r="ED84" s="235"/>
      <c r="EE84" s="235"/>
      <c r="EF84" s="235"/>
      <c r="EG84" s="235"/>
      <c r="EH84" s="235"/>
      <c r="EI84" s="235"/>
      <c r="EJ84" s="235"/>
      <c r="EK84" s="235"/>
      <c r="EL84" s="235"/>
      <c r="EM84" s="235"/>
      <c r="EN84" s="235"/>
      <c r="EO84" s="235"/>
      <c r="EP84" s="235"/>
      <c r="EQ84" s="235"/>
      <c r="ER84" s="235"/>
      <c r="ES84" s="235"/>
      <c r="ET84" s="235"/>
      <c r="EU84" s="235"/>
      <c r="EV84" s="235"/>
      <c r="EW84" s="235"/>
      <c r="EX84" s="235"/>
      <c r="EY84" s="235"/>
      <c r="EZ84" s="235"/>
      <c r="FA84" s="235"/>
      <c r="FB84" s="235"/>
      <c r="FC84" s="235"/>
      <c r="FD84" s="235"/>
      <c r="FE84" s="235"/>
      <c r="FF84" s="235"/>
      <c r="FG84" s="235"/>
      <c r="FH84" s="235"/>
      <c r="FI84" s="235"/>
      <c r="FJ84" s="235"/>
      <c r="FK84" s="235"/>
      <c r="FL84" s="235"/>
      <c r="FM84" s="235"/>
      <c r="FN84" s="235"/>
      <c r="FO84" s="235"/>
      <c r="FP84" s="235"/>
      <c r="FQ84" s="235"/>
      <c r="FR84" s="235"/>
      <c r="FS84" s="235"/>
      <c r="FT84" s="236"/>
      <c r="FU84" s="237">
        <f t="shared" si="9"/>
        <v>0</v>
      </c>
      <c r="FV84" s="237">
        <f t="shared" si="10"/>
        <v>0.18379999999999999</v>
      </c>
      <c r="FW84" s="237">
        <f t="shared" si="10"/>
        <v>0</v>
      </c>
      <c r="FX84" s="237">
        <f t="shared" si="10"/>
        <v>0</v>
      </c>
      <c r="FY84" s="237">
        <f t="shared" si="10"/>
        <v>0</v>
      </c>
      <c r="FZ84" s="237">
        <f t="shared" si="10"/>
        <v>0</v>
      </c>
      <c r="GA84" s="237">
        <f t="shared" si="11"/>
        <v>0</v>
      </c>
      <c r="GB84" s="237">
        <f t="shared" si="12"/>
        <v>0</v>
      </c>
      <c r="GC84" s="237">
        <f t="shared" si="14"/>
        <v>0</v>
      </c>
    </row>
    <row r="85" spans="1:185" x14ac:dyDescent="0.3">
      <c r="A85" s="40" t="s">
        <v>106</v>
      </c>
      <c r="B85" s="40" t="str">
        <f>[3]Technologies!B85</f>
        <v>Industrie</v>
      </c>
      <c r="C85" s="40" t="str">
        <f>VLOOKUP($A85,[3]Technologies!$A$7:$H$699,3,FALSE)</f>
        <v>Final</v>
      </c>
      <c r="D85" s="40" t="str">
        <f>VLOOKUP($A85,[3]Technologies!$A$7:$H$699,4,FALSE)</f>
        <v>Industry</v>
      </c>
      <c r="E85" s="40" t="str">
        <f>VLOOKUP($A85,[3]Technologies!$A$7:$H$699,6,FALSE)</f>
        <v>Ceramics production -ETS Industry</v>
      </c>
      <c r="F85" s="40" t="str">
        <f>VLOOKUP($A85,[3]Technologies!$A$7:$H$699,7,FALSE)</f>
        <v>Electric kilns + preparation, drying, treatment - Ceramics production</v>
      </c>
      <c r="G85" s="228"/>
      <c r="H85" s="228"/>
      <c r="I85" s="229" cm="1">
        <f t="array" ref="I85">-SUMPRODUCT(([3]Feedstocks!$C$4:$C$185=A85)*[3]Feedstocks!$E$4:$E$185,[3]Feedstocks!$F$4:$F$185,[3]Feedstocks!$H$4:$H$185,[3]Feedstocks!$I$4:$I$185)</f>
        <v>0</v>
      </c>
      <c r="J85" s="229" cm="1">
        <f t="array" ref="J85">-SUMPRODUCT(([3]Feedstocks!$C$4:$C$185=A85)*[3]Feedstocks!$E$4:$E$185,[3]Feedstocks!$H$4:$H$185,[3]Feedstocks!$I$4:$I$185)</f>
        <v>0</v>
      </c>
      <c r="K85" s="229">
        <v>4.5100000000000001E-2</v>
      </c>
      <c r="L85" s="229"/>
      <c r="M85" s="228">
        <v>1</v>
      </c>
      <c r="N85" s="228" t="str">
        <f>VLOOKUP(E85,[3]Activities!$A$9:$M$224,13,FALSE)</f>
        <v>NL</v>
      </c>
      <c r="O85" s="228"/>
      <c r="P85" s="66" t="s">
        <v>999</v>
      </c>
      <c r="Q85" s="230"/>
      <c r="R85" s="230"/>
      <c r="S85" s="230"/>
      <c r="T85" s="230"/>
      <c r="U85" s="230"/>
      <c r="V85" s="230"/>
      <c r="W85" s="230"/>
      <c r="X85" s="230"/>
      <c r="Y85" s="230"/>
      <c r="Z85" s="230"/>
      <c r="AA85" s="230"/>
      <c r="AB85" s="230"/>
      <c r="AC85" s="230"/>
      <c r="AD85" s="230"/>
      <c r="AE85" s="230"/>
      <c r="AF85" s="230"/>
      <c r="AG85" s="230"/>
      <c r="AH85" s="230"/>
      <c r="AI85" s="230"/>
      <c r="AJ85" s="230"/>
      <c r="AK85" s="230">
        <v>1</v>
      </c>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c r="BZ85" s="230"/>
      <c r="CA85" s="230"/>
      <c r="CB85" s="230"/>
      <c r="CC85" s="230"/>
      <c r="CD85" s="230"/>
      <c r="CE85" s="230"/>
      <c r="CF85" s="230"/>
      <c r="CG85" s="230"/>
      <c r="CH85" s="230"/>
      <c r="CI85" s="230"/>
      <c r="CJ85" s="230"/>
      <c r="CK85" s="230"/>
      <c r="CL85" s="230"/>
      <c r="CM85" s="230"/>
      <c r="CN85" s="230"/>
      <c r="CO85" s="230"/>
      <c r="CP85" s="230"/>
      <c r="CQ85" s="230"/>
      <c r="CR85" s="230">
        <v>-3.3140000000000001</v>
      </c>
      <c r="CS85" s="230"/>
      <c r="CT85" s="230"/>
      <c r="CU85" s="230"/>
      <c r="CV85" s="230"/>
      <c r="CW85" s="230"/>
      <c r="CX85" s="230"/>
      <c r="CY85" s="230"/>
      <c r="CZ85" s="230"/>
      <c r="DA85" s="230"/>
      <c r="DB85" s="230"/>
      <c r="DC85" s="230"/>
      <c r="DD85" s="230"/>
      <c r="DE85" s="230"/>
      <c r="DF85" s="230"/>
      <c r="DG85" s="230"/>
      <c r="DH85" s="230"/>
      <c r="DI85" s="230"/>
      <c r="DJ85" s="230"/>
      <c r="DK85" s="230"/>
      <c r="DL85" s="230"/>
      <c r="DM85" s="230"/>
      <c r="DN85" s="230"/>
      <c r="DO85" s="230"/>
      <c r="DP85" s="230"/>
      <c r="DQ85" s="230"/>
      <c r="DR85" s="230"/>
      <c r="DS85" s="230"/>
      <c r="DT85" s="230"/>
      <c r="DU85" s="230"/>
      <c r="DV85" s="230"/>
      <c r="DW85" s="230"/>
      <c r="DX85" s="230"/>
      <c r="DY85" s="230"/>
      <c r="DZ85" s="230"/>
      <c r="EA85" s="230"/>
      <c r="EB85" s="230"/>
      <c r="EC85" s="230"/>
      <c r="ED85" s="230"/>
      <c r="EE85" s="230"/>
      <c r="EF85" s="230"/>
      <c r="EG85" s="230"/>
      <c r="EH85" s="230"/>
      <c r="EI85" s="230"/>
      <c r="EJ85" s="230"/>
      <c r="EK85" s="230"/>
      <c r="EL85" s="230"/>
      <c r="EM85" s="230"/>
      <c r="EN85" s="230"/>
      <c r="EO85" s="230"/>
      <c r="EP85" s="230"/>
      <c r="EQ85" s="230"/>
      <c r="ER85" s="230"/>
      <c r="ES85" s="230"/>
      <c r="ET85" s="230"/>
      <c r="EU85" s="230"/>
      <c r="EV85" s="230"/>
      <c r="EW85" s="230"/>
      <c r="EX85" s="230"/>
      <c r="EY85" s="230"/>
      <c r="EZ85" s="230"/>
      <c r="FA85" s="230"/>
      <c r="FB85" s="230"/>
      <c r="FC85" s="230"/>
      <c r="FD85" s="230"/>
      <c r="FE85" s="230"/>
      <c r="FF85" s="230"/>
      <c r="FG85" s="230"/>
      <c r="FH85" s="230"/>
      <c r="FI85" s="230"/>
      <c r="FJ85" s="230"/>
      <c r="FK85" s="230"/>
      <c r="FL85" s="230"/>
      <c r="FM85" s="230"/>
      <c r="FN85" s="230"/>
      <c r="FO85" s="230"/>
      <c r="FP85" s="230"/>
      <c r="FQ85" s="230"/>
      <c r="FR85" s="230"/>
      <c r="FS85" s="230"/>
      <c r="FT85" s="231"/>
      <c r="FU85" s="232">
        <f t="shared" si="9"/>
        <v>0</v>
      </c>
      <c r="FV85" s="232">
        <f t="shared" si="10"/>
        <v>4.5100000000000001E-2</v>
      </c>
      <c r="FW85" s="232">
        <f t="shared" si="10"/>
        <v>0</v>
      </c>
      <c r="FX85" s="232">
        <f t="shared" si="10"/>
        <v>0</v>
      </c>
      <c r="FY85" s="232">
        <f t="shared" si="10"/>
        <v>0</v>
      </c>
      <c r="FZ85" s="232">
        <f t="shared" si="10"/>
        <v>0</v>
      </c>
      <c r="GA85" s="232">
        <f t="shared" si="11"/>
        <v>0</v>
      </c>
      <c r="GB85" s="232">
        <f t="shared" si="12"/>
        <v>0</v>
      </c>
      <c r="GC85" s="232">
        <f t="shared" si="14"/>
        <v>0</v>
      </c>
    </row>
    <row r="86" spans="1:185" x14ac:dyDescent="0.3">
      <c r="A86" s="69" t="s">
        <v>107</v>
      </c>
      <c r="B86" s="69" t="str">
        <f>[3]Technologies!B86</f>
        <v>Industrie</v>
      </c>
      <c r="C86" s="69" t="str">
        <f>VLOOKUP($A86,[3]Technologies!$A$7:$H$699,3,FALSE)</f>
        <v>Final</v>
      </c>
      <c r="D86" s="69" t="str">
        <f>VLOOKUP($A86,[3]Technologies!$A$7:$H$699,4,FALSE)</f>
        <v>Industry</v>
      </c>
      <c r="E86" s="69" t="str">
        <f>VLOOKUP($A86,[3]Technologies!$A$7:$H$699,6,FALSE)</f>
        <v>Paper production - ETS Industry</v>
      </c>
      <c r="F86" s="70" t="str">
        <f>VLOOKUP($A86,[3]Technologies!$A$7:$H$699,7,FALSE)</f>
        <v>Conventional paper milling - Paper and board production</v>
      </c>
      <c r="G86" s="233"/>
      <c r="H86" s="233"/>
      <c r="I86" s="234" cm="1">
        <f t="array" ref="I86">-SUMPRODUCT(([3]Feedstocks!$C$4:$C$185=A86)*[3]Feedstocks!$E$4:$E$185,[3]Feedstocks!$F$4:$F$185,[3]Feedstocks!$H$4:$H$185,[3]Feedstocks!$I$4:$I$185)</f>
        <v>0</v>
      </c>
      <c r="J86" s="234" cm="1">
        <f t="array" ref="J86">-SUMPRODUCT(([3]Feedstocks!$C$4:$C$185=A86)*[3]Feedstocks!$E$4:$E$185,[3]Feedstocks!$H$4:$H$185,[3]Feedstocks!$I$4:$I$185)</f>
        <v>0</v>
      </c>
      <c r="K86" s="234"/>
      <c r="L86" s="234"/>
      <c r="M86" s="233">
        <v>1</v>
      </c>
      <c r="N86" s="233" t="str">
        <f>VLOOKUP(E86,[3]Activities!$A$9:$M$224,13,FALSE)</f>
        <v>NL</v>
      </c>
      <c r="O86" s="233"/>
      <c r="P86" s="87" t="s">
        <v>1794</v>
      </c>
      <c r="Q86" s="235"/>
      <c r="R86" s="235"/>
      <c r="S86" s="235"/>
      <c r="T86" s="235"/>
      <c r="U86" s="235"/>
      <c r="V86" s="235"/>
      <c r="W86" s="235"/>
      <c r="X86" s="235"/>
      <c r="Y86" s="235"/>
      <c r="Z86" s="235"/>
      <c r="AA86" s="235"/>
      <c r="AB86" s="235"/>
      <c r="AC86" s="235"/>
      <c r="AD86" s="235"/>
      <c r="AE86" s="235"/>
      <c r="AF86" s="235"/>
      <c r="AG86" s="235"/>
      <c r="AH86" s="235"/>
      <c r="AI86" s="235"/>
      <c r="AJ86" s="235"/>
      <c r="AK86" s="235"/>
      <c r="AL86" s="235">
        <v>1</v>
      </c>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c r="BZ86" s="235"/>
      <c r="CA86" s="235"/>
      <c r="CB86" s="235"/>
      <c r="CC86" s="235"/>
      <c r="CD86" s="235"/>
      <c r="CE86" s="235"/>
      <c r="CF86" s="235"/>
      <c r="CG86" s="235"/>
      <c r="CH86" s="235"/>
      <c r="CI86" s="235"/>
      <c r="CJ86" s="235"/>
      <c r="CK86" s="235"/>
      <c r="CL86" s="235"/>
      <c r="CM86" s="235"/>
      <c r="CN86" s="235"/>
      <c r="CO86" s="235"/>
      <c r="CP86" s="235"/>
      <c r="CQ86" s="235"/>
      <c r="CR86" s="235">
        <v>-2.9169999999999998</v>
      </c>
      <c r="CS86" s="235"/>
      <c r="CT86" s="235"/>
      <c r="CU86" s="235"/>
      <c r="CV86" s="235"/>
      <c r="CW86" s="235"/>
      <c r="CX86" s="235"/>
      <c r="CY86" s="235">
        <f>-5.458*0.67</f>
        <v>-3.6568600000000004</v>
      </c>
      <c r="CZ86" s="235">
        <f>-5.45-CY86</f>
        <v>-1.7931399999999997</v>
      </c>
      <c r="DA86" s="235"/>
      <c r="DB86" s="235"/>
      <c r="DC86" s="235"/>
      <c r="DD86" s="235"/>
      <c r="DE86" s="235"/>
      <c r="DF86" s="235"/>
      <c r="DG86" s="235"/>
      <c r="DH86" s="235"/>
      <c r="DI86" s="235"/>
      <c r="DJ86" s="235"/>
      <c r="DK86" s="235"/>
      <c r="DL86" s="235"/>
      <c r="DM86" s="235"/>
      <c r="DN86" s="235"/>
      <c r="DO86" s="235"/>
      <c r="DP86" s="235"/>
      <c r="DQ86" s="235"/>
      <c r="DR86" s="235"/>
      <c r="DS86" s="235"/>
      <c r="DT86" s="235"/>
      <c r="DU86" s="235"/>
      <c r="DV86" s="235"/>
      <c r="DW86" s="235"/>
      <c r="DX86" s="235"/>
      <c r="DY86" s="235"/>
      <c r="DZ86" s="235"/>
      <c r="EA86" s="235"/>
      <c r="EB86" s="235"/>
      <c r="EC86" s="235"/>
      <c r="ED86" s="235"/>
      <c r="EE86" s="235"/>
      <c r="EF86" s="235"/>
      <c r="EG86" s="235"/>
      <c r="EH86" s="235"/>
      <c r="EI86" s="235"/>
      <c r="EJ86" s="235"/>
      <c r="EK86" s="235"/>
      <c r="EL86" s="235"/>
      <c r="EM86" s="235"/>
      <c r="EN86" s="235"/>
      <c r="EO86" s="235"/>
      <c r="EP86" s="235"/>
      <c r="EQ86" s="235"/>
      <c r="ER86" s="235"/>
      <c r="ES86" s="235"/>
      <c r="ET86" s="235"/>
      <c r="EU86" s="235"/>
      <c r="EV86" s="235"/>
      <c r="EW86" s="235"/>
      <c r="EX86" s="235"/>
      <c r="EY86" s="235"/>
      <c r="EZ86" s="235"/>
      <c r="FA86" s="235"/>
      <c r="FB86" s="235"/>
      <c r="FC86" s="235"/>
      <c r="FD86" s="235"/>
      <c r="FE86" s="235"/>
      <c r="FF86" s="235"/>
      <c r="FG86" s="235"/>
      <c r="FH86" s="235"/>
      <c r="FI86" s="235"/>
      <c r="FJ86" s="235"/>
      <c r="FK86" s="235"/>
      <c r="FL86" s="235"/>
      <c r="FM86" s="235"/>
      <c r="FN86" s="235"/>
      <c r="FO86" s="235"/>
      <c r="FP86" s="235"/>
      <c r="FQ86" s="235"/>
      <c r="FR86" s="235"/>
      <c r="FS86" s="235"/>
      <c r="FT86" s="236"/>
      <c r="FU86" s="237">
        <f t="shared" si="9"/>
        <v>0</v>
      </c>
      <c r="FV86" s="237">
        <f t="shared" si="10"/>
        <v>0</v>
      </c>
      <c r="FW86" s="237">
        <f t="shared" si="10"/>
        <v>0</v>
      </c>
      <c r="FX86" s="237">
        <f t="shared" si="10"/>
        <v>0</v>
      </c>
      <c r="FY86" s="237">
        <f t="shared" si="10"/>
        <v>0</v>
      </c>
      <c r="FZ86" s="237">
        <f t="shared" si="10"/>
        <v>0</v>
      </c>
      <c r="GA86" s="237">
        <f t="shared" si="11"/>
        <v>0</v>
      </c>
      <c r="GB86" s="237">
        <f t="shared" si="12"/>
        <v>0</v>
      </c>
      <c r="GC86" s="237">
        <f t="shared" si="14"/>
        <v>0</v>
      </c>
    </row>
    <row r="87" spans="1:185" x14ac:dyDescent="0.3">
      <c r="A87" s="40" t="s">
        <v>108</v>
      </c>
      <c r="B87" s="40" t="str">
        <f>[3]Technologies!B87</f>
        <v>Industrie</v>
      </c>
      <c r="C87" s="40" t="str">
        <f>VLOOKUP($A87,[3]Technologies!$A$7:$H$699,3,FALSE)</f>
        <v>Final</v>
      </c>
      <c r="D87" s="40" t="str">
        <f>VLOOKUP($A87,[3]Technologies!$A$7:$H$699,4,FALSE)</f>
        <v>Industry</v>
      </c>
      <c r="E87" s="40" t="str">
        <f>VLOOKUP($A87,[3]Technologies!$A$7:$H$699,6,FALSE)</f>
        <v>Paper production - ETS Industry</v>
      </c>
      <c r="F87" s="40" t="str">
        <f>VLOOKUP($A87,[3]Technologies!$A$7:$H$699,7,FALSE)</f>
        <v>Compressed refining of paper - Paper and board production</v>
      </c>
      <c r="G87" s="228"/>
      <c r="H87" s="228"/>
      <c r="I87" s="229" cm="1">
        <f t="array" ref="I87">-SUMPRODUCT(([3]Feedstocks!$C$4:$C$185=A87)*[3]Feedstocks!$E$4:$E$185,[3]Feedstocks!$F$4:$F$185,[3]Feedstocks!$H$4:$H$185,[3]Feedstocks!$I$4:$I$185)</f>
        <v>0</v>
      </c>
      <c r="J87" s="229" cm="1">
        <f t="array" ref="J87">-SUMPRODUCT(([3]Feedstocks!$C$4:$C$185=A87)*[3]Feedstocks!$E$4:$E$185,[3]Feedstocks!$H$4:$H$185,[3]Feedstocks!$I$4:$I$185)</f>
        <v>0</v>
      </c>
      <c r="K87" s="229"/>
      <c r="L87" s="229"/>
      <c r="M87" s="228">
        <v>1</v>
      </c>
      <c r="N87" s="228" t="str">
        <f>VLOOKUP(E87,[3]Activities!$A$9:$M$224,13,FALSE)</f>
        <v>NL</v>
      </c>
      <c r="O87" s="228"/>
      <c r="P87" s="66" t="s">
        <v>1794</v>
      </c>
      <c r="Q87" s="230"/>
      <c r="R87" s="230"/>
      <c r="S87" s="230"/>
      <c r="T87" s="230"/>
      <c r="U87" s="230"/>
      <c r="V87" s="230"/>
      <c r="W87" s="230"/>
      <c r="X87" s="230"/>
      <c r="Y87" s="230"/>
      <c r="Z87" s="230"/>
      <c r="AA87" s="230"/>
      <c r="AB87" s="230"/>
      <c r="AC87" s="230"/>
      <c r="AD87" s="230"/>
      <c r="AE87" s="230"/>
      <c r="AF87" s="230"/>
      <c r="AG87" s="230"/>
      <c r="AH87" s="230"/>
      <c r="AI87" s="230"/>
      <c r="AJ87" s="230"/>
      <c r="AK87" s="230"/>
      <c r="AL87" s="230">
        <v>1</v>
      </c>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c r="BZ87" s="230"/>
      <c r="CA87" s="230"/>
      <c r="CB87" s="230"/>
      <c r="CC87" s="230"/>
      <c r="CD87" s="230"/>
      <c r="CE87" s="230"/>
      <c r="CF87" s="230"/>
      <c r="CG87" s="230"/>
      <c r="CH87" s="230"/>
      <c r="CI87" s="230"/>
      <c r="CJ87" s="230"/>
      <c r="CK87" s="230"/>
      <c r="CL87" s="230"/>
      <c r="CM87" s="230"/>
      <c r="CN87" s="230"/>
      <c r="CO87" s="230"/>
      <c r="CP87" s="230"/>
      <c r="CQ87" s="230"/>
      <c r="CR87" s="230">
        <v>-2.5</v>
      </c>
      <c r="CS87" s="230"/>
      <c r="CT87" s="230"/>
      <c r="CU87" s="230"/>
      <c r="CV87" s="230"/>
      <c r="CW87" s="230"/>
      <c r="CX87" s="230"/>
      <c r="CY87" s="230">
        <f>CY86*0.25+CY86*0.75*0.95</f>
        <v>-3.5197277500000004</v>
      </c>
      <c r="CZ87" s="230">
        <f>CZ86*0.25+CZ86*0.75*0.95</f>
        <v>-1.7258972499999996</v>
      </c>
      <c r="DA87" s="230"/>
      <c r="DB87" s="230"/>
      <c r="DC87" s="230"/>
      <c r="DD87" s="230"/>
      <c r="DE87" s="230"/>
      <c r="DF87" s="230"/>
      <c r="DG87" s="230"/>
      <c r="DH87" s="230"/>
      <c r="DI87" s="230"/>
      <c r="DJ87" s="230"/>
      <c r="DK87" s="230"/>
      <c r="DL87" s="230"/>
      <c r="DM87" s="230"/>
      <c r="DN87" s="230"/>
      <c r="DO87" s="230"/>
      <c r="DP87" s="230"/>
      <c r="DQ87" s="230"/>
      <c r="DR87" s="230"/>
      <c r="DS87" s="230"/>
      <c r="DT87" s="230"/>
      <c r="DU87" s="230"/>
      <c r="DV87" s="230"/>
      <c r="DW87" s="230"/>
      <c r="DX87" s="230"/>
      <c r="DY87" s="230"/>
      <c r="DZ87" s="230"/>
      <c r="EA87" s="230"/>
      <c r="EB87" s="230"/>
      <c r="EC87" s="230"/>
      <c r="ED87" s="230"/>
      <c r="EE87" s="230"/>
      <c r="EF87" s="230"/>
      <c r="EG87" s="230"/>
      <c r="EH87" s="230"/>
      <c r="EI87" s="230"/>
      <c r="EJ87" s="230"/>
      <c r="EK87" s="230"/>
      <c r="EL87" s="230"/>
      <c r="EM87" s="230"/>
      <c r="EN87" s="230"/>
      <c r="EO87" s="230"/>
      <c r="EP87" s="230"/>
      <c r="EQ87" s="230"/>
      <c r="ER87" s="230"/>
      <c r="ES87" s="230"/>
      <c r="ET87" s="230"/>
      <c r="EU87" s="230"/>
      <c r="EV87" s="230"/>
      <c r="EW87" s="230"/>
      <c r="EX87" s="230"/>
      <c r="EY87" s="230"/>
      <c r="EZ87" s="230"/>
      <c r="FA87" s="230"/>
      <c r="FB87" s="230"/>
      <c r="FC87" s="230"/>
      <c r="FD87" s="230"/>
      <c r="FE87" s="230"/>
      <c r="FF87" s="230"/>
      <c r="FG87" s="230"/>
      <c r="FH87" s="230"/>
      <c r="FI87" s="230"/>
      <c r="FJ87" s="230"/>
      <c r="FK87" s="230"/>
      <c r="FL87" s="230"/>
      <c r="FM87" s="230"/>
      <c r="FN87" s="230"/>
      <c r="FO87" s="230"/>
      <c r="FP87" s="230"/>
      <c r="FQ87" s="230"/>
      <c r="FR87" s="230"/>
      <c r="FS87" s="230"/>
      <c r="FT87" s="231"/>
      <c r="FU87" s="232">
        <f t="shared" si="9"/>
        <v>0</v>
      </c>
      <c r="FV87" s="232">
        <f t="shared" ref="FV87:FZ102" si="15">ROUND(IF($C87="Primary",0,$M87*(1-$O87)*($G87*(SUMPRODUCT($Q$4:$FS$4,$Q87:$FS87)+$J87)+$H87-SUMPRODUCT($Q$5:$FS$5,$Q87:$FS87)-$I87+$K87))*IF($N87=FV$4,1,0),4)</f>
        <v>0</v>
      </c>
      <c r="FW87" s="232">
        <f t="shared" si="15"/>
        <v>0</v>
      </c>
      <c r="FX87" s="232">
        <f t="shared" si="15"/>
        <v>0</v>
      </c>
      <c r="FY87" s="232">
        <f t="shared" si="15"/>
        <v>0</v>
      </c>
      <c r="FZ87" s="232">
        <f t="shared" si="15"/>
        <v>0</v>
      </c>
      <c r="GA87" s="232">
        <f t="shared" si="11"/>
        <v>0</v>
      </c>
      <c r="GB87" s="232">
        <f t="shared" si="12"/>
        <v>0</v>
      </c>
      <c r="GC87" s="232">
        <f t="shared" si="14"/>
        <v>0</v>
      </c>
    </row>
    <row r="88" spans="1:185" x14ac:dyDescent="0.3">
      <c r="A88" s="69" t="s">
        <v>109</v>
      </c>
      <c r="B88" s="69" t="str">
        <f>[3]Technologies!B88</f>
        <v>Industrie</v>
      </c>
      <c r="C88" s="69" t="str">
        <f>VLOOKUP($A88,[3]Technologies!$A$7:$H$699,3,FALSE)</f>
        <v>Final</v>
      </c>
      <c r="D88" s="69" t="str">
        <f>VLOOKUP($A88,[3]Technologies!$A$7:$H$699,4,FALSE)</f>
        <v>Industry</v>
      </c>
      <c r="E88" s="69" t="str">
        <f>VLOOKUP($A88,[3]Technologies!$A$7:$H$699,6,FALSE)</f>
        <v>Paper production - ETS Industry</v>
      </c>
      <c r="F88" s="70" t="str">
        <f>VLOOKUP($A88,[3]Technologies!$A$7:$H$699,7,FALSE)</f>
        <v>Air-laid forming for paper - Paper and board production</v>
      </c>
      <c r="G88" s="233"/>
      <c r="H88" s="233"/>
      <c r="I88" s="234" cm="1">
        <f t="array" ref="I88">-SUMPRODUCT(([3]Feedstocks!$C$4:$C$185=A88)*[3]Feedstocks!$E$4:$E$185,[3]Feedstocks!$F$4:$F$185,[3]Feedstocks!$H$4:$H$185,[3]Feedstocks!$I$4:$I$185)</f>
        <v>0</v>
      </c>
      <c r="J88" s="234" cm="1">
        <f t="array" ref="J88">-SUMPRODUCT(([3]Feedstocks!$C$4:$C$185=A88)*[3]Feedstocks!$E$4:$E$185,[3]Feedstocks!$H$4:$H$185,[3]Feedstocks!$I$4:$I$185)</f>
        <v>0</v>
      </c>
      <c r="K88" s="234"/>
      <c r="L88" s="234"/>
      <c r="M88" s="233">
        <v>1</v>
      </c>
      <c r="N88" s="233" t="str">
        <f>VLOOKUP(E88,[3]Activities!$A$9:$M$224,13,FALSE)</f>
        <v>NL</v>
      </c>
      <c r="O88" s="233"/>
      <c r="P88" s="87" t="s">
        <v>1794</v>
      </c>
      <c r="Q88" s="235"/>
      <c r="R88" s="235"/>
      <c r="S88" s="235"/>
      <c r="T88" s="235"/>
      <c r="U88" s="235"/>
      <c r="V88" s="235"/>
      <c r="W88" s="235"/>
      <c r="X88" s="235"/>
      <c r="Y88" s="235"/>
      <c r="Z88" s="235"/>
      <c r="AA88" s="235"/>
      <c r="AB88" s="235"/>
      <c r="AC88" s="235"/>
      <c r="AD88" s="235"/>
      <c r="AE88" s="235"/>
      <c r="AF88" s="235"/>
      <c r="AG88" s="235"/>
      <c r="AH88" s="235"/>
      <c r="AI88" s="235"/>
      <c r="AJ88" s="235"/>
      <c r="AK88" s="235"/>
      <c r="AL88" s="235">
        <v>1</v>
      </c>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c r="BZ88" s="235"/>
      <c r="CA88" s="235"/>
      <c r="CB88" s="235"/>
      <c r="CC88" s="235"/>
      <c r="CD88" s="235"/>
      <c r="CE88" s="235"/>
      <c r="CF88" s="235"/>
      <c r="CG88" s="235"/>
      <c r="CH88" s="235"/>
      <c r="CI88" s="235"/>
      <c r="CJ88" s="235"/>
      <c r="CK88" s="235"/>
      <c r="CL88" s="235"/>
      <c r="CM88" s="235"/>
      <c r="CN88" s="235"/>
      <c r="CO88" s="235"/>
      <c r="CP88" s="235"/>
      <c r="CQ88" s="235"/>
      <c r="CR88" s="235">
        <f>((520+280)*-2.8+105*-4.7)/SUM(520,280,105)</f>
        <v>-3.0204419889502763</v>
      </c>
      <c r="CS88" s="235"/>
      <c r="CT88" s="235"/>
      <c r="CU88" s="235"/>
      <c r="CV88" s="235"/>
      <c r="CW88" s="235"/>
      <c r="CX88" s="235"/>
      <c r="CY88" s="235">
        <f>((520+280)*-3.3+105*-4.1)/SUM(520,280,105)*0.67</f>
        <v>-2.2731878453038674</v>
      </c>
      <c r="CZ88" s="235">
        <f>((520+280)*-3.3+105*-4.1)/SUM(520,280,105)*0.33</f>
        <v>-1.1196298342541438</v>
      </c>
      <c r="DA88" s="235"/>
      <c r="DB88" s="235"/>
      <c r="DC88" s="235"/>
      <c r="DD88" s="235"/>
      <c r="DE88" s="235"/>
      <c r="DF88" s="235"/>
      <c r="DG88" s="235"/>
      <c r="DH88" s="235"/>
      <c r="DI88" s="235"/>
      <c r="DJ88" s="235"/>
      <c r="DK88" s="235"/>
      <c r="DL88" s="235"/>
      <c r="DM88" s="235"/>
      <c r="DN88" s="235"/>
      <c r="DO88" s="235"/>
      <c r="DP88" s="235"/>
      <c r="DQ88" s="235"/>
      <c r="DR88" s="235"/>
      <c r="DS88" s="235"/>
      <c r="DT88" s="235"/>
      <c r="DU88" s="235"/>
      <c r="DV88" s="235"/>
      <c r="DW88" s="235"/>
      <c r="DX88" s="235"/>
      <c r="DY88" s="235"/>
      <c r="DZ88" s="235"/>
      <c r="EA88" s="235"/>
      <c r="EB88" s="235"/>
      <c r="EC88" s="235"/>
      <c r="ED88" s="235"/>
      <c r="EE88" s="235"/>
      <c r="EF88" s="235"/>
      <c r="EG88" s="235"/>
      <c r="EH88" s="235"/>
      <c r="EI88" s="235"/>
      <c r="EJ88" s="235"/>
      <c r="EK88" s="235"/>
      <c r="EL88" s="235"/>
      <c r="EM88" s="235"/>
      <c r="EN88" s="235"/>
      <c r="EO88" s="235"/>
      <c r="EP88" s="235"/>
      <c r="EQ88" s="235"/>
      <c r="ER88" s="235"/>
      <c r="ES88" s="235"/>
      <c r="ET88" s="235"/>
      <c r="EU88" s="235"/>
      <c r="EV88" s="235"/>
      <c r="EW88" s="235"/>
      <c r="EX88" s="235"/>
      <c r="EY88" s="235"/>
      <c r="EZ88" s="235"/>
      <c r="FA88" s="235"/>
      <c r="FB88" s="235"/>
      <c r="FC88" s="235"/>
      <c r="FD88" s="235"/>
      <c r="FE88" s="235"/>
      <c r="FF88" s="235"/>
      <c r="FG88" s="235"/>
      <c r="FH88" s="235"/>
      <c r="FI88" s="235"/>
      <c r="FJ88" s="235"/>
      <c r="FK88" s="235"/>
      <c r="FL88" s="235"/>
      <c r="FM88" s="235"/>
      <c r="FN88" s="235"/>
      <c r="FO88" s="235"/>
      <c r="FP88" s="235"/>
      <c r="FQ88" s="235"/>
      <c r="FR88" s="235"/>
      <c r="FS88" s="235"/>
      <c r="FT88" s="236"/>
      <c r="FU88" s="237">
        <f t="shared" si="9"/>
        <v>0</v>
      </c>
      <c r="FV88" s="237">
        <f t="shared" si="15"/>
        <v>0</v>
      </c>
      <c r="FW88" s="237">
        <f t="shared" si="15"/>
        <v>0</v>
      </c>
      <c r="FX88" s="237">
        <f t="shared" si="15"/>
        <v>0</v>
      </c>
      <c r="FY88" s="237">
        <f t="shared" si="15"/>
        <v>0</v>
      </c>
      <c r="FZ88" s="237">
        <f t="shared" si="15"/>
        <v>0</v>
      </c>
      <c r="GA88" s="237">
        <f t="shared" si="11"/>
        <v>0</v>
      </c>
      <c r="GB88" s="237">
        <f t="shared" si="12"/>
        <v>0</v>
      </c>
      <c r="GC88" s="237">
        <f t="shared" si="14"/>
        <v>0</v>
      </c>
    </row>
    <row r="89" spans="1:185" x14ac:dyDescent="0.3">
      <c r="A89" s="40" t="s">
        <v>110</v>
      </c>
      <c r="B89" s="40" t="str">
        <f>[3]Technologies!B89</f>
        <v>Industrie</v>
      </c>
      <c r="C89" s="40" t="str">
        <f>VLOOKUP($A89,[3]Technologies!$A$7:$H$699,3,FALSE)</f>
        <v>Final</v>
      </c>
      <c r="D89" s="40" t="str">
        <f>VLOOKUP($A89,[3]Technologies!$A$7:$H$699,4,FALSE)</f>
        <v>Industry</v>
      </c>
      <c r="E89" s="40" t="str">
        <f>VLOOKUP($A89,[3]Technologies!$A$7:$H$699,6,FALSE)</f>
        <v>Board production - ETS Industry</v>
      </c>
      <c r="F89" s="40" t="str">
        <f>VLOOKUP($A89,[3]Technologies!$A$7:$H$699,7,FALSE)</f>
        <v>Microwave drying for board - Paper and board production</v>
      </c>
      <c r="G89" s="228"/>
      <c r="H89" s="228"/>
      <c r="I89" s="229" cm="1">
        <f t="array" ref="I89">-SUMPRODUCT(([3]Feedstocks!$C$4:$C$185=A89)*[3]Feedstocks!$E$4:$E$185,[3]Feedstocks!$F$4:$F$185,[3]Feedstocks!$H$4:$H$185,[3]Feedstocks!$I$4:$I$185)</f>
        <v>0</v>
      </c>
      <c r="J89" s="229" cm="1">
        <f t="array" ref="J89">-SUMPRODUCT(([3]Feedstocks!$C$4:$C$185=A89)*[3]Feedstocks!$E$4:$E$185,[3]Feedstocks!$H$4:$H$185,[3]Feedstocks!$I$4:$I$185)</f>
        <v>0</v>
      </c>
      <c r="K89" s="229"/>
      <c r="L89" s="229"/>
      <c r="M89" s="228">
        <v>1</v>
      </c>
      <c r="N89" s="228" t="str">
        <f>VLOOKUP(E89,[3]Activities!$A$9:$M$224,13,FALSE)</f>
        <v>NL</v>
      </c>
      <c r="O89" s="228"/>
      <c r="P89" s="66" t="s">
        <v>1794</v>
      </c>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v>1</v>
      </c>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f>CR90+0.34</f>
        <v>-0.81659999999999999</v>
      </c>
      <c r="CS89" s="230"/>
      <c r="CT89" s="230"/>
      <c r="CU89" s="230"/>
      <c r="CV89" s="230"/>
      <c r="CW89" s="230"/>
      <c r="CX89" s="230"/>
      <c r="CY89" s="230">
        <f>CY90*0.75*0.85+CY90*0.25</f>
        <v>-2.5092580375000004</v>
      </c>
      <c r="CZ89" s="230">
        <f>CZ90*0.75*0.85+CZ90*0.25</f>
        <v>-1.2359032124999998</v>
      </c>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0"/>
      <c r="ES89" s="230"/>
      <c r="ET89" s="230"/>
      <c r="EU89" s="230"/>
      <c r="EV89" s="230"/>
      <c r="EW89" s="230"/>
      <c r="EX89" s="230"/>
      <c r="EY89" s="230"/>
      <c r="EZ89" s="230"/>
      <c r="FA89" s="230"/>
      <c r="FB89" s="230"/>
      <c r="FC89" s="230"/>
      <c r="FD89" s="230"/>
      <c r="FE89" s="230"/>
      <c r="FF89" s="230"/>
      <c r="FG89" s="230"/>
      <c r="FH89" s="230"/>
      <c r="FI89" s="230"/>
      <c r="FJ89" s="230"/>
      <c r="FK89" s="230"/>
      <c r="FL89" s="230"/>
      <c r="FM89" s="230"/>
      <c r="FN89" s="230"/>
      <c r="FO89" s="230"/>
      <c r="FP89" s="230"/>
      <c r="FQ89" s="230"/>
      <c r="FR89" s="230"/>
      <c r="FS89" s="230"/>
      <c r="FT89" s="231"/>
      <c r="FU89" s="232">
        <f t="shared" si="9"/>
        <v>0</v>
      </c>
      <c r="FV89" s="232">
        <f t="shared" si="15"/>
        <v>0</v>
      </c>
      <c r="FW89" s="232">
        <f t="shared" si="15"/>
        <v>0</v>
      </c>
      <c r="FX89" s="232">
        <f t="shared" si="15"/>
        <v>0</v>
      </c>
      <c r="FY89" s="232">
        <f t="shared" si="15"/>
        <v>0</v>
      </c>
      <c r="FZ89" s="232">
        <f t="shared" si="15"/>
        <v>0</v>
      </c>
      <c r="GA89" s="232">
        <f t="shared" si="11"/>
        <v>0</v>
      </c>
      <c r="GB89" s="232">
        <f t="shared" si="12"/>
        <v>0</v>
      </c>
      <c r="GC89" s="232">
        <f t="shared" si="14"/>
        <v>0</v>
      </c>
    </row>
    <row r="90" spans="1:185" x14ac:dyDescent="0.3">
      <c r="A90" s="69" t="s">
        <v>111</v>
      </c>
      <c r="B90" s="69" t="str">
        <f>[3]Technologies!B90</f>
        <v>Industrie</v>
      </c>
      <c r="C90" s="69" t="str">
        <f>VLOOKUP($A90,[3]Technologies!$A$7:$H$699,3,FALSE)</f>
        <v>Final</v>
      </c>
      <c r="D90" s="69" t="str">
        <f>VLOOKUP($A90,[3]Technologies!$A$7:$H$699,4,FALSE)</f>
        <v>Industry</v>
      </c>
      <c r="E90" s="69" t="str">
        <f>VLOOKUP($A90,[3]Technologies!$A$7:$H$699,6,FALSE)</f>
        <v>Board production - ETS Industry</v>
      </c>
      <c r="F90" s="70" t="str">
        <f>VLOOKUP($A90,[3]Technologies!$A$7:$H$699,7,FALSE)</f>
        <v>Conventional board milling - Paper and board production</v>
      </c>
      <c r="G90" s="233"/>
      <c r="H90" s="233"/>
      <c r="I90" s="234" cm="1">
        <f t="array" ref="I90">-SUMPRODUCT(([3]Feedstocks!$C$4:$C$185=A90)*[3]Feedstocks!$E$4:$E$185,[3]Feedstocks!$F$4:$F$185,[3]Feedstocks!$H$4:$H$185,[3]Feedstocks!$I$4:$I$185)</f>
        <v>0</v>
      </c>
      <c r="J90" s="234" cm="1">
        <f t="array" ref="J90">-SUMPRODUCT(([3]Feedstocks!$C$4:$C$185=A90)*[3]Feedstocks!$E$4:$E$185,[3]Feedstocks!$H$4:$H$185,[3]Feedstocks!$I$4:$I$185)</f>
        <v>0</v>
      </c>
      <c r="K90" s="234"/>
      <c r="L90" s="234"/>
      <c r="M90" s="233">
        <v>1</v>
      </c>
      <c r="N90" s="233" t="str">
        <f>VLOOKUP(E90,[3]Activities!$A$9:$M$224,13,FALSE)</f>
        <v>NL</v>
      </c>
      <c r="O90" s="233"/>
      <c r="P90" s="87" t="s">
        <v>1794</v>
      </c>
      <c r="Q90" s="235"/>
      <c r="R90" s="235"/>
      <c r="S90" s="235"/>
      <c r="T90" s="235"/>
      <c r="U90" s="235"/>
      <c r="V90" s="235"/>
      <c r="W90" s="235"/>
      <c r="X90" s="235"/>
      <c r="Y90" s="235"/>
      <c r="Z90" s="235"/>
      <c r="AA90" s="235"/>
      <c r="AB90" s="235"/>
      <c r="AC90" s="235"/>
      <c r="AD90" s="235"/>
      <c r="AE90" s="235"/>
      <c r="AF90" s="235"/>
      <c r="AG90" s="235"/>
      <c r="AH90" s="235"/>
      <c r="AI90" s="235"/>
      <c r="AJ90" s="235"/>
      <c r="AK90" s="235"/>
      <c r="AL90" s="235"/>
      <c r="AM90" s="235">
        <v>1</v>
      </c>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235"/>
      <c r="CA90" s="235"/>
      <c r="CB90" s="235"/>
      <c r="CC90" s="235"/>
      <c r="CD90" s="235"/>
      <c r="CE90" s="235"/>
      <c r="CF90" s="235"/>
      <c r="CG90" s="235"/>
      <c r="CH90" s="235"/>
      <c r="CI90" s="235"/>
      <c r="CJ90" s="235"/>
      <c r="CK90" s="235"/>
      <c r="CL90" s="235"/>
      <c r="CM90" s="235"/>
      <c r="CN90" s="235"/>
      <c r="CO90" s="235"/>
      <c r="CP90" s="235"/>
      <c r="CQ90" s="235"/>
      <c r="CR90" s="235">
        <v>-1.1566000000000001</v>
      </c>
      <c r="CS90" s="235"/>
      <c r="CT90" s="235"/>
      <c r="CU90" s="235"/>
      <c r="CV90" s="235"/>
      <c r="CW90" s="235"/>
      <c r="CX90" s="235"/>
      <c r="CY90" s="235">
        <f>-4.2199*0.67</f>
        <v>-2.8273330000000003</v>
      </c>
      <c r="CZ90" s="235">
        <f>-4.2199-CY90</f>
        <v>-1.3925669999999997</v>
      </c>
      <c r="DA90" s="235"/>
      <c r="DB90" s="235"/>
      <c r="DC90" s="235"/>
      <c r="DD90" s="235"/>
      <c r="DE90" s="235"/>
      <c r="DF90" s="235"/>
      <c r="DG90" s="235"/>
      <c r="DH90" s="235"/>
      <c r="DI90" s="235"/>
      <c r="DJ90" s="235"/>
      <c r="DK90" s="235"/>
      <c r="DL90" s="235"/>
      <c r="DM90" s="235"/>
      <c r="DN90" s="235"/>
      <c r="DO90" s="235"/>
      <c r="DP90" s="235"/>
      <c r="DQ90" s="235"/>
      <c r="DR90" s="235"/>
      <c r="DS90" s="235"/>
      <c r="DT90" s="235"/>
      <c r="DU90" s="235"/>
      <c r="DV90" s="235"/>
      <c r="DW90" s="235"/>
      <c r="DX90" s="235"/>
      <c r="DY90" s="235"/>
      <c r="DZ90" s="235"/>
      <c r="EA90" s="235"/>
      <c r="EB90" s="235"/>
      <c r="EC90" s="235"/>
      <c r="ED90" s="235"/>
      <c r="EE90" s="235"/>
      <c r="EF90" s="235"/>
      <c r="EG90" s="235"/>
      <c r="EH90" s="235"/>
      <c r="EI90" s="235"/>
      <c r="EJ90" s="235"/>
      <c r="EK90" s="235"/>
      <c r="EL90" s="235"/>
      <c r="EM90" s="235"/>
      <c r="EN90" s="235"/>
      <c r="EO90" s="235"/>
      <c r="EP90" s="235"/>
      <c r="EQ90" s="235"/>
      <c r="ER90" s="235"/>
      <c r="ES90" s="235"/>
      <c r="ET90" s="235"/>
      <c r="EU90" s="235"/>
      <c r="EV90" s="235"/>
      <c r="EW90" s="235"/>
      <c r="EX90" s="235"/>
      <c r="EY90" s="235"/>
      <c r="EZ90" s="235"/>
      <c r="FA90" s="235"/>
      <c r="FB90" s="235"/>
      <c r="FC90" s="235"/>
      <c r="FD90" s="235"/>
      <c r="FE90" s="235"/>
      <c r="FF90" s="235"/>
      <c r="FG90" s="235"/>
      <c r="FH90" s="235"/>
      <c r="FI90" s="235"/>
      <c r="FJ90" s="235"/>
      <c r="FK90" s="235"/>
      <c r="FL90" s="235"/>
      <c r="FM90" s="235"/>
      <c r="FN90" s="235"/>
      <c r="FO90" s="235"/>
      <c r="FP90" s="235"/>
      <c r="FQ90" s="235"/>
      <c r="FR90" s="235"/>
      <c r="FS90" s="235"/>
      <c r="FT90" s="236"/>
      <c r="FU90" s="237">
        <f t="shared" si="9"/>
        <v>0</v>
      </c>
      <c r="FV90" s="237">
        <f t="shared" si="15"/>
        <v>0</v>
      </c>
      <c r="FW90" s="237">
        <f t="shared" si="15"/>
        <v>0</v>
      </c>
      <c r="FX90" s="237">
        <f t="shared" si="15"/>
        <v>0</v>
      </c>
      <c r="FY90" s="237">
        <f t="shared" si="15"/>
        <v>0</v>
      </c>
      <c r="FZ90" s="237">
        <f t="shared" si="15"/>
        <v>0</v>
      </c>
      <c r="GA90" s="237">
        <f t="shared" si="11"/>
        <v>0</v>
      </c>
      <c r="GB90" s="237">
        <f t="shared" si="12"/>
        <v>0</v>
      </c>
      <c r="GC90" s="237">
        <f t="shared" si="14"/>
        <v>0</v>
      </c>
    </row>
    <row r="91" spans="1:185" x14ac:dyDescent="0.3">
      <c r="A91" s="40" t="s">
        <v>112</v>
      </c>
      <c r="B91" s="40" t="str">
        <f>[3]Technologies!B91</f>
        <v>Industrie</v>
      </c>
      <c r="C91" s="40" t="str">
        <f>VLOOKUP($A91,[3]Technologies!$A$7:$H$699,3,FALSE)</f>
        <v>Final</v>
      </c>
      <c r="D91" s="40" t="str">
        <f>VLOOKUP($A91,[3]Technologies!$A$7:$H$699,4,FALSE)</f>
        <v>Industry</v>
      </c>
      <c r="E91" s="40" t="str">
        <f>VLOOKUP($A91,[3]Technologies!$A$7:$H$699,6,FALSE)</f>
        <v>Food production - non-ETS Industry</v>
      </c>
      <c r="F91" s="40" t="str">
        <f>VLOOKUP($A91,[3]Technologies!$A$7:$H$699,7,FALSE)</f>
        <v>Reference food processes - Food industry</v>
      </c>
      <c r="G91" s="228"/>
      <c r="H91" s="228"/>
      <c r="I91" s="229" cm="1">
        <f t="array" ref="I91">-SUMPRODUCT(([3]Feedstocks!$C$4:$C$185=A91)*[3]Feedstocks!$E$4:$E$185,[3]Feedstocks!$F$4:$F$185,[3]Feedstocks!$H$4:$H$185,[3]Feedstocks!$I$4:$I$185)</f>
        <v>0</v>
      </c>
      <c r="J91" s="229" cm="1">
        <f t="array" ref="J91">-SUMPRODUCT(([3]Feedstocks!$C$4:$C$185=A91)*[3]Feedstocks!$E$4:$E$185,[3]Feedstocks!$H$4:$H$185,[3]Feedstocks!$I$4:$I$185)</f>
        <v>0</v>
      </c>
      <c r="K91" s="229"/>
      <c r="L91" s="229"/>
      <c r="M91" s="228"/>
      <c r="N91" s="228" t="str">
        <f>VLOOKUP(E91,[3]Activities!$A$9:$M$224,13,FALSE)</f>
        <v>NL</v>
      </c>
      <c r="O91" s="228"/>
      <c r="P91" s="66" t="s">
        <v>1016</v>
      </c>
      <c r="Q91" s="230"/>
      <c r="R91" s="230"/>
      <c r="S91" s="230"/>
      <c r="T91" s="230"/>
      <c r="U91" s="230"/>
      <c r="V91" s="230"/>
      <c r="W91" s="230"/>
      <c r="X91" s="230"/>
      <c r="Y91" s="230"/>
      <c r="Z91" s="230"/>
      <c r="AA91" s="230"/>
      <c r="AB91" s="230"/>
      <c r="AC91" s="230"/>
      <c r="AD91" s="230"/>
      <c r="AE91" s="230"/>
      <c r="AF91" s="230"/>
      <c r="AG91" s="230"/>
      <c r="AH91" s="230"/>
      <c r="AI91" s="230"/>
      <c r="AJ91" s="230"/>
      <c r="AK91" s="230"/>
      <c r="AL91" s="230"/>
      <c r="AM91" s="230"/>
      <c r="AN91" s="230">
        <v>1</v>
      </c>
      <c r="AO91" s="230"/>
      <c r="AP91" s="230"/>
      <c r="AQ91" s="230"/>
      <c r="AR91" s="230"/>
      <c r="AS91" s="230"/>
      <c r="AT91" s="230"/>
      <c r="AU91" s="230"/>
      <c r="AV91" s="230"/>
      <c r="AW91" s="230"/>
      <c r="AX91" s="230"/>
      <c r="AY91" s="230"/>
      <c r="AZ91" s="230"/>
      <c r="BA91" s="230"/>
      <c r="BB91" s="230"/>
      <c r="BC91" s="230"/>
      <c r="BD91" s="230"/>
      <c r="BE91" s="230"/>
      <c r="BF91" s="230"/>
      <c r="BG91" s="230"/>
      <c r="BH91" s="230"/>
      <c r="BI91" s="230"/>
      <c r="BJ91" s="230"/>
      <c r="BK91" s="230"/>
      <c r="BL91" s="230"/>
      <c r="BM91" s="230"/>
      <c r="BN91" s="230"/>
      <c r="BO91" s="230"/>
      <c r="BP91" s="230"/>
      <c r="BQ91" s="230"/>
      <c r="BR91" s="230"/>
      <c r="BS91" s="230"/>
      <c r="BT91" s="230"/>
      <c r="BU91" s="230"/>
      <c r="BV91" s="230"/>
      <c r="BW91" s="230"/>
      <c r="BX91" s="230"/>
      <c r="BY91" s="230"/>
      <c r="BZ91" s="230"/>
      <c r="CA91" s="230"/>
      <c r="CB91" s="230"/>
      <c r="CC91" s="230"/>
      <c r="CD91" s="230"/>
      <c r="CE91" s="230"/>
      <c r="CF91" s="230"/>
      <c r="CG91" s="230"/>
      <c r="CH91" s="230"/>
      <c r="CI91" s="230"/>
      <c r="CJ91" s="230"/>
      <c r="CK91" s="230"/>
      <c r="CL91" s="230"/>
      <c r="CM91" s="230"/>
      <c r="CN91" s="230"/>
      <c r="CO91" s="230"/>
      <c r="CP91" s="230"/>
      <c r="CQ91" s="230"/>
      <c r="CR91" s="230">
        <v>-34</v>
      </c>
      <c r="CS91" s="230"/>
      <c r="CT91" s="230"/>
      <c r="CU91" s="230"/>
      <c r="CV91" s="230"/>
      <c r="CW91" s="230"/>
      <c r="CX91" s="230"/>
      <c r="CY91" s="230">
        <v>-15</v>
      </c>
      <c r="CZ91" s="230">
        <v>-19</v>
      </c>
      <c r="DA91" s="230"/>
      <c r="DB91" s="230"/>
      <c r="DC91" s="230"/>
      <c r="DD91" s="230"/>
      <c r="DE91" s="230"/>
      <c r="DF91" s="230"/>
      <c r="DG91" s="230"/>
      <c r="DH91" s="230"/>
      <c r="DI91" s="230"/>
      <c r="DJ91" s="230"/>
      <c r="DK91" s="230"/>
      <c r="DL91" s="230"/>
      <c r="DM91" s="230"/>
      <c r="DN91" s="230"/>
      <c r="DO91" s="230"/>
      <c r="DP91" s="230"/>
      <c r="DQ91" s="230"/>
      <c r="DR91" s="230"/>
      <c r="DS91" s="230"/>
      <c r="DT91" s="230"/>
      <c r="DU91" s="230"/>
      <c r="DV91" s="230"/>
      <c r="DW91" s="230"/>
      <c r="DX91" s="230"/>
      <c r="DY91" s="230"/>
      <c r="DZ91" s="230"/>
      <c r="EA91" s="230"/>
      <c r="EB91" s="230"/>
      <c r="EC91" s="230"/>
      <c r="ED91" s="230"/>
      <c r="EE91" s="230"/>
      <c r="EF91" s="230"/>
      <c r="EG91" s="230"/>
      <c r="EH91" s="230"/>
      <c r="EI91" s="230"/>
      <c r="EJ91" s="230"/>
      <c r="EK91" s="230"/>
      <c r="EL91" s="230"/>
      <c r="EM91" s="230"/>
      <c r="EN91" s="230"/>
      <c r="EO91" s="230"/>
      <c r="EP91" s="230"/>
      <c r="EQ91" s="230"/>
      <c r="ER91" s="230"/>
      <c r="ES91" s="230"/>
      <c r="ET91" s="230"/>
      <c r="EU91" s="230"/>
      <c r="EV91" s="230"/>
      <c r="EW91" s="230"/>
      <c r="EX91" s="230"/>
      <c r="EY91" s="230"/>
      <c r="EZ91" s="230"/>
      <c r="FA91" s="230"/>
      <c r="FB91" s="230"/>
      <c r="FC91" s="230"/>
      <c r="FD91" s="230"/>
      <c r="FE91" s="230"/>
      <c r="FF91" s="230"/>
      <c r="FG91" s="230"/>
      <c r="FH91" s="230"/>
      <c r="FI91" s="230"/>
      <c r="FJ91" s="230"/>
      <c r="FK91" s="230"/>
      <c r="FL91" s="230"/>
      <c r="FM91" s="230"/>
      <c r="FN91" s="230"/>
      <c r="FO91" s="230"/>
      <c r="FP91" s="230"/>
      <c r="FQ91" s="230"/>
      <c r="FR91" s="230"/>
      <c r="FS91" s="230"/>
      <c r="FT91" s="231"/>
      <c r="FU91" s="232">
        <f t="shared" si="9"/>
        <v>0</v>
      </c>
      <c r="FV91" s="232">
        <f t="shared" si="15"/>
        <v>0</v>
      </c>
      <c r="FW91" s="232">
        <f t="shared" si="15"/>
        <v>0</v>
      </c>
      <c r="FX91" s="232">
        <f t="shared" si="15"/>
        <v>0</v>
      </c>
      <c r="FY91" s="232">
        <f t="shared" si="15"/>
        <v>0</v>
      </c>
      <c r="FZ91" s="232">
        <f t="shared" si="15"/>
        <v>0</v>
      </c>
      <c r="GA91" s="232">
        <f t="shared" si="11"/>
        <v>0</v>
      </c>
      <c r="GB91" s="232">
        <f t="shared" si="12"/>
        <v>0</v>
      </c>
      <c r="GC91" s="232">
        <f t="shared" si="14"/>
        <v>0</v>
      </c>
    </row>
    <row r="92" spans="1:185" x14ac:dyDescent="0.3">
      <c r="A92" s="69" t="s">
        <v>113</v>
      </c>
      <c r="B92" s="69" t="str">
        <f>[3]Technologies!B92</f>
        <v>Industrie</v>
      </c>
      <c r="C92" s="69" t="str">
        <f>VLOOKUP($A92,[3]Technologies!$A$7:$H$699,3,FALSE)</f>
        <v>Final</v>
      </c>
      <c r="D92" s="69" t="str">
        <f>VLOOKUP($A92,[3]Technologies!$A$7:$H$699,4,FALSE)</f>
        <v>Industry</v>
      </c>
      <c r="E92" s="69" t="str">
        <f>VLOOKUP($A92,[3]Technologies!$A$7:$H$699,6,FALSE)</f>
        <v>Food production - non-ETS Industry</v>
      </c>
      <c r="F92" s="70" t="str">
        <f>VLOOKUP($A92,[3]Technologies!$A$7:$H$699,7,FALSE)</f>
        <v>Improved food processes - Food industry</v>
      </c>
      <c r="G92" s="233"/>
      <c r="H92" s="233"/>
      <c r="I92" s="234" cm="1">
        <f t="array" ref="I92">-SUMPRODUCT(([3]Feedstocks!$C$4:$C$185=A92)*[3]Feedstocks!$E$4:$E$185,[3]Feedstocks!$F$4:$F$185,[3]Feedstocks!$H$4:$H$185,[3]Feedstocks!$I$4:$I$185)</f>
        <v>0</v>
      </c>
      <c r="J92" s="234" cm="1">
        <f t="array" ref="J92">-SUMPRODUCT(([3]Feedstocks!$C$4:$C$185=A92)*[3]Feedstocks!$E$4:$E$185,[3]Feedstocks!$H$4:$H$185,[3]Feedstocks!$I$4:$I$185)</f>
        <v>0</v>
      </c>
      <c r="K92" s="234"/>
      <c r="L92" s="234"/>
      <c r="M92" s="233"/>
      <c r="N92" s="233" t="str">
        <f>VLOOKUP(E92,[3]Activities!$A$9:$M$224,13,FALSE)</f>
        <v>NL</v>
      </c>
      <c r="O92" s="233"/>
      <c r="P92" s="87" t="s">
        <v>978</v>
      </c>
      <c r="Q92" s="235"/>
      <c r="R92" s="235"/>
      <c r="S92" s="235"/>
      <c r="T92" s="235"/>
      <c r="U92" s="235"/>
      <c r="V92" s="235"/>
      <c r="W92" s="235"/>
      <c r="X92" s="235"/>
      <c r="Y92" s="235"/>
      <c r="Z92" s="235"/>
      <c r="AA92" s="235"/>
      <c r="AB92" s="235"/>
      <c r="AC92" s="235"/>
      <c r="AD92" s="235"/>
      <c r="AE92" s="235"/>
      <c r="AF92" s="235"/>
      <c r="AG92" s="235"/>
      <c r="AH92" s="235"/>
      <c r="AI92" s="235"/>
      <c r="AJ92" s="235"/>
      <c r="AK92" s="235"/>
      <c r="AL92" s="235"/>
      <c r="AM92" s="235"/>
      <c r="AN92" s="235">
        <v>1</v>
      </c>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c r="BQ92" s="235"/>
      <c r="BR92" s="235"/>
      <c r="BS92" s="235"/>
      <c r="BT92" s="235"/>
      <c r="BU92" s="235"/>
      <c r="BV92" s="235"/>
      <c r="BW92" s="235"/>
      <c r="BX92" s="235"/>
      <c r="BY92" s="235"/>
      <c r="BZ92" s="235"/>
      <c r="CA92" s="235"/>
      <c r="CB92" s="235"/>
      <c r="CC92" s="235"/>
      <c r="CD92" s="235"/>
      <c r="CE92" s="235"/>
      <c r="CF92" s="235"/>
      <c r="CG92" s="235"/>
      <c r="CH92" s="235"/>
      <c r="CI92" s="235"/>
      <c r="CJ92" s="235"/>
      <c r="CK92" s="235"/>
      <c r="CL92" s="235"/>
      <c r="CM92" s="235"/>
      <c r="CN92" s="235"/>
      <c r="CO92" s="235"/>
      <c r="CP92" s="235"/>
      <c r="CQ92" s="235"/>
      <c r="CR92" s="235">
        <v>-24</v>
      </c>
      <c r="CS92" s="235"/>
      <c r="CT92" s="235"/>
      <c r="CU92" s="235"/>
      <c r="CV92" s="235"/>
      <c r="CW92" s="235"/>
      <c r="CX92" s="235"/>
      <c r="CY92" s="235">
        <v>-9</v>
      </c>
      <c r="CZ92" s="235">
        <v>-12</v>
      </c>
      <c r="DA92" s="235"/>
      <c r="DB92" s="235"/>
      <c r="DC92" s="235"/>
      <c r="DD92" s="235"/>
      <c r="DE92" s="235"/>
      <c r="DF92" s="235"/>
      <c r="DG92" s="235"/>
      <c r="DH92" s="235"/>
      <c r="DI92" s="235"/>
      <c r="DJ92" s="235"/>
      <c r="DK92" s="235"/>
      <c r="DL92" s="235"/>
      <c r="DM92" s="235"/>
      <c r="DN92" s="235"/>
      <c r="DO92" s="235"/>
      <c r="DP92" s="235"/>
      <c r="DQ92" s="235"/>
      <c r="DR92" s="235"/>
      <c r="DS92" s="235"/>
      <c r="DT92" s="235"/>
      <c r="DU92" s="235"/>
      <c r="DV92" s="235"/>
      <c r="DW92" s="235"/>
      <c r="DX92" s="235"/>
      <c r="DY92" s="235"/>
      <c r="DZ92" s="235"/>
      <c r="EA92" s="235"/>
      <c r="EB92" s="235"/>
      <c r="EC92" s="235"/>
      <c r="ED92" s="235"/>
      <c r="EE92" s="235"/>
      <c r="EF92" s="235"/>
      <c r="EG92" s="235"/>
      <c r="EH92" s="235"/>
      <c r="EI92" s="235"/>
      <c r="EJ92" s="235"/>
      <c r="EK92" s="235"/>
      <c r="EL92" s="235"/>
      <c r="EM92" s="235"/>
      <c r="EN92" s="235"/>
      <c r="EO92" s="235"/>
      <c r="EP92" s="235"/>
      <c r="EQ92" s="235"/>
      <c r="ER92" s="235"/>
      <c r="ES92" s="235"/>
      <c r="ET92" s="235"/>
      <c r="EU92" s="235"/>
      <c r="EV92" s="235"/>
      <c r="EW92" s="235"/>
      <c r="EX92" s="235"/>
      <c r="EY92" s="235"/>
      <c r="EZ92" s="235"/>
      <c r="FA92" s="235"/>
      <c r="FB92" s="235"/>
      <c r="FC92" s="235"/>
      <c r="FD92" s="235"/>
      <c r="FE92" s="235"/>
      <c r="FF92" s="235"/>
      <c r="FG92" s="235"/>
      <c r="FH92" s="235"/>
      <c r="FI92" s="235"/>
      <c r="FJ92" s="235"/>
      <c r="FK92" s="235"/>
      <c r="FL92" s="235"/>
      <c r="FM92" s="235"/>
      <c r="FN92" s="235"/>
      <c r="FO92" s="235"/>
      <c r="FP92" s="235"/>
      <c r="FQ92" s="235"/>
      <c r="FR92" s="235"/>
      <c r="FS92" s="235"/>
      <c r="FT92" s="236"/>
      <c r="FU92" s="237">
        <f t="shared" si="9"/>
        <v>0</v>
      </c>
      <c r="FV92" s="237">
        <f t="shared" si="15"/>
        <v>0</v>
      </c>
      <c r="FW92" s="237">
        <f t="shared" si="15"/>
        <v>0</v>
      </c>
      <c r="FX92" s="237">
        <f t="shared" si="15"/>
        <v>0</v>
      </c>
      <c r="FY92" s="237">
        <f t="shared" si="15"/>
        <v>0</v>
      </c>
      <c r="FZ92" s="237">
        <f t="shared" si="15"/>
        <v>0</v>
      </c>
      <c r="GA92" s="237">
        <f t="shared" si="11"/>
        <v>0</v>
      </c>
      <c r="GB92" s="237">
        <f t="shared" si="12"/>
        <v>0</v>
      </c>
      <c r="GC92" s="237">
        <f t="shared" si="14"/>
        <v>0</v>
      </c>
    </row>
    <row r="93" spans="1:185" x14ac:dyDescent="0.3">
      <c r="A93" s="40" t="s">
        <v>114</v>
      </c>
      <c r="B93" s="40" t="str">
        <f>[3]Technologies!B93</f>
        <v>Industrie</v>
      </c>
      <c r="C93" s="40" t="str">
        <f>VLOOKUP($A93,[3]Technologies!$A$7:$H$699,3,FALSE)</f>
        <v>Final</v>
      </c>
      <c r="D93" s="40" t="str">
        <f>VLOOKUP($A93,[3]Technologies!$A$7:$H$699,4,FALSE)</f>
        <v>Industry</v>
      </c>
      <c r="E93" s="40" t="str">
        <f>VLOOKUP($A93,[3]Technologies!$A$7:$H$699,6,FALSE)</f>
        <v>Other ETS - Industry</v>
      </c>
      <c r="F93" s="40" t="str">
        <f>VLOOKUP($A93,[3]Technologies!$A$7:$H$699,7,FALSE)</f>
        <v>Reference other ETS industry - Other ETS Industry</v>
      </c>
      <c r="G93" s="228"/>
      <c r="H93" s="228"/>
      <c r="I93" s="229" cm="1">
        <f t="array" ref="I93">-SUMPRODUCT(([3]Feedstocks!$C$4:$C$185=A93)*[3]Feedstocks!$E$4:$E$185,[3]Feedstocks!$F$4:$F$185,[3]Feedstocks!$H$4:$H$185,[3]Feedstocks!$I$4:$I$185)</f>
        <v>0</v>
      </c>
      <c r="J93" s="229" cm="1">
        <f t="array" ref="J93">-SUMPRODUCT(([3]Feedstocks!$C$4:$C$185=A93)*[3]Feedstocks!$E$4:$E$185,[3]Feedstocks!$H$4:$H$185,[3]Feedstocks!$I$4:$I$185)</f>
        <v>0</v>
      </c>
      <c r="K93" s="229"/>
      <c r="L93" s="229"/>
      <c r="M93" s="228">
        <v>1</v>
      </c>
      <c r="N93" s="228" t="str">
        <f>VLOOKUP(E93,[3]Activities!$A$9:$M$224,13,FALSE)</f>
        <v>NL</v>
      </c>
      <c r="O93" s="228"/>
      <c r="P93" s="66" t="s">
        <v>1020</v>
      </c>
      <c r="Q93" s="230"/>
      <c r="R93" s="230"/>
      <c r="S93" s="230"/>
      <c r="T93" s="230"/>
      <c r="U93" s="230"/>
      <c r="V93" s="230"/>
      <c r="W93" s="230"/>
      <c r="X93" s="230"/>
      <c r="Y93" s="230"/>
      <c r="Z93" s="230"/>
      <c r="AA93" s="230"/>
      <c r="AB93" s="230"/>
      <c r="AC93" s="230"/>
      <c r="AD93" s="230"/>
      <c r="AE93" s="230"/>
      <c r="AF93" s="230"/>
      <c r="AG93" s="230"/>
      <c r="AH93" s="230"/>
      <c r="AI93" s="230"/>
      <c r="AJ93" s="230"/>
      <c r="AK93" s="230"/>
      <c r="AL93" s="230"/>
      <c r="AM93" s="230"/>
      <c r="AN93" s="230"/>
      <c r="AO93" s="230">
        <v>1</v>
      </c>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c r="BQ93" s="230"/>
      <c r="BR93" s="230"/>
      <c r="BS93" s="230"/>
      <c r="BT93" s="230"/>
      <c r="BU93" s="230"/>
      <c r="BV93" s="230"/>
      <c r="BW93" s="230"/>
      <c r="BX93" s="230"/>
      <c r="BY93" s="230"/>
      <c r="BZ93" s="230"/>
      <c r="CA93" s="230"/>
      <c r="CB93" s="230"/>
      <c r="CC93" s="230"/>
      <c r="CD93" s="230"/>
      <c r="CE93" s="230"/>
      <c r="CF93" s="230"/>
      <c r="CG93" s="230"/>
      <c r="CH93" s="230"/>
      <c r="CI93" s="230"/>
      <c r="CJ93" s="230"/>
      <c r="CK93" s="230"/>
      <c r="CL93" s="230"/>
      <c r="CM93" s="230"/>
      <c r="CN93" s="230"/>
      <c r="CO93" s="230"/>
      <c r="CP93" s="230"/>
      <c r="CQ93" s="230"/>
      <c r="CR93" s="230">
        <v>-16.149999999999999</v>
      </c>
      <c r="CS93" s="230"/>
      <c r="CT93" s="230"/>
      <c r="CU93" s="230"/>
      <c r="CV93" s="230"/>
      <c r="CW93" s="230"/>
      <c r="CX93" s="230"/>
      <c r="CY93" s="230">
        <v>-7.4</v>
      </c>
      <c r="CZ93" s="230">
        <v>-9.1</v>
      </c>
      <c r="DA93" s="230"/>
      <c r="DB93" s="230"/>
      <c r="DC93" s="230"/>
      <c r="DD93" s="230"/>
      <c r="DE93" s="230"/>
      <c r="DF93" s="230"/>
      <c r="DG93" s="230"/>
      <c r="DH93" s="230"/>
      <c r="DI93" s="230"/>
      <c r="DJ93" s="230"/>
      <c r="DK93" s="230"/>
      <c r="DL93" s="230"/>
      <c r="DM93" s="230"/>
      <c r="DN93" s="230"/>
      <c r="DO93" s="230"/>
      <c r="DP93" s="230"/>
      <c r="DQ93" s="230"/>
      <c r="DR93" s="230"/>
      <c r="DS93" s="230"/>
      <c r="DT93" s="230"/>
      <c r="DU93" s="230"/>
      <c r="DV93" s="230"/>
      <c r="DW93" s="230"/>
      <c r="DX93" s="230"/>
      <c r="DY93" s="230"/>
      <c r="DZ93" s="230"/>
      <c r="EA93" s="230"/>
      <c r="EB93" s="230"/>
      <c r="EC93" s="230"/>
      <c r="ED93" s="230"/>
      <c r="EE93" s="230"/>
      <c r="EF93" s="230"/>
      <c r="EG93" s="230"/>
      <c r="EH93" s="230"/>
      <c r="EI93" s="230"/>
      <c r="EJ93" s="230"/>
      <c r="EK93" s="230"/>
      <c r="EL93" s="230"/>
      <c r="EM93" s="230"/>
      <c r="EN93" s="230"/>
      <c r="EO93" s="230"/>
      <c r="EP93" s="230"/>
      <c r="EQ93" s="230"/>
      <c r="ER93" s="230"/>
      <c r="ES93" s="230"/>
      <c r="ET93" s="230"/>
      <c r="EU93" s="230"/>
      <c r="EV93" s="230"/>
      <c r="EW93" s="230"/>
      <c r="EX93" s="230"/>
      <c r="EY93" s="230"/>
      <c r="EZ93" s="230"/>
      <c r="FA93" s="230"/>
      <c r="FB93" s="230"/>
      <c r="FC93" s="230"/>
      <c r="FD93" s="230"/>
      <c r="FE93" s="230"/>
      <c r="FF93" s="230"/>
      <c r="FG93" s="230"/>
      <c r="FH93" s="230"/>
      <c r="FI93" s="230"/>
      <c r="FJ93" s="230"/>
      <c r="FK93" s="230"/>
      <c r="FL93" s="230"/>
      <c r="FM93" s="230"/>
      <c r="FN93" s="230"/>
      <c r="FO93" s="230"/>
      <c r="FP93" s="230"/>
      <c r="FQ93" s="230"/>
      <c r="FR93" s="230"/>
      <c r="FS93" s="230"/>
      <c r="FT93" s="231"/>
      <c r="FU93" s="232">
        <f t="shared" si="9"/>
        <v>0</v>
      </c>
      <c r="FV93" s="232">
        <f t="shared" si="15"/>
        <v>0</v>
      </c>
      <c r="FW93" s="232">
        <f t="shared" si="15"/>
        <v>0</v>
      </c>
      <c r="FX93" s="232">
        <f t="shared" si="15"/>
        <v>0</v>
      </c>
      <c r="FY93" s="232">
        <f t="shared" si="15"/>
        <v>0</v>
      </c>
      <c r="FZ93" s="232">
        <f t="shared" si="15"/>
        <v>0</v>
      </c>
      <c r="GA93" s="232">
        <f t="shared" si="11"/>
        <v>0</v>
      </c>
      <c r="GB93" s="232">
        <f t="shared" si="12"/>
        <v>0</v>
      </c>
      <c r="GC93" s="232">
        <f t="shared" si="14"/>
        <v>0</v>
      </c>
    </row>
    <row r="94" spans="1:185" x14ac:dyDescent="0.3">
      <c r="A94" s="69" t="s">
        <v>115</v>
      </c>
      <c r="B94" s="69" t="str">
        <f>[3]Technologies!B94</f>
        <v>Industrie</v>
      </c>
      <c r="C94" s="69" t="str">
        <f>VLOOKUP($A94,[3]Technologies!$A$7:$H$699,3,FALSE)</f>
        <v>Final</v>
      </c>
      <c r="D94" s="69" t="str">
        <f>VLOOKUP($A94,[3]Technologies!$A$7:$H$699,4,FALSE)</f>
        <v>Industry</v>
      </c>
      <c r="E94" s="69" t="str">
        <f>VLOOKUP($A94,[3]Technologies!$A$7:$H$699,6,FALSE)</f>
        <v>Other ETS - Industry</v>
      </c>
      <c r="F94" s="70" t="str">
        <f>VLOOKUP($A94,[3]Technologies!$A$7:$H$699,7,FALSE)</f>
        <v>Improved other ETS industry - Other ETS Industry</v>
      </c>
      <c r="G94" s="233"/>
      <c r="H94" s="233"/>
      <c r="I94" s="234" cm="1">
        <f t="array" ref="I94">-SUMPRODUCT(([3]Feedstocks!$C$4:$C$185=A94)*[3]Feedstocks!$E$4:$E$185,[3]Feedstocks!$F$4:$F$185,[3]Feedstocks!$H$4:$H$185,[3]Feedstocks!$I$4:$I$185)</f>
        <v>0</v>
      </c>
      <c r="J94" s="234" cm="1">
        <f t="array" ref="J94">-SUMPRODUCT(([3]Feedstocks!$C$4:$C$185=A94)*[3]Feedstocks!$E$4:$E$185,[3]Feedstocks!$H$4:$H$185,[3]Feedstocks!$I$4:$I$185)</f>
        <v>0</v>
      </c>
      <c r="K94" s="234"/>
      <c r="L94" s="234"/>
      <c r="M94" s="233">
        <v>1</v>
      </c>
      <c r="N94" s="233" t="str">
        <f>VLOOKUP(E94,[3]Activities!$A$9:$M$224,13,FALSE)</f>
        <v>NL</v>
      </c>
      <c r="O94" s="233"/>
      <c r="P94" s="87" t="s">
        <v>1022</v>
      </c>
      <c r="Q94" s="235"/>
      <c r="R94" s="235"/>
      <c r="S94" s="235"/>
      <c r="T94" s="235"/>
      <c r="U94" s="235"/>
      <c r="V94" s="235"/>
      <c r="W94" s="235"/>
      <c r="X94" s="235"/>
      <c r="Y94" s="235"/>
      <c r="Z94" s="235"/>
      <c r="AA94" s="235"/>
      <c r="AB94" s="235"/>
      <c r="AC94" s="235"/>
      <c r="AD94" s="235"/>
      <c r="AE94" s="235"/>
      <c r="AF94" s="235"/>
      <c r="AG94" s="235"/>
      <c r="AH94" s="235"/>
      <c r="AI94" s="235"/>
      <c r="AJ94" s="235"/>
      <c r="AK94" s="235"/>
      <c r="AL94" s="235"/>
      <c r="AM94" s="235"/>
      <c r="AN94" s="235"/>
      <c r="AO94" s="235">
        <v>1</v>
      </c>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c r="BQ94" s="235"/>
      <c r="BR94" s="235"/>
      <c r="BS94" s="235"/>
      <c r="BT94" s="235"/>
      <c r="BU94" s="235"/>
      <c r="BV94" s="235"/>
      <c r="BW94" s="235"/>
      <c r="BX94" s="235"/>
      <c r="BY94" s="235"/>
      <c r="BZ94" s="235"/>
      <c r="CA94" s="235"/>
      <c r="CB94" s="235"/>
      <c r="CC94" s="235"/>
      <c r="CD94" s="235"/>
      <c r="CE94" s="235"/>
      <c r="CF94" s="235"/>
      <c r="CG94" s="235"/>
      <c r="CH94" s="235"/>
      <c r="CI94" s="235"/>
      <c r="CJ94" s="235"/>
      <c r="CK94" s="235"/>
      <c r="CL94" s="235"/>
      <c r="CM94" s="235"/>
      <c r="CN94" s="235"/>
      <c r="CO94" s="235"/>
      <c r="CP94" s="235"/>
      <c r="CQ94" s="235"/>
      <c r="CR94" s="235">
        <v>-12</v>
      </c>
      <c r="CS94" s="235"/>
      <c r="CT94" s="235"/>
      <c r="CU94" s="235"/>
      <c r="CV94" s="235"/>
      <c r="CW94" s="235"/>
      <c r="CX94" s="235"/>
      <c r="CY94" s="235">
        <v>-5</v>
      </c>
      <c r="CZ94" s="235">
        <v>-6</v>
      </c>
      <c r="DA94" s="235"/>
      <c r="DB94" s="235"/>
      <c r="DC94" s="235"/>
      <c r="DD94" s="235"/>
      <c r="DE94" s="235"/>
      <c r="DF94" s="235"/>
      <c r="DG94" s="235"/>
      <c r="DH94" s="235"/>
      <c r="DI94" s="235"/>
      <c r="DJ94" s="235"/>
      <c r="DK94" s="235"/>
      <c r="DL94" s="235"/>
      <c r="DM94" s="235"/>
      <c r="DN94" s="235"/>
      <c r="DO94" s="235"/>
      <c r="DP94" s="235"/>
      <c r="DQ94" s="235"/>
      <c r="DR94" s="235"/>
      <c r="DS94" s="235"/>
      <c r="DT94" s="235"/>
      <c r="DU94" s="235"/>
      <c r="DV94" s="235"/>
      <c r="DW94" s="235">
        <v>-1.7</v>
      </c>
      <c r="DX94" s="235"/>
      <c r="DY94" s="235"/>
      <c r="DZ94" s="235"/>
      <c r="EA94" s="235"/>
      <c r="EB94" s="235"/>
      <c r="EC94" s="235"/>
      <c r="ED94" s="235"/>
      <c r="EE94" s="235"/>
      <c r="EF94" s="235"/>
      <c r="EG94" s="235"/>
      <c r="EH94" s="235"/>
      <c r="EI94" s="235"/>
      <c r="EJ94" s="235"/>
      <c r="EK94" s="235"/>
      <c r="EL94" s="235"/>
      <c r="EM94" s="235"/>
      <c r="EN94" s="235"/>
      <c r="EO94" s="235"/>
      <c r="EP94" s="235"/>
      <c r="EQ94" s="235"/>
      <c r="ER94" s="235"/>
      <c r="ES94" s="235"/>
      <c r="ET94" s="235"/>
      <c r="EU94" s="235"/>
      <c r="EV94" s="235"/>
      <c r="EW94" s="235"/>
      <c r="EX94" s="235"/>
      <c r="EY94" s="235"/>
      <c r="EZ94" s="235"/>
      <c r="FA94" s="235"/>
      <c r="FB94" s="235"/>
      <c r="FC94" s="235"/>
      <c r="FD94" s="235"/>
      <c r="FE94" s="235"/>
      <c r="FF94" s="235"/>
      <c r="FG94" s="235"/>
      <c r="FH94" s="235"/>
      <c r="FI94" s="235"/>
      <c r="FJ94" s="235"/>
      <c r="FK94" s="235"/>
      <c r="FL94" s="235"/>
      <c r="FM94" s="235"/>
      <c r="FN94" s="235"/>
      <c r="FO94" s="235"/>
      <c r="FP94" s="235"/>
      <c r="FQ94" s="235"/>
      <c r="FR94" s="235"/>
      <c r="FS94" s="235"/>
      <c r="FT94" s="236"/>
      <c r="FU94" s="237">
        <f t="shared" si="9"/>
        <v>0</v>
      </c>
      <c r="FV94" s="237">
        <f t="shared" si="15"/>
        <v>0</v>
      </c>
      <c r="FW94" s="237">
        <f t="shared" si="15"/>
        <v>0</v>
      </c>
      <c r="FX94" s="237">
        <f t="shared" si="15"/>
        <v>0</v>
      </c>
      <c r="FY94" s="237">
        <f t="shared" si="15"/>
        <v>0</v>
      </c>
      <c r="FZ94" s="237">
        <f t="shared" si="15"/>
        <v>0</v>
      </c>
      <c r="GA94" s="237">
        <f t="shared" si="11"/>
        <v>0</v>
      </c>
      <c r="GB94" s="237">
        <f t="shared" si="12"/>
        <v>0</v>
      </c>
      <c r="GC94" s="237">
        <f t="shared" si="14"/>
        <v>0</v>
      </c>
    </row>
    <row r="95" spans="1:185" x14ac:dyDescent="0.3">
      <c r="A95" s="40" t="s">
        <v>116</v>
      </c>
      <c r="B95" s="40" t="str">
        <f>[3]Technologies!B95</f>
        <v>Industrie</v>
      </c>
      <c r="C95" s="40" t="str">
        <f>VLOOKUP($A95,[3]Technologies!$A$7:$H$699,3,FALSE)</f>
        <v>Final</v>
      </c>
      <c r="D95" s="40" t="str">
        <f>VLOOKUP($A95,[3]Technologies!$A$7:$H$699,4,FALSE)</f>
        <v>Industry</v>
      </c>
      <c r="E95" s="40" t="str">
        <f>VLOOKUP($A95,[3]Technologies!$A$7:$H$699,6,FALSE)</f>
        <v>Other non-ETS - Industry</v>
      </c>
      <c r="F95" s="40" t="str">
        <f>VLOOKUP($A95,[3]Technologies!$A$7:$H$699,7,FALSE)</f>
        <v>Reference other non-ETS industry - Other non-ETS Industry</v>
      </c>
      <c r="G95" s="228"/>
      <c r="H95" s="228"/>
      <c r="I95" s="229" cm="1">
        <f t="array" ref="I95">-SUMPRODUCT(([3]Feedstocks!$C$4:$C$185=A95)*[3]Feedstocks!$E$4:$E$185,[3]Feedstocks!$F$4:$F$185,[3]Feedstocks!$H$4:$H$185,[3]Feedstocks!$I$4:$I$185)</f>
        <v>1.5186299999999999</v>
      </c>
      <c r="J95" s="229" cm="1">
        <f t="array" ref="J95">-SUMPRODUCT(([3]Feedstocks!$C$4:$C$185=A95)*[3]Feedstocks!$E$4:$E$185,[3]Feedstocks!$H$4:$H$185,[3]Feedstocks!$I$4:$I$185)</f>
        <v>1.5186299999999999</v>
      </c>
      <c r="K95" s="229"/>
      <c r="L95" s="229"/>
      <c r="M95" s="228"/>
      <c r="N95" s="228" t="str">
        <f>VLOOKUP(E95,[3]Activities!$A$9:$M$224,13,FALSE)</f>
        <v>NL</v>
      </c>
      <c r="O95" s="228"/>
      <c r="P95" s="66" t="s">
        <v>1020</v>
      </c>
      <c r="Q95" s="230"/>
      <c r="R95" s="230"/>
      <c r="S95" s="230"/>
      <c r="T95" s="230"/>
      <c r="U95" s="230"/>
      <c r="V95" s="230"/>
      <c r="W95" s="230"/>
      <c r="X95" s="230"/>
      <c r="Y95" s="230"/>
      <c r="Z95" s="230"/>
      <c r="AA95" s="230"/>
      <c r="AB95" s="230"/>
      <c r="AC95" s="230"/>
      <c r="AD95" s="230"/>
      <c r="AE95" s="230"/>
      <c r="AF95" s="230"/>
      <c r="AG95" s="230"/>
      <c r="AH95" s="230"/>
      <c r="AI95" s="230"/>
      <c r="AJ95" s="230"/>
      <c r="AK95" s="230"/>
      <c r="AL95" s="230"/>
      <c r="AM95" s="230"/>
      <c r="AN95" s="230"/>
      <c r="AO95" s="230"/>
      <c r="AP95" s="230">
        <v>1</v>
      </c>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c r="BQ95" s="230"/>
      <c r="BR95" s="230"/>
      <c r="BS95" s="230"/>
      <c r="BT95" s="230"/>
      <c r="BU95" s="230"/>
      <c r="BV95" s="230"/>
      <c r="BW95" s="230"/>
      <c r="BX95" s="230"/>
      <c r="BY95" s="230"/>
      <c r="BZ95" s="230"/>
      <c r="CA95" s="230"/>
      <c r="CB95" s="230"/>
      <c r="CC95" s="230"/>
      <c r="CD95" s="230"/>
      <c r="CE95" s="230"/>
      <c r="CF95" s="230"/>
      <c r="CG95" s="230"/>
      <c r="CH95" s="230"/>
      <c r="CI95" s="230"/>
      <c r="CJ95" s="230"/>
      <c r="CK95" s="230"/>
      <c r="CL95" s="230"/>
      <c r="CM95" s="230"/>
      <c r="CN95" s="230"/>
      <c r="CO95" s="230"/>
      <c r="CP95" s="230"/>
      <c r="CQ95" s="230"/>
      <c r="CR95" s="230">
        <v>-30.2</v>
      </c>
      <c r="CS95" s="230"/>
      <c r="CT95" s="230"/>
      <c r="CU95" s="230"/>
      <c r="CV95" s="230"/>
      <c r="CW95" s="230"/>
      <c r="CX95" s="230"/>
      <c r="CY95" s="230">
        <v>-13.5</v>
      </c>
      <c r="CZ95" s="230">
        <v>-25.5</v>
      </c>
      <c r="DA95" s="230"/>
      <c r="DB95" s="230"/>
      <c r="DC95" s="230"/>
      <c r="DD95" s="230"/>
      <c r="DE95" s="230"/>
      <c r="DF95" s="230"/>
      <c r="DG95" s="230"/>
      <c r="DH95" s="230">
        <v>-16.2</v>
      </c>
      <c r="DI95" s="230"/>
      <c r="DJ95" s="230"/>
      <c r="DK95" s="230"/>
      <c r="DL95" s="230"/>
      <c r="DM95" s="230"/>
      <c r="DN95" s="230"/>
      <c r="DO95" s="230"/>
      <c r="DP95" s="230"/>
      <c r="DQ95" s="230"/>
      <c r="DR95" s="230"/>
      <c r="DS95" s="230"/>
      <c r="DT95" s="230"/>
      <c r="DU95" s="230"/>
      <c r="DV95" s="230"/>
      <c r="DW95" s="230"/>
      <c r="DX95" s="230"/>
      <c r="DY95" s="230"/>
      <c r="DZ95" s="230"/>
      <c r="EA95" s="230"/>
      <c r="EB95" s="230"/>
      <c r="EC95" s="230"/>
      <c r="ED95" s="230">
        <v>-2.9</v>
      </c>
      <c r="EE95" s="230"/>
      <c r="EF95" s="230"/>
      <c r="EG95" s="230"/>
      <c r="EH95" s="230"/>
      <c r="EI95" s="230"/>
      <c r="EJ95" s="230"/>
      <c r="EK95" s="230"/>
      <c r="EL95" s="230"/>
      <c r="EM95" s="230"/>
      <c r="EN95" s="230"/>
      <c r="EO95" s="230"/>
      <c r="EP95" s="230"/>
      <c r="EQ95" s="230"/>
      <c r="ER95" s="230"/>
      <c r="ES95" s="230"/>
      <c r="ET95" s="230"/>
      <c r="EU95" s="230"/>
      <c r="EV95" s="230"/>
      <c r="EW95" s="230"/>
      <c r="EX95" s="230"/>
      <c r="EY95" s="230"/>
      <c r="EZ95" s="230"/>
      <c r="FA95" s="230"/>
      <c r="FB95" s="230"/>
      <c r="FC95" s="230"/>
      <c r="FD95" s="230"/>
      <c r="FE95" s="230"/>
      <c r="FF95" s="230"/>
      <c r="FG95" s="230"/>
      <c r="FH95" s="230"/>
      <c r="FI95" s="230"/>
      <c r="FJ95" s="230"/>
      <c r="FK95" s="230"/>
      <c r="FL95" s="230"/>
      <c r="FM95" s="230"/>
      <c r="FN95" s="230"/>
      <c r="FO95" s="230"/>
      <c r="FP95" s="230"/>
      <c r="FQ95" s="230"/>
      <c r="FR95" s="230"/>
      <c r="FS95" s="230"/>
      <c r="FT95" s="231"/>
      <c r="FU95" s="232">
        <f t="shared" si="9"/>
        <v>0</v>
      </c>
      <c r="FV95" s="232">
        <f t="shared" si="15"/>
        <v>0</v>
      </c>
      <c r="FW95" s="232">
        <f t="shared" si="15"/>
        <v>0</v>
      </c>
      <c r="FX95" s="232">
        <f t="shared" si="15"/>
        <v>0</v>
      </c>
      <c r="FY95" s="232">
        <f t="shared" si="15"/>
        <v>0</v>
      </c>
      <c r="FZ95" s="232">
        <f t="shared" si="15"/>
        <v>0</v>
      </c>
      <c r="GA95" s="232">
        <f t="shared" si="11"/>
        <v>7.8600000000000003E-2</v>
      </c>
      <c r="GB95" s="232">
        <f t="shared" si="12"/>
        <v>0</v>
      </c>
      <c r="GC95" s="232">
        <f t="shared" si="14"/>
        <v>1.5186299999999999</v>
      </c>
    </row>
    <row r="96" spans="1:185" x14ac:dyDescent="0.3">
      <c r="A96" s="69" t="s">
        <v>117</v>
      </c>
      <c r="B96" s="69" t="str">
        <f>[3]Technologies!B96</f>
        <v>Industrie</v>
      </c>
      <c r="C96" s="69" t="str">
        <f>VLOOKUP($A96,[3]Technologies!$A$7:$H$699,3,FALSE)</f>
        <v>Final</v>
      </c>
      <c r="D96" s="69" t="str">
        <f>VLOOKUP($A96,[3]Technologies!$A$7:$H$699,4,FALSE)</f>
        <v>Industry</v>
      </c>
      <c r="E96" s="69" t="str">
        <f>VLOOKUP($A96,[3]Technologies!$A$7:$H$699,6,FALSE)</f>
        <v>Other non-ETS - Industry</v>
      </c>
      <c r="F96" s="70" t="str">
        <f>VLOOKUP($A96,[3]Technologies!$A$7:$H$699,7,FALSE)</f>
        <v>Improved other non-ETS industry (bio feedstock) - Other non-ETS Industry</v>
      </c>
      <c r="G96" s="233"/>
      <c r="H96" s="233"/>
      <c r="I96" s="234" cm="1">
        <f t="array" ref="I96">-SUMPRODUCT(([3]Feedstocks!$C$4:$C$185=A96)*[3]Feedstocks!$E$4:$E$185,[3]Feedstocks!$F$4:$F$185,[3]Feedstocks!$H$4:$H$185,[3]Feedstocks!$I$4:$I$185)</f>
        <v>0</v>
      </c>
      <c r="J96" s="234" cm="1">
        <f t="array" ref="J96">-SUMPRODUCT(([3]Feedstocks!$C$4:$C$185=A96)*[3]Feedstocks!$E$4:$E$185,[3]Feedstocks!$H$4:$H$185,[3]Feedstocks!$I$4:$I$185)</f>
        <v>1.2496</v>
      </c>
      <c r="K96" s="234"/>
      <c r="L96" s="234"/>
      <c r="M96" s="233"/>
      <c r="N96" s="233" t="str">
        <f>VLOOKUP(E96,[3]Activities!$A$9:$M$224,13,FALSE)</f>
        <v>NL</v>
      </c>
      <c r="O96" s="233"/>
      <c r="P96" s="87" t="s">
        <v>1022</v>
      </c>
      <c r="Q96" s="235"/>
      <c r="R96" s="235"/>
      <c r="S96" s="235"/>
      <c r="T96" s="235"/>
      <c r="U96" s="235"/>
      <c r="V96" s="235"/>
      <c r="W96" s="235"/>
      <c r="X96" s="235"/>
      <c r="Y96" s="235"/>
      <c r="Z96" s="235"/>
      <c r="AA96" s="235"/>
      <c r="AB96" s="235"/>
      <c r="AC96" s="235"/>
      <c r="AD96" s="235"/>
      <c r="AE96" s="235"/>
      <c r="AF96" s="235"/>
      <c r="AG96" s="235"/>
      <c r="AH96" s="235"/>
      <c r="AI96" s="235"/>
      <c r="AJ96" s="235"/>
      <c r="AK96" s="235"/>
      <c r="AL96" s="235"/>
      <c r="AM96" s="235"/>
      <c r="AN96" s="235"/>
      <c r="AO96" s="235"/>
      <c r="AP96" s="235">
        <v>1</v>
      </c>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c r="BQ96" s="235"/>
      <c r="BR96" s="235"/>
      <c r="BS96" s="235"/>
      <c r="BT96" s="235"/>
      <c r="BU96" s="235"/>
      <c r="BV96" s="235"/>
      <c r="BW96" s="235"/>
      <c r="BX96" s="235"/>
      <c r="BY96" s="235"/>
      <c r="BZ96" s="235"/>
      <c r="CA96" s="235"/>
      <c r="CB96" s="235"/>
      <c r="CC96" s="235"/>
      <c r="CD96" s="235"/>
      <c r="CE96" s="235"/>
      <c r="CF96" s="235"/>
      <c r="CG96" s="235"/>
      <c r="CH96" s="235"/>
      <c r="CI96" s="235"/>
      <c r="CJ96" s="235"/>
      <c r="CK96" s="235"/>
      <c r="CL96" s="235"/>
      <c r="CM96" s="235"/>
      <c r="CN96" s="235"/>
      <c r="CO96" s="235"/>
      <c r="CP96" s="235"/>
      <c r="CQ96" s="235"/>
      <c r="CR96" s="235">
        <v>-23.9</v>
      </c>
      <c r="CS96" s="235"/>
      <c r="CT96" s="235"/>
      <c r="CU96" s="235"/>
      <c r="CV96" s="235"/>
      <c r="CW96" s="235"/>
      <c r="CX96" s="235"/>
      <c r="CY96" s="235">
        <v>-9.9</v>
      </c>
      <c r="CZ96" s="235">
        <v>-16.7</v>
      </c>
      <c r="DA96" s="235"/>
      <c r="DB96" s="235"/>
      <c r="DC96" s="235"/>
      <c r="DD96" s="235"/>
      <c r="DE96" s="235"/>
      <c r="DF96" s="235"/>
      <c r="DG96" s="235"/>
      <c r="DH96" s="235"/>
      <c r="DI96" s="235">
        <v>-17.600000000000001</v>
      </c>
      <c r="DJ96" s="235"/>
      <c r="DK96" s="235"/>
      <c r="DL96" s="235"/>
      <c r="DM96" s="235"/>
      <c r="DN96" s="235"/>
      <c r="DO96" s="235"/>
      <c r="DP96" s="235"/>
      <c r="DQ96" s="235"/>
      <c r="DR96" s="235"/>
      <c r="DS96" s="235"/>
      <c r="DT96" s="235"/>
      <c r="DU96" s="235"/>
      <c r="DV96" s="235"/>
      <c r="DW96" s="235">
        <v>-5</v>
      </c>
      <c r="DX96" s="235"/>
      <c r="DY96" s="235"/>
      <c r="DZ96" s="235"/>
      <c r="EA96" s="235"/>
      <c r="EB96" s="235"/>
      <c r="EC96" s="235"/>
      <c r="ED96" s="235"/>
      <c r="EE96" s="235"/>
      <c r="EF96" s="235"/>
      <c r="EG96" s="235"/>
      <c r="EH96" s="235"/>
      <c r="EI96" s="235"/>
      <c r="EJ96" s="235"/>
      <c r="EK96" s="235"/>
      <c r="EL96" s="235"/>
      <c r="EM96" s="235"/>
      <c r="EN96" s="235"/>
      <c r="EO96" s="235"/>
      <c r="EP96" s="235"/>
      <c r="EQ96" s="235"/>
      <c r="ER96" s="235"/>
      <c r="ES96" s="235"/>
      <c r="ET96" s="235"/>
      <c r="EU96" s="235"/>
      <c r="EV96" s="235"/>
      <c r="EW96" s="235"/>
      <c r="EX96" s="235"/>
      <c r="EY96" s="235"/>
      <c r="EZ96" s="235"/>
      <c r="FA96" s="235"/>
      <c r="FB96" s="235"/>
      <c r="FC96" s="235"/>
      <c r="FD96" s="235"/>
      <c r="FE96" s="235"/>
      <c r="FF96" s="235"/>
      <c r="FG96" s="235"/>
      <c r="FH96" s="235"/>
      <c r="FI96" s="235"/>
      <c r="FJ96" s="235"/>
      <c r="FK96" s="235"/>
      <c r="FL96" s="235"/>
      <c r="FM96" s="235"/>
      <c r="FN96" s="235"/>
      <c r="FO96" s="235"/>
      <c r="FP96" s="235"/>
      <c r="FQ96" s="235"/>
      <c r="FR96" s="235"/>
      <c r="FS96" s="235"/>
      <c r="FT96" s="236"/>
      <c r="FU96" s="237">
        <f t="shared" si="9"/>
        <v>0</v>
      </c>
      <c r="FV96" s="237">
        <f t="shared" si="15"/>
        <v>0</v>
      </c>
      <c r="FW96" s="237">
        <f t="shared" si="15"/>
        <v>0</v>
      </c>
      <c r="FX96" s="237">
        <f t="shared" si="15"/>
        <v>0</v>
      </c>
      <c r="FY96" s="237">
        <f t="shared" si="15"/>
        <v>0</v>
      </c>
      <c r="FZ96" s="237">
        <f t="shared" si="15"/>
        <v>0</v>
      </c>
      <c r="GA96" s="237">
        <f t="shared" si="11"/>
        <v>0</v>
      </c>
      <c r="GB96" s="237">
        <f t="shared" si="12"/>
        <v>0</v>
      </c>
      <c r="GC96" s="237">
        <f t="shared" si="14"/>
        <v>0</v>
      </c>
    </row>
    <row r="97" spans="1:185" x14ac:dyDescent="0.3">
      <c r="A97" s="40" t="s">
        <v>118</v>
      </c>
      <c r="B97" s="40" t="str">
        <f>[3]Technologies!B97</f>
        <v>Industrie</v>
      </c>
      <c r="C97" s="40" t="str">
        <f>VLOOKUP($A97,[3]Technologies!$A$7:$H$699,3,FALSE)</f>
        <v>Final</v>
      </c>
      <c r="D97" s="40" t="str">
        <f>VLOOKUP($A97,[3]Technologies!$A$7:$H$699,4,FALSE)</f>
        <v>Industry</v>
      </c>
      <c r="E97" s="40" t="str">
        <f>VLOOKUP($A97,[3]Technologies!$A$7:$H$699,6,FALSE)</f>
        <v>Other non-ETS - Industry</v>
      </c>
      <c r="F97" s="40" t="str">
        <f>VLOOKUP($A97,[3]Technologies!$A$7:$H$699,7,FALSE)</f>
        <v>Improved other non-ETS industry (syn feedstock) - Other non-ETS Industry</v>
      </c>
      <c r="G97" s="228"/>
      <c r="H97" s="228"/>
      <c r="I97" s="229" cm="1">
        <f t="array" ref="I97">-SUMPRODUCT(([3]Feedstocks!$C$4:$C$185=A97)*[3]Feedstocks!$E$4:$E$185,[3]Feedstocks!$F$4:$F$185,[3]Feedstocks!$H$4:$H$185,[3]Feedstocks!$I$4:$I$185)</f>
        <v>0</v>
      </c>
      <c r="J97" s="229" cm="1">
        <f t="array" ref="J97">-SUMPRODUCT(([3]Feedstocks!$C$4:$C$185=A97)*[3]Feedstocks!$E$4:$E$185,[3]Feedstocks!$H$4:$H$185,[3]Feedstocks!$I$4:$I$185)</f>
        <v>1.2496</v>
      </c>
      <c r="K97" s="229"/>
      <c r="L97" s="229"/>
      <c r="M97" s="228"/>
      <c r="N97" s="228" t="str">
        <f>VLOOKUP(E97,[3]Activities!$A$9:$M$224,13,FALSE)</f>
        <v>NL</v>
      </c>
      <c r="O97" s="228"/>
      <c r="P97" s="66" t="s">
        <v>1022</v>
      </c>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v>1</v>
      </c>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c r="CL97" s="230"/>
      <c r="CM97" s="230"/>
      <c r="CN97" s="230"/>
      <c r="CO97" s="230"/>
      <c r="CP97" s="230"/>
      <c r="CQ97" s="230"/>
      <c r="CR97" s="230">
        <v>-23.9</v>
      </c>
      <c r="CS97" s="230"/>
      <c r="CT97" s="230"/>
      <c r="CU97" s="230"/>
      <c r="CV97" s="230"/>
      <c r="CW97" s="230"/>
      <c r="CX97" s="230"/>
      <c r="CY97" s="230">
        <v>-9.9</v>
      </c>
      <c r="CZ97" s="230">
        <v>-16.7</v>
      </c>
      <c r="DA97" s="230"/>
      <c r="DB97" s="230"/>
      <c r="DC97" s="230"/>
      <c r="DD97" s="230"/>
      <c r="DE97" s="230"/>
      <c r="DF97" s="230"/>
      <c r="DG97" s="230"/>
      <c r="DH97" s="230"/>
      <c r="DI97" s="230"/>
      <c r="DJ97" s="230"/>
      <c r="DK97" s="230"/>
      <c r="DL97" s="230"/>
      <c r="DM97" s="230">
        <v>-17.600000000000001</v>
      </c>
      <c r="DN97" s="230"/>
      <c r="DO97" s="230"/>
      <c r="DP97" s="230"/>
      <c r="DQ97" s="230"/>
      <c r="DR97" s="230"/>
      <c r="DS97" s="230"/>
      <c r="DT97" s="230"/>
      <c r="DU97" s="230"/>
      <c r="DV97" s="230"/>
      <c r="DW97" s="230">
        <v>-5</v>
      </c>
      <c r="DX97" s="230"/>
      <c r="DY97" s="230"/>
      <c r="DZ97" s="230"/>
      <c r="EA97" s="230"/>
      <c r="EB97" s="230"/>
      <c r="EC97" s="230"/>
      <c r="ED97" s="230"/>
      <c r="EE97" s="230"/>
      <c r="EF97" s="230"/>
      <c r="EG97" s="230"/>
      <c r="EH97" s="230"/>
      <c r="EI97" s="230"/>
      <c r="EJ97" s="230"/>
      <c r="EK97" s="230"/>
      <c r="EL97" s="230"/>
      <c r="EM97" s="230"/>
      <c r="EN97" s="230"/>
      <c r="EO97" s="230"/>
      <c r="EP97" s="230"/>
      <c r="EQ97" s="230"/>
      <c r="ER97" s="230"/>
      <c r="ES97" s="230"/>
      <c r="ET97" s="230"/>
      <c r="EU97" s="230"/>
      <c r="EV97" s="230"/>
      <c r="EW97" s="230"/>
      <c r="EX97" s="230"/>
      <c r="EY97" s="230"/>
      <c r="EZ97" s="230"/>
      <c r="FA97" s="230"/>
      <c r="FB97" s="230"/>
      <c r="FC97" s="230"/>
      <c r="FD97" s="230"/>
      <c r="FE97" s="230"/>
      <c r="FF97" s="230"/>
      <c r="FG97" s="230"/>
      <c r="FH97" s="230"/>
      <c r="FI97" s="230"/>
      <c r="FJ97" s="230"/>
      <c r="FK97" s="230"/>
      <c r="FL97" s="230"/>
      <c r="FM97" s="230"/>
      <c r="FN97" s="230"/>
      <c r="FO97" s="230"/>
      <c r="FP97" s="230"/>
      <c r="FQ97" s="230"/>
      <c r="FR97" s="230"/>
      <c r="FS97" s="230"/>
      <c r="FT97" s="231"/>
      <c r="FU97" s="232">
        <f t="shared" si="9"/>
        <v>0</v>
      </c>
      <c r="FV97" s="232">
        <f t="shared" si="15"/>
        <v>0</v>
      </c>
      <c r="FW97" s="232">
        <f t="shared" si="15"/>
        <v>0</v>
      </c>
      <c r="FX97" s="232">
        <f t="shared" si="15"/>
        <v>0</v>
      </c>
      <c r="FY97" s="232">
        <f t="shared" si="15"/>
        <v>0</v>
      </c>
      <c r="FZ97" s="232">
        <f t="shared" si="15"/>
        <v>0</v>
      </c>
      <c r="GA97" s="232">
        <f t="shared" si="11"/>
        <v>0</v>
      </c>
      <c r="GB97" s="232">
        <f t="shared" si="12"/>
        <v>0</v>
      </c>
      <c r="GC97" s="232">
        <f t="shared" si="14"/>
        <v>0</v>
      </c>
    </row>
    <row r="98" spans="1:185" x14ac:dyDescent="0.3">
      <c r="A98" s="69" t="s">
        <v>119</v>
      </c>
      <c r="B98" s="69" t="str">
        <f>[3]Technologies!B98</f>
        <v>Mobiliteit</v>
      </c>
      <c r="C98" s="69" t="str">
        <f>VLOOKUP($A98,[3]Technologies!$A$7:$H$699,3,FALSE)</f>
        <v>Final</v>
      </c>
      <c r="D98" s="69" t="str">
        <f>VLOOKUP($A98,[3]Technologies!$A$7:$H$699,4,FALSE)</f>
        <v>Industry</v>
      </c>
      <c r="E98" s="69" t="str">
        <f>VLOOKUP($A98,[3]Technologies!$A$7:$H$699,6,FALSE)</f>
        <v>Machinery - Industry</v>
      </c>
      <c r="F98" s="70" t="str">
        <f>VLOOKUP($A98,[3]Technologies!$A$7:$H$699,7,FALSE)</f>
        <v>Standard Machinery - Industry</v>
      </c>
      <c r="G98" s="233"/>
      <c r="H98" s="233"/>
      <c r="I98" s="234" cm="1">
        <f t="array" ref="I98">-SUMPRODUCT(([3]Feedstocks!$C$4:$C$185=A98)*[3]Feedstocks!$E$4:$E$185,[3]Feedstocks!$F$4:$F$185,[3]Feedstocks!$H$4:$H$185,[3]Feedstocks!$I$4:$I$185)</f>
        <v>0</v>
      </c>
      <c r="J98" s="234" cm="1">
        <f t="array" ref="J98">-SUMPRODUCT(([3]Feedstocks!$C$4:$C$185=A98)*[3]Feedstocks!$E$4:$E$185,[3]Feedstocks!$H$4:$H$185,[3]Feedstocks!$I$4:$I$185)</f>
        <v>0</v>
      </c>
      <c r="K98" s="234"/>
      <c r="L98" s="234"/>
      <c r="M98" s="233"/>
      <c r="N98" s="233" t="str">
        <f>VLOOKUP(E98,[3]Activities!$A$9:$M$224,13,FALSE)</f>
        <v>NL</v>
      </c>
      <c r="O98" s="233"/>
      <c r="P98" s="87" t="s">
        <v>1020</v>
      </c>
      <c r="Q98" s="235"/>
      <c r="R98" s="235"/>
      <c r="S98" s="235"/>
      <c r="T98" s="235"/>
      <c r="U98" s="235"/>
      <c r="V98" s="235"/>
      <c r="W98" s="235"/>
      <c r="X98" s="235"/>
      <c r="Y98" s="235"/>
      <c r="Z98" s="235"/>
      <c r="AA98" s="235"/>
      <c r="AB98" s="235"/>
      <c r="AC98" s="235"/>
      <c r="AD98" s="235"/>
      <c r="AE98" s="235"/>
      <c r="AF98" s="235"/>
      <c r="AG98" s="235"/>
      <c r="AH98" s="235"/>
      <c r="AI98" s="235"/>
      <c r="AJ98" s="235"/>
      <c r="AK98" s="235"/>
      <c r="AL98" s="235"/>
      <c r="AM98" s="235"/>
      <c r="AN98" s="235"/>
      <c r="AO98" s="235"/>
      <c r="AP98" s="235"/>
      <c r="AQ98" s="235">
        <v>1</v>
      </c>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c r="BQ98" s="235"/>
      <c r="BR98" s="235"/>
      <c r="BS98" s="235"/>
      <c r="BT98" s="235"/>
      <c r="BU98" s="235"/>
      <c r="BV98" s="235"/>
      <c r="BW98" s="235"/>
      <c r="BX98" s="235"/>
      <c r="BY98" s="235"/>
      <c r="BZ98" s="235"/>
      <c r="CA98" s="235"/>
      <c r="CB98" s="235"/>
      <c r="CC98" s="235"/>
      <c r="CD98" s="235"/>
      <c r="CE98" s="235"/>
      <c r="CF98" s="235"/>
      <c r="CG98" s="235"/>
      <c r="CH98" s="235"/>
      <c r="CI98" s="235"/>
      <c r="CJ98" s="235"/>
      <c r="CK98" s="235"/>
      <c r="CL98" s="235"/>
      <c r="CM98" s="235"/>
      <c r="CN98" s="235"/>
      <c r="CO98" s="235"/>
      <c r="CP98" s="235"/>
      <c r="CQ98" s="235"/>
      <c r="CR98" s="235">
        <v>-0.31</v>
      </c>
      <c r="CS98" s="235"/>
      <c r="CT98" s="235"/>
      <c r="CU98" s="235"/>
      <c r="CV98" s="235"/>
      <c r="CW98" s="235"/>
      <c r="CX98" s="235"/>
      <c r="CY98" s="235"/>
      <c r="CZ98" s="235"/>
      <c r="DA98" s="235"/>
      <c r="DB98" s="235"/>
      <c r="DC98" s="235">
        <v>-0.25</v>
      </c>
      <c r="DD98" s="235"/>
      <c r="DE98" s="235">
        <v>-0.44</v>
      </c>
      <c r="DF98" s="235"/>
      <c r="DG98" s="235"/>
      <c r="DH98" s="235"/>
      <c r="DI98" s="235"/>
      <c r="DJ98" s="235"/>
      <c r="DK98" s="235"/>
      <c r="DL98" s="235"/>
      <c r="DM98" s="235"/>
      <c r="DN98" s="235"/>
      <c r="DO98" s="235"/>
      <c r="DP98" s="235"/>
      <c r="DQ98" s="235"/>
      <c r="DR98" s="235"/>
      <c r="DS98" s="235"/>
      <c r="DT98" s="235"/>
      <c r="DU98" s="235"/>
      <c r="DV98" s="235"/>
      <c r="DW98" s="235"/>
      <c r="DX98" s="235"/>
      <c r="DY98" s="235"/>
      <c r="DZ98" s="235"/>
      <c r="EA98" s="235"/>
      <c r="EB98" s="235"/>
      <c r="EC98" s="235"/>
      <c r="ED98" s="235"/>
      <c r="EE98" s="235"/>
      <c r="EF98" s="235"/>
      <c r="EG98" s="235"/>
      <c r="EH98" s="235"/>
      <c r="EI98" s="235"/>
      <c r="EJ98" s="235"/>
      <c r="EK98" s="235"/>
      <c r="EL98" s="235"/>
      <c r="EM98" s="235"/>
      <c r="EN98" s="235"/>
      <c r="EO98" s="235"/>
      <c r="EP98" s="235"/>
      <c r="EQ98" s="235"/>
      <c r="ER98" s="235"/>
      <c r="ES98" s="235"/>
      <c r="ET98" s="235"/>
      <c r="EU98" s="235"/>
      <c r="EV98" s="235"/>
      <c r="EW98" s="235"/>
      <c r="EX98" s="235"/>
      <c r="EY98" s="235"/>
      <c r="EZ98" s="235"/>
      <c r="FA98" s="235"/>
      <c r="FB98" s="235"/>
      <c r="FC98" s="235"/>
      <c r="FD98" s="235"/>
      <c r="FE98" s="235"/>
      <c r="FF98" s="235"/>
      <c r="FG98" s="235"/>
      <c r="FH98" s="235"/>
      <c r="FI98" s="235"/>
      <c r="FJ98" s="235"/>
      <c r="FK98" s="235"/>
      <c r="FL98" s="235"/>
      <c r="FM98" s="235"/>
      <c r="FN98" s="235"/>
      <c r="FO98" s="235"/>
      <c r="FP98" s="235"/>
      <c r="FQ98" s="235"/>
      <c r="FR98" s="235"/>
      <c r="FS98" s="235"/>
      <c r="FT98" s="236"/>
      <c r="FU98" s="237">
        <f t="shared" si="9"/>
        <v>0</v>
      </c>
      <c r="FV98" s="237">
        <f t="shared" si="15"/>
        <v>0</v>
      </c>
      <c r="FW98" s="237">
        <f t="shared" si="15"/>
        <v>0</v>
      </c>
      <c r="FX98" s="237">
        <f t="shared" si="15"/>
        <v>0</v>
      </c>
      <c r="FY98" s="237">
        <f t="shared" si="15"/>
        <v>0</v>
      </c>
      <c r="FZ98" s="237">
        <f t="shared" si="15"/>
        <v>0</v>
      </c>
      <c r="GA98" s="237">
        <f t="shared" si="11"/>
        <v>4.7899999999999998E-2</v>
      </c>
      <c r="GB98" s="237">
        <f t="shared" si="12"/>
        <v>0</v>
      </c>
      <c r="GC98" s="237">
        <f t="shared" si="14"/>
        <v>0</v>
      </c>
    </row>
    <row r="99" spans="1:185" x14ac:dyDescent="0.3">
      <c r="A99" s="40" t="s">
        <v>120</v>
      </c>
      <c r="B99" s="40" t="str">
        <f>[3]Technologies!B99</f>
        <v>Mobiliteit</v>
      </c>
      <c r="C99" s="40" t="str">
        <f>VLOOKUP($A99,[3]Technologies!$A$7:$H$699,3,FALSE)</f>
        <v>Final</v>
      </c>
      <c r="D99" s="40" t="str">
        <f>VLOOKUP($A99,[3]Technologies!$A$7:$H$699,4,FALSE)</f>
        <v>Industry</v>
      </c>
      <c r="E99" s="40" t="str">
        <f>VLOOKUP($A99,[3]Technologies!$A$7:$H$699,6,FALSE)</f>
        <v>Machinery - Industry</v>
      </c>
      <c r="F99" s="40" t="str">
        <f>VLOOKUP($A99,[3]Technologies!$A$7:$H$699,7,FALSE)</f>
        <v>Hybrid Machinery - Industry</v>
      </c>
      <c r="G99" s="228"/>
      <c r="H99" s="228"/>
      <c r="I99" s="229" cm="1">
        <f t="array" ref="I99">-SUMPRODUCT(([3]Feedstocks!$C$4:$C$185=A99)*[3]Feedstocks!$E$4:$E$185,[3]Feedstocks!$F$4:$F$185,[3]Feedstocks!$H$4:$H$185,[3]Feedstocks!$I$4:$I$185)</f>
        <v>0</v>
      </c>
      <c r="J99" s="229" cm="1">
        <f t="array" ref="J99">-SUMPRODUCT(([3]Feedstocks!$C$4:$C$185=A99)*[3]Feedstocks!$E$4:$E$185,[3]Feedstocks!$H$4:$H$185,[3]Feedstocks!$I$4:$I$185)</f>
        <v>0</v>
      </c>
      <c r="K99" s="229"/>
      <c r="L99" s="229"/>
      <c r="M99" s="228"/>
      <c r="N99" s="228" t="str">
        <f>VLOOKUP(E99,[3]Activities!$A$9:$M$224,13,FALSE)</f>
        <v>NL</v>
      </c>
      <c r="O99" s="228"/>
      <c r="P99" s="66" t="s">
        <v>1022</v>
      </c>
      <c r="Q99" s="230"/>
      <c r="R99" s="230"/>
      <c r="S99" s="230"/>
      <c r="T99" s="230"/>
      <c r="U99" s="230"/>
      <c r="V99" s="230"/>
      <c r="W99" s="230"/>
      <c r="X99" s="230"/>
      <c r="Y99" s="230"/>
      <c r="Z99" s="230"/>
      <c r="AA99" s="230"/>
      <c r="AB99" s="230"/>
      <c r="AC99" s="230"/>
      <c r="AD99" s="230"/>
      <c r="AE99" s="230"/>
      <c r="AF99" s="230"/>
      <c r="AG99" s="230"/>
      <c r="AH99" s="230"/>
      <c r="AI99" s="230"/>
      <c r="AJ99" s="230"/>
      <c r="AK99" s="230"/>
      <c r="AL99" s="230"/>
      <c r="AM99" s="230"/>
      <c r="AN99" s="230"/>
      <c r="AO99" s="230"/>
      <c r="AP99" s="230"/>
      <c r="AQ99" s="230">
        <v>1</v>
      </c>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c r="BQ99" s="230"/>
      <c r="BR99" s="230"/>
      <c r="BS99" s="230"/>
      <c r="BT99" s="230"/>
      <c r="BU99" s="230"/>
      <c r="BV99" s="230"/>
      <c r="BW99" s="230"/>
      <c r="BX99" s="230"/>
      <c r="BY99" s="230"/>
      <c r="BZ99" s="230"/>
      <c r="CA99" s="230"/>
      <c r="CB99" s="230"/>
      <c r="CC99" s="230"/>
      <c r="CD99" s="230"/>
      <c r="CE99" s="230"/>
      <c r="CF99" s="230"/>
      <c r="CG99" s="230"/>
      <c r="CH99" s="230"/>
      <c r="CI99" s="230"/>
      <c r="CJ99" s="230"/>
      <c r="CK99" s="230"/>
      <c r="CL99" s="230"/>
      <c r="CM99" s="230"/>
      <c r="CN99" s="230"/>
      <c r="CO99" s="230"/>
      <c r="CP99" s="230"/>
      <c r="CQ99" s="230"/>
      <c r="CR99" s="230">
        <v>-0.6</v>
      </c>
      <c r="CS99" s="230"/>
      <c r="CT99" s="230"/>
      <c r="CU99" s="230"/>
      <c r="CV99" s="230"/>
      <c r="CW99" s="230"/>
      <c r="CX99" s="230"/>
      <c r="CY99" s="230"/>
      <c r="CZ99" s="230"/>
      <c r="DA99" s="230"/>
      <c r="DB99" s="230"/>
      <c r="DC99" s="230">
        <v>-0.15</v>
      </c>
      <c r="DD99" s="230"/>
      <c r="DE99" s="230">
        <v>-0.25</v>
      </c>
      <c r="DF99" s="230"/>
      <c r="DG99" s="230"/>
      <c r="DH99" s="230"/>
      <c r="DI99" s="230"/>
      <c r="DJ99" s="230"/>
      <c r="DK99" s="230"/>
      <c r="DL99" s="230"/>
      <c r="DM99" s="230"/>
      <c r="DN99" s="230"/>
      <c r="DO99" s="230"/>
      <c r="DP99" s="230"/>
      <c r="DQ99" s="230"/>
      <c r="DR99" s="230"/>
      <c r="DS99" s="230"/>
      <c r="DT99" s="230"/>
      <c r="DU99" s="230"/>
      <c r="DV99" s="230"/>
      <c r="DW99" s="230"/>
      <c r="DX99" s="230"/>
      <c r="DY99" s="230"/>
      <c r="DZ99" s="230"/>
      <c r="EA99" s="230"/>
      <c r="EB99" s="230"/>
      <c r="EC99" s="230"/>
      <c r="ED99" s="230"/>
      <c r="EE99" s="230"/>
      <c r="EF99" s="230"/>
      <c r="EG99" s="230"/>
      <c r="EH99" s="230"/>
      <c r="EI99" s="230"/>
      <c r="EJ99" s="230"/>
      <c r="EK99" s="230"/>
      <c r="EL99" s="230"/>
      <c r="EM99" s="230"/>
      <c r="EN99" s="230"/>
      <c r="EO99" s="230"/>
      <c r="EP99" s="230"/>
      <c r="EQ99" s="230"/>
      <c r="ER99" s="230"/>
      <c r="ES99" s="230"/>
      <c r="ET99" s="230"/>
      <c r="EU99" s="230"/>
      <c r="EV99" s="230"/>
      <c r="EW99" s="230"/>
      <c r="EX99" s="230"/>
      <c r="EY99" s="230"/>
      <c r="EZ99" s="230"/>
      <c r="FA99" s="230"/>
      <c r="FB99" s="230"/>
      <c r="FC99" s="230"/>
      <c r="FD99" s="230"/>
      <c r="FE99" s="230"/>
      <c r="FF99" s="230"/>
      <c r="FG99" s="230"/>
      <c r="FH99" s="230"/>
      <c r="FI99" s="230"/>
      <c r="FJ99" s="230"/>
      <c r="FK99" s="230"/>
      <c r="FL99" s="230"/>
      <c r="FM99" s="230"/>
      <c r="FN99" s="230"/>
      <c r="FO99" s="230"/>
      <c r="FP99" s="230"/>
      <c r="FQ99" s="230"/>
      <c r="FR99" s="230"/>
      <c r="FS99" s="230"/>
      <c r="FT99" s="231"/>
      <c r="FU99" s="232">
        <f t="shared" si="9"/>
        <v>0</v>
      </c>
      <c r="FV99" s="232">
        <f t="shared" si="15"/>
        <v>0</v>
      </c>
      <c r="FW99" s="232">
        <f t="shared" si="15"/>
        <v>0</v>
      </c>
      <c r="FX99" s="232">
        <f t="shared" si="15"/>
        <v>0</v>
      </c>
      <c r="FY99" s="232">
        <f t="shared" si="15"/>
        <v>0</v>
      </c>
      <c r="FZ99" s="232">
        <f t="shared" si="15"/>
        <v>0</v>
      </c>
      <c r="GA99" s="232">
        <f t="shared" si="11"/>
        <v>2.7699999999999999E-2</v>
      </c>
      <c r="GB99" s="232">
        <f t="shared" si="12"/>
        <v>0</v>
      </c>
      <c r="GC99" s="232">
        <f t="shared" si="14"/>
        <v>0</v>
      </c>
    </row>
    <row r="100" spans="1:185" x14ac:dyDescent="0.3">
      <c r="A100" s="69" t="s">
        <v>121</v>
      </c>
      <c r="B100" s="69" t="str">
        <f>[3]Technologies!B100</f>
        <v>Mobiliteit</v>
      </c>
      <c r="C100" s="69" t="str">
        <f>VLOOKUP($A100,[3]Technologies!$A$7:$H$699,3,FALSE)</f>
        <v>Final</v>
      </c>
      <c r="D100" s="69" t="str">
        <f>VLOOKUP($A100,[3]Technologies!$A$7:$H$699,4,FALSE)</f>
        <v>Industry</v>
      </c>
      <c r="E100" s="69" t="str">
        <f>VLOOKUP($A100,[3]Technologies!$A$7:$H$699,6,FALSE)</f>
        <v>Machinery - Industry</v>
      </c>
      <c r="F100" s="70" t="str">
        <f>VLOOKUP($A100,[3]Technologies!$A$7:$H$699,7,FALSE)</f>
        <v>Electric Machinery - Industry</v>
      </c>
      <c r="G100" s="233"/>
      <c r="H100" s="233"/>
      <c r="I100" s="234" cm="1">
        <f t="array" ref="I100">-SUMPRODUCT(([3]Feedstocks!$C$4:$C$185=A100)*[3]Feedstocks!$E$4:$E$185,[3]Feedstocks!$F$4:$F$185,[3]Feedstocks!$H$4:$H$185,[3]Feedstocks!$I$4:$I$185)</f>
        <v>0</v>
      </c>
      <c r="J100" s="234" cm="1">
        <f t="array" ref="J100">-SUMPRODUCT(([3]Feedstocks!$C$4:$C$185=A100)*[3]Feedstocks!$E$4:$E$185,[3]Feedstocks!$H$4:$H$185,[3]Feedstocks!$I$4:$I$185)</f>
        <v>0</v>
      </c>
      <c r="K100" s="234"/>
      <c r="L100" s="234"/>
      <c r="M100" s="233"/>
      <c r="N100" s="233" t="str">
        <f>VLOOKUP(E100,[3]Activities!$A$9:$M$224,13,FALSE)</f>
        <v>NL</v>
      </c>
      <c r="O100" s="233"/>
      <c r="P100" s="87" t="s">
        <v>869</v>
      </c>
      <c r="Q100" s="235"/>
      <c r="R100" s="235"/>
      <c r="S100" s="235"/>
      <c r="T100" s="235"/>
      <c r="U100" s="235"/>
      <c r="V100" s="235"/>
      <c r="W100" s="235"/>
      <c r="X100" s="235"/>
      <c r="Y100" s="235"/>
      <c r="Z100" s="235"/>
      <c r="AA100" s="235"/>
      <c r="AB100" s="235"/>
      <c r="AC100" s="235"/>
      <c r="AD100" s="235"/>
      <c r="AE100" s="235"/>
      <c r="AF100" s="235"/>
      <c r="AG100" s="235"/>
      <c r="AH100" s="235"/>
      <c r="AI100" s="235"/>
      <c r="AJ100" s="235"/>
      <c r="AK100" s="235"/>
      <c r="AL100" s="235"/>
      <c r="AM100" s="235"/>
      <c r="AN100" s="235"/>
      <c r="AO100" s="235"/>
      <c r="AP100" s="235"/>
      <c r="AQ100" s="235">
        <v>1</v>
      </c>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c r="BQ100" s="235"/>
      <c r="BR100" s="235"/>
      <c r="BS100" s="235"/>
      <c r="BT100" s="235"/>
      <c r="BU100" s="235"/>
      <c r="BV100" s="235"/>
      <c r="BW100" s="235"/>
      <c r="BX100" s="235"/>
      <c r="BY100" s="235"/>
      <c r="BZ100" s="235"/>
      <c r="CA100" s="235"/>
      <c r="CB100" s="235"/>
      <c r="CC100" s="235"/>
      <c r="CD100" s="235"/>
      <c r="CE100" s="235"/>
      <c r="CF100" s="235"/>
      <c r="CG100" s="235"/>
      <c r="CH100" s="235"/>
      <c r="CI100" s="235"/>
      <c r="CJ100" s="235"/>
      <c r="CK100" s="235"/>
      <c r="CL100" s="235"/>
      <c r="CM100" s="235"/>
      <c r="CN100" s="235"/>
      <c r="CO100" s="235"/>
      <c r="CP100" s="235"/>
      <c r="CQ100" s="235"/>
      <c r="CR100" s="235">
        <v>-1</v>
      </c>
      <c r="CS100" s="235"/>
      <c r="CT100" s="235"/>
      <c r="CU100" s="235"/>
      <c r="CV100" s="235"/>
      <c r="CW100" s="235"/>
      <c r="CX100" s="235"/>
      <c r="CY100" s="235"/>
      <c r="CZ100" s="235"/>
      <c r="DA100" s="235"/>
      <c r="DB100" s="235"/>
      <c r="DC100" s="235"/>
      <c r="DD100" s="235"/>
      <c r="DE100" s="235"/>
      <c r="DF100" s="235"/>
      <c r="DG100" s="235"/>
      <c r="DH100" s="235"/>
      <c r="DI100" s="235"/>
      <c r="DJ100" s="235"/>
      <c r="DK100" s="235"/>
      <c r="DL100" s="235"/>
      <c r="DM100" s="235"/>
      <c r="DN100" s="235"/>
      <c r="DO100" s="235"/>
      <c r="DP100" s="235"/>
      <c r="DQ100" s="235"/>
      <c r="DR100" s="235"/>
      <c r="DS100" s="235"/>
      <c r="DT100" s="235"/>
      <c r="DU100" s="235"/>
      <c r="DV100" s="235"/>
      <c r="DW100" s="235"/>
      <c r="DX100" s="235"/>
      <c r="DY100" s="235"/>
      <c r="DZ100" s="235"/>
      <c r="EA100" s="235"/>
      <c r="EB100" s="235"/>
      <c r="EC100" s="235"/>
      <c r="ED100" s="235"/>
      <c r="EE100" s="235"/>
      <c r="EF100" s="235"/>
      <c r="EG100" s="235"/>
      <c r="EH100" s="235"/>
      <c r="EI100" s="235"/>
      <c r="EJ100" s="235"/>
      <c r="EK100" s="235"/>
      <c r="EL100" s="235"/>
      <c r="EM100" s="235"/>
      <c r="EN100" s="235"/>
      <c r="EO100" s="235"/>
      <c r="EP100" s="235"/>
      <c r="EQ100" s="235"/>
      <c r="ER100" s="235"/>
      <c r="ES100" s="235"/>
      <c r="ET100" s="235"/>
      <c r="EU100" s="235"/>
      <c r="EV100" s="235"/>
      <c r="EW100" s="235"/>
      <c r="EX100" s="235"/>
      <c r="EY100" s="235"/>
      <c r="EZ100" s="235"/>
      <c r="FA100" s="235"/>
      <c r="FB100" s="235"/>
      <c r="FC100" s="235"/>
      <c r="FD100" s="235"/>
      <c r="FE100" s="235"/>
      <c r="FF100" s="235"/>
      <c r="FG100" s="235"/>
      <c r="FH100" s="235"/>
      <c r="FI100" s="235"/>
      <c r="FJ100" s="235"/>
      <c r="FK100" s="235"/>
      <c r="FL100" s="235"/>
      <c r="FM100" s="235"/>
      <c r="FN100" s="235"/>
      <c r="FO100" s="235"/>
      <c r="FP100" s="235"/>
      <c r="FQ100" s="235"/>
      <c r="FR100" s="235"/>
      <c r="FS100" s="235"/>
      <c r="FT100" s="236"/>
      <c r="FU100" s="237">
        <f t="shared" si="9"/>
        <v>0</v>
      </c>
      <c r="FV100" s="237">
        <f t="shared" si="15"/>
        <v>0</v>
      </c>
      <c r="FW100" s="237">
        <f t="shared" si="15"/>
        <v>0</v>
      </c>
      <c r="FX100" s="237">
        <f t="shared" si="15"/>
        <v>0</v>
      </c>
      <c r="FY100" s="237">
        <f t="shared" si="15"/>
        <v>0</v>
      </c>
      <c r="FZ100" s="237">
        <f t="shared" si="15"/>
        <v>0</v>
      </c>
      <c r="GA100" s="237">
        <f t="shared" si="11"/>
        <v>0</v>
      </c>
      <c r="GB100" s="237">
        <f t="shared" si="12"/>
        <v>0</v>
      </c>
      <c r="GC100" s="237">
        <f t="shared" si="14"/>
        <v>0</v>
      </c>
    </row>
    <row r="101" spans="1:185" x14ac:dyDescent="0.3">
      <c r="A101" s="69" t="s">
        <v>122</v>
      </c>
      <c r="B101" s="69" t="str">
        <f>[3]Technologies!B101</f>
        <v>Industrie</v>
      </c>
      <c r="C101" s="69" t="s">
        <v>833</v>
      </c>
      <c r="D101" s="69" t="s">
        <v>1032</v>
      </c>
      <c r="E101" s="69" t="str">
        <f>VLOOKUP($A101,[3]Technologies!$A$7:$H$699,6,FALSE)</f>
        <v>Waste Management</v>
      </c>
      <c r="F101" s="70" t="str">
        <f>VLOOKUP($A101,[3]Technologies!$A$7:$H$699,7,FALSE)</f>
        <v>CHP Waste - Waste Management</v>
      </c>
      <c r="G101" s="233"/>
      <c r="H101" s="233"/>
      <c r="I101" s="234" cm="1">
        <f t="array" ref="I101">-SUMPRODUCT(([3]Feedstocks!$C$4:$C$185=A101)*[3]Feedstocks!$E$4:$E$185,[3]Feedstocks!$F$4:$F$185,[3]Feedstocks!$H$4:$H$185,[3]Feedstocks!$I$4:$I$185)</f>
        <v>0</v>
      </c>
      <c r="J101" s="234" cm="1">
        <f t="array" ref="J101">-SUMPRODUCT(([3]Feedstocks!$C$4:$C$185=A101)*[3]Feedstocks!$E$4:$E$185,[3]Feedstocks!$H$4:$H$185,[3]Feedstocks!$I$4:$I$185)</f>
        <v>0</v>
      </c>
      <c r="K101" s="234"/>
      <c r="L101" s="234"/>
      <c r="M101" s="233"/>
      <c r="N101" s="233" t="str">
        <f>VLOOKUP(E101,[3]Activities!$A$9:$M$224,13,FALSE)</f>
        <v>NL</v>
      </c>
      <c r="O101" s="233"/>
      <c r="P101" s="87" t="s">
        <v>1795</v>
      </c>
      <c r="Q101" s="235"/>
      <c r="R101" s="235"/>
      <c r="S101" s="235"/>
      <c r="T101" s="235"/>
      <c r="U101" s="235"/>
      <c r="V101" s="235"/>
      <c r="W101" s="235"/>
      <c r="X101" s="235"/>
      <c r="Y101" s="235"/>
      <c r="Z101" s="235"/>
      <c r="AA101" s="235"/>
      <c r="AB101" s="235"/>
      <c r="AC101" s="235"/>
      <c r="AD101" s="235"/>
      <c r="AE101" s="235"/>
      <c r="AF101" s="235"/>
      <c r="AG101" s="235"/>
      <c r="AH101" s="235"/>
      <c r="AI101" s="235"/>
      <c r="AJ101" s="235"/>
      <c r="AK101" s="235"/>
      <c r="AL101" s="235"/>
      <c r="AM101" s="235"/>
      <c r="AN101" s="235"/>
      <c r="AO101" s="235"/>
      <c r="AP101" s="235"/>
      <c r="AQ101" s="235"/>
      <c r="AR101" s="235">
        <v>1</v>
      </c>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c r="BQ101" s="235"/>
      <c r="BR101" s="235"/>
      <c r="BS101" s="235"/>
      <c r="BT101" s="235"/>
      <c r="BU101" s="235"/>
      <c r="BV101" s="235"/>
      <c r="BW101" s="235"/>
      <c r="BX101" s="235"/>
      <c r="BY101" s="235"/>
      <c r="BZ101" s="235"/>
      <c r="CA101" s="235"/>
      <c r="CB101" s="235"/>
      <c r="CC101" s="235"/>
      <c r="CD101" s="235"/>
      <c r="CE101" s="235"/>
      <c r="CF101" s="235"/>
      <c r="CG101" s="235"/>
      <c r="CH101" s="235"/>
      <c r="CI101" s="235"/>
      <c r="CJ101" s="235"/>
      <c r="CK101" s="235"/>
      <c r="CL101" s="235"/>
      <c r="CM101" s="235"/>
      <c r="CN101" s="235"/>
      <c r="CO101" s="235"/>
      <c r="CP101" s="235"/>
      <c r="CQ101" s="235"/>
      <c r="CR101" s="235">
        <v>1.1499999999999999</v>
      </c>
      <c r="CS101" s="235"/>
      <c r="CT101" s="235"/>
      <c r="CU101" s="235"/>
      <c r="CV101" s="235"/>
      <c r="CW101" s="235"/>
      <c r="CX101" s="235"/>
      <c r="CY101" s="235">
        <v>1</v>
      </c>
      <c r="CZ101" s="235"/>
      <c r="DA101" s="235"/>
      <c r="DB101" s="235"/>
      <c r="DC101" s="235"/>
      <c r="DD101" s="235"/>
      <c r="DE101" s="235"/>
      <c r="DF101" s="235"/>
      <c r="DG101" s="235"/>
      <c r="DH101" s="235"/>
      <c r="DI101" s="235"/>
      <c r="DJ101" s="235"/>
      <c r="DK101" s="235"/>
      <c r="DL101" s="235"/>
      <c r="DM101" s="235"/>
      <c r="DN101" s="235"/>
      <c r="DO101" s="235"/>
      <c r="DP101" s="235"/>
      <c r="DQ101" s="235"/>
      <c r="DR101" s="235"/>
      <c r="DS101" s="235">
        <v>-0.35</v>
      </c>
      <c r="DT101" s="235"/>
      <c r="DU101" s="235"/>
      <c r="DV101" s="235"/>
      <c r="DW101" s="235"/>
      <c r="DX101" s="235"/>
      <c r="DY101" s="235"/>
      <c r="DZ101" s="235"/>
      <c r="EA101" s="235"/>
      <c r="EB101" s="235"/>
      <c r="EC101" s="235"/>
      <c r="ED101" s="235"/>
      <c r="EE101" s="235"/>
      <c r="EF101" s="235"/>
      <c r="EG101" s="235"/>
      <c r="EH101" s="235"/>
      <c r="EI101" s="235"/>
      <c r="EJ101" s="235"/>
      <c r="EK101" s="235">
        <v>-5.5</v>
      </c>
      <c r="EL101" s="235"/>
      <c r="EM101" s="235"/>
      <c r="EN101" s="235"/>
      <c r="EO101" s="235"/>
      <c r="EP101" s="235"/>
      <c r="EQ101" s="235"/>
      <c r="ER101" s="235"/>
      <c r="ES101" s="235"/>
      <c r="ET101" s="235"/>
      <c r="EU101" s="235"/>
      <c r="EV101" s="235"/>
      <c r="EW101" s="235"/>
      <c r="EX101" s="235"/>
      <c r="EY101" s="235"/>
      <c r="EZ101" s="235"/>
      <c r="FA101" s="235"/>
      <c r="FB101" s="235"/>
      <c r="FC101" s="235"/>
      <c r="FD101" s="235"/>
      <c r="FE101" s="235"/>
      <c r="FF101" s="235"/>
      <c r="FG101" s="235"/>
      <c r="FH101" s="235"/>
      <c r="FI101" s="235"/>
      <c r="FJ101" s="235"/>
      <c r="FK101" s="235"/>
      <c r="FL101" s="235"/>
      <c r="FM101" s="235"/>
      <c r="FN101" s="235"/>
      <c r="FO101" s="235"/>
      <c r="FP101" s="235"/>
      <c r="FQ101" s="235"/>
      <c r="FR101" s="235"/>
      <c r="FS101" s="235"/>
      <c r="FT101" s="236"/>
      <c r="FU101" s="237">
        <f t="shared" si="9"/>
        <v>0</v>
      </c>
      <c r="FV101" s="237">
        <f t="shared" si="15"/>
        <v>0</v>
      </c>
      <c r="FW101" s="237">
        <f t="shared" si="15"/>
        <v>0</v>
      </c>
      <c r="FX101" s="237">
        <f t="shared" si="15"/>
        <v>0</v>
      </c>
      <c r="FY101" s="237">
        <f t="shared" si="15"/>
        <v>0</v>
      </c>
      <c r="FZ101" s="237">
        <f t="shared" si="15"/>
        <v>0</v>
      </c>
      <c r="GA101" s="237">
        <f t="shared" si="11"/>
        <v>0.2361</v>
      </c>
      <c r="GB101" s="237">
        <f t="shared" si="12"/>
        <v>0</v>
      </c>
      <c r="GC101" s="237">
        <f t="shared" si="14"/>
        <v>0</v>
      </c>
    </row>
    <row r="102" spans="1:185" x14ac:dyDescent="0.3">
      <c r="A102" s="40" t="s">
        <v>123</v>
      </c>
      <c r="B102" s="40" t="str">
        <f>[3]Technologies!B102</f>
        <v>Industrie</v>
      </c>
      <c r="C102" s="40" t="s">
        <v>833</v>
      </c>
      <c r="D102" s="69" t="s">
        <v>1032</v>
      </c>
      <c r="E102" s="40" t="str">
        <f>VLOOKUP($A102,[3]Technologies!$A$7:$H$699,6,FALSE)</f>
        <v>Waste Management</v>
      </c>
      <c r="F102" s="40" t="str">
        <f>VLOOKUP($A102,[3]Technologies!$A$7:$H$699,7,FALSE)</f>
        <v>CHP Waste wCCS - Waste Management</v>
      </c>
      <c r="G102" s="228">
        <v>0.8</v>
      </c>
      <c r="H102" s="228"/>
      <c r="I102" s="229" cm="1">
        <f t="array" ref="I102">-SUMPRODUCT(([3]Feedstocks!$C$4:$C$185=A102)*[3]Feedstocks!$E$4:$E$185,[3]Feedstocks!$F$4:$F$185,[3]Feedstocks!$H$4:$H$185,[3]Feedstocks!$I$4:$I$185)</f>
        <v>0</v>
      </c>
      <c r="J102" s="229" cm="1">
        <f t="array" ref="J102">-SUMPRODUCT(([3]Feedstocks!$C$4:$C$185=A102)*[3]Feedstocks!$E$4:$E$185,[3]Feedstocks!$H$4:$H$185,[3]Feedstocks!$I$4:$I$185)</f>
        <v>0</v>
      </c>
      <c r="K102" s="229"/>
      <c r="L102" s="229"/>
      <c r="M102" s="228"/>
      <c r="N102" s="228" t="str">
        <f>VLOOKUP(E102,[3]Activities!$A$9:$M$224,13,FALSE)</f>
        <v>NL</v>
      </c>
      <c r="O102" s="228"/>
      <c r="P102" s="66" t="s">
        <v>1796</v>
      </c>
      <c r="Q102" s="230"/>
      <c r="R102" s="230"/>
      <c r="S102" s="230"/>
      <c r="T102" s="230"/>
      <c r="U102" s="230"/>
      <c r="V102" s="230"/>
      <c r="W102" s="230"/>
      <c r="X102" s="230"/>
      <c r="Y102" s="230"/>
      <c r="Z102" s="230"/>
      <c r="AA102" s="230"/>
      <c r="AB102" s="230"/>
      <c r="AC102" s="230"/>
      <c r="AD102" s="230"/>
      <c r="AE102" s="230"/>
      <c r="AF102" s="230"/>
      <c r="AG102" s="230"/>
      <c r="AH102" s="230"/>
      <c r="AI102" s="230"/>
      <c r="AJ102" s="230"/>
      <c r="AK102" s="230"/>
      <c r="AL102" s="230"/>
      <c r="AM102" s="230"/>
      <c r="AN102" s="230"/>
      <c r="AO102" s="230"/>
      <c r="AP102" s="230"/>
      <c r="AQ102" s="230"/>
      <c r="AR102" s="235">
        <v>1</v>
      </c>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c r="BQ102" s="230"/>
      <c r="BR102" s="230"/>
      <c r="BS102" s="230"/>
      <c r="BT102" s="230"/>
      <c r="BU102" s="230"/>
      <c r="BV102" s="230"/>
      <c r="BW102" s="230"/>
      <c r="BX102" s="230"/>
      <c r="BY102" s="230"/>
      <c r="BZ102" s="230"/>
      <c r="CA102" s="230"/>
      <c r="CB102" s="230"/>
      <c r="CC102" s="230"/>
      <c r="CD102" s="230"/>
      <c r="CE102" s="230"/>
      <c r="CF102" s="230"/>
      <c r="CG102" s="230"/>
      <c r="CH102" s="230"/>
      <c r="CI102" s="230"/>
      <c r="CJ102" s="230"/>
      <c r="CK102" s="230"/>
      <c r="CL102" s="230"/>
      <c r="CM102" s="230"/>
      <c r="CN102" s="230"/>
      <c r="CO102" s="230"/>
      <c r="CP102" s="230"/>
      <c r="CQ102" s="230"/>
      <c r="CR102" s="230">
        <v>0.8</v>
      </c>
      <c r="CS102" s="230"/>
      <c r="CT102" s="230"/>
      <c r="CU102" s="230"/>
      <c r="CV102" s="230"/>
      <c r="CW102" s="230"/>
      <c r="CX102" s="230"/>
      <c r="CY102" s="230">
        <v>0.9</v>
      </c>
      <c r="CZ102" s="230"/>
      <c r="DA102" s="230"/>
      <c r="DB102" s="230"/>
      <c r="DC102" s="230"/>
      <c r="DD102" s="230"/>
      <c r="DE102" s="230"/>
      <c r="DF102" s="230"/>
      <c r="DG102" s="230"/>
      <c r="DH102" s="230"/>
      <c r="DI102" s="230"/>
      <c r="DJ102" s="230"/>
      <c r="DK102" s="230"/>
      <c r="DL102" s="230"/>
      <c r="DM102" s="230"/>
      <c r="DN102" s="230"/>
      <c r="DO102" s="230"/>
      <c r="DP102" s="230"/>
      <c r="DQ102" s="230"/>
      <c r="DR102" s="230"/>
      <c r="DS102" s="230">
        <v>-0.35</v>
      </c>
      <c r="DT102" s="230"/>
      <c r="DU102" s="230"/>
      <c r="DV102" s="230"/>
      <c r="DW102" s="230"/>
      <c r="DX102" s="230"/>
      <c r="DY102" s="230"/>
      <c r="DZ102" s="230"/>
      <c r="EA102" s="230"/>
      <c r="EB102" s="230"/>
      <c r="EC102" s="230"/>
      <c r="ED102" s="230"/>
      <c r="EE102" s="230"/>
      <c r="EF102" s="230"/>
      <c r="EG102" s="230"/>
      <c r="EH102" s="230"/>
      <c r="EI102" s="230"/>
      <c r="EJ102" s="230"/>
      <c r="EK102" s="230">
        <v>-5.5</v>
      </c>
      <c r="EL102" s="230"/>
      <c r="EM102" s="230"/>
      <c r="EN102" s="230"/>
      <c r="EO102" s="230"/>
      <c r="EP102" s="230"/>
      <c r="EQ102" s="230"/>
      <c r="ER102" s="230"/>
      <c r="ES102" s="230"/>
      <c r="ET102" s="230"/>
      <c r="EU102" s="230"/>
      <c r="EV102" s="230"/>
      <c r="EW102" s="230"/>
      <c r="EX102" s="230"/>
      <c r="EY102" s="230"/>
      <c r="EZ102" s="230"/>
      <c r="FA102" s="230"/>
      <c r="FB102" s="230"/>
      <c r="FC102" s="230"/>
      <c r="FD102" s="230"/>
      <c r="FE102" s="230"/>
      <c r="FF102" s="230"/>
      <c r="FG102" s="230"/>
      <c r="FH102" s="230"/>
      <c r="FI102" s="230"/>
      <c r="FJ102" s="230"/>
      <c r="FK102" s="230"/>
      <c r="FL102" s="230"/>
      <c r="FM102" s="230"/>
      <c r="FN102" s="230"/>
      <c r="FO102" s="230"/>
      <c r="FP102" s="230"/>
      <c r="FQ102" s="230"/>
      <c r="FR102" s="230"/>
      <c r="FS102" s="230"/>
      <c r="FT102" s="231"/>
      <c r="FU102" s="232">
        <f t="shared" si="9"/>
        <v>0.48359999999999997</v>
      </c>
      <c r="FV102" s="232">
        <f t="shared" si="15"/>
        <v>0</v>
      </c>
      <c r="FW102" s="232">
        <f t="shared" si="15"/>
        <v>0</v>
      </c>
      <c r="FX102" s="232">
        <f t="shared" si="15"/>
        <v>0</v>
      </c>
      <c r="FY102" s="232">
        <f t="shared" si="15"/>
        <v>0</v>
      </c>
      <c r="FZ102" s="232">
        <f t="shared" si="15"/>
        <v>0</v>
      </c>
      <c r="GA102" s="232">
        <f t="shared" si="11"/>
        <v>-0.24740000000000001</v>
      </c>
      <c r="GB102" s="232">
        <f t="shared" si="12"/>
        <v>0</v>
      </c>
      <c r="GC102" s="232">
        <f t="shared" si="14"/>
        <v>0</v>
      </c>
    </row>
    <row r="103" spans="1:185" x14ac:dyDescent="0.3">
      <c r="A103" s="69" t="s">
        <v>124</v>
      </c>
      <c r="B103" s="69" t="str">
        <f>[3]Technologies!B103</f>
        <v>Industrie</v>
      </c>
      <c r="C103" s="69" t="s">
        <v>833</v>
      </c>
      <c r="D103" s="69" t="s">
        <v>1032</v>
      </c>
      <c r="E103" s="69" t="str">
        <f>VLOOKUP($A103,[3]Technologies!$A$7:$H$699,6,FALSE)</f>
        <v>Waste Management</v>
      </c>
      <c r="F103" s="70" t="str">
        <f>VLOOKUP($A103,[3]Technologies!$A$7:$H$699,7,FALSE)</f>
        <v>Gasification of plastic waste to syngas - Waste Management</v>
      </c>
      <c r="G103" s="233"/>
      <c r="H103" s="233"/>
      <c r="I103" s="234" cm="1">
        <f t="array" ref="I103">-SUMPRODUCT(([3]Feedstocks!$C$4:$C$185=A103)*[3]Feedstocks!$E$4:$E$185,[3]Feedstocks!$F$4:$F$185,[3]Feedstocks!$H$4:$H$185,[3]Feedstocks!$I$4:$I$185)</f>
        <v>0</v>
      </c>
      <c r="J103" s="234" cm="1">
        <f t="array" ref="J103">-SUMPRODUCT(([3]Feedstocks!$C$4:$C$185=A103)*[3]Feedstocks!$E$4:$E$185,[3]Feedstocks!$H$4:$H$185,[3]Feedstocks!$I$4:$I$185)</f>
        <v>0</v>
      </c>
      <c r="K103" s="234"/>
      <c r="L103" s="234"/>
      <c r="M103" s="233"/>
      <c r="N103" s="233" t="str">
        <f>VLOOKUP(E103,[3]Activities!$A$9:$M$224,13,FALSE)</f>
        <v>NL</v>
      </c>
      <c r="O103" s="233"/>
      <c r="P103" s="87" t="s">
        <v>1797</v>
      </c>
      <c r="Q103" s="235"/>
      <c r="R103" s="235"/>
      <c r="S103" s="235"/>
      <c r="T103" s="235"/>
      <c r="U103" s="235"/>
      <c r="V103" s="235"/>
      <c r="W103" s="235"/>
      <c r="X103" s="235"/>
      <c r="Y103" s="235"/>
      <c r="Z103" s="235"/>
      <c r="AA103" s="235"/>
      <c r="AB103" s="235"/>
      <c r="AC103" s="235"/>
      <c r="AD103" s="235"/>
      <c r="AE103" s="235"/>
      <c r="AF103" s="235"/>
      <c r="AG103" s="235"/>
      <c r="AH103" s="235"/>
      <c r="AI103" s="235"/>
      <c r="AJ103" s="235"/>
      <c r="AK103" s="235"/>
      <c r="AL103" s="235"/>
      <c r="AM103" s="235"/>
      <c r="AN103" s="235"/>
      <c r="AO103" s="235"/>
      <c r="AP103" s="235"/>
      <c r="AQ103" s="235"/>
      <c r="AR103" s="235">
        <v>1</v>
      </c>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c r="BQ103" s="235"/>
      <c r="BR103" s="235"/>
      <c r="BS103" s="235"/>
      <c r="BT103" s="235"/>
      <c r="BU103" s="235"/>
      <c r="BV103" s="235"/>
      <c r="BW103" s="235"/>
      <c r="BX103" s="235"/>
      <c r="BY103" s="235"/>
      <c r="BZ103" s="235"/>
      <c r="CA103" s="235"/>
      <c r="CB103" s="235"/>
      <c r="CC103" s="235"/>
      <c r="CD103" s="235"/>
      <c r="CE103" s="235"/>
      <c r="CF103" s="235"/>
      <c r="CG103" s="235"/>
      <c r="CH103" s="235"/>
      <c r="CI103" s="235"/>
      <c r="CJ103" s="235"/>
      <c r="CK103" s="235"/>
      <c r="CL103" s="235"/>
      <c r="CM103" s="235"/>
      <c r="CN103" s="235"/>
      <c r="CO103" s="235"/>
      <c r="CP103" s="235"/>
      <c r="CQ103" s="235"/>
      <c r="CR103" s="235">
        <v>-1.8</v>
      </c>
      <c r="CS103" s="235"/>
      <c r="CT103" s="235"/>
      <c r="CU103" s="235"/>
      <c r="CV103" s="235"/>
      <c r="CW103" s="235"/>
      <c r="CX103" s="235"/>
      <c r="CY103" s="235">
        <v>-5.5</v>
      </c>
      <c r="CZ103" s="235"/>
      <c r="DA103" s="235"/>
      <c r="DB103" s="235"/>
      <c r="DC103" s="235"/>
      <c r="DD103" s="235"/>
      <c r="DE103" s="235"/>
      <c r="DF103" s="235"/>
      <c r="DG103" s="235"/>
      <c r="DH103" s="235"/>
      <c r="DI103" s="235"/>
      <c r="DJ103" s="235"/>
      <c r="DK103" s="235"/>
      <c r="DL103" s="235"/>
      <c r="DM103" s="235"/>
      <c r="DN103" s="235"/>
      <c r="DO103" s="235"/>
      <c r="DP103" s="235">
        <v>40</v>
      </c>
      <c r="DQ103" s="235"/>
      <c r="DR103" s="235"/>
      <c r="DS103" s="235"/>
      <c r="DT103" s="235"/>
      <c r="DU103" s="235"/>
      <c r="DV103" s="235"/>
      <c r="DW103" s="235">
        <v>-8</v>
      </c>
      <c r="DX103" s="235"/>
      <c r="DY103" s="235"/>
      <c r="DZ103" s="235"/>
      <c r="EA103" s="235"/>
      <c r="EB103" s="235"/>
      <c r="EC103" s="235"/>
      <c r="ED103" s="235"/>
      <c r="EE103" s="235"/>
      <c r="EF103" s="235"/>
      <c r="EG103" s="235"/>
      <c r="EH103" s="235"/>
      <c r="EI103" s="235"/>
      <c r="EJ103" s="235"/>
      <c r="EK103" s="235"/>
      <c r="EL103" s="235"/>
      <c r="EM103" s="235">
        <f>-1.1*40</f>
        <v>-44</v>
      </c>
      <c r="EN103" s="235"/>
      <c r="EO103" s="235"/>
      <c r="EP103" s="235"/>
      <c r="EQ103" s="235"/>
      <c r="ER103" s="235"/>
      <c r="ES103" s="235"/>
      <c r="ET103" s="235"/>
      <c r="EU103" s="235"/>
      <c r="EV103" s="235"/>
      <c r="EW103" s="235"/>
      <c r="EX103" s="235"/>
      <c r="EY103" s="235"/>
      <c r="EZ103" s="235"/>
      <c r="FA103" s="235"/>
      <c r="FB103" s="235"/>
      <c r="FC103" s="235"/>
      <c r="FD103" s="235"/>
      <c r="FE103" s="235"/>
      <c r="FF103" s="235"/>
      <c r="FG103" s="235"/>
      <c r="FH103" s="235"/>
      <c r="FI103" s="235"/>
      <c r="FJ103" s="235"/>
      <c r="FK103" s="235"/>
      <c r="FL103" s="235"/>
      <c r="FM103" s="235"/>
      <c r="FN103" s="235"/>
      <c r="FO103" s="235"/>
      <c r="FP103" s="235"/>
      <c r="FQ103" s="235"/>
      <c r="FR103" s="235"/>
      <c r="FS103" s="235"/>
      <c r="FT103" s="236"/>
      <c r="FU103" s="237">
        <f t="shared" si="9"/>
        <v>0</v>
      </c>
      <c r="FV103" s="237">
        <f t="shared" ref="FV103:FZ118" si="16">ROUND(IF($C103="Primary",0,$M103*(1-$O103)*($G103*(SUMPRODUCT($Q$4:$FS$4,$Q103:$FS103)+$J103)+$H103-SUMPRODUCT($Q$5:$FS$5,$Q103:$FS103)-$I103+$K103))*IF($N103=FV$4,1,0),4)</f>
        <v>0</v>
      </c>
      <c r="FW103" s="237">
        <f t="shared" si="16"/>
        <v>0</v>
      </c>
      <c r="FX103" s="237">
        <f t="shared" si="16"/>
        <v>0</v>
      </c>
      <c r="FY103" s="237">
        <f t="shared" si="16"/>
        <v>0</v>
      </c>
      <c r="FZ103" s="237">
        <f t="shared" si="16"/>
        <v>0</v>
      </c>
      <c r="GA103" s="237">
        <f t="shared" si="11"/>
        <v>3.3</v>
      </c>
      <c r="GB103" s="237">
        <f t="shared" si="12"/>
        <v>0</v>
      </c>
      <c r="GC103" s="237">
        <f t="shared" si="14"/>
        <v>0</v>
      </c>
    </row>
    <row r="104" spans="1:185" x14ac:dyDescent="0.3">
      <c r="A104" s="40" t="s">
        <v>125</v>
      </c>
      <c r="B104" s="40" t="str">
        <f>[3]Technologies!B104</f>
        <v>Industrie</v>
      </c>
      <c r="C104" s="40" t="s">
        <v>833</v>
      </c>
      <c r="D104" s="69" t="s">
        <v>1032</v>
      </c>
      <c r="E104" s="40" t="str">
        <f>VLOOKUP($A104,[3]Technologies!$A$7:$H$699,6,FALSE)</f>
        <v>Waste Management</v>
      </c>
      <c r="F104" s="40" t="str">
        <f>VLOOKUP($A104,[3]Technologies!$A$7:$H$699,7,FALSE)</f>
        <v>Pyrolysis of plastic waste to naphtha - Waste Management</v>
      </c>
      <c r="G104" s="228"/>
      <c r="H104" s="228"/>
      <c r="I104" s="229" cm="1">
        <f t="array" ref="I104">-SUMPRODUCT(([3]Feedstocks!$C$4:$C$185=A104)*[3]Feedstocks!$E$4:$E$185,[3]Feedstocks!$F$4:$F$185,[3]Feedstocks!$H$4:$H$185,[3]Feedstocks!$I$4:$I$185)</f>
        <v>0</v>
      </c>
      <c r="J104" s="229" cm="1">
        <f t="array" ref="J104">-SUMPRODUCT(([3]Feedstocks!$C$4:$C$185=A104)*[3]Feedstocks!$E$4:$E$185,[3]Feedstocks!$H$4:$H$185,[3]Feedstocks!$I$4:$I$185)</f>
        <v>0</v>
      </c>
      <c r="K104" s="229"/>
      <c r="L104" s="229"/>
      <c r="M104" s="228"/>
      <c r="N104" s="228" t="str">
        <f>VLOOKUP(E104,[3]Activities!$A$9:$M$224,13,FALSE)</f>
        <v>NL</v>
      </c>
      <c r="O104" s="228"/>
      <c r="P104" s="66" t="s">
        <v>1797</v>
      </c>
      <c r="Q104" s="230"/>
      <c r="R104" s="230"/>
      <c r="S104" s="230"/>
      <c r="T104" s="230"/>
      <c r="U104" s="230"/>
      <c r="V104" s="230"/>
      <c r="W104" s="230"/>
      <c r="X104" s="230"/>
      <c r="Y104" s="230"/>
      <c r="Z104" s="230"/>
      <c r="AA104" s="230"/>
      <c r="AB104" s="230"/>
      <c r="AC104" s="230"/>
      <c r="AD104" s="230"/>
      <c r="AE104" s="230"/>
      <c r="AF104" s="230"/>
      <c r="AG104" s="230"/>
      <c r="AH104" s="230"/>
      <c r="AI104" s="230"/>
      <c r="AJ104" s="230"/>
      <c r="AK104" s="230"/>
      <c r="AL104" s="230"/>
      <c r="AM104" s="230"/>
      <c r="AN104" s="230"/>
      <c r="AO104" s="230"/>
      <c r="AP104" s="230"/>
      <c r="AQ104" s="230"/>
      <c r="AR104" s="235">
        <v>1</v>
      </c>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c r="BQ104" s="230"/>
      <c r="BR104" s="230"/>
      <c r="BS104" s="230"/>
      <c r="BT104" s="230"/>
      <c r="BU104" s="230"/>
      <c r="BV104" s="230"/>
      <c r="BW104" s="230"/>
      <c r="BX104" s="230"/>
      <c r="BY104" s="230"/>
      <c r="BZ104" s="230"/>
      <c r="CA104" s="230"/>
      <c r="CB104" s="230"/>
      <c r="CC104" s="230"/>
      <c r="CD104" s="230"/>
      <c r="CE104" s="230"/>
      <c r="CF104" s="230"/>
      <c r="CG104" s="230"/>
      <c r="CH104" s="230"/>
      <c r="CI104" s="230"/>
      <c r="CJ104" s="230"/>
      <c r="CK104" s="230"/>
      <c r="CL104" s="230"/>
      <c r="CM104" s="230"/>
      <c r="CN104" s="230"/>
      <c r="CO104" s="230"/>
      <c r="CP104" s="230"/>
      <c r="CQ104" s="230"/>
      <c r="CR104" s="230">
        <v>-1.1399999999999999</v>
      </c>
      <c r="CS104" s="230"/>
      <c r="CT104" s="230"/>
      <c r="CU104" s="230"/>
      <c r="CV104" s="230"/>
      <c r="CW104" s="230"/>
      <c r="CX104" s="230"/>
      <c r="CY104" s="230">
        <v>-4.0999999999999996</v>
      </c>
      <c r="CZ104" s="230"/>
      <c r="DA104" s="230"/>
      <c r="DB104" s="230"/>
      <c r="DC104" s="230"/>
      <c r="DD104" s="230"/>
      <c r="DE104" s="230"/>
      <c r="DF104" s="230"/>
      <c r="DG104" s="230"/>
      <c r="DH104" s="230"/>
      <c r="DI104" s="230"/>
      <c r="DJ104" s="230"/>
      <c r="DK104" s="230"/>
      <c r="DL104" s="230"/>
      <c r="DM104" s="230">
        <v>38</v>
      </c>
      <c r="DN104" s="230"/>
      <c r="DO104" s="230"/>
      <c r="DP104" s="230"/>
      <c r="DQ104" s="230"/>
      <c r="DR104" s="230"/>
      <c r="DS104" s="230"/>
      <c r="DT104" s="230"/>
      <c r="DU104" s="230"/>
      <c r="DV104" s="230"/>
      <c r="DW104" s="230"/>
      <c r="DX104" s="230"/>
      <c r="DY104" s="230"/>
      <c r="DZ104" s="230"/>
      <c r="EA104" s="230"/>
      <c r="EB104" s="230"/>
      <c r="EC104" s="230"/>
      <c r="ED104" s="230"/>
      <c r="EE104" s="230"/>
      <c r="EF104" s="230"/>
      <c r="EG104" s="230"/>
      <c r="EH104" s="230"/>
      <c r="EI104" s="230"/>
      <c r="EJ104" s="230"/>
      <c r="EK104" s="230"/>
      <c r="EL104" s="230"/>
      <c r="EM104" s="235">
        <f t="shared" ref="EM104:EM106" si="17">-1.1*40</f>
        <v>-44</v>
      </c>
      <c r="EN104" s="230"/>
      <c r="EO104" s="230"/>
      <c r="EP104" s="230"/>
      <c r="EQ104" s="230"/>
      <c r="ER104" s="230"/>
      <c r="ES104" s="230"/>
      <c r="ET104" s="230"/>
      <c r="EU104" s="230"/>
      <c r="EV104" s="230"/>
      <c r="EW104" s="230"/>
      <c r="EX104" s="230"/>
      <c r="EY104" s="230"/>
      <c r="EZ104" s="230"/>
      <c r="FA104" s="230"/>
      <c r="FB104" s="230"/>
      <c r="FC104" s="230"/>
      <c r="FD104" s="230"/>
      <c r="FE104" s="230"/>
      <c r="FF104" s="230"/>
      <c r="FG104" s="230"/>
      <c r="FH104" s="230"/>
      <c r="FI104" s="230"/>
      <c r="FJ104" s="230"/>
      <c r="FK104" s="230"/>
      <c r="FL104" s="230"/>
      <c r="FM104" s="230"/>
      <c r="FN104" s="230"/>
      <c r="FO104" s="230"/>
      <c r="FP104" s="230"/>
      <c r="FQ104" s="230"/>
      <c r="FR104" s="230"/>
      <c r="FS104" s="230"/>
      <c r="FT104" s="231"/>
      <c r="FU104" s="232">
        <f t="shared" si="9"/>
        <v>0</v>
      </c>
      <c r="FV104" s="232">
        <f t="shared" si="16"/>
        <v>0</v>
      </c>
      <c r="FW104" s="232">
        <f t="shared" si="16"/>
        <v>0</v>
      </c>
      <c r="FX104" s="232">
        <f t="shared" si="16"/>
        <v>0</v>
      </c>
      <c r="FY104" s="232">
        <f t="shared" si="16"/>
        <v>0</v>
      </c>
      <c r="FZ104" s="232">
        <f t="shared" si="16"/>
        <v>0</v>
      </c>
      <c r="GA104" s="232">
        <f t="shared" si="11"/>
        <v>3.3</v>
      </c>
      <c r="GB104" s="232">
        <f t="shared" si="12"/>
        <v>0</v>
      </c>
      <c r="GC104" s="232">
        <f t="shared" si="14"/>
        <v>0</v>
      </c>
    </row>
    <row r="105" spans="1:185" x14ac:dyDescent="0.3">
      <c r="A105" s="69" t="s">
        <v>126</v>
      </c>
      <c r="B105" s="69" t="str">
        <f>[3]Technologies!B105</f>
        <v>Industrie</v>
      </c>
      <c r="C105" s="69" t="s">
        <v>833</v>
      </c>
      <c r="D105" s="69" t="s">
        <v>1032</v>
      </c>
      <c r="E105" s="69" t="str">
        <f>VLOOKUP($A105,[3]Technologies!$A$7:$H$699,6,FALSE)</f>
        <v>Waste Management</v>
      </c>
      <c r="F105" s="70" t="str">
        <f>VLOOKUP($A105,[3]Technologies!$A$7:$H$699,7,FALSE)</f>
        <v>Integrated hydropyrolysis of plastic waste</v>
      </c>
      <c r="G105" s="228"/>
      <c r="H105" s="228"/>
      <c r="I105" s="229" cm="1">
        <f t="array" ref="I105">-SUMPRODUCT(([3]Feedstocks!$C$4:$C$185=A105)*[3]Feedstocks!$E$4:$E$185,[3]Feedstocks!$F$4:$F$185,[3]Feedstocks!$H$4:$H$185,[3]Feedstocks!$I$4:$I$185)</f>
        <v>0</v>
      </c>
      <c r="J105" s="229" cm="1">
        <f t="array" ref="J105">-SUMPRODUCT(([3]Feedstocks!$C$4:$C$185=A105)*[3]Feedstocks!$E$4:$E$185,[3]Feedstocks!$H$4:$H$185,[3]Feedstocks!$I$4:$I$185)</f>
        <v>0</v>
      </c>
      <c r="K105" s="234"/>
      <c r="L105" s="234"/>
      <c r="M105" s="233"/>
      <c r="N105" s="233" t="str">
        <f>VLOOKUP(E105,[3]Activities!$A$9:$M$224,13,FALSE)</f>
        <v>NL</v>
      </c>
      <c r="O105" s="233"/>
      <c r="P105" s="87" t="s">
        <v>1797</v>
      </c>
      <c r="Q105" s="235"/>
      <c r="R105" s="235"/>
      <c r="S105" s="235"/>
      <c r="T105" s="235"/>
      <c r="U105" s="235"/>
      <c r="V105" s="235"/>
      <c r="W105" s="235"/>
      <c r="X105" s="235"/>
      <c r="Y105" s="235"/>
      <c r="Z105" s="235"/>
      <c r="AA105" s="235"/>
      <c r="AB105" s="235"/>
      <c r="AC105" s="235"/>
      <c r="AD105" s="235"/>
      <c r="AE105" s="235"/>
      <c r="AF105" s="235"/>
      <c r="AG105" s="235"/>
      <c r="AH105" s="235"/>
      <c r="AI105" s="235"/>
      <c r="AJ105" s="235"/>
      <c r="AK105" s="235"/>
      <c r="AL105" s="235"/>
      <c r="AM105" s="235"/>
      <c r="AN105" s="235"/>
      <c r="AO105" s="235"/>
      <c r="AP105" s="235"/>
      <c r="AQ105" s="235"/>
      <c r="AR105" s="235">
        <v>1</v>
      </c>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c r="BQ105" s="235"/>
      <c r="BR105" s="235"/>
      <c r="BS105" s="235"/>
      <c r="BT105" s="235"/>
      <c r="BU105" s="235"/>
      <c r="BV105" s="235"/>
      <c r="BW105" s="235"/>
      <c r="BX105" s="235"/>
      <c r="BY105" s="235"/>
      <c r="BZ105" s="235"/>
      <c r="CA105" s="235"/>
      <c r="CB105" s="235"/>
      <c r="CC105" s="235"/>
      <c r="CD105" s="235"/>
      <c r="CE105" s="235"/>
      <c r="CF105" s="235"/>
      <c r="CG105" s="235"/>
      <c r="CH105" s="235"/>
      <c r="CI105" s="235"/>
      <c r="CJ105" s="235"/>
      <c r="CK105" s="235"/>
      <c r="CL105" s="235"/>
      <c r="CM105" s="235"/>
      <c r="CN105" s="235"/>
      <c r="CO105" s="235"/>
      <c r="CP105" s="235"/>
      <c r="CQ105" s="235"/>
      <c r="CR105" s="235">
        <v>-0.03</v>
      </c>
      <c r="CS105" s="235"/>
      <c r="CT105" s="235"/>
      <c r="CU105" s="235"/>
      <c r="CV105" s="235"/>
      <c r="CW105" s="235"/>
      <c r="CX105" s="235"/>
      <c r="CY105" s="235"/>
      <c r="CZ105" s="235">
        <v>0.11</v>
      </c>
      <c r="DA105" s="235"/>
      <c r="DB105" s="235"/>
      <c r="DC105" s="235"/>
      <c r="DD105" s="235"/>
      <c r="DE105" s="235"/>
      <c r="DF105" s="235"/>
      <c r="DG105" s="235"/>
      <c r="DH105" s="235"/>
      <c r="DI105" s="235"/>
      <c r="DJ105" s="235"/>
      <c r="DK105" s="235"/>
      <c r="DL105" s="235"/>
      <c r="DM105" s="235"/>
      <c r="DN105" s="235"/>
      <c r="DO105" s="235"/>
      <c r="DP105" s="235"/>
      <c r="DQ105" s="235"/>
      <c r="DR105" s="235"/>
      <c r="DS105" s="235"/>
      <c r="DT105" s="235"/>
      <c r="DU105" s="235"/>
      <c r="DV105" s="235"/>
      <c r="DW105" s="235"/>
      <c r="DX105" s="235"/>
      <c r="DY105" s="235"/>
      <c r="DZ105" s="235">
        <v>38</v>
      </c>
      <c r="EA105" s="235"/>
      <c r="EB105" s="235"/>
      <c r="EC105" s="235"/>
      <c r="ED105" s="235"/>
      <c r="EE105" s="235"/>
      <c r="EF105" s="235"/>
      <c r="EG105" s="235"/>
      <c r="EH105" s="235"/>
      <c r="EI105" s="235"/>
      <c r="EJ105" s="235"/>
      <c r="EK105" s="235"/>
      <c r="EL105" s="235"/>
      <c r="EM105" s="235">
        <f t="shared" si="17"/>
        <v>-44</v>
      </c>
      <c r="EN105" s="235"/>
      <c r="EO105" s="235"/>
      <c r="EP105" s="235"/>
      <c r="EQ105" s="235"/>
      <c r="ER105" s="235"/>
      <c r="ES105" s="235"/>
      <c r="ET105" s="235"/>
      <c r="EU105" s="235"/>
      <c r="EV105" s="235"/>
      <c r="EW105" s="235"/>
      <c r="EX105" s="235"/>
      <c r="EY105" s="235"/>
      <c r="EZ105" s="235"/>
      <c r="FA105" s="235"/>
      <c r="FB105" s="235"/>
      <c r="FC105" s="235"/>
      <c r="FD105" s="235"/>
      <c r="FE105" s="235"/>
      <c r="FF105" s="235"/>
      <c r="FG105" s="235"/>
      <c r="FH105" s="235"/>
      <c r="FI105" s="235"/>
      <c r="FJ105" s="235"/>
      <c r="FK105" s="235"/>
      <c r="FL105" s="235"/>
      <c r="FM105" s="235"/>
      <c r="FN105" s="235"/>
      <c r="FO105" s="235"/>
      <c r="FP105" s="235"/>
      <c r="FQ105" s="235"/>
      <c r="FR105" s="235"/>
      <c r="FS105" s="235"/>
      <c r="FT105" s="236"/>
      <c r="FU105" s="237">
        <f t="shared" si="9"/>
        <v>0</v>
      </c>
      <c r="FV105" s="237">
        <f t="shared" si="16"/>
        <v>0</v>
      </c>
      <c r="FW105" s="237">
        <f t="shared" si="16"/>
        <v>0</v>
      </c>
      <c r="FX105" s="237">
        <f t="shared" si="16"/>
        <v>0</v>
      </c>
      <c r="FY105" s="237">
        <f t="shared" si="16"/>
        <v>0</v>
      </c>
      <c r="FZ105" s="237">
        <f t="shared" si="16"/>
        <v>0</v>
      </c>
      <c r="GA105" s="237">
        <f t="shared" si="11"/>
        <v>0.60199999999999998</v>
      </c>
      <c r="GB105" s="237">
        <f t="shared" si="12"/>
        <v>0</v>
      </c>
      <c r="GC105" s="237">
        <f t="shared" si="14"/>
        <v>0</v>
      </c>
    </row>
    <row r="106" spans="1:185" x14ac:dyDescent="0.3">
      <c r="A106" s="69" t="s">
        <v>127</v>
      </c>
      <c r="B106" s="69" t="str">
        <f>[3]Technologies!B106</f>
        <v>Industrie</v>
      </c>
      <c r="C106" s="69" t="s">
        <v>833</v>
      </c>
      <c r="D106" s="69" t="s">
        <v>1032</v>
      </c>
      <c r="E106" s="69" t="str">
        <f>VLOOKUP($A106,[3]Technologies!$A$7:$H$699,6,FALSE)</f>
        <v>Waste Management</v>
      </c>
      <c r="F106" s="70" t="str">
        <f>VLOOKUP($A106,[3]Technologies!$A$7:$H$699,7,FALSE)</f>
        <v>Refurbishment, mechanical recycling, and demand reduction of plastics - Waste Management</v>
      </c>
      <c r="G106" s="228"/>
      <c r="H106" s="228"/>
      <c r="I106" s="229" cm="1">
        <f t="array" ref="I106">-SUMPRODUCT(([3]Feedstocks!$C$4:$C$185=A106)*[3]Feedstocks!$E$4:$E$185,[3]Feedstocks!$F$4:$F$185,[3]Feedstocks!$H$4:$H$185,[3]Feedstocks!$I$4:$I$185)</f>
        <v>3.3</v>
      </c>
      <c r="J106" s="229" cm="1">
        <f t="array" ref="J106">-SUMPRODUCT(([3]Feedstocks!$C$4:$C$185=A106)*[3]Feedstocks!$E$4:$E$185,[3]Feedstocks!$H$4:$H$185,[3]Feedstocks!$I$4:$I$185)</f>
        <v>3.3</v>
      </c>
      <c r="K106" s="234"/>
      <c r="L106" s="234"/>
      <c r="M106" s="233"/>
      <c r="N106" s="233" t="s">
        <v>675</v>
      </c>
      <c r="O106" s="233"/>
      <c r="P106" s="87" t="s">
        <v>1797</v>
      </c>
      <c r="Q106" s="235"/>
      <c r="R106" s="235"/>
      <c r="S106" s="235"/>
      <c r="T106" s="235"/>
      <c r="U106" s="235"/>
      <c r="V106" s="235"/>
      <c r="W106" s="235"/>
      <c r="X106" s="235"/>
      <c r="Y106" s="235"/>
      <c r="Z106" s="235"/>
      <c r="AA106" s="235"/>
      <c r="AB106" s="235"/>
      <c r="AC106" s="235"/>
      <c r="AD106" s="235">
        <v>0.6</v>
      </c>
      <c r="AE106" s="235">
        <v>0.35</v>
      </c>
      <c r="AF106" s="235"/>
      <c r="AG106" s="235">
        <v>0.05</v>
      </c>
      <c r="AH106" s="235"/>
      <c r="AI106" s="235"/>
      <c r="AJ106" s="235"/>
      <c r="AK106" s="235"/>
      <c r="AL106" s="235"/>
      <c r="AM106" s="235"/>
      <c r="AN106" s="235"/>
      <c r="AO106" s="235"/>
      <c r="AP106" s="235"/>
      <c r="AQ106" s="235"/>
      <c r="AR106" s="235">
        <v>1</v>
      </c>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235"/>
      <c r="BR106" s="235"/>
      <c r="BS106" s="235"/>
      <c r="BT106" s="235"/>
      <c r="BU106" s="235"/>
      <c r="BV106" s="235"/>
      <c r="BW106" s="235"/>
      <c r="BX106" s="235"/>
      <c r="BY106" s="235"/>
      <c r="BZ106" s="235"/>
      <c r="CA106" s="235"/>
      <c r="CB106" s="235"/>
      <c r="CC106" s="235"/>
      <c r="CD106" s="235"/>
      <c r="CE106" s="235"/>
      <c r="CF106" s="235"/>
      <c r="CG106" s="235"/>
      <c r="CH106" s="235"/>
      <c r="CI106" s="235"/>
      <c r="CJ106" s="235"/>
      <c r="CK106" s="235"/>
      <c r="CL106" s="235"/>
      <c r="CM106" s="235"/>
      <c r="CN106" s="235"/>
      <c r="CO106" s="235"/>
      <c r="CP106" s="235"/>
      <c r="CQ106" s="235"/>
      <c r="CR106" s="235">
        <v>-1.1000000000000001</v>
      </c>
      <c r="CS106" s="235"/>
      <c r="CT106" s="235"/>
      <c r="CU106" s="235"/>
      <c r="CV106" s="235"/>
      <c r="CW106" s="235"/>
      <c r="CX106" s="235"/>
      <c r="CY106" s="235">
        <v>-0.6</v>
      </c>
      <c r="CZ106" s="235">
        <v>-1.5</v>
      </c>
      <c r="DA106" s="235"/>
      <c r="DB106" s="235"/>
      <c r="DC106" s="235"/>
      <c r="DD106" s="235"/>
      <c r="DE106" s="235"/>
      <c r="DF106" s="235"/>
      <c r="DG106" s="235"/>
      <c r="DH106" s="235"/>
      <c r="DI106" s="235"/>
      <c r="DJ106" s="235"/>
      <c r="DK106" s="235"/>
      <c r="DL106" s="235"/>
      <c r="DM106" s="235"/>
      <c r="DN106" s="235"/>
      <c r="DO106" s="235"/>
      <c r="DP106" s="235"/>
      <c r="DQ106" s="235"/>
      <c r="DR106" s="235"/>
      <c r="DS106" s="235"/>
      <c r="DT106" s="235"/>
      <c r="DU106" s="235"/>
      <c r="DV106" s="235"/>
      <c r="DW106" s="235"/>
      <c r="DX106" s="235"/>
      <c r="DY106" s="235"/>
      <c r="DZ106" s="235"/>
      <c r="EA106" s="235"/>
      <c r="EB106" s="235"/>
      <c r="EC106" s="235"/>
      <c r="ED106" s="235"/>
      <c r="EE106" s="235"/>
      <c r="EF106" s="235"/>
      <c r="EG106" s="235"/>
      <c r="EH106" s="235"/>
      <c r="EI106" s="235"/>
      <c r="EJ106" s="235"/>
      <c r="EK106" s="235"/>
      <c r="EL106" s="235"/>
      <c r="EM106" s="235">
        <f t="shared" si="17"/>
        <v>-44</v>
      </c>
      <c r="EN106" s="235"/>
      <c r="EO106" s="235"/>
      <c r="EP106" s="235"/>
      <c r="EQ106" s="235"/>
      <c r="ER106" s="235"/>
      <c r="ES106" s="235"/>
      <c r="ET106" s="235"/>
      <c r="EU106" s="235"/>
      <c r="EV106" s="235"/>
      <c r="EW106" s="235"/>
      <c r="EX106" s="235"/>
      <c r="EY106" s="235"/>
      <c r="EZ106" s="235"/>
      <c r="FA106" s="235"/>
      <c r="FB106" s="235"/>
      <c r="FC106" s="235"/>
      <c r="FD106" s="235"/>
      <c r="FE106" s="235"/>
      <c r="FF106" s="235"/>
      <c r="FG106" s="235"/>
      <c r="FH106" s="235"/>
      <c r="FI106" s="235"/>
      <c r="FJ106" s="235"/>
      <c r="FK106" s="235"/>
      <c r="FL106" s="235"/>
      <c r="FM106" s="235"/>
      <c r="FN106" s="235"/>
      <c r="FO106" s="235"/>
      <c r="FP106" s="235"/>
      <c r="FQ106" s="235"/>
      <c r="FR106" s="235"/>
      <c r="FS106" s="235"/>
      <c r="FT106" s="236"/>
      <c r="FU106" s="237">
        <f t="shared" si="9"/>
        <v>0</v>
      </c>
      <c r="FV106" s="237">
        <f t="shared" si="16"/>
        <v>0</v>
      </c>
      <c r="FW106" s="237">
        <f t="shared" si="16"/>
        <v>0</v>
      </c>
      <c r="FX106" s="237">
        <f t="shared" si="16"/>
        <v>0</v>
      </c>
      <c r="FY106" s="237">
        <f t="shared" si="16"/>
        <v>0</v>
      </c>
      <c r="FZ106" s="237">
        <f t="shared" si="16"/>
        <v>0</v>
      </c>
      <c r="GA106" s="237">
        <f t="shared" si="11"/>
        <v>0</v>
      </c>
      <c r="GB106" s="237">
        <f t="shared" si="12"/>
        <v>0</v>
      </c>
      <c r="GC106" s="237">
        <f t="shared" si="14"/>
        <v>3.3</v>
      </c>
    </row>
    <row r="107" spans="1:185" x14ac:dyDescent="0.3">
      <c r="A107" s="69" t="s">
        <v>128</v>
      </c>
      <c r="B107" s="69" t="str">
        <f>[3]Technologies!B107</f>
        <v>Mobiliteit</v>
      </c>
      <c r="C107" s="69" t="str">
        <f>VLOOKUP($A107,[3]Technologies!$A$7:$H$699,3,FALSE)</f>
        <v>Final</v>
      </c>
      <c r="D107" s="69" t="str">
        <f>VLOOKUP($A107,[3]Technologies!$A$7:$H$699,4,FALSE)</f>
        <v>Transport</v>
      </c>
      <c r="E107" s="69" t="str">
        <f>VLOOKUP($A107,[3]Technologies!$A$7:$H$699,6,FALSE)</f>
        <v>Motorcycles</v>
      </c>
      <c r="F107" s="70" t="str">
        <f>VLOOKUP($A107,[3]Technologies!$A$7:$H$699,7,FALSE)</f>
        <v>ICE Vehicle - Motorcycle</v>
      </c>
      <c r="G107" s="228"/>
      <c r="H107" s="228"/>
      <c r="I107" s="229" cm="1">
        <f t="array" ref="I107">-SUMPRODUCT(([3]Feedstocks!$C$4:$C$185=A107)*[3]Feedstocks!$E$4:$E$185,[3]Feedstocks!$F$4:$F$185,[3]Feedstocks!$H$4:$H$185,[3]Feedstocks!$I$4:$I$185)</f>
        <v>0</v>
      </c>
      <c r="J107" s="229" cm="1">
        <f t="array" ref="J107">-SUMPRODUCT(([3]Feedstocks!$C$4:$C$185=A107)*[3]Feedstocks!$E$4:$E$185,[3]Feedstocks!$H$4:$H$185,[3]Feedstocks!$I$4:$I$185)</f>
        <v>0</v>
      </c>
      <c r="K107" s="234"/>
      <c r="L107" s="234"/>
      <c r="M107" s="233"/>
      <c r="N107" s="233" t="str">
        <f>VLOOKUP(E107,[3]Activities!$A$9:$M$224,13,FALSE)</f>
        <v>NL</v>
      </c>
      <c r="O107" s="233"/>
      <c r="P107" s="87" t="s">
        <v>869</v>
      </c>
      <c r="Q107" s="235"/>
      <c r="R107" s="235"/>
      <c r="S107" s="235"/>
      <c r="T107" s="235"/>
      <c r="U107" s="235"/>
      <c r="V107" s="235"/>
      <c r="W107" s="235"/>
      <c r="X107" s="235"/>
      <c r="Y107" s="235"/>
      <c r="Z107" s="235"/>
      <c r="AA107" s="235"/>
      <c r="AB107" s="235"/>
      <c r="AC107" s="235"/>
      <c r="AD107" s="235"/>
      <c r="AE107" s="235"/>
      <c r="AF107" s="235"/>
      <c r="AG107" s="235"/>
      <c r="AH107" s="235"/>
      <c r="AI107" s="235"/>
      <c r="AJ107" s="235"/>
      <c r="AK107" s="235"/>
      <c r="AL107" s="235"/>
      <c r="AM107" s="235"/>
      <c r="AN107" s="235"/>
      <c r="AO107" s="235"/>
      <c r="AP107" s="235"/>
      <c r="AQ107" s="235"/>
      <c r="AR107" s="235"/>
      <c r="AS107" s="235">
        <v>1</v>
      </c>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235"/>
      <c r="BR107" s="235"/>
      <c r="BS107" s="235"/>
      <c r="BT107" s="235"/>
      <c r="BU107" s="235"/>
      <c r="BV107" s="235"/>
      <c r="BW107" s="235"/>
      <c r="BX107" s="235"/>
      <c r="BY107" s="235"/>
      <c r="BZ107" s="235"/>
      <c r="CA107" s="235"/>
      <c r="CB107" s="235"/>
      <c r="CC107" s="235"/>
      <c r="CD107" s="235"/>
      <c r="CE107" s="235"/>
      <c r="CF107" s="235"/>
      <c r="CG107" s="235"/>
      <c r="CH107" s="235"/>
      <c r="CI107" s="235"/>
      <c r="CJ107" s="235"/>
      <c r="CK107" s="235"/>
      <c r="CL107" s="235"/>
      <c r="CM107" s="235"/>
      <c r="CN107" s="235"/>
      <c r="CO107" s="235"/>
      <c r="CP107" s="235"/>
      <c r="CQ107" s="235"/>
      <c r="CR107" s="235"/>
      <c r="CS107" s="235"/>
      <c r="CT107" s="235"/>
      <c r="CU107" s="235"/>
      <c r="CV107" s="235"/>
      <c r="CW107" s="235"/>
      <c r="CX107" s="235"/>
      <c r="CY107" s="235"/>
      <c r="CZ107" s="235"/>
      <c r="DA107" s="235"/>
      <c r="DB107" s="235"/>
      <c r="DC107" s="235"/>
      <c r="DD107" s="235"/>
      <c r="DE107" s="235">
        <v>-0.89</v>
      </c>
      <c r="DF107" s="235"/>
      <c r="DG107" s="235"/>
      <c r="DH107" s="235"/>
      <c r="DI107" s="235"/>
      <c r="DJ107" s="235"/>
      <c r="DK107" s="235"/>
      <c r="DL107" s="235"/>
      <c r="DM107" s="235"/>
      <c r="DN107" s="235"/>
      <c r="DO107" s="235"/>
      <c r="DP107" s="235"/>
      <c r="DQ107" s="235"/>
      <c r="DR107" s="235"/>
      <c r="DS107" s="235"/>
      <c r="DT107" s="235"/>
      <c r="DU107" s="235"/>
      <c r="DV107" s="235"/>
      <c r="DW107" s="235"/>
      <c r="DX107" s="235"/>
      <c r="DY107" s="235"/>
      <c r="DZ107" s="235"/>
      <c r="EA107" s="235"/>
      <c r="EB107" s="235"/>
      <c r="EC107" s="235"/>
      <c r="ED107" s="235"/>
      <c r="EE107" s="235"/>
      <c r="EF107" s="235"/>
      <c r="EG107" s="235"/>
      <c r="EH107" s="235"/>
      <c r="EI107" s="235"/>
      <c r="EJ107" s="235"/>
      <c r="EK107" s="235"/>
      <c r="EL107" s="235"/>
      <c r="EM107" s="235"/>
      <c r="EN107" s="235"/>
      <c r="EO107" s="235"/>
      <c r="EP107" s="235"/>
      <c r="EQ107" s="235"/>
      <c r="ER107" s="235"/>
      <c r="ES107" s="235"/>
      <c r="ET107" s="235"/>
      <c r="EU107" s="235"/>
      <c r="EV107" s="235"/>
      <c r="EW107" s="235"/>
      <c r="EX107" s="235"/>
      <c r="EY107" s="235"/>
      <c r="EZ107" s="235"/>
      <c r="FA107" s="235"/>
      <c r="FB107" s="235"/>
      <c r="FC107" s="235"/>
      <c r="FD107" s="235"/>
      <c r="FE107" s="235"/>
      <c r="FF107" s="235"/>
      <c r="FG107" s="235"/>
      <c r="FH107" s="235"/>
      <c r="FI107" s="235"/>
      <c r="FJ107" s="235"/>
      <c r="FK107" s="235"/>
      <c r="FL107" s="235"/>
      <c r="FM107" s="235"/>
      <c r="FN107" s="235"/>
      <c r="FO107" s="235"/>
      <c r="FP107" s="235"/>
      <c r="FQ107" s="235"/>
      <c r="FR107" s="235"/>
      <c r="FS107" s="235"/>
      <c r="FT107" s="236"/>
      <c r="FU107" s="237">
        <f t="shared" si="9"/>
        <v>0</v>
      </c>
      <c r="FV107" s="237">
        <f t="shared" si="16"/>
        <v>0</v>
      </c>
      <c r="FW107" s="237">
        <f t="shared" si="16"/>
        <v>0</v>
      </c>
      <c r="FX107" s="237">
        <f t="shared" si="16"/>
        <v>0</v>
      </c>
      <c r="FY107" s="237">
        <f t="shared" si="16"/>
        <v>0</v>
      </c>
      <c r="FZ107" s="237">
        <f t="shared" si="16"/>
        <v>0</v>
      </c>
      <c r="GA107" s="237">
        <f t="shared" si="11"/>
        <v>6.5000000000000002E-2</v>
      </c>
      <c r="GB107" s="237">
        <f t="shared" si="12"/>
        <v>0</v>
      </c>
      <c r="GC107" s="237">
        <f t="shared" si="14"/>
        <v>0</v>
      </c>
    </row>
    <row r="108" spans="1:185" x14ac:dyDescent="0.3">
      <c r="A108" s="40" t="s">
        <v>129</v>
      </c>
      <c r="B108" s="40" t="str">
        <f>[3]Technologies!B108</f>
        <v>Mobiliteit</v>
      </c>
      <c r="C108" s="40" t="str">
        <f>VLOOKUP($A108,[3]Technologies!$A$7:$H$699,3,FALSE)</f>
        <v>Final</v>
      </c>
      <c r="D108" s="40" t="str">
        <f>VLOOKUP($A108,[3]Technologies!$A$7:$H$699,4,FALSE)</f>
        <v>Transport</v>
      </c>
      <c r="E108" s="40" t="str">
        <f>VLOOKUP($A108,[3]Technologies!$A$7:$H$699,6,FALSE)</f>
        <v>Motorcycles</v>
      </c>
      <c r="F108" s="40" t="str">
        <f>VLOOKUP($A108,[3]Technologies!$A$7:$H$699,7,FALSE)</f>
        <v>Electric Battery Vehicle - Motorcycle</v>
      </c>
      <c r="G108" s="228"/>
      <c r="H108" s="228"/>
      <c r="I108" s="229" cm="1">
        <f t="array" ref="I108">-SUMPRODUCT(([3]Feedstocks!$C$4:$C$185=A108)*[3]Feedstocks!$E$4:$E$185,[3]Feedstocks!$F$4:$F$185,[3]Feedstocks!$H$4:$H$185,[3]Feedstocks!$I$4:$I$185)</f>
        <v>0</v>
      </c>
      <c r="J108" s="229" cm="1">
        <f t="array" ref="J108">-SUMPRODUCT(([3]Feedstocks!$C$4:$C$185=A108)*[3]Feedstocks!$E$4:$E$185,[3]Feedstocks!$H$4:$H$185,[3]Feedstocks!$I$4:$I$185)</f>
        <v>0</v>
      </c>
      <c r="K108" s="229"/>
      <c r="L108" s="229"/>
      <c r="M108" s="228"/>
      <c r="N108" s="228" t="str">
        <f>VLOOKUP(E108,[3]Activities!$A$9:$M$224,13,FALSE)</f>
        <v>NL</v>
      </c>
      <c r="O108" s="228"/>
      <c r="P108" s="66" t="s">
        <v>869</v>
      </c>
      <c r="Q108" s="230"/>
      <c r="R108" s="230"/>
      <c r="S108" s="230"/>
      <c r="T108" s="230"/>
      <c r="U108" s="230"/>
      <c r="V108" s="230"/>
      <c r="W108" s="230"/>
      <c r="X108" s="230"/>
      <c r="Y108" s="230"/>
      <c r="Z108" s="230"/>
      <c r="AA108" s="230"/>
      <c r="AB108" s="230"/>
      <c r="AC108" s="230"/>
      <c r="AD108" s="230"/>
      <c r="AE108" s="230"/>
      <c r="AF108" s="230"/>
      <c r="AG108" s="230"/>
      <c r="AH108" s="230"/>
      <c r="AI108" s="230"/>
      <c r="AJ108" s="230"/>
      <c r="AK108" s="230"/>
      <c r="AL108" s="230"/>
      <c r="AM108" s="230"/>
      <c r="AN108" s="230"/>
      <c r="AO108" s="230"/>
      <c r="AP108" s="230"/>
      <c r="AQ108" s="230"/>
      <c r="AR108" s="230"/>
      <c r="AS108" s="230">
        <v>1</v>
      </c>
      <c r="AT108" s="230"/>
      <c r="AU108" s="230"/>
      <c r="AV108" s="230"/>
      <c r="AW108" s="230"/>
      <c r="AX108" s="230"/>
      <c r="AY108" s="230"/>
      <c r="AZ108" s="230"/>
      <c r="BA108" s="230"/>
      <c r="BB108" s="230"/>
      <c r="BC108" s="230"/>
      <c r="BD108" s="230"/>
      <c r="BE108" s="230"/>
      <c r="BF108" s="230"/>
      <c r="BG108" s="230"/>
      <c r="BH108" s="230"/>
      <c r="BI108" s="230"/>
      <c r="BJ108" s="230"/>
      <c r="BK108" s="230"/>
      <c r="BL108" s="230"/>
      <c r="BM108" s="230"/>
      <c r="BN108" s="230"/>
      <c r="BO108" s="230"/>
      <c r="BP108" s="230"/>
      <c r="BQ108" s="230"/>
      <c r="BR108" s="230"/>
      <c r="BS108" s="230"/>
      <c r="BT108" s="230"/>
      <c r="BU108" s="230"/>
      <c r="BV108" s="230"/>
      <c r="BW108" s="230"/>
      <c r="BX108" s="230"/>
      <c r="BY108" s="230"/>
      <c r="BZ108" s="230"/>
      <c r="CA108" s="230"/>
      <c r="CB108" s="230"/>
      <c r="CC108" s="230"/>
      <c r="CD108" s="230"/>
      <c r="CE108" s="230"/>
      <c r="CF108" s="230"/>
      <c r="CG108" s="230"/>
      <c r="CH108" s="230"/>
      <c r="CI108" s="230"/>
      <c r="CJ108" s="230"/>
      <c r="CK108" s="230"/>
      <c r="CL108" s="230"/>
      <c r="CM108" s="230"/>
      <c r="CN108" s="230"/>
      <c r="CO108" s="230"/>
      <c r="CP108" s="230"/>
      <c r="CQ108" s="230"/>
      <c r="CR108" s="230"/>
      <c r="CS108" s="230">
        <v>-0.32</v>
      </c>
      <c r="CT108" s="230"/>
      <c r="CU108" s="230"/>
      <c r="CV108" s="230"/>
      <c r="CW108" s="230"/>
      <c r="CX108" s="230"/>
      <c r="CY108" s="230"/>
      <c r="CZ108" s="230"/>
      <c r="DA108" s="230"/>
      <c r="DB108" s="230"/>
      <c r="DC108" s="230"/>
      <c r="DD108" s="230"/>
      <c r="DE108" s="230"/>
      <c r="DF108" s="230"/>
      <c r="DG108" s="230"/>
      <c r="DH108" s="230"/>
      <c r="DI108" s="230"/>
      <c r="DJ108" s="230"/>
      <c r="DK108" s="230"/>
      <c r="DL108" s="230"/>
      <c r="DM108" s="230"/>
      <c r="DN108" s="230"/>
      <c r="DO108" s="230"/>
      <c r="DP108" s="230"/>
      <c r="DQ108" s="230"/>
      <c r="DR108" s="230"/>
      <c r="DS108" s="230"/>
      <c r="DT108" s="230"/>
      <c r="DU108" s="230"/>
      <c r="DV108" s="230"/>
      <c r="DW108" s="230"/>
      <c r="DX108" s="230"/>
      <c r="DY108" s="230"/>
      <c r="DZ108" s="230"/>
      <c r="EA108" s="230"/>
      <c r="EB108" s="230"/>
      <c r="EC108" s="230"/>
      <c r="ED108" s="230"/>
      <c r="EE108" s="230"/>
      <c r="EF108" s="230"/>
      <c r="EG108" s="230"/>
      <c r="EH108" s="230"/>
      <c r="EI108" s="230"/>
      <c r="EJ108" s="230"/>
      <c r="EK108" s="230"/>
      <c r="EL108" s="230"/>
      <c r="EM108" s="230"/>
      <c r="EN108" s="230"/>
      <c r="EO108" s="230"/>
      <c r="EP108" s="230"/>
      <c r="EQ108" s="230"/>
      <c r="ER108" s="230"/>
      <c r="ES108" s="230"/>
      <c r="ET108" s="230"/>
      <c r="EU108" s="230"/>
      <c r="EV108" s="230"/>
      <c r="EW108" s="230"/>
      <c r="EX108" s="230"/>
      <c r="EY108" s="230"/>
      <c r="EZ108" s="230"/>
      <c r="FA108" s="230"/>
      <c r="FB108" s="230"/>
      <c r="FC108" s="230"/>
      <c r="FD108" s="230"/>
      <c r="FE108" s="230"/>
      <c r="FF108" s="230"/>
      <c r="FG108" s="230"/>
      <c r="FH108" s="230"/>
      <c r="FI108" s="230"/>
      <c r="FJ108" s="230"/>
      <c r="FK108" s="230"/>
      <c r="FL108" s="230"/>
      <c r="FM108" s="230"/>
      <c r="FN108" s="230"/>
      <c r="FO108" s="230"/>
      <c r="FP108" s="230"/>
      <c r="FQ108" s="230"/>
      <c r="FR108" s="230"/>
      <c r="FS108" s="230"/>
      <c r="FT108" s="231"/>
      <c r="FU108" s="232">
        <f t="shared" si="9"/>
        <v>0</v>
      </c>
      <c r="FV108" s="232">
        <f t="shared" si="16"/>
        <v>0</v>
      </c>
      <c r="FW108" s="232">
        <f t="shared" si="16"/>
        <v>0</v>
      </c>
      <c r="FX108" s="232">
        <f t="shared" si="16"/>
        <v>0</v>
      </c>
      <c r="FY108" s="232">
        <f t="shared" si="16"/>
        <v>0</v>
      </c>
      <c r="FZ108" s="232">
        <f t="shared" si="16"/>
        <v>0</v>
      </c>
      <c r="GA108" s="232">
        <f t="shared" si="11"/>
        <v>0</v>
      </c>
      <c r="GB108" s="232">
        <f t="shared" si="12"/>
        <v>0</v>
      </c>
      <c r="GC108" s="232">
        <f t="shared" si="14"/>
        <v>0</v>
      </c>
    </row>
    <row r="109" spans="1:185" x14ac:dyDescent="0.3">
      <c r="A109" s="69" t="s">
        <v>130</v>
      </c>
      <c r="B109" s="69" t="str">
        <f>[3]Technologies!B109</f>
        <v>Mobiliteit</v>
      </c>
      <c r="C109" s="69" t="str">
        <f>VLOOKUP($A109,[3]Technologies!$A$7:$H$699,3,FALSE)</f>
        <v>Final</v>
      </c>
      <c r="D109" s="69" t="str">
        <f>VLOOKUP($A109,[3]Technologies!$A$7:$H$699,4,FALSE)</f>
        <v>Transport</v>
      </c>
      <c r="E109" s="69" t="str">
        <f>VLOOKUP($A109,[3]Technologies!$A$7:$H$699,6,FALSE)</f>
        <v>Passenger Cars</v>
      </c>
      <c r="F109" s="70" t="str">
        <f>VLOOKUP($A109,[3]Technologies!$A$7:$H$699,7,FALSE)</f>
        <v>ICE 2010 norm Vehicle - Cars</v>
      </c>
      <c r="G109" s="233"/>
      <c r="H109" s="233"/>
      <c r="I109" s="234" cm="1">
        <f t="array" ref="I109">-SUMPRODUCT(([3]Feedstocks!$C$4:$C$185=A109)*[3]Feedstocks!$E$4:$E$185,[3]Feedstocks!$F$4:$F$185,[3]Feedstocks!$H$4:$H$185,[3]Feedstocks!$I$4:$I$185)</f>
        <v>0</v>
      </c>
      <c r="J109" s="234" cm="1">
        <f t="array" ref="J109">-SUMPRODUCT(([3]Feedstocks!$C$4:$C$185=A109)*[3]Feedstocks!$E$4:$E$185,[3]Feedstocks!$H$4:$H$185,[3]Feedstocks!$I$4:$I$185)</f>
        <v>0</v>
      </c>
      <c r="K109" s="234"/>
      <c r="L109" s="234"/>
      <c r="M109" s="233"/>
      <c r="N109" s="233" t="str">
        <f>VLOOKUP(E109,[3]Activities!$A$9:$M$224,13,FALSE)</f>
        <v>NL</v>
      </c>
      <c r="O109" s="233"/>
      <c r="P109" s="87" t="s">
        <v>869</v>
      </c>
      <c r="Q109" s="235"/>
      <c r="R109" s="235"/>
      <c r="S109" s="235"/>
      <c r="T109" s="235"/>
      <c r="U109" s="235"/>
      <c r="V109" s="235"/>
      <c r="W109" s="235"/>
      <c r="X109" s="235"/>
      <c r="Y109" s="235"/>
      <c r="Z109" s="235"/>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v>1</v>
      </c>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c r="BQ109" s="235"/>
      <c r="BR109" s="235"/>
      <c r="BS109" s="235"/>
      <c r="BT109" s="235"/>
      <c r="BU109" s="235"/>
      <c r="BV109" s="235"/>
      <c r="BW109" s="235"/>
      <c r="BX109" s="235"/>
      <c r="BY109" s="235"/>
      <c r="BZ109" s="235"/>
      <c r="CA109" s="235"/>
      <c r="CB109" s="235"/>
      <c r="CC109" s="235"/>
      <c r="CD109" s="235"/>
      <c r="CE109" s="235"/>
      <c r="CF109" s="235"/>
      <c r="CG109" s="235"/>
      <c r="CH109" s="235"/>
      <c r="CI109" s="235"/>
      <c r="CJ109" s="235"/>
      <c r="CK109" s="235"/>
      <c r="CL109" s="235"/>
      <c r="CM109" s="235"/>
      <c r="CN109" s="235"/>
      <c r="CO109" s="235"/>
      <c r="CP109" s="235"/>
      <c r="CQ109" s="235"/>
      <c r="CR109" s="235"/>
      <c r="CS109" s="235"/>
      <c r="CT109" s="235"/>
      <c r="CU109" s="235"/>
      <c r="CV109" s="235"/>
      <c r="CW109" s="235"/>
      <c r="CX109" s="235"/>
      <c r="CY109" s="235"/>
      <c r="CZ109" s="235"/>
      <c r="DA109" s="235"/>
      <c r="DB109" s="235"/>
      <c r="DC109" s="235"/>
      <c r="DD109" s="235"/>
      <c r="DE109" s="235">
        <v>-2.3653864947983001</v>
      </c>
      <c r="DF109" s="235"/>
      <c r="DG109" s="235"/>
      <c r="DH109" s="235"/>
      <c r="DI109" s="235"/>
      <c r="DJ109" s="235"/>
      <c r="DK109" s="235"/>
      <c r="DL109" s="235"/>
      <c r="DM109" s="235"/>
      <c r="DN109" s="235"/>
      <c r="DO109" s="235"/>
      <c r="DP109" s="235"/>
      <c r="DQ109" s="235"/>
      <c r="DR109" s="235"/>
      <c r="DS109" s="235"/>
      <c r="DT109" s="235"/>
      <c r="DU109" s="235"/>
      <c r="DV109" s="235"/>
      <c r="DW109" s="235"/>
      <c r="DX109" s="235"/>
      <c r="DY109" s="235"/>
      <c r="DZ109" s="235"/>
      <c r="EA109" s="235"/>
      <c r="EB109" s="235"/>
      <c r="EC109" s="235"/>
      <c r="ED109" s="235"/>
      <c r="EE109" s="235"/>
      <c r="EF109" s="235"/>
      <c r="EG109" s="235"/>
      <c r="EH109" s="235"/>
      <c r="EI109" s="235"/>
      <c r="EJ109" s="235"/>
      <c r="EK109" s="235"/>
      <c r="EL109" s="235"/>
      <c r="EM109" s="235"/>
      <c r="EN109" s="235"/>
      <c r="EO109" s="235"/>
      <c r="EP109" s="235"/>
      <c r="EQ109" s="235"/>
      <c r="ER109" s="235"/>
      <c r="ES109" s="235"/>
      <c r="ET109" s="235"/>
      <c r="EU109" s="235"/>
      <c r="EV109" s="235"/>
      <c r="EW109" s="235"/>
      <c r="EX109" s="235"/>
      <c r="EY109" s="235"/>
      <c r="EZ109" s="235"/>
      <c r="FA109" s="235"/>
      <c r="FB109" s="235"/>
      <c r="FC109" s="235"/>
      <c r="FD109" s="235"/>
      <c r="FE109" s="235"/>
      <c r="FF109" s="235"/>
      <c r="FG109" s="235"/>
      <c r="FH109" s="235"/>
      <c r="FI109" s="235"/>
      <c r="FJ109" s="235"/>
      <c r="FK109" s="235"/>
      <c r="FL109" s="235"/>
      <c r="FM109" s="235"/>
      <c r="FN109" s="235"/>
      <c r="FO109" s="235"/>
      <c r="FP109" s="235"/>
      <c r="FQ109" s="235"/>
      <c r="FR109" s="235"/>
      <c r="FS109" s="235"/>
      <c r="FT109" s="236"/>
      <c r="FU109" s="237">
        <f t="shared" si="9"/>
        <v>0</v>
      </c>
      <c r="FV109" s="237">
        <f t="shared" si="16"/>
        <v>0</v>
      </c>
      <c r="FW109" s="237">
        <f t="shared" si="16"/>
        <v>0</v>
      </c>
      <c r="FX109" s="237">
        <f t="shared" si="16"/>
        <v>0</v>
      </c>
      <c r="FY109" s="237">
        <f t="shared" si="16"/>
        <v>0</v>
      </c>
      <c r="FZ109" s="237">
        <f t="shared" si="16"/>
        <v>0</v>
      </c>
      <c r="GA109" s="237">
        <f t="shared" si="11"/>
        <v>0.17269999999999999</v>
      </c>
      <c r="GB109" s="237">
        <f t="shared" si="12"/>
        <v>0</v>
      </c>
      <c r="GC109" s="237">
        <f t="shared" si="14"/>
        <v>0</v>
      </c>
    </row>
    <row r="110" spans="1:185" x14ac:dyDescent="0.3">
      <c r="A110" s="40" t="s">
        <v>131</v>
      </c>
      <c r="B110" s="69" t="str">
        <f>[3]Technologies!B110</f>
        <v>Mobiliteit</v>
      </c>
      <c r="C110" s="40" t="str">
        <f>VLOOKUP($A110,[3]Technologies!$A$7:$H$699,3,FALSE)</f>
        <v>Final</v>
      </c>
      <c r="D110" s="40" t="str">
        <f>VLOOKUP($A110,[3]Technologies!$A$7:$H$699,4,FALSE)</f>
        <v>Transport</v>
      </c>
      <c r="E110" s="40" t="str">
        <f>VLOOKUP($A110,[3]Technologies!$A$7:$H$699,6,FALSE)</f>
        <v>Passenger Cars</v>
      </c>
      <c r="F110" s="40" t="str">
        <f>VLOOKUP($A110,[3]Technologies!$A$7:$H$699,7,FALSE)</f>
        <v>ICE efficient Vehicle - Cars</v>
      </c>
      <c r="G110" s="228"/>
      <c r="H110" s="228"/>
      <c r="I110" s="229" cm="1">
        <f t="array" ref="I110">-SUMPRODUCT(([3]Feedstocks!$C$4:$C$185=A110)*[3]Feedstocks!$E$4:$E$185,[3]Feedstocks!$F$4:$F$185,[3]Feedstocks!$H$4:$H$185,[3]Feedstocks!$I$4:$I$185)</f>
        <v>0</v>
      </c>
      <c r="J110" s="229" cm="1">
        <f t="array" ref="J110">-SUMPRODUCT(([3]Feedstocks!$C$4:$C$185=A110)*[3]Feedstocks!$E$4:$E$185,[3]Feedstocks!$H$4:$H$185,[3]Feedstocks!$I$4:$I$185)</f>
        <v>0</v>
      </c>
      <c r="K110" s="229"/>
      <c r="L110" s="229"/>
      <c r="M110" s="228"/>
      <c r="N110" s="228" t="str">
        <f>VLOOKUP(E110,[3]Activities!$A$9:$M$224,13,FALSE)</f>
        <v>NL</v>
      </c>
      <c r="O110" s="228"/>
      <c r="P110" s="66" t="s">
        <v>869</v>
      </c>
      <c r="Q110" s="230"/>
      <c r="R110" s="230"/>
      <c r="S110" s="230"/>
      <c r="T110" s="230"/>
      <c r="U110" s="230"/>
      <c r="V110" s="230"/>
      <c r="W110" s="230"/>
      <c r="X110" s="230"/>
      <c r="Y110" s="230"/>
      <c r="Z110" s="230"/>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v>1</v>
      </c>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c r="BQ110" s="230"/>
      <c r="BR110" s="230"/>
      <c r="BS110" s="230"/>
      <c r="BT110" s="230"/>
      <c r="BU110" s="230"/>
      <c r="BV110" s="230"/>
      <c r="BW110" s="230"/>
      <c r="BX110" s="230"/>
      <c r="BY110" s="230"/>
      <c r="BZ110" s="230"/>
      <c r="CA110" s="230"/>
      <c r="CB110" s="230"/>
      <c r="CC110" s="230"/>
      <c r="CD110" s="230"/>
      <c r="CE110" s="230"/>
      <c r="CF110" s="230"/>
      <c r="CG110" s="230"/>
      <c r="CH110" s="230"/>
      <c r="CI110" s="230"/>
      <c r="CJ110" s="230"/>
      <c r="CK110" s="230"/>
      <c r="CL110" s="230"/>
      <c r="CM110" s="230"/>
      <c r="CN110" s="230"/>
      <c r="CO110" s="230"/>
      <c r="CP110" s="230"/>
      <c r="CQ110" s="230"/>
      <c r="CR110" s="230"/>
      <c r="CS110" s="230"/>
      <c r="CT110" s="230"/>
      <c r="CU110" s="230"/>
      <c r="CV110" s="230"/>
      <c r="CW110" s="230"/>
      <c r="CX110" s="230"/>
      <c r="CY110" s="230"/>
      <c r="CZ110" s="230"/>
      <c r="DA110" s="230"/>
      <c r="DB110" s="230"/>
      <c r="DC110" s="230"/>
      <c r="DD110" s="230"/>
      <c r="DE110" s="230">
        <v>-1.518</v>
      </c>
      <c r="DF110" s="230"/>
      <c r="DG110" s="230"/>
      <c r="DH110" s="230"/>
      <c r="DI110" s="230"/>
      <c r="DJ110" s="230"/>
      <c r="DK110" s="230"/>
      <c r="DL110" s="230"/>
      <c r="DM110" s="230"/>
      <c r="DN110" s="230"/>
      <c r="DO110" s="230"/>
      <c r="DP110" s="230"/>
      <c r="DQ110" s="230"/>
      <c r="DR110" s="230"/>
      <c r="DS110" s="230"/>
      <c r="DT110" s="230"/>
      <c r="DU110" s="230"/>
      <c r="DV110" s="230"/>
      <c r="DW110" s="230"/>
      <c r="DX110" s="230"/>
      <c r="DY110" s="230"/>
      <c r="DZ110" s="230"/>
      <c r="EA110" s="230"/>
      <c r="EB110" s="230"/>
      <c r="EC110" s="230"/>
      <c r="ED110" s="230"/>
      <c r="EE110" s="230"/>
      <c r="EF110" s="230"/>
      <c r="EG110" s="230"/>
      <c r="EH110" s="230"/>
      <c r="EI110" s="230"/>
      <c r="EJ110" s="230"/>
      <c r="EK110" s="230"/>
      <c r="EL110" s="230"/>
      <c r="EM110" s="230"/>
      <c r="EN110" s="230"/>
      <c r="EO110" s="230"/>
      <c r="EP110" s="230"/>
      <c r="EQ110" s="230"/>
      <c r="ER110" s="230"/>
      <c r="ES110" s="230"/>
      <c r="ET110" s="230"/>
      <c r="EU110" s="230"/>
      <c r="EV110" s="230"/>
      <c r="EW110" s="230"/>
      <c r="EX110" s="230"/>
      <c r="EY110" s="230"/>
      <c r="EZ110" s="230"/>
      <c r="FA110" s="230"/>
      <c r="FB110" s="230"/>
      <c r="FC110" s="230"/>
      <c r="FD110" s="230"/>
      <c r="FE110" s="230"/>
      <c r="FF110" s="230"/>
      <c r="FG110" s="230"/>
      <c r="FH110" s="230"/>
      <c r="FI110" s="230"/>
      <c r="FJ110" s="230"/>
      <c r="FK110" s="230"/>
      <c r="FL110" s="230"/>
      <c r="FM110" s="230"/>
      <c r="FN110" s="230"/>
      <c r="FO110" s="230"/>
      <c r="FP110" s="230"/>
      <c r="FQ110" s="230"/>
      <c r="FR110" s="230"/>
      <c r="FS110" s="230"/>
      <c r="FT110" s="231"/>
      <c r="FU110" s="232">
        <f t="shared" si="9"/>
        <v>0</v>
      </c>
      <c r="FV110" s="232">
        <f t="shared" si="16"/>
        <v>0</v>
      </c>
      <c r="FW110" s="232">
        <f t="shared" si="16"/>
        <v>0</v>
      </c>
      <c r="FX110" s="232">
        <f t="shared" si="16"/>
        <v>0</v>
      </c>
      <c r="FY110" s="232">
        <f t="shared" si="16"/>
        <v>0</v>
      </c>
      <c r="FZ110" s="232">
        <f t="shared" si="16"/>
        <v>0</v>
      </c>
      <c r="GA110" s="232">
        <f t="shared" si="11"/>
        <v>0.1108</v>
      </c>
      <c r="GB110" s="232">
        <f t="shared" si="12"/>
        <v>0</v>
      </c>
      <c r="GC110" s="232">
        <f t="shared" si="14"/>
        <v>0</v>
      </c>
    </row>
    <row r="111" spans="1:185" x14ac:dyDescent="0.3">
      <c r="A111" s="69" t="s">
        <v>132</v>
      </c>
      <c r="B111" s="69" t="str">
        <f>[3]Technologies!B111</f>
        <v>Mobiliteit</v>
      </c>
      <c r="C111" s="69" t="str">
        <f>VLOOKUP($A111,[3]Technologies!$A$7:$H$699,3,FALSE)</f>
        <v>Final</v>
      </c>
      <c r="D111" s="69" t="str">
        <f>VLOOKUP($A111,[3]Technologies!$A$7:$H$699,4,FALSE)</f>
        <v>Transport</v>
      </c>
      <c r="E111" s="69" t="str">
        <f>VLOOKUP($A111,[3]Technologies!$A$7:$H$699,6,FALSE)</f>
        <v>Passenger Cars</v>
      </c>
      <c r="F111" s="70" t="str">
        <f>VLOOKUP($A111,[3]Technologies!$A$7:$H$699,7,FALSE)</f>
        <v>ICE Bio Diesel Vehicle - Cars</v>
      </c>
      <c r="G111" s="233"/>
      <c r="H111" s="233"/>
      <c r="I111" s="234" cm="1">
        <f t="array" ref="I111">-SUMPRODUCT(([3]Feedstocks!$C$4:$C$185=A111)*[3]Feedstocks!$E$4:$E$185,[3]Feedstocks!$F$4:$F$185,[3]Feedstocks!$H$4:$H$185,[3]Feedstocks!$I$4:$I$185)</f>
        <v>0</v>
      </c>
      <c r="J111" s="234" cm="1">
        <f t="array" ref="J111">-SUMPRODUCT(([3]Feedstocks!$C$4:$C$185=A111)*[3]Feedstocks!$E$4:$E$185,[3]Feedstocks!$H$4:$H$185,[3]Feedstocks!$I$4:$I$185)</f>
        <v>0</v>
      </c>
      <c r="K111" s="234"/>
      <c r="L111" s="234"/>
      <c r="M111" s="233"/>
      <c r="N111" s="233" t="str">
        <f>VLOOKUP(E111,[3]Activities!$A$9:$M$224,13,FALSE)</f>
        <v>NL</v>
      </c>
      <c r="O111" s="233"/>
      <c r="P111" s="87" t="s">
        <v>1055</v>
      </c>
      <c r="Q111" s="235"/>
      <c r="R111" s="235"/>
      <c r="S111" s="235"/>
      <c r="T111" s="235"/>
      <c r="U111" s="235"/>
      <c r="V111" s="235"/>
      <c r="W111" s="235"/>
      <c r="X111" s="235"/>
      <c r="Y111" s="235"/>
      <c r="Z111" s="235"/>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v>1</v>
      </c>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c r="BQ111" s="235"/>
      <c r="BR111" s="235"/>
      <c r="BS111" s="235"/>
      <c r="BT111" s="235"/>
      <c r="BU111" s="235"/>
      <c r="BV111" s="235"/>
      <c r="BW111" s="235"/>
      <c r="BX111" s="235"/>
      <c r="BY111" s="235"/>
      <c r="BZ111" s="235"/>
      <c r="CA111" s="235"/>
      <c r="CB111" s="235"/>
      <c r="CC111" s="235"/>
      <c r="CD111" s="235"/>
      <c r="CE111" s="235"/>
      <c r="CF111" s="235"/>
      <c r="CG111" s="235"/>
      <c r="CH111" s="235"/>
      <c r="CI111" s="235"/>
      <c r="CJ111" s="235"/>
      <c r="CK111" s="235"/>
      <c r="CL111" s="235"/>
      <c r="CM111" s="235"/>
      <c r="CN111" s="235"/>
      <c r="CO111" s="235"/>
      <c r="CP111" s="235"/>
      <c r="CQ111" s="235"/>
      <c r="CR111" s="235"/>
      <c r="CS111" s="235"/>
      <c r="CT111" s="235"/>
      <c r="CU111" s="235"/>
      <c r="CV111" s="235"/>
      <c r="CW111" s="235"/>
      <c r="CX111" s="235"/>
      <c r="CY111" s="235"/>
      <c r="CZ111" s="235"/>
      <c r="DA111" s="235"/>
      <c r="DB111" s="235"/>
      <c r="DC111" s="235"/>
      <c r="DD111" s="235"/>
      <c r="DE111" s="235"/>
      <c r="DF111" s="235"/>
      <c r="DG111" s="235"/>
      <c r="DH111" s="235"/>
      <c r="DI111" s="235"/>
      <c r="DJ111" s="235"/>
      <c r="DK111" s="235">
        <v>-1.518</v>
      </c>
      <c r="DL111" s="235"/>
      <c r="DM111" s="235"/>
      <c r="DN111" s="235"/>
      <c r="DO111" s="235"/>
      <c r="DP111" s="235"/>
      <c r="DQ111" s="235"/>
      <c r="DR111" s="235"/>
      <c r="DS111" s="235"/>
      <c r="DT111" s="235"/>
      <c r="DU111" s="235"/>
      <c r="DV111" s="235"/>
      <c r="DW111" s="235"/>
      <c r="DX111" s="235"/>
      <c r="DY111" s="235"/>
      <c r="DZ111" s="235"/>
      <c r="EA111" s="235"/>
      <c r="EB111" s="235"/>
      <c r="EC111" s="235"/>
      <c r="ED111" s="235"/>
      <c r="EE111" s="235"/>
      <c r="EF111" s="235"/>
      <c r="EG111" s="235"/>
      <c r="EH111" s="235"/>
      <c r="EI111" s="235"/>
      <c r="EJ111" s="235"/>
      <c r="EK111" s="235"/>
      <c r="EL111" s="235"/>
      <c r="EM111" s="235"/>
      <c r="EN111" s="235"/>
      <c r="EO111" s="235"/>
      <c r="EP111" s="235"/>
      <c r="EQ111" s="235"/>
      <c r="ER111" s="235"/>
      <c r="ES111" s="235"/>
      <c r="ET111" s="235"/>
      <c r="EU111" s="235"/>
      <c r="EV111" s="235"/>
      <c r="EW111" s="235"/>
      <c r="EX111" s="235"/>
      <c r="EY111" s="235"/>
      <c r="EZ111" s="235"/>
      <c r="FA111" s="235"/>
      <c r="FB111" s="235"/>
      <c r="FC111" s="235"/>
      <c r="FD111" s="235"/>
      <c r="FE111" s="235"/>
      <c r="FF111" s="235"/>
      <c r="FG111" s="235"/>
      <c r="FH111" s="235"/>
      <c r="FI111" s="235"/>
      <c r="FJ111" s="235"/>
      <c r="FK111" s="235"/>
      <c r="FL111" s="235"/>
      <c r="FM111" s="235"/>
      <c r="FN111" s="235"/>
      <c r="FO111" s="235"/>
      <c r="FP111" s="235"/>
      <c r="FQ111" s="235"/>
      <c r="FR111" s="235"/>
      <c r="FS111" s="235"/>
      <c r="FT111" s="236"/>
      <c r="FU111" s="237">
        <f t="shared" si="9"/>
        <v>0</v>
      </c>
      <c r="FV111" s="237">
        <f t="shared" si="16"/>
        <v>0</v>
      </c>
      <c r="FW111" s="237">
        <f t="shared" si="16"/>
        <v>0</v>
      </c>
      <c r="FX111" s="237">
        <f t="shared" si="16"/>
        <v>0</v>
      </c>
      <c r="FY111" s="237">
        <f t="shared" si="16"/>
        <v>0</v>
      </c>
      <c r="FZ111" s="237">
        <f t="shared" si="16"/>
        <v>0</v>
      </c>
      <c r="GA111" s="237">
        <f t="shared" si="11"/>
        <v>0</v>
      </c>
      <c r="GB111" s="237">
        <f t="shared" si="12"/>
        <v>0</v>
      </c>
      <c r="GC111" s="237">
        <f t="shared" si="14"/>
        <v>0</v>
      </c>
    </row>
    <row r="112" spans="1:185" x14ac:dyDescent="0.3">
      <c r="A112" s="40" t="s">
        <v>133</v>
      </c>
      <c r="B112" s="40" t="str">
        <f>[3]Technologies!B112</f>
        <v>Mobiliteit</v>
      </c>
      <c r="C112" s="40" t="str">
        <f>VLOOKUP($A112,[3]Technologies!$A$7:$H$699,3,FALSE)</f>
        <v>Final</v>
      </c>
      <c r="D112" s="40" t="str">
        <f>VLOOKUP($A112,[3]Technologies!$A$7:$H$699,4,FALSE)</f>
        <v>Transport</v>
      </c>
      <c r="E112" s="40" t="str">
        <f>VLOOKUP($A112,[3]Technologies!$A$7:$H$699,6,FALSE)</f>
        <v>Passenger Cars</v>
      </c>
      <c r="F112" s="40" t="str">
        <f>VLOOKUP($A112,[3]Technologies!$A$7:$H$699,7,FALSE)</f>
        <v>ICE Syn Diesel Vehicle - Cars</v>
      </c>
      <c r="G112" s="228"/>
      <c r="H112" s="228"/>
      <c r="I112" s="229" cm="1">
        <f t="array" ref="I112">-SUMPRODUCT(([3]Feedstocks!$C$4:$C$185=A112)*[3]Feedstocks!$E$4:$E$185,[3]Feedstocks!$F$4:$F$185,[3]Feedstocks!$H$4:$H$185,[3]Feedstocks!$I$4:$I$185)</f>
        <v>0</v>
      </c>
      <c r="J112" s="229" cm="1">
        <f t="array" ref="J112">-SUMPRODUCT(([3]Feedstocks!$C$4:$C$185=A112)*[3]Feedstocks!$E$4:$E$185,[3]Feedstocks!$H$4:$H$185,[3]Feedstocks!$I$4:$I$185)</f>
        <v>0</v>
      </c>
      <c r="K112" s="229"/>
      <c r="L112" s="229"/>
      <c r="M112" s="228"/>
      <c r="N112" s="228" t="str">
        <f>VLOOKUP(E112,[3]Activities!$A$9:$M$224,13,FALSE)</f>
        <v>NL</v>
      </c>
      <c r="O112" s="228"/>
      <c r="P112" s="66" t="s">
        <v>1055</v>
      </c>
      <c r="Q112" s="230"/>
      <c r="R112" s="230"/>
      <c r="S112" s="230"/>
      <c r="T112" s="230"/>
      <c r="U112" s="230"/>
      <c r="V112" s="230"/>
      <c r="W112" s="230"/>
      <c r="X112" s="230"/>
      <c r="Y112" s="230"/>
      <c r="Z112" s="230"/>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v>1</v>
      </c>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c r="BQ112" s="230"/>
      <c r="BR112" s="230"/>
      <c r="BS112" s="230"/>
      <c r="BT112" s="230"/>
      <c r="BU112" s="230"/>
      <c r="BV112" s="230"/>
      <c r="BW112" s="230"/>
      <c r="BX112" s="230"/>
      <c r="BY112" s="230"/>
      <c r="BZ112" s="230"/>
      <c r="CA112" s="230"/>
      <c r="CB112" s="230"/>
      <c r="CC112" s="230"/>
      <c r="CD112" s="230"/>
      <c r="CE112" s="230"/>
      <c r="CF112" s="230"/>
      <c r="CG112" s="230"/>
      <c r="CH112" s="230"/>
      <c r="CI112" s="230"/>
      <c r="CJ112" s="230"/>
      <c r="CK112" s="230"/>
      <c r="CL112" s="230"/>
      <c r="CM112" s="230"/>
      <c r="CN112" s="230"/>
      <c r="CO112" s="230"/>
      <c r="CP112" s="230"/>
      <c r="CQ112" s="230"/>
      <c r="CR112" s="230"/>
      <c r="CS112" s="230"/>
      <c r="CT112" s="230"/>
      <c r="CU112" s="230"/>
      <c r="CV112" s="230"/>
      <c r="CW112" s="230"/>
      <c r="CX112" s="230"/>
      <c r="CY112" s="230"/>
      <c r="CZ112" s="230"/>
      <c r="DA112" s="230"/>
      <c r="DB112" s="230"/>
      <c r="DC112" s="230"/>
      <c r="DD112" s="230"/>
      <c r="DE112" s="230"/>
      <c r="DF112" s="230"/>
      <c r="DG112" s="230"/>
      <c r="DH112" s="230"/>
      <c r="DI112" s="230"/>
      <c r="DJ112" s="230"/>
      <c r="DK112" s="230"/>
      <c r="DL112" s="230"/>
      <c r="DM112" s="230"/>
      <c r="DN112" s="230">
        <v>-1.518</v>
      </c>
      <c r="DO112" s="230"/>
      <c r="DP112" s="230"/>
      <c r="DQ112" s="230"/>
      <c r="DR112" s="230"/>
      <c r="DS112" s="230"/>
      <c r="DT112" s="230"/>
      <c r="DU112" s="230"/>
      <c r="DV112" s="230"/>
      <c r="DW112" s="230"/>
      <c r="DX112" s="230"/>
      <c r="DY112" s="230"/>
      <c r="DZ112" s="230"/>
      <c r="EA112" s="230"/>
      <c r="EB112" s="230"/>
      <c r="EC112" s="230"/>
      <c r="ED112" s="230"/>
      <c r="EE112" s="230"/>
      <c r="EF112" s="230"/>
      <c r="EG112" s="230"/>
      <c r="EH112" s="230"/>
      <c r="EI112" s="230"/>
      <c r="EJ112" s="230"/>
      <c r="EK112" s="230"/>
      <c r="EL112" s="230"/>
      <c r="EM112" s="230"/>
      <c r="EN112" s="230"/>
      <c r="EO112" s="230"/>
      <c r="EP112" s="230"/>
      <c r="EQ112" s="230"/>
      <c r="ER112" s="230"/>
      <c r="ES112" s="230"/>
      <c r="ET112" s="230"/>
      <c r="EU112" s="230"/>
      <c r="EV112" s="230"/>
      <c r="EW112" s="230"/>
      <c r="EX112" s="230"/>
      <c r="EY112" s="230"/>
      <c r="EZ112" s="230"/>
      <c r="FA112" s="230"/>
      <c r="FB112" s="230"/>
      <c r="FC112" s="230"/>
      <c r="FD112" s="230"/>
      <c r="FE112" s="230"/>
      <c r="FF112" s="230"/>
      <c r="FG112" s="230"/>
      <c r="FH112" s="230"/>
      <c r="FI112" s="230"/>
      <c r="FJ112" s="230"/>
      <c r="FK112" s="230"/>
      <c r="FL112" s="230"/>
      <c r="FM112" s="230"/>
      <c r="FN112" s="230"/>
      <c r="FO112" s="230"/>
      <c r="FP112" s="230"/>
      <c r="FQ112" s="230"/>
      <c r="FR112" s="230"/>
      <c r="FS112" s="230"/>
      <c r="FT112" s="231"/>
      <c r="FU112" s="232">
        <f t="shared" si="9"/>
        <v>0</v>
      </c>
      <c r="FV112" s="232">
        <f t="shared" si="16"/>
        <v>0</v>
      </c>
      <c r="FW112" s="232">
        <f t="shared" si="16"/>
        <v>0</v>
      </c>
      <c r="FX112" s="232">
        <f t="shared" si="16"/>
        <v>0</v>
      </c>
      <c r="FY112" s="232">
        <f t="shared" si="16"/>
        <v>0</v>
      </c>
      <c r="FZ112" s="232">
        <f t="shared" si="16"/>
        <v>0</v>
      </c>
      <c r="GA112" s="232">
        <f t="shared" si="11"/>
        <v>0</v>
      </c>
      <c r="GB112" s="232">
        <f t="shared" si="12"/>
        <v>0</v>
      </c>
      <c r="GC112" s="232">
        <f t="shared" si="14"/>
        <v>0</v>
      </c>
    </row>
    <row r="113" spans="1:185" x14ac:dyDescent="0.3">
      <c r="A113" s="69" t="s">
        <v>134</v>
      </c>
      <c r="B113" s="69" t="str">
        <f>[3]Technologies!B113</f>
        <v>Mobiliteit</v>
      </c>
      <c r="C113" s="69" t="str">
        <f>VLOOKUP($A113,[3]Technologies!$A$7:$H$699,3,FALSE)</f>
        <v>Final</v>
      </c>
      <c r="D113" s="69" t="str">
        <f>VLOOKUP($A113,[3]Technologies!$A$7:$H$699,4,FALSE)</f>
        <v>Transport</v>
      </c>
      <c r="E113" s="69" t="str">
        <f>VLOOKUP($A113,[3]Technologies!$A$7:$H$699,6,FALSE)</f>
        <v>Passenger Cars</v>
      </c>
      <c r="F113" s="70" t="str">
        <f>VLOOKUP($A113,[3]Technologies!$A$7:$H$699,7,FALSE)</f>
        <v>ICE Hybrid Vehicle - Cars</v>
      </c>
      <c r="G113" s="233"/>
      <c r="H113" s="233"/>
      <c r="I113" s="234" cm="1">
        <f t="array" ref="I113">-SUMPRODUCT(([3]Feedstocks!$C$4:$C$185=A113)*[3]Feedstocks!$E$4:$E$185,[3]Feedstocks!$F$4:$F$185,[3]Feedstocks!$H$4:$H$185,[3]Feedstocks!$I$4:$I$185)</f>
        <v>0</v>
      </c>
      <c r="J113" s="234" cm="1">
        <f t="array" ref="J113">-SUMPRODUCT(([3]Feedstocks!$C$4:$C$185=A113)*[3]Feedstocks!$E$4:$E$185,[3]Feedstocks!$H$4:$H$185,[3]Feedstocks!$I$4:$I$185)</f>
        <v>0</v>
      </c>
      <c r="K113" s="234"/>
      <c r="L113" s="234"/>
      <c r="M113" s="233"/>
      <c r="N113" s="233" t="str">
        <f>VLOOKUP(E113,[3]Activities!$A$9:$M$224,13,FALSE)</f>
        <v>NL</v>
      </c>
      <c r="O113" s="233"/>
      <c r="P113" s="87" t="s">
        <v>1055</v>
      </c>
      <c r="Q113" s="235"/>
      <c r="R113" s="235"/>
      <c r="S113" s="235"/>
      <c r="T113" s="235"/>
      <c r="U113" s="235"/>
      <c r="V113" s="235"/>
      <c r="W113" s="235"/>
      <c r="X113" s="235"/>
      <c r="Y113" s="235"/>
      <c r="Z113" s="235"/>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v>1</v>
      </c>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c r="BQ113" s="235"/>
      <c r="BR113" s="235"/>
      <c r="BS113" s="235"/>
      <c r="BT113" s="235"/>
      <c r="BU113" s="235"/>
      <c r="BV113" s="235"/>
      <c r="BW113" s="235"/>
      <c r="BX113" s="235"/>
      <c r="BY113" s="235"/>
      <c r="BZ113" s="235"/>
      <c r="CA113" s="235"/>
      <c r="CB113" s="235"/>
      <c r="CC113" s="235"/>
      <c r="CD113" s="235"/>
      <c r="CE113" s="235"/>
      <c r="CF113" s="235"/>
      <c r="CG113" s="235"/>
      <c r="CH113" s="235"/>
      <c r="CI113" s="235"/>
      <c r="CJ113" s="235"/>
      <c r="CK113" s="235"/>
      <c r="CL113" s="235"/>
      <c r="CM113" s="235"/>
      <c r="CN113" s="235"/>
      <c r="CO113" s="235"/>
      <c r="CP113" s="235"/>
      <c r="CQ113" s="235"/>
      <c r="CR113" s="235"/>
      <c r="CS113" s="235"/>
      <c r="CT113" s="235"/>
      <c r="CU113" s="235"/>
      <c r="CV113" s="235"/>
      <c r="CW113" s="235"/>
      <c r="CX113" s="235"/>
      <c r="CY113" s="235"/>
      <c r="CZ113" s="235"/>
      <c r="DA113" s="235"/>
      <c r="DB113" s="235"/>
      <c r="DC113" s="235"/>
      <c r="DD113" s="235"/>
      <c r="DE113" s="235">
        <v>-1.57692432986553</v>
      </c>
      <c r="DF113" s="235"/>
      <c r="DG113" s="235"/>
      <c r="DH113" s="235"/>
      <c r="DI113" s="235"/>
      <c r="DJ113" s="235"/>
      <c r="DK113" s="235"/>
      <c r="DL113" s="235"/>
      <c r="DM113" s="235"/>
      <c r="DN113" s="235"/>
      <c r="DO113" s="235"/>
      <c r="DP113" s="235"/>
      <c r="DQ113" s="235"/>
      <c r="DR113" s="235"/>
      <c r="DS113" s="235"/>
      <c r="DT113" s="235"/>
      <c r="DU113" s="235"/>
      <c r="DV113" s="235"/>
      <c r="DW113" s="235"/>
      <c r="DX113" s="235"/>
      <c r="DY113" s="235"/>
      <c r="DZ113" s="235"/>
      <c r="EA113" s="235"/>
      <c r="EB113" s="235"/>
      <c r="EC113" s="235"/>
      <c r="ED113" s="235"/>
      <c r="EE113" s="235"/>
      <c r="EF113" s="235"/>
      <c r="EG113" s="235"/>
      <c r="EH113" s="235"/>
      <c r="EI113" s="235"/>
      <c r="EJ113" s="235"/>
      <c r="EK113" s="235"/>
      <c r="EL113" s="235"/>
      <c r="EM113" s="235"/>
      <c r="EN113" s="235"/>
      <c r="EO113" s="235"/>
      <c r="EP113" s="235"/>
      <c r="EQ113" s="235"/>
      <c r="ER113" s="235"/>
      <c r="ES113" s="235"/>
      <c r="ET113" s="235"/>
      <c r="EU113" s="235"/>
      <c r="EV113" s="235"/>
      <c r="EW113" s="235"/>
      <c r="EX113" s="235"/>
      <c r="EY113" s="235"/>
      <c r="EZ113" s="235"/>
      <c r="FA113" s="235"/>
      <c r="FB113" s="235"/>
      <c r="FC113" s="235"/>
      <c r="FD113" s="235"/>
      <c r="FE113" s="235"/>
      <c r="FF113" s="235"/>
      <c r="FG113" s="235"/>
      <c r="FH113" s="235"/>
      <c r="FI113" s="235"/>
      <c r="FJ113" s="235"/>
      <c r="FK113" s="235"/>
      <c r="FL113" s="235"/>
      <c r="FM113" s="235"/>
      <c r="FN113" s="235"/>
      <c r="FO113" s="235"/>
      <c r="FP113" s="235"/>
      <c r="FQ113" s="235"/>
      <c r="FR113" s="235"/>
      <c r="FS113" s="235"/>
      <c r="FT113" s="236"/>
      <c r="FU113" s="237">
        <f t="shared" si="9"/>
        <v>0</v>
      </c>
      <c r="FV113" s="237">
        <f t="shared" si="16"/>
        <v>0</v>
      </c>
      <c r="FW113" s="237">
        <f t="shared" si="16"/>
        <v>0</v>
      </c>
      <c r="FX113" s="237">
        <f t="shared" si="16"/>
        <v>0</v>
      </c>
      <c r="FY113" s="237">
        <f t="shared" si="16"/>
        <v>0</v>
      </c>
      <c r="FZ113" s="237">
        <f t="shared" si="16"/>
        <v>0</v>
      </c>
      <c r="GA113" s="237">
        <f t="shared" si="11"/>
        <v>0.11509999999999999</v>
      </c>
      <c r="GB113" s="237">
        <f t="shared" si="12"/>
        <v>0</v>
      </c>
      <c r="GC113" s="237">
        <f t="shared" si="14"/>
        <v>0</v>
      </c>
    </row>
    <row r="114" spans="1:185" x14ac:dyDescent="0.3">
      <c r="A114" s="40" t="s">
        <v>135</v>
      </c>
      <c r="B114" s="40" t="str">
        <f>[3]Technologies!B114</f>
        <v>Mobiliteit</v>
      </c>
      <c r="C114" s="40" t="str">
        <f>VLOOKUP($A114,[3]Technologies!$A$7:$H$699,3,FALSE)</f>
        <v>Final</v>
      </c>
      <c r="D114" s="40" t="str">
        <f>VLOOKUP($A114,[3]Technologies!$A$7:$H$699,4,FALSE)</f>
        <v>Transport</v>
      </c>
      <c r="E114" s="40" t="str">
        <f>VLOOKUP($A114,[3]Technologies!$A$7:$H$699,6,FALSE)</f>
        <v>Passenger Cars</v>
      </c>
      <c r="F114" s="40" t="str">
        <f>VLOOKUP($A114,[3]Technologies!$A$7:$H$699,7,FALSE)</f>
        <v>ICE Natural Gas Vehicle - Cars</v>
      </c>
      <c r="G114" s="228"/>
      <c r="H114" s="228"/>
      <c r="I114" s="229" cm="1">
        <f t="array" ref="I114">-SUMPRODUCT(([3]Feedstocks!$C$4:$C$185=A114)*[3]Feedstocks!$E$4:$E$185,[3]Feedstocks!$F$4:$F$185,[3]Feedstocks!$H$4:$H$185,[3]Feedstocks!$I$4:$I$185)</f>
        <v>0</v>
      </c>
      <c r="J114" s="229" cm="1">
        <f t="array" ref="J114">-SUMPRODUCT(([3]Feedstocks!$C$4:$C$185=A114)*[3]Feedstocks!$E$4:$E$185,[3]Feedstocks!$H$4:$H$185,[3]Feedstocks!$I$4:$I$185)</f>
        <v>0</v>
      </c>
      <c r="K114" s="229"/>
      <c r="L114" s="229"/>
      <c r="M114" s="228"/>
      <c r="N114" s="228" t="str">
        <f>VLOOKUP(E114,[3]Activities!$A$9:$M$224,13,FALSE)</f>
        <v>NL</v>
      </c>
      <c r="O114" s="228"/>
      <c r="P114" s="66" t="s">
        <v>1055</v>
      </c>
      <c r="Q114" s="230"/>
      <c r="R114" s="230"/>
      <c r="S114" s="230"/>
      <c r="T114" s="230"/>
      <c r="U114" s="230"/>
      <c r="V114" s="230"/>
      <c r="W114" s="230"/>
      <c r="X114" s="230"/>
      <c r="Y114" s="230"/>
      <c r="Z114" s="230"/>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v>1</v>
      </c>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c r="BQ114" s="230"/>
      <c r="BR114" s="230"/>
      <c r="BS114" s="230"/>
      <c r="BT114" s="230"/>
      <c r="BU114" s="230"/>
      <c r="BV114" s="230"/>
      <c r="BW114" s="230"/>
      <c r="BX114" s="230"/>
      <c r="BY114" s="230"/>
      <c r="BZ114" s="230"/>
      <c r="CA114" s="230"/>
      <c r="CB114" s="230"/>
      <c r="CC114" s="230"/>
      <c r="CD114" s="230"/>
      <c r="CE114" s="230"/>
      <c r="CF114" s="230"/>
      <c r="CG114" s="230"/>
      <c r="CH114" s="230"/>
      <c r="CI114" s="230"/>
      <c r="CJ114" s="230"/>
      <c r="CK114" s="230"/>
      <c r="CL114" s="230"/>
      <c r="CM114" s="230"/>
      <c r="CN114" s="230"/>
      <c r="CO114" s="230"/>
      <c r="CP114" s="230"/>
      <c r="CQ114" s="230"/>
      <c r="CR114" s="230"/>
      <c r="CS114" s="230"/>
      <c r="CT114" s="230"/>
      <c r="CU114" s="230"/>
      <c r="CV114" s="230"/>
      <c r="CW114" s="230"/>
      <c r="CX114" s="230"/>
      <c r="CY114" s="230"/>
      <c r="CZ114" s="230"/>
      <c r="DA114" s="230"/>
      <c r="DB114" s="230"/>
      <c r="DC114" s="230"/>
      <c r="DD114" s="230"/>
      <c r="DE114" s="230"/>
      <c r="DF114" s="230"/>
      <c r="DG114" s="230"/>
      <c r="DH114" s="230"/>
      <c r="DI114" s="230"/>
      <c r="DJ114" s="230"/>
      <c r="DK114" s="230"/>
      <c r="DL114" s="230"/>
      <c r="DM114" s="230"/>
      <c r="DN114" s="230"/>
      <c r="DO114" s="230"/>
      <c r="DP114" s="230"/>
      <c r="DQ114" s="230"/>
      <c r="DR114" s="230"/>
      <c r="DS114" s="230"/>
      <c r="DT114" s="230"/>
      <c r="DU114" s="230">
        <v>-1.9</v>
      </c>
      <c r="DV114" s="230"/>
      <c r="DW114" s="230"/>
      <c r="DX114" s="230"/>
      <c r="DY114" s="230"/>
      <c r="DZ114" s="230"/>
      <c r="EA114" s="230"/>
      <c r="EB114" s="230"/>
      <c r="EC114" s="230"/>
      <c r="ED114" s="230"/>
      <c r="EE114" s="230"/>
      <c r="EF114" s="230"/>
      <c r="EG114" s="230"/>
      <c r="EH114" s="230"/>
      <c r="EI114" s="230"/>
      <c r="EJ114" s="230"/>
      <c r="EK114" s="230"/>
      <c r="EL114" s="230"/>
      <c r="EM114" s="230"/>
      <c r="EN114" s="230"/>
      <c r="EO114" s="230"/>
      <c r="EP114" s="230"/>
      <c r="EQ114" s="230"/>
      <c r="ER114" s="230"/>
      <c r="ES114" s="230"/>
      <c r="ET114" s="230"/>
      <c r="EU114" s="230"/>
      <c r="EV114" s="230"/>
      <c r="EW114" s="230"/>
      <c r="EX114" s="230"/>
      <c r="EY114" s="230"/>
      <c r="EZ114" s="230"/>
      <c r="FA114" s="230"/>
      <c r="FB114" s="230"/>
      <c r="FC114" s="230"/>
      <c r="FD114" s="230"/>
      <c r="FE114" s="230"/>
      <c r="FF114" s="230"/>
      <c r="FG114" s="230"/>
      <c r="FH114" s="230"/>
      <c r="FI114" s="230"/>
      <c r="FJ114" s="230"/>
      <c r="FK114" s="230"/>
      <c r="FL114" s="230"/>
      <c r="FM114" s="230"/>
      <c r="FN114" s="230"/>
      <c r="FO114" s="230"/>
      <c r="FP114" s="230"/>
      <c r="FQ114" s="230"/>
      <c r="FR114" s="230"/>
      <c r="FS114" s="230"/>
      <c r="FT114" s="231"/>
      <c r="FU114" s="232">
        <f t="shared" si="9"/>
        <v>0</v>
      </c>
      <c r="FV114" s="232">
        <f t="shared" si="16"/>
        <v>0</v>
      </c>
      <c r="FW114" s="232">
        <f t="shared" si="16"/>
        <v>0</v>
      </c>
      <c r="FX114" s="232">
        <f t="shared" si="16"/>
        <v>0</v>
      </c>
      <c r="FY114" s="232">
        <f t="shared" si="16"/>
        <v>0</v>
      </c>
      <c r="FZ114" s="232">
        <f t="shared" si="16"/>
        <v>0</v>
      </c>
      <c r="GA114" s="232">
        <f t="shared" si="11"/>
        <v>0.1075</v>
      </c>
      <c r="GB114" s="232">
        <f t="shared" si="12"/>
        <v>0</v>
      </c>
      <c r="GC114" s="232">
        <f t="shared" si="14"/>
        <v>0</v>
      </c>
    </row>
    <row r="115" spans="1:185" x14ac:dyDescent="0.3">
      <c r="A115" s="69" t="s">
        <v>136</v>
      </c>
      <c r="B115" s="69" t="str">
        <f>[3]Technologies!B115</f>
        <v>Mobiliteit</v>
      </c>
      <c r="C115" s="69" t="str">
        <f>VLOOKUP($A115,[3]Technologies!$A$7:$H$699,3,FALSE)</f>
        <v>Final</v>
      </c>
      <c r="D115" s="69" t="str">
        <f>VLOOKUP($A115,[3]Technologies!$A$7:$H$699,4,FALSE)</f>
        <v>Transport</v>
      </c>
      <c r="E115" s="69" t="str">
        <f>VLOOKUP($A115,[3]Technologies!$A$7:$H$699,6,FALSE)</f>
        <v>Passenger Cars</v>
      </c>
      <c r="F115" s="70" t="str">
        <f>VLOOKUP($A115,[3]Technologies!$A$7:$H$699,7,FALSE)</f>
        <v>Plug-In Hybrid Vehicle - Cars</v>
      </c>
      <c r="G115" s="233"/>
      <c r="H115" s="233"/>
      <c r="I115" s="234" cm="1">
        <f t="array" ref="I115">-SUMPRODUCT(([3]Feedstocks!$C$4:$C$185=A115)*[3]Feedstocks!$E$4:$E$185,[3]Feedstocks!$F$4:$F$185,[3]Feedstocks!$H$4:$H$185,[3]Feedstocks!$I$4:$I$185)</f>
        <v>0</v>
      </c>
      <c r="J115" s="234" cm="1">
        <f t="array" ref="J115">-SUMPRODUCT(([3]Feedstocks!$C$4:$C$185=A115)*[3]Feedstocks!$E$4:$E$185,[3]Feedstocks!$H$4:$H$185,[3]Feedstocks!$I$4:$I$185)</f>
        <v>0</v>
      </c>
      <c r="K115" s="234"/>
      <c r="L115" s="234"/>
      <c r="M115" s="233"/>
      <c r="N115" s="233" t="str">
        <f>VLOOKUP(E115,[3]Activities!$A$9:$M$224,13,FALSE)</f>
        <v>NL</v>
      </c>
      <c r="O115" s="233"/>
      <c r="P115" s="87" t="s">
        <v>884</v>
      </c>
      <c r="Q115" s="235"/>
      <c r="R115" s="235"/>
      <c r="S115" s="235"/>
      <c r="T115" s="235"/>
      <c r="U115" s="235"/>
      <c r="V115" s="235"/>
      <c r="W115" s="235"/>
      <c r="X115" s="235"/>
      <c r="Y115" s="235"/>
      <c r="Z115" s="235"/>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v>1</v>
      </c>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c r="BQ115" s="235"/>
      <c r="BR115" s="235"/>
      <c r="BS115" s="235"/>
      <c r="BT115" s="235"/>
      <c r="BU115" s="235"/>
      <c r="BV115" s="235"/>
      <c r="BW115" s="235"/>
      <c r="BX115" s="235"/>
      <c r="BY115" s="235"/>
      <c r="BZ115" s="235"/>
      <c r="CA115" s="235"/>
      <c r="CB115" s="235"/>
      <c r="CC115" s="235"/>
      <c r="CD115" s="235"/>
      <c r="CE115" s="235"/>
      <c r="CF115" s="235"/>
      <c r="CG115" s="235"/>
      <c r="CH115" s="235"/>
      <c r="CI115" s="235"/>
      <c r="CJ115" s="235"/>
      <c r="CK115" s="235"/>
      <c r="CL115" s="235"/>
      <c r="CM115" s="235"/>
      <c r="CN115" s="235"/>
      <c r="CO115" s="235"/>
      <c r="CP115" s="235"/>
      <c r="CQ115" s="235"/>
      <c r="CR115" s="235"/>
      <c r="CS115" s="235">
        <v>-0.4</v>
      </c>
      <c r="CT115" s="235"/>
      <c r="CU115" s="235"/>
      <c r="CV115" s="235"/>
      <c r="CW115" s="235"/>
      <c r="CX115" s="235"/>
      <c r="CY115" s="235"/>
      <c r="CZ115" s="235"/>
      <c r="DA115" s="235"/>
      <c r="DB115" s="235"/>
      <c r="DC115" s="235"/>
      <c r="DD115" s="235"/>
      <c r="DE115" s="235">
        <v>-1.1038470309058701</v>
      </c>
      <c r="DF115" s="235"/>
      <c r="DG115" s="235"/>
      <c r="DH115" s="235"/>
      <c r="DI115" s="235"/>
      <c r="DJ115" s="235"/>
      <c r="DK115" s="235"/>
      <c r="DL115" s="235"/>
      <c r="DM115" s="235"/>
      <c r="DN115" s="235"/>
      <c r="DO115" s="235"/>
      <c r="DP115" s="235"/>
      <c r="DQ115" s="235"/>
      <c r="DR115" s="235"/>
      <c r="DS115" s="235"/>
      <c r="DT115" s="235"/>
      <c r="DU115" s="235"/>
      <c r="DV115" s="235"/>
      <c r="DW115" s="235"/>
      <c r="DX115" s="235"/>
      <c r="DY115" s="235"/>
      <c r="DZ115" s="235"/>
      <c r="EA115" s="235"/>
      <c r="EB115" s="235"/>
      <c r="EC115" s="235"/>
      <c r="ED115" s="235"/>
      <c r="EE115" s="235"/>
      <c r="EF115" s="235"/>
      <c r="EG115" s="235"/>
      <c r="EH115" s="235"/>
      <c r="EI115" s="235"/>
      <c r="EJ115" s="235"/>
      <c r="EK115" s="235"/>
      <c r="EL115" s="235"/>
      <c r="EM115" s="235"/>
      <c r="EN115" s="235"/>
      <c r="EO115" s="235"/>
      <c r="EP115" s="235"/>
      <c r="EQ115" s="235"/>
      <c r="ER115" s="235"/>
      <c r="ES115" s="235"/>
      <c r="ET115" s="235"/>
      <c r="EU115" s="235"/>
      <c r="EV115" s="235"/>
      <c r="EW115" s="235"/>
      <c r="EX115" s="235"/>
      <c r="EY115" s="235"/>
      <c r="EZ115" s="235"/>
      <c r="FA115" s="235"/>
      <c r="FB115" s="235"/>
      <c r="FC115" s="235"/>
      <c r="FD115" s="235"/>
      <c r="FE115" s="235"/>
      <c r="FF115" s="235"/>
      <c r="FG115" s="235"/>
      <c r="FH115" s="235"/>
      <c r="FI115" s="235"/>
      <c r="FJ115" s="235"/>
      <c r="FK115" s="235"/>
      <c r="FL115" s="235"/>
      <c r="FM115" s="235"/>
      <c r="FN115" s="235"/>
      <c r="FO115" s="235"/>
      <c r="FP115" s="235"/>
      <c r="FQ115" s="235"/>
      <c r="FR115" s="235"/>
      <c r="FS115" s="235"/>
      <c r="FT115" s="236"/>
      <c r="FU115" s="237">
        <f t="shared" si="9"/>
        <v>0</v>
      </c>
      <c r="FV115" s="237">
        <f t="shared" si="16"/>
        <v>0</v>
      </c>
      <c r="FW115" s="237">
        <f t="shared" si="16"/>
        <v>0</v>
      </c>
      <c r="FX115" s="237">
        <f t="shared" si="16"/>
        <v>0</v>
      </c>
      <c r="FY115" s="237">
        <f t="shared" si="16"/>
        <v>0</v>
      </c>
      <c r="FZ115" s="237">
        <f t="shared" si="16"/>
        <v>0</v>
      </c>
      <c r="GA115" s="237">
        <f t="shared" si="11"/>
        <v>8.0600000000000005E-2</v>
      </c>
      <c r="GB115" s="237">
        <f t="shared" si="12"/>
        <v>0</v>
      </c>
      <c r="GC115" s="237">
        <f t="shared" si="14"/>
        <v>0</v>
      </c>
    </row>
    <row r="116" spans="1:185" x14ac:dyDescent="0.3">
      <c r="A116" s="40" t="s">
        <v>137</v>
      </c>
      <c r="B116" s="40" t="str">
        <f>[3]Technologies!B116</f>
        <v>Mobiliteit</v>
      </c>
      <c r="C116" s="40" t="str">
        <f>VLOOKUP($A116,[3]Technologies!$A$7:$H$699,3,FALSE)</f>
        <v>Final</v>
      </c>
      <c r="D116" s="40" t="str">
        <f>VLOOKUP($A116,[3]Technologies!$A$7:$H$699,4,FALSE)</f>
        <v>Transport</v>
      </c>
      <c r="E116" s="40" t="str">
        <f>VLOOKUP($A116,[3]Technologies!$A$7:$H$699,6,FALSE)</f>
        <v>Passenger Cars</v>
      </c>
      <c r="F116" s="40" t="str">
        <f>VLOOKUP($A116,[3]Technologies!$A$7:$H$699,7,FALSE)</f>
        <v>Electric Battery Vehicle - Cars</v>
      </c>
      <c r="G116" s="228"/>
      <c r="H116" s="228"/>
      <c r="I116" s="229" cm="1">
        <f t="array" ref="I116">-SUMPRODUCT(([3]Feedstocks!$C$4:$C$185=A116)*[3]Feedstocks!$E$4:$E$185,[3]Feedstocks!$F$4:$F$185,[3]Feedstocks!$H$4:$H$185,[3]Feedstocks!$I$4:$I$185)</f>
        <v>0</v>
      </c>
      <c r="J116" s="229" cm="1">
        <f t="array" ref="J116">-SUMPRODUCT(([3]Feedstocks!$C$4:$C$185=A116)*[3]Feedstocks!$E$4:$E$185,[3]Feedstocks!$H$4:$H$185,[3]Feedstocks!$I$4:$I$185)</f>
        <v>0</v>
      </c>
      <c r="K116" s="229"/>
      <c r="L116" s="229"/>
      <c r="M116" s="228"/>
      <c r="N116" s="228" t="str">
        <f>VLOOKUP(E116,[3]Activities!$A$9:$M$224,13,FALSE)</f>
        <v>NL</v>
      </c>
      <c r="O116" s="228"/>
      <c r="P116" s="66" t="s">
        <v>884</v>
      </c>
      <c r="Q116" s="230"/>
      <c r="R116" s="230"/>
      <c r="S116" s="230"/>
      <c r="T116" s="230"/>
      <c r="U116" s="230"/>
      <c r="V116" s="230"/>
      <c r="W116" s="230"/>
      <c r="X116" s="230"/>
      <c r="Y116" s="230"/>
      <c r="Z116" s="230"/>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v>1</v>
      </c>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c r="BQ116" s="230"/>
      <c r="BR116" s="230"/>
      <c r="BS116" s="230"/>
      <c r="BT116" s="230"/>
      <c r="BU116" s="230"/>
      <c r="BV116" s="230"/>
      <c r="BW116" s="230"/>
      <c r="BX116" s="230"/>
      <c r="BY116" s="230"/>
      <c r="BZ116" s="230"/>
      <c r="CA116" s="230"/>
      <c r="CB116" s="230"/>
      <c r="CC116" s="230"/>
      <c r="CD116" s="230"/>
      <c r="CE116" s="230"/>
      <c r="CF116" s="230"/>
      <c r="CG116" s="230"/>
      <c r="CH116" s="230"/>
      <c r="CI116" s="230"/>
      <c r="CJ116" s="230"/>
      <c r="CK116" s="230"/>
      <c r="CL116" s="230"/>
      <c r="CM116" s="230"/>
      <c r="CN116" s="230"/>
      <c r="CO116" s="230"/>
      <c r="CP116" s="230"/>
      <c r="CQ116" s="230"/>
      <c r="CR116" s="230"/>
      <c r="CS116" s="230">
        <v>-0.65</v>
      </c>
      <c r="CT116" s="230"/>
      <c r="CU116" s="230"/>
      <c r="CV116" s="230"/>
      <c r="CW116" s="230"/>
      <c r="CX116" s="230"/>
      <c r="CY116" s="230"/>
      <c r="CZ116" s="230"/>
      <c r="DA116" s="230"/>
      <c r="DB116" s="230"/>
      <c r="DC116" s="230"/>
      <c r="DD116" s="230"/>
      <c r="DE116" s="230"/>
      <c r="DF116" s="230"/>
      <c r="DG116" s="230"/>
      <c r="DH116" s="230"/>
      <c r="DI116" s="230"/>
      <c r="DJ116" s="230"/>
      <c r="DK116" s="230"/>
      <c r="DL116" s="230"/>
      <c r="DM116" s="230"/>
      <c r="DN116" s="230"/>
      <c r="DO116" s="230"/>
      <c r="DP116" s="230"/>
      <c r="DQ116" s="230"/>
      <c r="DR116" s="230"/>
      <c r="DS116" s="230"/>
      <c r="DT116" s="230"/>
      <c r="DU116" s="230"/>
      <c r="DV116" s="230"/>
      <c r="DW116" s="230"/>
      <c r="DX116" s="230"/>
      <c r="DY116" s="230"/>
      <c r="DZ116" s="230"/>
      <c r="EA116" s="230"/>
      <c r="EB116" s="230"/>
      <c r="EC116" s="230"/>
      <c r="ED116" s="230"/>
      <c r="EE116" s="230"/>
      <c r="EF116" s="230"/>
      <c r="EG116" s="230"/>
      <c r="EH116" s="230"/>
      <c r="EI116" s="230"/>
      <c r="EJ116" s="230"/>
      <c r="EK116" s="230"/>
      <c r="EL116" s="230"/>
      <c r="EM116" s="230"/>
      <c r="EN116" s="230"/>
      <c r="EO116" s="230"/>
      <c r="EP116" s="230"/>
      <c r="EQ116" s="230"/>
      <c r="ER116" s="230"/>
      <c r="ES116" s="230"/>
      <c r="ET116" s="230"/>
      <c r="EU116" s="230"/>
      <c r="EV116" s="230"/>
      <c r="EW116" s="230"/>
      <c r="EX116" s="230"/>
      <c r="EY116" s="230"/>
      <c r="EZ116" s="230"/>
      <c r="FA116" s="230"/>
      <c r="FB116" s="230"/>
      <c r="FC116" s="230"/>
      <c r="FD116" s="230"/>
      <c r="FE116" s="230"/>
      <c r="FF116" s="230"/>
      <c r="FG116" s="230"/>
      <c r="FH116" s="230"/>
      <c r="FI116" s="230"/>
      <c r="FJ116" s="230"/>
      <c r="FK116" s="230"/>
      <c r="FL116" s="230"/>
      <c r="FM116" s="230"/>
      <c r="FN116" s="230"/>
      <c r="FO116" s="230"/>
      <c r="FP116" s="230"/>
      <c r="FQ116" s="230"/>
      <c r="FR116" s="230"/>
      <c r="FS116" s="230"/>
      <c r="FT116" s="231"/>
      <c r="FU116" s="232">
        <f t="shared" si="9"/>
        <v>0</v>
      </c>
      <c r="FV116" s="232">
        <f t="shared" si="16"/>
        <v>0</v>
      </c>
      <c r="FW116" s="232">
        <f t="shared" si="16"/>
        <v>0</v>
      </c>
      <c r="FX116" s="232">
        <f t="shared" si="16"/>
        <v>0</v>
      </c>
      <c r="FY116" s="232">
        <f t="shared" si="16"/>
        <v>0</v>
      </c>
      <c r="FZ116" s="232">
        <f t="shared" si="16"/>
        <v>0</v>
      </c>
      <c r="GA116" s="232">
        <f t="shared" si="11"/>
        <v>0</v>
      </c>
      <c r="GB116" s="232">
        <f t="shared" si="12"/>
        <v>0</v>
      </c>
      <c r="GC116" s="232">
        <f t="shared" si="14"/>
        <v>0</v>
      </c>
    </row>
    <row r="117" spans="1:185" x14ac:dyDescent="0.3">
      <c r="A117" s="69" t="s">
        <v>138</v>
      </c>
      <c r="B117" s="69" t="str">
        <f>[3]Technologies!B117</f>
        <v>Mobiliteit</v>
      </c>
      <c r="C117" s="69" t="str">
        <f>VLOOKUP($A117,[3]Technologies!$A$7:$H$699,3,FALSE)</f>
        <v>Final</v>
      </c>
      <c r="D117" s="69" t="str">
        <f>VLOOKUP($A117,[3]Technologies!$A$7:$H$699,4,FALSE)</f>
        <v>Transport</v>
      </c>
      <c r="E117" s="69" t="str">
        <f>VLOOKUP($A117,[3]Technologies!$A$7:$H$699,6,FALSE)</f>
        <v>Passenger Cars</v>
      </c>
      <c r="F117" s="70" t="str">
        <f>VLOOKUP($A117,[3]Technologies!$A$7:$H$699,7,FALSE)</f>
        <v>Electric Battery Vehicle FLEX - Cars</v>
      </c>
      <c r="G117" s="233"/>
      <c r="H117" s="233"/>
      <c r="I117" s="234" cm="1">
        <f t="array" ref="I117">-SUMPRODUCT(([3]Feedstocks!$C$4:$C$185=A117)*[3]Feedstocks!$E$4:$E$185,[3]Feedstocks!$F$4:$F$185,[3]Feedstocks!$H$4:$H$185,[3]Feedstocks!$I$4:$I$185)</f>
        <v>0</v>
      </c>
      <c r="J117" s="234" cm="1">
        <f t="array" ref="J117">-SUMPRODUCT(([3]Feedstocks!$C$4:$C$185=A117)*[3]Feedstocks!$E$4:$E$185,[3]Feedstocks!$H$4:$H$185,[3]Feedstocks!$I$4:$I$185)</f>
        <v>0</v>
      </c>
      <c r="K117" s="234"/>
      <c r="L117" s="234"/>
      <c r="M117" s="233"/>
      <c r="N117" s="233" t="str">
        <f>VLOOKUP(E117,[3]Activities!$A$9:$M$224,13,FALSE)</f>
        <v>NL</v>
      </c>
      <c r="O117" s="233"/>
      <c r="P117" s="87" t="s">
        <v>884</v>
      </c>
      <c r="Q117" s="235"/>
      <c r="R117" s="235"/>
      <c r="S117" s="235"/>
      <c r="T117" s="235"/>
      <c r="U117" s="235"/>
      <c r="V117" s="235"/>
      <c r="W117" s="235"/>
      <c r="X117" s="235"/>
      <c r="Y117" s="235"/>
      <c r="Z117" s="235"/>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v>1</v>
      </c>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c r="BQ117" s="235"/>
      <c r="BR117" s="235"/>
      <c r="BS117" s="235"/>
      <c r="BT117" s="235"/>
      <c r="BU117" s="235"/>
      <c r="BV117" s="235"/>
      <c r="BW117" s="235"/>
      <c r="BX117" s="235"/>
      <c r="BY117" s="235"/>
      <c r="BZ117" s="235"/>
      <c r="CA117" s="235"/>
      <c r="CB117" s="235"/>
      <c r="CC117" s="235"/>
      <c r="CD117" s="235"/>
      <c r="CE117" s="235"/>
      <c r="CF117" s="235"/>
      <c r="CG117" s="235"/>
      <c r="CH117" s="235"/>
      <c r="CI117" s="235"/>
      <c r="CJ117" s="235"/>
      <c r="CK117" s="235"/>
      <c r="CL117" s="235"/>
      <c r="CM117" s="235"/>
      <c r="CN117" s="235"/>
      <c r="CO117" s="235"/>
      <c r="CP117" s="235"/>
      <c r="CQ117" s="235"/>
      <c r="CR117" s="235"/>
      <c r="CS117" s="235">
        <v>-0.65</v>
      </c>
      <c r="CT117" s="235"/>
      <c r="CU117" s="235"/>
      <c r="CV117" s="235"/>
      <c r="CW117" s="235"/>
      <c r="CX117" s="235"/>
      <c r="CY117" s="235"/>
      <c r="CZ117" s="235"/>
      <c r="DA117" s="235"/>
      <c r="DB117" s="235"/>
      <c r="DC117" s="235"/>
      <c r="DD117" s="235"/>
      <c r="DE117" s="235"/>
      <c r="DF117" s="235"/>
      <c r="DG117" s="235"/>
      <c r="DH117" s="235"/>
      <c r="DI117" s="235"/>
      <c r="DJ117" s="235"/>
      <c r="DK117" s="235"/>
      <c r="DL117" s="235"/>
      <c r="DM117" s="235"/>
      <c r="DN117" s="235"/>
      <c r="DO117" s="235"/>
      <c r="DP117" s="235"/>
      <c r="DQ117" s="235"/>
      <c r="DR117" s="235"/>
      <c r="DS117" s="235"/>
      <c r="DT117" s="235"/>
      <c r="DU117" s="235"/>
      <c r="DV117" s="235"/>
      <c r="DW117" s="235"/>
      <c r="DX117" s="235"/>
      <c r="DY117" s="235"/>
      <c r="DZ117" s="235"/>
      <c r="EA117" s="235"/>
      <c r="EB117" s="235"/>
      <c r="EC117" s="235"/>
      <c r="ED117" s="235"/>
      <c r="EE117" s="235"/>
      <c r="EF117" s="235"/>
      <c r="EG117" s="235"/>
      <c r="EH117" s="235"/>
      <c r="EI117" s="235"/>
      <c r="EJ117" s="235"/>
      <c r="EK117" s="235"/>
      <c r="EL117" s="235"/>
      <c r="EM117" s="235"/>
      <c r="EN117" s="235"/>
      <c r="EO117" s="235"/>
      <c r="EP117" s="235"/>
      <c r="EQ117" s="235"/>
      <c r="ER117" s="235"/>
      <c r="ES117" s="235"/>
      <c r="ET117" s="235"/>
      <c r="EU117" s="235"/>
      <c r="EV117" s="235"/>
      <c r="EW117" s="235"/>
      <c r="EX117" s="235"/>
      <c r="EY117" s="235"/>
      <c r="EZ117" s="235"/>
      <c r="FA117" s="235"/>
      <c r="FB117" s="235"/>
      <c r="FC117" s="235"/>
      <c r="FD117" s="235"/>
      <c r="FE117" s="235"/>
      <c r="FF117" s="235"/>
      <c r="FG117" s="235"/>
      <c r="FH117" s="235"/>
      <c r="FI117" s="235"/>
      <c r="FJ117" s="235"/>
      <c r="FK117" s="235"/>
      <c r="FL117" s="235"/>
      <c r="FM117" s="235"/>
      <c r="FN117" s="235"/>
      <c r="FO117" s="235"/>
      <c r="FP117" s="235"/>
      <c r="FQ117" s="235"/>
      <c r="FR117" s="235"/>
      <c r="FS117" s="235"/>
      <c r="FT117" s="236"/>
      <c r="FU117" s="237">
        <f t="shared" si="9"/>
        <v>0</v>
      </c>
      <c r="FV117" s="237">
        <f t="shared" si="16"/>
        <v>0</v>
      </c>
      <c r="FW117" s="237">
        <f t="shared" si="16"/>
        <v>0</v>
      </c>
      <c r="FX117" s="237">
        <f t="shared" si="16"/>
        <v>0</v>
      </c>
      <c r="FY117" s="237">
        <f t="shared" si="16"/>
        <v>0</v>
      </c>
      <c r="FZ117" s="237">
        <f t="shared" si="16"/>
        <v>0</v>
      </c>
      <c r="GA117" s="237">
        <f t="shared" si="11"/>
        <v>0</v>
      </c>
      <c r="GB117" s="237">
        <f t="shared" si="12"/>
        <v>0</v>
      </c>
      <c r="GC117" s="237">
        <f t="shared" si="14"/>
        <v>0</v>
      </c>
    </row>
    <row r="118" spans="1:185" x14ac:dyDescent="0.3">
      <c r="A118" s="40" t="s">
        <v>139</v>
      </c>
      <c r="B118" s="40" t="str">
        <f>[3]Technologies!B118</f>
        <v>Mobiliteit</v>
      </c>
      <c r="C118" s="40" t="str">
        <f>VLOOKUP($A118,[3]Technologies!$A$7:$H$699,3,FALSE)</f>
        <v>Final</v>
      </c>
      <c r="D118" s="40" t="str">
        <f>VLOOKUP($A118,[3]Technologies!$A$7:$H$699,4,FALSE)</f>
        <v>Transport</v>
      </c>
      <c r="E118" s="40" t="str">
        <f>VLOOKUP($A118,[3]Technologies!$A$7:$H$699,6,FALSE)</f>
        <v>Passenger Cars</v>
      </c>
      <c r="F118" s="40" t="str">
        <f>VLOOKUP($A118,[3]Technologies!$A$7:$H$699,7,FALSE)</f>
        <v>Electric Battery Vehicle V2G - Cars</v>
      </c>
      <c r="G118" s="228"/>
      <c r="H118" s="228"/>
      <c r="I118" s="229" cm="1">
        <f t="array" ref="I118">-SUMPRODUCT(([3]Feedstocks!$C$4:$C$185=A118)*[3]Feedstocks!$E$4:$E$185,[3]Feedstocks!$F$4:$F$185,[3]Feedstocks!$H$4:$H$185,[3]Feedstocks!$I$4:$I$185)</f>
        <v>0</v>
      </c>
      <c r="J118" s="229" cm="1">
        <f t="array" ref="J118">-SUMPRODUCT(([3]Feedstocks!$C$4:$C$185=A118)*[3]Feedstocks!$E$4:$E$185,[3]Feedstocks!$H$4:$H$185,[3]Feedstocks!$I$4:$I$185)</f>
        <v>0</v>
      </c>
      <c r="K118" s="229"/>
      <c r="L118" s="229"/>
      <c r="M118" s="228"/>
      <c r="N118" s="228" t="str">
        <f>VLOOKUP(E118,[3]Activities!$A$9:$M$224,13,FALSE)</f>
        <v>NL</v>
      </c>
      <c r="O118" s="228"/>
      <c r="P118" s="66" t="s">
        <v>884</v>
      </c>
      <c r="Q118" s="230"/>
      <c r="R118" s="230"/>
      <c r="S118" s="230"/>
      <c r="T118" s="230"/>
      <c r="U118" s="230"/>
      <c r="V118" s="230"/>
      <c r="W118" s="230"/>
      <c r="X118" s="230"/>
      <c r="Y118" s="230"/>
      <c r="Z118" s="230"/>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v>1</v>
      </c>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c r="BQ118" s="230"/>
      <c r="BR118" s="230"/>
      <c r="BS118" s="230"/>
      <c r="BT118" s="230"/>
      <c r="BU118" s="230"/>
      <c r="BV118" s="230"/>
      <c r="BW118" s="230"/>
      <c r="BX118" s="230"/>
      <c r="BY118" s="230"/>
      <c r="BZ118" s="230"/>
      <c r="CA118" s="230"/>
      <c r="CB118" s="230"/>
      <c r="CC118" s="230"/>
      <c r="CD118" s="230"/>
      <c r="CE118" s="230"/>
      <c r="CF118" s="230"/>
      <c r="CG118" s="230"/>
      <c r="CH118" s="230"/>
      <c r="CI118" s="230"/>
      <c r="CJ118" s="230"/>
      <c r="CK118" s="230"/>
      <c r="CL118" s="230"/>
      <c r="CM118" s="230"/>
      <c r="CN118" s="230"/>
      <c r="CO118" s="230"/>
      <c r="CP118" s="230"/>
      <c r="CQ118" s="230"/>
      <c r="CR118" s="230"/>
      <c r="CS118" s="230">
        <v>-0.65</v>
      </c>
      <c r="CT118" s="230"/>
      <c r="CU118" s="230"/>
      <c r="CV118" s="230"/>
      <c r="CW118" s="230"/>
      <c r="CX118" s="230"/>
      <c r="CY118" s="230"/>
      <c r="CZ118" s="230"/>
      <c r="DA118" s="230"/>
      <c r="DB118" s="230"/>
      <c r="DC118" s="230"/>
      <c r="DD118" s="230"/>
      <c r="DE118" s="230"/>
      <c r="DF118" s="230"/>
      <c r="DG118" s="230"/>
      <c r="DH118" s="230"/>
      <c r="DI118" s="230"/>
      <c r="DJ118" s="230"/>
      <c r="DK118" s="230"/>
      <c r="DL118" s="230"/>
      <c r="DM118" s="230"/>
      <c r="DN118" s="230"/>
      <c r="DO118" s="230"/>
      <c r="DP118" s="230"/>
      <c r="DQ118" s="230"/>
      <c r="DR118" s="230"/>
      <c r="DS118" s="230"/>
      <c r="DT118" s="230"/>
      <c r="DU118" s="230"/>
      <c r="DV118" s="230"/>
      <c r="DW118" s="230"/>
      <c r="DX118" s="230"/>
      <c r="DY118" s="230"/>
      <c r="DZ118" s="230"/>
      <c r="EA118" s="230"/>
      <c r="EB118" s="230"/>
      <c r="EC118" s="230"/>
      <c r="ED118" s="230"/>
      <c r="EE118" s="230"/>
      <c r="EF118" s="230"/>
      <c r="EG118" s="230"/>
      <c r="EH118" s="230"/>
      <c r="EI118" s="230"/>
      <c r="EJ118" s="230"/>
      <c r="EK118" s="230"/>
      <c r="EL118" s="230"/>
      <c r="EM118" s="230"/>
      <c r="EN118" s="230"/>
      <c r="EO118" s="230"/>
      <c r="EP118" s="230"/>
      <c r="EQ118" s="230"/>
      <c r="ER118" s="230"/>
      <c r="ES118" s="230"/>
      <c r="ET118" s="230"/>
      <c r="EU118" s="230"/>
      <c r="EV118" s="230"/>
      <c r="EW118" s="230"/>
      <c r="EX118" s="230"/>
      <c r="EY118" s="230"/>
      <c r="EZ118" s="230"/>
      <c r="FA118" s="230"/>
      <c r="FB118" s="230"/>
      <c r="FC118" s="230"/>
      <c r="FD118" s="230"/>
      <c r="FE118" s="230"/>
      <c r="FF118" s="230"/>
      <c r="FG118" s="230"/>
      <c r="FH118" s="230"/>
      <c r="FI118" s="230"/>
      <c r="FJ118" s="230"/>
      <c r="FK118" s="230"/>
      <c r="FL118" s="230"/>
      <c r="FM118" s="230"/>
      <c r="FN118" s="230"/>
      <c r="FO118" s="230"/>
      <c r="FP118" s="230"/>
      <c r="FQ118" s="230"/>
      <c r="FR118" s="230"/>
      <c r="FS118" s="230"/>
      <c r="FT118" s="231"/>
      <c r="FU118" s="232">
        <f t="shared" si="9"/>
        <v>0</v>
      </c>
      <c r="FV118" s="232">
        <f t="shared" si="16"/>
        <v>0</v>
      </c>
      <c r="FW118" s="232">
        <f t="shared" si="16"/>
        <v>0</v>
      </c>
      <c r="FX118" s="232">
        <f t="shared" si="16"/>
        <v>0</v>
      </c>
      <c r="FY118" s="232">
        <f t="shared" si="16"/>
        <v>0</v>
      </c>
      <c r="FZ118" s="232">
        <f t="shared" si="16"/>
        <v>0</v>
      </c>
      <c r="GA118" s="232">
        <f t="shared" si="11"/>
        <v>0</v>
      </c>
      <c r="GB118" s="232">
        <f t="shared" si="12"/>
        <v>0</v>
      </c>
      <c r="GC118" s="232">
        <f t="shared" si="14"/>
        <v>0</v>
      </c>
    </row>
    <row r="119" spans="1:185" x14ac:dyDescent="0.3">
      <c r="A119" s="69" t="s">
        <v>140</v>
      </c>
      <c r="B119" s="69" t="str">
        <f>[3]Technologies!B119</f>
        <v>Mobiliteit</v>
      </c>
      <c r="C119" s="69" t="str">
        <f>VLOOKUP($A119,[3]Technologies!$A$7:$H$699,3,FALSE)</f>
        <v>Final</v>
      </c>
      <c r="D119" s="69" t="str">
        <f>VLOOKUP($A119,[3]Technologies!$A$7:$H$699,4,FALSE)</f>
        <v>Transport</v>
      </c>
      <c r="E119" s="69" t="str">
        <f>VLOOKUP($A119,[3]Technologies!$A$7:$H$699,6,FALSE)</f>
        <v>Passenger Cars</v>
      </c>
      <c r="F119" s="70" t="str">
        <f>VLOOKUP($A119,[3]Technologies!$A$7:$H$699,7,FALSE)</f>
        <v>Hydrogen Fuel Cell Vehicle - Cars</v>
      </c>
      <c r="G119" s="233"/>
      <c r="H119" s="233"/>
      <c r="I119" s="234" cm="1">
        <f t="array" ref="I119">-SUMPRODUCT(([3]Feedstocks!$C$4:$C$185=A119)*[3]Feedstocks!$E$4:$E$185,[3]Feedstocks!$F$4:$F$185,[3]Feedstocks!$H$4:$H$185,[3]Feedstocks!$I$4:$I$185)</f>
        <v>0</v>
      </c>
      <c r="J119" s="234" cm="1">
        <f t="array" ref="J119">-SUMPRODUCT(([3]Feedstocks!$C$4:$C$185=A119)*[3]Feedstocks!$E$4:$E$185,[3]Feedstocks!$H$4:$H$185,[3]Feedstocks!$I$4:$I$185)</f>
        <v>0</v>
      </c>
      <c r="K119" s="234"/>
      <c r="L119" s="234"/>
      <c r="M119" s="233"/>
      <c r="N119" s="233" t="str">
        <f>VLOOKUP(E119,[3]Activities!$A$9:$M$224,13,FALSE)</f>
        <v>NL</v>
      </c>
      <c r="O119" s="233"/>
      <c r="P119" s="87" t="s">
        <v>884</v>
      </c>
      <c r="Q119" s="235"/>
      <c r="R119" s="235"/>
      <c r="S119" s="235"/>
      <c r="T119" s="235"/>
      <c r="U119" s="235"/>
      <c r="V119" s="235"/>
      <c r="W119" s="235"/>
      <c r="X119" s="235"/>
      <c r="Y119" s="235"/>
      <c r="Z119" s="235"/>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v>1</v>
      </c>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c r="BQ119" s="235"/>
      <c r="BR119" s="235"/>
      <c r="BS119" s="235"/>
      <c r="BT119" s="235"/>
      <c r="BU119" s="235"/>
      <c r="BV119" s="235"/>
      <c r="BW119" s="235"/>
      <c r="BX119" s="235"/>
      <c r="BY119" s="235"/>
      <c r="BZ119" s="235"/>
      <c r="CA119" s="235"/>
      <c r="CB119" s="235"/>
      <c r="CC119" s="235"/>
      <c r="CD119" s="235"/>
      <c r="CE119" s="235"/>
      <c r="CF119" s="235"/>
      <c r="CG119" s="235"/>
      <c r="CH119" s="235"/>
      <c r="CI119" s="235"/>
      <c r="CJ119" s="235"/>
      <c r="CK119" s="235"/>
      <c r="CL119" s="235"/>
      <c r="CM119" s="235"/>
      <c r="CN119" s="235"/>
      <c r="CO119" s="235"/>
      <c r="CP119" s="235"/>
      <c r="CQ119" s="235"/>
      <c r="CR119" s="235"/>
      <c r="CS119" s="235"/>
      <c r="CT119" s="235"/>
      <c r="CU119" s="235"/>
      <c r="CV119" s="235"/>
      <c r="CW119" s="235"/>
      <c r="CX119" s="235"/>
      <c r="CY119" s="235"/>
      <c r="CZ119" s="235"/>
      <c r="DA119" s="235"/>
      <c r="DB119" s="235"/>
      <c r="DC119" s="235"/>
      <c r="DD119" s="235"/>
      <c r="DE119" s="235"/>
      <c r="DF119" s="235"/>
      <c r="DG119" s="235"/>
      <c r="DH119" s="235"/>
      <c r="DI119" s="235"/>
      <c r="DJ119" s="235"/>
      <c r="DK119" s="235"/>
      <c r="DL119" s="235"/>
      <c r="DM119" s="235"/>
      <c r="DN119" s="235"/>
      <c r="DO119" s="235"/>
      <c r="DP119" s="235"/>
      <c r="DQ119" s="235"/>
      <c r="DR119" s="235"/>
      <c r="DS119" s="235"/>
      <c r="DT119" s="235"/>
      <c r="DU119" s="235"/>
      <c r="DV119" s="235"/>
      <c r="DW119" s="235"/>
      <c r="DX119" s="235">
        <v>-0.95</v>
      </c>
      <c r="DY119" s="235"/>
      <c r="DZ119" s="235"/>
      <c r="EA119" s="235"/>
      <c r="EB119" s="235"/>
      <c r="EC119" s="235"/>
      <c r="ED119" s="235"/>
      <c r="EE119" s="235"/>
      <c r="EF119" s="235"/>
      <c r="EG119" s="235"/>
      <c r="EH119" s="235"/>
      <c r="EI119" s="235"/>
      <c r="EJ119" s="235"/>
      <c r="EK119" s="235"/>
      <c r="EL119" s="235"/>
      <c r="EM119" s="235"/>
      <c r="EN119" s="235"/>
      <c r="EO119" s="235"/>
      <c r="EP119" s="235"/>
      <c r="EQ119" s="235"/>
      <c r="ER119" s="235"/>
      <c r="ES119" s="235"/>
      <c r="ET119" s="235"/>
      <c r="EU119" s="235"/>
      <c r="EV119" s="235"/>
      <c r="EW119" s="235"/>
      <c r="EX119" s="235"/>
      <c r="EY119" s="235"/>
      <c r="EZ119" s="235"/>
      <c r="FA119" s="235"/>
      <c r="FB119" s="235"/>
      <c r="FC119" s="235"/>
      <c r="FD119" s="235"/>
      <c r="FE119" s="235"/>
      <c r="FF119" s="235"/>
      <c r="FG119" s="235"/>
      <c r="FH119" s="235"/>
      <c r="FI119" s="235"/>
      <c r="FJ119" s="235"/>
      <c r="FK119" s="235"/>
      <c r="FL119" s="235"/>
      <c r="FM119" s="235"/>
      <c r="FN119" s="235"/>
      <c r="FO119" s="235"/>
      <c r="FP119" s="235"/>
      <c r="FQ119" s="235"/>
      <c r="FR119" s="235"/>
      <c r="FS119" s="235"/>
      <c r="FT119" s="236"/>
      <c r="FU119" s="237">
        <f t="shared" si="9"/>
        <v>0</v>
      </c>
      <c r="FV119" s="237">
        <f t="shared" ref="FV119:FZ134" si="18">ROUND(IF($C119="Primary",0,$M119*(1-$O119)*($G119*(SUMPRODUCT($Q$4:$FS$4,$Q119:$FS119)+$J119)+$H119-SUMPRODUCT($Q$5:$FS$5,$Q119:$FS119)-$I119+$K119))*IF($N119=FV$4,1,0),4)</f>
        <v>0</v>
      </c>
      <c r="FW119" s="237">
        <f t="shared" si="18"/>
        <v>0</v>
      </c>
      <c r="FX119" s="237">
        <f t="shared" si="18"/>
        <v>0</v>
      </c>
      <c r="FY119" s="237">
        <f t="shared" si="18"/>
        <v>0</v>
      </c>
      <c r="FZ119" s="237">
        <f t="shared" si="18"/>
        <v>0</v>
      </c>
      <c r="GA119" s="237">
        <f t="shared" si="11"/>
        <v>0</v>
      </c>
      <c r="GB119" s="237">
        <f t="shared" si="12"/>
        <v>0</v>
      </c>
      <c r="GC119" s="237">
        <f t="shared" si="14"/>
        <v>0</v>
      </c>
    </row>
    <row r="120" spans="1:185" x14ac:dyDescent="0.3">
      <c r="A120" s="40" t="s">
        <v>141</v>
      </c>
      <c r="B120" s="40" t="str">
        <f>[3]Technologies!B120</f>
        <v>Mobiliteit</v>
      </c>
      <c r="C120" s="40" t="str">
        <f>VLOOKUP($A120,[3]Technologies!$A$7:$H$699,3,FALSE)</f>
        <v>Final</v>
      </c>
      <c r="D120" s="40" t="str">
        <f>VLOOKUP($A120,[3]Technologies!$A$7:$H$699,4,FALSE)</f>
        <v>Transport</v>
      </c>
      <c r="E120" s="40" t="str">
        <f>VLOOKUP($A120,[3]Technologies!$A$7:$H$699,6,FALSE)</f>
        <v>Light-Duty Vehicles</v>
      </c>
      <c r="F120" s="40" t="str">
        <f>VLOOKUP($A120,[3]Technologies!$A$7:$H$699,7,FALSE)</f>
        <v>ICE 2010 norm Vehicle - LDV</v>
      </c>
      <c r="G120" s="228"/>
      <c r="H120" s="228"/>
      <c r="I120" s="229" cm="1">
        <f t="array" ref="I120">-SUMPRODUCT(([3]Feedstocks!$C$4:$C$185=A120)*[3]Feedstocks!$E$4:$E$185,[3]Feedstocks!$F$4:$F$185,[3]Feedstocks!$H$4:$H$185,[3]Feedstocks!$I$4:$I$185)</f>
        <v>0</v>
      </c>
      <c r="J120" s="229" cm="1">
        <f t="array" ref="J120">-SUMPRODUCT(([3]Feedstocks!$C$4:$C$185=A120)*[3]Feedstocks!$E$4:$E$185,[3]Feedstocks!$H$4:$H$185,[3]Feedstocks!$I$4:$I$185)</f>
        <v>0</v>
      </c>
      <c r="K120" s="229"/>
      <c r="L120" s="229"/>
      <c r="M120" s="228"/>
      <c r="N120" s="228" t="str">
        <f>VLOOKUP(E120,[3]Activities!$A$9:$M$224,13,FALSE)</f>
        <v>NL</v>
      </c>
      <c r="O120" s="228"/>
      <c r="P120" s="66" t="s">
        <v>884</v>
      </c>
      <c r="Q120" s="230"/>
      <c r="R120" s="230"/>
      <c r="S120" s="230"/>
      <c r="T120" s="230"/>
      <c r="U120" s="230"/>
      <c r="V120" s="230"/>
      <c r="W120" s="230"/>
      <c r="X120" s="230"/>
      <c r="Y120" s="230"/>
      <c r="Z120" s="230"/>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v>1</v>
      </c>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c r="BQ120" s="230"/>
      <c r="BR120" s="230"/>
      <c r="BS120" s="230"/>
      <c r="BT120" s="230"/>
      <c r="BU120" s="230"/>
      <c r="BV120" s="230"/>
      <c r="BW120" s="230"/>
      <c r="BX120" s="230"/>
      <c r="BY120" s="230"/>
      <c r="BZ120" s="230"/>
      <c r="CA120" s="230"/>
      <c r="CB120" s="230"/>
      <c r="CC120" s="230"/>
      <c r="CD120" s="230"/>
      <c r="CE120" s="230"/>
      <c r="CF120" s="230"/>
      <c r="CG120" s="230"/>
      <c r="CH120" s="230"/>
      <c r="CI120" s="230"/>
      <c r="CJ120" s="230"/>
      <c r="CK120" s="230"/>
      <c r="CL120" s="230"/>
      <c r="CM120" s="230"/>
      <c r="CN120" s="230"/>
      <c r="CO120" s="230"/>
      <c r="CP120" s="230"/>
      <c r="CQ120" s="230"/>
      <c r="CR120" s="230"/>
      <c r="CS120" s="230"/>
      <c r="CT120" s="230"/>
      <c r="CU120" s="230"/>
      <c r="CV120" s="230"/>
      <c r="CW120" s="230"/>
      <c r="CX120" s="230"/>
      <c r="CY120" s="230"/>
      <c r="CZ120" s="230"/>
      <c r="DA120" s="230"/>
      <c r="DB120" s="230"/>
      <c r="DC120" s="230"/>
      <c r="DD120" s="230"/>
      <c r="DE120" s="230">
        <v>-3.72</v>
      </c>
      <c r="DF120" s="230"/>
      <c r="DG120" s="230"/>
      <c r="DH120" s="230"/>
      <c r="DI120" s="230"/>
      <c r="DJ120" s="230"/>
      <c r="DK120" s="230"/>
      <c r="DL120" s="230"/>
      <c r="DM120" s="230"/>
      <c r="DN120" s="230"/>
      <c r="DO120" s="230"/>
      <c r="DP120" s="230"/>
      <c r="DQ120" s="230"/>
      <c r="DR120" s="230"/>
      <c r="DS120" s="230"/>
      <c r="DT120" s="230"/>
      <c r="DU120" s="230"/>
      <c r="DV120" s="230"/>
      <c r="DW120" s="230"/>
      <c r="DX120" s="230"/>
      <c r="DY120" s="230"/>
      <c r="DZ120" s="230"/>
      <c r="EA120" s="230"/>
      <c r="EB120" s="230"/>
      <c r="EC120" s="230"/>
      <c r="ED120" s="230"/>
      <c r="EE120" s="230"/>
      <c r="EF120" s="230"/>
      <c r="EG120" s="230"/>
      <c r="EH120" s="230"/>
      <c r="EI120" s="230"/>
      <c r="EJ120" s="230"/>
      <c r="EK120" s="230"/>
      <c r="EL120" s="230"/>
      <c r="EM120" s="230"/>
      <c r="EN120" s="230"/>
      <c r="EO120" s="230"/>
      <c r="EP120" s="230"/>
      <c r="EQ120" s="230"/>
      <c r="ER120" s="230"/>
      <c r="ES120" s="230"/>
      <c r="ET120" s="230"/>
      <c r="EU120" s="230"/>
      <c r="EV120" s="230"/>
      <c r="EW120" s="230"/>
      <c r="EX120" s="230"/>
      <c r="EY120" s="230"/>
      <c r="EZ120" s="230"/>
      <c r="FA120" s="230"/>
      <c r="FB120" s="230"/>
      <c r="FC120" s="230"/>
      <c r="FD120" s="230"/>
      <c r="FE120" s="230"/>
      <c r="FF120" s="230"/>
      <c r="FG120" s="230"/>
      <c r="FH120" s="230"/>
      <c r="FI120" s="230"/>
      <c r="FJ120" s="230"/>
      <c r="FK120" s="230"/>
      <c r="FL120" s="230"/>
      <c r="FM120" s="230"/>
      <c r="FN120" s="230"/>
      <c r="FO120" s="230"/>
      <c r="FP120" s="230"/>
      <c r="FQ120" s="230"/>
      <c r="FR120" s="230"/>
      <c r="FS120" s="230"/>
      <c r="FT120" s="231"/>
      <c r="FU120" s="232">
        <f t="shared" si="9"/>
        <v>0</v>
      </c>
      <c r="FV120" s="232">
        <f t="shared" si="18"/>
        <v>0</v>
      </c>
      <c r="FW120" s="232">
        <f t="shared" si="18"/>
        <v>0</v>
      </c>
      <c r="FX120" s="232">
        <f t="shared" si="18"/>
        <v>0</v>
      </c>
      <c r="FY120" s="232">
        <f t="shared" si="18"/>
        <v>0</v>
      </c>
      <c r="FZ120" s="232">
        <f t="shared" si="18"/>
        <v>0</v>
      </c>
      <c r="GA120" s="232">
        <f t="shared" si="11"/>
        <v>0.27160000000000001</v>
      </c>
      <c r="GB120" s="232">
        <f t="shared" si="12"/>
        <v>0</v>
      </c>
      <c r="GC120" s="232">
        <f t="shared" si="14"/>
        <v>0</v>
      </c>
    </row>
    <row r="121" spans="1:185" x14ac:dyDescent="0.3">
      <c r="A121" s="69" t="s">
        <v>142</v>
      </c>
      <c r="B121" s="69" t="str">
        <f>[3]Technologies!B120</f>
        <v>Mobiliteit</v>
      </c>
      <c r="C121" s="69" t="str">
        <f>VLOOKUP($A121,[3]Technologies!$A$7:$H$699,3,FALSE)</f>
        <v>Final</v>
      </c>
      <c r="D121" s="69" t="str">
        <f>VLOOKUP($A121,[3]Technologies!$A$7:$H$699,4,FALSE)</f>
        <v>Transport</v>
      </c>
      <c r="E121" s="69" t="str">
        <f>VLOOKUP($A121,[3]Technologies!$A$7:$H$699,6,FALSE)</f>
        <v>Light-Duty Vehicles</v>
      </c>
      <c r="F121" s="70" t="str">
        <f>VLOOKUP($A121,[3]Technologies!$A$7:$H$699,7,FALSE)</f>
        <v>ICE efficient Vehicle - LDV</v>
      </c>
      <c r="G121" s="233"/>
      <c r="H121" s="233"/>
      <c r="I121" s="234" cm="1">
        <f t="array" ref="I121">-SUMPRODUCT(([3]Feedstocks!$C$4:$C$185=A121)*[3]Feedstocks!$E$4:$E$185,[3]Feedstocks!$F$4:$F$185,[3]Feedstocks!$H$4:$H$185,[3]Feedstocks!$I$4:$I$185)</f>
        <v>0</v>
      </c>
      <c r="J121" s="234" cm="1">
        <f t="array" ref="J121">-SUMPRODUCT(([3]Feedstocks!$C$4:$C$185=A121)*[3]Feedstocks!$E$4:$E$185,[3]Feedstocks!$H$4:$H$185,[3]Feedstocks!$I$4:$I$185)</f>
        <v>0</v>
      </c>
      <c r="K121" s="234"/>
      <c r="L121" s="234"/>
      <c r="M121" s="233"/>
      <c r="N121" s="233" t="str">
        <f>VLOOKUP(E121,[3]Activities!$A$9:$M$224,13,FALSE)</f>
        <v>NL</v>
      </c>
      <c r="O121" s="233"/>
      <c r="P121" s="87" t="s">
        <v>861</v>
      </c>
      <c r="Q121" s="235"/>
      <c r="R121" s="235"/>
      <c r="S121" s="235"/>
      <c r="T121" s="235"/>
      <c r="U121" s="235"/>
      <c r="V121" s="235"/>
      <c r="W121" s="235"/>
      <c r="X121" s="235"/>
      <c r="Y121" s="235"/>
      <c r="Z121" s="235"/>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v>1</v>
      </c>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c r="BQ121" s="235"/>
      <c r="BR121" s="235"/>
      <c r="BS121" s="235"/>
      <c r="BT121" s="235"/>
      <c r="BU121" s="235"/>
      <c r="BV121" s="235"/>
      <c r="BW121" s="235"/>
      <c r="BX121" s="235"/>
      <c r="BY121" s="235"/>
      <c r="BZ121" s="235"/>
      <c r="CA121" s="235"/>
      <c r="CB121" s="235"/>
      <c r="CC121" s="235"/>
      <c r="CD121" s="235"/>
      <c r="CE121" s="235"/>
      <c r="CF121" s="235"/>
      <c r="CG121" s="235"/>
      <c r="CH121" s="235"/>
      <c r="CI121" s="235"/>
      <c r="CJ121" s="235"/>
      <c r="CK121" s="235"/>
      <c r="CL121" s="235"/>
      <c r="CM121" s="235"/>
      <c r="CN121" s="235"/>
      <c r="CO121" s="235"/>
      <c r="CP121" s="235"/>
      <c r="CQ121" s="235"/>
      <c r="CR121" s="235"/>
      <c r="CS121" s="235"/>
      <c r="CT121" s="235"/>
      <c r="CU121" s="235"/>
      <c r="CV121" s="235"/>
      <c r="CW121" s="235"/>
      <c r="CX121" s="235"/>
      <c r="CY121" s="235"/>
      <c r="CZ121" s="235"/>
      <c r="DA121" s="235"/>
      <c r="DB121" s="235"/>
      <c r="DC121" s="235"/>
      <c r="DD121" s="235"/>
      <c r="DE121" s="235">
        <v>-2.29</v>
      </c>
      <c r="DF121" s="235"/>
      <c r="DG121" s="235"/>
      <c r="DH121" s="235"/>
      <c r="DI121" s="235"/>
      <c r="DJ121" s="235"/>
      <c r="DK121" s="235"/>
      <c r="DL121" s="235"/>
      <c r="DM121" s="235"/>
      <c r="DN121" s="235"/>
      <c r="DO121" s="235"/>
      <c r="DP121" s="235"/>
      <c r="DQ121" s="235"/>
      <c r="DR121" s="235"/>
      <c r="DS121" s="235"/>
      <c r="DT121" s="235"/>
      <c r="DU121" s="235"/>
      <c r="DV121" s="235"/>
      <c r="DW121" s="235"/>
      <c r="DX121" s="235"/>
      <c r="DY121" s="235"/>
      <c r="DZ121" s="235"/>
      <c r="EA121" s="235"/>
      <c r="EB121" s="235"/>
      <c r="EC121" s="235"/>
      <c r="ED121" s="235"/>
      <c r="EE121" s="235"/>
      <c r="EF121" s="235"/>
      <c r="EG121" s="235"/>
      <c r="EH121" s="235"/>
      <c r="EI121" s="235"/>
      <c r="EJ121" s="235"/>
      <c r="EK121" s="235"/>
      <c r="EL121" s="235"/>
      <c r="EM121" s="235"/>
      <c r="EN121" s="235"/>
      <c r="EO121" s="235"/>
      <c r="EP121" s="235"/>
      <c r="EQ121" s="235"/>
      <c r="ER121" s="235"/>
      <c r="ES121" s="235"/>
      <c r="ET121" s="235"/>
      <c r="EU121" s="235"/>
      <c r="EV121" s="235"/>
      <c r="EW121" s="235"/>
      <c r="EX121" s="235"/>
      <c r="EY121" s="235"/>
      <c r="EZ121" s="235"/>
      <c r="FA121" s="235"/>
      <c r="FB121" s="235"/>
      <c r="FC121" s="235"/>
      <c r="FD121" s="235"/>
      <c r="FE121" s="235"/>
      <c r="FF121" s="235"/>
      <c r="FG121" s="235"/>
      <c r="FH121" s="235"/>
      <c r="FI121" s="235"/>
      <c r="FJ121" s="235"/>
      <c r="FK121" s="235"/>
      <c r="FL121" s="235"/>
      <c r="FM121" s="235"/>
      <c r="FN121" s="235"/>
      <c r="FO121" s="235"/>
      <c r="FP121" s="235"/>
      <c r="FQ121" s="235"/>
      <c r="FR121" s="235"/>
      <c r="FS121" s="235"/>
      <c r="FT121" s="236"/>
      <c r="FU121" s="237">
        <f t="shared" si="9"/>
        <v>0</v>
      </c>
      <c r="FV121" s="237">
        <f t="shared" si="18"/>
        <v>0</v>
      </c>
      <c r="FW121" s="237">
        <f t="shared" si="18"/>
        <v>0</v>
      </c>
      <c r="FX121" s="237">
        <f t="shared" si="18"/>
        <v>0</v>
      </c>
      <c r="FY121" s="237">
        <f t="shared" si="18"/>
        <v>0</v>
      </c>
      <c r="FZ121" s="237">
        <f t="shared" si="18"/>
        <v>0</v>
      </c>
      <c r="GA121" s="237">
        <f t="shared" si="11"/>
        <v>0.16719999999999999</v>
      </c>
      <c r="GB121" s="237">
        <f t="shared" si="12"/>
        <v>0</v>
      </c>
      <c r="GC121" s="237">
        <f t="shared" si="14"/>
        <v>0</v>
      </c>
    </row>
    <row r="122" spans="1:185" x14ac:dyDescent="0.3">
      <c r="A122" s="69" t="s">
        <v>143</v>
      </c>
      <c r="B122" s="69" t="str">
        <f>[3]Technologies!B122</f>
        <v>Mobiliteit</v>
      </c>
      <c r="C122" s="69" t="str">
        <f>VLOOKUP($A122,[3]Technologies!$A$7:$H$699,3,FALSE)</f>
        <v>Final</v>
      </c>
      <c r="D122" s="69" t="str">
        <f>VLOOKUP($A122,[3]Technologies!$A$7:$H$699,4,FALSE)</f>
        <v>Transport</v>
      </c>
      <c r="E122" s="69" t="str">
        <f>VLOOKUP($A122,[3]Technologies!$A$7:$H$699,6,FALSE)</f>
        <v>Light-Duty Vehicles</v>
      </c>
      <c r="F122" s="70" t="str">
        <f>VLOOKUP($A122,[3]Technologies!$A$7:$H$699,7,FALSE)</f>
        <v>ICE Bio Diesel Vehicle - LDV</v>
      </c>
      <c r="G122" s="233"/>
      <c r="H122" s="233"/>
      <c r="I122" s="234" cm="1">
        <f t="array" ref="I122">-SUMPRODUCT(([3]Feedstocks!$C$4:$C$185=A122)*[3]Feedstocks!$E$4:$E$185,[3]Feedstocks!$F$4:$F$185,[3]Feedstocks!$H$4:$H$185,[3]Feedstocks!$I$4:$I$185)</f>
        <v>0</v>
      </c>
      <c r="J122" s="234" cm="1">
        <f t="array" ref="J122">-SUMPRODUCT(([3]Feedstocks!$C$4:$C$185=A122)*[3]Feedstocks!$E$4:$E$185,[3]Feedstocks!$H$4:$H$185,[3]Feedstocks!$I$4:$I$185)</f>
        <v>0</v>
      </c>
      <c r="K122" s="234"/>
      <c r="L122" s="234"/>
      <c r="M122" s="233"/>
      <c r="N122" s="233" t="str">
        <f>VLOOKUP(E122,[3]Activities!$A$9:$M$224,13,FALSE)</f>
        <v>NL</v>
      </c>
      <c r="O122" s="233"/>
      <c r="P122" s="87" t="s">
        <v>861</v>
      </c>
      <c r="Q122" s="235"/>
      <c r="R122" s="235"/>
      <c r="S122" s="235"/>
      <c r="T122" s="235"/>
      <c r="U122" s="235"/>
      <c r="V122" s="235"/>
      <c r="W122" s="235"/>
      <c r="X122" s="235"/>
      <c r="Y122" s="235"/>
      <c r="Z122" s="235"/>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v>1</v>
      </c>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c r="BQ122" s="235"/>
      <c r="BR122" s="235"/>
      <c r="BS122" s="235"/>
      <c r="BT122" s="235"/>
      <c r="BU122" s="235"/>
      <c r="BV122" s="235"/>
      <c r="BW122" s="235"/>
      <c r="BX122" s="235"/>
      <c r="BY122" s="235"/>
      <c r="BZ122" s="235"/>
      <c r="CA122" s="235"/>
      <c r="CB122" s="235"/>
      <c r="CC122" s="235"/>
      <c r="CD122" s="235"/>
      <c r="CE122" s="235"/>
      <c r="CF122" s="235"/>
      <c r="CG122" s="235"/>
      <c r="CH122" s="235"/>
      <c r="CI122" s="235"/>
      <c r="CJ122" s="235"/>
      <c r="CK122" s="235"/>
      <c r="CL122" s="235"/>
      <c r="CM122" s="235"/>
      <c r="CN122" s="235"/>
      <c r="CO122" s="235"/>
      <c r="CP122" s="235"/>
      <c r="CQ122" s="235"/>
      <c r="CR122" s="235"/>
      <c r="CS122" s="235"/>
      <c r="CT122" s="235"/>
      <c r="CU122" s="235"/>
      <c r="CV122" s="235"/>
      <c r="CW122" s="235"/>
      <c r="CX122" s="235"/>
      <c r="CY122" s="235"/>
      <c r="CZ122" s="235"/>
      <c r="DA122" s="235"/>
      <c r="DB122" s="235"/>
      <c r="DC122" s="235"/>
      <c r="DD122" s="235"/>
      <c r="DE122" s="235"/>
      <c r="DF122" s="235"/>
      <c r="DG122" s="235"/>
      <c r="DH122" s="235"/>
      <c r="DI122" s="235"/>
      <c r="DJ122" s="235"/>
      <c r="DK122" s="235">
        <v>-2.29</v>
      </c>
      <c r="DL122" s="235"/>
      <c r="DM122" s="235"/>
      <c r="DN122" s="235"/>
      <c r="DO122" s="235"/>
      <c r="DP122" s="235"/>
      <c r="DQ122" s="235"/>
      <c r="DR122" s="235"/>
      <c r="DS122" s="235"/>
      <c r="DT122" s="235"/>
      <c r="DU122" s="235"/>
      <c r="DV122" s="235"/>
      <c r="DW122" s="235"/>
      <c r="DX122" s="235"/>
      <c r="DY122" s="235"/>
      <c r="DZ122" s="235"/>
      <c r="EA122" s="235"/>
      <c r="EB122" s="235"/>
      <c r="EC122" s="235"/>
      <c r="ED122" s="235"/>
      <c r="EE122" s="235"/>
      <c r="EF122" s="235"/>
      <c r="EG122" s="235"/>
      <c r="EH122" s="235"/>
      <c r="EI122" s="235"/>
      <c r="EJ122" s="235"/>
      <c r="EK122" s="235"/>
      <c r="EL122" s="235"/>
      <c r="EM122" s="235"/>
      <c r="EN122" s="235"/>
      <c r="EO122" s="235"/>
      <c r="EP122" s="235"/>
      <c r="EQ122" s="235"/>
      <c r="ER122" s="235"/>
      <c r="ES122" s="235"/>
      <c r="ET122" s="235"/>
      <c r="EU122" s="235"/>
      <c r="EV122" s="235"/>
      <c r="EW122" s="235"/>
      <c r="EX122" s="235"/>
      <c r="EY122" s="235"/>
      <c r="EZ122" s="235"/>
      <c r="FA122" s="235"/>
      <c r="FB122" s="235"/>
      <c r="FC122" s="235"/>
      <c r="FD122" s="235"/>
      <c r="FE122" s="235"/>
      <c r="FF122" s="235"/>
      <c r="FG122" s="235"/>
      <c r="FH122" s="235"/>
      <c r="FI122" s="235"/>
      <c r="FJ122" s="235"/>
      <c r="FK122" s="235"/>
      <c r="FL122" s="235"/>
      <c r="FM122" s="235"/>
      <c r="FN122" s="235"/>
      <c r="FO122" s="235"/>
      <c r="FP122" s="235"/>
      <c r="FQ122" s="235"/>
      <c r="FR122" s="235"/>
      <c r="FS122" s="235"/>
      <c r="FT122" s="236"/>
      <c r="FU122" s="237">
        <f t="shared" si="9"/>
        <v>0</v>
      </c>
      <c r="FV122" s="237">
        <f t="shared" si="18"/>
        <v>0</v>
      </c>
      <c r="FW122" s="237">
        <f t="shared" si="18"/>
        <v>0</v>
      </c>
      <c r="FX122" s="237">
        <f t="shared" si="18"/>
        <v>0</v>
      </c>
      <c r="FY122" s="237">
        <f t="shared" si="18"/>
        <v>0</v>
      </c>
      <c r="FZ122" s="237">
        <f t="shared" si="18"/>
        <v>0</v>
      </c>
      <c r="GA122" s="237">
        <f t="shared" si="11"/>
        <v>0</v>
      </c>
      <c r="GB122" s="237">
        <f t="shared" si="12"/>
        <v>0</v>
      </c>
      <c r="GC122" s="237">
        <f t="shared" si="14"/>
        <v>0</v>
      </c>
    </row>
    <row r="123" spans="1:185" x14ac:dyDescent="0.3">
      <c r="A123" s="69" t="s">
        <v>144</v>
      </c>
      <c r="B123" s="69" t="str">
        <f>[3]Technologies!B123</f>
        <v>Mobiliteit</v>
      </c>
      <c r="C123" s="69" t="str">
        <f>VLOOKUP($A123,[3]Technologies!$A$7:$H$699,3,FALSE)</f>
        <v>Final</v>
      </c>
      <c r="D123" s="69" t="str">
        <f>VLOOKUP($A123,[3]Technologies!$A$7:$H$699,4,FALSE)</f>
        <v>Transport</v>
      </c>
      <c r="E123" s="69" t="str">
        <f>VLOOKUP($A123,[3]Technologies!$A$7:$H$699,6,FALSE)</f>
        <v>Light-Duty Vehicles</v>
      </c>
      <c r="F123" s="70" t="str">
        <f>VLOOKUP($A123,[3]Technologies!$A$7:$H$699,7,FALSE)</f>
        <v>ICE Syn Diesel Vehicle - LDV</v>
      </c>
      <c r="G123" s="233"/>
      <c r="H123" s="233"/>
      <c r="I123" s="234" cm="1">
        <f t="array" ref="I123">-SUMPRODUCT(([3]Feedstocks!$C$4:$C$185=A123)*[3]Feedstocks!$E$4:$E$185,[3]Feedstocks!$F$4:$F$185,[3]Feedstocks!$H$4:$H$185,[3]Feedstocks!$I$4:$I$185)</f>
        <v>0</v>
      </c>
      <c r="J123" s="234" cm="1">
        <f t="array" ref="J123">-SUMPRODUCT(([3]Feedstocks!$C$4:$C$185=A123)*[3]Feedstocks!$E$4:$E$185,[3]Feedstocks!$H$4:$H$185,[3]Feedstocks!$I$4:$I$185)</f>
        <v>0</v>
      </c>
      <c r="K123" s="234"/>
      <c r="L123" s="234"/>
      <c r="M123" s="233"/>
      <c r="N123" s="233" t="str">
        <f>VLOOKUP(E123,[3]Activities!$A$9:$M$224,13,FALSE)</f>
        <v>NL</v>
      </c>
      <c r="O123" s="233"/>
      <c r="P123" s="87" t="s">
        <v>861</v>
      </c>
      <c r="Q123" s="235"/>
      <c r="R123" s="235"/>
      <c r="S123" s="235"/>
      <c r="T123" s="235"/>
      <c r="U123" s="235"/>
      <c r="V123" s="235"/>
      <c r="W123" s="235"/>
      <c r="X123" s="235"/>
      <c r="Y123" s="235"/>
      <c r="Z123" s="235"/>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v>1</v>
      </c>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c r="BQ123" s="235"/>
      <c r="BR123" s="235"/>
      <c r="BS123" s="235"/>
      <c r="BT123" s="235"/>
      <c r="BU123" s="235"/>
      <c r="BV123" s="235"/>
      <c r="BW123" s="235"/>
      <c r="BX123" s="235"/>
      <c r="BY123" s="235"/>
      <c r="BZ123" s="235"/>
      <c r="CA123" s="235"/>
      <c r="CB123" s="235"/>
      <c r="CC123" s="235"/>
      <c r="CD123" s="235"/>
      <c r="CE123" s="235"/>
      <c r="CF123" s="235"/>
      <c r="CG123" s="235"/>
      <c r="CH123" s="235"/>
      <c r="CI123" s="235"/>
      <c r="CJ123" s="235"/>
      <c r="CK123" s="235"/>
      <c r="CL123" s="235"/>
      <c r="CM123" s="235"/>
      <c r="CN123" s="235"/>
      <c r="CO123" s="235"/>
      <c r="CP123" s="235"/>
      <c r="CQ123" s="235"/>
      <c r="CR123" s="235"/>
      <c r="CS123" s="235"/>
      <c r="CT123" s="235"/>
      <c r="CU123" s="235"/>
      <c r="CV123" s="235"/>
      <c r="CW123" s="235"/>
      <c r="CX123" s="235"/>
      <c r="CY123" s="235"/>
      <c r="CZ123" s="235"/>
      <c r="DA123" s="235"/>
      <c r="DB123" s="235"/>
      <c r="DC123" s="235"/>
      <c r="DD123" s="235"/>
      <c r="DE123" s="235"/>
      <c r="DF123" s="235"/>
      <c r="DG123" s="235"/>
      <c r="DH123" s="235"/>
      <c r="DI123" s="235"/>
      <c r="DJ123" s="235"/>
      <c r="DK123" s="235"/>
      <c r="DL123" s="235"/>
      <c r="DM123" s="235"/>
      <c r="DN123" s="235">
        <v>-2.29</v>
      </c>
      <c r="DO123" s="235"/>
      <c r="DP123" s="235"/>
      <c r="DQ123" s="235"/>
      <c r="DR123" s="235"/>
      <c r="DS123" s="235"/>
      <c r="DT123" s="235"/>
      <c r="DU123" s="235"/>
      <c r="DV123" s="235"/>
      <c r="DW123" s="235"/>
      <c r="DX123" s="235"/>
      <c r="DY123" s="235"/>
      <c r="DZ123" s="235"/>
      <c r="EA123" s="235"/>
      <c r="EB123" s="235"/>
      <c r="EC123" s="235"/>
      <c r="ED123" s="235"/>
      <c r="EE123" s="235"/>
      <c r="EF123" s="235"/>
      <c r="EG123" s="235"/>
      <c r="EH123" s="235"/>
      <c r="EI123" s="235"/>
      <c r="EJ123" s="235"/>
      <c r="EK123" s="235"/>
      <c r="EL123" s="235"/>
      <c r="EM123" s="235"/>
      <c r="EN123" s="235"/>
      <c r="EO123" s="235"/>
      <c r="EP123" s="235"/>
      <c r="EQ123" s="235"/>
      <c r="ER123" s="235"/>
      <c r="ES123" s="235"/>
      <c r="ET123" s="235"/>
      <c r="EU123" s="235"/>
      <c r="EV123" s="235"/>
      <c r="EW123" s="235"/>
      <c r="EX123" s="235"/>
      <c r="EY123" s="235"/>
      <c r="EZ123" s="235"/>
      <c r="FA123" s="235"/>
      <c r="FB123" s="235"/>
      <c r="FC123" s="235"/>
      <c r="FD123" s="235"/>
      <c r="FE123" s="235"/>
      <c r="FF123" s="235"/>
      <c r="FG123" s="235"/>
      <c r="FH123" s="235"/>
      <c r="FI123" s="235"/>
      <c r="FJ123" s="235"/>
      <c r="FK123" s="235"/>
      <c r="FL123" s="235"/>
      <c r="FM123" s="235"/>
      <c r="FN123" s="235"/>
      <c r="FO123" s="235"/>
      <c r="FP123" s="235"/>
      <c r="FQ123" s="235"/>
      <c r="FR123" s="235"/>
      <c r="FS123" s="235"/>
      <c r="FT123" s="236"/>
      <c r="FU123" s="237">
        <f t="shared" si="9"/>
        <v>0</v>
      </c>
      <c r="FV123" s="237">
        <f t="shared" si="18"/>
        <v>0</v>
      </c>
      <c r="FW123" s="237">
        <f t="shared" si="18"/>
        <v>0</v>
      </c>
      <c r="FX123" s="237">
        <f t="shared" si="18"/>
        <v>0</v>
      </c>
      <c r="FY123" s="237">
        <f t="shared" si="18"/>
        <v>0</v>
      </c>
      <c r="FZ123" s="237">
        <f t="shared" si="18"/>
        <v>0</v>
      </c>
      <c r="GA123" s="237">
        <f t="shared" si="11"/>
        <v>0</v>
      </c>
      <c r="GB123" s="237">
        <f t="shared" si="12"/>
        <v>0</v>
      </c>
      <c r="GC123" s="237">
        <f t="shared" si="14"/>
        <v>0</v>
      </c>
    </row>
    <row r="124" spans="1:185" x14ac:dyDescent="0.3">
      <c r="A124" s="40" t="s">
        <v>145</v>
      </c>
      <c r="B124" s="40" t="str">
        <f>[3]Technologies!B124</f>
        <v>Mobiliteit</v>
      </c>
      <c r="C124" s="40" t="str">
        <f>VLOOKUP($A124,[3]Technologies!$A$7:$H$699,3,FALSE)</f>
        <v>Final</v>
      </c>
      <c r="D124" s="40" t="str">
        <f>VLOOKUP($A124,[3]Technologies!$A$7:$H$699,4,FALSE)</f>
        <v>Transport</v>
      </c>
      <c r="E124" s="40" t="str">
        <f>VLOOKUP($A124,[3]Technologies!$A$7:$H$699,6,FALSE)</f>
        <v>Light-Duty Vehicles</v>
      </c>
      <c r="F124" s="40" t="str">
        <f>VLOOKUP($A124,[3]Technologies!$A$7:$H$699,7,FALSE)</f>
        <v>Plug-In Hybrid Vehicle - LDV</v>
      </c>
      <c r="G124" s="228"/>
      <c r="H124" s="228"/>
      <c r="I124" s="229" cm="1">
        <f t="array" ref="I124">-SUMPRODUCT(([3]Feedstocks!$C$4:$C$185=A124)*[3]Feedstocks!$E$4:$E$185,[3]Feedstocks!$F$4:$F$185,[3]Feedstocks!$H$4:$H$185,[3]Feedstocks!$I$4:$I$185)</f>
        <v>0</v>
      </c>
      <c r="J124" s="229" cm="1">
        <f t="array" ref="J124">-SUMPRODUCT(([3]Feedstocks!$C$4:$C$185=A124)*[3]Feedstocks!$E$4:$E$185,[3]Feedstocks!$H$4:$H$185,[3]Feedstocks!$I$4:$I$185)</f>
        <v>0</v>
      </c>
      <c r="K124" s="229"/>
      <c r="L124" s="229"/>
      <c r="M124" s="228"/>
      <c r="N124" s="228" t="str">
        <f>VLOOKUP(E124,[3]Activities!$A$9:$M$224,13,FALSE)</f>
        <v>NL</v>
      </c>
      <c r="O124" s="228"/>
      <c r="P124" s="66" t="s">
        <v>861</v>
      </c>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v>1</v>
      </c>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c r="BQ124" s="230"/>
      <c r="BR124" s="230"/>
      <c r="BS124" s="230"/>
      <c r="BT124" s="230"/>
      <c r="BU124" s="230"/>
      <c r="BV124" s="230"/>
      <c r="BW124" s="230"/>
      <c r="BX124" s="230"/>
      <c r="BY124" s="230"/>
      <c r="BZ124" s="230"/>
      <c r="CA124" s="230"/>
      <c r="CB124" s="230"/>
      <c r="CC124" s="230"/>
      <c r="CD124" s="230"/>
      <c r="CE124" s="230"/>
      <c r="CF124" s="230"/>
      <c r="CG124" s="230"/>
      <c r="CH124" s="230"/>
      <c r="CI124" s="230"/>
      <c r="CJ124" s="230"/>
      <c r="CK124" s="230"/>
      <c r="CL124" s="230"/>
      <c r="CM124" s="230"/>
      <c r="CN124" s="230"/>
      <c r="CO124" s="230"/>
      <c r="CP124" s="230"/>
      <c r="CQ124" s="230"/>
      <c r="CR124" s="230"/>
      <c r="CS124" s="230">
        <v>-0.58223719092166903</v>
      </c>
      <c r="CT124" s="230"/>
      <c r="CU124" s="230"/>
      <c r="CV124" s="230"/>
      <c r="CW124" s="230"/>
      <c r="CX124" s="230"/>
      <c r="CY124" s="230"/>
      <c r="CZ124" s="230"/>
      <c r="DA124" s="230"/>
      <c r="DB124" s="230"/>
      <c r="DC124" s="230"/>
      <c r="DD124" s="230"/>
      <c r="DE124" s="230">
        <v>-1.24</v>
      </c>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c r="DZ124" s="230"/>
      <c r="EA124" s="230"/>
      <c r="EB124" s="230"/>
      <c r="EC124" s="230"/>
      <c r="ED124" s="230"/>
      <c r="EE124" s="230"/>
      <c r="EF124" s="230"/>
      <c r="EG124" s="230"/>
      <c r="EH124" s="230"/>
      <c r="EI124" s="230"/>
      <c r="EJ124" s="230"/>
      <c r="EK124" s="230"/>
      <c r="EL124" s="230"/>
      <c r="EM124" s="230"/>
      <c r="EN124" s="230"/>
      <c r="EO124" s="230"/>
      <c r="EP124" s="230"/>
      <c r="EQ124" s="230"/>
      <c r="ER124" s="230"/>
      <c r="ES124" s="230"/>
      <c r="ET124" s="230"/>
      <c r="EU124" s="230"/>
      <c r="EV124" s="230"/>
      <c r="EW124" s="230"/>
      <c r="EX124" s="230"/>
      <c r="EY124" s="230"/>
      <c r="EZ124" s="230"/>
      <c r="FA124" s="230"/>
      <c r="FB124" s="230"/>
      <c r="FC124" s="230"/>
      <c r="FD124" s="230"/>
      <c r="FE124" s="230"/>
      <c r="FF124" s="230"/>
      <c r="FG124" s="230"/>
      <c r="FH124" s="230"/>
      <c r="FI124" s="230"/>
      <c r="FJ124" s="230"/>
      <c r="FK124" s="230"/>
      <c r="FL124" s="230"/>
      <c r="FM124" s="230"/>
      <c r="FN124" s="230"/>
      <c r="FO124" s="230"/>
      <c r="FP124" s="230"/>
      <c r="FQ124" s="230"/>
      <c r="FR124" s="230"/>
      <c r="FS124" s="230"/>
      <c r="FT124" s="231"/>
      <c r="FU124" s="232">
        <f t="shared" si="9"/>
        <v>0</v>
      </c>
      <c r="FV124" s="232">
        <f t="shared" si="18"/>
        <v>0</v>
      </c>
      <c r="FW124" s="232">
        <f t="shared" si="18"/>
        <v>0</v>
      </c>
      <c r="FX124" s="232">
        <f t="shared" si="18"/>
        <v>0</v>
      </c>
      <c r="FY124" s="232">
        <f t="shared" si="18"/>
        <v>0</v>
      </c>
      <c r="FZ124" s="232">
        <f t="shared" si="18"/>
        <v>0</v>
      </c>
      <c r="GA124" s="232">
        <f t="shared" si="11"/>
        <v>9.0499999999999997E-2</v>
      </c>
      <c r="GB124" s="232">
        <f t="shared" si="12"/>
        <v>0</v>
      </c>
      <c r="GC124" s="232">
        <f t="shared" si="14"/>
        <v>0</v>
      </c>
    </row>
    <row r="125" spans="1:185" x14ac:dyDescent="0.3">
      <c r="A125" s="69" t="s">
        <v>146</v>
      </c>
      <c r="B125" s="69" t="str">
        <f>[3]Technologies!B125</f>
        <v>Mobiliteit</v>
      </c>
      <c r="C125" s="69" t="str">
        <f>VLOOKUP($A125,[3]Technologies!$A$7:$H$699,3,FALSE)</f>
        <v>Final</v>
      </c>
      <c r="D125" s="69" t="str">
        <f>VLOOKUP($A125,[3]Technologies!$A$7:$H$699,4,FALSE)</f>
        <v>Transport</v>
      </c>
      <c r="E125" s="69" t="str">
        <f>VLOOKUP($A125,[3]Technologies!$A$7:$H$699,6,FALSE)</f>
        <v>Light-Duty Vehicles</v>
      </c>
      <c r="F125" s="70" t="str">
        <f>VLOOKUP($A125,[3]Technologies!$A$7:$H$699,7,FALSE)</f>
        <v>Electric Battery Vehicle - LDV</v>
      </c>
      <c r="G125" s="233"/>
      <c r="H125" s="233"/>
      <c r="I125" s="234" cm="1">
        <f t="array" ref="I125">-SUMPRODUCT(([3]Feedstocks!$C$4:$C$185=A125)*[3]Feedstocks!$E$4:$E$185,[3]Feedstocks!$F$4:$F$185,[3]Feedstocks!$H$4:$H$185,[3]Feedstocks!$I$4:$I$185)</f>
        <v>0</v>
      </c>
      <c r="J125" s="234" cm="1">
        <f t="array" ref="J125">-SUMPRODUCT(([3]Feedstocks!$C$4:$C$185=A125)*[3]Feedstocks!$E$4:$E$185,[3]Feedstocks!$H$4:$H$185,[3]Feedstocks!$I$4:$I$185)</f>
        <v>0</v>
      </c>
      <c r="K125" s="234"/>
      <c r="L125" s="234"/>
      <c r="M125" s="233"/>
      <c r="N125" s="233" t="str">
        <f>VLOOKUP(E125,[3]Activities!$A$9:$M$224,13,FALSE)</f>
        <v>NL</v>
      </c>
      <c r="O125" s="233"/>
      <c r="P125" s="87" t="s">
        <v>861</v>
      </c>
      <c r="Q125" s="235"/>
      <c r="R125" s="235"/>
      <c r="S125" s="235"/>
      <c r="T125" s="235"/>
      <c r="U125" s="235"/>
      <c r="V125" s="235"/>
      <c r="W125" s="235"/>
      <c r="X125" s="235"/>
      <c r="Y125" s="235"/>
      <c r="Z125" s="235"/>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v>1</v>
      </c>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c r="BQ125" s="235"/>
      <c r="BR125" s="235"/>
      <c r="BS125" s="235"/>
      <c r="BT125" s="235"/>
      <c r="BU125" s="235"/>
      <c r="BV125" s="235"/>
      <c r="BW125" s="235"/>
      <c r="BX125" s="235"/>
      <c r="BY125" s="235"/>
      <c r="BZ125" s="235"/>
      <c r="CA125" s="235"/>
      <c r="CB125" s="235"/>
      <c r="CC125" s="235"/>
      <c r="CD125" s="235"/>
      <c r="CE125" s="235"/>
      <c r="CF125" s="235"/>
      <c r="CG125" s="235"/>
      <c r="CH125" s="235"/>
      <c r="CI125" s="235"/>
      <c r="CJ125" s="235"/>
      <c r="CK125" s="235"/>
      <c r="CL125" s="235"/>
      <c r="CM125" s="235"/>
      <c r="CN125" s="235"/>
      <c r="CO125" s="235"/>
      <c r="CP125" s="235"/>
      <c r="CQ125" s="235"/>
      <c r="CR125" s="235"/>
      <c r="CS125" s="235">
        <v>-1.1644743818433401</v>
      </c>
      <c r="CT125" s="235"/>
      <c r="CU125" s="235"/>
      <c r="CV125" s="235"/>
      <c r="CW125" s="235"/>
      <c r="CX125" s="235"/>
      <c r="CY125" s="235"/>
      <c r="CZ125" s="235"/>
      <c r="DA125" s="235"/>
      <c r="DB125" s="235"/>
      <c r="DC125" s="235"/>
      <c r="DD125" s="235"/>
      <c r="DE125" s="235"/>
      <c r="DF125" s="235"/>
      <c r="DG125" s="235"/>
      <c r="DH125" s="235"/>
      <c r="DI125" s="235"/>
      <c r="DJ125" s="235"/>
      <c r="DK125" s="235"/>
      <c r="DL125" s="235"/>
      <c r="DM125" s="235"/>
      <c r="DN125" s="235"/>
      <c r="DO125" s="235"/>
      <c r="DP125" s="235"/>
      <c r="DQ125" s="235"/>
      <c r="DR125" s="235"/>
      <c r="DS125" s="235"/>
      <c r="DT125" s="235"/>
      <c r="DU125" s="235"/>
      <c r="DV125" s="235"/>
      <c r="DW125" s="235"/>
      <c r="DX125" s="235"/>
      <c r="DY125" s="235"/>
      <c r="DZ125" s="235"/>
      <c r="EA125" s="235"/>
      <c r="EB125" s="235"/>
      <c r="EC125" s="235"/>
      <c r="ED125" s="235"/>
      <c r="EE125" s="235"/>
      <c r="EF125" s="235"/>
      <c r="EG125" s="235"/>
      <c r="EH125" s="235"/>
      <c r="EI125" s="235"/>
      <c r="EJ125" s="235"/>
      <c r="EK125" s="235"/>
      <c r="EL125" s="235"/>
      <c r="EM125" s="235"/>
      <c r="EN125" s="235"/>
      <c r="EO125" s="235"/>
      <c r="EP125" s="235"/>
      <c r="EQ125" s="235"/>
      <c r="ER125" s="235"/>
      <c r="ES125" s="235"/>
      <c r="ET125" s="235"/>
      <c r="EU125" s="235"/>
      <c r="EV125" s="235"/>
      <c r="EW125" s="235"/>
      <c r="EX125" s="235"/>
      <c r="EY125" s="235"/>
      <c r="EZ125" s="235"/>
      <c r="FA125" s="235"/>
      <c r="FB125" s="235"/>
      <c r="FC125" s="235"/>
      <c r="FD125" s="235"/>
      <c r="FE125" s="235"/>
      <c r="FF125" s="235"/>
      <c r="FG125" s="235"/>
      <c r="FH125" s="235"/>
      <c r="FI125" s="235"/>
      <c r="FJ125" s="235"/>
      <c r="FK125" s="235"/>
      <c r="FL125" s="235"/>
      <c r="FM125" s="235"/>
      <c r="FN125" s="235"/>
      <c r="FO125" s="235"/>
      <c r="FP125" s="235"/>
      <c r="FQ125" s="235"/>
      <c r="FR125" s="235"/>
      <c r="FS125" s="235"/>
      <c r="FT125" s="236"/>
      <c r="FU125" s="237">
        <f t="shared" si="9"/>
        <v>0</v>
      </c>
      <c r="FV125" s="237">
        <f t="shared" si="18"/>
        <v>0</v>
      </c>
      <c r="FW125" s="237">
        <f t="shared" si="18"/>
        <v>0</v>
      </c>
      <c r="FX125" s="237">
        <f t="shared" si="18"/>
        <v>0</v>
      </c>
      <c r="FY125" s="237">
        <f t="shared" si="18"/>
        <v>0</v>
      </c>
      <c r="FZ125" s="237">
        <f t="shared" si="18"/>
        <v>0</v>
      </c>
      <c r="GA125" s="237">
        <f t="shared" si="11"/>
        <v>0</v>
      </c>
      <c r="GB125" s="237">
        <f t="shared" si="12"/>
        <v>0</v>
      </c>
      <c r="GC125" s="237">
        <f t="shared" si="14"/>
        <v>0</v>
      </c>
    </row>
    <row r="126" spans="1:185" x14ac:dyDescent="0.3">
      <c r="A126" s="40" t="s">
        <v>147</v>
      </c>
      <c r="B126" s="40" t="str">
        <f>[3]Technologies!B126</f>
        <v>Mobiliteit</v>
      </c>
      <c r="C126" s="40" t="str">
        <f>VLOOKUP($A126,[3]Technologies!$A$7:$H$699,3,FALSE)</f>
        <v>Final</v>
      </c>
      <c r="D126" s="40" t="str">
        <f>VLOOKUP($A126,[3]Technologies!$A$7:$H$699,4,FALSE)</f>
        <v>Transport</v>
      </c>
      <c r="E126" s="40" t="str">
        <f>VLOOKUP($A126,[3]Technologies!$A$7:$H$699,6,FALSE)</f>
        <v>Light-Duty Vehicles</v>
      </c>
      <c r="F126" s="40" t="str">
        <f>VLOOKUP($A126,[3]Technologies!$A$7:$H$699,7,FALSE)</f>
        <v>Electric Battery Vehicle FLEX - LDV</v>
      </c>
      <c r="G126" s="228"/>
      <c r="H126" s="228"/>
      <c r="I126" s="229" cm="1">
        <f t="array" ref="I126">-SUMPRODUCT(([3]Feedstocks!$C$4:$C$185=A126)*[3]Feedstocks!$E$4:$E$185,[3]Feedstocks!$F$4:$F$185,[3]Feedstocks!$H$4:$H$185,[3]Feedstocks!$I$4:$I$185)</f>
        <v>0</v>
      </c>
      <c r="J126" s="229" cm="1">
        <f t="array" ref="J126">-SUMPRODUCT(([3]Feedstocks!$C$4:$C$185=A126)*[3]Feedstocks!$E$4:$E$185,[3]Feedstocks!$H$4:$H$185,[3]Feedstocks!$I$4:$I$185)</f>
        <v>0</v>
      </c>
      <c r="K126" s="229"/>
      <c r="L126" s="229"/>
      <c r="M126" s="228"/>
      <c r="N126" s="228" t="str">
        <f>VLOOKUP(E126,[3]Activities!$A$9:$M$224,13,FALSE)</f>
        <v>NL</v>
      </c>
      <c r="O126" s="228"/>
      <c r="P126" s="66" t="s">
        <v>861</v>
      </c>
      <c r="Q126" s="230"/>
      <c r="R126" s="230"/>
      <c r="S126" s="230"/>
      <c r="T126" s="230"/>
      <c r="U126" s="230"/>
      <c r="V126" s="230"/>
      <c r="W126" s="230"/>
      <c r="X126" s="230"/>
      <c r="Y126" s="230"/>
      <c r="Z126" s="230"/>
      <c r="AA126" s="230"/>
      <c r="AB126" s="230"/>
      <c r="AC126" s="230"/>
      <c r="AD126" s="230"/>
      <c r="AE126" s="230"/>
      <c r="AF126" s="230"/>
      <c r="AG126" s="230"/>
      <c r="AH126" s="230"/>
      <c r="AI126" s="230"/>
      <c r="AJ126" s="230"/>
      <c r="AK126" s="230"/>
      <c r="AL126" s="230"/>
      <c r="AM126" s="230"/>
      <c r="AN126" s="230"/>
      <c r="AO126" s="230"/>
      <c r="AP126" s="230"/>
      <c r="AQ126" s="230"/>
      <c r="AR126" s="230"/>
      <c r="AS126" s="230"/>
      <c r="AT126" s="230"/>
      <c r="AU126" s="230">
        <v>1</v>
      </c>
      <c r="AV126" s="230"/>
      <c r="AW126" s="230"/>
      <c r="AX126" s="230"/>
      <c r="AY126" s="230"/>
      <c r="AZ126" s="230"/>
      <c r="BA126" s="230"/>
      <c r="BB126" s="230"/>
      <c r="BC126" s="230"/>
      <c r="BD126" s="230"/>
      <c r="BE126" s="230"/>
      <c r="BF126" s="230"/>
      <c r="BG126" s="230"/>
      <c r="BH126" s="230"/>
      <c r="BI126" s="230"/>
      <c r="BJ126" s="230"/>
      <c r="BK126" s="230"/>
      <c r="BL126" s="230"/>
      <c r="BM126" s="230"/>
      <c r="BN126" s="230"/>
      <c r="BO126" s="230"/>
      <c r="BP126" s="230"/>
      <c r="BQ126" s="230"/>
      <c r="BR126" s="230"/>
      <c r="BS126" s="230"/>
      <c r="BT126" s="230"/>
      <c r="BU126" s="230"/>
      <c r="BV126" s="230"/>
      <c r="BW126" s="230"/>
      <c r="BX126" s="230"/>
      <c r="BY126" s="230"/>
      <c r="BZ126" s="230"/>
      <c r="CA126" s="230"/>
      <c r="CB126" s="230"/>
      <c r="CC126" s="230"/>
      <c r="CD126" s="230"/>
      <c r="CE126" s="230"/>
      <c r="CF126" s="230"/>
      <c r="CG126" s="230"/>
      <c r="CH126" s="230"/>
      <c r="CI126" s="230"/>
      <c r="CJ126" s="230"/>
      <c r="CK126" s="230"/>
      <c r="CL126" s="230"/>
      <c r="CM126" s="230"/>
      <c r="CN126" s="230"/>
      <c r="CO126" s="230"/>
      <c r="CP126" s="230"/>
      <c r="CQ126" s="230"/>
      <c r="CR126" s="230"/>
      <c r="CS126" s="230">
        <v>-1.1644743818433401</v>
      </c>
      <c r="CT126" s="230"/>
      <c r="CU126" s="230"/>
      <c r="CV126" s="230"/>
      <c r="CW126" s="230"/>
      <c r="CX126" s="230"/>
      <c r="CY126" s="230"/>
      <c r="CZ126" s="230"/>
      <c r="DA126" s="230"/>
      <c r="DB126" s="230"/>
      <c r="DC126" s="230"/>
      <c r="DD126" s="230"/>
      <c r="DE126" s="230"/>
      <c r="DF126" s="230"/>
      <c r="DG126" s="230"/>
      <c r="DH126" s="230"/>
      <c r="DI126" s="230"/>
      <c r="DJ126" s="230"/>
      <c r="DK126" s="230"/>
      <c r="DL126" s="230"/>
      <c r="DM126" s="230"/>
      <c r="DN126" s="230"/>
      <c r="DO126" s="230"/>
      <c r="DP126" s="230"/>
      <c r="DQ126" s="230"/>
      <c r="DR126" s="230"/>
      <c r="DS126" s="230"/>
      <c r="DT126" s="230"/>
      <c r="DU126" s="230"/>
      <c r="DV126" s="230"/>
      <c r="DW126" s="230"/>
      <c r="DX126" s="230"/>
      <c r="DY126" s="230"/>
      <c r="DZ126" s="230"/>
      <c r="EA126" s="230"/>
      <c r="EB126" s="230"/>
      <c r="EC126" s="230"/>
      <c r="ED126" s="230"/>
      <c r="EE126" s="230"/>
      <c r="EF126" s="230"/>
      <c r="EG126" s="230"/>
      <c r="EH126" s="230"/>
      <c r="EI126" s="230"/>
      <c r="EJ126" s="230"/>
      <c r="EK126" s="230"/>
      <c r="EL126" s="230"/>
      <c r="EM126" s="230"/>
      <c r="EN126" s="230"/>
      <c r="EO126" s="230"/>
      <c r="EP126" s="230"/>
      <c r="EQ126" s="230"/>
      <c r="ER126" s="230"/>
      <c r="ES126" s="230"/>
      <c r="ET126" s="230"/>
      <c r="EU126" s="230"/>
      <c r="EV126" s="230"/>
      <c r="EW126" s="230"/>
      <c r="EX126" s="230"/>
      <c r="EY126" s="230"/>
      <c r="EZ126" s="230"/>
      <c r="FA126" s="230"/>
      <c r="FB126" s="230"/>
      <c r="FC126" s="230"/>
      <c r="FD126" s="230"/>
      <c r="FE126" s="230"/>
      <c r="FF126" s="230"/>
      <c r="FG126" s="230"/>
      <c r="FH126" s="230"/>
      <c r="FI126" s="230"/>
      <c r="FJ126" s="230"/>
      <c r="FK126" s="230"/>
      <c r="FL126" s="230"/>
      <c r="FM126" s="230"/>
      <c r="FN126" s="230"/>
      <c r="FO126" s="230"/>
      <c r="FP126" s="230"/>
      <c r="FQ126" s="230"/>
      <c r="FR126" s="230"/>
      <c r="FS126" s="230"/>
      <c r="FT126" s="231"/>
      <c r="FU126" s="232">
        <f t="shared" si="9"/>
        <v>0</v>
      </c>
      <c r="FV126" s="232">
        <f t="shared" si="18"/>
        <v>0</v>
      </c>
      <c r="FW126" s="232">
        <f t="shared" si="18"/>
        <v>0</v>
      </c>
      <c r="FX126" s="232">
        <f t="shared" si="18"/>
        <v>0</v>
      </c>
      <c r="FY126" s="232">
        <f t="shared" si="18"/>
        <v>0</v>
      </c>
      <c r="FZ126" s="232">
        <f t="shared" si="18"/>
        <v>0</v>
      </c>
      <c r="GA126" s="232">
        <f t="shared" si="11"/>
        <v>0</v>
      </c>
      <c r="GB126" s="232">
        <f t="shared" si="12"/>
        <v>0</v>
      </c>
      <c r="GC126" s="232">
        <f t="shared" si="14"/>
        <v>0</v>
      </c>
    </row>
    <row r="127" spans="1:185" x14ac:dyDescent="0.3">
      <c r="A127" s="69" t="s">
        <v>148</v>
      </c>
      <c r="B127" s="69" t="str">
        <f>[3]Technologies!B127</f>
        <v>Mobiliteit</v>
      </c>
      <c r="C127" s="69" t="str">
        <f>VLOOKUP($A127,[3]Technologies!$A$7:$H$699,3,FALSE)</f>
        <v>Final</v>
      </c>
      <c r="D127" s="69" t="str">
        <f>VLOOKUP($A127,[3]Technologies!$A$7:$H$699,4,FALSE)</f>
        <v>Transport</v>
      </c>
      <c r="E127" s="69" t="str">
        <f>VLOOKUP($A127,[3]Technologies!$A$7:$H$699,6,FALSE)</f>
        <v>Light-Duty Vehicles</v>
      </c>
      <c r="F127" s="70" t="str">
        <f>VLOOKUP($A127,[3]Technologies!$A$7:$H$699,7,FALSE)</f>
        <v>Hydrogen Fuel Cell Vehicle - LDV</v>
      </c>
      <c r="G127" s="233"/>
      <c r="H127" s="233"/>
      <c r="I127" s="234" cm="1">
        <f t="array" ref="I127">-SUMPRODUCT(([3]Feedstocks!$C$4:$C$185=A127)*[3]Feedstocks!$E$4:$E$185,[3]Feedstocks!$F$4:$F$185,[3]Feedstocks!$H$4:$H$185,[3]Feedstocks!$I$4:$I$185)</f>
        <v>0</v>
      </c>
      <c r="J127" s="234" cm="1">
        <f t="array" ref="J127">-SUMPRODUCT(([3]Feedstocks!$C$4:$C$185=A127)*[3]Feedstocks!$E$4:$E$185,[3]Feedstocks!$H$4:$H$185,[3]Feedstocks!$I$4:$I$185)</f>
        <v>0</v>
      </c>
      <c r="K127" s="234"/>
      <c r="L127" s="234"/>
      <c r="M127" s="233"/>
      <c r="N127" s="233" t="str">
        <f>VLOOKUP(E127,[3]Activities!$A$9:$M$224,13,FALSE)</f>
        <v>NL</v>
      </c>
      <c r="O127" s="233"/>
      <c r="P127" s="87" t="s">
        <v>861</v>
      </c>
      <c r="Q127" s="235"/>
      <c r="R127" s="235"/>
      <c r="S127" s="235"/>
      <c r="T127" s="235"/>
      <c r="U127" s="235"/>
      <c r="V127" s="235"/>
      <c r="W127" s="235"/>
      <c r="X127" s="235"/>
      <c r="Y127" s="235"/>
      <c r="Z127" s="235"/>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v>1</v>
      </c>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c r="BQ127" s="235"/>
      <c r="BR127" s="235"/>
      <c r="BS127" s="235"/>
      <c r="BT127" s="235"/>
      <c r="BU127" s="235"/>
      <c r="BV127" s="235"/>
      <c r="BW127" s="235"/>
      <c r="BX127" s="235"/>
      <c r="BY127" s="235"/>
      <c r="BZ127" s="235"/>
      <c r="CA127" s="235"/>
      <c r="CB127" s="235"/>
      <c r="CC127" s="235"/>
      <c r="CD127" s="235"/>
      <c r="CE127" s="235"/>
      <c r="CF127" s="235"/>
      <c r="CG127" s="235"/>
      <c r="CH127" s="235"/>
      <c r="CI127" s="235"/>
      <c r="CJ127" s="235"/>
      <c r="CK127" s="235"/>
      <c r="CL127" s="235"/>
      <c r="CM127" s="235"/>
      <c r="CN127" s="235"/>
      <c r="CO127" s="235"/>
      <c r="CP127" s="235"/>
      <c r="CQ127" s="235"/>
      <c r="CR127" s="235"/>
      <c r="CS127" s="235"/>
      <c r="CT127" s="235"/>
      <c r="CU127" s="235"/>
      <c r="CV127" s="235"/>
      <c r="CW127" s="235"/>
      <c r="CX127" s="235"/>
      <c r="CY127" s="235"/>
      <c r="CZ127" s="235"/>
      <c r="DA127" s="235"/>
      <c r="DB127" s="235"/>
      <c r="DC127" s="235"/>
      <c r="DD127" s="235"/>
      <c r="DE127" s="235"/>
      <c r="DF127" s="235"/>
      <c r="DG127" s="235"/>
      <c r="DH127" s="235"/>
      <c r="DI127" s="235"/>
      <c r="DJ127" s="235"/>
      <c r="DK127" s="235"/>
      <c r="DL127" s="235"/>
      <c r="DM127" s="235"/>
      <c r="DN127" s="235"/>
      <c r="DO127" s="235"/>
      <c r="DP127" s="235"/>
      <c r="DQ127" s="235"/>
      <c r="DR127" s="235"/>
      <c r="DS127" s="235"/>
      <c r="DT127" s="235"/>
      <c r="DU127" s="235"/>
      <c r="DV127" s="235"/>
      <c r="DW127" s="235"/>
      <c r="DX127" s="235">
        <v>-1.488</v>
      </c>
      <c r="DY127" s="235"/>
      <c r="DZ127" s="235"/>
      <c r="EA127" s="235"/>
      <c r="EB127" s="235"/>
      <c r="EC127" s="235"/>
      <c r="ED127" s="235"/>
      <c r="EE127" s="235"/>
      <c r="EF127" s="235"/>
      <c r="EG127" s="235"/>
      <c r="EH127" s="235"/>
      <c r="EI127" s="235"/>
      <c r="EJ127" s="235"/>
      <c r="EK127" s="235"/>
      <c r="EL127" s="235"/>
      <c r="EM127" s="235"/>
      <c r="EN127" s="235"/>
      <c r="EO127" s="235"/>
      <c r="EP127" s="235"/>
      <c r="EQ127" s="235"/>
      <c r="ER127" s="235"/>
      <c r="ES127" s="235"/>
      <c r="ET127" s="235"/>
      <c r="EU127" s="235"/>
      <c r="EV127" s="235"/>
      <c r="EW127" s="235"/>
      <c r="EX127" s="235"/>
      <c r="EY127" s="235"/>
      <c r="EZ127" s="235"/>
      <c r="FA127" s="235"/>
      <c r="FB127" s="235"/>
      <c r="FC127" s="235"/>
      <c r="FD127" s="235"/>
      <c r="FE127" s="235"/>
      <c r="FF127" s="235"/>
      <c r="FG127" s="235"/>
      <c r="FH127" s="235"/>
      <c r="FI127" s="235"/>
      <c r="FJ127" s="235"/>
      <c r="FK127" s="235"/>
      <c r="FL127" s="235"/>
      <c r="FM127" s="235"/>
      <c r="FN127" s="235"/>
      <c r="FO127" s="235"/>
      <c r="FP127" s="235"/>
      <c r="FQ127" s="235"/>
      <c r="FR127" s="235"/>
      <c r="FS127" s="235"/>
      <c r="FT127" s="236"/>
      <c r="FU127" s="237">
        <f t="shared" si="9"/>
        <v>0</v>
      </c>
      <c r="FV127" s="237">
        <f t="shared" si="18"/>
        <v>0</v>
      </c>
      <c r="FW127" s="237">
        <f t="shared" si="18"/>
        <v>0</v>
      </c>
      <c r="FX127" s="237">
        <f t="shared" si="18"/>
        <v>0</v>
      </c>
      <c r="FY127" s="237">
        <f t="shared" si="18"/>
        <v>0</v>
      </c>
      <c r="FZ127" s="237">
        <f t="shared" si="18"/>
        <v>0</v>
      </c>
      <c r="GA127" s="237">
        <f t="shared" si="11"/>
        <v>0</v>
      </c>
      <c r="GB127" s="237">
        <f t="shared" si="12"/>
        <v>0</v>
      </c>
      <c r="GC127" s="237">
        <f t="shared" si="14"/>
        <v>0</v>
      </c>
    </row>
    <row r="128" spans="1:185" x14ac:dyDescent="0.3">
      <c r="A128" s="40" t="s">
        <v>149</v>
      </c>
      <c r="B128" s="40" t="str">
        <f>[3]Technologies!B128</f>
        <v>Mobiliteit</v>
      </c>
      <c r="C128" s="40" t="str">
        <f>VLOOKUP($A128,[3]Technologies!$A$7:$H$699,3,FALSE)</f>
        <v>Final</v>
      </c>
      <c r="D128" s="40" t="str">
        <f>VLOOKUP($A128,[3]Technologies!$A$7:$H$699,4,FALSE)</f>
        <v>Transport</v>
      </c>
      <c r="E128" s="40" t="str">
        <f>VLOOKUP($A128,[3]Technologies!$A$7:$H$699,6,FALSE)</f>
        <v>Heavy-Duty Vehicles</v>
      </c>
      <c r="F128" s="40" t="str">
        <f>VLOOKUP($A128,[3]Technologies!$A$7:$H$699,7,FALSE)</f>
        <v>ICE 2010 norm Vehicle - HDV</v>
      </c>
      <c r="G128" s="228"/>
      <c r="H128" s="228"/>
      <c r="I128" s="229" cm="1">
        <f t="array" ref="I128">-SUMPRODUCT(([3]Feedstocks!$C$4:$C$185=A128)*[3]Feedstocks!$E$4:$E$185,[3]Feedstocks!$F$4:$F$185,[3]Feedstocks!$H$4:$H$185,[3]Feedstocks!$I$4:$I$185)</f>
        <v>0</v>
      </c>
      <c r="J128" s="229" cm="1">
        <f t="array" ref="J128">-SUMPRODUCT(([3]Feedstocks!$C$4:$C$185=A128)*[3]Feedstocks!$E$4:$E$185,[3]Feedstocks!$H$4:$H$185,[3]Feedstocks!$I$4:$I$185)</f>
        <v>0</v>
      </c>
      <c r="K128" s="229"/>
      <c r="L128" s="229"/>
      <c r="M128" s="228"/>
      <c r="N128" s="228" t="str">
        <f>VLOOKUP(E128,[3]Activities!$A$9:$M$224,13,FALSE)</f>
        <v>NL</v>
      </c>
      <c r="O128" s="228"/>
      <c r="P128" s="66" t="s">
        <v>884</v>
      </c>
      <c r="Q128" s="230"/>
      <c r="R128" s="230"/>
      <c r="S128" s="230"/>
      <c r="T128" s="230"/>
      <c r="U128" s="230"/>
      <c r="V128" s="230"/>
      <c r="W128" s="230"/>
      <c r="X128" s="230"/>
      <c r="Y128" s="230"/>
      <c r="Z128" s="230"/>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v>1</v>
      </c>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c r="BQ128" s="230"/>
      <c r="BR128" s="230"/>
      <c r="BS128" s="230"/>
      <c r="BT128" s="230"/>
      <c r="BU128" s="230"/>
      <c r="BV128" s="230"/>
      <c r="BW128" s="230"/>
      <c r="BX128" s="230"/>
      <c r="BY128" s="230"/>
      <c r="BZ128" s="230"/>
      <c r="CA128" s="230"/>
      <c r="CB128" s="230"/>
      <c r="CC128" s="230"/>
      <c r="CD128" s="230"/>
      <c r="CE128" s="230"/>
      <c r="CF128" s="230"/>
      <c r="CG128" s="230"/>
      <c r="CH128" s="230"/>
      <c r="CI128" s="230"/>
      <c r="CJ128" s="230"/>
      <c r="CK128" s="230"/>
      <c r="CL128" s="230"/>
      <c r="CM128" s="230"/>
      <c r="CN128" s="230"/>
      <c r="CO128" s="230"/>
      <c r="CP128" s="230"/>
      <c r="CQ128" s="230"/>
      <c r="CR128" s="230"/>
      <c r="CS128" s="230"/>
      <c r="CT128" s="230"/>
      <c r="CU128" s="230"/>
      <c r="CV128" s="230"/>
      <c r="CW128" s="230"/>
      <c r="CX128" s="230"/>
      <c r="CY128" s="230"/>
      <c r="CZ128" s="230"/>
      <c r="DA128" s="230"/>
      <c r="DB128" s="230"/>
      <c r="DC128" s="230"/>
      <c r="DD128" s="230"/>
      <c r="DE128" s="230">
        <v>-15.89</v>
      </c>
      <c r="DF128" s="230"/>
      <c r="DG128" s="230"/>
      <c r="DH128" s="230"/>
      <c r="DI128" s="230"/>
      <c r="DJ128" s="230"/>
      <c r="DK128" s="230"/>
      <c r="DL128" s="230"/>
      <c r="DM128" s="230"/>
      <c r="DN128" s="230"/>
      <c r="DO128" s="230"/>
      <c r="DP128" s="230"/>
      <c r="DQ128" s="230"/>
      <c r="DR128" s="230"/>
      <c r="DS128" s="230"/>
      <c r="DT128" s="230"/>
      <c r="DU128" s="230"/>
      <c r="DV128" s="230"/>
      <c r="DW128" s="230"/>
      <c r="DX128" s="230"/>
      <c r="DY128" s="230"/>
      <c r="DZ128" s="230"/>
      <c r="EA128" s="230"/>
      <c r="EB128" s="230"/>
      <c r="EC128" s="230"/>
      <c r="ED128" s="230"/>
      <c r="EE128" s="230"/>
      <c r="EF128" s="230"/>
      <c r="EG128" s="230"/>
      <c r="EH128" s="230"/>
      <c r="EI128" s="230"/>
      <c r="EJ128" s="230"/>
      <c r="EK128" s="230"/>
      <c r="EL128" s="230"/>
      <c r="EM128" s="230"/>
      <c r="EN128" s="230"/>
      <c r="EO128" s="230"/>
      <c r="EP128" s="230"/>
      <c r="EQ128" s="230"/>
      <c r="ER128" s="230"/>
      <c r="ES128" s="230"/>
      <c r="ET128" s="230"/>
      <c r="EU128" s="230"/>
      <c r="EV128" s="230"/>
      <c r="EW128" s="230"/>
      <c r="EX128" s="230"/>
      <c r="EY128" s="230"/>
      <c r="EZ128" s="230"/>
      <c r="FA128" s="230"/>
      <c r="FB128" s="230"/>
      <c r="FC128" s="230"/>
      <c r="FD128" s="230"/>
      <c r="FE128" s="230"/>
      <c r="FF128" s="230"/>
      <c r="FG128" s="230"/>
      <c r="FH128" s="230"/>
      <c r="FI128" s="230"/>
      <c r="FJ128" s="230"/>
      <c r="FK128" s="230"/>
      <c r="FL128" s="230"/>
      <c r="FM128" s="230"/>
      <c r="FN128" s="230"/>
      <c r="FO128" s="230"/>
      <c r="FP128" s="230"/>
      <c r="FQ128" s="230"/>
      <c r="FR128" s="230"/>
      <c r="FS128" s="230"/>
      <c r="FT128" s="231"/>
      <c r="FU128" s="232">
        <f t="shared" si="9"/>
        <v>0</v>
      </c>
      <c r="FV128" s="232">
        <f t="shared" si="18"/>
        <v>0</v>
      </c>
      <c r="FW128" s="232">
        <f t="shared" si="18"/>
        <v>0</v>
      </c>
      <c r="FX128" s="232">
        <f t="shared" si="18"/>
        <v>0</v>
      </c>
      <c r="FY128" s="232">
        <f t="shared" si="18"/>
        <v>0</v>
      </c>
      <c r="FZ128" s="232">
        <f t="shared" si="18"/>
        <v>0</v>
      </c>
      <c r="GA128" s="232">
        <f t="shared" si="11"/>
        <v>1.1599999999999999</v>
      </c>
      <c r="GB128" s="232">
        <f t="shared" si="12"/>
        <v>0</v>
      </c>
      <c r="GC128" s="232">
        <f t="shared" si="14"/>
        <v>0</v>
      </c>
    </row>
    <row r="129" spans="1:185" x14ac:dyDescent="0.3">
      <c r="A129" s="69" t="s">
        <v>150</v>
      </c>
      <c r="B129" s="69" t="str">
        <f>[3]Technologies!B129</f>
        <v>Mobiliteit</v>
      </c>
      <c r="C129" s="69" t="str">
        <f>VLOOKUP($A129,[3]Technologies!$A$7:$H$699,3,FALSE)</f>
        <v>Final</v>
      </c>
      <c r="D129" s="69" t="str">
        <f>VLOOKUP($A129,[3]Technologies!$A$7:$H$699,4,FALSE)</f>
        <v>Transport</v>
      </c>
      <c r="E129" s="69" t="str">
        <f>VLOOKUP($A129,[3]Technologies!$A$7:$H$699,6,FALSE)</f>
        <v>Heavy-Duty Vehicles</v>
      </c>
      <c r="F129" s="70" t="str">
        <f>VLOOKUP($A129,[3]Technologies!$A$7:$H$699,7,FALSE)</f>
        <v>ICE efficient Vehicle - HDV</v>
      </c>
      <c r="G129" s="233"/>
      <c r="H129" s="233"/>
      <c r="I129" s="234" cm="1">
        <f t="array" ref="I129">-SUMPRODUCT(([3]Feedstocks!$C$4:$C$185=A129)*[3]Feedstocks!$E$4:$E$185,[3]Feedstocks!$F$4:$F$185,[3]Feedstocks!$H$4:$H$185,[3]Feedstocks!$I$4:$I$185)</f>
        <v>0</v>
      </c>
      <c r="J129" s="234" cm="1">
        <f t="array" ref="J129">-SUMPRODUCT(([3]Feedstocks!$C$4:$C$185=A129)*[3]Feedstocks!$E$4:$E$185,[3]Feedstocks!$H$4:$H$185,[3]Feedstocks!$I$4:$I$185)</f>
        <v>0</v>
      </c>
      <c r="K129" s="234"/>
      <c r="L129" s="234"/>
      <c r="M129" s="233"/>
      <c r="N129" s="233" t="str">
        <f>VLOOKUP(E129,[3]Activities!$A$9:$M$224,13,FALSE)</f>
        <v>NL</v>
      </c>
      <c r="O129" s="233"/>
      <c r="P129" s="87" t="s">
        <v>1790</v>
      </c>
      <c r="Q129" s="235"/>
      <c r="R129" s="235"/>
      <c r="S129" s="235"/>
      <c r="T129" s="235"/>
      <c r="U129" s="235"/>
      <c r="V129" s="235"/>
      <c r="W129" s="235"/>
      <c r="X129" s="235"/>
      <c r="Y129" s="235"/>
      <c r="Z129" s="235"/>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v>1</v>
      </c>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c r="BQ129" s="235"/>
      <c r="BR129" s="235"/>
      <c r="BS129" s="235"/>
      <c r="BT129" s="235"/>
      <c r="BU129" s="235"/>
      <c r="BV129" s="235"/>
      <c r="BW129" s="235"/>
      <c r="BX129" s="235"/>
      <c r="BY129" s="235"/>
      <c r="BZ129" s="235"/>
      <c r="CA129" s="235"/>
      <c r="CB129" s="235"/>
      <c r="CC129" s="235"/>
      <c r="CD129" s="235"/>
      <c r="CE129" s="235"/>
      <c r="CF129" s="235"/>
      <c r="CG129" s="235"/>
      <c r="CH129" s="235"/>
      <c r="CI129" s="235"/>
      <c r="CJ129" s="235"/>
      <c r="CK129" s="235"/>
      <c r="CL129" s="235"/>
      <c r="CM129" s="235"/>
      <c r="CN129" s="235"/>
      <c r="CO129" s="235"/>
      <c r="CP129" s="235"/>
      <c r="CQ129" s="235"/>
      <c r="CR129" s="235"/>
      <c r="CS129" s="235"/>
      <c r="CT129" s="235"/>
      <c r="CU129" s="235"/>
      <c r="CV129" s="235"/>
      <c r="CW129" s="235"/>
      <c r="CX129" s="235"/>
      <c r="CY129" s="235"/>
      <c r="CZ129" s="235"/>
      <c r="DA129" s="235"/>
      <c r="DB129" s="235"/>
      <c r="DC129" s="235"/>
      <c r="DD129" s="235"/>
      <c r="DE129" s="235">
        <v>-13.71</v>
      </c>
      <c r="DF129" s="235"/>
      <c r="DG129" s="235"/>
      <c r="DH129" s="235"/>
      <c r="DI129" s="235"/>
      <c r="DJ129" s="235"/>
      <c r="DK129" s="235"/>
      <c r="DL129" s="235"/>
      <c r="DM129" s="235"/>
      <c r="DN129" s="235"/>
      <c r="DO129" s="235"/>
      <c r="DP129" s="235"/>
      <c r="DQ129" s="235"/>
      <c r="DR129" s="235"/>
      <c r="DS129" s="235"/>
      <c r="DT129" s="235"/>
      <c r="DU129" s="235"/>
      <c r="DV129" s="235"/>
      <c r="DW129" s="235"/>
      <c r="DX129" s="235"/>
      <c r="DY129" s="235"/>
      <c r="DZ129" s="235"/>
      <c r="EA129" s="235"/>
      <c r="EB129" s="235"/>
      <c r="EC129" s="235"/>
      <c r="ED129" s="235"/>
      <c r="EE129" s="235"/>
      <c r="EF129" s="235"/>
      <c r="EG129" s="235"/>
      <c r="EH129" s="235"/>
      <c r="EI129" s="235"/>
      <c r="EJ129" s="235"/>
      <c r="EK129" s="235"/>
      <c r="EL129" s="235"/>
      <c r="EM129" s="235"/>
      <c r="EN129" s="235"/>
      <c r="EO129" s="235"/>
      <c r="EP129" s="235"/>
      <c r="EQ129" s="235"/>
      <c r="ER129" s="235"/>
      <c r="ES129" s="235"/>
      <c r="ET129" s="235"/>
      <c r="EU129" s="235"/>
      <c r="EV129" s="235"/>
      <c r="EW129" s="235"/>
      <c r="EX129" s="235"/>
      <c r="EY129" s="235"/>
      <c r="EZ129" s="235"/>
      <c r="FA129" s="235"/>
      <c r="FB129" s="235"/>
      <c r="FC129" s="235"/>
      <c r="FD129" s="235"/>
      <c r="FE129" s="235"/>
      <c r="FF129" s="235"/>
      <c r="FG129" s="235"/>
      <c r="FH129" s="235"/>
      <c r="FI129" s="235"/>
      <c r="FJ129" s="235"/>
      <c r="FK129" s="235"/>
      <c r="FL129" s="235"/>
      <c r="FM129" s="235"/>
      <c r="FN129" s="235"/>
      <c r="FO129" s="235"/>
      <c r="FP129" s="235"/>
      <c r="FQ129" s="235"/>
      <c r="FR129" s="235"/>
      <c r="FS129" s="235"/>
      <c r="FT129" s="236"/>
      <c r="FU129" s="237">
        <f t="shared" si="9"/>
        <v>0</v>
      </c>
      <c r="FV129" s="237">
        <f t="shared" si="18"/>
        <v>0</v>
      </c>
      <c r="FW129" s="237">
        <f t="shared" si="18"/>
        <v>0</v>
      </c>
      <c r="FX129" s="237">
        <f t="shared" si="18"/>
        <v>0</v>
      </c>
      <c r="FY129" s="237">
        <f t="shared" si="18"/>
        <v>0</v>
      </c>
      <c r="FZ129" s="237">
        <f t="shared" si="18"/>
        <v>0</v>
      </c>
      <c r="GA129" s="237">
        <f t="shared" si="11"/>
        <v>1.0007999999999999</v>
      </c>
      <c r="GB129" s="237">
        <f t="shared" si="12"/>
        <v>0</v>
      </c>
      <c r="GC129" s="237">
        <f t="shared" si="14"/>
        <v>0</v>
      </c>
    </row>
    <row r="130" spans="1:185" x14ac:dyDescent="0.3">
      <c r="A130" s="40" t="s">
        <v>151</v>
      </c>
      <c r="B130" s="69" t="str">
        <f>[3]Technologies!B130</f>
        <v>Mobiliteit</v>
      </c>
      <c r="C130" s="69" t="str">
        <f>VLOOKUP($A130,[3]Technologies!$A$7:$H$699,3,FALSE)</f>
        <v>Final</v>
      </c>
      <c r="D130" s="69" t="str">
        <f>VLOOKUP($A130,[3]Technologies!$A$7:$H$699,4,FALSE)</f>
        <v>Transport</v>
      </c>
      <c r="E130" s="69" t="str">
        <f>VLOOKUP($A130,[3]Technologies!$A$7:$H$699,6,FALSE)</f>
        <v>Heavy-Duty Vehicles</v>
      </c>
      <c r="F130" s="70" t="str">
        <f>VLOOKUP($A130,[3]Technologies!$A$7:$H$699,7,FALSE)</f>
        <v>ICE Bio Diesel Vehicle - HDV</v>
      </c>
      <c r="G130" s="233"/>
      <c r="H130" s="233"/>
      <c r="I130" s="234" cm="1">
        <f t="array" ref="I130">-SUMPRODUCT(([3]Feedstocks!$C$4:$C$185=A130)*[3]Feedstocks!$E$4:$E$185,[3]Feedstocks!$F$4:$F$185,[3]Feedstocks!$H$4:$H$185,[3]Feedstocks!$I$4:$I$185)</f>
        <v>0</v>
      </c>
      <c r="J130" s="234" cm="1">
        <f t="array" ref="J130">-SUMPRODUCT(([3]Feedstocks!$C$4:$C$185=A130)*[3]Feedstocks!$E$4:$E$185,[3]Feedstocks!$H$4:$H$185,[3]Feedstocks!$I$4:$I$185)</f>
        <v>0</v>
      </c>
      <c r="K130" s="234"/>
      <c r="L130" s="234"/>
      <c r="M130" s="233"/>
      <c r="N130" s="233" t="str">
        <f>VLOOKUP(E130,[3]Activities!$A$9:$M$224,13,FALSE)</f>
        <v>NL</v>
      </c>
      <c r="O130" s="233"/>
      <c r="P130" s="87" t="s">
        <v>1790</v>
      </c>
      <c r="Q130" s="235"/>
      <c r="R130" s="235"/>
      <c r="S130" s="235"/>
      <c r="T130" s="235"/>
      <c r="U130" s="235"/>
      <c r="V130" s="235"/>
      <c r="W130" s="235"/>
      <c r="X130" s="235"/>
      <c r="Y130" s="235"/>
      <c r="Z130" s="235"/>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v>1</v>
      </c>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c r="BQ130" s="235"/>
      <c r="BR130" s="235"/>
      <c r="BS130" s="235"/>
      <c r="BT130" s="235"/>
      <c r="BU130" s="235"/>
      <c r="BV130" s="235"/>
      <c r="BW130" s="235"/>
      <c r="BX130" s="235"/>
      <c r="BY130" s="235"/>
      <c r="BZ130" s="235"/>
      <c r="CA130" s="235"/>
      <c r="CB130" s="235"/>
      <c r="CC130" s="235"/>
      <c r="CD130" s="235"/>
      <c r="CE130" s="235"/>
      <c r="CF130" s="235"/>
      <c r="CG130" s="235"/>
      <c r="CH130" s="235"/>
      <c r="CI130" s="235"/>
      <c r="CJ130" s="235"/>
      <c r="CK130" s="235"/>
      <c r="CL130" s="235"/>
      <c r="CM130" s="235"/>
      <c r="CN130" s="235"/>
      <c r="CO130" s="235"/>
      <c r="CP130" s="235"/>
      <c r="CQ130" s="235"/>
      <c r="CR130" s="235"/>
      <c r="CS130" s="235"/>
      <c r="CT130" s="235"/>
      <c r="CU130" s="235"/>
      <c r="CV130" s="235"/>
      <c r="CW130" s="235"/>
      <c r="CX130" s="235"/>
      <c r="CY130" s="235"/>
      <c r="CZ130" s="235"/>
      <c r="DA130" s="235"/>
      <c r="DB130" s="235"/>
      <c r="DC130" s="235"/>
      <c r="DD130" s="235"/>
      <c r="DE130" s="235"/>
      <c r="DF130" s="235"/>
      <c r="DG130" s="235"/>
      <c r="DH130" s="235"/>
      <c r="DI130" s="235"/>
      <c r="DJ130" s="235"/>
      <c r="DK130" s="235">
        <v>-13.71</v>
      </c>
      <c r="DL130" s="235"/>
      <c r="DM130" s="235"/>
      <c r="DN130" s="235"/>
      <c r="DO130" s="235"/>
      <c r="DP130" s="235"/>
      <c r="DQ130" s="235"/>
      <c r="DR130" s="235"/>
      <c r="DS130" s="235"/>
      <c r="DT130" s="235"/>
      <c r="DU130" s="235"/>
      <c r="DV130" s="235"/>
      <c r="DW130" s="235"/>
      <c r="DX130" s="235"/>
      <c r="DY130" s="235"/>
      <c r="DZ130" s="235"/>
      <c r="EA130" s="235"/>
      <c r="EB130" s="235"/>
      <c r="EC130" s="235"/>
      <c r="ED130" s="235"/>
      <c r="EE130" s="235"/>
      <c r="EF130" s="235"/>
      <c r="EG130" s="235"/>
      <c r="EH130" s="235"/>
      <c r="EI130" s="235"/>
      <c r="EJ130" s="235"/>
      <c r="EK130" s="235"/>
      <c r="EL130" s="235"/>
      <c r="EM130" s="235"/>
      <c r="EN130" s="235"/>
      <c r="EO130" s="235"/>
      <c r="EP130" s="235"/>
      <c r="EQ130" s="235"/>
      <c r="ER130" s="235"/>
      <c r="ES130" s="235"/>
      <c r="ET130" s="235"/>
      <c r="EU130" s="235"/>
      <c r="EV130" s="235"/>
      <c r="EW130" s="235"/>
      <c r="EX130" s="235"/>
      <c r="EY130" s="235"/>
      <c r="EZ130" s="235"/>
      <c r="FA130" s="235"/>
      <c r="FB130" s="235"/>
      <c r="FC130" s="235"/>
      <c r="FD130" s="235"/>
      <c r="FE130" s="235"/>
      <c r="FF130" s="235"/>
      <c r="FG130" s="235"/>
      <c r="FH130" s="235"/>
      <c r="FI130" s="235"/>
      <c r="FJ130" s="235"/>
      <c r="FK130" s="235"/>
      <c r="FL130" s="235"/>
      <c r="FM130" s="235"/>
      <c r="FN130" s="235"/>
      <c r="FO130" s="235"/>
      <c r="FP130" s="235"/>
      <c r="FQ130" s="235"/>
      <c r="FR130" s="235"/>
      <c r="FS130" s="235"/>
      <c r="FT130" s="236"/>
      <c r="FU130" s="237">
        <f t="shared" si="9"/>
        <v>0</v>
      </c>
      <c r="FV130" s="237">
        <f t="shared" si="18"/>
        <v>0</v>
      </c>
      <c r="FW130" s="237">
        <f t="shared" si="18"/>
        <v>0</v>
      </c>
      <c r="FX130" s="237">
        <f t="shared" si="18"/>
        <v>0</v>
      </c>
      <c r="FY130" s="237">
        <f t="shared" si="18"/>
        <v>0</v>
      </c>
      <c r="FZ130" s="237">
        <f t="shared" si="18"/>
        <v>0</v>
      </c>
      <c r="GA130" s="237">
        <f t="shared" si="11"/>
        <v>0</v>
      </c>
      <c r="GB130" s="237">
        <f t="shared" si="12"/>
        <v>0</v>
      </c>
      <c r="GC130" s="237">
        <f t="shared" si="14"/>
        <v>0</v>
      </c>
    </row>
    <row r="131" spans="1:185" x14ac:dyDescent="0.3">
      <c r="A131" s="69" t="s">
        <v>152</v>
      </c>
      <c r="B131" s="69" t="str">
        <f>[3]Technologies!B131</f>
        <v>Mobiliteit</v>
      </c>
      <c r="C131" s="69" t="str">
        <f>VLOOKUP($A131,[3]Technologies!$A$7:$H$699,3,FALSE)</f>
        <v>Final</v>
      </c>
      <c r="D131" s="69" t="str">
        <f>VLOOKUP($A131,[3]Technologies!$A$7:$H$699,4,FALSE)</f>
        <v>Transport</v>
      </c>
      <c r="E131" s="69" t="str">
        <f>VLOOKUP($A131,[3]Technologies!$A$7:$H$699,6,FALSE)</f>
        <v>Heavy-Duty Vehicles</v>
      </c>
      <c r="F131" s="70" t="str">
        <f>VLOOKUP($A131,[3]Technologies!$A$7:$H$699,7,FALSE)</f>
        <v>ICE Syn Diesel Vehicle - HDV</v>
      </c>
      <c r="G131" s="233"/>
      <c r="H131" s="233"/>
      <c r="I131" s="234" cm="1">
        <f t="array" ref="I131">-SUMPRODUCT(([3]Feedstocks!$C$4:$C$185=A131)*[3]Feedstocks!$E$4:$E$185,[3]Feedstocks!$F$4:$F$185,[3]Feedstocks!$H$4:$H$185,[3]Feedstocks!$I$4:$I$185)</f>
        <v>0</v>
      </c>
      <c r="J131" s="234" cm="1">
        <f t="array" ref="J131">-SUMPRODUCT(([3]Feedstocks!$C$4:$C$185=A131)*[3]Feedstocks!$E$4:$E$185,[3]Feedstocks!$H$4:$H$185,[3]Feedstocks!$I$4:$I$185)</f>
        <v>0</v>
      </c>
      <c r="K131" s="234"/>
      <c r="L131" s="234"/>
      <c r="M131" s="233"/>
      <c r="N131" s="233" t="str">
        <f>VLOOKUP(E131,[3]Activities!$A$9:$M$224,13,FALSE)</f>
        <v>NL</v>
      </c>
      <c r="O131" s="233"/>
      <c r="P131" s="87" t="s">
        <v>1790</v>
      </c>
      <c r="Q131" s="235"/>
      <c r="R131" s="235"/>
      <c r="S131" s="235"/>
      <c r="T131" s="235"/>
      <c r="U131" s="235"/>
      <c r="V131" s="235"/>
      <c r="W131" s="235"/>
      <c r="X131" s="235"/>
      <c r="Y131" s="235"/>
      <c r="Z131" s="235"/>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v>1</v>
      </c>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c r="BQ131" s="235"/>
      <c r="BR131" s="235"/>
      <c r="BS131" s="235"/>
      <c r="BT131" s="235"/>
      <c r="BU131" s="235"/>
      <c r="BV131" s="235"/>
      <c r="BW131" s="235"/>
      <c r="BX131" s="235"/>
      <c r="BY131" s="235"/>
      <c r="BZ131" s="235"/>
      <c r="CA131" s="235"/>
      <c r="CB131" s="235"/>
      <c r="CC131" s="235"/>
      <c r="CD131" s="235"/>
      <c r="CE131" s="235"/>
      <c r="CF131" s="235"/>
      <c r="CG131" s="235"/>
      <c r="CH131" s="235"/>
      <c r="CI131" s="235"/>
      <c r="CJ131" s="235"/>
      <c r="CK131" s="235"/>
      <c r="CL131" s="235"/>
      <c r="CM131" s="235"/>
      <c r="CN131" s="235"/>
      <c r="CO131" s="235"/>
      <c r="CP131" s="235"/>
      <c r="CQ131" s="235"/>
      <c r="CR131" s="235"/>
      <c r="CS131" s="235"/>
      <c r="CT131" s="235"/>
      <c r="CU131" s="235"/>
      <c r="CV131" s="235"/>
      <c r="CW131" s="235"/>
      <c r="CX131" s="235"/>
      <c r="CY131" s="235"/>
      <c r="CZ131" s="235"/>
      <c r="DA131" s="235"/>
      <c r="DB131" s="235"/>
      <c r="DC131" s="235"/>
      <c r="DD131" s="235"/>
      <c r="DE131" s="235"/>
      <c r="DF131" s="235"/>
      <c r="DG131" s="235"/>
      <c r="DH131" s="235"/>
      <c r="DI131" s="235"/>
      <c r="DJ131" s="235"/>
      <c r="DK131" s="235"/>
      <c r="DL131" s="235"/>
      <c r="DM131" s="235"/>
      <c r="DN131" s="235">
        <v>-13.71</v>
      </c>
      <c r="DO131" s="235"/>
      <c r="DP131" s="235"/>
      <c r="DQ131" s="235"/>
      <c r="DR131" s="235"/>
      <c r="DS131" s="235"/>
      <c r="DT131" s="235"/>
      <c r="DU131" s="235"/>
      <c r="DV131" s="235"/>
      <c r="DW131" s="235"/>
      <c r="DX131" s="235"/>
      <c r="DY131" s="235"/>
      <c r="DZ131" s="235"/>
      <c r="EA131" s="235"/>
      <c r="EB131" s="235"/>
      <c r="EC131" s="235"/>
      <c r="ED131" s="235"/>
      <c r="EE131" s="235"/>
      <c r="EF131" s="235"/>
      <c r="EG131" s="235"/>
      <c r="EH131" s="235"/>
      <c r="EI131" s="235"/>
      <c r="EJ131" s="235"/>
      <c r="EK131" s="235"/>
      <c r="EL131" s="235"/>
      <c r="EM131" s="235"/>
      <c r="EN131" s="235"/>
      <c r="EO131" s="235"/>
      <c r="EP131" s="235"/>
      <c r="EQ131" s="235"/>
      <c r="ER131" s="235"/>
      <c r="ES131" s="235"/>
      <c r="ET131" s="235"/>
      <c r="EU131" s="235"/>
      <c r="EV131" s="235"/>
      <c r="EW131" s="235"/>
      <c r="EX131" s="235"/>
      <c r="EY131" s="235"/>
      <c r="EZ131" s="235"/>
      <c r="FA131" s="235"/>
      <c r="FB131" s="235"/>
      <c r="FC131" s="235"/>
      <c r="FD131" s="235"/>
      <c r="FE131" s="235"/>
      <c r="FF131" s="235"/>
      <c r="FG131" s="235"/>
      <c r="FH131" s="235"/>
      <c r="FI131" s="235"/>
      <c r="FJ131" s="235"/>
      <c r="FK131" s="235"/>
      <c r="FL131" s="235"/>
      <c r="FM131" s="235"/>
      <c r="FN131" s="235"/>
      <c r="FO131" s="235"/>
      <c r="FP131" s="235"/>
      <c r="FQ131" s="235"/>
      <c r="FR131" s="235"/>
      <c r="FS131" s="235"/>
      <c r="FT131" s="236"/>
      <c r="FU131" s="237">
        <f t="shared" si="9"/>
        <v>0</v>
      </c>
      <c r="FV131" s="237">
        <f t="shared" si="18"/>
        <v>0</v>
      </c>
      <c r="FW131" s="237">
        <f t="shared" si="18"/>
        <v>0</v>
      </c>
      <c r="FX131" s="237">
        <f t="shared" si="18"/>
        <v>0</v>
      </c>
      <c r="FY131" s="237">
        <f t="shared" si="18"/>
        <v>0</v>
      </c>
      <c r="FZ131" s="237">
        <f t="shared" si="18"/>
        <v>0</v>
      </c>
      <c r="GA131" s="237">
        <f t="shared" si="11"/>
        <v>0</v>
      </c>
      <c r="GB131" s="237">
        <f t="shared" si="12"/>
        <v>0</v>
      </c>
      <c r="GC131" s="237">
        <f t="shared" si="14"/>
        <v>0</v>
      </c>
    </row>
    <row r="132" spans="1:185" x14ac:dyDescent="0.3">
      <c r="A132" s="40" t="s">
        <v>153</v>
      </c>
      <c r="B132" s="40" t="str">
        <f>[3]Technologies!B132</f>
        <v>Mobiliteit</v>
      </c>
      <c r="C132" s="40" t="str">
        <f>VLOOKUP($A132,[3]Technologies!$A$7:$H$699,3,FALSE)</f>
        <v>Final</v>
      </c>
      <c r="D132" s="40" t="str">
        <f>VLOOKUP($A132,[3]Technologies!$A$7:$H$699,4,FALSE)</f>
        <v>Transport</v>
      </c>
      <c r="E132" s="40" t="str">
        <f>VLOOKUP($A132,[3]Technologies!$A$7:$H$699,6,FALSE)</f>
        <v>Heavy-Duty Vehicles</v>
      </c>
      <c r="F132" s="40" t="str">
        <f>VLOOKUP($A132,[3]Technologies!$A$7:$H$699,7,FALSE)</f>
        <v>ICE Natural Gas Vehicle - HDV</v>
      </c>
      <c r="G132" s="228"/>
      <c r="H132" s="228"/>
      <c r="I132" s="229" cm="1">
        <f t="array" ref="I132">-SUMPRODUCT(([3]Feedstocks!$C$4:$C$185=A132)*[3]Feedstocks!$E$4:$E$185,[3]Feedstocks!$F$4:$F$185,[3]Feedstocks!$H$4:$H$185,[3]Feedstocks!$I$4:$I$185)</f>
        <v>0</v>
      </c>
      <c r="J132" s="229" cm="1">
        <f t="array" ref="J132">-SUMPRODUCT(([3]Feedstocks!$C$4:$C$185=A132)*[3]Feedstocks!$E$4:$E$185,[3]Feedstocks!$H$4:$H$185,[3]Feedstocks!$I$4:$I$185)</f>
        <v>0</v>
      </c>
      <c r="K132" s="229"/>
      <c r="L132" s="229"/>
      <c r="M132" s="228"/>
      <c r="N132" s="228" t="str">
        <f>VLOOKUP(E132,[3]Activities!$A$9:$M$224,13,FALSE)</f>
        <v>NL</v>
      </c>
      <c r="O132" s="228"/>
      <c r="P132" s="66" t="s">
        <v>1790</v>
      </c>
      <c r="Q132" s="230"/>
      <c r="R132" s="230"/>
      <c r="S132" s="230"/>
      <c r="T132" s="230"/>
      <c r="U132" s="230"/>
      <c r="V132" s="230"/>
      <c r="W132" s="230"/>
      <c r="X132" s="230"/>
      <c r="Y132" s="230"/>
      <c r="Z132" s="230"/>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v>1</v>
      </c>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c r="BQ132" s="230"/>
      <c r="BR132" s="230"/>
      <c r="BS132" s="230"/>
      <c r="BT132" s="230"/>
      <c r="BU132" s="230"/>
      <c r="BV132" s="230"/>
      <c r="BW132" s="230"/>
      <c r="BX132" s="230"/>
      <c r="BY132" s="230"/>
      <c r="BZ132" s="230"/>
      <c r="CA132" s="230"/>
      <c r="CB132" s="230"/>
      <c r="CC132" s="230"/>
      <c r="CD132" s="230"/>
      <c r="CE132" s="230"/>
      <c r="CF132" s="230"/>
      <c r="CG132" s="230"/>
      <c r="CH132" s="230"/>
      <c r="CI132" s="230"/>
      <c r="CJ132" s="230"/>
      <c r="CK132" s="230"/>
      <c r="CL132" s="230"/>
      <c r="CM132" s="230"/>
      <c r="CN132" s="230"/>
      <c r="CO132" s="230"/>
      <c r="CP132" s="230"/>
      <c r="CQ132" s="230"/>
      <c r="CR132" s="230"/>
      <c r="CS132" s="230"/>
      <c r="CT132" s="230"/>
      <c r="CU132" s="230"/>
      <c r="CV132" s="230"/>
      <c r="CW132" s="230"/>
      <c r="CX132" s="230"/>
      <c r="CY132" s="230"/>
      <c r="CZ132" s="230"/>
      <c r="DA132" s="230"/>
      <c r="DB132" s="230"/>
      <c r="DC132" s="230"/>
      <c r="DD132" s="230"/>
      <c r="DE132" s="230"/>
      <c r="DF132" s="230"/>
      <c r="DG132" s="230"/>
      <c r="DH132" s="230"/>
      <c r="DI132" s="230"/>
      <c r="DJ132" s="230"/>
      <c r="DK132" s="230"/>
      <c r="DL132" s="230"/>
      <c r="DM132" s="230"/>
      <c r="DN132" s="230"/>
      <c r="DO132" s="230"/>
      <c r="DP132" s="230"/>
      <c r="DQ132" s="230"/>
      <c r="DR132" s="230"/>
      <c r="DS132" s="230"/>
      <c r="DT132" s="230"/>
      <c r="DU132" s="230">
        <v>-16.190000000000001</v>
      </c>
      <c r="DV132" s="230"/>
      <c r="DW132" s="230"/>
      <c r="DX132" s="230"/>
      <c r="DY132" s="230"/>
      <c r="DZ132" s="230"/>
      <c r="EA132" s="230"/>
      <c r="EB132" s="230"/>
      <c r="EC132" s="230"/>
      <c r="ED132" s="230"/>
      <c r="EE132" s="230"/>
      <c r="EF132" s="230"/>
      <c r="EG132" s="230"/>
      <c r="EH132" s="230"/>
      <c r="EI132" s="230"/>
      <c r="EJ132" s="230"/>
      <c r="EK132" s="230"/>
      <c r="EL132" s="230"/>
      <c r="EM132" s="230"/>
      <c r="EN132" s="230"/>
      <c r="EO132" s="230"/>
      <c r="EP132" s="230"/>
      <c r="EQ132" s="230"/>
      <c r="ER132" s="230"/>
      <c r="ES132" s="230"/>
      <c r="ET132" s="230"/>
      <c r="EU132" s="230"/>
      <c r="EV132" s="230"/>
      <c r="EW132" s="230"/>
      <c r="EX132" s="230"/>
      <c r="EY132" s="230"/>
      <c r="EZ132" s="230"/>
      <c r="FA132" s="230"/>
      <c r="FB132" s="230"/>
      <c r="FC132" s="230"/>
      <c r="FD132" s="230"/>
      <c r="FE132" s="230"/>
      <c r="FF132" s="230"/>
      <c r="FG132" s="230"/>
      <c r="FH132" s="230"/>
      <c r="FI132" s="230"/>
      <c r="FJ132" s="230"/>
      <c r="FK132" s="230"/>
      <c r="FL132" s="230"/>
      <c r="FM132" s="230"/>
      <c r="FN132" s="230"/>
      <c r="FO132" s="230"/>
      <c r="FP132" s="230"/>
      <c r="FQ132" s="230"/>
      <c r="FR132" s="230"/>
      <c r="FS132" s="230"/>
      <c r="FT132" s="231"/>
      <c r="FU132" s="232">
        <f t="shared" si="9"/>
        <v>0</v>
      </c>
      <c r="FV132" s="232">
        <f t="shared" si="18"/>
        <v>0</v>
      </c>
      <c r="FW132" s="232">
        <f t="shared" si="18"/>
        <v>0</v>
      </c>
      <c r="FX132" s="232">
        <f t="shared" si="18"/>
        <v>0</v>
      </c>
      <c r="FY132" s="232">
        <f t="shared" si="18"/>
        <v>0</v>
      </c>
      <c r="FZ132" s="232">
        <f t="shared" si="18"/>
        <v>0</v>
      </c>
      <c r="GA132" s="232">
        <f t="shared" si="11"/>
        <v>0.91639999999999999</v>
      </c>
      <c r="GB132" s="232">
        <f t="shared" si="12"/>
        <v>0</v>
      </c>
      <c r="GC132" s="232">
        <f t="shared" si="14"/>
        <v>0</v>
      </c>
    </row>
    <row r="133" spans="1:185" x14ac:dyDescent="0.3">
      <c r="A133" s="69" t="s">
        <v>154</v>
      </c>
      <c r="B133" s="69" t="str">
        <f>[3]Technologies!B133</f>
        <v>Mobiliteit</v>
      </c>
      <c r="C133" s="69" t="str">
        <f>VLOOKUP($A133,[3]Technologies!$A$7:$H$699,3,FALSE)</f>
        <v>Final</v>
      </c>
      <c r="D133" s="69" t="str">
        <f>VLOOKUP($A133,[3]Technologies!$A$7:$H$699,4,FALSE)</f>
        <v>Transport</v>
      </c>
      <c r="E133" s="69" t="str">
        <f>VLOOKUP($A133,[3]Technologies!$A$7:$H$699,6,FALSE)</f>
        <v>Heavy-Duty Vehicles</v>
      </c>
      <c r="F133" s="70" t="str">
        <f>VLOOKUP($A133,[3]Technologies!$A$7:$H$699,7,FALSE)</f>
        <v>Electric Battery Vehicle - HDV</v>
      </c>
      <c r="G133" s="233"/>
      <c r="H133" s="233"/>
      <c r="I133" s="234" cm="1">
        <f t="array" ref="I133">-SUMPRODUCT(([3]Feedstocks!$C$4:$C$185=A133)*[3]Feedstocks!$E$4:$E$185,[3]Feedstocks!$F$4:$F$185,[3]Feedstocks!$H$4:$H$185,[3]Feedstocks!$I$4:$I$185)</f>
        <v>0</v>
      </c>
      <c r="J133" s="234" cm="1">
        <f t="array" ref="J133">-SUMPRODUCT(([3]Feedstocks!$C$4:$C$185=A133)*[3]Feedstocks!$E$4:$E$185,[3]Feedstocks!$H$4:$H$185,[3]Feedstocks!$I$4:$I$185)</f>
        <v>0</v>
      </c>
      <c r="K133" s="234"/>
      <c r="L133" s="234"/>
      <c r="M133" s="233"/>
      <c r="N133" s="233" t="str">
        <f>VLOOKUP(E133,[3]Activities!$A$9:$M$224,13,FALSE)</f>
        <v>NL</v>
      </c>
      <c r="O133" s="233"/>
      <c r="P133" s="87" t="s">
        <v>884</v>
      </c>
      <c r="Q133" s="235"/>
      <c r="R133" s="235"/>
      <c r="S133" s="235"/>
      <c r="T133" s="235"/>
      <c r="U133" s="235"/>
      <c r="V133" s="235"/>
      <c r="W133" s="235"/>
      <c r="X133" s="235"/>
      <c r="Y133" s="235"/>
      <c r="Z133" s="235"/>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v>1</v>
      </c>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c r="BQ133" s="235"/>
      <c r="BR133" s="235"/>
      <c r="BS133" s="235"/>
      <c r="BT133" s="235"/>
      <c r="BU133" s="235"/>
      <c r="BV133" s="235"/>
      <c r="BW133" s="235"/>
      <c r="BX133" s="235"/>
      <c r="BY133" s="235"/>
      <c r="BZ133" s="235"/>
      <c r="CA133" s="235"/>
      <c r="CB133" s="235"/>
      <c r="CC133" s="235"/>
      <c r="CD133" s="235"/>
      <c r="CE133" s="235"/>
      <c r="CF133" s="235"/>
      <c r="CG133" s="235"/>
      <c r="CH133" s="235"/>
      <c r="CI133" s="235"/>
      <c r="CJ133" s="235"/>
      <c r="CK133" s="235"/>
      <c r="CL133" s="235"/>
      <c r="CM133" s="235"/>
      <c r="CN133" s="235"/>
      <c r="CO133" s="235"/>
      <c r="CP133" s="235"/>
      <c r="CQ133" s="235"/>
      <c r="CR133" s="235"/>
      <c r="CS133" s="235">
        <v>-8.7899999999999991</v>
      </c>
      <c r="CT133" s="235"/>
      <c r="CU133" s="235"/>
      <c r="CV133" s="235"/>
      <c r="CW133" s="235"/>
      <c r="CX133" s="235"/>
      <c r="CY133" s="235"/>
      <c r="CZ133" s="235"/>
      <c r="DA133" s="235"/>
      <c r="DB133" s="235"/>
      <c r="DC133" s="235"/>
      <c r="DD133" s="235"/>
      <c r="DE133" s="235"/>
      <c r="DF133" s="235"/>
      <c r="DG133" s="235"/>
      <c r="DH133" s="235"/>
      <c r="DI133" s="235"/>
      <c r="DJ133" s="235"/>
      <c r="DK133" s="235"/>
      <c r="DL133" s="235"/>
      <c r="DM133" s="235"/>
      <c r="DN133" s="235"/>
      <c r="DO133" s="235"/>
      <c r="DP133" s="235"/>
      <c r="DQ133" s="235"/>
      <c r="DR133" s="235"/>
      <c r="DS133" s="235"/>
      <c r="DT133" s="235"/>
      <c r="DU133" s="235"/>
      <c r="DV133" s="235"/>
      <c r="DW133" s="235"/>
      <c r="DX133" s="235"/>
      <c r="DY133" s="235"/>
      <c r="DZ133" s="235"/>
      <c r="EA133" s="235"/>
      <c r="EB133" s="235"/>
      <c r="EC133" s="235"/>
      <c r="ED133" s="235"/>
      <c r="EE133" s="235"/>
      <c r="EF133" s="235"/>
      <c r="EG133" s="235"/>
      <c r="EH133" s="235"/>
      <c r="EI133" s="235"/>
      <c r="EJ133" s="235"/>
      <c r="EK133" s="235"/>
      <c r="EL133" s="235"/>
      <c r="EM133" s="235"/>
      <c r="EN133" s="235"/>
      <c r="EO133" s="235"/>
      <c r="EP133" s="235"/>
      <c r="EQ133" s="235"/>
      <c r="ER133" s="235"/>
      <c r="ES133" s="235"/>
      <c r="ET133" s="235"/>
      <c r="EU133" s="235"/>
      <c r="EV133" s="235"/>
      <c r="EW133" s="235"/>
      <c r="EX133" s="235"/>
      <c r="EY133" s="235"/>
      <c r="EZ133" s="235"/>
      <c r="FA133" s="235"/>
      <c r="FB133" s="235"/>
      <c r="FC133" s="235"/>
      <c r="FD133" s="235"/>
      <c r="FE133" s="235"/>
      <c r="FF133" s="235"/>
      <c r="FG133" s="235"/>
      <c r="FH133" s="235"/>
      <c r="FI133" s="235"/>
      <c r="FJ133" s="235"/>
      <c r="FK133" s="235"/>
      <c r="FL133" s="235"/>
      <c r="FM133" s="235"/>
      <c r="FN133" s="235"/>
      <c r="FO133" s="235"/>
      <c r="FP133" s="235"/>
      <c r="FQ133" s="235"/>
      <c r="FR133" s="235"/>
      <c r="FS133" s="235"/>
      <c r="FT133" s="236"/>
      <c r="FU133" s="237">
        <f t="shared" si="9"/>
        <v>0</v>
      </c>
      <c r="FV133" s="237">
        <f t="shared" si="18"/>
        <v>0</v>
      </c>
      <c r="FW133" s="237">
        <f t="shared" si="18"/>
        <v>0</v>
      </c>
      <c r="FX133" s="237">
        <f t="shared" si="18"/>
        <v>0</v>
      </c>
      <c r="FY133" s="237">
        <f t="shared" si="18"/>
        <v>0</v>
      </c>
      <c r="FZ133" s="237">
        <f t="shared" si="18"/>
        <v>0</v>
      </c>
      <c r="GA133" s="237">
        <f t="shared" si="11"/>
        <v>0</v>
      </c>
      <c r="GB133" s="237">
        <f t="shared" si="12"/>
        <v>0</v>
      </c>
      <c r="GC133" s="237">
        <f t="shared" si="14"/>
        <v>0</v>
      </c>
    </row>
    <row r="134" spans="1:185" x14ac:dyDescent="0.3">
      <c r="A134" s="40" t="s">
        <v>155</v>
      </c>
      <c r="B134" s="40" t="str">
        <f>[3]Technologies!B134</f>
        <v>Mobiliteit</v>
      </c>
      <c r="C134" s="40" t="str">
        <f>VLOOKUP($A134,[3]Technologies!$A$7:$H$699,3,FALSE)</f>
        <v>Final</v>
      </c>
      <c r="D134" s="40" t="str">
        <f>VLOOKUP($A134,[3]Technologies!$A$7:$H$699,4,FALSE)</f>
        <v>Transport</v>
      </c>
      <c r="E134" s="40" t="str">
        <f>VLOOKUP($A134,[3]Technologies!$A$7:$H$699,6,FALSE)</f>
        <v>Heavy-Duty Vehicles</v>
      </c>
      <c r="F134" s="40" t="str">
        <f>VLOOKUP($A134,[3]Technologies!$A$7:$H$699,7,FALSE)</f>
        <v>Electric Battery Vehicle FLEX - HDV</v>
      </c>
      <c r="G134" s="228"/>
      <c r="H134" s="228"/>
      <c r="I134" s="229" cm="1">
        <f t="array" ref="I134">-SUMPRODUCT(([3]Feedstocks!$C$4:$C$185=A134)*[3]Feedstocks!$E$4:$E$185,[3]Feedstocks!$F$4:$F$185,[3]Feedstocks!$H$4:$H$185,[3]Feedstocks!$I$4:$I$185)</f>
        <v>0</v>
      </c>
      <c r="J134" s="229" cm="1">
        <f t="array" ref="J134">-SUMPRODUCT(([3]Feedstocks!$C$4:$C$185=A134)*[3]Feedstocks!$E$4:$E$185,[3]Feedstocks!$H$4:$H$185,[3]Feedstocks!$I$4:$I$185)</f>
        <v>0</v>
      </c>
      <c r="K134" s="229"/>
      <c r="L134" s="229"/>
      <c r="M134" s="228"/>
      <c r="N134" s="228" t="str">
        <f>VLOOKUP(E134,[3]Activities!$A$9:$M$224,13,FALSE)</f>
        <v>NL</v>
      </c>
      <c r="O134" s="228"/>
      <c r="P134" s="66" t="s">
        <v>877</v>
      </c>
      <c r="Q134" s="230"/>
      <c r="R134" s="230"/>
      <c r="S134" s="230"/>
      <c r="T134" s="230"/>
      <c r="U134" s="230"/>
      <c r="V134" s="230"/>
      <c r="W134" s="230"/>
      <c r="X134" s="230"/>
      <c r="Y134" s="230"/>
      <c r="Z134" s="230"/>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v>1</v>
      </c>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c r="BQ134" s="230"/>
      <c r="BR134" s="230"/>
      <c r="BS134" s="230"/>
      <c r="BT134" s="230"/>
      <c r="BU134" s="230"/>
      <c r="BV134" s="230"/>
      <c r="BW134" s="230"/>
      <c r="BX134" s="230"/>
      <c r="BY134" s="230"/>
      <c r="BZ134" s="230"/>
      <c r="CA134" s="230"/>
      <c r="CB134" s="230"/>
      <c r="CC134" s="230"/>
      <c r="CD134" s="230"/>
      <c r="CE134" s="230"/>
      <c r="CF134" s="230"/>
      <c r="CG134" s="230"/>
      <c r="CH134" s="230"/>
      <c r="CI134" s="230"/>
      <c r="CJ134" s="230"/>
      <c r="CK134" s="230"/>
      <c r="CL134" s="230"/>
      <c r="CM134" s="230"/>
      <c r="CN134" s="230"/>
      <c r="CO134" s="230"/>
      <c r="CP134" s="230"/>
      <c r="CQ134" s="230"/>
      <c r="CR134" s="230"/>
      <c r="CS134" s="230">
        <v>-8.7899999999999991</v>
      </c>
      <c r="CT134" s="230"/>
      <c r="CU134" s="230"/>
      <c r="CV134" s="230"/>
      <c r="CW134" s="230"/>
      <c r="CX134" s="230"/>
      <c r="CY134" s="230"/>
      <c r="CZ134" s="230"/>
      <c r="DA134" s="230"/>
      <c r="DB134" s="230"/>
      <c r="DC134" s="230"/>
      <c r="DD134" s="230"/>
      <c r="DE134" s="230"/>
      <c r="DF134" s="230"/>
      <c r="DG134" s="230"/>
      <c r="DH134" s="230"/>
      <c r="DI134" s="230"/>
      <c r="DJ134" s="230"/>
      <c r="DK134" s="230"/>
      <c r="DL134" s="230"/>
      <c r="DM134" s="230"/>
      <c r="DN134" s="230"/>
      <c r="DO134" s="230"/>
      <c r="DP134" s="230"/>
      <c r="DQ134" s="230"/>
      <c r="DR134" s="230"/>
      <c r="DS134" s="230"/>
      <c r="DT134" s="230"/>
      <c r="DU134" s="230"/>
      <c r="DV134" s="230"/>
      <c r="DW134" s="230"/>
      <c r="DX134" s="230"/>
      <c r="DY134" s="230"/>
      <c r="DZ134" s="230"/>
      <c r="EA134" s="230"/>
      <c r="EB134" s="230"/>
      <c r="EC134" s="230"/>
      <c r="ED134" s="230"/>
      <c r="EE134" s="230"/>
      <c r="EF134" s="230"/>
      <c r="EG134" s="230"/>
      <c r="EH134" s="230"/>
      <c r="EI134" s="230"/>
      <c r="EJ134" s="230"/>
      <c r="EK134" s="230"/>
      <c r="EL134" s="230"/>
      <c r="EM134" s="230"/>
      <c r="EN134" s="230"/>
      <c r="EO134" s="230"/>
      <c r="EP134" s="230"/>
      <c r="EQ134" s="230"/>
      <c r="ER134" s="230"/>
      <c r="ES134" s="230"/>
      <c r="ET134" s="230"/>
      <c r="EU134" s="230"/>
      <c r="EV134" s="230"/>
      <c r="EW134" s="230"/>
      <c r="EX134" s="230"/>
      <c r="EY134" s="230"/>
      <c r="EZ134" s="230"/>
      <c r="FA134" s="230"/>
      <c r="FB134" s="230"/>
      <c r="FC134" s="230"/>
      <c r="FD134" s="230"/>
      <c r="FE134" s="230"/>
      <c r="FF134" s="230"/>
      <c r="FG134" s="230"/>
      <c r="FH134" s="230"/>
      <c r="FI134" s="230"/>
      <c r="FJ134" s="230"/>
      <c r="FK134" s="230"/>
      <c r="FL134" s="230"/>
      <c r="FM134" s="230"/>
      <c r="FN134" s="230"/>
      <c r="FO134" s="230"/>
      <c r="FP134" s="230"/>
      <c r="FQ134" s="230"/>
      <c r="FR134" s="230"/>
      <c r="FS134" s="230"/>
      <c r="FT134" s="231"/>
      <c r="FU134" s="232">
        <f t="shared" si="9"/>
        <v>0</v>
      </c>
      <c r="FV134" s="232">
        <f t="shared" si="18"/>
        <v>0</v>
      </c>
      <c r="FW134" s="232">
        <f t="shared" si="18"/>
        <v>0</v>
      </c>
      <c r="FX134" s="232">
        <f t="shared" si="18"/>
        <v>0</v>
      </c>
      <c r="FY134" s="232">
        <f t="shared" si="18"/>
        <v>0</v>
      </c>
      <c r="FZ134" s="232">
        <f t="shared" si="18"/>
        <v>0</v>
      </c>
      <c r="GA134" s="232">
        <f t="shared" si="11"/>
        <v>0</v>
      </c>
      <c r="GB134" s="232">
        <f t="shared" si="12"/>
        <v>0</v>
      </c>
      <c r="GC134" s="232">
        <f t="shared" si="14"/>
        <v>0</v>
      </c>
    </row>
    <row r="135" spans="1:185" x14ac:dyDescent="0.3">
      <c r="A135" s="69" t="s">
        <v>156</v>
      </c>
      <c r="B135" s="69" t="str">
        <f>[3]Technologies!B135</f>
        <v>Mobiliteit</v>
      </c>
      <c r="C135" s="69" t="str">
        <f>VLOOKUP($A135,[3]Technologies!$A$7:$H$699,3,FALSE)</f>
        <v>Final</v>
      </c>
      <c r="D135" s="69" t="str">
        <f>VLOOKUP($A135,[3]Technologies!$A$7:$H$699,4,FALSE)</f>
        <v>Transport</v>
      </c>
      <c r="E135" s="69" t="str">
        <f>VLOOKUP($A135,[3]Technologies!$A$7:$H$699,6,FALSE)</f>
        <v>Heavy-Duty Vehicles</v>
      </c>
      <c r="F135" s="70" t="str">
        <f>VLOOKUP($A135,[3]Technologies!$A$7:$H$699,7,FALSE)</f>
        <v>Hydrogen Fuel Cell Vehicle - HDV</v>
      </c>
      <c r="G135" s="233"/>
      <c r="H135" s="233"/>
      <c r="I135" s="234" cm="1">
        <f t="array" ref="I135">-SUMPRODUCT(([3]Feedstocks!$C$4:$C$185=A135)*[3]Feedstocks!$E$4:$E$185,[3]Feedstocks!$F$4:$F$185,[3]Feedstocks!$H$4:$H$185,[3]Feedstocks!$I$4:$I$185)</f>
        <v>0</v>
      </c>
      <c r="J135" s="234" cm="1">
        <f t="array" ref="J135">-SUMPRODUCT(([3]Feedstocks!$C$4:$C$185=A135)*[3]Feedstocks!$E$4:$E$185,[3]Feedstocks!$H$4:$H$185,[3]Feedstocks!$I$4:$I$185)</f>
        <v>0</v>
      </c>
      <c r="K135" s="234"/>
      <c r="L135" s="234"/>
      <c r="M135" s="233"/>
      <c r="N135" s="233" t="str">
        <f>VLOOKUP(E135,[3]Activities!$A$9:$M$224,13,FALSE)</f>
        <v>NL</v>
      </c>
      <c r="O135" s="233"/>
      <c r="P135" s="87" t="s">
        <v>877</v>
      </c>
      <c r="Q135" s="235"/>
      <c r="R135" s="235"/>
      <c r="S135" s="235"/>
      <c r="T135" s="235"/>
      <c r="U135" s="235"/>
      <c r="V135" s="235"/>
      <c r="W135" s="235"/>
      <c r="X135" s="235"/>
      <c r="Y135" s="235"/>
      <c r="Z135" s="235"/>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v>1</v>
      </c>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c r="BQ135" s="235"/>
      <c r="BR135" s="235"/>
      <c r="BS135" s="235"/>
      <c r="BT135" s="235"/>
      <c r="BU135" s="235"/>
      <c r="BV135" s="235"/>
      <c r="BW135" s="235"/>
      <c r="BX135" s="235"/>
      <c r="BY135" s="235"/>
      <c r="BZ135" s="235"/>
      <c r="CA135" s="235"/>
      <c r="CB135" s="235"/>
      <c r="CC135" s="235"/>
      <c r="CD135" s="235"/>
      <c r="CE135" s="235"/>
      <c r="CF135" s="235"/>
      <c r="CG135" s="235"/>
      <c r="CH135" s="235"/>
      <c r="CI135" s="235"/>
      <c r="CJ135" s="235"/>
      <c r="CK135" s="235"/>
      <c r="CL135" s="235"/>
      <c r="CM135" s="235"/>
      <c r="CN135" s="235"/>
      <c r="CO135" s="235"/>
      <c r="CP135" s="235"/>
      <c r="CQ135" s="235"/>
      <c r="CR135" s="235"/>
      <c r="CS135" s="235"/>
      <c r="CT135" s="235"/>
      <c r="CU135" s="235"/>
      <c r="CV135" s="235"/>
      <c r="CW135" s="235"/>
      <c r="CX135" s="235"/>
      <c r="CY135" s="235"/>
      <c r="CZ135" s="235"/>
      <c r="DA135" s="235"/>
      <c r="DB135" s="235"/>
      <c r="DC135" s="235"/>
      <c r="DD135" s="235"/>
      <c r="DE135" s="235"/>
      <c r="DF135" s="235"/>
      <c r="DG135" s="235"/>
      <c r="DH135" s="235"/>
      <c r="DI135" s="235"/>
      <c r="DJ135" s="235"/>
      <c r="DK135" s="235"/>
      <c r="DL135" s="235"/>
      <c r="DM135" s="235"/>
      <c r="DN135" s="235"/>
      <c r="DO135" s="235"/>
      <c r="DP135" s="235"/>
      <c r="DQ135" s="235"/>
      <c r="DR135" s="235"/>
      <c r="DS135" s="235"/>
      <c r="DT135" s="235"/>
      <c r="DU135" s="235"/>
      <c r="DV135" s="235"/>
      <c r="DW135" s="235"/>
      <c r="DX135" s="235">
        <v>-8</v>
      </c>
      <c r="DY135" s="235"/>
      <c r="DZ135" s="235"/>
      <c r="EA135" s="235"/>
      <c r="EB135" s="235"/>
      <c r="EC135" s="235"/>
      <c r="ED135" s="235"/>
      <c r="EE135" s="235"/>
      <c r="EF135" s="235"/>
      <c r="EG135" s="235"/>
      <c r="EH135" s="235"/>
      <c r="EI135" s="235"/>
      <c r="EJ135" s="235"/>
      <c r="EK135" s="235"/>
      <c r="EL135" s="235"/>
      <c r="EM135" s="235"/>
      <c r="EN135" s="235"/>
      <c r="EO135" s="235"/>
      <c r="EP135" s="235"/>
      <c r="EQ135" s="235"/>
      <c r="ER135" s="235"/>
      <c r="ES135" s="235"/>
      <c r="ET135" s="235"/>
      <c r="EU135" s="235"/>
      <c r="EV135" s="235"/>
      <c r="EW135" s="235"/>
      <c r="EX135" s="235"/>
      <c r="EY135" s="235"/>
      <c r="EZ135" s="235"/>
      <c r="FA135" s="235"/>
      <c r="FB135" s="235"/>
      <c r="FC135" s="235"/>
      <c r="FD135" s="235"/>
      <c r="FE135" s="235"/>
      <c r="FF135" s="235"/>
      <c r="FG135" s="235"/>
      <c r="FH135" s="235"/>
      <c r="FI135" s="235"/>
      <c r="FJ135" s="235"/>
      <c r="FK135" s="235"/>
      <c r="FL135" s="235"/>
      <c r="FM135" s="235"/>
      <c r="FN135" s="235"/>
      <c r="FO135" s="235"/>
      <c r="FP135" s="235"/>
      <c r="FQ135" s="235"/>
      <c r="FR135" s="235"/>
      <c r="FS135" s="235"/>
      <c r="FT135" s="236"/>
      <c r="FU135" s="237">
        <f t="shared" ref="FU135:FU198" si="19">ROUND(IF($C135="Primary",0,-$G135*(SUMPRODUCT($Q$4:$FS$4,$Q135:$FS135)+$J135)-$H135)*IF($N135=FU$4,1,0),4)</f>
        <v>0</v>
      </c>
      <c r="FV135" s="237">
        <f t="shared" ref="FV135:FZ150" si="20">ROUND(IF($C135="Primary",0,$M135*(1-$O135)*($G135*(SUMPRODUCT($Q$4:$FS$4,$Q135:$FS135)+$J135)+$H135-SUMPRODUCT($Q$5:$FS$5,$Q135:$FS135)-$I135+$K135))*IF($N135=FV$4,1,0),4)</f>
        <v>0</v>
      </c>
      <c r="FW135" s="237">
        <f t="shared" si="20"/>
        <v>0</v>
      </c>
      <c r="FX135" s="237">
        <f t="shared" si="20"/>
        <v>0</v>
      </c>
      <c r="FY135" s="237">
        <f t="shared" si="20"/>
        <v>0</v>
      </c>
      <c r="FZ135" s="237">
        <f t="shared" si="20"/>
        <v>0</v>
      </c>
      <c r="GA135" s="237">
        <f t="shared" ref="GA135:GA198" si="21">ROUND(IF($C135="Primary",0,(1-$M135)*(1-$O135)*($G135*(SUMPRODUCT($Q$4:$FS$4,$Q135:$FS135)+$J135)+$H135-SUMPRODUCT($Q$5:$FS$5,$Q135:$FS135)-$I135+$L135))*IF($N135=FV$4,1,0),4)</f>
        <v>0</v>
      </c>
      <c r="GB135" s="237">
        <f t="shared" ref="GB135:GB198" si="22">ROUND(IF($C135="Primary",0,$O135*($G135*(SUMPRODUCT($Q$4:$FS$4,$Q135:$FS135)+$J135)-SUMPRODUCT($Q$5:$FS$5,$Q135:$FS135)-$I135))*IF($N135=FV$4,1,0),4)</f>
        <v>0</v>
      </c>
      <c r="GC135" s="237">
        <f t="shared" si="14"/>
        <v>0</v>
      </c>
    </row>
    <row r="136" spans="1:185" x14ac:dyDescent="0.3">
      <c r="A136" s="40" t="s">
        <v>157</v>
      </c>
      <c r="B136" s="40" t="str">
        <f>[3]Technologies!B136</f>
        <v>Mobiliteit</v>
      </c>
      <c r="C136" s="40" t="str">
        <f>VLOOKUP($A136,[3]Technologies!$A$7:$H$699,3,FALSE)</f>
        <v>Final</v>
      </c>
      <c r="D136" s="40" t="str">
        <f>VLOOKUP($A136,[3]Technologies!$A$7:$H$699,4,FALSE)</f>
        <v>Transport</v>
      </c>
      <c r="E136" s="40" t="str">
        <f>VLOOKUP($A136,[3]Technologies!$A$7:$H$699,6,FALSE)</f>
        <v>Buses</v>
      </c>
      <c r="F136" s="40" t="str">
        <f>VLOOKUP($A136,[3]Technologies!$A$7:$H$699,7,FALSE)</f>
        <v>ICE Vehicle - Bus</v>
      </c>
      <c r="G136" s="228"/>
      <c r="H136" s="228"/>
      <c r="I136" s="229" cm="1">
        <f t="array" ref="I136">-SUMPRODUCT(([3]Feedstocks!$C$4:$C$185=A136)*[3]Feedstocks!$E$4:$E$185,[3]Feedstocks!$F$4:$F$185,[3]Feedstocks!$H$4:$H$185,[3]Feedstocks!$I$4:$I$185)</f>
        <v>0</v>
      </c>
      <c r="J136" s="229" cm="1">
        <f t="array" ref="J136">-SUMPRODUCT(([3]Feedstocks!$C$4:$C$185=A136)*[3]Feedstocks!$E$4:$E$185,[3]Feedstocks!$H$4:$H$185,[3]Feedstocks!$I$4:$I$185)</f>
        <v>0</v>
      </c>
      <c r="K136" s="229"/>
      <c r="L136" s="229"/>
      <c r="M136" s="228"/>
      <c r="N136" s="228" t="str">
        <f>VLOOKUP(E136,[3]Activities!$A$9:$M$224,13,FALSE)</f>
        <v>NL</v>
      </c>
      <c r="O136" s="228"/>
      <c r="P136" s="66" t="s">
        <v>884</v>
      </c>
      <c r="Q136" s="230"/>
      <c r="R136" s="230"/>
      <c r="S136" s="230"/>
      <c r="T136" s="230"/>
      <c r="U136" s="230"/>
      <c r="V136" s="230"/>
      <c r="W136" s="230"/>
      <c r="X136" s="230"/>
      <c r="Y136" s="230"/>
      <c r="Z136" s="230"/>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v>1</v>
      </c>
      <c r="AX136" s="230"/>
      <c r="AY136" s="230"/>
      <c r="AZ136" s="230"/>
      <c r="BA136" s="230"/>
      <c r="BB136" s="230"/>
      <c r="BC136" s="230"/>
      <c r="BD136" s="230"/>
      <c r="BE136" s="230"/>
      <c r="BF136" s="230"/>
      <c r="BG136" s="230"/>
      <c r="BH136" s="230"/>
      <c r="BI136" s="230"/>
      <c r="BJ136" s="230"/>
      <c r="BK136" s="230"/>
      <c r="BL136" s="230"/>
      <c r="BM136" s="230"/>
      <c r="BN136" s="230"/>
      <c r="BO136" s="230"/>
      <c r="BP136" s="230"/>
      <c r="BQ136" s="230"/>
      <c r="BR136" s="230"/>
      <c r="BS136" s="230"/>
      <c r="BT136" s="230"/>
      <c r="BU136" s="230"/>
      <c r="BV136" s="230"/>
      <c r="BW136" s="230"/>
      <c r="BX136" s="230"/>
      <c r="BY136" s="230"/>
      <c r="BZ136" s="230"/>
      <c r="CA136" s="230"/>
      <c r="CB136" s="230"/>
      <c r="CC136" s="230"/>
      <c r="CD136" s="230"/>
      <c r="CE136" s="230"/>
      <c r="CF136" s="230"/>
      <c r="CG136" s="230"/>
      <c r="CH136" s="230"/>
      <c r="CI136" s="230"/>
      <c r="CJ136" s="230"/>
      <c r="CK136" s="230"/>
      <c r="CL136" s="230"/>
      <c r="CM136" s="230"/>
      <c r="CN136" s="230"/>
      <c r="CO136" s="230"/>
      <c r="CP136" s="230"/>
      <c r="CQ136" s="230"/>
      <c r="CR136" s="230"/>
      <c r="CS136" s="230"/>
      <c r="CT136" s="230"/>
      <c r="CU136" s="230"/>
      <c r="CV136" s="230"/>
      <c r="CW136" s="230"/>
      <c r="CX136" s="230"/>
      <c r="CY136" s="230"/>
      <c r="CZ136" s="230"/>
      <c r="DA136" s="230"/>
      <c r="DB136" s="230"/>
      <c r="DC136" s="230"/>
      <c r="DD136" s="230"/>
      <c r="DE136" s="230">
        <v>-1.6990000000000002E-2</v>
      </c>
      <c r="DF136" s="230"/>
      <c r="DG136" s="230"/>
      <c r="DH136" s="230"/>
      <c r="DI136" s="230"/>
      <c r="DJ136" s="230"/>
      <c r="DK136" s="230"/>
      <c r="DL136" s="230"/>
      <c r="DM136" s="230"/>
      <c r="DN136" s="230"/>
      <c r="DO136" s="230"/>
      <c r="DP136" s="230"/>
      <c r="DQ136" s="230"/>
      <c r="DR136" s="230"/>
      <c r="DS136" s="230"/>
      <c r="DT136" s="230"/>
      <c r="DU136" s="230"/>
      <c r="DV136" s="230"/>
      <c r="DW136" s="230"/>
      <c r="DX136" s="230"/>
      <c r="DY136" s="230"/>
      <c r="DZ136" s="230"/>
      <c r="EA136" s="230"/>
      <c r="EB136" s="230"/>
      <c r="EC136" s="230"/>
      <c r="ED136" s="230"/>
      <c r="EE136" s="230"/>
      <c r="EF136" s="230"/>
      <c r="EG136" s="230"/>
      <c r="EH136" s="230"/>
      <c r="EI136" s="230"/>
      <c r="EJ136" s="230"/>
      <c r="EK136" s="230"/>
      <c r="EL136" s="230"/>
      <c r="EM136" s="230"/>
      <c r="EN136" s="230"/>
      <c r="EO136" s="230"/>
      <c r="EP136" s="230"/>
      <c r="EQ136" s="230"/>
      <c r="ER136" s="230"/>
      <c r="ES136" s="230"/>
      <c r="ET136" s="230"/>
      <c r="EU136" s="230"/>
      <c r="EV136" s="230"/>
      <c r="EW136" s="230"/>
      <c r="EX136" s="230"/>
      <c r="EY136" s="230"/>
      <c r="EZ136" s="230"/>
      <c r="FA136" s="230"/>
      <c r="FB136" s="230"/>
      <c r="FC136" s="230"/>
      <c r="FD136" s="230"/>
      <c r="FE136" s="230"/>
      <c r="FF136" s="230"/>
      <c r="FG136" s="230"/>
      <c r="FH136" s="230"/>
      <c r="FI136" s="230"/>
      <c r="FJ136" s="230"/>
      <c r="FK136" s="230"/>
      <c r="FL136" s="230"/>
      <c r="FM136" s="230"/>
      <c r="FN136" s="230"/>
      <c r="FO136" s="230"/>
      <c r="FP136" s="230"/>
      <c r="FQ136" s="230"/>
      <c r="FR136" s="230"/>
      <c r="FS136" s="230"/>
      <c r="FT136" s="231"/>
      <c r="FU136" s="232">
        <f t="shared" si="19"/>
        <v>0</v>
      </c>
      <c r="FV136" s="232">
        <f t="shared" si="20"/>
        <v>0</v>
      </c>
      <c r="FW136" s="232">
        <f t="shared" si="20"/>
        <v>0</v>
      </c>
      <c r="FX136" s="232">
        <f t="shared" si="20"/>
        <v>0</v>
      </c>
      <c r="FY136" s="232">
        <f t="shared" si="20"/>
        <v>0</v>
      </c>
      <c r="FZ136" s="232">
        <f t="shared" si="20"/>
        <v>0</v>
      </c>
      <c r="GA136" s="232">
        <f t="shared" si="21"/>
        <v>1.1999999999999999E-3</v>
      </c>
      <c r="GB136" s="232">
        <f t="shared" si="22"/>
        <v>0</v>
      </c>
      <c r="GC136" s="232">
        <f t="shared" si="14"/>
        <v>0</v>
      </c>
    </row>
    <row r="137" spans="1:185" x14ac:dyDescent="0.3">
      <c r="A137" s="40" t="s">
        <v>158</v>
      </c>
      <c r="B137" s="40" t="str">
        <f>[3]Technologies!B137</f>
        <v>Mobiliteit</v>
      </c>
      <c r="C137" s="40" t="str">
        <f>VLOOKUP($A137,[3]Technologies!$A$7:$H$699,3,FALSE)</f>
        <v>Final</v>
      </c>
      <c r="D137" s="40" t="str">
        <f>VLOOKUP($A137,[3]Technologies!$A$7:$H$699,4,FALSE)</f>
        <v>Transport</v>
      </c>
      <c r="E137" s="40" t="str">
        <f>VLOOKUP($A137,[3]Technologies!$A$7:$H$699,6,FALSE)</f>
        <v>Buses</v>
      </c>
      <c r="F137" s="40" t="str">
        <f>VLOOKUP($A137,[3]Technologies!$A$7:$H$699,7,FALSE)</f>
        <v>ICE Bio Diesel Vehicle - Bus</v>
      </c>
      <c r="G137" s="228"/>
      <c r="H137" s="228"/>
      <c r="I137" s="229" cm="1">
        <f t="array" ref="I137">-SUMPRODUCT(([3]Feedstocks!$C$4:$C$185=A137)*[3]Feedstocks!$E$4:$E$185,[3]Feedstocks!$F$4:$F$185,[3]Feedstocks!$H$4:$H$185,[3]Feedstocks!$I$4:$I$185)</f>
        <v>0</v>
      </c>
      <c r="J137" s="229" cm="1">
        <f t="array" ref="J137">-SUMPRODUCT(([3]Feedstocks!$C$4:$C$185=A137)*[3]Feedstocks!$E$4:$E$185,[3]Feedstocks!$H$4:$H$185,[3]Feedstocks!$I$4:$I$185)</f>
        <v>0</v>
      </c>
      <c r="K137" s="229"/>
      <c r="L137" s="229"/>
      <c r="M137" s="228"/>
      <c r="N137" s="228" t="str">
        <f>VLOOKUP(E137,[3]Activities!$A$9:$M$224,13,FALSE)</f>
        <v>NL</v>
      </c>
      <c r="O137" s="228"/>
      <c r="P137" s="66" t="s">
        <v>884</v>
      </c>
      <c r="Q137" s="230"/>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v>1</v>
      </c>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v>-1.6990000000000002E-2</v>
      </c>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230"/>
      <c r="FH137" s="230"/>
      <c r="FI137" s="230"/>
      <c r="FJ137" s="230"/>
      <c r="FK137" s="230"/>
      <c r="FL137" s="230"/>
      <c r="FM137" s="230"/>
      <c r="FN137" s="230"/>
      <c r="FO137" s="230"/>
      <c r="FP137" s="230"/>
      <c r="FQ137" s="230"/>
      <c r="FR137" s="230"/>
      <c r="FS137" s="230"/>
      <c r="FT137" s="231"/>
      <c r="FU137" s="232">
        <f t="shared" si="19"/>
        <v>0</v>
      </c>
      <c r="FV137" s="232">
        <f t="shared" si="20"/>
        <v>0</v>
      </c>
      <c r="FW137" s="232">
        <f t="shared" si="20"/>
        <v>0</v>
      </c>
      <c r="FX137" s="232">
        <f t="shared" si="20"/>
        <v>0</v>
      </c>
      <c r="FY137" s="232">
        <f t="shared" si="20"/>
        <v>0</v>
      </c>
      <c r="FZ137" s="232">
        <f t="shared" si="20"/>
        <v>0</v>
      </c>
      <c r="GA137" s="232">
        <f t="shared" si="21"/>
        <v>0</v>
      </c>
      <c r="GB137" s="232">
        <f t="shared" si="22"/>
        <v>0</v>
      </c>
      <c r="GC137" s="232">
        <f t="shared" si="14"/>
        <v>0</v>
      </c>
    </row>
    <row r="138" spans="1:185" x14ac:dyDescent="0.3">
      <c r="A138" s="40" t="s">
        <v>159</v>
      </c>
      <c r="B138" s="40" t="str">
        <f>[3]Technologies!B138</f>
        <v>Mobiliteit</v>
      </c>
      <c r="C138" s="40" t="str">
        <f>VLOOKUP($A138,[3]Technologies!$A$7:$H$699,3,FALSE)</f>
        <v>Final</v>
      </c>
      <c r="D138" s="40" t="str">
        <f>VLOOKUP($A138,[3]Technologies!$A$7:$H$699,4,FALSE)</f>
        <v>Transport</v>
      </c>
      <c r="E138" s="40" t="str">
        <f>VLOOKUP($A138,[3]Technologies!$A$7:$H$699,6,FALSE)</f>
        <v>Buses</v>
      </c>
      <c r="F138" s="40" t="str">
        <f>VLOOKUP($A138,[3]Technologies!$A$7:$H$699,7,FALSE)</f>
        <v>ICE Syn Diesel Vehicle - Bus</v>
      </c>
      <c r="G138" s="228"/>
      <c r="H138" s="228"/>
      <c r="I138" s="229" cm="1">
        <f t="array" ref="I138">-SUMPRODUCT(([3]Feedstocks!$C$4:$C$185=A138)*[3]Feedstocks!$E$4:$E$185,[3]Feedstocks!$F$4:$F$185,[3]Feedstocks!$H$4:$H$185,[3]Feedstocks!$I$4:$I$185)</f>
        <v>0</v>
      </c>
      <c r="J138" s="229" cm="1">
        <f t="array" ref="J138">-SUMPRODUCT(([3]Feedstocks!$C$4:$C$185=A138)*[3]Feedstocks!$E$4:$E$185,[3]Feedstocks!$H$4:$H$185,[3]Feedstocks!$I$4:$I$185)</f>
        <v>0</v>
      </c>
      <c r="K138" s="229"/>
      <c r="L138" s="229"/>
      <c r="M138" s="228"/>
      <c r="N138" s="228" t="str">
        <f>VLOOKUP(E138,[3]Activities!$A$9:$M$224,13,FALSE)</f>
        <v>NL</v>
      </c>
      <c r="O138" s="228"/>
      <c r="P138" s="66" t="s">
        <v>884</v>
      </c>
      <c r="Q138" s="230"/>
      <c r="R138" s="230"/>
      <c r="S138" s="230"/>
      <c r="T138" s="230"/>
      <c r="U138" s="230"/>
      <c r="V138" s="230"/>
      <c r="W138" s="230"/>
      <c r="X138" s="230"/>
      <c r="Y138" s="230"/>
      <c r="Z138" s="230"/>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v>1</v>
      </c>
      <c r="AX138" s="230"/>
      <c r="AY138" s="230"/>
      <c r="AZ138" s="230"/>
      <c r="BA138" s="230"/>
      <c r="BB138" s="230"/>
      <c r="BC138" s="230"/>
      <c r="BD138" s="230"/>
      <c r="BE138" s="230"/>
      <c r="BF138" s="230"/>
      <c r="BG138" s="230"/>
      <c r="BH138" s="230"/>
      <c r="BI138" s="230"/>
      <c r="BJ138" s="230"/>
      <c r="BK138" s="230"/>
      <c r="BL138" s="230"/>
      <c r="BM138" s="230"/>
      <c r="BN138" s="230"/>
      <c r="BO138" s="230"/>
      <c r="BP138" s="230"/>
      <c r="BQ138" s="230"/>
      <c r="BR138" s="230"/>
      <c r="BS138" s="230"/>
      <c r="BT138" s="230"/>
      <c r="BU138" s="230"/>
      <c r="BV138" s="230"/>
      <c r="BW138" s="230"/>
      <c r="BX138" s="230"/>
      <c r="BY138" s="230"/>
      <c r="BZ138" s="230"/>
      <c r="CA138" s="230"/>
      <c r="CB138" s="230"/>
      <c r="CC138" s="230"/>
      <c r="CD138" s="230"/>
      <c r="CE138" s="230"/>
      <c r="CF138" s="230"/>
      <c r="CG138" s="230"/>
      <c r="CH138" s="230"/>
      <c r="CI138" s="230"/>
      <c r="CJ138" s="230"/>
      <c r="CK138" s="230"/>
      <c r="CL138" s="230"/>
      <c r="CM138" s="230"/>
      <c r="CN138" s="230"/>
      <c r="CO138" s="230"/>
      <c r="CP138" s="230"/>
      <c r="CQ138" s="230"/>
      <c r="CR138" s="230"/>
      <c r="CS138" s="230"/>
      <c r="CT138" s="230"/>
      <c r="CU138" s="230"/>
      <c r="CV138" s="230"/>
      <c r="CW138" s="230"/>
      <c r="CX138" s="230"/>
      <c r="CY138" s="230"/>
      <c r="CZ138" s="230"/>
      <c r="DA138" s="230"/>
      <c r="DB138" s="230"/>
      <c r="DC138" s="230"/>
      <c r="DD138" s="230"/>
      <c r="DE138" s="230"/>
      <c r="DF138" s="230"/>
      <c r="DG138" s="230"/>
      <c r="DH138" s="230"/>
      <c r="DI138" s="230"/>
      <c r="DJ138" s="230"/>
      <c r="DK138" s="230"/>
      <c r="DL138" s="230"/>
      <c r="DM138" s="230"/>
      <c r="DN138" s="230">
        <v>-1.6990000000000002E-2</v>
      </c>
      <c r="DO138" s="230"/>
      <c r="DP138" s="230"/>
      <c r="DQ138" s="230"/>
      <c r="DR138" s="230"/>
      <c r="DS138" s="230"/>
      <c r="DT138" s="230"/>
      <c r="DU138" s="230"/>
      <c r="DV138" s="230"/>
      <c r="DW138" s="230"/>
      <c r="DX138" s="230"/>
      <c r="DY138" s="230"/>
      <c r="DZ138" s="230"/>
      <c r="EA138" s="230"/>
      <c r="EB138" s="230"/>
      <c r="EC138" s="230"/>
      <c r="ED138" s="230"/>
      <c r="EE138" s="230"/>
      <c r="EF138" s="230"/>
      <c r="EG138" s="230"/>
      <c r="EH138" s="230"/>
      <c r="EI138" s="230"/>
      <c r="EJ138" s="230"/>
      <c r="EK138" s="230"/>
      <c r="EL138" s="230"/>
      <c r="EM138" s="230"/>
      <c r="EN138" s="230"/>
      <c r="EO138" s="230"/>
      <c r="EP138" s="230"/>
      <c r="EQ138" s="230"/>
      <c r="ER138" s="230"/>
      <c r="ES138" s="230"/>
      <c r="ET138" s="230"/>
      <c r="EU138" s="230"/>
      <c r="EV138" s="230"/>
      <c r="EW138" s="230"/>
      <c r="EX138" s="230"/>
      <c r="EY138" s="230"/>
      <c r="EZ138" s="230"/>
      <c r="FA138" s="230"/>
      <c r="FB138" s="230"/>
      <c r="FC138" s="230"/>
      <c r="FD138" s="230"/>
      <c r="FE138" s="230"/>
      <c r="FF138" s="230"/>
      <c r="FG138" s="230"/>
      <c r="FH138" s="230"/>
      <c r="FI138" s="230"/>
      <c r="FJ138" s="230"/>
      <c r="FK138" s="230"/>
      <c r="FL138" s="230"/>
      <c r="FM138" s="230"/>
      <c r="FN138" s="230"/>
      <c r="FO138" s="230"/>
      <c r="FP138" s="230"/>
      <c r="FQ138" s="230"/>
      <c r="FR138" s="230"/>
      <c r="FS138" s="230"/>
      <c r="FT138" s="231"/>
      <c r="FU138" s="232">
        <f t="shared" si="19"/>
        <v>0</v>
      </c>
      <c r="FV138" s="232">
        <f t="shared" si="20"/>
        <v>0</v>
      </c>
      <c r="FW138" s="232">
        <f t="shared" si="20"/>
        <v>0</v>
      </c>
      <c r="FX138" s="232">
        <f t="shared" si="20"/>
        <v>0</v>
      </c>
      <c r="FY138" s="232">
        <f t="shared" si="20"/>
        <v>0</v>
      </c>
      <c r="FZ138" s="232">
        <f t="shared" si="20"/>
        <v>0</v>
      </c>
      <c r="GA138" s="232">
        <f t="shared" si="21"/>
        <v>0</v>
      </c>
      <c r="GB138" s="232">
        <f t="shared" si="22"/>
        <v>0</v>
      </c>
      <c r="GC138" s="232">
        <f t="shared" si="14"/>
        <v>0</v>
      </c>
    </row>
    <row r="139" spans="1:185" x14ac:dyDescent="0.3">
      <c r="A139" s="40" t="s">
        <v>160</v>
      </c>
      <c r="B139" s="69" t="str">
        <f>[3]Technologies!B139</f>
        <v>Mobiliteit</v>
      </c>
      <c r="C139" s="69" t="str">
        <f>VLOOKUP($A139,[3]Technologies!$A$7:$H$699,3,FALSE)</f>
        <v>Final</v>
      </c>
      <c r="D139" s="69" t="str">
        <f>VLOOKUP($A139,[3]Technologies!$A$7:$H$699,4,FALSE)</f>
        <v>Transport</v>
      </c>
      <c r="E139" s="69" t="str">
        <f>VLOOKUP($A139,[3]Technologies!$A$7:$H$699,6,FALSE)</f>
        <v>Buses</v>
      </c>
      <c r="F139" s="70" t="str">
        <f>VLOOKUP($A139,[3]Technologies!$A$7:$H$699,7,FALSE)</f>
        <v>ICE Vehicle Natural Gas - Bus</v>
      </c>
      <c r="G139" s="233"/>
      <c r="H139" s="233"/>
      <c r="I139" s="234" cm="1">
        <f t="array" ref="I139">-SUMPRODUCT(([3]Feedstocks!$C$4:$C$185=A139)*[3]Feedstocks!$E$4:$E$185,[3]Feedstocks!$F$4:$F$185,[3]Feedstocks!$H$4:$H$185,[3]Feedstocks!$I$4:$I$185)</f>
        <v>0</v>
      </c>
      <c r="J139" s="234" cm="1">
        <f t="array" ref="J139">-SUMPRODUCT(([3]Feedstocks!$C$4:$C$185=A139)*[3]Feedstocks!$E$4:$E$185,[3]Feedstocks!$H$4:$H$185,[3]Feedstocks!$I$4:$I$185)</f>
        <v>0</v>
      </c>
      <c r="K139" s="234"/>
      <c r="L139" s="234"/>
      <c r="M139" s="233"/>
      <c r="N139" s="233" t="str">
        <f>VLOOKUP(E139,[3]Activities!$A$9:$M$224,13,FALSE)</f>
        <v>NL</v>
      </c>
      <c r="O139" s="233"/>
      <c r="P139" s="87" t="s">
        <v>1798</v>
      </c>
      <c r="Q139" s="235"/>
      <c r="R139" s="235"/>
      <c r="S139" s="235"/>
      <c r="T139" s="235"/>
      <c r="U139" s="235"/>
      <c r="V139" s="235"/>
      <c r="W139" s="235"/>
      <c r="X139" s="235"/>
      <c r="Y139" s="235"/>
      <c r="Z139" s="235"/>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v>1</v>
      </c>
      <c r="AX139" s="235"/>
      <c r="AY139" s="235"/>
      <c r="AZ139" s="235"/>
      <c r="BA139" s="235"/>
      <c r="BB139" s="235"/>
      <c r="BC139" s="235"/>
      <c r="BD139" s="235"/>
      <c r="BE139" s="235"/>
      <c r="BF139" s="235"/>
      <c r="BG139" s="235"/>
      <c r="BH139" s="235"/>
      <c r="BI139" s="235"/>
      <c r="BJ139" s="235"/>
      <c r="BK139" s="235"/>
      <c r="BL139" s="235"/>
      <c r="BM139" s="235"/>
      <c r="BN139" s="235"/>
      <c r="BO139" s="235"/>
      <c r="BP139" s="235"/>
      <c r="BQ139" s="235"/>
      <c r="BR139" s="235"/>
      <c r="BS139" s="235"/>
      <c r="BT139" s="235"/>
      <c r="BU139" s="235"/>
      <c r="BV139" s="235"/>
      <c r="BW139" s="235"/>
      <c r="BX139" s="235"/>
      <c r="BY139" s="235"/>
      <c r="BZ139" s="235"/>
      <c r="CA139" s="235"/>
      <c r="CB139" s="235"/>
      <c r="CC139" s="235"/>
      <c r="CD139" s="235"/>
      <c r="CE139" s="235"/>
      <c r="CF139" s="235"/>
      <c r="CG139" s="235"/>
      <c r="CH139" s="235"/>
      <c r="CI139" s="235"/>
      <c r="CJ139" s="235"/>
      <c r="CK139" s="235"/>
      <c r="CL139" s="235"/>
      <c r="CM139" s="235"/>
      <c r="CN139" s="235"/>
      <c r="CO139" s="235"/>
      <c r="CP139" s="235"/>
      <c r="CQ139" s="235"/>
      <c r="CR139" s="235"/>
      <c r="CS139" s="235"/>
      <c r="CT139" s="235"/>
      <c r="CU139" s="235"/>
      <c r="CV139" s="235"/>
      <c r="CW139" s="235"/>
      <c r="CX139" s="235"/>
      <c r="CY139" s="235"/>
      <c r="CZ139" s="235"/>
      <c r="DA139" s="235"/>
      <c r="DB139" s="235"/>
      <c r="DC139" s="235"/>
      <c r="DD139" s="235"/>
      <c r="DE139" s="235"/>
      <c r="DF139" s="235"/>
      <c r="DG139" s="235"/>
      <c r="DH139" s="235"/>
      <c r="DI139" s="235"/>
      <c r="DJ139" s="235"/>
      <c r="DK139" s="235"/>
      <c r="DL139" s="235"/>
      <c r="DM139" s="235"/>
      <c r="DN139" s="235"/>
      <c r="DO139" s="235"/>
      <c r="DP139" s="235"/>
      <c r="DQ139" s="235"/>
      <c r="DR139" s="235"/>
      <c r="DS139" s="235"/>
      <c r="DT139" s="235"/>
      <c r="DU139" s="235">
        <v>-1.4615E-2</v>
      </c>
      <c r="DV139" s="235"/>
      <c r="DW139" s="235"/>
      <c r="DX139" s="235"/>
      <c r="DY139" s="235"/>
      <c r="DZ139" s="235"/>
      <c r="EA139" s="235"/>
      <c r="EB139" s="235"/>
      <c r="EC139" s="235"/>
      <c r="ED139" s="235"/>
      <c r="EE139" s="235"/>
      <c r="EF139" s="235"/>
      <c r="EG139" s="235"/>
      <c r="EH139" s="235"/>
      <c r="EI139" s="235"/>
      <c r="EJ139" s="235"/>
      <c r="EK139" s="235"/>
      <c r="EL139" s="235"/>
      <c r="EM139" s="235"/>
      <c r="EN139" s="235"/>
      <c r="EO139" s="235"/>
      <c r="EP139" s="235"/>
      <c r="EQ139" s="235"/>
      <c r="ER139" s="235"/>
      <c r="ES139" s="235"/>
      <c r="ET139" s="235"/>
      <c r="EU139" s="235"/>
      <c r="EV139" s="235"/>
      <c r="EW139" s="235"/>
      <c r="EX139" s="235"/>
      <c r="EY139" s="235"/>
      <c r="EZ139" s="235"/>
      <c r="FA139" s="235"/>
      <c r="FB139" s="235"/>
      <c r="FC139" s="235"/>
      <c r="FD139" s="235"/>
      <c r="FE139" s="235"/>
      <c r="FF139" s="235"/>
      <c r="FG139" s="235"/>
      <c r="FH139" s="235"/>
      <c r="FI139" s="235"/>
      <c r="FJ139" s="235"/>
      <c r="FK139" s="235"/>
      <c r="FL139" s="235"/>
      <c r="FM139" s="235"/>
      <c r="FN139" s="235"/>
      <c r="FO139" s="235"/>
      <c r="FP139" s="235"/>
      <c r="FQ139" s="235"/>
      <c r="FR139" s="235"/>
      <c r="FS139" s="235"/>
      <c r="FT139" s="236"/>
      <c r="FU139" s="237">
        <f t="shared" si="19"/>
        <v>0</v>
      </c>
      <c r="FV139" s="237">
        <f t="shared" si="20"/>
        <v>0</v>
      </c>
      <c r="FW139" s="237">
        <f t="shared" si="20"/>
        <v>0</v>
      </c>
      <c r="FX139" s="237">
        <f t="shared" si="20"/>
        <v>0</v>
      </c>
      <c r="FY139" s="237">
        <f t="shared" si="20"/>
        <v>0</v>
      </c>
      <c r="FZ139" s="237">
        <f t="shared" si="20"/>
        <v>0</v>
      </c>
      <c r="GA139" s="237">
        <f t="shared" si="21"/>
        <v>8.0000000000000004E-4</v>
      </c>
      <c r="GB139" s="237">
        <f t="shared" si="22"/>
        <v>0</v>
      </c>
      <c r="GC139" s="237">
        <f t="shared" si="14"/>
        <v>0</v>
      </c>
    </row>
    <row r="140" spans="1:185" x14ac:dyDescent="0.3">
      <c r="A140" s="40" t="s">
        <v>161</v>
      </c>
      <c r="B140" s="40" t="str">
        <f>[3]Technologies!B140</f>
        <v>Mobiliteit</v>
      </c>
      <c r="C140" s="40" t="str">
        <f>VLOOKUP($A140,[3]Technologies!$A$7:$H$699,3,FALSE)</f>
        <v>Final</v>
      </c>
      <c r="D140" s="40" t="str">
        <f>VLOOKUP($A140,[3]Technologies!$A$7:$H$699,4,FALSE)</f>
        <v>Transport</v>
      </c>
      <c r="E140" s="40" t="str">
        <f>VLOOKUP($A140,[3]Technologies!$A$7:$H$699,6,FALSE)</f>
        <v>Buses</v>
      </c>
      <c r="F140" s="40" t="str">
        <f>VLOOKUP($A140,[3]Technologies!$A$7:$H$699,7,FALSE)</f>
        <v>Plug-In Hybrid Vehicle - Bus</v>
      </c>
      <c r="G140" s="228"/>
      <c r="H140" s="228"/>
      <c r="I140" s="229" cm="1">
        <f t="array" ref="I140">-SUMPRODUCT(([3]Feedstocks!$C$4:$C$185=A140)*[3]Feedstocks!$E$4:$E$185,[3]Feedstocks!$F$4:$F$185,[3]Feedstocks!$H$4:$H$185,[3]Feedstocks!$I$4:$I$185)</f>
        <v>0</v>
      </c>
      <c r="J140" s="229" cm="1">
        <f t="array" ref="J140">-SUMPRODUCT(([3]Feedstocks!$C$4:$C$185=A140)*[3]Feedstocks!$E$4:$E$185,[3]Feedstocks!$H$4:$H$185,[3]Feedstocks!$I$4:$I$185)</f>
        <v>0</v>
      </c>
      <c r="K140" s="229"/>
      <c r="L140" s="229"/>
      <c r="M140" s="228"/>
      <c r="N140" s="228" t="str">
        <f>VLOOKUP(E140,[3]Activities!$A$9:$M$224,13,FALSE)</f>
        <v>NL</v>
      </c>
      <c r="O140" s="228"/>
      <c r="P140" s="66" t="s">
        <v>884</v>
      </c>
      <c r="Q140" s="230"/>
      <c r="R140" s="230"/>
      <c r="S140" s="230"/>
      <c r="T140" s="230"/>
      <c r="U140" s="230"/>
      <c r="V140" s="230"/>
      <c r="W140" s="230"/>
      <c r="X140" s="230"/>
      <c r="Y140" s="230"/>
      <c r="Z140" s="230"/>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v>1</v>
      </c>
      <c r="AX140" s="230"/>
      <c r="AY140" s="230"/>
      <c r="AZ140" s="230"/>
      <c r="BA140" s="230"/>
      <c r="BB140" s="230"/>
      <c r="BC140" s="230"/>
      <c r="BD140" s="230"/>
      <c r="BE140" s="230"/>
      <c r="BF140" s="230"/>
      <c r="BG140" s="230"/>
      <c r="BH140" s="230"/>
      <c r="BI140" s="230"/>
      <c r="BJ140" s="230"/>
      <c r="BK140" s="230"/>
      <c r="BL140" s="230"/>
      <c r="BM140" s="230"/>
      <c r="BN140" s="230"/>
      <c r="BO140" s="230"/>
      <c r="BP140" s="230"/>
      <c r="BQ140" s="230"/>
      <c r="BR140" s="230"/>
      <c r="BS140" s="230"/>
      <c r="BT140" s="230"/>
      <c r="BU140" s="230"/>
      <c r="BV140" s="230"/>
      <c r="BW140" s="230"/>
      <c r="BX140" s="230"/>
      <c r="BY140" s="230"/>
      <c r="BZ140" s="230"/>
      <c r="CA140" s="230"/>
      <c r="CB140" s="230"/>
      <c r="CC140" s="230"/>
      <c r="CD140" s="230"/>
      <c r="CE140" s="230"/>
      <c r="CF140" s="230"/>
      <c r="CG140" s="230"/>
      <c r="CH140" s="230"/>
      <c r="CI140" s="230"/>
      <c r="CJ140" s="230"/>
      <c r="CK140" s="230"/>
      <c r="CL140" s="230"/>
      <c r="CM140" s="230"/>
      <c r="CN140" s="230"/>
      <c r="CO140" s="230"/>
      <c r="CP140" s="230"/>
      <c r="CQ140" s="230"/>
      <c r="CR140" s="230"/>
      <c r="CS140" s="230">
        <v>-5.0000000000000001E-3</v>
      </c>
      <c r="CT140" s="230"/>
      <c r="CU140" s="230"/>
      <c r="CV140" s="230"/>
      <c r="CW140" s="230"/>
      <c r="CX140" s="230"/>
      <c r="CY140" s="230"/>
      <c r="CZ140" s="230"/>
      <c r="DA140" s="230"/>
      <c r="DB140" s="230"/>
      <c r="DC140" s="230"/>
      <c r="DD140" s="230"/>
      <c r="DE140" s="230">
        <v>-6.7000000000000002E-3</v>
      </c>
      <c r="DF140" s="230"/>
      <c r="DG140" s="230"/>
      <c r="DH140" s="230"/>
      <c r="DI140" s="230"/>
      <c r="DJ140" s="230"/>
      <c r="DK140" s="230"/>
      <c r="DL140" s="230"/>
      <c r="DM140" s="230"/>
      <c r="DN140" s="230"/>
      <c r="DO140" s="230"/>
      <c r="DP140" s="230"/>
      <c r="DQ140" s="230"/>
      <c r="DR140" s="230"/>
      <c r="DS140" s="230"/>
      <c r="DT140" s="230"/>
      <c r="DU140" s="230"/>
      <c r="DV140" s="230"/>
      <c r="DW140" s="230"/>
      <c r="DX140" s="230"/>
      <c r="DY140" s="230"/>
      <c r="DZ140" s="230"/>
      <c r="EA140" s="230"/>
      <c r="EB140" s="230"/>
      <c r="EC140" s="230"/>
      <c r="ED140" s="230"/>
      <c r="EE140" s="230"/>
      <c r="EF140" s="230"/>
      <c r="EG140" s="230"/>
      <c r="EH140" s="230"/>
      <c r="EI140" s="230"/>
      <c r="EJ140" s="230"/>
      <c r="EK140" s="230"/>
      <c r="EL140" s="230"/>
      <c r="EM140" s="230"/>
      <c r="EN140" s="230"/>
      <c r="EO140" s="230"/>
      <c r="EP140" s="230"/>
      <c r="EQ140" s="230"/>
      <c r="ER140" s="230"/>
      <c r="ES140" s="230"/>
      <c r="ET140" s="230"/>
      <c r="EU140" s="230"/>
      <c r="EV140" s="230"/>
      <c r="EW140" s="230"/>
      <c r="EX140" s="230"/>
      <c r="EY140" s="230"/>
      <c r="EZ140" s="230"/>
      <c r="FA140" s="230"/>
      <c r="FB140" s="230"/>
      <c r="FC140" s="230"/>
      <c r="FD140" s="230"/>
      <c r="FE140" s="230"/>
      <c r="FF140" s="230"/>
      <c r="FG140" s="230"/>
      <c r="FH140" s="230"/>
      <c r="FI140" s="230"/>
      <c r="FJ140" s="230"/>
      <c r="FK140" s="230"/>
      <c r="FL140" s="230"/>
      <c r="FM140" s="230"/>
      <c r="FN140" s="230"/>
      <c r="FO140" s="230"/>
      <c r="FP140" s="230"/>
      <c r="FQ140" s="230"/>
      <c r="FR140" s="230"/>
      <c r="FS140" s="230"/>
      <c r="FT140" s="231"/>
      <c r="FU140" s="232">
        <f t="shared" si="19"/>
        <v>0</v>
      </c>
      <c r="FV140" s="232">
        <f t="shared" si="20"/>
        <v>0</v>
      </c>
      <c r="FW140" s="232">
        <f t="shared" si="20"/>
        <v>0</v>
      </c>
      <c r="FX140" s="232">
        <f t="shared" si="20"/>
        <v>0</v>
      </c>
      <c r="FY140" s="232">
        <f t="shared" si="20"/>
        <v>0</v>
      </c>
      <c r="FZ140" s="232">
        <f t="shared" si="20"/>
        <v>0</v>
      </c>
      <c r="GA140" s="232">
        <f t="shared" si="21"/>
        <v>5.0000000000000001E-4</v>
      </c>
      <c r="GB140" s="232">
        <f t="shared" si="22"/>
        <v>0</v>
      </c>
      <c r="GC140" s="232">
        <f t="shared" si="14"/>
        <v>0</v>
      </c>
    </row>
    <row r="141" spans="1:185" x14ac:dyDescent="0.3">
      <c r="A141" s="40" t="s">
        <v>162</v>
      </c>
      <c r="B141" s="69" t="str">
        <f>[3]Technologies!B141</f>
        <v>Mobiliteit</v>
      </c>
      <c r="C141" s="69" t="str">
        <f>VLOOKUP($A141,[3]Technologies!$A$7:$H$699,3,FALSE)</f>
        <v>Final</v>
      </c>
      <c r="D141" s="69" t="str">
        <f>VLOOKUP($A141,[3]Technologies!$A$7:$H$699,4,FALSE)</f>
        <v>Transport</v>
      </c>
      <c r="E141" s="69" t="str">
        <f>VLOOKUP($A141,[3]Technologies!$A$7:$H$699,6,FALSE)</f>
        <v>Buses</v>
      </c>
      <c r="F141" s="70" t="str">
        <f>VLOOKUP($A141,[3]Technologies!$A$7:$H$699,7,FALSE)</f>
        <v>Electric Battery Vehicle - Bus</v>
      </c>
      <c r="G141" s="233"/>
      <c r="H141" s="233"/>
      <c r="I141" s="234" cm="1">
        <f t="array" ref="I141">-SUMPRODUCT(([3]Feedstocks!$C$4:$C$185=A141)*[3]Feedstocks!$E$4:$E$185,[3]Feedstocks!$F$4:$F$185,[3]Feedstocks!$H$4:$H$185,[3]Feedstocks!$I$4:$I$185)</f>
        <v>0</v>
      </c>
      <c r="J141" s="234" cm="1">
        <f t="array" ref="J141">-SUMPRODUCT(([3]Feedstocks!$C$4:$C$185=A141)*[3]Feedstocks!$E$4:$E$185,[3]Feedstocks!$H$4:$H$185,[3]Feedstocks!$I$4:$I$185)</f>
        <v>0</v>
      </c>
      <c r="K141" s="234"/>
      <c r="L141" s="234"/>
      <c r="M141" s="233"/>
      <c r="N141" s="233" t="str">
        <f>VLOOKUP(E141,[3]Activities!$A$9:$M$224,13,FALSE)</f>
        <v>NL</v>
      </c>
      <c r="O141" s="233"/>
      <c r="P141" s="87" t="s">
        <v>884</v>
      </c>
      <c r="Q141" s="235"/>
      <c r="R141" s="235"/>
      <c r="S141" s="235"/>
      <c r="T141" s="235"/>
      <c r="U141" s="235"/>
      <c r="V141" s="235"/>
      <c r="W141" s="235"/>
      <c r="X141" s="235"/>
      <c r="Y141" s="235"/>
      <c r="Z141" s="235"/>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v>1</v>
      </c>
      <c r="AX141" s="235"/>
      <c r="AY141" s="235"/>
      <c r="AZ141" s="235"/>
      <c r="BA141" s="235"/>
      <c r="BB141" s="235"/>
      <c r="BC141" s="235"/>
      <c r="BD141" s="235"/>
      <c r="BE141" s="235"/>
      <c r="BF141" s="235"/>
      <c r="BG141" s="235"/>
      <c r="BH141" s="235"/>
      <c r="BI141" s="235"/>
      <c r="BJ141" s="235"/>
      <c r="BK141" s="235"/>
      <c r="BL141" s="235"/>
      <c r="BM141" s="235"/>
      <c r="BN141" s="235"/>
      <c r="BO141" s="235"/>
      <c r="BP141" s="235"/>
      <c r="BQ141" s="235"/>
      <c r="BR141" s="235"/>
      <c r="BS141" s="235"/>
      <c r="BT141" s="235"/>
      <c r="BU141" s="235"/>
      <c r="BV141" s="235"/>
      <c r="BW141" s="235"/>
      <c r="BX141" s="235"/>
      <c r="BY141" s="235"/>
      <c r="BZ141" s="235"/>
      <c r="CA141" s="235"/>
      <c r="CB141" s="235"/>
      <c r="CC141" s="235"/>
      <c r="CD141" s="235"/>
      <c r="CE141" s="235"/>
      <c r="CF141" s="235"/>
      <c r="CG141" s="235"/>
      <c r="CH141" s="235"/>
      <c r="CI141" s="235"/>
      <c r="CJ141" s="235"/>
      <c r="CK141" s="235"/>
      <c r="CL141" s="235"/>
      <c r="CM141" s="235"/>
      <c r="CN141" s="235"/>
      <c r="CO141" s="235"/>
      <c r="CP141" s="235"/>
      <c r="CQ141" s="235"/>
      <c r="CR141" s="235"/>
      <c r="CS141" s="235">
        <v>-8.9999999999999993E-3</v>
      </c>
      <c r="CT141" s="235"/>
      <c r="CU141" s="235"/>
      <c r="CV141" s="235"/>
      <c r="CW141" s="235"/>
      <c r="CX141" s="235"/>
      <c r="CY141" s="235"/>
      <c r="CZ141" s="235"/>
      <c r="DA141" s="235"/>
      <c r="DB141" s="235"/>
      <c r="DC141" s="235"/>
      <c r="DD141" s="235"/>
      <c r="DE141" s="235"/>
      <c r="DF141" s="235"/>
      <c r="DG141" s="235"/>
      <c r="DH141" s="235"/>
      <c r="DI141" s="235"/>
      <c r="DJ141" s="235"/>
      <c r="DK141" s="235"/>
      <c r="DL141" s="235"/>
      <c r="DM141" s="235"/>
      <c r="DN141" s="235"/>
      <c r="DO141" s="235"/>
      <c r="DP141" s="235"/>
      <c r="DQ141" s="235"/>
      <c r="DR141" s="235"/>
      <c r="DS141" s="235"/>
      <c r="DT141" s="235"/>
      <c r="DU141" s="235"/>
      <c r="DV141" s="235"/>
      <c r="DW141" s="235"/>
      <c r="DX141" s="235"/>
      <c r="DY141" s="235"/>
      <c r="DZ141" s="235"/>
      <c r="EA141" s="235"/>
      <c r="EB141" s="235"/>
      <c r="EC141" s="235"/>
      <c r="ED141" s="235"/>
      <c r="EE141" s="235"/>
      <c r="EF141" s="235"/>
      <c r="EG141" s="235"/>
      <c r="EH141" s="235"/>
      <c r="EI141" s="235"/>
      <c r="EJ141" s="235"/>
      <c r="EK141" s="235"/>
      <c r="EL141" s="235"/>
      <c r="EM141" s="235"/>
      <c r="EN141" s="235"/>
      <c r="EO141" s="235"/>
      <c r="EP141" s="235"/>
      <c r="EQ141" s="235"/>
      <c r="ER141" s="235"/>
      <c r="ES141" s="235"/>
      <c r="ET141" s="235"/>
      <c r="EU141" s="235"/>
      <c r="EV141" s="235"/>
      <c r="EW141" s="235"/>
      <c r="EX141" s="235"/>
      <c r="EY141" s="235"/>
      <c r="EZ141" s="235"/>
      <c r="FA141" s="235"/>
      <c r="FB141" s="235"/>
      <c r="FC141" s="235"/>
      <c r="FD141" s="235"/>
      <c r="FE141" s="235"/>
      <c r="FF141" s="235"/>
      <c r="FG141" s="235"/>
      <c r="FH141" s="235"/>
      <c r="FI141" s="235"/>
      <c r="FJ141" s="235"/>
      <c r="FK141" s="235"/>
      <c r="FL141" s="235"/>
      <c r="FM141" s="235"/>
      <c r="FN141" s="235"/>
      <c r="FO141" s="235"/>
      <c r="FP141" s="235"/>
      <c r="FQ141" s="235"/>
      <c r="FR141" s="235"/>
      <c r="FS141" s="235"/>
      <c r="FT141" s="236"/>
      <c r="FU141" s="237">
        <f t="shared" si="19"/>
        <v>0</v>
      </c>
      <c r="FV141" s="237">
        <f t="shared" si="20"/>
        <v>0</v>
      </c>
      <c r="FW141" s="237">
        <f t="shared" si="20"/>
        <v>0</v>
      </c>
      <c r="FX141" s="237">
        <f t="shared" si="20"/>
        <v>0</v>
      </c>
      <c r="FY141" s="237">
        <f t="shared" si="20"/>
        <v>0</v>
      </c>
      <c r="FZ141" s="237">
        <f t="shared" si="20"/>
        <v>0</v>
      </c>
      <c r="GA141" s="237">
        <f t="shared" si="21"/>
        <v>0</v>
      </c>
      <c r="GB141" s="237">
        <f t="shared" si="22"/>
        <v>0</v>
      </c>
      <c r="GC141" s="237">
        <f t="shared" si="14"/>
        <v>0</v>
      </c>
    </row>
    <row r="142" spans="1:185" x14ac:dyDescent="0.3">
      <c r="A142" s="40" t="s">
        <v>163</v>
      </c>
      <c r="B142" s="40" t="str">
        <f>[3]Technologies!B142</f>
        <v>Mobiliteit</v>
      </c>
      <c r="C142" s="40" t="str">
        <f>VLOOKUP($A142,[3]Technologies!$A$7:$H$699,3,FALSE)</f>
        <v>Final</v>
      </c>
      <c r="D142" s="40" t="str">
        <f>VLOOKUP($A142,[3]Technologies!$A$7:$H$699,4,FALSE)</f>
        <v>Transport</v>
      </c>
      <c r="E142" s="40" t="str">
        <f>VLOOKUP($A142,[3]Technologies!$A$7:$H$699,6,FALSE)</f>
        <v>Buses</v>
      </c>
      <c r="F142" s="40" t="str">
        <f>VLOOKUP($A142,[3]Technologies!$A$7:$H$699,7,FALSE)</f>
        <v>Hydrogen Fuel Cell Vehicle - Bus</v>
      </c>
      <c r="G142" s="228"/>
      <c r="H142" s="228"/>
      <c r="I142" s="229" cm="1">
        <f t="array" ref="I142">-SUMPRODUCT(([3]Feedstocks!$C$4:$C$185=A142)*[3]Feedstocks!$E$4:$E$185,[3]Feedstocks!$F$4:$F$185,[3]Feedstocks!$H$4:$H$185,[3]Feedstocks!$I$4:$I$185)</f>
        <v>0</v>
      </c>
      <c r="J142" s="229" cm="1">
        <f t="array" ref="J142">-SUMPRODUCT(([3]Feedstocks!$C$4:$C$185=A142)*[3]Feedstocks!$E$4:$E$185,[3]Feedstocks!$H$4:$H$185,[3]Feedstocks!$I$4:$I$185)</f>
        <v>0</v>
      </c>
      <c r="K142" s="229"/>
      <c r="L142" s="229"/>
      <c r="M142" s="228"/>
      <c r="N142" s="228" t="str">
        <f>VLOOKUP(E142,[3]Activities!$A$9:$M$224,13,FALSE)</f>
        <v>NL</v>
      </c>
      <c r="O142" s="228"/>
      <c r="P142" s="66" t="s">
        <v>1789</v>
      </c>
      <c r="Q142" s="230"/>
      <c r="R142" s="230"/>
      <c r="S142" s="230"/>
      <c r="T142" s="230"/>
      <c r="U142" s="230"/>
      <c r="V142" s="230"/>
      <c r="W142" s="230"/>
      <c r="X142" s="230"/>
      <c r="Y142" s="230"/>
      <c r="Z142" s="230"/>
      <c r="AA142" s="230"/>
      <c r="AB142" s="230"/>
      <c r="AC142" s="230"/>
      <c r="AD142" s="230"/>
      <c r="AE142" s="230"/>
      <c r="AF142" s="230"/>
      <c r="AG142" s="230"/>
      <c r="AH142" s="230"/>
      <c r="AI142" s="230"/>
      <c r="AJ142" s="230"/>
      <c r="AK142" s="230"/>
      <c r="AL142" s="230"/>
      <c r="AM142" s="230"/>
      <c r="AN142" s="230"/>
      <c r="AO142" s="230"/>
      <c r="AP142" s="230"/>
      <c r="AQ142" s="230"/>
      <c r="AR142" s="230"/>
      <c r="AS142" s="230"/>
      <c r="AT142" s="230"/>
      <c r="AU142" s="230"/>
      <c r="AV142" s="230"/>
      <c r="AW142" s="230">
        <v>1</v>
      </c>
      <c r="AX142" s="230"/>
      <c r="AY142" s="230"/>
      <c r="AZ142" s="230"/>
      <c r="BA142" s="230"/>
      <c r="BB142" s="230"/>
      <c r="BC142" s="230"/>
      <c r="BD142" s="230"/>
      <c r="BE142" s="230"/>
      <c r="BF142" s="230"/>
      <c r="BG142" s="230"/>
      <c r="BH142" s="230"/>
      <c r="BI142" s="230"/>
      <c r="BJ142" s="230"/>
      <c r="BK142" s="230"/>
      <c r="BL142" s="230"/>
      <c r="BM142" s="230"/>
      <c r="BN142" s="230"/>
      <c r="BO142" s="230"/>
      <c r="BP142" s="230"/>
      <c r="BQ142" s="230"/>
      <c r="BR142" s="230"/>
      <c r="BS142" s="230"/>
      <c r="BT142" s="230"/>
      <c r="BU142" s="230"/>
      <c r="BV142" s="230"/>
      <c r="BW142" s="230"/>
      <c r="BX142" s="230"/>
      <c r="BY142" s="230"/>
      <c r="BZ142" s="230"/>
      <c r="CA142" s="230"/>
      <c r="CB142" s="230"/>
      <c r="CC142" s="230"/>
      <c r="CD142" s="230"/>
      <c r="CE142" s="230"/>
      <c r="CF142" s="230"/>
      <c r="CG142" s="230"/>
      <c r="CH142" s="230"/>
      <c r="CI142" s="230"/>
      <c r="CJ142" s="230"/>
      <c r="CK142" s="230"/>
      <c r="CL142" s="230"/>
      <c r="CM142" s="230"/>
      <c r="CN142" s="230"/>
      <c r="CO142" s="230"/>
      <c r="CP142" s="230"/>
      <c r="CQ142" s="230"/>
      <c r="CR142" s="230"/>
      <c r="CS142" s="230"/>
      <c r="CT142" s="230"/>
      <c r="CU142" s="230"/>
      <c r="CV142" s="230"/>
      <c r="CW142" s="230"/>
      <c r="CX142" s="230"/>
      <c r="CY142" s="230"/>
      <c r="CZ142" s="230"/>
      <c r="DA142" s="230"/>
      <c r="DB142" s="230"/>
      <c r="DC142" s="230"/>
      <c r="DD142" s="230"/>
      <c r="DE142" s="230"/>
      <c r="DF142" s="230"/>
      <c r="DG142" s="230"/>
      <c r="DH142" s="230"/>
      <c r="DI142" s="230"/>
      <c r="DJ142" s="230"/>
      <c r="DK142" s="230"/>
      <c r="DL142" s="230"/>
      <c r="DM142" s="230"/>
      <c r="DN142" s="230"/>
      <c r="DO142" s="230"/>
      <c r="DP142" s="230"/>
      <c r="DQ142" s="230"/>
      <c r="DR142" s="230"/>
      <c r="DS142" s="230"/>
      <c r="DT142" s="230"/>
      <c r="DU142" s="230"/>
      <c r="DV142" s="230"/>
      <c r="DW142" s="230"/>
      <c r="DX142" s="230">
        <v>-8.5000000000000006E-3</v>
      </c>
      <c r="DY142" s="230"/>
      <c r="DZ142" s="230"/>
      <c r="EA142" s="230"/>
      <c r="EB142" s="230"/>
      <c r="EC142" s="230"/>
      <c r="ED142" s="230"/>
      <c r="EE142" s="230"/>
      <c r="EF142" s="230"/>
      <c r="EG142" s="230"/>
      <c r="EH142" s="230"/>
      <c r="EI142" s="230"/>
      <c r="EJ142" s="230"/>
      <c r="EK142" s="230"/>
      <c r="EL142" s="230"/>
      <c r="EM142" s="230"/>
      <c r="EN142" s="230"/>
      <c r="EO142" s="230"/>
      <c r="EP142" s="230"/>
      <c r="EQ142" s="230"/>
      <c r="ER142" s="230"/>
      <c r="ES142" s="230"/>
      <c r="ET142" s="230"/>
      <c r="EU142" s="230"/>
      <c r="EV142" s="230"/>
      <c r="EW142" s="230"/>
      <c r="EX142" s="230"/>
      <c r="EY142" s="230"/>
      <c r="EZ142" s="230"/>
      <c r="FA142" s="230"/>
      <c r="FB142" s="230"/>
      <c r="FC142" s="230"/>
      <c r="FD142" s="230"/>
      <c r="FE142" s="230"/>
      <c r="FF142" s="230"/>
      <c r="FG142" s="230"/>
      <c r="FH142" s="230"/>
      <c r="FI142" s="230"/>
      <c r="FJ142" s="230"/>
      <c r="FK142" s="230"/>
      <c r="FL142" s="230"/>
      <c r="FM142" s="230"/>
      <c r="FN142" s="230"/>
      <c r="FO142" s="230"/>
      <c r="FP142" s="230"/>
      <c r="FQ142" s="230"/>
      <c r="FR142" s="230"/>
      <c r="FS142" s="230"/>
      <c r="FT142" s="231"/>
      <c r="FU142" s="232">
        <f t="shared" si="19"/>
        <v>0</v>
      </c>
      <c r="FV142" s="232">
        <f t="shared" si="20"/>
        <v>0</v>
      </c>
      <c r="FW142" s="232">
        <f t="shared" si="20"/>
        <v>0</v>
      </c>
      <c r="FX142" s="232">
        <f t="shared" si="20"/>
        <v>0</v>
      </c>
      <c r="FY142" s="232">
        <f t="shared" si="20"/>
        <v>0</v>
      </c>
      <c r="FZ142" s="232">
        <f t="shared" si="20"/>
        <v>0</v>
      </c>
      <c r="GA142" s="232">
        <f t="shared" si="21"/>
        <v>0</v>
      </c>
      <c r="GB142" s="232">
        <f t="shared" si="22"/>
        <v>0</v>
      </c>
      <c r="GC142" s="232">
        <f t="shared" si="14"/>
        <v>0</v>
      </c>
    </row>
    <row r="143" spans="1:185" x14ac:dyDescent="0.3">
      <c r="A143" s="69" t="s">
        <v>164</v>
      </c>
      <c r="B143" s="69" t="str">
        <f>[3]Technologies!B143</f>
        <v>Mobiliteit</v>
      </c>
      <c r="C143" s="69" t="str">
        <f>VLOOKUP($A143,[3]Technologies!$A$7:$H$699,3,FALSE)</f>
        <v>Final</v>
      </c>
      <c r="D143" s="69" t="str">
        <f>VLOOKUP($A143,[3]Technologies!$A$7:$H$699,4,FALSE)</f>
        <v>Transport</v>
      </c>
      <c r="E143" s="69" t="str">
        <f>VLOOKUP($A143,[3]Technologies!$A$7:$H$699,6,FALSE)</f>
        <v>Rail</v>
      </c>
      <c r="F143" s="70" t="str">
        <f>VLOOKUP($A143,[3]Technologies!$A$7:$H$699,7,FALSE)</f>
        <v>Compression Ignition - Train</v>
      </c>
      <c r="G143" s="233"/>
      <c r="H143" s="233"/>
      <c r="I143" s="234" cm="1">
        <f t="array" ref="I143">-SUMPRODUCT(([3]Feedstocks!$C$4:$C$185=A143)*[3]Feedstocks!$E$4:$E$185,[3]Feedstocks!$F$4:$F$185,[3]Feedstocks!$H$4:$H$185,[3]Feedstocks!$I$4:$I$185)</f>
        <v>0</v>
      </c>
      <c r="J143" s="234" cm="1">
        <f t="array" ref="J143">-SUMPRODUCT(([3]Feedstocks!$C$4:$C$185=A143)*[3]Feedstocks!$E$4:$E$185,[3]Feedstocks!$H$4:$H$185,[3]Feedstocks!$I$4:$I$185)</f>
        <v>0</v>
      </c>
      <c r="K143" s="234"/>
      <c r="L143" s="234"/>
      <c r="M143" s="233"/>
      <c r="N143" s="233" t="str">
        <f>VLOOKUP(E143,[3]Activities!$A$9:$M$224,13,FALSE)</f>
        <v>NL</v>
      </c>
      <c r="O143" s="233"/>
      <c r="P143" s="87" t="s">
        <v>1789</v>
      </c>
      <c r="Q143" s="235"/>
      <c r="R143" s="235"/>
      <c r="S143" s="235"/>
      <c r="T143" s="235"/>
      <c r="U143" s="235"/>
      <c r="V143" s="235"/>
      <c r="W143" s="235"/>
      <c r="X143" s="235"/>
      <c r="Y143" s="235"/>
      <c r="Z143" s="235"/>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v>1</v>
      </c>
      <c r="AY143" s="235"/>
      <c r="AZ143" s="235"/>
      <c r="BA143" s="235"/>
      <c r="BB143" s="235"/>
      <c r="BC143" s="235"/>
      <c r="BD143" s="235"/>
      <c r="BE143" s="235"/>
      <c r="BF143" s="235"/>
      <c r="BG143" s="235"/>
      <c r="BH143" s="235"/>
      <c r="BI143" s="235"/>
      <c r="BJ143" s="235"/>
      <c r="BK143" s="235"/>
      <c r="BL143" s="235"/>
      <c r="BM143" s="235"/>
      <c r="BN143" s="235"/>
      <c r="BO143" s="235"/>
      <c r="BP143" s="235"/>
      <c r="BQ143" s="235"/>
      <c r="BR143" s="235"/>
      <c r="BS143" s="235"/>
      <c r="BT143" s="235"/>
      <c r="BU143" s="235"/>
      <c r="BV143" s="235"/>
      <c r="BW143" s="235"/>
      <c r="BX143" s="235"/>
      <c r="BY143" s="235"/>
      <c r="BZ143" s="235"/>
      <c r="CA143" s="235"/>
      <c r="CB143" s="235"/>
      <c r="CC143" s="235"/>
      <c r="CD143" s="235"/>
      <c r="CE143" s="235"/>
      <c r="CF143" s="235"/>
      <c r="CG143" s="235"/>
      <c r="CH143" s="235"/>
      <c r="CI143" s="235"/>
      <c r="CJ143" s="235"/>
      <c r="CK143" s="235"/>
      <c r="CL143" s="235"/>
      <c r="CM143" s="235"/>
      <c r="CN143" s="235"/>
      <c r="CO143" s="235"/>
      <c r="CP143" s="235"/>
      <c r="CQ143" s="235"/>
      <c r="CR143" s="235"/>
      <c r="CS143" s="235"/>
      <c r="CT143" s="235"/>
      <c r="CU143" s="235"/>
      <c r="CV143" s="235"/>
      <c r="CW143" s="235"/>
      <c r="CX143" s="235"/>
      <c r="CY143" s="235"/>
      <c r="CZ143" s="235"/>
      <c r="DA143" s="235"/>
      <c r="DB143" s="235"/>
      <c r="DC143" s="235"/>
      <c r="DD143" s="235"/>
      <c r="DE143" s="235">
        <v>-6.83E-2</v>
      </c>
      <c r="DF143" s="235"/>
      <c r="DG143" s="235"/>
      <c r="DH143" s="235"/>
      <c r="DI143" s="235"/>
      <c r="DJ143" s="235"/>
      <c r="DK143" s="235"/>
      <c r="DL143" s="235"/>
      <c r="DM143" s="235"/>
      <c r="DN143" s="235"/>
      <c r="DO143" s="235"/>
      <c r="DP143" s="235"/>
      <c r="DQ143" s="235"/>
      <c r="DR143" s="235"/>
      <c r="DS143" s="235"/>
      <c r="DT143" s="235"/>
      <c r="DU143" s="235"/>
      <c r="DV143" s="235"/>
      <c r="DW143" s="235"/>
      <c r="DX143" s="235"/>
      <c r="DY143" s="235"/>
      <c r="DZ143" s="235"/>
      <c r="EA143" s="235"/>
      <c r="EB143" s="235"/>
      <c r="EC143" s="235"/>
      <c r="ED143" s="235"/>
      <c r="EE143" s="235"/>
      <c r="EF143" s="235"/>
      <c r="EG143" s="235"/>
      <c r="EH143" s="235"/>
      <c r="EI143" s="235"/>
      <c r="EJ143" s="235"/>
      <c r="EK143" s="235"/>
      <c r="EL143" s="235"/>
      <c r="EM143" s="235"/>
      <c r="EN143" s="235"/>
      <c r="EO143" s="235"/>
      <c r="EP143" s="235"/>
      <c r="EQ143" s="235"/>
      <c r="ER143" s="235"/>
      <c r="ES143" s="235"/>
      <c r="ET143" s="235"/>
      <c r="EU143" s="235"/>
      <c r="EV143" s="235"/>
      <c r="EW143" s="235"/>
      <c r="EX143" s="235"/>
      <c r="EY143" s="235"/>
      <c r="EZ143" s="235"/>
      <c r="FA143" s="235"/>
      <c r="FB143" s="235"/>
      <c r="FC143" s="235"/>
      <c r="FD143" s="235"/>
      <c r="FE143" s="235"/>
      <c r="FF143" s="235"/>
      <c r="FG143" s="235"/>
      <c r="FH143" s="235"/>
      <c r="FI143" s="235"/>
      <c r="FJ143" s="235"/>
      <c r="FK143" s="235"/>
      <c r="FL143" s="235"/>
      <c r="FM143" s="235"/>
      <c r="FN143" s="235"/>
      <c r="FO143" s="235"/>
      <c r="FP143" s="235"/>
      <c r="FQ143" s="235"/>
      <c r="FR143" s="235"/>
      <c r="FS143" s="235"/>
      <c r="FT143" s="236"/>
      <c r="FU143" s="237">
        <f t="shared" si="19"/>
        <v>0</v>
      </c>
      <c r="FV143" s="237">
        <f t="shared" si="20"/>
        <v>0</v>
      </c>
      <c r="FW143" s="237">
        <f t="shared" si="20"/>
        <v>0</v>
      </c>
      <c r="FX143" s="237">
        <f t="shared" si="20"/>
        <v>0</v>
      </c>
      <c r="FY143" s="237">
        <f t="shared" si="20"/>
        <v>0</v>
      </c>
      <c r="FZ143" s="237">
        <f t="shared" si="20"/>
        <v>0</v>
      </c>
      <c r="GA143" s="237">
        <f t="shared" si="21"/>
        <v>5.0000000000000001E-3</v>
      </c>
      <c r="GB143" s="237">
        <f t="shared" si="22"/>
        <v>0</v>
      </c>
      <c r="GC143" s="237">
        <f t="shared" si="14"/>
        <v>0</v>
      </c>
    </row>
    <row r="144" spans="1:185" x14ac:dyDescent="0.3">
      <c r="A144" s="40" t="s">
        <v>165</v>
      </c>
      <c r="B144" s="40" t="str">
        <f>[3]Technologies!B144</f>
        <v>Mobiliteit</v>
      </c>
      <c r="C144" s="40" t="str">
        <f>VLOOKUP($A144,[3]Technologies!$A$7:$H$699,3,FALSE)</f>
        <v>Final</v>
      </c>
      <c r="D144" s="40" t="str">
        <f>VLOOKUP($A144,[3]Technologies!$A$7:$H$699,4,FALSE)</f>
        <v>Transport</v>
      </c>
      <c r="E144" s="40" t="str">
        <f>VLOOKUP($A144,[3]Technologies!$A$7:$H$699,6,FALSE)</f>
        <v>Rail</v>
      </c>
      <c r="F144" s="40" t="str">
        <f>VLOOKUP($A144,[3]Technologies!$A$7:$H$699,7,FALSE)</f>
        <v>Conventional Electric - Train</v>
      </c>
      <c r="G144" s="228"/>
      <c r="H144" s="228"/>
      <c r="I144" s="229" cm="1">
        <f t="array" ref="I144">-SUMPRODUCT(([3]Feedstocks!$C$4:$C$185=A144)*[3]Feedstocks!$E$4:$E$185,[3]Feedstocks!$F$4:$F$185,[3]Feedstocks!$H$4:$H$185,[3]Feedstocks!$I$4:$I$185)</f>
        <v>0</v>
      </c>
      <c r="J144" s="229" cm="1">
        <f t="array" ref="J144">-SUMPRODUCT(([3]Feedstocks!$C$4:$C$185=A144)*[3]Feedstocks!$E$4:$E$185,[3]Feedstocks!$H$4:$H$185,[3]Feedstocks!$I$4:$I$185)</f>
        <v>0</v>
      </c>
      <c r="K144" s="229"/>
      <c r="L144" s="229"/>
      <c r="M144" s="228"/>
      <c r="N144" s="228" t="str">
        <f>VLOOKUP(E144,[3]Activities!$A$9:$M$224,13,FALSE)</f>
        <v>NL</v>
      </c>
      <c r="O144" s="228"/>
      <c r="P144" s="66" t="s">
        <v>1789</v>
      </c>
      <c r="Q144" s="230"/>
      <c r="R144" s="230"/>
      <c r="S144" s="230"/>
      <c r="T144" s="230"/>
      <c r="U144" s="230"/>
      <c r="V144" s="230"/>
      <c r="W144" s="230"/>
      <c r="X144" s="230"/>
      <c r="Y144" s="230"/>
      <c r="Z144" s="230"/>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v>1</v>
      </c>
      <c r="AY144" s="230"/>
      <c r="AZ144" s="230"/>
      <c r="BA144" s="230"/>
      <c r="BB144" s="230"/>
      <c r="BC144" s="230"/>
      <c r="BD144" s="230"/>
      <c r="BE144" s="230"/>
      <c r="BF144" s="230"/>
      <c r="BG144" s="230"/>
      <c r="BH144" s="230"/>
      <c r="BI144" s="230"/>
      <c r="BJ144" s="230"/>
      <c r="BK144" s="230"/>
      <c r="BL144" s="230"/>
      <c r="BM144" s="230"/>
      <c r="BN144" s="230"/>
      <c r="BO144" s="230"/>
      <c r="BP144" s="230"/>
      <c r="BQ144" s="230"/>
      <c r="BR144" s="230"/>
      <c r="BS144" s="230"/>
      <c r="BT144" s="230"/>
      <c r="BU144" s="230"/>
      <c r="BV144" s="230"/>
      <c r="BW144" s="230"/>
      <c r="BX144" s="230"/>
      <c r="BY144" s="230"/>
      <c r="BZ144" s="230"/>
      <c r="CA144" s="230"/>
      <c r="CB144" s="230"/>
      <c r="CC144" s="230"/>
      <c r="CD144" s="230"/>
      <c r="CE144" s="230"/>
      <c r="CF144" s="230"/>
      <c r="CG144" s="230"/>
      <c r="CH144" s="230"/>
      <c r="CI144" s="230"/>
      <c r="CJ144" s="230"/>
      <c r="CK144" s="230"/>
      <c r="CL144" s="230"/>
      <c r="CM144" s="230"/>
      <c r="CN144" s="230"/>
      <c r="CO144" s="230"/>
      <c r="CP144" s="230"/>
      <c r="CQ144" s="230"/>
      <c r="CR144" s="230">
        <v>-3.7999999999999999E-2</v>
      </c>
      <c r="CS144" s="230"/>
      <c r="CT144" s="230"/>
      <c r="CU144" s="230"/>
      <c r="CV144" s="230"/>
      <c r="CW144" s="230"/>
      <c r="CX144" s="230"/>
      <c r="CY144" s="230"/>
      <c r="CZ144" s="230"/>
      <c r="DA144" s="230"/>
      <c r="DB144" s="230"/>
      <c r="DC144" s="230"/>
      <c r="DD144" s="230"/>
      <c r="DE144" s="230"/>
      <c r="DF144" s="230"/>
      <c r="DG144" s="230"/>
      <c r="DH144" s="230"/>
      <c r="DI144" s="230"/>
      <c r="DJ144" s="230"/>
      <c r="DK144" s="230"/>
      <c r="DL144" s="230"/>
      <c r="DM144" s="230"/>
      <c r="DN144" s="230"/>
      <c r="DO144" s="230"/>
      <c r="DP144" s="230"/>
      <c r="DQ144" s="230"/>
      <c r="DR144" s="230"/>
      <c r="DS144" s="230"/>
      <c r="DT144" s="230"/>
      <c r="DU144" s="230"/>
      <c r="DV144" s="230"/>
      <c r="DW144" s="230"/>
      <c r="DX144" s="230"/>
      <c r="DY144" s="230"/>
      <c r="DZ144" s="230"/>
      <c r="EA144" s="230"/>
      <c r="EB144" s="230"/>
      <c r="EC144" s="230"/>
      <c r="ED144" s="230"/>
      <c r="EE144" s="230"/>
      <c r="EF144" s="230"/>
      <c r="EG144" s="230"/>
      <c r="EH144" s="230"/>
      <c r="EI144" s="230"/>
      <c r="EJ144" s="230"/>
      <c r="EK144" s="230"/>
      <c r="EL144" s="230"/>
      <c r="EM144" s="230"/>
      <c r="EN144" s="230"/>
      <c r="EO144" s="230"/>
      <c r="EP144" s="230"/>
      <c r="EQ144" s="230"/>
      <c r="ER144" s="230"/>
      <c r="ES144" s="230"/>
      <c r="ET144" s="230"/>
      <c r="EU144" s="230"/>
      <c r="EV144" s="230"/>
      <c r="EW144" s="230"/>
      <c r="EX144" s="230"/>
      <c r="EY144" s="230"/>
      <c r="EZ144" s="230"/>
      <c r="FA144" s="230"/>
      <c r="FB144" s="230"/>
      <c r="FC144" s="230"/>
      <c r="FD144" s="230"/>
      <c r="FE144" s="230"/>
      <c r="FF144" s="230"/>
      <c r="FG144" s="230"/>
      <c r="FH144" s="230"/>
      <c r="FI144" s="230"/>
      <c r="FJ144" s="230"/>
      <c r="FK144" s="230"/>
      <c r="FL144" s="230"/>
      <c r="FM144" s="230"/>
      <c r="FN144" s="230"/>
      <c r="FO144" s="230"/>
      <c r="FP144" s="230"/>
      <c r="FQ144" s="230"/>
      <c r="FR144" s="230"/>
      <c r="FS144" s="230"/>
      <c r="FT144" s="231"/>
      <c r="FU144" s="232">
        <f t="shared" si="19"/>
        <v>0</v>
      </c>
      <c r="FV144" s="232">
        <f t="shared" si="20"/>
        <v>0</v>
      </c>
      <c r="FW144" s="232">
        <f t="shared" si="20"/>
        <v>0</v>
      </c>
      <c r="FX144" s="232">
        <f t="shared" si="20"/>
        <v>0</v>
      </c>
      <c r="FY144" s="232">
        <f t="shared" si="20"/>
        <v>0</v>
      </c>
      <c r="FZ144" s="232">
        <f t="shared" si="20"/>
        <v>0</v>
      </c>
      <c r="GA144" s="232">
        <f t="shared" si="21"/>
        <v>0</v>
      </c>
      <c r="GB144" s="232">
        <f t="shared" si="22"/>
        <v>0</v>
      </c>
      <c r="GC144" s="232">
        <f t="shared" si="14"/>
        <v>0</v>
      </c>
    </row>
    <row r="145" spans="1:185" x14ac:dyDescent="0.3">
      <c r="A145" s="69" t="s">
        <v>166</v>
      </c>
      <c r="B145" s="69" t="str">
        <f>[3]Technologies!B145</f>
        <v>Mobiliteit</v>
      </c>
      <c r="C145" s="69" t="str">
        <f>VLOOKUP($A145,[3]Technologies!$A$7:$H$699,3,FALSE)</f>
        <v>Final</v>
      </c>
      <c r="D145" s="69" t="str">
        <f>VLOOKUP($A145,[3]Technologies!$A$7:$H$699,4,FALSE)</f>
        <v>Transport</v>
      </c>
      <c r="E145" s="69" t="str">
        <f>VLOOKUP($A145,[3]Technologies!$A$7:$H$699,6,FALSE)</f>
        <v>Domestic Navigation</v>
      </c>
      <c r="F145" s="70" t="str">
        <f>VLOOKUP($A145,[3]Technologies!$A$7:$H$699,7,FALSE)</f>
        <v>Heavy Oil Ship - Inland</v>
      </c>
      <c r="G145" s="233"/>
      <c r="H145" s="233"/>
      <c r="I145" s="234" cm="1">
        <f t="array" ref="I145">-SUMPRODUCT(([3]Feedstocks!$C$4:$C$185=A145)*[3]Feedstocks!$E$4:$E$185,[3]Feedstocks!$F$4:$F$185,[3]Feedstocks!$H$4:$H$185,[3]Feedstocks!$I$4:$I$185)</f>
        <v>0</v>
      </c>
      <c r="J145" s="234" cm="1">
        <f t="array" ref="J145">-SUMPRODUCT(([3]Feedstocks!$C$4:$C$185=A145)*[3]Feedstocks!$E$4:$E$185,[3]Feedstocks!$H$4:$H$185,[3]Feedstocks!$I$4:$I$185)</f>
        <v>0</v>
      </c>
      <c r="K145" s="234"/>
      <c r="L145" s="234"/>
      <c r="M145" s="233"/>
      <c r="N145" s="233" t="str">
        <f>VLOOKUP(E145,[3]Activities!$A$9:$M$224,13,FALSE)</f>
        <v>NL</v>
      </c>
      <c r="O145" s="233"/>
      <c r="P145" s="87" t="s">
        <v>869</v>
      </c>
      <c r="Q145" s="235"/>
      <c r="R145" s="235"/>
      <c r="S145" s="235"/>
      <c r="T145" s="235"/>
      <c r="U145" s="235"/>
      <c r="V145" s="235"/>
      <c r="W145" s="235"/>
      <c r="X145" s="235"/>
      <c r="Y145" s="235"/>
      <c r="Z145" s="235"/>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v>1</v>
      </c>
      <c r="AZ145" s="235"/>
      <c r="BA145" s="235"/>
      <c r="BB145" s="235"/>
      <c r="BC145" s="235"/>
      <c r="BD145" s="235"/>
      <c r="BE145" s="235"/>
      <c r="BF145" s="235"/>
      <c r="BG145" s="235"/>
      <c r="BH145" s="235"/>
      <c r="BI145" s="235"/>
      <c r="BJ145" s="235"/>
      <c r="BK145" s="235"/>
      <c r="BL145" s="235"/>
      <c r="BM145" s="235"/>
      <c r="BN145" s="235"/>
      <c r="BO145" s="235"/>
      <c r="BP145" s="235"/>
      <c r="BQ145" s="235"/>
      <c r="BR145" s="235"/>
      <c r="BS145" s="235"/>
      <c r="BT145" s="235"/>
      <c r="BU145" s="235"/>
      <c r="BV145" s="235"/>
      <c r="BW145" s="235"/>
      <c r="BX145" s="235"/>
      <c r="BY145" s="235"/>
      <c r="BZ145" s="235"/>
      <c r="CA145" s="235"/>
      <c r="CB145" s="235"/>
      <c r="CC145" s="235"/>
      <c r="CD145" s="235"/>
      <c r="CE145" s="235"/>
      <c r="CF145" s="235"/>
      <c r="CG145" s="235"/>
      <c r="CH145" s="235"/>
      <c r="CI145" s="235"/>
      <c r="CJ145" s="235"/>
      <c r="CK145" s="235"/>
      <c r="CL145" s="235"/>
      <c r="CM145" s="235"/>
      <c r="CN145" s="235"/>
      <c r="CO145" s="235"/>
      <c r="CP145" s="235"/>
      <c r="CQ145" s="235"/>
      <c r="CR145" s="235"/>
      <c r="CS145" s="235"/>
      <c r="CT145" s="235"/>
      <c r="CU145" s="235"/>
      <c r="CV145" s="235"/>
      <c r="CW145" s="235"/>
      <c r="CX145" s="235"/>
      <c r="CY145" s="235"/>
      <c r="CZ145" s="235"/>
      <c r="DA145" s="235"/>
      <c r="DB145" s="235"/>
      <c r="DC145" s="235"/>
      <c r="DD145" s="235"/>
      <c r="DE145" s="235"/>
      <c r="DF145" s="235"/>
      <c r="DG145" s="235">
        <v>-0.215</v>
      </c>
      <c r="DH145" s="235"/>
      <c r="DI145" s="235"/>
      <c r="DJ145" s="235"/>
      <c r="DK145" s="235"/>
      <c r="DL145" s="235"/>
      <c r="DM145" s="235"/>
      <c r="DN145" s="235"/>
      <c r="DO145" s="235"/>
      <c r="DP145" s="235"/>
      <c r="DQ145" s="235"/>
      <c r="DR145" s="235"/>
      <c r="DS145" s="235"/>
      <c r="DT145" s="235"/>
      <c r="DU145" s="235"/>
      <c r="DV145" s="235"/>
      <c r="DW145" s="235"/>
      <c r="DX145" s="235"/>
      <c r="DY145" s="235"/>
      <c r="DZ145" s="235"/>
      <c r="EA145" s="235"/>
      <c r="EB145" s="235"/>
      <c r="EC145" s="235"/>
      <c r="ED145" s="235"/>
      <c r="EE145" s="235"/>
      <c r="EF145" s="235"/>
      <c r="EG145" s="235"/>
      <c r="EH145" s="235"/>
      <c r="EI145" s="235"/>
      <c r="EJ145" s="235"/>
      <c r="EK145" s="235"/>
      <c r="EL145" s="235"/>
      <c r="EM145" s="235"/>
      <c r="EN145" s="235"/>
      <c r="EO145" s="235"/>
      <c r="EP145" s="235"/>
      <c r="EQ145" s="235"/>
      <c r="ER145" s="235"/>
      <c r="ES145" s="235"/>
      <c r="ET145" s="235"/>
      <c r="EU145" s="235"/>
      <c r="EV145" s="235"/>
      <c r="EW145" s="235"/>
      <c r="EX145" s="235"/>
      <c r="EY145" s="235"/>
      <c r="EZ145" s="235"/>
      <c r="FA145" s="235"/>
      <c r="FB145" s="235"/>
      <c r="FC145" s="235"/>
      <c r="FD145" s="235"/>
      <c r="FE145" s="235"/>
      <c r="FF145" s="235"/>
      <c r="FG145" s="235"/>
      <c r="FH145" s="235"/>
      <c r="FI145" s="235"/>
      <c r="FJ145" s="235"/>
      <c r="FK145" s="235"/>
      <c r="FL145" s="235"/>
      <c r="FM145" s="235"/>
      <c r="FN145" s="235"/>
      <c r="FO145" s="235"/>
      <c r="FP145" s="235"/>
      <c r="FQ145" s="235"/>
      <c r="FR145" s="235"/>
      <c r="FS145" s="235"/>
      <c r="FT145" s="236"/>
      <c r="FU145" s="237">
        <f t="shared" si="19"/>
        <v>0</v>
      </c>
      <c r="FV145" s="237">
        <f t="shared" si="20"/>
        <v>0</v>
      </c>
      <c r="FW145" s="237">
        <f t="shared" si="20"/>
        <v>0</v>
      </c>
      <c r="FX145" s="237">
        <f t="shared" si="20"/>
        <v>0</v>
      </c>
      <c r="FY145" s="237">
        <f t="shared" si="20"/>
        <v>0</v>
      </c>
      <c r="FZ145" s="237">
        <f t="shared" si="20"/>
        <v>0</v>
      </c>
      <c r="GA145" s="237">
        <f t="shared" si="21"/>
        <v>1.66E-2</v>
      </c>
      <c r="GB145" s="237">
        <f t="shared" si="22"/>
        <v>0</v>
      </c>
      <c r="GC145" s="237">
        <f t="shared" ref="GC145:GC191" si="23">$I145</f>
        <v>0</v>
      </c>
    </row>
    <row r="146" spans="1:185" x14ac:dyDescent="0.3">
      <c r="A146" s="40" t="s">
        <v>167</v>
      </c>
      <c r="B146" s="40" t="str">
        <f>[3]Technologies!B146</f>
        <v>Mobiliteit</v>
      </c>
      <c r="C146" s="40" t="str">
        <f>VLOOKUP($A146,[3]Technologies!$A$7:$H$699,3,FALSE)</f>
        <v>Final</v>
      </c>
      <c r="D146" s="40" t="str">
        <f>VLOOKUP($A146,[3]Technologies!$A$7:$H$699,4,FALSE)</f>
        <v>Transport</v>
      </c>
      <c r="E146" s="40" t="str">
        <f>VLOOKUP($A146,[3]Technologies!$A$7:$H$699,6,FALSE)</f>
        <v>Domestic Navigation</v>
      </c>
      <c r="F146" s="40" t="str">
        <f>VLOOKUP($A146,[3]Technologies!$A$7:$H$699,7,FALSE)</f>
        <v>Vegetable Oil Ship - Inland</v>
      </c>
      <c r="G146" s="228"/>
      <c r="H146" s="228"/>
      <c r="I146" s="229" cm="1">
        <f t="array" ref="I146">-SUMPRODUCT(([3]Feedstocks!$C$4:$C$185=A146)*[3]Feedstocks!$E$4:$E$185,[3]Feedstocks!$F$4:$F$185,[3]Feedstocks!$H$4:$H$185,[3]Feedstocks!$I$4:$I$185)</f>
        <v>0</v>
      </c>
      <c r="J146" s="229" cm="1">
        <f t="array" ref="J146">-SUMPRODUCT(([3]Feedstocks!$C$4:$C$185=A146)*[3]Feedstocks!$E$4:$E$185,[3]Feedstocks!$H$4:$H$185,[3]Feedstocks!$I$4:$I$185)</f>
        <v>0</v>
      </c>
      <c r="K146" s="229"/>
      <c r="L146" s="229"/>
      <c r="M146" s="228"/>
      <c r="N146" s="228" t="str">
        <f>VLOOKUP(E146,[3]Activities!$A$9:$M$224,13,FALSE)</f>
        <v>NL</v>
      </c>
      <c r="O146" s="228"/>
      <c r="P146" s="66" t="s">
        <v>1105</v>
      </c>
      <c r="Q146" s="230"/>
      <c r="R146" s="230"/>
      <c r="S146" s="230"/>
      <c r="T146" s="230"/>
      <c r="U146" s="230"/>
      <c r="V146" s="230"/>
      <c r="W146" s="230"/>
      <c r="X146" s="230"/>
      <c r="Y146" s="230"/>
      <c r="Z146" s="230"/>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v>1</v>
      </c>
      <c r="AZ146" s="230"/>
      <c r="BA146" s="230"/>
      <c r="BB146" s="230"/>
      <c r="BC146" s="230"/>
      <c r="BD146" s="230"/>
      <c r="BE146" s="230"/>
      <c r="BF146" s="230"/>
      <c r="BG146" s="230"/>
      <c r="BH146" s="230"/>
      <c r="BI146" s="230"/>
      <c r="BJ146" s="230"/>
      <c r="BK146" s="230"/>
      <c r="BL146" s="230"/>
      <c r="BM146" s="230"/>
      <c r="BN146" s="230"/>
      <c r="BO146" s="230"/>
      <c r="BP146" s="230"/>
      <c r="BQ146" s="230"/>
      <c r="BR146" s="230"/>
      <c r="BS146" s="230"/>
      <c r="BT146" s="230"/>
      <c r="BU146" s="230"/>
      <c r="BV146" s="230"/>
      <c r="BW146" s="230"/>
      <c r="BX146" s="230"/>
      <c r="BY146" s="230"/>
      <c r="BZ146" s="230"/>
      <c r="CA146" s="230"/>
      <c r="CB146" s="230"/>
      <c r="CC146" s="230"/>
      <c r="CD146" s="230"/>
      <c r="CE146" s="230"/>
      <c r="CF146" s="230"/>
      <c r="CG146" s="230"/>
      <c r="CH146" s="230"/>
      <c r="CI146" s="230"/>
      <c r="CJ146" s="230"/>
      <c r="CK146" s="230"/>
      <c r="CL146" s="230"/>
      <c r="CM146" s="230"/>
      <c r="CN146" s="230"/>
      <c r="CO146" s="230"/>
      <c r="CP146" s="230"/>
      <c r="CQ146" s="230"/>
      <c r="CR146" s="230"/>
      <c r="CS146" s="230"/>
      <c r="CT146" s="230"/>
      <c r="CU146" s="230"/>
      <c r="CV146" s="230"/>
      <c r="CW146" s="230"/>
      <c r="CX146" s="230"/>
      <c r="CY146" s="230"/>
      <c r="CZ146" s="230"/>
      <c r="DA146" s="230"/>
      <c r="DB146" s="230"/>
      <c r="DC146" s="230"/>
      <c r="DD146" s="230"/>
      <c r="DE146" s="230"/>
      <c r="DF146" s="230"/>
      <c r="DG146" s="230"/>
      <c r="DH146" s="230"/>
      <c r="DI146" s="230"/>
      <c r="DJ146" s="230"/>
      <c r="DK146" s="230"/>
      <c r="DL146" s="230"/>
      <c r="DM146" s="230"/>
      <c r="DN146" s="230"/>
      <c r="DO146" s="230"/>
      <c r="DP146" s="230"/>
      <c r="DQ146" s="230"/>
      <c r="DR146" s="230"/>
      <c r="DS146" s="230"/>
      <c r="DT146" s="230"/>
      <c r="DU146" s="230"/>
      <c r="DV146" s="230"/>
      <c r="DW146" s="230"/>
      <c r="DX146" s="230"/>
      <c r="DY146" s="230"/>
      <c r="DZ146" s="230"/>
      <c r="EA146" s="230"/>
      <c r="EB146" s="230"/>
      <c r="EC146" s="230"/>
      <c r="ED146" s="230"/>
      <c r="EE146" s="230"/>
      <c r="EF146" s="230"/>
      <c r="EG146" s="230"/>
      <c r="EH146" s="230"/>
      <c r="EI146" s="230"/>
      <c r="EJ146" s="230"/>
      <c r="EK146" s="230"/>
      <c r="EL146" s="230"/>
      <c r="EM146" s="230"/>
      <c r="EN146" s="230"/>
      <c r="EO146" s="230"/>
      <c r="EP146" s="230"/>
      <c r="EQ146" s="230"/>
      <c r="ER146" s="230"/>
      <c r="ES146" s="230"/>
      <c r="ET146" s="230"/>
      <c r="EU146" s="230"/>
      <c r="EV146" s="230"/>
      <c r="EW146" s="230"/>
      <c r="EX146" s="230">
        <v>-0.215</v>
      </c>
      <c r="EY146" s="230"/>
      <c r="EZ146" s="230"/>
      <c r="FA146" s="230"/>
      <c r="FB146" s="230"/>
      <c r="FC146" s="230"/>
      <c r="FD146" s="230"/>
      <c r="FE146" s="230"/>
      <c r="FF146" s="230"/>
      <c r="FG146" s="230"/>
      <c r="FH146" s="230"/>
      <c r="FI146" s="230"/>
      <c r="FJ146" s="230"/>
      <c r="FK146" s="230"/>
      <c r="FL146" s="230"/>
      <c r="FM146" s="230"/>
      <c r="FN146" s="230"/>
      <c r="FO146" s="230"/>
      <c r="FP146" s="230"/>
      <c r="FQ146" s="230"/>
      <c r="FR146" s="230"/>
      <c r="FS146" s="230"/>
      <c r="FT146" s="231"/>
      <c r="FU146" s="232">
        <f t="shared" si="19"/>
        <v>0</v>
      </c>
      <c r="FV146" s="232">
        <f t="shared" si="20"/>
        <v>0</v>
      </c>
      <c r="FW146" s="232">
        <f t="shared" si="20"/>
        <v>0</v>
      </c>
      <c r="FX146" s="232">
        <f t="shared" si="20"/>
        <v>0</v>
      </c>
      <c r="FY146" s="232">
        <f t="shared" si="20"/>
        <v>0</v>
      </c>
      <c r="FZ146" s="232">
        <f t="shared" si="20"/>
        <v>0</v>
      </c>
      <c r="GA146" s="232">
        <f t="shared" si="21"/>
        <v>0</v>
      </c>
      <c r="GB146" s="232">
        <f t="shared" si="22"/>
        <v>0</v>
      </c>
      <c r="GC146" s="232">
        <f t="shared" si="23"/>
        <v>0</v>
      </c>
    </row>
    <row r="147" spans="1:185" x14ac:dyDescent="0.3">
      <c r="A147" s="69" t="s">
        <v>168</v>
      </c>
      <c r="B147" s="69" t="str">
        <f>[3]Technologies!B147</f>
        <v>Mobiliteit</v>
      </c>
      <c r="C147" s="69" t="str">
        <f>VLOOKUP($A147,[3]Technologies!$A$7:$H$699,3,FALSE)</f>
        <v>Final</v>
      </c>
      <c r="D147" s="69" t="str">
        <f>VLOOKUP($A147,[3]Technologies!$A$7:$H$699,4,FALSE)</f>
        <v>Transport</v>
      </c>
      <c r="E147" s="69" t="str">
        <f>VLOOKUP($A147,[3]Technologies!$A$7:$H$699,6,FALSE)</f>
        <v>Domestic Navigation</v>
      </c>
      <c r="F147" s="70" t="str">
        <f>VLOOKUP($A147,[3]Technologies!$A$7:$H$699,7,FALSE)</f>
        <v>ICE Ship - Inland</v>
      </c>
      <c r="G147" s="233"/>
      <c r="H147" s="233"/>
      <c r="I147" s="234" cm="1">
        <f t="array" ref="I147">-SUMPRODUCT(([3]Feedstocks!$C$4:$C$185=A147)*[3]Feedstocks!$E$4:$E$185,[3]Feedstocks!$F$4:$F$185,[3]Feedstocks!$H$4:$H$185,[3]Feedstocks!$I$4:$I$185)</f>
        <v>0</v>
      </c>
      <c r="J147" s="234" cm="1">
        <f t="array" ref="J147">-SUMPRODUCT(([3]Feedstocks!$C$4:$C$185=A147)*[3]Feedstocks!$E$4:$E$185,[3]Feedstocks!$H$4:$H$185,[3]Feedstocks!$I$4:$I$185)</f>
        <v>0</v>
      </c>
      <c r="K147" s="234"/>
      <c r="L147" s="234"/>
      <c r="M147" s="233"/>
      <c r="N147" s="233" t="str">
        <f>VLOOKUP(E147,[3]Activities!$A$9:$M$224,13,FALSE)</f>
        <v>NL</v>
      </c>
      <c r="O147" s="233"/>
      <c r="P147" s="87" t="s">
        <v>1105</v>
      </c>
      <c r="Q147" s="235"/>
      <c r="R147" s="235"/>
      <c r="S147" s="235"/>
      <c r="T147" s="235"/>
      <c r="U147" s="235"/>
      <c r="V147" s="235"/>
      <c r="W147" s="235"/>
      <c r="X147" s="235"/>
      <c r="Y147" s="235"/>
      <c r="Z147" s="235"/>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v>1</v>
      </c>
      <c r="AZ147" s="235"/>
      <c r="BA147" s="235"/>
      <c r="BB147" s="235"/>
      <c r="BC147" s="235"/>
      <c r="BD147" s="235"/>
      <c r="BE147" s="235"/>
      <c r="BF147" s="235"/>
      <c r="BG147" s="235"/>
      <c r="BH147" s="235"/>
      <c r="BI147" s="235"/>
      <c r="BJ147" s="235"/>
      <c r="BK147" s="235"/>
      <c r="BL147" s="235"/>
      <c r="BM147" s="235"/>
      <c r="BN147" s="235"/>
      <c r="BO147" s="235"/>
      <c r="BP147" s="235"/>
      <c r="BQ147" s="235"/>
      <c r="BR147" s="235"/>
      <c r="BS147" s="235"/>
      <c r="BT147" s="235"/>
      <c r="BU147" s="235"/>
      <c r="BV147" s="235"/>
      <c r="BW147" s="235"/>
      <c r="BX147" s="235"/>
      <c r="BY147" s="235"/>
      <c r="BZ147" s="235"/>
      <c r="CA147" s="235"/>
      <c r="CB147" s="235"/>
      <c r="CC147" s="235"/>
      <c r="CD147" s="235"/>
      <c r="CE147" s="235"/>
      <c r="CF147" s="235"/>
      <c r="CG147" s="235"/>
      <c r="CH147" s="235"/>
      <c r="CI147" s="235"/>
      <c r="CJ147" s="235"/>
      <c r="CK147" s="235"/>
      <c r="CL147" s="235"/>
      <c r="CM147" s="235"/>
      <c r="CN147" s="235"/>
      <c r="CO147" s="235"/>
      <c r="CP147" s="235"/>
      <c r="CQ147" s="235"/>
      <c r="CR147" s="235"/>
      <c r="CS147" s="235"/>
      <c r="CT147" s="235"/>
      <c r="CU147" s="235"/>
      <c r="CV147" s="235"/>
      <c r="CW147" s="235"/>
      <c r="CX147" s="235"/>
      <c r="CY147" s="235"/>
      <c r="CZ147" s="235"/>
      <c r="DA147" s="235"/>
      <c r="DB147" s="235"/>
      <c r="DC147" s="235"/>
      <c r="DD147" s="235"/>
      <c r="DE147" s="235">
        <v>-0.20499999999999999</v>
      </c>
      <c r="DF147" s="235"/>
      <c r="DG147" s="235"/>
      <c r="DH147" s="235"/>
      <c r="DI147" s="235"/>
      <c r="DJ147" s="235"/>
      <c r="DK147" s="235"/>
      <c r="DL147" s="235"/>
      <c r="DM147" s="235"/>
      <c r="DN147" s="235"/>
      <c r="DO147" s="235"/>
      <c r="DP147" s="235"/>
      <c r="DQ147" s="235"/>
      <c r="DR147" s="235"/>
      <c r="DS147" s="235"/>
      <c r="DT147" s="235"/>
      <c r="DU147" s="235"/>
      <c r="DV147" s="235"/>
      <c r="DW147" s="235"/>
      <c r="DX147" s="235"/>
      <c r="DY147" s="235"/>
      <c r="DZ147" s="235"/>
      <c r="EA147" s="235"/>
      <c r="EB147" s="235"/>
      <c r="EC147" s="235"/>
      <c r="ED147" s="235"/>
      <c r="EE147" s="235"/>
      <c r="EF147" s="235"/>
      <c r="EG147" s="235"/>
      <c r="EH147" s="235"/>
      <c r="EI147" s="235"/>
      <c r="EJ147" s="235"/>
      <c r="EK147" s="235"/>
      <c r="EL147" s="235"/>
      <c r="EM147" s="235"/>
      <c r="EN147" s="235"/>
      <c r="EO147" s="235"/>
      <c r="EP147" s="235"/>
      <c r="EQ147" s="235"/>
      <c r="ER147" s="235"/>
      <c r="ES147" s="235"/>
      <c r="ET147" s="235"/>
      <c r="EU147" s="235"/>
      <c r="EV147" s="235"/>
      <c r="EW147" s="235"/>
      <c r="EX147" s="235"/>
      <c r="EY147" s="235"/>
      <c r="EZ147" s="235"/>
      <c r="FA147" s="235"/>
      <c r="FB147" s="235"/>
      <c r="FC147" s="235"/>
      <c r="FD147" s="235"/>
      <c r="FE147" s="235"/>
      <c r="FF147" s="235"/>
      <c r="FG147" s="235"/>
      <c r="FH147" s="235"/>
      <c r="FI147" s="235"/>
      <c r="FJ147" s="235"/>
      <c r="FK147" s="235"/>
      <c r="FL147" s="235"/>
      <c r="FM147" s="235"/>
      <c r="FN147" s="235"/>
      <c r="FO147" s="235"/>
      <c r="FP147" s="235"/>
      <c r="FQ147" s="235"/>
      <c r="FR147" s="235"/>
      <c r="FS147" s="235"/>
      <c r="FT147" s="236"/>
      <c r="FU147" s="237">
        <f t="shared" si="19"/>
        <v>0</v>
      </c>
      <c r="FV147" s="237">
        <f t="shared" si="20"/>
        <v>0</v>
      </c>
      <c r="FW147" s="237">
        <f t="shared" si="20"/>
        <v>0</v>
      </c>
      <c r="FX147" s="237">
        <f t="shared" si="20"/>
        <v>0</v>
      </c>
      <c r="FY147" s="237">
        <f t="shared" si="20"/>
        <v>0</v>
      </c>
      <c r="FZ147" s="237">
        <f t="shared" si="20"/>
        <v>0</v>
      </c>
      <c r="GA147" s="237">
        <f t="shared" si="21"/>
        <v>1.4999999999999999E-2</v>
      </c>
      <c r="GB147" s="237">
        <f t="shared" si="22"/>
        <v>0</v>
      </c>
      <c r="GC147" s="237">
        <f t="shared" si="23"/>
        <v>0</v>
      </c>
    </row>
    <row r="148" spans="1:185" x14ac:dyDescent="0.3">
      <c r="A148" s="40" t="s">
        <v>169</v>
      </c>
      <c r="B148" s="40" t="str">
        <f>[3]Technologies!B148</f>
        <v>Mobiliteit</v>
      </c>
      <c r="C148" s="40" t="str">
        <f>VLOOKUP($A148,[3]Technologies!$A$7:$H$699,3,FALSE)</f>
        <v>Final</v>
      </c>
      <c r="D148" s="40" t="str">
        <f>VLOOKUP($A148,[3]Technologies!$A$7:$H$699,4,FALSE)</f>
        <v>Transport</v>
      </c>
      <c r="E148" s="40" t="str">
        <f>VLOOKUP($A148,[3]Technologies!$A$7:$H$699,6,FALSE)</f>
        <v>Domestic Navigation</v>
      </c>
      <c r="F148" s="40" t="str">
        <f>VLOOKUP($A148,[3]Technologies!$A$7:$H$699,7,FALSE)</f>
        <v>Biodiesel Ship - Inland</v>
      </c>
      <c r="G148" s="228"/>
      <c r="H148" s="228"/>
      <c r="I148" s="229" cm="1">
        <f t="array" ref="I148">-SUMPRODUCT(([3]Feedstocks!$C$4:$C$185=A148)*[3]Feedstocks!$E$4:$E$185,[3]Feedstocks!$F$4:$F$185,[3]Feedstocks!$H$4:$H$185,[3]Feedstocks!$I$4:$I$185)</f>
        <v>0</v>
      </c>
      <c r="J148" s="229" cm="1">
        <f t="array" ref="J148">-SUMPRODUCT(([3]Feedstocks!$C$4:$C$185=A148)*[3]Feedstocks!$E$4:$E$185,[3]Feedstocks!$H$4:$H$185,[3]Feedstocks!$I$4:$I$185)</f>
        <v>0</v>
      </c>
      <c r="K148" s="229"/>
      <c r="L148" s="229"/>
      <c r="M148" s="228"/>
      <c r="N148" s="228" t="str">
        <f>VLOOKUP(E148,[3]Activities!$A$9:$M$224,13,FALSE)</f>
        <v>NL</v>
      </c>
      <c r="O148" s="228"/>
      <c r="P148" s="66" t="s">
        <v>1105</v>
      </c>
      <c r="Q148" s="230"/>
      <c r="R148" s="230"/>
      <c r="S148" s="230"/>
      <c r="T148" s="230"/>
      <c r="U148" s="230"/>
      <c r="V148" s="230"/>
      <c r="W148" s="230"/>
      <c r="X148" s="230"/>
      <c r="Y148" s="230"/>
      <c r="Z148" s="230"/>
      <c r="AA148" s="230"/>
      <c r="AB148" s="230"/>
      <c r="AC148" s="230"/>
      <c r="AD148" s="230"/>
      <c r="AE148" s="230"/>
      <c r="AF148" s="230"/>
      <c r="AG148" s="230"/>
      <c r="AH148" s="230"/>
      <c r="AI148" s="230"/>
      <c r="AJ148" s="230"/>
      <c r="AK148" s="230"/>
      <c r="AL148" s="230"/>
      <c r="AM148" s="230"/>
      <c r="AN148" s="230"/>
      <c r="AO148" s="230"/>
      <c r="AP148" s="230"/>
      <c r="AQ148" s="230"/>
      <c r="AR148" s="230"/>
      <c r="AS148" s="230"/>
      <c r="AT148" s="230"/>
      <c r="AU148" s="230"/>
      <c r="AV148" s="230"/>
      <c r="AW148" s="230"/>
      <c r="AX148" s="230"/>
      <c r="AY148" s="230">
        <v>1</v>
      </c>
      <c r="AZ148" s="230"/>
      <c r="BA148" s="230"/>
      <c r="BB148" s="230"/>
      <c r="BC148" s="230"/>
      <c r="BD148" s="230"/>
      <c r="BE148" s="230"/>
      <c r="BF148" s="230"/>
      <c r="BG148" s="230"/>
      <c r="BH148" s="230"/>
      <c r="BI148" s="230"/>
      <c r="BJ148" s="230"/>
      <c r="BK148" s="230"/>
      <c r="BL148" s="230"/>
      <c r="BM148" s="230"/>
      <c r="BN148" s="230"/>
      <c r="BO148" s="230"/>
      <c r="BP148" s="230"/>
      <c r="BQ148" s="230"/>
      <c r="BR148" s="230"/>
      <c r="BS148" s="230"/>
      <c r="BT148" s="230"/>
      <c r="BU148" s="230"/>
      <c r="BV148" s="230"/>
      <c r="BW148" s="230"/>
      <c r="BX148" s="230"/>
      <c r="BY148" s="230"/>
      <c r="BZ148" s="230"/>
      <c r="CA148" s="230"/>
      <c r="CB148" s="230"/>
      <c r="CC148" s="230"/>
      <c r="CD148" s="230"/>
      <c r="CE148" s="230"/>
      <c r="CF148" s="230"/>
      <c r="CG148" s="230"/>
      <c r="CH148" s="230"/>
      <c r="CI148" s="230"/>
      <c r="CJ148" s="230"/>
      <c r="CK148" s="230"/>
      <c r="CL148" s="230"/>
      <c r="CM148" s="230"/>
      <c r="CN148" s="230"/>
      <c r="CO148" s="230"/>
      <c r="CP148" s="230"/>
      <c r="CQ148" s="230"/>
      <c r="CR148" s="230"/>
      <c r="CS148" s="230"/>
      <c r="CT148" s="230"/>
      <c r="CU148" s="230"/>
      <c r="CV148" s="230"/>
      <c r="CW148" s="230"/>
      <c r="CX148" s="230"/>
      <c r="CY148" s="230"/>
      <c r="CZ148" s="230"/>
      <c r="DA148" s="230"/>
      <c r="DB148" s="230"/>
      <c r="DC148" s="230"/>
      <c r="DD148" s="230"/>
      <c r="DE148" s="230"/>
      <c r="DF148" s="230"/>
      <c r="DG148" s="230"/>
      <c r="DH148" s="230"/>
      <c r="DI148" s="230"/>
      <c r="DJ148" s="230"/>
      <c r="DK148" s="230">
        <v>-0.20499999999999999</v>
      </c>
      <c r="DL148" s="230"/>
      <c r="DM148" s="230"/>
      <c r="DN148" s="230"/>
      <c r="DO148" s="230"/>
      <c r="DP148" s="230"/>
      <c r="DQ148" s="230"/>
      <c r="DR148" s="230"/>
      <c r="DS148" s="230"/>
      <c r="DT148" s="230"/>
      <c r="DU148" s="230"/>
      <c r="DV148" s="230"/>
      <c r="DW148" s="230"/>
      <c r="DX148" s="230"/>
      <c r="DY148" s="230"/>
      <c r="DZ148" s="230"/>
      <c r="EA148" s="230"/>
      <c r="EB148" s="230"/>
      <c r="EC148" s="230"/>
      <c r="ED148" s="230"/>
      <c r="EE148" s="230"/>
      <c r="EF148" s="230"/>
      <c r="EG148" s="230"/>
      <c r="EH148" s="230"/>
      <c r="EI148" s="230"/>
      <c r="EJ148" s="230"/>
      <c r="EK148" s="230"/>
      <c r="EL148" s="230"/>
      <c r="EM148" s="230"/>
      <c r="EN148" s="230"/>
      <c r="EO148" s="230"/>
      <c r="EP148" s="230"/>
      <c r="EQ148" s="230"/>
      <c r="ER148" s="230"/>
      <c r="ES148" s="230"/>
      <c r="ET148" s="230"/>
      <c r="EU148" s="230"/>
      <c r="EV148" s="230"/>
      <c r="EW148" s="230"/>
      <c r="EX148" s="230"/>
      <c r="EY148" s="230"/>
      <c r="EZ148" s="230"/>
      <c r="FA148" s="230"/>
      <c r="FB148" s="230"/>
      <c r="FC148" s="230"/>
      <c r="FD148" s="230"/>
      <c r="FE148" s="230"/>
      <c r="FF148" s="230"/>
      <c r="FG148" s="230"/>
      <c r="FH148" s="230"/>
      <c r="FI148" s="230"/>
      <c r="FJ148" s="230"/>
      <c r="FK148" s="230"/>
      <c r="FL148" s="230"/>
      <c r="FM148" s="230"/>
      <c r="FN148" s="230"/>
      <c r="FO148" s="230"/>
      <c r="FP148" s="230"/>
      <c r="FQ148" s="230"/>
      <c r="FR148" s="230"/>
      <c r="FS148" s="230"/>
      <c r="FT148" s="231"/>
      <c r="FU148" s="232">
        <f t="shared" si="19"/>
        <v>0</v>
      </c>
      <c r="FV148" s="232">
        <f t="shared" si="20"/>
        <v>0</v>
      </c>
      <c r="FW148" s="232">
        <f t="shared" si="20"/>
        <v>0</v>
      </c>
      <c r="FX148" s="232">
        <f t="shared" si="20"/>
        <v>0</v>
      </c>
      <c r="FY148" s="232">
        <f t="shared" si="20"/>
        <v>0</v>
      </c>
      <c r="FZ148" s="232">
        <f t="shared" si="20"/>
        <v>0</v>
      </c>
      <c r="GA148" s="232">
        <f t="shared" si="21"/>
        <v>0</v>
      </c>
      <c r="GB148" s="232">
        <f t="shared" si="22"/>
        <v>0</v>
      </c>
      <c r="GC148" s="232">
        <f t="shared" si="23"/>
        <v>0</v>
      </c>
    </row>
    <row r="149" spans="1:185" x14ac:dyDescent="0.3">
      <c r="A149" s="69" t="s">
        <v>170</v>
      </c>
      <c r="B149" s="69" t="str">
        <f>[3]Technologies!B149</f>
        <v>Mobiliteit</v>
      </c>
      <c r="C149" s="69" t="str">
        <f>VLOOKUP($A149,[3]Technologies!$A$7:$H$699,3,FALSE)</f>
        <v>Final</v>
      </c>
      <c r="D149" s="69" t="str">
        <f>VLOOKUP($A149,[3]Technologies!$A$7:$H$699,4,FALSE)</f>
        <v>Transport</v>
      </c>
      <c r="E149" s="69" t="str">
        <f>VLOOKUP($A149,[3]Technologies!$A$7:$H$699,6,FALSE)</f>
        <v>Domestic Navigation</v>
      </c>
      <c r="F149" s="70" t="str">
        <f>VLOOKUP($A149,[3]Technologies!$A$7:$H$699,7,FALSE)</f>
        <v>Syn Diesel Ship - Inland</v>
      </c>
      <c r="G149" s="233"/>
      <c r="H149" s="233"/>
      <c r="I149" s="234" cm="1">
        <f t="array" ref="I149">-SUMPRODUCT(([3]Feedstocks!$C$4:$C$185=A149)*[3]Feedstocks!$E$4:$E$185,[3]Feedstocks!$F$4:$F$185,[3]Feedstocks!$H$4:$H$185,[3]Feedstocks!$I$4:$I$185)</f>
        <v>0</v>
      </c>
      <c r="J149" s="234" cm="1">
        <f t="array" ref="J149">-SUMPRODUCT(([3]Feedstocks!$C$4:$C$185=A149)*[3]Feedstocks!$E$4:$E$185,[3]Feedstocks!$H$4:$H$185,[3]Feedstocks!$I$4:$I$185)</f>
        <v>0</v>
      </c>
      <c r="K149" s="234"/>
      <c r="L149" s="234"/>
      <c r="M149" s="233"/>
      <c r="N149" s="233" t="str">
        <f>VLOOKUP(E149,[3]Activities!$A$9:$M$224,13,FALSE)</f>
        <v>NL</v>
      </c>
      <c r="O149" s="233"/>
      <c r="P149" s="87" t="s">
        <v>1105</v>
      </c>
      <c r="Q149" s="235"/>
      <c r="R149" s="235"/>
      <c r="S149" s="235"/>
      <c r="T149" s="235"/>
      <c r="U149" s="235"/>
      <c r="V149" s="235"/>
      <c r="W149" s="235"/>
      <c r="X149" s="235"/>
      <c r="Y149" s="235"/>
      <c r="Z149" s="235"/>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v>1</v>
      </c>
      <c r="AZ149" s="235"/>
      <c r="BA149" s="235"/>
      <c r="BB149" s="235"/>
      <c r="BC149" s="235"/>
      <c r="BD149" s="235"/>
      <c r="BE149" s="235"/>
      <c r="BF149" s="235"/>
      <c r="BG149" s="235"/>
      <c r="BH149" s="235"/>
      <c r="BI149" s="235"/>
      <c r="BJ149" s="235"/>
      <c r="BK149" s="235"/>
      <c r="BL149" s="235"/>
      <c r="BM149" s="235"/>
      <c r="BN149" s="235"/>
      <c r="BO149" s="235"/>
      <c r="BP149" s="235"/>
      <c r="BQ149" s="235"/>
      <c r="BR149" s="235"/>
      <c r="BS149" s="235"/>
      <c r="BT149" s="235"/>
      <c r="BU149" s="235"/>
      <c r="BV149" s="235"/>
      <c r="BW149" s="235"/>
      <c r="BX149" s="235"/>
      <c r="BY149" s="235"/>
      <c r="BZ149" s="235"/>
      <c r="CA149" s="235"/>
      <c r="CB149" s="235"/>
      <c r="CC149" s="235"/>
      <c r="CD149" s="235"/>
      <c r="CE149" s="235"/>
      <c r="CF149" s="235"/>
      <c r="CG149" s="235"/>
      <c r="CH149" s="235"/>
      <c r="CI149" s="235"/>
      <c r="CJ149" s="235"/>
      <c r="CK149" s="235"/>
      <c r="CL149" s="235"/>
      <c r="CM149" s="235"/>
      <c r="CN149" s="235"/>
      <c r="CO149" s="235"/>
      <c r="CP149" s="235"/>
      <c r="CQ149" s="235"/>
      <c r="CR149" s="235"/>
      <c r="CS149" s="235"/>
      <c r="CT149" s="235"/>
      <c r="CU149" s="235"/>
      <c r="CV149" s="235"/>
      <c r="CW149" s="235"/>
      <c r="CX149" s="235"/>
      <c r="CY149" s="235"/>
      <c r="CZ149" s="235"/>
      <c r="DA149" s="235"/>
      <c r="DB149" s="235"/>
      <c r="DC149" s="235"/>
      <c r="DD149" s="235"/>
      <c r="DE149" s="235"/>
      <c r="DF149" s="235"/>
      <c r="DG149" s="235"/>
      <c r="DH149" s="235"/>
      <c r="DI149" s="235"/>
      <c r="DJ149" s="235"/>
      <c r="DK149" s="235"/>
      <c r="DL149" s="235"/>
      <c r="DM149" s="235"/>
      <c r="DN149" s="235">
        <v>-0.20499999999999999</v>
      </c>
      <c r="DO149" s="235"/>
      <c r="DP149" s="235"/>
      <c r="DQ149" s="235"/>
      <c r="DR149" s="235"/>
      <c r="DS149" s="235"/>
      <c r="DT149" s="235"/>
      <c r="DU149" s="235"/>
      <c r="DV149" s="235"/>
      <c r="DW149" s="235"/>
      <c r="DX149" s="235"/>
      <c r="DY149" s="235"/>
      <c r="DZ149" s="235"/>
      <c r="EA149" s="235"/>
      <c r="EB149" s="235"/>
      <c r="EC149" s="235"/>
      <c r="ED149" s="235"/>
      <c r="EE149" s="235"/>
      <c r="EF149" s="235"/>
      <c r="EG149" s="235"/>
      <c r="EH149" s="235"/>
      <c r="EI149" s="235"/>
      <c r="EJ149" s="235"/>
      <c r="EK149" s="235"/>
      <c r="EL149" s="235"/>
      <c r="EM149" s="235"/>
      <c r="EN149" s="235"/>
      <c r="EO149" s="235"/>
      <c r="EP149" s="235"/>
      <c r="EQ149" s="235"/>
      <c r="ER149" s="235"/>
      <c r="ES149" s="235"/>
      <c r="ET149" s="235"/>
      <c r="EU149" s="235"/>
      <c r="EV149" s="235"/>
      <c r="EW149" s="235"/>
      <c r="EX149" s="235"/>
      <c r="EY149" s="235"/>
      <c r="EZ149" s="235"/>
      <c r="FA149" s="235"/>
      <c r="FB149" s="235"/>
      <c r="FC149" s="235"/>
      <c r="FD149" s="235"/>
      <c r="FE149" s="235"/>
      <c r="FF149" s="235"/>
      <c r="FG149" s="235"/>
      <c r="FH149" s="235"/>
      <c r="FI149" s="235"/>
      <c r="FJ149" s="235"/>
      <c r="FK149" s="235"/>
      <c r="FL149" s="235"/>
      <c r="FM149" s="235"/>
      <c r="FN149" s="235"/>
      <c r="FO149" s="235"/>
      <c r="FP149" s="235"/>
      <c r="FQ149" s="235"/>
      <c r="FR149" s="235"/>
      <c r="FS149" s="235"/>
      <c r="FT149" s="236"/>
      <c r="FU149" s="237">
        <f t="shared" si="19"/>
        <v>0</v>
      </c>
      <c r="FV149" s="237">
        <f t="shared" si="20"/>
        <v>0</v>
      </c>
      <c r="FW149" s="237">
        <f t="shared" si="20"/>
        <v>0</v>
      </c>
      <c r="FX149" s="237">
        <f t="shared" si="20"/>
        <v>0</v>
      </c>
      <c r="FY149" s="237">
        <f t="shared" si="20"/>
        <v>0</v>
      </c>
      <c r="FZ149" s="237">
        <f t="shared" si="20"/>
        <v>0</v>
      </c>
      <c r="GA149" s="237">
        <f t="shared" si="21"/>
        <v>0</v>
      </c>
      <c r="GB149" s="237">
        <f t="shared" si="22"/>
        <v>0</v>
      </c>
      <c r="GC149" s="237">
        <f t="shared" si="23"/>
        <v>0</v>
      </c>
    </row>
    <row r="150" spans="1:185" x14ac:dyDescent="0.3">
      <c r="A150" s="40" t="s">
        <v>171</v>
      </c>
      <c r="B150" s="40" t="str">
        <f>[3]Technologies!B150</f>
        <v>Mobiliteit</v>
      </c>
      <c r="C150" s="40" t="str">
        <f>VLOOKUP($A150,[3]Technologies!$A$7:$H$699,3,FALSE)</f>
        <v>Final</v>
      </c>
      <c r="D150" s="40" t="str">
        <f>VLOOKUP($A150,[3]Technologies!$A$7:$H$699,4,FALSE)</f>
        <v>Transport</v>
      </c>
      <c r="E150" s="40" t="str">
        <f>VLOOKUP($A150,[3]Technologies!$A$7:$H$699,6,FALSE)</f>
        <v>Domestic Navigation</v>
      </c>
      <c r="F150" s="40" t="str">
        <f>VLOOKUP($A150,[3]Technologies!$A$7:$H$699,7,FALSE)</f>
        <v>CNG Ship - Inland</v>
      </c>
      <c r="G150" s="228"/>
      <c r="H150" s="228"/>
      <c r="I150" s="229" cm="1">
        <f t="array" ref="I150">-SUMPRODUCT(([3]Feedstocks!$C$4:$C$185=A150)*[3]Feedstocks!$E$4:$E$185,[3]Feedstocks!$F$4:$F$185,[3]Feedstocks!$H$4:$H$185,[3]Feedstocks!$I$4:$I$185)</f>
        <v>0</v>
      </c>
      <c r="J150" s="229" cm="1">
        <f t="array" ref="J150">-SUMPRODUCT(([3]Feedstocks!$C$4:$C$185=A150)*[3]Feedstocks!$E$4:$E$185,[3]Feedstocks!$H$4:$H$185,[3]Feedstocks!$I$4:$I$185)</f>
        <v>0</v>
      </c>
      <c r="K150" s="229"/>
      <c r="L150" s="229"/>
      <c r="M150" s="228"/>
      <c r="N150" s="228" t="str">
        <f>VLOOKUP(E150,[3]Activities!$A$9:$M$224,13,FALSE)</f>
        <v>NL</v>
      </c>
      <c r="O150" s="228"/>
      <c r="P150" s="66" t="s">
        <v>1105</v>
      </c>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v>1</v>
      </c>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v>-0.19800000000000001</v>
      </c>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1"/>
      <c r="FU150" s="232">
        <f t="shared" si="19"/>
        <v>0</v>
      </c>
      <c r="FV150" s="232">
        <f t="shared" si="20"/>
        <v>0</v>
      </c>
      <c r="FW150" s="232">
        <f t="shared" si="20"/>
        <v>0</v>
      </c>
      <c r="FX150" s="232">
        <f t="shared" si="20"/>
        <v>0</v>
      </c>
      <c r="FY150" s="232">
        <f t="shared" si="20"/>
        <v>0</v>
      </c>
      <c r="FZ150" s="232">
        <f t="shared" si="20"/>
        <v>0</v>
      </c>
      <c r="GA150" s="232">
        <f t="shared" si="21"/>
        <v>1.12E-2</v>
      </c>
      <c r="GB150" s="232">
        <f t="shared" si="22"/>
        <v>0</v>
      </c>
      <c r="GC150" s="232">
        <f t="shared" si="23"/>
        <v>0</v>
      </c>
    </row>
    <row r="151" spans="1:185" x14ac:dyDescent="0.3">
      <c r="A151" s="69" t="s">
        <v>172</v>
      </c>
      <c r="B151" s="69" t="str">
        <f>[3]Technologies!B151</f>
        <v>Mobiliteit</v>
      </c>
      <c r="C151" s="69" t="str">
        <f>VLOOKUP($A151,[3]Technologies!$A$7:$H$699,3,FALSE)</f>
        <v>Final</v>
      </c>
      <c r="D151" s="69" t="str">
        <f>VLOOKUP($A151,[3]Technologies!$A$7:$H$699,4,FALSE)</f>
        <v>Transport</v>
      </c>
      <c r="E151" s="69" t="str">
        <f>VLOOKUP($A151,[3]Technologies!$A$7:$H$699,6,FALSE)</f>
        <v>Domestic Navigation</v>
      </c>
      <c r="F151" s="70" t="str">
        <f>VLOOKUP($A151,[3]Technologies!$A$7:$H$699,7,FALSE)</f>
        <v>Ammonia Ship - Inland</v>
      </c>
      <c r="G151" s="233"/>
      <c r="H151" s="233"/>
      <c r="I151" s="234" cm="1">
        <f t="array" ref="I151">-SUMPRODUCT(([3]Feedstocks!$C$4:$C$185=A151)*[3]Feedstocks!$E$4:$E$185,[3]Feedstocks!$F$4:$F$185,[3]Feedstocks!$H$4:$H$185,[3]Feedstocks!$I$4:$I$185)</f>
        <v>0</v>
      </c>
      <c r="J151" s="234" cm="1">
        <f t="array" ref="J151">-SUMPRODUCT(([3]Feedstocks!$C$4:$C$185=A151)*[3]Feedstocks!$E$4:$E$185,[3]Feedstocks!$H$4:$H$185,[3]Feedstocks!$I$4:$I$185)</f>
        <v>0</v>
      </c>
      <c r="K151" s="234"/>
      <c r="L151" s="234"/>
      <c r="M151" s="233"/>
      <c r="N151" s="233" t="str">
        <f>VLOOKUP(E151,[3]Activities!$A$9:$M$224,13,FALSE)</f>
        <v>NL</v>
      </c>
      <c r="O151" s="233"/>
      <c r="P151" s="87" t="s">
        <v>978</v>
      </c>
      <c r="Q151" s="235"/>
      <c r="R151" s="235"/>
      <c r="S151" s="235"/>
      <c r="T151" s="235"/>
      <c r="U151" s="235"/>
      <c r="V151" s="235"/>
      <c r="W151" s="235"/>
      <c r="X151" s="235"/>
      <c r="Y151" s="235"/>
      <c r="Z151" s="235"/>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v>1</v>
      </c>
      <c r="AZ151" s="235"/>
      <c r="BA151" s="235"/>
      <c r="BB151" s="235"/>
      <c r="BC151" s="235"/>
      <c r="BD151" s="235"/>
      <c r="BE151" s="235"/>
      <c r="BF151" s="235"/>
      <c r="BG151" s="235"/>
      <c r="BH151" s="235"/>
      <c r="BI151" s="235"/>
      <c r="BJ151" s="235"/>
      <c r="BK151" s="235"/>
      <c r="BL151" s="235"/>
      <c r="BM151" s="235"/>
      <c r="BN151" s="235"/>
      <c r="BO151" s="235"/>
      <c r="BP151" s="235"/>
      <c r="BQ151" s="235"/>
      <c r="BR151" s="235"/>
      <c r="BS151" s="235"/>
      <c r="BT151" s="235"/>
      <c r="BU151" s="235"/>
      <c r="BV151" s="235"/>
      <c r="BW151" s="235"/>
      <c r="BX151" s="235"/>
      <c r="BY151" s="235"/>
      <c r="BZ151" s="235"/>
      <c r="CA151" s="235"/>
      <c r="CB151" s="235"/>
      <c r="CC151" s="235"/>
      <c r="CD151" s="235"/>
      <c r="CE151" s="235"/>
      <c r="CF151" s="235"/>
      <c r="CG151" s="235"/>
      <c r="CH151" s="235"/>
      <c r="CI151" s="235"/>
      <c r="CJ151" s="235"/>
      <c r="CK151" s="235"/>
      <c r="CL151" s="235"/>
      <c r="CM151" s="235"/>
      <c r="CN151" s="235"/>
      <c r="CO151" s="235"/>
      <c r="CP151" s="235"/>
      <c r="CQ151" s="235"/>
      <c r="CR151" s="235"/>
      <c r="CS151" s="235"/>
      <c r="CT151" s="235"/>
      <c r="CU151" s="235"/>
      <c r="CV151" s="235"/>
      <c r="CW151" s="235"/>
      <c r="CX151" s="235"/>
      <c r="CY151" s="235"/>
      <c r="CZ151" s="235"/>
      <c r="DA151" s="235"/>
      <c r="DB151" s="235"/>
      <c r="DC151" s="235"/>
      <c r="DD151" s="235"/>
      <c r="DE151" s="235"/>
      <c r="DF151" s="235"/>
      <c r="DG151" s="235"/>
      <c r="DH151" s="235"/>
      <c r="DI151" s="235"/>
      <c r="DJ151" s="235"/>
      <c r="DK151" s="235"/>
      <c r="DL151" s="235"/>
      <c r="DM151" s="235"/>
      <c r="DN151" s="235"/>
      <c r="DO151" s="235"/>
      <c r="DP151" s="235"/>
      <c r="DQ151" s="235"/>
      <c r="DR151" s="235"/>
      <c r="DS151" s="235"/>
      <c r="DT151" s="235"/>
      <c r="DU151" s="235"/>
      <c r="DV151" s="235"/>
      <c r="DW151" s="235"/>
      <c r="DX151" s="235"/>
      <c r="DY151" s="235"/>
      <c r="DZ151" s="235"/>
      <c r="EA151" s="235">
        <v>-0.15</v>
      </c>
      <c r="EB151" s="235"/>
      <c r="EC151" s="235"/>
      <c r="ED151" s="235"/>
      <c r="EE151" s="235"/>
      <c r="EF151" s="235"/>
      <c r="EG151" s="235"/>
      <c r="EH151" s="235"/>
      <c r="EI151" s="235"/>
      <c r="EJ151" s="235"/>
      <c r="EK151" s="235"/>
      <c r="EL151" s="235"/>
      <c r="EM151" s="235"/>
      <c r="EN151" s="235"/>
      <c r="EO151" s="235"/>
      <c r="EP151" s="235"/>
      <c r="EQ151" s="235"/>
      <c r="ER151" s="235"/>
      <c r="ES151" s="235"/>
      <c r="ET151" s="235"/>
      <c r="EU151" s="235"/>
      <c r="EV151" s="235"/>
      <c r="EW151" s="235"/>
      <c r="EX151" s="235"/>
      <c r="EY151" s="235"/>
      <c r="EZ151" s="235"/>
      <c r="FA151" s="235"/>
      <c r="FB151" s="235"/>
      <c r="FC151" s="235"/>
      <c r="FD151" s="235"/>
      <c r="FE151" s="235"/>
      <c r="FF151" s="235"/>
      <c r="FG151" s="235"/>
      <c r="FH151" s="235"/>
      <c r="FI151" s="235"/>
      <c r="FJ151" s="235"/>
      <c r="FK151" s="235"/>
      <c r="FL151" s="235"/>
      <c r="FM151" s="235"/>
      <c r="FN151" s="235"/>
      <c r="FO151" s="235"/>
      <c r="FP151" s="235"/>
      <c r="FQ151" s="235"/>
      <c r="FR151" s="235"/>
      <c r="FS151" s="235"/>
      <c r="FT151" s="236"/>
      <c r="FU151" s="237">
        <f t="shared" si="19"/>
        <v>0</v>
      </c>
      <c r="FV151" s="237">
        <f t="shared" ref="FV151:FZ166" si="24">ROUND(IF($C151="Primary",0,$M151*(1-$O151)*($G151*(SUMPRODUCT($Q$4:$FS$4,$Q151:$FS151)+$J151)+$H151-SUMPRODUCT($Q$5:$FS$5,$Q151:$FS151)-$I151+$K151))*IF($N151=FV$4,1,0),4)</f>
        <v>0</v>
      </c>
      <c r="FW151" s="237">
        <f t="shared" si="24"/>
        <v>0</v>
      </c>
      <c r="FX151" s="237">
        <f t="shared" si="24"/>
        <v>0</v>
      </c>
      <c r="FY151" s="237">
        <f t="shared" si="24"/>
        <v>0</v>
      </c>
      <c r="FZ151" s="237">
        <f t="shared" si="24"/>
        <v>0</v>
      </c>
      <c r="GA151" s="237">
        <f t="shared" si="21"/>
        <v>0</v>
      </c>
      <c r="GB151" s="237">
        <f t="shared" si="22"/>
        <v>0</v>
      </c>
      <c r="GC151" s="237">
        <f t="shared" si="23"/>
        <v>0</v>
      </c>
    </row>
    <row r="152" spans="1:185" x14ac:dyDescent="0.3">
      <c r="A152" s="40" t="s">
        <v>173</v>
      </c>
      <c r="B152" s="40" t="str">
        <f>[3]Technologies!B152</f>
        <v>Mobiliteit</v>
      </c>
      <c r="C152" s="40" t="str">
        <f>VLOOKUP($A152,[3]Technologies!$A$7:$H$699,3,FALSE)</f>
        <v>Final</v>
      </c>
      <c r="D152" s="40" t="str">
        <f>VLOOKUP($A152,[3]Technologies!$A$7:$H$699,4,FALSE)</f>
        <v>Transport</v>
      </c>
      <c r="E152" s="40" t="str">
        <f>VLOOKUP($A152,[3]Technologies!$A$7:$H$699,6,FALSE)</f>
        <v>Other transport</v>
      </c>
      <c r="F152" s="40" t="str">
        <f>VLOOKUP($A152,[3]Technologies!$A$7:$H$699,7,FALSE)</f>
        <v>Dummy consumption - Other Transport</v>
      </c>
      <c r="G152" s="228"/>
      <c r="H152" s="228"/>
      <c r="I152" s="229" cm="1">
        <f t="array" ref="I152">-SUMPRODUCT(([3]Feedstocks!$C$4:$C$185=A152)*[3]Feedstocks!$E$4:$E$185,[3]Feedstocks!$F$4:$F$185,[3]Feedstocks!$H$4:$H$185,[3]Feedstocks!$I$4:$I$185)</f>
        <v>0</v>
      </c>
      <c r="J152" s="229" cm="1">
        <f t="array" ref="J152">-SUMPRODUCT(([3]Feedstocks!$C$4:$C$185=A152)*[3]Feedstocks!$E$4:$E$185,[3]Feedstocks!$H$4:$H$185,[3]Feedstocks!$I$4:$I$185)</f>
        <v>0</v>
      </c>
      <c r="K152" s="229"/>
      <c r="L152" s="229"/>
      <c r="M152" s="228"/>
      <c r="N152" s="228" t="str">
        <f>VLOOKUP(E152,[3]Activities!$A$9:$M$224,13,FALSE)</f>
        <v>NL</v>
      </c>
      <c r="O152" s="228"/>
      <c r="P152" s="66" t="s">
        <v>842</v>
      </c>
      <c r="Q152" s="230"/>
      <c r="R152" s="230"/>
      <c r="S152" s="230"/>
      <c r="T152" s="230"/>
      <c r="U152" s="230"/>
      <c r="V152" s="230"/>
      <c r="W152" s="230"/>
      <c r="X152" s="230"/>
      <c r="Y152" s="23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v>1</v>
      </c>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v>-1</v>
      </c>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230"/>
      <c r="EQ152" s="230"/>
      <c r="ER152" s="230"/>
      <c r="ES152" s="230"/>
      <c r="ET152" s="230"/>
      <c r="EU152" s="230"/>
      <c r="EV152" s="230"/>
      <c r="EW152" s="230"/>
      <c r="EX152" s="230"/>
      <c r="EY152" s="230"/>
      <c r="EZ152" s="230"/>
      <c r="FA152" s="230"/>
      <c r="FB152" s="230"/>
      <c r="FC152" s="230"/>
      <c r="FD152" s="230"/>
      <c r="FE152" s="230"/>
      <c r="FF152" s="230"/>
      <c r="FG152" s="230"/>
      <c r="FH152" s="230"/>
      <c r="FI152" s="230"/>
      <c r="FJ152" s="230"/>
      <c r="FK152" s="230"/>
      <c r="FL152" s="230"/>
      <c r="FM152" s="230"/>
      <c r="FN152" s="230"/>
      <c r="FO152" s="230"/>
      <c r="FP152" s="230"/>
      <c r="FQ152" s="230"/>
      <c r="FR152" s="230"/>
      <c r="FS152" s="230"/>
      <c r="FT152" s="231"/>
      <c r="FU152" s="232">
        <f t="shared" si="19"/>
        <v>0</v>
      </c>
      <c r="FV152" s="232">
        <f t="shared" si="24"/>
        <v>0</v>
      </c>
      <c r="FW152" s="232">
        <f t="shared" si="24"/>
        <v>0</v>
      </c>
      <c r="FX152" s="232">
        <f t="shared" si="24"/>
        <v>0</v>
      </c>
      <c r="FY152" s="232">
        <f t="shared" si="24"/>
        <v>0</v>
      </c>
      <c r="FZ152" s="232">
        <f t="shared" si="24"/>
        <v>0</v>
      </c>
      <c r="GA152" s="232">
        <f t="shared" si="21"/>
        <v>7.2999999999999995E-2</v>
      </c>
      <c r="GB152" s="232">
        <f t="shared" si="22"/>
        <v>0</v>
      </c>
      <c r="GC152" s="232">
        <f t="shared" si="23"/>
        <v>0</v>
      </c>
    </row>
    <row r="153" spans="1:185" x14ac:dyDescent="0.3">
      <c r="A153" s="40" t="s">
        <v>174</v>
      </c>
      <c r="B153" s="40" t="str">
        <f>[3]Technologies!B153</f>
        <v>Mobiliteit</v>
      </c>
      <c r="C153" s="40" t="str">
        <f>VLOOKUP($A153,[3]Technologies!$A$7:$H$699,3,FALSE)</f>
        <v>Final</v>
      </c>
      <c r="D153" s="40" t="str">
        <f>VLOOKUP($A153,[3]Technologies!$A$7:$H$699,4,FALSE)</f>
        <v>Transport</v>
      </c>
      <c r="E153" s="40" t="str">
        <f>VLOOKUP($A153,[3]Technologies!$A$7:$H$699,6,FALSE)</f>
        <v>Other transport</v>
      </c>
      <c r="F153" s="40" t="str">
        <f>VLOOKUP($A153,[3]Technologies!$A$7:$H$699,7,FALSE)</f>
        <v>Dummy electrified consumption - Other Transport</v>
      </c>
      <c r="G153" s="228"/>
      <c r="H153" s="228"/>
      <c r="I153" s="229" cm="1">
        <f t="array" ref="I153">-SUMPRODUCT(([3]Feedstocks!$C$4:$C$185=A153)*[3]Feedstocks!$E$4:$E$185,[3]Feedstocks!$F$4:$F$185,[3]Feedstocks!$H$4:$H$185,[3]Feedstocks!$I$4:$I$185)</f>
        <v>0</v>
      </c>
      <c r="J153" s="229" cm="1">
        <f t="array" ref="J153">-SUMPRODUCT(([3]Feedstocks!$C$4:$C$185=A153)*[3]Feedstocks!$E$4:$E$185,[3]Feedstocks!$H$4:$H$185,[3]Feedstocks!$I$4:$I$185)</f>
        <v>0</v>
      </c>
      <c r="K153" s="229"/>
      <c r="L153" s="229"/>
      <c r="M153" s="228"/>
      <c r="N153" s="228" t="str">
        <f>VLOOKUP(E153,[3]Activities!$A$9:$M$224,13,FALSE)</f>
        <v>NL</v>
      </c>
      <c r="O153" s="228"/>
      <c r="P153" s="66" t="s">
        <v>842</v>
      </c>
      <c r="Q153" s="230"/>
      <c r="R153" s="230"/>
      <c r="S153" s="230"/>
      <c r="T153" s="230"/>
      <c r="U153" s="230"/>
      <c r="V153" s="230"/>
      <c r="W153" s="230"/>
      <c r="X153" s="230"/>
      <c r="Y153" s="23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v>1</v>
      </c>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v>-1</v>
      </c>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230"/>
      <c r="EQ153" s="230"/>
      <c r="ER153" s="230"/>
      <c r="ES153" s="230"/>
      <c r="ET153" s="230"/>
      <c r="EU153" s="230"/>
      <c r="EV153" s="230"/>
      <c r="EW153" s="230"/>
      <c r="EX153" s="230"/>
      <c r="EY153" s="230"/>
      <c r="EZ153" s="230"/>
      <c r="FA153" s="230"/>
      <c r="FB153" s="230"/>
      <c r="FC153" s="230"/>
      <c r="FD153" s="230"/>
      <c r="FE153" s="230"/>
      <c r="FF153" s="230"/>
      <c r="FG153" s="230"/>
      <c r="FH153" s="230"/>
      <c r="FI153" s="230"/>
      <c r="FJ153" s="230"/>
      <c r="FK153" s="230"/>
      <c r="FL153" s="230"/>
      <c r="FM153" s="230"/>
      <c r="FN153" s="230"/>
      <c r="FO153" s="230"/>
      <c r="FP153" s="230"/>
      <c r="FQ153" s="230"/>
      <c r="FR153" s="230"/>
      <c r="FS153" s="230"/>
      <c r="FT153" s="231"/>
      <c r="FU153" s="232">
        <f t="shared" si="19"/>
        <v>0</v>
      </c>
      <c r="FV153" s="232">
        <f t="shared" si="24"/>
        <v>0</v>
      </c>
      <c r="FW153" s="232">
        <f t="shared" si="24"/>
        <v>0</v>
      </c>
      <c r="FX153" s="232">
        <f t="shared" si="24"/>
        <v>0</v>
      </c>
      <c r="FY153" s="232">
        <f t="shared" si="24"/>
        <v>0</v>
      </c>
      <c r="FZ153" s="232">
        <f t="shared" si="24"/>
        <v>0</v>
      </c>
      <c r="GA153" s="232">
        <f t="shared" si="21"/>
        <v>0</v>
      </c>
      <c r="GB153" s="232">
        <f t="shared" si="22"/>
        <v>0</v>
      </c>
      <c r="GC153" s="232">
        <f t="shared" si="23"/>
        <v>0</v>
      </c>
    </row>
    <row r="154" spans="1:185" x14ac:dyDescent="0.3">
      <c r="A154" s="69" t="s">
        <v>175</v>
      </c>
      <c r="B154" s="69" t="str">
        <f>[3]Technologies!B154</f>
        <v>Bunkerbrandstoffen</v>
      </c>
      <c r="C154" s="69" t="str">
        <f>VLOOKUP($A154,[3]Technologies!$A$7:$H$699,3,FALSE)</f>
        <v>Final</v>
      </c>
      <c r="D154" s="69" t="str">
        <f>VLOOKUP($A154,[3]Technologies!$A$7:$H$699,4,FALSE)</f>
        <v>Transport</v>
      </c>
      <c r="E154" s="69" t="str">
        <f>VLOOKUP($A154,[3]Technologies!$A$7:$H$699,6,FALSE)</f>
        <v>Bunker Navigation</v>
      </c>
      <c r="F154" s="70" t="str">
        <f>VLOOKUP($A154,[3]Technologies!$A$7:$H$699,7,FALSE)</f>
        <v>Heavy Oil Ship - International</v>
      </c>
      <c r="G154" s="233"/>
      <c r="H154" s="233"/>
      <c r="I154" s="234" cm="1">
        <f t="array" ref="I154">-SUMPRODUCT(([3]Feedstocks!$C$4:$C$185=A154)*[3]Feedstocks!$E$4:$E$185,[3]Feedstocks!$F$4:$F$185,[3]Feedstocks!$H$4:$H$185,[3]Feedstocks!$I$4:$I$185)</f>
        <v>0</v>
      </c>
      <c r="J154" s="234" cm="1">
        <f t="array" ref="J154">-SUMPRODUCT(([3]Feedstocks!$C$4:$C$185=A154)*[3]Feedstocks!$E$4:$E$185,[3]Feedstocks!$H$4:$H$185,[3]Feedstocks!$I$4:$I$185)</f>
        <v>0</v>
      </c>
      <c r="K154" s="234"/>
      <c r="L154" s="234"/>
      <c r="M154" s="233"/>
      <c r="N154" s="233" t="str">
        <f>VLOOKUP(E154,[3]Activities!$A$9:$M$224,13,FALSE)</f>
        <v>NL</v>
      </c>
      <c r="O154" s="233">
        <v>1</v>
      </c>
      <c r="P154" s="87" t="s">
        <v>842</v>
      </c>
      <c r="Q154" s="235"/>
      <c r="R154" s="235"/>
      <c r="S154" s="235"/>
      <c r="T154" s="235"/>
      <c r="U154" s="235"/>
      <c r="V154" s="235"/>
      <c r="W154" s="235"/>
      <c r="X154" s="235"/>
      <c r="Y154" s="235"/>
      <c r="Z154" s="235"/>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v>1</v>
      </c>
      <c r="BB154" s="235"/>
      <c r="BC154" s="235"/>
      <c r="BD154" s="235"/>
      <c r="BE154" s="235"/>
      <c r="BF154" s="235"/>
      <c r="BG154" s="235"/>
      <c r="BH154" s="235"/>
      <c r="BI154" s="235"/>
      <c r="BJ154" s="235"/>
      <c r="BK154" s="235"/>
      <c r="BL154" s="235"/>
      <c r="BM154" s="235"/>
      <c r="BN154" s="235"/>
      <c r="BO154" s="235"/>
      <c r="BP154" s="235"/>
      <c r="BQ154" s="235"/>
      <c r="BR154" s="235"/>
      <c r="BS154" s="235"/>
      <c r="BT154" s="235"/>
      <c r="BU154" s="235"/>
      <c r="BV154" s="235"/>
      <c r="BW154" s="235"/>
      <c r="BX154" s="235"/>
      <c r="BY154" s="235"/>
      <c r="BZ154" s="235"/>
      <c r="CA154" s="235"/>
      <c r="CB154" s="235"/>
      <c r="CC154" s="235"/>
      <c r="CD154" s="235"/>
      <c r="CE154" s="235"/>
      <c r="CF154" s="235"/>
      <c r="CG154" s="235"/>
      <c r="CH154" s="235"/>
      <c r="CI154" s="235"/>
      <c r="CJ154" s="235"/>
      <c r="CK154" s="235"/>
      <c r="CL154" s="235"/>
      <c r="CM154" s="235"/>
      <c r="CN154" s="235"/>
      <c r="CO154" s="235"/>
      <c r="CP154" s="235"/>
      <c r="CQ154" s="235"/>
      <c r="CR154" s="235"/>
      <c r="CS154" s="235"/>
      <c r="CT154" s="235"/>
      <c r="CU154" s="235"/>
      <c r="CV154" s="235"/>
      <c r="CW154" s="235"/>
      <c r="CX154" s="235"/>
      <c r="CY154" s="235"/>
      <c r="CZ154" s="235"/>
      <c r="DA154" s="235"/>
      <c r="DB154" s="235"/>
      <c r="DC154" s="235"/>
      <c r="DD154" s="235"/>
      <c r="DE154" s="235"/>
      <c r="DF154" s="235"/>
      <c r="DG154" s="235">
        <v>-4.22</v>
      </c>
      <c r="DH154" s="235"/>
      <c r="DI154" s="235"/>
      <c r="DJ154" s="235"/>
      <c r="DK154" s="235"/>
      <c r="DL154" s="235"/>
      <c r="DM154" s="235"/>
      <c r="DN154" s="235"/>
      <c r="DO154" s="235"/>
      <c r="DP154" s="235"/>
      <c r="DQ154" s="235"/>
      <c r="DR154" s="235"/>
      <c r="DS154" s="235"/>
      <c r="DT154" s="235"/>
      <c r="DU154" s="235"/>
      <c r="DV154" s="235"/>
      <c r="DW154" s="235"/>
      <c r="DX154" s="235"/>
      <c r="DY154" s="235"/>
      <c r="DZ154" s="235"/>
      <c r="EA154" s="235"/>
      <c r="EB154" s="235"/>
      <c r="EC154" s="235"/>
      <c r="ED154" s="235"/>
      <c r="EE154" s="235"/>
      <c r="EF154" s="235"/>
      <c r="EG154" s="235"/>
      <c r="EH154" s="235"/>
      <c r="EI154" s="235"/>
      <c r="EJ154" s="235"/>
      <c r="EK154" s="235"/>
      <c r="EL154" s="235"/>
      <c r="EM154" s="235"/>
      <c r="EN154" s="235"/>
      <c r="EO154" s="235"/>
      <c r="EP154" s="235"/>
      <c r="EQ154" s="235"/>
      <c r="ER154" s="235"/>
      <c r="ES154" s="235"/>
      <c r="ET154" s="235"/>
      <c r="EU154" s="235"/>
      <c r="EV154" s="235"/>
      <c r="EW154" s="235"/>
      <c r="EX154" s="235"/>
      <c r="EY154" s="235"/>
      <c r="EZ154" s="235"/>
      <c r="FA154" s="235"/>
      <c r="FB154" s="235"/>
      <c r="FC154" s="235"/>
      <c r="FD154" s="235"/>
      <c r="FE154" s="235"/>
      <c r="FF154" s="235"/>
      <c r="FG154" s="235"/>
      <c r="FH154" s="235"/>
      <c r="FI154" s="235"/>
      <c r="FJ154" s="235"/>
      <c r="FK154" s="235"/>
      <c r="FL154" s="235"/>
      <c r="FM154" s="235"/>
      <c r="FN154" s="235"/>
      <c r="FO154" s="235"/>
      <c r="FP154" s="235"/>
      <c r="FQ154" s="235"/>
      <c r="FR154" s="235"/>
      <c r="FS154" s="235"/>
      <c r="FT154" s="236"/>
      <c r="FU154" s="237">
        <f t="shared" si="19"/>
        <v>0</v>
      </c>
      <c r="FV154" s="237">
        <f t="shared" si="24"/>
        <v>0</v>
      </c>
      <c r="FW154" s="237">
        <f t="shared" si="24"/>
        <v>0</v>
      </c>
      <c r="FX154" s="237">
        <f t="shared" si="24"/>
        <v>0</v>
      </c>
      <c r="FY154" s="237">
        <f t="shared" si="24"/>
        <v>0</v>
      </c>
      <c r="FZ154" s="237">
        <f t="shared" si="24"/>
        <v>0</v>
      </c>
      <c r="GA154" s="237">
        <f t="shared" si="21"/>
        <v>0</v>
      </c>
      <c r="GB154" s="237">
        <f t="shared" si="22"/>
        <v>0.32490000000000002</v>
      </c>
      <c r="GC154" s="237">
        <f t="shared" si="23"/>
        <v>0</v>
      </c>
    </row>
    <row r="155" spans="1:185" x14ac:dyDescent="0.3">
      <c r="A155" s="40" t="s">
        <v>176</v>
      </c>
      <c r="B155" s="40" t="str">
        <f>[3]Technologies!B155</f>
        <v>Bunkerbrandstoffen</v>
      </c>
      <c r="C155" s="40" t="str">
        <f>VLOOKUP($A155,[3]Technologies!$A$7:$H$699,3,FALSE)</f>
        <v>Final</v>
      </c>
      <c r="D155" s="40" t="str">
        <f>VLOOKUP($A155,[3]Technologies!$A$7:$H$699,4,FALSE)</f>
        <v>Transport</v>
      </c>
      <c r="E155" s="40" t="str">
        <f>VLOOKUP($A155,[3]Technologies!$A$7:$H$699,6,FALSE)</f>
        <v>Bunker Navigation</v>
      </c>
      <c r="F155" s="40" t="str">
        <f>VLOOKUP($A155,[3]Technologies!$A$7:$H$699,7,FALSE)</f>
        <v>Vegetable Oil Ship - International</v>
      </c>
      <c r="G155" s="228"/>
      <c r="H155" s="228"/>
      <c r="I155" s="229" cm="1">
        <f t="array" ref="I155">-SUMPRODUCT(([3]Feedstocks!$C$4:$C$185=A155)*[3]Feedstocks!$E$4:$E$185,[3]Feedstocks!$F$4:$F$185,[3]Feedstocks!$H$4:$H$185,[3]Feedstocks!$I$4:$I$185)</f>
        <v>0</v>
      </c>
      <c r="J155" s="229" cm="1">
        <f t="array" ref="J155">-SUMPRODUCT(([3]Feedstocks!$C$4:$C$185=A155)*[3]Feedstocks!$E$4:$E$185,[3]Feedstocks!$H$4:$H$185,[3]Feedstocks!$I$4:$I$185)</f>
        <v>0</v>
      </c>
      <c r="K155" s="229"/>
      <c r="L155" s="229"/>
      <c r="M155" s="228"/>
      <c r="N155" s="228" t="str">
        <f>VLOOKUP(E155,[3]Activities!$A$9:$M$224,13,FALSE)</f>
        <v>NL</v>
      </c>
      <c r="O155" s="228">
        <v>1</v>
      </c>
      <c r="P155" s="66" t="s">
        <v>842</v>
      </c>
      <c r="Q155" s="230"/>
      <c r="R155" s="230"/>
      <c r="S155" s="230"/>
      <c r="T155" s="230"/>
      <c r="U155" s="230"/>
      <c r="V155" s="230"/>
      <c r="W155" s="230"/>
      <c r="X155" s="230"/>
      <c r="Y155" s="230"/>
      <c r="Z155" s="230"/>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v>1</v>
      </c>
      <c r="BB155" s="230"/>
      <c r="BC155" s="230"/>
      <c r="BD155" s="230"/>
      <c r="BE155" s="230"/>
      <c r="BF155" s="230"/>
      <c r="BG155" s="230"/>
      <c r="BH155" s="230"/>
      <c r="BI155" s="230"/>
      <c r="BJ155" s="230"/>
      <c r="BK155" s="230"/>
      <c r="BL155" s="230"/>
      <c r="BM155" s="230"/>
      <c r="BN155" s="230"/>
      <c r="BO155" s="230"/>
      <c r="BP155" s="230"/>
      <c r="BQ155" s="230"/>
      <c r="BR155" s="230"/>
      <c r="BS155" s="230"/>
      <c r="BT155" s="230"/>
      <c r="BU155" s="230"/>
      <c r="BV155" s="230"/>
      <c r="BW155" s="230"/>
      <c r="BX155" s="230"/>
      <c r="BY155" s="230"/>
      <c r="BZ155" s="230"/>
      <c r="CA155" s="230"/>
      <c r="CB155" s="230"/>
      <c r="CC155" s="230"/>
      <c r="CD155" s="230"/>
      <c r="CE155" s="230"/>
      <c r="CF155" s="230"/>
      <c r="CG155" s="230"/>
      <c r="CH155" s="230"/>
      <c r="CI155" s="230"/>
      <c r="CJ155" s="230"/>
      <c r="CK155" s="230"/>
      <c r="CL155" s="230"/>
      <c r="CM155" s="230"/>
      <c r="CN155" s="230"/>
      <c r="CO155" s="230"/>
      <c r="CP155" s="230"/>
      <c r="CQ155" s="230"/>
      <c r="CR155" s="230"/>
      <c r="CS155" s="230"/>
      <c r="CT155" s="230"/>
      <c r="CU155" s="230"/>
      <c r="CV155" s="230"/>
      <c r="CW155" s="230"/>
      <c r="CX155" s="230"/>
      <c r="CY155" s="230"/>
      <c r="CZ155" s="230"/>
      <c r="DA155" s="230"/>
      <c r="DB155" s="230"/>
      <c r="DC155" s="230"/>
      <c r="DD155" s="230"/>
      <c r="DE155" s="230"/>
      <c r="DF155" s="230"/>
      <c r="DG155" s="230"/>
      <c r="DH155" s="230"/>
      <c r="DI155" s="230"/>
      <c r="DJ155" s="230"/>
      <c r="DK155" s="230"/>
      <c r="DL155" s="230"/>
      <c r="DM155" s="230"/>
      <c r="DN155" s="230"/>
      <c r="DO155" s="230"/>
      <c r="DP155" s="230"/>
      <c r="DQ155" s="230"/>
      <c r="DR155" s="230"/>
      <c r="DS155" s="230"/>
      <c r="DT155" s="230"/>
      <c r="DU155" s="230"/>
      <c r="DV155" s="230"/>
      <c r="DW155" s="230"/>
      <c r="DX155" s="230"/>
      <c r="DY155" s="230"/>
      <c r="DZ155" s="230"/>
      <c r="EA155" s="230"/>
      <c r="EB155" s="230"/>
      <c r="EC155" s="230"/>
      <c r="ED155" s="230"/>
      <c r="EE155" s="230"/>
      <c r="EF155" s="230"/>
      <c r="EG155" s="230"/>
      <c r="EH155" s="230"/>
      <c r="EI155" s="230"/>
      <c r="EJ155" s="230"/>
      <c r="EK155" s="230"/>
      <c r="EL155" s="230"/>
      <c r="EM155" s="230"/>
      <c r="EN155" s="230"/>
      <c r="EO155" s="230"/>
      <c r="EP155" s="230"/>
      <c r="EQ155" s="230"/>
      <c r="ER155" s="230"/>
      <c r="ES155" s="230"/>
      <c r="ET155" s="230"/>
      <c r="EU155" s="230"/>
      <c r="EV155" s="230"/>
      <c r="EW155" s="230"/>
      <c r="EX155" s="230">
        <v>-4.22</v>
      </c>
      <c r="EY155" s="230"/>
      <c r="EZ155" s="230"/>
      <c r="FA155" s="230"/>
      <c r="FB155" s="230"/>
      <c r="FC155" s="230"/>
      <c r="FD155" s="230"/>
      <c r="FE155" s="230"/>
      <c r="FF155" s="230"/>
      <c r="FG155" s="230"/>
      <c r="FH155" s="230"/>
      <c r="FI155" s="230"/>
      <c r="FJ155" s="230"/>
      <c r="FK155" s="230"/>
      <c r="FL155" s="230"/>
      <c r="FM155" s="230"/>
      <c r="FN155" s="230"/>
      <c r="FO155" s="230"/>
      <c r="FP155" s="230"/>
      <c r="FQ155" s="230"/>
      <c r="FR155" s="230"/>
      <c r="FS155" s="230"/>
      <c r="FT155" s="231"/>
      <c r="FU155" s="232">
        <f t="shared" si="19"/>
        <v>0</v>
      </c>
      <c r="FV155" s="232">
        <f t="shared" si="24"/>
        <v>0</v>
      </c>
      <c r="FW155" s="232">
        <f t="shared" si="24"/>
        <v>0</v>
      </c>
      <c r="FX155" s="232">
        <f t="shared" si="24"/>
        <v>0</v>
      </c>
      <c r="FY155" s="232">
        <f t="shared" si="24"/>
        <v>0</v>
      </c>
      <c r="FZ155" s="232">
        <f t="shared" si="24"/>
        <v>0</v>
      </c>
      <c r="GA155" s="232">
        <f t="shared" si="21"/>
        <v>0</v>
      </c>
      <c r="GB155" s="232">
        <f t="shared" si="22"/>
        <v>0</v>
      </c>
      <c r="GC155" s="232">
        <f t="shared" si="23"/>
        <v>0</v>
      </c>
    </row>
    <row r="156" spans="1:185" x14ac:dyDescent="0.3">
      <c r="A156" s="69" t="s">
        <v>177</v>
      </c>
      <c r="B156" s="69" t="str">
        <f>[3]Technologies!B156</f>
        <v>Bunkerbrandstoffen</v>
      </c>
      <c r="C156" s="69" t="str">
        <f>VLOOKUP($A156,[3]Technologies!$A$7:$H$699,3,FALSE)</f>
        <v>Final</v>
      </c>
      <c r="D156" s="69" t="str">
        <f>VLOOKUP($A156,[3]Technologies!$A$7:$H$699,4,FALSE)</f>
        <v>Transport</v>
      </c>
      <c r="E156" s="69" t="str">
        <f>VLOOKUP($A156,[3]Technologies!$A$7:$H$699,6,FALSE)</f>
        <v>Bunker Navigation</v>
      </c>
      <c r="F156" s="70" t="str">
        <f>VLOOKUP($A156,[3]Technologies!$A$7:$H$699,7,FALSE)</f>
        <v>ICE Ship - International</v>
      </c>
      <c r="G156" s="233"/>
      <c r="H156" s="233"/>
      <c r="I156" s="234" cm="1">
        <f t="array" ref="I156">-SUMPRODUCT(([3]Feedstocks!$C$4:$C$185=A156)*[3]Feedstocks!$E$4:$E$185,[3]Feedstocks!$F$4:$F$185,[3]Feedstocks!$H$4:$H$185,[3]Feedstocks!$I$4:$I$185)</f>
        <v>0</v>
      </c>
      <c r="J156" s="234" cm="1">
        <f t="array" ref="J156">-SUMPRODUCT(([3]Feedstocks!$C$4:$C$185=A156)*[3]Feedstocks!$E$4:$E$185,[3]Feedstocks!$H$4:$H$185,[3]Feedstocks!$I$4:$I$185)</f>
        <v>0</v>
      </c>
      <c r="K156" s="234"/>
      <c r="L156" s="234"/>
      <c r="M156" s="233"/>
      <c r="N156" s="233" t="str">
        <f>VLOOKUP(E156,[3]Activities!$A$9:$M$224,13,FALSE)</f>
        <v>NL</v>
      </c>
      <c r="O156" s="233">
        <v>1</v>
      </c>
      <c r="P156" s="87" t="s">
        <v>842</v>
      </c>
      <c r="Q156" s="235"/>
      <c r="R156" s="235"/>
      <c r="S156" s="235"/>
      <c r="T156" s="235"/>
      <c r="U156" s="235"/>
      <c r="V156" s="235"/>
      <c r="W156" s="235"/>
      <c r="X156" s="235"/>
      <c r="Y156" s="235"/>
      <c r="Z156" s="235"/>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v>1</v>
      </c>
      <c r="BB156" s="235"/>
      <c r="BC156" s="235"/>
      <c r="BD156" s="235"/>
      <c r="BE156" s="235"/>
      <c r="BF156" s="235"/>
      <c r="BG156" s="235"/>
      <c r="BH156" s="235"/>
      <c r="BI156" s="235"/>
      <c r="BJ156" s="235"/>
      <c r="BK156" s="235"/>
      <c r="BL156" s="235"/>
      <c r="BM156" s="235"/>
      <c r="BN156" s="235"/>
      <c r="BO156" s="235"/>
      <c r="BP156" s="235"/>
      <c r="BQ156" s="235"/>
      <c r="BR156" s="235"/>
      <c r="BS156" s="235"/>
      <c r="BT156" s="235"/>
      <c r="BU156" s="235"/>
      <c r="BV156" s="235"/>
      <c r="BW156" s="235"/>
      <c r="BX156" s="235"/>
      <c r="BY156" s="235"/>
      <c r="BZ156" s="235"/>
      <c r="CA156" s="235"/>
      <c r="CB156" s="235"/>
      <c r="CC156" s="235"/>
      <c r="CD156" s="235"/>
      <c r="CE156" s="235"/>
      <c r="CF156" s="235"/>
      <c r="CG156" s="235"/>
      <c r="CH156" s="235"/>
      <c r="CI156" s="235"/>
      <c r="CJ156" s="235"/>
      <c r="CK156" s="235"/>
      <c r="CL156" s="235"/>
      <c r="CM156" s="235"/>
      <c r="CN156" s="235"/>
      <c r="CO156" s="235"/>
      <c r="CP156" s="235"/>
      <c r="CQ156" s="235"/>
      <c r="CR156" s="235"/>
      <c r="CS156" s="235"/>
      <c r="CT156" s="235"/>
      <c r="CU156" s="235"/>
      <c r="CV156" s="235"/>
      <c r="CW156" s="235"/>
      <c r="CX156" s="235"/>
      <c r="CY156" s="235"/>
      <c r="CZ156" s="235"/>
      <c r="DA156" s="235"/>
      <c r="DB156" s="235"/>
      <c r="DC156" s="235"/>
      <c r="DD156" s="235"/>
      <c r="DE156" s="235">
        <v>-4.1399999999999997</v>
      </c>
      <c r="DF156" s="235"/>
      <c r="DG156" s="235"/>
      <c r="DH156" s="235"/>
      <c r="DI156" s="235"/>
      <c r="DJ156" s="235"/>
      <c r="DK156" s="235"/>
      <c r="DL156" s="235"/>
      <c r="DM156" s="235"/>
      <c r="DN156" s="235"/>
      <c r="DO156" s="235"/>
      <c r="DP156" s="235"/>
      <c r="DQ156" s="235"/>
      <c r="DR156" s="235"/>
      <c r="DS156" s="235"/>
      <c r="DT156" s="235"/>
      <c r="DU156" s="235"/>
      <c r="DV156" s="235"/>
      <c r="DW156" s="235"/>
      <c r="DX156" s="235"/>
      <c r="DY156" s="235"/>
      <c r="DZ156" s="235"/>
      <c r="EA156" s="235"/>
      <c r="EB156" s="235"/>
      <c r="EC156" s="235"/>
      <c r="ED156" s="235"/>
      <c r="EE156" s="235"/>
      <c r="EF156" s="235"/>
      <c r="EG156" s="235"/>
      <c r="EH156" s="235"/>
      <c r="EI156" s="235"/>
      <c r="EJ156" s="235"/>
      <c r="EK156" s="235"/>
      <c r="EL156" s="235"/>
      <c r="EM156" s="235"/>
      <c r="EN156" s="235"/>
      <c r="EO156" s="235"/>
      <c r="EP156" s="235"/>
      <c r="EQ156" s="235"/>
      <c r="ER156" s="235"/>
      <c r="ES156" s="235"/>
      <c r="ET156" s="235"/>
      <c r="EU156" s="235"/>
      <c r="EV156" s="235"/>
      <c r="EW156" s="235"/>
      <c r="EX156" s="235"/>
      <c r="EY156" s="235"/>
      <c r="EZ156" s="235"/>
      <c r="FA156" s="235"/>
      <c r="FB156" s="235"/>
      <c r="FC156" s="235"/>
      <c r="FD156" s="235"/>
      <c r="FE156" s="235"/>
      <c r="FF156" s="235"/>
      <c r="FG156" s="235"/>
      <c r="FH156" s="235"/>
      <c r="FI156" s="235"/>
      <c r="FJ156" s="235"/>
      <c r="FK156" s="235"/>
      <c r="FL156" s="235"/>
      <c r="FM156" s="235"/>
      <c r="FN156" s="235"/>
      <c r="FO156" s="235"/>
      <c r="FP156" s="235"/>
      <c r="FQ156" s="235"/>
      <c r="FR156" s="235"/>
      <c r="FS156" s="235"/>
      <c r="FT156" s="236"/>
      <c r="FU156" s="237">
        <f t="shared" si="19"/>
        <v>0</v>
      </c>
      <c r="FV156" s="237">
        <f t="shared" si="24"/>
        <v>0</v>
      </c>
      <c r="FW156" s="237">
        <f t="shared" si="24"/>
        <v>0</v>
      </c>
      <c r="FX156" s="237">
        <f t="shared" si="24"/>
        <v>0</v>
      </c>
      <c r="FY156" s="237">
        <f t="shared" si="24"/>
        <v>0</v>
      </c>
      <c r="FZ156" s="237">
        <f t="shared" si="24"/>
        <v>0</v>
      </c>
      <c r="GA156" s="237">
        <f t="shared" si="21"/>
        <v>0</v>
      </c>
      <c r="GB156" s="237">
        <f t="shared" si="22"/>
        <v>0.30220000000000002</v>
      </c>
      <c r="GC156" s="237">
        <f t="shared" si="23"/>
        <v>0</v>
      </c>
    </row>
    <row r="157" spans="1:185" x14ac:dyDescent="0.3">
      <c r="A157" s="40" t="s">
        <v>178</v>
      </c>
      <c r="B157" s="40" t="str">
        <f>[3]Technologies!B157</f>
        <v>Bunkerbrandstoffen</v>
      </c>
      <c r="C157" s="40" t="str">
        <f>VLOOKUP($A157,[3]Technologies!$A$7:$H$699,3,FALSE)</f>
        <v>Final</v>
      </c>
      <c r="D157" s="40" t="str">
        <f>VLOOKUP($A157,[3]Technologies!$A$7:$H$699,4,FALSE)</f>
        <v>Transport</v>
      </c>
      <c r="E157" s="40" t="str">
        <f>VLOOKUP($A157,[3]Technologies!$A$7:$H$699,6,FALSE)</f>
        <v>Bunker Navigation</v>
      </c>
      <c r="F157" s="40" t="str">
        <f>VLOOKUP($A157,[3]Technologies!$A$7:$H$699,7,FALSE)</f>
        <v>Bio Diesel Ship - International</v>
      </c>
      <c r="G157" s="228"/>
      <c r="H157" s="228"/>
      <c r="I157" s="229" cm="1">
        <f t="array" ref="I157">-SUMPRODUCT(([3]Feedstocks!$C$4:$C$185=A157)*[3]Feedstocks!$E$4:$E$185,[3]Feedstocks!$F$4:$F$185,[3]Feedstocks!$H$4:$H$185,[3]Feedstocks!$I$4:$I$185)</f>
        <v>0</v>
      </c>
      <c r="J157" s="229" cm="1">
        <f t="array" ref="J157">-SUMPRODUCT(([3]Feedstocks!$C$4:$C$185=A157)*[3]Feedstocks!$E$4:$E$185,[3]Feedstocks!$H$4:$H$185,[3]Feedstocks!$I$4:$I$185)</f>
        <v>0</v>
      </c>
      <c r="K157" s="229"/>
      <c r="L157" s="229"/>
      <c r="M157" s="228"/>
      <c r="N157" s="228" t="str">
        <f>VLOOKUP(E157,[3]Activities!$A$9:$M$224,13,FALSE)</f>
        <v>NL</v>
      </c>
      <c r="O157" s="228">
        <v>1</v>
      </c>
      <c r="P157" s="66" t="s">
        <v>842</v>
      </c>
      <c r="Q157" s="230"/>
      <c r="R157" s="230"/>
      <c r="S157" s="230"/>
      <c r="T157" s="230"/>
      <c r="U157" s="230"/>
      <c r="V157" s="230"/>
      <c r="W157" s="230"/>
      <c r="X157" s="230"/>
      <c r="Y157" s="230"/>
      <c r="Z157" s="230"/>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v>1</v>
      </c>
      <c r="BB157" s="230"/>
      <c r="BC157" s="230"/>
      <c r="BD157" s="230"/>
      <c r="BE157" s="230"/>
      <c r="BF157" s="230"/>
      <c r="BG157" s="230"/>
      <c r="BH157" s="230"/>
      <c r="BI157" s="230"/>
      <c r="BJ157" s="230"/>
      <c r="BK157" s="230"/>
      <c r="BL157" s="230"/>
      <c r="BM157" s="230"/>
      <c r="BN157" s="230"/>
      <c r="BO157" s="230"/>
      <c r="BP157" s="230"/>
      <c r="BQ157" s="230"/>
      <c r="BR157" s="230"/>
      <c r="BS157" s="230"/>
      <c r="BT157" s="230"/>
      <c r="BU157" s="230"/>
      <c r="BV157" s="230"/>
      <c r="BW157" s="230"/>
      <c r="BX157" s="230"/>
      <c r="BY157" s="230"/>
      <c r="BZ157" s="230"/>
      <c r="CA157" s="230"/>
      <c r="CB157" s="230"/>
      <c r="CC157" s="230"/>
      <c r="CD157" s="230"/>
      <c r="CE157" s="230"/>
      <c r="CF157" s="230"/>
      <c r="CG157" s="230"/>
      <c r="CH157" s="230"/>
      <c r="CI157" s="230"/>
      <c r="CJ157" s="230"/>
      <c r="CK157" s="230"/>
      <c r="CL157" s="230"/>
      <c r="CM157" s="230"/>
      <c r="CN157" s="230"/>
      <c r="CO157" s="230"/>
      <c r="CP157" s="230"/>
      <c r="CQ157" s="230"/>
      <c r="CR157" s="230"/>
      <c r="CS157" s="230"/>
      <c r="CT157" s="230"/>
      <c r="CU157" s="230"/>
      <c r="CV157" s="230"/>
      <c r="CW157" s="230"/>
      <c r="CX157" s="230"/>
      <c r="CY157" s="230"/>
      <c r="CZ157" s="230"/>
      <c r="DA157" s="230"/>
      <c r="DB157" s="230"/>
      <c r="DC157" s="230"/>
      <c r="DD157" s="230"/>
      <c r="DE157" s="230"/>
      <c r="DF157" s="230"/>
      <c r="DG157" s="230"/>
      <c r="DH157" s="230"/>
      <c r="DI157" s="230"/>
      <c r="DJ157" s="230"/>
      <c r="DK157" s="230">
        <v>-4.1399999999999997</v>
      </c>
      <c r="DL157" s="230"/>
      <c r="DM157" s="230"/>
      <c r="DN157" s="230"/>
      <c r="DO157" s="230"/>
      <c r="DP157" s="230"/>
      <c r="DQ157" s="230"/>
      <c r="DR157" s="230"/>
      <c r="DS157" s="230"/>
      <c r="DT157" s="230"/>
      <c r="DU157" s="230"/>
      <c r="DV157" s="230"/>
      <c r="DW157" s="230"/>
      <c r="DX157" s="230"/>
      <c r="DY157" s="230"/>
      <c r="DZ157" s="230"/>
      <c r="EA157" s="230"/>
      <c r="EB157" s="230"/>
      <c r="EC157" s="230"/>
      <c r="ED157" s="230"/>
      <c r="EE157" s="230"/>
      <c r="EF157" s="230"/>
      <c r="EG157" s="230"/>
      <c r="EH157" s="230"/>
      <c r="EI157" s="230"/>
      <c r="EJ157" s="230"/>
      <c r="EK157" s="230"/>
      <c r="EL157" s="230"/>
      <c r="EM157" s="230"/>
      <c r="EN157" s="230"/>
      <c r="EO157" s="230"/>
      <c r="EP157" s="230"/>
      <c r="EQ157" s="230"/>
      <c r="ER157" s="230"/>
      <c r="ES157" s="230"/>
      <c r="ET157" s="230"/>
      <c r="EU157" s="230"/>
      <c r="EV157" s="230"/>
      <c r="EW157" s="230"/>
      <c r="EX157" s="230"/>
      <c r="EY157" s="230"/>
      <c r="EZ157" s="230"/>
      <c r="FA157" s="230"/>
      <c r="FB157" s="230"/>
      <c r="FC157" s="230"/>
      <c r="FD157" s="230"/>
      <c r="FE157" s="230"/>
      <c r="FF157" s="230"/>
      <c r="FG157" s="230"/>
      <c r="FH157" s="230"/>
      <c r="FI157" s="230"/>
      <c r="FJ157" s="230"/>
      <c r="FK157" s="230"/>
      <c r="FL157" s="230"/>
      <c r="FM157" s="230"/>
      <c r="FN157" s="230"/>
      <c r="FO157" s="230"/>
      <c r="FP157" s="230"/>
      <c r="FQ157" s="230"/>
      <c r="FR157" s="230"/>
      <c r="FS157" s="230"/>
      <c r="FT157" s="231"/>
      <c r="FU157" s="232">
        <f t="shared" si="19"/>
        <v>0</v>
      </c>
      <c r="FV157" s="232">
        <f t="shared" si="24"/>
        <v>0</v>
      </c>
      <c r="FW157" s="232">
        <f t="shared" si="24"/>
        <v>0</v>
      </c>
      <c r="FX157" s="232">
        <f t="shared" si="24"/>
        <v>0</v>
      </c>
      <c r="FY157" s="232">
        <f t="shared" si="24"/>
        <v>0</v>
      </c>
      <c r="FZ157" s="232">
        <f t="shared" si="24"/>
        <v>0</v>
      </c>
      <c r="GA157" s="232">
        <f t="shared" si="21"/>
        <v>0</v>
      </c>
      <c r="GB157" s="232">
        <f t="shared" si="22"/>
        <v>0</v>
      </c>
      <c r="GC157" s="232">
        <f t="shared" si="23"/>
        <v>0</v>
      </c>
    </row>
    <row r="158" spans="1:185" x14ac:dyDescent="0.3">
      <c r="A158" s="69" t="s">
        <v>179</v>
      </c>
      <c r="B158" s="69" t="str">
        <f>[3]Technologies!B158</f>
        <v>Bunkerbrandstoffen</v>
      </c>
      <c r="C158" s="69" t="str">
        <f>VLOOKUP($A158,[3]Technologies!$A$7:$H$699,3,FALSE)</f>
        <v>Final</v>
      </c>
      <c r="D158" s="69" t="str">
        <f>VLOOKUP($A158,[3]Technologies!$A$7:$H$699,4,FALSE)</f>
        <v>Transport</v>
      </c>
      <c r="E158" s="69" t="str">
        <f>VLOOKUP($A158,[3]Technologies!$A$7:$H$699,6,FALSE)</f>
        <v>Bunker Navigation</v>
      </c>
      <c r="F158" s="70" t="str">
        <f>VLOOKUP($A158,[3]Technologies!$A$7:$H$699,7,FALSE)</f>
        <v>Syn Diesel Ship - International</v>
      </c>
      <c r="G158" s="233"/>
      <c r="H158" s="233"/>
      <c r="I158" s="234" cm="1">
        <f t="array" ref="I158">-SUMPRODUCT(([3]Feedstocks!$C$4:$C$185=A158)*[3]Feedstocks!$E$4:$E$185,[3]Feedstocks!$F$4:$F$185,[3]Feedstocks!$H$4:$H$185,[3]Feedstocks!$I$4:$I$185)</f>
        <v>0</v>
      </c>
      <c r="J158" s="234" cm="1">
        <f t="array" ref="J158">-SUMPRODUCT(([3]Feedstocks!$C$4:$C$185=A158)*[3]Feedstocks!$E$4:$E$185,[3]Feedstocks!$H$4:$H$185,[3]Feedstocks!$I$4:$I$185)</f>
        <v>0</v>
      </c>
      <c r="K158" s="234"/>
      <c r="L158" s="234"/>
      <c r="M158" s="233"/>
      <c r="N158" s="233" t="str">
        <f>VLOOKUP(E158,[3]Activities!$A$9:$M$224,13,FALSE)</f>
        <v>NL</v>
      </c>
      <c r="O158" s="233">
        <v>1</v>
      </c>
      <c r="P158" s="87" t="s">
        <v>842</v>
      </c>
      <c r="Q158" s="235"/>
      <c r="R158" s="235"/>
      <c r="S158" s="235"/>
      <c r="T158" s="235"/>
      <c r="U158" s="235"/>
      <c r="V158" s="235"/>
      <c r="W158" s="235"/>
      <c r="X158" s="235"/>
      <c r="Y158" s="235"/>
      <c r="Z158" s="235"/>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v>1</v>
      </c>
      <c r="BB158" s="235"/>
      <c r="BC158" s="235"/>
      <c r="BD158" s="235"/>
      <c r="BE158" s="235"/>
      <c r="BF158" s="235"/>
      <c r="BG158" s="235"/>
      <c r="BH158" s="235"/>
      <c r="BI158" s="235"/>
      <c r="BJ158" s="235"/>
      <c r="BK158" s="235"/>
      <c r="BL158" s="235"/>
      <c r="BM158" s="235"/>
      <c r="BN158" s="235"/>
      <c r="BO158" s="235"/>
      <c r="BP158" s="235"/>
      <c r="BQ158" s="235"/>
      <c r="BR158" s="235"/>
      <c r="BS158" s="235"/>
      <c r="BT158" s="235"/>
      <c r="BU158" s="235"/>
      <c r="BV158" s="235"/>
      <c r="BW158" s="235"/>
      <c r="BX158" s="235"/>
      <c r="BY158" s="235"/>
      <c r="BZ158" s="235"/>
      <c r="CA158" s="235"/>
      <c r="CB158" s="235"/>
      <c r="CC158" s="235"/>
      <c r="CD158" s="235"/>
      <c r="CE158" s="235"/>
      <c r="CF158" s="235"/>
      <c r="CG158" s="235"/>
      <c r="CH158" s="235"/>
      <c r="CI158" s="235"/>
      <c r="CJ158" s="235"/>
      <c r="CK158" s="235"/>
      <c r="CL158" s="235"/>
      <c r="CM158" s="235"/>
      <c r="CN158" s="235"/>
      <c r="CO158" s="235"/>
      <c r="CP158" s="235"/>
      <c r="CQ158" s="235"/>
      <c r="CR158" s="235"/>
      <c r="CS158" s="235"/>
      <c r="CT158" s="235"/>
      <c r="CU158" s="235"/>
      <c r="CV158" s="235"/>
      <c r="CW158" s="235"/>
      <c r="CX158" s="235"/>
      <c r="CY158" s="235"/>
      <c r="CZ158" s="235"/>
      <c r="DA158" s="235"/>
      <c r="DB158" s="235"/>
      <c r="DC158" s="235"/>
      <c r="DD158" s="235"/>
      <c r="DE158" s="235"/>
      <c r="DF158" s="235"/>
      <c r="DG158" s="235"/>
      <c r="DH158" s="235"/>
      <c r="DI158" s="235"/>
      <c r="DJ158" s="235"/>
      <c r="DK158" s="235"/>
      <c r="DL158" s="235"/>
      <c r="DM158" s="235"/>
      <c r="DN158" s="235">
        <v>-4.1399999999999997</v>
      </c>
      <c r="DO158" s="235"/>
      <c r="DP158" s="235"/>
      <c r="DQ158" s="235"/>
      <c r="DR158" s="235"/>
      <c r="DS158" s="235"/>
      <c r="DT158" s="235"/>
      <c r="DU158" s="235"/>
      <c r="DV158" s="235"/>
      <c r="DW158" s="235"/>
      <c r="DX158" s="235"/>
      <c r="DY158" s="235"/>
      <c r="DZ158" s="235"/>
      <c r="EA158" s="235"/>
      <c r="EB158" s="235"/>
      <c r="EC158" s="235"/>
      <c r="ED158" s="235"/>
      <c r="EE158" s="235"/>
      <c r="EF158" s="235"/>
      <c r="EG158" s="235"/>
      <c r="EH158" s="235"/>
      <c r="EI158" s="235"/>
      <c r="EJ158" s="235"/>
      <c r="EK158" s="235"/>
      <c r="EL158" s="235"/>
      <c r="EM158" s="235"/>
      <c r="EN158" s="235"/>
      <c r="EO158" s="235"/>
      <c r="EP158" s="235"/>
      <c r="EQ158" s="235"/>
      <c r="ER158" s="235"/>
      <c r="ES158" s="235"/>
      <c r="ET158" s="235"/>
      <c r="EU158" s="235"/>
      <c r="EV158" s="235"/>
      <c r="EW158" s="235"/>
      <c r="EX158" s="235"/>
      <c r="EY158" s="235"/>
      <c r="EZ158" s="235"/>
      <c r="FA158" s="235"/>
      <c r="FB158" s="235"/>
      <c r="FC158" s="235"/>
      <c r="FD158" s="235"/>
      <c r="FE158" s="235"/>
      <c r="FF158" s="235"/>
      <c r="FG158" s="235"/>
      <c r="FH158" s="235"/>
      <c r="FI158" s="235"/>
      <c r="FJ158" s="235"/>
      <c r="FK158" s="235"/>
      <c r="FL158" s="235"/>
      <c r="FM158" s="235"/>
      <c r="FN158" s="235"/>
      <c r="FO158" s="235"/>
      <c r="FP158" s="235"/>
      <c r="FQ158" s="235"/>
      <c r="FR158" s="235"/>
      <c r="FS158" s="235"/>
      <c r="FT158" s="236"/>
      <c r="FU158" s="237">
        <f t="shared" si="19"/>
        <v>0</v>
      </c>
      <c r="FV158" s="237">
        <f t="shared" si="24"/>
        <v>0</v>
      </c>
      <c r="FW158" s="237">
        <f t="shared" si="24"/>
        <v>0</v>
      </c>
      <c r="FX158" s="237">
        <f t="shared" si="24"/>
        <v>0</v>
      </c>
      <c r="FY158" s="237">
        <f t="shared" si="24"/>
        <v>0</v>
      </c>
      <c r="FZ158" s="237">
        <f t="shared" si="24"/>
        <v>0</v>
      </c>
      <c r="GA158" s="237">
        <f t="shared" si="21"/>
        <v>0</v>
      </c>
      <c r="GB158" s="237">
        <f t="shared" si="22"/>
        <v>0</v>
      </c>
      <c r="GC158" s="237">
        <f t="shared" si="23"/>
        <v>0</v>
      </c>
    </row>
    <row r="159" spans="1:185" s="198" customFormat="1" x14ac:dyDescent="0.3">
      <c r="A159" s="140" t="s">
        <v>180</v>
      </c>
      <c r="B159" s="140" t="str">
        <f>[3]Technologies!B159</f>
        <v>Bunkerbrandstoffen</v>
      </c>
      <c r="C159" s="140" t="str">
        <f>VLOOKUP($A159,[3]Technologies!$A$7:$H$699,3,FALSE)</f>
        <v>Final</v>
      </c>
      <c r="D159" s="140" t="str">
        <f>VLOOKUP($A159,[3]Technologies!$A$7:$H$699,4,FALSE)</f>
        <v>Transport</v>
      </c>
      <c r="E159" s="140" t="str">
        <f>VLOOKUP($A159,[3]Technologies!$A$7:$H$699,6,FALSE)</f>
        <v>Bunker Navigation</v>
      </c>
      <c r="F159" s="140" t="str">
        <f>VLOOKUP($A159,[3]Technologies!$A$7:$H$699,7,FALSE)</f>
        <v>LNG Ship - International</v>
      </c>
      <c r="G159" s="243"/>
      <c r="H159" s="243"/>
      <c r="I159" s="244" cm="1">
        <f t="array" ref="I159">-SUMPRODUCT(([3]Feedstocks!$C$4:$C$185=A159)*[3]Feedstocks!$E$4:$E$185,[3]Feedstocks!$F$4:$F$185,[3]Feedstocks!$H$4:$H$185,[3]Feedstocks!$I$4:$I$185)</f>
        <v>0</v>
      </c>
      <c r="J159" s="244" cm="1">
        <f t="array" ref="J159">-SUMPRODUCT(([3]Feedstocks!$C$4:$C$185=A159)*[3]Feedstocks!$E$4:$E$185,[3]Feedstocks!$H$4:$H$185,[3]Feedstocks!$I$4:$I$185)</f>
        <v>0</v>
      </c>
      <c r="K159" s="244"/>
      <c r="L159" s="244"/>
      <c r="M159" s="243"/>
      <c r="N159" s="243" t="str">
        <f>VLOOKUP(E159,[3]Activities!$A$9:$M$224,13,FALSE)</f>
        <v>NL</v>
      </c>
      <c r="O159" s="243">
        <v>1</v>
      </c>
      <c r="P159" s="195" t="s">
        <v>842</v>
      </c>
      <c r="Q159" s="245"/>
      <c r="R159" s="245"/>
      <c r="S159" s="245"/>
      <c r="T159" s="245"/>
      <c r="U159" s="245"/>
      <c r="V159" s="245"/>
      <c r="W159" s="245"/>
      <c r="X159" s="245"/>
      <c r="Y159" s="245"/>
      <c r="Z159" s="245"/>
      <c r="AA159" s="245"/>
      <c r="AB159" s="245"/>
      <c r="AC159" s="245"/>
      <c r="AD159" s="245"/>
      <c r="AE159" s="245"/>
      <c r="AF159" s="245"/>
      <c r="AG159" s="245"/>
      <c r="AH159" s="245"/>
      <c r="AI159" s="245"/>
      <c r="AJ159" s="245"/>
      <c r="AK159" s="245"/>
      <c r="AL159" s="245"/>
      <c r="AM159" s="245"/>
      <c r="AN159" s="245"/>
      <c r="AO159" s="245"/>
      <c r="AP159" s="245"/>
      <c r="AQ159" s="245"/>
      <c r="AR159" s="245"/>
      <c r="AS159" s="245"/>
      <c r="AT159" s="245"/>
      <c r="AU159" s="245"/>
      <c r="AV159" s="245"/>
      <c r="AW159" s="245"/>
      <c r="AX159" s="245"/>
      <c r="AY159" s="245"/>
      <c r="AZ159" s="245"/>
      <c r="BA159" s="245">
        <v>1</v>
      </c>
      <c r="BB159" s="245"/>
      <c r="BC159" s="245"/>
      <c r="BD159" s="245"/>
      <c r="BE159" s="245"/>
      <c r="BF159" s="245"/>
      <c r="BG159" s="245"/>
      <c r="BH159" s="245"/>
      <c r="BI159" s="245"/>
      <c r="BJ159" s="245"/>
      <c r="BK159" s="245"/>
      <c r="BL159" s="245"/>
      <c r="BM159" s="245"/>
      <c r="BN159" s="245"/>
      <c r="BO159" s="245"/>
      <c r="BP159" s="245"/>
      <c r="BQ159" s="245"/>
      <c r="BR159" s="245"/>
      <c r="BS159" s="245"/>
      <c r="BT159" s="245"/>
      <c r="BU159" s="245"/>
      <c r="BV159" s="245"/>
      <c r="BW159" s="245"/>
      <c r="BX159" s="245"/>
      <c r="BY159" s="245"/>
      <c r="BZ159" s="245"/>
      <c r="CA159" s="245"/>
      <c r="CB159" s="245"/>
      <c r="CC159" s="245"/>
      <c r="CD159" s="245"/>
      <c r="CE159" s="245"/>
      <c r="CF159" s="245"/>
      <c r="CG159" s="245"/>
      <c r="CH159" s="245"/>
      <c r="CI159" s="245"/>
      <c r="CJ159" s="245"/>
      <c r="CK159" s="245"/>
      <c r="CL159" s="245"/>
      <c r="CM159" s="245"/>
      <c r="CN159" s="245"/>
      <c r="CO159" s="245"/>
      <c r="CP159" s="245"/>
      <c r="CQ159" s="245"/>
      <c r="CR159" s="245"/>
      <c r="CS159" s="245"/>
      <c r="CT159" s="245"/>
      <c r="CU159" s="245"/>
      <c r="CV159" s="245"/>
      <c r="CW159" s="245"/>
      <c r="CX159" s="245"/>
      <c r="CY159" s="245"/>
      <c r="CZ159" s="245"/>
      <c r="DA159" s="245"/>
      <c r="DB159" s="245"/>
      <c r="DC159" s="245"/>
      <c r="DD159" s="245"/>
      <c r="DE159" s="245"/>
      <c r="DF159" s="245"/>
      <c r="DG159" s="245"/>
      <c r="DH159" s="245"/>
      <c r="DI159" s="245"/>
      <c r="DJ159" s="245"/>
      <c r="DK159" s="245"/>
      <c r="DL159" s="245"/>
      <c r="DM159" s="245"/>
      <c r="DN159" s="245"/>
      <c r="DO159" s="245"/>
      <c r="DP159" s="245"/>
      <c r="DQ159" s="245"/>
      <c r="DR159" s="245"/>
      <c r="DS159" s="245"/>
      <c r="DT159" s="245"/>
      <c r="DU159" s="245"/>
      <c r="DV159" s="245">
        <v>-4.1399999999999997</v>
      </c>
      <c r="DW159" s="245"/>
      <c r="DX159" s="245"/>
      <c r="DY159" s="245"/>
      <c r="DZ159" s="245"/>
      <c r="EA159" s="245"/>
      <c r="EB159" s="245"/>
      <c r="EC159" s="245"/>
      <c r="ED159" s="245"/>
      <c r="EE159" s="245"/>
      <c r="EF159" s="245"/>
      <c r="EG159" s="245"/>
      <c r="EH159" s="245"/>
      <c r="EI159" s="245"/>
      <c r="EJ159" s="245"/>
      <c r="EK159" s="245"/>
      <c r="EL159" s="245"/>
      <c r="EM159" s="245"/>
      <c r="EN159" s="245"/>
      <c r="EO159" s="245"/>
      <c r="EP159" s="245"/>
      <c r="EQ159" s="245"/>
      <c r="ER159" s="245"/>
      <c r="ES159" s="245"/>
      <c r="ET159" s="245"/>
      <c r="EU159" s="245"/>
      <c r="EV159" s="245"/>
      <c r="EW159" s="245"/>
      <c r="EX159" s="245"/>
      <c r="EY159" s="245"/>
      <c r="EZ159" s="245"/>
      <c r="FA159" s="245"/>
      <c r="FB159" s="245"/>
      <c r="FC159" s="245"/>
      <c r="FD159" s="245"/>
      <c r="FE159" s="245"/>
      <c r="FF159" s="245"/>
      <c r="FG159" s="245"/>
      <c r="FH159" s="245"/>
      <c r="FI159" s="245"/>
      <c r="FJ159" s="245"/>
      <c r="FK159" s="245"/>
      <c r="FL159" s="245"/>
      <c r="FM159" s="245"/>
      <c r="FN159" s="245"/>
      <c r="FO159" s="245"/>
      <c r="FP159" s="245"/>
      <c r="FQ159" s="245"/>
      <c r="FR159" s="245"/>
      <c r="FS159" s="245"/>
      <c r="FT159" s="246"/>
      <c r="FU159" s="247">
        <f t="shared" si="19"/>
        <v>0</v>
      </c>
      <c r="FV159" s="247">
        <f t="shared" si="24"/>
        <v>0</v>
      </c>
      <c r="FW159" s="247">
        <f t="shared" si="24"/>
        <v>0</v>
      </c>
      <c r="FX159" s="247">
        <f t="shared" si="24"/>
        <v>0</v>
      </c>
      <c r="FY159" s="247">
        <f t="shared" si="24"/>
        <v>0</v>
      </c>
      <c r="FZ159" s="247">
        <f t="shared" si="24"/>
        <v>0</v>
      </c>
      <c r="GA159" s="247">
        <f t="shared" si="21"/>
        <v>0</v>
      </c>
      <c r="GB159" s="247">
        <f t="shared" si="22"/>
        <v>0.23430000000000001</v>
      </c>
      <c r="GC159" s="247">
        <f t="shared" si="23"/>
        <v>0</v>
      </c>
    </row>
    <row r="160" spans="1:185" x14ac:dyDescent="0.3">
      <c r="A160" s="69" t="s">
        <v>181</v>
      </c>
      <c r="B160" s="69" t="str">
        <f>[3]Technologies!B160</f>
        <v>Bunkerbrandstoffen</v>
      </c>
      <c r="C160" s="69" t="str">
        <f>VLOOKUP($A160,[3]Technologies!$A$7:$H$699,3,FALSE)</f>
        <v>Final</v>
      </c>
      <c r="D160" s="69" t="str">
        <f>VLOOKUP($A160,[3]Technologies!$A$7:$H$699,4,FALSE)</f>
        <v>Transport</v>
      </c>
      <c r="E160" s="69" t="str">
        <f>VLOOKUP($A160,[3]Technologies!$A$7:$H$699,6,FALSE)</f>
        <v>Bunker Navigation</v>
      </c>
      <c r="F160" s="70" t="str">
        <f>VLOOKUP($A160,[3]Technologies!$A$7:$H$699,7,FALSE)</f>
        <v>Ammonia Ship - International</v>
      </c>
      <c r="G160" s="233"/>
      <c r="H160" s="233"/>
      <c r="I160" s="234" cm="1">
        <f t="array" ref="I160">-SUMPRODUCT(([3]Feedstocks!$C$4:$C$185=A160)*[3]Feedstocks!$E$4:$E$185,[3]Feedstocks!$F$4:$F$185,[3]Feedstocks!$H$4:$H$185,[3]Feedstocks!$I$4:$I$185)</f>
        <v>0</v>
      </c>
      <c r="J160" s="234" cm="1">
        <f t="array" ref="J160">-SUMPRODUCT(([3]Feedstocks!$C$4:$C$185=A160)*[3]Feedstocks!$E$4:$E$185,[3]Feedstocks!$H$4:$H$185,[3]Feedstocks!$I$4:$I$185)</f>
        <v>0</v>
      </c>
      <c r="K160" s="234"/>
      <c r="L160" s="234"/>
      <c r="M160" s="233"/>
      <c r="N160" s="233" t="str">
        <f>VLOOKUP(E160,[3]Activities!$A$9:$M$224,13,FALSE)</f>
        <v>NL</v>
      </c>
      <c r="O160" s="233">
        <v>1</v>
      </c>
      <c r="P160" s="87" t="s">
        <v>978</v>
      </c>
      <c r="Q160" s="235"/>
      <c r="R160" s="235"/>
      <c r="S160" s="235"/>
      <c r="T160" s="235"/>
      <c r="U160" s="235"/>
      <c r="V160" s="235"/>
      <c r="W160" s="235"/>
      <c r="X160" s="235"/>
      <c r="Y160" s="235"/>
      <c r="Z160" s="235"/>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v>1</v>
      </c>
      <c r="BB160" s="235"/>
      <c r="BC160" s="235"/>
      <c r="BD160" s="235"/>
      <c r="BE160" s="235"/>
      <c r="BF160" s="235"/>
      <c r="BG160" s="235"/>
      <c r="BH160" s="235"/>
      <c r="BI160" s="235"/>
      <c r="BJ160" s="235"/>
      <c r="BK160" s="235"/>
      <c r="BL160" s="235"/>
      <c r="BM160" s="235"/>
      <c r="BN160" s="235"/>
      <c r="BO160" s="235"/>
      <c r="BP160" s="235"/>
      <c r="BQ160" s="235"/>
      <c r="BR160" s="235"/>
      <c r="BS160" s="235"/>
      <c r="BT160" s="235"/>
      <c r="BU160" s="235"/>
      <c r="BV160" s="235"/>
      <c r="BW160" s="235"/>
      <c r="BX160" s="235"/>
      <c r="BY160" s="235"/>
      <c r="BZ160" s="235"/>
      <c r="CA160" s="235"/>
      <c r="CB160" s="235"/>
      <c r="CC160" s="235"/>
      <c r="CD160" s="235"/>
      <c r="CE160" s="235"/>
      <c r="CF160" s="235"/>
      <c r="CG160" s="235"/>
      <c r="CH160" s="235"/>
      <c r="CI160" s="235"/>
      <c r="CJ160" s="235"/>
      <c r="CK160" s="235"/>
      <c r="CL160" s="235"/>
      <c r="CM160" s="235"/>
      <c r="CN160" s="235"/>
      <c r="CO160" s="235"/>
      <c r="CP160" s="235"/>
      <c r="CQ160" s="235"/>
      <c r="CR160" s="235"/>
      <c r="CS160" s="235"/>
      <c r="CT160" s="235"/>
      <c r="CU160" s="235"/>
      <c r="CV160" s="235"/>
      <c r="CW160" s="235"/>
      <c r="CX160" s="235"/>
      <c r="CY160" s="235"/>
      <c r="CZ160" s="235"/>
      <c r="DA160" s="235"/>
      <c r="DB160" s="235"/>
      <c r="DC160" s="235"/>
      <c r="DD160" s="235"/>
      <c r="DE160" s="235"/>
      <c r="DF160" s="235"/>
      <c r="DG160" s="235"/>
      <c r="DH160" s="235"/>
      <c r="DI160" s="235"/>
      <c r="DJ160" s="235"/>
      <c r="DK160" s="235"/>
      <c r="DL160" s="235"/>
      <c r="DM160" s="235"/>
      <c r="DN160" s="235"/>
      <c r="DO160" s="235"/>
      <c r="DP160" s="235"/>
      <c r="DQ160" s="235"/>
      <c r="DR160" s="235"/>
      <c r="DS160" s="235"/>
      <c r="DT160" s="235"/>
      <c r="DU160" s="235"/>
      <c r="DV160" s="235"/>
      <c r="DW160" s="235"/>
      <c r="DX160" s="235"/>
      <c r="DY160" s="235"/>
      <c r="DZ160" s="235"/>
      <c r="EA160" s="235">
        <v>-4.1399999999999997</v>
      </c>
      <c r="EB160" s="235"/>
      <c r="EC160" s="235"/>
      <c r="ED160" s="235"/>
      <c r="EE160" s="235"/>
      <c r="EF160" s="235"/>
      <c r="EG160" s="235"/>
      <c r="EH160" s="235"/>
      <c r="EI160" s="235"/>
      <c r="EJ160" s="235"/>
      <c r="EK160" s="235"/>
      <c r="EL160" s="235"/>
      <c r="EM160" s="235"/>
      <c r="EN160" s="235"/>
      <c r="EO160" s="235"/>
      <c r="EP160" s="235"/>
      <c r="EQ160" s="235"/>
      <c r="ER160" s="235"/>
      <c r="ES160" s="235"/>
      <c r="ET160" s="235"/>
      <c r="EU160" s="235"/>
      <c r="EV160" s="235"/>
      <c r="EW160" s="235"/>
      <c r="EX160" s="235"/>
      <c r="EY160" s="235"/>
      <c r="EZ160" s="235"/>
      <c r="FA160" s="235"/>
      <c r="FB160" s="235"/>
      <c r="FC160" s="235"/>
      <c r="FD160" s="235"/>
      <c r="FE160" s="235"/>
      <c r="FF160" s="235"/>
      <c r="FG160" s="235"/>
      <c r="FH160" s="235"/>
      <c r="FI160" s="235"/>
      <c r="FJ160" s="235"/>
      <c r="FK160" s="235"/>
      <c r="FL160" s="235"/>
      <c r="FM160" s="235"/>
      <c r="FN160" s="235"/>
      <c r="FO160" s="235"/>
      <c r="FP160" s="235"/>
      <c r="FQ160" s="235"/>
      <c r="FR160" s="235"/>
      <c r="FS160" s="235"/>
      <c r="FT160" s="236"/>
      <c r="FU160" s="237">
        <f t="shared" si="19"/>
        <v>0</v>
      </c>
      <c r="FV160" s="237">
        <f t="shared" si="24"/>
        <v>0</v>
      </c>
      <c r="FW160" s="237">
        <f t="shared" si="24"/>
        <v>0</v>
      </c>
      <c r="FX160" s="237">
        <f t="shared" si="24"/>
        <v>0</v>
      </c>
      <c r="FY160" s="237">
        <f t="shared" si="24"/>
        <v>0</v>
      </c>
      <c r="FZ160" s="237">
        <f t="shared" si="24"/>
        <v>0</v>
      </c>
      <c r="GA160" s="237">
        <f t="shared" si="21"/>
        <v>0</v>
      </c>
      <c r="GB160" s="237">
        <f t="shared" si="22"/>
        <v>0</v>
      </c>
      <c r="GC160" s="237">
        <f t="shared" si="23"/>
        <v>0</v>
      </c>
    </row>
    <row r="161" spans="1:185" x14ac:dyDescent="0.3">
      <c r="A161" s="40" t="s">
        <v>182</v>
      </c>
      <c r="B161" s="40" t="str">
        <f>[3]Technologies!B161</f>
        <v>Bunkerbrandstoffen</v>
      </c>
      <c r="C161" s="40" t="str">
        <f>VLOOKUP($A161,[3]Technologies!$A$7:$H$699,3,FALSE)</f>
        <v>Final</v>
      </c>
      <c r="D161" s="40" t="str">
        <f>VLOOKUP($A161,[3]Technologies!$A$7:$H$699,4,FALSE)</f>
        <v>Transport</v>
      </c>
      <c r="E161" s="40" t="str">
        <f>VLOOKUP($A161,[3]Technologies!$A$7:$H$699,6,FALSE)</f>
        <v>Bunker Navigation</v>
      </c>
      <c r="F161" s="40" t="str">
        <f>VLOOKUP($A161,[3]Technologies!$A$7:$H$699,7,FALSE)</f>
        <v>Methanol Ship - International</v>
      </c>
      <c r="G161" s="228"/>
      <c r="H161" s="228"/>
      <c r="I161" s="229" cm="1">
        <f t="array" ref="I161">-SUMPRODUCT(([3]Feedstocks!$C$4:$C$185=A161)*[3]Feedstocks!$E$4:$E$185,[3]Feedstocks!$F$4:$F$185,[3]Feedstocks!$H$4:$H$185,[3]Feedstocks!$I$4:$I$185)</f>
        <v>0</v>
      </c>
      <c r="J161" s="229" cm="1">
        <f t="array" ref="J161">-SUMPRODUCT(([3]Feedstocks!$C$4:$C$185=A161)*[3]Feedstocks!$E$4:$E$185,[3]Feedstocks!$H$4:$H$185,[3]Feedstocks!$I$4:$I$185)</f>
        <v>0</v>
      </c>
      <c r="K161" s="229"/>
      <c r="L161" s="229"/>
      <c r="M161" s="228"/>
      <c r="N161" s="228" t="str">
        <f>VLOOKUP(E161,[3]Activities!$A$9:$M$224,13,FALSE)</f>
        <v>NL</v>
      </c>
      <c r="O161" s="228">
        <v>1</v>
      </c>
      <c r="P161" s="66" t="s">
        <v>978</v>
      </c>
      <c r="Q161" s="230"/>
      <c r="R161" s="230"/>
      <c r="S161" s="230"/>
      <c r="T161" s="230"/>
      <c r="U161" s="230"/>
      <c r="V161" s="230"/>
      <c r="W161" s="230"/>
      <c r="X161" s="230"/>
      <c r="Y161" s="23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v>1</v>
      </c>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v>-4.1399999999999997</v>
      </c>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230"/>
      <c r="FH161" s="230"/>
      <c r="FI161" s="230"/>
      <c r="FJ161" s="230"/>
      <c r="FK161" s="230"/>
      <c r="FL161" s="230"/>
      <c r="FM161" s="230"/>
      <c r="FN161" s="230"/>
      <c r="FO161" s="230"/>
      <c r="FP161" s="230"/>
      <c r="FQ161" s="230"/>
      <c r="FR161" s="230"/>
      <c r="FS161" s="230"/>
      <c r="FT161" s="231"/>
      <c r="FU161" s="232">
        <f t="shared" si="19"/>
        <v>0</v>
      </c>
      <c r="FV161" s="232">
        <f t="shared" si="24"/>
        <v>0</v>
      </c>
      <c r="FW161" s="232">
        <f t="shared" si="24"/>
        <v>0</v>
      </c>
      <c r="FX161" s="232">
        <f t="shared" si="24"/>
        <v>0</v>
      </c>
      <c r="FY161" s="232">
        <f t="shared" si="24"/>
        <v>0</v>
      </c>
      <c r="FZ161" s="232">
        <f t="shared" si="24"/>
        <v>0</v>
      </c>
      <c r="GA161" s="232">
        <f t="shared" si="21"/>
        <v>0</v>
      </c>
      <c r="GB161" s="232">
        <f t="shared" si="22"/>
        <v>0</v>
      </c>
      <c r="GC161" s="232">
        <f t="shared" si="23"/>
        <v>0</v>
      </c>
    </row>
    <row r="162" spans="1:185" x14ac:dyDescent="0.3">
      <c r="A162" s="69" t="s">
        <v>183</v>
      </c>
      <c r="B162" s="69" t="str">
        <f>[3]Technologies!B162</f>
        <v>Bunkerbrandstoffen</v>
      </c>
      <c r="C162" s="69" t="str">
        <f>VLOOKUP($A162,[3]Technologies!$A$7:$H$699,3,FALSE)</f>
        <v>Final</v>
      </c>
      <c r="D162" s="69" t="str">
        <f>VLOOKUP($A162,[3]Technologies!$A$7:$H$699,4,FALSE)</f>
        <v>Transport</v>
      </c>
      <c r="E162" s="69" t="str">
        <f>VLOOKUP($A162,[3]Technologies!$A$7:$H$699,6,FALSE)</f>
        <v>Bunker Aviation</v>
      </c>
      <c r="F162" s="70" t="str">
        <f>VLOOKUP($A162,[3]Technologies!$A$7:$H$699,7,FALSE)</f>
        <v>Conventional Airplane</v>
      </c>
      <c r="G162" s="233"/>
      <c r="H162" s="233"/>
      <c r="I162" s="234" cm="1">
        <f t="array" ref="I162">-SUMPRODUCT(([3]Feedstocks!$C$4:$C$185=A162)*[3]Feedstocks!$E$4:$E$185,[3]Feedstocks!$F$4:$F$185,[3]Feedstocks!$H$4:$H$185,[3]Feedstocks!$I$4:$I$185)</f>
        <v>0</v>
      </c>
      <c r="J162" s="234" cm="1">
        <f t="array" ref="J162">-SUMPRODUCT(([3]Feedstocks!$C$4:$C$185=A162)*[3]Feedstocks!$E$4:$E$185,[3]Feedstocks!$H$4:$H$185,[3]Feedstocks!$I$4:$I$185)</f>
        <v>0</v>
      </c>
      <c r="K162" s="234"/>
      <c r="L162" s="234"/>
      <c r="M162" s="233"/>
      <c r="N162" s="233" t="str">
        <f>VLOOKUP(E162,[3]Activities!$A$9:$M$224,13,FALSE)</f>
        <v>NL</v>
      </c>
      <c r="O162" s="233">
        <v>1</v>
      </c>
      <c r="P162" s="87" t="s">
        <v>884</v>
      </c>
      <c r="Q162" s="235"/>
      <c r="R162" s="235"/>
      <c r="S162" s="235"/>
      <c r="T162" s="235"/>
      <c r="U162" s="235"/>
      <c r="V162" s="235"/>
      <c r="W162" s="235"/>
      <c r="X162" s="235"/>
      <c r="Y162" s="235"/>
      <c r="Z162" s="235"/>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v>1</v>
      </c>
      <c r="BC162" s="235"/>
      <c r="BD162" s="235"/>
      <c r="BE162" s="235"/>
      <c r="BF162" s="235"/>
      <c r="BG162" s="235"/>
      <c r="BH162" s="235"/>
      <c r="BI162" s="235"/>
      <c r="BJ162" s="235"/>
      <c r="BK162" s="235"/>
      <c r="BL162" s="235"/>
      <c r="BM162" s="235"/>
      <c r="BN162" s="235"/>
      <c r="BO162" s="235"/>
      <c r="BP162" s="235"/>
      <c r="BQ162" s="235"/>
      <c r="BR162" s="235"/>
      <c r="BS162" s="235"/>
      <c r="BT162" s="235"/>
      <c r="BU162" s="235"/>
      <c r="BV162" s="235"/>
      <c r="BW162" s="235"/>
      <c r="BX162" s="235"/>
      <c r="BY162" s="235"/>
      <c r="BZ162" s="235"/>
      <c r="CA162" s="235"/>
      <c r="CB162" s="235"/>
      <c r="CC162" s="235"/>
      <c r="CD162" s="235"/>
      <c r="CE162" s="235"/>
      <c r="CF162" s="235"/>
      <c r="CG162" s="235"/>
      <c r="CH162" s="235"/>
      <c r="CI162" s="235"/>
      <c r="CJ162" s="235"/>
      <c r="CK162" s="235"/>
      <c r="CL162" s="235"/>
      <c r="CM162" s="235"/>
      <c r="CN162" s="235"/>
      <c r="CO162" s="235"/>
      <c r="CP162" s="235"/>
      <c r="CQ162" s="235"/>
      <c r="CR162" s="235"/>
      <c r="CS162" s="235"/>
      <c r="CT162" s="235"/>
      <c r="CU162" s="235"/>
      <c r="CV162" s="235"/>
      <c r="CW162" s="235"/>
      <c r="CX162" s="235"/>
      <c r="CY162" s="235"/>
      <c r="CZ162" s="235"/>
      <c r="DA162" s="235"/>
      <c r="DB162" s="235"/>
      <c r="DC162" s="235"/>
      <c r="DD162" s="235"/>
      <c r="DE162" s="235"/>
      <c r="DF162" s="235">
        <v>-0.26500000000000001</v>
      </c>
      <c r="DG162" s="235"/>
      <c r="DH162" s="235"/>
      <c r="DI162" s="235"/>
      <c r="DJ162" s="235"/>
      <c r="DK162" s="235"/>
      <c r="DL162" s="235"/>
      <c r="DM162" s="235"/>
      <c r="DN162" s="235"/>
      <c r="DO162" s="235"/>
      <c r="DP162" s="235"/>
      <c r="DQ162" s="235"/>
      <c r="DR162" s="235"/>
      <c r="DS162" s="235"/>
      <c r="DT162" s="235"/>
      <c r="DU162" s="235"/>
      <c r="DV162" s="235"/>
      <c r="DW162" s="235"/>
      <c r="DX162" s="235"/>
      <c r="DY162" s="235"/>
      <c r="DZ162" s="235"/>
      <c r="EA162" s="235"/>
      <c r="EB162" s="235"/>
      <c r="EC162" s="235"/>
      <c r="ED162" s="235"/>
      <c r="EE162" s="235"/>
      <c r="EF162" s="235"/>
      <c r="EG162" s="235"/>
      <c r="EH162" s="235"/>
      <c r="EI162" s="235"/>
      <c r="EJ162" s="235"/>
      <c r="EK162" s="235"/>
      <c r="EL162" s="235"/>
      <c r="EM162" s="235"/>
      <c r="EN162" s="235"/>
      <c r="EO162" s="235"/>
      <c r="EP162" s="235"/>
      <c r="EQ162" s="235"/>
      <c r="ER162" s="235"/>
      <c r="ES162" s="235"/>
      <c r="ET162" s="235"/>
      <c r="EU162" s="235"/>
      <c r="EV162" s="235"/>
      <c r="EW162" s="235"/>
      <c r="EX162" s="235"/>
      <c r="EY162" s="235"/>
      <c r="EZ162" s="235"/>
      <c r="FA162" s="235"/>
      <c r="FB162" s="235"/>
      <c r="FC162" s="235"/>
      <c r="FD162" s="235"/>
      <c r="FE162" s="235"/>
      <c r="FF162" s="235"/>
      <c r="FG162" s="235"/>
      <c r="FH162" s="235"/>
      <c r="FI162" s="235"/>
      <c r="FJ162" s="235"/>
      <c r="FK162" s="235"/>
      <c r="FL162" s="235"/>
      <c r="FM162" s="235"/>
      <c r="FN162" s="235"/>
      <c r="FO162" s="235"/>
      <c r="FP162" s="235"/>
      <c r="FQ162" s="235"/>
      <c r="FR162" s="235"/>
      <c r="FS162" s="235"/>
      <c r="FT162" s="236"/>
      <c r="FU162" s="237">
        <f t="shared" si="19"/>
        <v>0</v>
      </c>
      <c r="FV162" s="237">
        <f t="shared" si="24"/>
        <v>0</v>
      </c>
      <c r="FW162" s="237">
        <f t="shared" si="24"/>
        <v>0</v>
      </c>
      <c r="FX162" s="237">
        <f t="shared" si="24"/>
        <v>0</v>
      </c>
      <c r="FY162" s="237">
        <f t="shared" si="24"/>
        <v>0</v>
      </c>
      <c r="FZ162" s="237">
        <f t="shared" si="24"/>
        <v>0</v>
      </c>
      <c r="GA162" s="237">
        <f t="shared" si="21"/>
        <v>0</v>
      </c>
      <c r="GB162" s="237">
        <f t="shared" si="22"/>
        <v>1.9099999999999999E-2</v>
      </c>
      <c r="GC162" s="237">
        <f t="shared" si="23"/>
        <v>0</v>
      </c>
    </row>
    <row r="163" spans="1:185" x14ac:dyDescent="0.3">
      <c r="A163" s="40" t="s">
        <v>184</v>
      </c>
      <c r="B163" s="40" t="str">
        <f>[3]Technologies!B163</f>
        <v>Bunkerbrandstoffen</v>
      </c>
      <c r="C163" s="40" t="str">
        <f>VLOOKUP($A163,[3]Technologies!$A$7:$H$699,3,FALSE)</f>
        <v>Final</v>
      </c>
      <c r="D163" s="40" t="str">
        <f>VLOOKUP($A163,[3]Technologies!$A$7:$H$699,4,FALSE)</f>
        <v>Transport</v>
      </c>
      <c r="E163" s="40" t="str">
        <f>VLOOKUP($A163,[3]Technologies!$A$7:$H$699,6,FALSE)</f>
        <v>Bunker Aviation</v>
      </c>
      <c r="F163" s="40" t="str">
        <f>VLOOKUP($A163,[3]Technologies!$A$7:$H$699,7,FALSE)</f>
        <v>Bio Kerosene Airplane</v>
      </c>
      <c r="G163" s="228"/>
      <c r="H163" s="228"/>
      <c r="I163" s="229" cm="1">
        <f t="array" ref="I163">-SUMPRODUCT(([3]Feedstocks!$C$4:$C$185=A163)*[3]Feedstocks!$E$4:$E$185,[3]Feedstocks!$F$4:$F$185,[3]Feedstocks!$H$4:$H$185,[3]Feedstocks!$I$4:$I$185)</f>
        <v>0</v>
      </c>
      <c r="J163" s="229" cm="1">
        <f t="array" ref="J163">-SUMPRODUCT(([3]Feedstocks!$C$4:$C$185=A163)*[3]Feedstocks!$E$4:$E$185,[3]Feedstocks!$H$4:$H$185,[3]Feedstocks!$I$4:$I$185)</f>
        <v>0</v>
      </c>
      <c r="K163" s="229"/>
      <c r="L163" s="229"/>
      <c r="M163" s="228"/>
      <c r="N163" s="228" t="str">
        <f>VLOOKUP(E163,[3]Activities!$A$9:$M$224,13,FALSE)</f>
        <v>NL</v>
      </c>
      <c r="O163" s="228">
        <v>1</v>
      </c>
      <c r="P163" s="66" t="s">
        <v>884</v>
      </c>
      <c r="Q163" s="230"/>
      <c r="R163" s="230"/>
      <c r="S163" s="230"/>
      <c r="T163" s="230"/>
      <c r="U163" s="230"/>
      <c r="V163" s="230"/>
      <c r="W163" s="230"/>
      <c r="X163" s="230"/>
      <c r="Y163" s="230"/>
      <c r="Z163" s="230"/>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v>1</v>
      </c>
      <c r="BC163" s="230"/>
      <c r="BD163" s="230"/>
      <c r="BE163" s="230"/>
      <c r="BF163" s="230"/>
      <c r="BG163" s="230"/>
      <c r="BH163" s="230"/>
      <c r="BI163" s="230"/>
      <c r="BJ163" s="230"/>
      <c r="BK163" s="230"/>
      <c r="BL163" s="230"/>
      <c r="BM163" s="230"/>
      <c r="BN163" s="230"/>
      <c r="BO163" s="230"/>
      <c r="BP163" s="230"/>
      <c r="BQ163" s="230"/>
      <c r="BR163" s="230"/>
      <c r="BS163" s="230"/>
      <c r="BT163" s="230"/>
      <c r="BU163" s="230"/>
      <c r="BV163" s="230"/>
      <c r="BW163" s="230"/>
      <c r="BX163" s="230"/>
      <c r="BY163" s="230"/>
      <c r="BZ163" s="230"/>
      <c r="CA163" s="230"/>
      <c r="CB163" s="230"/>
      <c r="CC163" s="230"/>
      <c r="CD163" s="230"/>
      <c r="CE163" s="230"/>
      <c r="CF163" s="230"/>
      <c r="CG163" s="230"/>
      <c r="CH163" s="230"/>
      <c r="CI163" s="230"/>
      <c r="CJ163" s="230"/>
      <c r="CK163" s="230"/>
      <c r="CL163" s="230"/>
      <c r="CM163" s="230"/>
      <c r="CN163" s="230"/>
      <c r="CO163" s="230"/>
      <c r="CP163" s="230"/>
      <c r="CQ163" s="230"/>
      <c r="CR163" s="230"/>
      <c r="CS163" s="230"/>
      <c r="CT163" s="230"/>
      <c r="CU163" s="230"/>
      <c r="CV163" s="230"/>
      <c r="CW163" s="230"/>
      <c r="CX163" s="230"/>
      <c r="CY163" s="230"/>
      <c r="CZ163" s="230"/>
      <c r="DA163" s="230"/>
      <c r="DB163" s="230"/>
      <c r="DC163" s="230"/>
      <c r="DD163" s="230"/>
      <c r="DE163" s="230"/>
      <c r="DF163" s="230"/>
      <c r="DG163" s="230"/>
      <c r="DH163" s="230"/>
      <c r="DI163" s="230"/>
      <c r="DJ163" s="230"/>
      <c r="DK163" s="230"/>
      <c r="DL163" s="230">
        <v>-0.26500000000000001</v>
      </c>
      <c r="DM163" s="230"/>
      <c r="DN163" s="230"/>
      <c r="DO163" s="230"/>
      <c r="DP163" s="230"/>
      <c r="DQ163" s="230"/>
      <c r="DR163" s="230"/>
      <c r="DS163" s="230"/>
      <c r="DT163" s="230"/>
      <c r="DU163" s="230"/>
      <c r="DV163" s="230"/>
      <c r="DW163" s="230"/>
      <c r="DX163" s="230"/>
      <c r="DY163" s="230"/>
      <c r="DZ163" s="230"/>
      <c r="EA163" s="230"/>
      <c r="EB163" s="230"/>
      <c r="EC163" s="230"/>
      <c r="ED163" s="230"/>
      <c r="EE163" s="230"/>
      <c r="EF163" s="230"/>
      <c r="EG163" s="230"/>
      <c r="EH163" s="230"/>
      <c r="EI163" s="230"/>
      <c r="EJ163" s="230"/>
      <c r="EK163" s="230"/>
      <c r="EL163" s="230"/>
      <c r="EM163" s="230"/>
      <c r="EN163" s="230"/>
      <c r="EO163" s="230"/>
      <c r="EP163" s="230"/>
      <c r="EQ163" s="230"/>
      <c r="ER163" s="230"/>
      <c r="ES163" s="230"/>
      <c r="ET163" s="230"/>
      <c r="EU163" s="230"/>
      <c r="EV163" s="230"/>
      <c r="EW163" s="230"/>
      <c r="EX163" s="230"/>
      <c r="EY163" s="230"/>
      <c r="EZ163" s="230"/>
      <c r="FA163" s="230"/>
      <c r="FB163" s="230"/>
      <c r="FC163" s="230"/>
      <c r="FD163" s="230"/>
      <c r="FE163" s="230"/>
      <c r="FF163" s="230"/>
      <c r="FG163" s="230"/>
      <c r="FH163" s="230"/>
      <c r="FI163" s="230"/>
      <c r="FJ163" s="230"/>
      <c r="FK163" s="230"/>
      <c r="FL163" s="230"/>
      <c r="FM163" s="230"/>
      <c r="FN163" s="230"/>
      <c r="FO163" s="230"/>
      <c r="FP163" s="230"/>
      <c r="FQ163" s="230"/>
      <c r="FR163" s="230"/>
      <c r="FS163" s="230"/>
      <c r="FT163" s="231"/>
      <c r="FU163" s="232">
        <f t="shared" si="19"/>
        <v>0</v>
      </c>
      <c r="FV163" s="232">
        <f t="shared" si="24"/>
        <v>0</v>
      </c>
      <c r="FW163" s="232">
        <f t="shared" si="24"/>
        <v>0</v>
      </c>
      <c r="FX163" s="232">
        <f t="shared" si="24"/>
        <v>0</v>
      </c>
      <c r="FY163" s="232">
        <f t="shared" si="24"/>
        <v>0</v>
      </c>
      <c r="FZ163" s="232">
        <f t="shared" si="24"/>
        <v>0</v>
      </c>
      <c r="GA163" s="232">
        <f t="shared" si="21"/>
        <v>0</v>
      </c>
      <c r="GB163" s="232">
        <f t="shared" si="22"/>
        <v>0</v>
      </c>
      <c r="GC163" s="232">
        <f t="shared" si="23"/>
        <v>0</v>
      </c>
    </row>
    <row r="164" spans="1:185" x14ac:dyDescent="0.3">
      <c r="A164" s="69" t="s">
        <v>185</v>
      </c>
      <c r="B164" s="69" t="str">
        <f>[3]Technologies!B164</f>
        <v>Bunkerbrandstoffen</v>
      </c>
      <c r="C164" s="69" t="str">
        <f>VLOOKUP($A164,[3]Technologies!$A$7:$H$699,3,FALSE)</f>
        <v>Final</v>
      </c>
      <c r="D164" s="69" t="str">
        <f>VLOOKUP($A164,[3]Technologies!$A$7:$H$699,4,FALSE)</f>
        <v>Transport</v>
      </c>
      <c r="E164" s="69" t="str">
        <f>VLOOKUP($A164,[3]Technologies!$A$7:$H$699,6,FALSE)</f>
        <v>Bunker Aviation</v>
      </c>
      <c r="F164" s="70" t="str">
        <f>VLOOKUP($A164,[3]Technologies!$A$7:$H$699,7,FALSE)</f>
        <v>Syn Kerosene Airplane</v>
      </c>
      <c r="G164" s="233"/>
      <c r="H164" s="233"/>
      <c r="I164" s="234" cm="1">
        <f t="array" ref="I164">-SUMPRODUCT(([3]Feedstocks!$C$4:$C$185=A164)*[3]Feedstocks!$E$4:$E$185,[3]Feedstocks!$F$4:$F$185,[3]Feedstocks!$H$4:$H$185,[3]Feedstocks!$I$4:$I$185)</f>
        <v>0</v>
      </c>
      <c r="J164" s="234" cm="1">
        <f t="array" ref="J164">-SUMPRODUCT(([3]Feedstocks!$C$4:$C$185=A164)*[3]Feedstocks!$E$4:$E$185,[3]Feedstocks!$H$4:$H$185,[3]Feedstocks!$I$4:$I$185)</f>
        <v>0</v>
      </c>
      <c r="K164" s="234"/>
      <c r="L164" s="234"/>
      <c r="M164" s="233"/>
      <c r="N164" s="233" t="str">
        <f>VLOOKUP(E164,[3]Activities!$A$9:$M$224,13,FALSE)</f>
        <v>NL</v>
      </c>
      <c r="O164" s="233">
        <v>1</v>
      </c>
      <c r="P164" s="87" t="s">
        <v>884</v>
      </c>
      <c r="Q164" s="235"/>
      <c r="R164" s="235"/>
      <c r="S164" s="235"/>
      <c r="T164" s="235"/>
      <c r="U164" s="235"/>
      <c r="V164" s="235"/>
      <c r="W164" s="235"/>
      <c r="X164" s="235"/>
      <c r="Y164" s="235"/>
      <c r="Z164" s="235"/>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v>1</v>
      </c>
      <c r="BC164" s="235"/>
      <c r="BD164" s="235"/>
      <c r="BE164" s="235"/>
      <c r="BF164" s="235"/>
      <c r="BG164" s="235"/>
      <c r="BH164" s="235"/>
      <c r="BI164" s="235"/>
      <c r="BJ164" s="235"/>
      <c r="BK164" s="235"/>
      <c r="BL164" s="235"/>
      <c r="BM164" s="235"/>
      <c r="BN164" s="235"/>
      <c r="BO164" s="235"/>
      <c r="BP164" s="235"/>
      <c r="BQ164" s="235"/>
      <c r="BR164" s="235"/>
      <c r="BS164" s="235"/>
      <c r="BT164" s="235"/>
      <c r="BU164" s="235"/>
      <c r="BV164" s="235"/>
      <c r="BW164" s="235"/>
      <c r="BX164" s="235"/>
      <c r="BY164" s="235"/>
      <c r="BZ164" s="235"/>
      <c r="CA164" s="235"/>
      <c r="CB164" s="235"/>
      <c r="CC164" s="235"/>
      <c r="CD164" s="235"/>
      <c r="CE164" s="235"/>
      <c r="CF164" s="235"/>
      <c r="CG164" s="235"/>
      <c r="CH164" s="235"/>
      <c r="CI164" s="235"/>
      <c r="CJ164" s="235"/>
      <c r="CK164" s="235"/>
      <c r="CL164" s="235"/>
      <c r="CM164" s="235"/>
      <c r="CN164" s="235"/>
      <c r="CO164" s="235"/>
      <c r="CP164" s="235"/>
      <c r="CQ164" s="235"/>
      <c r="CR164" s="235"/>
      <c r="CS164" s="235"/>
      <c r="CT164" s="235"/>
      <c r="CU164" s="235"/>
      <c r="CV164" s="235"/>
      <c r="CW164" s="235"/>
      <c r="CX164" s="235"/>
      <c r="CY164" s="235"/>
      <c r="CZ164" s="235"/>
      <c r="DA164" s="235"/>
      <c r="DB164" s="235"/>
      <c r="DC164" s="235"/>
      <c r="DD164" s="235"/>
      <c r="DE164" s="235"/>
      <c r="DF164" s="235"/>
      <c r="DG164" s="235"/>
      <c r="DH164" s="235"/>
      <c r="DI164" s="235"/>
      <c r="DJ164" s="235"/>
      <c r="DK164" s="235"/>
      <c r="DL164" s="235"/>
      <c r="DM164" s="235"/>
      <c r="DN164" s="235"/>
      <c r="DO164" s="235">
        <v>-0.26500000000000001</v>
      </c>
      <c r="DP164" s="235"/>
      <c r="DQ164" s="235"/>
      <c r="DR164" s="235"/>
      <c r="DS164" s="235"/>
      <c r="DT164" s="235"/>
      <c r="DU164" s="235"/>
      <c r="DV164" s="235"/>
      <c r="DW164" s="235"/>
      <c r="DX164" s="235"/>
      <c r="DY164" s="235"/>
      <c r="DZ164" s="235"/>
      <c r="EA164" s="235"/>
      <c r="EB164" s="235"/>
      <c r="EC164" s="235"/>
      <c r="ED164" s="235"/>
      <c r="EE164" s="235"/>
      <c r="EF164" s="235"/>
      <c r="EG164" s="235"/>
      <c r="EH164" s="235"/>
      <c r="EI164" s="235"/>
      <c r="EJ164" s="235"/>
      <c r="EK164" s="235"/>
      <c r="EL164" s="235"/>
      <c r="EM164" s="235"/>
      <c r="EN164" s="235"/>
      <c r="EO164" s="235"/>
      <c r="EP164" s="235"/>
      <c r="EQ164" s="235"/>
      <c r="ER164" s="235"/>
      <c r="ES164" s="235"/>
      <c r="ET164" s="235"/>
      <c r="EU164" s="235"/>
      <c r="EV164" s="235"/>
      <c r="EW164" s="235"/>
      <c r="EX164" s="235"/>
      <c r="EY164" s="235"/>
      <c r="EZ164" s="235"/>
      <c r="FA164" s="235"/>
      <c r="FB164" s="235"/>
      <c r="FC164" s="235"/>
      <c r="FD164" s="235"/>
      <c r="FE164" s="235"/>
      <c r="FF164" s="235"/>
      <c r="FG164" s="235"/>
      <c r="FH164" s="235"/>
      <c r="FI164" s="235"/>
      <c r="FJ164" s="235"/>
      <c r="FK164" s="235"/>
      <c r="FL164" s="235"/>
      <c r="FM164" s="235"/>
      <c r="FN164" s="235"/>
      <c r="FO164" s="235"/>
      <c r="FP164" s="235"/>
      <c r="FQ164" s="235"/>
      <c r="FR164" s="235"/>
      <c r="FS164" s="235"/>
      <c r="FT164" s="236"/>
      <c r="FU164" s="237">
        <f t="shared" si="19"/>
        <v>0</v>
      </c>
      <c r="FV164" s="237">
        <f t="shared" si="24"/>
        <v>0</v>
      </c>
      <c r="FW164" s="237">
        <f t="shared" si="24"/>
        <v>0</v>
      </c>
      <c r="FX164" s="237">
        <f t="shared" si="24"/>
        <v>0</v>
      </c>
      <c r="FY164" s="237">
        <f t="shared" si="24"/>
        <v>0</v>
      </c>
      <c r="FZ164" s="237">
        <f t="shared" si="24"/>
        <v>0</v>
      </c>
      <c r="GA164" s="237">
        <f t="shared" si="21"/>
        <v>0</v>
      </c>
      <c r="GB164" s="237">
        <f t="shared" si="22"/>
        <v>0</v>
      </c>
      <c r="GC164" s="237">
        <f t="shared" si="23"/>
        <v>0</v>
      </c>
    </row>
    <row r="165" spans="1:185" x14ac:dyDescent="0.3">
      <c r="A165" s="40" t="s">
        <v>186</v>
      </c>
      <c r="B165" s="40" t="str">
        <f>[3]Technologies!B165</f>
        <v>Bunkerbrandstoffen</v>
      </c>
      <c r="C165" s="40" t="str">
        <f>VLOOKUP($A165,[3]Technologies!$A$7:$H$699,3,FALSE)</f>
        <v>Final</v>
      </c>
      <c r="D165" s="40" t="str">
        <f>VLOOKUP($A165,[3]Technologies!$A$7:$H$699,4,FALSE)</f>
        <v>Transport</v>
      </c>
      <c r="E165" s="40" t="str">
        <f>VLOOKUP($A165,[3]Technologies!$A$7:$H$699,6,FALSE)</f>
        <v>Bunker Aviation</v>
      </c>
      <c r="F165" s="40" t="str">
        <f>VLOOKUP($A165,[3]Technologies!$A$7:$H$699,7,FALSE)</f>
        <v>Hydrogen Airplane</v>
      </c>
      <c r="G165" s="228"/>
      <c r="H165" s="228"/>
      <c r="I165" s="229" cm="1">
        <f t="array" ref="I165">-SUMPRODUCT(([3]Feedstocks!$C$4:$C$185=A165)*[3]Feedstocks!$E$4:$E$185,[3]Feedstocks!$F$4:$F$185,[3]Feedstocks!$H$4:$H$185,[3]Feedstocks!$I$4:$I$185)</f>
        <v>0</v>
      </c>
      <c r="J165" s="229" cm="1">
        <f t="array" ref="J165">-SUMPRODUCT(([3]Feedstocks!$C$4:$C$185=A165)*[3]Feedstocks!$E$4:$E$185,[3]Feedstocks!$H$4:$H$185,[3]Feedstocks!$I$4:$I$185)</f>
        <v>0</v>
      </c>
      <c r="K165" s="229"/>
      <c r="L165" s="229"/>
      <c r="M165" s="228"/>
      <c r="N165" s="228" t="str">
        <f>VLOOKUP(E165,[3]Activities!$A$9:$M$224,13,FALSE)</f>
        <v>NL</v>
      </c>
      <c r="O165" s="228">
        <v>1</v>
      </c>
      <c r="P165" s="66" t="s">
        <v>978</v>
      </c>
      <c r="Q165" s="230"/>
      <c r="R165" s="230"/>
      <c r="S165" s="230"/>
      <c r="T165" s="230"/>
      <c r="U165" s="230"/>
      <c r="V165" s="230"/>
      <c r="W165" s="230"/>
      <c r="X165" s="230"/>
      <c r="Y165" s="230"/>
      <c r="Z165" s="230"/>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v>1</v>
      </c>
      <c r="BC165" s="230"/>
      <c r="BD165" s="230"/>
      <c r="BE165" s="230"/>
      <c r="BF165" s="230"/>
      <c r="BG165" s="230"/>
      <c r="BH165" s="230"/>
      <c r="BI165" s="230"/>
      <c r="BJ165" s="230"/>
      <c r="BK165" s="230"/>
      <c r="BL165" s="230"/>
      <c r="BM165" s="230"/>
      <c r="BN165" s="230"/>
      <c r="BO165" s="230"/>
      <c r="BP165" s="230"/>
      <c r="BQ165" s="230"/>
      <c r="BR165" s="230"/>
      <c r="BS165" s="230"/>
      <c r="BT165" s="230"/>
      <c r="BU165" s="230"/>
      <c r="BV165" s="230"/>
      <c r="BW165" s="230"/>
      <c r="BX165" s="230"/>
      <c r="BY165" s="230"/>
      <c r="BZ165" s="230"/>
      <c r="CA165" s="230"/>
      <c r="CB165" s="230"/>
      <c r="CC165" s="230"/>
      <c r="CD165" s="230"/>
      <c r="CE165" s="230"/>
      <c r="CF165" s="230"/>
      <c r="CG165" s="230"/>
      <c r="CH165" s="230"/>
      <c r="CI165" s="230"/>
      <c r="CJ165" s="230"/>
      <c r="CK165" s="230"/>
      <c r="CL165" s="230"/>
      <c r="CM165" s="230"/>
      <c r="CN165" s="230"/>
      <c r="CO165" s="230"/>
      <c r="CP165" s="230"/>
      <c r="CQ165" s="230"/>
      <c r="CR165" s="230"/>
      <c r="CS165" s="230"/>
      <c r="CT165" s="230"/>
      <c r="CU165" s="230"/>
      <c r="CV165" s="230"/>
      <c r="CW165" s="230"/>
      <c r="CX165" s="230"/>
      <c r="CY165" s="230"/>
      <c r="CZ165" s="230"/>
      <c r="DA165" s="230"/>
      <c r="DB165" s="230"/>
      <c r="DC165" s="230"/>
      <c r="DD165" s="230"/>
      <c r="DE165" s="230"/>
      <c r="DF165" s="230"/>
      <c r="DG165" s="230"/>
      <c r="DH165" s="230"/>
      <c r="DI165" s="230"/>
      <c r="DJ165" s="230"/>
      <c r="DK165" s="230"/>
      <c r="DL165" s="230"/>
      <c r="DM165" s="230"/>
      <c r="DN165" s="230"/>
      <c r="DO165" s="230"/>
      <c r="DP165" s="230"/>
      <c r="DQ165" s="230"/>
      <c r="DR165" s="230"/>
      <c r="DS165" s="230"/>
      <c r="DT165" s="230"/>
      <c r="DU165" s="230"/>
      <c r="DV165" s="230"/>
      <c r="DW165" s="230">
        <v>-0.19</v>
      </c>
      <c r="DX165" s="230"/>
      <c r="DY165" s="230"/>
      <c r="DZ165" s="230"/>
      <c r="EA165" s="230"/>
      <c r="EB165" s="230"/>
      <c r="EC165" s="230"/>
      <c r="ED165" s="230"/>
      <c r="EE165" s="230"/>
      <c r="EF165" s="230"/>
      <c r="EG165" s="230"/>
      <c r="EH165" s="230"/>
      <c r="EI165" s="230"/>
      <c r="EJ165" s="230"/>
      <c r="EK165" s="230"/>
      <c r="EL165" s="230"/>
      <c r="EM165" s="230"/>
      <c r="EN165" s="230"/>
      <c r="EO165" s="230"/>
      <c r="EP165" s="230"/>
      <c r="EQ165" s="230"/>
      <c r="ER165" s="230"/>
      <c r="ES165" s="230"/>
      <c r="ET165" s="230"/>
      <c r="EU165" s="230"/>
      <c r="EV165" s="230"/>
      <c r="EW165" s="230"/>
      <c r="EX165" s="230"/>
      <c r="EY165" s="230"/>
      <c r="EZ165" s="230"/>
      <c r="FA165" s="230"/>
      <c r="FB165" s="230"/>
      <c r="FC165" s="230"/>
      <c r="FD165" s="230"/>
      <c r="FE165" s="230"/>
      <c r="FF165" s="230"/>
      <c r="FG165" s="230"/>
      <c r="FH165" s="230"/>
      <c r="FI165" s="230"/>
      <c r="FJ165" s="230"/>
      <c r="FK165" s="230"/>
      <c r="FL165" s="230"/>
      <c r="FM165" s="230"/>
      <c r="FN165" s="230"/>
      <c r="FO165" s="230"/>
      <c r="FP165" s="230"/>
      <c r="FQ165" s="230"/>
      <c r="FR165" s="230"/>
      <c r="FS165" s="230"/>
      <c r="FT165" s="231"/>
      <c r="FU165" s="232">
        <f t="shared" si="19"/>
        <v>0</v>
      </c>
      <c r="FV165" s="232">
        <f t="shared" si="24"/>
        <v>0</v>
      </c>
      <c r="FW165" s="232">
        <f t="shared" si="24"/>
        <v>0</v>
      </c>
      <c r="FX165" s="232">
        <f t="shared" si="24"/>
        <v>0</v>
      </c>
      <c r="FY165" s="232">
        <f t="shared" si="24"/>
        <v>0</v>
      </c>
      <c r="FZ165" s="232">
        <f t="shared" si="24"/>
        <v>0</v>
      </c>
      <c r="GA165" s="232">
        <f t="shared" si="21"/>
        <v>0</v>
      </c>
      <c r="GB165" s="232">
        <f t="shared" si="22"/>
        <v>0</v>
      </c>
      <c r="GC165" s="232">
        <f t="shared" si="23"/>
        <v>0</v>
      </c>
    </row>
    <row r="166" spans="1:185" s="137" customFormat="1" x14ac:dyDescent="0.3">
      <c r="A166" s="118" t="s">
        <v>187</v>
      </c>
      <c r="B166" s="118" t="str">
        <f>[3]Technologies!B166</f>
        <v>Bunkerbrandstoffen</v>
      </c>
      <c r="C166" s="118" t="str">
        <f>VLOOKUP($A166,[3]Technologies!$A$7:$H$699,3,FALSE)</f>
        <v>Final</v>
      </c>
      <c r="D166" s="118" t="str">
        <f>VLOOKUP($A166,[3]Technologies!$A$7:$H$699,4,FALSE)</f>
        <v>Transport</v>
      </c>
      <c r="E166" s="118" t="str">
        <f>VLOOKUP($A166,[3]Technologies!$A$7:$H$699,6,FALSE)</f>
        <v>Bunker Aviation</v>
      </c>
      <c r="F166" s="119" t="str">
        <f>VLOOKUP($A166,[3]Technologies!$A$7:$H$699,7,FALSE)</f>
        <v>E-Kerosene Airplane</v>
      </c>
      <c r="G166" s="248"/>
      <c r="H166" s="248"/>
      <c r="I166" s="249" cm="1">
        <f t="array" ref="I166">-SUMPRODUCT(([3]Feedstocks!$C$4:$C$185=A166)*[3]Feedstocks!$E$4:$E$185,[3]Feedstocks!$F$4:$F$185,[3]Feedstocks!$H$4:$H$185,[3]Feedstocks!$I$4:$I$185)</f>
        <v>0</v>
      </c>
      <c r="J166" s="249" cm="1">
        <f t="array" ref="J166">-SUMPRODUCT(([3]Feedstocks!$C$4:$C$185=A166)*[3]Feedstocks!$E$4:$E$185,[3]Feedstocks!$H$4:$H$185,[3]Feedstocks!$I$4:$I$185)</f>
        <v>0</v>
      </c>
      <c r="K166" s="249"/>
      <c r="L166" s="249"/>
      <c r="M166" s="248"/>
      <c r="N166" s="248" t="str">
        <f>VLOOKUP(E166,[3]Activities!$A$9:$M$224,13,FALSE)</f>
        <v>NL</v>
      </c>
      <c r="O166" s="248">
        <v>1</v>
      </c>
      <c r="P166" s="134" t="s">
        <v>884</v>
      </c>
      <c r="Q166" s="250"/>
      <c r="R166" s="250"/>
      <c r="S166" s="250"/>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v>1</v>
      </c>
      <c r="BC166" s="250"/>
      <c r="BD166" s="250"/>
      <c r="BE166" s="250"/>
      <c r="BF166" s="250"/>
      <c r="BG166" s="250"/>
      <c r="BH166" s="250"/>
      <c r="BI166" s="250"/>
      <c r="BJ166" s="250"/>
      <c r="BK166" s="250"/>
      <c r="BL166" s="250"/>
      <c r="BM166" s="250"/>
      <c r="BN166" s="250"/>
      <c r="BO166" s="250"/>
      <c r="BP166" s="250"/>
      <c r="BQ166" s="250"/>
      <c r="BR166" s="250"/>
      <c r="BS166" s="250"/>
      <c r="BT166" s="250"/>
      <c r="BU166" s="250"/>
      <c r="BV166" s="250"/>
      <c r="BW166" s="250"/>
      <c r="BX166" s="250"/>
      <c r="BY166" s="250"/>
      <c r="BZ166" s="250"/>
      <c r="CA166" s="250"/>
      <c r="CB166" s="250"/>
      <c r="CC166" s="250"/>
      <c r="CD166" s="250"/>
      <c r="CE166" s="250"/>
      <c r="CF166" s="250"/>
      <c r="CG166" s="250"/>
      <c r="CH166" s="250"/>
      <c r="CI166" s="250"/>
      <c r="CJ166" s="250"/>
      <c r="CK166" s="250"/>
      <c r="CL166" s="250"/>
      <c r="CM166" s="250"/>
      <c r="CN166" s="250"/>
      <c r="CO166" s="250"/>
      <c r="CP166" s="250"/>
      <c r="CQ166" s="250"/>
      <c r="CR166" s="250"/>
      <c r="CS166" s="250"/>
      <c r="CT166" s="250"/>
      <c r="CU166" s="250"/>
      <c r="CV166" s="250"/>
      <c r="CW166" s="250"/>
      <c r="CX166" s="250"/>
      <c r="CY166" s="250"/>
      <c r="CZ166" s="250"/>
      <c r="DA166" s="250"/>
      <c r="DB166" s="250"/>
      <c r="DC166" s="250"/>
      <c r="DD166" s="250"/>
      <c r="DE166" s="250"/>
      <c r="DF166" s="250"/>
      <c r="DG166" s="250"/>
      <c r="DH166" s="250"/>
      <c r="DI166" s="250"/>
      <c r="DJ166" s="250"/>
      <c r="DK166" s="250"/>
      <c r="DL166" s="250"/>
      <c r="DM166" s="250"/>
      <c r="DN166" s="250"/>
      <c r="DO166" s="250"/>
      <c r="DP166" s="250"/>
      <c r="DQ166" s="250">
        <v>-0.27</v>
      </c>
      <c r="DR166" s="250"/>
      <c r="DS166" s="250"/>
      <c r="DT166" s="250"/>
      <c r="DU166" s="250"/>
      <c r="DV166" s="250"/>
      <c r="DW166" s="250"/>
      <c r="DX166" s="250"/>
      <c r="DY166" s="250"/>
      <c r="DZ166" s="250"/>
      <c r="EA166" s="250"/>
      <c r="EB166" s="250"/>
      <c r="EC166" s="250"/>
      <c r="ED166" s="250"/>
      <c r="EE166" s="250"/>
      <c r="EF166" s="250"/>
      <c r="EG166" s="250"/>
      <c r="EH166" s="250"/>
      <c r="EI166" s="250"/>
      <c r="EJ166" s="250"/>
      <c r="EK166" s="250"/>
      <c r="EL166" s="250"/>
      <c r="EM166" s="250"/>
      <c r="EN166" s="250"/>
      <c r="EO166" s="250"/>
      <c r="EP166" s="250"/>
      <c r="EQ166" s="250"/>
      <c r="ER166" s="250"/>
      <c r="ES166" s="250"/>
      <c r="ET166" s="250"/>
      <c r="EU166" s="250"/>
      <c r="EV166" s="250"/>
      <c r="EW166" s="250"/>
      <c r="EX166" s="250"/>
      <c r="EY166" s="250"/>
      <c r="EZ166" s="250"/>
      <c r="FA166" s="250"/>
      <c r="FB166" s="250"/>
      <c r="FC166" s="250"/>
      <c r="FD166" s="250"/>
      <c r="FE166" s="250"/>
      <c r="FF166" s="250"/>
      <c r="FG166" s="250"/>
      <c r="FH166" s="250"/>
      <c r="FI166" s="250"/>
      <c r="FJ166" s="250"/>
      <c r="FK166" s="250"/>
      <c r="FL166" s="250"/>
      <c r="FM166" s="250"/>
      <c r="FN166" s="250"/>
      <c r="FO166" s="250"/>
      <c r="FP166" s="250"/>
      <c r="FQ166" s="250"/>
      <c r="FR166" s="250"/>
      <c r="FS166" s="250"/>
      <c r="FT166" s="251"/>
      <c r="FU166" s="252">
        <f t="shared" si="19"/>
        <v>0</v>
      </c>
      <c r="FV166" s="252">
        <f t="shared" si="24"/>
        <v>0</v>
      </c>
      <c r="FW166" s="252">
        <f t="shared" si="24"/>
        <v>0</v>
      </c>
      <c r="FX166" s="252">
        <f t="shared" si="24"/>
        <v>0</v>
      </c>
      <c r="FY166" s="252">
        <f t="shared" si="24"/>
        <v>0</v>
      </c>
      <c r="FZ166" s="252">
        <f t="shared" si="24"/>
        <v>0</v>
      </c>
      <c r="GA166" s="252">
        <f t="shared" si="21"/>
        <v>0</v>
      </c>
      <c r="GB166" s="252">
        <f t="shared" si="22"/>
        <v>0</v>
      </c>
      <c r="GC166" s="252">
        <f t="shared" si="23"/>
        <v>0</v>
      </c>
    </row>
    <row r="167" spans="1:185" x14ac:dyDescent="0.3">
      <c r="A167" s="69" t="s">
        <v>188</v>
      </c>
      <c r="B167" s="69" t="str">
        <f>[3]Technologies!B167</f>
        <v>Gebouwde omgeving</v>
      </c>
      <c r="C167" s="69" t="str">
        <f>VLOOKUP($A167,[3]Technologies!$A$7:$H$699,3,FALSE)</f>
        <v>Emission</v>
      </c>
      <c r="D167" s="69" t="str">
        <f>VLOOKUP($A167,[3]Technologies!$A$7:$H$699,4,FALSE)</f>
        <v>Residential</v>
      </c>
      <c r="E167" s="69" t="str">
        <f>VLOOKUP($A167,[3]Technologies!$A$7:$H$699,6,FALSE)</f>
        <v xml:space="preserve">neGHG - Residential - CO2 </v>
      </c>
      <c r="F167" s="70" t="str">
        <f>VLOOKUP($A167,[3]Technologies!$A$7:$H$699,7,FALSE)</f>
        <v>Indirect - CO2 Residential</v>
      </c>
      <c r="G167" s="233"/>
      <c r="H167" s="233"/>
      <c r="I167" s="234" cm="1">
        <f t="array" ref="I167">-SUMPRODUCT(([3]Feedstocks!$C$4:$C$185=A167)*[3]Feedstocks!$E$4:$E$185,[3]Feedstocks!$F$4:$F$185,[3]Feedstocks!$H$4:$H$185,[3]Feedstocks!$I$4:$I$185)</f>
        <v>0</v>
      </c>
      <c r="J167" s="234" cm="1">
        <f t="array" ref="J167">-SUMPRODUCT(([3]Feedstocks!$C$4:$C$185=A167)*[3]Feedstocks!$E$4:$E$185,[3]Feedstocks!$H$4:$H$185,[3]Feedstocks!$I$4:$I$185)</f>
        <v>0</v>
      </c>
      <c r="K167" s="234"/>
      <c r="L167" s="234"/>
      <c r="M167" s="233"/>
      <c r="N167" s="233" t="str">
        <f>VLOOKUP(E167,[3]Activities!$A$9:$M$224,13,FALSE)</f>
        <v>NL</v>
      </c>
      <c r="O167" s="233"/>
      <c r="P167" s="87" t="s">
        <v>842</v>
      </c>
      <c r="Q167" s="235"/>
      <c r="R167" s="235"/>
      <c r="S167" s="235"/>
      <c r="T167" s="235"/>
      <c r="U167" s="235"/>
      <c r="V167" s="235"/>
      <c r="W167" s="235"/>
      <c r="X167" s="235"/>
      <c r="Y167" s="235"/>
      <c r="Z167" s="235"/>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v>1</v>
      </c>
      <c r="BD167" s="235"/>
      <c r="BE167" s="235"/>
      <c r="BF167" s="235"/>
      <c r="BG167" s="235"/>
      <c r="BH167" s="235"/>
      <c r="BI167" s="235"/>
      <c r="BJ167" s="235"/>
      <c r="BK167" s="235"/>
      <c r="BL167" s="235"/>
      <c r="BM167" s="235"/>
      <c r="BN167" s="235"/>
      <c r="BO167" s="235"/>
      <c r="BP167" s="235"/>
      <c r="BQ167" s="235"/>
      <c r="BR167" s="235"/>
      <c r="BS167" s="235"/>
      <c r="BT167" s="235"/>
      <c r="BU167" s="235"/>
      <c r="BV167" s="235"/>
      <c r="BW167" s="235"/>
      <c r="BX167" s="235"/>
      <c r="BY167" s="235"/>
      <c r="BZ167" s="235"/>
      <c r="CA167" s="235"/>
      <c r="CB167" s="235"/>
      <c r="CC167" s="235"/>
      <c r="CD167" s="235"/>
      <c r="CE167" s="235"/>
      <c r="CF167" s="235"/>
      <c r="CG167" s="235"/>
      <c r="CH167" s="235"/>
      <c r="CI167" s="235"/>
      <c r="CJ167" s="235"/>
      <c r="CK167" s="235"/>
      <c r="CL167" s="235"/>
      <c r="CM167" s="235"/>
      <c r="CN167" s="235"/>
      <c r="CO167" s="235"/>
      <c r="CP167" s="235"/>
      <c r="CQ167" s="235"/>
      <c r="CR167" s="235"/>
      <c r="CS167" s="235"/>
      <c r="CT167" s="235"/>
      <c r="CU167" s="235"/>
      <c r="CV167" s="235"/>
      <c r="CW167" s="235"/>
      <c r="CX167" s="235"/>
      <c r="CY167" s="235"/>
      <c r="CZ167" s="235"/>
      <c r="DA167" s="235"/>
      <c r="DB167" s="235"/>
      <c r="DC167" s="235"/>
      <c r="DD167" s="235"/>
      <c r="DE167" s="235"/>
      <c r="DF167" s="235"/>
      <c r="DG167" s="235"/>
      <c r="DH167" s="235"/>
      <c r="DI167" s="235"/>
      <c r="DJ167" s="235"/>
      <c r="DK167" s="235"/>
      <c r="DL167" s="235"/>
      <c r="DM167" s="235"/>
      <c r="DN167" s="235"/>
      <c r="DO167" s="235"/>
      <c r="DP167" s="235"/>
      <c r="DQ167" s="235"/>
      <c r="DR167" s="235"/>
      <c r="DS167" s="235"/>
      <c r="DT167" s="235"/>
      <c r="DU167" s="235"/>
      <c r="DV167" s="235"/>
      <c r="DW167" s="235"/>
      <c r="DX167" s="235"/>
      <c r="DY167" s="235"/>
      <c r="DZ167" s="235"/>
      <c r="EA167" s="235"/>
      <c r="EB167" s="235"/>
      <c r="EC167" s="235"/>
      <c r="ED167" s="235"/>
      <c r="EE167" s="235"/>
      <c r="EF167" s="235"/>
      <c r="EG167" s="235"/>
      <c r="EH167" s="235"/>
      <c r="EI167" s="235"/>
      <c r="EJ167" s="235"/>
      <c r="EK167" s="235"/>
      <c r="EL167" s="235"/>
      <c r="EM167" s="235"/>
      <c r="EN167" s="235"/>
      <c r="EO167" s="235"/>
      <c r="EP167" s="235"/>
      <c r="EQ167" s="235"/>
      <c r="ER167" s="235"/>
      <c r="ES167" s="235"/>
      <c r="ET167" s="235"/>
      <c r="EU167" s="235"/>
      <c r="EV167" s="235"/>
      <c r="EW167" s="235"/>
      <c r="EX167" s="235"/>
      <c r="EY167" s="235"/>
      <c r="EZ167" s="235"/>
      <c r="FA167" s="235"/>
      <c r="FB167" s="235"/>
      <c r="FC167" s="235"/>
      <c r="FD167" s="235"/>
      <c r="FE167" s="235"/>
      <c r="FF167" s="235"/>
      <c r="FG167" s="235">
        <v>1</v>
      </c>
      <c r="FH167" s="235"/>
      <c r="FI167" s="235"/>
      <c r="FJ167" s="235"/>
      <c r="FK167" s="235"/>
      <c r="FL167" s="235"/>
      <c r="FM167" s="235"/>
      <c r="FN167" s="235"/>
      <c r="FO167" s="235"/>
      <c r="FP167" s="235"/>
      <c r="FQ167" s="235"/>
      <c r="FR167" s="235"/>
      <c r="FS167" s="235"/>
      <c r="FT167" s="236"/>
      <c r="FU167" s="237">
        <f t="shared" si="19"/>
        <v>0</v>
      </c>
      <c r="FV167" s="237">
        <f t="shared" ref="FV167:FZ182" si="25">ROUND(IF($C167="Primary",0,$M167*(1-$O167)*($G167*(SUMPRODUCT($Q$4:$FS$4,$Q167:$FS167)+$J167)+$H167-SUMPRODUCT($Q$5:$FS$5,$Q167:$FS167)-$I167+$K167))*IF($N167=FV$4,1,0),4)</f>
        <v>0</v>
      </c>
      <c r="FW167" s="237">
        <f t="shared" si="25"/>
        <v>0</v>
      </c>
      <c r="FX167" s="237">
        <f t="shared" si="25"/>
        <v>0</v>
      </c>
      <c r="FY167" s="237">
        <f t="shared" si="25"/>
        <v>0</v>
      </c>
      <c r="FZ167" s="237">
        <f t="shared" si="25"/>
        <v>0</v>
      </c>
      <c r="GA167" s="237">
        <f t="shared" si="21"/>
        <v>0</v>
      </c>
      <c r="GB167" s="237">
        <f t="shared" si="22"/>
        <v>0</v>
      </c>
      <c r="GC167" s="237">
        <f t="shared" si="23"/>
        <v>0</v>
      </c>
    </row>
    <row r="168" spans="1:185" x14ac:dyDescent="0.3">
      <c r="A168" s="40" t="s">
        <v>189</v>
      </c>
      <c r="B168" s="40" t="str">
        <f>[3]Technologies!B168</f>
        <v>Gebouwde omgeving</v>
      </c>
      <c r="C168" s="40" t="str">
        <f>VLOOKUP($A168,[3]Technologies!$A$7:$H$699,3,FALSE)</f>
        <v>Emission</v>
      </c>
      <c r="D168" s="40" t="str">
        <f>VLOOKUP($A168,[3]Technologies!$A$7:$H$699,4,FALSE)</f>
        <v>Services</v>
      </c>
      <c r="E168" s="40" t="str">
        <f>VLOOKUP($A168,[3]Technologies!$A$7:$H$699,6,FALSE)</f>
        <v xml:space="preserve">neGHG - Services - CH4 </v>
      </c>
      <c r="F168" s="40" t="str">
        <f>VLOOKUP($A168,[3]Technologies!$A$7:$H$699,7,FALSE)</f>
        <v>Indirect - CH4 Services</v>
      </c>
      <c r="G168" s="228"/>
      <c r="H168" s="228"/>
      <c r="I168" s="229" cm="1">
        <f t="array" ref="I168">-SUMPRODUCT(([3]Feedstocks!$C$4:$C$185=A168)*[3]Feedstocks!$E$4:$E$185,[3]Feedstocks!$F$4:$F$185,[3]Feedstocks!$H$4:$H$185,[3]Feedstocks!$I$4:$I$185)</f>
        <v>0</v>
      </c>
      <c r="J168" s="229" cm="1">
        <f t="array" ref="J168">-SUMPRODUCT(([3]Feedstocks!$C$4:$C$185=A168)*[3]Feedstocks!$E$4:$E$185,[3]Feedstocks!$H$4:$H$185,[3]Feedstocks!$I$4:$I$185)</f>
        <v>0</v>
      </c>
      <c r="K168" s="229"/>
      <c r="L168" s="229"/>
      <c r="M168" s="228"/>
      <c r="N168" s="228" t="str">
        <f>VLOOKUP(E168,[3]Activities!$A$9:$M$224,13,FALSE)</f>
        <v>NL</v>
      </c>
      <c r="O168" s="228"/>
      <c r="P168" s="66" t="s">
        <v>869</v>
      </c>
      <c r="Q168" s="230"/>
      <c r="R168" s="230"/>
      <c r="S168" s="230"/>
      <c r="T168" s="230"/>
      <c r="U168" s="230"/>
      <c r="V168" s="230"/>
      <c r="W168" s="230"/>
      <c r="X168" s="230"/>
      <c r="Y168" s="230"/>
      <c r="Z168" s="230"/>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v>1</v>
      </c>
      <c r="BE168" s="230"/>
      <c r="BF168" s="230"/>
      <c r="BG168" s="230"/>
      <c r="BH168" s="230"/>
      <c r="BI168" s="230"/>
      <c r="BJ168" s="230"/>
      <c r="BK168" s="230"/>
      <c r="BL168" s="230"/>
      <c r="BM168" s="230"/>
      <c r="BN168" s="230"/>
      <c r="BO168" s="230"/>
      <c r="BP168" s="230"/>
      <c r="BQ168" s="230"/>
      <c r="BR168" s="230"/>
      <c r="BS168" s="230"/>
      <c r="BT168" s="230"/>
      <c r="BU168" s="230"/>
      <c r="BV168" s="230"/>
      <c r="BW168" s="230"/>
      <c r="BX168" s="230"/>
      <c r="BY168" s="230"/>
      <c r="BZ168" s="230"/>
      <c r="CA168" s="230"/>
      <c r="CB168" s="230"/>
      <c r="CC168" s="230"/>
      <c r="CD168" s="230"/>
      <c r="CE168" s="230"/>
      <c r="CF168" s="230"/>
      <c r="CG168" s="230"/>
      <c r="CH168" s="230"/>
      <c r="CI168" s="230"/>
      <c r="CJ168" s="230"/>
      <c r="CK168" s="230"/>
      <c r="CL168" s="230"/>
      <c r="CM168" s="230"/>
      <c r="CN168" s="230"/>
      <c r="CO168" s="230"/>
      <c r="CP168" s="230"/>
      <c r="CQ168" s="230"/>
      <c r="CR168" s="230"/>
      <c r="CS168" s="230"/>
      <c r="CT168" s="230"/>
      <c r="CU168" s="230"/>
      <c r="CV168" s="230"/>
      <c r="CW168" s="230"/>
      <c r="CX168" s="230"/>
      <c r="CY168" s="230"/>
      <c r="CZ168" s="230"/>
      <c r="DA168" s="230"/>
      <c r="DB168" s="230"/>
      <c r="DC168" s="230"/>
      <c r="DD168" s="230"/>
      <c r="DE168" s="230"/>
      <c r="DF168" s="230"/>
      <c r="DG168" s="230"/>
      <c r="DH168" s="230"/>
      <c r="DI168" s="230"/>
      <c r="DJ168" s="230"/>
      <c r="DK168" s="230"/>
      <c r="DL168" s="230"/>
      <c r="DM168" s="230"/>
      <c r="DN168" s="230"/>
      <c r="DO168" s="230"/>
      <c r="DP168" s="230"/>
      <c r="DQ168" s="230"/>
      <c r="DR168" s="230"/>
      <c r="DS168" s="230"/>
      <c r="DT168" s="230"/>
      <c r="DU168" s="230"/>
      <c r="DV168" s="230"/>
      <c r="DW168" s="230"/>
      <c r="DX168" s="230"/>
      <c r="DY168" s="230"/>
      <c r="DZ168" s="230"/>
      <c r="EA168" s="230"/>
      <c r="EB168" s="230"/>
      <c r="EC168" s="230"/>
      <c r="ED168" s="230"/>
      <c r="EE168" s="230"/>
      <c r="EF168" s="230"/>
      <c r="EG168" s="230"/>
      <c r="EH168" s="230"/>
      <c r="EI168" s="230"/>
      <c r="EJ168" s="230"/>
      <c r="EK168" s="230"/>
      <c r="EL168" s="230"/>
      <c r="EM168" s="230"/>
      <c r="EN168" s="230"/>
      <c r="EO168" s="230"/>
      <c r="EP168" s="230"/>
      <c r="EQ168" s="230"/>
      <c r="ER168" s="230"/>
      <c r="ES168" s="230"/>
      <c r="ET168" s="230"/>
      <c r="EU168" s="230"/>
      <c r="EV168" s="230"/>
      <c r="EW168" s="230"/>
      <c r="EX168" s="230"/>
      <c r="EY168" s="230"/>
      <c r="EZ168" s="230"/>
      <c r="FA168" s="230"/>
      <c r="FB168" s="230"/>
      <c r="FC168" s="230"/>
      <c r="FD168" s="230"/>
      <c r="FE168" s="230"/>
      <c r="FF168" s="230"/>
      <c r="FG168" s="230"/>
      <c r="FH168" s="230">
        <v>1</v>
      </c>
      <c r="FI168" s="230"/>
      <c r="FJ168" s="230"/>
      <c r="FK168" s="230"/>
      <c r="FL168" s="230"/>
      <c r="FM168" s="230"/>
      <c r="FN168" s="230"/>
      <c r="FO168" s="230"/>
      <c r="FP168" s="230"/>
      <c r="FQ168" s="230"/>
      <c r="FR168" s="230"/>
      <c r="FS168" s="230"/>
      <c r="FT168" s="231"/>
      <c r="FU168" s="232">
        <f t="shared" si="19"/>
        <v>0</v>
      </c>
      <c r="FV168" s="232">
        <f t="shared" si="25"/>
        <v>0</v>
      </c>
      <c r="FW168" s="232">
        <f t="shared" si="25"/>
        <v>0</v>
      </c>
      <c r="FX168" s="232">
        <f t="shared" si="25"/>
        <v>0</v>
      </c>
      <c r="FY168" s="232">
        <f t="shared" si="25"/>
        <v>0</v>
      </c>
      <c r="FZ168" s="232">
        <f t="shared" si="25"/>
        <v>0</v>
      </c>
      <c r="GA168" s="232">
        <f t="shared" si="21"/>
        <v>0</v>
      </c>
      <c r="GB168" s="232">
        <f t="shared" si="22"/>
        <v>0</v>
      </c>
      <c r="GC168" s="232">
        <f t="shared" si="23"/>
        <v>0</v>
      </c>
    </row>
    <row r="169" spans="1:185" x14ac:dyDescent="0.3">
      <c r="A169" s="69" t="s">
        <v>190</v>
      </c>
      <c r="B169" s="69" t="str">
        <f>[3]Technologies!B169</f>
        <v>Landbouw</v>
      </c>
      <c r="C169" s="69" t="str">
        <f>VLOOKUP($A169,[3]Technologies!$A$7:$H$699,3,FALSE)</f>
        <v>Emission</v>
      </c>
      <c r="D169" s="69" t="str">
        <f>VLOOKUP($A169,[3]Technologies!$A$7:$H$699,4,FALSE)</f>
        <v>Agriculture</v>
      </c>
      <c r="E169" s="69" t="str">
        <f>VLOOKUP($A169,[3]Technologies!$A$7:$H$699,6,FALSE)</f>
        <v xml:space="preserve">neGHG - Agriculture - CO2 </v>
      </c>
      <c r="F169" s="70" t="str">
        <f>VLOOKUP($A169,[3]Technologies!$A$7:$H$699,7,FALSE)</f>
        <v>Indirect - CO2 Agriculture</v>
      </c>
      <c r="G169" s="233"/>
      <c r="H169" s="233"/>
      <c r="I169" s="234" cm="1">
        <f t="array" ref="I169">-SUMPRODUCT(([3]Feedstocks!$C$4:$C$185=A169)*[3]Feedstocks!$E$4:$E$185,[3]Feedstocks!$F$4:$F$185,[3]Feedstocks!$H$4:$H$185,[3]Feedstocks!$I$4:$I$185)</f>
        <v>0</v>
      </c>
      <c r="J169" s="234" cm="1">
        <f t="array" ref="J169">-SUMPRODUCT(([3]Feedstocks!$C$4:$C$185=A169)*[3]Feedstocks!$E$4:$E$185,[3]Feedstocks!$H$4:$H$185,[3]Feedstocks!$I$4:$I$185)</f>
        <v>0</v>
      </c>
      <c r="K169" s="234"/>
      <c r="L169" s="234"/>
      <c r="M169" s="233"/>
      <c r="N169" s="233" t="str">
        <f>VLOOKUP(E169,[3]Activities!$A$9:$M$224,13,FALSE)</f>
        <v>NL</v>
      </c>
      <c r="O169" s="233"/>
      <c r="P169" s="87" t="s">
        <v>869</v>
      </c>
      <c r="Q169" s="235"/>
      <c r="R169" s="235"/>
      <c r="S169" s="235"/>
      <c r="T169" s="235"/>
      <c r="U169" s="235"/>
      <c r="V169" s="235"/>
      <c r="W169" s="235"/>
      <c r="X169" s="235"/>
      <c r="Y169" s="235"/>
      <c r="Z169" s="235"/>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v>1</v>
      </c>
      <c r="BF169" s="235"/>
      <c r="BG169" s="235"/>
      <c r="BH169" s="235"/>
      <c r="BI169" s="235"/>
      <c r="BJ169" s="235"/>
      <c r="BK169" s="235"/>
      <c r="BL169" s="235"/>
      <c r="BM169" s="235"/>
      <c r="BN169" s="235"/>
      <c r="BO169" s="235"/>
      <c r="BP169" s="235"/>
      <c r="BQ169" s="235"/>
      <c r="BR169" s="235"/>
      <c r="BS169" s="235"/>
      <c r="BT169" s="235"/>
      <c r="BU169" s="235"/>
      <c r="BV169" s="235"/>
      <c r="BW169" s="235"/>
      <c r="BX169" s="235"/>
      <c r="BY169" s="235"/>
      <c r="BZ169" s="235"/>
      <c r="CA169" s="235"/>
      <c r="CB169" s="235"/>
      <c r="CC169" s="235"/>
      <c r="CD169" s="235"/>
      <c r="CE169" s="235"/>
      <c r="CF169" s="235"/>
      <c r="CG169" s="235"/>
      <c r="CH169" s="235"/>
      <c r="CI169" s="235"/>
      <c r="CJ169" s="235"/>
      <c r="CK169" s="235"/>
      <c r="CL169" s="235"/>
      <c r="CM169" s="235"/>
      <c r="CN169" s="235"/>
      <c r="CO169" s="235"/>
      <c r="CP169" s="235"/>
      <c r="CQ169" s="235"/>
      <c r="CR169" s="235"/>
      <c r="CS169" s="235"/>
      <c r="CT169" s="235"/>
      <c r="CU169" s="235"/>
      <c r="CV169" s="235"/>
      <c r="CW169" s="235"/>
      <c r="CX169" s="235"/>
      <c r="CY169" s="235"/>
      <c r="CZ169" s="235"/>
      <c r="DA169" s="235"/>
      <c r="DB169" s="235"/>
      <c r="DC169" s="235"/>
      <c r="DD169" s="235"/>
      <c r="DE169" s="235"/>
      <c r="DF169" s="235"/>
      <c r="DG169" s="235"/>
      <c r="DH169" s="235"/>
      <c r="DI169" s="235"/>
      <c r="DJ169" s="235"/>
      <c r="DK169" s="235"/>
      <c r="DL169" s="235"/>
      <c r="DM169" s="235"/>
      <c r="DN169" s="235"/>
      <c r="DO169" s="235"/>
      <c r="DP169" s="235"/>
      <c r="DQ169" s="235"/>
      <c r="DR169" s="235"/>
      <c r="DS169" s="235"/>
      <c r="DT169" s="235"/>
      <c r="DU169" s="235"/>
      <c r="DV169" s="235"/>
      <c r="DW169" s="235"/>
      <c r="DX169" s="235"/>
      <c r="DY169" s="235"/>
      <c r="DZ169" s="235"/>
      <c r="EA169" s="235"/>
      <c r="EB169" s="235"/>
      <c r="EC169" s="235"/>
      <c r="ED169" s="235"/>
      <c r="EE169" s="235"/>
      <c r="EF169" s="235"/>
      <c r="EG169" s="235"/>
      <c r="EH169" s="235"/>
      <c r="EI169" s="235"/>
      <c r="EJ169" s="235"/>
      <c r="EK169" s="235"/>
      <c r="EL169" s="235"/>
      <c r="EM169" s="235"/>
      <c r="EN169" s="235"/>
      <c r="EO169" s="235"/>
      <c r="EP169" s="235"/>
      <c r="EQ169" s="235"/>
      <c r="ER169" s="235"/>
      <c r="ES169" s="235"/>
      <c r="ET169" s="235"/>
      <c r="EU169" s="235"/>
      <c r="EV169" s="235"/>
      <c r="EW169" s="235"/>
      <c r="EX169" s="235"/>
      <c r="EY169" s="235"/>
      <c r="EZ169" s="235"/>
      <c r="FA169" s="235"/>
      <c r="FB169" s="235"/>
      <c r="FC169" s="235"/>
      <c r="FD169" s="235"/>
      <c r="FE169" s="235"/>
      <c r="FF169" s="235"/>
      <c r="FG169" s="235"/>
      <c r="FH169" s="235"/>
      <c r="FI169" s="235">
        <v>1</v>
      </c>
      <c r="FJ169" s="235"/>
      <c r="FK169" s="235"/>
      <c r="FL169" s="235"/>
      <c r="FM169" s="235"/>
      <c r="FN169" s="235"/>
      <c r="FO169" s="235"/>
      <c r="FP169" s="235"/>
      <c r="FQ169" s="235"/>
      <c r="FR169" s="235"/>
      <c r="FS169" s="235"/>
      <c r="FT169" s="236"/>
      <c r="FU169" s="237">
        <f t="shared" si="19"/>
        <v>0</v>
      </c>
      <c r="FV169" s="237">
        <f t="shared" si="25"/>
        <v>0</v>
      </c>
      <c r="FW169" s="237">
        <f t="shared" si="25"/>
        <v>0</v>
      </c>
      <c r="FX169" s="237">
        <f t="shared" si="25"/>
        <v>0</v>
      </c>
      <c r="FY169" s="237">
        <f t="shared" si="25"/>
        <v>0</v>
      </c>
      <c r="FZ169" s="237">
        <f t="shared" si="25"/>
        <v>0</v>
      </c>
      <c r="GA169" s="237">
        <f t="shared" si="21"/>
        <v>0</v>
      </c>
      <c r="GB169" s="237">
        <f t="shared" si="22"/>
        <v>0</v>
      </c>
      <c r="GC169" s="237">
        <f t="shared" si="23"/>
        <v>0</v>
      </c>
    </row>
    <row r="170" spans="1:185" x14ac:dyDescent="0.3">
      <c r="A170" s="40" t="s">
        <v>191</v>
      </c>
      <c r="B170" s="40" t="str">
        <f>[3]Technologies!B170</f>
        <v>Landbouw</v>
      </c>
      <c r="C170" s="40" t="str">
        <f>VLOOKUP($A170,[3]Technologies!$A$7:$H$699,3,FALSE)</f>
        <v>Emission</v>
      </c>
      <c r="D170" s="40" t="str">
        <f>VLOOKUP($A170,[3]Technologies!$A$7:$H$699,4,FALSE)</f>
        <v>Agriculture</v>
      </c>
      <c r="E170" s="40" t="str">
        <f>VLOOKUP($A170,[3]Technologies!$A$7:$H$699,6,FALSE)</f>
        <v>neGHG - Agriculture - CH4</v>
      </c>
      <c r="F170" s="40" t="str">
        <f>VLOOKUP($A170,[3]Technologies!$A$7:$H$699,7,FALSE)</f>
        <v>Indirect - CH4 Agriculture</v>
      </c>
      <c r="G170" s="228"/>
      <c r="H170" s="228"/>
      <c r="I170" s="229" cm="1">
        <f t="array" ref="I170">-SUMPRODUCT(([3]Feedstocks!$C$4:$C$185=A170)*[3]Feedstocks!$E$4:$E$185,[3]Feedstocks!$F$4:$F$185,[3]Feedstocks!$H$4:$H$185,[3]Feedstocks!$I$4:$I$185)</f>
        <v>0</v>
      </c>
      <c r="J170" s="229" cm="1">
        <f t="array" ref="J170">-SUMPRODUCT(([3]Feedstocks!$C$4:$C$185=A170)*[3]Feedstocks!$E$4:$E$185,[3]Feedstocks!$H$4:$H$185,[3]Feedstocks!$I$4:$I$185)</f>
        <v>0</v>
      </c>
      <c r="K170" s="229"/>
      <c r="L170" s="229"/>
      <c r="M170" s="228"/>
      <c r="N170" s="228" t="str">
        <f>VLOOKUP(E170,[3]Activities!$A$9:$M$224,13,FALSE)</f>
        <v>NL</v>
      </c>
      <c r="O170" s="228"/>
      <c r="P170" s="66" t="s">
        <v>869</v>
      </c>
      <c r="Q170" s="230"/>
      <c r="R170" s="230"/>
      <c r="S170" s="230"/>
      <c r="T170" s="230"/>
      <c r="U170" s="230"/>
      <c r="V170" s="230"/>
      <c r="W170" s="230"/>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v>1</v>
      </c>
      <c r="BG170" s="230"/>
      <c r="BH170" s="230"/>
      <c r="BI170" s="230"/>
      <c r="BJ170" s="230"/>
      <c r="BK170" s="230"/>
      <c r="BL170" s="230"/>
      <c r="BM170" s="230"/>
      <c r="BN170" s="230"/>
      <c r="BO170" s="230"/>
      <c r="BP170" s="230"/>
      <c r="BQ170" s="230"/>
      <c r="BR170" s="230"/>
      <c r="BS170" s="230"/>
      <c r="BT170" s="230"/>
      <c r="BU170" s="230"/>
      <c r="BV170" s="230"/>
      <c r="BW170" s="230"/>
      <c r="BX170" s="230"/>
      <c r="BY170" s="230"/>
      <c r="BZ170" s="230"/>
      <c r="CA170" s="230"/>
      <c r="CB170" s="230"/>
      <c r="CC170" s="230"/>
      <c r="CD170" s="230"/>
      <c r="CE170" s="230"/>
      <c r="CF170" s="230"/>
      <c r="CG170" s="230"/>
      <c r="CH170" s="230"/>
      <c r="CI170" s="230"/>
      <c r="CJ170" s="230"/>
      <c r="CK170" s="230"/>
      <c r="CL170" s="230"/>
      <c r="CM170" s="230"/>
      <c r="CN170" s="230"/>
      <c r="CO170" s="230"/>
      <c r="CP170" s="230"/>
      <c r="CQ170" s="230"/>
      <c r="CR170" s="230"/>
      <c r="CS170" s="230"/>
      <c r="CT170" s="230"/>
      <c r="CU170" s="230"/>
      <c r="CV170" s="230"/>
      <c r="CW170" s="230"/>
      <c r="CX170" s="230"/>
      <c r="CY170" s="230"/>
      <c r="CZ170" s="230"/>
      <c r="DA170" s="230"/>
      <c r="DB170" s="230"/>
      <c r="DC170" s="230"/>
      <c r="DD170" s="230"/>
      <c r="DE170" s="230"/>
      <c r="DF170" s="230"/>
      <c r="DG170" s="230"/>
      <c r="DH170" s="230"/>
      <c r="DI170" s="230"/>
      <c r="DJ170" s="230"/>
      <c r="DK170" s="230"/>
      <c r="DL170" s="230"/>
      <c r="DM170" s="230"/>
      <c r="DN170" s="230"/>
      <c r="DO170" s="230"/>
      <c r="DP170" s="230"/>
      <c r="DQ170" s="230"/>
      <c r="DR170" s="230"/>
      <c r="DS170" s="230"/>
      <c r="DT170" s="230"/>
      <c r="DU170" s="230"/>
      <c r="DV170" s="230"/>
      <c r="DW170" s="230"/>
      <c r="DX170" s="230"/>
      <c r="DY170" s="230"/>
      <c r="DZ170" s="230"/>
      <c r="EA170" s="230"/>
      <c r="EB170" s="230"/>
      <c r="EC170" s="230"/>
      <c r="ED170" s="230"/>
      <c r="EE170" s="230"/>
      <c r="EF170" s="230"/>
      <c r="EG170" s="230"/>
      <c r="EH170" s="230"/>
      <c r="EI170" s="230"/>
      <c r="EJ170" s="230"/>
      <c r="EK170" s="230"/>
      <c r="EL170" s="230"/>
      <c r="EM170" s="230"/>
      <c r="EN170" s="230"/>
      <c r="EO170" s="230"/>
      <c r="EP170" s="230"/>
      <c r="EQ170" s="230"/>
      <c r="ER170" s="230"/>
      <c r="ES170" s="230"/>
      <c r="ET170" s="230"/>
      <c r="EU170" s="230"/>
      <c r="EV170" s="230"/>
      <c r="EW170" s="230"/>
      <c r="EX170" s="230"/>
      <c r="EY170" s="230"/>
      <c r="EZ170" s="230"/>
      <c r="FA170" s="230"/>
      <c r="FB170" s="230"/>
      <c r="FC170" s="230"/>
      <c r="FD170" s="230"/>
      <c r="FE170" s="230"/>
      <c r="FF170" s="230"/>
      <c r="FG170" s="230"/>
      <c r="FH170" s="230"/>
      <c r="FI170" s="230"/>
      <c r="FJ170" s="230">
        <v>1</v>
      </c>
      <c r="FK170" s="230"/>
      <c r="FL170" s="230"/>
      <c r="FM170" s="230"/>
      <c r="FN170" s="230"/>
      <c r="FO170" s="230"/>
      <c r="FP170" s="230"/>
      <c r="FQ170" s="230"/>
      <c r="FR170" s="230"/>
      <c r="FS170" s="230"/>
      <c r="FT170" s="231"/>
      <c r="FU170" s="232">
        <f t="shared" si="19"/>
        <v>0</v>
      </c>
      <c r="FV170" s="232">
        <f t="shared" si="25"/>
        <v>0</v>
      </c>
      <c r="FW170" s="232">
        <f t="shared" si="25"/>
        <v>0</v>
      </c>
      <c r="FX170" s="232">
        <f t="shared" si="25"/>
        <v>0</v>
      </c>
      <c r="FY170" s="232">
        <f t="shared" si="25"/>
        <v>0</v>
      </c>
      <c r="FZ170" s="232">
        <f t="shared" si="25"/>
        <v>0</v>
      </c>
      <c r="GA170" s="232">
        <f t="shared" si="21"/>
        <v>0</v>
      </c>
      <c r="GB170" s="232">
        <f t="shared" si="22"/>
        <v>0</v>
      </c>
      <c r="GC170" s="232">
        <f t="shared" si="23"/>
        <v>0</v>
      </c>
    </row>
    <row r="171" spans="1:185" x14ac:dyDescent="0.3">
      <c r="A171" s="69" t="s">
        <v>192</v>
      </c>
      <c r="B171" s="69" t="str">
        <f>[3]Technologies!B171</f>
        <v>Landbouw</v>
      </c>
      <c r="C171" s="69" t="str">
        <f>VLOOKUP($A171,[3]Technologies!$A$7:$H$699,3,FALSE)</f>
        <v>Emission</v>
      </c>
      <c r="D171" s="69" t="str">
        <f>VLOOKUP($A171,[3]Technologies!$A$7:$H$699,4,FALSE)</f>
        <v>Agriculture</v>
      </c>
      <c r="E171" s="69" t="str">
        <f>VLOOKUP($A171,[3]Technologies!$A$7:$H$699,6,FALSE)</f>
        <v>neGHG - Agriculture - N2O</v>
      </c>
      <c r="F171" s="70" t="str">
        <f>VLOOKUP($A171,[3]Technologies!$A$7:$H$699,7,FALSE)</f>
        <v>Indirect - N2O Agriculture</v>
      </c>
      <c r="G171" s="233"/>
      <c r="H171" s="233"/>
      <c r="I171" s="234" cm="1">
        <f t="array" ref="I171">-SUMPRODUCT(([3]Feedstocks!$C$4:$C$185=A171)*[3]Feedstocks!$E$4:$E$185,[3]Feedstocks!$F$4:$F$185,[3]Feedstocks!$H$4:$H$185,[3]Feedstocks!$I$4:$I$185)</f>
        <v>0</v>
      </c>
      <c r="J171" s="234" cm="1">
        <f t="array" ref="J171">-SUMPRODUCT(([3]Feedstocks!$C$4:$C$185=A171)*[3]Feedstocks!$E$4:$E$185,[3]Feedstocks!$H$4:$H$185,[3]Feedstocks!$I$4:$I$185)</f>
        <v>0</v>
      </c>
      <c r="K171" s="234"/>
      <c r="L171" s="234"/>
      <c r="M171" s="233"/>
      <c r="N171" s="233" t="str">
        <f>VLOOKUP(E171,[3]Activities!$A$9:$M$224,13,FALSE)</f>
        <v>NL</v>
      </c>
      <c r="O171" s="233"/>
      <c r="P171" s="87" t="s">
        <v>869</v>
      </c>
      <c r="Q171" s="235"/>
      <c r="R171" s="235"/>
      <c r="S171" s="235"/>
      <c r="T171" s="235"/>
      <c r="U171" s="235"/>
      <c r="V171" s="235"/>
      <c r="W171" s="235"/>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v>1</v>
      </c>
      <c r="BH171" s="235"/>
      <c r="BI171" s="235"/>
      <c r="BJ171" s="235"/>
      <c r="BK171" s="235"/>
      <c r="BL171" s="235"/>
      <c r="BM171" s="235"/>
      <c r="BN171" s="235"/>
      <c r="BO171" s="235"/>
      <c r="BP171" s="235"/>
      <c r="BQ171" s="235"/>
      <c r="BR171" s="235"/>
      <c r="BS171" s="235"/>
      <c r="BT171" s="235"/>
      <c r="BU171" s="235"/>
      <c r="BV171" s="235"/>
      <c r="BW171" s="235"/>
      <c r="BX171" s="235"/>
      <c r="BY171" s="235"/>
      <c r="BZ171" s="235"/>
      <c r="CA171" s="235"/>
      <c r="CB171" s="235"/>
      <c r="CC171" s="235"/>
      <c r="CD171" s="235"/>
      <c r="CE171" s="235"/>
      <c r="CF171" s="235"/>
      <c r="CG171" s="235"/>
      <c r="CH171" s="235"/>
      <c r="CI171" s="235"/>
      <c r="CJ171" s="235"/>
      <c r="CK171" s="235"/>
      <c r="CL171" s="235"/>
      <c r="CM171" s="235"/>
      <c r="CN171" s="235"/>
      <c r="CO171" s="235"/>
      <c r="CP171" s="235"/>
      <c r="CQ171" s="235"/>
      <c r="CR171" s="235"/>
      <c r="CS171" s="235"/>
      <c r="CT171" s="235"/>
      <c r="CU171" s="235"/>
      <c r="CV171" s="235"/>
      <c r="CW171" s="235"/>
      <c r="CX171" s="235"/>
      <c r="CY171" s="235"/>
      <c r="CZ171" s="235"/>
      <c r="DA171" s="235"/>
      <c r="DB171" s="235"/>
      <c r="DC171" s="235"/>
      <c r="DD171" s="235"/>
      <c r="DE171" s="235"/>
      <c r="DF171" s="235"/>
      <c r="DG171" s="235"/>
      <c r="DH171" s="235"/>
      <c r="DI171" s="235"/>
      <c r="DJ171" s="235"/>
      <c r="DK171" s="235"/>
      <c r="DL171" s="235"/>
      <c r="DM171" s="235"/>
      <c r="DN171" s="235"/>
      <c r="DO171" s="235"/>
      <c r="DP171" s="235"/>
      <c r="DQ171" s="235"/>
      <c r="DR171" s="235"/>
      <c r="DS171" s="235"/>
      <c r="DT171" s="235"/>
      <c r="DU171" s="235"/>
      <c r="DV171" s="235"/>
      <c r="DW171" s="235"/>
      <c r="DX171" s="235"/>
      <c r="DY171" s="235"/>
      <c r="DZ171" s="235"/>
      <c r="EA171" s="235"/>
      <c r="EB171" s="235"/>
      <c r="EC171" s="235"/>
      <c r="ED171" s="235"/>
      <c r="EE171" s="235"/>
      <c r="EF171" s="235"/>
      <c r="EG171" s="235"/>
      <c r="EH171" s="235"/>
      <c r="EI171" s="235"/>
      <c r="EJ171" s="235"/>
      <c r="EK171" s="235"/>
      <c r="EL171" s="235"/>
      <c r="EM171" s="235"/>
      <c r="EN171" s="235"/>
      <c r="EO171" s="235"/>
      <c r="EP171" s="235"/>
      <c r="EQ171" s="235"/>
      <c r="ER171" s="235"/>
      <c r="ES171" s="235"/>
      <c r="ET171" s="235"/>
      <c r="EU171" s="235"/>
      <c r="EV171" s="235"/>
      <c r="EW171" s="235"/>
      <c r="EX171" s="235"/>
      <c r="EY171" s="235"/>
      <c r="EZ171" s="235"/>
      <c r="FA171" s="235"/>
      <c r="FB171" s="235"/>
      <c r="FC171" s="235"/>
      <c r="FD171" s="235"/>
      <c r="FE171" s="235"/>
      <c r="FF171" s="235"/>
      <c r="FG171" s="235"/>
      <c r="FH171" s="235"/>
      <c r="FI171" s="235"/>
      <c r="FJ171" s="235"/>
      <c r="FK171" s="235">
        <v>1</v>
      </c>
      <c r="FL171" s="235"/>
      <c r="FM171" s="235"/>
      <c r="FN171" s="235"/>
      <c r="FO171" s="235"/>
      <c r="FP171" s="235"/>
      <c r="FQ171" s="235"/>
      <c r="FR171" s="235"/>
      <c r="FS171" s="235"/>
      <c r="FT171" s="236"/>
      <c r="FU171" s="237">
        <f t="shared" si="19"/>
        <v>0</v>
      </c>
      <c r="FV171" s="237">
        <f t="shared" si="25"/>
        <v>0</v>
      </c>
      <c r="FW171" s="237">
        <f t="shared" si="25"/>
        <v>0</v>
      </c>
      <c r="FX171" s="237">
        <f t="shared" si="25"/>
        <v>0</v>
      </c>
      <c r="FY171" s="237">
        <f t="shared" si="25"/>
        <v>0</v>
      </c>
      <c r="FZ171" s="237">
        <f t="shared" si="25"/>
        <v>0</v>
      </c>
      <c r="GA171" s="237">
        <f t="shared" si="21"/>
        <v>0</v>
      </c>
      <c r="GB171" s="237">
        <f t="shared" si="22"/>
        <v>0</v>
      </c>
      <c r="GC171" s="237">
        <f t="shared" si="23"/>
        <v>0</v>
      </c>
    </row>
    <row r="172" spans="1:185" x14ac:dyDescent="0.3">
      <c r="A172" s="40" t="s">
        <v>193</v>
      </c>
      <c r="B172" s="40" t="str">
        <f>[3]Technologies!B172</f>
        <v>Industrie</v>
      </c>
      <c r="C172" s="40" t="str">
        <f>VLOOKUP($A172,[3]Technologies!$A$7:$H$699,3,FALSE)</f>
        <v>Emission</v>
      </c>
      <c r="D172" s="40" t="str">
        <f>VLOOKUP($A172,[3]Technologies!$A$7:$H$699,4,FALSE)</f>
        <v>Industry</v>
      </c>
      <c r="E172" s="40" t="str">
        <f>VLOOKUP($A172,[3]Technologies!$A$7:$H$699,6,FALSE)</f>
        <v>neGHG - Industry - Chemical - CO2</v>
      </c>
      <c r="F172" s="40" t="str">
        <f>VLOOKUP($A172,[3]Technologies!$A$7:$H$699,7,FALSE)</f>
        <v>Indirect - CO2 Chemical</v>
      </c>
      <c r="G172" s="228"/>
      <c r="H172" s="228"/>
      <c r="I172" s="229" cm="1">
        <f t="array" ref="I172">-SUMPRODUCT(([3]Feedstocks!$C$4:$C$185=A172)*[3]Feedstocks!$E$4:$E$185,[3]Feedstocks!$F$4:$F$185,[3]Feedstocks!$H$4:$H$185,[3]Feedstocks!$I$4:$I$185)</f>
        <v>0</v>
      </c>
      <c r="J172" s="229" cm="1">
        <f t="array" ref="J172">-SUMPRODUCT(([3]Feedstocks!$C$4:$C$185=A172)*[3]Feedstocks!$E$4:$E$185,[3]Feedstocks!$H$4:$H$185,[3]Feedstocks!$I$4:$I$185)</f>
        <v>0</v>
      </c>
      <c r="K172" s="229"/>
      <c r="L172" s="229"/>
      <c r="M172" s="228"/>
      <c r="N172" s="228" t="str">
        <f>VLOOKUP(E172,[3]Activities!$A$9:$M$224,13,FALSE)</f>
        <v>NL</v>
      </c>
      <c r="O172" s="228"/>
      <c r="P172" s="66" t="s">
        <v>869</v>
      </c>
      <c r="Q172" s="230"/>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v>1</v>
      </c>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230"/>
      <c r="FH172" s="230"/>
      <c r="FI172" s="230"/>
      <c r="FJ172" s="230"/>
      <c r="FK172" s="230"/>
      <c r="FL172" s="230">
        <v>1</v>
      </c>
      <c r="FM172" s="230"/>
      <c r="FN172" s="230"/>
      <c r="FO172" s="230"/>
      <c r="FP172" s="230"/>
      <c r="FQ172" s="230"/>
      <c r="FR172" s="230"/>
      <c r="FS172" s="230"/>
      <c r="FT172" s="231"/>
      <c r="FU172" s="232">
        <f t="shared" si="19"/>
        <v>0</v>
      </c>
      <c r="FV172" s="232">
        <f t="shared" si="25"/>
        <v>0</v>
      </c>
      <c r="FW172" s="232">
        <f t="shared" si="25"/>
        <v>0</v>
      </c>
      <c r="FX172" s="232">
        <f t="shared" si="25"/>
        <v>0</v>
      </c>
      <c r="FY172" s="232">
        <f t="shared" si="25"/>
        <v>0</v>
      </c>
      <c r="FZ172" s="232">
        <f t="shared" si="25"/>
        <v>0</v>
      </c>
      <c r="GA172" s="232">
        <f t="shared" si="21"/>
        <v>0</v>
      </c>
      <c r="GB172" s="232">
        <f t="shared" si="22"/>
        <v>0</v>
      </c>
      <c r="GC172" s="232">
        <f t="shared" si="23"/>
        <v>0</v>
      </c>
    </row>
    <row r="173" spans="1:185" x14ac:dyDescent="0.3">
      <c r="A173" s="69" t="s">
        <v>194</v>
      </c>
      <c r="B173" s="69" t="str">
        <f>[3]Technologies!B173</f>
        <v>Industrie</v>
      </c>
      <c r="C173" s="69" t="str">
        <f>VLOOKUP($A173,[3]Technologies!$A$7:$H$699,3,FALSE)</f>
        <v>Emission</v>
      </c>
      <c r="D173" s="69" t="str">
        <f>VLOOKUP($A173,[3]Technologies!$A$7:$H$699,4,FALSE)</f>
        <v>Industry</v>
      </c>
      <c r="E173" s="69" t="str">
        <f>VLOOKUP($A173,[3]Technologies!$A$7:$H$699,6,FALSE)</f>
        <v>neGHG - Industry - Other - CO2</v>
      </c>
      <c r="F173" s="70" t="str">
        <f>VLOOKUP($A173,[3]Technologies!$A$7:$H$699,7,FALSE)</f>
        <v>Indirect - CO2 Other</v>
      </c>
      <c r="G173" s="233"/>
      <c r="H173" s="233"/>
      <c r="I173" s="234" cm="1">
        <f t="array" ref="I173">-SUMPRODUCT(([3]Feedstocks!$C$4:$C$185=A173)*[3]Feedstocks!$E$4:$E$185,[3]Feedstocks!$F$4:$F$185,[3]Feedstocks!$H$4:$H$185,[3]Feedstocks!$I$4:$I$185)</f>
        <v>0</v>
      </c>
      <c r="J173" s="234" cm="1">
        <f t="array" ref="J173">-SUMPRODUCT(([3]Feedstocks!$C$4:$C$185=A173)*[3]Feedstocks!$E$4:$E$185,[3]Feedstocks!$H$4:$H$185,[3]Feedstocks!$I$4:$I$185)</f>
        <v>0</v>
      </c>
      <c r="K173" s="234"/>
      <c r="L173" s="234"/>
      <c r="M173" s="233"/>
      <c r="N173" s="233" t="str">
        <f>VLOOKUP(E173,[3]Activities!$A$9:$M$224,13,FALSE)</f>
        <v>NL</v>
      </c>
      <c r="O173" s="233"/>
      <c r="P173" s="87" t="s">
        <v>869</v>
      </c>
      <c r="Q173" s="235"/>
      <c r="R173" s="235"/>
      <c r="S173" s="235"/>
      <c r="T173" s="235"/>
      <c r="U173" s="235"/>
      <c r="V173" s="235"/>
      <c r="W173" s="235"/>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v>1</v>
      </c>
      <c r="BJ173" s="235"/>
      <c r="BK173" s="235"/>
      <c r="BL173" s="235"/>
      <c r="BM173" s="235"/>
      <c r="BN173" s="235"/>
      <c r="BO173" s="235"/>
      <c r="BP173" s="235"/>
      <c r="BQ173" s="235"/>
      <c r="BR173" s="235"/>
      <c r="BS173" s="235"/>
      <c r="BT173" s="235"/>
      <c r="BU173" s="235"/>
      <c r="BV173" s="235"/>
      <c r="BW173" s="235"/>
      <c r="BX173" s="235"/>
      <c r="BY173" s="235"/>
      <c r="BZ173" s="235"/>
      <c r="CA173" s="235"/>
      <c r="CB173" s="235"/>
      <c r="CC173" s="235"/>
      <c r="CD173" s="235"/>
      <c r="CE173" s="235"/>
      <c r="CF173" s="235"/>
      <c r="CG173" s="235"/>
      <c r="CH173" s="235"/>
      <c r="CI173" s="235"/>
      <c r="CJ173" s="235"/>
      <c r="CK173" s="235"/>
      <c r="CL173" s="235"/>
      <c r="CM173" s="235"/>
      <c r="CN173" s="235"/>
      <c r="CO173" s="235"/>
      <c r="CP173" s="235"/>
      <c r="CQ173" s="235"/>
      <c r="CR173" s="235"/>
      <c r="CS173" s="235"/>
      <c r="CT173" s="235"/>
      <c r="CU173" s="235"/>
      <c r="CV173" s="235"/>
      <c r="CW173" s="235"/>
      <c r="CX173" s="235"/>
      <c r="CY173" s="235"/>
      <c r="CZ173" s="235"/>
      <c r="DA173" s="235"/>
      <c r="DB173" s="235"/>
      <c r="DC173" s="235"/>
      <c r="DD173" s="235"/>
      <c r="DE173" s="235"/>
      <c r="DF173" s="235"/>
      <c r="DG173" s="235"/>
      <c r="DH173" s="235"/>
      <c r="DI173" s="235"/>
      <c r="DJ173" s="235"/>
      <c r="DK173" s="235"/>
      <c r="DL173" s="235"/>
      <c r="DM173" s="235"/>
      <c r="DN173" s="235"/>
      <c r="DO173" s="235"/>
      <c r="DP173" s="235"/>
      <c r="DQ173" s="235"/>
      <c r="DR173" s="235"/>
      <c r="DS173" s="235"/>
      <c r="DT173" s="235"/>
      <c r="DU173" s="235"/>
      <c r="DV173" s="235"/>
      <c r="DW173" s="235"/>
      <c r="DX173" s="235"/>
      <c r="DY173" s="235"/>
      <c r="DZ173" s="235"/>
      <c r="EA173" s="235"/>
      <c r="EB173" s="235"/>
      <c r="EC173" s="235"/>
      <c r="ED173" s="235"/>
      <c r="EE173" s="235"/>
      <c r="EF173" s="235"/>
      <c r="EG173" s="235"/>
      <c r="EH173" s="235"/>
      <c r="EI173" s="235"/>
      <c r="EJ173" s="235"/>
      <c r="EK173" s="235"/>
      <c r="EL173" s="235"/>
      <c r="EM173" s="235"/>
      <c r="EN173" s="235"/>
      <c r="EO173" s="235"/>
      <c r="EP173" s="235"/>
      <c r="EQ173" s="235"/>
      <c r="ER173" s="235"/>
      <c r="ES173" s="235"/>
      <c r="ET173" s="235"/>
      <c r="EU173" s="235"/>
      <c r="EV173" s="235"/>
      <c r="EW173" s="235"/>
      <c r="EX173" s="235"/>
      <c r="EY173" s="235"/>
      <c r="EZ173" s="235"/>
      <c r="FA173" s="235"/>
      <c r="FB173" s="235"/>
      <c r="FC173" s="235"/>
      <c r="FD173" s="235"/>
      <c r="FE173" s="235"/>
      <c r="FF173" s="235"/>
      <c r="FG173" s="235"/>
      <c r="FH173" s="235"/>
      <c r="FI173" s="235"/>
      <c r="FJ173" s="235"/>
      <c r="FK173" s="235"/>
      <c r="FL173" s="235">
        <v>1</v>
      </c>
      <c r="FM173" s="235"/>
      <c r="FN173" s="235"/>
      <c r="FO173" s="235"/>
      <c r="FP173" s="235"/>
      <c r="FQ173" s="235"/>
      <c r="FR173" s="235"/>
      <c r="FS173" s="235"/>
      <c r="FT173" s="236"/>
      <c r="FU173" s="237">
        <f t="shared" si="19"/>
        <v>0</v>
      </c>
      <c r="FV173" s="237">
        <f t="shared" si="25"/>
        <v>0</v>
      </c>
      <c r="FW173" s="237">
        <f t="shared" si="25"/>
        <v>0</v>
      </c>
      <c r="FX173" s="237">
        <f t="shared" si="25"/>
        <v>0</v>
      </c>
      <c r="FY173" s="237">
        <f t="shared" si="25"/>
        <v>0</v>
      </c>
      <c r="FZ173" s="237">
        <f t="shared" si="25"/>
        <v>0</v>
      </c>
      <c r="GA173" s="237">
        <f t="shared" si="21"/>
        <v>0</v>
      </c>
      <c r="GB173" s="237">
        <f t="shared" si="22"/>
        <v>0</v>
      </c>
      <c r="GC173" s="237">
        <f t="shared" si="23"/>
        <v>0</v>
      </c>
    </row>
    <row r="174" spans="1:185" x14ac:dyDescent="0.3">
      <c r="A174" s="40" t="s">
        <v>195</v>
      </c>
      <c r="B174" s="40" t="str">
        <f>[3]Technologies!B174</f>
        <v>Industrie</v>
      </c>
      <c r="C174" s="40" t="str">
        <f>VLOOKUP($A174,[3]Technologies!$A$7:$H$699,3,FALSE)</f>
        <v>Emission</v>
      </c>
      <c r="D174" s="40" t="str">
        <f>VLOOKUP($A174,[3]Technologies!$A$7:$H$699,4,FALSE)</f>
        <v>Industry</v>
      </c>
      <c r="E174" s="40" t="str">
        <f>VLOOKUP($A174,[3]Technologies!$A$7:$H$699,6,FALSE)</f>
        <v xml:space="preserve">neGHG - Industry - CH4 </v>
      </c>
      <c r="F174" s="40" t="str">
        <f>VLOOKUP($A174,[3]Technologies!$A$7:$H$699,7,FALSE)</f>
        <v>Indirect - CH4 Industry</v>
      </c>
      <c r="G174" s="228"/>
      <c r="H174" s="228"/>
      <c r="I174" s="229" cm="1">
        <f t="array" ref="I174">-SUMPRODUCT(([3]Feedstocks!$C$4:$C$185=A174)*[3]Feedstocks!$E$4:$E$185,[3]Feedstocks!$F$4:$F$185,[3]Feedstocks!$H$4:$H$185,[3]Feedstocks!$I$4:$I$185)</f>
        <v>0</v>
      </c>
      <c r="J174" s="229" cm="1">
        <f t="array" ref="J174">-SUMPRODUCT(([3]Feedstocks!$C$4:$C$185=A174)*[3]Feedstocks!$E$4:$E$185,[3]Feedstocks!$H$4:$H$185,[3]Feedstocks!$I$4:$I$185)</f>
        <v>0</v>
      </c>
      <c r="K174" s="229"/>
      <c r="L174" s="229"/>
      <c r="M174" s="228"/>
      <c r="N174" s="228" t="str">
        <f>VLOOKUP(E174,[3]Activities!$A$9:$M$224,13,FALSE)</f>
        <v>NL</v>
      </c>
      <c r="O174" s="228"/>
      <c r="P174" s="66" t="s">
        <v>869</v>
      </c>
      <c r="Q174" s="230"/>
      <c r="R174" s="230"/>
      <c r="S174" s="230"/>
      <c r="T174" s="230"/>
      <c r="U174" s="230"/>
      <c r="V174" s="230"/>
      <c r="W174" s="230"/>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v>1</v>
      </c>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230"/>
      <c r="FH174" s="230"/>
      <c r="FI174" s="230"/>
      <c r="FJ174" s="230"/>
      <c r="FK174" s="230"/>
      <c r="FL174" s="230"/>
      <c r="FM174" s="230">
        <v>1</v>
      </c>
      <c r="FN174" s="230"/>
      <c r="FO174" s="230"/>
      <c r="FP174" s="230"/>
      <c r="FQ174" s="230"/>
      <c r="FR174" s="230"/>
      <c r="FS174" s="230"/>
      <c r="FT174" s="231"/>
      <c r="FU174" s="232">
        <f t="shared" si="19"/>
        <v>0</v>
      </c>
      <c r="FV174" s="232">
        <f t="shared" si="25"/>
        <v>0</v>
      </c>
      <c r="FW174" s="232">
        <f t="shared" si="25"/>
        <v>0</v>
      </c>
      <c r="FX174" s="232">
        <f t="shared" si="25"/>
        <v>0</v>
      </c>
      <c r="FY174" s="232">
        <f t="shared" si="25"/>
        <v>0</v>
      </c>
      <c r="FZ174" s="232">
        <f t="shared" si="25"/>
        <v>0</v>
      </c>
      <c r="GA174" s="232">
        <f t="shared" si="21"/>
        <v>0</v>
      </c>
      <c r="GB174" s="232">
        <f t="shared" si="22"/>
        <v>0</v>
      </c>
      <c r="GC174" s="232">
        <f t="shared" si="23"/>
        <v>0</v>
      </c>
    </row>
    <row r="175" spans="1:185" x14ac:dyDescent="0.3">
      <c r="A175" s="69" t="s">
        <v>196</v>
      </c>
      <c r="B175" s="69" t="str">
        <f>[3]Technologies!B175</f>
        <v>Industrie</v>
      </c>
      <c r="C175" s="69" t="str">
        <f>VLOOKUP($A175,[3]Technologies!$A$7:$H$699,3,FALSE)</f>
        <v>Emission</v>
      </c>
      <c r="D175" s="69" t="str">
        <f>VLOOKUP($A175,[3]Technologies!$A$7:$H$699,4,FALSE)</f>
        <v>Industry</v>
      </c>
      <c r="E175" s="69" t="str">
        <f>VLOOKUP($A175,[3]Technologies!$A$7:$H$699,6,FALSE)</f>
        <v>neGHG - Industry - N2O</v>
      </c>
      <c r="F175" s="70" t="str">
        <f>VLOOKUP($A175,[3]Technologies!$A$7:$H$699,7,FALSE)</f>
        <v>Indirect - N2O Industry</v>
      </c>
      <c r="G175" s="233"/>
      <c r="H175" s="233"/>
      <c r="I175" s="234" cm="1">
        <f t="array" ref="I175">-SUMPRODUCT(([3]Feedstocks!$C$4:$C$185=A175)*[3]Feedstocks!$E$4:$E$185,[3]Feedstocks!$F$4:$F$185,[3]Feedstocks!$H$4:$H$185,[3]Feedstocks!$I$4:$I$185)</f>
        <v>0</v>
      </c>
      <c r="J175" s="234" cm="1">
        <f t="array" ref="J175">-SUMPRODUCT(([3]Feedstocks!$C$4:$C$185=A175)*[3]Feedstocks!$E$4:$E$185,[3]Feedstocks!$H$4:$H$185,[3]Feedstocks!$I$4:$I$185)</f>
        <v>0</v>
      </c>
      <c r="K175" s="234"/>
      <c r="L175" s="234"/>
      <c r="M175" s="233"/>
      <c r="N175" s="233" t="str">
        <f>VLOOKUP(E175,[3]Activities!$A$9:$M$224,13,FALSE)</f>
        <v>NL</v>
      </c>
      <c r="O175" s="233"/>
      <c r="P175" s="87" t="s">
        <v>869</v>
      </c>
      <c r="Q175" s="235"/>
      <c r="R175" s="235"/>
      <c r="S175" s="235"/>
      <c r="T175" s="235"/>
      <c r="U175" s="235"/>
      <c r="V175" s="235"/>
      <c r="W175" s="235"/>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v>1</v>
      </c>
      <c r="BL175" s="235"/>
      <c r="BM175" s="235"/>
      <c r="BN175" s="235"/>
      <c r="BO175" s="235"/>
      <c r="BP175" s="235"/>
      <c r="BQ175" s="235"/>
      <c r="BR175" s="235"/>
      <c r="BS175" s="235"/>
      <c r="BT175" s="235"/>
      <c r="BU175" s="235"/>
      <c r="BV175" s="235"/>
      <c r="BW175" s="235"/>
      <c r="BX175" s="235"/>
      <c r="BY175" s="235"/>
      <c r="BZ175" s="235"/>
      <c r="CA175" s="235"/>
      <c r="CB175" s="235"/>
      <c r="CC175" s="235"/>
      <c r="CD175" s="235"/>
      <c r="CE175" s="235"/>
      <c r="CF175" s="235"/>
      <c r="CG175" s="235"/>
      <c r="CH175" s="235"/>
      <c r="CI175" s="235"/>
      <c r="CJ175" s="235"/>
      <c r="CK175" s="235"/>
      <c r="CL175" s="235"/>
      <c r="CM175" s="235"/>
      <c r="CN175" s="235"/>
      <c r="CO175" s="235"/>
      <c r="CP175" s="235"/>
      <c r="CQ175" s="235"/>
      <c r="CR175" s="235"/>
      <c r="CS175" s="235"/>
      <c r="CT175" s="235"/>
      <c r="CU175" s="235"/>
      <c r="CV175" s="235"/>
      <c r="CW175" s="235"/>
      <c r="CX175" s="235"/>
      <c r="CY175" s="235"/>
      <c r="CZ175" s="235"/>
      <c r="DA175" s="235"/>
      <c r="DB175" s="235"/>
      <c r="DC175" s="235"/>
      <c r="DD175" s="235"/>
      <c r="DE175" s="235"/>
      <c r="DF175" s="235"/>
      <c r="DG175" s="235"/>
      <c r="DH175" s="235"/>
      <c r="DI175" s="235"/>
      <c r="DJ175" s="235"/>
      <c r="DK175" s="235"/>
      <c r="DL175" s="235"/>
      <c r="DM175" s="235"/>
      <c r="DN175" s="235"/>
      <c r="DO175" s="235"/>
      <c r="DP175" s="235"/>
      <c r="DQ175" s="235"/>
      <c r="DR175" s="235"/>
      <c r="DS175" s="235"/>
      <c r="DT175" s="235"/>
      <c r="DU175" s="235"/>
      <c r="DV175" s="235"/>
      <c r="DW175" s="235"/>
      <c r="DX175" s="235"/>
      <c r="DY175" s="235"/>
      <c r="DZ175" s="235"/>
      <c r="EA175" s="235"/>
      <c r="EB175" s="235"/>
      <c r="EC175" s="235"/>
      <c r="ED175" s="235"/>
      <c r="EE175" s="235"/>
      <c r="EF175" s="235"/>
      <c r="EG175" s="235"/>
      <c r="EH175" s="235"/>
      <c r="EI175" s="235"/>
      <c r="EJ175" s="235"/>
      <c r="EK175" s="235"/>
      <c r="EL175" s="235"/>
      <c r="EM175" s="235"/>
      <c r="EN175" s="235"/>
      <c r="EO175" s="235"/>
      <c r="EP175" s="235"/>
      <c r="EQ175" s="235"/>
      <c r="ER175" s="235"/>
      <c r="ES175" s="235"/>
      <c r="ET175" s="235"/>
      <c r="EU175" s="235"/>
      <c r="EV175" s="235"/>
      <c r="EW175" s="235"/>
      <c r="EX175" s="235"/>
      <c r="EY175" s="235"/>
      <c r="EZ175" s="235"/>
      <c r="FA175" s="235"/>
      <c r="FB175" s="235"/>
      <c r="FC175" s="235"/>
      <c r="FD175" s="235"/>
      <c r="FE175" s="235"/>
      <c r="FF175" s="235"/>
      <c r="FG175" s="235"/>
      <c r="FH175" s="235"/>
      <c r="FI175" s="235"/>
      <c r="FJ175" s="235"/>
      <c r="FK175" s="235"/>
      <c r="FL175" s="235"/>
      <c r="FM175" s="235"/>
      <c r="FN175" s="235">
        <v>1</v>
      </c>
      <c r="FO175" s="235"/>
      <c r="FP175" s="235"/>
      <c r="FQ175" s="235"/>
      <c r="FR175" s="235"/>
      <c r="FS175" s="235"/>
      <c r="FT175" s="236"/>
      <c r="FU175" s="237">
        <f t="shared" si="19"/>
        <v>0</v>
      </c>
      <c r="FV175" s="237">
        <f t="shared" si="25"/>
        <v>0</v>
      </c>
      <c r="FW175" s="237">
        <f t="shared" si="25"/>
        <v>0</v>
      </c>
      <c r="FX175" s="237">
        <f t="shared" si="25"/>
        <v>0</v>
      </c>
      <c r="FY175" s="237">
        <f t="shared" si="25"/>
        <v>0</v>
      </c>
      <c r="FZ175" s="237">
        <f t="shared" si="25"/>
        <v>0</v>
      </c>
      <c r="GA175" s="237">
        <f t="shared" si="21"/>
        <v>0</v>
      </c>
      <c r="GB175" s="237">
        <f t="shared" si="22"/>
        <v>0</v>
      </c>
      <c r="GC175" s="237">
        <f t="shared" si="23"/>
        <v>0</v>
      </c>
    </row>
    <row r="176" spans="1:185" x14ac:dyDescent="0.3">
      <c r="A176" s="40" t="s">
        <v>197</v>
      </c>
      <c r="B176" s="40" t="str">
        <f>[3]Technologies!B176</f>
        <v>Industrie</v>
      </c>
      <c r="C176" s="40" t="str">
        <f>VLOOKUP($A176,[3]Technologies!$A$7:$H$699,3,FALSE)</f>
        <v>Emission</v>
      </c>
      <c r="D176" s="40" t="str">
        <f>VLOOKUP($A176,[3]Technologies!$A$7:$H$699,4,FALSE)</f>
        <v>Industry</v>
      </c>
      <c r="E176" s="40" t="str">
        <f>VLOOKUP($A176,[3]Technologies!$A$7:$H$699,6,FALSE)</f>
        <v>neGHG - Industry - F-gas</v>
      </c>
      <c r="F176" s="40" t="str">
        <f>VLOOKUP($A176,[3]Technologies!$A$7:$H$699,7,FALSE)</f>
        <v>Indirect - F-gas Industry</v>
      </c>
      <c r="G176" s="228"/>
      <c r="H176" s="228"/>
      <c r="I176" s="229" cm="1">
        <f t="array" ref="I176">-SUMPRODUCT(([3]Feedstocks!$C$4:$C$185=A176)*[3]Feedstocks!$E$4:$E$185,[3]Feedstocks!$F$4:$F$185,[3]Feedstocks!$H$4:$H$185,[3]Feedstocks!$I$4:$I$185)</f>
        <v>0</v>
      </c>
      <c r="J176" s="229" cm="1">
        <f t="array" ref="J176">-SUMPRODUCT(([3]Feedstocks!$C$4:$C$185=A176)*[3]Feedstocks!$E$4:$E$185,[3]Feedstocks!$H$4:$H$185,[3]Feedstocks!$I$4:$I$185)</f>
        <v>0</v>
      </c>
      <c r="K176" s="229"/>
      <c r="L176" s="229"/>
      <c r="M176" s="228"/>
      <c r="N176" s="228" t="str">
        <f>VLOOKUP(E176,[3]Activities!$A$9:$M$224,13,FALSE)</f>
        <v>NL</v>
      </c>
      <c r="O176" s="228"/>
      <c r="P176" s="66" t="s">
        <v>869</v>
      </c>
      <c r="Q176" s="230"/>
      <c r="R176" s="230"/>
      <c r="S176" s="230"/>
      <c r="T176" s="230"/>
      <c r="U176" s="230"/>
      <c r="V176" s="230"/>
      <c r="W176" s="230"/>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v>1</v>
      </c>
      <c r="BM176" s="230"/>
      <c r="BN176" s="230"/>
      <c r="BO176" s="230"/>
      <c r="BP176" s="230"/>
      <c r="BQ176" s="230"/>
      <c r="BR176" s="230"/>
      <c r="BS176" s="230"/>
      <c r="BT176" s="230"/>
      <c r="BU176" s="230"/>
      <c r="BV176" s="230"/>
      <c r="BW176" s="230"/>
      <c r="BX176" s="230"/>
      <c r="BY176" s="230"/>
      <c r="BZ176" s="230"/>
      <c r="CA176" s="230"/>
      <c r="CB176" s="230"/>
      <c r="CC176" s="230"/>
      <c r="CD176" s="230"/>
      <c r="CE176" s="230"/>
      <c r="CF176" s="230"/>
      <c r="CG176" s="230"/>
      <c r="CH176" s="230"/>
      <c r="CI176" s="230"/>
      <c r="CJ176" s="230"/>
      <c r="CK176" s="230"/>
      <c r="CL176" s="230"/>
      <c r="CM176" s="230"/>
      <c r="CN176" s="230"/>
      <c r="CO176" s="230"/>
      <c r="CP176" s="230"/>
      <c r="CQ176" s="230"/>
      <c r="CR176" s="230"/>
      <c r="CS176" s="230"/>
      <c r="CT176" s="230"/>
      <c r="CU176" s="230"/>
      <c r="CV176" s="230"/>
      <c r="CW176" s="230"/>
      <c r="CX176" s="230"/>
      <c r="CY176" s="230"/>
      <c r="CZ176" s="230"/>
      <c r="DA176" s="230"/>
      <c r="DB176" s="230"/>
      <c r="DC176" s="230"/>
      <c r="DD176" s="230"/>
      <c r="DE176" s="230"/>
      <c r="DF176" s="230"/>
      <c r="DG176" s="230"/>
      <c r="DH176" s="230"/>
      <c r="DI176" s="230"/>
      <c r="DJ176" s="230"/>
      <c r="DK176" s="230"/>
      <c r="DL176" s="230"/>
      <c r="DM176" s="230"/>
      <c r="DN176" s="230"/>
      <c r="DO176" s="230"/>
      <c r="DP176" s="230"/>
      <c r="DQ176" s="230"/>
      <c r="DR176" s="230"/>
      <c r="DS176" s="230"/>
      <c r="DT176" s="230"/>
      <c r="DU176" s="230"/>
      <c r="DV176" s="230"/>
      <c r="DW176" s="230"/>
      <c r="DX176" s="230"/>
      <c r="DY176" s="230"/>
      <c r="DZ176" s="230"/>
      <c r="EA176" s="230"/>
      <c r="EB176" s="230"/>
      <c r="EC176" s="230"/>
      <c r="ED176" s="230"/>
      <c r="EE176" s="230"/>
      <c r="EF176" s="230"/>
      <c r="EG176" s="230"/>
      <c r="EH176" s="230"/>
      <c r="EI176" s="230"/>
      <c r="EJ176" s="230"/>
      <c r="EK176" s="230"/>
      <c r="EL176" s="230"/>
      <c r="EM176" s="230"/>
      <c r="EN176" s="230"/>
      <c r="EO176" s="230"/>
      <c r="EP176" s="230"/>
      <c r="EQ176" s="230"/>
      <c r="ER176" s="230"/>
      <c r="ES176" s="230"/>
      <c r="ET176" s="230"/>
      <c r="EU176" s="230"/>
      <c r="EV176" s="230"/>
      <c r="EW176" s="230"/>
      <c r="EX176" s="230"/>
      <c r="EY176" s="230"/>
      <c r="EZ176" s="230"/>
      <c r="FA176" s="230"/>
      <c r="FB176" s="230"/>
      <c r="FC176" s="230"/>
      <c r="FD176" s="230"/>
      <c r="FE176" s="230"/>
      <c r="FF176" s="230"/>
      <c r="FG176" s="230"/>
      <c r="FH176" s="230"/>
      <c r="FI176" s="230"/>
      <c r="FJ176" s="230"/>
      <c r="FK176" s="230"/>
      <c r="FL176" s="230"/>
      <c r="FM176" s="230"/>
      <c r="FN176" s="230"/>
      <c r="FO176" s="230">
        <v>1</v>
      </c>
      <c r="FP176" s="230"/>
      <c r="FQ176" s="230"/>
      <c r="FR176" s="230"/>
      <c r="FS176" s="230"/>
      <c r="FT176" s="231"/>
      <c r="FU176" s="232">
        <f t="shared" si="19"/>
        <v>0</v>
      </c>
      <c r="FV176" s="232">
        <f t="shared" si="25"/>
        <v>0</v>
      </c>
      <c r="FW176" s="232">
        <f t="shared" si="25"/>
        <v>0</v>
      </c>
      <c r="FX176" s="232">
        <f t="shared" si="25"/>
        <v>0</v>
      </c>
      <c r="FY176" s="232">
        <f t="shared" si="25"/>
        <v>0</v>
      </c>
      <c r="FZ176" s="232">
        <f t="shared" si="25"/>
        <v>0</v>
      </c>
      <c r="GA176" s="232">
        <f t="shared" si="21"/>
        <v>0</v>
      </c>
      <c r="GB176" s="232">
        <f t="shared" si="22"/>
        <v>0</v>
      </c>
      <c r="GC176" s="232">
        <f t="shared" si="23"/>
        <v>0</v>
      </c>
    </row>
    <row r="177" spans="1:185" x14ac:dyDescent="0.3">
      <c r="A177" s="69" t="s">
        <v>198</v>
      </c>
      <c r="B177" s="69" t="str">
        <f>[3]Technologies!B177</f>
        <v>Mobiliteit</v>
      </c>
      <c r="C177" s="69" t="str">
        <f>VLOOKUP($A177,[3]Technologies!$A$7:$H$699,3,FALSE)</f>
        <v>Emission</v>
      </c>
      <c r="D177" s="69" t="str">
        <f>VLOOKUP($A177,[3]Technologies!$A$7:$H$699,4,FALSE)</f>
        <v>Transport</v>
      </c>
      <c r="E177" s="69" t="str">
        <f>VLOOKUP($A177,[3]Technologies!$A$7:$H$699,6,FALSE)</f>
        <v>neGHG - Transport - CH4</v>
      </c>
      <c r="F177" s="70" t="str">
        <f>VLOOKUP($A177,[3]Technologies!$A$7:$H$699,7,FALSE)</f>
        <v>Indirect - CH4 Transport</v>
      </c>
      <c r="G177" s="233"/>
      <c r="H177" s="233"/>
      <c r="I177" s="234" cm="1">
        <f t="array" ref="I177">-SUMPRODUCT(([3]Feedstocks!$C$4:$C$185=A177)*[3]Feedstocks!$E$4:$E$185,[3]Feedstocks!$F$4:$F$185,[3]Feedstocks!$H$4:$H$185,[3]Feedstocks!$I$4:$I$185)</f>
        <v>0</v>
      </c>
      <c r="J177" s="234" cm="1">
        <f t="array" ref="J177">-SUMPRODUCT(([3]Feedstocks!$C$4:$C$185=A177)*[3]Feedstocks!$E$4:$E$185,[3]Feedstocks!$H$4:$H$185,[3]Feedstocks!$I$4:$I$185)</f>
        <v>0</v>
      </c>
      <c r="K177" s="234"/>
      <c r="L177" s="234"/>
      <c r="M177" s="233"/>
      <c r="N177" s="233" t="str">
        <f>VLOOKUP(E177,[3]Activities!$A$9:$M$224,13,FALSE)</f>
        <v>NL</v>
      </c>
      <c r="O177" s="233"/>
      <c r="P177" s="87" t="s">
        <v>869</v>
      </c>
      <c r="Q177" s="235"/>
      <c r="R177" s="235"/>
      <c r="S177" s="235"/>
      <c r="T177" s="235"/>
      <c r="U177" s="235"/>
      <c r="V177" s="235"/>
      <c r="W177" s="235"/>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v>1</v>
      </c>
      <c r="BN177" s="235"/>
      <c r="BO177" s="235"/>
      <c r="BP177" s="235"/>
      <c r="BQ177" s="235"/>
      <c r="BR177" s="235"/>
      <c r="BS177" s="235"/>
      <c r="BT177" s="235"/>
      <c r="BU177" s="235"/>
      <c r="BV177" s="235"/>
      <c r="BW177" s="235"/>
      <c r="BX177" s="235"/>
      <c r="BY177" s="235"/>
      <c r="BZ177" s="235"/>
      <c r="CA177" s="235"/>
      <c r="CB177" s="235"/>
      <c r="CC177" s="235"/>
      <c r="CD177" s="235"/>
      <c r="CE177" s="235"/>
      <c r="CF177" s="235"/>
      <c r="CG177" s="235"/>
      <c r="CH177" s="235"/>
      <c r="CI177" s="235"/>
      <c r="CJ177" s="235"/>
      <c r="CK177" s="235"/>
      <c r="CL177" s="235"/>
      <c r="CM177" s="235"/>
      <c r="CN177" s="235"/>
      <c r="CO177" s="235"/>
      <c r="CP177" s="235"/>
      <c r="CQ177" s="235"/>
      <c r="CR177" s="235"/>
      <c r="CS177" s="235"/>
      <c r="CT177" s="235"/>
      <c r="CU177" s="235"/>
      <c r="CV177" s="235"/>
      <c r="CW177" s="235"/>
      <c r="CX177" s="235"/>
      <c r="CY177" s="235"/>
      <c r="CZ177" s="235"/>
      <c r="DA177" s="235"/>
      <c r="DB177" s="235"/>
      <c r="DC177" s="235"/>
      <c r="DD177" s="235"/>
      <c r="DE177" s="235"/>
      <c r="DF177" s="235"/>
      <c r="DG177" s="235"/>
      <c r="DH177" s="235"/>
      <c r="DI177" s="235"/>
      <c r="DJ177" s="235"/>
      <c r="DK177" s="235"/>
      <c r="DL177" s="235"/>
      <c r="DM177" s="235"/>
      <c r="DN177" s="235"/>
      <c r="DO177" s="235"/>
      <c r="DP177" s="235"/>
      <c r="DQ177" s="235"/>
      <c r="DR177" s="235"/>
      <c r="DS177" s="235"/>
      <c r="DT177" s="235"/>
      <c r="DU177" s="235"/>
      <c r="DV177" s="235"/>
      <c r="DW177" s="235"/>
      <c r="DX177" s="235"/>
      <c r="DY177" s="235"/>
      <c r="DZ177" s="235"/>
      <c r="EA177" s="235"/>
      <c r="EB177" s="235"/>
      <c r="EC177" s="235"/>
      <c r="ED177" s="235"/>
      <c r="EE177" s="235"/>
      <c r="EF177" s="235"/>
      <c r="EG177" s="235"/>
      <c r="EH177" s="235"/>
      <c r="EI177" s="235"/>
      <c r="EJ177" s="235"/>
      <c r="EK177" s="235"/>
      <c r="EL177" s="235"/>
      <c r="EM177" s="235"/>
      <c r="EN177" s="235"/>
      <c r="EO177" s="235"/>
      <c r="EP177" s="235"/>
      <c r="EQ177" s="235"/>
      <c r="ER177" s="235"/>
      <c r="ES177" s="235"/>
      <c r="ET177" s="235"/>
      <c r="EU177" s="235"/>
      <c r="EV177" s="235"/>
      <c r="EW177" s="235"/>
      <c r="EX177" s="235"/>
      <c r="EY177" s="235"/>
      <c r="EZ177" s="235"/>
      <c r="FA177" s="235"/>
      <c r="FB177" s="235"/>
      <c r="FC177" s="235"/>
      <c r="FD177" s="235"/>
      <c r="FE177" s="235"/>
      <c r="FF177" s="235"/>
      <c r="FG177" s="235"/>
      <c r="FH177" s="235"/>
      <c r="FI177" s="235"/>
      <c r="FJ177" s="235"/>
      <c r="FK177" s="235"/>
      <c r="FL177" s="235"/>
      <c r="FM177" s="235"/>
      <c r="FN177" s="235"/>
      <c r="FO177" s="235"/>
      <c r="FP177" s="235">
        <v>1</v>
      </c>
      <c r="FQ177" s="235"/>
      <c r="FR177" s="235"/>
      <c r="FS177" s="235"/>
      <c r="FT177" s="236"/>
      <c r="FU177" s="237">
        <f t="shared" si="19"/>
        <v>0</v>
      </c>
      <c r="FV177" s="237">
        <f t="shared" si="25"/>
        <v>0</v>
      </c>
      <c r="FW177" s="237">
        <f t="shared" si="25"/>
        <v>0</v>
      </c>
      <c r="FX177" s="237">
        <f t="shared" si="25"/>
        <v>0</v>
      </c>
      <c r="FY177" s="237">
        <f t="shared" si="25"/>
        <v>0</v>
      </c>
      <c r="FZ177" s="237">
        <f t="shared" si="25"/>
        <v>0</v>
      </c>
      <c r="GA177" s="237">
        <f t="shared" si="21"/>
        <v>0</v>
      </c>
      <c r="GB177" s="237">
        <f t="shared" si="22"/>
        <v>0</v>
      </c>
      <c r="GC177" s="237">
        <f t="shared" si="23"/>
        <v>0</v>
      </c>
    </row>
    <row r="178" spans="1:185" x14ac:dyDescent="0.3">
      <c r="A178" s="40" t="s">
        <v>199</v>
      </c>
      <c r="B178" s="40" t="str">
        <f>[3]Technologies!B178</f>
        <v>Mobiliteit</v>
      </c>
      <c r="C178" s="40" t="str">
        <f>VLOOKUP($A178,[3]Technologies!$A$7:$H$699,3,FALSE)</f>
        <v>Emission</v>
      </c>
      <c r="D178" s="40" t="str">
        <f>VLOOKUP($A178,[3]Technologies!$A$7:$H$699,4,FALSE)</f>
        <v>Transport</v>
      </c>
      <c r="E178" s="40" t="str">
        <f>VLOOKUP($A178,[3]Technologies!$A$7:$H$699,6,FALSE)</f>
        <v>neGHG - Transport - N2O</v>
      </c>
      <c r="F178" s="40" t="str">
        <f>VLOOKUP($A178,[3]Technologies!$A$7:$H$699,7,FALSE)</f>
        <v>Indirect - N2O Transport</v>
      </c>
      <c r="G178" s="228"/>
      <c r="H178" s="228"/>
      <c r="I178" s="229" cm="1">
        <f t="array" ref="I178">-SUMPRODUCT(([3]Feedstocks!$C$4:$C$185=A178)*[3]Feedstocks!$E$4:$E$185,[3]Feedstocks!$F$4:$F$185,[3]Feedstocks!$H$4:$H$185,[3]Feedstocks!$I$4:$I$185)</f>
        <v>0</v>
      </c>
      <c r="J178" s="229" cm="1">
        <f t="array" ref="J178">-SUMPRODUCT(([3]Feedstocks!$C$4:$C$185=A178)*[3]Feedstocks!$E$4:$E$185,[3]Feedstocks!$H$4:$H$185,[3]Feedstocks!$I$4:$I$185)</f>
        <v>0</v>
      </c>
      <c r="K178" s="229"/>
      <c r="L178" s="229"/>
      <c r="M178" s="228"/>
      <c r="N178" s="228" t="str">
        <f>VLOOKUP(E178,[3]Activities!$A$9:$M$224,13,FALSE)</f>
        <v>NL</v>
      </c>
      <c r="O178" s="228"/>
      <c r="P178" s="66" t="s">
        <v>869</v>
      </c>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c r="AT178" s="230"/>
      <c r="AU178" s="230"/>
      <c r="AV178" s="230"/>
      <c r="AW178" s="230"/>
      <c r="AX178" s="230"/>
      <c r="AY178" s="230"/>
      <c r="AZ178" s="230"/>
      <c r="BA178" s="230"/>
      <c r="BB178" s="230"/>
      <c r="BC178" s="230"/>
      <c r="BD178" s="230"/>
      <c r="BE178" s="230"/>
      <c r="BF178" s="230"/>
      <c r="BG178" s="230"/>
      <c r="BH178" s="230"/>
      <c r="BI178" s="230"/>
      <c r="BJ178" s="230"/>
      <c r="BK178" s="230"/>
      <c r="BL178" s="230"/>
      <c r="BM178" s="230"/>
      <c r="BN178" s="230">
        <v>1</v>
      </c>
      <c r="BO178" s="230"/>
      <c r="BP178" s="230"/>
      <c r="BQ178" s="230"/>
      <c r="BR178" s="230"/>
      <c r="BS178" s="230"/>
      <c r="BT178" s="230"/>
      <c r="BU178" s="230"/>
      <c r="BV178" s="230"/>
      <c r="BW178" s="230"/>
      <c r="BX178" s="230"/>
      <c r="BY178" s="230"/>
      <c r="BZ178" s="230"/>
      <c r="CA178" s="230"/>
      <c r="CB178" s="230"/>
      <c r="CC178" s="230"/>
      <c r="CD178" s="230"/>
      <c r="CE178" s="230"/>
      <c r="CF178" s="230"/>
      <c r="CG178" s="230"/>
      <c r="CH178" s="230"/>
      <c r="CI178" s="230"/>
      <c r="CJ178" s="230"/>
      <c r="CK178" s="230"/>
      <c r="CL178" s="230"/>
      <c r="CM178" s="230"/>
      <c r="CN178" s="230"/>
      <c r="CO178" s="230"/>
      <c r="CP178" s="230"/>
      <c r="CQ178" s="230"/>
      <c r="CR178" s="230"/>
      <c r="CS178" s="230"/>
      <c r="CT178" s="230"/>
      <c r="CU178" s="230"/>
      <c r="CV178" s="230"/>
      <c r="CW178" s="230"/>
      <c r="CX178" s="230"/>
      <c r="CY178" s="230"/>
      <c r="CZ178" s="230"/>
      <c r="DA178" s="230"/>
      <c r="DB178" s="230"/>
      <c r="DC178" s="230"/>
      <c r="DD178" s="230"/>
      <c r="DE178" s="230"/>
      <c r="DF178" s="230"/>
      <c r="DG178" s="230"/>
      <c r="DH178" s="230"/>
      <c r="DI178" s="230"/>
      <c r="DJ178" s="230"/>
      <c r="DK178" s="230"/>
      <c r="DL178" s="230"/>
      <c r="DM178" s="230"/>
      <c r="DN178" s="230"/>
      <c r="DO178" s="230"/>
      <c r="DP178" s="230"/>
      <c r="DQ178" s="230"/>
      <c r="DR178" s="230"/>
      <c r="DS178" s="230"/>
      <c r="DT178" s="230"/>
      <c r="DU178" s="230"/>
      <c r="DV178" s="230"/>
      <c r="DW178" s="230"/>
      <c r="DX178" s="230"/>
      <c r="DY178" s="230"/>
      <c r="DZ178" s="230"/>
      <c r="EA178" s="230"/>
      <c r="EB178" s="230"/>
      <c r="EC178" s="230"/>
      <c r="ED178" s="230"/>
      <c r="EE178" s="230"/>
      <c r="EF178" s="230"/>
      <c r="EG178" s="230"/>
      <c r="EH178" s="230"/>
      <c r="EI178" s="230"/>
      <c r="EJ178" s="230"/>
      <c r="EK178" s="230"/>
      <c r="EL178" s="230"/>
      <c r="EM178" s="230"/>
      <c r="EN178" s="230"/>
      <c r="EO178" s="230"/>
      <c r="EP178" s="230"/>
      <c r="EQ178" s="230"/>
      <c r="ER178" s="230"/>
      <c r="ES178" s="230"/>
      <c r="ET178" s="230"/>
      <c r="EU178" s="230"/>
      <c r="EV178" s="230"/>
      <c r="EW178" s="230"/>
      <c r="EX178" s="230"/>
      <c r="EY178" s="230"/>
      <c r="EZ178" s="230"/>
      <c r="FA178" s="230"/>
      <c r="FB178" s="230"/>
      <c r="FC178" s="230"/>
      <c r="FD178" s="230"/>
      <c r="FE178" s="230"/>
      <c r="FF178" s="230"/>
      <c r="FG178" s="230"/>
      <c r="FH178" s="230"/>
      <c r="FI178" s="230"/>
      <c r="FJ178" s="230"/>
      <c r="FK178" s="230"/>
      <c r="FL178" s="230"/>
      <c r="FM178" s="230"/>
      <c r="FN178" s="230"/>
      <c r="FO178" s="230"/>
      <c r="FP178" s="230"/>
      <c r="FQ178" s="230">
        <v>1</v>
      </c>
      <c r="FR178" s="230"/>
      <c r="FS178" s="230"/>
      <c r="FT178" s="231"/>
      <c r="FU178" s="232">
        <f t="shared" si="19"/>
        <v>0</v>
      </c>
      <c r="FV178" s="232">
        <f t="shared" si="25"/>
        <v>0</v>
      </c>
      <c r="FW178" s="232">
        <f t="shared" si="25"/>
        <v>0</v>
      </c>
      <c r="FX178" s="232">
        <f t="shared" si="25"/>
        <v>0</v>
      </c>
      <c r="FY178" s="232">
        <f t="shared" si="25"/>
        <v>0</v>
      </c>
      <c r="FZ178" s="232">
        <f t="shared" si="25"/>
        <v>0</v>
      </c>
      <c r="GA178" s="232">
        <f t="shared" si="21"/>
        <v>0</v>
      </c>
      <c r="GB178" s="232">
        <f t="shared" si="22"/>
        <v>0</v>
      </c>
      <c r="GC178" s="232">
        <f t="shared" si="23"/>
        <v>0</v>
      </c>
    </row>
    <row r="179" spans="1:185" x14ac:dyDescent="0.3">
      <c r="A179" s="69" t="s">
        <v>200</v>
      </c>
      <c r="B179" s="69" t="str">
        <f>[3]Technologies!B179</f>
        <v>Mobiliteit</v>
      </c>
      <c r="C179" s="69" t="str">
        <f>VLOOKUP($A179,[3]Technologies!$A$7:$H$699,3,FALSE)</f>
        <v>Emission</v>
      </c>
      <c r="D179" s="69" t="str">
        <f>VLOOKUP($A179,[3]Technologies!$A$7:$H$699,4,FALSE)</f>
        <v>Transport</v>
      </c>
      <c r="E179" s="69" t="str">
        <f>VLOOKUP($A179,[3]Technologies!$A$7:$H$699,6,FALSE)</f>
        <v>neGHG - Transport - F-gas</v>
      </c>
      <c r="F179" s="70" t="str">
        <f>VLOOKUP($A179,[3]Technologies!$A$7:$H$699,7,FALSE)</f>
        <v>Indirect - F-gas Transport</v>
      </c>
      <c r="G179" s="233"/>
      <c r="H179" s="233"/>
      <c r="I179" s="234" cm="1">
        <f t="array" ref="I179">-SUMPRODUCT(([3]Feedstocks!$C$4:$C$185=A179)*[3]Feedstocks!$E$4:$E$185,[3]Feedstocks!$F$4:$F$185,[3]Feedstocks!$H$4:$H$185,[3]Feedstocks!$I$4:$I$185)</f>
        <v>0</v>
      </c>
      <c r="J179" s="234" cm="1">
        <f t="array" ref="J179">-SUMPRODUCT(([3]Feedstocks!$C$4:$C$185=A179)*[3]Feedstocks!$E$4:$E$185,[3]Feedstocks!$H$4:$H$185,[3]Feedstocks!$I$4:$I$185)</f>
        <v>0</v>
      </c>
      <c r="K179" s="234"/>
      <c r="L179" s="234"/>
      <c r="M179" s="233"/>
      <c r="N179" s="233" t="str">
        <f>VLOOKUP(E179,[3]Activities!$A$9:$M$224,13,FALSE)</f>
        <v>NL</v>
      </c>
      <c r="O179" s="233"/>
      <c r="P179" s="87" t="s">
        <v>869</v>
      </c>
      <c r="Q179" s="235"/>
      <c r="R179" s="235"/>
      <c r="S179" s="235"/>
      <c r="T179" s="235"/>
      <c r="U179" s="235"/>
      <c r="V179" s="235"/>
      <c r="W179" s="235"/>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v>1</v>
      </c>
      <c r="BP179" s="235"/>
      <c r="BQ179" s="235"/>
      <c r="BR179" s="235"/>
      <c r="BS179" s="235"/>
      <c r="BT179" s="235"/>
      <c r="BU179" s="235"/>
      <c r="BV179" s="235"/>
      <c r="BW179" s="235"/>
      <c r="BX179" s="235"/>
      <c r="BY179" s="235"/>
      <c r="BZ179" s="235"/>
      <c r="CA179" s="235"/>
      <c r="CB179" s="235"/>
      <c r="CC179" s="235"/>
      <c r="CD179" s="235"/>
      <c r="CE179" s="235"/>
      <c r="CF179" s="235"/>
      <c r="CG179" s="235"/>
      <c r="CH179" s="235"/>
      <c r="CI179" s="235"/>
      <c r="CJ179" s="235"/>
      <c r="CK179" s="235"/>
      <c r="CL179" s="235"/>
      <c r="CM179" s="235"/>
      <c r="CN179" s="235"/>
      <c r="CO179" s="235"/>
      <c r="CP179" s="235"/>
      <c r="CQ179" s="235"/>
      <c r="CR179" s="235"/>
      <c r="CS179" s="235"/>
      <c r="CT179" s="235"/>
      <c r="CU179" s="235"/>
      <c r="CV179" s="235"/>
      <c r="CW179" s="235"/>
      <c r="CX179" s="235"/>
      <c r="CY179" s="235"/>
      <c r="CZ179" s="235"/>
      <c r="DA179" s="235"/>
      <c r="DB179" s="235"/>
      <c r="DC179" s="235"/>
      <c r="DD179" s="235"/>
      <c r="DE179" s="235"/>
      <c r="DF179" s="235"/>
      <c r="DG179" s="235"/>
      <c r="DH179" s="235"/>
      <c r="DI179" s="235"/>
      <c r="DJ179" s="235"/>
      <c r="DK179" s="235"/>
      <c r="DL179" s="235"/>
      <c r="DM179" s="235"/>
      <c r="DN179" s="235"/>
      <c r="DO179" s="235"/>
      <c r="DP179" s="235"/>
      <c r="DQ179" s="235"/>
      <c r="DR179" s="235"/>
      <c r="DS179" s="235"/>
      <c r="DT179" s="235"/>
      <c r="DU179" s="235"/>
      <c r="DV179" s="235"/>
      <c r="DW179" s="235"/>
      <c r="DX179" s="235"/>
      <c r="DY179" s="235"/>
      <c r="DZ179" s="235"/>
      <c r="EA179" s="235"/>
      <c r="EB179" s="235"/>
      <c r="EC179" s="235"/>
      <c r="ED179" s="235"/>
      <c r="EE179" s="235"/>
      <c r="EF179" s="235"/>
      <c r="EG179" s="235"/>
      <c r="EH179" s="235"/>
      <c r="EI179" s="235"/>
      <c r="EJ179" s="235"/>
      <c r="EK179" s="235"/>
      <c r="EL179" s="235"/>
      <c r="EM179" s="235"/>
      <c r="EN179" s="235"/>
      <c r="EO179" s="235"/>
      <c r="EP179" s="235"/>
      <c r="EQ179" s="235"/>
      <c r="ER179" s="235"/>
      <c r="ES179" s="235"/>
      <c r="ET179" s="235"/>
      <c r="EU179" s="235"/>
      <c r="EV179" s="235"/>
      <c r="EW179" s="235"/>
      <c r="EX179" s="235"/>
      <c r="EY179" s="235"/>
      <c r="EZ179" s="235"/>
      <c r="FA179" s="235"/>
      <c r="FB179" s="235"/>
      <c r="FC179" s="235"/>
      <c r="FD179" s="235"/>
      <c r="FE179" s="235"/>
      <c r="FF179" s="235"/>
      <c r="FG179" s="235"/>
      <c r="FH179" s="235"/>
      <c r="FI179" s="235"/>
      <c r="FJ179" s="235"/>
      <c r="FK179" s="235"/>
      <c r="FL179" s="235"/>
      <c r="FM179" s="235"/>
      <c r="FN179" s="235"/>
      <c r="FO179" s="235"/>
      <c r="FP179" s="235"/>
      <c r="FQ179" s="235"/>
      <c r="FR179" s="235">
        <v>1</v>
      </c>
      <c r="FS179" s="235"/>
      <c r="FT179" s="236"/>
      <c r="FU179" s="237">
        <f t="shared" si="19"/>
        <v>0</v>
      </c>
      <c r="FV179" s="237">
        <f t="shared" si="25"/>
        <v>0</v>
      </c>
      <c r="FW179" s="237">
        <f t="shared" si="25"/>
        <v>0</v>
      </c>
      <c r="FX179" s="237">
        <f t="shared" si="25"/>
        <v>0</v>
      </c>
      <c r="FY179" s="237">
        <f t="shared" si="25"/>
        <v>0</v>
      </c>
      <c r="FZ179" s="237">
        <f t="shared" si="25"/>
        <v>0</v>
      </c>
      <c r="GA179" s="237">
        <f t="shared" si="21"/>
        <v>0</v>
      </c>
      <c r="GB179" s="237">
        <f t="shared" si="22"/>
        <v>0</v>
      </c>
      <c r="GC179" s="237">
        <f t="shared" si="23"/>
        <v>0</v>
      </c>
    </row>
    <row r="180" spans="1:185" x14ac:dyDescent="0.3">
      <c r="A180" s="40" t="s">
        <v>201</v>
      </c>
      <c r="B180" s="40" t="str">
        <f>[3]Technologies!B180</f>
        <v>Landgebruik</v>
      </c>
      <c r="C180" s="40" t="str">
        <f>VLOOKUP($A180,[3]Technologies!$A$7:$H$699,3,FALSE)</f>
        <v>Emission</v>
      </c>
      <c r="D180" s="40" t="str">
        <f>VLOOKUP($A180,[3]Technologies!$A$7:$H$699,4,FALSE)</f>
        <v>LULUCF</v>
      </c>
      <c r="E180" s="40" t="str">
        <f>VLOOKUP($A180,[3]Technologies!$A$7:$H$699,6,FALSE)</f>
        <v>neGHG - LULUCF</v>
      </c>
      <c r="F180" s="40" t="str">
        <f>VLOOKUP($A180,[3]Technologies!$A$7:$H$699,7,FALSE)</f>
        <v>LULUCF</v>
      </c>
      <c r="G180" s="228"/>
      <c r="H180" s="228"/>
      <c r="I180" s="229" cm="1">
        <f t="array" ref="I180">-SUMPRODUCT(([3]Feedstocks!$C$4:$C$185=A180)*[3]Feedstocks!$E$4:$E$185,[3]Feedstocks!$F$4:$F$185,[3]Feedstocks!$H$4:$H$185,[3]Feedstocks!$I$4:$I$185)</f>
        <v>0</v>
      </c>
      <c r="J180" s="229" cm="1">
        <f t="array" ref="J180">-SUMPRODUCT(([3]Feedstocks!$C$4:$C$185=A180)*[3]Feedstocks!$E$4:$E$185,[3]Feedstocks!$H$4:$H$185,[3]Feedstocks!$I$4:$I$185)</f>
        <v>0</v>
      </c>
      <c r="K180" s="229"/>
      <c r="L180" s="229"/>
      <c r="M180" s="228"/>
      <c r="N180" s="228" t="str">
        <f>VLOOKUP(E180,[3]Activities!$A$9:$M$224,13,FALSE)</f>
        <v>NL</v>
      </c>
      <c r="O180" s="228"/>
      <c r="P180" s="66" t="s">
        <v>842</v>
      </c>
      <c r="Q180" s="230"/>
      <c r="R180" s="230"/>
      <c r="S180" s="230"/>
      <c r="T180" s="230"/>
      <c r="U180" s="230"/>
      <c r="V180" s="230"/>
      <c r="W180" s="230"/>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v>1</v>
      </c>
      <c r="BQ180" s="230"/>
      <c r="BR180" s="230"/>
      <c r="BS180" s="230"/>
      <c r="BT180" s="230"/>
      <c r="BU180" s="230"/>
      <c r="BV180" s="230"/>
      <c r="BW180" s="230"/>
      <c r="BX180" s="230"/>
      <c r="BY180" s="230"/>
      <c r="BZ180" s="230"/>
      <c r="CA180" s="230"/>
      <c r="CB180" s="230"/>
      <c r="CC180" s="230"/>
      <c r="CD180" s="230"/>
      <c r="CE180" s="230"/>
      <c r="CF180" s="230"/>
      <c r="CG180" s="230"/>
      <c r="CH180" s="230"/>
      <c r="CI180" s="230"/>
      <c r="CJ180" s="230"/>
      <c r="CK180" s="230"/>
      <c r="CL180" s="230"/>
      <c r="CM180" s="230"/>
      <c r="CN180" s="230"/>
      <c r="CO180" s="230"/>
      <c r="CP180" s="230"/>
      <c r="CQ180" s="230"/>
      <c r="CR180" s="230"/>
      <c r="CS180" s="230"/>
      <c r="CT180" s="230"/>
      <c r="CU180" s="230"/>
      <c r="CV180" s="230"/>
      <c r="CW180" s="230"/>
      <c r="CX180" s="230"/>
      <c r="CY180" s="230"/>
      <c r="CZ180" s="230"/>
      <c r="DA180" s="230"/>
      <c r="DB180" s="230"/>
      <c r="DC180" s="230"/>
      <c r="DD180" s="230"/>
      <c r="DE180" s="230"/>
      <c r="DF180" s="230"/>
      <c r="DG180" s="230"/>
      <c r="DH180" s="230"/>
      <c r="DI180" s="230"/>
      <c r="DJ180" s="230"/>
      <c r="DK180" s="230"/>
      <c r="DL180" s="230"/>
      <c r="DM180" s="230"/>
      <c r="DN180" s="230"/>
      <c r="DO180" s="230"/>
      <c r="DP180" s="230"/>
      <c r="DQ180" s="230"/>
      <c r="DR180" s="230"/>
      <c r="DS180" s="230"/>
      <c r="DT180" s="230"/>
      <c r="DU180" s="230"/>
      <c r="DV180" s="230"/>
      <c r="DW180" s="230"/>
      <c r="DX180" s="230"/>
      <c r="DY180" s="230"/>
      <c r="DZ180" s="230"/>
      <c r="EA180" s="230"/>
      <c r="EB180" s="230"/>
      <c r="EC180" s="230"/>
      <c r="ED180" s="230"/>
      <c r="EE180" s="230"/>
      <c r="EF180" s="230"/>
      <c r="EG180" s="230"/>
      <c r="EH180" s="230"/>
      <c r="EI180" s="230"/>
      <c r="EJ180" s="230"/>
      <c r="EK180" s="230"/>
      <c r="EL180" s="230"/>
      <c r="EM180" s="230"/>
      <c r="EN180" s="230"/>
      <c r="EO180" s="230"/>
      <c r="EP180" s="230"/>
      <c r="EQ180" s="230"/>
      <c r="ER180" s="230"/>
      <c r="ES180" s="230"/>
      <c r="ET180" s="230"/>
      <c r="EU180" s="230"/>
      <c r="EV180" s="230"/>
      <c r="EW180" s="230"/>
      <c r="EX180" s="230"/>
      <c r="EY180" s="230"/>
      <c r="EZ180" s="230"/>
      <c r="FA180" s="230"/>
      <c r="FB180" s="230"/>
      <c r="FC180" s="230"/>
      <c r="FD180" s="230"/>
      <c r="FE180" s="230"/>
      <c r="FF180" s="230"/>
      <c r="FG180" s="230"/>
      <c r="FH180" s="230"/>
      <c r="FI180" s="230"/>
      <c r="FJ180" s="230"/>
      <c r="FK180" s="230"/>
      <c r="FL180" s="230"/>
      <c r="FM180" s="230"/>
      <c r="FN180" s="230"/>
      <c r="FO180" s="230"/>
      <c r="FP180" s="230"/>
      <c r="FQ180" s="230"/>
      <c r="FR180" s="230"/>
      <c r="FS180" s="230">
        <v>1</v>
      </c>
      <c r="FT180" s="231"/>
      <c r="FU180" s="232">
        <f t="shared" si="19"/>
        <v>0</v>
      </c>
      <c r="FV180" s="232">
        <f t="shared" si="25"/>
        <v>0</v>
      </c>
      <c r="FW180" s="232">
        <f t="shared" si="25"/>
        <v>0</v>
      </c>
      <c r="FX180" s="232">
        <f t="shared" si="25"/>
        <v>0</v>
      </c>
      <c r="FY180" s="232">
        <f t="shared" si="25"/>
        <v>0</v>
      </c>
      <c r="FZ180" s="232">
        <f t="shared" si="25"/>
        <v>0</v>
      </c>
      <c r="GA180" s="232">
        <f t="shared" si="21"/>
        <v>0</v>
      </c>
      <c r="GB180" s="232">
        <f t="shared" si="22"/>
        <v>0</v>
      </c>
      <c r="GC180" s="232">
        <f t="shared" si="23"/>
        <v>0</v>
      </c>
    </row>
    <row r="181" spans="1:185" x14ac:dyDescent="0.3">
      <c r="A181" s="69" t="s">
        <v>202</v>
      </c>
      <c r="B181" s="69" t="str">
        <f>[3]Technologies!B181</f>
        <v>Industrie</v>
      </c>
      <c r="C181" s="69" t="str">
        <f>VLOOKUP($A181,[3]Technologies!$A$7:$H$699,3,FALSE)</f>
        <v>Exports</v>
      </c>
      <c r="D181" s="69" t="str">
        <f>VLOOKUP($A181,[3]Technologies!$A$7:$H$699,4,FALSE)</f>
        <v>Final Gas EU</v>
      </c>
      <c r="E181" s="69" t="str">
        <f>VLOOKUP($A181,[3]Technologies!$A$7:$H$699,6,FALSE)</f>
        <v>Natural Gas Exports</v>
      </c>
      <c r="F181" s="70" t="str">
        <f>VLOOKUP($A181,[3]Technologies!$A$7:$H$699,7,FALSE)</f>
        <v>Exports of Natural Gas</v>
      </c>
      <c r="G181" s="233"/>
      <c r="H181" s="233"/>
      <c r="I181" s="234" cm="1">
        <f t="array" ref="I181">-SUMPRODUCT(([3]Feedstocks!$C$4:$C$185=A181)*[3]Feedstocks!$E$4:$E$185,[3]Feedstocks!$F$4:$F$185,[3]Feedstocks!$H$4:$H$185,[3]Feedstocks!$I$4:$I$185)</f>
        <v>0</v>
      </c>
      <c r="J181" s="234" cm="1">
        <f t="array" ref="J181">-SUMPRODUCT(([3]Feedstocks!$C$4:$C$185=A181)*[3]Feedstocks!$E$4:$E$185,[3]Feedstocks!$H$4:$H$185,[3]Feedstocks!$I$4:$I$185)</f>
        <v>0</v>
      </c>
      <c r="K181" s="234"/>
      <c r="L181" s="234"/>
      <c r="M181" s="233"/>
      <c r="N181" s="233" t="str">
        <f>VLOOKUP(E181,[3]Activities!$A$9:$M$224,13,FALSE)</f>
        <v>EU</v>
      </c>
      <c r="O181" s="233"/>
      <c r="P181" s="87" t="s">
        <v>1022</v>
      </c>
      <c r="Q181" s="235"/>
      <c r="R181" s="235"/>
      <c r="S181" s="235"/>
      <c r="T181" s="235"/>
      <c r="U181" s="235"/>
      <c r="V181" s="235"/>
      <c r="W181" s="235"/>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c r="BQ181" s="235">
        <v>1</v>
      </c>
      <c r="BR181" s="235"/>
      <c r="BS181" s="235"/>
      <c r="BT181" s="235"/>
      <c r="BU181" s="235"/>
      <c r="BV181" s="235"/>
      <c r="BW181" s="235"/>
      <c r="BX181" s="235"/>
      <c r="BY181" s="235"/>
      <c r="BZ181" s="235"/>
      <c r="CA181" s="235"/>
      <c r="CB181" s="235"/>
      <c r="CC181" s="235"/>
      <c r="CD181" s="235"/>
      <c r="CE181" s="235"/>
      <c r="CF181" s="235"/>
      <c r="CG181" s="235"/>
      <c r="CH181" s="235"/>
      <c r="CI181" s="235"/>
      <c r="CJ181" s="235"/>
      <c r="CK181" s="235"/>
      <c r="CL181" s="235"/>
      <c r="CM181" s="235"/>
      <c r="CN181" s="235"/>
      <c r="CO181" s="235"/>
      <c r="CP181" s="235"/>
      <c r="CQ181" s="235"/>
      <c r="CR181" s="235"/>
      <c r="CS181" s="235"/>
      <c r="CT181" s="235"/>
      <c r="CU181" s="235"/>
      <c r="CV181" s="235"/>
      <c r="CW181" s="235"/>
      <c r="CX181" s="235"/>
      <c r="CY181" s="235"/>
      <c r="CZ181" s="235"/>
      <c r="DA181" s="235"/>
      <c r="DB181" s="235"/>
      <c r="DC181" s="235"/>
      <c r="DD181" s="235"/>
      <c r="DE181" s="235"/>
      <c r="DF181" s="235"/>
      <c r="DG181" s="235"/>
      <c r="DH181" s="235"/>
      <c r="DI181" s="235"/>
      <c r="DJ181" s="235"/>
      <c r="DK181" s="235"/>
      <c r="DL181" s="235"/>
      <c r="DM181" s="235"/>
      <c r="DN181" s="235"/>
      <c r="DO181" s="235"/>
      <c r="DP181" s="235"/>
      <c r="DQ181" s="235"/>
      <c r="DR181" s="235"/>
      <c r="DS181" s="235">
        <v>-1</v>
      </c>
      <c r="DT181" s="235"/>
      <c r="DU181" s="235"/>
      <c r="DV181" s="235"/>
      <c r="DW181" s="235"/>
      <c r="DX181" s="235"/>
      <c r="DY181" s="235"/>
      <c r="DZ181" s="235"/>
      <c r="EA181" s="235"/>
      <c r="EB181" s="235"/>
      <c r="EC181" s="235"/>
      <c r="ED181" s="235"/>
      <c r="EE181" s="235"/>
      <c r="EF181" s="235"/>
      <c r="EG181" s="235"/>
      <c r="EH181" s="235"/>
      <c r="EI181" s="235"/>
      <c r="EJ181" s="235"/>
      <c r="EK181" s="235"/>
      <c r="EL181" s="235"/>
      <c r="EM181" s="235"/>
      <c r="EN181" s="235"/>
      <c r="EO181" s="235"/>
      <c r="EP181" s="235"/>
      <c r="EQ181" s="235"/>
      <c r="ER181" s="235"/>
      <c r="ES181" s="235"/>
      <c r="ET181" s="235"/>
      <c r="EU181" s="235"/>
      <c r="EV181" s="235"/>
      <c r="EW181" s="235"/>
      <c r="EX181" s="235"/>
      <c r="EY181" s="235"/>
      <c r="EZ181" s="235"/>
      <c r="FA181" s="235"/>
      <c r="FB181" s="235"/>
      <c r="FC181" s="235"/>
      <c r="FD181" s="235"/>
      <c r="FE181" s="235"/>
      <c r="FF181" s="235"/>
      <c r="FG181" s="235"/>
      <c r="FH181" s="235"/>
      <c r="FI181" s="235"/>
      <c r="FJ181" s="235"/>
      <c r="FK181" s="235"/>
      <c r="FL181" s="235"/>
      <c r="FM181" s="235"/>
      <c r="FN181" s="235"/>
      <c r="FO181" s="235"/>
      <c r="FP181" s="235"/>
      <c r="FQ181" s="235"/>
      <c r="FR181" s="235"/>
      <c r="FS181" s="235"/>
      <c r="FT181" s="236"/>
      <c r="FU181" s="237">
        <f t="shared" si="19"/>
        <v>0</v>
      </c>
      <c r="FV181" s="237">
        <f t="shared" si="25"/>
        <v>0</v>
      </c>
      <c r="FW181" s="237">
        <f t="shared" si="25"/>
        <v>0</v>
      </c>
      <c r="FX181" s="237">
        <f t="shared" si="25"/>
        <v>0</v>
      </c>
      <c r="FY181" s="237">
        <f t="shared" si="25"/>
        <v>0</v>
      </c>
      <c r="FZ181" s="237">
        <f t="shared" si="25"/>
        <v>0</v>
      </c>
      <c r="GA181" s="237">
        <f t="shared" si="21"/>
        <v>0</v>
      </c>
      <c r="GB181" s="237">
        <f t="shared" si="22"/>
        <v>0</v>
      </c>
      <c r="GC181" s="237">
        <f t="shared" si="23"/>
        <v>0</v>
      </c>
    </row>
    <row r="182" spans="1:185" x14ac:dyDescent="0.3">
      <c r="A182" s="40" t="s">
        <v>203</v>
      </c>
      <c r="B182" s="40" t="str">
        <f>[3]Technologies!B182</f>
        <v>Industrie</v>
      </c>
      <c r="C182" s="40" t="str">
        <f>VLOOKUP($A182,[3]Technologies!$A$7:$H$699,3,FALSE)</f>
        <v>Exports</v>
      </c>
      <c r="D182" s="40" t="str">
        <f>VLOOKUP($A182,[3]Technologies!$A$7:$H$699,4,FALSE)</f>
        <v>Refineries</v>
      </c>
      <c r="E182" s="40" t="str">
        <f>VLOOKUP($A182,[3]Technologies!$A$7:$H$699,6,FALSE)</f>
        <v>Naphtha Exports</v>
      </c>
      <c r="F182" s="40" t="str">
        <f>VLOOKUP($A182,[3]Technologies!$A$7:$H$699,7,FALSE)</f>
        <v>Exports of oil-based naphtha</v>
      </c>
      <c r="G182" s="228"/>
      <c r="H182" s="228"/>
      <c r="I182" s="229" cm="1">
        <f t="array" ref="I182">-SUMPRODUCT(([3]Feedstocks!$C$4:$C$185=A182)*[3]Feedstocks!$E$4:$E$185,[3]Feedstocks!$F$4:$F$185,[3]Feedstocks!$H$4:$H$185,[3]Feedstocks!$I$4:$I$185)</f>
        <v>7.0999999999999994E-2</v>
      </c>
      <c r="J182" s="229" cm="1">
        <f t="array" ref="J182">-SUMPRODUCT(([3]Feedstocks!$C$4:$C$185=A182)*[3]Feedstocks!$E$4:$E$185,[3]Feedstocks!$H$4:$H$185,[3]Feedstocks!$I$4:$I$185)</f>
        <v>7.0999999999999994E-2</v>
      </c>
      <c r="K182" s="229"/>
      <c r="L182" s="229"/>
      <c r="M182" s="228"/>
      <c r="N182" s="228" t="str">
        <f>VLOOKUP(E182,[3]Activities!$A$9:$M$224,13,FALSE)</f>
        <v>EU</v>
      </c>
      <c r="O182" s="228"/>
      <c r="P182" s="66" t="s">
        <v>1022</v>
      </c>
      <c r="Q182" s="230"/>
      <c r="R182" s="230"/>
      <c r="S182" s="230"/>
      <c r="T182" s="230"/>
      <c r="U182" s="230"/>
      <c r="V182" s="230"/>
      <c r="W182" s="230"/>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c r="BQ182" s="230"/>
      <c r="BR182" s="230">
        <v>1</v>
      </c>
      <c r="BS182" s="230"/>
      <c r="BT182" s="230"/>
      <c r="BU182" s="230"/>
      <c r="BV182" s="230"/>
      <c r="BW182" s="230"/>
      <c r="BX182" s="230"/>
      <c r="BY182" s="230"/>
      <c r="BZ182" s="230"/>
      <c r="CA182" s="230"/>
      <c r="CB182" s="230"/>
      <c r="CC182" s="230"/>
      <c r="CD182" s="230"/>
      <c r="CE182" s="230"/>
      <c r="CF182" s="230"/>
      <c r="CG182" s="230"/>
      <c r="CH182" s="230"/>
      <c r="CI182" s="230"/>
      <c r="CJ182" s="230"/>
      <c r="CK182" s="230"/>
      <c r="CL182" s="230"/>
      <c r="CM182" s="230"/>
      <c r="CN182" s="230"/>
      <c r="CO182" s="230"/>
      <c r="CP182" s="230"/>
      <c r="CQ182" s="230"/>
      <c r="CR182" s="230"/>
      <c r="CS182" s="230"/>
      <c r="CT182" s="230"/>
      <c r="CU182" s="230"/>
      <c r="CV182" s="230"/>
      <c r="CW182" s="230"/>
      <c r="CX182" s="230"/>
      <c r="CY182" s="230"/>
      <c r="CZ182" s="230"/>
      <c r="DA182" s="230"/>
      <c r="DB182" s="230"/>
      <c r="DC182" s="230"/>
      <c r="DD182" s="230">
        <v>-1</v>
      </c>
      <c r="DE182" s="230"/>
      <c r="DF182" s="230"/>
      <c r="DG182" s="230"/>
      <c r="DH182" s="230"/>
      <c r="DI182" s="230"/>
      <c r="DJ182" s="230"/>
      <c r="DK182" s="230"/>
      <c r="DL182" s="230"/>
      <c r="DM182" s="230"/>
      <c r="DN182" s="230"/>
      <c r="DO182" s="230"/>
      <c r="DP182" s="230"/>
      <c r="DQ182" s="230"/>
      <c r="DR182" s="230"/>
      <c r="DS182" s="230"/>
      <c r="DT182" s="230"/>
      <c r="DU182" s="230"/>
      <c r="DV182" s="230"/>
      <c r="DW182" s="230"/>
      <c r="DX182" s="230"/>
      <c r="DY182" s="230"/>
      <c r="DZ182" s="230"/>
      <c r="EA182" s="230"/>
      <c r="EB182" s="230"/>
      <c r="EC182" s="230"/>
      <c r="ED182" s="230"/>
      <c r="EE182" s="230"/>
      <c r="EF182" s="230"/>
      <c r="EG182" s="230"/>
      <c r="EH182" s="230"/>
      <c r="EI182" s="230"/>
      <c r="EJ182" s="230"/>
      <c r="EK182" s="230"/>
      <c r="EL182" s="230"/>
      <c r="EM182" s="230"/>
      <c r="EN182" s="230"/>
      <c r="EO182" s="230"/>
      <c r="EP182" s="230"/>
      <c r="EQ182" s="230"/>
      <c r="ER182" s="230"/>
      <c r="ES182" s="230"/>
      <c r="ET182" s="230"/>
      <c r="EU182" s="230"/>
      <c r="EV182" s="230"/>
      <c r="EW182" s="230"/>
      <c r="EX182" s="230"/>
      <c r="EY182" s="230"/>
      <c r="EZ182" s="230"/>
      <c r="FA182" s="230"/>
      <c r="FB182" s="230"/>
      <c r="FC182" s="230"/>
      <c r="FD182" s="230"/>
      <c r="FE182" s="230"/>
      <c r="FF182" s="230"/>
      <c r="FG182" s="230"/>
      <c r="FH182" s="230"/>
      <c r="FI182" s="230"/>
      <c r="FJ182" s="230"/>
      <c r="FK182" s="230"/>
      <c r="FL182" s="230"/>
      <c r="FM182" s="230"/>
      <c r="FN182" s="230"/>
      <c r="FO182" s="230"/>
      <c r="FP182" s="230"/>
      <c r="FQ182" s="230"/>
      <c r="FR182" s="230"/>
      <c r="FS182" s="230"/>
      <c r="FT182" s="231"/>
      <c r="FU182" s="232">
        <f t="shared" si="19"/>
        <v>0</v>
      </c>
      <c r="FV182" s="232">
        <f t="shared" si="25"/>
        <v>0</v>
      </c>
      <c r="FW182" s="232">
        <f t="shared" si="25"/>
        <v>0</v>
      </c>
      <c r="FX182" s="232">
        <f t="shared" si="25"/>
        <v>0</v>
      </c>
      <c r="FY182" s="232">
        <f t="shared" si="25"/>
        <v>0</v>
      </c>
      <c r="FZ182" s="232">
        <f t="shared" si="25"/>
        <v>0</v>
      </c>
      <c r="GA182" s="232">
        <f t="shared" si="21"/>
        <v>0</v>
      </c>
      <c r="GB182" s="232">
        <f t="shared" si="22"/>
        <v>0</v>
      </c>
      <c r="GC182" s="232">
        <f t="shared" si="23"/>
        <v>7.0999999999999994E-2</v>
      </c>
    </row>
    <row r="183" spans="1:185" x14ac:dyDescent="0.3">
      <c r="A183" s="69" t="s">
        <v>204</v>
      </c>
      <c r="B183" s="69" t="str">
        <f>[3]Technologies!B183</f>
        <v>Industrie</v>
      </c>
      <c r="C183" s="69" t="str">
        <f>VLOOKUP($A183,[3]Technologies!$A$7:$H$699,3,FALSE)</f>
        <v>Exports</v>
      </c>
      <c r="D183" s="69" t="str">
        <f>VLOOKUP($A183,[3]Technologies!$A$7:$H$699,4,FALSE)</f>
        <v>Refineries</v>
      </c>
      <c r="E183" s="69" t="str">
        <f>VLOOKUP($A183,[3]Technologies!$A$7:$H$699,6,FALSE)</f>
        <v>Naphtha Exports</v>
      </c>
      <c r="F183" s="70" t="str">
        <f>VLOOKUP($A183,[3]Technologies!$A$7:$H$699,7,FALSE)</f>
        <v>Exports of bio-based naphtha</v>
      </c>
      <c r="G183" s="233"/>
      <c r="H183" s="233"/>
      <c r="I183" s="234" cm="1">
        <f t="array" ref="I183">-SUMPRODUCT(([3]Feedstocks!$C$4:$C$185=A183)*[3]Feedstocks!$E$4:$E$185,[3]Feedstocks!$F$4:$F$185,[3]Feedstocks!$H$4:$H$185,[3]Feedstocks!$I$4:$I$185)</f>
        <v>0</v>
      </c>
      <c r="J183" s="234" cm="1">
        <f t="array" ref="J183">-SUMPRODUCT(([3]Feedstocks!$C$4:$C$185=A183)*[3]Feedstocks!$E$4:$E$185,[3]Feedstocks!$H$4:$H$185,[3]Feedstocks!$I$4:$I$185)</f>
        <v>7.0999999999999994E-2</v>
      </c>
      <c r="K183" s="234"/>
      <c r="L183" s="234"/>
      <c r="M183" s="233"/>
      <c r="N183" s="233" t="str">
        <f>VLOOKUP(E183,[3]Activities!$A$9:$M$224,13,FALSE)</f>
        <v>EU</v>
      </c>
      <c r="O183" s="233"/>
      <c r="P183" s="87" t="s">
        <v>1022</v>
      </c>
      <c r="Q183" s="235"/>
      <c r="R183" s="235"/>
      <c r="S183" s="235"/>
      <c r="T183" s="235"/>
      <c r="U183" s="235"/>
      <c r="V183" s="235"/>
      <c r="W183" s="235"/>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c r="BQ183" s="235"/>
      <c r="BR183" s="235">
        <v>1</v>
      </c>
      <c r="BS183" s="235"/>
      <c r="BT183" s="235"/>
      <c r="BU183" s="235"/>
      <c r="BV183" s="235"/>
      <c r="BW183" s="235"/>
      <c r="BX183" s="235"/>
      <c r="BY183" s="235"/>
      <c r="BZ183" s="235"/>
      <c r="CA183" s="235"/>
      <c r="CB183" s="235"/>
      <c r="CC183" s="235"/>
      <c r="CD183" s="235"/>
      <c r="CE183" s="235"/>
      <c r="CF183" s="235"/>
      <c r="CG183" s="235"/>
      <c r="CH183" s="235"/>
      <c r="CI183" s="235"/>
      <c r="CJ183" s="235"/>
      <c r="CK183" s="235"/>
      <c r="CL183" s="235"/>
      <c r="CM183" s="235"/>
      <c r="CN183" s="235"/>
      <c r="CO183" s="235"/>
      <c r="CP183" s="235"/>
      <c r="CQ183" s="235"/>
      <c r="CR183" s="235"/>
      <c r="CS183" s="235"/>
      <c r="CT183" s="235"/>
      <c r="CU183" s="235"/>
      <c r="CV183" s="235"/>
      <c r="CW183" s="235"/>
      <c r="CX183" s="235"/>
      <c r="CY183" s="235"/>
      <c r="CZ183" s="235"/>
      <c r="DA183" s="235"/>
      <c r="DB183" s="235"/>
      <c r="DC183" s="235"/>
      <c r="DD183" s="235"/>
      <c r="DE183" s="235"/>
      <c r="DF183" s="235"/>
      <c r="DG183" s="235"/>
      <c r="DH183" s="235"/>
      <c r="DI183" s="235">
        <v>-1</v>
      </c>
      <c r="DJ183" s="235"/>
      <c r="DK183" s="235"/>
      <c r="DL183" s="235"/>
      <c r="DM183" s="235"/>
      <c r="DN183" s="235"/>
      <c r="DO183" s="235"/>
      <c r="DP183" s="235"/>
      <c r="DQ183" s="235"/>
      <c r="DR183" s="235"/>
      <c r="DS183" s="235"/>
      <c r="DT183" s="235"/>
      <c r="DU183" s="235"/>
      <c r="DV183" s="235"/>
      <c r="DW183" s="235"/>
      <c r="DX183" s="235"/>
      <c r="DY183" s="235"/>
      <c r="DZ183" s="235"/>
      <c r="EA183" s="235"/>
      <c r="EB183" s="235"/>
      <c r="EC183" s="235"/>
      <c r="ED183" s="235"/>
      <c r="EE183" s="235"/>
      <c r="EF183" s="235"/>
      <c r="EG183" s="235"/>
      <c r="EH183" s="235"/>
      <c r="EI183" s="235"/>
      <c r="EJ183" s="235"/>
      <c r="EK183" s="235"/>
      <c r="EL183" s="235"/>
      <c r="EM183" s="235"/>
      <c r="EN183" s="235"/>
      <c r="EO183" s="235"/>
      <c r="EP183" s="235"/>
      <c r="EQ183" s="235"/>
      <c r="ER183" s="235"/>
      <c r="ES183" s="235"/>
      <c r="ET183" s="235"/>
      <c r="EU183" s="235"/>
      <c r="EV183" s="235"/>
      <c r="EW183" s="235"/>
      <c r="EX183" s="235"/>
      <c r="EY183" s="235"/>
      <c r="EZ183" s="235"/>
      <c r="FA183" s="235"/>
      <c r="FB183" s="235"/>
      <c r="FC183" s="235"/>
      <c r="FD183" s="235"/>
      <c r="FE183" s="235"/>
      <c r="FF183" s="235"/>
      <c r="FG183" s="235"/>
      <c r="FH183" s="235"/>
      <c r="FI183" s="235"/>
      <c r="FJ183" s="235"/>
      <c r="FK183" s="235"/>
      <c r="FL183" s="235"/>
      <c r="FM183" s="235"/>
      <c r="FN183" s="235"/>
      <c r="FO183" s="235"/>
      <c r="FP183" s="235"/>
      <c r="FQ183" s="235"/>
      <c r="FR183" s="235"/>
      <c r="FS183" s="235"/>
      <c r="FT183" s="236"/>
      <c r="FU183" s="237">
        <f t="shared" si="19"/>
        <v>0</v>
      </c>
      <c r="FV183" s="237">
        <f t="shared" ref="FV183:FZ198" si="26">ROUND(IF($C183="Primary",0,$M183*(1-$O183)*($G183*(SUMPRODUCT($Q$4:$FS$4,$Q183:$FS183)+$J183)+$H183-SUMPRODUCT($Q$5:$FS$5,$Q183:$FS183)-$I183+$K183))*IF($N183=FV$4,1,0),4)</f>
        <v>0</v>
      </c>
      <c r="FW183" s="237">
        <f t="shared" si="26"/>
        <v>0</v>
      </c>
      <c r="FX183" s="237">
        <f t="shared" si="26"/>
        <v>0</v>
      </c>
      <c r="FY183" s="237">
        <f t="shared" si="26"/>
        <v>0</v>
      </c>
      <c r="FZ183" s="237">
        <f t="shared" si="26"/>
        <v>0</v>
      </c>
      <c r="GA183" s="237">
        <f t="shared" si="21"/>
        <v>0</v>
      </c>
      <c r="GB183" s="237">
        <f t="shared" si="22"/>
        <v>0</v>
      </c>
      <c r="GC183" s="237">
        <f t="shared" si="23"/>
        <v>0</v>
      </c>
    </row>
    <row r="184" spans="1:185" x14ac:dyDescent="0.3">
      <c r="A184" s="40" t="s">
        <v>205</v>
      </c>
      <c r="B184" s="40" t="str">
        <f>[3]Technologies!B184</f>
        <v>Industrie</v>
      </c>
      <c r="C184" s="40" t="str">
        <f>VLOOKUP($A184,[3]Technologies!$A$7:$H$699,3,FALSE)</f>
        <v>Exports</v>
      </c>
      <c r="D184" s="40" t="str">
        <f>VLOOKUP($A184,[3]Technologies!$A$7:$H$699,4,FALSE)</f>
        <v>Refineries</v>
      </c>
      <c r="E184" s="40" t="str">
        <f>VLOOKUP($A184,[3]Technologies!$A$7:$H$699,6,FALSE)</f>
        <v>Naphtha Exports</v>
      </c>
      <c r="F184" s="40" t="str">
        <f>VLOOKUP($A184,[3]Technologies!$A$7:$H$699,7,FALSE)</f>
        <v>Exports of syn-based naphtha</v>
      </c>
      <c r="G184" s="228"/>
      <c r="H184" s="228"/>
      <c r="I184" s="229" cm="1">
        <f t="array" ref="I184">-SUMPRODUCT(([3]Feedstocks!$C$4:$C$185=A184)*[3]Feedstocks!$E$4:$E$185,[3]Feedstocks!$F$4:$F$185,[3]Feedstocks!$H$4:$H$185,[3]Feedstocks!$I$4:$I$185)</f>
        <v>0</v>
      </c>
      <c r="J184" s="229" cm="1">
        <f t="array" ref="J184">-SUMPRODUCT(([3]Feedstocks!$C$4:$C$185=A184)*[3]Feedstocks!$E$4:$E$185,[3]Feedstocks!$H$4:$H$185,[3]Feedstocks!$I$4:$I$185)</f>
        <v>7.0999999999999994E-2</v>
      </c>
      <c r="K184" s="229"/>
      <c r="L184" s="229"/>
      <c r="M184" s="228"/>
      <c r="N184" s="228" t="str">
        <f>VLOOKUP(E184,[3]Activities!$A$9:$M$224,13,FALSE)</f>
        <v>EU</v>
      </c>
      <c r="O184" s="228"/>
      <c r="P184" s="66" t="s">
        <v>1022</v>
      </c>
      <c r="Q184" s="230"/>
      <c r="R184" s="230"/>
      <c r="S184" s="230"/>
      <c r="T184" s="230"/>
      <c r="U184" s="230"/>
      <c r="V184" s="230"/>
      <c r="W184" s="230"/>
      <c r="X184" s="230"/>
      <c r="Y184" s="230"/>
      <c r="Z184" s="230"/>
      <c r="AA184" s="230"/>
      <c r="AB184" s="230"/>
      <c r="AC184" s="230"/>
      <c r="AD184" s="230"/>
      <c r="AE184" s="230"/>
      <c r="AF184" s="230"/>
      <c r="AG184" s="230"/>
      <c r="AH184" s="230"/>
      <c r="AI184" s="230"/>
      <c r="AJ184" s="230"/>
      <c r="AK184" s="230"/>
      <c r="AL184" s="230"/>
      <c r="AM184" s="230"/>
      <c r="AN184" s="230"/>
      <c r="AO184" s="230"/>
      <c r="AP184" s="230"/>
      <c r="AQ184" s="230"/>
      <c r="AR184" s="230"/>
      <c r="AS184" s="230"/>
      <c r="AT184" s="230"/>
      <c r="AU184" s="230"/>
      <c r="AV184" s="230"/>
      <c r="AW184" s="230"/>
      <c r="AX184" s="230"/>
      <c r="AY184" s="230"/>
      <c r="AZ184" s="230"/>
      <c r="BA184" s="230"/>
      <c r="BB184" s="230"/>
      <c r="BC184" s="230"/>
      <c r="BD184" s="230"/>
      <c r="BE184" s="230"/>
      <c r="BF184" s="230"/>
      <c r="BG184" s="230"/>
      <c r="BH184" s="230"/>
      <c r="BI184" s="230"/>
      <c r="BJ184" s="230"/>
      <c r="BK184" s="230"/>
      <c r="BL184" s="230"/>
      <c r="BM184" s="230"/>
      <c r="BN184" s="230"/>
      <c r="BO184" s="230"/>
      <c r="BP184" s="230"/>
      <c r="BQ184" s="230"/>
      <c r="BR184" s="230">
        <v>1</v>
      </c>
      <c r="BS184" s="230"/>
      <c r="BT184" s="230"/>
      <c r="BU184" s="230"/>
      <c r="BV184" s="230"/>
      <c r="BW184" s="230"/>
      <c r="BX184" s="230"/>
      <c r="BY184" s="230"/>
      <c r="BZ184" s="230"/>
      <c r="CA184" s="230"/>
      <c r="CB184" s="230"/>
      <c r="CC184" s="230"/>
      <c r="CD184" s="230"/>
      <c r="CE184" s="230"/>
      <c r="CF184" s="230"/>
      <c r="CG184" s="230"/>
      <c r="CH184" s="230"/>
      <c r="CI184" s="230"/>
      <c r="CJ184" s="230"/>
      <c r="CK184" s="230"/>
      <c r="CL184" s="230"/>
      <c r="CM184" s="230"/>
      <c r="CN184" s="230"/>
      <c r="CO184" s="230"/>
      <c r="CP184" s="230"/>
      <c r="CQ184" s="230"/>
      <c r="CR184" s="230"/>
      <c r="CS184" s="230"/>
      <c r="CT184" s="230"/>
      <c r="CU184" s="230"/>
      <c r="CV184" s="230"/>
      <c r="CW184" s="230"/>
      <c r="CX184" s="230"/>
      <c r="CY184" s="230"/>
      <c r="CZ184" s="230"/>
      <c r="DA184" s="230"/>
      <c r="DB184" s="230"/>
      <c r="DC184" s="230"/>
      <c r="DD184" s="230"/>
      <c r="DE184" s="230"/>
      <c r="DF184" s="230"/>
      <c r="DG184" s="230"/>
      <c r="DH184" s="230"/>
      <c r="DI184" s="230"/>
      <c r="DJ184" s="230"/>
      <c r="DK184" s="230"/>
      <c r="DL184" s="230"/>
      <c r="DM184" s="230">
        <v>-1</v>
      </c>
      <c r="DN184" s="230"/>
      <c r="DO184" s="230"/>
      <c r="DP184" s="230"/>
      <c r="DQ184" s="230"/>
      <c r="DR184" s="230"/>
      <c r="DS184" s="230"/>
      <c r="DT184" s="230"/>
      <c r="DU184" s="230"/>
      <c r="DV184" s="230"/>
      <c r="DW184" s="230"/>
      <c r="DX184" s="230"/>
      <c r="DY184" s="230"/>
      <c r="DZ184" s="230"/>
      <c r="EA184" s="230"/>
      <c r="EB184" s="230"/>
      <c r="EC184" s="230"/>
      <c r="ED184" s="230"/>
      <c r="EE184" s="230"/>
      <c r="EF184" s="230"/>
      <c r="EG184" s="230"/>
      <c r="EH184" s="230"/>
      <c r="EI184" s="230"/>
      <c r="EJ184" s="230"/>
      <c r="EK184" s="230"/>
      <c r="EL184" s="230"/>
      <c r="EM184" s="230"/>
      <c r="EN184" s="230"/>
      <c r="EO184" s="230"/>
      <c r="EP184" s="230"/>
      <c r="EQ184" s="230"/>
      <c r="ER184" s="230"/>
      <c r="ES184" s="230"/>
      <c r="ET184" s="230"/>
      <c r="EU184" s="230"/>
      <c r="EV184" s="230"/>
      <c r="EW184" s="230"/>
      <c r="EX184" s="230"/>
      <c r="EY184" s="230"/>
      <c r="EZ184" s="230"/>
      <c r="FA184" s="230"/>
      <c r="FB184" s="230"/>
      <c r="FC184" s="230"/>
      <c r="FD184" s="230"/>
      <c r="FE184" s="230"/>
      <c r="FF184" s="230"/>
      <c r="FG184" s="230"/>
      <c r="FH184" s="230"/>
      <c r="FI184" s="230"/>
      <c r="FJ184" s="230"/>
      <c r="FK184" s="230"/>
      <c r="FL184" s="230"/>
      <c r="FM184" s="230"/>
      <c r="FN184" s="230"/>
      <c r="FO184" s="230"/>
      <c r="FP184" s="230"/>
      <c r="FQ184" s="230"/>
      <c r="FR184" s="230"/>
      <c r="FS184" s="230"/>
      <c r="FT184" s="231"/>
      <c r="FU184" s="232">
        <f t="shared" si="19"/>
        <v>0</v>
      </c>
      <c r="FV184" s="232">
        <f t="shared" si="26"/>
        <v>0</v>
      </c>
      <c r="FW184" s="232">
        <f t="shared" si="26"/>
        <v>0</v>
      </c>
      <c r="FX184" s="232">
        <f t="shared" si="26"/>
        <v>0</v>
      </c>
      <c r="FY184" s="232">
        <f t="shared" si="26"/>
        <v>0</v>
      </c>
      <c r="FZ184" s="232">
        <f t="shared" si="26"/>
        <v>0</v>
      </c>
      <c r="GA184" s="232">
        <f t="shared" si="21"/>
        <v>0</v>
      </c>
      <c r="GB184" s="232">
        <f t="shared" si="22"/>
        <v>0</v>
      </c>
      <c r="GC184" s="232">
        <f t="shared" si="23"/>
        <v>0</v>
      </c>
    </row>
    <row r="185" spans="1:185" x14ac:dyDescent="0.3">
      <c r="A185" s="69" t="s">
        <v>206</v>
      </c>
      <c r="B185" s="69" t="str">
        <f>[3]Technologies!B185</f>
        <v>Industrie</v>
      </c>
      <c r="C185" s="69" t="str">
        <f>VLOOKUP($A185,[3]Technologies!$A$7:$H$699,3,FALSE)</f>
        <v>Exports</v>
      </c>
      <c r="D185" s="69" t="str">
        <f>VLOOKUP($A185,[3]Technologies!$A$7:$H$699,4,FALSE)</f>
        <v>Refineries</v>
      </c>
      <c r="E185" s="69" t="str">
        <f>VLOOKUP($A185,[3]Technologies!$A$7:$H$699,6,FALSE)</f>
        <v>Road Fuel Exports</v>
      </c>
      <c r="F185" s="70" t="str">
        <f>VLOOKUP($A185,[3]Technologies!$A$7:$H$699,7,FALSE)</f>
        <v>Exports of oil-based road fuels</v>
      </c>
      <c r="G185" s="233"/>
      <c r="H185" s="233"/>
      <c r="I185" s="234" cm="1">
        <f t="array" ref="I185">-SUMPRODUCT(([3]Feedstocks!$C$4:$C$185=A185)*[3]Feedstocks!$E$4:$E$185,[3]Feedstocks!$F$4:$F$185,[3]Feedstocks!$H$4:$H$185,[3]Feedstocks!$I$4:$I$185)</f>
        <v>7.2999999999999995E-2</v>
      </c>
      <c r="J185" s="234" cm="1">
        <f t="array" ref="J185">-SUMPRODUCT(([3]Feedstocks!$C$4:$C$185=A185)*[3]Feedstocks!$E$4:$E$185,[3]Feedstocks!$H$4:$H$185,[3]Feedstocks!$I$4:$I$185)</f>
        <v>7.2999999999999995E-2</v>
      </c>
      <c r="K185" s="234"/>
      <c r="L185" s="234"/>
      <c r="M185" s="233"/>
      <c r="N185" s="233" t="str">
        <f>VLOOKUP(E185,[3]Activities!$A$9:$M$224,13,FALSE)</f>
        <v>EU</v>
      </c>
      <c r="O185" s="233"/>
      <c r="P185" s="87" t="s">
        <v>1022</v>
      </c>
      <c r="Q185" s="235"/>
      <c r="R185" s="235"/>
      <c r="S185" s="235"/>
      <c r="T185" s="235"/>
      <c r="U185" s="235"/>
      <c r="V185" s="235"/>
      <c r="W185" s="235"/>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c r="BQ185" s="235"/>
      <c r="BR185" s="235"/>
      <c r="BS185" s="235">
        <v>1</v>
      </c>
      <c r="BT185" s="235"/>
      <c r="BU185" s="235"/>
      <c r="BV185" s="235"/>
      <c r="BW185" s="235"/>
      <c r="BX185" s="235"/>
      <c r="BY185" s="235"/>
      <c r="BZ185" s="235"/>
      <c r="CA185" s="235"/>
      <c r="CB185" s="235"/>
      <c r="CC185" s="235"/>
      <c r="CD185" s="235"/>
      <c r="CE185" s="235"/>
      <c r="CF185" s="235"/>
      <c r="CG185" s="235"/>
      <c r="CH185" s="235"/>
      <c r="CI185" s="235"/>
      <c r="CJ185" s="235"/>
      <c r="CK185" s="235"/>
      <c r="CL185" s="235"/>
      <c r="CM185" s="235"/>
      <c r="CN185" s="235"/>
      <c r="CO185" s="235"/>
      <c r="CP185" s="235"/>
      <c r="CQ185" s="235"/>
      <c r="CR185" s="235"/>
      <c r="CS185" s="235"/>
      <c r="CT185" s="235"/>
      <c r="CU185" s="235"/>
      <c r="CV185" s="235"/>
      <c r="CW185" s="235"/>
      <c r="CX185" s="235"/>
      <c r="CY185" s="235"/>
      <c r="CZ185" s="235"/>
      <c r="DA185" s="235"/>
      <c r="DB185" s="235"/>
      <c r="DC185" s="235"/>
      <c r="DD185" s="235"/>
      <c r="DE185" s="235">
        <v>-1</v>
      </c>
      <c r="DF185" s="235"/>
      <c r="DG185" s="235"/>
      <c r="DH185" s="235"/>
      <c r="DI185" s="235"/>
      <c r="DJ185" s="235"/>
      <c r="DK185" s="235"/>
      <c r="DL185" s="235"/>
      <c r="DM185" s="235"/>
      <c r="DN185" s="235"/>
      <c r="DO185" s="235"/>
      <c r="DP185" s="235"/>
      <c r="DQ185" s="235"/>
      <c r="DR185" s="235"/>
      <c r="DS185" s="235"/>
      <c r="DT185" s="235"/>
      <c r="DU185" s="235"/>
      <c r="DV185" s="235"/>
      <c r="DW185" s="235"/>
      <c r="DX185" s="235"/>
      <c r="DY185" s="235"/>
      <c r="DZ185" s="235"/>
      <c r="EA185" s="235"/>
      <c r="EB185" s="235"/>
      <c r="EC185" s="235"/>
      <c r="ED185" s="235"/>
      <c r="EE185" s="235"/>
      <c r="EF185" s="235"/>
      <c r="EG185" s="235"/>
      <c r="EH185" s="235"/>
      <c r="EI185" s="235"/>
      <c r="EJ185" s="235"/>
      <c r="EK185" s="235"/>
      <c r="EL185" s="235"/>
      <c r="EM185" s="235"/>
      <c r="EN185" s="235"/>
      <c r="EO185" s="235"/>
      <c r="EP185" s="235"/>
      <c r="EQ185" s="235"/>
      <c r="ER185" s="235"/>
      <c r="ES185" s="235"/>
      <c r="ET185" s="235"/>
      <c r="EU185" s="235"/>
      <c r="EV185" s="235"/>
      <c r="EW185" s="235"/>
      <c r="EX185" s="235"/>
      <c r="EY185" s="235"/>
      <c r="EZ185" s="235"/>
      <c r="FA185" s="235"/>
      <c r="FB185" s="235"/>
      <c r="FC185" s="235"/>
      <c r="FD185" s="235"/>
      <c r="FE185" s="235"/>
      <c r="FF185" s="235"/>
      <c r="FG185" s="235"/>
      <c r="FH185" s="235"/>
      <c r="FI185" s="235"/>
      <c r="FJ185" s="235"/>
      <c r="FK185" s="235"/>
      <c r="FL185" s="235"/>
      <c r="FM185" s="235"/>
      <c r="FN185" s="235"/>
      <c r="FO185" s="235"/>
      <c r="FP185" s="235"/>
      <c r="FQ185" s="235"/>
      <c r="FR185" s="235"/>
      <c r="FS185" s="235"/>
      <c r="FT185" s="236"/>
      <c r="FU185" s="237">
        <f t="shared" si="19"/>
        <v>0</v>
      </c>
      <c r="FV185" s="237">
        <f t="shared" si="26"/>
        <v>0</v>
      </c>
      <c r="FW185" s="237">
        <f t="shared" si="26"/>
        <v>0</v>
      </c>
      <c r="FX185" s="237">
        <f t="shared" si="26"/>
        <v>0</v>
      </c>
      <c r="FY185" s="237">
        <f t="shared" si="26"/>
        <v>0</v>
      </c>
      <c r="FZ185" s="237">
        <f t="shared" si="26"/>
        <v>0</v>
      </c>
      <c r="GA185" s="237">
        <f t="shared" si="21"/>
        <v>0</v>
      </c>
      <c r="GB185" s="237">
        <f t="shared" si="22"/>
        <v>0</v>
      </c>
      <c r="GC185" s="237">
        <f t="shared" si="23"/>
        <v>7.2999999999999995E-2</v>
      </c>
    </row>
    <row r="186" spans="1:185" x14ac:dyDescent="0.3">
      <c r="A186" s="40" t="s">
        <v>207</v>
      </c>
      <c r="B186" s="40" t="str">
        <f>[3]Technologies!B186</f>
        <v>Industrie</v>
      </c>
      <c r="C186" s="40" t="str">
        <f>VLOOKUP($A186,[3]Technologies!$A$7:$H$699,3,FALSE)</f>
        <v>Exports</v>
      </c>
      <c r="D186" s="40" t="str">
        <f>VLOOKUP($A186,[3]Technologies!$A$7:$H$699,4,FALSE)</f>
        <v>Refineries</v>
      </c>
      <c r="E186" s="40" t="str">
        <f>VLOOKUP($A186,[3]Technologies!$A$7:$H$699,6,FALSE)</f>
        <v>Road Fuel Exports</v>
      </c>
      <c r="F186" s="40" t="str">
        <f>VLOOKUP($A186,[3]Technologies!$A$7:$H$699,7,FALSE)</f>
        <v>Exports of bio-based road fuels</v>
      </c>
      <c r="G186" s="228"/>
      <c r="H186" s="228"/>
      <c r="I186" s="229" cm="1">
        <f t="array" ref="I186">-SUMPRODUCT(([3]Feedstocks!$C$4:$C$185=A186)*[3]Feedstocks!$E$4:$E$185,[3]Feedstocks!$F$4:$F$185,[3]Feedstocks!$H$4:$H$185,[3]Feedstocks!$I$4:$I$185)</f>
        <v>0</v>
      </c>
      <c r="J186" s="229" cm="1">
        <f t="array" ref="J186">-SUMPRODUCT(([3]Feedstocks!$C$4:$C$185=A186)*[3]Feedstocks!$E$4:$E$185,[3]Feedstocks!$H$4:$H$185,[3]Feedstocks!$I$4:$I$185)</f>
        <v>7.2999999999999995E-2</v>
      </c>
      <c r="K186" s="229"/>
      <c r="L186" s="229"/>
      <c r="M186" s="228"/>
      <c r="N186" s="228" t="str">
        <f>VLOOKUP(E186,[3]Activities!$A$9:$M$224,13,FALSE)</f>
        <v>EU</v>
      </c>
      <c r="O186" s="228"/>
      <c r="P186" s="66" t="s">
        <v>1022</v>
      </c>
      <c r="Q186" s="230"/>
      <c r="R186" s="230"/>
      <c r="S186" s="230"/>
      <c r="T186" s="230"/>
      <c r="U186" s="230"/>
      <c r="V186" s="230"/>
      <c r="W186" s="230"/>
      <c r="X186" s="230"/>
      <c r="Y186" s="230"/>
      <c r="Z186" s="230"/>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c r="BQ186" s="230"/>
      <c r="BR186" s="230"/>
      <c r="BS186" s="230">
        <v>1</v>
      </c>
      <c r="BT186" s="230"/>
      <c r="BU186" s="230"/>
      <c r="BV186" s="230"/>
      <c r="BW186" s="230"/>
      <c r="BX186" s="230"/>
      <c r="BY186" s="230"/>
      <c r="BZ186" s="230"/>
      <c r="CA186" s="230"/>
      <c r="CB186" s="230"/>
      <c r="CC186" s="230"/>
      <c r="CD186" s="230"/>
      <c r="CE186" s="230"/>
      <c r="CF186" s="230"/>
      <c r="CG186" s="230"/>
      <c r="CH186" s="230"/>
      <c r="CI186" s="230"/>
      <c r="CJ186" s="230"/>
      <c r="CK186" s="230"/>
      <c r="CL186" s="230"/>
      <c r="CM186" s="230"/>
      <c r="CN186" s="230"/>
      <c r="CO186" s="230"/>
      <c r="CP186" s="230"/>
      <c r="CQ186" s="230"/>
      <c r="CR186" s="230"/>
      <c r="CS186" s="230"/>
      <c r="CT186" s="230"/>
      <c r="CU186" s="230"/>
      <c r="CV186" s="230"/>
      <c r="CW186" s="230"/>
      <c r="CX186" s="230"/>
      <c r="CY186" s="230"/>
      <c r="CZ186" s="230"/>
      <c r="DA186" s="230"/>
      <c r="DB186" s="230"/>
      <c r="DC186" s="230"/>
      <c r="DD186" s="230"/>
      <c r="DE186" s="230"/>
      <c r="DF186" s="230"/>
      <c r="DG186" s="230"/>
      <c r="DH186" s="230"/>
      <c r="DI186" s="230"/>
      <c r="DJ186" s="230"/>
      <c r="DK186" s="230">
        <v>-1</v>
      </c>
      <c r="DL186" s="230"/>
      <c r="DM186" s="230"/>
      <c r="DN186" s="230"/>
      <c r="DO186" s="230"/>
      <c r="DP186" s="230"/>
      <c r="DQ186" s="230"/>
      <c r="DR186" s="230"/>
      <c r="DS186" s="230"/>
      <c r="DT186" s="230"/>
      <c r="DU186" s="230"/>
      <c r="DV186" s="230"/>
      <c r="DW186" s="230"/>
      <c r="DX186" s="230"/>
      <c r="DY186" s="230"/>
      <c r="DZ186" s="230"/>
      <c r="EA186" s="230"/>
      <c r="EB186" s="230"/>
      <c r="EC186" s="230"/>
      <c r="ED186" s="230"/>
      <c r="EE186" s="230"/>
      <c r="EF186" s="230"/>
      <c r="EG186" s="230"/>
      <c r="EH186" s="230"/>
      <c r="EI186" s="230"/>
      <c r="EJ186" s="230"/>
      <c r="EK186" s="230"/>
      <c r="EL186" s="230"/>
      <c r="EM186" s="230"/>
      <c r="EN186" s="230"/>
      <c r="EO186" s="230"/>
      <c r="EP186" s="230"/>
      <c r="EQ186" s="230"/>
      <c r="ER186" s="230"/>
      <c r="ES186" s="230"/>
      <c r="ET186" s="230"/>
      <c r="EU186" s="230"/>
      <c r="EV186" s="230"/>
      <c r="EW186" s="230"/>
      <c r="EX186" s="230"/>
      <c r="EY186" s="230"/>
      <c r="EZ186" s="230"/>
      <c r="FA186" s="230"/>
      <c r="FB186" s="230"/>
      <c r="FC186" s="230"/>
      <c r="FD186" s="230"/>
      <c r="FE186" s="230"/>
      <c r="FF186" s="230"/>
      <c r="FG186" s="230"/>
      <c r="FH186" s="230"/>
      <c r="FI186" s="230"/>
      <c r="FJ186" s="230"/>
      <c r="FK186" s="230"/>
      <c r="FL186" s="230"/>
      <c r="FM186" s="230"/>
      <c r="FN186" s="230"/>
      <c r="FO186" s="230"/>
      <c r="FP186" s="230"/>
      <c r="FQ186" s="230"/>
      <c r="FR186" s="230"/>
      <c r="FS186" s="230"/>
      <c r="FT186" s="231"/>
      <c r="FU186" s="232">
        <f t="shared" si="19"/>
        <v>0</v>
      </c>
      <c r="FV186" s="232">
        <f t="shared" si="26"/>
        <v>0</v>
      </c>
      <c r="FW186" s="232">
        <f t="shared" si="26"/>
        <v>0</v>
      </c>
      <c r="FX186" s="232">
        <f t="shared" si="26"/>
        <v>0</v>
      </c>
      <c r="FY186" s="232">
        <f t="shared" si="26"/>
        <v>0</v>
      </c>
      <c r="FZ186" s="232">
        <f t="shared" si="26"/>
        <v>0</v>
      </c>
      <c r="GA186" s="232">
        <f t="shared" si="21"/>
        <v>0</v>
      </c>
      <c r="GB186" s="232">
        <f t="shared" si="22"/>
        <v>0</v>
      </c>
      <c r="GC186" s="232">
        <f t="shared" si="23"/>
        <v>0</v>
      </c>
    </row>
    <row r="187" spans="1:185" x14ac:dyDescent="0.3">
      <c r="A187" s="69" t="s">
        <v>208</v>
      </c>
      <c r="B187" s="69" t="str">
        <f>[3]Technologies!B187</f>
        <v>Industrie</v>
      </c>
      <c r="C187" s="69" t="str">
        <f>VLOOKUP($A187,[3]Technologies!$A$7:$H$699,3,FALSE)</f>
        <v>Exports</v>
      </c>
      <c r="D187" s="69" t="str">
        <f>VLOOKUP($A187,[3]Technologies!$A$7:$H$699,4,FALSE)</f>
        <v>Refineries</v>
      </c>
      <c r="E187" s="69" t="str">
        <f>VLOOKUP($A187,[3]Technologies!$A$7:$H$699,6,FALSE)</f>
        <v>Road Fuel Exports</v>
      </c>
      <c r="F187" s="70" t="str">
        <f>VLOOKUP($A187,[3]Technologies!$A$7:$H$699,7,FALSE)</f>
        <v>Exports of syn-based road fuels</v>
      </c>
      <c r="G187" s="233"/>
      <c r="H187" s="233"/>
      <c r="I187" s="234" cm="1">
        <f t="array" ref="I187">-SUMPRODUCT(([3]Feedstocks!$C$4:$C$185=A187)*[3]Feedstocks!$E$4:$E$185,[3]Feedstocks!$F$4:$F$185,[3]Feedstocks!$H$4:$H$185,[3]Feedstocks!$I$4:$I$185)</f>
        <v>0</v>
      </c>
      <c r="J187" s="234" cm="1">
        <f t="array" ref="J187">-SUMPRODUCT(([3]Feedstocks!$C$4:$C$185=A187)*[3]Feedstocks!$E$4:$E$185,[3]Feedstocks!$H$4:$H$185,[3]Feedstocks!$I$4:$I$185)</f>
        <v>7.2999999999999995E-2</v>
      </c>
      <c r="K187" s="234"/>
      <c r="L187" s="234"/>
      <c r="M187" s="233"/>
      <c r="N187" s="233" t="str">
        <f>VLOOKUP(E187,[3]Activities!$A$9:$M$224,13,FALSE)</f>
        <v>EU</v>
      </c>
      <c r="O187" s="233"/>
      <c r="P187" s="87" t="s">
        <v>1022</v>
      </c>
      <c r="Q187" s="235"/>
      <c r="R187" s="235"/>
      <c r="S187" s="235"/>
      <c r="T187" s="235"/>
      <c r="U187" s="235"/>
      <c r="V187" s="235"/>
      <c r="W187" s="235"/>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c r="BQ187" s="235"/>
      <c r="BR187" s="235"/>
      <c r="BS187" s="235">
        <v>1</v>
      </c>
      <c r="BT187" s="235"/>
      <c r="BU187" s="235"/>
      <c r="BV187" s="235"/>
      <c r="BW187" s="235"/>
      <c r="BX187" s="235"/>
      <c r="BY187" s="235"/>
      <c r="BZ187" s="235"/>
      <c r="CA187" s="235"/>
      <c r="CB187" s="235"/>
      <c r="CC187" s="235"/>
      <c r="CD187" s="235"/>
      <c r="CE187" s="235"/>
      <c r="CF187" s="235"/>
      <c r="CG187" s="235"/>
      <c r="CH187" s="235"/>
      <c r="CI187" s="235"/>
      <c r="CJ187" s="235"/>
      <c r="CK187" s="235"/>
      <c r="CL187" s="235"/>
      <c r="CM187" s="235"/>
      <c r="CN187" s="235"/>
      <c r="CO187" s="235"/>
      <c r="CP187" s="235"/>
      <c r="CQ187" s="235"/>
      <c r="CR187" s="235"/>
      <c r="CS187" s="235"/>
      <c r="CT187" s="235"/>
      <c r="CU187" s="235"/>
      <c r="CV187" s="235"/>
      <c r="CW187" s="235"/>
      <c r="CX187" s="235"/>
      <c r="CY187" s="235"/>
      <c r="CZ187" s="235"/>
      <c r="DA187" s="235"/>
      <c r="DB187" s="235"/>
      <c r="DC187" s="235"/>
      <c r="DD187" s="235"/>
      <c r="DE187" s="235"/>
      <c r="DF187" s="235"/>
      <c r="DG187" s="235"/>
      <c r="DH187" s="235"/>
      <c r="DI187" s="235"/>
      <c r="DJ187" s="235"/>
      <c r="DK187" s="235"/>
      <c r="DL187" s="235"/>
      <c r="DM187" s="235"/>
      <c r="DN187" s="235">
        <v>-1</v>
      </c>
      <c r="DO187" s="235"/>
      <c r="DP187" s="235"/>
      <c r="DQ187" s="235"/>
      <c r="DR187" s="235"/>
      <c r="DS187" s="235"/>
      <c r="DT187" s="235"/>
      <c r="DU187" s="235"/>
      <c r="DV187" s="235"/>
      <c r="DW187" s="235"/>
      <c r="DX187" s="235"/>
      <c r="DY187" s="235"/>
      <c r="DZ187" s="235"/>
      <c r="EA187" s="235"/>
      <c r="EB187" s="235"/>
      <c r="EC187" s="235"/>
      <c r="ED187" s="235"/>
      <c r="EE187" s="235"/>
      <c r="EF187" s="235"/>
      <c r="EG187" s="235"/>
      <c r="EH187" s="235"/>
      <c r="EI187" s="235"/>
      <c r="EJ187" s="235"/>
      <c r="EK187" s="235"/>
      <c r="EL187" s="235"/>
      <c r="EM187" s="235"/>
      <c r="EN187" s="235"/>
      <c r="EO187" s="235"/>
      <c r="EP187" s="235"/>
      <c r="EQ187" s="235"/>
      <c r="ER187" s="235"/>
      <c r="ES187" s="235"/>
      <c r="ET187" s="235"/>
      <c r="EU187" s="235"/>
      <c r="EV187" s="235"/>
      <c r="EW187" s="235"/>
      <c r="EX187" s="235"/>
      <c r="EY187" s="235"/>
      <c r="EZ187" s="235"/>
      <c r="FA187" s="235"/>
      <c r="FB187" s="235"/>
      <c r="FC187" s="235"/>
      <c r="FD187" s="235"/>
      <c r="FE187" s="235"/>
      <c r="FF187" s="235"/>
      <c r="FG187" s="235"/>
      <c r="FH187" s="235"/>
      <c r="FI187" s="235"/>
      <c r="FJ187" s="235"/>
      <c r="FK187" s="235"/>
      <c r="FL187" s="235"/>
      <c r="FM187" s="235"/>
      <c r="FN187" s="235"/>
      <c r="FO187" s="235"/>
      <c r="FP187" s="235"/>
      <c r="FQ187" s="235"/>
      <c r="FR187" s="235"/>
      <c r="FS187" s="235"/>
      <c r="FT187" s="236"/>
      <c r="FU187" s="237">
        <f t="shared" si="19"/>
        <v>0</v>
      </c>
      <c r="FV187" s="237">
        <f t="shared" si="26"/>
        <v>0</v>
      </c>
      <c r="FW187" s="237">
        <f t="shared" si="26"/>
        <v>0</v>
      </c>
      <c r="FX187" s="237">
        <f t="shared" si="26"/>
        <v>0</v>
      </c>
      <c r="FY187" s="237">
        <f t="shared" si="26"/>
        <v>0</v>
      </c>
      <c r="FZ187" s="237">
        <f t="shared" si="26"/>
        <v>0</v>
      </c>
      <c r="GA187" s="237">
        <f t="shared" si="21"/>
        <v>0</v>
      </c>
      <c r="GB187" s="237">
        <f t="shared" si="22"/>
        <v>0</v>
      </c>
      <c r="GC187" s="237">
        <f t="shared" si="23"/>
        <v>0</v>
      </c>
    </row>
    <row r="188" spans="1:185" x14ac:dyDescent="0.3">
      <c r="A188" s="40" t="s">
        <v>209</v>
      </c>
      <c r="B188" s="40" t="str">
        <f>[3]Technologies!B188</f>
        <v>Industrie</v>
      </c>
      <c r="C188" s="40" t="str">
        <f>VLOOKUP($A188,[3]Technologies!$A$7:$H$699,3,FALSE)</f>
        <v>Exports</v>
      </c>
      <c r="D188" s="40" t="str">
        <f>VLOOKUP($A188,[3]Technologies!$A$7:$H$699,4,FALSE)</f>
        <v>Refineries</v>
      </c>
      <c r="E188" s="40" t="str">
        <f>VLOOKUP($A188,[3]Technologies!$A$7:$H$699,6,FALSE)</f>
        <v>Kerosene Exports</v>
      </c>
      <c r="F188" s="40" t="str">
        <f>VLOOKUP($A188,[3]Technologies!$A$7:$H$699,7,FALSE)</f>
        <v>Exports of oil-based kerosene</v>
      </c>
      <c r="G188" s="228"/>
      <c r="H188" s="228"/>
      <c r="I188" s="229" cm="1">
        <f t="array" ref="I188">-SUMPRODUCT(([3]Feedstocks!$C$4:$C$185=A188)*[3]Feedstocks!$E$4:$E$185,[3]Feedstocks!$F$4:$F$185,[3]Feedstocks!$H$4:$H$185,[3]Feedstocks!$I$4:$I$185)</f>
        <v>7.1999999999999995E-2</v>
      </c>
      <c r="J188" s="229" cm="1">
        <f t="array" ref="J188">-SUMPRODUCT(([3]Feedstocks!$C$4:$C$185=A188)*[3]Feedstocks!$E$4:$E$185,[3]Feedstocks!$H$4:$H$185,[3]Feedstocks!$I$4:$I$185)</f>
        <v>7.1999999999999995E-2</v>
      </c>
      <c r="K188" s="229"/>
      <c r="L188" s="229"/>
      <c r="M188" s="228"/>
      <c r="N188" s="228" t="str">
        <f>VLOOKUP(E188,[3]Activities!$A$9:$M$224,13,FALSE)</f>
        <v>EU</v>
      </c>
      <c r="O188" s="228"/>
      <c r="P188" s="66" t="s">
        <v>1022</v>
      </c>
      <c r="Q188" s="230"/>
      <c r="R188" s="230"/>
      <c r="S188" s="230"/>
      <c r="T188" s="230"/>
      <c r="U188" s="230"/>
      <c r="V188" s="230"/>
      <c r="W188" s="230"/>
      <c r="X188" s="230"/>
      <c r="Y188" s="230"/>
      <c r="Z188" s="230"/>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c r="BQ188" s="230"/>
      <c r="BR188" s="230"/>
      <c r="BS188" s="230"/>
      <c r="BT188" s="230">
        <v>1</v>
      </c>
      <c r="BU188" s="230"/>
      <c r="BV188" s="230"/>
      <c r="BW188" s="230"/>
      <c r="BX188" s="230"/>
      <c r="BY188" s="230"/>
      <c r="BZ188" s="230"/>
      <c r="CA188" s="230"/>
      <c r="CB188" s="230"/>
      <c r="CC188" s="230"/>
      <c r="CD188" s="230"/>
      <c r="CE188" s="230"/>
      <c r="CF188" s="230"/>
      <c r="CG188" s="230"/>
      <c r="CH188" s="230"/>
      <c r="CI188" s="230"/>
      <c r="CJ188" s="230"/>
      <c r="CK188" s="230"/>
      <c r="CL188" s="230"/>
      <c r="CM188" s="230"/>
      <c r="CN188" s="230"/>
      <c r="CO188" s="230"/>
      <c r="CP188" s="230"/>
      <c r="CQ188" s="230"/>
      <c r="CR188" s="230"/>
      <c r="CS188" s="230"/>
      <c r="CT188" s="230"/>
      <c r="CU188" s="230"/>
      <c r="CV188" s="230"/>
      <c r="CW188" s="230"/>
      <c r="CX188" s="230"/>
      <c r="CY188" s="230"/>
      <c r="CZ188" s="230"/>
      <c r="DA188" s="230"/>
      <c r="DB188" s="230"/>
      <c r="DC188" s="230"/>
      <c r="DD188" s="230"/>
      <c r="DE188" s="230"/>
      <c r="DF188" s="230">
        <v>-1</v>
      </c>
      <c r="DG188" s="230"/>
      <c r="DH188" s="230"/>
      <c r="DI188" s="230"/>
      <c r="DJ188" s="230"/>
      <c r="DK188" s="230"/>
      <c r="DL188" s="230"/>
      <c r="DM188" s="230"/>
      <c r="DN188" s="230"/>
      <c r="DO188" s="230"/>
      <c r="DP188" s="230"/>
      <c r="DQ188" s="230"/>
      <c r="DR188" s="230"/>
      <c r="DS188" s="230"/>
      <c r="DT188" s="230"/>
      <c r="DU188" s="230"/>
      <c r="DV188" s="230"/>
      <c r="DW188" s="230"/>
      <c r="DX188" s="230"/>
      <c r="DY188" s="230"/>
      <c r="DZ188" s="230"/>
      <c r="EA188" s="230"/>
      <c r="EB188" s="230"/>
      <c r="EC188" s="230"/>
      <c r="ED188" s="230"/>
      <c r="EE188" s="230"/>
      <c r="EF188" s="230"/>
      <c r="EG188" s="230"/>
      <c r="EH188" s="230"/>
      <c r="EI188" s="230"/>
      <c r="EJ188" s="230"/>
      <c r="EK188" s="230"/>
      <c r="EL188" s="230"/>
      <c r="EM188" s="230"/>
      <c r="EN188" s="230"/>
      <c r="EO188" s="230"/>
      <c r="EP188" s="230"/>
      <c r="EQ188" s="230"/>
      <c r="ER188" s="230"/>
      <c r="ES188" s="230"/>
      <c r="ET188" s="230"/>
      <c r="EU188" s="230"/>
      <c r="EV188" s="230"/>
      <c r="EW188" s="230"/>
      <c r="EX188" s="230"/>
      <c r="EY188" s="230"/>
      <c r="EZ188" s="230"/>
      <c r="FA188" s="230"/>
      <c r="FB188" s="230"/>
      <c r="FC188" s="230"/>
      <c r="FD188" s="230"/>
      <c r="FE188" s="230"/>
      <c r="FF188" s="230"/>
      <c r="FG188" s="230"/>
      <c r="FH188" s="230"/>
      <c r="FI188" s="230"/>
      <c r="FJ188" s="230"/>
      <c r="FK188" s="230"/>
      <c r="FL188" s="230"/>
      <c r="FM188" s="230"/>
      <c r="FN188" s="230"/>
      <c r="FO188" s="230"/>
      <c r="FP188" s="230"/>
      <c r="FQ188" s="230"/>
      <c r="FR188" s="230"/>
      <c r="FS188" s="230"/>
      <c r="FT188" s="231"/>
      <c r="FU188" s="232">
        <f t="shared" si="19"/>
        <v>0</v>
      </c>
      <c r="FV188" s="232">
        <f t="shared" si="26"/>
        <v>0</v>
      </c>
      <c r="FW188" s="232">
        <f t="shared" si="26"/>
        <v>0</v>
      </c>
      <c r="FX188" s="232">
        <f t="shared" si="26"/>
        <v>0</v>
      </c>
      <c r="FY188" s="232">
        <f t="shared" si="26"/>
        <v>0</v>
      </c>
      <c r="FZ188" s="232">
        <f t="shared" si="26"/>
        <v>0</v>
      </c>
      <c r="GA188" s="232">
        <f t="shared" si="21"/>
        <v>0</v>
      </c>
      <c r="GB188" s="232">
        <f t="shared" si="22"/>
        <v>0</v>
      </c>
      <c r="GC188" s="232">
        <f t="shared" si="23"/>
        <v>7.1999999999999995E-2</v>
      </c>
    </row>
    <row r="189" spans="1:185" x14ac:dyDescent="0.3">
      <c r="A189" s="69" t="s">
        <v>210</v>
      </c>
      <c r="B189" s="69" t="str">
        <f>[3]Technologies!B189</f>
        <v>Industrie</v>
      </c>
      <c r="C189" s="69" t="str">
        <f>VLOOKUP($A189,[3]Technologies!$A$7:$H$699,3,FALSE)</f>
        <v>Exports</v>
      </c>
      <c r="D189" s="69" t="str">
        <f>VLOOKUP($A189,[3]Technologies!$A$7:$H$699,4,FALSE)</f>
        <v>Refineries</v>
      </c>
      <c r="E189" s="69" t="str">
        <f>VLOOKUP($A189,[3]Technologies!$A$7:$H$699,6,FALSE)</f>
        <v>Kerosene Exports</v>
      </c>
      <c r="F189" s="70" t="str">
        <f>VLOOKUP($A189,[3]Technologies!$A$7:$H$699,7,FALSE)</f>
        <v>Exports of bio-based kerosene</v>
      </c>
      <c r="G189" s="233"/>
      <c r="H189" s="233"/>
      <c r="I189" s="234" cm="1">
        <f t="array" ref="I189">-SUMPRODUCT(([3]Feedstocks!$C$4:$C$185=A189)*[3]Feedstocks!$E$4:$E$185,[3]Feedstocks!$F$4:$F$185,[3]Feedstocks!$H$4:$H$185,[3]Feedstocks!$I$4:$I$185)</f>
        <v>0</v>
      </c>
      <c r="J189" s="234" cm="1">
        <f t="array" ref="J189">-SUMPRODUCT(([3]Feedstocks!$C$4:$C$185=A189)*[3]Feedstocks!$E$4:$E$185,[3]Feedstocks!$H$4:$H$185,[3]Feedstocks!$I$4:$I$185)</f>
        <v>7.1999999999999995E-2</v>
      </c>
      <c r="K189" s="234"/>
      <c r="L189" s="234"/>
      <c r="M189" s="233"/>
      <c r="N189" s="233" t="str">
        <f>VLOOKUP(E189,[3]Activities!$A$9:$M$224,13,FALSE)</f>
        <v>EU</v>
      </c>
      <c r="O189" s="233"/>
      <c r="P189" s="87" t="s">
        <v>1022</v>
      </c>
      <c r="Q189" s="235"/>
      <c r="R189" s="235"/>
      <c r="S189" s="235"/>
      <c r="T189" s="235"/>
      <c r="U189" s="235"/>
      <c r="V189" s="235"/>
      <c r="W189" s="235"/>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c r="BQ189" s="235"/>
      <c r="BR189" s="235"/>
      <c r="BS189" s="235"/>
      <c r="BT189" s="235">
        <v>1</v>
      </c>
      <c r="BU189" s="235"/>
      <c r="BV189" s="235"/>
      <c r="BW189" s="235"/>
      <c r="BX189" s="235"/>
      <c r="BY189" s="235"/>
      <c r="BZ189" s="235"/>
      <c r="CA189" s="235"/>
      <c r="CB189" s="235"/>
      <c r="CC189" s="235"/>
      <c r="CD189" s="235"/>
      <c r="CE189" s="235"/>
      <c r="CF189" s="235"/>
      <c r="CG189" s="235"/>
      <c r="CH189" s="235"/>
      <c r="CI189" s="235"/>
      <c r="CJ189" s="235"/>
      <c r="CK189" s="235"/>
      <c r="CL189" s="235"/>
      <c r="CM189" s="235"/>
      <c r="CN189" s="235"/>
      <c r="CO189" s="235"/>
      <c r="CP189" s="235"/>
      <c r="CQ189" s="235"/>
      <c r="CR189" s="235"/>
      <c r="CS189" s="235"/>
      <c r="CT189" s="235"/>
      <c r="CU189" s="235"/>
      <c r="CV189" s="235"/>
      <c r="CW189" s="235"/>
      <c r="CX189" s="235"/>
      <c r="CY189" s="235"/>
      <c r="CZ189" s="235"/>
      <c r="DA189" s="235"/>
      <c r="DB189" s="235"/>
      <c r="DC189" s="235"/>
      <c r="DD189" s="235"/>
      <c r="DE189" s="235"/>
      <c r="DF189" s="235"/>
      <c r="DG189" s="235"/>
      <c r="DH189" s="235"/>
      <c r="DI189" s="235"/>
      <c r="DJ189" s="235"/>
      <c r="DK189" s="235"/>
      <c r="DL189" s="235">
        <v>-1</v>
      </c>
      <c r="DM189" s="235"/>
      <c r="DN189" s="235"/>
      <c r="DO189" s="235"/>
      <c r="DP189" s="235"/>
      <c r="DQ189" s="235"/>
      <c r="DR189" s="235"/>
      <c r="DS189" s="235"/>
      <c r="DT189" s="235"/>
      <c r="DU189" s="235"/>
      <c r="DV189" s="235"/>
      <c r="DW189" s="235"/>
      <c r="DX189" s="235"/>
      <c r="DY189" s="235"/>
      <c r="DZ189" s="235"/>
      <c r="EA189" s="235"/>
      <c r="EB189" s="235"/>
      <c r="EC189" s="235"/>
      <c r="ED189" s="235"/>
      <c r="EE189" s="235"/>
      <c r="EF189" s="235"/>
      <c r="EG189" s="235"/>
      <c r="EH189" s="235"/>
      <c r="EI189" s="235"/>
      <c r="EJ189" s="235"/>
      <c r="EK189" s="235"/>
      <c r="EL189" s="235"/>
      <c r="EM189" s="235"/>
      <c r="EN189" s="235"/>
      <c r="EO189" s="235"/>
      <c r="EP189" s="235"/>
      <c r="EQ189" s="235"/>
      <c r="ER189" s="235"/>
      <c r="ES189" s="235"/>
      <c r="ET189" s="235"/>
      <c r="EU189" s="235"/>
      <c r="EV189" s="235"/>
      <c r="EW189" s="235"/>
      <c r="EX189" s="235"/>
      <c r="EY189" s="235"/>
      <c r="EZ189" s="235"/>
      <c r="FA189" s="235"/>
      <c r="FB189" s="235"/>
      <c r="FC189" s="235"/>
      <c r="FD189" s="235"/>
      <c r="FE189" s="235"/>
      <c r="FF189" s="235"/>
      <c r="FG189" s="235"/>
      <c r="FH189" s="235"/>
      <c r="FI189" s="235"/>
      <c r="FJ189" s="235"/>
      <c r="FK189" s="235"/>
      <c r="FL189" s="235"/>
      <c r="FM189" s="235"/>
      <c r="FN189" s="235"/>
      <c r="FO189" s="235"/>
      <c r="FP189" s="235"/>
      <c r="FQ189" s="235"/>
      <c r="FR189" s="235"/>
      <c r="FS189" s="235"/>
      <c r="FT189" s="236"/>
      <c r="FU189" s="237">
        <f t="shared" si="19"/>
        <v>0</v>
      </c>
      <c r="FV189" s="237">
        <f t="shared" si="26"/>
        <v>0</v>
      </c>
      <c r="FW189" s="237">
        <f t="shared" si="26"/>
        <v>0</v>
      </c>
      <c r="FX189" s="237">
        <f t="shared" si="26"/>
        <v>0</v>
      </c>
      <c r="FY189" s="237">
        <f t="shared" si="26"/>
        <v>0</v>
      </c>
      <c r="FZ189" s="237">
        <f t="shared" si="26"/>
        <v>0</v>
      </c>
      <c r="GA189" s="237">
        <f t="shared" si="21"/>
        <v>0</v>
      </c>
      <c r="GB189" s="237">
        <f t="shared" si="22"/>
        <v>0</v>
      </c>
      <c r="GC189" s="237">
        <f t="shared" si="23"/>
        <v>0</v>
      </c>
    </row>
    <row r="190" spans="1:185" x14ac:dyDescent="0.3">
      <c r="A190" s="40" t="s">
        <v>211</v>
      </c>
      <c r="B190" s="40" t="str">
        <f>[3]Technologies!B190</f>
        <v>Industrie</v>
      </c>
      <c r="C190" s="40" t="str">
        <f>VLOOKUP($A190,[3]Technologies!$A$7:$H$699,3,FALSE)</f>
        <v>Exports</v>
      </c>
      <c r="D190" s="40" t="str">
        <f>VLOOKUP($A190,[3]Technologies!$A$7:$H$699,4,FALSE)</f>
        <v>Refineries</v>
      </c>
      <c r="E190" s="40" t="str">
        <f>VLOOKUP($A190,[3]Technologies!$A$7:$H$699,6,FALSE)</f>
        <v>Kerosene Exports</v>
      </c>
      <c r="F190" s="40" t="str">
        <f>VLOOKUP($A190,[3]Technologies!$A$7:$H$699,7,FALSE)</f>
        <v>Exports of syn-based kerosene</v>
      </c>
      <c r="G190" s="228"/>
      <c r="H190" s="228"/>
      <c r="I190" s="229" cm="1">
        <f t="array" ref="I190">-SUMPRODUCT(([3]Feedstocks!$C$4:$C$185=A190)*[3]Feedstocks!$E$4:$E$185,[3]Feedstocks!$F$4:$F$185,[3]Feedstocks!$H$4:$H$185,[3]Feedstocks!$I$4:$I$185)</f>
        <v>0</v>
      </c>
      <c r="J190" s="229" cm="1">
        <f t="array" ref="J190">-SUMPRODUCT(([3]Feedstocks!$C$4:$C$185=A190)*[3]Feedstocks!$E$4:$E$185,[3]Feedstocks!$H$4:$H$185,[3]Feedstocks!$I$4:$I$185)</f>
        <v>7.1999999999999995E-2</v>
      </c>
      <c r="K190" s="229"/>
      <c r="L190" s="229"/>
      <c r="M190" s="228"/>
      <c r="N190" s="228" t="str">
        <f>VLOOKUP(E190,[3]Activities!$A$9:$M$224,13,FALSE)</f>
        <v>EU</v>
      </c>
      <c r="O190" s="228"/>
      <c r="P190" s="66" t="s">
        <v>1022</v>
      </c>
      <c r="Q190" s="230"/>
      <c r="R190" s="230"/>
      <c r="S190" s="230"/>
      <c r="T190" s="230"/>
      <c r="U190" s="230"/>
      <c r="V190" s="230"/>
      <c r="W190" s="230"/>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c r="BQ190" s="230"/>
      <c r="BR190" s="230"/>
      <c r="BS190" s="230"/>
      <c r="BT190" s="230">
        <v>1</v>
      </c>
      <c r="BU190" s="230"/>
      <c r="BV190" s="230"/>
      <c r="BW190" s="230"/>
      <c r="BX190" s="230"/>
      <c r="BY190" s="230"/>
      <c r="BZ190" s="230"/>
      <c r="CA190" s="230"/>
      <c r="CB190" s="230"/>
      <c r="CC190" s="230"/>
      <c r="CD190" s="230"/>
      <c r="CE190" s="230"/>
      <c r="CF190" s="230"/>
      <c r="CG190" s="230"/>
      <c r="CH190" s="230"/>
      <c r="CI190" s="230"/>
      <c r="CJ190" s="230"/>
      <c r="CK190" s="230"/>
      <c r="CL190" s="230"/>
      <c r="CM190" s="230"/>
      <c r="CN190" s="230"/>
      <c r="CO190" s="230"/>
      <c r="CP190" s="230"/>
      <c r="CQ190" s="230"/>
      <c r="CR190" s="230"/>
      <c r="CS190" s="230"/>
      <c r="CT190" s="230"/>
      <c r="CU190" s="230"/>
      <c r="CV190" s="230"/>
      <c r="CW190" s="230"/>
      <c r="CX190" s="230"/>
      <c r="CY190" s="230"/>
      <c r="CZ190" s="230"/>
      <c r="DA190" s="230"/>
      <c r="DB190" s="230"/>
      <c r="DC190" s="230"/>
      <c r="DD190" s="230"/>
      <c r="DE190" s="230"/>
      <c r="DF190" s="230"/>
      <c r="DG190" s="230"/>
      <c r="DH190" s="230"/>
      <c r="DI190" s="230"/>
      <c r="DJ190" s="230"/>
      <c r="DK190" s="230"/>
      <c r="DL190" s="230"/>
      <c r="DM190" s="230"/>
      <c r="DN190" s="230"/>
      <c r="DO190" s="230">
        <v>-1</v>
      </c>
      <c r="DP190" s="230"/>
      <c r="DQ190" s="230"/>
      <c r="DR190" s="230"/>
      <c r="DS190" s="230"/>
      <c r="DT190" s="230"/>
      <c r="DU190" s="230"/>
      <c r="DV190" s="230"/>
      <c r="DW190" s="230"/>
      <c r="DX190" s="230"/>
      <c r="DY190" s="230"/>
      <c r="DZ190" s="230"/>
      <c r="EA190" s="230"/>
      <c r="EB190" s="230"/>
      <c r="EC190" s="230"/>
      <c r="ED190" s="230"/>
      <c r="EE190" s="230"/>
      <c r="EF190" s="230"/>
      <c r="EG190" s="230"/>
      <c r="EH190" s="230"/>
      <c r="EI190" s="230"/>
      <c r="EJ190" s="230"/>
      <c r="EK190" s="230"/>
      <c r="EL190" s="230"/>
      <c r="EM190" s="230"/>
      <c r="EN190" s="230"/>
      <c r="EO190" s="230"/>
      <c r="EP190" s="230"/>
      <c r="EQ190" s="230"/>
      <c r="ER190" s="230"/>
      <c r="ES190" s="230"/>
      <c r="ET190" s="230"/>
      <c r="EU190" s="230"/>
      <c r="EV190" s="230"/>
      <c r="EW190" s="230"/>
      <c r="EX190" s="230"/>
      <c r="EY190" s="230"/>
      <c r="EZ190" s="230"/>
      <c r="FA190" s="230"/>
      <c r="FB190" s="230"/>
      <c r="FC190" s="230"/>
      <c r="FD190" s="230"/>
      <c r="FE190" s="230"/>
      <c r="FF190" s="230"/>
      <c r="FG190" s="230"/>
      <c r="FH190" s="230"/>
      <c r="FI190" s="230"/>
      <c r="FJ190" s="230"/>
      <c r="FK190" s="230"/>
      <c r="FL190" s="230"/>
      <c r="FM190" s="230"/>
      <c r="FN190" s="230"/>
      <c r="FO190" s="230"/>
      <c r="FP190" s="230"/>
      <c r="FQ190" s="230"/>
      <c r="FR190" s="230"/>
      <c r="FS190" s="230"/>
      <c r="FT190" s="231"/>
      <c r="FU190" s="232">
        <f t="shared" si="19"/>
        <v>0</v>
      </c>
      <c r="FV190" s="232">
        <f t="shared" si="26"/>
        <v>0</v>
      </c>
      <c r="FW190" s="232">
        <f t="shared" si="26"/>
        <v>0</v>
      </c>
      <c r="FX190" s="232">
        <f t="shared" si="26"/>
        <v>0</v>
      </c>
      <c r="FY190" s="232">
        <f t="shared" si="26"/>
        <v>0</v>
      </c>
      <c r="FZ190" s="232">
        <f t="shared" si="26"/>
        <v>0</v>
      </c>
      <c r="GA190" s="232">
        <f t="shared" si="21"/>
        <v>0</v>
      </c>
      <c r="GB190" s="232">
        <f t="shared" si="22"/>
        <v>0</v>
      </c>
      <c r="GC190" s="232">
        <f t="shared" si="23"/>
        <v>0</v>
      </c>
    </row>
    <row r="191" spans="1:185" x14ac:dyDescent="0.3">
      <c r="A191" s="69" t="s">
        <v>212</v>
      </c>
      <c r="B191" s="69">
        <f>[3]Technologies!B191</f>
        <v>0</v>
      </c>
      <c r="C191" s="69" t="str">
        <f>VLOOKUP($A191,[3]Technologies!$A$7:$H$699,3,FALSE)</f>
        <v>External</v>
      </c>
      <c r="D191" s="69" t="str">
        <f>VLOOKUP($A191,[3]Technologies!$A$7:$H$699,4,FALSE)</f>
        <v>Power EU</v>
      </c>
      <c r="E191" s="69" t="str">
        <f>VLOOKUP($A191,[3]Technologies!$A$7:$H$699,6,FALSE)</f>
        <v>Electricity demand - EU</v>
      </c>
      <c r="F191" s="70" t="str">
        <f>VLOOKUP($A191,[3]Technologies!$A$7:$H$699,7,FALSE)</f>
        <v>Dummy standard electricity consumption - EU</v>
      </c>
      <c r="G191" s="233"/>
      <c r="H191" s="233"/>
      <c r="I191" s="234" cm="1">
        <f t="array" ref="I191">-SUMPRODUCT(([3]Feedstocks!$C$4:$C$185=A191)*[3]Feedstocks!$E$4:$E$185,[3]Feedstocks!$F$4:$F$185,[3]Feedstocks!$H$4:$H$185,[3]Feedstocks!$I$4:$I$185)</f>
        <v>0</v>
      </c>
      <c r="J191" s="234" cm="1">
        <f t="array" ref="J191">-SUMPRODUCT(([3]Feedstocks!$C$4:$C$185=A191)*[3]Feedstocks!$E$4:$E$185,[3]Feedstocks!$H$4:$H$185,[3]Feedstocks!$I$4:$I$185)</f>
        <v>0</v>
      </c>
      <c r="K191" s="234"/>
      <c r="L191" s="234"/>
      <c r="M191" s="233"/>
      <c r="N191" s="233" t="str">
        <f>VLOOKUP(E191,[3]Activities!$A$9:$M$224,13,FALSE)</f>
        <v>EU</v>
      </c>
      <c r="O191" s="233"/>
      <c r="P191" s="87" t="s">
        <v>1055</v>
      </c>
      <c r="Q191" s="235"/>
      <c r="R191" s="235"/>
      <c r="S191" s="235"/>
      <c r="T191" s="235"/>
      <c r="U191" s="235"/>
      <c r="V191" s="235"/>
      <c r="W191" s="235"/>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c r="BQ191" s="235"/>
      <c r="BR191" s="235"/>
      <c r="BS191" s="235"/>
      <c r="BT191" s="235"/>
      <c r="BU191" s="235">
        <v>1</v>
      </c>
      <c r="BV191" s="235"/>
      <c r="BW191" s="235"/>
      <c r="BX191" s="235"/>
      <c r="BY191" s="235"/>
      <c r="BZ191" s="235"/>
      <c r="CA191" s="235"/>
      <c r="CB191" s="235">
        <v>-1</v>
      </c>
      <c r="CC191" s="235"/>
      <c r="CD191" s="235"/>
      <c r="CE191" s="235"/>
      <c r="CF191" s="235"/>
      <c r="CG191" s="235"/>
      <c r="CH191" s="235"/>
      <c r="CI191" s="235"/>
      <c r="CJ191" s="235"/>
      <c r="CK191" s="235"/>
      <c r="CL191" s="235"/>
      <c r="CM191" s="235"/>
      <c r="CN191" s="235"/>
      <c r="CO191" s="235"/>
      <c r="CP191" s="235"/>
      <c r="CQ191" s="235"/>
      <c r="CR191" s="235"/>
      <c r="CS191" s="235"/>
      <c r="CT191" s="235"/>
      <c r="CU191" s="235"/>
      <c r="CV191" s="235"/>
      <c r="CW191" s="235"/>
      <c r="CX191" s="235"/>
      <c r="CY191" s="235"/>
      <c r="CZ191" s="235"/>
      <c r="DA191" s="235"/>
      <c r="DB191" s="235"/>
      <c r="DC191" s="235"/>
      <c r="DD191" s="235"/>
      <c r="DE191" s="235"/>
      <c r="DF191" s="235"/>
      <c r="DG191" s="235"/>
      <c r="DH191" s="235"/>
      <c r="DI191" s="235"/>
      <c r="DJ191" s="235"/>
      <c r="DK191" s="235"/>
      <c r="DL191" s="235"/>
      <c r="DM191" s="235"/>
      <c r="DN191" s="235"/>
      <c r="DO191" s="235"/>
      <c r="DP191" s="235"/>
      <c r="DQ191" s="235"/>
      <c r="DR191" s="235"/>
      <c r="DS191" s="235"/>
      <c r="DT191" s="235"/>
      <c r="DU191" s="235"/>
      <c r="DV191" s="235"/>
      <c r="DW191" s="235"/>
      <c r="DX191" s="235"/>
      <c r="DY191" s="235"/>
      <c r="DZ191" s="235"/>
      <c r="EA191" s="235"/>
      <c r="EB191" s="235"/>
      <c r="EC191" s="235"/>
      <c r="ED191" s="235"/>
      <c r="EE191" s="235"/>
      <c r="EF191" s="235"/>
      <c r="EG191" s="235"/>
      <c r="EH191" s="235"/>
      <c r="EI191" s="235"/>
      <c r="EJ191" s="235"/>
      <c r="EK191" s="235"/>
      <c r="EL191" s="235"/>
      <c r="EM191" s="235"/>
      <c r="EN191" s="235"/>
      <c r="EO191" s="235"/>
      <c r="EP191" s="235"/>
      <c r="EQ191" s="235"/>
      <c r="ER191" s="235"/>
      <c r="ES191" s="235"/>
      <c r="ET191" s="235"/>
      <c r="EU191" s="235"/>
      <c r="EV191" s="235"/>
      <c r="EW191" s="235"/>
      <c r="EX191" s="235"/>
      <c r="EY191" s="235"/>
      <c r="EZ191" s="235"/>
      <c r="FA191" s="235"/>
      <c r="FB191" s="235"/>
      <c r="FC191" s="235"/>
      <c r="FD191" s="235"/>
      <c r="FE191" s="235"/>
      <c r="FF191" s="235"/>
      <c r="FG191" s="235"/>
      <c r="FH191" s="235"/>
      <c r="FI191" s="235"/>
      <c r="FJ191" s="235"/>
      <c r="FK191" s="235"/>
      <c r="FL191" s="235"/>
      <c r="FM191" s="235"/>
      <c r="FN191" s="235"/>
      <c r="FO191" s="235"/>
      <c r="FP191" s="235"/>
      <c r="FQ191" s="235"/>
      <c r="FR191" s="235"/>
      <c r="FS191" s="235"/>
      <c r="FT191" s="236"/>
      <c r="FU191" s="237">
        <f t="shared" si="19"/>
        <v>0</v>
      </c>
      <c r="FV191" s="237">
        <f t="shared" si="26"/>
        <v>0</v>
      </c>
      <c r="FW191" s="237">
        <f t="shared" si="26"/>
        <v>0</v>
      </c>
      <c r="FX191" s="237">
        <f t="shared" si="26"/>
        <v>0</v>
      </c>
      <c r="FY191" s="237">
        <f t="shared" si="26"/>
        <v>0</v>
      </c>
      <c r="FZ191" s="237">
        <f t="shared" si="26"/>
        <v>0</v>
      </c>
      <c r="GA191" s="237">
        <f t="shared" si="21"/>
        <v>0</v>
      </c>
      <c r="GB191" s="237">
        <f t="shared" si="22"/>
        <v>0</v>
      </c>
      <c r="GC191" s="237">
        <f t="shared" si="23"/>
        <v>0</v>
      </c>
    </row>
    <row r="192" spans="1:185" x14ac:dyDescent="0.3">
      <c r="A192" s="114" t="s">
        <v>213</v>
      </c>
      <c r="B192" s="69">
        <f>[3]Technologies!B192</f>
        <v>0</v>
      </c>
      <c r="C192" s="69" t="str">
        <f>VLOOKUP($A192,[3]Technologies!$A$7:$H$699,3,FALSE)</f>
        <v>External</v>
      </c>
      <c r="D192" s="69" t="str">
        <f>VLOOKUP($A192,[3]Technologies!$A$7:$H$699,4,FALSE)</f>
        <v>Power DE</v>
      </c>
      <c r="E192" s="69" t="str">
        <f>VLOOKUP($A192,[3]Technologies!$A$7:$H$699,6,FALSE)</f>
        <v>Electricity demand - DE</v>
      </c>
      <c r="F192" s="70" t="str">
        <f>VLOOKUP($A192,[3]Technologies!$A$7:$H$699,7,FALSE)</f>
        <v>Electricity consumption - DE</v>
      </c>
      <c r="G192" s="233"/>
      <c r="H192" s="233"/>
      <c r="I192" s="234" cm="1">
        <f t="array" ref="I192">-SUMPRODUCT(([3]Feedstocks!$C$4:$C$185=A192)*[3]Feedstocks!$E$4:$E$185,[3]Feedstocks!$F$4:$F$185,[3]Feedstocks!$H$4:$H$185,[3]Feedstocks!$I$4:$I$185)</f>
        <v>0</v>
      </c>
      <c r="J192" s="234" cm="1">
        <f t="array" ref="J192">-SUMPRODUCT(([3]Feedstocks!$C$4:$C$185=A192)*[3]Feedstocks!$E$4:$E$185,[3]Feedstocks!$H$4:$H$185,[3]Feedstocks!$I$4:$I$185)</f>
        <v>0</v>
      </c>
      <c r="K192" s="234"/>
      <c r="L192" s="234"/>
      <c r="M192" s="233"/>
      <c r="N192" s="233" t="str">
        <f>VLOOKUP(E192,[3]Activities!$A$9:$M$224,13,FALSE)</f>
        <v>DE</v>
      </c>
      <c r="O192" s="233"/>
      <c r="P192" s="87" t="s">
        <v>1055</v>
      </c>
      <c r="Q192" s="235"/>
      <c r="R192" s="235"/>
      <c r="S192" s="235"/>
      <c r="T192" s="235"/>
      <c r="U192" s="235"/>
      <c r="V192" s="235"/>
      <c r="W192" s="235"/>
      <c r="X192" s="235"/>
      <c r="Y192" s="235"/>
      <c r="Z192" s="235"/>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c r="BQ192" s="235"/>
      <c r="BR192" s="235"/>
      <c r="BS192" s="235"/>
      <c r="BT192" s="235"/>
      <c r="BU192" s="235"/>
      <c r="BV192" s="235">
        <v>1</v>
      </c>
      <c r="BW192" s="235"/>
      <c r="BX192" s="235"/>
      <c r="BY192" s="235"/>
      <c r="BZ192" s="235"/>
      <c r="CA192" s="235"/>
      <c r="CB192" s="235"/>
      <c r="CC192" s="235">
        <v>-1</v>
      </c>
      <c r="CD192" s="235"/>
      <c r="CE192" s="235"/>
      <c r="CF192" s="235"/>
      <c r="CG192" s="235"/>
      <c r="CH192" s="235"/>
      <c r="CI192" s="235"/>
      <c r="CJ192" s="235"/>
      <c r="CK192" s="235"/>
      <c r="CL192" s="235"/>
      <c r="CM192" s="235"/>
      <c r="CN192" s="235"/>
      <c r="CO192" s="235"/>
      <c r="CP192" s="235"/>
      <c r="CQ192" s="235"/>
      <c r="CR192" s="235"/>
      <c r="CS192" s="235"/>
      <c r="CT192" s="235"/>
      <c r="CU192" s="235"/>
      <c r="CV192" s="235"/>
      <c r="CW192" s="235"/>
      <c r="CX192" s="235"/>
      <c r="CY192" s="235"/>
      <c r="CZ192" s="235"/>
      <c r="DA192" s="235"/>
      <c r="DB192" s="235"/>
      <c r="DC192" s="235"/>
      <c r="DD192" s="235"/>
      <c r="DE192" s="235"/>
      <c r="DF192" s="235"/>
      <c r="DG192" s="235"/>
      <c r="DH192" s="235"/>
      <c r="DI192" s="235"/>
      <c r="DJ192" s="235"/>
      <c r="DK192" s="235"/>
      <c r="DL192" s="235"/>
      <c r="DM192" s="235"/>
      <c r="DN192" s="235"/>
      <c r="DO192" s="235"/>
      <c r="DP192" s="235"/>
      <c r="DQ192" s="235"/>
      <c r="DR192" s="235"/>
      <c r="DS192" s="235"/>
      <c r="DT192" s="235"/>
      <c r="DU192" s="235"/>
      <c r="DV192" s="235"/>
      <c r="DW192" s="235"/>
      <c r="DX192" s="235"/>
      <c r="DY192" s="235"/>
      <c r="DZ192" s="235"/>
      <c r="EA192" s="235"/>
      <c r="EB192" s="235"/>
      <c r="EC192" s="235"/>
      <c r="ED192" s="235"/>
      <c r="EE192" s="235"/>
      <c r="EF192" s="235"/>
      <c r="EG192" s="235"/>
      <c r="EH192" s="235"/>
      <c r="EI192" s="235"/>
      <c r="EJ192" s="235"/>
      <c r="EK192" s="235"/>
      <c r="EL192" s="235"/>
      <c r="EM192" s="235"/>
      <c r="EN192" s="235"/>
      <c r="EO192" s="235"/>
      <c r="EP192" s="235"/>
      <c r="EQ192" s="235"/>
      <c r="ER192" s="235"/>
      <c r="ES192" s="235"/>
      <c r="ET192" s="235"/>
      <c r="EU192" s="235"/>
      <c r="EV192" s="235"/>
      <c r="EW192" s="235"/>
      <c r="EX192" s="235"/>
      <c r="EY192" s="235"/>
      <c r="EZ192" s="235"/>
      <c r="FA192" s="235"/>
      <c r="FB192" s="235"/>
      <c r="FC192" s="235"/>
      <c r="FD192" s="235"/>
      <c r="FE192" s="235"/>
      <c r="FF192" s="235"/>
      <c r="FG192" s="235"/>
      <c r="FH192" s="235"/>
      <c r="FI192" s="235"/>
      <c r="FJ192" s="235"/>
      <c r="FK192" s="235"/>
      <c r="FL192" s="235"/>
      <c r="FM192" s="235"/>
      <c r="FN192" s="235"/>
      <c r="FO192" s="235"/>
      <c r="FP192" s="235"/>
      <c r="FQ192" s="235"/>
      <c r="FR192" s="235"/>
      <c r="FS192" s="235"/>
      <c r="FT192" s="236"/>
      <c r="FU192" s="237">
        <f t="shared" si="19"/>
        <v>0</v>
      </c>
      <c r="FV192" s="237">
        <f t="shared" si="26"/>
        <v>0</v>
      </c>
      <c r="FW192" s="237">
        <f t="shared" si="26"/>
        <v>0</v>
      </c>
      <c r="FX192" s="237">
        <f t="shared" si="26"/>
        <v>0</v>
      </c>
      <c r="FY192" s="237">
        <f t="shared" si="26"/>
        <v>0</v>
      </c>
      <c r="FZ192" s="237">
        <f t="shared" si="26"/>
        <v>0</v>
      </c>
      <c r="GA192" s="237">
        <f t="shared" si="21"/>
        <v>0</v>
      </c>
      <c r="GB192" s="237">
        <f t="shared" si="22"/>
        <v>0</v>
      </c>
      <c r="GC192" s="237">
        <f>$I192</f>
        <v>0</v>
      </c>
    </row>
    <row r="193" spans="1:186" x14ac:dyDescent="0.3">
      <c r="A193" s="114" t="s">
        <v>214</v>
      </c>
      <c r="B193" s="69">
        <f>[3]Technologies!B193</f>
        <v>0</v>
      </c>
      <c r="C193" s="69" t="str">
        <f>VLOOKUP($A193,[3]Technologies!$A$7:$H$699,3,FALSE)</f>
        <v>External</v>
      </c>
      <c r="D193" s="69" t="str">
        <f>VLOOKUP($A193,[3]Technologies!$A$7:$H$699,4,FALSE)</f>
        <v>Power DK</v>
      </c>
      <c r="E193" s="69" t="str">
        <f>VLOOKUP($A193,[3]Technologies!$A$7:$H$699,6,FALSE)</f>
        <v>Electricity demand - DK</v>
      </c>
      <c r="F193" s="70" t="str">
        <f>VLOOKUP($A193,[3]Technologies!$A$7:$H$699,7,FALSE)</f>
        <v>Electricity consumption - DK</v>
      </c>
      <c r="G193" s="233"/>
      <c r="H193" s="233"/>
      <c r="I193" s="234" cm="1">
        <f t="array" ref="I193">-SUMPRODUCT(([3]Feedstocks!$C$4:$C$185=A193)*[3]Feedstocks!$E$4:$E$185,[3]Feedstocks!$F$4:$F$185,[3]Feedstocks!$H$4:$H$185,[3]Feedstocks!$I$4:$I$185)</f>
        <v>0</v>
      </c>
      <c r="J193" s="234" cm="1">
        <f t="array" ref="J193">-SUMPRODUCT(([3]Feedstocks!$C$4:$C$185=A193)*[3]Feedstocks!$E$4:$E$185,[3]Feedstocks!$H$4:$H$185,[3]Feedstocks!$I$4:$I$185)</f>
        <v>0</v>
      </c>
      <c r="K193" s="234"/>
      <c r="L193" s="234"/>
      <c r="M193" s="233"/>
      <c r="N193" s="233" t="str">
        <f>VLOOKUP(E193,[3]Activities!$A$9:$M$224,13,FALSE)</f>
        <v>DK</v>
      </c>
      <c r="O193" s="233"/>
      <c r="P193" s="87" t="s">
        <v>1055</v>
      </c>
      <c r="Q193" s="235"/>
      <c r="R193" s="235"/>
      <c r="S193" s="235"/>
      <c r="T193" s="235"/>
      <c r="U193" s="235"/>
      <c r="V193" s="235"/>
      <c r="W193" s="235"/>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c r="BQ193" s="235"/>
      <c r="BR193" s="235"/>
      <c r="BS193" s="235"/>
      <c r="BT193" s="235"/>
      <c r="BU193" s="235"/>
      <c r="BV193" s="235"/>
      <c r="BW193" s="235">
        <v>1</v>
      </c>
      <c r="BX193" s="235"/>
      <c r="BY193" s="235"/>
      <c r="BZ193" s="235"/>
      <c r="CA193" s="235"/>
      <c r="CB193" s="235"/>
      <c r="CC193" s="235"/>
      <c r="CD193" s="235">
        <v>-1</v>
      </c>
      <c r="CE193" s="235"/>
      <c r="CF193" s="235"/>
      <c r="CG193" s="235"/>
      <c r="CH193" s="235"/>
      <c r="CI193" s="235"/>
      <c r="CJ193" s="235"/>
      <c r="CK193" s="235"/>
      <c r="CL193" s="235"/>
      <c r="CM193" s="235"/>
      <c r="CN193" s="235"/>
      <c r="CO193" s="235"/>
      <c r="CP193" s="235"/>
      <c r="CQ193" s="235"/>
      <c r="CR193" s="235"/>
      <c r="CS193" s="235"/>
      <c r="CT193" s="235"/>
      <c r="CU193" s="235"/>
      <c r="CV193" s="235"/>
      <c r="CW193" s="235"/>
      <c r="CX193" s="235"/>
      <c r="CY193" s="235"/>
      <c r="CZ193" s="235"/>
      <c r="DA193" s="235"/>
      <c r="DB193" s="235"/>
      <c r="DC193" s="235"/>
      <c r="DD193" s="235"/>
      <c r="DE193" s="235"/>
      <c r="DF193" s="235"/>
      <c r="DG193" s="235"/>
      <c r="DH193" s="235"/>
      <c r="DI193" s="235"/>
      <c r="DJ193" s="235"/>
      <c r="DK193" s="235"/>
      <c r="DL193" s="235"/>
      <c r="DM193" s="235"/>
      <c r="DN193" s="235"/>
      <c r="DO193" s="235"/>
      <c r="DP193" s="235"/>
      <c r="DQ193" s="235"/>
      <c r="DR193" s="235"/>
      <c r="DS193" s="235"/>
      <c r="DT193" s="235"/>
      <c r="DU193" s="235"/>
      <c r="DV193" s="235"/>
      <c r="DW193" s="235"/>
      <c r="DX193" s="235"/>
      <c r="DY193" s="235"/>
      <c r="DZ193" s="235"/>
      <c r="EA193" s="235"/>
      <c r="EB193" s="235"/>
      <c r="EC193" s="235"/>
      <c r="ED193" s="235"/>
      <c r="EE193" s="235"/>
      <c r="EF193" s="235"/>
      <c r="EG193" s="235"/>
      <c r="EH193" s="235"/>
      <c r="EI193" s="235"/>
      <c r="EJ193" s="235"/>
      <c r="EK193" s="235"/>
      <c r="EL193" s="235"/>
      <c r="EM193" s="235"/>
      <c r="EN193" s="235"/>
      <c r="EO193" s="235"/>
      <c r="EP193" s="235"/>
      <c r="EQ193" s="235"/>
      <c r="ER193" s="235"/>
      <c r="ES193" s="235"/>
      <c r="ET193" s="235"/>
      <c r="EU193" s="235"/>
      <c r="EV193" s="235"/>
      <c r="EW193" s="235"/>
      <c r="EX193" s="235"/>
      <c r="EY193" s="235"/>
      <c r="EZ193" s="235"/>
      <c r="FA193" s="235"/>
      <c r="FB193" s="235"/>
      <c r="FC193" s="235"/>
      <c r="FD193" s="235"/>
      <c r="FE193" s="235"/>
      <c r="FF193" s="235"/>
      <c r="FG193" s="235"/>
      <c r="FH193" s="235"/>
      <c r="FI193" s="235"/>
      <c r="FJ193" s="235"/>
      <c r="FK193" s="235"/>
      <c r="FL193" s="235"/>
      <c r="FM193" s="235"/>
      <c r="FN193" s="235"/>
      <c r="FO193" s="235"/>
      <c r="FP193" s="235"/>
      <c r="FQ193" s="235"/>
      <c r="FR193" s="235"/>
      <c r="FS193" s="235"/>
      <c r="FT193" s="236"/>
      <c r="FU193" s="237">
        <f t="shared" si="19"/>
        <v>0</v>
      </c>
      <c r="FV193" s="237">
        <f t="shared" si="26"/>
        <v>0</v>
      </c>
      <c r="FW193" s="237">
        <f t="shared" si="26"/>
        <v>0</v>
      </c>
      <c r="FX193" s="237">
        <f t="shared" si="26"/>
        <v>0</v>
      </c>
      <c r="FY193" s="237">
        <f t="shared" si="26"/>
        <v>0</v>
      </c>
      <c r="FZ193" s="237">
        <f t="shared" si="26"/>
        <v>0</v>
      </c>
      <c r="GA193" s="237">
        <f t="shared" si="21"/>
        <v>0</v>
      </c>
      <c r="GB193" s="237">
        <f t="shared" si="22"/>
        <v>0</v>
      </c>
      <c r="GC193" s="237">
        <f>$I193</f>
        <v>0</v>
      </c>
    </row>
    <row r="194" spans="1:186" x14ac:dyDescent="0.3">
      <c r="A194" s="114" t="s">
        <v>215</v>
      </c>
      <c r="B194" s="69">
        <f>[3]Technologies!B194</f>
        <v>0</v>
      </c>
      <c r="C194" s="69" t="str">
        <f>VLOOKUP($A194,[3]Technologies!$A$7:$H$699,3,FALSE)</f>
        <v>External</v>
      </c>
      <c r="D194" s="69" t="str">
        <f>VLOOKUP($A194,[3]Technologies!$A$7:$H$699,4,FALSE)</f>
        <v>Power GB</v>
      </c>
      <c r="E194" s="69" t="str">
        <f>VLOOKUP($A194,[3]Technologies!$A$7:$H$699,6,FALSE)</f>
        <v>Electricity demand - GB</v>
      </c>
      <c r="F194" s="70" t="str">
        <f>VLOOKUP($A194,[3]Technologies!$A$7:$H$699,7,FALSE)</f>
        <v>Electricity consumption - GB</v>
      </c>
      <c r="G194" s="233"/>
      <c r="H194" s="233"/>
      <c r="I194" s="234" cm="1">
        <f t="array" ref="I194">-SUMPRODUCT(([3]Feedstocks!$C$4:$C$185=A194)*[3]Feedstocks!$E$4:$E$185,[3]Feedstocks!$F$4:$F$185,[3]Feedstocks!$H$4:$H$185,[3]Feedstocks!$I$4:$I$185)</f>
        <v>0</v>
      </c>
      <c r="J194" s="234" cm="1">
        <f t="array" ref="J194">-SUMPRODUCT(([3]Feedstocks!$C$4:$C$185=A194)*[3]Feedstocks!$E$4:$E$185,[3]Feedstocks!$H$4:$H$185,[3]Feedstocks!$I$4:$I$185)</f>
        <v>0</v>
      </c>
      <c r="K194" s="234"/>
      <c r="L194" s="234"/>
      <c r="M194" s="233"/>
      <c r="N194" s="233" t="str">
        <f>VLOOKUP(E194,[3]Activities!$A$9:$M$224,13,FALSE)</f>
        <v>GB</v>
      </c>
      <c r="O194" s="233"/>
      <c r="P194" s="87" t="s">
        <v>1055</v>
      </c>
      <c r="Q194" s="235"/>
      <c r="R194" s="235"/>
      <c r="S194" s="235"/>
      <c r="T194" s="235"/>
      <c r="U194" s="235"/>
      <c r="V194" s="235"/>
      <c r="W194" s="235"/>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c r="BQ194" s="235"/>
      <c r="BR194" s="235"/>
      <c r="BS194" s="235"/>
      <c r="BT194" s="235"/>
      <c r="BU194" s="235"/>
      <c r="BV194" s="235"/>
      <c r="BW194" s="235"/>
      <c r="BX194" s="235">
        <v>1</v>
      </c>
      <c r="BY194" s="235"/>
      <c r="BZ194" s="235"/>
      <c r="CA194" s="235"/>
      <c r="CB194" s="235"/>
      <c r="CC194" s="235"/>
      <c r="CD194" s="235"/>
      <c r="CE194" s="235">
        <v>-1</v>
      </c>
      <c r="CF194" s="235"/>
      <c r="CG194" s="235"/>
      <c r="CH194" s="235"/>
      <c r="CI194" s="235"/>
      <c r="CJ194" s="235"/>
      <c r="CK194" s="235"/>
      <c r="CL194" s="235"/>
      <c r="CM194" s="235"/>
      <c r="CN194" s="235"/>
      <c r="CO194" s="235"/>
      <c r="CP194" s="235"/>
      <c r="CQ194" s="235"/>
      <c r="CR194" s="235"/>
      <c r="CS194" s="235"/>
      <c r="CT194" s="235"/>
      <c r="CU194" s="235"/>
      <c r="CV194" s="235"/>
      <c r="CW194" s="235"/>
      <c r="CX194" s="235"/>
      <c r="CY194" s="235"/>
      <c r="CZ194" s="235"/>
      <c r="DA194" s="235"/>
      <c r="DB194" s="235"/>
      <c r="DC194" s="235"/>
      <c r="DD194" s="235"/>
      <c r="DE194" s="235"/>
      <c r="DF194" s="235"/>
      <c r="DG194" s="235"/>
      <c r="DH194" s="235"/>
      <c r="DI194" s="235"/>
      <c r="DJ194" s="235"/>
      <c r="DK194" s="235"/>
      <c r="DL194" s="235"/>
      <c r="DM194" s="235"/>
      <c r="DN194" s="235"/>
      <c r="DO194" s="235"/>
      <c r="DP194" s="235"/>
      <c r="DQ194" s="235"/>
      <c r="DR194" s="235"/>
      <c r="DS194" s="235"/>
      <c r="DT194" s="235"/>
      <c r="DU194" s="235"/>
      <c r="DV194" s="235"/>
      <c r="DW194" s="235"/>
      <c r="DX194" s="235"/>
      <c r="DY194" s="235"/>
      <c r="DZ194" s="235"/>
      <c r="EA194" s="235"/>
      <c r="EB194" s="235"/>
      <c r="EC194" s="235"/>
      <c r="ED194" s="235"/>
      <c r="EE194" s="235"/>
      <c r="EF194" s="235"/>
      <c r="EG194" s="235"/>
      <c r="EH194" s="235"/>
      <c r="EI194" s="235"/>
      <c r="EJ194" s="235"/>
      <c r="EK194" s="235"/>
      <c r="EL194" s="235"/>
      <c r="EM194" s="235"/>
      <c r="EN194" s="235"/>
      <c r="EO194" s="235"/>
      <c r="EP194" s="235"/>
      <c r="EQ194" s="235"/>
      <c r="ER194" s="235"/>
      <c r="ES194" s="235"/>
      <c r="ET194" s="235"/>
      <c r="EU194" s="235"/>
      <c r="EV194" s="235"/>
      <c r="EW194" s="235"/>
      <c r="EX194" s="235"/>
      <c r="EY194" s="235"/>
      <c r="EZ194" s="235"/>
      <c r="FA194" s="235"/>
      <c r="FB194" s="235"/>
      <c r="FC194" s="235"/>
      <c r="FD194" s="235"/>
      <c r="FE194" s="235"/>
      <c r="FF194" s="235"/>
      <c r="FG194" s="235"/>
      <c r="FH194" s="235"/>
      <c r="FI194" s="235"/>
      <c r="FJ194" s="235"/>
      <c r="FK194" s="235"/>
      <c r="FL194" s="235"/>
      <c r="FM194" s="235"/>
      <c r="FN194" s="235"/>
      <c r="FO194" s="235"/>
      <c r="FP194" s="235"/>
      <c r="FQ194" s="235"/>
      <c r="FR194" s="235"/>
      <c r="FS194" s="235"/>
      <c r="FT194" s="236"/>
      <c r="FU194" s="237">
        <f t="shared" si="19"/>
        <v>0</v>
      </c>
      <c r="FV194" s="237">
        <f t="shared" si="26"/>
        <v>0</v>
      </c>
      <c r="FW194" s="237">
        <f t="shared" si="26"/>
        <v>0</v>
      </c>
      <c r="FX194" s="237">
        <f t="shared" si="26"/>
        <v>0</v>
      </c>
      <c r="FY194" s="237">
        <f t="shared" si="26"/>
        <v>0</v>
      </c>
      <c r="FZ194" s="237">
        <f t="shared" si="26"/>
        <v>0</v>
      </c>
      <c r="GA194" s="237">
        <f t="shared" si="21"/>
        <v>0</v>
      </c>
      <c r="GB194" s="237">
        <f t="shared" si="22"/>
        <v>0</v>
      </c>
      <c r="GC194" s="237">
        <f>$I194</f>
        <v>0</v>
      </c>
    </row>
    <row r="195" spans="1:186" x14ac:dyDescent="0.3">
      <c r="A195" s="114" t="s">
        <v>216</v>
      </c>
      <c r="B195" s="69">
        <f>[3]Technologies!B195</f>
        <v>0</v>
      </c>
      <c r="C195" s="69" t="str">
        <f>VLOOKUP($A195,[3]Technologies!$A$7:$H$699,3,FALSE)</f>
        <v>External</v>
      </c>
      <c r="D195" s="69" t="str">
        <f>VLOOKUP($A195,[3]Technologies!$A$7:$H$699,4,FALSE)</f>
        <v>Power NO</v>
      </c>
      <c r="E195" s="69" t="str">
        <f>VLOOKUP($A195,[3]Technologies!$A$7:$H$699,6,FALSE)</f>
        <v>Electricity demand - NO</v>
      </c>
      <c r="F195" s="70" t="str">
        <f>VLOOKUP($A195,[3]Technologies!$A$7:$H$699,7,FALSE)</f>
        <v>Electricity consumption - NO</v>
      </c>
      <c r="G195" s="233"/>
      <c r="H195" s="233"/>
      <c r="I195" s="234" cm="1">
        <f t="array" ref="I195">-SUMPRODUCT(([3]Feedstocks!$C$4:$C$185=A195)*[3]Feedstocks!$E$4:$E$185,[3]Feedstocks!$F$4:$F$185,[3]Feedstocks!$H$4:$H$185,[3]Feedstocks!$I$4:$I$185)</f>
        <v>0</v>
      </c>
      <c r="J195" s="234" cm="1">
        <f t="array" ref="J195">-SUMPRODUCT(([3]Feedstocks!$C$4:$C$185=A195)*[3]Feedstocks!$E$4:$E$185,[3]Feedstocks!$H$4:$H$185,[3]Feedstocks!$I$4:$I$185)</f>
        <v>0</v>
      </c>
      <c r="K195" s="234"/>
      <c r="L195" s="234"/>
      <c r="M195" s="233"/>
      <c r="N195" s="233" t="str">
        <f>VLOOKUP(E195,[3]Activities!$A$9:$M$224,13,FALSE)</f>
        <v>NO</v>
      </c>
      <c r="O195" s="233"/>
      <c r="P195" s="87" t="s">
        <v>1055</v>
      </c>
      <c r="Q195" s="235"/>
      <c r="R195" s="235"/>
      <c r="S195" s="235"/>
      <c r="T195" s="235"/>
      <c r="U195" s="235"/>
      <c r="V195" s="235"/>
      <c r="W195" s="235"/>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c r="BQ195" s="235"/>
      <c r="BR195" s="235"/>
      <c r="BS195" s="235"/>
      <c r="BT195" s="235"/>
      <c r="BU195" s="235"/>
      <c r="BV195" s="235"/>
      <c r="BW195" s="235"/>
      <c r="BX195" s="235"/>
      <c r="BY195" s="235">
        <v>1</v>
      </c>
      <c r="BZ195" s="235"/>
      <c r="CA195" s="235"/>
      <c r="CB195" s="235"/>
      <c r="CC195" s="235"/>
      <c r="CD195" s="235"/>
      <c r="CE195" s="235"/>
      <c r="CF195" s="235">
        <v>-1</v>
      </c>
      <c r="CG195" s="235"/>
      <c r="CH195" s="235"/>
      <c r="CI195" s="235"/>
      <c r="CJ195" s="235"/>
      <c r="CK195" s="235"/>
      <c r="CL195" s="235"/>
      <c r="CM195" s="235"/>
      <c r="CN195" s="235"/>
      <c r="CO195" s="235"/>
      <c r="CP195" s="235"/>
      <c r="CQ195" s="235"/>
      <c r="CR195" s="235"/>
      <c r="CS195" s="235"/>
      <c r="CT195" s="235"/>
      <c r="CU195" s="235"/>
      <c r="CV195" s="235"/>
      <c r="CW195" s="235"/>
      <c r="CX195" s="235"/>
      <c r="CY195" s="235"/>
      <c r="CZ195" s="235"/>
      <c r="DA195" s="235"/>
      <c r="DB195" s="235"/>
      <c r="DC195" s="235"/>
      <c r="DD195" s="235"/>
      <c r="DE195" s="235"/>
      <c r="DF195" s="235"/>
      <c r="DG195" s="235"/>
      <c r="DH195" s="235"/>
      <c r="DI195" s="235"/>
      <c r="DJ195" s="235"/>
      <c r="DK195" s="235"/>
      <c r="DL195" s="235"/>
      <c r="DM195" s="235"/>
      <c r="DN195" s="235"/>
      <c r="DO195" s="235"/>
      <c r="DP195" s="235"/>
      <c r="DQ195" s="235"/>
      <c r="DR195" s="235"/>
      <c r="DS195" s="235"/>
      <c r="DT195" s="235"/>
      <c r="DU195" s="235"/>
      <c r="DV195" s="235"/>
      <c r="DW195" s="235"/>
      <c r="DX195" s="235"/>
      <c r="DY195" s="235"/>
      <c r="DZ195" s="235"/>
      <c r="EA195" s="235"/>
      <c r="EB195" s="235"/>
      <c r="EC195" s="235"/>
      <c r="ED195" s="235"/>
      <c r="EE195" s="235"/>
      <c r="EF195" s="235"/>
      <c r="EG195" s="235"/>
      <c r="EH195" s="235"/>
      <c r="EI195" s="235"/>
      <c r="EJ195" s="235"/>
      <c r="EK195" s="235"/>
      <c r="EL195" s="235"/>
      <c r="EM195" s="235"/>
      <c r="EN195" s="235"/>
      <c r="EO195" s="235"/>
      <c r="EP195" s="235"/>
      <c r="EQ195" s="235"/>
      <c r="ER195" s="235"/>
      <c r="ES195" s="235"/>
      <c r="ET195" s="235"/>
      <c r="EU195" s="235"/>
      <c r="EV195" s="235"/>
      <c r="EW195" s="235"/>
      <c r="EX195" s="235"/>
      <c r="EY195" s="235"/>
      <c r="EZ195" s="235"/>
      <c r="FA195" s="235"/>
      <c r="FB195" s="235"/>
      <c r="FC195" s="235"/>
      <c r="FD195" s="235"/>
      <c r="FE195" s="235"/>
      <c r="FF195" s="235"/>
      <c r="FG195" s="235"/>
      <c r="FH195" s="235"/>
      <c r="FI195" s="235"/>
      <c r="FJ195" s="235"/>
      <c r="FK195" s="235"/>
      <c r="FL195" s="235"/>
      <c r="FM195" s="235"/>
      <c r="FN195" s="235"/>
      <c r="FO195" s="235"/>
      <c r="FP195" s="235"/>
      <c r="FQ195" s="235"/>
      <c r="FR195" s="235"/>
      <c r="FS195" s="235"/>
      <c r="FT195" s="236"/>
      <c r="FU195" s="237">
        <f t="shared" si="19"/>
        <v>0</v>
      </c>
      <c r="FV195" s="237">
        <f t="shared" si="26"/>
        <v>0</v>
      </c>
      <c r="FW195" s="237">
        <f t="shared" si="26"/>
        <v>0</v>
      </c>
      <c r="FX195" s="237">
        <f t="shared" si="26"/>
        <v>0</v>
      </c>
      <c r="FY195" s="237">
        <f t="shared" si="26"/>
        <v>0</v>
      </c>
      <c r="FZ195" s="237">
        <f t="shared" si="26"/>
        <v>0</v>
      </c>
      <c r="GA195" s="237">
        <f t="shared" si="21"/>
        <v>0</v>
      </c>
      <c r="GB195" s="237">
        <f t="shared" si="22"/>
        <v>0</v>
      </c>
      <c r="GC195" s="237">
        <f>$I195</f>
        <v>0</v>
      </c>
    </row>
    <row r="196" spans="1:186" x14ac:dyDescent="0.3">
      <c r="A196" s="40" t="s">
        <v>217</v>
      </c>
      <c r="B196" s="40">
        <f>[3]Technologies!B196</f>
        <v>0</v>
      </c>
      <c r="C196" s="40" t="str">
        <f>VLOOKUP($A196,[3]Technologies!$A$7:$H$699,3,FALSE)</f>
        <v>External</v>
      </c>
      <c r="D196" s="40" t="str">
        <f>VLOOKUP($A196,[3]Technologies!$A$7:$H$699,4,FALSE)</f>
        <v>Power EU</v>
      </c>
      <c r="E196" s="40" t="str">
        <f>VLOOKUP($A196,[3]Technologies!$A$7:$H$699,6,FALSE)</f>
        <v>Electricity EU</v>
      </c>
      <c r="F196" s="40" t="str">
        <f>VLOOKUP($A196,[3]Technologies!$A$7:$H$699,7,FALSE)</f>
        <v>Inland generation - Power EU</v>
      </c>
      <c r="G196" s="228"/>
      <c r="H196" s="228"/>
      <c r="I196" s="229" cm="1">
        <f t="array" ref="I196">-SUMPRODUCT(([3]Feedstocks!$C$4:$C$185=A196)*[3]Feedstocks!$E$4:$E$185,[3]Feedstocks!$F$4:$F$185,[3]Feedstocks!$H$4:$H$185,[3]Feedstocks!$I$4:$I$185)</f>
        <v>0</v>
      </c>
      <c r="J196" s="229" cm="1">
        <f t="array" ref="J196">-SUMPRODUCT(([3]Feedstocks!$C$4:$C$185=A196)*[3]Feedstocks!$E$4:$E$185,[3]Feedstocks!$H$4:$H$185,[3]Feedstocks!$I$4:$I$185)</f>
        <v>0</v>
      </c>
      <c r="K196" s="229"/>
      <c r="L196" s="229"/>
      <c r="M196" s="228"/>
      <c r="N196" s="228" t="str">
        <f>VLOOKUP(E196,[3]Activities!$A$9:$M$224,13,FALSE)</f>
        <v>EU</v>
      </c>
      <c r="O196" s="228"/>
      <c r="P196" s="66" t="s">
        <v>1055</v>
      </c>
      <c r="Q196" s="230"/>
      <c r="R196" s="230"/>
      <c r="S196" s="230"/>
      <c r="T196" s="230"/>
      <c r="U196" s="230"/>
      <c r="V196" s="230"/>
      <c r="W196" s="230"/>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c r="BQ196" s="230"/>
      <c r="BR196" s="230"/>
      <c r="BS196" s="230"/>
      <c r="BT196" s="230"/>
      <c r="BU196" s="230"/>
      <c r="BV196" s="230"/>
      <c r="BW196" s="230"/>
      <c r="BX196" s="230"/>
      <c r="BY196" s="230"/>
      <c r="BZ196" s="230"/>
      <c r="CA196" s="230"/>
      <c r="CB196" s="230">
        <v>1</v>
      </c>
      <c r="CC196" s="230"/>
      <c r="CD196" s="230"/>
      <c r="CE196" s="230"/>
      <c r="CF196" s="230"/>
      <c r="CG196" s="230"/>
      <c r="CH196" s="230"/>
      <c r="CI196" s="230"/>
      <c r="CJ196" s="230"/>
      <c r="CK196" s="230"/>
      <c r="CL196" s="230"/>
      <c r="CM196" s="230"/>
      <c r="CN196" s="230"/>
      <c r="CO196" s="230"/>
      <c r="CP196" s="230"/>
      <c r="CQ196" s="230"/>
      <c r="CR196" s="230"/>
      <c r="CS196" s="230"/>
      <c r="CT196" s="230"/>
      <c r="CU196" s="230"/>
      <c r="CV196" s="230"/>
      <c r="CW196" s="230"/>
      <c r="CX196" s="230"/>
      <c r="CY196" s="230"/>
      <c r="CZ196" s="230"/>
      <c r="DA196" s="230"/>
      <c r="DB196" s="230"/>
      <c r="DC196" s="230"/>
      <c r="DD196" s="230"/>
      <c r="DE196" s="230"/>
      <c r="DF196" s="230"/>
      <c r="DG196" s="230"/>
      <c r="DH196" s="230"/>
      <c r="DI196" s="230"/>
      <c r="DJ196" s="230"/>
      <c r="DK196" s="230"/>
      <c r="DL196" s="230"/>
      <c r="DM196" s="230"/>
      <c r="DN196" s="230"/>
      <c r="DO196" s="230"/>
      <c r="DP196" s="230"/>
      <c r="DQ196" s="230"/>
      <c r="DR196" s="230"/>
      <c r="DS196" s="230"/>
      <c r="DT196" s="230"/>
      <c r="DU196" s="230"/>
      <c r="DV196" s="230"/>
      <c r="DW196" s="230"/>
      <c r="DX196" s="230"/>
      <c r="DY196" s="230"/>
      <c r="DZ196" s="230"/>
      <c r="EA196" s="230"/>
      <c r="EB196" s="230"/>
      <c r="EC196" s="230"/>
      <c r="ED196" s="230"/>
      <c r="EE196" s="230"/>
      <c r="EF196" s="230"/>
      <c r="EG196" s="230"/>
      <c r="EH196" s="230"/>
      <c r="EI196" s="230"/>
      <c r="EJ196" s="230"/>
      <c r="EK196" s="230"/>
      <c r="EL196" s="230"/>
      <c r="EM196" s="230"/>
      <c r="EN196" s="230"/>
      <c r="EO196" s="230"/>
      <c r="EP196" s="230"/>
      <c r="EQ196" s="230"/>
      <c r="ER196" s="230"/>
      <c r="ES196" s="230"/>
      <c r="ET196" s="230"/>
      <c r="EU196" s="230"/>
      <c r="EV196" s="230"/>
      <c r="EW196" s="230"/>
      <c r="EX196" s="230"/>
      <c r="EY196" s="230"/>
      <c r="EZ196" s="230"/>
      <c r="FA196" s="230"/>
      <c r="FB196" s="230"/>
      <c r="FC196" s="230"/>
      <c r="FD196" s="230"/>
      <c r="FE196" s="230"/>
      <c r="FF196" s="230"/>
      <c r="FG196" s="230"/>
      <c r="FH196" s="230"/>
      <c r="FI196" s="230"/>
      <c r="FJ196" s="230"/>
      <c r="FK196" s="230"/>
      <c r="FL196" s="230"/>
      <c r="FM196" s="230"/>
      <c r="FN196" s="230"/>
      <c r="FO196" s="230"/>
      <c r="FP196" s="230"/>
      <c r="FQ196" s="230"/>
      <c r="FR196" s="230"/>
      <c r="FS196" s="230"/>
      <c r="FT196" s="231"/>
      <c r="FU196" s="232">
        <f t="shared" si="19"/>
        <v>0</v>
      </c>
      <c r="FV196" s="232">
        <f t="shared" si="26"/>
        <v>0</v>
      </c>
      <c r="FW196" s="232">
        <f t="shared" si="26"/>
        <v>0</v>
      </c>
      <c r="FX196" s="232">
        <f t="shared" si="26"/>
        <v>0</v>
      </c>
      <c r="FY196" s="232">
        <f t="shared" si="26"/>
        <v>0</v>
      </c>
      <c r="FZ196" s="232">
        <f t="shared" si="26"/>
        <v>0</v>
      </c>
      <c r="GA196" s="232">
        <f t="shared" si="21"/>
        <v>0</v>
      </c>
      <c r="GB196" s="232">
        <f t="shared" si="22"/>
        <v>0</v>
      </c>
      <c r="GC196" s="232">
        <f t="shared" ref="GC196:GC197" si="27">$I196</f>
        <v>0</v>
      </c>
    </row>
    <row r="197" spans="1:186" x14ac:dyDescent="0.3">
      <c r="A197" s="140" t="s">
        <v>218</v>
      </c>
      <c r="B197" s="69" t="str">
        <f>[3]Technologies!B197</f>
        <v>Elektriciteit</v>
      </c>
      <c r="C197" s="69" t="str">
        <f>VLOOKUP($A197,[3]Technologies!$A$7:$H$699,3,FALSE)</f>
        <v>XC Trade</v>
      </c>
      <c r="D197" s="69" t="str">
        <f>VLOOKUP($A197,[3]Technologies!$A$7:$H$699,4,FALSE)</f>
        <v>Power EU</v>
      </c>
      <c r="E197" s="69" t="str">
        <f>VLOOKUP($A197,[3]Technologies!$A$7:$H$699,6,FALSE)</f>
        <v>Electricity EU</v>
      </c>
      <c r="F197" s="70" t="str">
        <f>VLOOKUP($A197,[3]Technologies!$A$7:$H$699,7,FALSE)</f>
        <v>Export from NL to Power EU</v>
      </c>
      <c r="G197" s="233"/>
      <c r="H197" s="233"/>
      <c r="I197" s="234" cm="1">
        <f t="array" ref="I197">-SUMPRODUCT(([3]Feedstocks!$C$4:$C$185=A197)*[3]Feedstocks!$E$4:$E$185,[3]Feedstocks!$F$4:$F$185,[3]Feedstocks!$H$4:$H$185,[3]Feedstocks!$I$4:$I$185)</f>
        <v>0</v>
      </c>
      <c r="J197" s="234" cm="1">
        <f t="array" ref="J197">-SUMPRODUCT(([3]Feedstocks!$C$4:$C$185=A197)*[3]Feedstocks!$E$4:$E$185,[3]Feedstocks!$H$4:$H$185,[3]Feedstocks!$I$4:$I$185)</f>
        <v>0</v>
      </c>
      <c r="K197" s="234"/>
      <c r="L197" s="234"/>
      <c r="M197" s="233"/>
      <c r="N197" s="233" t="str">
        <f>VLOOKUP(E197,[3]Activities!$A$9:$M$224,13,FALSE)</f>
        <v>EU</v>
      </c>
      <c r="O197" s="233"/>
      <c r="P197" s="87" t="s">
        <v>1055</v>
      </c>
      <c r="Q197" s="235"/>
      <c r="R197" s="235"/>
      <c r="S197" s="235"/>
      <c r="T197" s="235"/>
      <c r="U197" s="235"/>
      <c r="V197" s="235"/>
      <c r="W197" s="235"/>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c r="BQ197" s="235"/>
      <c r="BR197" s="235"/>
      <c r="BS197" s="235"/>
      <c r="BT197" s="235"/>
      <c r="BU197" s="235"/>
      <c r="BV197" s="235"/>
      <c r="BW197" s="235"/>
      <c r="BX197" s="235"/>
      <c r="BY197" s="235"/>
      <c r="BZ197" s="235"/>
      <c r="CA197" s="235"/>
      <c r="CB197" s="235">
        <v>1</v>
      </c>
      <c r="CC197" s="235"/>
      <c r="CD197" s="235"/>
      <c r="CE197" s="235"/>
      <c r="CF197" s="235"/>
      <c r="CG197" s="235"/>
      <c r="CH197" s="235"/>
      <c r="CI197" s="235"/>
      <c r="CJ197" s="235"/>
      <c r="CK197" s="235"/>
      <c r="CL197" s="235"/>
      <c r="CM197" s="235"/>
      <c r="CN197" s="235"/>
      <c r="CO197" s="235"/>
      <c r="CP197" s="235"/>
      <c r="CQ197" s="235"/>
      <c r="CR197" s="235">
        <v>-1.02</v>
      </c>
      <c r="CS197" s="235"/>
      <c r="CT197" s="235"/>
      <c r="CU197" s="235"/>
      <c r="CV197" s="235"/>
      <c r="CW197" s="235"/>
      <c r="CX197" s="235"/>
      <c r="CY197" s="235"/>
      <c r="CZ197" s="235"/>
      <c r="DA197" s="235"/>
      <c r="DB197" s="235"/>
      <c r="DC197" s="235"/>
      <c r="DD197" s="235"/>
      <c r="DE197" s="235"/>
      <c r="DF197" s="235"/>
      <c r="DG197" s="235"/>
      <c r="DH197" s="235"/>
      <c r="DI197" s="235"/>
      <c r="DJ197" s="235"/>
      <c r="DK197" s="235"/>
      <c r="DL197" s="235"/>
      <c r="DM197" s="235"/>
      <c r="DN197" s="235"/>
      <c r="DO197" s="235"/>
      <c r="DP197" s="235"/>
      <c r="DQ197" s="235"/>
      <c r="DR197" s="235"/>
      <c r="DS197" s="235"/>
      <c r="DT197" s="235"/>
      <c r="DU197" s="235"/>
      <c r="DV197" s="235"/>
      <c r="DW197" s="235"/>
      <c r="DX197" s="235"/>
      <c r="DY197" s="235"/>
      <c r="DZ197" s="235"/>
      <c r="EA197" s="235"/>
      <c r="EB197" s="235"/>
      <c r="EC197" s="235"/>
      <c r="ED197" s="235"/>
      <c r="EE197" s="235"/>
      <c r="EF197" s="235"/>
      <c r="EG197" s="235"/>
      <c r="EH197" s="235"/>
      <c r="EI197" s="235"/>
      <c r="EJ197" s="235"/>
      <c r="EK197" s="235"/>
      <c r="EL197" s="235"/>
      <c r="EM197" s="235"/>
      <c r="EN197" s="235"/>
      <c r="EO197" s="235"/>
      <c r="EP197" s="235"/>
      <c r="EQ197" s="235"/>
      <c r="ER197" s="235"/>
      <c r="ES197" s="235"/>
      <c r="ET197" s="235"/>
      <c r="EU197" s="235"/>
      <c r="EV197" s="235"/>
      <c r="EW197" s="235"/>
      <c r="EX197" s="235"/>
      <c r="EY197" s="235"/>
      <c r="EZ197" s="235"/>
      <c r="FA197" s="235"/>
      <c r="FB197" s="235"/>
      <c r="FC197" s="235"/>
      <c r="FD197" s="235"/>
      <c r="FE197" s="235"/>
      <c r="FF197" s="235"/>
      <c r="FG197" s="235"/>
      <c r="FH197" s="235"/>
      <c r="FI197" s="235"/>
      <c r="FJ197" s="235"/>
      <c r="FK197" s="235"/>
      <c r="FL197" s="235"/>
      <c r="FM197" s="235"/>
      <c r="FN197" s="235"/>
      <c r="FO197" s="235"/>
      <c r="FP197" s="235"/>
      <c r="FQ197" s="235"/>
      <c r="FR197" s="235"/>
      <c r="FS197" s="235"/>
      <c r="FT197" s="236"/>
      <c r="FU197" s="237">
        <f t="shared" si="19"/>
        <v>0</v>
      </c>
      <c r="FV197" s="237">
        <f t="shared" si="26"/>
        <v>0</v>
      </c>
      <c r="FW197" s="237">
        <f t="shared" si="26"/>
        <v>0</v>
      </c>
      <c r="FX197" s="237">
        <f t="shared" si="26"/>
        <v>0</v>
      </c>
      <c r="FY197" s="237">
        <f t="shared" si="26"/>
        <v>0</v>
      </c>
      <c r="FZ197" s="237">
        <f t="shared" si="26"/>
        <v>0</v>
      </c>
      <c r="GA197" s="237">
        <f t="shared" si="21"/>
        <v>0</v>
      </c>
      <c r="GB197" s="237">
        <f t="shared" si="22"/>
        <v>0</v>
      </c>
      <c r="GC197" s="237">
        <f t="shared" si="27"/>
        <v>0</v>
      </c>
      <c r="GD197" s="253"/>
    </row>
    <row r="198" spans="1:186" x14ac:dyDescent="0.3">
      <c r="A198" s="146" t="s">
        <v>219</v>
      </c>
      <c r="B198" s="69" t="str">
        <f>[3]Technologies!B198</f>
        <v>Elektriciteit</v>
      </c>
      <c r="C198" s="69" t="str">
        <f>VLOOKUP($A198,[3]Technologies!$A$7:$H$699,3,FALSE)</f>
        <v>XC Trade</v>
      </c>
      <c r="D198" s="69" t="str">
        <f>VLOOKUP($A198,[3]Technologies!$A$7:$H$699,4,FALSE)</f>
        <v>Power EU</v>
      </c>
      <c r="E198" s="69" t="str">
        <f>VLOOKUP($A198,[3]Technologies!$A$7:$H$699,6,FALSE)</f>
        <v>Electricity EU</v>
      </c>
      <c r="F198" s="70" t="str">
        <f>VLOOKUP($A198,[3]Technologies!$A$7:$H$699,7,FALSE)</f>
        <v>Export from GB to Power EU</v>
      </c>
      <c r="G198" s="233"/>
      <c r="H198" s="233"/>
      <c r="I198" s="234" cm="1">
        <f t="array" ref="I198">-SUMPRODUCT(([3]Feedstocks!$C$4:$C$185=A198)*[3]Feedstocks!$E$4:$E$185,[3]Feedstocks!$F$4:$F$185,[3]Feedstocks!$H$4:$H$185,[3]Feedstocks!$I$4:$I$185)</f>
        <v>0</v>
      </c>
      <c r="J198" s="234" cm="1">
        <f t="array" ref="J198">-SUMPRODUCT(([3]Feedstocks!$C$4:$C$185=A198)*[3]Feedstocks!$E$4:$E$185,[3]Feedstocks!$H$4:$H$185,[3]Feedstocks!$I$4:$I$185)</f>
        <v>0</v>
      </c>
      <c r="K198" s="234"/>
      <c r="L198" s="234"/>
      <c r="M198" s="233"/>
      <c r="N198" s="233" t="str">
        <f>VLOOKUP(E198,[3]Activities!$A$9:$M$224,13,FALSE)</f>
        <v>EU</v>
      </c>
      <c r="O198" s="233"/>
      <c r="P198" s="87" t="s">
        <v>1055</v>
      </c>
      <c r="Q198" s="235"/>
      <c r="R198" s="235"/>
      <c r="S198" s="235"/>
      <c r="T198" s="235"/>
      <c r="U198" s="235"/>
      <c r="V198" s="235"/>
      <c r="W198" s="235"/>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c r="BQ198" s="235"/>
      <c r="BR198" s="235"/>
      <c r="BS198" s="235"/>
      <c r="BT198" s="235"/>
      <c r="BU198" s="235"/>
      <c r="BV198" s="235"/>
      <c r="BW198" s="235"/>
      <c r="BX198" s="235"/>
      <c r="BY198" s="235"/>
      <c r="BZ198" s="235"/>
      <c r="CA198" s="235"/>
      <c r="CB198" s="235">
        <v>0.999</v>
      </c>
      <c r="CC198" s="235"/>
      <c r="CD198" s="235"/>
      <c r="CE198" s="235">
        <v>-1</v>
      </c>
      <c r="CF198" s="235"/>
      <c r="CG198" s="235"/>
      <c r="CH198" s="235"/>
      <c r="CI198" s="235"/>
      <c r="CJ198" s="235"/>
      <c r="CK198" s="235"/>
      <c r="CL198" s="235"/>
      <c r="CM198" s="235"/>
      <c r="CN198" s="235"/>
      <c r="CO198" s="235"/>
      <c r="CP198" s="235"/>
      <c r="CQ198" s="235"/>
      <c r="CR198" s="235"/>
      <c r="CS198" s="235"/>
      <c r="CT198" s="235"/>
      <c r="CU198" s="235"/>
      <c r="CV198" s="235"/>
      <c r="CW198" s="235"/>
      <c r="CX198" s="235"/>
      <c r="CY198" s="235"/>
      <c r="CZ198" s="235"/>
      <c r="DA198" s="235"/>
      <c r="DB198" s="235"/>
      <c r="DC198" s="235"/>
      <c r="DD198" s="235"/>
      <c r="DE198" s="235"/>
      <c r="DF198" s="235"/>
      <c r="DG198" s="235"/>
      <c r="DH198" s="235"/>
      <c r="DI198" s="235"/>
      <c r="DJ198" s="235"/>
      <c r="DK198" s="235"/>
      <c r="DL198" s="235"/>
      <c r="DM198" s="235"/>
      <c r="DN198" s="235"/>
      <c r="DO198" s="235"/>
      <c r="DP198" s="235"/>
      <c r="DQ198" s="235"/>
      <c r="DR198" s="235"/>
      <c r="DS198" s="235"/>
      <c r="DT198" s="235"/>
      <c r="DU198" s="235"/>
      <c r="DV198" s="235"/>
      <c r="DW198" s="235"/>
      <c r="DX198" s="235"/>
      <c r="DY198" s="235"/>
      <c r="DZ198" s="235"/>
      <c r="EA198" s="235"/>
      <c r="EB198" s="235"/>
      <c r="EC198" s="235"/>
      <c r="ED198" s="235"/>
      <c r="EE198" s="235"/>
      <c r="EF198" s="235"/>
      <c r="EG198" s="235"/>
      <c r="EH198" s="235"/>
      <c r="EI198" s="235"/>
      <c r="EJ198" s="235"/>
      <c r="EK198" s="235"/>
      <c r="EL198" s="235"/>
      <c r="EM198" s="235"/>
      <c r="EN198" s="235"/>
      <c r="EO198" s="235"/>
      <c r="EP198" s="235"/>
      <c r="EQ198" s="235"/>
      <c r="ER198" s="235"/>
      <c r="ES198" s="235"/>
      <c r="ET198" s="235"/>
      <c r="EU198" s="235"/>
      <c r="EV198" s="235"/>
      <c r="EW198" s="235"/>
      <c r="EX198" s="235"/>
      <c r="EY198" s="235"/>
      <c r="EZ198" s="235"/>
      <c r="FA198" s="235"/>
      <c r="FB198" s="235"/>
      <c r="FC198" s="235"/>
      <c r="FD198" s="235"/>
      <c r="FE198" s="235"/>
      <c r="FF198" s="235"/>
      <c r="FG198" s="235"/>
      <c r="FH198" s="235"/>
      <c r="FI198" s="235"/>
      <c r="FJ198" s="235"/>
      <c r="FK198" s="235"/>
      <c r="FL198" s="235"/>
      <c r="FM198" s="235"/>
      <c r="FN198" s="235"/>
      <c r="FO198" s="235"/>
      <c r="FP198" s="235"/>
      <c r="FQ198" s="235"/>
      <c r="FR198" s="235"/>
      <c r="FS198" s="235"/>
      <c r="FT198" s="236"/>
      <c r="FU198" s="237">
        <f t="shared" si="19"/>
        <v>0</v>
      </c>
      <c r="FV198" s="237">
        <f t="shared" si="26"/>
        <v>0</v>
      </c>
      <c r="FW198" s="237">
        <f t="shared" si="26"/>
        <v>0</v>
      </c>
      <c r="FX198" s="237">
        <f t="shared" si="26"/>
        <v>0</v>
      </c>
      <c r="FY198" s="237">
        <f t="shared" si="26"/>
        <v>0</v>
      </c>
      <c r="FZ198" s="237">
        <f t="shared" si="26"/>
        <v>0</v>
      </c>
      <c r="GA198" s="237">
        <f t="shared" si="21"/>
        <v>0</v>
      </c>
      <c r="GB198" s="237">
        <f t="shared" si="22"/>
        <v>0</v>
      </c>
      <c r="GC198" s="237">
        <f>$I198</f>
        <v>0</v>
      </c>
    </row>
    <row r="199" spans="1:186" x14ac:dyDescent="0.3">
      <c r="A199" s="146" t="s">
        <v>220</v>
      </c>
      <c r="B199" s="69" t="str">
        <f>[3]Technologies!B199</f>
        <v>Elektriciteit</v>
      </c>
      <c r="C199" s="69" t="str">
        <f>VLOOKUP($A199,[3]Technologies!$A$7:$H$699,3,FALSE)</f>
        <v>XC Trade</v>
      </c>
      <c r="D199" s="69" t="str">
        <f>VLOOKUP($A199,[3]Technologies!$A$7:$H$699,4,FALSE)</f>
        <v>Power EU</v>
      </c>
      <c r="E199" s="69" t="str">
        <f>VLOOKUP($A199,[3]Technologies!$A$7:$H$699,6,FALSE)</f>
        <v>Electricity EU</v>
      </c>
      <c r="F199" s="70" t="str">
        <f>VLOOKUP($A199,[3]Technologies!$A$7:$H$699,7,FALSE)</f>
        <v>Export from NO to Power EU</v>
      </c>
      <c r="G199" s="233"/>
      <c r="H199" s="233"/>
      <c r="I199" s="234" cm="1">
        <f t="array" ref="I199">-SUMPRODUCT(([3]Feedstocks!$C$4:$C$185=A199)*[3]Feedstocks!$E$4:$E$185,[3]Feedstocks!$F$4:$F$185,[3]Feedstocks!$H$4:$H$185,[3]Feedstocks!$I$4:$I$185)</f>
        <v>0</v>
      </c>
      <c r="J199" s="234" cm="1">
        <f t="array" ref="J199">-SUMPRODUCT(([3]Feedstocks!$C$4:$C$185=A199)*[3]Feedstocks!$E$4:$E$185,[3]Feedstocks!$H$4:$H$185,[3]Feedstocks!$I$4:$I$185)</f>
        <v>0</v>
      </c>
      <c r="K199" s="234"/>
      <c r="L199" s="234"/>
      <c r="M199" s="233"/>
      <c r="N199" s="233" t="str">
        <f>VLOOKUP(E199,[3]Activities!$A$9:$M$224,13,FALSE)</f>
        <v>EU</v>
      </c>
      <c r="O199" s="233"/>
      <c r="P199" s="87" t="s">
        <v>1055</v>
      </c>
      <c r="Q199" s="235"/>
      <c r="R199" s="235"/>
      <c r="S199" s="235"/>
      <c r="T199" s="235"/>
      <c r="U199" s="235"/>
      <c r="V199" s="235"/>
      <c r="W199" s="235"/>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c r="BQ199" s="235"/>
      <c r="BR199" s="235"/>
      <c r="BS199" s="235"/>
      <c r="BT199" s="235"/>
      <c r="BU199" s="235"/>
      <c r="BV199" s="235"/>
      <c r="BW199" s="235"/>
      <c r="BX199" s="235"/>
      <c r="BY199" s="235"/>
      <c r="BZ199" s="235"/>
      <c r="CA199" s="235"/>
      <c r="CB199" s="235">
        <v>0.999</v>
      </c>
      <c r="CC199" s="235"/>
      <c r="CD199" s="235"/>
      <c r="CE199" s="235"/>
      <c r="CF199" s="235">
        <v>-1</v>
      </c>
      <c r="CG199" s="235"/>
      <c r="CH199" s="235"/>
      <c r="CI199" s="235"/>
      <c r="CJ199" s="235"/>
      <c r="CK199" s="235"/>
      <c r="CL199" s="235"/>
      <c r="CM199" s="235"/>
      <c r="CN199" s="235"/>
      <c r="CO199" s="235"/>
      <c r="CP199" s="235"/>
      <c r="CQ199" s="235"/>
      <c r="CR199" s="235"/>
      <c r="CS199" s="235"/>
      <c r="CT199" s="235"/>
      <c r="CU199" s="235"/>
      <c r="CV199" s="235"/>
      <c r="CW199" s="235"/>
      <c r="CX199" s="235"/>
      <c r="CY199" s="235"/>
      <c r="CZ199" s="235"/>
      <c r="DA199" s="235"/>
      <c r="DB199" s="235"/>
      <c r="DC199" s="235"/>
      <c r="DD199" s="235"/>
      <c r="DE199" s="235"/>
      <c r="DF199" s="235"/>
      <c r="DG199" s="235"/>
      <c r="DH199" s="235"/>
      <c r="DI199" s="235"/>
      <c r="DJ199" s="235"/>
      <c r="DK199" s="235"/>
      <c r="DL199" s="235"/>
      <c r="DM199" s="235"/>
      <c r="DN199" s="235"/>
      <c r="DO199" s="235"/>
      <c r="DP199" s="235"/>
      <c r="DQ199" s="235"/>
      <c r="DR199" s="235"/>
      <c r="DS199" s="235"/>
      <c r="DT199" s="235"/>
      <c r="DU199" s="235"/>
      <c r="DV199" s="235"/>
      <c r="DW199" s="235"/>
      <c r="DX199" s="235"/>
      <c r="DY199" s="235"/>
      <c r="DZ199" s="235"/>
      <c r="EA199" s="235"/>
      <c r="EB199" s="235"/>
      <c r="EC199" s="235"/>
      <c r="ED199" s="235"/>
      <c r="EE199" s="235"/>
      <c r="EF199" s="235"/>
      <c r="EG199" s="235"/>
      <c r="EH199" s="235"/>
      <c r="EI199" s="235"/>
      <c r="EJ199" s="235"/>
      <c r="EK199" s="235"/>
      <c r="EL199" s="235"/>
      <c r="EM199" s="235"/>
      <c r="EN199" s="235"/>
      <c r="EO199" s="235"/>
      <c r="EP199" s="235"/>
      <c r="EQ199" s="235"/>
      <c r="ER199" s="235"/>
      <c r="ES199" s="235"/>
      <c r="ET199" s="235"/>
      <c r="EU199" s="235"/>
      <c r="EV199" s="235"/>
      <c r="EW199" s="235"/>
      <c r="EX199" s="235"/>
      <c r="EY199" s="235"/>
      <c r="EZ199" s="235"/>
      <c r="FA199" s="235"/>
      <c r="FB199" s="235"/>
      <c r="FC199" s="235"/>
      <c r="FD199" s="235"/>
      <c r="FE199" s="235"/>
      <c r="FF199" s="235"/>
      <c r="FG199" s="235"/>
      <c r="FH199" s="235"/>
      <c r="FI199" s="235"/>
      <c r="FJ199" s="235"/>
      <c r="FK199" s="235"/>
      <c r="FL199" s="235"/>
      <c r="FM199" s="235"/>
      <c r="FN199" s="235"/>
      <c r="FO199" s="235"/>
      <c r="FP199" s="235"/>
      <c r="FQ199" s="235"/>
      <c r="FR199" s="235"/>
      <c r="FS199" s="235"/>
      <c r="FT199" s="236"/>
      <c r="FU199" s="237">
        <f t="shared" ref="FU199:FU262" si="28">ROUND(IF($C199="Primary",0,-$G199*(SUMPRODUCT($Q$4:$FS$4,$Q199:$FS199)+$J199)-$H199)*IF($N199=FU$4,1,0),4)</f>
        <v>0</v>
      </c>
      <c r="FV199" s="237">
        <f t="shared" ref="FV199:FZ214" si="29">ROUND(IF($C199="Primary",0,$M199*(1-$O199)*($G199*(SUMPRODUCT($Q$4:$FS$4,$Q199:$FS199)+$J199)+$H199-SUMPRODUCT($Q$5:$FS$5,$Q199:$FS199)-$I199+$K199))*IF($N199=FV$4,1,0),4)</f>
        <v>0</v>
      </c>
      <c r="FW199" s="237">
        <f t="shared" si="29"/>
        <v>0</v>
      </c>
      <c r="FX199" s="237">
        <f t="shared" si="29"/>
        <v>0</v>
      </c>
      <c r="FY199" s="237">
        <f t="shared" si="29"/>
        <v>0</v>
      </c>
      <c r="FZ199" s="237">
        <f t="shared" si="29"/>
        <v>0</v>
      </c>
      <c r="GA199" s="237">
        <f t="shared" ref="GA199:GA262" si="30">ROUND(IF($C199="Primary",0,(1-$M199)*(1-$O199)*($G199*(SUMPRODUCT($Q$4:$FS$4,$Q199:$FS199)+$J199)+$H199-SUMPRODUCT($Q$5:$FS$5,$Q199:$FS199)-$I199+$L199))*IF($N199=FV$4,1,0),4)</f>
        <v>0</v>
      </c>
      <c r="GB199" s="237">
        <f t="shared" ref="GB199:GB262" si="31">ROUND(IF($C199="Primary",0,$O199*($G199*(SUMPRODUCT($Q$4:$FS$4,$Q199:$FS199)+$J199)-SUMPRODUCT($Q$5:$FS$5,$Q199:$FS199)-$I199))*IF($N199=FV$4,1,0),4)</f>
        <v>0</v>
      </c>
      <c r="GC199" s="237">
        <f>$I199</f>
        <v>0</v>
      </c>
    </row>
    <row r="200" spans="1:186" x14ac:dyDescent="0.3">
      <c r="A200" s="146" t="s">
        <v>221</v>
      </c>
      <c r="B200" s="69" t="str">
        <f>[3]Technologies!B200</f>
        <v>Elektriciteit</v>
      </c>
      <c r="C200" s="69" t="str">
        <f>VLOOKUP($A200,[3]Technologies!$A$7:$H$699,3,FALSE)</f>
        <v>XC Trade</v>
      </c>
      <c r="D200" s="69" t="str">
        <f>VLOOKUP($A200,[3]Technologies!$A$7:$H$699,4,FALSE)</f>
        <v>Power EU</v>
      </c>
      <c r="E200" s="69" t="str">
        <f>VLOOKUP($A200,[3]Technologies!$A$7:$H$699,6,FALSE)</f>
        <v>Electricity EU</v>
      </c>
      <c r="F200" s="70" t="str">
        <f>VLOOKUP($A200,[3]Technologies!$A$7:$H$699,7,FALSE)</f>
        <v>Export from DK to Power EU</v>
      </c>
      <c r="G200" s="233"/>
      <c r="H200" s="233"/>
      <c r="I200" s="234" cm="1">
        <f t="array" ref="I200">-SUMPRODUCT(([3]Feedstocks!$C$4:$C$185=A200)*[3]Feedstocks!$E$4:$E$185,[3]Feedstocks!$F$4:$F$185,[3]Feedstocks!$H$4:$H$185,[3]Feedstocks!$I$4:$I$185)</f>
        <v>0</v>
      </c>
      <c r="J200" s="234" cm="1">
        <f t="array" ref="J200">-SUMPRODUCT(([3]Feedstocks!$C$4:$C$185=A200)*[3]Feedstocks!$E$4:$E$185,[3]Feedstocks!$H$4:$H$185,[3]Feedstocks!$I$4:$I$185)</f>
        <v>0</v>
      </c>
      <c r="K200" s="234"/>
      <c r="L200" s="234"/>
      <c r="M200" s="233"/>
      <c r="N200" s="233" t="str">
        <f>VLOOKUP(E200,[3]Activities!$A$9:$M$224,13,FALSE)</f>
        <v>EU</v>
      </c>
      <c r="O200" s="233"/>
      <c r="P200" s="87" t="s">
        <v>1055</v>
      </c>
      <c r="Q200" s="235"/>
      <c r="R200" s="235"/>
      <c r="S200" s="235"/>
      <c r="T200" s="235"/>
      <c r="U200" s="235"/>
      <c r="V200" s="235"/>
      <c r="W200" s="235"/>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c r="BQ200" s="235"/>
      <c r="BR200" s="235"/>
      <c r="BS200" s="235"/>
      <c r="BT200" s="235"/>
      <c r="BU200" s="235"/>
      <c r="BV200" s="235"/>
      <c r="BW200" s="235"/>
      <c r="BX200" s="235"/>
      <c r="BY200" s="235"/>
      <c r="BZ200" s="235"/>
      <c r="CA200" s="235"/>
      <c r="CB200" s="235">
        <v>0.999</v>
      </c>
      <c r="CC200" s="235"/>
      <c r="CD200" s="235">
        <v>-1</v>
      </c>
      <c r="CE200" s="235"/>
      <c r="CF200" s="235"/>
      <c r="CG200" s="235"/>
      <c r="CH200" s="235"/>
      <c r="CI200" s="235"/>
      <c r="CJ200" s="235"/>
      <c r="CK200" s="235"/>
      <c r="CL200" s="235"/>
      <c r="CM200" s="235"/>
      <c r="CN200" s="235"/>
      <c r="CO200" s="235"/>
      <c r="CP200" s="235"/>
      <c r="CQ200" s="235"/>
      <c r="CR200" s="235"/>
      <c r="CS200" s="235"/>
      <c r="CT200" s="235"/>
      <c r="CU200" s="235"/>
      <c r="CV200" s="235"/>
      <c r="CW200" s="235"/>
      <c r="CX200" s="235"/>
      <c r="CY200" s="235"/>
      <c r="CZ200" s="235"/>
      <c r="DA200" s="235"/>
      <c r="DB200" s="235"/>
      <c r="DC200" s="235"/>
      <c r="DD200" s="235"/>
      <c r="DE200" s="235"/>
      <c r="DF200" s="235"/>
      <c r="DG200" s="235"/>
      <c r="DH200" s="235"/>
      <c r="DI200" s="235"/>
      <c r="DJ200" s="235"/>
      <c r="DK200" s="235"/>
      <c r="DL200" s="235"/>
      <c r="DM200" s="235"/>
      <c r="DN200" s="235"/>
      <c r="DO200" s="235"/>
      <c r="DP200" s="235"/>
      <c r="DQ200" s="235"/>
      <c r="DR200" s="235"/>
      <c r="DS200" s="235"/>
      <c r="DT200" s="235"/>
      <c r="DU200" s="235"/>
      <c r="DV200" s="235"/>
      <c r="DW200" s="235"/>
      <c r="DX200" s="235"/>
      <c r="DY200" s="235"/>
      <c r="DZ200" s="235"/>
      <c r="EA200" s="235"/>
      <c r="EB200" s="235"/>
      <c r="EC200" s="235"/>
      <c r="ED200" s="235"/>
      <c r="EE200" s="235"/>
      <c r="EF200" s="235"/>
      <c r="EG200" s="235"/>
      <c r="EH200" s="235"/>
      <c r="EI200" s="235"/>
      <c r="EJ200" s="235"/>
      <c r="EK200" s="235"/>
      <c r="EL200" s="235"/>
      <c r="EM200" s="235"/>
      <c r="EN200" s="235"/>
      <c r="EO200" s="235"/>
      <c r="EP200" s="235"/>
      <c r="EQ200" s="235"/>
      <c r="ER200" s="235"/>
      <c r="ES200" s="235"/>
      <c r="ET200" s="235"/>
      <c r="EU200" s="235"/>
      <c r="EV200" s="235"/>
      <c r="EW200" s="235"/>
      <c r="EX200" s="235"/>
      <c r="EY200" s="235"/>
      <c r="EZ200" s="235"/>
      <c r="FA200" s="235"/>
      <c r="FB200" s="235"/>
      <c r="FC200" s="235"/>
      <c r="FD200" s="235"/>
      <c r="FE200" s="235"/>
      <c r="FF200" s="235"/>
      <c r="FG200" s="235"/>
      <c r="FH200" s="235"/>
      <c r="FI200" s="235"/>
      <c r="FJ200" s="235"/>
      <c r="FK200" s="235"/>
      <c r="FL200" s="235"/>
      <c r="FM200" s="235"/>
      <c r="FN200" s="235"/>
      <c r="FO200" s="235"/>
      <c r="FP200" s="235"/>
      <c r="FQ200" s="235"/>
      <c r="FR200" s="235"/>
      <c r="FS200" s="235"/>
      <c r="FT200" s="236"/>
      <c r="FU200" s="237">
        <f t="shared" si="28"/>
        <v>0</v>
      </c>
      <c r="FV200" s="237">
        <f t="shared" si="29"/>
        <v>0</v>
      </c>
      <c r="FW200" s="237">
        <f t="shared" si="29"/>
        <v>0</v>
      </c>
      <c r="FX200" s="237">
        <f t="shared" si="29"/>
        <v>0</v>
      </c>
      <c r="FY200" s="237">
        <f t="shared" si="29"/>
        <v>0</v>
      </c>
      <c r="FZ200" s="237">
        <f t="shared" si="29"/>
        <v>0</v>
      </c>
      <c r="GA200" s="237">
        <f t="shared" si="30"/>
        <v>0</v>
      </c>
      <c r="GB200" s="237">
        <f t="shared" si="31"/>
        <v>0</v>
      </c>
      <c r="GC200" s="237">
        <f>$I200</f>
        <v>0</v>
      </c>
    </row>
    <row r="201" spans="1:186" ht="15" thickBot="1" x14ac:dyDescent="0.35">
      <c r="A201" s="146" t="s">
        <v>222</v>
      </c>
      <c r="B201" s="69" t="str">
        <f>[3]Technologies!B201</f>
        <v>Elektriciteit</v>
      </c>
      <c r="C201" s="69" t="str">
        <f>VLOOKUP($A201,[3]Technologies!$A$7:$H$699,3,FALSE)</f>
        <v>XC Trade</v>
      </c>
      <c r="D201" s="69" t="str">
        <f>VLOOKUP($A201,[3]Technologies!$A$7:$H$699,4,FALSE)</f>
        <v>Power EU</v>
      </c>
      <c r="E201" s="69" t="str">
        <f>VLOOKUP($A201,[3]Technologies!$A$7:$H$699,6,FALSE)</f>
        <v>Electricity EU</v>
      </c>
      <c r="F201" s="70" t="str">
        <f>VLOOKUP($A201,[3]Technologies!$A$7:$H$699,7,FALSE)</f>
        <v>Export from DE to Power EU</v>
      </c>
      <c r="G201" s="233"/>
      <c r="H201" s="233"/>
      <c r="I201" s="234" cm="1">
        <f t="array" ref="I201">-SUMPRODUCT(([3]Feedstocks!$C$4:$C$185=A201)*[3]Feedstocks!$E$4:$E$185,[3]Feedstocks!$F$4:$F$185,[3]Feedstocks!$H$4:$H$185,[3]Feedstocks!$I$4:$I$185)</f>
        <v>0</v>
      </c>
      <c r="J201" s="234" cm="1">
        <f t="array" ref="J201">-SUMPRODUCT(([3]Feedstocks!$C$4:$C$185=A201)*[3]Feedstocks!$E$4:$E$185,[3]Feedstocks!$H$4:$H$185,[3]Feedstocks!$I$4:$I$185)</f>
        <v>0</v>
      </c>
      <c r="K201" s="234"/>
      <c r="L201" s="234"/>
      <c r="M201" s="233"/>
      <c r="N201" s="233" t="str">
        <f>VLOOKUP(E201,[3]Activities!$A$9:$M$224,13,FALSE)</f>
        <v>EU</v>
      </c>
      <c r="O201" s="233"/>
      <c r="P201" s="87" t="s">
        <v>1055</v>
      </c>
      <c r="Q201" s="235"/>
      <c r="R201" s="235"/>
      <c r="S201" s="235"/>
      <c r="T201" s="235"/>
      <c r="U201" s="235"/>
      <c r="V201" s="235"/>
      <c r="W201" s="235"/>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c r="BQ201" s="235"/>
      <c r="BR201" s="235"/>
      <c r="BS201" s="235"/>
      <c r="BT201" s="235"/>
      <c r="BU201" s="235"/>
      <c r="BV201" s="235"/>
      <c r="BW201" s="235"/>
      <c r="BX201" s="235"/>
      <c r="BY201" s="235"/>
      <c r="BZ201" s="235"/>
      <c r="CA201" s="235"/>
      <c r="CB201" s="235">
        <v>0.999</v>
      </c>
      <c r="CC201" s="235">
        <v>-1</v>
      </c>
      <c r="CD201" s="235"/>
      <c r="CE201" s="235"/>
      <c r="CF201" s="235"/>
      <c r="CG201" s="235"/>
      <c r="CH201" s="235"/>
      <c r="CI201" s="235"/>
      <c r="CJ201" s="235"/>
      <c r="CK201" s="235"/>
      <c r="CL201" s="235"/>
      <c r="CM201" s="235"/>
      <c r="CN201" s="235"/>
      <c r="CO201" s="235"/>
      <c r="CP201" s="235"/>
      <c r="CQ201" s="235"/>
      <c r="CR201" s="235"/>
      <c r="CS201" s="235"/>
      <c r="CT201" s="235"/>
      <c r="CU201" s="235"/>
      <c r="CV201" s="235"/>
      <c r="CW201" s="235"/>
      <c r="CX201" s="235"/>
      <c r="CY201" s="235"/>
      <c r="CZ201" s="235"/>
      <c r="DA201" s="235"/>
      <c r="DB201" s="235"/>
      <c r="DC201" s="235"/>
      <c r="DD201" s="235"/>
      <c r="DE201" s="235"/>
      <c r="DF201" s="235"/>
      <c r="DG201" s="235"/>
      <c r="DH201" s="235"/>
      <c r="DI201" s="235"/>
      <c r="DJ201" s="235"/>
      <c r="DK201" s="235"/>
      <c r="DL201" s="235"/>
      <c r="DM201" s="235"/>
      <c r="DN201" s="235"/>
      <c r="DO201" s="235"/>
      <c r="DP201" s="235"/>
      <c r="DQ201" s="235"/>
      <c r="DR201" s="235"/>
      <c r="DS201" s="235"/>
      <c r="DT201" s="235"/>
      <c r="DU201" s="235"/>
      <c r="DV201" s="235"/>
      <c r="DW201" s="235"/>
      <c r="DX201" s="235"/>
      <c r="DY201" s="235"/>
      <c r="DZ201" s="235"/>
      <c r="EA201" s="235"/>
      <c r="EB201" s="235"/>
      <c r="EC201" s="235"/>
      <c r="ED201" s="235"/>
      <c r="EE201" s="235"/>
      <c r="EF201" s="235"/>
      <c r="EG201" s="235"/>
      <c r="EH201" s="235"/>
      <c r="EI201" s="235"/>
      <c r="EJ201" s="235"/>
      <c r="EK201" s="235"/>
      <c r="EL201" s="235"/>
      <c r="EM201" s="235"/>
      <c r="EN201" s="235"/>
      <c r="EO201" s="235"/>
      <c r="EP201" s="235"/>
      <c r="EQ201" s="235"/>
      <c r="ER201" s="235"/>
      <c r="ES201" s="235"/>
      <c r="ET201" s="235"/>
      <c r="EU201" s="235"/>
      <c r="EV201" s="235"/>
      <c r="EW201" s="235"/>
      <c r="EX201" s="235"/>
      <c r="EY201" s="235"/>
      <c r="EZ201" s="235"/>
      <c r="FA201" s="235"/>
      <c r="FB201" s="235"/>
      <c r="FC201" s="235"/>
      <c r="FD201" s="235"/>
      <c r="FE201" s="235"/>
      <c r="FF201" s="235"/>
      <c r="FG201" s="235"/>
      <c r="FH201" s="235"/>
      <c r="FI201" s="235"/>
      <c r="FJ201" s="235"/>
      <c r="FK201" s="235"/>
      <c r="FL201" s="235"/>
      <c r="FM201" s="235"/>
      <c r="FN201" s="235"/>
      <c r="FO201" s="235"/>
      <c r="FP201" s="235"/>
      <c r="FQ201" s="235"/>
      <c r="FR201" s="235"/>
      <c r="FS201" s="235"/>
      <c r="FT201" s="236"/>
      <c r="FU201" s="237">
        <f t="shared" si="28"/>
        <v>0</v>
      </c>
      <c r="FV201" s="237">
        <f t="shared" si="29"/>
        <v>0</v>
      </c>
      <c r="FW201" s="237">
        <f t="shared" si="29"/>
        <v>0</v>
      </c>
      <c r="FX201" s="237">
        <f t="shared" si="29"/>
        <v>0</v>
      </c>
      <c r="FY201" s="237">
        <f t="shared" si="29"/>
        <v>0</v>
      </c>
      <c r="FZ201" s="237">
        <f t="shared" si="29"/>
        <v>0</v>
      </c>
      <c r="GA201" s="237">
        <f t="shared" si="30"/>
        <v>0</v>
      </c>
      <c r="GB201" s="237">
        <f t="shared" si="31"/>
        <v>0</v>
      </c>
      <c r="GC201" s="237">
        <f>$I201</f>
        <v>0</v>
      </c>
    </row>
    <row r="202" spans="1:186" ht="15" thickBot="1" x14ac:dyDescent="0.35">
      <c r="A202" s="150" t="s">
        <v>223</v>
      </c>
      <c r="B202" s="40" t="str">
        <f>[3]Technologies!B202</f>
        <v>Elektriciteit</v>
      </c>
      <c r="C202" s="40" t="str">
        <f>VLOOKUP($A202,[3]Technologies!$A$7:$H$699,3,FALSE)</f>
        <v>Conversion</v>
      </c>
      <c r="D202" s="40" t="str">
        <f>VLOOKUP($A202,[3]Technologies!$A$7:$H$699,4,FALSE)</f>
        <v>Power NL1</v>
      </c>
      <c r="E202" s="40" t="str">
        <f>VLOOKUP($A202,[3]Technologies!$A$7:$H$699,6,FALSE)</f>
        <v>Electricity Cluster NL1</v>
      </c>
      <c r="F202" s="40" t="str">
        <f>VLOOKUP($A202,[3]Technologies!$A$7:$H$699,7,FALSE)</f>
        <v xml:space="preserve">Offshore Wind Cluster NL1 </v>
      </c>
      <c r="G202" s="228"/>
      <c r="H202" s="228"/>
      <c r="I202" s="229" cm="1">
        <f t="array" ref="I202">-SUMPRODUCT(([3]Feedstocks!$C$4:$C$185=A202)*[3]Feedstocks!$E$4:$E$185,[3]Feedstocks!$F$4:$F$185,[3]Feedstocks!$H$4:$H$185,[3]Feedstocks!$I$4:$I$185)</f>
        <v>0</v>
      </c>
      <c r="J202" s="229" cm="1">
        <f t="array" ref="J202">-SUMPRODUCT(([3]Feedstocks!$C$4:$C$185=A202)*[3]Feedstocks!$E$4:$E$185,[3]Feedstocks!$H$4:$H$185,[3]Feedstocks!$I$4:$I$185)</f>
        <v>0</v>
      </c>
      <c r="K202" s="229"/>
      <c r="L202" s="229"/>
      <c r="M202" s="228">
        <v>1</v>
      </c>
      <c r="N202" s="228" t="str">
        <f>VLOOKUP(E202,[3]Activities!$A$9:$M$224,13,FALSE)</f>
        <v>NL</v>
      </c>
      <c r="O202" s="228"/>
      <c r="P202" s="66" t="s">
        <v>1266</v>
      </c>
      <c r="Q202" s="230"/>
      <c r="R202" s="230"/>
      <c r="S202" s="230"/>
      <c r="T202" s="230"/>
      <c r="U202" s="230"/>
      <c r="V202" s="230"/>
      <c r="W202" s="230"/>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c r="BQ202" s="230"/>
      <c r="BR202" s="230"/>
      <c r="BS202" s="230"/>
      <c r="BT202" s="230"/>
      <c r="BU202" s="230"/>
      <c r="BV202" s="230"/>
      <c r="BW202" s="230"/>
      <c r="BX202" s="230"/>
      <c r="BY202" s="230"/>
      <c r="BZ202" s="230"/>
      <c r="CA202" s="230"/>
      <c r="CB202" s="230"/>
      <c r="CC202" s="230"/>
      <c r="CD202" s="230"/>
      <c r="CE202" s="230"/>
      <c r="CF202" s="230"/>
      <c r="CG202" s="230">
        <v>1</v>
      </c>
      <c r="CH202" s="230"/>
      <c r="CI202" s="230"/>
      <c r="CJ202" s="230"/>
      <c r="CK202" s="230"/>
      <c r="CL202" s="230"/>
      <c r="CM202" s="230"/>
      <c r="CN202" s="230"/>
      <c r="CO202" s="230"/>
      <c r="CP202" s="230"/>
      <c r="CQ202" s="230"/>
      <c r="CR202" s="230"/>
      <c r="CS202" s="230"/>
      <c r="CT202" s="230"/>
      <c r="CU202" s="230"/>
      <c r="CV202" s="230"/>
      <c r="CW202" s="230"/>
      <c r="CX202" s="230"/>
      <c r="CY202" s="230"/>
      <c r="CZ202" s="230"/>
      <c r="DA202" s="230"/>
      <c r="DB202" s="230"/>
      <c r="DC202" s="230"/>
      <c r="DD202" s="230"/>
      <c r="DE202" s="230"/>
      <c r="DF202" s="230"/>
      <c r="DG202" s="230"/>
      <c r="DH202" s="230"/>
      <c r="DI202" s="230"/>
      <c r="DJ202" s="230"/>
      <c r="DK202" s="230"/>
      <c r="DL202" s="230"/>
      <c r="DM202" s="230"/>
      <c r="DN202" s="230"/>
      <c r="DO202" s="230"/>
      <c r="DP202" s="230"/>
      <c r="DQ202" s="230"/>
      <c r="DR202" s="230"/>
      <c r="DS202" s="230"/>
      <c r="DT202" s="230"/>
      <c r="DU202" s="230"/>
      <c r="DV202" s="230"/>
      <c r="DW202" s="230"/>
      <c r="DX202" s="230"/>
      <c r="DY202" s="230"/>
      <c r="DZ202" s="230"/>
      <c r="EA202" s="230"/>
      <c r="EB202" s="230"/>
      <c r="EC202" s="230"/>
      <c r="ED202" s="230"/>
      <c r="EE202" s="230"/>
      <c r="EF202" s="230"/>
      <c r="EG202" s="230"/>
      <c r="EH202" s="230"/>
      <c r="EI202" s="230"/>
      <c r="EJ202" s="230"/>
      <c r="EK202" s="230"/>
      <c r="EL202" s="230"/>
      <c r="EM202" s="230"/>
      <c r="EN202" s="230"/>
      <c r="EO202" s="230"/>
      <c r="EP202" s="230"/>
      <c r="EQ202" s="230"/>
      <c r="ER202" s="230"/>
      <c r="ES202" s="230"/>
      <c r="ET202" s="230"/>
      <c r="EU202" s="230"/>
      <c r="EV202" s="230"/>
      <c r="EW202" s="230"/>
      <c r="EX202" s="230"/>
      <c r="EY202" s="230"/>
      <c r="EZ202" s="230">
        <v>-1</v>
      </c>
      <c r="FA202" s="230"/>
      <c r="FB202" s="230"/>
      <c r="FC202" s="230"/>
      <c r="FD202" s="230"/>
      <c r="FE202" s="230"/>
      <c r="FF202" s="230"/>
      <c r="FG202" s="230"/>
      <c r="FH202" s="230"/>
      <c r="FI202" s="230"/>
      <c r="FJ202" s="230"/>
      <c r="FK202" s="230"/>
      <c r="FL202" s="230"/>
      <c r="FM202" s="230"/>
      <c r="FN202" s="230"/>
      <c r="FO202" s="230"/>
      <c r="FP202" s="230"/>
      <c r="FQ202" s="230"/>
      <c r="FR202" s="230"/>
      <c r="FS202" s="230"/>
      <c r="FT202" s="231"/>
      <c r="FU202" s="232">
        <f t="shared" si="28"/>
        <v>0</v>
      </c>
      <c r="FV202" s="232">
        <f t="shared" si="29"/>
        <v>0</v>
      </c>
      <c r="FW202" s="232">
        <f t="shared" si="29"/>
        <v>0</v>
      </c>
      <c r="FX202" s="232">
        <f t="shared" si="29"/>
        <v>0</v>
      </c>
      <c r="FY202" s="232">
        <f t="shared" si="29"/>
        <v>0</v>
      </c>
      <c r="FZ202" s="232">
        <f t="shared" si="29"/>
        <v>0</v>
      </c>
      <c r="GA202" s="232">
        <f t="shared" si="30"/>
        <v>0</v>
      </c>
      <c r="GB202" s="232">
        <f t="shared" si="31"/>
        <v>0</v>
      </c>
      <c r="GC202" s="232">
        <f t="shared" ref="GC202:GC400" si="32">$I202</f>
        <v>0</v>
      </c>
    </row>
    <row r="203" spans="1:186" x14ac:dyDescent="0.3">
      <c r="A203" s="154" t="s">
        <v>224</v>
      </c>
      <c r="B203" s="40" t="str">
        <f>[3]Technologies!B203</f>
        <v>Elektriciteit</v>
      </c>
      <c r="C203" s="40" t="str">
        <f>VLOOKUP($A203,[3]Technologies!$A$7:$H$699,3,FALSE)</f>
        <v>Conversion</v>
      </c>
      <c r="D203" s="40" t="str">
        <f>VLOOKUP($A203,[3]Technologies!$A$7:$H$699,4,FALSE)</f>
        <v>Power NL2</v>
      </c>
      <c r="E203" s="40" t="str">
        <f>VLOOKUP($A203,[3]Technologies!$A$7:$H$699,6,FALSE)</f>
        <v>Electricity Cluster NL2</v>
      </c>
      <c r="F203" s="40" t="str">
        <f>VLOOKUP($A203,[3]Technologies!$A$7:$H$699,7,FALSE)</f>
        <v>Offshore Wind Cluster NL2</v>
      </c>
      <c r="G203" s="228"/>
      <c r="H203" s="228"/>
      <c r="I203" s="229" cm="1">
        <f t="array" ref="I203">-SUMPRODUCT(([3]Feedstocks!$C$4:$C$185=A203)*[3]Feedstocks!$E$4:$E$185,[3]Feedstocks!$F$4:$F$185,[3]Feedstocks!$H$4:$H$185,[3]Feedstocks!$I$4:$I$185)</f>
        <v>0</v>
      </c>
      <c r="J203" s="229" cm="1">
        <f t="array" ref="J203">-SUMPRODUCT(([3]Feedstocks!$C$4:$C$185=A203)*[3]Feedstocks!$E$4:$E$185,[3]Feedstocks!$H$4:$H$185,[3]Feedstocks!$I$4:$I$185)</f>
        <v>0</v>
      </c>
      <c r="K203" s="229"/>
      <c r="L203" s="229"/>
      <c r="M203" s="228">
        <v>1</v>
      </c>
      <c r="N203" s="228" t="str">
        <f>VLOOKUP(E203,[3]Activities!$A$9:$M$224,13,FALSE)</f>
        <v>NL</v>
      </c>
      <c r="O203" s="228"/>
      <c r="P203" s="66" t="s">
        <v>1266</v>
      </c>
      <c r="Q203" s="230"/>
      <c r="R203" s="230"/>
      <c r="S203" s="230"/>
      <c r="T203" s="230"/>
      <c r="U203" s="230"/>
      <c r="V203" s="230"/>
      <c r="W203" s="230"/>
      <c r="X203" s="230"/>
      <c r="Y203" s="230"/>
      <c r="Z203" s="230"/>
      <c r="AA203" s="230"/>
      <c r="AB203" s="230"/>
      <c r="AC203" s="230"/>
      <c r="AD203" s="230"/>
      <c r="AE203" s="230"/>
      <c r="AF203" s="230"/>
      <c r="AG203" s="230"/>
      <c r="AH203" s="230"/>
      <c r="AI203" s="230"/>
      <c r="AJ203" s="230"/>
      <c r="AK203" s="230"/>
      <c r="AL203" s="230"/>
      <c r="AM203" s="230"/>
      <c r="AN203" s="230"/>
      <c r="AO203" s="230"/>
      <c r="AP203" s="230"/>
      <c r="AQ203" s="230"/>
      <c r="AR203" s="230"/>
      <c r="AS203" s="230"/>
      <c r="AT203" s="230"/>
      <c r="AU203" s="230"/>
      <c r="AV203" s="230"/>
      <c r="AW203" s="230"/>
      <c r="AX203" s="230"/>
      <c r="AY203" s="230"/>
      <c r="AZ203" s="230"/>
      <c r="BA203" s="230"/>
      <c r="BB203" s="230"/>
      <c r="BC203" s="230"/>
      <c r="BD203" s="230"/>
      <c r="BE203" s="230"/>
      <c r="BF203" s="230"/>
      <c r="BG203" s="230"/>
      <c r="BH203" s="230"/>
      <c r="BI203" s="230"/>
      <c r="BJ203" s="230"/>
      <c r="BK203" s="230"/>
      <c r="BL203" s="230"/>
      <c r="BM203" s="230"/>
      <c r="BN203" s="230"/>
      <c r="BO203" s="230"/>
      <c r="BP203" s="230"/>
      <c r="BQ203" s="230"/>
      <c r="BR203" s="230"/>
      <c r="BS203" s="230"/>
      <c r="BT203" s="230"/>
      <c r="BU203" s="230"/>
      <c r="BV203" s="230"/>
      <c r="BW203" s="230"/>
      <c r="BX203" s="230"/>
      <c r="BY203" s="230"/>
      <c r="BZ203" s="230"/>
      <c r="CA203" s="230"/>
      <c r="CB203" s="230"/>
      <c r="CC203" s="230"/>
      <c r="CD203" s="230"/>
      <c r="CE203" s="230"/>
      <c r="CF203" s="230"/>
      <c r="CG203" s="230"/>
      <c r="CH203" s="230">
        <v>1</v>
      </c>
      <c r="CI203" s="230"/>
      <c r="CJ203" s="230"/>
      <c r="CK203" s="230"/>
      <c r="CL203" s="230"/>
      <c r="CM203" s="230"/>
      <c r="CN203" s="230"/>
      <c r="CO203" s="230"/>
      <c r="CP203" s="230"/>
      <c r="CQ203" s="230"/>
      <c r="CR203" s="230"/>
      <c r="CS203" s="230"/>
      <c r="CT203" s="230"/>
      <c r="CU203" s="230"/>
      <c r="CV203" s="230"/>
      <c r="CW203" s="230"/>
      <c r="CX203" s="230"/>
      <c r="CY203" s="230"/>
      <c r="CZ203" s="230"/>
      <c r="DA203" s="230"/>
      <c r="DB203" s="230"/>
      <c r="DC203" s="230"/>
      <c r="DD203" s="230"/>
      <c r="DE203" s="230"/>
      <c r="DF203" s="230"/>
      <c r="DG203" s="230"/>
      <c r="DH203" s="230"/>
      <c r="DI203" s="230"/>
      <c r="DJ203" s="230"/>
      <c r="DK203" s="230"/>
      <c r="DL203" s="230"/>
      <c r="DM203" s="230"/>
      <c r="DN203" s="230"/>
      <c r="DO203" s="230"/>
      <c r="DP203" s="230"/>
      <c r="DQ203" s="230"/>
      <c r="DR203" s="230"/>
      <c r="DS203" s="230"/>
      <c r="DT203" s="230"/>
      <c r="DU203" s="230"/>
      <c r="DV203" s="230"/>
      <c r="DW203" s="230"/>
      <c r="DX203" s="230"/>
      <c r="DY203" s="230"/>
      <c r="DZ203" s="230"/>
      <c r="EA203" s="230"/>
      <c r="EB203" s="230"/>
      <c r="EC203" s="230"/>
      <c r="ED203" s="230"/>
      <c r="EE203" s="230"/>
      <c r="EF203" s="230"/>
      <c r="EG203" s="230"/>
      <c r="EH203" s="230"/>
      <c r="EI203" s="230"/>
      <c r="EJ203" s="230"/>
      <c r="EK203" s="230"/>
      <c r="EL203" s="230"/>
      <c r="EM203" s="230"/>
      <c r="EN203" s="230"/>
      <c r="EO203" s="230"/>
      <c r="EP203" s="230"/>
      <c r="EQ203" s="230"/>
      <c r="ER203" s="230"/>
      <c r="ES203" s="230"/>
      <c r="ET203" s="230"/>
      <c r="EU203" s="230"/>
      <c r="EV203" s="230"/>
      <c r="EW203" s="230"/>
      <c r="EX203" s="230"/>
      <c r="EY203" s="230"/>
      <c r="EZ203" s="230">
        <v>-1</v>
      </c>
      <c r="FA203" s="230"/>
      <c r="FB203" s="230"/>
      <c r="FC203" s="230"/>
      <c r="FD203" s="230"/>
      <c r="FE203" s="230"/>
      <c r="FF203" s="230"/>
      <c r="FG203" s="230"/>
      <c r="FH203" s="230"/>
      <c r="FI203" s="230"/>
      <c r="FJ203" s="230"/>
      <c r="FK203" s="230"/>
      <c r="FL203" s="230"/>
      <c r="FM203" s="230"/>
      <c r="FN203" s="230"/>
      <c r="FO203" s="230"/>
      <c r="FP203" s="230"/>
      <c r="FQ203" s="230"/>
      <c r="FR203" s="230"/>
      <c r="FS203" s="230"/>
      <c r="FT203" s="231"/>
      <c r="FU203" s="232">
        <f t="shared" si="28"/>
        <v>0</v>
      </c>
      <c r="FV203" s="232">
        <f t="shared" si="29"/>
        <v>0</v>
      </c>
      <c r="FW203" s="232">
        <f t="shared" si="29"/>
        <v>0</v>
      </c>
      <c r="FX203" s="232">
        <f t="shared" si="29"/>
        <v>0</v>
      </c>
      <c r="FY203" s="232">
        <f t="shared" si="29"/>
        <v>0</v>
      </c>
      <c r="FZ203" s="232">
        <f t="shared" si="29"/>
        <v>0</v>
      </c>
      <c r="GA203" s="232">
        <f t="shared" si="30"/>
        <v>0</v>
      </c>
      <c r="GB203" s="232">
        <f t="shared" si="31"/>
        <v>0</v>
      </c>
      <c r="GC203" s="232">
        <f t="shared" si="32"/>
        <v>0</v>
      </c>
    </row>
    <row r="204" spans="1:186" x14ac:dyDescent="0.3">
      <c r="A204" s="114" t="s">
        <v>225</v>
      </c>
      <c r="B204" s="40" t="str">
        <f>[3]Technologies!B204</f>
        <v>Elektriciteit</v>
      </c>
      <c r="C204" s="40" t="str">
        <f>VLOOKUP($A204,[3]Technologies!$A$7:$H$699,3,FALSE)</f>
        <v>Conversion</v>
      </c>
      <c r="D204" s="40" t="str">
        <f>VLOOKUP($A204,[3]Technologies!$A$7:$H$699,4,FALSE)</f>
        <v>Power NL3</v>
      </c>
      <c r="E204" s="40" t="str">
        <f>VLOOKUP($A204,[3]Technologies!$A$7:$H$699,6,FALSE)</f>
        <v>Electricity Cluster NL3</v>
      </c>
      <c r="F204" s="40" t="str">
        <f>VLOOKUP($A204,[3]Technologies!$A$7:$H$699,7,FALSE)</f>
        <v xml:space="preserve">Offshore Wind Cluster NL3 </v>
      </c>
      <c r="G204" s="228"/>
      <c r="H204" s="228"/>
      <c r="I204" s="229" cm="1">
        <f t="array" ref="I204">-SUMPRODUCT(([3]Feedstocks!$C$4:$C$185=A204)*[3]Feedstocks!$E$4:$E$185,[3]Feedstocks!$F$4:$F$185,[3]Feedstocks!$H$4:$H$185,[3]Feedstocks!$I$4:$I$185)</f>
        <v>0</v>
      </c>
      <c r="J204" s="229" cm="1">
        <f t="array" ref="J204">-SUMPRODUCT(([3]Feedstocks!$C$4:$C$185=A204)*[3]Feedstocks!$E$4:$E$185,[3]Feedstocks!$H$4:$H$185,[3]Feedstocks!$I$4:$I$185)</f>
        <v>0</v>
      </c>
      <c r="K204" s="229"/>
      <c r="L204" s="229"/>
      <c r="M204" s="228">
        <v>1</v>
      </c>
      <c r="N204" s="228" t="str">
        <f>VLOOKUP(E204,[3]Activities!$A$9:$M$224,13,FALSE)</f>
        <v>NL</v>
      </c>
      <c r="O204" s="228"/>
      <c r="P204" s="66" t="s">
        <v>1266</v>
      </c>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v>1</v>
      </c>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v>-1</v>
      </c>
      <c r="FA204" s="230"/>
      <c r="FB204" s="230"/>
      <c r="FC204" s="230"/>
      <c r="FD204" s="230"/>
      <c r="FE204" s="230"/>
      <c r="FF204" s="230"/>
      <c r="FG204" s="230"/>
      <c r="FH204" s="230"/>
      <c r="FI204" s="230"/>
      <c r="FJ204" s="230"/>
      <c r="FK204" s="230"/>
      <c r="FL204" s="230"/>
      <c r="FM204" s="230"/>
      <c r="FN204" s="230"/>
      <c r="FO204" s="230"/>
      <c r="FP204" s="230"/>
      <c r="FQ204" s="230"/>
      <c r="FR204" s="230"/>
      <c r="FS204" s="230"/>
      <c r="FT204" s="231"/>
      <c r="FU204" s="232">
        <f t="shared" si="28"/>
        <v>0</v>
      </c>
      <c r="FV204" s="232">
        <f t="shared" si="29"/>
        <v>0</v>
      </c>
      <c r="FW204" s="232">
        <f t="shared" si="29"/>
        <v>0</v>
      </c>
      <c r="FX204" s="232">
        <f t="shared" si="29"/>
        <v>0</v>
      </c>
      <c r="FY204" s="232">
        <f t="shared" si="29"/>
        <v>0</v>
      </c>
      <c r="FZ204" s="232">
        <f t="shared" si="29"/>
        <v>0</v>
      </c>
      <c r="GA204" s="232">
        <f t="shared" si="30"/>
        <v>0</v>
      </c>
      <c r="GB204" s="232">
        <f t="shared" si="31"/>
        <v>0</v>
      </c>
      <c r="GC204" s="232">
        <f t="shared" si="32"/>
        <v>0</v>
      </c>
    </row>
    <row r="205" spans="1:186" x14ac:dyDescent="0.3">
      <c r="A205" s="114" t="s">
        <v>226</v>
      </c>
      <c r="B205" s="40" t="str">
        <f>[3]Technologies!B205</f>
        <v>Elektriciteit</v>
      </c>
      <c r="C205" s="40" t="str">
        <f>VLOOKUP($A205,[3]Technologies!$A$7:$H$699,3,FALSE)</f>
        <v>Conversion</v>
      </c>
      <c r="D205" s="40" t="str">
        <f>VLOOKUP($A205,[3]Technologies!$A$7:$H$699,4,FALSE)</f>
        <v>Power NL4</v>
      </c>
      <c r="E205" s="40" t="str">
        <f>VLOOKUP($A205,[3]Technologies!$A$7:$H$699,6,FALSE)</f>
        <v>Electricity Cluster NL4</v>
      </c>
      <c r="F205" s="40" t="str">
        <f>VLOOKUP($A205,[3]Technologies!$A$7:$H$699,7,FALSE)</f>
        <v xml:space="preserve">Offshore Wind Cluster NL4 </v>
      </c>
      <c r="G205" s="228"/>
      <c r="H205" s="228"/>
      <c r="I205" s="229" cm="1">
        <f t="array" ref="I205">-SUMPRODUCT(([3]Feedstocks!$C$4:$C$185=A205)*[3]Feedstocks!$E$4:$E$185,[3]Feedstocks!$F$4:$F$185,[3]Feedstocks!$H$4:$H$185,[3]Feedstocks!$I$4:$I$185)</f>
        <v>0</v>
      </c>
      <c r="J205" s="229" cm="1">
        <f t="array" ref="J205">-SUMPRODUCT(([3]Feedstocks!$C$4:$C$185=A205)*[3]Feedstocks!$E$4:$E$185,[3]Feedstocks!$H$4:$H$185,[3]Feedstocks!$I$4:$I$185)</f>
        <v>0</v>
      </c>
      <c r="K205" s="229"/>
      <c r="L205" s="229"/>
      <c r="M205" s="228">
        <v>1</v>
      </c>
      <c r="N205" s="228" t="str">
        <f>VLOOKUP(E205,[3]Activities!$A$9:$M$224,13,FALSE)</f>
        <v>NL</v>
      </c>
      <c r="O205" s="228"/>
      <c r="P205" s="66" t="s">
        <v>1266</v>
      </c>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30"/>
      <c r="CE205" s="230"/>
      <c r="CF205" s="230"/>
      <c r="CG205" s="230"/>
      <c r="CH205" s="230"/>
      <c r="CI205" s="230"/>
      <c r="CJ205" s="230">
        <v>1</v>
      </c>
      <c r="CK205" s="230"/>
      <c r="CL205" s="230"/>
      <c r="CM205" s="230"/>
      <c r="CN205" s="230"/>
      <c r="CO205" s="230"/>
      <c r="CP205" s="230"/>
      <c r="CQ205" s="230"/>
      <c r="CR205" s="230"/>
      <c r="CS205" s="230"/>
      <c r="CT205" s="230"/>
      <c r="CU205" s="230"/>
      <c r="CV205" s="230"/>
      <c r="CW205" s="230"/>
      <c r="CX205" s="230"/>
      <c r="CY205" s="230"/>
      <c r="CZ205" s="230"/>
      <c r="DA205" s="230"/>
      <c r="DB205" s="230"/>
      <c r="DC205" s="230"/>
      <c r="DD205" s="230"/>
      <c r="DE205" s="230"/>
      <c r="DF205" s="230"/>
      <c r="DG205" s="230"/>
      <c r="DH205" s="230"/>
      <c r="DI205" s="230"/>
      <c r="DJ205" s="230"/>
      <c r="DK205" s="230"/>
      <c r="DL205" s="230"/>
      <c r="DM205" s="230"/>
      <c r="DN205" s="230"/>
      <c r="DO205" s="230"/>
      <c r="DP205" s="230"/>
      <c r="DQ205" s="230"/>
      <c r="DR205" s="230"/>
      <c r="DS205" s="230"/>
      <c r="DT205" s="230"/>
      <c r="DU205" s="230"/>
      <c r="DV205" s="230"/>
      <c r="DW205" s="230"/>
      <c r="DX205" s="230"/>
      <c r="DY205" s="230"/>
      <c r="DZ205" s="230"/>
      <c r="EA205" s="230"/>
      <c r="EB205" s="230"/>
      <c r="EC205" s="230"/>
      <c r="ED205" s="230"/>
      <c r="EE205" s="230"/>
      <c r="EF205" s="230"/>
      <c r="EG205" s="230"/>
      <c r="EH205" s="230"/>
      <c r="EI205" s="230"/>
      <c r="EJ205" s="230"/>
      <c r="EK205" s="230"/>
      <c r="EL205" s="230"/>
      <c r="EM205" s="230"/>
      <c r="EN205" s="230"/>
      <c r="EO205" s="230"/>
      <c r="EP205" s="230"/>
      <c r="EQ205" s="230"/>
      <c r="ER205" s="230"/>
      <c r="ES205" s="230"/>
      <c r="ET205" s="230"/>
      <c r="EU205" s="230"/>
      <c r="EV205" s="230"/>
      <c r="EW205" s="230"/>
      <c r="EX205" s="230"/>
      <c r="EY205" s="230"/>
      <c r="EZ205" s="230">
        <v>-1</v>
      </c>
      <c r="FA205" s="230"/>
      <c r="FB205" s="230"/>
      <c r="FC205" s="230"/>
      <c r="FD205" s="230"/>
      <c r="FE205" s="230"/>
      <c r="FF205" s="230"/>
      <c r="FG205" s="230"/>
      <c r="FH205" s="230"/>
      <c r="FI205" s="230"/>
      <c r="FJ205" s="230"/>
      <c r="FK205" s="230"/>
      <c r="FL205" s="230"/>
      <c r="FM205" s="230"/>
      <c r="FN205" s="230"/>
      <c r="FO205" s="230"/>
      <c r="FP205" s="230"/>
      <c r="FQ205" s="230"/>
      <c r="FR205" s="230"/>
      <c r="FS205" s="230"/>
      <c r="FT205" s="231"/>
      <c r="FU205" s="232">
        <f t="shared" si="28"/>
        <v>0</v>
      </c>
      <c r="FV205" s="232">
        <f t="shared" si="29"/>
        <v>0</v>
      </c>
      <c r="FW205" s="232">
        <f t="shared" si="29"/>
        <v>0</v>
      </c>
      <c r="FX205" s="232">
        <f t="shared" si="29"/>
        <v>0</v>
      </c>
      <c r="FY205" s="232">
        <f t="shared" si="29"/>
        <v>0</v>
      </c>
      <c r="FZ205" s="232">
        <f t="shared" si="29"/>
        <v>0</v>
      </c>
      <c r="GA205" s="232">
        <f t="shared" si="30"/>
        <v>0</v>
      </c>
      <c r="GB205" s="232">
        <f t="shared" si="31"/>
        <v>0</v>
      </c>
      <c r="GC205" s="232">
        <f t="shared" si="32"/>
        <v>0</v>
      </c>
    </row>
    <row r="206" spans="1:186" x14ac:dyDescent="0.3">
      <c r="A206" s="114" t="s">
        <v>227</v>
      </c>
      <c r="B206" s="40" t="str">
        <f>[3]Technologies!B206</f>
        <v>Elektriciteit</v>
      </c>
      <c r="C206" s="40" t="str">
        <f>VLOOKUP($A206,[3]Technologies!$A$7:$H$699,3,FALSE)</f>
        <v>Conversion</v>
      </c>
      <c r="D206" s="40" t="str">
        <f>VLOOKUP($A206,[3]Technologies!$A$7:$H$699,4,FALSE)</f>
        <v>Power NL5</v>
      </c>
      <c r="E206" s="40" t="str">
        <f>VLOOKUP($A206,[3]Technologies!$A$7:$H$699,6,FALSE)</f>
        <v>Electricity Cluster NL5</v>
      </c>
      <c r="F206" s="40" t="str">
        <f>VLOOKUP($A206,[3]Technologies!$A$7:$H$699,7,FALSE)</f>
        <v>Offshore Wind Cluster NL5</v>
      </c>
      <c r="G206" s="228"/>
      <c r="H206" s="228"/>
      <c r="I206" s="229" cm="1">
        <f t="array" ref="I206">-SUMPRODUCT(([3]Feedstocks!$C$4:$C$185=A206)*[3]Feedstocks!$E$4:$E$185,[3]Feedstocks!$F$4:$F$185,[3]Feedstocks!$H$4:$H$185,[3]Feedstocks!$I$4:$I$185)</f>
        <v>0</v>
      </c>
      <c r="J206" s="229" cm="1">
        <f t="array" ref="J206">-SUMPRODUCT(([3]Feedstocks!$C$4:$C$185=A206)*[3]Feedstocks!$E$4:$E$185,[3]Feedstocks!$H$4:$H$185,[3]Feedstocks!$I$4:$I$185)</f>
        <v>0</v>
      </c>
      <c r="K206" s="229"/>
      <c r="L206" s="229"/>
      <c r="M206" s="228">
        <v>1</v>
      </c>
      <c r="N206" s="228" t="str">
        <f>VLOOKUP(E206,[3]Activities!$A$9:$M$224,13,FALSE)</f>
        <v>NL</v>
      </c>
      <c r="O206" s="228"/>
      <c r="P206" s="66" t="s">
        <v>1266</v>
      </c>
      <c r="Q206" s="230"/>
      <c r="R206" s="230"/>
      <c r="S206" s="230"/>
      <c r="T206" s="230"/>
      <c r="U206" s="230"/>
      <c r="V206" s="230"/>
      <c r="W206" s="230"/>
      <c r="X206" s="230"/>
      <c r="Y206" s="230"/>
      <c r="Z206" s="230"/>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c r="BQ206" s="230"/>
      <c r="BR206" s="230"/>
      <c r="BS206" s="230"/>
      <c r="BT206" s="230"/>
      <c r="BU206" s="230"/>
      <c r="BV206" s="230"/>
      <c r="BW206" s="230"/>
      <c r="BX206" s="230"/>
      <c r="BY206" s="230"/>
      <c r="BZ206" s="230"/>
      <c r="CA206" s="230"/>
      <c r="CB206" s="230"/>
      <c r="CC206" s="230"/>
      <c r="CD206" s="230"/>
      <c r="CE206" s="230"/>
      <c r="CF206" s="230"/>
      <c r="CG206" s="230"/>
      <c r="CH206" s="230"/>
      <c r="CI206" s="230"/>
      <c r="CJ206" s="230"/>
      <c r="CK206" s="230">
        <v>1</v>
      </c>
      <c r="CL206" s="230"/>
      <c r="CM206" s="230"/>
      <c r="CN206" s="230"/>
      <c r="CO206" s="230"/>
      <c r="CP206" s="230"/>
      <c r="CQ206" s="230"/>
      <c r="CR206" s="230"/>
      <c r="CS206" s="230"/>
      <c r="CT206" s="230"/>
      <c r="CU206" s="230"/>
      <c r="CV206" s="230"/>
      <c r="CW206" s="230"/>
      <c r="CX206" s="230"/>
      <c r="CY206" s="230"/>
      <c r="CZ206" s="230"/>
      <c r="DA206" s="230"/>
      <c r="DB206" s="230"/>
      <c r="DC206" s="230"/>
      <c r="DD206" s="230"/>
      <c r="DE206" s="230"/>
      <c r="DF206" s="230"/>
      <c r="DG206" s="230"/>
      <c r="DH206" s="230"/>
      <c r="DI206" s="230"/>
      <c r="DJ206" s="230"/>
      <c r="DK206" s="230"/>
      <c r="DL206" s="230"/>
      <c r="DM206" s="230"/>
      <c r="DN206" s="230"/>
      <c r="DO206" s="230"/>
      <c r="DP206" s="230"/>
      <c r="DQ206" s="230"/>
      <c r="DR206" s="230"/>
      <c r="DS206" s="230"/>
      <c r="DT206" s="230"/>
      <c r="DU206" s="230"/>
      <c r="DV206" s="230"/>
      <c r="DW206" s="230"/>
      <c r="DX206" s="230"/>
      <c r="DY206" s="230"/>
      <c r="DZ206" s="230"/>
      <c r="EA206" s="230"/>
      <c r="EB206" s="230"/>
      <c r="EC206" s="230"/>
      <c r="ED206" s="230"/>
      <c r="EE206" s="230"/>
      <c r="EF206" s="230"/>
      <c r="EG206" s="230"/>
      <c r="EH206" s="230"/>
      <c r="EI206" s="230"/>
      <c r="EJ206" s="230"/>
      <c r="EK206" s="230"/>
      <c r="EL206" s="230"/>
      <c r="EM206" s="230"/>
      <c r="EN206" s="230"/>
      <c r="EO206" s="230"/>
      <c r="EP206" s="230"/>
      <c r="EQ206" s="230"/>
      <c r="ER206" s="230"/>
      <c r="ES206" s="230"/>
      <c r="ET206" s="230"/>
      <c r="EU206" s="230"/>
      <c r="EV206" s="230"/>
      <c r="EW206" s="230"/>
      <c r="EX206" s="230"/>
      <c r="EY206" s="230"/>
      <c r="EZ206" s="230">
        <v>-1</v>
      </c>
      <c r="FA206" s="230"/>
      <c r="FB206" s="230"/>
      <c r="FC206" s="230"/>
      <c r="FD206" s="230"/>
      <c r="FE206" s="230"/>
      <c r="FF206" s="230"/>
      <c r="FG206" s="230"/>
      <c r="FH206" s="230"/>
      <c r="FI206" s="230"/>
      <c r="FJ206" s="230"/>
      <c r="FK206" s="230"/>
      <c r="FL206" s="230"/>
      <c r="FM206" s="230"/>
      <c r="FN206" s="230"/>
      <c r="FO206" s="230"/>
      <c r="FP206" s="230"/>
      <c r="FQ206" s="230"/>
      <c r="FR206" s="230"/>
      <c r="FS206" s="230"/>
      <c r="FT206" s="231"/>
      <c r="FU206" s="232">
        <f t="shared" si="28"/>
        <v>0</v>
      </c>
      <c r="FV206" s="232">
        <f t="shared" si="29"/>
        <v>0</v>
      </c>
      <c r="FW206" s="232">
        <f t="shared" si="29"/>
        <v>0</v>
      </c>
      <c r="FX206" s="232">
        <f t="shared" si="29"/>
        <v>0</v>
      </c>
      <c r="FY206" s="232">
        <f t="shared" si="29"/>
        <v>0</v>
      </c>
      <c r="FZ206" s="232">
        <f t="shared" si="29"/>
        <v>0</v>
      </c>
      <c r="GA206" s="232">
        <f t="shared" si="30"/>
        <v>0</v>
      </c>
      <c r="GB206" s="232">
        <f t="shared" si="31"/>
        <v>0</v>
      </c>
      <c r="GC206" s="232">
        <f t="shared" si="32"/>
        <v>0</v>
      </c>
    </row>
    <row r="207" spans="1:186" x14ac:dyDescent="0.3">
      <c r="A207" s="114" t="s">
        <v>228</v>
      </c>
      <c r="B207" s="40" t="str">
        <f>[3]Technologies!B207</f>
        <v>Elektriciteit</v>
      </c>
      <c r="C207" s="40" t="str">
        <f>VLOOKUP($A207,[3]Technologies!$A$7:$H$699,3,FALSE)</f>
        <v>Conversion</v>
      </c>
      <c r="D207" s="40" t="str">
        <f>VLOOKUP($A207,[3]Technologies!$A$7:$H$699,4,FALSE)</f>
        <v>Power DE1</v>
      </c>
      <c r="E207" s="40" t="str">
        <f>VLOOKUP($A207,[3]Technologies!$A$7:$H$699,6,FALSE)</f>
        <v>Electricity Cluster DE1</v>
      </c>
      <c r="F207" s="40" t="str">
        <f>VLOOKUP($A207,[3]Technologies!$A$7:$H$699,7,FALSE)</f>
        <v xml:space="preserve">Offshore Wind Cluster DE1 </v>
      </c>
      <c r="G207" s="228"/>
      <c r="H207" s="228"/>
      <c r="I207" s="229" cm="1">
        <f t="array" ref="I207">-SUMPRODUCT(([3]Feedstocks!$C$4:$C$185=A207)*[3]Feedstocks!$E$4:$E$185,[3]Feedstocks!$F$4:$F$185,[3]Feedstocks!$H$4:$H$185,[3]Feedstocks!$I$4:$I$185)</f>
        <v>0</v>
      </c>
      <c r="J207" s="229" cm="1">
        <f t="array" ref="J207">-SUMPRODUCT(([3]Feedstocks!$C$4:$C$185=A207)*[3]Feedstocks!$E$4:$E$185,[3]Feedstocks!$H$4:$H$185,[3]Feedstocks!$I$4:$I$185)</f>
        <v>0</v>
      </c>
      <c r="K207" s="229"/>
      <c r="L207" s="229"/>
      <c r="M207" s="228">
        <v>1</v>
      </c>
      <c r="N207" s="228" t="str">
        <f>VLOOKUP(E207,[3]Activities!$A$9:$M$224,13,FALSE)</f>
        <v>DE</v>
      </c>
      <c r="O207" s="228"/>
      <c r="P207" s="66" t="s">
        <v>1266</v>
      </c>
      <c r="Q207" s="230"/>
      <c r="R207" s="230"/>
      <c r="S207" s="230"/>
      <c r="T207" s="230"/>
      <c r="U207" s="230"/>
      <c r="V207" s="230"/>
      <c r="W207" s="230"/>
      <c r="X207" s="230"/>
      <c r="Y207" s="230"/>
      <c r="Z207" s="230"/>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c r="BQ207" s="230"/>
      <c r="BR207" s="230"/>
      <c r="BS207" s="230"/>
      <c r="BT207" s="230"/>
      <c r="BU207" s="230"/>
      <c r="BV207" s="230"/>
      <c r="BW207" s="230"/>
      <c r="BX207" s="230"/>
      <c r="BY207" s="230"/>
      <c r="BZ207" s="230"/>
      <c r="CA207" s="230"/>
      <c r="CB207" s="230"/>
      <c r="CC207" s="230"/>
      <c r="CD207" s="230"/>
      <c r="CE207" s="230"/>
      <c r="CF207" s="230"/>
      <c r="CG207" s="230"/>
      <c r="CH207" s="230"/>
      <c r="CI207" s="230"/>
      <c r="CJ207" s="230"/>
      <c r="CK207" s="230"/>
      <c r="CL207" s="230">
        <v>1</v>
      </c>
      <c r="CM207" s="230"/>
      <c r="CN207" s="230"/>
      <c r="CO207" s="230"/>
      <c r="CP207" s="230"/>
      <c r="CQ207" s="230"/>
      <c r="CR207" s="230"/>
      <c r="CS207" s="230"/>
      <c r="CT207" s="230"/>
      <c r="CU207" s="230"/>
      <c r="CV207" s="230"/>
      <c r="CW207" s="230"/>
      <c r="CX207" s="230"/>
      <c r="CY207" s="230"/>
      <c r="CZ207" s="230"/>
      <c r="DA207" s="230"/>
      <c r="DB207" s="230"/>
      <c r="DC207" s="230"/>
      <c r="DD207" s="230"/>
      <c r="DE207" s="230"/>
      <c r="DF207" s="230"/>
      <c r="DG207" s="230"/>
      <c r="DH207" s="230"/>
      <c r="DI207" s="230"/>
      <c r="DJ207" s="230"/>
      <c r="DK207" s="230"/>
      <c r="DL207" s="230"/>
      <c r="DM207" s="230"/>
      <c r="DN207" s="230"/>
      <c r="DO207" s="230"/>
      <c r="DP207" s="230"/>
      <c r="DQ207" s="230"/>
      <c r="DR207" s="230"/>
      <c r="DS207" s="230"/>
      <c r="DT207" s="230"/>
      <c r="DU207" s="230"/>
      <c r="DV207" s="230"/>
      <c r="DW207" s="230"/>
      <c r="DX207" s="230"/>
      <c r="DY207" s="230"/>
      <c r="DZ207" s="230"/>
      <c r="EA207" s="230"/>
      <c r="EB207" s="230"/>
      <c r="EC207" s="230"/>
      <c r="ED207" s="230"/>
      <c r="EE207" s="230"/>
      <c r="EF207" s="230"/>
      <c r="EG207" s="230"/>
      <c r="EH207" s="230"/>
      <c r="EI207" s="230"/>
      <c r="EJ207" s="230"/>
      <c r="EK207" s="230"/>
      <c r="EL207" s="230"/>
      <c r="EM207" s="230"/>
      <c r="EN207" s="230"/>
      <c r="EO207" s="230"/>
      <c r="EP207" s="230"/>
      <c r="EQ207" s="230"/>
      <c r="ER207" s="230"/>
      <c r="ES207" s="230"/>
      <c r="ET207" s="230"/>
      <c r="EU207" s="230"/>
      <c r="EV207" s="230"/>
      <c r="EW207" s="230"/>
      <c r="EX207" s="230"/>
      <c r="EY207" s="230"/>
      <c r="EZ207" s="230">
        <v>-1</v>
      </c>
      <c r="FA207" s="230"/>
      <c r="FB207" s="230"/>
      <c r="FC207" s="230"/>
      <c r="FD207" s="230"/>
      <c r="FE207" s="230"/>
      <c r="FF207" s="230"/>
      <c r="FG207" s="230"/>
      <c r="FH207" s="230"/>
      <c r="FI207" s="230"/>
      <c r="FJ207" s="230"/>
      <c r="FK207" s="230"/>
      <c r="FL207" s="230"/>
      <c r="FM207" s="230"/>
      <c r="FN207" s="230"/>
      <c r="FO207" s="230"/>
      <c r="FP207" s="230"/>
      <c r="FQ207" s="230"/>
      <c r="FR207" s="230"/>
      <c r="FS207" s="230"/>
      <c r="FT207" s="231"/>
      <c r="FU207" s="232">
        <f t="shared" si="28"/>
        <v>0</v>
      </c>
      <c r="FV207" s="232">
        <f t="shared" si="29"/>
        <v>0</v>
      </c>
      <c r="FW207" s="232">
        <f t="shared" si="29"/>
        <v>0</v>
      </c>
      <c r="FX207" s="232">
        <f t="shared" si="29"/>
        <v>0</v>
      </c>
      <c r="FY207" s="232">
        <f t="shared" si="29"/>
        <v>0</v>
      </c>
      <c r="FZ207" s="232">
        <f t="shared" si="29"/>
        <v>0</v>
      </c>
      <c r="GA207" s="232">
        <f t="shared" si="30"/>
        <v>0</v>
      </c>
      <c r="GB207" s="232">
        <f t="shared" si="31"/>
        <v>0</v>
      </c>
      <c r="GC207" s="232">
        <f t="shared" si="32"/>
        <v>0</v>
      </c>
    </row>
    <row r="208" spans="1:186" x14ac:dyDescent="0.3">
      <c r="A208" s="114" t="s">
        <v>229</v>
      </c>
      <c r="B208" s="40" t="str">
        <f>[3]Technologies!B208</f>
        <v>Elektriciteit</v>
      </c>
      <c r="C208" s="40" t="str">
        <f>VLOOKUP($A208,[3]Technologies!$A$7:$H$699,3,FALSE)</f>
        <v>Conversion</v>
      </c>
      <c r="D208" s="40" t="str">
        <f>VLOOKUP($A208,[3]Technologies!$A$7:$H$699,4,FALSE)</f>
        <v>Power DK1</v>
      </c>
      <c r="E208" s="40" t="str">
        <f>VLOOKUP($A208,[3]Technologies!$A$7:$H$699,6,FALSE)</f>
        <v>Electricity Cluster DK1</v>
      </c>
      <c r="F208" s="40" t="str">
        <f>VLOOKUP($A208,[3]Technologies!$A$7:$H$699,7,FALSE)</f>
        <v xml:space="preserve">Offshore Wind Cluster DK1 </v>
      </c>
      <c r="G208" s="228"/>
      <c r="H208" s="228"/>
      <c r="I208" s="229" cm="1">
        <f t="array" ref="I208">-SUMPRODUCT(([3]Feedstocks!$C$4:$C$185=A208)*[3]Feedstocks!$E$4:$E$185,[3]Feedstocks!$F$4:$F$185,[3]Feedstocks!$H$4:$H$185,[3]Feedstocks!$I$4:$I$185)</f>
        <v>0</v>
      </c>
      <c r="J208" s="229" cm="1">
        <f t="array" ref="J208">-SUMPRODUCT(([3]Feedstocks!$C$4:$C$185=A208)*[3]Feedstocks!$E$4:$E$185,[3]Feedstocks!$H$4:$H$185,[3]Feedstocks!$I$4:$I$185)</f>
        <v>0</v>
      </c>
      <c r="K208" s="229"/>
      <c r="L208" s="229"/>
      <c r="M208" s="228">
        <v>1</v>
      </c>
      <c r="N208" s="228" t="str">
        <f>VLOOKUP(E208,[3]Activities!$A$9:$M$224,13,FALSE)</f>
        <v>DK</v>
      </c>
      <c r="O208" s="228"/>
      <c r="P208" s="66" t="s">
        <v>1266</v>
      </c>
      <c r="Q208" s="230"/>
      <c r="R208" s="230"/>
      <c r="S208" s="230"/>
      <c r="T208" s="230"/>
      <c r="U208" s="230"/>
      <c r="V208" s="230"/>
      <c r="W208" s="230"/>
      <c r="X208" s="230"/>
      <c r="Y208" s="230"/>
      <c r="Z208" s="230"/>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230"/>
      <c r="BR208" s="230"/>
      <c r="BS208" s="230"/>
      <c r="BT208" s="230"/>
      <c r="BU208" s="230"/>
      <c r="BV208" s="230"/>
      <c r="BW208" s="230"/>
      <c r="BX208" s="230"/>
      <c r="BY208" s="230"/>
      <c r="BZ208" s="230"/>
      <c r="CA208" s="230"/>
      <c r="CB208" s="230"/>
      <c r="CC208" s="230"/>
      <c r="CD208" s="230"/>
      <c r="CE208" s="230"/>
      <c r="CF208" s="230"/>
      <c r="CG208" s="230"/>
      <c r="CH208" s="230"/>
      <c r="CI208" s="230"/>
      <c r="CJ208" s="230"/>
      <c r="CK208" s="230"/>
      <c r="CL208" s="230"/>
      <c r="CM208" s="230">
        <v>1</v>
      </c>
      <c r="CN208" s="230"/>
      <c r="CO208" s="230"/>
      <c r="CP208" s="230"/>
      <c r="CQ208" s="230"/>
      <c r="CR208" s="230"/>
      <c r="CS208" s="230"/>
      <c r="CT208" s="230"/>
      <c r="CU208" s="230"/>
      <c r="CV208" s="230"/>
      <c r="CW208" s="230"/>
      <c r="CX208" s="230"/>
      <c r="CY208" s="230"/>
      <c r="CZ208" s="230"/>
      <c r="DA208" s="230"/>
      <c r="DB208" s="230"/>
      <c r="DC208" s="230"/>
      <c r="DD208" s="230"/>
      <c r="DE208" s="230"/>
      <c r="DF208" s="230"/>
      <c r="DG208" s="230"/>
      <c r="DH208" s="230"/>
      <c r="DI208" s="230"/>
      <c r="DJ208" s="230"/>
      <c r="DK208" s="230"/>
      <c r="DL208" s="230"/>
      <c r="DM208" s="230"/>
      <c r="DN208" s="230"/>
      <c r="DO208" s="230"/>
      <c r="DP208" s="230"/>
      <c r="DQ208" s="230"/>
      <c r="DR208" s="230"/>
      <c r="DS208" s="230"/>
      <c r="DT208" s="230"/>
      <c r="DU208" s="230"/>
      <c r="DV208" s="230"/>
      <c r="DW208" s="230"/>
      <c r="DX208" s="230"/>
      <c r="DY208" s="230"/>
      <c r="DZ208" s="230"/>
      <c r="EA208" s="230"/>
      <c r="EB208" s="230"/>
      <c r="EC208" s="230"/>
      <c r="ED208" s="230"/>
      <c r="EE208" s="230"/>
      <c r="EF208" s="230"/>
      <c r="EG208" s="230"/>
      <c r="EH208" s="230"/>
      <c r="EI208" s="230"/>
      <c r="EJ208" s="230"/>
      <c r="EK208" s="230"/>
      <c r="EL208" s="230"/>
      <c r="EM208" s="230"/>
      <c r="EN208" s="230"/>
      <c r="EO208" s="230"/>
      <c r="EP208" s="230"/>
      <c r="EQ208" s="230"/>
      <c r="ER208" s="230"/>
      <c r="ES208" s="230"/>
      <c r="ET208" s="230"/>
      <c r="EU208" s="230"/>
      <c r="EV208" s="230"/>
      <c r="EW208" s="230"/>
      <c r="EX208" s="230"/>
      <c r="EY208" s="230"/>
      <c r="EZ208" s="230">
        <v>-1</v>
      </c>
      <c r="FA208" s="230"/>
      <c r="FB208" s="230"/>
      <c r="FC208" s="230"/>
      <c r="FD208" s="230"/>
      <c r="FE208" s="230"/>
      <c r="FF208" s="230"/>
      <c r="FG208" s="230"/>
      <c r="FH208" s="230"/>
      <c r="FI208" s="230"/>
      <c r="FJ208" s="230"/>
      <c r="FK208" s="230"/>
      <c r="FL208" s="230"/>
      <c r="FM208" s="230"/>
      <c r="FN208" s="230"/>
      <c r="FO208" s="230"/>
      <c r="FP208" s="230"/>
      <c r="FQ208" s="230"/>
      <c r="FR208" s="230"/>
      <c r="FS208" s="230"/>
      <c r="FT208" s="231"/>
      <c r="FU208" s="232">
        <f t="shared" si="28"/>
        <v>0</v>
      </c>
      <c r="FV208" s="232">
        <f t="shared" si="29"/>
        <v>0</v>
      </c>
      <c r="FW208" s="232">
        <f t="shared" si="29"/>
        <v>0</v>
      </c>
      <c r="FX208" s="232">
        <f t="shared" si="29"/>
        <v>0</v>
      </c>
      <c r="FY208" s="232">
        <f t="shared" si="29"/>
        <v>0</v>
      </c>
      <c r="FZ208" s="232">
        <f t="shared" si="29"/>
        <v>0</v>
      </c>
      <c r="GA208" s="232">
        <f t="shared" si="30"/>
        <v>0</v>
      </c>
      <c r="GB208" s="232">
        <f t="shared" si="31"/>
        <v>0</v>
      </c>
      <c r="GC208" s="232">
        <f t="shared" si="32"/>
        <v>0</v>
      </c>
    </row>
    <row r="209" spans="1:185" x14ac:dyDescent="0.3">
      <c r="A209" s="114" t="s">
        <v>230</v>
      </c>
      <c r="B209" s="40" t="str">
        <f>[3]Technologies!B209</f>
        <v>Elektriciteit</v>
      </c>
      <c r="C209" s="40" t="str">
        <f>VLOOKUP($A209,[3]Technologies!$A$7:$H$699,3,FALSE)</f>
        <v>Conversion</v>
      </c>
      <c r="D209" s="40" t="str">
        <f>VLOOKUP($A209,[3]Technologies!$A$7:$H$699,4,FALSE)</f>
        <v>Power GB1</v>
      </c>
      <c r="E209" s="40" t="str">
        <f>VLOOKUP($A209,[3]Technologies!$A$7:$H$699,6,FALSE)</f>
        <v>Electricity Cluster GB1</v>
      </c>
      <c r="F209" s="40" t="str">
        <f>VLOOKUP($A209,[3]Technologies!$A$7:$H$699,7,FALSE)</f>
        <v xml:space="preserve">Offshore Wind Cluster GB1 </v>
      </c>
      <c r="G209" s="228"/>
      <c r="H209" s="228"/>
      <c r="I209" s="229" cm="1">
        <f t="array" ref="I209">-SUMPRODUCT(([3]Feedstocks!$C$4:$C$185=A209)*[3]Feedstocks!$E$4:$E$185,[3]Feedstocks!$F$4:$F$185,[3]Feedstocks!$H$4:$H$185,[3]Feedstocks!$I$4:$I$185)</f>
        <v>0</v>
      </c>
      <c r="J209" s="229" cm="1">
        <f t="array" ref="J209">-SUMPRODUCT(([3]Feedstocks!$C$4:$C$185=A209)*[3]Feedstocks!$E$4:$E$185,[3]Feedstocks!$H$4:$H$185,[3]Feedstocks!$I$4:$I$185)</f>
        <v>0</v>
      </c>
      <c r="K209" s="229"/>
      <c r="L209" s="229"/>
      <c r="M209" s="228">
        <v>1</v>
      </c>
      <c r="N209" s="228" t="str">
        <f>VLOOKUP(E209,[3]Activities!$A$9:$M$224,13,FALSE)</f>
        <v>GB</v>
      </c>
      <c r="O209" s="228"/>
      <c r="P209" s="66" t="s">
        <v>1266</v>
      </c>
      <c r="Q209" s="230"/>
      <c r="R209" s="230"/>
      <c r="S209" s="230"/>
      <c r="T209" s="230"/>
      <c r="U209" s="230"/>
      <c r="V209" s="230"/>
      <c r="W209" s="230"/>
      <c r="X209" s="230"/>
      <c r="Y209" s="230"/>
      <c r="Z209" s="230"/>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230"/>
      <c r="BR209" s="230"/>
      <c r="BS209" s="230"/>
      <c r="BT209" s="230"/>
      <c r="BU209" s="230"/>
      <c r="BV209" s="230"/>
      <c r="BW209" s="230"/>
      <c r="BX209" s="230"/>
      <c r="BY209" s="230"/>
      <c r="BZ209" s="230"/>
      <c r="CA209" s="230"/>
      <c r="CB209" s="230"/>
      <c r="CC209" s="230"/>
      <c r="CD209" s="230"/>
      <c r="CE209" s="230"/>
      <c r="CF209" s="230"/>
      <c r="CG209" s="230"/>
      <c r="CH209" s="230"/>
      <c r="CI209" s="230"/>
      <c r="CJ209" s="230"/>
      <c r="CK209" s="230"/>
      <c r="CL209" s="230"/>
      <c r="CM209" s="230"/>
      <c r="CN209" s="230">
        <v>1</v>
      </c>
      <c r="CO209" s="230"/>
      <c r="CP209" s="230"/>
      <c r="CQ209" s="230"/>
      <c r="CR209" s="230"/>
      <c r="CS209" s="230"/>
      <c r="CT209" s="230"/>
      <c r="CU209" s="230"/>
      <c r="CV209" s="230"/>
      <c r="CW209" s="230"/>
      <c r="CX209" s="230"/>
      <c r="CY209" s="230"/>
      <c r="CZ209" s="230"/>
      <c r="DA209" s="230"/>
      <c r="DB209" s="230"/>
      <c r="DC209" s="230"/>
      <c r="DD209" s="230"/>
      <c r="DE209" s="230"/>
      <c r="DF209" s="230"/>
      <c r="DG209" s="230"/>
      <c r="DH209" s="230"/>
      <c r="DI209" s="230"/>
      <c r="DJ209" s="230"/>
      <c r="DK209" s="230"/>
      <c r="DL209" s="230"/>
      <c r="DM209" s="230"/>
      <c r="DN209" s="230"/>
      <c r="DO209" s="230"/>
      <c r="DP209" s="230"/>
      <c r="DQ209" s="230"/>
      <c r="DR209" s="230"/>
      <c r="DS209" s="230"/>
      <c r="DT209" s="230"/>
      <c r="DU209" s="230"/>
      <c r="DV209" s="230"/>
      <c r="DW209" s="230"/>
      <c r="DX209" s="230"/>
      <c r="DY209" s="230"/>
      <c r="DZ209" s="230"/>
      <c r="EA209" s="230"/>
      <c r="EB209" s="230"/>
      <c r="EC209" s="230"/>
      <c r="ED209" s="230"/>
      <c r="EE209" s="230"/>
      <c r="EF209" s="230"/>
      <c r="EG209" s="230"/>
      <c r="EH209" s="230"/>
      <c r="EI209" s="230"/>
      <c r="EJ209" s="230"/>
      <c r="EK209" s="230"/>
      <c r="EL209" s="230"/>
      <c r="EM209" s="230"/>
      <c r="EN209" s="230"/>
      <c r="EO209" s="230"/>
      <c r="EP209" s="230"/>
      <c r="EQ209" s="230"/>
      <c r="ER209" s="230"/>
      <c r="ES209" s="230"/>
      <c r="ET209" s="230"/>
      <c r="EU209" s="230"/>
      <c r="EV209" s="230"/>
      <c r="EW209" s="230"/>
      <c r="EX209" s="230"/>
      <c r="EY209" s="230"/>
      <c r="EZ209" s="230">
        <v>-1</v>
      </c>
      <c r="FA209" s="230"/>
      <c r="FB209" s="230"/>
      <c r="FC209" s="230"/>
      <c r="FD209" s="230"/>
      <c r="FE209" s="230"/>
      <c r="FF209" s="230"/>
      <c r="FG209" s="230"/>
      <c r="FH209" s="230"/>
      <c r="FI209" s="230"/>
      <c r="FJ209" s="230"/>
      <c r="FK209" s="230"/>
      <c r="FL209" s="230"/>
      <c r="FM209" s="230"/>
      <c r="FN209" s="230"/>
      <c r="FO209" s="230"/>
      <c r="FP209" s="230"/>
      <c r="FQ209" s="230"/>
      <c r="FR209" s="230"/>
      <c r="FS209" s="230"/>
      <c r="FT209" s="231"/>
      <c r="FU209" s="232">
        <f t="shared" si="28"/>
        <v>0</v>
      </c>
      <c r="FV209" s="232">
        <f t="shared" si="29"/>
        <v>0</v>
      </c>
      <c r="FW209" s="232">
        <f t="shared" si="29"/>
        <v>0</v>
      </c>
      <c r="FX209" s="232">
        <f t="shared" si="29"/>
        <v>0</v>
      </c>
      <c r="FY209" s="232">
        <f t="shared" si="29"/>
        <v>0</v>
      </c>
      <c r="FZ209" s="232">
        <f t="shared" si="29"/>
        <v>0</v>
      </c>
      <c r="GA209" s="232">
        <f t="shared" si="30"/>
        <v>0</v>
      </c>
      <c r="GB209" s="232">
        <f t="shared" si="31"/>
        <v>0</v>
      </c>
      <c r="GC209" s="232">
        <f t="shared" si="32"/>
        <v>0</v>
      </c>
    </row>
    <row r="210" spans="1:185" x14ac:dyDescent="0.3">
      <c r="A210" s="114" t="s">
        <v>231</v>
      </c>
      <c r="B210" s="40" t="str">
        <f>[3]Technologies!B210</f>
        <v>Elektriciteit</v>
      </c>
      <c r="C210" s="40" t="str">
        <f>VLOOKUP($A210,[3]Technologies!$A$7:$H$699,3,FALSE)</f>
        <v>Conversion</v>
      </c>
      <c r="D210" s="40" t="str">
        <f>VLOOKUP($A210,[3]Technologies!$A$7:$H$699,4,FALSE)</f>
        <v>Power GB2</v>
      </c>
      <c r="E210" s="40" t="str">
        <f>VLOOKUP($A210,[3]Technologies!$A$7:$H$699,6,FALSE)</f>
        <v>Electricity Cluster GB2</v>
      </c>
      <c r="F210" s="40" t="str">
        <f>VLOOKUP($A210,[3]Technologies!$A$7:$H$699,7,FALSE)</f>
        <v>Offshore Wind Cluster GB2</v>
      </c>
      <c r="G210" s="228"/>
      <c r="H210" s="228"/>
      <c r="I210" s="229" cm="1">
        <f t="array" ref="I210">-SUMPRODUCT(([3]Feedstocks!$C$4:$C$185=A210)*[3]Feedstocks!$E$4:$E$185,[3]Feedstocks!$F$4:$F$185,[3]Feedstocks!$H$4:$H$185,[3]Feedstocks!$I$4:$I$185)</f>
        <v>0</v>
      </c>
      <c r="J210" s="229" cm="1">
        <f t="array" ref="J210">-SUMPRODUCT(([3]Feedstocks!$C$4:$C$185=A210)*[3]Feedstocks!$E$4:$E$185,[3]Feedstocks!$H$4:$H$185,[3]Feedstocks!$I$4:$I$185)</f>
        <v>0</v>
      </c>
      <c r="K210" s="229"/>
      <c r="L210" s="229"/>
      <c r="M210" s="228">
        <v>1</v>
      </c>
      <c r="N210" s="228" t="str">
        <f>VLOOKUP(E210,[3]Activities!$A$9:$M$224,13,FALSE)</f>
        <v>GB</v>
      </c>
      <c r="O210" s="228"/>
      <c r="P210" s="66" t="s">
        <v>1266</v>
      </c>
      <c r="Q210" s="230"/>
      <c r="R210" s="230"/>
      <c r="S210" s="230"/>
      <c r="T210" s="230"/>
      <c r="U210" s="230"/>
      <c r="V210" s="230"/>
      <c r="W210" s="230"/>
      <c r="X210" s="230"/>
      <c r="Y210" s="230"/>
      <c r="Z210" s="230"/>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230"/>
      <c r="BR210" s="230"/>
      <c r="BS210" s="230"/>
      <c r="BT210" s="230"/>
      <c r="BU210" s="230"/>
      <c r="BV210" s="230"/>
      <c r="BW210" s="230"/>
      <c r="BX210" s="230"/>
      <c r="BY210" s="230"/>
      <c r="BZ210" s="230"/>
      <c r="CA210" s="230"/>
      <c r="CB210" s="230"/>
      <c r="CC210" s="230"/>
      <c r="CD210" s="230"/>
      <c r="CE210" s="230"/>
      <c r="CF210" s="230"/>
      <c r="CG210" s="230"/>
      <c r="CH210" s="230"/>
      <c r="CI210" s="230"/>
      <c r="CJ210" s="230"/>
      <c r="CK210" s="230"/>
      <c r="CL210" s="230"/>
      <c r="CM210" s="230"/>
      <c r="CN210" s="230"/>
      <c r="CO210" s="230">
        <v>1</v>
      </c>
      <c r="CP210" s="230"/>
      <c r="CQ210" s="230"/>
      <c r="CR210" s="230"/>
      <c r="CS210" s="230"/>
      <c r="CT210" s="230"/>
      <c r="CU210" s="230"/>
      <c r="CV210" s="230"/>
      <c r="CW210" s="230"/>
      <c r="CX210" s="230"/>
      <c r="CY210" s="230"/>
      <c r="CZ210" s="230"/>
      <c r="DA210" s="230"/>
      <c r="DB210" s="230"/>
      <c r="DC210" s="230"/>
      <c r="DD210" s="230"/>
      <c r="DE210" s="230"/>
      <c r="DF210" s="230"/>
      <c r="DG210" s="230"/>
      <c r="DH210" s="230"/>
      <c r="DI210" s="230"/>
      <c r="DJ210" s="230"/>
      <c r="DK210" s="230"/>
      <c r="DL210" s="230"/>
      <c r="DM210" s="230"/>
      <c r="DN210" s="230"/>
      <c r="DO210" s="230"/>
      <c r="DP210" s="230"/>
      <c r="DQ210" s="230"/>
      <c r="DR210" s="230"/>
      <c r="DS210" s="230"/>
      <c r="DT210" s="230"/>
      <c r="DU210" s="230"/>
      <c r="DV210" s="230"/>
      <c r="DW210" s="230"/>
      <c r="DX210" s="230"/>
      <c r="DY210" s="230"/>
      <c r="DZ210" s="230"/>
      <c r="EA210" s="230"/>
      <c r="EB210" s="230"/>
      <c r="EC210" s="230"/>
      <c r="ED210" s="230"/>
      <c r="EE210" s="230"/>
      <c r="EF210" s="230"/>
      <c r="EG210" s="230"/>
      <c r="EH210" s="230"/>
      <c r="EI210" s="230"/>
      <c r="EJ210" s="230"/>
      <c r="EK210" s="230"/>
      <c r="EL210" s="230"/>
      <c r="EM210" s="230"/>
      <c r="EN210" s="230"/>
      <c r="EO210" s="230"/>
      <c r="EP210" s="230"/>
      <c r="EQ210" s="230"/>
      <c r="ER210" s="230"/>
      <c r="ES210" s="230"/>
      <c r="ET210" s="230"/>
      <c r="EU210" s="230"/>
      <c r="EV210" s="230"/>
      <c r="EW210" s="230"/>
      <c r="EX210" s="230"/>
      <c r="EY210" s="230"/>
      <c r="EZ210" s="230">
        <v>-1</v>
      </c>
      <c r="FA210" s="230"/>
      <c r="FB210" s="230"/>
      <c r="FC210" s="230"/>
      <c r="FD210" s="230"/>
      <c r="FE210" s="230"/>
      <c r="FF210" s="230"/>
      <c r="FG210" s="230"/>
      <c r="FH210" s="230"/>
      <c r="FI210" s="230"/>
      <c r="FJ210" s="230"/>
      <c r="FK210" s="230"/>
      <c r="FL210" s="230"/>
      <c r="FM210" s="230"/>
      <c r="FN210" s="230"/>
      <c r="FO210" s="230"/>
      <c r="FP210" s="230"/>
      <c r="FQ210" s="230"/>
      <c r="FR210" s="230"/>
      <c r="FS210" s="230"/>
      <c r="FT210" s="231"/>
      <c r="FU210" s="232">
        <f t="shared" si="28"/>
        <v>0</v>
      </c>
      <c r="FV210" s="232">
        <f t="shared" si="29"/>
        <v>0</v>
      </c>
      <c r="FW210" s="232">
        <f t="shared" si="29"/>
        <v>0</v>
      </c>
      <c r="FX210" s="232">
        <f t="shared" si="29"/>
        <v>0</v>
      </c>
      <c r="FY210" s="232">
        <f t="shared" si="29"/>
        <v>0</v>
      </c>
      <c r="FZ210" s="232">
        <f t="shared" si="29"/>
        <v>0</v>
      </c>
      <c r="GA210" s="232">
        <f t="shared" si="30"/>
        <v>0</v>
      </c>
      <c r="GB210" s="232">
        <f t="shared" si="31"/>
        <v>0</v>
      </c>
      <c r="GC210" s="232">
        <f t="shared" si="32"/>
        <v>0</v>
      </c>
    </row>
    <row r="211" spans="1:185" x14ac:dyDescent="0.3">
      <c r="A211" s="114" t="s">
        <v>232</v>
      </c>
      <c r="B211" s="40" t="str">
        <f>[3]Technologies!B211</f>
        <v>Elektriciteit</v>
      </c>
      <c r="C211" s="40" t="str">
        <f>VLOOKUP($A211,[3]Technologies!$A$7:$H$699,3,FALSE)</f>
        <v>Conversion</v>
      </c>
      <c r="D211" s="40" t="str">
        <f>VLOOKUP($A211,[3]Technologies!$A$7:$H$699,4,FALSE)</f>
        <v>Power GB3</v>
      </c>
      <c r="E211" s="40" t="str">
        <f>VLOOKUP($A211,[3]Technologies!$A$7:$H$699,6,FALSE)</f>
        <v>Electricity Cluster GB3</v>
      </c>
      <c r="F211" s="40" t="str">
        <f>VLOOKUP($A211,[3]Technologies!$A$7:$H$699,7,FALSE)</f>
        <v>Offshore Wind Cluster GB3</v>
      </c>
      <c r="G211" s="228"/>
      <c r="H211" s="228"/>
      <c r="I211" s="229" cm="1">
        <f t="array" ref="I211">-SUMPRODUCT(([3]Feedstocks!$C$4:$C$185=A211)*[3]Feedstocks!$E$4:$E$185,[3]Feedstocks!$F$4:$F$185,[3]Feedstocks!$H$4:$H$185,[3]Feedstocks!$I$4:$I$185)</f>
        <v>0</v>
      </c>
      <c r="J211" s="229" cm="1">
        <f t="array" ref="J211">-SUMPRODUCT(([3]Feedstocks!$C$4:$C$185=A211)*[3]Feedstocks!$E$4:$E$185,[3]Feedstocks!$H$4:$H$185,[3]Feedstocks!$I$4:$I$185)</f>
        <v>0</v>
      </c>
      <c r="K211" s="229"/>
      <c r="L211" s="229"/>
      <c r="M211" s="228">
        <v>1</v>
      </c>
      <c r="N211" s="228" t="str">
        <f>VLOOKUP(E211,[3]Activities!$A$9:$M$224,13,FALSE)</f>
        <v>GB</v>
      </c>
      <c r="O211" s="228"/>
      <c r="P211" s="66" t="s">
        <v>1266</v>
      </c>
      <c r="Q211" s="230"/>
      <c r="R211" s="230"/>
      <c r="S211" s="230"/>
      <c r="T211" s="230"/>
      <c r="U211" s="230"/>
      <c r="V211" s="230"/>
      <c r="W211" s="230"/>
      <c r="X211" s="230"/>
      <c r="Y211" s="230"/>
      <c r="Z211" s="230"/>
      <c r="AA211" s="230"/>
      <c r="AB211" s="230"/>
      <c r="AC211" s="230"/>
      <c r="AD211" s="230"/>
      <c r="AE211" s="230"/>
      <c r="AF211" s="230"/>
      <c r="AG211" s="230"/>
      <c r="AH211" s="230"/>
      <c r="AI211" s="230"/>
      <c r="AJ211" s="230"/>
      <c r="AK211" s="230"/>
      <c r="AL211" s="230"/>
      <c r="AM211" s="230"/>
      <c r="AN211" s="230"/>
      <c r="AO211" s="230"/>
      <c r="AP211" s="230"/>
      <c r="AQ211" s="230"/>
      <c r="AR211" s="230"/>
      <c r="AS211" s="230"/>
      <c r="AT211" s="230"/>
      <c r="AU211" s="230"/>
      <c r="AV211" s="230"/>
      <c r="AW211" s="230"/>
      <c r="AX211" s="230"/>
      <c r="AY211" s="230"/>
      <c r="AZ211" s="230"/>
      <c r="BA211" s="230"/>
      <c r="BB211" s="230"/>
      <c r="BC211" s="230"/>
      <c r="BD211" s="230"/>
      <c r="BE211" s="230"/>
      <c r="BF211" s="230"/>
      <c r="BG211" s="230"/>
      <c r="BH211" s="230"/>
      <c r="BI211" s="230"/>
      <c r="BJ211" s="230"/>
      <c r="BK211" s="230"/>
      <c r="BL211" s="230"/>
      <c r="BM211" s="230"/>
      <c r="BN211" s="230"/>
      <c r="BO211" s="230"/>
      <c r="BP211" s="230"/>
      <c r="BQ211" s="230"/>
      <c r="BR211" s="230"/>
      <c r="BS211" s="230"/>
      <c r="BT211" s="230"/>
      <c r="BU211" s="230"/>
      <c r="BV211" s="230"/>
      <c r="BW211" s="230"/>
      <c r="BX211" s="230"/>
      <c r="BY211" s="230"/>
      <c r="BZ211" s="230"/>
      <c r="CA211" s="230"/>
      <c r="CB211" s="230"/>
      <c r="CC211" s="230"/>
      <c r="CD211" s="230"/>
      <c r="CE211" s="230"/>
      <c r="CF211" s="230"/>
      <c r="CG211" s="230"/>
      <c r="CH211" s="230"/>
      <c r="CI211" s="230"/>
      <c r="CJ211" s="230"/>
      <c r="CK211" s="230"/>
      <c r="CL211" s="230"/>
      <c r="CM211" s="230"/>
      <c r="CN211" s="230"/>
      <c r="CO211" s="230"/>
      <c r="CP211" s="230">
        <v>1</v>
      </c>
      <c r="CQ211" s="230"/>
      <c r="CR211" s="230"/>
      <c r="CS211" s="230"/>
      <c r="CT211" s="230"/>
      <c r="CU211" s="230"/>
      <c r="CV211" s="230"/>
      <c r="CW211" s="230"/>
      <c r="CX211" s="230"/>
      <c r="CY211" s="230"/>
      <c r="CZ211" s="230"/>
      <c r="DA211" s="230"/>
      <c r="DB211" s="230"/>
      <c r="DC211" s="230"/>
      <c r="DD211" s="230"/>
      <c r="DE211" s="230"/>
      <c r="DF211" s="230"/>
      <c r="DG211" s="230"/>
      <c r="DH211" s="230"/>
      <c r="DI211" s="230"/>
      <c r="DJ211" s="230"/>
      <c r="DK211" s="230"/>
      <c r="DL211" s="230"/>
      <c r="DM211" s="230"/>
      <c r="DN211" s="230"/>
      <c r="DO211" s="230"/>
      <c r="DP211" s="230"/>
      <c r="DQ211" s="230"/>
      <c r="DR211" s="230"/>
      <c r="DS211" s="230"/>
      <c r="DT211" s="230"/>
      <c r="DU211" s="230"/>
      <c r="DV211" s="230"/>
      <c r="DW211" s="230"/>
      <c r="DX211" s="230"/>
      <c r="DY211" s="230"/>
      <c r="DZ211" s="230"/>
      <c r="EA211" s="230"/>
      <c r="EB211" s="230"/>
      <c r="EC211" s="230"/>
      <c r="ED211" s="230"/>
      <c r="EE211" s="230"/>
      <c r="EF211" s="230"/>
      <c r="EG211" s="230"/>
      <c r="EH211" s="230"/>
      <c r="EI211" s="230"/>
      <c r="EJ211" s="230"/>
      <c r="EK211" s="230"/>
      <c r="EL211" s="230"/>
      <c r="EM211" s="230"/>
      <c r="EN211" s="230"/>
      <c r="EO211" s="230"/>
      <c r="EP211" s="230"/>
      <c r="EQ211" s="230"/>
      <c r="ER211" s="230"/>
      <c r="ES211" s="230"/>
      <c r="ET211" s="230"/>
      <c r="EU211" s="230"/>
      <c r="EV211" s="230"/>
      <c r="EW211" s="230"/>
      <c r="EX211" s="230"/>
      <c r="EY211" s="230"/>
      <c r="EZ211" s="230">
        <v>-1</v>
      </c>
      <c r="FA211" s="230"/>
      <c r="FB211" s="230"/>
      <c r="FC211" s="230"/>
      <c r="FD211" s="230"/>
      <c r="FE211" s="230"/>
      <c r="FF211" s="230"/>
      <c r="FG211" s="230"/>
      <c r="FH211" s="230"/>
      <c r="FI211" s="230"/>
      <c r="FJ211" s="230"/>
      <c r="FK211" s="230"/>
      <c r="FL211" s="230"/>
      <c r="FM211" s="230"/>
      <c r="FN211" s="230"/>
      <c r="FO211" s="230"/>
      <c r="FP211" s="230"/>
      <c r="FQ211" s="230"/>
      <c r="FR211" s="230"/>
      <c r="FS211" s="230"/>
      <c r="FT211" s="231"/>
      <c r="FU211" s="232">
        <f t="shared" si="28"/>
        <v>0</v>
      </c>
      <c r="FV211" s="232">
        <f t="shared" si="29"/>
        <v>0</v>
      </c>
      <c r="FW211" s="232">
        <f t="shared" si="29"/>
        <v>0</v>
      </c>
      <c r="FX211" s="232">
        <f t="shared" si="29"/>
        <v>0</v>
      </c>
      <c r="FY211" s="232">
        <f t="shared" si="29"/>
        <v>0</v>
      </c>
      <c r="FZ211" s="232">
        <f t="shared" si="29"/>
        <v>0</v>
      </c>
      <c r="GA211" s="232">
        <f t="shared" si="30"/>
        <v>0</v>
      </c>
      <c r="GB211" s="232">
        <f t="shared" si="31"/>
        <v>0</v>
      </c>
      <c r="GC211" s="232">
        <f t="shared" si="32"/>
        <v>0</v>
      </c>
    </row>
    <row r="212" spans="1:185" x14ac:dyDescent="0.3">
      <c r="A212" s="114" t="s">
        <v>233</v>
      </c>
      <c r="B212" s="40" t="str">
        <f>[3]Technologies!B212</f>
        <v>Elektriciteit</v>
      </c>
      <c r="C212" s="40" t="str">
        <f>VLOOKUP($A212,[3]Technologies!$A$7:$H$699,3,FALSE)</f>
        <v>Conversion</v>
      </c>
      <c r="D212" s="40" t="str">
        <f>VLOOKUP($A212,[3]Technologies!$A$7:$H$699,4,FALSE)</f>
        <v>Power NO1</v>
      </c>
      <c r="E212" s="40" t="str">
        <f>VLOOKUP($A212,[3]Technologies!$A$7:$H$699,6,FALSE)</f>
        <v>Electricity Cluster NO1</v>
      </c>
      <c r="F212" s="40" t="str">
        <f>VLOOKUP($A212,[3]Technologies!$A$7:$H$699,7,FALSE)</f>
        <v>Offshore Wind Cluster NO1</v>
      </c>
      <c r="G212" s="228"/>
      <c r="H212" s="228"/>
      <c r="I212" s="229" cm="1">
        <f t="array" ref="I212">-SUMPRODUCT(([3]Feedstocks!$C$4:$C$185=A212)*[3]Feedstocks!$E$4:$E$185,[3]Feedstocks!$F$4:$F$185,[3]Feedstocks!$H$4:$H$185,[3]Feedstocks!$I$4:$I$185)</f>
        <v>0</v>
      </c>
      <c r="J212" s="229" cm="1">
        <f t="array" ref="J212">-SUMPRODUCT(([3]Feedstocks!$C$4:$C$185=A212)*[3]Feedstocks!$E$4:$E$185,[3]Feedstocks!$H$4:$H$185,[3]Feedstocks!$I$4:$I$185)</f>
        <v>0</v>
      </c>
      <c r="K212" s="229"/>
      <c r="L212" s="229"/>
      <c r="M212" s="228">
        <v>1</v>
      </c>
      <c r="N212" s="228" t="str">
        <f>VLOOKUP(E212,[3]Activities!$A$9:$M$224,13,FALSE)</f>
        <v>NO</v>
      </c>
      <c r="O212" s="228"/>
      <c r="P212" s="66" t="s">
        <v>1266</v>
      </c>
      <c r="Q212" s="230"/>
      <c r="R212" s="230"/>
      <c r="S212" s="230"/>
      <c r="T212" s="230"/>
      <c r="U212" s="230"/>
      <c r="V212" s="230"/>
      <c r="W212" s="230"/>
      <c r="X212" s="230"/>
      <c r="Y212" s="230"/>
      <c r="Z212" s="230"/>
      <c r="AA212" s="230"/>
      <c r="AB212" s="230"/>
      <c r="AC212" s="230"/>
      <c r="AD212" s="230"/>
      <c r="AE212" s="230"/>
      <c r="AF212" s="230"/>
      <c r="AG212" s="230"/>
      <c r="AH212" s="230"/>
      <c r="AI212" s="230"/>
      <c r="AJ212" s="230"/>
      <c r="AK212" s="230"/>
      <c r="AL212" s="230"/>
      <c r="AM212" s="230"/>
      <c r="AN212" s="230"/>
      <c r="AO212" s="230"/>
      <c r="AP212" s="230"/>
      <c r="AQ212" s="230"/>
      <c r="AR212" s="230"/>
      <c r="AS212" s="230"/>
      <c r="AT212" s="230"/>
      <c r="AU212" s="230"/>
      <c r="AV212" s="230"/>
      <c r="AW212" s="230"/>
      <c r="AX212" s="230"/>
      <c r="AY212" s="230"/>
      <c r="AZ212" s="230"/>
      <c r="BA212" s="230"/>
      <c r="BB212" s="230"/>
      <c r="BC212" s="230"/>
      <c r="BD212" s="230"/>
      <c r="BE212" s="230"/>
      <c r="BF212" s="230"/>
      <c r="BG212" s="230"/>
      <c r="BH212" s="230"/>
      <c r="BI212" s="230"/>
      <c r="BJ212" s="230"/>
      <c r="BK212" s="230"/>
      <c r="BL212" s="230"/>
      <c r="BM212" s="230"/>
      <c r="BN212" s="230"/>
      <c r="BO212" s="230"/>
      <c r="BP212" s="230"/>
      <c r="BQ212" s="230"/>
      <c r="BR212" s="230"/>
      <c r="BS212" s="230"/>
      <c r="BT212" s="230"/>
      <c r="BU212" s="230"/>
      <c r="BV212" s="230"/>
      <c r="BW212" s="230"/>
      <c r="BX212" s="230"/>
      <c r="BY212" s="230"/>
      <c r="BZ212" s="230"/>
      <c r="CA212" s="230"/>
      <c r="CB212" s="230"/>
      <c r="CC212" s="230"/>
      <c r="CD212" s="230"/>
      <c r="CE212" s="230"/>
      <c r="CF212" s="230"/>
      <c r="CG212" s="230"/>
      <c r="CH212" s="230"/>
      <c r="CI212" s="230"/>
      <c r="CJ212" s="230"/>
      <c r="CK212" s="230"/>
      <c r="CL212" s="230"/>
      <c r="CM212" s="230"/>
      <c r="CN212" s="230"/>
      <c r="CO212" s="230"/>
      <c r="CP212" s="230"/>
      <c r="CQ212" s="230">
        <v>1</v>
      </c>
      <c r="CR212" s="230"/>
      <c r="CS212" s="230"/>
      <c r="CT212" s="230"/>
      <c r="CU212" s="230"/>
      <c r="CV212" s="230"/>
      <c r="CW212" s="230"/>
      <c r="CX212" s="230"/>
      <c r="CY212" s="230"/>
      <c r="CZ212" s="230"/>
      <c r="DA212" s="230"/>
      <c r="DB212" s="230"/>
      <c r="DC212" s="230"/>
      <c r="DD212" s="230"/>
      <c r="DE212" s="230"/>
      <c r="DF212" s="230"/>
      <c r="DG212" s="230"/>
      <c r="DH212" s="230"/>
      <c r="DI212" s="230"/>
      <c r="DJ212" s="230"/>
      <c r="DK212" s="230"/>
      <c r="DL212" s="230"/>
      <c r="DM212" s="230"/>
      <c r="DN212" s="230"/>
      <c r="DO212" s="230"/>
      <c r="DP212" s="230"/>
      <c r="DQ212" s="230"/>
      <c r="DR212" s="230"/>
      <c r="DS212" s="230"/>
      <c r="DT212" s="230"/>
      <c r="DU212" s="230"/>
      <c r="DV212" s="230"/>
      <c r="DW212" s="230"/>
      <c r="DX212" s="230"/>
      <c r="DY212" s="230"/>
      <c r="DZ212" s="230"/>
      <c r="EA212" s="230"/>
      <c r="EB212" s="230"/>
      <c r="EC212" s="230"/>
      <c r="ED212" s="230"/>
      <c r="EE212" s="230"/>
      <c r="EF212" s="230"/>
      <c r="EG212" s="230"/>
      <c r="EH212" s="230"/>
      <c r="EI212" s="230"/>
      <c r="EJ212" s="230"/>
      <c r="EK212" s="230"/>
      <c r="EL212" s="230"/>
      <c r="EM212" s="230"/>
      <c r="EN212" s="230"/>
      <c r="EO212" s="230"/>
      <c r="EP212" s="230"/>
      <c r="EQ212" s="230"/>
      <c r="ER212" s="230"/>
      <c r="ES212" s="230"/>
      <c r="ET212" s="230"/>
      <c r="EU212" s="230"/>
      <c r="EV212" s="230"/>
      <c r="EW212" s="230"/>
      <c r="EX212" s="230"/>
      <c r="EY212" s="230"/>
      <c r="EZ212" s="230">
        <v>-1</v>
      </c>
      <c r="FA212" s="230"/>
      <c r="FB212" s="230"/>
      <c r="FC212" s="230"/>
      <c r="FD212" s="230"/>
      <c r="FE212" s="230"/>
      <c r="FF212" s="230"/>
      <c r="FG212" s="230"/>
      <c r="FH212" s="230"/>
      <c r="FI212" s="230"/>
      <c r="FJ212" s="230"/>
      <c r="FK212" s="230"/>
      <c r="FL212" s="230"/>
      <c r="FM212" s="230"/>
      <c r="FN212" s="230"/>
      <c r="FO212" s="230"/>
      <c r="FP212" s="230"/>
      <c r="FQ212" s="230"/>
      <c r="FR212" s="230"/>
      <c r="FS212" s="230"/>
      <c r="FT212" s="231"/>
      <c r="FU212" s="232">
        <f t="shared" si="28"/>
        <v>0</v>
      </c>
      <c r="FV212" s="232">
        <f t="shared" si="29"/>
        <v>0</v>
      </c>
      <c r="FW212" s="232">
        <f t="shared" si="29"/>
        <v>0</v>
      </c>
      <c r="FX212" s="232">
        <f t="shared" si="29"/>
        <v>0</v>
      </c>
      <c r="FY212" s="232">
        <f t="shared" si="29"/>
        <v>0</v>
      </c>
      <c r="FZ212" s="232">
        <f t="shared" si="29"/>
        <v>0</v>
      </c>
      <c r="GA212" s="232">
        <f t="shared" si="30"/>
        <v>0</v>
      </c>
      <c r="GB212" s="232">
        <f t="shared" si="31"/>
        <v>0</v>
      </c>
      <c r="GC212" s="232">
        <f t="shared" si="32"/>
        <v>0</v>
      </c>
    </row>
    <row r="213" spans="1:185" x14ac:dyDescent="0.3">
      <c r="A213" s="69" t="s">
        <v>234</v>
      </c>
      <c r="B213" s="69" t="str">
        <f>[3]Technologies!B213</f>
        <v>Elektriciteit</v>
      </c>
      <c r="C213" s="69" t="str">
        <f>VLOOKUP($A213,[3]Technologies!$A$7:$H$699,3,FALSE)</f>
        <v>Conversion</v>
      </c>
      <c r="D213" s="69" t="str">
        <f>VLOOKUP($A213,[3]Technologies!$A$7:$H$699,4,FALSE)</f>
        <v>Power NL</v>
      </c>
      <c r="E213" s="69" t="str">
        <f>VLOOKUP($A213,[3]Technologies!$A$7:$H$699,6,FALSE)</f>
        <v>Electricity NL - HV</v>
      </c>
      <c r="F213" s="70" t="str">
        <f>VLOOKUP($A213,[3]Technologies!$A$7:$H$699,7,FALSE)</f>
        <v>Coal old - Power NL</v>
      </c>
      <c r="G213" s="233"/>
      <c r="H213" s="233"/>
      <c r="I213" s="234" cm="1">
        <f t="array" ref="I213">-SUMPRODUCT(([3]Feedstocks!$C$4:$C$185=A213)*[3]Feedstocks!$E$4:$E$185,[3]Feedstocks!$F$4:$F$185,[3]Feedstocks!$H$4:$H$185,[3]Feedstocks!$I$4:$I$185)</f>
        <v>0</v>
      </c>
      <c r="J213" s="234" cm="1">
        <f t="array" ref="J213">-SUMPRODUCT(([3]Feedstocks!$C$4:$C$185=A213)*[3]Feedstocks!$E$4:$E$185,[3]Feedstocks!$H$4:$H$185,[3]Feedstocks!$I$4:$I$185)</f>
        <v>0</v>
      </c>
      <c r="K213" s="234"/>
      <c r="L213" s="234"/>
      <c r="M213" s="233">
        <v>1</v>
      </c>
      <c r="N213" s="233" t="str">
        <f>VLOOKUP(E213,[3]Activities!$A$9:$M$224,13,FALSE)</f>
        <v>NL</v>
      </c>
      <c r="O213" s="233"/>
      <c r="P213" s="87" t="s">
        <v>1266</v>
      </c>
      <c r="Q213" s="235"/>
      <c r="R213" s="235"/>
      <c r="S213" s="235"/>
      <c r="T213" s="235"/>
      <c r="U213" s="235"/>
      <c r="V213" s="235"/>
      <c r="W213" s="235"/>
      <c r="X213" s="235"/>
      <c r="Y213" s="235"/>
      <c r="Z213" s="235"/>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c r="BQ213" s="235"/>
      <c r="BR213" s="235"/>
      <c r="BS213" s="235"/>
      <c r="BT213" s="235"/>
      <c r="BU213" s="235"/>
      <c r="BV213" s="235"/>
      <c r="BW213" s="235"/>
      <c r="BX213" s="235"/>
      <c r="BY213" s="235"/>
      <c r="BZ213" s="235"/>
      <c r="CA213" s="235"/>
      <c r="CB213" s="235"/>
      <c r="CC213" s="235"/>
      <c r="CD213" s="235"/>
      <c r="CE213" s="235"/>
      <c r="CF213" s="235"/>
      <c r="CG213" s="235"/>
      <c r="CH213" s="235"/>
      <c r="CI213" s="235"/>
      <c r="CJ213" s="235"/>
      <c r="CK213" s="235"/>
      <c r="CL213" s="235"/>
      <c r="CM213" s="235"/>
      <c r="CN213" s="235"/>
      <c r="CO213" s="235"/>
      <c r="CP213" s="235"/>
      <c r="CQ213" s="235"/>
      <c r="CR213" s="235">
        <v>1</v>
      </c>
      <c r="CS213" s="235"/>
      <c r="CT213" s="235"/>
      <c r="CU213" s="235"/>
      <c r="CV213" s="235"/>
      <c r="CW213" s="235"/>
      <c r="CX213" s="235"/>
      <c r="CY213" s="235"/>
      <c r="CZ213" s="235"/>
      <c r="DA213" s="235"/>
      <c r="DB213" s="235"/>
      <c r="DC213" s="235"/>
      <c r="DD213" s="235"/>
      <c r="DE213" s="235"/>
      <c r="DF213" s="235"/>
      <c r="DG213" s="235"/>
      <c r="DH213" s="235"/>
      <c r="DI213" s="235"/>
      <c r="DJ213" s="235"/>
      <c r="DK213" s="235"/>
      <c r="DL213" s="235"/>
      <c r="DM213" s="235"/>
      <c r="DN213" s="235"/>
      <c r="DO213" s="235"/>
      <c r="DP213" s="235"/>
      <c r="DQ213" s="235"/>
      <c r="DR213" s="235"/>
      <c r="DS213" s="235"/>
      <c r="DT213" s="235"/>
      <c r="DU213" s="235"/>
      <c r="DV213" s="235"/>
      <c r="DW213" s="235"/>
      <c r="DX213" s="235"/>
      <c r="DY213" s="235"/>
      <c r="DZ213" s="235"/>
      <c r="EA213" s="235"/>
      <c r="EB213" s="235"/>
      <c r="EC213" s="235"/>
      <c r="ED213" s="235">
        <v>-2.3500345600000001</v>
      </c>
      <c r="EE213" s="235"/>
      <c r="EF213" s="235"/>
      <c r="EG213" s="235"/>
      <c r="EH213" s="235"/>
      <c r="EI213" s="235"/>
      <c r="EJ213" s="235"/>
      <c r="EK213" s="235"/>
      <c r="EL213" s="235"/>
      <c r="EM213" s="235"/>
      <c r="EN213" s="235"/>
      <c r="EO213" s="235"/>
      <c r="EP213" s="235"/>
      <c r="EQ213" s="235"/>
      <c r="ER213" s="235"/>
      <c r="ES213" s="235"/>
      <c r="ET213" s="235"/>
      <c r="EU213" s="235"/>
      <c r="EV213" s="235"/>
      <c r="EW213" s="235"/>
      <c r="EX213" s="235"/>
      <c r="EY213" s="235"/>
      <c r="EZ213" s="235"/>
      <c r="FA213" s="235"/>
      <c r="FB213" s="235"/>
      <c r="FC213" s="235"/>
      <c r="FD213" s="235"/>
      <c r="FE213" s="235"/>
      <c r="FF213" s="235"/>
      <c r="FG213" s="235"/>
      <c r="FH213" s="235"/>
      <c r="FI213" s="235"/>
      <c r="FJ213" s="235"/>
      <c r="FK213" s="235"/>
      <c r="FL213" s="235"/>
      <c r="FM213" s="235"/>
      <c r="FN213" s="235"/>
      <c r="FO213" s="235"/>
      <c r="FP213" s="235"/>
      <c r="FQ213" s="235"/>
      <c r="FR213" s="235"/>
      <c r="FS213" s="235"/>
      <c r="FT213" s="236"/>
      <c r="FU213" s="237">
        <f t="shared" si="28"/>
        <v>0</v>
      </c>
      <c r="FV213" s="237">
        <f t="shared" si="29"/>
        <v>0.23100000000000001</v>
      </c>
      <c r="FW213" s="237">
        <f t="shared" si="29"/>
        <v>0</v>
      </c>
      <c r="FX213" s="237">
        <f t="shared" si="29"/>
        <v>0</v>
      </c>
      <c r="FY213" s="237">
        <f t="shared" si="29"/>
        <v>0</v>
      </c>
      <c r="FZ213" s="237">
        <f t="shared" si="29"/>
        <v>0</v>
      </c>
      <c r="GA213" s="237">
        <f t="shared" si="30"/>
        <v>0</v>
      </c>
      <c r="GB213" s="237">
        <f t="shared" si="31"/>
        <v>0</v>
      </c>
      <c r="GC213" s="237">
        <f t="shared" si="32"/>
        <v>0</v>
      </c>
    </row>
    <row r="214" spans="1:185" x14ac:dyDescent="0.3">
      <c r="A214" s="40" t="s">
        <v>235</v>
      </c>
      <c r="B214" s="40" t="str">
        <f>[3]Technologies!B214</f>
        <v>Elektriciteit</v>
      </c>
      <c r="C214" s="40" t="str">
        <f>VLOOKUP($A214,[3]Technologies!$A$7:$H$699,3,FALSE)</f>
        <v>Conversion</v>
      </c>
      <c r="D214" s="40" t="str">
        <f>VLOOKUP($A214,[3]Technologies!$A$7:$H$699,4,FALSE)</f>
        <v>Power NL</v>
      </c>
      <c r="E214" s="40" t="str">
        <f>VLOOKUP($A214,[3]Technologies!$A$7:$H$699,6,FALSE)</f>
        <v>Electricity NL - HV</v>
      </c>
      <c r="F214" s="40" t="str">
        <f>VLOOKUP($A214,[3]Technologies!$A$7:$H$699,7,FALSE)</f>
        <v>Co-fired Coal - Power NL</v>
      </c>
      <c r="G214" s="228"/>
      <c r="H214" s="228"/>
      <c r="I214" s="229" cm="1">
        <f t="array" ref="I214">-SUMPRODUCT(([3]Feedstocks!$C$4:$C$185=A214)*[3]Feedstocks!$E$4:$E$185,[3]Feedstocks!$F$4:$F$185,[3]Feedstocks!$H$4:$H$185,[3]Feedstocks!$I$4:$I$185)</f>
        <v>0</v>
      </c>
      <c r="J214" s="229" cm="1">
        <f t="array" ref="J214">-SUMPRODUCT(([3]Feedstocks!$C$4:$C$185=A214)*[3]Feedstocks!$E$4:$E$185,[3]Feedstocks!$H$4:$H$185,[3]Feedstocks!$I$4:$I$185)</f>
        <v>0</v>
      </c>
      <c r="K214" s="229"/>
      <c r="L214" s="229"/>
      <c r="M214" s="228">
        <v>1</v>
      </c>
      <c r="N214" s="228" t="str">
        <f>VLOOKUP(E214,[3]Activities!$A$9:$M$224,13,FALSE)</f>
        <v>NL</v>
      </c>
      <c r="O214" s="228"/>
      <c r="P214" s="66" t="s">
        <v>1266</v>
      </c>
      <c r="Q214" s="230"/>
      <c r="R214" s="230"/>
      <c r="S214" s="230"/>
      <c r="T214" s="230"/>
      <c r="U214" s="230"/>
      <c r="V214" s="230"/>
      <c r="W214" s="230"/>
      <c r="X214" s="230"/>
      <c r="Y214" s="230"/>
      <c r="Z214" s="230"/>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230"/>
      <c r="BR214" s="230"/>
      <c r="BS214" s="230"/>
      <c r="BT214" s="230"/>
      <c r="BU214" s="230"/>
      <c r="BV214" s="230"/>
      <c r="BW214" s="230"/>
      <c r="BX214" s="230"/>
      <c r="BY214" s="230"/>
      <c r="BZ214" s="230"/>
      <c r="CA214" s="230"/>
      <c r="CB214" s="230"/>
      <c r="CC214" s="230"/>
      <c r="CD214" s="230"/>
      <c r="CE214" s="230"/>
      <c r="CF214" s="230"/>
      <c r="CG214" s="230"/>
      <c r="CH214" s="230"/>
      <c r="CI214" s="230"/>
      <c r="CJ214" s="230"/>
      <c r="CK214" s="230"/>
      <c r="CL214" s="230"/>
      <c r="CM214" s="230"/>
      <c r="CN214" s="230"/>
      <c r="CO214" s="230"/>
      <c r="CP214" s="230"/>
      <c r="CQ214" s="230"/>
      <c r="CR214" s="230">
        <v>1</v>
      </c>
      <c r="CS214" s="230"/>
      <c r="CT214" s="230"/>
      <c r="CU214" s="230"/>
      <c r="CV214" s="230"/>
      <c r="CW214" s="230"/>
      <c r="CX214" s="230"/>
      <c r="CY214" s="230"/>
      <c r="CZ214" s="230"/>
      <c r="DA214" s="230"/>
      <c r="DB214" s="230"/>
      <c r="DC214" s="230"/>
      <c r="DD214" s="230"/>
      <c r="DE214" s="230"/>
      <c r="DF214" s="230"/>
      <c r="DG214" s="230"/>
      <c r="DH214" s="230"/>
      <c r="DI214" s="230"/>
      <c r="DJ214" s="230"/>
      <c r="DK214" s="230"/>
      <c r="DL214" s="230"/>
      <c r="DM214" s="230"/>
      <c r="DN214" s="230"/>
      <c r="DO214" s="230"/>
      <c r="DP214" s="230"/>
      <c r="DQ214" s="230"/>
      <c r="DR214" s="230"/>
      <c r="DS214" s="230"/>
      <c r="DT214" s="230"/>
      <c r="DU214" s="230"/>
      <c r="DV214" s="230"/>
      <c r="DW214" s="230"/>
      <c r="DX214" s="230"/>
      <c r="DY214" s="230"/>
      <c r="DZ214" s="230"/>
      <c r="EA214" s="230"/>
      <c r="EB214" s="230">
        <v>-0.38</v>
      </c>
      <c r="EC214" s="230"/>
      <c r="ED214" s="230">
        <v>-1.5800456000000001</v>
      </c>
      <c r="EE214" s="230"/>
      <c r="EF214" s="230"/>
      <c r="EG214" s="230"/>
      <c r="EH214" s="230"/>
      <c r="EI214" s="230"/>
      <c r="EJ214" s="230"/>
      <c r="EK214" s="230"/>
      <c r="EL214" s="230"/>
      <c r="EM214" s="230"/>
      <c r="EN214" s="230"/>
      <c r="EO214" s="230"/>
      <c r="EP214" s="230"/>
      <c r="EQ214" s="230"/>
      <c r="ER214" s="230"/>
      <c r="ES214" s="230"/>
      <c r="ET214" s="230"/>
      <c r="EU214" s="230"/>
      <c r="EV214" s="230"/>
      <c r="EW214" s="230"/>
      <c r="EX214" s="230"/>
      <c r="EY214" s="230"/>
      <c r="EZ214" s="230"/>
      <c r="FA214" s="230"/>
      <c r="FB214" s="230"/>
      <c r="FC214" s="230"/>
      <c r="FD214" s="230"/>
      <c r="FE214" s="230"/>
      <c r="FF214" s="230"/>
      <c r="FG214" s="230"/>
      <c r="FH214" s="230"/>
      <c r="FI214" s="230"/>
      <c r="FJ214" s="230"/>
      <c r="FK214" s="230"/>
      <c r="FL214" s="230"/>
      <c r="FM214" s="230"/>
      <c r="FN214" s="230"/>
      <c r="FO214" s="230"/>
      <c r="FP214" s="230"/>
      <c r="FQ214" s="230"/>
      <c r="FR214" s="230"/>
      <c r="FS214" s="230"/>
      <c r="FT214" s="231"/>
      <c r="FU214" s="232">
        <f t="shared" si="28"/>
        <v>0</v>
      </c>
      <c r="FV214" s="232">
        <f t="shared" si="29"/>
        <v>0.15529999999999999</v>
      </c>
      <c r="FW214" s="232">
        <f t="shared" si="29"/>
        <v>0</v>
      </c>
      <c r="FX214" s="232">
        <f t="shared" si="29"/>
        <v>0</v>
      </c>
      <c r="FY214" s="232">
        <f t="shared" si="29"/>
        <v>0</v>
      </c>
      <c r="FZ214" s="232">
        <f t="shared" si="29"/>
        <v>0</v>
      </c>
      <c r="GA214" s="232">
        <f t="shared" si="30"/>
        <v>0</v>
      </c>
      <c r="GB214" s="232">
        <f t="shared" si="31"/>
        <v>0</v>
      </c>
      <c r="GC214" s="232">
        <f t="shared" si="32"/>
        <v>0</v>
      </c>
    </row>
    <row r="215" spans="1:185" x14ac:dyDescent="0.3">
      <c r="A215" s="69" t="s">
        <v>236</v>
      </c>
      <c r="B215" s="69" t="str">
        <f>[3]Technologies!B215</f>
        <v>Elektriciteit</v>
      </c>
      <c r="C215" s="69" t="str">
        <f>VLOOKUP($A215,[3]Technologies!$A$7:$H$699,3,FALSE)</f>
        <v>Conversion</v>
      </c>
      <c r="D215" s="69" t="str">
        <f>VLOOKUP($A215,[3]Technologies!$A$7:$H$699,4,FALSE)</f>
        <v>Power NL</v>
      </c>
      <c r="E215" s="69" t="str">
        <f>VLOOKUP($A215,[3]Technologies!$A$7:$H$699,6,FALSE)</f>
        <v>Electricity NL - HV</v>
      </c>
      <c r="F215" s="70" t="str">
        <f>VLOOKUP($A215,[3]Technologies!$A$7:$H$699,7,FALSE)</f>
        <v>Co-fired Coal wCCS - Power NL</v>
      </c>
      <c r="G215" s="233">
        <v>0.9</v>
      </c>
      <c r="H215" s="233"/>
      <c r="I215" s="234" cm="1">
        <f t="array" ref="I215">-SUMPRODUCT(([3]Feedstocks!$C$4:$C$185=A215)*[3]Feedstocks!$E$4:$E$185,[3]Feedstocks!$F$4:$F$185,[3]Feedstocks!$H$4:$H$185,[3]Feedstocks!$I$4:$I$185)</f>
        <v>0</v>
      </c>
      <c r="J215" s="234" cm="1">
        <f t="array" ref="J215">-SUMPRODUCT(([3]Feedstocks!$C$4:$C$185=A215)*[3]Feedstocks!$E$4:$E$185,[3]Feedstocks!$H$4:$H$185,[3]Feedstocks!$I$4:$I$185)</f>
        <v>0</v>
      </c>
      <c r="K215" s="234"/>
      <c r="L215" s="234"/>
      <c r="M215" s="233">
        <v>1</v>
      </c>
      <c r="N215" s="233" t="str">
        <f>VLOOKUP(E215,[3]Activities!$A$9:$M$224,13,FALSE)</f>
        <v>NL</v>
      </c>
      <c r="O215" s="233"/>
      <c r="P215" s="87" t="s">
        <v>1266</v>
      </c>
      <c r="Q215" s="235"/>
      <c r="R215" s="235"/>
      <c r="S215" s="235"/>
      <c r="T215" s="235"/>
      <c r="U215" s="235"/>
      <c r="V215" s="235"/>
      <c r="W215" s="235"/>
      <c r="X215" s="235"/>
      <c r="Y215" s="235"/>
      <c r="Z215" s="235"/>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235"/>
      <c r="BR215" s="235"/>
      <c r="BS215" s="235"/>
      <c r="BT215" s="235"/>
      <c r="BU215" s="235"/>
      <c r="BV215" s="235"/>
      <c r="BW215" s="235"/>
      <c r="BX215" s="235"/>
      <c r="BY215" s="235"/>
      <c r="BZ215" s="235"/>
      <c r="CA215" s="235"/>
      <c r="CB215" s="235"/>
      <c r="CC215" s="235"/>
      <c r="CD215" s="235"/>
      <c r="CE215" s="235"/>
      <c r="CF215" s="235"/>
      <c r="CG215" s="235"/>
      <c r="CH215" s="235"/>
      <c r="CI215" s="235"/>
      <c r="CJ215" s="235"/>
      <c r="CK215" s="235"/>
      <c r="CL215" s="235"/>
      <c r="CM215" s="235"/>
      <c r="CN215" s="235"/>
      <c r="CO215" s="235"/>
      <c r="CP215" s="235"/>
      <c r="CQ215" s="235"/>
      <c r="CR215" s="235">
        <v>1</v>
      </c>
      <c r="CS215" s="235"/>
      <c r="CT215" s="235"/>
      <c r="CU215" s="235"/>
      <c r="CV215" s="235"/>
      <c r="CW215" s="235"/>
      <c r="CX215" s="235"/>
      <c r="CY215" s="235"/>
      <c r="CZ215" s="235"/>
      <c r="DA215" s="235"/>
      <c r="DB215" s="235"/>
      <c r="DC215" s="235"/>
      <c r="DD215" s="235"/>
      <c r="DE215" s="235"/>
      <c r="DF215" s="235"/>
      <c r="DG215" s="235"/>
      <c r="DH215" s="235"/>
      <c r="DI215" s="235"/>
      <c r="DJ215" s="235"/>
      <c r="DK215" s="235"/>
      <c r="DL215" s="235"/>
      <c r="DM215" s="235"/>
      <c r="DN215" s="235"/>
      <c r="DO215" s="235"/>
      <c r="DP215" s="235"/>
      <c r="DQ215" s="235"/>
      <c r="DR215" s="235"/>
      <c r="DS215" s="235"/>
      <c r="DT215" s="235"/>
      <c r="DU215" s="235"/>
      <c r="DV215" s="235"/>
      <c r="DW215" s="235"/>
      <c r="DX215" s="235"/>
      <c r="DY215" s="235"/>
      <c r="DZ215" s="235"/>
      <c r="EA215" s="235"/>
      <c r="EB215" s="235">
        <v>-0.47499999999999998</v>
      </c>
      <c r="EC215" s="235"/>
      <c r="ED215" s="235">
        <v>-1.9750570000000001</v>
      </c>
      <c r="EE215" s="235"/>
      <c r="EF215" s="235"/>
      <c r="EG215" s="235"/>
      <c r="EH215" s="235"/>
      <c r="EI215" s="235"/>
      <c r="EJ215" s="235"/>
      <c r="EK215" s="235"/>
      <c r="EL215" s="235"/>
      <c r="EM215" s="235"/>
      <c r="EN215" s="235"/>
      <c r="EO215" s="235"/>
      <c r="EP215" s="235"/>
      <c r="EQ215" s="235"/>
      <c r="ER215" s="235"/>
      <c r="ES215" s="235"/>
      <c r="ET215" s="235"/>
      <c r="EU215" s="235"/>
      <c r="EV215" s="235"/>
      <c r="EW215" s="235"/>
      <c r="EX215" s="235"/>
      <c r="EY215" s="235"/>
      <c r="EZ215" s="235"/>
      <c r="FA215" s="235"/>
      <c r="FB215" s="235"/>
      <c r="FC215" s="235"/>
      <c r="FD215" s="235"/>
      <c r="FE215" s="235"/>
      <c r="FF215" s="235"/>
      <c r="FG215" s="235"/>
      <c r="FH215" s="235"/>
      <c r="FI215" s="235"/>
      <c r="FJ215" s="235"/>
      <c r="FK215" s="235"/>
      <c r="FL215" s="235"/>
      <c r="FM215" s="235"/>
      <c r="FN215" s="235"/>
      <c r="FO215" s="235"/>
      <c r="FP215" s="235"/>
      <c r="FQ215" s="235"/>
      <c r="FR215" s="235"/>
      <c r="FS215" s="235"/>
      <c r="FT215" s="236"/>
      <c r="FU215" s="237">
        <f t="shared" si="28"/>
        <v>0.22159999999999999</v>
      </c>
      <c r="FV215" s="237">
        <f t="shared" ref="FV215:FZ230" si="33">ROUND(IF($C215="Primary",0,$M215*(1-$O215)*($G215*(SUMPRODUCT($Q$4:$FS$4,$Q215:$FS215)+$J215)+$H215-SUMPRODUCT($Q$5:$FS$5,$Q215:$FS215)-$I215+$K215))*IF($N215=FV$4,1,0),4)</f>
        <v>-2.7400000000000001E-2</v>
      </c>
      <c r="FW215" s="237">
        <f t="shared" si="33"/>
        <v>0</v>
      </c>
      <c r="FX215" s="237">
        <f t="shared" si="33"/>
        <v>0</v>
      </c>
      <c r="FY215" s="237">
        <f t="shared" si="33"/>
        <v>0</v>
      </c>
      <c r="FZ215" s="237">
        <f t="shared" si="33"/>
        <v>0</v>
      </c>
      <c r="GA215" s="237">
        <f t="shared" si="30"/>
        <v>0</v>
      </c>
      <c r="GB215" s="237">
        <f t="shared" si="31"/>
        <v>0</v>
      </c>
      <c r="GC215" s="237">
        <f t="shared" si="32"/>
        <v>0</v>
      </c>
    </row>
    <row r="216" spans="1:185" x14ac:dyDescent="0.3">
      <c r="A216" s="40" t="s">
        <v>237</v>
      </c>
      <c r="B216" s="40" t="str">
        <f>[3]Technologies!B216</f>
        <v>Elektriciteit</v>
      </c>
      <c r="C216" s="40" t="str">
        <f>VLOOKUP($A216,[3]Technologies!$A$7:$H$699,3,FALSE)</f>
        <v>Conversion</v>
      </c>
      <c r="D216" s="40" t="str">
        <f>VLOOKUP($A216,[3]Technologies!$A$7:$H$699,4,FALSE)</f>
        <v>Power NL</v>
      </c>
      <c r="E216" s="40" t="str">
        <f>VLOOKUP($A216,[3]Technologies!$A$7:$H$699,6,FALSE)</f>
        <v>Electricity NL - HV</v>
      </c>
      <c r="F216" s="40" t="str">
        <f>VLOOKUP($A216,[3]Technologies!$A$7:$H$699,7,FALSE)</f>
        <v>CCGT - Power NL</v>
      </c>
      <c r="G216" s="228"/>
      <c r="H216" s="228"/>
      <c r="I216" s="229" cm="1">
        <f t="array" ref="I216">-SUMPRODUCT(([3]Feedstocks!$C$4:$C$185=A216)*[3]Feedstocks!$E$4:$E$185,[3]Feedstocks!$F$4:$F$185,[3]Feedstocks!$H$4:$H$185,[3]Feedstocks!$I$4:$I$185)</f>
        <v>0</v>
      </c>
      <c r="J216" s="229" cm="1">
        <f t="array" ref="J216">-SUMPRODUCT(([3]Feedstocks!$C$4:$C$185=A216)*[3]Feedstocks!$E$4:$E$185,[3]Feedstocks!$H$4:$H$185,[3]Feedstocks!$I$4:$I$185)</f>
        <v>0</v>
      </c>
      <c r="K216" s="229"/>
      <c r="L216" s="229"/>
      <c r="M216" s="228">
        <v>1</v>
      </c>
      <c r="N216" s="228" t="str">
        <f>VLOOKUP(E216,[3]Activities!$A$9:$M$224,13,FALSE)</f>
        <v>NL</v>
      </c>
      <c r="O216" s="228"/>
      <c r="P216" s="66" t="s">
        <v>1266</v>
      </c>
      <c r="Q216" s="230"/>
      <c r="R216" s="230"/>
      <c r="S216" s="230"/>
      <c r="T216" s="230"/>
      <c r="U216" s="230"/>
      <c r="V216" s="230"/>
      <c r="W216" s="230"/>
      <c r="X216" s="230"/>
      <c r="Y216" s="230"/>
      <c r="Z216" s="230"/>
      <c r="AA216" s="230"/>
      <c r="AB216" s="230"/>
      <c r="AC216" s="230"/>
      <c r="AD216" s="230"/>
      <c r="AE216" s="230"/>
      <c r="AF216" s="230"/>
      <c r="AG216" s="230"/>
      <c r="AH216" s="230"/>
      <c r="AI216" s="230"/>
      <c r="AJ216" s="230"/>
      <c r="AK216" s="230"/>
      <c r="AL216" s="230"/>
      <c r="AM216" s="230"/>
      <c r="AN216" s="230"/>
      <c r="AO216" s="230"/>
      <c r="AP216" s="230"/>
      <c r="AQ216" s="230"/>
      <c r="AR216" s="230"/>
      <c r="AS216" s="230"/>
      <c r="AT216" s="230"/>
      <c r="AU216" s="230"/>
      <c r="AV216" s="230"/>
      <c r="AW216" s="230"/>
      <c r="AX216" s="230"/>
      <c r="AY216" s="230"/>
      <c r="AZ216" s="230"/>
      <c r="BA216" s="230"/>
      <c r="BB216" s="230"/>
      <c r="BC216" s="230"/>
      <c r="BD216" s="230"/>
      <c r="BE216" s="230"/>
      <c r="BF216" s="230"/>
      <c r="BG216" s="230"/>
      <c r="BH216" s="230"/>
      <c r="BI216" s="230"/>
      <c r="BJ216" s="230"/>
      <c r="BK216" s="230"/>
      <c r="BL216" s="230"/>
      <c r="BM216" s="230"/>
      <c r="BN216" s="230"/>
      <c r="BO216" s="230"/>
      <c r="BP216" s="230"/>
      <c r="BQ216" s="230"/>
      <c r="BR216" s="230"/>
      <c r="BS216" s="230"/>
      <c r="BT216" s="230"/>
      <c r="BU216" s="230"/>
      <c r="BV216" s="230"/>
      <c r="BW216" s="230"/>
      <c r="BX216" s="230"/>
      <c r="BY216" s="230"/>
      <c r="BZ216" s="230"/>
      <c r="CA216" s="230"/>
      <c r="CB216" s="230"/>
      <c r="CC216" s="230"/>
      <c r="CD216" s="230"/>
      <c r="CE216" s="230"/>
      <c r="CF216" s="230"/>
      <c r="CG216" s="230"/>
      <c r="CH216" s="230"/>
      <c r="CI216" s="230"/>
      <c r="CJ216" s="230"/>
      <c r="CK216" s="230"/>
      <c r="CL216" s="230"/>
      <c r="CM216" s="230"/>
      <c r="CN216" s="230"/>
      <c r="CO216" s="230"/>
      <c r="CP216" s="230"/>
      <c r="CQ216" s="230"/>
      <c r="CR216" s="230">
        <v>1</v>
      </c>
      <c r="CS216" s="230"/>
      <c r="CT216" s="230"/>
      <c r="CU216" s="230"/>
      <c r="CV216" s="230"/>
      <c r="CW216" s="230"/>
      <c r="CX216" s="230"/>
      <c r="CY216" s="230"/>
      <c r="CZ216" s="230"/>
      <c r="DA216" s="230"/>
      <c r="DB216" s="230"/>
      <c r="DC216" s="230"/>
      <c r="DD216" s="230"/>
      <c r="DE216" s="230"/>
      <c r="DF216" s="230"/>
      <c r="DG216" s="230"/>
      <c r="DH216" s="230"/>
      <c r="DI216" s="230"/>
      <c r="DJ216" s="230"/>
      <c r="DK216" s="230"/>
      <c r="DL216" s="230"/>
      <c r="DM216" s="230"/>
      <c r="DN216" s="230"/>
      <c r="DO216" s="230"/>
      <c r="DP216" s="230"/>
      <c r="DQ216" s="230"/>
      <c r="DR216" s="230"/>
      <c r="DS216" s="230">
        <v>-1.75</v>
      </c>
      <c r="DT216" s="230"/>
      <c r="DU216" s="230"/>
      <c r="DV216" s="230"/>
      <c r="DW216" s="230"/>
      <c r="DX216" s="230"/>
      <c r="DY216" s="230"/>
      <c r="DZ216" s="230"/>
      <c r="EA216" s="230"/>
      <c r="EB216" s="230"/>
      <c r="EC216" s="230"/>
      <c r="ED216" s="230"/>
      <c r="EE216" s="230"/>
      <c r="EF216" s="230"/>
      <c r="EG216" s="230"/>
      <c r="EH216" s="230"/>
      <c r="EI216" s="230"/>
      <c r="EJ216" s="230"/>
      <c r="EK216" s="230"/>
      <c r="EL216" s="230"/>
      <c r="EM216" s="230"/>
      <c r="EN216" s="230"/>
      <c r="EO216" s="230"/>
      <c r="EP216" s="230"/>
      <c r="EQ216" s="230"/>
      <c r="ER216" s="230"/>
      <c r="ES216" s="230"/>
      <c r="ET216" s="230"/>
      <c r="EU216" s="230"/>
      <c r="EV216" s="230"/>
      <c r="EW216" s="230"/>
      <c r="EX216" s="230"/>
      <c r="EY216" s="230"/>
      <c r="EZ216" s="230"/>
      <c r="FA216" s="230"/>
      <c r="FB216" s="230"/>
      <c r="FC216" s="230"/>
      <c r="FD216" s="230"/>
      <c r="FE216" s="230"/>
      <c r="FF216" s="230"/>
      <c r="FG216" s="230"/>
      <c r="FH216" s="230"/>
      <c r="FI216" s="230"/>
      <c r="FJ216" s="230"/>
      <c r="FK216" s="230"/>
      <c r="FL216" s="230"/>
      <c r="FM216" s="230"/>
      <c r="FN216" s="230"/>
      <c r="FO216" s="230"/>
      <c r="FP216" s="230"/>
      <c r="FQ216" s="230"/>
      <c r="FR216" s="230"/>
      <c r="FS216" s="230"/>
      <c r="FT216" s="231"/>
      <c r="FU216" s="232">
        <f t="shared" si="28"/>
        <v>0</v>
      </c>
      <c r="FV216" s="232">
        <f t="shared" si="33"/>
        <v>9.9099999999999994E-2</v>
      </c>
      <c r="FW216" s="232">
        <f t="shared" si="33"/>
        <v>0</v>
      </c>
      <c r="FX216" s="232">
        <f t="shared" si="33"/>
        <v>0</v>
      </c>
      <c r="FY216" s="232">
        <f t="shared" si="33"/>
        <v>0</v>
      </c>
      <c r="FZ216" s="232">
        <f t="shared" si="33"/>
        <v>0</v>
      </c>
      <c r="GA216" s="232">
        <f t="shared" si="30"/>
        <v>0</v>
      </c>
      <c r="GB216" s="232">
        <f t="shared" si="31"/>
        <v>0</v>
      </c>
      <c r="GC216" s="232">
        <f t="shared" si="32"/>
        <v>0</v>
      </c>
    </row>
    <row r="217" spans="1:185" x14ac:dyDescent="0.3">
      <c r="A217" s="69" t="s">
        <v>238</v>
      </c>
      <c r="B217" s="69" t="str">
        <f>[3]Technologies!B217</f>
        <v>Elektriciteit</v>
      </c>
      <c r="C217" s="69" t="str">
        <f>VLOOKUP($A217,[3]Technologies!$A$7:$H$699,3,FALSE)</f>
        <v>Conversion</v>
      </c>
      <c r="D217" s="69" t="str">
        <f>VLOOKUP($A217,[3]Technologies!$A$7:$H$699,4,FALSE)</f>
        <v>Power NL</v>
      </c>
      <c r="E217" s="69" t="str">
        <f>VLOOKUP($A217,[3]Technologies!$A$7:$H$699,6,FALSE)</f>
        <v>Electricity NL - HV</v>
      </c>
      <c r="F217" s="70" t="str">
        <f>VLOOKUP($A217,[3]Technologies!$A$7:$H$699,7,FALSE)</f>
        <v>CCGT wCCS - Power NL</v>
      </c>
      <c r="G217" s="233">
        <v>0.85</v>
      </c>
      <c r="H217" s="233"/>
      <c r="I217" s="234" cm="1">
        <f t="array" ref="I217">-SUMPRODUCT(([3]Feedstocks!$C$4:$C$185=A217)*[3]Feedstocks!$E$4:$E$185,[3]Feedstocks!$F$4:$F$185,[3]Feedstocks!$H$4:$H$185,[3]Feedstocks!$I$4:$I$185)</f>
        <v>0</v>
      </c>
      <c r="J217" s="234" cm="1">
        <f t="array" ref="J217">-SUMPRODUCT(([3]Feedstocks!$C$4:$C$185=A217)*[3]Feedstocks!$E$4:$E$185,[3]Feedstocks!$H$4:$H$185,[3]Feedstocks!$I$4:$I$185)</f>
        <v>0</v>
      </c>
      <c r="K217" s="234"/>
      <c r="L217" s="234"/>
      <c r="M217" s="233">
        <v>1</v>
      </c>
      <c r="N217" s="233" t="str">
        <f>VLOOKUP(E217,[3]Activities!$A$9:$M$224,13,FALSE)</f>
        <v>NL</v>
      </c>
      <c r="O217" s="233"/>
      <c r="P217" s="87" t="s">
        <v>1266</v>
      </c>
      <c r="Q217" s="235"/>
      <c r="R217" s="235"/>
      <c r="S217" s="235"/>
      <c r="T217" s="235"/>
      <c r="U217" s="235"/>
      <c r="V217" s="235"/>
      <c r="W217" s="235"/>
      <c r="X217" s="235"/>
      <c r="Y217" s="235"/>
      <c r="Z217" s="235"/>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235"/>
      <c r="BR217" s="235"/>
      <c r="BS217" s="235"/>
      <c r="BT217" s="235"/>
      <c r="BU217" s="235"/>
      <c r="BV217" s="235"/>
      <c r="BW217" s="235"/>
      <c r="BX217" s="235"/>
      <c r="BY217" s="235"/>
      <c r="BZ217" s="235"/>
      <c r="CA217" s="235"/>
      <c r="CB217" s="235"/>
      <c r="CC217" s="235"/>
      <c r="CD217" s="235"/>
      <c r="CE217" s="235"/>
      <c r="CF217" s="235"/>
      <c r="CG217" s="235"/>
      <c r="CH217" s="235"/>
      <c r="CI217" s="235"/>
      <c r="CJ217" s="235"/>
      <c r="CK217" s="235"/>
      <c r="CL217" s="235"/>
      <c r="CM217" s="235"/>
      <c r="CN217" s="235"/>
      <c r="CO217" s="235"/>
      <c r="CP217" s="235"/>
      <c r="CQ217" s="235"/>
      <c r="CR217" s="235">
        <v>1</v>
      </c>
      <c r="CS217" s="235"/>
      <c r="CT217" s="235"/>
      <c r="CU217" s="235"/>
      <c r="CV217" s="235"/>
      <c r="CW217" s="235"/>
      <c r="CX217" s="235"/>
      <c r="CY217" s="235"/>
      <c r="CZ217" s="235"/>
      <c r="DA217" s="235"/>
      <c r="DB217" s="235"/>
      <c r="DC217" s="235"/>
      <c r="DD217" s="235"/>
      <c r="DE217" s="235"/>
      <c r="DF217" s="235"/>
      <c r="DG217" s="235"/>
      <c r="DH217" s="235"/>
      <c r="DI217" s="235"/>
      <c r="DJ217" s="235"/>
      <c r="DK217" s="235"/>
      <c r="DL217" s="235"/>
      <c r="DM217" s="235"/>
      <c r="DN217" s="235"/>
      <c r="DO217" s="235"/>
      <c r="DP217" s="235"/>
      <c r="DQ217" s="235"/>
      <c r="DR217" s="235"/>
      <c r="DS217" s="235">
        <v>-2.15</v>
      </c>
      <c r="DT217" s="235"/>
      <c r="DU217" s="235"/>
      <c r="DV217" s="235"/>
      <c r="DW217" s="235"/>
      <c r="DX217" s="235"/>
      <c r="DY217" s="235"/>
      <c r="DZ217" s="235"/>
      <c r="EA217" s="235"/>
      <c r="EB217" s="235"/>
      <c r="EC217" s="235"/>
      <c r="ED217" s="235"/>
      <c r="EE217" s="235"/>
      <c r="EF217" s="235"/>
      <c r="EG217" s="235"/>
      <c r="EH217" s="235"/>
      <c r="EI217" s="235"/>
      <c r="EJ217" s="235"/>
      <c r="EK217" s="235"/>
      <c r="EL217" s="235"/>
      <c r="EM217" s="235"/>
      <c r="EN217" s="235"/>
      <c r="EO217" s="235"/>
      <c r="EP217" s="235"/>
      <c r="EQ217" s="235"/>
      <c r="ER217" s="235"/>
      <c r="ES217" s="235"/>
      <c r="ET217" s="235"/>
      <c r="EU217" s="235"/>
      <c r="EV217" s="235"/>
      <c r="EW217" s="235"/>
      <c r="EX217" s="235"/>
      <c r="EY217" s="235"/>
      <c r="EZ217" s="235"/>
      <c r="FA217" s="235"/>
      <c r="FB217" s="235"/>
      <c r="FC217" s="235"/>
      <c r="FD217" s="235"/>
      <c r="FE217" s="235"/>
      <c r="FF217" s="235"/>
      <c r="FG217" s="235"/>
      <c r="FH217" s="235"/>
      <c r="FI217" s="235"/>
      <c r="FJ217" s="235"/>
      <c r="FK217" s="235"/>
      <c r="FL217" s="235"/>
      <c r="FM217" s="235"/>
      <c r="FN217" s="235"/>
      <c r="FO217" s="235"/>
      <c r="FP217" s="235"/>
      <c r="FQ217" s="235"/>
      <c r="FR217" s="235"/>
      <c r="FS217" s="235"/>
      <c r="FT217" s="236"/>
      <c r="FU217" s="237">
        <f t="shared" si="28"/>
        <v>0.10340000000000001</v>
      </c>
      <c r="FV217" s="237">
        <f t="shared" si="33"/>
        <v>1.83E-2</v>
      </c>
      <c r="FW217" s="237">
        <f t="shared" si="33"/>
        <v>0</v>
      </c>
      <c r="FX217" s="237">
        <f t="shared" si="33"/>
        <v>0</v>
      </c>
      <c r="FY217" s="237">
        <f t="shared" si="33"/>
        <v>0</v>
      </c>
      <c r="FZ217" s="237">
        <f t="shared" si="33"/>
        <v>0</v>
      </c>
      <c r="GA217" s="237">
        <f t="shared" si="30"/>
        <v>0</v>
      </c>
      <c r="GB217" s="237">
        <f t="shared" si="31"/>
        <v>0</v>
      </c>
      <c r="GC217" s="237">
        <f t="shared" si="32"/>
        <v>0</v>
      </c>
    </row>
    <row r="218" spans="1:185" x14ac:dyDescent="0.3">
      <c r="A218" s="40" t="s">
        <v>239</v>
      </c>
      <c r="B218" s="40" t="str">
        <f>[3]Technologies!B218</f>
        <v>Elektriciteit</v>
      </c>
      <c r="C218" s="40" t="str">
        <f>VLOOKUP($A218,[3]Technologies!$A$7:$H$699,3,FALSE)</f>
        <v>Conversion</v>
      </c>
      <c r="D218" s="40" t="str">
        <f>VLOOKUP($A218,[3]Technologies!$A$7:$H$699,4,FALSE)</f>
        <v>Power NL</v>
      </c>
      <c r="E218" s="40" t="str">
        <f>VLOOKUP($A218,[3]Technologies!$A$7:$H$699,6,FALSE)</f>
        <v>Electricity NL - HV</v>
      </c>
      <c r="F218" s="40" t="str">
        <f>VLOOKUP($A218,[3]Technologies!$A$7:$H$699,7,FALSE)</f>
        <v>CCGT BFG - Power NL</v>
      </c>
      <c r="G218" s="228"/>
      <c r="H218" s="228"/>
      <c r="I218" s="229" cm="1">
        <f t="array" ref="I218">-SUMPRODUCT(([3]Feedstocks!$C$4:$C$185=A218)*[3]Feedstocks!$E$4:$E$185,[3]Feedstocks!$F$4:$F$185,[3]Feedstocks!$H$4:$H$185,[3]Feedstocks!$I$4:$I$185)</f>
        <v>0</v>
      </c>
      <c r="J218" s="229" cm="1">
        <f t="array" ref="J218">-SUMPRODUCT(([3]Feedstocks!$C$4:$C$185=A218)*[3]Feedstocks!$E$4:$E$185,[3]Feedstocks!$H$4:$H$185,[3]Feedstocks!$I$4:$I$185)</f>
        <v>0</v>
      </c>
      <c r="K218" s="229"/>
      <c r="L218" s="229"/>
      <c r="M218" s="228">
        <v>1</v>
      </c>
      <c r="N218" s="228" t="str">
        <f>VLOOKUP(E218,[3]Activities!$A$9:$M$224,13,FALSE)</f>
        <v>NL</v>
      </c>
      <c r="O218" s="228"/>
      <c r="P218" s="66" t="s">
        <v>1266</v>
      </c>
      <c r="Q218" s="230"/>
      <c r="R218" s="230"/>
      <c r="S218" s="230"/>
      <c r="T218" s="230"/>
      <c r="U218" s="230"/>
      <c r="V218" s="230"/>
      <c r="W218" s="230"/>
      <c r="X218" s="230"/>
      <c r="Y218" s="230"/>
      <c r="Z218" s="230"/>
      <c r="AA218" s="230"/>
      <c r="AB218" s="230"/>
      <c r="AC218" s="230"/>
      <c r="AD218" s="230"/>
      <c r="AE218" s="230"/>
      <c r="AF218" s="230"/>
      <c r="AG218" s="230"/>
      <c r="AH218" s="230"/>
      <c r="AI218" s="230"/>
      <c r="AJ218" s="230"/>
      <c r="AK218" s="230"/>
      <c r="AL218" s="230"/>
      <c r="AM218" s="230"/>
      <c r="AN218" s="230"/>
      <c r="AO218" s="230"/>
      <c r="AP218" s="230"/>
      <c r="AQ218" s="230"/>
      <c r="AR218" s="230"/>
      <c r="AS218" s="230"/>
      <c r="AT218" s="230"/>
      <c r="AU218" s="230"/>
      <c r="AV218" s="230"/>
      <c r="AW218" s="230"/>
      <c r="AX218" s="230"/>
      <c r="AY218" s="230"/>
      <c r="AZ218" s="230"/>
      <c r="BA218" s="230"/>
      <c r="BB218" s="230"/>
      <c r="BC218" s="230"/>
      <c r="BD218" s="230"/>
      <c r="BE218" s="230"/>
      <c r="BF218" s="230"/>
      <c r="BG218" s="230"/>
      <c r="BH218" s="230"/>
      <c r="BI218" s="230"/>
      <c r="BJ218" s="230"/>
      <c r="BK218" s="230"/>
      <c r="BL218" s="230"/>
      <c r="BM218" s="230"/>
      <c r="BN218" s="230"/>
      <c r="BO218" s="230"/>
      <c r="BP218" s="230"/>
      <c r="BQ218" s="230"/>
      <c r="BR218" s="230"/>
      <c r="BS218" s="230"/>
      <c r="BT218" s="230"/>
      <c r="BU218" s="230"/>
      <c r="BV218" s="230"/>
      <c r="BW218" s="230"/>
      <c r="BX218" s="230"/>
      <c r="BY218" s="230"/>
      <c r="BZ218" s="230"/>
      <c r="CA218" s="230"/>
      <c r="CB218" s="230"/>
      <c r="CC218" s="230"/>
      <c r="CD218" s="230"/>
      <c r="CE218" s="230"/>
      <c r="CF218" s="230"/>
      <c r="CG218" s="230"/>
      <c r="CH218" s="230"/>
      <c r="CI218" s="230"/>
      <c r="CJ218" s="230"/>
      <c r="CK218" s="230"/>
      <c r="CL218" s="230"/>
      <c r="CM218" s="230"/>
      <c r="CN218" s="230"/>
      <c r="CO218" s="230"/>
      <c r="CP218" s="230"/>
      <c r="CQ218" s="230"/>
      <c r="CR218" s="230">
        <v>1</v>
      </c>
      <c r="CS218" s="230"/>
      <c r="CT218" s="230"/>
      <c r="CU218" s="230"/>
      <c r="CV218" s="230"/>
      <c r="CW218" s="230"/>
      <c r="CX218" s="230"/>
      <c r="CY218" s="230"/>
      <c r="CZ218" s="230"/>
      <c r="DA218" s="230"/>
      <c r="DB218" s="230">
        <v>-1.96</v>
      </c>
      <c r="DC218" s="230"/>
      <c r="DD218" s="230"/>
      <c r="DE218" s="230"/>
      <c r="DF218" s="230"/>
      <c r="DG218" s="230"/>
      <c r="DH218" s="230"/>
      <c r="DI218" s="230"/>
      <c r="DJ218" s="230"/>
      <c r="DK218" s="230"/>
      <c r="DL218" s="230"/>
      <c r="DM218" s="230"/>
      <c r="DN218" s="230"/>
      <c r="DO218" s="230"/>
      <c r="DP218" s="230"/>
      <c r="DQ218" s="230"/>
      <c r="DR218" s="230"/>
      <c r="DS218" s="230"/>
      <c r="DT218" s="230"/>
      <c r="DU218" s="230"/>
      <c r="DV218" s="230"/>
      <c r="DW218" s="230"/>
      <c r="DX218" s="230"/>
      <c r="DY218" s="230"/>
      <c r="DZ218" s="230"/>
      <c r="EA218" s="230"/>
      <c r="EB218" s="230"/>
      <c r="EC218" s="230"/>
      <c r="ED218" s="230"/>
      <c r="EE218" s="230"/>
      <c r="EF218" s="230"/>
      <c r="EG218" s="230"/>
      <c r="EH218" s="230"/>
      <c r="EI218" s="230"/>
      <c r="EJ218" s="230"/>
      <c r="EK218" s="230"/>
      <c r="EL218" s="230"/>
      <c r="EM218" s="230"/>
      <c r="EN218" s="230"/>
      <c r="EO218" s="230"/>
      <c r="EP218" s="230"/>
      <c r="EQ218" s="230"/>
      <c r="ER218" s="230"/>
      <c r="ES218" s="230"/>
      <c r="ET218" s="230"/>
      <c r="EU218" s="230"/>
      <c r="EV218" s="230"/>
      <c r="EW218" s="230"/>
      <c r="EX218" s="230"/>
      <c r="EY218" s="230"/>
      <c r="EZ218" s="230"/>
      <c r="FA218" s="230"/>
      <c r="FB218" s="230"/>
      <c r="FC218" s="230"/>
      <c r="FD218" s="230"/>
      <c r="FE218" s="230"/>
      <c r="FF218" s="230"/>
      <c r="FG218" s="230"/>
      <c r="FH218" s="230"/>
      <c r="FI218" s="230"/>
      <c r="FJ218" s="230"/>
      <c r="FK218" s="230"/>
      <c r="FL218" s="230"/>
      <c r="FM218" s="230"/>
      <c r="FN218" s="230"/>
      <c r="FO218" s="230"/>
      <c r="FP218" s="230"/>
      <c r="FQ218" s="230"/>
      <c r="FR218" s="230"/>
      <c r="FS218" s="230"/>
      <c r="FT218" s="231"/>
      <c r="FU218" s="232">
        <f t="shared" si="28"/>
        <v>0</v>
      </c>
      <c r="FV218" s="232">
        <f t="shared" si="33"/>
        <v>0.4849</v>
      </c>
      <c r="FW218" s="232">
        <f t="shared" si="33"/>
        <v>0</v>
      </c>
      <c r="FX218" s="232">
        <f t="shared" si="33"/>
        <v>0</v>
      </c>
      <c r="FY218" s="232">
        <f t="shared" si="33"/>
        <v>0</v>
      </c>
      <c r="FZ218" s="232">
        <f t="shared" si="33"/>
        <v>0</v>
      </c>
      <c r="GA218" s="232">
        <f t="shared" si="30"/>
        <v>0</v>
      </c>
      <c r="GB218" s="232">
        <f t="shared" si="31"/>
        <v>0</v>
      </c>
      <c r="GC218" s="232">
        <f t="shared" si="32"/>
        <v>0</v>
      </c>
    </row>
    <row r="219" spans="1:185" x14ac:dyDescent="0.3">
      <c r="A219" s="69" t="s">
        <v>240</v>
      </c>
      <c r="B219" s="69" t="str">
        <f>[3]Technologies!B219</f>
        <v>Elektriciteit</v>
      </c>
      <c r="C219" s="69" t="str">
        <f>VLOOKUP($A219,[3]Technologies!$A$7:$H$699,3,FALSE)</f>
        <v>Conversion</v>
      </c>
      <c r="D219" s="69" t="str">
        <f>VLOOKUP($A219,[3]Technologies!$A$7:$H$699,4,FALSE)</f>
        <v>Power NL</v>
      </c>
      <c r="E219" s="69" t="str">
        <f>VLOOKUP($A219,[3]Technologies!$A$7:$H$699,6,FALSE)</f>
        <v>Electricity NL - HV</v>
      </c>
      <c r="F219" s="70" t="str">
        <f>VLOOKUP($A219,[3]Technologies!$A$7:$H$699,7,FALSE)</f>
        <v>GT - Power NL</v>
      </c>
      <c r="G219" s="233"/>
      <c r="H219" s="233"/>
      <c r="I219" s="234" cm="1">
        <f t="array" ref="I219">-SUMPRODUCT(([3]Feedstocks!$C$4:$C$185=A219)*[3]Feedstocks!$E$4:$E$185,[3]Feedstocks!$F$4:$F$185,[3]Feedstocks!$H$4:$H$185,[3]Feedstocks!$I$4:$I$185)</f>
        <v>0</v>
      </c>
      <c r="J219" s="234" cm="1">
        <f t="array" ref="J219">-SUMPRODUCT(([3]Feedstocks!$C$4:$C$185=A219)*[3]Feedstocks!$E$4:$E$185,[3]Feedstocks!$H$4:$H$185,[3]Feedstocks!$I$4:$I$185)</f>
        <v>0</v>
      </c>
      <c r="K219" s="234"/>
      <c r="L219" s="234"/>
      <c r="M219" s="233">
        <v>1</v>
      </c>
      <c r="N219" s="233" t="str">
        <f>VLOOKUP(E219,[3]Activities!$A$9:$M$224,13,FALSE)</f>
        <v>NL</v>
      </c>
      <c r="O219" s="233"/>
      <c r="P219" s="87" t="s">
        <v>1266</v>
      </c>
      <c r="Q219" s="235"/>
      <c r="R219" s="235"/>
      <c r="S219" s="235"/>
      <c r="T219" s="235"/>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5"/>
      <c r="AY219" s="235"/>
      <c r="AZ219" s="235"/>
      <c r="BA219" s="235"/>
      <c r="BB219" s="235"/>
      <c r="BC219" s="235"/>
      <c r="BD219" s="235"/>
      <c r="BE219" s="235"/>
      <c r="BF219" s="235"/>
      <c r="BG219" s="235"/>
      <c r="BH219" s="235"/>
      <c r="BI219" s="235"/>
      <c r="BJ219" s="235"/>
      <c r="BK219" s="235"/>
      <c r="BL219" s="235"/>
      <c r="BM219" s="235"/>
      <c r="BN219" s="235"/>
      <c r="BO219" s="235"/>
      <c r="BP219" s="235"/>
      <c r="BQ219" s="235"/>
      <c r="BR219" s="235"/>
      <c r="BS219" s="235"/>
      <c r="BT219" s="235"/>
      <c r="BU219" s="235"/>
      <c r="BV219" s="235"/>
      <c r="BW219" s="235"/>
      <c r="BX219" s="235"/>
      <c r="BY219" s="235"/>
      <c r="BZ219" s="235"/>
      <c r="CA219" s="235"/>
      <c r="CB219" s="235"/>
      <c r="CC219" s="235"/>
      <c r="CD219" s="235"/>
      <c r="CE219" s="235"/>
      <c r="CF219" s="235"/>
      <c r="CG219" s="235"/>
      <c r="CH219" s="235"/>
      <c r="CI219" s="235"/>
      <c r="CJ219" s="235"/>
      <c r="CK219" s="235"/>
      <c r="CL219" s="235"/>
      <c r="CM219" s="235"/>
      <c r="CN219" s="235"/>
      <c r="CO219" s="235"/>
      <c r="CP219" s="235"/>
      <c r="CQ219" s="235"/>
      <c r="CR219" s="235">
        <v>1</v>
      </c>
      <c r="CS219" s="235"/>
      <c r="CT219" s="235"/>
      <c r="CU219" s="235"/>
      <c r="CV219" s="235"/>
      <c r="CW219" s="235"/>
      <c r="CX219" s="235"/>
      <c r="CY219" s="235"/>
      <c r="CZ219" s="235"/>
      <c r="DA219" s="235"/>
      <c r="DB219" s="235"/>
      <c r="DC219" s="235"/>
      <c r="DD219" s="235"/>
      <c r="DE219" s="235"/>
      <c r="DF219" s="235"/>
      <c r="DG219" s="235"/>
      <c r="DH219" s="235"/>
      <c r="DI219" s="235"/>
      <c r="DJ219" s="235"/>
      <c r="DK219" s="235"/>
      <c r="DL219" s="235"/>
      <c r="DM219" s="235"/>
      <c r="DN219" s="235"/>
      <c r="DO219" s="235"/>
      <c r="DP219" s="235"/>
      <c r="DQ219" s="235"/>
      <c r="DR219" s="235"/>
      <c r="DS219" s="235">
        <v>-2.74</v>
      </c>
      <c r="DT219" s="235"/>
      <c r="DU219" s="235"/>
      <c r="DV219" s="235"/>
      <c r="DW219" s="235"/>
      <c r="DX219" s="235"/>
      <c r="DY219" s="235"/>
      <c r="DZ219" s="235"/>
      <c r="EA219" s="235"/>
      <c r="EB219" s="235"/>
      <c r="EC219" s="235"/>
      <c r="ED219" s="235"/>
      <c r="EE219" s="235"/>
      <c r="EF219" s="235"/>
      <c r="EG219" s="235"/>
      <c r="EH219" s="235"/>
      <c r="EI219" s="235"/>
      <c r="EJ219" s="235"/>
      <c r="EK219" s="235"/>
      <c r="EL219" s="235"/>
      <c r="EM219" s="235"/>
      <c r="EN219" s="235"/>
      <c r="EO219" s="235"/>
      <c r="EP219" s="235"/>
      <c r="EQ219" s="235"/>
      <c r="ER219" s="235"/>
      <c r="ES219" s="235"/>
      <c r="ET219" s="235"/>
      <c r="EU219" s="235"/>
      <c r="EV219" s="235"/>
      <c r="EW219" s="235"/>
      <c r="EX219" s="235"/>
      <c r="EY219" s="235"/>
      <c r="EZ219" s="235"/>
      <c r="FA219" s="235"/>
      <c r="FB219" s="235"/>
      <c r="FC219" s="235"/>
      <c r="FD219" s="235"/>
      <c r="FE219" s="235"/>
      <c r="FF219" s="235"/>
      <c r="FG219" s="235"/>
      <c r="FH219" s="235"/>
      <c r="FI219" s="235"/>
      <c r="FJ219" s="235"/>
      <c r="FK219" s="235"/>
      <c r="FL219" s="235"/>
      <c r="FM219" s="235"/>
      <c r="FN219" s="235"/>
      <c r="FO219" s="235"/>
      <c r="FP219" s="235"/>
      <c r="FQ219" s="235"/>
      <c r="FR219" s="235"/>
      <c r="FS219" s="235"/>
      <c r="FT219" s="236"/>
      <c r="FU219" s="237">
        <f t="shared" si="28"/>
        <v>0</v>
      </c>
      <c r="FV219" s="237">
        <f t="shared" si="33"/>
        <v>0.15509999999999999</v>
      </c>
      <c r="FW219" s="237">
        <f t="shared" si="33"/>
        <v>0</v>
      </c>
      <c r="FX219" s="237">
        <f t="shared" si="33"/>
        <v>0</v>
      </c>
      <c r="FY219" s="237">
        <f t="shared" si="33"/>
        <v>0</v>
      </c>
      <c r="FZ219" s="237">
        <f t="shared" si="33"/>
        <v>0</v>
      </c>
      <c r="GA219" s="237">
        <f t="shared" si="30"/>
        <v>0</v>
      </c>
      <c r="GB219" s="237">
        <f t="shared" si="31"/>
        <v>0</v>
      </c>
      <c r="GC219" s="237">
        <f t="shared" si="32"/>
        <v>0</v>
      </c>
    </row>
    <row r="220" spans="1:185" x14ac:dyDescent="0.3">
      <c r="A220" s="40" t="s">
        <v>241</v>
      </c>
      <c r="B220" s="40" t="str">
        <f>[3]Technologies!B220</f>
        <v>Elektriciteit</v>
      </c>
      <c r="C220" s="40" t="str">
        <f>VLOOKUP($A220,[3]Technologies!$A$7:$H$699,3,FALSE)</f>
        <v>Conversion</v>
      </c>
      <c r="D220" s="40" t="str">
        <f>VLOOKUP($A220,[3]Technologies!$A$7:$H$699,4,FALSE)</f>
        <v>Power NL</v>
      </c>
      <c r="E220" s="40" t="str">
        <f>VLOOKUP($A220,[3]Technologies!$A$7:$H$699,6,FALSE)</f>
        <v>Electricity NL - HV</v>
      </c>
      <c r="F220" s="40" t="str">
        <f>VLOOKUP($A220,[3]Technologies!$A$7:$H$699,7,FALSE)</f>
        <v>Hydrogen SOFC - Power NL</v>
      </c>
      <c r="G220" s="228"/>
      <c r="H220" s="228"/>
      <c r="I220" s="229" cm="1">
        <f t="array" ref="I220">-SUMPRODUCT(([3]Feedstocks!$C$4:$C$185=A220)*[3]Feedstocks!$E$4:$E$185,[3]Feedstocks!$F$4:$F$185,[3]Feedstocks!$H$4:$H$185,[3]Feedstocks!$I$4:$I$185)</f>
        <v>0</v>
      </c>
      <c r="J220" s="229" cm="1">
        <f t="array" ref="J220">-SUMPRODUCT(([3]Feedstocks!$C$4:$C$185=A220)*[3]Feedstocks!$E$4:$E$185,[3]Feedstocks!$H$4:$H$185,[3]Feedstocks!$I$4:$I$185)</f>
        <v>0</v>
      </c>
      <c r="K220" s="229"/>
      <c r="L220" s="229"/>
      <c r="M220" s="228">
        <v>1</v>
      </c>
      <c r="N220" s="228" t="str">
        <f>VLOOKUP(E220,[3]Activities!$A$9:$M$224,13,FALSE)</f>
        <v>NL</v>
      </c>
      <c r="O220" s="228"/>
      <c r="P220" s="66" t="s">
        <v>1274</v>
      </c>
      <c r="Q220" s="230"/>
      <c r="R220" s="230"/>
      <c r="S220" s="230"/>
      <c r="T220" s="230"/>
      <c r="U220" s="230"/>
      <c r="V220" s="230"/>
      <c r="W220" s="230"/>
      <c r="X220" s="230"/>
      <c r="Y220" s="230"/>
      <c r="Z220" s="230"/>
      <c r="AA220" s="230"/>
      <c r="AB220" s="230"/>
      <c r="AC220" s="230"/>
      <c r="AD220" s="230"/>
      <c r="AE220" s="230"/>
      <c r="AF220" s="230"/>
      <c r="AG220" s="230"/>
      <c r="AH220" s="230"/>
      <c r="AI220" s="230"/>
      <c r="AJ220" s="230"/>
      <c r="AK220" s="230"/>
      <c r="AL220" s="230"/>
      <c r="AM220" s="230"/>
      <c r="AN220" s="230"/>
      <c r="AO220" s="230"/>
      <c r="AP220" s="230"/>
      <c r="AQ220" s="230"/>
      <c r="AR220" s="230"/>
      <c r="AS220" s="230"/>
      <c r="AT220" s="230"/>
      <c r="AU220" s="230"/>
      <c r="AV220" s="230"/>
      <c r="AW220" s="230"/>
      <c r="AX220" s="230"/>
      <c r="AY220" s="230"/>
      <c r="AZ220" s="230"/>
      <c r="BA220" s="230"/>
      <c r="BB220" s="230"/>
      <c r="BC220" s="230"/>
      <c r="BD220" s="230"/>
      <c r="BE220" s="230"/>
      <c r="BF220" s="230"/>
      <c r="BG220" s="230"/>
      <c r="BH220" s="230"/>
      <c r="BI220" s="230"/>
      <c r="BJ220" s="230"/>
      <c r="BK220" s="230"/>
      <c r="BL220" s="230"/>
      <c r="BM220" s="230"/>
      <c r="BN220" s="230"/>
      <c r="BO220" s="230"/>
      <c r="BP220" s="230"/>
      <c r="BQ220" s="230"/>
      <c r="BR220" s="230"/>
      <c r="BS220" s="230"/>
      <c r="BT220" s="230"/>
      <c r="BU220" s="230"/>
      <c r="BV220" s="230"/>
      <c r="BW220" s="230"/>
      <c r="BX220" s="230"/>
      <c r="BY220" s="230"/>
      <c r="BZ220" s="230"/>
      <c r="CA220" s="230"/>
      <c r="CB220" s="230"/>
      <c r="CC220" s="230"/>
      <c r="CD220" s="230"/>
      <c r="CE220" s="230"/>
      <c r="CF220" s="230"/>
      <c r="CG220" s="230"/>
      <c r="CH220" s="230"/>
      <c r="CI220" s="230"/>
      <c r="CJ220" s="230"/>
      <c r="CK220" s="230"/>
      <c r="CL220" s="230"/>
      <c r="CM220" s="230"/>
      <c r="CN220" s="230"/>
      <c r="CO220" s="230"/>
      <c r="CP220" s="230"/>
      <c r="CQ220" s="230"/>
      <c r="CR220" s="230">
        <v>1</v>
      </c>
      <c r="CS220" s="230"/>
      <c r="CT220" s="230"/>
      <c r="CU220" s="230"/>
      <c r="CV220" s="230"/>
      <c r="CW220" s="230">
        <v>1.25</v>
      </c>
      <c r="CX220" s="230"/>
      <c r="CY220" s="230"/>
      <c r="CZ220" s="230"/>
      <c r="DA220" s="230"/>
      <c r="DB220" s="230"/>
      <c r="DC220" s="230"/>
      <c r="DD220" s="230"/>
      <c r="DE220" s="230"/>
      <c r="DF220" s="230"/>
      <c r="DG220" s="230"/>
      <c r="DH220" s="230"/>
      <c r="DI220" s="230"/>
      <c r="DJ220" s="230"/>
      <c r="DK220" s="230"/>
      <c r="DL220" s="230"/>
      <c r="DM220" s="230"/>
      <c r="DN220" s="230"/>
      <c r="DO220" s="230"/>
      <c r="DP220" s="230"/>
      <c r="DQ220" s="230"/>
      <c r="DR220" s="230"/>
      <c r="DS220" s="230"/>
      <c r="DT220" s="230"/>
      <c r="DU220" s="230"/>
      <c r="DV220" s="230"/>
      <c r="DW220" s="230">
        <v>-3.75</v>
      </c>
      <c r="DX220" s="230"/>
      <c r="DY220" s="230"/>
      <c r="DZ220" s="230"/>
      <c r="EA220" s="230"/>
      <c r="EB220" s="230"/>
      <c r="EC220" s="230"/>
      <c r="ED220" s="230"/>
      <c r="EE220" s="230"/>
      <c r="EF220" s="230"/>
      <c r="EG220" s="230"/>
      <c r="EH220" s="230"/>
      <c r="EI220" s="230"/>
      <c r="EJ220" s="230"/>
      <c r="EK220" s="230"/>
      <c r="EL220" s="230"/>
      <c r="EM220" s="230"/>
      <c r="EN220" s="230"/>
      <c r="EO220" s="230"/>
      <c r="EP220" s="230"/>
      <c r="EQ220" s="230"/>
      <c r="ER220" s="230"/>
      <c r="ES220" s="230"/>
      <c r="ET220" s="230"/>
      <c r="EU220" s="230"/>
      <c r="EV220" s="230"/>
      <c r="EW220" s="230"/>
      <c r="EX220" s="230"/>
      <c r="EY220" s="230"/>
      <c r="EZ220" s="230"/>
      <c r="FA220" s="230"/>
      <c r="FB220" s="230"/>
      <c r="FC220" s="230"/>
      <c r="FD220" s="230"/>
      <c r="FE220" s="230"/>
      <c r="FF220" s="230"/>
      <c r="FG220" s="230"/>
      <c r="FH220" s="230"/>
      <c r="FI220" s="230"/>
      <c r="FJ220" s="230"/>
      <c r="FK220" s="230"/>
      <c r="FL220" s="230"/>
      <c r="FM220" s="230"/>
      <c r="FN220" s="230"/>
      <c r="FO220" s="230"/>
      <c r="FP220" s="230"/>
      <c r="FQ220" s="230"/>
      <c r="FR220" s="230"/>
      <c r="FS220" s="230"/>
      <c r="FT220" s="231"/>
      <c r="FU220" s="232">
        <f t="shared" si="28"/>
        <v>0</v>
      </c>
      <c r="FV220" s="232">
        <f t="shared" si="33"/>
        <v>0</v>
      </c>
      <c r="FW220" s="232">
        <f t="shared" si="33"/>
        <v>0</v>
      </c>
      <c r="FX220" s="232">
        <f t="shared" si="33"/>
        <v>0</v>
      </c>
      <c r="FY220" s="232">
        <f t="shared" si="33"/>
        <v>0</v>
      </c>
      <c r="FZ220" s="232">
        <f t="shared" si="33"/>
        <v>0</v>
      </c>
      <c r="GA220" s="232">
        <f t="shared" si="30"/>
        <v>0</v>
      </c>
      <c r="GB220" s="232">
        <f t="shared" si="31"/>
        <v>0</v>
      </c>
      <c r="GC220" s="232">
        <f t="shared" si="32"/>
        <v>0</v>
      </c>
    </row>
    <row r="221" spans="1:185" x14ac:dyDescent="0.3">
      <c r="A221" s="69" t="s">
        <v>242</v>
      </c>
      <c r="B221" s="40" t="str">
        <f>[3]Technologies!B221</f>
        <v>Elektriciteit</v>
      </c>
      <c r="C221" s="40" t="str">
        <f>VLOOKUP($A221,[3]Technologies!$A$7:$H$699,3,FALSE)</f>
        <v>Conversion</v>
      </c>
      <c r="D221" s="40" t="str">
        <f>VLOOKUP($A221,[3]Technologies!$A$7:$H$699,4,FALSE)</f>
        <v>Power NL</v>
      </c>
      <c r="E221" s="40" t="str">
        <f>VLOOKUP($A221,[3]Technologies!$A$7:$H$699,6,FALSE)</f>
        <v>Electricity NL - HV</v>
      </c>
      <c r="F221" s="40" t="str">
        <f>VLOOKUP($A221,[3]Technologies!$A$7:$H$699,7,FALSE)</f>
        <v>Hydrogen CCGT - Power NL</v>
      </c>
      <c r="G221" s="228"/>
      <c r="H221" s="228"/>
      <c r="I221" s="229" cm="1">
        <f t="array" ref="I221">-SUMPRODUCT(([3]Feedstocks!$C$4:$C$185=A221)*[3]Feedstocks!$E$4:$E$185,[3]Feedstocks!$F$4:$F$185,[3]Feedstocks!$H$4:$H$185,[3]Feedstocks!$I$4:$I$185)</f>
        <v>0</v>
      </c>
      <c r="J221" s="229" cm="1">
        <f t="array" ref="J221">-SUMPRODUCT(([3]Feedstocks!$C$4:$C$185=A221)*[3]Feedstocks!$E$4:$E$185,[3]Feedstocks!$H$4:$H$185,[3]Feedstocks!$I$4:$I$185)</f>
        <v>0</v>
      </c>
      <c r="K221" s="229"/>
      <c r="L221" s="229"/>
      <c r="M221" s="228">
        <v>1</v>
      </c>
      <c r="N221" s="228" t="str">
        <f>VLOOKUP(E221,[3]Activities!$A$9:$M$224,13,FALSE)</f>
        <v>NL</v>
      </c>
      <c r="O221" s="228"/>
      <c r="P221" s="66" t="s">
        <v>1274</v>
      </c>
      <c r="Q221" s="230"/>
      <c r="R221" s="230"/>
      <c r="S221" s="230"/>
      <c r="T221" s="230"/>
      <c r="U221" s="230"/>
      <c r="V221" s="230"/>
      <c r="W221" s="230"/>
      <c r="X221" s="230"/>
      <c r="Y221" s="230"/>
      <c r="Z221" s="230"/>
      <c r="AA221" s="230"/>
      <c r="AB221" s="230"/>
      <c r="AC221" s="230"/>
      <c r="AD221" s="230"/>
      <c r="AE221" s="230"/>
      <c r="AF221" s="230"/>
      <c r="AG221" s="230"/>
      <c r="AH221" s="230"/>
      <c r="AI221" s="230"/>
      <c r="AJ221" s="230"/>
      <c r="AK221" s="230"/>
      <c r="AL221" s="230"/>
      <c r="AM221" s="230"/>
      <c r="AN221" s="230"/>
      <c r="AO221" s="230"/>
      <c r="AP221" s="230"/>
      <c r="AQ221" s="230"/>
      <c r="AR221" s="230"/>
      <c r="AS221" s="230"/>
      <c r="AT221" s="230"/>
      <c r="AU221" s="230"/>
      <c r="AV221" s="230"/>
      <c r="AW221" s="230"/>
      <c r="AX221" s="230"/>
      <c r="AY221" s="230"/>
      <c r="AZ221" s="230"/>
      <c r="BA221" s="230"/>
      <c r="BB221" s="230"/>
      <c r="BC221" s="230"/>
      <c r="BD221" s="230"/>
      <c r="BE221" s="230"/>
      <c r="BF221" s="230"/>
      <c r="BG221" s="230"/>
      <c r="BH221" s="230"/>
      <c r="BI221" s="230"/>
      <c r="BJ221" s="230"/>
      <c r="BK221" s="230"/>
      <c r="BL221" s="230"/>
      <c r="BM221" s="230"/>
      <c r="BN221" s="230"/>
      <c r="BO221" s="230"/>
      <c r="BP221" s="230"/>
      <c r="BQ221" s="230"/>
      <c r="BR221" s="230"/>
      <c r="BS221" s="230"/>
      <c r="BT221" s="230"/>
      <c r="BU221" s="230"/>
      <c r="BV221" s="230"/>
      <c r="BW221" s="230"/>
      <c r="BX221" s="230"/>
      <c r="BY221" s="230"/>
      <c r="BZ221" s="230"/>
      <c r="CA221" s="230"/>
      <c r="CB221" s="230"/>
      <c r="CC221" s="230"/>
      <c r="CD221" s="230"/>
      <c r="CE221" s="230"/>
      <c r="CF221" s="230"/>
      <c r="CG221" s="230"/>
      <c r="CH221" s="230"/>
      <c r="CI221" s="230"/>
      <c r="CJ221" s="230"/>
      <c r="CK221" s="230"/>
      <c r="CL221" s="230"/>
      <c r="CM221" s="230"/>
      <c r="CN221" s="230"/>
      <c r="CO221" s="230"/>
      <c r="CP221" s="230"/>
      <c r="CQ221" s="230"/>
      <c r="CR221" s="230">
        <v>1</v>
      </c>
      <c r="CS221" s="230"/>
      <c r="CT221" s="230"/>
      <c r="CU221" s="230"/>
      <c r="CV221" s="230"/>
      <c r="CW221" s="230"/>
      <c r="CX221" s="230"/>
      <c r="CY221" s="230"/>
      <c r="CZ221" s="230"/>
      <c r="DA221" s="230"/>
      <c r="DB221" s="230"/>
      <c r="DC221" s="230"/>
      <c r="DD221" s="230"/>
      <c r="DE221" s="230"/>
      <c r="DF221" s="230"/>
      <c r="DG221" s="230"/>
      <c r="DH221" s="230"/>
      <c r="DI221" s="230"/>
      <c r="DJ221" s="230"/>
      <c r="DK221" s="230"/>
      <c r="DL221" s="230"/>
      <c r="DM221" s="230"/>
      <c r="DN221" s="230"/>
      <c r="DO221" s="230"/>
      <c r="DP221" s="230"/>
      <c r="DQ221" s="230"/>
      <c r="DR221" s="230"/>
      <c r="DS221" s="230"/>
      <c r="DT221" s="230"/>
      <c r="DU221" s="230"/>
      <c r="DV221" s="230"/>
      <c r="DW221" s="230">
        <v>-2.5</v>
      </c>
      <c r="DX221" s="230"/>
      <c r="DY221" s="230"/>
      <c r="DZ221" s="230"/>
      <c r="EA221" s="230"/>
      <c r="EB221" s="230"/>
      <c r="EC221" s="230"/>
      <c r="ED221" s="230"/>
      <c r="EE221" s="230"/>
      <c r="EF221" s="230"/>
      <c r="EG221" s="230"/>
      <c r="EH221" s="230"/>
      <c r="EI221" s="230"/>
      <c r="EJ221" s="230"/>
      <c r="EK221" s="230"/>
      <c r="EL221" s="230"/>
      <c r="EM221" s="230"/>
      <c r="EN221" s="230"/>
      <c r="EO221" s="230"/>
      <c r="EP221" s="230"/>
      <c r="EQ221" s="230"/>
      <c r="ER221" s="230"/>
      <c r="ES221" s="230"/>
      <c r="ET221" s="230"/>
      <c r="EU221" s="230"/>
      <c r="EV221" s="230"/>
      <c r="EW221" s="230"/>
      <c r="EX221" s="230"/>
      <c r="EY221" s="230"/>
      <c r="EZ221" s="230"/>
      <c r="FA221" s="230"/>
      <c r="FB221" s="230"/>
      <c r="FC221" s="230"/>
      <c r="FD221" s="230"/>
      <c r="FE221" s="230"/>
      <c r="FF221" s="230"/>
      <c r="FG221" s="230"/>
      <c r="FH221" s="230"/>
      <c r="FI221" s="230"/>
      <c r="FJ221" s="230"/>
      <c r="FK221" s="230"/>
      <c r="FL221" s="230"/>
      <c r="FM221" s="230"/>
      <c r="FN221" s="230"/>
      <c r="FO221" s="230"/>
      <c r="FP221" s="230"/>
      <c r="FQ221" s="230"/>
      <c r="FR221" s="230"/>
      <c r="FS221" s="230"/>
      <c r="FT221" s="231"/>
      <c r="FU221" s="232">
        <f t="shared" si="28"/>
        <v>0</v>
      </c>
      <c r="FV221" s="232">
        <f t="shared" si="33"/>
        <v>0</v>
      </c>
      <c r="FW221" s="232">
        <f t="shared" si="33"/>
        <v>0</v>
      </c>
      <c r="FX221" s="232">
        <f t="shared" si="33"/>
        <v>0</v>
      </c>
      <c r="FY221" s="232">
        <f t="shared" si="33"/>
        <v>0</v>
      </c>
      <c r="FZ221" s="232">
        <f t="shared" si="33"/>
        <v>0</v>
      </c>
      <c r="GA221" s="232">
        <f t="shared" si="30"/>
        <v>0</v>
      </c>
      <c r="GB221" s="232">
        <f t="shared" si="31"/>
        <v>0</v>
      </c>
      <c r="GC221" s="232">
        <f t="shared" si="32"/>
        <v>0</v>
      </c>
    </row>
    <row r="222" spans="1:185" x14ac:dyDescent="0.3">
      <c r="A222" s="40" t="s">
        <v>243</v>
      </c>
      <c r="B222" s="69" t="str">
        <f>[3]Technologies!B222</f>
        <v>Elektriciteit</v>
      </c>
      <c r="C222" s="69" t="str">
        <f>VLOOKUP($A222,[3]Technologies!$A$7:$H$699,3,FALSE)</f>
        <v>Conversion</v>
      </c>
      <c r="D222" s="69" t="str">
        <f>VLOOKUP($A222,[3]Technologies!$A$7:$H$699,4,FALSE)</f>
        <v>Power NL</v>
      </c>
      <c r="E222" s="69" t="str">
        <f>VLOOKUP($A222,[3]Technologies!$A$7:$H$699,6,FALSE)</f>
        <v>Electricity NL - HV</v>
      </c>
      <c r="F222" s="70" t="str">
        <f>VLOOKUP($A222,[3]Technologies!$A$7:$H$699,7,FALSE)</f>
        <v>Nuclear - Borssele - Power NL</v>
      </c>
      <c r="G222" s="233"/>
      <c r="H222" s="233"/>
      <c r="I222" s="234" cm="1">
        <f t="array" ref="I222">-SUMPRODUCT(([3]Feedstocks!$C$4:$C$185=A222)*[3]Feedstocks!$E$4:$E$185,[3]Feedstocks!$F$4:$F$185,[3]Feedstocks!$H$4:$H$185,[3]Feedstocks!$I$4:$I$185)</f>
        <v>0</v>
      </c>
      <c r="J222" s="234" cm="1">
        <f t="array" ref="J222">-SUMPRODUCT(([3]Feedstocks!$C$4:$C$185=A222)*[3]Feedstocks!$E$4:$E$185,[3]Feedstocks!$H$4:$H$185,[3]Feedstocks!$I$4:$I$185)</f>
        <v>0</v>
      </c>
      <c r="K222" s="234"/>
      <c r="L222" s="234"/>
      <c r="M222" s="233">
        <v>1</v>
      </c>
      <c r="N222" s="233" t="str">
        <f>VLOOKUP(E222,[3]Activities!$A$9:$M$224,13,FALSE)</f>
        <v>NL</v>
      </c>
      <c r="O222" s="233"/>
      <c r="P222" s="87" t="s">
        <v>1799</v>
      </c>
      <c r="Q222" s="235"/>
      <c r="R222" s="235"/>
      <c r="S222" s="235"/>
      <c r="T222" s="235"/>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5"/>
      <c r="AY222" s="235"/>
      <c r="AZ222" s="235"/>
      <c r="BA222" s="235"/>
      <c r="BB222" s="235"/>
      <c r="BC222" s="235"/>
      <c r="BD222" s="235"/>
      <c r="BE222" s="235"/>
      <c r="BF222" s="235"/>
      <c r="BG222" s="235"/>
      <c r="BH222" s="235"/>
      <c r="BI222" s="235"/>
      <c r="BJ222" s="235"/>
      <c r="BK222" s="235"/>
      <c r="BL222" s="235"/>
      <c r="BM222" s="235"/>
      <c r="BN222" s="235"/>
      <c r="BO222" s="235"/>
      <c r="BP222" s="235"/>
      <c r="BQ222" s="235"/>
      <c r="BR222" s="235"/>
      <c r="BS222" s="235"/>
      <c r="BT222" s="235"/>
      <c r="BU222" s="235"/>
      <c r="BV222" s="235"/>
      <c r="BW222" s="235"/>
      <c r="BX222" s="235"/>
      <c r="BY222" s="235"/>
      <c r="BZ222" s="235"/>
      <c r="CA222" s="235"/>
      <c r="CB222" s="235"/>
      <c r="CC222" s="235"/>
      <c r="CD222" s="235"/>
      <c r="CE222" s="235"/>
      <c r="CF222" s="235"/>
      <c r="CG222" s="235"/>
      <c r="CH222" s="235"/>
      <c r="CI222" s="235"/>
      <c r="CJ222" s="235"/>
      <c r="CK222" s="235"/>
      <c r="CL222" s="235"/>
      <c r="CM222" s="235"/>
      <c r="CN222" s="235"/>
      <c r="CO222" s="235"/>
      <c r="CP222" s="235"/>
      <c r="CQ222" s="235"/>
      <c r="CR222" s="235">
        <v>1</v>
      </c>
      <c r="CS222" s="235"/>
      <c r="CT222" s="235"/>
      <c r="CU222" s="235"/>
      <c r="CV222" s="235"/>
      <c r="CW222" s="235"/>
      <c r="CX222" s="235"/>
      <c r="CY222" s="235"/>
      <c r="CZ222" s="235"/>
      <c r="DA222" s="235"/>
      <c r="DB222" s="235"/>
      <c r="DC222" s="235"/>
      <c r="DD222" s="235"/>
      <c r="DE222" s="235"/>
      <c r="DF222" s="235"/>
      <c r="DG222" s="235"/>
      <c r="DH222" s="235"/>
      <c r="DI222" s="235"/>
      <c r="DJ222" s="235"/>
      <c r="DK222" s="235"/>
      <c r="DL222" s="235"/>
      <c r="DM222" s="235"/>
      <c r="DN222" s="235"/>
      <c r="DO222" s="235"/>
      <c r="DP222" s="235"/>
      <c r="DQ222" s="235"/>
      <c r="DR222" s="235"/>
      <c r="DS222" s="235"/>
      <c r="DT222" s="235"/>
      <c r="DU222" s="235"/>
      <c r="DV222" s="235"/>
      <c r="DW222" s="235"/>
      <c r="DX222" s="235"/>
      <c r="DY222" s="235"/>
      <c r="DZ222" s="235"/>
      <c r="EA222" s="235"/>
      <c r="EB222" s="235"/>
      <c r="EC222" s="235"/>
      <c r="ED222" s="235"/>
      <c r="EE222" s="235"/>
      <c r="EF222" s="235"/>
      <c r="EG222" s="235"/>
      <c r="EH222" s="235"/>
      <c r="EI222" s="235">
        <v>-2.86</v>
      </c>
      <c r="EJ222" s="235"/>
      <c r="EK222" s="235"/>
      <c r="EL222" s="235"/>
      <c r="EM222" s="235"/>
      <c r="EN222" s="235"/>
      <c r="EO222" s="235"/>
      <c r="EP222" s="235"/>
      <c r="EQ222" s="235"/>
      <c r="ER222" s="235"/>
      <c r="ES222" s="235"/>
      <c r="ET222" s="235"/>
      <c r="EU222" s="235"/>
      <c r="EV222" s="235"/>
      <c r="EW222" s="235"/>
      <c r="EX222" s="235"/>
      <c r="EY222" s="235"/>
      <c r="EZ222" s="235"/>
      <c r="FA222" s="235"/>
      <c r="FB222" s="235"/>
      <c r="FC222" s="235"/>
      <c r="FD222" s="235"/>
      <c r="FE222" s="235"/>
      <c r="FF222" s="235"/>
      <c r="FG222" s="235"/>
      <c r="FH222" s="235"/>
      <c r="FI222" s="235"/>
      <c r="FJ222" s="235"/>
      <c r="FK222" s="235"/>
      <c r="FL222" s="235"/>
      <c r="FM222" s="235"/>
      <c r="FN222" s="235"/>
      <c r="FO222" s="235"/>
      <c r="FP222" s="235"/>
      <c r="FQ222" s="235"/>
      <c r="FR222" s="235"/>
      <c r="FS222" s="235"/>
      <c r="FT222" s="236"/>
      <c r="FU222" s="237">
        <f t="shared" si="28"/>
        <v>0</v>
      </c>
      <c r="FV222" s="237">
        <f t="shared" si="33"/>
        <v>0</v>
      </c>
      <c r="FW222" s="237">
        <f t="shared" si="33"/>
        <v>0</v>
      </c>
      <c r="FX222" s="237">
        <f t="shared" si="33"/>
        <v>0</v>
      </c>
      <c r="FY222" s="237">
        <f t="shared" si="33"/>
        <v>0</v>
      </c>
      <c r="FZ222" s="237">
        <f t="shared" si="33"/>
        <v>0</v>
      </c>
      <c r="GA222" s="237">
        <f t="shared" si="30"/>
        <v>0</v>
      </c>
      <c r="GB222" s="237">
        <f t="shared" si="31"/>
        <v>0</v>
      </c>
      <c r="GC222" s="237">
        <f t="shared" si="32"/>
        <v>0</v>
      </c>
    </row>
    <row r="223" spans="1:185" x14ac:dyDescent="0.3">
      <c r="A223" s="69" t="s">
        <v>244</v>
      </c>
      <c r="B223" s="40" t="str">
        <f>[3]Technologies!B223</f>
        <v>Elektriciteit</v>
      </c>
      <c r="C223" s="40" t="str">
        <f>VLOOKUP($A223,[3]Technologies!$A$7:$H$699,3,FALSE)</f>
        <v>Conversion</v>
      </c>
      <c r="D223" s="40" t="str">
        <f>VLOOKUP($A223,[3]Technologies!$A$7:$H$699,4,FALSE)</f>
        <v>Power NL</v>
      </c>
      <c r="E223" s="40" t="str">
        <f>VLOOKUP($A223,[3]Technologies!$A$7:$H$699,6,FALSE)</f>
        <v>Electricity NL - HV</v>
      </c>
      <c r="F223" s="40" t="str">
        <f>VLOOKUP($A223,[3]Technologies!$A$7:$H$699,7,FALSE)</f>
        <v>Nuclear - Gen III - Power NL</v>
      </c>
      <c r="G223" s="228"/>
      <c r="H223" s="228"/>
      <c r="I223" s="229" cm="1">
        <f t="array" ref="I223">-SUMPRODUCT(([3]Feedstocks!$C$4:$C$185=A223)*[3]Feedstocks!$E$4:$E$185,[3]Feedstocks!$F$4:$F$185,[3]Feedstocks!$H$4:$H$185,[3]Feedstocks!$I$4:$I$185)</f>
        <v>0</v>
      </c>
      <c r="J223" s="229" cm="1">
        <f t="array" ref="J223">-SUMPRODUCT(([3]Feedstocks!$C$4:$C$185=A223)*[3]Feedstocks!$E$4:$E$185,[3]Feedstocks!$H$4:$H$185,[3]Feedstocks!$I$4:$I$185)</f>
        <v>0</v>
      </c>
      <c r="K223" s="229"/>
      <c r="L223" s="229"/>
      <c r="M223" s="228">
        <v>1</v>
      </c>
      <c r="N223" s="228" t="str">
        <f>VLOOKUP(E223,[3]Activities!$A$9:$M$224,13,FALSE)</f>
        <v>NL</v>
      </c>
      <c r="O223" s="228"/>
      <c r="P223" s="66" t="s">
        <v>1800</v>
      </c>
      <c r="Q223" s="230"/>
      <c r="R223" s="230"/>
      <c r="S223" s="230"/>
      <c r="T223" s="230"/>
      <c r="U223" s="230"/>
      <c r="V223" s="230"/>
      <c r="W223" s="230"/>
      <c r="X223" s="230"/>
      <c r="Y223" s="230"/>
      <c r="Z223" s="230"/>
      <c r="AA223" s="230"/>
      <c r="AB223" s="230"/>
      <c r="AC223" s="230"/>
      <c r="AD223" s="230"/>
      <c r="AE223" s="230"/>
      <c r="AF223" s="230"/>
      <c r="AG223" s="230"/>
      <c r="AH223" s="230"/>
      <c r="AI223" s="230"/>
      <c r="AJ223" s="230"/>
      <c r="AK223" s="230"/>
      <c r="AL223" s="230"/>
      <c r="AM223" s="230"/>
      <c r="AN223" s="230"/>
      <c r="AO223" s="230"/>
      <c r="AP223" s="230"/>
      <c r="AQ223" s="230"/>
      <c r="AR223" s="230"/>
      <c r="AS223" s="230"/>
      <c r="AT223" s="230"/>
      <c r="AU223" s="230"/>
      <c r="AV223" s="230"/>
      <c r="AW223" s="230"/>
      <c r="AX223" s="230"/>
      <c r="AY223" s="230"/>
      <c r="AZ223" s="230"/>
      <c r="BA223" s="230"/>
      <c r="BB223" s="230"/>
      <c r="BC223" s="230"/>
      <c r="BD223" s="230"/>
      <c r="BE223" s="230"/>
      <c r="BF223" s="230"/>
      <c r="BG223" s="230"/>
      <c r="BH223" s="230"/>
      <c r="BI223" s="230"/>
      <c r="BJ223" s="230"/>
      <c r="BK223" s="230"/>
      <c r="BL223" s="230"/>
      <c r="BM223" s="230"/>
      <c r="BN223" s="230"/>
      <c r="BO223" s="230"/>
      <c r="BP223" s="230"/>
      <c r="BQ223" s="230"/>
      <c r="BR223" s="230"/>
      <c r="BS223" s="230"/>
      <c r="BT223" s="230"/>
      <c r="BU223" s="230"/>
      <c r="BV223" s="230"/>
      <c r="BW223" s="230"/>
      <c r="BX223" s="230"/>
      <c r="BY223" s="230"/>
      <c r="BZ223" s="230"/>
      <c r="CA223" s="230"/>
      <c r="CB223" s="230"/>
      <c r="CC223" s="230"/>
      <c r="CD223" s="230"/>
      <c r="CE223" s="230"/>
      <c r="CF223" s="230"/>
      <c r="CG223" s="230"/>
      <c r="CH223" s="230"/>
      <c r="CI223" s="230"/>
      <c r="CJ223" s="230"/>
      <c r="CK223" s="230"/>
      <c r="CL223" s="230"/>
      <c r="CM223" s="230"/>
      <c r="CN223" s="230"/>
      <c r="CO223" s="230"/>
      <c r="CP223" s="230"/>
      <c r="CQ223" s="230"/>
      <c r="CR223" s="230">
        <v>1</v>
      </c>
      <c r="CS223" s="230"/>
      <c r="CT223" s="230"/>
      <c r="CU223" s="230"/>
      <c r="CV223" s="230"/>
      <c r="CW223" s="230"/>
      <c r="CX223" s="230"/>
      <c r="CY223" s="230"/>
      <c r="CZ223" s="230"/>
      <c r="DA223" s="230"/>
      <c r="DB223" s="230"/>
      <c r="DC223" s="230"/>
      <c r="DD223" s="230"/>
      <c r="DE223" s="230"/>
      <c r="DF223" s="230"/>
      <c r="DG223" s="230"/>
      <c r="DH223" s="230"/>
      <c r="DI223" s="230"/>
      <c r="DJ223" s="230"/>
      <c r="DK223" s="230"/>
      <c r="DL223" s="230"/>
      <c r="DM223" s="230"/>
      <c r="DN223" s="230"/>
      <c r="DO223" s="230"/>
      <c r="DP223" s="230"/>
      <c r="DQ223" s="230"/>
      <c r="DR223" s="230"/>
      <c r="DS223" s="230"/>
      <c r="DT223" s="230"/>
      <c r="DU223" s="230"/>
      <c r="DV223" s="230"/>
      <c r="DW223" s="230"/>
      <c r="DX223" s="230"/>
      <c r="DY223" s="230"/>
      <c r="DZ223" s="230"/>
      <c r="EA223" s="230"/>
      <c r="EB223" s="230"/>
      <c r="EC223" s="230"/>
      <c r="ED223" s="230"/>
      <c r="EE223" s="230"/>
      <c r="EF223" s="230"/>
      <c r="EG223" s="230"/>
      <c r="EH223" s="230"/>
      <c r="EI223" s="230">
        <v>-2.86</v>
      </c>
      <c r="EJ223" s="230"/>
      <c r="EK223" s="230"/>
      <c r="EL223" s="230"/>
      <c r="EM223" s="230"/>
      <c r="EN223" s="230"/>
      <c r="EO223" s="230"/>
      <c r="EP223" s="230"/>
      <c r="EQ223" s="230"/>
      <c r="ER223" s="230"/>
      <c r="ES223" s="230"/>
      <c r="ET223" s="230"/>
      <c r="EU223" s="230"/>
      <c r="EV223" s="230"/>
      <c r="EW223" s="230"/>
      <c r="EX223" s="230"/>
      <c r="EY223" s="230"/>
      <c r="EZ223" s="230"/>
      <c r="FA223" s="230"/>
      <c r="FB223" s="230"/>
      <c r="FC223" s="230"/>
      <c r="FD223" s="230"/>
      <c r="FE223" s="230"/>
      <c r="FF223" s="230"/>
      <c r="FG223" s="230"/>
      <c r="FH223" s="230"/>
      <c r="FI223" s="230"/>
      <c r="FJ223" s="230"/>
      <c r="FK223" s="230"/>
      <c r="FL223" s="230"/>
      <c r="FM223" s="230"/>
      <c r="FN223" s="230"/>
      <c r="FO223" s="230"/>
      <c r="FP223" s="230"/>
      <c r="FQ223" s="230"/>
      <c r="FR223" s="230"/>
      <c r="FS223" s="230"/>
      <c r="FT223" s="231"/>
      <c r="FU223" s="232">
        <f t="shared" si="28"/>
        <v>0</v>
      </c>
      <c r="FV223" s="232">
        <f t="shared" si="33"/>
        <v>0</v>
      </c>
      <c r="FW223" s="232">
        <f t="shared" si="33"/>
        <v>0</v>
      </c>
      <c r="FX223" s="232">
        <f t="shared" si="33"/>
        <v>0</v>
      </c>
      <c r="FY223" s="232">
        <f t="shared" si="33"/>
        <v>0</v>
      </c>
      <c r="FZ223" s="232">
        <f t="shared" si="33"/>
        <v>0</v>
      </c>
      <c r="GA223" s="232">
        <f t="shared" si="30"/>
        <v>0</v>
      </c>
      <c r="GB223" s="232">
        <f t="shared" si="31"/>
        <v>0</v>
      </c>
      <c r="GC223" s="232">
        <f t="shared" si="32"/>
        <v>0</v>
      </c>
    </row>
    <row r="224" spans="1:185" x14ac:dyDescent="0.3">
      <c r="A224" s="40" t="s">
        <v>245</v>
      </c>
      <c r="B224" s="40" t="str">
        <f>[3]Technologies!B224</f>
        <v>Elektriciteit</v>
      </c>
      <c r="C224" s="40" t="str">
        <f>VLOOKUP($A224,[3]Technologies!$A$7:$H$699,3,FALSE)</f>
        <v>Conversion</v>
      </c>
      <c r="D224" s="40" t="str">
        <f>VLOOKUP($A224,[3]Technologies!$A$7:$H$699,4,FALSE)</f>
        <v>Power NL</v>
      </c>
      <c r="E224" s="40" t="str">
        <f>VLOOKUP($A224,[3]Technologies!$A$7:$H$699,6,FALSE)</f>
        <v>Electricity NL - HV</v>
      </c>
      <c r="F224" s="40" t="str">
        <f>VLOOKUP($A224,[3]Technologies!$A$7:$H$699,7,FALSE)</f>
        <v>Nuclear SMR - Power NL</v>
      </c>
      <c r="G224" s="228"/>
      <c r="H224" s="228"/>
      <c r="I224" s="229" cm="1">
        <f t="array" ref="I224">-SUMPRODUCT(([3]Feedstocks!$C$4:$C$185=A224)*[3]Feedstocks!$E$4:$E$185,[3]Feedstocks!$F$4:$F$185,[3]Feedstocks!$H$4:$H$185,[3]Feedstocks!$I$4:$I$185)</f>
        <v>0</v>
      </c>
      <c r="J224" s="229" cm="1">
        <f t="array" ref="J224">-SUMPRODUCT(([3]Feedstocks!$C$4:$C$185=A224)*[3]Feedstocks!$E$4:$E$185,[3]Feedstocks!$H$4:$H$185,[3]Feedstocks!$I$4:$I$185)</f>
        <v>0</v>
      </c>
      <c r="K224" s="229"/>
      <c r="L224" s="229"/>
      <c r="M224" s="228">
        <v>1</v>
      </c>
      <c r="N224" s="228" t="str">
        <f>VLOOKUP(E224,[3]Activities!$A$9:$M$224,13,FALSE)</f>
        <v>NL</v>
      </c>
      <c r="O224" s="228"/>
      <c r="P224" s="66" t="s">
        <v>1800</v>
      </c>
      <c r="Q224" s="230"/>
      <c r="R224" s="230"/>
      <c r="S224" s="230"/>
      <c r="T224" s="230"/>
      <c r="U224" s="230"/>
      <c r="V224" s="230"/>
      <c r="W224" s="230"/>
      <c r="X224" s="230"/>
      <c r="Y224" s="230"/>
      <c r="Z224" s="230"/>
      <c r="AA224" s="230"/>
      <c r="AB224" s="230"/>
      <c r="AC224" s="230"/>
      <c r="AD224" s="230"/>
      <c r="AE224" s="230"/>
      <c r="AF224" s="235"/>
      <c r="AG224" s="235"/>
      <c r="AH224" s="230"/>
      <c r="AI224" s="230"/>
      <c r="AJ224" s="230"/>
      <c r="AK224" s="230"/>
      <c r="AL224" s="230"/>
      <c r="AM224" s="230"/>
      <c r="AN224" s="230"/>
      <c r="AO224" s="230"/>
      <c r="AP224" s="230"/>
      <c r="AQ224" s="230"/>
      <c r="AR224" s="230"/>
      <c r="AS224" s="230"/>
      <c r="AT224" s="230"/>
      <c r="AU224" s="230"/>
      <c r="AV224" s="230"/>
      <c r="AW224" s="230"/>
      <c r="AX224" s="230"/>
      <c r="AY224" s="230"/>
      <c r="AZ224" s="230"/>
      <c r="BA224" s="230"/>
      <c r="BB224" s="230"/>
      <c r="BC224" s="230"/>
      <c r="BD224" s="230"/>
      <c r="BE224" s="230"/>
      <c r="BF224" s="230"/>
      <c r="BG224" s="230"/>
      <c r="BH224" s="230"/>
      <c r="BI224" s="230"/>
      <c r="BJ224" s="230"/>
      <c r="BK224" s="230"/>
      <c r="BL224" s="230"/>
      <c r="BM224" s="230"/>
      <c r="BN224" s="230"/>
      <c r="BO224" s="230"/>
      <c r="BP224" s="230"/>
      <c r="BQ224" s="230"/>
      <c r="BR224" s="230"/>
      <c r="BS224" s="230"/>
      <c r="BT224" s="230"/>
      <c r="BU224" s="230"/>
      <c r="BV224" s="230"/>
      <c r="BW224" s="230"/>
      <c r="BX224" s="230"/>
      <c r="BY224" s="230"/>
      <c r="BZ224" s="230"/>
      <c r="CA224" s="230"/>
      <c r="CB224" s="230"/>
      <c r="CC224" s="230"/>
      <c r="CD224" s="230"/>
      <c r="CE224" s="230"/>
      <c r="CF224" s="230"/>
      <c r="CG224" s="230"/>
      <c r="CH224" s="230"/>
      <c r="CI224" s="230"/>
      <c r="CJ224" s="230"/>
      <c r="CK224" s="230"/>
      <c r="CL224" s="230"/>
      <c r="CM224" s="230"/>
      <c r="CN224" s="230"/>
      <c r="CO224" s="230"/>
      <c r="CP224" s="230"/>
      <c r="CQ224" s="230"/>
      <c r="CR224" s="230">
        <v>1</v>
      </c>
      <c r="CS224" s="230"/>
      <c r="CT224" s="230"/>
      <c r="CU224" s="230"/>
      <c r="CV224" s="230"/>
      <c r="CW224" s="230"/>
      <c r="CX224" s="230"/>
      <c r="CY224" s="230"/>
      <c r="CZ224" s="230"/>
      <c r="DA224" s="230"/>
      <c r="DB224" s="230"/>
      <c r="DC224" s="230"/>
      <c r="DD224" s="230"/>
      <c r="DE224" s="230"/>
      <c r="DF224" s="230"/>
      <c r="DG224" s="230"/>
      <c r="DH224" s="230"/>
      <c r="DI224" s="230"/>
      <c r="DJ224" s="230"/>
      <c r="DK224" s="230"/>
      <c r="DL224" s="230"/>
      <c r="DM224" s="230"/>
      <c r="DN224" s="230"/>
      <c r="DO224" s="230"/>
      <c r="DP224" s="230"/>
      <c r="DQ224" s="230"/>
      <c r="DR224" s="230"/>
      <c r="DS224" s="230"/>
      <c r="DT224" s="230"/>
      <c r="DU224" s="230"/>
      <c r="DV224" s="230"/>
      <c r="DW224" s="230"/>
      <c r="DX224" s="230"/>
      <c r="DY224" s="230"/>
      <c r="DZ224" s="230"/>
      <c r="EA224" s="230"/>
      <c r="EB224" s="230"/>
      <c r="EC224" s="230"/>
      <c r="ED224" s="230"/>
      <c r="EE224" s="230"/>
      <c r="EF224" s="230"/>
      <c r="EG224" s="230"/>
      <c r="EH224" s="230"/>
      <c r="EI224" s="230">
        <v>-2.5</v>
      </c>
      <c r="EJ224" s="230"/>
      <c r="EK224" s="230"/>
      <c r="EL224" s="230"/>
      <c r="EM224" s="230"/>
      <c r="EN224" s="230"/>
      <c r="EO224" s="230"/>
      <c r="EP224" s="230"/>
      <c r="EQ224" s="230"/>
      <c r="ER224" s="230"/>
      <c r="ES224" s="230"/>
      <c r="ET224" s="230"/>
      <c r="EU224" s="230"/>
      <c r="EV224" s="230"/>
      <c r="EW224" s="230"/>
      <c r="EX224" s="230"/>
      <c r="EY224" s="230"/>
      <c r="EZ224" s="230"/>
      <c r="FA224" s="230"/>
      <c r="FB224" s="230"/>
      <c r="FC224" s="230"/>
      <c r="FD224" s="230"/>
      <c r="FE224" s="230"/>
      <c r="FF224" s="230"/>
      <c r="FG224" s="230"/>
      <c r="FH224" s="230"/>
      <c r="FI224" s="230"/>
      <c r="FJ224" s="230"/>
      <c r="FK224" s="230"/>
      <c r="FL224" s="230"/>
      <c r="FM224" s="230"/>
      <c r="FN224" s="230"/>
      <c r="FO224" s="230"/>
      <c r="FP224" s="230"/>
      <c r="FQ224" s="230"/>
      <c r="FR224" s="230"/>
      <c r="FS224" s="230"/>
      <c r="FT224" s="231"/>
      <c r="FU224" s="232">
        <f t="shared" si="28"/>
        <v>0</v>
      </c>
      <c r="FV224" s="232">
        <f t="shared" si="33"/>
        <v>0</v>
      </c>
      <c r="FW224" s="232">
        <f t="shared" si="33"/>
        <v>0</v>
      </c>
      <c r="FX224" s="232">
        <f t="shared" si="33"/>
        <v>0</v>
      </c>
      <c r="FY224" s="232">
        <f t="shared" si="33"/>
        <v>0</v>
      </c>
      <c r="FZ224" s="232">
        <f t="shared" si="33"/>
        <v>0</v>
      </c>
      <c r="GA224" s="232">
        <f t="shared" si="30"/>
        <v>0</v>
      </c>
      <c r="GB224" s="232">
        <f t="shared" si="31"/>
        <v>0</v>
      </c>
      <c r="GC224" s="232">
        <f t="shared" si="32"/>
        <v>0</v>
      </c>
    </row>
    <row r="225" spans="1:185" x14ac:dyDescent="0.3">
      <c r="A225" s="69" t="s">
        <v>246</v>
      </c>
      <c r="B225" s="69" t="str">
        <f>[3]Technologies!B225</f>
        <v>Elektriciteit</v>
      </c>
      <c r="C225" s="69" t="str">
        <f>VLOOKUP($A225,[3]Technologies!$A$7:$H$699,3,FALSE)</f>
        <v>Conversion</v>
      </c>
      <c r="D225" s="69" t="str">
        <f>VLOOKUP($A225,[3]Technologies!$A$7:$H$699,4,FALSE)</f>
        <v>Power NL</v>
      </c>
      <c r="E225" s="69" t="str">
        <f>VLOOKUP($A225,[3]Technologies!$A$7:$H$699,6,FALSE)</f>
        <v>Electricity NL - HV</v>
      </c>
      <c r="F225" s="70" t="str">
        <f>VLOOKUP($A225,[3]Technologies!$A$7:$H$699,7,FALSE)</f>
        <v>Biomass - Power NL</v>
      </c>
      <c r="G225" s="233"/>
      <c r="H225" s="233"/>
      <c r="I225" s="234" cm="1">
        <f t="array" ref="I225">-SUMPRODUCT(([3]Feedstocks!$C$4:$C$185=A225)*[3]Feedstocks!$E$4:$E$185,[3]Feedstocks!$F$4:$F$185,[3]Feedstocks!$H$4:$H$185,[3]Feedstocks!$I$4:$I$185)</f>
        <v>0</v>
      </c>
      <c r="J225" s="234" cm="1">
        <f t="array" ref="J225">-SUMPRODUCT(([3]Feedstocks!$C$4:$C$185=A225)*[3]Feedstocks!$E$4:$E$185,[3]Feedstocks!$H$4:$H$185,[3]Feedstocks!$I$4:$I$185)</f>
        <v>0</v>
      </c>
      <c r="K225" s="234"/>
      <c r="L225" s="234"/>
      <c r="M225" s="233">
        <v>1</v>
      </c>
      <c r="N225" s="233" t="str">
        <f>VLOOKUP(E225,[3]Activities!$A$9:$M$224,13,FALSE)</f>
        <v>NL</v>
      </c>
      <c r="O225" s="233"/>
      <c r="P225" s="87" t="s">
        <v>1266</v>
      </c>
      <c r="Q225" s="235"/>
      <c r="R225" s="235"/>
      <c r="S225" s="235"/>
      <c r="T225" s="235"/>
      <c r="U225" s="235"/>
      <c r="V225" s="235"/>
      <c r="W225" s="235"/>
      <c r="X225" s="235"/>
      <c r="Y225" s="235"/>
      <c r="Z225" s="235"/>
      <c r="AA225" s="235"/>
      <c r="AB225" s="235"/>
      <c r="AC225" s="235"/>
      <c r="AD225" s="235"/>
      <c r="AE225" s="235"/>
      <c r="AF225" s="230"/>
      <c r="AG225" s="230"/>
      <c r="AH225" s="235"/>
      <c r="AI225" s="235"/>
      <c r="AJ225" s="235"/>
      <c r="AK225" s="235"/>
      <c r="AL225" s="235"/>
      <c r="AM225" s="235"/>
      <c r="AN225" s="235"/>
      <c r="AO225" s="235"/>
      <c r="AP225" s="235"/>
      <c r="AQ225" s="235"/>
      <c r="AR225" s="235"/>
      <c r="AS225" s="235"/>
      <c r="AT225" s="235"/>
      <c r="AU225" s="235"/>
      <c r="AV225" s="235"/>
      <c r="AW225" s="235"/>
      <c r="AX225" s="235"/>
      <c r="AY225" s="235"/>
      <c r="AZ225" s="235"/>
      <c r="BA225" s="235"/>
      <c r="BB225" s="235"/>
      <c r="BC225" s="235"/>
      <c r="BD225" s="235"/>
      <c r="BE225" s="235"/>
      <c r="BF225" s="235"/>
      <c r="BG225" s="235"/>
      <c r="BH225" s="235"/>
      <c r="BI225" s="235"/>
      <c r="BJ225" s="235"/>
      <c r="BK225" s="235"/>
      <c r="BL225" s="235"/>
      <c r="BM225" s="235"/>
      <c r="BN225" s="235"/>
      <c r="BO225" s="235"/>
      <c r="BP225" s="235"/>
      <c r="BQ225" s="235"/>
      <c r="BR225" s="235"/>
      <c r="BS225" s="235"/>
      <c r="BT225" s="235"/>
      <c r="BU225" s="235"/>
      <c r="BV225" s="235"/>
      <c r="BW225" s="235"/>
      <c r="BX225" s="235"/>
      <c r="BY225" s="235"/>
      <c r="BZ225" s="235"/>
      <c r="CA225" s="235"/>
      <c r="CB225" s="235"/>
      <c r="CC225" s="235"/>
      <c r="CD225" s="235"/>
      <c r="CE225" s="235"/>
      <c r="CF225" s="235"/>
      <c r="CG225" s="235"/>
      <c r="CH225" s="235"/>
      <c r="CI225" s="235"/>
      <c r="CJ225" s="235"/>
      <c r="CK225" s="235"/>
      <c r="CL225" s="235"/>
      <c r="CM225" s="235"/>
      <c r="CN225" s="235"/>
      <c r="CO225" s="235"/>
      <c r="CP225" s="235"/>
      <c r="CQ225" s="235"/>
      <c r="CR225" s="235">
        <v>1</v>
      </c>
      <c r="CS225" s="235"/>
      <c r="CT225" s="235"/>
      <c r="CU225" s="235"/>
      <c r="CV225" s="235"/>
      <c r="CW225" s="235"/>
      <c r="CX225" s="235"/>
      <c r="CY225" s="235"/>
      <c r="CZ225" s="235"/>
      <c r="DA225" s="235"/>
      <c r="DB225" s="235"/>
      <c r="DC225" s="235"/>
      <c r="DD225" s="235"/>
      <c r="DE225" s="235"/>
      <c r="DF225" s="235"/>
      <c r="DG225" s="235"/>
      <c r="DH225" s="235"/>
      <c r="DI225" s="235"/>
      <c r="DJ225" s="235"/>
      <c r="DK225" s="235"/>
      <c r="DL225" s="235"/>
      <c r="DM225" s="235"/>
      <c r="DN225" s="235"/>
      <c r="DO225" s="235"/>
      <c r="DP225" s="235"/>
      <c r="DQ225" s="235"/>
      <c r="DR225" s="235"/>
      <c r="DS225" s="235"/>
      <c r="DT225" s="235"/>
      <c r="DU225" s="235"/>
      <c r="DV225" s="235"/>
      <c r="DW225" s="235"/>
      <c r="DX225" s="235"/>
      <c r="DY225" s="235"/>
      <c r="DZ225" s="235"/>
      <c r="EA225" s="235"/>
      <c r="EB225" s="235">
        <v>-2.08</v>
      </c>
      <c r="EC225" s="235"/>
      <c r="ED225" s="235"/>
      <c r="EE225" s="235"/>
      <c r="EF225" s="235"/>
      <c r="EG225" s="235"/>
      <c r="EH225" s="235"/>
      <c r="EI225" s="235"/>
      <c r="EJ225" s="235"/>
      <c r="EK225" s="235"/>
      <c r="EL225" s="235"/>
      <c r="EM225" s="235"/>
      <c r="EN225" s="235"/>
      <c r="EO225" s="235"/>
      <c r="EP225" s="235"/>
      <c r="EQ225" s="235"/>
      <c r="ER225" s="235"/>
      <c r="ES225" s="235"/>
      <c r="ET225" s="235"/>
      <c r="EU225" s="235"/>
      <c r="EV225" s="235"/>
      <c r="EW225" s="235"/>
      <c r="EX225" s="235"/>
      <c r="EY225" s="235"/>
      <c r="EZ225" s="235"/>
      <c r="FA225" s="235"/>
      <c r="FB225" s="235"/>
      <c r="FC225" s="235"/>
      <c r="FD225" s="235"/>
      <c r="FE225" s="235"/>
      <c r="FF225" s="235"/>
      <c r="FG225" s="235"/>
      <c r="FH225" s="235"/>
      <c r="FI225" s="235"/>
      <c r="FJ225" s="235"/>
      <c r="FK225" s="235"/>
      <c r="FL225" s="235"/>
      <c r="FM225" s="235"/>
      <c r="FN225" s="235"/>
      <c r="FO225" s="235"/>
      <c r="FP225" s="235"/>
      <c r="FQ225" s="235"/>
      <c r="FR225" s="235"/>
      <c r="FS225" s="235"/>
      <c r="FT225" s="236"/>
      <c r="FU225" s="237">
        <f t="shared" si="28"/>
        <v>0</v>
      </c>
      <c r="FV225" s="237">
        <f t="shared" si="33"/>
        <v>0</v>
      </c>
      <c r="FW225" s="237">
        <f t="shared" si="33"/>
        <v>0</v>
      </c>
      <c r="FX225" s="237">
        <f t="shared" si="33"/>
        <v>0</v>
      </c>
      <c r="FY225" s="237">
        <f t="shared" si="33"/>
        <v>0</v>
      </c>
      <c r="FZ225" s="237">
        <f t="shared" si="33"/>
        <v>0</v>
      </c>
      <c r="GA225" s="237">
        <f t="shared" si="30"/>
        <v>0</v>
      </c>
      <c r="GB225" s="237">
        <f t="shared" si="31"/>
        <v>0</v>
      </c>
      <c r="GC225" s="237">
        <f t="shared" si="32"/>
        <v>0</v>
      </c>
    </row>
    <row r="226" spans="1:185" x14ac:dyDescent="0.3">
      <c r="A226" s="40" t="s">
        <v>247</v>
      </c>
      <c r="B226" s="40" t="str">
        <f>[3]Technologies!B226</f>
        <v>Elektriciteit</v>
      </c>
      <c r="C226" s="40" t="str">
        <f>VLOOKUP($A226,[3]Technologies!$A$7:$H$699,3,FALSE)</f>
        <v>Conversion</v>
      </c>
      <c r="D226" s="40" t="str">
        <f>VLOOKUP($A226,[3]Technologies!$A$7:$H$699,4,FALSE)</f>
        <v>Power NL</v>
      </c>
      <c r="E226" s="40" t="str">
        <f>VLOOKUP($A226,[3]Technologies!$A$7:$H$699,6,FALSE)</f>
        <v>Electricity NL - HV</v>
      </c>
      <c r="F226" s="40" t="str">
        <f>VLOOKUP($A226,[3]Technologies!$A$7:$H$699,7,FALSE)</f>
        <v>Biomass wCCS - Power NL</v>
      </c>
      <c r="G226" s="228">
        <v>0.85</v>
      </c>
      <c r="H226" s="228"/>
      <c r="I226" s="229" cm="1">
        <f t="array" ref="I226">-SUMPRODUCT(([3]Feedstocks!$C$4:$C$185=A226)*[3]Feedstocks!$E$4:$E$185,[3]Feedstocks!$F$4:$F$185,[3]Feedstocks!$H$4:$H$185,[3]Feedstocks!$I$4:$I$185)</f>
        <v>0</v>
      </c>
      <c r="J226" s="229" cm="1">
        <f t="array" ref="J226">-SUMPRODUCT(([3]Feedstocks!$C$4:$C$185=A226)*[3]Feedstocks!$E$4:$E$185,[3]Feedstocks!$H$4:$H$185,[3]Feedstocks!$I$4:$I$185)</f>
        <v>0</v>
      </c>
      <c r="K226" s="229"/>
      <c r="L226" s="229"/>
      <c r="M226" s="228">
        <v>1</v>
      </c>
      <c r="N226" s="228" t="str">
        <f>VLOOKUP(E226,[3]Activities!$A$9:$M$224,13,FALSE)</f>
        <v>NL</v>
      </c>
      <c r="O226" s="228"/>
      <c r="P226" s="66" t="s">
        <v>1266</v>
      </c>
      <c r="Q226" s="230"/>
      <c r="R226" s="230"/>
      <c r="S226" s="230"/>
      <c r="T226" s="230"/>
      <c r="U226" s="230"/>
      <c r="V226" s="230"/>
      <c r="W226" s="230"/>
      <c r="X226" s="230"/>
      <c r="Y226" s="230"/>
      <c r="Z226" s="230"/>
      <c r="AA226" s="230"/>
      <c r="AB226" s="230"/>
      <c r="AC226" s="230"/>
      <c r="AD226" s="230"/>
      <c r="AE226" s="230"/>
      <c r="AF226" s="235"/>
      <c r="AG226" s="235"/>
      <c r="AH226" s="230"/>
      <c r="AI226" s="230"/>
      <c r="AJ226" s="230"/>
      <c r="AK226" s="230"/>
      <c r="AL226" s="230"/>
      <c r="AM226" s="230"/>
      <c r="AN226" s="230"/>
      <c r="AO226" s="230"/>
      <c r="AP226" s="230"/>
      <c r="AQ226" s="230"/>
      <c r="AR226" s="230"/>
      <c r="AS226" s="230"/>
      <c r="AT226" s="230"/>
      <c r="AU226" s="230"/>
      <c r="AV226" s="230"/>
      <c r="AW226" s="230"/>
      <c r="AX226" s="230"/>
      <c r="AY226" s="230"/>
      <c r="AZ226" s="230"/>
      <c r="BA226" s="230"/>
      <c r="BB226" s="230"/>
      <c r="BC226" s="230"/>
      <c r="BD226" s="230"/>
      <c r="BE226" s="230"/>
      <c r="BF226" s="230"/>
      <c r="BG226" s="230"/>
      <c r="BH226" s="230"/>
      <c r="BI226" s="230"/>
      <c r="BJ226" s="230"/>
      <c r="BK226" s="230"/>
      <c r="BL226" s="230"/>
      <c r="BM226" s="230"/>
      <c r="BN226" s="230"/>
      <c r="BO226" s="230"/>
      <c r="BP226" s="230"/>
      <c r="BQ226" s="230"/>
      <c r="BR226" s="230"/>
      <c r="BS226" s="230"/>
      <c r="BT226" s="230"/>
      <c r="BU226" s="230"/>
      <c r="BV226" s="230"/>
      <c r="BW226" s="230"/>
      <c r="BX226" s="230"/>
      <c r="BY226" s="230"/>
      <c r="BZ226" s="230"/>
      <c r="CA226" s="230"/>
      <c r="CB226" s="230"/>
      <c r="CC226" s="230"/>
      <c r="CD226" s="230"/>
      <c r="CE226" s="230"/>
      <c r="CF226" s="230"/>
      <c r="CG226" s="230"/>
      <c r="CH226" s="230"/>
      <c r="CI226" s="230"/>
      <c r="CJ226" s="230"/>
      <c r="CK226" s="230"/>
      <c r="CL226" s="230"/>
      <c r="CM226" s="230"/>
      <c r="CN226" s="230"/>
      <c r="CO226" s="230"/>
      <c r="CP226" s="230"/>
      <c r="CQ226" s="230"/>
      <c r="CR226" s="230">
        <v>1</v>
      </c>
      <c r="CS226" s="230"/>
      <c r="CT226" s="230"/>
      <c r="CU226" s="230"/>
      <c r="CV226" s="230"/>
      <c r="CW226" s="230"/>
      <c r="CX226" s="230"/>
      <c r="CY226" s="230"/>
      <c r="CZ226" s="230"/>
      <c r="DA226" s="230"/>
      <c r="DB226" s="230"/>
      <c r="DC226" s="230"/>
      <c r="DD226" s="230"/>
      <c r="DE226" s="230"/>
      <c r="DF226" s="230"/>
      <c r="DG226" s="230"/>
      <c r="DH226" s="230"/>
      <c r="DI226" s="230"/>
      <c r="DJ226" s="230"/>
      <c r="DK226" s="230"/>
      <c r="DL226" s="230"/>
      <c r="DM226" s="230"/>
      <c r="DN226" s="230"/>
      <c r="DO226" s="230"/>
      <c r="DP226" s="230"/>
      <c r="DQ226" s="230"/>
      <c r="DR226" s="230"/>
      <c r="DS226" s="230"/>
      <c r="DT226" s="230"/>
      <c r="DU226" s="230"/>
      <c r="DV226" s="230"/>
      <c r="DW226" s="230"/>
      <c r="DX226" s="230"/>
      <c r="DY226" s="230"/>
      <c r="DZ226" s="230"/>
      <c r="EA226" s="230"/>
      <c r="EB226" s="230">
        <v>-2.08</v>
      </c>
      <c r="EC226" s="230"/>
      <c r="ED226" s="230"/>
      <c r="EE226" s="230"/>
      <c r="EF226" s="230"/>
      <c r="EG226" s="230"/>
      <c r="EH226" s="230"/>
      <c r="EI226" s="230"/>
      <c r="EJ226" s="230"/>
      <c r="EK226" s="230"/>
      <c r="EL226" s="230"/>
      <c r="EM226" s="230"/>
      <c r="EN226" s="230"/>
      <c r="EO226" s="230"/>
      <c r="EP226" s="230"/>
      <c r="EQ226" s="230"/>
      <c r="ER226" s="230"/>
      <c r="ES226" s="230"/>
      <c r="ET226" s="230"/>
      <c r="EU226" s="230"/>
      <c r="EV226" s="230"/>
      <c r="EW226" s="230"/>
      <c r="EX226" s="230"/>
      <c r="EY226" s="230"/>
      <c r="EZ226" s="230"/>
      <c r="FA226" s="230"/>
      <c r="FB226" s="230"/>
      <c r="FC226" s="230"/>
      <c r="FD226" s="230"/>
      <c r="FE226" s="230"/>
      <c r="FF226" s="230"/>
      <c r="FG226" s="230"/>
      <c r="FH226" s="230"/>
      <c r="FI226" s="230"/>
      <c r="FJ226" s="230"/>
      <c r="FK226" s="230"/>
      <c r="FL226" s="230"/>
      <c r="FM226" s="230"/>
      <c r="FN226" s="230"/>
      <c r="FO226" s="230"/>
      <c r="FP226" s="230"/>
      <c r="FQ226" s="230"/>
      <c r="FR226" s="230"/>
      <c r="FS226" s="230"/>
      <c r="FT226" s="231">
        <f>FU226</f>
        <v>0.1938</v>
      </c>
      <c r="FU226" s="232">
        <f t="shared" si="28"/>
        <v>0.1938</v>
      </c>
      <c r="FV226" s="232">
        <f t="shared" si="33"/>
        <v>-0.1938</v>
      </c>
      <c r="FW226" s="232">
        <f t="shared" si="33"/>
        <v>0</v>
      </c>
      <c r="FX226" s="232">
        <f t="shared" si="33"/>
        <v>0</v>
      </c>
      <c r="FY226" s="232">
        <f t="shared" si="33"/>
        <v>0</v>
      </c>
      <c r="FZ226" s="232">
        <f t="shared" si="33"/>
        <v>0</v>
      </c>
      <c r="GA226" s="232">
        <f t="shared" si="30"/>
        <v>0</v>
      </c>
      <c r="GB226" s="232">
        <f t="shared" si="31"/>
        <v>0</v>
      </c>
      <c r="GC226" s="232">
        <f t="shared" si="32"/>
        <v>0</v>
      </c>
    </row>
    <row r="227" spans="1:185" x14ac:dyDescent="0.3">
      <c r="A227" s="69" t="s">
        <v>248</v>
      </c>
      <c r="B227" s="69" t="str">
        <f>[3]Technologies!B227</f>
        <v>Elektriciteit</v>
      </c>
      <c r="C227" s="69" t="str">
        <f>VLOOKUP($A227,[3]Technologies!$A$7:$H$699,3,FALSE)</f>
        <v>Conversion</v>
      </c>
      <c r="D227" s="69" t="str">
        <f>VLOOKUP($A227,[3]Technologies!$A$7:$H$699,4,FALSE)</f>
        <v>Power NL</v>
      </c>
      <c r="E227" s="69" t="str">
        <f>VLOOKUP($A227,[3]Technologies!$A$7:$H$699,6,FALSE)</f>
        <v>Electricity NL - HV</v>
      </c>
      <c r="F227" s="70" t="str">
        <f>VLOOKUP($A227,[3]Technologies!$A$7:$H$699,7,FALSE)</f>
        <v>Onshore Wind - Power NL</v>
      </c>
      <c r="G227" s="233"/>
      <c r="H227" s="233"/>
      <c r="I227" s="234" cm="1">
        <f t="array" ref="I227">-SUMPRODUCT(([3]Feedstocks!$C$4:$C$185=A227)*[3]Feedstocks!$E$4:$E$185,[3]Feedstocks!$F$4:$F$185,[3]Feedstocks!$H$4:$H$185,[3]Feedstocks!$I$4:$I$185)</f>
        <v>0</v>
      </c>
      <c r="J227" s="234" cm="1">
        <f t="array" ref="J227">-SUMPRODUCT(([3]Feedstocks!$C$4:$C$185=A227)*[3]Feedstocks!$E$4:$E$185,[3]Feedstocks!$H$4:$H$185,[3]Feedstocks!$I$4:$I$185)</f>
        <v>0</v>
      </c>
      <c r="K227" s="234"/>
      <c r="L227" s="234"/>
      <c r="M227" s="233">
        <v>1</v>
      </c>
      <c r="N227" s="233" t="str">
        <f>VLOOKUP(E227,[3]Activities!$A$9:$M$224,13,FALSE)</f>
        <v>NL</v>
      </c>
      <c r="O227" s="233"/>
      <c r="P227" s="87" t="s">
        <v>1266</v>
      </c>
      <c r="Q227" s="235"/>
      <c r="R227" s="235"/>
      <c r="S227" s="235"/>
      <c r="T227" s="235"/>
      <c r="U227" s="235"/>
      <c r="V227" s="235"/>
      <c r="W227" s="235"/>
      <c r="X227" s="235"/>
      <c r="Y227" s="235"/>
      <c r="Z227" s="235"/>
      <c r="AA227" s="235"/>
      <c r="AB227" s="235"/>
      <c r="AC227" s="235"/>
      <c r="AD227" s="235"/>
      <c r="AE227" s="235"/>
      <c r="AF227" s="230"/>
      <c r="AG227" s="230"/>
      <c r="AH227" s="235"/>
      <c r="AI227" s="235"/>
      <c r="AJ227" s="235"/>
      <c r="AK227" s="235"/>
      <c r="AL227" s="235"/>
      <c r="AM227" s="235"/>
      <c r="AN227" s="235"/>
      <c r="AO227" s="235"/>
      <c r="AP227" s="235"/>
      <c r="AQ227" s="235"/>
      <c r="AR227" s="235"/>
      <c r="AS227" s="235"/>
      <c r="AT227" s="235"/>
      <c r="AU227" s="235"/>
      <c r="AV227" s="235"/>
      <c r="AW227" s="235"/>
      <c r="AX227" s="235"/>
      <c r="AY227" s="235"/>
      <c r="AZ227" s="235"/>
      <c r="BA227" s="235"/>
      <c r="BB227" s="235"/>
      <c r="BC227" s="235"/>
      <c r="BD227" s="235"/>
      <c r="BE227" s="235"/>
      <c r="BF227" s="235"/>
      <c r="BG227" s="235"/>
      <c r="BH227" s="235"/>
      <c r="BI227" s="235"/>
      <c r="BJ227" s="235"/>
      <c r="BK227" s="235"/>
      <c r="BL227" s="235"/>
      <c r="BM227" s="235"/>
      <c r="BN227" s="235"/>
      <c r="BO227" s="235"/>
      <c r="BP227" s="235"/>
      <c r="BQ227" s="235"/>
      <c r="BR227" s="235"/>
      <c r="BS227" s="235"/>
      <c r="BT227" s="235"/>
      <c r="BU227" s="235"/>
      <c r="BV227" s="235"/>
      <c r="BW227" s="235"/>
      <c r="BX227" s="235"/>
      <c r="BY227" s="235"/>
      <c r="BZ227" s="235"/>
      <c r="CA227" s="235"/>
      <c r="CB227" s="235"/>
      <c r="CC227" s="235"/>
      <c r="CD227" s="235"/>
      <c r="CE227" s="235"/>
      <c r="CF227" s="235"/>
      <c r="CG227" s="235"/>
      <c r="CH227" s="235"/>
      <c r="CI227" s="235"/>
      <c r="CJ227" s="235"/>
      <c r="CK227" s="235"/>
      <c r="CL227" s="235"/>
      <c r="CM227" s="235"/>
      <c r="CN227" s="235"/>
      <c r="CO227" s="235"/>
      <c r="CP227" s="235"/>
      <c r="CQ227" s="235"/>
      <c r="CR227" s="235">
        <v>1</v>
      </c>
      <c r="CS227" s="235"/>
      <c r="CT227" s="235"/>
      <c r="CU227" s="235"/>
      <c r="CV227" s="235"/>
      <c r="CW227" s="235"/>
      <c r="CX227" s="235"/>
      <c r="CY227" s="235"/>
      <c r="CZ227" s="235"/>
      <c r="DA227" s="235"/>
      <c r="DB227" s="235"/>
      <c r="DC227" s="235"/>
      <c r="DD227" s="235"/>
      <c r="DE227" s="235"/>
      <c r="DF227" s="235"/>
      <c r="DG227" s="235"/>
      <c r="DH227" s="235"/>
      <c r="DI227" s="235"/>
      <c r="DJ227" s="235"/>
      <c r="DK227" s="235"/>
      <c r="DL227" s="235"/>
      <c r="DM227" s="235"/>
      <c r="DN227" s="235"/>
      <c r="DO227" s="235"/>
      <c r="DP227" s="235"/>
      <c r="DQ227" s="235"/>
      <c r="DR227" s="235"/>
      <c r="DS227" s="235"/>
      <c r="DT227" s="235"/>
      <c r="DU227" s="235"/>
      <c r="DV227" s="235"/>
      <c r="DW227" s="235"/>
      <c r="DX227" s="235"/>
      <c r="DY227" s="235"/>
      <c r="DZ227" s="235"/>
      <c r="EA227" s="235"/>
      <c r="EB227" s="235"/>
      <c r="EC227" s="235"/>
      <c r="ED227" s="235"/>
      <c r="EE227" s="235"/>
      <c r="EF227" s="235"/>
      <c r="EG227" s="235"/>
      <c r="EH227" s="235"/>
      <c r="EI227" s="235"/>
      <c r="EJ227" s="235"/>
      <c r="EK227" s="235"/>
      <c r="EL227" s="235"/>
      <c r="EM227" s="235"/>
      <c r="EN227" s="235"/>
      <c r="EO227" s="235"/>
      <c r="EP227" s="235"/>
      <c r="EQ227" s="235"/>
      <c r="ER227" s="235"/>
      <c r="ES227" s="235"/>
      <c r="ET227" s="235"/>
      <c r="EU227" s="235"/>
      <c r="EV227" s="235"/>
      <c r="EW227" s="235"/>
      <c r="EX227" s="235"/>
      <c r="EY227" s="235">
        <v>-1</v>
      </c>
      <c r="EZ227" s="235"/>
      <c r="FA227" s="235"/>
      <c r="FB227" s="235"/>
      <c r="FC227" s="235"/>
      <c r="FD227" s="235"/>
      <c r="FE227" s="235"/>
      <c r="FF227" s="235"/>
      <c r="FG227" s="235"/>
      <c r="FH227" s="235"/>
      <c r="FI227" s="235"/>
      <c r="FJ227" s="235"/>
      <c r="FK227" s="235"/>
      <c r="FL227" s="235"/>
      <c r="FM227" s="235"/>
      <c r="FN227" s="235"/>
      <c r="FO227" s="235"/>
      <c r="FP227" s="235"/>
      <c r="FQ227" s="235"/>
      <c r="FR227" s="235"/>
      <c r="FS227" s="235"/>
      <c r="FT227" s="236"/>
      <c r="FU227" s="237">
        <f t="shared" si="28"/>
        <v>0</v>
      </c>
      <c r="FV227" s="237">
        <f t="shared" si="33"/>
        <v>0</v>
      </c>
      <c r="FW227" s="237">
        <f t="shared" si="33"/>
        <v>0</v>
      </c>
      <c r="FX227" s="237">
        <f t="shared" si="33"/>
        <v>0</v>
      </c>
      <c r="FY227" s="237">
        <f t="shared" si="33"/>
        <v>0</v>
      </c>
      <c r="FZ227" s="237">
        <f t="shared" si="33"/>
        <v>0</v>
      </c>
      <c r="GA227" s="237">
        <f t="shared" si="30"/>
        <v>0</v>
      </c>
      <c r="GB227" s="237">
        <f t="shared" si="31"/>
        <v>0</v>
      </c>
      <c r="GC227" s="237">
        <f t="shared" si="32"/>
        <v>0</v>
      </c>
    </row>
    <row r="228" spans="1:185" x14ac:dyDescent="0.3">
      <c r="A228" s="69" t="s">
        <v>249</v>
      </c>
      <c r="B228" s="69" t="str">
        <f>[3]Technologies!B228</f>
        <v>Gebouwde omgeving</v>
      </c>
      <c r="C228" s="69" t="str">
        <f>VLOOKUP($A228,[3]Technologies!$A$7:$H$699,3,FALSE)</f>
        <v>Conversion</v>
      </c>
      <c r="D228" s="69" t="str">
        <f>VLOOKUP($A228,[3]Technologies!$A$7:$H$699,4,FALSE)</f>
        <v>Power NL</v>
      </c>
      <c r="E228" s="69" t="str">
        <f>VLOOKUP($A228,[3]Technologies!$A$7:$H$699,6,FALSE)</f>
        <v>Electricity NL - LV</v>
      </c>
      <c r="F228" s="70" t="str">
        <f>VLOOKUP($A228,[3]Technologies!$A$7:$H$699,7,FALSE)</f>
        <v>Solar PV - Residential- Power NL</v>
      </c>
      <c r="G228" s="233"/>
      <c r="H228" s="233"/>
      <c r="I228" s="234" cm="1">
        <f t="array" ref="I228">-SUMPRODUCT(([3]Feedstocks!$C$4:$C$185=A228)*[3]Feedstocks!$E$4:$E$185,[3]Feedstocks!$F$4:$F$185,[3]Feedstocks!$H$4:$H$185,[3]Feedstocks!$I$4:$I$185)</f>
        <v>0</v>
      </c>
      <c r="J228" s="234" cm="1">
        <f t="array" ref="J228">-SUMPRODUCT(([3]Feedstocks!$C$4:$C$185=A228)*[3]Feedstocks!$E$4:$E$185,[3]Feedstocks!$H$4:$H$185,[3]Feedstocks!$I$4:$I$185)</f>
        <v>0</v>
      </c>
      <c r="K228" s="234"/>
      <c r="L228" s="234"/>
      <c r="M228" s="233">
        <v>1</v>
      </c>
      <c r="N228" s="233" t="str">
        <f>VLOOKUP(E228,[3]Activities!$A$9:$M$224,13,FALSE)</f>
        <v>NL</v>
      </c>
      <c r="O228" s="233"/>
      <c r="P228" s="87" t="s">
        <v>1266</v>
      </c>
      <c r="Q228" s="235"/>
      <c r="R228" s="235"/>
      <c r="S228" s="235"/>
      <c r="T228" s="235"/>
      <c r="U228" s="235"/>
      <c r="V228" s="235"/>
      <c r="W228" s="235"/>
      <c r="X228" s="235"/>
      <c r="Y228" s="235"/>
      <c r="Z228" s="235"/>
      <c r="AA228" s="235"/>
      <c r="AB228" s="235"/>
      <c r="AC228" s="235"/>
      <c r="AD228" s="235"/>
      <c r="AE228" s="235"/>
      <c r="AF228" s="230"/>
      <c r="AG228" s="230"/>
      <c r="AH228" s="235"/>
      <c r="AI228" s="235"/>
      <c r="AJ228" s="235"/>
      <c r="AK228" s="235"/>
      <c r="AL228" s="235"/>
      <c r="AM228" s="235"/>
      <c r="AN228" s="235"/>
      <c r="AO228" s="235"/>
      <c r="AP228" s="235"/>
      <c r="AQ228" s="235"/>
      <c r="AR228" s="235"/>
      <c r="AS228" s="235"/>
      <c r="AT228" s="235"/>
      <c r="AU228" s="235"/>
      <c r="AV228" s="235"/>
      <c r="AW228" s="235"/>
      <c r="AX228" s="235"/>
      <c r="AY228" s="235"/>
      <c r="AZ228" s="235"/>
      <c r="BA228" s="235"/>
      <c r="BB228" s="235"/>
      <c r="BC228" s="235"/>
      <c r="BD228" s="235"/>
      <c r="BE228" s="235"/>
      <c r="BF228" s="235"/>
      <c r="BG228" s="235"/>
      <c r="BH228" s="235"/>
      <c r="BI228" s="235"/>
      <c r="BJ228" s="235"/>
      <c r="BK228" s="235"/>
      <c r="BL228" s="235"/>
      <c r="BM228" s="235"/>
      <c r="BN228" s="235"/>
      <c r="BO228" s="235"/>
      <c r="BP228" s="235"/>
      <c r="BQ228" s="235"/>
      <c r="BR228" s="235"/>
      <c r="BS228" s="235"/>
      <c r="BT228" s="235"/>
      <c r="BU228" s="235"/>
      <c r="BV228" s="235"/>
      <c r="BW228" s="235"/>
      <c r="BX228" s="235"/>
      <c r="BY228" s="235"/>
      <c r="BZ228" s="235"/>
      <c r="CA228" s="235"/>
      <c r="CB228" s="235"/>
      <c r="CC228" s="235"/>
      <c r="CD228" s="235"/>
      <c r="CE228" s="235"/>
      <c r="CF228" s="235"/>
      <c r="CG228" s="235"/>
      <c r="CH228" s="235"/>
      <c r="CI228" s="235"/>
      <c r="CJ228" s="235"/>
      <c r="CK228" s="235"/>
      <c r="CL228" s="235"/>
      <c r="CM228" s="235"/>
      <c r="CN228" s="235"/>
      <c r="CO228" s="235"/>
      <c r="CP228" s="235"/>
      <c r="CQ228" s="235"/>
      <c r="CR228" s="235"/>
      <c r="CS228" s="235">
        <v>1</v>
      </c>
      <c r="CT228" s="235"/>
      <c r="CU228" s="235"/>
      <c r="CV228" s="235"/>
      <c r="CW228" s="235"/>
      <c r="CX228" s="235"/>
      <c r="CY228" s="235"/>
      <c r="CZ228" s="235"/>
      <c r="DA228" s="235"/>
      <c r="DB228" s="235"/>
      <c r="DC228" s="235"/>
      <c r="DD228" s="235"/>
      <c r="DE228" s="235"/>
      <c r="DF228" s="235"/>
      <c r="DG228" s="235"/>
      <c r="DH228" s="235"/>
      <c r="DI228" s="235"/>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v>-1</v>
      </c>
      <c r="FB228" s="235"/>
      <c r="FC228" s="235"/>
      <c r="FD228" s="235"/>
      <c r="FE228" s="235"/>
      <c r="FF228" s="235"/>
      <c r="FG228" s="235"/>
      <c r="FH228" s="235"/>
      <c r="FI228" s="235"/>
      <c r="FJ228" s="235"/>
      <c r="FK228" s="235"/>
      <c r="FL228" s="235"/>
      <c r="FM228" s="235"/>
      <c r="FN228" s="235"/>
      <c r="FO228" s="235"/>
      <c r="FP228" s="235"/>
      <c r="FQ228" s="235"/>
      <c r="FR228" s="235"/>
      <c r="FS228" s="235"/>
      <c r="FT228" s="236"/>
      <c r="FU228" s="237">
        <f t="shared" si="28"/>
        <v>0</v>
      </c>
      <c r="FV228" s="237">
        <f t="shared" si="33"/>
        <v>0</v>
      </c>
      <c r="FW228" s="237">
        <f t="shared" si="33"/>
        <v>0</v>
      </c>
      <c r="FX228" s="237">
        <f t="shared" si="33"/>
        <v>0</v>
      </c>
      <c r="FY228" s="237">
        <f t="shared" si="33"/>
        <v>0</v>
      </c>
      <c r="FZ228" s="237">
        <f t="shared" si="33"/>
        <v>0</v>
      </c>
      <c r="GA228" s="237">
        <f t="shared" si="30"/>
        <v>0</v>
      </c>
      <c r="GB228" s="237">
        <f t="shared" si="31"/>
        <v>0</v>
      </c>
      <c r="GC228" s="237">
        <f t="shared" si="32"/>
        <v>0</v>
      </c>
    </row>
    <row r="229" spans="1:185" x14ac:dyDescent="0.3">
      <c r="A229" s="40" t="s">
        <v>250</v>
      </c>
      <c r="B229" s="40" t="str">
        <f>[3]Technologies!B229</f>
        <v>Gebouwde omgeving</v>
      </c>
      <c r="C229" s="40" t="str">
        <f>VLOOKUP($A229,[3]Technologies!$A$7:$H$699,3,FALSE)</f>
        <v>Conversion</v>
      </c>
      <c r="D229" s="40" t="str">
        <f>VLOOKUP($A229,[3]Technologies!$A$7:$H$699,4,FALSE)</f>
        <v>Power NL</v>
      </c>
      <c r="E229" s="40" t="str">
        <f>VLOOKUP($A229,[3]Technologies!$A$7:$H$699,6,FALSE)</f>
        <v>Electricity NL - LV</v>
      </c>
      <c r="F229" s="40" t="str">
        <f>VLOOKUP($A229,[3]Technologies!$A$7:$H$699,7,FALSE)</f>
        <v>Solar PV - Services - Power NL</v>
      </c>
      <c r="G229" s="228"/>
      <c r="H229" s="228"/>
      <c r="I229" s="229" cm="1">
        <f t="array" ref="I229">-SUMPRODUCT(([3]Feedstocks!$C$4:$C$185=A229)*[3]Feedstocks!$E$4:$E$185,[3]Feedstocks!$F$4:$F$185,[3]Feedstocks!$H$4:$H$185,[3]Feedstocks!$I$4:$I$185)</f>
        <v>0</v>
      </c>
      <c r="J229" s="229" cm="1">
        <f t="array" ref="J229">-SUMPRODUCT(([3]Feedstocks!$C$4:$C$185=A229)*[3]Feedstocks!$E$4:$E$185,[3]Feedstocks!$H$4:$H$185,[3]Feedstocks!$I$4:$I$185)</f>
        <v>0</v>
      </c>
      <c r="K229" s="229"/>
      <c r="L229" s="229"/>
      <c r="M229" s="228">
        <v>1</v>
      </c>
      <c r="N229" s="228" t="str">
        <f>VLOOKUP(E229,[3]Activities!$A$9:$M$224,13,FALSE)</f>
        <v>NL</v>
      </c>
      <c r="O229" s="228"/>
      <c r="P229" s="66" t="s">
        <v>1266</v>
      </c>
      <c r="Q229" s="230"/>
      <c r="R229" s="230"/>
      <c r="S229" s="230"/>
      <c r="T229" s="230"/>
      <c r="U229" s="230"/>
      <c r="V229" s="230"/>
      <c r="W229" s="230"/>
      <c r="X229" s="230"/>
      <c r="Y229" s="230"/>
      <c r="Z229" s="230"/>
      <c r="AA229" s="230"/>
      <c r="AB229" s="230"/>
      <c r="AC229" s="230"/>
      <c r="AD229" s="230"/>
      <c r="AE229" s="230"/>
      <c r="AF229" s="235"/>
      <c r="AG229" s="235"/>
      <c r="AH229" s="230"/>
      <c r="AI229" s="230"/>
      <c r="AJ229" s="230"/>
      <c r="AK229" s="230"/>
      <c r="AL229" s="230"/>
      <c r="AM229" s="230"/>
      <c r="AN229" s="230"/>
      <c r="AO229" s="230"/>
      <c r="AP229" s="230"/>
      <c r="AQ229" s="230"/>
      <c r="AR229" s="230"/>
      <c r="AS229" s="230"/>
      <c r="AT229" s="230"/>
      <c r="AU229" s="230"/>
      <c r="AV229" s="230"/>
      <c r="AW229" s="230"/>
      <c r="AX229" s="230"/>
      <c r="AY229" s="230"/>
      <c r="AZ229" s="230"/>
      <c r="BA229" s="230"/>
      <c r="BB229" s="230"/>
      <c r="BC229" s="230"/>
      <c r="BD229" s="230"/>
      <c r="BE229" s="230"/>
      <c r="BF229" s="230"/>
      <c r="BG229" s="230"/>
      <c r="BH229" s="230"/>
      <c r="BI229" s="230"/>
      <c r="BJ229" s="230"/>
      <c r="BK229" s="230"/>
      <c r="BL229" s="230"/>
      <c r="BM229" s="230"/>
      <c r="BN229" s="230"/>
      <c r="BO229" s="230"/>
      <c r="BP229" s="230"/>
      <c r="BQ229" s="230"/>
      <c r="BR229" s="230"/>
      <c r="BS229" s="230"/>
      <c r="BT229" s="230"/>
      <c r="BU229" s="230"/>
      <c r="BV229" s="230"/>
      <c r="BW229" s="230"/>
      <c r="BX229" s="230"/>
      <c r="BY229" s="230"/>
      <c r="BZ229" s="230"/>
      <c r="CA229" s="230"/>
      <c r="CB229" s="230"/>
      <c r="CC229" s="230"/>
      <c r="CD229" s="230"/>
      <c r="CE229" s="230"/>
      <c r="CF229" s="230"/>
      <c r="CG229" s="230"/>
      <c r="CH229" s="230"/>
      <c r="CI229" s="230"/>
      <c r="CJ229" s="230"/>
      <c r="CK229" s="230"/>
      <c r="CL229" s="230"/>
      <c r="CM229" s="230"/>
      <c r="CN229" s="230"/>
      <c r="CO229" s="230"/>
      <c r="CP229" s="230"/>
      <c r="CQ229" s="230"/>
      <c r="CR229" s="230"/>
      <c r="CS229" s="230">
        <v>1</v>
      </c>
      <c r="CT229" s="230"/>
      <c r="CU229" s="230"/>
      <c r="CV229" s="230"/>
      <c r="CW229" s="230"/>
      <c r="CX229" s="230"/>
      <c r="CY229" s="230"/>
      <c r="CZ229" s="230"/>
      <c r="DA229" s="230"/>
      <c r="DB229" s="230"/>
      <c r="DC229" s="230"/>
      <c r="DD229" s="230"/>
      <c r="DE229" s="230"/>
      <c r="DF229" s="230"/>
      <c r="DG229" s="230"/>
      <c r="DH229" s="230"/>
      <c r="DI229" s="230"/>
      <c r="DJ229" s="230"/>
      <c r="DK229" s="230"/>
      <c r="DL229" s="230"/>
      <c r="DM229" s="230"/>
      <c r="DN229" s="230"/>
      <c r="DO229" s="230"/>
      <c r="DP229" s="230"/>
      <c r="DQ229" s="230"/>
      <c r="DR229" s="230"/>
      <c r="DS229" s="230"/>
      <c r="DT229" s="230"/>
      <c r="DU229" s="230"/>
      <c r="DV229" s="230"/>
      <c r="DW229" s="230"/>
      <c r="DX229" s="230"/>
      <c r="DY229" s="230"/>
      <c r="DZ229" s="230"/>
      <c r="EA229" s="230"/>
      <c r="EB229" s="230"/>
      <c r="EC229" s="230"/>
      <c r="ED229" s="230"/>
      <c r="EE229" s="230"/>
      <c r="EF229" s="230"/>
      <c r="EG229" s="230"/>
      <c r="EH229" s="230"/>
      <c r="EI229" s="230"/>
      <c r="EJ229" s="230"/>
      <c r="EK229" s="230"/>
      <c r="EL229" s="230"/>
      <c r="EM229" s="230"/>
      <c r="EN229" s="230"/>
      <c r="EO229" s="230"/>
      <c r="EP229" s="230"/>
      <c r="EQ229" s="230"/>
      <c r="ER229" s="230"/>
      <c r="ES229" s="230"/>
      <c r="ET229" s="230"/>
      <c r="EU229" s="230"/>
      <c r="EV229" s="230"/>
      <c r="EW229" s="230"/>
      <c r="EX229" s="230"/>
      <c r="EY229" s="230"/>
      <c r="EZ229" s="230"/>
      <c r="FA229" s="230">
        <v>-1</v>
      </c>
      <c r="FB229" s="230"/>
      <c r="FC229" s="230"/>
      <c r="FD229" s="230"/>
      <c r="FE229" s="230"/>
      <c r="FF229" s="230"/>
      <c r="FG229" s="230"/>
      <c r="FH229" s="230"/>
      <c r="FI229" s="230"/>
      <c r="FJ229" s="230"/>
      <c r="FK229" s="230"/>
      <c r="FL229" s="230"/>
      <c r="FM229" s="230"/>
      <c r="FN229" s="230"/>
      <c r="FO229" s="230"/>
      <c r="FP229" s="230"/>
      <c r="FQ229" s="230"/>
      <c r="FR229" s="230"/>
      <c r="FS229" s="230"/>
      <c r="FT229" s="231"/>
      <c r="FU229" s="232">
        <f t="shared" si="28"/>
        <v>0</v>
      </c>
      <c r="FV229" s="232">
        <f t="shared" si="33"/>
        <v>0</v>
      </c>
      <c r="FW229" s="232">
        <f t="shared" si="33"/>
        <v>0</v>
      </c>
      <c r="FX229" s="232">
        <f t="shared" si="33"/>
        <v>0</v>
      </c>
      <c r="FY229" s="232">
        <f t="shared" si="33"/>
        <v>0</v>
      </c>
      <c r="FZ229" s="232">
        <f t="shared" si="33"/>
        <v>0</v>
      </c>
      <c r="GA229" s="232">
        <f t="shared" si="30"/>
        <v>0</v>
      </c>
      <c r="GB229" s="232">
        <f t="shared" si="31"/>
        <v>0</v>
      </c>
      <c r="GC229" s="232">
        <f t="shared" si="32"/>
        <v>0</v>
      </c>
    </row>
    <row r="230" spans="1:185" x14ac:dyDescent="0.3">
      <c r="A230" s="69" t="s">
        <v>251</v>
      </c>
      <c r="B230" s="69" t="str">
        <f>[3]Technologies!B230</f>
        <v>Landbouw</v>
      </c>
      <c r="C230" s="69" t="str">
        <f>VLOOKUP($A230,[3]Technologies!$A$7:$H$699,3,FALSE)</f>
        <v>Conversion</v>
      </c>
      <c r="D230" s="69" t="str">
        <f>VLOOKUP($A230,[3]Technologies!$A$7:$H$699,4,FALSE)</f>
        <v>Power NL</v>
      </c>
      <c r="E230" s="69" t="str">
        <f>VLOOKUP($A230,[3]Technologies!$A$7:$H$699,6,FALSE)</f>
        <v>Electricity NL - LV</v>
      </c>
      <c r="F230" s="70" t="str">
        <f>VLOOKUP($A230,[3]Technologies!$A$7:$H$699,7,FALSE)</f>
        <v>Solar PV - Agriculture - Power NL</v>
      </c>
      <c r="G230" s="233"/>
      <c r="H230" s="233"/>
      <c r="I230" s="234" cm="1">
        <f t="array" ref="I230">-SUMPRODUCT(([3]Feedstocks!$C$4:$C$185=A230)*[3]Feedstocks!$E$4:$E$185,[3]Feedstocks!$F$4:$F$185,[3]Feedstocks!$H$4:$H$185,[3]Feedstocks!$I$4:$I$185)</f>
        <v>0</v>
      </c>
      <c r="J230" s="234" cm="1">
        <f t="array" ref="J230">-SUMPRODUCT(([3]Feedstocks!$C$4:$C$185=A230)*[3]Feedstocks!$E$4:$E$185,[3]Feedstocks!$H$4:$H$185,[3]Feedstocks!$I$4:$I$185)</f>
        <v>0</v>
      </c>
      <c r="K230" s="234"/>
      <c r="L230" s="234"/>
      <c r="M230" s="233">
        <v>1</v>
      </c>
      <c r="N230" s="233" t="str">
        <f>VLOOKUP(E230,[3]Activities!$A$9:$M$224,13,FALSE)</f>
        <v>NL</v>
      </c>
      <c r="O230" s="233"/>
      <c r="P230" s="87" t="s">
        <v>1266</v>
      </c>
      <c r="Q230" s="235"/>
      <c r="R230" s="235"/>
      <c r="S230" s="235"/>
      <c r="T230" s="235"/>
      <c r="U230" s="235"/>
      <c r="V230" s="235"/>
      <c r="W230" s="235"/>
      <c r="X230" s="235"/>
      <c r="Y230" s="235"/>
      <c r="Z230" s="235"/>
      <c r="AA230" s="235"/>
      <c r="AB230" s="235"/>
      <c r="AC230" s="235"/>
      <c r="AD230" s="235"/>
      <c r="AE230" s="235"/>
      <c r="AF230" s="230"/>
      <c r="AG230" s="230"/>
      <c r="AH230" s="235"/>
      <c r="AI230" s="235"/>
      <c r="AJ230" s="235"/>
      <c r="AK230" s="235"/>
      <c r="AL230" s="235"/>
      <c r="AM230" s="235"/>
      <c r="AN230" s="235"/>
      <c r="AO230" s="235"/>
      <c r="AP230" s="235"/>
      <c r="AQ230" s="235"/>
      <c r="AR230" s="235"/>
      <c r="AS230" s="235"/>
      <c r="AT230" s="235"/>
      <c r="AU230" s="235"/>
      <c r="AV230" s="235"/>
      <c r="AW230" s="235"/>
      <c r="AX230" s="235"/>
      <c r="AY230" s="235"/>
      <c r="AZ230" s="235"/>
      <c r="BA230" s="235"/>
      <c r="BB230" s="235"/>
      <c r="BC230" s="235"/>
      <c r="BD230" s="235"/>
      <c r="BE230" s="235"/>
      <c r="BF230" s="235"/>
      <c r="BG230" s="235"/>
      <c r="BH230" s="235"/>
      <c r="BI230" s="235"/>
      <c r="BJ230" s="235"/>
      <c r="BK230" s="235"/>
      <c r="BL230" s="235"/>
      <c r="BM230" s="235"/>
      <c r="BN230" s="235"/>
      <c r="BO230" s="235"/>
      <c r="BP230" s="235"/>
      <c r="BQ230" s="235"/>
      <c r="BR230" s="235"/>
      <c r="BS230" s="235"/>
      <c r="BT230" s="235"/>
      <c r="BU230" s="235"/>
      <c r="BV230" s="235"/>
      <c r="BW230" s="235"/>
      <c r="BX230" s="235"/>
      <c r="BY230" s="235"/>
      <c r="BZ230" s="235"/>
      <c r="CA230" s="235"/>
      <c r="CB230" s="235"/>
      <c r="CC230" s="235"/>
      <c r="CD230" s="235"/>
      <c r="CE230" s="235"/>
      <c r="CF230" s="235"/>
      <c r="CG230" s="235"/>
      <c r="CH230" s="235"/>
      <c r="CI230" s="235"/>
      <c r="CJ230" s="235"/>
      <c r="CK230" s="235"/>
      <c r="CL230" s="235"/>
      <c r="CM230" s="235"/>
      <c r="CN230" s="235"/>
      <c r="CO230" s="235"/>
      <c r="CP230" s="235"/>
      <c r="CQ230" s="235"/>
      <c r="CR230" s="235"/>
      <c r="CS230" s="235">
        <v>1</v>
      </c>
      <c r="CT230" s="235"/>
      <c r="CU230" s="235"/>
      <c r="CV230" s="235"/>
      <c r="CW230" s="235"/>
      <c r="CX230" s="235"/>
      <c r="CY230" s="235"/>
      <c r="CZ230" s="235"/>
      <c r="DA230" s="235"/>
      <c r="DB230" s="235"/>
      <c r="DC230" s="235"/>
      <c r="DD230" s="235"/>
      <c r="DE230" s="235"/>
      <c r="DF230" s="235"/>
      <c r="DG230" s="235"/>
      <c r="DH230" s="235"/>
      <c r="DI230" s="235"/>
      <c r="DJ230" s="235"/>
      <c r="DK230" s="235"/>
      <c r="DL230" s="235"/>
      <c r="DM230" s="235"/>
      <c r="DN230" s="235"/>
      <c r="DO230" s="235"/>
      <c r="DP230" s="235"/>
      <c r="DQ230" s="235"/>
      <c r="DR230" s="235"/>
      <c r="DS230" s="235"/>
      <c r="DT230" s="235"/>
      <c r="DU230" s="235"/>
      <c r="DV230" s="235"/>
      <c r="DW230" s="235"/>
      <c r="DX230" s="235"/>
      <c r="DY230" s="235"/>
      <c r="DZ230" s="235"/>
      <c r="EA230" s="235"/>
      <c r="EB230" s="235"/>
      <c r="EC230" s="235"/>
      <c r="ED230" s="235"/>
      <c r="EE230" s="235"/>
      <c r="EF230" s="235"/>
      <c r="EG230" s="235"/>
      <c r="EH230" s="235"/>
      <c r="EI230" s="235"/>
      <c r="EJ230" s="235"/>
      <c r="EK230" s="235"/>
      <c r="EL230" s="235"/>
      <c r="EM230" s="235"/>
      <c r="EN230" s="235"/>
      <c r="EO230" s="235"/>
      <c r="EP230" s="235"/>
      <c r="EQ230" s="235"/>
      <c r="ER230" s="235"/>
      <c r="ES230" s="235"/>
      <c r="ET230" s="235"/>
      <c r="EU230" s="235"/>
      <c r="EV230" s="235"/>
      <c r="EW230" s="235"/>
      <c r="EX230" s="235"/>
      <c r="EY230" s="235"/>
      <c r="EZ230" s="235"/>
      <c r="FA230" s="235">
        <v>-1</v>
      </c>
      <c r="FB230" s="235"/>
      <c r="FC230" s="235"/>
      <c r="FD230" s="235"/>
      <c r="FE230" s="235"/>
      <c r="FF230" s="235"/>
      <c r="FG230" s="235"/>
      <c r="FH230" s="235"/>
      <c r="FI230" s="235"/>
      <c r="FJ230" s="235"/>
      <c r="FK230" s="235"/>
      <c r="FL230" s="235"/>
      <c r="FM230" s="235"/>
      <c r="FN230" s="235"/>
      <c r="FO230" s="235"/>
      <c r="FP230" s="235"/>
      <c r="FQ230" s="235"/>
      <c r="FR230" s="235"/>
      <c r="FS230" s="235"/>
      <c r="FT230" s="236"/>
      <c r="FU230" s="237">
        <f t="shared" si="28"/>
        <v>0</v>
      </c>
      <c r="FV230" s="237">
        <f t="shared" si="33"/>
        <v>0</v>
      </c>
      <c r="FW230" s="237">
        <f t="shared" si="33"/>
        <v>0</v>
      </c>
      <c r="FX230" s="237">
        <f t="shared" si="33"/>
        <v>0</v>
      </c>
      <c r="FY230" s="237">
        <f t="shared" si="33"/>
        <v>0</v>
      </c>
      <c r="FZ230" s="237">
        <f t="shared" si="33"/>
        <v>0</v>
      </c>
      <c r="GA230" s="237">
        <f t="shared" si="30"/>
        <v>0</v>
      </c>
      <c r="GB230" s="237">
        <f t="shared" si="31"/>
        <v>0</v>
      </c>
      <c r="GC230" s="237">
        <f t="shared" si="32"/>
        <v>0</v>
      </c>
    </row>
    <row r="231" spans="1:185" x14ac:dyDescent="0.3">
      <c r="A231" s="40" t="s">
        <v>252</v>
      </c>
      <c r="B231" s="40" t="str">
        <f>[3]Technologies!B231</f>
        <v>Industrie</v>
      </c>
      <c r="C231" s="40" t="str">
        <f>VLOOKUP($A231,[3]Technologies!$A$7:$H$699,3,FALSE)</f>
        <v>Conversion</v>
      </c>
      <c r="D231" s="40" t="str">
        <f>VLOOKUP($A231,[3]Technologies!$A$7:$H$699,4,FALSE)</f>
        <v>Power NL</v>
      </c>
      <c r="E231" s="40" t="str">
        <f>VLOOKUP($A231,[3]Technologies!$A$7:$H$699,6,FALSE)</f>
        <v>Electricity NL - HV</v>
      </c>
      <c r="F231" s="40" t="str">
        <f>VLOOKUP($A231,[3]Technologies!$A$7:$H$699,7,FALSE)</f>
        <v>Solar PV - Industry - Power NL</v>
      </c>
      <c r="G231" s="228"/>
      <c r="H231" s="228"/>
      <c r="I231" s="229" cm="1">
        <f t="array" ref="I231">-SUMPRODUCT(([3]Feedstocks!$C$4:$C$185=A231)*[3]Feedstocks!$E$4:$E$185,[3]Feedstocks!$F$4:$F$185,[3]Feedstocks!$H$4:$H$185,[3]Feedstocks!$I$4:$I$185)</f>
        <v>0</v>
      </c>
      <c r="J231" s="229" cm="1">
        <f t="array" ref="J231">-SUMPRODUCT(([3]Feedstocks!$C$4:$C$185=A231)*[3]Feedstocks!$E$4:$E$185,[3]Feedstocks!$H$4:$H$185,[3]Feedstocks!$I$4:$I$185)</f>
        <v>0</v>
      </c>
      <c r="K231" s="229"/>
      <c r="L231" s="229"/>
      <c r="M231" s="228">
        <v>1</v>
      </c>
      <c r="N231" s="228" t="str">
        <f>VLOOKUP(E231,[3]Activities!$A$9:$M$224,13,FALSE)</f>
        <v>NL</v>
      </c>
      <c r="O231" s="228"/>
      <c r="P231" s="66" t="s">
        <v>1266</v>
      </c>
      <c r="Q231" s="230"/>
      <c r="R231" s="230"/>
      <c r="S231" s="230"/>
      <c r="T231" s="230"/>
      <c r="U231" s="230"/>
      <c r="V231" s="230"/>
      <c r="W231" s="230"/>
      <c r="X231" s="230"/>
      <c r="Y231" s="230"/>
      <c r="Z231" s="230"/>
      <c r="AA231" s="230"/>
      <c r="AB231" s="230"/>
      <c r="AC231" s="230"/>
      <c r="AD231" s="230"/>
      <c r="AE231" s="230"/>
      <c r="AF231" s="235"/>
      <c r="AG231" s="235"/>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v>-1</v>
      </c>
      <c r="FB231" s="230"/>
      <c r="FC231" s="230"/>
      <c r="FD231" s="230"/>
      <c r="FE231" s="230"/>
      <c r="FF231" s="230"/>
      <c r="FG231" s="230"/>
      <c r="FH231" s="230"/>
      <c r="FI231" s="230"/>
      <c r="FJ231" s="230"/>
      <c r="FK231" s="230"/>
      <c r="FL231" s="230"/>
      <c r="FM231" s="230"/>
      <c r="FN231" s="230"/>
      <c r="FO231" s="230"/>
      <c r="FP231" s="230"/>
      <c r="FQ231" s="230"/>
      <c r="FR231" s="230"/>
      <c r="FS231" s="230"/>
      <c r="FT231" s="231"/>
      <c r="FU231" s="232">
        <f t="shared" si="28"/>
        <v>0</v>
      </c>
      <c r="FV231" s="232">
        <f t="shared" ref="FV231:FZ246" si="34">ROUND(IF($C231="Primary",0,$M231*(1-$O231)*($G231*(SUMPRODUCT($Q$4:$FS$4,$Q231:$FS231)+$J231)+$H231-SUMPRODUCT($Q$5:$FS$5,$Q231:$FS231)-$I231+$K231))*IF($N231=FV$4,1,0),4)</f>
        <v>0</v>
      </c>
      <c r="FW231" s="232">
        <f t="shared" si="34"/>
        <v>0</v>
      </c>
      <c r="FX231" s="232">
        <f t="shared" si="34"/>
        <v>0</v>
      </c>
      <c r="FY231" s="232">
        <f t="shared" si="34"/>
        <v>0</v>
      </c>
      <c r="FZ231" s="232">
        <f t="shared" si="34"/>
        <v>0</v>
      </c>
      <c r="GA231" s="232">
        <f t="shared" si="30"/>
        <v>0</v>
      </c>
      <c r="GB231" s="232">
        <f t="shared" si="31"/>
        <v>0</v>
      </c>
      <c r="GC231" s="232">
        <f t="shared" si="32"/>
        <v>0</v>
      </c>
    </row>
    <row r="232" spans="1:185" x14ac:dyDescent="0.3">
      <c r="A232" s="69" t="s">
        <v>253</v>
      </c>
      <c r="B232" s="69" t="str">
        <f>[3]Technologies!B232</f>
        <v>Elektriciteit</v>
      </c>
      <c r="C232" s="69" t="str">
        <f>VLOOKUP($A232,[3]Technologies!$A$7:$H$699,3,FALSE)</f>
        <v>Conversion</v>
      </c>
      <c r="D232" s="69" t="str">
        <f>VLOOKUP($A232,[3]Technologies!$A$7:$H$699,4,FALSE)</f>
        <v>Power NL</v>
      </c>
      <c r="E232" s="69" t="str">
        <f>VLOOKUP($A232,[3]Technologies!$A$7:$H$699,6,FALSE)</f>
        <v>Electricity NL - HV</v>
      </c>
      <c r="F232" s="70" t="str">
        <f>VLOOKUP($A232,[3]Technologies!$A$7:$H$699,7,FALSE)</f>
        <v>Solar PV - Floating - Power NL</v>
      </c>
      <c r="G232" s="233"/>
      <c r="H232" s="233"/>
      <c r="I232" s="234" cm="1">
        <f t="array" ref="I232">-SUMPRODUCT(([3]Feedstocks!$C$4:$C$185=A232)*[3]Feedstocks!$E$4:$E$185,[3]Feedstocks!$F$4:$F$185,[3]Feedstocks!$H$4:$H$185,[3]Feedstocks!$I$4:$I$185)</f>
        <v>0</v>
      </c>
      <c r="J232" s="234" cm="1">
        <f t="array" ref="J232">-SUMPRODUCT(([3]Feedstocks!$C$4:$C$185=A232)*[3]Feedstocks!$E$4:$E$185,[3]Feedstocks!$H$4:$H$185,[3]Feedstocks!$I$4:$I$185)</f>
        <v>0</v>
      </c>
      <c r="K232" s="234"/>
      <c r="L232" s="234"/>
      <c r="M232" s="233">
        <v>1</v>
      </c>
      <c r="N232" s="233" t="str">
        <f>VLOOKUP(E232,[3]Activities!$A$9:$M$224,13,FALSE)</f>
        <v>NL</v>
      </c>
      <c r="O232" s="233"/>
      <c r="P232" s="87" t="s">
        <v>1266</v>
      </c>
      <c r="Q232" s="235"/>
      <c r="R232" s="235"/>
      <c r="S232" s="235"/>
      <c r="T232" s="235"/>
      <c r="U232" s="235"/>
      <c r="V232" s="235"/>
      <c r="W232" s="235"/>
      <c r="X232" s="235"/>
      <c r="Y232" s="235"/>
      <c r="Z232" s="235"/>
      <c r="AA232" s="235"/>
      <c r="AB232" s="235"/>
      <c r="AC232" s="235"/>
      <c r="AD232" s="235"/>
      <c r="AE232" s="235"/>
      <c r="AF232" s="230"/>
      <c r="AG232" s="230"/>
      <c r="AH232" s="235"/>
      <c r="AI232" s="235"/>
      <c r="AJ232" s="235"/>
      <c r="AK232" s="235"/>
      <c r="AL232" s="235"/>
      <c r="AM232" s="235"/>
      <c r="AN232" s="235"/>
      <c r="AO232" s="235"/>
      <c r="AP232" s="235"/>
      <c r="AQ232" s="235"/>
      <c r="AR232" s="235"/>
      <c r="AS232" s="235"/>
      <c r="AT232" s="235"/>
      <c r="AU232" s="235"/>
      <c r="AV232" s="235"/>
      <c r="AW232" s="235"/>
      <c r="AX232" s="235"/>
      <c r="AY232" s="235"/>
      <c r="AZ232" s="235"/>
      <c r="BA232" s="235"/>
      <c r="BB232" s="235"/>
      <c r="BC232" s="235"/>
      <c r="BD232" s="235"/>
      <c r="BE232" s="235"/>
      <c r="BF232" s="235"/>
      <c r="BG232" s="235"/>
      <c r="BH232" s="235"/>
      <c r="BI232" s="235"/>
      <c r="BJ232" s="235"/>
      <c r="BK232" s="235"/>
      <c r="BL232" s="235"/>
      <c r="BM232" s="235"/>
      <c r="BN232" s="235"/>
      <c r="BO232" s="235"/>
      <c r="BP232" s="235"/>
      <c r="BQ232" s="235"/>
      <c r="BR232" s="235"/>
      <c r="BS232" s="235"/>
      <c r="BT232" s="235"/>
      <c r="BU232" s="235"/>
      <c r="BV232" s="235"/>
      <c r="BW232" s="235"/>
      <c r="BX232" s="235"/>
      <c r="BY232" s="235"/>
      <c r="BZ232" s="235"/>
      <c r="CA232" s="235"/>
      <c r="CB232" s="235"/>
      <c r="CC232" s="235"/>
      <c r="CD232" s="235"/>
      <c r="CE232" s="235"/>
      <c r="CF232" s="235"/>
      <c r="CG232" s="235"/>
      <c r="CH232" s="235"/>
      <c r="CI232" s="235"/>
      <c r="CJ232" s="235"/>
      <c r="CK232" s="235"/>
      <c r="CL232" s="235"/>
      <c r="CM232" s="235"/>
      <c r="CN232" s="235"/>
      <c r="CO232" s="235"/>
      <c r="CP232" s="235"/>
      <c r="CQ232" s="235"/>
      <c r="CR232" s="235"/>
      <c r="CS232" s="235"/>
      <c r="CT232" s="235"/>
      <c r="CU232" s="235"/>
      <c r="CV232" s="235"/>
      <c r="CW232" s="235"/>
      <c r="CX232" s="235"/>
      <c r="CY232" s="235"/>
      <c r="CZ232" s="235"/>
      <c r="DA232" s="235"/>
      <c r="DB232" s="235"/>
      <c r="DC232" s="235"/>
      <c r="DD232" s="235"/>
      <c r="DE232" s="235"/>
      <c r="DF232" s="235"/>
      <c r="DG232" s="235"/>
      <c r="DH232" s="235"/>
      <c r="DI232" s="235"/>
      <c r="DJ232" s="235"/>
      <c r="DK232" s="235"/>
      <c r="DL232" s="235"/>
      <c r="DM232" s="235"/>
      <c r="DN232" s="235"/>
      <c r="DO232" s="235"/>
      <c r="DP232" s="235"/>
      <c r="DQ232" s="235"/>
      <c r="DR232" s="235"/>
      <c r="DS232" s="235"/>
      <c r="DT232" s="235"/>
      <c r="DU232" s="235"/>
      <c r="DV232" s="235"/>
      <c r="DW232" s="235"/>
      <c r="DX232" s="235"/>
      <c r="DY232" s="235"/>
      <c r="DZ232" s="235"/>
      <c r="EA232" s="235"/>
      <c r="EB232" s="235"/>
      <c r="EC232" s="235"/>
      <c r="ED232" s="235"/>
      <c r="EE232" s="235"/>
      <c r="EF232" s="235"/>
      <c r="EG232" s="235"/>
      <c r="EH232" s="235"/>
      <c r="EI232" s="235"/>
      <c r="EJ232" s="235"/>
      <c r="EK232" s="235"/>
      <c r="EL232" s="235"/>
      <c r="EM232" s="235"/>
      <c r="EN232" s="235"/>
      <c r="EO232" s="235"/>
      <c r="EP232" s="235"/>
      <c r="EQ232" s="235"/>
      <c r="ER232" s="235"/>
      <c r="ES232" s="235"/>
      <c r="ET232" s="235"/>
      <c r="EU232" s="235"/>
      <c r="EV232" s="235"/>
      <c r="EW232" s="235"/>
      <c r="EX232" s="235"/>
      <c r="EY232" s="235"/>
      <c r="EZ232" s="235"/>
      <c r="FA232" s="235">
        <v>-1</v>
      </c>
      <c r="FB232" s="235"/>
      <c r="FC232" s="235"/>
      <c r="FD232" s="235"/>
      <c r="FE232" s="235"/>
      <c r="FF232" s="235"/>
      <c r="FG232" s="235"/>
      <c r="FH232" s="235"/>
      <c r="FI232" s="235"/>
      <c r="FJ232" s="235"/>
      <c r="FK232" s="235"/>
      <c r="FL232" s="235"/>
      <c r="FM232" s="235"/>
      <c r="FN232" s="235"/>
      <c r="FO232" s="235"/>
      <c r="FP232" s="235"/>
      <c r="FQ232" s="235"/>
      <c r="FR232" s="235"/>
      <c r="FS232" s="235"/>
      <c r="FT232" s="236"/>
      <c r="FU232" s="237">
        <f t="shared" si="28"/>
        <v>0</v>
      </c>
      <c r="FV232" s="237">
        <f t="shared" si="34"/>
        <v>0</v>
      </c>
      <c r="FW232" s="237">
        <f t="shared" si="34"/>
        <v>0</v>
      </c>
      <c r="FX232" s="237">
        <f t="shared" si="34"/>
        <v>0</v>
      </c>
      <c r="FY232" s="237">
        <f t="shared" si="34"/>
        <v>0</v>
      </c>
      <c r="FZ232" s="237">
        <f t="shared" si="34"/>
        <v>0</v>
      </c>
      <c r="GA232" s="237">
        <f t="shared" si="30"/>
        <v>0</v>
      </c>
      <c r="GB232" s="237">
        <f t="shared" si="31"/>
        <v>0</v>
      </c>
      <c r="GC232" s="237">
        <f t="shared" si="32"/>
        <v>0</v>
      </c>
    </row>
    <row r="233" spans="1:185" x14ac:dyDescent="0.3">
      <c r="A233" s="40" t="s">
        <v>254</v>
      </c>
      <c r="B233" s="40" t="str">
        <f>[3]Technologies!B233</f>
        <v>Elektriciteit</v>
      </c>
      <c r="C233" s="40" t="str">
        <f>VLOOKUP($A233,[3]Technologies!$A$7:$H$699,3,FALSE)</f>
        <v>Conversion</v>
      </c>
      <c r="D233" s="40" t="str">
        <f>VLOOKUP($A233,[3]Technologies!$A$7:$H$699,4,FALSE)</f>
        <v>Power NL</v>
      </c>
      <c r="E233" s="40" t="str">
        <f>VLOOKUP($A233,[3]Technologies!$A$7:$H$699,6,FALSE)</f>
        <v>Electricity NL - HV</v>
      </c>
      <c r="F233" s="40" t="str">
        <f>VLOOKUP($A233,[3]Technologies!$A$7:$H$699,7,FALSE)</f>
        <v>Solar PV - Energy sector - Power NL</v>
      </c>
      <c r="G233" s="228"/>
      <c r="H233" s="228"/>
      <c r="I233" s="229" cm="1">
        <f t="array" ref="I233">-SUMPRODUCT(([3]Feedstocks!$C$4:$C$185=A233)*[3]Feedstocks!$E$4:$E$185,[3]Feedstocks!$F$4:$F$185,[3]Feedstocks!$H$4:$H$185,[3]Feedstocks!$I$4:$I$185)</f>
        <v>0</v>
      </c>
      <c r="J233" s="229" cm="1">
        <f t="array" ref="J233">-SUMPRODUCT(([3]Feedstocks!$C$4:$C$185=A233)*[3]Feedstocks!$E$4:$E$185,[3]Feedstocks!$H$4:$H$185,[3]Feedstocks!$I$4:$I$185)</f>
        <v>0</v>
      </c>
      <c r="K233" s="229"/>
      <c r="L233" s="229"/>
      <c r="M233" s="228">
        <v>1</v>
      </c>
      <c r="N233" s="228" t="str">
        <f>VLOOKUP(E233,[3]Activities!$A$9:$M$224,13,FALSE)</f>
        <v>NL</v>
      </c>
      <c r="O233" s="228"/>
      <c r="P233" s="66" t="s">
        <v>1266</v>
      </c>
      <c r="Q233" s="230"/>
      <c r="R233" s="230"/>
      <c r="S233" s="230"/>
      <c r="T233" s="230"/>
      <c r="U233" s="230"/>
      <c r="V233" s="230"/>
      <c r="W233" s="230"/>
      <c r="X233" s="230"/>
      <c r="Y233" s="230"/>
      <c r="Z233" s="230"/>
      <c r="AA233" s="230"/>
      <c r="AB233" s="230"/>
      <c r="AC233" s="230"/>
      <c r="AD233" s="230"/>
      <c r="AE233" s="230"/>
      <c r="AF233" s="235"/>
      <c r="AG233" s="235"/>
      <c r="AH233" s="230"/>
      <c r="AI233" s="230"/>
      <c r="AJ233" s="230"/>
      <c r="AK233" s="230"/>
      <c r="AL233" s="230"/>
      <c r="AM233" s="230"/>
      <c r="AN233" s="230"/>
      <c r="AO233" s="230"/>
      <c r="AP233" s="230"/>
      <c r="AQ233" s="230"/>
      <c r="AR233" s="230"/>
      <c r="AS233" s="230"/>
      <c r="AT233" s="230"/>
      <c r="AU233" s="230"/>
      <c r="AV233" s="230"/>
      <c r="AW233" s="230"/>
      <c r="AX233" s="230"/>
      <c r="AY233" s="230"/>
      <c r="AZ233" s="230"/>
      <c r="BA233" s="230"/>
      <c r="BB233" s="230"/>
      <c r="BC233" s="230"/>
      <c r="BD233" s="230"/>
      <c r="BE233" s="230"/>
      <c r="BF233" s="230"/>
      <c r="BG233" s="230"/>
      <c r="BH233" s="230"/>
      <c r="BI233" s="230"/>
      <c r="BJ233" s="230"/>
      <c r="BK233" s="230"/>
      <c r="BL233" s="230"/>
      <c r="BM233" s="230"/>
      <c r="BN233" s="230"/>
      <c r="BO233" s="230"/>
      <c r="BP233" s="230"/>
      <c r="BQ233" s="230"/>
      <c r="BR233" s="230"/>
      <c r="BS233" s="230"/>
      <c r="BT233" s="230"/>
      <c r="BU233" s="230"/>
      <c r="BV233" s="230"/>
      <c r="BW233" s="230"/>
      <c r="BX233" s="230"/>
      <c r="BY233" s="230"/>
      <c r="BZ233" s="230"/>
      <c r="CA233" s="230"/>
      <c r="CB233" s="230"/>
      <c r="CC233" s="230"/>
      <c r="CD233" s="230"/>
      <c r="CE233" s="230"/>
      <c r="CF233" s="230"/>
      <c r="CG233" s="230"/>
      <c r="CH233" s="230"/>
      <c r="CI233" s="230"/>
      <c r="CJ233" s="230"/>
      <c r="CK233" s="230"/>
      <c r="CL233" s="230"/>
      <c r="CM233" s="230"/>
      <c r="CN233" s="230"/>
      <c r="CO233" s="230"/>
      <c r="CP233" s="230"/>
      <c r="CQ233" s="230"/>
      <c r="CR233" s="230"/>
      <c r="CS233" s="230"/>
      <c r="CT233" s="230"/>
      <c r="CU233" s="230"/>
      <c r="CV233" s="230"/>
      <c r="CW233" s="230"/>
      <c r="CX233" s="230"/>
      <c r="CY233" s="230"/>
      <c r="CZ233" s="230"/>
      <c r="DA233" s="230"/>
      <c r="DB233" s="230"/>
      <c r="DC233" s="230"/>
      <c r="DD233" s="230"/>
      <c r="DE233" s="230"/>
      <c r="DF233" s="230"/>
      <c r="DG233" s="230"/>
      <c r="DH233" s="230"/>
      <c r="DI233" s="230"/>
      <c r="DJ233" s="230"/>
      <c r="DK233" s="230"/>
      <c r="DL233" s="230"/>
      <c r="DM233" s="230"/>
      <c r="DN233" s="230"/>
      <c r="DO233" s="230"/>
      <c r="DP233" s="230"/>
      <c r="DQ233" s="230"/>
      <c r="DR233" s="230"/>
      <c r="DS233" s="230"/>
      <c r="DT233" s="230"/>
      <c r="DU233" s="230"/>
      <c r="DV233" s="230"/>
      <c r="DW233" s="230"/>
      <c r="DX233" s="230"/>
      <c r="DY233" s="230"/>
      <c r="DZ233" s="230"/>
      <c r="EA233" s="230"/>
      <c r="EB233" s="230"/>
      <c r="EC233" s="230"/>
      <c r="ED233" s="230"/>
      <c r="EE233" s="230"/>
      <c r="EF233" s="230"/>
      <c r="EG233" s="230"/>
      <c r="EH233" s="230"/>
      <c r="EI233" s="230"/>
      <c r="EJ233" s="230"/>
      <c r="EK233" s="230"/>
      <c r="EL233" s="230"/>
      <c r="EM233" s="230"/>
      <c r="EN233" s="230"/>
      <c r="EO233" s="230"/>
      <c r="EP233" s="230"/>
      <c r="EQ233" s="230"/>
      <c r="ER233" s="230"/>
      <c r="ES233" s="230"/>
      <c r="ET233" s="230"/>
      <c r="EU233" s="230"/>
      <c r="EV233" s="230"/>
      <c r="EW233" s="230"/>
      <c r="EX233" s="230"/>
      <c r="EY233" s="230"/>
      <c r="EZ233" s="230"/>
      <c r="FA233" s="230">
        <v>-1</v>
      </c>
      <c r="FB233" s="230"/>
      <c r="FC233" s="230"/>
      <c r="FD233" s="230"/>
      <c r="FE233" s="230"/>
      <c r="FF233" s="230"/>
      <c r="FG233" s="230"/>
      <c r="FH233" s="230"/>
      <c r="FI233" s="230"/>
      <c r="FJ233" s="230"/>
      <c r="FK233" s="230"/>
      <c r="FL233" s="230"/>
      <c r="FM233" s="230"/>
      <c r="FN233" s="230"/>
      <c r="FO233" s="230"/>
      <c r="FP233" s="230"/>
      <c r="FQ233" s="230"/>
      <c r="FR233" s="230"/>
      <c r="FS233" s="230"/>
      <c r="FT233" s="231"/>
      <c r="FU233" s="232">
        <f t="shared" si="28"/>
        <v>0</v>
      </c>
      <c r="FV233" s="232">
        <f t="shared" si="34"/>
        <v>0</v>
      </c>
      <c r="FW233" s="232">
        <f t="shared" si="34"/>
        <v>0</v>
      </c>
      <c r="FX233" s="232">
        <f t="shared" si="34"/>
        <v>0</v>
      </c>
      <c r="FY233" s="232">
        <f t="shared" si="34"/>
        <v>0</v>
      </c>
      <c r="FZ233" s="232">
        <f t="shared" si="34"/>
        <v>0</v>
      </c>
      <c r="GA233" s="232">
        <f t="shared" si="30"/>
        <v>0</v>
      </c>
      <c r="GB233" s="232">
        <f t="shared" si="31"/>
        <v>0</v>
      </c>
      <c r="GC233" s="232">
        <f t="shared" si="32"/>
        <v>0</v>
      </c>
    </row>
    <row r="234" spans="1:185" x14ac:dyDescent="0.3">
      <c r="A234" s="69" t="s">
        <v>255</v>
      </c>
      <c r="B234" s="69" t="str">
        <f>[3]Technologies!B234</f>
        <v>Elektriciteit</v>
      </c>
      <c r="C234" s="69" t="str">
        <f>VLOOKUP($A234,[3]Technologies!$A$7:$H$699,3,FALSE)</f>
        <v>Conversion</v>
      </c>
      <c r="D234" s="69" t="str">
        <f>VLOOKUP($A234,[3]Technologies!$A$7:$H$699,4,FALSE)</f>
        <v>Power NL</v>
      </c>
      <c r="E234" s="69" t="str">
        <f>VLOOKUP($A234,[3]Technologies!$A$7:$H$699,6,FALSE)</f>
        <v>Electricity NL - HV</v>
      </c>
      <c r="F234" s="70" t="str">
        <f>VLOOKUP($A234,[3]Technologies!$A$7:$H$699,7,FALSE)</f>
        <v>Electricity from Hydro - Power NL</v>
      </c>
      <c r="G234" s="233"/>
      <c r="H234" s="233"/>
      <c r="I234" s="234" cm="1">
        <f t="array" ref="I234">-SUMPRODUCT(([3]Feedstocks!$C$4:$C$185=A234)*[3]Feedstocks!$E$4:$E$185,[3]Feedstocks!$F$4:$F$185,[3]Feedstocks!$H$4:$H$185,[3]Feedstocks!$I$4:$I$185)</f>
        <v>0</v>
      </c>
      <c r="J234" s="234" cm="1">
        <f t="array" ref="J234">-SUMPRODUCT(([3]Feedstocks!$C$4:$C$185=A234)*[3]Feedstocks!$E$4:$E$185,[3]Feedstocks!$H$4:$H$185,[3]Feedstocks!$I$4:$I$185)</f>
        <v>0</v>
      </c>
      <c r="K234" s="234"/>
      <c r="L234" s="234"/>
      <c r="M234" s="233">
        <v>1</v>
      </c>
      <c r="N234" s="233" t="str">
        <f>VLOOKUP(E234,[3]Activities!$A$9:$M$224,13,FALSE)</f>
        <v>NL</v>
      </c>
      <c r="O234" s="233"/>
      <c r="P234" s="87" t="s">
        <v>1266</v>
      </c>
      <c r="Q234" s="235"/>
      <c r="R234" s="235"/>
      <c r="S234" s="235"/>
      <c r="T234" s="235"/>
      <c r="U234" s="235"/>
      <c r="V234" s="235"/>
      <c r="W234" s="235"/>
      <c r="X234" s="235"/>
      <c r="Y234" s="235"/>
      <c r="Z234" s="235"/>
      <c r="AA234" s="235"/>
      <c r="AB234" s="235"/>
      <c r="AC234" s="235"/>
      <c r="AD234" s="235"/>
      <c r="AE234" s="235"/>
      <c r="AF234" s="230"/>
      <c r="AG234" s="230"/>
      <c r="AH234" s="235"/>
      <c r="AI234" s="235"/>
      <c r="AJ234" s="235"/>
      <c r="AK234" s="235"/>
      <c r="AL234" s="235"/>
      <c r="AM234" s="235"/>
      <c r="AN234" s="235"/>
      <c r="AO234" s="235"/>
      <c r="AP234" s="235"/>
      <c r="AQ234" s="235"/>
      <c r="AR234" s="235"/>
      <c r="AS234" s="235"/>
      <c r="AT234" s="235"/>
      <c r="AU234" s="235"/>
      <c r="AV234" s="235"/>
      <c r="AW234" s="235"/>
      <c r="AX234" s="235"/>
      <c r="AY234" s="235"/>
      <c r="AZ234" s="235"/>
      <c r="BA234" s="235"/>
      <c r="BB234" s="235"/>
      <c r="BC234" s="235"/>
      <c r="BD234" s="235"/>
      <c r="BE234" s="235"/>
      <c r="BF234" s="235"/>
      <c r="BG234" s="235"/>
      <c r="BH234" s="235"/>
      <c r="BI234" s="235"/>
      <c r="BJ234" s="235"/>
      <c r="BK234" s="235"/>
      <c r="BL234" s="235"/>
      <c r="BM234" s="235"/>
      <c r="BN234" s="235"/>
      <c r="BO234" s="235"/>
      <c r="BP234" s="235"/>
      <c r="BQ234" s="235"/>
      <c r="BR234" s="235"/>
      <c r="BS234" s="235"/>
      <c r="BT234" s="235"/>
      <c r="BU234" s="235"/>
      <c r="BV234" s="235"/>
      <c r="BW234" s="235"/>
      <c r="BX234" s="235"/>
      <c r="BY234" s="235"/>
      <c r="BZ234" s="235"/>
      <c r="CA234" s="235"/>
      <c r="CB234" s="235"/>
      <c r="CC234" s="235"/>
      <c r="CD234" s="235"/>
      <c r="CE234" s="235"/>
      <c r="CF234" s="235"/>
      <c r="CG234" s="235"/>
      <c r="CH234" s="235"/>
      <c r="CI234" s="235"/>
      <c r="CJ234" s="235"/>
      <c r="CK234" s="235"/>
      <c r="CL234" s="235"/>
      <c r="CM234" s="235"/>
      <c r="CN234" s="235"/>
      <c r="CO234" s="235"/>
      <c r="CP234" s="235"/>
      <c r="CQ234" s="235"/>
      <c r="CR234" s="235"/>
      <c r="CS234" s="235"/>
      <c r="CT234" s="235"/>
      <c r="CU234" s="235"/>
      <c r="CV234" s="235"/>
      <c r="CW234" s="235"/>
      <c r="CX234" s="235"/>
      <c r="CY234" s="235"/>
      <c r="CZ234" s="235"/>
      <c r="DA234" s="235"/>
      <c r="DB234" s="235"/>
      <c r="DC234" s="235"/>
      <c r="DD234" s="235"/>
      <c r="DE234" s="235"/>
      <c r="DF234" s="235"/>
      <c r="DG234" s="235"/>
      <c r="DH234" s="235"/>
      <c r="DI234" s="235"/>
      <c r="DJ234" s="235"/>
      <c r="DK234" s="235"/>
      <c r="DL234" s="235"/>
      <c r="DM234" s="235"/>
      <c r="DN234" s="235"/>
      <c r="DO234" s="235"/>
      <c r="DP234" s="235"/>
      <c r="DQ234" s="235"/>
      <c r="DR234" s="235"/>
      <c r="DS234" s="235"/>
      <c r="DT234" s="235"/>
      <c r="DU234" s="235"/>
      <c r="DV234" s="235"/>
      <c r="DW234" s="235"/>
      <c r="DX234" s="235"/>
      <c r="DY234" s="235"/>
      <c r="DZ234" s="235"/>
      <c r="EA234" s="235"/>
      <c r="EB234" s="235"/>
      <c r="EC234" s="235"/>
      <c r="ED234" s="235"/>
      <c r="EE234" s="235"/>
      <c r="EF234" s="235"/>
      <c r="EG234" s="235"/>
      <c r="EH234" s="235"/>
      <c r="EI234" s="235"/>
      <c r="EJ234" s="235"/>
      <c r="EK234" s="235"/>
      <c r="EL234" s="235"/>
      <c r="EM234" s="235"/>
      <c r="EN234" s="235"/>
      <c r="EO234" s="235"/>
      <c r="EP234" s="235"/>
      <c r="EQ234" s="235"/>
      <c r="ER234" s="235"/>
      <c r="ES234" s="235"/>
      <c r="ET234" s="235"/>
      <c r="EU234" s="235"/>
      <c r="EV234" s="235"/>
      <c r="EW234" s="235"/>
      <c r="EX234" s="235"/>
      <c r="EY234" s="235"/>
      <c r="EZ234" s="235"/>
      <c r="FA234" s="235"/>
      <c r="FB234" s="235"/>
      <c r="FC234" s="235"/>
      <c r="FD234" s="235"/>
      <c r="FE234" s="235"/>
      <c r="FF234" s="235"/>
      <c r="FG234" s="235"/>
      <c r="FH234" s="235"/>
      <c r="FI234" s="235"/>
      <c r="FJ234" s="235"/>
      <c r="FK234" s="235"/>
      <c r="FL234" s="235"/>
      <c r="FM234" s="235"/>
      <c r="FN234" s="235"/>
      <c r="FO234" s="235"/>
      <c r="FP234" s="235"/>
      <c r="FQ234" s="235"/>
      <c r="FR234" s="235"/>
      <c r="FS234" s="235"/>
      <c r="FT234" s="236"/>
      <c r="FU234" s="237">
        <f t="shared" si="28"/>
        <v>0</v>
      </c>
      <c r="FV234" s="237">
        <f t="shared" si="34"/>
        <v>0</v>
      </c>
      <c r="FW234" s="237">
        <f t="shared" si="34"/>
        <v>0</v>
      </c>
      <c r="FX234" s="237">
        <f t="shared" si="34"/>
        <v>0</v>
      </c>
      <c r="FY234" s="237">
        <f t="shared" si="34"/>
        <v>0</v>
      </c>
      <c r="FZ234" s="237">
        <f t="shared" si="34"/>
        <v>0</v>
      </c>
      <c r="GA234" s="237">
        <f t="shared" si="30"/>
        <v>0</v>
      </c>
      <c r="GB234" s="237">
        <f t="shared" si="31"/>
        <v>0</v>
      </c>
      <c r="GC234" s="237">
        <f t="shared" si="32"/>
        <v>0</v>
      </c>
    </row>
    <row r="235" spans="1:185" x14ac:dyDescent="0.3">
      <c r="A235" s="114" t="s">
        <v>256</v>
      </c>
      <c r="B235" s="69" t="str">
        <f>[3]Technologies!B235</f>
        <v>Elektriciteit</v>
      </c>
      <c r="C235" s="69" t="str">
        <f>VLOOKUP($A235,[3]Technologies!$A$7:$H$699,3,FALSE)</f>
        <v>Conversion</v>
      </c>
      <c r="D235" s="69" t="str">
        <f>VLOOKUP($A235,[3]Technologies!$A$7:$H$699,4,FALSE)</f>
        <v>Power DE</v>
      </c>
      <c r="E235" s="69" t="str">
        <f>VLOOKUP($A235,[3]Technologies!$A$7:$H$699,6,FALSE)</f>
        <v>Electricity DE</v>
      </c>
      <c r="F235" s="70" t="str">
        <f>VLOOKUP($A235,[3]Technologies!$A$7:$H$699,7,FALSE)</f>
        <v>Electricity from Coal old - Power DE</v>
      </c>
      <c r="G235" s="233"/>
      <c r="H235" s="233"/>
      <c r="I235" s="234" cm="1">
        <f t="array" ref="I235">-SUMPRODUCT(([3]Feedstocks!$C$4:$C$185=A235)*[3]Feedstocks!$E$4:$E$185,[3]Feedstocks!$F$4:$F$185,[3]Feedstocks!$H$4:$H$185,[3]Feedstocks!$I$4:$I$185)</f>
        <v>0</v>
      </c>
      <c r="J235" s="234" cm="1">
        <f t="array" ref="J235">-SUMPRODUCT(([3]Feedstocks!$C$4:$C$185=A235)*[3]Feedstocks!$E$4:$E$185,[3]Feedstocks!$H$4:$H$185,[3]Feedstocks!$I$4:$I$185)</f>
        <v>0</v>
      </c>
      <c r="K235" s="234"/>
      <c r="L235" s="234"/>
      <c r="M235" s="233">
        <v>1</v>
      </c>
      <c r="N235" s="233" t="str">
        <f>VLOOKUP(E235,[3]Activities!$A$9:$M$224,13,FALSE)</f>
        <v>DE</v>
      </c>
      <c r="O235" s="233"/>
      <c r="P235" s="87" t="s">
        <v>1266</v>
      </c>
      <c r="Q235" s="235"/>
      <c r="R235" s="235"/>
      <c r="S235" s="235"/>
      <c r="T235" s="235"/>
      <c r="U235" s="235"/>
      <c r="V235" s="235"/>
      <c r="W235" s="235"/>
      <c r="X235" s="235"/>
      <c r="Y235" s="235"/>
      <c r="Z235" s="235"/>
      <c r="AA235" s="235"/>
      <c r="AB235" s="235"/>
      <c r="AC235" s="235"/>
      <c r="AD235" s="235"/>
      <c r="AE235" s="235"/>
      <c r="AF235" s="235"/>
      <c r="AG235" s="235"/>
      <c r="AH235" s="235"/>
      <c r="AI235" s="235"/>
      <c r="AJ235" s="235"/>
      <c r="AK235" s="235"/>
      <c r="AL235" s="235"/>
      <c r="AM235" s="235"/>
      <c r="AN235" s="235"/>
      <c r="AO235" s="235"/>
      <c r="AP235" s="235"/>
      <c r="AQ235" s="235"/>
      <c r="AR235" s="235"/>
      <c r="AS235" s="235"/>
      <c r="AT235" s="235"/>
      <c r="AU235" s="235"/>
      <c r="AV235" s="235"/>
      <c r="AW235" s="235"/>
      <c r="AX235" s="235"/>
      <c r="AY235" s="235"/>
      <c r="AZ235" s="235"/>
      <c r="BA235" s="235"/>
      <c r="BB235" s="235"/>
      <c r="BC235" s="235"/>
      <c r="BD235" s="235"/>
      <c r="BE235" s="235"/>
      <c r="BF235" s="235"/>
      <c r="BG235" s="235"/>
      <c r="BH235" s="235"/>
      <c r="BI235" s="235"/>
      <c r="BJ235" s="235"/>
      <c r="BK235" s="235"/>
      <c r="BL235" s="235"/>
      <c r="BM235" s="235"/>
      <c r="BN235" s="235"/>
      <c r="BO235" s="235"/>
      <c r="BP235" s="235"/>
      <c r="BQ235" s="235"/>
      <c r="BR235" s="235"/>
      <c r="BS235" s="235"/>
      <c r="BT235" s="235"/>
      <c r="BU235" s="235"/>
      <c r="BV235" s="235"/>
      <c r="BW235" s="235"/>
      <c r="BX235" s="235"/>
      <c r="BY235" s="235"/>
      <c r="BZ235" s="235"/>
      <c r="CA235" s="235"/>
      <c r="CB235" s="235"/>
      <c r="CC235" s="235">
        <v>1</v>
      </c>
      <c r="CD235" s="235"/>
      <c r="CE235" s="235"/>
      <c r="CF235" s="235"/>
      <c r="CG235" s="235"/>
      <c r="CH235" s="235"/>
      <c r="CI235" s="235"/>
      <c r="CJ235" s="235"/>
      <c r="CK235" s="235"/>
      <c r="CL235" s="235"/>
      <c r="CM235" s="235"/>
      <c r="CN235" s="235"/>
      <c r="CO235" s="235"/>
      <c r="CP235" s="235"/>
      <c r="CQ235" s="235"/>
      <c r="CR235" s="235"/>
      <c r="CS235" s="235"/>
      <c r="CT235" s="235"/>
      <c r="CU235" s="235"/>
      <c r="CV235" s="235"/>
      <c r="CW235" s="235"/>
      <c r="CX235" s="235"/>
      <c r="CY235" s="235"/>
      <c r="CZ235" s="235"/>
      <c r="DA235" s="235"/>
      <c r="DB235" s="235"/>
      <c r="DC235" s="235"/>
      <c r="DD235" s="235"/>
      <c r="DE235" s="235"/>
      <c r="DF235" s="235"/>
      <c r="DG235" s="235"/>
      <c r="DH235" s="235"/>
      <c r="DI235" s="235"/>
      <c r="DJ235" s="235"/>
      <c r="DK235" s="235"/>
      <c r="DL235" s="235"/>
      <c r="DM235" s="235"/>
      <c r="DN235" s="235"/>
      <c r="DO235" s="235"/>
      <c r="DP235" s="235"/>
      <c r="DQ235" s="235"/>
      <c r="DR235" s="235"/>
      <c r="DS235" s="235"/>
      <c r="DT235" s="235"/>
      <c r="DU235" s="235"/>
      <c r="DV235" s="235"/>
      <c r="DW235" s="235"/>
      <c r="DX235" s="235"/>
      <c r="DY235" s="235"/>
      <c r="DZ235" s="235"/>
      <c r="EA235" s="235"/>
      <c r="EB235" s="235"/>
      <c r="EC235" s="235"/>
      <c r="ED235" s="235"/>
      <c r="EE235" s="235">
        <v>-2.7</v>
      </c>
      <c r="EF235" s="235"/>
      <c r="EG235" s="235"/>
      <c r="EH235" s="235"/>
      <c r="EI235" s="235"/>
      <c r="EJ235" s="235"/>
      <c r="EK235" s="235"/>
      <c r="EL235" s="235"/>
      <c r="EM235" s="235"/>
      <c r="EN235" s="235"/>
      <c r="EO235" s="235"/>
      <c r="EP235" s="235"/>
      <c r="EQ235" s="235"/>
      <c r="ER235" s="235"/>
      <c r="ES235" s="235"/>
      <c r="ET235" s="235"/>
      <c r="EU235" s="235"/>
      <c r="EV235" s="235"/>
      <c r="EW235" s="235"/>
      <c r="EX235" s="235"/>
      <c r="EY235" s="235"/>
      <c r="EZ235" s="235"/>
      <c r="FA235" s="235"/>
      <c r="FB235" s="235"/>
      <c r="FC235" s="235"/>
      <c r="FD235" s="235"/>
      <c r="FE235" s="235"/>
      <c r="FF235" s="235"/>
      <c r="FG235" s="235"/>
      <c r="FH235" s="235"/>
      <c r="FI235" s="235"/>
      <c r="FJ235" s="235"/>
      <c r="FK235" s="235"/>
      <c r="FL235" s="235"/>
      <c r="FM235" s="235"/>
      <c r="FN235" s="235"/>
      <c r="FO235" s="235"/>
      <c r="FP235" s="235"/>
      <c r="FQ235" s="235"/>
      <c r="FR235" s="235"/>
      <c r="FS235" s="235"/>
      <c r="FT235" s="236"/>
      <c r="FU235" s="237">
        <f t="shared" si="28"/>
        <v>0</v>
      </c>
      <c r="FV235" s="237">
        <f t="shared" si="34"/>
        <v>0</v>
      </c>
      <c r="FW235" s="237">
        <f t="shared" si="34"/>
        <v>0.26540000000000002</v>
      </c>
      <c r="FX235" s="237">
        <f t="shared" si="34"/>
        <v>0</v>
      </c>
      <c r="FY235" s="237">
        <f t="shared" si="34"/>
        <v>0</v>
      </c>
      <c r="FZ235" s="237">
        <f t="shared" si="34"/>
        <v>0</v>
      </c>
      <c r="GA235" s="237">
        <f t="shared" si="30"/>
        <v>0</v>
      </c>
      <c r="GB235" s="237">
        <f t="shared" si="31"/>
        <v>0</v>
      </c>
      <c r="GC235" s="237">
        <f t="shared" si="32"/>
        <v>0</v>
      </c>
    </row>
    <row r="236" spans="1:185" x14ac:dyDescent="0.3">
      <c r="A236" s="114" t="s">
        <v>257</v>
      </c>
      <c r="B236" s="40" t="str">
        <f>[3]Technologies!B236</f>
        <v>Elektriciteit</v>
      </c>
      <c r="C236" s="40" t="str">
        <f>VLOOKUP($A236,[3]Technologies!$A$7:$H$699,3,FALSE)</f>
        <v>Conversion</v>
      </c>
      <c r="D236" s="40" t="str">
        <f>VLOOKUP($A236,[3]Technologies!$A$7:$H$699,4,FALSE)</f>
        <v>Power DE</v>
      </c>
      <c r="E236" s="40" t="str">
        <f>VLOOKUP($A236,[3]Technologies!$A$7:$H$699,6,FALSE)</f>
        <v>Electricity DE</v>
      </c>
      <c r="F236" s="40" t="str">
        <f>VLOOKUP($A236,[3]Technologies!$A$7:$H$699,7,FALSE)</f>
        <v>Electricity from Coal new - Power DE</v>
      </c>
      <c r="G236" s="228"/>
      <c r="H236" s="228"/>
      <c r="I236" s="229" cm="1">
        <f t="array" ref="I236">-SUMPRODUCT(([3]Feedstocks!$C$4:$C$185=A236)*[3]Feedstocks!$E$4:$E$185,[3]Feedstocks!$F$4:$F$185,[3]Feedstocks!$H$4:$H$185,[3]Feedstocks!$I$4:$I$185)</f>
        <v>0</v>
      </c>
      <c r="J236" s="229" cm="1">
        <f t="array" ref="J236">-SUMPRODUCT(([3]Feedstocks!$C$4:$C$185=A236)*[3]Feedstocks!$E$4:$E$185,[3]Feedstocks!$H$4:$H$185,[3]Feedstocks!$I$4:$I$185)</f>
        <v>0</v>
      </c>
      <c r="K236" s="229"/>
      <c r="L236" s="229"/>
      <c r="M236" s="228">
        <v>1</v>
      </c>
      <c r="N236" s="228" t="str">
        <f>VLOOKUP(E236,[3]Activities!$A$9:$M$224,13,FALSE)</f>
        <v>DE</v>
      </c>
      <c r="O236" s="228"/>
      <c r="P236" s="66" t="s">
        <v>1266</v>
      </c>
      <c r="Q236" s="230"/>
      <c r="R236" s="230"/>
      <c r="S236" s="230"/>
      <c r="T236" s="230"/>
      <c r="U236" s="230"/>
      <c r="V236" s="230"/>
      <c r="W236" s="230"/>
      <c r="X236" s="230"/>
      <c r="Y236" s="230"/>
      <c r="Z236" s="230"/>
      <c r="AA236" s="230"/>
      <c r="AB236" s="230"/>
      <c r="AC236" s="230"/>
      <c r="AD236" s="230"/>
      <c r="AE236" s="230"/>
      <c r="AF236" s="230"/>
      <c r="AG236" s="230"/>
      <c r="AH236" s="230"/>
      <c r="AI236" s="230"/>
      <c r="AJ236" s="230"/>
      <c r="AK236" s="230"/>
      <c r="AL236" s="230"/>
      <c r="AM236" s="230"/>
      <c r="AN236" s="230"/>
      <c r="AO236" s="230"/>
      <c r="AP236" s="230"/>
      <c r="AQ236" s="230"/>
      <c r="AR236" s="230"/>
      <c r="AS236" s="230"/>
      <c r="AT236" s="230"/>
      <c r="AU236" s="230"/>
      <c r="AV236" s="230"/>
      <c r="AW236" s="230"/>
      <c r="AX236" s="230"/>
      <c r="AY236" s="230"/>
      <c r="AZ236" s="230"/>
      <c r="BA236" s="230"/>
      <c r="BB236" s="230"/>
      <c r="BC236" s="230"/>
      <c r="BD236" s="230"/>
      <c r="BE236" s="230"/>
      <c r="BF236" s="230"/>
      <c r="BG236" s="230"/>
      <c r="BH236" s="230"/>
      <c r="BI236" s="230"/>
      <c r="BJ236" s="230"/>
      <c r="BK236" s="230"/>
      <c r="BL236" s="230"/>
      <c r="BM236" s="230"/>
      <c r="BN236" s="230"/>
      <c r="BO236" s="230"/>
      <c r="BP236" s="230"/>
      <c r="BQ236" s="230"/>
      <c r="BR236" s="230"/>
      <c r="BS236" s="230"/>
      <c r="BT236" s="230"/>
      <c r="BU236" s="230"/>
      <c r="BV236" s="230"/>
      <c r="BW236" s="230"/>
      <c r="BX236" s="230"/>
      <c r="BY236" s="230"/>
      <c r="BZ236" s="230"/>
      <c r="CA236" s="230"/>
      <c r="CB236" s="230"/>
      <c r="CC236" s="230">
        <v>1</v>
      </c>
      <c r="CD236" s="230"/>
      <c r="CE236" s="230"/>
      <c r="CF236" s="230"/>
      <c r="CG236" s="230"/>
      <c r="CH236" s="230"/>
      <c r="CI236" s="230"/>
      <c r="CJ236" s="230"/>
      <c r="CK236" s="230"/>
      <c r="CL236" s="230"/>
      <c r="CM236" s="230"/>
      <c r="CN236" s="230"/>
      <c r="CO236" s="230"/>
      <c r="CP236" s="230"/>
      <c r="CQ236" s="230"/>
      <c r="CR236" s="230"/>
      <c r="CS236" s="230"/>
      <c r="CT236" s="230"/>
      <c r="CU236" s="230"/>
      <c r="CV236" s="230"/>
      <c r="CW236" s="230"/>
      <c r="CX236" s="230"/>
      <c r="CY236" s="230"/>
      <c r="CZ236" s="230"/>
      <c r="DA236" s="230"/>
      <c r="DB236" s="230"/>
      <c r="DC236" s="230"/>
      <c r="DD236" s="230"/>
      <c r="DE236" s="230"/>
      <c r="DF236" s="230"/>
      <c r="DG236" s="230"/>
      <c r="DH236" s="230"/>
      <c r="DI236" s="230"/>
      <c r="DJ236" s="230"/>
      <c r="DK236" s="230"/>
      <c r="DL236" s="230"/>
      <c r="DM236" s="230"/>
      <c r="DN236" s="230"/>
      <c r="DO236" s="230"/>
      <c r="DP236" s="230"/>
      <c r="DQ236" s="230"/>
      <c r="DR236" s="230"/>
      <c r="DS236" s="230"/>
      <c r="DT236" s="230"/>
      <c r="DU236" s="230"/>
      <c r="DV236" s="230"/>
      <c r="DW236" s="230"/>
      <c r="DX236" s="230"/>
      <c r="DY236" s="230"/>
      <c r="DZ236" s="230"/>
      <c r="EA236" s="230"/>
      <c r="EB236" s="230"/>
      <c r="EC236" s="230"/>
      <c r="ED236" s="230"/>
      <c r="EE236" s="230">
        <v>-2.4300000000000002</v>
      </c>
      <c r="EF236" s="230"/>
      <c r="EG236" s="230"/>
      <c r="EH236" s="230"/>
      <c r="EI236" s="230"/>
      <c r="EJ236" s="230"/>
      <c r="EK236" s="230"/>
      <c r="EL236" s="230"/>
      <c r="EM236" s="230"/>
      <c r="EN236" s="230"/>
      <c r="EO236" s="230"/>
      <c r="EP236" s="230"/>
      <c r="EQ236" s="230"/>
      <c r="ER236" s="230"/>
      <c r="ES236" s="230"/>
      <c r="ET236" s="230"/>
      <c r="EU236" s="230"/>
      <c r="EV236" s="230"/>
      <c r="EW236" s="230"/>
      <c r="EX236" s="230"/>
      <c r="EY236" s="230"/>
      <c r="EZ236" s="230"/>
      <c r="FA236" s="230"/>
      <c r="FB236" s="230"/>
      <c r="FC236" s="230"/>
      <c r="FD236" s="230"/>
      <c r="FE236" s="230"/>
      <c r="FF236" s="230"/>
      <c r="FG236" s="230"/>
      <c r="FH236" s="230"/>
      <c r="FI236" s="230"/>
      <c r="FJ236" s="230"/>
      <c r="FK236" s="230"/>
      <c r="FL236" s="230"/>
      <c r="FM236" s="230"/>
      <c r="FN236" s="230"/>
      <c r="FO236" s="230"/>
      <c r="FP236" s="230"/>
      <c r="FQ236" s="230"/>
      <c r="FR236" s="230"/>
      <c r="FS236" s="230"/>
      <c r="FT236" s="231"/>
      <c r="FU236" s="232">
        <f t="shared" si="28"/>
        <v>0</v>
      </c>
      <c r="FV236" s="232">
        <f t="shared" si="34"/>
        <v>0</v>
      </c>
      <c r="FW236" s="232">
        <f t="shared" si="34"/>
        <v>0.2389</v>
      </c>
      <c r="FX236" s="232">
        <f t="shared" si="34"/>
        <v>0</v>
      </c>
      <c r="FY236" s="232">
        <f t="shared" si="34"/>
        <v>0</v>
      </c>
      <c r="FZ236" s="232">
        <f t="shared" si="34"/>
        <v>0</v>
      </c>
      <c r="GA236" s="232">
        <f t="shared" si="30"/>
        <v>0</v>
      </c>
      <c r="GB236" s="232">
        <f t="shared" si="31"/>
        <v>0</v>
      </c>
      <c r="GC236" s="232">
        <f t="shared" si="32"/>
        <v>0</v>
      </c>
    </row>
    <row r="237" spans="1:185" x14ac:dyDescent="0.3">
      <c r="A237" s="114" t="s">
        <v>258</v>
      </c>
      <c r="B237" s="69" t="str">
        <f>[3]Technologies!B237</f>
        <v>Elektriciteit</v>
      </c>
      <c r="C237" s="69" t="str">
        <f>VLOOKUP($A237,[3]Technologies!$A$7:$H$699,3,FALSE)</f>
        <v>Conversion</v>
      </c>
      <c r="D237" s="69" t="str">
        <f>VLOOKUP($A237,[3]Technologies!$A$7:$H$699,4,FALSE)</f>
        <v>Power DE</v>
      </c>
      <c r="E237" s="69" t="str">
        <f>VLOOKUP($A237,[3]Technologies!$A$7:$H$699,6,FALSE)</f>
        <v>Electricity DE</v>
      </c>
      <c r="F237" s="70" t="str">
        <f>VLOOKUP($A237,[3]Technologies!$A$7:$H$699,7,FALSE)</f>
        <v>Electricity from Coal with CCS - Power DE</v>
      </c>
      <c r="G237" s="233">
        <v>0.9</v>
      </c>
      <c r="H237" s="233"/>
      <c r="I237" s="234" cm="1">
        <f t="array" ref="I237">-SUMPRODUCT(([3]Feedstocks!$C$4:$C$185=A237)*[3]Feedstocks!$E$4:$E$185,[3]Feedstocks!$F$4:$F$185,[3]Feedstocks!$H$4:$H$185,[3]Feedstocks!$I$4:$I$185)</f>
        <v>0</v>
      </c>
      <c r="J237" s="234" cm="1">
        <f t="array" ref="J237">-SUMPRODUCT(([3]Feedstocks!$C$4:$C$185=A237)*[3]Feedstocks!$E$4:$E$185,[3]Feedstocks!$H$4:$H$185,[3]Feedstocks!$I$4:$I$185)</f>
        <v>0</v>
      </c>
      <c r="K237" s="234"/>
      <c r="L237" s="234"/>
      <c r="M237" s="233">
        <v>1</v>
      </c>
      <c r="N237" s="233" t="str">
        <f>VLOOKUP(E237,[3]Activities!$A$9:$M$224,13,FALSE)</f>
        <v>DE</v>
      </c>
      <c r="O237" s="233"/>
      <c r="P237" s="87" t="s">
        <v>1266</v>
      </c>
      <c r="Q237" s="235"/>
      <c r="R237" s="235"/>
      <c r="S237" s="235"/>
      <c r="T237" s="235"/>
      <c r="U237" s="235"/>
      <c r="V237" s="235"/>
      <c r="W237" s="235"/>
      <c r="X237" s="235"/>
      <c r="Y237" s="235"/>
      <c r="Z237" s="235"/>
      <c r="AA237" s="235"/>
      <c r="AB237" s="235"/>
      <c r="AC237" s="235"/>
      <c r="AD237" s="235"/>
      <c r="AE237" s="235"/>
      <c r="AF237" s="235"/>
      <c r="AG237" s="235"/>
      <c r="AH237" s="235"/>
      <c r="AI237" s="235"/>
      <c r="AJ237" s="235"/>
      <c r="AK237" s="235"/>
      <c r="AL237" s="235"/>
      <c r="AM237" s="235"/>
      <c r="AN237" s="235"/>
      <c r="AO237" s="235"/>
      <c r="AP237" s="235"/>
      <c r="AQ237" s="235"/>
      <c r="AR237" s="235"/>
      <c r="AS237" s="235"/>
      <c r="AT237" s="235"/>
      <c r="AU237" s="235"/>
      <c r="AV237" s="235"/>
      <c r="AW237" s="235"/>
      <c r="AX237" s="235"/>
      <c r="AY237" s="235"/>
      <c r="AZ237" s="235"/>
      <c r="BA237" s="235"/>
      <c r="BB237" s="235"/>
      <c r="BC237" s="235"/>
      <c r="BD237" s="235"/>
      <c r="BE237" s="235"/>
      <c r="BF237" s="235"/>
      <c r="BG237" s="235"/>
      <c r="BH237" s="235"/>
      <c r="BI237" s="235"/>
      <c r="BJ237" s="235"/>
      <c r="BK237" s="235"/>
      <c r="BL237" s="235"/>
      <c r="BM237" s="235"/>
      <c r="BN237" s="235"/>
      <c r="BO237" s="235"/>
      <c r="BP237" s="235"/>
      <c r="BQ237" s="235"/>
      <c r="BR237" s="235"/>
      <c r="BS237" s="235"/>
      <c r="BT237" s="235"/>
      <c r="BU237" s="235"/>
      <c r="BV237" s="235"/>
      <c r="BW237" s="235"/>
      <c r="BX237" s="235"/>
      <c r="BY237" s="235"/>
      <c r="BZ237" s="235"/>
      <c r="CA237" s="235"/>
      <c r="CB237" s="235"/>
      <c r="CC237" s="235">
        <v>1</v>
      </c>
      <c r="CD237" s="235"/>
      <c r="CE237" s="235"/>
      <c r="CF237" s="235"/>
      <c r="CG237" s="235"/>
      <c r="CH237" s="235"/>
      <c r="CI237" s="235"/>
      <c r="CJ237" s="235"/>
      <c r="CK237" s="235"/>
      <c r="CL237" s="235"/>
      <c r="CM237" s="235"/>
      <c r="CN237" s="235"/>
      <c r="CO237" s="235"/>
      <c r="CP237" s="235"/>
      <c r="CQ237" s="235"/>
      <c r="CR237" s="235"/>
      <c r="CS237" s="235"/>
      <c r="CT237" s="235"/>
      <c r="CU237" s="235"/>
      <c r="CV237" s="235"/>
      <c r="CW237" s="235"/>
      <c r="CX237" s="235"/>
      <c r="CY237" s="235"/>
      <c r="CZ237" s="235"/>
      <c r="DA237" s="235"/>
      <c r="DB237" s="235"/>
      <c r="DC237" s="235"/>
      <c r="DD237" s="235"/>
      <c r="DE237" s="235"/>
      <c r="DF237" s="235"/>
      <c r="DG237" s="235"/>
      <c r="DH237" s="235"/>
      <c r="DI237" s="235"/>
      <c r="DJ237" s="235"/>
      <c r="DK237" s="235"/>
      <c r="DL237" s="235"/>
      <c r="DM237" s="235"/>
      <c r="DN237" s="235"/>
      <c r="DO237" s="235"/>
      <c r="DP237" s="235"/>
      <c r="DQ237" s="235"/>
      <c r="DR237" s="235"/>
      <c r="DS237" s="235"/>
      <c r="DT237" s="235"/>
      <c r="DU237" s="235"/>
      <c r="DV237" s="235"/>
      <c r="DW237" s="235"/>
      <c r="DX237" s="235"/>
      <c r="DY237" s="235"/>
      <c r="DZ237" s="235"/>
      <c r="EA237" s="235"/>
      <c r="EB237" s="235"/>
      <c r="EC237" s="235"/>
      <c r="ED237" s="235"/>
      <c r="EE237" s="235">
        <v>-2.99</v>
      </c>
      <c r="EF237" s="235"/>
      <c r="EG237" s="235"/>
      <c r="EH237" s="235"/>
      <c r="EI237" s="235"/>
      <c r="EJ237" s="235"/>
      <c r="EK237" s="235"/>
      <c r="EL237" s="235"/>
      <c r="EM237" s="235"/>
      <c r="EN237" s="235"/>
      <c r="EO237" s="235"/>
      <c r="EP237" s="235"/>
      <c r="EQ237" s="235"/>
      <c r="ER237" s="235"/>
      <c r="ES237" s="235"/>
      <c r="ET237" s="235"/>
      <c r="EU237" s="235"/>
      <c r="EV237" s="235"/>
      <c r="EW237" s="235"/>
      <c r="EX237" s="235"/>
      <c r="EY237" s="235"/>
      <c r="EZ237" s="235"/>
      <c r="FA237" s="235"/>
      <c r="FB237" s="235"/>
      <c r="FC237" s="235"/>
      <c r="FD237" s="235"/>
      <c r="FE237" s="235"/>
      <c r="FF237" s="235"/>
      <c r="FG237" s="235"/>
      <c r="FH237" s="235"/>
      <c r="FI237" s="235"/>
      <c r="FJ237" s="235"/>
      <c r="FK237" s="235"/>
      <c r="FL237" s="235"/>
      <c r="FM237" s="235"/>
      <c r="FN237" s="235"/>
      <c r="FO237" s="235"/>
      <c r="FP237" s="235"/>
      <c r="FQ237" s="235"/>
      <c r="FR237" s="235"/>
      <c r="FS237" s="235"/>
      <c r="FT237" s="236"/>
      <c r="FU237" s="237">
        <f t="shared" si="28"/>
        <v>0</v>
      </c>
      <c r="FV237" s="237">
        <f t="shared" si="34"/>
        <v>0</v>
      </c>
      <c r="FW237" s="237">
        <f t="shared" si="34"/>
        <v>2.9399999999999999E-2</v>
      </c>
      <c r="FX237" s="237">
        <f t="shared" si="34"/>
        <v>0</v>
      </c>
      <c r="FY237" s="237">
        <f t="shared" si="34"/>
        <v>0</v>
      </c>
      <c r="FZ237" s="237">
        <f t="shared" si="34"/>
        <v>0</v>
      </c>
      <c r="GA237" s="237">
        <f t="shared" si="30"/>
        <v>0</v>
      </c>
      <c r="GB237" s="237">
        <f t="shared" si="31"/>
        <v>0</v>
      </c>
      <c r="GC237" s="237">
        <f t="shared" si="32"/>
        <v>0</v>
      </c>
    </row>
    <row r="238" spans="1:185" x14ac:dyDescent="0.3">
      <c r="A238" s="114" t="s">
        <v>259</v>
      </c>
      <c r="B238" s="40" t="str">
        <f>[3]Technologies!B238</f>
        <v>Elektriciteit</v>
      </c>
      <c r="C238" s="40" t="str">
        <f>VLOOKUP($A238,[3]Technologies!$A$7:$H$699,3,FALSE)</f>
        <v>Conversion</v>
      </c>
      <c r="D238" s="40" t="str">
        <f>VLOOKUP($A238,[3]Technologies!$A$7:$H$699,4,FALSE)</f>
        <v>Power DE</v>
      </c>
      <c r="E238" s="40" t="str">
        <f>VLOOKUP($A238,[3]Technologies!$A$7:$H$699,6,FALSE)</f>
        <v>Electricity DE</v>
      </c>
      <c r="F238" s="40" t="str">
        <f>VLOOKUP($A238,[3]Technologies!$A$7:$H$699,7,FALSE)</f>
        <v>Electricity from CCGT old - Power DE</v>
      </c>
      <c r="G238" s="228"/>
      <c r="H238" s="228"/>
      <c r="I238" s="229" cm="1">
        <f t="array" ref="I238">-SUMPRODUCT(([3]Feedstocks!$C$4:$C$185=A238)*[3]Feedstocks!$E$4:$E$185,[3]Feedstocks!$F$4:$F$185,[3]Feedstocks!$H$4:$H$185,[3]Feedstocks!$I$4:$I$185)</f>
        <v>0</v>
      </c>
      <c r="J238" s="229" cm="1">
        <f t="array" ref="J238">-SUMPRODUCT(([3]Feedstocks!$C$4:$C$185=A238)*[3]Feedstocks!$E$4:$E$185,[3]Feedstocks!$H$4:$H$185,[3]Feedstocks!$I$4:$I$185)</f>
        <v>0</v>
      </c>
      <c r="K238" s="229"/>
      <c r="L238" s="229"/>
      <c r="M238" s="228">
        <v>1</v>
      </c>
      <c r="N238" s="228" t="str">
        <f>VLOOKUP(E238,[3]Activities!$A$9:$M$224,13,FALSE)</f>
        <v>DE</v>
      </c>
      <c r="O238" s="228"/>
      <c r="P238" s="66" t="s">
        <v>1266</v>
      </c>
      <c r="Q238" s="230"/>
      <c r="R238" s="230"/>
      <c r="S238" s="230"/>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c r="AT238" s="230"/>
      <c r="AU238" s="230"/>
      <c r="AV238" s="230"/>
      <c r="AW238" s="230"/>
      <c r="AX238" s="230"/>
      <c r="AY238" s="230"/>
      <c r="AZ238" s="230"/>
      <c r="BA238" s="230"/>
      <c r="BB238" s="230"/>
      <c r="BC238" s="230"/>
      <c r="BD238" s="230"/>
      <c r="BE238" s="230"/>
      <c r="BF238" s="230"/>
      <c r="BG238" s="230"/>
      <c r="BH238" s="230"/>
      <c r="BI238" s="230"/>
      <c r="BJ238" s="230"/>
      <c r="BK238" s="230"/>
      <c r="BL238" s="230"/>
      <c r="BM238" s="230"/>
      <c r="BN238" s="230"/>
      <c r="BO238" s="230"/>
      <c r="BP238" s="230"/>
      <c r="BQ238" s="230"/>
      <c r="BR238" s="230"/>
      <c r="BS238" s="230"/>
      <c r="BT238" s="230"/>
      <c r="BU238" s="230"/>
      <c r="BV238" s="230"/>
      <c r="BW238" s="230"/>
      <c r="BX238" s="230"/>
      <c r="BY238" s="230"/>
      <c r="BZ238" s="230"/>
      <c r="CA238" s="230"/>
      <c r="CB238" s="230"/>
      <c r="CC238" s="230">
        <v>1</v>
      </c>
      <c r="CD238" s="230"/>
      <c r="CE238" s="230"/>
      <c r="CF238" s="230"/>
      <c r="CG238" s="230"/>
      <c r="CH238" s="230"/>
      <c r="CI238" s="230"/>
      <c r="CJ238" s="230"/>
      <c r="CK238" s="230"/>
      <c r="CL238" s="230"/>
      <c r="CM238" s="230"/>
      <c r="CN238" s="230"/>
      <c r="CO238" s="230"/>
      <c r="CP238" s="230"/>
      <c r="CQ238" s="230"/>
      <c r="CR238" s="230"/>
      <c r="CS238" s="230"/>
      <c r="CT238" s="230"/>
      <c r="CU238" s="230"/>
      <c r="CV238" s="230"/>
      <c r="CW238" s="230"/>
      <c r="CX238" s="230"/>
      <c r="CY238" s="230"/>
      <c r="CZ238" s="230"/>
      <c r="DA238" s="230"/>
      <c r="DB238" s="230"/>
      <c r="DC238" s="230"/>
      <c r="DD238" s="230"/>
      <c r="DE238" s="230"/>
      <c r="DF238" s="230"/>
      <c r="DG238" s="230"/>
      <c r="DH238" s="230"/>
      <c r="DI238" s="230"/>
      <c r="DJ238" s="230"/>
      <c r="DK238" s="230"/>
      <c r="DL238" s="230"/>
      <c r="DM238" s="230"/>
      <c r="DN238" s="230"/>
      <c r="DO238" s="230"/>
      <c r="DP238" s="230"/>
      <c r="DQ238" s="230"/>
      <c r="DR238" s="230"/>
      <c r="DS238" s="230"/>
      <c r="DT238" s="230">
        <v>-1.72</v>
      </c>
      <c r="DU238" s="230"/>
      <c r="DV238" s="230"/>
      <c r="DW238" s="230"/>
      <c r="DX238" s="230"/>
      <c r="DY238" s="230"/>
      <c r="DZ238" s="230"/>
      <c r="EA238" s="230"/>
      <c r="EB238" s="230"/>
      <c r="EC238" s="230"/>
      <c r="ED238" s="230"/>
      <c r="EE238" s="230"/>
      <c r="EF238" s="230"/>
      <c r="EG238" s="230"/>
      <c r="EH238" s="230"/>
      <c r="EI238" s="230"/>
      <c r="EJ238" s="230"/>
      <c r="EK238" s="230"/>
      <c r="EL238" s="230"/>
      <c r="EM238" s="230"/>
      <c r="EN238" s="230"/>
      <c r="EO238" s="230"/>
      <c r="EP238" s="230"/>
      <c r="EQ238" s="230"/>
      <c r="ER238" s="230"/>
      <c r="ES238" s="230"/>
      <c r="ET238" s="230"/>
      <c r="EU238" s="230"/>
      <c r="EV238" s="230"/>
      <c r="EW238" s="230"/>
      <c r="EX238" s="230"/>
      <c r="EY238" s="230"/>
      <c r="EZ238" s="230"/>
      <c r="FA238" s="230"/>
      <c r="FB238" s="230"/>
      <c r="FC238" s="230"/>
      <c r="FD238" s="230"/>
      <c r="FE238" s="230"/>
      <c r="FF238" s="230"/>
      <c r="FG238" s="230"/>
      <c r="FH238" s="230"/>
      <c r="FI238" s="230"/>
      <c r="FJ238" s="230"/>
      <c r="FK238" s="230"/>
      <c r="FL238" s="230"/>
      <c r="FM238" s="230"/>
      <c r="FN238" s="230"/>
      <c r="FO238" s="230"/>
      <c r="FP238" s="230"/>
      <c r="FQ238" s="230"/>
      <c r="FR238" s="230"/>
      <c r="FS238" s="230"/>
      <c r="FT238" s="231"/>
      <c r="FU238" s="232">
        <f t="shared" si="28"/>
        <v>0</v>
      </c>
      <c r="FV238" s="232">
        <f t="shared" si="34"/>
        <v>0</v>
      </c>
      <c r="FW238" s="232">
        <f t="shared" si="34"/>
        <v>9.74E-2</v>
      </c>
      <c r="FX238" s="232">
        <f t="shared" si="34"/>
        <v>0</v>
      </c>
      <c r="FY238" s="232">
        <f t="shared" si="34"/>
        <v>0</v>
      </c>
      <c r="FZ238" s="232">
        <f t="shared" si="34"/>
        <v>0</v>
      </c>
      <c r="GA238" s="232">
        <f t="shared" si="30"/>
        <v>0</v>
      </c>
      <c r="GB238" s="232">
        <f t="shared" si="31"/>
        <v>0</v>
      </c>
      <c r="GC238" s="232">
        <f t="shared" si="32"/>
        <v>0</v>
      </c>
    </row>
    <row r="239" spans="1:185" x14ac:dyDescent="0.3">
      <c r="A239" s="114" t="s">
        <v>260</v>
      </c>
      <c r="B239" s="69" t="str">
        <f>[3]Technologies!B239</f>
        <v>Elektriciteit</v>
      </c>
      <c r="C239" s="69" t="str">
        <f>VLOOKUP($A239,[3]Technologies!$A$7:$H$699,3,FALSE)</f>
        <v>Conversion</v>
      </c>
      <c r="D239" s="69" t="str">
        <f>VLOOKUP($A239,[3]Technologies!$A$7:$H$699,4,FALSE)</f>
        <v>Power DE</v>
      </c>
      <c r="E239" s="69" t="str">
        <f>VLOOKUP($A239,[3]Technologies!$A$7:$H$699,6,FALSE)</f>
        <v>Electricity DE</v>
      </c>
      <c r="F239" s="70" t="str">
        <f>VLOOKUP($A239,[3]Technologies!$A$7:$H$699,7,FALSE)</f>
        <v>Electricity from CCGT - Power DE</v>
      </c>
      <c r="G239" s="233">
        <v>0.85</v>
      </c>
      <c r="H239" s="233"/>
      <c r="I239" s="234" cm="1">
        <f t="array" ref="I239">-SUMPRODUCT(([3]Feedstocks!$C$4:$C$185=A239)*[3]Feedstocks!$E$4:$E$185,[3]Feedstocks!$F$4:$F$185,[3]Feedstocks!$H$4:$H$185,[3]Feedstocks!$I$4:$I$185)</f>
        <v>0</v>
      </c>
      <c r="J239" s="234" cm="1">
        <f t="array" ref="J239">-SUMPRODUCT(([3]Feedstocks!$C$4:$C$185=A239)*[3]Feedstocks!$E$4:$E$185,[3]Feedstocks!$H$4:$H$185,[3]Feedstocks!$I$4:$I$185)</f>
        <v>0</v>
      </c>
      <c r="K239" s="234"/>
      <c r="L239" s="234"/>
      <c r="M239" s="233">
        <v>1</v>
      </c>
      <c r="N239" s="233" t="str">
        <f>VLOOKUP(E239,[3]Activities!$A$9:$M$224,13,FALSE)</f>
        <v>DE</v>
      </c>
      <c r="O239" s="233"/>
      <c r="P239" s="87" t="s">
        <v>1266</v>
      </c>
      <c r="Q239" s="235"/>
      <c r="R239" s="235"/>
      <c r="S239" s="235"/>
      <c r="T239" s="235"/>
      <c r="U239" s="235"/>
      <c r="V239" s="235"/>
      <c r="W239" s="235"/>
      <c r="X239" s="235"/>
      <c r="Y239" s="235"/>
      <c r="Z239" s="235"/>
      <c r="AA239" s="235"/>
      <c r="AB239" s="235"/>
      <c r="AC239" s="235"/>
      <c r="AD239" s="235"/>
      <c r="AE239" s="235"/>
      <c r="AF239" s="235"/>
      <c r="AG239" s="235"/>
      <c r="AH239" s="235"/>
      <c r="AI239" s="235"/>
      <c r="AJ239" s="235"/>
      <c r="AK239" s="235"/>
      <c r="AL239" s="235"/>
      <c r="AM239" s="235"/>
      <c r="AN239" s="235"/>
      <c r="AO239" s="235"/>
      <c r="AP239" s="235"/>
      <c r="AQ239" s="235"/>
      <c r="AR239" s="235"/>
      <c r="AS239" s="235"/>
      <c r="AT239" s="235"/>
      <c r="AU239" s="235"/>
      <c r="AV239" s="235"/>
      <c r="AW239" s="235"/>
      <c r="AX239" s="235"/>
      <c r="AY239" s="235"/>
      <c r="AZ239" s="235"/>
      <c r="BA239" s="235"/>
      <c r="BB239" s="235"/>
      <c r="BC239" s="235"/>
      <c r="BD239" s="235"/>
      <c r="BE239" s="235"/>
      <c r="BF239" s="235"/>
      <c r="BG239" s="235"/>
      <c r="BH239" s="235"/>
      <c r="BI239" s="235"/>
      <c r="BJ239" s="235"/>
      <c r="BK239" s="235"/>
      <c r="BL239" s="235"/>
      <c r="BM239" s="235"/>
      <c r="BN239" s="235"/>
      <c r="BO239" s="235"/>
      <c r="BP239" s="235"/>
      <c r="BQ239" s="235"/>
      <c r="BR239" s="235"/>
      <c r="BS239" s="235"/>
      <c r="BT239" s="235"/>
      <c r="BU239" s="235"/>
      <c r="BV239" s="235"/>
      <c r="BW239" s="235"/>
      <c r="BX239" s="235"/>
      <c r="BY239" s="235"/>
      <c r="BZ239" s="235"/>
      <c r="CA239" s="235"/>
      <c r="CB239" s="235"/>
      <c r="CC239" s="235">
        <v>1</v>
      </c>
      <c r="CD239" s="235"/>
      <c r="CE239" s="235"/>
      <c r="CF239" s="235"/>
      <c r="CG239" s="235"/>
      <c r="CH239" s="235"/>
      <c r="CI239" s="235"/>
      <c r="CJ239" s="235"/>
      <c r="CK239" s="235"/>
      <c r="CL239" s="235"/>
      <c r="CM239" s="235"/>
      <c r="CN239" s="235"/>
      <c r="CO239" s="235"/>
      <c r="CP239" s="235"/>
      <c r="CQ239" s="235"/>
      <c r="CR239" s="235"/>
      <c r="CS239" s="235"/>
      <c r="CT239" s="235"/>
      <c r="CU239" s="235"/>
      <c r="CV239" s="235"/>
      <c r="CW239" s="235"/>
      <c r="CX239" s="235"/>
      <c r="CY239" s="235"/>
      <c r="CZ239" s="235"/>
      <c r="DA239" s="235"/>
      <c r="DB239" s="235"/>
      <c r="DC239" s="235"/>
      <c r="DD239" s="235"/>
      <c r="DE239" s="235"/>
      <c r="DF239" s="235"/>
      <c r="DG239" s="235"/>
      <c r="DH239" s="235"/>
      <c r="DI239" s="235"/>
      <c r="DJ239" s="235"/>
      <c r="DK239" s="235"/>
      <c r="DL239" s="235"/>
      <c r="DM239" s="235"/>
      <c r="DN239" s="235"/>
      <c r="DO239" s="235"/>
      <c r="DP239" s="235"/>
      <c r="DQ239" s="235"/>
      <c r="DR239" s="235"/>
      <c r="DS239" s="235"/>
      <c r="DT239" s="235">
        <v>-1.63</v>
      </c>
      <c r="DU239" s="235"/>
      <c r="DV239" s="235"/>
      <c r="DW239" s="235"/>
      <c r="DX239" s="235"/>
      <c r="DY239" s="235"/>
      <c r="DZ239" s="235"/>
      <c r="EA239" s="235"/>
      <c r="EB239" s="235"/>
      <c r="EC239" s="235"/>
      <c r="ED239" s="235"/>
      <c r="EE239" s="235"/>
      <c r="EF239" s="235"/>
      <c r="EG239" s="235"/>
      <c r="EH239" s="235"/>
      <c r="EI239" s="235"/>
      <c r="EJ239" s="235"/>
      <c r="EK239" s="235"/>
      <c r="EL239" s="235"/>
      <c r="EM239" s="235"/>
      <c r="EN239" s="235"/>
      <c r="EO239" s="235"/>
      <c r="EP239" s="235"/>
      <c r="EQ239" s="235"/>
      <c r="ER239" s="235"/>
      <c r="ES239" s="235"/>
      <c r="ET239" s="235"/>
      <c r="EU239" s="235"/>
      <c r="EV239" s="235"/>
      <c r="EW239" s="235"/>
      <c r="EX239" s="235"/>
      <c r="EY239" s="235"/>
      <c r="EZ239" s="235"/>
      <c r="FA239" s="235"/>
      <c r="FB239" s="235"/>
      <c r="FC239" s="235"/>
      <c r="FD239" s="235"/>
      <c r="FE239" s="235"/>
      <c r="FF239" s="235"/>
      <c r="FG239" s="235"/>
      <c r="FH239" s="235"/>
      <c r="FI239" s="235"/>
      <c r="FJ239" s="235"/>
      <c r="FK239" s="235"/>
      <c r="FL239" s="235"/>
      <c r="FM239" s="235"/>
      <c r="FN239" s="235"/>
      <c r="FO239" s="235"/>
      <c r="FP239" s="235"/>
      <c r="FQ239" s="235"/>
      <c r="FR239" s="235"/>
      <c r="FS239" s="235"/>
      <c r="FT239" s="236"/>
      <c r="FU239" s="237">
        <f t="shared" si="28"/>
        <v>0</v>
      </c>
      <c r="FV239" s="237">
        <f t="shared" si="34"/>
        <v>0</v>
      </c>
      <c r="FW239" s="237">
        <f t="shared" si="34"/>
        <v>1.38E-2</v>
      </c>
      <c r="FX239" s="237">
        <f t="shared" si="34"/>
        <v>0</v>
      </c>
      <c r="FY239" s="237">
        <f t="shared" si="34"/>
        <v>0</v>
      </c>
      <c r="FZ239" s="237">
        <f t="shared" si="34"/>
        <v>0</v>
      </c>
      <c r="GA239" s="237">
        <f t="shared" si="30"/>
        <v>0</v>
      </c>
      <c r="GB239" s="237">
        <f t="shared" si="31"/>
        <v>0</v>
      </c>
      <c r="GC239" s="237">
        <f t="shared" si="32"/>
        <v>0</v>
      </c>
    </row>
    <row r="240" spans="1:185" x14ac:dyDescent="0.3">
      <c r="A240" s="114" t="s">
        <v>261</v>
      </c>
      <c r="B240" s="40" t="str">
        <f>[3]Technologies!B240</f>
        <v>Elektriciteit</v>
      </c>
      <c r="C240" s="40" t="str">
        <f>VLOOKUP($A240,[3]Technologies!$A$7:$H$699,3,FALSE)</f>
        <v>Conversion</v>
      </c>
      <c r="D240" s="40" t="str">
        <f>VLOOKUP($A240,[3]Technologies!$A$7:$H$699,4,FALSE)</f>
        <v>Power DE</v>
      </c>
      <c r="E240" s="40" t="str">
        <f>VLOOKUP($A240,[3]Technologies!$A$7:$H$699,6,FALSE)</f>
        <v>Electricity DE</v>
      </c>
      <c r="F240" s="40" t="str">
        <f>VLOOKUP($A240,[3]Technologies!$A$7:$H$699,7,FALSE)</f>
        <v>Electricity from GT - Power DE</v>
      </c>
      <c r="G240" s="228"/>
      <c r="H240" s="228"/>
      <c r="I240" s="229" cm="1">
        <f t="array" ref="I240">-SUMPRODUCT(([3]Feedstocks!$C$4:$C$185=A240)*[3]Feedstocks!$E$4:$E$185,[3]Feedstocks!$F$4:$F$185,[3]Feedstocks!$H$4:$H$185,[3]Feedstocks!$I$4:$I$185)</f>
        <v>0</v>
      </c>
      <c r="J240" s="229" cm="1">
        <f t="array" ref="J240">-SUMPRODUCT(([3]Feedstocks!$C$4:$C$185=A240)*[3]Feedstocks!$E$4:$E$185,[3]Feedstocks!$H$4:$H$185,[3]Feedstocks!$I$4:$I$185)</f>
        <v>0</v>
      </c>
      <c r="K240" s="229"/>
      <c r="L240" s="229"/>
      <c r="M240" s="228">
        <v>1</v>
      </c>
      <c r="N240" s="228" t="str">
        <f>VLOOKUP(E240,[3]Activities!$A$9:$M$224,13,FALSE)</f>
        <v>DE</v>
      </c>
      <c r="O240" s="228"/>
      <c r="P240" s="66" t="s">
        <v>1266</v>
      </c>
      <c r="Q240" s="230"/>
      <c r="R240" s="230"/>
      <c r="S240" s="230"/>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c r="AV240" s="230"/>
      <c r="AW240" s="230"/>
      <c r="AX240" s="230"/>
      <c r="AY240" s="230"/>
      <c r="AZ240" s="230"/>
      <c r="BA240" s="230"/>
      <c r="BB240" s="230"/>
      <c r="BC240" s="230"/>
      <c r="BD240" s="230"/>
      <c r="BE240" s="230"/>
      <c r="BF240" s="230"/>
      <c r="BG240" s="230"/>
      <c r="BH240" s="230"/>
      <c r="BI240" s="230"/>
      <c r="BJ240" s="230"/>
      <c r="BK240" s="230"/>
      <c r="BL240" s="230"/>
      <c r="BM240" s="230"/>
      <c r="BN240" s="230"/>
      <c r="BO240" s="230"/>
      <c r="BP240" s="230"/>
      <c r="BQ240" s="230"/>
      <c r="BR240" s="230"/>
      <c r="BS240" s="230"/>
      <c r="BT240" s="230"/>
      <c r="BU240" s="230"/>
      <c r="BV240" s="230"/>
      <c r="BW240" s="230"/>
      <c r="BX240" s="230"/>
      <c r="BY240" s="230"/>
      <c r="BZ240" s="230"/>
      <c r="CA240" s="230"/>
      <c r="CB240" s="230"/>
      <c r="CC240" s="230">
        <v>1</v>
      </c>
      <c r="CD240" s="230"/>
      <c r="CE240" s="230"/>
      <c r="CF240" s="230"/>
      <c r="CG240" s="230"/>
      <c r="CH240" s="230"/>
      <c r="CI240" s="230"/>
      <c r="CJ240" s="230"/>
      <c r="CK240" s="230"/>
      <c r="CL240" s="230"/>
      <c r="CM240" s="230"/>
      <c r="CN240" s="230"/>
      <c r="CO240" s="230"/>
      <c r="CP240" s="230"/>
      <c r="CQ240" s="230"/>
      <c r="CR240" s="230"/>
      <c r="CS240" s="230"/>
      <c r="CT240" s="230"/>
      <c r="CU240" s="230"/>
      <c r="CV240" s="230"/>
      <c r="CW240" s="230"/>
      <c r="CX240" s="230"/>
      <c r="CY240" s="230"/>
      <c r="CZ240" s="230"/>
      <c r="DA240" s="230"/>
      <c r="DB240" s="230"/>
      <c r="DC240" s="230"/>
      <c r="DD240" s="230"/>
      <c r="DE240" s="230"/>
      <c r="DF240" s="230"/>
      <c r="DG240" s="230"/>
      <c r="DH240" s="230"/>
      <c r="DI240" s="230"/>
      <c r="DJ240" s="230"/>
      <c r="DK240" s="230"/>
      <c r="DL240" s="230"/>
      <c r="DM240" s="230"/>
      <c r="DN240" s="230"/>
      <c r="DO240" s="230"/>
      <c r="DP240" s="230"/>
      <c r="DQ240" s="230"/>
      <c r="DR240" s="230"/>
      <c r="DS240" s="230"/>
      <c r="DT240" s="230">
        <v>-2.66</v>
      </c>
      <c r="DU240" s="230"/>
      <c r="DV240" s="230"/>
      <c r="DW240" s="230"/>
      <c r="DX240" s="230"/>
      <c r="DY240" s="230"/>
      <c r="DZ240" s="230"/>
      <c r="EA240" s="230"/>
      <c r="EB240" s="230"/>
      <c r="EC240" s="230"/>
      <c r="ED240" s="230"/>
      <c r="EE240" s="230"/>
      <c r="EF240" s="230"/>
      <c r="EG240" s="230"/>
      <c r="EH240" s="230"/>
      <c r="EI240" s="230"/>
      <c r="EJ240" s="230"/>
      <c r="EK240" s="230"/>
      <c r="EL240" s="230"/>
      <c r="EM240" s="230"/>
      <c r="EN240" s="230"/>
      <c r="EO240" s="230"/>
      <c r="EP240" s="230"/>
      <c r="EQ240" s="230"/>
      <c r="ER240" s="230"/>
      <c r="ES240" s="230"/>
      <c r="ET240" s="230"/>
      <c r="EU240" s="230"/>
      <c r="EV240" s="230"/>
      <c r="EW240" s="230"/>
      <c r="EX240" s="230"/>
      <c r="EY240" s="230"/>
      <c r="EZ240" s="230"/>
      <c r="FA240" s="230"/>
      <c r="FB240" s="230"/>
      <c r="FC240" s="230"/>
      <c r="FD240" s="230"/>
      <c r="FE240" s="230"/>
      <c r="FF240" s="230"/>
      <c r="FG240" s="230"/>
      <c r="FH240" s="230"/>
      <c r="FI240" s="230"/>
      <c r="FJ240" s="230"/>
      <c r="FK240" s="230"/>
      <c r="FL240" s="230"/>
      <c r="FM240" s="230"/>
      <c r="FN240" s="230"/>
      <c r="FO240" s="230"/>
      <c r="FP240" s="230"/>
      <c r="FQ240" s="230"/>
      <c r="FR240" s="230"/>
      <c r="FS240" s="230"/>
      <c r="FT240" s="231"/>
      <c r="FU240" s="232">
        <f t="shared" si="28"/>
        <v>0</v>
      </c>
      <c r="FV240" s="232">
        <f t="shared" si="34"/>
        <v>0</v>
      </c>
      <c r="FW240" s="232">
        <f t="shared" si="34"/>
        <v>0.15060000000000001</v>
      </c>
      <c r="FX240" s="232">
        <f t="shared" si="34"/>
        <v>0</v>
      </c>
      <c r="FY240" s="232">
        <f t="shared" si="34"/>
        <v>0</v>
      </c>
      <c r="FZ240" s="232">
        <f t="shared" si="34"/>
        <v>0</v>
      </c>
      <c r="GA240" s="232">
        <f t="shared" si="30"/>
        <v>0</v>
      </c>
      <c r="GB240" s="232">
        <f t="shared" si="31"/>
        <v>0</v>
      </c>
      <c r="GC240" s="232">
        <f t="shared" si="32"/>
        <v>0</v>
      </c>
    </row>
    <row r="241" spans="1:185" x14ac:dyDescent="0.3">
      <c r="A241" s="114" t="s">
        <v>262</v>
      </c>
      <c r="B241" s="69" t="str">
        <f>[3]Technologies!B241</f>
        <v>Elektriciteit</v>
      </c>
      <c r="C241" s="69" t="str">
        <f>VLOOKUP($A241,[3]Technologies!$A$7:$H$699,3,FALSE)</f>
        <v>Conversion</v>
      </c>
      <c r="D241" s="69" t="str">
        <f>VLOOKUP($A241,[3]Technologies!$A$7:$H$699,4,FALSE)</f>
        <v>Power DE</v>
      </c>
      <c r="E241" s="69" t="str">
        <f>VLOOKUP($A241,[3]Technologies!$A$7:$H$699,6,FALSE)</f>
        <v>Electricity DE</v>
      </c>
      <c r="F241" s="70" t="str">
        <f>VLOOKUP($A241,[3]Technologies!$A$7:$H$699,7,FALSE)</f>
        <v>Electricity from Gas + CCS - Power DE</v>
      </c>
      <c r="G241" s="233"/>
      <c r="H241" s="233"/>
      <c r="I241" s="234" cm="1">
        <f t="array" ref="I241">-SUMPRODUCT(([3]Feedstocks!$C$4:$C$185=A241)*[3]Feedstocks!$E$4:$E$185,[3]Feedstocks!$F$4:$F$185,[3]Feedstocks!$H$4:$H$185,[3]Feedstocks!$I$4:$I$185)</f>
        <v>0</v>
      </c>
      <c r="J241" s="234" cm="1">
        <f t="array" ref="J241">-SUMPRODUCT(([3]Feedstocks!$C$4:$C$185=A241)*[3]Feedstocks!$E$4:$E$185,[3]Feedstocks!$H$4:$H$185,[3]Feedstocks!$I$4:$I$185)</f>
        <v>0</v>
      </c>
      <c r="K241" s="234"/>
      <c r="L241" s="234"/>
      <c r="M241" s="233">
        <v>1</v>
      </c>
      <c r="N241" s="233" t="str">
        <f>VLOOKUP(E241,[3]Activities!$A$9:$M$224,13,FALSE)</f>
        <v>DE</v>
      </c>
      <c r="O241" s="233"/>
      <c r="P241" s="87" t="s">
        <v>1266</v>
      </c>
      <c r="Q241" s="235"/>
      <c r="R241" s="235"/>
      <c r="S241" s="235"/>
      <c r="T241" s="235"/>
      <c r="U241" s="235"/>
      <c r="V241" s="235"/>
      <c r="W241" s="235"/>
      <c r="X241" s="235"/>
      <c r="Y241" s="235"/>
      <c r="Z241" s="235"/>
      <c r="AA241" s="235"/>
      <c r="AB241" s="235"/>
      <c r="AC241" s="235"/>
      <c r="AD241" s="235"/>
      <c r="AE241" s="235"/>
      <c r="AF241" s="235"/>
      <c r="AG241" s="235"/>
      <c r="AH241" s="235"/>
      <c r="AI241" s="235"/>
      <c r="AJ241" s="235"/>
      <c r="AK241" s="235"/>
      <c r="AL241" s="235"/>
      <c r="AM241" s="235"/>
      <c r="AN241" s="235"/>
      <c r="AO241" s="235"/>
      <c r="AP241" s="235"/>
      <c r="AQ241" s="235"/>
      <c r="AR241" s="235"/>
      <c r="AS241" s="235"/>
      <c r="AT241" s="235"/>
      <c r="AU241" s="235"/>
      <c r="AV241" s="235"/>
      <c r="AW241" s="235"/>
      <c r="AX241" s="235"/>
      <c r="AY241" s="235"/>
      <c r="AZ241" s="235"/>
      <c r="BA241" s="235"/>
      <c r="BB241" s="235"/>
      <c r="BC241" s="235"/>
      <c r="BD241" s="235"/>
      <c r="BE241" s="235"/>
      <c r="BF241" s="235"/>
      <c r="BG241" s="235"/>
      <c r="BH241" s="235"/>
      <c r="BI241" s="235"/>
      <c r="BJ241" s="235"/>
      <c r="BK241" s="235"/>
      <c r="BL241" s="235"/>
      <c r="BM241" s="235"/>
      <c r="BN241" s="235"/>
      <c r="BO241" s="235"/>
      <c r="BP241" s="235"/>
      <c r="BQ241" s="235"/>
      <c r="BR241" s="235"/>
      <c r="BS241" s="235"/>
      <c r="BT241" s="235"/>
      <c r="BU241" s="235"/>
      <c r="BV241" s="235"/>
      <c r="BW241" s="235"/>
      <c r="BX241" s="235"/>
      <c r="BY241" s="235"/>
      <c r="BZ241" s="235"/>
      <c r="CA241" s="235"/>
      <c r="CB241" s="235"/>
      <c r="CC241" s="235">
        <v>1</v>
      </c>
      <c r="CD241" s="235"/>
      <c r="CE241" s="235"/>
      <c r="CF241" s="235"/>
      <c r="CG241" s="235"/>
      <c r="CH241" s="235"/>
      <c r="CI241" s="235"/>
      <c r="CJ241" s="235"/>
      <c r="CK241" s="235"/>
      <c r="CL241" s="235"/>
      <c r="CM241" s="235"/>
      <c r="CN241" s="235"/>
      <c r="CO241" s="235"/>
      <c r="CP241" s="235"/>
      <c r="CQ241" s="235"/>
      <c r="CR241" s="235"/>
      <c r="CS241" s="235"/>
      <c r="CT241" s="235"/>
      <c r="CU241" s="235"/>
      <c r="CV241" s="235"/>
      <c r="CW241" s="235"/>
      <c r="CX241" s="235"/>
      <c r="CY241" s="235"/>
      <c r="CZ241" s="235"/>
      <c r="DA241" s="235"/>
      <c r="DB241" s="235"/>
      <c r="DC241" s="235"/>
      <c r="DD241" s="235"/>
      <c r="DE241" s="235"/>
      <c r="DF241" s="235"/>
      <c r="DG241" s="235"/>
      <c r="DH241" s="235"/>
      <c r="DI241" s="235"/>
      <c r="DJ241" s="235"/>
      <c r="DK241" s="235"/>
      <c r="DL241" s="235"/>
      <c r="DM241" s="235"/>
      <c r="DN241" s="235"/>
      <c r="DO241" s="235"/>
      <c r="DP241" s="235"/>
      <c r="DQ241" s="235"/>
      <c r="DR241" s="235"/>
      <c r="DS241" s="235"/>
      <c r="DT241" s="235">
        <v>-2.16</v>
      </c>
      <c r="DU241" s="235"/>
      <c r="DV241" s="235"/>
      <c r="DW241" s="235"/>
      <c r="DX241" s="235"/>
      <c r="DY241" s="235"/>
      <c r="DZ241" s="235"/>
      <c r="EA241" s="235"/>
      <c r="EB241" s="235"/>
      <c r="EC241" s="235"/>
      <c r="ED241" s="235"/>
      <c r="EE241" s="235"/>
      <c r="EF241" s="235"/>
      <c r="EG241" s="235"/>
      <c r="EH241" s="235"/>
      <c r="EI241" s="235"/>
      <c r="EJ241" s="235"/>
      <c r="EK241" s="235"/>
      <c r="EL241" s="235"/>
      <c r="EM241" s="235"/>
      <c r="EN241" s="235"/>
      <c r="EO241" s="235"/>
      <c r="EP241" s="235"/>
      <c r="EQ241" s="235"/>
      <c r="ER241" s="235"/>
      <c r="ES241" s="235"/>
      <c r="ET241" s="235"/>
      <c r="EU241" s="235"/>
      <c r="EV241" s="235"/>
      <c r="EW241" s="235"/>
      <c r="EX241" s="235"/>
      <c r="EY241" s="235"/>
      <c r="EZ241" s="235"/>
      <c r="FA241" s="235"/>
      <c r="FB241" s="235"/>
      <c r="FC241" s="235"/>
      <c r="FD241" s="235"/>
      <c r="FE241" s="235"/>
      <c r="FF241" s="235"/>
      <c r="FG241" s="235"/>
      <c r="FH241" s="235"/>
      <c r="FI241" s="235"/>
      <c r="FJ241" s="235"/>
      <c r="FK241" s="235"/>
      <c r="FL241" s="235"/>
      <c r="FM241" s="235"/>
      <c r="FN241" s="235"/>
      <c r="FO241" s="235"/>
      <c r="FP241" s="235"/>
      <c r="FQ241" s="235"/>
      <c r="FR241" s="235"/>
      <c r="FS241" s="235"/>
      <c r="FT241" s="236"/>
      <c r="FU241" s="237">
        <f t="shared" si="28"/>
        <v>0</v>
      </c>
      <c r="FV241" s="237">
        <f t="shared" si="34"/>
        <v>0</v>
      </c>
      <c r="FW241" s="237">
        <f t="shared" si="34"/>
        <v>0.12230000000000001</v>
      </c>
      <c r="FX241" s="237">
        <f t="shared" si="34"/>
        <v>0</v>
      </c>
      <c r="FY241" s="237">
        <f t="shared" si="34"/>
        <v>0</v>
      </c>
      <c r="FZ241" s="237">
        <f t="shared" si="34"/>
        <v>0</v>
      </c>
      <c r="GA241" s="237">
        <f t="shared" si="30"/>
        <v>0</v>
      </c>
      <c r="GB241" s="237">
        <f t="shared" si="31"/>
        <v>0</v>
      </c>
      <c r="GC241" s="237">
        <f t="shared" si="32"/>
        <v>0</v>
      </c>
    </row>
    <row r="242" spans="1:185" x14ac:dyDescent="0.3">
      <c r="A242" s="114" t="s">
        <v>263</v>
      </c>
      <c r="B242" s="40" t="str">
        <f>[3]Technologies!B242</f>
        <v>Elektriciteit</v>
      </c>
      <c r="C242" s="40" t="str">
        <f>VLOOKUP($A242,[3]Technologies!$A$7:$H$699,3,FALSE)</f>
        <v>Conversion</v>
      </c>
      <c r="D242" s="40" t="str">
        <f>VLOOKUP($A242,[3]Technologies!$A$7:$H$699,4,FALSE)</f>
        <v>Power DE</v>
      </c>
      <c r="E242" s="40" t="str">
        <f>VLOOKUP($A242,[3]Technologies!$A$7:$H$699,6,FALSE)</f>
        <v>Electricity DE</v>
      </c>
      <c r="F242" s="40" t="str">
        <f>VLOOKUP($A242,[3]Technologies!$A$7:$H$699,7,FALSE)</f>
        <v>Electricity from Oil - Power DE</v>
      </c>
      <c r="G242" s="228"/>
      <c r="H242" s="228"/>
      <c r="I242" s="229" cm="1">
        <f t="array" ref="I242">-SUMPRODUCT(([3]Feedstocks!$C$4:$C$185=A242)*[3]Feedstocks!$E$4:$E$185,[3]Feedstocks!$F$4:$F$185,[3]Feedstocks!$H$4:$H$185,[3]Feedstocks!$I$4:$I$185)</f>
        <v>0</v>
      </c>
      <c r="J242" s="229" cm="1">
        <f t="array" ref="J242">-SUMPRODUCT(([3]Feedstocks!$C$4:$C$185=A242)*[3]Feedstocks!$E$4:$E$185,[3]Feedstocks!$H$4:$H$185,[3]Feedstocks!$I$4:$I$185)</f>
        <v>0</v>
      </c>
      <c r="K242" s="229"/>
      <c r="L242" s="229"/>
      <c r="M242" s="228">
        <v>1</v>
      </c>
      <c r="N242" s="228" t="str">
        <f>VLOOKUP(E242,[3]Activities!$A$9:$M$224,13,FALSE)</f>
        <v>DE</v>
      </c>
      <c r="O242" s="228"/>
      <c r="P242" s="66" t="s">
        <v>1274</v>
      </c>
      <c r="Q242" s="230"/>
      <c r="R242" s="230"/>
      <c r="S242" s="230"/>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c r="AV242" s="230"/>
      <c r="AW242" s="230"/>
      <c r="AX242" s="230"/>
      <c r="AY242" s="230"/>
      <c r="AZ242" s="230"/>
      <c r="BA242" s="230"/>
      <c r="BB242" s="230"/>
      <c r="BC242" s="230"/>
      <c r="BD242" s="230"/>
      <c r="BE242" s="230"/>
      <c r="BF242" s="230"/>
      <c r="BG242" s="230"/>
      <c r="BH242" s="230"/>
      <c r="BI242" s="230"/>
      <c r="BJ242" s="230"/>
      <c r="BK242" s="230"/>
      <c r="BL242" s="230"/>
      <c r="BM242" s="230"/>
      <c r="BN242" s="230"/>
      <c r="BO242" s="230"/>
      <c r="BP242" s="230"/>
      <c r="BQ242" s="230"/>
      <c r="BR242" s="230"/>
      <c r="BS242" s="230"/>
      <c r="BT242" s="230"/>
      <c r="BU242" s="230"/>
      <c r="BV242" s="230"/>
      <c r="BW242" s="230"/>
      <c r="BX242" s="230"/>
      <c r="BY242" s="230"/>
      <c r="BZ242" s="230"/>
      <c r="CA242" s="230"/>
      <c r="CB242" s="230"/>
      <c r="CC242" s="230">
        <v>1</v>
      </c>
      <c r="CD242" s="230"/>
      <c r="CE242" s="230"/>
      <c r="CF242" s="230"/>
      <c r="CG242" s="230"/>
      <c r="CH242" s="230"/>
      <c r="CI242" s="230"/>
      <c r="CJ242" s="230"/>
      <c r="CK242" s="230"/>
      <c r="CL242" s="230"/>
      <c r="CM242" s="230"/>
      <c r="CN242" s="230"/>
      <c r="CO242" s="230"/>
      <c r="CP242" s="230"/>
      <c r="CQ242" s="230"/>
      <c r="CR242" s="230"/>
      <c r="CS242" s="230"/>
      <c r="CT242" s="230"/>
      <c r="CU242" s="230"/>
      <c r="CV242" s="230"/>
      <c r="CW242" s="230"/>
      <c r="CX242" s="230"/>
      <c r="CY242" s="230"/>
      <c r="CZ242" s="230"/>
      <c r="DA242" s="230"/>
      <c r="DB242" s="230"/>
      <c r="DC242" s="230"/>
      <c r="DD242" s="230"/>
      <c r="DE242" s="230"/>
      <c r="DF242" s="230"/>
      <c r="DG242" s="230"/>
      <c r="DH242" s="230"/>
      <c r="DI242" s="230"/>
      <c r="DJ242" s="230"/>
      <c r="DK242" s="230"/>
      <c r="DL242" s="230"/>
      <c r="DM242" s="230"/>
      <c r="DN242" s="230"/>
      <c r="DO242" s="230"/>
      <c r="DP242" s="230"/>
      <c r="DQ242" s="230"/>
      <c r="DR242" s="230"/>
      <c r="DS242" s="230"/>
      <c r="DT242" s="230"/>
      <c r="DU242" s="230"/>
      <c r="DV242" s="230"/>
      <c r="DW242" s="230"/>
      <c r="DX242" s="230"/>
      <c r="DY242" s="230"/>
      <c r="DZ242" s="230"/>
      <c r="EA242" s="230"/>
      <c r="EB242" s="230"/>
      <c r="EC242" s="230"/>
      <c r="ED242" s="230"/>
      <c r="EE242" s="230"/>
      <c r="EF242" s="230"/>
      <c r="EG242" s="230">
        <v>-3.1</v>
      </c>
      <c r="EH242" s="230"/>
      <c r="EI242" s="230"/>
      <c r="EJ242" s="230"/>
      <c r="EK242" s="230"/>
      <c r="EL242" s="230"/>
      <c r="EM242" s="230"/>
      <c r="EN242" s="230"/>
      <c r="EO242" s="230"/>
      <c r="EP242" s="230"/>
      <c r="EQ242" s="230"/>
      <c r="ER242" s="230"/>
      <c r="ES242" s="230"/>
      <c r="ET242" s="230"/>
      <c r="EU242" s="230"/>
      <c r="EV242" s="230"/>
      <c r="EW242" s="230"/>
      <c r="EX242" s="230"/>
      <c r="EY242" s="230"/>
      <c r="EZ242" s="230"/>
      <c r="FA242" s="230"/>
      <c r="FB242" s="230"/>
      <c r="FC242" s="230"/>
      <c r="FD242" s="230"/>
      <c r="FE242" s="230"/>
      <c r="FF242" s="230"/>
      <c r="FG242" s="230"/>
      <c r="FH242" s="230"/>
      <c r="FI242" s="230"/>
      <c r="FJ242" s="230"/>
      <c r="FK242" s="230"/>
      <c r="FL242" s="230"/>
      <c r="FM242" s="230"/>
      <c r="FN242" s="230"/>
      <c r="FO242" s="230"/>
      <c r="FP242" s="230"/>
      <c r="FQ242" s="230"/>
      <c r="FR242" s="230"/>
      <c r="FS242" s="230"/>
      <c r="FT242" s="231"/>
      <c r="FU242" s="232">
        <f t="shared" si="28"/>
        <v>0</v>
      </c>
      <c r="FV242" s="232">
        <f t="shared" si="34"/>
        <v>0</v>
      </c>
      <c r="FW242" s="232">
        <f t="shared" si="34"/>
        <v>0.22720000000000001</v>
      </c>
      <c r="FX242" s="232">
        <f t="shared" si="34"/>
        <v>0</v>
      </c>
      <c r="FY242" s="232">
        <f t="shared" si="34"/>
        <v>0</v>
      </c>
      <c r="FZ242" s="232">
        <f t="shared" si="34"/>
        <v>0</v>
      </c>
      <c r="GA242" s="232">
        <f t="shared" si="30"/>
        <v>0</v>
      </c>
      <c r="GB242" s="232">
        <f t="shared" si="31"/>
        <v>0</v>
      </c>
      <c r="GC242" s="232">
        <f t="shared" si="32"/>
        <v>0</v>
      </c>
    </row>
    <row r="243" spans="1:185" x14ac:dyDescent="0.3">
      <c r="A243" s="114" t="s">
        <v>264</v>
      </c>
      <c r="B243" s="40" t="str">
        <f>[3]Technologies!B243</f>
        <v>Elektriciteit</v>
      </c>
      <c r="C243" s="40" t="str">
        <f>VLOOKUP($A243,[3]Technologies!$A$7:$H$699,3,FALSE)</f>
        <v>Conversion</v>
      </c>
      <c r="D243" s="40" t="str">
        <f>VLOOKUP($A243,[3]Technologies!$A$7:$H$699,4,FALSE)</f>
        <v>Power DE</v>
      </c>
      <c r="E243" s="40" t="str">
        <f>VLOOKUP($A243,[3]Technologies!$A$7:$H$699,6,FALSE)</f>
        <v>Electricity DE</v>
      </c>
      <c r="F243" s="40" t="str">
        <f>VLOOKUP($A243,[3]Technologies!$A$7:$H$699,7,FALSE)</f>
        <v>Electricity from Waste- Power DE</v>
      </c>
      <c r="G243" s="228"/>
      <c r="H243" s="228"/>
      <c r="I243" s="229" cm="1">
        <f t="array" ref="I243">-SUMPRODUCT(([3]Feedstocks!$C$4:$C$185=A243)*[3]Feedstocks!$E$4:$E$185,[3]Feedstocks!$F$4:$F$185,[3]Feedstocks!$H$4:$H$185,[3]Feedstocks!$I$4:$I$185)</f>
        <v>0</v>
      </c>
      <c r="J243" s="229" cm="1">
        <f t="array" ref="J243">-SUMPRODUCT(([3]Feedstocks!$C$4:$C$185=A243)*[3]Feedstocks!$E$4:$E$185,[3]Feedstocks!$H$4:$H$185,[3]Feedstocks!$I$4:$I$185)</f>
        <v>0</v>
      </c>
      <c r="K243" s="229"/>
      <c r="L243" s="229"/>
      <c r="M243" s="228">
        <v>1</v>
      </c>
      <c r="N243" s="228" t="str">
        <f>VLOOKUP(E243,[3]Activities!$A$9:$M$224,13,FALSE)</f>
        <v>DE</v>
      </c>
      <c r="O243" s="228"/>
      <c r="P243" s="66" t="s">
        <v>1274</v>
      </c>
      <c r="Q243" s="230"/>
      <c r="R243" s="230"/>
      <c r="S243" s="230"/>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c r="AT243" s="230"/>
      <c r="AU243" s="230"/>
      <c r="AV243" s="230"/>
      <c r="AW243" s="230"/>
      <c r="AX243" s="230"/>
      <c r="AY243" s="230"/>
      <c r="AZ243" s="230"/>
      <c r="BA243" s="230"/>
      <c r="BB243" s="230"/>
      <c r="BC243" s="230"/>
      <c r="BD243" s="230"/>
      <c r="BE243" s="230"/>
      <c r="BF243" s="230"/>
      <c r="BG243" s="230"/>
      <c r="BH243" s="230"/>
      <c r="BI243" s="230"/>
      <c r="BJ243" s="230"/>
      <c r="BK243" s="230"/>
      <c r="BL243" s="230"/>
      <c r="BM243" s="230"/>
      <c r="BN243" s="230"/>
      <c r="BO243" s="230"/>
      <c r="BP243" s="230"/>
      <c r="BQ243" s="230"/>
      <c r="BR243" s="230"/>
      <c r="BS243" s="230"/>
      <c r="BT243" s="230"/>
      <c r="BU243" s="230"/>
      <c r="BV243" s="230"/>
      <c r="BW243" s="230"/>
      <c r="BX243" s="230"/>
      <c r="BY243" s="230"/>
      <c r="BZ243" s="230"/>
      <c r="CA243" s="230"/>
      <c r="CB243" s="230"/>
      <c r="CC243" s="230">
        <v>1</v>
      </c>
      <c r="CD243" s="230"/>
      <c r="CE243" s="230"/>
      <c r="CF243" s="230"/>
      <c r="CG243" s="230"/>
      <c r="CH243" s="230"/>
      <c r="CI243" s="230"/>
      <c r="CJ243" s="230"/>
      <c r="CK243" s="230"/>
      <c r="CL243" s="230"/>
      <c r="CM243" s="230"/>
      <c r="CN243" s="230"/>
      <c r="CO243" s="230"/>
      <c r="CP243" s="230"/>
      <c r="CQ243" s="230"/>
      <c r="CR243" s="230"/>
      <c r="CS243" s="230"/>
      <c r="CT243" s="230"/>
      <c r="CU243" s="230"/>
      <c r="CV243" s="230"/>
      <c r="CW243" s="230"/>
      <c r="CX243" s="230"/>
      <c r="CY243" s="230"/>
      <c r="CZ243" s="230"/>
      <c r="DA243" s="230"/>
      <c r="DB243" s="230"/>
      <c r="DC243" s="230"/>
      <c r="DD243" s="230"/>
      <c r="DE243" s="230"/>
      <c r="DF243" s="230"/>
      <c r="DG243" s="230"/>
      <c r="DH243" s="230"/>
      <c r="DI243" s="230"/>
      <c r="DJ243" s="230"/>
      <c r="DK243" s="230"/>
      <c r="DL243" s="230"/>
      <c r="DM243" s="230"/>
      <c r="DN243" s="230"/>
      <c r="DO243" s="230"/>
      <c r="DP243" s="230"/>
      <c r="DQ243" s="230"/>
      <c r="DR243" s="230"/>
      <c r="DS243" s="230"/>
      <c r="DT243" s="230"/>
      <c r="DU243" s="230"/>
      <c r="DV243" s="230"/>
      <c r="DW243" s="230"/>
      <c r="DX243" s="230"/>
      <c r="DY243" s="230"/>
      <c r="DZ243" s="230"/>
      <c r="EA243" s="230"/>
      <c r="EB243" s="230"/>
      <c r="EC243" s="230"/>
      <c r="ED243" s="230"/>
      <c r="EE243" s="230"/>
      <c r="EF243" s="230"/>
      <c r="EG243" s="230"/>
      <c r="EH243" s="230"/>
      <c r="EI243" s="230"/>
      <c r="EJ243" s="230"/>
      <c r="EK243" s="230"/>
      <c r="EL243" s="230">
        <v>-2.96</v>
      </c>
      <c r="EM243" s="230"/>
      <c r="EN243" s="230"/>
      <c r="EO243" s="230"/>
      <c r="EP243" s="230"/>
      <c r="EQ243" s="230"/>
      <c r="ER243" s="230"/>
      <c r="ES243" s="230"/>
      <c r="ET243" s="230"/>
      <c r="EU243" s="230"/>
      <c r="EV243" s="230"/>
      <c r="EW243" s="230"/>
      <c r="EX243" s="230"/>
      <c r="EY243" s="230"/>
      <c r="EZ243" s="230"/>
      <c r="FA243" s="230"/>
      <c r="FB243" s="230"/>
      <c r="FC243" s="230"/>
      <c r="FD243" s="230"/>
      <c r="FE243" s="230"/>
      <c r="FF243" s="230"/>
      <c r="FG243" s="230"/>
      <c r="FH243" s="230"/>
      <c r="FI243" s="230"/>
      <c r="FJ243" s="230"/>
      <c r="FK243" s="230"/>
      <c r="FL243" s="230"/>
      <c r="FM243" s="230"/>
      <c r="FN243" s="230"/>
      <c r="FO243" s="230"/>
      <c r="FP243" s="230"/>
      <c r="FQ243" s="230"/>
      <c r="FR243" s="230"/>
      <c r="FS243" s="230"/>
      <c r="FT243" s="231"/>
      <c r="FU243" s="232">
        <f t="shared" si="28"/>
        <v>0</v>
      </c>
      <c r="FV243" s="232">
        <f t="shared" si="34"/>
        <v>0</v>
      </c>
      <c r="FW243" s="232">
        <f t="shared" si="34"/>
        <v>0.1164</v>
      </c>
      <c r="FX243" s="232">
        <f t="shared" si="34"/>
        <v>0</v>
      </c>
      <c r="FY243" s="232">
        <f t="shared" si="34"/>
        <v>0</v>
      </c>
      <c r="FZ243" s="232">
        <f t="shared" si="34"/>
        <v>0</v>
      </c>
      <c r="GA243" s="232">
        <f t="shared" si="30"/>
        <v>0</v>
      </c>
      <c r="GB243" s="232">
        <f t="shared" si="31"/>
        <v>0</v>
      </c>
      <c r="GC243" s="232">
        <f t="shared" si="32"/>
        <v>0</v>
      </c>
    </row>
    <row r="244" spans="1:185" x14ac:dyDescent="0.3">
      <c r="A244" s="114" t="s">
        <v>265</v>
      </c>
      <c r="B244" s="69" t="str">
        <f>[3]Technologies!B244</f>
        <v>Elektriciteit</v>
      </c>
      <c r="C244" s="69" t="str">
        <f>VLOOKUP($A244,[3]Technologies!$A$7:$H$699,3,FALSE)</f>
        <v>Conversion</v>
      </c>
      <c r="D244" s="69" t="str">
        <f>VLOOKUP($A244,[3]Technologies!$A$7:$H$699,4,FALSE)</f>
        <v>Power DE</v>
      </c>
      <c r="E244" s="69" t="str">
        <f>VLOOKUP($A244,[3]Technologies!$A$7:$H$699,6,FALSE)</f>
        <v>Electricity DE</v>
      </c>
      <c r="F244" s="70" t="str">
        <f>VLOOKUP($A244,[3]Technologies!$A$7:$H$699,7,FALSE)</f>
        <v>Electricity from Biomass - Power DE</v>
      </c>
      <c r="G244" s="233"/>
      <c r="H244" s="233"/>
      <c r="I244" s="234" cm="1">
        <f t="array" ref="I244">-SUMPRODUCT(([3]Feedstocks!$C$4:$C$185=A244)*[3]Feedstocks!$E$4:$E$185,[3]Feedstocks!$F$4:$F$185,[3]Feedstocks!$H$4:$H$185,[3]Feedstocks!$I$4:$I$185)</f>
        <v>0</v>
      </c>
      <c r="J244" s="234" cm="1">
        <f t="array" ref="J244">-SUMPRODUCT(([3]Feedstocks!$C$4:$C$185=A244)*[3]Feedstocks!$E$4:$E$185,[3]Feedstocks!$H$4:$H$185,[3]Feedstocks!$I$4:$I$185)</f>
        <v>0</v>
      </c>
      <c r="K244" s="234"/>
      <c r="L244" s="234"/>
      <c r="M244" s="233">
        <v>1</v>
      </c>
      <c r="N244" s="233" t="str">
        <f>VLOOKUP(E244,[3]Activities!$A$9:$M$224,13,FALSE)</f>
        <v>DE</v>
      </c>
      <c r="O244" s="233"/>
      <c r="P244" s="87" t="s">
        <v>1799</v>
      </c>
      <c r="Q244" s="235"/>
      <c r="R244" s="235"/>
      <c r="S244" s="235"/>
      <c r="T244" s="235"/>
      <c r="U244" s="235"/>
      <c r="V244" s="235"/>
      <c r="W244" s="235"/>
      <c r="X244" s="235"/>
      <c r="Y244" s="235"/>
      <c r="Z244" s="235"/>
      <c r="AA244" s="235"/>
      <c r="AB244" s="235"/>
      <c r="AC244" s="235"/>
      <c r="AD244" s="235"/>
      <c r="AE244" s="235"/>
      <c r="AF244" s="235"/>
      <c r="AG244" s="235"/>
      <c r="AH244" s="235"/>
      <c r="AI244" s="235"/>
      <c r="AJ244" s="235"/>
      <c r="AK244" s="235"/>
      <c r="AL244" s="235"/>
      <c r="AM244" s="235"/>
      <c r="AN244" s="235"/>
      <c r="AO244" s="235"/>
      <c r="AP244" s="235"/>
      <c r="AQ244" s="235"/>
      <c r="AR244" s="235"/>
      <c r="AS244" s="235"/>
      <c r="AT244" s="235"/>
      <c r="AU244" s="235"/>
      <c r="AV244" s="235"/>
      <c r="AW244" s="235"/>
      <c r="AX244" s="235"/>
      <c r="AY244" s="235"/>
      <c r="AZ244" s="235"/>
      <c r="BA244" s="235"/>
      <c r="BB244" s="235"/>
      <c r="BC244" s="235"/>
      <c r="BD244" s="235"/>
      <c r="BE244" s="235"/>
      <c r="BF244" s="235"/>
      <c r="BG244" s="235"/>
      <c r="BH244" s="235"/>
      <c r="BI244" s="235"/>
      <c r="BJ244" s="235"/>
      <c r="BK244" s="235"/>
      <c r="BL244" s="235"/>
      <c r="BM244" s="235"/>
      <c r="BN244" s="235"/>
      <c r="BO244" s="235"/>
      <c r="BP244" s="235"/>
      <c r="BQ244" s="235"/>
      <c r="BR244" s="235"/>
      <c r="BS244" s="235"/>
      <c r="BT244" s="235"/>
      <c r="BU244" s="235"/>
      <c r="BV244" s="235"/>
      <c r="BW244" s="235"/>
      <c r="BX244" s="235"/>
      <c r="BY244" s="235"/>
      <c r="BZ244" s="235"/>
      <c r="CA244" s="235"/>
      <c r="CB244" s="235"/>
      <c r="CC244" s="235">
        <v>1</v>
      </c>
      <c r="CD244" s="235"/>
      <c r="CE244" s="235"/>
      <c r="CF244" s="235"/>
      <c r="CG244" s="235"/>
      <c r="CH244" s="235"/>
      <c r="CI244" s="235"/>
      <c r="CJ244" s="235"/>
      <c r="CK244" s="235"/>
      <c r="CL244" s="235"/>
      <c r="CM244" s="235"/>
      <c r="CN244" s="235"/>
      <c r="CO244" s="235"/>
      <c r="CP244" s="235"/>
      <c r="CQ244" s="235"/>
      <c r="CR244" s="235"/>
      <c r="CS244" s="235"/>
      <c r="CT244" s="235"/>
      <c r="CU244" s="235"/>
      <c r="CV244" s="235"/>
      <c r="CW244" s="235"/>
      <c r="CX244" s="235"/>
      <c r="CY244" s="235"/>
      <c r="CZ244" s="235"/>
      <c r="DA244" s="235"/>
      <c r="DB244" s="235"/>
      <c r="DC244" s="235"/>
      <c r="DD244" s="235"/>
      <c r="DE244" s="235"/>
      <c r="DF244" s="235"/>
      <c r="DG244" s="235"/>
      <c r="DH244" s="235"/>
      <c r="DI244" s="235"/>
      <c r="DJ244" s="235"/>
      <c r="DK244" s="235"/>
      <c r="DL244" s="235"/>
      <c r="DM244" s="235"/>
      <c r="DN244" s="235"/>
      <c r="DO244" s="235"/>
      <c r="DP244" s="235"/>
      <c r="DQ244" s="235"/>
      <c r="DR244" s="235"/>
      <c r="DS244" s="235"/>
      <c r="DT244" s="235"/>
      <c r="DU244" s="235"/>
      <c r="DV244" s="235"/>
      <c r="DW244" s="235"/>
      <c r="DX244" s="235"/>
      <c r="DY244" s="235"/>
      <c r="DZ244" s="235"/>
      <c r="EA244" s="235"/>
      <c r="EB244" s="235"/>
      <c r="EC244" s="235">
        <v>-2.61</v>
      </c>
      <c r="ED244" s="235"/>
      <c r="EE244" s="235"/>
      <c r="EF244" s="235"/>
      <c r="EG244" s="235"/>
      <c r="EH244" s="235"/>
      <c r="EI244" s="235"/>
      <c r="EJ244" s="235"/>
      <c r="EK244" s="235"/>
      <c r="EL244" s="235"/>
      <c r="EM244" s="235"/>
      <c r="EN244" s="235"/>
      <c r="EO244" s="235"/>
      <c r="EP244" s="235"/>
      <c r="EQ244" s="235"/>
      <c r="ER244" s="235"/>
      <c r="ES244" s="235"/>
      <c r="ET244" s="235"/>
      <c r="EU244" s="235"/>
      <c r="EV244" s="235"/>
      <c r="EW244" s="235"/>
      <c r="EX244" s="235"/>
      <c r="EY244" s="235"/>
      <c r="EZ244" s="235"/>
      <c r="FA244" s="235"/>
      <c r="FB244" s="235"/>
      <c r="FC244" s="235"/>
      <c r="FD244" s="235"/>
      <c r="FE244" s="235"/>
      <c r="FF244" s="235"/>
      <c r="FG244" s="235"/>
      <c r="FH244" s="235"/>
      <c r="FI244" s="235"/>
      <c r="FJ244" s="235"/>
      <c r="FK244" s="235"/>
      <c r="FL244" s="235"/>
      <c r="FM244" s="235"/>
      <c r="FN244" s="235"/>
      <c r="FO244" s="235"/>
      <c r="FP244" s="235"/>
      <c r="FQ244" s="235"/>
      <c r="FR244" s="235"/>
      <c r="FS244" s="235"/>
      <c r="FT244" s="236"/>
      <c r="FU244" s="237">
        <f t="shared" si="28"/>
        <v>0</v>
      </c>
      <c r="FV244" s="237">
        <f t="shared" si="34"/>
        <v>0</v>
      </c>
      <c r="FW244" s="237">
        <f t="shared" si="34"/>
        <v>0</v>
      </c>
      <c r="FX244" s="237">
        <f t="shared" si="34"/>
        <v>0</v>
      </c>
      <c r="FY244" s="237">
        <f t="shared" si="34"/>
        <v>0</v>
      </c>
      <c r="FZ244" s="237">
        <f t="shared" si="34"/>
        <v>0</v>
      </c>
      <c r="GA244" s="237">
        <f t="shared" si="30"/>
        <v>0</v>
      </c>
      <c r="GB244" s="237">
        <f t="shared" si="31"/>
        <v>0</v>
      </c>
      <c r="GC244" s="237">
        <f t="shared" si="32"/>
        <v>0</v>
      </c>
    </row>
    <row r="245" spans="1:185" x14ac:dyDescent="0.3">
      <c r="A245" s="114" t="s">
        <v>266</v>
      </c>
      <c r="B245" s="40" t="str">
        <f>[3]Technologies!B245</f>
        <v>Elektriciteit</v>
      </c>
      <c r="C245" s="40" t="str">
        <f>VLOOKUP($A245,[3]Technologies!$A$7:$H$699,3,FALSE)</f>
        <v>Conversion</v>
      </c>
      <c r="D245" s="40" t="str">
        <f>VLOOKUP($A245,[3]Technologies!$A$7:$H$699,4,FALSE)</f>
        <v>Power DE</v>
      </c>
      <c r="E245" s="40" t="str">
        <f>VLOOKUP($A245,[3]Technologies!$A$7:$H$699,6,FALSE)</f>
        <v>Electricity DE</v>
      </c>
      <c r="F245" s="40" t="str">
        <f>VLOOKUP($A245,[3]Technologies!$A$7:$H$699,7,FALSE)</f>
        <v>Electricity from Biomass + CCS - Power DE</v>
      </c>
      <c r="G245" s="228"/>
      <c r="H245" s="228"/>
      <c r="I245" s="229" cm="1">
        <f t="array" ref="I245">-SUMPRODUCT(([3]Feedstocks!$C$4:$C$185=A245)*[3]Feedstocks!$E$4:$E$185,[3]Feedstocks!$F$4:$F$185,[3]Feedstocks!$H$4:$H$185,[3]Feedstocks!$I$4:$I$185)</f>
        <v>0</v>
      </c>
      <c r="J245" s="229" cm="1">
        <f t="array" ref="J245">-SUMPRODUCT(([3]Feedstocks!$C$4:$C$185=A245)*[3]Feedstocks!$E$4:$E$185,[3]Feedstocks!$H$4:$H$185,[3]Feedstocks!$I$4:$I$185)</f>
        <v>0</v>
      </c>
      <c r="K245" s="229"/>
      <c r="L245" s="229"/>
      <c r="M245" s="228">
        <v>1</v>
      </c>
      <c r="N245" s="228" t="str">
        <f>VLOOKUP(E245,[3]Activities!$A$9:$M$224,13,FALSE)</f>
        <v>DE</v>
      </c>
      <c r="O245" s="228"/>
      <c r="P245" s="66" t="s">
        <v>1800</v>
      </c>
      <c r="Q245" s="230"/>
      <c r="R245" s="230"/>
      <c r="S245" s="230"/>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c r="AT245" s="230"/>
      <c r="AU245" s="230"/>
      <c r="AV245" s="230"/>
      <c r="AW245" s="230"/>
      <c r="AX245" s="230"/>
      <c r="AY245" s="230"/>
      <c r="AZ245" s="230"/>
      <c r="BA245" s="230"/>
      <c r="BB245" s="230"/>
      <c r="BC245" s="230"/>
      <c r="BD245" s="230"/>
      <c r="BE245" s="230"/>
      <c r="BF245" s="230"/>
      <c r="BG245" s="230"/>
      <c r="BH245" s="230"/>
      <c r="BI245" s="230"/>
      <c r="BJ245" s="230"/>
      <c r="BK245" s="230"/>
      <c r="BL245" s="230"/>
      <c r="BM245" s="230"/>
      <c r="BN245" s="230"/>
      <c r="BO245" s="230"/>
      <c r="BP245" s="230"/>
      <c r="BQ245" s="230"/>
      <c r="BR245" s="230"/>
      <c r="BS245" s="230"/>
      <c r="BT245" s="230"/>
      <c r="BU245" s="230"/>
      <c r="BV245" s="230"/>
      <c r="BW245" s="230"/>
      <c r="BX245" s="230"/>
      <c r="BY245" s="230"/>
      <c r="BZ245" s="230"/>
      <c r="CA245" s="230"/>
      <c r="CB245" s="230"/>
      <c r="CC245" s="230">
        <v>1</v>
      </c>
      <c r="CD245" s="230"/>
      <c r="CE245" s="230"/>
      <c r="CF245" s="230"/>
      <c r="CG245" s="230"/>
      <c r="CH245" s="230"/>
      <c r="CI245" s="230"/>
      <c r="CJ245" s="230"/>
      <c r="CK245" s="230"/>
      <c r="CL245" s="230"/>
      <c r="CM245" s="230"/>
      <c r="CN245" s="230"/>
      <c r="CO245" s="230"/>
      <c r="CP245" s="230"/>
      <c r="CQ245" s="230"/>
      <c r="CR245" s="230"/>
      <c r="CS245" s="230"/>
      <c r="CT245" s="230"/>
      <c r="CU245" s="230"/>
      <c r="CV245" s="230"/>
      <c r="CW245" s="230"/>
      <c r="CX245" s="230"/>
      <c r="CY245" s="230"/>
      <c r="CZ245" s="230"/>
      <c r="DA245" s="230"/>
      <c r="DB245" s="230"/>
      <c r="DC245" s="230"/>
      <c r="DD245" s="230"/>
      <c r="DE245" s="230"/>
      <c r="DF245" s="230"/>
      <c r="DG245" s="230"/>
      <c r="DH245" s="230"/>
      <c r="DI245" s="230"/>
      <c r="DJ245" s="230"/>
      <c r="DK245" s="230"/>
      <c r="DL245" s="230"/>
      <c r="DM245" s="230"/>
      <c r="DN245" s="230"/>
      <c r="DO245" s="230"/>
      <c r="DP245" s="230"/>
      <c r="DQ245" s="230"/>
      <c r="DR245" s="230"/>
      <c r="DS245" s="230"/>
      <c r="DT245" s="230"/>
      <c r="DU245" s="230"/>
      <c r="DV245" s="230"/>
      <c r="DW245" s="230"/>
      <c r="DX245" s="230"/>
      <c r="DY245" s="230"/>
      <c r="DZ245" s="230"/>
      <c r="EA245" s="230"/>
      <c r="EB245" s="230"/>
      <c r="EC245" s="230">
        <v>-3.3</v>
      </c>
      <c r="ED245" s="230"/>
      <c r="EE245" s="230"/>
      <c r="EF245" s="230"/>
      <c r="EG245" s="230"/>
      <c r="EH245" s="230"/>
      <c r="EI245" s="230"/>
      <c r="EJ245" s="230"/>
      <c r="EK245" s="230"/>
      <c r="EL245" s="230"/>
      <c r="EM245" s="230"/>
      <c r="EN245" s="230"/>
      <c r="EO245" s="230"/>
      <c r="EP245" s="230"/>
      <c r="EQ245" s="230"/>
      <c r="ER245" s="230"/>
      <c r="ES245" s="230"/>
      <c r="ET245" s="230"/>
      <c r="EU245" s="230"/>
      <c r="EV245" s="230"/>
      <c r="EW245" s="230"/>
      <c r="EX245" s="230"/>
      <c r="EY245" s="230"/>
      <c r="EZ245" s="230"/>
      <c r="FA245" s="230"/>
      <c r="FB245" s="230"/>
      <c r="FC245" s="230"/>
      <c r="FD245" s="230"/>
      <c r="FE245" s="230"/>
      <c r="FF245" s="230"/>
      <c r="FG245" s="230"/>
      <c r="FH245" s="230"/>
      <c r="FI245" s="230"/>
      <c r="FJ245" s="230"/>
      <c r="FK245" s="230"/>
      <c r="FL245" s="230"/>
      <c r="FM245" s="230"/>
      <c r="FN245" s="230"/>
      <c r="FO245" s="230"/>
      <c r="FP245" s="230"/>
      <c r="FQ245" s="230"/>
      <c r="FR245" s="230"/>
      <c r="FS245" s="230"/>
      <c r="FT245" s="231"/>
      <c r="FU245" s="232">
        <f t="shared" si="28"/>
        <v>0</v>
      </c>
      <c r="FV245" s="232">
        <f t="shared" si="34"/>
        <v>0</v>
      </c>
      <c r="FW245" s="232">
        <f t="shared" si="34"/>
        <v>0</v>
      </c>
      <c r="FX245" s="232">
        <f t="shared" si="34"/>
        <v>0</v>
      </c>
      <c r="FY245" s="232">
        <f t="shared" si="34"/>
        <v>0</v>
      </c>
      <c r="FZ245" s="232">
        <f t="shared" si="34"/>
        <v>0</v>
      </c>
      <c r="GA245" s="232">
        <f t="shared" si="30"/>
        <v>0</v>
      </c>
      <c r="GB245" s="232">
        <f t="shared" si="31"/>
        <v>0</v>
      </c>
      <c r="GC245" s="232">
        <f t="shared" si="32"/>
        <v>0</v>
      </c>
    </row>
    <row r="246" spans="1:185" x14ac:dyDescent="0.3">
      <c r="A246" s="114" t="s">
        <v>267</v>
      </c>
      <c r="B246" s="40" t="str">
        <f>[3]Technologies!B246</f>
        <v>Elektriciteit</v>
      </c>
      <c r="C246" s="40" t="str">
        <f>VLOOKUP($A246,[3]Technologies!$A$7:$H$699,3,FALSE)</f>
        <v>Conversion</v>
      </c>
      <c r="D246" s="40" t="str">
        <f>VLOOKUP($A246,[3]Technologies!$A$7:$H$699,4,FALSE)</f>
        <v>Power DE</v>
      </c>
      <c r="E246" s="40" t="str">
        <f>VLOOKUP($A246,[3]Technologies!$A$7:$H$699,6,FALSE)</f>
        <v>Electricity DE</v>
      </c>
      <c r="F246" s="40" t="str">
        <f>VLOOKUP($A246,[3]Technologies!$A$7:$H$699,7,FALSE)</f>
        <v>Electricity from Nuclear - Power DE</v>
      </c>
      <c r="G246" s="228"/>
      <c r="H246" s="228"/>
      <c r="I246" s="229" cm="1">
        <f t="array" ref="I246">-SUMPRODUCT(([3]Feedstocks!$C$4:$C$185=A246)*[3]Feedstocks!$E$4:$E$185,[3]Feedstocks!$F$4:$F$185,[3]Feedstocks!$H$4:$H$185,[3]Feedstocks!$I$4:$I$185)</f>
        <v>0</v>
      </c>
      <c r="J246" s="229" cm="1">
        <f t="array" ref="J246">-SUMPRODUCT(([3]Feedstocks!$C$4:$C$185=A246)*[3]Feedstocks!$E$4:$E$185,[3]Feedstocks!$H$4:$H$185,[3]Feedstocks!$I$4:$I$185)</f>
        <v>0</v>
      </c>
      <c r="K246" s="229"/>
      <c r="L246" s="229"/>
      <c r="M246" s="228">
        <v>1</v>
      </c>
      <c r="N246" s="228" t="str">
        <f>VLOOKUP(E246,[3]Activities!$A$9:$M$224,13,FALSE)</f>
        <v>DE</v>
      </c>
      <c r="O246" s="228"/>
      <c r="P246" s="66" t="s">
        <v>1800</v>
      </c>
      <c r="Q246" s="230"/>
      <c r="R246" s="230"/>
      <c r="S246" s="230"/>
      <c r="T246" s="230"/>
      <c r="U246" s="230"/>
      <c r="V246" s="230"/>
      <c r="W246" s="230"/>
      <c r="X246" s="230"/>
      <c r="Y246" s="230"/>
      <c r="Z246" s="230"/>
      <c r="AA246" s="230"/>
      <c r="AB246" s="230"/>
      <c r="AC246" s="230"/>
      <c r="AD246" s="230"/>
      <c r="AE246" s="230"/>
      <c r="AF246" s="235"/>
      <c r="AG246" s="235"/>
      <c r="AH246" s="230"/>
      <c r="AI246" s="230"/>
      <c r="AJ246" s="230"/>
      <c r="AK246" s="230"/>
      <c r="AL246" s="230"/>
      <c r="AM246" s="230"/>
      <c r="AN246" s="230"/>
      <c r="AO246" s="230"/>
      <c r="AP246" s="230"/>
      <c r="AQ246" s="230"/>
      <c r="AR246" s="230"/>
      <c r="AS246" s="230"/>
      <c r="AT246" s="230"/>
      <c r="AU246" s="230"/>
      <c r="AV246" s="230"/>
      <c r="AW246" s="230"/>
      <c r="AX246" s="230"/>
      <c r="AY246" s="230"/>
      <c r="AZ246" s="230"/>
      <c r="BA246" s="230"/>
      <c r="BB246" s="230"/>
      <c r="BC246" s="230"/>
      <c r="BD246" s="230"/>
      <c r="BE246" s="230"/>
      <c r="BF246" s="230"/>
      <c r="BG246" s="230"/>
      <c r="BH246" s="230"/>
      <c r="BI246" s="230"/>
      <c r="BJ246" s="230"/>
      <c r="BK246" s="230"/>
      <c r="BL246" s="230"/>
      <c r="BM246" s="230"/>
      <c r="BN246" s="230"/>
      <c r="BO246" s="230"/>
      <c r="BP246" s="230"/>
      <c r="BQ246" s="230"/>
      <c r="BR246" s="230"/>
      <c r="BS246" s="230"/>
      <c r="BT246" s="230"/>
      <c r="BU246" s="230"/>
      <c r="BV246" s="230"/>
      <c r="BW246" s="230"/>
      <c r="BX246" s="230"/>
      <c r="BY246" s="230"/>
      <c r="BZ246" s="230"/>
      <c r="CA246" s="230"/>
      <c r="CB246" s="230"/>
      <c r="CC246" s="230">
        <v>1</v>
      </c>
      <c r="CD246" s="230"/>
      <c r="CE246" s="230"/>
      <c r="CF246" s="230"/>
      <c r="CG246" s="230"/>
      <c r="CH246" s="230"/>
      <c r="CI246" s="230"/>
      <c r="CJ246" s="230"/>
      <c r="CK246" s="230"/>
      <c r="CL246" s="230"/>
      <c r="CM246" s="230"/>
      <c r="CN246" s="230"/>
      <c r="CO246" s="230"/>
      <c r="CP246" s="230"/>
      <c r="CQ246" s="230"/>
      <c r="CR246" s="230"/>
      <c r="CS246" s="230"/>
      <c r="CT246" s="230"/>
      <c r="CU246" s="230"/>
      <c r="CV246" s="230"/>
      <c r="CW246" s="230"/>
      <c r="CX246" s="230"/>
      <c r="CY246" s="230"/>
      <c r="CZ246" s="230"/>
      <c r="DA246" s="230"/>
      <c r="DB246" s="230"/>
      <c r="DC246" s="230"/>
      <c r="DD246" s="230"/>
      <c r="DE246" s="230"/>
      <c r="DF246" s="230"/>
      <c r="DG246" s="230"/>
      <c r="DH246" s="230"/>
      <c r="DI246" s="230"/>
      <c r="DJ246" s="230"/>
      <c r="DK246" s="230"/>
      <c r="DL246" s="230"/>
      <c r="DM246" s="230"/>
      <c r="DN246" s="230"/>
      <c r="DO246" s="230"/>
      <c r="DP246" s="230"/>
      <c r="DQ246" s="230"/>
      <c r="DR246" s="230"/>
      <c r="DS246" s="230"/>
      <c r="DT246" s="230"/>
      <c r="DU246" s="230"/>
      <c r="DV246" s="230"/>
      <c r="DW246" s="230"/>
      <c r="DX246" s="230"/>
      <c r="DY246" s="230"/>
      <c r="DZ246" s="230"/>
      <c r="EA246" s="230"/>
      <c r="EB246" s="230"/>
      <c r="EC246" s="230"/>
      <c r="ED246" s="230"/>
      <c r="EE246" s="230"/>
      <c r="EF246" s="230"/>
      <c r="EG246" s="230"/>
      <c r="EH246" s="230"/>
      <c r="EI246" s="230"/>
      <c r="EJ246" s="230">
        <v>-2.63</v>
      </c>
      <c r="EK246" s="230"/>
      <c r="EL246" s="230"/>
      <c r="EM246" s="230"/>
      <c r="EN246" s="230"/>
      <c r="EO246" s="230"/>
      <c r="EP246" s="230"/>
      <c r="EQ246" s="230"/>
      <c r="ER246" s="230"/>
      <c r="ES246" s="230"/>
      <c r="ET246" s="230"/>
      <c r="EU246" s="230"/>
      <c r="EV246" s="230"/>
      <c r="EW246" s="230"/>
      <c r="EX246" s="230"/>
      <c r="EY246" s="230"/>
      <c r="EZ246" s="230"/>
      <c r="FA246" s="230"/>
      <c r="FB246" s="230"/>
      <c r="FC246" s="230"/>
      <c r="FD246" s="230"/>
      <c r="FE246" s="230"/>
      <c r="FF246" s="230"/>
      <c r="FG246" s="230"/>
      <c r="FH246" s="230"/>
      <c r="FI246" s="230"/>
      <c r="FJ246" s="230"/>
      <c r="FK246" s="230"/>
      <c r="FL246" s="230"/>
      <c r="FM246" s="230"/>
      <c r="FN246" s="230"/>
      <c r="FO246" s="230"/>
      <c r="FP246" s="230"/>
      <c r="FQ246" s="230"/>
      <c r="FR246" s="230"/>
      <c r="FS246" s="230"/>
      <c r="FT246" s="231"/>
      <c r="FU246" s="232">
        <f t="shared" si="28"/>
        <v>0</v>
      </c>
      <c r="FV246" s="232">
        <f t="shared" si="34"/>
        <v>0</v>
      </c>
      <c r="FW246" s="232">
        <f t="shared" si="34"/>
        <v>0</v>
      </c>
      <c r="FX246" s="232">
        <f t="shared" si="34"/>
        <v>0</v>
      </c>
      <c r="FY246" s="232">
        <f t="shared" si="34"/>
        <v>0</v>
      </c>
      <c r="FZ246" s="232">
        <f t="shared" si="34"/>
        <v>0</v>
      </c>
      <c r="GA246" s="232">
        <f t="shared" si="30"/>
        <v>0</v>
      </c>
      <c r="GB246" s="232">
        <f t="shared" si="31"/>
        <v>0</v>
      </c>
      <c r="GC246" s="232">
        <f t="shared" si="32"/>
        <v>0</v>
      </c>
    </row>
    <row r="247" spans="1:185" x14ac:dyDescent="0.3">
      <c r="A247" s="114" t="s">
        <v>268</v>
      </c>
      <c r="B247" s="69" t="str">
        <f>[3]Technologies!B247</f>
        <v>Elektriciteit</v>
      </c>
      <c r="C247" s="69" t="str">
        <f>VLOOKUP($A247,[3]Technologies!$A$7:$H$699,3,FALSE)</f>
        <v>Conversion</v>
      </c>
      <c r="D247" s="69" t="str">
        <f>VLOOKUP($A247,[3]Technologies!$A$7:$H$699,4,FALSE)</f>
        <v>Power DE</v>
      </c>
      <c r="E247" s="69" t="str">
        <f>VLOOKUP($A247,[3]Technologies!$A$7:$H$699,6,FALSE)</f>
        <v>Electricity DE</v>
      </c>
      <c r="F247" s="70" t="str">
        <f>VLOOKUP($A247,[3]Technologies!$A$7:$H$699,7,FALSE)</f>
        <v>Electricity from Geothermal - Power DE</v>
      </c>
      <c r="G247" s="233"/>
      <c r="H247" s="233"/>
      <c r="I247" s="234" cm="1">
        <f t="array" ref="I247">-SUMPRODUCT(([3]Feedstocks!$C$4:$C$185=A247)*[3]Feedstocks!$E$4:$E$185,[3]Feedstocks!$F$4:$F$185,[3]Feedstocks!$H$4:$H$185,[3]Feedstocks!$I$4:$I$185)</f>
        <v>0</v>
      </c>
      <c r="J247" s="234" cm="1">
        <f t="array" ref="J247">-SUMPRODUCT(([3]Feedstocks!$C$4:$C$185=A247)*[3]Feedstocks!$E$4:$E$185,[3]Feedstocks!$H$4:$H$185,[3]Feedstocks!$I$4:$I$185)</f>
        <v>0</v>
      </c>
      <c r="K247" s="234"/>
      <c r="L247" s="234"/>
      <c r="M247" s="233">
        <v>1</v>
      </c>
      <c r="N247" s="233" t="str">
        <f>VLOOKUP(E247,[3]Activities!$A$9:$M$224,13,FALSE)</f>
        <v>DE</v>
      </c>
      <c r="O247" s="233"/>
      <c r="P247" s="87" t="s">
        <v>1266</v>
      </c>
      <c r="Q247" s="235"/>
      <c r="R247" s="235"/>
      <c r="S247" s="235"/>
      <c r="T247" s="235"/>
      <c r="U247" s="235"/>
      <c r="V247" s="235"/>
      <c r="W247" s="235"/>
      <c r="X247" s="235"/>
      <c r="Y247" s="235"/>
      <c r="Z247" s="235"/>
      <c r="AA247" s="235"/>
      <c r="AB247" s="235"/>
      <c r="AC247" s="235"/>
      <c r="AD247" s="235"/>
      <c r="AE247" s="235"/>
      <c r="AF247" s="230"/>
      <c r="AG247" s="230"/>
      <c r="AH247" s="235"/>
      <c r="AI247" s="235"/>
      <c r="AJ247" s="235"/>
      <c r="AK247" s="235"/>
      <c r="AL247" s="235"/>
      <c r="AM247" s="235"/>
      <c r="AN247" s="235"/>
      <c r="AO247" s="235"/>
      <c r="AP247" s="235"/>
      <c r="AQ247" s="235"/>
      <c r="AR247" s="235"/>
      <c r="AS247" s="235"/>
      <c r="AT247" s="235"/>
      <c r="AU247" s="235"/>
      <c r="AV247" s="235"/>
      <c r="AW247" s="235"/>
      <c r="AX247" s="235"/>
      <c r="AY247" s="235"/>
      <c r="AZ247" s="235"/>
      <c r="BA247" s="235"/>
      <c r="BB247" s="235"/>
      <c r="BC247" s="235"/>
      <c r="BD247" s="235"/>
      <c r="BE247" s="235"/>
      <c r="BF247" s="235"/>
      <c r="BG247" s="235"/>
      <c r="BH247" s="235"/>
      <c r="BI247" s="235"/>
      <c r="BJ247" s="235"/>
      <c r="BK247" s="235"/>
      <c r="BL247" s="235"/>
      <c r="BM247" s="235"/>
      <c r="BN247" s="235"/>
      <c r="BO247" s="235"/>
      <c r="BP247" s="235"/>
      <c r="BQ247" s="235"/>
      <c r="BR247" s="235"/>
      <c r="BS247" s="235"/>
      <c r="BT247" s="235"/>
      <c r="BU247" s="235"/>
      <c r="BV247" s="235"/>
      <c r="BW247" s="235"/>
      <c r="BX247" s="235"/>
      <c r="BY247" s="235"/>
      <c r="BZ247" s="235"/>
      <c r="CA247" s="235"/>
      <c r="CB247" s="235"/>
      <c r="CC247" s="235">
        <v>1</v>
      </c>
      <c r="CD247" s="235"/>
      <c r="CE247" s="235"/>
      <c r="CF247" s="235"/>
      <c r="CG247" s="235"/>
      <c r="CH247" s="235"/>
      <c r="CI247" s="235"/>
      <c r="CJ247" s="235"/>
      <c r="CK247" s="235"/>
      <c r="CL247" s="235"/>
      <c r="CM247" s="235"/>
      <c r="CN247" s="235"/>
      <c r="CO247" s="235"/>
      <c r="CP247" s="235"/>
      <c r="CQ247" s="235"/>
      <c r="CR247" s="235"/>
      <c r="CS247" s="235"/>
      <c r="CT247" s="235"/>
      <c r="CU247" s="235"/>
      <c r="CV247" s="235"/>
      <c r="CW247" s="235"/>
      <c r="CX247" s="235"/>
      <c r="CY247" s="235"/>
      <c r="CZ247" s="235"/>
      <c r="DA247" s="235"/>
      <c r="DB247" s="235"/>
      <c r="DC247" s="235"/>
      <c r="DD247" s="235"/>
      <c r="DE247" s="235"/>
      <c r="DF247" s="235"/>
      <c r="DG247" s="235"/>
      <c r="DH247" s="235"/>
      <c r="DI247" s="235"/>
      <c r="DJ247" s="235"/>
      <c r="DK247" s="235"/>
      <c r="DL247" s="235"/>
      <c r="DM247" s="235"/>
      <c r="DN247" s="235"/>
      <c r="DO247" s="235"/>
      <c r="DP247" s="235"/>
      <c r="DQ247" s="235"/>
      <c r="DR247" s="235"/>
      <c r="DS247" s="235"/>
      <c r="DT247" s="235"/>
      <c r="DU247" s="235"/>
      <c r="DV247" s="235"/>
      <c r="DW247" s="235"/>
      <c r="DX247" s="235"/>
      <c r="DY247" s="235"/>
      <c r="DZ247" s="235"/>
      <c r="EA247" s="235"/>
      <c r="EB247" s="235"/>
      <c r="EC247" s="235"/>
      <c r="ED247" s="235"/>
      <c r="EE247" s="235"/>
      <c r="EF247" s="235"/>
      <c r="EG247" s="235"/>
      <c r="EH247" s="235"/>
      <c r="EI247" s="235"/>
      <c r="EJ247" s="235"/>
      <c r="EK247" s="235"/>
      <c r="EL247" s="235"/>
      <c r="EM247" s="235"/>
      <c r="EN247" s="235"/>
      <c r="EO247" s="235"/>
      <c r="EP247" s="235"/>
      <c r="EQ247" s="235"/>
      <c r="ER247" s="235"/>
      <c r="ES247" s="235"/>
      <c r="ET247" s="235"/>
      <c r="EU247" s="235"/>
      <c r="EV247" s="235"/>
      <c r="EW247" s="235"/>
      <c r="EX247" s="235"/>
      <c r="EY247" s="235"/>
      <c r="EZ247" s="235"/>
      <c r="FA247" s="235"/>
      <c r="FB247" s="235"/>
      <c r="FC247" s="235"/>
      <c r="FD247" s="235"/>
      <c r="FE247" s="235">
        <v>-1</v>
      </c>
      <c r="FF247" s="235"/>
      <c r="FG247" s="235"/>
      <c r="FH247" s="235"/>
      <c r="FI247" s="235"/>
      <c r="FJ247" s="235"/>
      <c r="FK247" s="235"/>
      <c r="FL247" s="235"/>
      <c r="FM247" s="235"/>
      <c r="FN247" s="235"/>
      <c r="FO247" s="235"/>
      <c r="FP247" s="235"/>
      <c r="FQ247" s="235"/>
      <c r="FR247" s="235"/>
      <c r="FS247" s="235"/>
      <c r="FT247" s="236"/>
      <c r="FU247" s="237">
        <f t="shared" si="28"/>
        <v>0</v>
      </c>
      <c r="FV247" s="237">
        <f t="shared" ref="FV247:FZ262" si="35">ROUND(IF($C247="Primary",0,$M247*(1-$O247)*($G247*(SUMPRODUCT($Q$4:$FS$4,$Q247:$FS247)+$J247)+$H247-SUMPRODUCT($Q$5:$FS$5,$Q247:$FS247)-$I247+$K247))*IF($N247=FV$4,1,0),4)</f>
        <v>0</v>
      </c>
      <c r="FW247" s="237">
        <f t="shared" si="35"/>
        <v>0</v>
      </c>
      <c r="FX247" s="237">
        <f t="shared" si="35"/>
        <v>0</v>
      </c>
      <c r="FY247" s="237">
        <f t="shared" si="35"/>
        <v>0</v>
      </c>
      <c r="FZ247" s="237">
        <f t="shared" si="35"/>
        <v>0</v>
      </c>
      <c r="GA247" s="237">
        <f t="shared" si="30"/>
        <v>0</v>
      </c>
      <c r="GB247" s="237">
        <f t="shared" si="31"/>
        <v>0</v>
      </c>
      <c r="GC247" s="237">
        <f t="shared" si="32"/>
        <v>0</v>
      </c>
    </row>
    <row r="248" spans="1:185" x14ac:dyDescent="0.3">
      <c r="A248" s="114" t="s">
        <v>269</v>
      </c>
      <c r="B248" s="40" t="str">
        <f>[3]Technologies!B248</f>
        <v>Elektriciteit</v>
      </c>
      <c r="C248" s="40" t="str">
        <f>VLOOKUP($A248,[3]Technologies!$A$7:$H$699,3,FALSE)</f>
        <v>Conversion</v>
      </c>
      <c r="D248" s="40" t="str">
        <f>VLOOKUP($A248,[3]Technologies!$A$7:$H$699,4,FALSE)</f>
        <v>Power DE</v>
      </c>
      <c r="E248" s="40" t="str">
        <f>VLOOKUP($A248,[3]Technologies!$A$7:$H$699,6,FALSE)</f>
        <v>Electricity DE</v>
      </c>
      <c r="F248" s="40" t="str">
        <f>VLOOKUP($A248,[3]Technologies!$A$7:$H$699,7,FALSE)</f>
        <v>Electricity from Hydro RoR - Power DE</v>
      </c>
      <c r="G248" s="228">
        <v>0.85</v>
      </c>
      <c r="H248" s="228"/>
      <c r="I248" s="229" cm="1">
        <f t="array" ref="I248">-SUMPRODUCT(([3]Feedstocks!$C$4:$C$185=A248)*[3]Feedstocks!$E$4:$E$185,[3]Feedstocks!$F$4:$F$185,[3]Feedstocks!$H$4:$H$185,[3]Feedstocks!$I$4:$I$185)</f>
        <v>0</v>
      </c>
      <c r="J248" s="229" cm="1">
        <f t="array" ref="J248">-SUMPRODUCT(([3]Feedstocks!$C$4:$C$185=A248)*[3]Feedstocks!$E$4:$E$185,[3]Feedstocks!$H$4:$H$185,[3]Feedstocks!$I$4:$I$185)</f>
        <v>0</v>
      </c>
      <c r="K248" s="229"/>
      <c r="L248" s="229"/>
      <c r="M248" s="228">
        <v>1</v>
      </c>
      <c r="N248" s="228" t="str">
        <f>VLOOKUP(E248,[3]Activities!$A$9:$M$224,13,FALSE)</f>
        <v>DE</v>
      </c>
      <c r="O248" s="228"/>
      <c r="P248" s="66" t="s">
        <v>1266</v>
      </c>
      <c r="Q248" s="230"/>
      <c r="R248" s="230"/>
      <c r="S248" s="230"/>
      <c r="T248" s="230"/>
      <c r="U248" s="230"/>
      <c r="V248" s="230"/>
      <c r="W248" s="230"/>
      <c r="X248" s="230"/>
      <c r="Y248" s="230"/>
      <c r="Z248" s="230"/>
      <c r="AA248" s="230"/>
      <c r="AB248" s="230"/>
      <c r="AC248" s="230"/>
      <c r="AD248" s="230"/>
      <c r="AE248" s="230"/>
      <c r="AF248" s="235"/>
      <c r="AG248" s="235"/>
      <c r="AH248" s="230"/>
      <c r="AI248" s="230"/>
      <c r="AJ248" s="230"/>
      <c r="AK248" s="230"/>
      <c r="AL248" s="230"/>
      <c r="AM248" s="230"/>
      <c r="AN248" s="230"/>
      <c r="AO248" s="230"/>
      <c r="AP248" s="230"/>
      <c r="AQ248" s="230"/>
      <c r="AR248" s="230"/>
      <c r="AS248" s="230"/>
      <c r="AT248" s="230"/>
      <c r="AU248" s="230"/>
      <c r="AV248" s="230"/>
      <c r="AW248" s="230"/>
      <c r="AX248" s="230"/>
      <c r="AY248" s="230"/>
      <c r="AZ248" s="230"/>
      <c r="BA248" s="230"/>
      <c r="BB248" s="230"/>
      <c r="BC248" s="230"/>
      <c r="BD248" s="230"/>
      <c r="BE248" s="230"/>
      <c r="BF248" s="230"/>
      <c r="BG248" s="230"/>
      <c r="BH248" s="230"/>
      <c r="BI248" s="230"/>
      <c r="BJ248" s="230"/>
      <c r="BK248" s="230"/>
      <c r="BL248" s="230"/>
      <c r="BM248" s="230"/>
      <c r="BN248" s="230"/>
      <c r="BO248" s="230"/>
      <c r="BP248" s="230"/>
      <c r="BQ248" s="230"/>
      <c r="BR248" s="230"/>
      <c r="BS248" s="230"/>
      <c r="BT248" s="230"/>
      <c r="BU248" s="230"/>
      <c r="BV248" s="230"/>
      <c r="BW248" s="230"/>
      <c r="BX248" s="230"/>
      <c r="BY248" s="230"/>
      <c r="BZ248" s="230"/>
      <c r="CA248" s="230"/>
      <c r="CB248" s="230"/>
      <c r="CC248" s="230">
        <v>1</v>
      </c>
      <c r="CD248" s="230"/>
      <c r="CE248" s="230"/>
      <c r="CF248" s="230"/>
      <c r="CG248" s="230"/>
      <c r="CH248" s="230"/>
      <c r="CI248" s="230"/>
      <c r="CJ248" s="230"/>
      <c r="CK248" s="230"/>
      <c r="CL248" s="230"/>
      <c r="CM248" s="230"/>
      <c r="CN248" s="230"/>
      <c r="CO248" s="230"/>
      <c r="CP248" s="230"/>
      <c r="CQ248" s="230"/>
      <c r="CR248" s="230"/>
      <c r="CS248" s="230"/>
      <c r="CT248" s="230"/>
      <c r="CU248" s="230"/>
      <c r="CV248" s="230"/>
      <c r="CW248" s="230"/>
      <c r="CX248" s="230"/>
      <c r="CY248" s="230"/>
      <c r="CZ248" s="230"/>
      <c r="DA248" s="230"/>
      <c r="DB248" s="230"/>
      <c r="DC248" s="230"/>
      <c r="DD248" s="230"/>
      <c r="DE248" s="230"/>
      <c r="DF248" s="230"/>
      <c r="DG248" s="230"/>
      <c r="DH248" s="230"/>
      <c r="DI248" s="230"/>
      <c r="DJ248" s="230"/>
      <c r="DK248" s="230"/>
      <c r="DL248" s="230"/>
      <c r="DM248" s="230"/>
      <c r="DN248" s="230"/>
      <c r="DO248" s="230"/>
      <c r="DP248" s="230"/>
      <c r="DQ248" s="230"/>
      <c r="DR248" s="230"/>
      <c r="DS248" s="230"/>
      <c r="DT248" s="230"/>
      <c r="DU248" s="230"/>
      <c r="DV248" s="230"/>
      <c r="DW248" s="230"/>
      <c r="DX248" s="230"/>
      <c r="DY248" s="230"/>
      <c r="DZ248" s="230"/>
      <c r="EA248" s="230"/>
      <c r="EB248" s="230"/>
      <c r="EC248" s="230"/>
      <c r="ED248" s="230"/>
      <c r="EE248" s="230"/>
      <c r="EF248" s="230"/>
      <c r="EG248" s="230"/>
      <c r="EH248" s="230"/>
      <c r="EI248" s="230"/>
      <c r="EJ248" s="230"/>
      <c r="EK248" s="230"/>
      <c r="EL248" s="230"/>
      <c r="EM248" s="230"/>
      <c r="EN248" s="230"/>
      <c r="EO248" s="230"/>
      <c r="EP248" s="230"/>
      <c r="EQ248" s="230"/>
      <c r="ER248" s="230"/>
      <c r="ES248" s="230"/>
      <c r="ET248" s="230"/>
      <c r="EU248" s="230"/>
      <c r="EV248" s="230"/>
      <c r="EW248" s="230"/>
      <c r="EX248" s="230"/>
      <c r="EY248" s="230"/>
      <c r="EZ248" s="230"/>
      <c r="FA248" s="230"/>
      <c r="FB248" s="230"/>
      <c r="FC248" s="230"/>
      <c r="FD248" s="230"/>
      <c r="FE248" s="230"/>
      <c r="FF248" s="230"/>
      <c r="FG248" s="230"/>
      <c r="FH248" s="230"/>
      <c r="FI248" s="230"/>
      <c r="FJ248" s="230"/>
      <c r="FK248" s="230"/>
      <c r="FL248" s="230"/>
      <c r="FM248" s="230"/>
      <c r="FN248" s="230"/>
      <c r="FO248" s="230"/>
      <c r="FP248" s="230"/>
      <c r="FQ248" s="230"/>
      <c r="FR248" s="230"/>
      <c r="FS248" s="230"/>
      <c r="FT248" s="231"/>
      <c r="FU248" s="232">
        <f t="shared" si="28"/>
        <v>0</v>
      </c>
      <c r="FV248" s="232">
        <f t="shared" si="35"/>
        <v>0</v>
      </c>
      <c r="FW248" s="232">
        <f t="shared" si="35"/>
        <v>0</v>
      </c>
      <c r="FX248" s="232">
        <f t="shared" si="35"/>
        <v>0</v>
      </c>
      <c r="FY248" s="232">
        <f t="shared" si="35"/>
        <v>0</v>
      </c>
      <c r="FZ248" s="232">
        <f t="shared" si="35"/>
        <v>0</v>
      </c>
      <c r="GA248" s="232">
        <f t="shared" si="30"/>
        <v>0</v>
      </c>
      <c r="GB248" s="232">
        <f t="shared" si="31"/>
        <v>0</v>
      </c>
      <c r="GC248" s="232">
        <f t="shared" si="32"/>
        <v>0</v>
      </c>
    </row>
    <row r="249" spans="1:185" x14ac:dyDescent="0.3">
      <c r="A249" s="114" t="s">
        <v>270</v>
      </c>
      <c r="B249" s="69" t="str">
        <f>[3]Technologies!B249</f>
        <v>Elektriciteit</v>
      </c>
      <c r="C249" s="69" t="str">
        <f>VLOOKUP($A249,[3]Technologies!$A$7:$H$699,3,FALSE)</f>
        <v>Conversion</v>
      </c>
      <c r="D249" s="69" t="str">
        <f>VLOOKUP($A249,[3]Technologies!$A$7:$H$699,4,FALSE)</f>
        <v>Power DE</v>
      </c>
      <c r="E249" s="69" t="str">
        <f>VLOOKUP($A249,[3]Technologies!$A$7:$H$699,6,FALSE)</f>
        <v>Electricity DE</v>
      </c>
      <c r="F249" s="70" t="str">
        <f>VLOOKUP($A249,[3]Technologies!$A$7:$H$699,7,FALSE)</f>
        <v>Electricity from Hydro Reservoirs - Power DE</v>
      </c>
      <c r="G249" s="233"/>
      <c r="H249" s="233"/>
      <c r="I249" s="234" cm="1">
        <f t="array" ref="I249">-SUMPRODUCT(([3]Feedstocks!$C$4:$C$185=A249)*[3]Feedstocks!$E$4:$E$185,[3]Feedstocks!$F$4:$F$185,[3]Feedstocks!$H$4:$H$185,[3]Feedstocks!$I$4:$I$185)</f>
        <v>0</v>
      </c>
      <c r="J249" s="234" cm="1">
        <f t="array" ref="J249">-SUMPRODUCT(([3]Feedstocks!$C$4:$C$185=A249)*[3]Feedstocks!$E$4:$E$185,[3]Feedstocks!$H$4:$H$185,[3]Feedstocks!$I$4:$I$185)</f>
        <v>0</v>
      </c>
      <c r="K249" s="234"/>
      <c r="L249" s="234"/>
      <c r="M249" s="233">
        <v>1</v>
      </c>
      <c r="N249" s="233" t="str">
        <f>VLOOKUP(E249,[3]Activities!$A$9:$M$224,13,FALSE)</f>
        <v>DE</v>
      </c>
      <c r="O249" s="233"/>
      <c r="P249" s="87" t="s">
        <v>1266</v>
      </c>
      <c r="Q249" s="235"/>
      <c r="R249" s="235"/>
      <c r="S249" s="235"/>
      <c r="T249" s="235"/>
      <c r="U249" s="235"/>
      <c r="V249" s="235"/>
      <c r="W249" s="235"/>
      <c r="X249" s="235"/>
      <c r="Y249" s="235"/>
      <c r="Z249" s="235"/>
      <c r="AA249" s="235"/>
      <c r="AB249" s="235"/>
      <c r="AC249" s="235"/>
      <c r="AD249" s="235"/>
      <c r="AE249" s="235"/>
      <c r="AF249" s="230"/>
      <c r="AG249" s="230"/>
      <c r="AH249" s="235"/>
      <c r="AI249" s="235"/>
      <c r="AJ249" s="235"/>
      <c r="AK249" s="235"/>
      <c r="AL249" s="235"/>
      <c r="AM249" s="235"/>
      <c r="AN249" s="235"/>
      <c r="AO249" s="235"/>
      <c r="AP249" s="235"/>
      <c r="AQ249" s="235"/>
      <c r="AR249" s="235"/>
      <c r="AS249" s="235"/>
      <c r="AT249" s="235"/>
      <c r="AU249" s="235"/>
      <c r="AV249" s="235"/>
      <c r="AW249" s="235"/>
      <c r="AX249" s="235"/>
      <c r="AY249" s="235"/>
      <c r="AZ249" s="235"/>
      <c r="BA249" s="235"/>
      <c r="BB249" s="235"/>
      <c r="BC249" s="235"/>
      <c r="BD249" s="235"/>
      <c r="BE249" s="235"/>
      <c r="BF249" s="235"/>
      <c r="BG249" s="235"/>
      <c r="BH249" s="235"/>
      <c r="BI249" s="235"/>
      <c r="BJ249" s="235"/>
      <c r="BK249" s="235"/>
      <c r="BL249" s="235"/>
      <c r="BM249" s="235"/>
      <c r="BN249" s="235"/>
      <c r="BO249" s="235"/>
      <c r="BP249" s="235"/>
      <c r="BQ249" s="235"/>
      <c r="BR249" s="235"/>
      <c r="BS249" s="235"/>
      <c r="BT249" s="235"/>
      <c r="BU249" s="235"/>
      <c r="BV249" s="235"/>
      <c r="BW249" s="235"/>
      <c r="BX249" s="235"/>
      <c r="BY249" s="235"/>
      <c r="BZ249" s="235"/>
      <c r="CA249" s="235"/>
      <c r="CB249" s="235"/>
      <c r="CC249" s="235">
        <v>1</v>
      </c>
      <c r="CD249" s="235"/>
      <c r="CE249" s="235"/>
      <c r="CF249" s="235"/>
      <c r="CG249" s="235"/>
      <c r="CH249" s="235"/>
      <c r="CI249" s="235"/>
      <c r="CJ249" s="235"/>
      <c r="CK249" s="235"/>
      <c r="CL249" s="235"/>
      <c r="CM249" s="235"/>
      <c r="CN249" s="235"/>
      <c r="CO249" s="235"/>
      <c r="CP249" s="235"/>
      <c r="CQ249" s="235"/>
      <c r="CR249" s="235"/>
      <c r="CS249" s="235"/>
      <c r="CT249" s="235"/>
      <c r="CU249" s="235"/>
      <c r="CV249" s="235"/>
      <c r="CW249" s="235"/>
      <c r="CX249" s="235"/>
      <c r="CY249" s="235"/>
      <c r="CZ249" s="235"/>
      <c r="DA249" s="235"/>
      <c r="DB249" s="235"/>
      <c r="DC249" s="235"/>
      <c r="DD249" s="235"/>
      <c r="DE249" s="235"/>
      <c r="DF249" s="235"/>
      <c r="DG249" s="235"/>
      <c r="DH249" s="235"/>
      <c r="DI249" s="235"/>
      <c r="DJ249" s="235"/>
      <c r="DK249" s="235"/>
      <c r="DL249" s="235"/>
      <c r="DM249" s="235"/>
      <c r="DN249" s="235"/>
      <c r="DO249" s="235"/>
      <c r="DP249" s="235"/>
      <c r="DQ249" s="235"/>
      <c r="DR249" s="235"/>
      <c r="DS249" s="235"/>
      <c r="DT249" s="235"/>
      <c r="DU249" s="235"/>
      <c r="DV249" s="235"/>
      <c r="DW249" s="235"/>
      <c r="DX249" s="235"/>
      <c r="DY249" s="235"/>
      <c r="DZ249" s="235"/>
      <c r="EA249" s="235"/>
      <c r="EB249" s="235"/>
      <c r="EC249" s="235"/>
      <c r="ED249" s="235"/>
      <c r="EE249" s="235"/>
      <c r="EF249" s="235"/>
      <c r="EG249" s="235"/>
      <c r="EH249" s="235"/>
      <c r="EI249" s="235"/>
      <c r="EJ249" s="235"/>
      <c r="EK249" s="235"/>
      <c r="EL249" s="235"/>
      <c r="EM249" s="235"/>
      <c r="EN249" s="235"/>
      <c r="EO249" s="235"/>
      <c r="EP249" s="235"/>
      <c r="EQ249" s="235"/>
      <c r="ER249" s="235"/>
      <c r="ES249" s="235"/>
      <c r="ET249" s="235"/>
      <c r="EU249" s="235"/>
      <c r="EV249" s="235"/>
      <c r="EW249" s="235"/>
      <c r="EX249" s="235"/>
      <c r="EY249" s="235"/>
      <c r="EZ249" s="235"/>
      <c r="FA249" s="235"/>
      <c r="FB249" s="235"/>
      <c r="FC249" s="235"/>
      <c r="FD249" s="235"/>
      <c r="FE249" s="235"/>
      <c r="FF249" s="235"/>
      <c r="FG249" s="235"/>
      <c r="FH249" s="235"/>
      <c r="FI249" s="235"/>
      <c r="FJ249" s="235"/>
      <c r="FK249" s="235"/>
      <c r="FL249" s="235"/>
      <c r="FM249" s="235"/>
      <c r="FN249" s="235"/>
      <c r="FO249" s="235"/>
      <c r="FP249" s="235"/>
      <c r="FQ249" s="235"/>
      <c r="FR249" s="235"/>
      <c r="FS249" s="235"/>
      <c r="FT249" s="236"/>
      <c r="FU249" s="237">
        <f t="shared" si="28"/>
        <v>0</v>
      </c>
      <c r="FV249" s="237">
        <f t="shared" si="35"/>
        <v>0</v>
      </c>
      <c r="FW249" s="237">
        <f t="shared" si="35"/>
        <v>0</v>
      </c>
      <c r="FX249" s="237">
        <f t="shared" si="35"/>
        <v>0</v>
      </c>
      <c r="FY249" s="237">
        <f t="shared" si="35"/>
        <v>0</v>
      </c>
      <c r="FZ249" s="237">
        <f t="shared" si="35"/>
        <v>0</v>
      </c>
      <c r="GA249" s="237">
        <f t="shared" si="30"/>
        <v>0</v>
      </c>
      <c r="GB249" s="237">
        <f t="shared" si="31"/>
        <v>0</v>
      </c>
      <c r="GC249" s="237">
        <f t="shared" si="32"/>
        <v>0</v>
      </c>
    </row>
    <row r="250" spans="1:185" x14ac:dyDescent="0.3">
      <c r="A250" s="114" t="s">
        <v>271</v>
      </c>
      <c r="B250" s="40" t="str">
        <f>[3]Technologies!B250</f>
        <v>Elektriciteit</v>
      </c>
      <c r="C250" s="40" t="str">
        <f>VLOOKUP($A250,[3]Technologies!$A$7:$H$699,3,FALSE)</f>
        <v>Conversion</v>
      </c>
      <c r="D250" s="40" t="str">
        <f>VLOOKUP($A250,[3]Technologies!$A$7:$H$699,4,FALSE)</f>
        <v>Power DE</v>
      </c>
      <c r="E250" s="40" t="str">
        <f>VLOOKUP($A250,[3]Technologies!$A$7:$H$699,6,FALSE)</f>
        <v>Electricity DE</v>
      </c>
      <c r="F250" s="40" t="str">
        <f>VLOOKUP($A250,[3]Technologies!$A$7:$H$699,7,FALSE)</f>
        <v>Electricity from Tide, Waves &amp; Ocean - Power DE</v>
      </c>
      <c r="G250" s="228"/>
      <c r="H250" s="228"/>
      <c r="I250" s="229" cm="1">
        <f t="array" ref="I250">-SUMPRODUCT(([3]Feedstocks!$C$4:$C$185=A250)*[3]Feedstocks!$E$4:$E$185,[3]Feedstocks!$F$4:$F$185,[3]Feedstocks!$H$4:$H$185,[3]Feedstocks!$I$4:$I$185)</f>
        <v>0</v>
      </c>
      <c r="J250" s="229" cm="1">
        <f t="array" ref="J250">-SUMPRODUCT(([3]Feedstocks!$C$4:$C$185=A250)*[3]Feedstocks!$E$4:$E$185,[3]Feedstocks!$H$4:$H$185,[3]Feedstocks!$I$4:$I$185)</f>
        <v>0</v>
      </c>
      <c r="K250" s="229"/>
      <c r="L250" s="229"/>
      <c r="M250" s="228">
        <v>1</v>
      </c>
      <c r="N250" s="228" t="str">
        <f>VLOOKUP(E250,[3]Activities!$A$9:$M$224,13,FALSE)</f>
        <v>DE</v>
      </c>
      <c r="O250" s="228"/>
      <c r="P250" s="66" t="s">
        <v>1266</v>
      </c>
      <c r="Q250" s="230"/>
      <c r="R250" s="230"/>
      <c r="S250" s="230"/>
      <c r="T250" s="230"/>
      <c r="U250" s="230"/>
      <c r="V250" s="230"/>
      <c r="W250" s="230"/>
      <c r="X250" s="230"/>
      <c r="Y250" s="230"/>
      <c r="Z250" s="230"/>
      <c r="AA250" s="230"/>
      <c r="AB250" s="230"/>
      <c r="AC250" s="230"/>
      <c r="AD250" s="230"/>
      <c r="AE250" s="230"/>
      <c r="AF250" s="235"/>
      <c r="AG250" s="235"/>
      <c r="AH250" s="230"/>
      <c r="AI250" s="230"/>
      <c r="AJ250" s="230"/>
      <c r="AK250" s="230"/>
      <c r="AL250" s="230"/>
      <c r="AM250" s="230"/>
      <c r="AN250" s="230"/>
      <c r="AO250" s="230"/>
      <c r="AP250" s="230"/>
      <c r="AQ250" s="230"/>
      <c r="AR250" s="230"/>
      <c r="AS250" s="230"/>
      <c r="AT250" s="230"/>
      <c r="AU250" s="230"/>
      <c r="AV250" s="230"/>
      <c r="AW250" s="230"/>
      <c r="AX250" s="230"/>
      <c r="AY250" s="230"/>
      <c r="AZ250" s="230"/>
      <c r="BA250" s="230"/>
      <c r="BB250" s="230"/>
      <c r="BC250" s="230"/>
      <c r="BD250" s="230"/>
      <c r="BE250" s="230"/>
      <c r="BF250" s="230"/>
      <c r="BG250" s="230"/>
      <c r="BH250" s="230"/>
      <c r="BI250" s="230"/>
      <c r="BJ250" s="230"/>
      <c r="BK250" s="230"/>
      <c r="BL250" s="230"/>
      <c r="BM250" s="230"/>
      <c r="BN250" s="230"/>
      <c r="BO250" s="230"/>
      <c r="BP250" s="230"/>
      <c r="BQ250" s="230"/>
      <c r="BR250" s="230"/>
      <c r="BS250" s="230"/>
      <c r="BT250" s="230"/>
      <c r="BU250" s="230"/>
      <c r="BV250" s="230"/>
      <c r="BW250" s="230"/>
      <c r="BX250" s="230"/>
      <c r="BY250" s="230"/>
      <c r="BZ250" s="230"/>
      <c r="CA250" s="230"/>
      <c r="CB250" s="230"/>
      <c r="CC250" s="230">
        <v>1</v>
      </c>
      <c r="CD250" s="230"/>
      <c r="CE250" s="230"/>
      <c r="CF250" s="230"/>
      <c r="CG250" s="230"/>
      <c r="CH250" s="230"/>
      <c r="CI250" s="230"/>
      <c r="CJ250" s="230"/>
      <c r="CK250" s="230"/>
      <c r="CL250" s="230"/>
      <c r="CM250" s="230"/>
      <c r="CN250" s="230"/>
      <c r="CO250" s="230"/>
      <c r="CP250" s="230"/>
      <c r="CQ250" s="230"/>
      <c r="CR250" s="230"/>
      <c r="CS250" s="230"/>
      <c r="CT250" s="230"/>
      <c r="CU250" s="230"/>
      <c r="CV250" s="230"/>
      <c r="CW250" s="230"/>
      <c r="CX250" s="230"/>
      <c r="CY250" s="230"/>
      <c r="CZ250" s="230"/>
      <c r="DA250" s="230"/>
      <c r="DB250" s="230"/>
      <c r="DC250" s="230"/>
      <c r="DD250" s="230"/>
      <c r="DE250" s="230"/>
      <c r="DF250" s="230"/>
      <c r="DG250" s="230"/>
      <c r="DH250" s="230"/>
      <c r="DI250" s="230"/>
      <c r="DJ250" s="230"/>
      <c r="DK250" s="230"/>
      <c r="DL250" s="230"/>
      <c r="DM250" s="230"/>
      <c r="DN250" s="230"/>
      <c r="DO250" s="230"/>
      <c r="DP250" s="230"/>
      <c r="DQ250" s="230"/>
      <c r="DR250" s="230"/>
      <c r="DS250" s="230"/>
      <c r="DT250" s="230"/>
      <c r="DU250" s="230"/>
      <c r="DV250" s="230"/>
      <c r="DW250" s="230"/>
      <c r="DX250" s="230"/>
      <c r="DY250" s="230"/>
      <c r="DZ250" s="230"/>
      <c r="EA250" s="230"/>
      <c r="EB250" s="230"/>
      <c r="EC250" s="230"/>
      <c r="ED250" s="230"/>
      <c r="EE250" s="230"/>
      <c r="EF250" s="230"/>
      <c r="EG250" s="230"/>
      <c r="EH250" s="230"/>
      <c r="EI250" s="230"/>
      <c r="EJ250" s="230"/>
      <c r="EK250" s="230"/>
      <c r="EL250" s="230"/>
      <c r="EM250" s="230"/>
      <c r="EN250" s="230"/>
      <c r="EO250" s="230"/>
      <c r="EP250" s="230"/>
      <c r="EQ250" s="230"/>
      <c r="ER250" s="230"/>
      <c r="ES250" s="230"/>
      <c r="ET250" s="230"/>
      <c r="EU250" s="230"/>
      <c r="EV250" s="230"/>
      <c r="EW250" s="230"/>
      <c r="EX250" s="230"/>
      <c r="EY250" s="230"/>
      <c r="EZ250" s="230"/>
      <c r="FA250" s="230"/>
      <c r="FB250" s="230"/>
      <c r="FC250" s="230"/>
      <c r="FD250" s="230"/>
      <c r="FE250" s="230"/>
      <c r="FF250" s="230"/>
      <c r="FG250" s="230"/>
      <c r="FH250" s="230"/>
      <c r="FI250" s="230"/>
      <c r="FJ250" s="230"/>
      <c r="FK250" s="230"/>
      <c r="FL250" s="230"/>
      <c r="FM250" s="230"/>
      <c r="FN250" s="230"/>
      <c r="FO250" s="230"/>
      <c r="FP250" s="230"/>
      <c r="FQ250" s="230"/>
      <c r="FR250" s="230"/>
      <c r="FS250" s="230"/>
      <c r="FT250" s="231"/>
      <c r="FU250" s="232">
        <f t="shared" si="28"/>
        <v>0</v>
      </c>
      <c r="FV250" s="232">
        <f t="shared" si="35"/>
        <v>0</v>
      </c>
      <c r="FW250" s="232">
        <f t="shared" si="35"/>
        <v>0</v>
      </c>
      <c r="FX250" s="232">
        <f t="shared" si="35"/>
        <v>0</v>
      </c>
      <c r="FY250" s="232">
        <f t="shared" si="35"/>
        <v>0</v>
      </c>
      <c r="FZ250" s="232">
        <f t="shared" si="35"/>
        <v>0</v>
      </c>
      <c r="GA250" s="232">
        <f t="shared" si="30"/>
        <v>0</v>
      </c>
      <c r="GB250" s="232">
        <f t="shared" si="31"/>
        <v>0</v>
      </c>
      <c r="GC250" s="232">
        <f t="shared" si="32"/>
        <v>0</v>
      </c>
    </row>
    <row r="251" spans="1:185" x14ac:dyDescent="0.3">
      <c r="A251" s="114" t="s">
        <v>272</v>
      </c>
      <c r="B251" s="69" t="str">
        <f>[3]Technologies!B251</f>
        <v>Elektriciteit</v>
      </c>
      <c r="C251" s="69" t="str">
        <f>VLOOKUP($A251,[3]Technologies!$A$7:$H$699,3,FALSE)</f>
        <v>Conversion</v>
      </c>
      <c r="D251" s="69" t="str">
        <f>VLOOKUP($A251,[3]Technologies!$A$7:$H$699,4,FALSE)</f>
        <v>Power DE</v>
      </c>
      <c r="E251" s="69" t="str">
        <f>VLOOKUP($A251,[3]Technologies!$A$7:$H$699,6,FALSE)</f>
        <v>Electricity DE</v>
      </c>
      <c r="F251" s="70" t="str">
        <f>VLOOKUP($A251,[3]Technologies!$A$7:$H$699,7,FALSE)</f>
        <v>Electricity from Onshore wind - Power DE</v>
      </c>
      <c r="G251" s="233"/>
      <c r="H251" s="233"/>
      <c r="I251" s="234" cm="1">
        <f t="array" ref="I251">-SUMPRODUCT(([3]Feedstocks!$C$4:$C$185=A251)*[3]Feedstocks!$E$4:$E$185,[3]Feedstocks!$F$4:$F$185,[3]Feedstocks!$H$4:$H$185,[3]Feedstocks!$I$4:$I$185)</f>
        <v>0</v>
      </c>
      <c r="J251" s="234" cm="1">
        <f t="array" ref="J251">-SUMPRODUCT(([3]Feedstocks!$C$4:$C$185=A251)*[3]Feedstocks!$E$4:$E$185,[3]Feedstocks!$H$4:$H$185,[3]Feedstocks!$I$4:$I$185)</f>
        <v>0</v>
      </c>
      <c r="K251" s="234"/>
      <c r="L251" s="234"/>
      <c r="M251" s="233">
        <v>1</v>
      </c>
      <c r="N251" s="233" t="str">
        <f>VLOOKUP(E251,[3]Activities!$A$9:$M$224,13,FALSE)</f>
        <v>DE</v>
      </c>
      <c r="O251" s="233"/>
      <c r="P251" s="87" t="s">
        <v>1266</v>
      </c>
      <c r="Q251" s="235"/>
      <c r="R251" s="235"/>
      <c r="S251" s="235"/>
      <c r="T251" s="235"/>
      <c r="U251" s="235"/>
      <c r="V251" s="235"/>
      <c r="W251" s="235"/>
      <c r="X251" s="235"/>
      <c r="Y251" s="235"/>
      <c r="Z251" s="235"/>
      <c r="AA251" s="235"/>
      <c r="AB251" s="235"/>
      <c r="AC251" s="235"/>
      <c r="AD251" s="235"/>
      <c r="AE251" s="235"/>
      <c r="AF251" s="230"/>
      <c r="AG251" s="230"/>
      <c r="AH251" s="235"/>
      <c r="AI251" s="235"/>
      <c r="AJ251" s="235"/>
      <c r="AK251" s="235"/>
      <c r="AL251" s="235"/>
      <c r="AM251" s="235"/>
      <c r="AN251" s="235"/>
      <c r="AO251" s="235"/>
      <c r="AP251" s="235"/>
      <c r="AQ251" s="235"/>
      <c r="AR251" s="235"/>
      <c r="AS251" s="235"/>
      <c r="AT251" s="235"/>
      <c r="AU251" s="235"/>
      <c r="AV251" s="235"/>
      <c r="AW251" s="235"/>
      <c r="AX251" s="235"/>
      <c r="AY251" s="235"/>
      <c r="AZ251" s="235"/>
      <c r="BA251" s="235"/>
      <c r="BB251" s="235"/>
      <c r="BC251" s="235"/>
      <c r="BD251" s="235"/>
      <c r="BE251" s="235"/>
      <c r="BF251" s="235"/>
      <c r="BG251" s="235"/>
      <c r="BH251" s="235"/>
      <c r="BI251" s="235"/>
      <c r="BJ251" s="235"/>
      <c r="BK251" s="235"/>
      <c r="BL251" s="235"/>
      <c r="BM251" s="235"/>
      <c r="BN251" s="235"/>
      <c r="BO251" s="235"/>
      <c r="BP251" s="235"/>
      <c r="BQ251" s="235"/>
      <c r="BR251" s="235"/>
      <c r="BS251" s="235"/>
      <c r="BT251" s="235"/>
      <c r="BU251" s="235"/>
      <c r="BV251" s="235"/>
      <c r="BW251" s="235"/>
      <c r="BX251" s="235"/>
      <c r="BY251" s="235"/>
      <c r="BZ251" s="235"/>
      <c r="CA251" s="235"/>
      <c r="CB251" s="235"/>
      <c r="CC251" s="235">
        <v>1</v>
      </c>
      <c r="CD251" s="235"/>
      <c r="CE251" s="235"/>
      <c r="CF251" s="235"/>
      <c r="CG251" s="235"/>
      <c r="CH251" s="235"/>
      <c r="CI251" s="235"/>
      <c r="CJ251" s="235"/>
      <c r="CK251" s="235"/>
      <c r="CL251" s="235"/>
      <c r="CM251" s="235"/>
      <c r="CN251" s="235"/>
      <c r="CO251" s="235"/>
      <c r="CP251" s="235"/>
      <c r="CQ251" s="235"/>
      <c r="CR251" s="235"/>
      <c r="CS251" s="235"/>
      <c r="CT251" s="235"/>
      <c r="CU251" s="235"/>
      <c r="CV251" s="235"/>
      <c r="CW251" s="235"/>
      <c r="CX251" s="235"/>
      <c r="CY251" s="235"/>
      <c r="CZ251" s="235"/>
      <c r="DA251" s="235"/>
      <c r="DB251" s="235"/>
      <c r="DC251" s="235"/>
      <c r="DD251" s="235"/>
      <c r="DE251" s="235"/>
      <c r="DF251" s="235"/>
      <c r="DG251" s="235"/>
      <c r="DH251" s="235"/>
      <c r="DI251" s="235"/>
      <c r="DJ251" s="235"/>
      <c r="DK251" s="235"/>
      <c r="DL251" s="235"/>
      <c r="DM251" s="235"/>
      <c r="DN251" s="235"/>
      <c r="DO251" s="235"/>
      <c r="DP251" s="235"/>
      <c r="DQ251" s="235"/>
      <c r="DR251" s="235"/>
      <c r="DS251" s="235"/>
      <c r="DT251" s="235"/>
      <c r="DU251" s="235"/>
      <c r="DV251" s="235"/>
      <c r="DW251" s="235"/>
      <c r="DX251" s="235"/>
      <c r="DY251" s="235"/>
      <c r="DZ251" s="235"/>
      <c r="EA251" s="235"/>
      <c r="EB251" s="235"/>
      <c r="EC251" s="235"/>
      <c r="ED251" s="235"/>
      <c r="EE251" s="235"/>
      <c r="EF251" s="235"/>
      <c r="EG251" s="235"/>
      <c r="EH251" s="235"/>
      <c r="EI251" s="235"/>
      <c r="EJ251" s="235"/>
      <c r="EK251" s="235"/>
      <c r="EL251" s="235"/>
      <c r="EM251" s="235"/>
      <c r="EN251" s="235"/>
      <c r="EO251" s="235"/>
      <c r="EP251" s="235"/>
      <c r="EQ251" s="235"/>
      <c r="ER251" s="235"/>
      <c r="ES251" s="235"/>
      <c r="ET251" s="235"/>
      <c r="EU251" s="235"/>
      <c r="EV251" s="235"/>
      <c r="EW251" s="235"/>
      <c r="EX251" s="235"/>
      <c r="EY251" s="235"/>
      <c r="EZ251" s="235">
        <v>-1</v>
      </c>
      <c r="FA251" s="235"/>
      <c r="FB251" s="235"/>
      <c r="FC251" s="235"/>
      <c r="FD251" s="235"/>
      <c r="FE251" s="235"/>
      <c r="FF251" s="235"/>
      <c r="FG251" s="235"/>
      <c r="FH251" s="235"/>
      <c r="FI251" s="235"/>
      <c r="FJ251" s="235"/>
      <c r="FK251" s="235"/>
      <c r="FL251" s="235"/>
      <c r="FM251" s="235"/>
      <c r="FN251" s="235"/>
      <c r="FO251" s="235"/>
      <c r="FP251" s="235"/>
      <c r="FQ251" s="235"/>
      <c r="FR251" s="235"/>
      <c r="FS251" s="235"/>
      <c r="FT251" s="236"/>
      <c r="FU251" s="237">
        <f t="shared" si="28"/>
        <v>0</v>
      </c>
      <c r="FV251" s="237">
        <f t="shared" si="35"/>
        <v>0</v>
      </c>
      <c r="FW251" s="237">
        <f t="shared" si="35"/>
        <v>0</v>
      </c>
      <c r="FX251" s="237">
        <f t="shared" si="35"/>
        <v>0</v>
      </c>
      <c r="FY251" s="237">
        <f t="shared" si="35"/>
        <v>0</v>
      </c>
      <c r="FZ251" s="237">
        <f t="shared" si="35"/>
        <v>0</v>
      </c>
      <c r="GA251" s="237">
        <f t="shared" si="30"/>
        <v>0</v>
      </c>
      <c r="GB251" s="237">
        <f t="shared" si="31"/>
        <v>0</v>
      </c>
      <c r="GC251" s="237">
        <f t="shared" si="32"/>
        <v>0</v>
      </c>
    </row>
    <row r="252" spans="1:185" x14ac:dyDescent="0.3">
      <c r="A252" s="114" t="s">
        <v>273</v>
      </c>
      <c r="B252" s="40" t="str">
        <f>[3]Technologies!B252</f>
        <v>Elektriciteit</v>
      </c>
      <c r="C252" s="40" t="str">
        <f>VLOOKUP($A252,[3]Technologies!$A$7:$H$699,3,FALSE)</f>
        <v>Conversion</v>
      </c>
      <c r="D252" s="40" t="str">
        <f>VLOOKUP($A252,[3]Technologies!$A$7:$H$699,4,FALSE)</f>
        <v>Power DE</v>
      </c>
      <c r="E252" s="40" t="str">
        <f>VLOOKUP($A252,[3]Technologies!$A$7:$H$699,6,FALSE)</f>
        <v>Electricity DE</v>
      </c>
      <c r="F252" s="40" t="str">
        <f>VLOOKUP($A252,[3]Technologies!$A$7:$H$699,7,FALSE)</f>
        <v>Electricity from Solar - Power DE</v>
      </c>
      <c r="G252" s="228"/>
      <c r="H252" s="228"/>
      <c r="I252" s="229" cm="1">
        <f t="array" ref="I252">-SUMPRODUCT(([3]Feedstocks!$C$4:$C$185=A252)*[3]Feedstocks!$E$4:$E$185,[3]Feedstocks!$F$4:$F$185,[3]Feedstocks!$H$4:$H$185,[3]Feedstocks!$I$4:$I$185)</f>
        <v>0</v>
      </c>
      <c r="J252" s="229" cm="1">
        <f t="array" ref="J252">-SUMPRODUCT(([3]Feedstocks!$C$4:$C$185=A252)*[3]Feedstocks!$E$4:$E$185,[3]Feedstocks!$H$4:$H$185,[3]Feedstocks!$I$4:$I$185)</f>
        <v>0</v>
      </c>
      <c r="K252" s="229"/>
      <c r="L252" s="229"/>
      <c r="M252" s="228">
        <v>1</v>
      </c>
      <c r="N252" s="228" t="str">
        <f>VLOOKUP(E252,[3]Activities!$A$9:$M$224,13,FALSE)</f>
        <v>DE</v>
      </c>
      <c r="O252" s="228"/>
      <c r="P252" s="66" t="s">
        <v>1266</v>
      </c>
      <c r="Q252" s="230"/>
      <c r="R252" s="230"/>
      <c r="S252" s="230"/>
      <c r="T252" s="230"/>
      <c r="U252" s="230"/>
      <c r="V252" s="230"/>
      <c r="W252" s="230"/>
      <c r="X252" s="230"/>
      <c r="Y252" s="230"/>
      <c r="Z252" s="230"/>
      <c r="AA252" s="230"/>
      <c r="AB252" s="230"/>
      <c r="AC252" s="230"/>
      <c r="AD252" s="230"/>
      <c r="AE252" s="230"/>
      <c r="AF252" s="235"/>
      <c r="AG252" s="235"/>
      <c r="AH252" s="230"/>
      <c r="AI252" s="230"/>
      <c r="AJ252" s="230"/>
      <c r="AK252" s="230"/>
      <c r="AL252" s="230"/>
      <c r="AM252" s="230"/>
      <c r="AN252" s="230"/>
      <c r="AO252" s="230"/>
      <c r="AP252" s="230"/>
      <c r="AQ252" s="230"/>
      <c r="AR252" s="230"/>
      <c r="AS252" s="230"/>
      <c r="AT252" s="230"/>
      <c r="AU252" s="230"/>
      <c r="AV252" s="230"/>
      <c r="AW252" s="230"/>
      <c r="AX252" s="230"/>
      <c r="AY252" s="230"/>
      <c r="AZ252" s="230"/>
      <c r="BA252" s="230"/>
      <c r="BB252" s="230"/>
      <c r="BC252" s="230"/>
      <c r="BD252" s="230"/>
      <c r="BE252" s="230"/>
      <c r="BF252" s="230"/>
      <c r="BG252" s="230"/>
      <c r="BH252" s="230"/>
      <c r="BI252" s="230"/>
      <c r="BJ252" s="230"/>
      <c r="BK252" s="230"/>
      <c r="BL252" s="230"/>
      <c r="BM252" s="230"/>
      <c r="BN252" s="230"/>
      <c r="BO252" s="230"/>
      <c r="BP252" s="230"/>
      <c r="BQ252" s="230"/>
      <c r="BR252" s="230"/>
      <c r="BS252" s="230"/>
      <c r="BT252" s="230"/>
      <c r="BU252" s="230"/>
      <c r="BV252" s="230"/>
      <c r="BW252" s="230"/>
      <c r="BX252" s="230"/>
      <c r="BY252" s="230"/>
      <c r="BZ252" s="230"/>
      <c r="CA252" s="230"/>
      <c r="CB252" s="230"/>
      <c r="CC252" s="230">
        <v>1</v>
      </c>
      <c r="CD252" s="230"/>
      <c r="CE252" s="230"/>
      <c r="CF252" s="230"/>
      <c r="CG252" s="230"/>
      <c r="CH252" s="230"/>
      <c r="CI252" s="230"/>
      <c r="CJ252" s="230"/>
      <c r="CK252" s="230"/>
      <c r="CL252" s="230"/>
      <c r="CM252" s="230"/>
      <c r="CN252" s="230"/>
      <c r="CO252" s="230"/>
      <c r="CP252" s="230"/>
      <c r="CQ252" s="230"/>
      <c r="CR252" s="230"/>
      <c r="CS252" s="230"/>
      <c r="CT252" s="230"/>
      <c r="CU252" s="230"/>
      <c r="CV252" s="230"/>
      <c r="CW252" s="230"/>
      <c r="CX252" s="230"/>
      <c r="CY252" s="230"/>
      <c r="CZ252" s="230"/>
      <c r="DA252" s="230"/>
      <c r="DB252" s="230"/>
      <c r="DC252" s="230"/>
      <c r="DD252" s="230"/>
      <c r="DE252" s="230"/>
      <c r="DF252" s="230"/>
      <c r="DG252" s="230"/>
      <c r="DH252" s="230"/>
      <c r="DI252" s="230"/>
      <c r="DJ252" s="230"/>
      <c r="DK252" s="230"/>
      <c r="DL252" s="230"/>
      <c r="DM252" s="230"/>
      <c r="DN252" s="230"/>
      <c r="DO252" s="230"/>
      <c r="DP252" s="230"/>
      <c r="DQ252" s="230"/>
      <c r="DR252" s="230"/>
      <c r="DS252" s="230"/>
      <c r="DT252" s="230"/>
      <c r="DU252" s="230"/>
      <c r="DV252" s="230"/>
      <c r="DW252" s="230"/>
      <c r="DX252" s="230"/>
      <c r="DY252" s="230"/>
      <c r="DZ252" s="230"/>
      <c r="EA252" s="230"/>
      <c r="EB252" s="230"/>
      <c r="EC252" s="230"/>
      <c r="ED252" s="230"/>
      <c r="EE252" s="230"/>
      <c r="EF252" s="230"/>
      <c r="EG252" s="230"/>
      <c r="EH252" s="230"/>
      <c r="EI252" s="230"/>
      <c r="EJ252" s="230"/>
      <c r="EK252" s="230"/>
      <c r="EL252" s="230"/>
      <c r="EM252" s="230"/>
      <c r="EN252" s="230"/>
      <c r="EO252" s="230"/>
      <c r="EP252" s="230"/>
      <c r="EQ252" s="230"/>
      <c r="ER252" s="230"/>
      <c r="ES252" s="230"/>
      <c r="ET252" s="230"/>
      <c r="EU252" s="230"/>
      <c r="EV252" s="230"/>
      <c r="EW252" s="230"/>
      <c r="EX252" s="230"/>
      <c r="EY252" s="230"/>
      <c r="EZ252" s="230"/>
      <c r="FA252" s="230"/>
      <c r="FB252" s="230">
        <v>-1</v>
      </c>
      <c r="FC252" s="230"/>
      <c r="FD252" s="230"/>
      <c r="FE252" s="230"/>
      <c r="FF252" s="230"/>
      <c r="FG252" s="230"/>
      <c r="FH252" s="230"/>
      <c r="FI252" s="230"/>
      <c r="FJ252" s="230"/>
      <c r="FK252" s="230"/>
      <c r="FL252" s="230"/>
      <c r="FM252" s="230"/>
      <c r="FN252" s="230"/>
      <c r="FO252" s="230"/>
      <c r="FP252" s="230"/>
      <c r="FQ252" s="230"/>
      <c r="FR252" s="230"/>
      <c r="FS252" s="230"/>
      <c r="FT252" s="231"/>
      <c r="FU252" s="232">
        <f t="shared" si="28"/>
        <v>0</v>
      </c>
      <c r="FV252" s="232">
        <f t="shared" si="35"/>
        <v>0</v>
      </c>
      <c r="FW252" s="232">
        <f t="shared" si="35"/>
        <v>0</v>
      </c>
      <c r="FX252" s="232">
        <f t="shared" si="35"/>
        <v>0</v>
      </c>
      <c r="FY252" s="232">
        <f t="shared" si="35"/>
        <v>0</v>
      </c>
      <c r="FZ252" s="232">
        <f t="shared" si="35"/>
        <v>0</v>
      </c>
      <c r="GA252" s="232">
        <f t="shared" si="30"/>
        <v>0</v>
      </c>
      <c r="GB252" s="232">
        <f t="shared" si="31"/>
        <v>0</v>
      </c>
      <c r="GC252" s="232">
        <f t="shared" si="32"/>
        <v>0</v>
      </c>
    </row>
    <row r="253" spans="1:185" x14ac:dyDescent="0.3">
      <c r="A253" s="114" t="s">
        <v>274</v>
      </c>
      <c r="B253" s="69" t="str">
        <f>[3]Technologies!B253</f>
        <v>Elektriciteit</v>
      </c>
      <c r="C253" s="69" t="str">
        <f>VLOOKUP($A253,[3]Technologies!$A$7:$H$699,3,FALSE)</f>
        <v>Conversion</v>
      </c>
      <c r="D253" s="69" t="str">
        <f>VLOOKUP($A253,[3]Technologies!$A$7:$H$699,4,FALSE)</f>
        <v>Power DE</v>
      </c>
      <c r="E253" s="69" t="str">
        <f>VLOOKUP($A253,[3]Technologies!$A$7:$H$699,6,FALSE)</f>
        <v>Electricity DE</v>
      </c>
      <c r="F253" s="70" t="str">
        <f>VLOOKUP($A253,[3]Technologies!$A$7:$H$699,7,FALSE)</f>
        <v>Electricity from Solar CSP - Power DE</v>
      </c>
      <c r="G253" s="233"/>
      <c r="H253" s="233"/>
      <c r="I253" s="234" cm="1">
        <f t="array" ref="I253">-SUMPRODUCT(([3]Feedstocks!$C$4:$C$185=A253)*[3]Feedstocks!$E$4:$E$185,[3]Feedstocks!$F$4:$F$185,[3]Feedstocks!$H$4:$H$185,[3]Feedstocks!$I$4:$I$185)</f>
        <v>0</v>
      </c>
      <c r="J253" s="234" cm="1">
        <f t="array" ref="J253">-SUMPRODUCT(([3]Feedstocks!$C$4:$C$185=A253)*[3]Feedstocks!$E$4:$E$185,[3]Feedstocks!$H$4:$H$185,[3]Feedstocks!$I$4:$I$185)</f>
        <v>0</v>
      </c>
      <c r="K253" s="234"/>
      <c r="L253" s="234"/>
      <c r="M253" s="233">
        <v>1</v>
      </c>
      <c r="N253" s="233" t="str">
        <f>VLOOKUP(E253,[3]Activities!$A$9:$M$224,13,FALSE)</f>
        <v>DE</v>
      </c>
      <c r="O253" s="233"/>
      <c r="P253" s="87" t="s">
        <v>1266</v>
      </c>
      <c r="Q253" s="235"/>
      <c r="R253" s="235"/>
      <c r="S253" s="235"/>
      <c r="T253" s="235"/>
      <c r="U253" s="235"/>
      <c r="V253" s="235"/>
      <c r="W253" s="235"/>
      <c r="X253" s="235"/>
      <c r="Y253" s="235"/>
      <c r="Z253" s="235"/>
      <c r="AA253" s="235"/>
      <c r="AB253" s="235"/>
      <c r="AC253" s="235"/>
      <c r="AD253" s="235"/>
      <c r="AE253" s="235"/>
      <c r="AF253" s="230"/>
      <c r="AG253" s="230"/>
      <c r="AH253" s="235"/>
      <c r="AI253" s="235"/>
      <c r="AJ253" s="235"/>
      <c r="AK253" s="235"/>
      <c r="AL253" s="235"/>
      <c r="AM253" s="235"/>
      <c r="AN253" s="235"/>
      <c r="AO253" s="235"/>
      <c r="AP253" s="235"/>
      <c r="AQ253" s="235"/>
      <c r="AR253" s="235"/>
      <c r="AS253" s="235"/>
      <c r="AT253" s="235"/>
      <c r="AU253" s="235"/>
      <c r="AV253" s="235"/>
      <c r="AW253" s="235"/>
      <c r="AX253" s="235"/>
      <c r="AY253" s="235"/>
      <c r="AZ253" s="235"/>
      <c r="BA253" s="235"/>
      <c r="BB253" s="235"/>
      <c r="BC253" s="235"/>
      <c r="BD253" s="235"/>
      <c r="BE253" s="235"/>
      <c r="BF253" s="235"/>
      <c r="BG253" s="235"/>
      <c r="BH253" s="235"/>
      <c r="BI253" s="235"/>
      <c r="BJ253" s="235"/>
      <c r="BK253" s="235"/>
      <c r="BL253" s="235"/>
      <c r="BM253" s="235"/>
      <c r="BN253" s="235"/>
      <c r="BO253" s="235"/>
      <c r="BP253" s="235"/>
      <c r="BQ253" s="235"/>
      <c r="BR253" s="235"/>
      <c r="BS253" s="235"/>
      <c r="BT253" s="235"/>
      <c r="BU253" s="235"/>
      <c r="BV253" s="235"/>
      <c r="BW253" s="235"/>
      <c r="BX253" s="235"/>
      <c r="BY253" s="235"/>
      <c r="BZ253" s="235"/>
      <c r="CA253" s="235"/>
      <c r="CB253" s="235"/>
      <c r="CC253" s="235">
        <v>1</v>
      </c>
      <c r="CD253" s="235"/>
      <c r="CE253" s="235"/>
      <c r="CF253" s="235"/>
      <c r="CG253" s="235"/>
      <c r="CH253" s="235"/>
      <c r="CI253" s="235"/>
      <c r="CJ253" s="235"/>
      <c r="CK253" s="235"/>
      <c r="CL253" s="235"/>
      <c r="CM253" s="235"/>
      <c r="CN253" s="235"/>
      <c r="CO253" s="235"/>
      <c r="CP253" s="235"/>
      <c r="CQ253" s="235"/>
      <c r="CR253" s="235"/>
      <c r="CS253" s="235"/>
      <c r="CT253" s="235"/>
      <c r="CU253" s="235"/>
      <c r="CV253" s="235"/>
      <c r="CW253" s="235"/>
      <c r="CX253" s="235"/>
      <c r="CY253" s="235"/>
      <c r="CZ253" s="235"/>
      <c r="DA253" s="235"/>
      <c r="DB253" s="235"/>
      <c r="DC253" s="235"/>
      <c r="DD253" s="235"/>
      <c r="DE253" s="235"/>
      <c r="DF253" s="235"/>
      <c r="DG253" s="235"/>
      <c r="DH253" s="235"/>
      <c r="DI253" s="235"/>
      <c r="DJ253" s="235"/>
      <c r="DK253" s="235"/>
      <c r="DL253" s="235"/>
      <c r="DM253" s="235"/>
      <c r="DN253" s="235"/>
      <c r="DO253" s="235"/>
      <c r="DP253" s="235"/>
      <c r="DQ253" s="235"/>
      <c r="DR253" s="235"/>
      <c r="DS253" s="235"/>
      <c r="DT253" s="235"/>
      <c r="DU253" s="235"/>
      <c r="DV253" s="235"/>
      <c r="DW253" s="235"/>
      <c r="DX253" s="235"/>
      <c r="DY253" s="235"/>
      <c r="DZ253" s="235"/>
      <c r="EA253" s="235"/>
      <c r="EB253" s="235"/>
      <c r="EC253" s="235"/>
      <c r="ED253" s="235"/>
      <c r="EE253" s="235"/>
      <c r="EF253" s="235"/>
      <c r="EG253" s="235"/>
      <c r="EH253" s="235"/>
      <c r="EI253" s="235"/>
      <c r="EJ253" s="235"/>
      <c r="EK253" s="235"/>
      <c r="EL253" s="235"/>
      <c r="EM253" s="235"/>
      <c r="EN253" s="235"/>
      <c r="EO253" s="235"/>
      <c r="EP253" s="235"/>
      <c r="EQ253" s="235"/>
      <c r="ER253" s="235"/>
      <c r="ES253" s="235"/>
      <c r="ET253" s="235"/>
      <c r="EU253" s="235"/>
      <c r="EV253" s="235"/>
      <c r="EW253" s="235"/>
      <c r="EX253" s="235"/>
      <c r="EY253" s="235"/>
      <c r="EZ253" s="235"/>
      <c r="FA253" s="235"/>
      <c r="FB253" s="235">
        <v>-1</v>
      </c>
      <c r="FC253" s="235"/>
      <c r="FD253" s="235"/>
      <c r="FE253" s="235"/>
      <c r="FF253" s="235"/>
      <c r="FG253" s="235"/>
      <c r="FH253" s="235"/>
      <c r="FI253" s="235"/>
      <c r="FJ253" s="235"/>
      <c r="FK253" s="235"/>
      <c r="FL253" s="235"/>
      <c r="FM253" s="235"/>
      <c r="FN253" s="235"/>
      <c r="FO253" s="235"/>
      <c r="FP253" s="235"/>
      <c r="FQ253" s="235"/>
      <c r="FR253" s="235"/>
      <c r="FS253" s="235"/>
      <c r="FT253" s="236"/>
      <c r="FU253" s="237">
        <f t="shared" si="28"/>
        <v>0</v>
      </c>
      <c r="FV253" s="237">
        <f t="shared" si="35"/>
        <v>0</v>
      </c>
      <c r="FW253" s="237">
        <f t="shared" si="35"/>
        <v>0</v>
      </c>
      <c r="FX253" s="237">
        <f t="shared" si="35"/>
        <v>0</v>
      </c>
      <c r="FY253" s="237">
        <f t="shared" si="35"/>
        <v>0</v>
      </c>
      <c r="FZ253" s="237">
        <f t="shared" si="35"/>
        <v>0</v>
      </c>
      <c r="GA253" s="237">
        <f t="shared" si="30"/>
        <v>0</v>
      </c>
      <c r="GB253" s="237">
        <f t="shared" si="31"/>
        <v>0</v>
      </c>
      <c r="GC253" s="237">
        <f t="shared" si="32"/>
        <v>0</v>
      </c>
    </row>
    <row r="254" spans="1:185" x14ac:dyDescent="0.3">
      <c r="A254" s="114" t="s">
        <v>275</v>
      </c>
      <c r="B254" s="69" t="str">
        <f>[3]Technologies!B254</f>
        <v>Elektriciteit</v>
      </c>
      <c r="C254" s="69" t="str">
        <f>VLOOKUP($A254,[3]Technologies!$A$7:$H$699,3,FALSE)</f>
        <v>Conversion</v>
      </c>
      <c r="D254" s="69" t="str">
        <f>VLOOKUP($A254,[3]Technologies!$A$7:$H$699,4,FALSE)</f>
        <v>Power DK</v>
      </c>
      <c r="E254" s="69" t="str">
        <f>VLOOKUP($A254,[3]Technologies!$A$7:$H$699,6,FALSE)</f>
        <v>Electricity DK</v>
      </c>
      <c r="F254" s="70" t="str">
        <f>VLOOKUP($A254,[3]Technologies!$A$7:$H$699,7,FALSE)</f>
        <v>Electricity from Coal old - Power DK</v>
      </c>
      <c r="G254" s="233"/>
      <c r="H254" s="233"/>
      <c r="I254" s="234" cm="1">
        <f t="array" ref="I254">-SUMPRODUCT(([3]Feedstocks!$C$4:$C$185=A254)*[3]Feedstocks!$E$4:$E$185,[3]Feedstocks!$F$4:$F$185,[3]Feedstocks!$H$4:$H$185,[3]Feedstocks!$I$4:$I$185)</f>
        <v>0</v>
      </c>
      <c r="J254" s="234" cm="1">
        <f t="array" ref="J254">-SUMPRODUCT(([3]Feedstocks!$C$4:$C$185=A254)*[3]Feedstocks!$E$4:$E$185,[3]Feedstocks!$H$4:$H$185,[3]Feedstocks!$I$4:$I$185)</f>
        <v>0</v>
      </c>
      <c r="K254" s="234"/>
      <c r="L254" s="234"/>
      <c r="M254" s="233">
        <v>1</v>
      </c>
      <c r="N254" s="233" t="str">
        <f>VLOOKUP(E254,[3]Activities!$A$9:$M$224,13,FALSE)</f>
        <v>DK</v>
      </c>
      <c r="O254" s="233"/>
      <c r="P254" s="87" t="s">
        <v>1266</v>
      </c>
      <c r="Q254" s="235"/>
      <c r="R254" s="235"/>
      <c r="S254" s="235"/>
      <c r="T254" s="235"/>
      <c r="U254" s="235"/>
      <c r="V254" s="235"/>
      <c r="W254" s="235"/>
      <c r="X254" s="235"/>
      <c r="Y254" s="235"/>
      <c r="Z254" s="235"/>
      <c r="AA254" s="235"/>
      <c r="AB254" s="235"/>
      <c r="AC254" s="235"/>
      <c r="AD254" s="235"/>
      <c r="AE254" s="235"/>
      <c r="AF254" s="235"/>
      <c r="AG254" s="235"/>
      <c r="AH254" s="235"/>
      <c r="AI254" s="235"/>
      <c r="AJ254" s="235"/>
      <c r="AK254" s="235"/>
      <c r="AL254" s="235"/>
      <c r="AM254" s="235"/>
      <c r="AN254" s="235"/>
      <c r="AO254" s="235"/>
      <c r="AP254" s="235"/>
      <c r="AQ254" s="235"/>
      <c r="AR254" s="235"/>
      <c r="AS254" s="235"/>
      <c r="AT254" s="235"/>
      <c r="AU254" s="235"/>
      <c r="AV254" s="235"/>
      <c r="AW254" s="235"/>
      <c r="AX254" s="235"/>
      <c r="AY254" s="235"/>
      <c r="AZ254" s="235"/>
      <c r="BA254" s="235"/>
      <c r="BB254" s="235"/>
      <c r="BC254" s="235"/>
      <c r="BD254" s="235"/>
      <c r="BE254" s="235"/>
      <c r="BF254" s="235"/>
      <c r="BG254" s="235"/>
      <c r="BH254" s="235"/>
      <c r="BI254" s="235"/>
      <c r="BJ254" s="235"/>
      <c r="BK254" s="235"/>
      <c r="BL254" s="235"/>
      <c r="BM254" s="235"/>
      <c r="BN254" s="235"/>
      <c r="BO254" s="235"/>
      <c r="BP254" s="235"/>
      <c r="BQ254" s="235"/>
      <c r="BR254" s="235"/>
      <c r="BS254" s="235"/>
      <c r="BT254" s="235"/>
      <c r="BU254" s="235"/>
      <c r="BV254" s="235"/>
      <c r="BW254" s="235"/>
      <c r="BX254" s="235"/>
      <c r="BY254" s="235"/>
      <c r="BZ254" s="235"/>
      <c r="CA254" s="235"/>
      <c r="CB254" s="235"/>
      <c r="CC254" s="235"/>
      <c r="CD254" s="235">
        <v>1</v>
      </c>
      <c r="CE254" s="235"/>
      <c r="CF254" s="235"/>
      <c r="CG254" s="235"/>
      <c r="CH254" s="235"/>
      <c r="CI254" s="235"/>
      <c r="CJ254" s="235"/>
      <c r="CK254" s="235"/>
      <c r="CL254" s="235"/>
      <c r="CM254" s="235"/>
      <c r="CN254" s="235"/>
      <c r="CO254" s="235"/>
      <c r="CP254" s="235"/>
      <c r="CQ254" s="235"/>
      <c r="CR254" s="235"/>
      <c r="CS254" s="235"/>
      <c r="CT254" s="235"/>
      <c r="CU254" s="235"/>
      <c r="CV254" s="235"/>
      <c r="CW254" s="235"/>
      <c r="CX254" s="235"/>
      <c r="CY254" s="235"/>
      <c r="CZ254" s="235"/>
      <c r="DA254" s="235"/>
      <c r="DB254" s="235"/>
      <c r="DC254" s="235"/>
      <c r="DD254" s="235"/>
      <c r="DE254" s="235"/>
      <c r="DF254" s="235"/>
      <c r="DG254" s="235"/>
      <c r="DH254" s="235"/>
      <c r="DI254" s="235"/>
      <c r="DJ254" s="235"/>
      <c r="DK254" s="235"/>
      <c r="DL254" s="235"/>
      <c r="DM254" s="235"/>
      <c r="DN254" s="235"/>
      <c r="DO254" s="235"/>
      <c r="DP254" s="235"/>
      <c r="DQ254" s="235"/>
      <c r="DR254" s="235"/>
      <c r="DS254" s="235"/>
      <c r="DT254" s="235"/>
      <c r="DU254" s="235"/>
      <c r="DV254" s="235"/>
      <c r="DW254" s="235"/>
      <c r="DX254" s="235"/>
      <c r="DY254" s="235"/>
      <c r="DZ254" s="235"/>
      <c r="EA254" s="235"/>
      <c r="EB254" s="235"/>
      <c r="EC254" s="235"/>
      <c r="ED254" s="235"/>
      <c r="EE254" s="235">
        <v>-2.7</v>
      </c>
      <c r="EF254" s="235"/>
      <c r="EG254" s="235"/>
      <c r="EH254" s="235"/>
      <c r="EI254" s="235"/>
      <c r="EJ254" s="235"/>
      <c r="EK254" s="235"/>
      <c r="EL254" s="235"/>
      <c r="EM254" s="235"/>
      <c r="EN254" s="235"/>
      <c r="EO254" s="235"/>
      <c r="EP254" s="235"/>
      <c r="EQ254" s="235"/>
      <c r="ER254" s="235"/>
      <c r="ES254" s="235"/>
      <c r="ET254" s="235"/>
      <c r="EU254" s="235"/>
      <c r="EV254" s="235"/>
      <c r="EW254" s="235"/>
      <c r="EX254" s="235"/>
      <c r="EY254" s="235"/>
      <c r="EZ254" s="235"/>
      <c r="FA254" s="235"/>
      <c r="FB254" s="235"/>
      <c r="FC254" s="235"/>
      <c r="FD254" s="235"/>
      <c r="FE254" s="235"/>
      <c r="FF254" s="235"/>
      <c r="FG254" s="235"/>
      <c r="FH254" s="235"/>
      <c r="FI254" s="235"/>
      <c r="FJ254" s="235"/>
      <c r="FK254" s="235"/>
      <c r="FL254" s="235"/>
      <c r="FM254" s="235"/>
      <c r="FN254" s="235"/>
      <c r="FO254" s="235"/>
      <c r="FP254" s="235"/>
      <c r="FQ254" s="235"/>
      <c r="FR254" s="235"/>
      <c r="FS254" s="235"/>
      <c r="FT254" s="236"/>
      <c r="FU254" s="237">
        <f t="shared" si="28"/>
        <v>0</v>
      </c>
      <c r="FV254" s="237">
        <f t="shared" si="35"/>
        <v>0</v>
      </c>
      <c r="FW254" s="237">
        <f t="shared" si="35"/>
        <v>0</v>
      </c>
      <c r="FX254" s="237">
        <f t="shared" si="35"/>
        <v>0.26540000000000002</v>
      </c>
      <c r="FY254" s="237">
        <f t="shared" si="35"/>
        <v>0</v>
      </c>
      <c r="FZ254" s="237">
        <f t="shared" si="35"/>
        <v>0</v>
      </c>
      <c r="GA254" s="237">
        <f t="shared" si="30"/>
        <v>0</v>
      </c>
      <c r="GB254" s="237">
        <f t="shared" si="31"/>
        <v>0</v>
      </c>
      <c r="GC254" s="237">
        <f t="shared" si="32"/>
        <v>0</v>
      </c>
    </row>
    <row r="255" spans="1:185" x14ac:dyDescent="0.3">
      <c r="A255" s="114" t="s">
        <v>276</v>
      </c>
      <c r="B255" s="40" t="str">
        <f>[3]Technologies!B255</f>
        <v>Elektriciteit</v>
      </c>
      <c r="C255" s="40" t="str">
        <f>VLOOKUP($A255,[3]Technologies!$A$7:$H$699,3,FALSE)</f>
        <v>Conversion</v>
      </c>
      <c r="D255" s="40" t="str">
        <f>VLOOKUP($A255,[3]Technologies!$A$7:$H$699,4,FALSE)</f>
        <v>Power DK</v>
      </c>
      <c r="E255" s="40" t="str">
        <f>VLOOKUP($A255,[3]Technologies!$A$7:$H$699,6,FALSE)</f>
        <v>Electricity DK</v>
      </c>
      <c r="F255" s="40" t="str">
        <f>VLOOKUP($A255,[3]Technologies!$A$7:$H$699,7,FALSE)</f>
        <v>Electricity from Coal new - Power DK</v>
      </c>
      <c r="G255" s="228"/>
      <c r="H255" s="228"/>
      <c r="I255" s="229" cm="1">
        <f t="array" ref="I255">-SUMPRODUCT(([3]Feedstocks!$C$4:$C$185=A255)*[3]Feedstocks!$E$4:$E$185,[3]Feedstocks!$F$4:$F$185,[3]Feedstocks!$H$4:$H$185,[3]Feedstocks!$I$4:$I$185)</f>
        <v>0</v>
      </c>
      <c r="J255" s="229" cm="1">
        <f t="array" ref="J255">-SUMPRODUCT(([3]Feedstocks!$C$4:$C$185=A255)*[3]Feedstocks!$E$4:$E$185,[3]Feedstocks!$H$4:$H$185,[3]Feedstocks!$I$4:$I$185)</f>
        <v>0</v>
      </c>
      <c r="K255" s="229"/>
      <c r="L255" s="229"/>
      <c r="M255" s="228">
        <v>1</v>
      </c>
      <c r="N255" s="228" t="str">
        <f>VLOOKUP(E255,[3]Activities!$A$9:$M$224,13,FALSE)</f>
        <v>DK</v>
      </c>
      <c r="O255" s="228"/>
      <c r="P255" s="66" t="s">
        <v>1266</v>
      </c>
      <c r="Q255" s="230"/>
      <c r="R255" s="230"/>
      <c r="S255" s="230"/>
      <c r="T255" s="230"/>
      <c r="U255" s="230"/>
      <c r="V255" s="230"/>
      <c r="W255" s="230"/>
      <c r="X255" s="230"/>
      <c r="Y255" s="230"/>
      <c r="Z255" s="230"/>
      <c r="AA255" s="230"/>
      <c r="AB255" s="230"/>
      <c r="AC255" s="230"/>
      <c r="AD255" s="230"/>
      <c r="AE255" s="230"/>
      <c r="AF255" s="230"/>
      <c r="AG255" s="230"/>
      <c r="AH255" s="230"/>
      <c r="AI255" s="230"/>
      <c r="AJ255" s="230"/>
      <c r="AK255" s="230"/>
      <c r="AL255" s="230"/>
      <c r="AM255" s="230"/>
      <c r="AN255" s="230"/>
      <c r="AO255" s="230"/>
      <c r="AP255" s="230"/>
      <c r="AQ255" s="230"/>
      <c r="AR255" s="230"/>
      <c r="AS255" s="230"/>
      <c r="AT255" s="230"/>
      <c r="AU255" s="230"/>
      <c r="AV255" s="230"/>
      <c r="AW255" s="230"/>
      <c r="AX255" s="230"/>
      <c r="AY255" s="230"/>
      <c r="AZ255" s="230"/>
      <c r="BA255" s="230"/>
      <c r="BB255" s="230"/>
      <c r="BC255" s="230"/>
      <c r="BD255" s="230"/>
      <c r="BE255" s="230"/>
      <c r="BF255" s="230"/>
      <c r="BG255" s="230"/>
      <c r="BH255" s="230"/>
      <c r="BI255" s="230"/>
      <c r="BJ255" s="230"/>
      <c r="BK255" s="230"/>
      <c r="BL255" s="230"/>
      <c r="BM255" s="230"/>
      <c r="BN255" s="230"/>
      <c r="BO255" s="230"/>
      <c r="BP255" s="230"/>
      <c r="BQ255" s="230"/>
      <c r="BR255" s="230"/>
      <c r="BS255" s="230"/>
      <c r="BT255" s="230"/>
      <c r="BU255" s="230"/>
      <c r="BV255" s="230"/>
      <c r="BW255" s="230"/>
      <c r="BX255" s="230"/>
      <c r="BY255" s="230"/>
      <c r="BZ255" s="230"/>
      <c r="CA255" s="230"/>
      <c r="CB255" s="230"/>
      <c r="CC255" s="230"/>
      <c r="CD255" s="230">
        <v>1</v>
      </c>
      <c r="CE255" s="230"/>
      <c r="CF255" s="230"/>
      <c r="CG255" s="230"/>
      <c r="CH255" s="230"/>
      <c r="CI255" s="230"/>
      <c r="CJ255" s="230"/>
      <c r="CK255" s="230"/>
      <c r="CL255" s="230"/>
      <c r="CM255" s="230"/>
      <c r="CN255" s="230"/>
      <c r="CO255" s="230"/>
      <c r="CP255" s="230"/>
      <c r="CQ255" s="230"/>
      <c r="CR255" s="230"/>
      <c r="CS255" s="230"/>
      <c r="CT255" s="230"/>
      <c r="CU255" s="230"/>
      <c r="CV255" s="230"/>
      <c r="CW255" s="230"/>
      <c r="CX255" s="230"/>
      <c r="CY255" s="230"/>
      <c r="CZ255" s="230"/>
      <c r="DA255" s="230"/>
      <c r="DB255" s="230"/>
      <c r="DC255" s="230"/>
      <c r="DD255" s="230"/>
      <c r="DE255" s="230"/>
      <c r="DF255" s="230"/>
      <c r="DG255" s="230"/>
      <c r="DH255" s="230"/>
      <c r="DI255" s="230"/>
      <c r="DJ255" s="230"/>
      <c r="DK255" s="230"/>
      <c r="DL255" s="230"/>
      <c r="DM255" s="230"/>
      <c r="DN255" s="230"/>
      <c r="DO255" s="230"/>
      <c r="DP255" s="230"/>
      <c r="DQ255" s="230"/>
      <c r="DR255" s="230"/>
      <c r="DS255" s="230"/>
      <c r="DT255" s="230"/>
      <c r="DU255" s="230"/>
      <c r="DV255" s="230"/>
      <c r="DW255" s="230"/>
      <c r="DX255" s="230"/>
      <c r="DY255" s="230"/>
      <c r="DZ255" s="230"/>
      <c r="EA255" s="230"/>
      <c r="EB255" s="230"/>
      <c r="EC255" s="230"/>
      <c r="ED255" s="230"/>
      <c r="EE255" s="230">
        <v>-2.4300000000000002</v>
      </c>
      <c r="EF255" s="230"/>
      <c r="EG255" s="230"/>
      <c r="EH255" s="230"/>
      <c r="EI255" s="230"/>
      <c r="EJ255" s="230"/>
      <c r="EK255" s="230"/>
      <c r="EL255" s="230"/>
      <c r="EM255" s="230"/>
      <c r="EN255" s="230"/>
      <c r="EO255" s="230"/>
      <c r="EP255" s="230"/>
      <c r="EQ255" s="230"/>
      <c r="ER255" s="230"/>
      <c r="ES255" s="230"/>
      <c r="ET255" s="230"/>
      <c r="EU255" s="230"/>
      <c r="EV255" s="230"/>
      <c r="EW255" s="230"/>
      <c r="EX255" s="230"/>
      <c r="EY255" s="230"/>
      <c r="EZ255" s="230"/>
      <c r="FA255" s="230"/>
      <c r="FB255" s="230"/>
      <c r="FC255" s="230"/>
      <c r="FD255" s="230"/>
      <c r="FE255" s="230"/>
      <c r="FF255" s="230"/>
      <c r="FG255" s="230"/>
      <c r="FH255" s="230"/>
      <c r="FI255" s="230"/>
      <c r="FJ255" s="230"/>
      <c r="FK255" s="230"/>
      <c r="FL255" s="230"/>
      <c r="FM255" s="230"/>
      <c r="FN255" s="230"/>
      <c r="FO255" s="230"/>
      <c r="FP255" s="230"/>
      <c r="FQ255" s="230"/>
      <c r="FR255" s="230"/>
      <c r="FS255" s="230"/>
      <c r="FT255" s="231"/>
      <c r="FU255" s="232">
        <f t="shared" si="28"/>
        <v>0</v>
      </c>
      <c r="FV255" s="232">
        <f t="shared" si="35"/>
        <v>0</v>
      </c>
      <c r="FW255" s="232">
        <f t="shared" si="35"/>
        <v>0</v>
      </c>
      <c r="FX255" s="232">
        <f t="shared" si="35"/>
        <v>0.2389</v>
      </c>
      <c r="FY255" s="232">
        <f t="shared" si="35"/>
        <v>0</v>
      </c>
      <c r="FZ255" s="232">
        <f t="shared" si="35"/>
        <v>0</v>
      </c>
      <c r="GA255" s="232">
        <f t="shared" si="30"/>
        <v>0</v>
      </c>
      <c r="GB255" s="232">
        <f t="shared" si="31"/>
        <v>0</v>
      </c>
      <c r="GC255" s="232">
        <f t="shared" si="32"/>
        <v>0</v>
      </c>
    </row>
    <row r="256" spans="1:185" x14ac:dyDescent="0.3">
      <c r="A256" s="114" t="s">
        <v>277</v>
      </c>
      <c r="B256" s="69" t="str">
        <f>[3]Technologies!B256</f>
        <v>Elektriciteit</v>
      </c>
      <c r="C256" s="69" t="str">
        <f>VLOOKUP($A256,[3]Technologies!$A$7:$H$699,3,FALSE)</f>
        <v>Conversion</v>
      </c>
      <c r="D256" s="69" t="str">
        <f>VLOOKUP($A256,[3]Technologies!$A$7:$H$699,4,FALSE)</f>
        <v>Power DK</v>
      </c>
      <c r="E256" s="69" t="str">
        <f>VLOOKUP($A256,[3]Technologies!$A$7:$H$699,6,FALSE)</f>
        <v>Electricity DK</v>
      </c>
      <c r="F256" s="70" t="str">
        <f>VLOOKUP($A256,[3]Technologies!$A$7:$H$699,7,FALSE)</f>
        <v>Electricity from Coal with CCS - Power DK</v>
      </c>
      <c r="G256" s="233">
        <v>0.9</v>
      </c>
      <c r="H256" s="233"/>
      <c r="I256" s="234" cm="1">
        <f t="array" ref="I256">-SUMPRODUCT(([3]Feedstocks!$C$4:$C$185=A256)*[3]Feedstocks!$E$4:$E$185,[3]Feedstocks!$F$4:$F$185,[3]Feedstocks!$H$4:$H$185,[3]Feedstocks!$I$4:$I$185)</f>
        <v>0</v>
      </c>
      <c r="J256" s="234" cm="1">
        <f t="array" ref="J256">-SUMPRODUCT(([3]Feedstocks!$C$4:$C$185=A256)*[3]Feedstocks!$E$4:$E$185,[3]Feedstocks!$H$4:$H$185,[3]Feedstocks!$I$4:$I$185)</f>
        <v>0</v>
      </c>
      <c r="K256" s="234"/>
      <c r="L256" s="234"/>
      <c r="M256" s="233">
        <v>1</v>
      </c>
      <c r="N256" s="233" t="str">
        <f>VLOOKUP(E256,[3]Activities!$A$9:$M$224,13,FALSE)</f>
        <v>DK</v>
      </c>
      <c r="O256" s="233"/>
      <c r="P256" s="87" t="s">
        <v>1266</v>
      </c>
      <c r="Q256" s="235"/>
      <c r="R256" s="235"/>
      <c r="S256" s="235"/>
      <c r="T256" s="235"/>
      <c r="U256" s="235"/>
      <c r="V256" s="235"/>
      <c r="W256" s="235"/>
      <c r="X256" s="235"/>
      <c r="Y256" s="235"/>
      <c r="Z256" s="235"/>
      <c r="AA256" s="235"/>
      <c r="AB256" s="235"/>
      <c r="AC256" s="235"/>
      <c r="AD256" s="235"/>
      <c r="AE256" s="235"/>
      <c r="AF256" s="235"/>
      <c r="AG256" s="235"/>
      <c r="AH256" s="235"/>
      <c r="AI256" s="235"/>
      <c r="AJ256" s="235"/>
      <c r="AK256" s="235"/>
      <c r="AL256" s="235"/>
      <c r="AM256" s="235"/>
      <c r="AN256" s="235"/>
      <c r="AO256" s="235"/>
      <c r="AP256" s="235"/>
      <c r="AQ256" s="235"/>
      <c r="AR256" s="235"/>
      <c r="AS256" s="235"/>
      <c r="AT256" s="235"/>
      <c r="AU256" s="235"/>
      <c r="AV256" s="235"/>
      <c r="AW256" s="235"/>
      <c r="AX256" s="235"/>
      <c r="AY256" s="235"/>
      <c r="AZ256" s="235"/>
      <c r="BA256" s="235"/>
      <c r="BB256" s="235"/>
      <c r="BC256" s="235"/>
      <c r="BD256" s="235"/>
      <c r="BE256" s="235"/>
      <c r="BF256" s="235"/>
      <c r="BG256" s="235"/>
      <c r="BH256" s="235"/>
      <c r="BI256" s="235"/>
      <c r="BJ256" s="235"/>
      <c r="BK256" s="235"/>
      <c r="BL256" s="235"/>
      <c r="BM256" s="235"/>
      <c r="BN256" s="235"/>
      <c r="BO256" s="235"/>
      <c r="BP256" s="235"/>
      <c r="BQ256" s="235"/>
      <c r="BR256" s="235"/>
      <c r="BS256" s="235"/>
      <c r="BT256" s="235"/>
      <c r="BU256" s="235"/>
      <c r="BV256" s="235"/>
      <c r="BW256" s="235"/>
      <c r="BX256" s="235"/>
      <c r="BY256" s="235"/>
      <c r="BZ256" s="235"/>
      <c r="CA256" s="235"/>
      <c r="CB256" s="235"/>
      <c r="CC256" s="235"/>
      <c r="CD256" s="235">
        <v>1</v>
      </c>
      <c r="CE256" s="235"/>
      <c r="CF256" s="235"/>
      <c r="CG256" s="235"/>
      <c r="CH256" s="235"/>
      <c r="CI256" s="235"/>
      <c r="CJ256" s="235"/>
      <c r="CK256" s="235"/>
      <c r="CL256" s="235"/>
      <c r="CM256" s="235"/>
      <c r="CN256" s="235"/>
      <c r="CO256" s="235"/>
      <c r="CP256" s="235"/>
      <c r="CQ256" s="235"/>
      <c r="CR256" s="235"/>
      <c r="CS256" s="235"/>
      <c r="CT256" s="235"/>
      <c r="CU256" s="235"/>
      <c r="CV256" s="235"/>
      <c r="CW256" s="235"/>
      <c r="CX256" s="235"/>
      <c r="CY256" s="235"/>
      <c r="CZ256" s="235"/>
      <c r="DA256" s="235"/>
      <c r="DB256" s="235"/>
      <c r="DC256" s="235"/>
      <c r="DD256" s="235"/>
      <c r="DE256" s="235"/>
      <c r="DF256" s="235"/>
      <c r="DG256" s="235"/>
      <c r="DH256" s="235"/>
      <c r="DI256" s="235"/>
      <c r="DJ256" s="235"/>
      <c r="DK256" s="235"/>
      <c r="DL256" s="235"/>
      <c r="DM256" s="235"/>
      <c r="DN256" s="235"/>
      <c r="DO256" s="235"/>
      <c r="DP256" s="235"/>
      <c r="DQ256" s="235"/>
      <c r="DR256" s="235"/>
      <c r="DS256" s="235"/>
      <c r="DT256" s="235"/>
      <c r="DU256" s="235"/>
      <c r="DV256" s="235"/>
      <c r="DW256" s="235"/>
      <c r="DX256" s="235"/>
      <c r="DY256" s="235"/>
      <c r="DZ256" s="235"/>
      <c r="EA256" s="235"/>
      <c r="EB256" s="235"/>
      <c r="EC256" s="235"/>
      <c r="ED256" s="235"/>
      <c r="EE256" s="235">
        <v>-2.99</v>
      </c>
      <c r="EF256" s="235"/>
      <c r="EG256" s="235"/>
      <c r="EH256" s="235"/>
      <c r="EI256" s="235"/>
      <c r="EJ256" s="235"/>
      <c r="EK256" s="235"/>
      <c r="EL256" s="235"/>
      <c r="EM256" s="235"/>
      <c r="EN256" s="235"/>
      <c r="EO256" s="235"/>
      <c r="EP256" s="235"/>
      <c r="EQ256" s="235"/>
      <c r="ER256" s="235"/>
      <c r="ES256" s="235"/>
      <c r="ET256" s="235"/>
      <c r="EU256" s="235"/>
      <c r="EV256" s="235"/>
      <c r="EW256" s="235"/>
      <c r="EX256" s="235"/>
      <c r="EY256" s="235"/>
      <c r="EZ256" s="235"/>
      <c r="FA256" s="235"/>
      <c r="FB256" s="235"/>
      <c r="FC256" s="235"/>
      <c r="FD256" s="235"/>
      <c r="FE256" s="235"/>
      <c r="FF256" s="235"/>
      <c r="FG256" s="235"/>
      <c r="FH256" s="235"/>
      <c r="FI256" s="235"/>
      <c r="FJ256" s="235"/>
      <c r="FK256" s="235"/>
      <c r="FL256" s="235"/>
      <c r="FM256" s="235"/>
      <c r="FN256" s="235"/>
      <c r="FO256" s="235"/>
      <c r="FP256" s="235"/>
      <c r="FQ256" s="235"/>
      <c r="FR256" s="235"/>
      <c r="FS256" s="235"/>
      <c r="FT256" s="236"/>
      <c r="FU256" s="237">
        <f t="shared" si="28"/>
        <v>0</v>
      </c>
      <c r="FV256" s="237">
        <f t="shared" si="35"/>
        <v>0</v>
      </c>
      <c r="FW256" s="237">
        <f t="shared" si="35"/>
        <v>0</v>
      </c>
      <c r="FX256" s="237">
        <f t="shared" si="35"/>
        <v>2.9399999999999999E-2</v>
      </c>
      <c r="FY256" s="237">
        <f t="shared" si="35"/>
        <v>0</v>
      </c>
      <c r="FZ256" s="237">
        <f t="shared" si="35"/>
        <v>0</v>
      </c>
      <c r="GA256" s="237">
        <f t="shared" si="30"/>
        <v>0</v>
      </c>
      <c r="GB256" s="237">
        <f t="shared" si="31"/>
        <v>0</v>
      </c>
      <c r="GC256" s="237">
        <f t="shared" si="32"/>
        <v>0</v>
      </c>
    </row>
    <row r="257" spans="1:185" x14ac:dyDescent="0.3">
      <c r="A257" s="114" t="s">
        <v>278</v>
      </c>
      <c r="B257" s="40" t="str">
        <f>[3]Technologies!B257</f>
        <v>Elektriciteit</v>
      </c>
      <c r="C257" s="40" t="str">
        <f>VLOOKUP($A257,[3]Technologies!$A$7:$H$699,3,FALSE)</f>
        <v>Conversion</v>
      </c>
      <c r="D257" s="40" t="str">
        <f>VLOOKUP($A257,[3]Technologies!$A$7:$H$699,4,FALSE)</f>
        <v>Power DK</v>
      </c>
      <c r="E257" s="40" t="str">
        <f>VLOOKUP($A257,[3]Technologies!$A$7:$H$699,6,FALSE)</f>
        <v>Electricity DK</v>
      </c>
      <c r="F257" s="40" t="str">
        <f>VLOOKUP($A257,[3]Technologies!$A$7:$H$699,7,FALSE)</f>
        <v>Electricity from CCGT old - Power DK</v>
      </c>
      <c r="G257" s="228"/>
      <c r="H257" s="228"/>
      <c r="I257" s="229" cm="1">
        <f t="array" ref="I257">-SUMPRODUCT(([3]Feedstocks!$C$4:$C$185=A257)*[3]Feedstocks!$E$4:$E$185,[3]Feedstocks!$F$4:$F$185,[3]Feedstocks!$H$4:$H$185,[3]Feedstocks!$I$4:$I$185)</f>
        <v>0</v>
      </c>
      <c r="J257" s="229" cm="1">
        <f t="array" ref="J257">-SUMPRODUCT(([3]Feedstocks!$C$4:$C$185=A257)*[3]Feedstocks!$E$4:$E$185,[3]Feedstocks!$H$4:$H$185,[3]Feedstocks!$I$4:$I$185)</f>
        <v>0</v>
      </c>
      <c r="K257" s="229"/>
      <c r="L257" s="229"/>
      <c r="M257" s="228">
        <v>1</v>
      </c>
      <c r="N257" s="228" t="str">
        <f>VLOOKUP(E257,[3]Activities!$A$9:$M$224,13,FALSE)</f>
        <v>DK</v>
      </c>
      <c r="O257" s="228"/>
      <c r="P257" s="66" t="s">
        <v>1266</v>
      </c>
      <c r="Q257" s="230"/>
      <c r="R257" s="230"/>
      <c r="S257" s="230"/>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c r="AV257" s="230"/>
      <c r="AW257" s="230"/>
      <c r="AX257" s="230"/>
      <c r="AY257" s="230"/>
      <c r="AZ257" s="230"/>
      <c r="BA257" s="230"/>
      <c r="BB257" s="230"/>
      <c r="BC257" s="230"/>
      <c r="BD257" s="230"/>
      <c r="BE257" s="230"/>
      <c r="BF257" s="230"/>
      <c r="BG257" s="230"/>
      <c r="BH257" s="230"/>
      <c r="BI257" s="230"/>
      <c r="BJ257" s="230"/>
      <c r="BK257" s="230"/>
      <c r="BL257" s="230"/>
      <c r="BM257" s="230"/>
      <c r="BN257" s="230"/>
      <c r="BO257" s="230"/>
      <c r="BP257" s="230"/>
      <c r="BQ257" s="230"/>
      <c r="BR257" s="230"/>
      <c r="BS257" s="230"/>
      <c r="BT257" s="230"/>
      <c r="BU257" s="230"/>
      <c r="BV257" s="230"/>
      <c r="BW257" s="230"/>
      <c r="BX257" s="230"/>
      <c r="BY257" s="230"/>
      <c r="BZ257" s="230"/>
      <c r="CA257" s="230"/>
      <c r="CB257" s="230"/>
      <c r="CC257" s="230"/>
      <c r="CD257" s="230">
        <v>1</v>
      </c>
      <c r="CE257" s="230"/>
      <c r="CF257" s="230"/>
      <c r="CG257" s="230"/>
      <c r="CH257" s="230"/>
      <c r="CI257" s="230"/>
      <c r="CJ257" s="230"/>
      <c r="CK257" s="230"/>
      <c r="CL257" s="230"/>
      <c r="CM257" s="230"/>
      <c r="CN257" s="230"/>
      <c r="CO257" s="230"/>
      <c r="CP257" s="230"/>
      <c r="CQ257" s="230"/>
      <c r="CR257" s="230"/>
      <c r="CS257" s="230"/>
      <c r="CT257" s="230"/>
      <c r="CU257" s="230"/>
      <c r="CV257" s="230"/>
      <c r="CW257" s="230"/>
      <c r="CX257" s="230"/>
      <c r="CY257" s="230"/>
      <c r="CZ257" s="230"/>
      <c r="DA257" s="230"/>
      <c r="DB257" s="230"/>
      <c r="DC257" s="230"/>
      <c r="DD257" s="230"/>
      <c r="DE257" s="230"/>
      <c r="DF257" s="230"/>
      <c r="DG257" s="230"/>
      <c r="DH257" s="230"/>
      <c r="DI257" s="230"/>
      <c r="DJ257" s="230"/>
      <c r="DK257" s="230"/>
      <c r="DL257" s="230"/>
      <c r="DM257" s="230"/>
      <c r="DN257" s="230"/>
      <c r="DO257" s="230"/>
      <c r="DP257" s="230"/>
      <c r="DQ257" s="230"/>
      <c r="DR257" s="230"/>
      <c r="DS257" s="230"/>
      <c r="DT257" s="230">
        <v>-1.72</v>
      </c>
      <c r="DU257" s="230"/>
      <c r="DV257" s="230"/>
      <c r="DW257" s="230"/>
      <c r="DX257" s="230"/>
      <c r="DY257" s="230"/>
      <c r="DZ257" s="230"/>
      <c r="EA257" s="230"/>
      <c r="EB257" s="230"/>
      <c r="EC257" s="230"/>
      <c r="ED257" s="230"/>
      <c r="EE257" s="230"/>
      <c r="EF257" s="230"/>
      <c r="EG257" s="230"/>
      <c r="EH257" s="230"/>
      <c r="EI257" s="230"/>
      <c r="EJ257" s="230"/>
      <c r="EK257" s="230"/>
      <c r="EL257" s="230"/>
      <c r="EM257" s="230"/>
      <c r="EN257" s="230"/>
      <c r="EO257" s="230"/>
      <c r="EP257" s="230"/>
      <c r="EQ257" s="230"/>
      <c r="ER257" s="230"/>
      <c r="ES257" s="230"/>
      <c r="ET257" s="230"/>
      <c r="EU257" s="230"/>
      <c r="EV257" s="230"/>
      <c r="EW257" s="230"/>
      <c r="EX257" s="230"/>
      <c r="EY257" s="230"/>
      <c r="EZ257" s="230"/>
      <c r="FA257" s="230"/>
      <c r="FB257" s="230"/>
      <c r="FC257" s="230"/>
      <c r="FD257" s="230"/>
      <c r="FE257" s="230"/>
      <c r="FF257" s="230"/>
      <c r="FG257" s="230"/>
      <c r="FH257" s="230"/>
      <c r="FI257" s="230"/>
      <c r="FJ257" s="230"/>
      <c r="FK257" s="230"/>
      <c r="FL257" s="230"/>
      <c r="FM257" s="230"/>
      <c r="FN257" s="230"/>
      <c r="FO257" s="230"/>
      <c r="FP257" s="230"/>
      <c r="FQ257" s="230"/>
      <c r="FR257" s="230"/>
      <c r="FS257" s="230"/>
      <c r="FT257" s="231"/>
      <c r="FU257" s="232">
        <f t="shared" si="28"/>
        <v>0</v>
      </c>
      <c r="FV257" s="232">
        <f t="shared" si="35"/>
        <v>0</v>
      </c>
      <c r="FW257" s="232">
        <f t="shared" si="35"/>
        <v>0</v>
      </c>
      <c r="FX257" s="232">
        <f t="shared" si="35"/>
        <v>9.74E-2</v>
      </c>
      <c r="FY257" s="232">
        <f t="shared" si="35"/>
        <v>0</v>
      </c>
      <c r="FZ257" s="232">
        <f t="shared" si="35"/>
        <v>0</v>
      </c>
      <c r="GA257" s="232">
        <f t="shared" si="30"/>
        <v>0</v>
      </c>
      <c r="GB257" s="232">
        <f t="shared" si="31"/>
        <v>0</v>
      </c>
      <c r="GC257" s="232">
        <f t="shared" si="32"/>
        <v>0</v>
      </c>
    </row>
    <row r="258" spans="1:185" x14ac:dyDescent="0.3">
      <c r="A258" s="114" t="s">
        <v>279</v>
      </c>
      <c r="B258" s="69" t="str">
        <f>[3]Technologies!B258</f>
        <v>Elektriciteit</v>
      </c>
      <c r="C258" s="69" t="str">
        <f>VLOOKUP($A258,[3]Technologies!$A$7:$H$699,3,FALSE)</f>
        <v>Conversion</v>
      </c>
      <c r="D258" s="69" t="str">
        <f>VLOOKUP($A258,[3]Technologies!$A$7:$H$699,4,FALSE)</f>
        <v>Power DK</v>
      </c>
      <c r="E258" s="69" t="str">
        <f>VLOOKUP($A258,[3]Technologies!$A$7:$H$699,6,FALSE)</f>
        <v>Electricity DK</v>
      </c>
      <c r="F258" s="70" t="str">
        <f>VLOOKUP($A258,[3]Technologies!$A$7:$H$699,7,FALSE)</f>
        <v>Electricity from CCGT - Power DK</v>
      </c>
      <c r="G258" s="233">
        <v>0.85</v>
      </c>
      <c r="H258" s="233"/>
      <c r="I258" s="234" cm="1">
        <f t="array" ref="I258">-SUMPRODUCT(([3]Feedstocks!$C$4:$C$185=A258)*[3]Feedstocks!$E$4:$E$185,[3]Feedstocks!$F$4:$F$185,[3]Feedstocks!$H$4:$H$185,[3]Feedstocks!$I$4:$I$185)</f>
        <v>0</v>
      </c>
      <c r="J258" s="234" cm="1">
        <f t="array" ref="J258">-SUMPRODUCT(([3]Feedstocks!$C$4:$C$185=A258)*[3]Feedstocks!$E$4:$E$185,[3]Feedstocks!$H$4:$H$185,[3]Feedstocks!$I$4:$I$185)</f>
        <v>0</v>
      </c>
      <c r="K258" s="234"/>
      <c r="L258" s="234"/>
      <c r="M258" s="233">
        <v>1</v>
      </c>
      <c r="N258" s="233" t="str">
        <f>VLOOKUP(E258,[3]Activities!$A$9:$M$224,13,FALSE)</f>
        <v>DK</v>
      </c>
      <c r="O258" s="233"/>
      <c r="P258" s="87" t="s">
        <v>1266</v>
      </c>
      <c r="Q258" s="235"/>
      <c r="R258" s="235"/>
      <c r="S258" s="235"/>
      <c r="T258" s="235"/>
      <c r="U258" s="235"/>
      <c r="V258" s="235"/>
      <c r="W258" s="235"/>
      <c r="X258" s="235"/>
      <c r="Y258" s="235"/>
      <c r="Z258" s="235"/>
      <c r="AA258" s="235"/>
      <c r="AB258" s="235"/>
      <c r="AC258" s="235"/>
      <c r="AD258" s="235"/>
      <c r="AE258" s="235"/>
      <c r="AF258" s="235"/>
      <c r="AG258" s="235"/>
      <c r="AH258" s="235"/>
      <c r="AI258" s="235"/>
      <c r="AJ258" s="235"/>
      <c r="AK258" s="235"/>
      <c r="AL258" s="235"/>
      <c r="AM258" s="235"/>
      <c r="AN258" s="235"/>
      <c r="AO258" s="235"/>
      <c r="AP258" s="235"/>
      <c r="AQ258" s="235"/>
      <c r="AR258" s="235"/>
      <c r="AS258" s="235"/>
      <c r="AT258" s="235"/>
      <c r="AU258" s="235"/>
      <c r="AV258" s="235"/>
      <c r="AW258" s="235"/>
      <c r="AX258" s="235"/>
      <c r="AY258" s="235"/>
      <c r="AZ258" s="235"/>
      <c r="BA258" s="235"/>
      <c r="BB258" s="235"/>
      <c r="BC258" s="235"/>
      <c r="BD258" s="235"/>
      <c r="BE258" s="235"/>
      <c r="BF258" s="235"/>
      <c r="BG258" s="235"/>
      <c r="BH258" s="235"/>
      <c r="BI258" s="235"/>
      <c r="BJ258" s="235"/>
      <c r="BK258" s="235"/>
      <c r="BL258" s="235"/>
      <c r="BM258" s="235"/>
      <c r="BN258" s="235"/>
      <c r="BO258" s="235"/>
      <c r="BP258" s="235"/>
      <c r="BQ258" s="235"/>
      <c r="BR258" s="235"/>
      <c r="BS258" s="235"/>
      <c r="BT258" s="235"/>
      <c r="BU258" s="235"/>
      <c r="BV258" s="235"/>
      <c r="BW258" s="235"/>
      <c r="BX258" s="235"/>
      <c r="BY258" s="235"/>
      <c r="BZ258" s="235"/>
      <c r="CA258" s="235"/>
      <c r="CB258" s="235"/>
      <c r="CC258" s="235"/>
      <c r="CD258" s="235">
        <v>1</v>
      </c>
      <c r="CE258" s="235"/>
      <c r="CF258" s="235"/>
      <c r="CG258" s="235"/>
      <c r="CH258" s="235"/>
      <c r="CI258" s="235"/>
      <c r="CJ258" s="235"/>
      <c r="CK258" s="235"/>
      <c r="CL258" s="235"/>
      <c r="CM258" s="235"/>
      <c r="CN258" s="235"/>
      <c r="CO258" s="235"/>
      <c r="CP258" s="235"/>
      <c r="CQ258" s="235"/>
      <c r="CR258" s="235"/>
      <c r="CS258" s="235"/>
      <c r="CT258" s="235"/>
      <c r="CU258" s="235"/>
      <c r="CV258" s="235"/>
      <c r="CW258" s="235"/>
      <c r="CX258" s="235"/>
      <c r="CY258" s="235"/>
      <c r="CZ258" s="235"/>
      <c r="DA258" s="235"/>
      <c r="DB258" s="235"/>
      <c r="DC258" s="235"/>
      <c r="DD258" s="235"/>
      <c r="DE258" s="235"/>
      <c r="DF258" s="235"/>
      <c r="DG258" s="235"/>
      <c r="DH258" s="235"/>
      <c r="DI258" s="235"/>
      <c r="DJ258" s="235"/>
      <c r="DK258" s="235"/>
      <c r="DL258" s="235"/>
      <c r="DM258" s="235"/>
      <c r="DN258" s="235"/>
      <c r="DO258" s="235"/>
      <c r="DP258" s="235"/>
      <c r="DQ258" s="235"/>
      <c r="DR258" s="235"/>
      <c r="DS258" s="235"/>
      <c r="DT258" s="235">
        <v>-1.63</v>
      </c>
      <c r="DU258" s="235"/>
      <c r="DV258" s="235"/>
      <c r="DW258" s="235"/>
      <c r="DX258" s="235"/>
      <c r="DY258" s="235"/>
      <c r="DZ258" s="235"/>
      <c r="EA258" s="235"/>
      <c r="EB258" s="235"/>
      <c r="EC258" s="235"/>
      <c r="ED258" s="235"/>
      <c r="EE258" s="235"/>
      <c r="EF258" s="235"/>
      <c r="EG258" s="235"/>
      <c r="EH258" s="235"/>
      <c r="EI258" s="235"/>
      <c r="EJ258" s="235"/>
      <c r="EK258" s="235"/>
      <c r="EL258" s="235"/>
      <c r="EM258" s="235"/>
      <c r="EN258" s="235"/>
      <c r="EO258" s="235"/>
      <c r="EP258" s="235"/>
      <c r="EQ258" s="235"/>
      <c r="ER258" s="235"/>
      <c r="ES258" s="235"/>
      <c r="ET258" s="235"/>
      <c r="EU258" s="235"/>
      <c r="EV258" s="235"/>
      <c r="EW258" s="235"/>
      <c r="EX258" s="235"/>
      <c r="EY258" s="235"/>
      <c r="EZ258" s="235"/>
      <c r="FA258" s="235"/>
      <c r="FB258" s="235"/>
      <c r="FC258" s="235"/>
      <c r="FD258" s="235"/>
      <c r="FE258" s="235"/>
      <c r="FF258" s="235"/>
      <c r="FG258" s="235"/>
      <c r="FH258" s="235"/>
      <c r="FI258" s="235"/>
      <c r="FJ258" s="235"/>
      <c r="FK258" s="235"/>
      <c r="FL258" s="235"/>
      <c r="FM258" s="235"/>
      <c r="FN258" s="235"/>
      <c r="FO258" s="235"/>
      <c r="FP258" s="235"/>
      <c r="FQ258" s="235"/>
      <c r="FR258" s="235"/>
      <c r="FS258" s="235"/>
      <c r="FT258" s="236"/>
      <c r="FU258" s="237">
        <f t="shared" si="28"/>
        <v>0</v>
      </c>
      <c r="FV258" s="237">
        <f t="shared" si="35"/>
        <v>0</v>
      </c>
      <c r="FW258" s="237">
        <f t="shared" si="35"/>
        <v>0</v>
      </c>
      <c r="FX258" s="237">
        <f t="shared" si="35"/>
        <v>1.38E-2</v>
      </c>
      <c r="FY258" s="237">
        <f t="shared" si="35"/>
        <v>0</v>
      </c>
      <c r="FZ258" s="237">
        <f t="shared" si="35"/>
        <v>0</v>
      </c>
      <c r="GA258" s="237">
        <f t="shared" si="30"/>
        <v>0</v>
      </c>
      <c r="GB258" s="237">
        <f t="shared" si="31"/>
        <v>0</v>
      </c>
      <c r="GC258" s="237">
        <f t="shared" si="32"/>
        <v>0</v>
      </c>
    </row>
    <row r="259" spans="1:185" x14ac:dyDescent="0.3">
      <c r="A259" s="114" t="s">
        <v>280</v>
      </c>
      <c r="B259" s="40" t="str">
        <f>[3]Technologies!B259</f>
        <v>Elektriciteit</v>
      </c>
      <c r="C259" s="40" t="str">
        <f>VLOOKUP($A259,[3]Technologies!$A$7:$H$699,3,FALSE)</f>
        <v>Conversion</v>
      </c>
      <c r="D259" s="40" t="str">
        <f>VLOOKUP($A259,[3]Technologies!$A$7:$H$699,4,FALSE)</f>
        <v>Power DK</v>
      </c>
      <c r="E259" s="40" t="str">
        <f>VLOOKUP($A259,[3]Technologies!$A$7:$H$699,6,FALSE)</f>
        <v>Electricity DK</v>
      </c>
      <c r="F259" s="40" t="str">
        <f>VLOOKUP($A259,[3]Technologies!$A$7:$H$699,7,FALSE)</f>
        <v>Electricity from GT - Power DK</v>
      </c>
      <c r="G259" s="228"/>
      <c r="H259" s="228"/>
      <c r="I259" s="229" cm="1">
        <f t="array" ref="I259">-SUMPRODUCT(([3]Feedstocks!$C$4:$C$185=A259)*[3]Feedstocks!$E$4:$E$185,[3]Feedstocks!$F$4:$F$185,[3]Feedstocks!$H$4:$H$185,[3]Feedstocks!$I$4:$I$185)</f>
        <v>0</v>
      </c>
      <c r="J259" s="229" cm="1">
        <f t="array" ref="J259">-SUMPRODUCT(([3]Feedstocks!$C$4:$C$185=A259)*[3]Feedstocks!$E$4:$E$185,[3]Feedstocks!$H$4:$H$185,[3]Feedstocks!$I$4:$I$185)</f>
        <v>0</v>
      </c>
      <c r="K259" s="229"/>
      <c r="L259" s="229"/>
      <c r="M259" s="228">
        <v>1</v>
      </c>
      <c r="N259" s="228" t="str">
        <f>VLOOKUP(E259,[3]Activities!$A$9:$M$224,13,FALSE)</f>
        <v>DK</v>
      </c>
      <c r="O259" s="228"/>
      <c r="P259" s="66" t="s">
        <v>1266</v>
      </c>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v>1</v>
      </c>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v>-2.66</v>
      </c>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c r="FN259" s="230"/>
      <c r="FO259" s="230"/>
      <c r="FP259" s="230"/>
      <c r="FQ259" s="230"/>
      <c r="FR259" s="230"/>
      <c r="FS259" s="230"/>
      <c r="FT259" s="231"/>
      <c r="FU259" s="232">
        <f t="shared" si="28"/>
        <v>0</v>
      </c>
      <c r="FV259" s="232">
        <f t="shared" si="35"/>
        <v>0</v>
      </c>
      <c r="FW259" s="232">
        <f t="shared" si="35"/>
        <v>0</v>
      </c>
      <c r="FX259" s="232">
        <f t="shared" si="35"/>
        <v>0.15060000000000001</v>
      </c>
      <c r="FY259" s="232">
        <f t="shared" si="35"/>
        <v>0</v>
      </c>
      <c r="FZ259" s="232">
        <f t="shared" si="35"/>
        <v>0</v>
      </c>
      <c r="GA259" s="232">
        <f t="shared" si="30"/>
        <v>0</v>
      </c>
      <c r="GB259" s="232">
        <f t="shared" si="31"/>
        <v>0</v>
      </c>
      <c r="GC259" s="232">
        <f t="shared" si="32"/>
        <v>0</v>
      </c>
    </row>
    <row r="260" spans="1:185" x14ac:dyDescent="0.3">
      <c r="A260" s="114" t="s">
        <v>281</v>
      </c>
      <c r="B260" s="69" t="str">
        <f>[3]Technologies!B260</f>
        <v>Elektriciteit</v>
      </c>
      <c r="C260" s="69" t="str">
        <f>VLOOKUP($A260,[3]Technologies!$A$7:$H$699,3,FALSE)</f>
        <v>Conversion</v>
      </c>
      <c r="D260" s="69" t="str">
        <f>VLOOKUP($A260,[3]Technologies!$A$7:$H$699,4,FALSE)</f>
        <v>Power DK</v>
      </c>
      <c r="E260" s="69" t="str">
        <f>VLOOKUP($A260,[3]Technologies!$A$7:$H$699,6,FALSE)</f>
        <v>Electricity DK</v>
      </c>
      <c r="F260" s="70" t="str">
        <f>VLOOKUP($A260,[3]Technologies!$A$7:$H$699,7,FALSE)</f>
        <v>Electricity from Gas + CCS - Power DK</v>
      </c>
      <c r="G260" s="233"/>
      <c r="H260" s="233"/>
      <c r="I260" s="234" cm="1">
        <f t="array" ref="I260">-SUMPRODUCT(([3]Feedstocks!$C$4:$C$185=A260)*[3]Feedstocks!$E$4:$E$185,[3]Feedstocks!$F$4:$F$185,[3]Feedstocks!$H$4:$H$185,[3]Feedstocks!$I$4:$I$185)</f>
        <v>0</v>
      </c>
      <c r="J260" s="234" cm="1">
        <f t="array" ref="J260">-SUMPRODUCT(([3]Feedstocks!$C$4:$C$185=A260)*[3]Feedstocks!$E$4:$E$185,[3]Feedstocks!$H$4:$H$185,[3]Feedstocks!$I$4:$I$185)</f>
        <v>0</v>
      </c>
      <c r="K260" s="234"/>
      <c r="L260" s="234"/>
      <c r="M260" s="233">
        <v>1</v>
      </c>
      <c r="N260" s="233" t="str">
        <f>VLOOKUP(E260,[3]Activities!$A$9:$M$224,13,FALSE)</f>
        <v>DK</v>
      </c>
      <c r="O260" s="233"/>
      <c r="P260" s="87" t="s">
        <v>1266</v>
      </c>
      <c r="Q260" s="235"/>
      <c r="R260" s="235"/>
      <c r="S260" s="235"/>
      <c r="T260" s="235"/>
      <c r="U260" s="235"/>
      <c r="V260" s="235"/>
      <c r="W260" s="235"/>
      <c r="X260" s="235"/>
      <c r="Y260" s="235"/>
      <c r="Z260" s="235"/>
      <c r="AA260" s="235"/>
      <c r="AB260" s="235"/>
      <c r="AC260" s="235"/>
      <c r="AD260" s="235"/>
      <c r="AE260" s="235"/>
      <c r="AF260" s="235"/>
      <c r="AG260" s="235"/>
      <c r="AH260" s="235"/>
      <c r="AI260" s="235"/>
      <c r="AJ260" s="235"/>
      <c r="AK260" s="235"/>
      <c r="AL260" s="235"/>
      <c r="AM260" s="235"/>
      <c r="AN260" s="235"/>
      <c r="AO260" s="235"/>
      <c r="AP260" s="235"/>
      <c r="AQ260" s="235"/>
      <c r="AR260" s="235"/>
      <c r="AS260" s="235"/>
      <c r="AT260" s="235"/>
      <c r="AU260" s="235"/>
      <c r="AV260" s="235"/>
      <c r="AW260" s="235"/>
      <c r="AX260" s="235"/>
      <c r="AY260" s="235"/>
      <c r="AZ260" s="235"/>
      <c r="BA260" s="235"/>
      <c r="BB260" s="235"/>
      <c r="BC260" s="235"/>
      <c r="BD260" s="235"/>
      <c r="BE260" s="235"/>
      <c r="BF260" s="235"/>
      <c r="BG260" s="235"/>
      <c r="BH260" s="235"/>
      <c r="BI260" s="235"/>
      <c r="BJ260" s="235"/>
      <c r="BK260" s="235"/>
      <c r="BL260" s="235"/>
      <c r="BM260" s="235"/>
      <c r="BN260" s="235"/>
      <c r="BO260" s="235"/>
      <c r="BP260" s="235"/>
      <c r="BQ260" s="235"/>
      <c r="BR260" s="235"/>
      <c r="BS260" s="235"/>
      <c r="BT260" s="235"/>
      <c r="BU260" s="235"/>
      <c r="BV260" s="235"/>
      <c r="BW260" s="235"/>
      <c r="BX260" s="235"/>
      <c r="BY260" s="235"/>
      <c r="BZ260" s="235"/>
      <c r="CA260" s="235"/>
      <c r="CB260" s="235"/>
      <c r="CC260" s="235"/>
      <c r="CD260" s="235">
        <v>1</v>
      </c>
      <c r="CE260" s="235"/>
      <c r="CF260" s="235"/>
      <c r="CG260" s="235"/>
      <c r="CH260" s="235"/>
      <c r="CI260" s="235"/>
      <c r="CJ260" s="235"/>
      <c r="CK260" s="235"/>
      <c r="CL260" s="235"/>
      <c r="CM260" s="235"/>
      <c r="CN260" s="235"/>
      <c r="CO260" s="235"/>
      <c r="CP260" s="235"/>
      <c r="CQ260" s="235"/>
      <c r="CR260" s="235"/>
      <c r="CS260" s="235"/>
      <c r="CT260" s="235"/>
      <c r="CU260" s="235"/>
      <c r="CV260" s="235"/>
      <c r="CW260" s="235"/>
      <c r="CX260" s="235"/>
      <c r="CY260" s="235"/>
      <c r="CZ260" s="235"/>
      <c r="DA260" s="235"/>
      <c r="DB260" s="235"/>
      <c r="DC260" s="235"/>
      <c r="DD260" s="235"/>
      <c r="DE260" s="235"/>
      <c r="DF260" s="235"/>
      <c r="DG260" s="235"/>
      <c r="DH260" s="235"/>
      <c r="DI260" s="235"/>
      <c r="DJ260" s="235"/>
      <c r="DK260" s="235"/>
      <c r="DL260" s="235"/>
      <c r="DM260" s="235"/>
      <c r="DN260" s="235"/>
      <c r="DO260" s="235"/>
      <c r="DP260" s="235"/>
      <c r="DQ260" s="235"/>
      <c r="DR260" s="235"/>
      <c r="DS260" s="235"/>
      <c r="DT260" s="235">
        <v>-2.16</v>
      </c>
      <c r="DU260" s="235"/>
      <c r="DV260" s="235"/>
      <c r="DW260" s="235"/>
      <c r="DX260" s="235"/>
      <c r="DY260" s="235"/>
      <c r="DZ260" s="235"/>
      <c r="EA260" s="235"/>
      <c r="EB260" s="235"/>
      <c r="EC260" s="235"/>
      <c r="ED260" s="235"/>
      <c r="EE260" s="235"/>
      <c r="EF260" s="235"/>
      <c r="EG260" s="235"/>
      <c r="EH260" s="235"/>
      <c r="EI260" s="235"/>
      <c r="EJ260" s="235"/>
      <c r="EK260" s="235"/>
      <c r="EL260" s="235"/>
      <c r="EM260" s="235"/>
      <c r="EN260" s="235"/>
      <c r="EO260" s="235"/>
      <c r="EP260" s="235"/>
      <c r="EQ260" s="235"/>
      <c r="ER260" s="235"/>
      <c r="ES260" s="235"/>
      <c r="ET260" s="235"/>
      <c r="EU260" s="235"/>
      <c r="EV260" s="235"/>
      <c r="EW260" s="235"/>
      <c r="EX260" s="235"/>
      <c r="EY260" s="235"/>
      <c r="EZ260" s="235"/>
      <c r="FA260" s="235"/>
      <c r="FB260" s="235"/>
      <c r="FC260" s="235"/>
      <c r="FD260" s="235"/>
      <c r="FE260" s="235"/>
      <c r="FF260" s="235"/>
      <c r="FG260" s="235"/>
      <c r="FH260" s="235"/>
      <c r="FI260" s="235"/>
      <c r="FJ260" s="235"/>
      <c r="FK260" s="235"/>
      <c r="FL260" s="235"/>
      <c r="FM260" s="235"/>
      <c r="FN260" s="235"/>
      <c r="FO260" s="235"/>
      <c r="FP260" s="235"/>
      <c r="FQ260" s="235"/>
      <c r="FR260" s="235"/>
      <c r="FS260" s="235"/>
      <c r="FT260" s="236"/>
      <c r="FU260" s="237">
        <f t="shared" si="28"/>
        <v>0</v>
      </c>
      <c r="FV260" s="237">
        <f t="shared" si="35"/>
        <v>0</v>
      </c>
      <c r="FW260" s="237">
        <f t="shared" si="35"/>
        <v>0</v>
      </c>
      <c r="FX260" s="237">
        <f t="shared" si="35"/>
        <v>0.12230000000000001</v>
      </c>
      <c r="FY260" s="237">
        <f t="shared" si="35"/>
        <v>0</v>
      </c>
      <c r="FZ260" s="237">
        <f t="shared" si="35"/>
        <v>0</v>
      </c>
      <c r="GA260" s="237">
        <f t="shared" si="30"/>
        <v>0</v>
      </c>
      <c r="GB260" s="237">
        <f t="shared" si="31"/>
        <v>0</v>
      </c>
      <c r="GC260" s="237">
        <f t="shared" si="32"/>
        <v>0</v>
      </c>
    </row>
    <row r="261" spans="1:185" x14ac:dyDescent="0.3">
      <c r="A261" s="114" t="s">
        <v>282</v>
      </c>
      <c r="B261" s="40" t="str">
        <f>[3]Technologies!B261</f>
        <v>Elektriciteit</v>
      </c>
      <c r="C261" s="40" t="str">
        <f>VLOOKUP($A261,[3]Technologies!$A$7:$H$699,3,FALSE)</f>
        <v>Conversion</v>
      </c>
      <c r="D261" s="40" t="str">
        <f>VLOOKUP($A261,[3]Technologies!$A$7:$H$699,4,FALSE)</f>
        <v>Power DK</v>
      </c>
      <c r="E261" s="40" t="str">
        <f>VLOOKUP($A261,[3]Technologies!$A$7:$H$699,6,FALSE)</f>
        <v>Electricity DK</v>
      </c>
      <c r="F261" s="40" t="str">
        <f>VLOOKUP($A261,[3]Technologies!$A$7:$H$699,7,FALSE)</f>
        <v>Electricity from Oil - Power DK</v>
      </c>
      <c r="G261" s="228"/>
      <c r="H261" s="228"/>
      <c r="I261" s="229" cm="1">
        <f t="array" ref="I261">-SUMPRODUCT(([3]Feedstocks!$C$4:$C$185=A261)*[3]Feedstocks!$E$4:$E$185,[3]Feedstocks!$F$4:$F$185,[3]Feedstocks!$H$4:$H$185,[3]Feedstocks!$I$4:$I$185)</f>
        <v>0</v>
      </c>
      <c r="J261" s="229" cm="1">
        <f t="array" ref="J261">-SUMPRODUCT(([3]Feedstocks!$C$4:$C$185=A261)*[3]Feedstocks!$E$4:$E$185,[3]Feedstocks!$H$4:$H$185,[3]Feedstocks!$I$4:$I$185)</f>
        <v>0</v>
      </c>
      <c r="K261" s="229"/>
      <c r="L261" s="229"/>
      <c r="M261" s="228">
        <v>1</v>
      </c>
      <c r="N261" s="228" t="str">
        <f>VLOOKUP(E261,[3]Activities!$A$9:$M$224,13,FALSE)</f>
        <v>DK</v>
      </c>
      <c r="O261" s="228"/>
      <c r="P261" s="66" t="s">
        <v>1274</v>
      </c>
      <c r="Q261" s="230"/>
      <c r="R261" s="230"/>
      <c r="S261" s="230"/>
      <c r="T261" s="230"/>
      <c r="U261" s="230"/>
      <c r="V261" s="230"/>
      <c r="W261" s="230"/>
      <c r="X261" s="230"/>
      <c r="Y261" s="230"/>
      <c r="Z261" s="230"/>
      <c r="AA261" s="230"/>
      <c r="AB261" s="230"/>
      <c r="AC261" s="230"/>
      <c r="AD261" s="230"/>
      <c r="AE261" s="230"/>
      <c r="AF261" s="230"/>
      <c r="AG261" s="230"/>
      <c r="AH261" s="230"/>
      <c r="AI261" s="230"/>
      <c r="AJ261" s="230"/>
      <c r="AK261" s="230"/>
      <c r="AL261" s="230"/>
      <c r="AM261" s="230"/>
      <c r="AN261" s="230"/>
      <c r="AO261" s="230"/>
      <c r="AP261" s="230"/>
      <c r="AQ261" s="230"/>
      <c r="AR261" s="230"/>
      <c r="AS261" s="230"/>
      <c r="AT261" s="230"/>
      <c r="AU261" s="230"/>
      <c r="AV261" s="230"/>
      <c r="AW261" s="230"/>
      <c r="AX261" s="230"/>
      <c r="AY261" s="230"/>
      <c r="AZ261" s="230"/>
      <c r="BA261" s="230"/>
      <c r="BB261" s="230"/>
      <c r="BC261" s="230"/>
      <c r="BD261" s="230"/>
      <c r="BE261" s="230"/>
      <c r="BF261" s="230"/>
      <c r="BG261" s="230"/>
      <c r="BH261" s="230"/>
      <c r="BI261" s="230"/>
      <c r="BJ261" s="230"/>
      <c r="BK261" s="230"/>
      <c r="BL261" s="230"/>
      <c r="BM261" s="230"/>
      <c r="BN261" s="230"/>
      <c r="BO261" s="230"/>
      <c r="BP261" s="230"/>
      <c r="BQ261" s="230"/>
      <c r="BR261" s="230"/>
      <c r="BS261" s="230"/>
      <c r="BT261" s="230"/>
      <c r="BU261" s="230"/>
      <c r="BV261" s="230"/>
      <c r="BW261" s="230"/>
      <c r="BX261" s="230"/>
      <c r="BY261" s="230"/>
      <c r="BZ261" s="230"/>
      <c r="CA261" s="230"/>
      <c r="CB261" s="230"/>
      <c r="CC261" s="230"/>
      <c r="CD261" s="230">
        <v>1</v>
      </c>
      <c r="CE261" s="230"/>
      <c r="CF261" s="230"/>
      <c r="CG261" s="230"/>
      <c r="CH261" s="230"/>
      <c r="CI261" s="230"/>
      <c r="CJ261" s="230"/>
      <c r="CK261" s="230"/>
      <c r="CL261" s="230"/>
      <c r="CM261" s="230"/>
      <c r="CN261" s="230"/>
      <c r="CO261" s="230"/>
      <c r="CP261" s="230"/>
      <c r="CQ261" s="230"/>
      <c r="CR261" s="230"/>
      <c r="CS261" s="230"/>
      <c r="CT261" s="230"/>
      <c r="CU261" s="230"/>
      <c r="CV261" s="230"/>
      <c r="CW261" s="230"/>
      <c r="CX261" s="230"/>
      <c r="CY261" s="230"/>
      <c r="CZ261" s="230"/>
      <c r="DA261" s="230"/>
      <c r="DB261" s="230"/>
      <c r="DC261" s="230"/>
      <c r="DD261" s="230"/>
      <c r="DE261" s="230"/>
      <c r="DF261" s="230"/>
      <c r="DG261" s="230"/>
      <c r="DH261" s="230"/>
      <c r="DI261" s="230"/>
      <c r="DJ261" s="230"/>
      <c r="DK261" s="230"/>
      <c r="DL261" s="230"/>
      <c r="DM261" s="230"/>
      <c r="DN261" s="230"/>
      <c r="DO261" s="230"/>
      <c r="DP261" s="230"/>
      <c r="DQ261" s="230"/>
      <c r="DR261" s="230"/>
      <c r="DS261" s="230"/>
      <c r="DT261" s="230"/>
      <c r="DU261" s="230"/>
      <c r="DV261" s="230"/>
      <c r="DW261" s="230"/>
      <c r="DX261" s="230"/>
      <c r="DY261" s="230"/>
      <c r="DZ261" s="230"/>
      <c r="EA261" s="230"/>
      <c r="EB261" s="230"/>
      <c r="EC261" s="230"/>
      <c r="ED261" s="230"/>
      <c r="EE261" s="230"/>
      <c r="EF261" s="230"/>
      <c r="EG261" s="230">
        <v>-3.1</v>
      </c>
      <c r="EH261" s="230"/>
      <c r="EI261" s="230"/>
      <c r="EJ261" s="230"/>
      <c r="EK261" s="230"/>
      <c r="EL261" s="230"/>
      <c r="EM261" s="230"/>
      <c r="EN261" s="230"/>
      <c r="EO261" s="230"/>
      <c r="EP261" s="230"/>
      <c r="EQ261" s="230"/>
      <c r="ER261" s="230"/>
      <c r="ES261" s="230"/>
      <c r="ET261" s="230"/>
      <c r="EU261" s="230"/>
      <c r="EV261" s="230"/>
      <c r="EW261" s="230"/>
      <c r="EX261" s="230"/>
      <c r="EY261" s="230"/>
      <c r="EZ261" s="230"/>
      <c r="FA261" s="230"/>
      <c r="FB261" s="230"/>
      <c r="FC261" s="230"/>
      <c r="FD261" s="230"/>
      <c r="FE261" s="230"/>
      <c r="FF261" s="230"/>
      <c r="FG261" s="230"/>
      <c r="FH261" s="230"/>
      <c r="FI261" s="230"/>
      <c r="FJ261" s="230"/>
      <c r="FK261" s="230"/>
      <c r="FL261" s="230"/>
      <c r="FM261" s="230"/>
      <c r="FN261" s="230"/>
      <c r="FO261" s="230"/>
      <c r="FP261" s="230"/>
      <c r="FQ261" s="230"/>
      <c r="FR261" s="230"/>
      <c r="FS261" s="230"/>
      <c r="FT261" s="231"/>
      <c r="FU261" s="232">
        <f t="shared" si="28"/>
        <v>0</v>
      </c>
      <c r="FV261" s="232">
        <f t="shared" si="35"/>
        <v>0</v>
      </c>
      <c r="FW261" s="232">
        <f t="shared" si="35"/>
        <v>0</v>
      </c>
      <c r="FX261" s="232">
        <f t="shared" si="35"/>
        <v>0.22720000000000001</v>
      </c>
      <c r="FY261" s="232">
        <f t="shared" si="35"/>
        <v>0</v>
      </c>
      <c r="FZ261" s="232">
        <f t="shared" si="35"/>
        <v>0</v>
      </c>
      <c r="GA261" s="232">
        <f t="shared" si="30"/>
        <v>0</v>
      </c>
      <c r="GB261" s="232">
        <f t="shared" si="31"/>
        <v>0</v>
      </c>
      <c r="GC261" s="232">
        <f t="shared" si="32"/>
        <v>0</v>
      </c>
    </row>
    <row r="262" spans="1:185" x14ac:dyDescent="0.3">
      <c r="A262" s="114" t="s">
        <v>283</v>
      </c>
      <c r="B262" s="40" t="str">
        <f>[3]Technologies!B262</f>
        <v>Elektriciteit</v>
      </c>
      <c r="C262" s="40" t="str">
        <f>VLOOKUP($A262,[3]Technologies!$A$7:$H$699,3,FALSE)</f>
        <v>Conversion</v>
      </c>
      <c r="D262" s="40" t="str">
        <f>VLOOKUP($A262,[3]Technologies!$A$7:$H$699,4,FALSE)</f>
        <v>Power DK</v>
      </c>
      <c r="E262" s="40" t="str">
        <f>VLOOKUP($A262,[3]Technologies!$A$7:$H$699,6,FALSE)</f>
        <v>Electricity DK</v>
      </c>
      <c r="F262" s="40" t="str">
        <f>VLOOKUP($A262,[3]Technologies!$A$7:$H$699,7,FALSE)</f>
        <v>Electricity from Waste- Power DK</v>
      </c>
      <c r="G262" s="228"/>
      <c r="H262" s="228"/>
      <c r="I262" s="229" cm="1">
        <f t="array" ref="I262">-SUMPRODUCT(([3]Feedstocks!$C$4:$C$185=A262)*[3]Feedstocks!$E$4:$E$185,[3]Feedstocks!$F$4:$F$185,[3]Feedstocks!$H$4:$H$185,[3]Feedstocks!$I$4:$I$185)</f>
        <v>0</v>
      </c>
      <c r="J262" s="229" cm="1">
        <f t="array" ref="J262">-SUMPRODUCT(([3]Feedstocks!$C$4:$C$185=A262)*[3]Feedstocks!$E$4:$E$185,[3]Feedstocks!$H$4:$H$185,[3]Feedstocks!$I$4:$I$185)</f>
        <v>0</v>
      </c>
      <c r="K262" s="229"/>
      <c r="L262" s="229"/>
      <c r="M262" s="228">
        <v>1</v>
      </c>
      <c r="N262" s="228" t="str">
        <f>VLOOKUP(E262,[3]Activities!$A$9:$M$224,13,FALSE)</f>
        <v>DK</v>
      </c>
      <c r="O262" s="228"/>
      <c r="P262" s="66" t="s">
        <v>1274</v>
      </c>
      <c r="Q262" s="230"/>
      <c r="R262" s="230"/>
      <c r="S262" s="230"/>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c r="AV262" s="230"/>
      <c r="AW262" s="230"/>
      <c r="AX262" s="230"/>
      <c r="AY262" s="230"/>
      <c r="AZ262" s="230"/>
      <c r="BA262" s="230"/>
      <c r="BB262" s="230"/>
      <c r="BC262" s="230"/>
      <c r="BD262" s="230"/>
      <c r="BE262" s="230"/>
      <c r="BF262" s="230"/>
      <c r="BG262" s="230"/>
      <c r="BH262" s="230"/>
      <c r="BI262" s="230"/>
      <c r="BJ262" s="230"/>
      <c r="BK262" s="230"/>
      <c r="BL262" s="230"/>
      <c r="BM262" s="230"/>
      <c r="BN262" s="230"/>
      <c r="BO262" s="230"/>
      <c r="BP262" s="230"/>
      <c r="BQ262" s="230"/>
      <c r="BR262" s="230"/>
      <c r="BS262" s="230"/>
      <c r="BT262" s="230"/>
      <c r="BU262" s="230"/>
      <c r="BV262" s="230"/>
      <c r="BW262" s="230"/>
      <c r="BX262" s="230"/>
      <c r="BY262" s="230"/>
      <c r="BZ262" s="230"/>
      <c r="CA262" s="230"/>
      <c r="CB262" s="230"/>
      <c r="CC262" s="230"/>
      <c r="CD262" s="230">
        <v>1</v>
      </c>
      <c r="CE262" s="230"/>
      <c r="CF262" s="230"/>
      <c r="CG262" s="230"/>
      <c r="CH262" s="230"/>
      <c r="CI262" s="230"/>
      <c r="CJ262" s="230"/>
      <c r="CK262" s="230"/>
      <c r="CL262" s="230"/>
      <c r="CM262" s="230"/>
      <c r="CN262" s="230"/>
      <c r="CO262" s="230"/>
      <c r="CP262" s="230"/>
      <c r="CQ262" s="230"/>
      <c r="CR262" s="230"/>
      <c r="CS262" s="230"/>
      <c r="CT262" s="230"/>
      <c r="CU262" s="230"/>
      <c r="CV262" s="230"/>
      <c r="CW262" s="230"/>
      <c r="CX262" s="230"/>
      <c r="CY262" s="230"/>
      <c r="CZ262" s="230"/>
      <c r="DA262" s="230"/>
      <c r="DB262" s="230"/>
      <c r="DC262" s="230"/>
      <c r="DD262" s="230"/>
      <c r="DE262" s="230"/>
      <c r="DF262" s="230"/>
      <c r="DG262" s="230"/>
      <c r="DH262" s="230"/>
      <c r="DI262" s="230"/>
      <c r="DJ262" s="230"/>
      <c r="DK262" s="230"/>
      <c r="DL262" s="230"/>
      <c r="DM262" s="230"/>
      <c r="DN262" s="230"/>
      <c r="DO262" s="230"/>
      <c r="DP262" s="230"/>
      <c r="DQ262" s="230"/>
      <c r="DR262" s="230"/>
      <c r="DS262" s="230"/>
      <c r="DT262" s="230"/>
      <c r="DU262" s="230"/>
      <c r="DV262" s="230"/>
      <c r="DW262" s="230"/>
      <c r="DX262" s="230"/>
      <c r="DY262" s="230"/>
      <c r="DZ262" s="230"/>
      <c r="EA262" s="230"/>
      <c r="EB262" s="230"/>
      <c r="EC262" s="230"/>
      <c r="ED262" s="230"/>
      <c r="EE262" s="230"/>
      <c r="EF262" s="230"/>
      <c r="EG262" s="230"/>
      <c r="EH262" s="230"/>
      <c r="EI262" s="230"/>
      <c r="EJ262" s="230"/>
      <c r="EK262" s="230"/>
      <c r="EL262" s="230">
        <v>-2.96</v>
      </c>
      <c r="EM262" s="230"/>
      <c r="EN262" s="230"/>
      <c r="EO262" s="230"/>
      <c r="EP262" s="230"/>
      <c r="EQ262" s="230"/>
      <c r="ER262" s="230"/>
      <c r="ES262" s="230"/>
      <c r="ET262" s="230"/>
      <c r="EU262" s="230"/>
      <c r="EV262" s="230"/>
      <c r="EW262" s="230"/>
      <c r="EX262" s="230"/>
      <c r="EY262" s="230"/>
      <c r="EZ262" s="230"/>
      <c r="FA262" s="230"/>
      <c r="FB262" s="230"/>
      <c r="FC262" s="230"/>
      <c r="FD262" s="230"/>
      <c r="FE262" s="230"/>
      <c r="FF262" s="230"/>
      <c r="FG262" s="230"/>
      <c r="FH262" s="230"/>
      <c r="FI262" s="230"/>
      <c r="FJ262" s="230"/>
      <c r="FK262" s="230"/>
      <c r="FL262" s="230"/>
      <c r="FM262" s="230"/>
      <c r="FN262" s="230"/>
      <c r="FO262" s="230"/>
      <c r="FP262" s="230"/>
      <c r="FQ262" s="230"/>
      <c r="FR262" s="230"/>
      <c r="FS262" s="230"/>
      <c r="FT262" s="231"/>
      <c r="FU262" s="232">
        <f t="shared" si="28"/>
        <v>0</v>
      </c>
      <c r="FV262" s="232">
        <f t="shared" si="35"/>
        <v>0</v>
      </c>
      <c r="FW262" s="232">
        <f t="shared" si="35"/>
        <v>0</v>
      </c>
      <c r="FX262" s="232">
        <f t="shared" si="35"/>
        <v>0.1164</v>
      </c>
      <c r="FY262" s="232">
        <f t="shared" si="35"/>
        <v>0</v>
      </c>
      <c r="FZ262" s="232">
        <f t="shared" si="35"/>
        <v>0</v>
      </c>
      <c r="GA262" s="232">
        <f t="shared" si="30"/>
        <v>0</v>
      </c>
      <c r="GB262" s="232">
        <f t="shared" si="31"/>
        <v>0</v>
      </c>
      <c r="GC262" s="232">
        <f t="shared" si="32"/>
        <v>0</v>
      </c>
    </row>
    <row r="263" spans="1:185" x14ac:dyDescent="0.3">
      <c r="A263" s="114" t="s">
        <v>284</v>
      </c>
      <c r="B263" s="69" t="str">
        <f>[3]Technologies!B263</f>
        <v>Elektriciteit</v>
      </c>
      <c r="C263" s="69" t="str">
        <f>VLOOKUP($A263,[3]Technologies!$A$7:$H$699,3,FALSE)</f>
        <v>Conversion</v>
      </c>
      <c r="D263" s="69" t="str">
        <f>VLOOKUP($A263,[3]Technologies!$A$7:$H$699,4,FALSE)</f>
        <v>Power DK</v>
      </c>
      <c r="E263" s="69" t="str">
        <f>VLOOKUP($A263,[3]Technologies!$A$7:$H$699,6,FALSE)</f>
        <v>Electricity DK</v>
      </c>
      <c r="F263" s="70" t="str">
        <f>VLOOKUP($A263,[3]Technologies!$A$7:$H$699,7,FALSE)</f>
        <v>Electricity from Biomass - Power DK</v>
      </c>
      <c r="G263" s="233"/>
      <c r="H263" s="233"/>
      <c r="I263" s="234" cm="1">
        <f t="array" ref="I263">-SUMPRODUCT(([3]Feedstocks!$C$4:$C$185=A263)*[3]Feedstocks!$E$4:$E$185,[3]Feedstocks!$F$4:$F$185,[3]Feedstocks!$H$4:$H$185,[3]Feedstocks!$I$4:$I$185)</f>
        <v>0</v>
      </c>
      <c r="J263" s="234" cm="1">
        <f t="array" ref="J263">-SUMPRODUCT(([3]Feedstocks!$C$4:$C$185=A263)*[3]Feedstocks!$E$4:$E$185,[3]Feedstocks!$H$4:$H$185,[3]Feedstocks!$I$4:$I$185)</f>
        <v>0</v>
      </c>
      <c r="K263" s="234"/>
      <c r="L263" s="234"/>
      <c r="M263" s="233">
        <v>1</v>
      </c>
      <c r="N263" s="233" t="str">
        <f>VLOOKUP(E263,[3]Activities!$A$9:$M$224,13,FALSE)</f>
        <v>DK</v>
      </c>
      <c r="O263" s="233"/>
      <c r="P263" s="87" t="s">
        <v>1799</v>
      </c>
      <c r="Q263" s="235"/>
      <c r="R263" s="235"/>
      <c r="S263" s="235"/>
      <c r="T263" s="235"/>
      <c r="U263" s="235"/>
      <c r="V263" s="235"/>
      <c r="W263" s="235"/>
      <c r="X263" s="235"/>
      <c r="Y263" s="235"/>
      <c r="Z263" s="235"/>
      <c r="AA263" s="235"/>
      <c r="AB263" s="235"/>
      <c r="AC263" s="235"/>
      <c r="AD263" s="235"/>
      <c r="AE263" s="235"/>
      <c r="AF263" s="235"/>
      <c r="AG263" s="235"/>
      <c r="AH263" s="235"/>
      <c r="AI263" s="235"/>
      <c r="AJ263" s="235"/>
      <c r="AK263" s="235"/>
      <c r="AL263" s="235"/>
      <c r="AM263" s="235"/>
      <c r="AN263" s="235"/>
      <c r="AO263" s="235"/>
      <c r="AP263" s="235"/>
      <c r="AQ263" s="235"/>
      <c r="AR263" s="235"/>
      <c r="AS263" s="235"/>
      <c r="AT263" s="235"/>
      <c r="AU263" s="235"/>
      <c r="AV263" s="235"/>
      <c r="AW263" s="235"/>
      <c r="AX263" s="235"/>
      <c r="AY263" s="235"/>
      <c r="AZ263" s="235"/>
      <c r="BA263" s="235"/>
      <c r="BB263" s="235"/>
      <c r="BC263" s="235"/>
      <c r="BD263" s="235"/>
      <c r="BE263" s="235"/>
      <c r="BF263" s="235"/>
      <c r="BG263" s="235"/>
      <c r="BH263" s="235"/>
      <c r="BI263" s="235"/>
      <c r="BJ263" s="235"/>
      <c r="BK263" s="235"/>
      <c r="BL263" s="235"/>
      <c r="BM263" s="235"/>
      <c r="BN263" s="235"/>
      <c r="BO263" s="235"/>
      <c r="BP263" s="235"/>
      <c r="BQ263" s="235"/>
      <c r="BR263" s="235"/>
      <c r="BS263" s="235"/>
      <c r="BT263" s="235"/>
      <c r="BU263" s="235"/>
      <c r="BV263" s="235"/>
      <c r="BW263" s="235"/>
      <c r="BX263" s="235"/>
      <c r="BY263" s="235"/>
      <c r="BZ263" s="235"/>
      <c r="CA263" s="235"/>
      <c r="CB263" s="235"/>
      <c r="CC263" s="235"/>
      <c r="CD263" s="235">
        <v>1</v>
      </c>
      <c r="CE263" s="235"/>
      <c r="CF263" s="235"/>
      <c r="CG263" s="235"/>
      <c r="CH263" s="235"/>
      <c r="CI263" s="235"/>
      <c r="CJ263" s="235"/>
      <c r="CK263" s="235"/>
      <c r="CL263" s="235"/>
      <c r="CM263" s="235"/>
      <c r="CN263" s="235"/>
      <c r="CO263" s="235"/>
      <c r="CP263" s="235"/>
      <c r="CQ263" s="235"/>
      <c r="CR263" s="235"/>
      <c r="CS263" s="235"/>
      <c r="CT263" s="235"/>
      <c r="CU263" s="235"/>
      <c r="CV263" s="235"/>
      <c r="CW263" s="235"/>
      <c r="CX263" s="235"/>
      <c r="CY263" s="235"/>
      <c r="CZ263" s="235"/>
      <c r="DA263" s="235"/>
      <c r="DB263" s="235"/>
      <c r="DC263" s="235"/>
      <c r="DD263" s="235"/>
      <c r="DE263" s="235"/>
      <c r="DF263" s="235"/>
      <c r="DG263" s="235"/>
      <c r="DH263" s="235"/>
      <c r="DI263" s="235"/>
      <c r="DJ263" s="235"/>
      <c r="DK263" s="235"/>
      <c r="DL263" s="235"/>
      <c r="DM263" s="235"/>
      <c r="DN263" s="235"/>
      <c r="DO263" s="235"/>
      <c r="DP263" s="235"/>
      <c r="DQ263" s="235"/>
      <c r="DR263" s="235"/>
      <c r="DS263" s="235"/>
      <c r="DT263" s="235"/>
      <c r="DU263" s="235"/>
      <c r="DV263" s="235"/>
      <c r="DW263" s="235"/>
      <c r="DX263" s="235"/>
      <c r="DY263" s="235"/>
      <c r="DZ263" s="235"/>
      <c r="EA263" s="235"/>
      <c r="EB263" s="235"/>
      <c r="EC263" s="235">
        <v>-2.61</v>
      </c>
      <c r="ED263" s="235"/>
      <c r="EE263" s="235"/>
      <c r="EF263" s="235"/>
      <c r="EG263" s="235"/>
      <c r="EH263" s="235"/>
      <c r="EI263" s="235"/>
      <c r="EJ263" s="235"/>
      <c r="EK263" s="235"/>
      <c r="EL263" s="235"/>
      <c r="EM263" s="235"/>
      <c r="EN263" s="235"/>
      <c r="EO263" s="235"/>
      <c r="EP263" s="235"/>
      <c r="EQ263" s="235"/>
      <c r="ER263" s="235"/>
      <c r="ES263" s="235"/>
      <c r="ET263" s="235"/>
      <c r="EU263" s="235"/>
      <c r="EV263" s="235"/>
      <c r="EW263" s="235"/>
      <c r="EX263" s="235"/>
      <c r="EY263" s="235"/>
      <c r="EZ263" s="235"/>
      <c r="FA263" s="235"/>
      <c r="FB263" s="235"/>
      <c r="FC263" s="235"/>
      <c r="FD263" s="235"/>
      <c r="FE263" s="235"/>
      <c r="FF263" s="235"/>
      <c r="FG263" s="235"/>
      <c r="FH263" s="235"/>
      <c r="FI263" s="235"/>
      <c r="FJ263" s="235"/>
      <c r="FK263" s="235"/>
      <c r="FL263" s="235"/>
      <c r="FM263" s="235"/>
      <c r="FN263" s="235"/>
      <c r="FO263" s="235"/>
      <c r="FP263" s="235"/>
      <c r="FQ263" s="235"/>
      <c r="FR263" s="235"/>
      <c r="FS263" s="235"/>
      <c r="FT263" s="236"/>
      <c r="FU263" s="237">
        <f t="shared" ref="FU263:FU326" si="36">ROUND(IF($C263="Primary",0,-$G263*(SUMPRODUCT($Q$4:$FS$4,$Q263:$FS263)+$J263)-$H263)*IF($N263=FU$4,1,0),4)</f>
        <v>0</v>
      </c>
      <c r="FV263" s="237">
        <f t="shared" ref="FV263:FZ278" si="37">ROUND(IF($C263="Primary",0,$M263*(1-$O263)*($G263*(SUMPRODUCT($Q$4:$FS$4,$Q263:$FS263)+$J263)+$H263-SUMPRODUCT($Q$5:$FS$5,$Q263:$FS263)-$I263+$K263))*IF($N263=FV$4,1,0),4)</f>
        <v>0</v>
      </c>
      <c r="FW263" s="237">
        <f t="shared" si="37"/>
        <v>0</v>
      </c>
      <c r="FX263" s="237">
        <f t="shared" si="37"/>
        <v>0</v>
      </c>
      <c r="FY263" s="237">
        <f t="shared" si="37"/>
        <v>0</v>
      </c>
      <c r="FZ263" s="237">
        <f t="shared" si="37"/>
        <v>0</v>
      </c>
      <c r="GA263" s="237">
        <f t="shared" ref="GA263:GA326" si="38">ROUND(IF($C263="Primary",0,(1-$M263)*(1-$O263)*($G263*(SUMPRODUCT($Q$4:$FS$4,$Q263:$FS263)+$J263)+$H263-SUMPRODUCT($Q$5:$FS$5,$Q263:$FS263)-$I263+$L263))*IF($N263=FV$4,1,0),4)</f>
        <v>0</v>
      </c>
      <c r="GB263" s="237">
        <f t="shared" ref="GB263:GB326" si="39">ROUND(IF($C263="Primary",0,$O263*($G263*(SUMPRODUCT($Q$4:$FS$4,$Q263:$FS263)+$J263)-SUMPRODUCT($Q$5:$FS$5,$Q263:$FS263)-$I263))*IF($N263=FV$4,1,0),4)</f>
        <v>0</v>
      </c>
      <c r="GC263" s="237">
        <f t="shared" si="32"/>
        <v>0</v>
      </c>
    </row>
    <row r="264" spans="1:185" x14ac:dyDescent="0.3">
      <c r="A264" s="114" t="s">
        <v>285</v>
      </c>
      <c r="B264" s="40" t="str">
        <f>[3]Technologies!B264</f>
        <v>Elektriciteit</v>
      </c>
      <c r="C264" s="40" t="str">
        <f>VLOOKUP($A264,[3]Technologies!$A$7:$H$699,3,FALSE)</f>
        <v>Conversion</v>
      </c>
      <c r="D264" s="40" t="str">
        <f>VLOOKUP($A264,[3]Technologies!$A$7:$H$699,4,FALSE)</f>
        <v>Power DK</v>
      </c>
      <c r="E264" s="40" t="str">
        <f>VLOOKUP($A264,[3]Technologies!$A$7:$H$699,6,FALSE)</f>
        <v>Electricity DK</v>
      </c>
      <c r="F264" s="40" t="str">
        <f>VLOOKUP($A264,[3]Technologies!$A$7:$H$699,7,FALSE)</f>
        <v>Electricity from Biomass + CCS - Power DK</v>
      </c>
      <c r="G264" s="228"/>
      <c r="H264" s="228"/>
      <c r="I264" s="229" cm="1">
        <f t="array" ref="I264">-SUMPRODUCT(([3]Feedstocks!$C$4:$C$185=A264)*[3]Feedstocks!$E$4:$E$185,[3]Feedstocks!$F$4:$F$185,[3]Feedstocks!$H$4:$H$185,[3]Feedstocks!$I$4:$I$185)</f>
        <v>0</v>
      </c>
      <c r="J264" s="229" cm="1">
        <f t="array" ref="J264">-SUMPRODUCT(([3]Feedstocks!$C$4:$C$185=A264)*[3]Feedstocks!$E$4:$E$185,[3]Feedstocks!$H$4:$H$185,[3]Feedstocks!$I$4:$I$185)</f>
        <v>0</v>
      </c>
      <c r="K264" s="229"/>
      <c r="L264" s="229"/>
      <c r="M264" s="228">
        <v>1</v>
      </c>
      <c r="N264" s="228" t="str">
        <f>VLOOKUP(E264,[3]Activities!$A$9:$M$224,13,FALSE)</f>
        <v>DK</v>
      </c>
      <c r="O264" s="228"/>
      <c r="P264" s="66" t="s">
        <v>1800</v>
      </c>
      <c r="Q264" s="230"/>
      <c r="R264" s="230"/>
      <c r="S264" s="230"/>
      <c r="T264" s="230"/>
      <c r="U264" s="230"/>
      <c r="V264" s="230"/>
      <c r="W264" s="230"/>
      <c r="X264" s="230"/>
      <c r="Y264" s="230"/>
      <c r="Z264" s="230"/>
      <c r="AA264" s="230"/>
      <c r="AB264" s="230"/>
      <c r="AC264" s="230"/>
      <c r="AD264" s="230"/>
      <c r="AE264" s="230"/>
      <c r="AF264" s="230"/>
      <c r="AG264" s="230"/>
      <c r="AH264" s="230"/>
      <c r="AI264" s="230"/>
      <c r="AJ264" s="230"/>
      <c r="AK264" s="230"/>
      <c r="AL264" s="230"/>
      <c r="AM264" s="230"/>
      <c r="AN264" s="230"/>
      <c r="AO264" s="230"/>
      <c r="AP264" s="230"/>
      <c r="AQ264" s="230"/>
      <c r="AR264" s="230"/>
      <c r="AS264" s="230"/>
      <c r="AT264" s="230"/>
      <c r="AU264" s="230"/>
      <c r="AV264" s="230"/>
      <c r="AW264" s="230"/>
      <c r="AX264" s="230"/>
      <c r="AY264" s="230"/>
      <c r="AZ264" s="230"/>
      <c r="BA264" s="230"/>
      <c r="BB264" s="230"/>
      <c r="BC264" s="230"/>
      <c r="BD264" s="230"/>
      <c r="BE264" s="230"/>
      <c r="BF264" s="230"/>
      <c r="BG264" s="230"/>
      <c r="BH264" s="230"/>
      <c r="BI264" s="230"/>
      <c r="BJ264" s="230"/>
      <c r="BK264" s="230"/>
      <c r="BL264" s="230"/>
      <c r="BM264" s="230"/>
      <c r="BN264" s="230"/>
      <c r="BO264" s="230"/>
      <c r="BP264" s="230"/>
      <c r="BQ264" s="230"/>
      <c r="BR264" s="230"/>
      <c r="BS264" s="230"/>
      <c r="BT264" s="230"/>
      <c r="BU264" s="230"/>
      <c r="BV264" s="230"/>
      <c r="BW264" s="230"/>
      <c r="BX264" s="230"/>
      <c r="BY264" s="230"/>
      <c r="BZ264" s="230"/>
      <c r="CA264" s="230"/>
      <c r="CB264" s="230"/>
      <c r="CC264" s="230"/>
      <c r="CD264" s="230">
        <v>1</v>
      </c>
      <c r="CE264" s="230"/>
      <c r="CF264" s="230"/>
      <c r="CG264" s="230"/>
      <c r="CH264" s="230"/>
      <c r="CI264" s="230"/>
      <c r="CJ264" s="230"/>
      <c r="CK264" s="230"/>
      <c r="CL264" s="230"/>
      <c r="CM264" s="230"/>
      <c r="CN264" s="230"/>
      <c r="CO264" s="230"/>
      <c r="CP264" s="230"/>
      <c r="CQ264" s="230"/>
      <c r="CR264" s="230"/>
      <c r="CS264" s="230"/>
      <c r="CT264" s="230"/>
      <c r="CU264" s="230"/>
      <c r="CV264" s="230"/>
      <c r="CW264" s="230"/>
      <c r="CX264" s="230"/>
      <c r="CY264" s="230"/>
      <c r="CZ264" s="230"/>
      <c r="DA264" s="230"/>
      <c r="DB264" s="230"/>
      <c r="DC264" s="230"/>
      <c r="DD264" s="230"/>
      <c r="DE264" s="230"/>
      <c r="DF264" s="230"/>
      <c r="DG264" s="230"/>
      <c r="DH264" s="230"/>
      <c r="DI264" s="230"/>
      <c r="DJ264" s="230"/>
      <c r="DK264" s="230"/>
      <c r="DL264" s="230"/>
      <c r="DM264" s="230"/>
      <c r="DN264" s="230"/>
      <c r="DO264" s="230"/>
      <c r="DP264" s="230"/>
      <c r="DQ264" s="230"/>
      <c r="DR264" s="230"/>
      <c r="DS264" s="230"/>
      <c r="DT264" s="230"/>
      <c r="DU264" s="230"/>
      <c r="DV264" s="230"/>
      <c r="DW264" s="230"/>
      <c r="DX264" s="230"/>
      <c r="DY264" s="230"/>
      <c r="DZ264" s="230"/>
      <c r="EA264" s="230"/>
      <c r="EB264" s="230"/>
      <c r="EC264" s="230">
        <v>-3.3</v>
      </c>
      <c r="ED264" s="230"/>
      <c r="EE264" s="230"/>
      <c r="EF264" s="230"/>
      <c r="EG264" s="230"/>
      <c r="EH264" s="230"/>
      <c r="EI264" s="230"/>
      <c r="EJ264" s="230"/>
      <c r="EK264" s="230"/>
      <c r="EL264" s="230"/>
      <c r="EM264" s="230"/>
      <c r="EN264" s="230"/>
      <c r="EO264" s="230"/>
      <c r="EP264" s="230"/>
      <c r="EQ264" s="230"/>
      <c r="ER264" s="230"/>
      <c r="ES264" s="230"/>
      <c r="ET264" s="230"/>
      <c r="EU264" s="230"/>
      <c r="EV264" s="230"/>
      <c r="EW264" s="230"/>
      <c r="EX264" s="230"/>
      <c r="EY264" s="230"/>
      <c r="EZ264" s="230"/>
      <c r="FA264" s="230"/>
      <c r="FB264" s="230"/>
      <c r="FC264" s="230"/>
      <c r="FD264" s="230"/>
      <c r="FE264" s="230"/>
      <c r="FF264" s="230"/>
      <c r="FG264" s="230"/>
      <c r="FH264" s="230"/>
      <c r="FI264" s="230"/>
      <c r="FJ264" s="230"/>
      <c r="FK264" s="230"/>
      <c r="FL264" s="230"/>
      <c r="FM264" s="230"/>
      <c r="FN264" s="230"/>
      <c r="FO264" s="230"/>
      <c r="FP264" s="230"/>
      <c r="FQ264" s="230"/>
      <c r="FR264" s="230"/>
      <c r="FS264" s="230"/>
      <c r="FT264" s="231"/>
      <c r="FU264" s="232">
        <f t="shared" si="36"/>
        <v>0</v>
      </c>
      <c r="FV264" s="232">
        <f t="shared" si="37"/>
        <v>0</v>
      </c>
      <c r="FW264" s="232">
        <f t="shared" si="37"/>
        <v>0</v>
      </c>
      <c r="FX264" s="232">
        <f t="shared" si="37"/>
        <v>0</v>
      </c>
      <c r="FY264" s="232">
        <f t="shared" si="37"/>
        <v>0</v>
      </c>
      <c r="FZ264" s="232">
        <f t="shared" si="37"/>
        <v>0</v>
      </c>
      <c r="GA264" s="232">
        <f t="shared" si="38"/>
        <v>0</v>
      </c>
      <c r="GB264" s="232">
        <f t="shared" si="39"/>
        <v>0</v>
      </c>
      <c r="GC264" s="232">
        <f t="shared" si="32"/>
        <v>0</v>
      </c>
    </row>
    <row r="265" spans="1:185" x14ac:dyDescent="0.3">
      <c r="A265" s="114" t="s">
        <v>286</v>
      </c>
      <c r="B265" s="40" t="str">
        <f>[3]Technologies!B265</f>
        <v>Elektriciteit</v>
      </c>
      <c r="C265" s="40" t="str">
        <f>VLOOKUP($A265,[3]Technologies!$A$7:$H$699,3,FALSE)</f>
        <v>Conversion</v>
      </c>
      <c r="D265" s="40" t="str">
        <f>VLOOKUP($A265,[3]Technologies!$A$7:$H$699,4,FALSE)</f>
        <v>Power DK</v>
      </c>
      <c r="E265" s="40" t="str">
        <f>VLOOKUP($A265,[3]Technologies!$A$7:$H$699,6,FALSE)</f>
        <v>Electricity DK</v>
      </c>
      <c r="F265" s="40" t="str">
        <f>VLOOKUP($A265,[3]Technologies!$A$7:$H$699,7,FALSE)</f>
        <v>Electricity from Nuclear - Power DK</v>
      </c>
      <c r="G265" s="228"/>
      <c r="H265" s="228"/>
      <c r="I265" s="229" cm="1">
        <f t="array" ref="I265">-SUMPRODUCT(([3]Feedstocks!$C$4:$C$185=A265)*[3]Feedstocks!$E$4:$E$185,[3]Feedstocks!$F$4:$F$185,[3]Feedstocks!$H$4:$H$185,[3]Feedstocks!$I$4:$I$185)</f>
        <v>0</v>
      </c>
      <c r="J265" s="229" cm="1">
        <f t="array" ref="J265">-SUMPRODUCT(([3]Feedstocks!$C$4:$C$185=A265)*[3]Feedstocks!$E$4:$E$185,[3]Feedstocks!$H$4:$H$185,[3]Feedstocks!$I$4:$I$185)</f>
        <v>0</v>
      </c>
      <c r="K265" s="229"/>
      <c r="L265" s="229"/>
      <c r="M265" s="228">
        <v>1</v>
      </c>
      <c r="N265" s="228" t="str">
        <f>VLOOKUP(E265,[3]Activities!$A$9:$M$224,13,FALSE)</f>
        <v>DK</v>
      </c>
      <c r="O265" s="228"/>
      <c r="P265" s="66" t="s">
        <v>1800</v>
      </c>
      <c r="Q265" s="230"/>
      <c r="R265" s="230"/>
      <c r="S265" s="230"/>
      <c r="T265" s="230"/>
      <c r="U265" s="230"/>
      <c r="V265" s="230"/>
      <c r="W265" s="230"/>
      <c r="X265" s="230"/>
      <c r="Y265" s="230"/>
      <c r="Z265" s="230"/>
      <c r="AA265" s="230"/>
      <c r="AB265" s="230"/>
      <c r="AC265" s="230"/>
      <c r="AD265" s="230"/>
      <c r="AE265" s="230"/>
      <c r="AF265" s="235"/>
      <c r="AG265" s="235"/>
      <c r="AH265" s="230"/>
      <c r="AI265" s="230"/>
      <c r="AJ265" s="230"/>
      <c r="AK265" s="230"/>
      <c r="AL265" s="230"/>
      <c r="AM265" s="230"/>
      <c r="AN265" s="230"/>
      <c r="AO265" s="230"/>
      <c r="AP265" s="230"/>
      <c r="AQ265" s="230"/>
      <c r="AR265" s="230"/>
      <c r="AS265" s="230"/>
      <c r="AT265" s="230"/>
      <c r="AU265" s="230"/>
      <c r="AV265" s="230"/>
      <c r="AW265" s="230"/>
      <c r="AX265" s="230"/>
      <c r="AY265" s="230"/>
      <c r="AZ265" s="230"/>
      <c r="BA265" s="230"/>
      <c r="BB265" s="230"/>
      <c r="BC265" s="230"/>
      <c r="BD265" s="230"/>
      <c r="BE265" s="230"/>
      <c r="BF265" s="230"/>
      <c r="BG265" s="230"/>
      <c r="BH265" s="230"/>
      <c r="BI265" s="230"/>
      <c r="BJ265" s="230"/>
      <c r="BK265" s="230"/>
      <c r="BL265" s="230"/>
      <c r="BM265" s="230"/>
      <c r="BN265" s="230"/>
      <c r="BO265" s="230"/>
      <c r="BP265" s="230"/>
      <c r="BQ265" s="230"/>
      <c r="BR265" s="230"/>
      <c r="BS265" s="230"/>
      <c r="BT265" s="230"/>
      <c r="BU265" s="230"/>
      <c r="BV265" s="230"/>
      <c r="BW265" s="230"/>
      <c r="BX265" s="230"/>
      <c r="BY265" s="230"/>
      <c r="BZ265" s="230"/>
      <c r="CA265" s="230"/>
      <c r="CB265" s="230"/>
      <c r="CC265" s="230"/>
      <c r="CD265" s="230">
        <v>1</v>
      </c>
      <c r="CE265" s="230"/>
      <c r="CF265" s="230"/>
      <c r="CG265" s="230"/>
      <c r="CH265" s="230"/>
      <c r="CI265" s="230"/>
      <c r="CJ265" s="230"/>
      <c r="CK265" s="230"/>
      <c r="CL265" s="230"/>
      <c r="CM265" s="230"/>
      <c r="CN265" s="230"/>
      <c r="CO265" s="230"/>
      <c r="CP265" s="230"/>
      <c r="CQ265" s="230"/>
      <c r="CR265" s="230"/>
      <c r="CS265" s="230"/>
      <c r="CT265" s="230"/>
      <c r="CU265" s="230"/>
      <c r="CV265" s="230"/>
      <c r="CW265" s="230"/>
      <c r="CX265" s="230"/>
      <c r="CY265" s="230"/>
      <c r="CZ265" s="230"/>
      <c r="DA265" s="230"/>
      <c r="DB265" s="230"/>
      <c r="DC265" s="230"/>
      <c r="DD265" s="230"/>
      <c r="DE265" s="230"/>
      <c r="DF265" s="230"/>
      <c r="DG265" s="230"/>
      <c r="DH265" s="230"/>
      <c r="DI265" s="230"/>
      <c r="DJ265" s="230"/>
      <c r="DK265" s="230"/>
      <c r="DL265" s="230"/>
      <c r="DM265" s="230"/>
      <c r="DN265" s="230"/>
      <c r="DO265" s="230"/>
      <c r="DP265" s="230"/>
      <c r="DQ265" s="230"/>
      <c r="DR265" s="230"/>
      <c r="DS265" s="230"/>
      <c r="DT265" s="230"/>
      <c r="DU265" s="230"/>
      <c r="DV265" s="230"/>
      <c r="DW265" s="230"/>
      <c r="DX265" s="230"/>
      <c r="DY265" s="230"/>
      <c r="DZ265" s="230"/>
      <c r="EA265" s="230"/>
      <c r="EB265" s="230"/>
      <c r="EC265" s="230"/>
      <c r="ED265" s="230"/>
      <c r="EE265" s="230"/>
      <c r="EF265" s="230"/>
      <c r="EG265" s="230"/>
      <c r="EH265" s="230"/>
      <c r="EI265" s="230"/>
      <c r="EJ265" s="230">
        <v>-2.63</v>
      </c>
      <c r="EK265" s="230"/>
      <c r="EL265" s="230"/>
      <c r="EM265" s="230"/>
      <c r="EN265" s="230"/>
      <c r="EO265" s="230"/>
      <c r="EP265" s="230"/>
      <c r="EQ265" s="230"/>
      <c r="ER265" s="230"/>
      <c r="ES265" s="230"/>
      <c r="ET265" s="230"/>
      <c r="EU265" s="230"/>
      <c r="EV265" s="230"/>
      <c r="EW265" s="230"/>
      <c r="EX265" s="230"/>
      <c r="EY265" s="230"/>
      <c r="EZ265" s="230"/>
      <c r="FA265" s="230"/>
      <c r="FB265" s="230"/>
      <c r="FC265" s="230"/>
      <c r="FD265" s="230"/>
      <c r="FE265" s="230"/>
      <c r="FF265" s="230"/>
      <c r="FG265" s="230"/>
      <c r="FH265" s="230"/>
      <c r="FI265" s="230"/>
      <c r="FJ265" s="230"/>
      <c r="FK265" s="230"/>
      <c r="FL265" s="230"/>
      <c r="FM265" s="230"/>
      <c r="FN265" s="230"/>
      <c r="FO265" s="230"/>
      <c r="FP265" s="230"/>
      <c r="FQ265" s="230"/>
      <c r="FR265" s="230"/>
      <c r="FS265" s="230"/>
      <c r="FT265" s="231"/>
      <c r="FU265" s="232">
        <f t="shared" si="36"/>
        <v>0</v>
      </c>
      <c r="FV265" s="232">
        <f t="shared" si="37"/>
        <v>0</v>
      </c>
      <c r="FW265" s="232">
        <f t="shared" si="37"/>
        <v>0</v>
      </c>
      <c r="FX265" s="232">
        <f t="shared" si="37"/>
        <v>0</v>
      </c>
      <c r="FY265" s="232">
        <f t="shared" si="37"/>
        <v>0</v>
      </c>
      <c r="FZ265" s="232">
        <f t="shared" si="37"/>
        <v>0</v>
      </c>
      <c r="GA265" s="232">
        <f t="shared" si="38"/>
        <v>0</v>
      </c>
      <c r="GB265" s="232">
        <f t="shared" si="39"/>
        <v>0</v>
      </c>
      <c r="GC265" s="232">
        <f t="shared" si="32"/>
        <v>0</v>
      </c>
    </row>
    <row r="266" spans="1:185" x14ac:dyDescent="0.3">
      <c r="A266" s="114" t="s">
        <v>287</v>
      </c>
      <c r="B266" s="69" t="str">
        <f>[3]Technologies!B266</f>
        <v>Elektriciteit</v>
      </c>
      <c r="C266" s="69" t="str">
        <f>VLOOKUP($A266,[3]Technologies!$A$7:$H$699,3,FALSE)</f>
        <v>Conversion</v>
      </c>
      <c r="D266" s="69" t="str">
        <f>VLOOKUP($A266,[3]Technologies!$A$7:$H$699,4,FALSE)</f>
        <v>Power DK</v>
      </c>
      <c r="E266" s="69" t="str">
        <f>VLOOKUP($A266,[3]Technologies!$A$7:$H$699,6,FALSE)</f>
        <v>Electricity DK</v>
      </c>
      <c r="F266" s="70" t="str">
        <f>VLOOKUP($A266,[3]Technologies!$A$7:$H$699,7,FALSE)</f>
        <v>Electricity from Geothermal - Power DK</v>
      </c>
      <c r="G266" s="233"/>
      <c r="H266" s="233"/>
      <c r="I266" s="234" cm="1">
        <f t="array" ref="I266">-SUMPRODUCT(([3]Feedstocks!$C$4:$C$185=A266)*[3]Feedstocks!$E$4:$E$185,[3]Feedstocks!$F$4:$F$185,[3]Feedstocks!$H$4:$H$185,[3]Feedstocks!$I$4:$I$185)</f>
        <v>0</v>
      </c>
      <c r="J266" s="234" cm="1">
        <f t="array" ref="J266">-SUMPRODUCT(([3]Feedstocks!$C$4:$C$185=A266)*[3]Feedstocks!$E$4:$E$185,[3]Feedstocks!$H$4:$H$185,[3]Feedstocks!$I$4:$I$185)</f>
        <v>0</v>
      </c>
      <c r="K266" s="234"/>
      <c r="L266" s="234"/>
      <c r="M266" s="233">
        <v>1</v>
      </c>
      <c r="N266" s="233" t="str">
        <f>VLOOKUP(E266,[3]Activities!$A$9:$M$224,13,FALSE)</f>
        <v>DK</v>
      </c>
      <c r="O266" s="233"/>
      <c r="P266" s="87" t="s">
        <v>1266</v>
      </c>
      <c r="Q266" s="235"/>
      <c r="R266" s="235"/>
      <c r="S266" s="235"/>
      <c r="T266" s="235"/>
      <c r="U266" s="235"/>
      <c r="V266" s="235"/>
      <c r="W266" s="235"/>
      <c r="X266" s="235"/>
      <c r="Y266" s="235"/>
      <c r="Z266" s="235"/>
      <c r="AA266" s="235"/>
      <c r="AB266" s="235"/>
      <c r="AC266" s="235"/>
      <c r="AD266" s="235"/>
      <c r="AE266" s="235"/>
      <c r="AF266" s="230"/>
      <c r="AG266" s="230"/>
      <c r="AH266" s="235"/>
      <c r="AI266" s="235"/>
      <c r="AJ266" s="235"/>
      <c r="AK266" s="235"/>
      <c r="AL266" s="235"/>
      <c r="AM266" s="235"/>
      <c r="AN266" s="235"/>
      <c r="AO266" s="235"/>
      <c r="AP266" s="235"/>
      <c r="AQ266" s="235"/>
      <c r="AR266" s="235"/>
      <c r="AS266" s="235"/>
      <c r="AT266" s="235"/>
      <c r="AU266" s="235"/>
      <c r="AV266" s="235"/>
      <c r="AW266" s="235"/>
      <c r="AX266" s="235"/>
      <c r="AY266" s="235"/>
      <c r="AZ266" s="235"/>
      <c r="BA266" s="235"/>
      <c r="BB266" s="235"/>
      <c r="BC266" s="235"/>
      <c r="BD266" s="235"/>
      <c r="BE266" s="235"/>
      <c r="BF266" s="235"/>
      <c r="BG266" s="235"/>
      <c r="BH266" s="235"/>
      <c r="BI266" s="235"/>
      <c r="BJ266" s="235"/>
      <c r="BK266" s="235"/>
      <c r="BL266" s="235"/>
      <c r="BM266" s="235"/>
      <c r="BN266" s="235"/>
      <c r="BO266" s="235"/>
      <c r="BP266" s="235"/>
      <c r="BQ266" s="235"/>
      <c r="BR266" s="235"/>
      <c r="BS266" s="235"/>
      <c r="BT266" s="235"/>
      <c r="BU266" s="235"/>
      <c r="BV266" s="235"/>
      <c r="BW266" s="235"/>
      <c r="BX266" s="235"/>
      <c r="BY266" s="235"/>
      <c r="BZ266" s="235"/>
      <c r="CA266" s="235"/>
      <c r="CB266" s="235"/>
      <c r="CC266" s="235"/>
      <c r="CD266" s="235">
        <v>1</v>
      </c>
      <c r="CE266" s="235"/>
      <c r="CF266" s="235"/>
      <c r="CG266" s="235"/>
      <c r="CH266" s="235"/>
      <c r="CI266" s="235"/>
      <c r="CJ266" s="235"/>
      <c r="CK266" s="235"/>
      <c r="CL266" s="235"/>
      <c r="CM266" s="235"/>
      <c r="CN266" s="235"/>
      <c r="CO266" s="235"/>
      <c r="CP266" s="235"/>
      <c r="CQ266" s="235"/>
      <c r="CR266" s="235"/>
      <c r="CS266" s="235"/>
      <c r="CT266" s="235"/>
      <c r="CU266" s="235"/>
      <c r="CV266" s="235"/>
      <c r="CW266" s="235"/>
      <c r="CX266" s="235"/>
      <c r="CY266" s="235"/>
      <c r="CZ266" s="235"/>
      <c r="DA266" s="235"/>
      <c r="DB266" s="235"/>
      <c r="DC266" s="235"/>
      <c r="DD266" s="235"/>
      <c r="DE266" s="235"/>
      <c r="DF266" s="235"/>
      <c r="DG266" s="235"/>
      <c r="DH266" s="235"/>
      <c r="DI266" s="235"/>
      <c r="DJ266" s="235"/>
      <c r="DK266" s="235"/>
      <c r="DL266" s="235"/>
      <c r="DM266" s="235"/>
      <c r="DN266" s="235"/>
      <c r="DO266" s="235"/>
      <c r="DP266" s="235"/>
      <c r="DQ266" s="235"/>
      <c r="DR266" s="235"/>
      <c r="DS266" s="235"/>
      <c r="DT266" s="235"/>
      <c r="DU266" s="235"/>
      <c r="DV266" s="235"/>
      <c r="DW266" s="235"/>
      <c r="DX266" s="235"/>
      <c r="DY266" s="235"/>
      <c r="DZ266" s="235"/>
      <c r="EA266" s="235"/>
      <c r="EB266" s="235"/>
      <c r="EC266" s="235"/>
      <c r="ED266" s="235"/>
      <c r="EE266" s="235"/>
      <c r="EF266" s="235"/>
      <c r="EG266" s="235"/>
      <c r="EH266" s="235"/>
      <c r="EI266" s="235"/>
      <c r="EJ266" s="235"/>
      <c r="EK266" s="235"/>
      <c r="EL266" s="235"/>
      <c r="EM266" s="235"/>
      <c r="EN266" s="235"/>
      <c r="EO266" s="235"/>
      <c r="EP266" s="235"/>
      <c r="EQ266" s="235"/>
      <c r="ER266" s="235"/>
      <c r="ES266" s="235"/>
      <c r="ET266" s="235"/>
      <c r="EU266" s="235"/>
      <c r="EV266" s="235"/>
      <c r="EW266" s="235"/>
      <c r="EX266" s="235"/>
      <c r="EY266" s="235"/>
      <c r="EZ266" s="235"/>
      <c r="FA266" s="235"/>
      <c r="FB266" s="235"/>
      <c r="FC266" s="235"/>
      <c r="FD266" s="235"/>
      <c r="FE266" s="235">
        <v>-1</v>
      </c>
      <c r="FF266" s="235"/>
      <c r="FG266" s="235"/>
      <c r="FH266" s="235"/>
      <c r="FI266" s="235"/>
      <c r="FJ266" s="235"/>
      <c r="FK266" s="235"/>
      <c r="FL266" s="235"/>
      <c r="FM266" s="235"/>
      <c r="FN266" s="235"/>
      <c r="FO266" s="235"/>
      <c r="FP266" s="235"/>
      <c r="FQ266" s="235"/>
      <c r="FR266" s="235"/>
      <c r="FS266" s="235"/>
      <c r="FT266" s="236"/>
      <c r="FU266" s="237">
        <f t="shared" si="36"/>
        <v>0</v>
      </c>
      <c r="FV266" s="237">
        <f t="shared" si="37"/>
        <v>0</v>
      </c>
      <c r="FW266" s="237">
        <f t="shared" si="37"/>
        <v>0</v>
      </c>
      <c r="FX266" s="237">
        <f t="shared" si="37"/>
        <v>0</v>
      </c>
      <c r="FY266" s="237">
        <f t="shared" si="37"/>
        <v>0</v>
      </c>
      <c r="FZ266" s="237">
        <f t="shared" si="37"/>
        <v>0</v>
      </c>
      <c r="GA266" s="237">
        <f t="shared" si="38"/>
        <v>0</v>
      </c>
      <c r="GB266" s="237">
        <f t="shared" si="39"/>
        <v>0</v>
      </c>
      <c r="GC266" s="237">
        <f t="shared" si="32"/>
        <v>0</v>
      </c>
    </row>
    <row r="267" spans="1:185" x14ac:dyDescent="0.3">
      <c r="A267" s="114" t="s">
        <v>288</v>
      </c>
      <c r="B267" s="40" t="str">
        <f>[3]Technologies!B267</f>
        <v>Elektriciteit</v>
      </c>
      <c r="C267" s="40" t="str">
        <f>VLOOKUP($A267,[3]Technologies!$A$7:$H$699,3,FALSE)</f>
        <v>Conversion</v>
      </c>
      <c r="D267" s="40" t="str">
        <f>VLOOKUP($A267,[3]Technologies!$A$7:$H$699,4,FALSE)</f>
        <v>Power DK</v>
      </c>
      <c r="E267" s="40" t="str">
        <f>VLOOKUP($A267,[3]Technologies!$A$7:$H$699,6,FALSE)</f>
        <v>Electricity DK</v>
      </c>
      <c r="F267" s="40" t="str">
        <f>VLOOKUP($A267,[3]Technologies!$A$7:$H$699,7,FALSE)</f>
        <v>Electricity from Hydro RoR - Power DK</v>
      </c>
      <c r="G267" s="228">
        <v>0.85</v>
      </c>
      <c r="H267" s="228"/>
      <c r="I267" s="229" cm="1">
        <f t="array" ref="I267">-SUMPRODUCT(([3]Feedstocks!$C$4:$C$185=A267)*[3]Feedstocks!$E$4:$E$185,[3]Feedstocks!$F$4:$F$185,[3]Feedstocks!$H$4:$H$185,[3]Feedstocks!$I$4:$I$185)</f>
        <v>0</v>
      </c>
      <c r="J267" s="229" cm="1">
        <f t="array" ref="J267">-SUMPRODUCT(([3]Feedstocks!$C$4:$C$185=A267)*[3]Feedstocks!$E$4:$E$185,[3]Feedstocks!$H$4:$H$185,[3]Feedstocks!$I$4:$I$185)</f>
        <v>0</v>
      </c>
      <c r="K267" s="229"/>
      <c r="L267" s="229"/>
      <c r="M267" s="228">
        <v>1</v>
      </c>
      <c r="N267" s="228" t="str">
        <f>VLOOKUP(E267,[3]Activities!$A$9:$M$224,13,FALSE)</f>
        <v>DK</v>
      </c>
      <c r="O267" s="228"/>
      <c r="P267" s="66" t="s">
        <v>1266</v>
      </c>
      <c r="Q267" s="230"/>
      <c r="R267" s="230"/>
      <c r="S267" s="230"/>
      <c r="T267" s="230"/>
      <c r="U267" s="230"/>
      <c r="V267" s="230"/>
      <c r="W267" s="230"/>
      <c r="X267" s="230"/>
      <c r="Y267" s="230"/>
      <c r="Z267" s="230"/>
      <c r="AA267" s="230"/>
      <c r="AB267" s="230"/>
      <c r="AC267" s="230"/>
      <c r="AD267" s="230"/>
      <c r="AE267" s="230"/>
      <c r="AF267" s="235"/>
      <c r="AG267" s="235"/>
      <c r="AH267" s="230"/>
      <c r="AI267" s="230"/>
      <c r="AJ267" s="230"/>
      <c r="AK267" s="230"/>
      <c r="AL267" s="230"/>
      <c r="AM267" s="230"/>
      <c r="AN267" s="230"/>
      <c r="AO267" s="230"/>
      <c r="AP267" s="230"/>
      <c r="AQ267" s="230"/>
      <c r="AR267" s="230"/>
      <c r="AS267" s="230"/>
      <c r="AT267" s="230"/>
      <c r="AU267" s="230"/>
      <c r="AV267" s="230"/>
      <c r="AW267" s="230"/>
      <c r="AX267" s="230"/>
      <c r="AY267" s="230"/>
      <c r="AZ267" s="230"/>
      <c r="BA267" s="230"/>
      <c r="BB267" s="230"/>
      <c r="BC267" s="230"/>
      <c r="BD267" s="230"/>
      <c r="BE267" s="230"/>
      <c r="BF267" s="230"/>
      <c r="BG267" s="230"/>
      <c r="BH267" s="230"/>
      <c r="BI267" s="230"/>
      <c r="BJ267" s="230"/>
      <c r="BK267" s="230"/>
      <c r="BL267" s="230"/>
      <c r="BM267" s="230"/>
      <c r="BN267" s="230"/>
      <c r="BO267" s="230"/>
      <c r="BP267" s="230"/>
      <c r="BQ267" s="230"/>
      <c r="BR267" s="230"/>
      <c r="BS267" s="230"/>
      <c r="BT267" s="230"/>
      <c r="BU267" s="230"/>
      <c r="BV267" s="230"/>
      <c r="BW267" s="230"/>
      <c r="BX267" s="230"/>
      <c r="BY267" s="230"/>
      <c r="BZ267" s="230"/>
      <c r="CA267" s="230"/>
      <c r="CB267" s="230"/>
      <c r="CC267" s="230"/>
      <c r="CD267" s="230">
        <v>1</v>
      </c>
      <c r="CE267" s="230"/>
      <c r="CF267" s="230"/>
      <c r="CG267" s="230"/>
      <c r="CH267" s="230"/>
      <c r="CI267" s="230"/>
      <c r="CJ267" s="230"/>
      <c r="CK267" s="230"/>
      <c r="CL267" s="230"/>
      <c r="CM267" s="230"/>
      <c r="CN267" s="230"/>
      <c r="CO267" s="230"/>
      <c r="CP267" s="230"/>
      <c r="CQ267" s="230"/>
      <c r="CR267" s="230"/>
      <c r="CS267" s="230"/>
      <c r="CT267" s="230"/>
      <c r="CU267" s="230"/>
      <c r="CV267" s="230"/>
      <c r="CW267" s="230"/>
      <c r="CX267" s="230"/>
      <c r="CY267" s="230"/>
      <c r="CZ267" s="230"/>
      <c r="DA267" s="230"/>
      <c r="DB267" s="230"/>
      <c r="DC267" s="230"/>
      <c r="DD267" s="230"/>
      <c r="DE267" s="230"/>
      <c r="DF267" s="230"/>
      <c r="DG267" s="230"/>
      <c r="DH267" s="230"/>
      <c r="DI267" s="230"/>
      <c r="DJ267" s="230"/>
      <c r="DK267" s="230"/>
      <c r="DL267" s="230"/>
      <c r="DM267" s="230"/>
      <c r="DN267" s="230"/>
      <c r="DO267" s="230"/>
      <c r="DP267" s="230"/>
      <c r="DQ267" s="230"/>
      <c r="DR267" s="230"/>
      <c r="DS267" s="230"/>
      <c r="DT267" s="230"/>
      <c r="DU267" s="230"/>
      <c r="DV267" s="230"/>
      <c r="DW267" s="230"/>
      <c r="DX267" s="230"/>
      <c r="DY267" s="230"/>
      <c r="DZ267" s="230"/>
      <c r="EA267" s="230"/>
      <c r="EB267" s="230"/>
      <c r="EC267" s="230"/>
      <c r="ED267" s="230"/>
      <c r="EE267" s="230"/>
      <c r="EF267" s="230"/>
      <c r="EG267" s="230"/>
      <c r="EH267" s="230"/>
      <c r="EI267" s="230"/>
      <c r="EJ267" s="230"/>
      <c r="EK267" s="230"/>
      <c r="EL267" s="230"/>
      <c r="EM267" s="230"/>
      <c r="EN267" s="230"/>
      <c r="EO267" s="230"/>
      <c r="EP267" s="230"/>
      <c r="EQ267" s="230"/>
      <c r="ER267" s="230"/>
      <c r="ES267" s="230"/>
      <c r="ET267" s="230"/>
      <c r="EU267" s="230"/>
      <c r="EV267" s="230"/>
      <c r="EW267" s="230"/>
      <c r="EX267" s="230"/>
      <c r="EY267" s="230"/>
      <c r="EZ267" s="230"/>
      <c r="FA267" s="230"/>
      <c r="FB267" s="230"/>
      <c r="FC267" s="230"/>
      <c r="FD267" s="230"/>
      <c r="FE267" s="230"/>
      <c r="FF267" s="230"/>
      <c r="FG267" s="230"/>
      <c r="FH267" s="230"/>
      <c r="FI267" s="230"/>
      <c r="FJ267" s="230"/>
      <c r="FK267" s="230"/>
      <c r="FL267" s="230"/>
      <c r="FM267" s="230"/>
      <c r="FN267" s="230"/>
      <c r="FO267" s="230"/>
      <c r="FP267" s="230"/>
      <c r="FQ267" s="230"/>
      <c r="FR267" s="230"/>
      <c r="FS267" s="230"/>
      <c r="FT267" s="231"/>
      <c r="FU267" s="232">
        <f t="shared" si="36"/>
        <v>0</v>
      </c>
      <c r="FV267" s="232">
        <f t="shared" si="37"/>
        <v>0</v>
      </c>
      <c r="FW267" s="232">
        <f t="shared" si="37"/>
        <v>0</v>
      </c>
      <c r="FX267" s="232">
        <f t="shared" si="37"/>
        <v>0</v>
      </c>
      <c r="FY267" s="232">
        <f t="shared" si="37"/>
        <v>0</v>
      </c>
      <c r="FZ267" s="232">
        <f t="shared" si="37"/>
        <v>0</v>
      </c>
      <c r="GA267" s="232">
        <f t="shared" si="38"/>
        <v>0</v>
      </c>
      <c r="GB267" s="232">
        <f t="shared" si="39"/>
        <v>0</v>
      </c>
      <c r="GC267" s="232">
        <f t="shared" si="32"/>
        <v>0</v>
      </c>
    </row>
    <row r="268" spans="1:185" x14ac:dyDescent="0.3">
      <c r="A268" s="114" t="s">
        <v>289</v>
      </c>
      <c r="B268" s="69" t="str">
        <f>[3]Technologies!B268</f>
        <v>Elektriciteit</v>
      </c>
      <c r="C268" s="69" t="str">
        <f>VLOOKUP($A268,[3]Technologies!$A$7:$H$699,3,FALSE)</f>
        <v>Conversion</v>
      </c>
      <c r="D268" s="69" t="str">
        <f>VLOOKUP($A268,[3]Technologies!$A$7:$H$699,4,FALSE)</f>
        <v>Power DK</v>
      </c>
      <c r="E268" s="69" t="str">
        <f>VLOOKUP($A268,[3]Technologies!$A$7:$H$699,6,FALSE)</f>
        <v>Electricity DK</v>
      </c>
      <c r="F268" s="70" t="str">
        <f>VLOOKUP($A268,[3]Technologies!$A$7:$H$699,7,FALSE)</f>
        <v>Electricity from Hydro Reservoirs - Power D</v>
      </c>
      <c r="G268" s="233"/>
      <c r="H268" s="233"/>
      <c r="I268" s="234" cm="1">
        <f t="array" ref="I268">-SUMPRODUCT(([3]Feedstocks!$C$4:$C$185=A268)*[3]Feedstocks!$E$4:$E$185,[3]Feedstocks!$F$4:$F$185,[3]Feedstocks!$H$4:$H$185,[3]Feedstocks!$I$4:$I$185)</f>
        <v>0</v>
      </c>
      <c r="J268" s="234" cm="1">
        <f t="array" ref="J268">-SUMPRODUCT(([3]Feedstocks!$C$4:$C$185=A268)*[3]Feedstocks!$E$4:$E$185,[3]Feedstocks!$H$4:$H$185,[3]Feedstocks!$I$4:$I$185)</f>
        <v>0</v>
      </c>
      <c r="K268" s="234"/>
      <c r="L268" s="234"/>
      <c r="M268" s="233">
        <v>1</v>
      </c>
      <c r="N268" s="233" t="str">
        <f>VLOOKUP(E268,[3]Activities!$A$9:$M$224,13,FALSE)</f>
        <v>DK</v>
      </c>
      <c r="O268" s="233"/>
      <c r="P268" s="87" t="s">
        <v>1266</v>
      </c>
      <c r="Q268" s="235"/>
      <c r="R268" s="235"/>
      <c r="S268" s="235"/>
      <c r="T268" s="235"/>
      <c r="U268" s="235"/>
      <c r="V268" s="235"/>
      <c r="W268" s="235"/>
      <c r="X268" s="235"/>
      <c r="Y268" s="235"/>
      <c r="Z268" s="235"/>
      <c r="AA268" s="235"/>
      <c r="AB268" s="235"/>
      <c r="AC268" s="235"/>
      <c r="AD268" s="235"/>
      <c r="AE268" s="235"/>
      <c r="AF268" s="230"/>
      <c r="AG268" s="230"/>
      <c r="AH268" s="235"/>
      <c r="AI268" s="235"/>
      <c r="AJ268" s="235"/>
      <c r="AK268" s="235"/>
      <c r="AL268" s="235"/>
      <c r="AM268" s="235"/>
      <c r="AN268" s="235"/>
      <c r="AO268" s="235"/>
      <c r="AP268" s="235"/>
      <c r="AQ268" s="235"/>
      <c r="AR268" s="235"/>
      <c r="AS268" s="235"/>
      <c r="AT268" s="235"/>
      <c r="AU268" s="235"/>
      <c r="AV268" s="235"/>
      <c r="AW268" s="235"/>
      <c r="AX268" s="235"/>
      <c r="AY268" s="235"/>
      <c r="AZ268" s="235"/>
      <c r="BA268" s="235"/>
      <c r="BB268" s="235"/>
      <c r="BC268" s="235"/>
      <c r="BD268" s="235"/>
      <c r="BE268" s="235"/>
      <c r="BF268" s="235"/>
      <c r="BG268" s="235"/>
      <c r="BH268" s="235"/>
      <c r="BI268" s="235"/>
      <c r="BJ268" s="235"/>
      <c r="BK268" s="235"/>
      <c r="BL268" s="235"/>
      <c r="BM268" s="235"/>
      <c r="BN268" s="235"/>
      <c r="BO268" s="235"/>
      <c r="BP268" s="235"/>
      <c r="BQ268" s="235"/>
      <c r="BR268" s="235"/>
      <c r="BS268" s="235"/>
      <c r="BT268" s="235"/>
      <c r="BU268" s="235"/>
      <c r="BV268" s="235"/>
      <c r="BW268" s="235"/>
      <c r="BX268" s="235"/>
      <c r="BY268" s="235"/>
      <c r="BZ268" s="235"/>
      <c r="CA268" s="235"/>
      <c r="CB268" s="235"/>
      <c r="CC268" s="235"/>
      <c r="CD268" s="235">
        <v>1</v>
      </c>
      <c r="CE268" s="235"/>
      <c r="CF268" s="235"/>
      <c r="CG268" s="235"/>
      <c r="CH268" s="235"/>
      <c r="CI268" s="235"/>
      <c r="CJ268" s="235"/>
      <c r="CK268" s="235"/>
      <c r="CL268" s="235"/>
      <c r="CM268" s="235"/>
      <c r="CN268" s="235"/>
      <c r="CO268" s="235"/>
      <c r="CP268" s="235"/>
      <c r="CQ268" s="235"/>
      <c r="CR268" s="235"/>
      <c r="CS268" s="235"/>
      <c r="CT268" s="235"/>
      <c r="CU268" s="235"/>
      <c r="CV268" s="235"/>
      <c r="CW268" s="235"/>
      <c r="CX268" s="235"/>
      <c r="CY268" s="235"/>
      <c r="CZ268" s="235"/>
      <c r="DA268" s="235"/>
      <c r="DB268" s="235"/>
      <c r="DC268" s="235"/>
      <c r="DD268" s="235"/>
      <c r="DE268" s="235"/>
      <c r="DF268" s="235"/>
      <c r="DG268" s="235"/>
      <c r="DH268" s="235"/>
      <c r="DI268" s="235"/>
      <c r="DJ268" s="235"/>
      <c r="DK268" s="235"/>
      <c r="DL268" s="235"/>
      <c r="DM268" s="235"/>
      <c r="DN268" s="235"/>
      <c r="DO268" s="235"/>
      <c r="DP268" s="235"/>
      <c r="DQ268" s="235"/>
      <c r="DR268" s="235"/>
      <c r="DS268" s="235"/>
      <c r="DT268" s="235"/>
      <c r="DU268" s="235"/>
      <c r="DV268" s="235"/>
      <c r="DW268" s="235"/>
      <c r="DX268" s="235"/>
      <c r="DY268" s="235"/>
      <c r="DZ268" s="235"/>
      <c r="EA268" s="235"/>
      <c r="EB268" s="235"/>
      <c r="EC268" s="235"/>
      <c r="ED268" s="235"/>
      <c r="EE268" s="235"/>
      <c r="EF268" s="235"/>
      <c r="EG268" s="235"/>
      <c r="EH268" s="235"/>
      <c r="EI268" s="235"/>
      <c r="EJ268" s="235"/>
      <c r="EK268" s="235"/>
      <c r="EL268" s="235"/>
      <c r="EM268" s="235"/>
      <c r="EN268" s="235"/>
      <c r="EO268" s="235"/>
      <c r="EP268" s="235"/>
      <c r="EQ268" s="235"/>
      <c r="ER268" s="235"/>
      <c r="ES268" s="235"/>
      <c r="ET268" s="235"/>
      <c r="EU268" s="235"/>
      <c r="EV268" s="235"/>
      <c r="EW268" s="235"/>
      <c r="EX268" s="235"/>
      <c r="EY268" s="235"/>
      <c r="EZ268" s="235"/>
      <c r="FA268" s="235"/>
      <c r="FB268" s="235"/>
      <c r="FC268" s="235"/>
      <c r="FD268" s="235"/>
      <c r="FE268" s="235"/>
      <c r="FF268" s="235"/>
      <c r="FG268" s="235"/>
      <c r="FH268" s="235"/>
      <c r="FI268" s="235"/>
      <c r="FJ268" s="235"/>
      <c r="FK268" s="235"/>
      <c r="FL268" s="235"/>
      <c r="FM268" s="235"/>
      <c r="FN268" s="235"/>
      <c r="FO268" s="235"/>
      <c r="FP268" s="235"/>
      <c r="FQ268" s="235"/>
      <c r="FR268" s="235"/>
      <c r="FS268" s="235"/>
      <c r="FT268" s="236"/>
      <c r="FU268" s="237">
        <f t="shared" si="36"/>
        <v>0</v>
      </c>
      <c r="FV268" s="237">
        <f t="shared" si="37"/>
        <v>0</v>
      </c>
      <c r="FW268" s="237">
        <f t="shared" si="37"/>
        <v>0</v>
      </c>
      <c r="FX268" s="237">
        <f t="shared" si="37"/>
        <v>0</v>
      </c>
      <c r="FY268" s="237">
        <f t="shared" si="37"/>
        <v>0</v>
      </c>
      <c r="FZ268" s="237">
        <f t="shared" si="37"/>
        <v>0</v>
      </c>
      <c r="GA268" s="237">
        <f t="shared" si="38"/>
        <v>0</v>
      </c>
      <c r="GB268" s="237">
        <f t="shared" si="39"/>
        <v>0</v>
      </c>
      <c r="GC268" s="237">
        <f t="shared" si="32"/>
        <v>0</v>
      </c>
    </row>
    <row r="269" spans="1:185" x14ac:dyDescent="0.3">
      <c r="A269" s="114" t="s">
        <v>290</v>
      </c>
      <c r="B269" s="40" t="str">
        <f>[3]Technologies!B269</f>
        <v>Elektriciteit</v>
      </c>
      <c r="C269" s="40" t="str">
        <f>VLOOKUP($A269,[3]Technologies!$A$7:$H$699,3,FALSE)</f>
        <v>Conversion</v>
      </c>
      <c r="D269" s="40" t="str">
        <f>VLOOKUP($A269,[3]Technologies!$A$7:$H$699,4,FALSE)</f>
        <v>Power DK</v>
      </c>
      <c r="E269" s="40" t="str">
        <f>VLOOKUP($A269,[3]Technologies!$A$7:$H$699,6,FALSE)</f>
        <v>Electricity DK</v>
      </c>
      <c r="F269" s="40" t="str">
        <f>VLOOKUP($A269,[3]Technologies!$A$7:$H$699,7,FALSE)</f>
        <v>Electricity from Tide, Waves &amp; Ocean - Power DK</v>
      </c>
      <c r="G269" s="228"/>
      <c r="H269" s="228"/>
      <c r="I269" s="229" cm="1">
        <f t="array" ref="I269">-SUMPRODUCT(([3]Feedstocks!$C$4:$C$185=A269)*[3]Feedstocks!$E$4:$E$185,[3]Feedstocks!$F$4:$F$185,[3]Feedstocks!$H$4:$H$185,[3]Feedstocks!$I$4:$I$185)</f>
        <v>0</v>
      </c>
      <c r="J269" s="229" cm="1">
        <f t="array" ref="J269">-SUMPRODUCT(([3]Feedstocks!$C$4:$C$185=A269)*[3]Feedstocks!$E$4:$E$185,[3]Feedstocks!$H$4:$H$185,[3]Feedstocks!$I$4:$I$185)</f>
        <v>0</v>
      </c>
      <c r="K269" s="229"/>
      <c r="L269" s="229"/>
      <c r="M269" s="228">
        <v>1</v>
      </c>
      <c r="N269" s="228" t="str">
        <f>VLOOKUP(E269,[3]Activities!$A$9:$M$224,13,FALSE)</f>
        <v>DK</v>
      </c>
      <c r="O269" s="228"/>
      <c r="P269" s="66" t="s">
        <v>1266</v>
      </c>
      <c r="Q269" s="230"/>
      <c r="R269" s="230"/>
      <c r="S269" s="230"/>
      <c r="T269" s="230"/>
      <c r="U269" s="230"/>
      <c r="V269" s="230"/>
      <c r="W269" s="230"/>
      <c r="X269" s="230"/>
      <c r="Y269" s="230"/>
      <c r="Z269" s="230"/>
      <c r="AA269" s="230"/>
      <c r="AB269" s="230"/>
      <c r="AC269" s="230"/>
      <c r="AD269" s="230"/>
      <c r="AE269" s="230"/>
      <c r="AF269" s="235"/>
      <c r="AG269" s="235"/>
      <c r="AH269" s="230"/>
      <c r="AI269" s="230"/>
      <c r="AJ269" s="230"/>
      <c r="AK269" s="230"/>
      <c r="AL269" s="230"/>
      <c r="AM269" s="230"/>
      <c r="AN269" s="230"/>
      <c r="AO269" s="230"/>
      <c r="AP269" s="230"/>
      <c r="AQ269" s="230"/>
      <c r="AR269" s="230"/>
      <c r="AS269" s="230"/>
      <c r="AT269" s="230"/>
      <c r="AU269" s="230"/>
      <c r="AV269" s="230"/>
      <c r="AW269" s="230"/>
      <c r="AX269" s="230"/>
      <c r="AY269" s="230"/>
      <c r="AZ269" s="230"/>
      <c r="BA269" s="230"/>
      <c r="BB269" s="230"/>
      <c r="BC269" s="230"/>
      <c r="BD269" s="230"/>
      <c r="BE269" s="230"/>
      <c r="BF269" s="230"/>
      <c r="BG269" s="230"/>
      <c r="BH269" s="230"/>
      <c r="BI269" s="230"/>
      <c r="BJ269" s="230"/>
      <c r="BK269" s="230"/>
      <c r="BL269" s="230"/>
      <c r="BM269" s="230"/>
      <c r="BN269" s="230"/>
      <c r="BO269" s="230"/>
      <c r="BP269" s="230"/>
      <c r="BQ269" s="230"/>
      <c r="BR269" s="230"/>
      <c r="BS269" s="230"/>
      <c r="BT269" s="230"/>
      <c r="BU269" s="230"/>
      <c r="BV269" s="230"/>
      <c r="BW269" s="230"/>
      <c r="BX269" s="230"/>
      <c r="BY269" s="230"/>
      <c r="BZ269" s="230"/>
      <c r="CA269" s="230"/>
      <c r="CB269" s="230"/>
      <c r="CC269" s="230"/>
      <c r="CD269" s="230">
        <v>1</v>
      </c>
      <c r="CE269" s="230"/>
      <c r="CF269" s="230"/>
      <c r="CG269" s="230"/>
      <c r="CH269" s="230"/>
      <c r="CI269" s="230"/>
      <c r="CJ269" s="230"/>
      <c r="CK269" s="230"/>
      <c r="CL269" s="230"/>
      <c r="CM269" s="230"/>
      <c r="CN269" s="230"/>
      <c r="CO269" s="230"/>
      <c r="CP269" s="230"/>
      <c r="CQ269" s="230"/>
      <c r="CR269" s="230"/>
      <c r="CS269" s="230"/>
      <c r="CT269" s="230"/>
      <c r="CU269" s="230"/>
      <c r="CV269" s="230"/>
      <c r="CW269" s="230"/>
      <c r="CX269" s="230"/>
      <c r="CY269" s="230"/>
      <c r="CZ269" s="230"/>
      <c r="DA269" s="230"/>
      <c r="DB269" s="230"/>
      <c r="DC269" s="230"/>
      <c r="DD269" s="230"/>
      <c r="DE269" s="230"/>
      <c r="DF269" s="230"/>
      <c r="DG269" s="230"/>
      <c r="DH269" s="230"/>
      <c r="DI269" s="230"/>
      <c r="DJ269" s="230"/>
      <c r="DK269" s="230"/>
      <c r="DL269" s="230"/>
      <c r="DM269" s="230"/>
      <c r="DN269" s="230"/>
      <c r="DO269" s="230"/>
      <c r="DP269" s="230"/>
      <c r="DQ269" s="230"/>
      <c r="DR269" s="230"/>
      <c r="DS269" s="230"/>
      <c r="DT269" s="230"/>
      <c r="DU269" s="230"/>
      <c r="DV269" s="230"/>
      <c r="DW269" s="230"/>
      <c r="DX269" s="230"/>
      <c r="DY269" s="230"/>
      <c r="DZ269" s="230"/>
      <c r="EA269" s="230"/>
      <c r="EB269" s="230"/>
      <c r="EC269" s="230"/>
      <c r="ED269" s="230"/>
      <c r="EE269" s="230"/>
      <c r="EF269" s="230"/>
      <c r="EG269" s="230"/>
      <c r="EH269" s="230"/>
      <c r="EI269" s="230"/>
      <c r="EJ269" s="230"/>
      <c r="EK269" s="230"/>
      <c r="EL269" s="230"/>
      <c r="EM269" s="230"/>
      <c r="EN269" s="230"/>
      <c r="EO269" s="230"/>
      <c r="EP269" s="230"/>
      <c r="EQ269" s="230"/>
      <c r="ER269" s="230"/>
      <c r="ES269" s="230"/>
      <c r="ET269" s="230"/>
      <c r="EU269" s="230"/>
      <c r="EV269" s="230"/>
      <c r="EW269" s="230"/>
      <c r="EX269" s="230"/>
      <c r="EY269" s="230"/>
      <c r="EZ269" s="230"/>
      <c r="FA269" s="230"/>
      <c r="FB269" s="230"/>
      <c r="FC269" s="230"/>
      <c r="FD269" s="230"/>
      <c r="FE269" s="230"/>
      <c r="FF269" s="230"/>
      <c r="FG269" s="230"/>
      <c r="FH269" s="230"/>
      <c r="FI269" s="230"/>
      <c r="FJ269" s="230"/>
      <c r="FK269" s="230"/>
      <c r="FL269" s="230"/>
      <c r="FM269" s="230"/>
      <c r="FN269" s="230"/>
      <c r="FO269" s="230"/>
      <c r="FP269" s="230"/>
      <c r="FQ269" s="230"/>
      <c r="FR269" s="230"/>
      <c r="FS269" s="230"/>
      <c r="FT269" s="231"/>
      <c r="FU269" s="232">
        <f t="shared" si="36"/>
        <v>0</v>
      </c>
      <c r="FV269" s="232">
        <f t="shared" si="37"/>
        <v>0</v>
      </c>
      <c r="FW269" s="232">
        <f t="shared" si="37"/>
        <v>0</v>
      </c>
      <c r="FX269" s="232">
        <f t="shared" si="37"/>
        <v>0</v>
      </c>
      <c r="FY269" s="232">
        <f t="shared" si="37"/>
        <v>0</v>
      </c>
      <c r="FZ269" s="232">
        <f t="shared" si="37"/>
        <v>0</v>
      </c>
      <c r="GA269" s="232">
        <f t="shared" si="38"/>
        <v>0</v>
      </c>
      <c r="GB269" s="232">
        <f t="shared" si="39"/>
        <v>0</v>
      </c>
      <c r="GC269" s="232">
        <f t="shared" si="32"/>
        <v>0</v>
      </c>
    </row>
    <row r="270" spans="1:185" x14ac:dyDescent="0.3">
      <c r="A270" s="114" t="s">
        <v>291</v>
      </c>
      <c r="B270" s="69" t="str">
        <f>[3]Technologies!B270</f>
        <v>Elektriciteit</v>
      </c>
      <c r="C270" s="69" t="str">
        <f>VLOOKUP($A270,[3]Technologies!$A$7:$H$699,3,FALSE)</f>
        <v>Conversion</v>
      </c>
      <c r="D270" s="69" t="str">
        <f>VLOOKUP($A270,[3]Technologies!$A$7:$H$699,4,FALSE)</f>
        <v>Power DK</v>
      </c>
      <c r="E270" s="69" t="str">
        <f>VLOOKUP($A270,[3]Technologies!$A$7:$H$699,6,FALSE)</f>
        <v>Electricity DK</v>
      </c>
      <c r="F270" s="70" t="str">
        <f>VLOOKUP($A270,[3]Technologies!$A$7:$H$699,7,FALSE)</f>
        <v>Electricity from Onshore wind - Power DK</v>
      </c>
      <c r="G270" s="233"/>
      <c r="H270" s="233"/>
      <c r="I270" s="234" cm="1">
        <f t="array" ref="I270">-SUMPRODUCT(([3]Feedstocks!$C$4:$C$185=A270)*[3]Feedstocks!$E$4:$E$185,[3]Feedstocks!$F$4:$F$185,[3]Feedstocks!$H$4:$H$185,[3]Feedstocks!$I$4:$I$185)</f>
        <v>0</v>
      </c>
      <c r="J270" s="234" cm="1">
        <f t="array" ref="J270">-SUMPRODUCT(([3]Feedstocks!$C$4:$C$185=A270)*[3]Feedstocks!$E$4:$E$185,[3]Feedstocks!$H$4:$H$185,[3]Feedstocks!$I$4:$I$185)</f>
        <v>0</v>
      </c>
      <c r="K270" s="234"/>
      <c r="L270" s="234"/>
      <c r="M270" s="233">
        <v>1</v>
      </c>
      <c r="N270" s="233" t="str">
        <f>VLOOKUP(E270,[3]Activities!$A$9:$M$224,13,FALSE)</f>
        <v>DK</v>
      </c>
      <c r="O270" s="233"/>
      <c r="P270" s="87" t="s">
        <v>1266</v>
      </c>
      <c r="Q270" s="235"/>
      <c r="R270" s="235"/>
      <c r="S270" s="235"/>
      <c r="T270" s="235"/>
      <c r="U270" s="235"/>
      <c r="V270" s="235"/>
      <c r="W270" s="235"/>
      <c r="X270" s="235"/>
      <c r="Y270" s="235"/>
      <c r="Z270" s="235"/>
      <c r="AA270" s="235"/>
      <c r="AB270" s="235"/>
      <c r="AC270" s="235"/>
      <c r="AD270" s="235"/>
      <c r="AE270" s="235"/>
      <c r="AF270" s="230"/>
      <c r="AG270" s="230"/>
      <c r="AH270" s="235"/>
      <c r="AI270" s="235"/>
      <c r="AJ270" s="235"/>
      <c r="AK270" s="235"/>
      <c r="AL270" s="235"/>
      <c r="AM270" s="235"/>
      <c r="AN270" s="235"/>
      <c r="AO270" s="235"/>
      <c r="AP270" s="235"/>
      <c r="AQ270" s="235"/>
      <c r="AR270" s="235"/>
      <c r="AS270" s="235"/>
      <c r="AT270" s="235"/>
      <c r="AU270" s="235"/>
      <c r="AV270" s="235"/>
      <c r="AW270" s="235"/>
      <c r="AX270" s="235"/>
      <c r="AY270" s="235"/>
      <c r="AZ270" s="235"/>
      <c r="BA270" s="235"/>
      <c r="BB270" s="235"/>
      <c r="BC270" s="235"/>
      <c r="BD270" s="235"/>
      <c r="BE270" s="235"/>
      <c r="BF270" s="235"/>
      <c r="BG270" s="235"/>
      <c r="BH270" s="235"/>
      <c r="BI270" s="235"/>
      <c r="BJ270" s="235"/>
      <c r="BK270" s="235"/>
      <c r="BL270" s="235"/>
      <c r="BM270" s="235"/>
      <c r="BN270" s="235"/>
      <c r="BO270" s="235"/>
      <c r="BP270" s="235"/>
      <c r="BQ270" s="235"/>
      <c r="BR270" s="235"/>
      <c r="BS270" s="235"/>
      <c r="BT270" s="235"/>
      <c r="BU270" s="235"/>
      <c r="BV270" s="235"/>
      <c r="BW270" s="235"/>
      <c r="BX270" s="235"/>
      <c r="BY270" s="235"/>
      <c r="BZ270" s="235"/>
      <c r="CA270" s="235"/>
      <c r="CB270" s="235"/>
      <c r="CC270" s="235"/>
      <c r="CD270" s="235">
        <v>1</v>
      </c>
      <c r="CE270" s="235"/>
      <c r="CF270" s="235"/>
      <c r="CG270" s="235"/>
      <c r="CH270" s="235"/>
      <c r="CI270" s="235"/>
      <c r="CJ270" s="235"/>
      <c r="CK270" s="235"/>
      <c r="CL270" s="235"/>
      <c r="CM270" s="235"/>
      <c r="CN270" s="235"/>
      <c r="CO270" s="235"/>
      <c r="CP270" s="235"/>
      <c r="CQ270" s="235"/>
      <c r="CR270" s="235"/>
      <c r="CS270" s="235"/>
      <c r="CT270" s="235"/>
      <c r="CU270" s="235"/>
      <c r="CV270" s="235"/>
      <c r="CW270" s="235"/>
      <c r="CX270" s="235"/>
      <c r="CY270" s="235"/>
      <c r="CZ270" s="235"/>
      <c r="DA270" s="235"/>
      <c r="DB270" s="235"/>
      <c r="DC270" s="235"/>
      <c r="DD270" s="235"/>
      <c r="DE270" s="235"/>
      <c r="DF270" s="235"/>
      <c r="DG270" s="235"/>
      <c r="DH270" s="235"/>
      <c r="DI270" s="235"/>
      <c r="DJ270" s="235"/>
      <c r="DK270" s="235"/>
      <c r="DL270" s="235"/>
      <c r="DM270" s="235"/>
      <c r="DN270" s="235"/>
      <c r="DO270" s="235"/>
      <c r="DP270" s="235"/>
      <c r="DQ270" s="235"/>
      <c r="DR270" s="235"/>
      <c r="DS270" s="235"/>
      <c r="DT270" s="235"/>
      <c r="DU270" s="235"/>
      <c r="DV270" s="235"/>
      <c r="DW270" s="235"/>
      <c r="DX270" s="235"/>
      <c r="DY270" s="235"/>
      <c r="DZ270" s="235"/>
      <c r="EA270" s="235"/>
      <c r="EB270" s="235"/>
      <c r="EC270" s="235"/>
      <c r="ED270" s="235"/>
      <c r="EE270" s="235"/>
      <c r="EF270" s="235"/>
      <c r="EG270" s="235"/>
      <c r="EH270" s="235"/>
      <c r="EI270" s="235"/>
      <c r="EJ270" s="235"/>
      <c r="EK270" s="235"/>
      <c r="EL270" s="235"/>
      <c r="EM270" s="235"/>
      <c r="EN270" s="235"/>
      <c r="EO270" s="235"/>
      <c r="EP270" s="235"/>
      <c r="EQ270" s="235"/>
      <c r="ER270" s="235"/>
      <c r="ES270" s="235"/>
      <c r="ET270" s="235"/>
      <c r="EU270" s="235"/>
      <c r="EV270" s="235"/>
      <c r="EW270" s="235"/>
      <c r="EX270" s="235"/>
      <c r="EY270" s="235"/>
      <c r="EZ270" s="235">
        <v>-1</v>
      </c>
      <c r="FA270" s="235"/>
      <c r="FB270" s="235"/>
      <c r="FC270" s="235"/>
      <c r="FD270" s="235"/>
      <c r="FE270" s="235"/>
      <c r="FF270" s="235"/>
      <c r="FG270" s="235"/>
      <c r="FH270" s="235"/>
      <c r="FI270" s="235"/>
      <c r="FJ270" s="235"/>
      <c r="FK270" s="235"/>
      <c r="FL270" s="235"/>
      <c r="FM270" s="235"/>
      <c r="FN270" s="235"/>
      <c r="FO270" s="235"/>
      <c r="FP270" s="235"/>
      <c r="FQ270" s="235"/>
      <c r="FR270" s="235"/>
      <c r="FS270" s="235"/>
      <c r="FT270" s="236"/>
      <c r="FU270" s="237">
        <f t="shared" si="36"/>
        <v>0</v>
      </c>
      <c r="FV270" s="237">
        <f t="shared" si="37"/>
        <v>0</v>
      </c>
      <c r="FW270" s="237">
        <f t="shared" si="37"/>
        <v>0</v>
      </c>
      <c r="FX270" s="237">
        <f t="shared" si="37"/>
        <v>0</v>
      </c>
      <c r="FY270" s="237">
        <f t="shared" si="37"/>
        <v>0</v>
      </c>
      <c r="FZ270" s="237">
        <f t="shared" si="37"/>
        <v>0</v>
      </c>
      <c r="GA270" s="237">
        <f t="shared" si="38"/>
        <v>0</v>
      </c>
      <c r="GB270" s="237">
        <f t="shared" si="39"/>
        <v>0</v>
      </c>
      <c r="GC270" s="237">
        <f t="shared" si="32"/>
        <v>0</v>
      </c>
    </row>
    <row r="271" spans="1:185" x14ac:dyDescent="0.3">
      <c r="A271" s="114" t="s">
        <v>292</v>
      </c>
      <c r="B271" s="40" t="str">
        <f>[3]Technologies!B271</f>
        <v>Elektriciteit</v>
      </c>
      <c r="C271" s="40" t="str">
        <f>VLOOKUP($A271,[3]Technologies!$A$7:$H$699,3,FALSE)</f>
        <v>Conversion</v>
      </c>
      <c r="D271" s="40" t="str">
        <f>VLOOKUP($A271,[3]Technologies!$A$7:$H$699,4,FALSE)</f>
        <v>Power DK</v>
      </c>
      <c r="E271" s="40" t="str">
        <f>VLOOKUP($A271,[3]Technologies!$A$7:$H$699,6,FALSE)</f>
        <v>Electricity DK</v>
      </c>
      <c r="F271" s="40" t="str">
        <f>VLOOKUP($A271,[3]Technologies!$A$7:$H$699,7,FALSE)</f>
        <v>Electricity from Solar - Power DK</v>
      </c>
      <c r="G271" s="228"/>
      <c r="H271" s="228"/>
      <c r="I271" s="229" cm="1">
        <f t="array" ref="I271">-SUMPRODUCT(([3]Feedstocks!$C$4:$C$185=A271)*[3]Feedstocks!$E$4:$E$185,[3]Feedstocks!$F$4:$F$185,[3]Feedstocks!$H$4:$H$185,[3]Feedstocks!$I$4:$I$185)</f>
        <v>0</v>
      </c>
      <c r="J271" s="229" cm="1">
        <f t="array" ref="J271">-SUMPRODUCT(([3]Feedstocks!$C$4:$C$185=A271)*[3]Feedstocks!$E$4:$E$185,[3]Feedstocks!$H$4:$H$185,[3]Feedstocks!$I$4:$I$185)</f>
        <v>0</v>
      </c>
      <c r="K271" s="229"/>
      <c r="L271" s="229"/>
      <c r="M271" s="228">
        <v>1</v>
      </c>
      <c r="N271" s="228" t="str">
        <f>VLOOKUP(E271,[3]Activities!$A$9:$M$224,13,FALSE)</f>
        <v>DK</v>
      </c>
      <c r="O271" s="228"/>
      <c r="P271" s="66" t="s">
        <v>1266</v>
      </c>
      <c r="Q271" s="230"/>
      <c r="R271" s="230"/>
      <c r="S271" s="230"/>
      <c r="T271" s="230"/>
      <c r="U271" s="230"/>
      <c r="V271" s="230"/>
      <c r="W271" s="230"/>
      <c r="X271" s="230"/>
      <c r="Y271" s="230"/>
      <c r="Z271" s="230"/>
      <c r="AA271" s="230"/>
      <c r="AB271" s="230"/>
      <c r="AC271" s="230"/>
      <c r="AD271" s="230"/>
      <c r="AE271" s="230"/>
      <c r="AF271" s="235"/>
      <c r="AG271" s="235"/>
      <c r="AH271" s="230"/>
      <c r="AI271" s="230"/>
      <c r="AJ271" s="230"/>
      <c r="AK271" s="230"/>
      <c r="AL271" s="230"/>
      <c r="AM271" s="230"/>
      <c r="AN271" s="230"/>
      <c r="AO271" s="230"/>
      <c r="AP271" s="230"/>
      <c r="AQ271" s="230"/>
      <c r="AR271" s="230"/>
      <c r="AS271" s="230"/>
      <c r="AT271" s="230"/>
      <c r="AU271" s="230"/>
      <c r="AV271" s="230"/>
      <c r="AW271" s="230"/>
      <c r="AX271" s="230"/>
      <c r="AY271" s="230"/>
      <c r="AZ271" s="230"/>
      <c r="BA271" s="230"/>
      <c r="BB271" s="230"/>
      <c r="BC271" s="230"/>
      <c r="BD271" s="230"/>
      <c r="BE271" s="230"/>
      <c r="BF271" s="230"/>
      <c r="BG271" s="230"/>
      <c r="BH271" s="230"/>
      <c r="BI271" s="230"/>
      <c r="BJ271" s="230"/>
      <c r="BK271" s="230"/>
      <c r="BL271" s="230"/>
      <c r="BM271" s="230"/>
      <c r="BN271" s="230"/>
      <c r="BO271" s="230"/>
      <c r="BP271" s="230"/>
      <c r="BQ271" s="230"/>
      <c r="BR271" s="230"/>
      <c r="BS271" s="230"/>
      <c r="BT271" s="230"/>
      <c r="BU271" s="230"/>
      <c r="BV271" s="230"/>
      <c r="BW271" s="230"/>
      <c r="BX271" s="230"/>
      <c r="BY271" s="230"/>
      <c r="BZ271" s="230"/>
      <c r="CA271" s="230"/>
      <c r="CB271" s="230"/>
      <c r="CC271" s="230"/>
      <c r="CD271" s="230">
        <v>1</v>
      </c>
      <c r="CE271" s="230"/>
      <c r="CF271" s="230"/>
      <c r="CG271" s="230"/>
      <c r="CH271" s="230"/>
      <c r="CI271" s="230"/>
      <c r="CJ271" s="230"/>
      <c r="CK271" s="230"/>
      <c r="CL271" s="230"/>
      <c r="CM271" s="230"/>
      <c r="CN271" s="230"/>
      <c r="CO271" s="230"/>
      <c r="CP271" s="230"/>
      <c r="CQ271" s="230"/>
      <c r="CR271" s="230"/>
      <c r="CS271" s="230"/>
      <c r="CT271" s="230"/>
      <c r="CU271" s="230"/>
      <c r="CV271" s="230"/>
      <c r="CW271" s="230"/>
      <c r="CX271" s="230"/>
      <c r="CY271" s="230"/>
      <c r="CZ271" s="230"/>
      <c r="DA271" s="230"/>
      <c r="DB271" s="230"/>
      <c r="DC271" s="230"/>
      <c r="DD271" s="230"/>
      <c r="DE271" s="230"/>
      <c r="DF271" s="230"/>
      <c r="DG271" s="230"/>
      <c r="DH271" s="230"/>
      <c r="DI271" s="230"/>
      <c r="DJ271" s="230"/>
      <c r="DK271" s="230"/>
      <c r="DL271" s="230"/>
      <c r="DM271" s="230"/>
      <c r="DN271" s="230"/>
      <c r="DO271" s="230"/>
      <c r="DP271" s="230"/>
      <c r="DQ271" s="230"/>
      <c r="DR271" s="230"/>
      <c r="DS271" s="230"/>
      <c r="DT271" s="230"/>
      <c r="DU271" s="230"/>
      <c r="DV271" s="230"/>
      <c r="DW271" s="230"/>
      <c r="DX271" s="230"/>
      <c r="DY271" s="230"/>
      <c r="DZ271" s="230"/>
      <c r="EA271" s="230"/>
      <c r="EB271" s="230"/>
      <c r="EC271" s="230"/>
      <c r="ED271" s="230"/>
      <c r="EE271" s="230"/>
      <c r="EF271" s="230"/>
      <c r="EG271" s="230"/>
      <c r="EH271" s="230"/>
      <c r="EI271" s="230"/>
      <c r="EJ271" s="230"/>
      <c r="EK271" s="230"/>
      <c r="EL271" s="230"/>
      <c r="EM271" s="230"/>
      <c r="EN271" s="230"/>
      <c r="EO271" s="230"/>
      <c r="EP271" s="230"/>
      <c r="EQ271" s="230"/>
      <c r="ER271" s="230"/>
      <c r="ES271" s="230"/>
      <c r="ET271" s="230"/>
      <c r="EU271" s="230"/>
      <c r="EV271" s="230"/>
      <c r="EW271" s="230"/>
      <c r="EX271" s="230"/>
      <c r="EY271" s="230"/>
      <c r="EZ271" s="230"/>
      <c r="FA271" s="230"/>
      <c r="FB271" s="230">
        <v>-1</v>
      </c>
      <c r="FC271" s="230"/>
      <c r="FD271" s="230"/>
      <c r="FE271" s="230"/>
      <c r="FF271" s="230"/>
      <c r="FG271" s="230"/>
      <c r="FH271" s="230"/>
      <c r="FI271" s="230"/>
      <c r="FJ271" s="230"/>
      <c r="FK271" s="230"/>
      <c r="FL271" s="230"/>
      <c r="FM271" s="230"/>
      <c r="FN271" s="230"/>
      <c r="FO271" s="230"/>
      <c r="FP271" s="230"/>
      <c r="FQ271" s="230"/>
      <c r="FR271" s="230"/>
      <c r="FS271" s="230"/>
      <c r="FT271" s="231"/>
      <c r="FU271" s="232">
        <f t="shared" si="36"/>
        <v>0</v>
      </c>
      <c r="FV271" s="232">
        <f t="shared" si="37"/>
        <v>0</v>
      </c>
      <c r="FW271" s="232">
        <f t="shared" si="37"/>
        <v>0</v>
      </c>
      <c r="FX271" s="232">
        <f t="shared" si="37"/>
        <v>0</v>
      </c>
      <c r="FY271" s="232">
        <f t="shared" si="37"/>
        <v>0</v>
      </c>
      <c r="FZ271" s="232">
        <f t="shared" si="37"/>
        <v>0</v>
      </c>
      <c r="GA271" s="232">
        <f t="shared" si="38"/>
        <v>0</v>
      </c>
      <c r="GB271" s="232">
        <f t="shared" si="39"/>
        <v>0</v>
      </c>
      <c r="GC271" s="232">
        <f t="shared" si="32"/>
        <v>0</v>
      </c>
    </row>
    <row r="272" spans="1:185" x14ac:dyDescent="0.3">
      <c r="A272" s="114" t="s">
        <v>293</v>
      </c>
      <c r="B272" s="69" t="str">
        <f>[3]Technologies!B272</f>
        <v>Elektriciteit</v>
      </c>
      <c r="C272" s="69" t="str">
        <f>VLOOKUP($A272,[3]Technologies!$A$7:$H$699,3,FALSE)</f>
        <v>Conversion</v>
      </c>
      <c r="D272" s="69" t="str">
        <f>VLOOKUP($A272,[3]Technologies!$A$7:$H$699,4,FALSE)</f>
        <v>Power DK</v>
      </c>
      <c r="E272" s="69" t="str">
        <f>VLOOKUP($A272,[3]Technologies!$A$7:$H$699,6,FALSE)</f>
        <v>Electricity DK</v>
      </c>
      <c r="F272" s="70" t="str">
        <f>VLOOKUP($A272,[3]Technologies!$A$7:$H$699,7,FALSE)</f>
        <v>Electricity from Solar CSP - Power DK</v>
      </c>
      <c r="G272" s="233"/>
      <c r="H272" s="233"/>
      <c r="I272" s="234" cm="1">
        <f t="array" ref="I272">-SUMPRODUCT(([3]Feedstocks!$C$4:$C$185=A272)*[3]Feedstocks!$E$4:$E$185,[3]Feedstocks!$F$4:$F$185,[3]Feedstocks!$H$4:$H$185,[3]Feedstocks!$I$4:$I$185)</f>
        <v>0</v>
      </c>
      <c r="J272" s="234" cm="1">
        <f t="array" ref="J272">-SUMPRODUCT(([3]Feedstocks!$C$4:$C$185=A272)*[3]Feedstocks!$E$4:$E$185,[3]Feedstocks!$H$4:$H$185,[3]Feedstocks!$I$4:$I$185)</f>
        <v>0</v>
      </c>
      <c r="K272" s="234"/>
      <c r="L272" s="234"/>
      <c r="M272" s="233">
        <v>1</v>
      </c>
      <c r="N272" s="233" t="str">
        <f>VLOOKUP(E272,[3]Activities!$A$9:$M$224,13,FALSE)</f>
        <v>DK</v>
      </c>
      <c r="O272" s="233"/>
      <c r="P272" s="87" t="s">
        <v>1266</v>
      </c>
      <c r="Q272" s="235"/>
      <c r="R272" s="235"/>
      <c r="S272" s="235"/>
      <c r="T272" s="235"/>
      <c r="U272" s="235"/>
      <c r="V272" s="235"/>
      <c r="W272" s="235"/>
      <c r="X272" s="235"/>
      <c r="Y272" s="235"/>
      <c r="Z272" s="235"/>
      <c r="AA272" s="235"/>
      <c r="AB272" s="235"/>
      <c r="AC272" s="235"/>
      <c r="AD272" s="235"/>
      <c r="AE272" s="235"/>
      <c r="AF272" s="230"/>
      <c r="AG272" s="230"/>
      <c r="AH272" s="235"/>
      <c r="AI272" s="235"/>
      <c r="AJ272" s="235"/>
      <c r="AK272" s="235"/>
      <c r="AL272" s="235"/>
      <c r="AM272" s="235"/>
      <c r="AN272" s="235"/>
      <c r="AO272" s="235"/>
      <c r="AP272" s="235"/>
      <c r="AQ272" s="235"/>
      <c r="AR272" s="235"/>
      <c r="AS272" s="235"/>
      <c r="AT272" s="235"/>
      <c r="AU272" s="235"/>
      <c r="AV272" s="235"/>
      <c r="AW272" s="235"/>
      <c r="AX272" s="235"/>
      <c r="AY272" s="235"/>
      <c r="AZ272" s="235"/>
      <c r="BA272" s="235"/>
      <c r="BB272" s="235"/>
      <c r="BC272" s="235"/>
      <c r="BD272" s="235"/>
      <c r="BE272" s="235"/>
      <c r="BF272" s="235"/>
      <c r="BG272" s="235"/>
      <c r="BH272" s="235"/>
      <c r="BI272" s="235"/>
      <c r="BJ272" s="235"/>
      <c r="BK272" s="235"/>
      <c r="BL272" s="235"/>
      <c r="BM272" s="235"/>
      <c r="BN272" s="235"/>
      <c r="BO272" s="235"/>
      <c r="BP272" s="235"/>
      <c r="BQ272" s="235"/>
      <c r="BR272" s="235"/>
      <c r="BS272" s="235"/>
      <c r="BT272" s="235"/>
      <c r="BU272" s="235"/>
      <c r="BV272" s="235"/>
      <c r="BW272" s="235"/>
      <c r="BX272" s="235"/>
      <c r="BY272" s="235"/>
      <c r="BZ272" s="235"/>
      <c r="CA272" s="235"/>
      <c r="CB272" s="235"/>
      <c r="CC272" s="235"/>
      <c r="CD272" s="235">
        <v>1</v>
      </c>
      <c r="CE272" s="235"/>
      <c r="CF272" s="235"/>
      <c r="CG272" s="235"/>
      <c r="CH272" s="235"/>
      <c r="CI272" s="235"/>
      <c r="CJ272" s="235"/>
      <c r="CK272" s="235"/>
      <c r="CL272" s="235"/>
      <c r="CM272" s="235"/>
      <c r="CN272" s="235"/>
      <c r="CO272" s="235"/>
      <c r="CP272" s="235"/>
      <c r="CQ272" s="235"/>
      <c r="CR272" s="235"/>
      <c r="CS272" s="235"/>
      <c r="CT272" s="235"/>
      <c r="CU272" s="235"/>
      <c r="CV272" s="235"/>
      <c r="CW272" s="235"/>
      <c r="CX272" s="235"/>
      <c r="CY272" s="235"/>
      <c r="CZ272" s="235"/>
      <c r="DA272" s="235"/>
      <c r="DB272" s="235"/>
      <c r="DC272" s="235"/>
      <c r="DD272" s="235"/>
      <c r="DE272" s="235"/>
      <c r="DF272" s="235"/>
      <c r="DG272" s="235"/>
      <c r="DH272" s="235"/>
      <c r="DI272" s="235"/>
      <c r="DJ272" s="235"/>
      <c r="DK272" s="235"/>
      <c r="DL272" s="235"/>
      <c r="DM272" s="235"/>
      <c r="DN272" s="235"/>
      <c r="DO272" s="235"/>
      <c r="DP272" s="235"/>
      <c r="DQ272" s="235"/>
      <c r="DR272" s="235"/>
      <c r="DS272" s="235"/>
      <c r="DT272" s="235"/>
      <c r="DU272" s="235"/>
      <c r="DV272" s="235"/>
      <c r="DW272" s="235"/>
      <c r="DX272" s="235"/>
      <c r="DY272" s="235"/>
      <c r="DZ272" s="235"/>
      <c r="EA272" s="235"/>
      <c r="EB272" s="235"/>
      <c r="EC272" s="235"/>
      <c r="ED272" s="235"/>
      <c r="EE272" s="235"/>
      <c r="EF272" s="235"/>
      <c r="EG272" s="235"/>
      <c r="EH272" s="235"/>
      <c r="EI272" s="235"/>
      <c r="EJ272" s="235"/>
      <c r="EK272" s="235"/>
      <c r="EL272" s="235"/>
      <c r="EM272" s="235"/>
      <c r="EN272" s="235"/>
      <c r="EO272" s="235"/>
      <c r="EP272" s="235"/>
      <c r="EQ272" s="235"/>
      <c r="ER272" s="235"/>
      <c r="ES272" s="235"/>
      <c r="ET272" s="235"/>
      <c r="EU272" s="235"/>
      <c r="EV272" s="235"/>
      <c r="EW272" s="235"/>
      <c r="EX272" s="235"/>
      <c r="EY272" s="235"/>
      <c r="EZ272" s="235"/>
      <c r="FA272" s="235"/>
      <c r="FB272" s="235">
        <v>-1</v>
      </c>
      <c r="FC272" s="235"/>
      <c r="FD272" s="235"/>
      <c r="FE272" s="235"/>
      <c r="FF272" s="235"/>
      <c r="FG272" s="235"/>
      <c r="FH272" s="235"/>
      <c r="FI272" s="235"/>
      <c r="FJ272" s="235"/>
      <c r="FK272" s="235"/>
      <c r="FL272" s="235"/>
      <c r="FM272" s="235"/>
      <c r="FN272" s="235"/>
      <c r="FO272" s="235"/>
      <c r="FP272" s="235"/>
      <c r="FQ272" s="235"/>
      <c r="FR272" s="235"/>
      <c r="FS272" s="235"/>
      <c r="FT272" s="236"/>
      <c r="FU272" s="237">
        <f t="shared" si="36"/>
        <v>0</v>
      </c>
      <c r="FV272" s="237">
        <f t="shared" si="37"/>
        <v>0</v>
      </c>
      <c r="FW272" s="237">
        <f t="shared" si="37"/>
        <v>0</v>
      </c>
      <c r="FX272" s="237">
        <f t="shared" si="37"/>
        <v>0</v>
      </c>
      <c r="FY272" s="237">
        <f t="shared" si="37"/>
        <v>0</v>
      </c>
      <c r="FZ272" s="237">
        <f t="shared" si="37"/>
        <v>0</v>
      </c>
      <c r="GA272" s="237">
        <f t="shared" si="38"/>
        <v>0</v>
      </c>
      <c r="GB272" s="237">
        <f t="shared" si="39"/>
        <v>0</v>
      </c>
      <c r="GC272" s="237">
        <f t="shared" si="32"/>
        <v>0</v>
      </c>
    </row>
    <row r="273" spans="1:185" x14ac:dyDescent="0.3">
      <c r="A273" s="114" t="s">
        <v>294</v>
      </c>
      <c r="B273" s="69" t="str">
        <f>[3]Technologies!B273</f>
        <v>Elektriciteit</v>
      </c>
      <c r="C273" s="69" t="str">
        <f>VLOOKUP($A273,[3]Technologies!$A$7:$H$699,3,FALSE)</f>
        <v>Conversion</v>
      </c>
      <c r="D273" s="69" t="str">
        <f>VLOOKUP($A273,[3]Technologies!$A$7:$H$699,4,FALSE)</f>
        <v>Power GB</v>
      </c>
      <c r="E273" s="69" t="str">
        <f>VLOOKUP($A273,[3]Technologies!$A$7:$H$699,6,FALSE)</f>
        <v>Electricity GB</v>
      </c>
      <c r="F273" s="70" t="str">
        <f>VLOOKUP($A273,[3]Technologies!$A$7:$H$699,7,FALSE)</f>
        <v>Electricity from Coal old - Power GB</v>
      </c>
      <c r="G273" s="233"/>
      <c r="H273" s="233"/>
      <c r="I273" s="234" cm="1">
        <f t="array" ref="I273">-SUMPRODUCT(([3]Feedstocks!$C$4:$C$185=A273)*[3]Feedstocks!$E$4:$E$185,[3]Feedstocks!$F$4:$F$185,[3]Feedstocks!$H$4:$H$185,[3]Feedstocks!$I$4:$I$185)</f>
        <v>0</v>
      </c>
      <c r="J273" s="234" cm="1">
        <f t="array" ref="J273">-SUMPRODUCT(([3]Feedstocks!$C$4:$C$185=A273)*[3]Feedstocks!$E$4:$E$185,[3]Feedstocks!$H$4:$H$185,[3]Feedstocks!$I$4:$I$185)</f>
        <v>0</v>
      </c>
      <c r="K273" s="234"/>
      <c r="L273" s="234"/>
      <c r="M273" s="233">
        <v>1</v>
      </c>
      <c r="N273" s="233" t="str">
        <f>VLOOKUP(E273,[3]Activities!$A$9:$M$224,13,FALSE)</f>
        <v>GB</v>
      </c>
      <c r="O273" s="233"/>
      <c r="P273" s="87" t="s">
        <v>1266</v>
      </c>
      <c r="Q273" s="235"/>
      <c r="R273" s="235"/>
      <c r="S273" s="235"/>
      <c r="T273" s="235"/>
      <c r="U273" s="235"/>
      <c r="V273" s="235"/>
      <c r="W273" s="235"/>
      <c r="X273" s="235"/>
      <c r="Y273" s="235"/>
      <c r="Z273" s="235"/>
      <c r="AA273" s="235"/>
      <c r="AB273" s="235"/>
      <c r="AC273" s="235"/>
      <c r="AD273" s="235"/>
      <c r="AE273" s="235"/>
      <c r="AF273" s="235"/>
      <c r="AG273" s="235"/>
      <c r="AH273" s="235"/>
      <c r="AI273" s="235"/>
      <c r="AJ273" s="235"/>
      <c r="AK273" s="235"/>
      <c r="AL273" s="235"/>
      <c r="AM273" s="235"/>
      <c r="AN273" s="235"/>
      <c r="AO273" s="235"/>
      <c r="AP273" s="235"/>
      <c r="AQ273" s="235"/>
      <c r="AR273" s="235"/>
      <c r="AS273" s="235"/>
      <c r="AT273" s="235"/>
      <c r="AU273" s="235"/>
      <c r="AV273" s="235"/>
      <c r="AW273" s="235"/>
      <c r="AX273" s="235"/>
      <c r="AY273" s="235"/>
      <c r="AZ273" s="235"/>
      <c r="BA273" s="235"/>
      <c r="BB273" s="235"/>
      <c r="BC273" s="235"/>
      <c r="BD273" s="235"/>
      <c r="BE273" s="235"/>
      <c r="BF273" s="235"/>
      <c r="BG273" s="235"/>
      <c r="BH273" s="235"/>
      <c r="BI273" s="235"/>
      <c r="BJ273" s="235"/>
      <c r="BK273" s="235"/>
      <c r="BL273" s="235"/>
      <c r="BM273" s="235"/>
      <c r="BN273" s="235"/>
      <c r="BO273" s="235"/>
      <c r="BP273" s="235"/>
      <c r="BQ273" s="235"/>
      <c r="BR273" s="235"/>
      <c r="BS273" s="235"/>
      <c r="BT273" s="235"/>
      <c r="BU273" s="235"/>
      <c r="BV273" s="235"/>
      <c r="BW273" s="235"/>
      <c r="BX273" s="235"/>
      <c r="BY273" s="235"/>
      <c r="BZ273" s="235"/>
      <c r="CA273" s="235"/>
      <c r="CB273" s="235"/>
      <c r="CC273" s="235"/>
      <c r="CD273" s="235"/>
      <c r="CE273" s="235">
        <v>1</v>
      </c>
      <c r="CF273" s="235"/>
      <c r="CG273" s="235"/>
      <c r="CH273" s="235"/>
      <c r="CI273" s="235"/>
      <c r="CJ273" s="235"/>
      <c r="CK273" s="235"/>
      <c r="CL273" s="235"/>
      <c r="CM273" s="235"/>
      <c r="CN273" s="235"/>
      <c r="CO273" s="235"/>
      <c r="CP273" s="235"/>
      <c r="CQ273" s="235"/>
      <c r="CR273" s="235"/>
      <c r="CS273" s="235"/>
      <c r="CT273" s="235"/>
      <c r="CU273" s="235"/>
      <c r="CV273" s="235"/>
      <c r="CW273" s="235"/>
      <c r="CX273" s="235"/>
      <c r="CY273" s="235"/>
      <c r="CZ273" s="235"/>
      <c r="DA273" s="235"/>
      <c r="DB273" s="235"/>
      <c r="DC273" s="235"/>
      <c r="DD273" s="235"/>
      <c r="DE273" s="235"/>
      <c r="DF273" s="235"/>
      <c r="DG273" s="235"/>
      <c r="DH273" s="235"/>
      <c r="DI273" s="235"/>
      <c r="DJ273" s="235"/>
      <c r="DK273" s="235"/>
      <c r="DL273" s="235"/>
      <c r="DM273" s="235"/>
      <c r="DN273" s="235"/>
      <c r="DO273" s="235"/>
      <c r="DP273" s="235"/>
      <c r="DQ273" s="235"/>
      <c r="DR273" s="235"/>
      <c r="DS273" s="235"/>
      <c r="DT273" s="235"/>
      <c r="DU273" s="235"/>
      <c r="DV273" s="235"/>
      <c r="DW273" s="235"/>
      <c r="DX273" s="235"/>
      <c r="DY273" s="235"/>
      <c r="DZ273" s="235"/>
      <c r="EA273" s="235"/>
      <c r="EB273" s="235"/>
      <c r="EC273" s="235"/>
      <c r="ED273" s="235"/>
      <c r="EE273" s="235">
        <v>-2.7</v>
      </c>
      <c r="EF273" s="235"/>
      <c r="EG273" s="235"/>
      <c r="EH273" s="235"/>
      <c r="EI273" s="235"/>
      <c r="EJ273" s="235"/>
      <c r="EK273" s="235"/>
      <c r="EL273" s="235"/>
      <c r="EM273" s="235"/>
      <c r="EN273" s="235"/>
      <c r="EO273" s="235"/>
      <c r="EP273" s="235"/>
      <c r="EQ273" s="235"/>
      <c r="ER273" s="235"/>
      <c r="ES273" s="235"/>
      <c r="ET273" s="235"/>
      <c r="EU273" s="235"/>
      <c r="EV273" s="235"/>
      <c r="EW273" s="235"/>
      <c r="EX273" s="235"/>
      <c r="EY273" s="235"/>
      <c r="EZ273" s="235"/>
      <c r="FA273" s="235"/>
      <c r="FB273" s="235"/>
      <c r="FC273" s="235"/>
      <c r="FD273" s="235"/>
      <c r="FE273" s="235"/>
      <c r="FF273" s="235"/>
      <c r="FG273" s="235"/>
      <c r="FH273" s="235"/>
      <c r="FI273" s="235"/>
      <c r="FJ273" s="235"/>
      <c r="FK273" s="235"/>
      <c r="FL273" s="235"/>
      <c r="FM273" s="235"/>
      <c r="FN273" s="235"/>
      <c r="FO273" s="235"/>
      <c r="FP273" s="235"/>
      <c r="FQ273" s="235"/>
      <c r="FR273" s="235"/>
      <c r="FS273" s="235"/>
      <c r="FT273" s="236"/>
      <c r="FU273" s="237">
        <f t="shared" si="36"/>
        <v>0</v>
      </c>
      <c r="FV273" s="237">
        <f t="shared" si="37"/>
        <v>0</v>
      </c>
      <c r="FW273" s="237">
        <f t="shared" si="37"/>
        <v>0</v>
      </c>
      <c r="FX273" s="237">
        <f t="shared" si="37"/>
        <v>0</v>
      </c>
      <c r="FY273" s="237">
        <f t="shared" si="37"/>
        <v>0.26540000000000002</v>
      </c>
      <c r="FZ273" s="237">
        <f t="shared" si="37"/>
        <v>0</v>
      </c>
      <c r="GA273" s="237">
        <f t="shared" si="38"/>
        <v>0</v>
      </c>
      <c r="GB273" s="237">
        <f t="shared" si="39"/>
        <v>0</v>
      </c>
      <c r="GC273" s="237">
        <f t="shared" si="32"/>
        <v>0</v>
      </c>
    </row>
    <row r="274" spans="1:185" x14ac:dyDescent="0.3">
      <c r="A274" s="114" t="s">
        <v>295</v>
      </c>
      <c r="B274" s="40" t="str">
        <f>[3]Technologies!B274</f>
        <v>Elektriciteit</v>
      </c>
      <c r="C274" s="40" t="str">
        <f>VLOOKUP($A274,[3]Technologies!$A$7:$H$699,3,FALSE)</f>
        <v>Conversion</v>
      </c>
      <c r="D274" s="40" t="str">
        <f>VLOOKUP($A274,[3]Technologies!$A$7:$H$699,4,FALSE)</f>
        <v>Power GB</v>
      </c>
      <c r="E274" s="40" t="str">
        <f>VLOOKUP($A274,[3]Technologies!$A$7:$H$699,6,FALSE)</f>
        <v>Electricity GB</v>
      </c>
      <c r="F274" s="40" t="str">
        <f>VLOOKUP($A274,[3]Technologies!$A$7:$H$699,7,FALSE)</f>
        <v>Electricity from Coal new - Power GB</v>
      </c>
      <c r="G274" s="228"/>
      <c r="H274" s="228"/>
      <c r="I274" s="229" cm="1">
        <f t="array" ref="I274">-SUMPRODUCT(([3]Feedstocks!$C$4:$C$185=A274)*[3]Feedstocks!$E$4:$E$185,[3]Feedstocks!$F$4:$F$185,[3]Feedstocks!$H$4:$H$185,[3]Feedstocks!$I$4:$I$185)</f>
        <v>0</v>
      </c>
      <c r="J274" s="229" cm="1">
        <f t="array" ref="J274">-SUMPRODUCT(([3]Feedstocks!$C$4:$C$185=A274)*[3]Feedstocks!$E$4:$E$185,[3]Feedstocks!$H$4:$H$185,[3]Feedstocks!$I$4:$I$185)</f>
        <v>0</v>
      </c>
      <c r="K274" s="229"/>
      <c r="L274" s="229"/>
      <c r="M274" s="228">
        <v>1</v>
      </c>
      <c r="N274" s="228" t="str">
        <f>VLOOKUP(E274,[3]Activities!$A$9:$M$224,13,FALSE)</f>
        <v>GB</v>
      </c>
      <c r="O274" s="228"/>
      <c r="P274" s="66" t="s">
        <v>1266</v>
      </c>
      <c r="Q274" s="230"/>
      <c r="R274" s="230"/>
      <c r="S274" s="230"/>
      <c r="T274" s="230"/>
      <c r="U274" s="230"/>
      <c r="V274" s="230"/>
      <c r="W274" s="230"/>
      <c r="X274" s="230"/>
      <c r="Y274" s="230"/>
      <c r="Z274" s="230"/>
      <c r="AA274" s="230"/>
      <c r="AB274" s="230"/>
      <c r="AC274" s="230"/>
      <c r="AD274" s="230"/>
      <c r="AE274" s="230"/>
      <c r="AF274" s="230"/>
      <c r="AG274" s="230"/>
      <c r="AH274" s="230"/>
      <c r="AI274" s="230"/>
      <c r="AJ274" s="230"/>
      <c r="AK274" s="230"/>
      <c r="AL274" s="230"/>
      <c r="AM274" s="230"/>
      <c r="AN274" s="230"/>
      <c r="AO274" s="230"/>
      <c r="AP274" s="230"/>
      <c r="AQ274" s="230"/>
      <c r="AR274" s="230"/>
      <c r="AS274" s="230"/>
      <c r="AT274" s="230"/>
      <c r="AU274" s="230"/>
      <c r="AV274" s="230"/>
      <c r="AW274" s="230"/>
      <c r="AX274" s="230"/>
      <c r="AY274" s="230"/>
      <c r="AZ274" s="230"/>
      <c r="BA274" s="230"/>
      <c r="BB274" s="230"/>
      <c r="BC274" s="230"/>
      <c r="BD274" s="230"/>
      <c r="BE274" s="230"/>
      <c r="BF274" s="230"/>
      <c r="BG274" s="230"/>
      <c r="BH274" s="230"/>
      <c r="BI274" s="230"/>
      <c r="BJ274" s="230"/>
      <c r="BK274" s="230"/>
      <c r="BL274" s="230"/>
      <c r="BM274" s="230"/>
      <c r="BN274" s="230"/>
      <c r="BO274" s="230"/>
      <c r="BP274" s="230"/>
      <c r="BQ274" s="230"/>
      <c r="BR274" s="230"/>
      <c r="BS274" s="230"/>
      <c r="BT274" s="230"/>
      <c r="BU274" s="230"/>
      <c r="BV274" s="230"/>
      <c r="BW274" s="230"/>
      <c r="BX274" s="230"/>
      <c r="BY274" s="230"/>
      <c r="BZ274" s="230"/>
      <c r="CA274" s="230"/>
      <c r="CB274" s="230"/>
      <c r="CC274" s="230"/>
      <c r="CD274" s="230"/>
      <c r="CE274" s="230">
        <v>1</v>
      </c>
      <c r="CF274" s="230"/>
      <c r="CG274" s="230"/>
      <c r="CH274" s="230"/>
      <c r="CI274" s="230"/>
      <c r="CJ274" s="230"/>
      <c r="CK274" s="230"/>
      <c r="CL274" s="230"/>
      <c r="CM274" s="230"/>
      <c r="CN274" s="230"/>
      <c r="CO274" s="230"/>
      <c r="CP274" s="230"/>
      <c r="CQ274" s="230"/>
      <c r="CR274" s="230"/>
      <c r="CS274" s="230"/>
      <c r="CT274" s="230"/>
      <c r="CU274" s="230"/>
      <c r="CV274" s="230"/>
      <c r="CW274" s="230"/>
      <c r="CX274" s="230"/>
      <c r="CY274" s="230"/>
      <c r="CZ274" s="230"/>
      <c r="DA274" s="230"/>
      <c r="DB274" s="230"/>
      <c r="DC274" s="230"/>
      <c r="DD274" s="230"/>
      <c r="DE274" s="230"/>
      <c r="DF274" s="230"/>
      <c r="DG274" s="230"/>
      <c r="DH274" s="230"/>
      <c r="DI274" s="230"/>
      <c r="DJ274" s="230"/>
      <c r="DK274" s="230"/>
      <c r="DL274" s="230"/>
      <c r="DM274" s="230"/>
      <c r="DN274" s="230"/>
      <c r="DO274" s="230"/>
      <c r="DP274" s="230"/>
      <c r="DQ274" s="230"/>
      <c r="DR274" s="230"/>
      <c r="DS274" s="230"/>
      <c r="DT274" s="230"/>
      <c r="DU274" s="230"/>
      <c r="DV274" s="230"/>
      <c r="DW274" s="230"/>
      <c r="DX274" s="230"/>
      <c r="DY274" s="230"/>
      <c r="DZ274" s="230"/>
      <c r="EA274" s="230"/>
      <c r="EB274" s="230"/>
      <c r="EC274" s="230"/>
      <c r="ED274" s="230"/>
      <c r="EE274" s="230">
        <v>-2.4300000000000002</v>
      </c>
      <c r="EF274" s="230"/>
      <c r="EG274" s="230"/>
      <c r="EH274" s="230"/>
      <c r="EI274" s="230"/>
      <c r="EJ274" s="230"/>
      <c r="EK274" s="230"/>
      <c r="EL274" s="230"/>
      <c r="EM274" s="230"/>
      <c r="EN274" s="230"/>
      <c r="EO274" s="230"/>
      <c r="EP274" s="230"/>
      <c r="EQ274" s="230"/>
      <c r="ER274" s="230"/>
      <c r="ES274" s="230"/>
      <c r="ET274" s="230"/>
      <c r="EU274" s="230"/>
      <c r="EV274" s="230"/>
      <c r="EW274" s="230"/>
      <c r="EX274" s="230"/>
      <c r="EY274" s="230"/>
      <c r="EZ274" s="230"/>
      <c r="FA274" s="230"/>
      <c r="FB274" s="230"/>
      <c r="FC274" s="230"/>
      <c r="FD274" s="230"/>
      <c r="FE274" s="230"/>
      <c r="FF274" s="230"/>
      <c r="FG274" s="230"/>
      <c r="FH274" s="230"/>
      <c r="FI274" s="230"/>
      <c r="FJ274" s="230"/>
      <c r="FK274" s="230"/>
      <c r="FL274" s="230"/>
      <c r="FM274" s="230"/>
      <c r="FN274" s="230"/>
      <c r="FO274" s="230"/>
      <c r="FP274" s="230"/>
      <c r="FQ274" s="230"/>
      <c r="FR274" s="230"/>
      <c r="FS274" s="230"/>
      <c r="FT274" s="231"/>
      <c r="FU274" s="232">
        <f t="shared" si="36"/>
        <v>0</v>
      </c>
      <c r="FV274" s="232">
        <f t="shared" si="37"/>
        <v>0</v>
      </c>
      <c r="FW274" s="232">
        <f t="shared" si="37"/>
        <v>0</v>
      </c>
      <c r="FX274" s="232">
        <f t="shared" si="37"/>
        <v>0</v>
      </c>
      <c r="FY274" s="232">
        <f t="shared" si="37"/>
        <v>0.2389</v>
      </c>
      <c r="FZ274" s="232">
        <f t="shared" si="37"/>
        <v>0</v>
      </c>
      <c r="GA274" s="232">
        <f t="shared" si="38"/>
        <v>0</v>
      </c>
      <c r="GB274" s="232">
        <f t="shared" si="39"/>
        <v>0</v>
      </c>
      <c r="GC274" s="232">
        <f t="shared" si="32"/>
        <v>0</v>
      </c>
    </row>
    <row r="275" spans="1:185" x14ac:dyDescent="0.3">
      <c r="A275" s="114" t="s">
        <v>296</v>
      </c>
      <c r="B275" s="69" t="str">
        <f>[3]Technologies!B275</f>
        <v>Elektriciteit</v>
      </c>
      <c r="C275" s="69" t="str">
        <f>VLOOKUP($A275,[3]Technologies!$A$7:$H$699,3,FALSE)</f>
        <v>Conversion</v>
      </c>
      <c r="D275" s="69" t="str">
        <f>VLOOKUP($A275,[3]Technologies!$A$7:$H$699,4,FALSE)</f>
        <v>Power GB</v>
      </c>
      <c r="E275" s="69" t="str">
        <f>VLOOKUP($A275,[3]Technologies!$A$7:$H$699,6,FALSE)</f>
        <v>Electricity GB</v>
      </c>
      <c r="F275" s="70" t="str">
        <f>VLOOKUP($A275,[3]Technologies!$A$7:$H$699,7,FALSE)</f>
        <v>Electricity from Coal with CCS - Power GB</v>
      </c>
      <c r="G275" s="233">
        <v>0.9</v>
      </c>
      <c r="H275" s="233"/>
      <c r="I275" s="234" cm="1">
        <f t="array" ref="I275">-SUMPRODUCT(([3]Feedstocks!$C$4:$C$185=A275)*[3]Feedstocks!$E$4:$E$185,[3]Feedstocks!$F$4:$F$185,[3]Feedstocks!$H$4:$H$185,[3]Feedstocks!$I$4:$I$185)</f>
        <v>0</v>
      </c>
      <c r="J275" s="234" cm="1">
        <f t="array" ref="J275">-SUMPRODUCT(([3]Feedstocks!$C$4:$C$185=A275)*[3]Feedstocks!$E$4:$E$185,[3]Feedstocks!$H$4:$H$185,[3]Feedstocks!$I$4:$I$185)</f>
        <v>0</v>
      </c>
      <c r="K275" s="234"/>
      <c r="L275" s="234"/>
      <c r="M275" s="233">
        <v>1</v>
      </c>
      <c r="N275" s="233" t="str">
        <f>VLOOKUP(E275,[3]Activities!$A$9:$M$224,13,FALSE)</f>
        <v>GB</v>
      </c>
      <c r="O275" s="233"/>
      <c r="P275" s="87" t="s">
        <v>1266</v>
      </c>
      <c r="Q275" s="235"/>
      <c r="R275" s="235"/>
      <c r="S275" s="235"/>
      <c r="T275" s="235"/>
      <c r="U275" s="235"/>
      <c r="V275" s="235"/>
      <c r="W275" s="235"/>
      <c r="X275" s="235"/>
      <c r="Y275" s="235"/>
      <c r="Z275" s="235"/>
      <c r="AA275" s="235"/>
      <c r="AB275" s="235"/>
      <c r="AC275" s="235"/>
      <c r="AD275" s="235"/>
      <c r="AE275" s="235"/>
      <c r="AF275" s="235"/>
      <c r="AG275" s="235"/>
      <c r="AH275" s="235"/>
      <c r="AI275" s="235"/>
      <c r="AJ275" s="235"/>
      <c r="AK275" s="235"/>
      <c r="AL275" s="235"/>
      <c r="AM275" s="235"/>
      <c r="AN275" s="235"/>
      <c r="AO275" s="235"/>
      <c r="AP275" s="235"/>
      <c r="AQ275" s="235"/>
      <c r="AR275" s="235"/>
      <c r="AS275" s="235"/>
      <c r="AT275" s="235"/>
      <c r="AU275" s="235"/>
      <c r="AV275" s="235"/>
      <c r="AW275" s="235"/>
      <c r="AX275" s="235"/>
      <c r="AY275" s="235"/>
      <c r="AZ275" s="235"/>
      <c r="BA275" s="235"/>
      <c r="BB275" s="235"/>
      <c r="BC275" s="235"/>
      <c r="BD275" s="235"/>
      <c r="BE275" s="235"/>
      <c r="BF275" s="235"/>
      <c r="BG275" s="235"/>
      <c r="BH275" s="235"/>
      <c r="BI275" s="235"/>
      <c r="BJ275" s="235"/>
      <c r="BK275" s="235"/>
      <c r="BL275" s="235"/>
      <c r="BM275" s="235"/>
      <c r="BN275" s="235"/>
      <c r="BO275" s="235"/>
      <c r="BP275" s="235"/>
      <c r="BQ275" s="235"/>
      <c r="BR275" s="235"/>
      <c r="BS275" s="235"/>
      <c r="BT275" s="235"/>
      <c r="BU275" s="235"/>
      <c r="BV275" s="235"/>
      <c r="BW275" s="235"/>
      <c r="BX275" s="235"/>
      <c r="BY275" s="235"/>
      <c r="BZ275" s="235"/>
      <c r="CA275" s="235"/>
      <c r="CB275" s="235"/>
      <c r="CC275" s="235"/>
      <c r="CD275" s="235"/>
      <c r="CE275" s="235">
        <v>1</v>
      </c>
      <c r="CF275" s="235"/>
      <c r="CG275" s="235"/>
      <c r="CH275" s="235"/>
      <c r="CI275" s="235"/>
      <c r="CJ275" s="235"/>
      <c r="CK275" s="235"/>
      <c r="CL275" s="235"/>
      <c r="CM275" s="235"/>
      <c r="CN275" s="235"/>
      <c r="CO275" s="235"/>
      <c r="CP275" s="235"/>
      <c r="CQ275" s="235"/>
      <c r="CR275" s="235"/>
      <c r="CS275" s="235"/>
      <c r="CT275" s="235"/>
      <c r="CU275" s="235"/>
      <c r="CV275" s="235"/>
      <c r="CW275" s="235"/>
      <c r="CX275" s="235"/>
      <c r="CY275" s="235"/>
      <c r="CZ275" s="235"/>
      <c r="DA275" s="235"/>
      <c r="DB275" s="235"/>
      <c r="DC275" s="235"/>
      <c r="DD275" s="235"/>
      <c r="DE275" s="235"/>
      <c r="DF275" s="235"/>
      <c r="DG275" s="235"/>
      <c r="DH275" s="235"/>
      <c r="DI275" s="235"/>
      <c r="DJ275" s="235"/>
      <c r="DK275" s="235"/>
      <c r="DL275" s="235"/>
      <c r="DM275" s="235"/>
      <c r="DN275" s="235"/>
      <c r="DO275" s="235"/>
      <c r="DP275" s="235"/>
      <c r="DQ275" s="235"/>
      <c r="DR275" s="235"/>
      <c r="DS275" s="235"/>
      <c r="DT275" s="235"/>
      <c r="DU275" s="235"/>
      <c r="DV275" s="235"/>
      <c r="DW275" s="235"/>
      <c r="DX275" s="235"/>
      <c r="DY275" s="235"/>
      <c r="DZ275" s="235"/>
      <c r="EA275" s="235"/>
      <c r="EB275" s="235"/>
      <c r="EC275" s="235"/>
      <c r="ED275" s="235"/>
      <c r="EE275" s="235">
        <v>-2.99</v>
      </c>
      <c r="EF275" s="235"/>
      <c r="EG275" s="235"/>
      <c r="EH275" s="235"/>
      <c r="EI275" s="235"/>
      <c r="EJ275" s="235"/>
      <c r="EK275" s="235"/>
      <c r="EL275" s="235"/>
      <c r="EM275" s="235"/>
      <c r="EN275" s="235"/>
      <c r="EO275" s="235"/>
      <c r="EP275" s="235"/>
      <c r="EQ275" s="235"/>
      <c r="ER275" s="235"/>
      <c r="ES275" s="235"/>
      <c r="ET275" s="235"/>
      <c r="EU275" s="235"/>
      <c r="EV275" s="235"/>
      <c r="EW275" s="235"/>
      <c r="EX275" s="235"/>
      <c r="EY275" s="235"/>
      <c r="EZ275" s="235"/>
      <c r="FA275" s="235"/>
      <c r="FB275" s="235"/>
      <c r="FC275" s="235"/>
      <c r="FD275" s="235"/>
      <c r="FE275" s="235"/>
      <c r="FF275" s="235"/>
      <c r="FG275" s="235"/>
      <c r="FH275" s="235"/>
      <c r="FI275" s="235"/>
      <c r="FJ275" s="235"/>
      <c r="FK275" s="235"/>
      <c r="FL275" s="235"/>
      <c r="FM275" s="235"/>
      <c r="FN275" s="235"/>
      <c r="FO275" s="235"/>
      <c r="FP275" s="235"/>
      <c r="FQ275" s="235"/>
      <c r="FR275" s="235"/>
      <c r="FS275" s="235"/>
      <c r="FT275" s="236"/>
      <c r="FU275" s="237">
        <f t="shared" si="36"/>
        <v>0</v>
      </c>
      <c r="FV275" s="237">
        <f t="shared" si="37"/>
        <v>0</v>
      </c>
      <c r="FW275" s="237">
        <f t="shared" si="37"/>
        <v>0</v>
      </c>
      <c r="FX275" s="237">
        <f t="shared" si="37"/>
        <v>0</v>
      </c>
      <c r="FY275" s="237">
        <f t="shared" si="37"/>
        <v>2.9399999999999999E-2</v>
      </c>
      <c r="FZ275" s="237">
        <f t="shared" si="37"/>
        <v>0</v>
      </c>
      <c r="GA275" s="237">
        <f t="shared" si="38"/>
        <v>0</v>
      </c>
      <c r="GB275" s="237">
        <f t="shared" si="39"/>
        <v>0</v>
      </c>
      <c r="GC275" s="237">
        <f t="shared" si="32"/>
        <v>0</v>
      </c>
    </row>
    <row r="276" spans="1:185" x14ac:dyDescent="0.3">
      <c r="A276" s="114" t="s">
        <v>297</v>
      </c>
      <c r="B276" s="40" t="str">
        <f>[3]Technologies!B276</f>
        <v>Elektriciteit</v>
      </c>
      <c r="C276" s="40" t="str">
        <f>VLOOKUP($A276,[3]Technologies!$A$7:$H$699,3,FALSE)</f>
        <v>Conversion</v>
      </c>
      <c r="D276" s="40" t="str">
        <f>VLOOKUP($A276,[3]Technologies!$A$7:$H$699,4,FALSE)</f>
        <v>Power GB</v>
      </c>
      <c r="E276" s="40" t="str">
        <f>VLOOKUP($A276,[3]Technologies!$A$7:$H$699,6,FALSE)</f>
        <v>Electricity GB</v>
      </c>
      <c r="F276" s="40" t="str">
        <f>VLOOKUP($A276,[3]Technologies!$A$7:$H$699,7,FALSE)</f>
        <v>Electricity from CCGT old - Power GB</v>
      </c>
      <c r="G276" s="228"/>
      <c r="H276" s="228"/>
      <c r="I276" s="229" cm="1">
        <f t="array" ref="I276">-SUMPRODUCT(([3]Feedstocks!$C$4:$C$185=A276)*[3]Feedstocks!$E$4:$E$185,[3]Feedstocks!$F$4:$F$185,[3]Feedstocks!$H$4:$H$185,[3]Feedstocks!$I$4:$I$185)</f>
        <v>0</v>
      </c>
      <c r="J276" s="229" cm="1">
        <f t="array" ref="J276">-SUMPRODUCT(([3]Feedstocks!$C$4:$C$185=A276)*[3]Feedstocks!$E$4:$E$185,[3]Feedstocks!$H$4:$H$185,[3]Feedstocks!$I$4:$I$185)</f>
        <v>0</v>
      </c>
      <c r="K276" s="229"/>
      <c r="L276" s="229"/>
      <c r="M276" s="228">
        <v>1</v>
      </c>
      <c r="N276" s="228" t="str">
        <f>VLOOKUP(E276,[3]Activities!$A$9:$M$224,13,FALSE)</f>
        <v>GB</v>
      </c>
      <c r="O276" s="228"/>
      <c r="P276" s="66" t="s">
        <v>1266</v>
      </c>
      <c r="Q276" s="230"/>
      <c r="R276" s="230"/>
      <c r="S276" s="230"/>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c r="AV276" s="230"/>
      <c r="AW276" s="230"/>
      <c r="AX276" s="230"/>
      <c r="AY276" s="230"/>
      <c r="AZ276" s="230"/>
      <c r="BA276" s="230"/>
      <c r="BB276" s="230"/>
      <c r="BC276" s="230"/>
      <c r="BD276" s="230"/>
      <c r="BE276" s="230"/>
      <c r="BF276" s="230"/>
      <c r="BG276" s="230"/>
      <c r="BH276" s="230"/>
      <c r="BI276" s="230"/>
      <c r="BJ276" s="230"/>
      <c r="BK276" s="230"/>
      <c r="BL276" s="230"/>
      <c r="BM276" s="230"/>
      <c r="BN276" s="230"/>
      <c r="BO276" s="230"/>
      <c r="BP276" s="230"/>
      <c r="BQ276" s="230"/>
      <c r="BR276" s="230"/>
      <c r="BS276" s="230"/>
      <c r="BT276" s="230"/>
      <c r="BU276" s="230"/>
      <c r="BV276" s="230"/>
      <c r="BW276" s="230"/>
      <c r="BX276" s="230"/>
      <c r="BY276" s="230"/>
      <c r="BZ276" s="230"/>
      <c r="CA276" s="230"/>
      <c r="CB276" s="230"/>
      <c r="CC276" s="230"/>
      <c r="CD276" s="230"/>
      <c r="CE276" s="230">
        <v>1</v>
      </c>
      <c r="CF276" s="230"/>
      <c r="CG276" s="230"/>
      <c r="CH276" s="230"/>
      <c r="CI276" s="230"/>
      <c r="CJ276" s="230"/>
      <c r="CK276" s="230"/>
      <c r="CL276" s="230"/>
      <c r="CM276" s="230"/>
      <c r="CN276" s="230"/>
      <c r="CO276" s="230"/>
      <c r="CP276" s="230"/>
      <c r="CQ276" s="230"/>
      <c r="CR276" s="230"/>
      <c r="CS276" s="230"/>
      <c r="CT276" s="230"/>
      <c r="CU276" s="230"/>
      <c r="CV276" s="230"/>
      <c r="CW276" s="230"/>
      <c r="CX276" s="230"/>
      <c r="CY276" s="230"/>
      <c r="CZ276" s="230"/>
      <c r="DA276" s="230"/>
      <c r="DB276" s="230"/>
      <c r="DC276" s="230"/>
      <c r="DD276" s="230"/>
      <c r="DE276" s="230"/>
      <c r="DF276" s="230"/>
      <c r="DG276" s="230"/>
      <c r="DH276" s="230"/>
      <c r="DI276" s="230"/>
      <c r="DJ276" s="230"/>
      <c r="DK276" s="230"/>
      <c r="DL276" s="230"/>
      <c r="DM276" s="230"/>
      <c r="DN276" s="230"/>
      <c r="DO276" s="230"/>
      <c r="DP276" s="230"/>
      <c r="DQ276" s="230"/>
      <c r="DR276" s="230"/>
      <c r="DS276" s="230"/>
      <c r="DT276" s="230">
        <v>-1.72</v>
      </c>
      <c r="DU276" s="230"/>
      <c r="DV276" s="230"/>
      <c r="DW276" s="230"/>
      <c r="DX276" s="230"/>
      <c r="DY276" s="230"/>
      <c r="DZ276" s="230"/>
      <c r="EA276" s="230"/>
      <c r="EB276" s="230"/>
      <c r="EC276" s="230"/>
      <c r="ED276" s="230"/>
      <c r="EE276" s="230"/>
      <c r="EF276" s="230"/>
      <c r="EG276" s="230"/>
      <c r="EH276" s="230"/>
      <c r="EI276" s="230"/>
      <c r="EJ276" s="230"/>
      <c r="EK276" s="230"/>
      <c r="EL276" s="230"/>
      <c r="EM276" s="230"/>
      <c r="EN276" s="230"/>
      <c r="EO276" s="230"/>
      <c r="EP276" s="230"/>
      <c r="EQ276" s="230"/>
      <c r="ER276" s="230"/>
      <c r="ES276" s="230"/>
      <c r="ET276" s="230"/>
      <c r="EU276" s="230"/>
      <c r="EV276" s="230"/>
      <c r="EW276" s="230"/>
      <c r="EX276" s="230"/>
      <c r="EY276" s="230"/>
      <c r="EZ276" s="230"/>
      <c r="FA276" s="230"/>
      <c r="FB276" s="230"/>
      <c r="FC276" s="230"/>
      <c r="FD276" s="230"/>
      <c r="FE276" s="230"/>
      <c r="FF276" s="230"/>
      <c r="FG276" s="230"/>
      <c r="FH276" s="230"/>
      <c r="FI276" s="230"/>
      <c r="FJ276" s="230"/>
      <c r="FK276" s="230"/>
      <c r="FL276" s="230"/>
      <c r="FM276" s="230"/>
      <c r="FN276" s="230"/>
      <c r="FO276" s="230"/>
      <c r="FP276" s="230"/>
      <c r="FQ276" s="230"/>
      <c r="FR276" s="230"/>
      <c r="FS276" s="230"/>
      <c r="FT276" s="231"/>
      <c r="FU276" s="232">
        <f t="shared" si="36"/>
        <v>0</v>
      </c>
      <c r="FV276" s="232">
        <f t="shared" si="37"/>
        <v>0</v>
      </c>
      <c r="FW276" s="232">
        <f t="shared" si="37"/>
        <v>0</v>
      </c>
      <c r="FX276" s="232">
        <f t="shared" si="37"/>
        <v>0</v>
      </c>
      <c r="FY276" s="232">
        <f t="shared" si="37"/>
        <v>9.74E-2</v>
      </c>
      <c r="FZ276" s="232">
        <f t="shared" si="37"/>
        <v>0</v>
      </c>
      <c r="GA276" s="232">
        <f t="shared" si="38"/>
        <v>0</v>
      </c>
      <c r="GB276" s="232">
        <f t="shared" si="39"/>
        <v>0</v>
      </c>
      <c r="GC276" s="232">
        <f t="shared" si="32"/>
        <v>0</v>
      </c>
    </row>
    <row r="277" spans="1:185" x14ac:dyDescent="0.3">
      <c r="A277" s="114" t="s">
        <v>298</v>
      </c>
      <c r="B277" s="69" t="str">
        <f>[3]Technologies!B277</f>
        <v>Elektriciteit</v>
      </c>
      <c r="C277" s="69" t="str">
        <f>VLOOKUP($A277,[3]Technologies!$A$7:$H$699,3,FALSE)</f>
        <v>Conversion</v>
      </c>
      <c r="D277" s="69" t="str">
        <f>VLOOKUP($A277,[3]Technologies!$A$7:$H$699,4,FALSE)</f>
        <v>Power GB</v>
      </c>
      <c r="E277" s="69" t="str">
        <f>VLOOKUP($A277,[3]Technologies!$A$7:$H$699,6,FALSE)</f>
        <v>Electricity GB</v>
      </c>
      <c r="F277" s="70" t="str">
        <f>VLOOKUP($A277,[3]Technologies!$A$7:$H$699,7,FALSE)</f>
        <v>Electricity from CCGT - Power GB</v>
      </c>
      <c r="G277" s="233">
        <v>0.85</v>
      </c>
      <c r="H277" s="233"/>
      <c r="I277" s="234" cm="1">
        <f t="array" ref="I277">-SUMPRODUCT(([3]Feedstocks!$C$4:$C$185=A277)*[3]Feedstocks!$E$4:$E$185,[3]Feedstocks!$F$4:$F$185,[3]Feedstocks!$H$4:$H$185,[3]Feedstocks!$I$4:$I$185)</f>
        <v>0</v>
      </c>
      <c r="J277" s="234" cm="1">
        <f t="array" ref="J277">-SUMPRODUCT(([3]Feedstocks!$C$4:$C$185=A277)*[3]Feedstocks!$E$4:$E$185,[3]Feedstocks!$H$4:$H$185,[3]Feedstocks!$I$4:$I$185)</f>
        <v>0</v>
      </c>
      <c r="K277" s="234"/>
      <c r="L277" s="234"/>
      <c r="M277" s="233">
        <v>1</v>
      </c>
      <c r="N277" s="233" t="str">
        <f>VLOOKUP(E277,[3]Activities!$A$9:$M$224,13,FALSE)</f>
        <v>GB</v>
      </c>
      <c r="O277" s="233"/>
      <c r="P277" s="87" t="s">
        <v>1266</v>
      </c>
      <c r="Q277" s="235"/>
      <c r="R277" s="235"/>
      <c r="S277" s="235"/>
      <c r="T277" s="235"/>
      <c r="U277" s="235"/>
      <c r="V277" s="235"/>
      <c r="W277" s="235"/>
      <c r="X277" s="235"/>
      <c r="Y277" s="235"/>
      <c r="Z277" s="235"/>
      <c r="AA277" s="235"/>
      <c r="AB277" s="235"/>
      <c r="AC277" s="235"/>
      <c r="AD277" s="235"/>
      <c r="AE277" s="235"/>
      <c r="AF277" s="235"/>
      <c r="AG277" s="235"/>
      <c r="AH277" s="235"/>
      <c r="AI277" s="235"/>
      <c r="AJ277" s="235"/>
      <c r="AK277" s="235"/>
      <c r="AL277" s="235"/>
      <c r="AM277" s="235"/>
      <c r="AN277" s="235"/>
      <c r="AO277" s="235"/>
      <c r="AP277" s="235"/>
      <c r="AQ277" s="235"/>
      <c r="AR277" s="235"/>
      <c r="AS277" s="235"/>
      <c r="AT277" s="235"/>
      <c r="AU277" s="235"/>
      <c r="AV277" s="235"/>
      <c r="AW277" s="235"/>
      <c r="AX277" s="235"/>
      <c r="AY277" s="235"/>
      <c r="AZ277" s="235"/>
      <c r="BA277" s="235"/>
      <c r="BB277" s="235"/>
      <c r="BC277" s="235"/>
      <c r="BD277" s="235"/>
      <c r="BE277" s="235"/>
      <c r="BF277" s="235"/>
      <c r="BG277" s="235"/>
      <c r="BH277" s="235"/>
      <c r="BI277" s="235"/>
      <c r="BJ277" s="235"/>
      <c r="BK277" s="235"/>
      <c r="BL277" s="235"/>
      <c r="BM277" s="235"/>
      <c r="BN277" s="235"/>
      <c r="BO277" s="235"/>
      <c r="BP277" s="235"/>
      <c r="BQ277" s="235"/>
      <c r="BR277" s="235"/>
      <c r="BS277" s="235"/>
      <c r="BT277" s="235"/>
      <c r="BU277" s="235"/>
      <c r="BV277" s="235"/>
      <c r="BW277" s="235"/>
      <c r="BX277" s="235"/>
      <c r="BY277" s="235"/>
      <c r="BZ277" s="235"/>
      <c r="CA277" s="235"/>
      <c r="CB277" s="235"/>
      <c r="CC277" s="235"/>
      <c r="CD277" s="235"/>
      <c r="CE277" s="235">
        <v>1</v>
      </c>
      <c r="CF277" s="235"/>
      <c r="CG277" s="235"/>
      <c r="CH277" s="235"/>
      <c r="CI277" s="235"/>
      <c r="CJ277" s="235"/>
      <c r="CK277" s="235"/>
      <c r="CL277" s="235"/>
      <c r="CM277" s="235"/>
      <c r="CN277" s="235"/>
      <c r="CO277" s="235"/>
      <c r="CP277" s="235"/>
      <c r="CQ277" s="235"/>
      <c r="CR277" s="235"/>
      <c r="CS277" s="235"/>
      <c r="CT277" s="235"/>
      <c r="CU277" s="235"/>
      <c r="CV277" s="235"/>
      <c r="CW277" s="235"/>
      <c r="CX277" s="235"/>
      <c r="CY277" s="235"/>
      <c r="CZ277" s="235"/>
      <c r="DA277" s="235"/>
      <c r="DB277" s="235"/>
      <c r="DC277" s="235"/>
      <c r="DD277" s="235"/>
      <c r="DE277" s="235"/>
      <c r="DF277" s="235"/>
      <c r="DG277" s="235"/>
      <c r="DH277" s="235"/>
      <c r="DI277" s="235"/>
      <c r="DJ277" s="235"/>
      <c r="DK277" s="235"/>
      <c r="DL277" s="235"/>
      <c r="DM277" s="235"/>
      <c r="DN277" s="235"/>
      <c r="DO277" s="235"/>
      <c r="DP277" s="235"/>
      <c r="DQ277" s="235"/>
      <c r="DR277" s="235"/>
      <c r="DS277" s="235"/>
      <c r="DT277" s="235">
        <v>-1.63</v>
      </c>
      <c r="DU277" s="235"/>
      <c r="DV277" s="235"/>
      <c r="DW277" s="235"/>
      <c r="DX277" s="235"/>
      <c r="DY277" s="235"/>
      <c r="DZ277" s="235"/>
      <c r="EA277" s="235"/>
      <c r="EB277" s="235"/>
      <c r="EC277" s="235"/>
      <c r="ED277" s="235"/>
      <c r="EE277" s="235"/>
      <c r="EF277" s="235"/>
      <c r="EG277" s="235"/>
      <c r="EH277" s="235"/>
      <c r="EI277" s="235"/>
      <c r="EJ277" s="235"/>
      <c r="EK277" s="235"/>
      <c r="EL277" s="235"/>
      <c r="EM277" s="235"/>
      <c r="EN277" s="235"/>
      <c r="EO277" s="235"/>
      <c r="EP277" s="235"/>
      <c r="EQ277" s="235"/>
      <c r="ER277" s="235"/>
      <c r="ES277" s="235"/>
      <c r="ET277" s="235"/>
      <c r="EU277" s="235"/>
      <c r="EV277" s="235"/>
      <c r="EW277" s="235"/>
      <c r="EX277" s="235"/>
      <c r="EY277" s="235"/>
      <c r="EZ277" s="235"/>
      <c r="FA277" s="235"/>
      <c r="FB277" s="235"/>
      <c r="FC277" s="235"/>
      <c r="FD277" s="235"/>
      <c r="FE277" s="235"/>
      <c r="FF277" s="235"/>
      <c r="FG277" s="235"/>
      <c r="FH277" s="235"/>
      <c r="FI277" s="235"/>
      <c r="FJ277" s="235"/>
      <c r="FK277" s="235"/>
      <c r="FL277" s="235"/>
      <c r="FM277" s="235"/>
      <c r="FN277" s="235"/>
      <c r="FO277" s="235"/>
      <c r="FP277" s="235"/>
      <c r="FQ277" s="235"/>
      <c r="FR277" s="235"/>
      <c r="FS277" s="235"/>
      <c r="FT277" s="236"/>
      <c r="FU277" s="237">
        <f t="shared" si="36"/>
        <v>0</v>
      </c>
      <c r="FV277" s="237">
        <f t="shared" si="37"/>
        <v>0</v>
      </c>
      <c r="FW277" s="237">
        <f t="shared" si="37"/>
        <v>0</v>
      </c>
      <c r="FX277" s="237">
        <f t="shared" si="37"/>
        <v>0</v>
      </c>
      <c r="FY277" s="237">
        <f t="shared" si="37"/>
        <v>1.38E-2</v>
      </c>
      <c r="FZ277" s="237">
        <f t="shared" si="37"/>
        <v>0</v>
      </c>
      <c r="GA277" s="237">
        <f t="shared" si="38"/>
        <v>0</v>
      </c>
      <c r="GB277" s="237">
        <f t="shared" si="39"/>
        <v>0</v>
      </c>
      <c r="GC277" s="237">
        <f t="shared" si="32"/>
        <v>0</v>
      </c>
    </row>
    <row r="278" spans="1:185" x14ac:dyDescent="0.3">
      <c r="A278" s="114" t="s">
        <v>299</v>
      </c>
      <c r="B278" s="40" t="str">
        <f>[3]Technologies!B278</f>
        <v>Elektriciteit</v>
      </c>
      <c r="C278" s="40" t="str">
        <f>VLOOKUP($A278,[3]Technologies!$A$7:$H$699,3,FALSE)</f>
        <v>Conversion</v>
      </c>
      <c r="D278" s="40" t="str">
        <f>VLOOKUP($A278,[3]Technologies!$A$7:$H$699,4,FALSE)</f>
        <v>Power GB</v>
      </c>
      <c r="E278" s="40" t="str">
        <f>VLOOKUP($A278,[3]Technologies!$A$7:$H$699,6,FALSE)</f>
        <v>Electricity GB</v>
      </c>
      <c r="F278" s="40" t="str">
        <f>VLOOKUP($A278,[3]Technologies!$A$7:$H$699,7,FALSE)</f>
        <v>Electricity from GT - Power GB</v>
      </c>
      <c r="G278" s="228"/>
      <c r="H278" s="228"/>
      <c r="I278" s="229" cm="1">
        <f t="array" ref="I278">-SUMPRODUCT(([3]Feedstocks!$C$4:$C$185=A278)*[3]Feedstocks!$E$4:$E$185,[3]Feedstocks!$F$4:$F$185,[3]Feedstocks!$H$4:$H$185,[3]Feedstocks!$I$4:$I$185)</f>
        <v>0</v>
      </c>
      <c r="J278" s="229" cm="1">
        <f t="array" ref="J278">-SUMPRODUCT(([3]Feedstocks!$C$4:$C$185=A278)*[3]Feedstocks!$E$4:$E$185,[3]Feedstocks!$H$4:$H$185,[3]Feedstocks!$I$4:$I$185)</f>
        <v>0</v>
      </c>
      <c r="K278" s="229"/>
      <c r="L278" s="229"/>
      <c r="M278" s="228">
        <v>1</v>
      </c>
      <c r="N278" s="228" t="str">
        <f>VLOOKUP(E278,[3]Activities!$A$9:$M$224,13,FALSE)</f>
        <v>GB</v>
      </c>
      <c r="O278" s="228"/>
      <c r="P278" s="66" t="s">
        <v>1266</v>
      </c>
      <c r="Q278" s="230"/>
      <c r="R278" s="230"/>
      <c r="S278" s="230"/>
      <c r="T278" s="230"/>
      <c r="U278" s="230"/>
      <c r="V278" s="230"/>
      <c r="W278" s="230"/>
      <c r="X278" s="230"/>
      <c r="Y278" s="230"/>
      <c r="Z278" s="230"/>
      <c r="AA278" s="230"/>
      <c r="AB278" s="230"/>
      <c r="AC278" s="230"/>
      <c r="AD278" s="230"/>
      <c r="AE278" s="230"/>
      <c r="AF278" s="230"/>
      <c r="AG278" s="230"/>
      <c r="AH278" s="230"/>
      <c r="AI278" s="230"/>
      <c r="AJ278" s="230"/>
      <c r="AK278" s="230"/>
      <c r="AL278" s="230"/>
      <c r="AM278" s="230"/>
      <c r="AN278" s="230"/>
      <c r="AO278" s="230"/>
      <c r="AP278" s="230"/>
      <c r="AQ278" s="230"/>
      <c r="AR278" s="230"/>
      <c r="AS278" s="230"/>
      <c r="AT278" s="230"/>
      <c r="AU278" s="230"/>
      <c r="AV278" s="230"/>
      <c r="AW278" s="230"/>
      <c r="AX278" s="230"/>
      <c r="AY278" s="230"/>
      <c r="AZ278" s="230"/>
      <c r="BA278" s="230"/>
      <c r="BB278" s="230"/>
      <c r="BC278" s="230"/>
      <c r="BD278" s="230"/>
      <c r="BE278" s="230"/>
      <c r="BF278" s="230"/>
      <c r="BG278" s="230"/>
      <c r="BH278" s="230"/>
      <c r="BI278" s="230"/>
      <c r="BJ278" s="230"/>
      <c r="BK278" s="230"/>
      <c r="BL278" s="230"/>
      <c r="BM278" s="230"/>
      <c r="BN278" s="230"/>
      <c r="BO278" s="230"/>
      <c r="BP278" s="230"/>
      <c r="BQ278" s="230"/>
      <c r="BR278" s="230"/>
      <c r="BS278" s="230"/>
      <c r="BT278" s="230"/>
      <c r="BU278" s="230"/>
      <c r="BV278" s="230"/>
      <c r="BW278" s="230"/>
      <c r="BX278" s="230"/>
      <c r="BY278" s="230"/>
      <c r="BZ278" s="230"/>
      <c r="CA278" s="230"/>
      <c r="CB278" s="230"/>
      <c r="CC278" s="230"/>
      <c r="CD278" s="230"/>
      <c r="CE278" s="230">
        <v>1</v>
      </c>
      <c r="CF278" s="230"/>
      <c r="CG278" s="230"/>
      <c r="CH278" s="230"/>
      <c r="CI278" s="230"/>
      <c r="CJ278" s="230"/>
      <c r="CK278" s="230"/>
      <c r="CL278" s="230"/>
      <c r="CM278" s="230"/>
      <c r="CN278" s="230"/>
      <c r="CO278" s="230"/>
      <c r="CP278" s="230"/>
      <c r="CQ278" s="230"/>
      <c r="CR278" s="230"/>
      <c r="CS278" s="230"/>
      <c r="CT278" s="230"/>
      <c r="CU278" s="230"/>
      <c r="CV278" s="230"/>
      <c r="CW278" s="230"/>
      <c r="CX278" s="230"/>
      <c r="CY278" s="230"/>
      <c r="CZ278" s="230"/>
      <c r="DA278" s="230"/>
      <c r="DB278" s="230"/>
      <c r="DC278" s="230"/>
      <c r="DD278" s="230"/>
      <c r="DE278" s="230"/>
      <c r="DF278" s="230"/>
      <c r="DG278" s="230"/>
      <c r="DH278" s="230"/>
      <c r="DI278" s="230"/>
      <c r="DJ278" s="230"/>
      <c r="DK278" s="230"/>
      <c r="DL278" s="230"/>
      <c r="DM278" s="230"/>
      <c r="DN278" s="230"/>
      <c r="DO278" s="230"/>
      <c r="DP278" s="230"/>
      <c r="DQ278" s="230"/>
      <c r="DR278" s="230"/>
      <c r="DS278" s="230"/>
      <c r="DT278" s="230">
        <v>-2.66</v>
      </c>
      <c r="DU278" s="230"/>
      <c r="DV278" s="230"/>
      <c r="DW278" s="230"/>
      <c r="DX278" s="230"/>
      <c r="DY278" s="230"/>
      <c r="DZ278" s="230"/>
      <c r="EA278" s="230"/>
      <c r="EB278" s="230"/>
      <c r="EC278" s="230"/>
      <c r="ED278" s="230"/>
      <c r="EE278" s="230"/>
      <c r="EF278" s="230"/>
      <c r="EG278" s="230"/>
      <c r="EH278" s="230"/>
      <c r="EI278" s="230"/>
      <c r="EJ278" s="230"/>
      <c r="EK278" s="230"/>
      <c r="EL278" s="230"/>
      <c r="EM278" s="230"/>
      <c r="EN278" s="230"/>
      <c r="EO278" s="230"/>
      <c r="EP278" s="230"/>
      <c r="EQ278" s="230"/>
      <c r="ER278" s="230"/>
      <c r="ES278" s="230"/>
      <c r="ET278" s="230"/>
      <c r="EU278" s="230"/>
      <c r="EV278" s="230"/>
      <c r="EW278" s="230"/>
      <c r="EX278" s="230"/>
      <c r="EY278" s="230"/>
      <c r="EZ278" s="230"/>
      <c r="FA278" s="230"/>
      <c r="FB278" s="230"/>
      <c r="FC278" s="230"/>
      <c r="FD278" s="230"/>
      <c r="FE278" s="230"/>
      <c r="FF278" s="230"/>
      <c r="FG278" s="230"/>
      <c r="FH278" s="230"/>
      <c r="FI278" s="230"/>
      <c r="FJ278" s="230"/>
      <c r="FK278" s="230"/>
      <c r="FL278" s="230"/>
      <c r="FM278" s="230"/>
      <c r="FN278" s="230"/>
      <c r="FO278" s="230"/>
      <c r="FP278" s="230"/>
      <c r="FQ278" s="230"/>
      <c r="FR278" s="230"/>
      <c r="FS278" s="230"/>
      <c r="FT278" s="231"/>
      <c r="FU278" s="232">
        <f t="shared" si="36"/>
        <v>0</v>
      </c>
      <c r="FV278" s="232">
        <f t="shared" si="37"/>
        <v>0</v>
      </c>
      <c r="FW278" s="232">
        <f t="shared" si="37"/>
        <v>0</v>
      </c>
      <c r="FX278" s="232">
        <f t="shared" si="37"/>
        <v>0</v>
      </c>
      <c r="FY278" s="232">
        <f t="shared" si="37"/>
        <v>0.15060000000000001</v>
      </c>
      <c r="FZ278" s="232">
        <f t="shared" si="37"/>
        <v>0</v>
      </c>
      <c r="GA278" s="232">
        <f t="shared" si="38"/>
        <v>0</v>
      </c>
      <c r="GB278" s="232">
        <f t="shared" si="39"/>
        <v>0</v>
      </c>
      <c r="GC278" s="232">
        <f t="shared" si="32"/>
        <v>0</v>
      </c>
    </row>
    <row r="279" spans="1:185" x14ac:dyDescent="0.3">
      <c r="A279" s="114" t="s">
        <v>300</v>
      </c>
      <c r="B279" s="69" t="str">
        <f>[3]Technologies!B279</f>
        <v>Elektriciteit</v>
      </c>
      <c r="C279" s="69" t="str">
        <f>VLOOKUP($A279,[3]Technologies!$A$7:$H$699,3,FALSE)</f>
        <v>Conversion</v>
      </c>
      <c r="D279" s="69" t="str">
        <f>VLOOKUP($A279,[3]Technologies!$A$7:$H$699,4,FALSE)</f>
        <v>Power GB</v>
      </c>
      <c r="E279" s="69" t="str">
        <f>VLOOKUP($A279,[3]Technologies!$A$7:$H$699,6,FALSE)</f>
        <v>Electricity GB</v>
      </c>
      <c r="F279" s="70" t="str">
        <f>VLOOKUP($A279,[3]Technologies!$A$7:$H$699,7,FALSE)</f>
        <v>Electricity from Gas + CCS - Power GB</v>
      </c>
      <c r="G279" s="233"/>
      <c r="H279" s="233"/>
      <c r="I279" s="234" cm="1">
        <f t="array" ref="I279">-SUMPRODUCT(([3]Feedstocks!$C$4:$C$185=A279)*[3]Feedstocks!$E$4:$E$185,[3]Feedstocks!$F$4:$F$185,[3]Feedstocks!$H$4:$H$185,[3]Feedstocks!$I$4:$I$185)</f>
        <v>0</v>
      </c>
      <c r="J279" s="234" cm="1">
        <f t="array" ref="J279">-SUMPRODUCT(([3]Feedstocks!$C$4:$C$185=A279)*[3]Feedstocks!$E$4:$E$185,[3]Feedstocks!$H$4:$H$185,[3]Feedstocks!$I$4:$I$185)</f>
        <v>0</v>
      </c>
      <c r="K279" s="234"/>
      <c r="L279" s="234"/>
      <c r="M279" s="233">
        <v>1</v>
      </c>
      <c r="N279" s="233" t="str">
        <f>VLOOKUP(E279,[3]Activities!$A$9:$M$224,13,FALSE)</f>
        <v>GB</v>
      </c>
      <c r="O279" s="233"/>
      <c r="P279" s="87" t="s">
        <v>1266</v>
      </c>
      <c r="Q279" s="235"/>
      <c r="R279" s="235"/>
      <c r="S279" s="235"/>
      <c r="T279" s="235"/>
      <c r="U279" s="235"/>
      <c r="V279" s="235"/>
      <c r="W279" s="235"/>
      <c r="X279" s="235"/>
      <c r="Y279" s="235"/>
      <c r="Z279" s="235"/>
      <c r="AA279" s="235"/>
      <c r="AB279" s="235"/>
      <c r="AC279" s="235"/>
      <c r="AD279" s="235"/>
      <c r="AE279" s="235"/>
      <c r="AF279" s="235"/>
      <c r="AG279" s="235"/>
      <c r="AH279" s="235"/>
      <c r="AI279" s="235"/>
      <c r="AJ279" s="235"/>
      <c r="AK279" s="235"/>
      <c r="AL279" s="235"/>
      <c r="AM279" s="235"/>
      <c r="AN279" s="235"/>
      <c r="AO279" s="235"/>
      <c r="AP279" s="235"/>
      <c r="AQ279" s="235"/>
      <c r="AR279" s="235"/>
      <c r="AS279" s="235"/>
      <c r="AT279" s="235"/>
      <c r="AU279" s="235"/>
      <c r="AV279" s="235"/>
      <c r="AW279" s="235"/>
      <c r="AX279" s="235"/>
      <c r="AY279" s="235"/>
      <c r="AZ279" s="235"/>
      <c r="BA279" s="235"/>
      <c r="BB279" s="235"/>
      <c r="BC279" s="235"/>
      <c r="BD279" s="235"/>
      <c r="BE279" s="235"/>
      <c r="BF279" s="235"/>
      <c r="BG279" s="235"/>
      <c r="BH279" s="235"/>
      <c r="BI279" s="235"/>
      <c r="BJ279" s="235"/>
      <c r="BK279" s="235"/>
      <c r="BL279" s="235"/>
      <c r="BM279" s="235"/>
      <c r="BN279" s="235"/>
      <c r="BO279" s="235"/>
      <c r="BP279" s="235"/>
      <c r="BQ279" s="235"/>
      <c r="BR279" s="235"/>
      <c r="BS279" s="235"/>
      <c r="BT279" s="235"/>
      <c r="BU279" s="235"/>
      <c r="BV279" s="235"/>
      <c r="BW279" s="235"/>
      <c r="BX279" s="235"/>
      <c r="BY279" s="235"/>
      <c r="BZ279" s="235"/>
      <c r="CA279" s="235"/>
      <c r="CB279" s="235"/>
      <c r="CC279" s="235"/>
      <c r="CD279" s="235"/>
      <c r="CE279" s="235">
        <v>1</v>
      </c>
      <c r="CF279" s="235"/>
      <c r="CG279" s="235"/>
      <c r="CH279" s="235"/>
      <c r="CI279" s="235"/>
      <c r="CJ279" s="235"/>
      <c r="CK279" s="235"/>
      <c r="CL279" s="235"/>
      <c r="CM279" s="235"/>
      <c r="CN279" s="235"/>
      <c r="CO279" s="235"/>
      <c r="CP279" s="235"/>
      <c r="CQ279" s="235"/>
      <c r="CR279" s="235"/>
      <c r="CS279" s="235"/>
      <c r="CT279" s="235"/>
      <c r="CU279" s="235"/>
      <c r="CV279" s="235"/>
      <c r="CW279" s="235"/>
      <c r="CX279" s="235"/>
      <c r="CY279" s="235"/>
      <c r="CZ279" s="235"/>
      <c r="DA279" s="235"/>
      <c r="DB279" s="235"/>
      <c r="DC279" s="235"/>
      <c r="DD279" s="235"/>
      <c r="DE279" s="235"/>
      <c r="DF279" s="235"/>
      <c r="DG279" s="235"/>
      <c r="DH279" s="235"/>
      <c r="DI279" s="235"/>
      <c r="DJ279" s="235"/>
      <c r="DK279" s="235"/>
      <c r="DL279" s="235"/>
      <c r="DM279" s="235"/>
      <c r="DN279" s="235"/>
      <c r="DO279" s="235"/>
      <c r="DP279" s="235"/>
      <c r="DQ279" s="235"/>
      <c r="DR279" s="235"/>
      <c r="DS279" s="235"/>
      <c r="DT279" s="235">
        <v>-2.16</v>
      </c>
      <c r="DU279" s="235"/>
      <c r="DV279" s="235"/>
      <c r="DW279" s="235"/>
      <c r="DX279" s="235"/>
      <c r="DY279" s="235"/>
      <c r="DZ279" s="235"/>
      <c r="EA279" s="235"/>
      <c r="EB279" s="235"/>
      <c r="EC279" s="235"/>
      <c r="ED279" s="235"/>
      <c r="EE279" s="235"/>
      <c r="EF279" s="235"/>
      <c r="EG279" s="235"/>
      <c r="EH279" s="235"/>
      <c r="EI279" s="235"/>
      <c r="EJ279" s="235"/>
      <c r="EK279" s="235"/>
      <c r="EL279" s="235"/>
      <c r="EM279" s="235"/>
      <c r="EN279" s="235"/>
      <c r="EO279" s="235"/>
      <c r="EP279" s="235"/>
      <c r="EQ279" s="235"/>
      <c r="ER279" s="235"/>
      <c r="ES279" s="235"/>
      <c r="ET279" s="235"/>
      <c r="EU279" s="235"/>
      <c r="EV279" s="235"/>
      <c r="EW279" s="235"/>
      <c r="EX279" s="235"/>
      <c r="EY279" s="235"/>
      <c r="EZ279" s="235"/>
      <c r="FA279" s="235"/>
      <c r="FB279" s="235"/>
      <c r="FC279" s="235"/>
      <c r="FD279" s="235"/>
      <c r="FE279" s="235"/>
      <c r="FF279" s="235"/>
      <c r="FG279" s="235"/>
      <c r="FH279" s="235"/>
      <c r="FI279" s="235"/>
      <c r="FJ279" s="235"/>
      <c r="FK279" s="235"/>
      <c r="FL279" s="235"/>
      <c r="FM279" s="235"/>
      <c r="FN279" s="235"/>
      <c r="FO279" s="235"/>
      <c r="FP279" s="235"/>
      <c r="FQ279" s="235"/>
      <c r="FR279" s="235"/>
      <c r="FS279" s="235"/>
      <c r="FT279" s="236"/>
      <c r="FU279" s="237">
        <f t="shared" si="36"/>
        <v>0</v>
      </c>
      <c r="FV279" s="237">
        <f t="shared" ref="FV279:FZ294" si="40">ROUND(IF($C279="Primary",0,$M279*(1-$O279)*($G279*(SUMPRODUCT($Q$4:$FS$4,$Q279:$FS279)+$J279)+$H279-SUMPRODUCT($Q$5:$FS$5,$Q279:$FS279)-$I279+$K279))*IF($N279=FV$4,1,0),4)</f>
        <v>0</v>
      </c>
      <c r="FW279" s="237">
        <f t="shared" si="40"/>
        <v>0</v>
      </c>
      <c r="FX279" s="237">
        <f t="shared" si="40"/>
        <v>0</v>
      </c>
      <c r="FY279" s="237">
        <f t="shared" si="40"/>
        <v>0.12230000000000001</v>
      </c>
      <c r="FZ279" s="237">
        <f t="shared" si="40"/>
        <v>0</v>
      </c>
      <c r="GA279" s="237">
        <f t="shared" si="38"/>
        <v>0</v>
      </c>
      <c r="GB279" s="237">
        <f t="shared" si="39"/>
        <v>0</v>
      </c>
      <c r="GC279" s="237">
        <f t="shared" si="32"/>
        <v>0</v>
      </c>
    </row>
    <row r="280" spans="1:185" x14ac:dyDescent="0.3">
      <c r="A280" s="114" t="s">
        <v>301</v>
      </c>
      <c r="B280" s="40" t="str">
        <f>[3]Technologies!B280</f>
        <v>Elektriciteit</v>
      </c>
      <c r="C280" s="40" t="str">
        <f>VLOOKUP($A280,[3]Technologies!$A$7:$H$699,3,FALSE)</f>
        <v>Conversion</v>
      </c>
      <c r="D280" s="40" t="str">
        <f>VLOOKUP($A280,[3]Technologies!$A$7:$H$699,4,FALSE)</f>
        <v>Power GB</v>
      </c>
      <c r="E280" s="40" t="str">
        <f>VLOOKUP($A280,[3]Technologies!$A$7:$H$699,6,FALSE)</f>
        <v>Electricity GB</v>
      </c>
      <c r="F280" s="40" t="str">
        <f>VLOOKUP($A280,[3]Technologies!$A$7:$H$699,7,FALSE)</f>
        <v>Electricity from Oil - Power GB</v>
      </c>
      <c r="G280" s="228"/>
      <c r="H280" s="228"/>
      <c r="I280" s="229" cm="1">
        <f t="array" ref="I280">-SUMPRODUCT(([3]Feedstocks!$C$4:$C$185=A280)*[3]Feedstocks!$E$4:$E$185,[3]Feedstocks!$F$4:$F$185,[3]Feedstocks!$H$4:$H$185,[3]Feedstocks!$I$4:$I$185)</f>
        <v>0</v>
      </c>
      <c r="J280" s="229" cm="1">
        <f t="array" ref="J280">-SUMPRODUCT(([3]Feedstocks!$C$4:$C$185=A280)*[3]Feedstocks!$E$4:$E$185,[3]Feedstocks!$H$4:$H$185,[3]Feedstocks!$I$4:$I$185)</f>
        <v>0</v>
      </c>
      <c r="K280" s="229"/>
      <c r="L280" s="229"/>
      <c r="M280" s="228">
        <v>1</v>
      </c>
      <c r="N280" s="228" t="str">
        <f>VLOOKUP(E280,[3]Activities!$A$9:$M$224,13,FALSE)</f>
        <v>GB</v>
      </c>
      <c r="O280" s="228"/>
      <c r="P280" s="66" t="s">
        <v>1274</v>
      </c>
      <c r="Q280" s="230"/>
      <c r="R280" s="230"/>
      <c r="S280" s="230"/>
      <c r="T280" s="230"/>
      <c r="U280" s="230"/>
      <c r="V280" s="230"/>
      <c r="W280" s="230"/>
      <c r="X280" s="230"/>
      <c r="Y280" s="230"/>
      <c r="Z280" s="230"/>
      <c r="AA280" s="230"/>
      <c r="AB280" s="230"/>
      <c r="AC280" s="230"/>
      <c r="AD280" s="230"/>
      <c r="AE280" s="230"/>
      <c r="AF280" s="230"/>
      <c r="AG280" s="230"/>
      <c r="AH280" s="230"/>
      <c r="AI280" s="230"/>
      <c r="AJ280" s="230"/>
      <c r="AK280" s="230"/>
      <c r="AL280" s="230"/>
      <c r="AM280" s="230"/>
      <c r="AN280" s="230"/>
      <c r="AO280" s="230"/>
      <c r="AP280" s="230"/>
      <c r="AQ280" s="230"/>
      <c r="AR280" s="230"/>
      <c r="AS280" s="230"/>
      <c r="AT280" s="230"/>
      <c r="AU280" s="230"/>
      <c r="AV280" s="230"/>
      <c r="AW280" s="230"/>
      <c r="AX280" s="230"/>
      <c r="AY280" s="230"/>
      <c r="AZ280" s="230"/>
      <c r="BA280" s="230"/>
      <c r="BB280" s="230"/>
      <c r="BC280" s="230"/>
      <c r="BD280" s="230"/>
      <c r="BE280" s="230"/>
      <c r="BF280" s="230"/>
      <c r="BG280" s="230"/>
      <c r="BH280" s="230"/>
      <c r="BI280" s="230"/>
      <c r="BJ280" s="230"/>
      <c r="BK280" s="230"/>
      <c r="BL280" s="230"/>
      <c r="BM280" s="230"/>
      <c r="BN280" s="230"/>
      <c r="BO280" s="230"/>
      <c r="BP280" s="230"/>
      <c r="BQ280" s="230"/>
      <c r="BR280" s="230"/>
      <c r="BS280" s="230"/>
      <c r="BT280" s="230"/>
      <c r="BU280" s="230"/>
      <c r="BV280" s="230"/>
      <c r="BW280" s="230"/>
      <c r="BX280" s="230"/>
      <c r="BY280" s="230"/>
      <c r="BZ280" s="230"/>
      <c r="CA280" s="230"/>
      <c r="CB280" s="230"/>
      <c r="CC280" s="230"/>
      <c r="CD280" s="230"/>
      <c r="CE280" s="230">
        <v>1</v>
      </c>
      <c r="CF280" s="230"/>
      <c r="CG280" s="230"/>
      <c r="CH280" s="230"/>
      <c r="CI280" s="230"/>
      <c r="CJ280" s="230"/>
      <c r="CK280" s="230"/>
      <c r="CL280" s="230"/>
      <c r="CM280" s="230"/>
      <c r="CN280" s="230"/>
      <c r="CO280" s="230"/>
      <c r="CP280" s="230"/>
      <c r="CQ280" s="230"/>
      <c r="CR280" s="230"/>
      <c r="CS280" s="230"/>
      <c r="CT280" s="230"/>
      <c r="CU280" s="230"/>
      <c r="CV280" s="230"/>
      <c r="CW280" s="230"/>
      <c r="CX280" s="230"/>
      <c r="CY280" s="230"/>
      <c r="CZ280" s="230"/>
      <c r="DA280" s="230"/>
      <c r="DB280" s="230"/>
      <c r="DC280" s="230"/>
      <c r="DD280" s="230"/>
      <c r="DE280" s="230"/>
      <c r="DF280" s="230"/>
      <c r="DG280" s="230"/>
      <c r="DH280" s="230"/>
      <c r="DI280" s="230"/>
      <c r="DJ280" s="230"/>
      <c r="DK280" s="230"/>
      <c r="DL280" s="230"/>
      <c r="DM280" s="230"/>
      <c r="DN280" s="230"/>
      <c r="DO280" s="230"/>
      <c r="DP280" s="230"/>
      <c r="DQ280" s="230"/>
      <c r="DR280" s="230"/>
      <c r="DS280" s="230"/>
      <c r="DT280" s="230"/>
      <c r="DU280" s="230"/>
      <c r="DV280" s="230"/>
      <c r="DW280" s="230"/>
      <c r="DX280" s="230"/>
      <c r="DY280" s="230"/>
      <c r="DZ280" s="230"/>
      <c r="EA280" s="230"/>
      <c r="EB280" s="230"/>
      <c r="EC280" s="230"/>
      <c r="ED280" s="230"/>
      <c r="EE280" s="230"/>
      <c r="EF280" s="230"/>
      <c r="EG280" s="230">
        <v>-3.1</v>
      </c>
      <c r="EH280" s="230"/>
      <c r="EI280" s="230"/>
      <c r="EJ280" s="230"/>
      <c r="EK280" s="230"/>
      <c r="EL280" s="230"/>
      <c r="EM280" s="230"/>
      <c r="EN280" s="230"/>
      <c r="EO280" s="230"/>
      <c r="EP280" s="230"/>
      <c r="EQ280" s="230"/>
      <c r="ER280" s="230"/>
      <c r="ES280" s="230"/>
      <c r="ET280" s="230"/>
      <c r="EU280" s="230"/>
      <c r="EV280" s="230"/>
      <c r="EW280" s="230"/>
      <c r="EX280" s="230"/>
      <c r="EY280" s="230"/>
      <c r="EZ280" s="230"/>
      <c r="FA280" s="230"/>
      <c r="FB280" s="230"/>
      <c r="FC280" s="230"/>
      <c r="FD280" s="230"/>
      <c r="FE280" s="230"/>
      <c r="FF280" s="230"/>
      <c r="FG280" s="230"/>
      <c r="FH280" s="230"/>
      <c r="FI280" s="230"/>
      <c r="FJ280" s="230"/>
      <c r="FK280" s="230"/>
      <c r="FL280" s="230"/>
      <c r="FM280" s="230"/>
      <c r="FN280" s="230"/>
      <c r="FO280" s="230"/>
      <c r="FP280" s="230"/>
      <c r="FQ280" s="230"/>
      <c r="FR280" s="230"/>
      <c r="FS280" s="230"/>
      <c r="FT280" s="231"/>
      <c r="FU280" s="232">
        <f t="shared" si="36"/>
        <v>0</v>
      </c>
      <c r="FV280" s="232">
        <f t="shared" si="40"/>
        <v>0</v>
      </c>
      <c r="FW280" s="232">
        <f t="shared" si="40"/>
        <v>0</v>
      </c>
      <c r="FX280" s="232">
        <f t="shared" si="40"/>
        <v>0</v>
      </c>
      <c r="FY280" s="232">
        <f t="shared" si="40"/>
        <v>0.22720000000000001</v>
      </c>
      <c r="FZ280" s="232">
        <f t="shared" si="40"/>
        <v>0</v>
      </c>
      <c r="GA280" s="232">
        <f t="shared" si="38"/>
        <v>0</v>
      </c>
      <c r="GB280" s="232">
        <f t="shared" si="39"/>
        <v>0</v>
      </c>
      <c r="GC280" s="232">
        <f t="shared" si="32"/>
        <v>0</v>
      </c>
    </row>
    <row r="281" spans="1:185" x14ac:dyDescent="0.3">
      <c r="A281" s="114" t="s">
        <v>302</v>
      </c>
      <c r="B281" s="40" t="str">
        <f>[3]Technologies!B281</f>
        <v>Elektriciteit</v>
      </c>
      <c r="C281" s="40" t="str">
        <f>VLOOKUP($A281,[3]Technologies!$A$7:$H$699,3,FALSE)</f>
        <v>Conversion</v>
      </c>
      <c r="D281" s="40" t="str">
        <f>VLOOKUP($A281,[3]Technologies!$A$7:$H$699,4,FALSE)</f>
        <v>Power GB</v>
      </c>
      <c r="E281" s="40" t="str">
        <f>VLOOKUP($A281,[3]Technologies!$A$7:$H$699,6,FALSE)</f>
        <v>Electricity GB</v>
      </c>
      <c r="F281" s="40" t="str">
        <f>VLOOKUP($A281,[3]Technologies!$A$7:$H$699,7,FALSE)</f>
        <v>Electricity from Waste- Power GB</v>
      </c>
      <c r="G281" s="228"/>
      <c r="H281" s="228"/>
      <c r="I281" s="229" cm="1">
        <f t="array" ref="I281">-SUMPRODUCT(([3]Feedstocks!$C$4:$C$185=A281)*[3]Feedstocks!$E$4:$E$185,[3]Feedstocks!$F$4:$F$185,[3]Feedstocks!$H$4:$H$185,[3]Feedstocks!$I$4:$I$185)</f>
        <v>0</v>
      </c>
      <c r="J281" s="229" cm="1">
        <f t="array" ref="J281">-SUMPRODUCT(([3]Feedstocks!$C$4:$C$185=A281)*[3]Feedstocks!$E$4:$E$185,[3]Feedstocks!$H$4:$H$185,[3]Feedstocks!$I$4:$I$185)</f>
        <v>0</v>
      </c>
      <c r="K281" s="229"/>
      <c r="L281" s="229"/>
      <c r="M281" s="228">
        <v>1</v>
      </c>
      <c r="N281" s="228" t="str">
        <f>VLOOKUP(E281,[3]Activities!$A$9:$M$224,13,FALSE)</f>
        <v>GB</v>
      </c>
      <c r="O281" s="228"/>
      <c r="P281" s="66" t="s">
        <v>1274</v>
      </c>
      <c r="Q281" s="230"/>
      <c r="R281" s="230"/>
      <c r="S281" s="230"/>
      <c r="T281" s="230"/>
      <c r="U281" s="230"/>
      <c r="V281" s="230"/>
      <c r="W281" s="230"/>
      <c r="X281" s="230"/>
      <c r="Y281" s="230"/>
      <c r="Z281" s="230"/>
      <c r="AA281" s="230"/>
      <c r="AB281" s="230"/>
      <c r="AC281" s="230"/>
      <c r="AD281" s="230"/>
      <c r="AE281" s="230"/>
      <c r="AF281" s="230"/>
      <c r="AG281" s="230"/>
      <c r="AH281" s="230"/>
      <c r="AI281" s="230"/>
      <c r="AJ281" s="230"/>
      <c r="AK281" s="230"/>
      <c r="AL281" s="230"/>
      <c r="AM281" s="230"/>
      <c r="AN281" s="230"/>
      <c r="AO281" s="230"/>
      <c r="AP281" s="230"/>
      <c r="AQ281" s="230"/>
      <c r="AR281" s="230"/>
      <c r="AS281" s="230"/>
      <c r="AT281" s="230"/>
      <c r="AU281" s="230"/>
      <c r="AV281" s="230"/>
      <c r="AW281" s="230"/>
      <c r="AX281" s="230"/>
      <c r="AY281" s="230"/>
      <c r="AZ281" s="230"/>
      <c r="BA281" s="230"/>
      <c r="BB281" s="230"/>
      <c r="BC281" s="230"/>
      <c r="BD281" s="230"/>
      <c r="BE281" s="230"/>
      <c r="BF281" s="230"/>
      <c r="BG281" s="230"/>
      <c r="BH281" s="230"/>
      <c r="BI281" s="230"/>
      <c r="BJ281" s="230"/>
      <c r="BK281" s="230"/>
      <c r="BL281" s="230"/>
      <c r="BM281" s="230"/>
      <c r="BN281" s="230"/>
      <c r="BO281" s="230"/>
      <c r="BP281" s="230"/>
      <c r="BQ281" s="230"/>
      <c r="BR281" s="230"/>
      <c r="BS281" s="230"/>
      <c r="BT281" s="230"/>
      <c r="BU281" s="230"/>
      <c r="BV281" s="230"/>
      <c r="BW281" s="230"/>
      <c r="BX281" s="230"/>
      <c r="BY281" s="230"/>
      <c r="BZ281" s="230"/>
      <c r="CA281" s="230"/>
      <c r="CB281" s="230"/>
      <c r="CC281" s="230"/>
      <c r="CD281" s="230"/>
      <c r="CE281" s="230">
        <v>1</v>
      </c>
      <c r="CF281" s="230"/>
      <c r="CG281" s="230"/>
      <c r="CH281" s="230"/>
      <c r="CI281" s="230"/>
      <c r="CJ281" s="230"/>
      <c r="CK281" s="230"/>
      <c r="CL281" s="230"/>
      <c r="CM281" s="230"/>
      <c r="CN281" s="230"/>
      <c r="CO281" s="230"/>
      <c r="CP281" s="230"/>
      <c r="CQ281" s="230"/>
      <c r="CR281" s="230"/>
      <c r="CS281" s="230"/>
      <c r="CT281" s="230"/>
      <c r="CU281" s="230"/>
      <c r="CV281" s="230"/>
      <c r="CW281" s="230"/>
      <c r="CX281" s="230"/>
      <c r="CY281" s="230"/>
      <c r="CZ281" s="230"/>
      <c r="DA281" s="230"/>
      <c r="DB281" s="230"/>
      <c r="DC281" s="230"/>
      <c r="DD281" s="230"/>
      <c r="DE281" s="230"/>
      <c r="DF281" s="230"/>
      <c r="DG281" s="230"/>
      <c r="DH281" s="230"/>
      <c r="DI281" s="230"/>
      <c r="DJ281" s="230"/>
      <c r="DK281" s="230"/>
      <c r="DL281" s="230"/>
      <c r="DM281" s="230"/>
      <c r="DN281" s="230"/>
      <c r="DO281" s="230"/>
      <c r="DP281" s="230"/>
      <c r="DQ281" s="230"/>
      <c r="DR281" s="230"/>
      <c r="DS281" s="230"/>
      <c r="DT281" s="230"/>
      <c r="DU281" s="230"/>
      <c r="DV281" s="230"/>
      <c r="DW281" s="230"/>
      <c r="DX281" s="230"/>
      <c r="DY281" s="230"/>
      <c r="DZ281" s="230"/>
      <c r="EA281" s="230"/>
      <c r="EB281" s="230"/>
      <c r="EC281" s="230"/>
      <c r="ED281" s="230"/>
      <c r="EE281" s="230"/>
      <c r="EF281" s="230"/>
      <c r="EG281" s="230"/>
      <c r="EH281" s="230"/>
      <c r="EI281" s="230"/>
      <c r="EJ281" s="230"/>
      <c r="EK281" s="230"/>
      <c r="EL281" s="230">
        <v>-2.96</v>
      </c>
      <c r="EM281" s="230"/>
      <c r="EN281" s="230"/>
      <c r="EO281" s="230"/>
      <c r="EP281" s="230"/>
      <c r="EQ281" s="230"/>
      <c r="ER281" s="230"/>
      <c r="ES281" s="230"/>
      <c r="ET281" s="230"/>
      <c r="EU281" s="230"/>
      <c r="EV281" s="230"/>
      <c r="EW281" s="230"/>
      <c r="EX281" s="230"/>
      <c r="EY281" s="230"/>
      <c r="EZ281" s="230"/>
      <c r="FA281" s="230"/>
      <c r="FB281" s="230"/>
      <c r="FC281" s="230"/>
      <c r="FD281" s="230"/>
      <c r="FE281" s="230"/>
      <c r="FF281" s="230"/>
      <c r="FG281" s="230"/>
      <c r="FH281" s="230"/>
      <c r="FI281" s="230"/>
      <c r="FJ281" s="230"/>
      <c r="FK281" s="230"/>
      <c r="FL281" s="230"/>
      <c r="FM281" s="230"/>
      <c r="FN281" s="230"/>
      <c r="FO281" s="230"/>
      <c r="FP281" s="230"/>
      <c r="FQ281" s="230"/>
      <c r="FR281" s="230"/>
      <c r="FS281" s="230"/>
      <c r="FT281" s="231"/>
      <c r="FU281" s="232">
        <f t="shared" si="36"/>
        <v>0</v>
      </c>
      <c r="FV281" s="232">
        <f t="shared" si="40"/>
        <v>0</v>
      </c>
      <c r="FW281" s="232">
        <f t="shared" si="40"/>
        <v>0</v>
      </c>
      <c r="FX281" s="232">
        <f t="shared" si="40"/>
        <v>0</v>
      </c>
      <c r="FY281" s="232">
        <f t="shared" si="40"/>
        <v>0.1164</v>
      </c>
      <c r="FZ281" s="232">
        <f t="shared" si="40"/>
        <v>0</v>
      </c>
      <c r="GA281" s="232">
        <f t="shared" si="38"/>
        <v>0</v>
      </c>
      <c r="GB281" s="232">
        <f t="shared" si="39"/>
        <v>0</v>
      </c>
      <c r="GC281" s="232">
        <f t="shared" si="32"/>
        <v>0</v>
      </c>
    </row>
    <row r="282" spans="1:185" x14ac:dyDescent="0.3">
      <c r="A282" s="114" t="s">
        <v>303</v>
      </c>
      <c r="B282" s="69" t="str">
        <f>[3]Technologies!B282</f>
        <v>Elektriciteit</v>
      </c>
      <c r="C282" s="69" t="str">
        <f>VLOOKUP($A282,[3]Technologies!$A$7:$H$699,3,FALSE)</f>
        <v>Conversion</v>
      </c>
      <c r="D282" s="69" t="str">
        <f>VLOOKUP($A282,[3]Technologies!$A$7:$H$699,4,FALSE)</f>
        <v>Power GB</v>
      </c>
      <c r="E282" s="69" t="str">
        <f>VLOOKUP($A282,[3]Technologies!$A$7:$H$699,6,FALSE)</f>
        <v>Electricity GB</v>
      </c>
      <c r="F282" s="70" t="str">
        <f>VLOOKUP($A282,[3]Technologies!$A$7:$H$699,7,FALSE)</f>
        <v>Electricity from Biomass - Power GB</v>
      </c>
      <c r="G282" s="233"/>
      <c r="H282" s="233"/>
      <c r="I282" s="234" cm="1">
        <f t="array" ref="I282">-SUMPRODUCT(([3]Feedstocks!$C$4:$C$185=A282)*[3]Feedstocks!$E$4:$E$185,[3]Feedstocks!$F$4:$F$185,[3]Feedstocks!$H$4:$H$185,[3]Feedstocks!$I$4:$I$185)</f>
        <v>0</v>
      </c>
      <c r="J282" s="234" cm="1">
        <f t="array" ref="J282">-SUMPRODUCT(([3]Feedstocks!$C$4:$C$185=A282)*[3]Feedstocks!$E$4:$E$185,[3]Feedstocks!$H$4:$H$185,[3]Feedstocks!$I$4:$I$185)</f>
        <v>0</v>
      </c>
      <c r="K282" s="234"/>
      <c r="L282" s="234"/>
      <c r="M282" s="233">
        <v>1</v>
      </c>
      <c r="N282" s="233" t="str">
        <f>VLOOKUP(E282,[3]Activities!$A$9:$M$224,13,FALSE)</f>
        <v>GB</v>
      </c>
      <c r="O282" s="233"/>
      <c r="P282" s="87" t="s">
        <v>1799</v>
      </c>
      <c r="Q282" s="235"/>
      <c r="R282" s="235"/>
      <c r="S282" s="235"/>
      <c r="T282" s="235"/>
      <c r="U282" s="235"/>
      <c r="V282" s="235"/>
      <c r="W282" s="235"/>
      <c r="X282" s="235"/>
      <c r="Y282" s="235"/>
      <c r="Z282" s="235"/>
      <c r="AA282" s="235"/>
      <c r="AB282" s="235"/>
      <c r="AC282" s="235"/>
      <c r="AD282" s="235"/>
      <c r="AE282" s="235"/>
      <c r="AF282" s="235"/>
      <c r="AG282" s="235"/>
      <c r="AH282" s="235"/>
      <c r="AI282" s="235"/>
      <c r="AJ282" s="235"/>
      <c r="AK282" s="235"/>
      <c r="AL282" s="235"/>
      <c r="AM282" s="235"/>
      <c r="AN282" s="235"/>
      <c r="AO282" s="235"/>
      <c r="AP282" s="235"/>
      <c r="AQ282" s="235"/>
      <c r="AR282" s="235"/>
      <c r="AS282" s="235"/>
      <c r="AT282" s="235"/>
      <c r="AU282" s="235"/>
      <c r="AV282" s="235"/>
      <c r="AW282" s="235"/>
      <c r="AX282" s="235"/>
      <c r="AY282" s="235"/>
      <c r="AZ282" s="235"/>
      <c r="BA282" s="235"/>
      <c r="BB282" s="235"/>
      <c r="BC282" s="235"/>
      <c r="BD282" s="235"/>
      <c r="BE282" s="235"/>
      <c r="BF282" s="235"/>
      <c r="BG282" s="235"/>
      <c r="BH282" s="235"/>
      <c r="BI282" s="235"/>
      <c r="BJ282" s="235"/>
      <c r="BK282" s="235"/>
      <c r="BL282" s="235"/>
      <c r="BM282" s="235"/>
      <c r="BN282" s="235"/>
      <c r="BO282" s="235"/>
      <c r="BP282" s="235"/>
      <c r="BQ282" s="235"/>
      <c r="BR282" s="235"/>
      <c r="BS282" s="235"/>
      <c r="BT282" s="235"/>
      <c r="BU282" s="235"/>
      <c r="BV282" s="235"/>
      <c r="BW282" s="235"/>
      <c r="BX282" s="235"/>
      <c r="BY282" s="235"/>
      <c r="BZ282" s="235"/>
      <c r="CA282" s="235"/>
      <c r="CB282" s="235"/>
      <c r="CC282" s="235"/>
      <c r="CD282" s="235"/>
      <c r="CE282" s="235">
        <v>1</v>
      </c>
      <c r="CF282" s="235"/>
      <c r="CG282" s="235"/>
      <c r="CH282" s="235"/>
      <c r="CI282" s="235"/>
      <c r="CJ282" s="235"/>
      <c r="CK282" s="235"/>
      <c r="CL282" s="235"/>
      <c r="CM282" s="235"/>
      <c r="CN282" s="235"/>
      <c r="CO282" s="235"/>
      <c r="CP282" s="235"/>
      <c r="CQ282" s="235"/>
      <c r="CR282" s="235"/>
      <c r="CS282" s="235"/>
      <c r="CT282" s="235"/>
      <c r="CU282" s="235"/>
      <c r="CV282" s="235"/>
      <c r="CW282" s="235"/>
      <c r="CX282" s="235"/>
      <c r="CY282" s="235"/>
      <c r="CZ282" s="235"/>
      <c r="DA282" s="235"/>
      <c r="DB282" s="235"/>
      <c r="DC282" s="235"/>
      <c r="DD282" s="235"/>
      <c r="DE282" s="235"/>
      <c r="DF282" s="235"/>
      <c r="DG282" s="235"/>
      <c r="DH282" s="235"/>
      <c r="DI282" s="235"/>
      <c r="DJ282" s="235"/>
      <c r="DK282" s="235"/>
      <c r="DL282" s="235"/>
      <c r="DM282" s="235"/>
      <c r="DN282" s="235"/>
      <c r="DO282" s="235"/>
      <c r="DP282" s="235"/>
      <c r="DQ282" s="235"/>
      <c r="DR282" s="235"/>
      <c r="DS282" s="235"/>
      <c r="DT282" s="235"/>
      <c r="DU282" s="235"/>
      <c r="DV282" s="235"/>
      <c r="DW282" s="235"/>
      <c r="DX282" s="235"/>
      <c r="DY282" s="235"/>
      <c r="DZ282" s="235"/>
      <c r="EA282" s="235"/>
      <c r="EB282" s="235"/>
      <c r="EC282" s="235">
        <v>-2.61</v>
      </c>
      <c r="ED282" s="235"/>
      <c r="EE282" s="235"/>
      <c r="EF282" s="235"/>
      <c r="EG282" s="235"/>
      <c r="EH282" s="235"/>
      <c r="EI282" s="235"/>
      <c r="EJ282" s="235"/>
      <c r="EK282" s="235"/>
      <c r="EL282" s="235"/>
      <c r="EM282" s="235"/>
      <c r="EN282" s="235"/>
      <c r="EO282" s="235"/>
      <c r="EP282" s="235"/>
      <c r="EQ282" s="235"/>
      <c r="ER282" s="235"/>
      <c r="ES282" s="235"/>
      <c r="ET282" s="235"/>
      <c r="EU282" s="235"/>
      <c r="EV282" s="235"/>
      <c r="EW282" s="235"/>
      <c r="EX282" s="235"/>
      <c r="EY282" s="235"/>
      <c r="EZ282" s="235"/>
      <c r="FA282" s="235"/>
      <c r="FB282" s="235"/>
      <c r="FC282" s="235"/>
      <c r="FD282" s="235"/>
      <c r="FE282" s="235"/>
      <c r="FF282" s="235"/>
      <c r="FG282" s="235"/>
      <c r="FH282" s="235"/>
      <c r="FI282" s="235"/>
      <c r="FJ282" s="235"/>
      <c r="FK282" s="235"/>
      <c r="FL282" s="235"/>
      <c r="FM282" s="235"/>
      <c r="FN282" s="235"/>
      <c r="FO282" s="235"/>
      <c r="FP282" s="235"/>
      <c r="FQ282" s="235"/>
      <c r="FR282" s="235"/>
      <c r="FS282" s="235"/>
      <c r="FT282" s="236"/>
      <c r="FU282" s="237">
        <f t="shared" si="36"/>
        <v>0</v>
      </c>
      <c r="FV282" s="237">
        <f t="shared" si="40"/>
        <v>0</v>
      </c>
      <c r="FW282" s="237">
        <f t="shared" si="40"/>
        <v>0</v>
      </c>
      <c r="FX282" s="237">
        <f t="shared" si="40"/>
        <v>0</v>
      </c>
      <c r="FY282" s="237">
        <f t="shared" si="40"/>
        <v>0</v>
      </c>
      <c r="FZ282" s="237">
        <f t="shared" si="40"/>
        <v>0</v>
      </c>
      <c r="GA282" s="237">
        <f t="shared" si="38"/>
        <v>0</v>
      </c>
      <c r="GB282" s="237">
        <f t="shared" si="39"/>
        <v>0</v>
      </c>
      <c r="GC282" s="237">
        <f t="shared" si="32"/>
        <v>0</v>
      </c>
    </row>
    <row r="283" spans="1:185" x14ac:dyDescent="0.3">
      <c r="A283" s="114" t="s">
        <v>304</v>
      </c>
      <c r="B283" s="40" t="str">
        <f>[3]Technologies!B283</f>
        <v>Elektriciteit</v>
      </c>
      <c r="C283" s="40" t="str">
        <f>VLOOKUP($A283,[3]Technologies!$A$7:$H$699,3,FALSE)</f>
        <v>Conversion</v>
      </c>
      <c r="D283" s="40" t="str">
        <f>VLOOKUP($A283,[3]Technologies!$A$7:$H$699,4,FALSE)</f>
        <v>Power GB</v>
      </c>
      <c r="E283" s="40" t="str">
        <f>VLOOKUP($A283,[3]Technologies!$A$7:$H$699,6,FALSE)</f>
        <v>Electricity GB</v>
      </c>
      <c r="F283" s="40" t="str">
        <f>VLOOKUP($A283,[3]Technologies!$A$7:$H$699,7,FALSE)</f>
        <v>Electricity from Biomass + CCS - Power GB</v>
      </c>
      <c r="G283" s="228"/>
      <c r="H283" s="228"/>
      <c r="I283" s="229" cm="1">
        <f t="array" ref="I283">-SUMPRODUCT(([3]Feedstocks!$C$4:$C$185=A283)*[3]Feedstocks!$E$4:$E$185,[3]Feedstocks!$F$4:$F$185,[3]Feedstocks!$H$4:$H$185,[3]Feedstocks!$I$4:$I$185)</f>
        <v>0</v>
      </c>
      <c r="J283" s="229" cm="1">
        <f t="array" ref="J283">-SUMPRODUCT(([3]Feedstocks!$C$4:$C$185=A283)*[3]Feedstocks!$E$4:$E$185,[3]Feedstocks!$H$4:$H$185,[3]Feedstocks!$I$4:$I$185)</f>
        <v>0</v>
      </c>
      <c r="K283" s="229"/>
      <c r="L283" s="229"/>
      <c r="M283" s="228">
        <v>1</v>
      </c>
      <c r="N283" s="228" t="str">
        <f>VLOOKUP(E283,[3]Activities!$A$9:$M$224,13,FALSE)</f>
        <v>GB</v>
      </c>
      <c r="O283" s="228"/>
      <c r="P283" s="66" t="s">
        <v>1800</v>
      </c>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0"/>
      <c r="AS283" s="230"/>
      <c r="AT283" s="230"/>
      <c r="AU283" s="230"/>
      <c r="AV283" s="230"/>
      <c r="AW283" s="230"/>
      <c r="AX283" s="230"/>
      <c r="AY283" s="230"/>
      <c r="AZ283" s="230"/>
      <c r="BA283" s="230"/>
      <c r="BB283" s="230"/>
      <c r="BC283" s="230"/>
      <c r="BD283" s="230"/>
      <c r="BE283" s="230"/>
      <c r="BF283" s="230"/>
      <c r="BG283" s="230"/>
      <c r="BH283" s="230"/>
      <c r="BI283" s="230"/>
      <c r="BJ283" s="230"/>
      <c r="BK283" s="230"/>
      <c r="BL283" s="230"/>
      <c r="BM283" s="230"/>
      <c r="BN283" s="230"/>
      <c r="BO283" s="230"/>
      <c r="BP283" s="230"/>
      <c r="BQ283" s="230"/>
      <c r="BR283" s="230"/>
      <c r="BS283" s="230"/>
      <c r="BT283" s="230"/>
      <c r="BU283" s="230"/>
      <c r="BV283" s="230"/>
      <c r="BW283" s="230"/>
      <c r="BX283" s="230"/>
      <c r="BY283" s="230"/>
      <c r="BZ283" s="230"/>
      <c r="CA283" s="230"/>
      <c r="CB283" s="230"/>
      <c r="CC283" s="230"/>
      <c r="CD283" s="230"/>
      <c r="CE283" s="230">
        <v>1</v>
      </c>
      <c r="CF283" s="230"/>
      <c r="CG283" s="230"/>
      <c r="CH283" s="230"/>
      <c r="CI283" s="230"/>
      <c r="CJ283" s="230"/>
      <c r="CK283" s="230"/>
      <c r="CL283" s="230"/>
      <c r="CM283" s="230"/>
      <c r="CN283" s="230"/>
      <c r="CO283" s="230"/>
      <c r="CP283" s="230"/>
      <c r="CQ283" s="230"/>
      <c r="CR283" s="230"/>
      <c r="CS283" s="230"/>
      <c r="CT283" s="230"/>
      <c r="CU283" s="230"/>
      <c r="CV283" s="230"/>
      <c r="CW283" s="230"/>
      <c r="CX283" s="230"/>
      <c r="CY283" s="230"/>
      <c r="CZ283" s="230"/>
      <c r="DA283" s="230"/>
      <c r="DB283" s="230"/>
      <c r="DC283" s="230"/>
      <c r="DD283" s="230"/>
      <c r="DE283" s="230"/>
      <c r="DF283" s="230"/>
      <c r="DG283" s="230"/>
      <c r="DH283" s="230"/>
      <c r="DI283" s="230"/>
      <c r="DJ283" s="230"/>
      <c r="DK283" s="230"/>
      <c r="DL283" s="230"/>
      <c r="DM283" s="230"/>
      <c r="DN283" s="230"/>
      <c r="DO283" s="230"/>
      <c r="DP283" s="230"/>
      <c r="DQ283" s="230"/>
      <c r="DR283" s="230"/>
      <c r="DS283" s="230"/>
      <c r="DT283" s="230"/>
      <c r="DU283" s="230"/>
      <c r="DV283" s="230"/>
      <c r="DW283" s="230"/>
      <c r="DX283" s="230"/>
      <c r="DY283" s="230"/>
      <c r="DZ283" s="230"/>
      <c r="EA283" s="230"/>
      <c r="EB283" s="230"/>
      <c r="EC283" s="230">
        <v>-3.3</v>
      </c>
      <c r="ED283" s="230"/>
      <c r="EE283" s="230"/>
      <c r="EF283" s="230"/>
      <c r="EG283" s="230"/>
      <c r="EH283" s="230"/>
      <c r="EI283" s="230"/>
      <c r="EJ283" s="230"/>
      <c r="EK283" s="230"/>
      <c r="EL283" s="230"/>
      <c r="EM283" s="230"/>
      <c r="EN283" s="230"/>
      <c r="EO283" s="230"/>
      <c r="EP283" s="230"/>
      <c r="EQ283" s="230"/>
      <c r="ER283" s="230"/>
      <c r="ES283" s="230"/>
      <c r="ET283" s="230"/>
      <c r="EU283" s="230"/>
      <c r="EV283" s="230"/>
      <c r="EW283" s="230"/>
      <c r="EX283" s="230"/>
      <c r="EY283" s="230"/>
      <c r="EZ283" s="230"/>
      <c r="FA283" s="230"/>
      <c r="FB283" s="230"/>
      <c r="FC283" s="230"/>
      <c r="FD283" s="230"/>
      <c r="FE283" s="230"/>
      <c r="FF283" s="230"/>
      <c r="FG283" s="230"/>
      <c r="FH283" s="230"/>
      <c r="FI283" s="230"/>
      <c r="FJ283" s="230"/>
      <c r="FK283" s="230"/>
      <c r="FL283" s="230"/>
      <c r="FM283" s="230"/>
      <c r="FN283" s="230"/>
      <c r="FO283" s="230"/>
      <c r="FP283" s="230"/>
      <c r="FQ283" s="230"/>
      <c r="FR283" s="230"/>
      <c r="FS283" s="230"/>
      <c r="FT283" s="231"/>
      <c r="FU283" s="232">
        <f t="shared" si="36"/>
        <v>0</v>
      </c>
      <c r="FV283" s="232">
        <f t="shared" si="40"/>
        <v>0</v>
      </c>
      <c r="FW283" s="232">
        <f t="shared" si="40"/>
        <v>0</v>
      </c>
      <c r="FX283" s="232">
        <f t="shared" si="40"/>
        <v>0</v>
      </c>
      <c r="FY283" s="232">
        <f t="shared" si="40"/>
        <v>0</v>
      </c>
      <c r="FZ283" s="232">
        <f t="shared" si="40"/>
        <v>0</v>
      </c>
      <c r="GA283" s="232">
        <f t="shared" si="38"/>
        <v>0</v>
      </c>
      <c r="GB283" s="232">
        <f t="shared" si="39"/>
        <v>0</v>
      </c>
      <c r="GC283" s="232">
        <f t="shared" si="32"/>
        <v>0</v>
      </c>
    </row>
    <row r="284" spans="1:185" x14ac:dyDescent="0.3">
      <c r="A284" s="114" t="s">
        <v>305</v>
      </c>
      <c r="B284" s="40" t="str">
        <f>[3]Technologies!B284</f>
        <v>Elektriciteit</v>
      </c>
      <c r="C284" s="40" t="str">
        <f>VLOOKUP($A284,[3]Technologies!$A$7:$H$699,3,FALSE)</f>
        <v>Conversion</v>
      </c>
      <c r="D284" s="40" t="str">
        <f>VLOOKUP($A284,[3]Technologies!$A$7:$H$699,4,FALSE)</f>
        <v>Power GB</v>
      </c>
      <c r="E284" s="40" t="str">
        <f>VLOOKUP($A284,[3]Technologies!$A$7:$H$699,6,FALSE)</f>
        <v>Electricity GB</v>
      </c>
      <c r="F284" s="40" t="str">
        <f>VLOOKUP($A284,[3]Technologies!$A$7:$H$699,7,FALSE)</f>
        <v>Electricity from Nuclear - Power GB</v>
      </c>
      <c r="G284" s="228"/>
      <c r="H284" s="228"/>
      <c r="I284" s="229" cm="1">
        <f t="array" ref="I284">-SUMPRODUCT(([3]Feedstocks!$C$4:$C$185=A284)*[3]Feedstocks!$E$4:$E$185,[3]Feedstocks!$F$4:$F$185,[3]Feedstocks!$H$4:$H$185,[3]Feedstocks!$I$4:$I$185)</f>
        <v>0</v>
      </c>
      <c r="J284" s="229" cm="1">
        <f t="array" ref="J284">-SUMPRODUCT(([3]Feedstocks!$C$4:$C$185=A284)*[3]Feedstocks!$E$4:$E$185,[3]Feedstocks!$H$4:$H$185,[3]Feedstocks!$I$4:$I$185)</f>
        <v>0</v>
      </c>
      <c r="K284" s="229"/>
      <c r="L284" s="229"/>
      <c r="M284" s="228">
        <v>1</v>
      </c>
      <c r="N284" s="228" t="str">
        <f>VLOOKUP(E284,[3]Activities!$A$9:$M$224,13,FALSE)</f>
        <v>GB</v>
      </c>
      <c r="O284" s="228"/>
      <c r="P284" s="66" t="s">
        <v>1800</v>
      </c>
      <c r="Q284" s="230"/>
      <c r="R284" s="230"/>
      <c r="S284" s="230"/>
      <c r="T284" s="230"/>
      <c r="U284" s="230"/>
      <c r="V284" s="230"/>
      <c r="W284" s="230"/>
      <c r="X284" s="230"/>
      <c r="Y284" s="230"/>
      <c r="Z284" s="230"/>
      <c r="AA284" s="230"/>
      <c r="AB284" s="230"/>
      <c r="AC284" s="230"/>
      <c r="AD284" s="230"/>
      <c r="AE284" s="230"/>
      <c r="AF284" s="235"/>
      <c r="AG284" s="235"/>
      <c r="AH284" s="230"/>
      <c r="AI284" s="230"/>
      <c r="AJ284" s="230"/>
      <c r="AK284" s="230"/>
      <c r="AL284" s="230"/>
      <c r="AM284" s="230"/>
      <c r="AN284" s="230"/>
      <c r="AO284" s="230"/>
      <c r="AP284" s="230"/>
      <c r="AQ284" s="230"/>
      <c r="AR284" s="230"/>
      <c r="AS284" s="230"/>
      <c r="AT284" s="230"/>
      <c r="AU284" s="230"/>
      <c r="AV284" s="230"/>
      <c r="AW284" s="230"/>
      <c r="AX284" s="230"/>
      <c r="AY284" s="230"/>
      <c r="AZ284" s="230"/>
      <c r="BA284" s="230"/>
      <c r="BB284" s="230"/>
      <c r="BC284" s="230"/>
      <c r="BD284" s="230"/>
      <c r="BE284" s="230"/>
      <c r="BF284" s="230"/>
      <c r="BG284" s="230"/>
      <c r="BH284" s="230"/>
      <c r="BI284" s="230"/>
      <c r="BJ284" s="230"/>
      <c r="BK284" s="230"/>
      <c r="BL284" s="230"/>
      <c r="BM284" s="230"/>
      <c r="BN284" s="230"/>
      <c r="BO284" s="230"/>
      <c r="BP284" s="230"/>
      <c r="BQ284" s="230"/>
      <c r="BR284" s="230"/>
      <c r="BS284" s="230"/>
      <c r="BT284" s="230"/>
      <c r="BU284" s="230"/>
      <c r="BV284" s="230"/>
      <c r="BW284" s="230"/>
      <c r="BX284" s="230"/>
      <c r="BY284" s="230"/>
      <c r="BZ284" s="230"/>
      <c r="CA284" s="230"/>
      <c r="CB284" s="230"/>
      <c r="CC284" s="230"/>
      <c r="CD284" s="230"/>
      <c r="CE284" s="230">
        <v>1</v>
      </c>
      <c r="CF284" s="230"/>
      <c r="CG284" s="230"/>
      <c r="CH284" s="230"/>
      <c r="CI284" s="230"/>
      <c r="CJ284" s="230"/>
      <c r="CK284" s="230"/>
      <c r="CL284" s="230"/>
      <c r="CM284" s="230"/>
      <c r="CN284" s="230"/>
      <c r="CO284" s="230"/>
      <c r="CP284" s="230"/>
      <c r="CQ284" s="230"/>
      <c r="CR284" s="230"/>
      <c r="CS284" s="230"/>
      <c r="CT284" s="230"/>
      <c r="CU284" s="230"/>
      <c r="CV284" s="230"/>
      <c r="CW284" s="230"/>
      <c r="CX284" s="230"/>
      <c r="CY284" s="230"/>
      <c r="CZ284" s="230"/>
      <c r="DA284" s="230"/>
      <c r="DB284" s="230"/>
      <c r="DC284" s="230"/>
      <c r="DD284" s="230"/>
      <c r="DE284" s="230"/>
      <c r="DF284" s="230"/>
      <c r="DG284" s="230"/>
      <c r="DH284" s="230"/>
      <c r="DI284" s="230"/>
      <c r="DJ284" s="230"/>
      <c r="DK284" s="230"/>
      <c r="DL284" s="230"/>
      <c r="DM284" s="230"/>
      <c r="DN284" s="230"/>
      <c r="DO284" s="230"/>
      <c r="DP284" s="230"/>
      <c r="DQ284" s="230"/>
      <c r="DR284" s="230"/>
      <c r="DS284" s="230"/>
      <c r="DT284" s="230"/>
      <c r="DU284" s="230"/>
      <c r="DV284" s="230"/>
      <c r="DW284" s="230"/>
      <c r="DX284" s="230"/>
      <c r="DY284" s="230"/>
      <c r="DZ284" s="230"/>
      <c r="EA284" s="230"/>
      <c r="EB284" s="230"/>
      <c r="EC284" s="230"/>
      <c r="ED284" s="230"/>
      <c r="EE284" s="230"/>
      <c r="EF284" s="230"/>
      <c r="EG284" s="230"/>
      <c r="EH284" s="230"/>
      <c r="EI284" s="230"/>
      <c r="EJ284" s="230">
        <v>-2.63</v>
      </c>
      <c r="EK284" s="230"/>
      <c r="EL284" s="230"/>
      <c r="EM284" s="230"/>
      <c r="EN284" s="230"/>
      <c r="EO284" s="230"/>
      <c r="EP284" s="230"/>
      <c r="EQ284" s="230"/>
      <c r="ER284" s="230"/>
      <c r="ES284" s="230"/>
      <c r="ET284" s="230"/>
      <c r="EU284" s="230"/>
      <c r="EV284" s="230"/>
      <c r="EW284" s="230"/>
      <c r="EX284" s="230"/>
      <c r="EY284" s="230"/>
      <c r="EZ284" s="230"/>
      <c r="FA284" s="230"/>
      <c r="FB284" s="230"/>
      <c r="FC284" s="230"/>
      <c r="FD284" s="230"/>
      <c r="FE284" s="230"/>
      <c r="FF284" s="230"/>
      <c r="FG284" s="230"/>
      <c r="FH284" s="230"/>
      <c r="FI284" s="230"/>
      <c r="FJ284" s="230"/>
      <c r="FK284" s="230"/>
      <c r="FL284" s="230"/>
      <c r="FM284" s="230"/>
      <c r="FN284" s="230"/>
      <c r="FO284" s="230"/>
      <c r="FP284" s="230"/>
      <c r="FQ284" s="230"/>
      <c r="FR284" s="230"/>
      <c r="FS284" s="230"/>
      <c r="FT284" s="231"/>
      <c r="FU284" s="232">
        <f t="shared" si="36"/>
        <v>0</v>
      </c>
      <c r="FV284" s="232">
        <f t="shared" si="40"/>
        <v>0</v>
      </c>
      <c r="FW284" s="232">
        <f t="shared" si="40"/>
        <v>0</v>
      </c>
      <c r="FX284" s="232">
        <f t="shared" si="40"/>
        <v>0</v>
      </c>
      <c r="FY284" s="232">
        <f t="shared" si="40"/>
        <v>0</v>
      </c>
      <c r="FZ284" s="232">
        <f t="shared" si="40"/>
        <v>0</v>
      </c>
      <c r="GA284" s="232">
        <f t="shared" si="38"/>
        <v>0</v>
      </c>
      <c r="GB284" s="232">
        <f t="shared" si="39"/>
        <v>0</v>
      </c>
      <c r="GC284" s="232">
        <f t="shared" si="32"/>
        <v>0</v>
      </c>
    </row>
    <row r="285" spans="1:185" x14ac:dyDescent="0.3">
      <c r="A285" s="114" t="s">
        <v>306</v>
      </c>
      <c r="B285" s="69" t="str">
        <f>[3]Technologies!B285</f>
        <v>Elektriciteit</v>
      </c>
      <c r="C285" s="69" t="str">
        <f>VLOOKUP($A285,[3]Technologies!$A$7:$H$699,3,FALSE)</f>
        <v>Conversion</v>
      </c>
      <c r="D285" s="69" t="str">
        <f>VLOOKUP($A285,[3]Technologies!$A$7:$H$699,4,FALSE)</f>
        <v>Power GB</v>
      </c>
      <c r="E285" s="69" t="str">
        <f>VLOOKUP($A285,[3]Technologies!$A$7:$H$699,6,FALSE)</f>
        <v>Electricity GB</v>
      </c>
      <c r="F285" s="70" t="str">
        <f>VLOOKUP($A285,[3]Technologies!$A$7:$H$699,7,FALSE)</f>
        <v>Electricity from Geothermal - Power GB</v>
      </c>
      <c r="G285" s="233"/>
      <c r="H285" s="233"/>
      <c r="I285" s="234" cm="1">
        <f t="array" ref="I285">-SUMPRODUCT(([3]Feedstocks!$C$4:$C$185=A285)*[3]Feedstocks!$E$4:$E$185,[3]Feedstocks!$F$4:$F$185,[3]Feedstocks!$H$4:$H$185,[3]Feedstocks!$I$4:$I$185)</f>
        <v>0</v>
      </c>
      <c r="J285" s="234" cm="1">
        <f t="array" ref="J285">-SUMPRODUCT(([3]Feedstocks!$C$4:$C$185=A285)*[3]Feedstocks!$E$4:$E$185,[3]Feedstocks!$H$4:$H$185,[3]Feedstocks!$I$4:$I$185)</f>
        <v>0</v>
      </c>
      <c r="K285" s="234"/>
      <c r="L285" s="234"/>
      <c r="M285" s="233">
        <v>1</v>
      </c>
      <c r="N285" s="233" t="str">
        <f>VLOOKUP(E285,[3]Activities!$A$9:$M$224,13,FALSE)</f>
        <v>GB</v>
      </c>
      <c r="O285" s="233"/>
      <c r="P285" s="87" t="s">
        <v>1266</v>
      </c>
      <c r="Q285" s="235"/>
      <c r="R285" s="235"/>
      <c r="S285" s="235"/>
      <c r="T285" s="235"/>
      <c r="U285" s="235"/>
      <c r="V285" s="235"/>
      <c r="W285" s="235"/>
      <c r="X285" s="235"/>
      <c r="Y285" s="235"/>
      <c r="Z285" s="235"/>
      <c r="AA285" s="235"/>
      <c r="AB285" s="235"/>
      <c r="AC285" s="235"/>
      <c r="AD285" s="235"/>
      <c r="AE285" s="235"/>
      <c r="AF285" s="230"/>
      <c r="AG285" s="230"/>
      <c r="AH285" s="235"/>
      <c r="AI285" s="235"/>
      <c r="AJ285" s="235"/>
      <c r="AK285" s="235"/>
      <c r="AL285" s="235"/>
      <c r="AM285" s="235"/>
      <c r="AN285" s="235"/>
      <c r="AO285" s="235"/>
      <c r="AP285" s="235"/>
      <c r="AQ285" s="235"/>
      <c r="AR285" s="235"/>
      <c r="AS285" s="235"/>
      <c r="AT285" s="235"/>
      <c r="AU285" s="235"/>
      <c r="AV285" s="235"/>
      <c r="AW285" s="235"/>
      <c r="AX285" s="235"/>
      <c r="AY285" s="235"/>
      <c r="AZ285" s="235"/>
      <c r="BA285" s="235"/>
      <c r="BB285" s="235"/>
      <c r="BC285" s="235"/>
      <c r="BD285" s="235"/>
      <c r="BE285" s="235"/>
      <c r="BF285" s="235"/>
      <c r="BG285" s="235"/>
      <c r="BH285" s="235"/>
      <c r="BI285" s="235"/>
      <c r="BJ285" s="235"/>
      <c r="BK285" s="235"/>
      <c r="BL285" s="235"/>
      <c r="BM285" s="235"/>
      <c r="BN285" s="235"/>
      <c r="BO285" s="235"/>
      <c r="BP285" s="235"/>
      <c r="BQ285" s="235"/>
      <c r="BR285" s="235"/>
      <c r="BS285" s="235"/>
      <c r="BT285" s="235"/>
      <c r="BU285" s="235"/>
      <c r="BV285" s="235"/>
      <c r="BW285" s="235"/>
      <c r="BX285" s="235"/>
      <c r="BY285" s="235"/>
      <c r="BZ285" s="235"/>
      <c r="CA285" s="235"/>
      <c r="CB285" s="235"/>
      <c r="CC285" s="235"/>
      <c r="CD285" s="235"/>
      <c r="CE285" s="235">
        <v>1</v>
      </c>
      <c r="CF285" s="235"/>
      <c r="CG285" s="235"/>
      <c r="CH285" s="235"/>
      <c r="CI285" s="235"/>
      <c r="CJ285" s="235"/>
      <c r="CK285" s="235"/>
      <c r="CL285" s="235"/>
      <c r="CM285" s="235"/>
      <c r="CN285" s="235"/>
      <c r="CO285" s="235"/>
      <c r="CP285" s="235"/>
      <c r="CQ285" s="235"/>
      <c r="CR285" s="235"/>
      <c r="CS285" s="235"/>
      <c r="CT285" s="235"/>
      <c r="CU285" s="235"/>
      <c r="CV285" s="235"/>
      <c r="CW285" s="235"/>
      <c r="CX285" s="235"/>
      <c r="CY285" s="235"/>
      <c r="CZ285" s="235"/>
      <c r="DA285" s="235"/>
      <c r="DB285" s="235"/>
      <c r="DC285" s="235"/>
      <c r="DD285" s="235"/>
      <c r="DE285" s="235"/>
      <c r="DF285" s="235"/>
      <c r="DG285" s="235"/>
      <c r="DH285" s="235"/>
      <c r="DI285" s="235"/>
      <c r="DJ285" s="235"/>
      <c r="DK285" s="235"/>
      <c r="DL285" s="235"/>
      <c r="DM285" s="235"/>
      <c r="DN285" s="235"/>
      <c r="DO285" s="235"/>
      <c r="DP285" s="235"/>
      <c r="DQ285" s="235"/>
      <c r="DR285" s="235"/>
      <c r="DS285" s="235"/>
      <c r="DT285" s="235"/>
      <c r="DU285" s="235"/>
      <c r="DV285" s="235"/>
      <c r="DW285" s="235"/>
      <c r="DX285" s="235"/>
      <c r="DY285" s="235"/>
      <c r="DZ285" s="235"/>
      <c r="EA285" s="235"/>
      <c r="EB285" s="235"/>
      <c r="EC285" s="235"/>
      <c r="ED285" s="235"/>
      <c r="EE285" s="235"/>
      <c r="EF285" s="235"/>
      <c r="EG285" s="235"/>
      <c r="EH285" s="235"/>
      <c r="EI285" s="235"/>
      <c r="EJ285" s="235"/>
      <c r="EK285" s="235"/>
      <c r="EL285" s="235"/>
      <c r="EM285" s="235"/>
      <c r="EN285" s="235"/>
      <c r="EO285" s="235"/>
      <c r="EP285" s="235"/>
      <c r="EQ285" s="235"/>
      <c r="ER285" s="235"/>
      <c r="ES285" s="235"/>
      <c r="ET285" s="235"/>
      <c r="EU285" s="235"/>
      <c r="EV285" s="235"/>
      <c r="EW285" s="235"/>
      <c r="EX285" s="235"/>
      <c r="EY285" s="235"/>
      <c r="EZ285" s="235"/>
      <c r="FA285" s="235"/>
      <c r="FB285" s="235"/>
      <c r="FC285" s="235"/>
      <c r="FD285" s="235"/>
      <c r="FE285" s="235">
        <v>-1</v>
      </c>
      <c r="FF285" s="235"/>
      <c r="FG285" s="235"/>
      <c r="FH285" s="235"/>
      <c r="FI285" s="235"/>
      <c r="FJ285" s="235"/>
      <c r="FK285" s="235"/>
      <c r="FL285" s="235"/>
      <c r="FM285" s="235"/>
      <c r="FN285" s="235"/>
      <c r="FO285" s="235"/>
      <c r="FP285" s="235"/>
      <c r="FQ285" s="235"/>
      <c r="FR285" s="235"/>
      <c r="FS285" s="235"/>
      <c r="FT285" s="236"/>
      <c r="FU285" s="237">
        <f t="shared" si="36"/>
        <v>0</v>
      </c>
      <c r="FV285" s="237">
        <f t="shared" si="40"/>
        <v>0</v>
      </c>
      <c r="FW285" s="237">
        <f t="shared" si="40"/>
        <v>0</v>
      </c>
      <c r="FX285" s="237">
        <f t="shared" si="40"/>
        <v>0</v>
      </c>
      <c r="FY285" s="237">
        <f t="shared" si="40"/>
        <v>0</v>
      </c>
      <c r="FZ285" s="237">
        <f t="shared" si="40"/>
        <v>0</v>
      </c>
      <c r="GA285" s="237">
        <f t="shared" si="38"/>
        <v>0</v>
      </c>
      <c r="GB285" s="237">
        <f t="shared" si="39"/>
        <v>0</v>
      </c>
      <c r="GC285" s="237">
        <f t="shared" si="32"/>
        <v>0</v>
      </c>
    </row>
    <row r="286" spans="1:185" x14ac:dyDescent="0.3">
      <c r="A286" s="114" t="s">
        <v>307</v>
      </c>
      <c r="B286" s="40" t="str">
        <f>[3]Technologies!B286</f>
        <v>Elektriciteit</v>
      </c>
      <c r="C286" s="40" t="str">
        <f>VLOOKUP($A286,[3]Technologies!$A$7:$H$699,3,FALSE)</f>
        <v>Conversion</v>
      </c>
      <c r="D286" s="40" t="str">
        <f>VLOOKUP($A286,[3]Technologies!$A$7:$H$699,4,FALSE)</f>
        <v>Power GB</v>
      </c>
      <c r="E286" s="40" t="str">
        <f>VLOOKUP($A286,[3]Technologies!$A$7:$H$699,6,FALSE)</f>
        <v>Electricity GB</v>
      </c>
      <c r="F286" s="40" t="str">
        <f>VLOOKUP($A286,[3]Technologies!$A$7:$H$699,7,FALSE)</f>
        <v>Electricity from Hydro RoR - Power GB</v>
      </c>
      <c r="G286" s="228">
        <v>0.85</v>
      </c>
      <c r="H286" s="228"/>
      <c r="I286" s="229" cm="1">
        <f t="array" ref="I286">-SUMPRODUCT(([3]Feedstocks!$C$4:$C$185=A286)*[3]Feedstocks!$E$4:$E$185,[3]Feedstocks!$F$4:$F$185,[3]Feedstocks!$H$4:$H$185,[3]Feedstocks!$I$4:$I$185)</f>
        <v>0</v>
      </c>
      <c r="J286" s="229" cm="1">
        <f t="array" ref="J286">-SUMPRODUCT(([3]Feedstocks!$C$4:$C$185=A286)*[3]Feedstocks!$E$4:$E$185,[3]Feedstocks!$H$4:$H$185,[3]Feedstocks!$I$4:$I$185)</f>
        <v>0</v>
      </c>
      <c r="K286" s="229"/>
      <c r="L286" s="229"/>
      <c r="M286" s="228">
        <v>1</v>
      </c>
      <c r="N286" s="228" t="str">
        <f>VLOOKUP(E286,[3]Activities!$A$9:$M$224,13,FALSE)</f>
        <v>GB</v>
      </c>
      <c r="O286" s="228"/>
      <c r="P286" s="66" t="s">
        <v>1266</v>
      </c>
      <c r="Q286" s="230"/>
      <c r="R286" s="230"/>
      <c r="S286" s="230"/>
      <c r="T286" s="230"/>
      <c r="U286" s="230"/>
      <c r="V286" s="230"/>
      <c r="W286" s="230"/>
      <c r="X286" s="230"/>
      <c r="Y286" s="230"/>
      <c r="Z286" s="230"/>
      <c r="AA286" s="230"/>
      <c r="AB286" s="230"/>
      <c r="AC286" s="230"/>
      <c r="AD286" s="230"/>
      <c r="AE286" s="230"/>
      <c r="AF286" s="235"/>
      <c r="AG286" s="235"/>
      <c r="AH286" s="230"/>
      <c r="AI286" s="230"/>
      <c r="AJ286" s="230"/>
      <c r="AK286" s="230"/>
      <c r="AL286" s="230"/>
      <c r="AM286" s="230"/>
      <c r="AN286" s="230"/>
      <c r="AO286" s="230"/>
      <c r="AP286" s="230"/>
      <c r="AQ286" s="230"/>
      <c r="AR286" s="230"/>
      <c r="AS286" s="230"/>
      <c r="AT286" s="230"/>
      <c r="AU286" s="230"/>
      <c r="AV286" s="230"/>
      <c r="AW286" s="230"/>
      <c r="AX286" s="230"/>
      <c r="AY286" s="230"/>
      <c r="AZ286" s="230"/>
      <c r="BA286" s="230"/>
      <c r="BB286" s="230"/>
      <c r="BC286" s="230"/>
      <c r="BD286" s="230"/>
      <c r="BE286" s="230"/>
      <c r="BF286" s="230"/>
      <c r="BG286" s="230"/>
      <c r="BH286" s="230"/>
      <c r="BI286" s="230"/>
      <c r="BJ286" s="230"/>
      <c r="BK286" s="230"/>
      <c r="BL286" s="230"/>
      <c r="BM286" s="230"/>
      <c r="BN286" s="230"/>
      <c r="BO286" s="230"/>
      <c r="BP286" s="230"/>
      <c r="BQ286" s="230"/>
      <c r="BR286" s="230"/>
      <c r="BS286" s="230"/>
      <c r="BT286" s="230"/>
      <c r="BU286" s="230"/>
      <c r="BV286" s="230"/>
      <c r="BW286" s="230"/>
      <c r="BX286" s="230"/>
      <c r="BY286" s="230"/>
      <c r="BZ286" s="230"/>
      <c r="CA286" s="230"/>
      <c r="CB286" s="230"/>
      <c r="CC286" s="230"/>
      <c r="CD286" s="230"/>
      <c r="CE286" s="230">
        <v>1</v>
      </c>
      <c r="CF286" s="230"/>
      <c r="CG286" s="230"/>
      <c r="CH286" s="230"/>
      <c r="CI286" s="230"/>
      <c r="CJ286" s="230"/>
      <c r="CK286" s="230"/>
      <c r="CL286" s="230"/>
      <c r="CM286" s="230"/>
      <c r="CN286" s="230"/>
      <c r="CO286" s="230"/>
      <c r="CP286" s="230"/>
      <c r="CQ286" s="230"/>
      <c r="CR286" s="230"/>
      <c r="CS286" s="230"/>
      <c r="CT286" s="230"/>
      <c r="CU286" s="230"/>
      <c r="CV286" s="230"/>
      <c r="CW286" s="230"/>
      <c r="CX286" s="230"/>
      <c r="CY286" s="230"/>
      <c r="CZ286" s="230"/>
      <c r="DA286" s="230"/>
      <c r="DB286" s="230"/>
      <c r="DC286" s="230"/>
      <c r="DD286" s="230"/>
      <c r="DE286" s="230"/>
      <c r="DF286" s="230"/>
      <c r="DG286" s="230"/>
      <c r="DH286" s="230"/>
      <c r="DI286" s="230"/>
      <c r="DJ286" s="230"/>
      <c r="DK286" s="230"/>
      <c r="DL286" s="230"/>
      <c r="DM286" s="230"/>
      <c r="DN286" s="230"/>
      <c r="DO286" s="230"/>
      <c r="DP286" s="230"/>
      <c r="DQ286" s="230"/>
      <c r="DR286" s="230"/>
      <c r="DS286" s="230"/>
      <c r="DT286" s="230"/>
      <c r="DU286" s="230"/>
      <c r="DV286" s="230"/>
      <c r="DW286" s="230"/>
      <c r="DX286" s="230"/>
      <c r="DY286" s="230"/>
      <c r="DZ286" s="230"/>
      <c r="EA286" s="230"/>
      <c r="EB286" s="230"/>
      <c r="EC286" s="230"/>
      <c r="ED286" s="230"/>
      <c r="EE286" s="230"/>
      <c r="EF286" s="230"/>
      <c r="EG286" s="230"/>
      <c r="EH286" s="230"/>
      <c r="EI286" s="230"/>
      <c r="EJ286" s="230"/>
      <c r="EK286" s="230"/>
      <c r="EL286" s="230"/>
      <c r="EM286" s="230"/>
      <c r="EN286" s="230"/>
      <c r="EO286" s="230"/>
      <c r="EP286" s="230"/>
      <c r="EQ286" s="230"/>
      <c r="ER286" s="230"/>
      <c r="ES286" s="230"/>
      <c r="ET286" s="230"/>
      <c r="EU286" s="230"/>
      <c r="EV286" s="230"/>
      <c r="EW286" s="230"/>
      <c r="EX286" s="230"/>
      <c r="EY286" s="230"/>
      <c r="EZ286" s="230"/>
      <c r="FA286" s="230"/>
      <c r="FB286" s="230"/>
      <c r="FC286" s="230"/>
      <c r="FD286" s="230"/>
      <c r="FE286" s="230"/>
      <c r="FF286" s="230"/>
      <c r="FG286" s="230"/>
      <c r="FH286" s="230"/>
      <c r="FI286" s="230"/>
      <c r="FJ286" s="230"/>
      <c r="FK286" s="230"/>
      <c r="FL286" s="230"/>
      <c r="FM286" s="230"/>
      <c r="FN286" s="230"/>
      <c r="FO286" s="230"/>
      <c r="FP286" s="230"/>
      <c r="FQ286" s="230"/>
      <c r="FR286" s="230"/>
      <c r="FS286" s="230"/>
      <c r="FT286" s="231"/>
      <c r="FU286" s="232">
        <f t="shared" si="36"/>
        <v>0</v>
      </c>
      <c r="FV286" s="232">
        <f t="shared" si="40"/>
        <v>0</v>
      </c>
      <c r="FW286" s="232">
        <f t="shared" si="40"/>
        <v>0</v>
      </c>
      <c r="FX286" s="232">
        <f t="shared" si="40"/>
        <v>0</v>
      </c>
      <c r="FY286" s="232">
        <f t="shared" si="40"/>
        <v>0</v>
      </c>
      <c r="FZ286" s="232">
        <f t="shared" si="40"/>
        <v>0</v>
      </c>
      <c r="GA286" s="232">
        <f t="shared" si="38"/>
        <v>0</v>
      </c>
      <c r="GB286" s="232">
        <f t="shared" si="39"/>
        <v>0</v>
      </c>
      <c r="GC286" s="232">
        <f t="shared" si="32"/>
        <v>0</v>
      </c>
    </row>
    <row r="287" spans="1:185" x14ac:dyDescent="0.3">
      <c r="A287" s="114" t="s">
        <v>308</v>
      </c>
      <c r="B287" s="69" t="str">
        <f>[3]Technologies!B287</f>
        <v>Elektriciteit</v>
      </c>
      <c r="C287" s="69" t="str">
        <f>VLOOKUP($A287,[3]Technologies!$A$7:$H$699,3,FALSE)</f>
        <v>Conversion</v>
      </c>
      <c r="D287" s="69" t="str">
        <f>VLOOKUP($A287,[3]Technologies!$A$7:$H$699,4,FALSE)</f>
        <v>Power GB</v>
      </c>
      <c r="E287" s="69" t="str">
        <f>VLOOKUP($A287,[3]Technologies!$A$7:$H$699,6,FALSE)</f>
        <v>Electricity GB</v>
      </c>
      <c r="F287" s="70" t="str">
        <f>VLOOKUP($A287,[3]Technologies!$A$7:$H$699,7,FALSE)</f>
        <v>Electricity from Hydro Reservoirs - Power GB</v>
      </c>
      <c r="G287" s="233"/>
      <c r="H287" s="233"/>
      <c r="I287" s="234" cm="1">
        <f t="array" ref="I287">-SUMPRODUCT(([3]Feedstocks!$C$4:$C$185=A287)*[3]Feedstocks!$E$4:$E$185,[3]Feedstocks!$F$4:$F$185,[3]Feedstocks!$H$4:$H$185,[3]Feedstocks!$I$4:$I$185)</f>
        <v>0</v>
      </c>
      <c r="J287" s="234" cm="1">
        <f t="array" ref="J287">-SUMPRODUCT(([3]Feedstocks!$C$4:$C$185=A287)*[3]Feedstocks!$E$4:$E$185,[3]Feedstocks!$H$4:$H$185,[3]Feedstocks!$I$4:$I$185)</f>
        <v>0</v>
      </c>
      <c r="K287" s="234"/>
      <c r="L287" s="234"/>
      <c r="M287" s="233">
        <v>1</v>
      </c>
      <c r="N287" s="233" t="str">
        <f>VLOOKUP(E287,[3]Activities!$A$9:$M$224,13,FALSE)</f>
        <v>GB</v>
      </c>
      <c r="O287" s="233"/>
      <c r="P287" s="87" t="s">
        <v>1266</v>
      </c>
      <c r="Q287" s="235"/>
      <c r="R287" s="235"/>
      <c r="S287" s="235"/>
      <c r="T287" s="235"/>
      <c r="U287" s="235"/>
      <c r="V287" s="235"/>
      <c r="W287" s="235"/>
      <c r="X287" s="235"/>
      <c r="Y287" s="235"/>
      <c r="Z287" s="235"/>
      <c r="AA287" s="235"/>
      <c r="AB287" s="235"/>
      <c r="AC287" s="235"/>
      <c r="AD287" s="235"/>
      <c r="AE287" s="235"/>
      <c r="AF287" s="230"/>
      <c r="AG287" s="230"/>
      <c r="AH287" s="235"/>
      <c r="AI287" s="235"/>
      <c r="AJ287" s="235"/>
      <c r="AK287" s="235"/>
      <c r="AL287" s="235"/>
      <c r="AM287" s="235"/>
      <c r="AN287" s="235"/>
      <c r="AO287" s="235"/>
      <c r="AP287" s="235"/>
      <c r="AQ287" s="235"/>
      <c r="AR287" s="235"/>
      <c r="AS287" s="235"/>
      <c r="AT287" s="235"/>
      <c r="AU287" s="235"/>
      <c r="AV287" s="235"/>
      <c r="AW287" s="235"/>
      <c r="AX287" s="235"/>
      <c r="AY287" s="235"/>
      <c r="AZ287" s="235"/>
      <c r="BA287" s="235"/>
      <c r="BB287" s="235"/>
      <c r="BC287" s="235"/>
      <c r="BD287" s="235"/>
      <c r="BE287" s="235"/>
      <c r="BF287" s="235"/>
      <c r="BG287" s="235"/>
      <c r="BH287" s="235"/>
      <c r="BI287" s="235"/>
      <c r="BJ287" s="235"/>
      <c r="BK287" s="235"/>
      <c r="BL287" s="235"/>
      <c r="BM287" s="235"/>
      <c r="BN287" s="235"/>
      <c r="BO287" s="235"/>
      <c r="BP287" s="235"/>
      <c r="BQ287" s="235"/>
      <c r="BR287" s="235"/>
      <c r="BS287" s="235"/>
      <c r="BT287" s="235"/>
      <c r="BU287" s="235"/>
      <c r="BV287" s="235"/>
      <c r="BW287" s="235"/>
      <c r="BX287" s="235"/>
      <c r="BY287" s="235"/>
      <c r="BZ287" s="235"/>
      <c r="CA287" s="235"/>
      <c r="CB287" s="235"/>
      <c r="CC287" s="235"/>
      <c r="CD287" s="235"/>
      <c r="CE287" s="235">
        <v>1</v>
      </c>
      <c r="CF287" s="235"/>
      <c r="CG287" s="235"/>
      <c r="CH287" s="235"/>
      <c r="CI287" s="235"/>
      <c r="CJ287" s="235"/>
      <c r="CK287" s="235"/>
      <c r="CL287" s="235"/>
      <c r="CM287" s="235"/>
      <c r="CN287" s="235"/>
      <c r="CO287" s="235"/>
      <c r="CP287" s="235"/>
      <c r="CQ287" s="235"/>
      <c r="CR287" s="235"/>
      <c r="CS287" s="235"/>
      <c r="CT287" s="235"/>
      <c r="CU287" s="235"/>
      <c r="CV287" s="235"/>
      <c r="CW287" s="235"/>
      <c r="CX287" s="235"/>
      <c r="CY287" s="235"/>
      <c r="CZ287" s="235"/>
      <c r="DA287" s="235"/>
      <c r="DB287" s="235"/>
      <c r="DC287" s="235"/>
      <c r="DD287" s="235"/>
      <c r="DE287" s="235"/>
      <c r="DF287" s="235"/>
      <c r="DG287" s="235"/>
      <c r="DH287" s="235"/>
      <c r="DI287" s="235"/>
      <c r="DJ287" s="235"/>
      <c r="DK287" s="235"/>
      <c r="DL287" s="235"/>
      <c r="DM287" s="235"/>
      <c r="DN287" s="235"/>
      <c r="DO287" s="235"/>
      <c r="DP287" s="235"/>
      <c r="DQ287" s="235"/>
      <c r="DR287" s="235"/>
      <c r="DS287" s="235"/>
      <c r="DT287" s="235"/>
      <c r="DU287" s="235"/>
      <c r="DV287" s="235"/>
      <c r="DW287" s="235"/>
      <c r="DX287" s="235"/>
      <c r="DY287" s="235"/>
      <c r="DZ287" s="235"/>
      <c r="EA287" s="235"/>
      <c r="EB287" s="235"/>
      <c r="EC287" s="235"/>
      <c r="ED287" s="235"/>
      <c r="EE287" s="235"/>
      <c r="EF287" s="235"/>
      <c r="EG287" s="235"/>
      <c r="EH287" s="235"/>
      <c r="EI287" s="235"/>
      <c r="EJ287" s="235"/>
      <c r="EK287" s="235"/>
      <c r="EL287" s="235"/>
      <c r="EM287" s="235"/>
      <c r="EN287" s="235"/>
      <c r="EO287" s="235"/>
      <c r="EP287" s="235"/>
      <c r="EQ287" s="235"/>
      <c r="ER287" s="235"/>
      <c r="ES287" s="235"/>
      <c r="ET287" s="235"/>
      <c r="EU287" s="235"/>
      <c r="EV287" s="235"/>
      <c r="EW287" s="235"/>
      <c r="EX287" s="235"/>
      <c r="EY287" s="235"/>
      <c r="EZ287" s="235"/>
      <c r="FA287" s="235"/>
      <c r="FB287" s="235"/>
      <c r="FC287" s="235"/>
      <c r="FD287" s="235"/>
      <c r="FE287" s="235"/>
      <c r="FF287" s="235"/>
      <c r="FG287" s="235"/>
      <c r="FH287" s="235"/>
      <c r="FI287" s="235"/>
      <c r="FJ287" s="235"/>
      <c r="FK287" s="235"/>
      <c r="FL287" s="235"/>
      <c r="FM287" s="235"/>
      <c r="FN287" s="235"/>
      <c r="FO287" s="235"/>
      <c r="FP287" s="235"/>
      <c r="FQ287" s="235"/>
      <c r="FR287" s="235"/>
      <c r="FS287" s="235"/>
      <c r="FT287" s="236"/>
      <c r="FU287" s="237">
        <f t="shared" si="36"/>
        <v>0</v>
      </c>
      <c r="FV287" s="237">
        <f t="shared" si="40"/>
        <v>0</v>
      </c>
      <c r="FW287" s="237">
        <f t="shared" si="40"/>
        <v>0</v>
      </c>
      <c r="FX287" s="237">
        <f t="shared" si="40"/>
        <v>0</v>
      </c>
      <c r="FY287" s="237">
        <f t="shared" si="40"/>
        <v>0</v>
      </c>
      <c r="FZ287" s="237">
        <f t="shared" si="40"/>
        <v>0</v>
      </c>
      <c r="GA287" s="237">
        <f t="shared" si="38"/>
        <v>0</v>
      </c>
      <c r="GB287" s="237">
        <f t="shared" si="39"/>
        <v>0</v>
      </c>
      <c r="GC287" s="237">
        <f t="shared" si="32"/>
        <v>0</v>
      </c>
    </row>
    <row r="288" spans="1:185" x14ac:dyDescent="0.3">
      <c r="A288" s="114" t="s">
        <v>309</v>
      </c>
      <c r="B288" s="40" t="str">
        <f>[3]Technologies!B288</f>
        <v>Elektriciteit</v>
      </c>
      <c r="C288" s="40" t="str">
        <f>VLOOKUP($A288,[3]Technologies!$A$7:$H$699,3,FALSE)</f>
        <v>Conversion</v>
      </c>
      <c r="D288" s="40" t="str">
        <f>VLOOKUP($A288,[3]Technologies!$A$7:$H$699,4,FALSE)</f>
        <v>Power GB</v>
      </c>
      <c r="E288" s="40" t="str">
        <f>VLOOKUP($A288,[3]Technologies!$A$7:$H$699,6,FALSE)</f>
        <v>Electricity GB</v>
      </c>
      <c r="F288" s="40" t="str">
        <f>VLOOKUP($A288,[3]Technologies!$A$7:$H$699,7,FALSE)</f>
        <v>Electricity from Tide, Waves &amp; Ocean - Power GB</v>
      </c>
      <c r="G288" s="228"/>
      <c r="H288" s="228"/>
      <c r="I288" s="229" cm="1">
        <f t="array" ref="I288">-SUMPRODUCT(([3]Feedstocks!$C$4:$C$185=A288)*[3]Feedstocks!$E$4:$E$185,[3]Feedstocks!$F$4:$F$185,[3]Feedstocks!$H$4:$H$185,[3]Feedstocks!$I$4:$I$185)</f>
        <v>0</v>
      </c>
      <c r="J288" s="229" cm="1">
        <f t="array" ref="J288">-SUMPRODUCT(([3]Feedstocks!$C$4:$C$185=A288)*[3]Feedstocks!$E$4:$E$185,[3]Feedstocks!$H$4:$H$185,[3]Feedstocks!$I$4:$I$185)</f>
        <v>0</v>
      </c>
      <c r="K288" s="229"/>
      <c r="L288" s="229"/>
      <c r="M288" s="228">
        <v>1</v>
      </c>
      <c r="N288" s="228" t="str">
        <f>VLOOKUP(E288,[3]Activities!$A$9:$M$224,13,FALSE)</f>
        <v>GB</v>
      </c>
      <c r="O288" s="228"/>
      <c r="P288" s="66" t="s">
        <v>1266</v>
      </c>
      <c r="Q288" s="230"/>
      <c r="R288" s="230"/>
      <c r="S288" s="230"/>
      <c r="T288" s="230"/>
      <c r="U288" s="230"/>
      <c r="V288" s="230"/>
      <c r="W288" s="230"/>
      <c r="X288" s="230"/>
      <c r="Y288" s="230"/>
      <c r="Z288" s="230"/>
      <c r="AA288" s="230"/>
      <c r="AB288" s="230"/>
      <c r="AC288" s="230"/>
      <c r="AD288" s="230"/>
      <c r="AE288" s="230"/>
      <c r="AF288" s="235"/>
      <c r="AG288" s="235"/>
      <c r="AH288" s="230"/>
      <c r="AI288" s="230"/>
      <c r="AJ288" s="230"/>
      <c r="AK288" s="230"/>
      <c r="AL288" s="230"/>
      <c r="AM288" s="230"/>
      <c r="AN288" s="230"/>
      <c r="AO288" s="230"/>
      <c r="AP288" s="230"/>
      <c r="AQ288" s="230"/>
      <c r="AR288" s="230"/>
      <c r="AS288" s="230"/>
      <c r="AT288" s="230"/>
      <c r="AU288" s="230"/>
      <c r="AV288" s="230"/>
      <c r="AW288" s="230"/>
      <c r="AX288" s="230"/>
      <c r="AY288" s="230"/>
      <c r="AZ288" s="230"/>
      <c r="BA288" s="230"/>
      <c r="BB288" s="230"/>
      <c r="BC288" s="230"/>
      <c r="BD288" s="230"/>
      <c r="BE288" s="230"/>
      <c r="BF288" s="230"/>
      <c r="BG288" s="230"/>
      <c r="BH288" s="230"/>
      <c r="BI288" s="230"/>
      <c r="BJ288" s="230"/>
      <c r="BK288" s="230"/>
      <c r="BL288" s="230"/>
      <c r="BM288" s="230"/>
      <c r="BN288" s="230"/>
      <c r="BO288" s="230"/>
      <c r="BP288" s="230"/>
      <c r="BQ288" s="230"/>
      <c r="BR288" s="230"/>
      <c r="BS288" s="230"/>
      <c r="BT288" s="230"/>
      <c r="BU288" s="230"/>
      <c r="BV288" s="230"/>
      <c r="BW288" s="230"/>
      <c r="BX288" s="230"/>
      <c r="BY288" s="230"/>
      <c r="BZ288" s="230"/>
      <c r="CA288" s="230"/>
      <c r="CB288" s="230"/>
      <c r="CC288" s="230"/>
      <c r="CD288" s="230"/>
      <c r="CE288" s="230">
        <v>1</v>
      </c>
      <c r="CF288" s="230"/>
      <c r="CG288" s="230"/>
      <c r="CH288" s="230"/>
      <c r="CI288" s="230"/>
      <c r="CJ288" s="230"/>
      <c r="CK288" s="230"/>
      <c r="CL288" s="230"/>
      <c r="CM288" s="230"/>
      <c r="CN288" s="230"/>
      <c r="CO288" s="230"/>
      <c r="CP288" s="230"/>
      <c r="CQ288" s="230"/>
      <c r="CR288" s="230"/>
      <c r="CS288" s="230"/>
      <c r="CT288" s="230"/>
      <c r="CU288" s="230"/>
      <c r="CV288" s="230"/>
      <c r="CW288" s="230"/>
      <c r="CX288" s="230"/>
      <c r="CY288" s="230"/>
      <c r="CZ288" s="230"/>
      <c r="DA288" s="230"/>
      <c r="DB288" s="230"/>
      <c r="DC288" s="230"/>
      <c r="DD288" s="230"/>
      <c r="DE288" s="230"/>
      <c r="DF288" s="230"/>
      <c r="DG288" s="230"/>
      <c r="DH288" s="230"/>
      <c r="DI288" s="230"/>
      <c r="DJ288" s="230"/>
      <c r="DK288" s="230"/>
      <c r="DL288" s="230"/>
      <c r="DM288" s="230"/>
      <c r="DN288" s="230"/>
      <c r="DO288" s="230"/>
      <c r="DP288" s="230"/>
      <c r="DQ288" s="230"/>
      <c r="DR288" s="230"/>
      <c r="DS288" s="230"/>
      <c r="DT288" s="230"/>
      <c r="DU288" s="230"/>
      <c r="DV288" s="230"/>
      <c r="DW288" s="230"/>
      <c r="DX288" s="230"/>
      <c r="DY288" s="230"/>
      <c r="DZ288" s="230"/>
      <c r="EA288" s="230"/>
      <c r="EB288" s="230"/>
      <c r="EC288" s="230"/>
      <c r="ED288" s="230"/>
      <c r="EE288" s="230"/>
      <c r="EF288" s="230"/>
      <c r="EG288" s="230"/>
      <c r="EH288" s="230"/>
      <c r="EI288" s="230"/>
      <c r="EJ288" s="230"/>
      <c r="EK288" s="230"/>
      <c r="EL288" s="230"/>
      <c r="EM288" s="230"/>
      <c r="EN288" s="230"/>
      <c r="EO288" s="230"/>
      <c r="EP288" s="230"/>
      <c r="EQ288" s="230"/>
      <c r="ER288" s="230"/>
      <c r="ES288" s="230"/>
      <c r="ET288" s="230"/>
      <c r="EU288" s="230"/>
      <c r="EV288" s="230"/>
      <c r="EW288" s="230"/>
      <c r="EX288" s="230"/>
      <c r="EY288" s="230"/>
      <c r="EZ288" s="230"/>
      <c r="FA288" s="230"/>
      <c r="FB288" s="230"/>
      <c r="FC288" s="230"/>
      <c r="FD288" s="230"/>
      <c r="FE288" s="230"/>
      <c r="FF288" s="230"/>
      <c r="FG288" s="230"/>
      <c r="FH288" s="230"/>
      <c r="FI288" s="230"/>
      <c r="FJ288" s="230"/>
      <c r="FK288" s="230"/>
      <c r="FL288" s="230"/>
      <c r="FM288" s="230"/>
      <c r="FN288" s="230"/>
      <c r="FO288" s="230"/>
      <c r="FP288" s="230"/>
      <c r="FQ288" s="230"/>
      <c r="FR288" s="230"/>
      <c r="FS288" s="230"/>
      <c r="FT288" s="231"/>
      <c r="FU288" s="232">
        <f t="shared" si="36"/>
        <v>0</v>
      </c>
      <c r="FV288" s="232">
        <f t="shared" si="40"/>
        <v>0</v>
      </c>
      <c r="FW288" s="232">
        <f t="shared" si="40"/>
        <v>0</v>
      </c>
      <c r="FX288" s="232">
        <f t="shared" si="40"/>
        <v>0</v>
      </c>
      <c r="FY288" s="232">
        <f t="shared" si="40"/>
        <v>0</v>
      </c>
      <c r="FZ288" s="232">
        <f t="shared" si="40"/>
        <v>0</v>
      </c>
      <c r="GA288" s="232">
        <f t="shared" si="38"/>
        <v>0</v>
      </c>
      <c r="GB288" s="232">
        <f t="shared" si="39"/>
        <v>0</v>
      </c>
      <c r="GC288" s="232">
        <f t="shared" si="32"/>
        <v>0</v>
      </c>
    </row>
    <row r="289" spans="1:185" x14ac:dyDescent="0.3">
      <c r="A289" s="114" t="s">
        <v>310</v>
      </c>
      <c r="B289" s="69" t="str">
        <f>[3]Technologies!B289</f>
        <v>Elektriciteit</v>
      </c>
      <c r="C289" s="69" t="str">
        <f>VLOOKUP($A289,[3]Technologies!$A$7:$H$699,3,FALSE)</f>
        <v>Conversion</v>
      </c>
      <c r="D289" s="69" t="str">
        <f>VLOOKUP($A289,[3]Technologies!$A$7:$H$699,4,FALSE)</f>
        <v>Power GB</v>
      </c>
      <c r="E289" s="69" t="str">
        <f>VLOOKUP($A289,[3]Technologies!$A$7:$H$699,6,FALSE)</f>
        <v>Electricity GB</v>
      </c>
      <c r="F289" s="70" t="str">
        <f>VLOOKUP($A289,[3]Technologies!$A$7:$H$699,7,FALSE)</f>
        <v>Electricity from Onshore wind - Power GB</v>
      </c>
      <c r="G289" s="233"/>
      <c r="H289" s="233"/>
      <c r="I289" s="234" cm="1">
        <f t="array" ref="I289">-SUMPRODUCT(([3]Feedstocks!$C$4:$C$185=A289)*[3]Feedstocks!$E$4:$E$185,[3]Feedstocks!$F$4:$F$185,[3]Feedstocks!$H$4:$H$185,[3]Feedstocks!$I$4:$I$185)</f>
        <v>0</v>
      </c>
      <c r="J289" s="234" cm="1">
        <f t="array" ref="J289">-SUMPRODUCT(([3]Feedstocks!$C$4:$C$185=A289)*[3]Feedstocks!$E$4:$E$185,[3]Feedstocks!$H$4:$H$185,[3]Feedstocks!$I$4:$I$185)</f>
        <v>0</v>
      </c>
      <c r="K289" s="234"/>
      <c r="L289" s="234"/>
      <c r="M289" s="233">
        <v>1</v>
      </c>
      <c r="N289" s="233" t="str">
        <f>VLOOKUP(E289,[3]Activities!$A$9:$M$224,13,FALSE)</f>
        <v>GB</v>
      </c>
      <c r="O289" s="233"/>
      <c r="P289" s="87" t="s">
        <v>1266</v>
      </c>
      <c r="Q289" s="235"/>
      <c r="R289" s="235"/>
      <c r="S289" s="235"/>
      <c r="T289" s="235"/>
      <c r="U289" s="235"/>
      <c r="V289" s="235"/>
      <c r="W289" s="235"/>
      <c r="X289" s="235"/>
      <c r="Y289" s="235"/>
      <c r="Z289" s="235"/>
      <c r="AA289" s="235"/>
      <c r="AB289" s="235"/>
      <c r="AC289" s="235"/>
      <c r="AD289" s="235"/>
      <c r="AE289" s="235"/>
      <c r="AF289" s="230"/>
      <c r="AG289" s="230"/>
      <c r="AH289" s="235"/>
      <c r="AI289" s="235"/>
      <c r="AJ289" s="235"/>
      <c r="AK289" s="235"/>
      <c r="AL289" s="235"/>
      <c r="AM289" s="235"/>
      <c r="AN289" s="235"/>
      <c r="AO289" s="235"/>
      <c r="AP289" s="235"/>
      <c r="AQ289" s="235"/>
      <c r="AR289" s="235"/>
      <c r="AS289" s="235"/>
      <c r="AT289" s="235"/>
      <c r="AU289" s="235"/>
      <c r="AV289" s="235"/>
      <c r="AW289" s="235"/>
      <c r="AX289" s="235"/>
      <c r="AY289" s="235"/>
      <c r="AZ289" s="235"/>
      <c r="BA289" s="235"/>
      <c r="BB289" s="235"/>
      <c r="BC289" s="235"/>
      <c r="BD289" s="235"/>
      <c r="BE289" s="235"/>
      <c r="BF289" s="235"/>
      <c r="BG289" s="235"/>
      <c r="BH289" s="235"/>
      <c r="BI289" s="235"/>
      <c r="BJ289" s="235"/>
      <c r="BK289" s="235"/>
      <c r="BL289" s="235"/>
      <c r="BM289" s="235"/>
      <c r="BN289" s="235"/>
      <c r="BO289" s="235"/>
      <c r="BP289" s="235"/>
      <c r="BQ289" s="235"/>
      <c r="BR289" s="235"/>
      <c r="BS289" s="235"/>
      <c r="BT289" s="235"/>
      <c r="BU289" s="235"/>
      <c r="BV289" s="235"/>
      <c r="BW289" s="235"/>
      <c r="BX289" s="235"/>
      <c r="BY289" s="235"/>
      <c r="BZ289" s="235"/>
      <c r="CA289" s="235"/>
      <c r="CB289" s="235"/>
      <c r="CC289" s="235"/>
      <c r="CD289" s="235"/>
      <c r="CE289" s="235">
        <v>1</v>
      </c>
      <c r="CF289" s="235"/>
      <c r="CG289" s="235"/>
      <c r="CH289" s="235"/>
      <c r="CI289" s="235"/>
      <c r="CJ289" s="235"/>
      <c r="CK289" s="235"/>
      <c r="CL289" s="235"/>
      <c r="CM289" s="235"/>
      <c r="CN289" s="235"/>
      <c r="CO289" s="235"/>
      <c r="CP289" s="235"/>
      <c r="CQ289" s="235"/>
      <c r="CR289" s="235"/>
      <c r="CS289" s="235"/>
      <c r="CT289" s="235"/>
      <c r="CU289" s="235"/>
      <c r="CV289" s="235"/>
      <c r="CW289" s="235"/>
      <c r="CX289" s="235"/>
      <c r="CY289" s="235"/>
      <c r="CZ289" s="235"/>
      <c r="DA289" s="235"/>
      <c r="DB289" s="235"/>
      <c r="DC289" s="235"/>
      <c r="DD289" s="235"/>
      <c r="DE289" s="235"/>
      <c r="DF289" s="235"/>
      <c r="DG289" s="235"/>
      <c r="DH289" s="235"/>
      <c r="DI289" s="235"/>
      <c r="DJ289" s="235"/>
      <c r="DK289" s="235"/>
      <c r="DL289" s="235"/>
      <c r="DM289" s="235"/>
      <c r="DN289" s="235"/>
      <c r="DO289" s="235"/>
      <c r="DP289" s="235"/>
      <c r="DQ289" s="235"/>
      <c r="DR289" s="235"/>
      <c r="DS289" s="235"/>
      <c r="DT289" s="235"/>
      <c r="DU289" s="235"/>
      <c r="DV289" s="235"/>
      <c r="DW289" s="235"/>
      <c r="DX289" s="235"/>
      <c r="DY289" s="235"/>
      <c r="DZ289" s="235"/>
      <c r="EA289" s="235"/>
      <c r="EB289" s="235"/>
      <c r="EC289" s="235"/>
      <c r="ED289" s="235"/>
      <c r="EE289" s="235"/>
      <c r="EF289" s="235"/>
      <c r="EG289" s="235"/>
      <c r="EH289" s="235"/>
      <c r="EI289" s="235"/>
      <c r="EJ289" s="235"/>
      <c r="EK289" s="235"/>
      <c r="EL289" s="235"/>
      <c r="EM289" s="235"/>
      <c r="EN289" s="235"/>
      <c r="EO289" s="235"/>
      <c r="EP289" s="235"/>
      <c r="EQ289" s="235"/>
      <c r="ER289" s="235"/>
      <c r="ES289" s="235"/>
      <c r="ET289" s="235"/>
      <c r="EU289" s="235"/>
      <c r="EV289" s="235"/>
      <c r="EW289" s="235"/>
      <c r="EX289" s="235"/>
      <c r="EY289" s="235"/>
      <c r="EZ289" s="235">
        <v>-1</v>
      </c>
      <c r="FA289" s="235"/>
      <c r="FB289" s="235"/>
      <c r="FC289" s="235"/>
      <c r="FD289" s="235"/>
      <c r="FE289" s="235"/>
      <c r="FF289" s="235"/>
      <c r="FG289" s="235"/>
      <c r="FH289" s="235"/>
      <c r="FI289" s="235"/>
      <c r="FJ289" s="235"/>
      <c r="FK289" s="235"/>
      <c r="FL289" s="235"/>
      <c r="FM289" s="235"/>
      <c r="FN289" s="235"/>
      <c r="FO289" s="235"/>
      <c r="FP289" s="235"/>
      <c r="FQ289" s="235"/>
      <c r="FR289" s="235"/>
      <c r="FS289" s="235"/>
      <c r="FT289" s="236"/>
      <c r="FU289" s="237">
        <f t="shared" si="36"/>
        <v>0</v>
      </c>
      <c r="FV289" s="237">
        <f t="shared" si="40"/>
        <v>0</v>
      </c>
      <c r="FW289" s="237">
        <f t="shared" si="40"/>
        <v>0</v>
      </c>
      <c r="FX289" s="237">
        <f t="shared" si="40"/>
        <v>0</v>
      </c>
      <c r="FY289" s="237">
        <f t="shared" si="40"/>
        <v>0</v>
      </c>
      <c r="FZ289" s="237">
        <f t="shared" si="40"/>
        <v>0</v>
      </c>
      <c r="GA289" s="237">
        <f t="shared" si="38"/>
        <v>0</v>
      </c>
      <c r="GB289" s="237">
        <f t="shared" si="39"/>
        <v>0</v>
      </c>
      <c r="GC289" s="237">
        <f t="shared" si="32"/>
        <v>0</v>
      </c>
    </row>
    <row r="290" spans="1:185" x14ac:dyDescent="0.3">
      <c r="A290" s="114" t="s">
        <v>311</v>
      </c>
      <c r="B290" s="40" t="str">
        <f>[3]Technologies!B290</f>
        <v>Elektriciteit</v>
      </c>
      <c r="C290" s="40" t="str">
        <f>VLOOKUP($A290,[3]Technologies!$A$7:$H$699,3,FALSE)</f>
        <v>Conversion</v>
      </c>
      <c r="D290" s="40" t="str">
        <f>VLOOKUP($A290,[3]Technologies!$A$7:$H$699,4,FALSE)</f>
        <v>Power GB</v>
      </c>
      <c r="E290" s="40" t="str">
        <f>VLOOKUP($A290,[3]Technologies!$A$7:$H$699,6,FALSE)</f>
        <v>Electricity GB</v>
      </c>
      <c r="F290" s="40" t="str">
        <f>VLOOKUP($A290,[3]Technologies!$A$7:$H$699,7,FALSE)</f>
        <v>Electricity from Solar - Power GB</v>
      </c>
      <c r="G290" s="228"/>
      <c r="H290" s="228"/>
      <c r="I290" s="229" cm="1">
        <f t="array" ref="I290">-SUMPRODUCT(([3]Feedstocks!$C$4:$C$185=A290)*[3]Feedstocks!$E$4:$E$185,[3]Feedstocks!$F$4:$F$185,[3]Feedstocks!$H$4:$H$185,[3]Feedstocks!$I$4:$I$185)</f>
        <v>0</v>
      </c>
      <c r="J290" s="229" cm="1">
        <f t="array" ref="J290">-SUMPRODUCT(([3]Feedstocks!$C$4:$C$185=A290)*[3]Feedstocks!$E$4:$E$185,[3]Feedstocks!$H$4:$H$185,[3]Feedstocks!$I$4:$I$185)</f>
        <v>0</v>
      </c>
      <c r="K290" s="229"/>
      <c r="L290" s="229"/>
      <c r="M290" s="228">
        <v>1</v>
      </c>
      <c r="N290" s="228" t="str">
        <f>VLOOKUP(E290,[3]Activities!$A$9:$M$224,13,FALSE)</f>
        <v>GB</v>
      </c>
      <c r="O290" s="228"/>
      <c r="P290" s="66" t="s">
        <v>1266</v>
      </c>
      <c r="Q290" s="230"/>
      <c r="R290" s="230"/>
      <c r="S290" s="230"/>
      <c r="T290" s="230"/>
      <c r="U290" s="230"/>
      <c r="V290" s="230"/>
      <c r="W290" s="230"/>
      <c r="X290" s="230"/>
      <c r="Y290" s="230"/>
      <c r="Z290" s="230"/>
      <c r="AA290" s="230"/>
      <c r="AB290" s="230"/>
      <c r="AC290" s="230"/>
      <c r="AD290" s="230"/>
      <c r="AE290" s="230"/>
      <c r="AF290" s="235"/>
      <c r="AG290" s="235"/>
      <c r="AH290" s="230"/>
      <c r="AI290" s="230"/>
      <c r="AJ290" s="230"/>
      <c r="AK290" s="230"/>
      <c r="AL290" s="230"/>
      <c r="AM290" s="230"/>
      <c r="AN290" s="230"/>
      <c r="AO290" s="230"/>
      <c r="AP290" s="230"/>
      <c r="AQ290" s="230"/>
      <c r="AR290" s="230"/>
      <c r="AS290" s="230"/>
      <c r="AT290" s="230"/>
      <c r="AU290" s="230"/>
      <c r="AV290" s="230"/>
      <c r="AW290" s="230"/>
      <c r="AX290" s="230"/>
      <c r="AY290" s="230"/>
      <c r="AZ290" s="230"/>
      <c r="BA290" s="230"/>
      <c r="BB290" s="230"/>
      <c r="BC290" s="230"/>
      <c r="BD290" s="230"/>
      <c r="BE290" s="230"/>
      <c r="BF290" s="230"/>
      <c r="BG290" s="230"/>
      <c r="BH290" s="230"/>
      <c r="BI290" s="230"/>
      <c r="BJ290" s="230"/>
      <c r="BK290" s="230"/>
      <c r="BL290" s="230"/>
      <c r="BM290" s="230"/>
      <c r="BN290" s="230"/>
      <c r="BO290" s="230"/>
      <c r="BP290" s="230"/>
      <c r="BQ290" s="230"/>
      <c r="BR290" s="230"/>
      <c r="BS290" s="230"/>
      <c r="BT290" s="230"/>
      <c r="BU290" s="230"/>
      <c r="BV290" s="230"/>
      <c r="BW290" s="230"/>
      <c r="BX290" s="230"/>
      <c r="BY290" s="230"/>
      <c r="BZ290" s="230"/>
      <c r="CA290" s="230"/>
      <c r="CB290" s="230"/>
      <c r="CC290" s="230"/>
      <c r="CD290" s="230"/>
      <c r="CE290" s="230">
        <v>1</v>
      </c>
      <c r="CF290" s="230"/>
      <c r="CG290" s="230"/>
      <c r="CH290" s="230"/>
      <c r="CI290" s="230"/>
      <c r="CJ290" s="230"/>
      <c r="CK290" s="230"/>
      <c r="CL290" s="230"/>
      <c r="CM290" s="230"/>
      <c r="CN290" s="230"/>
      <c r="CO290" s="230"/>
      <c r="CP290" s="230"/>
      <c r="CQ290" s="230"/>
      <c r="CR290" s="230"/>
      <c r="CS290" s="230"/>
      <c r="CT290" s="230"/>
      <c r="CU290" s="230"/>
      <c r="CV290" s="230"/>
      <c r="CW290" s="230"/>
      <c r="CX290" s="230"/>
      <c r="CY290" s="230"/>
      <c r="CZ290" s="230"/>
      <c r="DA290" s="230"/>
      <c r="DB290" s="230"/>
      <c r="DC290" s="230"/>
      <c r="DD290" s="230"/>
      <c r="DE290" s="230"/>
      <c r="DF290" s="230"/>
      <c r="DG290" s="230"/>
      <c r="DH290" s="230"/>
      <c r="DI290" s="230"/>
      <c r="DJ290" s="230"/>
      <c r="DK290" s="230"/>
      <c r="DL290" s="230"/>
      <c r="DM290" s="230"/>
      <c r="DN290" s="230"/>
      <c r="DO290" s="230"/>
      <c r="DP290" s="230"/>
      <c r="DQ290" s="230"/>
      <c r="DR290" s="230"/>
      <c r="DS290" s="230"/>
      <c r="DT290" s="230"/>
      <c r="DU290" s="230"/>
      <c r="DV290" s="230"/>
      <c r="DW290" s="230"/>
      <c r="DX290" s="230"/>
      <c r="DY290" s="230"/>
      <c r="DZ290" s="230"/>
      <c r="EA290" s="230"/>
      <c r="EB290" s="230"/>
      <c r="EC290" s="230"/>
      <c r="ED290" s="230"/>
      <c r="EE290" s="230"/>
      <c r="EF290" s="230"/>
      <c r="EG290" s="230"/>
      <c r="EH290" s="230"/>
      <c r="EI290" s="230"/>
      <c r="EJ290" s="230"/>
      <c r="EK290" s="230"/>
      <c r="EL290" s="230"/>
      <c r="EM290" s="230"/>
      <c r="EN290" s="230"/>
      <c r="EO290" s="230"/>
      <c r="EP290" s="230"/>
      <c r="EQ290" s="230"/>
      <c r="ER290" s="230"/>
      <c r="ES290" s="230"/>
      <c r="ET290" s="230"/>
      <c r="EU290" s="230"/>
      <c r="EV290" s="230"/>
      <c r="EW290" s="230"/>
      <c r="EX290" s="230"/>
      <c r="EY290" s="230"/>
      <c r="EZ290" s="230"/>
      <c r="FA290" s="230"/>
      <c r="FB290" s="230">
        <v>-1</v>
      </c>
      <c r="FC290" s="230"/>
      <c r="FD290" s="230"/>
      <c r="FE290" s="230"/>
      <c r="FF290" s="230"/>
      <c r="FG290" s="230"/>
      <c r="FH290" s="230"/>
      <c r="FI290" s="230"/>
      <c r="FJ290" s="230"/>
      <c r="FK290" s="230"/>
      <c r="FL290" s="230"/>
      <c r="FM290" s="230"/>
      <c r="FN290" s="230"/>
      <c r="FO290" s="230"/>
      <c r="FP290" s="230"/>
      <c r="FQ290" s="230"/>
      <c r="FR290" s="230"/>
      <c r="FS290" s="230"/>
      <c r="FT290" s="231"/>
      <c r="FU290" s="232">
        <f t="shared" si="36"/>
        <v>0</v>
      </c>
      <c r="FV290" s="232">
        <f t="shared" si="40"/>
        <v>0</v>
      </c>
      <c r="FW290" s="232">
        <f t="shared" si="40"/>
        <v>0</v>
      </c>
      <c r="FX290" s="232">
        <f t="shared" si="40"/>
        <v>0</v>
      </c>
      <c r="FY290" s="232">
        <f t="shared" si="40"/>
        <v>0</v>
      </c>
      <c r="FZ290" s="232">
        <f t="shared" si="40"/>
        <v>0</v>
      </c>
      <c r="GA290" s="232">
        <f t="shared" si="38"/>
        <v>0</v>
      </c>
      <c r="GB290" s="232">
        <f t="shared" si="39"/>
        <v>0</v>
      </c>
      <c r="GC290" s="232">
        <f t="shared" si="32"/>
        <v>0</v>
      </c>
    </row>
    <row r="291" spans="1:185" x14ac:dyDescent="0.3">
      <c r="A291" s="114" t="s">
        <v>312</v>
      </c>
      <c r="B291" s="69" t="str">
        <f>[3]Technologies!B291</f>
        <v>Elektriciteit</v>
      </c>
      <c r="C291" s="69" t="str">
        <f>VLOOKUP($A291,[3]Technologies!$A$7:$H$699,3,FALSE)</f>
        <v>Conversion</v>
      </c>
      <c r="D291" s="69" t="str">
        <f>VLOOKUP($A291,[3]Technologies!$A$7:$H$699,4,FALSE)</f>
        <v>Power GB</v>
      </c>
      <c r="E291" s="69" t="str">
        <f>VLOOKUP($A291,[3]Technologies!$A$7:$H$699,6,FALSE)</f>
        <v>Electricity GB</v>
      </c>
      <c r="F291" s="70" t="str">
        <f>VLOOKUP($A291,[3]Technologies!$A$7:$H$699,7,FALSE)</f>
        <v>Electricity from Solar CSP - Power GB</v>
      </c>
      <c r="G291" s="233"/>
      <c r="H291" s="233"/>
      <c r="I291" s="234" cm="1">
        <f t="array" ref="I291">-SUMPRODUCT(([3]Feedstocks!$C$4:$C$185=A291)*[3]Feedstocks!$E$4:$E$185,[3]Feedstocks!$F$4:$F$185,[3]Feedstocks!$H$4:$H$185,[3]Feedstocks!$I$4:$I$185)</f>
        <v>0</v>
      </c>
      <c r="J291" s="234" cm="1">
        <f t="array" ref="J291">-SUMPRODUCT(([3]Feedstocks!$C$4:$C$185=A291)*[3]Feedstocks!$E$4:$E$185,[3]Feedstocks!$H$4:$H$185,[3]Feedstocks!$I$4:$I$185)</f>
        <v>0</v>
      </c>
      <c r="K291" s="234"/>
      <c r="L291" s="234"/>
      <c r="M291" s="233">
        <v>1</v>
      </c>
      <c r="N291" s="233" t="str">
        <f>VLOOKUP(E291,[3]Activities!$A$9:$M$224,13,FALSE)</f>
        <v>GB</v>
      </c>
      <c r="O291" s="233"/>
      <c r="P291" s="87" t="s">
        <v>1266</v>
      </c>
      <c r="Q291" s="235"/>
      <c r="R291" s="235"/>
      <c r="S291" s="235"/>
      <c r="T291" s="235"/>
      <c r="U291" s="235"/>
      <c r="V291" s="235"/>
      <c r="W291" s="235"/>
      <c r="X291" s="235"/>
      <c r="Y291" s="235"/>
      <c r="Z291" s="235"/>
      <c r="AA291" s="235"/>
      <c r="AB291" s="235"/>
      <c r="AC291" s="235"/>
      <c r="AD291" s="235"/>
      <c r="AE291" s="235"/>
      <c r="AF291" s="230"/>
      <c r="AG291" s="230"/>
      <c r="AH291" s="235"/>
      <c r="AI291" s="235"/>
      <c r="AJ291" s="235"/>
      <c r="AK291" s="235"/>
      <c r="AL291" s="235"/>
      <c r="AM291" s="235"/>
      <c r="AN291" s="235"/>
      <c r="AO291" s="235"/>
      <c r="AP291" s="235"/>
      <c r="AQ291" s="235"/>
      <c r="AR291" s="235"/>
      <c r="AS291" s="235"/>
      <c r="AT291" s="235"/>
      <c r="AU291" s="235"/>
      <c r="AV291" s="235"/>
      <c r="AW291" s="235"/>
      <c r="AX291" s="235"/>
      <c r="AY291" s="235"/>
      <c r="AZ291" s="235"/>
      <c r="BA291" s="235"/>
      <c r="BB291" s="235"/>
      <c r="BC291" s="235"/>
      <c r="BD291" s="235"/>
      <c r="BE291" s="235"/>
      <c r="BF291" s="235"/>
      <c r="BG291" s="235"/>
      <c r="BH291" s="235"/>
      <c r="BI291" s="235"/>
      <c r="BJ291" s="235"/>
      <c r="BK291" s="235"/>
      <c r="BL291" s="235"/>
      <c r="BM291" s="235"/>
      <c r="BN291" s="235"/>
      <c r="BO291" s="235"/>
      <c r="BP291" s="235"/>
      <c r="BQ291" s="235"/>
      <c r="BR291" s="235"/>
      <c r="BS291" s="235"/>
      <c r="BT291" s="235"/>
      <c r="BU291" s="235"/>
      <c r="BV291" s="235"/>
      <c r="BW291" s="235"/>
      <c r="BX291" s="235"/>
      <c r="BY291" s="235"/>
      <c r="BZ291" s="235"/>
      <c r="CA291" s="235"/>
      <c r="CB291" s="235"/>
      <c r="CC291" s="235"/>
      <c r="CD291" s="235"/>
      <c r="CE291" s="235">
        <v>1</v>
      </c>
      <c r="CF291" s="235"/>
      <c r="CG291" s="235"/>
      <c r="CH291" s="235"/>
      <c r="CI291" s="235"/>
      <c r="CJ291" s="235"/>
      <c r="CK291" s="235"/>
      <c r="CL291" s="235"/>
      <c r="CM291" s="235"/>
      <c r="CN291" s="235"/>
      <c r="CO291" s="235"/>
      <c r="CP291" s="235"/>
      <c r="CQ291" s="235"/>
      <c r="CR291" s="235"/>
      <c r="CS291" s="235"/>
      <c r="CT291" s="235"/>
      <c r="CU291" s="235"/>
      <c r="CV291" s="235"/>
      <c r="CW291" s="235"/>
      <c r="CX291" s="235"/>
      <c r="CY291" s="235"/>
      <c r="CZ291" s="235"/>
      <c r="DA291" s="235"/>
      <c r="DB291" s="235"/>
      <c r="DC291" s="235"/>
      <c r="DD291" s="235"/>
      <c r="DE291" s="235"/>
      <c r="DF291" s="235"/>
      <c r="DG291" s="235"/>
      <c r="DH291" s="235"/>
      <c r="DI291" s="235"/>
      <c r="DJ291" s="235"/>
      <c r="DK291" s="235"/>
      <c r="DL291" s="235"/>
      <c r="DM291" s="235"/>
      <c r="DN291" s="235"/>
      <c r="DO291" s="235"/>
      <c r="DP291" s="235"/>
      <c r="DQ291" s="235"/>
      <c r="DR291" s="235"/>
      <c r="DS291" s="235"/>
      <c r="DT291" s="235"/>
      <c r="DU291" s="235"/>
      <c r="DV291" s="235"/>
      <c r="DW291" s="235"/>
      <c r="DX291" s="235"/>
      <c r="DY291" s="235"/>
      <c r="DZ291" s="235"/>
      <c r="EA291" s="235"/>
      <c r="EB291" s="235"/>
      <c r="EC291" s="235"/>
      <c r="ED291" s="235"/>
      <c r="EE291" s="235"/>
      <c r="EF291" s="235"/>
      <c r="EG291" s="235"/>
      <c r="EH291" s="235"/>
      <c r="EI291" s="235"/>
      <c r="EJ291" s="235"/>
      <c r="EK291" s="235"/>
      <c r="EL291" s="235"/>
      <c r="EM291" s="235"/>
      <c r="EN291" s="235"/>
      <c r="EO291" s="235"/>
      <c r="EP291" s="235"/>
      <c r="EQ291" s="235"/>
      <c r="ER291" s="235"/>
      <c r="ES291" s="235"/>
      <c r="ET291" s="235"/>
      <c r="EU291" s="235"/>
      <c r="EV291" s="235"/>
      <c r="EW291" s="235"/>
      <c r="EX291" s="235"/>
      <c r="EY291" s="235"/>
      <c r="EZ291" s="235"/>
      <c r="FA291" s="235"/>
      <c r="FB291" s="235">
        <v>-1</v>
      </c>
      <c r="FC291" s="235"/>
      <c r="FD291" s="235"/>
      <c r="FE291" s="235"/>
      <c r="FF291" s="235"/>
      <c r="FG291" s="235"/>
      <c r="FH291" s="235"/>
      <c r="FI291" s="235"/>
      <c r="FJ291" s="235"/>
      <c r="FK291" s="235"/>
      <c r="FL291" s="235"/>
      <c r="FM291" s="235"/>
      <c r="FN291" s="235"/>
      <c r="FO291" s="235"/>
      <c r="FP291" s="235"/>
      <c r="FQ291" s="235"/>
      <c r="FR291" s="235"/>
      <c r="FS291" s="235"/>
      <c r="FT291" s="236"/>
      <c r="FU291" s="237">
        <f t="shared" si="36"/>
        <v>0</v>
      </c>
      <c r="FV291" s="237">
        <f t="shared" si="40"/>
        <v>0</v>
      </c>
      <c r="FW291" s="237">
        <f t="shared" si="40"/>
        <v>0</v>
      </c>
      <c r="FX291" s="237">
        <f t="shared" si="40"/>
        <v>0</v>
      </c>
      <c r="FY291" s="237">
        <f t="shared" si="40"/>
        <v>0</v>
      </c>
      <c r="FZ291" s="237">
        <f t="shared" si="40"/>
        <v>0</v>
      </c>
      <c r="GA291" s="237">
        <f t="shared" si="38"/>
        <v>0</v>
      </c>
      <c r="GB291" s="237">
        <f t="shared" si="39"/>
        <v>0</v>
      </c>
      <c r="GC291" s="237">
        <f t="shared" si="32"/>
        <v>0</v>
      </c>
    </row>
    <row r="292" spans="1:185" x14ac:dyDescent="0.3">
      <c r="A292" s="114" t="s">
        <v>313</v>
      </c>
      <c r="B292" s="69" t="str">
        <f>[3]Technologies!B292</f>
        <v>Elektriciteit</v>
      </c>
      <c r="C292" s="69" t="str">
        <f>VLOOKUP($A292,[3]Technologies!$A$7:$H$699,3,FALSE)</f>
        <v>Conversion</v>
      </c>
      <c r="D292" s="69" t="str">
        <f>VLOOKUP($A292,[3]Technologies!$A$7:$H$699,4,FALSE)</f>
        <v>Power NO</v>
      </c>
      <c r="E292" s="69" t="str">
        <f>VLOOKUP($A292,[3]Technologies!$A$7:$H$699,6,FALSE)</f>
        <v>Electricity NO</v>
      </c>
      <c r="F292" s="70" t="str">
        <f>VLOOKUP($A292,[3]Technologies!$A$7:$H$699,7,FALSE)</f>
        <v>Electricity from Coal old - Power NO</v>
      </c>
      <c r="G292" s="233"/>
      <c r="H292" s="233"/>
      <c r="I292" s="234" cm="1">
        <f t="array" ref="I292">-SUMPRODUCT(([3]Feedstocks!$C$4:$C$185=A292)*[3]Feedstocks!$E$4:$E$185,[3]Feedstocks!$F$4:$F$185,[3]Feedstocks!$H$4:$H$185,[3]Feedstocks!$I$4:$I$185)</f>
        <v>0</v>
      </c>
      <c r="J292" s="234" cm="1">
        <f t="array" ref="J292">-SUMPRODUCT(([3]Feedstocks!$C$4:$C$185=A292)*[3]Feedstocks!$E$4:$E$185,[3]Feedstocks!$H$4:$H$185,[3]Feedstocks!$I$4:$I$185)</f>
        <v>0</v>
      </c>
      <c r="K292" s="234"/>
      <c r="L292" s="234"/>
      <c r="M292" s="233">
        <v>1</v>
      </c>
      <c r="N292" s="233" t="str">
        <f>VLOOKUP(E292,[3]Activities!$A$9:$M$224,13,FALSE)</f>
        <v>NO</v>
      </c>
      <c r="O292" s="233"/>
      <c r="P292" s="87" t="s">
        <v>1266</v>
      </c>
      <c r="Q292" s="235"/>
      <c r="R292" s="235"/>
      <c r="S292" s="235"/>
      <c r="T292" s="235"/>
      <c r="U292" s="235"/>
      <c r="V292" s="235"/>
      <c r="W292" s="235"/>
      <c r="X292" s="235"/>
      <c r="Y292" s="235"/>
      <c r="Z292" s="235"/>
      <c r="AA292" s="235"/>
      <c r="AB292" s="235"/>
      <c r="AC292" s="235"/>
      <c r="AD292" s="235"/>
      <c r="AE292" s="235"/>
      <c r="AF292" s="235"/>
      <c r="AG292" s="235"/>
      <c r="AH292" s="235"/>
      <c r="AI292" s="235"/>
      <c r="AJ292" s="235"/>
      <c r="AK292" s="235"/>
      <c r="AL292" s="235"/>
      <c r="AM292" s="235"/>
      <c r="AN292" s="235"/>
      <c r="AO292" s="235"/>
      <c r="AP292" s="235"/>
      <c r="AQ292" s="235"/>
      <c r="AR292" s="235"/>
      <c r="AS292" s="235"/>
      <c r="AT292" s="235"/>
      <c r="AU292" s="235"/>
      <c r="AV292" s="235"/>
      <c r="AW292" s="235"/>
      <c r="AX292" s="235"/>
      <c r="AY292" s="235"/>
      <c r="AZ292" s="235"/>
      <c r="BA292" s="235"/>
      <c r="BB292" s="235"/>
      <c r="BC292" s="235"/>
      <c r="BD292" s="235"/>
      <c r="BE292" s="235"/>
      <c r="BF292" s="235"/>
      <c r="BG292" s="235"/>
      <c r="BH292" s="235"/>
      <c r="BI292" s="235"/>
      <c r="BJ292" s="235"/>
      <c r="BK292" s="235"/>
      <c r="BL292" s="235"/>
      <c r="BM292" s="235"/>
      <c r="BN292" s="235"/>
      <c r="BO292" s="235"/>
      <c r="BP292" s="235"/>
      <c r="BQ292" s="235"/>
      <c r="BR292" s="235"/>
      <c r="BS292" s="235"/>
      <c r="BT292" s="235"/>
      <c r="BU292" s="235"/>
      <c r="BV292" s="235"/>
      <c r="BW292" s="235"/>
      <c r="BX292" s="235"/>
      <c r="BY292" s="235"/>
      <c r="BZ292" s="235"/>
      <c r="CA292" s="235"/>
      <c r="CB292" s="235"/>
      <c r="CC292" s="235"/>
      <c r="CD292" s="235"/>
      <c r="CE292" s="235"/>
      <c r="CF292" s="235">
        <v>1</v>
      </c>
      <c r="CG292" s="235"/>
      <c r="CH292" s="235"/>
      <c r="CI292" s="235"/>
      <c r="CJ292" s="235"/>
      <c r="CK292" s="235"/>
      <c r="CL292" s="235"/>
      <c r="CM292" s="235"/>
      <c r="CN292" s="235"/>
      <c r="CO292" s="235"/>
      <c r="CP292" s="235"/>
      <c r="CQ292" s="235"/>
      <c r="CR292" s="235"/>
      <c r="CS292" s="235"/>
      <c r="CT292" s="235"/>
      <c r="CU292" s="235"/>
      <c r="CV292" s="235"/>
      <c r="CW292" s="235"/>
      <c r="CX292" s="235"/>
      <c r="CY292" s="235"/>
      <c r="CZ292" s="235"/>
      <c r="DA292" s="235"/>
      <c r="DB292" s="235"/>
      <c r="DC292" s="235"/>
      <c r="DD292" s="235"/>
      <c r="DE292" s="235"/>
      <c r="DF292" s="235"/>
      <c r="DG292" s="235"/>
      <c r="DH292" s="235"/>
      <c r="DI292" s="235"/>
      <c r="DJ292" s="235"/>
      <c r="DK292" s="235"/>
      <c r="DL292" s="235"/>
      <c r="DM292" s="235"/>
      <c r="DN292" s="235"/>
      <c r="DO292" s="235"/>
      <c r="DP292" s="235"/>
      <c r="DQ292" s="235"/>
      <c r="DR292" s="235"/>
      <c r="DS292" s="235"/>
      <c r="DT292" s="235"/>
      <c r="DU292" s="235"/>
      <c r="DV292" s="235"/>
      <c r="DW292" s="235"/>
      <c r="DX292" s="235"/>
      <c r="DY292" s="235"/>
      <c r="DZ292" s="235"/>
      <c r="EA292" s="235"/>
      <c r="EB292" s="235"/>
      <c r="EC292" s="235"/>
      <c r="ED292" s="235"/>
      <c r="EE292" s="235">
        <v>-2.7</v>
      </c>
      <c r="EF292" s="235"/>
      <c r="EG292" s="235"/>
      <c r="EH292" s="235"/>
      <c r="EI292" s="235"/>
      <c r="EJ292" s="235"/>
      <c r="EK292" s="235"/>
      <c r="EL292" s="235"/>
      <c r="EM292" s="235"/>
      <c r="EN292" s="235"/>
      <c r="EO292" s="235"/>
      <c r="EP292" s="235"/>
      <c r="EQ292" s="235"/>
      <c r="ER292" s="235"/>
      <c r="ES292" s="235"/>
      <c r="ET292" s="235"/>
      <c r="EU292" s="235"/>
      <c r="EV292" s="235"/>
      <c r="EW292" s="235"/>
      <c r="EX292" s="235"/>
      <c r="EY292" s="235"/>
      <c r="EZ292" s="235"/>
      <c r="FA292" s="235"/>
      <c r="FB292" s="235"/>
      <c r="FC292" s="235"/>
      <c r="FD292" s="235"/>
      <c r="FE292" s="235"/>
      <c r="FF292" s="235"/>
      <c r="FG292" s="235"/>
      <c r="FH292" s="235"/>
      <c r="FI292" s="235"/>
      <c r="FJ292" s="235"/>
      <c r="FK292" s="235"/>
      <c r="FL292" s="235"/>
      <c r="FM292" s="235"/>
      <c r="FN292" s="235"/>
      <c r="FO292" s="235"/>
      <c r="FP292" s="235"/>
      <c r="FQ292" s="235"/>
      <c r="FR292" s="235"/>
      <c r="FS292" s="235"/>
      <c r="FT292" s="236"/>
      <c r="FU292" s="237">
        <f t="shared" si="36"/>
        <v>0</v>
      </c>
      <c r="FV292" s="237">
        <f t="shared" si="40"/>
        <v>0</v>
      </c>
      <c r="FW292" s="237">
        <f t="shared" si="40"/>
        <v>0</v>
      </c>
      <c r="FX292" s="237">
        <f t="shared" si="40"/>
        <v>0</v>
      </c>
      <c r="FY292" s="237">
        <f t="shared" si="40"/>
        <v>0</v>
      </c>
      <c r="FZ292" s="237">
        <f t="shared" si="40"/>
        <v>0.26540000000000002</v>
      </c>
      <c r="GA292" s="237">
        <f t="shared" si="38"/>
        <v>0</v>
      </c>
      <c r="GB292" s="237">
        <f t="shared" si="39"/>
        <v>0</v>
      </c>
      <c r="GC292" s="237">
        <f t="shared" si="32"/>
        <v>0</v>
      </c>
    </row>
    <row r="293" spans="1:185" x14ac:dyDescent="0.3">
      <c r="A293" s="114" t="s">
        <v>314</v>
      </c>
      <c r="B293" s="40" t="str">
        <f>[3]Technologies!B293</f>
        <v>Elektriciteit</v>
      </c>
      <c r="C293" s="40" t="str">
        <f>VLOOKUP($A293,[3]Technologies!$A$7:$H$699,3,FALSE)</f>
        <v>Conversion</v>
      </c>
      <c r="D293" s="40" t="str">
        <f>VLOOKUP($A293,[3]Technologies!$A$7:$H$699,4,FALSE)</f>
        <v>Power NO</v>
      </c>
      <c r="E293" s="40" t="str">
        <f>VLOOKUP($A293,[3]Technologies!$A$7:$H$699,6,FALSE)</f>
        <v>Electricity NO</v>
      </c>
      <c r="F293" s="40" t="str">
        <f>VLOOKUP($A293,[3]Technologies!$A$7:$H$699,7,FALSE)</f>
        <v>Electricity from Coal new - Power NO</v>
      </c>
      <c r="G293" s="228"/>
      <c r="H293" s="228"/>
      <c r="I293" s="229" cm="1">
        <f t="array" ref="I293">-SUMPRODUCT(([3]Feedstocks!$C$4:$C$185=A293)*[3]Feedstocks!$E$4:$E$185,[3]Feedstocks!$F$4:$F$185,[3]Feedstocks!$H$4:$H$185,[3]Feedstocks!$I$4:$I$185)</f>
        <v>0</v>
      </c>
      <c r="J293" s="229" cm="1">
        <f t="array" ref="J293">-SUMPRODUCT(([3]Feedstocks!$C$4:$C$185=A293)*[3]Feedstocks!$E$4:$E$185,[3]Feedstocks!$H$4:$H$185,[3]Feedstocks!$I$4:$I$185)</f>
        <v>0</v>
      </c>
      <c r="K293" s="229"/>
      <c r="L293" s="229"/>
      <c r="M293" s="228">
        <v>1</v>
      </c>
      <c r="N293" s="228" t="str">
        <f>VLOOKUP(E293,[3]Activities!$A$9:$M$224,13,FALSE)</f>
        <v>NO</v>
      </c>
      <c r="O293" s="228"/>
      <c r="P293" s="66" t="s">
        <v>1266</v>
      </c>
      <c r="Q293" s="230"/>
      <c r="R293" s="230"/>
      <c r="S293" s="230"/>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c r="AV293" s="230"/>
      <c r="AW293" s="230"/>
      <c r="AX293" s="230"/>
      <c r="AY293" s="230"/>
      <c r="AZ293" s="230"/>
      <c r="BA293" s="230"/>
      <c r="BB293" s="230"/>
      <c r="BC293" s="230"/>
      <c r="BD293" s="230"/>
      <c r="BE293" s="230"/>
      <c r="BF293" s="230"/>
      <c r="BG293" s="230"/>
      <c r="BH293" s="230"/>
      <c r="BI293" s="230"/>
      <c r="BJ293" s="230"/>
      <c r="BK293" s="230"/>
      <c r="BL293" s="230"/>
      <c r="BM293" s="230"/>
      <c r="BN293" s="230"/>
      <c r="BO293" s="230"/>
      <c r="BP293" s="230"/>
      <c r="BQ293" s="230"/>
      <c r="BR293" s="230"/>
      <c r="BS293" s="230"/>
      <c r="BT293" s="230"/>
      <c r="BU293" s="230"/>
      <c r="BV293" s="230"/>
      <c r="BW293" s="230"/>
      <c r="BX293" s="230"/>
      <c r="BY293" s="230"/>
      <c r="BZ293" s="230"/>
      <c r="CA293" s="230"/>
      <c r="CB293" s="230"/>
      <c r="CC293" s="230"/>
      <c r="CD293" s="230"/>
      <c r="CE293" s="230"/>
      <c r="CF293" s="230">
        <v>1</v>
      </c>
      <c r="CG293" s="230"/>
      <c r="CH293" s="230"/>
      <c r="CI293" s="230"/>
      <c r="CJ293" s="230"/>
      <c r="CK293" s="230"/>
      <c r="CL293" s="230"/>
      <c r="CM293" s="230"/>
      <c r="CN293" s="230"/>
      <c r="CO293" s="230"/>
      <c r="CP293" s="230"/>
      <c r="CQ293" s="230"/>
      <c r="CR293" s="230"/>
      <c r="CS293" s="230"/>
      <c r="CT293" s="230"/>
      <c r="CU293" s="230"/>
      <c r="CV293" s="230"/>
      <c r="CW293" s="230"/>
      <c r="CX293" s="230"/>
      <c r="CY293" s="230"/>
      <c r="CZ293" s="230"/>
      <c r="DA293" s="230"/>
      <c r="DB293" s="230"/>
      <c r="DC293" s="230"/>
      <c r="DD293" s="230"/>
      <c r="DE293" s="230"/>
      <c r="DF293" s="230"/>
      <c r="DG293" s="230"/>
      <c r="DH293" s="230"/>
      <c r="DI293" s="230"/>
      <c r="DJ293" s="230"/>
      <c r="DK293" s="230"/>
      <c r="DL293" s="230"/>
      <c r="DM293" s="230"/>
      <c r="DN293" s="230"/>
      <c r="DO293" s="230"/>
      <c r="DP293" s="230"/>
      <c r="DQ293" s="230"/>
      <c r="DR293" s="230"/>
      <c r="DS293" s="230"/>
      <c r="DT293" s="230"/>
      <c r="DU293" s="230"/>
      <c r="DV293" s="230"/>
      <c r="DW293" s="230"/>
      <c r="DX293" s="230"/>
      <c r="DY293" s="230"/>
      <c r="DZ293" s="230"/>
      <c r="EA293" s="230"/>
      <c r="EB293" s="230"/>
      <c r="EC293" s="230"/>
      <c r="ED293" s="230"/>
      <c r="EE293" s="230">
        <v>-2.4300000000000002</v>
      </c>
      <c r="EF293" s="230"/>
      <c r="EG293" s="230"/>
      <c r="EH293" s="230"/>
      <c r="EI293" s="230"/>
      <c r="EJ293" s="230"/>
      <c r="EK293" s="230"/>
      <c r="EL293" s="230"/>
      <c r="EM293" s="230"/>
      <c r="EN293" s="230"/>
      <c r="EO293" s="230"/>
      <c r="EP293" s="230"/>
      <c r="EQ293" s="230"/>
      <c r="ER293" s="230"/>
      <c r="ES293" s="230"/>
      <c r="ET293" s="230"/>
      <c r="EU293" s="230"/>
      <c r="EV293" s="230"/>
      <c r="EW293" s="230"/>
      <c r="EX293" s="230"/>
      <c r="EY293" s="230"/>
      <c r="EZ293" s="230"/>
      <c r="FA293" s="230"/>
      <c r="FB293" s="230"/>
      <c r="FC293" s="230"/>
      <c r="FD293" s="230"/>
      <c r="FE293" s="230"/>
      <c r="FF293" s="230"/>
      <c r="FG293" s="230"/>
      <c r="FH293" s="230"/>
      <c r="FI293" s="230"/>
      <c r="FJ293" s="230"/>
      <c r="FK293" s="230"/>
      <c r="FL293" s="230"/>
      <c r="FM293" s="230"/>
      <c r="FN293" s="230"/>
      <c r="FO293" s="230"/>
      <c r="FP293" s="230"/>
      <c r="FQ293" s="230"/>
      <c r="FR293" s="230"/>
      <c r="FS293" s="230"/>
      <c r="FT293" s="231"/>
      <c r="FU293" s="232">
        <f t="shared" si="36"/>
        <v>0</v>
      </c>
      <c r="FV293" s="232">
        <f t="shared" si="40"/>
        <v>0</v>
      </c>
      <c r="FW293" s="232">
        <f t="shared" si="40"/>
        <v>0</v>
      </c>
      <c r="FX293" s="232">
        <f t="shared" si="40"/>
        <v>0</v>
      </c>
      <c r="FY293" s="232">
        <f t="shared" si="40"/>
        <v>0</v>
      </c>
      <c r="FZ293" s="232">
        <f t="shared" si="40"/>
        <v>0.2389</v>
      </c>
      <c r="GA293" s="232">
        <f t="shared" si="38"/>
        <v>0</v>
      </c>
      <c r="GB293" s="232">
        <f t="shared" si="39"/>
        <v>0</v>
      </c>
      <c r="GC293" s="232">
        <f t="shared" si="32"/>
        <v>0</v>
      </c>
    </row>
    <row r="294" spans="1:185" x14ac:dyDescent="0.3">
      <c r="A294" s="114" t="s">
        <v>315</v>
      </c>
      <c r="B294" s="69" t="str">
        <f>[3]Technologies!B294</f>
        <v>Elektriciteit</v>
      </c>
      <c r="C294" s="69" t="str">
        <f>VLOOKUP($A294,[3]Technologies!$A$7:$H$699,3,FALSE)</f>
        <v>Conversion</v>
      </c>
      <c r="D294" s="69" t="str">
        <f>VLOOKUP($A294,[3]Technologies!$A$7:$H$699,4,FALSE)</f>
        <v>Power NO</v>
      </c>
      <c r="E294" s="69" t="str">
        <f>VLOOKUP($A294,[3]Technologies!$A$7:$H$699,6,FALSE)</f>
        <v>Electricity NO</v>
      </c>
      <c r="F294" s="70" t="str">
        <f>VLOOKUP($A294,[3]Technologies!$A$7:$H$699,7,FALSE)</f>
        <v>Electricity from Coal with CCS - Power NO</v>
      </c>
      <c r="G294" s="233">
        <v>0.9</v>
      </c>
      <c r="H294" s="233"/>
      <c r="I294" s="234" cm="1">
        <f t="array" ref="I294">-SUMPRODUCT(([3]Feedstocks!$C$4:$C$185=A294)*[3]Feedstocks!$E$4:$E$185,[3]Feedstocks!$F$4:$F$185,[3]Feedstocks!$H$4:$H$185,[3]Feedstocks!$I$4:$I$185)</f>
        <v>0</v>
      </c>
      <c r="J294" s="234" cm="1">
        <f t="array" ref="J294">-SUMPRODUCT(([3]Feedstocks!$C$4:$C$185=A294)*[3]Feedstocks!$E$4:$E$185,[3]Feedstocks!$H$4:$H$185,[3]Feedstocks!$I$4:$I$185)</f>
        <v>0</v>
      </c>
      <c r="K294" s="234"/>
      <c r="L294" s="234"/>
      <c r="M294" s="233">
        <v>1</v>
      </c>
      <c r="N294" s="233" t="str">
        <f>VLOOKUP(E294,[3]Activities!$A$9:$M$224,13,FALSE)</f>
        <v>NO</v>
      </c>
      <c r="O294" s="233"/>
      <c r="P294" s="87" t="s">
        <v>1266</v>
      </c>
      <c r="Q294" s="235"/>
      <c r="R294" s="235"/>
      <c r="S294" s="235"/>
      <c r="T294" s="235"/>
      <c r="U294" s="235"/>
      <c r="V294" s="235"/>
      <c r="W294" s="235"/>
      <c r="X294" s="235"/>
      <c r="Y294" s="235"/>
      <c r="Z294" s="235"/>
      <c r="AA294" s="235"/>
      <c r="AB294" s="235"/>
      <c r="AC294" s="235"/>
      <c r="AD294" s="235"/>
      <c r="AE294" s="235"/>
      <c r="AF294" s="235"/>
      <c r="AG294" s="235"/>
      <c r="AH294" s="235"/>
      <c r="AI294" s="235"/>
      <c r="AJ294" s="235"/>
      <c r="AK294" s="235"/>
      <c r="AL294" s="235"/>
      <c r="AM294" s="235"/>
      <c r="AN294" s="235"/>
      <c r="AO294" s="235"/>
      <c r="AP294" s="235"/>
      <c r="AQ294" s="235"/>
      <c r="AR294" s="235"/>
      <c r="AS294" s="235"/>
      <c r="AT294" s="235"/>
      <c r="AU294" s="235"/>
      <c r="AV294" s="235"/>
      <c r="AW294" s="235"/>
      <c r="AX294" s="235"/>
      <c r="AY294" s="235"/>
      <c r="AZ294" s="235"/>
      <c r="BA294" s="235"/>
      <c r="BB294" s="235"/>
      <c r="BC294" s="235"/>
      <c r="BD294" s="235"/>
      <c r="BE294" s="235"/>
      <c r="BF294" s="235"/>
      <c r="BG294" s="235"/>
      <c r="BH294" s="235"/>
      <c r="BI294" s="235"/>
      <c r="BJ294" s="235"/>
      <c r="BK294" s="235"/>
      <c r="BL294" s="235"/>
      <c r="BM294" s="235"/>
      <c r="BN294" s="235"/>
      <c r="BO294" s="235"/>
      <c r="BP294" s="235"/>
      <c r="BQ294" s="235"/>
      <c r="BR294" s="235"/>
      <c r="BS294" s="235"/>
      <c r="BT294" s="235"/>
      <c r="BU294" s="235"/>
      <c r="BV294" s="235"/>
      <c r="BW294" s="235"/>
      <c r="BX294" s="235"/>
      <c r="BY294" s="235"/>
      <c r="BZ294" s="235"/>
      <c r="CA294" s="235"/>
      <c r="CB294" s="235"/>
      <c r="CC294" s="235"/>
      <c r="CD294" s="235"/>
      <c r="CE294" s="235"/>
      <c r="CF294" s="235">
        <v>1</v>
      </c>
      <c r="CG294" s="235"/>
      <c r="CH294" s="235"/>
      <c r="CI294" s="235"/>
      <c r="CJ294" s="235"/>
      <c r="CK294" s="235"/>
      <c r="CL294" s="235"/>
      <c r="CM294" s="235"/>
      <c r="CN294" s="235"/>
      <c r="CO294" s="235"/>
      <c r="CP294" s="235"/>
      <c r="CQ294" s="235"/>
      <c r="CR294" s="235"/>
      <c r="CS294" s="235"/>
      <c r="CT294" s="235"/>
      <c r="CU294" s="235"/>
      <c r="CV294" s="235"/>
      <c r="CW294" s="235"/>
      <c r="CX294" s="235"/>
      <c r="CY294" s="235"/>
      <c r="CZ294" s="235"/>
      <c r="DA294" s="235"/>
      <c r="DB294" s="235"/>
      <c r="DC294" s="235"/>
      <c r="DD294" s="235"/>
      <c r="DE294" s="235"/>
      <c r="DF294" s="235"/>
      <c r="DG294" s="235"/>
      <c r="DH294" s="235"/>
      <c r="DI294" s="235"/>
      <c r="DJ294" s="235"/>
      <c r="DK294" s="235"/>
      <c r="DL294" s="235"/>
      <c r="DM294" s="235"/>
      <c r="DN294" s="235"/>
      <c r="DO294" s="235"/>
      <c r="DP294" s="235"/>
      <c r="DQ294" s="235"/>
      <c r="DR294" s="235"/>
      <c r="DS294" s="235"/>
      <c r="DT294" s="235"/>
      <c r="DU294" s="235"/>
      <c r="DV294" s="235"/>
      <c r="DW294" s="235"/>
      <c r="DX294" s="235"/>
      <c r="DY294" s="235"/>
      <c r="DZ294" s="235"/>
      <c r="EA294" s="235"/>
      <c r="EB294" s="235"/>
      <c r="EC294" s="235"/>
      <c r="ED294" s="235"/>
      <c r="EE294" s="235">
        <v>-2.99</v>
      </c>
      <c r="EF294" s="235"/>
      <c r="EG294" s="235"/>
      <c r="EH294" s="235"/>
      <c r="EI294" s="235"/>
      <c r="EJ294" s="235"/>
      <c r="EK294" s="235"/>
      <c r="EL294" s="235"/>
      <c r="EM294" s="235"/>
      <c r="EN294" s="235"/>
      <c r="EO294" s="235"/>
      <c r="EP294" s="235"/>
      <c r="EQ294" s="235"/>
      <c r="ER294" s="235"/>
      <c r="ES294" s="235"/>
      <c r="ET294" s="235"/>
      <c r="EU294" s="235"/>
      <c r="EV294" s="235"/>
      <c r="EW294" s="235"/>
      <c r="EX294" s="235"/>
      <c r="EY294" s="235"/>
      <c r="EZ294" s="235"/>
      <c r="FA294" s="235"/>
      <c r="FB294" s="235"/>
      <c r="FC294" s="235"/>
      <c r="FD294" s="235"/>
      <c r="FE294" s="235"/>
      <c r="FF294" s="235"/>
      <c r="FG294" s="235"/>
      <c r="FH294" s="235"/>
      <c r="FI294" s="235"/>
      <c r="FJ294" s="235"/>
      <c r="FK294" s="235"/>
      <c r="FL294" s="235"/>
      <c r="FM294" s="235"/>
      <c r="FN294" s="235"/>
      <c r="FO294" s="235"/>
      <c r="FP294" s="235"/>
      <c r="FQ294" s="235"/>
      <c r="FR294" s="235"/>
      <c r="FS294" s="235"/>
      <c r="FT294" s="236"/>
      <c r="FU294" s="237">
        <f t="shared" si="36"/>
        <v>0</v>
      </c>
      <c r="FV294" s="237">
        <f t="shared" si="40"/>
        <v>0</v>
      </c>
      <c r="FW294" s="237">
        <f t="shared" si="40"/>
        <v>0</v>
      </c>
      <c r="FX294" s="237">
        <f t="shared" si="40"/>
        <v>0</v>
      </c>
      <c r="FY294" s="237">
        <f t="shared" si="40"/>
        <v>0</v>
      </c>
      <c r="FZ294" s="237">
        <f t="shared" si="40"/>
        <v>2.9399999999999999E-2</v>
      </c>
      <c r="GA294" s="237">
        <f t="shared" si="38"/>
        <v>0</v>
      </c>
      <c r="GB294" s="237">
        <f t="shared" si="39"/>
        <v>0</v>
      </c>
      <c r="GC294" s="237">
        <f t="shared" si="32"/>
        <v>0</v>
      </c>
    </row>
    <row r="295" spans="1:185" x14ac:dyDescent="0.3">
      <c r="A295" s="114" t="s">
        <v>316</v>
      </c>
      <c r="B295" s="40" t="str">
        <f>[3]Technologies!B295</f>
        <v>Elektriciteit</v>
      </c>
      <c r="C295" s="40" t="str">
        <f>VLOOKUP($A295,[3]Technologies!$A$7:$H$699,3,FALSE)</f>
        <v>Conversion</v>
      </c>
      <c r="D295" s="40" t="str">
        <f>VLOOKUP($A295,[3]Technologies!$A$7:$H$699,4,FALSE)</f>
        <v>Power NO</v>
      </c>
      <c r="E295" s="40" t="str">
        <f>VLOOKUP($A295,[3]Technologies!$A$7:$H$699,6,FALSE)</f>
        <v>Electricity NO</v>
      </c>
      <c r="F295" s="40" t="str">
        <f>VLOOKUP($A295,[3]Technologies!$A$7:$H$699,7,FALSE)</f>
        <v>Electricity from CCGT old - Power NO</v>
      </c>
      <c r="G295" s="228"/>
      <c r="H295" s="228"/>
      <c r="I295" s="229" cm="1">
        <f t="array" ref="I295">-SUMPRODUCT(([3]Feedstocks!$C$4:$C$185=A295)*[3]Feedstocks!$E$4:$E$185,[3]Feedstocks!$F$4:$F$185,[3]Feedstocks!$H$4:$H$185,[3]Feedstocks!$I$4:$I$185)</f>
        <v>0</v>
      </c>
      <c r="J295" s="229" cm="1">
        <f t="array" ref="J295">-SUMPRODUCT(([3]Feedstocks!$C$4:$C$185=A295)*[3]Feedstocks!$E$4:$E$185,[3]Feedstocks!$H$4:$H$185,[3]Feedstocks!$I$4:$I$185)</f>
        <v>0</v>
      </c>
      <c r="K295" s="229"/>
      <c r="L295" s="229"/>
      <c r="M295" s="228">
        <v>1</v>
      </c>
      <c r="N295" s="228" t="str">
        <f>VLOOKUP(E295,[3]Activities!$A$9:$M$224,13,FALSE)</f>
        <v>NO</v>
      </c>
      <c r="O295" s="228"/>
      <c r="P295" s="66" t="s">
        <v>1266</v>
      </c>
      <c r="Q295" s="230"/>
      <c r="R295" s="230"/>
      <c r="S295" s="230"/>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c r="AV295" s="230"/>
      <c r="AW295" s="230"/>
      <c r="AX295" s="230"/>
      <c r="AY295" s="230"/>
      <c r="AZ295" s="230"/>
      <c r="BA295" s="230"/>
      <c r="BB295" s="230"/>
      <c r="BC295" s="230"/>
      <c r="BD295" s="230"/>
      <c r="BE295" s="230"/>
      <c r="BF295" s="230"/>
      <c r="BG295" s="230"/>
      <c r="BH295" s="230"/>
      <c r="BI295" s="230"/>
      <c r="BJ295" s="230"/>
      <c r="BK295" s="230"/>
      <c r="BL295" s="230"/>
      <c r="BM295" s="230"/>
      <c r="BN295" s="230"/>
      <c r="BO295" s="230"/>
      <c r="BP295" s="230"/>
      <c r="BQ295" s="230"/>
      <c r="BR295" s="230"/>
      <c r="BS295" s="230"/>
      <c r="BT295" s="230"/>
      <c r="BU295" s="230"/>
      <c r="BV295" s="230"/>
      <c r="BW295" s="230"/>
      <c r="BX295" s="230"/>
      <c r="BY295" s="230"/>
      <c r="BZ295" s="230"/>
      <c r="CA295" s="230"/>
      <c r="CB295" s="230"/>
      <c r="CC295" s="230"/>
      <c r="CD295" s="230"/>
      <c r="CE295" s="230"/>
      <c r="CF295" s="230">
        <v>1</v>
      </c>
      <c r="CG295" s="230"/>
      <c r="CH295" s="230"/>
      <c r="CI295" s="230"/>
      <c r="CJ295" s="230"/>
      <c r="CK295" s="230"/>
      <c r="CL295" s="230"/>
      <c r="CM295" s="230"/>
      <c r="CN295" s="230"/>
      <c r="CO295" s="230"/>
      <c r="CP295" s="230"/>
      <c r="CQ295" s="230"/>
      <c r="CR295" s="230"/>
      <c r="CS295" s="230"/>
      <c r="CT295" s="230"/>
      <c r="CU295" s="230"/>
      <c r="CV295" s="230"/>
      <c r="CW295" s="230"/>
      <c r="CX295" s="230"/>
      <c r="CY295" s="230"/>
      <c r="CZ295" s="230"/>
      <c r="DA295" s="230"/>
      <c r="DB295" s="230"/>
      <c r="DC295" s="230"/>
      <c r="DD295" s="230"/>
      <c r="DE295" s="230"/>
      <c r="DF295" s="230"/>
      <c r="DG295" s="230"/>
      <c r="DH295" s="230"/>
      <c r="DI295" s="230"/>
      <c r="DJ295" s="230"/>
      <c r="DK295" s="230"/>
      <c r="DL295" s="230"/>
      <c r="DM295" s="230"/>
      <c r="DN295" s="230"/>
      <c r="DO295" s="230"/>
      <c r="DP295" s="230"/>
      <c r="DQ295" s="230"/>
      <c r="DR295" s="230"/>
      <c r="DS295" s="230"/>
      <c r="DT295" s="230">
        <v>-1.72</v>
      </c>
      <c r="DU295" s="230"/>
      <c r="DV295" s="230"/>
      <c r="DW295" s="230"/>
      <c r="DX295" s="230"/>
      <c r="DY295" s="230"/>
      <c r="DZ295" s="230"/>
      <c r="EA295" s="230"/>
      <c r="EB295" s="230"/>
      <c r="EC295" s="230"/>
      <c r="ED295" s="230"/>
      <c r="EE295" s="230"/>
      <c r="EF295" s="230"/>
      <c r="EG295" s="230"/>
      <c r="EH295" s="230"/>
      <c r="EI295" s="230"/>
      <c r="EJ295" s="230"/>
      <c r="EK295" s="230"/>
      <c r="EL295" s="230"/>
      <c r="EM295" s="230"/>
      <c r="EN295" s="230"/>
      <c r="EO295" s="230"/>
      <c r="EP295" s="230"/>
      <c r="EQ295" s="230"/>
      <c r="ER295" s="230"/>
      <c r="ES295" s="230"/>
      <c r="ET295" s="230"/>
      <c r="EU295" s="230"/>
      <c r="EV295" s="230"/>
      <c r="EW295" s="230"/>
      <c r="EX295" s="230"/>
      <c r="EY295" s="230"/>
      <c r="EZ295" s="230"/>
      <c r="FA295" s="230"/>
      <c r="FB295" s="230"/>
      <c r="FC295" s="230"/>
      <c r="FD295" s="230"/>
      <c r="FE295" s="230"/>
      <c r="FF295" s="230"/>
      <c r="FG295" s="230"/>
      <c r="FH295" s="230"/>
      <c r="FI295" s="230"/>
      <c r="FJ295" s="230"/>
      <c r="FK295" s="230"/>
      <c r="FL295" s="230"/>
      <c r="FM295" s="230"/>
      <c r="FN295" s="230"/>
      <c r="FO295" s="230"/>
      <c r="FP295" s="230"/>
      <c r="FQ295" s="230"/>
      <c r="FR295" s="230"/>
      <c r="FS295" s="230"/>
      <c r="FT295" s="231"/>
      <c r="FU295" s="232">
        <f t="shared" si="36"/>
        <v>0</v>
      </c>
      <c r="FV295" s="232">
        <f t="shared" ref="FV295:FZ310" si="41">ROUND(IF($C295="Primary",0,$M295*(1-$O295)*($G295*(SUMPRODUCT($Q$4:$FS$4,$Q295:$FS295)+$J295)+$H295-SUMPRODUCT($Q$5:$FS$5,$Q295:$FS295)-$I295+$K295))*IF($N295=FV$4,1,0),4)</f>
        <v>0</v>
      </c>
      <c r="FW295" s="232">
        <f t="shared" si="41"/>
        <v>0</v>
      </c>
      <c r="FX295" s="232">
        <f t="shared" si="41"/>
        <v>0</v>
      </c>
      <c r="FY295" s="232">
        <f t="shared" si="41"/>
        <v>0</v>
      </c>
      <c r="FZ295" s="232">
        <f t="shared" si="41"/>
        <v>9.74E-2</v>
      </c>
      <c r="GA295" s="232">
        <f t="shared" si="38"/>
        <v>0</v>
      </c>
      <c r="GB295" s="232">
        <f t="shared" si="39"/>
        <v>0</v>
      </c>
      <c r="GC295" s="232">
        <f t="shared" si="32"/>
        <v>0</v>
      </c>
    </row>
    <row r="296" spans="1:185" x14ac:dyDescent="0.3">
      <c r="A296" s="114" t="s">
        <v>317</v>
      </c>
      <c r="B296" s="69" t="str">
        <f>[3]Technologies!B296</f>
        <v>Elektriciteit</v>
      </c>
      <c r="C296" s="69" t="str">
        <f>VLOOKUP($A296,[3]Technologies!$A$7:$H$699,3,FALSE)</f>
        <v>Conversion</v>
      </c>
      <c r="D296" s="69" t="str">
        <f>VLOOKUP($A296,[3]Technologies!$A$7:$H$699,4,FALSE)</f>
        <v>Power NO</v>
      </c>
      <c r="E296" s="69" t="str">
        <f>VLOOKUP($A296,[3]Technologies!$A$7:$H$699,6,FALSE)</f>
        <v>Electricity NO</v>
      </c>
      <c r="F296" s="70" t="str">
        <f>VLOOKUP($A296,[3]Technologies!$A$7:$H$699,7,FALSE)</f>
        <v>Electricity from CCGT - Power NO</v>
      </c>
      <c r="G296" s="233">
        <v>0.85</v>
      </c>
      <c r="H296" s="233"/>
      <c r="I296" s="234" cm="1">
        <f t="array" ref="I296">-SUMPRODUCT(([3]Feedstocks!$C$4:$C$185=A296)*[3]Feedstocks!$E$4:$E$185,[3]Feedstocks!$F$4:$F$185,[3]Feedstocks!$H$4:$H$185,[3]Feedstocks!$I$4:$I$185)</f>
        <v>0</v>
      </c>
      <c r="J296" s="234" cm="1">
        <f t="array" ref="J296">-SUMPRODUCT(([3]Feedstocks!$C$4:$C$185=A296)*[3]Feedstocks!$E$4:$E$185,[3]Feedstocks!$H$4:$H$185,[3]Feedstocks!$I$4:$I$185)</f>
        <v>0</v>
      </c>
      <c r="K296" s="234"/>
      <c r="L296" s="234"/>
      <c r="M296" s="233">
        <v>1</v>
      </c>
      <c r="N296" s="233" t="str">
        <f>VLOOKUP(E296,[3]Activities!$A$9:$M$224,13,FALSE)</f>
        <v>NO</v>
      </c>
      <c r="O296" s="233"/>
      <c r="P296" s="87" t="s">
        <v>1266</v>
      </c>
      <c r="Q296" s="235"/>
      <c r="R296" s="235"/>
      <c r="S296" s="235"/>
      <c r="T296" s="235"/>
      <c r="U296" s="235"/>
      <c r="V296" s="235"/>
      <c r="W296" s="235"/>
      <c r="X296" s="235"/>
      <c r="Y296" s="235"/>
      <c r="Z296" s="235"/>
      <c r="AA296" s="235"/>
      <c r="AB296" s="235"/>
      <c r="AC296" s="235"/>
      <c r="AD296" s="235"/>
      <c r="AE296" s="235"/>
      <c r="AF296" s="235"/>
      <c r="AG296" s="235"/>
      <c r="AH296" s="235"/>
      <c r="AI296" s="235"/>
      <c r="AJ296" s="235"/>
      <c r="AK296" s="235"/>
      <c r="AL296" s="235"/>
      <c r="AM296" s="235"/>
      <c r="AN296" s="235"/>
      <c r="AO296" s="235"/>
      <c r="AP296" s="235"/>
      <c r="AQ296" s="235"/>
      <c r="AR296" s="235"/>
      <c r="AS296" s="235"/>
      <c r="AT296" s="235"/>
      <c r="AU296" s="235"/>
      <c r="AV296" s="235"/>
      <c r="AW296" s="235"/>
      <c r="AX296" s="235"/>
      <c r="AY296" s="235"/>
      <c r="AZ296" s="235"/>
      <c r="BA296" s="235"/>
      <c r="BB296" s="235"/>
      <c r="BC296" s="235"/>
      <c r="BD296" s="235"/>
      <c r="BE296" s="235"/>
      <c r="BF296" s="235"/>
      <c r="BG296" s="235"/>
      <c r="BH296" s="235"/>
      <c r="BI296" s="235"/>
      <c r="BJ296" s="235"/>
      <c r="BK296" s="235"/>
      <c r="BL296" s="235"/>
      <c r="BM296" s="235"/>
      <c r="BN296" s="235"/>
      <c r="BO296" s="235"/>
      <c r="BP296" s="235"/>
      <c r="BQ296" s="235"/>
      <c r="BR296" s="235"/>
      <c r="BS296" s="235"/>
      <c r="BT296" s="235"/>
      <c r="BU296" s="235"/>
      <c r="BV296" s="235"/>
      <c r="BW296" s="235"/>
      <c r="BX296" s="235"/>
      <c r="BY296" s="235"/>
      <c r="BZ296" s="235"/>
      <c r="CA296" s="235"/>
      <c r="CB296" s="235"/>
      <c r="CC296" s="235"/>
      <c r="CD296" s="235"/>
      <c r="CE296" s="235"/>
      <c r="CF296" s="235">
        <v>1</v>
      </c>
      <c r="CG296" s="235"/>
      <c r="CH296" s="235"/>
      <c r="CI296" s="235"/>
      <c r="CJ296" s="235"/>
      <c r="CK296" s="235"/>
      <c r="CL296" s="235"/>
      <c r="CM296" s="235"/>
      <c r="CN296" s="235"/>
      <c r="CO296" s="235"/>
      <c r="CP296" s="235"/>
      <c r="CQ296" s="235"/>
      <c r="CR296" s="235"/>
      <c r="CS296" s="235"/>
      <c r="CT296" s="235"/>
      <c r="CU296" s="235"/>
      <c r="CV296" s="235"/>
      <c r="CW296" s="235"/>
      <c r="CX296" s="235"/>
      <c r="CY296" s="235"/>
      <c r="CZ296" s="235"/>
      <c r="DA296" s="235"/>
      <c r="DB296" s="235"/>
      <c r="DC296" s="235"/>
      <c r="DD296" s="235"/>
      <c r="DE296" s="235"/>
      <c r="DF296" s="235"/>
      <c r="DG296" s="235"/>
      <c r="DH296" s="235"/>
      <c r="DI296" s="235"/>
      <c r="DJ296" s="235"/>
      <c r="DK296" s="235"/>
      <c r="DL296" s="235"/>
      <c r="DM296" s="235"/>
      <c r="DN296" s="235"/>
      <c r="DO296" s="235"/>
      <c r="DP296" s="235"/>
      <c r="DQ296" s="235"/>
      <c r="DR296" s="235"/>
      <c r="DS296" s="235"/>
      <c r="DT296" s="235">
        <v>-1.63</v>
      </c>
      <c r="DU296" s="235"/>
      <c r="DV296" s="235"/>
      <c r="DW296" s="235"/>
      <c r="DX296" s="235"/>
      <c r="DY296" s="235"/>
      <c r="DZ296" s="235"/>
      <c r="EA296" s="235"/>
      <c r="EB296" s="235"/>
      <c r="EC296" s="235"/>
      <c r="ED296" s="235"/>
      <c r="EE296" s="235"/>
      <c r="EF296" s="235"/>
      <c r="EG296" s="235"/>
      <c r="EH296" s="235"/>
      <c r="EI296" s="235"/>
      <c r="EJ296" s="235"/>
      <c r="EK296" s="235"/>
      <c r="EL296" s="235"/>
      <c r="EM296" s="235"/>
      <c r="EN296" s="235"/>
      <c r="EO296" s="235"/>
      <c r="EP296" s="235"/>
      <c r="EQ296" s="235"/>
      <c r="ER296" s="235"/>
      <c r="ES296" s="235"/>
      <c r="ET296" s="235"/>
      <c r="EU296" s="235"/>
      <c r="EV296" s="235"/>
      <c r="EW296" s="235"/>
      <c r="EX296" s="235"/>
      <c r="EY296" s="235"/>
      <c r="EZ296" s="235"/>
      <c r="FA296" s="235"/>
      <c r="FB296" s="235"/>
      <c r="FC296" s="235"/>
      <c r="FD296" s="235"/>
      <c r="FE296" s="235"/>
      <c r="FF296" s="235"/>
      <c r="FG296" s="235"/>
      <c r="FH296" s="235"/>
      <c r="FI296" s="235"/>
      <c r="FJ296" s="235"/>
      <c r="FK296" s="235"/>
      <c r="FL296" s="235"/>
      <c r="FM296" s="235"/>
      <c r="FN296" s="235"/>
      <c r="FO296" s="235"/>
      <c r="FP296" s="235"/>
      <c r="FQ296" s="235"/>
      <c r="FR296" s="235"/>
      <c r="FS296" s="235"/>
      <c r="FT296" s="236"/>
      <c r="FU296" s="237">
        <f t="shared" si="36"/>
        <v>0</v>
      </c>
      <c r="FV296" s="237">
        <f t="shared" si="41"/>
        <v>0</v>
      </c>
      <c r="FW296" s="237">
        <f t="shared" si="41"/>
        <v>0</v>
      </c>
      <c r="FX296" s="237">
        <f t="shared" si="41"/>
        <v>0</v>
      </c>
      <c r="FY296" s="237">
        <f t="shared" si="41"/>
        <v>0</v>
      </c>
      <c r="FZ296" s="237">
        <f t="shared" si="41"/>
        <v>1.38E-2</v>
      </c>
      <c r="GA296" s="237">
        <f t="shared" si="38"/>
        <v>0</v>
      </c>
      <c r="GB296" s="237">
        <f t="shared" si="39"/>
        <v>0</v>
      </c>
      <c r="GC296" s="237">
        <f t="shared" si="32"/>
        <v>0</v>
      </c>
    </row>
    <row r="297" spans="1:185" x14ac:dyDescent="0.3">
      <c r="A297" s="114" t="s">
        <v>318</v>
      </c>
      <c r="B297" s="40" t="str">
        <f>[3]Technologies!B297</f>
        <v>Elektriciteit</v>
      </c>
      <c r="C297" s="40" t="str">
        <f>VLOOKUP($A297,[3]Technologies!$A$7:$H$699,3,FALSE)</f>
        <v>Conversion</v>
      </c>
      <c r="D297" s="40" t="str">
        <f>VLOOKUP($A297,[3]Technologies!$A$7:$H$699,4,FALSE)</f>
        <v>Power NO</v>
      </c>
      <c r="E297" s="40" t="str">
        <f>VLOOKUP($A297,[3]Technologies!$A$7:$H$699,6,FALSE)</f>
        <v>Electricity NO</v>
      </c>
      <c r="F297" s="40" t="str">
        <f>VLOOKUP($A297,[3]Technologies!$A$7:$H$699,7,FALSE)</f>
        <v>Electricity from GT - Power NO</v>
      </c>
      <c r="G297" s="228"/>
      <c r="H297" s="228"/>
      <c r="I297" s="229" cm="1">
        <f t="array" ref="I297">-SUMPRODUCT(([3]Feedstocks!$C$4:$C$185=A297)*[3]Feedstocks!$E$4:$E$185,[3]Feedstocks!$F$4:$F$185,[3]Feedstocks!$H$4:$H$185,[3]Feedstocks!$I$4:$I$185)</f>
        <v>0</v>
      </c>
      <c r="J297" s="229" cm="1">
        <f t="array" ref="J297">-SUMPRODUCT(([3]Feedstocks!$C$4:$C$185=A297)*[3]Feedstocks!$E$4:$E$185,[3]Feedstocks!$H$4:$H$185,[3]Feedstocks!$I$4:$I$185)</f>
        <v>0</v>
      </c>
      <c r="K297" s="229"/>
      <c r="L297" s="229"/>
      <c r="M297" s="228">
        <v>1</v>
      </c>
      <c r="N297" s="228" t="str">
        <f>VLOOKUP(E297,[3]Activities!$A$9:$M$224,13,FALSE)</f>
        <v>NO</v>
      </c>
      <c r="O297" s="228"/>
      <c r="P297" s="66" t="s">
        <v>1266</v>
      </c>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0"/>
      <c r="AS297" s="230"/>
      <c r="AT297" s="230"/>
      <c r="AU297" s="230"/>
      <c r="AV297" s="230"/>
      <c r="AW297" s="230"/>
      <c r="AX297" s="230"/>
      <c r="AY297" s="230"/>
      <c r="AZ297" s="230"/>
      <c r="BA297" s="230"/>
      <c r="BB297" s="230"/>
      <c r="BC297" s="230"/>
      <c r="BD297" s="230"/>
      <c r="BE297" s="230"/>
      <c r="BF297" s="230"/>
      <c r="BG297" s="230"/>
      <c r="BH297" s="230"/>
      <c r="BI297" s="230"/>
      <c r="BJ297" s="230"/>
      <c r="BK297" s="230"/>
      <c r="BL297" s="230"/>
      <c r="BM297" s="230"/>
      <c r="BN297" s="230"/>
      <c r="BO297" s="230"/>
      <c r="BP297" s="230"/>
      <c r="BQ297" s="230"/>
      <c r="BR297" s="230"/>
      <c r="BS297" s="230"/>
      <c r="BT297" s="230"/>
      <c r="BU297" s="230"/>
      <c r="BV297" s="230"/>
      <c r="BW297" s="230"/>
      <c r="BX297" s="230"/>
      <c r="BY297" s="230"/>
      <c r="BZ297" s="230"/>
      <c r="CA297" s="230"/>
      <c r="CB297" s="230"/>
      <c r="CC297" s="230"/>
      <c r="CD297" s="230"/>
      <c r="CE297" s="230"/>
      <c r="CF297" s="230">
        <v>1</v>
      </c>
      <c r="CG297" s="230"/>
      <c r="CH297" s="230"/>
      <c r="CI297" s="230"/>
      <c r="CJ297" s="230"/>
      <c r="CK297" s="230"/>
      <c r="CL297" s="230"/>
      <c r="CM297" s="230"/>
      <c r="CN297" s="230"/>
      <c r="CO297" s="230"/>
      <c r="CP297" s="230"/>
      <c r="CQ297" s="230"/>
      <c r="CR297" s="230"/>
      <c r="CS297" s="230"/>
      <c r="CT297" s="230"/>
      <c r="CU297" s="230"/>
      <c r="CV297" s="230"/>
      <c r="CW297" s="230"/>
      <c r="CX297" s="230"/>
      <c r="CY297" s="230"/>
      <c r="CZ297" s="230"/>
      <c r="DA297" s="230"/>
      <c r="DB297" s="230"/>
      <c r="DC297" s="230"/>
      <c r="DD297" s="230"/>
      <c r="DE297" s="230"/>
      <c r="DF297" s="230"/>
      <c r="DG297" s="230"/>
      <c r="DH297" s="230"/>
      <c r="DI297" s="230"/>
      <c r="DJ297" s="230"/>
      <c r="DK297" s="230"/>
      <c r="DL297" s="230"/>
      <c r="DM297" s="230"/>
      <c r="DN297" s="230"/>
      <c r="DO297" s="230"/>
      <c r="DP297" s="230"/>
      <c r="DQ297" s="230"/>
      <c r="DR297" s="230"/>
      <c r="DS297" s="230"/>
      <c r="DT297" s="230">
        <v>-2.66</v>
      </c>
      <c r="DU297" s="230"/>
      <c r="DV297" s="230"/>
      <c r="DW297" s="230"/>
      <c r="DX297" s="230"/>
      <c r="DY297" s="230"/>
      <c r="DZ297" s="230"/>
      <c r="EA297" s="230"/>
      <c r="EB297" s="230"/>
      <c r="EC297" s="230"/>
      <c r="ED297" s="230"/>
      <c r="EE297" s="230"/>
      <c r="EF297" s="230"/>
      <c r="EG297" s="230"/>
      <c r="EH297" s="230"/>
      <c r="EI297" s="230"/>
      <c r="EJ297" s="230"/>
      <c r="EK297" s="230"/>
      <c r="EL297" s="230"/>
      <c r="EM297" s="230"/>
      <c r="EN297" s="230"/>
      <c r="EO297" s="230"/>
      <c r="EP297" s="230"/>
      <c r="EQ297" s="230"/>
      <c r="ER297" s="230"/>
      <c r="ES297" s="230"/>
      <c r="ET297" s="230"/>
      <c r="EU297" s="230"/>
      <c r="EV297" s="230"/>
      <c r="EW297" s="230"/>
      <c r="EX297" s="230"/>
      <c r="EY297" s="230"/>
      <c r="EZ297" s="230"/>
      <c r="FA297" s="230"/>
      <c r="FB297" s="230"/>
      <c r="FC297" s="230"/>
      <c r="FD297" s="230"/>
      <c r="FE297" s="230"/>
      <c r="FF297" s="230"/>
      <c r="FG297" s="230"/>
      <c r="FH297" s="230"/>
      <c r="FI297" s="230"/>
      <c r="FJ297" s="230"/>
      <c r="FK297" s="230"/>
      <c r="FL297" s="230"/>
      <c r="FM297" s="230"/>
      <c r="FN297" s="230"/>
      <c r="FO297" s="230"/>
      <c r="FP297" s="230"/>
      <c r="FQ297" s="230"/>
      <c r="FR297" s="230"/>
      <c r="FS297" s="230"/>
      <c r="FT297" s="231"/>
      <c r="FU297" s="232">
        <f t="shared" si="36"/>
        <v>0</v>
      </c>
      <c r="FV297" s="232">
        <f t="shared" si="41"/>
        <v>0</v>
      </c>
      <c r="FW297" s="232">
        <f t="shared" si="41"/>
        <v>0</v>
      </c>
      <c r="FX297" s="232">
        <f t="shared" si="41"/>
        <v>0</v>
      </c>
      <c r="FY297" s="232">
        <f t="shared" si="41"/>
        <v>0</v>
      </c>
      <c r="FZ297" s="232">
        <f t="shared" si="41"/>
        <v>0.15060000000000001</v>
      </c>
      <c r="GA297" s="232">
        <f t="shared" si="38"/>
        <v>0</v>
      </c>
      <c r="GB297" s="232">
        <f t="shared" si="39"/>
        <v>0</v>
      </c>
      <c r="GC297" s="232">
        <f t="shared" si="32"/>
        <v>0</v>
      </c>
    </row>
    <row r="298" spans="1:185" x14ac:dyDescent="0.3">
      <c r="A298" s="114" t="s">
        <v>319</v>
      </c>
      <c r="B298" s="69" t="str">
        <f>[3]Technologies!B298</f>
        <v>Elektriciteit</v>
      </c>
      <c r="C298" s="69" t="str">
        <f>VLOOKUP($A298,[3]Technologies!$A$7:$H$699,3,FALSE)</f>
        <v>Conversion</v>
      </c>
      <c r="D298" s="69" t="str">
        <f>VLOOKUP($A298,[3]Technologies!$A$7:$H$699,4,FALSE)</f>
        <v>Power NO</v>
      </c>
      <c r="E298" s="69" t="str">
        <f>VLOOKUP($A298,[3]Technologies!$A$7:$H$699,6,FALSE)</f>
        <v>Electricity NO</v>
      </c>
      <c r="F298" s="70" t="str">
        <f>VLOOKUP($A298,[3]Technologies!$A$7:$H$699,7,FALSE)</f>
        <v>Electricity from Gas + CCS - Power NO</v>
      </c>
      <c r="G298" s="233"/>
      <c r="H298" s="233"/>
      <c r="I298" s="234" cm="1">
        <f t="array" ref="I298">-SUMPRODUCT(([3]Feedstocks!$C$4:$C$185=A298)*[3]Feedstocks!$E$4:$E$185,[3]Feedstocks!$F$4:$F$185,[3]Feedstocks!$H$4:$H$185,[3]Feedstocks!$I$4:$I$185)</f>
        <v>0</v>
      </c>
      <c r="J298" s="234" cm="1">
        <f t="array" ref="J298">-SUMPRODUCT(([3]Feedstocks!$C$4:$C$185=A298)*[3]Feedstocks!$E$4:$E$185,[3]Feedstocks!$H$4:$H$185,[3]Feedstocks!$I$4:$I$185)</f>
        <v>0</v>
      </c>
      <c r="K298" s="234"/>
      <c r="L298" s="234"/>
      <c r="M298" s="233">
        <v>1</v>
      </c>
      <c r="N298" s="233" t="str">
        <f>VLOOKUP(E298,[3]Activities!$A$9:$M$224,13,FALSE)</f>
        <v>NO</v>
      </c>
      <c r="O298" s="233"/>
      <c r="P298" s="87" t="s">
        <v>1266</v>
      </c>
      <c r="Q298" s="235"/>
      <c r="R298" s="235"/>
      <c r="S298" s="235"/>
      <c r="T298" s="235"/>
      <c r="U298" s="235"/>
      <c r="V298" s="235"/>
      <c r="W298" s="235"/>
      <c r="X298" s="235"/>
      <c r="Y298" s="235"/>
      <c r="Z298" s="235"/>
      <c r="AA298" s="235"/>
      <c r="AB298" s="235"/>
      <c r="AC298" s="235"/>
      <c r="AD298" s="235"/>
      <c r="AE298" s="235"/>
      <c r="AF298" s="235"/>
      <c r="AG298" s="235"/>
      <c r="AH298" s="235"/>
      <c r="AI298" s="235"/>
      <c r="AJ298" s="235"/>
      <c r="AK298" s="235"/>
      <c r="AL298" s="235"/>
      <c r="AM298" s="235"/>
      <c r="AN298" s="235"/>
      <c r="AO298" s="235"/>
      <c r="AP298" s="235"/>
      <c r="AQ298" s="235"/>
      <c r="AR298" s="235"/>
      <c r="AS298" s="235"/>
      <c r="AT298" s="235"/>
      <c r="AU298" s="235"/>
      <c r="AV298" s="235"/>
      <c r="AW298" s="235"/>
      <c r="AX298" s="235"/>
      <c r="AY298" s="235"/>
      <c r="AZ298" s="235"/>
      <c r="BA298" s="235"/>
      <c r="BB298" s="235"/>
      <c r="BC298" s="235"/>
      <c r="BD298" s="235"/>
      <c r="BE298" s="235"/>
      <c r="BF298" s="235"/>
      <c r="BG298" s="235"/>
      <c r="BH298" s="235"/>
      <c r="BI298" s="235"/>
      <c r="BJ298" s="235"/>
      <c r="BK298" s="235"/>
      <c r="BL298" s="235"/>
      <c r="BM298" s="235"/>
      <c r="BN298" s="235"/>
      <c r="BO298" s="235"/>
      <c r="BP298" s="235"/>
      <c r="BQ298" s="235"/>
      <c r="BR298" s="235"/>
      <c r="BS298" s="235"/>
      <c r="BT298" s="235"/>
      <c r="BU298" s="235"/>
      <c r="BV298" s="235"/>
      <c r="BW298" s="235"/>
      <c r="BX298" s="235"/>
      <c r="BY298" s="235"/>
      <c r="BZ298" s="235"/>
      <c r="CA298" s="235"/>
      <c r="CB298" s="235"/>
      <c r="CC298" s="235"/>
      <c r="CD298" s="235"/>
      <c r="CE298" s="235"/>
      <c r="CF298" s="235">
        <v>1</v>
      </c>
      <c r="CG298" s="235"/>
      <c r="CH298" s="235"/>
      <c r="CI298" s="235"/>
      <c r="CJ298" s="235"/>
      <c r="CK298" s="235"/>
      <c r="CL298" s="235"/>
      <c r="CM298" s="235"/>
      <c r="CN298" s="235"/>
      <c r="CO298" s="235"/>
      <c r="CP298" s="235"/>
      <c r="CQ298" s="235"/>
      <c r="CR298" s="235"/>
      <c r="CS298" s="235"/>
      <c r="CT298" s="235"/>
      <c r="CU298" s="235"/>
      <c r="CV298" s="235"/>
      <c r="CW298" s="235"/>
      <c r="CX298" s="235"/>
      <c r="CY298" s="235"/>
      <c r="CZ298" s="235"/>
      <c r="DA298" s="235"/>
      <c r="DB298" s="235"/>
      <c r="DC298" s="235"/>
      <c r="DD298" s="235"/>
      <c r="DE298" s="235"/>
      <c r="DF298" s="235"/>
      <c r="DG298" s="235"/>
      <c r="DH298" s="235"/>
      <c r="DI298" s="235"/>
      <c r="DJ298" s="235"/>
      <c r="DK298" s="235"/>
      <c r="DL298" s="235"/>
      <c r="DM298" s="235"/>
      <c r="DN298" s="235"/>
      <c r="DO298" s="235"/>
      <c r="DP298" s="235"/>
      <c r="DQ298" s="235"/>
      <c r="DR298" s="235"/>
      <c r="DS298" s="235"/>
      <c r="DT298" s="235">
        <v>-2.16</v>
      </c>
      <c r="DU298" s="235"/>
      <c r="DV298" s="235"/>
      <c r="DW298" s="235"/>
      <c r="DX298" s="235"/>
      <c r="DY298" s="235"/>
      <c r="DZ298" s="235"/>
      <c r="EA298" s="235"/>
      <c r="EB298" s="235"/>
      <c r="EC298" s="235"/>
      <c r="ED298" s="235"/>
      <c r="EE298" s="235"/>
      <c r="EF298" s="235"/>
      <c r="EG298" s="235"/>
      <c r="EH298" s="235"/>
      <c r="EI298" s="235"/>
      <c r="EJ298" s="235"/>
      <c r="EK298" s="235"/>
      <c r="EL298" s="235"/>
      <c r="EM298" s="235"/>
      <c r="EN298" s="235"/>
      <c r="EO298" s="235"/>
      <c r="EP298" s="235"/>
      <c r="EQ298" s="235"/>
      <c r="ER298" s="235"/>
      <c r="ES298" s="235"/>
      <c r="ET298" s="235"/>
      <c r="EU298" s="235"/>
      <c r="EV298" s="235"/>
      <c r="EW298" s="235"/>
      <c r="EX298" s="235"/>
      <c r="EY298" s="235"/>
      <c r="EZ298" s="235"/>
      <c r="FA298" s="235"/>
      <c r="FB298" s="235"/>
      <c r="FC298" s="235"/>
      <c r="FD298" s="235"/>
      <c r="FE298" s="235"/>
      <c r="FF298" s="235"/>
      <c r="FG298" s="235"/>
      <c r="FH298" s="235"/>
      <c r="FI298" s="235"/>
      <c r="FJ298" s="235"/>
      <c r="FK298" s="235"/>
      <c r="FL298" s="235"/>
      <c r="FM298" s="235"/>
      <c r="FN298" s="235"/>
      <c r="FO298" s="235"/>
      <c r="FP298" s="235"/>
      <c r="FQ298" s="235"/>
      <c r="FR298" s="235"/>
      <c r="FS298" s="235"/>
      <c r="FT298" s="236"/>
      <c r="FU298" s="237">
        <f t="shared" si="36"/>
        <v>0</v>
      </c>
      <c r="FV298" s="237">
        <f t="shared" si="41"/>
        <v>0</v>
      </c>
      <c r="FW298" s="237">
        <f t="shared" si="41"/>
        <v>0</v>
      </c>
      <c r="FX298" s="237">
        <f t="shared" si="41"/>
        <v>0</v>
      </c>
      <c r="FY298" s="237">
        <f t="shared" si="41"/>
        <v>0</v>
      </c>
      <c r="FZ298" s="237">
        <f t="shared" si="41"/>
        <v>0.12230000000000001</v>
      </c>
      <c r="GA298" s="237">
        <f t="shared" si="38"/>
        <v>0</v>
      </c>
      <c r="GB298" s="237">
        <f t="shared" si="39"/>
        <v>0</v>
      </c>
      <c r="GC298" s="237">
        <f t="shared" si="32"/>
        <v>0</v>
      </c>
    </row>
    <row r="299" spans="1:185" x14ac:dyDescent="0.3">
      <c r="A299" s="114" t="s">
        <v>320</v>
      </c>
      <c r="B299" s="40" t="str">
        <f>[3]Technologies!B299</f>
        <v>Elektriciteit</v>
      </c>
      <c r="C299" s="40" t="str">
        <f>VLOOKUP($A299,[3]Technologies!$A$7:$H$699,3,FALSE)</f>
        <v>Conversion</v>
      </c>
      <c r="D299" s="40" t="str">
        <f>VLOOKUP($A299,[3]Technologies!$A$7:$H$699,4,FALSE)</f>
        <v>Power NO</v>
      </c>
      <c r="E299" s="40" t="str">
        <f>VLOOKUP($A299,[3]Technologies!$A$7:$H$699,6,FALSE)</f>
        <v>Electricity NO</v>
      </c>
      <c r="F299" s="40" t="str">
        <f>VLOOKUP($A299,[3]Technologies!$A$7:$H$699,7,FALSE)</f>
        <v>Electricity from Oil - Power NO</v>
      </c>
      <c r="G299" s="228"/>
      <c r="H299" s="228"/>
      <c r="I299" s="229" cm="1">
        <f t="array" ref="I299">-SUMPRODUCT(([3]Feedstocks!$C$4:$C$185=A299)*[3]Feedstocks!$E$4:$E$185,[3]Feedstocks!$F$4:$F$185,[3]Feedstocks!$H$4:$H$185,[3]Feedstocks!$I$4:$I$185)</f>
        <v>0</v>
      </c>
      <c r="J299" s="229" cm="1">
        <f t="array" ref="J299">-SUMPRODUCT(([3]Feedstocks!$C$4:$C$185=A299)*[3]Feedstocks!$E$4:$E$185,[3]Feedstocks!$H$4:$H$185,[3]Feedstocks!$I$4:$I$185)</f>
        <v>0</v>
      </c>
      <c r="K299" s="229"/>
      <c r="L299" s="229"/>
      <c r="M299" s="228">
        <v>1</v>
      </c>
      <c r="N299" s="228" t="str">
        <f>VLOOKUP(E299,[3]Activities!$A$9:$M$224,13,FALSE)</f>
        <v>NO</v>
      </c>
      <c r="O299" s="228"/>
      <c r="P299" s="66" t="s">
        <v>1274</v>
      </c>
      <c r="Q299" s="230"/>
      <c r="R299" s="230"/>
      <c r="S299" s="230"/>
      <c r="T299" s="230"/>
      <c r="U299" s="230"/>
      <c r="V299" s="230"/>
      <c r="W299" s="230"/>
      <c r="X299" s="230"/>
      <c r="Y299" s="230"/>
      <c r="Z299" s="230"/>
      <c r="AA299" s="230"/>
      <c r="AB299" s="230"/>
      <c r="AC299" s="230"/>
      <c r="AD299" s="230"/>
      <c r="AE299" s="230"/>
      <c r="AF299" s="230"/>
      <c r="AG299" s="230"/>
      <c r="AH299" s="230"/>
      <c r="AI299" s="230"/>
      <c r="AJ299" s="230"/>
      <c r="AK299" s="230"/>
      <c r="AL299" s="230"/>
      <c r="AM299" s="230"/>
      <c r="AN299" s="230"/>
      <c r="AO299" s="230"/>
      <c r="AP299" s="230"/>
      <c r="AQ299" s="230"/>
      <c r="AR299" s="230"/>
      <c r="AS299" s="230"/>
      <c r="AT299" s="230"/>
      <c r="AU299" s="230"/>
      <c r="AV299" s="230"/>
      <c r="AW299" s="230"/>
      <c r="AX299" s="230"/>
      <c r="AY299" s="230"/>
      <c r="AZ299" s="230"/>
      <c r="BA299" s="230"/>
      <c r="BB299" s="230"/>
      <c r="BC299" s="230"/>
      <c r="BD299" s="230"/>
      <c r="BE299" s="230"/>
      <c r="BF299" s="230"/>
      <c r="BG299" s="230"/>
      <c r="BH299" s="230"/>
      <c r="BI299" s="230"/>
      <c r="BJ299" s="230"/>
      <c r="BK299" s="230"/>
      <c r="BL299" s="230"/>
      <c r="BM299" s="230"/>
      <c r="BN299" s="230"/>
      <c r="BO299" s="230"/>
      <c r="BP299" s="230"/>
      <c r="BQ299" s="230"/>
      <c r="BR299" s="230"/>
      <c r="BS299" s="230"/>
      <c r="BT299" s="230"/>
      <c r="BU299" s="230"/>
      <c r="BV299" s="230"/>
      <c r="BW299" s="230"/>
      <c r="BX299" s="230"/>
      <c r="BY299" s="230"/>
      <c r="BZ299" s="230"/>
      <c r="CA299" s="230"/>
      <c r="CB299" s="230"/>
      <c r="CC299" s="230"/>
      <c r="CD299" s="230"/>
      <c r="CE299" s="230"/>
      <c r="CF299" s="230">
        <v>1</v>
      </c>
      <c r="CG299" s="230"/>
      <c r="CH299" s="230"/>
      <c r="CI299" s="230"/>
      <c r="CJ299" s="230"/>
      <c r="CK299" s="230"/>
      <c r="CL299" s="230"/>
      <c r="CM299" s="230"/>
      <c r="CN299" s="230"/>
      <c r="CO299" s="230"/>
      <c r="CP299" s="230"/>
      <c r="CQ299" s="230"/>
      <c r="CR299" s="230"/>
      <c r="CS299" s="230"/>
      <c r="CT299" s="230"/>
      <c r="CU299" s="230"/>
      <c r="CV299" s="230"/>
      <c r="CW299" s="230"/>
      <c r="CX299" s="230"/>
      <c r="CY299" s="230"/>
      <c r="CZ299" s="230"/>
      <c r="DA299" s="230"/>
      <c r="DB299" s="230"/>
      <c r="DC299" s="230"/>
      <c r="DD299" s="230"/>
      <c r="DE299" s="230"/>
      <c r="DF299" s="230"/>
      <c r="DG299" s="230"/>
      <c r="DH299" s="230"/>
      <c r="DI299" s="230"/>
      <c r="DJ299" s="230"/>
      <c r="DK299" s="230"/>
      <c r="DL299" s="230"/>
      <c r="DM299" s="230"/>
      <c r="DN299" s="230"/>
      <c r="DO299" s="230"/>
      <c r="DP299" s="230"/>
      <c r="DQ299" s="230"/>
      <c r="DR299" s="230"/>
      <c r="DS299" s="230"/>
      <c r="DT299" s="230"/>
      <c r="DU299" s="230"/>
      <c r="DV299" s="230"/>
      <c r="DW299" s="230"/>
      <c r="DX299" s="230"/>
      <c r="DY299" s="230"/>
      <c r="DZ299" s="230"/>
      <c r="EA299" s="230"/>
      <c r="EB299" s="230"/>
      <c r="EC299" s="230"/>
      <c r="ED299" s="230"/>
      <c r="EE299" s="230"/>
      <c r="EF299" s="230"/>
      <c r="EG299" s="230">
        <v>-3.1</v>
      </c>
      <c r="EH299" s="230"/>
      <c r="EI299" s="230"/>
      <c r="EJ299" s="230"/>
      <c r="EK299" s="230"/>
      <c r="EL299" s="230"/>
      <c r="EM299" s="230"/>
      <c r="EN299" s="230"/>
      <c r="EO299" s="230"/>
      <c r="EP299" s="230"/>
      <c r="EQ299" s="230"/>
      <c r="ER299" s="230"/>
      <c r="ES299" s="230"/>
      <c r="ET299" s="230"/>
      <c r="EU299" s="230"/>
      <c r="EV299" s="230"/>
      <c r="EW299" s="230"/>
      <c r="EX299" s="230"/>
      <c r="EY299" s="230"/>
      <c r="EZ299" s="230"/>
      <c r="FA299" s="230"/>
      <c r="FB299" s="230"/>
      <c r="FC299" s="230"/>
      <c r="FD299" s="230"/>
      <c r="FE299" s="230"/>
      <c r="FF299" s="230"/>
      <c r="FG299" s="230"/>
      <c r="FH299" s="230"/>
      <c r="FI299" s="230"/>
      <c r="FJ299" s="230"/>
      <c r="FK299" s="230"/>
      <c r="FL299" s="230"/>
      <c r="FM299" s="230"/>
      <c r="FN299" s="230"/>
      <c r="FO299" s="230"/>
      <c r="FP299" s="230"/>
      <c r="FQ299" s="230"/>
      <c r="FR299" s="230"/>
      <c r="FS299" s="230"/>
      <c r="FT299" s="231"/>
      <c r="FU299" s="232">
        <f t="shared" si="36"/>
        <v>0</v>
      </c>
      <c r="FV299" s="232">
        <f t="shared" si="41"/>
        <v>0</v>
      </c>
      <c r="FW299" s="232">
        <f t="shared" si="41"/>
        <v>0</v>
      </c>
      <c r="FX299" s="232">
        <f t="shared" si="41"/>
        <v>0</v>
      </c>
      <c r="FY299" s="232">
        <f t="shared" si="41"/>
        <v>0</v>
      </c>
      <c r="FZ299" s="232">
        <f t="shared" si="41"/>
        <v>0.22720000000000001</v>
      </c>
      <c r="GA299" s="232">
        <f t="shared" si="38"/>
        <v>0</v>
      </c>
      <c r="GB299" s="232">
        <f t="shared" si="39"/>
        <v>0</v>
      </c>
      <c r="GC299" s="232">
        <f t="shared" si="32"/>
        <v>0</v>
      </c>
    </row>
    <row r="300" spans="1:185" x14ac:dyDescent="0.3">
      <c r="A300" s="114" t="s">
        <v>321</v>
      </c>
      <c r="B300" s="40" t="str">
        <f>[3]Technologies!B300</f>
        <v>Elektriciteit</v>
      </c>
      <c r="C300" s="40" t="str">
        <f>VLOOKUP($A300,[3]Technologies!$A$7:$H$699,3,FALSE)</f>
        <v>Conversion</v>
      </c>
      <c r="D300" s="40" t="str">
        <f>VLOOKUP($A300,[3]Technologies!$A$7:$H$699,4,FALSE)</f>
        <v>Power NO</v>
      </c>
      <c r="E300" s="40" t="str">
        <f>VLOOKUP($A300,[3]Technologies!$A$7:$H$699,6,FALSE)</f>
        <v>Electricity NO</v>
      </c>
      <c r="F300" s="40" t="str">
        <f>VLOOKUP($A300,[3]Technologies!$A$7:$H$699,7,FALSE)</f>
        <v>Electricity from Waste- Power NO</v>
      </c>
      <c r="G300" s="228"/>
      <c r="H300" s="228"/>
      <c r="I300" s="229" cm="1">
        <f t="array" ref="I300">-SUMPRODUCT(([3]Feedstocks!$C$4:$C$185=A300)*[3]Feedstocks!$E$4:$E$185,[3]Feedstocks!$F$4:$F$185,[3]Feedstocks!$H$4:$H$185,[3]Feedstocks!$I$4:$I$185)</f>
        <v>0</v>
      </c>
      <c r="J300" s="229" cm="1">
        <f t="array" ref="J300">-SUMPRODUCT(([3]Feedstocks!$C$4:$C$185=A300)*[3]Feedstocks!$E$4:$E$185,[3]Feedstocks!$H$4:$H$185,[3]Feedstocks!$I$4:$I$185)</f>
        <v>0</v>
      </c>
      <c r="K300" s="229"/>
      <c r="L300" s="229"/>
      <c r="M300" s="228">
        <v>1</v>
      </c>
      <c r="N300" s="228" t="str">
        <f>VLOOKUP(E300,[3]Activities!$A$9:$M$224,13,FALSE)</f>
        <v>NO</v>
      </c>
      <c r="O300" s="228"/>
      <c r="P300" s="66" t="s">
        <v>1274</v>
      </c>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0"/>
      <c r="AS300" s="230"/>
      <c r="AT300" s="230"/>
      <c r="AU300" s="230"/>
      <c r="AV300" s="230"/>
      <c r="AW300" s="230"/>
      <c r="AX300" s="230"/>
      <c r="AY300" s="230"/>
      <c r="AZ300" s="230"/>
      <c r="BA300" s="230"/>
      <c r="BB300" s="230"/>
      <c r="BC300" s="230"/>
      <c r="BD300" s="230"/>
      <c r="BE300" s="230"/>
      <c r="BF300" s="230"/>
      <c r="BG300" s="230"/>
      <c r="BH300" s="230"/>
      <c r="BI300" s="230"/>
      <c r="BJ300" s="230"/>
      <c r="BK300" s="230"/>
      <c r="BL300" s="230"/>
      <c r="BM300" s="230"/>
      <c r="BN300" s="230"/>
      <c r="BO300" s="230"/>
      <c r="BP300" s="230"/>
      <c r="BQ300" s="230"/>
      <c r="BR300" s="230"/>
      <c r="BS300" s="230"/>
      <c r="BT300" s="230"/>
      <c r="BU300" s="230"/>
      <c r="BV300" s="230"/>
      <c r="BW300" s="230"/>
      <c r="BX300" s="230"/>
      <c r="BY300" s="230"/>
      <c r="BZ300" s="230"/>
      <c r="CA300" s="230"/>
      <c r="CB300" s="230"/>
      <c r="CC300" s="230"/>
      <c r="CD300" s="230"/>
      <c r="CE300" s="230"/>
      <c r="CF300" s="230">
        <v>1</v>
      </c>
      <c r="CG300" s="230"/>
      <c r="CH300" s="230"/>
      <c r="CI300" s="230"/>
      <c r="CJ300" s="230"/>
      <c r="CK300" s="230"/>
      <c r="CL300" s="230"/>
      <c r="CM300" s="230"/>
      <c r="CN300" s="230"/>
      <c r="CO300" s="230"/>
      <c r="CP300" s="230"/>
      <c r="CQ300" s="230"/>
      <c r="CR300" s="230"/>
      <c r="CS300" s="230"/>
      <c r="CT300" s="230"/>
      <c r="CU300" s="230"/>
      <c r="CV300" s="230"/>
      <c r="CW300" s="230"/>
      <c r="CX300" s="230"/>
      <c r="CY300" s="230"/>
      <c r="CZ300" s="230"/>
      <c r="DA300" s="230"/>
      <c r="DB300" s="230"/>
      <c r="DC300" s="230"/>
      <c r="DD300" s="230"/>
      <c r="DE300" s="230"/>
      <c r="DF300" s="230"/>
      <c r="DG300" s="230"/>
      <c r="DH300" s="230"/>
      <c r="DI300" s="230"/>
      <c r="DJ300" s="230"/>
      <c r="DK300" s="230"/>
      <c r="DL300" s="230"/>
      <c r="DM300" s="230"/>
      <c r="DN300" s="230"/>
      <c r="DO300" s="230"/>
      <c r="DP300" s="230"/>
      <c r="DQ300" s="230"/>
      <c r="DR300" s="230"/>
      <c r="DS300" s="230"/>
      <c r="DT300" s="230"/>
      <c r="DU300" s="230"/>
      <c r="DV300" s="230"/>
      <c r="DW300" s="230"/>
      <c r="DX300" s="230"/>
      <c r="DY300" s="230"/>
      <c r="DZ300" s="230"/>
      <c r="EA300" s="230"/>
      <c r="EB300" s="230"/>
      <c r="EC300" s="230"/>
      <c r="ED300" s="230"/>
      <c r="EE300" s="230"/>
      <c r="EF300" s="230"/>
      <c r="EG300" s="230"/>
      <c r="EH300" s="230"/>
      <c r="EI300" s="230"/>
      <c r="EJ300" s="230"/>
      <c r="EK300" s="230"/>
      <c r="EL300" s="230">
        <v>-2.96</v>
      </c>
      <c r="EM300" s="230"/>
      <c r="EN300" s="230"/>
      <c r="EO300" s="230"/>
      <c r="EP300" s="230"/>
      <c r="EQ300" s="230"/>
      <c r="ER300" s="230"/>
      <c r="ES300" s="230"/>
      <c r="ET300" s="230"/>
      <c r="EU300" s="230"/>
      <c r="EV300" s="230"/>
      <c r="EW300" s="230"/>
      <c r="EX300" s="230"/>
      <c r="EY300" s="230"/>
      <c r="EZ300" s="230"/>
      <c r="FA300" s="230"/>
      <c r="FB300" s="230"/>
      <c r="FC300" s="230"/>
      <c r="FD300" s="230"/>
      <c r="FE300" s="230"/>
      <c r="FF300" s="230"/>
      <c r="FG300" s="230"/>
      <c r="FH300" s="230"/>
      <c r="FI300" s="230"/>
      <c r="FJ300" s="230"/>
      <c r="FK300" s="230"/>
      <c r="FL300" s="230"/>
      <c r="FM300" s="230"/>
      <c r="FN300" s="230"/>
      <c r="FO300" s="230"/>
      <c r="FP300" s="230"/>
      <c r="FQ300" s="230"/>
      <c r="FR300" s="230"/>
      <c r="FS300" s="230"/>
      <c r="FT300" s="231"/>
      <c r="FU300" s="232">
        <f t="shared" si="36"/>
        <v>0</v>
      </c>
      <c r="FV300" s="232">
        <f t="shared" si="41"/>
        <v>0</v>
      </c>
      <c r="FW300" s="232">
        <f t="shared" si="41"/>
        <v>0</v>
      </c>
      <c r="FX300" s="232">
        <f t="shared" si="41"/>
        <v>0</v>
      </c>
      <c r="FY300" s="232">
        <f t="shared" si="41"/>
        <v>0</v>
      </c>
      <c r="FZ300" s="232">
        <f t="shared" si="41"/>
        <v>0.1164</v>
      </c>
      <c r="GA300" s="232">
        <f t="shared" si="38"/>
        <v>0</v>
      </c>
      <c r="GB300" s="232">
        <f t="shared" si="39"/>
        <v>0</v>
      </c>
      <c r="GC300" s="232">
        <f t="shared" si="32"/>
        <v>0</v>
      </c>
    </row>
    <row r="301" spans="1:185" x14ac:dyDescent="0.3">
      <c r="A301" s="114" t="s">
        <v>322</v>
      </c>
      <c r="B301" s="69" t="str">
        <f>[3]Technologies!B301</f>
        <v>Elektriciteit</v>
      </c>
      <c r="C301" s="69" t="str">
        <f>VLOOKUP($A301,[3]Technologies!$A$7:$H$699,3,FALSE)</f>
        <v>Conversion</v>
      </c>
      <c r="D301" s="69" t="str">
        <f>VLOOKUP($A301,[3]Technologies!$A$7:$H$699,4,FALSE)</f>
        <v>Power NO</v>
      </c>
      <c r="E301" s="69" t="str">
        <f>VLOOKUP($A301,[3]Technologies!$A$7:$H$699,6,FALSE)</f>
        <v>Electricity NO</v>
      </c>
      <c r="F301" s="70" t="str">
        <f>VLOOKUP($A301,[3]Technologies!$A$7:$H$699,7,FALSE)</f>
        <v>Electricity from Biomass - Power NO</v>
      </c>
      <c r="G301" s="233"/>
      <c r="H301" s="233"/>
      <c r="I301" s="234" cm="1">
        <f t="array" ref="I301">-SUMPRODUCT(([3]Feedstocks!$C$4:$C$185=A301)*[3]Feedstocks!$E$4:$E$185,[3]Feedstocks!$F$4:$F$185,[3]Feedstocks!$H$4:$H$185,[3]Feedstocks!$I$4:$I$185)</f>
        <v>0</v>
      </c>
      <c r="J301" s="234" cm="1">
        <f t="array" ref="J301">-SUMPRODUCT(([3]Feedstocks!$C$4:$C$185=A301)*[3]Feedstocks!$E$4:$E$185,[3]Feedstocks!$H$4:$H$185,[3]Feedstocks!$I$4:$I$185)</f>
        <v>0</v>
      </c>
      <c r="K301" s="234"/>
      <c r="L301" s="234"/>
      <c r="M301" s="233">
        <v>1</v>
      </c>
      <c r="N301" s="233" t="str">
        <f>VLOOKUP(E301,[3]Activities!$A$9:$M$224,13,FALSE)</f>
        <v>NO</v>
      </c>
      <c r="O301" s="233"/>
      <c r="P301" s="87" t="s">
        <v>1799</v>
      </c>
      <c r="Q301" s="235"/>
      <c r="R301" s="235"/>
      <c r="S301" s="235"/>
      <c r="T301" s="235"/>
      <c r="U301" s="235"/>
      <c r="V301" s="235"/>
      <c r="W301" s="235"/>
      <c r="X301" s="235"/>
      <c r="Y301" s="235"/>
      <c r="Z301" s="235"/>
      <c r="AA301" s="235"/>
      <c r="AB301" s="235"/>
      <c r="AC301" s="235"/>
      <c r="AD301" s="235"/>
      <c r="AE301" s="235"/>
      <c r="AF301" s="235"/>
      <c r="AG301" s="235"/>
      <c r="AH301" s="235"/>
      <c r="AI301" s="235"/>
      <c r="AJ301" s="235"/>
      <c r="AK301" s="235"/>
      <c r="AL301" s="235"/>
      <c r="AM301" s="235"/>
      <c r="AN301" s="235"/>
      <c r="AO301" s="235"/>
      <c r="AP301" s="235"/>
      <c r="AQ301" s="235"/>
      <c r="AR301" s="235"/>
      <c r="AS301" s="235"/>
      <c r="AT301" s="235"/>
      <c r="AU301" s="235"/>
      <c r="AV301" s="235"/>
      <c r="AW301" s="235"/>
      <c r="AX301" s="235"/>
      <c r="AY301" s="235"/>
      <c r="AZ301" s="235"/>
      <c r="BA301" s="235"/>
      <c r="BB301" s="235"/>
      <c r="BC301" s="235"/>
      <c r="BD301" s="235"/>
      <c r="BE301" s="235"/>
      <c r="BF301" s="235"/>
      <c r="BG301" s="235"/>
      <c r="BH301" s="235"/>
      <c r="BI301" s="235"/>
      <c r="BJ301" s="235"/>
      <c r="BK301" s="235"/>
      <c r="BL301" s="235"/>
      <c r="BM301" s="235"/>
      <c r="BN301" s="235"/>
      <c r="BO301" s="235"/>
      <c r="BP301" s="235"/>
      <c r="BQ301" s="235"/>
      <c r="BR301" s="235"/>
      <c r="BS301" s="235"/>
      <c r="BT301" s="235"/>
      <c r="BU301" s="235"/>
      <c r="BV301" s="235"/>
      <c r="BW301" s="235"/>
      <c r="BX301" s="235"/>
      <c r="BY301" s="235"/>
      <c r="BZ301" s="235"/>
      <c r="CA301" s="235"/>
      <c r="CB301" s="235"/>
      <c r="CC301" s="235"/>
      <c r="CD301" s="235"/>
      <c r="CE301" s="235"/>
      <c r="CF301" s="235">
        <v>1</v>
      </c>
      <c r="CG301" s="235"/>
      <c r="CH301" s="235"/>
      <c r="CI301" s="235"/>
      <c r="CJ301" s="235"/>
      <c r="CK301" s="235"/>
      <c r="CL301" s="235"/>
      <c r="CM301" s="235"/>
      <c r="CN301" s="235"/>
      <c r="CO301" s="235"/>
      <c r="CP301" s="235"/>
      <c r="CQ301" s="235"/>
      <c r="CR301" s="235"/>
      <c r="CS301" s="235"/>
      <c r="CT301" s="235"/>
      <c r="CU301" s="235"/>
      <c r="CV301" s="235"/>
      <c r="CW301" s="235"/>
      <c r="CX301" s="235"/>
      <c r="CY301" s="235"/>
      <c r="CZ301" s="235"/>
      <c r="DA301" s="235"/>
      <c r="DB301" s="235"/>
      <c r="DC301" s="235"/>
      <c r="DD301" s="235"/>
      <c r="DE301" s="235"/>
      <c r="DF301" s="235"/>
      <c r="DG301" s="235"/>
      <c r="DH301" s="235"/>
      <c r="DI301" s="235"/>
      <c r="DJ301" s="235"/>
      <c r="DK301" s="235"/>
      <c r="DL301" s="235"/>
      <c r="DM301" s="235"/>
      <c r="DN301" s="235"/>
      <c r="DO301" s="235"/>
      <c r="DP301" s="235"/>
      <c r="DQ301" s="235"/>
      <c r="DR301" s="235"/>
      <c r="DS301" s="235"/>
      <c r="DT301" s="235"/>
      <c r="DU301" s="235"/>
      <c r="DV301" s="235"/>
      <c r="DW301" s="235"/>
      <c r="DX301" s="235"/>
      <c r="DY301" s="235"/>
      <c r="DZ301" s="235"/>
      <c r="EA301" s="235"/>
      <c r="EB301" s="235"/>
      <c r="EC301" s="235">
        <v>-2.61</v>
      </c>
      <c r="ED301" s="235"/>
      <c r="EE301" s="235"/>
      <c r="EF301" s="235"/>
      <c r="EG301" s="235"/>
      <c r="EH301" s="235"/>
      <c r="EI301" s="235"/>
      <c r="EJ301" s="235"/>
      <c r="EK301" s="235"/>
      <c r="EL301" s="235"/>
      <c r="EM301" s="235"/>
      <c r="EN301" s="235"/>
      <c r="EO301" s="235"/>
      <c r="EP301" s="235"/>
      <c r="EQ301" s="235"/>
      <c r="ER301" s="235"/>
      <c r="ES301" s="235"/>
      <c r="ET301" s="235"/>
      <c r="EU301" s="235"/>
      <c r="EV301" s="235"/>
      <c r="EW301" s="235"/>
      <c r="EX301" s="235"/>
      <c r="EY301" s="235"/>
      <c r="EZ301" s="235"/>
      <c r="FA301" s="235"/>
      <c r="FB301" s="235"/>
      <c r="FC301" s="235"/>
      <c r="FD301" s="235"/>
      <c r="FE301" s="235"/>
      <c r="FF301" s="235"/>
      <c r="FG301" s="235"/>
      <c r="FH301" s="235"/>
      <c r="FI301" s="235"/>
      <c r="FJ301" s="235"/>
      <c r="FK301" s="235"/>
      <c r="FL301" s="235"/>
      <c r="FM301" s="235"/>
      <c r="FN301" s="235"/>
      <c r="FO301" s="235"/>
      <c r="FP301" s="235"/>
      <c r="FQ301" s="235"/>
      <c r="FR301" s="235"/>
      <c r="FS301" s="235"/>
      <c r="FT301" s="236"/>
      <c r="FU301" s="237">
        <f t="shared" si="36"/>
        <v>0</v>
      </c>
      <c r="FV301" s="237">
        <f t="shared" si="41"/>
        <v>0</v>
      </c>
      <c r="FW301" s="237">
        <f t="shared" si="41"/>
        <v>0</v>
      </c>
      <c r="FX301" s="237">
        <f t="shared" si="41"/>
        <v>0</v>
      </c>
      <c r="FY301" s="237">
        <f t="shared" si="41"/>
        <v>0</v>
      </c>
      <c r="FZ301" s="237">
        <f t="shared" si="41"/>
        <v>0</v>
      </c>
      <c r="GA301" s="237">
        <f t="shared" si="38"/>
        <v>0</v>
      </c>
      <c r="GB301" s="237">
        <f t="shared" si="39"/>
        <v>0</v>
      </c>
      <c r="GC301" s="237">
        <f t="shared" si="32"/>
        <v>0</v>
      </c>
    </row>
    <row r="302" spans="1:185" x14ac:dyDescent="0.3">
      <c r="A302" s="114" t="s">
        <v>323</v>
      </c>
      <c r="B302" s="40" t="str">
        <f>[3]Technologies!B302</f>
        <v>Elektriciteit</v>
      </c>
      <c r="C302" s="40" t="str">
        <f>VLOOKUP($A302,[3]Technologies!$A$7:$H$699,3,FALSE)</f>
        <v>Conversion</v>
      </c>
      <c r="D302" s="40" t="str">
        <f>VLOOKUP($A302,[3]Technologies!$A$7:$H$699,4,FALSE)</f>
        <v>Power NO</v>
      </c>
      <c r="E302" s="40" t="str">
        <f>VLOOKUP($A302,[3]Technologies!$A$7:$H$699,6,FALSE)</f>
        <v>Electricity NO</v>
      </c>
      <c r="F302" s="40" t="str">
        <f>VLOOKUP($A302,[3]Technologies!$A$7:$H$699,7,FALSE)</f>
        <v>Electricity from Biomass + CCS - Power NO</v>
      </c>
      <c r="G302" s="228"/>
      <c r="H302" s="228"/>
      <c r="I302" s="229" cm="1">
        <f t="array" ref="I302">-SUMPRODUCT(([3]Feedstocks!$C$4:$C$185=A302)*[3]Feedstocks!$E$4:$E$185,[3]Feedstocks!$F$4:$F$185,[3]Feedstocks!$H$4:$H$185,[3]Feedstocks!$I$4:$I$185)</f>
        <v>0</v>
      </c>
      <c r="J302" s="229" cm="1">
        <f t="array" ref="J302">-SUMPRODUCT(([3]Feedstocks!$C$4:$C$185=A302)*[3]Feedstocks!$E$4:$E$185,[3]Feedstocks!$H$4:$H$185,[3]Feedstocks!$I$4:$I$185)</f>
        <v>0</v>
      </c>
      <c r="K302" s="229"/>
      <c r="L302" s="229"/>
      <c r="M302" s="228">
        <v>1</v>
      </c>
      <c r="N302" s="228" t="str">
        <f>VLOOKUP(E302,[3]Activities!$A$9:$M$224,13,FALSE)</f>
        <v>NO</v>
      </c>
      <c r="O302" s="228"/>
      <c r="P302" s="66" t="s">
        <v>1800</v>
      </c>
      <c r="Q302" s="230"/>
      <c r="R302" s="230"/>
      <c r="S302" s="230"/>
      <c r="T302" s="230"/>
      <c r="U302" s="230"/>
      <c r="V302" s="230"/>
      <c r="W302" s="230"/>
      <c r="X302" s="230"/>
      <c r="Y302" s="230"/>
      <c r="Z302" s="230"/>
      <c r="AA302" s="230"/>
      <c r="AB302" s="230"/>
      <c r="AC302" s="230"/>
      <c r="AD302" s="230"/>
      <c r="AE302" s="230"/>
      <c r="AF302" s="230"/>
      <c r="AG302" s="230"/>
      <c r="AH302" s="230"/>
      <c r="AI302" s="230"/>
      <c r="AJ302" s="230"/>
      <c r="AK302" s="230"/>
      <c r="AL302" s="230"/>
      <c r="AM302" s="230"/>
      <c r="AN302" s="230"/>
      <c r="AO302" s="230"/>
      <c r="AP302" s="230"/>
      <c r="AQ302" s="230"/>
      <c r="AR302" s="230"/>
      <c r="AS302" s="230"/>
      <c r="AT302" s="230"/>
      <c r="AU302" s="230"/>
      <c r="AV302" s="230"/>
      <c r="AW302" s="230"/>
      <c r="AX302" s="230"/>
      <c r="AY302" s="230"/>
      <c r="AZ302" s="230"/>
      <c r="BA302" s="230"/>
      <c r="BB302" s="230"/>
      <c r="BC302" s="230"/>
      <c r="BD302" s="230"/>
      <c r="BE302" s="230"/>
      <c r="BF302" s="230"/>
      <c r="BG302" s="230"/>
      <c r="BH302" s="230"/>
      <c r="BI302" s="230"/>
      <c r="BJ302" s="230"/>
      <c r="BK302" s="230"/>
      <c r="BL302" s="230"/>
      <c r="BM302" s="230"/>
      <c r="BN302" s="230"/>
      <c r="BO302" s="230"/>
      <c r="BP302" s="230"/>
      <c r="BQ302" s="230"/>
      <c r="BR302" s="230"/>
      <c r="BS302" s="230"/>
      <c r="BT302" s="230"/>
      <c r="BU302" s="230"/>
      <c r="BV302" s="230"/>
      <c r="BW302" s="230"/>
      <c r="BX302" s="230"/>
      <c r="BY302" s="230"/>
      <c r="BZ302" s="230"/>
      <c r="CA302" s="230"/>
      <c r="CB302" s="230"/>
      <c r="CC302" s="230"/>
      <c r="CD302" s="230"/>
      <c r="CE302" s="230"/>
      <c r="CF302" s="230">
        <v>1</v>
      </c>
      <c r="CG302" s="230"/>
      <c r="CH302" s="230"/>
      <c r="CI302" s="230"/>
      <c r="CJ302" s="230"/>
      <c r="CK302" s="230"/>
      <c r="CL302" s="230"/>
      <c r="CM302" s="230"/>
      <c r="CN302" s="230"/>
      <c r="CO302" s="230"/>
      <c r="CP302" s="230"/>
      <c r="CQ302" s="230"/>
      <c r="CR302" s="230"/>
      <c r="CS302" s="230"/>
      <c r="CT302" s="230"/>
      <c r="CU302" s="230"/>
      <c r="CV302" s="230"/>
      <c r="CW302" s="230"/>
      <c r="CX302" s="230"/>
      <c r="CY302" s="230"/>
      <c r="CZ302" s="230"/>
      <c r="DA302" s="230"/>
      <c r="DB302" s="230"/>
      <c r="DC302" s="230"/>
      <c r="DD302" s="230"/>
      <c r="DE302" s="230"/>
      <c r="DF302" s="230"/>
      <c r="DG302" s="230"/>
      <c r="DH302" s="230"/>
      <c r="DI302" s="230"/>
      <c r="DJ302" s="230"/>
      <c r="DK302" s="230"/>
      <c r="DL302" s="230"/>
      <c r="DM302" s="230"/>
      <c r="DN302" s="230"/>
      <c r="DO302" s="230"/>
      <c r="DP302" s="230"/>
      <c r="DQ302" s="230"/>
      <c r="DR302" s="230"/>
      <c r="DS302" s="230"/>
      <c r="DT302" s="230"/>
      <c r="DU302" s="230"/>
      <c r="DV302" s="230"/>
      <c r="DW302" s="230"/>
      <c r="DX302" s="230"/>
      <c r="DY302" s="230"/>
      <c r="DZ302" s="230"/>
      <c r="EA302" s="230"/>
      <c r="EB302" s="230"/>
      <c r="EC302" s="230">
        <v>-3.3</v>
      </c>
      <c r="ED302" s="230"/>
      <c r="EE302" s="230"/>
      <c r="EF302" s="230"/>
      <c r="EG302" s="230"/>
      <c r="EH302" s="230"/>
      <c r="EI302" s="230"/>
      <c r="EJ302" s="230"/>
      <c r="EK302" s="230"/>
      <c r="EL302" s="230"/>
      <c r="EM302" s="230"/>
      <c r="EN302" s="230"/>
      <c r="EO302" s="230"/>
      <c r="EP302" s="230"/>
      <c r="EQ302" s="230"/>
      <c r="ER302" s="230"/>
      <c r="ES302" s="230"/>
      <c r="ET302" s="230"/>
      <c r="EU302" s="230"/>
      <c r="EV302" s="230"/>
      <c r="EW302" s="230"/>
      <c r="EX302" s="230"/>
      <c r="EY302" s="230"/>
      <c r="EZ302" s="230"/>
      <c r="FA302" s="230"/>
      <c r="FB302" s="230"/>
      <c r="FC302" s="230"/>
      <c r="FD302" s="230"/>
      <c r="FE302" s="230"/>
      <c r="FF302" s="230"/>
      <c r="FG302" s="230"/>
      <c r="FH302" s="230"/>
      <c r="FI302" s="230"/>
      <c r="FJ302" s="230"/>
      <c r="FK302" s="230"/>
      <c r="FL302" s="230"/>
      <c r="FM302" s="230"/>
      <c r="FN302" s="230"/>
      <c r="FO302" s="230"/>
      <c r="FP302" s="230"/>
      <c r="FQ302" s="230"/>
      <c r="FR302" s="230"/>
      <c r="FS302" s="230"/>
      <c r="FT302" s="231"/>
      <c r="FU302" s="232">
        <f t="shared" si="36"/>
        <v>0</v>
      </c>
      <c r="FV302" s="232">
        <f t="shared" si="41"/>
        <v>0</v>
      </c>
      <c r="FW302" s="232">
        <f t="shared" si="41"/>
        <v>0</v>
      </c>
      <c r="FX302" s="232">
        <f t="shared" si="41"/>
        <v>0</v>
      </c>
      <c r="FY302" s="232">
        <f t="shared" si="41"/>
        <v>0</v>
      </c>
      <c r="FZ302" s="232">
        <f t="shared" si="41"/>
        <v>0</v>
      </c>
      <c r="GA302" s="232">
        <f t="shared" si="38"/>
        <v>0</v>
      </c>
      <c r="GB302" s="232">
        <f t="shared" si="39"/>
        <v>0</v>
      </c>
      <c r="GC302" s="232">
        <f t="shared" si="32"/>
        <v>0</v>
      </c>
    </row>
    <row r="303" spans="1:185" x14ac:dyDescent="0.3">
      <c r="A303" s="114" t="s">
        <v>324</v>
      </c>
      <c r="B303" s="40" t="str">
        <f>[3]Technologies!B303</f>
        <v>Elektriciteit</v>
      </c>
      <c r="C303" s="40" t="str">
        <f>VLOOKUP($A303,[3]Technologies!$A$7:$H$699,3,FALSE)</f>
        <v>Conversion</v>
      </c>
      <c r="D303" s="40" t="str">
        <f>VLOOKUP($A303,[3]Technologies!$A$7:$H$699,4,FALSE)</f>
        <v>Power NO</v>
      </c>
      <c r="E303" s="40" t="str">
        <f>VLOOKUP($A303,[3]Technologies!$A$7:$H$699,6,FALSE)</f>
        <v>Electricity NO</v>
      </c>
      <c r="F303" s="40" t="str">
        <f>VLOOKUP($A303,[3]Technologies!$A$7:$H$699,7,FALSE)</f>
        <v>Electricity from Nuclear - Power NO</v>
      </c>
      <c r="G303" s="228"/>
      <c r="H303" s="228"/>
      <c r="I303" s="229" cm="1">
        <f t="array" ref="I303">-SUMPRODUCT(([3]Feedstocks!$C$4:$C$185=A303)*[3]Feedstocks!$E$4:$E$185,[3]Feedstocks!$F$4:$F$185,[3]Feedstocks!$H$4:$H$185,[3]Feedstocks!$I$4:$I$185)</f>
        <v>0</v>
      </c>
      <c r="J303" s="229" cm="1">
        <f t="array" ref="J303">-SUMPRODUCT(([3]Feedstocks!$C$4:$C$185=A303)*[3]Feedstocks!$E$4:$E$185,[3]Feedstocks!$H$4:$H$185,[3]Feedstocks!$I$4:$I$185)</f>
        <v>0</v>
      </c>
      <c r="K303" s="229"/>
      <c r="L303" s="229"/>
      <c r="M303" s="228">
        <v>1</v>
      </c>
      <c r="N303" s="228" t="str">
        <f>VLOOKUP(E303,[3]Activities!$A$9:$M$224,13,FALSE)</f>
        <v>NO</v>
      </c>
      <c r="O303" s="228"/>
      <c r="P303" s="66" t="s">
        <v>1800</v>
      </c>
      <c r="Q303" s="230"/>
      <c r="R303" s="230"/>
      <c r="S303" s="230"/>
      <c r="T303" s="230"/>
      <c r="U303" s="230"/>
      <c r="V303" s="230"/>
      <c r="W303" s="230"/>
      <c r="X303" s="230"/>
      <c r="Y303" s="230"/>
      <c r="Z303" s="230"/>
      <c r="AA303" s="230"/>
      <c r="AB303" s="230"/>
      <c r="AC303" s="230"/>
      <c r="AD303" s="230"/>
      <c r="AE303" s="230"/>
      <c r="AF303" s="235"/>
      <c r="AG303" s="235"/>
      <c r="AH303" s="230"/>
      <c r="AI303" s="230"/>
      <c r="AJ303" s="230"/>
      <c r="AK303" s="230"/>
      <c r="AL303" s="230"/>
      <c r="AM303" s="230"/>
      <c r="AN303" s="230"/>
      <c r="AO303" s="230"/>
      <c r="AP303" s="230"/>
      <c r="AQ303" s="230"/>
      <c r="AR303" s="230"/>
      <c r="AS303" s="230"/>
      <c r="AT303" s="230"/>
      <c r="AU303" s="230"/>
      <c r="AV303" s="230"/>
      <c r="AW303" s="230"/>
      <c r="AX303" s="230"/>
      <c r="AY303" s="230"/>
      <c r="AZ303" s="230"/>
      <c r="BA303" s="230"/>
      <c r="BB303" s="230"/>
      <c r="BC303" s="230"/>
      <c r="BD303" s="230"/>
      <c r="BE303" s="230"/>
      <c r="BF303" s="230"/>
      <c r="BG303" s="230"/>
      <c r="BH303" s="230"/>
      <c r="BI303" s="230"/>
      <c r="BJ303" s="230"/>
      <c r="BK303" s="230"/>
      <c r="BL303" s="230"/>
      <c r="BM303" s="230"/>
      <c r="BN303" s="230"/>
      <c r="BO303" s="230"/>
      <c r="BP303" s="230"/>
      <c r="BQ303" s="230"/>
      <c r="BR303" s="230"/>
      <c r="BS303" s="230"/>
      <c r="BT303" s="230"/>
      <c r="BU303" s="230"/>
      <c r="BV303" s="230"/>
      <c r="BW303" s="230"/>
      <c r="BX303" s="230"/>
      <c r="BY303" s="230"/>
      <c r="BZ303" s="230"/>
      <c r="CA303" s="230"/>
      <c r="CB303" s="230"/>
      <c r="CC303" s="230"/>
      <c r="CD303" s="230"/>
      <c r="CE303" s="230"/>
      <c r="CF303" s="230">
        <v>1</v>
      </c>
      <c r="CG303" s="230"/>
      <c r="CH303" s="230"/>
      <c r="CI303" s="230"/>
      <c r="CJ303" s="230"/>
      <c r="CK303" s="230"/>
      <c r="CL303" s="230"/>
      <c r="CM303" s="230"/>
      <c r="CN303" s="230"/>
      <c r="CO303" s="230"/>
      <c r="CP303" s="230"/>
      <c r="CQ303" s="230"/>
      <c r="CR303" s="230"/>
      <c r="CS303" s="230"/>
      <c r="CT303" s="230"/>
      <c r="CU303" s="230"/>
      <c r="CV303" s="230"/>
      <c r="CW303" s="230"/>
      <c r="CX303" s="230"/>
      <c r="CY303" s="230"/>
      <c r="CZ303" s="230"/>
      <c r="DA303" s="230"/>
      <c r="DB303" s="230"/>
      <c r="DC303" s="230"/>
      <c r="DD303" s="230"/>
      <c r="DE303" s="230"/>
      <c r="DF303" s="230"/>
      <c r="DG303" s="230"/>
      <c r="DH303" s="230"/>
      <c r="DI303" s="230"/>
      <c r="DJ303" s="230"/>
      <c r="DK303" s="230"/>
      <c r="DL303" s="230"/>
      <c r="DM303" s="230"/>
      <c r="DN303" s="230"/>
      <c r="DO303" s="230"/>
      <c r="DP303" s="230"/>
      <c r="DQ303" s="230"/>
      <c r="DR303" s="230"/>
      <c r="DS303" s="230"/>
      <c r="DT303" s="230"/>
      <c r="DU303" s="230"/>
      <c r="DV303" s="230"/>
      <c r="DW303" s="230"/>
      <c r="DX303" s="230"/>
      <c r="DY303" s="230"/>
      <c r="DZ303" s="230"/>
      <c r="EA303" s="230"/>
      <c r="EB303" s="230"/>
      <c r="EC303" s="230"/>
      <c r="ED303" s="230"/>
      <c r="EE303" s="230"/>
      <c r="EF303" s="230"/>
      <c r="EG303" s="230"/>
      <c r="EH303" s="230"/>
      <c r="EI303" s="230"/>
      <c r="EJ303" s="230">
        <v>-2.63</v>
      </c>
      <c r="EK303" s="230"/>
      <c r="EL303" s="230"/>
      <c r="EM303" s="230"/>
      <c r="EN303" s="230"/>
      <c r="EO303" s="230"/>
      <c r="EP303" s="230"/>
      <c r="EQ303" s="230"/>
      <c r="ER303" s="230"/>
      <c r="ES303" s="230"/>
      <c r="ET303" s="230"/>
      <c r="EU303" s="230"/>
      <c r="EV303" s="230"/>
      <c r="EW303" s="230"/>
      <c r="EX303" s="230"/>
      <c r="EY303" s="230"/>
      <c r="EZ303" s="230"/>
      <c r="FA303" s="230"/>
      <c r="FB303" s="230"/>
      <c r="FC303" s="230"/>
      <c r="FD303" s="230"/>
      <c r="FE303" s="230"/>
      <c r="FF303" s="230"/>
      <c r="FG303" s="230"/>
      <c r="FH303" s="230"/>
      <c r="FI303" s="230"/>
      <c r="FJ303" s="230"/>
      <c r="FK303" s="230"/>
      <c r="FL303" s="230"/>
      <c r="FM303" s="230"/>
      <c r="FN303" s="230"/>
      <c r="FO303" s="230"/>
      <c r="FP303" s="230"/>
      <c r="FQ303" s="230"/>
      <c r="FR303" s="230"/>
      <c r="FS303" s="230"/>
      <c r="FT303" s="231"/>
      <c r="FU303" s="232">
        <f t="shared" si="36"/>
        <v>0</v>
      </c>
      <c r="FV303" s="232">
        <f t="shared" si="41"/>
        <v>0</v>
      </c>
      <c r="FW303" s="232">
        <f t="shared" si="41"/>
        <v>0</v>
      </c>
      <c r="FX303" s="232">
        <f t="shared" si="41"/>
        <v>0</v>
      </c>
      <c r="FY303" s="232">
        <f t="shared" si="41"/>
        <v>0</v>
      </c>
      <c r="FZ303" s="232">
        <f t="shared" si="41"/>
        <v>0</v>
      </c>
      <c r="GA303" s="232">
        <f t="shared" si="38"/>
        <v>0</v>
      </c>
      <c r="GB303" s="232">
        <f t="shared" si="39"/>
        <v>0</v>
      </c>
      <c r="GC303" s="232">
        <f t="shared" si="32"/>
        <v>0</v>
      </c>
    </row>
    <row r="304" spans="1:185" x14ac:dyDescent="0.3">
      <c r="A304" s="114" t="s">
        <v>325</v>
      </c>
      <c r="B304" s="69" t="str">
        <f>[3]Technologies!B304</f>
        <v>Elektriciteit</v>
      </c>
      <c r="C304" s="69" t="str">
        <f>VLOOKUP($A304,[3]Technologies!$A$7:$H$699,3,FALSE)</f>
        <v>Conversion</v>
      </c>
      <c r="D304" s="69" t="str">
        <f>VLOOKUP($A304,[3]Technologies!$A$7:$H$699,4,FALSE)</f>
        <v>Power NO</v>
      </c>
      <c r="E304" s="69" t="str">
        <f>VLOOKUP($A304,[3]Technologies!$A$7:$H$699,6,FALSE)</f>
        <v>Electricity NO</v>
      </c>
      <c r="F304" s="70" t="str">
        <f>VLOOKUP($A304,[3]Technologies!$A$7:$H$699,7,FALSE)</f>
        <v>Electricity from Geothermal - Power NO</v>
      </c>
      <c r="G304" s="233"/>
      <c r="H304" s="233"/>
      <c r="I304" s="234" cm="1">
        <f t="array" ref="I304">-SUMPRODUCT(([3]Feedstocks!$C$4:$C$185=A304)*[3]Feedstocks!$E$4:$E$185,[3]Feedstocks!$F$4:$F$185,[3]Feedstocks!$H$4:$H$185,[3]Feedstocks!$I$4:$I$185)</f>
        <v>0</v>
      </c>
      <c r="J304" s="234" cm="1">
        <f t="array" ref="J304">-SUMPRODUCT(([3]Feedstocks!$C$4:$C$185=A304)*[3]Feedstocks!$E$4:$E$185,[3]Feedstocks!$H$4:$H$185,[3]Feedstocks!$I$4:$I$185)</f>
        <v>0</v>
      </c>
      <c r="K304" s="234"/>
      <c r="L304" s="234"/>
      <c r="M304" s="233">
        <v>1</v>
      </c>
      <c r="N304" s="233" t="str">
        <f>VLOOKUP(E304,[3]Activities!$A$9:$M$224,13,FALSE)</f>
        <v>NO</v>
      </c>
      <c r="O304" s="233"/>
      <c r="P304" s="87" t="s">
        <v>1266</v>
      </c>
      <c r="Q304" s="235"/>
      <c r="R304" s="235"/>
      <c r="S304" s="235"/>
      <c r="T304" s="235"/>
      <c r="U304" s="235"/>
      <c r="V304" s="235"/>
      <c r="W304" s="235"/>
      <c r="X304" s="235"/>
      <c r="Y304" s="235"/>
      <c r="Z304" s="235"/>
      <c r="AA304" s="235"/>
      <c r="AB304" s="235"/>
      <c r="AC304" s="235"/>
      <c r="AD304" s="235"/>
      <c r="AE304" s="235"/>
      <c r="AF304" s="230"/>
      <c r="AG304" s="230"/>
      <c r="AH304" s="235"/>
      <c r="AI304" s="235"/>
      <c r="AJ304" s="235"/>
      <c r="AK304" s="235"/>
      <c r="AL304" s="235"/>
      <c r="AM304" s="235"/>
      <c r="AN304" s="235"/>
      <c r="AO304" s="235"/>
      <c r="AP304" s="235"/>
      <c r="AQ304" s="235"/>
      <c r="AR304" s="235"/>
      <c r="AS304" s="235"/>
      <c r="AT304" s="235"/>
      <c r="AU304" s="235"/>
      <c r="AV304" s="235"/>
      <c r="AW304" s="235"/>
      <c r="AX304" s="235"/>
      <c r="AY304" s="235"/>
      <c r="AZ304" s="235"/>
      <c r="BA304" s="235"/>
      <c r="BB304" s="235"/>
      <c r="BC304" s="235"/>
      <c r="BD304" s="235"/>
      <c r="BE304" s="235"/>
      <c r="BF304" s="235"/>
      <c r="BG304" s="235"/>
      <c r="BH304" s="235"/>
      <c r="BI304" s="235"/>
      <c r="BJ304" s="235"/>
      <c r="BK304" s="235"/>
      <c r="BL304" s="235"/>
      <c r="BM304" s="235"/>
      <c r="BN304" s="235"/>
      <c r="BO304" s="235"/>
      <c r="BP304" s="235"/>
      <c r="BQ304" s="235"/>
      <c r="BR304" s="235"/>
      <c r="BS304" s="235"/>
      <c r="BT304" s="235"/>
      <c r="BU304" s="235"/>
      <c r="BV304" s="235"/>
      <c r="BW304" s="235"/>
      <c r="BX304" s="235"/>
      <c r="BY304" s="235"/>
      <c r="BZ304" s="235"/>
      <c r="CA304" s="235"/>
      <c r="CB304" s="235"/>
      <c r="CC304" s="235"/>
      <c r="CD304" s="235"/>
      <c r="CE304" s="235"/>
      <c r="CF304" s="235">
        <v>1</v>
      </c>
      <c r="CG304" s="235"/>
      <c r="CH304" s="235"/>
      <c r="CI304" s="235"/>
      <c r="CJ304" s="235"/>
      <c r="CK304" s="235"/>
      <c r="CL304" s="235"/>
      <c r="CM304" s="235"/>
      <c r="CN304" s="235"/>
      <c r="CO304" s="235"/>
      <c r="CP304" s="235"/>
      <c r="CQ304" s="235"/>
      <c r="CR304" s="235"/>
      <c r="CS304" s="235"/>
      <c r="CT304" s="235"/>
      <c r="CU304" s="235"/>
      <c r="CV304" s="235"/>
      <c r="CW304" s="235"/>
      <c r="CX304" s="235"/>
      <c r="CY304" s="235"/>
      <c r="CZ304" s="235"/>
      <c r="DA304" s="235"/>
      <c r="DB304" s="235"/>
      <c r="DC304" s="235"/>
      <c r="DD304" s="235"/>
      <c r="DE304" s="235"/>
      <c r="DF304" s="235"/>
      <c r="DG304" s="235"/>
      <c r="DH304" s="235"/>
      <c r="DI304" s="235"/>
      <c r="DJ304" s="235"/>
      <c r="DK304" s="235"/>
      <c r="DL304" s="235"/>
      <c r="DM304" s="235"/>
      <c r="DN304" s="235"/>
      <c r="DO304" s="235"/>
      <c r="DP304" s="235"/>
      <c r="DQ304" s="235"/>
      <c r="DR304" s="235"/>
      <c r="DS304" s="235"/>
      <c r="DT304" s="235"/>
      <c r="DU304" s="235"/>
      <c r="DV304" s="235"/>
      <c r="DW304" s="235"/>
      <c r="DX304" s="235"/>
      <c r="DY304" s="235"/>
      <c r="DZ304" s="235"/>
      <c r="EA304" s="235"/>
      <c r="EB304" s="235"/>
      <c r="EC304" s="235"/>
      <c r="ED304" s="235"/>
      <c r="EE304" s="235"/>
      <c r="EF304" s="235"/>
      <c r="EG304" s="235"/>
      <c r="EH304" s="235"/>
      <c r="EI304" s="235"/>
      <c r="EJ304" s="235"/>
      <c r="EK304" s="235"/>
      <c r="EL304" s="235"/>
      <c r="EM304" s="235"/>
      <c r="EN304" s="235"/>
      <c r="EO304" s="235"/>
      <c r="EP304" s="235"/>
      <c r="EQ304" s="235"/>
      <c r="ER304" s="235"/>
      <c r="ES304" s="235"/>
      <c r="ET304" s="235"/>
      <c r="EU304" s="235"/>
      <c r="EV304" s="235"/>
      <c r="EW304" s="235"/>
      <c r="EX304" s="235"/>
      <c r="EY304" s="235"/>
      <c r="EZ304" s="235"/>
      <c r="FA304" s="235"/>
      <c r="FB304" s="235"/>
      <c r="FC304" s="235"/>
      <c r="FD304" s="235"/>
      <c r="FE304" s="235">
        <v>-1</v>
      </c>
      <c r="FF304" s="235"/>
      <c r="FG304" s="235"/>
      <c r="FH304" s="235"/>
      <c r="FI304" s="235"/>
      <c r="FJ304" s="235"/>
      <c r="FK304" s="235"/>
      <c r="FL304" s="235"/>
      <c r="FM304" s="235"/>
      <c r="FN304" s="235"/>
      <c r="FO304" s="235"/>
      <c r="FP304" s="235"/>
      <c r="FQ304" s="235"/>
      <c r="FR304" s="235"/>
      <c r="FS304" s="235"/>
      <c r="FT304" s="236"/>
      <c r="FU304" s="237">
        <f t="shared" si="36"/>
        <v>0</v>
      </c>
      <c r="FV304" s="237">
        <f t="shared" si="41"/>
        <v>0</v>
      </c>
      <c r="FW304" s="237">
        <f t="shared" si="41"/>
        <v>0</v>
      </c>
      <c r="FX304" s="237">
        <f t="shared" si="41"/>
        <v>0</v>
      </c>
      <c r="FY304" s="237">
        <f t="shared" si="41"/>
        <v>0</v>
      </c>
      <c r="FZ304" s="237">
        <f t="shared" si="41"/>
        <v>0</v>
      </c>
      <c r="GA304" s="237">
        <f t="shared" si="38"/>
        <v>0</v>
      </c>
      <c r="GB304" s="237">
        <f t="shared" si="39"/>
        <v>0</v>
      </c>
      <c r="GC304" s="237">
        <f t="shared" si="32"/>
        <v>0</v>
      </c>
    </row>
    <row r="305" spans="1:185" x14ac:dyDescent="0.3">
      <c r="A305" s="114" t="s">
        <v>326</v>
      </c>
      <c r="B305" s="40" t="str">
        <f>[3]Technologies!B305</f>
        <v>Elektriciteit</v>
      </c>
      <c r="C305" s="40" t="str">
        <f>VLOOKUP($A305,[3]Technologies!$A$7:$H$699,3,FALSE)</f>
        <v>Conversion</v>
      </c>
      <c r="D305" s="40" t="str">
        <f>VLOOKUP($A305,[3]Technologies!$A$7:$H$699,4,FALSE)</f>
        <v>Power NO</v>
      </c>
      <c r="E305" s="40" t="str">
        <f>VLOOKUP($A305,[3]Technologies!$A$7:$H$699,6,FALSE)</f>
        <v>Electricity NO</v>
      </c>
      <c r="F305" s="40" t="str">
        <f>VLOOKUP($A305,[3]Technologies!$A$7:$H$699,7,FALSE)</f>
        <v>Electricity from Hydro RoR - Power NO</v>
      </c>
      <c r="G305" s="228">
        <v>0.85</v>
      </c>
      <c r="H305" s="228"/>
      <c r="I305" s="229" cm="1">
        <f t="array" ref="I305">-SUMPRODUCT(([3]Feedstocks!$C$4:$C$185=A305)*[3]Feedstocks!$E$4:$E$185,[3]Feedstocks!$F$4:$F$185,[3]Feedstocks!$H$4:$H$185,[3]Feedstocks!$I$4:$I$185)</f>
        <v>0</v>
      </c>
      <c r="J305" s="229" cm="1">
        <f t="array" ref="J305">-SUMPRODUCT(([3]Feedstocks!$C$4:$C$185=A305)*[3]Feedstocks!$E$4:$E$185,[3]Feedstocks!$H$4:$H$185,[3]Feedstocks!$I$4:$I$185)</f>
        <v>0</v>
      </c>
      <c r="K305" s="229"/>
      <c r="L305" s="229"/>
      <c r="M305" s="228">
        <v>1</v>
      </c>
      <c r="N305" s="228" t="str">
        <f>VLOOKUP(E305,[3]Activities!$A$9:$M$224,13,FALSE)</f>
        <v>NO</v>
      </c>
      <c r="O305" s="228"/>
      <c r="P305" s="66" t="s">
        <v>1266</v>
      </c>
      <c r="Q305" s="230"/>
      <c r="R305" s="230"/>
      <c r="S305" s="230"/>
      <c r="T305" s="230"/>
      <c r="U305" s="230"/>
      <c r="V305" s="230"/>
      <c r="W305" s="230"/>
      <c r="X305" s="230"/>
      <c r="Y305" s="230"/>
      <c r="Z305" s="230"/>
      <c r="AA305" s="230"/>
      <c r="AB305" s="230"/>
      <c r="AC305" s="230"/>
      <c r="AD305" s="230"/>
      <c r="AE305" s="230"/>
      <c r="AF305" s="235"/>
      <c r="AG305" s="235"/>
      <c r="AH305" s="230"/>
      <c r="AI305" s="230"/>
      <c r="AJ305" s="230"/>
      <c r="AK305" s="230"/>
      <c r="AL305" s="230"/>
      <c r="AM305" s="230"/>
      <c r="AN305" s="230"/>
      <c r="AO305" s="230"/>
      <c r="AP305" s="230"/>
      <c r="AQ305" s="230"/>
      <c r="AR305" s="230"/>
      <c r="AS305" s="230"/>
      <c r="AT305" s="230"/>
      <c r="AU305" s="230"/>
      <c r="AV305" s="230"/>
      <c r="AW305" s="230"/>
      <c r="AX305" s="230"/>
      <c r="AY305" s="230"/>
      <c r="AZ305" s="230"/>
      <c r="BA305" s="230"/>
      <c r="BB305" s="230"/>
      <c r="BC305" s="230"/>
      <c r="BD305" s="230"/>
      <c r="BE305" s="230"/>
      <c r="BF305" s="230"/>
      <c r="BG305" s="230"/>
      <c r="BH305" s="230"/>
      <c r="BI305" s="230"/>
      <c r="BJ305" s="230"/>
      <c r="BK305" s="230"/>
      <c r="BL305" s="230"/>
      <c r="BM305" s="230"/>
      <c r="BN305" s="230"/>
      <c r="BO305" s="230"/>
      <c r="BP305" s="230"/>
      <c r="BQ305" s="230"/>
      <c r="BR305" s="230"/>
      <c r="BS305" s="230"/>
      <c r="BT305" s="230"/>
      <c r="BU305" s="230"/>
      <c r="BV305" s="230"/>
      <c r="BW305" s="230"/>
      <c r="BX305" s="230"/>
      <c r="BY305" s="230"/>
      <c r="BZ305" s="230"/>
      <c r="CA305" s="230"/>
      <c r="CB305" s="230"/>
      <c r="CC305" s="230"/>
      <c r="CD305" s="230"/>
      <c r="CE305" s="230"/>
      <c r="CF305" s="230">
        <v>1</v>
      </c>
      <c r="CG305" s="230"/>
      <c r="CH305" s="230"/>
      <c r="CI305" s="230"/>
      <c r="CJ305" s="230"/>
      <c r="CK305" s="230"/>
      <c r="CL305" s="230"/>
      <c r="CM305" s="230"/>
      <c r="CN305" s="230"/>
      <c r="CO305" s="230"/>
      <c r="CP305" s="230"/>
      <c r="CQ305" s="230"/>
      <c r="CR305" s="230"/>
      <c r="CS305" s="230"/>
      <c r="CT305" s="230"/>
      <c r="CU305" s="230"/>
      <c r="CV305" s="230"/>
      <c r="CW305" s="230"/>
      <c r="CX305" s="230"/>
      <c r="CY305" s="230"/>
      <c r="CZ305" s="230"/>
      <c r="DA305" s="230"/>
      <c r="DB305" s="230"/>
      <c r="DC305" s="230"/>
      <c r="DD305" s="230"/>
      <c r="DE305" s="230"/>
      <c r="DF305" s="230"/>
      <c r="DG305" s="230"/>
      <c r="DH305" s="230"/>
      <c r="DI305" s="230"/>
      <c r="DJ305" s="230"/>
      <c r="DK305" s="230"/>
      <c r="DL305" s="230"/>
      <c r="DM305" s="230"/>
      <c r="DN305" s="230"/>
      <c r="DO305" s="230"/>
      <c r="DP305" s="230"/>
      <c r="DQ305" s="230"/>
      <c r="DR305" s="230"/>
      <c r="DS305" s="230"/>
      <c r="DT305" s="230"/>
      <c r="DU305" s="230"/>
      <c r="DV305" s="230"/>
      <c r="DW305" s="230"/>
      <c r="DX305" s="230"/>
      <c r="DY305" s="230"/>
      <c r="DZ305" s="230"/>
      <c r="EA305" s="230"/>
      <c r="EB305" s="230"/>
      <c r="EC305" s="230"/>
      <c r="ED305" s="230"/>
      <c r="EE305" s="230"/>
      <c r="EF305" s="230"/>
      <c r="EG305" s="230"/>
      <c r="EH305" s="230"/>
      <c r="EI305" s="230"/>
      <c r="EJ305" s="230"/>
      <c r="EK305" s="230"/>
      <c r="EL305" s="230"/>
      <c r="EM305" s="230"/>
      <c r="EN305" s="230"/>
      <c r="EO305" s="230"/>
      <c r="EP305" s="230"/>
      <c r="EQ305" s="230"/>
      <c r="ER305" s="230"/>
      <c r="ES305" s="230"/>
      <c r="ET305" s="230"/>
      <c r="EU305" s="230"/>
      <c r="EV305" s="230"/>
      <c r="EW305" s="230"/>
      <c r="EX305" s="230"/>
      <c r="EY305" s="230"/>
      <c r="EZ305" s="230"/>
      <c r="FA305" s="230"/>
      <c r="FB305" s="230"/>
      <c r="FC305" s="230"/>
      <c r="FD305" s="230"/>
      <c r="FE305" s="230"/>
      <c r="FF305" s="230"/>
      <c r="FG305" s="230"/>
      <c r="FH305" s="230"/>
      <c r="FI305" s="230"/>
      <c r="FJ305" s="230"/>
      <c r="FK305" s="230"/>
      <c r="FL305" s="230"/>
      <c r="FM305" s="230"/>
      <c r="FN305" s="230"/>
      <c r="FO305" s="230"/>
      <c r="FP305" s="230"/>
      <c r="FQ305" s="230"/>
      <c r="FR305" s="230"/>
      <c r="FS305" s="230"/>
      <c r="FT305" s="231"/>
      <c r="FU305" s="232">
        <f t="shared" si="36"/>
        <v>0</v>
      </c>
      <c r="FV305" s="232">
        <f t="shared" si="41"/>
        <v>0</v>
      </c>
      <c r="FW305" s="232">
        <f t="shared" si="41"/>
        <v>0</v>
      </c>
      <c r="FX305" s="232">
        <f t="shared" si="41"/>
        <v>0</v>
      </c>
      <c r="FY305" s="232">
        <f t="shared" si="41"/>
        <v>0</v>
      </c>
      <c r="FZ305" s="232">
        <f t="shared" si="41"/>
        <v>0</v>
      </c>
      <c r="GA305" s="232">
        <f t="shared" si="38"/>
        <v>0</v>
      </c>
      <c r="GB305" s="232">
        <f t="shared" si="39"/>
        <v>0</v>
      </c>
      <c r="GC305" s="232">
        <f t="shared" si="32"/>
        <v>0</v>
      </c>
    </row>
    <row r="306" spans="1:185" x14ac:dyDescent="0.3">
      <c r="A306" s="114" t="s">
        <v>327</v>
      </c>
      <c r="B306" s="69" t="str">
        <f>[3]Technologies!B306</f>
        <v>Elektriciteit</v>
      </c>
      <c r="C306" s="69" t="str">
        <f>VLOOKUP($A306,[3]Technologies!$A$7:$H$699,3,FALSE)</f>
        <v>Conversion</v>
      </c>
      <c r="D306" s="69" t="str">
        <f>VLOOKUP($A306,[3]Technologies!$A$7:$H$699,4,FALSE)</f>
        <v>Power NO</v>
      </c>
      <c r="E306" s="69" t="str">
        <f>VLOOKUP($A306,[3]Technologies!$A$7:$H$699,6,FALSE)</f>
        <v>Electricity NO</v>
      </c>
      <c r="F306" s="70" t="str">
        <f>VLOOKUP($A306,[3]Technologies!$A$7:$H$699,7,FALSE)</f>
        <v>Electricity from Hydro Reservoirs - Power NO</v>
      </c>
      <c r="G306" s="233"/>
      <c r="H306" s="233"/>
      <c r="I306" s="234" cm="1">
        <f t="array" ref="I306">-SUMPRODUCT(([3]Feedstocks!$C$4:$C$185=A306)*[3]Feedstocks!$E$4:$E$185,[3]Feedstocks!$F$4:$F$185,[3]Feedstocks!$H$4:$H$185,[3]Feedstocks!$I$4:$I$185)</f>
        <v>0</v>
      </c>
      <c r="J306" s="234" cm="1">
        <f t="array" ref="J306">-SUMPRODUCT(([3]Feedstocks!$C$4:$C$185=A306)*[3]Feedstocks!$E$4:$E$185,[3]Feedstocks!$H$4:$H$185,[3]Feedstocks!$I$4:$I$185)</f>
        <v>0</v>
      </c>
      <c r="K306" s="234"/>
      <c r="L306" s="234"/>
      <c r="M306" s="233">
        <v>1</v>
      </c>
      <c r="N306" s="233" t="str">
        <f>VLOOKUP(E306,[3]Activities!$A$9:$M$224,13,FALSE)</f>
        <v>NO</v>
      </c>
      <c r="O306" s="233"/>
      <c r="P306" s="87" t="s">
        <v>1266</v>
      </c>
      <c r="Q306" s="235"/>
      <c r="R306" s="235"/>
      <c r="S306" s="235"/>
      <c r="T306" s="235"/>
      <c r="U306" s="235"/>
      <c r="V306" s="235"/>
      <c r="W306" s="235"/>
      <c r="X306" s="235"/>
      <c r="Y306" s="235"/>
      <c r="Z306" s="235"/>
      <c r="AA306" s="235"/>
      <c r="AB306" s="235"/>
      <c r="AC306" s="235"/>
      <c r="AD306" s="235"/>
      <c r="AE306" s="235"/>
      <c r="AF306" s="230"/>
      <c r="AG306" s="230"/>
      <c r="AH306" s="235"/>
      <c r="AI306" s="235"/>
      <c r="AJ306" s="235"/>
      <c r="AK306" s="235"/>
      <c r="AL306" s="235"/>
      <c r="AM306" s="235"/>
      <c r="AN306" s="235"/>
      <c r="AO306" s="235"/>
      <c r="AP306" s="235"/>
      <c r="AQ306" s="235"/>
      <c r="AR306" s="235"/>
      <c r="AS306" s="235"/>
      <c r="AT306" s="235"/>
      <c r="AU306" s="235"/>
      <c r="AV306" s="235"/>
      <c r="AW306" s="235"/>
      <c r="AX306" s="235"/>
      <c r="AY306" s="235"/>
      <c r="AZ306" s="235"/>
      <c r="BA306" s="235"/>
      <c r="BB306" s="235"/>
      <c r="BC306" s="235"/>
      <c r="BD306" s="235"/>
      <c r="BE306" s="235"/>
      <c r="BF306" s="235"/>
      <c r="BG306" s="235"/>
      <c r="BH306" s="235"/>
      <c r="BI306" s="235"/>
      <c r="BJ306" s="235"/>
      <c r="BK306" s="235"/>
      <c r="BL306" s="235"/>
      <c r="BM306" s="235"/>
      <c r="BN306" s="235"/>
      <c r="BO306" s="235"/>
      <c r="BP306" s="235"/>
      <c r="BQ306" s="235"/>
      <c r="BR306" s="235"/>
      <c r="BS306" s="235"/>
      <c r="BT306" s="235"/>
      <c r="BU306" s="235"/>
      <c r="BV306" s="235"/>
      <c r="BW306" s="235"/>
      <c r="BX306" s="235"/>
      <c r="BY306" s="235"/>
      <c r="BZ306" s="235"/>
      <c r="CA306" s="235"/>
      <c r="CB306" s="235"/>
      <c r="CC306" s="235"/>
      <c r="CD306" s="235"/>
      <c r="CE306" s="235"/>
      <c r="CF306" s="235">
        <v>1</v>
      </c>
      <c r="CG306" s="235"/>
      <c r="CH306" s="235"/>
      <c r="CI306" s="235"/>
      <c r="CJ306" s="235"/>
      <c r="CK306" s="235"/>
      <c r="CL306" s="235"/>
      <c r="CM306" s="235"/>
      <c r="CN306" s="235"/>
      <c r="CO306" s="235"/>
      <c r="CP306" s="235"/>
      <c r="CQ306" s="235"/>
      <c r="CR306" s="235"/>
      <c r="CS306" s="235"/>
      <c r="CT306" s="235"/>
      <c r="CU306" s="235"/>
      <c r="CV306" s="235"/>
      <c r="CW306" s="235"/>
      <c r="CX306" s="235"/>
      <c r="CY306" s="235"/>
      <c r="CZ306" s="235"/>
      <c r="DA306" s="235"/>
      <c r="DB306" s="235"/>
      <c r="DC306" s="235"/>
      <c r="DD306" s="235"/>
      <c r="DE306" s="235"/>
      <c r="DF306" s="235"/>
      <c r="DG306" s="235"/>
      <c r="DH306" s="235"/>
      <c r="DI306" s="235"/>
      <c r="DJ306" s="235"/>
      <c r="DK306" s="235"/>
      <c r="DL306" s="235"/>
      <c r="DM306" s="235"/>
      <c r="DN306" s="235"/>
      <c r="DO306" s="235"/>
      <c r="DP306" s="235"/>
      <c r="DQ306" s="235"/>
      <c r="DR306" s="235"/>
      <c r="DS306" s="235"/>
      <c r="DT306" s="235"/>
      <c r="DU306" s="235"/>
      <c r="DV306" s="235"/>
      <c r="DW306" s="235"/>
      <c r="DX306" s="235"/>
      <c r="DY306" s="235"/>
      <c r="DZ306" s="235"/>
      <c r="EA306" s="235"/>
      <c r="EB306" s="235"/>
      <c r="EC306" s="235"/>
      <c r="ED306" s="235"/>
      <c r="EE306" s="235"/>
      <c r="EF306" s="235"/>
      <c r="EG306" s="235"/>
      <c r="EH306" s="235"/>
      <c r="EI306" s="235"/>
      <c r="EJ306" s="235"/>
      <c r="EK306" s="235"/>
      <c r="EL306" s="235"/>
      <c r="EM306" s="235"/>
      <c r="EN306" s="235"/>
      <c r="EO306" s="235"/>
      <c r="EP306" s="235"/>
      <c r="EQ306" s="235"/>
      <c r="ER306" s="235"/>
      <c r="ES306" s="235"/>
      <c r="ET306" s="235"/>
      <c r="EU306" s="235"/>
      <c r="EV306" s="235"/>
      <c r="EW306" s="235"/>
      <c r="EX306" s="235"/>
      <c r="EY306" s="235"/>
      <c r="EZ306" s="235"/>
      <c r="FA306" s="235"/>
      <c r="FB306" s="235"/>
      <c r="FC306" s="235"/>
      <c r="FD306" s="235"/>
      <c r="FE306" s="235"/>
      <c r="FF306" s="235"/>
      <c r="FG306" s="235"/>
      <c r="FH306" s="235"/>
      <c r="FI306" s="235"/>
      <c r="FJ306" s="235"/>
      <c r="FK306" s="235"/>
      <c r="FL306" s="235"/>
      <c r="FM306" s="235"/>
      <c r="FN306" s="235"/>
      <c r="FO306" s="235"/>
      <c r="FP306" s="235"/>
      <c r="FQ306" s="235"/>
      <c r="FR306" s="235"/>
      <c r="FS306" s="235"/>
      <c r="FT306" s="236"/>
      <c r="FU306" s="237">
        <f t="shared" si="36"/>
        <v>0</v>
      </c>
      <c r="FV306" s="237">
        <f t="shared" si="41"/>
        <v>0</v>
      </c>
      <c r="FW306" s="237">
        <f t="shared" si="41"/>
        <v>0</v>
      </c>
      <c r="FX306" s="237">
        <f t="shared" si="41"/>
        <v>0</v>
      </c>
      <c r="FY306" s="237">
        <f t="shared" si="41"/>
        <v>0</v>
      </c>
      <c r="FZ306" s="237">
        <f t="shared" si="41"/>
        <v>0</v>
      </c>
      <c r="GA306" s="237">
        <f t="shared" si="38"/>
        <v>0</v>
      </c>
      <c r="GB306" s="237">
        <f t="shared" si="39"/>
        <v>0</v>
      </c>
      <c r="GC306" s="237">
        <f t="shared" si="32"/>
        <v>0</v>
      </c>
    </row>
    <row r="307" spans="1:185" x14ac:dyDescent="0.3">
      <c r="A307" s="114" t="s">
        <v>328</v>
      </c>
      <c r="B307" s="40" t="str">
        <f>[3]Technologies!B307</f>
        <v>Elektriciteit</v>
      </c>
      <c r="C307" s="40" t="str">
        <f>VLOOKUP($A307,[3]Technologies!$A$7:$H$699,3,FALSE)</f>
        <v>Conversion</v>
      </c>
      <c r="D307" s="40" t="str">
        <f>VLOOKUP($A307,[3]Technologies!$A$7:$H$699,4,FALSE)</f>
        <v>Power NO</v>
      </c>
      <c r="E307" s="40" t="str">
        <f>VLOOKUP($A307,[3]Technologies!$A$7:$H$699,6,FALSE)</f>
        <v>Electricity NO</v>
      </c>
      <c r="F307" s="40" t="str">
        <f>VLOOKUP($A307,[3]Technologies!$A$7:$H$699,7,FALSE)</f>
        <v>Electricity from Tide, Waves &amp; Ocean - Power NO</v>
      </c>
      <c r="G307" s="228"/>
      <c r="H307" s="228"/>
      <c r="I307" s="229" cm="1">
        <f t="array" ref="I307">-SUMPRODUCT(([3]Feedstocks!$C$4:$C$185=A307)*[3]Feedstocks!$E$4:$E$185,[3]Feedstocks!$F$4:$F$185,[3]Feedstocks!$H$4:$H$185,[3]Feedstocks!$I$4:$I$185)</f>
        <v>0</v>
      </c>
      <c r="J307" s="229" cm="1">
        <f t="array" ref="J307">-SUMPRODUCT(([3]Feedstocks!$C$4:$C$185=A307)*[3]Feedstocks!$E$4:$E$185,[3]Feedstocks!$H$4:$H$185,[3]Feedstocks!$I$4:$I$185)</f>
        <v>0</v>
      </c>
      <c r="K307" s="229"/>
      <c r="L307" s="229"/>
      <c r="M307" s="228">
        <v>1</v>
      </c>
      <c r="N307" s="228" t="str">
        <f>VLOOKUP(E307,[3]Activities!$A$9:$M$224,13,FALSE)</f>
        <v>NO</v>
      </c>
      <c r="O307" s="228"/>
      <c r="P307" s="66" t="s">
        <v>1266</v>
      </c>
      <c r="Q307" s="230"/>
      <c r="R307" s="230"/>
      <c r="S307" s="230"/>
      <c r="T307" s="230"/>
      <c r="U307" s="230"/>
      <c r="V307" s="230"/>
      <c r="W307" s="230"/>
      <c r="X307" s="230"/>
      <c r="Y307" s="230"/>
      <c r="Z307" s="230"/>
      <c r="AA307" s="230"/>
      <c r="AB307" s="230"/>
      <c r="AC307" s="230"/>
      <c r="AD307" s="230"/>
      <c r="AE307" s="230"/>
      <c r="AF307" s="235"/>
      <c r="AG307" s="235"/>
      <c r="AH307" s="230"/>
      <c r="AI307" s="230"/>
      <c r="AJ307" s="230"/>
      <c r="AK307" s="230"/>
      <c r="AL307" s="230"/>
      <c r="AM307" s="230"/>
      <c r="AN307" s="230"/>
      <c r="AO307" s="230"/>
      <c r="AP307" s="230"/>
      <c r="AQ307" s="230"/>
      <c r="AR307" s="230"/>
      <c r="AS307" s="230"/>
      <c r="AT307" s="230"/>
      <c r="AU307" s="230"/>
      <c r="AV307" s="230"/>
      <c r="AW307" s="230"/>
      <c r="AX307" s="230"/>
      <c r="AY307" s="230"/>
      <c r="AZ307" s="230"/>
      <c r="BA307" s="230"/>
      <c r="BB307" s="230"/>
      <c r="BC307" s="230"/>
      <c r="BD307" s="230"/>
      <c r="BE307" s="230"/>
      <c r="BF307" s="230"/>
      <c r="BG307" s="230"/>
      <c r="BH307" s="230"/>
      <c r="BI307" s="230"/>
      <c r="BJ307" s="230"/>
      <c r="BK307" s="230"/>
      <c r="BL307" s="230"/>
      <c r="BM307" s="230"/>
      <c r="BN307" s="230"/>
      <c r="BO307" s="230"/>
      <c r="BP307" s="230"/>
      <c r="BQ307" s="230"/>
      <c r="BR307" s="230"/>
      <c r="BS307" s="230"/>
      <c r="BT307" s="230"/>
      <c r="BU307" s="230"/>
      <c r="BV307" s="230"/>
      <c r="BW307" s="230"/>
      <c r="BX307" s="230"/>
      <c r="BY307" s="230"/>
      <c r="BZ307" s="230"/>
      <c r="CA307" s="230"/>
      <c r="CB307" s="230"/>
      <c r="CC307" s="230"/>
      <c r="CD307" s="230"/>
      <c r="CE307" s="230"/>
      <c r="CF307" s="230">
        <v>1</v>
      </c>
      <c r="CG307" s="230"/>
      <c r="CH307" s="230"/>
      <c r="CI307" s="230"/>
      <c r="CJ307" s="230"/>
      <c r="CK307" s="230"/>
      <c r="CL307" s="230"/>
      <c r="CM307" s="230"/>
      <c r="CN307" s="230"/>
      <c r="CO307" s="230"/>
      <c r="CP307" s="230"/>
      <c r="CQ307" s="230"/>
      <c r="CR307" s="230"/>
      <c r="CS307" s="230"/>
      <c r="CT307" s="230"/>
      <c r="CU307" s="230"/>
      <c r="CV307" s="230"/>
      <c r="CW307" s="230"/>
      <c r="CX307" s="230"/>
      <c r="CY307" s="230"/>
      <c r="CZ307" s="230"/>
      <c r="DA307" s="230"/>
      <c r="DB307" s="230"/>
      <c r="DC307" s="230"/>
      <c r="DD307" s="230"/>
      <c r="DE307" s="230"/>
      <c r="DF307" s="230"/>
      <c r="DG307" s="230"/>
      <c r="DH307" s="230"/>
      <c r="DI307" s="230"/>
      <c r="DJ307" s="230"/>
      <c r="DK307" s="230"/>
      <c r="DL307" s="230"/>
      <c r="DM307" s="230"/>
      <c r="DN307" s="230"/>
      <c r="DO307" s="230"/>
      <c r="DP307" s="230"/>
      <c r="DQ307" s="230"/>
      <c r="DR307" s="230"/>
      <c r="DS307" s="230"/>
      <c r="DT307" s="230"/>
      <c r="DU307" s="230"/>
      <c r="DV307" s="230"/>
      <c r="DW307" s="230"/>
      <c r="DX307" s="230"/>
      <c r="DY307" s="230"/>
      <c r="DZ307" s="230"/>
      <c r="EA307" s="230"/>
      <c r="EB307" s="230"/>
      <c r="EC307" s="230"/>
      <c r="ED307" s="230"/>
      <c r="EE307" s="230"/>
      <c r="EF307" s="230"/>
      <c r="EG307" s="230"/>
      <c r="EH307" s="230"/>
      <c r="EI307" s="230"/>
      <c r="EJ307" s="230"/>
      <c r="EK307" s="230"/>
      <c r="EL307" s="230"/>
      <c r="EM307" s="230"/>
      <c r="EN307" s="230"/>
      <c r="EO307" s="230"/>
      <c r="EP307" s="230"/>
      <c r="EQ307" s="230"/>
      <c r="ER307" s="230"/>
      <c r="ES307" s="230"/>
      <c r="ET307" s="230"/>
      <c r="EU307" s="230"/>
      <c r="EV307" s="230"/>
      <c r="EW307" s="230"/>
      <c r="EX307" s="230"/>
      <c r="EY307" s="230"/>
      <c r="EZ307" s="230"/>
      <c r="FA307" s="230"/>
      <c r="FB307" s="230"/>
      <c r="FC307" s="230"/>
      <c r="FD307" s="230"/>
      <c r="FE307" s="230"/>
      <c r="FF307" s="230"/>
      <c r="FG307" s="230"/>
      <c r="FH307" s="230"/>
      <c r="FI307" s="230"/>
      <c r="FJ307" s="230"/>
      <c r="FK307" s="230"/>
      <c r="FL307" s="230"/>
      <c r="FM307" s="230"/>
      <c r="FN307" s="230"/>
      <c r="FO307" s="230"/>
      <c r="FP307" s="230"/>
      <c r="FQ307" s="230"/>
      <c r="FR307" s="230"/>
      <c r="FS307" s="230"/>
      <c r="FT307" s="231"/>
      <c r="FU307" s="232">
        <f t="shared" si="36"/>
        <v>0</v>
      </c>
      <c r="FV307" s="232">
        <f t="shared" si="41"/>
        <v>0</v>
      </c>
      <c r="FW307" s="232">
        <f t="shared" si="41"/>
        <v>0</v>
      </c>
      <c r="FX307" s="232">
        <f t="shared" si="41"/>
        <v>0</v>
      </c>
      <c r="FY307" s="232">
        <f t="shared" si="41"/>
        <v>0</v>
      </c>
      <c r="FZ307" s="232">
        <f t="shared" si="41"/>
        <v>0</v>
      </c>
      <c r="GA307" s="232">
        <f t="shared" si="38"/>
        <v>0</v>
      </c>
      <c r="GB307" s="232">
        <f t="shared" si="39"/>
        <v>0</v>
      </c>
      <c r="GC307" s="232">
        <f t="shared" si="32"/>
        <v>0</v>
      </c>
    </row>
    <row r="308" spans="1:185" x14ac:dyDescent="0.3">
      <c r="A308" s="114" t="s">
        <v>329</v>
      </c>
      <c r="B308" s="69" t="str">
        <f>[3]Technologies!B308</f>
        <v>Elektriciteit</v>
      </c>
      <c r="C308" s="69" t="str">
        <f>VLOOKUP($A308,[3]Technologies!$A$7:$H$699,3,FALSE)</f>
        <v>Conversion</v>
      </c>
      <c r="D308" s="69" t="str">
        <f>VLOOKUP($A308,[3]Technologies!$A$7:$H$699,4,FALSE)</f>
        <v>Power NO</v>
      </c>
      <c r="E308" s="69" t="str">
        <f>VLOOKUP($A308,[3]Technologies!$A$7:$H$699,6,FALSE)</f>
        <v>Electricity NO</v>
      </c>
      <c r="F308" s="70" t="str">
        <f>VLOOKUP($A308,[3]Technologies!$A$7:$H$699,7,FALSE)</f>
        <v>Electricity from Onshore wind - Power NO</v>
      </c>
      <c r="G308" s="233"/>
      <c r="H308" s="233"/>
      <c r="I308" s="234" cm="1">
        <f t="array" ref="I308">-SUMPRODUCT(([3]Feedstocks!$C$4:$C$185=A308)*[3]Feedstocks!$E$4:$E$185,[3]Feedstocks!$F$4:$F$185,[3]Feedstocks!$H$4:$H$185,[3]Feedstocks!$I$4:$I$185)</f>
        <v>0</v>
      </c>
      <c r="J308" s="234" cm="1">
        <f t="array" ref="J308">-SUMPRODUCT(([3]Feedstocks!$C$4:$C$185=A308)*[3]Feedstocks!$E$4:$E$185,[3]Feedstocks!$H$4:$H$185,[3]Feedstocks!$I$4:$I$185)</f>
        <v>0</v>
      </c>
      <c r="K308" s="234"/>
      <c r="L308" s="234"/>
      <c r="M308" s="233">
        <v>1</v>
      </c>
      <c r="N308" s="233" t="str">
        <f>VLOOKUP(E308,[3]Activities!$A$9:$M$224,13,FALSE)</f>
        <v>NO</v>
      </c>
      <c r="O308" s="233"/>
      <c r="P308" s="87" t="s">
        <v>1266</v>
      </c>
      <c r="Q308" s="235"/>
      <c r="R308" s="235"/>
      <c r="S308" s="235"/>
      <c r="T308" s="235"/>
      <c r="U308" s="235"/>
      <c r="V308" s="235"/>
      <c r="W308" s="235"/>
      <c r="X308" s="235"/>
      <c r="Y308" s="235"/>
      <c r="Z308" s="235"/>
      <c r="AA308" s="235"/>
      <c r="AB308" s="235"/>
      <c r="AC308" s="235"/>
      <c r="AD308" s="235"/>
      <c r="AE308" s="235"/>
      <c r="AF308" s="230"/>
      <c r="AG308" s="230"/>
      <c r="AH308" s="235"/>
      <c r="AI308" s="235"/>
      <c r="AJ308" s="235"/>
      <c r="AK308" s="235"/>
      <c r="AL308" s="235"/>
      <c r="AM308" s="235"/>
      <c r="AN308" s="235"/>
      <c r="AO308" s="235"/>
      <c r="AP308" s="235"/>
      <c r="AQ308" s="235"/>
      <c r="AR308" s="235"/>
      <c r="AS308" s="235"/>
      <c r="AT308" s="235"/>
      <c r="AU308" s="235"/>
      <c r="AV308" s="235"/>
      <c r="AW308" s="235"/>
      <c r="AX308" s="235"/>
      <c r="AY308" s="235"/>
      <c r="AZ308" s="235"/>
      <c r="BA308" s="235"/>
      <c r="BB308" s="235"/>
      <c r="BC308" s="235"/>
      <c r="BD308" s="235"/>
      <c r="BE308" s="235"/>
      <c r="BF308" s="235"/>
      <c r="BG308" s="235"/>
      <c r="BH308" s="235"/>
      <c r="BI308" s="235"/>
      <c r="BJ308" s="235"/>
      <c r="BK308" s="235"/>
      <c r="BL308" s="235"/>
      <c r="BM308" s="235"/>
      <c r="BN308" s="235"/>
      <c r="BO308" s="235"/>
      <c r="BP308" s="235"/>
      <c r="BQ308" s="235"/>
      <c r="BR308" s="235"/>
      <c r="BS308" s="235"/>
      <c r="BT308" s="235"/>
      <c r="BU308" s="235"/>
      <c r="BV308" s="235"/>
      <c r="BW308" s="235"/>
      <c r="BX308" s="235"/>
      <c r="BY308" s="235"/>
      <c r="BZ308" s="235"/>
      <c r="CA308" s="235"/>
      <c r="CB308" s="235"/>
      <c r="CC308" s="235"/>
      <c r="CD308" s="235"/>
      <c r="CE308" s="235"/>
      <c r="CF308" s="235">
        <v>1</v>
      </c>
      <c r="CG308" s="235"/>
      <c r="CH308" s="235"/>
      <c r="CI308" s="235"/>
      <c r="CJ308" s="235"/>
      <c r="CK308" s="235"/>
      <c r="CL308" s="235"/>
      <c r="CM308" s="235"/>
      <c r="CN308" s="235"/>
      <c r="CO308" s="235"/>
      <c r="CP308" s="235"/>
      <c r="CQ308" s="235"/>
      <c r="CR308" s="235"/>
      <c r="CS308" s="235"/>
      <c r="CT308" s="235"/>
      <c r="CU308" s="235"/>
      <c r="CV308" s="235"/>
      <c r="CW308" s="235"/>
      <c r="CX308" s="235"/>
      <c r="CY308" s="235"/>
      <c r="CZ308" s="235"/>
      <c r="DA308" s="235"/>
      <c r="DB308" s="235"/>
      <c r="DC308" s="235"/>
      <c r="DD308" s="235"/>
      <c r="DE308" s="235"/>
      <c r="DF308" s="235"/>
      <c r="DG308" s="235"/>
      <c r="DH308" s="235"/>
      <c r="DI308" s="235"/>
      <c r="DJ308" s="235"/>
      <c r="DK308" s="235"/>
      <c r="DL308" s="235"/>
      <c r="DM308" s="235"/>
      <c r="DN308" s="235"/>
      <c r="DO308" s="235"/>
      <c r="DP308" s="235"/>
      <c r="DQ308" s="235"/>
      <c r="DR308" s="235"/>
      <c r="DS308" s="235"/>
      <c r="DT308" s="235"/>
      <c r="DU308" s="235"/>
      <c r="DV308" s="235"/>
      <c r="DW308" s="235"/>
      <c r="DX308" s="235"/>
      <c r="DY308" s="235"/>
      <c r="DZ308" s="235"/>
      <c r="EA308" s="235"/>
      <c r="EB308" s="235"/>
      <c r="EC308" s="235"/>
      <c r="ED308" s="235"/>
      <c r="EE308" s="235"/>
      <c r="EF308" s="235"/>
      <c r="EG308" s="235"/>
      <c r="EH308" s="235"/>
      <c r="EI308" s="235"/>
      <c r="EJ308" s="235"/>
      <c r="EK308" s="235"/>
      <c r="EL308" s="235"/>
      <c r="EM308" s="235"/>
      <c r="EN308" s="235"/>
      <c r="EO308" s="235"/>
      <c r="EP308" s="235"/>
      <c r="EQ308" s="235"/>
      <c r="ER308" s="235"/>
      <c r="ES308" s="235"/>
      <c r="ET308" s="235"/>
      <c r="EU308" s="235"/>
      <c r="EV308" s="235"/>
      <c r="EW308" s="235"/>
      <c r="EX308" s="235"/>
      <c r="EY308" s="235"/>
      <c r="EZ308" s="235">
        <v>-1</v>
      </c>
      <c r="FA308" s="235"/>
      <c r="FB308" s="235"/>
      <c r="FC308" s="235"/>
      <c r="FD308" s="235"/>
      <c r="FE308" s="235"/>
      <c r="FF308" s="235"/>
      <c r="FG308" s="235"/>
      <c r="FH308" s="235"/>
      <c r="FI308" s="235"/>
      <c r="FJ308" s="235"/>
      <c r="FK308" s="235"/>
      <c r="FL308" s="235"/>
      <c r="FM308" s="235"/>
      <c r="FN308" s="235"/>
      <c r="FO308" s="235"/>
      <c r="FP308" s="235"/>
      <c r="FQ308" s="235"/>
      <c r="FR308" s="235"/>
      <c r="FS308" s="235"/>
      <c r="FT308" s="236"/>
      <c r="FU308" s="237">
        <f t="shared" si="36"/>
        <v>0</v>
      </c>
      <c r="FV308" s="237">
        <f t="shared" si="41"/>
        <v>0</v>
      </c>
      <c r="FW308" s="237">
        <f t="shared" si="41"/>
        <v>0</v>
      </c>
      <c r="FX308" s="237">
        <f t="shared" si="41"/>
        <v>0</v>
      </c>
      <c r="FY308" s="237">
        <f t="shared" si="41"/>
        <v>0</v>
      </c>
      <c r="FZ308" s="237">
        <f t="shared" si="41"/>
        <v>0</v>
      </c>
      <c r="GA308" s="237">
        <f t="shared" si="38"/>
        <v>0</v>
      </c>
      <c r="GB308" s="237">
        <f t="shared" si="39"/>
        <v>0</v>
      </c>
      <c r="GC308" s="237">
        <f t="shared" si="32"/>
        <v>0</v>
      </c>
    </row>
    <row r="309" spans="1:185" x14ac:dyDescent="0.3">
      <c r="A309" s="114" t="s">
        <v>330</v>
      </c>
      <c r="B309" s="40" t="str">
        <f>[3]Technologies!B309</f>
        <v>Elektriciteit</v>
      </c>
      <c r="C309" s="40" t="str">
        <f>VLOOKUP($A309,[3]Technologies!$A$7:$H$699,3,FALSE)</f>
        <v>Conversion</v>
      </c>
      <c r="D309" s="40" t="str">
        <f>VLOOKUP($A309,[3]Technologies!$A$7:$H$699,4,FALSE)</f>
        <v>Power NO</v>
      </c>
      <c r="E309" s="40" t="str">
        <f>VLOOKUP($A309,[3]Technologies!$A$7:$H$699,6,FALSE)</f>
        <v>Electricity NO</v>
      </c>
      <c r="F309" s="40" t="str">
        <f>VLOOKUP($A309,[3]Technologies!$A$7:$H$699,7,FALSE)</f>
        <v>Electricity from Solar - Power NO</v>
      </c>
      <c r="G309" s="228"/>
      <c r="H309" s="228"/>
      <c r="I309" s="229" cm="1">
        <f t="array" ref="I309">-SUMPRODUCT(([3]Feedstocks!$C$4:$C$185=A309)*[3]Feedstocks!$E$4:$E$185,[3]Feedstocks!$F$4:$F$185,[3]Feedstocks!$H$4:$H$185,[3]Feedstocks!$I$4:$I$185)</f>
        <v>0</v>
      </c>
      <c r="J309" s="229" cm="1">
        <f t="array" ref="J309">-SUMPRODUCT(([3]Feedstocks!$C$4:$C$185=A309)*[3]Feedstocks!$E$4:$E$185,[3]Feedstocks!$H$4:$H$185,[3]Feedstocks!$I$4:$I$185)</f>
        <v>0</v>
      </c>
      <c r="K309" s="229"/>
      <c r="L309" s="229"/>
      <c r="M309" s="228">
        <v>1</v>
      </c>
      <c r="N309" s="228" t="str">
        <f>VLOOKUP(E309,[3]Activities!$A$9:$M$224,13,FALSE)</f>
        <v>NO</v>
      </c>
      <c r="O309" s="228"/>
      <c r="P309" s="66" t="s">
        <v>1266</v>
      </c>
      <c r="Q309" s="230"/>
      <c r="R309" s="230"/>
      <c r="S309" s="230"/>
      <c r="T309" s="230"/>
      <c r="U309" s="230"/>
      <c r="V309" s="230"/>
      <c r="W309" s="230"/>
      <c r="X309" s="230"/>
      <c r="Y309" s="230"/>
      <c r="Z309" s="230"/>
      <c r="AA309" s="230"/>
      <c r="AB309" s="230"/>
      <c r="AC309" s="230"/>
      <c r="AD309" s="230"/>
      <c r="AE309" s="230"/>
      <c r="AF309" s="235"/>
      <c r="AG309" s="235"/>
      <c r="AH309" s="230"/>
      <c r="AI309" s="230"/>
      <c r="AJ309" s="230"/>
      <c r="AK309" s="230"/>
      <c r="AL309" s="230"/>
      <c r="AM309" s="230"/>
      <c r="AN309" s="230"/>
      <c r="AO309" s="230"/>
      <c r="AP309" s="230"/>
      <c r="AQ309" s="230"/>
      <c r="AR309" s="230"/>
      <c r="AS309" s="230"/>
      <c r="AT309" s="230"/>
      <c r="AU309" s="230"/>
      <c r="AV309" s="230"/>
      <c r="AW309" s="230"/>
      <c r="AX309" s="230"/>
      <c r="AY309" s="230"/>
      <c r="AZ309" s="230"/>
      <c r="BA309" s="230"/>
      <c r="BB309" s="230"/>
      <c r="BC309" s="230"/>
      <c r="BD309" s="230"/>
      <c r="BE309" s="230"/>
      <c r="BF309" s="230"/>
      <c r="BG309" s="230"/>
      <c r="BH309" s="230"/>
      <c r="BI309" s="230"/>
      <c r="BJ309" s="230"/>
      <c r="BK309" s="230"/>
      <c r="BL309" s="230"/>
      <c r="BM309" s="230"/>
      <c r="BN309" s="230"/>
      <c r="BO309" s="230"/>
      <c r="BP309" s="230"/>
      <c r="BQ309" s="230"/>
      <c r="BR309" s="230"/>
      <c r="BS309" s="230"/>
      <c r="BT309" s="230"/>
      <c r="BU309" s="230"/>
      <c r="BV309" s="230"/>
      <c r="BW309" s="230"/>
      <c r="BX309" s="230"/>
      <c r="BY309" s="230"/>
      <c r="BZ309" s="230"/>
      <c r="CA309" s="230"/>
      <c r="CB309" s="230"/>
      <c r="CC309" s="230"/>
      <c r="CD309" s="230"/>
      <c r="CE309" s="230"/>
      <c r="CF309" s="230">
        <v>1</v>
      </c>
      <c r="CG309" s="230"/>
      <c r="CH309" s="230"/>
      <c r="CI309" s="230"/>
      <c r="CJ309" s="230"/>
      <c r="CK309" s="230"/>
      <c r="CL309" s="230"/>
      <c r="CM309" s="230"/>
      <c r="CN309" s="230"/>
      <c r="CO309" s="230"/>
      <c r="CP309" s="230"/>
      <c r="CQ309" s="230"/>
      <c r="CR309" s="230"/>
      <c r="CS309" s="230"/>
      <c r="CT309" s="230"/>
      <c r="CU309" s="230"/>
      <c r="CV309" s="230"/>
      <c r="CW309" s="230"/>
      <c r="CX309" s="230"/>
      <c r="CY309" s="230"/>
      <c r="CZ309" s="230"/>
      <c r="DA309" s="230"/>
      <c r="DB309" s="230"/>
      <c r="DC309" s="230"/>
      <c r="DD309" s="230"/>
      <c r="DE309" s="230"/>
      <c r="DF309" s="230"/>
      <c r="DG309" s="230"/>
      <c r="DH309" s="230"/>
      <c r="DI309" s="230"/>
      <c r="DJ309" s="230"/>
      <c r="DK309" s="230"/>
      <c r="DL309" s="230"/>
      <c r="DM309" s="230"/>
      <c r="DN309" s="230"/>
      <c r="DO309" s="230"/>
      <c r="DP309" s="230"/>
      <c r="DQ309" s="230"/>
      <c r="DR309" s="230"/>
      <c r="DS309" s="230"/>
      <c r="DT309" s="230"/>
      <c r="DU309" s="230"/>
      <c r="DV309" s="230"/>
      <c r="DW309" s="230"/>
      <c r="DX309" s="230"/>
      <c r="DY309" s="230"/>
      <c r="DZ309" s="230"/>
      <c r="EA309" s="230"/>
      <c r="EB309" s="230"/>
      <c r="EC309" s="230"/>
      <c r="ED309" s="230"/>
      <c r="EE309" s="230"/>
      <c r="EF309" s="230"/>
      <c r="EG309" s="230"/>
      <c r="EH309" s="230"/>
      <c r="EI309" s="230"/>
      <c r="EJ309" s="230"/>
      <c r="EK309" s="230"/>
      <c r="EL309" s="230"/>
      <c r="EM309" s="230"/>
      <c r="EN309" s="230"/>
      <c r="EO309" s="230"/>
      <c r="EP309" s="230"/>
      <c r="EQ309" s="230"/>
      <c r="ER309" s="230"/>
      <c r="ES309" s="230"/>
      <c r="ET309" s="230"/>
      <c r="EU309" s="230"/>
      <c r="EV309" s="230"/>
      <c r="EW309" s="230"/>
      <c r="EX309" s="230"/>
      <c r="EY309" s="230"/>
      <c r="EZ309" s="230"/>
      <c r="FA309" s="230"/>
      <c r="FB309" s="230">
        <v>-1</v>
      </c>
      <c r="FC309" s="230"/>
      <c r="FD309" s="230"/>
      <c r="FE309" s="230"/>
      <c r="FF309" s="230"/>
      <c r="FG309" s="230"/>
      <c r="FH309" s="230"/>
      <c r="FI309" s="230"/>
      <c r="FJ309" s="230"/>
      <c r="FK309" s="230"/>
      <c r="FL309" s="230"/>
      <c r="FM309" s="230"/>
      <c r="FN309" s="230"/>
      <c r="FO309" s="230"/>
      <c r="FP309" s="230"/>
      <c r="FQ309" s="230"/>
      <c r="FR309" s="230"/>
      <c r="FS309" s="230"/>
      <c r="FT309" s="231"/>
      <c r="FU309" s="232">
        <f t="shared" si="36"/>
        <v>0</v>
      </c>
      <c r="FV309" s="232">
        <f t="shared" si="41"/>
        <v>0</v>
      </c>
      <c r="FW309" s="232">
        <f t="shared" si="41"/>
        <v>0</v>
      </c>
      <c r="FX309" s="232">
        <f t="shared" si="41"/>
        <v>0</v>
      </c>
      <c r="FY309" s="232">
        <f t="shared" si="41"/>
        <v>0</v>
      </c>
      <c r="FZ309" s="232">
        <f t="shared" si="41"/>
        <v>0</v>
      </c>
      <c r="GA309" s="232">
        <f t="shared" si="38"/>
        <v>0</v>
      </c>
      <c r="GB309" s="232">
        <f t="shared" si="39"/>
        <v>0</v>
      </c>
      <c r="GC309" s="232">
        <f t="shared" si="32"/>
        <v>0</v>
      </c>
    </row>
    <row r="310" spans="1:185" x14ac:dyDescent="0.3">
      <c r="A310" s="114" t="s">
        <v>331</v>
      </c>
      <c r="B310" s="69" t="str">
        <f>[3]Technologies!B310</f>
        <v>Elektriciteit</v>
      </c>
      <c r="C310" s="69" t="str">
        <f>VLOOKUP($A310,[3]Technologies!$A$7:$H$699,3,FALSE)</f>
        <v>Conversion</v>
      </c>
      <c r="D310" s="69" t="str">
        <f>VLOOKUP($A310,[3]Technologies!$A$7:$H$699,4,FALSE)</f>
        <v>Power NO</v>
      </c>
      <c r="E310" s="69" t="str">
        <f>VLOOKUP($A310,[3]Technologies!$A$7:$H$699,6,FALSE)</f>
        <v>Electricity NO</v>
      </c>
      <c r="F310" s="70" t="str">
        <f>VLOOKUP($A310,[3]Technologies!$A$7:$H$699,7,FALSE)</f>
        <v>Electricity from Solar CSP - Power NO</v>
      </c>
      <c r="G310" s="233"/>
      <c r="H310" s="233"/>
      <c r="I310" s="234" cm="1">
        <f t="array" ref="I310">-SUMPRODUCT(([3]Feedstocks!$C$4:$C$185=A310)*[3]Feedstocks!$E$4:$E$185,[3]Feedstocks!$F$4:$F$185,[3]Feedstocks!$H$4:$H$185,[3]Feedstocks!$I$4:$I$185)</f>
        <v>0</v>
      </c>
      <c r="J310" s="234" cm="1">
        <f t="array" ref="J310">-SUMPRODUCT(([3]Feedstocks!$C$4:$C$185=A310)*[3]Feedstocks!$E$4:$E$185,[3]Feedstocks!$H$4:$H$185,[3]Feedstocks!$I$4:$I$185)</f>
        <v>0</v>
      </c>
      <c r="K310" s="234"/>
      <c r="L310" s="234"/>
      <c r="M310" s="233">
        <v>1</v>
      </c>
      <c r="N310" s="233" t="str">
        <f>VLOOKUP(E310,[3]Activities!$A$9:$M$224,13,FALSE)</f>
        <v>NO</v>
      </c>
      <c r="O310" s="233"/>
      <c r="P310" s="87" t="s">
        <v>1266</v>
      </c>
      <c r="Q310" s="235"/>
      <c r="R310" s="235"/>
      <c r="S310" s="235"/>
      <c r="T310" s="235"/>
      <c r="U310" s="235"/>
      <c r="V310" s="235"/>
      <c r="W310" s="235"/>
      <c r="X310" s="235"/>
      <c r="Y310" s="235"/>
      <c r="Z310" s="235"/>
      <c r="AA310" s="235"/>
      <c r="AB310" s="235"/>
      <c r="AC310" s="235"/>
      <c r="AD310" s="235"/>
      <c r="AE310" s="235"/>
      <c r="AF310" s="230"/>
      <c r="AG310" s="230"/>
      <c r="AH310" s="235"/>
      <c r="AI310" s="235"/>
      <c r="AJ310" s="235"/>
      <c r="AK310" s="235"/>
      <c r="AL310" s="235"/>
      <c r="AM310" s="235"/>
      <c r="AN310" s="235"/>
      <c r="AO310" s="235"/>
      <c r="AP310" s="235"/>
      <c r="AQ310" s="235"/>
      <c r="AR310" s="235"/>
      <c r="AS310" s="235"/>
      <c r="AT310" s="235"/>
      <c r="AU310" s="235"/>
      <c r="AV310" s="235"/>
      <c r="AW310" s="235"/>
      <c r="AX310" s="235"/>
      <c r="AY310" s="235"/>
      <c r="AZ310" s="235"/>
      <c r="BA310" s="235"/>
      <c r="BB310" s="235"/>
      <c r="BC310" s="235"/>
      <c r="BD310" s="235"/>
      <c r="BE310" s="235"/>
      <c r="BF310" s="235"/>
      <c r="BG310" s="235"/>
      <c r="BH310" s="235"/>
      <c r="BI310" s="235"/>
      <c r="BJ310" s="235"/>
      <c r="BK310" s="235"/>
      <c r="BL310" s="235"/>
      <c r="BM310" s="235"/>
      <c r="BN310" s="235"/>
      <c r="BO310" s="235"/>
      <c r="BP310" s="235"/>
      <c r="BQ310" s="235"/>
      <c r="BR310" s="235"/>
      <c r="BS310" s="235"/>
      <c r="BT310" s="235"/>
      <c r="BU310" s="235"/>
      <c r="BV310" s="235"/>
      <c r="BW310" s="235"/>
      <c r="BX310" s="235"/>
      <c r="BY310" s="235"/>
      <c r="BZ310" s="235"/>
      <c r="CA310" s="235"/>
      <c r="CB310" s="235"/>
      <c r="CC310" s="235"/>
      <c r="CD310" s="235"/>
      <c r="CE310" s="235"/>
      <c r="CF310" s="235">
        <v>1</v>
      </c>
      <c r="CG310" s="235"/>
      <c r="CH310" s="235"/>
      <c r="CI310" s="235"/>
      <c r="CJ310" s="235"/>
      <c r="CK310" s="235"/>
      <c r="CL310" s="235"/>
      <c r="CM310" s="235"/>
      <c r="CN310" s="235"/>
      <c r="CO310" s="235"/>
      <c r="CP310" s="235"/>
      <c r="CQ310" s="235"/>
      <c r="CR310" s="235"/>
      <c r="CS310" s="235"/>
      <c r="CT310" s="235"/>
      <c r="CU310" s="235"/>
      <c r="CV310" s="235"/>
      <c r="CW310" s="235"/>
      <c r="CX310" s="235"/>
      <c r="CY310" s="235"/>
      <c r="CZ310" s="235"/>
      <c r="DA310" s="235"/>
      <c r="DB310" s="235"/>
      <c r="DC310" s="235"/>
      <c r="DD310" s="235"/>
      <c r="DE310" s="235"/>
      <c r="DF310" s="235"/>
      <c r="DG310" s="235"/>
      <c r="DH310" s="235"/>
      <c r="DI310" s="235"/>
      <c r="DJ310" s="235"/>
      <c r="DK310" s="235"/>
      <c r="DL310" s="235"/>
      <c r="DM310" s="235"/>
      <c r="DN310" s="235"/>
      <c r="DO310" s="235"/>
      <c r="DP310" s="235"/>
      <c r="DQ310" s="235"/>
      <c r="DR310" s="235"/>
      <c r="DS310" s="235"/>
      <c r="DT310" s="235"/>
      <c r="DU310" s="235"/>
      <c r="DV310" s="235"/>
      <c r="DW310" s="235"/>
      <c r="DX310" s="235"/>
      <c r="DY310" s="235"/>
      <c r="DZ310" s="235"/>
      <c r="EA310" s="235"/>
      <c r="EB310" s="235"/>
      <c r="EC310" s="235"/>
      <c r="ED310" s="235"/>
      <c r="EE310" s="235"/>
      <c r="EF310" s="235"/>
      <c r="EG310" s="235"/>
      <c r="EH310" s="235"/>
      <c r="EI310" s="235"/>
      <c r="EJ310" s="235"/>
      <c r="EK310" s="235"/>
      <c r="EL310" s="235"/>
      <c r="EM310" s="235"/>
      <c r="EN310" s="235"/>
      <c r="EO310" s="235"/>
      <c r="EP310" s="235"/>
      <c r="EQ310" s="235"/>
      <c r="ER310" s="235"/>
      <c r="ES310" s="235"/>
      <c r="ET310" s="235"/>
      <c r="EU310" s="235"/>
      <c r="EV310" s="235"/>
      <c r="EW310" s="235"/>
      <c r="EX310" s="235"/>
      <c r="EY310" s="235"/>
      <c r="EZ310" s="235"/>
      <c r="FA310" s="235"/>
      <c r="FB310" s="235">
        <v>-1</v>
      </c>
      <c r="FC310" s="235"/>
      <c r="FD310" s="235"/>
      <c r="FE310" s="235"/>
      <c r="FF310" s="235"/>
      <c r="FG310" s="235"/>
      <c r="FH310" s="235"/>
      <c r="FI310" s="235"/>
      <c r="FJ310" s="235"/>
      <c r="FK310" s="235"/>
      <c r="FL310" s="235"/>
      <c r="FM310" s="235"/>
      <c r="FN310" s="235"/>
      <c r="FO310" s="235"/>
      <c r="FP310" s="235"/>
      <c r="FQ310" s="235"/>
      <c r="FR310" s="235"/>
      <c r="FS310" s="235"/>
      <c r="FT310" s="236"/>
      <c r="FU310" s="237">
        <f t="shared" si="36"/>
        <v>0</v>
      </c>
      <c r="FV310" s="237">
        <f t="shared" si="41"/>
        <v>0</v>
      </c>
      <c r="FW310" s="237">
        <f t="shared" si="41"/>
        <v>0</v>
      </c>
      <c r="FX310" s="237">
        <f t="shared" si="41"/>
        <v>0</v>
      </c>
      <c r="FY310" s="237">
        <f t="shared" si="41"/>
        <v>0</v>
      </c>
      <c r="FZ310" s="237">
        <f t="shared" si="41"/>
        <v>0</v>
      </c>
      <c r="GA310" s="237">
        <f t="shared" si="38"/>
        <v>0</v>
      </c>
      <c r="GB310" s="237">
        <f t="shared" si="39"/>
        <v>0</v>
      </c>
      <c r="GC310" s="237">
        <f t="shared" si="32"/>
        <v>0</v>
      </c>
    </row>
    <row r="311" spans="1:185" x14ac:dyDescent="0.3">
      <c r="A311" s="40" t="s">
        <v>332</v>
      </c>
      <c r="B311" s="40" t="str">
        <f>[3]Technologies!B311</f>
        <v>Elektriciteit</v>
      </c>
      <c r="C311" s="40" t="str">
        <f>VLOOKUP($A311,[3]Technologies!$A$7:$H$699,3,FALSE)</f>
        <v>Conversion</v>
      </c>
      <c r="D311" s="40" t="str">
        <f>VLOOKUP($A311,[3]Technologies!$A$7:$H$699,4,FALSE)</f>
        <v>Power NL</v>
      </c>
      <c r="E311" s="40" t="str">
        <f>VLOOKUP($A311,[3]Technologies!$A$7:$H$699,6,FALSE)</f>
        <v>Electricity NL - HV</v>
      </c>
      <c r="F311" s="40" t="str">
        <f>VLOOKUP($A311,[3]Technologies!$A$7:$H$699,7,FALSE)</f>
        <v>Undispatched Electricity (VOLL) - Power NL</v>
      </c>
      <c r="G311" s="228"/>
      <c r="H311" s="228"/>
      <c r="I311" s="229" cm="1">
        <f t="array" ref="I311">-SUMPRODUCT(([3]Feedstocks!$C$4:$C$185=A311)*[3]Feedstocks!$E$4:$E$185,[3]Feedstocks!$F$4:$F$185,[3]Feedstocks!$H$4:$H$185,[3]Feedstocks!$I$4:$I$185)</f>
        <v>0</v>
      </c>
      <c r="J311" s="229" cm="1">
        <f t="array" ref="J311">-SUMPRODUCT(([3]Feedstocks!$C$4:$C$185=A311)*[3]Feedstocks!$E$4:$E$185,[3]Feedstocks!$H$4:$H$185,[3]Feedstocks!$I$4:$I$185)</f>
        <v>0</v>
      </c>
      <c r="K311" s="229"/>
      <c r="L311" s="229"/>
      <c r="M311" s="228">
        <v>1</v>
      </c>
      <c r="N311" s="228" t="str">
        <f>VLOOKUP(E311,[3]Activities!$A$9:$M$224,13,FALSE)</f>
        <v>NL</v>
      </c>
      <c r="O311" s="228"/>
      <c r="P311" s="66" t="s">
        <v>1266</v>
      </c>
      <c r="Q311" s="230"/>
      <c r="R311" s="230"/>
      <c r="S311" s="230"/>
      <c r="T311" s="230"/>
      <c r="U311" s="230"/>
      <c r="V311" s="230"/>
      <c r="W311" s="230"/>
      <c r="X311" s="230"/>
      <c r="Y311" s="230"/>
      <c r="Z311" s="230"/>
      <c r="AA311" s="230"/>
      <c r="AB311" s="230"/>
      <c r="AC311" s="230"/>
      <c r="AD311" s="230"/>
      <c r="AE311" s="230"/>
      <c r="AF311" s="235"/>
      <c r="AG311" s="235"/>
      <c r="AH311" s="230"/>
      <c r="AI311" s="230"/>
      <c r="AJ311" s="230"/>
      <c r="AK311" s="230"/>
      <c r="AL311" s="230"/>
      <c r="AM311" s="230"/>
      <c r="AN311" s="230"/>
      <c r="AO311" s="230"/>
      <c r="AP311" s="230"/>
      <c r="AQ311" s="230"/>
      <c r="AR311" s="230"/>
      <c r="AS311" s="230"/>
      <c r="AT311" s="230"/>
      <c r="AU311" s="230"/>
      <c r="AV311" s="230"/>
      <c r="AW311" s="230"/>
      <c r="AX311" s="230"/>
      <c r="AY311" s="230"/>
      <c r="AZ311" s="230"/>
      <c r="BA311" s="230"/>
      <c r="BB311" s="230"/>
      <c r="BC311" s="230"/>
      <c r="BD311" s="230"/>
      <c r="BE311" s="230"/>
      <c r="BF311" s="230"/>
      <c r="BG311" s="230"/>
      <c r="BH311" s="230"/>
      <c r="BI311" s="230"/>
      <c r="BJ311" s="230"/>
      <c r="BK311" s="230"/>
      <c r="BL311" s="230"/>
      <c r="BM311" s="230"/>
      <c r="BN311" s="230"/>
      <c r="BO311" s="230"/>
      <c r="BP311" s="230"/>
      <c r="BQ311" s="230"/>
      <c r="BR311" s="230"/>
      <c r="BS311" s="230"/>
      <c r="BT311" s="230"/>
      <c r="BU311" s="230"/>
      <c r="BV311" s="230"/>
      <c r="BW311" s="230"/>
      <c r="BX311" s="230"/>
      <c r="BY311" s="230"/>
      <c r="BZ311" s="230"/>
      <c r="CA311" s="230"/>
      <c r="CB311" s="230"/>
      <c r="CC311" s="230"/>
      <c r="CD311" s="230"/>
      <c r="CE311" s="230"/>
      <c r="CF311" s="230"/>
      <c r="CG311" s="230"/>
      <c r="CH311" s="230"/>
      <c r="CI311" s="230"/>
      <c r="CJ311" s="230"/>
      <c r="CK311" s="230"/>
      <c r="CL311" s="230"/>
      <c r="CM311" s="230"/>
      <c r="CN311" s="230"/>
      <c r="CO311" s="230"/>
      <c r="CP311" s="230"/>
      <c r="CQ311" s="230"/>
      <c r="CR311" s="230">
        <v>1</v>
      </c>
      <c r="CS311" s="230"/>
      <c r="CT311" s="230"/>
      <c r="CU311" s="230"/>
      <c r="CV311" s="230"/>
      <c r="CW311" s="230"/>
      <c r="CX311" s="230"/>
      <c r="CY311" s="230"/>
      <c r="CZ311" s="230"/>
      <c r="DA311" s="230"/>
      <c r="DB311" s="230"/>
      <c r="DC311" s="230"/>
      <c r="DD311" s="230"/>
      <c r="DE311" s="230"/>
      <c r="DF311" s="230"/>
      <c r="DG311" s="230"/>
      <c r="DH311" s="230"/>
      <c r="DI311" s="230"/>
      <c r="DJ311" s="230"/>
      <c r="DK311" s="230"/>
      <c r="DL311" s="230"/>
      <c r="DM311" s="230"/>
      <c r="DN311" s="230"/>
      <c r="DO311" s="230"/>
      <c r="DP311" s="230"/>
      <c r="DQ311" s="230"/>
      <c r="DR311" s="230"/>
      <c r="DS311" s="230"/>
      <c r="DT311" s="230"/>
      <c r="DU311" s="230"/>
      <c r="DV311" s="230"/>
      <c r="DW311" s="230"/>
      <c r="DX311" s="230"/>
      <c r="DY311" s="230"/>
      <c r="DZ311" s="230"/>
      <c r="EA311" s="230"/>
      <c r="EB311" s="230"/>
      <c r="EC311" s="230"/>
      <c r="ED311" s="230"/>
      <c r="EE311" s="230"/>
      <c r="EF311" s="230"/>
      <c r="EG311" s="230"/>
      <c r="EH311" s="230"/>
      <c r="EI311" s="230"/>
      <c r="EJ311" s="230"/>
      <c r="EK311" s="230"/>
      <c r="EL311" s="230"/>
      <c r="EM311" s="230"/>
      <c r="EN311" s="230"/>
      <c r="EO311" s="230"/>
      <c r="EP311" s="230"/>
      <c r="EQ311" s="230"/>
      <c r="ER311" s="230"/>
      <c r="ES311" s="230"/>
      <c r="ET311" s="230"/>
      <c r="EU311" s="230"/>
      <c r="EV311" s="230"/>
      <c r="EW311" s="230"/>
      <c r="EX311" s="230"/>
      <c r="EY311" s="230"/>
      <c r="EZ311" s="230"/>
      <c r="FA311" s="230"/>
      <c r="FB311" s="230"/>
      <c r="FC311" s="230"/>
      <c r="FD311" s="230"/>
      <c r="FE311" s="230"/>
      <c r="FF311" s="230"/>
      <c r="FG311" s="230"/>
      <c r="FH311" s="230"/>
      <c r="FI311" s="230"/>
      <c r="FJ311" s="230"/>
      <c r="FK311" s="230"/>
      <c r="FL311" s="230"/>
      <c r="FM311" s="230"/>
      <c r="FN311" s="230"/>
      <c r="FO311" s="230"/>
      <c r="FP311" s="230"/>
      <c r="FQ311" s="230"/>
      <c r="FR311" s="230"/>
      <c r="FS311" s="230"/>
      <c r="FT311" s="231"/>
      <c r="FU311" s="232">
        <f t="shared" si="36"/>
        <v>0</v>
      </c>
      <c r="FV311" s="232">
        <f t="shared" ref="FV311:FZ326" si="42">ROUND(IF($C311="Primary",0,$M311*(1-$O311)*($G311*(SUMPRODUCT($Q$4:$FS$4,$Q311:$FS311)+$J311)+$H311-SUMPRODUCT($Q$5:$FS$5,$Q311:$FS311)-$I311+$K311))*IF($N311=FV$4,1,0),4)</f>
        <v>0</v>
      </c>
      <c r="FW311" s="232">
        <f t="shared" si="42"/>
        <v>0</v>
      </c>
      <c r="FX311" s="232">
        <f t="shared" si="42"/>
        <v>0</v>
      </c>
      <c r="FY311" s="232">
        <f t="shared" si="42"/>
        <v>0</v>
      </c>
      <c r="FZ311" s="232">
        <f t="shared" si="42"/>
        <v>0</v>
      </c>
      <c r="GA311" s="232">
        <f t="shared" si="38"/>
        <v>0</v>
      </c>
      <c r="GB311" s="232">
        <f t="shared" si="39"/>
        <v>0</v>
      </c>
      <c r="GC311" s="232">
        <f t="shared" si="32"/>
        <v>0</v>
      </c>
    </row>
    <row r="312" spans="1:185" x14ac:dyDescent="0.3">
      <c r="A312" s="69" t="s">
        <v>333</v>
      </c>
      <c r="B312" s="69" t="str">
        <f>[3]Technologies!B312</f>
        <v>Elektriciteit</v>
      </c>
      <c r="C312" s="69" t="str">
        <f>VLOOKUP($A312,[3]Technologies!$A$7:$H$699,3,FALSE)</f>
        <v>Conversion</v>
      </c>
      <c r="D312" s="69" t="str">
        <f>VLOOKUP($A312,[3]Technologies!$A$7:$H$699,4,FALSE)</f>
        <v>Power NL</v>
      </c>
      <c r="E312" s="69" t="str">
        <f>VLOOKUP($A312,[3]Technologies!$A$7:$H$699,6,FALSE)</f>
        <v>Electricity NL - HV</v>
      </c>
      <c r="F312" s="70" t="str">
        <f>VLOOKUP($A312,[3]Technologies!$A$7:$H$699,7,FALSE)</f>
        <v>Compresed Air Aboveground Storage - Power NL</v>
      </c>
      <c r="G312" s="233"/>
      <c r="H312" s="233"/>
      <c r="I312" s="234" cm="1">
        <f t="array" ref="I312">-SUMPRODUCT(([3]Feedstocks!$C$4:$C$185=A312)*[3]Feedstocks!$E$4:$E$185,[3]Feedstocks!$F$4:$F$185,[3]Feedstocks!$H$4:$H$185,[3]Feedstocks!$I$4:$I$185)</f>
        <v>0</v>
      </c>
      <c r="J312" s="234" cm="1">
        <f t="array" ref="J312">-SUMPRODUCT(([3]Feedstocks!$C$4:$C$185=A312)*[3]Feedstocks!$E$4:$E$185,[3]Feedstocks!$H$4:$H$185,[3]Feedstocks!$I$4:$I$185)</f>
        <v>0</v>
      </c>
      <c r="K312" s="234"/>
      <c r="L312" s="234"/>
      <c r="M312" s="233">
        <v>1</v>
      </c>
      <c r="N312" s="233" t="str">
        <f>VLOOKUP(E312,[3]Activities!$A$9:$M$224,13,FALSE)</f>
        <v>NL</v>
      </c>
      <c r="O312" s="233"/>
      <c r="P312" s="87" t="s">
        <v>1266</v>
      </c>
      <c r="Q312" s="235"/>
      <c r="R312" s="235"/>
      <c r="S312" s="235"/>
      <c r="T312" s="235"/>
      <c r="U312" s="235"/>
      <c r="V312" s="235"/>
      <c r="W312" s="235"/>
      <c r="X312" s="235"/>
      <c r="Y312" s="235"/>
      <c r="Z312" s="235"/>
      <c r="AA312" s="235"/>
      <c r="AB312" s="235"/>
      <c r="AC312" s="235"/>
      <c r="AD312" s="235"/>
      <c r="AE312" s="235"/>
      <c r="AF312" s="230"/>
      <c r="AG312" s="230"/>
      <c r="AH312" s="235"/>
      <c r="AI312" s="235"/>
      <c r="AJ312" s="235"/>
      <c r="AK312" s="235"/>
      <c r="AL312" s="235"/>
      <c r="AM312" s="235"/>
      <c r="AN312" s="235"/>
      <c r="AO312" s="235"/>
      <c r="AP312" s="235"/>
      <c r="AQ312" s="235"/>
      <c r="AR312" s="235"/>
      <c r="AS312" s="235"/>
      <c r="AT312" s="235"/>
      <c r="AU312" s="235"/>
      <c r="AV312" s="235"/>
      <c r="AW312" s="235"/>
      <c r="AX312" s="235"/>
      <c r="AY312" s="235"/>
      <c r="AZ312" s="235"/>
      <c r="BA312" s="235"/>
      <c r="BB312" s="235"/>
      <c r="BC312" s="235"/>
      <c r="BD312" s="235"/>
      <c r="BE312" s="235"/>
      <c r="BF312" s="235"/>
      <c r="BG312" s="235"/>
      <c r="BH312" s="235"/>
      <c r="BI312" s="235"/>
      <c r="BJ312" s="235"/>
      <c r="BK312" s="235"/>
      <c r="BL312" s="235"/>
      <c r="BM312" s="235"/>
      <c r="BN312" s="235"/>
      <c r="BO312" s="235"/>
      <c r="BP312" s="235"/>
      <c r="BQ312" s="235"/>
      <c r="BR312" s="235"/>
      <c r="BS312" s="235"/>
      <c r="BT312" s="235"/>
      <c r="BU312" s="235"/>
      <c r="BV312" s="235"/>
      <c r="BW312" s="235"/>
      <c r="BX312" s="235"/>
      <c r="BY312" s="235"/>
      <c r="BZ312" s="235"/>
      <c r="CA312" s="235"/>
      <c r="CB312" s="235"/>
      <c r="CC312" s="235"/>
      <c r="CD312" s="235"/>
      <c r="CE312" s="235"/>
      <c r="CF312" s="235"/>
      <c r="CG312" s="235"/>
      <c r="CH312" s="235"/>
      <c r="CI312" s="235"/>
      <c r="CJ312" s="235"/>
      <c r="CK312" s="235"/>
      <c r="CL312" s="235"/>
      <c r="CM312" s="235"/>
      <c r="CN312" s="235"/>
      <c r="CO312" s="235"/>
      <c r="CP312" s="235"/>
      <c r="CQ312" s="235"/>
      <c r="CR312" s="235">
        <v>-1.0000000000000001E-5</v>
      </c>
      <c r="CS312" s="235"/>
      <c r="CT312" s="235"/>
      <c r="CU312" s="235"/>
      <c r="CV312" s="235"/>
      <c r="CW312" s="235"/>
      <c r="CX312" s="235"/>
      <c r="CY312" s="235"/>
      <c r="CZ312" s="235"/>
      <c r="DA312" s="235"/>
      <c r="DB312" s="235"/>
      <c r="DC312" s="235"/>
      <c r="DD312" s="235"/>
      <c r="DE312" s="235"/>
      <c r="DF312" s="235"/>
      <c r="DG312" s="235"/>
      <c r="DH312" s="235"/>
      <c r="DI312" s="235"/>
      <c r="DJ312" s="235"/>
      <c r="DK312" s="235"/>
      <c r="DL312" s="235"/>
      <c r="DM312" s="235"/>
      <c r="DN312" s="235"/>
      <c r="DO312" s="235"/>
      <c r="DP312" s="235"/>
      <c r="DQ312" s="235"/>
      <c r="DR312" s="235"/>
      <c r="DS312" s="235"/>
      <c r="DT312" s="235"/>
      <c r="DU312" s="235"/>
      <c r="DV312" s="235"/>
      <c r="DW312" s="235"/>
      <c r="DX312" s="235"/>
      <c r="DY312" s="235"/>
      <c r="DZ312" s="235"/>
      <c r="EA312" s="235"/>
      <c r="EB312" s="235"/>
      <c r="EC312" s="235"/>
      <c r="ED312" s="235"/>
      <c r="EE312" s="235"/>
      <c r="EF312" s="235"/>
      <c r="EG312" s="235"/>
      <c r="EH312" s="235"/>
      <c r="EI312" s="235"/>
      <c r="EJ312" s="235"/>
      <c r="EK312" s="235"/>
      <c r="EL312" s="235"/>
      <c r="EM312" s="235"/>
      <c r="EN312" s="235"/>
      <c r="EO312" s="235"/>
      <c r="EP312" s="235"/>
      <c r="EQ312" s="235"/>
      <c r="ER312" s="235"/>
      <c r="ES312" s="235"/>
      <c r="ET312" s="235"/>
      <c r="EU312" s="235"/>
      <c r="EV312" s="235"/>
      <c r="EW312" s="235"/>
      <c r="EX312" s="235"/>
      <c r="EY312" s="235"/>
      <c r="EZ312" s="235"/>
      <c r="FA312" s="235"/>
      <c r="FB312" s="235"/>
      <c r="FC312" s="235"/>
      <c r="FD312" s="235"/>
      <c r="FE312" s="235"/>
      <c r="FF312" s="235"/>
      <c r="FG312" s="235"/>
      <c r="FH312" s="235"/>
      <c r="FI312" s="235"/>
      <c r="FJ312" s="235"/>
      <c r="FK312" s="235"/>
      <c r="FL312" s="235"/>
      <c r="FM312" s="235"/>
      <c r="FN312" s="235"/>
      <c r="FO312" s="235"/>
      <c r="FP312" s="235"/>
      <c r="FQ312" s="235"/>
      <c r="FR312" s="235"/>
      <c r="FS312" s="235"/>
      <c r="FT312" s="236"/>
      <c r="FU312" s="237">
        <f t="shared" si="36"/>
        <v>0</v>
      </c>
      <c r="FV312" s="237">
        <f t="shared" si="42"/>
        <v>0</v>
      </c>
      <c r="FW312" s="237">
        <f t="shared" si="42"/>
        <v>0</v>
      </c>
      <c r="FX312" s="237">
        <f t="shared" si="42"/>
        <v>0</v>
      </c>
      <c r="FY312" s="237">
        <f t="shared" si="42"/>
        <v>0</v>
      </c>
      <c r="FZ312" s="237">
        <f t="shared" si="42"/>
        <v>0</v>
      </c>
      <c r="GA312" s="237">
        <f t="shared" si="38"/>
        <v>0</v>
      </c>
      <c r="GB312" s="237">
        <f t="shared" si="39"/>
        <v>0</v>
      </c>
      <c r="GC312" s="237">
        <f t="shared" si="32"/>
        <v>0</v>
      </c>
    </row>
    <row r="313" spans="1:185" x14ac:dyDescent="0.3">
      <c r="A313" s="40" t="s">
        <v>334</v>
      </c>
      <c r="B313" s="40" t="str">
        <f>[3]Technologies!B313</f>
        <v>Elektriciteit</v>
      </c>
      <c r="C313" s="40" t="str">
        <f>VLOOKUP($A313,[3]Technologies!$A$7:$H$699,3,FALSE)</f>
        <v>Conversion</v>
      </c>
      <c r="D313" s="40" t="str">
        <f>VLOOKUP($A313,[3]Technologies!$A$7:$H$699,4,FALSE)</f>
        <v>Power NL</v>
      </c>
      <c r="E313" s="40" t="str">
        <f>VLOOKUP($A313,[3]Technologies!$A$7:$H$699,6,FALSE)</f>
        <v>Electricity NL - HV</v>
      </c>
      <c r="F313" s="40" t="str">
        <f>VLOOKUP($A313,[3]Technologies!$A$7:$H$699,7,FALSE)</f>
        <v>Compresed Air Underground Storage - Power NL</v>
      </c>
      <c r="G313" s="228"/>
      <c r="H313" s="228"/>
      <c r="I313" s="229" cm="1">
        <f t="array" ref="I313">-SUMPRODUCT(([3]Feedstocks!$C$4:$C$185=A313)*[3]Feedstocks!$E$4:$E$185,[3]Feedstocks!$F$4:$F$185,[3]Feedstocks!$H$4:$H$185,[3]Feedstocks!$I$4:$I$185)</f>
        <v>0</v>
      </c>
      <c r="J313" s="229" cm="1">
        <f t="array" ref="J313">-SUMPRODUCT(([3]Feedstocks!$C$4:$C$185=A313)*[3]Feedstocks!$E$4:$E$185,[3]Feedstocks!$H$4:$H$185,[3]Feedstocks!$I$4:$I$185)</f>
        <v>0</v>
      </c>
      <c r="K313" s="229"/>
      <c r="L313" s="229"/>
      <c r="M313" s="228">
        <v>1</v>
      </c>
      <c r="N313" s="228" t="str">
        <f>VLOOKUP(E313,[3]Activities!$A$9:$M$224,13,FALSE)</f>
        <v>NL</v>
      </c>
      <c r="O313" s="228"/>
      <c r="P313" s="66" t="s">
        <v>1266</v>
      </c>
      <c r="Q313" s="230"/>
      <c r="R313" s="230"/>
      <c r="S313" s="230"/>
      <c r="T313" s="230"/>
      <c r="U313" s="230"/>
      <c r="V313" s="230"/>
      <c r="W313" s="230"/>
      <c r="X313" s="230"/>
      <c r="Y313" s="230"/>
      <c r="Z313" s="230"/>
      <c r="AA313" s="230"/>
      <c r="AB313" s="230"/>
      <c r="AC313" s="230"/>
      <c r="AD313" s="230"/>
      <c r="AE313" s="230"/>
      <c r="AF313" s="235"/>
      <c r="AG313" s="235"/>
      <c r="AH313" s="230"/>
      <c r="AI313" s="230"/>
      <c r="AJ313" s="230"/>
      <c r="AK313" s="230"/>
      <c r="AL313" s="230"/>
      <c r="AM313" s="230"/>
      <c r="AN313" s="230"/>
      <c r="AO313" s="230"/>
      <c r="AP313" s="230"/>
      <c r="AQ313" s="230"/>
      <c r="AR313" s="230"/>
      <c r="AS313" s="230"/>
      <c r="AT313" s="230"/>
      <c r="AU313" s="230"/>
      <c r="AV313" s="230"/>
      <c r="AW313" s="230"/>
      <c r="AX313" s="230"/>
      <c r="AY313" s="230"/>
      <c r="AZ313" s="230"/>
      <c r="BA313" s="230"/>
      <c r="BB313" s="230"/>
      <c r="BC313" s="230"/>
      <c r="BD313" s="230"/>
      <c r="BE313" s="230"/>
      <c r="BF313" s="230"/>
      <c r="BG313" s="230"/>
      <c r="BH313" s="230"/>
      <c r="BI313" s="230"/>
      <c r="BJ313" s="230"/>
      <c r="BK313" s="230"/>
      <c r="BL313" s="230"/>
      <c r="BM313" s="230"/>
      <c r="BN313" s="230"/>
      <c r="BO313" s="230"/>
      <c r="BP313" s="230"/>
      <c r="BQ313" s="230"/>
      <c r="BR313" s="230"/>
      <c r="BS313" s="230"/>
      <c r="BT313" s="230"/>
      <c r="BU313" s="230"/>
      <c r="BV313" s="230"/>
      <c r="BW313" s="230"/>
      <c r="BX313" s="230"/>
      <c r="BY313" s="230"/>
      <c r="BZ313" s="230"/>
      <c r="CA313" s="230"/>
      <c r="CB313" s="230"/>
      <c r="CC313" s="230"/>
      <c r="CD313" s="230"/>
      <c r="CE313" s="230"/>
      <c r="CF313" s="230"/>
      <c r="CG313" s="230"/>
      <c r="CH313" s="230"/>
      <c r="CI313" s="230"/>
      <c r="CJ313" s="230"/>
      <c r="CK313" s="230"/>
      <c r="CL313" s="230"/>
      <c r="CM313" s="230"/>
      <c r="CN313" s="230"/>
      <c r="CO313" s="230"/>
      <c r="CP313" s="230"/>
      <c r="CQ313" s="230"/>
      <c r="CR313" s="230">
        <v>-1.0000000000000001E-5</v>
      </c>
      <c r="CS313" s="230"/>
      <c r="CT313" s="230"/>
      <c r="CU313" s="230"/>
      <c r="CV313" s="230"/>
      <c r="CW313" s="230"/>
      <c r="CX313" s="230"/>
      <c r="CY313" s="230"/>
      <c r="CZ313" s="230"/>
      <c r="DA313" s="230"/>
      <c r="DB313" s="230"/>
      <c r="DC313" s="230"/>
      <c r="DD313" s="230"/>
      <c r="DE313" s="230"/>
      <c r="DF313" s="230"/>
      <c r="DG313" s="230"/>
      <c r="DH313" s="230"/>
      <c r="DI313" s="230"/>
      <c r="DJ313" s="230"/>
      <c r="DK313" s="230"/>
      <c r="DL313" s="230"/>
      <c r="DM313" s="230"/>
      <c r="DN313" s="230"/>
      <c r="DO313" s="230"/>
      <c r="DP313" s="230"/>
      <c r="DQ313" s="230"/>
      <c r="DR313" s="230"/>
      <c r="DS313" s="230"/>
      <c r="DT313" s="230"/>
      <c r="DU313" s="230"/>
      <c r="DV313" s="230"/>
      <c r="DW313" s="230"/>
      <c r="DX313" s="230"/>
      <c r="DY313" s="230"/>
      <c r="DZ313" s="230"/>
      <c r="EA313" s="230"/>
      <c r="EB313" s="230"/>
      <c r="EC313" s="230"/>
      <c r="ED313" s="230"/>
      <c r="EE313" s="230"/>
      <c r="EF313" s="230"/>
      <c r="EG313" s="230"/>
      <c r="EH313" s="230"/>
      <c r="EI313" s="230"/>
      <c r="EJ313" s="230"/>
      <c r="EK313" s="230"/>
      <c r="EL313" s="230"/>
      <c r="EM313" s="230"/>
      <c r="EN313" s="230"/>
      <c r="EO313" s="230"/>
      <c r="EP313" s="230"/>
      <c r="EQ313" s="230"/>
      <c r="ER313" s="230"/>
      <c r="ES313" s="230"/>
      <c r="ET313" s="230"/>
      <c r="EU313" s="230"/>
      <c r="EV313" s="230"/>
      <c r="EW313" s="230"/>
      <c r="EX313" s="230"/>
      <c r="EY313" s="230"/>
      <c r="EZ313" s="230"/>
      <c r="FA313" s="230"/>
      <c r="FB313" s="230"/>
      <c r="FC313" s="230"/>
      <c r="FD313" s="230"/>
      <c r="FE313" s="230"/>
      <c r="FF313" s="230"/>
      <c r="FG313" s="230"/>
      <c r="FH313" s="230"/>
      <c r="FI313" s="230"/>
      <c r="FJ313" s="230"/>
      <c r="FK313" s="230"/>
      <c r="FL313" s="230"/>
      <c r="FM313" s="230"/>
      <c r="FN313" s="230"/>
      <c r="FO313" s="230"/>
      <c r="FP313" s="230"/>
      <c r="FQ313" s="230"/>
      <c r="FR313" s="230"/>
      <c r="FS313" s="230"/>
      <c r="FT313" s="231"/>
      <c r="FU313" s="232">
        <f t="shared" si="36"/>
        <v>0</v>
      </c>
      <c r="FV313" s="232">
        <f t="shared" si="42"/>
        <v>0</v>
      </c>
      <c r="FW313" s="232">
        <f t="shared" si="42"/>
        <v>0</v>
      </c>
      <c r="FX313" s="232">
        <f t="shared" si="42"/>
        <v>0</v>
      </c>
      <c r="FY313" s="232">
        <f t="shared" si="42"/>
        <v>0</v>
      </c>
      <c r="FZ313" s="232">
        <f t="shared" si="42"/>
        <v>0</v>
      </c>
      <c r="GA313" s="232">
        <f t="shared" si="38"/>
        <v>0</v>
      </c>
      <c r="GB313" s="232">
        <f t="shared" si="39"/>
        <v>0</v>
      </c>
      <c r="GC313" s="232">
        <f t="shared" si="32"/>
        <v>0</v>
      </c>
    </row>
    <row r="314" spans="1:185" x14ac:dyDescent="0.3">
      <c r="A314" s="69" t="s">
        <v>335</v>
      </c>
      <c r="B314" s="69" t="str">
        <f>[3]Technologies!B314</f>
        <v>Elektriciteit</v>
      </c>
      <c r="C314" s="69" t="str">
        <f>VLOOKUP($A314,[3]Technologies!$A$7:$H$699,3,FALSE)</f>
        <v>Conversion</v>
      </c>
      <c r="D314" s="69" t="str">
        <f>VLOOKUP($A314,[3]Technologies!$A$7:$H$699,4,FALSE)</f>
        <v>Power NL</v>
      </c>
      <c r="E314" s="69" t="str">
        <f>VLOOKUP($A314,[3]Technologies!$A$7:$H$699,6,FALSE)</f>
        <v>Electricity NL - HV</v>
      </c>
      <c r="F314" s="70" t="str">
        <f>VLOOKUP($A314,[3]Technologies!$A$7:$H$699,7,FALSE)</f>
        <v>Battery Storage Li-ion - Power NL</v>
      </c>
      <c r="G314" s="233"/>
      <c r="H314" s="233"/>
      <c r="I314" s="234" cm="1">
        <f t="array" ref="I314">-SUMPRODUCT(([3]Feedstocks!$C$4:$C$185=A314)*[3]Feedstocks!$E$4:$E$185,[3]Feedstocks!$F$4:$F$185,[3]Feedstocks!$H$4:$H$185,[3]Feedstocks!$I$4:$I$185)</f>
        <v>0</v>
      </c>
      <c r="J314" s="234" cm="1">
        <f t="array" ref="J314">-SUMPRODUCT(([3]Feedstocks!$C$4:$C$185=A314)*[3]Feedstocks!$E$4:$E$185,[3]Feedstocks!$H$4:$H$185,[3]Feedstocks!$I$4:$I$185)</f>
        <v>0</v>
      </c>
      <c r="K314" s="234"/>
      <c r="L314" s="234"/>
      <c r="M314" s="233">
        <v>1</v>
      </c>
      <c r="N314" s="233" t="str">
        <f>VLOOKUP(E314,[3]Activities!$A$9:$M$224,13,FALSE)</f>
        <v>NL</v>
      </c>
      <c r="O314" s="233"/>
      <c r="P314" s="87" t="s">
        <v>1266</v>
      </c>
      <c r="Q314" s="235"/>
      <c r="R314" s="235"/>
      <c r="S314" s="235"/>
      <c r="T314" s="235"/>
      <c r="U314" s="235"/>
      <c r="V314" s="235"/>
      <c r="W314" s="235"/>
      <c r="X314" s="235"/>
      <c r="Y314" s="235"/>
      <c r="Z314" s="235"/>
      <c r="AA314" s="235"/>
      <c r="AB314" s="235"/>
      <c r="AC314" s="235"/>
      <c r="AD314" s="235"/>
      <c r="AE314" s="235"/>
      <c r="AF314" s="230"/>
      <c r="AG314" s="230"/>
      <c r="AH314" s="235"/>
      <c r="AI314" s="235"/>
      <c r="AJ314" s="235"/>
      <c r="AK314" s="235"/>
      <c r="AL314" s="235"/>
      <c r="AM314" s="235"/>
      <c r="AN314" s="235"/>
      <c r="AO314" s="235"/>
      <c r="AP314" s="235"/>
      <c r="AQ314" s="235"/>
      <c r="AR314" s="235"/>
      <c r="AS314" s="235"/>
      <c r="AT314" s="235"/>
      <c r="AU314" s="235"/>
      <c r="AV314" s="235"/>
      <c r="AW314" s="235"/>
      <c r="AX314" s="235"/>
      <c r="AY314" s="235"/>
      <c r="AZ314" s="235"/>
      <c r="BA314" s="235"/>
      <c r="BB314" s="235"/>
      <c r="BC314" s="235"/>
      <c r="BD314" s="235"/>
      <c r="BE314" s="235"/>
      <c r="BF314" s="235"/>
      <c r="BG314" s="235"/>
      <c r="BH314" s="235"/>
      <c r="BI314" s="235"/>
      <c r="BJ314" s="235"/>
      <c r="BK314" s="235"/>
      <c r="BL314" s="235"/>
      <c r="BM314" s="235"/>
      <c r="BN314" s="235"/>
      <c r="BO314" s="235"/>
      <c r="BP314" s="235"/>
      <c r="BQ314" s="235"/>
      <c r="BR314" s="235"/>
      <c r="BS314" s="235"/>
      <c r="BT314" s="235"/>
      <c r="BU314" s="235"/>
      <c r="BV314" s="235"/>
      <c r="BW314" s="235"/>
      <c r="BX314" s="235"/>
      <c r="BY314" s="235"/>
      <c r="BZ314" s="235"/>
      <c r="CA314" s="235"/>
      <c r="CB314" s="235"/>
      <c r="CC314" s="235"/>
      <c r="CD314" s="235"/>
      <c r="CE314" s="235"/>
      <c r="CF314" s="235"/>
      <c r="CG314" s="235"/>
      <c r="CH314" s="235"/>
      <c r="CI314" s="235"/>
      <c r="CJ314" s="235"/>
      <c r="CK314" s="235"/>
      <c r="CL314" s="235"/>
      <c r="CM314" s="235"/>
      <c r="CN314" s="235"/>
      <c r="CO314" s="235"/>
      <c r="CP314" s="235"/>
      <c r="CQ314" s="235"/>
      <c r="CR314" s="235">
        <v>-1.0000000000000001E-5</v>
      </c>
      <c r="CS314" s="235"/>
      <c r="CT314" s="235"/>
      <c r="CU314" s="235"/>
      <c r="CV314" s="235"/>
      <c r="CW314" s="235"/>
      <c r="CX314" s="235"/>
      <c r="CY314" s="235"/>
      <c r="CZ314" s="235"/>
      <c r="DA314" s="235"/>
      <c r="DB314" s="235"/>
      <c r="DC314" s="235"/>
      <c r="DD314" s="235"/>
      <c r="DE314" s="235"/>
      <c r="DF314" s="235"/>
      <c r="DG314" s="235"/>
      <c r="DH314" s="235"/>
      <c r="DI314" s="235"/>
      <c r="DJ314" s="235"/>
      <c r="DK314" s="235"/>
      <c r="DL314" s="235"/>
      <c r="DM314" s="235"/>
      <c r="DN314" s="235"/>
      <c r="DO314" s="235"/>
      <c r="DP314" s="235"/>
      <c r="DQ314" s="235"/>
      <c r="DR314" s="235"/>
      <c r="DS314" s="235"/>
      <c r="DT314" s="235"/>
      <c r="DU314" s="235"/>
      <c r="DV314" s="235"/>
      <c r="DW314" s="235"/>
      <c r="DX314" s="235"/>
      <c r="DY314" s="235"/>
      <c r="DZ314" s="235"/>
      <c r="EA314" s="235"/>
      <c r="EB314" s="235"/>
      <c r="EC314" s="235"/>
      <c r="ED314" s="235"/>
      <c r="EE314" s="235"/>
      <c r="EF314" s="235"/>
      <c r="EG314" s="235"/>
      <c r="EH314" s="235"/>
      <c r="EI314" s="235"/>
      <c r="EJ314" s="235"/>
      <c r="EK314" s="235"/>
      <c r="EL314" s="235"/>
      <c r="EM314" s="235"/>
      <c r="EN314" s="235"/>
      <c r="EO314" s="235"/>
      <c r="EP314" s="235"/>
      <c r="EQ314" s="235"/>
      <c r="ER314" s="235"/>
      <c r="ES314" s="235"/>
      <c r="ET314" s="235"/>
      <c r="EU314" s="235"/>
      <c r="EV314" s="235"/>
      <c r="EW314" s="235"/>
      <c r="EX314" s="235"/>
      <c r="EY314" s="235"/>
      <c r="EZ314" s="235"/>
      <c r="FA314" s="235"/>
      <c r="FB314" s="235"/>
      <c r="FC314" s="235"/>
      <c r="FD314" s="235"/>
      <c r="FE314" s="235"/>
      <c r="FF314" s="235"/>
      <c r="FG314" s="235"/>
      <c r="FH314" s="235"/>
      <c r="FI314" s="235"/>
      <c r="FJ314" s="235"/>
      <c r="FK314" s="235"/>
      <c r="FL314" s="235"/>
      <c r="FM314" s="235"/>
      <c r="FN314" s="235"/>
      <c r="FO314" s="235"/>
      <c r="FP314" s="235"/>
      <c r="FQ314" s="235"/>
      <c r="FR314" s="235"/>
      <c r="FS314" s="235"/>
      <c r="FT314" s="236"/>
      <c r="FU314" s="237">
        <f t="shared" si="36"/>
        <v>0</v>
      </c>
      <c r="FV314" s="237">
        <f t="shared" si="42"/>
        <v>0</v>
      </c>
      <c r="FW314" s="237">
        <f t="shared" si="42"/>
        <v>0</v>
      </c>
      <c r="FX314" s="237">
        <f t="shared" si="42"/>
        <v>0</v>
      </c>
      <c r="FY314" s="237">
        <f t="shared" si="42"/>
        <v>0</v>
      </c>
      <c r="FZ314" s="237">
        <f t="shared" si="42"/>
        <v>0</v>
      </c>
      <c r="GA314" s="237">
        <f t="shared" si="38"/>
        <v>0</v>
      </c>
      <c r="GB314" s="237">
        <f t="shared" si="39"/>
        <v>0</v>
      </c>
      <c r="GC314" s="237">
        <f t="shared" si="32"/>
        <v>0</v>
      </c>
    </row>
    <row r="315" spans="1:185" x14ac:dyDescent="0.3">
      <c r="A315" s="171" t="s">
        <v>336</v>
      </c>
      <c r="B315" s="40" t="str">
        <f>[3]Technologies!B315</f>
        <v>Elektriciteit</v>
      </c>
      <c r="C315" s="40" t="str">
        <f>VLOOKUP($A315,[3]Technologies!$A$7:$H$699,3,FALSE)</f>
        <v>XC Trade</v>
      </c>
      <c r="D315" s="40" t="str">
        <f>VLOOKUP($A315,[3]Technologies!$A$7:$H$699,4,FALSE)</f>
        <v>Power NL</v>
      </c>
      <c r="E315" s="40" t="str">
        <f>VLOOKUP($A315,[3]Technologies!$A$7:$H$699,6,FALSE)</f>
        <v>Electricity NL - HV</v>
      </c>
      <c r="F315" s="40" t="str">
        <f>VLOOKUP($A315,[3]Technologies!$A$7:$H$699,7,FALSE)</f>
        <v>Import from DK - Power NL</v>
      </c>
      <c r="G315" s="228"/>
      <c r="H315" s="228"/>
      <c r="I315" s="229" cm="1">
        <f t="array" ref="I315">-SUMPRODUCT(([3]Feedstocks!$C$4:$C$185=A315)*[3]Feedstocks!$E$4:$E$185,[3]Feedstocks!$F$4:$F$185,[3]Feedstocks!$H$4:$H$185,[3]Feedstocks!$I$4:$I$185)</f>
        <v>0</v>
      </c>
      <c r="J315" s="229" cm="1">
        <f t="array" ref="J315">-SUMPRODUCT(([3]Feedstocks!$C$4:$C$185=A315)*[3]Feedstocks!$E$4:$E$185,[3]Feedstocks!$H$4:$H$185,[3]Feedstocks!$I$4:$I$185)</f>
        <v>0</v>
      </c>
      <c r="K315" s="229"/>
      <c r="L315" s="229"/>
      <c r="M315" s="228"/>
      <c r="N315" s="228" t="str">
        <f>VLOOKUP(E315,[3]Activities!$A$9:$M$224,13,FALSE)</f>
        <v>NL</v>
      </c>
      <c r="O315" s="228"/>
      <c r="P315" s="66" t="s">
        <v>1266</v>
      </c>
      <c r="Q315" s="230"/>
      <c r="R315" s="230"/>
      <c r="S315" s="230"/>
      <c r="T315" s="230"/>
      <c r="U315" s="230"/>
      <c r="V315" s="230"/>
      <c r="W315" s="230"/>
      <c r="X315" s="230"/>
      <c r="Y315" s="230"/>
      <c r="Z315" s="230"/>
      <c r="AA315" s="230"/>
      <c r="AB315" s="230"/>
      <c r="AC315" s="230"/>
      <c r="AD315" s="230"/>
      <c r="AE315" s="230"/>
      <c r="AF315" s="235"/>
      <c r="AG315" s="235"/>
      <c r="AH315" s="230"/>
      <c r="AI315" s="230"/>
      <c r="AJ315" s="230"/>
      <c r="AK315" s="230"/>
      <c r="AL315" s="230"/>
      <c r="AM315" s="230"/>
      <c r="AN315" s="230"/>
      <c r="AO315" s="230"/>
      <c r="AP315" s="230"/>
      <c r="AQ315" s="230"/>
      <c r="AR315" s="230"/>
      <c r="AS315" s="230"/>
      <c r="AT315" s="230"/>
      <c r="AU315" s="230"/>
      <c r="AV315" s="230"/>
      <c r="AW315" s="230"/>
      <c r="AX315" s="230"/>
      <c r="AY315" s="230"/>
      <c r="AZ315" s="230"/>
      <c r="BA315" s="230"/>
      <c r="BB315" s="230"/>
      <c r="BC315" s="230"/>
      <c r="BD315" s="230"/>
      <c r="BE315" s="230"/>
      <c r="BF315" s="230"/>
      <c r="BG315" s="230"/>
      <c r="BH315" s="230"/>
      <c r="BI315" s="230"/>
      <c r="BJ315" s="230"/>
      <c r="BK315" s="230"/>
      <c r="BL315" s="230"/>
      <c r="BM315" s="230"/>
      <c r="BN315" s="230"/>
      <c r="BO315" s="230"/>
      <c r="BP315" s="230"/>
      <c r="BQ315" s="230"/>
      <c r="BR315" s="230"/>
      <c r="BS315" s="230"/>
      <c r="BT315" s="230"/>
      <c r="BU315" s="230"/>
      <c r="BV315" s="230"/>
      <c r="BW315" s="230"/>
      <c r="BX315" s="230"/>
      <c r="BY315" s="230"/>
      <c r="BZ315" s="230"/>
      <c r="CA315" s="230"/>
      <c r="CB315" s="230"/>
      <c r="CC315" s="230"/>
      <c r="CD315" s="230">
        <v>-1</v>
      </c>
      <c r="CE315" s="230"/>
      <c r="CF315" s="230"/>
      <c r="CG315" s="230"/>
      <c r="CH315" s="230"/>
      <c r="CI315" s="230"/>
      <c r="CJ315" s="230"/>
      <c r="CK315" s="230"/>
      <c r="CL315" s="230"/>
      <c r="CM315" s="230"/>
      <c r="CN315" s="230"/>
      <c r="CO315" s="230"/>
      <c r="CP315" s="230"/>
      <c r="CQ315" s="230"/>
      <c r="CR315" s="230">
        <v>0.999</v>
      </c>
      <c r="CS315" s="230"/>
      <c r="CT315" s="230"/>
      <c r="CU315" s="230"/>
      <c r="CV315" s="230"/>
      <c r="CW315" s="230"/>
      <c r="CX315" s="230"/>
      <c r="CY315" s="230"/>
      <c r="CZ315" s="230"/>
      <c r="DA315" s="230"/>
      <c r="DB315" s="230"/>
      <c r="DC315" s="230"/>
      <c r="DD315" s="230"/>
      <c r="DE315" s="230"/>
      <c r="DF315" s="230"/>
      <c r="DG315" s="230"/>
      <c r="DH315" s="230"/>
      <c r="DI315" s="230"/>
      <c r="DJ315" s="230"/>
      <c r="DK315" s="230"/>
      <c r="DL315" s="230"/>
      <c r="DM315" s="230"/>
      <c r="DN315" s="230"/>
      <c r="DO315" s="230"/>
      <c r="DP315" s="230"/>
      <c r="DQ315" s="230"/>
      <c r="DR315" s="230"/>
      <c r="DS315" s="230"/>
      <c r="DT315" s="230"/>
      <c r="DU315" s="230"/>
      <c r="DV315" s="230"/>
      <c r="DW315" s="230"/>
      <c r="DX315" s="230"/>
      <c r="DY315" s="230"/>
      <c r="DZ315" s="230"/>
      <c r="EA315" s="230"/>
      <c r="EB315" s="230"/>
      <c r="EC315" s="230"/>
      <c r="ED315" s="230"/>
      <c r="EE315" s="230"/>
      <c r="EF315" s="230"/>
      <c r="EG315" s="230"/>
      <c r="EH315" s="230"/>
      <c r="EI315" s="230"/>
      <c r="EJ315" s="230"/>
      <c r="EK315" s="230"/>
      <c r="EL315" s="230"/>
      <c r="EM315" s="230"/>
      <c r="EN315" s="230"/>
      <c r="EO315" s="230"/>
      <c r="EP315" s="230"/>
      <c r="EQ315" s="230"/>
      <c r="ER315" s="230"/>
      <c r="ES315" s="230"/>
      <c r="ET315" s="230"/>
      <c r="EU315" s="230"/>
      <c r="EV315" s="230"/>
      <c r="EW315" s="230"/>
      <c r="EX315" s="230"/>
      <c r="EY315" s="230"/>
      <c r="EZ315" s="230"/>
      <c r="FA315" s="230"/>
      <c r="FB315" s="230"/>
      <c r="FC315" s="230"/>
      <c r="FD315" s="230"/>
      <c r="FE315" s="230"/>
      <c r="FF315" s="230"/>
      <c r="FG315" s="230"/>
      <c r="FH315" s="230"/>
      <c r="FI315" s="230"/>
      <c r="FJ315" s="230"/>
      <c r="FK315" s="230"/>
      <c r="FL315" s="230"/>
      <c r="FM315" s="230"/>
      <c r="FN315" s="230"/>
      <c r="FO315" s="230"/>
      <c r="FP315" s="230"/>
      <c r="FQ315" s="230"/>
      <c r="FR315" s="230"/>
      <c r="FS315" s="230"/>
      <c r="FT315" s="231"/>
      <c r="FU315" s="232">
        <f t="shared" si="36"/>
        <v>0</v>
      </c>
      <c r="FV315" s="232">
        <f t="shared" si="42"/>
        <v>0</v>
      </c>
      <c r="FW315" s="232">
        <f t="shared" si="42"/>
        <v>0</v>
      </c>
      <c r="FX315" s="232">
        <f t="shared" si="42"/>
        <v>0</v>
      </c>
      <c r="FY315" s="232">
        <f t="shared" si="42"/>
        <v>0</v>
      </c>
      <c r="FZ315" s="232">
        <f t="shared" si="42"/>
        <v>0</v>
      </c>
      <c r="GA315" s="232">
        <f t="shared" si="38"/>
        <v>0</v>
      </c>
      <c r="GB315" s="232">
        <f t="shared" si="39"/>
        <v>0</v>
      </c>
      <c r="GC315" s="232">
        <f t="shared" si="32"/>
        <v>0</v>
      </c>
    </row>
    <row r="316" spans="1:185" x14ac:dyDescent="0.3">
      <c r="A316" s="173" t="s">
        <v>337</v>
      </c>
      <c r="B316" s="40" t="str">
        <f>[3]Technologies!B316</f>
        <v>Elektriciteit</v>
      </c>
      <c r="C316" s="40" t="str">
        <f>VLOOKUP($A316,[3]Technologies!$A$7:$H$699,3,FALSE)</f>
        <v>XC Trade</v>
      </c>
      <c r="D316" s="40" t="str">
        <f>VLOOKUP($A316,[3]Technologies!$A$7:$H$699,4,FALSE)</f>
        <v>Power NL</v>
      </c>
      <c r="E316" s="40" t="str">
        <f>VLOOKUP($A316,[3]Technologies!$A$7:$H$699,6,FALSE)</f>
        <v>Electricity NL - HV</v>
      </c>
      <c r="F316" s="40" t="str">
        <f>VLOOKUP($A316,[3]Technologies!$A$7:$H$699,7,FALSE)</f>
        <v>Import from DE - Power NL</v>
      </c>
      <c r="G316" s="228"/>
      <c r="H316" s="228"/>
      <c r="I316" s="229" cm="1">
        <f t="array" ref="I316">-SUMPRODUCT(([3]Feedstocks!$C$4:$C$185=A316)*[3]Feedstocks!$E$4:$E$185,[3]Feedstocks!$F$4:$F$185,[3]Feedstocks!$H$4:$H$185,[3]Feedstocks!$I$4:$I$185)</f>
        <v>0</v>
      </c>
      <c r="J316" s="229" cm="1">
        <f t="array" ref="J316">-SUMPRODUCT(([3]Feedstocks!$C$4:$C$185=A316)*[3]Feedstocks!$E$4:$E$185,[3]Feedstocks!$H$4:$H$185,[3]Feedstocks!$I$4:$I$185)</f>
        <v>0</v>
      </c>
      <c r="K316" s="229"/>
      <c r="L316" s="229"/>
      <c r="M316" s="228"/>
      <c r="N316" s="228" t="str">
        <f>VLOOKUP(E316,[3]Activities!$A$9:$M$224,13,FALSE)</f>
        <v>NL</v>
      </c>
      <c r="O316" s="228"/>
      <c r="P316" s="66" t="s">
        <v>1266</v>
      </c>
      <c r="Q316" s="230"/>
      <c r="R316" s="230"/>
      <c r="S316" s="230"/>
      <c r="T316" s="230"/>
      <c r="U316" s="230"/>
      <c r="V316" s="230"/>
      <c r="W316" s="230"/>
      <c r="X316" s="230"/>
      <c r="Y316" s="230"/>
      <c r="Z316" s="230"/>
      <c r="AA316" s="230"/>
      <c r="AB316" s="230"/>
      <c r="AC316" s="230"/>
      <c r="AD316" s="230"/>
      <c r="AE316" s="230"/>
      <c r="AF316" s="235"/>
      <c r="AG316" s="235"/>
      <c r="AH316" s="230"/>
      <c r="AI316" s="230"/>
      <c r="AJ316" s="230"/>
      <c r="AK316" s="230"/>
      <c r="AL316" s="230"/>
      <c r="AM316" s="230"/>
      <c r="AN316" s="230"/>
      <c r="AO316" s="230"/>
      <c r="AP316" s="230"/>
      <c r="AQ316" s="230"/>
      <c r="AR316" s="230"/>
      <c r="AS316" s="230"/>
      <c r="AT316" s="230"/>
      <c r="AU316" s="230"/>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0"/>
      <c r="BQ316" s="230"/>
      <c r="BR316" s="230"/>
      <c r="BS316" s="230"/>
      <c r="BT316" s="230"/>
      <c r="BU316" s="230"/>
      <c r="BV316" s="230"/>
      <c r="BW316" s="230"/>
      <c r="BX316" s="230"/>
      <c r="BY316" s="230"/>
      <c r="BZ316" s="230"/>
      <c r="CA316" s="230"/>
      <c r="CB316" s="230"/>
      <c r="CC316" s="230">
        <v>-1</v>
      </c>
      <c r="CD316" s="230"/>
      <c r="CE316" s="230"/>
      <c r="CF316" s="230"/>
      <c r="CG316" s="230"/>
      <c r="CH316" s="230"/>
      <c r="CI316" s="230"/>
      <c r="CJ316" s="230"/>
      <c r="CK316" s="230"/>
      <c r="CL316" s="230"/>
      <c r="CM316" s="230"/>
      <c r="CN316" s="230"/>
      <c r="CO316" s="230"/>
      <c r="CP316" s="230"/>
      <c r="CQ316" s="230"/>
      <c r="CR316" s="230">
        <v>0.999</v>
      </c>
      <c r="CS316" s="230"/>
      <c r="CT316" s="230"/>
      <c r="CU316" s="230"/>
      <c r="CV316" s="230"/>
      <c r="CW316" s="230"/>
      <c r="CX316" s="230"/>
      <c r="CY316" s="230"/>
      <c r="CZ316" s="230"/>
      <c r="DA316" s="230"/>
      <c r="DB316" s="230"/>
      <c r="DC316" s="230"/>
      <c r="DD316" s="230"/>
      <c r="DE316" s="230"/>
      <c r="DF316" s="230"/>
      <c r="DG316" s="230"/>
      <c r="DH316" s="230"/>
      <c r="DI316" s="230"/>
      <c r="DJ316" s="230"/>
      <c r="DK316" s="230"/>
      <c r="DL316" s="230"/>
      <c r="DM316" s="230"/>
      <c r="DN316" s="230"/>
      <c r="DO316" s="230"/>
      <c r="DP316" s="230"/>
      <c r="DQ316" s="230"/>
      <c r="DR316" s="230"/>
      <c r="DS316" s="230"/>
      <c r="DT316" s="230"/>
      <c r="DU316" s="230"/>
      <c r="DV316" s="230"/>
      <c r="DW316" s="230"/>
      <c r="DX316" s="230"/>
      <c r="DY316" s="230"/>
      <c r="DZ316" s="230"/>
      <c r="EA316" s="230"/>
      <c r="EB316" s="230"/>
      <c r="EC316" s="230"/>
      <c r="ED316" s="230"/>
      <c r="EE316" s="230"/>
      <c r="EF316" s="230"/>
      <c r="EG316" s="230"/>
      <c r="EH316" s="230"/>
      <c r="EI316" s="230"/>
      <c r="EJ316" s="230"/>
      <c r="EK316" s="230"/>
      <c r="EL316" s="230"/>
      <c r="EM316" s="230"/>
      <c r="EN316" s="230"/>
      <c r="EO316" s="230"/>
      <c r="EP316" s="230"/>
      <c r="EQ316" s="230"/>
      <c r="ER316" s="230"/>
      <c r="ES316" s="230"/>
      <c r="ET316" s="230"/>
      <c r="EU316" s="230"/>
      <c r="EV316" s="230"/>
      <c r="EW316" s="230"/>
      <c r="EX316" s="230"/>
      <c r="EY316" s="230"/>
      <c r="EZ316" s="230"/>
      <c r="FA316" s="230"/>
      <c r="FB316" s="230"/>
      <c r="FC316" s="230"/>
      <c r="FD316" s="230"/>
      <c r="FE316" s="230"/>
      <c r="FF316" s="230"/>
      <c r="FG316" s="230"/>
      <c r="FH316" s="230"/>
      <c r="FI316" s="230"/>
      <c r="FJ316" s="230"/>
      <c r="FK316" s="230"/>
      <c r="FL316" s="230"/>
      <c r="FM316" s="230"/>
      <c r="FN316" s="230"/>
      <c r="FO316" s="230"/>
      <c r="FP316" s="230"/>
      <c r="FQ316" s="230"/>
      <c r="FR316" s="230"/>
      <c r="FS316" s="230"/>
      <c r="FT316" s="231"/>
      <c r="FU316" s="232">
        <f t="shared" si="36"/>
        <v>0</v>
      </c>
      <c r="FV316" s="232">
        <f t="shared" si="42"/>
        <v>0</v>
      </c>
      <c r="FW316" s="232">
        <f t="shared" si="42"/>
        <v>0</v>
      </c>
      <c r="FX316" s="232">
        <f t="shared" si="42"/>
        <v>0</v>
      </c>
      <c r="FY316" s="232">
        <f t="shared" si="42"/>
        <v>0</v>
      </c>
      <c r="FZ316" s="232">
        <f t="shared" si="42"/>
        <v>0</v>
      </c>
      <c r="GA316" s="232">
        <f t="shared" si="38"/>
        <v>0</v>
      </c>
      <c r="GB316" s="232">
        <f t="shared" si="39"/>
        <v>0</v>
      </c>
      <c r="GC316" s="232">
        <f t="shared" si="32"/>
        <v>0</v>
      </c>
    </row>
    <row r="317" spans="1:185" x14ac:dyDescent="0.3">
      <c r="A317" s="171" t="s">
        <v>338</v>
      </c>
      <c r="B317" s="40" t="str">
        <f>[3]Technologies!B317</f>
        <v>Elektriciteit</v>
      </c>
      <c r="C317" s="40" t="str">
        <f>VLOOKUP($A317,[3]Technologies!$A$7:$H$699,3,FALSE)</f>
        <v>XC Trade</v>
      </c>
      <c r="D317" s="40" t="str">
        <f>VLOOKUP($A317,[3]Technologies!$A$7:$H$699,4,FALSE)</f>
        <v>Power NL</v>
      </c>
      <c r="E317" s="40" t="str">
        <f>VLOOKUP($A317,[3]Technologies!$A$7:$H$699,6,FALSE)</f>
        <v>Electricity NL - HV</v>
      </c>
      <c r="F317" s="40" t="str">
        <f>VLOOKUP($A317,[3]Technologies!$A$7:$H$699,7,FALSE)</f>
        <v>Import from GB - Power NL</v>
      </c>
      <c r="G317" s="228"/>
      <c r="H317" s="228"/>
      <c r="I317" s="229" cm="1">
        <f t="array" ref="I317">-SUMPRODUCT(([3]Feedstocks!$C$4:$C$185=A317)*[3]Feedstocks!$E$4:$E$185,[3]Feedstocks!$F$4:$F$185,[3]Feedstocks!$H$4:$H$185,[3]Feedstocks!$I$4:$I$185)</f>
        <v>0</v>
      </c>
      <c r="J317" s="229" cm="1">
        <f t="array" ref="J317">-SUMPRODUCT(([3]Feedstocks!$C$4:$C$185=A317)*[3]Feedstocks!$E$4:$E$185,[3]Feedstocks!$H$4:$H$185,[3]Feedstocks!$I$4:$I$185)</f>
        <v>0</v>
      </c>
      <c r="K317" s="229"/>
      <c r="L317" s="229"/>
      <c r="M317" s="228"/>
      <c r="N317" s="228" t="str">
        <f>VLOOKUP(E317,[3]Activities!$A$9:$M$224,13,FALSE)</f>
        <v>NL</v>
      </c>
      <c r="O317" s="228"/>
      <c r="P317" s="66" t="s">
        <v>1266</v>
      </c>
      <c r="Q317" s="230"/>
      <c r="R317" s="230"/>
      <c r="S317" s="230"/>
      <c r="T317" s="230"/>
      <c r="U317" s="230"/>
      <c r="V317" s="230"/>
      <c r="W317" s="230"/>
      <c r="X317" s="230"/>
      <c r="Y317" s="230"/>
      <c r="Z317" s="230"/>
      <c r="AA317" s="230"/>
      <c r="AB317" s="230"/>
      <c r="AC317" s="230"/>
      <c r="AD317" s="230"/>
      <c r="AE317" s="230"/>
      <c r="AF317" s="235"/>
      <c r="AG317" s="235"/>
      <c r="AH317" s="230"/>
      <c r="AI317" s="230"/>
      <c r="AJ317" s="230"/>
      <c r="AK317" s="230"/>
      <c r="AL317" s="230"/>
      <c r="AM317" s="230"/>
      <c r="AN317" s="230"/>
      <c r="AO317" s="230"/>
      <c r="AP317" s="230"/>
      <c r="AQ317" s="230"/>
      <c r="AR317" s="230"/>
      <c r="AS317" s="230"/>
      <c r="AT317" s="230"/>
      <c r="AU317" s="230"/>
      <c r="AV317" s="230"/>
      <c r="AW317" s="230"/>
      <c r="AX317" s="230"/>
      <c r="AY317" s="230"/>
      <c r="AZ317" s="230"/>
      <c r="BA317" s="230"/>
      <c r="BB317" s="230"/>
      <c r="BC317" s="230"/>
      <c r="BD317" s="230"/>
      <c r="BE317" s="230"/>
      <c r="BF317" s="230"/>
      <c r="BG317" s="230"/>
      <c r="BH317" s="230"/>
      <c r="BI317" s="230"/>
      <c r="BJ317" s="230"/>
      <c r="BK317" s="230"/>
      <c r="BL317" s="230"/>
      <c r="BM317" s="230"/>
      <c r="BN317" s="230"/>
      <c r="BO317" s="230"/>
      <c r="BP317" s="230"/>
      <c r="BQ317" s="230"/>
      <c r="BR317" s="230"/>
      <c r="BS317" s="230"/>
      <c r="BT317" s="230"/>
      <c r="BU317" s="230"/>
      <c r="BV317" s="230"/>
      <c r="BW317" s="230"/>
      <c r="BX317" s="230"/>
      <c r="BY317" s="230"/>
      <c r="BZ317" s="230"/>
      <c r="CA317" s="230"/>
      <c r="CB317" s="230"/>
      <c r="CC317" s="230"/>
      <c r="CD317" s="230"/>
      <c r="CE317" s="230">
        <v>-1</v>
      </c>
      <c r="CF317" s="230"/>
      <c r="CG317" s="230"/>
      <c r="CH317" s="230"/>
      <c r="CI317" s="230"/>
      <c r="CJ317" s="230"/>
      <c r="CK317" s="230"/>
      <c r="CL317" s="230"/>
      <c r="CM317" s="230"/>
      <c r="CN317" s="230"/>
      <c r="CO317" s="230"/>
      <c r="CP317" s="230"/>
      <c r="CQ317" s="230"/>
      <c r="CR317" s="230">
        <v>0.999</v>
      </c>
      <c r="CS317" s="230"/>
      <c r="CT317" s="230"/>
      <c r="CU317" s="230"/>
      <c r="CV317" s="230"/>
      <c r="CW317" s="230"/>
      <c r="CX317" s="230"/>
      <c r="CY317" s="230"/>
      <c r="CZ317" s="230"/>
      <c r="DA317" s="230"/>
      <c r="DB317" s="230"/>
      <c r="DC317" s="230"/>
      <c r="DD317" s="230"/>
      <c r="DE317" s="230"/>
      <c r="DF317" s="230"/>
      <c r="DG317" s="230"/>
      <c r="DH317" s="230"/>
      <c r="DI317" s="230"/>
      <c r="DJ317" s="230"/>
      <c r="DK317" s="230"/>
      <c r="DL317" s="230"/>
      <c r="DM317" s="230"/>
      <c r="DN317" s="230"/>
      <c r="DO317" s="230"/>
      <c r="DP317" s="230"/>
      <c r="DQ317" s="230"/>
      <c r="DR317" s="230"/>
      <c r="DS317" s="230"/>
      <c r="DT317" s="230"/>
      <c r="DU317" s="230"/>
      <c r="DV317" s="230"/>
      <c r="DW317" s="230"/>
      <c r="DX317" s="230"/>
      <c r="DY317" s="230"/>
      <c r="DZ317" s="230"/>
      <c r="EA317" s="230"/>
      <c r="EB317" s="230"/>
      <c r="EC317" s="230"/>
      <c r="ED317" s="230"/>
      <c r="EE317" s="230"/>
      <c r="EF317" s="230"/>
      <c r="EG317" s="230"/>
      <c r="EH317" s="230"/>
      <c r="EI317" s="230"/>
      <c r="EJ317" s="230"/>
      <c r="EK317" s="230"/>
      <c r="EL317" s="230"/>
      <c r="EM317" s="230"/>
      <c r="EN317" s="230"/>
      <c r="EO317" s="230"/>
      <c r="EP317" s="230"/>
      <c r="EQ317" s="230"/>
      <c r="ER317" s="230"/>
      <c r="ES317" s="230"/>
      <c r="ET317" s="230"/>
      <c r="EU317" s="230"/>
      <c r="EV317" s="230"/>
      <c r="EW317" s="230"/>
      <c r="EX317" s="230"/>
      <c r="EY317" s="230"/>
      <c r="EZ317" s="230"/>
      <c r="FA317" s="230"/>
      <c r="FB317" s="230"/>
      <c r="FC317" s="230"/>
      <c r="FD317" s="230"/>
      <c r="FE317" s="230"/>
      <c r="FF317" s="230"/>
      <c r="FG317" s="230"/>
      <c r="FH317" s="230"/>
      <c r="FI317" s="230"/>
      <c r="FJ317" s="230"/>
      <c r="FK317" s="230"/>
      <c r="FL317" s="230"/>
      <c r="FM317" s="230"/>
      <c r="FN317" s="230"/>
      <c r="FO317" s="230"/>
      <c r="FP317" s="230"/>
      <c r="FQ317" s="230"/>
      <c r="FR317" s="230"/>
      <c r="FS317" s="230"/>
      <c r="FT317" s="231"/>
      <c r="FU317" s="232">
        <f t="shared" si="36"/>
        <v>0</v>
      </c>
      <c r="FV317" s="232">
        <f t="shared" si="42"/>
        <v>0</v>
      </c>
      <c r="FW317" s="232">
        <f t="shared" si="42"/>
        <v>0</v>
      </c>
      <c r="FX317" s="232">
        <f t="shared" si="42"/>
        <v>0</v>
      </c>
      <c r="FY317" s="232">
        <f t="shared" si="42"/>
        <v>0</v>
      </c>
      <c r="FZ317" s="232">
        <f t="shared" si="42"/>
        <v>0</v>
      </c>
      <c r="GA317" s="232">
        <f t="shared" si="38"/>
        <v>0</v>
      </c>
      <c r="GB317" s="232">
        <f t="shared" si="39"/>
        <v>0</v>
      </c>
      <c r="GC317" s="232">
        <f t="shared" si="32"/>
        <v>0</v>
      </c>
    </row>
    <row r="318" spans="1:185" x14ac:dyDescent="0.3">
      <c r="A318" s="173" t="s">
        <v>339</v>
      </c>
      <c r="B318" s="40" t="str">
        <f>[3]Technologies!B318</f>
        <v>Elektriciteit</v>
      </c>
      <c r="C318" s="40" t="str">
        <f>VLOOKUP($A318,[3]Technologies!$A$7:$H$699,3,FALSE)</f>
        <v>XC Trade</v>
      </c>
      <c r="D318" s="40" t="str">
        <f>VLOOKUP($A318,[3]Technologies!$A$7:$H$699,4,FALSE)</f>
        <v>Power NL</v>
      </c>
      <c r="E318" s="40" t="str">
        <f>VLOOKUP($A318,[3]Technologies!$A$7:$H$699,6,FALSE)</f>
        <v>Electricity NL - HV</v>
      </c>
      <c r="F318" s="40" t="str">
        <f>VLOOKUP($A318,[3]Technologies!$A$7:$H$699,7,FALSE)</f>
        <v>Import from NO - Power NL</v>
      </c>
      <c r="G318" s="228"/>
      <c r="H318" s="228"/>
      <c r="I318" s="229" cm="1">
        <f t="array" ref="I318">-SUMPRODUCT(([3]Feedstocks!$C$4:$C$185=A318)*[3]Feedstocks!$E$4:$E$185,[3]Feedstocks!$F$4:$F$185,[3]Feedstocks!$H$4:$H$185,[3]Feedstocks!$I$4:$I$185)</f>
        <v>0</v>
      </c>
      <c r="J318" s="229" cm="1">
        <f t="array" ref="J318">-SUMPRODUCT(([3]Feedstocks!$C$4:$C$185=A318)*[3]Feedstocks!$E$4:$E$185,[3]Feedstocks!$H$4:$H$185,[3]Feedstocks!$I$4:$I$185)</f>
        <v>0</v>
      </c>
      <c r="K318" s="229"/>
      <c r="L318" s="229"/>
      <c r="M318" s="228"/>
      <c r="N318" s="228" t="str">
        <f>VLOOKUP(E318,[3]Activities!$A$9:$M$224,13,FALSE)</f>
        <v>NL</v>
      </c>
      <c r="O318" s="228"/>
      <c r="P318" s="66" t="s">
        <v>1266</v>
      </c>
      <c r="Q318" s="230"/>
      <c r="R318" s="230"/>
      <c r="S318" s="230"/>
      <c r="T318" s="230"/>
      <c r="U318" s="230"/>
      <c r="V318" s="230"/>
      <c r="W318" s="230"/>
      <c r="X318" s="230"/>
      <c r="Y318" s="230"/>
      <c r="Z318" s="230"/>
      <c r="AA318" s="230"/>
      <c r="AB318" s="230"/>
      <c r="AC318" s="230"/>
      <c r="AD318" s="230"/>
      <c r="AE318" s="230"/>
      <c r="AF318" s="235"/>
      <c r="AG318" s="235"/>
      <c r="AH318" s="230"/>
      <c r="AI318" s="230"/>
      <c r="AJ318" s="230"/>
      <c r="AK318" s="230"/>
      <c r="AL318" s="230"/>
      <c r="AM318" s="230"/>
      <c r="AN318" s="230"/>
      <c r="AO318" s="230"/>
      <c r="AP318" s="230"/>
      <c r="AQ318" s="230"/>
      <c r="AR318" s="230"/>
      <c r="AS318" s="230"/>
      <c r="AT318" s="230"/>
      <c r="AU318" s="230"/>
      <c r="AV318" s="230"/>
      <c r="AW318" s="230"/>
      <c r="AX318" s="230"/>
      <c r="AY318" s="230"/>
      <c r="AZ318" s="230"/>
      <c r="BA318" s="230"/>
      <c r="BB318" s="230"/>
      <c r="BC318" s="230"/>
      <c r="BD318" s="230"/>
      <c r="BE318" s="230"/>
      <c r="BF318" s="230"/>
      <c r="BG318" s="230"/>
      <c r="BH318" s="230"/>
      <c r="BI318" s="230"/>
      <c r="BJ318" s="230"/>
      <c r="BK318" s="230"/>
      <c r="BL318" s="230"/>
      <c r="BM318" s="230"/>
      <c r="BN318" s="230"/>
      <c r="BO318" s="230"/>
      <c r="BP318" s="230"/>
      <c r="BQ318" s="230"/>
      <c r="BR318" s="230"/>
      <c r="BS318" s="230"/>
      <c r="BT318" s="230"/>
      <c r="BU318" s="230"/>
      <c r="BV318" s="230"/>
      <c r="BW318" s="230"/>
      <c r="BX318" s="230"/>
      <c r="BY318" s="230"/>
      <c r="BZ318" s="230"/>
      <c r="CA318" s="230"/>
      <c r="CB318" s="230"/>
      <c r="CC318" s="230"/>
      <c r="CD318" s="230"/>
      <c r="CE318" s="230"/>
      <c r="CF318" s="230">
        <v>-1</v>
      </c>
      <c r="CG318" s="230"/>
      <c r="CH318" s="230"/>
      <c r="CI318" s="230"/>
      <c r="CJ318" s="230"/>
      <c r="CK318" s="230"/>
      <c r="CL318" s="230"/>
      <c r="CM318" s="230"/>
      <c r="CN318" s="230"/>
      <c r="CO318" s="230"/>
      <c r="CP318" s="230"/>
      <c r="CQ318" s="230"/>
      <c r="CR318" s="230">
        <v>0.999</v>
      </c>
      <c r="CS318" s="230"/>
      <c r="CT318" s="230"/>
      <c r="CU318" s="230"/>
      <c r="CV318" s="230"/>
      <c r="CW318" s="230"/>
      <c r="CX318" s="230"/>
      <c r="CY318" s="230"/>
      <c r="CZ318" s="230"/>
      <c r="DA318" s="230"/>
      <c r="DB318" s="230"/>
      <c r="DC318" s="230"/>
      <c r="DD318" s="230"/>
      <c r="DE318" s="230"/>
      <c r="DF318" s="230"/>
      <c r="DG318" s="230"/>
      <c r="DH318" s="230"/>
      <c r="DI318" s="230"/>
      <c r="DJ318" s="230"/>
      <c r="DK318" s="230"/>
      <c r="DL318" s="230"/>
      <c r="DM318" s="230"/>
      <c r="DN318" s="230"/>
      <c r="DO318" s="230"/>
      <c r="DP318" s="230"/>
      <c r="DQ318" s="230"/>
      <c r="DR318" s="230"/>
      <c r="DS318" s="230"/>
      <c r="DT318" s="230"/>
      <c r="DU318" s="230"/>
      <c r="DV318" s="230"/>
      <c r="DW318" s="230"/>
      <c r="DX318" s="230"/>
      <c r="DY318" s="230"/>
      <c r="DZ318" s="230"/>
      <c r="EA318" s="230"/>
      <c r="EB318" s="230"/>
      <c r="EC318" s="230"/>
      <c r="ED318" s="230"/>
      <c r="EE318" s="230"/>
      <c r="EF318" s="230"/>
      <c r="EG318" s="230"/>
      <c r="EH318" s="230"/>
      <c r="EI318" s="230"/>
      <c r="EJ318" s="230"/>
      <c r="EK318" s="230"/>
      <c r="EL318" s="230"/>
      <c r="EM318" s="230"/>
      <c r="EN318" s="230"/>
      <c r="EO318" s="230"/>
      <c r="EP318" s="230"/>
      <c r="EQ318" s="230"/>
      <c r="ER318" s="230"/>
      <c r="ES318" s="230"/>
      <c r="ET318" s="230"/>
      <c r="EU318" s="230"/>
      <c r="EV318" s="230"/>
      <c r="EW318" s="230"/>
      <c r="EX318" s="230"/>
      <c r="EY318" s="230"/>
      <c r="EZ318" s="230"/>
      <c r="FA318" s="230"/>
      <c r="FB318" s="230"/>
      <c r="FC318" s="230"/>
      <c r="FD318" s="230"/>
      <c r="FE318" s="230"/>
      <c r="FF318" s="230"/>
      <c r="FG318" s="230"/>
      <c r="FH318" s="230"/>
      <c r="FI318" s="230"/>
      <c r="FJ318" s="230"/>
      <c r="FK318" s="230"/>
      <c r="FL318" s="230"/>
      <c r="FM318" s="230"/>
      <c r="FN318" s="230"/>
      <c r="FO318" s="230"/>
      <c r="FP318" s="230"/>
      <c r="FQ318" s="230"/>
      <c r="FR318" s="230"/>
      <c r="FS318" s="230"/>
      <c r="FT318" s="231"/>
      <c r="FU318" s="232">
        <f t="shared" si="36"/>
        <v>0</v>
      </c>
      <c r="FV318" s="232">
        <f t="shared" si="42"/>
        <v>0</v>
      </c>
      <c r="FW318" s="232">
        <f t="shared" si="42"/>
        <v>0</v>
      </c>
      <c r="FX318" s="232">
        <f t="shared" si="42"/>
        <v>0</v>
      </c>
      <c r="FY318" s="232">
        <f t="shared" si="42"/>
        <v>0</v>
      </c>
      <c r="FZ318" s="232">
        <f t="shared" si="42"/>
        <v>0</v>
      </c>
      <c r="GA318" s="232">
        <f t="shared" si="38"/>
        <v>0</v>
      </c>
      <c r="GB318" s="232">
        <f t="shared" si="39"/>
        <v>0</v>
      </c>
      <c r="GC318" s="232">
        <f t="shared" si="32"/>
        <v>0</v>
      </c>
    </row>
    <row r="319" spans="1:185" x14ac:dyDescent="0.3">
      <c r="A319" s="171" t="s">
        <v>340</v>
      </c>
      <c r="B319" s="40" t="str">
        <f>[3]Technologies!B319</f>
        <v>Elektriciteit</v>
      </c>
      <c r="C319" s="40" t="str">
        <f>VLOOKUP($A319,[3]Technologies!$A$7:$H$699,3,FALSE)</f>
        <v>XC Trade</v>
      </c>
      <c r="D319" s="40" t="str">
        <f>VLOOKUP($A319,[3]Technologies!$A$7:$H$699,4,FALSE)</f>
        <v>Power DE</v>
      </c>
      <c r="E319" s="40" t="str">
        <f>VLOOKUP($A319,[3]Technologies!$A$7:$H$699,6,FALSE)</f>
        <v>Electricity DE</v>
      </c>
      <c r="F319" s="40" t="str">
        <f>VLOOKUP($A319,[3]Technologies!$A$7:$H$699,7,FALSE)</f>
        <v>Import from DK - Power DE</v>
      </c>
      <c r="G319" s="228"/>
      <c r="H319" s="228"/>
      <c r="I319" s="229" cm="1">
        <f t="array" ref="I319">-SUMPRODUCT(([3]Feedstocks!$C$4:$C$185=A319)*[3]Feedstocks!$E$4:$E$185,[3]Feedstocks!$F$4:$F$185,[3]Feedstocks!$H$4:$H$185,[3]Feedstocks!$I$4:$I$185)</f>
        <v>0</v>
      </c>
      <c r="J319" s="229" cm="1">
        <f t="array" ref="J319">-SUMPRODUCT(([3]Feedstocks!$C$4:$C$185=A319)*[3]Feedstocks!$E$4:$E$185,[3]Feedstocks!$H$4:$H$185,[3]Feedstocks!$I$4:$I$185)</f>
        <v>0</v>
      </c>
      <c r="K319" s="229"/>
      <c r="L319" s="229"/>
      <c r="M319" s="228"/>
      <c r="N319" s="228" t="str">
        <f>VLOOKUP(E319,[3]Activities!$A$9:$M$224,13,FALSE)</f>
        <v>DE</v>
      </c>
      <c r="O319" s="228"/>
      <c r="P319" s="66" t="s">
        <v>1266</v>
      </c>
      <c r="Q319" s="230"/>
      <c r="R319" s="230"/>
      <c r="S319" s="230"/>
      <c r="T319" s="230"/>
      <c r="U319" s="230"/>
      <c r="V319" s="230"/>
      <c r="W319" s="230"/>
      <c r="X319" s="230"/>
      <c r="Y319" s="230"/>
      <c r="Z319" s="230"/>
      <c r="AA319" s="230"/>
      <c r="AB319" s="230"/>
      <c r="AC319" s="230"/>
      <c r="AD319" s="230"/>
      <c r="AE319" s="230"/>
      <c r="AF319" s="235"/>
      <c r="AG319" s="235"/>
      <c r="AH319" s="230"/>
      <c r="AI319" s="230"/>
      <c r="AJ319" s="230"/>
      <c r="AK319" s="230"/>
      <c r="AL319" s="230"/>
      <c r="AM319" s="230"/>
      <c r="AN319" s="230"/>
      <c r="AO319" s="230"/>
      <c r="AP319" s="230"/>
      <c r="AQ319" s="230"/>
      <c r="AR319" s="230"/>
      <c r="AS319" s="230"/>
      <c r="AT319" s="230"/>
      <c r="AU319" s="230"/>
      <c r="AV319" s="230"/>
      <c r="AW319" s="230"/>
      <c r="AX319" s="230"/>
      <c r="AY319" s="230"/>
      <c r="AZ319" s="230"/>
      <c r="BA319" s="230"/>
      <c r="BB319" s="230"/>
      <c r="BC319" s="230"/>
      <c r="BD319" s="230"/>
      <c r="BE319" s="230"/>
      <c r="BF319" s="230"/>
      <c r="BG319" s="230"/>
      <c r="BH319" s="230"/>
      <c r="BI319" s="230"/>
      <c r="BJ319" s="230"/>
      <c r="BK319" s="230"/>
      <c r="BL319" s="230"/>
      <c r="BM319" s="230"/>
      <c r="BN319" s="230"/>
      <c r="BO319" s="230"/>
      <c r="BP319" s="230"/>
      <c r="BQ319" s="230"/>
      <c r="BR319" s="230"/>
      <c r="BS319" s="230"/>
      <c r="BT319" s="230"/>
      <c r="BU319" s="230"/>
      <c r="BV319" s="230"/>
      <c r="BW319" s="230"/>
      <c r="BX319" s="230"/>
      <c r="BY319" s="230"/>
      <c r="BZ319" s="230"/>
      <c r="CA319" s="230"/>
      <c r="CB319" s="230"/>
      <c r="CC319" s="230">
        <v>0.999</v>
      </c>
      <c r="CD319" s="230">
        <v>-1</v>
      </c>
      <c r="CE319" s="230"/>
      <c r="CF319" s="230"/>
      <c r="CG319" s="230"/>
      <c r="CH319" s="230"/>
      <c r="CI319" s="230"/>
      <c r="CJ319" s="230"/>
      <c r="CK319" s="230"/>
      <c r="CL319" s="230"/>
      <c r="CM319" s="230"/>
      <c r="CN319" s="230"/>
      <c r="CO319" s="230"/>
      <c r="CP319" s="230"/>
      <c r="CQ319" s="230"/>
      <c r="CR319" s="230"/>
      <c r="CS319" s="230"/>
      <c r="CT319" s="230"/>
      <c r="CU319" s="230"/>
      <c r="CV319" s="230"/>
      <c r="CW319" s="230"/>
      <c r="CX319" s="230"/>
      <c r="CY319" s="230"/>
      <c r="CZ319" s="230"/>
      <c r="DA319" s="230"/>
      <c r="DB319" s="230"/>
      <c r="DC319" s="230"/>
      <c r="DD319" s="230"/>
      <c r="DE319" s="230"/>
      <c r="DF319" s="230"/>
      <c r="DG319" s="230"/>
      <c r="DH319" s="230"/>
      <c r="DI319" s="230"/>
      <c r="DJ319" s="230"/>
      <c r="DK319" s="230"/>
      <c r="DL319" s="230"/>
      <c r="DM319" s="230"/>
      <c r="DN319" s="230"/>
      <c r="DO319" s="230"/>
      <c r="DP319" s="230"/>
      <c r="DQ319" s="230"/>
      <c r="DR319" s="230"/>
      <c r="DS319" s="230"/>
      <c r="DT319" s="230"/>
      <c r="DU319" s="230"/>
      <c r="DV319" s="230"/>
      <c r="DW319" s="230"/>
      <c r="DX319" s="230"/>
      <c r="DY319" s="230"/>
      <c r="DZ319" s="230"/>
      <c r="EA319" s="230"/>
      <c r="EB319" s="230"/>
      <c r="EC319" s="230"/>
      <c r="ED319" s="230"/>
      <c r="EE319" s="230"/>
      <c r="EF319" s="230"/>
      <c r="EG319" s="230"/>
      <c r="EH319" s="230"/>
      <c r="EI319" s="230"/>
      <c r="EJ319" s="230"/>
      <c r="EK319" s="230"/>
      <c r="EL319" s="230"/>
      <c r="EM319" s="230"/>
      <c r="EN319" s="230"/>
      <c r="EO319" s="230"/>
      <c r="EP319" s="230"/>
      <c r="EQ319" s="230"/>
      <c r="ER319" s="230"/>
      <c r="ES319" s="230"/>
      <c r="ET319" s="230"/>
      <c r="EU319" s="230"/>
      <c r="EV319" s="230"/>
      <c r="EW319" s="230"/>
      <c r="EX319" s="230"/>
      <c r="EY319" s="230"/>
      <c r="EZ319" s="230"/>
      <c r="FA319" s="230"/>
      <c r="FB319" s="230"/>
      <c r="FC319" s="230"/>
      <c r="FD319" s="230"/>
      <c r="FE319" s="230"/>
      <c r="FF319" s="230"/>
      <c r="FG319" s="230"/>
      <c r="FH319" s="230"/>
      <c r="FI319" s="230"/>
      <c r="FJ319" s="230"/>
      <c r="FK319" s="230"/>
      <c r="FL319" s="230"/>
      <c r="FM319" s="230"/>
      <c r="FN319" s="230"/>
      <c r="FO319" s="230"/>
      <c r="FP319" s="230"/>
      <c r="FQ319" s="230"/>
      <c r="FR319" s="230"/>
      <c r="FS319" s="230"/>
      <c r="FT319" s="231"/>
      <c r="FU319" s="232">
        <f t="shared" si="36"/>
        <v>0</v>
      </c>
      <c r="FV319" s="232">
        <f t="shared" si="42"/>
        <v>0</v>
      </c>
      <c r="FW319" s="232">
        <f t="shared" si="42"/>
        <v>0</v>
      </c>
      <c r="FX319" s="232">
        <f t="shared" si="42"/>
        <v>0</v>
      </c>
      <c r="FY319" s="232">
        <f t="shared" si="42"/>
        <v>0</v>
      </c>
      <c r="FZ319" s="232">
        <f t="shared" si="42"/>
        <v>0</v>
      </c>
      <c r="GA319" s="232">
        <f t="shared" si="38"/>
        <v>0</v>
      </c>
      <c r="GB319" s="232">
        <f t="shared" si="39"/>
        <v>0</v>
      </c>
      <c r="GC319" s="232">
        <f t="shared" si="32"/>
        <v>0</v>
      </c>
    </row>
    <row r="320" spans="1:185" x14ac:dyDescent="0.3">
      <c r="A320" s="173" t="s">
        <v>341</v>
      </c>
      <c r="B320" s="40" t="str">
        <f>[3]Technologies!B320</f>
        <v>Elektriciteit</v>
      </c>
      <c r="C320" s="40" t="str">
        <f>VLOOKUP($A320,[3]Technologies!$A$7:$H$699,3,FALSE)</f>
        <v>XC Trade</v>
      </c>
      <c r="D320" s="40" t="str">
        <f>VLOOKUP($A320,[3]Technologies!$A$7:$H$699,4,FALSE)</f>
        <v>Power DE</v>
      </c>
      <c r="E320" s="40" t="str">
        <f>VLOOKUP($A320,[3]Technologies!$A$7:$H$699,6,FALSE)</f>
        <v>Electricity DE</v>
      </c>
      <c r="F320" s="40" t="str">
        <f>VLOOKUP($A320,[3]Technologies!$A$7:$H$699,7,FALSE)</f>
        <v>Import from NO - Power DE</v>
      </c>
      <c r="G320" s="228"/>
      <c r="H320" s="228"/>
      <c r="I320" s="229" cm="1">
        <f t="array" ref="I320">-SUMPRODUCT(([3]Feedstocks!$C$4:$C$185=A320)*[3]Feedstocks!$E$4:$E$185,[3]Feedstocks!$F$4:$F$185,[3]Feedstocks!$H$4:$H$185,[3]Feedstocks!$I$4:$I$185)</f>
        <v>0</v>
      </c>
      <c r="J320" s="229" cm="1">
        <f t="array" ref="J320">-SUMPRODUCT(([3]Feedstocks!$C$4:$C$185=A320)*[3]Feedstocks!$E$4:$E$185,[3]Feedstocks!$H$4:$H$185,[3]Feedstocks!$I$4:$I$185)</f>
        <v>0</v>
      </c>
      <c r="K320" s="229"/>
      <c r="L320" s="229"/>
      <c r="M320" s="228"/>
      <c r="N320" s="228" t="str">
        <f>VLOOKUP(E320,[3]Activities!$A$9:$M$224,13,FALSE)</f>
        <v>DE</v>
      </c>
      <c r="O320" s="228"/>
      <c r="P320" s="66" t="s">
        <v>1266</v>
      </c>
      <c r="Q320" s="230"/>
      <c r="R320" s="230"/>
      <c r="S320" s="230"/>
      <c r="T320" s="230"/>
      <c r="U320" s="230"/>
      <c r="V320" s="230"/>
      <c r="W320" s="230"/>
      <c r="X320" s="230"/>
      <c r="Y320" s="230"/>
      <c r="Z320" s="230"/>
      <c r="AA320" s="230"/>
      <c r="AB320" s="230"/>
      <c r="AC320" s="230"/>
      <c r="AD320" s="230"/>
      <c r="AE320" s="230"/>
      <c r="AF320" s="235"/>
      <c r="AG320" s="235"/>
      <c r="AH320" s="230"/>
      <c r="AI320" s="230"/>
      <c r="AJ320" s="230"/>
      <c r="AK320" s="230"/>
      <c r="AL320" s="230"/>
      <c r="AM320" s="230"/>
      <c r="AN320" s="230"/>
      <c r="AO320" s="230"/>
      <c r="AP320" s="230"/>
      <c r="AQ320" s="230"/>
      <c r="AR320" s="230"/>
      <c r="AS320" s="230"/>
      <c r="AT320" s="230"/>
      <c r="AU320" s="230"/>
      <c r="AV320" s="230"/>
      <c r="AW320" s="230"/>
      <c r="AX320" s="230"/>
      <c r="AY320" s="230"/>
      <c r="AZ320" s="230"/>
      <c r="BA320" s="230"/>
      <c r="BB320" s="230"/>
      <c r="BC320" s="230"/>
      <c r="BD320" s="230"/>
      <c r="BE320" s="230"/>
      <c r="BF320" s="230"/>
      <c r="BG320" s="230"/>
      <c r="BH320" s="230"/>
      <c r="BI320" s="230"/>
      <c r="BJ320" s="230"/>
      <c r="BK320" s="230"/>
      <c r="BL320" s="230"/>
      <c r="BM320" s="230"/>
      <c r="BN320" s="230"/>
      <c r="BO320" s="230"/>
      <c r="BP320" s="230"/>
      <c r="BQ320" s="230"/>
      <c r="BR320" s="230"/>
      <c r="BS320" s="230"/>
      <c r="BT320" s="230"/>
      <c r="BU320" s="230"/>
      <c r="BV320" s="230"/>
      <c r="BW320" s="230"/>
      <c r="BX320" s="230"/>
      <c r="BY320" s="230"/>
      <c r="BZ320" s="230"/>
      <c r="CA320" s="230"/>
      <c r="CB320" s="230"/>
      <c r="CC320" s="230">
        <v>0.999</v>
      </c>
      <c r="CD320" s="230"/>
      <c r="CE320" s="230"/>
      <c r="CF320" s="230">
        <v>-1</v>
      </c>
      <c r="CG320" s="230"/>
      <c r="CH320" s="230"/>
      <c r="CI320" s="230"/>
      <c r="CJ320" s="230"/>
      <c r="CK320" s="230"/>
      <c r="CL320" s="230"/>
      <c r="CM320" s="230"/>
      <c r="CN320" s="230"/>
      <c r="CO320" s="230"/>
      <c r="CP320" s="230"/>
      <c r="CQ320" s="230"/>
      <c r="CR320" s="230"/>
      <c r="CS320" s="230"/>
      <c r="CT320" s="230"/>
      <c r="CU320" s="230"/>
      <c r="CV320" s="230"/>
      <c r="CW320" s="230"/>
      <c r="CX320" s="230"/>
      <c r="CY320" s="230"/>
      <c r="CZ320" s="230"/>
      <c r="DA320" s="230"/>
      <c r="DB320" s="230"/>
      <c r="DC320" s="230"/>
      <c r="DD320" s="230"/>
      <c r="DE320" s="230"/>
      <c r="DF320" s="230"/>
      <c r="DG320" s="230"/>
      <c r="DH320" s="230"/>
      <c r="DI320" s="230"/>
      <c r="DJ320" s="230"/>
      <c r="DK320" s="230"/>
      <c r="DL320" s="230"/>
      <c r="DM320" s="230"/>
      <c r="DN320" s="230"/>
      <c r="DO320" s="230"/>
      <c r="DP320" s="230"/>
      <c r="DQ320" s="230"/>
      <c r="DR320" s="230"/>
      <c r="DS320" s="230"/>
      <c r="DT320" s="230"/>
      <c r="DU320" s="230"/>
      <c r="DV320" s="230"/>
      <c r="DW320" s="230"/>
      <c r="DX320" s="230"/>
      <c r="DY320" s="230"/>
      <c r="DZ320" s="230"/>
      <c r="EA320" s="230"/>
      <c r="EB320" s="230"/>
      <c r="EC320" s="230"/>
      <c r="ED320" s="230"/>
      <c r="EE320" s="230"/>
      <c r="EF320" s="230"/>
      <c r="EG320" s="230"/>
      <c r="EH320" s="230"/>
      <c r="EI320" s="230"/>
      <c r="EJ320" s="230"/>
      <c r="EK320" s="230"/>
      <c r="EL320" s="230"/>
      <c r="EM320" s="230"/>
      <c r="EN320" s="230"/>
      <c r="EO320" s="230"/>
      <c r="EP320" s="230"/>
      <c r="EQ320" s="230"/>
      <c r="ER320" s="230"/>
      <c r="ES320" s="230"/>
      <c r="ET320" s="230"/>
      <c r="EU320" s="230"/>
      <c r="EV320" s="230"/>
      <c r="EW320" s="230"/>
      <c r="EX320" s="230"/>
      <c r="EY320" s="230"/>
      <c r="EZ320" s="230"/>
      <c r="FA320" s="230"/>
      <c r="FB320" s="230"/>
      <c r="FC320" s="230"/>
      <c r="FD320" s="230"/>
      <c r="FE320" s="230"/>
      <c r="FF320" s="230"/>
      <c r="FG320" s="230"/>
      <c r="FH320" s="230"/>
      <c r="FI320" s="230"/>
      <c r="FJ320" s="230"/>
      <c r="FK320" s="230"/>
      <c r="FL320" s="230"/>
      <c r="FM320" s="230"/>
      <c r="FN320" s="230"/>
      <c r="FO320" s="230"/>
      <c r="FP320" s="230"/>
      <c r="FQ320" s="230"/>
      <c r="FR320" s="230"/>
      <c r="FS320" s="230"/>
      <c r="FT320" s="231"/>
      <c r="FU320" s="232">
        <f t="shared" si="36"/>
        <v>0</v>
      </c>
      <c r="FV320" s="232">
        <f t="shared" si="42"/>
        <v>0</v>
      </c>
      <c r="FW320" s="232">
        <f t="shared" si="42"/>
        <v>0</v>
      </c>
      <c r="FX320" s="232">
        <f t="shared" si="42"/>
        <v>0</v>
      </c>
      <c r="FY320" s="232">
        <f t="shared" si="42"/>
        <v>0</v>
      </c>
      <c r="FZ320" s="232">
        <f t="shared" si="42"/>
        <v>0</v>
      </c>
      <c r="GA320" s="232">
        <f t="shared" si="38"/>
        <v>0</v>
      </c>
      <c r="GB320" s="232">
        <f t="shared" si="39"/>
        <v>0</v>
      </c>
      <c r="GC320" s="232">
        <f t="shared" si="32"/>
        <v>0</v>
      </c>
    </row>
    <row r="321" spans="1:185" x14ac:dyDescent="0.3">
      <c r="A321" s="171" t="s">
        <v>342</v>
      </c>
      <c r="B321" s="40" t="str">
        <f>[3]Technologies!B321</f>
        <v>Elektriciteit</v>
      </c>
      <c r="C321" s="40" t="str">
        <f>VLOOKUP($A321,[3]Technologies!$A$7:$H$699,3,FALSE)</f>
        <v>XC Trade</v>
      </c>
      <c r="D321" s="40" t="str">
        <f>VLOOKUP($A321,[3]Technologies!$A$7:$H$699,4,FALSE)</f>
        <v>Power DE</v>
      </c>
      <c r="E321" s="40" t="str">
        <f>VLOOKUP($A321,[3]Technologies!$A$7:$H$699,6,FALSE)</f>
        <v>Electricity DE</v>
      </c>
      <c r="F321" s="40" t="str">
        <f>VLOOKUP($A321,[3]Technologies!$A$7:$H$699,7,FALSE)</f>
        <v>Import from NL - Power DE</v>
      </c>
      <c r="G321" s="228"/>
      <c r="H321" s="228"/>
      <c r="I321" s="229" cm="1">
        <f t="array" ref="I321">-SUMPRODUCT(([3]Feedstocks!$C$4:$C$185=A321)*[3]Feedstocks!$E$4:$E$185,[3]Feedstocks!$F$4:$F$185,[3]Feedstocks!$H$4:$H$185,[3]Feedstocks!$I$4:$I$185)</f>
        <v>0</v>
      </c>
      <c r="J321" s="229" cm="1">
        <f t="array" ref="J321">-SUMPRODUCT(([3]Feedstocks!$C$4:$C$185=A321)*[3]Feedstocks!$E$4:$E$185,[3]Feedstocks!$H$4:$H$185,[3]Feedstocks!$I$4:$I$185)</f>
        <v>0</v>
      </c>
      <c r="K321" s="229"/>
      <c r="L321" s="229"/>
      <c r="M321" s="228"/>
      <c r="N321" s="228" t="str">
        <f>VLOOKUP(E321,[3]Activities!$A$9:$M$224,13,FALSE)</f>
        <v>DE</v>
      </c>
      <c r="O321" s="228"/>
      <c r="P321" s="66" t="s">
        <v>1266</v>
      </c>
      <c r="Q321" s="230"/>
      <c r="R321" s="230"/>
      <c r="S321" s="230"/>
      <c r="T321" s="230"/>
      <c r="U321" s="230"/>
      <c r="V321" s="230"/>
      <c r="W321" s="230"/>
      <c r="X321" s="230"/>
      <c r="Y321" s="230"/>
      <c r="Z321" s="230"/>
      <c r="AA321" s="230"/>
      <c r="AB321" s="230"/>
      <c r="AC321" s="230"/>
      <c r="AD321" s="230"/>
      <c r="AE321" s="230"/>
      <c r="AF321" s="235"/>
      <c r="AG321" s="235"/>
      <c r="AH321" s="230"/>
      <c r="AI321" s="230"/>
      <c r="AJ321" s="230"/>
      <c r="AK321" s="230"/>
      <c r="AL321" s="230"/>
      <c r="AM321" s="230"/>
      <c r="AN321" s="230"/>
      <c r="AO321" s="230"/>
      <c r="AP321" s="230"/>
      <c r="AQ321" s="230"/>
      <c r="AR321" s="230"/>
      <c r="AS321" s="230"/>
      <c r="AT321" s="230"/>
      <c r="AU321" s="230"/>
      <c r="AV321" s="230"/>
      <c r="AW321" s="230"/>
      <c r="AX321" s="230"/>
      <c r="AY321" s="230"/>
      <c r="AZ321" s="230"/>
      <c r="BA321" s="230"/>
      <c r="BB321" s="230"/>
      <c r="BC321" s="230"/>
      <c r="BD321" s="230"/>
      <c r="BE321" s="230"/>
      <c r="BF321" s="230"/>
      <c r="BG321" s="230"/>
      <c r="BH321" s="230"/>
      <c r="BI321" s="230"/>
      <c r="BJ321" s="230"/>
      <c r="BK321" s="230"/>
      <c r="BL321" s="230"/>
      <c r="BM321" s="230"/>
      <c r="BN321" s="230"/>
      <c r="BO321" s="230"/>
      <c r="BP321" s="230"/>
      <c r="BQ321" s="230"/>
      <c r="BR321" s="230"/>
      <c r="BS321" s="230"/>
      <c r="BT321" s="230"/>
      <c r="BU321" s="230"/>
      <c r="BV321" s="230"/>
      <c r="BW321" s="230"/>
      <c r="BX321" s="230"/>
      <c r="BY321" s="230"/>
      <c r="BZ321" s="230"/>
      <c r="CA321" s="230"/>
      <c r="CB321" s="230"/>
      <c r="CC321" s="230">
        <v>0.999</v>
      </c>
      <c r="CD321" s="230"/>
      <c r="CE321" s="230"/>
      <c r="CF321" s="230"/>
      <c r="CG321" s="230"/>
      <c r="CH321" s="230"/>
      <c r="CI321" s="230"/>
      <c r="CJ321" s="230"/>
      <c r="CK321" s="230"/>
      <c r="CL321" s="230"/>
      <c r="CM321" s="230"/>
      <c r="CN321" s="230"/>
      <c r="CO321" s="230"/>
      <c r="CP321" s="230"/>
      <c r="CQ321" s="230"/>
      <c r="CR321" s="230">
        <v>-1</v>
      </c>
      <c r="CS321" s="230"/>
      <c r="CT321" s="230"/>
      <c r="CU321" s="230"/>
      <c r="CV321" s="230"/>
      <c r="CW321" s="230"/>
      <c r="CX321" s="230"/>
      <c r="CY321" s="230"/>
      <c r="CZ321" s="230"/>
      <c r="DA321" s="230"/>
      <c r="DB321" s="230"/>
      <c r="DC321" s="230"/>
      <c r="DD321" s="230"/>
      <c r="DE321" s="230"/>
      <c r="DF321" s="230"/>
      <c r="DG321" s="230"/>
      <c r="DH321" s="230"/>
      <c r="DI321" s="230"/>
      <c r="DJ321" s="230"/>
      <c r="DK321" s="230"/>
      <c r="DL321" s="230"/>
      <c r="DM321" s="230"/>
      <c r="DN321" s="230"/>
      <c r="DO321" s="230"/>
      <c r="DP321" s="230"/>
      <c r="DQ321" s="230"/>
      <c r="DR321" s="230"/>
      <c r="DS321" s="230"/>
      <c r="DT321" s="230"/>
      <c r="DU321" s="230"/>
      <c r="DV321" s="230"/>
      <c r="DW321" s="230"/>
      <c r="DX321" s="230"/>
      <c r="DY321" s="230"/>
      <c r="DZ321" s="230"/>
      <c r="EA321" s="230"/>
      <c r="EB321" s="230"/>
      <c r="EC321" s="230"/>
      <c r="ED321" s="230"/>
      <c r="EE321" s="230"/>
      <c r="EF321" s="230"/>
      <c r="EG321" s="230"/>
      <c r="EH321" s="230"/>
      <c r="EI321" s="230"/>
      <c r="EJ321" s="230"/>
      <c r="EK321" s="230"/>
      <c r="EL321" s="230"/>
      <c r="EM321" s="230"/>
      <c r="EN321" s="230"/>
      <c r="EO321" s="230"/>
      <c r="EP321" s="230"/>
      <c r="EQ321" s="230"/>
      <c r="ER321" s="230"/>
      <c r="ES321" s="230"/>
      <c r="ET321" s="230"/>
      <c r="EU321" s="230"/>
      <c r="EV321" s="230"/>
      <c r="EW321" s="230"/>
      <c r="EX321" s="230"/>
      <c r="EY321" s="230"/>
      <c r="EZ321" s="230"/>
      <c r="FA321" s="230"/>
      <c r="FB321" s="230"/>
      <c r="FC321" s="230"/>
      <c r="FD321" s="230"/>
      <c r="FE321" s="230"/>
      <c r="FF321" s="230"/>
      <c r="FG321" s="230"/>
      <c r="FH321" s="230"/>
      <c r="FI321" s="230"/>
      <c r="FJ321" s="230"/>
      <c r="FK321" s="230"/>
      <c r="FL321" s="230"/>
      <c r="FM321" s="230"/>
      <c r="FN321" s="230"/>
      <c r="FO321" s="230"/>
      <c r="FP321" s="230"/>
      <c r="FQ321" s="230"/>
      <c r="FR321" s="230"/>
      <c r="FS321" s="230"/>
      <c r="FT321" s="231"/>
      <c r="FU321" s="232">
        <f t="shared" si="36"/>
        <v>0</v>
      </c>
      <c r="FV321" s="232">
        <f t="shared" si="42"/>
        <v>0</v>
      </c>
      <c r="FW321" s="232">
        <f t="shared" si="42"/>
        <v>0</v>
      </c>
      <c r="FX321" s="232">
        <f t="shared" si="42"/>
        <v>0</v>
      </c>
      <c r="FY321" s="232">
        <f t="shared" si="42"/>
        <v>0</v>
      </c>
      <c r="FZ321" s="232">
        <f t="shared" si="42"/>
        <v>0</v>
      </c>
      <c r="GA321" s="232">
        <f t="shared" si="38"/>
        <v>0</v>
      </c>
      <c r="GB321" s="232">
        <f t="shared" si="39"/>
        <v>0</v>
      </c>
      <c r="GC321" s="232">
        <f t="shared" si="32"/>
        <v>0</v>
      </c>
    </row>
    <row r="322" spans="1:185" x14ac:dyDescent="0.3">
      <c r="A322" s="173" t="s">
        <v>343</v>
      </c>
      <c r="B322" s="40" t="str">
        <f>[3]Technologies!B322</f>
        <v>Elektriciteit</v>
      </c>
      <c r="C322" s="40" t="str">
        <f>VLOOKUP($A322,[3]Technologies!$A$7:$H$699,3,FALSE)</f>
        <v>XC Trade</v>
      </c>
      <c r="D322" s="40" t="str">
        <f>VLOOKUP($A322,[3]Technologies!$A$7:$H$699,4,FALSE)</f>
        <v>Power DE</v>
      </c>
      <c r="E322" s="40" t="str">
        <f>VLOOKUP($A322,[3]Technologies!$A$7:$H$699,6,FALSE)</f>
        <v>Electricity DE</v>
      </c>
      <c r="F322" s="40" t="str">
        <f>VLOOKUP($A322,[3]Technologies!$A$7:$H$699,7,FALSE)</f>
        <v>Import from GB - Power DE</v>
      </c>
      <c r="G322" s="228"/>
      <c r="H322" s="228"/>
      <c r="I322" s="229" cm="1">
        <f t="array" ref="I322">-SUMPRODUCT(([3]Feedstocks!$C$4:$C$185=A322)*[3]Feedstocks!$E$4:$E$185,[3]Feedstocks!$F$4:$F$185,[3]Feedstocks!$H$4:$H$185,[3]Feedstocks!$I$4:$I$185)</f>
        <v>0</v>
      </c>
      <c r="J322" s="229" cm="1">
        <f t="array" ref="J322">-SUMPRODUCT(([3]Feedstocks!$C$4:$C$185=A322)*[3]Feedstocks!$E$4:$E$185,[3]Feedstocks!$H$4:$H$185,[3]Feedstocks!$I$4:$I$185)</f>
        <v>0</v>
      </c>
      <c r="K322" s="229"/>
      <c r="L322" s="229"/>
      <c r="M322" s="228"/>
      <c r="N322" s="228" t="str">
        <f>VLOOKUP(E322,[3]Activities!$A$9:$M$224,13,FALSE)</f>
        <v>DE</v>
      </c>
      <c r="O322" s="228"/>
      <c r="P322" s="66" t="s">
        <v>1266</v>
      </c>
      <c r="Q322" s="230"/>
      <c r="R322" s="230"/>
      <c r="S322" s="230"/>
      <c r="T322" s="230"/>
      <c r="U322" s="230"/>
      <c r="V322" s="230"/>
      <c r="W322" s="230"/>
      <c r="X322" s="230"/>
      <c r="Y322" s="230"/>
      <c r="Z322" s="230"/>
      <c r="AA322" s="230"/>
      <c r="AB322" s="230"/>
      <c r="AC322" s="230"/>
      <c r="AD322" s="230"/>
      <c r="AE322" s="230"/>
      <c r="AF322" s="235"/>
      <c r="AG322" s="235"/>
      <c r="AH322" s="230"/>
      <c r="AI322" s="230"/>
      <c r="AJ322" s="230"/>
      <c r="AK322" s="230"/>
      <c r="AL322" s="230"/>
      <c r="AM322" s="230"/>
      <c r="AN322" s="230"/>
      <c r="AO322" s="230"/>
      <c r="AP322" s="230"/>
      <c r="AQ322" s="230"/>
      <c r="AR322" s="230"/>
      <c r="AS322" s="230"/>
      <c r="AT322" s="230"/>
      <c r="AU322" s="230"/>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0"/>
      <c r="BQ322" s="230"/>
      <c r="BR322" s="230"/>
      <c r="BS322" s="230"/>
      <c r="BT322" s="230"/>
      <c r="BU322" s="230"/>
      <c r="BV322" s="230"/>
      <c r="BW322" s="230"/>
      <c r="BX322" s="230"/>
      <c r="BY322" s="230"/>
      <c r="BZ322" s="230"/>
      <c r="CA322" s="230"/>
      <c r="CB322" s="230"/>
      <c r="CC322" s="230">
        <v>0.999</v>
      </c>
      <c r="CD322" s="230"/>
      <c r="CE322" s="230">
        <v>-1</v>
      </c>
      <c r="CF322" s="230"/>
      <c r="CG322" s="230"/>
      <c r="CH322" s="230"/>
      <c r="CI322" s="230"/>
      <c r="CJ322" s="230"/>
      <c r="CK322" s="230"/>
      <c r="CL322" s="230"/>
      <c r="CM322" s="230"/>
      <c r="CN322" s="230"/>
      <c r="CO322" s="230"/>
      <c r="CP322" s="230"/>
      <c r="CQ322" s="230"/>
      <c r="CR322" s="230"/>
      <c r="CS322" s="230"/>
      <c r="CT322" s="230"/>
      <c r="CU322" s="230"/>
      <c r="CV322" s="230"/>
      <c r="CW322" s="230"/>
      <c r="CX322" s="230"/>
      <c r="CY322" s="230"/>
      <c r="CZ322" s="230"/>
      <c r="DA322" s="230"/>
      <c r="DB322" s="230"/>
      <c r="DC322" s="230"/>
      <c r="DD322" s="230"/>
      <c r="DE322" s="230"/>
      <c r="DF322" s="230"/>
      <c r="DG322" s="230"/>
      <c r="DH322" s="230"/>
      <c r="DI322" s="230"/>
      <c r="DJ322" s="230"/>
      <c r="DK322" s="230"/>
      <c r="DL322" s="230"/>
      <c r="DM322" s="230"/>
      <c r="DN322" s="230"/>
      <c r="DO322" s="230"/>
      <c r="DP322" s="230"/>
      <c r="DQ322" s="230"/>
      <c r="DR322" s="230"/>
      <c r="DS322" s="230"/>
      <c r="DT322" s="230"/>
      <c r="DU322" s="230"/>
      <c r="DV322" s="230"/>
      <c r="DW322" s="230"/>
      <c r="DX322" s="230"/>
      <c r="DY322" s="230"/>
      <c r="DZ322" s="230"/>
      <c r="EA322" s="230"/>
      <c r="EB322" s="230"/>
      <c r="EC322" s="230"/>
      <c r="ED322" s="230"/>
      <c r="EE322" s="230"/>
      <c r="EF322" s="230"/>
      <c r="EG322" s="230"/>
      <c r="EH322" s="230"/>
      <c r="EI322" s="230"/>
      <c r="EJ322" s="230"/>
      <c r="EK322" s="230"/>
      <c r="EL322" s="230"/>
      <c r="EM322" s="230"/>
      <c r="EN322" s="230"/>
      <c r="EO322" s="230"/>
      <c r="EP322" s="230"/>
      <c r="EQ322" s="230"/>
      <c r="ER322" s="230"/>
      <c r="ES322" s="230"/>
      <c r="ET322" s="230"/>
      <c r="EU322" s="230"/>
      <c r="EV322" s="230"/>
      <c r="EW322" s="230"/>
      <c r="EX322" s="230"/>
      <c r="EY322" s="230"/>
      <c r="EZ322" s="230"/>
      <c r="FA322" s="230"/>
      <c r="FB322" s="230"/>
      <c r="FC322" s="230"/>
      <c r="FD322" s="230"/>
      <c r="FE322" s="230"/>
      <c r="FF322" s="230"/>
      <c r="FG322" s="230"/>
      <c r="FH322" s="230"/>
      <c r="FI322" s="230"/>
      <c r="FJ322" s="230"/>
      <c r="FK322" s="230"/>
      <c r="FL322" s="230"/>
      <c r="FM322" s="230"/>
      <c r="FN322" s="230"/>
      <c r="FO322" s="230"/>
      <c r="FP322" s="230"/>
      <c r="FQ322" s="230"/>
      <c r="FR322" s="230"/>
      <c r="FS322" s="230"/>
      <c r="FT322" s="231"/>
      <c r="FU322" s="232">
        <f t="shared" si="36"/>
        <v>0</v>
      </c>
      <c r="FV322" s="232">
        <f t="shared" si="42"/>
        <v>0</v>
      </c>
      <c r="FW322" s="232">
        <f t="shared" si="42"/>
        <v>0</v>
      </c>
      <c r="FX322" s="232">
        <f t="shared" si="42"/>
        <v>0</v>
      </c>
      <c r="FY322" s="232">
        <f t="shared" si="42"/>
        <v>0</v>
      </c>
      <c r="FZ322" s="232">
        <f t="shared" si="42"/>
        <v>0</v>
      </c>
      <c r="GA322" s="232">
        <f t="shared" si="38"/>
        <v>0</v>
      </c>
      <c r="GB322" s="232">
        <f t="shared" si="39"/>
        <v>0</v>
      </c>
      <c r="GC322" s="232">
        <f t="shared" si="32"/>
        <v>0</v>
      </c>
    </row>
    <row r="323" spans="1:185" x14ac:dyDescent="0.3">
      <c r="A323" s="171" t="s">
        <v>344</v>
      </c>
      <c r="B323" s="40" t="str">
        <f>[3]Technologies!B323</f>
        <v>Elektriciteit</v>
      </c>
      <c r="C323" s="40" t="str">
        <f>VLOOKUP($A323,[3]Technologies!$A$7:$H$699,3,FALSE)</f>
        <v>XC Trade</v>
      </c>
      <c r="D323" s="40" t="str">
        <f>VLOOKUP($A323,[3]Technologies!$A$7:$H$699,4,FALSE)</f>
        <v>Power NO</v>
      </c>
      <c r="E323" s="40" t="str">
        <f>VLOOKUP($A323,[3]Technologies!$A$7:$H$699,6,FALSE)</f>
        <v>Electricity NO</v>
      </c>
      <c r="F323" s="40" t="str">
        <f>VLOOKUP($A323,[3]Technologies!$A$7:$H$699,7,FALSE)</f>
        <v>Import from DK - Power NO</v>
      </c>
      <c r="G323" s="228"/>
      <c r="H323" s="228"/>
      <c r="I323" s="229" cm="1">
        <f t="array" ref="I323">-SUMPRODUCT(([3]Feedstocks!$C$4:$C$185=A323)*[3]Feedstocks!$E$4:$E$185,[3]Feedstocks!$F$4:$F$185,[3]Feedstocks!$H$4:$H$185,[3]Feedstocks!$I$4:$I$185)</f>
        <v>0</v>
      </c>
      <c r="J323" s="229" cm="1">
        <f t="array" ref="J323">-SUMPRODUCT(([3]Feedstocks!$C$4:$C$185=A323)*[3]Feedstocks!$E$4:$E$185,[3]Feedstocks!$H$4:$H$185,[3]Feedstocks!$I$4:$I$185)</f>
        <v>0</v>
      </c>
      <c r="K323" s="229"/>
      <c r="L323" s="229"/>
      <c r="M323" s="228"/>
      <c r="N323" s="228" t="str">
        <f>VLOOKUP(E323,[3]Activities!$A$9:$M$224,13,FALSE)</f>
        <v>NO</v>
      </c>
      <c r="O323" s="228"/>
      <c r="P323" s="66" t="s">
        <v>1266</v>
      </c>
      <c r="Q323" s="230"/>
      <c r="R323" s="230"/>
      <c r="S323" s="230"/>
      <c r="T323" s="230"/>
      <c r="U323" s="230"/>
      <c r="V323" s="230"/>
      <c r="W323" s="230"/>
      <c r="X323" s="230"/>
      <c r="Y323" s="230"/>
      <c r="Z323" s="230"/>
      <c r="AA323" s="230"/>
      <c r="AB323" s="230"/>
      <c r="AC323" s="230"/>
      <c r="AD323" s="230"/>
      <c r="AE323" s="230"/>
      <c r="AF323" s="235"/>
      <c r="AG323" s="235"/>
      <c r="AH323" s="230"/>
      <c r="AI323" s="230"/>
      <c r="AJ323" s="230"/>
      <c r="AK323" s="230"/>
      <c r="AL323" s="230"/>
      <c r="AM323" s="230"/>
      <c r="AN323" s="230"/>
      <c r="AO323" s="230"/>
      <c r="AP323" s="230"/>
      <c r="AQ323" s="230"/>
      <c r="AR323" s="230"/>
      <c r="AS323" s="230"/>
      <c r="AT323" s="230"/>
      <c r="AU323" s="230"/>
      <c r="AV323" s="230"/>
      <c r="AW323" s="230"/>
      <c r="AX323" s="230"/>
      <c r="AY323" s="230"/>
      <c r="AZ323" s="230"/>
      <c r="BA323" s="230"/>
      <c r="BB323" s="230"/>
      <c r="BC323" s="230"/>
      <c r="BD323" s="230"/>
      <c r="BE323" s="230"/>
      <c r="BF323" s="230"/>
      <c r="BG323" s="230"/>
      <c r="BH323" s="230"/>
      <c r="BI323" s="230"/>
      <c r="BJ323" s="230"/>
      <c r="BK323" s="230"/>
      <c r="BL323" s="230"/>
      <c r="BM323" s="230"/>
      <c r="BN323" s="230"/>
      <c r="BO323" s="230"/>
      <c r="BP323" s="230"/>
      <c r="BQ323" s="230"/>
      <c r="BR323" s="230"/>
      <c r="BS323" s="230"/>
      <c r="BT323" s="230"/>
      <c r="BU323" s="230"/>
      <c r="BV323" s="230"/>
      <c r="BW323" s="230"/>
      <c r="BX323" s="230"/>
      <c r="BY323" s="230"/>
      <c r="BZ323" s="230"/>
      <c r="CA323" s="230"/>
      <c r="CB323" s="230"/>
      <c r="CC323" s="230"/>
      <c r="CD323" s="230">
        <v>-1</v>
      </c>
      <c r="CE323" s="230"/>
      <c r="CF323" s="230">
        <v>0.999</v>
      </c>
      <c r="CG323" s="230"/>
      <c r="CH323" s="230"/>
      <c r="CI323" s="230"/>
      <c r="CJ323" s="230"/>
      <c r="CK323" s="230"/>
      <c r="CL323" s="230"/>
      <c r="CM323" s="230"/>
      <c r="CN323" s="230"/>
      <c r="CO323" s="230"/>
      <c r="CP323" s="230"/>
      <c r="CQ323" s="230"/>
      <c r="CR323" s="230"/>
      <c r="CS323" s="230"/>
      <c r="CT323" s="230"/>
      <c r="CU323" s="230"/>
      <c r="CV323" s="230"/>
      <c r="CW323" s="230"/>
      <c r="CX323" s="230"/>
      <c r="CY323" s="230"/>
      <c r="CZ323" s="230"/>
      <c r="DA323" s="230"/>
      <c r="DB323" s="230"/>
      <c r="DC323" s="230"/>
      <c r="DD323" s="230"/>
      <c r="DE323" s="230"/>
      <c r="DF323" s="230"/>
      <c r="DG323" s="230"/>
      <c r="DH323" s="230"/>
      <c r="DI323" s="230"/>
      <c r="DJ323" s="230"/>
      <c r="DK323" s="230"/>
      <c r="DL323" s="230"/>
      <c r="DM323" s="230"/>
      <c r="DN323" s="230"/>
      <c r="DO323" s="230"/>
      <c r="DP323" s="230"/>
      <c r="DQ323" s="230"/>
      <c r="DR323" s="230"/>
      <c r="DS323" s="230"/>
      <c r="DT323" s="230"/>
      <c r="DU323" s="230"/>
      <c r="DV323" s="230"/>
      <c r="DW323" s="230"/>
      <c r="DX323" s="230"/>
      <c r="DY323" s="230"/>
      <c r="DZ323" s="230"/>
      <c r="EA323" s="230"/>
      <c r="EB323" s="230"/>
      <c r="EC323" s="230"/>
      <c r="ED323" s="230"/>
      <c r="EE323" s="230"/>
      <c r="EF323" s="230"/>
      <c r="EG323" s="230"/>
      <c r="EH323" s="230"/>
      <c r="EI323" s="230"/>
      <c r="EJ323" s="230"/>
      <c r="EK323" s="230"/>
      <c r="EL323" s="230"/>
      <c r="EM323" s="230"/>
      <c r="EN323" s="230"/>
      <c r="EO323" s="230"/>
      <c r="EP323" s="230"/>
      <c r="EQ323" s="230"/>
      <c r="ER323" s="230"/>
      <c r="ES323" s="230"/>
      <c r="ET323" s="230"/>
      <c r="EU323" s="230"/>
      <c r="EV323" s="230"/>
      <c r="EW323" s="230"/>
      <c r="EX323" s="230"/>
      <c r="EY323" s="230"/>
      <c r="EZ323" s="230"/>
      <c r="FA323" s="230"/>
      <c r="FB323" s="230"/>
      <c r="FC323" s="230"/>
      <c r="FD323" s="230"/>
      <c r="FE323" s="230"/>
      <c r="FF323" s="230"/>
      <c r="FG323" s="230"/>
      <c r="FH323" s="230"/>
      <c r="FI323" s="230"/>
      <c r="FJ323" s="230"/>
      <c r="FK323" s="230"/>
      <c r="FL323" s="230"/>
      <c r="FM323" s="230"/>
      <c r="FN323" s="230"/>
      <c r="FO323" s="230"/>
      <c r="FP323" s="230"/>
      <c r="FQ323" s="230"/>
      <c r="FR323" s="230"/>
      <c r="FS323" s="230"/>
      <c r="FT323" s="231"/>
      <c r="FU323" s="232">
        <f t="shared" si="36"/>
        <v>0</v>
      </c>
      <c r="FV323" s="232">
        <f t="shared" si="42"/>
        <v>0</v>
      </c>
      <c r="FW323" s="232">
        <f t="shared" si="42"/>
        <v>0</v>
      </c>
      <c r="FX323" s="232">
        <f t="shared" si="42"/>
        <v>0</v>
      </c>
      <c r="FY323" s="232">
        <f t="shared" si="42"/>
        <v>0</v>
      </c>
      <c r="FZ323" s="232">
        <f t="shared" si="42"/>
        <v>0</v>
      </c>
      <c r="GA323" s="232">
        <f t="shared" si="38"/>
        <v>0</v>
      </c>
      <c r="GB323" s="232">
        <f t="shared" si="39"/>
        <v>0</v>
      </c>
      <c r="GC323" s="232">
        <f t="shared" si="32"/>
        <v>0</v>
      </c>
    </row>
    <row r="324" spans="1:185" x14ac:dyDescent="0.3">
      <c r="A324" s="173" t="s">
        <v>345</v>
      </c>
      <c r="B324" s="40" t="str">
        <f>[3]Technologies!B324</f>
        <v>Elektriciteit</v>
      </c>
      <c r="C324" s="40" t="str">
        <f>VLOOKUP($A324,[3]Technologies!$A$7:$H$699,3,FALSE)</f>
        <v>XC Trade</v>
      </c>
      <c r="D324" s="40" t="str">
        <f>VLOOKUP($A324,[3]Technologies!$A$7:$H$699,4,FALSE)</f>
        <v>Power NO</v>
      </c>
      <c r="E324" s="40" t="str">
        <f>VLOOKUP($A324,[3]Technologies!$A$7:$H$699,6,FALSE)</f>
        <v>Electricity NO</v>
      </c>
      <c r="F324" s="40" t="str">
        <f>VLOOKUP($A324,[3]Technologies!$A$7:$H$699,7,FALSE)</f>
        <v>Import from DE - Power NO</v>
      </c>
      <c r="G324" s="228"/>
      <c r="H324" s="228"/>
      <c r="I324" s="229" cm="1">
        <f t="array" ref="I324">-SUMPRODUCT(([3]Feedstocks!$C$4:$C$185=A324)*[3]Feedstocks!$E$4:$E$185,[3]Feedstocks!$F$4:$F$185,[3]Feedstocks!$H$4:$H$185,[3]Feedstocks!$I$4:$I$185)</f>
        <v>0</v>
      </c>
      <c r="J324" s="229" cm="1">
        <f t="array" ref="J324">-SUMPRODUCT(([3]Feedstocks!$C$4:$C$185=A324)*[3]Feedstocks!$E$4:$E$185,[3]Feedstocks!$H$4:$H$185,[3]Feedstocks!$I$4:$I$185)</f>
        <v>0</v>
      </c>
      <c r="K324" s="229"/>
      <c r="L324" s="229"/>
      <c r="M324" s="228"/>
      <c r="N324" s="228" t="str">
        <f>VLOOKUP(E324,[3]Activities!$A$9:$M$224,13,FALSE)</f>
        <v>NO</v>
      </c>
      <c r="O324" s="228"/>
      <c r="P324" s="66" t="s">
        <v>1266</v>
      </c>
      <c r="Q324" s="230"/>
      <c r="R324" s="230"/>
      <c r="S324" s="230"/>
      <c r="T324" s="230"/>
      <c r="U324" s="230"/>
      <c r="V324" s="230"/>
      <c r="W324" s="230"/>
      <c r="X324" s="230"/>
      <c r="Y324" s="230"/>
      <c r="Z324" s="230"/>
      <c r="AA324" s="230"/>
      <c r="AB324" s="230"/>
      <c r="AC324" s="230"/>
      <c r="AD324" s="230"/>
      <c r="AE324" s="230"/>
      <c r="AF324" s="235"/>
      <c r="AG324" s="235"/>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0"/>
      <c r="BQ324" s="230"/>
      <c r="BR324" s="230"/>
      <c r="BS324" s="230"/>
      <c r="BT324" s="230"/>
      <c r="BU324" s="230"/>
      <c r="BV324" s="230"/>
      <c r="BW324" s="230"/>
      <c r="BX324" s="230"/>
      <c r="BY324" s="230"/>
      <c r="BZ324" s="230"/>
      <c r="CA324" s="230"/>
      <c r="CB324" s="230"/>
      <c r="CC324" s="230">
        <v>-1</v>
      </c>
      <c r="CD324" s="230"/>
      <c r="CE324" s="230"/>
      <c r="CF324" s="230">
        <v>0.999</v>
      </c>
      <c r="CG324" s="230"/>
      <c r="CH324" s="230"/>
      <c r="CI324" s="230"/>
      <c r="CJ324" s="230"/>
      <c r="CK324" s="230"/>
      <c r="CL324" s="230"/>
      <c r="CM324" s="230"/>
      <c r="CN324" s="230"/>
      <c r="CO324" s="230"/>
      <c r="CP324" s="230"/>
      <c r="CQ324" s="230"/>
      <c r="CR324" s="230"/>
      <c r="CS324" s="230"/>
      <c r="CT324" s="230"/>
      <c r="CU324" s="230"/>
      <c r="CV324" s="230"/>
      <c r="CW324" s="230"/>
      <c r="CX324" s="230"/>
      <c r="CY324" s="230"/>
      <c r="CZ324" s="230"/>
      <c r="DA324" s="230"/>
      <c r="DB324" s="230"/>
      <c r="DC324" s="230"/>
      <c r="DD324" s="230"/>
      <c r="DE324" s="230"/>
      <c r="DF324" s="230"/>
      <c r="DG324" s="230"/>
      <c r="DH324" s="230"/>
      <c r="DI324" s="230"/>
      <c r="DJ324" s="230"/>
      <c r="DK324" s="230"/>
      <c r="DL324" s="230"/>
      <c r="DM324" s="230"/>
      <c r="DN324" s="230"/>
      <c r="DO324" s="230"/>
      <c r="DP324" s="230"/>
      <c r="DQ324" s="230"/>
      <c r="DR324" s="230"/>
      <c r="DS324" s="230"/>
      <c r="DT324" s="230"/>
      <c r="DU324" s="230"/>
      <c r="DV324" s="230"/>
      <c r="DW324" s="230"/>
      <c r="DX324" s="230"/>
      <c r="DY324" s="230"/>
      <c r="DZ324" s="230"/>
      <c r="EA324" s="230"/>
      <c r="EB324" s="230"/>
      <c r="EC324" s="230"/>
      <c r="ED324" s="230"/>
      <c r="EE324" s="230"/>
      <c r="EF324" s="230"/>
      <c r="EG324" s="230"/>
      <c r="EH324" s="230"/>
      <c r="EI324" s="230"/>
      <c r="EJ324" s="230"/>
      <c r="EK324" s="230"/>
      <c r="EL324" s="230"/>
      <c r="EM324" s="230"/>
      <c r="EN324" s="230"/>
      <c r="EO324" s="230"/>
      <c r="EP324" s="230"/>
      <c r="EQ324" s="230"/>
      <c r="ER324" s="230"/>
      <c r="ES324" s="230"/>
      <c r="ET324" s="230"/>
      <c r="EU324" s="230"/>
      <c r="EV324" s="230"/>
      <c r="EW324" s="230"/>
      <c r="EX324" s="230"/>
      <c r="EY324" s="230"/>
      <c r="EZ324" s="230"/>
      <c r="FA324" s="230"/>
      <c r="FB324" s="230"/>
      <c r="FC324" s="230"/>
      <c r="FD324" s="230"/>
      <c r="FE324" s="230"/>
      <c r="FF324" s="230"/>
      <c r="FG324" s="230"/>
      <c r="FH324" s="230"/>
      <c r="FI324" s="230"/>
      <c r="FJ324" s="230"/>
      <c r="FK324" s="230"/>
      <c r="FL324" s="230"/>
      <c r="FM324" s="230"/>
      <c r="FN324" s="230"/>
      <c r="FO324" s="230"/>
      <c r="FP324" s="230"/>
      <c r="FQ324" s="230"/>
      <c r="FR324" s="230"/>
      <c r="FS324" s="230"/>
      <c r="FT324" s="231"/>
      <c r="FU324" s="232">
        <f t="shared" si="36"/>
        <v>0</v>
      </c>
      <c r="FV324" s="232">
        <f t="shared" si="42"/>
        <v>0</v>
      </c>
      <c r="FW324" s="232">
        <f t="shared" si="42"/>
        <v>0</v>
      </c>
      <c r="FX324" s="232">
        <f t="shared" si="42"/>
        <v>0</v>
      </c>
      <c r="FY324" s="232">
        <f t="shared" si="42"/>
        <v>0</v>
      </c>
      <c r="FZ324" s="232">
        <f t="shared" si="42"/>
        <v>0</v>
      </c>
      <c r="GA324" s="232">
        <f t="shared" si="38"/>
        <v>0</v>
      </c>
      <c r="GB324" s="232">
        <f t="shared" si="39"/>
        <v>0</v>
      </c>
      <c r="GC324" s="232">
        <f t="shared" si="32"/>
        <v>0</v>
      </c>
    </row>
    <row r="325" spans="1:185" x14ac:dyDescent="0.3">
      <c r="A325" s="171" t="s">
        <v>346</v>
      </c>
      <c r="B325" s="40" t="str">
        <f>[3]Technologies!B325</f>
        <v>Elektriciteit</v>
      </c>
      <c r="C325" s="40" t="str">
        <f>VLOOKUP($A325,[3]Technologies!$A$7:$H$699,3,FALSE)</f>
        <v>XC Trade</v>
      </c>
      <c r="D325" s="40" t="str">
        <f>VLOOKUP($A325,[3]Technologies!$A$7:$H$699,4,FALSE)</f>
        <v>Power NO</v>
      </c>
      <c r="E325" s="40" t="str">
        <f>VLOOKUP($A325,[3]Technologies!$A$7:$H$699,6,FALSE)</f>
        <v>Electricity NO</v>
      </c>
      <c r="F325" s="40" t="str">
        <f>VLOOKUP($A325,[3]Technologies!$A$7:$H$699,7,FALSE)</f>
        <v>Import from GB - Power NO</v>
      </c>
      <c r="G325" s="228"/>
      <c r="H325" s="228"/>
      <c r="I325" s="229" cm="1">
        <f t="array" ref="I325">-SUMPRODUCT(([3]Feedstocks!$C$4:$C$185=A325)*[3]Feedstocks!$E$4:$E$185,[3]Feedstocks!$F$4:$F$185,[3]Feedstocks!$H$4:$H$185,[3]Feedstocks!$I$4:$I$185)</f>
        <v>0</v>
      </c>
      <c r="J325" s="229" cm="1">
        <f t="array" ref="J325">-SUMPRODUCT(([3]Feedstocks!$C$4:$C$185=A325)*[3]Feedstocks!$E$4:$E$185,[3]Feedstocks!$H$4:$H$185,[3]Feedstocks!$I$4:$I$185)</f>
        <v>0</v>
      </c>
      <c r="K325" s="229"/>
      <c r="L325" s="229"/>
      <c r="M325" s="228"/>
      <c r="N325" s="228" t="str">
        <f>VLOOKUP(E325,[3]Activities!$A$9:$M$224,13,FALSE)</f>
        <v>NO</v>
      </c>
      <c r="O325" s="228"/>
      <c r="P325" s="66" t="s">
        <v>1266</v>
      </c>
      <c r="Q325" s="230"/>
      <c r="R325" s="230"/>
      <c r="S325" s="230"/>
      <c r="T325" s="230"/>
      <c r="U325" s="230"/>
      <c r="V325" s="230"/>
      <c r="W325" s="230"/>
      <c r="X325" s="230"/>
      <c r="Y325" s="230"/>
      <c r="Z325" s="230"/>
      <c r="AA325" s="230"/>
      <c r="AB325" s="230"/>
      <c r="AC325" s="230"/>
      <c r="AD325" s="230"/>
      <c r="AE325" s="230"/>
      <c r="AF325" s="235"/>
      <c r="AG325" s="235"/>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0"/>
      <c r="BQ325" s="230"/>
      <c r="BR325" s="230"/>
      <c r="BS325" s="230"/>
      <c r="BT325" s="230"/>
      <c r="BU325" s="230"/>
      <c r="BV325" s="230"/>
      <c r="BW325" s="230"/>
      <c r="BX325" s="230"/>
      <c r="BY325" s="230"/>
      <c r="BZ325" s="230"/>
      <c r="CA325" s="230"/>
      <c r="CB325" s="230"/>
      <c r="CC325" s="230"/>
      <c r="CD325" s="230"/>
      <c r="CE325" s="230">
        <v>-1</v>
      </c>
      <c r="CF325" s="230">
        <v>0.999</v>
      </c>
      <c r="CG325" s="230"/>
      <c r="CH325" s="230"/>
      <c r="CI325" s="230"/>
      <c r="CJ325" s="230"/>
      <c r="CK325" s="230"/>
      <c r="CL325" s="230"/>
      <c r="CM325" s="230"/>
      <c r="CN325" s="230"/>
      <c r="CO325" s="230"/>
      <c r="CP325" s="230"/>
      <c r="CQ325" s="230"/>
      <c r="CR325" s="230"/>
      <c r="CS325" s="230"/>
      <c r="CT325" s="230"/>
      <c r="CU325" s="230"/>
      <c r="CV325" s="230"/>
      <c r="CW325" s="230"/>
      <c r="CX325" s="230"/>
      <c r="CY325" s="230"/>
      <c r="CZ325" s="230"/>
      <c r="DA325" s="230"/>
      <c r="DB325" s="230"/>
      <c r="DC325" s="230"/>
      <c r="DD325" s="230"/>
      <c r="DE325" s="230"/>
      <c r="DF325" s="230"/>
      <c r="DG325" s="230"/>
      <c r="DH325" s="230"/>
      <c r="DI325" s="230"/>
      <c r="DJ325" s="230"/>
      <c r="DK325" s="230"/>
      <c r="DL325" s="230"/>
      <c r="DM325" s="230"/>
      <c r="DN325" s="230"/>
      <c r="DO325" s="230"/>
      <c r="DP325" s="230"/>
      <c r="DQ325" s="230"/>
      <c r="DR325" s="230"/>
      <c r="DS325" s="230"/>
      <c r="DT325" s="230"/>
      <c r="DU325" s="230"/>
      <c r="DV325" s="230"/>
      <c r="DW325" s="230"/>
      <c r="DX325" s="230"/>
      <c r="DY325" s="230"/>
      <c r="DZ325" s="230"/>
      <c r="EA325" s="230"/>
      <c r="EB325" s="230"/>
      <c r="EC325" s="230"/>
      <c r="ED325" s="230"/>
      <c r="EE325" s="230"/>
      <c r="EF325" s="230"/>
      <c r="EG325" s="230"/>
      <c r="EH325" s="230"/>
      <c r="EI325" s="230"/>
      <c r="EJ325" s="230"/>
      <c r="EK325" s="230"/>
      <c r="EL325" s="230"/>
      <c r="EM325" s="230"/>
      <c r="EN325" s="230"/>
      <c r="EO325" s="230"/>
      <c r="EP325" s="230"/>
      <c r="EQ325" s="230"/>
      <c r="ER325" s="230"/>
      <c r="ES325" s="230"/>
      <c r="ET325" s="230"/>
      <c r="EU325" s="230"/>
      <c r="EV325" s="230"/>
      <c r="EW325" s="230"/>
      <c r="EX325" s="230"/>
      <c r="EY325" s="230"/>
      <c r="EZ325" s="230"/>
      <c r="FA325" s="230"/>
      <c r="FB325" s="230"/>
      <c r="FC325" s="230"/>
      <c r="FD325" s="230"/>
      <c r="FE325" s="230"/>
      <c r="FF325" s="230"/>
      <c r="FG325" s="230"/>
      <c r="FH325" s="230"/>
      <c r="FI325" s="230"/>
      <c r="FJ325" s="230"/>
      <c r="FK325" s="230"/>
      <c r="FL325" s="230"/>
      <c r="FM325" s="230"/>
      <c r="FN325" s="230"/>
      <c r="FO325" s="230"/>
      <c r="FP325" s="230"/>
      <c r="FQ325" s="230"/>
      <c r="FR325" s="230"/>
      <c r="FS325" s="230"/>
      <c r="FT325" s="231"/>
      <c r="FU325" s="232">
        <f t="shared" si="36"/>
        <v>0</v>
      </c>
      <c r="FV325" s="232">
        <f t="shared" si="42"/>
        <v>0</v>
      </c>
      <c r="FW325" s="232">
        <f t="shared" si="42"/>
        <v>0</v>
      </c>
      <c r="FX325" s="232">
        <f t="shared" si="42"/>
        <v>0</v>
      </c>
      <c r="FY325" s="232">
        <f t="shared" si="42"/>
        <v>0</v>
      </c>
      <c r="FZ325" s="232">
        <f t="shared" si="42"/>
        <v>0</v>
      </c>
      <c r="GA325" s="232">
        <f t="shared" si="38"/>
        <v>0</v>
      </c>
      <c r="GB325" s="232">
        <f t="shared" si="39"/>
        <v>0</v>
      </c>
      <c r="GC325" s="232">
        <f t="shared" si="32"/>
        <v>0</v>
      </c>
    </row>
    <row r="326" spans="1:185" x14ac:dyDescent="0.3">
      <c r="A326" s="173" t="s">
        <v>347</v>
      </c>
      <c r="B326" s="40" t="str">
        <f>[3]Technologies!B326</f>
        <v>Elektriciteit</v>
      </c>
      <c r="C326" s="40" t="str">
        <f>VLOOKUP($A326,[3]Technologies!$A$7:$H$699,3,FALSE)</f>
        <v>XC Trade</v>
      </c>
      <c r="D326" s="40" t="str">
        <f>VLOOKUP($A326,[3]Technologies!$A$7:$H$699,4,FALSE)</f>
        <v>Power NO</v>
      </c>
      <c r="E326" s="40" t="str">
        <f>VLOOKUP($A326,[3]Technologies!$A$7:$H$699,6,FALSE)</f>
        <v>Electricity NO</v>
      </c>
      <c r="F326" s="40" t="str">
        <f>VLOOKUP($A326,[3]Technologies!$A$7:$H$699,7,FALSE)</f>
        <v>Import from NL - Power NO</v>
      </c>
      <c r="G326" s="228"/>
      <c r="H326" s="228"/>
      <c r="I326" s="229" cm="1">
        <f t="array" ref="I326">-SUMPRODUCT(([3]Feedstocks!$C$4:$C$185=A326)*[3]Feedstocks!$E$4:$E$185,[3]Feedstocks!$F$4:$F$185,[3]Feedstocks!$H$4:$H$185,[3]Feedstocks!$I$4:$I$185)</f>
        <v>0</v>
      </c>
      <c r="J326" s="229" cm="1">
        <f t="array" ref="J326">-SUMPRODUCT(([3]Feedstocks!$C$4:$C$185=A326)*[3]Feedstocks!$E$4:$E$185,[3]Feedstocks!$H$4:$H$185,[3]Feedstocks!$I$4:$I$185)</f>
        <v>0</v>
      </c>
      <c r="K326" s="229"/>
      <c r="L326" s="229"/>
      <c r="M326" s="228"/>
      <c r="N326" s="228" t="str">
        <f>VLOOKUP(E326,[3]Activities!$A$9:$M$224,13,FALSE)</f>
        <v>NO</v>
      </c>
      <c r="O326" s="228"/>
      <c r="P326" s="66" t="s">
        <v>1266</v>
      </c>
      <c r="Q326" s="230"/>
      <c r="R326" s="230"/>
      <c r="S326" s="230"/>
      <c r="T326" s="230"/>
      <c r="U326" s="230"/>
      <c r="V326" s="230"/>
      <c r="W326" s="230"/>
      <c r="X326" s="230"/>
      <c r="Y326" s="230"/>
      <c r="Z326" s="230"/>
      <c r="AA326" s="230"/>
      <c r="AB326" s="230"/>
      <c r="AC326" s="230"/>
      <c r="AD326" s="230"/>
      <c r="AE326" s="230"/>
      <c r="AF326" s="235"/>
      <c r="AG326" s="235"/>
      <c r="AH326" s="230"/>
      <c r="AI326" s="230"/>
      <c r="AJ326" s="230"/>
      <c r="AK326" s="230"/>
      <c r="AL326" s="230"/>
      <c r="AM326" s="230"/>
      <c r="AN326" s="230"/>
      <c r="AO326" s="230"/>
      <c r="AP326" s="230"/>
      <c r="AQ326" s="230"/>
      <c r="AR326" s="230"/>
      <c r="AS326" s="230"/>
      <c r="AT326" s="230"/>
      <c r="AU326" s="230"/>
      <c r="AV326" s="230"/>
      <c r="AW326" s="230"/>
      <c r="AX326" s="230"/>
      <c r="AY326" s="230"/>
      <c r="AZ326" s="230"/>
      <c r="BA326" s="230"/>
      <c r="BB326" s="230"/>
      <c r="BC326" s="230"/>
      <c r="BD326" s="230"/>
      <c r="BE326" s="230"/>
      <c r="BF326" s="230"/>
      <c r="BG326" s="230"/>
      <c r="BH326" s="230"/>
      <c r="BI326" s="230"/>
      <c r="BJ326" s="230"/>
      <c r="BK326" s="230"/>
      <c r="BL326" s="230"/>
      <c r="BM326" s="230"/>
      <c r="BN326" s="230"/>
      <c r="BO326" s="230"/>
      <c r="BP326" s="230"/>
      <c r="BQ326" s="230"/>
      <c r="BR326" s="230"/>
      <c r="BS326" s="230"/>
      <c r="BT326" s="230"/>
      <c r="BU326" s="230"/>
      <c r="BV326" s="230"/>
      <c r="BW326" s="230"/>
      <c r="BX326" s="230"/>
      <c r="BY326" s="230"/>
      <c r="BZ326" s="230"/>
      <c r="CA326" s="230"/>
      <c r="CB326" s="230"/>
      <c r="CC326" s="230"/>
      <c r="CD326" s="230"/>
      <c r="CE326" s="230"/>
      <c r="CF326" s="230">
        <v>0.999</v>
      </c>
      <c r="CG326" s="230"/>
      <c r="CH326" s="230"/>
      <c r="CI326" s="230"/>
      <c r="CJ326" s="230"/>
      <c r="CK326" s="230"/>
      <c r="CL326" s="230"/>
      <c r="CM326" s="230"/>
      <c r="CN326" s="230"/>
      <c r="CO326" s="230"/>
      <c r="CP326" s="230"/>
      <c r="CQ326" s="230"/>
      <c r="CR326" s="230">
        <v>-1</v>
      </c>
      <c r="CS326" s="230"/>
      <c r="CT326" s="230"/>
      <c r="CU326" s="230"/>
      <c r="CV326" s="230"/>
      <c r="CW326" s="230"/>
      <c r="CX326" s="230"/>
      <c r="CY326" s="230"/>
      <c r="CZ326" s="230"/>
      <c r="DA326" s="230"/>
      <c r="DB326" s="230"/>
      <c r="DC326" s="230"/>
      <c r="DD326" s="230"/>
      <c r="DE326" s="230"/>
      <c r="DF326" s="230"/>
      <c r="DG326" s="230"/>
      <c r="DH326" s="230"/>
      <c r="DI326" s="230"/>
      <c r="DJ326" s="230"/>
      <c r="DK326" s="230"/>
      <c r="DL326" s="230"/>
      <c r="DM326" s="230"/>
      <c r="DN326" s="230"/>
      <c r="DO326" s="230"/>
      <c r="DP326" s="230"/>
      <c r="DQ326" s="230"/>
      <c r="DR326" s="230"/>
      <c r="DS326" s="230"/>
      <c r="DT326" s="230"/>
      <c r="DU326" s="230"/>
      <c r="DV326" s="230"/>
      <c r="DW326" s="230"/>
      <c r="DX326" s="230"/>
      <c r="DY326" s="230"/>
      <c r="DZ326" s="230"/>
      <c r="EA326" s="230"/>
      <c r="EB326" s="230"/>
      <c r="EC326" s="230"/>
      <c r="ED326" s="230"/>
      <c r="EE326" s="230"/>
      <c r="EF326" s="230"/>
      <c r="EG326" s="230"/>
      <c r="EH326" s="230"/>
      <c r="EI326" s="230"/>
      <c r="EJ326" s="230"/>
      <c r="EK326" s="230"/>
      <c r="EL326" s="230"/>
      <c r="EM326" s="230"/>
      <c r="EN326" s="230"/>
      <c r="EO326" s="230"/>
      <c r="EP326" s="230"/>
      <c r="EQ326" s="230"/>
      <c r="ER326" s="230"/>
      <c r="ES326" s="230"/>
      <c r="ET326" s="230"/>
      <c r="EU326" s="230"/>
      <c r="EV326" s="230"/>
      <c r="EW326" s="230"/>
      <c r="EX326" s="230"/>
      <c r="EY326" s="230"/>
      <c r="EZ326" s="230"/>
      <c r="FA326" s="230"/>
      <c r="FB326" s="230"/>
      <c r="FC326" s="230"/>
      <c r="FD326" s="230"/>
      <c r="FE326" s="230"/>
      <c r="FF326" s="230"/>
      <c r="FG326" s="230"/>
      <c r="FH326" s="230"/>
      <c r="FI326" s="230"/>
      <c r="FJ326" s="230"/>
      <c r="FK326" s="230"/>
      <c r="FL326" s="230"/>
      <c r="FM326" s="230"/>
      <c r="FN326" s="230"/>
      <c r="FO326" s="230"/>
      <c r="FP326" s="230"/>
      <c r="FQ326" s="230"/>
      <c r="FR326" s="230"/>
      <c r="FS326" s="230"/>
      <c r="FT326" s="231"/>
      <c r="FU326" s="232">
        <f t="shared" si="36"/>
        <v>0</v>
      </c>
      <c r="FV326" s="232">
        <f t="shared" si="42"/>
        <v>0</v>
      </c>
      <c r="FW326" s="232">
        <f t="shared" si="42"/>
        <v>0</v>
      </c>
      <c r="FX326" s="232">
        <f t="shared" si="42"/>
        <v>0</v>
      </c>
      <c r="FY326" s="232">
        <f t="shared" si="42"/>
        <v>0</v>
      </c>
      <c r="FZ326" s="232">
        <f t="shared" si="42"/>
        <v>0</v>
      </c>
      <c r="GA326" s="232">
        <f t="shared" si="38"/>
        <v>0</v>
      </c>
      <c r="GB326" s="232">
        <f t="shared" si="39"/>
        <v>0</v>
      </c>
      <c r="GC326" s="232">
        <f t="shared" si="32"/>
        <v>0</v>
      </c>
    </row>
    <row r="327" spans="1:185" x14ac:dyDescent="0.3">
      <c r="A327" s="171" t="s">
        <v>348</v>
      </c>
      <c r="B327" s="40" t="str">
        <f>[3]Technologies!B327</f>
        <v>Elektriciteit</v>
      </c>
      <c r="C327" s="40" t="str">
        <f>VLOOKUP($A327,[3]Technologies!$A$7:$H$699,3,FALSE)</f>
        <v>XC Trade</v>
      </c>
      <c r="D327" s="40" t="str">
        <f>VLOOKUP($A327,[3]Technologies!$A$7:$H$699,4,FALSE)</f>
        <v>Power DK</v>
      </c>
      <c r="E327" s="40" t="str">
        <f>VLOOKUP($A327,[3]Technologies!$A$7:$H$699,6,FALSE)</f>
        <v>Electricity DK</v>
      </c>
      <c r="F327" s="40" t="str">
        <f>VLOOKUP($A327,[3]Technologies!$A$7:$H$699,7,FALSE)</f>
        <v>Import from DE - Power DK</v>
      </c>
      <c r="G327" s="228"/>
      <c r="H327" s="228"/>
      <c r="I327" s="229" cm="1">
        <f t="array" ref="I327">-SUMPRODUCT(([3]Feedstocks!$C$4:$C$185=A327)*[3]Feedstocks!$E$4:$E$185,[3]Feedstocks!$F$4:$F$185,[3]Feedstocks!$H$4:$H$185,[3]Feedstocks!$I$4:$I$185)</f>
        <v>0</v>
      </c>
      <c r="J327" s="229" cm="1">
        <f t="array" ref="J327">-SUMPRODUCT(([3]Feedstocks!$C$4:$C$185=A327)*[3]Feedstocks!$E$4:$E$185,[3]Feedstocks!$H$4:$H$185,[3]Feedstocks!$I$4:$I$185)</f>
        <v>0</v>
      </c>
      <c r="K327" s="229"/>
      <c r="L327" s="229"/>
      <c r="M327" s="228"/>
      <c r="N327" s="228" t="str">
        <f>VLOOKUP(E327,[3]Activities!$A$9:$M$224,13,FALSE)</f>
        <v>DK</v>
      </c>
      <c r="O327" s="228"/>
      <c r="P327" s="66" t="s">
        <v>1266</v>
      </c>
      <c r="Q327" s="230"/>
      <c r="R327" s="230"/>
      <c r="S327" s="230"/>
      <c r="T327" s="230"/>
      <c r="U327" s="230"/>
      <c r="V327" s="230"/>
      <c r="W327" s="230"/>
      <c r="X327" s="230"/>
      <c r="Y327" s="230"/>
      <c r="Z327" s="230"/>
      <c r="AA327" s="230"/>
      <c r="AB327" s="230"/>
      <c r="AC327" s="230"/>
      <c r="AD327" s="230"/>
      <c r="AE327" s="230"/>
      <c r="AF327" s="235"/>
      <c r="AG327" s="235"/>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v>-1</v>
      </c>
      <c r="CD327" s="230">
        <v>0.999</v>
      </c>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30"/>
      <c r="DG327" s="230"/>
      <c r="DH327" s="230"/>
      <c r="DI327" s="230"/>
      <c r="DJ327" s="230"/>
      <c r="DK327" s="230"/>
      <c r="DL327" s="230"/>
      <c r="DM327" s="230"/>
      <c r="DN327" s="230"/>
      <c r="DO327" s="230"/>
      <c r="DP327" s="230"/>
      <c r="DQ327" s="230"/>
      <c r="DR327" s="230"/>
      <c r="DS327" s="230"/>
      <c r="DT327" s="230"/>
      <c r="DU327" s="230"/>
      <c r="DV327" s="230"/>
      <c r="DW327" s="230"/>
      <c r="DX327" s="230"/>
      <c r="DY327" s="230"/>
      <c r="DZ327" s="230"/>
      <c r="EA327" s="230"/>
      <c r="EB327" s="230"/>
      <c r="EC327" s="230"/>
      <c r="ED327" s="230"/>
      <c r="EE327" s="230"/>
      <c r="EF327" s="230"/>
      <c r="EG327" s="230"/>
      <c r="EH327" s="230"/>
      <c r="EI327" s="230"/>
      <c r="EJ327" s="230"/>
      <c r="EK327" s="230"/>
      <c r="EL327" s="230"/>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c r="FL327" s="230"/>
      <c r="FM327" s="230"/>
      <c r="FN327" s="230"/>
      <c r="FO327" s="230"/>
      <c r="FP327" s="230"/>
      <c r="FQ327" s="230"/>
      <c r="FR327" s="230"/>
      <c r="FS327" s="230"/>
      <c r="FT327" s="231"/>
      <c r="FU327" s="232">
        <f t="shared" ref="FU327:FU390" si="43">ROUND(IF($C327="Primary",0,-$G327*(SUMPRODUCT($Q$4:$FS$4,$Q327:$FS327)+$J327)-$H327)*IF($N327=FU$4,1,0),4)</f>
        <v>0</v>
      </c>
      <c r="FV327" s="232">
        <f t="shared" ref="FV327:FZ342" si="44">ROUND(IF($C327="Primary",0,$M327*(1-$O327)*($G327*(SUMPRODUCT($Q$4:$FS$4,$Q327:$FS327)+$J327)+$H327-SUMPRODUCT($Q$5:$FS$5,$Q327:$FS327)-$I327+$K327))*IF($N327=FV$4,1,0),4)</f>
        <v>0</v>
      </c>
      <c r="FW327" s="232">
        <f t="shared" si="44"/>
        <v>0</v>
      </c>
      <c r="FX327" s="232">
        <f t="shared" si="44"/>
        <v>0</v>
      </c>
      <c r="FY327" s="232">
        <f t="shared" si="44"/>
        <v>0</v>
      </c>
      <c r="FZ327" s="232">
        <f t="shared" si="44"/>
        <v>0</v>
      </c>
      <c r="GA327" s="232">
        <f t="shared" ref="GA327:GA390" si="45">ROUND(IF($C327="Primary",0,(1-$M327)*(1-$O327)*($G327*(SUMPRODUCT($Q$4:$FS$4,$Q327:$FS327)+$J327)+$H327-SUMPRODUCT($Q$5:$FS$5,$Q327:$FS327)-$I327+$L327))*IF($N327=FV$4,1,0),4)</f>
        <v>0</v>
      </c>
      <c r="GB327" s="232">
        <f t="shared" ref="GB327:GB390" si="46">ROUND(IF($C327="Primary",0,$O327*($G327*(SUMPRODUCT($Q$4:$FS$4,$Q327:$FS327)+$J327)-SUMPRODUCT($Q$5:$FS$5,$Q327:$FS327)-$I327))*IF($N327=FV$4,1,0),4)</f>
        <v>0</v>
      </c>
      <c r="GC327" s="232">
        <f t="shared" si="32"/>
        <v>0</v>
      </c>
    </row>
    <row r="328" spans="1:185" x14ac:dyDescent="0.3">
      <c r="A328" s="173" t="s">
        <v>349</v>
      </c>
      <c r="B328" s="40" t="str">
        <f>[3]Technologies!B328</f>
        <v>Elektriciteit</v>
      </c>
      <c r="C328" s="40" t="str">
        <f>VLOOKUP($A328,[3]Technologies!$A$7:$H$699,3,FALSE)</f>
        <v>XC Trade</v>
      </c>
      <c r="D328" s="40" t="str">
        <f>VLOOKUP($A328,[3]Technologies!$A$7:$H$699,4,FALSE)</f>
        <v>Power DK</v>
      </c>
      <c r="E328" s="40" t="str">
        <f>VLOOKUP($A328,[3]Technologies!$A$7:$H$699,6,FALSE)</f>
        <v>Electricity DK</v>
      </c>
      <c r="F328" s="40" t="str">
        <f>VLOOKUP($A328,[3]Technologies!$A$7:$H$699,7,FALSE)</f>
        <v>Import from NO - Power DK</v>
      </c>
      <c r="G328" s="228"/>
      <c r="H328" s="228"/>
      <c r="I328" s="229" cm="1">
        <f t="array" ref="I328">-SUMPRODUCT(([3]Feedstocks!$C$4:$C$185=A328)*[3]Feedstocks!$E$4:$E$185,[3]Feedstocks!$F$4:$F$185,[3]Feedstocks!$H$4:$H$185,[3]Feedstocks!$I$4:$I$185)</f>
        <v>0</v>
      </c>
      <c r="J328" s="229" cm="1">
        <f t="array" ref="J328">-SUMPRODUCT(([3]Feedstocks!$C$4:$C$185=A328)*[3]Feedstocks!$E$4:$E$185,[3]Feedstocks!$H$4:$H$185,[3]Feedstocks!$I$4:$I$185)</f>
        <v>0</v>
      </c>
      <c r="K328" s="229"/>
      <c r="L328" s="229"/>
      <c r="M328" s="228"/>
      <c r="N328" s="228" t="str">
        <f>VLOOKUP(E328,[3]Activities!$A$9:$M$224,13,FALSE)</f>
        <v>DK</v>
      </c>
      <c r="O328" s="228"/>
      <c r="P328" s="66" t="s">
        <v>1266</v>
      </c>
      <c r="Q328" s="230"/>
      <c r="R328" s="230"/>
      <c r="S328" s="230"/>
      <c r="T328" s="230"/>
      <c r="U328" s="230"/>
      <c r="V328" s="230"/>
      <c r="W328" s="230"/>
      <c r="X328" s="230"/>
      <c r="Y328" s="230"/>
      <c r="Z328" s="230"/>
      <c r="AA328" s="230"/>
      <c r="AB328" s="230"/>
      <c r="AC328" s="230"/>
      <c r="AD328" s="230"/>
      <c r="AE328" s="230"/>
      <c r="AF328" s="235"/>
      <c r="AG328" s="235"/>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0"/>
      <c r="BQ328" s="230"/>
      <c r="BR328" s="230"/>
      <c r="BS328" s="230"/>
      <c r="BT328" s="230"/>
      <c r="BU328" s="230"/>
      <c r="BV328" s="230"/>
      <c r="BW328" s="230"/>
      <c r="BX328" s="230"/>
      <c r="BY328" s="230"/>
      <c r="BZ328" s="230"/>
      <c r="CA328" s="230"/>
      <c r="CB328" s="230"/>
      <c r="CC328" s="230"/>
      <c r="CD328" s="230">
        <v>0.999</v>
      </c>
      <c r="CE328" s="230"/>
      <c r="CF328" s="230">
        <v>-1</v>
      </c>
      <c r="CG328" s="230"/>
      <c r="CH328" s="230"/>
      <c r="CI328" s="230"/>
      <c r="CJ328" s="230"/>
      <c r="CK328" s="230"/>
      <c r="CL328" s="230"/>
      <c r="CM328" s="230"/>
      <c r="CN328" s="230"/>
      <c r="CO328" s="230"/>
      <c r="CP328" s="230"/>
      <c r="CQ328" s="230"/>
      <c r="CR328" s="230"/>
      <c r="CS328" s="230"/>
      <c r="CT328" s="230"/>
      <c r="CU328" s="230"/>
      <c r="CV328" s="230"/>
      <c r="CW328" s="230"/>
      <c r="CX328" s="230"/>
      <c r="CY328" s="230"/>
      <c r="CZ328" s="230"/>
      <c r="DA328" s="230"/>
      <c r="DB328" s="230"/>
      <c r="DC328" s="230"/>
      <c r="DD328" s="230"/>
      <c r="DE328" s="230"/>
      <c r="DF328" s="230"/>
      <c r="DG328" s="230"/>
      <c r="DH328" s="230"/>
      <c r="DI328" s="230"/>
      <c r="DJ328" s="230"/>
      <c r="DK328" s="230"/>
      <c r="DL328" s="230"/>
      <c r="DM328" s="230"/>
      <c r="DN328" s="230"/>
      <c r="DO328" s="230"/>
      <c r="DP328" s="230"/>
      <c r="DQ328" s="230"/>
      <c r="DR328" s="230"/>
      <c r="DS328" s="230"/>
      <c r="DT328" s="230"/>
      <c r="DU328" s="230"/>
      <c r="DV328" s="230"/>
      <c r="DW328" s="230"/>
      <c r="DX328" s="230"/>
      <c r="DY328" s="230"/>
      <c r="DZ328" s="230"/>
      <c r="EA328" s="230"/>
      <c r="EB328" s="230"/>
      <c r="EC328" s="230"/>
      <c r="ED328" s="230"/>
      <c r="EE328" s="230"/>
      <c r="EF328" s="230"/>
      <c r="EG328" s="230"/>
      <c r="EH328" s="230"/>
      <c r="EI328" s="230"/>
      <c r="EJ328" s="230"/>
      <c r="EK328" s="230"/>
      <c r="EL328" s="230"/>
      <c r="EM328" s="230"/>
      <c r="EN328" s="230"/>
      <c r="EO328" s="230"/>
      <c r="EP328" s="230"/>
      <c r="EQ328" s="230"/>
      <c r="ER328" s="230"/>
      <c r="ES328" s="230"/>
      <c r="ET328" s="230"/>
      <c r="EU328" s="230"/>
      <c r="EV328" s="230"/>
      <c r="EW328" s="230"/>
      <c r="EX328" s="230"/>
      <c r="EY328" s="230"/>
      <c r="EZ328" s="230"/>
      <c r="FA328" s="230"/>
      <c r="FB328" s="230"/>
      <c r="FC328" s="230"/>
      <c r="FD328" s="230"/>
      <c r="FE328" s="230"/>
      <c r="FF328" s="230"/>
      <c r="FG328" s="230"/>
      <c r="FH328" s="230"/>
      <c r="FI328" s="230"/>
      <c r="FJ328" s="230"/>
      <c r="FK328" s="230"/>
      <c r="FL328" s="230"/>
      <c r="FM328" s="230"/>
      <c r="FN328" s="230"/>
      <c r="FO328" s="230"/>
      <c r="FP328" s="230"/>
      <c r="FQ328" s="230"/>
      <c r="FR328" s="230"/>
      <c r="FS328" s="230"/>
      <c r="FT328" s="231"/>
      <c r="FU328" s="232">
        <f t="shared" si="43"/>
        <v>0</v>
      </c>
      <c r="FV328" s="232">
        <f t="shared" si="44"/>
        <v>0</v>
      </c>
      <c r="FW328" s="232">
        <f t="shared" si="44"/>
        <v>0</v>
      </c>
      <c r="FX328" s="232">
        <f t="shared" si="44"/>
        <v>0</v>
      </c>
      <c r="FY328" s="232">
        <f t="shared" si="44"/>
        <v>0</v>
      </c>
      <c r="FZ328" s="232">
        <f t="shared" si="44"/>
        <v>0</v>
      </c>
      <c r="GA328" s="232">
        <f t="shared" si="45"/>
        <v>0</v>
      </c>
      <c r="GB328" s="232">
        <f t="shared" si="46"/>
        <v>0</v>
      </c>
      <c r="GC328" s="232">
        <f t="shared" si="32"/>
        <v>0</v>
      </c>
    </row>
    <row r="329" spans="1:185" x14ac:dyDescent="0.3">
      <c r="A329" s="171" t="s">
        <v>350</v>
      </c>
      <c r="B329" s="40" t="str">
        <f>[3]Technologies!B329</f>
        <v>Elektriciteit</v>
      </c>
      <c r="C329" s="40" t="str">
        <f>VLOOKUP($A329,[3]Technologies!$A$7:$H$699,3,FALSE)</f>
        <v>XC Trade</v>
      </c>
      <c r="D329" s="40" t="str">
        <f>VLOOKUP($A329,[3]Technologies!$A$7:$H$699,4,FALSE)</f>
        <v>Power DK</v>
      </c>
      <c r="E329" s="40" t="str">
        <f>VLOOKUP($A329,[3]Technologies!$A$7:$H$699,6,FALSE)</f>
        <v>Electricity DK</v>
      </c>
      <c r="F329" s="40" t="str">
        <f>VLOOKUP($A329,[3]Technologies!$A$7:$H$699,7,FALSE)</f>
        <v>Import from NL - Power DK</v>
      </c>
      <c r="G329" s="228"/>
      <c r="H329" s="228"/>
      <c r="I329" s="229" cm="1">
        <f t="array" ref="I329">-SUMPRODUCT(([3]Feedstocks!$C$4:$C$185=A329)*[3]Feedstocks!$E$4:$E$185,[3]Feedstocks!$F$4:$F$185,[3]Feedstocks!$H$4:$H$185,[3]Feedstocks!$I$4:$I$185)</f>
        <v>0</v>
      </c>
      <c r="J329" s="229" cm="1">
        <f t="array" ref="J329">-SUMPRODUCT(([3]Feedstocks!$C$4:$C$185=A329)*[3]Feedstocks!$E$4:$E$185,[3]Feedstocks!$H$4:$H$185,[3]Feedstocks!$I$4:$I$185)</f>
        <v>0</v>
      </c>
      <c r="K329" s="229"/>
      <c r="L329" s="229"/>
      <c r="M329" s="228"/>
      <c r="N329" s="228" t="str">
        <f>VLOOKUP(E329,[3]Activities!$A$9:$M$224,13,FALSE)</f>
        <v>DK</v>
      </c>
      <c r="O329" s="228"/>
      <c r="P329" s="66" t="s">
        <v>1266</v>
      </c>
      <c r="Q329" s="230"/>
      <c r="R329" s="230"/>
      <c r="S329" s="230"/>
      <c r="T329" s="230"/>
      <c r="U329" s="230"/>
      <c r="V329" s="230"/>
      <c r="W329" s="230"/>
      <c r="X329" s="230"/>
      <c r="Y329" s="230"/>
      <c r="Z329" s="230"/>
      <c r="AA329" s="230"/>
      <c r="AB329" s="230"/>
      <c r="AC329" s="230"/>
      <c r="AD329" s="230"/>
      <c r="AE329" s="230"/>
      <c r="AF329" s="235"/>
      <c r="AG329" s="235"/>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0"/>
      <c r="BQ329" s="230"/>
      <c r="BR329" s="230"/>
      <c r="BS329" s="230"/>
      <c r="BT329" s="230"/>
      <c r="BU329" s="230"/>
      <c r="BV329" s="230"/>
      <c r="BW329" s="230"/>
      <c r="BX329" s="230"/>
      <c r="BY329" s="230"/>
      <c r="BZ329" s="230"/>
      <c r="CA329" s="230"/>
      <c r="CB329" s="230"/>
      <c r="CC329" s="230"/>
      <c r="CD329" s="230">
        <v>0.999</v>
      </c>
      <c r="CE329" s="230"/>
      <c r="CF329" s="230"/>
      <c r="CG329" s="230"/>
      <c r="CH329" s="230"/>
      <c r="CI329" s="230"/>
      <c r="CJ329" s="230"/>
      <c r="CK329" s="230"/>
      <c r="CL329" s="230"/>
      <c r="CM329" s="230"/>
      <c r="CN329" s="230"/>
      <c r="CO329" s="230"/>
      <c r="CP329" s="230"/>
      <c r="CQ329" s="230"/>
      <c r="CR329" s="230">
        <v>-1</v>
      </c>
      <c r="CS329" s="230"/>
      <c r="CT329" s="230"/>
      <c r="CU329" s="230"/>
      <c r="CV329" s="230"/>
      <c r="CW329" s="230"/>
      <c r="CX329" s="230"/>
      <c r="CY329" s="230"/>
      <c r="CZ329" s="230"/>
      <c r="DA329" s="230"/>
      <c r="DB329" s="230"/>
      <c r="DC329" s="230"/>
      <c r="DD329" s="230"/>
      <c r="DE329" s="230"/>
      <c r="DF329" s="230"/>
      <c r="DG329" s="230"/>
      <c r="DH329" s="230"/>
      <c r="DI329" s="230"/>
      <c r="DJ329" s="230"/>
      <c r="DK329" s="230"/>
      <c r="DL329" s="230"/>
      <c r="DM329" s="230"/>
      <c r="DN329" s="230"/>
      <c r="DO329" s="230"/>
      <c r="DP329" s="230"/>
      <c r="DQ329" s="230"/>
      <c r="DR329" s="230"/>
      <c r="DS329" s="230"/>
      <c r="DT329" s="230"/>
      <c r="DU329" s="230"/>
      <c r="DV329" s="230"/>
      <c r="DW329" s="230"/>
      <c r="DX329" s="230"/>
      <c r="DY329" s="230"/>
      <c r="DZ329" s="230"/>
      <c r="EA329" s="230"/>
      <c r="EB329" s="230"/>
      <c r="EC329" s="230"/>
      <c r="ED329" s="230"/>
      <c r="EE329" s="230"/>
      <c r="EF329" s="230"/>
      <c r="EG329" s="230"/>
      <c r="EH329" s="230"/>
      <c r="EI329" s="230"/>
      <c r="EJ329" s="230"/>
      <c r="EK329" s="230"/>
      <c r="EL329" s="230"/>
      <c r="EM329" s="230"/>
      <c r="EN329" s="230"/>
      <c r="EO329" s="230"/>
      <c r="EP329" s="230"/>
      <c r="EQ329" s="230"/>
      <c r="ER329" s="230"/>
      <c r="ES329" s="230"/>
      <c r="ET329" s="230"/>
      <c r="EU329" s="230"/>
      <c r="EV329" s="230"/>
      <c r="EW329" s="230"/>
      <c r="EX329" s="230"/>
      <c r="EY329" s="230"/>
      <c r="EZ329" s="230"/>
      <c r="FA329" s="230"/>
      <c r="FB329" s="230"/>
      <c r="FC329" s="230"/>
      <c r="FD329" s="230"/>
      <c r="FE329" s="230"/>
      <c r="FF329" s="230"/>
      <c r="FG329" s="230"/>
      <c r="FH329" s="230"/>
      <c r="FI329" s="230"/>
      <c r="FJ329" s="230"/>
      <c r="FK329" s="230"/>
      <c r="FL329" s="230"/>
      <c r="FM329" s="230"/>
      <c r="FN329" s="230"/>
      <c r="FO329" s="230"/>
      <c r="FP329" s="230"/>
      <c r="FQ329" s="230"/>
      <c r="FR329" s="230"/>
      <c r="FS329" s="230"/>
      <c r="FT329" s="231"/>
      <c r="FU329" s="232">
        <f t="shared" si="43"/>
        <v>0</v>
      </c>
      <c r="FV329" s="232">
        <f t="shared" si="44"/>
        <v>0</v>
      </c>
      <c r="FW329" s="232">
        <f t="shared" si="44"/>
        <v>0</v>
      </c>
      <c r="FX329" s="232">
        <f t="shared" si="44"/>
        <v>0</v>
      </c>
      <c r="FY329" s="232">
        <f t="shared" si="44"/>
        <v>0</v>
      </c>
      <c r="FZ329" s="232">
        <f t="shared" si="44"/>
        <v>0</v>
      </c>
      <c r="GA329" s="232">
        <f t="shared" si="45"/>
        <v>0</v>
      </c>
      <c r="GB329" s="232">
        <f t="shared" si="46"/>
        <v>0</v>
      </c>
      <c r="GC329" s="232">
        <f t="shared" si="32"/>
        <v>0</v>
      </c>
    </row>
    <row r="330" spans="1:185" x14ac:dyDescent="0.3">
      <c r="A330" s="173" t="s">
        <v>351</v>
      </c>
      <c r="B330" s="40" t="str">
        <f>[3]Technologies!B330</f>
        <v>Elektriciteit</v>
      </c>
      <c r="C330" s="40" t="str">
        <f>VLOOKUP($A330,[3]Technologies!$A$7:$H$699,3,FALSE)</f>
        <v>XC Trade</v>
      </c>
      <c r="D330" s="40" t="str">
        <f>VLOOKUP($A330,[3]Technologies!$A$7:$H$699,4,FALSE)</f>
        <v>Power DK</v>
      </c>
      <c r="E330" s="40" t="str">
        <f>VLOOKUP($A330,[3]Technologies!$A$7:$H$699,6,FALSE)</f>
        <v>Electricity DK</v>
      </c>
      <c r="F330" s="40" t="str">
        <f>VLOOKUP($A330,[3]Technologies!$A$7:$H$699,7,FALSE)</f>
        <v>Import from GB - Power DK</v>
      </c>
      <c r="G330" s="228"/>
      <c r="H330" s="228"/>
      <c r="I330" s="229" cm="1">
        <f t="array" ref="I330">-SUMPRODUCT(([3]Feedstocks!$C$4:$C$185=A330)*[3]Feedstocks!$E$4:$E$185,[3]Feedstocks!$F$4:$F$185,[3]Feedstocks!$H$4:$H$185,[3]Feedstocks!$I$4:$I$185)</f>
        <v>0</v>
      </c>
      <c r="J330" s="229" cm="1">
        <f t="array" ref="J330">-SUMPRODUCT(([3]Feedstocks!$C$4:$C$185=A330)*[3]Feedstocks!$E$4:$E$185,[3]Feedstocks!$H$4:$H$185,[3]Feedstocks!$I$4:$I$185)</f>
        <v>0</v>
      </c>
      <c r="K330" s="229"/>
      <c r="L330" s="229"/>
      <c r="M330" s="228"/>
      <c r="N330" s="228" t="str">
        <f>VLOOKUP(E330,[3]Activities!$A$9:$M$224,13,FALSE)</f>
        <v>DK</v>
      </c>
      <c r="O330" s="228"/>
      <c r="P330" s="66" t="s">
        <v>1266</v>
      </c>
      <c r="Q330" s="230"/>
      <c r="R330" s="230"/>
      <c r="S330" s="230"/>
      <c r="T330" s="230"/>
      <c r="U330" s="230"/>
      <c r="V330" s="230"/>
      <c r="W330" s="230"/>
      <c r="X330" s="230"/>
      <c r="Y330" s="230"/>
      <c r="Z330" s="230"/>
      <c r="AA330" s="230"/>
      <c r="AB330" s="230"/>
      <c r="AC330" s="230"/>
      <c r="AD330" s="230"/>
      <c r="AE330" s="230"/>
      <c r="AF330" s="235"/>
      <c r="AG330" s="235"/>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0"/>
      <c r="BJ330" s="230"/>
      <c r="BK330" s="230"/>
      <c r="BL330" s="230"/>
      <c r="BM330" s="230"/>
      <c r="BN330" s="230"/>
      <c r="BO330" s="230"/>
      <c r="BP330" s="230"/>
      <c r="BQ330" s="230"/>
      <c r="BR330" s="230"/>
      <c r="BS330" s="230"/>
      <c r="BT330" s="230"/>
      <c r="BU330" s="230"/>
      <c r="BV330" s="230"/>
      <c r="BW330" s="230"/>
      <c r="BX330" s="230"/>
      <c r="BY330" s="230"/>
      <c r="BZ330" s="230"/>
      <c r="CA330" s="230"/>
      <c r="CB330" s="230"/>
      <c r="CC330" s="230"/>
      <c r="CD330" s="230">
        <v>0.999</v>
      </c>
      <c r="CE330" s="230">
        <v>-1</v>
      </c>
      <c r="CF330" s="230"/>
      <c r="CG330" s="230"/>
      <c r="CH330" s="230"/>
      <c r="CI330" s="230"/>
      <c r="CJ330" s="230"/>
      <c r="CK330" s="230"/>
      <c r="CL330" s="230"/>
      <c r="CM330" s="230"/>
      <c r="CN330" s="230"/>
      <c r="CO330" s="230"/>
      <c r="CP330" s="230"/>
      <c r="CQ330" s="230"/>
      <c r="CR330" s="230"/>
      <c r="CS330" s="230"/>
      <c r="CT330" s="230"/>
      <c r="CU330" s="230"/>
      <c r="CV330" s="230"/>
      <c r="CW330" s="230"/>
      <c r="CX330" s="230"/>
      <c r="CY330" s="230"/>
      <c r="CZ330" s="230"/>
      <c r="DA330" s="230"/>
      <c r="DB330" s="230"/>
      <c r="DC330" s="230"/>
      <c r="DD330" s="230"/>
      <c r="DE330" s="230"/>
      <c r="DF330" s="230"/>
      <c r="DG330" s="230"/>
      <c r="DH330" s="230"/>
      <c r="DI330" s="230"/>
      <c r="DJ330" s="230"/>
      <c r="DK330" s="230"/>
      <c r="DL330" s="230"/>
      <c r="DM330" s="230"/>
      <c r="DN330" s="230"/>
      <c r="DO330" s="230"/>
      <c r="DP330" s="230"/>
      <c r="DQ330" s="230"/>
      <c r="DR330" s="230"/>
      <c r="DS330" s="230"/>
      <c r="DT330" s="230"/>
      <c r="DU330" s="230"/>
      <c r="DV330" s="230"/>
      <c r="DW330" s="230"/>
      <c r="DX330" s="230"/>
      <c r="DY330" s="230"/>
      <c r="DZ330" s="230"/>
      <c r="EA330" s="230"/>
      <c r="EB330" s="230"/>
      <c r="EC330" s="230"/>
      <c r="ED330" s="230"/>
      <c r="EE330" s="230"/>
      <c r="EF330" s="230"/>
      <c r="EG330" s="230"/>
      <c r="EH330" s="230"/>
      <c r="EI330" s="230"/>
      <c r="EJ330" s="230"/>
      <c r="EK330" s="230"/>
      <c r="EL330" s="230"/>
      <c r="EM330" s="230"/>
      <c r="EN330" s="230"/>
      <c r="EO330" s="230"/>
      <c r="EP330" s="230"/>
      <c r="EQ330" s="230"/>
      <c r="ER330" s="230"/>
      <c r="ES330" s="230"/>
      <c r="ET330" s="230"/>
      <c r="EU330" s="230"/>
      <c r="EV330" s="230"/>
      <c r="EW330" s="230"/>
      <c r="EX330" s="230"/>
      <c r="EY330" s="230"/>
      <c r="EZ330" s="230"/>
      <c r="FA330" s="230"/>
      <c r="FB330" s="230"/>
      <c r="FC330" s="230"/>
      <c r="FD330" s="230"/>
      <c r="FE330" s="230"/>
      <c r="FF330" s="230"/>
      <c r="FG330" s="230"/>
      <c r="FH330" s="230"/>
      <c r="FI330" s="230"/>
      <c r="FJ330" s="230"/>
      <c r="FK330" s="230"/>
      <c r="FL330" s="230"/>
      <c r="FM330" s="230"/>
      <c r="FN330" s="230"/>
      <c r="FO330" s="230"/>
      <c r="FP330" s="230"/>
      <c r="FQ330" s="230"/>
      <c r="FR330" s="230"/>
      <c r="FS330" s="230"/>
      <c r="FT330" s="231"/>
      <c r="FU330" s="232">
        <f t="shared" si="43"/>
        <v>0</v>
      </c>
      <c r="FV330" s="232">
        <f t="shared" si="44"/>
        <v>0</v>
      </c>
      <c r="FW330" s="232">
        <f t="shared" si="44"/>
        <v>0</v>
      </c>
      <c r="FX330" s="232">
        <f t="shared" si="44"/>
        <v>0</v>
      </c>
      <c r="FY330" s="232">
        <f t="shared" si="44"/>
        <v>0</v>
      </c>
      <c r="FZ330" s="232">
        <f t="shared" si="44"/>
        <v>0</v>
      </c>
      <c r="GA330" s="232">
        <f t="shared" si="45"/>
        <v>0</v>
      </c>
      <c r="GB330" s="232">
        <f t="shared" si="46"/>
        <v>0</v>
      </c>
      <c r="GC330" s="232">
        <f t="shared" si="32"/>
        <v>0</v>
      </c>
    </row>
    <row r="331" spans="1:185" x14ac:dyDescent="0.3">
      <c r="A331" s="171" t="s">
        <v>352</v>
      </c>
      <c r="B331" s="40" t="str">
        <f>[3]Technologies!B331</f>
        <v>Elektriciteit</v>
      </c>
      <c r="C331" s="40" t="str">
        <f>VLOOKUP($A331,[3]Technologies!$A$7:$H$699,3,FALSE)</f>
        <v>XC Trade</v>
      </c>
      <c r="D331" s="40" t="str">
        <f>VLOOKUP($A331,[3]Technologies!$A$7:$H$699,4,FALSE)</f>
        <v>Power GB</v>
      </c>
      <c r="E331" s="40" t="str">
        <f>VLOOKUP($A331,[3]Technologies!$A$7:$H$699,6,FALSE)</f>
        <v>Electricity GB</v>
      </c>
      <c r="F331" s="40" t="str">
        <f>VLOOKUP($A331,[3]Technologies!$A$7:$H$699,7,FALSE)</f>
        <v>Import from NO - Power GB</v>
      </c>
      <c r="G331" s="228"/>
      <c r="H331" s="228"/>
      <c r="I331" s="229" cm="1">
        <f t="array" ref="I331">-SUMPRODUCT(([3]Feedstocks!$C$4:$C$185=A331)*[3]Feedstocks!$E$4:$E$185,[3]Feedstocks!$F$4:$F$185,[3]Feedstocks!$H$4:$H$185,[3]Feedstocks!$I$4:$I$185)</f>
        <v>0</v>
      </c>
      <c r="J331" s="229" cm="1">
        <f t="array" ref="J331">-SUMPRODUCT(([3]Feedstocks!$C$4:$C$185=A331)*[3]Feedstocks!$E$4:$E$185,[3]Feedstocks!$H$4:$H$185,[3]Feedstocks!$I$4:$I$185)</f>
        <v>0</v>
      </c>
      <c r="K331" s="229"/>
      <c r="L331" s="229"/>
      <c r="M331" s="228"/>
      <c r="N331" s="228" t="str">
        <f>VLOOKUP(E331,[3]Activities!$A$9:$M$224,13,FALSE)</f>
        <v>GB</v>
      </c>
      <c r="O331" s="228"/>
      <c r="P331" s="66" t="s">
        <v>1266</v>
      </c>
      <c r="Q331" s="230"/>
      <c r="R331" s="230"/>
      <c r="S331" s="230"/>
      <c r="T331" s="230"/>
      <c r="U331" s="230"/>
      <c r="V331" s="230"/>
      <c r="W331" s="230"/>
      <c r="X331" s="230"/>
      <c r="Y331" s="230"/>
      <c r="Z331" s="230"/>
      <c r="AA331" s="230"/>
      <c r="AB331" s="230"/>
      <c r="AC331" s="230"/>
      <c r="AD331" s="230"/>
      <c r="AE331" s="230"/>
      <c r="AF331" s="235"/>
      <c r="AG331" s="235"/>
      <c r="AH331" s="230"/>
      <c r="AI331" s="230"/>
      <c r="AJ331" s="230"/>
      <c r="AK331" s="230"/>
      <c r="AL331" s="230"/>
      <c r="AM331" s="230"/>
      <c r="AN331" s="230"/>
      <c r="AO331" s="230"/>
      <c r="AP331" s="230"/>
      <c r="AQ331" s="230"/>
      <c r="AR331" s="230"/>
      <c r="AS331" s="230"/>
      <c r="AT331" s="230"/>
      <c r="AU331" s="230"/>
      <c r="AV331" s="230"/>
      <c r="AW331" s="230"/>
      <c r="AX331" s="230"/>
      <c r="AY331" s="230"/>
      <c r="AZ331" s="230"/>
      <c r="BA331" s="230"/>
      <c r="BB331" s="230"/>
      <c r="BC331" s="230"/>
      <c r="BD331" s="230"/>
      <c r="BE331" s="230"/>
      <c r="BF331" s="230"/>
      <c r="BG331" s="230"/>
      <c r="BH331" s="230"/>
      <c r="BI331" s="230"/>
      <c r="BJ331" s="230"/>
      <c r="BK331" s="230"/>
      <c r="BL331" s="230"/>
      <c r="BM331" s="230"/>
      <c r="BN331" s="230"/>
      <c r="BO331" s="230"/>
      <c r="BP331" s="230"/>
      <c r="BQ331" s="230"/>
      <c r="BR331" s="230"/>
      <c r="BS331" s="230"/>
      <c r="BT331" s="230"/>
      <c r="BU331" s="230"/>
      <c r="BV331" s="230"/>
      <c r="BW331" s="230"/>
      <c r="BX331" s="230"/>
      <c r="BY331" s="230"/>
      <c r="BZ331" s="230"/>
      <c r="CA331" s="230"/>
      <c r="CB331" s="230"/>
      <c r="CC331" s="230"/>
      <c r="CD331" s="230"/>
      <c r="CE331" s="230">
        <v>0.999</v>
      </c>
      <c r="CF331" s="230">
        <v>-1</v>
      </c>
      <c r="CG331" s="230"/>
      <c r="CH331" s="230"/>
      <c r="CI331" s="230"/>
      <c r="CJ331" s="230"/>
      <c r="CK331" s="230"/>
      <c r="CL331" s="230"/>
      <c r="CM331" s="230"/>
      <c r="CN331" s="230"/>
      <c r="CO331" s="230"/>
      <c r="CP331" s="230"/>
      <c r="CQ331" s="230"/>
      <c r="CR331" s="230"/>
      <c r="CS331" s="230"/>
      <c r="CT331" s="230"/>
      <c r="CU331" s="230"/>
      <c r="CV331" s="230"/>
      <c r="CW331" s="230"/>
      <c r="CX331" s="230"/>
      <c r="CY331" s="230"/>
      <c r="CZ331" s="230"/>
      <c r="DA331" s="230"/>
      <c r="DB331" s="230"/>
      <c r="DC331" s="230"/>
      <c r="DD331" s="230"/>
      <c r="DE331" s="230"/>
      <c r="DF331" s="230"/>
      <c r="DG331" s="230"/>
      <c r="DH331" s="230"/>
      <c r="DI331" s="230"/>
      <c r="DJ331" s="230"/>
      <c r="DK331" s="230"/>
      <c r="DL331" s="230"/>
      <c r="DM331" s="230"/>
      <c r="DN331" s="230"/>
      <c r="DO331" s="230"/>
      <c r="DP331" s="230"/>
      <c r="DQ331" s="230"/>
      <c r="DR331" s="230"/>
      <c r="DS331" s="230"/>
      <c r="DT331" s="230"/>
      <c r="DU331" s="230"/>
      <c r="DV331" s="230"/>
      <c r="DW331" s="230"/>
      <c r="DX331" s="230"/>
      <c r="DY331" s="230"/>
      <c r="DZ331" s="230"/>
      <c r="EA331" s="230"/>
      <c r="EB331" s="230"/>
      <c r="EC331" s="230"/>
      <c r="ED331" s="230"/>
      <c r="EE331" s="230"/>
      <c r="EF331" s="230"/>
      <c r="EG331" s="230"/>
      <c r="EH331" s="230"/>
      <c r="EI331" s="230"/>
      <c r="EJ331" s="230"/>
      <c r="EK331" s="230"/>
      <c r="EL331" s="230"/>
      <c r="EM331" s="230"/>
      <c r="EN331" s="230"/>
      <c r="EO331" s="230"/>
      <c r="EP331" s="230"/>
      <c r="EQ331" s="230"/>
      <c r="ER331" s="230"/>
      <c r="ES331" s="230"/>
      <c r="ET331" s="230"/>
      <c r="EU331" s="230"/>
      <c r="EV331" s="230"/>
      <c r="EW331" s="230"/>
      <c r="EX331" s="230"/>
      <c r="EY331" s="230"/>
      <c r="EZ331" s="230"/>
      <c r="FA331" s="230"/>
      <c r="FB331" s="230"/>
      <c r="FC331" s="230"/>
      <c r="FD331" s="230"/>
      <c r="FE331" s="230"/>
      <c r="FF331" s="230"/>
      <c r="FG331" s="230"/>
      <c r="FH331" s="230"/>
      <c r="FI331" s="230"/>
      <c r="FJ331" s="230"/>
      <c r="FK331" s="230"/>
      <c r="FL331" s="230"/>
      <c r="FM331" s="230"/>
      <c r="FN331" s="230"/>
      <c r="FO331" s="230"/>
      <c r="FP331" s="230"/>
      <c r="FQ331" s="230"/>
      <c r="FR331" s="230"/>
      <c r="FS331" s="230"/>
      <c r="FT331" s="231"/>
      <c r="FU331" s="232">
        <f t="shared" si="43"/>
        <v>0</v>
      </c>
      <c r="FV331" s="232">
        <f t="shared" si="44"/>
        <v>0</v>
      </c>
      <c r="FW331" s="232">
        <f t="shared" si="44"/>
        <v>0</v>
      </c>
      <c r="FX331" s="232">
        <f t="shared" si="44"/>
        <v>0</v>
      </c>
      <c r="FY331" s="232">
        <f t="shared" si="44"/>
        <v>0</v>
      </c>
      <c r="FZ331" s="232">
        <f t="shared" si="44"/>
        <v>0</v>
      </c>
      <c r="GA331" s="232">
        <f t="shared" si="45"/>
        <v>0</v>
      </c>
      <c r="GB331" s="232">
        <f t="shared" si="46"/>
        <v>0</v>
      </c>
      <c r="GC331" s="232">
        <f t="shared" si="32"/>
        <v>0</v>
      </c>
    </row>
    <row r="332" spans="1:185" x14ac:dyDescent="0.3">
      <c r="A332" s="173" t="s">
        <v>353</v>
      </c>
      <c r="B332" s="40" t="str">
        <f>[3]Technologies!B332</f>
        <v>Elektriciteit</v>
      </c>
      <c r="C332" s="40" t="str">
        <f>VLOOKUP($A332,[3]Technologies!$A$7:$H$699,3,FALSE)</f>
        <v>XC Trade</v>
      </c>
      <c r="D332" s="40" t="str">
        <f>VLOOKUP($A332,[3]Technologies!$A$7:$H$699,4,FALSE)</f>
        <v>Power GB</v>
      </c>
      <c r="E332" s="40" t="str">
        <f>VLOOKUP($A332,[3]Technologies!$A$7:$H$699,6,FALSE)</f>
        <v>Electricity GB</v>
      </c>
      <c r="F332" s="40" t="str">
        <f>VLOOKUP($A332,[3]Technologies!$A$7:$H$699,7,FALSE)</f>
        <v>Import from NL - Power GB</v>
      </c>
      <c r="G332" s="228"/>
      <c r="H332" s="228"/>
      <c r="I332" s="229" cm="1">
        <f t="array" ref="I332">-SUMPRODUCT(([3]Feedstocks!$C$4:$C$185=A332)*[3]Feedstocks!$E$4:$E$185,[3]Feedstocks!$F$4:$F$185,[3]Feedstocks!$H$4:$H$185,[3]Feedstocks!$I$4:$I$185)</f>
        <v>0</v>
      </c>
      <c r="J332" s="229" cm="1">
        <f t="array" ref="J332">-SUMPRODUCT(([3]Feedstocks!$C$4:$C$185=A332)*[3]Feedstocks!$E$4:$E$185,[3]Feedstocks!$H$4:$H$185,[3]Feedstocks!$I$4:$I$185)</f>
        <v>0</v>
      </c>
      <c r="K332" s="229"/>
      <c r="L332" s="229"/>
      <c r="M332" s="228"/>
      <c r="N332" s="228" t="str">
        <f>VLOOKUP(E332,[3]Activities!$A$9:$M$224,13,FALSE)</f>
        <v>GB</v>
      </c>
      <c r="O332" s="228"/>
      <c r="P332" s="66" t="s">
        <v>1266</v>
      </c>
      <c r="Q332" s="230"/>
      <c r="R332" s="230"/>
      <c r="S332" s="230"/>
      <c r="T332" s="230"/>
      <c r="U332" s="230"/>
      <c r="V332" s="230"/>
      <c r="W332" s="230"/>
      <c r="X332" s="230"/>
      <c r="Y332" s="230"/>
      <c r="Z332" s="230"/>
      <c r="AA332" s="230"/>
      <c r="AB332" s="230"/>
      <c r="AC332" s="230"/>
      <c r="AD332" s="230"/>
      <c r="AE332" s="230"/>
      <c r="AF332" s="235"/>
      <c r="AG332" s="235"/>
      <c r="AH332" s="230"/>
      <c r="AI332" s="230"/>
      <c r="AJ332" s="230"/>
      <c r="AK332" s="230"/>
      <c r="AL332" s="230"/>
      <c r="AM332" s="230"/>
      <c r="AN332" s="230"/>
      <c r="AO332" s="230"/>
      <c r="AP332" s="230"/>
      <c r="AQ332" s="230"/>
      <c r="AR332" s="230"/>
      <c r="AS332" s="230"/>
      <c r="AT332" s="230"/>
      <c r="AU332" s="230"/>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0"/>
      <c r="BQ332" s="230"/>
      <c r="BR332" s="230"/>
      <c r="BS332" s="230"/>
      <c r="BT332" s="230"/>
      <c r="BU332" s="230"/>
      <c r="BV332" s="230"/>
      <c r="BW332" s="230"/>
      <c r="BX332" s="230"/>
      <c r="BY332" s="230"/>
      <c r="BZ332" s="230"/>
      <c r="CA332" s="230"/>
      <c r="CB332" s="230"/>
      <c r="CC332" s="230"/>
      <c r="CD332" s="230"/>
      <c r="CE332" s="230">
        <v>0.999</v>
      </c>
      <c r="CF332" s="230"/>
      <c r="CG332" s="230"/>
      <c r="CH332" s="230"/>
      <c r="CI332" s="230"/>
      <c r="CJ332" s="230"/>
      <c r="CK332" s="230"/>
      <c r="CL332" s="230"/>
      <c r="CM332" s="230"/>
      <c r="CN332" s="230"/>
      <c r="CO332" s="230"/>
      <c r="CP332" s="230"/>
      <c r="CQ332" s="230"/>
      <c r="CR332" s="230">
        <v>-1</v>
      </c>
      <c r="CS332" s="230"/>
      <c r="CT332" s="230"/>
      <c r="CU332" s="230"/>
      <c r="CV332" s="230"/>
      <c r="CW332" s="230"/>
      <c r="CX332" s="230"/>
      <c r="CY332" s="230"/>
      <c r="CZ332" s="230"/>
      <c r="DA332" s="230"/>
      <c r="DB332" s="230"/>
      <c r="DC332" s="230"/>
      <c r="DD332" s="230"/>
      <c r="DE332" s="230"/>
      <c r="DF332" s="230"/>
      <c r="DG332" s="230"/>
      <c r="DH332" s="230"/>
      <c r="DI332" s="230"/>
      <c r="DJ332" s="230"/>
      <c r="DK332" s="230"/>
      <c r="DL332" s="230"/>
      <c r="DM332" s="230"/>
      <c r="DN332" s="230"/>
      <c r="DO332" s="230"/>
      <c r="DP332" s="230"/>
      <c r="DQ332" s="230"/>
      <c r="DR332" s="230"/>
      <c r="DS332" s="230"/>
      <c r="DT332" s="230"/>
      <c r="DU332" s="230"/>
      <c r="DV332" s="230"/>
      <c r="DW332" s="230"/>
      <c r="DX332" s="230"/>
      <c r="DY332" s="230"/>
      <c r="DZ332" s="230"/>
      <c r="EA332" s="230"/>
      <c r="EB332" s="230"/>
      <c r="EC332" s="230"/>
      <c r="ED332" s="230"/>
      <c r="EE332" s="230"/>
      <c r="EF332" s="230"/>
      <c r="EG332" s="230"/>
      <c r="EH332" s="230"/>
      <c r="EI332" s="230"/>
      <c r="EJ332" s="230"/>
      <c r="EK332" s="230"/>
      <c r="EL332" s="230"/>
      <c r="EM332" s="230"/>
      <c r="EN332" s="230"/>
      <c r="EO332" s="230"/>
      <c r="EP332" s="230"/>
      <c r="EQ332" s="230"/>
      <c r="ER332" s="230"/>
      <c r="ES332" s="230"/>
      <c r="ET332" s="230"/>
      <c r="EU332" s="230"/>
      <c r="EV332" s="230"/>
      <c r="EW332" s="230"/>
      <c r="EX332" s="230"/>
      <c r="EY332" s="230"/>
      <c r="EZ332" s="230"/>
      <c r="FA332" s="230"/>
      <c r="FB332" s="230"/>
      <c r="FC332" s="230"/>
      <c r="FD332" s="230"/>
      <c r="FE332" s="230"/>
      <c r="FF332" s="230"/>
      <c r="FG332" s="230"/>
      <c r="FH332" s="230"/>
      <c r="FI332" s="230"/>
      <c r="FJ332" s="230"/>
      <c r="FK332" s="230"/>
      <c r="FL332" s="230"/>
      <c r="FM332" s="230"/>
      <c r="FN332" s="230"/>
      <c r="FO332" s="230"/>
      <c r="FP332" s="230"/>
      <c r="FQ332" s="230"/>
      <c r="FR332" s="230"/>
      <c r="FS332" s="230"/>
      <c r="FT332" s="231"/>
      <c r="FU332" s="232">
        <f t="shared" si="43"/>
        <v>0</v>
      </c>
      <c r="FV332" s="232">
        <f t="shared" si="44"/>
        <v>0</v>
      </c>
      <c r="FW332" s="232">
        <f t="shared" si="44"/>
        <v>0</v>
      </c>
      <c r="FX332" s="232">
        <f t="shared" si="44"/>
        <v>0</v>
      </c>
      <c r="FY332" s="232">
        <f t="shared" si="44"/>
        <v>0</v>
      </c>
      <c r="FZ332" s="232">
        <f t="shared" si="44"/>
        <v>0</v>
      </c>
      <c r="GA332" s="232">
        <f t="shared" si="45"/>
        <v>0</v>
      </c>
      <c r="GB332" s="232">
        <f t="shared" si="46"/>
        <v>0</v>
      </c>
      <c r="GC332" s="232">
        <f t="shared" si="32"/>
        <v>0</v>
      </c>
    </row>
    <row r="333" spans="1:185" x14ac:dyDescent="0.3">
      <c r="A333" s="171" t="s">
        <v>354</v>
      </c>
      <c r="B333" s="40" t="str">
        <f>[3]Technologies!B333</f>
        <v>Elektriciteit</v>
      </c>
      <c r="C333" s="40" t="str">
        <f>VLOOKUP($A333,[3]Technologies!$A$7:$H$699,3,FALSE)</f>
        <v>XC Trade</v>
      </c>
      <c r="D333" s="40" t="str">
        <f>VLOOKUP($A333,[3]Technologies!$A$7:$H$699,4,FALSE)</f>
        <v>Power GB</v>
      </c>
      <c r="E333" s="40" t="str">
        <f>VLOOKUP($A333,[3]Technologies!$A$7:$H$699,6,FALSE)</f>
        <v>Electricity GB</v>
      </c>
      <c r="F333" s="40" t="str">
        <f>VLOOKUP($A333,[3]Technologies!$A$7:$H$699,7,FALSE)</f>
        <v>Import from DK - Power GB</v>
      </c>
      <c r="G333" s="228"/>
      <c r="H333" s="228"/>
      <c r="I333" s="229" cm="1">
        <f t="array" ref="I333">-SUMPRODUCT(([3]Feedstocks!$C$4:$C$185=A333)*[3]Feedstocks!$E$4:$E$185,[3]Feedstocks!$F$4:$F$185,[3]Feedstocks!$H$4:$H$185,[3]Feedstocks!$I$4:$I$185)</f>
        <v>0</v>
      </c>
      <c r="J333" s="229" cm="1">
        <f t="array" ref="J333">-SUMPRODUCT(([3]Feedstocks!$C$4:$C$185=A333)*[3]Feedstocks!$E$4:$E$185,[3]Feedstocks!$H$4:$H$185,[3]Feedstocks!$I$4:$I$185)</f>
        <v>0</v>
      </c>
      <c r="K333" s="229"/>
      <c r="L333" s="229"/>
      <c r="M333" s="228"/>
      <c r="N333" s="228" t="str">
        <f>VLOOKUP(E333,[3]Activities!$A$9:$M$224,13,FALSE)</f>
        <v>GB</v>
      </c>
      <c r="O333" s="228"/>
      <c r="P333" s="66" t="s">
        <v>1266</v>
      </c>
      <c r="Q333" s="230"/>
      <c r="R333" s="230"/>
      <c r="S333" s="230"/>
      <c r="T333" s="230"/>
      <c r="U333" s="230"/>
      <c r="V333" s="230"/>
      <c r="W333" s="230"/>
      <c r="X333" s="230"/>
      <c r="Y333" s="230"/>
      <c r="Z333" s="230"/>
      <c r="AA333" s="230"/>
      <c r="AB333" s="230"/>
      <c r="AC333" s="230"/>
      <c r="AD333" s="230"/>
      <c r="AE333" s="230"/>
      <c r="AF333" s="235"/>
      <c r="AG333" s="235"/>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0"/>
      <c r="BQ333" s="230"/>
      <c r="BR333" s="230"/>
      <c r="BS333" s="230"/>
      <c r="BT333" s="230"/>
      <c r="BU333" s="230"/>
      <c r="BV333" s="230"/>
      <c r="BW333" s="230"/>
      <c r="BX333" s="230"/>
      <c r="BY333" s="230"/>
      <c r="BZ333" s="230"/>
      <c r="CA333" s="230"/>
      <c r="CB333" s="230"/>
      <c r="CC333" s="230"/>
      <c r="CD333" s="230">
        <v>-1</v>
      </c>
      <c r="CE333" s="230">
        <v>0.999</v>
      </c>
      <c r="CF333" s="230"/>
      <c r="CG333" s="230"/>
      <c r="CH333" s="230"/>
      <c r="CI333" s="230"/>
      <c r="CJ333" s="230"/>
      <c r="CK333" s="230"/>
      <c r="CL333" s="230"/>
      <c r="CM333" s="230"/>
      <c r="CN333" s="230"/>
      <c r="CO333" s="230"/>
      <c r="CP333" s="230"/>
      <c r="CQ333" s="230"/>
      <c r="CR333" s="230"/>
      <c r="CS333" s="230"/>
      <c r="CT333" s="230"/>
      <c r="CU333" s="230"/>
      <c r="CV333" s="230"/>
      <c r="CW333" s="230"/>
      <c r="CX333" s="230"/>
      <c r="CY333" s="230"/>
      <c r="CZ333" s="230"/>
      <c r="DA333" s="230"/>
      <c r="DB333" s="230"/>
      <c r="DC333" s="230"/>
      <c r="DD333" s="230"/>
      <c r="DE333" s="230"/>
      <c r="DF333" s="230"/>
      <c r="DG333" s="230"/>
      <c r="DH333" s="230"/>
      <c r="DI333" s="230"/>
      <c r="DJ333" s="230"/>
      <c r="DK333" s="230"/>
      <c r="DL333" s="230"/>
      <c r="DM333" s="230"/>
      <c r="DN333" s="230"/>
      <c r="DO333" s="230"/>
      <c r="DP333" s="230"/>
      <c r="DQ333" s="230"/>
      <c r="DR333" s="230"/>
      <c r="DS333" s="230"/>
      <c r="DT333" s="230"/>
      <c r="DU333" s="230"/>
      <c r="DV333" s="230"/>
      <c r="DW333" s="230"/>
      <c r="DX333" s="230"/>
      <c r="DY333" s="230"/>
      <c r="DZ333" s="230"/>
      <c r="EA333" s="230"/>
      <c r="EB333" s="230"/>
      <c r="EC333" s="230"/>
      <c r="ED333" s="230"/>
      <c r="EE333" s="230"/>
      <c r="EF333" s="230"/>
      <c r="EG333" s="230"/>
      <c r="EH333" s="230"/>
      <c r="EI333" s="230"/>
      <c r="EJ333" s="230"/>
      <c r="EK333" s="230"/>
      <c r="EL333" s="230"/>
      <c r="EM333" s="230"/>
      <c r="EN333" s="230"/>
      <c r="EO333" s="230"/>
      <c r="EP333" s="230"/>
      <c r="EQ333" s="230"/>
      <c r="ER333" s="230"/>
      <c r="ES333" s="230"/>
      <c r="ET333" s="230"/>
      <c r="EU333" s="230"/>
      <c r="EV333" s="230"/>
      <c r="EW333" s="230"/>
      <c r="EX333" s="230"/>
      <c r="EY333" s="230"/>
      <c r="EZ333" s="230"/>
      <c r="FA333" s="230"/>
      <c r="FB333" s="230"/>
      <c r="FC333" s="230"/>
      <c r="FD333" s="230"/>
      <c r="FE333" s="230"/>
      <c r="FF333" s="230"/>
      <c r="FG333" s="230"/>
      <c r="FH333" s="230"/>
      <c r="FI333" s="230"/>
      <c r="FJ333" s="230"/>
      <c r="FK333" s="230"/>
      <c r="FL333" s="230"/>
      <c r="FM333" s="230"/>
      <c r="FN333" s="230"/>
      <c r="FO333" s="230"/>
      <c r="FP333" s="230"/>
      <c r="FQ333" s="230"/>
      <c r="FR333" s="230"/>
      <c r="FS333" s="230"/>
      <c r="FT333" s="231"/>
      <c r="FU333" s="232">
        <f t="shared" si="43"/>
        <v>0</v>
      </c>
      <c r="FV333" s="232">
        <f t="shared" si="44"/>
        <v>0</v>
      </c>
      <c r="FW333" s="232">
        <f t="shared" si="44"/>
        <v>0</v>
      </c>
      <c r="FX333" s="232">
        <f t="shared" si="44"/>
        <v>0</v>
      </c>
      <c r="FY333" s="232">
        <f t="shared" si="44"/>
        <v>0</v>
      </c>
      <c r="FZ333" s="232">
        <f t="shared" si="44"/>
        <v>0</v>
      </c>
      <c r="GA333" s="232">
        <f t="shared" si="45"/>
        <v>0</v>
      </c>
      <c r="GB333" s="232">
        <f t="shared" si="46"/>
        <v>0</v>
      </c>
      <c r="GC333" s="232">
        <f t="shared" si="32"/>
        <v>0</v>
      </c>
    </row>
    <row r="334" spans="1:185" x14ac:dyDescent="0.3">
      <c r="A334" s="173" t="s">
        <v>355</v>
      </c>
      <c r="B334" s="40" t="str">
        <f>[3]Technologies!B334</f>
        <v>Elektriciteit</v>
      </c>
      <c r="C334" s="40" t="str">
        <f>VLOOKUP($A334,[3]Technologies!$A$7:$H$699,3,FALSE)</f>
        <v>XC Trade</v>
      </c>
      <c r="D334" s="40" t="str">
        <f>VLOOKUP($A334,[3]Technologies!$A$7:$H$699,4,FALSE)</f>
        <v>Power GB</v>
      </c>
      <c r="E334" s="40" t="str">
        <f>VLOOKUP($A334,[3]Technologies!$A$7:$H$699,6,FALSE)</f>
        <v>Electricity GB</v>
      </c>
      <c r="F334" s="40" t="str">
        <f>VLOOKUP($A334,[3]Technologies!$A$7:$H$699,7,FALSE)</f>
        <v>Import from DE - Power GB</v>
      </c>
      <c r="G334" s="228"/>
      <c r="H334" s="228"/>
      <c r="I334" s="229" cm="1">
        <f t="array" ref="I334">-SUMPRODUCT(([3]Feedstocks!$C$4:$C$185=A334)*[3]Feedstocks!$E$4:$E$185,[3]Feedstocks!$F$4:$F$185,[3]Feedstocks!$H$4:$H$185,[3]Feedstocks!$I$4:$I$185)</f>
        <v>0</v>
      </c>
      <c r="J334" s="229" cm="1">
        <f t="array" ref="J334">-SUMPRODUCT(([3]Feedstocks!$C$4:$C$185=A334)*[3]Feedstocks!$E$4:$E$185,[3]Feedstocks!$H$4:$H$185,[3]Feedstocks!$I$4:$I$185)</f>
        <v>0</v>
      </c>
      <c r="K334" s="229"/>
      <c r="L334" s="229"/>
      <c r="M334" s="228"/>
      <c r="N334" s="228" t="str">
        <f>VLOOKUP(E334,[3]Activities!$A$9:$M$224,13,FALSE)</f>
        <v>GB</v>
      </c>
      <c r="O334" s="228"/>
      <c r="P334" s="66" t="s">
        <v>1266</v>
      </c>
      <c r="Q334" s="230"/>
      <c r="R334" s="230"/>
      <c r="S334" s="230"/>
      <c r="T334" s="230"/>
      <c r="U334" s="230"/>
      <c r="V334" s="230"/>
      <c r="W334" s="230"/>
      <c r="X334" s="230"/>
      <c r="Y334" s="230"/>
      <c r="Z334" s="230"/>
      <c r="AA334" s="230"/>
      <c r="AB334" s="230"/>
      <c r="AC334" s="230"/>
      <c r="AD334" s="230"/>
      <c r="AE334" s="230"/>
      <c r="AF334" s="235"/>
      <c r="AG334" s="235"/>
      <c r="AH334" s="230"/>
      <c r="AI334" s="230"/>
      <c r="AJ334" s="230"/>
      <c r="AK334" s="230"/>
      <c r="AL334" s="230"/>
      <c r="AM334" s="230"/>
      <c r="AN334" s="230"/>
      <c r="AO334" s="230"/>
      <c r="AP334" s="230"/>
      <c r="AQ334" s="230"/>
      <c r="AR334" s="230"/>
      <c r="AS334" s="230"/>
      <c r="AT334" s="230"/>
      <c r="AU334" s="230"/>
      <c r="AV334" s="230"/>
      <c r="AW334" s="230"/>
      <c r="AX334" s="230"/>
      <c r="AY334" s="230"/>
      <c r="AZ334" s="230"/>
      <c r="BA334" s="230"/>
      <c r="BB334" s="230"/>
      <c r="BC334" s="230"/>
      <c r="BD334" s="230"/>
      <c r="BE334" s="230"/>
      <c r="BF334" s="230"/>
      <c r="BG334" s="230"/>
      <c r="BH334" s="230"/>
      <c r="BI334" s="230"/>
      <c r="BJ334" s="230"/>
      <c r="BK334" s="230"/>
      <c r="BL334" s="230"/>
      <c r="BM334" s="230"/>
      <c r="BN334" s="230"/>
      <c r="BO334" s="230"/>
      <c r="BP334" s="230"/>
      <c r="BQ334" s="230"/>
      <c r="BR334" s="230"/>
      <c r="BS334" s="230"/>
      <c r="BT334" s="230"/>
      <c r="BU334" s="230"/>
      <c r="BV334" s="230"/>
      <c r="BW334" s="230"/>
      <c r="BX334" s="230"/>
      <c r="BY334" s="230"/>
      <c r="BZ334" s="230"/>
      <c r="CA334" s="230"/>
      <c r="CB334" s="230"/>
      <c r="CC334" s="230">
        <v>-1</v>
      </c>
      <c r="CD334" s="230"/>
      <c r="CE334" s="230">
        <v>0.999</v>
      </c>
      <c r="CF334" s="230"/>
      <c r="CG334" s="230"/>
      <c r="CH334" s="230"/>
      <c r="CI334" s="230"/>
      <c r="CJ334" s="230"/>
      <c r="CK334" s="230"/>
      <c r="CL334" s="230"/>
      <c r="CM334" s="230"/>
      <c r="CN334" s="230"/>
      <c r="CO334" s="230"/>
      <c r="CP334" s="230"/>
      <c r="CQ334" s="230"/>
      <c r="CR334" s="230"/>
      <c r="CS334" s="230"/>
      <c r="CT334" s="230"/>
      <c r="CU334" s="230"/>
      <c r="CV334" s="230"/>
      <c r="CW334" s="230"/>
      <c r="CX334" s="230"/>
      <c r="CY334" s="230"/>
      <c r="CZ334" s="230"/>
      <c r="DA334" s="230"/>
      <c r="DB334" s="230"/>
      <c r="DC334" s="230"/>
      <c r="DD334" s="230"/>
      <c r="DE334" s="230"/>
      <c r="DF334" s="230"/>
      <c r="DG334" s="230"/>
      <c r="DH334" s="230"/>
      <c r="DI334" s="230"/>
      <c r="DJ334" s="230"/>
      <c r="DK334" s="230"/>
      <c r="DL334" s="230"/>
      <c r="DM334" s="230"/>
      <c r="DN334" s="230"/>
      <c r="DO334" s="230"/>
      <c r="DP334" s="230"/>
      <c r="DQ334" s="230"/>
      <c r="DR334" s="230"/>
      <c r="DS334" s="230"/>
      <c r="DT334" s="230"/>
      <c r="DU334" s="230"/>
      <c r="DV334" s="230"/>
      <c r="DW334" s="230"/>
      <c r="DX334" s="230"/>
      <c r="DY334" s="230"/>
      <c r="DZ334" s="230"/>
      <c r="EA334" s="230"/>
      <c r="EB334" s="230"/>
      <c r="EC334" s="230"/>
      <c r="ED334" s="230"/>
      <c r="EE334" s="230"/>
      <c r="EF334" s="230"/>
      <c r="EG334" s="230"/>
      <c r="EH334" s="230"/>
      <c r="EI334" s="230"/>
      <c r="EJ334" s="230"/>
      <c r="EK334" s="230"/>
      <c r="EL334" s="230"/>
      <c r="EM334" s="230"/>
      <c r="EN334" s="230"/>
      <c r="EO334" s="230"/>
      <c r="EP334" s="230"/>
      <c r="EQ334" s="230"/>
      <c r="ER334" s="230"/>
      <c r="ES334" s="230"/>
      <c r="ET334" s="230"/>
      <c r="EU334" s="230"/>
      <c r="EV334" s="230"/>
      <c r="EW334" s="230"/>
      <c r="EX334" s="230"/>
      <c r="EY334" s="230"/>
      <c r="EZ334" s="230"/>
      <c r="FA334" s="230"/>
      <c r="FB334" s="230"/>
      <c r="FC334" s="230"/>
      <c r="FD334" s="230"/>
      <c r="FE334" s="230"/>
      <c r="FF334" s="230"/>
      <c r="FG334" s="230"/>
      <c r="FH334" s="230"/>
      <c r="FI334" s="230"/>
      <c r="FJ334" s="230"/>
      <c r="FK334" s="230"/>
      <c r="FL334" s="230"/>
      <c r="FM334" s="230"/>
      <c r="FN334" s="230"/>
      <c r="FO334" s="230"/>
      <c r="FP334" s="230"/>
      <c r="FQ334" s="230"/>
      <c r="FR334" s="230"/>
      <c r="FS334" s="230"/>
      <c r="FT334" s="231"/>
      <c r="FU334" s="232">
        <f t="shared" si="43"/>
        <v>0</v>
      </c>
      <c r="FV334" s="232">
        <f t="shared" si="44"/>
        <v>0</v>
      </c>
      <c r="FW334" s="232">
        <f t="shared" si="44"/>
        <v>0</v>
      </c>
      <c r="FX334" s="232">
        <f t="shared" si="44"/>
        <v>0</v>
      </c>
      <c r="FY334" s="232">
        <f t="shared" si="44"/>
        <v>0</v>
      </c>
      <c r="FZ334" s="232">
        <f t="shared" si="44"/>
        <v>0</v>
      </c>
      <c r="GA334" s="232">
        <f t="shared" si="45"/>
        <v>0</v>
      </c>
      <c r="GB334" s="232">
        <f t="shared" si="46"/>
        <v>0</v>
      </c>
      <c r="GC334" s="232">
        <f t="shared" si="32"/>
        <v>0</v>
      </c>
    </row>
    <row r="335" spans="1:185" x14ac:dyDescent="0.3">
      <c r="A335" s="173" t="s">
        <v>356</v>
      </c>
      <c r="B335" s="69" t="str">
        <f>[3]Technologies!B335</f>
        <v>Elektriciteit</v>
      </c>
      <c r="C335" s="69" t="str">
        <f>VLOOKUP($A335,[3]Technologies!$A$7:$H$699,3,FALSE)</f>
        <v>XC Trade</v>
      </c>
      <c r="D335" s="69" t="str">
        <f>VLOOKUP($A335,[3]Technologies!$A$7:$H$699,4,FALSE)</f>
        <v>Power NL</v>
      </c>
      <c r="E335" s="69" t="str">
        <f>VLOOKUP($A335,[3]Technologies!$A$7:$H$699,6,FALSE)</f>
        <v>Electricity NL - HV</v>
      </c>
      <c r="F335" s="70" t="str">
        <f>VLOOKUP($A335,[3]Technologies!$A$7:$H$699,7,FALSE)</f>
        <v>Import from EU - Power NL</v>
      </c>
      <c r="G335" s="233"/>
      <c r="H335" s="233"/>
      <c r="I335" s="234" cm="1">
        <f t="array" ref="I335">-SUMPRODUCT(([3]Feedstocks!$C$4:$C$185=A335)*[3]Feedstocks!$E$4:$E$185,[3]Feedstocks!$F$4:$F$185,[3]Feedstocks!$H$4:$H$185,[3]Feedstocks!$I$4:$I$185)</f>
        <v>0</v>
      </c>
      <c r="J335" s="234" cm="1">
        <f t="array" ref="J335">-SUMPRODUCT(([3]Feedstocks!$C$4:$C$185=A335)*[3]Feedstocks!$E$4:$E$185,[3]Feedstocks!$H$4:$H$185,[3]Feedstocks!$I$4:$I$185)</f>
        <v>0</v>
      </c>
      <c r="K335" s="234"/>
      <c r="L335" s="234"/>
      <c r="M335" s="233"/>
      <c r="N335" s="233" t="str">
        <f>VLOOKUP(E335,[3]Activities!$A$9:$M$224,13,FALSE)</f>
        <v>NL</v>
      </c>
      <c r="O335" s="233"/>
      <c r="P335" s="87" t="s">
        <v>1266</v>
      </c>
      <c r="Q335" s="235"/>
      <c r="R335" s="235"/>
      <c r="S335" s="235"/>
      <c r="T335" s="235"/>
      <c r="U335" s="235"/>
      <c r="V335" s="235"/>
      <c r="W335" s="235"/>
      <c r="X335" s="235"/>
      <c r="Y335" s="235"/>
      <c r="Z335" s="235"/>
      <c r="AA335" s="235"/>
      <c r="AB335" s="235"/>
      <c r="AC335" s="235"/>
      <c r="AD335" s="235"/>
      <c r="AE335" s="235"/>
      <c r="AF335" s="230"/>
      <c r="AG335" s="230"/>
      <c r="AH335" s="235"/>
      <c r="AI335" s="235"/>
      <c r="AJ335" s="235"/>
      <c r="AK335" s="235"/>
      <c r="AL335" s="235"/>
      <c r="AM335" s="235"/>
      <c r="AN335" s="235"/>
      <c r="AO335" s="235"/>
      <c r="AP335" s="235"/>
      <c r="AQ335" s="235"/>
      <c r="AR335" s="235"/>
      <c r="AS335" s="235"/>
      <c r="AT335" s="235"/>
      <c r="AU335" s="235"/>
      <c r="AV335" s="235"/>
      <c r="AW335" s="235"/>
      <c r="AX335" s="235"/>
      <c r="AY335" s="235"/>
      <c r="AZ335" s="235"/>
      <c r="BA335" s="235"/>
      <c r="BB335" s="235"/>
      <c r="BC335" s="235"/>
      <c r="BD335" s="235"/>
      <c r="BE335" s="235"/>
      <c r="BF335" s="235"/>
      <c r="BG335" s="235"/>
      <c r="BH335" s="235"/>
      <c r="BI335" s="235"/>
      <c r="BJ335" s="235"/>
      <c r="BK335" s="235"/>
      <c r="BL335" s="235"/>
      <c r="BM335" s="235"/>
      <c r="BN335" s="235"/>
      <c r="BO335" s="235"/>
      <c r="BP335" s="235"/>
      <c r="BQ335" s="235"/>
      <c r="BR335" s="235"/>
      <c r="BS335" s="235"/>
      <c r="BT335" s="235"/>
      <c r="BU335" s="235"/>
      <c r="BV335" s="235"/>
      <c r="BW335" s="235"/>
      <c r="BX335" s="235"/>
      <c r="BY335" s="235"/>
      <c r="BZ335" s="235"/>
      <c r="CA335" s="235"/>
      <c r="CB335" s="235">
        <f>-1-[3]Parameters!$B$5</f>
        <v>-1.02</v>
      </c>
      <c r="CC335" s="235"/>
      <c r="CD335" s="235"/>
      <c r="CE335" s="235"/>
      <c r="CF335" s="235"/>
      <c r="CG335" s="235"/>
      <c r="CH335" s="235"/>
      <c r="CI335" s="235"/>
      <c r="CJ335" s="235"/>
      <c r="CK335" s="235"/>
      <c r="CL335" s="235"/>
      <c r="CM335" s="235"/>
      <c r="CN335" s="235"/>
      <c r="CO335" s="235"/>
      <c r="CP335" s="235"/>
      <c r="CQ335" s="235"/>
      <c r="CR335" s="235">
        <v>1</v>
      </c>
      <c r="CS335" s="235"/>
      <c r="CT335" s="235"/>
      <c r="CU335" s="235"/>
      <c r="CV335" s="235"/>
      <c r="CW335" s="235"/>
      <c r="CX335" s="235"/>
      <c r="CY335" s="235"/>
      <c r="CZ335" s="235"/>
      <c r="DA335" s="235"/>
      <c r="DB335" s="235"/>
      <c r="DC335" s="235"/>
      <c r="DD335" s="235"/>
      <c r="DE335" s="235"/>
      <c r="DF335" s="235"/>
      <c r="DG335" s="235"/>
      <c r="DH335" s="235"/>
      <c r="DI335" s="235"/>
      <c r="DJ335" s="235"/>
      <c r="DK335" s="235"/>
      <c r="DL335" s="235"/>
      <c r="DM335" s="235"/>
      <c r="DN335" s="235"/>
      <c r="DO335" s="235"/>
      <c r="DP335" s="235"/>
      <c r="DQ335" s="235"/>
      <c r="DR335" s="235"/>
      <c r="DS335" s="235"/>
      <c r="DT335" s="235"/>
      <c r="DU335" s="235"/>
      <c r="DV335" s="235"/>
      <c r="DW335" s="235"/>
      <c r="DX335" s="235"/>
      <c r="DY335" s="235"/>
      <c r="DZ335" s="235"/>
      <c r="EA335" s="235"/>
      <c r="EB335" s="235"/>
      <c r="EC335" s="235"/>
      <c r="ED335" s="235"/>
      <c r="EE335" s="235"/>
      <c r="EF335" s="235"/>
      <c r="EG335" s="235"/>
      <c r="EH335" s="235"/>
      <c r="EI335" s="235"/>
      <c r="EJ335" s="235"/>
      <c r="EK335" s="235"/>
      <c r="EL335" s="235"/>
      <c r="EM335" s="235"/>
      <c r="EN335" s="235"/>
      <c r="EO335" s="235"/>
      <c r="EP335" s="235"/>
      <c r="EQ335" s="235"/>
      <c r="ER335" s="235"/>
      <c r="ES335" s="235"/>
      <c r="ET335" s="235"/>
      <c r="EU335" s="235"/>
      <c r="EV335" s="235"/>
      <c r="EW335" s="235"/>
      <c r="EX335" s="235"/>
      <c r="EY335" s="235"/>
      <c r="EZ335" s="235"/>
      <c r="FA335" s="235"/>
      <c r="FB335" s="235"/>
      <c r="FC335" s="235"/>
      <c r="FD335" s="235"/>
      <c r="FE335" s="235"/>
      <c r="FF335" s="235"/>
      <c r="FG335" s="235"/>
      <c r="FH335" s="235"/>
      <c r="FI335" s="235"/>
      <c r="FJ335" s="235"/>
      <c r="FK335" s="235"/>
      <c r="FL335" s="235"/>
      <c r="FM335" s="235"/>
      <c r="FN335" s="235"/>
      <c r="FO335" s="235"/>
      <c r="FP335" s="235"/>
      <c r="FQ335" s="235"/>
      <c r="FR335" s="235"/>
      <c r="FS335" s="235"/>
      <c r="FT335" s="236"/>
      <c r="FU335" s="237">
        <f t="shared" si="43"/>
        <v>0</v>
      </c>
      <c r="FV335" s="237">
        <f t="shared" si="44"/>
        <v>0</v>
      </c>
      <c r="FW335" s="237">
        <f t="shared" si="44"/>
        <v>0</v>
      </c>
      <c r="FX335" s="237">
        <f t="shared" si="44"/>
        <v>0</v>
      </c>
      <c r="FY335" s="237">
        <f t="shared" si="44"/>
        <v>0</v>
      </c>
      <c r="FZ335" s="237">
        <f t="shared" si="44"/>
        <v>0</v>
      </c>
      <c r="GA335" s="237">
        <f t="shared" si="45"/>
        <v>0</v>
      </c>
      <c r="GB335" s="237">
        <f t="shared" si="46"/>
        <v>0</v>
      </c>
      <c r="GC335" s="237">
        <f t="shared" si="32"/>
        <v>0</v>
      </c>
    </row>
    <row r="336" spans="1:185" x14ac:dyDescent="0.3">
      <c r="A336" s="173" t="s">
        <v>357</v>
      </c>
      <c r="B336" s="69" t="str">
        <f>[3]Technologies!B336</f>
        <v>Elektriciteit</v>
      </c>
      <c r="C336" s="69" t="str">
        <f>VLOOKUP($A336,[3]Technologies!$A$7:$H$699,3,FALSE)</f>
        <v>XC Trade</v>
      </c>
      <c r="D336" s="69" t="str">
        <f>VLOOKUP($A336,[3]Technologies!$A$7:$H$699,4,FALSE)</f>
        <v>Power GB</v>
      </c>
      <c r="E336" s="69" t="str">
        <f>VLOOKUP($A336,[3]Technologies!$A$7:$H$699,6,FALSE)</f>
        <v>Electricity GB</v>
      </c>
      <c r="F336" s="70" t="str">
        <f>VLOOKUP($A336,[3]Technologies!$A$7:$H$699,7,FALSE)</f>
        <v>Import from EU - Power GB</v>
      </c>
      <c r="G336" s="233"/>
      <c r="H336" s="233"/>
      <c r="I336" s="234" cm="1">
        <f t="array" ref="I336">-SUMPRODUCT(([3]Feedstocks!$C$4:$C$185=A336)*[3]Feedstocks!$E$4:$E$185,[3]Feedstocks!$F$4:$F$185,[3]Feedstocks!$H$4:$H$185,[3]Feedstocks!$I$4:$I$185)</f>
        <v>0</v>
      </c>
      <c r="J336" s="234" cm="1">
        <f t="array" ref="J336">-SUMPRODUCT(([3]Feedstocks!$C$4:$C$185=A336)*[3]Feedstocks!$E$4:$E$185,[3]Feedstocks!$H$4:$H$185,[3]Feedstocks!$I$4:$I$185)</f>
        <v>0</v>
      </c>
      <c r="K336" s="234"/>
      <c r="L336" s="234"/>
      <c r="M336" s="233"/>
      <c r="N336" s="233" t="str">
        <f>VLOOKUP(E336,[3]Activities!$A$9:$M$224,13,FALSE)</f>
        <v>GB</v>
      </c>
      <c r="O336" s="233"/>
      <c r="P336" s="87" t="s">
        <v>1266</v>
      </c>
      <c r="Q336" s="235"/>
      <c r="R336" s="235"/>
      <c r="S336" s="235"/>
      <c r="T336" s="235"/>
      <c r="U336" s="235"/>
      <c r="V336" s="235"/>
      <c r="W336" s="235"/>
      <c r="X336" s="235"/>
      <c r="Y336" s="235"/>
      <c r="Z336" s="235"/>
      <c r="AA336" s="235"/>
      <c r="AB336" s="235"/>
      <c r="AC336" s="235"/>
      <c r="AD336" s="235"/>
      <c r="AE336" s="235"/>
      <c r="AF336" s="230"/>
      <c r="AG336" s="230"/>
      <c r="AH336" s="235"/>
      <c r="AI336" s="235"/>
      <c r="AJ336" s="235"/>
      <c r="AK336" s="235"/>
      <c r="AL336" s="235"/>
      <c r="AM336" s="235"/>
      <c r="AN336" s="235"/>
      <c r="AO336" s="235"/>
      <c r="AP336" s="235"/>
      <c r="AQ336" s="235"/>
      <c r="AR336" s="235"/>
      <c r="AS336" s="235"/>
      <c r="AT336" s="235"/>
      <c r="AU336" s="235"/>
      <c r="AV336" s="235"/>
      <c r="AW336" s="235"/>
      <c r="AX336" s="235"/>
      <c r="AY336" s="235"/>
      <c r="AZ336" s="235"/>
      <c r="BA336" s="235"/>
      <c r="BB336" s="235"/>
      <c r="BC336" s="235"/>
      <c r="BD336" s="235"/>
      <c r="BE336" s="235"/>
      <c r="BF336" s="235"/>
      <c r="BG336" s="235"/>
      <c r="BH336" s="235"/>
      <c r="BI336" s="235"/>
      <c r="BJ336" s="235"/>
      <c r="BK336" s="235"/>
      <c r="BL336" s="235"/>
      <c r="BM336" s="235"/>
      <c r="BN336" s="235"/>
      <c r="BO336" s="235"/>
      <c r="BP336" s="235"/>
      <c r="BQ336" s="235"/>
      <c r="BR336" s="235"/>
      <c r="BS336" s="235"/>
      <c r="BT336" s="235"/>
      <c r="BU336" s="235"/>
      <c r="BV336" s="235"/>
      <c r="BW336" s="235"/>
      <c r="BX336" s="235"/>
      <c r="BY336" s="235"/>
      <c r="BZ336" s="235"/>
      <c r="CA336" s="235"/>
      <c r="CB336" s="235">
        <f>-1-[3]Parameters!$B$5</f>
        <v>-1.02</v>
      </c>
      <c r="CC336" s="235"/>
      <c r="CD336" s="235"/>
      <c r="CE336" s="235">
        <v>1</v>
      </c>
      <c r="CF336" s="235"/>
      <c r="CG336" s="235"/>
      <c r="CH336" s="235"/>
      <c r="CI336" s="235"/>
      <c r="CJ336" s="235"/>
      <c r="CK336" s="235"/>
      <c r="CL336" s="235"/>
      <c r="CM336" s="235"/>
      <c r="CN336" s="235"/>
      <c r="CO336" s="235"/>
      <c r="CP336" s="235"/>
      <c r="CQ336" s="235"/>
      <c r="CR336" s="235"/>
      <c r="CS336" s="235"/>
      <c r="CT336" s="235"/>
      <c r="CU336" s="235"/>
      <c r="CV336" s="235"/>
      <c r="CW336" s="235"/>
      <c r="CX336" s="235"/>
      <c r="CY336" s="235"/>
      <c r="CZ336" s="235"/>
      <c r="DA336" s="235"/>
      <c r="DB336" s="235"/>
      <c r="DC336" s="235"/>
      <c r="DD336" s="235"/>
      <c r="DE336" s="235"/>
      <c r="DF336" s="235"/>
      <c r="DG336" s="235"/>
      <c r="DH336" s="235"/>
      <c r="DI336" s="235"/>
      <c r="DJ336" s="235"/>
      <c r="DK336" s="235"/>
      <c r="DL336" s="235"/>
      <c r="DM336" s="235"/>
      <c r="DN336" s="235"/>
      <c r="DO336" s="235"/>
      <c r="DP336" s="235"/>
      <c r="DQ336" s="235"/>
      <c r="DR336" s="235"/>
      <c r="DS336" s="235"/>
      <c r="DT336" s="235"/>
      <c r="DU336" s="235"/>
      <c r="DV336" s="235"/>
      <c r="DW336" s="235"/>
      <c r="DX336" s="235"/>
      <c r="DY336" s="235"/>
      <c r="DZ336" s="235"/>
      <c r="EA336" s="235"/>
      <c r="EB336" s="235"/>
      <c r="EC336" s="235"/>
      <c r="ED336" s="235"/>
      <c r="EE336" s="235"/>
      <c r="EF336" s="235"/>
      <c r="EG336" s="235"/>
      <c r="EH336" s="235"/>
      <c r="EI336" s="235"/>
      <c r="EJ336" s="235"/>
      <c r="EK336" s="235"/>
      <c r="EL336" s="235"/>
      <c r="EM336" s="235"/>
      <c r="EN336" s="235"/>
      <c r="EO336" s="235"/>
      <c r="EP336" s="235"/>
      <c r="EQ336" s="235"/>
      <c r="ER336" s="235"/>
      <c r="ES336" s="235"/>
      <c r="ET336" s="235"/>
      <c r="EU336" s="235"/>
      <c r="EV336" s="235"/>
      <c r="EW336" s="235"/>
      <c r="EX336" s="235"/>
      <c r="EY336" s="235"/>
      <c r="EZ336" s="235"/>
      <c r="FA336" s="235"/>
      <c r="FB336" s="235"/>
      <c r="FC336" s="235"/>
      <c r="FD336" s="235"/>
      <c r="FE336" s="235"/>
      <c r="FF336" s="235"/>
      <c r="FG336" s="235"/>
      <c r="FH336" s="235"/>
      <c r="FI336" s="235"/>
      <c r="FJ336" s="235"/>
      <c r="FK336" s="235"/>
      <c r="FL336" s="235"/>
      <c r="FM336" s="235"/>
      <c r="FN336" s="235"/>
      <c r="FO336" s="235"/>
      <c r="FP336" s="235"/>
      <c r="FQ336" s="235"/>
      <c r="FR336" s="235"/>
      <c r="FS336" s="235"/>
      <c r="FT336" s="236"/>
      <c r="FU336" s="237">
        <f t="shared" si="43"/>
        <v>0</v>
      </c>
      <c r="FV336" s="237">
        <f t="shared" si="44"/>
        <v>0</v>
      </c>
      <c r="FW336" s="237">
        <f t="shared" si="44"/>
        <v>0</v>
      </c>
      <c r="FX336" s="237">
        <f t="shared" si="44"/>
        <v>0</v>
      </c>
      <c r="FY336" s="237">
        <f t="shared" si="44"/>
        <v>0</v>
      </c>
      <c r="FZ336" s="237">
        <f t="shared" si="44"/>
        <v>0</v>
      </c>
      <c r="GA336" s="237">
        <f t="shared" si="45"/>
        <v>0</v>
      </c>
      <c r="GB336" s="237">
        <f t="shared" si="46"/>
        <v>0</v>
      </c>
      <c r="GC336" s="237">
        <f t="shared" si="32"/>
        <v>0</v>
      </c>
    </row>
    <row r="337" spans="1:185" x14ac:dyDescent="0.3">
      <c r="A337" s="171" t="s">
        <v>358</v>
      </c>
      <c r="B337" s="69" t="str">
        <f>[3]Technologies!B337</f>
        <v>Elektriciteit</v>
      </c>
      <c r="C337" s="69" t="str">
        <f>VLOOKUP($A337,[3]Technologies!$A$7:$H$699,3,FALSE)</f>
        <v>XC Trade</v>
      </c>
      <c r="D337" s="69" t="str">
        <f>VLOOKUP($A337,[3]Technologies!$A$7:$H$699,4,FALSE)</f>
        <v>Power NO</v>
      </c>
      <c r="E337" s="69" t="str">
        <f>VLOOKUP($A337,[3]Technologies!$A$7:$H$699,6,FALSE)</f>
        <v>Electricity NO</v>
      </c>
      <c r="F337" s="70" t="str">
        <f>VLOOKUP($A337,[3]Technologies!$A$7:$H$699,7,FALSE)</f>
        <v>Import from EU - Power NO</v>
      </c>
      <c r="G337" s="233"/>
      <c r="H337" s="233"/>
      <c r="I337" s="234" cm="1">
        <f t="array" ref="I337">-SUMPRODUCT(([3]Feedstocks!$C$4:$C$185=A337)*[3]Feedstocks!$E$4:$E$185,[3]Feedstocks!$F$4:$F$185,[3]Feedstocks!$H$4:$H$185,[3]Feedstocks!$I$4:$I$185)</f>
        <v>0</v>
      </c>
      <c r="J337" s="234" cm="1">
        <f t="array" ref="J337">-SUMPRODUCT(([3]Feedstocks!$C$4:$C$185=A337)*[3]Feedstocks!$E$4:$E$185,[3]Feedstocks!$H$4:$H$185,[3]Feedstocks!$I$4:$I$185)</f>
        <v>0</v>
      </c>
      <c r="K337" s="234"/>
      <c r="L337" s="234"/>
      <c r="M337" s="233"/>
      <c r="N337" s="233" t="str">
        <f>VLOOKUP(E337,[3]Activities!$A$9:$M$224,13,FALSE)</f>
        <v>NO</v>
      </c>
      <c r="O337" s="233"/>
      <c r="P337" s="87" t="s">
        <v>1266</v>
      </c>
      <c r="Q337" s="235"/>
      <c r="R337" s="235"/>
      <c r="S337" s="235"/>
      <c r="T337" s="235"/>
      <c r="U337" s="235"/>
      <c r="V337" s="235"/>
      <c r="W337" s="235"/>
      <c r="X337" s="235"/>
      <c r="Y337" s="235"/>
      <c r="Z337" s="235"/>
      <c r="AA337" s="235"/>
      <c r="AB337" s="235"/>
      <c r="AC337" s="235"/>
      <c r="AD337" s="235"/>
      <c r="AE337" s="235"/>
      <c r="AF337" s="230"/>
      <c r="AG337" s="230"/>
      <c r="AH337" s="235"/>
      <c r="AI337" s="235"/>
      <c r="AJ337" s="235"/>
      <c r="AK337" s="235"/>
      <c r="AL337" s="235"/>
      <c r="AM337" s="235"/>
      <c r="AN337" s="235"/>
      <c r="AO337" s="235"/>
      <c r="AP337" s="235"/>
      <c r="AQ337" s="235"/>
      <c r="AR337" s="235"/>
      <c r="AS337" s="235"/>
      <c r="AT337" s="235"/>
      <c r="AU337" s="235"/>
      <c r="AV337" s="235"/>
      <c r="AW337" s="235"/>
      <c r="AX337" s="235"/>
      <c r="AY337" s="235"/>
      <c r="AZ337" s="235"/>
      <c r="BA337" s="235"/>
      <c r="BB337" s="235"/>
      <c r="BC337" s="235"/>
      <c r="BD337" s="235"/>
      <c r="BE337" s="235"/>
      <c r="BF337" s="235"/>
      <c r="BG337" s="235"/>
      <c r="BH337" s="235"/>
      <c r="BI337" s="235"/>
      <c r="BJ337" s="235"/>
      <c r="BK337" s="235"/>
      <c r="BL337" s="235"/>
      <c r="BM337" s="235"/>
      <c r="BN337" s="235"/>
      <c r="BO337" s="235"/>
      <c r="BP337" s="235"/>
      <c r="BQ337" s="235"/>
      <c r="BR337" s="235"/>
      <c r="BS337" s="235"/>
      <c r="BT337" s="235"/>
      <c r="BU337" s="235"/>
      <c r="BV337" s="235"/>
      <c r="BW337" s="235"/>
      <c r="BX337" s="235"/>
      <c r="BY337" s="235"/>
      <c r="BZ337" s="235"/>
      <c r="CA337" s="235"/>
      <c r="CB337" s="235">
        <f>-1-[3]Parameters!$B$5</f>
        <v>-1.02</v>
      </c>
      <c r="CC337" s="235"/>
      <c r="CD337" s="235"/>
      <c r="CE337" s="235"/>
      <c r="CF337" s="235">
        <v>1</v>
      </c>
      <c r="CG337" s="235"/>
      <c r="CH337" s="235"/>
      <c r="CI337" s="235"/>
      <c r="CJ337" s="235"/>
      <c r="CK337" s="235"/>
      <c r="CL337" s="235"/>
      <c r="CM337" s="235"/>
      <c r="CN337" s="235"/>
      <c r="CO337" s="235"/>
      <c r="CP337" s="235"/>
      <c r="CQ337" s="235"/>
      <c r="CR337" s="235"/>
      <c r="CS337" s="235"/>
      <c r="CT337" s="235"/>
      <c r="CU337" s="235"/>
      <c r="CV337" s="235"/>
      <c r="CW337" s="235"/>
      <c r="CX337" s="235"/>
      <c r="CY337" s="235"/>
      <c r="CZ337" s="235"/>
      <c r="DA337" s="235"/>
      <c r="DB337" s="235"/>
      <c r="DC337" s="235"/>
      <c r="DD337" s="235"/>
      <c r="DE337" s="235"/>
      <c r="DF337" s="235"/>
      <c r="DG337" s="235"/>
      <c r="DH337" s="235"/>
      <c r="DI337" s="235"/>
      <c r="DJ337" s="235"/>
      <c r="DK337" s="235"/>
      <c r="DL337" s="235"/>
      <c r="DM337" s="235"/>
      <c r="DN337" s="235"/>
      <c r="DO337" s="235"/>
      <c r="DP337" s="235"/>
      <c r="DQ337" s="235"/>
      <c r="DR337" s="235"/>
      <c r="DS337" s="235"/>
      <c r="DT337" s="235"/>
      <c r="DU337" s="235"/>
      <c r="DV337" s="235"/>
      <c r="DW337" s="235"/>
      <c r="DX337" s="235"/>
      <c r="DY337" s="235"/>
      <c r="DZ337" s="235"/>
      <c r="EA337" s="235"/>
      <c r="EB337" s="235"/>
      <c r="EC337" s="235"/>
      <c r="ED337" s="235"/>
      <c r="EE337" s="235"/>
      <c r="EF337" s="235"/>
      <c r="EG337" s="235"/>
      <c r="EH337" s="235"/>
      <c r="EI337" s="235"/>
      <c r="EJ337" s="235"/>
      <c r="EK337" s="235"/>
      <c r="EL337" s="235"/>
      <c r="EM337" s="235"/>
      <c r="EN337" s="235"/>
      <c r="EO337" s="235"/>
      <c r="EP337" s="235"/>
      <c r="EQ337" s="235"/>
      <c r="ER337" s="235"/>
      <c r="ES337" s="235"/>
      <c r="ET337" s="235"/>
      <c r="EU337" s="235"/>
      <c r="EV337" s="235"/>
      <c r="EW337" s="235"/>
      <c r="EX337" s="235"/>
      <c r="EY337" s="235"/>
      <c r="EZ337" s="235"/>
      <c r="FA337" s="235"/>
      <c r="FB337" s="235"/>
      <c r="FC337" s="235"/>
      <c r="FD337" s="235"/>
      <c r="FE337" s="235"/>
      <c r="FF337" s="235"/>
      <c r="FG337" s="235"/>
      <c r="FH337" s="235"/>
      <c r="FI337" s="235"/>
      <c r="FJ337" s="235"/>
      <c r="FK337" s="235"/>
      <c r="FL337" s="235"/>
      <c r="FM337" s="235"/>
      <c r="FN337" s="235"/>
      <c r="FO337" s="235"/>
      <c r="FP337" s="235"/>
      <c r="FQ337" s="235"/>
      <c r="FR337" s="235"/>
      <c r="FS337" s="235"/>
      <c r="FT337" s="236"/>
      <c r="FU337" s="237">
        <f t="shared" si="43"/>
        <v>0</v>
      </c>
      <c r="FV337" s="237">
        <f t="shared" si="44"/>
        <v>0</v>
      </c>
      <c r="FW337" s="237">
        <f t="shared" si="44"/>
        <v>0</v>
      </c>
      <c r="FX337" s="237">
        <f t="shared" si="44"/>
        <v>0</v>
      </c>
      <c r="FY337" s="237">
        <f t="shared" si="44"/>
        <v>0</v>
      </c>
      <c r="FZ337" s="237">
        <f t="shared" si="44"/>
        <v>0</v>
      </c>
      <c r="GA337" s="237">
        <f t="shared" si="45"/>
        <v>0</v>
      </c>
      <c r="GB337" s="237">
        <f t="shared" si="46"/>
        <v>0</v>
      </c>
      <c r="GC337" s="237">
        <f t="shared" si="32"/>
        <v>0</v>
      </c>
    </row>
    <row r="338" spans="1:185" x14ac:dyDescent="0.3">
      <c r="A338" s="173" t="s">
        <v>359</v>
      </c>
      <c r="B338" s="69" t="str">
        <f>[3]Technologies!B338</f>
        <v>Elektriciteit</v>
      </c>
      <c r="C338" s="69" t="str">
        <f>VLOOKUP($A338,[3]Technologies!$A$7:$H$699,3,FALSE)</f>
        <v>XC Trade</v>
      </c>
      <c r="D338" s="69" t="str">
        <f>VLOOKUP($A338,[3]Technologies!$A$7:$H$699,4,FALSE)</f>
        <v>Power DK</v>
      </c>
      <c r="E338" s="69" t="str">
        <f>VLOOKUP($A338,[3]Technologies!$A$7:$H$699,6,FALSE)</f>
        <v>Electricity DK</v>
      </c>
      <c r="F338" s="70" t="str">
        <f>VLOOKUP($A338,[3]Technologies!$A$7:$H$699,7,FALSE)</f>
        <v>Import from EU - Power DK</v>
      </c>
      <c r="G338" s="233"/>
      <c r="H338" s="233"/>
      <c r="I338" s="234" cm="1">
        <f t="array" ref="I338">-SUMPRODUCT(([3]Feedstocks!$C$4:$C$185=A338)*[3]Feedstocks!$E$4:$E$185,[3]Feedstocks!$F$4:$F$185,[3]Feedstocks!$H$4:$H$185,[3]Feedstocks!$I$4:$I$185)</f>
        <v>0</v>
      </c>
      <c r="J338" s="234" cm="1">
        <f t="array" ref="J338">-SUMPRODUCT(([3]Feedstocks!$C$4:$C$185=A338)*[3]Feedstocks!$E$4:$E$185,[3]Feedstocks!$H$4:$H$185,[3]Feedstocks!$I$4:$I$185)</f>
        <v>0</v>
      </c>
      <c r="K338" s="234"/>
      <c r="L338" s="234"/>
      <c r="M338" s="233"/>
      <c r="N338" s="233" t="str">
        <f>VLOOKUP(E338,[3]Activities!$A$9:$M$224,13,FALSE)</f>
        <v>DK</v>
      </c>
      <c r="O338" s="233"/>
      <c r="P338" s="87" t="s">
        <v>1266</v>
      </c>
      <c r="Q338" s="235"/>
      <c r="R338" s="235"/>
      <c r="S338" s="235"/>
      <c r="T338" s="235"/>
      <c r="U338" s="235"/>
      <c r="V338" s="235"/>
      <c r="W338" s="235"/>
      <c r="X338" s="235"/>
      <c r="Y338" s="235"/>
      <c r="Z338" s="235"/>
      <c r="AA338" s="235"/>
      <c r="AB338" s="235"/>
      <c r="AC338" s="235"/>
      <c r="AD338" s="235"/>
      <c r="AE338" s="235"/>
      <c r="AF338" s="230"/>
      <c r="AG338" s="230"/>
      <c r="AH338" s="235"/>
      <c r="AI338" s="235"/>
      <c r="AJ338" s="235"/>
      <c r="AK338" s="235"/>
      <c r="AL338" s="235"/>
      <c r="AM338" s="235"/>
      <c r="AN338" s="235"/>
      <c r="AO338" s="235"/>
      <c r="AP338" s="235"/>
      <c r="AQ338" s="235"/>
      <c r="AR338" s="235"/>
      <c r="AS338" s="235"/>
      <c r="AT338" s="235"/>
      <c r="AU338" s="235"/>
      <c r="AV338" s="235"/>
      <c r="AW338" s="235"/>
      <c r="AX338" s="235"/>
      <c r="AY338" s="235"/>
      <c r="AZ338" s="235"/>
      <c r="BA338" s="235"/>
      <c r="BB338" s="235"/>
      <c r="BC338" s="235"/>
      <c r="BD338" s="235"/>
      <c r="BE338" s="235"/>
      <c r="BF338" s="235"/>
      <c r="BG338" s="235"/>
      <c r="BH338" s="235"/>
      <c r="BI338" s="235"/>
      <c r="BJ338" s="235"/>
      <c r="BK338" s="235"/>
      <c r="BL338" s="235"/>
      <c r="BM338" s="235"/>
      <c r="BN338" s="235"/>
      <c r="BO338" s="235"/>
      <c r="BP338" s="235"/>
      <c r="BQ338" s="235"/>
      <c r="BR338" s="235"/>
      <c r="BS338" s="235"/>
      <c r="BT338" s="235"/>
      <c r="BU338" s="235"/>
      <c r="BV338" s="235"/>
      <c r="BW338" s="235"/>
      <c r="BX338" s="235"/>
      <c r="BY338" s="235"/>
      <c r="BZ338" s="235"/>
      <c r="CA338" s="235"/>
      <c r="CB338" s="235">
        <f>-1-[3]Parameters!$B$5</f>
        <v>-1.02</v>
      </c>
      <c r="CC338" s="235"/>
      <c r="CD338" s="235">
        <v>1</v>
      </c>
      <c r="CE338" s="235"/>
      <c r="CF338" s="235"/>
      <c r="CG338" s="235"/>
      <c r="CH338" s="235"/>
      <c r="CI338" s="235"/>
      <c r="CJ338" s="235"/>
      <c r="CK338" s="235"/>
      <c r="CL338" s="235"/>
      <c r="CM338" s="235"/>
      <c r="CN338" s="235"/>
      <c r="CO338" s="235"/>
      <c r="CP338" s="235"/>
      <c r="CQ338" s="235"/>
      <c r="CR338" s="235"/>
      <c r="CS338" s="235"/>
      <c r="CT338" s="235"/>
      <c r="CU338" s="235"/>
      <c r="CV338" s="235"/>
      <c r="CW338" s="235"/>
      <c r="CX338" s="235"/>
      <c r="CY338" s="235"/>
      <c r="CZ338" s="235"/>
      <c r="DA338" s="235"/>
      <c r="DB338" s="235"/>
      <c r="DC338" s="235"/>
      <c r="DD338" s="235"/>
      <c r="DE338" s="235"/>
      <c r="DF338" s="235"/>
      <c r="DG338" s="235"/>
      <c r="DH338" s="235"/>
      <c r="DI338" s="235"/>
      <c r="DJ338" s="235"/>
      <c r="DK338" s="235"/>
      <c r="DL338" s="235"/>
      <c r="DM338" s="235"/>
      <c r="DN338" s="235"/>
      <c r="DO338" s="235"/>
      <c r="DP338" s="235"/>
      <c r="DQ338" s="235"/>
      <c r="DR338" s="235"/>
      <c r="DS338" s="235"/>
      <c r="DT338" s="235"/>
      <c r="DU338" s="235"/>
      <c r="DV338" s="235"/>
      <c r="DW338" s="235"/>
      <c r="DX338" s="235"/>
      <c r="DY338" s="235"/>
      <c r="DZ338" s="235"/>
      <c r="EA338" s="235"/>
      <c r="EB338" s="235"/>
      <c r="EC338" s="235"/>
      <c r="ED338" s="235"/>
      <c r="EE338" s="235"/>
      <c r="EF338" s="235"/>
      <c r="EG338" s="235"/>
      <c r="EH338" s="235"/>
      <c r="EI338" s="235"/>
      <c r="EJ338" s="235"/>
      <c r="EK338" s="235"/>
      <c r="EL338" s="235"/>
      <c r="EM338" s="235"/>
      <c r="EN338" s="235"/>
      <c r="EO338" s="235"/>
      <c r="EP338" s="235"/>
      <c r="EQ338" s="235"/>
      <c r="ER338" s="235"/>
      <c r="ES338" s="235"/>
      <c r="ET338" s="235"/>
      <c r="EU338" s="235"/>
      <c r="EV338" s="235"/>
      <c r="EW338" s="235"/>
      <c r="EX338" s="235"/>
      <c r="EY338" s="235"/>
      <c r="EZ338" s="235"/>
      <c r="FA338" s="235"/>
      <c r="FB338" s="235"/>
      <c r="FC338" s="235"/>
      <c r="FD338" s="235"/>
      <c r="FE338" s="235"/>
      <c r="FF338" s="235"/>
      <c r="FG338" s="235"/>
      <c r="FH338" s="235"/>
      <c r="FI338" s="235"/>
      <c r="FJ338" s="235"/>
      <c r="FK338" s="235"/>
      <c r="FL338" s="235"/>
      <c r="FM338" s="235"/>
      <c r="FN338" s="235"/>
      <c r="FO338" s="235"/>
      <c r="FP338" s="235"/>
      <c r="FQ338" s="235"/>
      <c r="FR338" s="235"/>
      <c r="FS338" s="235"/>
      <c r="FT338" s="236"/>
      <c r="FU338" s="237">
        <f t="shared" si="43"/>
        <v>0</v>
      </c>
      <c r="FV338" s="237">
        <f t="shared" si="44"/>
        <v>0</v>
      </c>
      <c r="FW338" s="237">
        <f t="shared" si="44"/>
        <v>0</v>
      </c>
      <c r="FX338" s="237">
        <f t="shared" si="44"/>
        <v>0</v>
      </c>
      <c r="FY338" s="237">
        <f t="shared" si="44"/>
        <v>0</v>
      </c>
      <c r="FZ338" s="237">
        <f t="shared" si="44"/>
        <v>0</v>
      </c>
      <c r="GA338" s="237">
        <f t="shared" si="45"/>
        <v>0</v>
      </c>
      <c r="GB338" s="237">
        <f t="shared" si="46"/>
        <v>0</v>
      </c>
      <c r="GC338" s="237">
        <f t="shared" si="32"/>
        <v>0</v>
      </c>
    </row>
    <row r="339" spans="1:185" x14ac:dyDescent="0.3">
      <c r="A339" s="171" t="s">
        <v>360</v>
      </c>
      <c r="B339" s="69" t="str">
        <f>[3]Technologies!B339</f>
        <v>Elektriciteit</v>
      </c>
      <c r="C339" s="69" t="str">
        <f>VLOOKUP($A339,[3]Technologies!$A$7:$H$699,3,FALSE)</f>
        <v>XC Trade</v>
      </c>
      <c r="D339" s="69" t="str">
        <f>VLOOKUP($A339,[3]Technologies!$A$7:$H$699,4,FALSE)</f>
        <v>Power DE</v>
      </c>
      <c r="E339" s="69" t="str">
        <f>VLOOKUP($A339,[3]Technologies!$A$7:$H$699,6,FALSE)</f>
        <v>Electricity DE</v>
      </c>
      <c r="F339" s="70" t="str">
        <f>VLOOKUP($A339,[3]Technologies!$A$7:$H$699,7,FALSE)</f>
        <v>Import from EU - Power DE</v>
      </c>
      <c r="G339" s="233"/>
      <c r="H339" s="233"/>
      <c r="I339" s="234" cm="1">
        <f t="array" ref="I339">-SUMPRODUCT(([3]Feedstocks!$C$4:$C$185=A339)*[3]Feedstocks!$E$4:$E$185,[3]Feedstocks!$F$4:$F$185,[3]Feedstocks!$H$4:$H$185,[3]Feedstocks!$I$4:$I$185)</f>
        <v>0</v>
      </c>
      <c r="J339" s="234" cm="1">
        <f t="array" ref="J339">-SUMPRODUCT(([3]Feedstocks!$C$4:$C$185=A339)*[3]Feedstocks!$E$4:$E$185,[3]Feedstocks!$H$4:$H$185,[3]Feedstocks!$I$4:$I$185)</f>
        <v>0</v>
      </c>
      <c r="K339" s="234"/>
      <c r="L339" s="234"/>
      <c r="M339" s="233"/>
      <c r="N339" s="233" t="str">
        <f>VLOOKUP(E339,[3]Activities!$A$9:$M$224,13,FALSE)</f>
        <v>DE</v>
      </c>
      <c r="O339" s="233"/>
      <c r="P339" s="87" t="s">
        <v>1266</v>
      </c>
      <c r="Q339" s="235"/>
      <c r="R339" s="235"/>
      <c r="S339" s="235"/>
      <c r="T339" s="235"/>
      <c r="U339" s="235"/>
      <c r="V339" s="235"/>
      <c r="W339" s="235"/>
      <c r="X339" s="235"/>
      <c r="Y339" s="235"/>
      <c r="Z339" s="235"/>
      <c r="AA339" s="235"/>
      <c r="AB339" s="235"/>
      <c r="AC339" s="235"/>
      <c r="AD339" s="235"/>
      <c r="AE339" s="235"/>
      <c r="AF339" s="230"/>
      <c r="AG339" s="230"/>
      <c r="AH339" s="235"/>
      <c r="AI339" s="235"/>
      <c r="AJ339" s="235"/>
      <c r="AK339" s="235"/>
      <c r="AL339" s="235"/>
      <c r="AM339" s="235"/>
      <c r="AN339" s="235"/>
      <c r="AO339" s="235"/>
      <c r="AP339" s="235"/>
      <c r="AQ339" s="235"/>
      <c r="AR339" s="235"/>
      <c r="AS339" s="235"/>
      <c r="AT339" s="235"/>
      <c r="AU339" s="235"/>
      <c r="AV339" s="235"/>
      <c r="AW339" s="235"/>
      <c r="AX339" s="235"/>
      <c r="AY339" s="235"/>
      <c r="AZ339" s="235"/>
      <c r="BA339" s="235"/>
      <c r="BB339" s="235"/>
      <c r="BC339" s="235"/>
      <c r="BD339" s="235"/>
      <c r="BE339" s="235"/>
      <c r="BF339" s="235"/>
      <c r="BG339" s="235"/>
      <c r="BH339" s="235"/>
      <c r="BI339" s="235"/>
      <c r="BJ339" s="235"/>
      <c r="BK339" s="235"/>
      <c r="BL339" s="235"/>
      <c r="BM339" s="235"/>
      <c r="BN339" s="235"/>
      <c r="BO339" s="235"/>
      <c r="BP339" s="235"/>
      <c r="BQ339" s="235"/>
      <c r="BR339" s="235"/>
      <c r="BS339" s="235"/>
      <c r="BT339" s="235"/>
      <c r="BU339" s="235"/>
      <c r="BV339" s="235"/>
      <c r="BW339" s="235"/>
      <c r="BX339" s="235"/>
      <c r="BY339" s="235"/>
      <c r="BZ339" s="235"/>
      <c r="CA339" s="235"/>
      <c r="CB339" s="235">
        <f>-1-[3]Parameters!$B$5</f>
        <v>-1.02</v>
      </c>
      <c r="CC339" s="235">
        <v>1</v>
      </c>
      <c r="CD339" s="235"/>
      <c r="CE339" s="235"/>
      <c r="CF339" s="235"/>
      <c r="CG339" s="235"/>
      <c r="CH339" s="235"/>
      <c r="CI339" s="235"/>
      <c r="CJ339" s="235"/>
      <c r="CK339" s="235"/>
      <c r="CL339" s="235"/>
      <c r="CM339" s="235"/>
      <c r="CN339" s="235"/>
      <c r="CO339" s="235"/>
      <c r="CP339" s="235"/>
      <c r="CQ339" s="235"/>
      <c r="CR339" s="235"/>
      <c r="CS339" s="235"/>
      <c r="CT339" s="235"/>
      <c r="CU339" s="235"/>
      <c r="CV339" s="235"/>
      <c r="CW339" s="235"/>
      <c r="CX339" s="235"/>
      <c r="CY339" s="235"/>
      <c r="CZ339" s="235"/>
      <c r="DA339" s="235"/>
      <c r="DB339" s="235"/>
      <c r="DC339" s="235"/>
      <c r="DD339" s="235"/>
      <c r="DE339" s="235"/>
      <c r="DF339" s="235"/>
      <c r="DG339" s="235"/>
      <c r="DH339" s="235"/>
      <c r="DI339" s="235"/>
      <c r="DJ339" s="235"/>
      <c r="DK339" s="235"/>
      <c r="DL339" s="235"/>
      <c r="DM339" s="235"/>
      <c r="DN339" s="235"/>
      <c r="DO339" s="235"/>
      <c r="DP339" s="235"/>
      <c r="DQ339" s="235"/>
      <c r="DR339" s="235"/>
      <c r="DS339" s="235"/>
      <c r="DT339" s="235"/>
      <c r="DU339" s="235"/>
      <c r="DV339" s="235"/>
      <c r="DW339" s="235"/>
      <c r="DX339" s="235"/>
      <c r="DY339" s="235"/>
      <c r="DZ339" s="235"/>
      <c r="EA339" s="235"/>
      <c r="EB339" s="235"/>
      <c r="EC339" s="235"/>
      <c r="ED339" s="235"/>
      <c r="EE339" s="235"/>
      <c r="EF339" s="235"/>
      <c r="EG339" s="235"/>
      <c r="EH339" s="235"/>
      <c r="EI339" s="235"/>
      <c r="EJ339" s="235"/>
      <c r="EK339" s="235"/>
      <c r="EL339" s="235"/>
      <c r="EM339" s="235"/>
      <c r="EN339" s="235"/>
      <c r="EO339" s="235"/>
      <c r="EP339" s="235"/>
      <c r="EQ339" s="235"/>
      <c r="ER339" s="235"/>
      <c r="ES339" s="235"/>
      <c r="ET339" s="235"/>
      <c r="EU339" s="235"/>
      <c r="EV339" s="235"/>
      <c r="EW339" s="235"/>
      <c r="EX339" s="235"/>
      <c r="EY339" s="235"/>
      <c r="EZ339" s="235"/>
      <c r="FA339" s="235"/>
      <c r="FB339" s="235"/>
      <c r="FC339" s="235"/>
      <c r="FD339" s="235"/>
      <c r="FE339" s="235"/>
      <c r="FF339" s="235"/>
      <c r="FG339" s="235"/>
      <c r="FH339" s="235"/>
      <c r="FI339" s="235"/>
      <c r="FJ339" s="235"/>
      <c r="FK339" s="235"/>
      <c r="FL339" s="235"/>
      <c r="FM339" s="235"/>
      <c r="FN339" s="235"/>
      <c r="FO339" s="235"/>
      <c r="FP339" s="235"/>
      <c r="FQ339" s="235"/>
      <c r="FR339" s="235"/>
      <c r="FS339" s="235"/>
      <c r="FT339" s="236"/>
      <c r="FU339" s="237">
        <f t="shared" si="43"/>
        <v>0</v>
      </c>
      <c r="FV339" s="237">
        <f t="shared" si="44"/>
        <v>0</v>
      </c>
      <c r="FW339" s="237">
        <f t="shared" si="44"/>
        <v>0</v>
      </c>
      <c r="FX339" s="237">
        <f t="shared" si="44"/>
        <v>0</v>
      </c>
      <c r="FY339" s="237">
        <f t="shared" si="44"/>
        <v>0</v>
      </c>
      <c r="FZ339" s="237">
        <f t="shared" si="44"/>
        <v>0</v>
      </c>
      <c r="GA339" s="237">
        <f t="shared" si="45"/>
        <v>0</v>
      </c>
      <c r="GB339" s="237">
        <f t="shared" si="46"/>
        <v>0</v>
      </c>
      <c r="GC339" s="237">
        <f t="shared" si="32"/>
        <v>0</v>
      </c>
    </row>
    <row r="340" spans="1:185" x14ac:dyDescent="0.3">
      <c r="A340" s="173" t="s">
        <v>361</v>
      </c>
      <c r="B340" s="40" t="str">
        <f>[3]Technologies!B340</f>
        <v>Elektriciteit</v>
      </c>
      <c r="C340" s="40" t="str">
        <f>VLOOKUP($A340,[3]Technologies!$A$7:$H$699,3,FALSE)</f>
        <v>XC Trade</v>
      </c>
      <c r="D340" s="40" t="str">
        <f>VLOOKUP($A340,[3]Technologies!$A$7:$H$699,4,FALSE)</f>
        <v>Power NL2</v>
      </c>
      <c r="E340" s="40" t="str">
        <f>VLOOKUP($A340,[3]Technologies!$A$7:$H$699,6,FALSE)</f>
        <v>Electricity Cluster NL2</v>
      </c>
      <c r="F340" s="40" t="str">
        <f>VLOOKUP($A340,[3]Technologies!$A$7:$H$699,7,FALSE)</f>
        <v>Import from Cluster NL3 - Power</v>
      </c>
      <c r="G340" s="228"/>
      <c r="H340" s="228"/>
      <c r="I340" s="229" cm="1">
        <f t="array" ref="I340">-SUMPRODUCT(([3]Feedstocks!$C$4:$C$185=A340)*[3]Feedstocks!$E$4:$E$185,[3]Feedstocks!$F$4:$F$185,[3]Feedstocks!$H$4:$H$185,[3]Feedstocks!$I$4:$I$185)</f>
        <v>0</v>
      </c>
      <c r="J340" s="229" cm="1">
        <f t="array" ref="J340">-SUMPRODUCT(([3]Feedstocks!$C$4:$C$185=A340)*[3]Feedstocks!$E$4:$E$185,[3]Feedstocks!$H$4:$H$185,[3]Feedstocks!$I$4:$I$185)</f>
        <v>0</v>
      </c>
      <c r="K340" s="229"/>
      <c r="L340" s="229"/>
      <c r="M340" s="228"/>
      <c r="N340" s="228" t="str">
        <f>VLOOKUP(E340,[3]Activities!$A$9:$M$224,13,FALSE)</f>
        <v>NL</v>
      </c>
      <c r="O340" s="228"/>
      <c r="P340" s="66" t="s">
        <v>1266</v>
      </c>
      <c r="Q340" s="230"/>
      <c r="R340" s="230"/>
      <c r="S340" s="230"/>
      <c r="T340" s="230"/>
      <c r="U340" s="230"/>
      <c r="V340" s="230"/>
      <c r="W340" s="230"/>
      <c r="X340" s="230"/>
      <c r="Y340" s="230"/>
      <c r="Z340" s="230"/>
      <c r="AA340" s="230"/>
      <c r="AB340" s="230"/>
      <c r="AC340" s="230"/>
      <c r="AD340" s="230"/>
      <c r="AE340" s="230"/>
      <c r="AF340" s="235"/>
      <c r="AG340" s="235"/>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v>0.99950000000000006</v>
      </c>
      <c r="CI340" s="230">
        <v>-1</v>
      </c>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30"/>
      <c r="DG340" s="230"/>
      <c r="DH340" s="230"/>
      <c r="DI340" s="230"/>
      <c r="DJ340" s="230"/>
      <c r="DK340" s="230"/>
      <c r="DL340" s="230"/>
      <c r="DM340" s="230"/>
      <c r="DN340" s="230"/>
      <c r="DO340" s="230"/>
      <c r="DP340" s="230"/>
      <c r="DQ340" s="230"/>
      <c r="DR340" s="230"/>
      <c r="DS340" s="230"/>
      <c r="DT340" s="230"/>
      <c r="DU340" s="230"/>
      <c r="DV340" s="230"/>
      <c r="DW340" s="230"/>
      <c r="DX340" s="230"/>
      <c r="DY340" s="230"/>
      <c r="DZ340" s="230"/>
      <c r="EA340" s="230"/>
      <c r="EB340" s="230"/>
      <c r="EC340" s="230"/>
      <c r="ED340" s="230"/>
      <c r="EE340" s="230"/>
      <c r="EF340" s="230"/>
      <c r="EG340" s="230"/>
      <c r="EH340" s="230"/>
      <c r="EI340" s="230"/>
      <c r="EJ340" s="230"/>
      <c r="EK340" s="230"/>
      <c r="EL340" s="230"/>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c r="FL340" s="230"/>
      <c r="FM340" s="230"/>
      <c r="FN340" s="230"/>
      <c r="FO340" s="230"/>
      <c r="FP340" s="230"/>
      <c r="FQ340" s="230"/>
      <c r="FR340" s="230"/>
      <c r="FS340" s="230"/>
      <c r="FT340" s="231"/>
      <c r="FU340" s="232">
        <f t="shared" si="43"/>
        <v>0</v>
      </c>
      <c r="FV340" s="232">
        <f t="shared" si="44"/>
        <v>0</v>
      </c>
      <c r="FW340" s="232">
        <f t="shared" si="44"/>
        <v>0</v>
      </c>
      <c r="FX340" s="232">
        <f t="shared" si="44"/>
        <v>0</v>
      </c>
      <c r="FY340" s="232">
        <f t="shared" si="44"/>
        <v>0</v>
      </c>
      <c r="FZ340" s="232">
        <f t="shared" si="44"/>
        <v>0</v>
      </c>
      <c r="GA340" s="232">
        <f t="shared" si="45"/>
        <v>0</v>
      </c>
      <c r="GB340" s="232">
        <f t="shared" si="46"/>
        <v>0</v>
      </c>
      <c r="GC340" s="232">
        <f t="shared" si="32"/>
        <v>0</v>
      </c>
    </row>
    <row r="341" spans="1:185" x14ac:dyDescent="0.3">
      <c r="A341" s="171" t="s">
        <v>362</v>
      </c>
      <c r="B341" s="40" t="str">
        <f>[3]Technologies!B341</f>
        <v>Elektriciteit</v>
      </c>
      <c r="C341" s="40" t="str">
        <f>VLOOKUP($A341,[3]Technologies!$A$7:$H$699,3,FALSE)</f>
        <v>XC Trade</v>
      </c>
      <c r="D341" s="40" t="str">
        <f>VLOOKUP($A341,[3]Technologies!$A$7:$H$699,4,FALSE)</f>
        <v>Power NL3</v>
      </c>
      <c r="E341" s="40" t="str">
        <f>VLOOKUP($A341,[3]Technologies!$A$7:$H$699,6,FALSE)</f>
        <v>Electricity Cluster NL3</v>
      </c>
      <c r="F341" s="40" t="str">
        <f>VLOOKUP($A341,[3]Technologies!$A$7:$H$699,7,FALSE)</f>
        <v>Import from Cluster NL2 - Power</v>
      </c>
      <c r="G341" s="228"/>
      <c r="H341" s="228"/>
      <c r="I341" s="229" cm="1">
        <f t="array" ref="I341">-SUMPRODUCT(([3]Feedstocks!$C$4:$C$185=A341)*[3]Feedstocks!$E$4:$E$185,[3]Feedstocks!$F$4:$F$185,[3]Feedstocks!$H$4:$H$185,[3]Feedstocks!$I$4:$I$185)</f>
        <v>0</v>
      </c>
      <c r="J341" s="229" cm="1">
        <f t="array" ref="J341">-SUMPRODUCT(([3]Feedstocks!$C$4:$C$185=A341)*[3]Feedstocks!$E$4:$E$185,[3]Feedstocks!$H$4:$H$185,[3]Feedstocks!$I$4:$I$185)</f>
        <v>0</v>
      </c>
      <c r="K341" s="229"/>
      <c r="L341" s="229"/>
      <c r="M341" s="228"/>
      <c r="N341" s="228" t="str">
        <f>VLOOKUP(E341,[3]Activities!$A$9:$M$224,13,FALSE)</f>
        <v>NL</v>
      </c>
      <c r="O341" s="228"/>
      <c r="P341" s="66" t="s">
        <v>1266</v>
      </c>
      <c r="Q341" s="230"/>
      <c r="R341" s="230"/>
      <c r="S341" s="230"/>
      <c r="T341" s="230"/>
      <c r="U341" s="230"/>
      <c r="V341" s="230"/>
      <c r="W341" s="230"/>
      <c r="X341" s="230"/>
      <c r="Y341" s="230"/>
      <c r="Z341" s="230"/>
      <c r="AA341" s="230"/>
      <c r="AB341" s="230"/>
      <c r="AC341" s="230"/>
      <c r="AD341" s="230"/>
      <c r="AE341" s="230"/>
      <c r="AF341" s="235"/>
      <c r="AG341" s="235"/>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c r="BL341" s="230"/>
      <c r="BM341" s="230"/>
      <c r="BN341" s="230"/>
      <c r="BO341" s="230"/>
      <c r="BP341" s="230"/>
      <c r="BQ341" s="230"/>
      <c r="BR341" s="230"/>
      <c r="BS341" s="230"/>
      <c r="BT341" s="230"/>
      <c r="BU341" s="230"/>
      <c r="BV341" s="230"/>
      <c r="BW341" s="230"/>
      <c r="BX341" s="230"/>
      <c r="BY341" s="230"/>
      <c r="BZ341" s="230"/>
      <c r="CA341" s="230"/>
      <c r="CB341" s="230"/>
      <c r="CC341" s="230"/>
      <c r="CD341" s="230"/>
      <c r="CE341" s="230"/>
      <c r="CF341" s="230"/>
      <c r="CG341" s="230"/>
      <c r="CH341" s="230">
        <v>-1</v>
      </c>
      <c r="CI341" s="230">
        <v>0.99950000000000006</v>
      </c>
      <c r="CJ341" s="230"/>
      <c r="CK341" s="230"/>
      <c r="CL341" s="230"/>
      <c r="CM341" s="230"/>
      <c r="CN341" s="230"/>
      <c r="CO341" s="230"/>
      <c r="CP341" s="230"/>
      <c r="CQ341" s="230"/>
      <c r="CR341" s="230"/>
      <c r="CS341" s="230"/>
      <c r="CT341" s="230"/>
      <c r="CU341" s="230"/>
      <c r="CV341" s="230"/>
      <c r="CW341" s="230"/>
      <c r="CX341" s="230"/>
      <c r="CY341" s="230"/>
      <c r="CZ341" s="230"/>
      <c r="DA341" s="230"/>
      <c r="DB341" s="230"/>
      <c r="DC341" s="230"/>
      <c r="DD341" s="230"/>
      <c r="DE341" s="230"/>
      <c r="DF341" s="230"/>
      <c r="DG341" s="230"/>
      <c r="DH341" s="230"/>
      <c r="DI341" s="230"/>
      <c r="DJ341" s="230"/>
      <c r="DK341" s="230"/>
      <c r="DL341" s="230"/>
      <c r="DM341" s="230"/>
      <c r="DN341" s="230"/>
      <c r="DO341" s="230"/>
      <c r="DP341" s="230"/>
      <c r="DQ341" s="230"/>
      <c r="DR341" s="230"/>
      <c r="DS341" s="230"/>
      <c r="DT341" s="230"/>
      <c r="DU341" s="230"/>
      <c r="DV341" s="230"/>
      <c r="DW341" s="230"/>
      <c r="DX341" s="230"/>
      <c r="DY341" s="230"/>
      <c r="DZ341" s="230"/>
      <c r="EA341" s="230"/>
      <c r="EB341" s="230"/>
      <c r="EC341" s="230"/>
      <c r="ED341" s="230"/>
      <c r="EE341" s="230"/>
      <c r="EF341" s="230"/>
      <c r="EG341" s="230"/>
      <c r="EH341" s="230"/>
      <c r="EI341" s="230"/>
      <c r="EJ341" s="230"/>
      <c r="EK341" s="230"/>
      <c r="EL341" s="230"/>
      <c r="EM341" s="230"/>
      <c r="EN341" s="230"/>
      <c r="EO341" s="230"/>
      <c r="EP341" s="230"/>
      <c r="EQ341" s="230"/>
      <c r="ER341" s="230"/>
      <c r="ES341" s="230"/>
      <c r="ET341" s="230"/>
      <c r="EU341" s="230"/>
      <c r="EV341" s="230"/>
      <c r="EW341" s="230"/>
      <c r="EX341" s="230"/>
      <c r="EY341" s="230"/>
      <c r="EZ341" s="230"/>
      <c r="FA341" s="230"/>
      <c r="FB341" s="230"/>
      <c r="FC341" s="230"/>
      <c r="FD341" s="230"/>
      <c r="FE341" s="230"/>
      <c r="FF341" s="230"/>
      <c r="FG341" s="230"/>
      <c r="FH341" s="230"/>
      <c r="FI341" s="230"/>
      <c r="FJ341" s="230"/>
      <c r="FK341" s="230"/>
      <c r="FL341" s="230"/>
      <c r="FM341" s="230"/>
      <c r="FN341" s="230"/>
      <c r="FO341" s="230"/>
      <c r="FP341" s="230"/>
      <c r="FQ341" s="230"/>
      <c r="FR341" s="230"/>
      <c r="FS341" s="230"/>
      <c r="FT341" s="231"/>
      <c r="FU341" s="232">
        <f t="shared" si="43"/>
        <v>0</v>
      </c>
      <c r="FV341" s="232">
        <f t="shared" si="44"/>
        <v>0</v>
      </c>
      <c r="FW341" s="232">
        <f t="shared" si="44"/>
        <v>0</v>
      </c>
      <c r="FX341" s="232">
        <f t="shared" si="44"/>
        <v>0</v>
      </c>
      <c r="FY341" s="232">
        <f t="shared" si="44"/>
        <v>0</v>
      </c>
      <c r="FZ341" s="232">
        <f t="shared" si="44"/>
        <v>0</v>
      </c>
      <c r="GA341" s="232">
        <f t="shared" si="45"/>
        <v>0</v>
      </c>
      <c r="GB341" s="232">
        <f t="shared" si="46"/>
        <v>0</v>
      </c>
      <c r="GC341" s="232">
        <f t="shared" si="32"/>
        <v>0</v>
      </c>
    </row>
    <row r="342" spans="1:185" x14ac:dyDescent="0.3">
      <c r="A342" s="173" t="s">
        <v>363</v>
      </c>
      <c r="B342" s="40" t="str">
        <f>[3]Technologies!B342</f>
        <v>Elektriciteit</v>
      </c>
      <c r="C342" s="40" t="str">
        <f>VLOOKUP($A342,[3]Technologies!$A$7:$H$699,3,FALSE)</f>
        <v>XC Trade</v>
      </c>
      <c r="D342" s="40" t="str">
        <f>VLOOKUP($A342,[3]Technologies!$A$7:$H$699,4,FALSE)</f>
        <v>Power NL3</v>
      </c>
      <c r="E342" s="40" t="str">
        <f>VLOOKUP($A342,[3]Technologies!$A$7:$H$699,6,FALSE)</f>
        <v>Electricity Cluster NL3</v>
      </c>
      <c r="F342" s="40" t="str">
        <f>VLOOKUP($A342,[3]Technologies!$A$7:$H$699,7,FALSE)</f>
        <v>Import from Cluster NL5 - Power</v>
      </c>
      <c r="G342" s="228"/>
      <c r="H342" s="228"/>
      <c r="I342" s="229" cm="1">
        <f t="array" ref="I342">-SUMPRODUCT(([3]Feedstocks!$C$4:$C$185=A342)*[3]Feedstocks!$E$4:$E$185,[3]Feedstocks!$F$4:$F$185,[3]Feedstocks!$H$4:$H$185,[3]Feedstocks!$I$4:$I$185)</f>
        <v>0</v>
      </c>
      <c r="J342" s="229" cm="1">
        <f t="array" ref="J342">-SUMPRODUCT(([3]Feedstocks!$C$4:$C$185=A342)*[3]Feedstocks!$E$4:$E$185,[3]Feedstocks!$H$4:$H$185,[3]Feedstocks!$I$4:$I$185)</f>
        <v>0</v>
      </c>
      <c r="K342" s="229"/>
      <c r="L342" s="229"/>
      <c r="M342" s="228"/>
      <c r="N342" s="228" t="str">
        <f>VLOOKUP(E342,[3]Activities!$A$9:$M$224,13,FALSE)</f>
        <v>NL</v>
      </c>
      <c r="O342" s="228"/>
      <c r="P342" s="66" t="s">
        <v>1266</v>
      </c>
      <c r="Q342" s="230"/>
      <c r="R342" s="230"/>
      <c r="S342" s="230"/>
      <c r="T342" s="230"/>
      <c r="U342" s="230"/>
      <c r="V342" s="230"/>
      <c r="W342" s="230"/>
      <c r="X342" s="230"/>
      <c r="Y342" s="230"/>
      <c r="Z342" s="230"/>
      <c r="AA342" s="230"/>
      <c r="AB342" s="230"/>
      <c r="AC342" s="230"/>
      <c r="AD342" s="230"/>
      <c r="AE342" s="230"/>
      <c r="AF342" s="235"/>
      <c r="AG342" s="235"/>
      <c r="AH342" s="230"/>
      <c r="AI342" s="230"/>
      <c r="AJ342" s="230"/>
      <c r="AK342" s="230"/>
      <c r="AL342" s="230"/>
      <c r="AM342" s="230"/>
      <c r="AN342" s="230"/>
      <c r="AO342" s="230"/>
      <c r="AP342" s="230"/>
      <c r="AQ342" s="230"/>
      <c r="AR342" s="230"/>
      <c r="AS342" s="230"/>
      <c r="AT342" s="230"/>
      <c r="AU342" s="230"/>
      <c r="AV342" s="230"/>
      <c r="AW342" s="230"/>
      <c r="AX342" s="230"/>
      <c r="AY342" s="230"/>
      <c r="AZ342" s="230"/>
      <c r="BA342" s="230"/>
      <c r="BB342" s="230"/>
      <c r="BC342" s="230"/>
      <c r="BD342" s="230"/>
      <c r="BE342" s="230"/>
      <c r="BF342" s="230"/>
      <c r="BG342" s="230"/>
      <c r="BH342" s="230"/>
      <c r="BI342" s="230"/>
      <c r="BJ342" s="230"/>
      <c r="BK342" s="230"/>
      <c r="BL342" s="230"/>
      <c r="BM342" s="230"/>
      <c r="BN342" s="230"/>
      <c r="BO342" s="230"/>
      <c r="BP342" s="230"/>
      <c r="BQ342" s="230"/>
      <c r="BR342" s="230"/>
      <c r="BS342" s="230"/>
      <c r="BT342" s="230"/>
      <c r="BU342" s="230"/>
      <c r="BV342" s="230"/>
      <c r="BW342" s="230"/>
      <c r="BX342" s="230"/>
      <c r="BY342" s="230"/>
      <c r="BZ342" s="230"/>
      <c r="CA342" s="230"/>
      <c r="CB342" s="230"/>
      <c r="CC342" s="230"/>
      <c r="CD342" s="230"/>
      <c r="CE342" s="230"/>
      <c r="CF342" s="230"/>
      <c r="CG342" s="230"/>
      <c r="CH342" s="230"/>
      <c r="CI342" s="230">
        <v>0.99970000000000003</v>
      </c>
      <c r="CJ342" s="230"/>
      <c r="CK342" s="230">
        <v>-1</v>
      </c>
      <c r="CL342" s="230"/>
      <c r="CM342" s="230"/>
      <c r="CN342" s="230"/>
      <c r="CO342" s="230"/>
      <c r="CP342" s="230"/>
      <c r="CQ342" s="230"/>
      <c r="CR342" s="230"/>
      <c r="CS342" s="230"/>
      <c r="CT342" s="230"/>
      <c r="CU342" s="230"/>
      <c r="CV342" s="230"/>
      <c r="CW342" s="230"/>
      <c r="CX342" s="230"/>
      <c r="CY342" s="230"/>
      <c r="CZ342" s="230"/>
      <c r="DA342" s="230"/>
      <c r="DB342" s="230"/>
      <c r="DC342" s="230"/>
      <c r="DD342" s="230"/>
      <c r="DE342" s="230"/>
      <c r="DF342" s="230"/>
      <c r="DG342" s="230"/>
      <c r="DH342" s="230"/>
      <c r="DI342" s="230"/>
      <c r="DJ342" s="230"/>
      <c r="DK342" s="230"/>
      <c r="DL342" s="230"/>
      <c r="DM342" s="230"/>
      <c r="DN342" s="230"/>
      <c r="DO342" s="230"/>
      <c r="DP342" s="230"/>
      <c r="DQ342" s="230"/>
      <c r="DR342" s="230"/>
      <c r="DS342" s="230"/>
      <c r="DT342" s="230"/>
      <c r="DU342" s="230"/>
      <c r="DV342" s="230"/>
      <c r="DW342" s="230"/>
      <c r="DX342" s="230"/>
      <c r="DY342" s="230"/>
      <c r="DZ342" s="230"/>
      <c r="EA342" s="230"/>
      <c r="EB342" s="230"/>
      <c r="EC342" s="230"/>
      <c r="ED342" s="230"/>
      <c r="EE342" s="230"/>
      <c r="EF342" s="230"/>
      <c r="EG342" s="230"/>
      <c r="EH342" s="230"/>
      <c r="EI342" s="230"/>
      <c r="EJ342" s="230"/>
      <c r="EK342" s="230"/>
      <c r="EL342" s="230"/>
      <c r="EM342" s="230"/>
      <c r="EN342" s="230"/>
      <c r="EO342" s="230"/>
      <c r="EP342" s="230"/>
      <c r="EQ342" s="230"/>
      <c r="ER342" s="230"/>
      <c r="ES342" s="230"/>
      <c r="ET342" s="230"/>
      <c r="EU342" s="230"/>
      <c r="EV342" s="230"/>
      <c r="EW342" s="230"/>
      <c r="EX342" s="230"/>
      <c r="EY342" s="230"/>
      <c r="EZ342" s="230"/>
      <c r="FA342" s="230"/>
      <c r="FB342" s="230"/>
      <c r="FC342" s="230"/>
      <c r="FD342" s="230"/>
      <c r="FE342" s="230"/>
      <c r="FF342" s="230"/>
      <c r="FG342" s="230"/>
      <c r="FH342" s="230"/>
      <c r="FI342" s="230"/>
      <c r="FJ342" s="230"/>
      <c r="FK342" s="230"/>
      <c r="FL342" s="230"/>
      <c r="FM342" s="230"/>
      <c r="FN342" s="230"/>
      <c r="FO342" s="230"/>
      <c r="FP342" s="230"/>
      <c r="FQ342" s="230"/>
      <c r="FR342" s="230"/>
      <c r="FS342" s="230"/>
      <c r="FT342" s="231"/>
      <c r="FU342" s="232">
        <f t="shared" si="43"/>
        <v>0</v>
      </c>
      <c r="FV342" s="232">
        <f t="shared" si="44"/>
        <v>0</v>
      </c>
      <c r="FW342" s="232">
        <f t="shared" si="44"/>
        <v>0</v>
      </c>
      <c r="FX342" s="232">
        <f t="shared" si="44"/>
        <v>0</v>
      </c>
      <c r="FY342" s="232">
        <f t="shared" si="44"/>
        <v>0</v>
      </c>
      <c r="FZ342" s="232">
        <f t="shared" si="44"/>
        <v>0</v>
      </c>
      <c r="GA342" s="232">
        <f t="shared" si="45"/>
        <v>0</v>
      </c>
      <c r="GB342" s="232">
        <f t="shared" si="46"/>
        <v>0</v>
      </c>
      <c r="GC342" s="232">
        <f t="shared" si="32"/>
        <v>0</v>
      </c>
    </row>
    <row r="343" spans="1:185" x14ac:dyDescent="0.3">
      <c r="A343" s="171" t="s">
        <v>364</v>
      </c>
      <c r="B343" s="40" t="str">
        <f>[3]Technologies!B343</f>
        <v>Elektriciteit</v>
      </c>
      <c r="C343" s="40" t="str">
        <f>VLOOKUP($A343,[3]Technologies!$A$7:$H$699,3,FALSE)</f>
        <v>XC Trade</v>
      </c>
      <c r="D343" s="40" t="str">
        <f>VLOOKUP($A343,[3]Technologies!$A$7:$H$699,4,FALSE)</f>
        <v>Power NL5</v>
      </c>
      <c r="E343" s="40" t="str">
        <f>VLOOKUP($A343,[3]Technologies!$A$7:$H$699,6,FALSE)</f>
        <v>Electricity Cluster NL5</v>
      </c>
      <c r="F343" s="40" t="str">
        <f>VLOOKUP($A343,[3]Technologies!$A$7:$H$699,7,FALSE)</f>
        <v>Import from Cluster NL3 - Power</v>
      </c>
      <c r="G343" s="228"/>
      <c r="H343" s="228"/>
      <c r="I343" s="229" cm="1">
        <f t="array" ref="I343">-SUMPRODUCT(([3]Feedstocks!$C$4:$C$185=A343)*[3]Feedstocks!$E$4:$E$185,[3]Feedstocks!$F$4:$F$185,[3]Feedstocks!$H$4:$H$185,[3]Feedstocks!$I$4:$I$185)</f>
        <v>0</v>
      </c>
      <c r="J343" s="229" cm="1">
        <f t="array" ref="J343">-SUMPRODUCT(([3]Feedstocks!$C$4:$C$185=A343)*[3]Feedstocks!$E$4:$E$185,[3]Feedstocks!$H$4:$H$185,[3]Feedstocks!$I$4:$I$185)</f>
        <v>0</v>
      </c>
      <c r="K343" s="229"/>
      <c r="L343" s="229"/>
      <c r="M343" s="228"/>
      <c r="N343" s="228" t="str">
        <f>VLOOKUP(E343,[3]Activities!$A$9:$M$224,13,FALSE)</f>
        <v>NL</v>
      </c>
      <c r="O343" s="228"/>
      <c r="P343" s="66" t="s">
        <v>1266</v>
      </c>
      <c r="Q343" s="230"/>
      <c r="R343" s="230"/>
      <c r="S343" s="230"/>
      <c r="T343" s="230"/>
      <c r="U343" s="230"/>
      <c r="V343" s="230"/>
      <c r="W343" s="230"/>
      <c r="X343" s="230"/>
      <c r="Y343" s="230"/>
      <c r="Z343" s="230"/>
      <c r="AA343" s="230"/>
      <c r="AB343" s="230"/>
      <c r="AC343" s="230"/>
      <c r="AD343" s="230"/>
      <c r="AE343" s="230"/>
      <c r="AF343" s="235"/>
      <c r="AG343" s="235"/>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0"/>
      <c r="BQ343" s="230"/>
      <c r="BR343" s="230"/>
      <c r="BS343" s="230"/>
      <c r="BT343" s="230"/>
      <c r="BU343" s="230"/>
      <c r="BV343" s="230"/>
      <c r="BW343" s="230"/>
      <c r="BX343" s="230"/>
      <c r="BY343" s="230"/>
      <c r="BZ343" s="230"/>
      <c r="CA343" s="230"/>
      <c r="CB343" s="230"/>
      <c r="CC343" s="230"/>
      <c r="CD343" s="230"/>
      <c r="CE343" s="230"/>
      <c r="CF343" s="230"/>
      <c r="CG343" s="230"/>
      <c r="CH343" s="230"/>
      <c r="CI343" s="230">
        <v>-1</v>
      </c>
      <c r="CJ343" s="230"/>
      <c r="CK343" s="230">
        <v>0.99970000000000003</v>
      </c>
      <c r="CL343" s="230"/>
      <c r="CM343" s="230"/>
      <c r="CN343" s="230"/>
      <c r="CO343" s="230"/>
      <c r="CP343" s="230"/>
      <c r="CQ343" s="230"/>
      <c r="CR343" s="230"/>
      <c r="CS343" s="230"/>
      <c r="CT343" s="230"/>
      <c r="CU343" s="230"/>
      <c r="CV343" s="230"/>
      <c r="CW343" s="230"/>
      <c r="CX343" s="230"/>
      <c r="CY343" s="230"/>
      <c r="CZ343" s="230"/>
      <c r="DA343" s="230"/>
      <c r="DB343" s="230"/>
      <c r="DC343" s="230"/>
      <c r="DD343" s="230"/>
      <c r="DE343" s="230"/>
      <c r="DF343" s="230"/>
      <c r="DG343" s="230"/>
      <c r="DH343" s="230"/>
      <c r="DI343" s="230"/>
      <c r="DJ343" s="230"/>
      <c r="DK343" s="230"/>
      <c r="DL343" s="230"/>
      <c r="DM343" s="230"/>
      <c r="DN343" s="230"/>
      <c r="DO343" s="230"/>
      <c r="DP343" s="230"/>
      <c r="DQ343" s="230"/>
      <c r="DR343" s="230"/>
      <c r="DS343" s="230"/>
      <c r="DT343" s="230"/>
      <c r="DU343" s="230"/>
      <c r="DV343" s="230"/>
      <c r="DW343" s="230"/>
      <c r="DX343" s="230"/>
      <c r="DY343" s="230"/>
      <c r="DZ343" s="230"/>
      <c r="EA343" s="230"/>
      <c r="EB343" s="230"/>
      <c r="EC343" s="230"/>
      <c r="ED343" s="230"/>
      <c r="EE343" s="230"/>
      <c r="EF343" s="230"/>
      <c r="EG343" s="230"/>
      <c r="EH343" s="230"/>
      <c r="EI343" s="230"/>
      <c r="EJ343" s="230"/>
      <c r="EK343" s="230"/>
      <c r="EL343" s="230"/>
      <c r="EM343" s="230"/>
      <c r="EN343" s="230"/>
      <c r="EO343" s="230"/>
      <c r="EP343" s="230"/>
      <c r="EQ343" s="230"/>
      <c r="ER343" s="230"/>
      <c r="ES343" s="230"/>
      <c r="ET343" s="230"/>
      <c r="EU343" s="230"/>
      <c r="EV343" s="230"/>
      <c r="EW343" s="230"/>
      <c r="EX343" s="230"/>
      <c r="EY343" s="230"/>
      <c r="EZ343" s="230"/>
      <c r="FA343" s="230"/>
      <c r="FB343" s="230"/>
      <c r="FC343" s="230"/>
      <c r="FD343" s="230"/>
      <c r="FE343" s="230"/>
      <c r="FF343" s="230"/>
      <c r="FG343" s="230"/>
      <c r="FH343" s="230"/>
      <c r="FI343" s="230"/>
      <c r="FJ343" s="230"/>
      <c r="FK343" s="230"/>
      <c r="FL343" s="230"/>
      <c r="FM343" s="230"/>
      <c r="FN343" s="230"/>
      <c r="FO343" s="230"/>
      <c r="FP343" s="230"/>
      <c r="FQ343" s="230"/>
      <c r="FR343" s="230"/>
      <c r="FS343" s="230"/>
      <c r="FT343" s="231"/>
      <c r="FU343" s="232">
        <f t="shared" si="43"/>
        <v>0</v>
      </c>
      <c r="FV343" s="232">
        <f t="shared" ref="FV343:FZ358" si="47">ROUND(IF($C343="Primary",0,$M343*(1-$O343)*($G343*(SUMPRODUCT($Q$4:$FS$4,$Q343:$FS343)+$J343)+$H343-SUMPRODUCT($Q$5:$FS$5,$Q343:$FS343)-$I343+$K343))*IF($N343=FV$4,1,0),4)</f>
        <v>0</v>
      </c>
      <c r="FW343" s="232">
        <f t="shared" si="47"/>
        <v>0</v>
      </c>
      <c r="FX343" s="232">
        <f t="shared" si="47"/>
        <v>0</v>
      </c>
      <c r="FY343" s="232">
        <f t="shared" si="47"/>
        <v>0</v>
      </c>
      <c r="FZ343" s="232">
        <f t="shared" si="47"/>
        <v>0</v>
      </c>
      <c r="GA343" s="232">
        <f t="shared" si="45"/>
        <v>0</v>
      </c>
      <c r="GB343" s="232">
        <f t="shared" si="46"/>
        <v>0</v>
      </c>
      <c r="GC343" s="232">
        <f t="shared" si="32"/>
        <v>0</v>
      </c>
    </row>
    <row r="344" spans="1:185" x14ac:dyDescent="0.3">
      <c r="A344" s="173" t="s">
        <v>365</v>
      </c>
      <c r="B344" s="40" t="str">
        <f>[3]Technologies!B344</f>
        <v>Elektriciteit</v>
      </c>
      <c r="C344" s="40" t="str">
        <f>VLOOKUP($A344,[3]Technologies!$A$7:$H$699,3,FALSE)</f>
        <v>XC Trade</v>
      </c>
      <c r="D344" s="40" t="str">
        <f>VLOOKUP($A344,[3]Technologies!$A$7:$H$699,4,FALSE)</f>
        <v>Power NL3</v>
      </c>
      <c r="E344" s="40" t="str">
        <f>VLOOKUP($A344,[3]Technologies!$A$7:$H$699,6,FALSE)</f>
        <v>Electricity Cluster NL3</v>
      </c>
      <c r="F344" s="40" t="str">
        <f>VLOOKUP($A344,[3]Technologies!$A$7:$H$699,7,FALSE)</f>
        <v>Import from Cluster GB1 - Power</v>
      </c>
      <c r="G344" s="228"/>
      <c r="H344" s="228"/>
      <c r="I344" s="229" cm="1">
        <f t="array" ref="I344">-SUMPRODUCT(([3]Feedstocks!$C$4:$C$185=A344)*[3]Feedstocks!$E$4:$E$185,[3]Feedstocks!$F$4:$F$185,[3]Feedstocks!$H$4:$H$185,[3]Feedstocks!$I$4:$I$185)</f>
        <v>0</v>
      </c>
      <c r="J344" s="229" cm="1">
        <f t="array" ref="J344">-SUMPRODUCT(([3]Feedstocks!$C$4:$C$185=A344)*[3]Feedstocks!$E$4:$E$185,[3]Feedstocks!$H$4:$H$185,[3]Feedstocks!$I$4:$I$185)</f>
        <v>0</v>
      </c>
      <c r="K344" s="229"/>
      <c r="L344" s="229"/>
      <c r="M344" s="228"/>
      <c r="N344" s="228" t="str">
        <f>VLOOKUP(E344,[3]Activities!$A$9:$M$224,13,FALSE)</f>
        <v>NL</v>
      </c>
      <c r="O344" s="228"/>
      <c r="P344" s="66" t="s">
        <v>1266</v>
      </c>
      <c r="Q344" s="230"/>
      <c r="R344" s="230"/>
      <c r="S344" s="230"/>
      <c r="T344" s="230"/>
      <c r="U344" s="230"/>
      <c r="V344" s="230"/>
      <c r="W344" s="230"/>
      <c r="X344" s="230"/>
      <c r="Y344" s="230"/>
      <c r="Z344" s="230"/>
      <c r="AA344" s="230"/>
      <c r="AB344" s="230"/>
      <c r="AC344" s="230"/>
      <c r="AD344" s="230"/>
      <c r="AE344" s="230"/>
      <c r="AF344" s="235"/>
      <c r="AG344" s="235"/>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v>0.999</v>
      </c>
      <c r="CJ344" s="230"/>
      <c r="CK344" s="230"/>
      <c r="CL344" s="230"/>
      <c r="CM344" s="230"/>
      <c r="CN344" s="230">
        <v>-1</v>
      </c>
      <c r="CO344" s="230"/>
      <c r="CP344" s="230"/>
      <c r="CQ344" s="230"/>
      <c r="CR344" s="230"/>
      <c r="CS344" s="230"/>
      <c r="CT344" s="230"/>
      <c r="CU344" s="230"/>
      <c r="CV344" s="230"/>
      <c r="CW344" s="230"/>
      <c r="CX344" s="230"/>
      <c r="CY344" s="230"/>
      <c r="CZ344" s="230"/>
      <c r="DA344" s="230"/>
      <c r="DB344" s="230"/>
      <c r="DC344" s="230"/>
      <c r="DD344" s="230"/>
      <c r="DE344" s="230"/>
      <c r="DF344" s="230"/>
      <c r="DG344" s="230"/>
      <c r="DH344" s="230"/>
      <c r="DI344" s="230"/>
      <c r="DJ344" s="230"/>
      <c r="DK344" s="230"/>
      <c r="DL344" s="230"/>
      <c r="DM344" s="230"/>
      <c r="DN344" s="230"/>
      <c r="DO344" s="230"/>
      <c r="DP344" s="230"/>
      <c r="DQ344" s="230"/>
      <c r="DR344" s="230"/>
      <c r="DS344" s="230"/>
      <c r="DT344" s="230"/>
      <c r="DU344" s="230"/>
      <c r="DV344" s="230"/>
      <c r="DW344" s="230"/>
      <c r="DX344" s="230"/>
      <c r="DY344" s="230"/>
      <c r="DZ344" s="230"/>
      <c r="EA344" s="230"/>
      <c r="EB344" s="230"/>
      <c r="EC344" s="230"/>
      <c r="ED344" s="230"/>
      <c r="EE344" s="230"/>
      <c r="EF344" s="230"/>
      <c r="EG344" s="230"/>
      <c r="EH344" s="230"/>
      <c r="EI344" s="230"/>
      <c r="EJ344" s="230"/>
      <c r="EK344" s="230"/>
      <c r="EL344" s="230"/>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c r="FL344" s="230"/>
      <c r="FM344" s="230"/>
      <c r="FN344" s="230"/>
      <c r="FO344" s="230"/>
      <c r="FP344" s="230"/>
      <c r="FQ344" s="230"/>
      <c r="FR344" s="230"/>
      <c r="FS344" s="230"/>
      <c r="FT344" s="231"/>
      <c r="FU344" s="232">
        <f t="shared" si="43"/>
        <v>0</v>
      </c>
      <c r="FV344" s="232">
        <f t="shared" si="47"/>
        <v>0</v>
      </c>
      <c r="FW344" s="232">
        <f t="shared" si="47"/>
        <v>0</v>
      </c>
      <c r="FX344" s="232">
        <f t="shared" si="47"/>
        <v>0</v>
      </c>
      <c r="FY344" s="232">
        <f t="shared" si="47"/>
        <v>0</v>
      </c>
      <c r="FZ344" s="232">
        <f t="shared" si="47"/>
        <v>0</v>
      </c>
      <c r="GA344" s="232">
        <f t="shared" si="45"/>
        <v>0</v>
      </c>
      <c r="GB344" s="232">
        <f t="shared" si="46"/>
        <v>0</v>
      </c>
      <c r="GC344" s="232">
        <f t="shared" si="32"/>
        <v>0</v>
      </c>
    </row>
    <row r="345" spans="1:185" x14ac:dyDescent="0.3">
      <c r="A345" s="171" t="s">
        <v>366</v>
      </c>
      <c r="B345" s="40" t="str">
        <f>[3]Technologies!B345</f>
        <v>Elektriciteit</v>
      </c>
      <c r="C345" s="40" t="str">
        <f>VLOOKUP($A345,[3]Technologies!$A$7:$H$699,3,FALSE)</f>
        <v>XC Trade</v>
      </c>
      <c r="D345" s="40" t="str">
        <f>VLOOKUP($A345,[3]Technologies!$A$7:$H$699,4,FALSE)</f>
        <v>Power GB1</v>
      </c>
      <c r="E345" s="40" t="str">
        <f>VLOOKUP($A345,[3]Technologies!$A$7:$H$699,6,FALSE)</f>
        <v>Electricity Cluster GB1</v>
      </c>
      <c r="F345" s="40" t="str">
        <f>VLOOKUP($A345,[3]Technologies!$A$7:$H$699,7,FALSE)</f>
        <v>Import from Cluster NL3 - Power</v>
      </c>
      <c r="G345" s="228"/>
      <c r="H345" s="228"/>
      <c r="I345" s="229" cm="1">
        <f t="array" ref="I345">-SUMPRODUCT(([3]Feedstocks!$C$4:$C$185=A345)*[3]Feedstocks!$E$4:$E$185,[3]Feedstocks!$F$4:$F$185,[3]Feedstocks!$H$4:$H$185,[3]Feedstocks!$I$4:$I$185)</f>
        <v>0</v>
      </c>
      <c r="J345" s="229" cm="1">
        <f t="array" ref="J345">-SUMPRODUCT(([3]Feedstocks!$C$4:$C$185=A345)*[3]Feedstocks!$E$4:$E$185,[3]Feedstocks!$H$4:$H$185,[3]Feedstocks!$I$4:$I$185)</f>
        <v>0</v>
      </c>
      <c r="K345" s="229"/>
      <c r="L345" s="229"/>
      <c r="M345" s="228"/>
      <c r="N345" s="228" t="str">
        <f>VLOOKUP(E345,[3]Activities!$A$9:$M$224,13,FALSE)</f>
        <v>GB</v>
      </c>
      <c r="O345" s="228"/>
      <c r="P345" s="66" t="s">
        <v>1266</v>
      </c>
      <c r="Q345" s="230"/>
      <c r="R345" s="230"/>
      <c r="S345" s="230"/>
      <c r="T345" s="230"/>
      <c r="U345" s="230"/>
      <c r="V345" s="230"/>
      <c r="W345" s="230"/>
      <c r="X345" s="230"/>
      <c r="Y345" s="230"/>
      <c r="Z345" s="230"/>
      <c r="AA345" s="230"/>
      <c r="AB345" s="230"/>
      <c r="AC345" s="230"/>
      <c r="AD345" s="230"/>
      <c r="AE345" s="230"/>
      <c r="AF345" s="235"/>
      <c r="AG345" s="235"/>
      <c r="AH345" s="230"/>
      <c r="AI345" s="230"/>
      <c r="AJ345" s="230"/>
      <c r="AK345" s="230"/>
      <c r="AL345" s="230"/>
      <c r="AM345" s="230"/>
      <c r="AN345" s="230"/>
      <c r="AO345" s="230"/>
      <c r="AP345" s="230"/>
      <c r="AQ345" s="230"/>
      <c r="AR345" s="230"/>
      <c r="AS345" s="230"/>
      <c r="AT345" s="230"/>
      <c r="AU345" s="230"/>
      <c r="AV345" s="230"/>
      <c r="AW345" s="230"/>
      <c r="AX345" s="230"/>
      <c r="AY345" s="230"/>
      <c r="AZ345" s="230"/>
      <c r="BA345" s="230"/>
      <c r="BB345" s="230"/>
      <c r="BC345" s="230"/>
      <c r="BD345" s="230"/>
      <c r="BE345" s="230"/>
      <c r="BF345" s="230"/>
      <c r="BG345" s="230"/>
      <c r="BH345" s="230"/>
      <c r="BI345" s="230"/>
      <c r="BJ345" s="230"/>
      <c r="BK345" s="230"/>
      <c r="BL345" s="230"/>
      <c r="BM345" s="230"/>
      <c r="BN345" s="230"/>
      <c r="BO345" s="230"/>
      <c r="BP345" s="230"/>
      <c r="BQ345" s="230"/>
      <c r="BR345" s="230"/>
      <c r="BS345" s="230"/>
      <c r="BT345" s="230"/>
      <c r="BU345" s="230"/>
      <c r="BV345" s="230"/>
      <c r="BW345" s="230"/>
      <c r="BX345" s="230"/>
      <c r="BY345" s="230"/>
      <c r="BZ345" s="230"/>
      <c r="CA345" s="230"/>
      <c r="CB345" s="230"/>
      <c r="CC345" s="230"/>
      <c r="CD345" s="230"/>
      <c r="CE345" s="230"/>
      <c r="CF345" s="230"/>
      <c r="CG345" s="230"/>
      <c r="CH345" s="230"/>
      <c r="CI345" s="230">
        <v>-1</v>
      </c>
      <c r="CJ345" s="230"/>
      <c r="CK345" s="230"/>
      <c r="CL345" s="230"/>
      <c r="CM345" s="230"/>
      <c r="CN345" s="230">
        <v>0.999</v>
      </c>
      <c r="CO345" s="230"/>
      <c r="CP345" s="230"/>
      <c r="CQ345" s="230"/>
      <c r="CR345" s="230"/>
      <c r="CS345" s="230"/>
      <c r="CT345" s="230"/>
      <c r="CU345" s="230"/>
      <c r="CV345" s="230"/>
      <c r="CW345" s="230"/>
      <c r="CX345" s="230"/>
      <c r="CY345" s="230"/>
      <c r="CZ345" s="230"/>
      <c r="DA345" s="230"/>
      <c r="DB345" s="230"/>
      <c r="DC345" s="230"/>
      <c r="DD345" s="230"/>
      <c r="DE345" s="230"/>
      <c r="DF345" s="230"/>
      <c r="DG345" s="230"/>
      <c r="DH345" s="230"/>
      <c r="DI345" s="230"/>
      <c r="DJ345" s="230"/>
      <c r="DK345" s="230"/>
      <c r="DL345" s="230"/>
      <c r="DM345" s="230"/>
      <c r="DN345" s="230"/>
      <c r="DO345" s="230"/>
      <c r="DP345" s="230"/>
      <c r="DQ345" s="230"/>
      <c r="DR345" s="230"/>
      <c r="DS345" s="230"/>
      <c r="DT345" s="230"/>
      <c r="DU345" s="230"/>
      <c r="DV345" s="230"/>
      <c r="DW345" s="230"/>
      <c r="DX345" s="230"/>
      <c r="DY345" s="230"/>
      <c r="DZ345" s="230"/>
      <c r="EA345" s="230"/>
      <c r="EB345" s="230"/>
      <c r="EC345" s="230"/>
      <c r="ED345" s="230"/>
      <c r="EE345" s="230"/>
      <c r="EF345" s="230"/>
      <c r="EG345" s="230"/>
      <c r="EH345" s="230"/>
      <c r="EI345" s="230"/>
      <c r="EJ345" s="230"/>
      <c r="EK345" s="230"/>
      <c r="EL345" s="230"/>
      <c r="EM345" s="230"/>
      <c r="EN345" s="230"/>
      <c r="EO345" s="230"/>
      <c r="EP345" s="230"/>
      <c r="EQ345" s="230"/>
      <c r="ER345" s="230"/>
      <c r="ES345" s="230"/>
      <c r="ET345" s="230"/>
      <c r="EU345" s="230"/>
      <c r="EV345" s="230"/>
      <c r="EW345" s="230"/>
      <c r="EX345" s="230"/>
      <c r="EY345" s="230"/>
      <c r="EZ345" s="230"/>
      <c r="FA345" s="230"/>
      <c r="FB345" s="230"/>
      <c r="FC345" s="230"/>
      <c r="FD345" s="230"/>
      <c r="FE345" s="230"/>
      <c r="FF345" s="230"/>
      <c r="FG345" s="230"/>
      <c r="FH345" s="230"/>
      <c r="FI345" s="230"/>
      <c r="FJ345" s="230"/>
      <c r="FK345" s="230"/>
      <c r="FL345" s="230"/>
      <c r="FM345" s="230"/>
      <c r="FN345" s="230"/>
      <c r="FO345" s="230"/>
      <c r="FP345" s="230"/>
      <c r="FQ345" s="230"/>
      <c r="FR345" s="230"/>
      <c r="FS345" s="230"/>
      <c r="FT345" s="231"/>
      <c r="FU345" s="232">
        <f t="shared" si="43"/>
        <v>0</v>
      </c>
      <c r="FV345" s="232">
        <f t="shared" si="47"/>
        <v>0</v>
      </c>
      <c r="FW345" s="232">
        <f t="shared" si="47"/>
        <v>0</v>
      </c>
      <c r="FX345" s="232">
        <f t="shared" si="47"/>
        <v>0</v>
      </c>
      <c r="FY345" s="232">
        <f t="shared" si="47"/>
        <v>0</v>
      </c>
      <c r="FZ345" s="232">
        <f t="shared" si="47"/>
        <v>0</v>
      </c>
      <c r="GA345" s="232">
        <f t="shared" si="45"/>
        <v>0</v>
      </c>
      <c r="GB345" s="232">
        <f t="shared" si="46"/>
        <v>0</v>
      </c>
      <c r="GC345" s="232">
        <f t="shared" si="32"/>
        <v>0</v>
      </c>
    </row>
    <row r="346" spans="1:185" x14ac:dyDescent="0.3">
      <c r="A346" s="173" t="s">
        <v>367</v>
      </c>
      <c r="B346" s="40" t="str">
        <f>[3]Technologies!B346</f>
        <v>Elektriciteit</v>
      </c>
      <c r="C346" s="40" t="str">
        <f>VLOOKUP($A346,[3]Technologies!$A$7:$H$699,3,FALSE)</f>
        <v>XC Trade</v>
      </c>
      <c r="D346" s="40" t="str">
        <f>VLOOKUP($A346,[3]Technologies!$A$7:$H$699,4,FALSE)</f>
        <v>Power NL5</v>
      </c>
      <c r="E346" s="40" t="str">
        <f>VLOOKUP($A346,[3]Technologies!$A$7:$H$699,6,FALSE)</f>
        <v>Electricity Cluster NL5</v>
      </c>
      <c r="F346" s="40" t="str">
        <f>VLOOKUP($A346,[3]Technologies!$A$7:$H$699,7,FALSE)</f>
        <v>Import from Cluster GB1 - Power</v>
      </c>
      <c r="G346" s="228"/>
      <c r="H346" s="228"/>
      <c r="I346" s="229" cm="1">
        <f t="array" ref="I346">-SUMPRODUCT(([3]Feedstocks!$C$4:$C$185=A346)*[3]Feedstocks!$E$4:$E$185,[3]Feedstocks!$F$4:$F$185,[3]Feedstocks!$H$4:$H$185,[3]Feedstocks!$I$4:$I$185)</f>
        <v>0</v>
      </c>
      <c r="J346" s="229" cm="1">
        <f t="array" ref="J346">-SUMPRODUCT(([3]Feedstocks!$C$4:$C$185=A346)*[3]Feedstocks!$E$4:$E$185,[3]Feedstocks!$H$4:$H$185,[3]Feedstocks!$I$4:$I$185)</f>
        <v>0</v>
      </c>
      <c r="K346" s="229"/>
      <c r="L346" s="229"/>
      <c r="M346" s="228"/>
      <c r="N346" s="228" t="str">
        <f>VLOOKUP(E346,[3]Activities!$A$9:$M$224,13,FALSE)</f>
        <v>NL</v>
      </c>
      <c r="O346" s="228"/>
      <c r="P346" s="66" t="s">
        <v>1266</v>
      </c>
      <c r="Q346" s="230"/>
      <c r="R346" s="230"/>
      <c r="S346" s="230"/>
      <c r="T346" s="230"/>
      <c r="U346" s="230"/>
      <c r="V346" s="230"/>
      <c r="W346" s="230"/>
      <c r="X346" s="230"/>
      <c r="Y346" s="230"/>
      <c r="Z346" s="230"/>
      <c r="AA346" s="230"/>
      <c r="AB346" s="230"/>
      <c r="AC346" s="230"/>
      <c r="AD346" s="230"/>
      <c r="AE346" s="230"/>
      <c r="AF346" s="235"/>
      <c r="AG346" s="235"/>
      <c r="AH346" s="230"/>
      <c r="AI346" s="230"/>
      <c r="AJ346" s="230"/>
      <c r="AK346" s="230"/>
      <c r="AL346" s="230"/>
      <c r="AM346" s="230"/>
      <c r="AN346" s="230"/>
      <c r="AO346" s="230"/>
      <c r="AP346" s="230"/>
      <c r="AQ346" s="230"/>
      <c r="AR346" s="230"/>
      <c r="AS346" s="230"/>
      <c r="AT346" s="230"/>
      <c r="AU346" s="230"/>
      <c r="AV346" s="230"/>
      <c r="AW346" s="230"/>
      <c r="AX346" s="230"/>
      <c r="AY346" s="230"/>
      <c r="AZ346" s="230"/>
      <c r="BA346" s="230"/>
      <c r="BB346" s="230"/>
      <c r="BC346" s="230"/>
      <c r="BD346" s="230"/>
      <c r="BE346" s="230"/>
      <c r="BF346" s="230"/>
      <c r="BG346" s="230"/>
      <c r="BH346" s="230"/>
      <c r="BI346" s="230"/>
      <c r="BJ346" s="230"/>
      <c r="BK346" s="230"/>
      <c r="BL346" s="230"/>
      <c r="BM346" s="230"/>
      <c r="BN346" s="230"/>
      <c r="BO346" s="230"/>
      <c r="BP346" s="230"/>
      <c r="BQ346" s="230"/>
      <c r="BR346" s="230"/>
      <c r="BS346" s="230"/>
      <c r="BT346" s="230"/>
      <c r="BU346" s="230"/>
      <c r="BV346" s="230"/>
      <c r="BW346" s="230"/>
      <c r="BX346" s="230"/>
      <c r="BY346" s="230"/>
      <c r="BZ346" s="230"/>
      <c r="CA346" s="230"/>
      <c r="CB346" s="230"/>
      <c r="CC346" s="230"/>
      <c r="CD346" s="230"/>
      <c r="CE346" s="230"/>
      <c r="CF346" s="230"/>
      <c r="CG346" s="230"/>
      <c r="CH346" s="230"/>
      <c r="CI346" s="230"/>
      <c r="CJ346" s="230"/>
      <c r="CK346" s="230">
        <v>0.999</v>
      </c>
      <c r="CL346" s="230"/>
      <c r="CM346" s="230"/>
      <c r="CN346" s="230">
        <v>-1</v>
      </c>
      <c r="CO346" s="230"/>
      <c r="CP346" s="230"/>
      <c r="CQ346" s="230"/>
      <c r="CR346" s="230"/>
      <c r="CS346" s="230"/>
      <c r="CT346" s="230"/>
      <c r="CU346" s="230"/>
      <c r="CV346" s="230"/>
      <c r="CW346" s="230"/>
      <c r="CX346" s="230"/>
      <c r="CY346" s="230"/>
      <c r="CZ346" s="230"/>
      <c r="DA346" s="230"/>
      <c r="DB346" s="230"/>
      <c r="DC346" s="230"/>
      <c r="DD346" s="230"/>
      <c r="DE346" s="230"/>
      <c r="DF346" s="230"/>
      <c r="DG346" s="230"/>
      <c r="DH346" s="230"/>
      <c r="DI346" s="230"/>
      <c r="DJ346" s="230"/>
      <c r="DK346" s="230"/>
      <c r="DL346" s="230"/>
      <c r="DM346" s="230"/>
      <c r="DN346" s="230"/>
      <c r="DO346" s="230"/>
      <c r="DP346" s="230"/>
      <c r="DQ346" s="230"/>
      <c r="DR346" s="230"/>
      <c r="DS346" s="230"/>
      <c r="DT346" s="230"/>
      <c r="DU346" s="230"/>
      <c r="DV346" s="230"/>
      <c r="DW346" s="230"/>
      <c r="DX346" s="230"/>
      <c r="DY346" s="230"/>
      <c r="DZ346" s="230"/>
      <c r="EA346" s="230"/>
      <c r="EB346" s="230"/>
      <c r="EC346" s="230"/>
      <c r="ED346" s="230"/>
      <c r="EE346" s="230"/>
      <c r="EF346" s="230"/>
      <c r="EG346" s="230"/>
      <c r="EH346" s="230"/>
      <c r="EI346" s="230"/>
      <c r="EJ346" s="230"/>
      <c r="EK346" s="230"/>
      <c r="EL346" s="230"/>
      <c r="EM346" s="230"/>
      <c r="EN346" s="230"/>
      <c r="EO346" s="230"/>
      <c r="EP346" s="230"/>
      <c r="EQ346" s="230"/>
      <c r="ER346" s="230"/>
      <c r="ES346" s="230"/>
      <c r="ET346" s="230"/>
      <c r="EU346" s="230"/>
      <c r="EV346" s="230"/>
      <c r="EW346" s="230"/>
      <c r="EX346" s="230"/>
      <c r="EY346" s="230"/>
      <c r="EZ346" s="230"/>
      <c r="FA346" s="230"/>
      <c r="FB346" s="230"/>
      <c r="FC346" s="230"/>
      <c r="FD346" s="230"/>
      <c r="FE346" s="230"/>
      <c r="FF346" s="230"/>
      <c r="FG346" s="230"/>
      <c r="FH346" s="230"/>
      <c r="FI346" s="230"/>
      <c r="FJ346" s="230"/>
      <c r="FK346" s="230"/>
      <c r="FL346" s="230"/>
      <c r="FM346" s="230"/>
      <c r="FN346" s="230"/>
      <c r="FO346" s="230"/>
      <c r="FP346" s="230"/>
      <c r="FQ346" s="230"/>
      <c r="FR346" s="230"/>
      <c r="FS346" s="230"/>
      <c r="FT346" s="231"/>
      <c r="FU346" s="232">
        <f t="shared" si="43"/>
        <v>0</v>
      </c>
      <c r="FV346" s="232">
        <f t="shared" si="47"/>
        <v>0</v>
      </c>
      <c r="FW346" s="232">
        <f t="shared" si="47"/>
        <v>0</v>
      </c>
      <c r="FX346" s="232">
        <f t="shared" si="47"/>
        <v>0</v>
      </c>
      <c r="FY346" s="232">
        <f t="shared" si="47"/>
        <v>0</v>
      </c>
      <c r="FZ346" s="232">
        <f t="shared" si="47"/>
        <v>0</v>
      </c>
      <c r="GA346" s="232">
        <f t="shared" si="45"/>
        <v>0</v>
      </c>
      <c r="GB346" s="232">
        <f t="shared" si="46"/>
        <v>0</v>
      </c>
      <c r="GC346" s="232">
        <f t="shared" si="32"/>
        <v>0</v>
      </c>
    </row>
    <row r="347" spans="1:185" x14ac:dyDescent="0.3">
      <c r="A347" s="171" t="s">
        <v>368</v>
      </c>
      <c r="B347" s="40" t="str">
        <f>[3]Technologies!B347</f>
        <v>Elektriciteit</v>
      </c>
      <c r="C347" s="40" t="str">
        <f>VLOOKUP($A347,[3]Technologies!$A$7:$H$699,3,FALSE)</f>
        <v>XC Trade</v>
      </c>
      <c r="D347" s="40" t="str">
        <f>VLOOKUP($A347,[3]Technologies!$A$7:$H$699,4,FALSE)</f>
        <v>Power GB1</v>
      </c>
      <c r="E347" s="40" t="str">
        <f>VLOOKUP($A347,[3]Technologies!$A$7:$H$699,6,FALSE)</f>
        <v>Electricity Cluster GB1</v>
      </c>
      <c r="F347" s="40" t="str">
        <f>VLOOKUP($A347,[3]Technologies!$A$7:$H$699,7,FALSE)</f>
        <v>Import from Cluster NL5 - Power</v>
      </c>
      <c r="G347" s="228"/>
      <c r="H347" s="228"/>
      <c r="I347" s="229" cm="1">
        <f t="array" ref="I347">-SUMPRODUCT(([3]Feedstocks!$C$4:$C$185=A347)*[3]Feedstocks!$E$4:$E$185,[3]Feedstocks!$F$4:$F$185,[3]Feedstocks!$H$4:$H$185,[3]Feedstocks!$I$4:$I$185)</f>
        <v>0</v>
      </c>
      <c r="J347" s="229" cm="1">
        <f t="array" ref="J347">-SUMPRODUCT(([3]Feedstocks!$C$4:$C$185=A347)*[3]Feedstocks!$E$4:$E$185,[3]Feedstocks!$H$4:$H$185,[3]Feedstocks!$I$4:$I$185)</f>
        <v>0</v>
      </c>
      <c r="K347" s="229"/>
      <c r="L347" s="229"/>
      <c r="M347" s="228"/>
      <c r="N347" s="228" t="str">
        <f>VLOOKUP(E347,[3]Activities!$A$9:$M$224,13,FALSE)</f>
        <v>GB</v>
      </c>
      <c r="O347" s="228"/>
      <c r="P347" s="66" t="s">
        <v>1266</v>
      </c>
      <c r="Q347" s="230"/>
      <c r="R347" s="230"/>
      <c r="S347" s="230"/>
      <c r="T347" s="230"/>
      <c r="U347" s="230"/>
      <c r="V347" s="230"/>
      <c r="W347" s="230"/>
      <c r="X347" s="230"/>
      <c r="Y347" s="230"/>
      <c r="Z347" s="230"/>
      <c r="AA347" s="230"/>
      <c r="AB347" s="230"/>
      <c r="AC347" s="230"/>
      <c r="AD347" s="230"/>
      <c r="AE347" s="230"/>
      <c r="AF347" s="235"/>
      <c r="AG347" s="235"/>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0"/>
      <c r="BQ347" s="230"/>
      <c r="BR347" s="230"/>
      <c r="BS347" s="230"/>
      <c r="BT347" s="230"/>
      <c r="BU347" s="230"/>
      <c r="BV347" s="230"/>
      <c r="BW347" s="230"/>
      <c r="BX347" s="230"/>
      <c r="BY347" s="230"/>
      <c r="BZ347" s="230"/>
      <c r="CA347" s="230"/>
      <c r="CB347" s="230"/>
      <c r="CC347" s="230"/>
      <c r="CD347" s="230"/>
      <c r="CE347" s="230"/>
      <c r="CF347" s="230"/>
      <c r="CG347" s="230"/>
      <c r="CH347" s="230"/>
      <c r="CI347" s="230"/>
      <c r="CJ347" s="230"/>
      <c r="CK347" s="230">
        <v>-1</v>
      </c>
      <c r="CL347" s="230"/>
      <c r="CM347" s="230"/>
      <c r="CN347" s="230">
        <v>0.999</v>
      </c>
      <c r="CO347" s="230"/>
      <c r="CP347" s="230"/>
      <c r="CQ347" s="230"/>
      <c r="CR347" s="230"/>
      <c r="CS347" s="230"/>
      <c r="CT347" s="230"/>
      <c r="CU347" s="230"/>
      <c r="CV347" s="230"/>
      <c r="CW347" s="230"/>
      <c r="CX347" s="230"/>
      <c r="CY347" s="230"/>
      <c r="CZ347" s="230"/>
      <c r="DA347" s="230"/>
      <c r="DB347" s="230"/>
      <c r="DC347" s="230"/>
      <c r="DD347" s="230"/>
      <c r="DE347" s="230"/>
      <c r="DF347" s="230"/>
      <c r="DG347" s="230"/>
      <c r="DH347" s="230"/>
      <c r="DI347" s="230"/>
      <c r="DJ347" s="230"/>
      <c r="DK347" s="230"/>
      <c r="DL347" s="230"/>
      <c r="DM347" s="230"/>
      <c r="DN347" s="230"/>
      <c r="DO347" s="230"/>
      <c r="DP347" s="230"/>
      <c r="DQ347" s="230"/>
      <c r="DR347" s="230"/>
      <c r="DS347" s="230"/>
      <c r="DT347" s="230"/>
      <c r="DU347" s="230"/>
      <c r="DV347" s="230"/>
      <c r="DW347" s="230"/>
      <c r="DX347" s="230"/>
      <c r="DY347" s="230"/>
      <c r="DZ347" s="230"/>
      <c r="EA347" s="230"/>
      <c r="EB347" s="230"/>
      <c r="EC347" s="230"/>
      <c r="ED347" s="230"/>
      <c r="EE347" s="230"/>
      <c r="EF347" s="230"/>
      <c r="EG347" s="230"/>
      <c r="EH347" s="230"/>
      <c r="EI347" s="230"/>
      <c r="EJ347" s="230"/>
      <c r="EK347" s="230"/>
      <c r="EL347" s="230"/>
      <c r="EM347" s="230"/>
      <c r="EN347" s="230"/>
      <c r="EO347" s="230"/>
      <c r="EP347" s="230"/>
      <c r="EQ347" s="230"/>
      <c r="ER347" s="230"/>
      <c r="ES347" s="230"/>
      <c r="ET347" s="230"/>
      <c r="EU347" s="230"/>
      <c r="EV347" s="230"/>
      <c r="EW347" s="230"/>
      <c r="EX347" s="230"/>
      <c r="EY347" s="230"/>
      <c r="EZ347" s="230"/>
      <c r="FA347" s="230"/>
      <c r="FB347" s="230"/>
      <c r="FC347" s="230"/>
      <c r="FD347" s="230"/>
      <c r="FE347" s="230"/>
      <c r="FF347" s="230"/>
      <c r="FG347" s="230"/>
      <c r="FH347" s="230"/>
      <c r="FI347" s="230"/>
      <c r="FJ347" s="230"/>
      <c r="FK347" s="230"/>
      <c r="FL347" s="230"/>
      <c r="FM347" s="230"/>
      <c r="FN347" s="230"/>
      <c r="FO347" s="230"/>
      <c r="FP347" s="230"/>
      <c r="FQ347" s="230"/>
      <c r="FR347" s="230"/>
      <c r="FS347" s="230"/>
      <c r="FT347" s="231"/>
      <c r="FU347" s="232">
        <f t="shared" si="43"/>
        <v>0</v>
      </c>
      <c r="FV347" s="232">
        <f t="shared" si="47"/>
        <v>0</v>
      </c>
      <c r="FW347" s="232">
        <f t="shared" si="47"/>
        <v>0</v>
      </c>
      <c r="FX347" s="232">
        <f t="shared" si="47"/>
        <v>0</v>
      </c>
      <c r="FY347" s="232">
        <f t="shared" si="47"/>
        <v>0</v>
      </c>
      <c r="FZ347" s="232">
        <f t="shared" si="47"/>
        <v>0</v>
      </c>
      <c r="GA347" s="232">
        <f t="shared" si="45"/>
        <v>0</v>
      </c>
      <c r="GB347" s="232">
        <f t="shared" si="46"/>
        <v>0</v>
      </c>
      <c r="GC347" s="232">
        <f t="shared" si="32"/>
        <v>0</v>
      </c>
    </row>
    <row r="348" spans="1:185" x14ac:dyDescent="0.3">
      <c r="A348" s="173" t="s">
        <v>369</v>
      </c>
      <c r="B348" s="40" t="str">
        <f>[3]Technologies!B348</f>
        <v>Elektriciteit</v>
      </c>
      <c r="C348" s="40" t="str">
        <f>VLOOKUP($A348,[3]Technologies!$A$7:$H$699,3,FALSE)</f>
        <v>XC Trade</v>
      </c>
      <c r="D348" s="40" t="str">
        <f>VLOOKUP($A348,[3]Technologies!$A$7:$H$699,4,FALSE)</f>
        <v>Power NL5</v>
      </c>
      <c r="E348" s="40" t="str">
        <f>VLOOKUP($A348,[3]Technologies!$A$7:$H$699,6,FALSE)</f>
        <v>Electricity Cluster NL5</v>
      </c>
      <c r="F348" s="40" t="str">
        <f>VLOOKUP($A348,[3]Technologies!$A$7:$H$699,7,FALSE)</f>
        <v>Import from Cluster GB2 - Power</v>
      </c>
      <c r="G348" s="228"/>
      <c r="H348" s="228"/>
      <c r="I348" s="229" cm="1">
        <f t="array" ref="I348">-SUMPRODUCT(([3]Feedstocks!$C$4:$C$185=A348)*[3]Feedstocks!$E$4:$E$185,[3]Feedstocks!$F$4:$F$185,[3]Feedstocks!$H$4:$H$185,[3]Feedstocks!$I$4:$I$185)</f>
        <v>0</v>
      </c>
      <c r="J348" s="229" cm="1">
        <f t="array" ref="J348">-SUMPRODUCT(([3]Feedstocks!$C$4:$C$185=A348)*[3]Feedstocks!$E$4:$E$185,[3]Feedstocks!$H$4:$H$185,[3]Feedstocks!$I$4:$I$185)</f>
        <v>0</v>
      </c>
      <c r="K348" s="229"/>
      <c r="L348" s="229"/>
      <c r="M348" s="228"/>
      <c r="N348" s="228" t="str">
        <f>VLOOKUP(E348,[3]Activities!$A$9:$M$224,13,FALSE)</f>
        <v>NL</v>
      </c>
      <c r="O348" s="228"/>
      <c r="P348" s="66" t="s">
        <v>1266</v>
      </c>
      <c r="Q348" s="230"/>
      <c r="R348" s="230"/>
      <c r="S348" s="230"/>
      <c r="T348" s="230"/>
      <c r="U348" s="230"/>
      <c r="V348" s="230"/>
      <c r="W348" s="230"/>
      <c r="X348" s="230"/>
      <c r="Y348" s="230"/>
      <c r="Z348" s="230"/>
      <c r="AA348" s="230"/>
      <c r="AB348" s="230"/>
      <c r="AC348" s="230"/>
      <c r="AD348" s="230"/>
      <c r="AE348" s="230"/>
      <c r="AF348" s="235"/>
      <c r="AG348" s="235"/>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0"/>
      <c r="BQ348" s="230"/>
      <c r="BR348" s="230"/>
      <c r="BS348" s="230"/>
      <c r="BT348" s="230"/>
      <c r="BU348" s="230"/>
      <c r="BV348" s="230"/>
      <c r="BW348" s="230"/>
      <c r="BX348" s="230"/>
      <c r="BY348" s="230"/>
      <c r="BZ348" s="230"/>
      <c r="CA348" s="230"/>
      <c r="CB348" s="230"/>
      <c r="CC348" s="230"/>
      <c r="CD348" s="230"/>
      <c r="CE348" s="230"/>
      <c r="CF348" s="230"/>
      <c r="CG348" s="230"/>
      <c r="CH348" s="230"/>
      <c r="CI348" s="230"/>
      <c r="CJ348" s="230"/>
      <c r="CK348" s="230">
        <v>0.999</v>
      </c>
      <c r="CL348" s="230"/>
      <c r="CM348" s="230"/>
      <c r="CN348" s="230"/>
      <c r="CO348" s="230">
        <v>-1</v>
      </c>
      <c r="CP348" s="230"/>
      <c r="CQ348" s="230"/>
      <c r="CR348" s="230"/>
      <c r="CS348" s="230"/>
      <c r="CT348" s="230"/>
      <c r="CU348" s="230"/>
      <c r="CV348" s="230"/>
      <c r="CW348" s="230"/>
      <c r="CX348" s="230"/>
      <c r="CY348" s="230"/>
      <c r="CZ348" s="230"/>
      <c r="DA348" s="230"/>
      <c r="DB348" s="230"/>
      <c r="DC348" s="230"/>
      <c r="DD348" s="230"/>
      <c r="DE348" s="230"/>
      <c r="DF348" s="230"/>
      <c r="DG348" s="230"/>
      <c r="DH348" s="230"/>
      <c r="DI348" s="230"/>
      <c r="DJ348" s="230"/>
      <c r="DK348" s="230"/>
      <c r="DL348" s="230"/>
      <c r="DM348" s="230"/>
      <c r="DN348" s="230"/>
      <c r="DO348" s="230"/>
      <c r="DP348" s="230"/>
      <c r="DQ348" s="230"/>
      <c r="DR348" s="230"/>
      <c r="DS348" s="230"/>
      <c r="DT348" s="230"/>
      <c r="DU348" s="230"/>
      <c r="DV348" s="230"/>
      <c r="DW348" s="230"/>
      <c r="DX348" s="230"/>
      <c r="DY348" s="230"/>
      <c r="DZ348" s="230"/>
      <c r="EA348" s="230"/>
      <c r="EB348" s="230"/>
      <c r="EC348" s="230"/>
      <c r="ED348" s="230"/>
      <c r="EE348" s="230"/>
      <c r="EF348" s="230"/>
      <c r="EG348" s="230"/>
      <c r="EH348" s="230"/>
      <c r="EI348" s="230"/>
      <c r="EJ348" s="230"/>
      <c r="EK348" s="230"/>
      <c r="EL348" s="230"/>
      <c r="EM348" s="230"/>
      <c r="EN348" s="230"/>
      <c r="EO348" s="230"/>
      <c r="EP348" s="230"/>
      <c r="EQ348" s="230"/>
      <c r="ER348" s="230"/>
      <c r="ES348" s="230"/>
      <c r="ET348" s="230"/>
      <c r="EU348" s="230"/>
      <c r="EV348" s="230"/>
      <c r="EW348" s="230"/>
      <c r="EX348" s="230"/>
      <c r="EY348" s="230"/>
      <c r="EZ348" s="230"/>
      <c r="FA348" s="230"/>
      <c r="FB348" s="230"/>
      <c r="FC348" s="230"/>
      <c r="FD348" s="230"/>
      <c r="FE348" s="230"/>
      <c r="FF348" s="230"/>
      <c r="FG348" s="230"/>
      <c r="FH348" s="230"/>
      <c r="FI348" s="230"/>
      <c r="FJ348" s="230"/>
      <c r="FK348" s="230"/>
      <c r="FL348" s="230"/>
      <c r="FM348" s="230"/>
      <c r="FN348" s="230"/>
      <c r="FO348" s="230"/>
      <c r="FP348" s="230"/>
      <c r="FQ348" s="230"/>
      <c r="FR348" s="230"/>
      <c r="FS348" s="230"/>
      <c r="FT348" s="231"/>
      <c r="FU348" s="232">
        <f t="shared" si="43"/>
        <v>0</v>
      </c>
      <c r="FV348" s="232">
        <f t="shared" si="47"/>
        <v>0</v>
      </c>
      <c r="FW348" s="232">
        <f t="shared" si="47"/>
        <v>0</v>
      </c>
      <c r="FX348" s="232">
        <f t="shared" si="47"/>
        <v>0</v>
      </c>
      <c r="FY348" s="232">
        <f t="shared" si="47"/>
        <v>0</v>
      </c>
      <c r="FZ348" s="232">
        <f t="shared" si="47"/>
        <v>0</v>
      </c>
      <c r="GA348" s="232">
        <f t="shared" si="45"/>
        <v>0</v>
      </c>
      <c r="GB348" s="232">
        <f t="shared" si="46"/>
        <v>0</v>
      </c>
      <c r="GC348" s="232">
        <f t="shared" si="32"/>
        <v>0</v>
      </c>
    </row>
    <row r="349" spans="1:185" x14ac:dyDescent="0.3">
      <c r="A349" s="171" t="s">
        <v>370</v>
      </c>
      <c r="B349" s="40" t="str">
        <f>[3]Technologies!B349</f>
        <v>Elektriciteit</v>
      </c>
      <c r="C349" s="40" t="str">
        <f>VLOOKUP($A349,[3]Technologies!$A$7:$H$699,3,FALSE)</f>
        <v>XC Trade</v>
      </c>
      <c r="D349" s="40" t="str">
        <f>VLOOKUP($A349,[3]Technologies!$A$7:$H$699,4,FALSE)</f>
        <v>Power GB2</v>
      </c>
      <c r="E349" s="40" t="str">
        <f>VLOOKUP($A349,[3]Technologies!$A$7:$H$699,6,FALSE)</f>
        <v>Electricity Cluster GB2</v>
      </c>
      <c r="F349" s="40" t="str">
        <f>VLOOKUP($A349,[3]Technologies!$A$7:$H$699,7,FALSE)</f>
        <v>Import from Cluster NL5 - Power</v>
      </c>
      <c r="G349" s="228"/>
      <c r="H349" s="228"/>
      <c r="I349" s="229" cm="1">
        <f t="array" ref="I349">-SUMPRODUCT(([3]Feedstocks!$C$4:$C$185=A349)*[3]Feedstocks!$E$4:$E$185,[3]Feedstocks!$F$4:$F$185,[3]Feedstocks!$H$4:$H$185,[3]Feedstocks!$I$4:$I$185)</f>
        <v>0</v>
      </c>
      <c r="J349" s="229" cm="1">
        <f t="array" ref="J349">-SUMPRODUCT(([3]Feedstocks!$C$4:$C$185=A349)*[3]Feedstocks!$E$4:$E$185,[3]Feedstocks!$H$4:$H$185,[3]Feedstocks!$I$4:$I$185)</f>
        <v>0</v>
      </c>
      <c r="K349" s="229"/>
      <c r="L349" s="229"/>
      <c r="M349" s="228"/>
      <c r="N349" s="228" t="str">
        <f>VLOOKUP(E349,[3]Activities!$A$9:$M$224,13,FALSE)</f>
        <v>GB</v>
      </c>
      <c r="O349" s="228"/>
      <c r="P349" s="66" t="s">
        <v>1266</v>
      </c>
      <c r="Q349" s="230"/>
      <c r="R349" s="230"/>
      <c r="S349" s="230"/>
      <c r="T349" s="230"/>
      <c r="U349" s="230"/>
      <c r="V349" s="230"/>
      <c r="W349" s="230"/>
      <c r="X349" s="230"/>
      <c r="Y349" s="230"/>
      <c r="Z349" s="230"/>
      <c r="AA349" s="230"/>
      <c r="AB349" s="230"/>
      <c r="AC349" s="230"/>
      <c r="AD349" s="230"/>
      <c r="AE349" s="230"/>
      <c r="AF349" s="235"/>
      <c r="AG349" s="235"/>
      <c r="AH349" s="230"/>
      <c r="AI349" s="230"/>
      <c r="AJ349" s="230"/>
      <c r="AK349" s="230"/>
      <c r="AL349" s="230"/>
      <c r="AM349" s="230"/>
      <c r="AN349" s="230"/>
      <c r="AO349" s="230"/>
      <c r="AP349" s="230"/>
      <c r="AQ349" s="230"/>
      <c r="AR349" s="230"/>
      <c r="AS349" s="230"/>
      <c r="AT349" s="230"/>
      <c r="AU349" s="230"/>
      <c r="AV349" s="230"/>
      <c r="AW349" s="230"/>
      <c r="AX349" s="230"/>
      <c r="AY349" s="230"/>
      <c r="AZ349" s="230"/>
      <c r="BA349" s="230"/>
      <c r="BB349" s="230"/>
      <c r="BC349" s="230"/>
      <c r="BD349" s="230"/>
      <c r="BE349" s="230"/>
      <c r="BF349" s="230"/>
      <c r="BG349" s="230"/>
      <c r="BH349" s="230"/>
      <c r="BI349" s="230"/>
      <c r="BJ349" s="230"/>
      <c r="BK349" s="230"/>
      <c r="BL349" s="230"/>
      <c r="BM349" s="230"/>
      <c r="BN349" s="230"/>
      <c r="BO349" s="230"/>
      <c r="BP349" s="230"/>
      <c r="BQ349" s="230"/>
      <c r="BR349" s="230"/>
      <c r="BS349" s="230"/>
      <c r="BT349" s="230"/>
      <c r="BU349" s="230"/>
      <c r="BV349" s="230"/>
      <c r="BW349" s="230"/>
      <c r="BX349" s="230"/>
      <c r="BY349" s="230"/>
      <c r="BZ349" s="230"/>
      <c r="CA349" s="230"/>
      <c r="CB349" s="230"/>
      <c r="CC349" s="230"/>
      <c r="CD349" s="230"/>
      <c r="CE349" s="230"/>
      <c r="CF349" s="230"/>
      <c r="CG349" s="230"/>
      <c r="CH349" s="230"/>
      <c r="CI349" s="230"/>
      <c r="CJ349" s="230"/>
      <c r="CK349" s="230">
        <v>-1</v>
      </c>
      <c r="CL349" s="230"/>
      <c r="CM349" s="230"/>
      <c r="CN349" s="230"/>
      <c r="CO349" s="230">
        <v>0.999</v>
      </c>
      <c r="CP349" s="230"/>
      <c r="CQ349" s="230"/>
      <c r="CR349" s="230"/>
      <c r="CS349" s="230"/>
      <c r="CT349" s="230"/>
      <c r="CU349" s="230"/>
      <c r="CV349" s="230"/>
      <c r="CW349" s="230"/>
      <c r="CX349" s="230"/>
      <c r="CY349" s="230"/>
      <c r="CZ349" s="230"/>
      <c r="DA349" s="230"/>
      <c r="DB349" s="230"/>
      <c r="DC349" s="230"/>
      <c r="DD349" s="230"/>
      <c r="DE349" s="230"/>
      <c r="DF349" s="230"/>
      <c r="DG349" s="230"/>
      <c r="DH349" s="230"/>
      <c r="DI349" s="230"/>
      <c r="DJ349" s="230"/>
      <c r="DK349" s="230"/>
      <c r="DL349" s="230"/>
      <c r="DM349" s="230"/>
      <c r="DN349" s="230"/>
      <c r="DO349" s="230"/>
      <c r="DP349" s="230"/>
      <c r="DQ349" s="230"/>
      <c r="DR349" s="230"/>
      <c r="DS349" s="230"/>
      <c r="DT349" s="230"/>
      <c r="DU349" s="230"/>
      <c r="DV349" s="230"/>
      <c r="DW349" s="230"/>
      <c r="DX349" s="230"/>
      <c r="DY349" s="230"/>
      <c r="DZ349" s="230"/>
      <c r="EA349" s="230"/>
      <c r="EB349" s="230"/>
      <c r="EC349" s="230"/>
      <c r="ED349" s="230"/>
      <c r="EE349" s="230"/>
      <c r="EF349" s="230"/>
      <c r="EG349" s="230"/>
      <c r="EH349" s="230"/>
      <c r="EI349" s="230"/>
      <c r="EJ349" s="230"/>
      <c r="EK349" s="230"/>
      <c r="EL349" s="230"/>
      <c r="EM349" s="230"/>
      <c r="EN349" s="230"/>
      <c r="EO349" s="230"/>
      <c r="EP349" s="230"/>
      <c r="EQ349" s="230"/>
      <c r="ER349" s="230"/>
      <c r="ES349" s="230"/>
      <c r="ET349" s="230"/>
      <c r="EU349" s="230"/>
      <c r="EV349" s="230"/>
      <c r="EW349" s="230"/>
      <c r="EX349" s="230"/>
      <c r="EY349" s="230"/>
      <c r="EZ349" s="230"/>
      <c r="FA349" s="230"/>
      <c r="FB349" s="230"/>
      <c r="FC349" s="230"/>
      <c r="FD349" s="230"/>
      <c r="FE349" s="230"/>
      <c r="FF349" s="230"/>
      <c r="FG349" s="230"/>
      <c r="FH349" s="230"/>
      <c r="FI349" s="230"/>
      <c r="FJ349" s="230"/>
      <c r="FK349" s="230"/>
      <c r="FL349" s="230"/>
      <c r="FM349" s="230"/>
      <c r="FN349" s="230"/>
      <c r="FO349" s="230"/>
      <c r="FP349" s="230"/>
      <c r="FQ349" s="230"/>
      <c r="FR349" s="230"/>
      <c r="FS349" s="230"/>
      <c r="FT349" s="231"/>
      <c r="FU349" s="232">
        <f t="shared" si="43"/>
        <v>0</v>
      </c>
      <c r="FV349" s="232">
        <f t="shared" si="47"/>
        <v>0</v>
      </c>
      <c r="FW349" s="232">
        <f t="shared" si="47"/>
        <v>0</v>
      </c>
      <c r="FX349" s="232">
        <f t="shared" si="47"/>
        <v>0</v>
      </c>
      <c r="FY349" s="232">
        <f t="shared" si="47"/>
        <v>0</v>
      </c>
      <c r="FZ349" s="232">
        <f t="shared" si="47"/>
        <v>0</v>
      </c>
      <c r="GA349" s="232">
        <f t="shared" si="45"/>
        <v>0</v>
      </c>
      <c r="GB349" s="232">
        <f t="shared" si="46"/>
        <v>0</v>
      </c>
      <c r="GC349" s="232">
        <f t="shared" si="32"/>
        <v>0</v>
      </c>
    </row>
    <row r="350" spans="1:185" x14ac:dyDescent="0.3">
      <c r="A350" s="173" t="s">
        <v>371</v>
      </c>
      <c r="B350" s="40" t="str">
        <f>[3]Technologies!B350</f>
        <v>Elektriciteit</v>
      </c>
      <c r="C350" s="40" t="str">
        <f>VLOOKUP($A350,[3]Technologies!$A$7:$H$699,3,FALSE)</f>
        <v>XC Trade</v>
      </c>
      <c r="D350" s="40" t="str">
        <f>VLOOKUP($A350,[3]Technologies!$A$7:$H$699,4,FALSE)</f>
        <v>Power NL5</v>
      </c>
      <c r="E350" s="40" t="str">
        <f>VLOOKUP($A350,[3]Technologies!$A$7:$H$699,6,FALSE)</f>
        <v>Electricity Cluster NL5</v>
      </c>
      <c r="F350" s="40" t="str">
        <f>VLOOKUP($A350,[3]Technologies!$A$7:$H$699,7,FALSE)</f>
        <v>Import from Cluster NO1 - Power</v>
      </c>
      <c r="G350" s="228"/>
      <c r="H350" s="228"/>
      <c r="I350" s="229" cm="1">
        <f t="array" ref="I350">-SUMPRODUCT(([3]Feedstocks!$C$4:$C$185=A350)*[3]Feedstocks!$E$4:$E$185,[3]Feedstocks!$F$4:$F$185,[3]Feedstocks!$H$4:$H$185,[3]Feedstocks!$I$4:$I$185)</f>
        <v>0</v>
      </c>
      <c r="J350" s="229" cm="1">
        <f t="array" ref="J350">-SUMPRODUCT(([3]Feedstocks!$C$4:$C$185=A350)*[3]Feedstocks!$E$4:$E$185,[3]Feedstocks!$H$4:$H$185,[3]Feedstocks!$I$4:$I$185)</f>
        <v>0</v>
      </c>
      <c r="K350" s="229"/>
      <c r="L350" s="229"/>
      <c r="M350" s="228"/>
      <c r="N350" s="228" t="str">
        <f>VLOOKUP(E350,[3]Activities!$A$9:$M$224,13,FALSE)</f>
        <v>NL</v>
      </c>
      <c r="O350" s="228"/>
      <c r="P350" s="66" t="s">
        <v>1266</v>
      </c>
      <c r="Q350" s="230"/>
      <c r="R350" s="230"/>
      <c r="S350" s="230"/>
      <c r="T350" s="230"/>
      <c r="U350" s="230"/>
      <c r="V350" s="230"/>
      <c r="W350" s="230"/>
      <c r="X350" s="230"/>
      <c r="Y350" s="230"/>
      <c r="Z350" s="230"/>
      <c r="AA350" s="230"/>
      <c r="AB350" s="230"/>
      <c r="AC350" s="230"/>
      <c r="AD350" s="230"/>
      <c r="AE350" s="230"/>
      <c r="AF350" s="235"/>
      <c r="AG350" s="235"/>
      <c r="AH350" s="230"/>
      <c r="AI350" s="230"/>
      <c r="AJ350" s="230"/>
      <c r="AK350" s="230"/>
      <c r="AL350" s="230"/>
      <c r="AM350" s="230"/>
      <c r="AN350" s="230"/>
      <c r="AO350" s="230"/>
      <c r="AP350" s="230"/>
      <c r="AQ350" s="230"/>
      <c r="AR350" s="230"/>
      <c r="AS350" s="230"/>
      <c r="AT350" s="230"/>
      <c r="AU350" s="230"/>
      <c r="AV350" s="230"/>
      <c r="AW350" s="230"/>
      <c r="AX350" s="230"/>
      <c r="AY350" s="230"/>
      <c r="AZ350" s="230"/>
      <c r="BA350" s="230"/>
      <c r="BB350" s="230"/>
      <c r="BC350" s="230"/>
      <c r="BD350" s="230"/>
      <c r="BE350" s="230"/>
      <c r="BF350" s="230"/>
      <c r="BG350" s="230"/>
      <c r="BH350" s="230"/>
      <c r="BI350" s="230"/>
      <c r="BJ350" s="230"/>
      <c r="BK350" s="230"/>
      <c r="BL350" s="230"/>
      <c r="BM350" s="230"/>
      <c r="BN350" s="230"/>
      <c r="BO350" s="230"/>
      <c r="BP350" s="230"/>
      <c r="BQ350" s="230"/>
      <c r="BR350" s="230"/>
      <c r="BS350" s="230"/>
      <c r="BT350" s="230"/>
      <c r="BU350" s="230"/>
      <c r="BV350" s="230"/>
      <c r="BW350" s="230"/>
      <c r="BX350" s="230"/>
      <c r="BY350" s="230"/>
      <c r="BZ350" s="230"/>
      <c r="CA350" s="230"/>
      <c r="CB350" s="230"/>
      <c r="CC350" s="230"/>
      <c r="CD350" s="230"/>
      <c r="CE350" s="230"/>
      <c r="CF350" s="230"/>
      <c r="CG350" s="230"/>
      <c r="CH350" s="230"/>
      <c r="CI350" s="230"/>
      <c r="CJ350" s="230"/>
      <c r="CK350" s="230">
        <v>0.999</v>
      </c>
      <c r="CL350" s="230"/>
      <c r="CM350" s="230"/>
      <c r="CN350" s="230"/>
      <c r="CO350" s="230"/>
      <c r="CP350" s="230"/>
      <c r="CQ350" s="230">
        <v>-1</v>
      </c>
      <c r="CR350" s="230"/>
      <c r="CS350" s="230"/>
      <c r="CT350" s="230"/>
      <c r="CU350" s="230"/>
      <c r="CV350" s="230"/>
      <c r="CW350" s="230"/>
      <c r="CX350" s="230"/>
      <c r="CY350" s="230"/>
      <c r="CZ350" s="230"/>
      <c r="DA350" s="230"/>
      <c r="DB350" s="230"/>
      <c r="DC350" s="230"/>
      <c r="DD350" s="230"/>
      <c r="DE350" s="230"/>
      <c r="DF350" s="230"/>
      <c r="DG350" s="230"/>
      <c r="DH350" s="230"/>
      <c r="DI350" s="230"/>
      <c r="DJ350" s="230"/>
      <c r="DK350" s="230"/>
      <c r="DL350" s="230"/>
      <c r="DM350" s="230"/>
      <c r="DN350" s="230"/>
      <c r="DO350" s="230"/>
      <c r="DP350" s="230"/>
      <c r="DQ350" s="230"/>
      <c r="DR350" s="230"/>
      <c r="DS350" s="230"/>
      <c r="DT350" s="230"/>
      <c r="DU350" s="230"/>
      <c r="DV350" s="230"/>
      <c r="DW350" s="230"/>
      <c r="DX350" s="230"/>
      <c r="DY350" s="230"/>
      <c r="DZ350" s="230"/>
      <c r="EA350" s="230"/>
      <c r="EB350" s="230"/>
      <c r="EC350" s="230"/>
      <c r="ED350" s="230"/>
      <c r="EE350" s="230"/>
      <c r="EF350" s="230"/>
      <c r="EG350" s="230"/>
      <c r="EH350" s="230"/>
      <c r="EI350" s="230"/>
      <c r="EJ350" s="230"/>
      <c r="EK350" s="230"/>
      <c r="EL350" s="230"/>
      <c r="EM350" s="230"/>
      <c r="EN350" s="230"/>
      <c r="EO350" s="230"/>
      <c r="EP350" s="230"/>
      <c r="EQ350" s="230"/>
      <c r="ER350" s="230"/>
      <c r="ES350" s="230"/>
      <c r="ET350" s="230"/>
      <c r="EU350" s="230"/>
      <c r="EV350" s="230"/>
      <c r="EW350" s="230"/>
      <c r="EX350" s="230"/>
      <c r="EY350" s="230"/>
      <c r="EZ350" s="230"/>
      <c r="FA350" s="230"/>
      <c r="FB350" s="230"/>
      <c r="FC350" s="230"/>
      <c r="FD350" s="230"/>
      <c r="FE350" s="230"/>
      <c r="FF350" s="230"/>
      <c r="FG350" s="230"/>
      <c r="FH350" s="230"/>
      <c r="FI350" s="230"/>
      <c r="FJ350" s="230"/>
      <c r="FK350" s="230"/>
      <c r="FL350" s="230"/>
      <c r="FM350" s="230"/>
      <c r="FN350" s="230"/>
      <c r="FO350" s="230"/>
      <c r="FP350" s="230"/>
      <c r="FQ350" s="230"/>
      <c r="FR350" s="230"/>
      <c r="FS350" s="230"/>
      <c r="FT350" s="231"/>
      <c r="FU350" s="232">
        <f t="shared" si="43"/>
        <v>0</v>
      </c>
      <c r="FV350" s="232">
        <f t="shared" si="47"/>
        <v>0</v>
      </c>
      <c r="FW350" s="232">
        <f t="shared" si="47"/>
        <v>0</v>
      </c>
      <c r="FX350" s="232">
        <f t="shared" si="47"/>
        <v>0</v>
      </c>
      <c r="FY350" s="232">
        <f t="shared" si="47"/>
        <v>0</v>
      </c>
      <c r="FZ350" s="232">
        <f t="shared" si="47"/>
        <v>0</v>
      </c>
      <c r="GA350" s="232">
        <f t="shared" si="45"/>
        <v>0</v>
      </c>
      <c r="GB350" s="232">
        <f t="shared" si="46"/>
        <v>0</v>
      </c>
      <c r="GC350" s="232">
        <f t="shared" si="32"/>
        <v>0</v>
      </c>
    </row>
    <row r="351" spans="1:185" x14ac:dyDescent="0.3">
      <c r="A351" s="171" t="s">
        <v>372</v>
      </c>
      <c r="B351" s="40" t="str">
        <f>[3]Technologies!B351</f>
        <v>Elektriciteit</v>
      </c>
      <c r="C351" s="40" t="str">
        <f>VLOOKUP($A351,[3]Technologies!$A$7:$H$699,3,FALSE)</f>
        <v>XC Trade</v>
      </c>
      <c r="D351" s="40" t="str">
        <f>VLOOKUP($A351,[3]Technologies!$A$7:$H$699,4,FALSE)</f>
        <v>Power NO1</v>
      </c>
      <c r="E351" s="40" t="str">
        <f>VLOOKUP($A351,[3]Technologies!$A$7:$H$699,6,FALSE)</f>
        <v>Electricity Cluster NO1</v>
      </c>
      <c r="F351" s="40" t="str">
        <f>VLOOKUP($A351,[3]Technologies!$A$7:$H$699,7,FALSE)</f>
        <v>Import from Cluster NL5 - Power</v>
      </c>
      <c r="G351" s="228"/>
      <c r="H351" s="228"/>
      <c r="I351" s="229" cm="1">
        <f t="array" ref="I351">-SUMPRODUCT(([3]Feedstocks!$C$4:$C$185=A351)*[3]Feedstocks!$E$4:$E$185,[3]Feedstocks!$F$4:$F$185,[3]Feedstocks!$H$4:$H$185,[3]Feedstocks!$I$4:$I$185)</f>
        <v>0</v>
      </c>
      <c r="J351" s="229" cm="1">
        <f t="array" ref="J351">-SUMPRODUCT(([3]Feedstocks!$C$4:$C$185=A351)*[3]Feedstocks!$E$4:$E$185,[3]Feedstocks!$H$4:$H$185,[3]Feedstocks!$I$4:$I$185)</f>
        <v>0</v>
      </c>
      <c r="K351" s="229"/>
      <c r="L351" s="229"/>
      <c r="M351" s="228"/>
      <c r="N351" s="228" t="str">
        <f>VLOOKUP(E351,[3]Activities!$A$9:$M$224,13,FALSE)</f>
        <v>NO</v>
      </c>
      <c r="O351" s="228"/>
      <c r="P351" s="66" t="s">
        <v>1266</v>
      </c>
      <c r="Q351" s="230"/>
      <c r="R351" s="230"/>
      <c r="S351" s="230"/>
      <c r="T351" s="230"/>
      <c r="U351" s="230"/>
      <c r="V351" s="230"/>
      <c r="W351" s="230"/>
      <c r="X351" s="230"/>
      <c r="Y351" s="230"/>
      <c r="Z351" s="230"/>
      <c r="AA351" s="230"/>
      <c r="AB351" s="230"/>
      <c r="AC351" s="230"/>
      <c r="AD351" s="230"/>
      <c r="AE351" s="230"/>
      <c r="AF351" s="235"/>
      <c r="AG351" s="235"/>
      <c r="AH351" s="230"/>
      <c r="AI351" s="230"/>
      <c r="AJ351" s="230"/>
      <c r="AK351" s="230"/>
      <c r="AL351" s="230"/>
      <c r="AM351" s="230"/>
      <c r="AN351" s="230"/>
      <c r="AO351" s="230"/>
      <c r="AP351" s="230"/>
      <c r="AQ351" s="230"/>
      <c r="AR351" s="230"/>
      <c r="AS351" s="230"/>
      <c r="AT351" s="230"/>
      <c r="AU351" s="230"/>
      <c r="AV351" s="230"/>
      <c r="AW351" s="230"/>
      <c r="AX351" s="230"/>
      <c r="AY351" s="230"/>
      <c r="AZ351" s="230"/>
      <c r="BA351" s="230"/>
      <c r="BB351" s="230"/>
      <c r="BC351" s="230"/>
      <c r="BD351" s="230"/>
      <c r="BE351" s="230"/>
      <c r="BF351" s="230"/>
      <c r="BG351" s="230"/>
      <c r="BH351" s="230"/>
      <c r="BI351" s="230"/>
      <c r="BJ351" s="230"/>
      <c r="BK351" s="230"/>
      <c r="BL351" s="230"/>
      <c r="BM351" s="230"/>
      <c r="BN351" s="230"/>
      <c r="BO351" s="230"/>
      <c r="BP351" s="230"/>
      <c r="BQ351" s="230"/>
      <c r="BR351" s="230"/>
      <c r="BS351" s="230"/>
      <c r="BT351" s="230"/>
      <c r="BU351" s="230"/>
      <c r="BV351" s="230"/>
      <c r="BW351" s="230"/>
      <c r="BX351" s="230"/>
      <c r="BY351" s="230"/>
      <c r="BZ351" s="230"/>
      <c r="CA351" s="230"/>
      <c r="CB351" s="230"/>
      <c r="CC351" s="230"/>
      <c r="CD351" s="230"/>
      <c r="CE351" s="230"/>
      <c r="CF351" s="230"/>
      <c r="CG351" s="230"/>
      <c r="CH351" s="230"/>
      <c r="CI351" s="230"/>
      <c r="CJ351" s="230"/>
      <c r="CK351" s="230">
        <v>-1</v>
      </c>
      <c r="CL351" s="230"/>
      <c r="CM351" s="230"/>
      <c r="CN351" s="230"/>
      <c r="CO351" s="230"/>
      <c r="CP351" s="230"/>
      <c r="CQ351" s="230">
        <v>0.999</v>
      </c>
      <c r="CR351" s="230"/>
      <c r="CS351" s="230"/>
      <c r="CT351" s="230"/>
      <c r="CU351" s="230"/>
      <c r="CV351" s="230"/>
      <c r="CW351" s="230"/>
      <c r="CX351" s="230"/>
      <c r="CY351" s="230"/>
      <c r="CZ351" s="230"/>
      <c r="DA351" s="230"/>
      <c r="DB351" s="230"/>
      <c r="DC351" s="230"/>
      <c r="DD351" s="230"/>
      <c r="DE351" s="230"/>
      <c r="DF351" s="230"/>
      <c r="DG351" s="230"/>
      <c r="DH351" s="230"/>
      <c r="DI351" s="230"/>
      <c r="DJ351" s="230"/>
      <c r="DK351" s="230"/>
      <c r="DL351" s="230"/>
      <c r="DM351" s="230"/>
      <c r="DN351" s="230"/>
      <c r="DO351" s="230"/>
      <c r="DP351" s="230"/>
      <c r="DQ351" s="230"/>
      <c r="DR351" s="230"/>
      <c r="DS351" s="230"/>
      <c r="DT351" s="230"/>
      <c r="DU351" s="230"/>
      <c r="DV351" s="230"/>
      <c r="DW351" s="230"/>
      <c r="DX351" s="230"/>
      <c r="DY351" s="230"/>
      <c r="DZ351" s="230"/>
      <c r="EA351" s="230"/>
      <c r="EB351" s="230"/>
      <c r="EC351" s="230"/>
      <c r="ED351" s="230"/>
      <c r="EE351" s="230"/>
      <c r="EF351" s="230"/>
      <c r="EG351" s="230"/>
      <c r="EH351" s="230"/>
      <c r="EI351" s="230"/>
      <c r="EJ351" s="230"/>
      <c r="EK351" s="230"/>
      <c r="EL351" s="230"/>
      <c r="EM351" s="230"/>
      <c r="EN351" s="230"/>
      <c r="EO351" s="230"/>
      <c r="EP351" s="230"/>
      <c r="EQ351" s="230"/>
      <c r="ER351" s="230"/>
      <c r="ES351" s="230"/>
      <c r="ET351" s="230"/>
      <c r="EU351" s="230"/>
      <c r="EV351" s="230"/>
      <c r="EW351" s="230"/>
      <c r="EX351" s="230"/>
      <c r="EY351" s="230"/>
      <c r="EZ351" s="230"/>
      <c r="FA351" s="230"/>
      <c r="FB351" s="230"/>
      <c r="FC351" s="230"/>
      <c r="FD351" s="230"/>
      <c r="FE351" s="230"/>
      <c r="FF351" s="230"/>
      <c r="FG351" s="230"/>
      <c r="FH351" s="230"/>
      <c r="FI351" s="230"/>
      <c r="FJ351" s="230"/>
      <c r="FK351" s="230"/>
      <c r="FL351" s="230"/>
      <c r="FM351" s="230"/>
      <c r="FN351" s="230"/>
      <c r="FO351" s="230"/>
      <c r="FP351" s="230"/>
      <c r="FQ351" s="230"/>
      <c r="FR351" s="230"/>
      <c r="FS351" s="230"/>
      <c r="FT351" s="231"/>
      <c r="FU351" s="232">
        <f t="shared" si="43"/>
        <v>0</v>
      </c>
      <c r="FV351" s="232">
        <f t="shared" si="47"/>
        <v>0</v>
      </c>
      <c r="FW351" s="232">
        <f t="shared" si="47"/>
        <v>0</v>
      </c>
      <c r="FX351" s="232">
        <f t="shared" si="47"/>
        <v>0</v>
      </c>
      <c r="FY351" s="232">
        <f t="shared" si="47"/>
        <v>0</v>
      </c>
      <c r="FZ351" s="232">
        <f t="shared" si="47"/>
        <v>0</v>
      </c>
      <c r="GA351" s="232">
        <f t="shared" si="45"/>
        <v>0</v>
      </c>
      <c r="GB351" s="232">
        <f t="shared" si="46"/>
        <v>0</v>
      </c>
      <c r="GC351" s="232">
        <f t="shared" si="32"/>
        <v>0</v>
      </c>
    </row>
    <row r="352" spans="1:185" x14ac:dyDescent="0.3">
      <c r="A352" s="173" t="s">
        <v>373</v>
      </c>
      <c r="B352" s="40" t="str">
        <f>[3]Technologies!B352</f>
        <v>Elektriciteit</v>
      </c>
      <c r="C352" s="40" t="str">
        <f>VLOOKUP($A352,[3]Technologies!$A$7:$H$699,3,FALSE)</f>
        <v>XC Trade</v>
      </c>
      <c r="D352" s="40" t="str">
        <f>VLOOKUP($A352,[3]Technologies!$A$7:$H$699,4,FALSE)</f>
        <v>Power NL5</v>
      </c>
      <c r="E352" s="40" t="str">
        <f>VLOOKUP($A352,[3]Technologies!$A$7:$H$699,6,FALSE)</f>
        <v>Electricity Cluster NL5</v>
      </c>
      <c r="F352" s="40" t="str">
        <f>VLOOKUP($A352,[3]Technologies!$A$7:$H$699,7,FALSE)</f>
        <v>Import from Cluster DK1 - Power</v>
      </c>
      <c r="G352" s="228"/>
      <c r="H352" s="228"/>
      <c r="I352" s="229" cm="1">
        <f t="array" ref="I352">-SUMPRODUCT(([3]Feedstocks!$C$4:$C$185=A352)*[3]Feedstocks!$E$4:$E$185,[3]Feedstocks!$F$4:$F$185,[3]Feedstocks!$H$4:$H$185,[3]Feedstocks!$I$4:$I$185)</f>
        <v>0</v>
      </c>
      <c r="J352" s="229" cm="1">
        <f t="array" ref="J352">-SUMPRODUCT(([3]Feedstocks!$C$4:$C$185=A352)*[3]Feedstocks!$E$4:$E$185,[3]Feedstocks!$H$4:$H$185,[3]Feedstocks!$I$4:$I$185)</f>
        <v>0</v>
      </c>
      <c r="K352" s="229"/>
      <c r="L352" s="229"/>
      <c r="M352" s="228"/>
      <c r="N352" s="228" t="str">
        <f>VLOOKUP(E352,[3]Activities!$A$9:$M$224,13,FALSE)</f>
        <v>NL</v>
      </c>
      <c r="O352" s="228"/>
      <c r="P352" s="66" t="s">
        <v>1266</v>
      </c>
      <c r="Q352" s="230"/>
      <c r="R352" s="230"/>
      <c r="S352" s="230"/>
      <c r="T352" s="230"/>
      <c r="U352" s="230"/>
      <c r="V352" s="230"/>
      <c r="W352" s="230"/>
      <c r="X352" s="230"/>
      <c r="Y352" s="230"/>
      <c r="Z352" s="230"/>
      <c r="AA352" s="230"/>
      <c r="AB352" s="230"/>
      <c r="AC352" s="230"/>
      <c r="AD352" s="230"/>
      <c r="AE352" s="230"/>
      <c r="AF352" s="235"/>
      <c r="AG352" s="235"/>
      <c r="AH352" s="230"/>
      <c r="AI352" s="230"/>
      <c r="AJ352" s="230"/>
      <c r="AK352" s="230"/>
      <c r="AL352" s="230"/>
      <c r="AM352" s="230"/>
      <c r="AN352" s="230"/>
      <c r="AO352" s="230"/>
      <c r="AP352" s="230"/>
      <c r="AQ352" s="230"/>
      <c r="AR352" s="230"/>
      <c r="AS352" s="230"/>
      <c r="AT352" s="230"/>
      <c r="AU352" s="230"/>
      <c r="AV352" s="230"/>
      <c r="AW352" s="230"/>
      <c r="AX352" s="230"/>
      <c r="AY352" s="230"/>
      <c r="AZ352" s="230"/>
      <c r="BA352" s="230"/>
      <c r="BB352" s="230"/>
      <c r="BC352" s="230"/>
      <c r="BD352" s="230"/>
      <c r="BE352" s="230"/>
      <c r="BF352" s="230"/>
      <c r="BG352" s="230"/>
      <c r="BH352" s="230"/>
      <c r="BI352" s="230"/>
      <c r="BJ352" s="230"/>
      <c r="BK352" s="230"/>
      <c r="BL352" s="230"/>
      <c r="BM352" s="230"/>
      <c r="BN352" s="230"/>
      <c r="BO352" s="230"/>
      <c r="BP352" s="230"/>
      <c r="BQ352" s="230"/>
      <c r="BR352" s="230"/>
      <c r="BS352" s="230"/>
      <c r="BT352" s="230"/>
      <c r="BU352" s="230"/>
      <c r="BV352" s="230"/>
      <c r="BW352" s="230"/>
      <c r="BX352" s="230"/>
      <c r="BY352" s="230"/>
      <c r="BZ352" s="230"/>
      <c r="CA352" s="230"/>
      <c r="CB352" s="230"/>
      <c r="CC352" s="230"/>
      <c r="CD352" s="230"/>
      <c r="CE352" s="230"/>
      <c r="CF352" s="230"/>
      <c r="CG352" s="230"/>
      <c r="CH352" s="230"/>
      <c r="CI352" s="230"/>
      <c r="CJ352" s="230"/>
      <c r="CK352" s="230">
        <v>0.999</v>
      </c>
      <c r="CL352" s="230"/>
      <c r="CM352" s="230">
        <v>-1</v>
      </c>
      <c r="CN352" s="230"/>
      <c r="CO352" s="230"/>
      <c r="CP352" s="230"/>
      <c r="CQ352" s="230"/>
      <c r="CR352" s="230"/>
      <c r="CS352" s="230"/>
      <c r="CT352" s="230"/>
      <c r="CU352" s="230"/>
      <c r="CV352" s="230"/>
      <c r="CW352" s="230"/>
      <c r="CX352" s="230"/>
      <c r="CY352" s="230"/>
      <c r="CZ352" s="230"/>
      <c r="DA352" s="230"/>
      <c r="DB352" s="230"/>
      <c r="DC352" s="230"/>
      <c r="DD352" s="230"/>
      <c r="DE352" s="230"/>
      <c r="DF352" s="230"/>
      <c r="DG352" s="230"/>
      <c r="DH352" s="230"/>
      <c r="DI352" s="230"/>
      <c r="DJ352" s="230"/>
      <c r="DK352" s="230"/>
      <c r="DL352" s="230"/>
      <c r="DM352" s="230"/>
      <c r="DN352" s="230"/>
      <c r="DO352" s="230"/>
      <c r="DP352" s="230"/>
      <c r="DQ352" s="230"/>
      <c r="DR352" s="230"/>
      <c r="DS352" s="230"/>
      <c r="DT352" s="230"/>
      <c r="DU352" s="230"/>
      <c r="DV352" s="230"/>
      <c r="DW352" s="230"/>
      <c r="DX352" s="230"/>
      <c r="DY352" s="230"/>
      <c r="DZ352" s="230"/>
      <c r="EA352" s="230"/>
      <c r="EB352" s="230"/>
      <c r="EC352" s="230"/>
      <c r="ED352" s="230"/>
      <c r="EE352" s="230"/>
      <c r="EF352" s="230"/>
      <c r="EG352" s="230"/>
      <c r="EH352" s="230"/>
      <c r="EI352" s="230"/>
      <c r="EJ352" s="230"/>
      <c r="EK352" s="230"/>
      <c r="EL352" s="230"/>
      <c r="EM352" s="230"/>
      <c r="EN352" s="230"/>
      <c r="EO352" s="230"/>
      <c r="EP352" s="230"/>
      <c r="EQ352" s="230"/>
      <c r="ER352" s="230"/>
      <c r="ES352" s="230"/>
      <c r="ET352" s="230"/>
      <c r="EU352" s="230"/>
      <c r="EV352" s="230"/>
      <c r="EW352" s="230"/>
      <c r="EX352" s="230"/>
      <c r="EY352" s="230"/>
      <c r="EZ352" s="230"/>
      <c r="FA352" s="230"/>
      <c r="FB352" s="230"/>
      <c r="FC352" s="230"/>
      <c r="FD352" s="230"/>
      <c r="FE352" s="230"/>
      <c r="FF352" s="230"/>
      <c r="FG352" s="230"/>
      <c r="FH352" s="230"/>
      <c r="FI352" s="230"/>
      <c r="FJ352" s="230"/>
      <c r="FK352" s="230"/>
      <c r="FL352" s="230"/>
      <c r="FM352" s="230"/>
      <c r="FN352" s="230"/>
      <c r="FO352" s="230"/>
      <c r="FP352" s="230"/>
      <c r="FQ352" s="230"/>
      <c r="FR352" s="230"/>
      <c r="FS352" s="230"/>
      <c r="FT352" s="231"/>
      <c r="FU352" s="232">
        <f t="shared" si="43"/>
        <v>0</v>
      </c>
      <c r="FV352" s="232">
        <f t="shared" si="47"/>
        <v>0</v>
      </c>
      <c r="FW352" s="232">
        <f t="shared" si="47"/>
        <v>0</v>
      </c>
      <c r="FX352" s="232">
        <f t="shared" si="47"/>
        <v>0</v>
      </c>
      <c r="FY352" s="232">
        <f t="shared" si="47"/>
        <v>0</v>
      </c>
      <c r="FZ352" s="232">
        <f t="shared" si="47"/>
        <v>0</v>
      </c>
      <c r="GA352" s="232">
        <f t="shared" si="45"/>
        <v>0</v>
      </c>
      <c r="GB352" s="232">
        <f t="shared" si="46"/>
        <v>0</v>
      </c>
      <c r="GC352" s="232">
        <f t="shared" si="32"/>
        <v>0</v>
      </c>
    </row>
    <row r="353" spans="1:185" x14ac:dyDescent="0.3">
      <c r="A353" s="171" t="s">
        <v>374</v>
      </c>
      <c r="B353" s="40" t="str">
        <f>[3]Technologies!B353</f>
        <v>Elektriciteit</v>
      </c>
      <c r="C353" s="40" t="str">
        <f>VLOOKUP($A353,[3]Technologies!$A$7:$H$699,3,FALSE)</f>
        <v>XC Trade</v>
      </c>
      <c r="D353" s="40" t="str">
        <f>VLOOKUP($A353,[3]Technologies!$A$7:$H$699,4,FALSE)</f>
        <v>Power DK1</v>
      </c>
      <c r="E353" s="40" t="str">
        <f>VLOOKUP($A353,[3]Technologies!$A$7:$H$699,6,FALSE)</f>
        <v>Electricity Cluster DK1</v>
      </c>
      <c r="F353" s="40" t="str">
        <f>VLOOKUP($A353,[3]Technologies!$A$7:$H$699,7,FALSE)</f>
        <v>Import from Cluster NL5 - Power</v>
      </c>
      <c r="G353" s="228"/>
      <c r="H353" s="228"/>
      <c r="I353" s="229" cm="1">
        <f t="array" ref="I353">-SUMPRODUCT(([3]Feedstocks!$C$4:$C$185=A353)*[3]Feedstocks!$E$4:$E$185,[3]Feedstocks!$F$4:$F$185,[3]Feedstocks!$H$4:$H$185,[3]Feedstocks!$I$4:$I$185)</f>
        <v>0</v>
      </c>
      <c r="J353" s="229" cm="1">
        <f t="array" ref="J353">-SUMPRODUCT(([3]Feedstocks!$C$4:$C$185=A353)*[3]Feedstocks!$E$4:$E$185,[3]Feedstocks!$H$4:$H$185,[3]Feedstocks!$I$4:$I$185)</f>
        <v>0</v>
      </c>
      <c r="K353" s="229"/>
      <c r="L353" s="229"/>
      <c r="M353" s="228"/>
      <c r="N353" s="228" t="str">
        <f>VLOOKUP(E353,[3]Activities!$A$9:$M$224,13,FALSE)</f>
        <v>DK</v>
      </c>
      <c r="O353" s="228"/>
      <c r="P353" s="66" t="s">
        <v>1266</v>
      </c>
      <c r="Q353" s="230"/>
      <c r="R353" s="230"/>
      <c r="S353" s="230"/>
      <c r="T353" s="230"/>
      <c r="U353" s="230"/>
      <c r="V353" s="230"/>
      <c r="W353" s="230"/>
      <c r="X353" s="230"/>
      <c r="Y353" s="230"/>
      <c r="Z353" s="230"/>
      <c r="AA353" s="230"/>
      <c r="AB353" s="230"/>
      <c r="AC353" s="230"/>
      <c r="AD353" s="230"/>
      <c r="AE353" s="230"/>
      <c r="AF353" s="235"/>
      <c r="AG353" s="235"/>
      <c r="AH353" s="230"/>
      <c r="AI353" s="230"/>
      <c r="AJ353" s="230"/>
      <c r="AK353" s="230"/>
      <c r="AL353" s="230"/>
      <c r="AM353" s="230"/>
      <c r="AN353" s="230"/>
      <c r="AO353" s="230"/>
      <c r="AP353" s="230"/>
      <c r="AQ353" s="230"/>
      <c r="AR353" s="230"/>
      <c r="AS353" s="230"/>
      <c r="AT353" s="230"/>
      <c r="AU353" s="230"/>
      <c r="AV353" s="230"/>
      <c r="AW353" s="230"/>
      <c r="AX353" s="230"/>
      <c r="AY353" s="230"/>
      <c r="AZ353" s="230"/>
      <c r="BA353" s="230"/>
      <c r="BB353" s="230"/>
      <c r="BC353" s="230"/>
      <c r="BD353" s="230"/>
      <c r="BE353" s="230"/>
      <c r="BF353" s="230"/>
      <c r="BG353" s="230"/>
      <c r="BH353" s="230"/>
      <c r="BI353" s="230"/>
      <c r="BJ353" s="230"/>
      <c r="BK353" s="230"/>
      <c r="BL353" s="230"/>
      <c r="BM353" s="230"/>
      <c r="BN353" s="230"/>
      <c r="BO353" s="230"/>
      <c r="BP353" s="230"/>
      <c r="BQ353" s="230"/>
      <c r="BR353" s="230"/>
      <c r="BS353" s="230"/>
      <c r="BT353" s="230"/>
      <c r="BU353" s="230"/>
      <c r="BV353" s="230"/>
      <c r="BW353" s="230"/>
      <c r="BX353" s="230"/>
      <c r="BY353" s="230"/>
      <c r="BZ353" s="230"/>
      <c r="CA353" s="230"/>
      <c r="CB353" s="230"/>
      <c r="CC353" s="230"/>
      <c r="CD353" s="230"/>
      <c r="CE353" s="230"/>
      <c r="CF353" s="230"/>
      <c r="CG353" s="230"/>
      <c r="CH353" s="230"/>
      <c r="CI353" s="230"/>
      <c r="CJ353" s="230"/>
      <c r="CK353" s="230">
        <v>-1</v>
      </c>
      <c r="CL353" s="230"/>
      <c r="CM353" s="230">
        <v>0.999</v>
      </c>
      <c r="CN353" s="230"/>
      <c r="CO353" s="230"/>
      <c r="CP353" s="230"/>
      <c r="CQ353" s="230"/>
      <c r="CR353" s="230"/>
      <c r="CS353" s="230"/>
      <c r="CT353" s="230"/>
      <c r="CU353" s="230"/>
      <c r="CV353" s="230"/>
      <c r="CW353" s="230"/>
      <c r="CX353" s="230"/>
      <c r="CY353" s="230"/>
      <c r="CZ353" s="230"/>
      <c r="DA353" s="230"/>
      <c r="DB353" s="230"/>
      <c r="DC353" s="230"/>
      <c r="DD353" s="230"/>
      <c r="DE353" s="230"/>
      <c r="DF353" s="230"/>
      <c r="DG353" s="230"/>
      <c r="DH353" s="230"/>
      <c r="DI353" s="230"/>
      <c r="DJ353" s="230"/>
      <c r="DK353" s="230"/>
      <c r="DL353" s="230"/>
      <c r="DM353" s="230"/>
      <c r="DN353" s="230"/>
      <c r="DO353" s="230"/>
      <c r="DP353" s="230"/>
      <c r="DQ353" s="230"/>
      <c r="DR353" s="230"/>
      <c r="DS353" s="230"/>
      <c r="DT353" s="230"/>
      <c r="DU353" s="230"/>
      <c r="DV353" s="230"/>
      <c r="DW353" s="230"/>
      <c r="DX353" s="230"/>
      <c r="DY353" s="230"/>
      <c r="DZ353" s="230"/>
      <c r="EA353" s="230"/>
      <c r="EB353" s="230"/>
      <c r="EC353" s="230"/>
      <c r="ED353" s="230"/>
      <c r="EE353" s="230"/>
      <c r="EF353" s="230"/>
      <c r="EG353" s="230"/>
      <c r="EH353" s="230"/>
      <c r="EI353" s="230"/>
      <c r="EJ353" s="230"/>
      <c r="EK353" s="230"/>
      <c r="EL353" s="230"/>
      <c r="EM353" s="230"/>
      <c r="EN353" s="230"/>
      <c r="EO353" s="230"/>
      <c r="EP353" s="230"/>
      <c r="EQ353" s="230"/>
      <c r="ER353" s="230"/>
      <c r="ES353" s="230"/>
      <c r="ET353" s="230"/>
      <c r="EU353" s="230"/>
      <c r="EV353" s="230"/>
      <c r="EW353" s="230"/>
      <c r="EX353" s="230"/>
      <c r="EY353" s="230"/>
      <c r="EZ353" s="230"/>
      <c r="FA353" s="230"/>
      <c r="FB353" s="230"/>
      <c r="FC353" s="230"/>
      <c r="FD353" s="230"/>
      <c r="FE353" s="230"/>
      <c r="FF353" s="230"/>
      <c r="FG353" s="230"/>
      <c r="FH353" s="230"/>
      <c r="FI353" s="230"/>
      <c r="FJ353" s="230"/>
      <c r="FK353" s="230"/>
      <c r="FL353" s="230"/>
      <c r="FM353" s="230"/>
      <c r="FN353" s="230"/>
      <c r="FO353" s="230"/>
      <c r="FP353" s="230"/>
      <c r="FQ353" s="230"/>
      <c r="FR353" s="230"/>
      <c r="FS353" s="230"/>
      <c r="FT353" s="231"/>
      <c r="FU353" s="232">
        <f t="shared" si="43"/>
        <v>0</v>
      </c>
      <c r="FV353" s="232">
        <f t="shared" si="47"/>
        <v>0</v>
      </c>
      <c r="FW353" s="232">
        <f t="shared" si="47"/>
        <v>0</v>
      </c>
      <c r="FX353" s="232">
        <f t="shared" si="47"/>
        <v>0</v>
      </c>
      <c r="FY353" s="232">
        <f t="shared" si="47"/>
        <v>0</v>
      </c>
      <c r="FZ353" s="232">
        <f t="shared" si="47"/>
        <v>0</v>
      </c>
      <c r="GA353" s="232">
        <f t="shared" si="45"/>
        <v>0</v>
      </c>
      <c r="GB353" s="232">
        <f t="shared" si="46"/>
        <v>0</v>
      </c>
      <c r="GC353" s="232">
        <f t="shared" si="32"/>
        <v>0</v>
      </c>
    </row>
    <row r="354" spans="1:185" x14ac:dyDescent="0.3">
      <c r="A354" s="173" t="s">
        <v>375</v>
      </c>
      <c r="B354" s="40" t="str">
        <f>[3]Technologies!B354</f>
        <v>Elektriciteit</v>
      </c>
      <c r="C354" s="40" t="str">
        <f>VLOOKUP($A354,[3]Technologies!$A$7:$H$699,3,FALSE)</f>
        <v>XC Trade</v>
      </c>
      <c r="D354" s="40" t="str">
        <f>VLOOKUP($A354,[3]Technologies!$A$7:$H$699,4,FALSE)</f>
        <v>Power NL5</v>
      </c>
      <c r="E354" s="40" t="str">
        <f>VLOOKUP($A354,[3]Technologies!$A$7:$H$699,6,FALSE)</f>
        <v>Electricity Cluster NL5</v>
      </c>
      <c r="F354" s="40" t="str">
        <f>VLOOKUP($A354,[3]Technologies!$A$7:$H$699,7,FALSE)</f>
        <v>Import from Cluster DE1 - Power</v>
      </c>
      <c r="G354" s="228"/>
      <c r="H354" s="228"/>
      <c r="I354" s="229" cm="1">
        <f t="array" ref="I354">-SUMPRODUCT(([3]Feedstocks!$C$4:$C$185=A354)*[3]Feedstocks!$E$4:$E$185,[3]Feedstocks!$F$4:$F$185,[3]Feedstocks!$H$4:$H$185,[3]Feedstocks!$I$4:$I$185)</f>
        <v>0</v>
      </c>
      <c r="J354" s="229" cm="1">
        <f t="array" ref="J354">-SUMPRODUCT(([3]Feedstocks!$C$4:$C$185=A354)*[3]Feedstocks!$E$4:$E$185,[3]Feedstocks!$H$4:$H$185,[3]Feedstocks!$I$4:$I$185)</f>
        <v>0</v>
      </c>
      <c r="K354" s="229"/>
      <c r="L354" s="229"/>
      <c r="M354" s="228"/>
      <c r="N354" s="228" t="str">
        <f>VLOOKUP(E354,[3]Activities!$A$9:$M$224,13,FALSE)</f>
        <v>NL</v>
      </c>
      <c r="O354" s="228"/>
      <c r="P354" s="66" t="s">
        <v>1266</v>
      </c>
      <c r="Q354" s="230"/>
      <c r="R354" s="230"/>
      <c r="S354" s="230"/>
      <c r="T354" s="230"/>
      <c r="U354" s="230"/>
      <c r="V354" s="230"/>
      <c r="W354" s="230"/>
      <c r="X354" s="230"/>
      <c r="Y354" s="230"/>
      <c r="Z354" s="230"/>
      <c r="AA354" s="230"/>
      <c r="AB354" s="230"/>
      <c r="AC354" s="230"/>
      <c r="AD354" s="230"/>
      <c r="AE354" s="230"/>
      <c r="AF354" s="235"/>
      <c r="AG354" s="235"/>
      <c r="AH354" s="230"/>
      <c r="AI354" s="230"/>
      <c r="AJ354" s="230"/>
      <c r="AK354" s="230"/>
      <c r="AL354" s="230"/>
      <c r="AM354" s="230"/>
      <c r="AN354" s="230"/>
      <c r="AO354" s="230"/>
      <c r="AP354" s="230"/>
      <c r="AQ354" s="230"/>
      <c r="AR354" s="230"/>
      <c r="AS354" s="230"/>
      <c r="AT354" s="230"/>
      <c r="AU354" s="230"/>
      <c r="AV354" s="230"/>
      <c r="AW354" s="230"/>
      <c r="AX354" s="230"/>
      <c r="AY354" s="230"/>
      <c r="AZ354" s="230"/>
      <c r="BA354" s="230"/>
      <c r="BB354" s="230"/>
      <c r="BC354" s="230"/>
      <c r="BD354" s="230"/>
      <c r="BE354" s="230"/>
      <c r="BF354" s="230"/>
      <c r="BG354" s="230"/>
      <c r="BH354" s="230"/>
      <c r="BI354" s="230"/>
      <c r="BJ354" s="230"/>
      <c r="BK354" s="230"/>
      <c r="BL354" s="230"/>
      <c r="BM354" s="230"/>
      <c r="BN354" s="230"/>
      <c r="BO354" s="230"/>
      <c r="BP354" s="230"/>
      <c r="BQ354" s="230"/>
      <c r="BR354" s="230"/>
      <c r="BS354" s="230"/>
      <c r="BT354" s="230"/>
      <c r="BU354" s="230"/>
      <c r="BV354" s="230"/>
      <c r="BW354" s="230"/>
      <c r="BX354" s="230"/>
      <c r="BY354" s="230"/>
      <c r="BZ354" s="230"/>
      <c r="CA354" s="230"/>
      <c r="CB354" s="230"/>
      <c r="CC354" s="230"/>
      <c r="CD354" s="230"/>
      <c r="CE354" s="230"/>
      <c r="CF354" s="230"/>
      <c r="CG354" s="230"/>
      <c r="CH354" s="230"/>
      <c r="CI354" s="230"/>
      <c r="CJ354" s="230"/>
      <c r="CK354" s="230">
        <v>0.999</v>
      </c>
      <c r="CL354" s="230">
        <v>-1</v>
      </c>
      <c r="CM354" s="230"/>
      <c r="CN354" s="230"/>
      <c r="CO354" s="230"/>
      <c r="CP354" s="230"/>
      <c r="CQ354" s="230"/>
      <c r="CR354" s="230"/>
      <c r="CS354" s="230"/>
      <c r="CT354" s="230"/>
      <c r="CU354" s="230"/>
      <c r="CV354" s="230"/>
      <c r="CW354" s="230"/>
      <c r="CX354" s="230"/>
      <c r="CY354" s="230"/>
      <c r="CZ354" s="230"/>
      <c r="DA354" s="230"/>
      <c r="DB354" s="230"/>
      <c r="DC354" s="230"/>
      <c r="DD354" s="230"/>
      <c r="DE354" s="230"/>
      <c r="DF354" s="230"/>
      <c r="DG354" s="230"/>
      <c r="DH354" s="230"/>
      <c r="DI354" s="230"/>
      <c r="DJ354" s="230"/>
      <c r="DK354" s="230"/>
      <c r="DL354" s="230"/>
      <c r="DM354" s="230"/>
      <c r="DN354" s="230"/>
      <c r="DO354" s="230"/>
      <c r="DP354" s="230"/>
      <c r="DQ354" s="230"/>
      <c r="DR354" s="230"/>
      <c r="DS354" s="230"/>
      <c r="DT354" s="230"/>
      <c r="DU354" s="230"/>
      <c r="DV354" s="230"/>
      <c r="DW354" s="230"/>
      <c r="DX354" s="230"/>
      <c r="DY354" s="230"/>
      <c r="DZ354" s="230"/>
      <c r="EA354" s="230"/>
      <c r="EB354" s="230"/>
      <c r="EC354" s="230"/>
      <c r="ED354" s="230"/>
      <c r="EE354" s="230"/>
      <c r="EF354" s="230"/>
      <c r="EG354" s="230"/>
      <c r="EH354" s="230"/>
      <c r="EI354" s="230"/>
      <c r="EJ354" s="230"/>
      <c r="EK354" s="230"/>
      <c r="EL354" s="230"/>
      <c r="EM354" s="230"/>
      <c r="EN354" s="230"/>
      <c r="EO354" s="230"/>
      <c r="EP354" s="230"/>
      <c r="EQ354" s="230"/>
      <c r="ER354" s="230"/>
      <c r="ES354" s="230"/>
      <c r="ET354" s="230"/>
      <c r="EU354" s="230"/>
      <c r="EV354" s="230"/>
      <c r="EW354" s="230"/>
      <c r="EX354" s="230"/>
      <c r="EY354" s="230"/>
      <c r="EZ354" s="230"/>
      <c r="FA354" s="230"/>
      <c r="FB354" s="230"/>
      <c r="FC354" s="230"/>
      <c r="FD354" s="230"/>
      <c r="FE354" s="230"/>
      <c r="FF354" s="230"/>
      <c r="FG354" s="230"/>
      <c r="FH354" s="230"/>
      <c r="FI354" s="230"/>
      <c r="FJ354" s="230"/>
      <c r="FK354" s="230"/>
      <c r="FL354" s="230"/>
      <c r="FM354" s="230"/>
      <c r="FN354" s="230"/>
      <c r="FO354" s="230"/>
      <c r="FP354" s="230"/>
      <c r="FQ354" s="230"/>
      <c r="FR354" s="230"/>
      <c r="FS354" s="230"/>
      <c r="FT354" s="231"/>
      <c r="FU354" s="232">
        <f t="shared" si="43"/>
        <v>0</v>
      </c>
      <c r="FV354" s="232">
        <f t="shared" si="47"/>
        <v>0</v>
      </c>
      <c r="FW354" s="232">
        <f t="shared" si="47"/>
        <v>0</v>
      </c>
      <c r="FX354" s="232">
        <f t="shared" si="47"/>
        <v>0</v>
      </c>
      <c r="FY354" s="232">
        <f t="shared" si="47"/>
        <v>0</v>
      </c>
      <c r="FZ354" s="232">
        <f t="shared" si="47"/>
        <v>0</v>
      </c>
      <c r="GA354" s="232">
        <f t="shared" si="45"/>
        <v>0</v>
      </c>
      <c r="GB354" s="232">
        <f t="shared" si="46"/>
        <v>0</v>
      </c>
      <c r="GC354" s="232">
        <f t="shared" si="32"/>
        <v>0</v>
      </c>
    </row>
    <row r="355" spans="1:185" x14ac:dyDescent="0.3">
      <c r="A355" s="171" t="s">
        <v>376</v>
      </c>
      <c r="B355" s="40" t="str">
        <f>[3]Technologies!B355</f>
        <v>Elektriciteit</v>
      </c>
      <c r="C355" s="40" t="str">
        <f>VLOOKUP($A355,[3]Technologies!$A$7:$H$699,3,FALSE)</f>
        <v>XC Trade</v>
      </c>
      <c r="D355" s="40" t="str">
        <f>VLOOKUP($A355,[3]Technologies!$A$7:$H$699,4,FALSE)</f>
        <v>Power DE1</v>
      </c>
      <c r="E355" s="40" t="str">
        <f>VLOOKUP($A355,[3]Technologies!$A$7:$H$699,6,FALSE)</f>
        <v>Electricity Cluster DE1</v>
      </c>
      <c r="F355" s="40" t="str">
        <f>VLOOKUP($A355,[3]Technologies!$A$7:$H$699,7,FALSE)</f>
        <v>Import from Cluster NL5 - Power</v>
      </c>
      <c r="G355" s="228"/>
      <c r="H355" s="228"/>
      <c r="I355" s="229" cm="1">
        <f t="array" ref="I355">-SUMPRODUCT(([3]Feedstocks!$C$4:$C$185=A355)*[3]Feedstocks!$E$4:$E$185,[3]Feedstocks!$F$4:$F$185,[3]Feedstocks!$H$4:$H$185,[3]Feedstocks!$I$4:$I$185)</f>
        <v>0</v>
      </c>
      <c r="J355" s="229" cm="1">
        <f t="array" ref="J355">-SUMPRODUCT(([3]Feedstocks!$C$4:$C$185=A355)*[3]Feedstocks!$E$4:$E$185,[3]Feedstocks!$H$4:$H$185,[3]Feedstocks!$I$4:$I$185)</f>
        <v>0</v>
      </c>
      <c r="K355" s="229"/>
      <c r="L355" s="229"/>
      <c r="M355" s="228"/>
      <c r="N355" s="228" t="str">
        <f>VLOOKUP(E355,[3]Activities!$A$9:$M$224,13,FALSE)</f>
        <v>DE</v>
      </c>
      <c r="O355" s="228"/>
      <c r="P355" s="66" t="s">
        <v>1266</v>
      </c>
      <c r="Q355" s="230"/>
      <c r="R355" s="230"/>
      <c r="S355" s="230"/>
      <c r="T355" s="230"/>
      <c r="U355" s="230"/>
      <c r="V355" s="230"/>
      <c r="W355" s="230"/>
      <c r="X355" s="230"/>
      <c r="Y355" s="230"/>
      <c r="Z355" s="230"/>
      <c r="AA355" s="230"/>
      <c r="AB355" s="230"/>
      <c r="AC355" s="230"/>
      <c r="AD355" s="230"/>
      <c r="AE355" s="230"/>
      <c r="AF355" s="235"/>
      <c r="AG355" s="235"/>
      <c r="AH355" s="230"/>
      <c r="AI355" s="230"/>
      <c r="AJ355" s="230"/>
      <c r="AK355" s="230"/>
      <c r="AL355" s="230"/>
      <c r="AM355" s="230"/>
      <c r="AN355" s="230"/>
      <c r="AO355" s="230"/>
      <c r="AP355" s="230"/>
      <c r="AQ355" s="230"/>
      <c r="AR355" s="230"/>
      <c r="AS355" s="230"/>
      <c r="AT355" s="230"/>
      <c r="AU355" s="230"/>
      <c r="AV355" s="230"/>
      <c r="AW355" s="230"/>
      <c r="AX355" s="230"/>
      <c r="AY355" s="230"/>
      <c r="AZ355" s="230"/>
      <c r="BA355" s="230"/>
      <c r="BB355" s="230"/>
      <c r="BC355" s="230"/>
      <c r="BD355" s="230"/>
      <c r="BE355" s="230"/>
      <c r="BF355" s="230"/>
      <c r="BG355" s="230"/>
      <c r="BH355" s="230"/>
      <c r="BI355" s="230"/>
      <c r="BJ355" s="230"/>
      <c r="BK355" s="230"/>
      <c r="BL355" s="230"/>
      <c r="BM355" s="230"/>
      <c r="BN355" s="230"/>
      <c r="BO355" s="230"/>
      <c r="BP355" s="230"/>
      <c r="BQ355" s="230"/>
      <c r="BR355" s="230"/>
      <c r="BS355" s="230"/>
      <c r="BT355" s="230"/>
      <c r="BU355" s="230"/>
      <c r="BV355" s="230"/>
      <c r="BW355" s="230"/>
      <c r="BX355" s="230"/>
      <c r="BY355" s="230"/>
      <c r="BZ355" s="230"/>
      <c r="CA355" s="230"/>
      <c r="CB355" s="230"/>
      <c r="CC355" s="230"/>
      <c r="CD355" s="230"/>
      <c r="CE355" s="230"/>
      <c r="CF355" s="230"/>
      <c r="CG355" s="230"/>
      <c r="CH355" s="230"/>
      <c r="CI355" s="230"/>
      <c r="CJ355" s="230"/>
      <c r="CK355" s="230">
        <v>-1</v>
      </c>
      <c r="CL355" s="230">
        <v>0.999</v>
      </c>
      <c r="CM355" s="230"/>
      <c r="CN355" s="230"/>
      <c r="CO355" s="230"/>
      <c r="CP355" s="230"/>
      <c r="CQ355" s="230"/>
      <c r="CR355" s="230"/>
      <c r="CS355" s="230"/>
      <c r="CT355" s="230"/>
      <c r="CU355" s="230"/>
      <c r="CV355" s="230"/>
      <c r="CW355" s="230"/>
      <c r="CX355" s="230"/>
      <c r="CY355" s="230"/>
      <c r="CZ355" s="230"/>
      <c r="DA355" s="230"/>
      <c r="DB355" s="230"/>
      <c r="DC355" s="230"/>
      <c r="DD355" s="230"/>
      <c r="DE355" s="230"/>
      <c r="DF355" s="230"/>
      <c r="DG355" s="230"/>
      <c r="DH355" s="230"/>
      <c r="DI355" s="230"/>
      <c r="DJ355" s="230"/>
      <c r="DK355" s="230"/>
      <c r="DL355" s="230"/>
      <c r="DM355" s="230"/>
      <c r="DN355" s="230"/>
      <c r="DO355" s="230"/>
      <c r="DP355" s="230"/>
      <c r="DQ355" s="230"/>
      <c r="DR355" s="230"/>
      <c r="DS355" s="230"/>
      <c r="DT355" s="230"/>
      <c r="DU355" s="230"/>
      <c r="DV355" s="230"/>
      <c r="DW355" s="230"/>
      <c r="DX355" s="230"/>
      <c r="DY355" s="230"/>
      <c r="DZ355" s="230"/>
      <c r="EA355" s="230"/>
      <c r="EB355" s="230"/>
      <c r="EC355" s="230"/>
      <c r="ED355" s="230"/>
      <c r="EE355" s="230"/>
      <c r="EF355" s="230"/>
      <c r="EG355" s="230"/>
      <c r="EH355" s="230"/>
      <c r="EI355" s="230"/>
      <c r="EJ355" s="230"/>
      <c r="EK355" s="230"/>
      <c r="EL355" s="230"/>
      <c r="EM355" s="230"/>
      <c r="EN355" s="230"/>
      <c r="EO355" s="230"/>
      <c r="EP355" s="230"/>
      <c r="EQ355" s="230"/>
      <c r="ER355" s="230"/>
      <c r="ES355" s="230"/>
      <c r="ET355" s="230"/>
      <c r="EU355" s="230"/>
      <c r="EV355" s="230"/>
      <c r="EW355" s="230"/>
      <c r="EX355" s="230"/>
      <c r="EY355" s="230"/>
      <c r="EZ355" s="230"/>
      <c r="FA355" s="230"/>
      <c r="FB355" s="230"/>
      <c r="FC355" s="230"/>
      <c r="FD355" s="230"/>
      <c r="FE355" s="230"/>
      <c r="FF355" s="230"/>
      <c r="FG355" s="230"/>
      <c r="FH355" s="230"/>
      <c r="FI355" s="230"/>
      <c r="FJ355" s="230"/>
      <c r="FK355" s="230"/>
      <c r="FL355" s="230"/>
      <c r="FM355" s="230"/>
      <c r="FN355" s="230"/>
      <c r="FO355" s="230"/>
      <c r="FP355" s="230"/>
      <c r="FQ355" s="230"/>
      <c r="FR355" s="230"/>
      <c r="FS355" s="230"/>
      <c r="FT355" s="231"/>
      <c r="FU355" s="232">
        <f t="shared" si="43"/>
        <v>0</v>
      </c>
      <c r="FV355" s="232">
        <f t="shared" si="47"/>
        <v>0</v>
      </c>
      <c r="FW355" s="232">
        <f t="shared" si="47"/>
        <v>0</v>
      </c>
      <c r="FX355" s="232">
        <f t="shared" si="47"/>
        <v>0</v>
      </c>
      <c r="FY355" s="232">
        <f t="shared" si="47"/>
        <v>0</v>
      </c>
      <c r="FZ355" s="232">
        <f t="shared" si="47"/>
        <v>0</v>
      </c>
      <c r="GA355" s="232">
        <f t="shared" si="45"/>
        <v>0</v>
      </c>
      <c r="GB355" s="232">
        <f t="shared" si="46"/>
        <v>0</v>
      </c>
      <c r="GC355" s="232">
        <f t="shared" si="32"/>
        <v>0</v>
      </c>
    </row>
    <row r="356" spans="1:185" x14ac:dyDescent="0.3">
      <c r="A356" s="173" t="s">
        <v>377</v>
      </c>
      <c r="B356" s="40" t="str">
        <f>[3]Technologies!B356</f>
        <v>Elektriciteit</v>
      </c>
      <c r="C356" s="40" t="str">
        <f>VLOOKUP($A356,[3]Technologies!$A$7:$H$699,3,FALSE)</f>
        <v>XC Trade</v>
      </c>
      <c r="D356" s="40" t="str">
        <f>VLOOKUP($A356,[3]Technologies!$A$7:$H$699,4,FALSE)</f>
        <v>Power NL5</v>
      </c>
      <c r="E356" s="40" t="str">
        <f>VLOOKUP($A356,[3]Technologies!$A$7:$H$699,6,FALSE)</f>
        <v>Electricity Cluster NL5</v>
      </c>
      <c r="F356" s="40" t="str">
        <f>VLOOKUP($A356,[3]Technologies!$A$7:$H$699,7,FALSE)</f>
        <v>Import from Cluster NL4 - Power</v>
      </c>
      <c r="G356" s="228"/>
      <c r="H356" s="228"/>
      <c r="I356" s="229" cm="1">
        <f t="array" ref="I356">-SUMPRODUCT(([3]Feedstocks!$C$4:$C$185=A356)*[3]Feedstocks!$E$4:$E$185,[3]Feedstocks!$F$4:$F$185,[3]Feedstocks!$H$4:$H$185,[3]Feedstocks!$I$4:$I$185)</f>
        <v>0</v>
      </c>
      <c r="J356" s="229" cm="1">
        <f t="array" ref="J356">-SUMPRODUCT(([3]Feedstocks!$C$4:$C$185=A356)*[3]Feedstocks!$E$4:$E$185,[3]Feedstocks!$H$4:$H$185,[3]Feedstocks!$I$4:$I$185)</f>
        <v>0</v>
      </c>
      <c r="K356" s="229"/>
      <c r="L356" s="229"/>
      <c r="M356" s="228"/>
      <c r="N356" s="228" t="str">
        <f>VLOOKUP(E356,[3]Activities!$A$9:$M$224,13,FALSE)</f>
        <v>NL</v>
      </c>
      <c r="O356" s="228"/>
      <c r="P356" s="66" t="s">
        <v>1266</v>
      </c>
      <c r="Q356" s="230"/>
      <c r="R356" s="230"/>
      <c r="S356" s="230"/>
      <c r="T356" s="230"/>
      <c r="U356" s="230"/>
      <c r="V356" s="230"/>
      <c r="W356" s="230"/>
      <c r="X356" s="230"/>
      <c r="Y356" s="230"/>
      <c r="Z356" s="230"/>
      <c r="AA356" s="230"/>
      <c r="AB356" s="230"/>
      <c r="AC356" s="230"/>
      <c r="AD356" s="230"/>
      <c r="AE356" s="230"/>
      <c r="AF356" s="235"/>
      <c r="AG356" s="235"/>
      <c r="AH356" s="230"/>
      <c r="AI356" s="230"/>
      <c r="AJ356" s="230"/>
      <c r="AK356" s="230"/>
      <c r="AL356" s="230"/>
      <c r="AM356" s="230"/>
      <c r="AN356" s="230"/>
      <c r="AO356" s="230"/>
      <c r="AP356" s="230"/>
      <c r="AQ356" s="230"/>
      <c r="AR356" s="230"/>
      <c r="AS356" s="230"/>
      <c r="AT356" s="230"/>
      <c r="AU356" s="230"/>
      <c r="AV356" s="230"/>
      <c r="AW356" s="230"/>
      <c r="AX356" s="230"/>
      <c r="AY356" s="230"/>
      <c r="AZ356" s="230"/>
      <c r="BA356" s="230"/>
      <c r="BB356" s="230"/>
      <c r="BC356" s="230"/>
      <c r="BD356" s="230"/>
      <c r="BE356" s="230"/>
      <c r="BF356" s="230"/>
      <c r="BG356" s="230"/>
      <c r="BH356" s="230"/>
      <c r="BI356" s="230"/>
      <c r="BJ356" s="230"/>
      <c r="BK356" s="230"/>
      <c r="BL356" s="230"/>
      <c r="BM356" s="230"/>
      <c r="BN356" s="230"/>
      <c r="BO356" s="230"/>
      <c r="BP356" s="230"/>
      <c r="BQ356" s="230"/>
      <c r="BR356" s="230"/>
      <c r="BS356" s="230"/>
      <c r="BT356" s="230"/>
      <c r="BU356" s="230"/>
      <c r="BV356" s="230"/>
      <c r="BW356" s="230"/>
      <c r="BX356" s="230"/>
      <c r="BY356" s="230"/>
      <c r="BZ356" s="230"/>
      <c r="CA356" s="230"/>
      <c r="CB356" s="230"/>
      <c r="CC356" s="230"/>
      <c r="CD356" s="230"/>
      <c r="CE356" s="230"/>
      <c r="CF356" s="230"/>
      <c r="CG356" s="230"/>
      <c r="CH356" s="230"/>
      <c r="CI356" s="230"/>
      <c r="CJ356" s="230">
        <v>-1</v>
      </c>
      <c r="CK356" s="230">
        <v>0.99970000000000003</v>
      </c>
      <c r="CL356" s="230"/>
      <c r="CM356" s="230"/>
      <c r="CN356" s="230"/>
      <c r="CO356" s="230"/>
      <c r="CP356" s="230"/>
      <c r="CQ356" s="230"/>
      <c r="CR356" s="230"/>
      <c r="CS356" s="230"/>
      <c r="CT356" s="230"/>
      <c r="CU356" s="230"/>
      <c r="CV356" s="230"/>
      <c r="CW356" s="230"/>
      <c r="CX356" s="230"/>
      <c r="CY356" s="230"/>
      <c r="CZ356" s="230"/>
      <c r="DA356" s="230"/>
      <c r="DB356" s="230"/>
      <c r="DC356" s="230"/>
      <c r="DD356" s="230"/>
      <c r="DE356" s="230"/>
      <c r="DF356" s="230"/>
      <c r="DG356" s="230"/>
      <c r="DH356" s="230"/>
      <c r="DI356" s="230"/>
      <c r="DJ356" s="230"/>
      <c r="DK356" s="230"/>
      <c r="DL356" s="230"/>
      <c r="DM356" s="230"/>
      <c r="DN356" s="230"/>
      <c r="DO356" s="230"/>
      <c r="DP356" s="230"/>
      <c r="DQ356" s="230"/>
      <c r="DR356" s="230"/>
      <c r="DS356" s="230"/>
      <c r="DT356" s="230"/>
      <c r="DU356" s="230"/>
      <c r="DV356" s="230"/>
      <c r="DW356" s="230"/>
      <c r="DX356" s="230"/>
      <c r="DY356" s="230"/>
      <c r="DZ356" s="230"/>
      <c r="EA356" s="230"/>
      <c r="EB356" s="230"/>
      <c r="EC356" s="230"/>
      <c r="ED356" s="230"/>
      <c r="EE356" s="230"/>
      <c r="EF356" s="230"/>
      <c r="EG356" s="230"/>
      <c r="EH356" s="230"/>
      <c r="EI356" s="230"/>
      <c r="EJ356" s="230"/>
      <c r="EK356" s="230"/>
      <c r="EL356" s="230"/>
      <c r="EM356" s="230"/>
      <c r="EN356" s="230"/>
      <c r="EO356" s="230"/>
      <c r="EP356" s="230"/>
      <c r="EQ356" s="230"/>
      <c r="ER356" s="230"/>
      <c r="ES356" s="230"/>
      <c r="ET356" s="230"/>
      <c r="EU356" s="230"/>
      <c r="EV356" s="230"/>
      <c r="EW356" s="230"/>
      <c r="EX356" s="230"/>
      <c r="EY356" s="230"/>
      <c r="EZ356" s="230"/>
      <c r="FA356" s="230"/>
      <c r="FB356" s="230"/>
      <c r="FC356" s="230"/>
      <c r="FD356" s="230"/>
      <c r="FE356" s="230"/>
      <c r="FF356" s="230"/>
      <c r="FG356" s="230"/>
      <c r="FH356" s="230"/>
      <c r="FI356" s="230"/>
      <c r="FJ356" s="230"/>
      <c r="FK356" s="230"/>
      <c r="FL356" s="230"/>
      <c r="FM356" s="230"/>
      <c r="FN356" s="230"/>
      <c r="FO356" s="230"/>
      <c r="FP356" s="230"/>
      <c r="FQ356" s="230"/>
      <c r="FR356" s="230"/>
      <c r="FS356" s="230"/>
      <c r="FT356" s="231"/>
      <c r="FU356" s="232">
        <f t="shared" si="43"/>
        <v>0</v>
      </c>
      <c r="FV356" s="232">
        <f t="shared" si="47"/>
        <v>0</v>
      </c>
      <c r="FW356" s="232">
        <f t="shared" si="47"/>
        <v>0</v>
      </c>
      <c r="FX356" s="232">
        <f t="shared" si="47"/>
        <v>0</v>
      </c>
      <c r="FY356" s="232">
        <f t="shared" si="47"/>
        <v>0</v>
      </c>
      <c r="FZ356" s="232">
        <f t="shared" si="47"/>
        <v>0</v>
      </c>
      <c r="GA356" s="232">
        <f t="shared" si="45"/>
        <v>0</v>
      </c>
      <c r="GB356" s="232">
        <f t="shared" si="46"/>
        <v>0</v>
      </c>
      <c r="GC356" s="232">
        <f t="shared" si="32"/>
        <v>0</v>
      </c>
    </row>
    <row r="357" spans="1:185" x14ac:dyDescent="0.3">
      <c r="A357" s="171" t="s">
        <v>378</v>
      </c>
      <c r="B357" s="40" t="str">
        <f>[3]Technologies!B357</f>
        <v>Elektriciteit</v>
      </c>
      <c r="C357" s="40" t="str">
        <f>VLOOKUP($A357,[3]Technologies!$A$7:$H$699,3,FALSE)</f>
        <v>XC Trade</v>
      </c>
      <c r="D357" s="40" t="str">
        <f>VLOOKUP($A357,[3]Technologies!$A$7:$H$699,4,FALSE)</f>
        <v>Power NL4</v>
      </c>
      <c r="E357" s="40" t="str">
        <f>VLOOKUP($A357,[3]Technologies!$A$7:$H$699,6,FALSE)</f>
        <v>Electricity Cluster NL4</v>
      </c>
      <c r="F357" s="40" t="str">
        <f>VLOOKUP($A357,[3]Technologies!$A$7:$H$699,7,FALSE)</f>
        <v>Import from Cluster NL5 - Power</v>
      </c>
      <c r="G357" s="228"/>
      <c r="H357" s="228"/>
      <c r="I357" s="229" cm="1">
        <f t="array" ref="I357">-SUMPRODUCT(([3]Feedstocks!$C$4:$C$185=A357)*[3]Feedstocks!$E$4:$E$185,[3]Feedstocks!$F$4:$F$185,[3]Feedstocks!$H$4:$H$185,[3]Feedstocks!$I$4:$I$185)</f>
        <v>0</v>
      </c>
      <c r="J357" s="229" cm="1">
        <f t="array" ref="J357">-SUMPRODUCT(([3]Feedstocks!$C$4:$C$185=A357)*[3]Feedstocks!$E$4:$E$185,[3]Feedstocks!$H$4:$H$185,[3]Feedstocks!$I$4:$I$185)</f>
        <v>0</v>
      </c>
      <c r="K357" s="229"/>
      <c r="L357" s="229"/>
      <c r="M357" s="228"/>
      <c r="N357" s="228" t="str">
        <f>VLOOKUP(E357,[3]Activities!$A$9:$M$224,13,FALSE)</f>
        <v>NL</v>
      </c>
      <c r="O357" s="228"/>
      <c r="P357" s="66" t="s">
        <v>1266</v>
      </c>
      <c r="Q357" s="230"/>
      <c r="R357" s="230"/>
      <c r="S357" s="230"/>
      <c r="T357" s="230"/>
      <c r="U357" s="230"/>
      <c r="V357" s="230"/>
      <c r="W357" s="230"/>
      <c r="X357" s="230"/>
      <c r="Y357" s="230"/>
      <c r="Z357" s="230"/>
      <c r="AA357" s="230"/>
      <c r="AB357" s="230"/>
      <c r="AC357" s="230"/>
      <c r="AD357" s="230"/>
      <c r="AE357" s="230"/>
      <c r="AF357" s="235"/>
      <c r="AG357" s="235"/>
      <c r="AH357" s="230"/>
      <c r="AI357" s="230"/>
      <c r="AJ357" s="230"/>
      <c r="AK357" s="230"/>
      <c r="AL357" s="230"/>
      <c r="AM357" s="230"/>
      <c r="AN357" s="230"/>
      <c r="AO357" s="230"/>
      <c r="AP357" s="230"/>
      <c r="AQ357" s="230"/>
      <c r="AR357" s="230"/>
      <c r="AS357" s="230"/>
      <c r="AT357" s="230"/>
      <c r="AU357" s="230"/>
      <c r="AV357" s="230"/>
      <c r="AW357" s="230"/>
      <c r="AX357" s="230"/>
      <c r="AY357" s="230"/>
      <c r="AZ357" s="230"/>
      <c r="BA357" s="230"/>
      <c r="BB357" s="230"/>
      <c r="BC357" s="230"/>
      <c r="BD357" s="230"/>
      <c r="BE357" s="230"/>
      <c r="BF357" s="230"/>
      <c r="BG357" s="230"/>
      <c r="BH357" s="230"/>
      <c r="BI357" s="230"/>
      <c r="BJ357" s="230"/>
      <c r="BK357" s="230"/>
      <c r="BL357" s="230"/>
      <c r="BM357" s="230"/>
      <c r="BN357" s="230"/>
      <c r="BO357" s="230"/>
      <c r="BP357" s="230"/>
      <c r="BQ357" s="230"/>
      <c r="BR357" s="230"/>
      <c r="BS357" s="230"/>
      <c r="BT357" s="230"/>
      <c r="BU357" s="230"/>
      <c r="BV357" s="230"/>
      <c r="BW357" s="230"/>
      <c r="BX357" s="230"/>
      <c r="BY357" s="230"/>
      <c r="BZ357" s="230"/>
      <c r="CA357" s="230"/>
      <c r="CB357" s="230"/>
      <c r="CC357" s="230"/>
      <c r="CD357" s="230"/>
      <c r="CE357" s="230"/>
      <c r="CF357" s="230"/>
      <c r="CG357" s="230"/>
      <c r="CH357" s="230"/>
      <c r="CI357" s="230"/>
      <c r="CJ357" s="230">
        <v>0.99970000000000003</v>
      </c>
      <c r="CK357" s="230">
        <v>-1</v>
      </c>
      <c r="CL357" s="230"/>
      <c r="CM357" s="230"/>
      <c r="CN357" s="230"/>
      <c r="CO357" s="230"/>
      <c r="CP357" s="230"/>
      <c r="CQ357" s="230"/>
      <c r="CR357" s="230"/>
      <c r="CS357" s="230"/>
      <c r="CT357" s="230"/>
      <c r="CU357" s="230"/>
      <c r="CV357" s="230"/>
      <c r="CW357" s="230"/>
      <c r="CX357" s="230"/>
      <c r="CY357" s="230"/>
      <c r="CZ357" s="230"/>
      <c r="DA357" s="230"/>
      <c r="DB357" s="230"/>
      <c r="DC357" s="230"/>
      <c r="DD357" s="230"/>
      <c r="DE357" s="230"/>
      <c r="DF357" s="230"/>
      <c r="DG357" s="230"/>
      <c r="DH357" s="230"/>
      <c r="DI357" s="230"/>
      <c r="DJ357" s="230"/>
      <c r="DK357" s="230"/>
      <c r="DL357" s="230"/>
      <c r="DM357" s="230"/>
      <c r="DN357" s="230"/>
      <c r="DO357" s="230"/>
      <c r="DP357" s="230"/>
      <c r="DQ357" s="230"/>
      <c r="DR357" s="230"/>
      <c r="DS357" s="230"/>
      <c r="DT357" s="230"/>
      <c r="DU357" s="230"/>
      <c r="DV357" s="230"/>
      <c r="DW357" s="230"/>
      <c r="DX357" s="230"/>
      <c r="DY357" s="230"/>
      <c r="DZ357" s="230"/>
      <c r="EA357" s="230"/>
      <c r="EB357" s="230"/>
      <c r="EC357" s="230"/>
      <c r="ED357" s="230"/>
      <c r="EE357" s="230"/>
      <c r="EF357" s="230"/>
      <c r="EG357" s="230"/>
      <c r="EH357" s="230"/>
      <c r="EI357" s="230"/>
      <c r="EJ357" s="230"/>
      <c r="EK357" s="230"/>
      <c r="EL357" s="230"/>
      <c r="EM357" s="230"/>
      <c r="EN357" s="230"/>
      <c r="EO357" s="230"/>
      <c r="EP357" s="230"/>
      <c r="EQ357" s="230"/>
      <c r="ER357" s="230"/>
      <c r="ES357" s="230"/>
      <c r="ET357" s="230"/>
      <c r="EU357" s="230"/>
      <c r="EV357" s="230"/>
      <c r="EW357" s="230"/>
      <c r="EX357" s="230"/>
      <c r="EY357" s="230"/>
      <c r="EZ357" s="230"/>
      <c r="FA357" s="230"/>
      <c r="FB357" s="230"/>
      <c r="FC357" s="230"/>
      <c r="FD357" s="230"/>
      <c r="FE357" s="230"/>
      <c r="FF357" s="230"/>
      <c r="FG357" s="230"/>
      <c r="FH357" s="230"/>
      <c r="FI357" s="230"/>
      <c r="FJ357" s="230"/>
      <c r="FK357" s="230"/>
      <c r="FL357" s="230"/>
      <c r="FM357" s="230"/>
      <c r="FN357" s="230"/>
      <c r="FO357" s="230"/>
      <c r="FP357" s="230"/>
      <c r="FQ357" s="230"/>
      <c r="FR357" s="230"/>
      <c r="FS357" s="230"/>
      <c r="FT357" s="231"/>
      <c r="FU357" s="232">
        <f t="shared" si="43"/>
        <v>0</v>
      </c>
      <c r="FV357" s="232">
        <f t="shared" si="47"/>
        <v>0</v>
      </c>
      <c r="FW357" s="232">
        <f t="shared" si="47"/>
        <v>0</v>
      </c>
      <c r="FX357" s="232">
        <f t="shared" si="47"/>
        <v>0</v>
      </c>
      <c r="FY357" s="232">
        <f t="shared" si="47"/>
        <v>0</v>
      </c>
      <c r="FZ357" s="232">
        <f t="shared" si="47"/>
        <v>0</v>
      </c>
      <c r="GA357" s="232">
        <f t="shared" si="45"/>
        <v>0</v>
      </c>
      <c r="GB357" s="232">
        <f t="shared" si="46"/>
        <v>0</v>
      </c>
      <c r="GC357" s="232">
        <f t="shared" si="32"/>
        <v>0</v>
      </c>
    </row>
    <row r="358" spans="1:185" x14ac:dyDescent="0.3">
      <c r="A358" s="173" t="s">
        <v>379</v>
      </c>
      <c r="B358" s="40" t="str">
        <f>[3]Technologies!B358</f>
        <v>Elektriciteit</v>
      </c>
      <c r="C358" s="40" t="str">
        <f>VLOOKUP($A358,[3]Technologies!$A$7:$H$699,3,FALSE)</f>
        <v>XC Trade</v>
      </c>
      <c r="D358" s="40" t="str">
        <f>VLOOKUP($A358,[3]Technologies!$A$7:$H$699,4,FALSE)</f>
        <v>Power GB1</v>
      </c>
      <c r="E358" s="40" t="str">
        <f>VLOOKUP($A358,[3]Technologies!$A$7:$H$699,6,FALSE)</f>
        <v>Electricity Cluster GB1</v>
      </c>
      <c r="F358" s="40" t="str">
        <f>VLOOKUP($A358,[3]Technologies!$A$7:$H$699,7,FALSE)</f>
        <v>Import from Cluster GB2 - Power</v>
      </c>
      <c r="G358" s="228"/>
      <c r="H358" s="228"/>
      <c r="I358" s="229" cm="1">
        <f t="array" ref="I358">-SUMPRODUCT(([3]Feedstocks!$C$4:$C$185=A358)*[3]Feedstocks!$E$4:$E$185,[3]Feedstocks!$F$4:$F$185,[3]Feedstocks!$H$4:$H$185,[3]Feedstocks!$I$4:$I$185)</f>
        <v>0</v>
      </c>
      <c r="J358" s="229" cm="1">
        <f t="array" ref="J358">-SUMPRODUCT(([3]Feedstocks!$C$4:$C$185=A358)*[3]Feedstocks!$E$4:$E$185,[3]Feedstocks!$H$4:$H$185,[3]Feedstocks!$I$4:$I$185)</f>
        <v>0</v>
      </c>
      <c r="K358" s="229"/>
      <c r="L358" s="229"/>
      <c r="M358" s="228"/>
      <c r="N358" s="228" t="str">
        <f>VLOOKUP(E358,[3]Activities!$A$9:$M$224,13,FALSE)</f>
        <v>GB</v>
      </c>
      <c r="O358" s="228"/>
      <c r="P358" s="66" t="s">
        <v>1266</v>
      </c>
      <c r="Q358" s="230"/>
      <c r="R358" s="230"/>
      <c r="S358" s="230"/>
      <c r="T358" s="230"/>
      <c r="U358" s="230"/>
      <c r="V358" s="230"/>
      <c r="W358" s="230"/>
      <c r="X358" s="230"/>
      <c r="Y358" s="230"/>
      <c r="Z358" s="230"/>
      <c r="AA358" s="230"/>
      <c r="AB358" s="230"/>
      <c r="AC358" s="230"/>
      <c r="AD358" s="230"/>
      <c r="AE358" s="230"/>
      <c r="AF358" s="235"/>
      <c r="AG358" s="235"/>
      <c r="AH358" s="230"/>
      <c r="AI358" s="230"/>
      <c r="AJ358" s="230"/>
      <c r="AK358" s="230"/>
      <c r="AL358" s="230"/>
      <c r="AM358" s="230"/>
      <c r="AN358" s="230"/>
      <c r="AO358" s="230"/>
      <c r="AP358" s="230"/>
      <c r="AQ358" s="230"/>
      <c r="AR358" s="230"/>
      <c r="AS358" s="230"/>
      <c r="AT358" s="230"/>
      <c r="AU358" s="230"/>
      <c r="AV358" s="230"/>
      <c r="AW358" s="230"/>
      <c r="AX358" s="230"/>
      <c r="AY358" s="230"/>
      <c r="AZ358" s="230"/>
      <c r="BA358" s="230"/>
      <c r="BB358" s="230"/>
      <c r="BC358" s="230"/>
      <c r="BD358" s="230"/>
      <c r="BE358" s="230"/>
      <c r="BF358" s="230"/>
      <c r="BG358" s="230"/>
      <c r="BH358" s="230"/>
      <c r="BI358" s="230"/>
      <c r="BJ358" s="230"/>
      <c r="BK358" s="230"/>
      <c r="BL358" s="230"/>
      <c r="BM358" s="230"/>
      <c r="BN358" s="230"/>
      <c r="BO358" s="230"/>
      <c r="BP358" s="230"/>
      <c r="BQ358" s="230"/>
      <c r="BR358" s="230"/>
      <c r="BS358" s="230"/>
      <c r="BT358" s="230"/>
      <c r="BU358" s="230"/>
      <c r="BV358" s="230"/>
      <c r="BW358" s="230"/>
      <c r="BX358" s="230"/>
      <c r="BY358" s="230"/>
      <c r="BZ358" s="230"/>
      <c r="CA358" s="230"/>
      <c r="CB358" s="230"/>
      <c r="CC358" s="230"/>
      <c r="CD358" s="230"/>
      <c r="CE358" s="230"/>
      <c r="CF358" s="230"/>
      <c r="CG358" s="230"/>
      <c r="CH358" s="230"/>
      <c r="CI358" s="230"/>
      <c r="CJ358" s="230"/>
      <c r="CK358" s="230"/>
      <c r="CL358" s="230"/>
      <c r="CM358" s="230"/>
      <c r="CN358" s="230">
        <v>0.99939999999999996</v>
      </c>
      <c r="CO358" s="230">
        <v>-1</v>
      </c>
      <c r="CP358" s="230"/>
      <c r="CQ358" s="230"/>
      <c r="CR358" s="230"/>
      <c r="CS358" s="230"/>
      <c r="CT358" s="230"/>
      <c r="CU358" s="230"/>
      <c r="CV358" s="230"/>
      <c r="CW358" s="230"/>
      <c r="CX358" s="230"/>
      <c r="CY358" s="230"/>
      <c r="CZ358" s="230"/>
      <c r="DA358" s="230"/>
      <c r="DB358" s="230"/>
      <c r="DC358" s="230"/>
      <c r="DD358" s="230"/>
      <c r="DE358" s="230"/>
      <c r="DF358" s="230"/>
      <c r="DG358" s="230"/>
      <c r="DH358" s="230"/>
      <c r="DI358" s="230"/>
      <c r="DJ358" s="230"/>
      <c r="DK358" s="230"/>
      <c r="DL358" s="230"/>
      <c r="DM358" s="230"/>
      <c r="DN358" s="230"/>
      <c r="DO358" s="230"/>
      <c r="DP358" s="230"/>
      <c r="DQ358" s="230"/>
      <c r="DR358" s="230"/>
      <c r="DS358" s="230"/>
      <c r="DT358" s="230"/>
      <c r="DU358" s="230"/>
      <c r="DV358" s="230"/>
      <c r="DW358" s="230"/>
      <c r="DX358" s="230"/>
      <c r="DY358" s="230"/>
      <c r="DZ358" s="230"/>
      <c r="EA358" s="230"/>
      <c r="EB358" s="230"/>
      <c r="EC358" s="230"/>
      <c r="ED358" s="230"/>
      <c r="EE358" s="230"/>
      <c r="EF358" s="230"/>
      <c r="EG358" s="230"/>
      <c r="EH358" s="230"/>
      <c r="EI358" s="230"/>
      <c r="EJ358" s="230"/>
      <c r="EK358" s="230"/>
      <c r="EL358" s="230"/>
      <c r="EM358" s="230"/>
      <c r="EN358" s="230"/>
      <c r="EO358" s="230"/>
      <c r="EP358" s="230"/>
      <c r="EQ358" s="230"/>
      <c r="ER358" s="230"/>
      <c r="ES358" s="230"/>
      <c r="ET358" s="230"/>
      <c r="EU358" s="230"/>
      <c r="EV358" s="230"/>
      <c r="EW358" s="230"/>
      <c r="EX358" s="230"/>
      <c r="EY358" s="230"/>
      <c r="EZ358" s="230"/>
      <c r="FA358" s="230"/>
      <c r="FB358" s="230"/>
      <c r="FC358" s="230"/>
      <c r="FD358" s="230"/>
      <c r="FE358" s="230"/>
      <c r="FF358" s="230"/>
      <c r="FG358" s="230"/>
      <c r="FH358" s="230"/>
      <c r="FI358" s="230"/>
      <c r="FJ358" s="230"/>
      <c r="FK358" s="230"/>
      <c r="FL358" s="230"/>
      <c r="FM358" s="230"/>
      <c r="FN358" s="230"/>
      <c r="FO358" s="230"/>
      <c r="FP358" s="230"/>
      <c r="FQ358" s="230"/>
      <c r="FR358" s="230"/>
      <c r="FS358" s="230"/>
      <c r="FT358" s="231"/>
      <c r="FU358" s="232">
        <f t="shared" si="43"/>
        <v>0</v>
      </c>
      <c r="FV358" s="232">
        <f t="shared" si="47"/>
        <v>0</v>
      </c>
      <c r="FW358" s="232">
        <f t="shared" si="47"/>
        <v>0</v>
      </c>
      <c r="FX358" s="232">
        <f t="shared" si="47"/>
        <v>0</v>
      </c>
      <c r="FY358" s="232">
        <f t="shared" si="47"/>
        <v>0</v>
      </c>
      <c r="FZ358" s="232">
        <f t="shared" si="47"/>
        <v>0</v>
      </c>
      <c r="GA358" s="232">
        <f t="shared" si="45"/>
        <v>0</v>
      </c>
      <c r="GB358" s="232">
        <f t="shared" si="46"/>
        <v>0</v>
      </c>
      <c r="GC358" s="232">
        <f t="shared" si="32"/>
        <v>0</v>
      </c>
    </row>
    <row r="359" spans="1:185" x14ac:dyDescent="0.3">
      <c r="A359" s="171" t="s">
        <v>380</v>
      </c>
      <c r="B359" s="40" t="str">
        <f>[3]Technologies!B359</f>
        <v>Elektriciteit</v>
      </c>
      <c r="C359" s="40" t="str">
        <f>VLOOKUP($A359,[3]Technologies!$A$7:$H$699,3,FALSE)</f>
        <v>XC Trade</v>
      </c>
      <c r="D359" s="40" t="str">
        <f>VLOOKUP($A359,[3]Technologies!$A$7:$H$699,4,FALSE)</f>
        <v>Power GB2</v>
      </c>
      <c r="E359" s="40" t="str">
        <f>VLOOKUP($A359,[3]Technologies!$A$7:$H$699,6,FALSE)</f>
        <v>Electricity Cluster GB2</v>
      </c>
      <c r="F359" s="40" t="str">
        <f>VLOOKUP($A359,[3]Technologies!$A$7:$H$699,7,FALSE)</f>
        <v>Import from Cluster GB1 - Power</v>
      </c>
      <c r="G359" s="228"/>
      <c r="H359" s="228"/>
      <c r="I359" s="229" cm="1">
        <f t="array" ref="I359">-SUMPRODUCT(([3]Feedstocks!$C$4:$C$185=A359)*[3]Feedstocks!$E$4:$E$185,[3]Feedstocks!$F$4:$F$185,[3]Feedstocks!$H$4:$H$185,[3]Feedstocks!$I$4:$I$185)</f>
        <v>0</v>
      </c>
      <c r="J359" s="229" cm="1">
        <f t="array" ref="J359">-SUMPRODUCT(([3]Feedstocks!$C$4:$C$185=A359)*[3]Feedstocks!$E$4:$E$185,[3]Feedstocks!$H$4:$H$185,[3]Feedstocks!$I$4:$I$185)</f>
        <v>0</v>
      </c>
      <c r="K359" s="229"/>
      <c r="L359" s="229"/>
      <c r="M359" s="228"/>
      <c r="N359" s="228" t="str">
        <f>VLOOKUP(E359,[3]Activities!$A$9:$M$224,13,FALSE)</f>
        <v>GB</v>
      </c>
      <c r="O359" s="228"/>
      <c r="P359" s="66" t="s">
        <v>1266</v>
      </c>
      <c r="Q359" s="230"/>
      <c r="R359" s="230"/>
      <c r="S359" s="230"/>
      <c r="T359" s="230"/>
      <c r="U359" s="230"/>
      <c r="V359" s="230"/>
      <c r="W359" s="230"/>
      <c r="X359" s="230"/>
      <c r="Y359" s="230"/>
      <c r="Z359" s="230"/>
      <c r="AA359" s="230"/>
      <c r="AB359" s="230"/>
      <c r="AC359" s="230"/>
      <c r="AD359" s="230"/>
      <c r="AE359" s="230"/>
      <c r="AF359" s="235"/>
      <c r="AG359" s="235"/>
      <c r="AH359" s="230"/>
      <c r="AI359" s="230"/>
      <c r="AJ359" s="230"/>
      <c r="AK359" s="230"/>
      <c r="AL359" s="230"/>
      <c r="AM359" s="230"/>
      <c r="AN359" s="230"/>
      <c r="AO359" s="230"/>
      <c r="AP359" s="230"/>
      <c r="AQ359" s="230"/>
      <c r="AR359" s="230"/>
      <c r="AS359" s="230"/>
      <c r="AT359" s="230"/>
      <c r="AU359" s="230"/>
      <c r="AV359" s="230"/>
      <c r="AW359" s="230"/>
      <c r="AX359" s="230"/>
      <c r="AY359" s="230"/>
      <c r="AZ359" s="230"/>
      <c r="BA359" s="230"/>
      <c r="BB359" s="230"/>
      <c r="BC359" s="230"/>
      <c r="BD359" s="230"/>
      <c r="BE359" s="230"/>
      <c r="BF359" s="230"/>
      <c r="BG359" s="230"/>
      <c r="BH359" s="230"/>
      <c r="BI359" s="230"/>
      <c r="BJ359" s="230"/>
      <c r="BK359" s="230"/>
      <c r="BL359" s="230"/>
      <c r="BM359" s="230"/>
      <c r="BN359" s="230"/>
      <c r="BO359" s="230"/>
      <c r="BP359" s="230"/>
      <c r="BQ359" s="230"/>
      <c r="BR359" s="230"/>
      <c r="BS359" s="230"/>
      <c r="BT359" s="230"/>
      <c r="BU359" s="230"/>
      <c r="BV359" s="230"/>
      <c r="BW359" s="230"/>
      <c r="BX359" s="230"/>
      <c r="BY359" s="230"/>
      <c r="BZ359" s="230"/>
      <c r="CA359" s="230"/>
      <c r="CB359" s="230"/>
      <c r="CC359" s="230"/>
      <c r="CD359" s="230"/>
      <c r="CE359" s="230"/>
      <c r="CF359" s="230"/>
      <c r="CG359" s="230"/>
      <c r="CH359" s="230"/>
      <c r="CI359" s="230"/>
      <c r="CJ359" s="230"/>
      <c r="CK359" s="230"/>
      <c r="CL359" s="230"/>
      <c r="CM359" s="230"/>
      <c r="CN359" s="230">
        <v>-1</v>
      </c>
      <c r="CO359" s="230">
        <v>0.99939999999999996</v>
      </c>
      <c r="CP359" s="230"/>
      <c r="CQ359" s="230"/>
      <c r="CR359" s="230"/>
      <c r="CS359" s="230"/>
      <c r="CT359" s="230"/>
      <c r="CU359" s="230"/>
      <c r="CV359" s="230"/>
      <c r="CW359" s="230"/>
      <c r="CX359" s="230"/>
      <c r="CY359" s="230"/>
      <c r="CZ359" s="230"/>
      <c r="DA359" s="230"/>
      <c r="DB359" s="230"/>
      <c r="DC359" s="230"/>
      <c r="DD359" s="230"/>
      <c r="DE359" s="230"/>
      <c r="DF359" s="230"/>
      <c r="DG359" s="230"/>
      <c r="DH359" s="230"/>
      <c r="DI359" s="230"/>
      <c r="DJ359" s="230"/>
      <c r="DK359" s="230"/>
      <c r="DL359" s="230"/>
      <c r="DM359" s="230"/>
      <c r="DN359" s="230"/>
      <c r="DO359" s="230"/>
      <c r="DP359" s="230"/>
      <c r="DQ359" s="230"/>
      <c r="DR359" s="230"/>
      <c r="DS359" s="230"/>
      <c r="DT359" s="230"/>
      <c r="DU359" s="230"/>
      <c r="DV359" s="230"/>
      <c r="DW359" s="230"/>
      <c r="DX359" s="230"/>
      <c r="DY359" s="230"/>
      <c r="DZ359" s="230"/>
      <c r="EA359" s="230"/>
      <c r="EB359" s="230"/>
      <c r="EC359" s="230"/>
      <c r="ED359" s="230"/>
      <c r="EE359" s="230"/>
      <c r="EF359" s="230"/>
      <c r="EG359" s="230"/>
      <c r="EH359" s="230"/>
      <c r="EI359" s="230"/>
      <c r="EJ359" s="230"/>
      <c r="EK359" s="230"/>
      <c r="EL359" s="230"/>
      <c r="EM359" s="230"/>
      <c r="EN359" s="230"/>
      <c r="EO359" s="230"/>
      <c r="EP359" s="230"/>
      <c r="EQ359" s="230"/>
      <c r="ER359" s="230"/>
      <c r="ES359" s="230"/>
      <c r="ET359" s="230"/>
      <c r="EU359" s="230"/>
      <c r="EV359" s="230"/>
      <c r="EW359" s="230"/>
      <c r="EX359" s="230"/>
      <c r="EY359" s="230"/>
      <c r="EZ359" s="230"/>
      <c r="FA359" s="230"/>
      <c r="FB359" s="230"/>
      <c r="FC359" s="230"/>
      <c r="FD359" s="230"/>
      <c r="FE359" s="230"/>
      <c r="FF359" s="230"/>
      <c r="FG359" s="230"/>
      <c r="FH359" s="230"/>
      <c r="FI359" s="230"/>
      <c r="FJ359" s="230"/>
      <c r="FK359" s="230"/>
      <c r="FL359" s="230"/>
      <c r="FM359" s="230"/>
      <c r="FN359" s="230"/>
      <c r="FO359" s="230"/>
      <c r="FP359" s="230"/>
      <c r="FQ359" s="230"/>
      <c r="FR359" s="230"/>
      <c r="FS359" s="230"/>
      <c r="FT359" s="231"/>
      <c r="FU359" s="232">
        <f t="shared" si="43"/>
        <v>0</v>
      </c>
      <c r="FV359" s="232">
        <f t="shared" ref="FV359:FZ374" si="48">ROUND(IF($C359="Primary",0,$M359*(1-$O359)*($G359*(SUMPRODUCT($Q$4:$FS$4,$Q359:$FS359)+$J359)+$H359-SUMPRODUCT($Q$5:$FS$5,$Q359:$FS359)-$I359+$K359))*IF($N359=FV$4,1,0),4)</f>
        <v>0</v>
      </c>
      <c r="FW359" s="232">
        <f t="shared" si="48"/>
        <v>0</v>
      </c>
      <c r="FX359" s="232">
        <f t="shared" si="48"/>
        <v>0</v>
      </c>
      <c r="FY359" s="232">
        <f t="shared" si="48"/>
        <v>0</v>
      </c>
      <c r="FZ359" s="232">
        <f t="shared" si="48"/>
        <v>0</v>
      </c>
      <c r="GA359" s="232">
        <f t="shared" si="45"/>
        <v>0</v>
      </c>
      <c r="GB359" s="232">
        <f t="shared" si="46"/>
        <v>0</v>
      </c>
      <c r="GC359" s="232">
        <f t="shared" si="32"/>
        <v>0</v>
      </c>
    </row>
    <row r="360" spans="1:185" x14ac:dyDescent="0.3">
      <c r="A360" s="173" t="s">
        <v>381</v>
      </c>
      <c r="B360" s="40" t="str">
        <f>[3]Technologies!B360</f>
        <v>Elektriciteit</v>
      </c>
      <c r="C360" s="40" t="str">
        <f>VLOOKUP($A360,[3]Technologies!$A$7:$H$699,3,FALSE)</f>
        <v>XC Trade</v>
      </c>
      <c r="D360" s="40" t="str">
        <f>VLOOKUP($A360,[3]Technologies!$A$7:$H$699,4,FALSE)</f>
        <v>Power GB2</v>
      </c>
      <c r="E360" s="40" t="str">
        <f>VLOOKUP($A360,[3]Technologies!$A$7:$H$699,6,FALSE)</f>
        <v>Electricity Cluster GB2</v>
      </c>
      <c r="F360" s="40" t="str">
        <f>VLOOKUP($A360,[3]Technologies!$A$7:$H$699,7,FALSE)</f>
        <v>Import from Cluster GB3 - Power</v>
      </c>
      <c r="G360" s="228"/>
      <c r="H360" s="228"/>
      <c r="I360" s="229" cm="1">
        <f t="array" ref="I360">-SUMPRODUCT(([3]Feedstocks!$C$4:$C$185=A360)*[3]Feedstocks!$E$4:$E$185,[3]Feedstocks!$F$4:$F$185,[3]Feedstocks!$H$4:$H$185,[3]Feedstocks!$I$4:$I$185)</f>
        <v>0</v>
      </c>
      <c r="J360" s="229" cm="1">
        <f t="array" ref="J360">-SUMPRODUCT(([3]Feedstocks!$C$4:$C$185=A360)*[3]Feedstocks!$E$4:$E$185,[3]Feedstocks!$H$4:$H$185,[3]Feedstocks!$I$4:$I$185)</f>
        <v>0</v>
      </c>
      <c r="K360" s="229"/>
      <c r="L360" s="229"/>
      <c r="M360" s="228"/>
      <c r="N360" s="228" t="str">
        <f>VLOOKUP(E360,[3]Activities!$A$9:$M$224,13,FALSE)</f>
        <v>GB</v>
      </c>
      <c r="O360" s="228"/>
      <c r="P360" s="66" t="s">
        <v>1266</v>
      </c>
      <c r="Q360" s="230"/>
      <c r="R360" s="230"/>
      <c r="S360" s="230"/>
      <c r="T360" s="230"/>
      <c r="U360" s="230"/>
      <c r="V360" s="230"/>
      <c r="W360" s="230"/>
      <c r="X360" s="230"/>
      <c r="Y360" s="230"/>
      <c r="Z360" s="230"/>
      <c r="AA360" s="230"/>
      <c r="AB360" s="230"/>
      <c r="AC360" s="230"/>
      <c r="AD360" s="230"/>
      <c r="AE360" s="230"/>
      <c r="AF360" s="235"/>
      <c r="AG360" s="235"/>
      <c r="AH360" s="230"/>
      <c r="AI360" s="230"/>
      <c r="AJ360" s="230"/>
      <c r="AK360" s="230"/>
      <c r="AL360" s="230"/>
      <c r="AM360" s="230"/>
      <c r="AN360" s="230"/>
      <c r="AO360" s="230"/>
      <c r="AP360" s="230"/>
      <c r="AQ360" s="230"/>
      <c r="AR360" s="230"/>
      <c r="AS360" s="230"/>
      <c r="AT360" s="230"/>
      <c r="AU360" s="230"/>
      <c r="AV360" s="230"/>
      <c r="AW360" s="230"/>
      <c r="AX360" s="230"/>
      <c r="AY360" s="230"/>
      <c r="AZ360" s="230"/>
      <c r="BA360" s="230"/>
      <c r="BB360" s="230"/>
      <c r="BC360" s="230"/>
      <c r="BD360" s="230"/>
      <c r="BE360" s="230"/>
      <c r="BF360" s="230"/>
      <c r="BG360" s="230"/>
      <c r="BH360" s="230"/>
      <c r="BI360" s="230"/>
      <c r="BJ360" s="230"/>
      <c r="BK360" s="230"/>
      <c r="BL360" s="230"/>
      <c r="BM360" s="230"/>
      <c r="BN360" s="230"/>
      <c r="BO360" s="230"/>
      <c r="BP360" s="230"/>
      <c r="BQ360" s="230"/>
      <c r="BR360" s="230"/>
      <c r="BS360" s="230"/>
      <c r="BT360" s="230"/>
      <c r="BU360" s="230"/>
      <c r="BV360" s="230"/>
      <c r="BW360" s="230"/>
      <c r="BX360" s="230"/>
      <c r="BY360" s="230"/>
      <c r="BZ360" s="230"/>
      <c r="CA360" s="230"/>
      <c r="CB360" s="230"/>
      <c r="CC360" s="230"/>
      <c r="CD360" s="230"/>
      <c r="CE360" s="230"/>
      <c r="CF360" s="230"/>
      <c r="CG360" s="230"/>
      <c r="CH360" s="230"/>
      <c r="CI360" s="230"/>
      <c r="CJ360" s="230"/>
      <c r="CK360" s="230"/>
      <c r="CL360" s="230"/>
      <c r="CM360" s="230"/>
      <c r="CN360" s="230"/>
      <c r="CO360" s="230">
        <v>0.99939999999999996</v>
      </c>
      <c r="CP360" s="230">
        <v>-1</v>
      </c>
      <c r="CQ360" s="230"/>
      <c r="CR360" s="230"/>
      <c r="CS360" s="230"/>
      <c r="CT360" s="230"/>
      <c r="CU360" s="230"/>
      <c r="CV360" s="230"/>
      <c r="CW360" s="230"/>
      <c r="CX360" s="230"/>
      <c r="CY360" s="230"/>
      <c r="CZ360" s="230"/>
      <c r="DA360" s="230"/>
      <c r="DB360" s="230"/>
      <c r="DC360" s="230"/>
      <c r="DD360" s="230"/>
      <c r="DE360" s="230"/>
      <c r="DF360" s="230"/>
      <c r="DG360" s="230"/>
      <c r="DH360" s="230"/>
      <c r="DI360" s="230"/>
      <c r="DJ360" s="230"/>
      <c r="DK360" s="230"/>
      <c r="DL360" s="230"/>
      <c r="DM360" s="230"/>
      <c r="DN360" s="230"/>
      <c r="DO360" s="230"/>
      <c r="DP360" s="230"/>
      <c r="DQ360" s="230"/>
      <c r="DR360" s="230"/>
      <c r="DS360" s="230"/>
      <c r="DT360" s="230"/>
      <c r="DU360" s="230"/>
      <c r="DV360" s="230"/>
      <c r="DW360" s="230"/>
      <c r="DX360" s="230"/>
      <c r="DY360" s="230"/>
      <c r="DZ360" s="230"/>
      <c r="EA360" s="230"/>
      <c r="EB360" s="230"/>
      <c r="EC360" s="230"/>
      <c r="ED360" s="230"/>
      <c r="EE360" s="230"/>
      <c r="EF360" s="230"/>
      <c r="EG360" s="230"/>
      <c r="EH360" s="230"/>
      <c r="EI360" s="230"/>
      <c r="EJ360" s="230"/>
      <c r="EK360" s="230"/>
      <c r="EL360" s="230"/>
      <c r="EM360" s="230"/>
      <c r="EN360" s="230"/>
      <c r="EO360" s="230"/>
      <c r="EP360" s="230"/>
      <c r="EQ360" s="230"/>
      <c r="ER360" s="230"/>
      <c r="ES360" s="230"/>
      <c r="ET360" s="230"/>
      <c r="EU360" s="230"/>
      <c r="EV360" s="230"/>
      <c r="EW360" s="230"/>
      <c r="EX360" s="230"/>
      <c r="EY360" s="230"/>
      <c r="EZ360" s="230"/>
      <c r="FA360" s="230"/>
      <c r="FB360" s="230"/>
      <c r="FC360" s="230"/>
      <c r="FD360" s="230"/>
      <c r="FE360" s="230"/>
      <c r="FF360" s="230"/>
      <c r="FG360" s="230"/>
      <c r="FH360" s="230"/>
      <c r="FI360" s="230"/>
      <c r="FJ360" s="230"/>
      <c r="FK360" s="230"/>
      <c r="FL360" s="230"/>
      <c r="FM360" s="230"/>
      <c r="FN360" s="230"/>
      <c r="FO360" s="230"/>
      <c r="FP360" s="230"/>
      <c r="FQ360" s="230"/>
      <c r="FR360" s="230"/>
      <c r="FS360" s="230"/>
      <c r="FT360" s="231"/>
      <c r="FU360" s="232">
        <f t="shared" si="43"/>
        <v>0</v>
      </c>
      <c r="FV360" s="232">
        <f t="shared" si="48"/>
        <v>0</v>
      </c>
      <c r="FW360" s="232">
        <f t="shared" si="48"/>
        <v>0</v>
      </c>
      <c r="FX360" s="232">
        <f t="shared" si="48"/>
        <v>0</v>
      </c>
      <c r="FY360" s="232">
        <f t="shared" si="48"/>
        <v>0</v>
      </c>
      <c r="FZ360" s="232">
        <f t="shared" si="48"/>
        <v>0</v>
      </c>
      <c r="GA360" s="232">
        <f t="shared" si="45"/>
        <v>0</v>
      </c>
      <c r="GB360" s="232">
        <f t="shared" si="46"/>
        <v>0</v>
      </c>
      <c r="GC360" s="232">
        <f t="shared" si="32"/>
        <v>0</v>
      </c>
    </row>
    <row r="361" spans="1:185" x14ac:dyDescent="0.3">
      <c r="A361" s="171" t="s">
        <v>382</v>
      </c>
      <c r="B361" s="40" t="str">
        <f>[3]Technologies!B361</f>
        <v>Elektriciteit</v>
      </c>
      <c r="C361" s="40" t="str">
        <f>VLOOKUP($A361,[3]Technologies!$A$7:$H$699,3,FALSE)</f>
        <v>XC Trade</v>
      </c>
      <c r="D361" s="40" t="str">
        <f>VLOOKUP($A361,[3]Technologies!$A$7:$H$699,4,FALSE)</f>
        <v>Power GB3</v>
      </c>
      <c r="E361" s="40" t="str">
        <f>VLOOKUP($A361,[3]Technologies!$A$7:$H$699,6,FALSE)</f>
        <v>Electricity Cluster GB3</v>
      </c>
      <c r="F361" s="40" t="str">
        <f>VLOOKUP($A361,[3]Technologies!$A$7:$H$699,7,FALSE)</f>
        <v>Import from Cluster GB2 - Power</v>
      </c>
      <c r="G361" s="228"/>
      <c r="H361" s="228"/>
      <c r="I361" s="229" cm="1">
        <f t="array" ref="I361">-SUMPRODUCT(([3]Feedstocks!$C$4:$C$185=A361)*[3]Feedstocks!$E$4:$E$185,[3]Feedstocks!$F$4:$F$185,[3]Feedstocks!$H$4:$H$185,[3]Feedstocks!$I$4:$I$185)</f>
        <v>0</v>
      </c>
      <c r="J361" s="229" cm="1">
        <f t="array" ref="J361">-SUMPRODUCT(([3]Feedstocks!$C$4:$C$185=A361)*[3]Feedstocks!$E$4:$E$185,[3]Feedstocks!$H$4:$H$185,[3]Feedstocks!$I$4:$I$185)</f>
        <v>0</v>
      </c>
      <c r="K361" s="229"/>
      <c r="L361" s="229"/>
      <c r="M361" s="228"/>
      <c r="N361" s="228" t="str">
        <f>VLOOKUP(E361,[3]Activities!$A$9:$M$224,13,FALSE)</f>
        <v>GB</v>
      </c>
      <c r="O361" s="228"/>
      <c r="P361" s="66" t="s">
        <v>1266</v>
      </c>
      <c r="Q361" s="230"/>
      <c r="R361" s="230"/>
      <c r="S361" s="230"/>
      <c r="T361" s="230"/>
      <c r="U361" s="230"/>
      <c r="V361" s="230"/>
      <c r="W361" s="230"/>
      <c r="X361" s="230"/>
      <c r="Y361" s="230"/>
      <c r="Z361" s="230"/>
      <c r="AA361" s="230"/>
      <c r="AB361" s="230"/>
      <c r="AC361" s="230"/>
      <c r="AD361" s="230"/>
      <c r="AE361" s="230"/>
      <c r="AF361" s="235"/>
      <c r="AG361" s="235"/>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0"/>
      <c r="BQ361" s="230"/>
      <c r="BR361" s="230"/>
      <c r="BS361" s="230"/>
      <c r="BT361" s="230"/>
      <c r="BU361" s="230"/>
      <c r="BV361" s="230"/>
      <c r="BW361" s="230"/>
      <c r="BX361" s="230"/>
      <c r="BY361" s="230"/>
      <c r="BZ361" s="230"/>
      <c r="CA361" s="230"/>
      <c r="CB361" s="230"/>
      <c r="CC361" s="230"/>
      <c r="CD361" s="230"/>
      <c r="CE361" s="230"/>
      <c r="CF361" s="230"/>
      <c r="CG361" s="230"/>
      <c r="CH361" s="230"/>
      <c r="CI361" s="230"/>
      <c r="CJ361" s="230"/>
      <c r="CK361" s="230"/>
      <c r="CL361" s="230"/>
      <c r="CM361" s="230"/>
      <c r="CN361" s="230"/>
      <c r="CO361" s="230">
        <v>-1</v>
      </c>
      <c r="CP361" s="230">
        <v>0.99939999999999996</v>
      </c>
      <c r="CQ361" s="230"/>
      <c r="CR361" s="230"/>
      <c r="CS361" s="230"/>
      <c r="CT361" s="230"/>
      <c r="CU361" s="230"/>
      <c r="CV361" s="230"/>
      <c r="CW361" s="230"/>
      <c r="CX361" s="230"/>
      <c r="CY361" s="230"/>
      <c r="CZ361" s="230"/>
      <c r="DA361" s="230"/>
      <c r="DB361" s="230"/>
      <c r="DC361" s="230"/>
      <c r="DD361" s="230"/>
      <c r="DE361" s="230"/>
      <c r="DF361" s="230"/>
      <c r="DG361" s="230"/>
      <c r="DH361" s="230"/>
      <c r="DI361" s="230"/>
      <c r="DJ361" s="230"/>
      <c r="DK361" s="230"/>
      <c r="DL361" s="230"/>
      <c r="DM361" s="230"/>
      <c r="DN361" s="230"/>
      <c r="DO361" s="230"/>
      <c r="DP361" s="230"/>
      <c r="DQ361" s="230"/>
      <c r="DR361" s="230"/>
      <c r="DS361" s="230"/>
      <c r="DT361" s="230"/>
      <c r="DU361" s="230"/>
      <c r="DV361" s="230"/>
      <c r="DW361" s="230"/>
      <c r="DX361" s="230"/>
      <c r="DY361" s="230"/>
      <c r="DZ361" s="230"/>
      <c r="EA361" s="230"/>
      <c r="EB361" s="230"/>
      <c r="EC361" s="230"/>
      <c r="ED361" s="230"/>
      <c r="EE361" s="230"/>
      <c r="EF361" s="230"/>
      <c r="EG361" s="230"/>
      <c r="EH361" s="230"/>
      <c r="EI361" s="230"/>
      <c r="EJ361" s="230"/>
      <c r="EK361" s="230"/>
      <c r="EL361" s="230"/>
      <c r="EM361" s="230"/>
      <c r="EN361" s="230"/>
      <c r="EO361" s="230"/>
      <c r="EP361" s="230"/>
      <c r="EQ361" s="230"/>
      <c r="ER361" s="230"/>
      <c r="ES361" s="230"/>
      <c r="ET361" s="230"/>
      <c r="EU361" s="230"/>
      <c r="EV361" s="230"/>
      <c r="EW361" s="230"/>
      <c r="EX361" s="230"/>
      <c r="EY361" s="230"/>
      <c r="EZ361" s="230"/>
      <c r="FA361" s="230"/>
      <c r="FB361" s="230"/>
      <c r="FC361" s="230"/>
      <c r="FD361" s="230"/>
      <c r="FE361" s="230"/>
      <c r="FF361" s="230"/>
      <c r="FG361" s="230"/>
      <c r="FH361" s="230"/>
      <c r="FI361" s="230"/>
      <c r="FJ361" s="230"/>
      <c r="FK361" s="230"/>
      <c r="FL361" s="230"/>
      <c r="FM361" s="230"/>
      <c r="FN361" s="230"/>
      <c r="FO361" s="230"/>
      <c r="FP361" s="230"/>
      <c r="FQ361" s="230"/>
      <c r="FR361" s="230"/>
      <c r="FS361" s="230"/>
      <c r="FT361" s="231"/>
      <c r="FU361" s="232">
        <f t="shared" si="43"/>
        <v>0</v>
      </c>
      <c r="FV361" s="232">
        <f t="shared" si="48"/>
        <v>0</v>
      </c>
      <c r="FW361" s="232">
        <f t="shared" si="48"/>
        <v>0</v>
      </c>
      <c r="FX361" s="232">
        <f t="shared" si="48"/>
        <v>0</v>
      </c>
      <c r="FY361" s="232">
        <f t="shared" si="48"/>
        <v>0</v>
      </c>
      <c r="FZ361" s="232">
        <f t="shared" si="48"/>
        <v>0</v>
      </c>
      <c r="GA361" s="232">
        <f t="shared" si="45"/>
        <v>0</v>
      </c>
      <c r="GB361" s="232">
        <f t="shared" si="46"/>
        <v>0</v>
      </c>
      <c r="GC361" s="232">
        <f t="shared" si="32"/>
        <v>0</v>
      </c>
    </row>
    <row r="362" spans="1:185" x14ac:dyDescent="0.3">
      <c r="A362" s="173" t="s">
        <v>383</v>
      </c>
      <c r="B362" s="40" t="str">
        <f>[3]Technologies!B362</f>
        <v>Elektriciteit</v>
      </c>
      <c r="C362" s="40" t="str">
        <f>VLOOKUP($A362,[3]Technologies!$A$7:$H$699,3,FALSE)</f>
        <v>XC Trade</v>
      </c>
      <c r="D362" s="40" t="str">
        <f>VLOOKUP($A362,[3]Technologies!$A$7:$H$699,4,FALSE)</f>
        <v>Power GB2</v>
      </c>
      <c r="E362" s="40" t="str">
        <f>VLOOKUP($A362,[3]Technologies!$A$7:$H$699,6,FALSE)</f>
        <v>Electricity Cluster GB2</v>
      </c>
      <c r="F362" s="40" t="str">
        <f>VLOOKUP($A362,[3]Technologies!$A$7:$H$699,7,FALSE)</f>
        <v>Import from Cluster NO1 - Power</v>
      </c>
      <c r="G362" s="228"/>
      <c r="H362" s="228"/>
      <c r="I362" s="229" cm="1">
        <f t="array" ref="I362">-SUMPRODUCT(([3]Feedstocks!$C$4:$C$185=A362)*[3]Feedstocks!$E$4:$E$185,[3]Feedstocks!$F$4:$F$185,[3]Feedstocks!$H$4:$H$185,[3]Feedstocks!$I$4:$I$185)</f>
        <v>0</v>
      </c>
      <c r="J362" s="229" cm="1">
        <f t="array" ref="J362">-SUMPRODUCT(([3]Feedstocks!$C$4:$C$185=A362)*[3]Feedstocks!$E$4:$E$185,[3]Feedstocks!$H$4:$H$185,[3]Feedstocks!$I$4:$I$185)</f>
        <v>0</v>
      </c>
      <c r="K362" s="229"/>
      <c r="L362" s="229"/>
      <c r="M362" s="228"/>
      <c r="N362" s="228" t="str">
        <f>VLOOKUP(E362,[3]Activities!$A$9:$M$224,13,FALSE)</f>
        <v>GB</v>
      </c>
      <c r="O362" s="228"/>
      <c r="P362" s="66" t="s">
        <v>1266</v>
      </c>
      <c r="Q362" s="230"/>
      <c r="R362" s="230"/>
      <c r="S362" s="230"/>
      <c r="T362" s="230"/>
      <c r="U362" s="230"/>
      <c r="V362" s="230"/>
      <c r="W362" s="230"/>
      <c r="X362" s="230"/>
      <c r="Y362" s="230"/>
      <c r="Z362" s="230"/>
      <c r="AA362" s="230"/>
      <c r="AB362" s="230"/>
      <c r="AC362" s="230"/>
      <c r="AD362" s="230"/>
      <c r="AE362" s="230"/>
      <c r="AF362" s="235"/>
      <c r="AG362" s="235"/>
      <c r="AH362" s="230"/>
      <c r="AI362" s="230"/>
      <c r="AJ362" s="230"/>
      <c r="AK362" s="230"/>
      <c r="AL362" s="230"/>
      <c r="AM362" s="230"/>
      <c r="AN362" s="230"/>
      <c r="AO362" s="230"/>
      <c r="AP362" s="230"/>
      <c r="AQ362" s="230"/>
      <c r="AR362" s="230"/>
      <c r="AS362" s="230"/>
      <c r="AT362" s="230"/>
      <c r="AU362" s="230"/>
      <c r="AV362" s="230"/>
      <c r="AW362" s="230"/>
      <c r="AX362" s="230"/>
      <c r="AY362" s="230"/>
      <c r="AZ362" s="230"/>
      <c r="BA362" s="230"/>
      <c r="BB362" s="230"/>
      <c r="BC362" s="230"/>
      <c r="BD362" s="230"/>
      <c r="BE362" s="230"/>
      <c r="BF362" s="230"/>
      <c r="BG362" s="230"/>
      <c r="BH362" s="230"/>
      <c r="BI362" s="230"/>
      <c r="BJ362" s="230"/>
      <c r="BK362" s="230"/>
      <c r="BL362" s="230"/>
      <c r="BM362" s="230"/>
      <c r="BN362" s="230"/>
      <c r="BO362" s="230"/>
      <c r="BP362" s="230"/>
      <c r="BQ362" s="230"/>
      <c r="BR362" s="230"/>
      <c r="BS362" s="230"/>
      <c r="BT362" s="230"/>
      <c r="BU362" s="230"/>
      <c r="BV362" s="230"/>
      <c r="BW362" s="230"/>
      <c r="BX362" s="230"/>
      <c r="BY362" s="230"/>
      <c r="BZ362" s="230"/>
      <c r="CA362" s="230"/>
      <c r="CB362" s="230"/>
      <c r="CC362" s="230"/>
      <c r="CD362" s="230"/>
      <c r="CE362" s="230"/>
      <c r="CF362" s="230"/>
      <c r="CG362" s="230"/>
      <c r="CH362" s="230"/>
      <c r="CI362" s="230"/>
      <c r="CJ362" s="230"/>
      <c r="CK362" s="230"/>
      <c r="CL362" s="230"/>
      <c r="CM362" s="230"/>
      <c r="CN362" s="230"/>
      <c r="CO362" s="230">
        <v>0.99950000000000006</v>
      </c>
      <c r="CP362" s="230"/>
      <c r="CQ362" s="230">
        <v>-1</v>
      </c>
      <c r="CR362" s="230"/>
      <c r="CS362" s="230"/>
      <c r="CT362" s="230"/>
      <c r="CU362" s="230"/>
      <c r="CV362" s="230"/>
      <c r="CW362" s="230"/>
      <c r="CX362" s="230"/>
      <c r="CY362" s="230"/>
      <c r="CZ362" s="230"/>
      <c r="DA362" s="230"/>
      <c r="DB362" s="230"/>
      <c r="DC362" s="230"/>
      <c r="DD362" s="230"/>
      <c r="DE362" s="230"/>
      <c r="DF362" s="230"/>
      <c r="DG362" s="230"/>
      <c r="DH362" s="230"/>
      <c r="DI362" s="230"/>
      <c r="DJ362" s="230"/>
      <c r="DK362" s="230"/>
      <c r="DL362" s="230"/>
      <c r="DM362" s="230"/>
      <c r="DN362" s="230"/>
      <c r="DO362" s="230"/>
      <c r="DP362" s="230"/>
      <c r="DQ362" s="230"/>
      <c r="DR362" s="230"/>
      <c r="DS362" s="230"/>
      <c r="DT362" s="230"/>
      <c r="DU362" s="230"/>
      <c r="DV362" s="230"/>
      <c r="DW362" s="230"/>
      <c r="DX362" s="230"/>
      <c r="DY362" s="230"/>
      <c r="DZ362" s="230"/>
      <c r="EA362" s="230"/>
      <c r="EB362" s="230"/>
      <c r="EC362" s="230"/>
      <c r="ED362" s="230"/>
      <c r="EE362" s="230"/>
      <c r="EF362" s="230"/>
      <c r="EG362" s="230"/>
      <c r="EH362" s="230"/>
      <c r="EI362" s="230"/>
      <c r="EJ362" s="230"/>
      <c r="EK362" s="230"/>
      <c r="EL362" s="230"/>
      <c r="EM362" s="230"/>
      <c r="EN362" s="230"/>
      <c r="EO362" s="230"/>
      <c r="EP362" s="230"/>
      <c r="EQ362" s="230"/>
      <c r="ER362" s="230"/>
      <c r="ES362" s="230"/>
      <c r="ET362" s="230"/>
      <c r="EU362" s="230"/>
      <c r="EV362" s="230"/>
      <c r="EW362" s="230"/>
      <c r="EX362" s="230"/>
      <c r="EY362" s="230"/>
      <c r="EZ362" s="230"/>
      <c r="FA362" s="230"/>
      <c r="FB362" s="230"/>
      <c r="FC362" s="230"/>
      <c r="FD362" s="230"/>
      <c r="FE362" s="230"/>
      <c r="FF362" s="230"/>
      <c r="FG362" s="230"/>
      <c r="FH362" s="230"/>
      <c r="FI362" s="230"/>
      <c r="FJ362" s="230"/>
      <c r="FK362" s="230"/>
      <c r="FL362" s="230"/>
      <c r="FM362" s="230"/>
      <c r="FN362" s="230"/>
      <c r="FO362" s="230"/>
      <c r="FP362" s="230"/>
      <c r="FQ362" s="230"/>
      <c r="FR362" s="230"/>
      <c r="FS362" s="230"/>
      <c r="FT362" s="231"/>
      <c r="FU362" s="232">
        <f t="shared" si="43"/>
        <v>0</v>
      </c>
      <c r="FV362" s="232">
        <f t="shared" si="48"/>
        <v>0</v>
      </c>
      <c r="FW362" s="232">
        <f t="shared" si="48"/>
        <v>0</v>
      </c>
      <c r="FX362" s="232">
        <f t="shared" si="48"/>
        <v>0</v>
      </c>
      <c r="FY362" s="232">
        <f t="shared" si="48"/>
        <v>0</v>
      </c>
      <c r="FZ362" s="232">
        <f t="shared" si="48"/>
        <v>0</v>
      </c>
      <c r="GA362" s="232">
        <f t="shared" si="45"/>
        <v>0</v>
      </c>
      <c r="GB362" s="232">
        <f t="shared" si="46"/>
        <v>0</v>
      </c>
      <c r="GC362" s="232">
        <f t="shared" si="32"/>
        <v>0</v>
      </c>
    </row>
    <row r="363" spans="1:185" x14ac:dyDescent="0.3">
      <c r="A363" s="171" t="s">
        <v>384</v>
      </c>
      <c r="B363" s="40" t="str">
        <f>[3]Technologies!B363</f>
        <v>Elektriciteit</v>
      </c>
      <c r="C363" s="40" t="str">
        <f>VLOOKUP($A363,[3]Technologies!$A$7:$H$699,3,FALSE)</f>
        <v>XC Trade</v>
      </c>
      <c r="D363" s="40" t="str">
        <f>VLOOKUP($A363,[3]Technologies!$A$7:$H$699,4,FALSE)</f>
        <v>Power NO1</v>
      </c>
      <c r="E363" s="40" t="str">
        <f>VLOOKUP($A363,[3]Technologies!$A$7:$H$699,6,FALSE)</f>
        <v>Electricity Cluster NO1</v>
      </c>
      <c r="F363" s="40" t="str">
        <f>VLOOKUP($A363,[3]Technologies!$A$7:$H$699,7,FALSE)</f>
        <v>Import from Cluster GB2 - Power</v>
      </c>
      <c r="G363" s="228"/>
      <c r="H363" s="228"/>
      <c r="I363" s="229" cm="1">
        <f t="array" ref="I363">-SUMPRODUCT(([3]Feedstocks!$C$4:$C$185=A363)*[3]Feedstocks!$E$4:$E$185,[3]Feedstocks!$F$4:$F$185,[3]Feedstocks!$H$4:$H$185,[3]Feedstocks!$I$4:$I$185)</f>
        <v>0</v>
      </c>
      <c r="J363" s="229" cm="1">
        <f t="array" ref="J363">-SUMPRODUCT(([3]Feedstocks!$C$4:$C$185=A363)*[3]Feedstocks!$E$4:$E$185,[3]Feedstocks!$H$4:$H$185,[3]Feedstocks!$I$4:$I$185)</f>
        <v>0</v>
      </c>
      <c r="K363" s="229"/>
      <c r="L363" s="229"/>
      <c r="M363" s="228"/>
      <c r="N363" s="228" t="str">
        <f>VLOOKUP(E363,[3]Activities!$A$9:$M$224,13,FALSE)</f>
        <v>NO</v>
      </c>
      <c r="O363" s="228"/>
      <c r="P363" s="66" t="s">
        <v>1266</v>
      </c>
      <c r="Q363" s="230"/>
      <c r="R363" s="230"/>
      <c r="S363" s="230"/>
      <c r="T363" s="230"/>
      <c r="U363" s="230"/>
      <c r="V363" s="230"/>
      <c r="W363" s="230"/>
      <c r="X363" s="230"/>
      <c r="Y363" s="230"/>
      <c r="Z363" s="230"/>
      <c r="AA363" s="230"/>
      <c r="AB363" s="230"/>
      <c r="AC363" s="230"/>
      <c r="AD363" s="230"/>
      <c r="AE363" s="230"/>
      <c r="AF363" s="235"/>
      <c r="AG363" s="235"/>
      <c r="AH363" s="230"/>
      <c r="AI363" s="230"/>
      <c r="AJ363" s="230"/>
      <c r="AK363" s="230"/>
      <c r="AL363" s="230"/>
      <c r="AM363" s="230"/>
      <c r="AN363" s="230"/>
      <c r="AO363" s="230"/>
      <c r="AP363" s="230"/>
      <c r="AQ363" s="230"/>
      <c r="AR363" s="230"/>
      <c r="AS363" s="230"/>
      <c r="AT363" s="230"/>
      <c r="AU363" s="230"/>
      <c r="AV363" s="230"/>
      <c r="AW363" s="230"/>
      <c r="AX363" s="230"/>
      <c r="AY363" s="230"/>
      <c r="AZ363" s="230"/>
      <c r="BA363" s="230"/>
      <c r="BB363" s="230"/>
      <c r="BC363" s="230"/>
      <c r="BD363" s="230"/>
      <c r="BE363" s="230"/>
      <c r="BF363" s="230"/>
      <c r="BG363" s="230"/>
      <c r="BH363" s="230"/>
      <c r="BI363" s="230"/>
      <c r="BJ363" s="230"/>
      <c r="BK363" s="230"/>
      <c r="BL363" s="230"/>
      <c r="BM363" s="230"/>
      <c r="BN363" s="230"/>
      <c r="BO363" s="230"/>
      <c r="BP363" s="230"/>
      <c r="BQ363" s="230"/>
      <c r="BR363" s="230"/>
      <c r="BS363" s="230"/>
      <c r="BT363" s="230"/>
      <c r="BU363" s="230"/>
      <c r="BV363" s="230"/>
      <c r="BW363" s="230"/>
      <c r="BX363" s="230"/>
      <c r="BY363" s="230"/>
      <c r="BZ363" s="230"/>
      <c r="CA363" s="230"/>
      <c r="CB363" s="230"/>
      <c r="CC363" s="230"/>
      <c r="CD363" s="230"/>
      <c r="CE363" s="230"/>
      <c r="CF363" s="230"/>
      <c r="CG363" s="230"/>
      <c r="CH363" s="230"/>
      <c r="CI363" s="230"/>
      <c r="CJ363" s="230"/>
      <c r="CK363" s="230"/>
      <c r="CL363" s="230"/>
      <c r="CM363" s="230"/>
      <c r="CN363" s="230"/>
      <c r="CO363" s="230">
        <v>-1</v>
      </c>
      <c r="CP363" s="230"/>
      <c r="CQ363" s="230">
        <v>0.99950000000000006</v>
      </c>
      <c r="CR363" s="230"/>
      <c r="CS363" s="230"/>
      <c r="CT363" s="230"/>
      <c r="CU363" s="230"/>
      <c r="CV363" s="230"/>
      <c r="CW363" s="230"/>
      <c r="CX363" s="230"/>
      <c r="CY363" s="230"/>
      <c r="CZ363" s="230"/>
      <c r="DA363" s="230"/>
      <c r="DB363" s="230"/>
      <c r="DC363" s="230"/>
      <c r="DD363" s="230"/>
      <c r="DE363" s="230"/>
      <c r="DF363" s="230"/>
      <c r="DG363" s="230"/>
      <c r="DH363" s="230"/>
      <c r="DI363" s="230"/>
      <c r="DJ363" s="230"/>
      <c r="DK363" s="230"/>
      <c r="DL363" s="230"/>
      <c r="DM363" s="230"/>
      <c r="DN363" s="230"/>
      <c r="DO363" s="230"/>
      <c r="DP363" s="230"/>
      <c r="DQ363" s="230"/>
      <c r="DR363" s="230"/>
      <c r="DS363" s="230"/>
      <c r="DT363" s="230"/>
      <c r="DU363" s="230"/>
      <c r="DV363" s="230"/>
      <c r="DW363" s="230"/>
      <c r="DX363" s="230"/>
      <c r="DY363" s="230"/>
      <c r="DZ363" s="230"/>
      <c r="EA363" s="230"/>
      <c r="EB363" s="230"/>
      <c r="EC363" s="230"/>
      <c r="ED363" s="230"/>
      <c r="EE363" s="230"/>
      <c r="EF363" s="230"/>
      <c r="EG363" s="230"/>
      <c r="EH363" s="230"/>
      <c r="EI363" s="230"/>
      <c r="EJ363" s="230"/>
      <c r="EK363" s="230"/>
      <c r="EL363" s="230"/>
      <c r="EM363" s="230"/>
      <c r="EN363" s="230"/>
      <c r="EO363" s="230"/>
      <c r="EP363" s="230"/>
      <c r="EQ363" s="230"/>
      <c r="ER363" s="230"/>
      <c r="ES363" s="230"/>
      <c r="ET363" s="230"/>
      <c r="EU363" s="230"/>
      <c r="EV363" s="230"/>
      <c r="EW363" s="230"/>
      <c r="EX363" s="230"/>
      <c r="EY363" s="230"/>
      <c r="EZ363" s="230"/>
      <c r="FA363" s="230"/>
      <c r="FB363" s="230"/>
      <c r="FC363" s="230"/>
      <c r="FD363" s="230"/>
      <c r="FE363" s="230"/>
      <c r="FF363" s="230"/>
      <c r="FG363" s="230"/>
      <c r="FH363" s="230"/>
      <c r="FI363" s="230"/>
      <c r="FJ363" s="230"/>
      <c r="FK363" s="230"/>
      <c r="FL363" s="230"/>
      <c r="FM363" s="230"/>
      <c r="FN363" s="230"/>
      <c r="FO363" s="230"/>
      <c r="FP363" s="230"/>
      <c r="FQ363" s="230"/>
      <c r="FR363" s="230"/>
      <c r="FS363" s="230"/>
      <c r="FT363" s="231"/>
      <c r="FU363" s="232">
        <f t="shared" si="43"/>
        <v>0</v>
      </c>
      <c r="FV363" s="232">
        <f t="shared" si="48"/>
        <v>0</v>
      </c>
      <c r="FW363" s="232">
        <f t="shared" si="48"/>
        <v>0</v>
      </c>
      <c r="FX363" s="232">
        <f t="shared" si="48"/>
        <v>0</v>
      </c>
      <c r="FY363" s="232">
        <f t="shared" si="48"/>
        <v>0</v>
      </c>
      <c r="FZ363" s="232">
        <f t="shared" si="48"/>
        <v>0</v>
      </c>
      <c r="GA363" s="232">
        <f t="shared" si="45"/>
        <v>0</v>
      </c>
      <c r="GB363" s="232">
        <f t="shared" si="46"/>
        <v>0</v>
      </c>
      <c r="GC363" s="232">
        <f t="shared" si="32"/>
        <v>0</v>
      </c>
    </row>
    <row r="364" spans="1:185" x14ac:dyDescent="0.3">
      <c r="A364" s="173" t="s">
        <v>385</v>
      </c>
      <c r="B364" s="40" t="str">
        <f>[3]Technologies!B364</f>
        <v>Elektriciteit</v>
      </c>
      <c r="C364" s="40" t="str">
        <f>VLOOKUP($A364,[3]Technologies!$A$7:$H$699,3,FALSE)</f>
        <v>XC Trade</v>
      </c>
      <c r="D364" s="40" t="str">
        <f>VLOOKUP($A364,[3]Technologies!$A$7:$H$699,4,FALSE)</f>
        <v>Power GB3</v>
      </c>
      <c r="E364" s="40" t="str">
        <f>VLOOKUP($A364,[3]Technologies!$A$7:$H$699,6,FALSE)</f>
        <v>Electricity Cluster GB3</v>
      </c>
      <c r="F364" s="40" t="str">
        <f>VLOOKUP($A364,[3]Technologies!$A$7:$H$699,7,FALSE)</f>
        <v>Import from Cluster NO1 - Power</v>
      </c>
      <c r="G364" s="228"/>
      <c r="H364" s="228"/>
      <c r="I364" s="229" cm="1">
        <f t="array" ref="I364">-SUMPRODUCT(([3]Feedstocks!$C$4:$C$185=A364)*[3]Feedstocks!$E$4:$E$185,[3]Feedstocks!$F$4:$F$185,[3]Feedstocks!$H$4:$H$185,[3]Feedstocks!$I$4:$I$185)</f>
        <v>0</v>
      </c>
      <c r="J364" s="229" cm="1">
        <f t="array" ref="J364">-SUMPRODUCT(([3]Feedstocks!$C$4:$C$185=A364)*[3]Feedstocks!$E$4:$E$185,[3]Feedstocks!$H$4:$H$185,[3]Feedstocks!$I$4:$I$185)</f>
        <v>0</v>
      </c>
      <c r="K364" s="229"/>
      <c r="L364" s="229"/>
      <c r="M364" s="228"/>
      <c r="N364" s="228" t="str">
        <f>VLOOKUP(E364,[3]Activities!$A$9:$M$224,13,FALSE)</f>
        <v>GB</v>
      </c>
      <c r="O364" s="228"/>
      <c r="P364" s="66" t="s">
        <v>1266</v>
      </c>
      <c r="Q364" s="230"/>
      <c r="R364" s="230"/>
      <c r="S364" s="230"/>
      <c r="T364" s="230"/>
      <c r="U364" s="230"/>
      <c r="V364" s="230"/>
      <c r="W364" s="230"/>
      <c r="X364" s="230"/>
      <c r="Y364" s="230"/>
      <c r="Z364" s="230"/>
      <c r="AA364" s="230"/>
      <c r="AB364" s="230"/>
      <c r="AC364" s="230"/>
      <c r="AD364" s="230"/>
      <c r="AE364" s="230"/>
      <c r="AF364" s="235"/>
      <c r="AG364" s="235"/>
      <c r="AH364" s="230"/>
      <c r="AI364" s="230"/>
      <c r="AJ364" s="230"/>
      <c r="AK364" s="230"/>
      <c r="AL364" s="230"/>
      <c r="AM364" s="230"/>
      <c r="AN364" s="230"/>
      <c r="AO364" s="230"/>
      <c r="AP364" s="230"/>
      <c r="AQ364" s="230"/>
      <c r="AR364" s="230"/>
      <c r="AS364" s="230"/>
      <c r="AT364" s="230"/>
      <c r="AU364" s="230"/>
      <c r="AV364" s="230"/>
      <c r="AW364" s="230"/>
      <c r="AX364" s="230"/>
      <c r="AY364" s="230"/>
      <c r="AZ364" s="230"/>
      <c r="BA364" s="230"/>
      <c r="BB364" s="230"/>
      <c r="BC364" s="230"/>
      <c r="BD364" s="230"/>
      <c r="BE364" s="230"/>
      <c r="BF364" s="230"/>
      <c r="BG364" s="230"/>
      <c r="BH364" s="230"/>
      <c r="BI364" s="230"/>
      <c r="BJ364" s="230"/>
      <c r="BK364" s="230"/>
      <c r="BL364" s="230"/>
      <c r="BM364" s="230"/>
      <c r="BN364" s="230"/>
      <c r="BO364" s="230"/>
      <c r="BP364" s="230"/>
      <c r="BQ364" s="230"/>
      <c r="BR364" s="230"/>
      <c r="BS364" s="230"/>
      <c r="BT364" s="230"/>
      <c r="BU364" s="230"/>
      <c r="BV364" s="230"/>
      <c r="BW364" s="230"/>
      <c r="BX364" s="230"/>
      <c r="BY364" s="230"/>
      <c r="BZ364" s="230"/>
      <c r="CA364" s="230"/>
      <c r="CB364" s="230"/>
      <c r="CC364" s="230"/>
      <c r="CD364" s="230"/>
      <c r="CE364" s="230"/>
      <c r="CF364" s="230"/>
      <c r="CG364" s="230"/>
      <c r="CH364" s="230"/>
      <c r="CI364" s="230"/>
      <c r="CJ364" s="230"/>
      <c r="CK364" s="230"/>
      <c r="CL364" s="230"/>
      <c r="CM364" s="230"/>
      <c r="CN364" s="230"/>
      <c r="CO364" s="230"/>
      <c r="CP364" s="230">
        <v>0.99909999999999999</v>
      </c>
      <c r="CQ364" s="230">
        <v>-1</v>
      </c>
      <c r="CR364" s="230"/>
      <c r="CS364" s="230"/>
      <c r="CT364" s="230"/>
      <c r="CU364" s="230"/>
      <c r="CV364" s="230"/>
      <c r="CW364" s="230"/>
      <c r="CX364" s="230"/>
      <c r="CY364" s="230"/>
      <c r="CZ364" s="230"/>
      <c r="DA364" s="230"/>
      <c r="DB364" s="230"/>
      <c r="DC364" s="230"/>
      <c r="DD364" s="230"/>
      <c r="DE364" s="230"/>
      <c r="DF364" s="230"/>
      <c r="DG364" s="230"/>
      <c r="DH364" s="230"/>
      <c r="DI364" s="230"/>
      <c r="DJ364" s="230"/>
      <c r="DK364" s="230"/>
      <c r="DL364" s="230"/>
      <c r="DM364" s="230"/>
      <c r="DN364" s="230"/>
      <c r="DO364" s="230"/>
      <c r="DP364" s="230"/>
      <c r="DQ364" s="230"/>
      <c r="DR364" s="230"/>
      <c r="DS364" s="230"/>
      <c r="DT364" s="230"/>
      <c r="DU364" s="230"/>
      <c r="DV364" s="230"/>
      <c r="DW364" s="230"/>
      <c r="DX364" s="230"/>
      <c r="DY364" s="230"/>
      <c r="DZ364" s="230"/>
      <c r="EA364" s="230"/>
      <c r="EB364" s="230"/>
      <c r="EC364" s="230"/>
      <c r="ED364" s="230"/>
      <c r="EE364" s="230"/>
      <c r="EF364" s="230"/>
      <c r="EG364" s="230"/>
      <c r="EH364" s="230"/>
      <c r="EI364" s="230"/>
      <c r="EJ364" s="230"/>
      <c r="EK364" s="230"/>
      <c r="EL364" s="230"/>
      <c r="EM364" s="230"/>
      <c r="EN364" s="230"/>
      <c r="EO364" s="230"/>
      <c r="EP364" s="230"/>
      <c r="EQ364" s="230"/>
      <c r="ER364" s="230"/>
      <c r="ES364" s="230"/>
      <c r="ET364" s="230"/>
      <c r="EU364" s="230"/>
      <c r="EV364" s="230"/>
      <c r="EW364" s="230"/>
      <c r="EX364" s="230"/>
      <c r="EY364" s="230"/>
      <c r="EZ364" s="230"/>
      <c r="FA364" s="230"/>
      <c r="FB364" s="230"/>
      <c r="FC364" s="230"/>
      <c r="FD364" s="230"/>
      <c r="FE364" s="230"/>
      <c r="FF364" s="230"/>
      <c r="FG364" s="230"/>
      <c r="FH364" s="230"/>
      <c r="FI364" s="230"/>
      <c r="FJ364" s="230"/>
      <c r="FK364" s="230"/>
      <c r="FL364" s="230"/>
      <c r="FM364" s="230"/>
      <c r="FN364" s="230"/>
      <c r="FO364" s="230"/>
      <c r="FP364" s="230"/>
      <c r="FQ364" s="230"/>
      <c r="FR364" s="230"/>
      <c r="FS364" s="230"/>
      <c r="FT364" s="231"/>
      <c r="FU364" s="232">
        <f t="shared" si="43"/>
        <v>0</v>
      </c>
      <c r="FV364" s="232">
        <f t="shared" si="48"/>
        <v>0</v>
      </c>
      <c r="FW364" s="232">
        <f t="shared" si="48"/>
        <v>0</v>
      </c>
      <c r="FX364" s="232">
        <f t="shared" si="48"/>
        <v>0</v>
      </c>
      <c r="FY364" s="232">
        <f t="shared" si="48"/>
        <v>0</v>
      </c>
      <c r="FZ364" s="232">
        <f t="shared" si="48"/>
        <v>0</v>
      </c>
      <c r="GA364" s="232">
        <f t="shared" si="45"/>
        <v>0</v>
      </c>
      <c r="GB364" s="232">
        <f t="shared" si="46"/>
        <v>0</v>
      </c>
      <c r="GC364" s="232">
        <f t="shared" si="32"/>
        <v>0</v>
      </c>
    </row>
    <row r="365" spans="1:185" x14ac:dyDescent="0.3">
      <c r="A365" s="171" t="s">
        <v>386</v>
      </c>
      <c r="B365" s="40" t="str">
        <f>[3]Technologies!B365</f>
        <v>Elektriciteit</v>
      </c>
      <c r="C365" s="40" t="str">
        <f>VLOOKUP($A365,[3]Technologies!$A$7:$H$699,3,FALSE)</f>
        <v>XC Trade</v>
      </c>
      <c r="D365" s="40" t="str">
        <f>VLOOKUP($A365,[3]Technologies!$A$7:$H$699,4,FALSE)</f>
        <v>Power NO1</v>
      </c>
      <c r="E365" s="40" t="str">
        <f>VLOOKUP($A365,[3]Technologies!$A$7:$H$699,6,FALSE)</f>
        <v>Electricity Cluster NO1</v>
      </c>
      <c r="F365" s="40" t="str">
        <f>VLOOKUP($A365,[3]Technologies!$A$7:$H$699,7,FALSE)</f>
        <v>Import from Cluster GB3 - Power</v>
      </c>
      <c r="G365" s="228"/>
      <c r="H365" s="228"/>
      <c r="I365" s="229" cm="1">
        <f t="array" ref="I365">-SUMPRODUCT(([3]Feedstocks!$C$4:$C$185=A365)*[3]Feedstocks!$E$4:$E$185,[3]Feedstocks!$F$4:$F$185,[3]Feedstocks!$H$4:$H$185,[3]Feedstocks!$I$4:$I$185)</f>
        <v>0</v>
      </c>
      <c r="J365" s="229" cm="1">
        <f t="array" ref="J365">-SUMPRODUCT(([3]Feedstocks!$C$4:$C$185=A365)*[3]Feedstocks!$E$4:$E$185,[3]Feedstocks!$H$4:$H$185,[3]Feedstocks!$I$4:$I$185)</f>
        <v>0</v>
      </c>
      <c r="K365" s="229"/>
      <c r="L365" s="229"/>
      <c r="M365" s="228"/>
      <c r="N365" s="228" t="str">
        <f>VLOOKUP(E365,[3]Activities!$A$9:$M$224,13,FALSE)</f>
        <v>NO</v>
      </c>
      <c r="O365" s="228"/>
      <c r="P365" s="66" t="s">
        <v>1266</v>
      </c>
      <c r="Q365" s="230"/>
      <c r="R365" s="230"/>
      <c r="S365" s="230"/>
      <c r="T365" s="230"/>
      <c r="U365" s="230"/>
      <c r="V365" s="230"/>
      <c r="W365" s="230"/>
      <c r="X365" s="230"/>
      <c r="Y365" s="230"/>
      <c r="Z365" s="230"/>
      <c r="AA365" s="230"/>
      <c r="AB365" s="230"/>
      <c r="AC365" s="230"/>
      <c r="AD365" s="230"/>
      <c r="AE365" s="230"/>
      <c r="AF365" s="235"/>
      <c r="AG365" s="235"/>
      <c r="AH365" s="230"/>
      <c r="AI365" s="230"/>
      <c r="AJ365" s="230"/>
      <c r="AK365" s="230"/>
      <c r="AL365" s="230"/>
      <c r="AM365" s="230"/>
      <c r="AN365" s="230"/>
      <c r="AO365" s="230"/>
      <c r="AP365" s="230"/>
      <c r="AQ365" s="230"/>
      <c r="AR365" s="230"/>
      <c r="AS365" s="230"/>
      <c r="AT365" s="230"/>
      <c r="AU365" s="230"/>
      <c r="AV365" s="230"/>
      <c r="AW365" s="230"/>
      <c r="AX365" s="230"/>
      <c r="AY365" s="230"/>
      <c r="AZ365" s="230"/>
      <c r="BA365" s="230"/>
      <c r="BB365" s="230"/>
      <c r="BC365" s="230"/>
      <c r="BD365" s="230"/>
      <c r="BE365" s="230"/>
      <c r="BF365" s="230"/>
      <c r="BG365" s="230"/>
      <c r="BH365" s="230"/>
      <c r="BI365" s="230"/>
      <c r="BJ365" s="230"/>
      <c r="BK365" s="230"/>
      <c r="BL365" s="230"/>
      <c r="BM365" s="230"/>
      <c r="BN365" s="230"/>
      <c r="BO365" s="230"/>
      <c r="BP365" s="230"/>
      <c r="BQ365" s="230"/>
      <c r="BR365" s="230"/>
      <c r="BS365" s="230"/>
      <c r="BT365" s="230"/>
      <c r="BU365" s="230"/>
      <c r="BV365" s="230"/>
      <c r="BW365" s="230"/>
      <c r="BX365" s="230"/>
      <c r="BY365" s="230"/>
      <c r="BZ365" s="230"/>
      <c r="CA365" s="230"/>
      <c r="CB365" s="230"/>
      <c r="CC365" s="230"/>
      <c r="CD365" s="230"/>
      <c r="CE365" s="230"/>
      <c r="CF365" s="230"/>
      <c r="CG365" s="230"/>
      <c r="CH365" s="230"/>
      <c r="CI365" s="230"/>
      <c r="CJ365" s="230"/>
      <c r="CK365" s="230"/>
      <c r="CL365" s="230"/>
      <c r="CM365" s="230"/>
      <c r="CN365" s="230"/>
      <c r="CO365" s="230"/>
      <c r="CP365" s="230">
        <v>-1</v>
      </c>
      <c r="CQ365" s="230">
        <v>0.99909999999999999</v>
      </c>
      <c r="CR365" s="230"/>
      <c r="CS365" s="230"/>
      <c r="CT365" s="230"/>
      <c r="CU365" s="230"/>
      <c r="CV365" s="230"/>
      <c r="CW365" s="230"/>
      <c r="CX365" s="230"/>
      <c r="CY365" s="230"/>
      <c r="CZ365" s="230"/>
      <c r="DA365" s="230"/>
      <c r="DB365" s="230"/>
      <c r="DC365" s="230"/>
      <c r="DD365" s="230"/>
      <c r="DE365" s="230"/>
      <c r="DF365" s="230"/>
      <c r="DG365" s="230"/>
      <c r="DH365" s="230"/>
      <c r="DI365" s="230"/>
      <c r="DJ365" s="230"/>
      <c r="DK365" s="230"/>
      <c r="DL365" s="230"/>
      <c r="DM365" s="230"/>
      <c r="DN365" s="230"/>
      <c r="DO365" s="230"/>
      <c r="DP365" s="230"/>
      <c r="DQ365" s="230"/>
      <c r="DR365" s="230"/>
      <c r="DS365" s="230"/>
      <c r="DT365" s="230"/>
      <c r="DU365" s="230"/>
      <c r="DV365" s="230"/>
      <c r="DW365" s="230"/>
      <c r="DX365" s="230"/>
      <c r="DY365" s="230"/>
      <c r="DZ365" s="230"/>
      <c r="EA365" s="230"/>
      <c r="EB365" s="230"/>
      <c r="EC365" s="230"/>
      <c r="ED365" s="230"/>
      <c r="EE365" s="230"/>
      <c r="EF365" s="230"/>
      <c r="EG365" s="230"/>
      <c r="EH365" s="230"/>
      <c r="EI365" s="230"/>
      <c r="EJ365" s="230"/>
      <c r="EK365" s="230"/>
      <c r="EL365" s="230"/>
      <c r="EM365" s="230"/>
      <c r="EN365" s="230"/>
      <c r="EO365" s="230"/>
      <c r="EP365" s="230"/>
      <c r="EQ365" s="230"/>
      <c r="ER365" s="230"/>
      <c r="ES365" s="230"/>
      <c r="ET365" s="230"/>
      <c r="EU365" s="230"/>
      <c r="EV365" s="230"/>
      <c r="EW365" s="230"/>
      <c r="EX365" s="230"/>
      <c r="EY365" s="230"/>
      <c r="EZ365" s="230"/>
      <c r="FA365" s="230"/>
      <c r="FB365" s="230"/>
      <c r="FC365" s="230"/>
      <c r="FD365" s="230"/>
      <c r="FE365" s="230"/>
      <c r="FF365" s="230"/>
      <c r="FG365" s="230"/>
      <c r="FH365" s="230"/>
      <c r="FI365" s="230"/>
      <c r="FJ365" s="230"/>
      <c r="FK365" s="230"/>
      <c r="FL365" s="230"/>
      <c r="FM365" s="230"/>
      <c r="FN365" s="230"/>
      <c r="FO365" s="230"/>
      <c r="FP365" s="230"/>
      <c r="FQ365" s="230"/>
      <c r="FR365" s="230"/>
      <c r="FS365" s="230"/>
      <c r="FT365" s="231"/>
      <c r="FU365" s="232">
        <f t="shared" si="43"/>
        <v>0</v>
      </c>
      <c r="FV365" s="232">
        <f t="shared" si="48"/>
        <v>0</v>
      </c>
      <c r="FW365" s="232">
        <f t="shared" si="48"/>
        <v>0</v>
      </c>
      <c r="FX365" s="232">
        <f t="shared" si="48"/>
        <v>0</v>
      </c>
      <c r="FY365" s="232">
        <f t="shared" si="48"/>
        <v>0</v>
      </c>
      <c r="FZ365" s="232">
        <f t="shared" si="48"/>
        <v>0</v>
      </c>
      <c r="GA365" s="232">
        <f t="shared" si="45"/>
        <v>0</v>
      </c>
      <c r="GB365" s="232">
        <f t="shared" si="46"/>
        <v>0</v>
      </c>
      <c r="GC365" s="232">
        <f t="shared" si="32"/>
        <v>0</v>
      </c>
    </row>
    <row r="366" spans="1:185" x14ac:dyDescent="0.3">
      <c r="A366" s="173" t="s">
        <v>387</v>
      </c>
      <c r="B366" s="40" t="str">
        <f>[3]Technologies!B366</f>
        <v>Elektriciteit</v>
      </c>
      <c r="C366" s="40" t="str">
        <f>VLOOKUP($A366,[3]Technologies!$A$7:$H$699,3,FALSE)</f>
        <v>XC Trade</v>
      </c>
      <c r="D366" s="40" t="str">
        <f>VLOOKUP($A366,[3]Technologies!$A$7:$H$699,4,FALSE)</f>
        <v>Power NO1</v>
      </c>
      <c r="E366" s="40" t="str">
        <f>VLOOKUP($A366,[3]Technologies!$A$7:$H$699,6,FALSE)</f>
        <v>Electricity Cluster NO1</v>
      </c>
      <c r="F366" s="40" t="str">
        <f>VLOOKUP($A366,[3]Technologies!$A$7:$H$699,7,FALSE)</f>
        <v>Import from Cluster DK1 - Power</v>
      </c>
      <c r="G366" s="228"/>
      <c r="H366" s="228"/>
      <c r="I366" s="229" cm="1">
        <f t="array" ref="I366">-SUMPRODUCT(([3]Feedstocks!$C$4:$C$185=A366)*[3]Feedstocks!$E$4:$E$185,[3]Feedstocks!$F$4:$F$185,[3]Feedstocks!$H$4:$H$185,[3]Feedstocks!$I$4:$I$185)</f>
        <v>0</v>
      </c>
      <c r="J366" s="229" cm="1">
        <f t="array" ref="J366">-SUMPRODUCT(([3]Feedstocks!$C$4:$C$185=A366)*[3]Feedstocks!$E$4:$E$185,[3]Feedstocks!$H$4:$H$185,[3]Feedstocks!$I$4:$I$185)</f>
        <v>0</v>
      </c>
      <c r="K366" s="229"/>
      <c r="L366" s="229"/>
      <c r="M366" s="228"/>
      <c r="N366" s="228" t="str">
        <f>VLOOKUP(E366,[3]Activities!$A$9:$M$224,13,FALSE)</f>
        <v>NO</v>
      </c>
      <c r="O366" s="228"/>
      <c r="P366" s="66" t="s">
        <v>1266</v>
      </c>
      <c r="Q366" s="230"/>
      <c r="R366" s="230"/>
      <c r="S366" s="230"/>
      <c r="T366" s="230"/>
      <c r="U366" s="230"/>
      <c r="V366" s="230"/>
      <c r="W366" s="230"/>
      <c r="X366" s="230"/>
      <c r="Y366" s="230"/>
      <c r="Z366" s="230"/>
      <c r="AA366" s="230"/>
      <c r="AB366" s="230"/>
      <c r="AC366" s="230"/>
      <c r="AD366" s="230"/>
      <c r="AE366" s="230"/>
      <c r="AF366" s="235"/>
      <c r="AG366" s="235"/>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v>-1</v>
      </c>
      <c r="CN366" s="230"/>
      <c r="CO366" s="230"/>
      <c r="CP366" s="230"/>
      <c r="CQ366" s="230">
        <v>0.99950000000000006</v>
      </c>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1"/>
      <c r="FU366" s="232">
        <f t="shared" si="43"/>
        <v>0</v>
      </c>
      <c r="FV366" s="232">
        <f t="shared" si="48"/>
        <v>0</v>
      </c>
      <c r="FW366" s="232">
        <f t="shared" si="48"/>
        <v>0</v>
      </c>
      <c r="FX366" s="232">
        <f t="shared" si="48"/>
        <v>0</v>
      </c>
      <c r="FY366" s="232">
        <f t="shared" si="48"/>
        <v>0</v>
      </c>
      <c r="FZ366" s="232">
        <f t="shared" si="48"/>
        <v>0</v>
      </c>
      <c r="GA366" s="232">
        <f t="shared" si="45"/>
        <v>0</v>
      </c>
      <c r="GB366" s="232">
        <f t="shared" si="46"/>
        <v>0</v>
      </c>
      <c r="GC366" s="232">
        <f t="shared" si="32"/>
        <v>0</v>
      </c>
    </row>
    <row r="367" spans="1:185" x14ac:dyDescent="0.3">
      <c r="A367" s="171" t="s">
        <v>388</v>
      </c>
      <c r="B367" s="40" t="str">
        <f>[3]Technologies!B367</f>
        <v>Elektriciteit</v>
      </c>
      <c r="C367" s="40" t="str">
        <f>VLOOKUP($A367,[3]Technologies!$A$7:$H$699,3,FALSE)</f>
        <v>XC Trade</v>
      </c>
      <c r="D367" s="40" t="str">
        <f>VLOOKUP($A367,[3]Technologies!$A$7:$H$699,4,FALSE)</f>
        <v>Power DK1</v>
      </c>
      <c r="E367" s="40" t="str">
        <f>VLOOKUP($A367,[3]Technologies!$A$7:$H$699,6,FALSE)</f>
        <v>Electricity Cluster DK1</v>
      </c>
      <c r="F367" s="40" t="str">
        <f>VLOOKUP($A367,[3]Technologies!$A$7:$H$699,7,FALSE)</f>
        <v>Import from Cluster NO1 - Power</v>
      </c>
      <c r="G367" s="228"/>
      <c r="H367" s="228"/>
      <c r="I367" s="229" cm="1">
        <f t="array" ref="I367">-SUMPRODUCT(([3]Feedstocks!$C$4:$C$185=A367)*[3]Feedstocks!$E$4:$E$185,[3]Feedstocks!$F$4:$F$185,[3]Feedstocks!$H$4:$H$185,[3]Feedstocks!$I$4:$I$185)</f>
        <v>0</v>
      </c>
      <c r="J367" s="229" cm="1">
        <f t="array" ref="J367">-SUMPRODUCT(([3]Feedstocks!$C$4:$C$185=A367)*[3]Feedstocks!$E$4:$E$185,[3]Feedstocks!$H$4:$H$185,[3]Feedstocks!$I$4:$I$185)</f>
        <v>0</v>
      </c>
      <c r="K367" s="229"/>
      <c r="L367" s="229"/>
      <c r="M367" s="228"/>
      <c r="N367" s="228" t="str">
        <f>VLOOKUP(E367,[3]Activities!$A$9:$M$224,13,FALSE)</f>
        <v>DK</v>
      </c>
      <c r="O367" s="228"/>
      <c r="P367" s="66" t="s">
        <v>1266</v>
      </c>
      <c r="Q367" s="230"/>
      <c r="R367" s="230"/>
      <c r="S367" s="230"/>
      <c r="T367" s="230"/>
      <c r="U367" s="230"/>
      <c r="V367" s="230"/>
      <c r="W367" s="230"/>
      <c r="X367" s="230"/>
      <c r="Y367" s="230"/>
      <c r="Z367" s="230"/>
      <c r="AA367" s="230"/>
      <c r="AB367" s="230"/>
      <c r="AC367" s="230"/>
      <c r="AD367" s="230"/>
      <c r="AE367" s="230"/>
      <c r="AF367" s="235"/>
      <c r="AG367" s="235"/>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0"/>
      <c r="BQ367" s="230"/>
      <c r="BR367" s="230"/>
      <c r="BS367" s="230"/>
      <c r="BT367" s="230"/>
      <c r="BU367" s="230"/>
      <c r="BV367" s="230"/>
      <c r="BW367" s="230"/>
      <c r="BX367" s="230"/>
      <c r="BY367" s="230"/>
      <c r="BZ367" s="230"/>
      <c r="CA367" s="230"/>
      <c r="CB367" s="230"/>
      <c r="CC367" s="230"/>
      <c r="CD367" s="230"/>
      <c r="CE367" s="230"/>
      <c r="CF367" s="230"/>
      <c r="CG367" s="230"/>
      <c r="CH367" s="230"/>
      <c r="CI367" s="230"/>
      <c r="CJ367" s="230"/>
      <c r="CK367" s="230"/>
      <c r="CL367" s="230"/>
      <c r="CM367" s="230">
        <v>0.99950000000000006</v>
      </c>
      <c r="CN367" s="230"/>
      <c r="CO367" s="230"/>
      <c r="CP367" s="230"/>
      <c r="CQ367" s="230">
        <v>-1</v>
      </c>
      <c r="CR367" s="230"/>
      <c r="CS367" s="230"/>
      <c r="CT367" s="230"/>
      <c r="CU367" s="230"/>
      <c r="CV367" s="230"/>
      <c r="CW367" s="230"/>
      <c r="CX367" s="230"/>
      <c r="CY367" s="230"/>
      <c r="CZ367" s="230"/>
      <c r="DA367" s="230"/>
      <c r="DB367" s="230"/>
      <c r="DC367" s="230"/>
      <c r="DD367" s="230"/>
      <c r="DE367" s="230"/>
      <c r="DF367" s="230"/>
      <c r="DG367" s="230"/>
      <c r="DH367" s="230"/>
      <c r="DI367" s="230"/>
      <c r="DJ367" s="230"/>
      <c r="DK367" s="230"/>
      <c r="DL367" s="230"/>
      <c r="DM367" s="230"/>
      <c r="DN367" s="230"/>
      <c r="DO367" s="230"/>
      <c r="DP367" s="230"/>
      <c r="DQ367" s="230"/>
      <c r="DR367" s="230"/>
      <c r="DS367" s="230"/>
      <c r="DT367" s="230"/>
      <c r="DU367" s="230"/>
      <c r="DV367" s="230"/>
      <c r="DW367" s="230"/>
      <c r="DX367" s="230"/>
      <c r="DY367" s="230"/>
      <c r="DZ367" s="230"/>
      <c r="EA367" s="230"/>
      <c r="EB367" s="230"/>
      <c r="EC367" s="230"/>
      <c r="ED367" s="230"/>
      <c r="EE367" s="230"/>
      <c r="EF367" s="230"/>
      <c r="EG367" s="230"/>
      <c r="EH367" s="230"/>
      <c r="EI367" s="230"/>
      <c r="EJ367" s="230"/>
      <c r="EK367" s="230"/>
      <c r="EL367" s="230"/>
      <c r="EM367" s="230"/>
      <c r="EN367" s="230"/>
      <c r="EO367" s="230"/>
      <c r="EP367" s="230"/>
      <c r="EQ367" s="230"/>
      <c r="ER367" s="230"/>
      <c r="ES367" s="230"/>
      <c r="ET367" s="230"/>
      <c r="EU367" s="230"/>
      <c r="EV367" s="230"/>
      <c r="EW367" s="230"/>
      <c r="EX367" s="230"/>
      <c r="EY367" s="230"/>
      <c r="EZ367" s="230"/>
      <c r="FA367" s="230"/>
      <c r="FB367" s="230"/>
      <c r="FC367" s="230"/>
      <c r="FD367" s="230"/>
      <c r="FE367" s="230"/>
      <c r="FF367" s="230"/>
      <c r="FG367" s="230"/>
      <c r="FH367" s="230"/>
      <c r="FI367" s="230"/>
      <c r="FJ367" s="230"/>
      <c r="FK367" s="230"/>
      <c r="FL367" s="230"/>
      <c r="FM367" s="230"/>
      <c r="FN367" s="230"/>
      <c r="FO367" s="230"/>
      <c r="FP367" s="230"/>
      <c r="FQ367" s="230"/>
      <c r="FR367" s="230"/>
      <c r="FS367" s="230"/>
      <c r="FT367" s="231"/>
      <c r="FU367" s="232">
        <f t="shared" si="43"/>
        <v>0</v>
      </c>
      <c r="FV367" s="232">
        <f t="shared" si="48"/>
        <v>0</v>
      </c>
      <c r="FW367" s="232">
        <f t="shared" si="48"/>
        <v>0</v>
      </c>
      <c r="FX367" s="232">
        <f t="shared" si="48"/>
        <v>0</v>
      </c>
      <c r="FY367" s="232">
        <f t="shared" si="48"/>
        <v>0</v>
      </c>
      <c r="FZ367" s="232">
        <f t="shared" si="48"/>
        <v>0</v>
      </c>
      <c r="GA367" s="232">
        <f t="shared" si="45"/>
        <v>0</v>
      </c>
      <c r="GB367" s="232">
        <f t="shared" si="46"/>
        <v>0</v>
      </c>
      <c r="GC367" s="232">
        <f t="shared" si="32"/>
        <v>0</v>
      </c>
    </row>
    <row r="368" spans="1:185" x14ac:dyDescent="0.3">
      <c r="A368" s="173" t="s">
        <v>389</v>
      </c>
      <c r="B368" s="40" t="str">
        <f>[3]Technologies!B368</f>
        <v>Elektriciteit</v>
      </c>
      <c r="C368" s="40" t="str">
        <f>VLOOKUP($A368,[3]Technologies!$A$7:$H$699,3,FALSE)</f>
        <v>XC Trade</v>
      </c>
      <c r="D368" s="40" t="str">
        <f>VLOOKUP($A368,[3]Technologies!$A$7:$H$699,4,FALSE)</f>
        <v>Power DK1</v>
      </c>
      <c r="E368" s="40" t="str">
        <f>VLOOKUP($A368,[3]Technologies!$A$7:$H$699,6,FALSE)</f>
        <v>Electricity Cluster DK1</v>
      </c>
      <c r="F368" s="40" t="str">
        <f>VLOOKUP($A368,[3]Technologies!$A$7:$H$699,7,FALSE)</f>
        <v>Import from Cluster DE1 - Power</v>
      </c>
      <c r="G368" s="228"/>
      <c r="H368" s="228"/>
      <c r="I368" s="229" cm="1">
        <f t="array" ref="I368">-SUMPRODUCT(([3]Feedstocks!$C$4:$C$185=A368)*[3]Feedstocks!$E$4:$E$185,[3]Feedstocks!$F$4:$F$185,[3]Feedstocks!$H$4:$H$185,[3]Feedstocks!$I$4:$I$185)</f>
        <v>0</v>
      </c>
      <c r="J368" s="229" cm="1">
        <f t="array" ref="J368">-SUMPRODUCT(([3]Feedstocks!$C$4:$C$185=A368)*[3]Feedstocks!$E$4:$E$185,[3]Feedstocks!$H$4:$H$185,[3]Feedstocks!$I$4:$I$185)</f>
        <v>0</v>
      </c>
      <c r="K368" s="229"/>
      <c r="L368" s="229"/>
      <c r="M368" s="228"/>
      <c r="N368" s="228" t="str">
        <f>VLOOKUP(E368,[3]Activities!$A$9:$M$224,13,FALSE)</f>
        <v>DK</v>
      </c>
      <c r="O368" s="228"/>
      <c r="P368" s="66" t="s">
        <v>1266</v>
      </c>
      <c r="Q368" s="230"/>
      <c r="R368" s="230"/>
      <c r="S368" s="230"/>
      <c r="T368" s="230"/>
      <c r="U368" s="230"/>
      <c r="V368" s="230"/>
      <c r="W368" s="230"/>
      <c r="X368" s="230"/>
      <c r="Y368" s="230"/>
      <c r="Z368" s="230"/>
      <c r="AA368" s="230"/>
      <c r="AB368" s="230"/>
      <c r="AC368" s="230"/>
      <c r="AD368" s="230"/>
      <c r="AE368" s="230"/>
      <c r="AF368" s="235"/>
      <c r="AG368" s="235"/>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0"/>
      <c r="BO368" s="230"/>
      <c r="BP368" s="230"/>
      <c r="BQ368" s="230"/>
      <c r="BR368" s="230"/>
      <c r="BS368" s="230"/>
      <c r="BT368" s="230"/>
      <c r="BU368" s="230"/>
      <c r="BV368" s="230"/>
      <c r="BW368" s="230"/>
      <c r="BX368" s="230"/>
      <c r="BY368" s="230"/>
      <c r="BZ368" s="230"/>
      <c r="CA368" s="230"/>
      <c r="CB368" s="230"/>
      <c r="CC368" s="230"/>
      <c r="CD368" s="230"/>
      <c r="CE368" s="230"/>
      <c r="CF368" s="230"/>
      <c r="CG368" s="230"/>
      <c r="CH368" s="230"/>
      <c r="CI368" s="230"/>
      <c r="CJ368" s="230"/>
      <c r="CK368" s="230"/>
      <c r="CL368" s="230">
        <v>-1</v>
      </c>
      <c r="CM368" s="230">
        <v>0.99939999999999996</v>
      </c>
      <c r="CN368" s="230"/>
      <c r="CO368" s="230"/>
      <c r="CP368" s="230"/>
      <c r="CQ368" s="230"/>
      <c r="CR368" s="230"/>
      <c r="CS368" s="230"/>
      <c r="CT368" s="230"/>
      <c r="CU368" s="230"/>
      <c r="CV368" s="230"/>
      <c r="CW368" s="230"/>
      <c r="CX368" s="230"/>
      <c r="CY368" s="230"/>
      <c r="CZ368" s="230"/>
      <c r="DA368" s="230"/>
      <c r="DB368" s="230"/>
      <c r="DC368" s="230"/>
      <c r="DD368" s="230"/>
      <c r="DE368" s="230"/>
      <c r="DF368" s="230"/>
      <c r="DG368" s="230"/>
      <c r="DH368" s="230"/>
      <c r="DI368" s="230"/>
      <c r="DJ368" s="230"/>
      <c r="DK368" s="230"/>
      <c r="DL368" s="230"/>
      <c r="DM368" s="230"/>
      <c r="DN368" s="230"/>
      <c r="DO368" s="230"/>
      <c r="DP368" s="230"/>
      <c r="DQ368" s="230"/>
      <c r="DR368" s="230"/>
      <c r="DS368" s="230"/>
      <c r="DT368" s="230"/>
      <c r="DU368" s="230"/>
      <c r="DV368" s="230"/>
      <c r="DW368" s="230"/>
      <c r="DX368" s="230"/>
      <c r="DY368" s="230"/>
      <c r="DZ368" s="230"/>
      <c r="EA368" s="230"/>
      <c r="EB368" s="230"/>
      <c r="EC368" s="230"/>
      <c r="ED368" s="230"/>
      <c r="EE368" s="230"/>
      <c r="EF368" s="230"/>
      <c r="EG368" s="230"/>
      <c r="EH368" s="230"/>
      <c r="EI368" s="230"/>
      <c r="EJ368" s="230"/>
      <c r="EK368" s="230"/>
      <c r="EL368" s="230"/>
      <c r="EM368" s="230"/>
      <c r="EN368" s="230"/>
      <c r="EO368" s="230"/>
      <c r="EP368" s="230"/>
      <c r="EQ368" s="230"/>
      <c r="ER368" s="230"/>
      <c r="ES368" s="230"/>
      <c r="ET368" s="230"/>
      <c r="EU368" s="230"/>
      <c r="EV368" s="230"/>
      <c r="EW368" s="230"/>
      <c r="EX368" s="230"/>
      <c r="EY368" s="230"/>
      <c r="EZ368" s="230"/>
      <c r="FA368" s="230"/>
      <c r="FB368" s="230"/>
      <c r="FC368" s="230"/>
      <c r="FD368" s="230"/>
      <c r="FE368" s="230"/>
      <c r="FF368" s="230"/>
      <c r="FG368" s="230"/>
      <c r="FH368" s="230"/>
      <c r="FI368" s="230"/>
      <c r="FJ368" s="230"/>
      <c r="FK368" s="230"/>
      <c r="FL368" s="230"/>
      <c r="FM368" s="230"/>
      <c r="FN368" s="230"/>
      <c r="FO368" s="230"/>
      <c r="FP368" s="230"/>
      <c r="FQ368" s="230"/>
      <c r="FR368" s="230"/>
      <c r="FS368" s="230"/>
      <c r="FT368" s="231"/>
      <c r="FU368" s="232">
        <f t="shared" si="43"/>
        <v>0</v>
      </c>
      <c r="FV368" s="232">
        <f t="shared" si="48"/>
        <v>0</v>
      </c>
      <c r="FW368" s="232">
        <f t="shared" si="48"/>
        <v>0</v>
      </c>
      <c r="FX368" s="232">
        <f t="shared" si="48"/>
        <v>0</v>
      </c>
      <c r="FY368" s="232">
        <f t="shared" si="48"/>
        <v>0</v>
      </c>
      <c r="FZ368" s="232">
        <f t="shared" si="48"/>
        <v>0</v>
      </c>
      <c r="GA368" s="232">
        <f t="shared" si="45"/>
        <v>0</v>
      </c>
      <c r="GB368" s="232">
        <f t="shared" si="46"/>
        <v>0</v>
      </c>
      <c r="GC368" s="232">
        <f t="shared" si="32"/>
        <v>0</v>
      </c>
    </row>
    <row r="369" spans="1:185" x14ac:dyDescent="0.3">
      <c r="A369" s="171" t="s">
        <v>390</v>
      </c>
      <c r="B369" s="40" t="str">
        <f>[3]Technologies!B369</f>
        <v>Elektriciteit</v>
      </c>
      <c r="C369" s="40" t="str">
        <f>VLOOKUP($A369,[3]Technologies!$A$7:$H$699,3,FALSE)</f>
        <v>XC Trade</v>
      </c>
      <c r="D369" s="40" t="str">
        <f>VLOOKUP($A369,[3]Technologies!$A$7:$H$699,4,FALSE)</f>
        <v>Power DE1</v>
      </c>
      <c r="E369" s="40" t="str">
        <f>VLOOKUP($A369,[3]Technologies!$A$7:$H$699,6,FALSE)</f>
        <v>Electricity Cluster DE1</v>
      </c>
      <c r="F369" s="40" t="str">
        <f>VLOOKUP($A369,[3]Technologies!$A$7:$H$699,7,FALSE)</f>
        <v>Import from Cluster DK1 - Power</v>
      </c>
      <c r="G369" s="228"/>
      <c r="H369" s="228"/>
      <c r="I369" s="229" cm="1">
        <f t="array" ref="I369">-SUMPRODUCT(([3]Feedstocks!$C$4:$C$185=A369)*[3]Feedstocks!$E$4:$E$185,[3]Feedstocks!$F$4:$F$185,[3]Feedstocks!$H$4:$H$185,[3]Feedstocks!$I$4:$I$185)</f>
        <v>0</v>
      </c>
      <c r="J369" s="229" cm="1">
        <f t="array" ref="J369">-SUMPRODUCT(([3]Feedstocks!$C$4:$C$185=A369)*[3]Feedstocks!$E$4:$E$185,[3]Feedstocks!$H$4:$H$185,[3]Feedstocks!$I$4:$I$185)</f>
        <v>0</v>
      </c>
      <c r="K369" s="229"/>
      <c r="L369" s="229"/>
      <c r="M369" s="228"/>
      <c r="N369" s="228" t="str">
        <f>VLOOKUP(E369,[3]Activities!$A$9:$M$224,13,FALSE)</f>
        <v>DE</v>
      </c>
      <c r="O369" s="228"/>
      <c r="P369" s="66" t="s">
        <v>1266</v>
      </c>
      <c r="Q369" s="230"/>
      <c r="R369" s="230"/>
      <c r="S369" s="230"/>
      <c r="T369" s="230"/>
      <c r="U369" s="230"/>
      <c r="V369" s="230"/>
      <c r="W369" s="230"/>
      <c r="X369" s="230"/>
      <c r="Y369" s="230"/>
      <c r="Z369" s="230"/>
      <c r="AA369" s="230"/>
      <c r="AB369" s="230"/>
      <c r="AC369" s="230"/>
      <c r="AD369" s="230"/>
      <c r="AE369" s="230"/>
      <c r="AF369" s="235"/>
      <c r="AG369" s="235"/>
      <c r="AH369" s="230"/>
      <c r="AI369" s="230"/>
      <c r="AJ369" s="230"/>
      <c r="AK369" s="230"/>
      <c r="AL369" s="230"/>
      <c r="AM369" s="230"/>
      <c r="AN369" s="230"/>
      <c r="AO369" s="230"/>
      <c r="AP369" s="230"/>
      <c r="AQ369" s="230"/>
      <c r="AR369" s="230"/>
      <c r="AS369" s="230"/>
      <c r="AT369" s="230"/>
      <c r="AU369" s="230"/>
      <c r="AV369" s="230"/>
      <c r="AW369" s="230"/>
      <c r="AX369" s="230"/>
      <c r="AY369" s="230"/>
      <c r="AZ369" s="230"/>
      <c r="BA369" s="230"/>
      <c r="BB369" s="230"/>
      <c r="BC369" s="230"/>
      <c r="BD369" s="230"/>
      <c r="BE369" s="230"/>
      <c r="BF369" s="230"/>
      <c r="BG369" s="230"/>
      <c r="BH369" s="230"/>
      <c r="BI369" s="230"/>
      <c r="BJ369" s="230"/>
      <c r="BK369" s="230"/>
      <c r="BL369" s="230"/>
      <c r="BM369" s="230"/>
      <c r="BN369" s="230"/>
      <c r="BO369" s="230"/>
      <c r="BP369" s="230"/>
      <c r="BQ369" s="230"/>
      <c r="BR369" s="230"/>
      <c r="BS369" s="230"/>
      <c r="BT369" s="230"/>
      <c r="BU369" s="230"/>
      <c r="BV369" s="230"/>
      <c r="BW369" s="230"/>
      <c r="BX369" s="230"/>
      <c r="BY369" s="230"/>
      <c r="BZ369" s="230"/>
      <c r="CA369" s="230"/>
      <c r="CB369" s="230"/>
      <c r="CC369" s="230"/>
      <c r="CD369" s="230"/>
      <c r="CE369" s="230"/>
      <c r="CF369" s="230"/>
      <c r="CG369" s="230"/>
      <c r="CH369" s="230"/>
      <c r="CI369" s="230"/>
      <c r="CJ369" s="230"/>
      <c r="CK369" s="230"/>
      <c r="CL369" s="230">
        <v>0.99939999999999996</v>
      </c>
      <c r="CM369" s="230">
        <v>-1</v>
      </c>
      <c r="CN369" s="230"/>
      <c r="CO369" s="230"/>
      <c r="CP369" s="230"/>
      <c r="CQ369" s="230"/>
      <c r="CR369" s="230"/>
      <c r="CS369" s="230"/>
      <c r="CT369" s="230"/>
      <c r="CU369" s="230"/>
      <c r="CV369" s="230"/>
      <c r="CW369" s="230"/>
      <c r="CX369" s="230"/>
      <c r="CY369" s="230"/>
      <c r="CZ369" s="230"/>
      <c r="DA369" s="230"/>
      <c r="DB369" s="230"/>
      <c r="DC369" s="230"/>
      <c r="DD369" s="230"/>
      <c r="DE369" s="230"/>
      <c r="DF369" s="230"/>
      <c r="DG369" s="230"/>
      <c r="DH369" s="230"/>
      <c r="DI369" s="230"/>
      <c r="DJ369" s="230"/>
      <c r="DK369" s="230"/>
      <c r="DL369" s="230"/>
      <c r="DM369" s="230"/>
      <c r="DN369" s="230"/>
      <c r="DO369" s="230"/>
      <c r="DP369" s="230"/>
      <c r="DQ369" s="230"/>
      <c r="DR369" s="230"/>
      <c r="DS369" s="230"/>
      <c r="DT369" s="230"/>
      <c r="DU369" s="230"/>
      <c r="DV369" s="230"/>
      <c r="DW369" s="230"/>
      <c r="DX369" s="230"/>
      <c r="DY369" s="230"/>
      <c r="DZ369" s="230"/>
      <c r="EA369" s="230"/>
      <c r="EB369" s="230"/>
      <c r="EC369" s="230"/>
      <c r="ED369" s="230"/>
      <c r="EE369" s="230"/>
      <c r="EF369" s="230"/>
      <c r="EG369" s="230"/>
      <c r="EH369" s="230"/>
      <c r="EI369" s="230"/>
      <c r="EJ369" s="230"/>
      <c r="EK369" s="230"/>
      <c r="EL369" s="230"/>
      <c r="EM369" s="230"/>
      <c r="EN369" s="230"/>
      <c r="EO369" s="230"/>
      <c r="EP369" s="230"/>
      <c r="EQ369" s="230"/>
      <c r="ER369" s="230"/>
      <c r="ES369" s="230"/>
      <c r="ET369" s="230"/>
      <c r="EU369" s="230"/>
      <c r="EV369" s="230"/>
      <c r="EW369" s="230"/>
      <c r="EX369" s="230"/>
      <c r="EY369" s="230"/>
      <c r="EZ369" s="230"/>
      <c r="FA369" s="230"/>
      <c r="FB369" s="230"/>
      <c r="FC369" s="230"/>
      <c r="FD369" s="230"/>
      <c r="FE369" s="230"/>
      <c r="FF369" s="230"/>
      <c r="FG369" s="230"/>
      <c r="FH369" s="230"/>
      <c r="FI369" s="230"/>
      <c r="FJ369" s="230"/>
      <c r="FK369" s="230"/>
      <c r="FL369" s="230"/>
      <c r="FM369" s="230"/>
      <c r="FN369" s="230"/>
      <c r="FO369" s="230"/>
      <c r="FP369" s="230"/>
      <c r="FQ369" s="230"/>
      <c r="FR369" s="230"/>
      <c r="FS369" s="230"/>
      <c r="FT369" s="231"/>
      <c r="FU369" s="232">
        <f t="shared" si="43"/>
        <v>0</v>
      </c>
      <c r="FV369" s="232">
        <f t="shared" si="48"/>
        <v>0</v>
      </c>
      <c r="FW369" s="232">
        <f t="shared" si="48"/>
        <v>0</v>
      </c>
      <c r="FX369" s="232">
        <f t="shared" si="48"/>
        <v>0</v>
      </c>
      <c r="FY369" s="232">
        <f t="shared" si="48"/>
        <v>0</v>
      </c>
      <c r="FZ369" s="232">
        <f t="shared" si="48"/>
        <v>0</v>
      </c>
      <c r="GA369" s="232">
        <f t="shared" si="45"/>
        <v>0</v>
      </c>
      <c r="GB369" s="232">
        <f t="shared" si="46"/>
        <v>0</v>
      </c>
      <c r="GC369" s="232">
        <f t="shared" si="32"/>
        <v>0</v>
      </c>
    </row>
    <row r="370" spans="1:185" x14ac:dyDescent="0.3">
      <c r="A370" s="173" t="s">
        <v>391</v>
      </c>
      <c r="B370" s="40" t="str">
        <f>[3]Technologies!B370</f>
        <v>Elektriciteit</v>
      </c>
      <c r="C370" s="40" t="str">
        <f>VLOOKUP($A370,[3]Technologies!$A$7:$H$699,3,FALSE)</f>
        <v>XC Trade</v>
      </c>
      <c r="D370" s="40" t="str">
        <f>VLOOKUP($A370,[3]Technologies!$A$7:$H$699,4,FALSE)</f>
        <v>Power DE1</v>
      </c>
      <c r="E370" s="40" t="str">
        <f>VLOOKUP($A370,[3]Technologies!$A$7:$H$699,6,FALSE)</f>
        <v>Electricity Cluster DE1</v>
      </c>
      <c r="F370" s="40" t="str">
        <f>VLOOKUP($A370,[3]Technologies!$A$7:$H$699,7,FALSE)</f>
        <v>Import from Cluster NL4 - Power</v>
      </c>
      <c r="G370" s="228"/>
      <c r="H370" s="228"/>
      <c r="I370" s="229" cm="1">
        <f t="array" ref="I370">-SUMPRODUCT(([3]Feedstocks!$C$4:$C$185=A370)*[3]Feedstocks!$E$4:$E$185,[3]Feedstocks!$F$4:$F$185,[3]Feedstocks!$H$4:$H$185,[3]Feedstocks!$I$4:$I$185)</f>
        <v>0</v>
      </c>
      <c r="J370" s="229" cm="1">
        <f t="array" ref="J370">-SUMPRODUCT(([3]Feedstocks!$C$4:$C$185=A370)*[3]Feedstocks!$E$4:$E$185,[3]Feedstocks!$H$4:$H$185,[3]Feedstocks!$I$4:$I$185)</f>
        <v>0</v>
      </c>
      <c r="K370" s="229"/>
      <c r="L370" s="229"/>
      <c r="M370" s="228"/>
      <c r="N370" s="228" t="str">
        <f>VLOOKUP(E370,[3]Activities!$A$9:$M$224,13,FALSE)</f>
        <v>DE</v>
      </c>
      <c r="O370" s="228"/>
      <c r="P370" s="66" t="s">
        <v>1266</v>
      </c>
      <c r="Q370" s="230"/>
      <c r="R370" s="230"/>
      <c r="S370" s="230"/>
      <c r="T370" s="230"/>
      <c r="U370" s="230"/>
      <c r="V370" s="230"/>
      <c r="W370" s="230"/>
      <c r="X370" s="230"/>
      <c r="Y370" s="230"/>
      <c r="Z370" s="230"/>
      <c r="AA370" s="230"/>
      <c r="AB370" s="230"/>
      <c r="AC370" s="230"/>
      <c r="AD370" s="230"/>
      <c r="AE370" s="230"/>
      <c r="AF370" s="235"/>
      <c r="AG370" s="235"/>
      <c r="AH370" s="230"/>
      <c r="AI370" s="230"/>
      <c r="AJ370" s="230"/>
      <c r="AK370" s="230"/>
      <c r="AL370" s="230"/>
      <c r="AM370" s="230"/>
      <c r="AN370" s="230"/>
      <c r="AO370" s="230"/>
      <c r="AP370" s="230"/>
      <c r="AQ370" s="230"/>
      <c r="AR370" s="230"/>
      <c r="AS370" s="230"/>
      <c r="AT370" s="230"/>
      <c r="AU370" s="230"/>
      <c r="AV370" s="230"/>
      <c r="AW370" s="230"/>
      <c r="AX370" s="230"/>
      <c r="AY370" s="230"/>
      <c r="AZ370" s="230"/>
      <c r="BA370" s="230"/>
      <c r="BB370" s="230"/>
      <c r="BC370" s="230"/>
      <c r="BD370" s="230"/>
      <c r="BE370" s="230"/>
      <c r="BF370" s="230"/>
      <c r="BG370" s="230"/>
      <c r="BH370" s="230"/>
      <c r="BI370" s="230"/>
      <c r="BJ370" s="230"/>
      <c r="BK370" s="230"/>
      <c r="BL370" s="230"/>
      <c r="BM370" s="230"/>
      <c r="BN370" s="230"/>
      <c r="BO370" s="230"/>
      <c r="BP370" s="230"/>
      <c r="BQ370" s="230"/>
      <c r="BR370" s="230"/>
      <c r="BS370" s="230"/>
      <c r="BT370" s="230"/>
      <c r="BU370" s="230"/>
      <c r="BV370" s="230"/>
      <c r="BW370" s="230"/>
      <c r="BX370" s="230"/>
      <c r="BY370" s="230"/>
      <c r="BZ370" s="230"/>
      <c r="CA370" s="230"/>
      <c r="CB370" s="230"/>
      <c r="CC370" s="230"/>
      <c r="CD370" s="230"/>
      <c r="CE370" s="230"/>
      <c r="CF370" s="230"/>
      <c r="CG370" s="230"/>
      <c r="CH370" s="230"/>
      <c r="CI370" s="230"/>
      <c r="CJ370" s="230">
        <v>-1</v>
      </c>
      <c r="CK370" s="230"/>
      <c r="CL370" s="230">
        <v>0.999</v>
      </c>
      <c r="CM370" s="230"/>
      <c r="CN370" s="230"/>
      <c r="CO370" s="230"/>
      <c r="CP370" s="230"/>
      <c r="CQ370" s="230"/>
      <c r="CR370" s="230"/>
      <c r="CS370" s="230"/>
      <c r="CT370" s="230"/>
      <c r="CU370" s="230"/>
      <c r="CV370" s="230"/>
      <c r="CW370" s="230"/>
      <c r="CX370" s="230"/>
      <c r="CY370" s="230"/>
      <c r="CZ370" s="230"/>
      <c r="DA370" s="230"/>
      <c r="DB370" s="230"/>
      <c r="DC370" s="230"/>
      <c r="DD370" s="230"/>
      <c r="DE370" s="230"/>
      <c r="DF370" s="230"/>
      <c r="DG370" s="230"/>
      <c r="DH370" s="230"/>
      <c r="DI370" s="230"/>
      <c r="DJ370" s="230"/>
      <c r="DK370" s="230"/>
      <c r="DL370" s="230"/>
      <c r="DM370" s="230"/>
      <c r="DN370" s="230"/>
      <c r="DO370" s="230"/>
      <c r="DP370" s="230"/>
      <c r="DQ370" s="230"/>
      <c r="DR370" s="230"/>
      <c r="DS370" s="230"/>
      <c r="DT370" s="230"/>
      <c r="DU370" s="230"/>
      <c r="DV370" s="230"/>
      <c r="DW370" s="230"/>
      <c r="DX370" s="230"/>
      <c r="DY370" s="230"/>
      <c r="DZ370" s="230"/>
      <c r="EA370" s="230"/>
      <c r="EB370" s="230"/>
      <c r="EC370" s="230"/>
      <c r="ED370" s="230"/>
      <c r="EE370" s="230"/>
      <c r="EF370" s="230"/>
      <c r="EG370" s="230"/>
      <c r="EH370" s="230"/>
      <c r="EI370" s="230"/>
      <c r="EJ370" s="230"/>
      <c r="EK370" s="230"/>
      <c r="EL370" s="230"/>
      <c r="EM370" s="230"/>
      <c r="EN370" s="230"/>
      <c r="EO370" s="230"/>
      <c r="EP370" s="230"/>
      <c r="EQ370" s="230"/>
      <c r="ER370" s="230"/>
      <c r="ES370" s="230"/>
      <c r="ET370" s="230"/>
      <c r="EU370" s="230"/>
      <c r="EV370" s="230"/>
      <c r="EW370" s="230"/>
      <c r="EX370" s="230"/>
      <c r="EY370" s="230"/>
      <c r="EZ370" s="230"/>
      <c r="FA370" s="230"/>
      <c r="FB370" s="230"/>
      <c r="FC370" s="230"/>
      <c r="FD370" s="230"/>
      <c r="FE370" s="230"/>
      <c r="FF370" s="230"/>
      <c r="FG370" s="230"/>
      <c r="FH370" s="230"/>
      <c r="FI370" s="230"/>
      <c r="FJ370" s="230"/>
      <c r="FK370" s="230"/>
      <c r="FL370" s="230"/>
      <c r="FM370" s="230"/>
      <c r="FN370" s="230"/>
      <c r="FO370" s="230"/>
      <c r="FP370" s="230"/>
      <c r="FQ370" s="230"/>
      <c r="FR370" s="230"/>
      <c r="FS370" s="230"/>
      <c r="FT370" s="231"/>
      <c r="FU370" s="232">
        <f t="shared" si="43"/>
        <v>0</v>
      </c>
      <c r="FV370" s="232">
        <f t="shared" si="48"/>
        <v>0</v>
      </c>
      <c r="FW370" s="232">
        <f t="shared" si="48"/>
        <v>0</v>
      </c>
      <c r="FX370" s="232">
        <f t="shared" si="48"/>
        <v>0</v>
      </c>
      <c r="FY370" s="232">
        <f t="shared" si="48"/>
        <v>0</v>
      </c>
      <c r="FZ370" s="232">
        <f t="shared" si="48"/>
        <v>0</v>
      </c>
      <c r="GA370" s="232">
        <f t="shared" si="45"/>
        <v>0</v>
      </c>
      <c r="GB370" s="232">
        <f t="shared" si="46"/>
        <v>0</v>
      </c>
      <c r="GC370" s="232">
        <f t="shared" si="32"/>
        <v>0</v>
      </c>
    </row>
    <row r="371" spans="1:185" x14ac:dyDescent="0.3">
      <c r="A371" s="171" t="s">
        <v>392</v>
      </c>
      <c r="B371" s="40" t="str">
        <f>[3]Technologies!B371</f>
        <v>Elektriciteit</v>
      </c>
      <c r="C371" s="40" t="str">
        <f>VLOOKUP($A371,[3]Technologies!$A$7:$H$699,3,FALSE)</f>
        <v>XC Trade</v>
      </c>
      <c r="D371" s="40" t="str">
        <f>VLOOKUP($A371,[3]Technologies!$A$7:$H$699,4,FALSE)</f>
        <v>Power NL4</v>
      </c>
      <c r="E371" s="40" t="str">
        <f>VLOOKUP($A371,[3]Technologies!$A$7:$H$699,6,FALSE)</f>
        <v>Electricity Cluster NL4</v>
      </c>
      <c r="F371" s="40" t="str">
        <f>VLOOKUP($A371,[3]Technologies!$A$7:$H$699,7,FALSE)</f>
        <v>Import from Cluster DE1 - Power</v>
      </c>
      <c r="G371" s="228"/>
      <c r="H371" s="228"/>
      <c r="I371" s="229" cm="1">
        <f t="array" ref="I371">-SUMPRODUCT(([3]Feedstocks!$C$4:$C$185=A371)*[3]Feedstocks!$E$4:$E$185,[3]Feedstocks!$F$4:$F$185,[3]Feedstocks!$H$4:$H$185,[3]Feedstocks!$I$4:$I$185)</f>
        <v>0</v>
      </c>
      <c r="J371" s="229" cm="1">
        <f t="array" ref="J371">-SUMPRODUCT(([3]Feedstocks!$C$4:$C$185=A371)*[3]Feedstocks!$E$4:$E$185,[3]Feedstocks!$H$4:$H$185,[3]Feedstocks!$I$4:$I$185)</f>
        <v>0</v>
      </c>
      <c r="K371" s="229"/>
      <c r="L371" s="229"/>
      <c r="M371" s="228"/>
      <c r="N371" s="228" t="str">
        <f>VLOOKUP(E371,[3]Activities!$A$9:$M$224,13,FALSE)</f>
        <v>NL</v>
      </c>
      <c r="O371" s="228"/>
      <c r="P371" s="66" t="s">
        <v>1266</v>
      </c>
      <c r="Q371" s="230"/>
      <c r="R371" s="230"/>
      <c r="S371" s="230"/>
      <c r="T371" s="230"/>
      <c r="U371" s="230"/>
      <c r="V371" s="230"/>
      <c r="W371" s="230"/>
      <c r="X371" s="230"/>
      <c r="Y371" s="230"/>
      <c r="Z371" s="230"/>
      <c r="AA371" s="230"/>
      <c r="AB371" s="230"/>
      <c r="AC371" s="230"/>
      <c r="AD371" s="230"/>
      <c r="AE371" s="230"/>
      <c r="AF371" s="235"/>
      <c r="AG371" s="235"/>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0"/>
      <c r="BC371" s="230"/>
      <c r="BD371" s="230"/>
      <c r="BE371" s="230"/>
      <c r="BF371" s="230"/>
      <c r="BG371" s="230"/>
      <c r="BH371" s="230"/>
      <c r="BI371" s="230"/>
      <c r="BJ371" s="230"/>
      <c r="BK371" s="230"/>
      <c r="BL371" s="230"/>
      <c r="BM371" s="230"/>
      <c r="BN371" s="230"/>
      <c r="BO371" s="230"/>
      <c r="BP371" s="230"/>
      <c r="BQ371" s="230"/>
      <c r="BR371" s="230"/>
      <c r="BS371" s="230"/>
      <c r="BT371" s="230"/>
      <c r="BU371" s="230"/>
      <c r="BV371" s="230"/>
      <c r="BW371" s="230"/>
      <c r="BX371" s="230"/>
      <c r="BY371" s="230"/>
      <c r="BZ371" s="230"/>
      <c r="CA371" s="230"/>
      <c r="CB371" s="230"/>
      <c r="CC371" s="230"/>
      <c r="CD371" s="230"/>
      <c r="CE371" s="230"/>
      <c r="CF371" s="230"/>
      <c r="CG371" s="230"/>
      <c r="CH371" s="230"/>
      <c r="CI371" s="230"/>
      <c r="CJ371" s="230">
        <v>0.999</v>
      </c>
      <c r="CK371" s="230"/>
      <c r="CL371" s="230">
        <v>-1</v>
      </c>
      <c r="CM371" s="230"/>
      <c r="CN371" s="230"/>
      <c r="CO371" s="230"/>
      <c r="CP371" s="230"/>
      <c r="CQ371" s="230"/>
      <c r="CR371" s="230"/>
      <c r="CS371" s="230"/>
      <c r="CT371" s="230"/>
      <c r="CU371" s="230"/>
      <c r="CV371" s="230"/>
      <c r="CW371" s="230"/>
      <c r="CX371" s="230"/>
      <c r="CY371" s="230"/>
      <c r="CZ371" s="230"/>
      <c r="DA371" s="230"/>
      <c r="DB371" s="230"/>
      <c r="DC371" s="230"/>
      <c r="DD371" s="230"/>
      <c r="DE371" s="230"/>
      <c r="DF371" s="230"/>
      <c r="DG371" s="230"/>
      <c r="DH371" s="230"/>
      <c r="DI371" s="230"/>
      <c r="DJ371" s="230"/>
      <c r="DK371" s="230"/>
      <c r="DL371" s="230"/>
      <c r="DM371" s="230"/>
      <c r="DN371" s="230"/>
      <c r="DO371" s="230"/>
      <c r="DP371" s="230"/>
      <c r="DQ371" s="230"/>
      <c r="DR371" s="230"/>
      <c r="DS371" s="230"/>
      <c r="DT371" s="230"/>
      <c r="DU371" s="230"/>
      <c r="DV371" s="230"/>
      <c r="DW371" s="230"/>
      <c r="DX371" s="230"/>
      <c r="DY371" s="230"/>
      <c r="DZ371" s="230"/>
      <c r="EA371" s="230"/>
      <c r="EB371" s="230"/>
      <c r="EC371" s="230"/>
      <c r="ED371" s="230"/>
      <c r="EE371" s="230"/>
      <c r="EF371" s="230"/>
      <c r="EG371" s="230"/>
      <c r="EH371" s="230"/>
      <c r="EI371" s="230"/>
      <c r="EJ371" s="230"/>
      <c r="EK371" s="230"/>
      <c r="EL371" s="230"/>
      <c r="EM371" s="230"/>
      <c r="EN371" s="230"/>
      <c r="EO371" s="230"/>
      <c r="EP371" s="230"/>
      <c r="EQ371" s="230"/>
      <c r="ER371" s="230"/>
      <c r="ES371" s="230"/>
      <c r="ET371" s="230"/>
      <c r="EU371" s="230"/>
      <c r="EV371" s="230"/>
      <c r="EW371" s="230"/>
      <c r="EX371" s="230"/>
      <c r="EY371" s="230"/>
      <c r="EZ371" s="230"/>
      <c r="FA371" s="230"/>
      <c r="FB371" s="230"/>
      <c r="FC371" s="230"/>
      <c r="FD371" s="230"/>
      <c r="FE371" s="230"/>
      <c r="FF371" s="230"/>
      <c r="FG371" s="230"/>
      <c r="FH371" s="230"/>
      <c r="FI371" s="230"/>
      <c r="FJ371" s="230"/>
      <c r="FK371" s="230"/>
      <c r="FL371" s="230"/>
      <c r="FM371" s="230"/>
      <c r="FN371" s="230"/>
      <c r="FO371" s="230"/>
      <c r="FP371" s="230"/>
      <c r="FQ371" s="230"/>
      <c r="FR371" s="230"/>
      <c r="FS371" s="230"/>
      <c r="FT371" s="231"/>
      <c r="FU371" s="232">
        <f t="shared" si="43"/>
        <v>0</v>
      </c>
      <c r="FV371" s="232">
        <f t="shared" si="48"/>
        <v>0</v>
      </c>
      <c r="FW371" s="232">
        <f t="shared" si="48"/>
        <v>0</v>
      </c>
      <c r="FX371" s="232">
        <f t="shared" si="48"/>
        <v>0</v>
      </c>
      <c r="FY371" s="232">
        <f t="shared" si="48"/>
        <v>0</v>
      </c>
      <c r="FZ371" s="232">
        <f t="shared" si="48"/>
        <v>0</v>
      </c>
      <c r="GA371" s="232">
        <f t="shared" si="45"/>
        <v>0</v>
      </c>
      <c r="GB371" s="232">
        <f t="shared" si="46"/>
        <v>0</v>
      </c>
      <c r="GC371" s="232">
        <f t="shared" si="32"/>
        <v>0</v>
      </c>
    </row>
    <row r="372" spans="1:185" x14ac:dyDescent="0.3">
      <c r="A372" s="173" t="s">
        <v>393</v>
      </c>
      <c r="B372" s="40" t="str">
        <f>[3]Technologies!B372</f>
        <v>Elektriciteit</v>
      </c>
      <c r="C372" s="40" t="str">
        <f>VLOOKUP($A372,[3]Technologies!$A$7:$H$699,3,FALSE)</f>
        <v>XC Trade</v>
      </c>
      <c r="D372" s="40" t="str">
        <f>VLOOKUP($A372,[3]Technologies!$A$7:$H$699,4,FALSE)</f>
        <v>Power NL</v>
      </c>
      <c r="E372" s="40" t="str">
        <f>VLOOKUP($A372,[3]Technologies!$A$7:$H$699,6,FALSE)</f>
        <v>Electricity NL - HV</v>
      </c>
      <c r="F372" s="40" t="str">
        <f>VLOOKUP($A372,[3]Technologies!$A$7:$H$699,7,FALSE)</f>
        <v>Import from Cluster NL1 - Power</v>
      </c>
      <c r="G372" s="228"/>
      <c r="H372" s="228"/>
      <c r="I372" s="229" cm="1">
        <f t="array" ref="I372">-SUMPRODUCT(([3]Feedstocks!$C$4:$C$185=A372)*[3]Feedstocks!$E$4:$E$185,[3]Feedstocks!$F$4:$F$185,[3]Feedstocks!$H$4:$H$185,[3]Feedstocks!$I$4:$I$185)</f>
        <v>0</v>
      </c>
      <c r="J372" s="229" cm="1">
        <f t="array" ref="J372">-SUMPRODUCT(([3]Feedstocks!$C$4:$C$185=A372)*[3]Feedstocks!$E$4:$E$185,[3]Feedstocks!$H$4:$H$185,[3]Feedstocks!$I$4:$I$185)</f>
        <v>0</v>
      </c>
      <c r="K372" s="229"/>
      <c r="L372" s="229"/>
      <c r="M372" s="228"/>
      <c r="N372" s="228" t="str">
        <f>VLOOKUP(E372,[3]Activities!$A$9:$M$224,13,FALSE)</f>
        <v>NL</v>
      </c>
      <c r="O372" s="228"/>
      <c r="P372" s="66" t="s">
        <v>1266</v>
      </c>
      <c r="Q372" s="230"/>
      <c r="R372" s="230"/>
      <c r="S372" s="230"/>
      <c r="T372" s="230"/>
      <c r="U372" s="230"/>
      <c r="V372" s="230"/>
      <c r="W372" s="230"/>
      <c r="X372" s="230"/>
      <c r="Y372" s="230"/>
      <c r="Z372" s="230"/>
      <c r="AA372" s="230"/>
      <c r="AB372" s="230"/>
      <c r="AC372" s="230"/>
      <c r="AD372" s="230"/>
      <c r="AE372" s="230"/>
      <c r="AF372" s="235"/>
      <c r="AG372" s="235"/>
      <c r="AH372" s="230"/>
      <c r="AI372" s="230"/>
      <c r="AJ372" s="230"/>
      <c r="AK372" s="230"/>
      <c r="AL372" s="230"/>
      <c r="AM372" s="230"/>
      <c r="AN372" s="230"/>
      <c r="AO372" s="230"/>
      <c r="AP372" s="230"/>
      <c r="AQ372" s="230"/>
      <c r="AR372" s="230"/>
      <c r="AS372" s="230"/>
      <c r="AT372" s="230"/>
      <c r="AU372" s="230"/>
      <c r="AV372" s="230"/>
      <c r="AW372" s="230"/>
      <c r="AX372" s="230"/>
      <c r="AY372" s="230"/>
      <c r="AZ372" s="230"/>
      <c r="BA372" s="230"/>
      <c r="BB372" s="230"/>
      <c r="BC372" s="230"/>
      <c r="BD372" s="230"/>
      <c r="BE372" s="230"/>
      <c r="BF372" s="230"/>
      <c r="BG372" s="230"/>
      <c r="BH372" s="230"/>
      <c r="BI372" s="230"/>
      <c r="BJ372" s="230"/>
      <c r="BK372" s="230"/>
      <c r="BL372" s="230"/>
      <c r="BM372" s="230"/>
      <c r="BN372" s="230"/>
      <c r="BO372" s="230"/>
      <c r="BP372" s="230"/>
      <c r="BQ372" s="230"/>
      <c r="BR372" s="230"/>
      <c r="BS372" s="230"/>
      <c r="BT372" s="230"/>
      <c r="BU372" s="230"/>
      <c r="BV372" s="230"/>
      <c r="BW372" s="230"/>
      <c r="BX372" s="230"/>
      <c r="BY372" s="230"/>
      <c r="BZ372" s="230"/>
      <c r="CA372" s="230"/>
      <c r="CB372" s="230"/>
      <c r="CC372" s="230"/>
      <c r="CD372" s="230"/>
      <c r="CE372" s="230"/>
      <c r="CF372" s="230"/>
      <c r="CG372" s="230">
        <v>-1</v>
      </c>
      <c r="CH372" s="230"/>
      <c r="CI372" s="230"/>
      <c r="CJ372" s="230"/>
      <c r="CK372" s="230"/>
      <c r="CL372" s="230"/>
      <c r="CM372" s="230"/>
      <c r="CN372" s="230"/>
      <c r="CO372" s="230"/>
      <c r="CP372" s="230"/>
      <c r="CQ372" s="230"/>
      <c r="CR372" s="230">
        <v>0.99980000000000002</v>
      </c>
      <c r="CS372" s="230"/>
      <c r="CT372" s="230"/>
      <c r="CU372" s="230"/>
      <c r="CV372" s="230"/>
      <c r="CW372" s="230"/>
      <c r="CX372" s="230"/>
      <c r="CY372" s="230"/>
      <c r="CZ372" s="230"/>
      <c r="DA372" s="230"/>
      <c r="DB372" s="230"/>
      <c r="DC372" s="230"/>
      <c r="DD372" s="230"/>
      <c r="DE372" s="230"/>
      <c r="DF372" s="230"/>
      <c r="DG372" s="230"/>
      <c r="DH372" s="230"/>
      <c r="DI372" s="230"/>
      <c r="DJ372" s="230"/>
      <c r="DK372" s="230"/>
      <c r="DL372" s="230"/>
      <c r="DM372" s="230"/>
      <c r="DN372" s="230"/>
      <c r="DO372" s="230"/>
      <c r="DP372" s="230"/>
      <c r="DQ372" s="230"/>
      <c r="DR372" s="230"/>
      <c r="DS372" s="230"/>
      <c r="DT372" s="230"/>
      <c r="DU372" s="230"/>
      <c r="DV372" s="230"/>
      <c r="DW372" s="230"/>
      <c r="DX372" s="230"/>
      <c r="DY372" s="230"/>
      <c r="DZ372" s="230"/>
      <c r="EA372" s="230"/>
      <c r="EB372" s="230"/>
      <c r="EC372" s="230"/>
      <c r="ED372" s="230"/>
      <c r="EE372" s="230"/>
      <c r="EF372" s="230"/>
      <c r="EG372" s="230"/>
      <c r="EH372" s="230"/>
      <c r="EI372" s="230"/>
      <c r="EJ372" s="230"/>
      <c r="EK372" s="230"/>
      <c r="EL372" s="230"/>
      <c r="EM372" s="230"/>
      <c r="EN372" s="230"/>
      <c r="EO372" s="230"/>
      <c r="EP372" s="230"/>
      <c r="EQ372" s="230"/>
      <c r="ER372" s="230"/>
      <c r="ES372" s="230"/>
      <c r="ET372" s="230"/>
      <c r="EU372" s="230"/>
      <c r="EV372" s="230"/>
      <c r="EW372" s="230"/>
      <c r="EX372" s="230"/>
      <c r="EY372" s="230"/>
      <c r="EZ372" s="230"/>
      <c r="FA372" s="230"/>
      <c r="FB372" s="230"/>
      <c r="FC372" s="230"/>
      <c r="FD372" s="230"/>
      <c r="FE372" s="230"/>
      <c r="FF372" s="230"/>
      <c r="FG372" s="230"/>
      <c r="FH372" s="230"/>
      <c r="FI372" s="230"/>
      <c r="FJ372" s="230"/>
      <c r="FK372" s="230"/>
      <c r="FL372" s="230"/>
      <c r="FM372" s="230"/>
      <c r="FN372" s="230"/>
      <c r="FO372" s="230"/>
      <c r="FP372" s="230"/>
      <c r="FQ372" s="230"/>
      <c r="FR372" s="230"/>
      <c r="FS372" s="230"/>
      <c r="FT372" s="231"/>
      <c r="FU372" s="232">
        <f t="shared" si="43"/>
        <v>0</v>
      </c>
      <c r="FV372" s="232">
        <f t="shared" si="48"/>
        <v>0</v>
      </c>
      <c r="FW372" s="232">
        <f t="shared" si="48"/>
        <v>0</v>
      </c>
      <c r="FX372" s="232">
        <f t="shared" si="48"/>
        <v>0</v>
      </c>
      <c r="FY372" s="232">
        <f t="shared" si="48"/>
        <v>0</v>
      </c>
      <c r="FZ372" s="232">
        <f t="shared" si="48"/>
        <v>0</v>
      </c>
      <c r="GA372" s="232">
        <f t="shared" si="45"/>
        <v>0</v>
      </c>
      <c r="GB372" s="232">
        <f t="shared" si="46"/>
        <v>0</v>
      </c>
      <c r="GC372" s="232">
        <f t="shared" si="32"/>
        <v>0</v>
      </c>
    </row>
    <row r="373" spans="1:185" x14ac:dyDescent="0.3">
      <c r="A373" s="171" t="s">
        <v>394</v>
      </c>
      <c r="B373" s="40" t="str">
        <f>[3]Technologies!B373</f>
        <v>Elektriciteit</v>
      </c>
      <c r="C373" s="40" t="str">
        <f>VLOOKUP($A373,[3]Technologies!$A$7:$H$699,3,FALSE)</f>
        <v>XC Trade</v>
      </c>
      <c r="D373" s="40" t="str">
        <f>VLOOKUP($A373,[3]Technologies!$A$7:$H$699,4,FALSE)</f>
        <v>Power NL</v>
      </c>
      <c r="E373" s="40" t="str">
        <f>VLOOKUP($A373,[3]Technologies!$A$7:$H$699,6,FALSE)</f>
        <v>Electricity NL - HV</v>
      </c>
      <c r="F373" s="40" t="str">
        <f>VLOOKUP($A373,[3]Technologies!$A$7:$H$699,7,FALSE)</f>
        <v>Import from Cluster NL2 - Power</v>
      </c>
      <c r="G373" s="228"/>
      <c r="H373" s="228"/>
      <c r="I373" s="229" cm="1">
        <f t="array" ref="I373">-SUMPRODUCT(([3]Feedstocks!$C$4:$C$185=A373)*[3]Feedstocks!$E$4:$E$185,[3]Feedstocks!$F$4:$F$185,[3]Feedstocks!$H$4:$H$185,[3]Feedstocks!$I$4:$I$185)</f>
        <v>0</v>
      </c>
      <c r="J373" s="229" cm="1">
        <f t="array" ref="J373">-SUMPRODUCT(([3]Feedstocks!$C$4:$C$185=A373)*[3]Feedstocks!$E$4:$E$185,[3]Feedstocks!$H$4:$H$185,[3]Feedstocks!$I$4:$I$185)</f>
        <v>0</v>
      </c>
      <c r="K373" s="229"/>
      <c r="L373" s="229"/>
      <c r="M373" s="228"/>
      <c r="N373" s="228" t="str">
        <f>VLOOKUP(E373,[3]Activities!$A$9:$M$224,13,FALSE)</f>
        <v>NL</v>
      </c>
      <c r="O373" s="228"/>
      <c r="P373" s="66" t="s">
        <v>1266</v>
      </c>
      <c r="Q373" s="230"/>
      <c r="R373" s="230"/>
      <c r="S373" s="230"/>
      <c r="T373" s="230"/>
      <c r="U373" s="230"/>
      <c r="V373" s="230"/>
      <c r="W373" s="230"/>
      <c r="X373" s="230"/>
      <c r="Y373" s="230"/>
      <c r="Z373" s="230"/>
      <c r="AA373" s="230"/>
      <c r="AB373" s="230"/>
      <c r="AC373" s="230"/>
      <c r="AD373" s="230"/>
      <c r="AE373" s="230"/>
      <c r="AF373" s="235"/>
      <c r="AG373" s="235"/>
      <c r="AH373" s="230"/>
      <c r="AI373" s="230"/>
      <c r="AJ373" s="230"/>
      <c r="AK373" s="230"/>
      <c r="AL373" s="230"/>
      <c r="AM373" s="230"/>
      <c r="AN373" s="230"/>
      <c r="AO373" s="230"/>
      <c r="AP373" s="230"/>
      <c r="AQ373" s="230"/>
      <c r="AR373" s="230"/>
      <c r="AS373" s="230"/>
      <c r="AT373" s="230"/>
      <c r="AU373" s="230"/>
      <c r="AV373" s="230"/>
      <c r="AW373" s="230"/>
      <c r="AX373" s="230"/>
      <c r="AY373" s="230"/>
      <c r="AZ373" s="230"/>
      <c r="BA373" s="230"/>
      <c r="BB373" s="230"/>
      <c r="BC373" s="230"/>
      <c r="BD373" s="230"/>
      <c r="BE373" s="230"/>
      <c r="BF373" s="230"/>
      <c r="BG373" s="230"/>
      <c r="BH373" s="230"/>
      <c r="BI373" s="230"/>
      <c r="BJ373" s="230"/>
      <c r="BK373" s="230"/>
      <c r="BL373" s="230"/>
      <c r="BM373" s="230"/>
      <c r="BN373" s="230"/>
      <c r="BO373" s="230"/>
      <c r="BP373" s="230"/>
      <c r="BQ373" s="230"/>
      <c r="BR373" s="230"/>
      <c r="BS373" s="230"/>
      <c r="BT373" s="230"/>
      <c r="BU373" s="230"/>
      <c r="BV373" s="230"/>
      <c r="BW373" s="230"/>
      <c r="BX373" s="230"/>
      <c r="BY373" s="230"/>
      <c r="BZ373" s="230"/>
      <c r="CA373" s="230"/>
      <c r="CB373" s="230"/>
      <c r="CC373" s="230"/>
      <c r="CD373" s="230"/>
      <c r="CE373" s="230"/>
      <c r="CF373" s="230"/>
      <c r="CG373" s="230"/>
      <c r="CH373" s="230">
        <v>-1</v>
      </c>
      <c r="CI373" s="230"/>
      <c r="CJ373" s="230"/>
      <c r="CK373" s="230"/>
      <c r="CL373" s="230"/>
      <c r="CM373" s="230"/>
      <c r="CN373" s="230"/>
      <c r="CO373" s="230"/>
      <c r="CP373" s="230"/>
      <c r="CQ373" s="230"/>
      <c r="CR373" s="230">
        <v>0.99970000000000003</v>
      </c>
      <c r="CS373" s="230"/>
      <c r="CT373" s="230"/>
      <c r="CU373" s="230"/>
      <c r="CV373" s="230"/>
      <c r="CW373" s="230"/>
      <c r="CX373" s="230"/>
      <c r="CY373" s="230"/>
      <c r="CZ373" s="230"/>
      <c r="DA373" s="230"/>
      <c r="DB373" s="230"/>
      <c r="DC373" s="230"/>
      <c r="DD373" s="230"/>
      <c r="DE373" s="230"/>
      <c r="DF373" s="230"/>
      <c r="DG373" s="230"/>
      <c r="DH373" s="230"/>
      <c r="DI373" s="230"/>
      <c r="DJ373" s="230"/>
      <c r="DK373" s="230"/>
      <c r="DL373" s="230"/>
      <c r="DM373" s="230"/>
      <c r="DN373" s="230"/>
      <c r="DO373" s="230"/>
      <c r="DP373" s="230"/>
      <c r="DQ373" s="230"/>
      <c r="DR373" s="230"/>
      <c r="DS373" s="230"/>
      <c r="DT373" s="230"/>
      <c r="DU373" s="230"/>
      <c r="DV373" s="230"/>
      <c r="DW373" s="230"/>
      <c r="DX373" s="230"/>
      <c r="DY373" s="230"/>
      <c r="DZ373" s="230"/>
      <c r="EA373" s="230"/>
      <c r="EB373" s="230"/>
      <c r="EC373" s="230"/>
      <c r="ED373" s="230"/>
      <c r="EE373" s="230"/>
      <c r="EF373" s="230"/>
      <c r="EG373" s="230"/>
      <c r="EH373" s="230"/>
      <c r="EI373" s="230"/>
      <c r="EJ373" s="230"/>
      <c r="EK373" s="230"/>
      <c r="EL373" s="230"/>
      <c r="EM373" s="230"/>
      <c r="EN373" s="230"/>
      <c r="EO373" s="230"/>
      <c r="EP373" s="230"/>
      <c r="EQ373" s="230"/>
      <c r="ER373" s="230"/>
      <c r="ES373" s="230"/>
      <c r="ET373" s="230"/>
      <c r="EU373" s="230"/>
      <c r="EV373" s="230"/>
      <c r="EW373" s="230"/>
      <c r="EX373" s="230"/>
      <c r="EY373" s="230"/>
      <c r="EZ373" s="230"/>
      <c r="FA373" s="230"/>
      <c r="FB373" s="230"/>
      <c r="FC373" s="230"/>
      <c r="FD373" s="230"/>
      <c r="FE373" s="230"/>
      <c r="FF373" s="230"/>
      <c r="FG373" s="230"/>
      <c r="FH373" s="230"/>
      <c r="FI373" s="230"/>
      <c r="FJ373" s="230"/>
      <c r="FK373" s="230"/>
      <c r="FL373" s="230"/>
      <c r="FM373" s="230"/>
      <c r="FN373" s="230"/>
      <c r="FO373" s="230"/>
      <c r="FP373" s="230"/>
      <c r="FQ373" s="230"/>
      <c r="FR373" s="230"/>
      <c r="FS373" s="230"/>
      <c r="FT373" s="231"/>
      <c r="FU373" s="232">
        <f t="shared" si="43"/>
        <v>0</v>
      </c>
      <c r="FV373" s="232">
        <f t="shared" si="48"/>
        <v>0</v>
      </c>
      <c r="FW373" s="232">
        <f t="shared" si="48"/>
        <v>0</v>
      </c>
      <c r="FX373" s="232">
        <f t="shared" si="48"/>
        <v>0</v>
      </c>
      <c r="FY373" s="232">
        <f t="shared" si="48"/>
        <v>0</v>
      </c>
      <c r="FZ373" s="232">
        <f t="shared" si="48"/>
        <v>0</v>
      </c>
      <c r="GA373" s="232">
        <f t="shared" si="45"/>
        <v>0</v>
      </c>
      <c r="GB373" s="232">
        <f t="shared" si="46"/>
        <v>0</v>
      </c>
      <c r="GC373" s="232">
        <f t="shared" si="32"/>
        <v>0</v>
      </c>
    </row>
    <row r="374" spans="1:185" x14ac:dyDescent="0.3">
      <c r="A374" s="173" t="s">
        <v>395</v>
      </c>
      <c r="B374" s="40" t="str">
        <f>[3]Technologies!B374</f>
        <v>Elektriciteit</v>
      </c>
      <c r="C374" s="40" t="str">
        <f>VLOOKUP($A374,[3]Technologies!$A$7:$H$699,3,FALSE)</f>
        <v>XC Trade</v>
      </c>
      <c r="D374" s="40" t="str">
        <f>VLOOKUP($A374,[3]Technologies!$A$7:$H$699,4,FALSE)</f>
        <v>Power NL</v>
      </c>
      <c r="E374" s="40" t="str">
        <f>VLOOKUP($A374,[3]Technologies!$A$7:$H$699,6,FALSE)</f>
        <v>Electricity NL - HV</v>
      </c>
      <c r="F374" s="40" t="str">
        <f>VLOOKUP($A374,[3]Technologies!$A$7:$H$699,7,FALSE)</f>
        <v>Import from Cluster NL2 - Power</v>
      </c>
      <c r="G374" s="228"/>
      <c r="H374" s="228"/>
      <c r="I374" s="229" cm="1">
        <f t="array" ref="I374">-SUMPRODUCT(([3]Feedstocks!$C$4:$C$185=A374)*[3]Feedstocks!$E$4:$E$185,[3]Feedstocks!$F$4:$F$185,[3]Feedstocks!$H$4:$H$185,[3]Feedstocks!$I$4:$I$185)</f>
        <v>0</v>
      </c>
      <c r="J374" s="229" cm="1">
        <f t="array" ref="J374">-SUMPRODUCT(([3]Feedstocks!$C$4:$C$185=A374)*[3]Feedstocks!$E$4:$E$185,[3]Feedstocks!$H$4:$H$185,[3]Feedstocks!$I$4:$I$185)</f>
        <v>0</v>
      </c>
      <c r="K374" s="229"/>
      <c r="L374" s="229"/>
      <c r="M374" s="228"/>
      <c r="N374" s="228" t="str">
        <f>VLOOKUP(E374,[3]Activities!$A$9:$M$224,13,FALSE)</f>
        <v>NL</v>
      </c>
      <c r="O374" s="228"/>
      <c r="P374" s="66" t="s">
        <v>1266</v>
      </c>
      <c r="Q374" s="230"/>
      <c r="R374" s="230"/>
      <c r="S374" s="230"/>
      <c r="T374" s="230"/>
      <c r="U374" s="230"/>
      <c r="V374" s="230"/>
      <c r="W374" s="230"/>
      <c r="X374" s="230"/>
      <c r="Y374" s="230"/>
      <c r="Z374" s="230"/>
      <c r="AA374" s="230"/>
      <c r="AB374" s="230"/>
      <c r="AC374" s="230"/>
      <c r="AD374" s="230"/>
      <c r="AE374" s="230"/>
      <c r="AF374" s="235"/>
      <c r="AG374" s="235"/>
      <c r="AH374" s="230"/>
      <c r="AI374" s="230"/>
      <c r="AJ374" s="230"/>
      <c r="AK374" s="230"/>
      <c r="AL374" s="230"/>
      <c r="AM374" s="230"/>
      <c r="AN374" s="230"/>
      <c r="AO374" s="230"/>
      <c r="AP374" s="230"/>
      <c r="AQ374" s="230"/>
      <c r="AR374" s="230"/>
      <c r="AS374" s="230"/>
      <c r="AT374" s="230"/>
      <c r="AU374" s="230"/>
      <c r="AV374" s="230"/>
      <c r="AW374" s="230"/>
      <c r="AX374" s="230"/>
      <c r="AY374" s="230"/>
      <c r="AZ374" s="230"/>
      <c r="BA374" s="230"/>
      <c r="BB374" s="230"/>
      <c r="BC374" s="230"/>
      <c r="BD374" s="230"/>
      <c r="BE374" s="230"/>
      <c r="BF374" s="230"/>
      <c r="BG374" s="230"/>
      <c r="BH374" s="230"/>
      <c r="BI374" s="230"/>
      <c r="BJ374" s="230"/>
      <c r="BK374" s="230"/>
      <c r="BL374" s="230"/>
      <c r="BM374" s="230"/>
      <c r="BN374" s="230"/>
      <c r="BO374" s="230"/>
      <c r="BP374" s="230"/>
      <c r="BQ374" s="230"/>
      <c r="BR374" s="230"/>
      <c r="BS374" s="230"/>
      <c r="BT374" s="230"/>
      <c r="BU374" s="230"/>
      <c r="BV374" s="230"/>
      <c r="BW374" s="230"/>
      <c r="BX374" s="230"/>
      <c r="BY374" s="230"/>
      <c r="BZ374" s="230"/>
      <c r="CA374" s="230"/>
      <c r="CB374" s="230"/>
      <c r="CC374" s="230"/>
      <c r="CD374" s="230"/>
      <c r="CE374" s="230"/>
      <c r="CF374" s="230"/>
      <c r="CG374" s="230"/>
      <c r="CH374" s="230">
        <v>-1</v>
      </c>
      <c r="CI374" s="230"/>
      <c r="CJ374" s="230"/>
      <c r="CK374" s="230"/>
      <c r="CL374" s="230"/>
      <c r="CM374" s="230"/>
      <c r="CN374" s="230"/>
      <c r="CO374" s="230"/>
      <c r="CP374" s="230"/>
      <c r="CQ374" s="230"/>
      <c r="CR374" s="230">
        <v>0.99970000000000003</v>
      </c>
      <c r="CS374" s="230"/>
      <c r="CT374" s="230"/>
      <c r="CU374" s="230"/>
      <c r="CV374" s="230"/>
      <c r="CW374" s="230"/>
      <c r="CX374" s="230"/>
      <c r="CY374" s="230"/>
      <c r="CZ374" s="230"/>
      <c r="DA374" s="230"/>
      <c r="DB374" s="230"/>
      <c r="DC374" s="230"/>
      <c r="DD374" s="230"/>
      <c r="DE374" s="230"/>
      <c r="DF374" s="230"/>
      <c r="DG374" s="230"/>
      <c r="DH374" s="230"/>
      <c r="DI374" s="230"/>
      <c r="DJ374" s="230"/>
      <c r="DK374" s="230"/>
      <c r="DL374" s="230"/>
      <c r="DM374" s="230"/>
      <c r="DN374" s="230"/>
      <c r="DO374" s="230"/>
      <c r="DP374" s="230"/>
      <c r="DQ374" s="230"/>
      <c r="DR374" s="230"/>
      <c r="DS374" s="230"/>
      <c r="DT374" s="230"/>
      <c r="DU374" s="230"/>
      <c r="DV374" s="230"/>
      <c r="DW374" s="230"/>
      <c r="DX374" s="230"/>
      <c r="DY374" s="230"/>
      <c r="DZ374" s="230"/>
      <c r="EA374" s="230"/>
      <c r="EB374" s="230"/>
      <c r="EC374" s="230"/>
      <c r="ED374" s="230"/>
      <c r="EE374" s="230"/>
      <c r="EF374" s="230"/>
      <c r="EG374" s="230"/>
      <c r="EH374" s="230"/>
      <c r="EI374" s="230"/>
      <c r="EJ374" s="230"/>
      <c r="EK374" s="230"/>
      <c r="EL374" s="230"/>
      <c r="EM374" s="230"/>
      <c r="EN374" s="230"/>
      <c r="EO374" s="230"/>
      <c r="EP374" s="230"/>
      <c r="EQ374" s="230"/>
      <c r="ER374" s="230"/>
      <c r="ES374" s="230"/>
      <c r="ET374" s="230"/>
      <c r="EU374" s="230"/>
      <c r="EV374" s="230"/>
      <c r="EW374" s="230"/>
      <c r="EX374" s="230"/>
      <c r="EY374" s="230"/>
      <c r="EZ374" s="230"/>
      <c r="FA374" s="230"/>
      <c r="FB374" s="230"/>
      <c r="FC374" s="230"/>
      <c r="FD374" s="230"/>
      <c r="FE374" s="230"/>
      <c r="FF374" s="230"/>
      <c r="FG374" s="230"/>
      <c r="FH374" s="230"/>
      <c r="FI374" s="230"/>
      <c r="FJ374" s="230"/>
      <c r="FK374" s="230"/>
      <c r="FL374" s="230"/>
      <c r="FM374" s="230"/>
      <c r="FN374" s="230"/>
      <c r="FO374" s="230"/>
      <c r="FP374" s="230"/>
      <c r="FQ374" s="230"/>
      <c r="FR374" s="230"/>
      <c r="FS374" s="230"/>
      <c r="FT374" s="231"/>
      <c r="FU374" s="232">
        <f t="shared" si="43"/>
        <v>0</v>
      </c>
      <c r="FV374" s="232">
        <f t="shared" si="48"/>
        <v>0</v>
      </c>
      <c r="FW374" s="232">
        <f t="shared" si="48"/>
        <v>0</v>
      </c>
      <c r="FX374" s="232">
        <f t="shared" si="48"/>
        <v>0</v>
      </c>
      <c r="FY374" s="232">
        <f t="shared" si="48"/>
        <v>0</v>
      </c>
      <c r="FZ374" s="232">
        <f t="shared" si="48"/>
        <v>0</v>
      </c>
      <c r="GA374" s="232">
        <f t="shared" si="45"/>
        <v>0</v>
      </c>
      <c r="GB374" s="232">
        <f t="shared" si="46"/>
        <v>0</v>
      </c>
      <c r="GC374" s="232">
        <f t="shared" si="32"/>
        <v>0</v>
      </c>
    </row>
    <row r="375" spans="1:185" x14ac:dyDescent="0.3">
      <c r="A375" s="171" t="s">
        <v>396</v>
      </c>
      <c r="B375" s="40" t="str">
        <f>[3]Technologies!B375</f>
        <v>Elektriciteit</v>
      </c>
      <c r="C375" s="40" t="str">
        <f>VLOOKUP($A375,[3]Technologies!$A$7:$H$699,3,FALSE)</f>
        <v>XC Trade</v>
      </c>
      <c r="D375" s="40" t="str">
        <f>VLOOKUP($A375,[3]Technologies!$A$7:$H$699,4,FALSE)</f>
        <v>Power NL</v>
      </c>
      <c r="E375" s="40" t="str">
        <f>VLOOKUP($A375,[3]Technologies!$A$7:$H$699,6,FALSE)</f>
        <v>Electricity NL - HV</v>
      </c>
      <c r="F375" s="40" t="str">
        <f>VLOOKUP($A375,[3]Technologies!$A$7:$H$699,7,FALSE)</f>
        <v>Import from Cluster NL2 - Power</v>
      </c>
      <c r="G375" s="228"/>
      <c r="H375" s="228"/>
      <c r="I375" s="229" cm="1">
        <f t="array" ref="I375">-SUMPRODUCT(([3]Feedstocks!$C$4:$C$185=A375)*[3]Feedstocks!$E$4:$E$185,[3]Feedstocks!$F$4:$F$185,[3]Feedstocks!$H$4:$H$185,[3]Feedstocks!$I$4:$I$185)</f>
        <v>0</v>
      </c>
      <c r="J375" s="229" cm="1">
        <f t="array" ref="J375">-SUMPRODUCT(([3]Feedstocks!$C$4:$C$185=A375)*[3]Feedstocks!$E$4:$E$185,[3]Feedstocks!$H$4:$H$185,[3]Feedstocks!$I$4:$I$185)</f>
        <v>0</v>
      </c>
      <c r="K375" s="229"/>
      <c r="L375" s="229"/>
      <c r="M375" s="228"/>
      <c r="N375" s="228" t="str">
        <f>VLOOKUP(E375,[3]Activities!$A$9:$M$224,13,FALSE)</f>
        <v>NL</v>
      </c>
      <c r="O375" s="228"/>
      <c r="P375" s="66" t="s">
        <v>1266</v>
      </c>
      <c r="Q375" s="230"/>
      <c r="R375" s="230"/>
      <c r="S375" s="230"/>
      <c r="T375" s="230"/>
      <c r="U375" s="230"/>
      <c r="V375" s="230"/>
      <c r="W375" s="230"/>
      <c r="X375" s="230"/>
      <c r="Y375" s="230"/>
      <c r="Z375" s="230"/>
      <c r="AA375" s="230"/>
      <c r="AB375" s="230"/>
      <c r="AC375" s="230"/>
      <c r="AD375" s="230"/>
      <c r="AE375" s="230"/>
      <c r="AF375" s="235"/>
      <c r="AG375" s="235"/>
      <c r="AH375" s="230"/>
      <c r="AI375" s="230"/>
      <c r="AJ375" s="230"/>
      <c r="AK375" s="230"/>
      <c r="AL375" s="230"/>
      <c r="AM375" s="230"/>
      <c r="AN375" s="230"/>
      <c r="AO375" s="230"/>
      <c r="AP375" s="230"/>
      <c r="AQ375" s="230"/>
      <c r="AR375" s="230"/>
      <c r="AS375" s="230"/>
      <c r="AT375" s="230"/>
      <c r="AU375" s="230"/>
      <c r="AV375" s="230"/>
      <c r="AW375" s="230"/>
      <c r="AX375" s="230"/>
      <c r="AY375" s="230"/>
      <c r="AZ375" s="230"/>
      <c r="BA375" s="230"/>
      <c r="BB375" s="230"/>
      <c r="BC375" s="230"/>
      <c r="BD375" s="230"/>
      <c r="BE375" s="230"/>
      <c r="BF375" s="230"/>
      <c r="BG375" s="230"/>
      <c r="BH375" s="230"/>
      <c r="BI375" s="230"/>
      <c r="BJ375" s="230"/>
      <c r="BK375" s="230"/>
      <c r="BL375" s="230"/>
      <c r="BM375" s="230"/>
      <c r="BN375" s="230"/>
      <c r="BO375" s="230"/>
      <c r="BP375" s="230"/>
      <c r="BQ375" s="230"/>
      <c r="BR375" s="230"/>
      <c r="BS375" s="230"/>
      <c r="BT375" s="230"/>
      <c r="BU375" s="230"/>
      <c r="BV375" s="230"/>
      <c r="BW375" s="230"/>
      <c r="BX375" s="230"/>
      <c r="BY375" s="230"/>
      <c r="BZ375" s="230"/>
      <c r="CA375" s="230"/>
      <c r="CB375" s="230"/>
      <c r="CC375" s="230"/>
      <c r="CD375" s="230"/>
      <c r="CE375" s="230"/>
      <c r="CF375" s="230"/>
      <c r="CG375" s="230"/>
      <c r="CH375" s="230">
        <v>-1</v>
      </c>
      <c r="CI375" s="230"/>
      <c r="CJ375" s="230"/>
      <c r="CK375" s="230"/>
      <c r="CL375" s="230"/>
      <c r="CM375" s="230"/>
      <c r="CN375" s="230"/>
      <c r="CO375" s="230"/>
      <c r="CP375" s="230"/>
      <c r="CQ375" s="230"/>
      <c r="CR375" s="230">
        <v>0.99960000000000004</v>
      </c>
      <c r="CS375" s="230"/>
      <c r="CT375" s="230"/>
      <c r="CU375" s="230"/>
      <c r="CV375" s="230"/>
      <c r="CW375" s="230"/>
      <c r="CX375" s="230"/>
      <c r="CY375" s="230"/>
      <c r="CZ375" s="230"/>
      <c r="DA375" s="230"/>
      <c r="DB375" s="230"/>
      <c r="DC375" s="230"/>
      <c r="DD375" s="230"/>
      <c r="DE375" s="230"/>
      <c r="DF375" s="230"/>
      <c r="DG375" s="230"/>
      <c r="DH375" s="230"/>
      <c r="DI375" s="230"/>
      <c r="DJ375" s="230"/>
      <c r="DK375" s="230"/>
      <c r="DL375" s="230"/>
      <c r="DM375" s="230"/>
      <c r="DN375" s="230"/>
      <c r="DO375" s="230"/>
      <c r="DP375" s="230"/>
      <c r="DQ375" s="230"/>
      <c r="DR375" s="230"/>
      <c r="DS375" s="230"/>
      <c r="DT375" s="230"/>
      <c r="DU375" s="230"/>
      <c r="DV375" s="230"/>
      <c r="DW375" s="230"/>
      <c r="DX375" s="230"/>
      <c r="DY375" s="230"/>
      <c r="DZ375" s="230"/>
      <c r="EA375" s="230"/>
      <c r="EB375" s="230"/>
      <c r="EC375" s="230"/>
      <c r="ED375" s="230"/>
      <c r="EE375" s="230"/>
      <c r="EF375" s="230"/>
      <c r="EG375" s="230"/>
      <c r="EH375" s="230"/>
      <c r="EI375" s="230"/>
      <c r="EJ375" s="230"/>
      <c r="EK375" s="230"/>
      <c r="EL375" s="230"/>
      <c r="EM375" s="230"/>
      <c r="EN375" s="230"/>
      <c r="EO375" s="230"/>
      <c r="EP375" s="230"/>
      <c r="EQ375" s="230"/>
      <c r="ER375" s="230"/>
      <c r="ES375" s="230"/>
      <c r="ET375" s="230"/>
      <c r="EU375" s="230"/>
      <c r="EV375" s="230"/>
      <c r="EW375" s="230"/>
      <c r="EX375" s="230"/>
      <c r="EY375" s="230"/>
      <c r="EZ375" s="230"/>
      <c r="FA375" s="230"/>
      <c r="FB375" s="230"/>
      <c r="FC375" s="230"/>
      <c r="FD375" s="230"/>
      <c r="FE375" s="230"/>
      <c r="FF375" s="230"/>
      <c r="FG375" s="230"/>
      <c r="FH375" s="230"/>
      <c r="FI375" s="230"/>
      <c r="FJ375" s="230"/>
      <c r="FK375" s="230"/>
      <c r="FL375" s="230"/>
      <c r="FM375" s="230"/>
      <c r="FN375" s="230"/>
      <c r="FO375" s="230"/>
      <c r="FP375" s="230"/>
      <c r="FQ375" s="230"/>
      <c r="FR375" s="230"/>
      <c r="FS375" s="230"/>
      <c r="FT375" s="231"/>
      <c r="FU375" s="232">
        <f t="shared" si="43"/>
        <v>0</v>
      </c>
      <c r="FV375" s="232">
        <f t="shared" ref="FV375:FZ390" si="49">ROUND(IF($C375="Primary",0,$M375*(1-$O375)*($G375*(SUMPRODUCT($Q$4:$FS$4,$Q375:$FS375)+$J375)+$H375-SUMPRODUCT($Q$5:$FS$5,$Q375:$FS375)-$I375+$K375))*IF($N375=FV$4,1,0),4)</f>
        <v>0</v>
      </c>
      <c r="FW375" s="232">
        <f t="shared" si="49"/>
        <v>0</v>
      </c>
      <c r="FX375" s="232">
        <f t="shared" si="49"/>
        <v>0</v>
      </c>
      <c r="FY375" s="232">
        <f t="shared" si="49"/>
        <v>0</v>
      </c>
      <c r="FZ375" s="232">
        <f t="shared" si="49"/>
        <v>0</v>
      </c>
      <c r="GA375" s="232">
        <f t="shared" si="45"/>
        <v>0</v>
      </c>
      <c r="GB375" s="232">
        <f t="shared" si="46"/>
        <v>0</v>
      </c>
      <c r="GC375" s="232">
        <f t="shared" si="32"/>
        <v>0</v>
      </c>
    </row>
    <row r="376" spans="1:185" x14ac:dyDescent="0.3">
      <c r="A376" s="173" t="s">
        <v>397</v>
      </c>
      <c r="B376" s="40" t="str">
        <f>[3]Technologies!B376</f>
        <v>Elektriciteit</v>
      </c>
      <c r="C376" s="40" t="str">
        <f>VLOOKUP($A376,[3]Technologies!$A$7:$H$699,3,FALSE)</f>
        <v>XC Trade</v>
      </c>
      <c r="D376" s="40" t="str">
        <f>VLOOKUP($A376,[3]Technologies!$A$7:$H$699,4,FALSE)</f>
        <v>Power NL</v>
      </c>
      <c r="E376" s="40" t="str">
        <f>VLOOKUP($A376,[3]Technologies!$A$7:$H$699,6,FALSE)</f>
        <v>Electricity NL - HV</v>
      </c>
      <c r="F376" s="40" t="str">
        <f>VLOOKUP($A376,[3]Technologies!$A$7:$H$699,7,FALSE)</f>
        <v>Import from Cluster NL4 - Power</v>
      </c>
      <c r="G376" s="228"/>
      <c r="H376" s="228"/>
      <c r="I376" s="229" cm="1">
        <f t="array" ref="I376">-SUMPRODUCT(([3]Feedstocks!$C$4:$C$185=A376)*[3]Feedstocks!$E$4:$E$185,[3]Feedstocks!$F$4:$F$185,[3]Feedstocks!$H$4:$H$185,[3]Feedstocks!$I$4:$I$185)</f>
        <v>0</v>
      </c>
      <c r="J376" s="229" cm="1">
        <f t="array" ref="J376">-SUMPRODUCT(([3]Feedstocks!$C$4:$C$185=A376)*[3]Feedstocks!$E$4:$E$185,[3]Feedstocks!$H$4:$H$185,[3]Feedstocks!$I$4:$I$185)</f>
        <v>0</v>
      </c>
      <c r="K376" s="229"/>
      <c r="L376" s="229"/>
      <c r="M376" s="228"/>
      <c r="N376" s="228" t="str">
        <f>VLOOKUP(E376,[3]Activities!$A$9:$M$224,13,FALSE)</f>
        <v>NL</v>
      </c>
      <c r="O376" s="228"/>
      <c r="P376" s="66" t="s">
        <v>1266</v>
      </c>
      <c r="Q376" s="230"/>
      <c r="R376" s="230"/>
      <c r="S376" s="230"/>
      <c r="T376" s="230"/>
      <c r="U376" s="230"/>
      <c r="V376" s="230"/>
      <c r="W376" s="230"/>
      <c r="X376" s="230"/>
      <c r="Y376" s="230"/>
      <c r="Z376" s="230"/>
      <c r="AA376" s="230"/>
      <c r="AB376" s="230"/>
      <c r="AC376" s="230"/>
      <c r="AD376" s="230"/>
      <c r="AE376" s="230"/>
      <c r="AF376" s="235"/>
      <c r="AG376" s="235"/>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0"/>
      <c r="BO376" s="230"/>
      <c r="BP376" s="230"/>
      <c r="BQ376" s="230"/>
      <c r="BR376" s="230"/>
      <c r="BS376" s="230"/>
      <c r="BT376" s="230"/>
      <c r="BU376" s="230"/>
      <c r="BV376" s="230"/>
      <c r="BW376" s="230"/>
      <c r="BX376" s="230"/>
      <c r="BY376" s="230"/>
      <c r="BZ376" s="230"/>
      <c r="CA376" s="230"/>
      <c r="CB376" s="230"/>
      <c r="CC376" s="230"/>
      <c r="CD376" s="230"/>
      <c r="CE376" s="230"/>
      <c r="CF376" s="230"/>
      <c r="CG376" s="230"/>
      <c r="CH376" s="230"/>
      <c r="CI376" s="230"/>
      <c r="CJ376" s="230">
        <v>-1</v>
      </c>
      <c r="CK376" s="230"/>
      <c r="CL376" s="230"/>
      <c r="CM376" s="230"/>
      <c r="CN376" s="230"/>
      <c r="CO376" s="230"/>
      <c r="CP376" s="230"/>
      <c r="CQ376" s="230"/>
      <c r="CR376" s="230">
        <v>0.99970000000000003</v>
      </c>
      <c r="CS376" s="230"/>
      <c r="CT376" s="230"/>
      <c r="CU376" s="230"/>
      <c r="CV376" s="230"/>
      <c r="CW376" s="230"/>
      <c r="CX376" s="230"/>
      <c r="CY376" s="230"/>
      <c r="CZ376" s="230"/>
      <c r="DA376" s="230"/>
      <c r="DB376" s="230"/>
      <c r="DC376" s="230"/>
      <c r="DD376" s="230"/>
      <c r="DE376" s="230"/>
      <c r="DF376" s="230"/>
      <c r="DG376" s="230"/>
      <c r="DH376" s="230"/>
      <c r="DI376" s="230"/>
      <c r="DJ376" s="230"/>
      <c r="DK376" s="230"/>
      <c r="DL376" s="230"/>
      <c r="DM376" s="230"/>
      <c r="DN376" s="230"/>
      <c r="DO376" s="230"/>
      <c r="DP376" s="230"/>
      <c r="DQ376" s="230"/>
      <c r="DR376" s="230"/>
      <c r="DS376" s="230"/>
      <c r="DT376" s="230"/>
      <c r="DU376" s="230"/>
      <c r="DV376" s="230"/>
      <c r="DW376" s="230"/>
      <c r="DX376" s="230"/>
      <c r="DY376" s="230"/>
      <c r="DZ376" s="230"/>
      <c r="EA376" s="230"/>
      <c r="EB376" s="230"/>
      <c r="EC376" s="230"/>
      <c r="ED376" s="230"/>
      <c r="EE376" s="230"/>
      <c r="EF376" s="230"/>
      <c r="EG376" s="230"/>
      <c r="EH376" s="230"/>
      <c r="EI376" s="230"/>
      <c r="EJ376" s="230"/>
      <c r="EK376" s="230"/>
      <c r="EL376" s="230"/>
      <c r="EM376" s="230"/>
      <c r="EN376" s="230"/>
      <c r="EO376" s="230"/>
      <c r="EP376" s="230"/>
      <c r="EQ376" s="230"/>
      <c r="ER376" s="230"/>
      <c r="ES376" s="230"/>
      <c r="ET376" s="230"/>
      <c r="EU376" s="230"/>
      <c r="EV376" s="230"/>
      <c r="EW376" s="230"/>
      <c r="EX376" s="230"/>
      <c r="EY376" s="230"/>
      <c r="EZ376" s="230"/>
      <c r="FA376" s="230"/>
      <c r="FB376" s="230"/>
      <c r="FC376" s="230"/>
      <c r="FD376" s="230"/>
      <c r="FE376" s="230"/>
      <c r="FF376" s="230"/>
      <c r="FG376" s="230"/>
      <c r="FH376" s="230"/>
      <c r="FI376" s="230"/>
      <c r="FJ376" s="230"/>
      <c r="FK376" s="230"/>
      <c r="FL376" s="230"/>
      <c r="FM376" s="230"/>
      <c r="FN376" s="230"/>
      <c r="FO376" s="230"/>
      <c r="FP376" s="230"/>
      <c r="FQ376" s="230"/>
      <c r="FR376" s="230"/>
      <c r="FS376" s="230"/>
      <c r="FT376" s="231"/>
      <c r="FU376" s="232">
        <f t="shared" si="43"/>
        <v>0</v>
      </c>
      <c r="FV376" s="232">
        <f t="shared" si="49"/>
        <v>0</v>
      </c>
      <c r="FW376" s="232">
        <f t="shared" si="49"/>
        <v>0</v>
      </c>
      <c r="FX376" s="232">
        <f t="shared" si="49"/>
        <v>0</v>
      </c>
      <c r="FY376" s="232">
        <f t="shared" si="49"/>
        <v>0</v>
      </c>
      <c r="FZ376" s="232">
        <f t="shared" si="49"/>
        <v>0</v>
      </c>
      <c r="GA376" s="232">
        <f t="shared" si="45"/>
        <v>0</v>
      </c>
      <c r="GB376" s="232">
        <f t="shared" si="46"/>
        <v>0</v>
      </c>
      <c r="GC376" s="232">
        <f t="shared" si="32"/>
        <v>0</v>
      </c>
    </row>
    <row r="377" spans="1:185" x14ac:dyDescent="0.3">
      <c r="A377" s="171" t="s">
        <v>398</v>
      </c>
      <c r="B377" s="40" t="str">
        <f>[3]Technologies!B377</f>
        <v>Elektriciteit</v>
      </c>
      <c r="C377" s="40" t="str">
        <f>VLOOKUP($A377,[3]Technologies!$A$7:$H$699,3,FALSE)</f>
        <v>XC Trade</v>
      </c>
      <c r="D377" s="40" t="str">
        <f>VLOOKUP($A377,[3]Technologies!$A$7:$H$699,4,FALSE)</f>
        <v>Power NL1</v>
      </c>
      <c r="E377" s="40" t="str">
        <f>VLOOKUP($A377,[3]Technologies!$A$7:$H$699,6,FALSE)</f>
        <v>Electricity Cluster NL1</v>
      </c>
      <c r="F377" s="40" t="str">
        <f>VLOOKUP($A377,[3]Technologies!$A$7:$H$699,7,FALSE)</f>
        <v>Import from NL - Power</v>
      </c>
      <c r="G377" s="228"/>
      <c r="H377" s="228"/>
      <c r="I377" s="229" cm="1">
        <f t="array" ref="I377">-SUMPRODUCT(([3]Feedstocks!$C$4:$C$185=A377)*[3]Feedstocks!$E$4:$E$185,[3]Feedstocks!$F$4:$F$185,[3]Feedstocks!$H$4:$H$185,[3]Feedstocks!$I$4:$I$185)</f>
        <v>0</v>
      </c>
      <c r="J377" s="229" cm="1">
        <f t="array" ref="J377">-SUMPRODUCT(([3]Feedstocks!$C$4:$C$185=A377)*[3]Feedstocks!$E$4:$E$185,[3]Feedstocks!$H$4:$H$185,[3]Feedstocks!$I$4:$I$185)</f>
        <v>0</v>
      </c>
      <c r="K377" s="229"/>
      <c r="L377" s="229"/>
      <c r="M377" s="228"/>
      <c r="N377" s="228" t="str">
        <f>VLOOKUP(E377,[3]Activities!$A$9:$M$224,13,FALSE)</f>
        <v>NL</v>
      </c>
      <c r="O377" s="228"/>
      <c r="P377" s="66" t="s">
        <v>1266</v>
      </c>
      <c r="Q377" s="230"/>
      <c r="R377" s="230"/>
      <c r="S377" s="230"/>
      <c r="T377" s="230"/>
      <c r="U377" s="230"/>
      <c r="V377" s="230"/>
      <c r="W377" s="230"/>
      <c r="X377" s="230"/>
      <c r="Y377" s="230"/>
      <c r="Z377" s="230"/>
      <c r="AA377" s="230"/>
      <c r="AB377" s="230"/>
      <c r="AC377" s="230"/>
      <c r="AD377" s="230"/>
      <c r="AE377" s="230"/>
      <c r="AF377" s="235"/>
      <c r="AG377" s="235"/>
      <c r="AH377" s="230"/>
      <c r="AI377" s="230"/>
      <c r="AJ377" s="230"/>
      <c r="AK377" s="230"/>
      <c r="AL377" s="230"/>
      <c r="AM377" s="230"/>
      <c r="AN377" s="230"/>
      <c r="AO377" s="230"/>
      <c r="AP377" s="230"/>
      <c r="AQ377" s="230"/>
      <c r="AR377" s="230"/>
      <c r="AS377" s="230"/>
      <c r="AT377" s="230"/>
      <c r="AU377" s="230"/>
      <c r="AV377" s="230"/>
      <c r="AW377" s="230"/>
      <c r="AX377" s="230"/>
      <c r="AY377" s="230"/>
      <c r="AZ377" s="230"/>
      <c r="BA377" s="230"/>
      <c r="BB377" s="230"/>
      <c r="BC377" s="230"/>
      <c r="BD377" s="230"/>
      <c r="BE377" s="230"/>
      <c r="BF377" s="230"/>
      <c r="BG377" s="230"/>
      <c r="BH377" s="230"/>
      <c r="BI377" s="230"/>
      <c r="BJ377" s="230"/>
      <c r="BK377" s="230"/>
      <c r="BL377" s="230"/>
      <c r="BM377" s="230"/>
      <c r="BN377" s="230"/>
      <c r="BO377" s="230"/>
      <c r="BP377" s="230"/>
      <c r="BQ377" s="230"/>
      <c r="BR377" s="230"/>
      <c r="BS377" s="230"/>
      <c r="BT377" s="230"/>
      <c r="BU377" s="230"/>
      <c r="BV377" s="230"/>
      <c r="BW377" s="230"/>
      <c r="BX377" s="230"/>
      <c r="BY377" s="230"/>
      <c r="BZ377" s="230"/>
      <c r="CA377" s="230"/>
      <c r="CB377" s="230"/>
      <c r="CC377" s="230"/>
      <c r="CD377" s="230"/>
      <c r="CE377" s="230"/>
      <c r="CF377" s="230"/>
      <c r="CG377" s="230">
        <v>0.99980000000000002</v>
      </c>
      <c r="CH377" s="230"/>
      <c r="CI377" s="230"/>
      <c r="CJ377" s="230"/>
      <c r="CK377" s="230"/>
      <c r="CL377" s="230"/>
      <c r="CM377" s="230"/>
      <c r="CN377" s="230"/>
      <c r="CO377" s="230"/>
      <c r="CP377" s="230"/>
      <c r="CQ377" s="230"/>
      <c r="CR377" s="230">
        <v>-1</v>
      </c>
      <c r="CS377" s="230"/>
      <c r="CT377" s="230"/>
      <c r="CU377" s="230"/>
      <c r="CV377" s="230"/>
      <c r="CW377" s="230"/>
      <c r="CX377" s="230"/>
      <c r="CY377" s="230"/>
      <c r="CZ377" s="230"/>
      <c r="DA377" s="230"/>
      <c r="DB377" s="230"/>
      <c r="DC377" s="230"/>
      <c r="DD377" s="230"/>
      <c r="DE377" s="230"/>
      <c r="DF377" s="230"/>
      <c r="DG377" s="230"/>
      <c r="DH377" s="230"/>
      <c r="DI377" s="230"/>
      <c r="DJ377" s="230"/>
      <c r="DK377" s="230"/>
      <c r="DL377" s="230"/>
      <c r="DM377" s="230"/>
      <c r="DN377" s="230"/>
      <c r="DO377" s="230"/>
      <c r="DP377" s="230"/>
      <c r="DQ377" s="230"/>
      <c r="DR377" s="230"/>
      <c r="DS377" s="230"/>
      <c r="DT377" s="230"/>
      <c r="DU377" s="230"/>
      <c r="DV377" s="230"/>
      <c r="DW377" s="230"/>
      <c r="DX377" s="230"/>
      <c r="DY377" s="230"/>
      <c r="DZ377" s="230"/>
      <c r="EA377" s="230"/>
      <c r="EB377" s="230"/>
      <c r="EC377" s="230"/>
      <c r="ED377" s="230"/>
      <c r="EE377" s="230"/>
      <c r="EF377" s="230"/>
      <c r="EG377" s="230"/>
      <c r="EH377" s="230"/>
      <c r="EI377" s="230"/>
      <c r="EJ377" s="230"/>
      <c r="EK377" s="230"/>
      <c r="EL377" s="230"/>
      <c r="EM377" s="230"/>
      <c r="EN377" s="230"/>
      <c r="EO377" s="230"/>
      <c r="EP377" s="230"/>
      <c r="EQ377" s="230"/>
      <c r="ER377" s="230"/>
      <c r="ES377" s="230"/>
      <c r="ET377" s="230"/>
      <c r="EU377" s="230"/>
      <c r="EV377" s="230"/>
      <c r="EW377" s="230"/>
      <c r="EX377" s="230"/>
      <c r="EY377" s="230"/>
      <c r="EZ377" s="230"/>
      <c r="FA377" s="230"/>
      <c r="FB377" s="230"/>
      <c r="FC377" s="230"/>
      <c r="FD377" s="230"/>
      <c r="FE377" s="230"/>
      <c r="FF377" s="230"/>
      <c r="FG377" s="230"/>
      <c r="FH377" s="230"/>
      <c r="FI377" s="230"/>
      <c r="FJ377" s="230"/>
      <c r="FK377" s="230"/>
      <c r="FL377" s="230"/>
      <c r="FM377" s="230"/>
      <c r="FN377" s="230"/>
      <c r="FO377" s="230"/>
      <c r="FP377" s="230"/>
      <c r="FQ377" s="230"/>
      <c r="FR377" s="230"/>
      <c r="FS377" s="230"/>
      <c r="FT377" s="231"/>
      <c r="FU377" s="232">
        <f t="shared" si="43"/>
        <v>0</v>
      </c>
      <c r="FV377" s="232">
        <f t="shared" si="49"/>
        <v>0</v>
      </c>
      <c r="FW377" s="232">
        <f t="shared" si="49"/>
        <v>0</v>
      </c>
      <c r="FX377" s="232">
        <f t="shared" si="49"/>
        <v>0</v>
      </c>
      <c r="FY377" s="232">
        <f t="shared" si="49"/>
        <v>0</v>
      </c>
      <c r="FZ377" s="232">
        <f t="shared" si="49"/>
        <v>0</v>
      </c>
      <c r="GA377" s="232">
        <f t="shared" si="45"/>
        <v>0</v>
      </c>
      <c r="GB377" s="232">
        <f t="shared" si="46"/>
        <v>0</v>
      </c>
      <c r="GC377" s="232">
        <f t="shared" si="32"/>
        <v>0</v>
      </c>
    </row>
    <row r="378" spans="1:185" x14ac:dyDescent="0.3">
      <c r="A378" s="173" t="s">
        <v>399</v>
      </c>
      <c r="B378" s="40" t="str">
        <f>[3]Technologies!B378</f>
        <v>Elektriciteit</v>
      </c>
      <c r="C378" s="40" t="str">
        <f>VLOOKUP($A378,[3]Technologies!$A$7:$H$699,3,FALSE)</f>
        <v>XC Trade</v>
      </c>
      <c r="D378" s="40" t="str">
        <f>VLOOKUP($A378,[3]Technologies!$A$7:$H$699,4,FALSE)</f>
        <v>Power NL2</v>
      </c>
      <c r="E378" s="40" t="str">
        <f>VLOOKUP($A378,[3]Technologies!$A$7:$H$699,6,FALSE)</f>
        <v>Electricity Cluster NL2</v>
      </c>
      <c r="F378" s="40" t="str">
        <f>VLOOKUP($A378,[3]Technologies!$A$7:$H$699,7,FALSE)</f>
        <v>Import from NL - Power</v>
      </c>
      <c r="G378" s="228"/>
      <c r="H378" s="228"/>
      <c r="I378" s="229" cm="1">
        <f t="array" ref="I378">-SUMPRODUCT(([3]Feedstocks!$C$4:$C$185=A378)*[3]Feedstocks!$E$4:$E$185,[3]Feedstocks!$F$4:$F$185,[3]Feedstocks!$H$4:$H$185,[3]Feedstocks!$I$4:$I$185)</f>
        <v>0</v>
      </c>
      <c r="J378" s="229" cm="1">
        <f t="array" ref="J378">-SUMPRODUCT(([3]Feedstocks!$C$4:$C$185=A378)*[3]Feedstocks!$E$4:$E$185,[3]Feedstocks!$H$4:$H$185,[3]Feedstocks!$I$4:$I$185)</f>
        <v>0</v>
      </c>
      <c r="K378" s="229"/>
      <c r="L378" s="229"/>
      <c r="M378" s="228"/>
      <c r="N378" s="228" t="str">
        <f>VLOOKUP(E378,[3]Activities!$A$9:$M$224,13,FALSE)</f>
        <v>NL</v>
      </c>
      <c r="O378" s="228"/>
      <c r="P378" s="66" t="s">
        <v>1266</v>
      </c>
      <c r="Q378" s="230"/>
      <c r="R378" s="230"/>
      <c r="S378" s="230"/>
      <c r="T378" s="230"/>
      <c r="U378" s="230"/>
      <c r="V378" s="230"/>
      <c r="W378" s="230"/>
      <c r="X378" s="230"/>
      <c r="Y378" s="230"/>
      <c r="Z378" s="230"/>
      <c r="AA378" s="230"/>
      <c r="AB378" s="230"/>
      <c r="AC378" s="230"/>
      <c r="AD378" s="230"/>
      <c r="AE378" s="230"/>
      <c r="AF378" s="235"/>
      <c r="AG378" s="235"/>
      <c r="AH378" s="230"/>
      <c r="AI378" s="230"/>
      <c r="AJ378" s="230"/>
      <c r="AK378" s="230"/>
      <c r="AL378" s="230"/>
      <c r="AM378" s="230"/>
      <c r="AN378" s="230"/>
      <c r="AO378" s="230"/>
      <c r="AP378" s="230"/>
      <c r="AQ378" s="230"/>
      <c r="AR378" s="230"/>
      <c r="AS378" s="230"/>
      <c r="AT378" s="230"/>
      <c r="AU378" s="230"/>
      <c r="AV378" s="230"/>
      <c r="AW378" s="230"/>
      <c r="AX378" s="230"/>
      <c r="AY378" s="230"/>
      <c r="AZ378" s="230"/>
      <c r="BA378" s="230"/>
      <c r="BB378" s="230"/>
      <c r="BC378" s="230"/>
      <c r="BD378" s="230"/>
      <c r="BE378" s="230"/>
      <c r="BF378" s="230"/>
      <c r="BG378" s="230"/>
      <c r="BH378" s="230"/>
      <c r="BI378" s="230"/>
      <c r="BJ378" s="230"/>
      <c r="BK378" s="230"/>
      <c r="BL378" s="230"/>
      <c r="BM378" s="230"/>
      <c r="BN378" s="230"/>
      <c r="BO378" s="230"/>
      <c r="BP378" s="230"/>
      <c r="BQ378" s="230"/>
      <c r="BR378" s="230"/>
      <c r="BS378" s="230"/>
      <c r="BT378" s="230"/>
      <c r="BU378" s="230"/>
      <c r="BV378" s="230"/>
      <c r="BW378" s="230"/>
      <c r="BX378" s="230"/>
      <c r="BY378" s="230"/>
      <c r="BZ378" s="230"/>
      <c r="CA378" s="230"/>
      <c r="CB378" s="230"/>
      <c r="CC378" s="230"/>
      <c r="CD378" s="230"/>
      <c r="CE378" s="230"/>
      <c r="CF378" s="230"/>
      <c r="CG378" s="230"/>
      <c r="CH378" s="230">
        <v>0.99970000000000003</v>
      </c>
      <c r="CI378" s="230"/>
      <c r="CJ378" s="230"/>
      <c r="CK378" s="230"/>
      <c r="CL378" s="230"/>
      <c r="CM378" s="230"/>
      <c r="CN378" s="230"/>
      <c r="CO378" s="230"/>
      <c r="CP378" s="230"/>
      <c r="CQ378" s="230"/>
      <c r="CR378" s="230">
        <v>-1</v>
      </c>
      <c r="CS378" s="230"/>
      <c r="CT378" s="230"/>
      <c r="CU378" s="230"/>
      <c r="CV378" s="230"/>
      <c r="CW378" s="230"/>
      <c r="CX378" s="230"/>
      <c r="CY378" s="230"/>
      <c r="CZ378" s="230"/>
      <c r="DA378" s="230"/>
      <c r="DB378" s="230"/>
      <c r="DC378" s="230"/>
      <c r="DD378" s="230"/>
      <c r="DE378" s="230"/>
      <c r="DF378" s="230"/>
      <c r="DG378" s="230"/>
      <c r="DH378" s="230"/>
      <c r="DI378" s="230"/>
      <c r="DJ378" s="230"/>
      <c r="DK378" s="230"/>
      <c r="DL378" s="230"/>
      <c r="DM378" s="230"/>
      <c r="DN378" s="230"/>
      <c r="DO378" s="230"/>
      <c r="DP378" s="230"/>
      <c r="DQ378" s="230"/>
      <c r="DR378" s="230"/>
      <c r="DS378" s="230"/>
      <c r="DT378" s="230"/>
      <c r="DU378" s="230"/>
      <c r="DV378" s="230"/>
      <c r="DW378" s="230"/>
      <c r="DX378" s="230"/>
      <c r="DY378" s="230"/>
      <c r="DZ378" s="230"/>
      <c r="EA378" s="230"/>
      <c r="EB378" s="230"/>
      <c r="EC378" s="230"/>
      <c r="ED378" s="230"/>
      <c r="EE378" s="230"/>
      <c r="EF378" s="230"/>
      <c r="EG378" s="230"/>
      <c r="EH378" s="230"/>
      <c r="EI378" s="230"/>
      <c r="EJ378" s="230"/>
      <c r="EK378" s="230"/>
      <c r="EL378" s="230"/>
      <c r="EM378" s="230"/>
      <c r="EN378" s="230"/>
      <c r="EO378" s="230"/>
      <c r="EP378" s="230"/>
      <c r="EQ378" s="230"/>
      <c r="ER378" s="230"/>
      <c r="ES378" s="230"/>
      <c r="ET378" s="230"/>
      <c r="EU378" s="230"/>
      <c r="EV378" s="230"/>
      <c r="EW378" s="230"/>
      <c r="EX378" s="230"/>
      <c r="EY378" s="230"/>
      <c r="EZ378" s="230"/>
      <c r="FA378" s="230"/>
      <c r="FB378" s="230"/>
      <c r="FC378" s="230"/>
      <c r="FD378" s="230"/>
      <c r="FE378" s="230"/>
      <c r="FF378" s="230"/>
      <c r="FG378" s="230"/>
      <c r="FH378" s="230"/>
      <c r="FI378" s="230"/>
      <c r="FJ378" s="230"/>
      <c r="FK378" s="230"/>
      <c r="FL378" s="230"/>
      <c r="FM378" s="230"/>
      <c r="FN378" s="230"/>
      <c r="FO378" s="230"/>
      <c r="FP378" s="230"/>
      <c r="FQ378" s="230"/>
      <c r="FR378" s="230"/>
      <c r="FS378" s="230"/>
      <c r="FT378" s="231"/>
      <c r="FU378" s="232">
        <f t="shared" si="43"/>
        <v>0</v>
      </c>
      <c r="FV378" s="232">
        <f t="shared" si="49"/>
        <v>0</v>
      </c>
      <c r="FW378" s="232">
        <f t="shared" si="49"/>
        <v>0</v>
      </c>
      <c r="FX378" s="232">
        <f t="shared" si="49"/>
        <v>0</v>
      </c>
      <c r="FY378" s="232">
        <f t="shared" si="49"/>
        <v>0</v>
      </c>
      <c r="FZ378" s="232">
        <f t="shared" si="49"/>
        <v>0</v>
      </c>
      <c r="GA378" s="232">
        <f t="shared" si="45"/>
        <v>0</v>
      </c>
      <c r="GB378" s="232">
        <f t="shared" si="46"/>
        <v>0</v>
      </c>
      <c r="GC378" s="232">
        <f t="shared" si="32"/>
        <v>0</v>
      </c>
    </row>
    <row r="379" spans="1:185" x14ac:dyDescent="0.3">
      <c r="A379" s="171" t="s">
        <v>400</v>
      </c>
      <c r="B379" s="40" t="str">
        <f>[3]Technologies!B379</f>
        <v>Elektriciteit</v>
      </c>
      <c r="C379" s="40" t="str">
        <f>VLOOKUP($A379,[3]Technologies!$A$7:$H$699,3,FALSE)</f>
        <v>XC Trade</v>
      </c>
      <c r="D379" s="40" t="str">
        <f>VLOOKUP($A379,[3]Technologies!$A$7:$H$699,4,FALSE)</f>
        <v>Power NL2</v>
      </c>
      <c r="E379" s="40" t="str">
        <f>VLOOKUP($A379,[3]Technologies!$A$7:$H$699,6,FALSE)</f>
        <v>Electricity Cluster NL2</v>
      </c>
      <c r="F379" s="40" t="str">
        <f>VLOOKUP($A379,[3]Technologies!$A$7:$H$699,7,FALSE)</f>
        <v>Import from NL - Power</v>
      </c>
      <c r="G379" s="228"/>
      <c r="H379" s="228"/>
      <c r="I379" s="229" cm="1">
        <f t="array" ref="I379">-SUMPRODUCT(([3]Feedstocks!$C$4:$C$185=A379)*[3]Feedstocks!$E$4:$E$185,[3]Feedstocks!$F$4:$F$185,[3]Feedstocks!$H$4:$H$185,[3]Feedstocks!$I$4:$I$185)</f>
        <v>0</v>
      </c>
      <c r="J379" s="229" cm="1">
        <f t="array" ref="J379">-SUMPRODUCT(([3]Feedstocks!$C$4:$C$185=A379)*[3]Feedstocks!$E$4:$E$185,[3]Feedstocks!$H$4:$H$185,[3]Feedstocks!$I$4:$I$185)</f>
        <v>0</v>
      </c>
      <c r="K379" s="229"/>
      <c r="L379" s="229"/>
      <c r="M379" s="228"/>
      <c r="N379" s="228" t="str">
        <f>VLOOKUP(E379,[3]Activities!$A$9:$M$224,13,FALSE)</f>
        <v>NL</v>
      </c>
      <c r="O379" s="228"/>
      <c r="P379" s="66" t="s">
        <v>1266</v>
      </c>
      <c r="Q379" s="230"/>
      <c r="R379" s="230"/>
      <c r="S379" s="230"/>
      <c r="T379" s="230"/>
      <c r="U379" s="230"/>
      <c r="V379" s="230"/>
      <c r="W379" s="230"/>
      <c r="X379" s="230"/>
      <c r="Y379" s="230"/>
      <c r="Z379" s="230"/>
      <c r="AA379" s="230"/>
      <c r="AB379" s="230"/>
      <c r="AC379" s="230"/>
      <c r="AD379" s="230"/>
      <c r="AE379" s="230"/>
      <c r="AF379" s="235"/>
      <c r="AG379" s="235"/>
      <c r="AH379" s="230"/>
      <c r="AI379" s="230"/>
      <c r="AJ379" s="230"/>
      <c r="AK379" s="230"/>
      <c r="AL379" s="230"/>
      <c r="AM379" s="230"/>
      <c r="AN379" s="230"/>
      <c r="AO379" s="230"/>
      <c r="AP379" s="230"/>
      <c r="AQ379" s="230"/>
      <c r="AR379" s="230"/>
      <c r="AS379" s="230"/>
      <c r="AT379" s="230"/>
      <c r="AU379" s="230"/>
      <c r="AV379" s="230"/>
      <c r="AW379" s="230"/>
      <c r="AX379" s="230"/>
      <c r="AY379" s="230"/>
      <c r="AZ379" s="230"/>
      <c r="BA379" s="230"/>
      <c r="BB379" s="230"/>
      <c r="BC379" s="230"/>
      <c r="BD379" s="230"/>
      <c r="BE379" s="230"/>
      <c r="BF379" s="230"/>
      <c r="BG379" s="230"/>
      <c r="BH379" s="230"/>
      <c r="BI379" s="230"/>
      <c r="BJ379" s="230"/>
      <c r="BK379" s="230"/>
      <c r="BL379" s="230"/>
      <c r="BM379" s="230"/>
      <c r="BN379" s="230"/>
      <c r="BO379" s="230"/>
      <c r="BP379" s="230"/>
      <c r="BQ379" s="230"/>
      <c r="BR379" s="230"/>
      <c r="BS379" s="230"/>
      <c r="BT379" s="230"/>
      <c r="BU379" s="230"/>
      <c r="BV379" s="230"/>
      <c r="BW379" s="230"/>
      <c r="BX379" s="230"/>
      <c r="BY379" s="230"/>
      <c r="BZ379" s="230"/>
      <c r="CA379" s="230"/>
      <c r="CB379" s="230"/>
      <c r="CC379" s="230"/>
      <c r="CD379" s="230"/>
      <c r="CE379" s="230"/>
      <c r="CF379" s="230"/>
      <c r="CG379" s="230"/>
      <c r="CH379" s="230">
        <v>0.99970000000000003</v>
      </c>
      <c r="CI379" s="230"/>
      <c r="CJ379" s="230"/>
      <c r="CK379" s="230"/>
      <c r="CL379" s="230"/>
      <c r="CM379" s="230"/>
      <c r="CN379" s="230"/>
      <c r="CO379" s="230"/>
      <c r="CP379" s="230"/>
      <c r="CQ379" s="230"/>
      <c r="CR379" s="230">
        <v>-1</v>
      </c>
      <c r="CS379" s="230"/>
      <c r="CT379" s="230"/>
      <c r="CU379" s="230"/>
      <c r="CV379" s="230"/>
      <c r="CW379" s="230"/>
      <c r="CX379" s="230"/>
      <c r="CY379" s="230"/>
      <c r="CZ379" s="230"/>
      <c r="DA379" s="230"/>
      <c r="DB379" s="230"/>
      <c r="DC379" s="230"/>
      <c r="DD379" s="230"/>
      <c r="DE379" s="230"/>
      <c r="DF379" s="230"/>
      <c r="DG379" s="230"/>
      <c r="DH379" s="230"/>
      <c r="DI379" s="230"/>
      <c r="DJ379" s="230"/>
      <c r="DK379" s="230"/>
      <c r="DL379" s="230"/>
      <c r="DM379" s="230"/>
      <c r="DN379" s="230"/>
      <c r="DO379" s="230"/>
      <c r="DP379" s="230"/>
      <c r="DQ379" s="230"/>
      <c r="DR379" s="230"/>
      <c r="DS379" s="230"/>
      <c r="DT379" s="230"/>
      <c r="DU379" s="230"/>
      <c r="DV379" s="230"/>
      <c r="DW379" s="230"/>
      <c r="DX379" s="230"/>
      <c r="DY379" s="230"/>
      <c r="DZ379" s="230"/>
      <c r="EA379" s="230"/>
      <c r="EB379" s="230"/>
      <c r="EC379" s="230"/>
      <c r="ED379" s="230"/>
      <c r="EE379" s="230"/>
      <c r="EF379" s="230"/>
      <c r="EG379" s="230"/>
      <c r="EH379" s="230"/>
      <c r="EI379" s="230"/>
      <c r="EJ379" s="230"/>
      <c r="EK379" s="230"/>
      <c r="EL379" s="230"/>
      <c r="EM379" s="230"/>
      <c r="EN379" s="230"/>
      <c r="EO379" s="230"/>
      <c r="EP379" s="230"/>
      <c r="EQ379" s="230"/>
      <c r="ER379" s="230"/>
      <c r="ES379" s="230"/>
      <c r="ET379" s="230"/>
      <c r="EU379" s="230"/>
      <c r="EV379" s="230"/>
      <c r="EW379" s="230"/>
      <c r="EX379" s="230"/>
      <c r="EY379" s="230"/>
      <c r="EZ379" s="230"/>
      <c r="FA379" s="230"/>
      <c r="FB379" s="230"/>
      <c r="FC379" s="230"/>
      <c r="FD379" s="230"/>
      <c r="FE379" s="230"/>
      <c r="FF379" s="230"/>
      <c r="FG379" s="230"/>
      <c r="FH379" s="230"/>
      <c r="FI379" s="230"/>
      <c r="FJ379" s="230"/>
      <c r="FK379" s="230"/>
      <c r="FL379" s="230"/>
      <c r="FM379" s="230"/>
      <c r="FN379" s="230"/>
      <c r="FO379" s="230"/>
      <c r="FP379" s="230"/>
      <c r="FQ379" s="230"/>
      <c r="FR379" s="230"/>
      <c r="FS379" s="230"/>
      <c r="FT379" s="231"/>
      <c r="FU379" s="232">
        <f t="shared" si="43"/>
        <v>0</v>
      </c>
      <c r="FV379" s="232">
        <f t="shared" si="49"/>
        <v>0</v>
      </c>
      <c r="FW379" s="232">
        <f t="shared" si="49"/>
        <v>0</v>
      </c>
      <c r="FX379" s="232">
        <f t="shared" si="49"/>
        <v>0</v>
      </c>
      <c r="FY379" s="232">
        <f t="shared" si="49"/>
        <v>0</v>
      </c>
      <c r="FZ379" s="232">
        <f t="shared" si="49"/>
        <v>0</v>
      </c>
      <c r="GA379" s="232">
        <f t="shared" si="45"/>
        <v>0</v>
      </c>
      <c r="GB379" s="232">
        <f t="shared" si="46"/>
        <v>0</v>
      </c>
      <c r="GC379" s="232">
        <f t="shared" si="32"/>
        <v>0</v>
      </c>
    </row>
    <row r="380" spans="1:185" x14ac:dyDescent="0.3">
      <c r="A380" s="173" t="s">
        <v>401</v>
      </c>
      <c r="B380" s="40" t="str">
        <f>[3]Technologies!B380</f>
        <v>Elektriciteit</v>
      </c>
      <c r="C380" s="40" t="str">
        <f>VLOOKUP($A380,[3]Technologies!$A$7:$H$699,3,FALSE)</f>
        <v>XC Trade</v>
      </c>
      <c r="D380" s="40" t="str">
        <f>VLOOKUP($A380,[3]Technologies!$A$7:$H$699,4,FALSE)</f>
        <v>Power NL2</v>
      </c>
      <c r="E380" s="40" t="str">
        <f>VLOOKUP($A380,[3]Technologies!$A$7:$H$699,6,FALSE)</f>
        <v>Electricity Cluster NL2</v>
      </c>
      <c r="F380" s="40" t="str">
        <f>VLOOKUP($A380,[3]Technologies!$A$7:$H$699,7,FALSE)</f>
        <v>Import from NL - Power</v>
      </c>
      <c r="G380" s="228"/>
      <c r="H380" s="228"/>
      <c r="I380" s="229" cm="1">
        <f t="array" ref="I380">-SUMPRODUCT(([3]Feedstocks!$C$4:$C$185=A380)*[3]Feedstocks!$E$4:$E$185,[3]Feedstocks!$F$4:$F$185,[3]Feedstocks!$H$4:$H$185,[3]Feedstocks!$I$4:$I$185)</f>
        <v>0</v>
      </c>
      <c r="J380" s="229" cm="1">
        <f t="array" ref="J380">-SUMPRODUCT(([3]Feedstocks!$C$4:$C$185=A380)*[3]Feedstocks!$E$4:$E$185,[3]Feedstocks!$H$4:$H$185,[3]Feedstocks!$I$4:$I$185)</f>
        <v>0</v>
      </c>
      <c r="K380" s="229"/>
      <c r="L380" s="229"/>
      <c r="M380" s="228"/>
      <c r="N380" s="228" t="str">
        <f>VLOOKUP(E380,[3]Activities!$A$9:$M$224,13,FALSE)</f>
        <v>NL</v>
      </c>
      <c r="O380" s="228"/>
      <c r="P380" s="66" t="s">
        <v>1266</v>
      </c>
      <c r="Q380" s="230"/>
      <c r="R380" s="230"/>
      <c r="S380" s="230"/>
      <c r="T380" s="230"/>
      <c r="U380" s="230"/>
      <c r="V380" s="230"/>
      <c r="W380" s="230"/>
      <c r="X380" s="230"/>
      <c r="Y380" s="230"/>
      <c r="Z380" s="230"/>
      <c r="AA380" s="230"/>
      <c r="AB380" s="230"/>
      <c r="AC380" s="230"/>
      <c r="AD380" s="230"/>
      <c r="AE380" s="230"/>
      <c r="AF380" s="235"/>
      <c r="AG380" s="235"/>
      <c r="AH380" s="230"/>
      <c r="AI380" s="230"/>
      <c r="AJ380" s="230"/>
      <c r="AK380" s="230"/>
      <c r="AL380" s="230"/>
      <c r="AM380" s="230"/>
      <c r="AN380" s="230"/>
      <c r="AO380" s="230"/>
      <c r="AP380" s="230"/>
      <c r="AQ380" s="230"/>
      <c r="AR380" s="230"/>
      <c r="AS380" s="230"/>
      <c r="AT380" s="230"/>
      <c r="AU380" s="230"/>
      <c r="AV380" s="230"/>
      <c r="AW380" s="230"/>
      <c r="AX380" s="230"/>
      <c r="AY380" s="230"/>
      <c r="AZ380" s="230"/>
      <c r="BA380" s="230"/>
      <c r="BB380" s="230"/>
      <c r="BC380" s="230"/>
      <c r="BD380" s="230"/>
      <c r="BE380" s="230"/>
      <c r="BF380" s="230"/>
      <c r="BG380" s="230"/>
      <c r="BH380" s="230"/>
      <c r="BI380" s="230"/>
      <c r="BJ380" s="230"/>
      <c r="BK380" s="230"/>
      <c r="BL380" s="230"/>
      <c r="BM380" s="230"/>
      <c r="BN380" s="230"/>
      <c r="BO380" s="230"/>
      <c r="BP380" s="230"/>
      <c r="BQ380" s="230"/>
      <c r="BR380" s="230"/>
      <c r="BS380" s="230"/>
      <c r="BT380" s="230"/>
      <c r="BU380" s="230"/>
      <c r="BV380" s="230"/>
      <c r="BW380" s="230"/>
      <c r="BX380" s="230"/>
      <c r="BY380" s="230"/>
      <c r="BZ380" s="230"/>
      <c r="CA380" s="230"/>
      <c r="CB380" s="230"/>
      <c r="CC380" s="230"/>
      <c r="CD380" s="230"/>
      <c r="CE380" s="230"/>
      <c r="CF380" s="230"/>
      <c r="CG380" s="230"/>
      <c r="CH380" s="230">
        <v>0.99960000000000004</v>
      </c>
      <c r="CI380" s="230"/>
      <c r="CJ380" s="230"/>
      <c r="CK380" s="230"/>
      <c r="CL380" s="230"/>
      <c r="CM380" s="230"/>
      <c r="CN380" s="230"/>
      <c r="CO380" s="230"/>
      <c r="CP380" s="230"/>
      <c r="CQ380" s="230"/>
      <c r="CR380" s="230">
        <v>-1</v>
      </c>
      <c r="CS380" s="230"/>
      <c r="CT380" s="230"/>
      <c r="CU380" s="230"/>
      <c r="CV380" s="230"/>
      <c r="CW380" s="230"/>
      <c r="CX380" s="230"/>
      <c r="CY380" s="230"/>
      <c r="CZ380" s="230"/>
      <c r="DA380" s="230"/>
      <c r="DB380" s="230"/>
      <c r="DC380" s="230"/>
      <c r="DD380" s="230"/>
      <c r="DE380" s="230"/>
      <c r="DF380" s="230"/>
      <c r="DG380" s="230"/>
      <c r="DH380" s="230"/>
      <c r="DI380" s="230"/>
      <c r="DJ380" s="230"/>
      <c r="DK380" s="230"/>
      <c r="DL380" s="230"/>
      <c r="DM380" s="230"/>
      <c r="DN380" s="230"/>
      <c r="DO380" s="230"/>
      <c r="DP380" s="230"/>
      <c r="DQ380" s="230"/>
      <c r="DR380" s="230"/>
      <c r="DS380" s="230"/>
      <c r="DT380" s="230"/>
      <c r="DU380" s="230"/>
      <c r="DV380" s="230"/>
      <c r="DW380" s="230"/>
      <c r="DX380" s="230"/>
      <c r="DY380" s="230"/>
      <c r="DZ380" s="230"/>
      <c r="EA380" s="230"/>
      <c r="EB380" s="230"/>
      <c r="EC380" s="230"/>
      <c r="ED380" s="230"/>
      <c r="EE380" s="230"/>
      <c r="EF380" s="230"/>
      <c r="EG380" s="230"/>
      <c r="EH380" s="230"/>
      <c r="EI380" s="230"/>
      <c r="EJ380" s="230"/>
      <c r="EK380" s="230"/>
      <c r="EL380" s="230"/>
      <c r="EM380" s="230"/>
      <c r="EN380" s="230"/>
      <c r="EO380" s="230"/>
      <c r="EP380" s="230"/>
      <c r="EQ380" s="230"/>
      <c r="ER380" s="230"/>
      <c r="ES380" s="230"/>
      <c r="ET380" s="230"/>
      <c r="EU380" s="230"/>
      <c r="EV380" s="230"/>
      <c r="EW380" s="230"/>
      <c r="EX380" s="230"/>
      <c r="EY380" s="230"/>
      <c r="EZ380" s="230"/>
      <c r="FA380" s="230"/>
      <c r="FB380" s="230"/>
      <c r="FC380" s="230"/>
      <c r="FD380" s="230"/>
      <c r="FE380" s="230"/>
      <c r="FF380" s="230"/>
      <c r="FG380" s="230"/>
      <c r="FH380" s="230"/>
      <c r="FI380" s="230"/>
      <c r="FJ380" s="230"/>
      <c r="FK380" s="230"/>
      <c r="FL380" s="230"/>
      <c r="FM380" s="230"/>
      <c r="FN380" s="230"/>
      <c r="FO380" s="230"/>
      <c r="FP380" s="230"/>
      <c r="FQ380" s="230"/>
      <c r="FR380" s="230"/>
      <c r="FS380" s="230"/>
      <c r="FT380" s="231"/>
      <c r="FU380" s="232">
        <f t="shared" si="43"/>
        <v>0</v>
      </c>
      <c r="FV380" s="232">
        <f t="shared" si="49"/>
        <v>0</v>
      </c>
      <c r="FW380" s="232">
        <f t="shared" si="49"/>
        <v>0</v>
      </c>
      <c r="FX380" s="232">
        <f t="shared" si="49"/>
        <v>0</v>
      </c>
      <c r="FY380" s="232">
        <f t="shared" si="49"/>
        <v>0</v>
      </c>
      <c r="FZ380" s="232">
        <f t="shared" si="49"/>
        <v>0</v>
      </c>
      <c r="GA380" s="232">
        <f t="shared" si="45"/>
        <v>0</v>
      </c>
      <c r="GB380" s="232">
        <f t="shared" si="46"/>
        <v>0</v>
      </c>
      <c r="GC380" s="232">
        <f t="shared" si="32"/>
        <v>0</v>
      </c>
    </row>
    <row r="381" spans="1:185" x14ac:dyDescent="0.3">
      <c r="A381" s="171" t="s">
        <v>402</v>
      </c>
      <c r="B381" s="40" t="str">
        <f>[3]Technologies!B381</f>
        <v>Elektriciteit</v>
      </c>
      <c r="C381" s="40" t="str">
        <f>VLOOKUP($A381,[3]Technologies!$A$7:$H$699,3,FALSE)</f>
        <v>XC Trade</v>
      </c>
      <c r="D381" s="40" t="str">
        <f>VLOOKUP($A381,[3]Technologies!$A$7:$H$699,4,FALSE)</f>
        <v>Power NL4</v>
      </c>
      <c r="E381" s="40" t="str">
        <f>VLOOKUP($A381,[3]Technologies!$A$7:$H$699,6,FALSE)</f>
        <v>Electricity Cluster NL4</v>
      </c>
      <c r="F381" s="40" t="str">
        <f>VLOOKUP($A381,[3]Technologies!$A$7:$H$699,7,FALSE)</f>
        <v>Import from NL - Power</v>
      </c>
      <c r="G381" s="228"/>
      <c r="H381" s="228"/>
      <c r="I381" s="229" cm="1">
        <f t="array" ref="I381">-SUMPRODUCT(([3]Feedstocks!$C$4:$C$185=A381)*[3]Feedstocks!$E$4:$E$185,[3]Feedstocks!$F$4:$F$185,[3]Feedstocks!$H$4:$H$185,[3]Feedstocks!$I$4:$I$185)</f>
        <v>0</v>
      </c>
      <c r="J381" s="229" cm="1">
        <f t="array" ref="J381">-SUMPRODUCT(([3]Feedstocks!$C$4:$C$185=A381)*[3]Feedstocks!$E$4:$E$185,[3]Feedstocks!$H$4:$H$185,[3]Feedstocks!$I$4:$I$185)</f>
        <v>0</v>
      </c>
      <c r="K381" s="229"/>
      <c r="L381" s="229"/>
      <c r="M381" s="228"/>
      <c r="N381" s="228" t="str">
        <f>VLOOKUP(E381,[3]Activities!$A$9:$M$224,13,FALSE)</f>
        <v>NL</v>
      </c>
      <c r="O381" s="228"/>
      <c r="P381" s="66" t="s">
        <v>1266</v>
      </c>
      <c r="Q381" s="230"/>
      <c r="R381" s="230"/>
      <c r="S381" s="230"/>
      <c r="T381" s="230"/>
      <c r="U381" s="230"/>
      <c r="V381" s="230"/>
      <c r="W381" s="230"/>
      <c r="X381" s="230"/>
      <c r="Y381" s="230"/>
      <c r="Z381" s="230"/>
      <c r="AA381" s="230"/>
      <c r="AB381" s="230"/>
      <c r="AC381" s="230"/>
      <c r="AD381" s="230"/>
      <c r="AE381" s="230"/>
      <c r="AF381" s="235"/>
      <c r="AG381" s="235"/>
      <c r="AH381" s="230"/>
      <c r="AI381" s="230"/>
      <c r="AJ381" s="230"/>
      <c r="AK381" s="230"/>
      <c r="AL381" s="230"/>
      <c r="AM381" s="230"/>
      <c r="AN381" s="230"/>
      <c r="AO381" s="230"/>
      <c r="AP381" s="230"/>
      <c r="AQ381" s="230"/>
      <c r="AR381" s="230"/>
      <c r="AS381" s="230"/>
      <c r="AT381" s="230"/>
      <c r="AU381" s="230"/>
      <c r="AV381" s="230"/>
      <c r="AW381" s="230"/>
      <c r="AX381" s="230"/>
      <c r="AY381" s="230"/>
      <c r="AZ381" s="230"/>
      <c r="BA381" s="230"/>
      <c r="BB381" s="230"/>
      <c r="BC381" s="230"/>
      <c r="BD381" s="230"/>
      <c r="BE381" s="230"/>
      <c r="BF381" s="230"/>
      <c r="BG381" s="230"/>
      <c r="BH381" s="230"/>
      <c r="BI381" s="230"/>
      <c r="BJ381" s="230"/>
      <c r="BK381" s="230"/>
      <c r="BL381" s="230"/>
      <c r="BM381" s="230"/>
      <c r="BN381" s="230"/>
      <c r="BO381" s="230"/>
      <c r="BP381" s="230"/>
      <c r="BQ381" s="230"/>
      <c r="BR381" s="230"/>
      <c r="BS381" s="230"/>
      <c r="BT381" s="230"/>
      <c r="BU381" s="230"/>
      <c r="BV381" s="230"/>
      <c r="BW381" s="230"/>
      <c r="BX381" s="230"/>
      <c r="BY381" s="230"/>
      <c r="BZ381" s="230"/>
      <c r="CA381" s="230"/>
      <c r="CB381" s="230"/>
      <c r="CC381" s="230"/>
      <c r="CD381" s="230"/>
      <c r="CE381" s="230"/>
      <c r="CF381" s="230"/>
      <c r="CG381" s="230"/>
      <c r="CH381" s="230"/>
      <c r="CI381" s="230"/>
      <c r="CJ381" s="230">
        <v>0.99970000000000003</v>
      </c>
      <c r="CK381" s="230"/>
      <c r="CL381" s="230"/>
      <c r="CM381" s="230"/>
      <c r="CN381" s="230"/>
      <c r="CO381" s="230"/>
      <c r="CP381" s="230"/>
      <c r="CQ381" s="230"/>
      <c r="CR381" s="230">
        <v>-1</v>
      </c>
      <c r="CS381" s="230"/>
      <c r="CT381" s="230"/>
      <c r="CU381" s="230"/>
      <c r="CV381" s="230"/>
      <c r="CW381" s="230"/>
      <c r="CX381" s="230"/>
      <c r="CY381" s="230"/>
      <c r="CZ381" s="230"/>
      <c r="DA381" s="230"/>
      <c r="DB381" s="230"/>
      <c r="DC381" s="230"/>
      <c r="DD381" s="230"/>
      <c r="DE381" s="230"/>
      <c r="DF381" s="230"/>
      <c r="DG381" s="230"/>
      <c r="DH381" s="230"/>
      <c r="DI381" s="230"/>
      <c r="DJ381" s="230"/>
      <c r="DK381" s="230"/>
      <c r="DL381" s="230"/>
      <c r="DM381" s="230"/>
      <c r="DN381" s="230"/>
      <c r="DO381" s="230"/>
      <c r="DP381" s="230"/>
      <c r="DQ381" s="230"/>
      <c r="DR381" s="230"/>
      <c r="DS381" s="230"/>
      <c r="DT381" s="230"/>
      <c r="DU381" s="230"/>
      <c r="DV381" s="230"/>
      <c r="DW381" s="230"/>
      <c r="DX381" s="230"/>
      <c r="DY381" s="230"/>
      <c r="DZ381" s="230"/>
      <c r="EA381" s="230"/>
      <c r="EB381" s="230"/>
      <c r="EC381" s="230"/>
      <c r="ED381" s="230"/>
      <c r="EE381" s="230"/>
      <c r="EF381" s="230"/>
      <c r="EG381" s="230"/>
      <c r="EH381" s="230"/>
      <c r="EI381" s="230"/>
      <c r="EJ381" s="230"/>
      <c r="EK381" s="230"/>
      <c r="EL381" s="230"/>
      <c r="EM381" s="230"/>
      <c r="EN381" s="230"/>
      <c r="EO381" s="230"/>
      <c r="EP381" s="230"/>
      <c r="EQ381" s="230"/>
      <c r="ER381" s="230"/>
      <c r="ES381" s="230"/>
      <c r="ET381" s="230"/>
      <c r="EU381" s="230"/>
      <c r="EV381" s="230"/>
      <c r="EW381" s="230"/>
      <c r="EX381" s="230"/>
      <c r="EY381" s="230"/>
      <c r="EZ381" s="230"/>
      <c r="FA381" s="230"/>
      <c r="FB381" s="230"/>
      <c r="FC381" s="230"/>
      <c r="FD381" s="230"/>
      <c r="FE381" s="230"/>
      <c r="FF381" s="230"/>
      <c r="FG381" s="230"/>
      <c r="FH381" s="230"/>
      <c r="FI381" s="230"/>
      <c r="FJ381" s="230"/>
      <c r="FK381" s="230"/>
      <c r="FL381" s="230"/>
      <c r="FM381" s="230"/>
      <c r="FN381" s="230"/>
      <c r="FO381" s="230"/>
      <c r="FP381" s="230"/>
      <c r="FQ381" s="230"/>
      <c r="FR381" s="230"/>
      <c r="FS381" s="230"/>
      <c r="FT381" s="231"/>
      <c r="FU381" s="232">
        <f t="shared" si="43"/>
        <v>0</v>
      </c>
      <c r="FV381" s="232">
        <f t="shared" si="49"/>
        <v>0</v>
      </c>
      <c r="FW381" s="232">
        <f t="shared" si="49"/>
        <v>0</v>
      </c>
      <c r="FX381" s="232">
        <f t="shared" si="49"/>
        <v>0</v>
      </c>
      <c r="FY381" s="232">
        <f t="shared" si="49"/>
        <v>0</v>
      </c>
      <c r="FZ381" s="232">
        <f t="shared" si="49"/>
        <v>0</v>
      </c>
      <c r="GA381" s="232">
        <f t="shared" si="45"/>
        <v>0</v>
      </c>
      <c r="GB381" s="232">
        <f t="shared" si="46"/>
        <v>0</v>
      </c>
      <c r="GC381" s="232">
        <f t="shared" si="32"/>
        <v>0</v>
      </c>
    </row>
    <row r="382" spans="1:185" x14ac:dyDescent="0.3">
      <c r="A382" s="173" t="s">
        <v>403</v>
      </c>
      <c r="B382" s="40" t="str">
        <f>[3]Technologies!B382</f>
        <v>Elektriciteit</v>
      </c>
      <c r="C382" s="40" t="str">
        <f>VLOOKUP($A382,[3]Technologies!$A$7:$H$699,3,FALSE)</f>
        <v>XC Trade</v>
      </c>
      <c r="D382" s="40" t="str">
        <f>VLOOKUP($A382,[3]Technologies!$A$7:$H$699,4,FALSE)</f>
        <v>Power GB</v>
      </c>
      <c r="E382" s="40" t="str">
        <f>VLOOKUP($A382,[3]Technologies!$A$7:$H$699,6,FALSE)</f>
        <v>Electricity GB</v>
      </c>
      <c r="F382" s="40" t="str">
        <f>VLOOKUP($A382,[3]Technologies!$A$7:$H$699,7,FALSE)</f>
        <v>Import from Cluster NL2 - Power</v>
      </c>
      <c r="G382" s="228"/>
      <c r="H382" s="228"/>
      <c r="I382" s="229" cm="1">
        <f t="array" ref="I382">-SUMPRODUCT(([3]Feedstocks!$C$4:$C$185=A382)*[3]Feedstocks!$E$4:$E$185,[3]Feedstocks!$F$4:$F$185,[3]Feedstocks!$H$4:$H$185,[3]Feedstocks!$I$4:$I$185)</f>
        <v>0</v>
      </c>
      <c r="J382" s="229" cm="1">
        <f t="array" ref="J382">-SUMPRODUCT(([3]Feedstocks!$C$4:$C$185=A382)*[3]Feedstocks!$E$4:$E$185,[3]Feedstocks!$H$4:$H$185,[3]Feedstocks!$I$4:$I$185)</f>
        <v>0</v>
      </c>
      <c r="K382" s="229"/>
      <c r="L382" s="229"/>
      <c r="M382" s="228"/>
      <c r="N382" s="228" t="str">
        <f>VLOOKUP(E382,[3]Activities!$A$9:$M$224,13,FALSE)</f>
        <v>GB</v>
      </c>
      <c r="O382" s="228"/>
      <c r="P382" s="66" t="s">
        <v>1266</v>
      </c>
      <c r="Q382" s="230"/>
      <c r="R382" s="230"/>
      <c r="S382" s="230"/>
      <c r="T382" s="230"/>
      <c r="U382" s="230"/>
      <c r="V382" s="230"/>
      <c r="W382" s="230"/>
      <c r="X382" s="230"/>
      <c r="Y382" s="230"/>
      <c r="Z382" s="230"/>
      <c r="AA382" s="230"/>
      <c r="AB382" s="230"/>
      <c r="AC382" s="230"/>
      <c r="AD382" s="230"/>
      <c r="AE382" s="230"/>
      <c r="AF382" s="235"/>
      <c r="AG382" s="235"/>
      <c r="AH382" s="230"/>
      <c r="AI382" s="230"/>
      <c r="AJ382" s="230"/>
      <c r="AK382" s="230"/>
      <c r="AL382" s="230"/>
      <c r="AM382" s="230"/>
      <c r="AN382" s="230"/>
      <c r="AO382" s="230"/>
      <c r="AP382" s="230"/>
      <c r="AQ382" s="230"/>
      <c r="AR382" s="230"/>
      <c r="AS382" s="230"/>
      <c r="AT382" s="230"/>
      <c r="AU382" s="230"/>
      <c r="AV382" s="230"/>
      <c r="AW382" s="230"/>
      <c r="AX382" s="230"/>
      <c r="AY382" s="230"/>
      <c r="AZ382" s="230"/>
      <c r="BA382" s="230"/>
      <c r="BB382" s="230"/>
      <c r="BC382" s="230"/>
      <c r="BD382" s="230"/>
      <c r="BE382" s="230"/>
      <c r="BF382" s="230"/>
      <c r="BG382" s="230"/>
      <c r="BH382" s="230"/>
      <c r="BI382" s="230"/>
      <c r="BJ382" s="230"/>
      <c r="BK382" s="230"/>
      <c r="BL382" s="230"/>
      <c r="BM382" s="230"/>
      <c r="BN382" s="230"/>
      <c r="BO382" s="230"/>
      <c r="BP382" s="230"/>
      <c r="BQ382" s="230"/>
      <c r="BR382" s="230"/>
      <c r="BS382" s="230"/>
      <c r="BT382" s="230"/>
      <c r="BU382" s="230"/>
      <c r="BV382" s="230"/>
      <c r="BW382" s="230"/>
      <c r="BX382" s="230"/>
      <c r="BY382" s="230"/>
      <c r="BZ382" s="230"/>
      <c r="CA382" s="230"/>
      <c r="CB382" s="230"/>
      <c r="CC382" s="230"/>
      <c r="CD382" s="230"/>
      <c r="CE382" s="230">
        <v>0.999</v>
      </c>
      <c r="CF382" s="230"/>
      <c r="CG382" s="230"/>
      <c r="CH382" s="230">
        <v>-1</v>
      </c>
      <c r="CI382" s="230"/>
      <c r="CJ382" s="230"/>
      <c r="CK382" s="230"/>
      <c r="CL382" s="230"/>
      <c r="CM382" s="230"/>
      <c r="CN382" s="230"/>
      <c r="CO382" s="230"/>
      <c r="CP382" s="230"/>
      <c r="CQ382" s="230"/>
      <c r="CR382" s="230"/>
      <c r="CS382" s="230"/>
      <c r="CT382" s="230"/>
      <c r="CU382" s="230"/>
      <c r="CV382" s="230"/>
      <c r="CW382" s="230"/>
      <c r="CX382" s="230"/>
      <c r="CY382" s="230"/>
      <c r="CZ382" s="230"/>
      <c r="DA382" s="230"/>
      <c r="DB382" s="230"/>
      <c r="DC382" s="230"/>
      <c r="DD382" s="230"/>
      <c r="DE382" s="230"/>
      <c r="DF382" s="230"/>
      <c r="DG382" s="230"/>
      <c r="DH382" s="230"/>
      <c r="DI382" s="230"/>
      <c r="DJ382" s="230"/>
      <c r="DK382" s="230"/>
      <c r="DL382" s="230"/>
      <c r="DM382" s="230"/>
      <c r="DN382" s="230"/>
      <c r="DO382" s="230"/>
      <c r="DP382" s="230"/>
      <c r="DQ382" s="230"/>
      <c r="DR382" s="230"/>
      <c r="DS382" s="230"/>
      <c r="DT382" s="230"/>
      <c r="DU382" s="230"/>
      <c r="DV382" s="230"/>
      <c r="DW382" s="230"/>
      <c r="DX382" s="230"/>
      <c r="DY382" s="230"/>
      <c r="DZ382" s="230"/>
      <c r="EA382" s="230"/>
      <c r="EB382" s="230"/>
      <c r="EC382" s="230"/>
      <c r="ED382" s="230"/>
      <c r="EE382" s="230"/>
      <c r="EF382" s="230"/>
      <c r="EG382" s="230"/>
      <c r="EH382" s="230"/>
      <c r="EI382" s="230"/>
      <c r="EJ382" s="230"/>
      <c r="EK382" s="230"/>
      <c r="EL382" s="230"/>
      <c r="EM382" s="230"/>
      <c r="EN382" s="230"/>
      <c r="EO382" s="230"/>
      <c r="EP382" s="230"/>
      <c r="EQ382" s="230"/>
      <c r="ER382" s="230"/>
      <c r="ES382" s="230"/>
      <c r="ET382" s="230"/>
      <c r="EU382" s="230"/>
      <c r="EV382" s="230"/>
      <c r="EW382" s="230"/>
      <c r="EX382" s="230"/>
      <c r="EY382" s="230"/>
      <c r="EZ382" s="230"/>
      <c r="FA382" s="230"/>
      <c r="FB382" s="230"/>
      <c r="FC382" s="230"/>
      <c r="FD382" s="230"/>
      <c r="FE382" s="230"/>
      <c r="FF382" s="230"/>
      <c r="FG382" s="230"/>
      <c r="FH382" s="230"/>
      <c r="FI382" s="230"/>
      <c r="FJ382" s="230"/>
      <c r="FK382" s="230"/>
      <c r="FL382" s="230"/>
      <c r="FM382" s="230"/>
      <c r="FN382" s="230"/>
      <c r="FO382" s="230"/>
      <c r="FP382" s="230"/>
      <c r="FQ382" s="230"/>
      <c r="FR382" s="230"/>
      <c r="FS382" s="230"/>
      <c r="FT382" s="231"/>
      <c r="FU382" s="232">
        <f t="shared" si="43"/>
        <v>0</v>
      </c>
      <c r="FV382" s="232">
        <f t="shared" si="49"/>
        <v>0</v>
      </c>
      <c r="FW382" s="232">
        <f t="shared" si="49"/>
        <v>0</v>
      </c>
      <c r="FX382" s="232">
        <f t="shared" si="49"/>
        <v>0</v>
      </c>
      <c r="FY382" s="232">
        <f t="shared" si="49"/>
        <v>0</v>
      </c>
      <c r="FZ382" s="232">
        <f t="shared" si="49"/>
        <v>0</v>
      </c>
      <c r="GA382" s="232">
        <f t="shared" si="45"/>
        <v>0</v>
      </c>
      <c r="GB382" s="232">
        <f t="shared" si="46"/>
        <v>0</v>
      </c>
      <c r="GC382" s="232">
        <f t="shared" si="32"/>
        <v>0</v>
      </c>
    </row>
    <row r="383" spans="1:185" x14ac:dyDescent="0.3">
      <c r="A383" s="171" t="s">
        <v>404</v>
      </c>
      <c r="B383" s="40" t="str">
        <f>[3]Technologies!B383</f>
        <v>Elektriciteit</v>
      </c>
      <c r="C383" s="40" t="str">
        <f>VLOOKUP($A383,[3]Technologies!$A$7:$H$699,3,FALSE)</f>
        <v>XC Trade</v>
      </c>
      <c r="D383" s="40" t="str">
        <f>VLOOKUP($A383,[3]Technologies!$A$7:$H$699,4,FALSE)</f>
        <v>Power GB</v>
      </c>
      <c r="E383" s="40" t="str">
        <f>VLOOKUP($A383,[3]Technologies!$A$7:$H$699,6,FALSE)</f>
        <v>Electricity GB</v>
      </c>
      <c r="F383" s="40" t="str">
        <f>VLOOKUP($A383,[3]Technologies!$A$7:$H$699,7,FALSE)</f>
        <v>Import from Cluster NL3 - Power</v>
      </c>
      <c r="G383" s="228"/>
      <c r="H383" s="228"/>
      <c r="I383" s="229" cm="1">
        <f t="array" ref="I383">-SUMPRODUCT(([3]Feedstocks!$C$4:$C$185=A383)*[3]Feedstocks!$E$4:$E$185,[3]Feedstocks!$F$4:$F$185,[3]Feedstocks!$H$4:$H$185,[3]Feedstocks!$I$4:$I$185)</f>
        <v>0</v>
      </c>
      <c r="J383" s="229" cm="1">
        <f t="array" ref="J383">-SUMPRODUCT(([3]Feedstocks!$C$4:$C$185=A383)*[3]Feedstocks!$E$4:$E$185,[3]Feedstocks!$H$4:$H$185,[3]Feedstocks!$I$4:$I$185)</f>
        <v>0</v>
      </c>
      <c r="K383" s="229"/>
      <c r="L383" s="229"/>
      <c r="M383" s="228"/>
      <c r="N383" s="228" t="str">
        <f>VLOOKUP(E383,[3]Activities!$A$9:$M$224,13,FALSE)</f>
        <v>GB</v>
      </c>
      <c r="O383" s="228"/>
      <c r="P383" s="66" t="s">
        <v>1266</v>
      </c>
      <c r="Q383" s="230"/>
      <c r="R383" s="230"/>
      <c r="S383" s="230"/>
      <c r="T383" s="230"/>
      <c r="U383" s="230"/>
      <c r="V383" s="230"/>
      <c r="W383" s="230"/>
      <c r="X383" s="230"/>
      <c r="Y383" s="230"/>
      <c r="Z383" s="230"/>
      <c r="AA383" s="230"/>
      <c r="AB383" s="230"/>
      <c r="AC383" s="230"/>
      <c r="AD383" s="230"/>
      <c r="AE383" s="230"/>
      <c r="AF383" s="235"/>
      <c r="AG383" s="235"/>
      <c r="AH383" s="230"/>
      <c r="AI383" s="230"/>
      <c r="AJ383" s="230"/>
      <c r="AK383" s="230"/>
      <c r="AL383" s="230"/>
      <c r="AM383" s="230"/>
      <c r="AN383" s="230"/>
      <c r="AO383" s="230"/>
      <c r="AP383" s="230"/>
      <c r="AQ383" s="230"/>
      <c r="AR383" s="230"/>
      <c r="AS383" s="230"/>
      <c r="AT383" s="230"/>
      <c r="AU383" s="230"/>
      <c r="AV383" s="230"/>
      <c r="AW383" s="230"/>
      <c r="AX383" s="230"/>
      <c r="AY383" s="230"/>
      <c r="AZ383" s="230"/>
      <c r="BA383" s="230"/>
      <c r="BB383" s="230"/>
      <c r="BC383" s="230"/>
      <c r="BD383" s="230"/>
      <c r="BE383" s="230"/>
      <c r="BF383" s="230"/>
      <c r="BG383" s="230"/>
      <c r="BH383" s="230"/>
      <c r="BI383" s="230"/>
      <c r="BJ383" s="230"/>
      <c r="BK383" s="230"/>
      <c r="BL383" s="230"/>
      <c r="BM383" s="230"/>
      <c r="BN383" s="230"/>
      <c r="BO383" s="230"/>
      <c r="BP383" s="230"/>
      <c r="BQ383" s="230"/>
      <c r="BR383" s="230"/>
      <c r="BS383" s="230"/>
      <c r="BT383" s="230"/>
      <c r="BU383" s="230"/>
      <c r="BV383" s="230"/>
      <c r="BW383" s="230"/>
      <c r="BX383" s="230"/>
      <c r="BY383" s="230"/>
      <c r="BZ383" s="230"/>
      <c r="CA383" s="230"/>
      <c r="CB383" s="230"/>
      <c r="CC383" s="230"/>
      <c r="CD383" s="230"/>
      <c r="CE383" s="230">
        <v>0.999</v>
      </c>
      <c r="CF383" s="230"/>
      <c r="CG383" s="230"/>
      <c r="CH383" s="230"/>
      <c r="CI383" s="230">
        <v>-1</v>
      </c>
      <c r="CJ383" s="230"/>
      <c r="CK383" s="230"/>
      <c r="CL383" s="230"/>
      <c r="CM383" s="230"/>
      <c r="CN383" s="230"/>
      <c r="CO383" s="230"/>
      <c r="CP383" s="230"/>
      <c r="CQ383" s="230"/>
      <c r="CR383" s="230"/>
      <c r="CS383" s="230"/>
      <c r="CT383" s="230"/>
      <c r="CU383" s="230"/>
      <c r="CV383" s="230"/>
      <c r="CW383" s="230"/>
      <c r="CX383" s="230"/>
      <c r="CY383" s="230"/>
      <c r="CZ383" s="230"/>
      <c r="DA383" s="230"/>
      <c r="DB383" s="230"/>
      <c r="DC383" s="230"/>
      <c r="DD383" s="230"/>
      <c r="DE383" s="230"/>
      <c r="DF383" s="230"/>
      <c r="DG383" s="230"/>
      <c r="DH383" s="230"/>
      <c r="DI383" s="230"/>
      <c r="DJ383" s="230"/>
      <c r="DK383" s="230"/>
      <c r="DL383" s="230"/>
      <c r="DM383" s="230"/>
      <c r="DN383" s="230"/>
      <c r="DO383" s="230"/>
      <c r="DP383" s="230"/>
      <c r="DQ383" s="230"/>
      <c r="DR383" s="230"/>
      <c r="DS383" s="230"/>
      <c r="DT383" s="230"/>
      <c r="DU383" s="230"/>
      <c r="DV383" s="230"/>
      <c r="DW383" s="230"/>
      <c r="DX383" s="230"/>
      <c r="DY383" s="230"/>
      <c r="DZ383" s="230"/>
      <c r="EA383" s="230"/>
      <c r="EB383" s="230"/>
      <c r="EC383" s="230"/>
      <c r="ED383" s="230"/>
      <c r="EE383" s="230"/>
      <c r="EF383" s="230"/>
      <c r="EG383" s="230"/>
      <c r="EH383" s="230"/>
      <c r="EI383" s="230"/>
      <c r="EJ383" s="230"/>
      <c r="EK383" s="230"/>
      <c r="EL383" s="230"/>
      <c r="EM383" s="230"/>
      <c r="EN383" s="230"/>
      <c r="EO383" s="230"/>
      <c r="EP383" s="230"/>
      <c r="EQ383" s="230"/>
      <c r="ER383" s="230"/>
      <c r="ES383" s="230"/>
      <c r="ET383" s="230"/>
      <c r="EU383" s="230"/>
      <c r="EV383" s="230"/>
      <c r="EW383" s="230"/>
      <c r="EX383" s="230"/>
      <c r="EY383" s="230"/>
      <c r="EZ383" s="230"/>
      <c r="FA383" s="230"/>
      <c r="FB383" s="230"/>
      <c r="FC383" s="230"/>
      <c r="FD383" s="230"/>
      <c r="FE383" s="230"/>
      <c r="FF383" s="230"/>
      <c r="FG383" s="230"/>
      <c r="FH383" s="230"/>
      <c r="FI383" s="230"/>
      <c r="FJ383" s="230"/>
      <c r="FK383" s="230"/>
      <c r="FL383" s="230"/>
      <c r="FM383" s="230"/>
      <c r="FN383" s="230"/>
      <c r="FO383" s="230"/>
      <c r="FP383" s="230"/>
      <c r="FQ383" s="230"/>
      <c r="FR383" s="230"/>
      <c r="FS383" s="230"/>
      <c r="FT383" s="231"/>
      <c r="FU383" s="232">
        <f t="shared" si="43"/>
        <v>0</v>
      </c>
      <c r="FV383" s="232">
        <f t="shared" si="49"/>
        <v>0</v>
      </c>
      <c r="FW383" s="232">
        <f t="shared" si="49"/>
        <v>0</v>
      </c>
      <c r="FX383" s="232">
        <f t="shared" si="49"/>
        <v>0</v>
      </c>
      <c r="FY383" s="232">
        <f t="shared" si="49"/>
        <v>0</v>
      </c>
      <c r="FZ383" s="232">
        <f t="shared" si="49"/>
        <v>0</v>
      </c>
      <c r="GA383" s="232">
        <f t="shared" si="45"/>
        <v>0</v>
      </c>
      <c r="GB383" s="232">
        <f t="shared" si="46"/>
        <v>0</v>
      </c>
      <c r="GC383" s="232">
        <f t="shared" si="32"/>
        <v>0</v>
      </c>
    </row>
    <row r="384" spans="1:185" x14ac:dyDescent="0.3">
      <c r="A384" s="173" t="s">
        <v>405</v>
      </c>
      <c r="B384" s="40" t="str">
        <f>[3]Technologies!B384</f>
        <v>Elektriciteit</v>
      </c>
      <c r="C384" s="40" t="str">
        <f>VLOOKUP($A384,[3]Technologies!$A$7:$H$699,3,FALSE)</f>
        <v>XC Trade</v>
      </c>
      <c r="D384" s="40" t="str">
        <f>VLOOKUP($A384,[3]Technologies!$A$7:$H$699,4,FALSE)</f>
        <v>Power GB</v>
      </c>
      <c r="E384" s="40" t="str">
        <f>VLOOKUP($A384,[3]Technologies!$A$7:$H$699,6,FALSE)</f>
        <v>Electricity GB</v>
      </c>
      <c r="F384" s="40" t="str">
        <f>VLOOKUP($A384,[3]Technologies!$A$7:$H$699,7,FALSE)</f>
        <v>Import from Cluster GB1 - Power</v>
      </c>
      <c r="G384" s="228"/>
      <c r="H384" s="228"/>
      <c r="I384" s="229" cm="1">
        <f t="array" ref="I384">-SUMPRODUCT(([3]Feedstocks!$C$4:$C$185=A384)*[3]Feedstocks!$E$4:$E$185,[3]Feedstocks!$F$4:$F$185,[3]Feedstocks!$H$4:$H$185,[3]Feedstocks!$I$4:$I$185)</f>
        <v>0</v>
      </c>
      <c r="J384" s="229" cm="1">
        <f t="array" ref="J384">-SUMPRODUCT(([3]Feedstocks!$C$4:$C$185=A384)*[3]Feedstocks!$E$4:$E$185,[3]Feedstocks!$H$4:$H$185,[3]Feedstocks!$I$4:$I$185)</f>
        <v>0</v>
      </c>
      <c r="K384" s="229"/>
      <c r="L384" s="229"/>
      <c r="M384" s="228"/>
      <c r="N384" s="228" t="str">
        <f>VLOOKUP(E384,[3]Activities!$A$9:$M$224,13,FALSE)</f>
        <v>GB</v>
      </c>
      <c r="O384" s="228"/>
      <c r="P384" s="66" t="s">
        <v>1266</v>
      </c>
      <c r="Q384" s="230"/>
      <c r="R384" s="230"/>
      <c r="S384" s="230"/>
      <c r="T384" s="230"/>
      <c r="U384" s="230"/>
      <c r="V384" s="230"/>
      <c r="W384" s="230"/>
      <c r="X384" s="230"/>
      <c r="Y384" s="230"/>
      <c r="Z384" s="230"/>
      <c r="AA384" s="230"/>
      <c r="AB384" s="230"/>
      <c r="AC384" s="230"/>
      <c r="AD384" s="230"/>
      <c r="AE384" s="230"/>
      <c r="AF384" s="235"/>
      <c r="AG384" s="235"/>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0"/>
      <c r="BO384" s="230"/>
      <c r="BP384" s="230"/>
      <c r="BQ384" s="230"/>
      <c r="BR384" s="230"/>
      <c r="BS384" s="230"/>
      <c r="BT384" s="230"/>
      <c r="BU384" s="230"/>
      <c r="BV384" s="230"/>
      <c r="BW384" s="230"/>
      <c r="BX384" s="230"/>
      <c r="BY384" s="230"/>
      <c r="BZ384" s="230"/>
      <c r="CA384" s="230"/>
      <c r="CB384" s="230"/>
      <c r="CC384" s="230"/>
      <c r="CD384" s="230"/>
      <c r="CE384" s="230">
        <v>0.99939999999999996</v>
      </c>
      <c r="CF384" s="230"/>
      <c r="CG384" s="230"/>
      <c r="CH384" s="230"/>
      <c r="CI384" s="230"/>
      <c r="CJ384" s="230"/>
      <c r="CK384" s="230"/>
      <c r="CL384" s="230"/>
      <c r="CM384" s="230"/>
      <c r="CN384" s="230">
        <v>-1</v>
      </c>
      <c r="CO384" s="230"/>
      <c r="CP384" s="230"/>
      <c r="CQ384" s="230"/>
      <c r="CR384" s="230"/>
      <c r="CS384" s="230"/>
      <c r="CT384" s="230"/>
      <c r="CU384" s="230"/>
      <c r="CV384" s="230"/>
      <c r="CW384" s="230"/>
      <c r="CX384" s="230"/>
      <c r="CY384" s="230"/>
      <c r="CZ384" s="230"/>
      <c r="DA384" s="230"/>
      <c r="DB384" s="230"/>
      <c r="DC384" s="230"/>
      <c r="DD384" s="230"/>
      <c r="DE384" s="230"/>
      <c r="DF384" s="230"/>
      <c r="DG384" s="230"/>
      <c r="DH384" s="230"/>
      <c r="DI384" s="230"/>
      <c r="DJ384" s="230"/>
      <c r="DK384" s="230"/>
      <c r="DL384" s="230"/>
      <c r="DM384" s="230"/>
      <c r="DN384" s="230"/>
      <c r="DO384" s="230"/>
      <c r="DP384" s="230"/>
      <c r="DQ384" s="230"/>
      <c r="DR384" s="230"/>
      <c r="DS384" s="230"/>
      <c r="DT384" s="230"/>
      <c r="DU384" s="230"/>
      <c r="DV384" s="230"/>
      <c r="DW384" s="230"/>
      <c r="DX384" s="230"/>
      <c r="DY384" s="230"/>
      <c r="DZ384" s="230"/>
      <c r="EA384" s="230"/>
      <c r="EB384" s="230"/>
      <c r="EC384" s="230"/>
      <c r="ED384" s="230"/>
      <c r="EE384" s="230"/>
      <c r="EF384" s="230"/>
      <c r="EG384" s="230"/>
      <c r="EH384" s="230"/>
      <c r="EI384" s="230"/>
      <c r="EJ384" s="230"/>
      <c r="EK384" s="230"/>
      <c r="EL384" s="230"/>
      <c r="EM384" s="230"/>
      <c r="EN384" s="230"/>
      <c r="EO384" s="230"/>
      <c r="EP384" s="230"/>
      <c r="EQ384" s="230"/>
      <c r="ER384" s="230"/>
      <c r="ES384" s="230"/>
      <c r="ET384" s="230"/>
      <c r="EU384" s="230"/>
      <c r="EV384" s="230"/>
      <c r="EW384" s="230"/>
      <c r="EX384" s="230"/>
      <c r="EY384" s="230"/>
      <c r="EZ384" s="230"/>
      <c r="FA384" s="230"/>
      <c r="FB384" s="230"/>
      <c r="FC384" s="230"/>
      <c r="FD384" s="230"/>
      <c r="FE384" s="230"/>
      <c r="FF384" s="230"/>
      <c r="FG384" s="230"/>
      <c r="FH384" s="230"/>
      <c r="FI384" s="230"/>
      <c r="FJ384" s="230"/>
      <c r="FK384" s="230"/>
      <c r="FL384" s="230"/>
      <c r="FM384" s="230"/>
      <c r="FN384" s="230"/>
      <c r="FO384" s="230"/>
      <c r="FP384" s="230"/>
      <c r="FQ384" s="230"/>
      <c r="FR384" s="230"/>
      <c r="FS384" s="230"/>
      <c r="FT384" s="231"/>
      <c r="FU384" s="232">
        <f t="shared" si="43"/>
        <v>0</v>
      </c>
      <c r="FV384" s="232">
        <f t="shared" si="49"/>
        <v>0</v>
      </c>
      <c r="FW384" s="232">
        <f t="shared" si="49"/>
        <v>0</v>
      </c>
      <c r="FX384" s="232">
        <f t="shared" si="49"/>
        <v>0</v>
      </c>
      <c r="FY384" s="232">
        <f t="shared" si="49"/>
        <v>0</v>
      </c>
      <c r="FZ384" s="232">
        <f t="shared" si="49"/>
        <v>0</v>
      </c>
      <c r="GA384" s="232">
        <f t="shared" si="45"/>
        <v>0</v>
      </c>
      <c r="GB384" s="232">
        <f t="shared" si="46"/>
        <v>0</v>
      </c>
      <c r="GC384" s="232">
        <f t="shared" si="32"/>
        <v>0</v>
      </c>
    </row>
    <row r="385" spans="1:185" x14ac:dyDescent="0.3">
      <c r="A385" s="171" t="s">
        <v>406</v>
      </c>
      <c r="B385" s="40" t="str">
        <f>[3]Technologies!B385</f>
        <v>Elektriciteit</v>
      </c>
      <c r="C385" s="40" t="str">
        <f>VLOOKUP($A385,[3]Technologies!$A$7:$H$699,3,FALSE)</f>
        <v>XC Trade</v>
      </c>
      <c r="D385" s="40" t="str">
        <f>VLOOKUP($A385,[3]Technologies!$A$7:$H$699,4,FALSE)</f>
        <v>Power GB</v>
      </c>
      <c r="E385" s="40" t="str">
        <f>VLOOKUP($A385,[3]Technologies!$A$7:$H$699,6,FALSE)</f>
        <v>Electricity GB</v>
      </c>
      <c r="F385" s="40" t="str">
        <f>VLOOKUP($A385,[3]Technologies!$A$7:$H$699,7,FALSE)</f>
        <v>Import from Cluster GB2 - Power</v>
      </c>
      <c r="G385" s="228"/>
      <c r="H385" s="228"/>
      <c r="I385" s="229" cm="1">
        <f t="array" ref="I385">-SUMPRODUCT(([3]Feedstocks!$C$4:$C$185=A385)*[3]Feedstocks!$E$4:$E$185,[3]Feedstocks!$F$4:$F$185,[3]Feedstocks!$H$4:$H$185,[3]Feedstocks!$I$4:$I$185)</f>
        <v>0</v>
      </c>
      <c r="J385" s="229" cm="1">
        <f t="array" ref="J385">-SUMPRODUCT(([3]Feedstocks!$C$4:$C$185=A385)*[3]Feedstocks!$E$4:$E$185,[3]Feedstocks!$H$4:$H$185,[3]Feedstocks!$I$4:$I$185)</f>
        <v>0</v>
      </c>
      <c r="K385" s="229"/>
      <c r="L385" s="229"/>
      <c r="M385" s="228"/>
      <c r="N385" s="228" t="str">
        <f>VLOOKUP(E385,[3]Activities!$A$9:$M$224,13,FALSE)</f>
        <v>GB</v>
      </c>
      <c r="O385" s="228"/>
      <c r="P385" s="66" t="s">
        <v>1266</v>
      </c>
      <c r="Q385" s="230"/>
      <c r="R385" s="230"/>
      <c r="S385" s="230"/>
      <c r="T385" s="230"/>
      <c r="U385" s="230"/>
      <c r="V385" s="230"/>
      <c r="W385" s="230"/>
      <c r="X385" s="230"/>
      <c r="Y385" s="230"/>
      <c r="Z385" s="230"/>
      <c r="AA385" s="230"/>
      <c r="AB385" s="230"/>
      <c r="AC385" s="230"/>
      <c r="AD385" s="230"/>
      <c r="AE385" s="230"/>
      <c r="AF385" s="235"/>
      <c r="AG385" s="235"/>
      <c r="AH385" s="230"/>
      <c r="AI385" s="230"/>
      <c r="AJ385" s="230"/>
      <c r="AK385" s="230"/>
      <c r="AL385" s="230"/>
      <c r="AM385" s="230"/>
      <c r="AN385" s="230"/>
      <c r="AO385" s="230"/>
      <c r="AP385" s="230"/>
      <c r="AQ385" s="230"/>
      <c r="AR385" s="230"/>
      <c r="AS385" s="230"/>
      <c r="AT385" s="230"/>
      <c r="AU385" s="230"/>
      <c r="AV385" s="230"/>
      <c r="AW385" s="230"/>
      <c r="AX385" s="230"/>
      <c r="AY385" s="230"/>
      <c r="AZ385" s="230"/>
      <c r="BA385" s="230"/>
      <c r="BB385" s="230"/>
      <c r="BC385" s="230"/>
      <c r="BD385" s="230"/>
      <c r="BE385" s="230"/>
      <c r="BF385" s="230"/>
      <c r="BG385" s="230"/>
      <c r="BH385" s="230"/>
      <c r="BI385" s="230"/>
      <c r="BJ385" s="230"/>
      <c r="BK385" s="230"/>
      <c r="BL385" s="230"/>
      <c r="BM385" s="230"/>
      <c r="BN385" s="230"/>
      <c r="BO385" s="230"/>
      <c r="BP385" s="230"/>
      <c r="BQ385" s="230"/>
      <c r="BR385" s="230"/>
      <c r="BS385" s="230"/>
      <c r="BT385" s="230"/>
      <c r="BU385" s="230"/>
      <c r="BV385" s="230"/>
      <c r="BW385" s="230"/>
      <c r="BX385" s="230"/>
      <c r="BY385" s="230"/>
      <c r="BZ385" s="230"/>
      <c r="CA385" s="230"/>
      <c r="CB385" s="230"/>
      <c r="CC385" s="230"/>
      <c r="CD385" s="230"/>
      <c r="CE385" s="230">
        <v>0.99919999999999998</v>
      </c>
      <c r="CF385" s="230"/>
      <c r="CG385" s="230"/>
      <c r="CH385" s="230"/>
      <c r="CI385" s="230"/>
      <c r="CJ385" s="230"/>
      <c r="CK385" s="230"/>
      <c r="CL385" s="230"/>
      <c r="CM385" s="230"/>
      <c r="CN385" s="230"/>
      <c r="CO385" s="230">
        <v>-1</v>
      </c>
      <c r="CP385" s="230"/>
      <c r="CQ385" s="230"/>
      <c r="CR385" s="230"/>
      <c r="CS385" s="230"/>
      <c r="CT385" s="230"/>
      <c r="CU385" s="230"/>
      <c r="CV385" s="230"/>
      <c r="CW385" s="230"/>
      <c r="CX385" s="230"/>
      <c r="CY385" s="230"/>
      <c r="CZ385" s="230"/>
      <c r="DA385" s="230"/>
      <c r="DB385" s="230"/>
      <c r="DC385" s="230"/>
      <c r="DD385" s="230"/>
      <c r="DE385" s="230"/>
      <c r="DF385" s="230"/>
      <c r="DG385" s="230"/>
      <c r="DH385" s="230"/>
      <c r="DI385" s="230"/>
      <c r="DJ385" s="230"/>
      <c r="DK385" s="230"/>
      <c r="DL385" s="230"/>
      <c r="DM385" s="230"/>
      <c r="DN385" s="230"/>
      <c r="DO385" s="230"/>
      <c r="DP385" s="230"/>
      <c r="DQ385" s="230"/>
      <c r="DR385" s="230"/>
      <c r="DS385" s="230"/>
      <c r="DT385" s="230"/>
      <c r="DU385" s="230"/>
      <c r="DV385" s="230"/>
      <c r="DW385" s="230"/>
      <c r="DX385" s="230"/>
      <c r="DY385" s="230"/>
      <c r="DZ385" s="230"/>
      <c r="EA385" s="230"/>
      <c r="EB385" s="230"/>
      <c r="EC385" s="230"/>
      <c r="ED385" s="230"/>
      <c r="EE385" s="230"/>
      <c r="EF385" s="230"/>
      <c r="EG385" s="230"/>
      <c r="EH385" s="230"/>
      <c r="EI385" s="230"/>
      <c r="EJ385" s="230"/>
      <c r="EK385" s="230"/>
      <c r="EL385" s="230"/>
      <c r="EM385" s="230"/>
      <c r="EN385" s="230"/>
      <c r="EO385" s="230"/>
      <c r="EP385" s="230"/>
      <c r="EQ385" s="230"/>
      <c r="ER385" s="230"/>
      <c r="ES385" s="230"/>
      <c r="ET385" s="230"/>
      <c r="EU385" s="230"/>
      <c r="EV385" s="230"/>
      <c r="EW385" s="230"/>
      <c r="EX385" s="230"/>
      <c r="EY385" s="230"/>
      <c r="EZ385" s="230"/>
      <c r="FA385" s="230"/>
      <c r="FB385" s="230"/>
      <c r="FC385" s="230"/>
      <c r="FD385" s="230"/>
      <c r="FE385" s="230"/>
      <c r="FF385" s="230"/>
      <c r="FG385" s="230"/>
      <c r="FH385" s="230"/>
      <c r="FI385" s="230"/>
      <c r="FJ385" s="230"/>
      <c r="FK385" s="230"/>
      <c r="FL385" s="230"/>
      <c r="FM385" s="230"/>
      <c r="FN385" s="230"/>
      <c r="FO385" s="230"/>
      <c r="FP385" s="230"/>
      <c r="FQ385" s="230"/>
      <c r="FR385" s="230"/>
      <c r="FS385" s="230"/>
      <c r="FT385" s="231"/>
      <c r="FU385" s="232">
        <f t="shared" si="43"/>
        <v>0</v>
      </c>
      <c r="FV385" s="232">
        <f t="shared" si="49"/>
        <v>0</v>
      </c>
      <c r="FW385" s="232">
        <f t="shared" si="49"/>
        <v>0</v>
      </c>
      <c r="FX385" s="232">
        <f t="shared" si="49"/>
        <v>0</v>
      </c>
      <c r="FY385" s="232">
        <f t="shared" si="49"/>
        <v>0</v>
      </c>
      <c r="FZ385" s="232">
        <f t="shared" si="49"/>
        <v>0</v>
      </c>
      <c r="GA385" s="232">
        <f t="shared" si="45"/>
        <v>0</v>
      </c>
      <c r="GB385" s="232">
        <f t="shared" si="46"/>
        <v>0</v>
      </c>
      <c r="GC385" s="232">
        <f t="shared" si="32"/>
        <v>0</v>
      </c>
    </row>
    <row r="386" spans="1:185" x14ac:dyDescent="0.3">
      <c r="A386" s="173" t="s">
        <v>407</v>
      </c>
      <c r="B386" s="40" t="str">
        <f>[3]Technologies!B386</f>
        <v>Elektriciteit</v>
      </c>
      <c r="C386" s="40" t="str">
        <f>VLOOKUP($A386,[3]Technologies!$A$7:$H$699,3,FALSE)</f>
        <v>XC Trade</v>
      </c>
      <c r="D386" s="40" t="str">
        <f>VLOOKUP($A386,[3]Technologies!$A$7:$H$699,4,FALSE)</f>
        <v>Power GB</v>
      </c>
      <c r="E386" s="40" t="str">
        <f>VLOOKUP($A386,[3]Technologies!$A$7:$H$699,6,FALSE)</f>
        <v>Electricity GB</v>
      </c>
      <c r="F386" s="40" t="str">
        <f>VLOOKUP($A386,[3]Technologies!$A$7:$H$699,7,FALSE)</f>
        <v>Import from Cluster GB3 - Power</v>
      </c>
      <c r="G386" s="228"/>
      <c r="H386" s="228"/>
      <c r="I386" s="229" cm="1">
        <f t="array" ref="I386">-SUMPRODUCT(([3]Feedstocks!$C$4:$C$185=A386)*[3]Feedstocks!$E$4:$E$185,[3]Feedstocks!$F$4:$F$185,[3]Feedstocks!$H$4:$H$185,[3]Feedstocks!$I$4:$I$185)</f>
        <v>0</v>
      </c>
      <c r="J386" s="229" cm="1">
        <f t="array" ref="J386">-SUMPRODUCT(([3]Feedstocks!$C$4:$C$185=A386)*[3]Feedstocks!$E$4:$E$185,[3]Feedstocks!$H$4:$H$185,[3]Feedstocks!$I$4:$I$185)</f>
        <v>0</v>
      </c>
      <c r="K386" s="229"/>
      <c r="L386" s="229"/>
      <c r="M386" s="228"/>
      <c r="N386" s="228" t="str">
        <f>VLOOKUP(E386,[3]Activities!$A$9:$M$224,13,FALSE)</f>
        <v>GB</v>
      </c>
      <c r="O386" s="228"/>
      <c r="P386" s="66" t="s">
        <v>1266</v>
      </c>
      <c r="Q386" s="230"/>
      <c r="R386" s="230"/>
      <c r="S386" s="230"/>
      <c r="T386" s="230"/>
      <c r="U386" s="230"/>
      <c r="V386" s="230"/>
      <c r="W386" s="230"/>
      <c r="X386" s="230"/>
      <c r="Y386" s="230"/>
      <c r="Z386" s="230"/>
      <c r="AA386" s="230"/>
      <c r="AB386" s="230"/>
      <c r="AC386" s="230"/>
      <c r="AD386" s="230"/>
      <c r="AE386" s="230"/>
      <c r="AF386" s="235"/>
      <c r="AG386" s="235"/>
      <c r="AH386" s="230"/>
      <c r="AI386" s="230"/>
      <c r="AJ386" s="230"/>
      <c r="AK386" s="230"/>
      <c r="AL386" s="230"/>
      <c r="AM386" s="230"/>
      <c r="AN386" s="230"/>
      <c r="AO386" s="230"/>
      <c r="AP386" s="230"/>
      <c r="AQ386" s="230"/>
      <c r="AR386" s="230"/>
      <c r="AS386" s="230"/>
      <c r="AT386" s="230"/>
      <c r="AU386" s="230"/>
      <c r="AV386" s="230"/>
      <c r="AW386" s="230"/>
      <c r="AX386" s="230"/>
      <c r="AY386" s="230"/>
      <c r="AZ386" s="230"/>
      <c r="BA386" s="230"/>
      <c r="BB386" s="230"/>
      <c r="BC386" s="230"/>
      <c r="BD386" s="230"/>
      <c r="BE386" s="230"/>
      <c r="BF386" s="230"/>
      <c r="BG386" s="230"/>
      <c r="BH386" s="230"/>
      <c r="BI386" s="230"/>
      <c r="BJ386" s="230"/>
      <c r="BK386" s="230"/>
      <c r="BL386" s="230"/>
      <c r="BM386" s="230"/>
      <c r="BN386" s="230"/>
      <c r="BO386" s="230"/>
      <c r="BP386" s="230"/>
      <c r="BQ386" s="230"/>
      <c r="BR386" s="230"/>
      <c r="BS386" s="230"/>
      <c r="BT386" s="230"/>
      <c r="BU386" s="230"/>
      <c r="BV386" s="230"/>
      <c r="BW386" s="230"/>
      <c r="BX386" s="230"/>
      <c r="BY386" s="230"/>
      <c r="BZ386" s="230"/>
      <c r="CA386" s="230"/>
      <c r="CB386" s="230"/>
      <c r="CC386" s="230"/>
      <c r="CD386" s="230"/>
      <c r="CE386" s="230">
        <v>0.99929999999999997</v>
      </c>
      <c r="CF386" s="230"/>
      <c r="CG386" s="230"/>
      <c r="CH386" s="230"/>
      <c r="CI386" s="230"/>
      <c r="CJ386" s="230"/>
      <c r="CK386" s="230"/>
      <c r="CL386" s="230"/>
      <c r="CM386" s="230"/>
      <c r="CN386" s="230"/>
      <c r="CO386" s="230"/>
      <c r="CP386" s="230">
        <v>-1</v>
      </c>
      <c r="CQ386" s="230"/>
      <c r="CR386" s="230"/>
      <c r="CS386" s="230"/>
      <c r="CT386" s="230"/>
      <c r="CU386" s="230"/>
      <c r="CV386" s="230"/>
      <c r="CW386" s="230"/>
      <c r="CX386" s="230"/>
      <c r="CY386" s="230"/>
      <c r="CZ386" s="230"/>
      <c r="DA386" s="230"/>
      <c r="DB386" s="230"/>
      <c r="DC386" s="230"/>
      <c r="DD386" s="230"/>
      <c r="DE386" s="230"/>
      <c r="DF386" s="230"/>
      <c r="DG386" s="230"/>
      <c r="DH386" s="230"/>
      <c r="DI386" s="230"/>
      <c r="DJ386" s="230"/>
      <c r="DK386" s="230"/>
      <c r="DL386" s="230"/>
      <c r="DM386" s="230"/>
      <c r="DN386" s="230"/>
      <c r="DO386" s="230"/>
      <c r="DP386" s="230"/>
      <c r="DQ386" s="230"/>
      <c r="DR386" s="230"/>
      <c r="DS386" s="230"/>
      <c r="DT386" s="230"/>
      <c r="DU386" s="230"/>
      <c r="DV386" s="230"/>
      <c r="DW386" s="230"/>
      <c r="DX386" s="230"/>
      <c r="DY386" s="230"/>
      <c r="DZ386" s="230"/>
      <c r="EA386" s="230"/>
      <c r="EB386" s="230"/>
      <c r="EC386" s="230"/>
      <c r="ED386" s="230"/>
      <c r="EE386" s="230"/>
      <c r="EF386" s="230"/>
      <c r="EG386" s="230"/>
      <c r="EH386" s="230"/>
      <c r="EI386" s="230"/>
      <c r="EJ386" s="230"/>
      <c r="EK386" s="230"/>
      <c r="EL386" s="230"/>
      <c r="EM386" s="230"/>
      <c r="EN386" s="230"/>
      <c r="EO386" s="230"/>
      <c r="EP386" s="230"/>
      <c r="EQ386" s="230"/>
      <c r="ER386" s="230"/>
      <c r="ES386" s="230"/>
      <c r="ET386" s="230"/>
      <c r="EU386" s="230"/>
      <c r="EV386" s="230"/>
      <c r="EW386" s="230"/>
      <c r="EX386" s="230"/>
      <c r="EY386" s="230"/>
      <c r="EZ386" s="230"/>
      <c r="FA386" s="230"/>
      <c r="FB386" s="230"/>
      <c r="FC386" s="230"/>
      <c r="FD386" s="230"/>
      <c r="FE386" s="230"/>
      <c r="FF386" s="230"/>
      <c r="FG386" s="230"/>
      <c r="FH386" s="230"/>
      <c r="FI386" s="230"/>
      <c r="FJ386" s="230"/>
      <c r="FK386" s="230"/>
      <c r="FL386" s="230"/>
      <c r="FM386" s="230"/>
      <c r="FN386" s="230"/>
      <c r="FO386" s="230"/>
      <c r="FP386" s="230"/>
      <c r="FQ386" s="230"/>
      <c r="FR386" s="230"/>
      <c r="FS386" s="230"/>
      <c r="FT386" s="231"/>
      <c r="FU386" s="232">
        <f t="shared" si="43"/>
        <v>0</v>
      </c>
      <c r="FV386" s="232">
        <f t="shared" si="49"/>
        <v>0</v>
      </c>
      <c r="FW386" s="232">
        <f t="shared" si="49"/>
        <v>0</v>
      </c>
      <c r="FX386" s="232">
        <f t="shared" si="49"/>
        <v>0</v>
      </c>
      <c r="FY386" s="232">
        <f t="shared" si="49"/>
        <v>0</v>
      </c>
      <c r="FZ386" s="232">
        <f t="shared" si="49"/>
        <v>0</v>
      </c>
      <c r="GA386" s="232">
        <f t="shared" si="45"/>
        <v>0</v>
      </c>
      <c r="GB386" s="232">
        <f t="shared" si="46"/>
        <v>0</v>
      </c>
      <c r="GC386" s="232">
        <f t="shared" si="32"/>
        <v>0</v>
      </c>
    </row>
    <row r="387" spans="1:185" x14ac:dyDescent="0.3">
      <c r="A387" s="171" t="s">
        <v>408</v>
      </c>
      <c r="B387" s="40" t="str">
        <f>[3]Technologies!B387</f>
        <v>Elektriciteit</v>
      </c>
      <c r="C387" s="40" t="str">
        <f>VLOOKUP($A387,[3]Technologies!$A$7:$H$699,3,FALSE)</f>
        <v>XC Trade</v>
      </c>
      <c r="D387" s="40" t="str">
        <f>VLOOKUP($A387,[3]Technologies!$A$7:$H$699,4,FALSE)</f>
        <v>Power NL2</v>
      </c>
      <c r="E387" s="40" t="str">
        <f>VLOOKUP($A387,[3]Technologies!$A$7:$H$699,6,FALSE)</f>
        <v>Electricity Cluster NL2</v>
      </c>
      <c r="F387" s="40" t="str">
        <f>VLOOKUP($A387,[3]Technologies!$A$7:$H$699,7,FALSE)</f>
        <v>Import from GB - Power</v>
      </c>
      <c r="G387" s="228"/>
      <c r="H387" s="228"/>
      <c r="I387" s="229" cm="1">
        <f t="array" ref="I387">-SUMPRODUCT(([3]Feedstocks!$C$4:$C$185=A387)*[3]Feedstocks!$E$4:$E$185,[3]Feedstocks!$F$4:$F$185,[3]Feedstocks!$H$4:$H$185,[3]Feedstocks!$I$4:$I$185)</f>
        <v>0</v>
      </c>
      <c r="J387" s="229" cm="1">
        <f t="array" ref="J387">-SUMPRODUCT(([3]Feedstocks!$C$4:$C$185=A387)*[3]Feedstocks!$E$4:$E$185,[3]Feedstocks!$H$4:$H$185,[3]Feedstocks!$I$4:$I$185)</f>
        <v>0</v>
      </c>
      <c r="K387" s="229"/>
      <c r="L387" s="229"/>
      <c r="M387" s="228"/>
      <c r="N387" s="228" t="str">
        <f>VLOOKUP(E387,[3]Activities!$A$9:$M$224,13,FALSE)</f>
        <v>NL</v>
      </c>
      <c r="O387" s="228"/>
      <c r="P387" s="66" t="s">
        <v>1266</v>
      </c>
      <c r="Q387" s="230"/>
      <c r="R387" s="230"/>
      <c r="S387" s="230"/>
      <c r="T387" s="230"/>
      <c r="U387" s="230"/>
      <c r="V387" s="230"/>
      <c r="W387" s="230"/>
      <c r="X387" s="230"/>
      <c r="Y387" s="230"/>
      <c r="Z387" s="230"/>
      <c r="AA387" s="230"/>
      <c r="AB387" s="230"/>
      <c r="AC387" s="230"/>
      <c r="AD387" s="230"/>
      <c r="AE387" s="230"/>
      <c r="AF387" s="235"/>
      <c r="AG387" s="235"/>
      <c r="AH387" s="230"/>
      <c r="AI387" s="230"/>
      <c r="AJ387" s="230"/>
      <c r="AK387" s="230"/>
      <c r="AL387" s="230"/>
      <c r="AM387" s="230"/>
      <c r="AN387" s="230"/>
      <c r="AO387" s="230"/>
      <c r="AP387" s="230"/>
      <c r="AQ387" s="230"/>
      <c r="AR387" s="230"/>
      <c r="AS387" s="230"/>
      <c r="AT387" s="230"/>
      <c r="AU387" s="230"/>
      <c r="AV387" s="230"/>
      <c r="AW387" s="230"/>
      <c r="AX387" s="230"/>
      <c r="AY387" s="230"/>
      <c r="AZ387" s="230"/>
      <c r="BA387" s="230"/>
      <c r="BB387" s="230"/>
      <c r="BC387" s="230"/>
      <c r="BD387" s="230"/>
      <c r="BE387" s="230"/>
      <c r="BF387" s="230"/>
      <c r="BG387" s="230"/>
      <c r="BH387" s="230"/>
      <c r="BI387" s="230"/>
      <c r="BJ387" s="230"/>
      <c r="BK387" s="230"/>
      <c r="BL387" s="230"/>
      <c r="BM387" s="230"/>
      <c r="BN387" s="230"/>
      <c r="BO387" s="230"/>
      <c r="BP387" s="230"/>
      <c r="BQ387" s="230"/>
      <c r="BR387" s="230"/>
      <c r="BS387" s="230"/>
      <c r="BT387" s="230"/>
      <c r="BU387" s="230"/>
      <c r="BV387" s="230"/>
      <c r="BW387" s="230"/>
      <c r="BX387" s="230"/>
      <c r="BY387" s="230"/>
      <c r="BZ387" s="230"/>
      <c r="CA387" s="230"/>
      <c r="CB387" s="230"/>
      <c r="CC387" s="230"/>
      <c r="CD387" s="230"/>
      <c r="CE387" s="230">
        <v>-1</v>
      </c>
      <c r="CF387" s="230"/>
      <c r="CG387" s="230"/>
      <c r="CH387" s="230">
        <v>0.999</v>
      </c>
      <c r="CI387" s="230"/>
      <c r="CJ387" s="230"/>
      <c r="CK387" s="230"/>
      <c r="CL387" s="230"/>
      <c r="CM387" s="230"/>
      <c r="CN387" s="230"/>
      <c r="CO387" s="230"/>
      <c r="CP387" s="230"/>
      <c r="CQ387" s="230"/>
      <c r="CR387" s="230"/>
      <c r="CS387" s="230"/>
      <c r="CT387" s="230"/>
      <c r="CU387" s="230"/>
      <c r="CV387" s="230"/>
      <c r="CW387" s="230"/>
      <c r="CX387" s="230"/>
      <c r="CY387" s="230"/>
      <c r="CZ387" s="230"/>
      <c r="DA387" s="230"/>
      <c r="DB387" s="230"/>
      <c r="DC387" s="230"/>
      <c r="DD387" s="230"/>
      <c r="DE387" s="230"/>
      <c r="DF387" s="230"/>
      <c r="DG387" s="230"/>
      <c r="DH387" s="230"/>
      <c r="DI387" s="230"/>
      <c r="DJ387" s="230"/>
      <c r="DK387" s="230"/>
      <c r="DL387" s="230"/>
      <c r="DM387" s="230"/>
      <c r="DN387" s="230"/>
      <c r="DO387" s="230"/>
      <c r="DP387" s="230"/>
      <c r="DQ387" s="230"/>
      <c r="DR387" s="230"/>
      <c r="DS387" s="230"/>
      <c r="DT387" s="230"/>
      <c r="DU387" s="230"/>
      <c r="DV387" s="230"/>
      <c r="DW387" s="230"/>
      <c r="DX387" s="230"/>
      <c r="DY387" s="230"/>
      <c r="DZ387" s="230"/>
      <c r="EA387" s="230"/>
      <c r="EB387" s="230"/>
      <c r="EC387" s="230"/>
      <c r="ED387" s="230"/>
      <c r="EE387" s="230"/>
      <c r="EF387" s="230"/>
      <c r="EG387" s="230"/>
      <c r="EH387" s="230"/>
      <c r="EI387" s="230"/>
      <c r="EJ387" s="230"/>
      <c r="EK387" s="230"/>
      <c r="EL387" s="230"/>
      <c r="EM387" s="230"/>
      <c r="EN387" s="230"/>
      <c r="EO387" s="230"/>
      <c r="EP387" s="230"/>
      <c r="EQ387" s="230"/>
      <c r="ER387" s="230"/>
      <c r="ES387" s="230"/>
      <c r="ET387" s="230"/>
      <c r="EU387" s="230"/>
      <c r="EV387" s="230"/>
      <c r="EW387" s="230"/>
      <c r="EX387" s="230"/>
      <c r="EY387" s="230"/>
      <c r="EZ387" s="230"/>
      <c r="FA387" s="230"/>
      <c r="FB387" s="230"/>
      <c r="FC387" s="230"/>
      <c r="FD387" s="230"/>
      <c r="FE387" s="230"/>
      <c r="FF387" s="230"/>
      <c r="FG387" s="230"/>
      <c r="FH387" s="230"/>
      <c r="FI387" s="230"/>
      <c r="FJ387" s="230"/>
      <c r="FK387" s="230"/>
      <c r="FL387" s="230"/>
      <c r="FM387" s="230"/>
      <c r="FN387" s="230"/>
      <c r="FO387" s="230"/>
      <c r="FP387" s="230"/>
      <c r="FQ387" s="230"/>
      <c r="FR387" s="230"/>
      <c r="FS387" s="230"/>
      <c r="FT387" s="231"/>
      <c r="FU387" s="232">
        <f t="shared" si="43"/>
        <v>0</v>
      </c>
      <c r="FV387" s="232">
        <f t="shared" si="49"/>
        <v>0</v>
      </c>
      <c r="FW387" s="232">
        <f t="shared" si="49"/>
        <v>0</v>
      </c>
      <c r="FX387" s="232">
        <f t="shared" si="49"/>
        <v>0</v>
      </c>
      <c r="FY387" s="232">
        <f t="shared" si="49"/>
        <v>0</v>
      </c>
      <c r="FZ387" s="232">
        <f t="shared" si="49"/>
        <v>0</v>
      </c>
      <c r="GA387" s="232">
        <f t="shared" si="45"/>
        <v>0</v>
      </c>
      <c r="GB387" s="232">
        <f t="shared" si="46"/>
        <v>0</v>
      </c>
      <c r="GC387" s="232">
        <f t="shared" si="32"/>
        <v>0</v>
      </c>
    </row>
    <row r="388" spans="1:185" x14ac:dyDescent="0.3">
      <c r="A388" s="173" t="s">
        <v>409</v>
      </c>
      <c r="B388" s="40" t="str">
        <f>[3]Technologies!B388</f>
        <v>Elektriciteit</v>
      </c>
      <c r="C388" s="40" t="str">
        <f>VLOOKUP($A388,[3]Technologies!$A$7:$H$699,3,FALSE)</f>
        <v>XC Trade</v>
      </c>
      <c r="D388" s="40" t="str">
        <f>VLOOKUP($A388,[3]Technologies!$A$7:$H$699,4,FALSE)</f>
        <v>Power NL3</v>
      </c>
      <c r="E388" s="40" t="str">
        <f>VLOOKUP($A388,[3]Technologies!$A$7:$H$699,6,FALSE)</f>
        <v>Electricity Cluster NL3</v>
      </c>
      <c r="F388" s="40" t="str">
        <f>VLOOKUP($A388,[3]Technologies!$A$7:$H$699,7,FALSE)</f>
        <v>Import from GB - Power</v>
      </c>
      <c r="G388" s="228"/>
      <c r="H388" s="228"/>
      <c r="I388" s="229" cm="1">
        <f t="array" ref="I388">-SUMPRODUCT(([3]Feedstocks!$C$4:$C$185=A388)*[3]Feedstocks!$E$4:$E$185,[3]Feedstocks!$F$4:$F$185,[3]Feedstocks!$H$4:$H$185,[3]Feedstocks!$I$4:$I$185)</f>
        <v>0</v>
      </c>
      <c r="J388" s="229" cm="1">
        <f t="array" ref="J388">-SUMPRODUCT(([3]Feedstocks!$C$4:$C$185=A388)*[3]Feedstocks!$E$4:$E$185,[3]Feedstocks!$H$4:$H$185,[3]Feedstocks!$I$4:$I$185)</f>
        <v>0</v>
      </c>
      <c r="K388" s="229"/>
      <c r="L388" s="229"/>
      <c r="M388" s="228"/>
      <c r="N388" s="228" t="str">
        <f>VLOOKUP(E388,[3]Activities!$A$9:$M$224,13,FALSE)</f>
        <v>NL</v>
      </c>
      <c r="O388" s="228"/>
      <c r="P388" s="66" t="s">
        <v>1266</v>
      </c>
      <c r="Q388" s="230"/>
      <c r="R388" s="230"/>
      <c r="S388" s="230"/>
      <c r="T388" s="230"/>
      <c r="U388" s="230"/>
      <c r="V388" s="230"/>
      <c r="W388" s="230"/>
      <c r="X388" s="230"/>
      <c r="Y388" s="230"/>
      <c r="Z388" s="230"/>
      <c r="AA388" s="230"/>
      <c r="AB388" s="230"/>
      <c r="AC388" s="230"/>
      <c r="AD388" s="230"/>
      <c r="AE388" s="230"/>
      <c r="AF388" s="235"/>
      <c r="AG388" s="235"/>
      <c r="AH388" s="230"/>
      <c r="AI388" s="230"/>
      <c r="AJ388" s="230"/>
      <c r="AK388" s="230"/>
      <c r="AL388" s="230"/>
      <c r="AM388" s="230"/>
      <c r="AN388" s="230"/>
      <c r="AO388" s="230"/>
      <c r="AP388" s="230"/>
      <c r="AQ388" s="230"/>
      <c r="AR388" s="230"/>
      <c r="AS388" s="230"/>
      <c r="AT388" s="230"/>
      <c r="AU388" s="230"/>
      <c r="AV388" s="230"/>
      <c r="AW388" s="230"/>
      <c r="AX388" s="230"/>
      <c r="AY388" s="230"/>
      <c r="AZ388" s="230"/>
      <c r="BA388" s="230"/>
      <c r="BB388" s="230"/>
      <c r="BC388" s="230"/>
      <c r="BD388" s="230"/>
      <c r="BE388" s="230"/>
      <c r="BF388" s="230"/>
      <c r="BG388" s="230"/>
      <c r="BH388" s="230"/>
      <c r="BI388" s="230"/>
      <c r="BJ388" s="230"/>
      <c r="BK388" s="230"/>
      <c r="BL388" s="230"/>
      <c r="BM388" s="230"/>
      <c r="BN388" s="230"/>
      <c r="BO388" s="230"/>
      <c r="BP388" s="230"/>
      <c r="BQ388" s="230"/>
      <c r="BR388" s="230"/>
      <c r="BS388" s="230"/>
      <c r="BT388" s="230"/>
      <c r="BU388" s="230"/>
      <c r="BV388" s="230"/>
      <c r="BW388" s="230"/>
      <c r="BX388" s="230"/>
      <c r="BY388" s="230"/>
      <c r="BZ388" s="230"/>
      <c r="CA388" s="230"/>
      <c r="CB388" s="230"/>
      <c r="CC388" s="230"/>
      <c r="CD388" s="230"/>
      <c r="CE388" s="230">
        <v>-1</v>
      </c>
      <c r="CF388" s="230"/>
      <c r="CG388" s="230"/>
      <c r="CH388" s="230"/>
      <c r="CI388" s="230">
        <v>0.999</v>
      </c>
      <c r="CJ388" s="230"/>
      <c r="CK388" s="230"/>
      <c r="CL388" s="230"/>
      <c r="CM388" s="230"/>
      <c r="CN388" s="230"/>
      <c r="CO388" s="230"/>
      <c r="CP388" s="230"/>
      <c r="CQ388" s="230"/>
      <c r="CR388" s="230"/>
      <c r="CS388" s="230"/>
      <c r="CT388" s="230"/>
      <c r="CU388" s="230"/>
      <c r="CV388" s="230"/>
      <c r="CW388" s="230"/>
      <c r="CX388" s="230"/>
      <c r="CY388" s="230"/>
      <c r="CZ388" s="230"/>
      <c r="DA388" s="230"/>
      <c r="DB388" s="230"/>
      <c r="DC388" s="230"/>
      <c r="DD388" s="230"/>
      <c r="DE388" s="230"/>
      <c r="DF388" s="230"/>
      <c r="DG388" s="230"/>
      <c r="DH388" s="230"/>
      <c r="DI388" s="230"/>
      <c r="DJ388" s="230"/>
      <c r="DK388" s="230"/>
      <c r="DL388" s="230"/>
      <c r="DM388" s="230"/>
      <c r="DN388" s="230"/>
      <c r="DO388" s="230"/>
      <c r="DP388" s="230"/>
      <c r="DQ388" s="230"/>
      <c r="DR388" s="230"/>
      <c r="DS388" s="230"/>
      <c r="DT388" s="230"/>
      <c r="DU388" s="230"/>
      <c r="DV388" s="230"/>
      <c r="DW388" s="230"/>
      <c r="DX388" s="230"/>
      <c r="DY388" s="230"/>
      <c r="DZ388" s="230"/>
      <c r="EA388" s="230"/>
      <c r="EB388" s="230"/>
      <c r="EC388" s="230"/>
      <c r="ED388" s="230"/>
      <c r="EE388" s="230"/>
      <c r="EF388" s="230"/>
      <c r="EG388" s="230"/>
      <c r="EH388" s="230"/>
      <c r="EI388" s="230"/>
      <c r="EJ388" s="230"/>
      <c r="EK388" s="230"/>
      <c r="EL388" s="230"/>
      <c r="EM388" s="230"/>
      <c r="EN388" s="230"/>
      <c r="EO388" s="230"/>
      <c r="EP388" s="230"/>
      <c r="EQ388" s="230"/>
      <c r="ER388" s="230"/>
      <c r="ES388" s="230"/>
      <c r="ET388" s="230"/>
      <c r="EU388" s="230"/>
      <c r="EV388" s="230"/>
      <c r="EW388" s="230"/>
      <c r="EX388" s="230"/>
      <c r="EY388" s="230"/>
      <c r="EZ388" s="230"/>
      <c r="FA388" s="230"/>
      <c r="FB388" s="230"/>
      <c r="FC388" s="230"/>
      <c r="FD388" s="230"/>
      <c r="FE388" s="230"/>
      <c r="FF388" s="230"/>
      <c r="FG388" s="230"/>
      <c r="FH388" s="230"/>
      <c r="FI388" s="230"/>
      <c r="FJ388" s="230"/>
      <c r="FK388" s="230"/>
      <c r="FL388" s="230"/>
      <c r="FM388" s="230"/>
      <c r="FN388" s="230"/>
      <c r="FO388" s="230"/>
      <c r="FP388" s="230"/>
      <c r="FQ388" s="230"/>
      <c r="FR388" s="230"/>
      <c r="FS388" s="230"/>
      <c r="FT388" s="231"/>
      <c r="FU388" s="232">
        <f t="shared" si="43"/>
        <v>0</v>
      </c>
      <c r="FV388" s="232">
        <f t="shared" si="49"/>
        <v>0</v>
      </c>
      <c r="FW388" s="232">
        <f t="shared" si="49"/>
        <v>0</v>
      </c>
      <c r="FX388" s="232">
        <f t="shared" si="49"/>
        <v>0</v>
      </c>
      <c r="FY388" s="232">
        <f t="shared" si="49"/>
        <v>0</v>
      </c>
      <c r="FZ388" s="232">
        <f t="shared" si="49"/>
        <v>0</v>
      </c>
      <c r="GA388" s="232">
        <f t="shared" si="45"/>
        <v>0</v>
      </c>
      <c r="GB388" s="232">
        <f t="shared" si="46"/>
        <v>0</v>
      </c>
      <c r="GC388" s="232">
        <f t="shared" si="32"/>
        <v>0</v>
      </c>
    </row>
    <row r="389" spans="1:185" x14ac:dyDescent="0.3">
      <c r="A389" s="171" t="s">
        <v>410</v>
      </c>
      <c r="B389" s="40" t="str">
        <f>[3]Technologies!B389</f>
        <v>Elektriciteit</v>
      </c>
      <c r="C389" s="40" t="str">
        <f>VLOOKUP($A389,[3]Technologies!$A$7:$H$699,3,FALSE)</f>
        <v>XC Trade</v>
      </c>
      <c r="D389" s="40" t="str">
        <f>VLOOKUP($A389,[3]Technologies!$A$7:$H$699,4,FALSE)</f>
        <v>Power GB1</v>
      </c>
      <c r="E389" s="40" t="str">
        <f>VLOOKUP($A389,[3]Technologies!$A$7:$H$699,6,FALSE)</f>
        <v>Electricity Cluster GB1</v>
      </c>
      <c r="F389" s="40" t="str">
        <f>VLOOKUP($A389,[3]Technologies!$A$7:$H$699,7,FALSE)</f>
        <v>Import from GB - Power</v>
      </c>
      <c r="G389" s="228"/>
      <c r="H389" s="228"/>
      <c r="I389" s="229" cm="1">
        <f t="array" ref="I389">-SUMPRODUCT(([3]Feedstocks!$C$4:$C$185=A389)*[3]Feedstocks!$E$4:$E$185,[3]Feedstocks!$F$4:$F$185,[3]Feedstocks!$H$4:$H$185,[3]Feedstocks!$I$4:$I$185)</f>
        <v>0</v>
      </c>
      <c r="J389" s="229" cm="1">
        <f t="array" ref="J389">-SUMPRODUCT(([3]Feedstocks!$C$4:$C$185=A389)*[3]Feedstocks!$E$4:$E$185,[3]Feedstocks!$H$4:$H$185,[3]Feedstocks!$I$4:$I$185)</f>
        <v>0</v>
      </c>
      <c r="K389" s="229"/>
      <c r="L389" s="229"/>
      <c r="M389" s="228"/>
      <c r="N389" s="228" t="str">
        <f>VLOOKUP(E389,[3]Activities!$A$9:$M$224,13,FALSE)</f>
        <v>GB</v>
      </c>
      <c r="O389" s="228"/>
      <c r="P389" s="66" t="s">
        <v>1266</v>
      </c>
      <c r="Q389" s="230"/>
      <c r="R389" s="230"/>
      <c r="S389" s="230"/>
      <c r="T389" s="230"/>
      <c r="U389" s="230"/>
      <c r="V389" s="230"/>
      <c r="W389" s="230"/>
      <c r="X389" s="230"/>
      <c r="Y389" s="230"/>
      <c r="Z389" s="230"/>
      <c r="AA389" s="230"/>
      <c r="AB389" s="230"/>
      <c r="AC389" s="230"/>
      <c r="AD389" s="230"/>
      <c r="AE389" s="230"/>
      <c r="AF389" s="235"/>
      <c r="AG389" s="235"/>
      <c r="AH389" s="230"/>
      <c r="AI389" s="230"/>
      <c r="AJ389" s="230"/>
      <c r="AK389" s="230"/>
      <c r="AL389" s="230"/>
      <c r="AM389" s="230"/>
      <c r="AN389" s="230"/>
      <c r="AO389" s="230"/>
      <c r="AP389" s="230"/>
      <c r="AQ389" s="230"/>
      <c r="AR389" s="230"/>
      <c r="AS389" s="230"/>
      <c r="AT389" s="230"/>
      <c r="AU389" s="230"/>
      <c r="AV389" s="230"/>
      <c r="AW389" s="230"/>
      <c r="AX389" s="230"/>
      <c r="AY389" s="230"/>
      <c r="AZ389" s="230"/>
      <c r="BA389" s="230"/>
      <c r="BB389" s="230"/>
      <c r="BC389" s="230"/>
      <c r="BD389" s="230"/>
      <c r="BE389" s="230"/>
      <c r="BF389" s="230"/>
      <c r="BG389" s="230"/>
      <c r="BH389" s="230"/>
      <c r="BI389" s="230"/>
      <c r="BJ389" s="230"/>
      <c r="BK389" s="230"/>
      <c r="BL389" s="230"/>
      <c r="BM389" s="230"/>
      <c r="BN389" s="230"/>
      <c r="BO389" s="230"/>
      <c r="BP389" s="230"/>
      <c r="BQ389" s="230"/>
      <c r="BR389" s="230"/>
      <c r="BS389" s="230"/>
      <c r="BT389" s="230"/>
      <c r="BU389" s="230"/>
      <c r="BV389" s="230"/>
      <c r="BW389" s="230"/>
      <c r="BX389" s="230"/>
      <c r="BY389" s="230"/>
      <c r="BZ389" s="230"/>
      <c r="CA389" s="230"/>
      <c r="CB389" s="230"/>
      <c r="CC389" s="230"/>
      <c r="CD389" s="230"/>
      <c r="CE389" s="230">
        <v>-1</v>
      </c>
      <c r="CF389" s="230"/>
      <c r="CG389" s="230"/>
      <c r="CH389" s="230"/>
      <c r="CI389" s="230"/>
      <c r="CJ389" s="230"/>
      <c r="CK389" s="230"/>
      <c r="CL389" s="230"/>
      <c r="CM389" s="230"/>
      <c r="CN389" s="230">
        <v>0.99939999999999996</v>
      </c>
      <c r="CO389" s="230"/>
      <c r="CP389" s="230"/>
      <c r="CQ389" s="230"/>
      <c r="CR389" s="230"/>
      <c r="CS389" s="230"/>
      <c r="CT389" s="230"/>
      <c r="CU389" s="230"/>
      <c r="CV389" s="230"/>
      <c r="CW389" s="230"/>
      <c r="CX389" s="230"/>
      <c r="CY389" s="230"/>
      <c r="CZ389" s="230"/>
      <c r="DA389" s="230"/>
      <c r="DB389" s="230"/>
      <c r="DC389" s="230"/>
      <c r="DD389" s="230"/>
      <c r="DE389" s="230"/>
      <c r="DF389" s="230"/>
      <c r="DG389" s="230"/>
      <c r="DH389" s="230"/>
      <c r="DI389" s="230"/>
      <c r="DJ389" s="230"/>
      <c r="DK389" s="230"/>
      <c r="DL389" s="230"/>
      <c r="DM389" s="230"/>
      <c r="DN389" s="230"/>
      <c r="DO389" s="230"/>
      <c r="DP389" s="230"/>
      <c r="DQ389" s="230"/>
      <c r="DR389" s="230"/>
      <c r="DS389" s="230"/>
      <c r="DT389" s="230"/>
      <c r="DU389" s="230"/>
      <c r="DV389" s="230"/>
      <c r="DW389" s="230"/>
      <c r="DX389" s="230"/>
      <c r="DY389" s="230"/>
      <c r="DZ389" s="230"/>
      <c r="EA389" s="230"/>
      <c r="EB389" s="230"/>
      <c r="EC389" s="230"/>
      <c r="ED389" s="230"/>
      <c r="EE389" s="230"/>
      <c r="EF389" s="230"/>
      <c r="EG389" s="230"/>
      <c r="EH389" s="230"/>
      <c r="EI389" s="230"/>
      <c r="EJ389" s="230"/>
      <c r="EK389" s="230"/>
      <c r="EL389" s="230"/>
      <c r="EM389" s="230"/>
      <c r="EN389" s="230"/>
      <c r="EO389" s="230"/>
      <c r="EP389" s="230"/>
      <c r="EQ389" s="230"/>
      <c r="ER389" s="230"/>
      <c r="ES389" s="230"/>
      <c r="ET389" s="230"/>
      <c r="EU389" s="230"/>
      <c r="EV389" s="230"/>
      <c r="EW389" s="230"/>
      <c r="EX389" s="230"/>
      <c r="EY389" s="230"/>
      <c r="EZ389" s="230"/>
      <c r="FA389" s="230"/>
      <c r="FB389" s="230"/>
      <c r="FC389" s="230"/>
      <c r="FD389" s="230"/>
      <c r="FE389" s="230"/>
      <c r="FF389" s="230"/>
      <c r="FG389" s="230"/>
      <c r="FH389" s="230"/>
      <c r="FI389" s="230"/>
      <c r="FJ389" s="230"/>
      <c r="FK389" s="230"/>
      <c r="FL389" s="230"/>
      <c r="FM389" s="230"/>
      <c r="FN389" s="230"/>
      <c r="FO389" s="230"/>
      <c r="FP389" s="230"/>
      <c r="FQ389" s="230"/>
      <c r="FR389" s="230"/>
      <c r="FS389" s="230"/>
      <c r="FT389" s="231"/>
      <c r="FU389" s="232">
        <f t="shared" si="43"/>
        <v>0</v>
      </c>
      <c r="FV389" s="232">
        <f t="shared" si="49"/>
        <v>0</v>
      </c>
      <c r="FW389" s="232">
        <f t="shared" si="49"/>
        <v>0</v>
      </c>
      <c r="FX389" s="232">
        <f t="shared" si="49"/>
        <v>0</v>
      </c>
      <c r="FY389" s="232">
        <f t="shared" si="49"/>
        <v>0</v>
      </c>
      <c r="FZ389" s="232">
        <f t="shared" si="49"/>
        <v>0</v>
      </c>
      <c r="GA389" s="232">
        <f t="shared" si="45"/>
        <v>0</v>
      </c>
      <c r="GB389" s="232">
        <f t="shared" si="46"/>
        <v>0</v>
      </c>
      <c r="GC389" s="232">
        <f t="shared" si="32"/>
        <v>0</v>
      </c>
    </row>
    <row r="390" spans="1:185" x14ac:dyDescent="0.3">
      <c r="A390" s="173" t="s">
        <v>411</v>
      </c>
      <c r="B390" s="40" t="str">
        <f>[3]Technologies!B390</f>
        <v>Elektriciteit</v>
      </c>
      <c r="C390" s="40" t="str">
        <f>VLOOKUP($A390,[3]Technologies!$A$7:$H$699,3,FALSE)</f>
        <v>XC Trade</v>
      </c>
      <c r="D390" s="40" t="str">
        <f>VLOOKUP($A390,[3]Technologies!$A$7:$H$699,4,FALSE)</f>
        <v>Power GB2</v>
      </c>
      <c r="E390" s="40" t="str">
        <f>VLOOKUP($A390,[3]Technologies!$A$7:$H$699,6,FALSE)</f>
        <v>Electricity Cluster GB2</v>
      </c>
      <c r="F390" s="40" t="str">
        <f>VLOOKUP($A390,[3]Technologies!$A$7:$H$699,7,FALSE)</f>
        <v>Import from GB - Power</v>
      </c>
      <c r="G390" s="228"/>
      <c r="H390" s="228"/>
      <c r="I390" s="229" cm="1">
        <f t="array" ref="I390">-SUMPRODUCT(([3]Feedstocks!$C$4:$C$185=A390)*[3]Feedstocks!$E$4:$E$185,[3]Feedstocks!$F$4:$F$185,[3]Feedstocks!$H$4:$H$185,[3]Feedstocks!$I$4:$I$185)</f>
        <v>0</v>
      </c>
      <c r="J390" s="229" cm="1">
        <f t="array" ref="J390">-SUMPRODUCT(([3]Feedstocks!$C$4:$C$185=A390)*[3]Feedstocks!$E$4:$E$185,[3]Feedstocks!$H$4:$H$185,[3]Feedstocks!$I$4:$I$185)</f>
        <v>0</v>
      </c>
      <c r="K390" s="229"/>
      <c r="L390" s="229"/>
      <c r="M390" s="228"/>
      <c r="N390" s="228" t="str">
        <f>VLOOKUP(E390,[3]Activities!$A$9:$M$224,13,FALSE)</f>
        <v>GB</v>
      </c>
      <c r="O390" s="228"/>
      <c r="P390" s="66" t="s">
        <v>1266</v>
      </c>
      <c r="Q390" s="230"/>
      <c r="R390" s="230"/>
      <c r="S390" s="230"/>
      <c r="T390" s="230"/>
      <c r="U390" s="230"/>
      <c r="V390" s="230"/>
      <c r="W390" s="230"/>
      <c r="X390" s="230"/>
      <c r="Y390" s="230"/>
      <c r="Z390" s="230"/>
      <c r="AA390" s="230"/>
      <c r="AB390" s="230"/>
      <c r="AC390" s="230"/>
      <c r="AD390" s="230"/>
      <c r="AE390" s="230"/>
      <c r="AF390" s="235"/>
      <c r="AG390" s="235"/>
      <c r="AH390" s="230"/>
      <c r="AI390" s="230"/>
      <c r="AJ390" s="230"/>
      <c r="AK390" s="230"/>
      <c r="AL390" s="230"/>
      <c r="AM390" s="230"/>
      <c r="AN390" s="230"/>
      <c r="AO390" s="230"/>
      <c r="AP390" s="230"/>
      <c r="AQ390" s="230"/>
      <c r="AR390" s="230"/>
      <c r="AS390" s="230"/>
      <c r="AT390" s="230"/>
      <c r="AU390" s="230"/>
      <c r="AV390" s="230"/>
      <c r="AW390" s="230"/>
      <c r="AX390" s="230"/>
      <c r="AY390" s="230"/>
      <c r="AZ390" s="230"/>
      <c r="BA390" s="230"/>
      <c r="BB390" s="230"/>
      <c r="BC390" s="230"/>
      <c r="BD390" s="230"/>
      <c r="BE390" s="230"/>
      <c r="BF390" s="230"/>
      <c r="BG390" s="230"/>
      <c r="BH390" s="230"/>
      <c r="BI390" s="230"/>
      <c r="BJ390" s="230"/>
      <c r="BK390" s="230"/>
      <c r="BL390" s="230"/>
      <c r="BM390" s="230"/>
      <c r="BN390" s="230"/>
      <c r="BO390" s="230"/>
      <c r="BP390" s="230"/>
      <c r="BQ390" s="230"/>
      <c r="BR390" s="230"/>
      <c r="BS390" s="230"/>
      <c r="BT390" s="230"/>
      <c r="BU390" s="230"/>
      <c r="BV390" s="230"/>
      <c r="BW390" s="230"/>
      <c r="BX390" s="230"/>
      <c r="BY390" s="230"/>
      <c r="BZ390" s="230"/>
      <c r="CA390" s="230"/>
      <c r="CB390" s="230"/>
      <c r="CC390" s="230"/>
      <c r="CD390" s="230"/>
      <c r="CE390" s="230">
        <v>-1</v>
      </c>
      <c r="CF390" s="230"/>
      <c r="CG390" s="230"/>
      <c r="CH390" s="230"/>
      <c r="CI390" s="230"/>
      <c r="CJ390" s="230"/>
      <c r="CK390" s="230"/>
      <c r="CL390" s="230"/>
      <c r="CM390" s="230"/>
      <c r="CN390" s="230"/>
      <c r="CO390" s="230">
        <v>0.99919999999999998</v>
      </c>
      <c r="CP390" s="230"/>
      <c r="CQ390" s="230"/>
      <c r="CR390" s="230"/>
      <c r="CS390" s="230"/>
      <c r="CT390" s="230"/>
      <c r="CU390" s="230"/>
      <c r="CV390" s="230"/>
      <c r="CW390" s="230"/>
      <c r="CX390" s="230"/>
      <c r="CY390" s="230"/>
      <c r="CZ390" s="230"/>
      <c r="DA390" s="230"/>
      <c r="DB390" s="230"/>
      <c r="DC390" s="230"/>
      <c r="DD390" s="230"/>
      <c r="DE390" s="230"/>
      <c r="DF390" s="230"/>
      <c r="DG390" s="230"/>
      <c r="DH390" s="230"/>
      <c r="DI390" s="230"/>
      <c r="DJ390" s="230"/>
      <c r="DK390" s="230"/>
      <c r="DL390" s="230"/>
      <c r="DM390" s="230"/>
      <c r="DN390" s="230"/>
      <c r="DO390" s="230"/>
      <c r="DP390" s="230"/>
      <c r="DQ390" s="230"/>
      <c r="DR390" s="230"/>
      <c r="DS390" s="230"/>
      <c r="DT390" s="230"/>
      <c r="DU390" s="230"/>
      <c r="DV390" s="230"/>
      <c r="DW390" s="230"/>
      <c r="DX390" s="230"/>
      <c r="DY390" s="230"/>
      <c r="DZ390" s="230"/>
      <c r="EA390" s="230"/>
      <c r="EB390" s="230"/>
      <c r="EC390" s="230"/>
      <c r="ED390" s="230"/>
      <c r="EE390" s="230"/>
      <c r="EF390" s="230"/>
      <c r="EG390" s="230"/>
      <c r="EH390" s="230"/>
      <c r="EI390" s="230"/>
      <c r="EJ390" s="230"/>
      <c r="EK390" s="230"/>
      <c r="EL390" s="230"/>
      <c r="EM390" s="230"/>
      <c r="EN390" s="230"/>
      <c r="EO390" s="230"/>
      <c r="EP390" s="230"/>
      <c r="EQ390" s="230"/>
      <c r="ER390" s="230"/>
      <c r="ES390" s="230"/>
      <c r="ET390" s="230"/>
      <c r="EU390" s="230"/>
      <c r="EV390" s="230"/>
      <c r="EW390" s="230"/>
      <c r="EX390" s="230"/>
      <c r="EY390" s="230"/>
      <c r="EZ390" s="230"/>
      <c r="FA390" s="230"/>
      <c r="FB390" s="230"/>
      <c r="FC390" s="230"/>
      <c r="FD390" s="230"/>
      <c r="FE390" s="230"/>
      <c r="FF390" s="230"/>
      <c r="FG390" s="230"/>
      <c r="FH390" s="230"/>
      <c r="FI390" s="230"/>
      <c r="FJ390" s="230"/>
      <c r="FK390" s="230"/>
      <c r="FL390" s="230"/>
      <c r="FM390" s="230"/>
      <c r="FN390" s="230"/>
      <c r="FO390" s="230"/>
      <c r="FP390" s="230"/>
      <c r="FQ390" s="230"/>
      <c r="FR390" s="230"/>
      <c r="FS390" s="230"/>
      <c r="FT390" s="231"/>
      <c r="FU390" s="232">
        <f t="shared" si="43"/>
        <v>0</v>
      </c>
      <c r="FV390" s="232">
        <f t="shared" si="49"/>
        <v>0</v>
      </c>
      <c r="FW390" s="232">
        <f t="shared" si="49"/>
        <v>0</v>
      </c>
      <c r="FX390" s="232">
        <f t="shared" si="49"/>
        <v>0</v>
      </c>
      <c r="FY390" s="232">
        <f t="shared" si="49"/>
        <v>0</v>
      </c>
      <c r="FZ390" s="232">
        <f t="shared" si="49"/>
        <v>0</v>
      </c>
      <c r="GA390" s="232">
        <f t="shared" si="45"/>
        <v>0</v>
      </c>
      <c r="GB390" s="232">
        <f t="shared" si="46"/>
        <v>0</v>
      </c>
      <c r="GC390" s="232">
        <f t="shared" si="32"/>
        <v>0</v>
      </c>
    </row>
    <row r="391" spans="1:185" x14ac:dyDescent="0.3">
      <c r="A391" s="171" t="s">
        <v>412</v>
      </c>
      <c r="B391" s="40" t="str">
        <f>[3]Technologies!B391</f>
        <v>Elektriciteit</v>
      </c>
      <c r="C391" s="40" t="str">
        <f>VLOOKUP($A391,[3]Technologies!$A$7:$H$699,3,FALSE)</f>
        <v>XC Trade</v>
      </c>
      <c r="D391" s="40" t="str">
        <f>VLOOKUP($A391,[3]Technologies!$A$7:$H$699,4,FALSE)</f>
        <v>Power GB3</v>
      </c>
      <c r="E391" s="40" t="str">
        <f>VLOOKUP($A391,[3]Technologies!$A$7:$H$699,6,FALSE)</f>
        <v>Electricity Cluster GB3</v>
      </c>
      <c r="F391" s="40" t="str">
        <f>VLOOKUP($A391,[3]Technologies!$A$7:$H$699,7,FALSE)</f>
        <v>Import from GB - Power</v>
      </c>
      <c r="G391" s="228"/>
      <c r="H391" s="228"/>
      <c r="I391" s="229" cm="1">
        <f t="array" ref="I391">-SUMPRODUCT(([3]Feedstocks!$C$4:$C$185=A391)*[3]Feedstocks!$E$4:$E$185,[3]Feedstocks!$F$4:$F$185,[3]Feedstocks!$H$4:$H$185,[3]Feedstocks!$I$4:$I$185)</f>
        <v>0</v>
      </c>
      <c r="J391" s="229" cm="1">
        <f t="array" ref="J391">-SUMPRODUCT(([3]Feedstocks!$C$4:$C$185=A391)*[3]Feedstocks!$E$4:$E$185,[3]Feedstocks!$H$4:$H$185,[3]Feedstocks!$I$4:$I$185)</f>
        <v>0</v>
      </c>
      <c r="K391" s="229"/>
      <c r="L391" s="229"/>
      <c r="M391" s="228"/>
      <c r="N391" s="228" t="str">
        <f>VLOOKUP(E391,[3]Activities!$A$9:$M$224,13,FALSE)</f>
        <v>GB</v>
      </c>
      <c r="O391" s="228"/>
      <c r="P391" s="66" t="s">
        <v>1266</v>
      </c>
      <c r="Q391" s="230"/>
      <c r="R391" s="230"/>
      <c r="S391" s="230"/>
      <c r="T391" s="230"/>
      <c r="U391" s="230"/>
      <c r="V391" s="230"/>
      <c r="W391" s="230"/>
      <c r="X391" s="230"/>
      <c r="Y391" s="230"/>
      <c r="Z391" s="230"/>
      <c r="AA391" s="230"/>
      <c r="AB391" s="230"/>
      <c r="AC391" s="230"/>
      <c r="AD391" s="230"/>
      <c r="AE391" s="230"/>
      <c r="AF391" s="235"/>
      <c r="AG391" s="235"/>
      <c r="AH391" s="230"/>
      <c r="AI391" s="230"/>
      <c r="AJ391" s="230"/>
      <c r="AK391" s="230"/>
      <c r="AL391" s="230"/>
      <c r="AM391" s="230"/>
      <c r="AN391" s="230"/>
      <c r="AO391" s="230"/>
      <c r="AP391" s="230"/>
      <c r="AQ391" s="230"/>
      <c r="AR391" s="230"/>
      <c r="AS391" s="230"/>
      <c r="AT391" s="230"/>
      <c r="AU391" s="230"/>
      <c r="AV391" s="230"/>
      <c r="AW391" s="230"/>
      <c r="AX391" s="230"/>
      <c r="AY391" s="230"/>
      <c r="AZ391" s="230"/>
      <c r="BA391" s="230"/>
      <c r="BB391" s="230"/>
      <c r="BC391" s="230"/>
      <c r="BD391" s="230"/>
      <c r="BE391" s="230"/>
      <c r="BF391" s="230"/>
      <c r="BG391" s="230"/>
      <c r="BH391" s="230"/>
      <c r="BI391" s="230"/>
      <c r="BJ391" s="230"/>
      <c r="BK391" s="230"/>
      <c r="BL391" s="230"/>
      <c r="BM391" s="230"/>
      <c r="BN391" s="230"/>
      <c r="BO391" s="230"/>
      <c r="BP391" s="230"/>
      <c r="BQ391" s="230"/>
      <c r="BR391" s="230"/>
      <c r="BS391" s="230"/>
      <c r="BT391" s="230"/>
      <c r="BU391" s="230"/>
      <c r="BV391" s="230"/>
      <c r="BW391" s="230"/>
      <c r="BX391" s="230"/>
      <c r="BY391" s="230"/>
      <c r="BZ391" s="230"/>
      <c r="CA391" s="230"/>
      <c r="CB391" s="230"/>
      <c r="CC391" s="230"/>
      <c r="CD391" s="230"/>
      <c r="CE391" s="230">
        <v>-1</v>
      </c>
      <c r="CF391" s="230"/>
      <c r="CG391" s="230"/>
      <c r="CH391" s="230"/>
      <c r="CI391" s="230"/>
      <c r="CJ391" s="230"/>
      <c r="CK391" s="230"/>
      <c r="CL391" s="230"/>
      <c r="CM391" s="230"/>
      <c r="CN391" s="230"/>
      <c r="CO391" s="230"/>
      <c r="CP391" s="230">
        <v>0.99929999999999997</v>
      </c>
      <c r="CQ391" s="230"/>
      <c r="CR391" s="230"/>
      <c r="CS391" s="230"/>
      <c r="CT391" s="230"/>
      <c r="CU391" s="230"/>
      <c r="CV391" s="230"/>
      <c r="CW391" s="230"/>
      <c r="CX391" s="230"/>
      <c r="CY391" s="230"/>
      <c r="CZ391" s="230"/>
      <c r="DA391" s="230"/>
      <c r="DB391" s="230"/>
      <c r="DC391" s="230"/>
      <c r="DD391" s="230"/>
      <c r="DE391" s="230"/>
      <c r="DF391" s="230"/>
      <c r="DG391" s="230"/>
      <c r="DH391" s="230"/>
      <c r="DI391" s="230"/>
      <c r="DJ391" s="230"/>
      <c r="DK391" s="230"/>
      <c r="DL391" s="230"/>
      <c r="DM391" s="230"/>
      <c r="DN391" s="230"/>
      <c r="DO391" s="230"/>
      <c r="DP391" s="230"/>
      <c r="DQ391" s="230"/>
      <c r="DR391" s="230"/>
      <c r="DS391" s="230"/>
      <c r="DT391" s="230"/>
      <c r="DU391" s="230"/>
      <c r="DV391" s="230"/>
      <c r="DW391" s="230"/>
      <c r="DX391" s="230"/>
      <c r="DY391" s="230"/>
      <c r="DZ391" s="230"/>
      <c r="EA391" s="230"/>
      <c r="EB391" s="230"/>
      <c r="EC391" s="230"/>
      <c r="ED391" s="230"/>
      <c r="EE391" s="230"/>
      <c r="EF391" s="230"/>
      <c r="EG391" s="230"/>
      <c r="EH391" s="230"/>
      <c r="EI391" s="230"/>
      <c r="EJ391" s="230"/>
      <c r="EK391" s="230"/>
      <c r="EL391" s="230"/>
      <c r="EM391" s="230"/>
      <c r="EN391" s="230"/>
      <c r="EO391" s="230"/>
      <c r="EP391" s="230"/>
      <c r="EQ391" s="230"/>
      <c r="ER391" s="230"/>
      <c r="ES391" s="230"/>
      <c r="ET391" s="230"/>
      <c r="EU391" s="230"/>
      <c r="EV391" s="230"/>
      <c r="EW391" s="230"/>
      <c r="EX391" s="230"/>
      <c r="EY391" s="230"/>
      <c r="EZ391" s="230"/>
      <c r="FA391" s="230"/>
      <c r="FB391" s="230"/>
      <c r="FC391" s="230"/>
      <c r="FD391" s="230"/>
      <c r="FE391" s="230"/>
      <c r="FF391" s="230"/>
      <c r="FG391" s="230"/>
      <c r="FH391" s="230"/>
      <c r="FI391" s="230"/>
      <c r="FJ391" s="230"/>
      <c r="FK391" s="230"/>
      <c r="FL391" s="230"/>
      <c r="FM391" s="230"/>
      <c r="FN391" s="230"/>
      <c r="FO391" s="230"/>
      <c r="FP391" s="230"/>
      <c r="FQ391" s="230"/>
      <c r="FR391" s="230"/>
      <c r="FS391" s="230"/>
      <c r="FT391" s="231"/>
      <c r="FU391" s="232">
        <f t="shared" ref="FU391:FU401" si="50">ROUND(IF($C391="Primary",0,-$G391*(SUMPRODUCT($Q$4:$FS$4,$Q391:$FS391)+$J391)-$H391)*IF($N391=FU$4,1,0),4)</f>
        <v>0</v>
      </c>
      <c r="FV391" s="232">
        <f t="shared" ref="FV391:FZ401" si="51">ROUND(IF($C391="Primary",0,$M391*(1-$O391)*($G391*(SUMPRODUCT($Q$4:$FS$4,$Q391:$FS391)+$J391)+$H391-SUMPRODUCT($Q$5:$FS$5,$Q391:$FS391)-$I391+$K391))*IF($N391=FV$4,1,0),4)</f>
        <v>0</v>
      </c>
      <c r="FW391" s="232">
        <f t="shared" si="51"/>
        <v>0</v>
      </c>
      <c r="FX391" s="232">
        <f t="shared" si="51"/>
        <v>0</v>
      </c>
      <c r="FY391" s="232">
        <f t="shared" si="51"/>
        <v>0</v>
      </c>
      <c r="FZ391" s="232">
        <f t="shared" si="51"/>
        <v>0</v>
      </c>
      <c r="GA391" s="232">
        <f t="shared" ref="GA391:GA401" si="52">ROUND(IF($C391="Primary",0,(1-$M391)*(1-$O391)*($G391*(SUMPRODUCT($Q$4:$FS$4,$Q391:$FS391)+$J391)+$H391-SUMPRODUCT($Q$5:$FS$5,$Q391:$FS391)-$I391+$L391))*IF($N391=FV$4,1,0),4)</f>
        <v>0</v>
      </c>
      <c r="GB391" s="232">
        <f t="shared" ref="GB391:GB401" si="53">ROUND(IF($C391="Primary",0,$O391*($G391*(SUMPRODUCT($Q$4:$FS$4,$Q391:$FS391)+$J391)-SUMPRODUCT($Q$5:$FS$5,$Q391:$FS391)-$I391))*IF($N391=FV$4,1,0),4)</f>
        <v>0</v>
      </c>
      <c r="GC391" s="232">
        <f t="shared" si="32"/>
        <v>0</v>
      </c>
    </row>
    <row r="392" spans="1:185" x14ac:dyDescent="0.3">
      <c r="A392" s="173" t="s">
        <v>413</v>
      </c>
      <c r="B392" s="40" t="str">
        <f>[3]Technologies!B392</f>
        <v>Elektriciteit</v>
      </c>
      <c r="C392" s="40" t="str">
        <f>VLOOKUP($A392,[3]Technologies!$A$7:$H$699,3,FALSE)</f>
        <v>XC Trade</v>
      </c>
      <c r="D392" s="40" t="str">
        <f>VLOOKUP($A392,[3]Technologies!$A$7:$H$699,4,FALSE)</f>
        <v>Power NO</v>
      </c>
      <c r="E392" s="40" t="str">
        <f>VLOOKUP($A392,[3]Technologies!$A$7:$H$699,6,FALSE)</f>
        <v>Electricity NO</v>
      </c>
      <c r="F392" s="40" t="str">
        <f>VLOOKUP($A392,[3]Technologies!$A$7:$H$699,7,FALSE)</f>
        <v>Import from Cluster GB3 - Power</v>
      </c>
      <c r="G392" s="228"/>
      <c r="H392" s="228"/>
      <c r="I392" s="229" cm="1">
        <f t="array" ref="I392">-SUMPRODUCT(([3]Feedstocks!$C$4:$C$185=A392)*[3]Feedstocks!$E$4:$E$185,[3]Feedstocks!$F$4:$F$185,[3]Feedstocks!$H$4:$H$185,[3]Feedstocks!$I$4:$I$185)</f>
        <v>0</v>
      </c>
      <c r="J392" s="229" cm="1">
        <f t="array" ref="J392">-SUMPRODUCT(([3]Feedstocks!$C$4:$C$185=A392)*[3]Feedstocks!$E$4:$E$185,[3]Feedstocks!$H$4:$H$185,[3]Feedstocks!$I$4:$I$185)</f>
        <v>0</v>
      </c>
      <c r="K392" s="229"/>
      <c r="L392" s="229"/>
      <c r="M392" s="228"/>
      <c r="N392" s="228" t="str">
        <f>VLOOKUP(E392,[3]Activities!$A$9:$M$224,13,FALSE)</f>
        <v>NO</v>
      </c>
      <c r="O392" s="228"/>
      <c r="P392" s="66" t="s">
        <v>1266</v>
      </c>
      <c r="Q392" s="230"/>
      <c r="R392" s="230"/>
      <c r="S392" s="230"/>
      <c r="T392" s="230"/>
      <c r="U392" s="230"/>
      <c r="V392" s="230"/>
      <c r="W392" s="230"/>
      <c r="X392" s="230"/>
      <c r="Y392" s="230"/>
      <c r="Z392" s="230"/>
      <c r="AA392" s="230"/>
      <c r="AB392" s="230"/>
      <c r="AC392" s="230"/>
      <c r="AD392" s="230"/>
      <c r="AE392" s="230"/>
      <c r="AF392" s="235"/>
      <c r="AG392" s="235"/>
      <c r="AH392" s="230"/>
      <c r="AI392" s="230"/>
      <c r="AJ392" s="230"/>
      <c r="AK392" s="230"/>
      <c r="AL392" s="230"/>
      <c r="AM392" s="230"/>
      <c r="AN392" s="230"/>
      <c r="AO392" s="230"/>
      <c r="AP392" s="230"/>
      <c r="AQ392" s="230"/>
      <c r="AR392" s="230"/>
      <c r="AS392" s="230"/>
      <c r="AT392" s="230"/>
      <c r="AU392" s="230"/>
      <c r="AV392" s="230"/>
      <c r="AW392" s="230"/>
      <c r="AX392" s="230"/>
      <c r="AY392" s="230"/>
      <c r="AZ392" s="230"/>
      <c r="BA392" s="230"/>
      <c r="BB392" s="230"/>
      <c r="BC392" s="230"/>
      <c r="BD392" s="230"/>
      <c r="BE392" s="230"/>
      <c r="BF392" s="230"/>
      <c r="BG392" s="230"/>
      <c r="BH392" s="230"/>
      <c r="BI392" s="230"/>
      <c r="BJ392" s="230"/>
      <c r="BK392" s="230"/>
      <c r="BL392" s="230"/>
      <c r="BM392" s="230"/>
      <c r="BN392" s="230"/>
      <c r="BO392" s="230"/>
      <c r="BP392" s="230"/>
      <c r="BQ392" s="230"/>
      <c r="BR392" s="230"/>
      <c r="BS392" s="230"/>
      <c r="BT392" s="230"/>
      <c r="BU392" s="230"/>
      <c r="BV392" s="230"/>
      <c r="BW392" s="230"/>
      <c r="BX392" s="230"/>
      <c r="BY392" s="230"/>
      <c r="BZ392" s="230"/>
      <c r="CA392" s="230"/>
      <c r="CB392" s="230"/>
      <c r="CC392" s="230"/>
      <c r="CD392" s="230"/>
      <c r="CE392" s="230"/>
      <c r="CF392" s="230">
        <v>0.99860000000000004</v>
      </c>
      <c r="CG392" s="230"/>
      <c r="CH392" s="230"/>
      <c r="CI392" s="230"/>
      <c r="CJ392" s="230"/>
      <c r="CK392" s="230"/>
      <c r="CL392" s="230"/>
      <c r="CM392" s="230"/>
      <c r="CN392" s="230"/>
      <c r="CO392" s="230"/>
      <c r="CP392" s="230">
        <v>-1</v>
      </c>
      <c r="CQ392" s="230"/>
      <c r="CR392" s="230"/>
      <c r="CS392" s="230"/>
      <c r="CT392" s="230"/>
      <c r="CU392" s="230"/>
      <c r="CV392" s="230"/>
      <c r="CW392" s="230"/>
      <c r="CX392" s="230"/>
      <c r="CY392" s="230"/>
      <c r="CZ392" s="230"/>
      <c r="DA392" s="230"/>
      <c r="DB392" s="230"/>
      <c r="DC392" s="230"/>
      <c r="DD392" s="230"/>
      <c r="DE392" s="230"/>
      <c r="DF392" s="230"/>
      <c r="DG392" s="230"/>
      <c r="DH392" s="230"/>
      <c r="DI392" s="230"/>
      <c r="DJ392" s="230"/>
      <c r="DK392" s="230"/>
      <c r="DL392" s="230"/>
      <c r="DM392" s="230"/>
      <c r="DN392" s="230"/>
      <c r="DO392" s="230"/>
      <c r="DP392" s="230"/>
      <c r="DQ392" s="230"/>
      <c r="DR392" s="230"/>
      <c r="DS392" s="230"/>
      <c r="DT392" s="230"/>
      <c r="DU392" s="230"/>
      <c r="DV392" s="230"/>
      <c r="DW392" s="230"/>
      <c r="DX392" s="230"/>
      <c r="DY392" s="230"/>
      <c r="DZ392" s="230"/>
      <c r="EA392" s="230"/>
      <c r="EB392" s="230"/>
      <c r="EC392" s="230"/>
      <c r="ED392" s="230"/>
      <c r="EE392" s="230"/>
      <c r="EF392" s="230"/>
      <c r="EG392" s="230"/>
      <c r="EH392" s="230"/>
      <c r="EI392" s="230"/>
      <c r="EJ392" s="230"/>
      <c r="EK392" s="230"/>
      <c r="EL392" s="230"/>
      <c r="EM392" s="230"/>
      <c r="EN392" s="230"/>
      <c r="EO392" s="230"/>
      <c r="EP392" s="230"/>
      <c r="EQ392" s="230"/>
      <c r="ER392" s="230"/>
      <c r="ES392" s="230"/>
      <c r="ET392" s="230"/>
      <c r="EU392" s="230"/>
      <c r="EV392" s="230"/>
      <c r="EW392" s="230"/>
      <c r="EX392" s="230"/>
      <c r="EY392" s="230"/>
      <c r="EZ392" s="230"/>
      <c r="FA392" s="230"/>
      <c r="FB392" s="230"/>
      <c r="FC392" s="230"/>
      <c r="FD392" s="230"/>
      <c r="FE392" s="230"/>
      <c r="FF392" s="230"/>
      <c r="FG392" s="230"/>
      <c r="FH392" s="230"/>
      <c r="FI392" s="230"/>
      <c r="FJ392" s="230"/>
      <c r="FK392" s="230"/>
      <c r="FL392" s="230"/>
      <c r="FM392" s="230"/>
      <c r="FN392" s="230"/>
      <c r="FO392" s="230"/>
      <c r="FP392" s="230"/>
      <c r="FQ392" s="230"/>
      <c r="FR392" s="230"/>
      <c r="FS392" s="230"/>
      <c r="FT392" s="231"/>
      <c r="FU392" s="232">
        <f t="shared" si="50"/>
        <v>0</v>
      </c>
      <c r="FV392" s="232">
        <f t="shared" si="51"/>
        <v>0</v>
      </c>
      <c r="FW392" s="232">
        <f t="shared" si="51"/>
        <v>0</v>
      </c>
      <c r="FX392" s="232">
        <f t="shared" si="51"/>
        <v>0</v>
      </c>
      <c r="FY392" s="232">
        <f t="shared" si="51"/>
        <v>0</v>
      </c>
      <c r="FZ392" s="232">
        <f t="shared" si="51"/>
        <v>0</v>
      </c>
      <c r="GA392" s="232">
        <f t="shared" si="52"/>
        <v>0</v>
      </c>
      <c r="GB392" s="232">
        <f t="shared" si="53"/>
        <v>0</v>
      </c>
      <c r="GC392" s="232">
        <f t="shared" si="32"/>
        <v>0</v>
      </c>
    </row>
    <row r="393" spans="1:185" x14ac:dyDescent="0.3">
      <c r="A393" s="171" t="s">
        <v>414</v>
      </c>
      <c r="B393" s="40" t="str">
        <f>[3]Technologies!B393</f>
        <v>Elektriciteit</v>
      </c>
      <c r="C393" s="40" t="str">
        <f>VLOOKUP($A393,[3]Technologies!$A$7:$H$699,3,FALSE)</f>
        <v>XC Trade</v>
      </c>
      <c r="D393" s="40" t="str">
        <f>VLOOKUP($A393,[3]Technologies!$A$7:$H$699,4,FALSE)</f>
        <v>Power NO</v>
      </c>
      <c r="E393" s="40" t="str">
        <f>VLOOKUP($A393,[3]Technologies!$A$7:$H$699,6,FALSE)</f>
        <v>Electricity NO</v>
      </c>
      <c r="F393" s="40" t="str">
        <f>VLOOKUP($A393,[3]Technologies!$A$7:$H$699,7,FALSE)</f>
        <v>Import from Cluster NO1 - Power</v>
      </c>
      <c r="G393" s="228"/>
      <c r="H393" s="228"/>
      <c r="I393" s="229" cm="1">
        <f t="array" ref="I393">-SUMPRODUCT(([3]Feedstocks!$C$4:$C$185=A393)*[3]Feedstocks!$E$4:$E$185,[3]Feedstocks!$F$4:$F$185,[3]Feedstocks!$H$4:$H$185,[3]Feedstocks!$I$4:$I$185)</f>
        <v>0</v>
      </c>
      <c r="J393" s="229" cm="1">
        <f t="array" ref="J393">-SUMPRODUCT(([3]Feedstocks!$C$4:$C$185=A393)*[3]Feedstocks!$E$4:$E$185,[3]Feedstocks!$H$4:$H$185,[3]Feedstocks!$I$4:$I$185)</f>
        <v>0</v>
      </c>
      <c r="K393" s="229"/>
      <c r="L393" s="229"/>
      <c r="M393" s="228"/>
      <c r="N393" s="228" t="str">
        <f>VLOOKUP(E393,[3]Activities!$A$9:$M$224,13,FALSE)</f>
        <v>NO</v>
      </c>
      <c r="O393" s="228"/>
      <c r="P393" s="66" t="s">
        <v>1266</v>
      </c>
      <c r="Q393" s="230"/>
      <c r="R393" s="230"/>
      <c r="S393" s="230"/>
      <c r="T393" s="230"/>
      <c r="U393" s="230"/>
      <c r="V393" s="230"/>
      <c r="W393" s="230"/>
      <c r="X393" s="230"/>
      <c r="Y393" s="230"/>
      <c r="Z393" s="230"/>
      <c r="AA393" s="230"/>
      <c r="AB393" s="230"/>
      <c r="AC393" s="230"/>
      <c r="AD393" s="230"/>
      <c r="AE393" s="230"/>
      <c r="AF393" s="235"/>
      <c r="AG393" s="235"/>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v>0.99919999999999998</v>
      </c>
      <c r="CG393" s="230"/>
      <c r="CH393" s="230"/>
      <c r="CI393" s="230"/>
      <c r="CJ393" s="230"/>
      <c r="CK393" s="230"/>
      <c r="CL393" s="230"/>
      <c r="CM393" s="230"/>
      <c r="CN393" s="230"/>
      <c r="CO393" s="230"/>
      <c r="CP393" s="230"/>
      <c r="CQ393" s="230">
        <v>-1</v>
      </c>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1"/>
      <c r="FU393" s="232">
        <f t="shared" si="50"/>
        <v>0</v>
      </c>
      <c r="FV393" s="232">
        <f t="shared" si="51"/>
        <v>0</v>
      </c>
      <c r="FW393" s="232">
        <f t="shared" si="51"/>
        <v>0</v>
      </c>
      <c r="FX393" s="232">
        <f t="shared" si="51"/>
        <v>0</v>
      </c>
      <c r="FY393" s="232">
        <f t="shared" si="51"/>
        <v>0</v>
      </c>
      <c r="FZ393" s="232">
        <f t="shared" si="51"/>
        <v>0</v>
      </c>
      <c r="GA393" s="232">
        <f t="shared" si="52"/>
        <v>0</v>
      </c>
      <c r="GB393" s="232">
        <f t="shared" si="53"/>
        <v>0</v>
      </c>
      <c r="GC393" s="232">
        <f t="shared" si="32"/>
        <v>0</v>
      </c>
    </row>
    <row r="394" spans="1:185" x14ac:dyDescent="0.3">
      <c r="A394" s="173" t="s">
        <v>415</v>
      </c>
      <c r="B394" s="40" t="str">
        <f>[3]Technologies!B394</f>
        <v>Elektriciteit</v>
      </c>
      <c r="C394" s="40" t="str">
        <f>VLOOKUP($A394,[3]Technologies!$A$7:$H$699,3,FALSE)</f>
        <v>XC Trade</v>
      </c>
      <c r="D394" s="40" t="str">
        <f>VLOOKUP($A394,[3]Technologies!$A$7:$H$699,4,FALSE)</f>
        <v>Power NO</v>
      </c>
      <c r="E394" s="40" t="str">
        <f>VLOOKUP($A394,[3]Technologies!$A$7:$H$699,6,FALSE)</f>
        <v>Electricity NO</v>
      </c>
      <c r="F394" s="40" t="str">
        <f>VLOOKUP($A394,[3]Technologies!$A$7:$H$699,7,FALSE)</f>
        <v>Import from Cluster DK1 - Power</v>
      </c>
      <c r="G394" s="228"/>
      <c r="H394" s="228"/>
      <c r="I394" s="229" cm="1">
        <f t="array" ref="I394">-SUMPRODUCT(([3]Feedstocks!$C$4:$C$185=A394)*[3]Feedstocks!$E$4:$E$185,[3]Feedstocks!$F$4:$F$185,[3]Feedstocks!$H$4:$H$185,[3]Feedstocks!$I$4:$I$185)</f>
        <v>0</v>
      </c>
      <c r="J394" s="229" cm="1">
        <f t="array" ref="J394">-SUMPRODUCT(([3]Feedstocks!$C$4:$C$185=A394)*[3]Feedstocks!$E$4:$E$185,[3]Feedstocks!$H$4:$H$185,[3]Feedstocks!$I$4:$I$185)</f>
        <v>0</v>
      </c>
      <c r="K394" s="229"/>
      <c r="L394" s="229"/>
      <c r="M394" s="228"/>
      <c r="N394" s="228" t="str">
        <f>VLOOKUP(E394,[3]Activities!$A$9:$M$224,13,FALSE)</f>
        <v>NO</v>
      </c>
      <c r="O394" s="228"/>
      <c r="P394" s="66" t="s">
        <v>1266</v>
      </c>
      <c r="Q394" s="230"/>
      <c r="R394" s="230"/>
      <c r="S394" s="230"/>
      <c r="T394" s="230"/>
      <c r="U394" s="230"/>
      <c r="V394" s="230"/>
      <c r="W394" s="230"/>
      <c r="X394" s="230"/>
      <c r="Y394" s="230"/>
      <c r="Z394" s="230"/>
      <c r="AA394" s="230"/>
      <c r="AB394" s="230"/>
      <c r="AC394" s="230"/>
      <c r="AD394" s="230"/>
      <c r="AE394" s="230"/>
      <c r="AF394" s="235"/>
      <c r="AG394" s="235"/>
      <c r="AH394" s="230"/>
      <c r="AI394" s="230"/>
      <c r="AJ394" s="230"/>
      <c r="AK394" s="230"/>
      <c r="AL394" s="230"/>
      <c r="AM394" s="230"/>
      <c r="AN394" s="230"/>
      <c r="AO394" s="230"/>
      <c r="AP394" s="230"/>
      <c r="AQ394" s="230"/>
      <c r="AR394" s="230"/>
      <c r="AS394" s="230"/>
      <c r="AT394" s="230"/>
      <c r="AU394" s="230"/>
      <c r="AV394" s="230"/>
      <c r="AW394" s="230"/>
      <c r="AX394" s="230"/>
      <c r="AY394" s="230"/>
      <c r="AZ394" s="230"/>
      <c r="BA394" s="230"/>
      <c r="BB394" s="230"/>
      <c r="BC394" s="230"/>
      <c r="BD394" s="230"/>
      <c r="BE394" s="230"/>
      <c r="BF394" s="230"/>
      <c r="BG394" s="230"/>
      <c r="BH394" s="230"/>
      <c r="BI394" s="230"/>
      <c r="BJ394" s="230"/>
      <c r="BK394" s="230"/>
      <c r="BL394" s="230"/>
      <c r="BM394" s="230"/>
      <c r="BN394" s="230"/>
      <c r="BO394" s="230"/>
      <c r="BP394" s="230"/>
      <c r="BQ394" s="230"/>
      <c r="BR394" s="230"/>
      <c r="BS394" s="230"/>
      <c r="BT394" s="230"/>
      <c r="BU394" s="230"/>
      <c r="BV394" s="230"/>
      <c r="BW394" s="230"/>
      <c r="BX394" s="230"/>
      <c r="BY394" s="230"/>
      <c r="BZ394" s="230"/>
      <c r="CA394" s="230"/>
      <c r="CB394" s="230"/>
      <c r="CC394" s="230"/>
      <c r="CD394" s="230"/>
      <c r="CE394" s="230"/>
      <c r="CF394" s="230">
        <v>0.99929999999999997</v>
      </c>
      <c r="CG394" s="230"/>
      <c r="CH394" s="230"/>
      <c r="CI394" s="230"/>
      <c r="CJ394" s="230"/>
      <c r="CK394" s="230"/>
      <c r="CL394" s="230"/>
      <c r="CM394" s="230">
        <v>-1</v>
      </c>
      <c r="CN394" s="230"/>
      <c r="CO394" s="230"/>
      <c r="CP394" s="230"/>
      <c r="CQ394" s="230"/>
      <c r="CR394" s="230"/>
      <c r="CS394" s="230"/>
      <c r="CT394" s="230"/>
      <c r="CU394" s="230"/>
      <c r="CV394" s="230"/>
      <c r="CW394" s="230"/>
      <c r="CX394" s="230"/>
      <c r="CY394" s="230"/>
      <c r="CZ394" s="230"/>
      <c r="DA394" s="230"/>
      <c r="DB394" s="230"/>
      <c r="DC394" s="230"/>
      <c r="DD394" s="230"/>
      <c r="DE394" s="230"/>
      <c r="DF394" s="230"/>
      <c r="DG394" s="230"/>
      <c r="DH394" s="230"/>
      <c r="DI394" s="230"/>
      <c r="DJ394" s="230"/>
      <c r="DK394" s="230"/>
      <c r="DL394" s="230"/>
      <c r="DM394" s="230"/>
      <c r="DN394" s="230"/>
      <c r="DO394" s="230"/>
      <c r="DP394" s="230"/>
      <c r="DQ394" s="230"/>
      <c r="DR394" s="230"/>
      <c r="DS394" s="230"/>
      <c r="DT394" s="230"/>
      <c r="DU394" s="230"/>
      <c r="DV394" s="230"/>
      <c r="DW394" s="230"/>
      <c r="DX394" s="230"/>
      <c r="DY394" s="230"/>
      <c r="DZ394" s="230"/>
      <c r="EA394" s="230"/>
      <c r="EB394" s="230"/>
      <c r="EC394" s="230"/>
      <c r="ED394" s="230"/>
      <c r="EE394" s="230"/>
      <c r="EF394" s="230"/>
      <c r="EG394" s="230"/>
      <c r="EH394" s="230"/>
      <c r="EI394" s="230"/>
      <c r="EJ394" s="230"/>
      <c r="EK394" s="230"/>
      <c r="EL394" s="230"/>
      <c r="EM394" s="230"/>
      <c r="EN394" s="230"/>
      <c r="EO394" s="230"/>
      <c r="EP394" s="230"/>
      <c r="EQ394" s="230"/>
      <c r="ER394" s="230"/>
      <c r="ES394" s="230"/>
      <c r="ET394" s="230"/>
      <c r="EU394" s="230"/>
      <c r="EV394" s="230"/>
      <c r="EW394" s="230"/>
      <c r="EX394" s="230"/>
      <c r="EY394" s="230"/>
      <c r="EZ394" s="230"/>
      <c r="FA394" s="230"/>
      <c r="FB394" s="230"/>
      <c r="FC394" s="230"/>
      <c r="FD394" s="230"/>
      <c r="FE394" s="230"/>
      <c r="FF394" s="230"/>
      <c r="FG394" s="230"/>
      <c r="FH394" s="230"/>
      <c r="FI394" s="230"/>
      <c r="FJ394" s="230"/>
      <c r="FK394" s="230"/>
      <c r="FL394" s="230"/>
      <c r="FM394" s="230"/>
      <c r="FN394" s="230"/>
      <c r="FO394" s="230"/>
      <c r="FP394" s="230"/>
      <c r="FQ394" s="230"/>
      <c r="FR394" s="230"/>
      <c r="FS394" s="230"/>
      <c r="FT394" s="231"/>
      <c r="FU394" s="232">
        <f t="shared" si="50"/>
        <v>0</v>
      </c>
      <c r="FV394" s="232">
        <f t="shared" si="51"/>
        <v>0</v>
      </c>
      <c r="FW394" s="232">
        <f t="shared" si="51"/>
        <v>0</v>
      </c>
      <c r="FX394" s="232">
        <f t="shared" si="51"/>
        <v>0</v>
      </c>
      <c r="FY394" s="232">
        <f t="shared" si="51"/>
        <v>0</v>
      </c>
      <c r="FZ394" s="232">
        <f t="shared" si="51"/>
        <v>0</v>
      </c>
      <c r="GA394" s="232">
        <f t="shared" si="52"/>
        <v>0</v>
      </c>
      <c r="GB394" s="232">
        <f t="shared" si="53"/>
        <v>0</v>
      </c>
      <c r="GC394" s="232">
        <f t="shared" si="32"/>
        <v>0</v>
      </c>
    </row>
    <row r="395" spans="1:185" x14ac:dyDescent="0.3">
      <c r="A395" s="171" t="s">
        <v>416</v>
      </c>
      <c r="B395" s="40" t="str">
        <f>[3]Technologies!B395</f>
        <v>Elektriciteit</v>
      </c>
      <c r="C395" s="40" t="str">
        <f>VLOOKUP($A395,[3]Technologies!$A$7:$H$699,3,FALSE)</f>
        <v>XC Trade</v>
      </c>
      <c r="D395" s="40" t="str">
        <f>VLOOKUP($A395,[3]Technologies!$A$7:$H$699,4,FALSE)</f>
        <v>Power GB3</v>
      </c>
      <c r="E395" s="40" t="str">
        <f>VLOOKUP($A395,[3]Technologies!$A$7:$H$699,6,FALSE)</f>
        <v>Electricity Cluster GB3</v>
      </c>
      <c r="F395" s="40" t="str">
        <f>VLOOKUP($A395,[3]Technologies!$A$7:$H$699,7,FALSE)</f>
        <v>Import from NO - Power</v>
      </c>
      <c r="G395" s="228"/>
      <c r="H395" s="228"/>
      <c r="I395" s="229" cm="1">
        <f t="array" ref="I395">-SUMPRODUCT(([3]Feedstocks!$C$4:$C$185=A395)*[3]Feedstocks!$E$4:$E$185,[3]Feedstocks!$F$4:$F$185,[3]Feedstocks!$H$4:$H$185,[3]Feedstocks!$I$4:$I$185)</f>
        <v>0</v>
      </c>
      <c r="J395" s="229" cm="1">
        <f t="array" ref="J395">-SUMPRODUCT(([3]Feedstocks!$C$4:$C$185=A395)*[3]Feedstocks!$E$4:$E$185,[3]Feedstocks!$H$4:$H$185,[3]Feedstocks!$I$4:$I$185)</f>
        <v>0</v>
      </c>
      <c r="K395" s="229"/>
      <c r="L395" s="229"/>
      <c r="M395" s="228"/>
      <c r="N395" s="228" t="str">
        <f>VLOOKUP(E395,[3]Activities!$A$9:$M$224,13,FALSE)</f>
        <v>GB</v>
      </c>
      <c r="O395" s="228"/>
      <c r="P395" s="66" t="s">
        <v>1266</v>
      </c>
      <c r="Q395" s="230"/>
      <c r="R395" s="230"/>
      <c r="S395" s="230"/>
      <c r="T395" s="230"/>
      <c r="U395" s="230"/>
      <c r="V395" s="230"/>
      <c r="W395" s="230"/>
      <c r="X395" s="230"/>
      <c r="Y395" s="230"/>
      <c r="Z395" s="230"/>
      <c r="AA395" s="230"/>
      <c r="AB395" s="230"/>
      <c r="AC395" s="230"/>
      <c r="AD395" s="230"/>
      <c r="AE395" s="230"/>
      <c r="AF395" s="235"/>
      <c r="AG395" s="235"/>
      <c r="AH395" s="230"/>
      <c r="AI395" s="230"/>
      <c r="AJ395" s="230"/>
      <c r="AK395" s="230"/>
      <c r="AL395" s="230"/>
      <c r="AM395" s="230"/>
      <c r="AN395" s="230"/>
      <c r="AO395" s="230"/>
      <c r="AP395" s="230"/>
      <c r="AQ395" s="230"/>
      <c r="AR395" s="230"/>
      <c r="AS395" s="230"/>
      <c r="AT395" s="230"/>
      <c r="AU395" s="230"/>
      <c r="AV395" s="230"/>
      <c r="AW395" s="230"/>
      <c r="AX395" s="230"/>
      <c r="AY395" s="230"/>
      <c r="AZ395" s="230"/>
      <c r="BA395" s="230"/>
      <c r="BB395" s="230"/>
      <c r="BC395" s="230"/>
      <c r="BD395" s="230"/>
      <c r="BE395" s="230"/>
      <c r="BF395" s="230"/>
      <c r="BG395" s="230"/>
      <c r="BH395" s="230"/>
      <c r="BI395" s="230"/>
      <c r="BJ395" s="230"/>
      <c r="BK395" s="230"/>
      <c r="BL395" s="230"/>
      <c r="BM395" s="230"/>
      <c r="BN395" s="230"/>
      <c r="BO395" s="230"/>
      <c r="BP395" s="230"/>
      <c r="BQ395" s="230"/>
      <c r="BR395" s="230"/>
      <c r="BS395" s="230"/>
      <c r="BT395" s="230"/>
      <c r="BU395" s="230"/>
      <c r="BV395" s="230"/>
      <c r="BW395" s="230"/>
      <c r="BX395" s="230"/>
      <c r="BY395" s="230"/>
      <c r="BZ395" s="230"/>
      <c r="CA395" s="230"/>
      <c r="CB395" s="230"/>
      <c r="CC395" s="230"/>
      <c r="CD395" s="230"/>
      <c r="CE395" s="230"/>
      <c r="CF395" s="230">
        <v>-1</v>
      </c>
      <c r="CG395" s="230"/>
      <c r="CH395" s="230"/>
      <c r="CI395" s="230"/>
      <c r="CJ395" s="230"/>
      <c r="CK395" s="230"/>
      <c r="CL395" s="230"/>
      <c r="CM395" s="230"/>
      <c r="CN395" s="230"/>
      <c r="CO395" s="230"/>
      <c r="CP395" s="230">
        <v>0.99860000000000004</v>
      </c>
      <c r="CQ395" s="230"/>
      <c r="CR395" s="230"/>
      <c r="CS395" s="230"/>
      <c r="CT395" s="230"/>
      <c r="CU395" s="230"/>
      <c r="CV395" s="230"/>
      <c r="CW395" s="230"/>
      <c r="CX395" s="230"/>
      <c r="CY395" s="230"/>
      <c r="CZ395" s="230"/>
      <c r="DA395" s="230"/>
      <c r="DB395" s="230"/>
      <c r="DC395" s="230"/>
      <c r="DD395" s="230"/>
      <c r="DE395" s="230"/>
      <c r="DF395" s="230"/>
      <c r="DG395" s="230"/>
      <c r="DH395" s="230"/>
      <c r="DI395" s="230"/>
      <c r="DJ395" s="230"/>
      <c r="DK395" s="230"/>
      <c r="DL395" s="230"/>
      <c r="DM395" s="230"/>
      <c r="DN395" s="230"/>
      <c r="DO395" s="230"/>
      <c r="DP395" s="230"/>
      <c r="DQ395" s="230"/>
      <c r="DR395" s="230"/>
      <c r="DS395" s="230"/>
      <c r="DT395" s="230"/>
      <c r="DU395" s="230"/>
      <c r="DV395" s="230"/>
      <c r="DW395" s="230"/>
      <c r="DX395" s="230"/>
      <c r="DY395" s="230"/>
      <c r="DZ395" s="230"/>
      <c r="EA395" s="230"/>
      <c r="EB395" s="230"/>
      <c r="EC395" s="230"/>
      <c r="ED395" s="230"/>
      <c r="EE395" s="230"/>
      <c r="EF395" s="230"/>
      <c r="EG395" s="230"/>
      <c r="EH395" s="230"/>
      <c r="EI395" s="230"/>
      <c r="EJ395" s="230"/>
      <c r="EK395" s="230"/>
      <c r="EL395" s="230"/>
      <c r="EM395" s="230"/>
      <c r="EN395" s="230"/>
      <c r="EO395" s="230"/>
      <c r="EP395" s="230"/>
      <c r="EQ395" s="230"/>
      <c r="ER395" s="230"/>
      <c r="ES395" s="230"/>
      <c r="ET395" s="230"/>
      <c r="EU395" s="230"/>
      <c r="EV395" s="230"/>
      <c r="EW395" s="230"/>
      <c r="EX395" s="230"/>
      <c r="EY395" s="230"/>
      <c r="EZ395" s="230"/>
      <c r="FA395" s="230"/>
      <c r="FB395" s="230"/>
      <c r="FC395" s="230"/>
      <c r="FD395" s="230"/>
      <c r="FE395" s="230"/>
      <c r="FF395" s="230"/>
      <c r="FG395" s="230"/>
      <c r="FH395" s="230"/>
      <c r="FI395" s="230"/>
      <c r="FJ395" s="230"/>
      <c r="FK395" s="230"/>
      <c r="FL395" s="230"/>
      <c r="FM395" s="230"/>
      <c r="FN395" s="230"/>
      <c r="FO395" s="230"/>
      <c r="FP395" s="230"/>
      <c r="FQ395" s="230"/>
      <c r="FR395" s="230"/>
      <c r="FS395" s="230"/>
      <c r="FT395" s="231"/>
      <c r="FU395" s="232">
        <f t="shared" si="50"/>
        <v>0</v>
      </c>
      <c r="FV395" s="232">
        <f t="shared" si="51"/>
        <v>0</v>
      </c>
      <c r="FW395" s="232">
        <f t="shared" si="51"/>
        <v>0</v>
      </c>
      <c r="FX395" s="232">
        <f t="shared" si="51"/>
        <v>0</v>
      </c>
      <c r="FY395" s="232">
        <f t="shared" si="51"/>
        <v>0</v>
      </c>
      <c r="FZ395" s="232">
        <f t="shared" si="51"/>
        <v>0</v>
      </c>
      <c r="GA395" s="232">
        <f t="shared" si="52"/>
        <v>0</v>
      </c>
      <c r="GB395" s="232">
        <f t="shared" si="53"/>
        <v>0</v>
      </c>
      <c r="GC395" s="232">
        <f t="shared" si="32"/>
        <v>0</v>
      </c>
    </row>
    <row r="396" spans="1:185" x14ac:dyDescent="0.3">
      <c r="A396" s="173" t="s">
        <v>417</v>
      </c>
      <c r="B396" s="40" t="str">
        <f>[3]Technologies!B396</f>
        <v>Elektriciteit</v>
      </c>
      <c r="C396" s="40" t="str">
        <f>VLOOKUP($A396,[3]Technologies!$A$7:$H$699,3,FALSE)</f>
        <v>XC Trade</v>
      </c>
      <c r="D396" s="40" t="str">
        <f>VLOOKUP($A396,[3]Technologies!$A$7:$H$699,4,FALSE)</f>
        <v>Power NO1</v>
      </c>
      <c r="E396" s="40" t="str">
        <f>VLOOKUP($A396,[3]Technologies!$A$7:$H$699,6,FALSE)</f>
        <v>Electricity Cluster NO1</v>
      </c>
      <c r="F396" s="40" t="str">
        <f>VLOOKUP($A396,[3]Technologies!$A$7:$H$699,7,FALSE)</f>
        <v>Import from NO - Power</v>
      </c>
      <c r="G396" s="228"/>
      <c r="H396" s="228"/>
      <c r="I396" s="229" cm="1">
        <f t="array" ref="I396">-SUMPRODUCT(([3]Feedstocks!$C$4:$C$185=A396)*[3]Feedstocks!$E$4:$E$185,[3]Feedstocks!$F$4:$F$185,[3]Feedstocks!$H$4:$H$185,[3]Feedstocks!$I$4:$I$185)</f>
        <v>0</v>
      </c>
      <c r="J396" s="229" cm="1">
        <f t="array" ref="J396">-SUMPRODUCT(([3]Feedstocks!$C$4:$C$185=A396)*[3]Feedstocks!$E$4:$E$185,[3]Feedstocks!$H$4:$H$185,[3]Feedstocks!$I$4:$I$185)</f>
        <v>0</v>
      </c>
      <c r="K396" s="229"/>
      <c r="L396" s="229"/>
      <c r="M396" s="228"/>
      <c r="N396" s="228" t="str">
        <f>VLOOKUP(E396,[3]Activities!$A$9:$M$224,13,FALSE)</f>
        <v>NO</v>
      </c>
      <c r="O396" s="228"/>
      <c r="P396" s="66" t="s">
        <v>1266</v>
      </c>
      <c r="Q396" s="230"/>
      <c r="R396" s="230"/>
      <c r="S396" s="230"/>
      <c r="T396" s="230"/>
      <c r="U396" s="230"/>
      <c r="V396" s="230"/>
      <c r="W396" s="230"/>
      <c r="X396" s="230"/>
      <c r="Y396" s="230"/>
      <c r="Z396" s="230"/>
      <c r="AA396" s="230"/>
      <c r="AB396" s="230"/>
      <c r="AC396" s="230"/>
      <c r="AD396" s="230"/>
      <c r="AE396" s="230"/>
      <c r="AF396" s="235"/>
      <c r="AG396" s="235"/>
      <c r="AH396" s="230"/>
      <c r="AI396" s="230"/>
      <c r="AJ396" s="230"/>
      <c r="AK396" s="230"/>
      <c r="AL396" s="230"/>
      <c r="AM396" s="230"/>
      <c r="AN396" s="230"/>
      <c r="AO396" s="230"/>
      <c r="AP396" s="230"/>
      <c r="AQ396" s="230"/>
      <c r="AR396" s="230"/>
      <c r="AS396" s="230"/>
      <c r="AT396" s="230"/>
      <c r="AU396" s="230"/>
      <c r="AV396" s="230"/>
      <c r="AW396" s="230"/>
      <c r="AX396" s="230"/>
      <c r="AY396" s="230"/>
      <c r="AZ396" s="230"/>
      <c r="BA396" s="230"/>
      <c r="BB396" s="230"/>
      <c r="BC396" s="230"/>
      <c r="BD396" s="230"/>
      <c r="BE396" s="230"/>
      <c r="BF396" s="230"/>
      <c r="BG396" s="230"/>
      <c r="BH396" s="230"/>
      <c r="BI396" s="230"/>
      <c r="BJ396" s="230"/>
      <c r="BK396" s="230"/>
      <c r="BL396" s="230"/>
      <c r="BM396" s="230"/>
      <c r="BN396" s="230"/>
      <c r="BO396" s="230"/>
      <c r="BP396" s="230"/>
      <c r="BQ396" s="230"/>
      <c r="BR396" s="230"/>
      <c r="BS396" s="230"/>
      <c r="BT396" s="230"/>
      <c r="BU396" s="230"/>
      <c r="BV396" s="230"/>
      <c r="BW396" s="230"/>
      <c r="BX396" s="230"/>
      <c r="BY396" s="230"/>
      <c r="BZ396" s="230"/>
      <c r="CA396" s="230"/>
      <c r="CB396" s="230"/>
      <c r="CC396" s="230"/>
      <c r="CD396" s="230"/>
      <c r="CE396" s="230"/>
      <c r="CF396" s="230">
        <v>-1</v>
      </c>
      <c r="CG396" s="230"/>
      <c r="CH396" s="230"/>
      <c r="CI396" s="230"/>
      <c r="CJ396" s="230"/>
      <c r="CK396" s="230"/>
      <c r="CL396" s="230"/>
      <c r="CM396" s="230"/>
      <c r="CN396" s="230"/>
      <c r="CO396" s="230"/>
      <c r="CP396" s="230"/>
      <c r="CQ396" s="230">
        <v>0.99919999999999998</v>
      </c>
      <c r="CR396" s="230"/>
      <c r="CS396" s="230"/>
      <c r="CT396" s="230"/>
      <c r="CU396" s="230"/>
      <c r="CV396" s="230"/>
      <c r="CW396" s="230"/>
      <c r="CX396" s="230"/>
      <c r="CY396" s="230"/>
      <c r="CZ396" s="230"/>
      <c r="DA396" s="230"/>
      <c r="DB396" s="230"/>
      <c r="DC396" s="230"/>
      <c r="DD396" s="230"/>
      <c r="DE396" s="230"/>
      <c r="DF396" s="230"/>
      <c r="DG396" s="230"/>
      <c r="DH396" s="230"/>
      <c r="DI396" s="230"/>
      <c r="DJ396" s="230"/>
      <c r="DK396" s="230"/>
      <c r="DL396" s="230"/>
      <c r="DM396" s="230"/>
      <c r="DN396" s="230"/>
      <c r="DO396" s="230"/>
      <c r="DP396" s="230"/>
      <c r="DQ396" s="230"/>
      <c r="DR396" s="230"/>
      <c r="DS396" s="230"/>
      <c r="DT396" s="230"/>
      <c r="DU396" s="230"/>
      <c r="DV396" s="230"/>
      <c r="DW396" s="230"/>
      <c r="DX396" s="230"/>
      <c r="DY396" s="230"/>
      <c r="DZ396" s="230"/>
      <c r="EA396" s="230"/>
      <c r="EB396" s="230"/>
      <c r="EC396" s="230"/>
      <c r="ED396" s="230"/>
      <c r="EE396" s="230"/>
      <c r="EF396" s="230"/>
      <c r="EG396" s="230"/>
      <c r="EH396" s="230"/>
      <c r="EI396" s="230"/>
      <c r="EJ396" s="230"/>
      <c r="EK396" s="230"/>
      <c r="EL396" s="230"/>
      <c r="EM396" s="230"/>
      <c r="EN396" s="230"/>
      <c r="EO396" s="230"/>
      <c r="EP396" s="230"/>
      <c r="EQ396" s="230"/>
      <c r="ER396" s="230"/>
      <c r="ES396" s="230"/>
      <c r="ET396" s="230"/>
      <c r="EU396" s="230"/>
      <c r="EV396" s="230"/>
      <c r="EW396" s="230"/>
      <c r="EX396" s="230"/>
      <c r="EY396" s="230"/>
      <c r="EZ396" s="230"/>
      <c r="FA396" s="230"/>
      <c r="FB396" s="230"/>
      <c r="FC396" s="230"/>
      <c r="FD396" s="230"/>
      <c r="FE396" s="230"/>
      <c r="FF396" s="230"/>
      <c r="FG396" s="230"/>
      <c r="FH396" s="230"/>
      <c r="FI396" s="230"/>
      <c r="FJ396" s="230"/>
      <c r="FK396" s="230"/>
      <c r="FL396" s="230"/>
      <c r="FM396" s="230"/>
      <c r="FN396" s="230"/>
      <c r="FO396" s="230"/>
      <c r="FP396" s="230"/>
      <c r="FQ396" s="230"/>
      <c r="FR396" s="230"/>
      <c r="FS396" s="230"/>
      <c r="FT396" s="231"/>
      <c r="FU396" s="232">
        <f t="shared" si="50"/>
        <v>0</v>
      </c>
      <c r="FV396" s="232">
        <f t="shared" si="51"/>
        <v>0</v>
      </c>
      <c r="FW396" s="232">
        <f t="shared" si="51"/>
        <v>0</v>
      </c>
      <c r="FX396" s="232">
        <f t="shared" si="51"/>
        <v>0</v>
      </c>
      <c r="FY396" s="232">
        <f t="shared" si="51"/>
        <v>0</v>
      </c>
      <c r="FZ396" s="232">
        <f t="shared" si="51"/>
        <v>0</v>
      </c>
      <c r="GA396" s="232">
        <f t="shared" si="52"/>
        <v>0</v>
      </c>
      <c r="GB396" s="232">
        <f t="shared" si="53"/>
        <v>0</v>
      </c>
      <c r="GC396" s="232">
        <f t="shared" si="32"/>
        <v>0</v>
      </c>
    </row>
    <row r="397" spans="1:185" x14ac:dyDescent="0.3">
      <c r="A397" s="171" t="s">
        <v>418</v>
      </c>
      <c r="B397" s="40" t="str">
        <f>[3]Technologies!B397</f>
        <v>Elektriciteit</v>
      </c>
      <c r="C397" s="40" t="str">
        <f>VLOOKUP($A397,[3]Technologies!$A$7:$H$699,3,FALSE)</f>
        <v>XC Trade</v>
      </c>
      <c r="D397" s="40" t="str">
        <f>VLOOKUP($A397,[3]Technologies!$A$7:$H$699,4,FALSE)</f>
        <v>Power DK1</v>
      </c>
      <c r="E397" s="40" t="str">
        <f>VLOOKUP($A397,[3]Technologies!$A$7:$H$699,6,FALSE)</f>
        <v>Electricity Cluster DK1</v>
      </c>
      <c r="F397" s="40" t="str">
        <f>VLOOKUP($A397,[3]Technologies!$A$7:$H$699,7,FALSE)</f>
        <v>Import from NO - Power</v>
      </c>
      <c r="G397" s="228"/>
      <c r="H397" s="228"/>
      <c r="I397" s="229" cm="1">
        <f t="array" ref="I397">-SUMPRODUCT(([3]Feedstocks!$C$4:$C$185=A397)*[3]Feedstocks!$E$4:$E$185,[3]Feedstocks!$F$4:$F$185,[3]Feedstocks!$H$4:$H$185,[3]Feedstocks!$I$4:$I$185)</f>
        <v>0</v>
      </c>
      <c r="J397" s="229" cm="1">
        <f t="array" ref="J397">-SUMPRODUCT(([3]Feedstocks!$C$4:$C$185=A397)*[3]Feedstocks!$E$4:$E$185,[3]Feedstocks!$H$4:$H$185,[3]Feedstocks!$I$4:$I$185)</f>
        <v>0</v>
      </c>
      <c r="K397" s="229"/>
      <c r="L397" s="229"/>
      <c r="M397" s="228"/>
      <c r="N397" s="228" t="str">
        <f>VLOOKUP(E397,[3]Activities!$A$9:$M$224,13,FALSE)</f>
        <v>DK</v>
      </c>
      <c r="O397" s="228"/>
      <c r="P397" s="66" t="s">
        <v>1266</v>
      </c>
      <c r="Q397" s="230"/>
      <c r="R397" s="230"/>
      <c r="S397" s="230"/>
      <c r="T397" s="230"/>
      <c r="U397" s="230"/>
      <c r="V397" s="230"/>
      <c r="W397" s="230"/>
      <c r="X397" s="230"/>
      <c r="Y397" s="230"/>
      <c r="Z397" s="230"/>
      <c r="AA397" s="230"/>
      <c r="AB397" s="230"/>
      <c r="AC397" s="230"/>
      <c r="AD397" s="230"/>
      <c r="AE397" s="230"/>
      <c r="AF397" s="235"/>
      <c r="AG397" s="235"/>
      <c r="AH397" s="230"/>
      <c r="AI397" s="230"/>
      <c r="AJ397" s="230"/>
      <c r="AK397" s="230"/>
      <c r="AL397" s="230"/>
      <c r="AM397" s="230"/>
      <c r="AN397" s="230"/>
      <c r="AO397" s="230"/>
      <c r="AP397" s="230"/>
      <c r="AQ397" s="230"/>
      <c r="AR397" s="230"/>
      <c r="AS397" s="230"/>
      <c r="AT397" s="230"/>
      <c r="AU397" s="230"/>
      <c r="AV397" s="230"/>
      <c r="AW397" s="230"/>
      <c r="AX397" s="230"/>
      <c r="AY397" s="230"/>
      <c r="AZ397" s="230"/>
      <c r="BA397" s="230"/>
      <c r="BB397" s="230"/>
      <c r="BC397" s="230"/>
      <c r="BD397" s="230"/>
      <c r="BE397" s="230"/>
      <c r="BF397" s="230"/>
      <c r="BG397" s="230"/>
      <c r="BH397" s="230"/>
      <c r="BI397" s="230"/>
      <c r="BJ397" s="230"/>
      <c r="BK397" s="230"/>
      <c r="BL397" s="230"/>
      <c r="BM397" s="230"/>
      <c r="BN397" s="230"/>
      <c r="BO397" s="230"/>
      <c r="BP397" s="230"/>
      <c r="BQ397" s="230"/>
      <c r="BR397" s="230"/>
      <c r="BS397" s="230"/>
      <c r="BT397" s="230"/>
      <c r="BU397" s="230"/>
      <c r="BV397" s="230"/>
      <c r="BW397" s="230"/>
      <c r="BX397" s="230"/>
      <c r="BY397" s="230"/>
      <c r="BZ397" s="230"/>
      <c r="CA397" s="230"/>
      <c r="CB397" s="230"/>
      <c r="CC397" s="230"/>
      <c r="CD397" s="230"/>
      <c r="CE397" s="230"/>
      <c r="CF397" s="230">
        <v>-1</v>
      </c>
      <c r="CG397" s="230"/>
      <c r="CH397" s="230"/>
      <c r="CI397" s="230"/>
      <c r="CJ397" s="230"/>
      <c r="CK397" s="230"/>
      <c r="CL397" s="230"/>
      <c r="CM397" s="230">
        <v>0.99929999999999997</v>
      </c>
      <c r="CN397" s="230"/>
      <c r="CO397" s="230"/>
      <c r="CP397" s="230"/>
      <c r="CQ397" s="230"/>
      <c r="CR397" s="230"/>
      <c r="CS397" s="230"/>
      <c r="CT397" s="230"/>
      <c r="CU397" s="230"/>
      <c r="CV397" s="230"/>
      <c r="CW397" s="230"/>
      <c r="CX397" s="230"/>
      <c r="CY397" s="230"/>
      <c r="CZ397" s="230"/>
      <c r="DA397" s="230"/>
      <c r="DB397" s="230"/>
      <c r="DC397" s="230"/>
      <c r="DD397" s="230"/>
      <c r="DE397" s="230"/>
      <c r="DF397" s="230"/>
      <c r="DG397" s="230"/>
      <c r="DH397" s="230"/>
      <c r="DI397" s="230"/>
      <c r="DJ397" s="230"/>
      <c r="DK397" s="230"/>
      <c r="DL397" s="230"/>
      <c r="DM397" s="230"/>
      <c r="DN397" s="230"/>
      <c r="DO397" s="230"/>
      <c r="DP397" s="230"/>
      <c r="DQ397" s="230"/>
      <c r="DR397" s="230"/>
      <c r="DS397" s="230"/>
      <c r="DT397" s="230"/>
      <c r="DU397" s="230"/>
      <c r="DV397" s="230"/>
      <c r="DW397" s="230"/>
      <c r="DX397" s="230"/>
      <c r="DY397" s="230"/>
      <c r="DZ397" s="230"/>
      <c r="EA397" s="230"/>
      <c r="EB397" s="230"/>
      <c r="EC397" s="230"/>
      <c r="ED397" s="230"/>
      <c r="EE397" s="230"/>
      <c r="EF397" s="230"/>
      <c r="EG397" s="230"/>
      <c r="EH397" s="230"/>
      <c r="EI397" s="230"/>
      <c r="EJ397" s="230"/>
      <c r="EK397" s="230"/>
      <c r="EL397" s="230"/>
      <c r="EM397" s="230"/>
      <c r="EN397" s="230"/>
      <c r="EO397" s="230"/>
      <c r="EP397" s="230"/>
      <c r="EQ397" s="230"/>
      <c r="ER397" s="230"/>
      <c r="ES397" s="230"/>
      <c r="ET397" s="230"/>
      <c r="EU397" s="230"/>
      <c r="EV397" s="230"/>
      <c r="EW397" s="230"/>
      <c r="EX397" s="230"/>
      <c r="EY397" s="230"/>
      <c r="EZ397" s="230"/>
      <c r="FA397" s="230"/>
      <c r="FB397" s="230"/>
      <c r="FC397" s="230"/>
      <c r="FD397" s="230"/>
      <c r="FE397" s="230"/>
      <c r="FF397" s="230"/>
      <c r="FG397" s="230"/>
      <c r="FH397" s="230"/>
      <c r="FI397" s="230"/>
      <c r="FJ397" s="230"/>
      <c r="FK397" s="230"/>
      <c r="FL397" s="230"/>
      <c r="FM397" s="230"/>
      <c r="FN397" s="230"/>
      <c r="FO397" s="230"/>
      <c r="FP397" s="230"/>
      <c r="FQ397" s="230"/>
      <c r="FR397" s="230"/>
      <c r="FS397" s="230"/>
      <c r="FT397" s="231"/>
      <c r="FU397" s="232">
        <f t="shared" si="50"/>
        <v>0</v>
      </c>
      <c r="FV397" s="232">
        <f t="shared" si="51"/>
        <v>0</v>
      </c>
      <c r="FW397" s="232">
        <f t="shared" si="51"/>
        <v>0</v>
      </c>
      <c r="FX397" s="232">
        <f t="shared" si="51"/>
        <v>0</v>
      </c>
      <c r="FY397" s="232">
        <f t="shared" si="51"/>
        <v>0</v>
      </c>
      <c r="FZ397" s="232">
        <f t="shared" si="51"/>
        <v>0</v>
      </c>
      <c r="GA397" s="232">
        <f t="shared" si="52"/>
        <v>0</v>
      </c>
      <c r="GB397" s="232">
        <f t="shared" si="53"/>
        <v>0</v>
      </c>
      <c r="GC397" s="232">
        <f t="shared" si="32"/>
        <v>0</v>
      </c>
    </row>
    <row r="398" spans="1:185" x14ac:dyDescent="0.3">
      <c r="A398" s="173" t="s">
        <v>419</v>
      </c>
      <c r="B398" s="40" t="str">
        <f>[3]Technologies!B398</f>
        <v>Elektriciteit</v>
      </c>
      <c r="C398" s="40" t="str">
        <f>VLOOKUP($A398,[3]Technologies!$A$7:$H$699,3,FALSE)</f>
        <v>XC Trade</v>
      </c>
      <c r="D398" s="40" t="str">
        <f>VLOOKUP($A398,[3]Technologies!$A$7:$H$699,4,FALSE)</f>
        <v>Power DK</v>
      </c>
      <c r="E398" s="40" t="str">
        <f>VLOOKUP($A398,[3]Technologies!$A$7:$H$699,6,FALSE)</f>
        <v>Electricity DK</v>
      </c>
      <c r="F398" s="40" t="str">
        <f>VLOOKUP($A398,[3]Technologies!$A$7:$H$699,7,FALSE)</f>
        <v>Import from Cluster DK1 - Power</v>
      </c>
      <c r="G398" s="228"/>
      <c r="H398" s="228"/>
      <c r="I398" s="229" cm="1">
        <f t="array" ref="I398">-SUMPRODUCT(([3]Feedstocks!$C$4:$C$185=A398)*[3]Feedstocks!$E$4:$E$185,[3]Feedstocks!$F$4:$F$185,[3]Feedstocks!$H$4:$H$185,[3]Feedstocks!$I$4:$I$185)</f>
        <v>0</v>
      </c>
      <c r="J398" s="229" cm="1">
        <f t="array" ref="J398">-SUMPRODUCT(([3]Feedstocks!$C$4:$C$185=A398)*[3]Feedstocks!$E$4:$E$185,[3]Feedstocks!$H$4:$H$185,[3]Feedstocks!$I$4:$I$185)</f>
        <v>0</v>
      </c>
      <c r="K398" s="229"/>
      <c r="L398" s="229"/>
      <c r="M398" s="228"/>
      <c r="N398" s="228" t="str">
        <f>VLOOKUP(E398,[3]Activities!$A$9:$M$224,13,FALSE)</f>
        <v>DK</v>
      </c>
      <c r="O398" s="228"/>
      <c r="P398" s="66" t="s">
        <v>1266</v>
      </c>
      <c r="Q398" s="230"/>
      <c r="R398" s="230"/>
      <c r="S398" s="230"/>
      <c r="T398" s="230"/>
      <c r="U398" s="230"/>
      <c r="V398" s="230"/>
      <c r="W398" s="230"/>
      <c r="X398" s="230"/>
      <c r="Y398" s="230"/>
      <c r="Z398" s="230"/>
      <c r="AA398" s="230"/>
      <c r="AB398" s="230"/>
      <c r="AC398" s="230"/>
      <c r="AD398" s="230"/>
      <c r="AE398" s="230"/>
      <c r="AF398" s="235"/>
      <c r="AG398" s="235"/>
      <c r="AH398" s="230"/>
      <c r="AI398" s="230"/>
      <c r="AJ398" s="230"/>
      <c r="AK398" s="230"/>
      <c r="AL398" s="230"/>
      <c r="AM398" s="230"/>
      <c r="AN398" s="230"/>
      <c r="AO398" s="230"/>
      <c r="AP398" s="230"/>
      <c r="AQ398" s="230"/>
      <c r="AR398" s="230"/>
      <c r="AS398" s="230"/>
      <c r="AT398" s="230"/>
      <c r="AU398" s="230"/>
      <c r="AV398" s="230"/>
      <c r="AW398" s="230"/>
      <c r="AX398" s="230"/>
      <c r="AY398" s="230"/>
      <c r="AZ398" s="230"/>
      <c r="BA398" s="230"/>
      <c r="BB398" s="230"/>
      <c r="BC398" s="230"/>
      <c r="BD398" s="230"/>
      <c r="BE398" s="230"/>
      <c r="BF398" s="230"/>
      <c r="BG398" s="230"/>
      <c r="BH398" s="230"/>
      <c r="BI398" s="230"/>
      <c r="BJ398" s="230"/>
      <c r="BK398" s="230"/>
      <c r="BL398" s="230"/>
      <c r="BM398" s="230"/>
      <c r="BN398" s="230"/>
      <c r="BO398" s="230"/>
      <c r="BP398" s="230"/>
      <c r="BQ398" s="230"/>
      <c r="BR398" s="230"/>
      <c r="BS398" s="230"/>
      <c r="BT398" s="230"/>
      <c r="BU398" s="230"/>
      <c r="BV398" s="230"/>
      <c r="BW398" s="230"/>
      <c r="BX398" s="230"/>
      <c r="BY398" s="230"/>
      <c r="BZ398" s="230"/>
      <c r="CA398" s="230"/>
      <c r="CB398" s="230"/>
      <c r="CC398" s="230"/>
      <c r="CD398" s="230">
        <v>0.99960000000000004</v>
      </c>
      <c r="CE398" s="230"/>
      <c r="CF398" s="230"/>
      <c r="CG398" s="230"/>
      <c r="CH398" s="230"/>
      <c r="CI398" s="230"/>
      <c r="CJ398" s="230"/>
      <c r="CK398" s="230"/>
      <c r="CL398" s="230"/>
      <c r="CM398" s="230">
        <v>-1</v>
      </c>
      <c r="CN398" s="230"/>
      <c r="CO398" s="230"/>
      <c r="CP398" s="230"/>
      <c r="CQ398" s="230"/>
      <c r="CR398" s="230"/>
      <c r="CS398" s="230"/>
      <c r="CT398" s="230"/>
      <c r="CU398" s="230"/>
      <c r="CV398" s="230"/>
      <c r="CW398" s="230"/>
      <c r="CX398" s="230"/>
      <c r="CY398" s="230"/>
      <c r="CZ398" s="230"/>
      <c r="DA398" s="230"/>
      <c r="DB398" s="230"/>
      <c r="DC398" s="230"/>
      <c r="DD398" s="230"/>
      <c r="DE398" s="230"/>
      <c r="DF398" s="230"/>
      <c r="DG398" s="230"/>
      <c r="DH398" s="230"/>
      <c r="DI398" s="230"/>
      <c r="DJ398" s="230"/>
      <c r="DK398" s="230"/>
      <c r="DL398" s="230"/>
      <c r="DM398" s="230"/>
      <c r="DN398" s="230"/>
      <c r="DO398" s="230"/>
      <c r="DP398" s="230"/>
      <c r="DQ398" s="230"/>
      <c r="DR398" s="230"/>
      <c r="DS398" s="230"/>
      <c r="DT398" s="230"/>
      <c r="DU398" s="230"/>
      <c r="DV398" s="230"/>
      <c r="DW398" s="230"/>
      <c r="DX398" s="230"/>
      <c r="DY398" s="230"/>
      <c r="DZ398" s="230"/>
      <c r="EA398" s="230"/>
      <c r="EB398" s="230"/>
      <c r="EC398" s="230"/>
      <c r="ED398" s="230"/>
      <c r="EE398" s="230"/>
      <c r="EF398" s="230"/>
      <c r="EG398" s="230"/>
      <c r="EH398" s="230"/>
      <c r="EI398" s="230"/>
      <c r="EJ398" s="230"/>
      <c r="EK398" s="230"/>
      <c r="EL398" s="230"/>
      <c r="EM398" s="230"/>
      <c r="EN398" s="230"/>
      <c r="EO398" s="230"/>
      <c r="EP398" s="230"/>
      <c r="EQ398" s="230"/>
      <c r="ER398" s="230"/>
      <c r="ES398" s="230"/>
      <c r="ET398" s="230"/>
      <c r="EU398" s="230"/>
      <c r="EV398" s="230"/>
      <c r="EW398" s="230"/>
      <c r="EX398" s="230"/>
      <c r="EY398" s="230"/>
      <c r="EZ398" s="230"/>
      <c r="FA398" s="230"/>
      <c r="FB398" s="230"/>
      <c r="FC398" s="230"/>
      <c r="FD398" s="230"/>
      <c r="FE398" s="230"/>
      <c r="FF398" s="230"/>
      <c r="FG398" s="230"/>
      <c r="FH398" s="230"/>
      <c r="FI398" s="230"/>
      <c r="FJ398" s="230"/>
      <c r="FK398" s="230"/>
      <c r="FL398" s="230"/>
      <c r="FM398" s="230"/>
      <c r="FN398" s="230"/>
      <c r="FO398" s="230"/>
      <c r="FP398" s="230"/>
      <c r="FQ398" s="230"/>
      <c r="FR398" s="230"/>
      <c r="FS398" s="230"/>
      <c r="FT398" s="231"/>
      <c r="FU398" s="232">
        <f t="shared" si="50"/>
        <v>0</v>
      </c>
      <c r="FV398" s="232">
        <f t="shared" si="51"/>
        <v>0</v>
      </c>
      <c r="FW398" s="232">
        <f t="shared" si="51"/>
        <v>0</v>
      </c>
      <c r="FX398" s="232">
        <f t="shared" si="51"/>
        <v>0</v>
      </c>
      <c r="FY398" s="232">
        <f t="shared" si="51"/>
        <v>0</v>
      </c>
      <c r="FZ398" s="232">
        <f t="shared" si="51"/>
        <v>0</v>
      </c>
      <c r="GA398" s="232">
        <f t="shared" si="52"/>
        <v>0</v>
      </c>
      <c r="GB398" s="232">
        <f t="shared" si="53"/>
        <v>0</v>
      </c>
      <c r="GC398" s="232">
        <f t="shared" si="32"/>
        <v>0</v>
      </c>
    </row>
    <row r="399" spans="1:185" x14ac:dyDescent="0.3">
      <c r="A399" s="171" t="s">
        <v>420</v>
      </c>
      <c r="B399" s="40" t="str">
        <f>[3]Technologies!B399</f>
        <v>Elektriciteit</v>
      </c>
      <c r="C399" s="40" t="str">
        <f>VLOOKUP($A399,[3]Technologies!$A$7:$H$699,3,FALSE)</f>
        <v>XC Trade</v>
      </c>
      <c r="D399" s="40" t="str">
        <f>VLOOKUP($A399,[3]Technologies!$A$7:$H$699,4,FALSE)</f>
        <v>Power DK1</v>
      </c>
      <c r="E399" s="40" t="str">
        <f>VLOOKUP($A399,[3]Technologies!$A$7:$H$699,6,FALSE)</f>
        <v>Electricity Cluster DK1</v>
      </c>
      <c r="F399" s="40" t="str">
        <f>VLOOKUP($A399,[3]Technologies!$A$7:$H$699,7,FALSE)</f>
        <v>Import from DK - Power</v>
      </c>
      <c r="G399" s="228"/>
      <c r="H399" s="228"/>
      <c r="I399" s="229" cm="1">
        <f t="array" ref="I399">-SUMPRODUCT(([3]Feedstocks!$C$4:$C$185=A399)*[3]Feedstocks!$E$4:$E$185,[3]Feedstocks!$F$4:$F$185,[3]Feedstocks!$H$4:$H$185,[3]Feedstocks!$I$4:$I$185)</f>
        <v>0</v>
      </c>
      <c r="J399" s="229" cm="1">
        <f t="array" ref="J399">-SUMPRODUCT(([3]Feedstocks!$C$4:$C$185=A399)*[3]Feedstocks!$E$4:$E$185,[3]Feedstocks!$H$4:$H$185,[3]Feedstocks!$I$4:$I$185)</f>
        <v>0</v>
      </c>
      <c r="K399" s="229"/>
      <c r="L399" s="229"/>
      <c r="M399" s="228"/>
      <c r="N399" s="228" t="str">
        <f>VLOOKUP(E399,[3]Activities!$A$9:$M$224,13,FALSE)</f>
        <v>DK</v>
      </c>
      <c r="O399" s="228"/>
      <c r="P399" s="66" t="s">
        <v>1266</v>
      </c>
      <c r="Q399" s="230"/>
      <c r="R399" s="230"/>
      <c r="S399" s="230"/>
      <c r="T399" s="230"/>
      <c r="U399" s="230"/>
      <c r="V399" s="230"/>
      <c r="W399" s="230"/>
      <c r="X399" s="230"/>
      <c r="Y399" s="230"/>
      <c r="Z399" s="230"/>
      <c r="AA399" s="230"/>
      <c r="AB399" s="230"/>
      <c r="AC399" s="230"/>
      <c r="AD399" s="230"/>
      <c r="AE399" s="230"/>
      <c r="AF399" s="235"/>
      <c r="AG399" s="235"/>
      <c r="AH399" s="230"/>
      <c r="AI399" s="230"/>
      <c r="AJ399" s="230"/>
      <c r="AK399" s="230"/>
      <c r="AL399" s="230"/>
      <c r="AM399" s="230"/>
      <c r="AN399" s="230"/>
      <c r="AO399" s="230"/>
      <c r="AP399" s="230"/>
      <c r="AQ399" s="230"/>
      <c r="AR399" s="230"/>
      <c r="AS399" s="230"/>
      <c r="AT399" s="230"/>
      <c r="AU399" s="230"/>
      <c r="AV399" s="230"/>
      <c r="AW399" s="230"/>
      <c r="AX399" s="230"/>
      <c r="AY399" s="230"/>
      <c r="AZ399" s="230"/>
      <c r="BA399" s="230"/>
      <c r="BB399" s="230"/>
      <c r="BC399" s="230"/>
      <c r="BD399" s="230"/>
      <c r="BE399" s="230"/>
      <c r="BF399" s="230"/>
      <c r="BG399" s="230"/>
      <c r="BH399" s="230"/>
      <c r="BI399" s="230"/>
      <c r="BJ399" s="230"/>
      <c r="BK399" s="230"/>
      <c r="BL399" s="230"/>
      <c r="BM399" s="230"/>
      <c r="BN399" s="230"/>
      <c r="BO399" s="230"/>
      <c r="BP399" s="230"/>
      <c r="BQ399" s="230"/>
      <c r="BR399" s="230"/>
      <c r="BS399" s="230"/>
      <c r="BT399" s="230"/>
      <c r="BU399" s="230"/>
      <c r="BV399" s="230"/>
      <c r="BW399" s="230"/>
      <c r="BX399" s="230"/>
      <c r="BY399" s="230"/>
      <c r="BZ399" s="230"/>
      <c r="CA399" s="230"/>
      <c r="CB399" s="230"/>
      <c r="CC399" s="230"/>
      <c r="CD399" s="230">
        <v>-1</v>
      </c>
      <c r="CE399" s="230"/>
      <c r="CF399" s="230"/>
      <c r="CG399" s="230"/>
      <c r="CH399" s="230"/>
      <c r="CI399" s="230"/>
      <c r="CJ399" s="230"/>
      <c r="CK399" s="230"/>
      <c r="CL399" s="230"/>
      <c r="CM399" s="230">
        <v>0.99960000000000004</v>
      </c>
      <c r="CN399" s="230"/>
      <c r="CO399" s="230"/>
      <c r="CP399" s="230"/>
      <c r="CQ399" s="230"/>
      <c r="CR399" s="230"/>
      <c r="CS399" s="230"/>
      <c r="CT399" s="230"/>
      <c r="CU399" s="230"/>
      <c r="CV399" s="230"/>
      <c r="CW399" s="230"/>
      <c r="CX399" s="230"/>
      <c r="CY399" s="230"/>
      <c r="CZ399" s="230"/>
      <c r="DA399" s="230"/>
      <c r="DB399" s="230"/>
      <c r="DC399" s="230"/>
      <c r="DD399" s="230"/>
      <c r="DE399" s="230"/>
      <c r="DF399" s="230"/>
      <c r="DG399" s="230"/>
      <c r="DH399" s="230"/>
      <c r="DI399" s="230"/>
      <c r="DJ399" s="230"/>
      <c r="DK399" s="230"/>
      <c r="DL399" s="230"/>
      <c r="DM399" s="230"/>
      <c r="DN399" s="230"/>
      <c r="DO399" s="230"/>
      <c r="DP399" s="230"/>
      <c r="DQ399" s="230"/>
      <c r="DR399" s="230"/>
      <c r="DS399" s="230"/>
      <c r="DT399" s="230"/>
      <c r="DU399" s="230"/>
      <c r="DV399" s="230"/>
      <c r="DW399" s="230"/>
      <c r="DX399" s="230"/>
      <c r="DY399" s="230"/>
      <c r="DZ399" s="230"/>
      <c r="EA399" s="230"/>
      <c r="EB399" s="230"/>
      <c r="EC399" s="230"/>
      <c r="ED399" s="230"/>
      <c r="EE399" s="230"/>
      <c r="EF399" s="230"/>
      <c r="EG399" s="230"/>
      <c r="EH399" s="230"/>
      <c r="EI399" s="230"/>
      <c r="EJ399" s="230"/>
      <c r="EK399" s="230"/>
      <c r="EL399" s="230"/>
      <c r="EM399" s="230"/>
      <c r="EN399" s="230"/>
      <c r="EO399" s="230"/>
      <c r="EP399" s="230"/>
      <c r="EQ399" s="230"/>
      <c r="ER399" s="230"/>
      <c r="ES399" s="230"/>
      <c r="ET399" s="230"/>
      <c r="EU399" s="230"/>
      <c r="EV399" s="230"/>
      <c r="EW399" s="230"/>
      <c r="EX399" s="230"/>
      <c r="EY399" s="230"/>
      <c r="EZ399" s="230"/>
      <c r="FA399" s="230"/>
      <c r="FB399" s="230"/>
      <c r="FC399" s="230"/>
      <c r="FD399" s="230"/>
      <c r="FE399" s="230"/>
      <c r="FF399" s="230"/>
      <c r="FG399" s="230"/>
      <c r="FH399" s="230"/>
      <c r="FI399" s="230"/>
      <c r="FJ399" s="230"/>
      <c r="FK399" s="230"/>
      <c r="FL399" s="230"/>
      <c r="FM399" s="230"/>
      <c r="FN399" s="230"/>
      <c r="FO399" s="230"/>
      <c r="FP399" s="230"/>
      <c r="FQ399" s="230"/>
      <c r="FR399" s="230"/>
      <c r="FS399" s="230"/>
      <c r="FT399" s="231"/>
      <c r="FU399" s="232">
        <f t="shared" si="50"/>
        <v>0</v>
      </c>
      <c r="FV399" s="232">
        <f t="shared" si="51"/>
        <v>0</v>
      </c>
      <c r="FW399" s="232">
        <f t="shared" si="51"/>
        <v>0</v>
      </c>
      <c r="FX399" s="232">
        <f t="shared" si="51"/>
        <v>0</v>
      </c>
      <c r="FY399" s="232">
        <f t="shared" si="51"/>
        <v>0</v>
      </c>
      <c r="FZ399" s="232">
        <f t="shared" si="51"/>
        <v>0</v>
      </c>
      <c r="GA399" s="232">
        <f t="shared" si="52"/>
        <v>0</v>
      </c>
      <c r="GB399" s="232">
        <f t="shared" si="53"/>
        <v>0</v>
      </c>
      <c r="GC399" s="232">
        <f t="shared" si="32"/>
        <v>0</v>
      </c>
    </row>
    <row r="400" spans="1:185" x14ac:dyDescent="0.3">
      <c r="A400" s="173" t="s">
        <v>421</v>
      </c>
      <c r="B400" s="40" t="str">
        <f>[3]Technologies!B400</f>
        <v>Elektriciteit</v>
      </c>
      <c r="C400" s="40" t="str">
        <f>VLOOKUP($A400,[3]Technologies!$A$7:$H$699,3,FALSE)</f>
        <v>XC Trade</v>
      </c>
      <c r="D400" s="40" t="str">
        <f>VLOOKUP($A400,[3]Technologies!$A$7:$H$699,4,FALSE)</f>
        <v>Power DE</v>
      </c>
      <c r="E400" s="40" t="str">
        <f>VLOOKUP($A400,[3]Technologies!$A$7:$H$699,6,FALSE)</f>
        <v>Electricity DE</v>
      </c>
      <c r="F400" s="40" t="str">
        <f>VLOOKUP($A400,[3]Technologies!$A$7:$H$699,7,FALSE)</f>
        <v>Import from Cluster DE1 - Power</v>
      </c>
      <c r="G400" s="228"/>
      <c r="H400" s="228"/>
      <c r="I400" s="229" cm="1">
        <f t="array" ref="I400">-SUMPRODUCT(([3]Feedstocks!$C$4:$C$185=A400)*[3]Feedstocks!$E$4:$E$185,[3]Feedstocks!$F$4:$F$185,[3]Feedstocks!$H$4:$H$185,[3]Feedstocks!$I$4:$I$185)</f>
        <v>0</v>
      </c>
      <c r="J400" s="229" cm="1">
        <f t="array" ref="J400">-SUMPRODUCT(([3]Feedstocks!$C$4:$C$185=A400)*[3]Feedstocks!$E$4:$E$185,[3]Feedstocks!$H$4:$H$185,[3]Feedstocks!$I$4:$I$185)</f>
        <v>0</v>
      </c>
      <c r="K400" s="229"/>
      <c r="L400" s="229"/>
      <c r="M400" s="228"/>
      <c r="N400" s="228" t="str">
        <f>VLOOKUP(E400,[3]Activities!$A$9:$M$224,13,FALSE)</f>
        <v>DE</v>
      </c>
      <c r="O400" s="228"/>
      <c r="P400" s="66" t="s">
        <v>1266</v>
      </c>
      <c r="Q400" s="230"/>
      <c r="R400" s="230"/>
      <c r="S400" s="230"/>
      <c r="T400" s="230"/>
      <c r="U400" s="230"/>
      <c r="V400" s="230"/>
      <c r="W400" s="230"/>
      <c r="X400" s="230"/>
      <c r="Y400" s="230"/>
      <c r="Z400" s="230"/>
      <c r="AA400" s="230"/>
      <c r="AB400" s="230"/>
      <c r="AC400" s="230"/>
      <c r="AD400" s="230"/>
      <c r="AE400" s="230"/>
      <c r="AF400" s="235"/>
      <c r="AG400" s="235"/>
      <c r="AH400" s="230"/>
      <c r="AI400" s="230"/>
      <c r="AJ400" s="230"/>
      <c r="AK400" s="230"/>
      <c r="AL400" s="230"/>
      <c r="AM400" s="230"/>
      <c r="AN400" s="230"/>
      <c r="AO400" s="230"/>
      <c r="AP400" s="230"/>
      <c r="AQ400" s="230"/>
      <c r="AR400" s="230"/>
      <c r="AS400" s="230"/>
      <c r="AT400" s="230"/>
      <c r="AU400" s="230"/>
      <c r="AV400" s="230"/>
      <c r="AW400" s="230"/>
      <c r="AX400" s="230"/>
      <c r="AY400" s="230"/>
      <c r="AZ400" s="230"/>
      <c r="BA400" s="230"/>
      <c r="BB400" s="230"/>
      <c r="BC400" s="230"/>
      <c r="BD400" s="230"/>
      <c r="BE400" s="230"/>
      <c r="BF400" s="230"/>
      <c r="BG400" s="230"/>
      <c r="BH400" s="230"/>
      <c r="BI400" s="230"/>
      <c r="BJ400" s="230"/>
      <c r="BK400" s="230"/>
      <c r="BL400" s="230"/>
      <c r="BM400" s="230"/>
      <c r="BN400" s="230"/>
      <c r="BO400" s="230"/>
      <c r="BP400" s="230"/>
      <c r="BQ400" s="230"/>
      <c r="BR400" s="230"/>
      <c r="BS400" s="230"/>
      <c r="BT400" s="230"/>
      <c r="BU400" s="230"/>
      <c r="BV400" s="230"/>
      <c r="BW400" s="230"/>
      <c r="BX400" s="230"/>
      <c r="BY400" s="230"/>
      <c r="BZ400" s="230"/>
      <c r="CA400" s="230"/>
      <c r="CB400" s="230"/>
      <c r="CC400" s="230">
        <v>0.99919999999999998</v>
      </c>
      <c r="CD400" s="230"/>
      <c r="CE400" s="230"/>
      <c r="CF400" s="230"/>
      <c r="CG400" s="230"/>
      <c r="CH400" s="230"/>
      <c r="CI400" s="230"/>
      <c r="CJ400" s="230"/>
      <c r="CK400" s="230"/>
      <c r="CL400" s="230">
        <v>-1</v>
      </c>
      <c r="CM400" s="230"/>
      <c r="CN400" s="230"/>
      <c r="CO400" s="230"/>
      <c r="CP400" s="230"/>
      <c r="CQ400" s="230"/>
      <c r="CR400" s="230"/>
      <c r="CS400" s="230"/>
      <c r="CT400" s="230"/>
      <c r="CU400" s="230"/>
      <c r="CV400" s="230"/>
      <c r="CW400" s="230"/>
      <c r="CX400" s="230"/>
      <c r="CY400" s="230"/>
      <c r="CZ400" s="230"/>
      <c r="DA400" s="230"/>
      <c r="DB400" s="230"/>
      <c r="DC400" s="230"/>
      <c r="DD400" s="230"/>
      <c r="DE400" s="230"/>
      <c r="DF400" s="230"/>
      <c r="DG400" s="230"/>
      <c r="DH400" s="230"/>
      <c r="DI400" s="230"/>
      <c r="DJ400" s="230"/>
      <c r="DK400" s="230"/>
      <c r="DL400" s="230"/>
      <c r="DM400" s="230"/>
      <c r="DN400" s="230"/>
      <c r="DO400" s="230"/>
      <c r="DP400" s="230"/>
      <c r="DQ400" s="230"/>
      <c r="DR400" s="230"/>
      <c r="DS400" s="230"/>
      <c r="DT400" s="230"/>
      <c r="DU400" s="230"/>
      <c r="DV400" s="230"/>
      <c r="DW400" s="230"/>
      <c r="DX400" s="230"/>
      <c r="DY400" s="230"/>
      <c r="DZ400" s="230"/>
      <c r="EA400" s="230"/>
      <c r="EB400" s="230"/>
      <c r="EC400" s="230"/>
      <c r="ED400" s="230"/>
      <c r="EE400" s="230"/>
      <c r="EF400" s="230"/>
      <c r="EG400" s="230"/>
      <c r="EH400" s="230"/>
      <c r="EI400" s="230"/>
      <c r="EJ400" s="230"/>
      <c r="EK400" s="230"/>
      <c r="EL400" s="230"/>
      <c r="EM400" s="230"/>
      <c r="EN400" s="230"/>
      <c r="EO400" s="230"/>
      <c r="EP400" s="230"/>
      <c r="EQ400" s="230"/>
      <c r="ER400" s="230"/>
      <c r="ES400" s="230"/>
      <c r="ET400" s="230"/>
      <c r="EU400" s="230"/>
      <c r="EV400" s="230"/>
      <c r="EW400" s="230"/>
      <c r="EX400" s="230"/>
      <c r="EY400" s="230"/>
      <c r="EZ400" s="230"/>
      <c r="FA400" s="230"/>
      <c r="FB400" s="230"/>
      <c r="FC400" s="230"/>
      <c r="FD400" s="230"/>
      <c r="FE400" s="230"/>
      <c r="FF400" s="230"/>
      <c r="FG400" s="230"/>
      <c r="FH400" s="230"/>
      <c r="FI400" s="230"/>
      <c r="FJ400" s="230"/>
      <c r="FK400" s="230"/>
      <c r="FL400" s="230"/>
      <c r="FM400" s="230"/>
      <c r="FN400" s="230"/>
      <c r="FO400" s="230"/>
      <c r="FP400" s="230"/>
      <c r="FQ400" s="230"/>
      <c r="FR400" s="230"/>
      <c r="FS400" s="230"/>
      <c r="FT400" s="231"/>
      <c r="FU400" s="232">
        <f t="shared" si="50"/>
        <v>0</v>
      </c>
      <c r="FV400" s="232">
        <f t="shared" si="51"/>
        <v>0</v>
      </c>
      <c r="FW400" s="232">
        <f t="shared" si="51"/>
        <v>0</v>
      </c>
      <c r="FX400" s="232">
        <f t="shared" si="51"/>
        <v>0</v>
      </c>
      <c r="FY400" s="232">
        <f t="shared" si="51"/>
        <v>0</v>
      </c>
      <c r="FZ400" s="232">
        <f t="shared" si="51"/>
        <v>0</v>
      </c>
      <c r="GA400" s="232">
        <f t="shared" si="52"/>
        <v>0</v>
      </c>
      <c r="GB400" s="232">
        <f t="shared" si="53"/>
        <v>0</v>
      </c>
      <c r="GC400" s="232">
        <f t="shared" si="32"/>
        <v>0</v>
      </c>
    </row>
    <row r="401" spans="1:185" x14ac:dyDescent="0.3">
      <c r="A401" s="171" t="s">
        <v>422</v>
      </c>
      <c r="B401" s="40" t="str">
        <f>[3]Technologies!B401</f>
        <v>Elektriciteit</v>
      </c>
      <c r="C401" s="40" t="str">
        <f>VLOOKUP($A401,[3]Technologies!$A$7:$H$699,3,FALSE)</f>
        <v>XC Trade</v>
      </c>
      <c r="D401" s="40" t="str">
        <f>VLOOKUP($A401,[3]Technologies!$A$7:$H$699,4,FALSE)</f>
        <v>Power DE</v>
      </c>
      <c r="E401" s="40" t="str">
        <f>VLOOKUP($A401,[3]Technologies!$A$7:$H$699,6,FALSE)</f>
        <v>Electricity DE</v>
      </c>
      <c r="F401" s="40" t="str">
        <f>VLOOKUP($A401,[3]Technologies!$A$7:$H$699,7,FALSE)</f>
        <v>Import from Cluster NL4 - Power</v>
      </c>
      <c r="G401" s="228"/>
      <c r="H401" s="228"/>
      <c r="I401" s="229" cm="1">
        <f t="array" ref="I401">-SUMPRODUCT(([3]Feedstocks!$C$4:$C$185=A401)*[3]Feedstocks!$E$4:$E$185,[3]Feedstocks!$F$4:$F$185,[3]Feedstocks!$H$4:$H$185,[3]Feedstocks!$I$4:$I$185)</f>
        <v>0</v>
      </c>
      <c r="J401" s="229" cm="1">
        <f t="array" ref="J401">-SUMPRODUCT(([3]Feedstocks!$C$4:$C$185=A401)*[3]Feedstocks!$E$4:$E$185,[3]Feedstocks!$H$4:$H$185,[3]Feedstocks!$I$4:$I$185)</f>
        <v>0</v>
      </c>
      <c r="K401" s="229"/>
      <c r="L401" s="229"/>
      <c r="M401" s="228"/>
      <c r="N401" s="228" t="str">
        <f>VLOOKUP(E401,[3]Activities!$A$9:$M$224,13,FALSE)</f>
        <v>DE</v>
      </c>
      <c r="O401" s="228"/>
      <c r="P401" s="66" t="s">
        <v>1266</v>
      </c>
      <c r="Q401" s="230"/>
      <c r="R401" s="230"/>
      <c r="S401" s="230"/>
      <c r="T401" s="230"/>
      <c r="U401" s="230"/>
      <c r="V401" s="230"/>
      <c r="W401" s="230"/>
      <c r="X401" s="230"/>
      <c r="Y401" s="230"/>
      <c r="Z401" s="230"/>
      <c r="AA401" s="230"/>
      <c r="AB401" s="230"/>
      <c r="AC401" s="230"/>
      <c r="AD401" s="230"/>
      <c r="AE401" s="230"/>
      <c r="AF401" s="235"/>
      <c r="AG401" s="235"/>
      <c r="AH401" s="230"/>
      <c r="AI401" s="230"/>
      <c r="AJ401" s="230"/>
      <c r="AK401" s="230"/>
      <c r="AL401" s="230"/>
      <c r="AM401" s="230"/>
      <c r="AN401" s="230"/>
      <c r="AO401" s="230"/>
      <c r="AP401" s="230"/>
      <c r="AQ401" s="230"/>
      <c r="AR401" s="230"/>
      <c r="AS401" s="230"/>
      <c r="AT401" s="230"/>
      <c r="AU401" s="230"/>
      <c r="AV401" s="230"/>
      <c r="AW401" s="230"/>
      <c r="AX401" s="230"/>
      <c r="AY401" s="230"/>
      <c r="AZ401" s="230"/>
      <c r="BA401" s="230"/>
      <c r="BB401" s="230"/>
      <c r="BC401" s="230"/>
      <c r="BD401" s="230"/>
      <c r="BE401" s="230"/>
      <c r="BF401" s="230"/>
      <c r="BG401" s="230"/>
      <c r="BH401" s="230"/>
      <c r="BI401" s="230"/>
      <c r="BJ401" s="230"/>
      <c r="BK401" s="230"/>
      <c r="BL401" s="230"/>
      <c r="BM401" s="230"/>
      <c r="BN401" s="230"/>
      <c r="BO401" s="230"/>
      <c r="BP401" s="230"/>
      <c r="BQ401" s="230"/>
      <c r="BR401" s="230"/>
      <c r="BS401" s="230"/>
      <c r="BT401" s="230"/>
      <c r="BU401" s="230"/>
      <c r="BV401" s="230"/>
      <c r="BW401" s="230"/>
      <c r="BX401" s="230"/>
      <c r="BY401" s="230"/>
      <c r="BZ401" s="230"/>
      <c r="CA401" s="230"/>
      <c r="CB401" s="230"/>
      <c r="CC401" s="230">
        <v>0.999</v>
      </c>
      <c r="CD401" s="230"/>
      <c r="CE401" s="230"/>
      <c r="CF401" s="230"/>
      <c r="CG401" s="230"/>
      <c r="CH401" s="230"/>
      <c r="CI401" s="230"/>
      <c r="CJ401" s="230">
        <v>-1</v>
      </c>
      <c r="CK401" s="230"/>
      <c r="CL401" s="230"/>
      <c r="CM401" s="230"/>
      <c r="CN401" s="230"/>
      <c r="CO401" s="230"/>
      <c r="CP401" s="230"/>
      <c r="CQ401" s="230"/>
      <c r="CR401" s="230"/>
      <c r="CS401" s="230"/>
      <c r="CT401" s="230"/>
      <c r="CU401" s="230"/>
      <c r="CV401" s="230"/>
      <c r="CW401" s="230"/>
      <c r="CX401" s="230"/>
      <c r="CY401" s="230"/>
      <c r="CZ401" s="230"/>
      <c r="DA401" s="230"/>
      <c r="DB401" s="230"/>
      <c r="DC401" s="230"/>
      <c r="DD401" s="230"/>
      <c r="DE401" s="230"/>
      <c r="DF401" s="230"/>
      <c r="DG401" s="230"/>
      <c r="DH401" s="230"/>
      <c r="DI401" s="230"/>
      <c r="DJ401" s="230"/>
      <c r="DK401" s="230"/>
      <c r="DL401" s="230"/>
      <c r="DM401" s="230"/>
      <c r="DN401" s="230"/>
      <c r="DO401" s="230"/>
      <c r="DP401" s="230"/>
      <c r="DQ401" s="230"/>
      <c r="DR401" s="230"/>
      <c r="DS401" s="230"/>
      <c r="DT401" s="230"/>
      <c r="DU401" s="230"/>
      <c r="DV401" s="230"/>
      <c r="DW401" s="230"/>
      <c r="DX401" s="230"/>
      <c r="DY401" s="230"/>
      <c r="DZ401" s="230"/>
      <c r="EA401" s="230"/>
      <c r="EB401" s="230"/>
      <c r="EC401" s="230"/>
      <c r="ED401" s="230"/>
      <c r="EE401" s="230"/>
      <c r="EF401" s="230"/>
      <c r="EG401" s="230"/>
      <c r="EH401" s="230"/>
      <c r="EI401" s="230"/>
      <c r="EJ401" s="230"/>
      <c r="EK401" s="230"/>
      <c r="EL401" s="230"/>
      <c r="EM401" s="230"/>
      <c r="EN401" s="230"/>
      <c r="EO401" s="230"/>
      <c r="EP401" s="230"/>
      <c r="EQ401" s="230"/>
      <c r="ER401" s="230"/>
      <c r="ES401" s="230"/>
      <c r="ET401" s="230"/>
      <c r="EU401" s="230"/>
      <c r="EV401" s="230"/>
      <c r="EW401" s="230"/>
      <c r="EX401" s="230"/>
      <c r="EY401" s="230"/>
      <c r="EZ401" s="230"/>
      <c r="FA401" s="230"/>
      <c r="FB401" s="230"/>
      <c r="FC401" s="230"/>
      <c r="FD401" s="230"/>
      <c r="FE401" s="230"/>
      <c r="FF401" s="230"/>
      <c r="FG401" s="230"/>
      <c r="FH401" s="230"/>
      <c r="FI401" s="230"/>
      <c r="FJ401" s="230"/>
      <c r="FK401" s="230"/>
      <c r="FL401" s="230"/>
      <c r="FM401" s="230"/>
      <c r="FN401" s="230"/>
      <c r="FO401" s="230"/>
      <c r="FP401" s="230"/>
      <c r="FQ401" s="230"/>
      <c r="FR401" s="230"/>
      <c r="FS401" s="230"/>
      <c r="FT401" s="231"/>
      <c r="FU401" s="232">
        <f t="shared" si="50"/>
        <v>0</v>
      </c>
      <c r="FV401" s="232">
        <f t="shared" si="51"/>
        <v>0</v>
      </c>
      <c r="FW401" s="232">
        <f t="shared" si="51"/>
        <v>0</v>
      </c>
      <c r="FX401" s="232">
        <f t="shared" si="51"/>
        <v>0</v>
      </c>
      <c r="FY401" s="232">
        <f t="shared" si="51"/>
        <v>0</v>
      </c>
      <c r="FZ401" s="232">
        <f t="shared" si="51"/>
        <v>0</v>
      </c>
      <c r="GA401" s="232">
        <f t="shared" si="52"/>
        <v>0</v>
      </c>
      <c r="GB401" s="232">
        <f t="shared" si="53"/>
        <v>0</v>
      </c>
      <c r="GC401" s="232">
        <f>$I401</f>
        <v>0</v>
      </c>
    </row>
    <row r="402" spans="1:185" x14ac:dyDescent="0.3">
      <c r="A402" s="173" t="s">
        <v>423</v>
      </c>
      <c r="B402" s="40" t="str">
        <f>[3]Technologies!B402</f>
        <v>Elektriciteit</v>
      </c>
      <c r="C402" s="40" t="str">
        <f>VLOOKUP($A402,[3]Technologies!$A$7:$H$699,3,FALSE)</f>
        <v>XC Trade</v>
      </c>
      <c r="D402" s="40" t="str">
        <f>VLOOKUP($A402,[3]Technologies!$A$7:$H$699,4,FALSE)</f>
        <v>Power DE1</v>
      </c>
      <c r="E402" s="40" t="str">
        <f>VLOOKUP($A402,[3]Technologies!$A$7:$H$699,6,FALSE)</f>
        <v>Electricity Cluster DE1</v>
      </c>
      <c r="F402" s="40" t="str">
        <f>VLOOKUP($A402,[3]Technologies!$A$7:$H$699,7,FALSE)</f>
        <v>Import from DE - Power</v>
      </c>
      <c r="G402" s="228"/>
      <c r="H402" s="228"/>
      <c r="I402" s="229"/>
      <c r="J402" s="229"/>
      <c r="K402" s="229"/>
      <c r="L402" s="229"/>
      <c r="M402" s="228"/>
      <c r="N402" s="228" t="str">
        <f>VLOOKUP(E402,[3]Activities!$A$9:$M$224,13,FALSE)</f>
        <v>DE</v>
      </c>
      <c r="O402" s="228"/>
      <c r="P402" s="66"/>
      <c r="Q402" s="230"/>
      <c r="R402" s="230"/>
      <c r="S402" s="230"/>
      <c r="T402" s="230"/>
      <c r="U402" s="230"/>
      <c r="V402" s="230"/>
      <c r="W402" s="230"/>
      <c r="X402" s="230"/>
      <c r="Y402" s="230"/>
      <c r="Z402" s="230"/>
      <c r="AA402" s="230"/>
      <c r="AB402" s="230"/>
      <c r="AC402" s="230"/>
      <c r="AD402" s="230"/>
      <c r="AE402" s="230"/>
      <c r="AF402" s="235"/>
      <c r="AG402" s="235"/>
      <c r="AH402" s="230"/>
      <c r="AI402" s="230"/>
      <c r="AJ402" s="230"/>
      <c r="AK402" s="230"/>
      <c r="AL402" s="230"/>
      <c r="AM402" s="230"/>
      <c r="AN402" s="230"/>
      <c r="AO402" s="230"/>
      <c r="AP402" s="230"/>
      <c r="AQ402" s="230"/>
      <c r="AR402" s="230"/>
      <c r="AS402" s="230"/>
      <c r="AT402" s="230"/>
      <c r="AU402" s="230"/>
      <c r="AV402" s="230"/>
      <c r="AW402" s="230"/>
      <c r="AX402" s="230"/>
      <c r="AY402" s="230"/>
      <c r="AZ402" s="230"/>
      <c r="BA402" s="230"/>
      <c r="BB402" s="230"/>
      <c r="BC402" s="230"/>
      <c r="BD402" s="230"/>
      <c r="BE402" s="230"/>
      <c r="BF402" s="230"/>
      <c r="BG402" s="230"/>
      <c r="BH402" s="230"/>
      <c r="BI402" s="230"/>
      <c r="BJ402" s="230"/>
      <c r="BK402" s="230"/>
      <c r="BL402" s="230"/>
      <c r="BM402" s="230"/>
      <c r="BN402" s="230"/>
      <c r="BO402" s="230"/>
      <c r="BP402" s="230"/>
      <c r="BQ402" s="230"/>
      <c r="BR402" s="230"/>
      <c r="BS402" s="230"/>
      <c r="BT402" s="230"/>
      <c r="BU402" s="230"/>
      <c r="BV402" s="230"/>
      <c r="BW402" s="230"/>
      <c r="BX402" s="230"/>
      <c r="BY402" s="230"/>
      <c r="BZ402" s="230"/>
      <c r="CA402" s="230"/>
      <c r="CB402" s="230"/>
      <c r="CC402" s="230">
        <v>-1</v>
      </c>
      <c r="CD402" s="230"/>
      <c r="CE402" s="230"/>
      <c r="CF402" s="230"/>
      <c r="CG402" s="230"/>
      <c r="CH402" s="230"/>
      <c r="CI402" s="230"/>
      <c r="CJ402" s="230"/>
      <c r="CK402" s="230"/>
      <c r="CL402" s="230">
        <v>0.99919999999999998</v>
      </c>
      <c r="CM402" s="230"/>
      <c r="CN402" s="230"/>
      <c r="CO402" s="230"/>
      <c r="CP402" s="230"/>
      <c r="CQ402" s="230"/>
      <c r="CR402" s="230"/>
      <c r="CS402" s="230"/>
      <c r="CT402" s="230"/>
      <c r="CU402" s="230"/>
      <c r="CV402" s="230"/>
      <c r="CW402" s="230"/>
      <c r="CX402" s="230"/>
      <c r="CY402" s="230"/>
      <c r="CZ402" s="230"/>
      <c r="DA402" s="230"/>
      <c r="DB402" s="230"/>
      <c r="DC402" s="230"/>
      <c r="DD402" s="230"/>
      <c r="DE402" s="230"/>
      <c r="DF402" s="230"/>
      <c r="DG402" s="230"/>
      <c r="DH402" s="230"/>
      <c r="DI402" s="230"/>
      <c r="DJ402" s="230"/>
      <c r="DK402" s="230"/>
      <c r="DL402" s="230"/>
      <c r="DM402" s="230"/>
      <c r="DN402" s="230"/>
      <c r="DO402" s="230"/>
      <c r="DP402" s="230"/>
      <c r="DQ402" s="230"/>
      <c r="DR402" s="230"/>
      <c r="DS402" s="230"/>
      <c r="DT402" s="230"/>
      <c r="DU402" s="230"/>
      <c r="DV402" s="230"/>
      <c r="DW402" s="230"/>
      <c r="DX402" s="230"/>
      <c r="DY402" s="230"/>
      <c r="DZ402" s="230"/>
      <c r="EA402" s="230"/>
      <c r="EB402" s="230"/>
      <c r="EC402" s="230"/>
      <c r="ED402" s="230"/>
      <c r="EE402" s="230"/>
      <c r="EF402" s="230"/>
      <c r="EG402" s="230"/>
      <c r="EH402" s="230"/>
      <c r="EI402" s="230"/>
      <c r="EJ402" s="230"/>
      <c r="EK402" s="230"/>
      <c r="EL402" s="230"/>
      <c r="EM402" s="230"/>
      <c r="EN402" s="230"/>
      <c r="EO402" s="230"/>
      <c r="EP402" s="230"/>
      <c r="EQ402" s="230"/>
      <c r="ER402" s="230"/>
      <c r="ES402" s="230"/>
      <c r="ET402" s="230"/>
      <c r="EU402" s="230"/>
      <c r="EV402" s="230"/>
      <c r="EW402" s="230"/>
      <c r="EX402" s="230"/>
      <c r="EY402" s="230"/>
      <c r="EZ402" s="230"/>
      <c r="FA402" s="230"/>
      <c r="FB402" s="230"/>
      <c r="FC402" s="230"/>
      <c r="FD402" s="230"/>
      <c r="FE402" s="230"/>
      <c r="FF402" s="230"/>
      <c r="FG402" s="230"/>
      <c r="FH402" s="230"/>
      <c r="FI402" s="230"/>
      <c r="FJ402" s="230"/>
      <c r="FK402" s="230"/>
      <c r="FL402" s="230"/>
      <c r="FM402" s="230"/>
      <c r="FN402" s="230"/>
      <c r="FO402" s="230"/>
      <c r="FP402" s="230"/>
      <c r="FQ402" s="230"/>
      <c r="FR402" s="230"/>
      <c r="FS402" s="230"/>
      <c r="FT402" s="231"/>
      <c r="FU402" s="232"/>
      <c r="FV402" s="232"/>
      <c r="FW402" s="232"/>
      <c r="FX402" s="232"/>
      <c r="FY402" s="232"/>
      <c r="FZ402" s="232"/>
      <c r="GA402" s="232"/>
      <c r="GB402" s="232"/>
      <c r="GC402" s="232"/>
    </row>
    <row r="403" spans="1:185" x14ac:dyDescent="0.3">
      <c r="A403" s="171" t="s">
        <v>424</v>
      </c>
      <c r="B403" s="40" t="str">
        <f>[3]Technologies!B403</f>
        <v>Elektriciteit</v>
      </c>
      <c r="C403" s="40" t="str">
        <f>VLOOKUP($A403,[3]Technologies!$A$7:$H$699,3,FALSE)</f>
        <v>XC Trade</v>
      </c>
      <c r="D403" s="40" t="str">
        <f>VLOOKUP($A403,[3]Technologies!$A$7:$H$699,4,FALSE)</f>
        <v>Power NL4</v>
      </c>
      <c r="E403" s="40" t="str">
        <f>VLOOKUP($A403,[3]Technologies!$A$7:$H$699,6,FALSE)</f>
        <v>Electricity Cluster NL4</v>
      </c>
      <c r="F403" s="40" t="str">
        <f>VLOOKUP($A403,[3]Technologies!$A$7:$H$699,7,FALSE)</f>
        <v>Import from DE - Power</v>
      </c>
      <c r="G403" s="228"/>
      <c r="H403" s="228"/>
      <c r="I403" s="229"/>
      <c r="J403" s="229"/>
      <c r="K403" s="229"/>
      <c r="L403" s="229"/>
      <c r="M403" s="228"/>
      <c r="N403" s="228" t="str">
        <f>VLOOKUP(E403,[3]Activities!$A$9:$M$224,13,FALSE)</f>
        <v>NL</v>
      </c>
      <c r="O403" s="228"/>
      <c r="P403" s="66"/>
      <c r="Q403" s="230"/>
      <c r="R403" s="230"/>
      <c r="S403" s="230"/>
      <c r="T403" s="230"/>
      <c r="U403" s="230"/>
      <c r="V403" s="230"/>
      <c r="W403" s="230"/>
      <c r="X403" s="230"/>
      <c r="Y403" s="230"/>
      <c r="Z403" s="230"/>
      <c r="AA403" s="230"/>
      <c r="AB403" s="230"/>
      <c r="AC403" s="230"/>
      <c r="AD403" s="230"/>
      <c r="AE403" s="230"/>
      <c r="AF403" s="235"/>
      <c r="AG403" s="235"/>
      <c r="AH403" s="230"/>
      <c r="AI403" s="230"/>
      <c r="AJ403" s="230"/>
      <c r="AK403" s="230"/>
      <c r="AL403" s="230"/>
      <c r="AM403" s="230"/>
      <c r="AN403" s="230"/>
      <c r="AO403" s="230"/>
      <c r="AP403" s="230"/>
      <c r="AQ403" s="230"/>
      <c r="AR403" s="230"/>
      <c r="AS403" s="230"/>
      <c r="AT403" s="230"/>
      <c r="AU403" s="230"/>
      <c r="AV403" s="230"/>
      <c r="AW403" s="230"/>
      <c r="AX403" s="230"/>
      <c r="AY403" s="230"/>
      <c r="AZ403" s="230"/>
      <c r="BA403" s="230"/>
      <c r="BB403" s="230"/>
      <c r="BC403" s="230"/>
      <c r="BD403" s="230"/>
      <c r="BE403" s="230"/>
      <c r="BF403" s="230"/>
      <c r="BG403" s="230"/>
      <c r="BH403" s="230"/>
      <c r="BI403" s="230"/>
      <c r="BJ403" s="230"/>
      <c r="BK403" s="230"/>
      <c r="BL403" s="230"/>
      <c r="BM403" s="230"/>
      <c r="BN403" s="230"/>
      <c r="BO403" s="230"/>
      <c r="BP403" s="230"/>
      <c r="BQ403" s="230"/>
      <c r="BR403" s="230"/>
      <c r="BS403" s="230"/>
      <c r="BT403" s="230"/>
      <c r="BU403" s="230"/>
      <c r="BV403" s="230"/>
      <c r="BW403" s="230"/>
      <c r="BX403" s="230"/>
      <c r="BY403" s="230"/>
      <c r="BZ403" s="230"/>
      <c r="CA403" s="230"/>
      <c r="CB403" s="230"/>
      <c r="CC403" s="230">
        <v>-1</v>
      </c>
      <c r="CD403" s="230"/>
      <c r="CE403" s="230"/>
      <c r="CF403" s="230"/>
      <c r="CG403" s="230"/>
      <c r="CH403" s="230"/>
      <c r="CI403" s="230"/>
      <c r="CJ403" s="230">
        <v>0.999</v>
      </c>
      <c r="CK403" s="230"/>
      <c r="CL403" s="230"/>
      <c r="CM403" s="230"/>
      <c r="CN403" s="230"/>
      <c r="CO403" s="230"/>
      <c r="CP403" s="230"/>
      <c r="CQ403" s="230"/>
      <c r="CR403" s="230"/>
      <c r="CS403" s="230"/>
      <c r="CT403" s="230"/>
      <c r="CU403" s="230"/>
      <c r="CV403" s="230"/>
      <c r="CW403" s="230"/>
      <c r="CX403" s="230"/>
      <c r="CY403" s="230"/>
      <c r="CZ403" s="230"/>
      <c r="DA403" s="230"/>
      <c r="DB403" s="230"/>
      <c r="DC403" s="230"/>
      <c r="DD403" s="230"/>
      <c r="DE403" s="230"/>
      <c r="DF403" s="230"/>
      <c r="DG403" s="230"/>
      <c r="DH403" s="230"/>
      <c r="DI403" s="230"/>
      <c r="DJ403" s="230"/>
      <c r="DK403" s="230"/>
      <c r="DL403" s="230"/>
      <c r="DM403" s="230"/>
      <c r="DN403" s="230"/>
      <c r="DO403" s="230"/>
      <c r="DP403" s="230"/>
      <c r="DQ403" s="230"/>
      <c r="DR403" s="230"/>
      <c r="DS403" s="230"/>
      <c r="DT403" s="230"/>
      <c r="DU403" s="230"/>
      <c r="DV403" s="230"/>
      <c r="DW403" s="230"/>
      <c r="DX403" s="230"/>
      <c r="DY403" s="230"/>
      <c r="DZ403" s="230"/>
      <c r="EA403" s="230"/>
      <c r="EB403" s="230"/>
      <c r="EC403" s="230"/>
      <c r="ED403" s="230"/>
      <c r="EE403" s="230"/>
      <c r="EF403" s="230"/>
      <c r="EG403" s="230"/>
      <c r="EH403" s="230"/>
      <c r="EI403" s="230"/>
      <c r="EJ403" s="230"/>
      <c r="EK403" s="230"/>
      <c r="EL403" s="230"/>
      <c r="EM403" s="230"/>
      <c r="EN403" s="230"/>
      <c r="EO403" s="230"/>
      <c r="EP403" s="230"/>
      <c r="EQ403" s="230"/>
      <c r="ER403" s="230"/>
      <c r="ES403" s="230"/>
      <c r="ET403" s="230"/>
      <c r="EU403" s="230"/>
      <c r="EV403" s="230"/>
      <c r="EW403" s="230"/>
      <c r="EX403" s="230"/>
      <c r="EY403" s="230"/>
      <c r="EZ403" s="230"/>
      <c r="FA403" s="230"/>
      <c r="FB403" s="230"/>
      <c r="FC403" s="230"/>
      <c r="FD403" s="230"/>
      <c r="FE403" s="230"/>
      <c r="FF403" s="230"/>
      <c r="FG403" s="230"/>
      <c r="FH403" s="230"/>
      <c r="FI403" s="230"/>
      <c r="FJ403" s="230"/>
      <c r="FK403" s="230"/>
      <c r="FL403" s="230"/>
      <c r="FM403" s="230"/>
      <c r="FN403" s="230"/>
      <c r="FO403" s="230"/>
      <c r="FP403" s="230"/>
      <c r="FQ403" s="230"/>
      <c r="FR403" s="230"/>
      <c r="FS403" s="230"/>
      <c r="FT403" s="231"/>
      <c r="FU403" s="232"/>
      <c r="FV403" s="232"/>
      <c r="FW403" s="232"/>
      <c r="FX403" s="232"/>
      <c r="FY403" s="232"/>
      <c r="FZ403" s="232"/>
      <c r="GA403" s="232"/>
      <c r="GB403" s="232"/>
      <c r="GC403" s="232"/>
    </row>
    <row r="404" spans="1:185" x14ac:dyDescent="0.3">
      <c r="A404" s="69" t="s">
        <v>425</v>
      </c>
      <c r="B404" s="69" t="str">
        <f>[3]Technologies!B404</f>
        <v>Elektriciteit</v>
      </c>
      <c r="C404" s="69" t="str">
        <f>VLOOKUP($A404,[3]Technologies!$A$7:$H$699,3,FALSE)</f>
        <v>Conversion</v>
      </c>
      <c r="D404" s="69" t="str">
        <f>VLOOKUP($A404,[3]Technologies!$A$7:$H$699,4,FALSE)</f>
        <v>Power NL</v>
      </c>
      <c r="E404" s="69" t="str">
        <f>VLOOKUP($A404,[3]Technologies!$A$7:$H$699,6,FALSE)</f>
        <v>Electricity NL - HV</v>
      </c>
      <c r="F404" s="70" t="str">
        <f>VLOOKUP($A404,[3]Technologies!$A$7:$H$699,7,FALSE)</f>
        <v>Transformer from LV  to HV - Power NL</v>
      </c>
      <c r="G404" s="233"/>
      <c r="H404" s="233"/>
      <c r="I404" s="234" cm="1">
        <f t="array" ref="I404">-SUMPRODUCT(([3]Feedstocks!$C$4:$C$185=A404)*[3]Feedstocks!$E$4:$E$185,[3]Feedstocks!$F$4:$F$185,[3]Feedstocks!$H$4:$H$185,[3]Feedstocks!$I$4:$I$185)</f>
        <v>0</v>
      </c>
      <c r="J404" s="234" cm="1">
        <f t="array" ref="J404">-SUMPRODUCT(([3]Feedstocks!$C$4:$C$185=A404)*[3]Feedstocks!$E$4:$E$185,[3]Feedstocks!$H$4:$H$185,[3]Feedstocks!$I$4:$I$185)</f>
        <v>0</v>
      </c>
      <c r="K404" s="234"/>
      <c r="L404" s="234"/>
      <c r="M404" s="233"/>
      <c r="N404" s="233" t="str">
        <f>VLOOKUP(E404,[3]Activities!$A$9:$M$224,13,FALSE)</f>
        <v>NL</v>
      </c>
      <c r="O404" s="233"/>
      <c r="P404" s="87" t="s">
        <v>1266</v>
      </c>
      <c r="Q404" s="235"/>
      <c r="R404" s="235"/>
      <c r="S404" s="235"/>
      <c r="T404" s="235"/>
      <c r="U404" s="235"/>
      <c r="V404" s="235"/>
      <c r="W404" s="235"/>
      <c r="X404" s="235"/>
      <c r="Y404" s="235"/>
      <c r="Z404" s="235"/>
      <c r="AA404" s="235"/>
      <c r="AB404" s="235"/>
      <c r="AC404" s="235"/>
      <c r="AD404" s="235"/>
      <c r="AE404" s="235"/>
      <c r="AF404" s="230"/>
      <c r="AG404" s="230"/>
      <c r="AH404" s="235"/>
      <c r="AI404" s="235"/>
      <c r="AJ404" s="235"/>
      <c r="AK404" s="235"/>
      <c r="AL404" s="235"/>
      <c r="AM404" s="235"/>
      <c r="AN404" s="235"/>
      <c r="AO404" s="235"/>
      <c r="AP404" s="235"/>
      <c r="AQ404" s="235"/>
      <c r="AR404" s="235"/>
      <c r="AS404" s="235"/>
      <c r="AT404" s="235"/>
      <c r="AU404" s="235"/>
      <c r="AV404" s="235"/>
      <c r="AW404" s="235"/>
      <c r="AX404" s="235"/>
      <c r="AY404" s="235"/>
      <c r="AZ404" s="235"/>
      <c r="BA404" s="235"/>
      <c r="BB404" s="235"/>
      <c r="BC404" s="235"/>
      <c r="BD404" s="235"/>
      <c r="BE404" s="235"/>
      <c r="BF404" s="235"/>
      <c r="BG404" s="235"/>
      <c r="BH404" s="235"/>
      <c r="BI404" s="235"/>
      <c r="BJ404" s="235"/>
      <c r="BK404" s="235"/>
      <c r="BL404" s="235"/>
      <c r="BM404" s="235"/>
      <c r="BN404" s="235"/>
      <c r="BO404" s="235"/>
      <c r="BP404" s="235"/>
      <c r="BQ404" s="235"/>
      <c r="BR404" s="235"/>
      <c r="BS404" s="235"/>
      <c r="BT404" s="235"/>
      <c r="BU404" s="235"/>
      <c r="BV404" s="235"/>
      <c r="BW404" s="235"/>
      <c r="BX404" s="235"/>
      <c r="BY404" s="235"/>
      <c r="BZ404" s="235"/>
      <c r="CA404" s="235"/>
      <c r="CB404" s="235"/>
      <c r="CC404" s="235"/>
      <c r="CD404" s="235"/>
      <c r="CE404" s="235"/>
      <c r="CF404" s="235"/>
      <c r="CG404" s="235"/>
      <c r="CH404" s="235"/>
      <c r="CI404" s="235"/>
      <c r="CJ404" s="235"/>
      <c r="CK404" s="235"/>
      <c r="CL404" s="235"/>
      <c r="CM404" s="235"/>
      <c r="CN404" s="235"/>
      <c r="CO404" s="235"/>
      <c r="CP404" s="235"/>
      <c r="CQ404" s="235"/>
      <c r="CR404" s="235">
        <v>1</v>
      </c>
      <c r="CS404" s="235">
        <f>-1-[3]Parameters!$B$10</f>
        <v>-1.040144</v>
      </c>
      <c r="CT404" s="235"/>
      <c r="CU404" s="235"/>
      <c r="CV404" s="235"/>
      <c r="CW404" s="235"/>
      <c r="CX404" s="235"/>
      <c r="CY404" s="235"/>
      <c r="CZ404" s="235"/>
      <c r="DA404" s="235"/>
      <c r="DB404" s="235"/>
      <c r="DC404" s="235"/>
      <c r="DD404" s="235"/>
      <c r="DE404" s="235"/>
      <c r="DF404" s="235"/>
      <c r="DG404" s="235"/>
      <c r="DH404" s="235"/>
      <c r="DI404" s="235"/>
      <c r="DJ404" s="235"/>
      <c r="DK404" s="235"/>
      <c r="DL404" s="235"/>
      <c r="DM404" s="235"/>
      <c r="DN404" s="235"/>
      <c r="DO404" s="235"/>
      <c r="DP404" s="235"/>
      <c r="DQ404" s="235"/>
      <c r="DR404" s="235"/>
      <c r="DS404" s="235"/>
      <c r="DT404" s="235"/>
      <c r="DU404" s="235"/>
      <c r="DV404" s="235"/>
      <c r="DW404" s="235"/>
      <c r="DX404" s="235"/>
      <c r="DY404" s="235"/>
      <c r="DZ404" s="235"/>
      <c r="EA404" s="235"/>
      <c r="EB404" s="235"/>
      <c r="EC404" s="235"/>
      <c r="ED404" s="235"/>
      <c r="EE404" s="235"/>
      <c r="EF404" s="235"/>
      <c r="EG404" s="235"/>
      <c r="EH404" s="235"/>
      <c r="EI404" s="235"/>
      <c r="EJ404" s="235"/>
      <c r="EK404" s="235"/>
      <c r="EL404" s="235"/>
      <c r="EM404" s="235"/>
      <c r="EN404" s="235"/>
      <c r="EO404" s="235"/>
      <c r="EP404" s="235"/>
      <c r="EQ404" s="235"/>
      <c r="ER404" s="235"/>
      <c r="ES404" s="235"/>
      <c r="ET404" s="235"/>
      <c r="EU404" s="235"/>
      <c r="EV404" s="235"/>
      <c r="EW404" s="235"/>
      <c r="EX404" s="235"/>
      <c r="EY404" s="235"/>
      <c r="EZ404" s="235"/>
      <c r="FA404" s="235"/>
      <c r="FB404" s="235"/>
      <c r="FC404" s="235"/>
      <c r="FD404" s="235"/>
      <c r="FE404" s="235"/>
      <c r="FF404" s="235"/>
      <c r="FG404" s="235"/>
      <c r="FH404" s="235"/>
      <c r="FI404" s="235"/>
      <c r="FJ404" s="235"/>
      <c r="FK404" s="235"/>
      <c r="FL404" s="235"/>
      <c r="FM404" s="235"/>
      <c r="FN404" s="235"/>
      <c r="FO404" s="235"/>
      <c r="FP404" s="235"/>
      <c r="FQ404" s="235"/>
      <c r="FR404" s="235"/>
      <c r="FS404" s="235"/>
      <c r="FT404" s="236"/>
      <c r="FU404" s="237">
        <f t="shared" ref="FU404:FU467" si="54">ROUND(IF($C404="Primary",0,-$G404*(SUMPRODUCT($Q$4:$FS$4,$Q404:$FS404)+$J404)-$H404)*IF($N404=FU$4,1,0),4)</f>
        <v>0</v>
      </c>
      <c r="FV404" s="237">
        <f t="shared" ref="FV404:FZ419" si="55">ROUND(IF($C404="Primary",0,$M404*(1-$O404)*($G404*(SUMPRODUCT($Q$4:$FS$4,$Q404:$FS404)+$J404)+$H404-SUMPRODUCT($Q$5:$FS$5,$Q404:$FS404)-$I404+$K404))*IF($N404=FV$4,1,0),4)</f>
        <v>0</v>
      </c>
      <c r="FW404" s="237">
        <f t="shared" si="55"/>
        <v>0</v>
      </c>
      <c r="FX404" s="237">
        <f t="shared" si="55"/>
        <v>0</v>
      </c>
      <c r="FY404" s="237">
        <f t="shared" si="55"/>
        <v>0</v>
      </c>
      <c r="FZ404" s="237">
        <f t="shared" si="55"/>
        <v>0</v>
      </c>
      <c r="GA404" s="237">
        <f t="shared" ref="GA404:GA467" si="56">ROUND(IF($C404="Primary",0,(1-$M404)*(1-$O404)*($G404*(SUMPRODUCT($Q$4:$FS$4,$Q404:$FS404)+$J404)+$H404-SUMPRODUCT($Q$5:$FS$5,$Q404:$FS404)-$I404+$L404))*IF($N404=FV$4,1,0),4)</f>
        <v>0</v>
      </c>
      <c r="GB404" s="237">
        <f t="shared" ref="GB404:GB467" si="57">ROUND(IF($C404="Primary",0,$O404*($G404*(SUMPRODUCT($Q$4:$FS$4,$Q404:$FS404)+$J404)-SUMPRODUCT($Q$5:$FS$5,$Q404:$FS404)-$I404))*IF($N404=FV$4,1,0),4)</f>
        <v>0</v>
      </c>
      <c r="GC404" s="237">
        <f t="shared" ref="GC404:GC509" si="58">$I404</f>
        <v>0</v>
      </c>
    </row>
    <row r="405" spans="1:185" x14ac:dyDescent="0.3">
      <c r="A405" s="40" t="s">
        <v>426</v>
      </c>
      <c r="B405" s="40" t="str">
        <f>[3]Technologies!B405</f>
        <v>Elektriciteit</v>
      </c>
      <c r="C405" s="40" t="str">
        <f>VLOOKUP($A405,[3]Technologies!$A$7:$H$699,3,FALSE)</f>
        <v>Conversion</v>
      </c>
      <c r="D405" s="40" t="str">
        <f>VLOOKUP($A405,[3]Technologies!$A$7:$H$699,4,FALSE)</f>
        <v>Power NL</v>
      </c>
      <c r="E405" s="40" t="str">
        <f>VLOOKUP($A405,[3]Technologies!$A$7:$H$699,6,FALSE)</f>
        <v>Electricity NL - LV</v>
      </c>
      <c r="F405" s="40" t="str">
        <f>VLOOKUP($A405,[3]Technologies!$A$7:$H$699,7,FALSE)</f>
        <v>Transformer from HV to LV - Power NL</v>
      </c>
      <c r="G405" s="228"/>
      <c r="H405" s="228"/>
      <c r="I405" s="229" cm="1">
        <f t="array" ref="I405">-SUMPRODUCT(([3]Feedstocks!$C$4:$C$185=A405)*[3]Feedstocks!$E$4:$E$185,[3]Feedstocks!$F$4:$F$185,[3]Feedstocks!$H$4:$H$185,[3]Feedstocks!$I$4:$I$185)</f>
        <v>0</v>
      </c>
      <c r="J405" s="229" cm="1">
        <f t="array" ref="J405">-SUMPRODUCT(([3]Feedstocks!$C$4:$C$185=A405)*[3]Feedstocks!$E$4:$E$185,[3]Feedstocks!$H$4:$H$185,[3]Feedstocks!$I$4:$I$185)</f>
        <v>0</v>
      </c>
      <c r="K405" s="229"/>
      <c r="L405" s="229"/>
      <c r="M405" s="228"/>
      <c r="N405" s="228" t="str">
        <f>VLOOKUP(E405,[3]Activities!$A$9:$M$224,13,FALSE)</f>
        <v>NL</v>
      </c>
      <c r="O405" s="228"/>
      <c r="P405" s="66" t="s">
        <v>1266</v>
      </c>
      <c r="Q405" s="230"/>
      <c r="R405" s="230"/>
      <c r="S405" s="230"/>
      <c r="T405" s="230"/>
      <c r="U405" s="230"/>
      <c r="V405" s="230"/>
      <c r="W405" s="230"/>
      <c r="X405" s="230"/>
      <c r="Y405" s="230"/>
      <c r="Z405" s="230"/>
      <c r="AA405" s="230"/>
      <c r="AB405" s="230"/>
      <c r="AC405" s="230"/>
      <c r="AD405" s="230"/>
      <c r="AE405" s="230"/>
      <c r="AF405" s="235"/>
      <c r="AG405" s="235"/>
      <c r="AH405" s="230"/>
      <c r="AI405" s="230"/>
      <c r="AJ405" s="230"/>
      <c r="AK405" s="230"/>
      <c r="AL405" s="230"/>
      <c r="AM405" s="230"/>
      <c r="AN405" s="230"/>
      <c r="AO405" s="230"/>
      <c r="AP405" s="230"/>
      <c r="AQ405" s="230"/>
      <c r="AR405" s="230"/>
      <c r="AS405" s="230"/>
      <c r="AT405" s="230"/>
      <c r="AU405" s="230"/>
      <c r="AV405" s="230"/>
      <c r="AW405" s="230"/>
      <c r="AX405" s="230"/>
      <c r="AY405" s="230"/>
      <c r="AZ405" s="230"/>
      <c r="BA405" s="230"/>
      <c r="BB405" s="230"/>
      <c r="BC405" s="230"/>
      <c r="BD405" s="230"/>
      <c r="BE405" s="230"/>
      <c r="BF405" s="230"/>
      <c r="BG405" s="230"/>
      <c r="BH405" s="230"/>
      <c r="BI405" s="230"/>
      <c r="BJ405" s="230"/>
      <c r="BK405" s="230"/>
      <c r="BL405" s="230"/>
      <c r="BM405" s="230"/>
      <c r="BN405" s="230"/>
      <c r="BO405" s="230"/>
      <c r="BP405" s="230"/>
      <c r="BQ405" s="230"/>
      <c r="BR405" s="230"/>
      <c r="BS405" s="230"/>
      <c r="BT405" s="230"/>
      <c r="BU405" s="230"/>
      <c r="BV405" s="230"/>
      <c r="BW405" s="230"/>
      <c r="BX405" s="230"/>
      <c r="BY405" s="230"/>
      <c r="BZ405" s="230"/>
      <c r="CA405" s="230"/>
      <c r="CB405" s="230"/>
      <c r="CC405" s="230"/>
      <c r="CD405" s="230"/>
      <c r="CE405" s="230"/>
      <c r="CF405" s="230"/>
      <c r="CG405" s="230"/>
      <c r="CH405" s="230"/>
      <c r="CI405" s="230"/>
      <c r="CJ405" s="230"/>
      <c r="CK405" s="230"/>
      <c r="CL405" s="230"/>
      <c r="CM405" s="230"/>
      <c r="CN405" s="230"/>
      <c r="CO405" s="230"/>
      <c r="CP405" s="230"/>
      <c r="CQ405" s="230"/>
      <c r="CR405" s="230">
        <f>-1-[3]Parameters!$B$10</f>
        <v>-1.040144</v>
      </c>
      <c r="CS405" s="230">
        <v>1</v>
      </c>
      <c r="CT405" s="230"/>
      <c r="CU405" s="230"/>
      <c r="CV405" s="230"/>
      <c r="CW405" s="230"/>
      <c r="CX405" s="230"/>
      <c r="CY405" s="230"/>
      <c r="CZ405" s="230"/>
      <c r="DA405" s="230"/>
      <c r="DB405" s="230"/>
      <c r="DC405" s="230"/>
      <c r="DD405" s="230"/>
      <c r="DE405" s="230"/>
      <c r="DF405" s="230"/>
      <c r="DG405" s="230"/>
      <c r="DH405" s="230"/>
      <c r="DI405" s="230"/>
      <c r="DJ405" s="230"/>
      <c r="DK405" s="230"/>
      <c r="DL405" s="230"/>
      <c r="DM405" s="230"/>
      <c r="DN405" s="230"/>
      <c r="DO405" s="230"/>
      <c r="DP405" s="230"/>
      <c r="DQ405" s="230"/>
      <c r="DR405" s="230"/>
      <c r="DS405" s="230"/>
      <c r="DT405" s="230"/>
      <c r="DU405" s="230"/>
      <c r="DV405" s="230"/>
      <c r="DW405" s="230"/>
      <c r="DX405" s="230"/>
      <c r="DY405" s="230"/>
      <c r="DZ405" s="230"/>
      <c r="EA405" s="230"/>
      <c r="EB405" s="230"/>
      <c r="EC405" s="230"/>
      <c r="ED405" s="230"/>
      <c r="EE405" s="230"/>
      <c r="EF405" s="230"/>
      <c r="EG405" s="230"/>
      <c r="EH405" s="230"/>
      <c r="EI405" s="230"/>
      <c r="EJ405" s="230"/>
      <c r="EK405" s="230"/>
      <c r="EL405" s="230"/>
      <c r="EM405" s="230"/>
      <c r="EN405" s="230"/>
      <c r="EO405" s="230"/>
      <c r="EP405" s="230"/>
      <c r="EQ405" s="230"/>
      <c r="ER405" s="230"/>
      <c r="ES405" s="230"/>
      <c r="ET405" s="230"/>
      <c r="EU405" s="230"/>
      <c r="EV405" s="230"/>
      <c r="EW405" s="230"/>
      <c r="EX405" s="230"/>
      <c r="EY405" s="230"/>
      <c r="EZ405" s="230"/>
      <c r="FA405" s="230"/>
      <c r="FB405" s="230"/>
      <c r="FC405" s="230"/>
      <c r="FD405" s="230"/>
      <c r="FE405" s="230"/>
      <c r="FF405" s="230"/>
      <c r="FG405" s="230"/>
      <c r="FH405" s="230"/>
      <c r="FI405" s="230"/>
      <c r="FJ405" s="230"/>
      <c r="FK405" s="230"/>
      <c r="FL405" s="230"/>
      <c r="FM405" s="230"/>
      <c r="FN405" s="230"/>
      <c r="FO405" s="230"/>
      <c r="FP405" s="230"/>
      <c r="FQ405" s="230"/>
      <c r="FR405" s="230"/>
      <c r="FS405" s="230"/>
      <c r="FT405" s="231"/>
      <c r="FU405" s="232">
        <f t="shared" si="54"/>
        <v>0</v>
      </c>
      <c r="FV405" s="232">
        <f t="shared" si="55"/>
        <v>0</v>
      </c>
      <c r="FW405" s="232">
        <f t="shared" si="55"/>
        <v>0</v>
      </c>
      <c r="FX405" s="232">
        <f t="shared" si="55"/>
        <v>0</v>
      </c>
      <c r="FY405" s="232">
        <f t="shared" si="55"/>
        <v>0</v>
      </c>
      <c r="FZ405" s="232">
        <f t="shared" si="55"/>
        <v>0</v>
      </c>
      <c r="GA405" s="232">
        <f t="shared" si="56"/>
        <v>0</v>
      </c>
      <c r="GB405" s="232">
        <f t="shared" si="57"/>
        <v>0</v>
      </c>
      <c r="GC405" s="232">
        <f t="shared" si="58"/>
        <v>0</v>
      </c>
    </row>
    <row r="406" spans="1:185" x14ac:dyDescent="0.3">
      <c r="A406" s="69" t="s">
        <v>427</v>
      </c>
      <c r="B406" s="69" t="str">
        <f>[3]Technologies!B406</f>
        <v>Gebouwde omgeving</v>
      </c>
      <c r="C406" s="69" t="str">
        <f>VLOOKUP($A406,[3]Technologies!$A$7:$H$699,3,FALSE)</f>
        <v>Conversion</v>
      </c>
      <c r="D406" s="69" t="str">
        <f>VLOOKUP($A406,[3]Technologies!$A$7:$H$699,4,FALSE)</f>
        <v>Residential</v>
      </c>
      <c r="E406" s="69" t="str">
        <f>VLOOKUP($A406,[3]Technologies!$A$7:$H$699,6,FALSE)</f>
        <v>Heat LT Houses C-G</v>
      </c>
      <c r="F406" s="70" t="str">
        <f>VLOOKUP($A406,[3]Technologies!$A$7:$H$699,7,FALSE)</f>
        <v>Boiler Gas - LT Heat for Houses</v>
      </c>
      <c r="G406" s="233"/>
      <c r="H406" s="233"/>
      <c r="I406" s="234" cm="1">
        <f t="array" ref="I406">-SUMPRODUCT(([3]Feedstocks!$C$4:$C$185=A406)*[3]Feedstocks!$E$4:$E$185,[3]Feedstocks!$F$4:$F$185,[3]Feedstocks!$H$4:$H$185,[3]Feedstocks!$I$4:$I$185)</f>
        <v>0</v>
      </c>
      <c r="J406" s="234" cm="1">
        <f t="array" ref="J406">-SUMPRODUCT(([3]Feedstocks!$C$4:$C$185=A406)*[3]Feedstocks!$E$4:$E$185,[3]Feedstocks!$H$4:$H$185,[3]Feedstocks!$I$4:$I$185)</f>
        <v>0</v>
      </c>
      <c r="K406" s="234"/>
      <c r="L406" s="234"/>
      <c r="M406" s="233"/>
      <c r="N406" s="233" t="str">
        <f>VLOOKUP(E406,[3]Activities!$A$9:$M$224,13,FALSE)</f>
        <v>NL</v>
      </c>
      <c r="O406" s="233"/>
      <c r="P406" s="87" t="s">
        <v>1266</v>
      </c>
      <c r="Q406" s="235"/>
      <c r="R406" s="235"/>
      <c r="S406" s="235"/>
      <c r="T406" s="235"/>
      <c r="U406" s="235"/>
      <c r="V406" s="235"/>
      <c r="W406" s="235"/>
      <c r="X406" s="235"/>
      <c r="Y406" s="235"/>
      <c r="Z406" s="235"/>
      <c r="AA406" s="235"/>
      <c r="AB406" s="235"/>
      <c r="AC406" s="235"/>
      <c r="AD406" s="235"/>
      <c r="AE406" s="235"/>
      <c r="AF406" s="230"/>
      <c r="AG406" s="230"/>
      <c r="AH406" s="235"/>
      <c r="AI406" s="235"/>
      <c r="AJ406" s="235"/>
      <c r="AK406" s="235"/>
      <c r="AL406" s="235"/>
      <c r="AM406" s="235"/>
      <c r="AN406" s="235"/>
      <c r="AO406" s="235"/>
      <c r="AP406" s="235"/>
      <c r="AQ406" s="235"/>
      <c r="AR406" s="235"/>
      <c r="AS406" s="235"/>
      <c r="AT406" s="235"/>
      <c r="AU406" s="235"/>
      <c r="AV406" s="235"/>
      <c r="AW406" s="235"/>
      <c r="AX406" s="235"/>
      <c r="AY406" s="235"/>
      <c r="AZ406" s="235"/>
      <c r="BA406" s="235"/>
      <c r="BB406" s="235"/>
      <c r="BC406" s="235"/>
      <c r="BD406" s="235"/>
      <c r="BE406" s="235"/>
      <c r="BF406" s="235"/>
      <c r="BG406" s="235"/>
      <c r="BH406" s="235"/>
      <c r="BI406" s="235"/>
      <c r="BJ406" s="235"/>
      <c r="BK406" s="235"/>
      <c r="BL406" s="235"/>
      <c r="BM406" s="235"/>
      <c r="BN406" s="235"/>
      <c r="BO406" s="235"/>
      <c r="BP406" s="235"/>
      <c r="BQ406" s="235"/>
      <c r="BR406" s="235"/>
      <c r="BS406" s="235"/>
      <c r="BT406" s="235"/>
      <c r="BU406" s="235"/>
      <c r="BV406" s="235"/>
      <c r="BW406" s="235"/>
      <c r="BX406" s="235"/>
      <c r="BY406" s="235"/>
      <c r="BZ406" s="235"/>
      <c r="CA406" s="235"/>
      <c r="CB406" s="235"/>
      <c r="CC406" s="235"/>
      <c r="CD406" s="235"/>
      <c r="CE406" s="235"/>
      <c r="CF406" s="235"/>
      <c r="CG406" s="235"/>
      <c r="CH406" s="235"/>
      <c r="CI406" s="235"/>
      <c r="CJ406" s="235"/>
      <c r="CK406" s="235"/>
      <c r="CL406" s="235"/>
      <c r="CM406" s="235"/>
      <c r="CN406" s="235"/>
      <c r="CO406" s="235"/>
      <c r="CP406" s="235"/>
      <c r="CQ406" s="235"/>
      <c r="CR406" s="235"/>
      <c r="CS406" s="235"/>
      <c r="CT406" s="235">
        <v>1</v>
      </c>
      <c r="CU406" s="235"/>
      <c r="CV406" s="235"/>
      <c r="CW406" s="235"/>
      <c r="CX406" s="235"/>
      <c r="CY406" s="235"/>
      <c r="CZ406" s="235"/>
      <c r="DA406" s="235"/>
      <c r="DB406" s="235"/>
      <c r="DC406" s="235"/>
      <c r="DD406" s="235"/>
      <c r="DE406" s="235"/>
      <c r="DF406" s="235"/>
      <c r="DG406" s="235"/>
      <c r="DH406" s="235"/>
      <c r="DI406" s="235"/>
      <c r="DJ406" s="235"/>
      <c r="DK406" s="235"/>
      <c r="DL406" s="235"/>
      <c r="DM406" s="235"/>
      <c r="DN406" s="235"/>
      <c r="DO406" s="235"/>
      <c r="DP406" s="235"/>
      <c r="DQ406" s="235"/>
      <c r="DR406" s="235"/>
      <c r="DS406" s="235"/>
      <c r="DT406" s="235"/>
      <c r="DU406" s="235">
        <v>-1.05</v>
      </c>
      <c r="DV406" s="235"/>
      <c r="DW406" s="235"/>
      <c r="DX406" s="235"/>
      <c r="DY406" s="235"/>
      <c r="DZ406" s="235"/>
      <c r="EA406" s="235"/>
      <c r="EB406" s="235"/>
      <c r="EC406" s="235"/>
      <c r="ED406" s="235"/>
      <c r="EE406" s="235"/>
      <c r="EF406" s="235"/>
      <c r="EG406" s="235"/>
      <c r="EH406" s="235"/>
      <c r="EI406" s="235"/>
      <c r="EJ406" s="235"/>
      <c r="EK406" s="235"/>
      <c r="EL406" s="235"/>
      <c r="EM406" s="235"/>
      <c r="EN406" s="235"/>
      <c r="EO406" s="235"/>
      <c r="EP406" s="235"/>
      <c r="EQ406" s="235"/>
      <c r="ER406" s="235"/>
      <c r="ES406" s="235"/>
      <c r="ET406" s="235"/>
      <c r="EU406" s="235"/>
      <c r="EV406" s="235"/>
      <c r="EW406" s="235"/>
      <c r="EX406" s="235"/>
      <c r="EY406" s="235"/>
      <c r="EZ406" s="235"/>
      <c r="FA406" s="235"/>
      <c r="FB406" s="235"/>
      <c r="FC406" s="235"/>
      <c r="FD406" s="235"/>
      <c r="FE406" s="235"/>
      <c r="FF406" s="235"/>
      <c r="FG406" s="235"/>
      <c r="FH406" s="235"/>
      <c r="FI406" s="235"/>
      <c r="FJ406" s="235"/>
      <c r="FK406" s="235"/>
      <c r="FL406" s="235"/>
      <c r="FM406" s="235"/>
      <c r="FN406" s="235"/>
      <c r="FO406" s="235"/>
      <c r="FP406" s="235"/>
      <c r="FQ406" s="235"/>
      <c r="FR406" s="235"/>
      <c r="FS406" s="235"/>
      <c r="FT406" s="236"/>
      <c r="FU406" s="237">
        <f t="shared" si="54"/>
        <v>0</v>
      </c>
      <c r="FV406" s="237">
        <f t="shared" si="55"/>
        <v>0</v>
      </c>
      <c r="FW406" s="237">
        <f t="shared" si="55"/>
        <v>0</v>
      </c>
      <c r="FX406" s="237">
        <f t="shared" si="55"/>
        <v>0</v>
      </c>
      <c r="FY406" s="237">
        <f t="shared" si="55"/>
        <v>0</v>
      </c>
      <c r="FZ406" s="237">
        <f t="shared" si="55"/>
        <v>0</v>
      </c>
      <c r="GA406" s="237">
        <f t="shared" si="56"/>
        <v>5.9400000000000001E-2</v>
      </c>
      <c r="GB406" s="237">
        <f t="shared" si="57"/>
        <v>0</v>
      </c>
      <c r="GC406" s="237">
        <f t="shared" si="58"/>
        <v>0</v>
      </c>
    </row>
    <row r="407" spans="1:185" x14ac:dyDescent="0.3">
      <c r="A407" s="40" t="s">
        <v>428</v>
      </c>
      <c r="B407" s="40" t="str">
        <f>[3]Technologies!B407</f>
        <v>Gebouwde omgeving</v>
      </c>
      <c r="C407" s="40" t="str">
        <f>VLOOKUP($A407,[3]Technologies!$A$7:$H$699,3,FALSE)</f>
        <v>Conversion</v>
      </c>
      <c r="D407" s="40" t="str">
        <f>VLOOKUP($A407,[3]Technologies!$A$7:$H$699,4,FALSE)</f>
        <v>Residential</v>
      </c>
      <c r="E407" s="40" t="str">
        <f>VLOOKUP($A407,[3]Technologies!$A$7:$H$699,6,FALSE)</f>
        <v>Heat LT Houses C-G</v>
      </c>
      <c r="F407" s="40" t="str">
        <f>VLOOKUP($A407,[3]Technologies!$A$7:$H$699,7,FALSE)</f>
        <v>Boiler Gas wWood Stove - LT Heat for Houses</v>
      </c>
      <c r="G407" s="228"/>
      <c r="H407" s="228"/>
      <c r="I407" s="229" cm="1">
        <f t="array" ref="I407">-SUMPRODUCT(([3]Feedstocks!$C$4:$C$185=A407)*[3]Feedstocks!$E$4:$E$185,[3]Feedstocks!$F$4:$F$185,[3]Feedstocks!$H$4:$H$185,[3]Feedstocks!$I$4:$I$185)</f>
        <v>0</v>
      </c>
      <c r="J407" s="229" cm="1">
        <f t="array" ref="J407">-SUMPRODUCT(([3]Feedstocks!$C$4:$C$185=A407)*[3]Feedstocks!$E$4:$E$185,[3]Feedstocks!$H$4:$H$185,[3]Feedstocks!$I$4:$I$185)</f>
        <v>0</v>
      </c>
      <c r="K407" s="229"/>
      <c r="L407" s="229"/>
      <c r="M407" s="228"/>
      <c r="N407" s="228" t="str">
        <f>VLOOKUP(E407,[3]Activities!$A$9:$M$224,13,FALSE)</f>
        <v>NL</v>
      </c>
      <c r="O407" s="228"/>
      <c r="P407" s="66" t="s">
        <v>1266</v>
      </c>
      <c r="Q407" s="230"/>
      <c r="R407" s="230"/>
      <c r="S407" s="230"/>
      <c r="T407" s="230"/>
      <c r="U407" s="230"/>
      <c r="V407" s="230"/>
      <c r="W407" s="230"/>
      <c r="X407" s="230"/>
      <c r="Y407" s="230"/>
      <c r="Z407" s="230"/>
      <c r="AA407" s="230"/>
      <c r="AB407" s="230"/>
      <c r="AC407" s="230"/>
      <c r="AD407" s="230"/>
      <c r="AE407" s="230"/>
      <c r="AF407" s="235"/>
      <c r="AG407" s="235"/>
      <c r="AH407" s="230"/>
      <c r="AI407" s="230"/>
      <c r="AJ407" s="230"/>
      <c r="AK407" s="230"/>
      <c r="AL407" s="230"/>
      <c r="AM407" s="230"/>
      <c r="AN407" s="230"/>
      <c r="AO407" s="230"/>
      <c r="AP407" s="230"/>
      <c r="AQ407" s="230"/>
      <c r="AR407" s="230"/>
      <c r="AS407" s="230"/>
      <c r="AT407" s="230"/>
      <c r="AU407" s="230"/>
      <c r="AV407" s="230"/>
      <c r="AW407" s="230"/>
      <c r="AX407" s="230"/>
      <c r="AY407" s="230"/>
      <c r="AZ407" s="230"/>
      <c r="BA407" s="230"/>
      <c r="BB407" s="230"/>
      <c r="BC407" s="230"/>
      <c r="BD407" s="230"/>
      <c r="BE407" s="230"/>
      <c r="BF407" s="230"/>
      <c r="BG407" s="230"/>
      <c r="BH407" s="230"/>
      <c r="BI407" s="230"/>
      <c r="BJ407" s="230"/>
      <c r="BK407" s="230"/>
      <c r="BL407" s="230"/>
      <c r="BM407" s="230"/>
      <c r="BN407" s="230"/>
      <c r="BO407" s="230"/>
      <c r="BP407" s="230"/>
      <c r="BQ407" s="230"/>
      <c r="BR407" s="230"/>
      <c r="BS407" s="230"/>
      <c r="BT407" s="230"/>
      <c r="BU407" s="230"/>
      <c r="BV407" s="230"/>
      <c r="BW407" s="230"/>
      <c r="BX407" s="230"/>
      <c r="BY407" s="230"/>
      <c r="BZ407" s="230"/>
      <c r="CA407" s="230"/>
      <c r="CB407" s="230"/>
      <c r="CC407" s="230"/>
      <c r="CD407" s="230"/>
      <c r="CE407" s="230"/>
      <c r="CF407" s="230"/>
      <c r="CG407" s="230"/>
      <c r="CH407" s="230"/>
      <c r="CI407" s="230"/>
      <c r="CJ407" s="230"/>
      <c r="CK407" s="230"/>
      <c r="CL407" s="230"/>
      <c r="CM407" s="230"/>
      <c r="CN407" s="230"/>
      <c r="CO407" s="230"/>
      <c r="CP407" s="230"/>
      <c r="CQ407" s="230"/>
      <c r="CR407" s="230"/>
      <c r="CS407" s="230"/>
      <c r="CT407" s="230">
        <v>1</v>
      </c>
      <c r="CU407" s="230"/>
      <c r="CV407" s="230"/>
      <c r="CW407" s="230"/>
      <c r="CX407" s="230"/>
      <c r="CY407" s="230"/>
      <c r="CZ407" s="230"/>
      <c r="DA407" s="230"/>
      <c r="DB407" s="230"/>
      <c r="DC407" s="230"/>
      <c r="DD407" s="230"/>
      <c r="DE407" s="230"/>
      <c r="DF407" s="230"/>
      <c r="DG407" s="230"/>
      <c r="DH407" s="230"/>
      <c r="DI407" s="230"/>
      <c r="DJ407" s="230"/>
      <c r="DK407" s="230"/>
      <c r="DL407" s="230"/>
      <c r="DM407" s="230"/>
      <c r="DN407" s="230"/>
      <c r="DO407" s="230"/>
      <c r="DP407" s="230"/>
      <c r="DQ407" s="230"/>
      <c r="DR407" s="230"/>
      <c r="DS407" s="230"/>
      <c r="DT407" s="230"/>
      <c r="DU407" s="230">
        <v>-0.8</v>
      </c>
      <c r="DV407" s="230"/>
      <c r="DW407" s="230"/>
      <c r="DX407" s="230"/>
      <c r="DY407" s="230"/>
      <c r="DZ407" s="230"/>
      <c r="EA407" s="230"/>
      <c r="EB407" s="230"/>
      <c r="EC407" s="230"/>
      <c r="ED407" s="230"/>
      <c r="EE407" s="230"/>
      <c r="EF407" s="230"/>
      <c r="EG407" s="230"/>
      <c r="EH407" s="230"/>
      <c r="EI407" s="230"/>
      <c r="EJ407" s="230"/>
      <c r="EK407" s="230"/>
      <c r="EL407" s="230"/>
      <c r="EM407" s="230"/>
      <c r="EN407" s="230">
        <v>-0.35</v>
      </c>
      <c r="EO407" s="230"/>
      <c r="EP407" s="230"/>
      <c r="EQ407" s="230"/>
      <c r="ER407" s="230"/>
      <c r="ES407" s="230"/>
      <c r="ET407" s="230"/>
      <c r="EU407" s="230"/>
      <c r="EV407" s="230"/>
      <c r="EW407" s="230"/>
      <c r="EX407" s="230"/>
      <c r="EY407" s="230"/>
      <c r="EZ407" s="230"/>
      <c r="FA407" s="230"/>
      <c r="FB407" s="230"/>
      <c r="FC407" s="230"/>
      <c r="FD407" s="230"/>
      <c r="FE407" s="230"/>
      <c r="FF407" s="230"/>
      <c r="FG407" s="230"/>
      <c r="FH407" s="230"/>
      <c r="FI407" s="230"/>
      <c r="FJ407" s="230"/>
      <c r="FK407" s="230"/>
      <c r="FL407" s="230"/>
      <c r="FM407" s="230"/>
      <c r="FN407" s="230"/>
      <c r="FO407" s="230"/>
      <c r="FP407" s="230"/>
      <c r="FQ407" s="230"/>
      <c r="FR407" s="230"/>
      <c r="FS407" s="230"/>
      <c r="FT407" s="231"/>
      <c r="FU407" s="232">
        <f t="shared" si="54"/>
        <v>0</v>
      </c>
      <c r="FV407" s="232">
        <f t="shared" si="55"/>
        <v>0</v>
      </c>
      <c r="FW407" s="232">
        <f t="shared" si="55"/>
        <v>0</v>
      </c>
      <c r="FX407" s="232">
        <f t="shared" si="55"/>
        <v>0</v>
      </c>
      <c r="FY407" s="232">
        <f t="shared" si="55"/>
        <v>0</v>
      </c>
      <c r="FZ407" s="232">
        <f t="shared" si="55"/>
        <v>0</v>
      </c>
      <c r="GA407" s="232">
        <f t="shared" si="56"/>
        <v>4.53E-2</v>
      </c>
      <c r="GB407" s="232">
        <f t="shared" si="57"/>
        <v>0</v>
      </c>
      <c r="GC407" s="232">
        <f t="shared" si="58"/>
        <v>0</v>
      </c>
    </row>
    <row r="408" spans="1:185" x14ac:dyDescent="0.3">
      <c r="A408" s="69" t="s">
        <v>429</v>
      </c>
      <c r="B408" s="69" t="str">
        <f>[3]Technologies!B408</f>
        <v>Gebouwde omgeving</v>
      </c>
      <c r="C408" s="69" t="str">
        <f>VLOOKUP($A408,[3]Technologies!$A$7:$H$699,3,FALSE)</f>
        <v>Conversion</v>
      </c>
      <c r="D408" s="69" t="str">
        <f>VLOOKUP($A408,[3]Technologies!$A$7:$H$699,4,FALSE)</f>
        <v>Residential</v>
      </c>
      <c r="E408" s="69" t="str">
        <f>VLOOKUP($A408,[3]Technologies!$A$7:$H$699,6,FALSE)</f>
        <v>Heat LT Houses C-G</v>
      </c>
      <c r="F408" s="70" t="str">
        <f>VLOOKUP($A408,[3]Technologies!$A$7:$H$699,7,FALSE)</f>
        <v>District Heating - LT Heat for Houses</v>
      </c>
      <c r="G408" s="233"/>
      <c r="H408" s="233"/>
      <c r="I408" s="234" cm="1">
        <f t="array" ref="I408">-SUMPRODUCT(([3]Feedstocks!$C$4:$C$185=A408)*[3]Feedstocks!$E$4:$E$185,[3]Feedstocks!$F$4:$F$185,[3]Feedstocks!$H$4:$H$185,[3]Feedstocks!$I$4:$I$185)</f>
        <v>0</v>
      </c>
      <c r="J408" s="234" cm="1">
        <f t="array" ref="J408">-SUMPRODUCT(([3]Feedstocks!$C$4:$C$185=A408)*[3]Feedstocks!$E$4:$E$185,[3]Feedstocks!$H$4:$H$185,[3]Feedstocks!$I$4:$I$185)</f>
        <v>0</v>
      </c>
      <c r="K408" s="234"/>
      <c r="L408" s="234"/>
      <c r="M408" s="233"/>
      <c r="N408" s="233" t="str">
        <f>VLOOKUP(E408,[3]Activities!$A$9:$M$224,13,FALSE)</f>
        <v>NL</v>
      </c>
      <c r="O408" s="233"/>
      <c r="P408" s="87" t="s">
        <v>1266</v>
      </c>
      <c r="Q408" s="235"/>
      <c r="R408" s="235"/>
      <c r="S408" s="235"/>
      <c r="T408" s="235"/>
      <c r="U408" s="235"/>
      <c r="V408" s="235"/>
      <c r="W408" s="235"/>
      <c r="X408" s="235"/>
      <c r="Y408" s="235"/>
      <c r="Z408" s="235"/>
      <c r="AA408" s="235"/>
      <c r="AB408" s="235"/>
      <c r="AC408" s="235"/>
      <c r="AD408" s="235"/>
      <c r="AE408" s="235"/>
      <c r="AF408" s="230"/>
      <c r="AG408" s="230"/>
      <c r="AH408" s="235"/>
      <c r="AI408" s="235"/>
      <c r="AJ408" s="235"/>
      <c r="AK408" s="235"/>
      <c r="AL408" s="235"/>
      <c r="AM408" s="235"/>
      <c r="AN408" s="235"/>
      <c r="AO408" s="235"/>
      <c r="AP408" s="235"/>
      <c r="AQ408" s="235"/>
      <c r="AR408" s="235"/>
      <c r="AS408" s="235"/>
      <c r="AT408" s="235"/>
      <c r="AU408" s="235"/>
      <c r="AV408" s="235"/>
      <c r="AW408" s="235"/>
      <c r="AX408" s="235"/>
      <c r="AY408" s="235"/>
      <c r="AZ408" s="235"/>
      <c r="BA408" s="235"/>
      <c r="BB408" s="235"/>
      <c r="BC408" s="235"/>
      <c r="BD408" s="235"/>
      <c r="BE408" s="235"/>
      <c r="BF408" s="235"/>
      <c r="BG408" s="235"/>
      <c r="BH408" s="235"/>
      <c r="BI408" s="235"/>
      <c r="BJ408" s="235"/>
      <c r="BK408" s="235"/>
      <c r="BL408" s="235"/>
      <c r="BM408" s="235"/>
      <c r="BN408" s="235"/>
      <c r="BO408" s="235"/>
      <c r="BP408" s="235"/>
      <c r="BQ408" s="235"/>
      <c r="BR408" s="235"/>
      <c r="BS408" s="235"/>
      <c r="BT408" s="235"/>
      <c r="BU408" s="235"/>
      <c r="BV408" s="235"/>
      <c r="BW408" s="235"/>
      <c r="BX408" s="235"/>
      <c r="BY408" s="235"/>
      <c r="BZ408" s="235"/>
      <c r="CA408" s="235"/>
      <c r="CB408" s="235"/>
      <c r="CC408" s="235"/>
      <c r="CD408" s="235"/>
      <c r="CE408" s="235"/>
      <c r="CF408" s="235"/>
      <c r="CG408" s="235"/>
      <c r="CH408" s="235"/>
      <c r="CI408" s="235"/>
      <c r="CJ408" s="235"/>
      <c r="CK408" s="235"/>
      <c r="CL408" s="235"/>
      <c r="CM408" s="235"/>
      <c r="CN408" s="235"/>
      <c r="CO408" s="235"/>
      <c r="CP408" s="235"/>
      <c r="CQ408" s="235"/>
      <c r="CR408" s="235"/>
      <c r="CS408" s="235"/>
      <c r="CT408" s="235">
        <v>1</v>
      </c>
      <c r="CU408" s="235"/>
      <c r="CV408" s="235"/>
      <c r="CW408" s="235">
        <v>-1</v>
      </c>
      <c r="CX408" s="235"/>
      <c r="CY408" s="235"/>
      <c r="CZ408" s="235"/>
      <c r="DA408" s="235"/>
      <c r="DB408" s="235"/>
      <c r="DC408" s="235"/>
      <c r="DD408" s="235"/>
      <c r="DE408" s="235"/>
      <c r="DF408" s="235"/>
      <c r="DG408" s="235"/>
      <c r="DH408" s="235"/>
      <c r="DI408" s="235"/>
      <c r="DJ408" s="235"/>
      <c r="DK408" s="235"/>
      <c r="DL408" s="235"/>
      <c r="DM408" s="235"/>
      <c r="DN408" s="235"/>
      <c r="DO408" s="235"/>
      <c r="DP408" s="235"/>
      <c r="DQ408" s="235"/>
      <c r="DR408" s="235"/>
      <c r="DS408" s="235"/>
      <c r="DT408" s="235"/>
      <c r="DU408" s="235"/>
      <c r="DV408" s="235"/>
      <c r="DW408" s="235"/>
      <c r="DX408" s="235"/>
      <c r="DY408" s="235"/>
      <c r="DZ408" s="235"/>
      <c r="EA408" s="235"/>
      <c r="EB408" s="235"/>
      <c r="EC408" s="235"/>
      <c r="ED408" s="235"/>
      <c r="EE408" s="235"/>
      <c r="EF408" s="235"/>
      <c r="EG408" s="235"/>
      <c r="EH408" s="235"/>
      <c r="EI408" s="235"/>
      <c r="EJ408" s="235"/>
      <c r="EK408" s="235"/>
      <c r="EL408" s="235"/>
      <c r="EM408" s="235"/>
      <c r="EN408" s="235"/>
      <c r="EO408" s="235"/>
      <c r="EP408" s="235"/>
      <c r="EQ408" s="235"/>
      <c r="ER408" s="235"/>
      <c r="ES408" s="235"/>
      <c r="ET408" s="235"/>
      <c r="EU408" s="235"/>
      <c r="EV408" s="235"/>
      <c r="EW408" s="235"/>
      <c r="EX408" s="235"/>
      <c r="EY408" s="235"/>
      <c r="EZ408" s="235"/>
      <c r="FA408" s="235"/>
      <c r="FB408" s="235"/>
      <c r="FC408" s="235"/>
      <c r="FD408" s="235"/>
      <c r="FE408" s="235"/>
      <c r="FF408" s="235"/>
      <c r="FG408" s="235"/>
      <c r="FH408" s="235"/>
      <c r="FI408" s="235"/>
      <c r="FJ408" s="235"/>
      <c r="FK408" s="235"/>
      <c r="FL408" s="235"/>
      <c r="FM408" s="235"/>
      <c r="FN408" s="235"/>
      <c r="FO408" s="235"/>
      <c r="FP408" s="235"/>
      <c r="FQ408" s="235"/>
      <c r="FR408" s="235"/>
      <c r="FS408" s="235"/>
      <c r="FT408" s="236"/>
      <c r="FU408" s="237">
        <f t="shared" si="54"/>
        <v>0</v>
      </c>
      <c r="FV408" s="237">
        <f t="shared" si="55"/>
        <v>0</v>
      </c>
      <c r="FW408" s="237">
        <f t="shared" si="55"/>
        <v>0</v>
      </c>
      <c r="FX408" s="237">
        <f t="shared" si="55"/>
        <v>0</v>
      </c>
      <c r="FY408" s="237">
        <f t="shared" si="55"/>
        <v>0</v>
      </c>
      <c r="FZ408" s="237">
        <f t="shared" si="55"/>
        <v>0</v>
      </c>
      <c r="GA408" s="237">
        <f t="shared" si="56"/>
        <v>0</v>
      </c>
      <c r="GB408" s="237">
        <f t="shared" si="57"/>
        <v>0</v>
      </c>
      <c r="GC408" s="237">
        <f t="shared" si="58"/>
        <v>0</v>
      </c>
    </row>
    <row r="409" spans="1:185" x14ac:dyDescent="0.3">
      <c r="A409" s="40" t="s">
        <v>430</v>
      </c>
      <c r="B409" s="40" t="str">
        <f>[3]Technologies!B409</f>
        <v>Gebouwde omgeving</v>
      </c>
      <c r="C409" s="40" t="str">
        <f>VLOOKUP($A409,[3]Technologies!$A$7:$H$699,3,FALSE)</f>
        <v>Conversion</v>
      </c>
      <c r="D409" s="40" t="str">
        <f>VLOOKUP($A409,[3]Technologies!$A$7:$H$699,4,FALSE)</f>
        <v>Residential</v>
      </c>
      <c r="E409" s="40" t="str">
        <f>VLOOKUP($A409,[3]Technologies!$A$7:$H$699,6,FALSE)</f>
        <v>Heat LT Houses C-G</v>
      </c>
      <c r="F409" s="40" t="str">
        <f>VLOOKUP($A409,[3]Technologies!$A$7:$H$699,7,FALSE)</f>
        <v>Hybrid Heat Pump - LT Heat for Houses</v>
      </c>
      <c r="G409" s="228"/>
      <c r="H409" s="228"/>
      <c r="I409" s="229" cm="1">
        <f t="array" ref="I409">-SUMPRODUCT(([3]Feedstocks!$C$4:$C$185=A409)*[3]Feedstocks!$E$4:$E$185,[3]Feedstocks!$F$4:$F$185,[3]Feedstocks!$H$4:$H$185,[3]Feedstocks!$I$4:$I$185)</f>
        <v>0</v>
      </c>
      <c r="J409" s="229" cm="1">
        <f t="array" ref="J409">-SUMPRODUCT(([3]Feedstocks!$C$4:$C$185=A409)*[3]Feedstocks!$E$4:$E$185,[3]Feedstocks!$H$4:$H$185,[3]Feedstocks!$I$4:$I$185)</f>
        <v>0</v>
      </c>
      <c r="K409" s="229"/>
      <c r="L409" s="229"/>
      <c r="M409" s="228"/>
      <c r="N409" s="228" t="str">
        <f>VLOOKUP(E409,[3]Activities!$A$9:$M$224,13,FALSE)</f>
        <v>NL</v>
      </c>
      <c r="O409" s="228"/>
      <c r="P409" s="66" t="s">
        <v>1266</v>
      </c>
      <c r="Q409" s="230"/>
      <c r="R409" s="230"/>
      <c r="S409" s="230"/>
      <c r="T409" s="230"/>
      <c r="U409" s="230"/>
      <c r="V409" s="230"/>
      <c r="W409" s="230"/>
      <c r="X409" s="230"/>
      <c r="Y409" s="230"/>
      <c r="Z409" s="230"/>
      <c r="AA409" s="230"/>
      <c r="AB409" s="230"/>
      <c r="AC409" s="230"/>
      <c r="AD409" s="230"/>
      <c r="AE409" s="230"/>
      <c r="AF409" s="235"/>
      <c r="AG409" s="235"/>
      <c r="AH409" s="230"/>
      <c r="AI409" s="230"/>
      <c r="AJ409" s="230"/>
      <c r="AK409" s="230"/>
      <c r="AL409" s="230"/>
      <c r="AM409" s="230"/>
      <c r="AN409" s="230"/>
      <c r="AO409" s="230"/>
      <c r="AP409" s="230"/>
      <c r="AQ409" s="230"/>
      <c r="AR409" s="230"/>
      <c r="AS409" s="230"/>
      <c r="AT409" s="230"/>
      <c r="AU409" s="230"/>
      <c r="AV409" s="230"/>
      <c r="AW409" s="230"/>
      <c r="AX409" s="230"/>
      <c r="AY409" s="230"/>
      <c r="AZ409" s="230"/>
      <c r="BA409" s="230"/>
      <c r="BB409" s="230"/>
      <c r="BC409" s="230"/>
      <c r="BD409" s="230"/>
      <c r="BE409" s="230"/>
      <c r="BF409" s="230"/>
      <c r="BG409" s="230"/>
      <c r="BH409" s="230"/>
      <c r="BI409" s="230"/>
      <c r="BJ409" s="230"/>
      <c r="BK409" s="230"/>
      <c r="BL409" s="230"/>
      <c r="BM409" s="230"/>
      <c r="BN409" s="230"/>
      <c r="BO409" s="230"/>
      <c r="BP409" s="230"/>
      <c r="BQ409" s="230"/>
      <c r="BR409" s="230"/>
      <c r="BS409" s="230"/>
      <c r="BT409" s="230"/>
      <c r="BU409" s="230"/>
      <c r="BV409" s="230"/>
      <c r="BW409" s="230"/>
      <c r="BX409" s="230"/>
      <c r="BY409" s="230"/>
      <c r="BZ409" s="230"/>
      <c r="CA409" s="230"/>
      <c r="CB409" s="230"/>
      <c r="CC409" s="230"/>
      <c r="CD409" s="230"/>
      <c r="CE409" s="230"/>
      <c r="CF409" s="230"/>
      <c r="CG409" s="230"/>
      <c r="CH409" s="230"/>
      <c r="CI409" s="230"/>
      <c r="CJ409" s="230"/>
      <c r="CK409" s="230"/>
      <c r="CL409" s="230"/>
      <c r="CM409" s="230"/>
      <c r="CN409" s="230"/>
      <c r="CO409" s="230"/>
      <c r="CP409" s="230"/>
      <c r="CQ409" s="230"/>
      <c r="CR409" s="230"/>
      <c r="CS409" s="230">
        <v>-0.44444444444444448</v>
      </c>
      <c r="CT409" s="230">
        <v>1</v>
      </c>
      <c r="CU409" s="230"/>
      <c r="CV409" s="230"/>
      <c r="CW409" s="230"/>
      <c r="CX409" s="230"/>
      <c r="CY409" s="230"/>
      <c r="CZ409" s="230"/>
      <c r="DA409" s="230"/>
      <c r="DB409" s="230"/>
      <c r="DC409" s="230"/>
      <c r="DD409" s="230"/>
      <c r="DE409" s="230"/>
      <c r="DF409" s="230"/>
      <c r="DG409" s="230"/>
      <c r="DH409" s="230"/>
      <c r="DI409" s="230"/>
      <c r="DJ409" s="230"/>
      <c r="DK409" s="230"/>
      <c r="DL409" s="230"/>
      <c r="DM409" s="230"/>
      <c r="DN409" s="230"/>
      <c r="DO409" s="230"/>
      <c r="DP409" s="230"/>
      <c r="DQ409" s="230"/>
      <c r="DR409" s="230"/>
      <c r="DS409" s="230"/>
      <c r="DT409" s="230"/>
      <c r="DU409" s="230">
        <v>-0.21052631578947367</v>
      </c>
      <c r="DV409" s="230"/>
      <c r="DW409" s="230"/>
      <c r="DX409" s="230"/>
      <c r="DY409" s="230"/>
      <c r="DZ409" s="230"/>
      <c r="EA409" s="230"/>
      <c r="EB409" s="230"/>
      <c r="EC409" s="230"/>
      <c r="ED409" s="230"/>
      <c r="EE409" s="230"/>
      <c r="EF409" s="230"/>
      <c r="EG409" s="230"/>
      <c r="EH409" s="230"/>
      <c r="EI409" s="230"/>
      <c r="EJ409" s="230"/>
      <c r="EK409" s="230"/>
      <c r="EL409" s="230"/>
      <c r="EM409" s="230"/>
      <c r="EN409" s="230"/>
      <c r="EO409" s="230"/>
      <c r="EP409" s="230"/>
      <c r="EQ409" s="230"/>
      <c r="ER409" s="230"/>
      <c r="ES409" s="230"/>
      <c r="ET409" s="230"/>
      <c r="EU409" s="230"/>
      <c r="EV409" s="230"/>
      <c r="EW409" s="230"/>
      <c r="EX409" s="230"/>
      <c r="EY409" s="230"/>
      <c r="EZ409" s="230"/>
      <c r="FA409" s="230"/>
      <c r="FB409" s="230"/>
      <c r="FC409" s="230">
        <v>-0.35555555555555557</v>
      </c>
      <c r="FD409" s="230"/>
      <c r="FE409" s="230"/>
      <c r="FF409" s="230"/>
      <c r="FG409" s="230"/>
      <c r="FH409" s="230"/>
      <c r="FI409" s="230"/>
      <c r="FJ409" s="230"/>
      <c r="FK409" s="230"/>
      <c r="FL409" s="230"/>
      <c r="FM409" s="230"/>
      <c r="FN409" s="230"/>
      <c r="FO409" s="230"/>
      <c r="FP409" s="230"/>
      <c r="FQ409" s="230"/>
      <c r="FR409" s="230"/>
      <c r="FS409" s="230"/>
      <c r="FT409" s="231"/>
      <c r="FU409" s="232">
        <f t="shared" si="54"/>
        <v>0</v>
      </c>
      <c r="FV409" s="232">
        <f t="shared" si="55"/>
        <v>0</v>
      </c>
      <c r="FW409" s="232">
        <f t="shared" si="55"/>
        <v>0</v>
      </c>
      <c r="FX409" s="232">
        <f t="shared" si="55"/>
        <v>0</v>
      </c>
      <c r="FY409" s="232">
        <f t="shared" si="55"/>
        <v>0</v>
      </c>
      <c r="FZ409" s="232">
        <f t="shared" si="55"/>
        <v>0</v>
      </c>
      <c r="GA409" s="232">
        <f t="shared" si="56"/>
        <v>1.1900000000000001E-2</v>
      </c>
      <c r="GB409" s="232">
        <f t="shared" si="57"/>
        <v>0</v>
      </c>
      <c r="GC409" s="232">
        <f t="shared" si="58"/>
        <v>0</v>
      </c>
    </row>
    <row r="410" spans="1:185" x14ac:dyDescent="0.3">
      <c r="A410" s="69" t="s">
        <v>431</v>
      </c>
      <c r="B410" s="69" t="str">
        <f>[3]Technologies!B410</f>
        <v>Gebouwde omgeving</v>
      </c>
      <c r="C410" s="69" t="str">
        <f>VLOOKUP($A410,[3]Technologies!$A$7:$H$699,3,FALSE)</f>
        <v>Conversion</v>
      </c>
      <c r="D410" s="69" t="str">
        <f>VLOOKUP($A410,[3]Technologies!$A$7:$H$699,4,FALSE)</f>
        <v>Residential</v>
      </c>
      <c r="E410" s="69" t="str">
        <f>VLOOKUP($A410,[3]Technologies!$A$7:$H$699,6,FALSE)</f>
        <v>Heat LT Houses C-G</v>
      </c>
      <c r="F410" s="70" t="str">
        <f>VLOOKUP($A410,[3]Technologies!$A$7:$H$699,7,FALSE)</f>
        <v>Electric Heater - LT Heat for Houses</v>
      </c>
      <c r="G410" s="233"/>
      <c r="H410" s="233"/>
      <c r="I410" s="234" cm="1">
        <f t="array" ref="I410">-SUMPRODUCT(([3]Feedstocks!$C$4:$C$185=A410)*[3]Feedstocks!$E$4:$E$185,[3]Feedstocks!$F$4:$F$185,[3]Feedstocks!$H$4:$H$185,[3]Feedstocks!$I$4:$I$185)</f>
        <v>0</v>
      </c>
      <c r="J410" s="234" cm="1">
        <f t="array" ref="J410">-SUMPRODUCT(([3]Feedstocks!$C$4:$C$185=A410)*[3]Feedstocks!$E$4:$E$185,[3]Feedstocks!$H$4:$H$185,[3]Feedstocks!$I$4:$I$185)</f>
        <v>0</v>
      </c>
      <c r="K410" s="234"/>
      <c r="L410" s="234"/>
      <c r="M410" s="233"/>
      <c r="N410" s="233" t="str">
        <f>VLOOKUP(E410,[3]Activities!$A$9:$M$224,13,FALSE)</f>
        <v>NL</v>
      </c>
      <c r="O410" s="233"/>
      <c r="P410" s="87" t="s">
        <v>1266</v>
      </c>
      <c r="Q410" s="235"/>
      <c r="R410" s="235"/>
      <c r="S410" s="235"/>
      <c r="T410" s="235"/>
      <c r="U410" s="235"/>
      <c r="V410" s="235"/>
      <c r="W410" s="235"/>
      <c r="X410" s="235"/>
      <c r="Y410" s="235"/>
      <c r="Z410" s="235"/>
      <c r="AA410" s="235"/>
      <c r="AB410" s="235"/>
      <c r="AC410" s="235"/>
      <c r="AD410" s="235"/>
      <c r="AE410" s="235"/>
      <c r="AF410" s="230"/>
      <c r="AG410" s="230"/>
      <c r="AH410" s="235"/>
      <c r="AI410" s="235"/>
      <c r="AJ410" s="235"/>
      <c r="AK410" s="235"/>
      <c r="AL410" s="235"/>
      <c r="AM410" s="235"/>
      <c r="AN410" s="235"/>
      <c r="AO410" s="235"/>
      <c r="AP410" s="235"/>
      <c r="AQ410" s="235"/>
      <c r="AR410" s="235"/>
      <c r="AS410" s="235"/>
      <c r="AT410" s="235"/>
      <c r="AU410" s="235"/>
      <c r="AV410" s="235"/>
      <c r="AW410" s="235"/>
      <c r="AX410" s="235"/>
      <c r="AY410" s="235"/>
      <c r="AZ410" s="235"/>
      <c r="BA410" s="235"/>
      <c r="BB410" s="235"/>
      <c r="BC410" s="235"/>
      <c r="BD410" s="235"/>
      <c r="BE410" s="235"/>
      <c r="BF410" s="235"/>
      <c r="BG410" s="235"/>
      <c r="BH410" s="235"/>
      <c r="BI410" s="235"/>
      <c r="BJ410" s="235"/>
      <c r="BK410" s="235"/>
      <c r="BL410" s="235"/>
      <c r="BM410" s="235"/>
      <c r="BN410" s="235"/>
      <c r="BO410" s="235"/>
      <c r="BP410" s="235"/>
      <c r="BQ410" s="235"/>
      <c r="BR410" s="235"/>
      <c r="BS410" s="235"/>
      <c r="BT410" s="235"/>
      <c r="BU410" s="235"/>
      <c r="BV410" s="235"/>
      <c r="BW410" s="235"/>
      <c r="BX410" s="235"/>
      <c r="BY410" s="235"/>
      <c r="BZ410" s="235"/>
      <c r="CA410" s="235"/>
      <c r="CB410" s="235"/>
      <c r="CC410" s="235"/>
      <c r="CD410" s="235"/>
      <c r="CE410" s="235"/>
      <c r="CF410" s="235"/>
      <c r="CG410" s="235"/>
      <c r="CH410" s="235"/>
      <c r="CI410" s="235"/>
      <c r="CJ410" s="235"/>
      <c r="CK410" s="235"/>
      <c r="CL410" s="235"/>
      <c r="CM410" s="235"/>
      <c r="CN410" s="235"/>
      <c r="CO410" s="235"/>
      <c r="CP410" s="235"/>
      <c r="CQ410" s="235"/>
      <c r="CR410" s="235"/>
      <c r="CS410" s="235">
        <v>-1</v>
      </c>
      <c r="CT410" s="235">
        <v>1</v>
      </c>
      <c r="CU410" s="235"/>
      <c r="CV410" s="235"/>
      <c r="CW410" s="235"/>
      <c r="CX410" s="235"/>
      <c r="CY410" s="235"/>
      <c r="CZ410" s="235"/>
      <c r="DA410" s="235"/>
      <c r="DB410" s="235"/>
      <c r="DC410" s="235"/>
      <c r="DD410" s="235"/>
      <c r="DE410" s="235"/>
      <c r="DF410" s="235"/>
      <c r="DG410" s="235"/>
      <c r="DH410" s="235"/>
      <c r="DI410" s="235"/>
      <c r="DJ410" s="235"/>
      <c r="DK410" s="235"/>
      <c r="DL410" s="235"/>
      <c r="DM410" s="235"/>
      <c r="DN410" s="235"/>
      <c r="DO410" s="235"/>
      <c r="DP410" s="235"/>
      <c r="DQ410" s="235"/>
      <c r="DR410" s="235"/>
      <c r="DS410" s="235"/>
      <c r="DT410" s="235"/>
      <c r="DU410" s="235"/>
      <c r="DV410" s="235"/>
      <c r="DW410" s="235"/>
      <c r="DX410" s="235"/>
      <c r="DY410" s="235"/>
      <c r="DZ410" s="235"/>
      <c r="EA410" s="235"/>
      <c r="EB410" s="235"/>
      <c r="EC410" s="235"/>
      <c r="ED410" s="235"/>
      <c r="EE410" s="235"/>
      <c r="EF410" s="235"/>
      <c r="EG410" s="235"/>
      <c r="EH410" s="235"/>
      <c r="EI410" s="235"/>
      <c r="EJ410" s="235"/>
      <c r="EK410" s="235"/>
      <c r="EL410" s="235"/>
      <c r="EM410" s="235"/>
      <c r="EN410" s="235"/>
      <c r="EO410" s="235"/>
      <c r="EP410" s="235"/>
      <c r="EQ410" s="235"/>
      <c r="ER410" s="235"/>
      <c r="ES410" s="235"/>
      <c r="ET410" s="235"/>
      <c r="EU410" s="235"/>
      <c r="EV410" s="235"/>
      <c r="EW410" s="235"/>
      <c r="EX410" s="235"/>
      <c r="EY410" s="235"/>
      <c r="EZ410" s="235"/>
      <c r="FA410" s="235"/>
      <c r="FB410" s="235"/>
      <c r="FC410" s="235"/>
      <c r="FD410" s="235"/>
      <c r="FE410" s="235"/>
      <c r="FF410" s="235"/>
      <c r="FG410" s="235"/>
      <c r="FH410" s="235"/>
      <c r="FI410" s="235"/>
      <c r="FJ410" s="235"/>
      <c r="FK410" s="235"/>
      <c r="FL410" s="235"/>
      <c r="FM410" s="235"/>
      <c r="FN410" s="235"/>
      <c r="FO410" s="235"/>
      <c r="FP410" s="235"/>
      <c r="FQ410" s="235"/>
      <c r="FR410" s="235"/>
      <c r="FS410" s="235"/>
      <c r="FT410" s="236"/>
      <c r="FU410" s="237">
        <f t="shared" si="54"/>
        <v>0</v>
      </c>
      <c r="FV410" s="237">
        <f t="shared" si="55"/>
        <v>0</v>
      </c>
      <c r="FW410" s="237">
        <f t="shared" si="55"/>
        <v>0</v>
      </c>
      <c r="FX410" s="237">
        <f t="shared" si="55"/>
        <v>0</v>
      </c>
      <c r="FY410" s="237">
        <f t="shared" si="55"/>
        <v>0</v>
      </c>
      <c r="FZ410" s="237">
        <f t="shared" si="55"/>
        <v>0</v>
      </c>
      <c r="GA410" s="237">
        <f t="shared" si="56"/>
        <v>0</v>
      </c>
      <c r="GB410" s="237">
        <f t="shared" si="57"/>
        <v>0</v>
      </c>
      <c r="GC410" s="237">
        <f t="shared" si="58"/>
        <v>0</v>
      </c>
    </row>
    <row r="411" spans="1:185" x14ac:dyDescent="0.3">
      <c r="A411" s="40" t="s">
        <v>432</v>
      </c>
      <c r="B411" s="40" t="str">
        <f>[3]Technologies!B411</f>
        <v>Gebouwde omgeving</v>
      </c>
      <c r="C411" s="40" t="str">
        <f>VLOOKUP($A411,[3]Technologies!$A$7:$H$699,3,FALSE)</f>
        <v>Conversion</v>
      </c>
      <c r="D411" s="40" t="str">
        <f>VLOOKUP($A411,[3]Technologies!$A$7:$H$699,4,FALSE)</f>
        <v>Residential</v>
      </c>
      <c r="E411" s="40" t="str">
        <f>VLOOKUP($A411,[3]Technologies!$A$7:$H$699,6,FALSE)</f>
        <v>Heat LT Houses C-G</v>
      </c>
      <c r="F411" s="40" t="str">
        <f>VLOOKUP($A411,[3]Technologies!$A$7:$H$699,7,FALSE)</f>
        <v>Boiler Hydrogen - LT Heat for Houses</v>
      </c>
      <c r="G411" s="228"/>
      <c r="H411" s="228"/>
      <c r="I411" s="229" cm="1">
        <f t="array" ref="I411">-SUMPRODUCT(([3]Feedstocks!$C$4:$C$185=A411)*[3]Feedstocks!$E$4:$E$185,[3]Feedstocks!$F$4:$F$185,[3]Feedstocks!$H$4:$H$185,[3]Feedstocks!$I$4:$I$185)</f>
        <v>0</v>
      </c>
      <c r="J411" s="229" cm="1">
        <f t="array" ref="J411">-SUMPRODUCT(([3]Feedstocks!$C$4:$C$185=A411)*[3]Feedstocks!$E$4:$E$185,[3]Feedstocks!$H$4:$H$185,[3]Feedstocks!$I$4:$I$185)</f>
        <v>0</v>
      </c>
      <c r="K411" s="229"/>
      <c r="L411" s="229"/>
      <c r="M411" s="228"/>
      <c r="N411" s="228" t="str">
        <f>VLOOKUP(E411,[3]Activities!$A$9:$M$224,13,FALSE)</f>
        <v>NL</v>
      </c>
      <c r="O411" s="228"/>
      <c r="P411" s="66" t="s">
        <v>1266</v>
      </c>
      <c r="Q411" s="230"/>
      <c r="R411" s="230"/>
      <c r="S411" s="230"/>
      <c r="T411" s="230"/>
      <c r="U411" s="230"/>
      <c r="V411" s="230"/>
      <c r="W411" s="230"/>
      <c r="X411" s="230"/>
      <c r="Y411" s="230"/>
      <c r="Z411" s="230"/>
      <c r="AA411" s="230"/>
      <c r="AB411" s="230"/>
      <c r="AC411" s="230"/>
      <c r="AD411" s="230"/>
      <c r="AE411" s="230"/>
      <c r="AF411" s="235"/>
      <c r="AG411" s="235"/>
      <c r="AH411" s="230"/>
      <c r="AI411" s="230"/>
      <c r="AJ411" s="230"/>
      <c r="AK411" s="230"/>
      <c r="AL411" s="230"/>
      <c r="AM411" s="230"/>
      <c r="AN411" s="230"/>
      <c r="AO411" s="230"/>
      <c r="AP411" s="230"/>
      <c r="AQ411" s="230"/>
      <c r="AR411" s="230"/>
      <c r="AS411" s="230"/>
      <c r="AT411" s="230"/>
      <c r="AU411" s="230"/>
      <c r="AV411" s="230"/>
      <c r="AW411" s="230"/>
      <c r="AX411" s="230"/>
      <c r="AY411" s="230"/>
      <c r="AZ411" s="230"/>
      <c r="BA411" s="230"/>
      <c r="BB411" s="230"/>
      <c r="BC411" s="230"/>
      <c r="BD411" s="230"/>
      <c r="BE411" s="230"/>
      <c r="BF411" s="230"/>
      <c r="BG411" s="230"/>
      <c r="BH411" s="230"/>
      <c r="BI411" s="230"/>
      <c r="BJ411" s="230"/>
      <c r="BK411" s="230"/>
      <c r="BL411" s="230"/>
      <c r="BM411" s="230"/>
      <c r="BN411" s="230"/>
      <c r="BO411" s="230"/>
      <c r="BP411" s="230"/>
      <c r="BQ411" s="230"/>
      <c r="BR411" s="230"/>
      <c r="BS411" s="230"/>
      <c r="BT411" s="230"/>
      <c r="BU411" s="230"/>
      <c r="BV411" s="230"/>
      <c r="BW411" s="230"/>
      <c r="BX411" s="230"/>
      <c r="BY411" s="230"/>
      <c r="BZ411" s="230"/>
      <c r="CA411" s="230"/>
      <c r="CB411" s="230"/>
      <c r="CC411" s="230"/>
      <c r="CD411" s="230"/>
      <c r="CE411" s="230"/>
      <c r="CF411" s="230"/>
      <c r="CG411" s="230"/>
      <c r="CH411" s="230"/>
      <c r="CI411" s="230"/>
      <c r="CJ411" s="230"/>
      <c r="CK411" s="230"/>
      <c r="CL411" s="230"/>
      <c r="CM411" s="230"/>
      <c r="CN411" s="230"/>
      <c r="CO411" s="230"/>
      <c r="CP411" s="230"/>
      <c r="CQ411" s="230"/>
      <c r="CR411" s="230"/>
      <c r="CS411" s="230"/>
      <c r="CT411" s="230">
        <v>1</v>
      </c>
      <c r="CU411" s="230"/>
      <c r="CV411" s="230"/>
      <c r="CW411" s="230"/>
      <c r="CX411" s="230"/>
      <c r="CY411" s="230"/>
      <c r="CZ411" s="230"/>
      <c r="DA411" s="230"/>
      <c r="DB411" s="230"/>
      <c r="DC411" s="230"/>
      <c r="DD411" s="230"/>
      <c r="DE411" s="230"/>
      <c r="DF411" s="230"/>
      <c r="DG411" s="230"/>
      <c r="DH411" s="230"/>
      <c r="DI411" s="230"/>
      <c r="DJ411" s="230"/>
      <c r="DK411" s="230"/>
      <c r="DL411" s="230"/>
      <c r="DM411" s="230"/>
      <c r="DN411" s="230"/>
      <c r="DO411" s="230"/>
      <c r="DP411" s="230"/>
      <c r="DQ411" s="230"/>
      <c r="DR411" s="230"/>
      <c r="DS411" s="230"/>
      <c r="DT411" s="230"/>
      <c r="DU411" s="230"/>
      <c r="DV411" s="230"/>
      <c r="DW411" s="230"/>
      <c r="DX411" s="230">
        <v>-1.05</v>
      </c>
      <c r="DY411" s="230"/>
      <c r="DZ411" s="230"/>
      <c r="EA411" s="230"/>
      <c r="EB411" s="230"/>
      <c r="EC411" s="230"/>
      <c r="ED411" s="230"/>
      <c r="EE411" s="230"/>
      <c r="EF411" s="230"/>
      <c r="EG411" s="230"/>
      <c r="EH411" s="230"/>
      <c r="EI411" s="230"/>
      <c r="EJ411" s="230"/>
      <c r="EK411" s="230"/>
      <c r="EL411" s="230"/>
      <c r="EM411" s="230"/>
      <c r="EN411" s="230"/>
      <c r="EO411" s="230"/>
      <c r="EP411" s="230"/>
      <c r="EQ411" s="230"/>
      <c r="ER411" s="230"/>
      <c r="ES411" s="230"/>
      <c r="ET411" s="230"/>
      <c r="EU411" s="230"/>
      <c r="EV411" s="230"/>
      <c r="EW411" s="230"/>
      <c r="EX411" s="230"/>
      <c r="EY411" s="230"/>
      <c r="EZ411" s="230"/>
      <c r="FA411" s="230"/>
      <c r="FB411" s="230"/>
      <c r="FC411" s="230"/>
      <c r="FD411" s="230"/>
      <c r="FE411" s="230"/>
      <c r="FF411" s="230"/>
      <c r="FG411" s="230"/>
      <c r="FH411" s="230"/>
      <c r="FI411" s="230"/>
      <c r="FJ411" s="230"/>
      <c r="FK411" s="230"/>
      <c r="FL411" s="230"/>
      <c r="FM411" s="230"/>
      <c r="FN411" s="230"/>
      <c r="FO411" s="230"/>
      <c r="FP411" s="230"/>
      <c r="FQ411" s="230"/>
      <c r="FR411" s="230"/>
      <c r="FS411" s="230"/>
      <c r="FT411" s="231"/>
      <c r="FU411" s="232">
        <f t="shared" si="54"/>
        <v>0</v>
      </c>
      <c r="FV411" s="232">
        <f t="shared" si="55"/>
        <v>0</v>
      </c>
      <c r="FW411" s="232">
        <f t="shared" si="55"/>
        <v>0</v>
      </c>
      <c r="FX411" s="232">
        <f t="shared" si="55"/>
        <v>0</v>
      </c>
      <c r="FY411" s="232">
        <f t="shared" si="55"/>
        <v>0</v>
      </c>
      <c r="FZ411" s="232">
        <f t="shared" si="55"/>
        <v>0</v>
      </c>
      <c r="GA411" s="232">
        <f t="shared" si="56"/>
        <v>0</v>
      </c>
      <c r="GB411" s="232">
        <f t="shared" si="57"/>
        <v>0</v>
      </c>
      <c r="GC411" s="232">
        <f t="shared" si="58"/>
        <v>0</v>
      </c>
    </row>
    <row r="412" spans="1:185" x14ac:dyDescent="0.3">
      <c r="A412" s="69" t="s">
        <v>433</v>
      </c>
      <c r="B412" s="69" t="str">
        <f>[3]Technologies!B412</f>
        <v>Gebouwde omgeving</v>
      </c>
      <c r="C412" s="69" t="str">
        <f>VLOOKUP($A412,[3]Technologies!$A$7:$H$699,3,FALSE)</f>
        <v>Conversion</v>
      </c>
      <c r="D412" s="69" t="str">
        <f>VLOOKUP($A412,[3]Technologies!$A$7:$H$699,4,FALSE)</f>
        <v>Residential</v>
      </c>
      <c r="E412" s="69" t="str">
        <f>VLOOKUP($A412,[3]Technologies!$A$7:$H$699,6,FALSE)</f>
        <v>Heat LT Houses A+,A,B</v>
      </c>
      <c r="F412" s="70" t="str">
        <f>VLOOKUP($A412,[3]Technologies!$A$7:$H$699,7,FALSE)</f>
        <v>Dummy C-G tech into A+,A,B - LT Heat for Houses</v>
      </c>
      <c r="G412" s="233"/>
      <c r="H412" s="233"/>
      <c r="I412" s="234" cm="1">
        <f t="array" ref="I412">-SUMPRODUCT(([3]Feedstocks!$C$4:$C$185=A412)*[3]Feedstocks!$E$4:$E$185,[3]Feedstocks!$F$4:$F$185,[3]Feedstocks!$H$4:$H$185,[3]Feedstocks!$I$4:$I$185)</f>
        <v>0</v>
      </c>
      <c r="J412" s="234" cm="1">
        <f t="array" ref="J412">-SUMPRODUCT(([3]Feedstocks!$C$4:$C$185=A412)*[3]Feedstocks!$E$4:$E$185,[3]Feedstocks!$H$4:$H$185,[3]Feedstocks!$I$4:$I$185)</f>
        <v>0</v>
      </c>
      <c r="K412" s="234"/>
      <c r="L412" s="234"/>
      <c r="M412" s="233"/>
      <c r="N412" s="233" t="str">
        <f>VLOOKUP(E412,[3]Activities!$A$9:$M$224,13,FALSE)</f>
        <v>NL</v>
      </c>
      <c r="O412" s="233"/>
      <c r="P412" s="87" t="s">
        <v>1266</v>
      </c>
      <c r="Q412" s="235"/>
      <c r="R412" s="235"/>
      <c r="S412" s="235"/>
      <c r="T412" s="235"/>
      <c r="U412" s="235"/>
      <c r="V412" s="235"/>
      <c r="W412" s="235"/>
      <c r="X412" s="235"/>
      <c r="Y412" s="235"/>
      <c r="Z412" s="235"/>
      <c r="AA412" s="235"/>
      <c r="AB412" s="235"/>
      <c r="AC412" s="235"/>
      <c r="AD412" s="235"/>
      <c r="AE412" s="235"/>
      <c r="AF412" s="230"/>
      <c r="AG412" s="230"/>
      <c r="AH412" s="235"/>
      <c r="AI412" s="235"/>
      <c r="AJ412" s="235"/>
      <c r="AK412" s="235"/>
      <c r="AL412" s="235"/>
      <c r="AM412" s="235"/>
      <c r="AN412" s="235"/>
      <c r="AO412" s="235"/>
      <c r="AP412" s="235"/>
      <c r="AQ412" s="235"/>
      <c r="AR412" s="235"/>
      <c r="AS412" s="235"/>
      <c r="AT412" s="235"/>
      <c r="AU412" s="235"/>
      <c r="AV412" s="235"/>
      <c r="AW412" s="235"/>
      <c r="AX412" s="235"/>
      <c r="AY412" s="235"/>
      <c r="AZ412" s="235"/>
      <c r="BA412" s="235"/>
      <c r="BB412" s="235"/>
      <c r="BC412" s="235"/>
      <c r="BD412" s="235"/>
      <c r="BE412" s="235"/>
      <c r="BF412" s="235"/>
      <c r="BG412" s="235"/>
      <c r="BH412" s="235"/>
      <c r="BI412" s="235"/>
      <c r="BJ412" s="235"/>
      <c r="BK412" s="235"/>
      <c r="BL412" s="235"/>
      <c r="BM412" s="235"/>
      <c r="BN412" s="235"/>
      <c r="BO412" s="235"/>
      <c r="BP412" s="235"/>
      <c r="BQ412" s="235"/>
      <c r="BR412" s="235"/>
      <c r="BS412" s="235"/>
      <c r="BT412" s="235"/>
      <c r="BU412" s="235"/>
      <c r="BV412" s="235"/>
      <c r="BW412" s="235"/>
      <c r="BX412" s="235"/>
      <c r="BY412" s="235"/>
      <c r="BZ412" s="235"/>
      <c r="CA412" s="235"/>
      <c r="CB412" s="235"/>
      <c r="CC412" s="235"/>
      <c r="CD412" s="235"/>
      <c r="CE412" s="235"/>
      <c r="CF412" s="235"/>
      <c r="CG412" s="235"/>
      <c r="CH412" s="235"/>
      <c r="CI412" s="235"/>
      <c r="CJ412" s="235"/>
      <c r="CK412" s="235"/>
      <c r="CL412" s="235"/>
      <c r="CM412" s="235"/>
      <c r="CN412" s="235"/>
      <c r="CO412" s="235"/>
      <c r="CP412" s="235"/>
      <c r="CQ412" s="235"/>
      <c r="CR412" s="235"/>
      <c r="CS412" s="235"/>
      <c r="CT412" s="235">
        <v>-1</v>
      </c>
      <c r="CU412" s="235">
        <v>1</v>
      </c>
      <c r="CV412" s="235"/>
      <c r="CW412" s="235"/>
      <c r="CX412" s="235"/>
      <c r="CY412" s="235"/>
      <c r="CZ412" s="235"/>
      <c r="DA412" s="235"/>
      <c r="DB412" s="235"/>
      <c r="DC412" s="235"/>
      <c r="DD412" s="235"/>
      <c r="DE412" s="235"/>
      <c r="DF412" s="235"/>
      <c r="DG412" s="235"/>
      <c r="DH412" s="235"/>
      <c r="DI412" s="235"/>
      <c r="DJ412" s="235"/>
      <c r="DK412" s="235"/>
      <c r="DL412" s="235"/>
      <c r="DM412" s="235"/>
      <c r="DN412" s="235"/>
      <c r="DO412" s="235"/>
      <c r="DP412" s="235"/>
      <c r="DQ412" s="235"/>
      <c r="DR412" s="235"/>
      <c r="DS412" s="235"/>
      <c r="DT412" s="235"/>
      <c r="DU412" s="235"/>
      <c r="DV412" s="235"/>
      <c r="DW412" s="235"/>
      <c r="DX412" s="235"/>
      <c r="DY412" s="235"/>
      <c r="DZ412" s="235"/>
      <c r="EA412" s="235"/>
      <c r="EB412" s="235"/>
      <c r="EC412" s="235"/>
      <c r="ED412" s="235"/>
      <c r="EE412" s="235"/>
      <c r="EF412" s="235"/>
      <c r="EG412" s="235"/>
      <c r="EH412" s="235"/>
      <c r="EI412" s="235"/>
      <c r="EJ412" s="235"/>
      <c r="EK412" s="235"/>
      <c r="EL412" s="235"/>
      <c r="EM412" s="235"/>
      <c r="EN412" s="235"/>
      <c r="EO412" s="235"/>
      <c r="EP412" s="235"/>
      <c r="EQ412" s="235"/>
      <c r="ER412" s="235"/>
      <c r="ES412" s="235"/>
      <c r="ET412" s="235"/>
      <c r="EU412" s="235"/>
      <c r="EV412" s="235"/>
      <c r="EW412" s="235"/>
      <c r="EX412" s="235"/>
      <c r="EY412" s="235"/>
      <c r="EZ412" s="235"/>
      <c r="FA412" s="235"/>
      <c r="FB412" s="235"/>
      <c r="FC412" s="235"/>
      <c r="FD412" s="235"/>
      <c r="FE412" s="235"/>
      <c r="FF412" s="235"/>
      <c r="FG412" s="235"/>
      <c r="FH412" s="235"/>
      <c r="FI412" s="235"/>
      <c r="FJ412" s="235"/>
      <c r="FK412" s="235"/>
      <c r="FL412" s="235"/>
      <c r="FM412" s="235"/>
      <c r="FN412" s="235"/>
      <c r="FO412" s="235"/>
      <c r="FP412" s="235"/>
      <c r="FQ412" s="235"/>
      <c r="FR412" s="235"/>
      <c r="FS412" s="235"/>
      <c r="FT412" s="236"/>
      <c r="FU412" s="237">
        <f t="shared" si="54"/>
        <v>0</v>
      </c>
      <c r="FV412" s="237">
        <f t="shared" si="55"/>
        <v>0</v>
      </c>
      <c r="FW412" s="237">
        <f t="shared" si="55"/>
        <v>0</v>
      </c>
      <c r="FX412" s="237">
        <f t="shared" si="55"/>
        <v>0</v>
      </c>
      <c r="FY412" s="237">
        <f t="shared" si="55"/>
        <v>0</v>
      </c>
      <c r="FZ412" s="237">
        <f t="shared" si="55"/>
        <v>0</v>
      </c>
      <c r="GA412" s="237">
        <f t="shared" si="56"/>
        <v>0</v>
      </c>
      <c r="GB412" s="237">
        <f t="shared" si="57"/>
        <v>0</v>
      </c>
      <c r="GC412" s="237">
        <f t="shared" si="58"/>
        <v>0</v>
      </c>
    </row>
    <row r="413" spans="1:185" x14ac:dyDescent="0.3">
      <c r="A413" s="40" t="s">
        <v>434</v>
      </c>
      <c r="B413" s="40" t="str">
        <f>[3]Technologies!B413</f>
        <v>Gebouwde omgeving</v>
      </c>
      <c r="C413" s="40" t="str">
        <f>VLOOKUP($A413,[3]Technologies!$A$7:$H$699,3,FALSE)</f>
        <v>Conversion</v>
      </c>
      <c r="D413" s="40" t="str">
        <f>VLOOKUP($A413,[3]Technologies!$A$7:$H$699,4,FALSE)</f>
        <v>Residential</v>
      </c>
      <c r="E413" s="40" t="str">
        <f>VLOOKUP($A413,[3]Technologies!$A$7:$H$699,6,FALSE)</f>
        <v>Heat LT Houses A+,A,B</v>
      </c>
      <c r="F413" s="40" t="str">
        <f>VLOOKUP($A413,[3]Technologies!$A$7:$H$699,7,FALSE)</f>
        <v>Boiler Gas wSolar - LT Heat for Houses</v>
      </c>
      <c r="G413" s="228"/>
      <c r="H413" s="228"/>
      <c r="I413" s="229" cm="1">
        <f t="array" ref="I413">-SUMPRODUCT(([3]Feedstocks!$C$4:$C$185=A413)*[3]Feedstocks!$E$4:$E$185,[3]Feedstocks!$F$4:$F$185,[3]Feedstocks!$H$4:$H$185,[3]Feedstocks!$I$4:$I$185)</f>
        <v>0</v>
      </c>
      <c r="J413" s="229" cm="1">
        <f t="array" ref="J413">-SUMPRODUCT(([3]Feedstocks!$C$4:$C$185=A413)*[3]Feedstocks!$E$4:$E$185,[3]Feedstocks!$H$4:$H$185,[3]Feedstocks!$I$4:$I$185)</f>
        <v>0</v>
      </c>
      <c r="K413" s="229"/>
      <c r="L413" s="229"/>
      <c r="M413" s="228"/>
      <c r="N413" s="228" t="str">
        <f>VLOOKUP(E413,[3]Activities!$A$9:$M$224,13,FALSE)</f>
        <v>NL</v>
      </c>
      <c r="O413" s="228"/>
      <c r="P413" s="66" t="s">
        <v>1801</v>
      </c>
      <c r="Q413" s="230"/>
      <c r="R413" s="230"/>
      <c r="S413" s="230"/>
      <c r="T413" s="230"/>
      <c r="U413" s="230"/>
      <c r="V413" s="230"/>
      <c r="W413" s="230"/>
      <c r="X413" s="230"/>
      <c r="Y413" s="230"/>
      <c r="Z413" s="230"/>
      <c r="AA413" s="230"/>
      <c r="AB413" s="230"/>
      <c r="AC413" s="230"/>
      <c r="AD413" s="230"/>
      <c r="AE413" s="230"/>
      <c r="AF413" s="235"/>
      <c r="AG413" s="235"/>
      <c r="AH413" s="230"/>
      <c r="AI413" s="230"/>
      <c r="AJ413" s="230"/>
      <c r="AK413" s="230"/>
      <c r="AL413" s="230"/>
      <c r="AM413" s="230"/>
      <c r="AN413" s="230"/>
      <c r="AO413" s="230"/>
      <c r="AP413" s="230"/>
      <c r="AQ413" s="230"/>
      <c r="AR413" s="230"/>
      <c r="AS413" s="230"/>
      <c r="AT413" s="230"/>
      <c r="AU413" s="230"/>
      <c r="AV413" s="230"/>
      <c r="AW413" s="230"/>
      <c r="AX413" s="230"/>
      <c r="AY413" s="230"/>
      <c r="AZ413" s="230"/>
      <c r="BA413" s="230"/>
      <c r="BB413" s="230"/>
      <c r="BC413" s="230"/>
      <c r="BD413" s="230"/>
      <c r="BE413" s="230"/>
      <c r="BF413" s="230"/>
      <c r="BG413" s="230"/>
      <c r="BH413" s="230"/>
      <c r="BI413" s="230"/>
      <c r="BJ413" s="230"/>
      <c r="BK413" s="230"/>
      <c r="BL413" s="230"/>
      <c r="BM413" s="230"/>
      <c r="BN413" s="230"/>
      <c r="BO413" s="230"/>
      <c r="BP413" s="230"/>
      <c r="BQ413" s="230"/>
      <c r="BR413" s="230"/>
      <c r="BS413" s="230"/>
      <c r="BT413" s="230"/>
      <c r="BU413" s="230"/>
      <c r="BV413" s="230"/>
      <c r="BW413" s="230"/>
      <c r="BX413" s="230"/>
      <c r="BY413" s="230"/>
      <c r="BZ413" s="230"/>
      <c r="CA413" s="230"/>
      <c r="CB413" s="230"/>
      <c r="CC413" s="230"/>
      <c r="CD413" s="230"/>
      <c r="CE413" s="230"/>
      <c r="CF413" s="230"/>
      <c r="CG413" s="230"/>
      <c r="CH413" s="230"/>
      <c r="CI413" s="230"/>
      <c r="CJ413" s="230"/>
      <c r="CK413" s="230"/>
      <c r="CL413" s="230"/>
      <c r="CM413" s="230"/>
      <c r="CN413" s="230"/>
      <c r="CO413" s="230"/>
      <c r="CP413" s="230"/>
      <c r="CQ413" s="230"/>
      <c r="CR413" s="230"/>
      <c r="CS413" s="230"/>
      <c r="CT413" s="230"/>
      <c r="CU413" s="230">
        <v>1</v>
      </c>
      <c r="CV413" s="230"/>
      <c r="CW413" s="230"/>
      <c r="CX413" s="230"/>
      <c r="CY413" s="230"/>
      <c r="CZ413" s="230"/>
      <c r="DA413" s="230"/>
      <c r="DB413" s="230"/>
      <c r="DC413" s="230"/>
      <c r="DD413" s="230"/>
      <c r="DE413" s="230"/>
      <c r="DF413" s="230"/>
      <c r="DG413" s="230"/>
      <c r="DH413" s="230"/>
      <c r="DI413" s="230"/>
      <c r="DJ413" s="230"/>
      <c r="DK413" s="230"/>
      <c r="DL413" s="230"/>
      <c r="DM413" s="230"/>
      <c r="DN413" s="230"/>
      <c r="DO413" s="230"/>
      <c r="DP413" s="230"/>
      <c r="DQ413" s="230"/>
      <c r="DR413" s="230"/>
      <c r="DS413" s="230"/>
      <c r="DT413" s="230"/>
      <c r="DU413" s="230">
        <v>-1</v>
      </c>
      <c r="DV413" s="230"/>
      <c r="DW413" s="230"/>
      <c r="DX413" s="230"/>
      <c r="DY413" s="230"/>
      <c r="DZ413" s="230"/>
      <c r="EA413" s="230"/>
      <c r="EB413" s="230"/>
      <c r="EC413" s="230"/>
      <c r="ED413" s="230"/>
      <c r="EE413" s="230"/>
      <c r="EF413" s="230"/>
      <c r="EG413" s="230"/>
      <c r="EH413" s="230"/>
      <c r="EI413" s="230"/>
      <c r="EJ413" s="230"/>
      <c r="EK413" s="230"/>
      <c r="EL413" s="230"/>
      <c r="EM413" s="230"/>
      <c r="EN413" s="230"/>
      <c r="EO413" s="230"/>
      <c r="EP413" s="230"/>
      <c r="EQ413" s="230"/>
      <c r="ER413" s="230"/>
      <c r="ES413" s="230"/>
      <c r="ET413" s="230"/>
      <c r="EU413" s="230"/>
      <c r="EV413" s="230"/>
      <c r="EW413" s="230"/>
      <c r="EX413" s="230"/>
      <c r="EY413" s="230"/>
      <c r="EZ413" s="230"/>
      <c r="FA413" s="230"/>
      <c r="FB413" s="230"/>
      <c r="FC413" s="230"/>
      <c r="FD413" s="230"/>
      <c r="FE413" s="230"/>
      <c r="FF413" s="230">
        <v>-0.82242546702767361</v>
      </c>
      <c r="FG413" s="230"/>
      <c r="FH413" s="230"/>
      <c r="FI413" s="230"/>
      <c r="FJ413" s="230"/>
      <c r="FK413" s="230"/>
      <c r="FL413" s="230"/>
      <c r="FM413" s="230"/>
      <c r="FN413" s="230"/>
      <c r="FO413" s="230"/>
      <c r="FP413" s="230"/>
      <c r="FQ413" s="230"/>
      <c r="FR413" s="230"/>
      <c r="FS413" s="230"/>
      <c r="FT413" s="231"/>
      <c r="FU413" s="232">
        <f t="shared" si="54"/>
        <v>0</v>
      </c>
      <c r="FV413" s="232">
        <f t="shared" si="55"/>
        <v>0</v>
      </c>
      <c r="FW413" s="232">
        <f t="shared" si="55"/>
        <v>0</v>
      </c>
      <c r="FX413" s="232">
        <f t="shared" si="55"/>
        <v>0</v>
      </c>
      <c r="FY413" s="232">
        <f t="shared" si="55"/>
        <v>0</v>
      </c>
      <c r="FZ413" s="232">
        <f t="shared" si="55"/>
        <v>0</v>
      </c>
      <c r="GA413" s="232">
        <f t="shared" si="56"/>
        <v>5.6599999999999998E-2</v>
      </c>
      <c r="GB413" s="232">
        <f t="shared" si="57"/>
        <v>0</v>
      </c>
      <c r="GC413" s="232">
        <f t="shared" si="58"/>
        <v>0</v>
      </c>
    </row>
    <row r="414" spans="1:185" x14ac:dyDescent="0.3">
      <c r="A414" s="69" t="s">
        <v>435</v>
      </c>
      <c r="B414" s="69" t="str">
        <f>[3]Technologies!B414</f>
        <v>Gebouwde omgeving</v>
      </c>
      <c r="C414" s="69" t="str">
        <f>VLOOKUP($A414,[3]Technologies!$A$7:$H$699,3,FALSE)</f>
        <v>Conversion</v>
      </c>
      <c r="D414" s="69" t="str">
        <f>VLOOKUP($A414,[3]Technologies!$A$7:$H$699,4,FALSE)</f>
        <v>Residential</v>
      </c>
      <c r="E414" s="69" t="str">
        <f>VLOOKUP($A414,[3]Technologies!$A$7:$H$699,6,FALSE)</f>
        <v>Heat LT Houses A+,A,B</v>
      </c>
      <c r="F414" s="70" t="str">
        <f>VLOOKUP($A414,[3]Technologies!$A$7:$H$699,7,FALSE)</f>
        <v>Electric Heater wSolar - LT Heat for Houses</v>
      </c>
      <c r="G414" s="233"/>
      <c r="H414" s="233"/>
      <c r="I414" s="234" cm="1">
        <f t="array" ref="I414">-SUMPRODUCT(([3]Feedstocks!$C$4:$C$185=A414)*[3]Feedstocks!$E$4:$E$185,[3]Feedstocks!$F$4:$F$185,[3]Feedstocks!$H$4:$H$185,[3]Feedstocks!$I$4:$I$185)</f>
        <v>0</v>
      </c>
      <c r="J414" s="234" cm="1">
        <f t="array" ref="J414">-SUMPRODUCT(([3]Feedstocks!$C$4:$C$185=A414)*[3]Feedstocks!$E$4:$E$185,[3]Feedstocks!$H$4:$H$185,[3]Feedstocks!$I$4:$I$185)</f>
        <v>0</v>
      </c>
      <c r="K414" s="234"/>
      <c r="L414" s="234"/>
      <c r="M414" s="233"/>
      <c r="N414" s="233" t="str">
        <f>VLOOKUP(E414,[3]Activities!$A$9:$M$224,13,FALSE)</f>
        <v>NL</v>
      </c>
      <c r="O414" s="233"/>
      <c r="P414" s="87" t="s">
        <v>1266</v>
      </c>
      <c r="Q414" s="235"/>
      <c r="R414" s="235"/>
      <c r="S414" s="235"/>
      <c r="T414" s="235"/>
      <c r="U414" s="235"/>
      <c r="V414" s="235"/>
      <c r="W414" s="235"/>
      <c r="X414" s="235"/>
      <c r="Y414" s="235"/>
      <c r="Z414" s="235"/>
      <c r="AA414" s="235"/>
      <c r="AB414" s="235"/>
      <c r="AC414" s="235"/>
      <c r="AD414" s="235"/>
      <c r="AE414" s="235"/>
      <c r="AF414" s="230"/>
      <c r="AG414" s="230"/>
      <c r="AH414" s="235"/>
      <c r="AI414" s="235"/>
      <c r="AJ414" s="235"/>
      <c r="AK414" s="235"/>
      <c r="AL414" s="235"/>
      <c r="AM414" s="235"/>
      <c r="AN414" s="235"/>
      <c r="AO414" s="235"/>
      <c r="AP414" s="235"/>
      <c r="AQ414" s="235"/>
      <c r="AR414" s="235"/>
      <c r="AS414" s="235"/>
      <c r="AT414" s="235"/>
      <c r="AU414" s="235"/>
      <c r="AV414" s="235"/>
      <c r="AW414" s="235"/>
      <c r="AX414" s="235"/>
      <c r="AY414" s="235"/>
      <c r="AZ414" s="235"/>
      <c r="BA414" s="235"/>
      <c r="BB414" s="235"/>
      <c r="BC414" s="235"/>
      <c r="BD414" s="235"/>
      <c r="BE414" s="235"/>
      <c r="BF414" s="235"/>
      <c r="BG414" s="235"/>
      <c r="BH414" s="235"/>
      <c r="BI414" s="235"/>
      <c r="BJ414" s="235"/>
      <c r="BK414" s="235"/>
      <c r="BL414" s="235"/>
      <c r="BM414" s="235"/>
      <c r="BN414" s="235"/>
      <c r="BO414" s="235"/>
      <c r="BP414" s="235"/>
      <c r="BQ414" s="235"/>
      <c r="BR414" s="235"/>
      <c r="BS414" s="235"/>
      <c r="BT414" s="235"/>
      <c r="BU414" s="235"/>
      <c r="BV414" s="235"/>
      <c r="BW414" s="235"/>
      <c r="BX414" s="235"/>
      <c r="BY414" s="235"/>
      <c r="BZ414" s="235"/>
      <c r="CA414" s="235"/>
      <c r="CB414" s="235"/>
      <c r="CC414" s="235"/>
      <c r="CD414" s="235"/>
      <c r="CE414" s="235"/>
      <c r="CF414" s="235"/>
      <c r="CG414" s="235"/>
      <c r="CH414" s="235"/>
      <c r="CI414" s="235"/>
      <c r="CJ414" s="235"/>
      <c r="CK414" s="235"/>
      <c r="CL414" s="235"/>
      <c r="CM414" s="235"/>
      <c r="CN414" s="235"/>
      <c r="CO414" s="235"/>
      <c r="CP414" s="235"/>
      <c r="CQ414" s="235"/>
      <c r="CR414" s="235"/>
      <c r="CS414" s="235">
        <v>-0.79627546461180276</v>
      </c>
      <c r="CT414" s="235"/>
      <c r="CU414" s="235">
        <v>1</v>
      </c>
      <c r="CV414" s="235"/>
      <c r="CW414" s="235"/>
      <c r="CX414" s="235"/>
      <c r="CY414" s="235"/>
      <c r="CZ414" s="235"/>
      <c r="DA414" s="235"/>
      <c r="DB414" s="235"/>
      <c r="DC414" s="235"/>
      <c r="DD414" s="235"/>
      <c r="DE414" s="235"/>
      <c r="DF414" s="235"/>
      <c r="DG414" s="235"/>
      <c r="DH414" s="235"/>
      <c r="DI414" s="235"/>
      <c r="DJ414" s="235"/>
      <c r="DK414" s="235"/>
      <c r="DL414" s="235"/>
      <c r="DM414" s="235"/>
      <c r="DN414" s="235"/>
      <c r="DO414" s="235"/>
      <c r="DP414" s="235"/>
      <c r="DQ414" s="235"/>
      <c r="DR414" s="235"/>
      <c r="DS414" s="235"/>
      <c r="DT414" s="235"/>
      <c r="DU414" s="235"/>
      <c r="DV414" s="235"/>
      <c r="DW414" s="235"/>
      <c r="DX414" s="235"/>
      <c r="DY414" s="235"/>
      <c r="DZ414" s="235"/>
      <c r="EA414" s="235"/>
      <c r="EB414" s="235"/>
      <c r="EC414" s="235"/>
      <c r="ED414" s="235"/>
      <c r="EE414" s="235"/>
      <c r="EF414" s="235"/>
      <c r="EG414" s="235"/>
      <c r="EH414" s="235"/>
      <c r="EI414" s="235"/>
      <c r="EJ414" s="235"/>
      <c r="EK414" s="235"/>
      <c r="EL414" s="235"/>
      <c r="EM414" s="235"/>
      <c r="EN414" s="235"/>
      <c r="EO414" s="235"/>
      <c r="EP414" s="235"/>
      <c r="EQ414" s="235"/>
      <c r="ER414" s="235"/>
      <c r="ES414" s="235"/>
      <c r="ET414" s="235"/>
      <c r="EU414" s="235"/>
      <c r="EV414" s="235"/>
      <c r="EW414" s="235"/>
      <c r="EX414" s="235"/>
      <c r="EY414" s="235"/>
      <c r="EZ414" s="235"/>
      <c r="FA414" s="235"/>
      <c r="FB414" s="235"/>
      <c r="FC414" s="235"/>
      <c r="FD414" s="235"/>
      <c r="FE414" s="235"/>
      <c r="FF414" s="235">
        <v>-0.20372453538819718</v>
      </c>
      <c r="FG414" s="235"/>
      <c r="FH414" s="235"/>
      <c r="FI414" s="235"/>
      <c r="FJ414" s="235"/>
      <c r="FK414" s="235"/>
      <c r="FL414" s="235"/>
      <c r="FM414" s="235"/>
      <c r="FN414" s="235"/>
      <c r="FO414" s="235"/>
      <c r="FP414" s="235"/>
      <c r="FQ414" s="235"/>
      <c r="FR414" s="235"/>
      <c r="FS414" s="235"/>
      <c r="FT414" s="236"/>
      <c r="FU414" s="237">
        <f t="shared" si="54"/>
        <v>0</v>
      </c>
      <c r="FV414" s="237">
        <f t="shared" si="55"/>
        <v>0</v>
      </c>
      <c r="FW414" s="237">
        <f t="shared" si="55"/>
        <v>0</v>
      </c>
      <c r="FX414" s="237">
        <f t="shared" si="55"/>
        <v>0</v>
      </c>
      <c r="FY414" s="237">
        <f t="shared" si="55"/>
        <v>0</v>
      </c>
      <c r="FZ414" s="237">
        <f t="shared" si="55"/>
        <v>0</v>
      </c>
      <c r="GA414" s="237">
        <f t="shared" si="56"/>
        <v>0</v>
      </c>
      <c r="GB414" s="237">
        <f t="shared" si="57"/>
        <v>0</v>
      </c>
      <c r="GC414" s="237">
        <f t="shared" si="58"/>
        <v>0</v>
      </c>
    </row>
    <row r="415" spans="1:185" x14ac:dyDescent="0.3">
      <c r="A415" s="40" t="s">
        <v>436</v>
      </c>
      <c r="B415" s="40" t="str">
        <f>[3]Technologies!B415</f>
        <v>Gebouwde omgeving</v>
      </c>
      <c r="C415" s="40" t="str">
        <f>VLOOKUP($A415,[3]Technologies!$A$7:$H$699,3,FALSE)</f>
        <v>Conversion</v>
      </c>
      <c r="D415" s="40" t="str">
        <f>VLOOKUP($A415,[3]Technologies!$A$7:$H$699,4,FALSE)</f>
        <v>Residential</v>
      </c>
      <c r="E415" s="40" t="str">
        <f>VLOOKUP($A415,[3]Technologies!$A$7:$H$699,6,FALSE)</f>
        <v>Heat LT Houses A+,A,B</v>
      </c>
      <c r="F415" s="40" t="str">
        <f>VLOOKUP($A415,[3]Technologies!$A$7:$H$699,7,FALSE)</f>
        <v>Electric Heat Pump Air - LT Heat for Houses</v>
      </c>
      <c r="G415" s="228"/>
      <c r="H415" s="228"/>
      <c r="I415" s="229" cm="1">
        <f t="array" ref="I415">-SUMPRODUCT(([3]Feedstocks!$C$4:$C$185=A415)*[3]Feedstocks!$E$4:$E$185,[3]Feedstocks!$F$4:$F$185,[3]Feedstocks!$H$4:$H$185,[3]Feedstocks!$I$4:$I$185)</f>
        <v>0</v>
      </c>
      <c r="J415" s="229" cm="1">
        <f t="array" ref="J415">-SUMPRODUCT(([3]Feedstocks!$C$4:$C$185=A415)*[3]Feedstocks!$E$4:$E$185,[3]Feedstocks!$H$4:$H$185,[3]Feedstocks!$I$4:$I$185)</f>
        <v>0</v>
      </c>
      <c r="K415" s="229"/>
      <c r="L415" s="229"/>
      <c r="M415" s="228"/>
      <c r="N415" s="228" t="str">
        <f>VLOOKUP(E415,[3]Activities!$A$9:$M$224,13,FALSE)</f>
        <v>NL</v>
      </c>
      <c r="O415" s="228"/>
      <c r="P415" s="66" t="s">
        <v>1802</v>
      </c>
      <c r="Q415" s="230"/>
      <c r="R415" s="230"/>
      <c r="S415" s="230"/>
      <c r="T415" s="230"/>
      <c r="U415" s="230"/>
      <c r="V415" s="230"/>
      <c r="W415" s="230"/>
      <c r="X415" s="230"/>
      <c r="Y415" s="230"/>
      <c r="Z415" s="230"/>
      <c r="AA415" s="230"/>
      <c r="AB415" s="230"/>
      <c r="AC415" s="230"/>
      <c r="AD415" s="230"/>
      <c r="AE415" s="230"/>
      <c r="AF415" s="235"/>
      <c r="AG415" s="235"/>
      <c r="AH415" s="230"/>
      <c r="AI415" s="230"/>
      <c r="AJ415" s="230"/>
      <c r="AK415" s="230"/>
      <c r="AL415" s="230"/>
      <c r="AM415" s="230"/>
      <c r="AN415" s="230"/>
      <c r="AO415" s="230"/>
      <c r="AP415" s="230"/>
      <c r="AQ415" s="230"/>
      <c r="AR415" s="230"/>
      <c r="AS415" s="230"/>
      <c r="AT415" s="230"/>
      <c r="AU415" s="230"/>
      <c r="AV415" s="230"/>
      <c r="AW415" s="230"/>
      <c r="AX415" s="230"/>
      <c r="AY415" s="230"/>
      <c r="AZ415" s="230"/>
      <c r="BA415" s="230"/>
      <c r="BB415" s="230"/>
      <c r="BC415" s="230"/>
      <c r="BD415" s="230"/>
      <c r="BE415" s="230"/>
      <c r="BF415" s="230"/>
      <c r="BG415" s="230"/>
      <c r="BH415" s="230"/>
      <c r="BI415" s="230"/>
      <c r="BJ415" s="230"/>
      <c r="BK415" s="230"/>
      <c r="BL415" s="230"/>
      <c r="BM415" s="230"/>
      <c r="BN415" s="230"/>
      <c r="BO415" s="230"/>
      <c r="BP415" s="230"/>
      <c r="BQ415" s="230"/>
      <c r="BR415" s="230"/>
      <c r="BS415" s="230"/>
      <c r="BT415" s="230"/>
      <c r="BU415" s="230"/>
      <c r="BV415" s="230"/>
      <c r="BW415" s="230"/>
      <c r="BX415" s="230"/>
      <c r="BY415" s="230"/>
      <c r="BZ415" s="230"/>
      <c r="CA415" s="230"/>
      <c r="CB415" s="230"/>
      <c r="CC415" s="230"/>
      <c r="CD415" s="230"/>
      <c r="CE415" s="230"/>
      <c r="CF415" s="230"/>
      <c r="CG415" s="230"/>
      <c r="CH415" s="230"/>
      <c r="CI415" s="230"/>
      <c r="CJ415" s="230"/>
      <c r="CK415" s="230"/>
      <c r="CL415" s="230"/>
      <c r="CM415" s="230"/>
      <c r="CN415" s="230"/>
      <c r="CO415" s="230"/>
      <c r="CP415" s="230"/>
      <c r="CQ415" s="230"/>
      <c r="CR415" s="230"/>
      <c r="CS415" s="230">
        <v>-0.32</v>
      </c>
      <c r="CT415" s="230"/>
      <c r="CU415" s="230">
        <v>1</v>
      </c>
      <c r="CV415" s="230"/>
      <c r="CW415" s="230"/>
      <c r="CX415" s="230"/>
      <c r="CY415" s="230"/>
      <c r="CZ415" s="230"/>
      <c r="DA415" s="230"/>
      <c r="DB415" s="230"/>
      <c r="DC415" s="230"/>
      <c r="DD415" s="230"/>
      <c r="DE415" s="230"/>
      <c r="DF415" s="230"/>
      <c r="DG415" s="230"/>
      <c r="DH415" s="230"/>
      <c r="DI415" s="230"/>
      <c r="DJ415" s="230"/>
      <c r="DK415" s="230"/>
      <c r="DL415" s="230"/>
      <c r="DM415" s="230"/>
      <c r="DN415" s="230"/>
      <c r="DO415" s="230"/>
      <c r="DP415" s="230"/>
      <c r="DQ415" s="230"/>
      <c r="DR415" s="230"/>
      <c r="DS415" s="230"/>
      <c r="DT415" s="230"/>
      <c r="DU415" s="230"/>
      <c r="DV415" s="230"/>
      <c r="DW415" s="230"/>
      <c r="DX415" s="230"/>
      <c r="DY415" s="230"/>
      <c r="DZ415" s="230"/>
      <c r="EA415" s="230"/>
      <c r="EB415" s="230"/>
      <c r="EC415" s="230"/>
      <c r="ED415" s="230"/>
      <c r="EE415" s="230"/>
      <c r="EF415" s="230"/>
      <c r="EG415" s="230"/>
      <c r="EH415" s="230"/>
      <c r="EI415" s="230"/>
      <c r="EJ415" s="230"/>
      <c r="EK415" s="230"/>
      <c r="EL415" s="230"/>
      <c r="EM415" s="230"/>
      <c r="EN415" s="230"/>
      <c r="EO415" s="230"/>
      <c r="EP415" s="230"/>
      <c r="EQ415" s="230"/>
      <c r="ER415" s="230"/>
      <c r="ES415" s="230"/>
      <c r="ET415" s="230"/>
      <c r="EU415" s="230"/>
      <c r="EV415" s="230"/>
      <c r="EW415" s="230"/>
      <c r="EX415" s="230"/>
      <c r="EY415" s="230"/>
      <c r="EZ415" s="230"/>
      <c r="FA415" s="230"/>
      <c r="FB415" s="230"/>
      <c r="FC415" s="230">
        <v>-0.68</v>
      </c>
      <c r="FD415" s="230"/>
      <c r="FE415" s="230"/>
      <c r="FF415" s="230"/>
      <c r="FG415" s="230"/>
      <c r="FH415" s="230"/>
      <c r="FI415" s="230"/>
      <c r="FJ415" s="230"/>
      <c r="FK415" s="230"/>
      <c r="FL415" s="230"/>
      <c r="FM415" s="230"/>
      <c r="FN415" s="230"/>
      <c r="FO415" s="230"/>
      <c r="FP415" s="230"/>
      <c r="FQ415" s="230"/>
      <c r="FR415" s="230"/>
      <c r="FS415" s="230"/>
      <c r="FT415" s="231"/>
      <c r="FU415" s="232">
        <f t="shared" si="54"/>
        <v>0</v>
      </c>
      <c r="FV415" s="232">
        <f t="shared" si="55"/>
        <v>0</v>
      </c>
      <c r="FW415" s="232">
        <f t="shared" si="55"/>
        <v>0</v>
      </c>
      <c r="FX415" s="232">
        <f t="shared" si="55"/>
        <v>0</v>
      </c>
      <c r="FY415" s="232">
        <f t="shared" si="55"/>
        <v>0</v>
      </c>
      <c r="FZ415" s="232">
        <f t="shared" si="55"/>
        <v>0</v>
      </c>
      <c r="GA415" s="232">
        <f t="shared" si="56"/>
        <v>0</v>
      </c>
      <c r="GB415" s="232">
        <f t="shared" si="57"/>
        <v>0</v>
      </c>
      <c r="GC415" s="232">
        <f t="shared" si="58"/>
        <v>0</v>
      </c>
    </row>
    <row r="416" spans="1:185" x14ac:dyDescent="0.3">
      <c r="A416" s="69" t="s">
        <v>437</v>
      </c>
      <c r="B416" s="69" t="str">
        <f>[3]Technologies!B416</f>
        <v>Gebouwde omgeving</v>
      </c>
      <c r="C416" s="69" t="str">
        <f>VLOOKUP($A416,[3]Technologies!$A$7:$H$699,3,FALSE)</f>
        <v>Conversion</v>
      </c>
      <c r="D416" s="69" t="str">
        <f>VLOOKUP($A416,[3]Technologies!$A$7:$H$699,4,FALSE)</f>
        <v>Residential</v>
      </c>
      <c r="E416" s="69" t="str">
        <f>VLOOKUP($A416,[3]Technologies!$A$7:$H$699,6,FALSE)</f>
        <v>Heat LT Houses A+,A,B</v>
      </c>
      <c r="F416" s="70" t="str">
        <f>VLOOKUP($A416,[3]Technologies!$A$7:$H$699,7,FALSE)</f>
        <v>Electric Heat Pump GW - LT Heat for Houses</v>
      </c>
      <c r="G416" s="233"/>
      <c r="H416" s="233"/>
      <c r="I416" s="234" cm="1">
        <f t="array" ref="I416">-SUMPRODUCT(([3]Feedstocks!$C$4:$C$185=A416)*[3]Feedstocks!$E$4:$E$185,[3]Feedstocks!$F$4:$F$185,[3]Feedstocks!$H$4:$H$185,[3]Feedstocks!$I$4:$I$185)</f>
        <v>0</v>
      </c>
      <c r="J416" s="234" cm="1">
        <f t="array" ref="J416">-SUMPRODUCT(([3]Feedstocks!$C$4:$C$185=A416)*[3]Feedstocks!$E$4:$E$185,[3]Feedstocks!$H$4:$H$185,[3]Feedstocks!$I$4:$I$185)</f>
        <v>0</v>
      </c>
      <c r="K416" s="234"/>
      <c r="L416" s="234"/>
      <c r="M416" s="233"/>
      <c r="N416" s="233" t="str">
        <f>VLOOKUP(E416,[3]Activities!$A$9:$M$224,13,FALSE)</f>
        <v>NL</v>
      </c>
      <c r="O416" s="233"/>
      <c r="P416" s="87" t="s">
        <v>1803</v>
      </c>
      <c r="Q416" s="235"/>
      <c r="R416" s="235"/>
      <c r="S416" s="235"/>
      <c r="T416" s="235"/>
      <c r="U416" s="235"/>
      <c r="V416" s="235"/>
      <c r="W416" s="235"/>
      <c r="X416" s="235"/>
      <c r="Y416" s="235"/>
      <c r="Z416" s="235"/>
      <c r="AA416" s="235"/>
      <c r="AB416" s="235"/>
      <c r="AC416" s="235"/>
      <c r="AD416" s="235"/>
      <c r="AE416" s="235"/>
      <c r="AF416" s="230"/>
      <c r="AG416" s="230"/>
      <c r="AH416" s="235"/>
      <c r="AI416" s="235"/>
      <c r="AJ416" s="235"/>
      <c r="AK416" s="235"/>
      <c r="AL416" s="235"/>
      <c r="AM416" s="235"/>
      <c r="AN416" s="235"/>
      <c r="AO416" s="235"/>
      <c r="AP416" s="235"/>
      <c r="AQ416" s="235"/>
      <c r="AR416" s="235"/>
      <c r="AS416" s="235"/>
      <c r="AT416" s="235"/>
      <c r="AU416" s="235"/>
      <c r="AV416" s="235"/>
      <c r="AW416" s="235"/>
      <c r="AX416" s="235"/>
      <c r="AY416" s="235"/>
      <c r="AZ416" s="235"/>
      <c r="BA416" s="235"/>
      <c r="BB416" s="235"/>
      <c r="BC416" s="235"/>
      <c r="BD416" s="235"/>
      <c r="BE416" s="235"/>
      <c r="BF416" s="235"/>
      <c r="BG416" s="235"/>
      <c r="BH416" s="235"/>
      <c r="BI416" s="235"/>
      <c r="BJ416" s="235"/>
      <c r="BK416" s="235"/>
      <c r="BL416" s="235"/>
      <c r="BM416" s="235"/>
      <c r="BN416" s="235"/>
      <c r="BO416" s="235"/>
      <c r="BP416" s="235"/>
      <c r="BQ416" s="235"/>
      <c r="BR416" s="235"/>
      <c r="BS416" s="235"/>
      <c r="BT416" s="235"/>
      <c r="BU416" s="235"/>
      <c r="BV416" s="235"/>
      <c r="BW416" s="235"/>
      <c r="BX416" s="235"/>
      <c r="BY416" s="235"/>
      <c r="BZ416" s="235"/>
      <c r="CA416" s="235"/>
      <c r="CB416" s="235"/>
      <c r="CC416" s="235"/>
      <c r="CD416" s="235"/>
      <c r="CE416" s="235"/>
      <c r="CF416" s="235"/>
      <c r="CG416" s="235"/>
      <c r="CH416" s="235"/>
      <c r="CI416" s="235"/>
      <c r="CJ416" s="235"/>
      <c r="CK416" s="235"/>
      <c r="CL416" s="235"/>
      <c r="CM416" s="235"/>
      <c r="CN416" s="235"/>
      <c r="CO416" s="235"/>
      <c r="CP416" s="235"/>
      <c r="CQ416" s="235"/>
      <c r="CR416" s="235"/>
      <c r="CS416" s="235">
        <v>-0.27</v>
      </c>
      <c r="CT416" s="235"/>
      <c r="CU416" s="235">
        <v>1</v>
      </c>
      <c r="CV416" s="235"/>
      <c r="CW416" s="235"/>
      <c r="CX416" s="235"/>
      <c r="CY416" s="235"/>
      <c r="CZ416" s="235"/>
      <c r="DA416" s="235"/>
      <c r="DB416" s="235"/>
      <c r="DC416" s="235"/>
      <c r="DD416" s="235"/>
      <c r="DE416" s="235"/>
      <c r="DF416" s="235"/>
      <c r="DG416" s="235"/>
      <c r="DH416" s="235"/>
      <c r="DI416" s="235"/>
      <c r="DJ416" s="235"/>
      <c r="DK416" s="235"/>
      <c r="DL416" s="235"/>
      <c r="DM416" s="235"/>
      <c r="DN416" s="235"/>
      <c r="DO416" s="235"/>
      <c r="DP416" s="235"/>
      <c r="DQ416" s="235"/>
      <c r="DR416" s="235"/>
      <c r="DS416" s="235"/>
      <c r="DT416" s="235"/>
      <c r="DU416" s="235"/>
      <c r="DV416" s="235"/>
      <c r="DW416" s="235"/>
      <c r="DX416" s="235"/>
      <c r="DY416" s="235"/>
      <c r="DZ416" s="235"/>
      <c r="EA416" s="235"/>
      <c r="EB416" s="235"/>
      <c r="EC416" s="235"/>
      <c r="ED416" s="235"/>
      <c r="EE416" s="235"/>
      <c r="EF416" s="235"/>
      <c r="EG416" s="235"/>
      <c r="EH416" s="235"/>
      <c r="EI416" s="235"/>
      <c r="EJ416" s="235"/>
      <c r="EK416" s="235"/>
      <c r="EL416" s="235"/>
      <c r="EM416" s="235"/>
      <c r="EN416" s="235"/>
      <c r="EO416" s="235"/>
      <c r="EP416" s="235"/>
      <c r="EQ416" s="235"/>
      <c r="ER416" s="235"/>
      <c r="ES416" s="235"/>
      <c r="ET416" s="235"/>
      <c r="EU416" s="235"/>
      <c r="EV416" s="235"/>
      <c r="EW416" s="235"/>
      <c r="EX416" s="235"/>
      <c r="EY416" s="235"/>
      <c r="EZ416" s="235"/>
      <c r="FA416" s="235"/>
      <c r="FB416" s="235"/>
      <c r="FC416" s="235">
        <v>-0.73</v>
      </c>
      <c r="FD416" s="235"/>
      <c r="FE416" s="235"/>
      <c r="FF416" s="235"/>
      <c r="FG416" s="235"/>
      <c r="FH416" s="235"/>
      <c r="FI416" s="235"/>
      <c r="FJ416" s="235"/>
      <c r="FK416" s="235"/>
      <c r="FL416" s="235"/>
      <c r="FM416" s="235"/>
      <c r="FN416" s="235"/>
      <c r="FO416" s="235"/>
      <c r="FP416" s="235"/>
      <c r="FQ416" s="235"/>
      <c r="FR416" s="235"/>
      <c r="FS416" s="235"/>
      <c r="FT416" s="236"/>
      <c r="FU416" s="237">
        <f t="shared" si="54"/>
        <v>0</v>
      </c>
      <c r="FV416" s="237">
        <f t="shared" si="55"/>
        <v>0</v>
      </c>
      <c r="FW416" s="237">
        <f t="shared" si="55"/>
        <v>0</v>
      </c>
      <c r="FX416" s="237">
        <f t="shared" si="55"/>
        <v>0</v>
      </c>
      <c r="FY416" s="237">
        <f t="shared" si="55"/>
        <v>0</v>
      </c>
      <c r="FZ416" s="237">
        <f t="shared" si="55"/>
        <v>0</v>
      </c>
      <c r="GA416" s="237">
        <f t="shared" si="56"/>
        <v>0</v>
      </c>
      <c r="GB416" s="237">
        <f t="shared" si="57"/>
        <v>0</v>
      </c>
      <c r="GC416" s="237">
        <f t="shared" si="58"/>
        <v>0</v>
      </c>
    </row>
    <row r="417" spans="1:185" x14ac:dyDescent="0.3">
      <c r="A417" s="40" t="s">
        <v>438</v>
      </c>
      <c r="B417" s="40" t="str">
        <f>[3]Technologies!B417</f>
        <v>Gebouwde omgeving</v>
      </c>
      <c r="C417" s="40" t="str">
        <f>VLOOKUP($A417,[3]Technologies!$A$7:$H$699,3,FALSE)</f>
        <v>Conversion</v>
      </c>
      <c r="D417" s="40" t="str">
        <f>VLOOKUP($A417,[3]Technologies!$A$7:$H$699,4,FALSE)</f>
        <v>Services</v>
      </c>
      <c r="E417" s="40" t="str">
        <f>VLOOKUP($A417,[3]Technologies!$A$7:$H$699,6,FALSE)</f>
        <v>Heat LT Services</v>
      </c>
      <c r="F417" s="40" t="str">
        <f>VLOOKUP($A417,[3]Technologies!$A$7:$H$699,7,FALSE)</f>
        <v>Boiler Gas Standard - LT Heat for Services</v>
      </c>
      <c r="G417" s="228"/>
      <c r="H417" s="228"/>
      <c r="I417" s="229" cm="1">
        <f t="array" ref="I417">-SUMPRODUCT(([3]Feedstocks!$C$4:$C$185=A417)*[3]Feedstocks!$E$4:$E$185,[3]Feedstocks!$F$4:$F$185,[3]Feedstocks!$H$4:$H$185,[3]Feedstocks!$I$4:$I$185)</f>
        <v>0</v>
      </c>
      <c r="J417" s="229" cm="1">
        <f t="array" ref="J417">-SUMPRODUCT(([3]Feedstocks!$C$4:$C$185=A417)*[3]Feedstocks!$E$4:$E$185,[3]Feedstocks!$H$4:$H$185,[3]Feedstocks!$I$4:$I$185)</f>
        <v>0</v>
      </c>
      <c r="K417" s="229"/>
      <c r="L417" s="229"/>
      <c r="M417" s="228"/>
      <c r="N417" s="228" t="str">
        <f>VLOOKUP(E417,[3]Activities!$A$9:$M$224,13,FALSE)</f>
        <v>NL</v>
      </c>
      <c r="O417" s="228"/>
      <c r="P417" s="66" t="s">
        <v>1266</v>
      </c>
      <c r="Q417" s="230"/>
      <c r="R417" s="230"/>
      <c r="S417" s="230"/>
      <c r="T417" s="230"/>
      <c r="U417" s="230"/>
      <c r="V417" s="230"/>
      <c r="W417" s="230"/>
      <c r="X417" s="230"/>
      <c r="Y417" s="230"/>
      <c r="Z417" s="230"/>
      <c r="AA417" s="230"/>
      <c r="AB417" s="230"/>
      <c r="AC417" s="230"/>
      <c r="AD417" s="230"/>
      <c r="AE417" s="230"/>
      <c r="AF417" s="235"/>
      <c r="AG417" s="235"/>
      <c r="AH417" s="230"/>
      <c r="AI417" s="230"/>
      <c r="AJ417" s="230"/>
      <c r="AK417" s="230"/>
      <c r="AL417" s="230"/>
      <c r="AM417" s="230"/>
      <c r="AN417" s="230"/>
      <c r="AO417" s="230"/>
      <c r="AP417" s="230"/>
      <c r="AQ417" s="230"/>
      <c r="AR417" s="230"/>
      <c r="AS417" s="230"/>
      <c r="AT417" s="230"/>
      <c r="AU417" s="230"/>
      <c r="AV417" s="230"/>
      <c r="AW417" s="230"/>
      <c r="AX417" s="230"/>
      <c r="AY417" s="230"/>
      <c r="AZ417" s="230"/>
      <c r="BA417" s="230"/>
      <c r="BB417" s="230"/>
      <c r="BC417" s="230"/>
      <c r="BD417" s="230"/>
      <c r="BE417" s="230"/>
      <c r="BF417" s="230"/>
      <c r="BG417" s="230"/>
      <c r="BH417" s="230"/>
      <c r="BI417" s="230"/>
      <c r="BJ417" s="230"/>
      <c r="BK417" s="230"/>
      <c r="BL417" s="230"/>
      <c r="BM417" s="230"/>
      <c r="BN417" s="230"/>
      <c r="BO417" s="230"/>
      <c r="BP417" s="230"/>
      <c r="BQ417" s="230"/>
      <c r="BR417" s="230"/>
      <c r="BS417" s="230"/>
      <c r="BT417" s="230"/>
      <c r="BU417" s="230"/>
      <c r="BV417" s="230"/>
      <c r="BW417" s="230"/>
      <c r="BX417" s="230"/>
      <c r="BY417" s="230"/>
      <c r="BZ417" s="230"/>
      <c r="CA417" s="230"/>
      <c r="CB417" s="230"/>
      <c r="CC417" s="230"/>
      <c r="CD417" s="230"/>
      <c r="CE417" s="230"/>
      <c r="CF417" s="230"/>
      <c r="CG417" s="230"/>
      <c r="CH417" s="230"/>
      <c r="CI417" s="230"/>
      <c r="CJ417" s="230"/>
      <c r="CK417" s="230"/>
      <c r="CL417" s="230"/>
      <c r="CM417" s="230"/>
      <c r="CN417" s="230"/>
      <c r="CO417" s="230"/>
      <c r="CP417" s="230"/>
      <c r="CQ417" s="230"/>
      <c r="CR417" s="230"/>
      <c r="CS417" s="230"/>
      <c r="CT417" s="230"/>
      <c r="CU417" s="230"/>
      <c r="CV417" s="230">
        <v>1</v>
      </c>
      <c r="CW417" s="230"/>
      <c r="CX417" s="230"/>
      <c r="CY417" s="230"/>
      <c r="CZ417" s="230"/>
      <c r="DA417" s="230"/>
      <c r="DB417" s="230"/>
      <c r="DC417" s="230"/>
      <c r="DD417" s="230"/>
      <c r="DE417" s="230"/>
      <c r="DF417" s="230"/>
      <c r="DG417" s="230"/>
      <c r="DH417" s="230"/>
      <c r="DI417" s="230"/>
      <c r="DJ417" s="230"/>
      <c r="DK417" s="230"/>
      <c r="DL417" s="230"/>
      <c r="DM417" s="230"/>
      <c r="DN417" s="230"/>
      <c r="DO417" s="230"/>
      <c r="DP417" s="230"/>
      <c r="DQ417" s="230"/>
      <c r="DR417" s="230"/>
      <c r="DS417" s="230"/>
      <c r="DT417" s="230"/>
      <c r="DU417" s="230">
        <v>-1.1111111111111101</v>
      </c>
      <c r="DV417" s="230"/>
      <c r="DW417" s="230"/>
      <c r="DX417" s="230"/>
      <c r="DY417" s="230"/>
      <c r="DZ417" s="230"/>
      <c r="EA417" s="230"/>
      <c r="EB417" s="230"/>
      <c r="EC417" s="230"/>
      <c r="ED417" s="230"/>
      <c r="EE417" s="230"/>
      <c r="EF417" s="230"/>
      <c r="EG417" s="230"/>
      <c r="EH417" s="230"/>
      <c r="EI417" s="230"/>
      <c r="EJ417" s="230"/>
      <c r="EK417" s="230"/>
      <c r="EL417" s="230"/>
      <c r="EM417" s="230"/>
      <c r="EN417" s="230"/>
      <c r="EO417" s="230"/>
      <c r="EP417" s="230"/>
      <c r="EQ417" s="230"/>
      <c r="ER417" s="230"/>
      <c r="ES417" s="230"/>
      <c r="ET417" s="230"/>
      <c r="EU417" s="230"/>
      <c r="EV417" s="230"/>
      <c r="EW417" s="230"/>
      <c r="EX417" s="230"/>
      <c r="EY417" s="230"/>
      <c r="EZ417" s="230"/>
      <c r="FA417" s="230"/>
      <c r="FB417" s="230"/>
      <c r="FC417" s="230"/>
      <c r="FD417" s="230"/>
      <c r="FE417" s="230"/>
      <c r="FF417" s="230"/>
      <c r="FG417" s="230"/>
      <c r="FH417" s="230"/>
      <c r="FI417" s="230"/>
      <c r="FJ417" s="230"/>
      <c r="FK417" s="230"/>
      <c r="FL417" s="230"/>
      <c r="FM417" s="230"/>
      <c r="FN417" s="230"/>
      <c r="FO417" s="230"/>
      <c r="FP417" s="230"/>
      <c r="FQ417" s="230"/>
      <c r="FR417" s="230"/>
      <c r="FS417" s="230"/>
      <c r="FT417" s="231"/>
      <c r="FU417" s="232">
        <f t="shared" si="54"/>
        <v>0</v>
      </c>
      <c r="FV417" s="232">
        <f t="shared" si="55"/>
        <v>0</v>
      </c>
      <c r="FW417" s="232">
        <f t="shared" si="55"/>
        <v>0</v>
      </c>
      <c r="FX417" s="232">
        <f t="shared" si="55"/>
        <v>0</v>
      </c>
      <c r="FY417" s="232">
        <f t="shared" si="55"/>
        <v>0</v>
      </c>
      <c r="FZ417" s="232">
        <f t="shared" si="55"/>
        <v>0</v>
      </c>
      <c r="GA417" s="232">
        <f t="shared" si="56"/>
        <v>6.2899999999999998E-2</v>
      </c>
      <c r="GB417" s="232">
        <f t="shared" si="57"/>
        <v>0</v>
      </c>
      <c r="GC417" s="232">
        <f t="shared" si="58"/>
        <v>0</v>
      </c>
    </row>
    <row r="418" spans="1:185" x14ac:dyDescent="0.3">
      <c r="A418" s="69" t="s">
        <v>439</v>
      </c>
      <c r="B418" s="69" t="str">
        <f>[3]Technologies!B418</f>
        <v>Gebouwde omgeving</v>
      </c>
      <c r="C418" s="69" t="str">
        <f>VLOOKUP($A418,[3]Technologies!$A$7:$H$699,3,FALSE)</f>
        <v>Conversion</v>
      </c>
      <c r="D418" s="69" t="str">
        <f>VLOOKUP($A418,[3]Technologies!$A$7:$H$699,4,FALSE)</f>
        <v>Services</v>
      </c>
      <c r="E418" s="69" t="str">
        <f>VLOOKUP($A418,[3]Technologies!$A$7:$H$699,6,FALSE)</f>
        <v>Heat LT Services</v>
      </c>
      <c r="F418" s="70" t="str">
        <f>VLOOKUP($A418,[3]Technologies!$A$7:$H$699,7,FALSE)</f>
        <v>Boiler Gas HR107 - LT Heat for Services</v>
      </c>
      <c r="G418" s="233"/>
      <c r="H418" s="233"/>
      <c r="I418" s="234" cm="1">
        <f t="array" ref="I418">-SUMPRODUCT(([3]Feedstocks!$C$4:$C$185=A418)*[3]Feedstocks!$E$4:$E$185,[3]Feedstocks!$F$4:$F$185,[3]Feedstocks!$H$4:$H$185,[3]Feedstocks!$I$4:$I$185)</f>
        <v>0</v>
      </c>
      <c r="J418" s="234" cm="1">
        <f t="array" ref="J418">-SUMPRODUCT(([3]Feedstocks!$C$4:$C$185=A418)*[3]Feedstocks!$E$4:$E$185,[3]Feedstocks!$H$4:$H$185,[3]Feedstocks!$I$4:$I$185)</f>
        <v>0</v>
      </c>
      <c r="K418" s="234"/>
      <c r="L418" s="234"/>
      <c r="M418" s="233"/>
      <c r="N418" s="233" t="str">
        <f>VLOOKUP(E418,[3]Activities!$A$9:$M$224,13,FALSE)</f>
        <v>NL</v>
      </c>
      <c r="O418" s="233"/>
      <c r="P418" s="87" t="s">
        <v>1266</v>
      </c>
      <c r="Q418" s="235"/>
      <c r="R418" s="235"/>
      <c r="S418" s="235"/>
      <c r="T418" s="235"/>
      <c r="U418" s="235"/>
      <c r="V418" s="235"/>
      <c r="W418" s="235"/>
      <c r="X418" s="235"/>
      <c r="Y418" s="235"/>
      <c r="Z418" s="235"/>
      <c r="AA418" s="235"/>
      <c r="AB418" s="235"/>
      <c r="AC418" s="235"/>
      <c r="AD418" s="235"/>
      <c r="AE418" s="235"/>
      <c r="AF418" s="230"/>
      <c r="AG418" s="230"/>
      <c r="AH418" s="235"/>
      <c r="AI418" s="235"/>
      <c r="AJ418" s="235"/>
      <c r="AK418" s="235"/>
      <c r="AL418" s="235"/>
      <c r="AM418" s="235"/>
      <c r="AN418" s="235"/>
      <c r="AO418" s="235"/>
      <c r="AP418" s="235"/>
      <c r="AQ418" s="235"/>
      <c r="AR418" s="235"/>
      <c r="AS418" s="235"/>
      <c r="AT418" s="235"/>
      <c r="AU418" s="235"/>
      <c r="AV418" s="235"/>
      <c r="AW418" s="235"/>
      <c r="AX418" s="235"/>
      <c r="AY418" s="235"/>
      <c r="AZ418" s="235"/>
      <c r="BA418" s="235"/>
      <c r="BB418" s="235"/>
      <c r="BC418" s="235"/>
      <c r="BD418" s="235"/>
      <c r="BE418" s="235"/>
      <c r="BF418" s="235"/>
      <c r="BG418" s="235"/>
      <c r="BH418" s="235"/>
      <c r="BI418" s="235"/>
      <c r="BJ418" s="235"/>
      <c r="BK418" s="235"/>
      <c r="BL418" s="235"/>
      <c r="BM418" s="235"/>
      <c r="BN418" s="235"/>
      <c r="BO418" s="235"/>
      <c r="BP418" s="235"/>
      <c r="BQ418" s="235"/>
      <c r="BR418" s="235"/>
      <c r="BS418" s="235"/>
      <c r="BT418" s="235"/>
      <c r="BU418" s="235"/>
      <c r="BV418" s="235"/>
      <c r="BW418" s="235"/>
      <c r="BX418" s="235"/>
      <c r="BY418" s="235"/>
      <c r="BZ418" s="235"/>
      <c r="CA418" s="235"/>
      <c r="CB418" s="235"/>
      <c r="CC418" s="235"/>
      <c r="CD418" s="235"/>
      <c r="CE418" s="235"/>
      <c r="CF418" s="235"/>
      <c r="CG418" s="235"/>
      <c r="CH418" s="235"/>
      <c r="CI418" s="235"/>
      <c r="CJ418" s="235"/>
      <c r="CK418" s="235"/>
      <c r="CL418" s="235"/>
      <c r="CM418" s="235"/>
      <c r="CN418" s="235"/>
      <c r="CO418" s="235"/>
      <c r="CP418" s="235"/>
      <c r="CQ418" s="235"/>
      <c r="CR418" s="235"/>
      <c r="CS418" s="235"/>
      <c r="CT418" s="235"/>
      <c r="CU418" s="235"/>
      <c r="CV418" s="235">
        <v>1</v>
      </c>
      <c r="CW418" s="235"/>
      <c r="CX418" s="235"/>
      <c r="CY418" s="235"/>
      <c r="CZ418" s="235"/>
      <c r="DA418" s="235"/>
      <c r="DB418" s="235"/>
      <c r="DC418" s="235"/>
      <c r="DD418" s="235"/>
      <c r="DE418" s="235"/>
      <c r="DF418" s="235"/>
      <c r="DG418" s="235"/>
      <c r="DH418" s="235"/>
      <c r="DI418" s="235"/>
      <c r="DJ418" s="235"/>
      <c r="DK418" s="235"/>
      <c r="DL418" s="235"/>
      <c r="DM418" s="235"/>
      <c r="DN418" s="235"/>
      <c r="DO418" s="235"/>
      <c r="DP418" s="235"/>
      <c r="DQ418" s="235"/>
      <c r="DR418" s="235"/>
      <c r="DS418" s="235"/>
      <c r="DT418" s="235"/>
      <c r="DU418" s="235">
        <v>-1</v>
      </c>
      <c r="DV418" s="235"/>
      <c r="DW418" s="235"/>
      <c r="DX418" s="235"/>
      <c r="DY418" s="235"/>
      <c r="DZ418" s="235"/>
      <c r="EA418" s="235"/>
      <c r="EB418" s="235"/>
      <c r="EC418" s="235"/>
      <c r="ED418" s="235"/>
      <c r="EE418" s="235"/>
      <c r="EF418" s="235"/>
      <c r="EG418" s="235"/>
      <c r="EH418" s="235"/>
      <c r="EI418" s="235"/>
      <c r="EJ418" s="235"/>
      <c r="EK418" s="235"/>
      <c r="EL418" s="235"/>
      <c r="EM418" s="235"/>
      <c r="EN418" s="235"/>
      <c r="EO418" s="235"/>
      <c r="EP418" s="235"/>
      <c r="EQ418" s="235"/>
      <c r="ER418" s="235"/>
      <c r="ES418" s="235"/>
      <c r="ET418" s="235"/>
      <c r="EU418" s="235"/>
      <c r="EV418" s="235"/>
      <c r="EW418" s="235"/>
      <c r="EX418" s="235"/>
      <c r="EY418" s="235"/>
      <c r="EZ418" s="235"/>
      <c r="FA418" s="235"/>
      <c r="FB418" s="235"/>
      <c r="FC418" s="235"/>
      <c r="FD418" s="235"/>
      <c r="FE418" s="235"/>
      <c r="FF418" s="235"/>
      <c r="FG418" s="235"/>
      <c r="FH418" s="235"/>
      <c r="FI418" s="235"/>
      <c r="FJ418" s="235"/>
      <c r="FK418" s="235"/>
      <c r="FL418" s="235"/>
      <c r="FM418" s="235"/>
      <c r="FN418" s="235"/>
      <c r="FO418" s="235"/>
      <c r="FP418" s="235"/>
      <c r="FQ418" s="235"/>
      <c r="FR418" s="235"/>
      <c r="FS418" s="235"/>
      <c r="FT418" s="236"/>
      <c r="FU418" s="237">
        <f t="shared" si="54"/>
        <v>0</v>
      </c>
      <c r="FV418" s="237">
        <f t="shared" si="55"/>
        <v>0</v>
      </c>
      <c r="FW418" s="237">
        <f t="shared" si="55"/>
        <v>0</v>
      </c>
      <c r="FX418" s="237">
        <f t="shared" si="55"/>
        <v>0</v>
      </c>
      <c r="FY418" s="237">
        <f t="shared" si="55"/>
        <v>0</v>
      </c>
      <c r="FZ418" s="237">
        <f t="shared" si="55"/>
        <v>0</v>
      </c>
      <c r="GA418" s="237">
        <f t="shared" si="56"/>
        <v>5.6599999999999998E-2</v>
      </c>
      <c r="GB418" s="237">
        <f t="shared" si="57"/>
        <v>0</v>
      </c>
      <c r="GC418" s="237">
        <f t="shared" si="58"/>
        <v>0</v>
      </c>
    </row>
    <row r="419" spans="1:185" x14ac:dyDescent="0.3">
      <c r="A419" s="40" t="s">
        <v>440</v>
      </c>
      <c r="B419" s="40" t="str">
        <f>[3]Technologies!B419</f>
        <v>Gebouwde omgeving</v>
      </c>
      <c r="C419" s="40" t="str">
        <f>VLOOKUP($A419,[3]Technologies!$A$7:$H$699,3,FALSE)</f>
        <v>Conversion</v>
      </c>
      <c r="D419" s="40" t="str">
        <f>VLOOKUP($A419,[3]Technologies!$A$7:$H$699,4,FALSE)</f>
        <v>Services</v>
      </c>
      <c r="E419" s="40" t="str">
        <f>VLOOKUP($A419,[3]Technologies!$A$7:$H$699,6,FALSE)</f>
        <v>Heat LT Services</v>
      </c>
      <c r="F419" s="40" t="str">
        <f>VLOOKUP($A419,[3]Technologies!$A$7:$H$699,7,FALSE)</f>
        <v>District Heating - LT Heat for Services</v>
      </c>
      <c r="G419" s="228"/>
      <c r="H419" s="228"/>
      <c r="I419" s="229" cm="1">
        <f t="array" ref="I419">-SUMPRODUCT(([3]Feedstocks!$C$4:$C$185=A419)*[3]Feedstocks!$E$4:$E$185,[3]Feedstocks!$F$4:$F$185,[3]Feedstocks!$H$4:$H$185,[3]Feedstocks!$I$4:$I$185)</f>
        <v>0</v>
      </c>
      <c r="J419" s="229" cm="1">
        <f t="array" ref="J419">-SUMPRODUCT(([3]Feedstocks!$C$4:$C$185=A419)*[3]Feedstocks!$E$4:$E$185,[3]Feedstocks!$H$4:$H$185,[3]Feedstocks!$I$4:$I$185)</f>
        <v>0</v>
      </c>
      <c r="K419" s="229"/>
      <c r="L419" s="229"/>
      <c r="M419" s="228"/>
      <c r="N419" s="228" t="str">
        <f>VLOOKUP(E419,[3]Activities!$A$9:$M$224,13,FALSE)</f>
        <v>NL</v>
      </c>
      <c r="O419" s="228"/>
      <c r="P419" s="66" t="s">
        <v>1266</v>
      </c>
      <c r="Q419" s="230"/>
      <c r="R419" s="230"/>
      <c r="S419" s="230"/>
      <c r="T419" s="230"/>
      <c r="U419" s="230"/>
      <c r="V419" s="230"/>
      <c r="W419" s="230"/>
      <c r="X419" s="230"/>
      <c r="Y419" s="230"/>
      <c r="Z419" s="230"/>
      <c r="AA419" s="230"/>
      <c r="AB419" s="230"/>
      <c r="AC419" s="230"/>
      <c r="AD419" s="230"/>
      <c r="AE419" s="230"/>
      <c r="AF419" s="235"/>
      <c r="AG419" s="235"/>
      <c r="AH419" s="230"/>
      <c r="AI419" s="230"/>
      <c r="AJ419" s="230"/>
      <c r="AK419" s="230"/>
      <c r="AL419" s="230"/>
      <c r="AM419" s="230"/>
      <c r="AN419" s="230"/>
      <c r="AO419" s="230"/>
      <c r="AP419" s="230"/>
      <c r="AQ419" s="230"/>
      <c r="AR419" s="230"/>
      <c r="AS419" s="230"/>
      <c r="AT419" s="230"/>
      <c r="AU419" s="230"/>
      <c r="AV419" s="230"/>
      <c r="AW419" s="230"/>
      <c r="AX419" s="230"/>
      <c r="AY419" s="230"/>
      <c r="AZ419" s="230"/>
      <c r="BA419" s="230"/>
      <c r="BB419" s="230"/>
      <c r="BC419" s="230"/>
      <c r="BD419" s="230"/>
      <c r="BE419" s="230"/>
      <c r="BF419" s="230"/>
      <c r="BG419" s="230"/>
      <c r="BH419" s="230"/>
      <c r="BI419" s="230"/>
      <c r="BJ419" s="230"/>
      <c r="BK419" s="230"/>
      <c r="BL419" s="230"/>
      <c r="BM419" s="230"/>
      <c r="BN419" s="230"/>
      <c r="BO419" s="230"/>
      <c r="BP419" s="230"/>
      <c r="BQ419" s="230"/>
      <c r="BR419" s="230"/>
      <c r="BS419" s="230"/>
      <c r="BT419" s="230"/>
      <c r="BU419" s="230"/>
      <c r="BV419" s="230"/>
      <c r="BW419" s="230"/>
      <c r="BX419" s="230"/>
      <c r="BY419" s="230"/>
      <c r="BZ419" s="230"/>
      <c r="CA419" s="230"/>
      <c r="CB419" s="230"/>
      <c r="CC419" s="230"/>
      <c r="CD419" s="230"/>
      <c r="CE419" s="230"/>
      <c r="CF419" s="230"/>
      <c r="CG419" s="230"/>
      <c r="CH419" s="230"/>
      <c r="CI419" s="230"/>
      <c r="CJ419" s="230"/>
      <c r="CK419" s="230"/>
      <c r="CL419" s="230"/>
      <c r="CM419" s="230"/>
      <c r="CN419" s="230"/>
      <c r="CO419" s="230"/>
      <c r="CP419" s="230"/>
      <c r="CQ419" s="230"/>
      <c r="CR419" s="230"/>
      <c r="CS419" s="230"/>
      <c r="CT419" s="230"/>
      <c r="CU419" s="230"/>
      <c r="CV419" s="230">
        <v>1</v>
      </c>
      <c r="CW419" s="230">
        <v>-1</v>
      </c>
      <c r="CX419" s="230"/>
      <c r="CY419" s="230"/>
      <c r="CZ419" s="230"/>
      <c r="DA419" s="230"/>
      <c r="DB419" s="230"/>
      <c r="DC419" s="230"/>
      <c r="DD419" s="230"/>
      <c r="DE419" s="230"/>
      <c r="DF419" s="230"/>
      <c r="DG419" s="230"/>
      <c r="DH419" s="230"/>
      <c r="DI419" s="230"/>
      <c r="DJ419" s="230"/>
      <c r="DK419" s="230"/>
      <c r="DL419" s="230"/>
      <c r="DM419" s="230"/>
      <c r="DN419" s="230"/>
      <c r="DO419" s="230"/>
      <c r="DP419" s="230"/>
      <c r="DQ419" s="230"/>
      <c r="DR419" s="230"/>
      <c r="DS419" s="230"/>
      <c r="DT419" s="230"/>
      <c r="DU419" s="230"/>
      <c r="DV419" s="230"/>
      <c r="DW419" s="230"/>
      <c r="DX419" s="230"/>
      <c r="DY419" s="230"/>
      <c r="DZ419" s="230"/>
      <c r="EA419" s="230"/>
      <c r="EB419" s="230"/>
      <c r="EC419" s="230"/>
      <c r="ED419" s="230"/>
      <c r="EE419" s="230"/>
      <c r="EF419" s="230"/>
      <c r="EG419" s="230"/>
      <c r="EH419" s="230"/>
      <c r="EI419" s="230"/>
      <c r="EJ419" s="230"/>
      <c r="EK419" s="230"/>
      <c r="EL419" s="230"/>
      <c r="EM419" s="230"/>
      <c r="EN419" s="230"/>
      <c r="EO419" s="230"/>
      <c r="EP419" s="230"/>
      <c r="EQ419" s="230"/>
      <c r="ER419" s="230"/>
      <c r="ES419" s="230"/>
      <c r="ET419" s="230"/>
      <c r="EU419" s="230"/>
      <c r="EV419" s="230"/>
      <c r="EW419" s="230"/>
      <c r="EX419" s="230"/>
      <c r="EY419" s="230"/>
      <c r="EZ419" s="230"/>
      <c r="FA419" s="230"/>
      <c r="FB419" s="230"/>
      <c r="FC419" s="230"/>
      <c r="FD419" s="230"/>
      <c r="FE419" s="230"/>
      <c r="FF419" s="230"/>
      <c r="FG419" s="230"/>
      <c r="FH419" s="230"/>
      <c r="FI419" s="230"/>
      <c r="FJ419" s="230"/>
      <c r="FK419" s="230"/>
      <c r="FL419" s="230"/>
      <c r="FM419" s="230"/>
      <c r="FN419" s="230"/>
      <c r="FO419" s="230"/>
      <c r="FP419" s="230"/>
      <c r="FQ419" s="230"/>
      <c r="FR419" s="230"/>
      <c r="FS419" s="230"/>
      <c r="FT419" s="231"/>
      <c r="FU419" s="232">
        <f t="shared" si="54"/>
        <v>0</v>
      </c>
      <c r="FV419" s="232">
        <f t="shared" si="55"/>
        <v>0</v>
      </c>
      <c r="FW419" s="232">
        <f t="shared" si="55"/>
        <v>0</v>
      </c>
      <c r="FX419" s="232">
        <f t="shared" si="55"/>
        <v>0</v>
      </c>
      <c r="FY419" s="232">
        <f t="shared" si="55"/>
        <v>0</v>
      </c>
      <c r="FZ419" s="232">
        <f t="shared" si="55"/>
        <v>0</v>
      </c>
      <c r="GA419" s="232">
        <f t="shared" si="56"/>
        <v>0</v>
      </c>
      <c r="GB419" s="232">
        <f t="shared" si="57"/>
        <v>0</v>
      </c>
      <c r="GC419" s="232">
        <f t="shared" si="58"/>
        <v>0</v>
      </c>
    </row>
    <row r="420" spans="1:185" x14ac:dyDescent="0.3">
      <c r="A420" s="69" t="s">
        <v>441</v>
      </c>
      <c r="B420" s="69" t="str">
        <f>[3]Technologies!B420</f>
        <v>Gebouwde omgeving</v>
      </c>
      <c r="C420" s="69" t="str">
        <f>VLOOKUP($A420,[3]Technologies!$A$7:$H$699,3,FALSE)</f>
        <v>Conversion</v>
      </c>
      <c r="D420" s="69" t="str">
        <f>VLOOKUP($A420,[3]Technologies!$A$7:$H$699,4,FALSE)</f>
        <v>Services</v>
      </c>
      <c r="E420" s="69" t="str">
        <f>VLOOKUP($A420,[3]Technologies!$A$7:$H$699,6,FALSE)</f>
        <v>Heat LT Services</v>
      </c>
      <c r="F420" s="70" t="str">
        <f>VLOOKUP($A420,[3]Technologies!$A$7:$H$699,7,FALSE)</f>
        <v>Hybrid Heat Pump - LT Heat for Services</v>
      </c>
      <c r="G420" s="233"/>
      <c r="H420" s="233"/>
      <c r="I420" s="234" cm="1">
        <f t="array" ref="I420">-SUMPRODUCT(([3]Feedstocks!$C$4:$C$185=A420)*[3]Feedstocks!$E$4:$E$185,[3]Feedstocks!$F$4:$F$185,[3]Feedstocks!$H$4:$H$185,[3]Feedstocks!$I$4:$I$185)</f>
        <v>0</v>
      </c>
      <c r="J420" s="234" cm="1">
        <f t="array" ref="J420">-SUMPRODUCT(([3]Feedstocks!$C$4:$C$185=A420)*[3]Feedstocks!$E$4:$E$185,[3]Feedstocks!$H$4:$H$185,[3]Feedstocks!$I$4:$I$185)</f>
        <v>0</v>
      </c>
      <c r="K420" s="234"/>
      <c r="L420" s="234"/>
      <c r="M420" s="233"/>
      <c r="N420" s="233" t="str">
        <f>VLOOKUP(E420,[3]Activities!$A$9:$M$224,13,FALSE)</f>
        <v>NL</v>
      </c>
      <c r="O420" s="233"/>
      <c r="P420" s="87" t="s">
        <v>1266</v>
      </c>
      <c r="Q420" s="235"/>
      <c r="R420" s="235"/>
      <c r="S420" s="235"/>
      <c r="T420" s="235"/>
      <c r="U420" s="235"/>
      <c r="V420" s="235"/>
      <c r="W420" s="235"/>
      <c r="X420" s="235"/>
      <c r="Y420" s="235"/>
      <c r="Z420" s="235"/>
      <c r="AA420" s="235"/>
      <c r="AB420" s="235"/>
      <c r="AC420" s="235"/>
      <c r="AD420" s="235"/>
      <c r="AE420" s="235"/>
      <c r="AF420" s="230"/>
      <c r="AG420" s="230"/>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c r="BQ420" s="235"/>
      <c r="BR420" s="235"/>
      <c r="BS420" s="235"/>
      <c r="BT420" s="235"/>
      <c r="BU420" s="235"/>
      <c r="BV420" s="235"/>
      <c r="BW420" s="235"/>
      <c r="BX420" s="235"/>
      <c r="BY420" s="235"/>
      <c r="BZ420" s="235"/>
      <c r="CA420" s="235"/>
      <c r="CB420" s="235"/>
      <c r="CC420" s="235"/>
      <c r="CD420" s="235"/>
      <c r="CE420" s="235"/>
      <c r="CF420" s="235"/>
      <c r="CG420" s="235"/>
      <c r="CH420" s="235"/>
      <c r="CI420" s="235"/>
      <c r="CJ420" s="235"/>
      <c r="CK420" s="235"/>
      <c r="CL420" s="235"/>
      <c r="CM420" s="235"/>
      <c r="CN420" s="235"/>
      <c r="CO420" s="235"/>
      <c r="CP420" s="235"/>
      <c r="CQ420" s="235"/>
      <c r="CR420" s="235"/>
      <c r="CS420" s="235">
        <v>-0.27361769352290699</v>
      </c>
      <c r="CT420" s="235"/>
      <c r="CU420" s="235"/>
      <c r="CV420" s="235">
        <v>1</v>
      </c>
      <c r="CW420" s="235"/>
      <c r="CX420" s="235"/>
      <c r="CY420" s="235"/>
      <c r="CZ420" s="235"/>
      <c r="DA420" s="235"/>
      <c r="DB420" s="235"/>
      <c r="DC420" s="235"/>
      <c r="DD420" s="235"/>
      <c r="DE420" s="235"/>
      <c r="DF420" s="235"/>
      <c r="DG420" s="235"/>
      <c r="DH420" s="235"/>
      <c r="DI420" s="235"/>
      <c r="DJ420" s="235"/>
      <c r="DK420" s="235"/>
      <c r="DL420" s="235"/>
      <c r="DM420" s="235"/>
      <c r="DN420" s="235"/>
      <c r="DO420" s="235"/>
      <c r="DP420" s="235"/>
      <c r="DQ420" s="235"/>
      <c r="DR420" s="235"/>
      <c r="DS420" s="235"/>
      <c r="DT420" s="235"/>
      <c r="DU420" s="235">
        <v>-0.31595576619273302</v>
      </c>
      <c r="DV420" s="235"/>
      <c r="DW420" s="235"/>
      <c r="DX420" s="235"/>
      <c r="DY420" s="235"/>
      <c r="DZ420" s="235"/>
      <c r="EA420" s="235"/>
      <c r="EB420" s="235"/>
      <c r="EC420" s="235"/>
      <c r="ED420" s="235"/>
      <c r="EE420" s="235"/>
      <c r="EF420" s="235"/>
      <c r="EG420" s="235"/>
      <c r="EH420" s="235"/>
      <c r="EI420" s="235"/>
      <c r="EJ420" s="235"/>
      <c r="EK420" s="235"/>
      <c r="EL420" s="235"/>
      <c r="EM420" s="235"/>
      <c r="EN420" s="235"/>
      <c r="EO420" s="235"/>
      <c r="EP420" s="235"/>
      <c r="EQ420" s="235"/>
      <c r="ER420" s="235"/>
      <c r="ES420" s="235"/>
      <c r="ET420" s="235"/>
      <c r="EU420" s="235"/>
      <c r="EV420" s="235"/>
      <c r="EW420" s="235"/>
      <c r="EX420" s="235"/>
      <c r="EY420" s="235"/>
      <c r="EZ420" s="235"/>
      <c r="FA420" s="235"/>
      <c r="FB420" s="235"/>
      <c r="FC420" s="235">
        <v>-0.41</v>
      </c>
      <c r="FD420" s="235"/>
      <c r="FE420" s="235"/>
      <c r="FF420" s="235"/>
      <c r="FG420" s="235"/>
      <c r="FH420" s="235"/>
      <c r="FI420" s="235"/>
      <c r="FJ420" s="235"/>
      <c r="FK420" s="235"/>
      <c r="FL420" s="235"/>
      <c r="FM420" s="235"/>
      <c r="FN420" s="235"/>
      <c r="FO420" s="235"/>
      <c r="FP420" s="235"/>
      <c r="FQ420" s="235"/>
      <c r="FR420" s="235"/>
      <c r="FS420" s="235"/>
      <c r="FT420" s="236"/>
      <c r="FU420" s="237">
        <f t="shared" si="54"/>
        <v>0</v>
      </c>
      <c r="FV420" s="237">
        <f t="shared" ref="FV420:FZ435" si="59">ROUND(IF($C420="Primary",0,$M420*(1-$O420)*($G420*(SUMPRODUCT($Q$4:$FS$4,$Q420:$FS420)+$J420)+$H420-SUMPRODUCT($Q$5:$FS$5,$Q420:$FS420)-$I420+$K420))*IF($N420=FV$4,1,0),4)</f>
        <v>0</v>
      </c>
      <c r="FW420" s="237">
        <f t="shared" si="59"/>
        <v>0</v>
      </c>
      <c r="FX420" s="237">
        <f t="shared" si="59"/>
        <v>0</v>
      </c>
      <c r="FY420" s="237">
        <f t="shared" si="59"/>
        <v>0</v>
      </c>
      <c r="FZ420" s="237">
        <f t="shared" si="59"/>
        <v>0</v>
      </c>
      <c r="GA420" s="237">
        <f t="shared" si="56"/>
        <v>1.7899999999999999E-2</v>
      </c>
      <c r="GB420" s="237">
        <f t="shared" si="57"/>
        <v>0</v>
      </c>
      <c r="GC420" s="237">
        <f t="shared" si="58"/>
        <v>0</v>
      </c>
    </row>
    <row r="421" spans="1:185" x14ac:dyDescent="0.3">
      <c r="A421" s="40" t="s">
        <v>442</v>
      </c>
      <c r="B421" s="40" t="str">
        <f>[3]Technologies!B421</f>
        <v>Gebouwde omgeving</v>
      </c>
      <c r="C421" s="40" t="str">
        <f>VLOOKUP($A421,[3]Technologies!$A$7:$H$699,3,FALSE)</f>
        <v>Conversion</v>
      </c>
      <c r="D421" s="40" t="str">
        <f>VLOOKUP($A421,[3]Technologies!$A$7:$H$699,4,FALSE)</f>
        <v>Services</v>
      </c>
      <c r="E421" s="40" t="str">
        <f>VLOOKUP($A421,[3]Technologies!$A$7:$H$699,6,FALSE)</f>
        <v>Heat LT Services</v>
      </c>
      <c r="F421" s="40" t="str">
        <f>VLOOKUP($A421,[3]Technologies!$A$7:$H$699,7,FALSE)</f>
        <v>Electric Heater - LT Heat for Services</v>
      </c>
      <c r="G421" s="228"/>
      <c r="H421" s="228"/>
      <c r="I421" s="229" cm="1">
        <f t="array" ref="I421">-SUMPRODUCT(([3]Feedstocks!$C$4:$C$185=A421)*[3]Feedstocks!$E$4:$E$185,[3]Feedstocks!$F$4:$F$185,[3]Feedstocks!$H$4:$H$185,[3]Feedstocks!$I$4:$I$185)</f>
        <v>0</v>
      </c>
      <c r="J421" s="229" cm="1">
        <f t="array" ref="J421">-SUMPRODUCT(([3]Feedstocks!$C$4:$C$185=A421)*[3]Feedstocks!$E$4:$E$185,[3]Feedstocks!$H$4:$H$185,[3]Feedstocks!$I$4:$I$185)</f>
        <v>0</v>
      </c>
      <c r="K421" s="229"/>
      <c r="L421" s="229"/>
      <c r="M421" s="228"/>
      <c r="N421" s="228" t="str">
        <f>VLOOKUP(E421,[3]Activities!$A$9:$M$224,13,FALSE)</f>
        <v>NL</v>
      </c>
      <c r="O421" s="228"/>
      <c r="P421" s="66" t="s">
        <v>1266</v>
      </c>
      <c r="Q421" s="230"/>
      <c r="R421" s="230"/>
      <c r="S421" s="230"/>
      <c r="T421" s="230"/>
      <c r="U421" s="230"/>
      <c r="V421" s="230"/>
      <c r="W421" s="230"/>
      <c r="X421" s="230"/>
      <c r="Y421" s="230"/>
      <c r="Z421" s="230"/>
      <c r="AA421" s="230"/>
      <c r="AB421" s="230"/>
      <c r="AC421" s="230"/>
      <c r="AD421" s="230"/>
      <c r="AE421" s="230"/>
      <c r="AF421" s="235"/>
      <c r="AG421" s="235"/>
      <c r="AH421" s="230"/>
      <c r="AI421" s="230"/>
      <c r="AJ421" s="230"/>
      <c r="AK421" s="230"/>
      <c r="AL421" s="230"/>
      <c r="AM421" s="230"/>
      <c r="AN421" s="230"/>
      <c r="AO421" s="230"/>
      <c r="AP421" s="230"/>
      <c r="AQ421" s="230"/>
      <c r="AR421" s="230"/>
      <c r="AS421" s="230"/>
      <c r="AT421" s="230"/>
      <c r="AU421" s="230"/>
      <c r="AV421" s="230"/>
      <c r="AW421" s="230"/>
      <c r="AX421" s="230"/>
      <c r="AY421" s="230"/>
      <c r="AZ421" s="230"/>
      <c r="BA421" s="230"/>
      <c r="BB421" s="230"/>
      <c r="BC421" s="230"/>
      <c r="BD421" s="230"/>
      <c r="BE421" s="230"/>
      <c r="BF421" s="230"/>
      <c r="BG421" s="230"/>
      <c r="BH421" s="230"/>
      <c r="BI421" s="230"/>
      <c r="BJ421" s="230"/>
      <c r="BK421" s="230"/>
      <c r="BL421" s="230"/>
      <c r="BM421" s="230"/>
      <c r="BN421" s="230"/>
      <c r="BO421" s="230"/>
      <c r="BP421" s="230"/>
      <c r="BQ421" s="230"/>
      <c r="BR421" s="230"/>
      <c r="BS421" s="230"/>
      <c r="BT421" s="230"/>
      <c r="BU421" s="230"/>
      <c r="BV421" s="230"/>
      <c r="BW421" s="230"/>
      <c r="BX421" s="230"/>
      <c r="BY421" s="230"/>
      <c r="BZ421" s="230"/>
      <c r="CA421" s="230"/>
      <c r="CB421" s="230"/>
      <c r="CC421" s="230"/>
      <c r="CD421" s="230"/>
      <c r="CE421" s="230"/>
      <c r="CF421" s="230"/>
      <c r="CG421" s="230"/>
      <c r="CH421" s="230"/>
      <c r="CI421" s="230"/>
      <c r="CJ421" s="230"/>
      <c r="CK421" s="230"/>
      <c r="CL421" s="230"/>
      <c r="CM421" s="230"/>
      <c r="CN421" s="230"/>
      <c r="CO421" s="230"/>
      <c r="CP421" s="230"/>
      <c r="CQ421" s="230"/>
      <c r="CR421" s="230"/>
      <c r="CS421" s="230">
        <v>-1</v>
      </c>
      <c r="CT421" s="230"/>
      <c r="CU421" s="230"/>
      <c r="CV421" s="230">
        <v>1</v>
      </c>
      <c r="CW421" s="230"/>
      <c r="CX421" s="230"/>
      <c r="CY421" s="230"/>
      <c r="CZ421" s="230"/>
      <c r="DA421" s="230"/>
      <c r="DB421" s="230"/>
      <c r="DC421" s="230"/>
      <c r="DD421" s="230"/>
      <c r="DE421" s="230"/>
      <c r="DF421" s="230"/>
      <c r="DG421" s="230"/>
      <c r="DH421" s="230"/>
      <c r="DI421" s="230"/>
      <c r="DJ421" s="230"/>
      <c r="DK421" s="230"/>
      <c r="DL421" s="230"/>
      <c r="DM421" s="230"/>
      <c r="DN421" s="230"/>
      <c r="DO421" s="230"/>
      <c r="DP421" s="230"/>
      <c r="DQ421" s="230"/>
      <c r="DR421" s="230"/>
      <c r="DS421" s="230"/>
      <c r="DT421" s="230"/>
      <c r="DU421" s="230"/>
      <c r="DV421" s="230"/>
      <c r="DW421" s="230"/>
      <c r="DX421" s="230"/>
      <c r="DY421" s="230"/>
      <c r="DZ421" s="230"/>
      <c r="EA421" s="230"/>
      <c r="EB421" s="230"/>
      <c r="EC421" s="230"/>
      <c r="ED421" s="230"/>
      <c r="EE421" s="230"/>
      <c r="EF421" s="230"/>
      <c r="EG421" s="230"/>
      <c r="EH421" s="230"/>
      <c r="EI421" s="230"/>
      <c r="EJ421" s="230"/>
      <c r="EK421" s="230"/>
      <c r="EL421" s="230"/>
      <c r="EM421" s="230"/>
      <c r="EN421" s="230"/>
      <c r="EO421" s="230"/>
      <c r="EP421" s="230"/>
      <c r="EQ421" s="230"/>
      <c r="ER421" s="230"/>
      <c r="ES421" s="230"/>
      <c r="ET421" s="230"/>
      <c r="EU421" s="230"/>
      <c r="EV421" s="230"/>
      <c r="EW421" s="230"/>
      <c r="EX421" s="230"/>
      <c r="EY421" s="230"/>
      <c r="EZ421" s="230"/>
      <c r="FA421" s="230"/>
      <c r="FB421" s="230"/>
      <c r="FC421" s="230"/>
      <c r="FD421" s="230"/>
      <c r="FE421" s="230"/>
      <c r="FF421" s="230"/>
      <c r="FG421" s="230"/>
      <c r="FH421" s="230"/>
      <c r="FI421" s="230"/>
      <c r="FJ421" s="230"/>
      <c r="FK421" s="230"/>
      <c r="FL421" s="230"/>
      <c r="FM421" s="230"/>
      <c r="FN421" s="230"/>
      <c r="FO421" s="230"/>
      <c r="FP421" s="230"/>
      <c r="FQ421" s="230"/>
      <c r="FR421" s="230"/>
      <c r="FS421" s="230"/>
      <c r="FT421" s="231"/>
      <c r="FU421" s="232">
        <f t="shared" si="54"/>
        <v>0</v>
      </c>
      <c r="FV421" s="232">
        <f t="shared" si="59"/>
        <v>0</v>
      </c>
      <c r="FW421" s="232">
        <f t="shared" si="59"/>
        <v>0</v>
      </c>
      <c r="FX421" s="232">
        <f t="shared" si="59"/>
        <v>0</v>
      </c>
      <c r="FY421" s="232">
        <f t="shared" si="59"/>
        <v>0</v>
      </c>
      <c r="FZ421" s="232">
        <f t="shared" si="59"/>
        <v>0</v>
      </c>
      <c r="GA421" s="232">
        <f t="shared" si="56"/>
        <v>0</v>
      </c>
      <c r="GB421" s="232">
        <f t="shared" si="57"/>
        <v>0</v>
      </c>
      <c r="GC421" s="232">
        <f t="shared" si="58"/>
        <v>0</v>
      </c>
    </row>
    <row r="422" spans="1:185" x14ac:dyDescent="0.3">
      <c r="A422" s="69" t="s">
        <v>443</v>
      </c>
      <c r="B422" s="69" t="str">
        <f>[3]Technologies!B422</f>
        <v>Gebouwde omgeving</v>
      </c>
      <c r="C422" s="69" t="str">
        <f>VLOOKUP($A422,[3]Technologies!$A$7:$H$699,3,FALSE)</f>
        <v>Conversion</v>
      </c>
      <c r="D422" s="69" t="str">
        <f>VLOOKUP($A422,[3]Technologies!$A$7:$H$699,4,FALSE)</f>
        <v>Services</v>
      </c>
      <c r="E422" s="69" t="str">
        <f>VLOOKUP($A422,[3]Technologies!$A$7:$H$699,6,FALSE)</f>
        <v>Heat LT Services</v>
      </c>
      <c r="F422" s="70" t="str">
        <f>VLOOKUP($A422,[3]Technologies!$A$7:$H$699,7,FALSE)</f>
        <v>Electric Heat Pump Air - LT Heat for Services</v>
      </c>
      <c r="G422" s="233"/>
      <c r="H422" s="233"/>
      <c r="I422" s="234" cm="1">
        <f t="array" ref="I422">-SUMPRODUCT(([3]Feedstocks!$C$4:$C$185=A422)*[3]Feedstocks!$E$4:$E$185,[3]Feedstocks!$F$4:$F$185,[3]Feedstocks!$H$4:$H$185,[3]Feedstocks!$I$4:$I$185)</f>
        <v>0</v>
      </c>
      <c r="J422" s="234" cm="1">
        <f t="array" ref="J422">-SUMPRODUCT(([3]Feedstocks!$C$4:$C$185=A422)*[3]Feedstocks!$E$4:$E$185,[3]Feedstocks!$H$4:$H$185,[3]Feedstocks!$I$4:$I$185)</f>
        <v>0</v>
      </c>
      <c r="K422" s="234"/>
      <c r="L422" s="234"/>
      <c r="M422" s="233"/>
      <c r="N422" s="233" t="str">
        <f>VLOOKUP(E422,[3]Activities!$A$9:$M$224,13,FALSE)</f>
        <v>NL</v>
      </c>
      <c r="O422" s="233"/>
      <c r="P422" s="87" t="s">
        <v>1266</v>
      </c>
      <c r="Q422" s="235"/>
      <c r="R422" s="235"/>
      <c r="S422" s="235"/>
      <c r="T422" s="235"/>
      <c r="U422" s="235"/>
      <c r="V422" s="235"/>
      <c r="W422" s="235"/>
      <c r="X422" s="235"/>
      <c r="Y422" s="235"/>
      <c r="Z422" s="235"/>
      <c r="AA422" s="235"/>
      <c r="AB422" s="235"/>
      <c r="AC422" s="235"/>
      <c r="AD422" s="235"/>
      <c r="AE422" s="235"/>
      <c r="AF422" s="230"/>
      <c r="AG422" s="230"/>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c r="BQ422" s="235"/>
      <c r="BR422" s="235"/>
      <c r="BS422" s="235"/>
      <c r="BT422" s="235"/>
      <c r="BU422" s="235"/>
      <c r="BV422" s="235"/>
      <c r="BW422" s="235"/>
      <c r="BX422" s="235"/>
      <c r="BY422" s="235"/>
      <c r="BZ422" s="235"/>
      <c r="CA422" s="235"/>
      <c r="CB422" s="235"/>
      <c r="CC422" s="235"/>
      <c r="CD422" s="235"/>
      <c r="CE422" s="235"/>
      <c r="CF422" s="235"/>
      <c r="CG422" s="235"/>
      <c r="CH422" s="235"/>
      <c r="CI422" s="235"/>
      <c r="CJ422" s="235"/>
      <c r="CK422" s="235"/>
      <c r="CL422" s="235"/>
      <c r="CM422" s="235"/>
      <c r="CN422" s="235"/>
      <c r="CO422" s="235"/>
      <c r="CP422" s="235"/>
      <c r="CQ422" s="235"/>
      <c r="CR422" s="235"/>
      <c r="CS422" s="235">
        <v>-0.4</v>
      </c>
      <c r="CT422" s="235"/>
      <c r="CU422" s="235"/>
      <c r="CV422" s="235">
        <v>1</v>
      </c>
      <c r="CW422" s="235"/>
      <c r="CX422" s="235"/>
      <c r="CY422" s="235"/>
      <c r="CZ422" s="235"/>
      <c r="DA422" s="235"/>
      <c r="DB422" s="235"/>
      <c r="DC422" s="235"/>
      <c r="DD422" s="235"/>
      <c r="DE422" s="235"/>
      <c r="DF422" s="235"/>
      <c r="DG422" s="235"/>
      <c r="DH422" s="235"/>
      <c r="DI422" s="235"/>
      <c r="DJ422" s="235"/>
      <c r="DK422" s="235"/>
      <c r="DL422" s="235"/>
      <c r="DM422" s="235"/>
      <c r="DN422" s="235"/>
      <c r="DO422" s="235"/>
      <c r="DP422" s="235"/>
      <c r="DQ422" s="235"/>
      <c r="DR422" s="235"/>
      <c r="DS422" s="235"/>
      <c r="DT422" s="235"/>
      <c r="DU422" s="235"/>
      <c r="DV422" s="235"/>
      <c r="DW422" s="235"/>
      <c r="DX422" s="235"/>
      <c r="DY422" s="235"/>
      <c r="DZ422" s="235"/>
      <c r="EA422" s="235"/>
      <c r="EB422" s="235"/>
      <c r="EC422" s="235"/>
      <c r="ED422" s="235"/>
      <c r="EE422" s="235"/>
      <c r="EF422" s="235"/>
      <c r="EG422" s="235"/>
      <c r="EH422" s="235"/>
      <c r="EI422" s="235"/>
      <c r="EJ422" s="235"/>
      <c r="EK422" s="235"/>
      <c r="EL422" s="235"/>
      <c r="EM422" s="235"/>
      <c r="EN422" s="235"/>
      <c r="EO422" s="235"/>
      <c r="EP422" s="235"/>
      <c r="EQ422" s="235"/>
      <c r="ER422" s="235"/>
      <c r="ES422" s="235"/>
      <c r="ET422" s="235"/>
      <c r="EU422" s="235"/>
      <c r="EV422" s="235"/>
      <c r="EW422" s="235"/>
      <c r="EX422" s="235"/>
      <c r="EY422" s="235"/>
      <c r="EZ422" s="235"/>
      <c r="FA422" s="235"/>
      <c r="FB422" s="235"/>
      <c r="FC422" s="235">
        <v>-0.6</v>
      </c>
      <c r="FD422" s="235"/>
      <c r="FE422" s="235"/>
      <c r="FF422" s="235"/>
      <c r="FG422" s="235"/>
      <c r="FH422" s="235"/>
      <c r="FI422" s="235"/>
      <c r="FJ422" s="235"/>
      <c r="FK422" s="235"/>
      <c r="FL422" s="235"/>
      <c r="FM422" s="235"/>
      <c r="FN422" s="235"/>
      <c r="FO422" s="235"/>
      <c r="FP422" s="235"/>
      <c r="FQ422" s="235"/>
      <c r="FR422" s="235"/>
      <c r="FS422" s="235"/>
      <c r="FT422" s="236"/>
      <c r="FU422" s="237">
        <f t="shared" si="54"/>
        <v>0</v>
      </c>
      <c r="FV422" s="237">
        <f t="shared" si="59"/>
        <v>0</v>
      </c>
      <c r="FW422" s="237">
        <f t="shared" si="59"/>
        <v>0</v>
      </c>
      <c r="FX422" s="237">
        <f t="shared" si="59"/>
        <v>0</v>
      </c>
      <c r="FY422" s="237">
        <f t="shared" si="59"/>
        <v>0</v>
      </c>
      <c r="FZ422" s="237">
        <f t="shared" si="59"/>
        <v>0</v>
      </c>
      <c r="GA422" s="237">
        <f t="shared" si="56"/>
        <v>0</v>
      </c>
      <c r="GB422" s="237">
        <f t="shared" si="57"/>
        <v>0</v>
      </c>
      <c r="GC422" s="237">
        <f t="shared" si="58"/>
        <v>0</v>
      </c>
    </row>
    <row r="423" spans="1:185" x14ac:dyDescent="0.3">
      <c r="A423" s="40" t="s">
        <v>444</v>
      </c>
      <c r="B423" s="40" t="str">
        <f>[3]Technologies!B423</f>
        <v>Gebouwde omgeving</v>
      </c>
      <c r="C423" s="40" t="str">
        <f>VLOOKUP($A423,[3]Technologies!$A$7:$H$699,3,FALSE)</f>
        <v>Conversion</v>
      </c>
      <c r="D423" s="40" t="str">
        <f>VLOOKUP($A423,[3]Technologies!$A$7:$H$699,4,FALSE)</f>
        <v>Services</v>
      </c>
      <c r="E423" s="40" t="str">
        <f>VLOOKUP($A423,[3]Technologies!$A$7:$H$699,6,FALSE)</f>
        <v>Heat LT Services</v>
      </c>
      <c r="F423" s="40" t="str">
        <f>VLOOKUP($A423,[3]Technologies!$A$7:$H$699,7,FALSE)</f>
        <v>Electric Heat Pump Soil - LT Heat for Services</v>
      </c>
      <c r="G423" s="228"/>
      <c r="H423" s="228"/>
      <c r="I423" s="229" cm="1">
        <f t="array" ref="I423">-SUMPRODUCT(([3]Feedstocks!$C$4:$C$185=A423)*[3]Feedstocks!$E$4:$E$185,[3]Feedstocks!$F$4:$F$185,[3]Feedstocks!$H$4:$H$185,[3]Feedstocks!$I$4:$I$185)</f>
        <v>0</v>
      </c>
      <c r="J423" s="229" cm="1">
        <f t="array" ref="J423">-SUMPRODUCT(([3]Feedstocks!$C$4:$C$185=A423)*[3]Feedstocks!$E$4:$E$185,[3]Feedstocks!$H$4:$H$185,[3]Feedstocks!$I$4:$I$185)</f>
        <v>0</v>
      </c>
      <c r="K423" s="229"/>
      <c r="L423" s="229"/>
      <c r="M423" s="228"/>
      <c r="N423" s="228" t="str">
        <f>VLOOKUP(E423,[3]Activities!$A$9:$M$224,13,FALSE)</f>
        <v>NL</v>
      </c>
      <c r="O423" s="228"/>
      <c r="P423" s="66" t="s">
        <v>1266</v>
      </c>
      <c r="Q423" s="230"/>
      <c r="R423" s="230"/>
      <c r="S423" s="230"/>
      <c r="T423" s="230"/>
      <c r="U423" s="230"/>
      <c r="V423" s="230"/>
      <c r="W423" s="230"/>
      <c r="X423" s="230"/>
      <c r="Y423" s="230"/>
      <c r="Z423" s="230"/>
      <c r="AA423" s="230"/>
      <c r="AB423" s="230"/>
      <c r="AC423" s="230"/>
      <c r="AD423" s="230"/>
      <c r="AE423" s="230"/>
      <c r="AF423" s="235"/>
      <c r="AG423" s="235"/>
      <c r="AH423" s="230"/>
      <c r="AI423" s="230"/>
      <c r="AJ423" s="230"/>
      <c r="AK423" s="230"/>
      <c r="AL423" s="230"/>
      <c r="AM423" s="230"/>
      <c r="AN423" s="230"/>
      <c r="AO423" s="230"/>
      <c r="AP423" s="230"/>
      <c r="AQ423" s="230"/>
      <c r="AR423" s="230"/>
      <c r="AS423" s="230"/>
      <c r="AT423" s="230"/>
      <c r="AU423" s="230"/>
      <c r="AV423" s="230"/>
      <c r="AW423" s="230"/>
      <c r="AX423" s="230"/>
      <c r="AY423" s="230"/>
      <c r="AZ423" s="230"/>
      <c r="BA423" s="230"/>
      <c r="BB423" s="230"/>
      <c r="BC423" s="230"/>
      <c r="BD423" s="230"/>
      <c r="BE423" s="230"/>
      <c r="BF423" s="230"/>
      <c r="BG423" s="230"/>
      <c r="BH423" s="230"/>
      <c r="BI423" s="230"/>
      <c r="BJ423" s="230"/>
      <c r="BK423" s="230"/>
      <c r="BL423" s="230"/>
      <c r="BM423" s="230"/>
      <c r="BN423" s="230"/>
      <c r="BO423" s="230"/>
      <c r="BP423" s="230"/>
      <c r="BQ423" s="230"/>
      <c r="BR423" s="230"/>
      <c r="BS423" s="230"/>
      <c r="BT423" s="230"/>
      <c r="BU423" s="230"/>
      <c r="BV423" s="230"/>
      <c r="BW423" s="230"/>
      <c r="BX423" s="230"/>
      <c r="BY423" s="230"/>
      <c r="BZ423" s="230"/>
      <c r="CA423" s="230"/>
      <c r="CB423" s="230"/>
      <c r="CC423" s="230"/>
      <c r="CD423" s="230"/>
      <c r="CE423" s="230"/>
      <c r="CF423" s="230"/>
      <c r="CG423" s="230"/>
      <c r="CH423" s="230"/>
      <c r="CI423" s="230"/>
      <c r="CJ423" s="230"/>
      <c r="CK423" s="230"/>
      <c r="CL423" s="230"/>
      <c r="CM423" s="230"/>
      <c r="CN423" s="230"/>
      <c r="CO423" s="230"/>
      <c r="CP423" s="230"/>
      <c r="CQ423" s="230"/>
      <c r="CR423" s="230"/>
      <c r="CS423" s="230">
        <v>-0.25</v>
      </c>
      <c r="CT423" s="230"/>
      <c r="CU423" s="230"/>
      <c r="CV423" s="230">
        <v>1</v>
      </c>
      <c r="CW423" s="230"/>
      <c r="CX423" s="230"/>
      <c r="CY423" s="230"/>
      <c r="CZ423" s="230"/>
      <c r="DA423" s="230"/>
      <c r="DB423" s="230"/>
      <c r="DC423" s="230"/>
      <c r="DD423" s="230"/>
      <c r="DE423" s="230"/>
      <c r="DF423" s="230"/>
      <c r="DG423" s="230"/>
      <c r="DH423" s="230"/>
      <c r="DI423" s="230"/>
      <c r="DJ423" s="230"/>
      <c r="DK423" s="230"/>
      <c r="DL423" s="230"/>
      <c r="DM423" s="230"/>
      <c r="DN423" s="230"/>
      <c r="DO423" s="230"/>
      <c r="DP423" s="230"/>
      <c r="DQ423" s="230"/>
      <c r="DR423" s="230"/>
      <c r="DS423" s="230"/>
      <c r="DT423" s="230"/>
      <c r="DU423" s="230"/>
      <c r="DV423" s="230"/>
      <c r="DW423" s="230"/>
      <c r="DX423" s="230"/>
      <c r="DY423" s="230"/>
      <c r="DZ423" s="230"/>
      <c r="EA423" s="230"/>
      <c r="EB423" s="230"/>
      <c r="EC423" s="230"/>
      <c r="ED423" s="230"/>
      <c r="EE423" s="230"/>
      <c r="EF423" s="230"/>
      <c r="EG423" s="230"/>
      <c r="EH423" s="230"/>
      <c r="EI423" s="230"/>
      <c r="EJ423" s="230"/>
      <c r="EK423" s="230"/>
      <c r="EL423" s="230"/>
      <c r="EM423" s="230"/>
      <c r="EN423" s="230"/>
      <c r="EO423" s="230"/>
      <c r="EP423" s="230"/>
      <c r="EQ423" s="230"/>
      <c r="ER423" s="230"/>
      <c r="ES423" s="230"/>
      <c r="ET423" s="230"/>
      <c r="EU423" s="230"/>
      <c r="EV423" s="230"/>
      <c r="EW423" s="230"/>
      <c r="EX423" s="230"/>
      <c r="EY423" s="230"/>
      <c r="EZ423" s="230"/>
      <c r="FA423" s="230"/>
      <c r="FB423" s="230"/>
      <c r="FC423" s="230">
        <v>-0.75</v>
      </c>
      <c r="FD423" s="230"/>
      <c r="FE423" s="230"/>
      <c r="FF423" s="230"/>
      <c r="FG423" s="230"/>
      <c r="FH423" s="230"/>
      <c r="FI423" s="230"/>
      <c r="FJ423" s="230"/>
      <c r="FK423" s="230"/>
      <c r="FL423" s="230"/>
      <c r="FM423" s="230"/>
      <c r="FN423" s="230"/>
      <c r="FO423" s="230"/>
      <c r="FP423" s="230"/>
      <c r="FQ423" s="230"/>
      <c r="FR423" s="230"/>
      <c r="FS423" s="230"/>
      <c r="FT423" s="231"/>
      <c r="FU423" s="232">
        <f t="shared" si="54"/>
        <v>0</v>
      </c>
      <c r="FV423" s="232">
        <f t="shared" si="59"/>
        <v>0</v>
      </c>
      <c r="FW423" s="232">
        <f t="shared" si="59"/>
        <v>0</v>
      </c>
      <c r="FX423" s="232">
        <f t="shared" si="59"/>
        <v>0</v>
      </c>
      <c r="FY423" s="232">
        <f t="shared" si="59"/>
        <v>0</v>
      </c>
      <c r="FZ423" s="232">
        <f t="shared" si="59"/>
        <v>0</v>
      </c>
      <c r="GA423" s="232">
        <f t="shared" si="56"/>
        <v>0</v>
      </c>
      <c r="GB423" s="232">
        <f t="shared" si="57"/>
        <v>0</v>
      </c>
      <c r="GC423" s="232">
        <f t="shared" si="58"/>
        <v>0</v>
      </c>
    </row>
    <row r="424" spans="1:185" x14ac:dyDescent="0.3">
      <c r="A424" s="69" t="s">
        <v>445</v>
      </c>
      <c r="B424" s="69" t="str">
        <f>[3]Technologies!B424</f>
        <v>Gebouwde omgeving</v>
      </c>
      <c r="C424" s="69" t="str">
        <f>VLOOKUP($A424,[3]Technologies!$A$7:$H$699,3,FALSE)</f>
        <v>Conversion</v>
      </c>
      <c r="D424" s="69" t="str">
        <f>VLOOKUP($A424,[3]Technologies!$A$7:$H$699,4,FALSE)</f>
        <v>Services</v>
      </c>
      <c r="E424" s="69" t="str">
        <f>VLOOKUP($A424,[3]Technologies!$A$7:$H$699,6,FALSE)</f>
        <v>Heat LT Services</v>
      </c>
      <c r="F424" s="70" t="str">
        <f>VLOOKUP($A424,[3]Technologies!$A$7:$H$699,7,FALSE)</f>
        <v>CHP Gas  - LT Heat for Services</v>
      </c>
      <c r="G424" s="233"/>
      <c r="H424" s="233"/>
      <c r="I424" s="234" cm="1">
        <f t="array" ref="I424">-SUMPRODUCT(([3]Feedstocks!$C$4:$C$185=A424)*[3]Feedstocks!$E$4:$E$185,[3]Feedstocks!$F$4:$F$185,[3]Feedstocks!$H$4:$H$185,[3]Feedstocks!$I$4:$I$185)</f>
        <v>0</v>
      </c>
      <c r="J424" s="234" cm="1">
        <f t="array" ref="J424">-SUMPRODUCT(([3]Feedstocks!$C$4:$C$185=A424)*[3]Feedstocks!$E$4:$E$185,[3]Feedstocks!$H$4:$H$185,[3]Feedstocks!$I$4:$I$185)</f>
        <v>0</v>
      </c>
      <c r="K424" s="234"/>
      <c r="L424" s="234"/>
      <c r="M424" s="233"/>
      <c r="N424" s="233" t="str">
        <f>VLOOKUP(E424,[3]Activities!$A$9:$M$224,13,FALSE)</f>
        <v>NL</v>
      </c>
      <c r="O424" s="233"/>
      <c r="P424" s="87" t="s">
        <v>1562</v>
      </c>
      <c r="Q424" s="235"/>
      <c r="R424" s="235"/>
      <c r="S424" s="235"/>
      <c r="T424" s="235"/>
      <c r="U424" s="235"/>
      <c r="V424" s="235"/>
      <c r="W424" s="235"/>
      <c r="X424" s="235"/>
      <c r="Y424" s="235"/>
      <c r="Z424" s="235"/>
      <c r="AA424" s="235"/>
      <c r="AB424" s="235"/>
      <c r="AC424" s="235"/>
      <c r="AD424" s="235"/>
      <c r="AE424" s="235"/>
      <c r="AF424" s="230"/>
      <c r="AG424" s="230"/>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c r="BQ424" s="235"/>
      <c r="BR424" s="235"/>
      <c r="BS424" s="235"/>
      <c r="BT424" s="235"/>
      <c r="BU424" s="235"/>
      <c r="BV424" s="235"/>
      <c r="BW424" s="235"/>
      <c r="BX424" s="235"/>
      <c r="BY424" s="235"/>
      <c r="BZ424" s="235"/>
      <c r="CA424" s="235"/>
      <c r="CB424" s="235"/>
      <c r="CC424" s="235"/>
      <c r="CD424" s="235"/>
      <c r="CE424" s="235"/>
      <c r="CF424" s="235"/>
      <c r="CG424" s="235"/>
      <c r="CH424" s="235"/>
      <c r="CI424" s="235"/>
      <c r="CJ424" s="235"/>
      <c r="CK424" s="235"/>
      <c r="CL424" s="235"/>
      <c r="CM424" s="235"/>
      <c r="CN424" s="235"/>
      <c r="CO424" s="235"/>
      <c r="CP424" s="235"/>
      <c r="CQ424" s="235"/>
      <c r="CR424" s="235"/>
      <c r="CS424" s="235">
        <v>0.63639999999999997</v>
      </c>
      <c r="CT424" s="235"/>
      <c r="CU424" s="235"/>
      <c r="CV424" s="235">
        <v>1</v>
      </c>
      <c r="CW424" s="235"/>
      <c r="CX424" s="235"/>
      <c r="CY424" s="235"/>
      <c r="CZ424" s="235"/>
      <c r="DA424" s="235"/>
      <c r="DB424" s="235"/>
      <c r="DC424" s="235"/>
      <c r="DD424" s="235"/>
      <c r="DE424" s="235"/>
      <c r="DF424" s="235"/>
      <c r="DG424" s="235"/>
      <c r="DH424" s="235"/>
      <c r="DI424" s="235"/>
      <c r="DJ424" s="235"/>
      <c r="DK424" s="235"/>
      <c r="DL424" s="235"/>
      <c r="DM424" s="235"/>
      <c r="DN424" s="235"/>
      <c r="DO424" s="235"/>
      <c r="DP424" s="235"/>
      <c r="DQ424" s="235"/>
      <c r="DR424" s="235"/>
      <c r="DS424" s="235"/>
      <c r="DT424" s="235"/>
      <c r="DU424" s="235">
        <v>-1.95</v>
      </c>
      <c r="DV424" s="235"/>
      <c r="DW424" s="235"/>
      <c r="DX424" s="235"/>
      <c r="DY424" s="235"/>
      <c r="DZ424" s="235"/>
      <c r="EA424" s="235"/>
      <c r="EB424" s="235"/>
      <c r="EC424" s="235"/>
      <c r="ED424" s="235"/>
      <c r="EE424" s="235"/>
      <c r="EF424" s="235"/>
      <c r="EG424" s="235"/>
      <c r="EH424" s="235"/>
      <c r="EI424" s="235"/>
      <c r="EJ424" s="235"/>
      <c r="EK424" s="235"/>
      <c r="EL424" s="235"/>
      <c r="EM424" s="235"/>
      <c r="EN424" s="235"/>
      <c r="EO424" s="235"/>
      <c r="EP424" s="235"/>
      <c r="EQ424" s="235"/>
      <c r="ER424" s="235"/>
      <c r="ES424" s="235"/>
      <c r="ET424" s="235"/>
      <c r="EU424" s="235"/>
      <c r="EV424" s="235"/>
      <c r="EW424" s="235"/>
      <c r="EX424" s="235"/>
      <c r="EY424" s="235"/>
      <c r="EZ424" s="235"/>
      <c r="FA424" s="235"/>
      <c r="FB424" s="235"/>
      <c r="FC424" s="235"/>
      <c r="FD424" s="235"/>
      <c r="FE424" s="235"/>
      <c r="FF424" s="235"/>
      <c r="FG424" s="235"/>
      <c r="FH424" s="235"/>
      <c r="FI424" s="235"/>
      <c r="FJ424" s="235"/>
      <c r="FK424" s="235"/>
      <c r="FL424" s="235"/>
      <c r="FM424" s="235"/>
      <c r="FN424" s="235"/>
      <c r="FO424" s="235"/>
      <c r="FP424" s="235"/>
      <c r="FQ424" s="235"/>
      <c r="FR424" s="235"/>
      <c r="FS424" s="235"/>
      <c r="FT424" s="236"/>
      <c r="FU424" s="237">
        <f t="shared" si="54"/>
        <v>0</v>
      </c>
      <c r="FV424" s="237">
        <f t="shared" si="59"/>
        <v>0</v>
      </c>
      <c r="FW424" s="237">
        <f t="shared" si="59"/>
        <v>0</v>
      </c>
      <c r="FX424" s="237">
        <f t="shared" si="59"/>
        <v>0</v>
      </c>
      <c r="FY424" s="237">
        <f t="shared" si="59"/>
        <v>0</v>
      </c>
      <c r="FZ424" s="237">
        <f t="shared" si="59"/>
        <v>0</v>
      </c>
      <c r="GA424" s="237">
        <f t="shared" si="56"/>
        <v>0.1104</v>
      </c>
      <c r="GB424" s="237">
        <f t="shared" si="57"/>
        <v>0</v>
      </c>
      <c r="GC424" s="237">
        <f t="shared" si="58"/>
        <v>0</v>
      </c>
    </row>
    <row r="425" spans="1:185" x14ac:dyDescent="0.3">
      <c r="A425" s="40" t="s">
        <v>446</v>
      </c>
      <c r="B425" s="40" t="str">
        <f>[3]Technologies!B425</f>
        <v>Gebouwde omgeving</v>
      </c>
      <c r="C425" s="40" t="str">
        <f>VLOOKUP($A425,[3]Technologies!$A$7:$H$699,3,FALSE)</f>
        <v>Conversion</v>
      </c>
      <c r="D425" s="40" t="str">
        <f>VLOOKUP($A425,[3]Technologies!$A$7:$H$699,4,FALSE)</f>
        <v>Services</v>
      </c>
      <c r="E425" s="40" t="str">
        <f>VLOOKUP($A425,[3]Technologies!$A$7:$H$699,6,FALSE)</f>
        <v>Heat LT Services</v>
      </c>
      <c r="F425" s="40" t="str">
        <f>VLOOKUP($A425,[3]Technologies!$A$7:$H$699,7,FALSE)</f>
        <v>CHP H2 - LT Heat for Services</v>
      </c>
      <c r="G425" s="228"/>
      <c r="H425" s="228"/>
      <c r="I425" s="229" cm="1">
        <f t="array" ref="I425">-SUMPRODUCT(([3]Feedstocks!$C$4:$C$185=A425)*[3]Feedstocks!$E$4:$E$185,[3]Feedstocks!$F$4:$F$185,[3]Feedstocks!$H$4:$H$185,[3]Feedstocks!$I$4:$I$185)</f>
        <v>0</v>
      </c>
      <c r="J425" s="229" cm="1">
        <f t="array" ref="J425">-SUMPRODUCT(([3]Feedstocks!$C$4:$C$185=A425)*[3]Feedstocks!$E$4:$E$185,[3]Feedstocks!$H$4:$H$185,[3]Feedstocks!$I$4:$I$185)</f>
        <v>0</v>
      </c>
      <c r="K425" s="229"/>
      <c r="L425" s="229"/>
      <c r="M425" s="228"/>
      <c r="N425" s="228" t="str">
        <f>VLOOKUP(E425,[3]Activities!$A$9:$M$224,13,FALSE)</f>
        <v>NL</v>
      </c>
      <c r="O425" s="228"/>
      <c r="P425" s="66" t="s">
        <v>1266</v>
      </c>
      <c r="Q425" s="230"/>
      <c r="R425" s="230"/>
      <c r="S425" s="230"/>
      <c r="T425" s="230"/>
      <c r="U425" s="230"/>
      <c r="V425" s="230"/>
      <c r="W425" s="230"/>
      <c r="X425" s="230"/>
      <c r="Y425" s="230"/>
      <c r="Z425" s="230"/>
      <c r="AA425" s="230"/>
      <c r="AB425" s="230"/>
      <c r="AC425" s="230"/>
      <c r="AD425" s="230"/>
      <c r="AE425" s="230"/>
      <c r="AF425" s="235"/>
      <c r="AG425" s="235"/>
      <c r="AH425" s="230"/>
      <c r="AI425" s="230"/>
      <c r="AJ425" s="230"/>
      <c r="AK425" s="230"/>
      <c r="AL425" s="230"/>
      <c r="AM425" s="230"/>
      <c r="AN425" s="230"/>
      <c r="AO425" s="230"/>
      <c r="AP425" s="230"/>
      <c r="AQ425" s="230"/>
      <c r="AR425" s="230"/>
      <c r="AS425" s="230"/>
      <c r="AT425" s="230"/>
      <c r="AU425" s="230"/>
      <c r="AV425" s="230"/>
      <c r="AW425" s="230"/>
      <c r="AX425" s="230"/>
      <c r="AY425" s="230"/>
      <c r="AZ425" s="230"/>
      <c r="BA425" s="230"/>
      <c r="BB425" s="230"/>
      <c r="BC425" s="230"/>
      <c r="BD425" s="230"/>
      <c r="BE425" s="230"/>
      <c r="BF425" s="230"/>
      <c r="BG425" s="230"/>
      <c r="BH425" s="230"/>
      <c r="BI425" s="230"/>
      <c r="BJ425" s="230"/>
      <c r="BK425" s="230"/>
      <c r="BL425" s="230"/>
      <c r="BM425" s="230"/>
      <c r="BN425" s="230"/>
      <c r="BO425" s="230"/>
      <c r="BP425" s="230"/>
      <c r="BQ425" s="230"/>
      <c r="BR425" s="230"/>
      <c r="BS425" s="230"/>
      <c r="BT425" s="230"/>
      <c r="BU425" s="230"/>
      <c r="BV425" s="230"/>
      <c r="BW425" s="230"/>
      <c r="BX425" s="230"/>
      <c r="BY425" s="230"/>
      <c r="BZ425" s="230"/>
      <c r="CA425" s="230"/>
      <c r="CB425" s="230"/>
      <c r="CC425" s="230"/>
      <c r="CD425" s="230"/>
      <c r="CE425" s="230"/>
      <c r="CF425" s="230"/>
      <c r="CG425" s="230"/>
      <c r="CH425" s="230"/>
      <c r="CI425" s="230"/>
      <c r="CJ425" s="230"/>
      <c r="CK425" s="230"/>
      <c r="CL425" s="230"/>
      <c r="CM425" s="230"/>
      <c r="CN425" s="230"/>
      <c r="CO425" s="230"/>
      <c r="CP425" s="230"/>
      <c r="CQ425" s="230"/>
      <c r="CR425" s="230"/>
      <c r="CS425" s="230">
        <v>0.6</v>
      </c>
      <c r="CT425" s="230"/>
      <c r="CU425" s="230"/>
      <c r="CV425" s="230">
        <v>1</v>
      </c>
      <c r="CW425" s="230"/>
      <c r="CX425" s="230"/>
      <c r="CY425" s="230"/>
      <c r="CZ425" s="230"/>
      <c r="DA425" s="230"/>
      <c r="DB425" s="230"/>
      <c r="DC425" s="230"/>
      <c r="DD425" s="230"/>
      <c r="DE425" s="230"/>
      <c r="DF425" s="230"/>
      <c r="DG425" s="230"/>
      <c r="DH425" s="230"/>
      <c r="DI425" s="230"/>
      <c r="DJ425" s="230"/>
      <c r="DK425" s="230"/>
      <c r="DL425" s="230"/>
      <c r="DM425" s="230"/>
      <c r="DN425" s="230"/>
      <c r="DO425" s="230"/>
      <c r="DP425" s="230"/>
      <c r="DQ425" s="230"/>
      <c r="DR425" s="230"/>
      <c r="DS425" s="230"/>
      <c r="DT425" s="230"/>
      <c r="DU425" s="230"/>
      <c r="DV425" s="230"/>
      <c r="DW425" s="230"/>
      <c r="DX425" s="230">
        <v>-2</v>
      </c>
      <c r="DY425" s="230"/>
      <c r="DZ425" s="230"/>
      <c r="EA425" s="230"/>
      <c r="EB425" s="230"/>
      <c r="EC425" s="230"/>
      <c r="ED425" s="230"/>
      <c r="EE425" s="230"/>
      <c r="EF425" s="230"/>
      <c r="EG425" s="230"/>
      <c r="EH425" s="230"/>
      <c r="EI425" s="230"/>
      <c r="EJ425" s="230"/>
      <c r="EK425" s="230"/>
      <c r="EL425" s="230"/>
      <c r="EM425" s="230"/>
      <c r="EN425" s="230"/>
      <c r="EO425" s="230"/>
      <c r="EP425" s="230"/>
      <c r="EQ425" s="230"/>
      <c r="ER425" s="230"/>
      <c r="ES425" s="230"/>
      <c r="ET425" s="230"/>
      <c r="EU425" s="230"/>
      <c r="EV425" s="230"/>
      <c r="EW425" s="230"/>
      <c r="EX425" s="230"/>
      <c r="EY425" s="230"/>
      <c r="EZ425" s="230"/>
      <c r="FA425" s="230"/>
      <c r="FB425" s="230"/>
      <c r="FC425" s="230"/>
      <c r="FD425" s="230"/>
      <c r="FE425" s="230"/>
      <c r="FF425" s="230"/>
      <c r="FG425" s="230"/>
      <c r="FH425" s="230"/>
      <c r="FI425" s="230"/>
      <c r="FJ425" s="230"/>
      <c r="FK425" s="230"/>
      <c r="FL425" s="230"/>
      <c r="FM425" s="230"/>
      <c r="FN425" s="230"/>
      <c r="FO425" s="230"/>
      <c r="FP425" s="230"/>
      <c r="FQ425" s="230"/>
      <c r="FR425" s="230"/>
      <c r="FS425" s="230"/>
      <c r="FT425" s="231"/>
      <c r="FU425" s="232">
        <f t="shared" si="54"/>
        <v>0</v>
      </c>
      <c r="FV425" s="232">
        <f t="shared" si="59"/>
        <v>0</v>
      </c>
      <c r="FW425" s="232">
        <f t="shared" si="59"/>
        <v>0</v>
      </c>
      <c r="FX425" s="232">
        <f t="shared" si="59"/>
        <v>0</v>
      </c>
      <c r="FY425" s="232">
        <f t="shared" si="59"/>
        <v>0</v>
      </c>
      <c r="FZ425" s="232">
        <f t="shared" si="59"/>
        <v>0</v>
      </c>
      <c r="GA425" s="232">
        <f t="shared" si="56"/>
        <v>0</v>
      </c>
      <c r="GB425" s="232">
        <f t="shared" si="57"/>
        <v>0</v>
      </c>
      <c r="GC425" s="232">
        <f t="shared" si="58"/>
        <v>0</v>
      </c>
    </row>
    <row r="426" spans="1:185" x14ac:dyDescent="0.3">
      <c r="A426" s="69" t="s">
        <v>447</v>
      </c>
      <c r="B426" s="69" t="str">
        <f>[3]Technologies!B426</f>
        <v>Gebouwde omgeving</v>
      </c>
      <c r="C426" s="69" t="str">
        <f>VLOOKUP($A426,[3]Technologies!$A$7:$H$699,3,FALSE)</f>
        <v>Conversion</v>
      </c>
      <c r="D426" s="69" t="str">
        <f>VLOOKUP($A426,[3]Technologies!$A$7:$H$699,4,FALSE)</f>
        <v>Services</v>
      </c>
      <c r="E426" s="69" t="str">
        <f>VLOOKUP($A426,[3]Technologies!$A$7:$H$699,6,FALSE)</f>
        <v>Heat LT Services</v>
      </c>
      <c r="F426" s="70" t="str">
        <f>VLOOKUP($A426,[3]Technologies!$A$7:$H$699,7,FALSE)</f>
        <v>Boiler Hydrogen - LT Heat for Services</v>
      </c>
      <c r="G426" s="233"/>
      <c r="H426" s="233"/>
      <c r="I426" s="234" cm="1">
        <f t="array" ref="I426">-SUMPRODUCT(([3]Feedstocks!$C$4:$C$185=A426)*[3]Feedstocks!$E$4:$E$185,[3]Feedstocks!$F$4:$F$185,[3]Feedstocks!$H$4:$H$185,[3]Feedstocks!$I$4:$I$185)</f>
        <v>0</v>
      </c>
      <c r="J426" s="234" cm="1">
        <f t="array" ref="J426">-SUMPRODUCT(([3]Feedstocks!$C$4:$C$185=A426)*[3]Feedstocks!$E$4:$E$185,[3]Feedstocks!$H$4:$H$185,[3]Feedstocks!$I$4:$I$185)</f>
        <v>0</v>
      </c>
      <c r="K426" s="234"/>
      <c r="L426" s="234"/>
      <c r="M426" s="233"/>
      <c r="N426" s="233" t="str">
        <f>VLOOKUP(E426,[3]Activities!$A$9:$M$224,13,FALSE)</f>
        <v>NL</v>
      </c>
      <c r="O426" s="233"/>
      <c r="P426" s="87" t="s">
        <v>1266</v>
      </c>
      <c r="Q426" s="235"/>
      <c r="R426" s="235"/>
      <c r="S426" s="235"/>
      <c r="T426" s="235"/>
      <c r="U426" s="235"/>
      <c r="V426" s="235"/>
      <c r="W426" s="235"/>
      <c r="X426" s="235"/>
      <c r="Y426" s="235"/>
      <c r="Z426" s="235"/>
      <c r="AA426" s="235"/>
      <c r="AB426" s="235"/>
      <c r="AC426" s="235"/>
      <c r="AD426" s="235"/>
      <c r="AE426" s="235"/>
      <c r="AF426" s="230"/>
      <c r="AG426" s="230"/>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c r="BQ426" s="235"/>
      <c r="BR426" s="235"/>
      <c r="BS426" s="235"/>
      <c r="BT426" s="235"/>
      <c r="BU426" s="235"/>
      <c r="BV426" s="235"/>
      <c r="BW426" s="235"/>
      <c r="BX426" s="235"/>
      <c r="BY426" s="235"/>
      <c r="BZ426" s="235"/>
      <c r="CA426" s="235"/>
      <c r="CB426" s="235"/>
      <c r="CC426" s="235"/>
      <c r="CD426" s="235"/>
      <c r="CE426" s="235"/>
      <c r="CF426" s="235"/>
      <c r="CG426" s="235"/>
      <c r="CH426" s="235"/>
      <c r="CI426" s="235"/>
      <c r="CJ426" s="235"/>
      <c r="CK426" s="235"/>
      <c r="CL426" s="235"/>
      <c r="CM426" s="235"/>
      <c r="CN426" s="235"/>
      <c r="CO426" s="235"/>
      <c r="CP426" s="235"/>
      <c r="CQ426" s="235"/>
      <c r="CR426" s="235"/>
      <c r="CS426" s="235"/>
      <c r="CT426" s="235"/>
      <c r="CU426" s="235"/>
      <c r="CV426" s="235">
        <v>1</v>
      </c>
      <c r="CW426" s="235"/>
      <c r="CX426" s="235"/>
      <c r="CY426" s="235"/>
      <c r="CZ426" s="235"/>
      <c r="DA426" s="235"/>
      <c r="DB426" s="235"/>
      <c r="DC426" s="235"/>
      <c r="DD426" s="235"/>
      <c r="DE426" s="235"/>
      <c r="DF426" s="235"/>
      <c r="DG426" s="235"/>
      <c r="DH426" s="235"/>
      <c r="DI426" s="235"/>
      <c r="DJ426" s="235"/>
      <c r="DK426" s="235"/>
      <c r="DL426" s="235"/>
      <c r="DM426" s="235"/>
      <c r="DN426" s="235"/>
      <c r="DO426" s="235"/>
      <c r="DP426" s="235"/>
      <c r="DQ426" s="235"/>
      <c r="DR426" s="235"/>
      <c r="DS426" s="235"/>
      <c r="DT426" s="235"/>
      <c r="DU426" s="235"/>
      <c r="DV426" s="235"/>
      <c r="DW426" s="235"/>
      <c r="DX426" s="235">
        <v>-1.05</v>
      </c>
      <c r="DY426" s="235"/>
      <c r="DZ426" s="235"/>
      <c r="EA426" s="235"/>
      <c r="EB426" s="235"/>
      <c r="EC426" s="235"/>
      <c r="ED426" s="235"/>
      <c r="EE426" s="235"/>
      <c r="EF426" s="235"/>
      <c r="EG426" s="235"/>
      <c r="EH426" s="235"/>
      <c r="EI426" s="235"/>
      <c r="EJ426" s="235"/>
      <c r="EK426" s="235"/>
      <c r="EL426" s="235"/>
      <c r="EM426" s="235"/>
      <c r="EN426" s="235"/>
      <c r="EO426" s="235"/>
      <c r="EP426" s="235"/>
      <c r="EQ426" s="235"/>
      <c r="ER426" s="235"/>
      <c r="ES426" s="235"/>
      <c r="ET426" s="235"/>
      <c r="EU426" s="235"/>
      <c r="EV426" s="235"/>
      <c r="EW426" s="235"/>
      <c r="EX426" s="235"/>
      <c r="EY426" s="235"/>
      <c r="EZ426" s="235"/>
      <c r="FA426" s="235"/>
      <c r="FB426" s="235"/>
      <c r="FC426" s="235"/>
      <c r="FD426" s="235"/>
      <c r="FE426" s="235"/>
      <c r="FF426" s="235"/>
      <c r="FG426" s="235"/>
      <c r="FH426" s="235"/>
      <c r="FI426" s="235"/>
      <c r="FJ426" s="235"/>
      <c r="FK426" s="235"/>
      <c r="FL426" s="235"/>
      <c r="FM426" s="235"/>
      <c r="FN426" s="235"/>
      <c r="FO426" s="235"/>
      <c r="FP426" s="235"/>
      <c r="FQ426" s="235"/>
      <c r="FR426" s="235"/>
      <c r="FS426" s="235"/>
      <c r="FT426" s="236"/>
      <c r="FU426" s="237">
        <f t="shared" si="54"/>
        <v>0</v>
      </c>
      <c r="FV426" s="237">
        <f t="shared" si="59"/>
        <v>0</v>
      </c>
      <c r="FW426" s="237">
        <f t="shared" si="59"/>
        <v>0</v>
      </c>
      <c r="FX426" s="237">
        <f t="shared" si="59"/>
        <v>0</v>
      </c>
      <c r="FY426" s="237">
        <f t="shared" si="59"/>
        <v>0</v>
      </c>
      <c r="FZ426" s="237">
        <f t="shared" si="59"/>
        <v>0</v>
      </c>
      <c r="GA426" s="237">
        <f t="shared" si="56"/>
        <v>0</v>
      </c>
      <c r="GB426" s="237">
        <f t="shared" si="57"/>
        <v>0</v>
      </c>
      <c r="GC426" s="237">
        <f t="shared" si="58"/>
        <v>0</v>
      </c>
    </row>
    <row r="427" spans="1:185" x14ac:dyDescent="0.3">
      <c r="A427" s="40" t="s">
        <v>448</v>
      </c>
      <c r="B427" s="40" t="str">
        <f>[3]Technologies!B427</f>
        <v>Elektriciteit</v>
      </c>
      <c r="C427" s="40" t="str">
        <f>VLOOKUP($A427,[3]Technologies!$A$7:$H$699,3,FALSE)</f>
        <v>Conversion</v>
      </c>
      <c r="D427" s="40" t="str">
        <f>VLOOKUP($A427,[3]Technologies!$A$7:$H$699,4,FALSE)</f>
        <v>Heat Network</v>
      </c>
      <c r="E427" s="40" t="str">
        <f>VLOOKUP($A427,[3]Technologies!$A$7:$H$699,6,FALSE)</f>
        <v>Heat LT Network</v>
      </c>
      <c r="F427" s="40" t="str">
        <f>VLOOKUP($A427,[3]Technologies!$A$7:$H$699,7,FALSE)</f>
        <v>Boiler Gas - LT Heat for Network</v>
      </c>
      <c r="G427" s="228"/>
      <c r="H427" s="228"/>
      <c r="I427" s="229" cm="1">
        <f t="array" ref="I427">-SUMPRODUCT(([3]Feedstocks!$C$4:$C$185=A427)*[3]Feedstocks!$E$4:$E$185,[3]Feedstocks!$F$4:$F$185,[3]Feedstocks!$H$4:$H$185,[3]Feedstocks!$I$4:$I$185)</f>
        <v>0</v>
      </c>
      <c r="J427" s="229" cm="1">
        <f t="array" ref="J427">-SUMPRODUCT(([3]Feedstocks!$C$4:$C$185=A427)*[3]Feedstocks!$E$4:$E$185,[3]Feedstocks!$H$4:$H$185,[3]Feedstocks!$I$4:$I$185)</f>
        <v>0</v>
      </c>
      <c r="K427" s="229"/>
      <c r="L427" s="229"/>
      <c r="M427" s="228">
        <v>1</v>
      </c>
      <c r="N427" s="228" t="str">
        <f>VLOOKUP(E427,[3]Activities!$A$9:$M$224,13,FALSE)</f>
        <v>NL</v>
      </c>
      <c r="O427" s="228"/>
      <c r="P427" s="66" t="s">
        <v>1266</v>
      </c>
      <c r="Q427" s="230"/>
      <c r="R427" s="230"/>
      <c r="S427" s="230"/>
      <c r="T427" s="230"/>
      <c r="U427" s="230"/>
      <c r="V427" s="230"/>
      <c r="W427" s="230"/>
      <c r="X427" s="230"/>
      <c r="Y427" s="230"/>
      <c r="Z427" s="230"/>
      <c r="AA427" s="230"/>
      <c r="AB427" s="230"/>
      <c r="AC427" s="230"/>
      <c r="AD427" s="230"/>
      <c r="AE427" s="230"/>
      <c r="AF427" s="235"/>
      <c r="AG427" s="235"/>
      <c r="AH427" s="230"/>
      <c r="AI427" s="230"/>
      <c r="AJ427" s="230"/>
      <c r="AK427" s="230"/>
      <c r="AL427" s="230"/>
      <c r="AM427" s="230"/>
      <c r="AN427" s="230"/>
      <c r="AO427" s="230"/>
      <c r="AP427" s="230"/>
      <c r="AQ427" s="230"/>
      <c r="AR427" s="230"/>
      <c r="AS427" s="230"/>
      <c r="AT427" s="230"/>
      <c r="AU427" s="230"/>
      <c r="AV427" s="230"/>
      <c r="AW427" s="230"/>
      <c r="AX427" s="230"/>
      <c r="AY427" s="230"/>
      <c r="AZ427" s="230"/>
      <c r="BA427" s="230"/>
      <c r="BB427" s="230"/>
      <c r="BC427" s="230"/>
      <c r="BD427" s="230"/>
      <c r="BE427" s="230"/>
      <c r="BF427" s="230"/>
      <c r="BG427" s="230"/>
      <c r="BH427" s="230"/>
      <c r="BI427" s="230"/>
      <c r="BJ427" s="230"/>
      <c r="BK427" s="230"/>
      <c r="BL427" s="230"/>
      <c r="BM427" s="230"/>
      <c r="BN427" s="230"/>
      <c r="BO427" s="230"/>
      <c r="BP427" s="230"/>
      <c r="BQ427" s="230"/>
      <c r="BR427" s="230"/>
      <c r="BS427" s="230"/>
      <c r="BT427" s="230"/>
      <c r="BU427" s="230"/>
      <c r="BV427" s="230"/>
      <c r="BW427" s="230"/>
      <c r="BX427" s="230"/>
      <c r="BY427" s="230"/>
      <c r="BZ427" s="230"/>
      <c r="CA427" s="230"/>
      <c r="CB427" s="230"/>
      <c r="CC427" s="230"/>
      <c r="CD427" s="230"/>
      <c r="CE427" s="230"/>
      <c r="CF427" s="230"/>
      <c r="CG427" s="230"/>
      <c r="CH427" s="230"/>
      <c r="CI427" s="230"/>
      <c r="CJ427" s="230"/>
      <c r="CK427" s="230"/>
      <c r="CL427" s="230"/>
      <c r="CM427" s="230"/>
      <c r="CN427" s="230"/>
      <c r="CO427" s="230"/>
      <c r="CP427" s="230"/>
      <c r="CQ427" s="230"/>
      <c r="CR427" s="230"/>
      <c r="CS427" s="230"/>
      <c r="CT427" s="230"/>
      <c r="CU427" s="230"/>
      <c r="CV427" s="230"/>
      <c r="CW427" s="230">
        <v>1</v>
      </c>
      <c r="CX427" s="230"/>
      <c r="CY427" s="230"/>
      <c r="CZ427" s="230"/>
      <c r="DA427" s="230"/>
      <c r="DB427" s="230"/>
      <c r="DC427" s="230"/>
      <c r="DD427" s="230"/>
      <c r="DE427" s="230"/>
      <c r="DF427" s="230"/>
      <c r="DG427" s="230"/>
      <c r="DH427" s="230"/>
      <c r="DI427" s="230"/>
      <c r="DJ427" s="230"/>
      <c r="DK427" s="230"/>
      <c r="DL427" s="230"/>
      <c r="DM427" s="230"/>
      <c r="DN427" s="230"/>
      <c r="DO427" s="230"/>
      <c r="DP427" s="230"/>
      <c r="DQ427" s="230"/>
      <c r="DR427" s="230"/>
      <c r="DS427" s="230">
        <v>-1.02</v>
      </c>
      <c r="DT427" s="230"/>
      <c r="DU427" s="230"/>
      <c r="DV427" s="230"/>
      <c r="DW427" s="230"/>
      <c r="DX427" s="230"/>
      <c r="DY427" s="230"/>
      <c r="DZ427" s="230"/>
      <c r="EA427" s="230"/>
      <c r="EB427" s="230"/>
      <c r="EC427" s="230"/>
      <c r="ED427" s="230"/>
      <c r="EE427" s="230"/>
      <c r="EF427" s="230"/>
      <c r="EG427" s="230"/>
      <c r="EH427" s="230"/>
      <c r="EI427" s="230"/>
      <c r="EJ427" s="230"/>
      <c r="EK427" s="230"/>
      <c r="EL427" s="230"/>
      <c r="EM427" s="230"/>
      <c r="EN427" s="230"/>
      <c r="EO427" s="230"/>
      <c r="EP427" s="230"/>
      <c r="EQ427" s="230"/>
      <c r="ER427" s="230"/>
      <c r="ES427" s="230"/>
      <c r="ET427" s="230"/>
      <c r="EU427" s="230"/>
      <c r="EV427" s="230"/>
      <c r="EW427" s="230"/>
      <c r="EX427" s="230"/>
      <c r="EY427" s="230"/>
      <c r="EZ427" s="230"/>
      <c r="FA427" s="230"/>
      <c r="FB427" s="230"/>
      <c r="FC427" s="230"/>
      <c r="FD427" s="230"/>
      <c r="FE427" s="230"/>
      <c r="FF427" s="230"/>
      <c r="FG427" s="230"/>
      <c r="FH427" s="230"/>
      <c r="FI427" s="230"/>
      <c r="FJ427" s="230"/>
      <c r="FK427" s="230"/>
      <c r="FL427" s="230"/>
      <c r="FM427" s="230"/>
      <c r="FN427" s="230"/>
      <c r="FO427" s="230"/>
      <c r="FP427" s="230"/>
      <c r="FQ427" s="230"/>
      <c r="FR427" s="230"/>
      <c r="FS427" s="230"/>
      <c r="FT427" s="231"/>
      <c r="FU427" s="232">
        <f t="shared" si="54"/>
        <v>0</v>
      </c>
      <c r="FV427" s="232">
        <f t="shared" si="59"/>
        <v>5.7700000000000001E-2</v>
      </c>
      <c r="FW427" s="232">
        <f t="shared" si="59"/>
        <v>0</v>
      </c>
      <c r="FX427" s="232">
        <f t="shared" si="59"/>
        <v>0</v>
      </c>
      <c r="FY427" s="232">
        <f t="shared" si="59"/>
        <v>0</v>
      </c>
      <c r="FZ427" s="232">
        <f t="shared" si="59"/>
        <v>0</v>
      </c>
      <c r="GA427" s="232">
        <f t="shared" si="56"/>
        <v>0</v>
      </c>
      <c r="GB427" s="232">
        <f t="shared" si="57"/>
        <v>0</v>
      </c>
      <c r="GC427" s="232">
        <f t="shared" si="58"/>
        <v>0</v>
      </c>
    </row>
    <row r="428" spans="1:185" x14ac:dyDescent="0.3">
      <c r="A428" s="69" t="s">
        <v>449</v>
      </c>
      <c r="B428" s="69" t="str">
        <f>[3]Technologies!B428</f>
        <v>Elektriciteit</v>
      </c>
      <c r="C428" s="69" t="str">
        <f>VLOOKUP($A428,[3]Technologies!$A$7:$H$699,3,FALSE)</f>
        <v>Conversion</v>
      </c>
      <c r="D428" s="69" t="str">
        <f>VLOOKUP($A428,[3]Technologies!$A$7:$H$699,4,FALSE)</f>
        <v>Heat Network</v>
      </c>
      <c r="E428" s="69" t="str">
        <f>VLOOKUP($A428,[3]Technologies!$A$7:$H$699,6,FALSE)</f>
        <v>Heat LT Network</v>
      </c>
      <c r="F428" s="70" t="str">
        <f>VLOOKUP($A428,[3]Technologies!$A$7:$H$699,7,FALSE)</f>
        <v>Boiler Gas wCCS - LT Heat for Network</v>
      </c>
      <c r="G428" s="233">
        <v>0.8</v>
      </c>
      <c r="H428" s="233"/>
      <c r="I428" s="234" cm="1">
        <f t="array" ref="I428">-SUMPRODUCT(([3]Feedstocks!$C$4:$C$185=A428)*[3]Feedstocks!$E$4:$E$185,[3]Feedstocks!$F$4:$F$185,[3]Feedstocks!$H$4:$H$185,[3]Feedstocks!$I$4:$I$185)</f>
        <v>0</v>
      </c>
      <c r="J428" s="234" cm="1">
        <f t="array" ref="J428">-SUMPRODUCT(([3]Feedstocks!$C$4:$C$185=A428)*[3]Feedstocks!$E$4:$E$185,[3]Feedstocks!$H$4:$H$185,[3]Feedstocks!$I$4:$I$185)</f>
        <v>0</v>
      </c>
      <c r="K428" s="234"/>
      <c r="L428" s="234"/>
      <c r="M428" s="233">
        <v>1</v>
      </c>
      <c r="N428" s="233" t="str">
        <f>VLOOKUP(E428,[3]Activities!$A$9:$M$224,13,FALSE)</f>
        <v>NL</v>
      </c>
      <c r="O428" s="233"/>
      <c r="P428" s="87" t="s">
        <v>1266</v>
      </c>
      <c r="Q428" s="235"/>
      <c r="R428" s="235"/>
      <c r="S428" s="235"/>
      <c r="T428" s="235"/>
      <c r="U428" s="235"/>
      <c r="V428" s="235"/>
      <c r="W428" s="235"/>
      <c r="X428" s="235"/>
      <c r="Y428" s="235"/>
      <c r="Z428" s="235"/>
      <c r="AA428" s="235"/>
      <c r="AB428" s="235"/>
      <c r="AC428" s="235"/>
      <c r="AD428" s="235"/>
      <c r="AE428" s="235"/>
      <c r="AF428" s="230"/>
      <c r="AG428" s="230"/>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c r="BQ428" s="235"/>
      <c r="BR428" s="235"/>
      <c r="BS428" s="235"/>
      <c r="BT428" s="235"/>
      <c r="BU428" s="235"/>
      <c r="BV428" s="235"/>
      <c r="BW428" s="235"/>
      <c r="BX428" s="235"/>
      <c r="BY428" s="235"/>
      <c r="BZ428" s="235"/>
      <c r="CA428" s="235"/>
      <c r="CB428" s="235"/>
      <c r="CC428" s="235"/>
      <c r="CD428" s="235"/>
      <c r="CE428" s="235"/>
      <c r="CF428" s="235"/>
      <c r="CG428" s="235"/>
      <c r="CH428" s="235"/>
      <c r="CI428" s="235"/>
      <c r="CJ428" s="235"/>
      <c r="CK428" s="235"/>
      <c r="CL428" s="235"/>
      <c r="CM428" s="235"/>
      <c r="CN428" s="235"/>
      <c r="CO428" s="235"/>
      <c r="CP428" s="235"/>
      <c r="CQ428" s="235"/>
      <c r="CR428" s="235"/>
      <c r="CS428" s="235"/>
      <c r="CT428" s="235"/>
      <c r="CU428" s="235"/>
      <c r="CV428" s="235"/>
      <c r="CW428" s="235">
        <v>1</v>
      </c>
      <c r="CX428" s="235"/>
      <c r="CY428" s="235"/>
      <c r="CZ428" s="235"/>
      <c r="DA428" s="235"/>
      <c r="DB428" s="235"/>
      <c r="DC428" s="235"/>
      <c r="DD428" s="235"/>
      <c r="DE428" s="235"/>
      <c r="DF428" s="235"/>
      <c r="DG428" s="235"/>
      <c r="DH428" s="235"/>
      <c r="DI428" s="235"/>
      <c r="DJ428" s="235"/>
      <c r="DK428" s="235"/>
      <c r="DL428" s="235"/>
      <c r="DM428" s="235"/>
      <c r="DN428" s="235"/>
      <c r="DO428" s="235"/>
      <c r="DP428" s="235"/>
      <c r="DQ428" s="235"/>
      <c r="DR428" s="235"/>
      <c r="DS428" s="235">
        <v>-1.17</v>
      </c>
      <c r="DT428" s="235"/>
      <c r="DU428" s="235"/>
      <c r="DV428" s="235"/>
      <c r="DW428" s="235"/>
      <c r="DX428" s="235"/>
      <c r="DY428" s="235"/>
      <c r="DZ428" s="235"/>
      <c r="EA428" s="235"/>
      <c r="EB428" s="235"/>
      <c r="EC428" s="235"/>
      <c r="ED428" s="235"/>
      <c r="EE428" s="235"/>
      <c r="EF428" s="235"/>
      <c r="EG428" s="235"/>
      <c r="EH428" s="235"/>
      <c r="EI428" s="235"/>
      <c r="EJ428" s="235"/>
      <c r="EK428" s="235"/>
      <c r="EL428" s="235"/>
      <c r="EM428" s="235"/>
      <c r="EN428" s="235"/>
      <c r="EO428" s="235"/>
      <c r="EP428" s="235"/>
      <c r="EQ428" s="235"/>
      <c r="ER428" s="235"/>
      <c r="ES428" s="235"/>
      <c r="ET428" s="235"/>
      <c r="EU428" s="235"/>
      <c r="EV428" s="235"/>
      <c r="EW428" s="235"/>
      <c r="EX428" s="235"/>
      <c r="EY428" s="235"/>
      <c r="EZ428" s="235"/>
      <c r="FA428" s="235"/>
      <c r="FB428" s="235"/>
      <c r="FC428" s="235"/>
      <c r="FD428" s="235"/>
      <c r="FE428" s="235"/>
      <c r="FF428" s="235"/>
      <c r="FG428" s="235"/>
      <c r="FH428" s="235"/>
      <c r="FI428" s="235"/>
      <c r="FJ428" s="235"/>
      <c r="FK428" s="235"/>
      <c r="FL428" s="235"/>
      <c r="FM428" s="235"/>
      <c r="FN428" s="235"/>
      <c r="FO428" s="235"/>
      <c r="FP428" s="235"/>
      <c r="FQ428" s="235"/>
      <c r="FR428" s="235"/>
      <c r="FS428" s="235"/>
      <c r="FT428" s="236">
        <f>FU428</f>
        <v>5.2999999999999999E-2</v>
      </c>
      <c r="FU428" s="237">
        <f t="shared" si="54"/>
        <v>5.2999999999999999E-2</v>
      </c>
      <c r="FV428" s="237">
        <f t="shared" si="59"/>
        <v>1.32E-2</v>
      </c>
      <c r="FW428" s="237">
        <f t="shared" si="59"/>
        <v>0</v>
      </c>
      <c r="FX428" s="237">
        <f t="shared" si="59"/>
        <v>0</v>
      </c>
      <c r="FY428" s="237">
        <f t="shared" si="59"/>
        <v>0</v>
      </c>
      <c r="FZ428" s="237">
        <f t="shared" si="59"/>
        <v>0</v>
      </c>
      <c r="GA428" s="237">
        <f t="shared" si="56"/>
        <v>0</v>
      </c>
      <c r="GB428" s="237">
        <f t="shared" si="57"/>
        <v>0</v>
      </c>
      <c r="GC428" s="237">
        <f t="shared" si="58"/>
        <v>0</v>
      </c>
    </row>
    <row r="429" spans="1:185" x14ac:dyDescent="0.3">
      <c r="A429" s="40" t="s">
        <v>450</v>
      </c>
      <c r="B429" s="40" t="str">
        <f>[3]Technologies!B429</f>
        <v>Elektriciteit</v>
      </c>
      <c r="C429" s="40" t="str">
        <f>VLOOKUP($A429,[3]Technologies!$A$7:$H$699,3,FALSE)</f>
        <v>Conversion</v>
      </c>
      <c r="D429" s="40" t="str">
        <f>VLOOKUP($A429,[3]Technologies!$A$7:$H$699,4,FALSE)</f>
        <v>Heat Network</v>
      </c>
      <c r="E429" s="40" t="str">
        <f>VLOOKUP($A429,[3]Technologies!$A$7:$H$699,6,FALSE)</f>
        <v>Heat LT Network</v>
      </c>
      <c r="F429" s="40" t="str">
        <f>VLOOKUP($A429,[3]Technologies!$A$7:$H$699,7,FALSE)</f>
        <v>Boiler Biomass - LT Heat for Network</v>
      </c>
      <c r="G429" s="228"/>
      <c r="H429" s="228"/>
      <c r="I429" s="229" cm="1">
        <f t="array" ref="I429">-SUMPRODUCT(([3]Feedstocks!$C$4:$C$185=A429)*[3]Feedstocks!$E$4:$E$185,[3]Feedstocks!$F$4:$F$185,[3]Feedstocks!$H$4:$H$185,[3]Feedstocks!$I$4:$I$185)</f>
        <v>0</v>
      </c>
      <c r="J429" s="229" cm="1">
        <f t="array" ref="J429">-SUMPRODUCT(([3]Feedstocks!$C$4:$C$185=A429)*[3]Feedstocks!$E$4:$E$185,[3]Feedstocks!$H$4:$H$185,[3]Feedstocks!$I$4:$I$185)</f>
        <v>0</v>
      </c>
      <c r="K429" s="229"/>
      <c r="L429" s="229"/>
      <c r="M429" s="228">
        <v>1</v>
      </c>
      <c r="N429" s="228" t="str">
        <f>VLOOKUP(E429,[3]Activities!$A$9:$M$224,13,FALSE)</f>
        <v>NL</v>
      </c>
      <c r="O429" s="228"/>
      <c r="P429" s="66" t="s">
        <v>1266</v>
      </c>
      <c r="Q429" s="230"/>
      <c r="R429" s="230"/>
      <c r="S429" s="230"/>
      <c r="T429" s="230"/>
      <c r="U429" s="230"/>
      <c r="V429" s="230"/>
      <c r="W429" s="230"/>
      <c r="X429" s="230"/>
      <c r="Y429" s="230"/>
      <c r="Z429" s="230"/>
      <c r="AA429" s="230"/>
      <c r="AB429" s="230"/>
      <c r="AC429" s="230"/>
      <c r="AD429" s="230"/>
      <c r="AE429" s="230"/>
      <c r="AF429" s="235"/>
      <c r="AG429" s="235"/>
      <c r="AH429" s="230"/>
      <c r="AI429" s="230"/>
      <c r="AJ429" s="230"/>
      <c r="AK429" s="230"/>
      <c r="AL429" s="230"/>
      <c r="AM429" s="230"/>
      <c r="AN429" s="230"/>
      <c r="AO429" s="230"/>
      <c r="AP429" s="230"/>
      <c r="AQ429" s="230"/>
      <c r="AR429" s="230"/>
      <c r="AS429" s="230"/>
      <c r="AT429" s="230"/>
      <c r="AU429" s="230"/>
      <c r="AV429" s="230"/>
      <c r="AW429" s="230"/>
      <c r="AX429" s="230"/>
      <c r="AY429" s="230"/>
      <c r="AZ429" s="230"/>
      <c r="BA429" s="230"/>
      <c r="BB429" s="230"/>
      <c r="BC429" s="230"/>
      <c r="BD429" s="230"/>
      <c r="BE429" s="230"/>
      <c r="BF429" s="230"/>
      <c r="BG429" s="230"/>
      <c r="BH429" s="230"/>
      <c r="BI429" s="230"/>
      <c r="BJ429" s="230"/>
      <c r="BK429" s="230"/>
      <c r="BL429" s="230"/>
      <c r="BM429" s="230"/>
      <c r="BN429" s="230"/>
      <c r="BO429" s="230"/>
      <c r="BP429" s="230"/>
      <c r="BQ429" s="230"/>
      <c r="BR429" s="230"/>
      <c r="BS429" s="230"/>
      <c r="BT429" s="230"/>
      <c r="BU429" s="230"/>
      <c r="BV429" s="230"/>
      <c r="BW429" s="230"/>
      <c r="BX429" s="230"/>
      <c r="BY429" s="230"/>
      <c r="BZ429" s="230"/>
      <c r="CA429" s="230"/>
      <c r="CB429" s="230"/>
      <c r="CC429" s="230"/>
      <c r="CD429" s="230"/>
      <c r="CE429" s="230"/>
      <c r="CF429" s="230"/>
      <c r="CG429" s="230"/>
      <c r="CH429" s="230"/>
      <c r="CI429" s="230"/>
      <c r="CJ429" s="230"/>
      <c r="CK429" s="230"/>
      <c r="CL429" s="230"/>
      <c r="CM429" s="230"/>
      <c r="CN429" s="230"/>
      <c r="CO429" s="230"/>
      <c r="CP429" s="230"/>
      <c r="CQ429" s="230"/>
      <c r="CR429" s="230"/>
      <c r="CS429" s="230"/>
      <c r="CT429" s="230"/>
      <c r="CU429" s="230"/>
      <c r="CV429" s="230"/>
      <c r="CW429" s="230">
        <v>1</v>
      </c>
      <c r="CX429" s="230"/>
      <c r="CY429" s="230"/>
      <c r="CZ429" s="230"/>
      <c r="DA429" s="230"/>
      <c r="DB429" s="230"/>
      <c r="DC429" s="230"/>
      <c r="DD429" s="230"/>
      <c r="DE429" s="230"/>
      <c r="DF429" s="230"/>
      <c r="DG429" s="230"/>
      <c r="DH429" s="230"/>
      <c r="DI429" s="230"/>
      <c r="DJ429" s="230"/>
      <c r="DK429" s="230"/>
      <c r="DL429" s="230"/>
      <c r="DM429" s="230"/>
      <c r="DN429" s="230"/>
      <c r="DO429" s="230"/>
      <c r="DP429" s="230"/>
      <c r="DQ429" s="230"/>
      <c r="DR429" s="230"/>
      <c r="DS429" s="230"/>
      <c r="DT429" s="230"/>
      <c r="DU429" s="230"/>
      <c r="DV429" s="230"/>
      <c r="DW429" s="230"/>
      <c r="DX429" s="230"/>
      <c r="DY429" s="230"/>
      <c r="DZ429" s="230"/>
      <c r="EA429" s="230"/>
      <c r="EB429" s="230">
        <v>-1.333</v>
      </c>
      <c r="EC429" s="230"/>
      <c r="ED429" s="230"/>
      <c r="EE429" s="230"/>
      <c r="EF429" s="230"/>
      <c r="EG429" s="230"/>
      <c r="EH429" s="230"/>
      <c r="EI429" s="230"/>
      <c r="EJ429" s="230"/>
      <c r="EK429" s="230"/>
      <c r="EL429" s="230"/>
      <c r="EM429" s="230"/>
      <c r="EN429" s="230"/>
      <c r="EO429" s="230"/>
      <c r="EP429" s="230"/>
      <c r="EQ429" s="230"/>
      <c r="ER429" s="230"/>
      <c r="ES429" s="230"/>
      <c r="ET429" s="230"/>
      <c r="EU429" s="230"/>
      <c r="EV429" s="230"/>
      <c r="EW429" s="230"/>
      <c r="EX429" s="230"/>
      <c r="EY429" s="230"/>
      <c r="EZ429" s="230"/>
      <c r="FA429" s="230"/>
      <c r="FB429" s="230"/>
      <c r="FC429" s="230"/>
      <c r="FD429" s="230"/>
      <c r="FE429" s="230"/>
      <c r="FF429" s="230"/>
      <c r="FG429" s="230"/>
      <c r="FH429" s="230"/>
      <c r="FI429" s="230"/>
      <c r="FJ429" s="230"/>
      <c r="FK429" s="230"/>
      <c r="FL429" s="230"/>
      <c r="FM429" s="230"/>
      <c r="FN429" s="230"/>
      <c r="FO429" s="230"/>
      <c r="FP429" s="230"/>
      <c r="FQ429" s="230"/>
      <c r="FR429" s="230"/>
      <c r="FS429" s="230"/>
      <c r="FT429" s="231"/>
      <c r="FU429" s="232">
        <f t="shared" si="54"/>
        <v>0</v>
      </c>
      <c r="FV429" s="232">
        <f t="shared" si="59"/>
        <v>0</v>
      </c>
      <c r="FW429" s="232">
        <f t="shared" si="59"/>
        <v>0</v>
      </c>
      <c r="FX429" s="232">
        <f t="shared" si="59"/>
        <v>0</v>
      </c>
      <c r="FY429" s="232">
        <f t="shared" si="59"/>
        <v>0</v>
      </c>
      <c r="FZ429" s="232">
        <f t="shared" si="59"/>
        <v>0</v>
      </c>
      <c r="GA429" s="232">
        <f t="shared" si="56"/>
        <v>0</v>
      </c>
      <c r="GB429" s="232">
        <f t="shared" si="57"/>
        <v>0</v>
      </c>
      <c r="GC429" s="232">
        <f t="shared" si="58"/>
        <v>0</v>
      </c>
    </row>
    <row r="430" spans="1:185" x14ac:dyDescent="0.3">
      <c r="A430" s="69" t="s">
        <v>451</v>
      </c>
      <c r="B430" s="69" t="str">
        <f>[3]Technologies!B430</f>
        <v>Elektriciteit</v>
      </c>
      <c r="C430" s="69" t="str">
        <f>VLOOKUP($A430,[3]Technologies!$A$7:$H$699,3,FALSE)</f>
        <v>Conversion</v>
      </c>
      <c r="D430" s="69" t="str">
        <f>VLOOKUP($A430,[3]Technologies!$A$7:$H$699,4,FALSE)</f>
        <v>Heat Network</v>
      </c>
      <c r="E430" s="69" t="str">
        <f>VLOOKUP($A430,[3]Technologies!$A$7:$H$699,6,FALSE)</f>
        <v>Heat LT Network</v>
      </c>
      <c r="F430" s="70" t="str">
        <f>VLOOKUP($A430,[3]Technologies!$A$7:$H$699,7,FALSE)</f>
        <v>Boiler Biomass wCCS - LT Heat for Network</v>
      </c>
      <c r="G430" s="233">
        <v>0.8</v>
      </c>
      <c r="H430" s="233"/>
      <c r="I430" s="234" cm="1">
        <f t="array" ref="I430">-SUMPRODUCT(([3]Feedstocks!$C$4:$C$185=A430)*[3]Feedstocks!$E$4:$E$185,[3]Feedstocks!$F$4:$F$185,[3]Feedstocks!$H$4:$H$185,[3]Feedstocks!$I$4:$I$185)</f>
        <v>0</v>
      </c>
      <c r="J430" s="234" cm="1">
        <f t="array" ref="J430">-SUMPRODUCT(([3]Feedstocks!$C$4:$C$185=A430)*[3]Feedstocks!$E$4:$E$185,[3]Feedstocks!$H$4:$H$185,[3]Feedstocks!$I$4:$I$185)</f>
        <v>0</v>
      </c>
      <c r="K430" s="234"/>
      <c r="L430" s="234"/>
      <c r="M430" s="233">
        <v>1</v>
      </c>
      <c r="N430" s="233" t="str">
        <f>VLOOKUP(E430,[3]Activities!$A$9:$M$224,13,FALSE)</f>
        <v>NL</v>
      </c>
      <c r="O430" s="233"/>
      <c r="P430" s="87" t="s">
        <v>1266</v>
      </c>
      <c r="Q430" s="235"/>
      <c r="R430" s="235"/>
      <c r="S430" s="235"/>
      <c r="T430" s="235"/>
      <c r="U430" s="235"/>
      <c r="V430" s="235"/>
      <c r="W430" s="235"/>
      <c r="X430" s="235"/>
      <c r="Y430" s="235"/>
      <c r="Z430" s="235"/>
      <c r="AA430" s="235"/>
      <c r="AB430" s="235"/>
      <c r="AC430" s="235"/>
      <c r="AD430" s="235"/>
      <c r="AE430" s="235"/>
      <c r="AF430" s="230"/>
      <c r="AG430" s="230"/>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c r="BQ430" s="235"/>
      <c r="BR430" s="235"/>
      <c r="BS430" s="235"/>
      <c r="BT430" s="235"/>
      <c r="BU430" s="235"/>
      <c r="BV430" s="235"/>
      <c r="BW430" s="235"/>
      <c r="BX430" s="235"/>
      <c r="BY430" s="235"/>
      <c r="BZ430" s="235"/>
      <c r="CA430" s="235"/>
      <c r="CB430" s="235"/>
      <c r="CC430" s="235"/>
      <c r="CD430" s="235"/>
      <c r="CE430" s="235"/>
      <c r="CF430" s="235"/>
      <c r="CG430" s="235"/>
      <c r="CH430" s="235"/>
      <c r="CI430" s="235"/>
      <c r="CJ430" s="235"/>
      <c r="CK430" s="235"/>
      <c r="CL430" s="235"/>
      <c r="CM430" s="235"/>
      <c r="CN430" s="235"/>
      <c r="CO430" s="235"/>
      <c r="CP430" s="235"/>
      <c r="CQ430" s="235"/>
      <c r="CR430" s="235"/>
      <c r="CS430" s="235"/>
      <c r="CT430" s="235"/>
      <c r="CU430" s="235"/>
      <c r="CV430" s="235"/>
      <c r="CW430" s="235">
        <v>1</v>
      </c>
      <c r="CX430" s="235"/>
      <c r="CY430" s="235"/>
      <c r="CZ430" s="235"/>
      <c r="DA430" s="235"/>
      <c r="DB430" s="235"/>
      <c r="DC430" s="235"/>
      <c r="DD430" s="235"/>
      <c r="DE430" s="235"/>
      <c r="DF430" s="235"/>
      <c r="DG430" s="235"/>
      <c r="DH430" s="235"/>
      <c r="DI430" s="235"/>
      <c r="DJ430" s="235"/>
      <c r="DK430" s="235"/>
      <c r="DL430" s="235"/>
      <c r="DM430" s="235"/>
      <c r="DN430" s="235"/>
      <c r="DO430" s="235"/>
      <c r="DP430" s="235"/>
      <c r="DQ430" s="235"/>
      <c r="DR430" s="235"/>
      <c r="DS430" s="235"/>
      <c r="DT430" s="235"/>
      <c r="DU430" s="235"/>
      <c r="DV430" s="235"/>
      <c r="DW430" s="235"/>
      <c r="DX430" s="235"/>
      <c r="DY430" s="235"/>
      <c r="DZ430" s="235"/>
      <c r="EA430" s="235"/>
      <c r="EB430" s="235">
        <v>-1.4339999999999999</v>
      </c>
      <c r="EC430" s="235"/>
      <c r="ED430" s="235"/>
      <c r="EE430" s="235"/>
      <c r="EF430" s="235"/>
      <c r="EG430" s="235"/>
      <c r="EH430" s="235"/>
      <c r="EI430" s="235"/>
      <c r="EJ430" s="235"/>
      <c r="EK430" s="235"/>
      <c r="EL430" s="235"/>
      <c r="EM430" s="235"/>
      <c r="EN430" s="235"/>
      <c r="EO430" s="235"/>
      <c r="EP430" s="235"/>
      <c r="EQ430" s="235"/>
      <c r="ER430" s="235"/>
      <c r="ES430" s="235"/>
      <c r="ET430" s="235"/>
      <c r="EU430" s="235"/>
      <c r="EV430" s="235"/>
      <c r="EW430" s="235"/>
      <c r="EX430" s="235"/>
      <c r="EY430" s="235"/>
      <c r="EZ430" s="235"/>
      <c r="FA430" s="235"/>
      <c r="FB430" s="235"/>
      <c r="FC430" s="235"/>
      <c r="FD430" s="235"/>
      <c r="FE430" s="235"/>
      <c r="FF430" s="235"/>
      <c r="FG430" s="235"/>
      <c r="FH430" s="235"/>
      <c r="FI430" s="235"/>
      <c r="FJ430" s="235"/>
      <c r="FK430" s="235"/>
      <c r="FL430" s="235"/>
      <c r="FM430" s="235"/>
      <c r="FN430" s="235"/>
      <c r="FO430" s="235"/>
      <c r="FP430" s="235"/>
      <c r="FQ430" s="235"/>
      <c r="FR430" s="235"/>
      <c r="FS430" s="235"/>
      <c r="FT430" s="236">
        <f>FU430</f>
        <v>0.12570000000000001</v>
      </c>
      <c r="FU430" s="237">
        <f t="shared" si="54"/>
        <v>0.12570000000000001</v>
      </c>
      <c r="FV430" s="237">
        <f t="shared" si="59"/>
        <v>-0.12570000000000001</v>
      </c>
      <c r="FW430" s="237">
        <f t="shared" si="59"/>
        <v>0</v>
      </c>
      <c r="FX430" s="237">
        <f t="shared" si="59"/>
        <v>0</v>
      </c>
      <c r="FY430" s="237">
        <f t="shared" si="59"/>
        <v>0</v>
      </c>
      <c r="FZ430" s="237">
        <f t="shared" si="59"/>
        <v>0</v>
      </c>
      <c r="GA430" s="237">
        <f t="shared" si="56"/>
        <v>0</v>
      </c>
      <c r="GB430" s="237">
        <f t="shared" si="57"/>
        <v>0</v>
      </c>
      <c r="GC430" s="237">
        <f t="shared" si="58"/>
        <v>0</v>
      </c>
    </row>
    <row r="431" spans="1:185" x14ac:dyDescent="0.3">
      <c r="A431" s="40" t="s">
        <v>452</v>
      </c>
      <c r="B431" s="40" t="str">
        <f>[3]Technologies!B431</f>
        <v>Elektriciteit</v>
      </c>
      <c r="C431" s="40" t="str">
        <f>VLOOKUP($A431,[3]Technologies!$A$7:$H$699,3,FALSE)</f>
        <v>Conversion</v>
      </c>
      <c r="D431" s="40" t="str">
        <f>VLOOKUP($A431,[3]Technologies!$A$7:$H$699,4,FALSE)</f>
        <v>Heat Network</v>
      </c>
      <c r="E431" s="40" t="str">
        <f>VLOOKUP($A431,[3]Technologies!$A$7:$H$699,6,FALSE)</f>
        <v>Heat LT Network</v>
      </c>
      <c r="F431" s="40" t="str">
        <f>VLOOKUP($A431,[3]Technologies!$A$7:$H$699,7,FALSE)</f>
        <v>Geothermal Gas HP - LT Heat for Network</v>
      </c>
      <c r="G431" s="228"/>
      <c r="H431" s="228"/>
      <c r="I431" s="229" cm="1">
        <f t="array" ref="I431">-SUMPRODUCT(([3]Feedstocks!$C$4:$C$185=A431)*[3]Feedstocks!$E$4:$E$185,[3]Feedstocks!$F$4:$F$185,[3]Feedstocks!$H$4:$H$185,[3]Feedstocks!$I$4:$I$185)</f>
        <v>0</v>
      </c>
      <c r="J431" s="229" cm="1">
        <f t="array" ref="J431">-SUMPRODUCT(([3]Feedstocks!$C$4:$C$185=A431)*[3]Feedstocks!$E$4:$E$185,[3]Feedstocks!$H$4:$H$185,[3]Feedstocks!$I$4:$I$185)</f>
        <v>0</v>
      </c>
      <c r="K431" s="229"/>
      <c r="L431" s="229"/>
      <c r="M431" s="228">
        <v>1</v>
      </c>
      <c r="N431" s="228" t="str">
        <f>VLOOKUP(E431,[3]Activities!$A$9:$M$224,13,FALSE)</f>
        <v>NL</v>
      </c>
      <c r="O431" s="228"/>
      <c r="P431" s="66" t="s">
        <v>1266</v>
      </c>
      <c r="Q431" s="230"/>
      <c r="R431" s="230"/>
      <c r="S431" s="230"/>
      <c r="T431" s="230"/>
      <c r="U431" s="230"/>
      <c r="V431" s="230"/>
      <c r="W431" s="230"/>
      <c r="X431" s="230"/>
      <c r="Y431" s="230"/>
      <c r="Z431" s="230"/>
      <c r="AA431" s="230"/>
      <c r="AB431" s="230"/>
      <c r="AC431" s="230"/>
      <c r="AD431" s="230"/>
      <c r="AE431" s="230"/>
      <c r="AF431" s="235"/>
      <c r="AG431" s="235"/>
      <c r="AH431" s="230"/>
      <c r="AI431" s="230"/>
      <c r="AJ431" s="230"/>
      <c r="AK431" s="230"/>
      <c r="AL431" s="230"/>
      <c r="AM431" s="230"/>
      <c r="AN431" s="230"/>
      <c r="AO431" s="230"/>
      <c r="AP431" s="230"/>
      <c r="AQ431" s="230"/>
      <c r="AR431" s="230"/>
      <c r="AS431" s="230"/>
      <c r="AT431" s="230"/>
      <c r="AU431" s="230"/>
      <c r="AV431" s="230"/>
      <c r="AW431" s="230"/>
      <c r="AX431" s="230"/>
      <c r="AY431" s="230"/>
      <c r="AZ431" s="230"/>
      <c r="BA431" s="230"/>
      <c r="BB431" s="230"/>
      <c r="BC431" s="230"/>
      <c r="BD431" s="230"/>
      <c r="BE431" s="230"/>
      <c r="BF431" s="230"/>
      <c r="BG431" s="230"/>
      <c r="BH431" s="230"/>
      <c r="BI431" s="230"/>
      <c r="BJ431" s="230"/>
      <c r="BK431" s="230"/>
      <c r="BL431" s="230"/>
      <c r="BM431" s="230"/>
      <c r="BN431" s="230"/>
      <c r="BO431" s="230"/>
      <c r="BP431" s="230"/>
      <c r="BQ431" s="230"/>
      <c r="BR431" s="230"/>
      <c r="BS431" s="230"/>
      <c r="BT431" s="230"/>
      <c r="BU431" s="230"/>
      <c r="BV431" s="230"/>
      <c r="BW431" s="230"/>
      <c r="BX431" s="230"/>
      <c r="BY431" s="230"/>
      <c r="BZ431" s="230"/>
      <c r="CA431" s="230"/>
      <c r="CB431" s="230"/>
      <c r="CC431" s="230"/>
      <c r="CD431" s="230"/>
      <c r="CE431" s="230"/>
      <c r="CF431" s="230"/>
      <c r="CG431" s="230"/>
      <c r="CH431" s="230"/>
      <c r="CI431" s="230"/>
      <c r="CJ431" s="230"/>
      <c r="CK431" s="230"/>
      <c r="CL431" s="230"/>
      <c r="CM431" s="230"/>
      <c r="CN431" s="230"/>
      <c r="CO431" s="230"/>
      <c r="CP431" s="230"/>
      <c r="CQ431" s="230"/>
      <c r="CR431" s="230"/>
      <c r="CS431" s="230">
        <v>-0.05</v>
      </c>
      <c r="CT431" s="230"/>
      <c r="CU431" s="230"/>
      <c r="CV431" s="230"/>
      <c r="CW431" s="230">
        <v>1</v>
      </c>
      <c r="CX431" s="230"/>
      <c r="CY431" s="230"/>
      <c r="CZ431" s="230"/>
      <c r="DA431" s="230"/>
      <c r="DB431" s="230"/>
      <c r="DC431" s="230"/>
      <c r="DD431" s="230"/>
      <c r="DE431" s="230"/>
      <c r="DF431" s="230"/>
      <c r="DG431" s="230"/>
      <c r="DH431" s="230"/>
      <c r="DI431" s="230"/>
      <c r="DJ431" s="230"/>
      <c r="DK431" s="230"/>
      <c r="DL431" s="230"/>
      <c r="DM431" s="230"/>
      <c r="DN431" s="230"/>
      <c r="DO431" s="230"/>
      <c r="DP431" s="230"/>
      <c r="DQ431" s="230"/>
      <c r="DR431" s="230"/>
      <c r="DS431" s="230">
        <v>-0.25</v>
      </c>
      <c r="DT431" s="230"/>
      <c r="DU431" s="230"/>
      <c r="DV431" s="230"/>
      <c r="DW431" s="230"/>
      <c r="DX431" s="230"/>
      <c r="DY431" s="230"/>
      <c r="DZ431" s="230"/>
      <c r="EA431" s="230"/>
      <c r="EB431" s="230"/>
      <c r="EC431" s="230"/>
      <c r="ED431" s="230"/>
      <c r="EE431" s="230"/>
      <c r="EF431" s="230"/>
      <c r="EG431" s="230"/>
      <c r="EH431" s="230"/>
      <c r="EI431" s="230"/>
      <c r="EJ431" s="230"/>
      <c r="EK431" s="230"/>
      <c r="EL431" s="230"/>
      <c r="EM431" s="230"/>
      <c r="EN431" s="230"/>
      <c r="EO431" s="230"/>
      <c r="EP431" s="230"/>
      <c r="EQ431" s="230"/>
      <c r="ER431" s="230"/>
      <c r="ES431" s="230"/>
      <c r="ET431" s="230"/>
      <c r="EU431" s="230"/>
      <c r="EV431" s="230"/>
      <c r="EW431" s="230"/>
      <c r="EX431" s="230"/>
      <c r="EY431" s="230"/>
      <c r="EZ431" s="230"/>
      <c r="FA431" s="230"/>
      <c r="FB431" s="230"/>
      <c r="FC431" s="230"/>
      <c r="FD431" s="230">
        <v>-0.75</v>
      </c>
      <c r="FE431" s="230"/>
      <c r="FF431" s="230"/>
      <c r="FG431" s="230"/>
      <c r="FH431" s="230"/>
      <c r="FI431" s="230"/>
      <c r="FJ431" s="230"/>
      <c r="FK431" s="230"/>
      <c r="FL431" s="230"/>
      <c r="FM431" s="230"/>
      <c r="FN431" s="230"/>
      <c r="FO431" s="230"/>
      <c r="FP431" s="230"/>
      <c r="FQ431" s="230"/>
      <c r="FR431" s="230"/>
      <c r="FS431" s="230"/>
      <c r="FT431" s="231"/>
      <c r="FU431" s="232">
        <f t="shared" si="54"/>
        <v>0</v>
      </c>
      <c r="FV431" s="232">
        <f t="shared" si="59"/>
        <v>1.4200000000000001E-2</v>
      </c>
      <c r="FW431" s="232">
        <f t="shared" si="59"/>
        <v>0</v>
      </c>
      <c r="FX431" s="232">
        <f t="shared" si="59"/>
        <v>0</v>
      </c>
      <c r="FY431" s="232">
        <f t="shared" si="59"/>
        <v>0</v>
      </c>
      <c r="FZ431" s="232">
        <f t="shared" si="59"/>
        <v>0</v>
      </c>
      <c r="GA431" s="232">
        <f t="shared" si="56"/>
        <v>0</v>
      </c>
      <c r="GB431" s="232">
        <f t="shared" si="57"/>
        <v>0</v>
      </c>
      <c r="GC431" s="232">
        <f t="shared" si="58"/>
        <v>0</v>
      </c>
    </row>
    <row r="432" spans="1:185" x14ac:dyDescent="0.3">
      <c r="A432" s="69" t="s">
        <v>453</v>
      </c>
      <c r="B432" s="69" t="str">
        <f>[3]Technologies!B432</f>
        <v>Elektriciteit</v>
      </c>
      <c r="C432" s="69" t="str">
        <f>VLOOKUP($A432,[3]Technologies!$A$7:$H$699,3,FALSE)</f>
        <v>Conversion</v>
      </c>
      <c r="D432" s="69" t="str">
        <f>VLOOKUP($A432,[3]Technologies!$A$7:$H$699,4,FALSE)</f>
        <v>Heat Network</v>
      </c>
      <c r="E432" s="69" t="str">
        <f>VLOOKUP($A432,[3]Technologies!$A$7:$H$699,6,FALSE)</f>
        <v>Heat LT Network</v>
      </c>
      <c r="F432" s="70" t="str">
        <f>VLOOKUP($A432,[3]Technologies!$A$7:$H$699,7,FALSE)</f>
        <v>Hot water storage tank - LT Heat for Network</v>
      </c>
      <c r="G432" s="233"/>
      <c r="H432" s="233"/>
      <c r="I432" s="234" cm="1">
        <f t="array" ref="I432">-SUMPRODUCT(([3]Feedstocks!$C$4:$C$185=A432)*[3]Feedstocks!$E$4:$E$185,[3]Feedstocks!$F$4:$F$185,[3]Feedstocks!$H$4:$H$185,[3]Feedstocks!$I$4:$I$185)</f>
        <v>0</v>
      </c>
      <c r="J432" s="234" cm="1">
        <f t="array" ref="J432">-SUMPRODUCT(([3]Feedstocks!$C$4:$C$185=A432)*[3]Feedstocks!$E$4:$E$185,[3]Feedstocks!$H$4:$H$185,[3]Feedstocks!$I$4:$I$185)</f>
        <v>0</v>
      </c>
      <c r="K432" s="234"/>
      <c r="L432" s="234"/>
      <c r="M432" s="233"/>
      <c r="N432" s="233" t="str">
        <f>VLOOKUP(E432,[3]Activities!$A$9:$M$224,13,FALSE)</f>
        <v>NL</v>
      </c>
      <c r="O432" s="233"/>
      <c r="P432" s="87" t="s">
        <v>1266</v>
      </c>
      <c r="Q432" s="235"/>
      <c r="R432" s="235"/>
      <c r="S432" s="235"/>
      <c r="T432" s="235"/>
      <c r="U432" s="235"/>
      <c r="V432" s="235"/>
      <c r="W432" s="235"/>
      <c r="X432" s="235"/>
      <c r="Y432" s="235"/>
      <c r="Z432" s="235"/>
      <c r="AA432" s="235"/>
      <c r="AB432" s="235"/>
      <c r="AC432" s="235"/>
      <c r="AD432" s="235"/>
      <c r="AE432" s="235"/>
      <c r="AF432" s="230"/>
      <c r="AG432" s="230"/>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c r="BQ432" s="235"/>
      <c r="BR432" s="235"/>
      <c r="BS432" s="235"/>
      <c r="BT432" s="235"/>
      <c r="BU432" s="235"/>
      <c r="BV432" s="235"/>
      <c r="BW432" s="235"/>
      <c r="BX432" s="235"/>
      <c r="BY432" s="235"/>
      <c r="BZ432" s="235"/>
      <c r="CA432" s="235"/>
      <c r="CB432" s="235"/>
      <c r="CC432" s="235"/>
      <c r="CD432" s="235"/>
      <c r="CE432" s="235"/>
      <c r="CF432" s="235"/>
      <c r="CG432" s="235"/>
      <c r="CH432" s="235"/>
      <c r="CI432" s="235"/>
      <c r="CJ432" s="235"/>
      <c r="CK432" s="235"/>
      <c r="CL432" s="235"/>
      <c r="CM432" s="235"/>
      <c r="CN432" s="235"/>
      <c r="CO432" s="235"/>
      <c r="CP432" s="235"/>
      <c r="CQ432" s="235"/>
      <c r="CR432" s="235"/>
      <c r="CS432" s="235"/>
      <c r="CT432" s="235"/>
      <c r="CU432" s="235"/>
      <c r="CV432" s="235"/>
      <c r="CW432" s="235"/>
      <c r="CX432" s="235"/>
      <c r="CY432" s="235"/>
      <c r="CZ432" s="235"/>
      <c r="DA432" s="235"/>
      <c r="DB432" s="235"/>
      <c r="DC432" s="235"/>
      <c r="DD432" s="235"/>
      <c r="DE432" s="235"/>
      <c r="DF432" s="235"/>
      <c r="DG432" s="235"/>
      <c r="DH432" s="235"/>
      <c r="DI432" s="235"/>
      <c r="DJ432" s="235"/>
      <c r="DK432" s="235"/>
      <c r="DL432" s="235"/>
      <c r="DM432" s="235"/>
      <c r="DN432" s="235"/>
      <c r="DO432" s="235"/>
      <c r="DP432" s="235"/>
      <c r="DQ432" s="235"/>
      <c r="DR432" s="235"/>
      <c r="DS432" s="235"/>
      <c r="DT432" s="235"/>
      <c r="DU432" s="235"/>
      <c r="DV432" s="235"/>
      <c r="DW432" s="235"/>
      <c r="DX432" s="235"/>
      <c r="DY432" s="235"/>
      <c r="DZ432" s="235"/>
      <c r="EA432" s="235"/>
      <c r="EB432" s="235"/>
      <c r="EC432" s="235"/>
      <c r="ED432" s="235"/>
      <c r="EE432" s="235"/>
      <c r="EF432" s="235"/>
      <c r="EG432" s="235"/>
      <c r="EH432" s="235"/>
      <c r="EI432" s="235"/>
      <c r="EJ432" s="235"/>
      <c r="EK432" s="235"/>
      <c r="EL432" s="235"/>
      <c r="EM432" s="235"/>
      <c r="EN432" s="235"/>
      <c r="EO432" s="235"/>
      <c r="EP432" s="235"/>
      <c r="EQ432" s="235"/>
      <c r="ER432" s="235"/>
      <c r="ES432" s="235"/>
      <c r="ET432" s="235"/>
      <c r="EU432" s="235"/>
      <c r="EV432" s="235"/>
      <c r="EW432" s="235"/>
      <c r="EX432" s="235"/>
      <c r="EY432" s="235"/>
      <c r="EZ432" s="235"/>
      <c r="FA432" s="235"/>
      <c r="FB432" s="235"/>
      <c r="FC432" s="235"/>
      <c r="FD432" s="235"/>
      <c r="FE432" s="235"/>
      <c r="FF432" s="235"/>
      <c r="FG432" s="235"/>
      <c r="FH432" s="235"/>
      <c r="FI432" s="235"/>
      <c r="FJ432" s="235"/>
      <c r="FK432" s="235"/>
      <c r="FL432" s="235"/>
      <c r="FM432" s="235"/>
      <c r="FN432" s="235"/>
      <c r="FO432" s="235"/>
      <c r="FP432" s="235"/>
      <c r="FQ432" s="235"/>
      <c r="FR432" s="235"/>
      <c r="FS432" s="235"/>
      <c r="FT432" s="236"/>
      <c r="FU432" s="237">
        <f t="shared" si="54"/>
        <v>0</v>
      </c>
      <c r="FV432" s="237">
        <f t="shared" si="59"/>
        <v>0</v>
      </c>
      <c r="FW432" s="237">
        <f t="shared" si="59"/>
        <v>0</v>
      </c>
      <c r="FX432" s="237">
        <f t="shared" si="59"/>
        <v>0</v>
      </c>
      <c r="FY432" s="237">
        <f t="shared" si="59"/>
        <v>0</v>
      </c>
      <c r="FZ432" s="237">
        <f t="shared" si="59"/>
        <v>0</v>
      </c>
      <c r="GA432" s="237">
        <f t="shared" si="56"/>
        <v>0</v>
      </c>
      <c r="GB432" s="237">
        <f t="shared" si="57"/>
        <v>0</v>
      </c>
      <c r="GC432" s="237">
        <f t="shared" si="58"/>
        <v>0</v>
      </c>
    </row>
    <row r="433" spans="1:185" x14ac:dyDescent="0.3">
      <c r="A433" s="40" t="s">
        <v>454</v>
      </c>
      <c r="B433" s="40" t="str">
        <f>[3]Technologies!B433</f>
        <v>Elektriciteit</v>
      </c>
      <c r="C433" s="40" t="str">
        <f>VLOOKUP($A433,[3]Technologies!$A$7:$H$699,3,FALSE)</f>
        <v>Conversion</v>
      </c>
      <c r="D433" s="40" t="str">
        <f>VLOOKUP($A433,[3]Technologies!$A$7:$H$699,4,FALSE)</f>
        <v>Heat Network</v>
      </c>
      <c r="E433" s="40" t="str">
        <f>VLOOKUP($A433,[3]Technologies!$A$7:$H$699,6,FALSE)</f>
        <v>Heat LT Network</v>
      </c>
      <c r="F433" s="40" t="str">
        <f>VLOOKUP($A433,[3]Technologies!$A$7:$H$699,7,FALSE)</f>
        <v>Boiler Hydrogen - LT Heat for Network</v>
      </c>
      <c r="G433" s="228"/>
      <c r="H433" s="228"/>
      <c r="I433" s="229" cm="1">
        <f t="array" ref="I433">-SUMPRODUCT(([3]Feedstocks!$C$4:$C$185=A433)*[3]Feedstocks!$E$4:$E$185,[3]Feedstocks!$F$4:$F$185,[3]Feedstocks!$H$4:$H$185,[3]Feedstocks!$I$4:$I$185)</f>
        <v>0</v>
      </c>
      <c r="J433" s="229" cm="1">
        <f t="array" ref="J433">-SUMPRODUCT(([3]Feedstocks!$C$4:$C$185=A433)*[3]Feedstocks!$E$4:$E$185,[3]Feedstocks!$H$4:$H$185,[3]Feedstocks!$I$4:$I$185)</f>
        <v>0</v>
      </c>
      <c r="K433" s="229"/>
      <c r="L433" s="229"/>
      <c r="M433" s="228">
        <v>1</v>
      </c>
      <c r="N433" s="228" t="str">
        <f>VLOOKUP(E433,[3]Activities!$A$9:$M$224,13,FALSE)</f>
        <v>NL</v>
      </c>
      <c r="O433" s="228"/>
      <c r="P433" s="66" t="s">
        <v>1266</v>
      </c>
      <c r="Q433" s="230"/>
      <c r="R433" s="230"/>
      <c r="S433" s="230"/>
      <c r="T433" s="230"/>
      <c r="U433" s="230"/>
      <c r="V433" s="230"/>
      <c r="W433" s="230"/>
      <c r="X433" s="230"/>
      <c r="Y433" s="230"/>
      <c r="Z433" s="230"/>
      <c r="AA433" s="230"/>
      <c r="AB433" s="230"/>
      <c r="AC433" s="230"/>
      <c r="AD433" s="230"/>
      <c r="AE433" s="230"/>
      <c r="AF433" s="235"/>
      <c r="AG433" s="235"/>
      <c r="AH433" s="230"/>
      <c r="AI433" s="230"/>
      <c r="AJ433" s="230"/>
      <c r="AK433" s="230"/>
      <c r="AL433" s="230"/>
      <c r="AM433" s="230"/>
      <c r="AN433" s="230"/>
      <c r="AO433" s="230"/>
      <c r="AP433" s="230"/>
      <c r="AQ433" s="230"/>
      <c r="AR433" s="230"/>
      <c r="AS433" s="230"/>
      <c r="AT433" s="230"/>
      <c r="AU433" s="230"/>
      <c r="AV433" s="230"/>
      <c r="AW433" s="230"/>
      <c r="AX433" s="230"/>
      <c r="AY433" s="230"/>
      <c r="AZ433" s="230"/>
      <c r="BA433" s="230"/>
      <c r="BB433" s="230"/>
      <c r="BC433" s="230"/>
      <c r="BD433" s="230"/>
      <c r="BE433" s="230"/>
      <c r="BF433" s="230"/>
      <c r="BG433" s="230"/>
      <c r="BH433" s="230"/>
      <c r="BI433" s="230"/>
      <c r="BJ433" s="230"/>
      <c r="BK433" s="230"/>
      <c r="BL433" s="230"/>
      <c r="BM433" s="230"/>
      <c r="BN433" s="230"/>
      <c r="BO433" s="230"/>
      <c r="BP433" s="230"/>
      <c r="BQ433" s="230"/>
      <c r="BR433" s="230"/>
      <c r="BS433" s="230"/>
      <c r="BT433" s="230"/>
      <c r="BU433" s="230"/>
      <c r="BV433" s="230"/>
      <c r="BW433" s="230"/>
      <c r="BX433" s="230"/>
      <c r="BY433" s="230"/>
      <c r="BZ433" s="230"/>
      <c r="CA433" s="230"/>
      <c r="CB433" s="230"/>
      <c r="CC433" s="230"/>
      <c r="CD433" s="230"/>
      <c r="CE433" s="230"/>
      <c r="CF433" s="230"/>
      <c r="CG433" s="230"/>
      <c r="CH433" s="230"/>
      <c r="CI433" s="230"/>
      <c r="CJ433" s="230"/>
      <c r="CK433" s="230"/>
      <c r="CL433" s="230"/>
      <c r="CM433" s="230"/>
      <c r="CN433" s="230"/>
      <c r="CO433" s="230"/>
      <c r="CP433" s="230"/>
      <c r="CQ433" s="230"/>
      <c r="CR433" s="230"/>
      <c r="CS433" s="230"/>
      <c r="CT433" s="230"/>
      <c r="CU433" s="230"/>
      <c r="CV433" s="230"/>
      <c r="CW433" s="230">
        <v>1</v>
      </c>
      <c r="CX433" s="230"/>
      <c r="CY433" s="230"/>
      <c r="CZ433" s="230"/>
      <c r="DA433" s="230"/>
      <c r="DB433" s="230"/>
      <c r="DC433" s="230"/>
      <c r="DD433" s="230"/>
      <c r="DE433" s="230"/>
      <c r="DF433" s="230"/>
      <c r="DG433" s="230"/>
      <c r="DH433" s="230"/>
      <c r="DI433" s="230"/>
      <c r="DJ433" s="230"/>
      <c r="DK433" s="230"/>
      <c r="DL433" s="230"/>
      <c r="DM433" s="230"/>
      <c r="DN433" s="230"/>
      <c r="DO433" s="230"/>
      <c r="DP433" s="230"/>
      <c r="DQ433" s="230"/>
      <c r="DR433" s="230"/>
      <c r="DS433" s="230"/>
      <c r="DT433" s="230"/>
      <c r="DU433" s="230"/>
      <c r="DV433" s="230"/>
      <c r="DW433" s="230">
        <v>-1.02</v>
      </c>
      <c r="DX433" s="230"/>
      <c r="DY433" s="230"/>
      <c r="DZ433" s="230"/>
      <c r="EA433" s="230"/>
      <c r="EB433" s="230"/>
      <c r="EC433" s="230"/>
      <c r="ED433" s="230"/>
      <c r="EE433" s="230"/>
      <c r="EF433" s="230"/>
      <c r="EG433" s="230"/>
      <c r="EH433" s="230"/>
      <c r="EI433" s="230"/>
      <c r="EJ433" s="230"/>
      <c r="EK433" s="230"/>
      <c r="EL433" s="230"/>
      <c r="EM433" s="230"/>
      <c r="EN433" s="230"/>
      <c r="EO433" s="230"/>
      <c r="EP433" s="230"/>
      <c r="EQ433" s="230"/>
      <c r="ER433" s="230"/>
      <c r="ES433" s="230"/>
      <c r="ET433" s="230"/>
      <c r="EU433" s="230"/>
      <c r="EV433" s="230"/>
      <c r="EW433" s="230"/>
      <c r="EX433" s="230"/>
      <c r="EY433" s="230"/>
      <c r="EZ433" s="230"/>
      <c r="FA433" s="230"/>
      <c r="FB433" s="230"/>
      <c r="FC433" s="230"/>
      <c r="FD433" s="230"/>
      <c r="FE433" s="230"/>
      <c r="FF433" s="230"/>
      <c r="FG433" s="230"/>
      <c r="FH433" s="230"/>
      <c r="FI433" s="230"/>
      <c r="FJ433" s="230"/>
      <c r="FK433" s="230"/>
      <c r="FL433" s="230"/>
      <c r="FM433" s="230"/>
      <c r="FN433" s="230"/>
      <c r="FO433" s="230"/>
      <c r="FP433" s="230"/>
      <c r="FQ433" s="230"/>
      <c r="FR433" s="230"/>
      <c r="FS433" s="230"/>
      <c r="FT433" s="231"/>
      <c r="FU433" s="232">
        <f t="shared" si="54"/>
        <v>0</v>
      </c>
      <c r="FV433" s="232">
        <f t="shared" si="59"/>
        <v>0</v>
      </c>
      <c r="FW433" s="232">
        <f t="shared" si="59"/>
        <v>0</v>
      </c>
      <c r="FX433" s="232">
        <f t="shared" si="59"/>
        <v>0</v>
      </c>
      <c r="FY433" s="232">
        <f t="shared" si="59"/>
        <v>0</v>
      </c>
      <c r="FZ433" s="232">
        <f t="shared" si="59"/>
        <v>0</v>
      </c>
      <c r="GA433" s="232">
        <f t="shared" si="56"/>
        <v>0</v>
      </c>
      <c r="GB433" s="232">
        <f t="shared" si="57"/>
        <v>0</v>
      </c>
      <c r="GC433" s="232">
        <f t="shared" si="58"/>
        <v>0</v>
      </c>
    </row>
    <row r="434" spans="1:185" x14ac:dyDescent="0.3">
      <c r="A434" s="69" t="s">
        <v>455</v>
      </c>
      <c r="B434" s="69" t="str">
        <f>[3]Technologies!B434</f>
        <v>Landbouw</v>
      </c>
      <c r="C434" s="69" t="str">
        <f>VLOOKUP($A434,[3]Technologies!$A$7:$H$699,3,FALSE)</f>
        <v>Conversion</v>
      </c>
      <c r="D434" s="69" t="str">
        <f>VLOOKUP($A434,[3]Technologies!$A$7:$H$699,4,FALSE)</f>
        <v>Agriculture</v>
      </c>
      <c r="E434" s="69" t="str">
        <f>VLOOKUP($A434,[3]Technologies!$A$7:$H$699,6,FALSE)</f>
        <v>Heat LT Agriculture</v>
      </c>
      <c r="F434" s="70" t="str">
        <f>VLOOKUP($A434,[3]Technologies!$A$7:$H$699,7,FALSE)</f>
        <v>CHP Gas - LT Heat for Agriculture</v>
      </c>
      <c r="G434" s="233"/>
      <c r="H434" s="233"/>
      <c r="I434" s="234" cm="1">
        <f t="array" ref="I434">-SUMPRODUCT(([3]Feedstocks!$C$4:$C$185=A434)*[3]Feedstocks!$E$4:$E$185,[3]Feedstocks!$F$4:$F$185,[3]Feedstocks!$H$4:$H$185,[3]Feedstocks!$I$4:$I$185)</f>
        <v>0</v>
      </c>
      <c r="J434" s="234" cm="1">
        <f t="array" ref="J434">-SUMPRODUCT(([3]Feedstocks!$C$4:$C$185=A434)*[3]Feedstocks!$E$4:$E$185,[3]Feedstocks!$H$4:$H$185,[3]Feedstocks!$I$4:$I$185)</f>
        <v>0</v>
      </c>
      <c r="K434" s="234"/>
      <c r="L434" s="234"/>
      <c r="M434" s="233"/>
      <c r="N434" s="233" t="str">
        <f>VLOOKUP(E434,[3]Activities!$A$9:$M$224,13,FALSE)</f>
        <v>NL</v>
      </c>
      <c r="O434" s="233"/>
      <c r="P434" s="87" t="s">
        <v>1266</v>
      </c>
      <c r="Q434" s="235"/>
      <c r="R434" s="235"/>
      <c r="S434" s="235"/>
      <c r="T434" s="235"/>
      <c r="U434" s="235"/>
      <c r="V434" s="235"/>
      <c r="W434" s="235"/>
      <c r="X434" s="235"/>
      <c r="Y434" s="235"/>
      <c r="Z434" s="235"/>
      <c r="AA434" s="235"/>
      <c r="AB434" s="235"/>
      <c r="AC434" s="235"/>
      <c r="AD434" s="235"/>
      <c r="AE434" s="235"/>
      <c r="AF434" s="230"/>
      <c r="AG434" s="230"/>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c r="BQ434" s="235"/>
      <c r="BR434" s="235"/>
      <c r="BS434" s="235"/>
      <c r="BT434" s="235"/>
      <c r="BU434" s="235"/>
      <c r="BV434" s="235"/>
      <c r="BW434" s="235"/>
      <c r="BX434" s="235"/>
      <c r="BY434" s="235"/>
      <c r="BZ434" s="235"/>
      <c r="CA434" s="235"/>
      <c r="CB434" s="235"/>
      <c r="CC434" s="235"/>
      <c r="CD434" s="235"/>
      <c r="CE434" s="235"/>
      <c r="CF434" s="235"/>
      <c r="CG434" s="235"/>
      <c r="CH434" s="235"/>
      <c r="CI434" s="235"/>
      <c r="CJ434" s="235"/>
      <c r="CK434" s="235"/>
      <c r="CL434" s="235"/>
      <c r="CM434" s="235"/>
      <c r="CN434" s="235"/>
      <c r="CO434" s="235"/>
      <c r="CP434" s="235"/>
      <c r="CQ434" s="235"/>
      <c r="CR434" s="235"/>
      <c r="CS434" s="235">
        <v>0.6</v>
      </c>
      <c r="CT434" s="235"/>
      <c r="CU434" s="235"/>
      <c r="CV434" s="235"/>
      <c r="CW434" s="235"/>
      <c r="CX434" s="235">
        <v>1</v>
      </c>
      <c r="CY434" s="235"/>
      <c r="CZ434" s="235"/>
      <c r="DA434" s="235"/>
      <c r="DB434" s="235"/>
      <c r="DC434" s="235"/>
      <c r="DD434" s="235"/>
      <c r="DE434" s="235"/>
      <c r="DF434" s="235"/>
      <c r="DG434" s="235"/>
      <c r="DH434" s="235"/>
      <c r="DI434" s="235"/>
      <c r="DJ434" s="235"/>
      <c r="DK434" s="235"/>
      <c r="DL434" s="235"/>
      <c r="DM434" s="235"/>
      <c r="DN434" s="235"/>
      <c r="DO434" s="235"/>
      <c r="DP434" s="235"/>
      <c r="DQ434" s="235"/>
      <c r="DR434" s="235"/>
      <c r="DS434" s="235"/>
      <c r="DT434" s="235"/>
      <c r="DU434" s="235">
        <v>-1.9</v>
      </c>
      <c r="DV434" s="235"/>
      <c r="DW434" s="235"/>
      <c r="DX434" s="235"/>
      <c r="DY434" s="235"/>
      <c r="DZ434" s="235"/>
      <c r="EA434" s="235"/>
      <c r="EB434" s="235"/>
      <c r="EC434" s="235"/>
      <c r="ED434" s="235"/>
      <c r="EE434" s="235"/>
      <c r="EF434" s="235"/>
      <c r="EG434" s="235"/>
      <c r="EH434" s="235"/>
      <c r="EI434" s="235"/>
      <c r="EJ434" s="235"/>
      <c r="EK434" s="235"/>
      <c r="EL434" s="235"/>
      <c r="EM434" s="235"/>
      <c r="EN434" s="235"/>
      <c r="EO434" s="235"/>
      <c r="EP434" s="235"/>
      <c r="EQ434" s="235"/>
      <c r="ER434" s="235"/>
      <c r="ES434" s="235"/>
      <c r="ET434" s="235"/>
      <c r="EU434" s="235"/>
      <c r="EV434" s="235"/>
      <c r="EW434" s="235"/>
      <c r="EX434" s="235"/>
      <c r="EY434" s="235"/>
      <c r="EZ434" s="235"/>
      <c r="FA434" s="235"/>
      <c r="FB434" s="235"/>
      <c r="FC434" s="235"/>
      <c r="FD434" s="235"/>
      <c r="FE434" s="235"/>
      <c r="FF434" s="235"/>
      <c r="FG434" s="235"/>
      <c r="FH434" s="235"/>
      <c r="FI434" s="235"/>
      <c r="FJ434" s="235"/>
      <c r="FK434" s="235"/>
      <c r="FL434" s="235"/>
      <c r="FM434" s="235"/>
      <c r="FN434" s="235"/>
      <c r="FO434" s="235"/>
      <c r="FP434" s="235"/>
      <c r="FQ434" s="235"/>
      <c r="FR434" s="235"/>
      <c r="FS434" s="235"/>
      <c r="FT434" s="236"/>
      <c r="FU434" s="237">
        <f t="shared" si="54"/>
        <v>0</v>
      </c>
      <c r="FV434" s="237">
        <f t="shared" si="59"/>
        <v>0</v>
      </c>
      <c r="FW434" s="237">
        <f t="shared" si="59"/>
        <v>0</v>
      </c>
      <c r="FX434" s="237">
        <f t="shared" si="59"/>
        <v>0</v>
      </c>
      <c r="FY434" s="237">
        <f t="shared" si="59"/>
        <v>0</v>
      </c>
      <c r="FZ434" s="237">
        <f t="shared" si="59"/>
        <v>0</v>
      </c>
      <c r="GA434" s="237">
        <f t="shared" si="56"/>
        <v>0.1075</v>
      </c>
      <c r="GB434" s="237">
        <f t="shared" si="57"/>
        <v>0</v>
      </c>
      <c r="GC434" s="237">
        <f t="shared" si="58"/>
        <v>0</v>
      </c>
    </row>
    <row r="435" spans="1:185" x14ac:dyDescent="0.3">
      <c r="A435" s="40" t="s">
        <v>456</v>
      </c>
      <c r="B435" s="40" t="str">
        <f>[3]Technologies!B435</f>
        <v>Landbouw</v>
      </c>
      <c r="C435" s="40" t="str">
        <f>VLOOKUP($A435,[3]Technologies!$A$7:$H$699,3,FALSE)</f>
        <v>Conversion</v>
      </c>
      <c r="D435" s="40" t="str">
        <f>VLOOKUP($A435,[3]Technologies!$A$7:$H$699,4,FALSE)</f>
        <v>Agriculture</v>
      </c>
      <c r="E435" s="40" t="str">
        <f>VLOOKUP($A435,[3]Technologies!$A$7:$H$699,6,FALSE)</f>
        <v>Heat LT Agriculture</v>
      </c>
      <c r="F435" s="40" t="str">
        <f>VLOOKUP($A435,[3]Technologies!$A$7:$H$699,7,FALSE)</f>
        <v>Boiler Gas - LT Heat for Agriculture</v>
      </c>
      <c r="G435" s="228"/>
      <c r="H435" s="228"/>
      <c r="I435" s="229" cm="1">
        <f t="array" ref="I435">-SUMPRODUCT(([3]Feedstocks!$C$4:$C$185=A435)*[3]Feedstocks!$E$4:$E$185,[3]Feedstocks!$F$4:$F$185,[3]Feedstocks!$H$4:$H$185,[3]Feedstocks!$I$4:$I$185)</f>
        <v>0</v>
      </c>
      <c r="J435" s="229" cm="1">
        <f t="array" ref="J435">-SUMPRODUCT(([3]Feedstocks!$C$4:$C$185=A435)*[3]Feedstocks!$E$4:$E$185,[3]Feedstocks!$H$4:$H$185,[3]Feedstocks!$I$4:$I$185)</f>
        <v>0</v>
      </c>
      <c r="K435" s="229"/>
      <c r="L435" s="229"/>
      <c r="M435" s="228"/>
      <c r="N435" s="228" t="str">
        <f>VLOOKUP(E435,[3]Activities!$A$9:$M$224,13,FALSE)</f>
        <v>NL</v>
      </c>
      <c r="O435" s="228"/>
      <c r="P435" s="66" t="s">
        <v>1266</v>
      </c>
      <c r="Q435" s="230"/>
      <c r="R435" s="230"/>
      <c r="S435" s="230"/>
      <c r="T435" s="230"/>
      <c r="U435" s="230"/>
      <c r="V435" s="230"/>
      <c r="W435" s="230"/>
      <c r="X435" s="230"/>
      <c r="Y435" s="230"/>
      <c r="Z435" s="230"/>
      <c r="AA435" s="230"/>
      <c r="AB435" s="230"/>
      <c r="AC435" s="230"/>
      <c r="AD435" s="230"/>
      <c r="AE435" s="230"/>
      <c r="AF435" s="235"/>
      <c r="AG435" s="235"/>
      <c r="AH435" s="230"/>
      <c r="AI435" s="230"/>
      <c r="AJ435" s="230"/>
      <c r="AK435" s="230"/>
      <c r="AL435" s="230"/>
      <c r="AM435" s="230"/>
      <c r="AN435" s="230"/>
      <c r="AO435" s="230"/>
      <c r="AP435" s="230"/>
      <c r="AQ435" s="230"/>
      <c r="AR435" s="230"/>
      <c r="AS435" s="230"/>
      <c r="AT435" s="230"/>
      <c r="AU435" s="230"/>
      <c r="AV435" s="230"/>
      <c r="AW435" s="230"/>
      <c r="AX435" s="230"/>
      <c r="AY435" s="230"/>
      <c r="AZ435" s="230"/>
      <c r="BA435" s="230"/>
      <c r="BB435" s="230"/>
      <c r="BC435" s="230"/>
      <c r="BD435" s="230"/>
      <c r="BE435" s="230"/>
      <c r="BF435" s="230"/>
      <c r="BG435" s="230"/>
      <c r="BH435" s="230"/>
      <c r="BI435" s="230"/>
      <c r="BJ435" s="230"/>
      <c r="BK435" s="230"/>
      <c r="BL435" s="230"/>
      <c r="BM435" s="230"/>
      <c r="BN435" s="230"/>
      <c r="BO435" s="230"/>
      <c r="BP435" s="230"/>
      <c r="BQ435" s="230"/>
      <c r="BR435" s="230"/>
      <c r="BS435" s="230"/>
      <c r="BT435" s="230"/>
      <c r="BU435" s="230"/>
      <c r="BV435" s="230"/>
      <c r="BW435" s="230"/>
      <c r="BX435" s="230"/>
      <c r="BY435" s="230"/>
      <c r="BZ435" s="230"/>
      <c r="CA435" s="230"/>
      <c r="CB435" s="230"/>
      <c r="CC435" s="230"/>
      <c r="CD435" s="230"/>
      <c r="CE435" s="230"/>
      <c r="CF435" s="230"/>
      <c r="CG435" s="230"/>
      <c r="CH435" s="230"/>
      <c r="CI435" s="230"/>
      <c r="CJ435" s="230"/>
      <c r="CK435" s="230"/>
      <c r="CL435" s="230"/>
      <c r="CM435" s="230"/>
      <c r="CN435" s="230"/>
      <c r="CO435" s="230"/>
      <c r="CP435" s="230"/>
      <c r="CQ435" s="230"/>
      <c r="CR435" s="230"/>
      <c r="CS435" s="230"/>
      <c r="CT435" s="230"/>
      <c r="CU435" s="230"/>
      <c r="CV435" s="230"/>
      <c r="CW435" s="230"/>
      <c r="CX435" s="230">
        <v>1</v>
      </c>
      <c r="CY435" s="230"/>
      <c r="CZ435" s="230"/>
      <c r="DA435" s="230"/>
      <c r="DB435" s="230"/>
      <c r="DC435" s="230"/>
      <c r="DD435" s="230"/>
      <c r="DE435" s="230"/>
      <c r="DF435" s="230"/>
      <c r="DG435" s="230"/>
      <c r="DH435" s="230"/>
      <c r="DI435" s="230"/>
      <c r="DJ435" s="230"/>
      <c r="DK435" s="230"/>
      <c r="DL435" s="230"/>
      <c r="DM435" s="230"/>
      <c r="DN435" s="230"/>
      <c r="DO435" s="230"/>
      <c r="DP435" s="230"/>
      <c r="DQ435" s="230"/>
      <c r="DR435" s="230"/>
      <c r="DS435" s="230"/>
      <c r="DT435" s="230"/>
      <c r="DU435" s="230">
        <v>-1.05</v>
      </c>
      <c r="DV435" s="230"/>
      <c r="DW435" s="230"/>
      <c r="DX435" s="230"/>
      <c r="DY435" s="230"/>
      <c r="DZ435" s="230"/>
      <c r="EA435" s="230"/>
      <c r="EB435" s="230"/>
      <c r="EC435" s="230"/>
      <c r="ED435" s="230"/>
      <c r="EE435" s="230"/>
      <c r="EF435" s="230"/>
      <c r="EG435" s="230"/>
      <c r="EH435" s="230"/>
      <c r="EI435" s="230"/>
      <c r="EJ435" s="230"/>
      <c r="EK435" s="230"/>
      <c r="EL435" s="230"/>
      <c r="EM435" s="230"/>
      <c r="EN435" s="230"/>
      <c r="EO435" s="230"/>
      <c r="EP435" s="230"/>
      <c r="EQ435" s="230"/>
      <c r="ER435" s="230"/>
      <c r="ES435" s="230"/>
      <c r="ET435" s="230"/>
      <c r="EU435" s="230"/>
      <c r="EV435" s="230"/>
      <c r="EW435" s="230"/>
      <c r="EX435" s="230"/>
      <c r="EY435" s="230"/>
      <c r="EZ435" s="230"/>
      <c r="FA435" s="230"/>
      <c r="FB435" s="230"/>
      <c r="FC435" s="230"/>
      <c r="FD435" s="230"/>
      <c r="FE435" s="230"/>
      <c r="FF435" s="230"/>
      <c r="FG435" s="230"/>
      <c r="FH435" s="230"/>
      <c r="FI435" s="230"/>
      <c r="FJ435" s="230"/>
      <c r="FK435" s="230"/>
      <c r="FL435" s="230"/>
      <c r="FM435" s="230"/>
      <c r="FN435" s="230"/>
      <c r="FO435" s="230"/>
      <c r="FP435" s="230"/>
      <c r="FQ435" s="230"/>
      <c r="FR435" s="230"/>
      <c r="FS435" s="230"/>
      <c r="FT435" s="231"/>
      <c r="FU435" s="232">
        <f t="shared" si="54"/>
        <v>0</v>
      </c>
      <c r="FV435" s="232">
        <f t="shared" si="59"/>
        <v>0</v>
      </c>
      <c r="FW435" s="232">
        <f t="shared" si="59"/>
        <v>0</v>
      </c>
      <c r="FX435" s="232">
        <f t="shared" si="59"/>
        <v>0</v>
      </c>
      <c r="FY435" s="232">
        <f t="shared" si="59"/>
        <v>0</v>
      </c>
      <c r="FZ435" s="232">
        <f t="shared" si="59"/>
        <v>0</v>
      </c>
      <c r="GA435" s="232">
        <f t="shared" si="56"/>
        <v>5.9400000000000001E-2</v>
      </c>
      <c r="GB435" s="232">
        <f t="shared" si="57"/>
        <v>0</v>
      </c>
      <c r="GC435" s="232">
        <f t="shared" si="58"/>
        <v>0</v>
      </c>
    </row>
    <row r="436" spans="1:185" x14ac:dyDescent="0.3">
      <c r="A436" s="69" t="s">
        <v>457</v>
      </c>
      <c r="B436" s="69" t="str">
        <f>[3]Technologies!B436</f>
        <v>Landbouw</v>
      </c>
      <c r="C436" s="69" t="str">
        <f>VLOOKUP($A436,[3]Technologies!$A$7:$H$699,3,FALSE)</f>
        <v>Conversion</v>
      </c>
      <c r="D436" s="69" t="str">
        <f>VLOOKUP($A436,[3]Technologies!$A$7:$H$699,4,FALSE)</f>
        <v>Agriculture</v>
      </c>
      <c r="E436" s="69" t="str">
        <f>VLOOKUP($A436,[3]Technologies!$A$7:$H$699,6,FALSE)</f>
        <v>Heat LT Agriculture</v>
      </c>
      <c r="F436" s="70" t="str">
        <f>VLOOKUP($A436,[3]Technologies!$A$7:$H$699,7,FALSE)</f>
        <v>Geothermal HP - LT Heat for Agriculture</v>
      </c>
      <c r="G436" s="233"/>
      <c r="H436" s="233"/>
      <c r="I436" s="234" cm="1">
        <f t="array" ref="I436">-SUMPRODUCT(([3]Feedstocks!$C$4:$C$185=A436)*[3]Feedstocks!$E$4:$E$185,[3]Feedstocks!$F$4:$F$185,[3]Feedstocks!$H$4:$H$185,[3]Feedstocks!$I$4:$I$185)</f>
        <v>0</v>
      </c>
      <c r="J436" s="234" cm="1">
        <f t="array" ref="J436">-SUMPRODUCT(([3]Feedstocks!$C$4:$C$185=A436)*[3]Feedstocks!$E$4:$E$185,[3]Feedstocks!$H$4:$H$185,[3]Feedstocks!$I$4:$I$185)</f>
        <v>0</v>
      </c>
      <c r="K436" s="234"/>
      <c r="L436" s="234"/>
      <c r="M436" s="233"/>
      <c r="N436" s="233" t="str">
        <f>VLOOKUP(E436,[3]Activities!$A$9:$M$224,13,FALSE)</f>
        <v>NL</v>
      </c>
      <c r="O436" s="233"/>
      <c r="P436" s="87" t="s">
        <v>1266</v>
      </c>
      <c r="Q436" s="235"/>
      <c r="R436" s="235"/>
      <c r="S436" s="235"/>
      <c r="T436" s="235"/>
      <c r="U436" s="235"/>
      <c r="V436" s="235"/>
      <c r="W436" s="235"/>
      <c r="X436" s="235"/>
      <c r="Y436" s="235"/>
      <c r="Z436" s="235"/>
      <c r="AA436" s="235"/>
      <c r="AB436" s="235"/>
      <c r="AC436" s="235"/>
      <c r="AD436" s="235"/>
      <c r="AE436" s="235"/>
      <c r="AF436" s="230"/>
      <c r="AG436" s="230"/>
      <c r="AH436" s="235"/>
      <c r="AI436" s="235"/>
      <c r="AJ436" s="235"/>
      <c r="AK436" s="235"/>
      <c r="AL436" s="235"/>
      <c r="AM436" s="235"/>
      <c r="AN436" s="235"/>
      <c r="AO436" s="235"/>
      <c r="AP436" s="235"/>
      <c r="AQ436" s="235"/>
      <c r="AR436" s="235"/>
      <c r="AS436" s="235"/>
      <c r="AT436" s="235"/>
      <c r="AU436" s="235"/>
      <c r="AV436" s="235"/>
      <c r="AW436" s="235"/>
      <c r="AX436" s="235"/>
      <c r="AY436" s="235"/>
      <c r="AZ436" s="235"/>
      <c r="BA436" s="235"/>
      <c r="BB436" s="235"/>
      <c r="BC436" s="235"/>
      <c r="BD436" s="235"/>
      <c r="BE436" s="235"/>
      <c r="BF436" s="235"/>
      <c r="BG436" s="235"/>
      <c r="BH436" s="235"/>
      <c r="BI436" s="235"/>
      <c r="BJ436" s="235"/>
      <c r="BK436" s="235"/>
      <c r="BL436" s="235"/>
      <c r="BM436" s="235"/>
      <c r="BN436" s="235"/>
      <c r="BO436" s="235"/>
      <c r="BP436" s="235"/>
      <c r="BQ436" s="235"/>
      <c r="BR436" s="235"/>
      <c r="BS436" s="235"/>
      <c r="BT436" s="235"/>
      <c r="BU436" s="235"/>
      <c r="BV436" s="235"/>
      <c r="BW436" s="235"/>
      <c r="BX436" s="235"/>
      <c r="BY436" s="235"/>
      <c r="BZ436" s="235"/>
      <c r="CA436" s="235"/>
      <c r="CB436" s="235"/>
      <c r="CC436" s="235"/>
      <c r="CD436" s="235"/>
      <c r="CE436" s="235"/>
      <c r="CF436" s="235"/>
      <c r="CG436" s="235"/>
      <c r="CH436" s="235"/>
      <c r="CI436" s="235"/>
      <c r="CJ436" s="235"/>
      <c r="CK436" s="235"/>
      <c r="CL436" s="235"/>
      <c r="CM436" s="235"/>
      <c r="CN436" s="235"/>
      <c r="CO436" s="235"/>
      <c r="CP436" s="235"/>
      <c r="CQ436" s="235"/>
      <c r="CR436" s="235"/>
      <c r="CS436" s="235">
        <v>-0.25</v>
      </c>
      <c r="CT436" s="235"/>
      <c r="CU436" s="235"/>
      <c r="CV436" s="235"/>
      <c r="CW436" s="235"/>
      <c r="CX436" s="235">
        <v>1</v>
      </c>
      <c r="CY436" s="235"/>
      <c r="CZ436" s="235"/>
      <c r="DA436" s="235"/>
      <c r="DB436" s="235"/>
      <c r="DC436" s="235"/>
      <c r="DD436" s="235"/>
      <c r="DE436" s="235"/>
      <c r="DF436" s="235"/>
      <c r="DG436" s="235"/>
      <c r="DH436" s="235"/>
      <c r="DI436" s="235"/>
      <c r="DJ436" s="235"/>
      <c r="DK436" s="235"/>
      <c r="DL436" s="235"/>
      <c r="DM436" s="235"/>
      <c r="DN436" s="235"/>
      <c r="DO436" s="235"/>
      <c r="DP436" s="235"/>
      <c r="DQ436" s="235"/>
      <c r="DR436" s="235"/>
      <c r="DS436" s="235"/>
      <c r="DT436" s="235"/>
      <c r="DU436" s="235"/>
      <c r="DV436" s="235"/>
      <c r="DW436" s="235"/>
      <c r="DX436" s="235"/>
      <c r="DY436" s="235"/>
      <c r="DZ436" s="235"/>
      <c r="EA436" s="235"/>
      <c r="EB436" s="235"/>
      <c r="EC436" s="235"/>
      <c r="ED436" s="235"/>
      <c r="EE436" s="235"/>
      <c r="EF436" s="235"/>
      <c r="EG436" s="235"/>
      <c r="EH436" s="235"/>
      <c r="EI436" s="235"/>
      <c r="EJ436" s="235"/>
      <c r="EK436" s="235"/>
      <c r="EL436" s="235"/>
      <c r="EM436" s="235"/>
      <c r="EN436" s="235"/>
      <c r="EO436" s="235"/>
      <c r="EP436" s="235"/>
      <c r="EQ436" s="235"/>
      <c r="ER436" s="235"/>
      <c r="ES436" s="235"/>
      <c r="ET436" s="235"/>
      <c r="EU436" s="235"/>
      <c r="EV436" s="235"/>
      <c r="EW436" s="235"/>
      <c r="EX436" s="235"/>
      <c r="EY436" s="235"/>
      <c r="EZ436" s="235"/>
      <c r="FA436" s="235"/>
      <c r="FB436" s="235"/>
      <c r="FC436" s="235"/>
      <c r="FD436" s="235">
        <v>-0.75</v>
      </c>
      <c r="FE436" s="235"/>
      <c r="FF436" s="235"/>
      <c r="FG436" s="235"/>
      <c r="FH436" s="235"/>
      <c r="FI436" s="235"/>
      <c r="FJ436" s="235"/>
      <c r="FK436" s="235"/>
      <c r="FL436" s="235"/>
      <c r="FM436" s="235"/>
      <c r="FN436" s="235"/>
      <c r="FO436" s="235"/>
      <c r="FP436" s="235"/>
      <c r="FQ436" s="235"/>
      <c r="FR436" s="235"/>
      <c r="FS436" s="235"/>
      <c r="FT436" s="236"/>
      <c r="FU436" s="237">
        <f t="shared" si="54"/>
        <v>0</v>
      </c>
      <c r="FV436" s="237">
        <f t="shared" ref="FV436:FZ451" si="60">ROUND(IF($C436="Primary",0,$M436*(1-$O436)*($G436*(SUMPRODUCT($Q$4:$FS$4,$Q436:$FS436)+$J436)+$H436-SUMPRODUCT($Q$5:$FS$5,$Q436:$FS436)-$I436+$K436))*IF($N436=FV$4,1,0),4)</f>
        <v>0</v>
      </c>
      <c r="FW436" s="237">
        <f t="shared" si="60"/>
        <v>0</v>
      </c>
      <c r="FX436" s="237">
        <f t="shared" si="60"/>
        <v>0</v>
      </c>
      <c r="FY436" s="237">
        <f t="shared" si="60"/>
        <v>0</v>
      </c>
      <c r="FZ436" s="237">
        <f t="shared" si="60"/>
        <v>0</v>
      </c>
      <c r="GA436" s="237">
        <f t="shared" si="56"/>
        <v>0</v>
      </c>
      <c r="GB436" s="237">
        <f t="shared" si="57"/>
        <v>0</v>
      </c>
      <c r="GC436" s="237">
        <f t="shared" si="58"/>
        <v>0</v>
      </c>
    </row>
    <row r="437" spans="1:185" x14ac:dyDescent="0.3">
      <c r="A437" s="40" t="s">
        <v>458</v>
      </c>
      <c r="B437" s="40" t="str">
        <f>[3]Technologies!B437</f>
        <v>Landbouw</v>
      </c>
      <c r="C437" s="40" t="str">
        <f>VLOOKUP($A437,[3]Technologies!$A$7:$H$699,3,FALSE)</f>
        <v>Conversion</v>
      </c>
      <c r="D437" s="40" t="str">
        <f>VLOOKUP($A437,[3]Technologies!$A$7:$H$699,4,FALSE)</f>
        <v>Agriculture</v>
      </c>
      <c r="E437" s="40" t="str">
        <f>VLOOKUP($A437,[3]Technologies!$A$7:$H$699,6,FALSE)</f>
        <v>Heat LT Agriculture</v>
      </c>
      <c r="F437" s="40" t="str">
        <f>VLOOKUP($A437,[3]Technologies!$A$7:$H$699,7,FALSE)</f>
        <v>Shallow Soil Energy - LT Heat for Agriculture</v>
      </c>
      <c r="G437" s="228"/>
      <c r="H437" s="228"/>
      <c r="I437" s="229" cm="1">
        <f t="array" ref="I437">-SUMPRODUCT(([3]Feedstocks!$C$4:$C$185=A437)*[3]Feedstocks!$E$4:$E$185,[3]Feedstocks!$F$4:$F$185,[3]Feedstocks!$H$4:$H$185,[3]Feedstocks!$I$4:$I$185)</f>
        <v>0</v>
      </c>
      <c r="J437" s="229" cm="1">
        <f t="array" ref="J437">-SUMPRODUCT(([3]Feedstocks!$C$4:$C$185=A437)*[3]Feedstocks!$E$4:$E$185,[3]Feedstocks!$H$4:$H$185,[3]Feedstocks!$I$4:$I$185)</f>
        <v>0</v>
      </c>
      <c r="K437" s="229"/>
      <c r="L437" s="229"/>
      <c r="M437" s="228"/>
      <c r="N437" s="228" t="str">
        <f>VLOOKUP(E437,[3]Activities!$A$9:$M$224,13,FALSE)</f>
        <v>NL</v>
      </c>
      <c r="O437" s="228"/>
      <c r="P437" s="66" t="s">
        <v>1266</v>
      </c>
      <c r="Q437" s="230"/>
      <c r="R437" s="230"/>
      <c r="S437" s="230"/>
      <c r="T437" s="230"/>
      <c r="U437" s="230"/>
      <c r="V437" s="230"/>
      <c r="W437" s="230"/>
      <c r="X437" s="230"/>
      <c r="Y437" s="230"/>
      <c r="Z437" s="230"/>
      <c r="AA437" s="230"/>
      <c r="AB437" s="230"/>
      <c r="AC437" s="230"/>
      <c r="AD437" s="230"/>
      <c r="AE437" s="230"/>
      <c r="AF437" s="235"/>
      <c r="AG437" s="235"/>
      <c r="AH437" s="230"/>
      <c r="AI437" s="230"/>
      <c r="AJ437" s="230"/>
      <c r="AK437" s="230"/>
      <c r="AL437" s="230"/>
      <c r="AM437" s="230"/>
      <c r="AN437" s="230"/>
      <c r="AO437" s="230"/>
      <c r="AP437" s="230"/>
      <c r="AQ437" s="230"/>
      <c r="AR437" s="230"/>
      <c r="AS437" s="230"/>
      <c r="AT437" s="230"/>
      <c r="AU437" s="230"/>
      <c r="AV437" s="230"/>
      <c r="AW437" s="230"/>
      <c r="AX437" s="230"/>
      <c r="AY437" s="230"/>
      <c r="AZ437" s="230"/>
      <c r="BA437" s="230"/>
      <c r="BB437" s="230"/>
      <c r="BC437" s="230"/>
      <c r="BD437" s="230"/>
      <c r="BE437" s="230"/>
      <c r="BF437" s="230"/>
      <c r="BG437" s="230"/>
      <c r="BH437" s="230"/>
      <c r="BI437" s="230"/>
      <c r="BJ437" s="230"/>
      <c r="BK437" s="230"/>
      <c r="BL437" s="230"/>
      <c r="BM437" s="230"/>
      <c r="BN437" s="230"/>
      <c r="BO437" s="230"/>
      <c r="BP437" s="230"/>
      <c r="BQ437" s="230"/>
      <c r="BR437" s="230"/>
      <c r="BS437" s="230"/>
      <c r="BT437" s="230"/>
      <c r="BU437" s="230"/>
      <c r="BV437" s="230"/>
      <c r="BW437" s="230"/>
      <c r="BX437" s="230"/>
      <c r="BY437" s="230"/>
      <c r="BZ437" s="230"/>
      <c r="CA437" s="230"/>
      <c r="CB437" s="230"/>
      <c r="CC437" s="230"/>
      <c r="CD437" s="230"/>
      <c r="CE437" s="230"/>
      <c r="CF437" s="230"/>
      <c r="CG437" s="230"/>
      <c r="CH437" s="230"/>
      <c r="CI437" s="230"/>
      <c r="CJ437" s="230"/>
      <c r="CK437" s="230"/>
      <c r="CL437" s="230"/>
      <c r="CM437" s="230"/>
      <c r="CN437" s="230"/>
      <c r="CO437" s="230"/>
      <c r="CP437" s="230"/>
      <c r="CQ437" s="230"/>
      <c r="CR437" s="230"/>
      <c r="CS437" s="230">
        <v>-0.34</v>
      </c>
      <c r="CT437" s="230"/>
      <c r="CU437" s="230"/>
      <c r="CV437" s="230"/>
      <c r="CW437" s="230"/>
      <c r="CX437" s="230">
        <v>1</v>
      </c>
      <c r="CY437" s="230"/>
      <c r="CZ437" s="230"/>
      <c r="DA437" s="230"/>
      <c r="DB437" s="230"/>
      <c r="DC437" s="230"/>
      <c r="DD437" s="230"/>
      <c r="DE437" s="230"/>
      <c r="DF437" s="230"/>
      <c r="DG437" s="230"/>
      <c r="DH437" s="230"/>
      <c r="DI437" s="230"/>
      <c r="DJ437" s="230"/>
      <c r="DK437" s="230"/>
      <c r="DL437" s="230"/>
      <c r="DM437" s="230"/>
      <c r="DN437" s="230"/>
      <c r="DO437" s="230"/>
      <c r="DP437" s="230"/>
      <c r="DQ437" s="230"/>
      <c r="DR437" s="230"/>
      <c r="DS437" s="230"/>
      <c r="DT437" s="230"/>
      <c r="DU437" s="230"/>
      <c r="DV437" s="230"/>
      <c r="DW437" s="230"/>
      <c r="DX437" s="230"/>
      <c r="DY437" s="230"/>
      <c r="DZ437" s="230"/>
      <c r="EA437" s="230"/>
      <c r="EB437" s="230"/>
      <c r="EC437" s="230"/>
      <c r="ED437" s="230"/>
      <c r="EE437" s="230"/>
      <c r="EF437" s="230"/>
      <c r="EG437" s="230"/>
      <c r="EH437" s="230"/>
      <c r="EI437" s="230"/>
      <c r="EJ437" s="230"/>
      <c r="EK437" s="230"/>
      <c r="EL437" s="230"/>
      <c r="EM437" s="230"/>
      <c r="EN437" s="230"/>
      <c r="EO437" s="230"/>
      <c r="EP437" s="230"/>
      <c r="EQ437" s="230"/>
      <c r="ER437" s="230"/>
      <c r="ES437" s="230"/>
      <c r="ET437" s="230"/>
      <c r="EU437" s="230"/>
      <c r="EV437" s="230"/>
      <c r="EW437" s="230"/>
      <c r="EX437" s="230"/>
      <c r="EY437" s="230"/>
      <c r="EZ437" s="230"/>
      <c r="FA437" s="230"/>
      <c r="FB437" s="230"/>
      <c r="FC437" s="230"/>
      <c r="FD437" s="230">
        <v>-0.66</v>
      </c>
      <c r="FE437" s="230"/>
      <c r="FF437" s="230"/>
      <c r="FG437" s="230"/>
      <c r="FH437" s="230"/>
      <c r="FI437" s="230"/>
      <c r="FJ437" s="230"/>
      <c r="FK437" s="230"/>
      <c r="FL437" s="230"/>
      <c r="FM437" s="230"/>
      <c r="FN437" s="230"/>
      <c r="FO437" s="230"/>
      <c r="FP437" s="230"/>
      <c r="FQ437" s="230"/>
      <c r="FR437" s="230"/>
      <c r="FS437" s="230"/>
      <c r="FT437" s="231"/>
      <c r="FU437" s="232">
        <f t="shared" si="54"/>
        <v>0</v>
      </c>
      <c r="FV437" s="232">
        <f t="shared" si="60"/>
        <v>0</v>
      </c>
      <c r="FW437" s="232">
        <f t="shared" si="60"/>
        <v>0</v>
      </c>
      <c r="FX437" s="232">
        <f t="shared" si="60"/>
        <v>0</v>
      </c>
      <c r="FY437" s="232">
        <f t="shared" si="60"/>
        <v>0</v>
      </c>
      <c r="FZ437" s="232">
        <f t="shared" si="60"/>
        <v>0</v>
      </c>
      <c r="GA437" s="232">
        <f t="shared" si="56"/>
        <v>0</v>
      </c>
      <c r="GB437" s="232">
        <f t="shared" si="57"/>
        <v>0</v>
      </c>
      <c r="GC437" s="232">
        <f t="shared" si="58"/>
        <v>0</v>
      </c>
    </row>
    <row r="438" spans="1:185" x14ac:dyDescent="0.3">
      <c r="A438" s="69" t="s">
        <v>459</v>
      </c>
      <c r="B438" s="69" t="str">
        <f>[3]Technologies!B438</f>
        <v>Landbouw</v>
      </c>
      <c r="C438" s="69" t="str">
        <f>VLOOKUP($A438,[3]Technologies!$A$7:$H$699,3,FALSE)</f>
        <v>Conversion</v>
      </c>
      <c r="D438" s="69" t="str">
        <f>VLOOKUP($A438,[3]Technologies!$A$7:$H$699,4,FALSE)</f>
        <v>Agriculture</v>
      </c>
      <c r="E438" s="69" t="str">
        <f>VLOOKUP($A438,[3]Technologies!$A$7:$H$699,6,FALSE)</f>
        <v>Heat LT Agriculture</v>
      </c>
      <c r="F438" s="70" t="str">
        <f>VLOOKUP($A438,[3]Technologies!$A$7:$H$699,7,FALSE)</f>
        <v>Boiler Biomass - LT Heat for Agriculture</v>
      </c>
      <c r="G438" s="233"/>
      <c r="H438" s="233"/>
      <c r="I438" s="234" cm="1">
        <f t="array" ref="I438">-SUMPRODUCT(([3]Feedstocks!$C$4:$C$185=A438)*[3]Feedstocks!$E$4:$E$185,[3]Feedstocks!$F$4:$F$185,[3]Feedstocks!$H$4:$H$185,[3]Feedstocks!$I$4:$I$185)</f>
        <v>0</v>
      </c>
      <c r="J438" s="234" cm="1">
        <f t="array" ref="J438">-SUMPRODUCT(([3]Feedstocks!$C$4:$C$185=A438)*[3]Feedstocks!$E$4:$E$185,[3]Feedstocks!$H$4:$H$185,[3]Feedstocks!$I$4:$I$185)</f>
        <v>0</v>
      </c>
      <c r="K438" s="234"/>
      <c r="L438" s="234"/>
      <c r="M438" s="233"/>
      <c r="N438" s="233" t="str">
        <f>VLOOKUP(E438,[3]Activities!$A$9:$M$224,13,FALSE)</f>
        <v>NL</v>
      </c>
      <c r="O438" s="233"/>
      <c r="P438" s="87" t="s">
        <v>1266</v>
      </c>
      <c r="Q438" s="235"/>
      <c r="R438" s="235"/>
      <c r="S438" s="235"/>
      <c r="T438" s="235"/>
      <c r="U438" s="235"/>
      <c r="V438" s="235"/>
      <c r="W438" s="235"/>
      <c r="X438" s="235"/>
      <c r="Y438" s="235"/>
      <c r="Z438" s="235"/>
      <c r="AA438" s="235"/>
      <c r="AB438" s="235"/>
      <c r="AC438" s="235"/>
      <c r="AD438" s="235"/>
      <c r="AE438" s="235"/>
      <c r="AF438" s="230"/>
      <c r="AG438" s="230"/>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c r="BQ438" s="235"/>
      <c r="BR438" s="235"/>
      <c r="BS438" s="235"/>
      <c r="BT438" s="235"/>
      <c r="BU438" s="235"/>
      <c r="BV438" s="235"/>
      <c r="BW438" s="235"/>
      <c r="BX438" s="235"/>
      <c r="BY438" s="235"/>
      <c r="BZ438" s="235"/>
      <c r="CA438" s="235"/>
      <c r="CB438" s="235"/>
      <c r="CC438" s="235"/>
      <c r="CD438" s="235"/>
      <c r="CE438" s="235"/>
      <c r="CF438" s="235"/>
      <c r="CG438" s="235"/>
      <c r="CH438" s="235"/>
      <c r="CI438" s="235"/>
      <c r="CJ438" s="235"/>
      <c r="CK438" s="235"/>
      <c r="CL438" s="235"/>
      <c r="CM438" s="235"/>
      <c r="CN438" s="235"/>
      <c r="CO438" s="235"/>
      <c r="CP438" s="235"/>
      <c r="CQ438" s="235"/>
      <c r="CR438" s="235"/>
      <c r="CS438" s="235"/>
      <c r="CT438" s="235"/>
      <c r="CU438" s="235"/>
      <c r="CV438" s="235"/>
      <c r="CW438" s="235"/>
      <c r="CX438" s="235">
        <v>1</v>
      </c>
      <c r="CY438" s="235"/>
      <c r="CZ438" s="235"/>
      <c r="DA438" s="235"/>
      <c r="DB438" s="235"/>
      <c r="DC438" s="235"/>
      <c r="DD438" s="235"/>
      <c r="DE438" s="235"/>
      <c r="DF438" s="235"/>
      <c r="DG438" s="235"/>
      <c r="DH438" s="235"/>
      <c r="DI438" s="235"/>
      <c r="DJ438" s="235"/>
      <c r="DK438" s="235"/>
      <c r="DL438" s="235"/>
      <c r="DM438" s="235"/>
      <c r="DN438" s="235"/>
      <c r="DO438" s="235"/>
      <c r="DP438" s="235"/>
      <c r="DQ438" s="235"/>
      <c r="DR438" s="235"/>
      <c r="DS438" s="235"/>
      <c r="DT438" s="235"/>
      <c r="DU438" s="235"/>
      <c r="DV438" s="235"/>
      <c r="DW438" s="235"/>
      <c r="DX438" s="235"/>
      <c r="DY438" s="235"/>
      <c r="DZ438" s="235"/>
      <c r="EA438" s="235"/>
      <c r="EB438" s="235">
        <v>-1.0900000000000001</v>
      </c>
      <c r="EC438" s="235"/>
      <c r="ED438" s="235"/>
      <c r="EE438" s="235"/>
      <c r="EF438" s="235"/>
      <c r="EG438" s="235"/>
      <c r="EH438" s="235"/>
      <c r="EI438" s="235"/>
      <c r="EJ438" s="235"/>
      <c r="EK438" s="235"/>
      <c r="EL438" s="235"/>
      <c r="EM438" s="235"/>
      <c r="EN438" s="235"/>
      <c r="EO438" s="235"/>
      <c r="EP438" s="235"/>
      <c r="EQ438" s="235"/>
      <c r="ER438" s="235"/>
      <c r="ES438" s="235"/>
      <c r="ET438" s="235"/>
      <c r="EU438" s="235"/>
      <c r="EV438" s="235"/>
      <c r="EW438" s="235"/>
      <c r="EX438" s="235"/>
      <c r="EY438" s="235"/>
      <c r="EZ438" s="235"/>
      <c r="FA438" s="235"/>
      <c r="FB438" s="235"/>
      <c r="FC438" s="235"/>
      <c r="FD438" s="235"/>
      <c r="FE438" s="235"/>
      <c r="FF438" s="235"/>
      <c r="FG438" s="235"/>
      <c r="FH438" s="235"/>
      <c r="FI438" s="235"/>
      <c r="FJ438" s="235"/>
      <c r="FK438" s="235"/>
      <c r="FL438" s="235"/>
      <c r="FM438" s="235"/>
      <c r="FN438" s="235"/>
      <c r="FO438" s="235"/>
      <c r="FP438" s="235"/>
      <c r="FQ438" s="235"/>
      <c r="FR438" s="235"/>
      <c r="FS438" s="235"/>
      <c r="FT438" s="236"/>
      <c r="FU438" s="237">
        <f t="shared" si="54"/>
        <v>0</v>
      </c>
      <c r="FV438" s="237">
        <f t="shared" si="60"/>
        <v>0</v>
      </c>
      <c r="FW438" s="237">
        <f t="shared" si="60"/>
        <v>0</v>
      </c>
      <c r="FX438" s="237">
        <f t="shared" si="60"/>
        <v>0</v>
      </c>
      <c r="FY438" s="237">
        <f t="shared" si="60"/>
        <v>0</v>
      </c>
      <c r="FZ438" s="237">
        <f t="shared" si="60"/>
        <v>0</v>
      </c>
      <c r="GA438" s="237">
        <f t="shared" si="56"/>
        <v>0</v>
      </c>
      <c r="GB438" s="237">
        <f t="shared" si="57"/>
        <v>0</v>
      </c>
      <c r="GC438" s="237">
        <f t="shared" si="58"/>
        <v>0</v>
      </c>
    </row>
    <row r="439" spans="1:185" x14ac:dyDescent="0.3">
      <c r="A439" s="40" t="s">
        <v>460</v>
      </c>
      <c r="B439" s="40" t="str">
        <f>[3]Technologies!B439</f>
        <v>Landbouw</v>
      </c>
      <c r="C439" s="40" t="str">
        <f>VLOOKUP($A439,[3]Technologies!$A$7:$H$699,3,FALSE)</f>
        <v>Conversion</v>
      </c>
      <c r="D439" s="40" t="str">
        <f>VLOOKUP($A439,[3]Technologies!$A$7:$H$699,4,FALSE)</f>
        <v>Agriculture</v>
      </c>
      <c r="E439" s="40" t="str">
        <f>VLOOKUP($A439,[3]Technologies!$A$7:$H$699,6,FALSE)</f>
        <v>Heat LT Agriculture</v>
      </c>
      <c r="F439" s="40" t="str">
        <f>VLOOKUP($A439,[3]Technologies!$A$7:$H$699,7,FALSE)</f>
        <v>Boiler Hydrogen - LT Heat for Agriculture</v>
      </c>
      <c r="G439" s="228"/>
      <c r="H439" s="228"/>
      <c r="I439" s="229" cm="1">
        <f t="array" ref="I439">-SUMPRODUCT(([3]Feedstocks!$C$4:$C$185=A439)*[3]Feedstocks!$E$4:$E$185,[3]Feedstocks!$F$4:$F$185,[3]Feedstocks!$H$4:$H$185,[3]Feedstocks!$I$4:$I$185)</f>
        <v>0</v>
      </c>
      <c r="J439" s="229" cm="1">
        <f t="array" ref="J439">-SUMPRODUCT(([3]Feedstocks!$C$4:$C$185=A439)*[3]Feedstocks!$E$4:$E$185,[3]Feedstocks!$H$4:$H$185,[3]Feedstocks!$I$4:$I$185)</f>
        <v>0</v>
      </c>
      <c r="K439" s="229"/>
      <c r="L439" s="229"/>
      <c r="M439" s="228"/>
      <c r="N439" s="228" t="str">
        <f>VLOOKUP(E439,[3]Activities!$A$9:$M$224,13,FALSE)</f>
        <v>NL</v>
      </c>
      <c r="O439" s="228"/>
      <c r="P439" s="66" t="s">
        <v>1266</v>
      </c>
      <c r="Q439" s="230"/>
      <c r="R439" s="230"/>
      <c r="S439" s="230"/>
      <c r="T439" s="230"/>
      <c r="U439" s="230"/>
      <c r="V439" s="230"/>
      <c r="W439" s="230"/>
      <c r="X439" s="230"/>
      <c r="Y439" s="230"/>
      <c r="Z439" s="230"/>
      <c r="AA439" s="230"/>
      <c r="AB439" s="230"/>
      <c r="AC439" s="230"/>
      <c r="AD439" s="230"/>
      <c r="AE439" s="230"/>
      <c r="AF439" s="235"/>
      <c r="AG439" s="235"/>
      <c r="AH439" s="230"/>
      <c r="AI439" s="230"/>
      <c r="AJ439" s="230"/>
      <c r="AK439" s="230"/>
      <c r="AL439" s="230"/>
      <c r="AM439" s="230"/>
      <c r="AN439" s="230"/>
      <c r="AO439" s="230"/>
      <c r="AP439" s="230"/>
      <c r="AQ439" s="230"/>
      <c r="AR439" s="230"/>
      <c r="AS439" s="230"/>
      <c r="AT439" s="230"/>
      <c r="AU439" s="230"/>
      <c r="AV439" s="230"/>
      <c r="AW439" s="230"/>
      <c r="AX439" s="230"/>
      <c r="AY439" s="230"/>
      <c r="AZ439" s="230"/>
      <c r="BA439" s="230"/>
      <c r="BB439" s="230"/>
      <c r="BC439" s="230"/>
      <c r="BD439" s="230"/>
      <c r="BE439" s="230"/>
      <c r="BF439" s="230"/>
      <c r="BG439" s="230"/>
      <c r="BH439" s="230"/>
      <c r="BI439" s="230"/>
      <c r="BJ439" s="230"/>
      <c r="BK439" s="230"/>
      <c r="BL439" s="230"/>
      <c r="BM439" s="230"/>
      <c r="BN439" s="230"/>
      <c r="BO439" s="230"/>
      <c r="BP439" s="230"/>
      <c r="BQ439" s="230"/>
      <c r="BR439" s="230"/>
      <c r="BS439" s="230"/>
      <c r="BT439" s="230"/>
      <c r="BU439" s="230"/>
      <c r="BV439" s="230"/>
      <c r="BW439" s="230"/>
      <c r="BX439" s="230"/>
      <c r="BY439" s="230"/>
      <c r="BZ439" s="230"/>
      <c r="CA439" s="230"/>
      <c r="CB439" s="230"/>
      <c r="CC439" s="230"/>
      <c r="CD439" s="230"/>
      <c r="CE439" s="230"/>
      <c r="CF439" s="230"/>
      <c r="CG439" s="230"/>
      <c r="CH439" s="230"/>
      <c r="CI439" s="230"/>
      <c r="CJ439" s="230"/>
      <c r="CK439" s="230"/>
      <c r="CL439" s="230"/>
      <c r="CM439" s="230"/>
      <c r="CN439" s="230"/>
      <c r="CO439" s="230"/>
      <c r="CP439" s="230"/>
      <c r="CQ439" s="230"/>
      <c r="CR439" s="230"/>
      <c r="CS439" s="230"/>
      <c r="CT439" s="230"/>
      <c r="CU439" s="230"/>
      <c r="CV439" s="230"/>
      <c r="CW439" s="230"/>
      <c r="CX439" s="230">
        <v>1</v>
      </c>
      <c r="CY439" s="230"/>
      <c r="CZ439" s="230"/>
      <c r="DA439" s="230"/>
      <c r="DB439" s="230"/>
      <c r="DC439" s="230"/>
      <c r="DD439" s="230"/>
      <c r="DE439" s="230"/>
      <c r="DF439" s="230"/>
      <c r="DG439" s="230"/>
      <c r="DH439" s="230"/>
      <c r="DI439" s="230"/>
      <c r="DJ439" s="230"/>
      <c r="DK439" s="230"/>
      <c r="DL439" s="230"/>
      <c r="DM439" s="230"/>
      <c r="DN439" s="230"/>
      <c r="DO439" s="230"/>
      <c r="DP439" s="230"/>
      <c r="DQ439" s="230"/>
      <c r="DR439" s="230"/>
      <c r="DS439" s="230"/>
      <c r="DT439" s="230"/>
      <c r="DU439" s="230"/>
      <c r="DV439" s="230"/>
      <c r="DW439" s="230"/>
      <c r="DX439" s="230">
        <v>-1.05</v>
      </c>
      <c r="DY439" s="230"/>
      <c r="DZ439" s="230"/>
      <c r="EA439" s="230"/>
      <c r="EB439" s="230"/>
      <c r="EC439" s="230"/>
      <c r="ED439" s="230"/>
      <c r="EE439" s="230"/>
      <c r="EF439" s="230"/>
      <c r="EG439" s="230"/>
      <c r="EH439" s="230"/>
      <c r="EI439" s="230"/>
      <c r="EJ439" s="230"/>
      <c r="EK439" s="230"/>
      <c r="EL439" s="230"/>
      <c r="EM439" s="230"/>
      <c r="EN439" s="230"/>
      <c r="EO439" s="230"/>
      <c r="EP439" s="230"/>
      <c r="EQ439" s="230"/>
      <c r="ER439" s="230"/>
      <c r="ES439" s="230"/>
      <c r="ET439" s="230"/>
      <c r="EU439" s="230"/>
      <c r="EV439" s="230"/>
      <c r="EW439" s="230"/>
      <c r="EX439" s="230"/>
      <c r="EY439" s="230"/>
      <c r="EZ439" s="230"/>
      <c r="FA439" s="230"/>
      <c r="FB439" s="230"/>
      <c r="FC439" s="230"/>
      <c r="FD439" s="230"/>
      <c r="FE439" s="230"/>
      <c r="FF439" s="230"/>
      <c r="FG439" s="230"/>
      <c r="FH439" s="230"/>
      <c r="FI439" s="230"/>
      <c r="FJ439" s="230"/>
      <c r="FK439" s="230"/>
      <c r="FL439" s="230"/>
      <c r="FM439" s="230"/>
      <c r="FN439" s="230"/>
      <c r="FO439" s="230"/>
      <c r="FP439" s="230"/>
      <c r="FQ439" s="230"/>
      <c r="FR439" s="230"/>
      <c r="FS439" s="230"/>
      <c r="FT439" s="231"/>
      <c r="FU439" s="232">
        <f t="shared" si="54"/>
        <v>0</v>
      </c>
      <c r="FV439" s="232">
        <f t="shared" si="60"/>
        <v>0</v>
      </c>
      <c r="FW439" s="232">
        <f t="shared" si="60"/>
        <v>0</v>
      </c>
      <c r="FX439" s="232">
        <f t="shared" si="60"/>
        <v>0</v>
      </c>
      <c r="FY439" s="232">
        <f t="shared" si="60"/>
        <v>0</v>
      </c>
      <c r="FZ439" s="232">
        <f t="shared" si="60"/>
        <v>0</v>
      </c>
      <c r="GA439" s="232">
        <f t="shared" si="56"/>
        <v>0</v>
      </c>
      <c r="GB439" s="232">
        <f t="shared" si="57"/>
        <v>0</v>
      </c>
      <c r="GC439" s="232">
        <f t="shared" si="58"/>
        <v>0</v>
      </c>
    </row>
    <row r="440" spans="1:185" x14ac:dyDescent="0.3">
      <c r="A440" s="69" t="s">
        <v>461</v>
      </c>
      <c r="B440" s="69" t="str">
        <f>[3]Technologies!B440</f>
        <v>Industrie</v>
      </c>
      <c r="C440" s="69" t="str">
        <f>VLOOKUP($A440,[3]Technologies!$A$7:$H$699,3,FALSE)</f>
        <v>Conversion</v>
      </c>
      <c r="D440" s="69" t="str">
        <f>VLOOKUP($A440,[3]Technologies!$A$7:$H$699,4,FALSE)</f>
        <v>Industry</v>
      </c>
      <c r="E440" s="69" t="str">
        <f>VLOOKUP($A440,[3]Technologies!$A$7:$H$699,6,FALSE)</f>
        <v>Heat HT Industry</v>
      </c>
      <c r="F440" s="70" t="str">
        <f>VLOOKUP($A440,[3]Technologies!$A$7:$H$699,7,FALSE)</f>
        <v>Boiler Gas - HT Heat for Industry</v>
      </c>
      <c r="G440" s="233"/>
      <c r="H440" s="233"/>
      <c r="I440" s="234" cm="1">
        <f t="array" ref="I440">-SUMPRODUCT(([3]Feedstocks!$C$4:$C$185=A440)*[3]Feedstocks!$E$4:$E$185,[3]Feedstocks!$F$4:$F$185,[3]Feedstocks!$H$4:$H$185,[3]Feedstocks!$I$4:$I$185)</f>
        <v>0</v>
      </c>
      <c r="J440" s="234" cm="1">
        <f t="array" ref="J440">-SUMPRODUCT(([3]Feedstocks!$C$4:$C$185=A440)*[3]Feedstocks!$E$4:$E$185,[3]Feedstocks!$H$4:$H$185,[3]Feedstocks!$I$4:$I$185)</f>
        <v>0</v>
      </c>
      <c r="K440" s="234"/>
      <c r="L440" s="234"/>
      <c r="M440" s="233">
        <v>1</v>
      </c>
      <c r="N440" s="233" t="str">
        <f>VLOOKUP(E440,[3]Activities!$A$9:$M$224,13,FALSE)</f>
        <v>NL</v>
      </c>
      <c r="O440" s="233"/>
      <c r="P440" s="87" t="s">
        <v>1266</v>
      </c>
      <c r="Q440" s="235"/>
      <c r="R440" s="235"/>
      <c r="S440" s="235"/>
      <c r="T440" s="235"/>
      <c r="U440" s="235"/>
      <c r="V440" s="235"/>
      <c r="W440" s="235"/>
      <c r="X440" s="235"/>
      <c r="Y440" s="235"/>
      <c r="Z440" s="235"/>
      <c r="AA440" s="235"/>
      <c r="AB440" s="235"/>
      <c r="AC440" s="235"/>
      <c r="AD440" s="235"/>
      <c r="AE440" s="235"/>
      <c r="AF440" s="230"/>
      <c r="AG440" s="230"/>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c r="BQ440" s="235"/>
      <c r="BR440" s="235"/>
      <c r="BS440" s="235"/>
      <c r="BT440" s="235"/>
      <c r="BU440" s="235"/>
      <c r="BV440" s="235"/>
      <c r="BW440" s="235"/>
      <c r="BX440" s="235"/>
      <c r="BY440" s="235"/>
      <c r="BZ440" s="235"/>
      <c r="CA440" s="235"/>
      <c r="CB440" s="235"/>
      <c r="CC440" s="235"/>
      <c r="CD440" s="235"/>
      <c r="CE440" s="235"/>
      <c r="CF440" s="235"/>
      <c r="CG440" s="235"/>
      <c r="CH440" s="235"/>
      <c r="CI440" s="235"/>
      <c r="CJ440" s="235"/>
      <c r="CK440" s="235"/>
      <c r="CL440" s="235"/>
      <c r="CM440" s="235"/>
      <c r="CN440" s="235"/>
      <c r="CO440" s="235"/>
      <c r="CP440" s="235"/>
      <c r="CQ440" s="235"/>
      <c r="CR440" s="235"/>
      <c r="CS440" s="235"/>
      <c r="CT440" s="235"/>
      <c r="CU440" s="235"/>
      <c r="CV440" s="235"/>
      <c r="CW440" s="235"/>
      <c r="CX440" s="235"/>
      <c r="CY440" s="235">
        <v>1</v>
      </c>
      <c r="CZ440" s="235"/>
      <c r="DA440" s="235"/>
      <c r="DB440" s="235"/>
      <c r="DC440" s="235"/>
      <c r="DD440" s="235"/>
      <c r="DE440" s="235"/>
      <c r="DF440" s="235"/>
      <c r="DG440" s="235"/>
      <c r="DH440" s="235"/>
      <c r="DI440" s="235"/>
      <c r="DJ440" s="235"/>
      <c r="DK440" s="235"/>
      <c r="DL440" s="235"/>
      <c r="DM440" s="235"/>
      <c r="DN440" s="235"/>
      <c r="DO440" s="235"/>
      <c r="DP440" s="235"/>
      <c r="DQ440" s="235"/>
      <c r="DR440" s="235"/>
      <c r="DS440" s="235">
        <v>-1.087</v>
      </c>
      <c r="DT440" s="235"/>
      <c r="DU440" s="235"/>
      <c r="DV440" s="235"/>
      <c r="DW440" s="235"/>
      <c r="DX440" s="235"/>
      <c r="DY440" s="235"/>
      <c r="DZ440" s="235"/>
      <c r="EA440" s="235"/>
      <c r="EB440" s="235"/>
      <c r="EC440" s="235"/>
      <c r="ED440" s="235"/>
      <c r="EE440" s="235"/>
      <c r="EF440" s="235"/>
      <c r="EG440" s="235"/>
      <c r="EH440" s="235"/>
      <c r="EI440" s="235"/>
      <c r="EJ440" s="235"/>
      <c r="EK440" s="235"/>
      <c r="EL440" s="235"/>
      <c r="EM440" s="235"/>
      <c r="EN440" s="235"/>
      <c r="EO440" s="235"/>
      <c r="EP440" s="235"/>
      <c r="EQ440" s="235"/>
      <c r="ER440" s="235"/>
      <c r="ES440" s="235"/>
      <c r="ET440" s="235"/>
      <c r="EU440" s="235"/>
      <c r="EV440" s="235"/>
      <c r="EW440" s="235"/>
      <c r="EX440" s="235"/>
      <c r="EY440" s="235"/>
      <c r="EZ440" s="235"/>
      <c r="FA440" s="235"/>
      <c r="FB440" s="235"/>
      <c r="FC440" s="235"/>
      <c r="FD440" s="235"/>
      <c r="FE440" s="235"/>
      <c r="FF440" s="235"/>
      <c r="FG440" s="235"/>
      <c r="FH440" s="235"/>
      <c r="FI440" s="235"/>
      <c r="FJ440" s="235"/>
      <c r="FK440" s="235"/>
      <c r="FL440" s="235"/>
      <c r="FM440" s="235"/>
      <c r="FN440" s="235"/>
      <c r="FO440" s="235"/>
      <c r="FP440" s="235"/>
      <c r="FQ440" s="235"/>
      <c r="FR440" s="235"/>
      <c r="FS440" s="235"/>
      <c r="FT440" s="236"/>
      <c r="FU440" s="237">
        <f t="shared" si="54"/>
        <v>0</v>
      </c>
      <c r="FV440" s="237">
        <f t="shared" si="60"/>
        <v>6.1499999999999999E-2</v>
      </c>
      <c r="FW440" s="237">
        <f t="shared" si="60"/>
        <v>0</v>
      </c>
      <c r="FX440" s="237">
        <f t="shared" si="60"/>
        <v>0</v>
      </c>
      <c r="FY440" s="237">
        <f t="shared" si="60"/>
        <v>0</v>
      </c>
      <c r="FZ440" s="237">
        <f t="shared" si="60"/>
        <v>0</v>
      </c>
      <c r="GA440" s="237">
        <f t="shared" si="56"/>
        <v>0</v>
      </c>
      <c r="GB440" s="237">
        <f t="shared" si="57"/>
        <v>0</v>
      </c>
      <c r="GC440" s="237">
        <f t="shared" si="58"/>
        <v>0</v>
      </c>
    </row>
    <row r="441" spans="1:185" x14ac:dyDescent="0.3">
      <c r="A441" s="40" t="s">
        <v>462</v>
      </c>
      <c r="B441" s="40" t="str">
        <f>[3]Technologies!B441</f>
        <v>Industrie</v>
      </c>
      <c r="C441" s="40" t="str">
        <f>VLOOKUP($A441,[3]Technologies!$A$7:$H$699,3,FALSE)</f>
        <v>Conversion</v>
      </c>
      <c r="D441" s="40" t="str">
        <f>VLOOKUP($A441,[3]Technologies!$A$7:$H$699,4,FALSE)</f>
        <v>Industry</v>
      </c>
      <c r="E441" s="40" t="str">
        <f>VLOOKUP($A441,[3]Technologies!$A$7:$H$699,6,FALSE)</f>
        <v>Heat HT Industry</v>
      </c>
      <c r="F441" s="40" t="str">
        <f>VLOOKUP($A441,[3]Technologies!$A$7:$H$699,7,FALSE)</f>
        <v>Boiler Gas wCCS - HT Heat for Industry</v>
      </c>
      <c r="G441" s="228">
        <v>0.8</v>
      </c>
      <c r="H441" s="228"/>
      <c r="I441" s="229" cm="1">
        <f t="array" ref="I441">-SUMPRODUCT(([3]Feedstocks!$C$4:$C$185=A441)*[3]Feedstocks!$E$4:$E$185,[3]Feedstocks!$F$4:$F$185,[3]Feedstocks!$H$4:$H$185,[3]Feedstocks!$I$4:$I$185)</f>
        <v>0</v>
      </c>
      <c r="J441" s="229" cm="1">
        <f t="array" ref="J441">-SUMPRODUCT(([3]Feedstocks!$C$4:$C$185=A441)*[3]Feedstocks!$E$4:$E$185,[3]Feedstocks!$H$4:$H$185,[3]Feedstocks!$I$4:$I$185)</f>
        <v>0</v>
      </c>
      <c r="K441" s="229"/>
      <c r="L441" s="229"/>
      <c r="M441" s="228">
        <v>1</v>
      </c>
      <c r="N441" s="228" t="str">
        <f>VLOOKUP(E441,[3]Activities!$A$9:$M$224,13,FALSE)</f>
        <v>NL</v>
      </c>
      <c r="O441" s="228"/>
      <c r="P441" s="66" t="s">
        <v>1266</v>
      </c>
      <c r="Q441" s="230"/>
      <c r="R441" s="230"/>
      <c r="S441" s="230"/>
      <c r="T441" s="230"/>
      <c r="U441" s="230"/>
      <c r="V441" s="230"/>
      <c r="W441" s="230"/>
      <c r="X441" s="230"/>
      <c r="Y441" s="230"/>
      <c r="Z441" s="230"/>
      <c r="AA441" s="230"/>
      <c r="AB441" s="230"/>
      <c r="AC441" s="230"/>
      <c r="AD441" s="230"/>
      <c r="AE441" s="230"/>
      <c r="AF441" s="235"/>
      <c r="AG441" s="235"/>
      <c r="AH441" s="230"/>
      <c r="AI441" s="230"/>
      <c r="AJ441" s="230"/>
      <c r="AK441" s="230"/>
      <c r="AL441" s="230"/>
      <c r="AM441" s="230"/>
      <c r="AN441" s="230"/>
      <c r="AO441" s="230"/>
      <c r="AP441" s="230"/>
      <c r="AQ441" s="230"/>
      <c r="AR441" s="230"/>
      <c r="AS441" s="230"/>
      <c r="AT441" s="230"/>
      <c r="AU441" s="230"/>
      <c r="AV441" s="230"/>
      <c r="AW441" s="230"/>
      <c r="AX441" s="230"/>
      <c r="AY441" s="230"/>
      <c r="AZ441" s="230"/>
      <c r="BA441" s="230"/>
      <c r="BB441" s="230"/>
      <c r="BC441" s="230"/>
      <c r="BD441" s="230"/>
      <c r="BE441" s="230"/>
      <c r="BF441" s="230"/>
      <c r="BG441" s="230"/>
      <c r="BH441" s="230"/>
      <c r="BI441" s="230"/>
      <c r="BJ441" s="230"/>
      <c r="BK441" s="230"/>
      <c r="BL441" s="230"/>
      <c r="BM441" s="230"/>
      <c r="BN441" s="230"/>
      <c r="BO441" s="230"/>
      <c r="BP441" s="230"/>
      <c r="BQ441" s="230"/>
      <c r="BR441" s="230"/>
      <c r="BS441" s="230"/>
      <c r="BT441" s="230"/>
      <c r="BU441" s="230"/>
      <c r="BV441" s="230"/>
      <c r="BW441" s="230"/>
      <c r="BX441" s="230"/>
      <c r="BY441" s="230"/>
      <c r="BZ441" s="230"/>
      <c r="CA441" s="230"/>
      <c r="CB441" s="230"/>
      <c r="CC441" s="230"/>
      <c r="CD441" s="230"/>
      <c r="CE441" s="230"/>
      <c r="CF441" s="230"/>
      <c r="CG441" s="230"/>
      <c r="CH441" s="230"/>
      <c r="CI441" s="230"/>
      <c r="CJ441" s="230"/>
      <c r="CK441" s="230"/>
      <c r="CL441" s="230"/>
      <c r="CM441" s="230"/>
      <c r="CN441" s="230"/>
      <c r="CO441" s="230"/>
      <c r="CP441" s="230"/>
      <c r="CQ441" s="230"/>
      <c r="CR441" s="230"/>
      <c r="CS441" s="230"/>
      <c r="CT441" s="230"/>
      <c r="CU441" s="230"/>
      <c r="CV441" s="230"/>
      <c r="CW441" s="230"/>
      <c r="CX441" s="230"/>
      <c r="CY441" s="230">
        <v>1</v>
      </c>
      <c r="CZ441" s="230"/>
      <c r="DA441" s="230"/>
      <c r="DB441" s="230"/>
      <c r="DC441" s="230"/>
      <c r="DD441" s="230"/>
      <c r="DE441" s="230"/>
      <c r="DF441" s="230"/>
      <c r="DG441" s="230"/>
      <c r="DH441" s="230"/>
      <c r="DI441" s="230"/>
      <c r="DJ441" s="230"/>
      <c r="DK441" s="230"/>
      <c r="DL441" s="230"/>
      <c r="DM441" s="230"/>
      <c r="DN441" s="230"/>
      <c r="DO441" s="230"/>
      <c r="DP441" s="230"/>
      <c r="DQ441" s="230"/>
      <c r="DR441" s="230"/>
      <c r="DS441" s="230">
        <v>-1.169</v>
      </c>
      <c r="DT441" s="230"/>
      <c r="DU441" s="230"/>
      <c r="DV441" s="230"/>
      <c r="DW441" s="230"/>
      <c r="DX441" s="230"/>
      <c r="DY441" s="230"/>
      <c r="DZ441" s="230"/>
      <c r="EA441" s="230"/>
      <c r="EB441" s="230"/>
      <c r="EC441" s="230"/>
      <c r="ED441" s="230"/>
      <c r="EE441" s="230"/>
      <c r="EF441" s="230"/>
      <c r="EG441" s="230"/>
      <c r="EH441" s="230"/>
      <c r="EI441" s="230"/>
      <c r="EJ441" s="230"/>
      <c r="EK441" s="230"/>
      <c r="EL441" s="230"/>
      <c r="EM441" s="230"/>
      <c r="EN441" s="230"/>
      <c r="EO441" s="230"/>
      <c r="EP441" s="230"/>
      <c r="EQ441" s="230"/>
      <c r="ER441" s="230"/>
      <c r="ES441" s="230"/>
      <c r="ET441" s="230"/>
      <c r="EU441" s="230"/>
      <c r="EV441" s="230"/>
      <c r="EW441" s="230"/>
      <c r="EX441" s="230"/>
      <c r="EY441" s="230"/>
      <c r="EZ441" s="230"/>
      <c r="FA441" s="230"/>
      <c r="FB441" s="230"/>
      <c r="FC441" s="230"/>
      <c r="FD441" s="230"/>
      <c r="FE441" s="230"/>
      <c r="FF441" s="230"/>
      <c r="FG441" s="230"/>
      <c r="FH441" s="230"/>
      <c r="FI441" s="230"/>
      <c r="FJ441" s="230"/>
      <c r="FK441" s="230"/>
      <c r="FL441" s="230"/>
      <c r="FM441" s="230"/>
      <c r="FN441" s="230"/>
      <c r="FO441" s="230"/>
      <c r="FP441" s="230"/>
      <c r="FQ441" s="230"/>
      <c r="FR441" s="230"/>
      <c r="FS441" s="230"/>
      <c r="FT441" s="231"/>
      <c r="FU441" s="232">
        <f t="shared" si="54"/>
        <v>5.2900000000000003E-2</v>
      </c>
      <c r="FV441" s="232">
        <f t="shared" si="60"/>
        <v>1.32E-2</v>
      </c>
      <c r="FW441" s="232">
        <f t="shared" si="60"/>
        <v>0</v>
      </c>
      <c r="FX441" s="232">
        <f t="shared" si="60"/>
        <v>0</v>
      </c>
      <c r="FY441" s="232">
        <f t="shared" si="60"/>
        <v>0</v>
      </c>
      <c r="FZ441" s="232">
        <f t="shared" si="60"/>
        <v>0</v>
      </c>
      <c r="GA441" s="232">
        <f t="shared" si="56"/>
        <v>0</v>
      </c>
      <c r="GB441" s="232">
        <f t="shared" si="57"/>
        <v>0</v>
      </c>
      <c r="GC441" s="232">
        <f t="shared" si="58"/>
        <v>0</v>
      </c>
    </row>
    <row r="442" spans="1:185" x14ac:dyDescent="0.3">
      <c r="A442" s="69" t="s">
        <v>463</v>
      </c>
      <c r="B442" s="69" t="str">
        <f>[3]Technologies!B442</f>
        <v>Industrie</v>
      </c>
      <c r="C442" s="69" t="str">
        <f>VLOOKUP($A442,[3]Technologies!$A$7:$H$699,3,FALSE)</f>
        <v>Conversion</v>
      </c>
      <c r="D442" s="69" t="str">
        <f>VLOOKUP($A442,[3]Technologies!$A$7:$H$699,4,FALSE)</f>
        <v>Industry</v>
      </c>
      <c r="E442" s="69" t="str">
        <f>VLOOKUP($A442,[3]Technologies!$A$7:$H$699,6,FALSE)</f>
        <v>Heat HT Industry</v>
      </c>
      <c r="F442" s="70" t="str">
        <f>VLOOKUP($A442,[3]Technologies!$A$7:$H$699,7,FALSE)</f>
        <v>Hybrid Boiler Gas - HT Heat for Industry</v>
      </c>
      <c r="G442" s="233"/>
      <c r="H442" s="233"/>
      <c r="I442" s="234" cm="1">
        <f t="array" ref="I442">-SUMPRODUCT(([3]Feedstocks!$C$4:$C$185=A442)*[3]Feedstocks!$E$4:$E$185,[3]Feedstocks!$F$4:$F$185,[3]Feedstocks!$H$4:$H$185,[3]Feedstocks!$I$4:$I$185)</f>
        <v>0</v>
      </c>
      <c r="J442" s="234" cm="1">
        <f t="array" ref="J442">-SUMPRODUCT(([3]Feedstocks!$C$4:$C$185=A442)*[3]Feedstocks!$E$4:$E$185,[3]Feedstocks!$H$4:$H$185,[3]Feedstocks!$I$4:$I$185)</f>
        <v>0</v>
      </c>
      <c r="K442" s="234"/>
      <c r="L442" s="234"/>
      <c r="M442" s="233">
        <v>1</v>
      </c>
      <c r="N442" s="233" t="str">
        <f>VLOOKUP(E442,[3]Activities!$A$9:$M$224,13,FALSE)</f>
        <v>NL</v>
      </c>
      <c r="O442" s="233"/>
      <c r="P442" s="87" t="s">
        <v>1266</v>
      </c>
      <c r="Q442" s="235"/>
      <c r="R442" s="235"/>
      <c r="S442" s="235"/>
      <c r="T442" s="235"/>
      <c r="U442" s="235"/>
      <c r="V442" s="235"/>
      <c r="W442" s="235"/>
      <c r="X442" s="235"/>
      <c r="Y442" s="235"/>
      <c r="Z442" s="235"/>
      <c r="AA442" s="235"/>
      <c r="AB442" s="235"/>
      <c r="AC442" s="235"/>
      <c r="AD442" s="235"/>
      <c r="AE442" s="235"/>
      <c r="AF442" s="230"/>
      <c r="AG442" s="230"/>
      <c r="AH442" s="235"/>
      <c r="AI442" s="235"/>
      <c r="AJ442" s="235"/>
      <c r="AK442" s="235"/>
      <c r="AL442" s="235"/>
      <c r="AM442" s="235"/>
      <c r="AN442" s="235"/>
      <c r="AO442" s="235"/>
      <c r="AP442" s="235"/>
      <c r="AQ442" s="235"/>
      <c r="AR442" s="235"/>
      <c r="AS442" s="235"/>
      <c r="AT442" s="235"/>
      <c r="AU442" s="235"/>
      <c r="AV442" s="235"/>
      <c r="AW442" s="235"/>
      <c r="AX442" s="235"/>
      <c r="AY442" s="235"/>
      <c r="AZ442" s="235"/>
      <c r="BA442" s="235"/>
      <c r="BB442" s="235"/>
      <c r="BC442" s="235"/>
      <c r="BD442" s="235"/>
      <c r="BE442" s="235"/>
      <c r="BF442" s="235"/>
      <c r="BG442" s="235"/>
      <c r="BH442" s="235"/>
      <c r="BI442" s="235"/>
      <c r="BJ442" s="235"/>
      <c r="BK442" s="235"/>
      <c r="BL442" s="235"/>
      <c r="BM442" s="235"/>
      <c r="BN442" s="235"/>
      <c r="BO442" s="235"/>
      <c r="BP442" s="235"/>
      <c r="BQ442" s="235"/>
      <c r="BR442" s="235"/>
      <c r="BS442" s="235"/>
      <c r="BT442" s="235"/>
      <c r="BU442" s="235"/>
      <c r="BV442" s="235"/>
      <c r="BW442" s="235"/>
      <c r="BX442" s="235"/>
      <c r="BY442" s="235"/>
      <c r="BZ442" s="235"/>
      <c r="CA442" s="235"/>
      <c r="CB442" s="235"/>
      <c r="CC442" s="235"/>
      <c r="CD442" s="235"/>
      <c r="CE442" s="235"/>
      <c r="CF442" s="235"/>
      <c r="CG442" s="235"/>
      <c r="CH442" s="235"/>
      <c r="CI442" s="235"/>
      <c r="CJ442" s="235"/>
      <c r="CK442" s="235"/>
      <c r="CL442" s="235"/>
      <c r="CM442" s="235"/>
      <c r="CN442" s="235"/>
      <c r="CO442" s="235"/>
      <c r="CP442" s="235"/>
      <c r="CQ442" s="235"/>
      <c r="CR442" s="235">
        <v>-0.54</v>
      </c>
      <c r="CS442" s="235"/>
      <c r="CT442" s="235"/>
      <c r="CU442" s="235"/>
      <c r="CV442" s="235"/>
      <c r="CW442" s="235"/>
      <c r="CX442" s="235"/>
      <c r="CY442" s="235">
        <v>1</v>
      </c>
      <c r="CZ442" s="235"/>
      <c r="DA442" s="235"/>
      <c r="DB442" s="235"/>
      <c r="DC442" s="235"/>
      <c r="DD442" s="235"/>
      <c r="DE442" s="235"/>
      <c r="DF442" s="235"/>
      <c r="DG442" s="235"/>
      <c r="DH442" s="235"/>
      <c r="DI442" s="235"/>
      <c r="DJ442" s="235"/>
      <c r="DK442" s="235"/>
      <c r="DL442" s="235"/>
      <c r="DM442" s="235"/>
      <c r="DN442" s="235"/>
      <c r="DO442" s="235"/>
      <c r="DP442" s="235"/>
      <c r="DQ442" s="235"/>
      <c r="DR442" s="235"/>
      <c r="DS442" s="235">
        <v>-0.54300000000000004</v>
      </c>
      <c r="DT442" s="235"/>
      <c r="DU442" s="235"/>
      <c r="DV442" s="235"/>
      <c r="DW442" s="235"/>
      <c r="DX442" s="235"/>
      <c r="DY442" s="235"/>
      <c r="DZ442" s="235"/>
      <c r="EA442" s="235"/>
      <c r="EB442" s="235"/>
      <c r="EC442" s="235"/>
      <c r="ED442" s="235"/>
      <c r="EE442" s="235"/>
      <c r="EF442" s="235"/>
      <c r="EG442" s="235"/>
      <c r="EH442" s="235"/>
      <c r="EI442" s="235"/>
      <c r="EJ442" s="235"/>
      <c r="EK442" s="235"/>
      <c r="EL442" s="235"/>
      <c r="EM442" s="235"/>
      <c r="EN442" s="235"/>
      <c r="EO442" s="235"/>
      <c r="EP442" s="235"/>
      <c r="EQ442" s="235"/>
      <c r="ER442" s="235"/>
      <c r="ES442" s="235"/>
      <c r="ET442" s="235"/>
      <c r="EU442" s="235"/>
      <c r="EV442" s="235"/>
      <c r="EW442" s="235"/>
      <c r="EX442" s="235"/>
      <c r="EY442" s="235"/>
      <c r="EZ442" s="235"/>
      <c r="FA442" s="235"/>
      <c r="FB442" s="235"/>
      <c r="FC442" s="235"/>
      <c r="FD442" s="235"/>
      <c r="FE442" s="235"/>
      <c r="FF442" s="235"/>
      <c r="FG442" s="235"/>
      <c r="FH442" s="235"/>
      <c r="FI442" s="235"/>
      <c r="FJ442" s="235"/>
      <c r="FK442" s="235"/>
      <c r="FL442" s="235"/>
      <c r="FM442" s="235"/>
      <c r="FN442" s="235"/>
      <c r="FO442" s="235"/>
      <c r="FP442" s="235"/>
      <c r="FQ442" s="235"/>
      <c r="FR442" s="235"/>
      <c r="FS442" s="235"/>
      <c r="FT442" s="236"/>
      <c r="FU442" s="237">
        <f t="shared" si="54"/>
        <v>0</v>
      </c>
      <c r="FV442" s="237">
        <f t="shared" si="60"/>
        <v>3.0700000000000002E-2</v>
      </c>
      <c r="FW442" s="237">
        <f t="shared" si="60"/>
        <v>0</v>
      </c>
      <c r="FX442" s="237">
        <f t="shared" si="60"/>
        <v>0</v>
      </c>
      <c r="FY442" s="237">
        <f t="shared" si="60"/>
        <v>0</v>
      </c>
      <c r="FZ442" s="237">
        <f t="shared" si="60"/>
        <v>0</v>
      </c>
      <c r="GA442" s="237">
        <f t="shared" si="56"/>
        <v>0</v>
      </c>
      <c r="GB442" s="237">
        <f t="shared" si="57"/>
        <v>0</v>
      </c>
      <c r="GC442" s="237">
        <f t="shared" si="58"/>
        <v>0</v>
      </c>
    </row>
    <row r="443" spans="1:185" x14ac:dyDescent="0.3">
      <c r="A443" s="40" t="s">
        <v>464</v>
      </c>
      <c r="B443" s="40" t="str">
        <f>[3]Technologies!B443</f>
        <v>Industrie</v>
      </c>
      <c r="C443" s="40" t="str">
        <f>VLOOKUP($A443,[3]Technologies!$A$7:$H$699,3,FALSE)</f>
        <v>Conversion</v>
      </c>
      <c r="D443" s="40" t="str">
        <f>VLOOKUP($A443,[3]Technologies!$A$7:$H$699,4,FALSE)</f>
        <v>Industry</v>
      </c>
      <c r="E443" s="40" t="str">
        <f>VLOOKUP($A443,[3]Technologies!$A$7:$H$699,6,FALSE)</f>
        <v>Heat HT Industry</v>
      </c>
      <c r="F443" s="40" t="str">
        <f>VLOOKUP($A443,[3]Technologies!$A$7:$H$699,7,FALSE)</f>
        <v>Hybrid Boiler Gas wCCS - HT Heat for Industry</v>
      </c>
      <c r="G443" s="228">
        <v>0.8</v>
      </c>
      <c r="H443" s="228"/>
      <c r="I443" s="229" cm="1">
        <f t="array" ref="I443">-SUMPRODUCT(([3]Feedstocks!$C$4:$C$185=A443)*[3]Feedstocks!$E$4:$E$185,[3]Feedstocks!$F$4:$F$185,[3]Feedstocks!$H$4:$H$185,[3]Feedstocks!$I$4:$I$185)</f>
        <v>0</v>
      </c>
      <c r="J443" s="229" cm="1">
        <f t="array" ref="J443">-SUMPRODUCT(([3]Feedstocks!$C$4:$C$185=A443)*[3]Feedstocks!$E$4:$E$185,[3]Feedstocks!$H$4:$H$185,[3]Feedstocks!$I$4:$I$185)</f>
        <v>0</v>
      </c>
      <c r="K443" s="229"/>
      <c r="L443" s="229"/>
      <c r="M443" s="228">
        <v>1</v>
      </c>
      <c r="N443" s="228" t="str">
        <f>VLOOKUP(E443,[3]Activities!$A$9:$M$224,13,FALSE)</f>
        <v>NL</v>
      </c>
      <c r="O443" s="228"/>
      <c r="P443" s="66" t="s">
        <v>1266</v>
      </c>
      <c r="Q443" s="230"/>
      <c r="R443" s="230"/>
      <c r="S443" s="230"/>
      <c r="T443" s="230"/>
      <c r="U443" s="230"/>
      <c r="V443" s="230"/>
      <c r="W443" s="230"/>
      <c r="X443" s="230"/>
      <c r="Y443" s="230"/>
      <c r="Z443" s="230"/>
      <c r="AA443" s="230"/>
      <c r="AB443" s="230"/>
      <c r="AC443" s="230"/>
      <c r="AD443" s="230"/>
      <c r="AE443" s="230"/>
      <c r="AF443" s="235"/>
      <c r="AG443" s="235"/>
      <c r="AH443" s="230"/>
      <c r="AI443" s="230"/>
      <c r="AJ443" s="230"/>
      <c r="AK443" s="230"/>
      <c r="AL443" s="230"/>
      <c r="AM443" s="230"/>
      <c r="AN443" s="230"/>
      <c r="AO443" s="230"/>
      <c r="AP443" s="230"/>
      <c r="AQ443" s="230"/>
      <c r="AR443" s="230"/>
      <c r="AS443" s="230"/>
      <c r="AT443" s="230"/>
      <c r="AU443" s="230"/>
      <c r="AV443" s="230"/>
      <c r="AW443" s="230"/>
      <c r="AX443" s="230"/>
      <c r="AY443" s="230"/>
      <c r="AZ443" s="230"/>
      <c r="BA443" s="230"/>
      <c r="BB443" s="230"/>
      <c r="BC443" s="230"/>
      <c r="BD443" s="230"/>
      <c r="BE443" s="230"/>
      <c r="BF443" s="230"/>
      <c r="BG443" s="230"/>
      <c r="BH443" s="230"/>
      <c r="BI443" s="230"/>
      <c r="BJ443" s="230"/>
      <c r="BK443" s="230"/>
      <c r="BL443" s="230"/>
      <c r="BM443" s="230"/>
      <c r="BN443" s="230"/>
      <c r="BO443" s="230"/>
      <c r="BP443" s="230"/>
      <c r="BQ443" s="230"/>
      <c r="BR443" s="230"/>
      <c r="BS443" s="230"/>
      <c r="BT443" s="230"/>
      <c r="BU443" s="230"/>
      <c r="BV443" s="230"/>
      <c r="BW443" s="230"/>
      <c r="BX443" s="230"/>
      <c r="BY443" s="230"/>
      <c r="BZ443" s="230"/>
      <c r="CA443" s="230"/>
      <c r="CB443" s="230"/>
      <c r="CC443" s="230"/>
      <c r="CD443" s="230"/>
      <c r="CE443" s="230"/>
      <c r="CF443" s="230"/>
      <c r="CG443" s="230"/>
      <c r="CH443" s="230"/>
      <c r="CI443" s="230"/>
      <c r="CJ443" s="230"/>
      <c r="CK443" s="230"/>
      <c r="CL443" s="230"/>
      <c r="CM443" s="230"/>
      <c r="CN443" s="230"/>
      <c r="CO443" s="230"/>
      <c r="CP443" s="230"/>
      <c r="CQ443" s="230"/>
      <c r="CR443" s="230">
        <v>-0.57999999999999996</v>
      </c>
      <c r="CS443" s="230"/>
      <c r="CT443" s="230"/>
      <c r="CU443" s="230"/>
      <c r="CV443" s="230"/>
      <c r="CW443" s="230"/>
      <c r="CX443" s="230"/>
      <c r="CY443" s="230">
        <v>1</v>
      </c>
      <c r="CZ443" s="230"/>
      <c r="DA443" s="230"/>
      <c r="DB443" s="230"/>
      <c r="DC443" s="230"/>
      <c r="DD443" s="230"/>
      <c r="DE443" s="230"/>
      <c r="DF443" s="230"/>
      <c r="DG443" s="230"/>
      <c r="DH443" s="230"/>
      <c r="DI443" s="230"/>
      <c r="DJ443" s="230"/>
      <c r="DK443" s="230"/>
      <c r="DL443" s="230"/>
      <c r="DM443" s="230"/>
      <c r="DN443" s="230"/>
      <c r="DO443" s="230"/>
      <c r="DP443" s="230"/>
      <c r="DQ443" s="230"/>
      <c r="DR443" s="230"/>
      <c r="DS443" s="230">
        <v>-0.58399999999999996</v>
      </c>
      <c r="DT443" s="230"/>
      <c r="DU443" s="230"/>
      <c r="DV443" s="230"/>
      <c r="DW443" s="230"/>
      <c r="DX443" s="230"/>
      <c r="DY443" s="230"/>
      <c r="DZ443" s="230"/>
      <c r="EA443" s="230"/>
      <c r="EB443" s="230"/>
      <c r="EC443" s="230"/>
      <c r="ED443" s="230"/>
      <c r="EE443" s="230"/>
      <c r="EF443" s="230"/>
      <c r="EG443" s="230"/>
      <c r="EH443" s="230"/>
      <c r="EI443" s="230"/>
      <c r="EJ443" s="230"/>
      <c r="EK443" s="230"/>
      <c r="EL443" s="230"/>
      <c r="EM443" s="230"/>
      <c r="EN443" s="230"/>
      <c r="EO443" s="230"/>
      <c r="EP443" s="230"/>
      <c r="EQ443" s="230"/>
      <c r="ER443" s="230"/>
      <c r="ES443" s="230"/>
      <c r="ET443" s="230"/>
      <c r="EU443" s="230"/>
      <c r="EV443" s="230"/>
      <c r="EW443" s="230"/>
      <c r="EX443" s="230"/>
      <c r="EY443" s="230"/>
      <c r="EZ443" s="230"/>
      <c r="FA443" s="230"/>
      <c r="FB443" s="230"/>
      <c r="FC443" s="230"/>
      <c r="FD443" s="230"/>
      <c r="FE443" s="230"/>
      <c r="FF443" s="230"/>
      <c r="FG443" s="230"/>
      <c r="FH443" s="230"/>
      <c r="FI443" s="230"/>
      <c r="FJ443" s="230"/>
      <c r="FK443" s="230"/>
      <c r="FL443" s="230"/>
      <c r="FM443" s="230"/>
      <c r="FN443" s="230"/>
      <c r="FO443" s="230"/>
      <c r="FP443" s="230"/>
      <c r="FQ443" s="230"/>
      <c r="FR443" s="230"/>
      <c r="FS443" s="230"/>
      <c r="FT443" s="231"/>
      <c r="FU443" s="232">
        <f t="shared" si="54"/>
        <v>2.64E-2</v>
      </c>
      <c r="FV443" s="232">
        <f t="shared" si="60"/>
        <v>6.6E-3</v>
      </c>
      <c r="FW443" s="232">
        <f t="shared" si="60"/>
        <v>0</v>
      </c>
      <c r="FX443" s="232">
        <f t="shared" si="60"/>
        <v>0</v>
      </c>
      <c r="FY443" s="232">
        <f t="shared" si="60"/>
        <v>0</v>
      </c>
      <c r="FZ443" s="232">
        <f t="shared" si="60"/>
        <v>0</v>
      </c>
      <c r="GA443" s="232">
        <f t="shared" si="56"/>
        <v>0</v>
      </c>
      <c r="GB443" s="232">
        <f t="shared" si="57"/>
        <v>0</v>
      </c>
      <c r="GC443" s="232">
        <f t="shared" si="58"/>
        <v>0</v>
      </c>
    </row>
    <row r="444" spans="1:185" x14ac:dyDescent="0.3">
      <c r="A444" s="69" t="s">
        <v>465</v>
      </c>
      <c r="B444" s="69" t="str">
        <f>[3]Technologies!B444</f>
        <v>Industrie</v>
      </c>
      <c r="C444" s="69" t="str">
        <f>VLOOKUP($A444,[3]Technologies!$A$7:$H$699,3,FALSE)</f>
        <v>Conversion</v>
      </c>
      <c r="D444" s="69" t="str">
        <f>VLOOKUP($A444,[3]Technologies!$A$7:$H$699,4,FALSE)</f>
        <v>Industry</v>
      </c>
      <c r="E444" s="69" t="str">
        <f>VLOOKUP($A444,[3]Technologies!$A$7:$H$699,6,FALSE)</f>
        <v>Heat HT Industry</v>
      </c>
      <c r="F444" s="70" t="str">
        <f>VLOOKUP($A444,[3]Technologies!$A$7:$H$699,7,FALSE)</f>
        <v>Boiler Coal - HT Heat for Industry</v>
      </c>
      <c r="G444" s="233"/>
      <c r="H444" s="233"/>
      <c r="I444" s="234" cm="1">
        <f t="array" ref="I444">-SUMPRODUCT(([3]Feedstocks!$C$4:$C$185=A444)*[3]Feedstocks!$E$4:$E$185,[3]Feedstocks!$F$4:$F$185,[3]Feedstocks!$H$4:$H$185,[3]Feedstocks!$I$4:$I$185)</f>
        <v>0</v>
      </c>
      <c r="J444" s="234" cm="1">
        <f t="array" ref="J444">-SUMPRODUCT(([3]Feedstocks!$C$4:$C$185=A444)*[3]Feedstocks!$E$4:$E$185,[3]Feedstocks!$H$4:$H$185,[3]Feedstocks!$I$4:$I$185)</f>
        <v>0</v>
      </c>
      <c r="K444" s="234"/>
      <c r="L444" s="234"/>
      <c r="M444" s="233">
        <v>1</v>
      </c>
      <c r="N444" s="233" t="str">
        <f>VLOOKUP(E444,[3]Activities!$A$9:$M$224,13,FALSE)</f>
        <v>NL</v>
      </c>
      <c r="O444" s="233"/>
      <c r="P444" s="87" t="s">
        <v>1266</v>
      </c>
      <c r="Q444" s="235"/>
      <c r="R444" s="235"/>
      <c r="S444" s="235"/>
      <c r="T444" s="235"/>
      <c r="U444" s="235"/>
      <c r="V444" s="235"/>
      <c r="W444" s="235"/>
      <c r="X444" s="235"/>
      <c r="Y444" s="235"/>
      <c r="Z444" s="235"/>
      <c r="AA444" s="235"/>
      <c r="AB444" s="235"/>
      <c r="AC444" s="235"/>
      <c r="AD444" s="235"/>
      <c r="AE444" s="235"/>
      <c r="AF444" s="230"/>
      <c r="AG444" s="230"/>
      <c r="AH444" s="235"/>
      <c r="AI444" s="235"/>
      <c r="AJ444" s="235"/>
      <c r="AK444" s="235"/>
      <c r="AL444" s="235"/>
      <c r="AM444" s="235"/>
      <c r="AN444" s="235"/>
      <c r="AO444" s="235"/>
      <c r="AP444" s="235"/>
      <c r="AQ444" s="235"/>
      <c r="AR444" s="235"/>
      <c r="AS444" s="235"/>
      <c r="AT444" s="235"/>
      <c r="AU444" s="235"/>
      <c r="AV444" s="235"/>
      <c r="AW444" s="235"/>
      <c r="AX444" s="235"/>
      <c r="AY444" s="235"/>
      <c r="AZ444" s="235"/>
      <c r="BA444" s="235"/>
      <c r="BB444" s="235"/>
      <c r="BC444" s="235"/>
      <c r="BD444" s="235"/>
      <c r="BE444" s="235"/>
      <c r="BF444" s="235"/>
      <c r="BG444" s="235"/>
      <c r="BH444" s="235"/>
      <c r="BI444" s="235"/>
      <c r="BJ444" s="235"/>
      <c r="BK444" s="235"/>
      <c r="BL444" s="235"/>
      <c r="BM444" s="235"/>
      <c r="BN444" s="235"/>
      <c r="BO444" s="235"/>
      <c r="BP444" s="235"/>
      <c r="BQ444" s="235"/>
      <c r="BR444" s="235"/>
      <c r="BS444" s="235"/>
      <c r="BT444" s="235"/>
      <c r="BU444" s="235"/>
      <c r="BV444" s="235"/>
      <c r="BW444" s="235"/>
      <c r="BX444" s="235"/>
      <c r="BY444" s="235"/>
      <c r="BZ444" s="235"/>
      <c r="CA444" s="235"/>
      <c r="CB444" s="235"/>
      <c r="CC444" s="235"/>
      <c r="CD444" s="235"/>
      <c r="CE444" s="235"/>
      <c r="CF444" s="235"/>
      <c r="CG444" s="235"/>
      <c r="CH444" s="235"/>
      <c r="CI444" s="235"/>
      <c r="CJ444" s="235"/>
      <c r="CK444" s="235"/>
      <c r="CL444" s="235"/>
      <c r="CM444" s="235"/>
      <c r="CN444" s="235"/>
      <c r="CO444" s="235"/>
      <c r="CP444" s="235"/>
      <c r="CQ444" s="235"/>
      <c r="CR444" s="235"/>
      <c r="CS444" s="235"/>
      <c r="CT444" s="235"/>
      <c r="CU444" s="235"/>
      <c r="CV444" s="235"/>
      <c r="CW444" s="235"/>
      <c r="CX444" s="235"/>
      <c r="CY444" s="235">
        <v>1</v>
      </c>
      <c r="CZ444" s="235"/>
      <c r="DA444" s="235"/>
      <c r="DB444" s="235"/>
      <c r="DC444" s="235"/>
      <c r="DD444" s="235"/>
      <c r="DE444" s="235"/>
      <c r="DF444" s="235"/>
      <c r="DG444" s="235"/>
      <c r="DH444" s="235"/>
      <c r="DI444" s="235"/>
      <c r="DJ444" s="235"/>
      <c r="DK444" s="235"/>
      <c r="DL444" s="235"/>
      <c r="DM444" s="235"/>
      <c r="DN444" s="235"/>
      <c r="DO444" s="235"/>
      <c r="DP444" s="235"/>
      <c r="DQ444" s="235"/>
      <c r="DR444" s="235"/>
      <c r="DS444" s="235"/>
      <c r="DT444" s="235"/>
      <c r="DU444" s="235"/>
      <c r="DV444" s="235"/>
      <c r="DW444" s="235"/>
      <c r="DX444" s="235"/>
      <c r="DY444" s="235"/>
      <c r="DZ444" s="235"/>
      <c r="EA444" s="235"/>
      <c r="EB444" s="235"/>
      <c r="EC444" s="235"/>
      <c r="ED444" s="235">
        <v>-1.2350000000000001</v>
      </c>
      <c r="EE444" s="235"/>
      <c r="EF444" s="235"/>
      <c r="EG444" s="235"/>
      <c r="EH444" s="235"/>
      <c r="EI444" s="235"/>
      <c r="EJ444" s="235"/>
      <c r="EK444" s="235"/>
      <c r="EL444" s="235"/>
      <c r="EM444" s="235"/>
      <c r="EN444" s="235"/>
      <c r="EO444" s="235"/>
      <c r="EP444" s="235"/>
      <c r="EQ444" s="235"/>
      <c r="ER444" s="235"/>
      <c r="ES444" s="235"/>
      <c r="ET444" s="235"/>
      <c r="EU444" s="235"/>
      <c r="EV444" s="235"/>
      <c r="EW444" s="235"/>
      <c r="EX444" s="235"/>
      <c r="EY444" s="235"/>
      <c r="EZ444" s="235"/>
      <c r="FA444" s="235"/>
      <c r="FB444" s="235"/>
      <c r="FC444" s="235"/>
      <c r="FD444" s="235"/>
      <c r="FE444" s="235"/>
      <c r="FF444" s="235"/>
      <c r="FG444" s="235"/>
      <c r="FH444" s="235"/>
      <c r="FI444" s="235"/>
      <c r="FJ444" s="235"/>
      <c r="FK444" s="235"/>
      <c r="FL444" s="235"/>
      <c r="FM444" s="235"/>
      <c r="FN444" s="235"/>
      <c r="FO444" s="235"/>
      <c r="FP444" s="235"/>
      <c r="FQ444" s="235"/>
      <c r="FR444" s="235"/>
      <c r="FS444" s="235"/>
      <c r="FT444" s="236"/>
      <c r="FU444" s="237">
        <f t="shared" si="54"/>
        <v>0</v>
      </c>
      <c r="FV444" s="237">
        <f t="shared" si="60"/>
        <v>0.12139999999999999</v>
      </c>
      <c r="FW444" s="237">
        <f t="shared" si="60"/>
        <v>0</v>
      </c>
      <c r="FX444" s="237">
        <f t="shared" si="60"/>
        <v>0</v>
      </c>
      <c r="FY444" s="237">
        <f t="shared" si="60"/>
        <v>0</v>
      </c>
      <c r="FZ444" s="237">
        <f t="shared" si="60"/>
        <v>0</v>
      </c>
      <c r="GA444" s="237">
        <f t="shared" si="56"/>
        <v>0</v>
      </c>
      <c r="GB444" s="237">
        <f t="shared" si="57"/>
        <v>0</v>
      </c>
      <c r="GC444" s="237">
        <f t="shared" si="58"/>
        <v>0</v>
      </c>
    </row>
    <row r="445" spans="1:185" x14ac:dyDescent="0.3">
      <c r="A445" s="40" t="s">
        <v>466</v>
      </c>
      <c r="B445" s="40" t="str">
        <f>[3]Technologies!B445</f>
        <v>Industrie</v>
      </c>
      <c r="C445" s="40" t="str">
        <f>VLOOKUP($A445,[3]Technologies!$A$7:$H$699,3,FALSE)</f>
        <v>Conversion</v>
      </c>
      <c r="D445" s="40" t="str">
        <f>VLOOKUP($A445,[3]Technologies!$A$7:$H$699,4,FALSE)</f>
        <v>Industry</v>
      </c>
      <c r="E445" s="40" t="str">
        <f>VLOOKUP($A445,[3]Technologies!$A$7:$H$699,6,FALSE)</f>
        <v>Heat HT Industry</v>
      </c>
      <c r="F445" s="40" t="str">
        <f>VLOOKUP($A445,[3]Technologies!$A$7:$H$699,7,FALSE)</f>
        <v>Boiler Coal wCCS - HT Heat for Industry</v>
      </c>
      <c r="G445" s="228">
        <v>0.8</v>
      </c>
      <c r="H445" s="228"/>
      <c r="I445" s="229" cm="1">
        <f t="array" ref="I445">-SUMPRODUCT(([3]Feedstocks!$C$4:$C$185=A445)*[3]Feedstocks!$E$4:$E$185,[3]Feedstocks!$F$4:$F$185,[3]Feedstocks!$H$4:$H$185,[3]Feedstocks!$I$4:$I$185)</f>
        <v>0</v>
      </c>
      <c r="J445" s="229" cm="1">
        <f t="array" ref="J445">-SUMPRODUCT(([3]Feedstocks!$C$4:$C$185=A445)*[3]Feedstocks!$E$4:$E$185,[3]Feedstocks!$H$4:$H$185,[3]Feedstocks!$I$4:$I$185)</f>
        <v>0</v>
      </c>
      <c r="K445" s="229"/>
      <c r="L445" s="229"/>
      <c r="M445" s="228">
        <v>1</v>
      </c>
      <c r="N445" s="228" t="str">
        <f>VLOOKUP(E445,[3]Activities!$A$9:$M$224,13,FALSE)</f>
        <v>NL</v>
      </c>
      <c r="O445" s="228"/>
      <c r="P445" s="66" t="s">
        <v>1266</v>
      </c>
      <c r="Q445" s="230"/>
      <c r="R445" s="230"/>
      <c r="S445" s="230"/>
      <c r="T445" s="230"/>
      <c r="U445" s="230"/>
      <c r="V445" s="230"/>
      <c r="W445" s="230"/>
      <c r="X445" s="230"/>
      <c r="Y445" s="230"/>
      <c r="Z445" s="230"/>
      <c r="AA445" s="230"/>
      <c r="AB445" s="230"/>
      <c r="AC445" s="230"/>
      <c r="AD445" s="230"/>
      <c r="AE445" s="230"/>
      <c r="AF445" s="235"/>
      <c r="AG445" s="235"/>
      <c r="AH445" s="230"/>
      <c r="AI445" s="230"/>
      <c r="AJ445" s="230"/>
      <c r="AK445" s="230"/>
      <c r="AL445" s="230"/>
      <c r="AM445" s="230"/>
      <c r="AN445" s="230"/>
      <c r="AO445" s="230"/>
      <c r="AP445" s="230"/>
      <c r="AQ445" s="230"/>
      <c r="AR445" s="230"/>
      <c r="AS445" s="230"/>
      <c r="AT445" s="230"/>
      <c r="AU445" s="230"/>
      <c r="AV445" s="230"/>
      <c r="AW445" s="230"/>
      <c r="AX445" s="230"/>
      <c r="AY445" s="230"/>
      <c r="AZ445" s="230"/>
      <c r="BA445" s="230"/>
      <c r="BB445" s="230"/>
      <c r="BC445" s="230"/>
      <c r="BD445" s="230"/>
      <c r="BE445" s="230"/>
      <c r="BF445" s="230"/>
      <c r="BG445" s="230"/>
      <c r="BH445" s="230"/>
      <c r="BI445" s="230"/>
      <c r="BJ445" s="230"/>
      <c r="BK445" s="230"/>
      <c r="BL445" s="230"/>
      <c r="BM445" s="230"/>
      <c r="BN445" s="230"/>
      <c r="BO445" s="230"/>
      <c r="BP445" s="230"/>
      <c r="BQ445" s="230"/>
      <c r="BR445" s="230"/>
      <c r="BS445" s="230"/>
      <c r="BT445" s="230"/>
      <c r="BU445" s="230"/>
      <c r="BV445" s="230"/>
      <c r="BW445" s="230"/>
      <c r="BX445" s="230"/>
      <c r="BY445" s="230"/>
      <c r="BZ445" s="230"/>
      <c r="CA445" s="230"/>
      <c r="CB445" s="230"/>
      <c r="CC445" s="230"/>
      <c r="CD445" s="230"/>
      <c r="CE445" s="230"/>
      <c r="CF445" s="230"/>
      <c r="CG445" s="230"/>
      <c r="CH445" s="230"/>
      <c r="CI445" s="230"/>
      <c r="CJ445" s="230"/>
      <c r="CK445" s="230"/>
      <c r="CL445" s="230"/>
      <c r="CM445" s="230"/>
      <c r="CN445" s="230"/>
      <c r="CO445" s="230"/>
      <c r="CP445" s="230"/>
      <c r="CQ445" s="230"/>
      <c r="CR445" s="230"/>
      <c r="CS445" s="230"/>
      <c r="CT445" s="230"/>
      <c r="CU445" s="230"/>
      <c r="CV445" s="230"/>
      <c r="CW445" s="230"/>
      <c r="CX445" s="230"/>
      <c r="CY445" s="230">
        <v>1</v>
      </c>
      <c r="CZ445" s="230"/>
      <c r="DA445" s="230"/>
      <c r="DB445" s="230"/>
      <c r="DC445" s="230"/>
      <c r="DD445" s="230"/>
      <c r="DE445" s="230"/>
      <c r="DF445" s="230"/>
      <c r="DG445" s="230"/>
      <c r="DH445" s="230"/>
      <c r="DI445" s="230"/>
      <c r="DJ445" s="230"/>
      <c r="DK445" s="230"/>
      <c r="DL445" s="230"/>
      <c r="DM445" s="230"/>
      <c r="DN445" s="230"/>
      <c r="DO445" s="230"/>
      <c r="DP445" s="230"/>
      <c r="DQ445" s="230"/>
      <c r="DR445" s="230"/>
      <c r="DS445" s="230"/>
      <c r="DT445" s="230"/>
      <c r="DU445" s="230"/>
      <c r="DV445" s="230"/>
      <c r="DW445" s="230"/>
      <c r="DX445" s="230"/>
      <c r="DY445" s="230"/>
      <c r="DZ445" s="230"/>
      <c r="EA445" s="230"/>
      <c r="EB445" s="230"/>
      <c r="EC445" s="230"/>
      <c r="ED445" s="230">
        <v>-1.3280000000000001</v>
      </c>
      <c r="EE445" s="230"/>
      <c r="EF445" s="230"/>
      <c r="EG445" s="230"/>
      <c r="EH445" s="230"/>
      <c r="EI445" s="230"/>
      <c r="EJ445" s="230"/>
      <c r="EK445" s="230"/>
      <c r="EL445" s="230"/>
      <c r="EM445" s="230"/>
      <c r="EN445" s="230"/>
      <c r="EO445" s="230"/>
      <c r="EP445" s="230"/>
      <c r="EQ445" s="230"/>
      <c r="ER445" s="230"/>
      <c r="ES445" s="230"/>
      <c r="ET445" s="230"/>
      <c r="EU445" s="230"/>
      <c r="EV445" s="230"/>
      <c r="EW445" s="230"/>
      <c r="EX445" s="230"/>
      <c r="EY445" s="230"/>
      <c r="EZ445" s="230"/>
      <c r="FA445" s="230"/>
      <c r="FB445" s="230"/>
      <c r="FC445" s="230"/>
      <c r="FD445" s="230"/>
      <c r="FE445" s="230"/>
      <c r="FF445" s="230"/>
      <c r="FG445" s="230"/>
      <c r="FH445" s="230"/>
      <c r="FI445" s="230"/>
      <c r="FJ445" s="230"/>
      <c r="FK445" s="230"/>
      <c r="FL445" s="230"/>
      <c r="FM445" s="230"/>
      <c r="FN445" s="230"/>
      <c r="FO445" s="230"/>
      <c r="FP445" s="230"/>
      <c r="FQ445" s="230"/>
      <c r="FR445" s="230"/>
      <c r="FS445" s="230"/>
      <c r="FT445" s="231"/>
      <c r="FU445" s="232">
        <f t="shared" si="54"/>
        <v>0.10440000000000001</v>
      </c>
      <c r="FV445" s="232">
        <f t="shared" si="60"/>
        <v>2.6100000000000002E-2</v>
      </c>
      <c r="FW445" s="232">
        <f t="shared" si="60"/>
        <v>0</v>
      </c>
      <c r="FX445" s="232">
        <f t="shared" si="60"/>
        <v>0</v>
      </c>
      <c r="FY445" s="232">
        <f t="shared" si="60"/>
        <v>0</v>
      </c>
      <c r="FZ445" s="232">
        <f t="shared" si="60"/>
        <v>0</v>
      </c>
      <c r="GA445" s="232">
        <f t="shared" si="56"/>
        <v>0</v>
      </c>
      <c r="GB445" s="232">
        <f t="shared" si="57"/>
        <v>0</v>
      </c>
      <c r="GC445" s="232">
        <f t="shared" si="58"/>
        <v>0</v>
      </c>
    </row>
    <row r="446" spans="1:185" x14ac:dyDescent="0.3">
      <c r="A446" s="69" t="s">
        <v>467</v>
      </c>
      <c r="B446" s="69" t="str">
        <f>[3]Technologies!B446</f>
        <v>Industrie</v>
      </c>
      <c r="C446" s="69" t="str">
        <f>VLOOKUP($A446,[3]Technologies!$A$7:$H$699,3,FALSE)</f>
        <v>Conversion</v>
      </c>
      <c r="D446" s="69" t="str">
        <f>VLOOKUP($A446,[3]Technologies!$A$7:$H$699,4,FALSE)</f>
        <v>Industry</v>
      </c>
      <c r="E446" s="69" t="str">
        <f>VLOOKUP($A446,[3]Technologies!$A$7:$H$699,6,FALSE)</f>
        <v>Heat HT Industry</v>
      </c>
      <c r="F446" s="70" t="str">
        <f>VLOOKUP($A446,[3]Technologies!$A$7:$H$699,7,FALSE)</f>
        <v>Boiler Biomass - HT Heat for Industry</v>
      </c>
      <c r="G446" s="233"/>
      <c r="H446" s="233"/>
      <c r="I446" s="234" cm="1">
        <f t="array" ref="I446">-SUMPRODUCT(([3]Feedstocks!$C$4:$C$185=A446)*[3]Feedstocks!$E$4:$E$185,[3]Feedstocks!$F$4:$F$185,[3]Feedstocks!$H$4:$H$185,[3]Feedstocks!$I$4:$I$185)</f>
        <v>0</v>
      </c>
      <c r="J446" s="234" cm="1">
        <f t="array" ref="J446">-SUMPRODUCT(([3]Feedstocks!$C$4:$C$185=A446)*[3]Feedstocks!$E$4:$E$185,[3]Feedstocks!$H$4:$H$185,[3]Feedstocks!$I$4:$I$185)</f>
        <v>0</v>
      </c>
      <c r="K446" s="234"/>
      <c r="L446" s="234"/>
      <c r="M446" s="233">
        <v>1</v>
      </c>
      <c r="N446" s="233" t="str">
        <f>VLOOKUP(E446,[3]Activities!$A$9:$M$224,13,FALSE)</f>
        <v>NL</v>
      </c>
      <c r="O446" s="233"/>
      <c r="P446" s="87" t="s">
        <v>1266</v>
      </c>
      <c r="Q446" s="235"/>
      <c r="R446" s="235"/>
      <c r="S446" s="235"/>
      <c r="T446" s="235"/>
      <c r="U446" s="235"/>
      <c r="V446" s="235"/>
      <c r="W446" s="235"/>
      <c r="X446" s="235"/>
      <c r="Y446" s="235"/>
      <c r="Z446" s="235"/>
      <c r="AA446" s="235"/>
      <c r="AB446" s="235"/>
      <c r="AC446" s="235"/>
      <c r="AD446" s="235"/>
      <c r="AE446" s="235"/>
      <c r="AF446" s="230"/>
      <c r="AG446" s="230"/>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c r="BQ446" s="235"/>
      <c r="BR446" s="235"/>
      <c r="BS446" s="235"/>
      <c r="BT446" s="235"/>
      <c r="BU446" s="235"/>
      <c r="BV446" s="235"/>
      <c r="BW446" s="235"/>
      <c r="BX446" s="235"/>
      <c r="BY446" s="235"/>
      <c r="BZ446" s="235"/>
      <c r="CA446" s="235"/>
      <c r="CB446" s="235"/>
      <c r="CC446" s="235"/>
      <c r="CD446" s="235"/>
      <c r="CE446" s="235"/>
      <c r="CF446" s="235"/>
      <c r="CG446" s="235"/>
      <c r="CH446" s="235"/>
      <c r="CI446" s="235"/>
      <c r="CJ446" s="235"/>
      <c r="CK446" s="235"/>
      <c r="CL446" s="235"/>
      <c r="CM446" s="235"/>
      <c r="CN446" s="235"/>
      <c r="CO446" s="235"/>
      <c r="CP446" s="235"/>
      <c r="CQ446" s="235"/>
      <c r="CR446" s="235"/>
      <c r="CS446" s="235"/>
      <c r="CT446" s="235"/>
      <c r="CU446" s="235"/>
      <c r="CV446" s="235"/>
      <c r="CW446" s="235"/>
      <c r="CX446" s="235"/>
      <c r="CY446" s="235">
        <v>1</v>
      </c>
      <c r="CZ446" s="235"/>
      <c r="DA446" s="235"/>
      <c r="DB446" s="235"/>
      <c r="DC446" s="235"/>
      <c r="DD446" s="235"/>
      <c r="DE446" s="235"/>
      <c r="DF446" s="235"/>
      <c r="DG446" s="235"/>
      <c r="DH446" s="235"/>
      <c r="DI446" s="235"/>
      <c r="DJ446" s="235"/>
      <c r="DK446" s="235"/>
      <c r="DL446" s="235"/>
      <c r="DM446" s="235"/>
      <c r="DN446" s="235"/>
      <c r="DO446" s="235"/>
      <c r="DP446" s="235"/>
      <c r="DQ446" s="235"/>
      <c r="DR446" s="235"/>
      <c r="DS446" s="235"/>
      <c r="DT446" s="235"/>
      <c r="DU446" s="235"/>
      <c r="DV446" s="235"/>
      <c r="DW446" s="235"/>
      <c r="DX446" s="235"/>
      <c r="DY446" s="235"/>
      <c r="DZ446" s="235"/>
      <c r="EA446" s="235"/>
      <c r="EB446" s="235">
        <v>-1.25</v>
      </c>
      <c r="EC446" s="235"/>
      <c r="ED446" s="235"/>
      <c r="EE446" s="235"/>
      <c r="EF446" s="235"/>
      <c r="EG446" s="235"/>
      <c r="EH446" s="235"/>
      <c r="EI446" s="235"/>
      <c r="EJ446" s="235"/>
      <c r="EK446" s="235"/>
      <c r="EL446" s="235"/>
      <c r="EM446" s="235"/>
      <c r="EN446" s="235"/>
      <c r="EO446" s="235"/>
      <c r="EP446" s="235"/>
      <c r="EQ446" s="235"/>
      <c r="ER446" s="235"/>
      <c r="ES446" s="235"/>
      <c r="ET446" s="235"/>
      <c r="EU446" s="235"/>
      <c r="EV446" s="235"/>
      <c r="EW446" s="235"/>
      <c r="EX446" s="235"/>
      <c r="EY446" s="235"/>
      <c r="EZ446" s="235"/>
      <c r="FA446" s="235"/>
      <c r="FB446" s="235"/>
      <c r="FC446" s="235"/>
      <c r="FD446" s="235"/>
      <c r="FE446" s="235"/>
      <c r="FF446" s="235"/>
      <c r="FG446" s="235"/>
      <c r="FH446" s="235"/>
      <c r="FI446" s="235"/>
      <c r="FJ446" s="235"/>
      <c r="FK446" s="235"/>
      <c r="FL446" s="235"/>
      <c r="FM446" s="235"/>
      <c r="FN446" s="235"/>
      <c r="FO446" s="235"/>
      <c r="FP446" s="235"/>
      <c r="FQ446" s="235"/>
      <c r="FR446" s="235"/>
      <c r="FS446" s="235"/>
      <c r="FT446" s="236"/>
      <c r="FU446" s="237">
        <f t="shared" si="54"/>
        <v>0</v>
      </c>
      <c r="FV446" s="237">
        <f t="shared" si="60"/>
        <v>0</v>
      </c>
      <c r="FW446" s="237">
        <f t="shared" si="60"/>
        <v>0</v>
      </c>
      <c r="FX446" s="237">
        <f t="shared" si="60"/>
        <v>0</v>
      </c>
      <c r="FY446" s="237">
        <f t="shared" si="60"/>
        <v>0</v>
      </c>
      <c r="FZ446" s="237">
        <f t="shared" si="60"/>
        <v>0</v>
      </c>
      <c r="GA446" s="237">
        <f t="shared" si="56"/>
        <v>0</v>
      </c>
      <c r="GB446" s="237">
        <f t="shared" si="57"/>
        <v>0</v>
      </c>
      <c r="GC446" s="237">
        <f t="shared" si="58"/>
        <v>0</v>
      </c>
    </row>
    <row r="447" spans="1:185" ht="13.95" customHeight="1" x14ac:dyDescent="0.3">
      <c r="A447" s="40" t="s">
        <v>468</v>
      </c>
      <c r="B447" s="40" t="str">
        <f>[3]Technologies!B447</f>
        <v>Industrie</v>
      </c>
      <c r="C447" s="40" t="str">
        <f>VLOOKUP($A447,[3]Technologies!$A$7:$H$699,3,FALSE)</f>
        <v>Conversion</v>
      </c>
      <c r="D447" s="40" t="str">
        <f>VLOOKUP($A447,[3]Technologies!$A$7:$H$699,4,FALSE)</f>
        <v>Industry</v>
      </c>
      <c r="E447" s="40" t="str">
        <f>VLOOKUP($A447,[3]Technologies!$A$7:$H$699,6,FALSE)</f>
        <v>Heat HT Industry</v>
      </c>
      <c r="F447" s="40" t="str">
        <f>VLOOKUP($A447,[3]Technologies!$A$7:$H$699,7,FALSE)</f>
        <v>Boiler Biomass wCCS - HT Heat for Industry</v>
      </c>
      <c r="G447" s="228">
        <v>0.8</v>
      </c>
      <c r="H447" s="228"/>
      <c r="I447" s="229" cm="1">
        <f t="array" ref="I447">-SUMPRODUCT(([3]Feedstocks!$C$4:$C$185=A447)*[3]Feedstocks!$E$4:$E$185,[3]Feedstocks!$F$4:$F$185,[3]Feedstocks!$H$4:$H$185,[3]Feedstocks!$I$4:$I$185)</f>
        <v>0</v>
      </c>
      <c r="J447" s="229" cm="1">
        <f t="array" ref="J447">-SUMPRODUCT(([3]Feedstocks!$C$4:$C$185=A447)*[3]Feedstocks!$E$4:$E$185,[3]Feedstocks!$H$4:$H$185,[3]Feedstocks!$I$4:$I$185)</f>
        <v>0</v>
      </c>
      <c r="K447" s="229"/>
      <c r="L447" s="229"/>
      <c r="M447" s="228">
        <v>1</v>
      </c>
      <c r="N447" s="228" t="str">
        <f>VLOOKUP(E447,[3]Activities!$A$9:$M$224,13,FALSE)</f>
        <v>NL</v>
      </c>
      <c r="O447" s="228"/>
      <c r="P447" s="66" t="s">
        <v>1266</v>
      </c>
      <c r="Q447" s="230"/>
      <c r="R447" s="230"/>
      <c r="S447" s="230"/>
      <c r="T447" s="230"/>
      <c r="U447" s="230"/>
      <c r="V447" s="230"/>
      <c r="W447" s="230"/>
      <c r="X447" s="230"/>
      <c r="Y447" s="230"/>
      <c r="Z447" s="230"/>
      <c r="AA447" s="230"/>
      <c r="AB447" s="230"/>
      <c r="AC447" s="230"/>
      <c r="AD447" s="230"/>
      <c r="AE447" s="230"/>
      <c r="AF447" s="235"/>
      <c r="AG447" s="235"/>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v>1</v>
      </c>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v>-1.3440000000000001</v>
      </c>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1">
        <f>FU447</f>
        <v>0.1178</v>
      </c>
      <c r="FU447" s="232">
        <f t="shared" si="54"/>
        <v>0.1178</v>
      </c>
      <c r="FV447" s="232">
        <f t="shared" si="60"/>
        <v>-0.1178</v>
      </c>
      <c r="FW447" s="232">
        <f t="shared" si="60"/>
        <v>0</v>
      </c>
      <c r="FX447" s="232">
        <f t="shared" si="60"/>
        <v>0</v>
      </c>
      <c r="FY447" s="232">
        <f t="shared" si="60"/>
        <v>0</v>
      </c>
      <c r="FZ447" s="232">
        <f t="shared" si="60"/>
        <v>0</v>
      </c>
      <c r="GA447" s="232">
        <f t="shared" si="56"/>
        <v>0</v>
      </c>
      <c r="GB447" s="232">
        <f t="shared" si="57"/>
        <v>0</v>
      </c>
      <c r="GC447" s="232">
        <f t="shared" si="58"/>
        <v>0</v>
      </c>
    </row>
    <row r="448" spans="1:185" x14ac:dyDescent="0.3">
      <c r="A448" s="69" t="s">
        <v>469</v>
      </c>
      <c r="B448" s="69" t="str">
        <f>[3]Technologies!B448</f>
        <v>Industrie</v>
      </c>
      <c r="C448" s="69" t="str">
        <f>VLOOKUP($A448,[3]Technologies!$A$7:$H$699,3,FALSE)</f>
        <v>Conversion</v>
      </c>
      <c r="D448" s="69" t="str">
        <f>VLOOKUP($A448,[3]Technologies!$A$7:$H$699,4,FALSE)</f>
        <v>Industry</v>
      </c>
      <c r="E448" s="69" t="str">
        <f>VLOOKUP($A448,[3]Technologies!$A$7:$H$699,6,FALSE)</f>
        <v>Heat HT Industry</v>
      </c>
      <c r="F448" s="70" t="str">
        <f>VLOOKUP($A448,[3]Technologies!$A$7:$H$699,7,FALSE)</f>
        <v>CHP Gas - HT Heat for Industry</v>
      </c>
      <c r="G448" s="233"/>
      <c r="H448" s="233"/>
      <c r="I448" s="234" cm="1">
        <f t="array" ref="I448">-SUMPRODUCT(([3]Feedstocks!$C$4:$C$185=A448)*[3]Feedstocks!$E$4:$E$185,[3]Feedstocks!$F$4:$F$185,[3]Feedstocks!$H$4:$H$185,[3]Feedstocks!$I$4:$I$185)</f>
        <v>0</v>
      </c>
      <c r="J448" s="234" cm="1">
        <f t="array" ref="J448">-SUMPRODUCT(([3]Feedstocks!$C$4:$C$185=A448)*[3]Feedstocks!$E$4:$E$185,[3]Feedstocks!$H$4:$H$185,[3]Feedstocks!$I$4:$I$185)</f>
        <v>0</v>
      </c>
      <c r="K448" s="234"/>
      <c r="L448" s="234"/>
      <c r="M448" s="233">
        <v>1</v>
      </c>
      <c r="N448" s="233" t="str">
        <f>VLOOKUP(E448,[3]Activities!$A$9:$M$224,13,FALSE)</f>
        <v>NL</v>
      </c>
      <c r="O448" s="233"/>
      <c r="P448" s="87" t="s">
        <v>1266</v>
      </c>
      <c r="Q448" s="235"/>
      <c r="R448" s="235"/>
      <c r="S448" s="235"/>
      <c r="T448" s="235"/>
      <c r="U448" s="235"/>
      <c r="V448" s="235"/>
      <c r="W448" s="235"/>
      <c r="X448" s="235"/>
      <c r="Y448" s="235"/>
      <c r="Z448" s="235"/>
      <c r="AA448" s="235"/>
      <c r="AB448" s="235"/>
      <c r="AC448" s="235"/>
      <c r="AD448" s="235"/>
      <c r="AE448" s="235"/>
      <c r="AF448" s="230"/>
      <c r="AG448" s="230"/>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c r="BQ448" s="235"/>
      <c r="BR448" s="235"/>
      <c r="BS448" s="235"/>
      <c r="BT448" s="235"/>
      <c r="BU448" s="235"/>
      <c r="BV448" s="235"/>
      <c r="BW448" s="235"/>
      <c r="BX448" s="235"/>
      <c r="BY448" s="235"/>
      <c r="BZ448" s="235"/>
      <c r="CA448" s="235"/>
      <c r="CB448" s="235"/>
      <c r="CC448" s="235"/>
      <c r="CD448" s="235"/>
      <c r="CE448" s="235"/>
      <c r="CF448" s="235"/>
      <c r="CG448" s="235"/>
      <c r="CH448" s="235"/>
      <c r="CI448" s="235"/>
      <c r="CJ448" s="235"/>
      <c r="CK448" s="235"/>
      <c r="CL448" s="235"/>
      <c r="CM448" s="235"/>
      <c r="CN448" s="235"/>
      <c r="CO448" s="235"/>
      <c r="CP448" s="235"/>
      <c r="CQ448" s="235"/>
      <c r="CR448" s="235">
        <v>0.6</v>
      </c>
      <c r="CS448" s="235"/>
      <c r="CT448" s="235"/>
      <c r="CU448" s="235"/>
      <c r="CV448" s="235"/>
      <c r="CW448" s="235"/>
      <c r="CX448" s="235"/>
      <c r="CY448" s="235">
        <v>1</v>
      </c>
      <c r="CZ448" s="235"/>
      <c r="DA448" s="235"/>
      <c r="DB448" s="235"/>
      <c r="DC448" s="235"/>
      <c r="DD448" s="235"/>
      <c r="DE448" s="235"/>
      <c r="DF448" s="235"/>
      <c r="DG448" s="235"/>
      <c r="DH448" s="235"/>
      <c r="DI448" s="235"/>
      <c r="DJ448" s="235"/>
      <c r="DK448" s="235"/>
      <c r="DL448" s="235"/>
      <c r="DM448" s="235"/>
      <c r="DN448" s="235"/>
      <c r="DO448" s="235"/>
      <c r="DP448" s="235"/>
      <c r="DQ448" s="235"/>
      <c r="DR448" s="235"/>
      <c r="DS448" s="235">
        <v>-1.9</v>
      </c>
      <c r="DT448" s="235"/>
      <c r="DU448" s="235"/>
      <c r="DV448" s="235"/>
      <c r="DW448" s="235"/>
      <c r="DX448" s="235"/>
      <c r="DY448" s="235"/>
      <c r="DZ448" s="235"/>
      <c r="EA448" s="235"/>
      <c r="EB448" s="235"/>
      <c r="EC448" s="235"/>
      <c r="ED448" s="235"/>
      <c r="EE448" s="235"/>
      <c r="EF448" s="235"/>
      <c r="EG448" s="235"/>
      <c r="EH448" s="235"/>
      <c r="EI448" s="235"/>
      <c r="EJ448" s="235"/>
      <c r="EK448" s="235"/>
      <c r="EL448" s="235"/>
      <c r="EM448" s="235"/>
      <c r="EN448" s="235"/>
      <c r="EO448" s="235"/>
      <c r="EP448" s="235"/>
      <c r="EQ448" s="235"/>
      <c r="ER448" s="235"/>
      <c r="ES448" s="235"/>
      <c r="ET448" s="235"/>
      <c r="EU448" s="235"/>
      <c r="EV448" s="235"/>
      <c r="EW448" s="235"/>
      <c r="EX448" s="235"/>
      <c r="EY448" s="235"/>
      <c r="EZ448" s="235"/>
      <c r="FA448" s="235"/>
      <c r="FB448" s="235"/>
      <c r="FC448" s="235"/>
      <c r="FD448" s="235"/>
      <c r="FE448" s="235"/>
      <c r="FF448" s="235"/>
      <c r="FG448" s="235"/>
      <c r="FH448" s="235"/>
      <c r="FI448" s="235"/>
      <c r="FJ448" s="235"/>
      <c r="FK448" s="235"/>
      <c r="FL448" s="235"/>
      <c r="FM448" s="235"/>
      <c r="FN448" s="235"/>
      <c r="FO448" s="235"/>
      <c r="FP448" s="235"/>
      <c r="FQ448" s="235"/>
      <c r="FR448" s="235"/>
      <c r="FS448" s="235"/>
      <c r="FT448" s="236"/>
      <c r="FU448" s="237">
        <f t="shared" si="54"/>
        <v>0</v>
      </c>
      <c r="FV448" s="237">
        <f t="shared" si="60"/>
        <v>0.1075</v>
      </c>
      <c r="FW448" s="237">
        <f t="shared" si="60"/>
        <v>0</v>
      </c>
      <c r="FX448" s="237">
        <f t="shared" si="60"/>
        <v>0</v>
      </c>
      <c r="FY448" s="237">
        <f t="shared" si="60"/>
        <v>0</v>
      </c>
      <c r="FZ448" s="237">
        <f t="shared" si="60"/>
        <v>0</v>
      </c>
      <c r="GA448" s="237">
        <f t="shared" si="56"/>
        <v>0</v>
      </c>
      <c r="GB448" s="237">
        <f t="shared" si="57"/>
        <v>0</v>
      </c>
      <c r="GC448" s="237">
        <f t="shared" si="58"/>
        <v>0</v>
      </c>
    </row>
    <row r="449" spans="1:185" x14ac:dyDescent="0.3">
      <c r="A449" s="40" t="s">
        <v>470</v>
      </c>
      <c r="B449" s="40" t="str">
        <f>[3]Technologies!B449</f>
        <v>Industrie</v>
      </c>
      <c r="C449" s="40" t="str">
        <f>VLOOKUP($A449,[3]Technologies!$A$7:$H$699,3,FALSE)</f>
        <v>Conversion</v>
      </c>
      <c r="D449" s="40" t="str">
        <f>VLOOKUP($A449,[3]Technologies!$A$7:$H$699,4,FALSE)</f>
        <v>Industry</v>
      </c>
      <c r="E449" s="40" t="str">
        <f>VLOOKUP($A449,[3]Technologies!$A$7:$H$699,6,FALSE)</f>
        <v>Heat HT Industry</v>
      </c>
      <c r="F449" s="40" t="str">
        <f>VLOOKUP($A449,[3]Technologies!$A$7:$H$699,7,FALSE)</f>
        <v>CHP Gas wCCS - HT Heat for Industry</v>
      </c>
      <c r="G449" s="228">
        <v>0.8</v>
      </c>
      <c r="H449" s="228"/>
      <c r="I449" s="229" cm="1">
        <f t="array" ref="I449">-SUMPRODUCT(([3]Feedstocks!$C$4:$C$185=A449)*[3]Feedstocks!$E$4:$E$185,[3]Feedstocks!$F$4:$F$185,[3]Feedstocks!$H$4:$H$185,[3]Feedstocks!$I$4:$I$185)</f>
        <v>0</v>
      </c>
      <c r="J449" s="229" cm="1">
        <f t="array" ref="J449">-SUMPRODUCT(([3]Feedstocks!$C$4:$C$185=A449)*[3]Feedstocks!$E$4:$E$185,[3]Feedstocks!$H$4:$H$185,[3]Feedstocks!$I$4:$I$185)</f>
        <v>0</v>
      </c>
      <c r="K449" s="229"/>
      <c r="L449" s="229"/>
      <c r="M449" s="228">
        <v>1</v>
      </c>
      <c r="N449" s="228" t="str">
        <f>VLOOKUP(E449,[3]Activities!$A$9:$M$224,13,FALSE)</f>
        <v>NL</v>
      </c>
      <c r="O449" s="228"/>
      <c r="P449" s="66" t="s">
        <v>1266</v>
      </c>
      <c r="Q449" s="230"/>
      <c r="R449" s="230"/>
      <c r="S449" s="230"/>
      <c r="T449" s="230"/>
      <c r="U449" s="230"/>
      <c r="V449" s="230"/>
      <c r="W449" s="230"/>
      <c r="X449" s="230"/>
      <c r="Y449" s="230"/>
      <c r="Z449" s="230"/>
      <c r="AA449" s="230"/>
      <c r="AB449" s="230"/>
      <c r="AC449" s="230"/>
      <c r="AD449" s="230"/>
      <c r="AE449" s="230"/>
      <c r="AF449" s="235"/>
      <c r="AG449" s="235"/>
      <c r="AH449" s="230"/>
      <c r="AI449" s="230"/>
      <c r="AJ449" s="230"/>
      <c r="AK449" s="230"/>
      <c r="AL449" s="230"/>
      <c r="AM449" s="230"/>
      <c r="AN449" s="230"/>
      <c r="AO449" s="230"/>
      <c r="AP449" s="230"/>
      <c r="AQ449" s="230"/>
      <c r="AR449" s="230"/>
      <c r="AS449" s="230"/>
      <c r="AT449" s="230"/>
      <c r="AU449" s="230"/>
      <c r="AV449" s="230"/>
      <c r="AW449" s="230"/>
      <c r="AX449" s="230"/>
      <c r="AY449" s="230"/>
      <c r="AZ449" s="230"/>
      <c r="BA449" s="230"/>
      <c r="BB449" s="230"/>
      <c r="BC449" s="230"/>
      <c r="BD449" s="230"/>
      <c r="BE449" s="230"/>
      <c r="BF449" s="230"/>
      <c r="BG449" s="230"/>
      <c r="BH449" s="230"/>
      <c r="BI449" s="230"/>
      <c r="BJ449" s="230"/>
      <c r="BK449" s="230"/>
      <c r="BL449" s="230"/>
      <c r="BM449" s="230"/>
      <c r="BN449" s="230"/>
      <c r="BO449" s="230"/>
      <c r="BP449" s="230"/>
      <c r="BQ449" s="230"/>
      <c r="BR449" s="230"/>
      <c r="BS449" s="230"/>
      <c r="BT449" s="230"/>
      <c r="BU449" s="230"/>
      <c r="BV449" s="230"/>
      <c r="BW449" s="230"/>
      <c r="BX449" s="230"/>
      <c r="BY449" s="230"/>
      <c r="BZ449" s="230"/>
      <c r="CA449" s="230"/>
      <c r="CB449" s="230"/>
      <c r="CC449" s="230"/>
      <c r="CD449" s="230"/>
      <c r="CE449" s="230"/>
      <c r="CF449" s="230"/>
      <c r="CG449" s="230"/>
      <c r="CH449" s="230"/>
      <c r="CI449" s="230"/>
      <c r="CJ449" s="230"/>
      <c r="CK449" s="230"/>
      <c r="CL449" s="230"/>
      <c r="CM449" s="230"/>
      <c r="CN449" s="230"/>
      <c r="CO449" s="230"/>
      <c r="CP449" s="230"/>
      <c r="CQ449" s="230"/>
      <c r="CR449" s="230">
        <v>0.6</v>
      </c>
      <c r="CS449" s="230"/>
      <c r="CT449" s="230"/>
      <c r="CU449" s="230"/>
      <c r="CV449" s="230"/>
      <c r="CW449" s="230"/>
      <c r="CX449" s="230"/>
      <c r="CY449" s="230">
        <v>1</v>
      </c>
      <c r="CZ449" s="230"/>
      <c r="DA449" s="230"/>
      <c r="DB449" s="230"/>
      <c r="DC449" s="230"/>
      <c r="DD449" s="230"/>
      <c r="DE449" s="230"/>
      <c r="DF449" s="230"/>
      <c r="DG449" s="230"/>
      <c r="DH449" s="230"/>
      <c r="DI449" s="230"/>
      <c r="DJ449" s="230"/>
      <c r="DK449" s="230"/>
      <c r="DL449" s="230"/>
      <c r="DM449" s="230"/>
      <c r="DN449" s="230"/>
      <c r="DO449" s="230"/>
      <c r="DP449" s="230"/>
      <c r="DQ449" s="230"/>
      <c r="DR449" s="230"/>
      <c r="DS449" s="230">
        <v>-2</v>
      </c>
      <c r="DT449" s="230"/>
      <c r="DU449" s="230"/>
      <c r="DV449" s="230"/>
      <c r="DW449" s="230"/>
      <c r="DX449" s="230"/>
      <c r="DY449" s="230"/>
      <c r="DZ449" s="230"/>
      <c r="EA449" s="230"/>
      <c r="EB449" s="230"/>
      <c r="EC449" s="230"/>
      <c r="ED449" s="230"/>
      <c r="EE449" s="230"/>
      <c r="EF449" s="230"/>
      <c r="EG449" s="230"/>
      <c r="EH449" s="230"/>
      <c r="EI449" s="230"/>
      <c r="EJ449" s="230"/>
      <c r="EK449" s="230"/>
      <c r="EL449" s="230"/>
      <c r="EM449" s="230"/>
      <c r="EN449" s="230"/>
      <c r="EO449" s="230"/>
      <c r="EP449" s="230"/>
      <c r="EQ449" s="230"/>
      <c r="ER449" s="230"/>
      <c r="ES449" s="230"/>
      <c r="ET449" s="230"/>
      <c r="EU449" s="230"/>
      <c r="EV449" s="230"/>
      <c r="EW449" s="230"/>
      <c r="EX449" s="230"/>
      <c r="EY449" s="230"/>
      <c r="EZ449" s="230"/>
      <c r="FA449" s="230"/>
      <c r="FB449" s="230"/>
      <c r="FC449" s="230"/>
      <c r="FD449" s="230"/>
      <c r="FE449" s="230"/>
      <c r="FF449" s="230"/>
      <c r="FG449" s="230"/>
      <c r="FH449" s="230"/>
      <c r="FI449" s="230"/>
      <c r="FJ449" s="230"/>
      <c r="FK449" s="230"/>
      <c r="FL449" s="230"/>
      <c r="FM449" s="230"/>
      <c r="FN449" s="230"/>
      <c r="FO449" s="230"/>
      <c r="FP449" s="230"/>
      <c r="FQ449" s="230"/>
      <c r="FR449" s="230"/>
      <c r="FS449" s="230"/>
      <c r="FT449" s="231"/>
      <c r="FU449" s="232">
        <f t="shared" si="54"/>
        <v>9.06E-2</v>
      </c>
      <c r="FV449" s="232">
        <f t="shared" si="60"/>
        <v>2.2599999999999999E-2</v>
      </c>
      <c r="FW449" s="232">
        <f t="shared" si="60"/>
        <v>0</v>
      </c>
      <c r="FX449" s="232">
        <f t="shared" si="60"/>
        <v>0</v>
      </c>
      <c r="FY449" s="232">
        <f t="shared" si="60"/>
        <v>0</v>
      </c>
      <c r="FZ449" s="232">
        <f t="shared" si="60"/>
        <v>0</v>
      </c>
      <c r="GA449" s="232">
        <f t="shared" si="56"/>
        <v>0</v>
      </c>
      <c r="GB449" s="232">
        <f t="shared" si="57"/>
        <v>0</v>
      </c>
      <c r="GC449" s="232">
        <f t="shared" si="58"/>
        <v>0</v>
      </c>
    </row>
    <row r="450" spans="1:185" x14ac:dyDescent="0.3">
      <c r="A450" s="69" t="s">
        <v>471</v>
      </c>
      <c r="B450" s="69" t="str">
        <f>[3]Technologies!B450</f>
        <v>Industrie</v>
      </c>
      <c r="C450" s="69" t="str">
        <f>VLOOKUP($A450,[3]Technologies!$A$7:$H$699,3,FALSE)</f>
        <v>Conversion</v>
      </c>
      <c r="D450" s="69" t="str">
        <f>VLOOKUP($A450,[3]Technologies!$A$7:$H$699,4,FALSE)</f>
        <v>Industry</v>
      </c>
      <c r="E450" s="69" t="str">
        <f>VLOOKUP($A450,[3]Technologies!$A$7:$H$699,6,FALSE)</f>
        <v>Heat HT Industry</v>
      </c>
      <c r="F450" s="70" t="str">
        <f>VLOOKUP($A450,[3]Technologies!$A$7:$H$699,7,FALSE)</f>
        <v>CHP Coal - HT Heat for Industry</v>
      </c>
      <c r="G450" s="233"/>
      <c r="H450" s="233"/>
      <c r="I450" s="234" cm="1">
        <f t="array" ref="I450">-SUMPRODUCT(([3]Feedstocks!$C$4:$C$185=A450)*[3]Feedstocks!$E$4:$E$185,[3]Feedstocks!$F$4:$F$185,[3]Feedstocks!$H$4:$H$185,[3]Feedstocks!$I$4:$I$185)</f>
        <v>0</v>
      </c>
      <c r="J450" s="234" cm="1">
        <f t="array" ref="J450">-SUMPRODUCT(([3]Feedstocks!$C$4:$C$185=A450)*[3]Feedstocks!$E$4:$E$185,[3]Feedstocks!$H$4:$H$185,[3]Feedstocks!$I$4:$I$185)</f>
        <v>0</v>
      </c>
      <c r="K450" s="234"/>
      <c r="L450" s="234"/>
      <c r="M450" s="233">
        <v>1</v>
      </c>
      <c r="N450" s="233" t="str">
        <f>VLOOKUP(E450,[3]Activities!$A$9:$M$224,13,FALSE)</f>
        <v>NL</v>
      </c>
      <c r="O450" s="233"/>
      <c r="P450" s="87" t="s">
        <v>1266</v>
      </c>
      <c r="Q450" s="235"/>
      <c r="R450" s="235"/>
      <c r="S450" s="235"/>
      <c r="T450" s="235"/>
      <c r="U450" s="235"/>
      <c r="V450" s="235"/>
      <c r="W450" s="235"/>
      <c r="X450" s="235"/>
      <c r="Y450" s="235"/>
      <c r="Z450" s="235"/>
      <c r="AA450" s="235"/>
      <c r="AB450" s="235"/>
      <c r="AC450" s="235"/>
      <c r="AD450" s="235"/>
      <c r="AE450" s="235"/>
      <c r="AF450" s="230"/>
      <c r="AG450" s="230"/>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c r="BQ450" s="235"/>
      <c r="BR450" s="235"/>
      <c r="BS450" s="235"/>
      <c r="BT450" s="235"/>
      <c r="BU450" s="235"/>
      <c r="BV450" s="235"/>
      <c r="BW450" s="235"/>
      <c r="BX450" s="235"/>
      <c r="BY450" s="235"/>
      <c r="BZ450" s="235"/>
      <c r="CA450" s="235"/>
      <c r="CB450" s="235"/>
      <c r="CC450" s="235"/>
      <c r="CD450" s="235"/>
      <c r="CE450" s="235"/>
      <c r="CF450" s="235"/>
      <c r="CG450" s="235"/>
      <c r="CH450" s="235"/>
      <c r="CI450" s="235"/>
      <c r="CJ450" s="235"/>
      <c r="CK450" s="235"/>
      <c r="CL450" s="235"/>
      <c r="CM450" s="235"/>
      <c r="CN450" s="235"/>
      <c r="CO450" s="235"/>
      <c r="CP450" s="235"/>
      <c r="CQ450" s="235"/>
      <c r="CR450" s="235">
        <v>0.6</v>
      </c>
      <c r="CS450" s="235"/>
      <c r="CT450" s="235"/>
      <c r="CU450" s="235"/>
      <c r="CV450" s="235"/>
      <c r="CW450" s="235"/>
      <c r="CX450" s="235"/>
      <c r="CY450" s="235">
        <v>1</v>
      </c>
      <c r="CZ450" s="235"/>
      <c r="DA450" s="235"/>
      <c r="DB450" s="235"/>
      <c r="DC450" s="235"/>
      <c r="DD450" s="235"/>
      <c r="DE450" s="235"/>
      <c r="DF450" s="235"/>
      <c r="DG450" s="235"/>
      <c r="DH450" s="235"/>
      <c r="DI450" s="235"/>
      <c r="DJ450" s="235"/>
      <c r="DK450" s="235"/>
      <c r="DL450" s="235"/>
      <c r="DM450" s="235"/>
      <c r="DN450" s="235"/>
      <c r="DO450" s="235"/>
      <c r="DP450" s="235"/>
      <c r="DQ450" s="235"/>
      <c r="DR450" s="235"/>
      <c r="DS450" s="235">
        <v>-2</v>
      </c>
      <c r="DT450" s="235"/>
      <c r="DU450" s="235"/>
      <c r="DV450" s="235"/>
      <c r="DW450" s="235"/>
      <c r="DX450" s="235"/>
      <c r="DY450" s="235"/>
      <c r="DZ450" s="235"/>
      <c r="EA450" s="235"/>
      <c r="EB450" s="235"/>
      <c r="EC450" s="235"/>
      <c r="ED450" s="235"/>
      <c r="EE450" s="235"/>
      <c r="EF450" s="235"/>
      <c r="EG450" s="235"/>
      <c r="EH450" s="235"/>
      <c r="EI450" s="235"/>
      <c r="EJ450" s="235"/>
      <c r="EK450" s="235"/>
      <c r="EL450" s="235"/>
      <c r="EM450" s="235"/>
      <c r="EN450" s="235"/>
      <c r="EO450" s="235"/>
      <c r="EP450" s="235"/>
      <c r="EQ450" s="235"/>
      <c r="ER450" s="235"/>
      <c r="ES450" s="235"/>
      <c r="ET450" s="235"/>
      <c r="EU450" s="235"/>
      <c r="EV450" s="235"/>
      <c r="EW450" s="235"/>
      <c r="EX450" s="235"/>
      <c r="EY450" s="235"/>
      <c r="EZ450" s="235"/>
      <c r="FA450" s="235"/>
      <c r="FB450" s="235"/>
      <c r="FC450" s="235"/>
      <c r="FD450" s="235"/>
      <c r="FE450" s="235"/>
      <c r="FF450" s="235"/>
      <c r="FG450" s="235"/>
      <c r="FH450" s="235"/>
      <c r="FI450" s="235"/>
      <c r="FJ450" s="235"/>
      <c r="FK450" s="235"/>
      <c r="FL450" s="235"/>
      <c r="FM450" s="235"/>
      <c r="FN450" s="235"/>
      <c r="FO450" s="235"/>
      <c r="FP450" s="235"/>
      <c r="FQ450" s="235"/>
      <c r="FR450" s="235"/>
      <c r="FS450" s="235"/>
      <c r="FT450" s="236"/>
      <c r="FU450" s="237">
        <f t="shared" si="54"/>
        <v>0</v>
      </c>
      <c r="FV450" s="237">
        <f t="shared" si="60"/>
        <v>0.1132</v>
      </c>
      <c r="FW450" s="237">
        <f t="shared" si="60"/>
        <v>0</v>
      </c>
      <c r="FX450" s="237">
        <f t="shared" si="60"/>
        <v>0</v>
      </c>
      <c r="FY450" s="237">
        <f t="shared" si="60"/>
        <v>0</v>
      </c>
      <c r="FZ450" s="237">
        <f t="shared" si="60"/>
        <v>0</v>
      </c>
      <c r="GA450" s="237">
        <f t="shared" si="56"/>
        <v>0</v>
      </c>
      <c r="GB450" s="237">
        <f t="shared" si="57"/>
        <v>0</v>
      </c>
      <c r="GC450" s="237">
        <f t="shared" si="58"/>
        <v>0</v>
      </c>
    </row>
    <row r="451" spans="1:185" x14ac:dyDescent="0.3">
      <c r="A451" s="40" t="s">
        <v>472</v>
      </c>
      <c r="B451" s="40" t="str">
        <f>[3]Technologies!B451</f>
        <v>Industrie</v>
      </c>
      <c r="C451" s="40" t="str">
        <f>VLOOKUP($A451,[3]Technologies!$A$7:$H$699,3,FALSE)</f>
        <v>Conversion</v>
      </c>
      <c r="D451" s="40" t="str">
        <f>VLOOKUP($A451,[3]Technologies!$A$7:$H$699,4,FALSE)</f>
        <v>Industry</v>
      </c>
      <c r="E451" s="40" t="str">
        <f>VLOOKUP($A451,[3]Technologies!$A$7:$H$699,6,FALSE)</f>
        <v>Heat HT Industry</v>
      </c>
      <c r="F451" s="40" t="str">
        <f>VLOOKUP($A451,[3]Technologies!$A$7:$H$699,7,FALSE)</f>
        <v>CHP Coal wCCS - HT Heat for Industry</v>
      </c>
      <c r="G451" s="228">
        <v>0.8</v>
      </c>
      <c r="H451" s="228"/>
      <c r="I451" s="229" cm="1">
        <f t="array" ref="I451">-SUMPRODUCT(([3]Feedstocks!$C$4:$C$185=A451)*[3]Feedstocks!$E$4:$E$185,[3]Feedstocks!$F$4:$F$185,[3]Feedstocks!$H$4:$H$185,[3]Feedstocks!$I$4:$I$185)</f>
        <v>0</v>
      </c>
      <c r="J451" s="229" cm="1">
        <f t="array" ref="J451">-SUMPRODUCT(([3]Feedstocks!$C$4:$C$185=A451)*[3]Feedstocks!$E$4:$E$185,[3]Feedstocks!$H$4:$H$185,[3]Feedstocks!$I$4:$I$185)</f>
        <v>0</v>
      </c>
      <c r="K451" s="229"/>
      <c r="L451" s="229"/>
      <c r="M451" s="228">
        <v>1</v>
      </c>
      <c r="N451" s="228" t="str">
        <f>VLOOKUP(E451,[3]Activities!$A$9:$M$224,13,FALSE)</f>
        <v>NL</v>
      </c>
      <c r="O451" s="228"/>
      <c r="P451" s="66" t="s">
        <v>1266</v>
      </c>
      <c r="Q451" s="230"/>
      <c r="R451" s="230"/>
      <c r="S451" s="230"/>
      <c r="T451" s="230"/>
      <c r="U451" s="230"/>
      <c r="V451" s="230"/>
      <c r="W451" s="230"/>
      <c r="X451" s="230"/>
      <c r="Y451" s="230"/>
      <c r="Z451" s="230"/>
      <c r="AA451" s="230"/>
      <c r="AB451" s="230"/>
      <c r="AC451" s="230"/>
      <c r="AD451" s="230"/>
      <c r="AE451" s="230"/>
      <c r="AF451" s="235"/>
      <c r="AG451" s="235"/>
      <c r="AH451" s="230"/>
      <c r="AI451" s="230"/>
      <c r="AJ451" s="230"/>
      <c r="AK451" s="230"/>
      <c r="AL451" s="230"/>
      <c r="AM451" s="230"/>
      <c r="AN451" s="230"/>
      <c r="AO451" s="230"/>
      <c r="AP451" s="230"/>
      <c r="AQ451" s="230"/>
      <c r="AR451" s="230"/>
      <c r="AS451" s="230"/>
      <c r="AT451" s="230"/>
      <c r="AU451" s="230"/>
      <c r="AV451" s="230"/>
      <c r="AW451" s="230"/>
      <c r="AX451" s="230"/>
      <c r="AY451" s="230"/>
      <c r="AZ451" s="230"/>
      <c r="BA451" s="230"/>
      <c r="BB451" s="230"/>
      <c r="BC451" s="230"/>
      <c r="BD451" s="230"/>
      <c r="BE451" s="230"/>
      <c r="BF451" s="230"/>
      <c r="BG451" s="230"/>
      <c r="BH451" s="230"/>
      <c r="BI451" s="230"/>
      <c r="BJ451" s="230"/>
      <c r="BK451" s="230"/>
      <c r="BL451" s="230"/>
      <c r="BM451" s="230"/>
      <c r="BN451" s="230"/>
      <c r="BO451" s="230"/>
      <c r="BP451" s="230"/>
      <c r="BQ451" s="230"/>
      <c r="BR451" s="230"/>
      <c r="BS451" s="230"/>
      <c r="BT451" s="230"/>
      <c r="BU451" s="230"/>
      <c r="BV451" s="230"/>
      <c r="BW451" s="230"/>
      <c r="BX451" s="230"/>
      <c r="BY451" s="230"/>
      <c r="BZ451" s="230"/>
      <c r="CA451" s="230"/>
      <c r="CB451" s="230"/>
      <c r="CC451" s="230"/>
      <c r="CD451" s="230"/>
      <c r="CE451" s="230"/>
      <c r="CF451" s="230"/>
      <c r="CG451" s="230"/>
      <c r="CH451" s="230"/>
      <c r="CI451" s="230"/>
      <c r="CJ451" s="230"/>
      <c r="CK451" s="230"/>
      <c r="CL451" s="230"/>
      <c r="CM451" s="230"/>
      <c r="CN451" s="230"/>
      <c r="CO451" s="230"/>
      <c r="CP451" s="230"/>
      <c r="CQ451" s="230"/>
      <c r="CR451" s="230">
        <v>0.6</v>
      </c>
      <c r="CS451" s="230"/>
      <c r="CT451" s="230"/>
      <c r="CU451" s="230"/>
      <c r="CV451" s="230"/>
      <c r="CW451" s="230"/>
      <c r="CX451" s="230"/>
      <c r="CY451" s="230">
        <v>1</v>
      </c>
      <c r="CZ451" s="230"/>
      <c r="DA451" s="230"/>
      <c r="DB451" s="230"/>
      <c r="DC451" s="230"/>
      <c r="DD451" s="230"/>
      <c r="DE451" s="230"/>
      <c r="DF451" s="230"/>
      <c r="DG451" s="230"/>
      <c r="DH451" s="230"/>
      <c r="DI451" s="230"/>
      <c r="DJ451" s="230"/>
      <c r="DK451" s="230"/>
      <c r="DL451" s="230"/>
      <c r="DM451" s="230"/>
      <c r="DN451" s="230"/>
      <c r="DO451" s="230"/>
      <c r="DP451" s="230"/>
      <c r="DQ451" s="230"/>
      <c r="DR451" s="230"/>
      <c r="DS451" s="230">
        <v>-2.15</v>
      </c>
      <c r="DT451" s="230"/>
      <c r="DU451" s="230"/>
      <c r="DV451" s="230"/>
      <c r="DW451" s="230"/>
      <c r="DX451" s="230"/>
      <c r="DY451" s="230"/>
      <c r="DZ451" s="230"/>
      <c r="EA451" s="230"/>
      <c r="EB451" s="230"/>
      <c r="EC451" s="230"/>
      <c r="ED451" s="230"/>
      <c r="EE451" s="230"/>
      <c r="EF451" s="230"/>
      <c r="EG451" s="230"/>
      <c r="EH451" s="230"/>
      <c r="EI451" s="230"/>
      <c r="EJ451" s="230"/>
      <c r="EK451" s="230"/>
      <c r="EL451" s="230"/>
      <c r="EM451" s="230"/>
      <c r="EN451" s="230"/>
      <c r="EO451" s="230"/>
      <c r="EP451" s="230"/>
      <c r="EQ451" s="230"/>
      <c r="ER451" s="230"/>
      <c r="ES451" s="230"/>
      <c r="ET451" s="230"/>
      <c r="EU451" s="230"/>
      <c r="EV451" s="230"/>
      <c r="EW451" s="230"/>
      <c r="EX451" s="230"/>
      <c r="EY451" s="230"/>
      <c r="EZ451" s="230"/>
      <c r="FA451" s="230"/>
      <c r="FB451" s="230"/>
      <c r="FC451" s="230"/>
      <c r="FD451" s="230"/>
      <c r="FE451" s="230"/>
      <c r="FF451" s="230"/>
      <c r="FG451" s="230"/>
      <c r="FH451" s="230"/>
      <c r="FI451" s="230"/>
      <c r="FJ451" s="230"/>
      <c r="FK451" s="230"/>
      <c r="FL451" s="230"/>
      <c r="FM451" s="230"/>
      <c r="FN451" s="230"/>
      <c r="FO451" s="230"/>
      <c r="FP451" s="230"/>
      <c r="FQ451" s="230"/>
      <c r="FR451" s="230"/>
      <c r="FS451" s="230"/>
      <c r="FT451" s="231"/>
      <c r="FU451" s="232">
        <f t="shared" si="54"/>
        <v>9.74E-2</v>
      </c>
      <c r="FV451" s="232">
        <f t="shared" si="60"/>
        <v>2.4299999999999999E-2</v>
      </c>
      <c r="FW451" s="232">
        <f t="shared" si="60"/>
        <v>0</v>
      </c>
      <c r="FX451" s="232">
        <f t="shared" si="60"/>
        <v>0</v>
      </c>
      <c r="FY451" s="232">
        <f t="shared" si="60"/>
        <v>0</v>
      </c>
      <c r="FZ451" s="232">
        <f t="shared" si="60"/>
        <v>0</v>
      </c>
      <c r="GA451" s="232">
        <f t="shared" si="56"/>
        <v>0</v>
      </c>
      <c r="GB451" s="232">
        <f t="shared" si="57"/>
        <v>0</v>
      </c>
      <c r="GC451" s="232">
        <f t="shared" si="58"/>
        <v>0</v>
      </c>
    </row>
    <row r="452" spans="1:185" x14ac:dyDescent="0.3">
      <c r="A452" s="69" t="s">
        <v>473</v>
      </c>
      <c r="B452" s="69" t="str">
        <f>[3]Technologies!B452</f>
        <v>Industrie</v>
      </c>
      <c r="C452" s="69" t="str">
        <f>VLOOKUP($A452,[3]Technologies!$A$7:$H$699,3,FALSE)</f>
        <v>Conversion</v>
      </c>
      <c r="D452" s="69" t="str">
        <f>VLOOKUP($A452,[3]Technologies!$A$7:$H$699,4,FALSE)</f>
        <v>Industry</v>
      </c>
      <c r="E452" s="69" t="str">
        <f>VLOOKUP($A452,[3]Technologies!$A$7:$H$699,6,FALSE)</f>
        <v>Heat HT Industry</v>
      </c>
      <c r="F452" s="70" t="str">
        <f>VLOOKUP($A452,[3]Technologies!$A$7:$H$699,7,FALSE)</f>
        <v>CHP BFG - LT Heat for Industry</v>
      </c>
      <c r="G452" s="233"/>
      <c r="H452" s="233"/>
      <c r="I452" s="234" cm="1">
        <f t="array" ref="I452">-SUMPRODUCT(([3]Feedstocks!$C$4:$C$185=A452)*[3]Feedstocks!$E$4:$E$185,[3]Feedstocks!$F$4:$F$185,[3]Feedstocks!$H$4:$H$185,[3]Feedstocks!$I$4:$I$185)</f>
        <v>0</v>
      </c>
      <c r="J452" s="234" cm="1">
        <f t="array" ref="J452">-SUMPRODUCT(([3]Feedstocks!$C$4:$C$185=A452)*[3]Feedstocks!$E$4:$E$185,[3]Feedstocks!$H$4:$H$185,[3]Feedstocks!$I$4:$I$185)</f>
        <v>0</v>
      </c>
      <c r="K452" s="234"/>
      <c r="L452" s="234"/>
      <c r="M452" s="233">
        <v>1</v>
      </c>
      <c r="N452" s="233" t="str">
        <f>VLOOKUP(E452,[3]Activities!$A$9:$M$224,13,FALSE)</f>
        <v>NL</v>
      </c>
      <c r="O452" s="233"/>
      <c r="P452" s="87" t="s">
        <v>1266</v>
      </c>
      <c r="Q452" s="235"/>
      <c r="R452" s="235"/>
      <c r="S452" s="235"/>
      <c r="T452" s="235"/>
      <c r="U452" s="235"/>
      <c r="V452" s="235"/>
      <c r="W452" s="235"/>
      <c r="X452" s="235"/>
      <c r="Y452" s="235"/>
      <c r="Z452" s="235"/>
      <c r="AA452" s="235"/>
      <c r="AB452" s="235"/>
      <c r="AC452" s="235"/>
      <c r="AD452" s="235"/>
      <c r="AE452" s="235"/>
      <c r="AF452" s="230"/>
      <c r="AG452" s="230"/>
      <c r="AH452" s="235"/>
      <c r="AI452" s="235"/>
      <c r="AJ452" s="235"/>
      <c r="AK452" s="235"/>
      <c r="AL452" s="235"/>
      <c r="AM452" s="235"/>
      <c r="AN452" s="235"/>
      <c r="AO452" s="235"/>
      <c r="AP452" s="235"/>
      <c r="AQ452" s="235"/>
      <c r="AR452" s="235"/>
      <c r="AS452" s="235"/>
      <c r="AT452" s="235"/>
      <c r="AU452" s="235"/>
      <c r="AV452" s="235"/>
      <c r="AW452" s="235"/>
      <c r="AX452" s="235"/>
      <c r="AY452" s="235"/>
      <c r="AZ452" s="235"/>
      <c r="BA452" s="235"/>
      <c r="BB452" s="235"/>
      <c r="BC452" s="235"/>
      <c r="BD452" s="235"/>
      <c r="BE452" s="235"/>
      <c r="BF452" s="235"/>
      <c r="BG452" s="235"/>
      <c r="BH452" s="235"/>
      <c r="BI452" s="235"/>
      <c r="BJ452" s="235"/>
      <c r="BK452" s="235"/>
      <c r="BL452" s="235"/>
      <c r="BM452" s="235"/>
      <c r="BN452" s="235"/>
      <c r="BO452" s="235"/>
      <c r="BP452" s="235"/>
      <c r="BQ452" s="235"/>
      <c r="BR452" s="235"/>
      <c r="BS452" s="235"/>
      <c r="BT452" s="235"/>
      <c r="BU452" s="235"/>
      <c r="BV452" s="235"/>
      <c r="BW452" s="235"/>
      <c r="BX452" s="235"/>
      <c r="BY452" s="235"/>
      <c r="BZ452" s="235"/>
      <c r="CA452" s="235"/>
      <c r="CB452" s="235"/>
      <c r="CC452" s="235"/>
      <c r="CD452" s="235"/>
      <c r="CE452" s="235"/>
      <c r="CF452" s="235"/>
      <c r="CG452" s="235"/>
      <c r="CH452" s="235"/>
      <c r="CI452" s="235"/>
      <c r="CJ452" s="235"/>
      <c r="CK452" s="235"/>
      <c r="CL452" s="235"/>
      <c r="CM452" s="235"/>
      <c r="CN452" s="235"/>
      <c r="CO452" s="235"/>
      <c r="CP452" s="235"/>
      <c r="CQ452" s="235"/>
      <c r="CR452" s="235">
        <v>0.7</v>
      </c>
      <c r="CS452" s="235"/>
      <c r="CT452" s="235"/>
      <c r="CU452" s="235"/>
      <c r="CV452" s="235"/>
      <c r="CW452" s="235"/>
      <c r="CX452" s="235"/>
      <c r="CY452" s="235">
        <v>1</v>
      </c>
      <c r="CZ452" s="235"/>
      <c r="DA452" s="235"/>
      <c r="DB452" s="235">
        <v>-2.61</v>
      </c>
      <c r="DC452" s="235"/>
      <c r="DD452" s="235"/>
      <c r="DE452" s="235"/>
      <c r="DF452" s="235"/>
      <c r="DG452" s="235"/>
      <c r="DH452" s="235"/>
      <c r="DI452" s="235"/>
      <c r="DJ452" s="235"/>
      <c r="DK452" s="235"/>
      <c r="DL452" s="235"/>
      <c r="DM452" s="235"/>
      <c r="DN452" s="235"/>
      <c r="DO452" s="235"/>
      <c r="DP452" s="235"/>
      <c r="DQ452" s="235"/>
      <c r="DR452" s="235"/>
      <c r="DS452" s="235"/>
      <c r="DT452" s="235"/>
      <c r="DU452" s="235"/>
      <c r="DV452" s="235"/>
      <c r="DW452" s="235"/>
      <c r="DX452" s="235"/>
      <c r="DY452" s="235"/>
      <c r="DZ452" s="235"/>
      <c r="EA452" s="235"/>
      <c r="EB452" s="235"/>
      <c r="EC452" s="235"/>
      <c r="ED452" s="235"/>
      <c r="EE452" s="235"/>
      <c r="EF452" s="235"/>
      <c r="EG452" s="235"/>
      <c r="EH452" s="235"/>
      <c r="EI452" s="235"/>
      <c r="EJ452" s="235"/>
      <c r="EK452" s="235"/>
      <c r="EL452" s="235"/>
      <c r="EM452" s="235"/>
      <c r="EN452" s="235"/>
      <c r="EO452" s="235"/>
      <c r="EP452" s="235"/>
      <c r="EQ452" s="235"/>
      <c r="ER452" s="235"/>
      <c r="ES452" s="235"/>
      <c r="ET452" s="235"/>
      <c r="EU452" s="235"/>
      <c r="EV452" s="235"/>
      <c r="EW452" s="235"/>
      <c r="EX452" s="235"/>
      <c r="EY452" s="235"/>
      <c r="EZ452" s="235"/>
      <c r="FA452" s="235"/>
      <c r="FB452" s="235"/>
      <c r="FC452" s="235"/>
      <c r="FD452" s="235"/>
      <c r="FE452" s="235"/>
      <c r="FF452" s="235"/>
      <c r="FG452" s="235"/>
      <c r="FH452" s="235"/>
      <c r="FI452" s="235"/>
      <c r="FJ452" s="235"/>
      <c r="FK452" s="235"/>
      <c r="FL452" s="235"/>
      <c r="FM452" s="235"/>
      <c r="FN452" s="235"/>
      <c r="FO452" s="235"/>
      <c r="FP452" s="235"/>
      <c r="FQ452" s="235"/>
      <c r="FR452" s="235"/>
      <c r="FS452" s="235"/>
      <c r="FT452" s="236"/>
      <c r="FU452" s="237">
        <f t="shared" si="54"/>
        <v>0</v>
      </c>
      <c r="FV452" s="237">
        <f t="shared" ref="FV452:FZ467" si="61">ROUND(IF($C452="Primary",0,$M452*(1-$O452)*($G452*(SUMPRODUCT($Q$4:$FS$4,$Q452:$FS452)+$J452)+$H452-SUMPRODUCT($Q$5:$FS$5,$Q452:$FS452)-$I452+$K452))*IF($N452=FV$4,1,0),4)</f>
        <v>0.64570000000000005</v>
      </c>
      <c r="FW452" s="237">
        <f t="shared" si="61"/>
        <v>0</v>
      </c>
      <c r="FX452" s="237">
        <f t="shared" si="61"/>
        <v>0</v>
      </c>
      <c r="FY452" s="237">
        <f t="shared" si="61"/>
        <v>0</v>
      </c>
      <c r="FZ452" s="237">
        <f t="shared" si="61"/>
        <v>0</v>
      </c>
      <c r="GA452" s="237">
        <f t="shared" si="56"/>
        <v>0</v>
      </c>
      <c r="GB452" s="237">
        <f t="shared" si="57"/>
        <v>0</v>
      </c>
      <c r="GC452" s="237">
        <f t="shared" si="58"/>
        <v>0</v>
      </c>
    </row>
    <row r="453" spans="1:185" x14ac:dyDescent="0.3">
      <c r="A453" s="40" t="s">
        <v>474</v>
      </c>
      <c r="B453" s="40" t="str">
        <f>[3]Technologies!B453</f>
        <v>Industrie</v>
      </c>
      <c r="C453" s="40" t="str">
        <f>VLOOKUP($A453,[3]Technologies!$A$7:$H$699,3,FALSE)</f>
        <v>Conversion</v>
      </c>
      <c r="D453" s="40" t="str">
        <f>VLOOKUP($A453,[3]Technologies!$A$7:$H$699,4,FALSE)</f>
        <v>Industry</v>
      </c>
      <c r="E453" s="40" t="str">
        <f>VLOOKUP($A453,[3]Technologies!$A$7:$H$699,6,FALSE)</f>
        <v>Heat HT Industry</v>
      </c>
      <c r="F453" s="40" t="str">
        <f>VLOOKUP($A453,[3]Technologies!$A$7:$H$699,7,FALSE)</f>
        <v>CHP Biomass - HT Heat for Industry</v>
      </c>
      <c r="G453" s="228"/>
      <c r="H453" s="228"/>
      <c r="I453" s="229" cm="1">
        <f t="array" ref="I453">-SUMPRODUCT(([3]Feedstocks!$C$4:$C$185=A453)*[3]Feedstocks!$E$4:$E$185,[3]Feedstocks!$F$4:$F$185,[3]Feedstocks!$H$4:$H$185,[3]Feedstocks!$I$4:$I$185)</f>
        <v>0</v>
      </c>
      <c r="J453" s="229" cm="1">
        <f t="array" ref="J453">-SUMPRODUCT(([3]Feedstocks!$C$4:$C$185=A453)*[3]Feedstocks!$E$4:$E$185,[3]Feedstocks!$H$4:$H$185,[3]Feedstocks!$I$4:$I$185)</f>
        <v>0</v>
      </c>
      <c r="K453" s="229"/>
      <c r="L453" s="229"/>
      <c r="M453" s="228">
        <v>1</v>
      </c>
      <c r="N453" s="228" t="str">
        <f>VLOOKUP(E453,[3]Activities!$A$9:$M$224,13,FALSE)</f>
        <v>NL</v>
      </c>
      <c r="O453" s="228"/>
      <c r="P453" s="66" t="s">
        <v>1801</v>
      </c>
      <c r="Q453" s="230"/>
      <c r="R453" s="230"/>
      <c r="S453" s="230"/>
      <c r="T453" s="230"/>
      <c r="U453" s="230"/>
      <c r="V453" s="230"/>
      <c r="W453" s="230"/>
      <c r="X453" s="230"/>
      <c r="Y453" s="230"/>
      <c r="Z453" s="230"/>
      <c r="AA453" s="230"/>
      <c r="AB453" s="230"/>
      <c r="AC453" s="230"/>
      <c r="AD453" s="230"/>
      <c r="AE453" s="230"/>
      <c r="AF453" s="235"/>
      <c r="AG453" s="235"/>
      <c r="AH453" s="230"/>
      <c r="AI453" s="230"/>
      <c r="AJ453" s="230"/>
      <c r="AK453" s="230"/>
      <c r="AL453" s="230"/>
      <c r="AM453" s="230"/>
      <c r="AN453" s="230"/>
      <c r="AO453" s="230"/>
      <c r="AP453" s="230"/>
      <c r="AQ453" s="230"/>
      <c r="AR453" s="230"/>
      <c r="AS453" s="230"/>
      <c r="AT453" s="230"/>
      <c r="AU453" s="230"/>
      <c r="AV453" s="230"/>
      <c r="AW453" s="230"/>
      <c r="AX453" s="230"/>
      <c r="AY453" s="230"/>
      <c r="AZ453" s="230"/>
      <c r="BA453" s="230"/>
      <c r="BB453" s="230"/>
      <c r="BC453" s="230"/>
      <c r="BD453" s="230"/>
      <c r="BE453" s="230"/>
      <c r="BF453" s="230"/>
      <c r="BG453" s="230"/>
      <c r="BH453" s="230"/>
      <c r="BI453" s="230"/>
      <c r="BJ453" s="230"/>
      <c r="BK453" s="230"/>
      <c r="BL453" s="230"/>
      <c r="BM453" s="230"/>
      <c r="BN453" s="230"/>
      <c r="BO453" s="230"/>
      <c r="BP453" s="230"/>
      <c r="BQ453" s="230"/>
      <c r="BR453" s="230"/>
      <c r="BS453" s="230"/>
      <c r="BT453" s="230"/>
      <c r="BU453" s="230"/>
      <c r="BV453" s="230"/>
      <c r="BW453" s="230"/>
      <c r="BX453" s="230"/>
      <c r="BY453" s="230"/>
      <c r="BZ453" s="230"/>
      <c r="CA453" s="230"/>
      <c r="CB453" s="230"/>
      <c r="CC453" s="230"/>
      <c r="CD453" s="230"/>
      <c r="CE453" s="230"/>
      <c r="CF453" s="230"/>
      <c r="CG453" s="230"/>
      <c r="CH453" s="230"/>
      <c r="CI453" s="230"/>
      <c r="CJ453" s="230"/>
      <c r="CK453" s="230"/>
      <c r="CL453" s="230"/>
      <c r="CM453" s="230"/>
      <c r="CN453" s="230"/>
      <c r="CO453" s="230"/>
      <c r="CP453" s="230"/>
      <c r="CQ453" s="230"/>
      <c r="CR453" s="230">
        <v>0.75</v>
      </c>
      <c r="CS453" s="230"/>
      <c r="CT453" s="230"/>
      <c r="CU453" s="230"/>
      <c r="CV453" s="230"/>
      <c r="CW453" s="230"/>
      <c r="CX453" s="230"/>
      <c r="CY453" s="230">
        <v>1</v>
      </c>
      <c r="CZ453" s="230"/>
      <c r="DA453" s="230"/>
      <c r="DB453" s="230"/>
      <c r="DC453" s="230"/>
      <c r="DD453" s="230"/>
      <c r="DE453" s="230"/>
      <c r="DF453" s="230"/>
      <c r="DG453" s="230"/>
      <c r="DH453" s="230"/>
      <c r="DI453" s="230"/>
      <c r="DJ453" s="230"/>
      <c r="DK453" s="230"/>
      <c r="DL453" s="230"/>
      <c r="DM453" s="230"/>
      <c r="DN453" s="230"/>
      <c r="DO453" s="230"/>
      <c r="DP453" s="230"/>
      <c r="DQ453" s="230"/>
      <c r="DR453" s="230"/>
      <c r="DS453" s="230"/>
      <c r="DT453" s="230"/>
      <c r="DU453" s="230"/>
      <c r="DV453" s="230"/>
      <c r="DW453" s="230"/>
      <c r="DX453" s="230"/>
      <c r="DY453" s="230"/>
      <c r="DZ453" s="230"/>
      <c r="EA453" s="230"/>
      <c r="EB453" s="230">
        <v>-3.5</v>
      </c>
      <c r="EC453" s="230"/>
      <c r="ED453" s="230"/>
      <c r="EE453" s="230"/>
      <c r="EF453" s="230"/>
      <c r="EG453" s="230"/>
      <c r="EH453" s="230"/>
      <c r="EI453" s="230"/>
      <c r="EJ453" s="230"/>
      <c r="EK453" s="230"/>
      <c r="EL453" s="230"/>
      <c r="EM453" s="230"/>
      <c r="EN453" s="230"/>
      <c r="EO453" s="230"/>
      <c r="EP453" s="230"/>
      <c r="EQ453" s="230"/>
      <c r="ER453" s="230"/>
      <c r="ES453" s="230"/>
      <c r="ET453" s="230"/>
      <c r="EU453" s="230"/>
      <c r="EV453" s="230"/>
      <c r="EW453" s="230"/>
      <c r="EX453" s="230"/>
      <c r="EY453" s="230"/>
      <c r="EZ453" s="230"/>
      <c r="FA453" s="230"/>
      <c r="FB453" s="230"/>
      <c r="FC453" s="230"/>
      <c r="FD453" s="230"/>
      <c r="FE453" s="230"/>
      <c r="FF453" s="230"/>
      <c r="FG453" s="230"/>
      <c r="FH453" s="230"/>
      <c r="FI453" s="230"/>
      <c r="FJ453" s="230"/>
      <c r="FK453" s="230"/>
      <c r="FL453" s="230"/>
      <c r="FM453" s="230"/>
      <c r="FN453" s="230"/>
      <c r="FO453" s="230"/>
      <c r="FP453" s="230"/>
      <c r="FQ453" s="230"/>
      <c r="FR453" s="230"/>
      <c r="FS453" s="230"/>
      <c r="FT453" s="231"/>
      <c r="FU453" s="232">
        <f t="shared" si="54"/>
        <v>0</v>
      </c>
      <c r="FV453" s="232">
        <f t="shared" si="61"/>
        <v>0</v>
      </c>
      <c r="FW453" s="232">
        <f t="shared" si="61"/>
        <v>0</v>
      </c>
      <c r="FX453" s="232">
        <f t="shared" si="61"/>
        <v>0</v>
      </c>
      <c r="FY453" s="232">
        <f t="shared" si="61"/>
        <v>0</v>
      </c>
      <c r="FZ453" s="232">
        <f t="shared" si="61"/>
        <v>0</v>
      </c>
      <c r="GA453" s="232">
        <f t="shared" si="56"/>
        <v>0</v>
      </c>
      <c r="GB453" s="232">
        <f t="shared" si="57"/>
        <v>0</v>
      </c>
      <c r="GC453" s="232">
        <f t="shared" si="58"/>
        <v>0</v>
      </c>
    </row>
    <row r="454" spans="1:185" x14ac:dyDescent="0.3">
      <c r="A454" s="69" t="s">
        <v>475</v>
      </c>
      <c r="B454" s="69" t="str">
        <f>[3]Technologies!B454</f>
        <v>Industrie</v>
      </c>
      <c r="C454" s="69" t="str">
        <f>VLOOKUP($A454,[3]Technologies!$A$7:$H$699,3,FALSE)</f>
        <v>Conversion</v>
      </c>
      <c r="D454" s="69" t="str">
        <f>VLOOKUP($A454,[3]Technologies!$A$7:$H$699,4,FALSE)</f>
        <v>Industry</v>
      </c>
      <c r="E454" s="69" t="str">
        <f>VLOOKUP($A454,[3]Technologies!$A$7:$H$699,6,FALSE)</f>
        <v>Heat HT Industry</v>
      </c>
      <c r="F454" s="70" t="str">
        <f>VLOOKUP($A454,[3]Technologies!$A$7:$H$699,7,FALSE)</f>
        <v>CHP Biomass wCCS - HT Heat for Industry</v>
      </c>
      <c r="G454" s="233">
        <v>0.8</v>
      </c>
      <c r="H454" s="233"/>
      <c r="I454" s="234" cm="1">
        <f t="array" ref="I454">-SUMPRODUCT(([3]Feedstocks!$C$4:$C$185=A454)*[3]Feedstocks!$E$4:$E$185,[3]Feedstocks!$F$4:$F$185,[3]Feedstocks!$H$4:$H$185,[3]Feedstocks!$I$4:$I$185)</f>
        <v>0</v>
      </c>
      <c r="J454" s="234" cm="1">
        <f t="array" ref="J454">-SUMPRODUCT(([3]Feedstocks!$C$4:$C$185=A454)*[3]Feedstocks!$E$4:$E$185,[3]Feedstocks!$H$4:$H$185,[3]Feedstocks!$I$4:$I$185)</f>
        <v>0</v>
      </c>
      <c r="K454" s="234"/>
      <c r="L454" s="234"/>
      <c r="M454" s="233">
        <v>1</v>
      </c>
      <c r="N454" s="233" t="str">
        <f>VLOOKUP(E454,[3]Activities!$A$9:$M$224,13,FALSE)</f>
        <v>NL</v>
      </c>
      <c r="O454" s="233"/>
      <c r="P454" s="87" t="s">
        <v>1562</v>
      </c>
      <c r="Q454" s="235"/>
      <c r="R454" s="235"/>
      <c r="S454" s="235"/>
      <c r="T454" s="235"/>
      <c r="U454" s="235"/>
      <c r="V454" s="235"/>
      <c r="W454" s="235"/>
      <c r="X454" s="235"/>
      <c r="Y454" s="235"/>
      <c r="Z454" s="235"/>
      <c r="AA454" s="235"/>
      <c r="AB454" s="235"/>
      <c r="AC454" s="235"/>
      <c r="AD454" s="235"/>
      <c r="AE454" s="235"/>
      <c r="AF454" s="230"/>
      <c r="AG454" s="230"/>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235"/>
      <c r="BR454" s="235"/>
      <c r="BS454" s="235"/>
      <c r="BT454" s="235"/>
      <c r="BU454" s="235"/>
      <c r="BV454" s="235"/>
      <c r="BW454" s="235"/>
      <c r="BX454" s="235"/>
      <c r="BY454" s="235"/>
      <c r="BZ454" s="235"/>
      <c r="CA454" s="235"/>
      <c r="CB454" s="235"/>
      <c r="CC454" s="235"/>
      <c r="CD454" s="235"/>
      <c r="CE454" s="235"/>
      <c r="CF454" s="235"/>
      <c r="CG454" s="235"/>
      <c r="CH454" s="235"/>
      <c r="CI454" s="235"/>
      <c r="CJ454" s="235"/>
      <c r="CK454" s="235"/>
      <c r="CL454" s="235"/>
      <c r="CM454" s="235"/>
      <c r="CN454" s="235"/>
      <c r="CO454" s="235"/>
      <c r="CP454" s="235"/>
      <c r="CQ454" s="235"/>
      <c r="CR454" s="235">
        <v>0.75</v>
      </c>
      <c r="CS454" s="235"/>
      <c r="CT454" s="235"/>
      <c r="CU454" s="235"/>
      <c r="CV454" s="235"/>
      <c r="CW454" s="235"/>
      <c r="CX454" s="235"/>
      <c r="CY454" s="235">
        <v>1</v>
      </c>
      <c r="CZ454" s="235"/>
      <c r="DA454" s="235"/>
      <c r="DB454" s="235"/>
      <c r="DC454" s="235"/>
      <c r="DD454" s="235"/>
      <c r="DE454" s="235"/>
      <c r="DF454" s="235"/>
      <c r="DG454" s="235"/>
      <c r="DH454" s="235"/>
      <c r="DI454" s="235"/>
      <c r="DJ454" s="235"/>
      <c r="DK454" s="235"/>
      <c r="DL454" s="235"/>
      <c r="DM454" s="235"/>
      <c r="DN454" s="235"/>
      <c r="DO454" s="235"/>
      <c r="DP454" s="235"/>
      <c r="DQ454" s="235"/>
      <c r="DR454" s="235"/>
      <c r="DS454" s="235"/>
      <c r="DT454" s="235"/>
      <c r="DU454" s="235"/>
      <c r="DV454" s="235"/>
      <c r="DW454" s="235"/>
      <c r="DX454" s="235"/>
      <c r="DY454" s="235"/>
      <c r="DZ454" s="235"/>
      <c r="EA454" s="235"/>
      <c r="EB454" s="235">
        <v>-3.7</v>
      </c>
      <c r="EC454" s="235"/>
      <c r="ED454" s="235"/>
      <c r="EE454" s="235"/>
      <c r="EF454" s="235"/>
      <c r="EG454" s="235"/>
      <c r="EH454" s="235"/>
      <c r="EI454" s="235"/>
      <c r="EJ454" s="235"/>
      <c r="EK454" s="235"/>
      <c r="EL454" s="235"/>
      <c r="EM454" s="235"/>
      <c r="EN454" s="235"/>
      <c r="EO454" s="235"/>
      <c r="EP454" s="235"/>
      <c r="EQ454" s="235"/>
      <c r="ER454" s="235"/>
      <c r="ES454" s="235"/>
      <c r="ET454" s="235"/>
      <c r="EU454" s="235"/>
      <c r="EV454" s="235"/>
      <c r="EW454" s="235"/>
      <c r="EX454" s="235"/>
      <c r="EY454" s="235"/>
      <c r="EZ454" s="235"/>
      <c r="FA454" s="235"/>
      <c r="FB454" s="235"/>
      <c r="FC454" s="235"/>
      <c r="FD454" s="235"/>
      <c r="FE454" s="235"/>
      <c r="FF454" s="235"/>
      <c r="FG454" s="235"/>
      <c r="FH454" s="235"/>
      <c r="FI454" s="235"/>
      <c r="FJ454" s="235"/>
      <c r="FK454" s="235"/>
      <c r="FL454" s="235"/>
      <c r="FM454" s="235"/>
      <c r="FN454" s="235"/>
      <c r="FO454" s="235"/>
      <c r="FP454" s="235"/>
      <c r="FQ454" s="235"/>
      <c r="FR454" s="235"/>
      <c r="FS454" s="235"/>
      <c r="FT454" s="236">
        <f>FU454</f>
        <v>0.32440000000000002</v>
      </c>
      <c r="FU454" s="237">
        <f t="shared" si="54"/>
        <v>0.32440000000000002</v>
      </c>
      <c r="FV454" s="237">
        <f t="shared" si="61"/>
        <v>-0.32440000000000002</v>
      </c>
      <c r="FW454" s="237">
        <f t="shared" si="61"/>
        <v>0</v>
      </c>
      <c r="FX454" s="237">
        <f t="shared" si="61"/>
        <v>0</v>
      </c>
      <c r="FY454" s="237">
        <f t="shared" si="61"/>
        <v>0</v>
      </c>
      <c r="FZ454" s="237">
        <f t="shared" si="61"/>
        <v>0</v>
      </c>
      <c r="GA454" s="237">
        <f t="shared" si="56"/>
        <v>0</v>
      </c>
      <c r="GB454" s="237">
        <f t="shared" si="57"/>
        <v>0</v>
      </c>
      <c r="GC454" s="237">
        <f t="shared" si="58"/>
        <v>0</v>
      </c>
    </row>
    <row r="455" spans="1:185" x14ac:dyDescent="0.3">
      <c r="A455" s="40" t="s">
        <v>476</v>
      </c>
      <c r="B455" s="40" t="str">
        <f>[3]Technologies!B455</f>
        <v>Industrie</v>
      </c>
      <c r="C455" s="40" t="str">
        <f>VLOOKUP($A455,[3]Technologies!$A$7:$H$699,3,FALSE)</f>
        <v>Conversion</v>
      </c>
      <c r="D455" s="40" t="str">
        <f>VLOOKUP($A455,[3]Technologies!$A$7:$H$699,4,FALSE)</f>
        <v>Industry</v>
      </c>
      <c r="E455" s="40" t="str">
        <f>VLOOKUP($A455,[3]Technologies!$A$7:$H$699,6,FALSE)</f>
        <v>Heat HT Industry</v>
      </c>
      <c r="F455" s="40" t="str">
        <f>VLOOKUP($A455,[3]Technologies!$A$7:$H$699,7,FALSE)</f>
        <v>Direct Heating Electricity - HT Heat for Industry</v>
      </c>
      <c r="G455" s="228"/>
      <c r="H455" s="228"/>
      <c r="I455" s="229" cm="1">
        <f t="array" ref="I455">-SUMPRODUCT(([3]Feedstocks!$C$4:$C$185=A455)*[3]Feedstocks!$E$4:$E$185,[3]Feedstocks!$F$4:$F$185,[3]Feedstocks!$H$4:$H$185,[3]Feedstocks!$I$4:$I$185)</f>
        <v>0</v>
      </c>
      <c r="J455" s="229" cm="1">
        <f t="array" ref="J455">-SUMPRODUCT(([3]Feedstocks!$C$4:$C$185=A455)*[3]Feedstocks!$E$4:$E$185,[3]Feedstocks!$H$4:$H$185,[3]Feedstocks!$I$4:$I$185)</f>
        <v>0</v>
      </c>
      <c r="K455" s="229"/>
      <c r="L455" s="229"/>
      <c r="M455" s="228">
        <v>1</v>
      </c>
      <c r="N455" s="228" t="str">
        <f>VLOOKUP(E455,[3]Activities!$A$9:$M$224,13,FALSE)</f>
        <v>NL</v>
      </c>
      <c r="O455" s="228"/>
      <c r="P455" s="66" t="s">
        <v>1266</v>
      </c>
      <c r="Q455" s="230"/>
      <c r="R455" s="230"/>
      <c r="S455" s="230"/>
      <c r="T455" s="230"/>
      <c r="U455" s="230"/>
      <c r="V455" s="230"/>
      <c r="W455" s="230"/>
      <c r="X455" s="230"/>
      <c r="Y455" s="230"/>
      <c r="Z455" s="230"/>
      <c r="AA455" s="230"/>
      <c r="AB455" s="230"/>
      <c r="AC455" s="230"/>
      <c r="AD455" s="230"/>
      <c r="AE455" s="230"/>
      <c r="AF455" s="235"/>
      <c r="AG455" s="235"/>
      <c r="AH455" s="230"/>
      <c r="AI455" s="230"/>
      <c r="AJ455" s="230"/>
      <c r="AK455" s="230"/>
      <c r="AL455" s="230"/>
      <c r="AM455" s="230"/>
      <c r="AN455" s="230"/>
      <c r="AO455" s="230"/>
      <c r="AP455" s="230"/>
      <c r="AQ455" s="230"/>
      <c r="AR455" s="230"/>
      <c r="AS455" s="230"/>
      <c r="AT455" s="230"/>
      <c r="AU455" s="230"/>
      <c r="AV455" s="230"/>
      <c r="AW455" s="230"/>
      <c r="AX455" s="230"/>
      <c r="AY455" s="230"/>
      <c r="AZ455" s="230"/>
      <c r="BA455" s="230"/>
      <c r="BB455" s="230"/>
      <c r="BC455" s="230"/>
      <c r="BD455" s="230"/>
      <c r="BE455" s="230"/>
      <c r="BF455" s="230"/>
      <c r="BG455" s="230"/>
      <c r="BH455" s="230"/>
      <c r="BI455" s="230"/>
      <c r="BJ455" s="230"/>
      <c r="BK455" s="230"/>
      <c r="BL455" s="230"/>
      <c r="BM455" s="230"/>
      <c r="BN455" s="230"/>
      <c r="BO455" s="230"/>
      <c r="BP455" s="230"/>
      <c r="BQ455" s="230"/>
      <c r="BR455" s="230"/>
      <c r="BS455" s="230"/>
      <c r="BT455" s="230"/>
      <c r="BU455" s="230"/>
      <c r="BV455" s="230"/>
      <c r="BW455" s="230"/>
      <c r="BX455" s="230"/>
      <c r="BY455" s="230"/>
      <c r="BZ455" s="230"/>
      <c r="CA455" s="230"/>
      <c r="CB455" s="230"/>
      <c r="CC455" s="230"/>
      <c r="CD455" s="230"/>
      <c r="CE455" s="230"/>
      <c r="CF455" s="230"/>
      <c r="CG455" s="230"/>
      <c r="CH455" s="230"/>
      <c r="CI455" s="230"/>
      <c r="CJ455" s="230"/>
      <c r="CK455" s="230"/>
      <c r="CL455" s="230"/>
      <c r="CM455" s="230"/>
      <c r="CN455" s="230"/>
      <c r="CO455" s="230"/>
      <c r="CP455" s="230"/>
      <c r="CQ455" s="230"/>
      <c r="CR455" s="230">
        <v>-1.1499999999999999</v>
      </c>
      <c r="CS455" s="230"/>
      <c r="CT455" s="230"/>
      <c r="CU455" s="230"/>
      <c r="CV455" s="230"/>
      <c r="CW455" s="230"/>
      <c r="CX455" s="230"/>
      <c r="CY455" s="230">
        <v>1</v>
      </c>
      <c r="CZ455" s="230"/>
      <c r="DA455" s="230"/>
      <c r="DB455" s="230"/>
      <c r="DC455" s="230"/>
      <c r="DD455" s="230"/>
      <c r="DE455" s="230"/>
      <c r="DF455" s="230"/>
      <c r="DG455" s="230"/>
      <c r="DH455" s="230"/>
      <c r="DI455" s="230"/>
      <c r="DJ455" s="230"/>
      <c r="DK455" s="230"/>
      <c r="DL455" s="230"/>
      <c r="DM455" s="230"/>
      <c r="DN455" s="230"/>
      <c r="DO455" s="230"/>
      <c r="DP455" s="230"/>
      <c r="DQ455" s="230"/>
      <c r="DR455" s="230"/>
      <c r="DS455" s="230"/>
      <c r="DT455" s="230"/>
      <c r="DU455" s="230"/>
      <c r="DV455" s="230"/>
      <c r="DW455" s="230"/>
      <c r="DX455" s="230"/>
      <c r="DY455" s="230"/>
      <c r="DZ455" s="230"/>
      <c r="EA455" s="230"/>
      <c r="EB455" s="230"/>
      <c r="EC455" s="230"/>
      <c r="ED455" s="230"/>
      <c r="EE455" s="230"/>
      <c r="EF455" s="230"/>
      <c r="EG455" s="230"/>
      <c r="EH455" s="230"/>
      <c r="EI455" s="230"/>
      <c r="EJ455" s="230"/>
      <c r="EK455" s="230"/>
      <c r="EL455" s="230"/>
      <c r="EM455" s="230"/>
      <c r="EN455" s="230"/>
      <c r="EO455" s="230"/>
      <c r="EP455" s="230"/>
      <c r="EQ455" s="230"/>
      <c r="ER455" s="230"/>
      <c r="ES455" s="230"/>
      <c r="ET455" s="230"/>
      <c r="EU455" s="230"/>
      <c r="EV455" s="230"/>
      <c r="EW455" s="230"/>
      <c r="EX455" s="230"/>
      <c r="EY455" s="230"/>
      <c r="EZ455" s="230"/>
      <c r="FA455" s="230"/>
      <c r="FB455" s="230"/>
      <c r="FC455" s="230"/>
      <c r="FD455" s="230"/>
      <c r="FE455" s="230"/>
      <c r="FF455" s="230"/>
      <c r="FG455" s="230"/>
      <c r="FH455" s="230"/>
      <c r="FI455" s="230"/>
      <c r="FJ455" s="230"/>
      <c r="FK455" s="230"/>
      <c r="FL455" s="230"/>
      <c r="FM455" s="230"/>
      <c r="FN455" s="230"/>
      <c r="FO455" s="230"/>
      <c r="FP455" s="230"/>
      <c r="FQ455" s="230"/>
      <c r="FR455" s="230"/>
      <c r="FS455" s="230"/>
      <c r="FT455" s="231"/>
      <c r="FU455" s="232">
        <f t="shared" si="54"/>
        <v>0</v>
      </c>
      <c r="FV455" s="232">
        <f t="shared" si="61"/>
        <v>0</v>
      </c>
      <c r="FW455" s="232">
        <f t="shared" si="61"/>
        <v>0</v>
      </c>
      <c r="FX455" s="232">
        <f t="shared" si="61"/>
        <v>0</v>
      </c>
      <c r="FY455" s="232">
        <f t="shared" si="61"/>
        <v>0</v>
      </c>
      <c r="FZ455" s="232">
        <f t="shared" si="61"/>
        <v>0</v>
      </c>
      <c r="GA455" s="232">
        <f t="shared" si="56"/>
        <v>0</v>
      </c>
      <c r="GB455" s="232">
        <f t="shared" si="57"/>
        <v>0</v>
      </c>
      <c r="GC455" s="232">
        <f t="shared" si="58"/>
        <v>0</v>
      </c>
    </row>
    <row r="456" spans="1:185" x14ac:dyDescent="0.3">
      <c r="A456" s="69" t="s">
        <v>477</v>
      </c>
      <c r="B456" s="69" t="str">
        <f>[3]Technologies!B456</f>
        <v>Industrie</v>
      </c>
      <c r="C456" s="69" t="str">
        <f>VLOOKUP($A456,[3]Technologies!$A$7:$H$699,3,FALSE)</f>
        <v>Conversion</v>
      </c>
      <c r="D456" s="69" t="str">
        <f>VLOOKUP($A456,[3]Technologies!$A$7:$H$699,4,FALSE)</f>
        <v>Industry</v>
      </c>
      <c r="E456" s="69" t="str">
        <f>VLOOKUP($A456,[3]Technologies!$A$7:$H$699,6,FALSE)</f>
        <v>Heat HT Industry</v>
      </c>
      <c r="F456" s="70" t="str">
        <f>VLOOKUP($A456,[3]Technologies!$A$7:$H$699,7,FALSE)</f>
        <v>Boiler H2 - HT Heat for Industry</v>
      </c>
      <c r="G456" s="233"/>
      <c r="H456" s="233"/>
      <c r="I456" s="234" cm="1">
        <f t="array" ref="I456">-SUMPRODUCT(([3]Feedstocks!$C$4:$C$185=A456)*[3]Feedstocks!$E$4:$E$185,[3]Feedstocks!$F$4:$F$185,[3]Feedstocks!$H$4:$H$185,[3]Feedstocks!$I$4:$I$185)</f>
        <v>0</v>
      </c>
      <c r="J456" s="234" cm="1">
        <f t="array" ref="J456">-SUMPRODUCT(([3]Feedstocks!$C$4:$C$185=A456)*[3]Feedstocks!$E$4:$E$185,[3]Feedstocks!$H$4:$H$185,[3]Feedstocks!$I$4:$I$185)</f>
        <v>0</v>
      </c>
      <c r="K456" s="234"/>
      <c r="L456" s="234"/>
      <c r="M456" s="233">
        <v>1</v>
      </c>
      <c r="N456" s="233" t="str">
        <f>VLOOKUP(E456,[3]Activities!$A$9:$M$224,13,FALSE)</f>
        <v>NL</v>
      </c>
      <c r="O456" s="233"/>
      <c r="P456" s="87" t="s">
        <v>1266</v>
      </c>
      <c r="Q456" s="235"/>
      <c r="R456" s="235"/>
      <c r="S456" s="235"/>
      <c r="T456" s="235"/>
      <c r="U456" s="235"/>
      <c r="V456" s="235"/>
      <c r="W456" s="235"/>
      <c r="X456" s="235"/>
      <c r="Y456" s="235"/>
      <c r="Z456" s="235"/>
      <c r="AA456" s="235"/>
      <c r="AB456" s="235"/>
      <c r="AC456" s="235"/>
      <c r="AD456" s="235"/>
      <c r="AE456" s="235"/>
      <c r="AF456" s="230"/>
      <c r="AG456" s="230"/>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c r="BQ456" s="235"/>
      <c r="BR456" s="235"/>
      <c r="BS456" s="235"/>
      <c r="BT456" s="235"/>
      <c r="BU456" s="235"/>
      <c r="BV456" s="235"/>
      <c r="BW456" s="235"/>
      <c r="BX456" s="235"/>
      <c r="BY456" s="235"/>
      <c r="BZ456" s="235"/>
      <c r="CA456" s="235"/>
      <c r="CB456" s="235"/>
      <c r="CC456" s="235"/>
      <c r="CD456" s="235"/>
      <c r="CE456" s="235"/>
      <c r="CF456" s="235"/>
      <c r="CG456" s="235"/>
      <c r="CH456" s="235"/>
      <c r="CI456" s="235"/>
      <c r="CJ456" s="235"/>
      <c r="CK456" s="235"/>
      <c r="CL456" s="235"/>
      <c r="CM456" s="235"/>
      <c r="CN456" s="235"/>
      <c r="CO456" s="235"/>
      <c r="CP456" s="235"/>
      <c r="CQ456" s="235"/>
      <c r="CR456" s="235"/>
      <c r="CS456" s="235"/>
      <c r="CT456" s="235"/>
      <c r="CU456" s="235"/>
      <c r="CV456" s="235"/>
      <c r="CW456" s="235"/>
      <c r="CX456" s="235"/>
      <c r="CY456" s="235">
        <v>1</v>
      </c>
      <c r="CZ456" s="235"/>
      <c r="DA456" s="235"/>
      <c r="DB456" s="235"/>
      <c r="DC456" s="235"/>
      <c r="DD456" s="235"/>
      <c r="DE456" s="235"/>
      <c r="DF456" s="235"/>
      <c r="DG456" s="235"/>
      <c r="DH456" s="235"/>
      <c r="DI456" s="235"/>
      <c r="DJ456" s="235"/>
      <c r="DK456" s="235"/>
      <c r="DL456" s="235"/>
      <c r="DM456" s="235"/>
      <c r="DN456" s="235"/>
      <c r="DO456" s="235"/>
      <c r="DP456" s="235"/>
      <c r="DQ456" s="235"/>
      <c r="DR456" s="235"/>
      <c r="DS456" s="235"/>
      <c r="DT456" s="235"/>
      <c r="DU456" s="235"/>
      <c r="DV456" s="235"/>
      <c r="DW456" s="235">
        <v>-1.087</v>
      </c>
      <c r="DX456" s="235"/>
      <c r="DY456" s="235"/>
      <c r="DZ456" s="235"/>
      <c r="EA456" s="235"/>
      <c r="EB456" s="235"/>
      <c r="EC456" s="235"/>
      <c r="ED456" s="235"/>
      <c r="EE456" s="235"/>
      <c r="EF456" s="235"/>
      <c r="EG456" s="235"/>
      <c r="EH456" s="235"/>
      <c r="EI456" s="235"/>
      <c r="EJ456" s="235"/>
      <c r="EK456" s="235"/>
      <c r="EL456" s="235"/>
      <c r="EM456" s="235"/>
      <c r="EN456" s="235"/>
      <c r="EO456" s="235"/>
      <c r="EP456" s="235"/>
      <c r="EQ456" s="235"/>
      <c r="ER456" s="235"/>
      <c r="ES456" s="235"/>
      <c r="ET456" s="235"/>
      <c r="EU456" s="235"/>
      <c r="EV456" s="235"/>
      <c r="EW456" s="235"/>
      <c r="EX456" s="235"/>
      <c r="EY456" s="235"/>
      <c r="EZ456" s="235"/>
      <c r="FA456" s="235"/>
      <c r="FB456" s="235"/>
      <c r="FC456" s="235"/>
      <c r="FD456" s="235"/>
      <c r="FE456" s="235"/>
      <c r="FF456" s="235"/>
      <c r="FG456" s="235"/>
      <c r="FH456" s="235"/>
      <c r="FI456" s="235"/>
      <c r="FJ456" s="235"/>
      <c r="FK456" s="235"/>
      <c r="FL456" s="235"/>
      <c r="FM456" s="235"/>
      <c r="FN456" s="235"/>
      <c r="FO456" s="235"/>
      <c r="FP456" s="235"/>
      <c r="FQ456" s="235"/>
      <c r="FR456" s="235"/>
      <c r="FS456" s="235"/>
      <c r="FT456" s="236"/>
      <c r="FU456" s="237">
        <f t="shared" si="54"/>
        <v>0</v>
      </c>
      <c r="FV456" s="237">
        <f t="shared" si="61"/>
        <v>0</v>
      </c>
      <c r="FW456" s="237">
        <f t="shared" si="61"/>
        <v>0</v>
      </c>
      <c r="FX456" s="237">
        <f t="shared" si="61"/>
        <v>0</v>
      </c>
      <c r="FY456" s="237">
        <f t="shared" si="61"/>
        <v>0</v>
      </c>
      <c r="FZ456" s="237">
        <f t="shared" si="61"/>
        <v>0</v>
      </c>
      <c r="GA456" s="237">
        <f t="shared" si="56"/>
        <v>0</v>
      </c>
      <c r="GB456" s="237">
        <f t="shared" si="57"/>
        <v>0</v>
      </c>
      <c r="GC456" s="237">
        <f t="shared" si="58"/>
        <v>0</v>
      </c>
    </row>
    <row r="457" spans="1:185" x14ac:dyDescent="0.3">
      <c r="A457" s="69" t="s">
        <v>478</v>
      </c>
      <c r="B457" s="69" t="str">
        <f>[3]Technologies!B457</f>
        <v>Industrie</v>
      </c>
      <c r="C457" s="69" t="str">
        <f>VLOOKUP($A457,[3]Technologies!$A$7:$H$699,3,FALSE)</f>
        <v>Conversion</v>
      </c>
      <c r="D457" s="69" t="str">
        <f>VLOOKUP($A457,[3]Technologies!$A$7:$H$699,4,FALSE)</f>
        <v>Industry</v>
      </c>
      <c r="E457" s="69" t="str">
        <f>VLOOKUP($A457,[3]Technologies!$A$7:$H$699,6,FALSE)</f>
        <v>Heat HT Industry</v>
      </c>
      <c r="F457" s="70" t="str">
        <f>VLOOKUP($A457,[3]Technologies!$A$7:$H$699,7,FALSE)</f>
        <v>Nuclear SMR Heat - HT Heat for Industry</v>
      </c>
      <c r="G457" s="233"/>
      <c r="H457" s="233"/>
      <c r="I457" s="234" cm="1">
        <f t="array" ref="I457">-SUMPRODUCT(([3]Feedstocks!$C$4:$C$185=A457)*[3]Feedstocks!$E$4:$E$185,[3]Feedstocks!$F$4:$F$185,[3]Feedstocks!$H$4:$H$185,[3]Feedstocks!$I$4:$I$185)</f>
        <v>0</v>
      </c>
      <c r="J457" s="234" cm="1">
        <f t="array" ref="J457">-SUMPRODUCT(([3]Feedstocks!$C$4:$C$185=A457)*[3]Feedstocks!$E$4:$E$185,[3]Feedstocks!$H$4:$H$185,[3]Feedstocks!$I$4:$I$185)</f>
        <v>0</v>
      </c>
      <c r="K457" s="234"/>
      <c r="L457" s="234"/>
      <c r="M457" s="233">
        <v>1</v>
      </c>
      <c r="N457" s="233" t="str">
        <f>VLOOKUP(E457,[3]Activities!$A$9:$M$224,13,FALSE)</f>
        <v>NL</v>
      </c>
      <c r="O457" s="233"/>
      <c r="P457" s="87" t="s">
        <v>1266</v>
      </c>
      <c r="Q457" s="235"/>
      <c r="R457" s="235"/>
      <c r="S457" s="235"/>
      <c r="T457" s="235"/>
      <c r="U457" s="235"/>
      <c r="V457" s="235"/>
      <c r="W457" s="235"/>
      <c r="X457" s="235"/>
      <c r="Y457" s="235"/>
      <c r="Z457" s="235"/>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c r="BQ457" s="235"/>
      <c r="BR457" s="235"/>
      <c r="BS457" s="235"/>
      <c r="BT457" s="235"/>
      <c r="BU457" s="235"/>
      <c r="BV457" s="235"/>
      <c r="BW457" s="235"/>
      <c r="BX457" s="235"/>
      <c r="BY457" s="235"/>
      <c r="BZ457" s="235"/>
      <c r="CA457" s="235"/>
      <c r="CB457" s="235"/>
      <c r="CC457" s="235"/>
      <c r="CD457" s="235"/>
      <c r="CE457" s="235"/>
      <c r="CF457" s="235"/>
      <c r="CG457" s="235"/>
      <c r="CH457" s="235"/>
      <c r="CI457" s="235"/>
      <c r="CJ457" s="235"/>
      <c r="CK457" s="235"/>
      <c r="CL457" s="235"/>
      <c r="CM457" s="235"/>
      <c r="CN457" s="235"/>
      <c r="CO457" s="235"/>
      <c r="CP457" s="235"/>
      <c r="CQ457" s="235"/>
      <c r="CR457" s="235"/>
      <c r="CS457" s="235"/>
      <c r="CT457" s="235"/>
      <c r="CU457" s="235"/>
      <c r="CV457" s="235"/>
      <c r="CW457" s="235"/>
      <c r="CX457" s="235"/>
      <c r="CY457" s="235">
        <v>1</v>
      </c>
      <c r="CZ457" s="235"/>
      <c r="DA457" s="235"/>
      <c r="DB457" s="235"/>
      <c r="DC457" s="235"/>
      <c r="DD457" s="235"/>
      <c r="DE457" s="235"/>
      <c r="DF457" s="235"/>
      <c r="DG457" s="235"/>
      <c r="DH457" s="235"/>
      <c r="DI457" s="235"/>
      <c r="DJ457" s="235"/>
      <c r="DK457" s="235"/>
      <c r="DL457" s="235"/>
      <c r="DM457" s="235"/>
      <c r="DN457" s="235"/>
      <c r="DO457" s="235"/>
      <c r="DP457" s="235"/>
      <c r="DQ457" s="235"/>
      <c r="DR457" s="235"/>
      <c r="DS457" s="235"/>
      <c r="DT457" s="235"/>
      <c r="DU457" s="235"/>
      <c r="DV457" s="235"/>
      <c r="DW457" s="235"/>
      <c r="DX457" s="235"/>
      <c r="DY457" s="235"/>
      <c r="DZ457" s="235"/>
      <c r="EA457" s="235"/>
      <c r="EB457" s="235"/>
      <c r="EC457" s="235"/>
      <c r="ED457" s="235"/>
      <c r="EE457" s="235"/>
      <c r="EF457" s="235"/>
      <c r="EG457" s="235"/>
      <c r="EH457" s="235"/>
      <c r="EI457" s="235">
        <v>-1</v>
      </c>
      <c r="EJ457" s="235"/>
      <c r="EK457" s="235"/>
      <c r="EL457" s="235"/>
      <c r="EM457" s="235"/>
      <c r="EN457" s="235"/>
      <c r="EO457" s="235"/>
      <c r="EP457" s="235"/>
      <c r="EQ457" s="235"/>
      <c r="ER457" s="235"/>
      <c r="ES457" s="235"/>
      <c r="ET457" s="235"/>
      <c r="EU457" s="235"/>
      <c r="EV457" s="235"/>
      <c r="EW457" s="235"/>
      <c r="EX457" s="235"/>
      <c r="EY457" s="235"/>
      <c r="EZ457" s="235"/>
      <c r="FA457" s="235"/>
      <c r="FB457" s="235"/>
      <c r="FC457" s="235"/>
      <c r="FD457" s="235"/>
      <c r="FE457" s="235"/>
      <c r="FF457" s="235"/>
      <c r="FG457" s="235"/>
      <c r="FH457" s="235"/>
      <c r="FI457" s="235"/>
      <c r="FJ457" s="235"/>
      <c r="FK457" s="235"/>
      <c r="FL457" s="235"/>
      <c r="FM457" s="235"/>
      <c r="FN457" s="235"/>
      <c r="FO457" s="235"/>
      <c r="FP457" s="235"/>
      <c r="FQ457" s="235"/>
      <c r="FR457" s="235"/>
      <c r="FS457" s="235"/>
      <c r="FT457" s="236"/>
      <c r="FU457" s="237">
        <f t="shared" si="54"/>
        <v>0</v>
      </c>
      <c r="FV457" s="237">
        <f t="shared" si="61"/>
        <v>0</v>
      </c>
      <c r="FW457" s="237">
        <f t="shared" si="61"/>
        <v>0</v>
      </c>
      <c r="FX457" s="237">
        <f t="shared" si="61"/>
        <v>0</v>
      </c>
      <c r="FY457" s="237">
        <f t="shared" si="61"/>
        <v>0</v>
      </c>
      <c r="FZ457" s="237">
        <f t="shared" si="61"/>
        <v>0</v>
      </c>
      <c r="GA457" s="237">
        <f t="shared" si="56"/>
        <v>0</v>
      </c>
      <c r="GB457" s="237">
        <f t="shared" si="57"/>
        <v>0</v>
      </c>
      <c r="GC457" s="237">
        <f t="shared" si="58"/>
        <v>0</v>
      </c>
    </row>
    <row r="458" spans="1:185" x14ac:dyDescent="0.3">
      <c r="A458" s="69" t="s">
        <v>479</v>
      </c>
      <c r="B458" s="69" t="str">
        <f>[3]Technologies!B458</f>
        <v>Industrie</v>
      </c>
      <c r="C458" s="69" t="str">
        <f>VLOOKUP($A458,[3]Technologies!$A$7:$H$699,3,FALSE)</f>
        <v>Conversion</v>
      </c>
      <c r="D458" s="69" t="str">
        <f>VLOOKUP($A458,[3]Technologies!$A$7:$H$699,4,FALSE)</f>
        <v>Industry</v>
      </c>
      <c r="E458" s="69" t="str">
        <f>VLOOKUP($A458,[3]Technologies!$A$7:$H$699,6,FALSE)</f>
        <v>Heat HT Industry</v>
      </c>
      <c r="F458" s="70" t="str">
        <f>VLOOKUP($A458,[3]Technologies!$A$7:$H$699,7,FALSE)</f>
        <v>CHP Nuclear SMR - HT Heat for Industry</v>
      </c>
      <c r="G458" s="233"/>
      <c r="H458" s="233"/>
      <c r="I458" s="234" cm="1">
        <f t="array" ref="I458">-SUMPRODUCT(([3]Feedstocks!$C$4:$C$185=A458)*[3]Feedstocks!$E$4:$E$185,[3]Feedstocks!$F$4:$F$185,[3]Feedstocks!$H$4:$H$185,[3]Feedstocks!$I$4:$I$185)</f>
        <v>0</v>
      </c>
      <c r="J458" s="234" cm="1">
        <f t="array" ref="J458">-SUMPRODUCT(([3]Feedstocks!$C$4:$C$185=A458)*[3]Feedstocks!$E$4:$E$185,[3]Feedstocks!$H$4:$H$185,[3]Feedstocks!$I$4:$I$185)</f>
        <v>0</v>
      </c>
      <c r="K458" s="234"/>
      <c r="L458" s="234"/>
      <c r="M458" s="233">
        <v>1</v>
      </c>
      <c r="N458" s="233" t="str">
        <f>VLOOKUP(E458,[3]Activities!$A$9:$M$224,13,FALSE)</f>
        <v>NL</v>
      </c>
      <c r="O458" s="233"/>
      <c r="P458" s="87" t="s">
        <v>1266</v>
      </c>
      <c r="Q458" s="235"/>
      <c r="R458" s="235"/>
      <c r="S458" s="235"/>
      <c r="T458" s="235"/>
      <c r="U458" s="235"/>
      <c r="V458" s="235"/>
      <c r="W458" s="235"/>
      <c r="X458" s="235"/>
      <c r="Y458" s="235"/>
      <c r="Z458" s="235"/>
      <c r="AA458" s="235"/>
      <c r="AB458" s="235"/>
      <c r="AC458" s="235"/>
      <c r="AD458" s="235"/>
      <c r="AE458" s="235"/>
      <c r="AF458" s="230"/>
      <c r="AG458" s="230"/>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c r="BQ458" s="235"/>
      <c r="BR458" s="235"/>
      <c r="BS458" s="235"/>
      <c r="BT458" s="235"/>
      <c r="BU458" s="235"/>
      <c r="BV458" s="235"/>
      <c r="BW458" s="235"/>
      <c r="BX458" s="235"/>
      <c r="BY458" s="235"/>
      <c r="BZ458" s="235"/>
      <c r="CA458" s="235"/>
      <c r="CB458" s="235"/>
      <c r="CC458" s="235"/>
      <c r="CD458" s="235"/>
      <c r="CE458" s="235"/>
      <c r="CF458" s="235"/>
      <c r="CG458" s="235"/>
      <c r="CH458" s="235"/>
      <c r="CI458" s="235"/>
      <c r="CJ458" s="235"/>
      <c r="CK458" s="235"/>
      <c r="CL458" s="235"/>
      <c r="CM458" s="235"/>
      <c r="CN458" s="235"/>
      <c r="CO458" s="235"/>
      <c r="CP458" s="235"/>
      <c r="CQ458" s="235"/>
      <c r="CR458" s="235">
        <v>0.6</v>
      </c>
      <c r="CS458" s="235"/>
      <c r="CT458" s="235"/>
      <c r="CU458" s="235"/>
      <c r="CV458" s="235"/>
      <c r="CW458" s="235"/>
      <c r="CX458" s="235"/>
      <c r="CY458" s="235">
        <v>1</v>
      </c>
      <c r="CZ458" s="235"/>
      <c r="DA458" s="235"/>
      <c r="DB458" s="235"/>
      <c r="DC458" s="235"/>
      <c r="DD458" s="235"/>
      <c r="DE458" s="235"/>
      <c r="DF458" s="235"/>
      <c r="DG458" s="235"/>
      <c r="DH458" s="235"/>
      <c r="DI458" s="235"/>
      <c r="DJ458" s="235"/>
      <c r="DK458" s="235"/>
      <c r="DL458" s="235"/>
      <c r="DM458" s="235"/>
      <c r="DN458" s="235"/>
      <c r="DO458" s="235"/>
      <c r="DP458" s="235"/>
      <c r="DQ458" s="235"/>
      <c r="DR458" s="235"/>
      <c r="DS458" s="235"/>
      <c r="DT458" s="235"/>
      <c r="DU458" s="235"/>
      <c r="DV458" s="235"/>
      <c r="DW458" s="235"/>
      <c r="DX458" s="235"/>
      <c r="DY458" s="235"/>
      <c r="DZ458" s="235"/>
      <c r="EA458" s="235"/>
      <c r="EB458" s="235"/>
      <c r="EC458" s="235"/>
      <c r="ED458" s="235"/>
      <c r="EE458" s="235"/>
      <c r="EF458" s="235"/>
      <c r="EG458" s="235"/>
      <c r="EH458" s="235"/>
      <c r="EI458" s="235">
        <v>-4</v>
      </c>
      <c r="EJ458" s="235"/>
      <c r="EK458" s="235"/>
      <c r="EL458" s="235"/>
      <c r="EM458" s="235"/>
      <c r="EN458" s="235"/>
      <c r="EO458" s="235"/>
      <c r="EP458" s="235"/>
      <c r="EQ458" s="235"/>
      <c r="ER458" s="235"/>
      <c r="ES458" s="235"/>
      <c r="ET458" s="235"/>
      <c r="EU458" s="235"/>
      <c r="EV458" s="235"/>
      <c r="EW458" s="235"/>
      <c r="EX458" s="235"/>
      <c r="EY458" s="235"/>
      <c r="EZ458" s="235"/>
      <c r="FA458" s="235"/>
      <c r="FB458" s="235"/>
      <c r="FC458" s="235"/>
      <c r="FD458" s="235"/>
      <c r="FE458" s="235"/>
      <c r="FF458" s="235"/>
      <c r="FG458" s="235"/>
      <c r="FH458" s="235"/>
      <c r="FI458" s="235"/>
      <c r="FJ458" s="235"/>
      <c r="FK458" s="235"/>
      <c r="FL458" s="235"/>
      <c r="FM458" s="235"/>
      <c r="FN458" s="235"/>
      <c r="FO458" s="235"/>
      <c r="FP458" s="235"/>
      <c r="FQ458" s="235"/>
      <c r="FR458" s="235"/>
      <c r="FS458" s="235"/>
      <c r="FT458" s="236"/>
      <c r="FU458" s="237">
        <f t="shared" si="54"/>
        <v>0</v>
      </c>
      <c r="FV458" s="237">
        <f t="shared" si="61"/>
        <v>0</v>
      </c>
      <c r="FW458" s="237">
        <f t="shared" si="61"/>
        <v>0</v>
      </c>
      <c r="FX458" s="237">
        <f t="shared" si="61"/>
        <v>0</v>
      </c>
      <c r="FY458" s="237">
        <f t="shared" si="61"/>
        <v>0</v>
      </c>
      <c r="FZ458" s="237">
        <f t="shared" si="61"/>
        <v>0</v>
      </c>
      <c r="GA458" s="237">
        <f t="shared" si="56"/>
        <v>0</v>
      </c>
      <c r="GB458" s="237">
        <f t="shared" si="57"/>
        <v>0</v>
      </c>
      <c r="GC458" s="237">
        <f t="shared" si="58"/>
        <v>0</v>
      </c>
    </row>
    <row r="459" spans="1:185" x14ac:dyDescent="0.3">
      <c r="A459" s="40" t="s">
        <v>480</v>
      </c>
      <c r="B459" s="69" t="str">
        <f>[3]Technologies!B459</f>
        <v>Industrie</v>
      </c>
      <c r="C459" s="40" t="str">
        <f>VLOOKUP($A459,[3]Technologies!$A$7:$H$699,3,FALSE)</f>
        <v>Conversion</v>
      </c>
      <c r="D459" s="40" t="str">
        <f>VLOOKUP($A459,[3]Technologies!$A$7:$H$699,4,FALSE)</f>
        <v>Industry</v>
      </c>
      <c r="E459" s="40" t="str">
        <f>VLOOKUP($A459,[3]Technologies!$A$7:$H$699,6,FALSE)</f>
        <v>Heat LT Industry</v>
      </c>
      <c r="F459" s="40" t="str">
        <f>VLOOKUP($A459,[3]Technologies!$A$7:$H$699,7,FALSE)</f>
        <v>Dummy HT tech into LT - LT Heat for Industry</v>
      </c>
      <c r="G459" s="228"/>
      <c r="H459" s="228"/>
      <c r="I459" s="229" cm="1">
        <f t="array" ref="I459">-SUMPRODUCT(([3]Feedstocks!$C$4:$C$185=A459)*[3]Feedstocks!$E$4:$E$185,[3]Feedstocks!$F$4:$F$185,[3]Feedstocks!$H$4:$H$185,[3]Feedstocks!$I$4:$I$185)</f>
        <v>0</v>
      </c>
      <c r="J459" s="229" cm="1">
        <f t="array" ref="J459">-SUMPRODUCT(([3]Feedstocks!$C$4:$C$185=A459)*[3]Feedstocks!$E$4:$E$185,[3]Feedstocks!$H$4:$H$185,[3]Feedstocks!$I$4:$I$185)</f>
        <v>0</v>
      </c>
      <c r="K459" s="229"/>
      <c r="L459" s="229"/>
      <c r="M459" s="228">
        <v>1</v>
      </c>
      <c r="N459" s="228" t="str">
        <f>VLOOKUP(E459,[3]Activities!$A$9:$M$224,13,FALSE)</f>
        <v>NL</v>
      </c>
      <c r="O459" s="228"/>
      <c r="P459" s="66" t="s">
        <v>978</v>
      </c>
      <c r="Q459" s="230"/>
      <c r="R459" s="230"/>
      <c r="S459" s="230"/>
      <c r="T459" s="230"/>
      <c r="U459" s="230"/>
      <c r="V459" s="230"/>
      <c r="W459" s="230"/>
      <c r="X459" s="230"/>
      <c r="Y459" s="230"/>
      <c r="Z459" s="230"/>
      <c r="AA459" s="230"/>
      <c r="AB459" s="230"/>
      <c r="AC459" s="230"/>
      <c r="AD459" s="230"/>
      <c r="AE459" s="230"/>
      <c r="AF459" s="235"/>
      <c r="AG459" s="235"/>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c r="BQ459" s="230"/>
      <c r="BR459" s="230"/>
      <c r="BS459" s="230"/>
      <c r="BT459" s="230"/>
      <c r="BU459" s="230"/>
      <c r="BV459" s="230"/>
      <c r="BW459" s="230"/>
      <c r="BX459" s="230"/>
      <c r="BY459" s="230"/>
      <c r="BZ459" s="230"/>
      <c r="CA459" s="230"/>
      <c r="CB459" s="230"/>
      <c r="CC459" s="230"/>
      <c r="CD459" s="230"/>
      <c r="CE459" s="230"/>
      <c r="CF459" s="230"/>
      <c r="CG459" s="230"/>
      <c r="CH459" s="230"/>
      <c r="CI459" s="230"/>
      <c r="CJ459" s="230"/>
      <c r="CK459" s="230"/>
      <c r="CL459" s="230"/>
      <c r="CM459" s="230"/>
      <c r="CN459" s="230"/>
      <c r="CO459" s="230"/>
      <c r="CP459" s="230"/>
      <c r="CQ459" s="230"/>
      <c r="CR459" s="230"/>
      <c r="CS459" s="230"/>
      <c r="CT459" s="230"/>
      <c r="CU459" s="230"/>
      <c r="CV459" s="230"/>
      <c r="CW459" s="230"/>
      <c r="CX459" s="230"/>
      <c r="CY459" s="230">
        <v>-1</v>
      </c>
      <c r="CZ459" s="230">
        <v>1</v>
      </c>
      <c r="DA459" s="230"/>
      <c r="DB459" s="230"/>
      <c r="DC459" s="230"/>
      <c r="DD459" s="230"/>
      <c r="DE459" s="230"/>
      <c r="DF459" s="230"/>
      <c r="DG459" s="230"/>
      <c r="DH459" s="230"/>
      <c r="DI459" s="230"/>
      <c r="DJ459" s="230"/>
      <c r="DK459" s="230"/>
      <c r="DL459" s="230"/>
      <c r="DM459" s="230"/>
      <c r="DN459" s="230"/>
      <c r="DO459" s="230"/>
      <c r="DP459" s="230"/>
      <c r="DQ459" s="230"/>
      <c r="DR459" s="230"/>
      <c r="DS459" s="230"/>
      <c r="DT459" s="230"/>
      <c r="DU459" s="230"/>
      <c r="DV459" s="230"/>
      <c r="DW459" s="230"/>
      <c r="DX459" s="230"/>
      <c r="DY459" s="230"/>
      <c r="DZ459" s="230"/>
      <c r="EA459" s="230"/>
      <c r="EB459" s="230"/>
      <c r="EC459" s="230"/>
      <c r="ED459" s="230"/>
      <c r="EE459" s="230"/>
      <c r="EF459" s="230"/>
      <c r="EG459" s="230"/>
      <c r="EH459" s="230"/>
      <c r="EI459" s="230"/>
      <c r="EJ459" s="230"/>
      <c r="EK459" s="230"/>
      <c r="EL459" s="230"/>
      <c r="EM459" s="230"/>
      <c r="EN459" s="230"/>
      <c r="EO459" s="230"/>
      <c r="EP459" s="230"/>
      <c r="EQ459" s="230"/>
      <c r="ER459" s="230"/>
      <c r="ES459" s="230"/>
      <c r="ET459" s="230"/>
      <c r="EU459" s="230"/>
      <c r="EV459" s="230"/>
      <c r="EW459" s="230"/>
      <c r="EX459" s="230"/>
      <c r="EY459" s="230"/>
      <c r="EZ459" s="230"/>
      <c r="FA459" s="230"/>
      <c r="FB459" s="230"/>
      <c r="FC459" s="230"/>
      <c r="FD459" s="230"/>
      <c r="FE459" s="230"/>
      <c r="FF459" s="230"/>
      <c r="FG459" s="230"/>
      <c r="FH459" s="230"/>
      <c r="FI459" s="230"/>
      <c r="FJ459" s="230"/>
      <c r="FK459" s="230"/>
      <c r="FL459" s="230"/>
      <c r="FM459" s="230"/>
      <c r="FN459" s="230"/>
      <c r="FO459" s="230"/>
      <c r="FP459" s="230"/>
      <c r="FQ459" s="230"/>
      <c r="FR459" s="230"/>
      <c r="FS459" s="230"/>
      <c r="FT459" s="231"/>
      <c r="FU459" s="232">
        <f t="shared" si="54"/>
        <v>0</v>
      </c>
      <c r="FV459" s="232">
        <f t="shared" si="61"/>
        <v>0</v>
      </c>
      <c r="FW459" s="232">
        <f t="shared" si="61"/>
        <v>0</v>
      </c>
      <c r="FX459" s="232">
        <f t="shared" si="61"/>
        <v>0</v>
      </c>
      <c r="FY459" s="232">
        <f t="shared" si="61"/>
        <v>0</v>
      </c>
      <c r="FZ459" s="232">
        <f t="shared" si="61"/>
        <v>0</v>
      </c>
      <c r="GA459" s="232">
        <f t="shared" si="56"/>
        <v>0</v>
      </c>
      <c r="GB459" s="232">
        <f t="shared" si="57"/>
        <v>0</v>
      </c>
      <c r="GC459" s="232">
        <f t="shared" si="58"/>
        <v>0</v>
      </c>
    </row>
    <row r="460" spans="1:185" x14ac:dyDescent="0.3">
      <c r="A460" s="69" t="s">
        <v>481</v>
      </c>
      <c r="B460" s="69" t="str">
        <f>[3]Technologies!B460</f>
        <v>Industrie</v>
      </c>
      <c r="C460" s="69" t="str">
        <f>VLOOKUP($A460,[3]Technologies!$A$7:$H$699,3,FALSE)</f>
        <v>Conversion</v>
      </c>
      <c r="D460" s="69" t="str">
        <f>VLOOKUP($A460,[3]Technologies!$A$7:$H$699,4,FALSE)</f>
        <v>Industry</v>
      </c>
      <c r="E460" s="69" t="str">
        <f>VLOOKUP($A460,[3]Technologies!$A$7:$H$699,6,FALSE)</f>
        <v>Heat LT Industry</v>
      </c>
      <c r="F460" s="70" t="str">
        <f>VLOOKUP($A460,[3]Technologies!$A$7:$H$699,7,FALSE)</f>
        <v>Heat Pump Gas - LT Heat for Industry</v>
      </c>
      <c r="G460" s="233"/>
      <c r="H460" s="233"/>
      <c r="I460" s="234" cm="1">
        <f t="array" ref="I460">-SUMPRODUCT(([3]Feedstocks!$C$4:$C$185=A460)*[3]Feedstocks!$E$4:$E$185,[3]Feedstocks!$F$4:$F$185,[3]Feedstocks!$H$4:$H$185,[3]Feedstocks!$I$4:$I$185)</f>
        <v>0</v>
      </c>
      <c r="J460" s="234" cm="1">
        <f t="array" ref="J460">-SUMPRODUCT(([3]Feedstocks!$C$4:$C$185=A460)*[3]Feedstocks!$E$4:$E$185,[3]Feedstocks!$H$4:$H$185,[3]Feedstocks!$I$4:$I$185)</f>
        <v>0</v>
      </c>
      <c r="K460" s="234"/>
      <c r="L460" s="234"/>
      <c r="M460" s="233">
        <v>1</v>
      </c>
      <c r="N460" s="233" t="str">
        <f>VLOOKUP(E460,[3]Activities!$A$9:$M$224,13,FALSE)</f>
        <v>NL</v>
      </c>
      <c r="O460" s="233"/>
      <c r="P460" s="87" t="s">
        <v>1266</v>
      </c>
      <c r="Q460" s="235"/>
      <c r="R460" s="235"/>
      <c r="S460" s="235"/>
      <c r="T460" s="235"/>
      <c r="U460" s="235"/>
      <c r="V460" s="235"/>
      <c r="W460" s="235"/>
      <c r="X460" s="235"/>
      <c r="Y460" s="235"/>
      <c r="Z460" s="235"/>
      <c r="AA460" s="235"/>
      <c r="AB460" s="235"/>
      <c r="AC460" s="235"/>
      <c r="AD460" s="235"/>
      <c r="AE460" s="235"/>
      <c r="AF460" s="230"/>
      <c r="AG460" s="230"/>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c r="BQ460" s="235"/>
      <c r="BR460" s="235"/>
      <c r="BS460" s="235"/>
      <c r="BT460" s="235"/>
      <c r="BU460" s="235"/>
      <c r="BV460" s="235"/>
      <c r="BW460" s="235"/>
      <c r="BX460" s="235"/>
      <c r="BY460" s="235"/>
      <c r="BZ460" s="235"/>
      <c r="CA460" s="235"/>
      <c r="CB460" s="235"/>
      <c r="CC460" s="235"/>
      <c r="CD460" s="235"/>
      <c r="CE460" s="235"/>
      <c r="CF460" s="235"/>
      <c r="CG460" s="235"/>
      <c r="CH460" s="235"/>
      <c r="CI460" s="235"/>
      <c r="CJ460" s="235"/>
      <c r="CK460" s="235"/>
      <c r="CL460" s="235"/>
      <c r="CM460" s="235"/>
      <c r="CN460" s="235"/>
      <c r="CO460" s="235"/>
      <c r="CP460" s="235"/>
      <c r="CQ460" s="235"/>
      <c r="CR460" s="235"/>
      <c r="CS460" s="235"/>
      <c r="CT460" s="235"/>
      <c r="CU460" s="235"/>
      <c r="CV460" s="235"/>
      <c r="CW460" s="235"/>
      <c r="CX460" s="235"/>
      <c r="CY460" s="235"/>
      <c r="CZ460" s="235">
        <v>1</v>
      </c>
      <c r="DA460" s="235"/>
      <c r="DB460" s="235"/>
      <c r="DC460" s="235"/>
      <c r="DD460" s="235"/>
      <c r="DE460" s="235"/>
      <c r="DF460" s="235"/>
      <c r="DG460" s="235"/>
      <c r="DH460" s="235"/>
      <c r="DI460" s="235"/>
      <c r="DJ460" s="235"/>
      <c r="DK460" s="235"/>
      <c r="DL460" s="235"/>
      <c r="DM460" s="235"/>
      <c r="DN460" s="235"/>
      <c r="DO460" s="235"/>
      <c r="DP460" s="235"/>
      <c r="DQ460" s="235"/>
      <c r="DR460" s="235"/>
      <c r="DS460" s="235">
        <v>-0.71399999999999997</v>
      </c>
      <c r="DT460" s="235"/>
      <c r="DU460" s="235"/>
      <c r="DV460" s="235"/>
      <c r="DW460" s="235"/>
      <c r="DX460" s="235"/>
      <c r="DY460" s="235"/>
      <c r="DZ460" s="235"/>
      <c r="EA460" s="235"/>
      <c r="EB460" s="235"/>
      <c r="EC460" s="235"/>
      <c r="ED460" s="235"/>
      <c r="EE460" s="235"/>
      <c r="EF460" s="235"/>
      <c r="EG460" s="235"/>
      <c r="EH460" s="235"/>
      <c r="EI460" s="235"/>
      <c r="EJ460" s="235"/>
      <c r="EK460" s="235"/>
      <c r="EL460" s="235"/>
      <c r="EM460" s="235"/>
      <c r="EN460" s="235"/>
      <c r="EO460" s="235"/>
      <c r="EP460" s="235"/>
      <c r="EQ460" s="235"/>
      <c r="ER460" s="235"/>
      <c r="ES460" s="235"/>
      <c r="ET460" s="235"/>
      <c r="EU460" s="235"/>
      <c r="EV460" s="235"/>
      <c r="EW460" s="235"/>
      <c r="EX460" s="235"/>
      <c r="EY460" s="235"/>
      <c r="EZ460" s="235"/>
      <c r="FA460" s="235"/>
      <c r="FB460" s="235"/>
      <c r="FC460" s="235">
        <v>-0.65</v>
      </c>
      <c r="FD460" s="235"/>
      <c r="FE460" s="235"/>
      <c r="FF460" s="235"/>
      <c r="FG460" s="235"/>
      <c r="FH460" s="235"/>
      <c r="FI460" s="235"/>
      <c r="FJ460" s="235"/>
      <c r="FK460" s="235"/>
      <c r="FL460" s="235"/>
      <c r="FM460" s="235"/>
      <c r="FN460" s="235"/>
      <c r="FO460" s="235"/>
      <c r="FP460" s="235"/>
      <c r="FQ460" s="235"/>
      <c r="FR460" s="235"/>
      <c r="FS460" s="235"/>
      <c r="FT460" s="236"/>
      <c r="FU460" s="237">
        <f t="shared" si="54"/>
        <v>0</v>
      </c>
      <c r="FV460" s="237">
        <f t="shared" si="61"/>
        <v>4.0399999999999998E-2</v>
      </c>
      <c r="FW460" s="237">
        <f t="shared" si="61"/>
        <v>0</v>
      </c>
      <c r="FX460" s="237">
        <f t="shared" si="61"/>
        <v>0</v>
      </c>
      <c r="FY460" s="237">
        <f t="shared" si="61"/>
        <v>0</v>
      </c>
      <c r="FZ460" s="237">
        <f t="shared" si="61"/>
        <v>0</v>
      </c>
      <c r="GA460" s="237">
        <f t="shared" si="56"/>
        <v>0</v>
      </c>
      <c r="GB460" s="237">
        <f t="shared" si="57"/>
        <v>0</v>
      </c>
      <c r="GC460" s="237">
        <f t="shared" si="58"/>
        <v>0</v>
      </c>
    </row>
    <row r="461" spans="1:185" x14ac:dyDescent="0.3">
      <c r="A461" s="40" t="s">
        <v>482</v>
      </c>
      <c r="B461" s="40" t="str">
        <f>[3]Technologies!B461</f>
        <v>Industrie</v>
      </c>
      <c r="C461" s="40" t="str">
        <f>VLOOKUP($A461,[3]Technologies!$A$7:$H$699,3,FALSE)</f>
        <v>Conversion</v>
      </c>
      <c r="D461" s="40" t="str">
        <f>VLOOKUP($A461,[3]Technologies!$A$7:$H$699,4,FALSE)</f>
        <v>Industry</v>
      </c>
      <c r="E461" s="40" t="str">
        <f>VLOOKUP($A461,[3]Technologies!$A$7:$H$699,6,FALSE)</f>
        <v>Heat LT Industry</v>
      </c>
      <c r="F461" s="40" t="str">
        <f>VLOOKUP($A461,[3]Technologies!$A$7:$H$699,7,FALSE)</f>
        <v>Heat Pump Electricity - LT Heat for Industry</v>
      </c>
      <c r="G461" s="228"/>
      <c r="H461" s="228"/>
      <c r="I461" s="229" cm="1">
        <f t="array" ref="I461">-SUMPRODUCT(([3]Feedstocks!$C$4:$C$185=A461)*[3]Feedstocks!$E$4:$E$185,[3]Feedstocks!$F$4:$F$185,[3]Feedstocks!$H$4:$H$185,[3]Feedstocks!$I$4:$I$185)</f>
        <v>0</v>
      </c>
      <c r="J461" s="229" cm="1">
        <f t="array" ref="J461">-SUMPRODUCT(([3]Feedstocks!$C$4:$C$185=A461)*[3]Feedstocks!$E$4:$E$185,[3]Feedstocks!$H$4:$H$185,[3]Feedstocks!$I$4:$I$185)</f>
        <v>0</v>
      </c>
      <c r="K461" s="229"/>
      <c r="L461" s="229"/>
      <c r="M461" s="228">
        <v>1</v>
      </c>
      <c r="N461" s="228" t="str">
        <f>VLOOKUP(E461,[3]Activities!$A$9:$M$224,13,FALSE)</f>
        <v>NL</v>
      </c>
      <c r="O461" s="228"/>
      <c r="P461" s="66" t="s">
        <v>1266</v>
      </c>
      <c r="Q461" s="230"/>
      <c r="R461" s="230"/>
      <c r="S461" s="230"/>
      <c r="T461" s="230"/>
      <c r="U461" s="230"/>
      <c r="V461" s="230"/>
      <c r="W461" s="230"/>
      <c r="X461" s="230"/>
      <c r="Y461" s="230"/>
      <c r="Z461" s="230"/>
      <c r="AA461" s="230"/>
      <c r="AB461" s="230"/>
      <c r="AC461" s="230"/>
      <c r="AD461" s="230"/>
      <c r="AE461" s="230"/>
      <c r="AF461" s="235"/>
      <c r="AG461" s="235"/>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c r="BQ461" s="230"/>
      <c r="BR461" s="230"/>
      <c r="BS461" s="230"/>
      <c r="BT461" s="230"/>
      <c r="BU461" s="230"/>
      <c r="BV461" s="230"/>
      <c r="BW461" s="230"/>
      <c r="BX461" s="230"/>
      <c r="BY461" s="230"/>
      <c r="BZ461" s="230"/>
      <c r="CA461" s="230"/>
      <c r="CB461" s="230"/>
      <c r="CC461" s="230"/>
      <c r="CD461" s="230"/>
      <c r="CE461" s="230"/>
      <c r="CF461" s="230"/>
      <c r="CG461" s="230"/>
      <c r="CH461" s="230"/>
      <c r="CI461" s="230"/>
      <c r="CJ461" s="230"/>
      <c r="CK461" s="230"/>
      <c r="CL461" s="230"/>
      <c r="CM461" s="230"/>
      <c r="CN461" s="230"/>
      <c r="CO461" s="230"/>
      <c r="CP461" s="230"/>
      <c r="CQ461" s="230"/>
      <c r="CR461" s="230">
        <v>-0.25</v>
      </c>
      <c r="CS461" s="230"/>
      <c r="CT461" s="230"/>
      <c r="CU461" s="230"/>
      <c r="CV461" s="230"/>
      <c r="CW461" s="230"/>
      <c r="CX461" s="230"/>
      <c r="CY461" s="230"/>
      <c r="CZ461" s="230">
        <v>1</v>
      </c>
      <c r="DA461" s="230"/>
      <c r="DB461" s="230"/>
      <c r="DC461" s="230"/>
      <c r="DD461" s="230"/>
      <c r="DE461" s="230"/>
      <c r="DF461" s="230"/>
      <c r="DG461" s="230"/>
      <c r="DH461" s="230"/>
      <c r="DI461" s="230"/>
      <c r="DJ461" s="230"/>
      <c r="DK461" s="230"/>
      <c r="DL461" s="230"/>
      <c r="DM461" s="230"/>
      <c r="DN461" s="230"/>
      <c r="DO461" s="230"/>
      <c r="DP461" s="230"/>
      <c r="DQ461" s="230"/>
      <c r="DR461" s="230"/>
      <c r="DS461" s="230"/>
      <c r="DT461" s="230"/>
      <c r="DU461" s="230"/>
      <c r="DV461" s="230"/>
      <c r="DW461" s="230"/>
      <c r="DX461" s="230"/>
      <c r="DY461" s="230"/>
      <c r="DZ461" s="230"/>
      <c r="EA461" s="230"/>
      <c r="EB461" s="230"/>
      <c r="EC461" s="230"/>
      <c r="ED461" s="230"/>
      <c r="EE461" s="230"/>
      <c r="EF461" s="230"/>
      <c r="EG461" s="230"/>
      <c r="EH461" s="230"/>
      <c r="EI461" s="230"/>
      <c r="EJ461" s="230"/>
      <c r="EK461" s="230"/>
      <c r="EL461" s="230"/>
      <c r="EM461" s="230"/>
      <c r="EN461" s="230"/>
      <c r="EO461" s="230"/>
      <c r="EP461" s="230"/>
      <c r="EQ461" s="230"/>
      <c r="ER461" s="230"/>
      <c r="ES461" s="230"/>
      <c r="ET461" s="230"/>
      <c r="EU461" s="230"/>
      <c r="EV461" s="230"/>
      <c r="EW461" s="230"/>
      <c r="EX461" s="230"/>
      <c r="EY461" s="230"/>
      <c r="EZ461" s="230"/>
      <c r="FA461" s="230"/>
      <c r="FB461" s="230"/>
      <c r="FC461" s="230">
        <v>-0.75</v>
      </c>
      <c r="FD461" s="230"/>
      <c r="FE461" s="230"/>
      <c r="FF461" s="230"/>
      <c r="FG461" s="230"/>
      <c r="FH461" s="230"/>
      <c r="FI461" s="230"/>
      <c r="FJ461" s="230"/>
      <c r="FK461" s="230"/>
      <c r="FL461" s="230"/>
      <c r="FM461" s="230"/>
      <c r="FN461" s="230"/>
      <c r="FO461" s="230"/>
      <c r="FP461" s="230"/>
      <c r="FQ461" s="230"/>
      <c r="FR461" s="230"/>
      <c r="FS461" s="230"/>
      <c r="FT461" s="231"/>
      <c r="FU461" s="232">
        <f t="shared" si="54"/>
        <v>0</v>
      </c>
      <c r="FV461" s="232">
        <f t="shared" si="61"/>
        <v>0</v>
      </c>
      <c r="FW461" s="232">
        <f t="shared" si="61"/>
        <v>0</v>
      </c>
      <c r="FX461" s="232">
        <f t="shared" si="61"/>
        <v>0</v>
      </c>
      <c r="FY461" s="232">
        <f t="shared" si="61"/>
        <v>0</v>
      </c>
      <c r="FZ461" s="232">
        <f t="shared" si="61"/>
        <v>0</v>
      </c>
      <c r="GA461" s="232">
        <f t="shared" si="56"/>
        <v>0</v>
      </c>
      <c r="GB461" s="232">
        <f t="shared" si="57"/>
        <v>0</v>
      </c>
      <c r="GC461" s="232">
        <f t="shared" si="58"/>
        <v>0</v>
      </c>
    </row>
    <row r="462" spans="1:185" x14ac:dyDescent="0.3">
      <c r="A462" s="69" t="s">
        <v>483</v>
      </c>
      <c r="B462" s="69" t="str">
        <f>[3]Technologies!B462</f>
        <v>Industrie</v>
      </c>
      <c r="C462" s="69" t="str">
        <f>VLOOKUP($A462,[3]Technologies!$A$7:$H$699,3,FALSE)</f>
        <v>Conversion</v>
      </c>
      <c r="D462" s="69" t="str">
        <f>VLOOKUP($A462,[3]Technologies!$A$7:$H$699,4,FALSE)</f>
        <v>Industry</v>
      </c>
      <c r="E462" s="69" t="str">
        <f>VLOOKUP($A462,[3]Technologies!$A$7:$H$699,6,FALSE)</f>
        <v>Heat LT Industry</v>
      </c>
      <c r="F462" s="70" t="str">
        <f>VLOOKUP($A462,[3]Technologies!$A$7:$H$699,7,FALSE)</f>
        <v>Geothermal HP - LT Heat for Industry</v>
      </c>
      <c r="G462" s="233"/>
      <c r="H462" s="233"/>
      <c r="I462" s="234" cm="1">
        <f t="array" ref="I462">-SUMPRODUCT(([3]Feedstocks!$C$4:$C$185=A462)*[3]Feedstocks!$E$4:$E$185,[3]Feedstocks!$F$4:$F$185,[3]Feedstocks!$H$4:$H$185,[3]Feedstocks!$I$4:$I$185)</f>
        <v>0</v>
      </c>
      <c r="J462" s="234" cm="1">
        <f t="array" ref="J462">-SUMPRODUCT(([3]Feedstocks!$C$4:$C$185=A462)*[3]Feedstocks!$E$4:$E$185,[3]Feedstocks!$H$4:$H$185,[3]Feedstocks!$I$4:$I$185)</f>
        <v>0</v>
      </c>
      <c r="K462" s="234"/>
      <c r="L462" s="234"/>
      <c r="M462" s="233">
        <v>1</v>
      </c>
      <c r="N462" s="233" t="str">
        <f>VLOOKUP(E462,[3]Activities!$A$9:$M$224,13,FALSE)</f>
        <v>NL</v>
      </c>
      <c r="O462" s="233"/>
      <c r="P462" s="87" t="s">
        <v>1266</v>
      </c>
      <c r="Q462" s="235"/>
      <c r="R462" s="235"/>
      <c r="S462" s="235"/>
      <c r="T462" s="235"/>
      <c r="U462" s="235"/>
      <c r="V462" s="235"/>
      <c r="W462" s="235"/>
      <c r="X462" s="235"/>
      <c r="Y462" s="235"/>
      <c r="Z462" s="235"/>
      <c r="AA462" s="235"/>
      <c r="AB462" s="235"/>
      <c r="AC462" s="235"/>
      <c r="AD462" s="235"/>
      <c r="AE462" s="235"/>
      <c r="AF462" s="230"/>
      <c r="AG462" s="230"/>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c r="BQ462" s="235"/>
      <c r="BR462" s="235"/>
      <c r="BS462" s="235"/>
      <c r="BT462" s="235"/>
      <c r="BU462" s="235"/>
      <c r="BV462" s="235"/>
      <c r="BW462" s="235"/>
      <c r="BX462" s="235"/>
      <c r="BY462" s="235"/>
      <c r="BZ462" s="235"/>
      <c r="CA462" s="235"/>
      <c r="CB462" s="235"/>
      <c r="CC462" s="235"/>
      <c r="CD462" s="235"/>
      <c r="CE462" s="235"/>
      <c r="CF462" s="235"/>
      <c r="CG462" s="235"/>
      <c r="CH462" s="235"/>
      <c r="CI462" s="235"/>
      <c r="CJ462" s="235"/>
      <c r="CK462" s="235"/>
      <c r="CL462" s="235"/>
      <c r="CM462" s="235"/>
      <c r="CN462" s="235"/>
      <c r="CO462" s="235"/>
      <c r="CP462" s="235"/>
      <c r="CQ462" s="235"/>
      <c r="CR462" s="235">
        <v>-0.25</v>
      </c>
      <c r="CS462" s="235"/>
      <c r="CT462" s="235"/>
      <c r="CU462" s="235"/>
      <c r="CV462" s="235"/>
      <c r="CW462" s="235"/>
      <c r="CX462" s="235"/>
      <c r="CY462" s="235"/>
      <c r="CZ462" s="235">
        <v>1</v>
      </c>
      <c r="DA462" s="235"/>
      <c r="DB462" s="235"/>
      <c r="DC462" s="235"/>
      <c r="DD462" s="235"/>
      <c r="DE462" s="235"/>
      <c r="DF462" s="235"/>
      <c r="DG462" s="235"/>
      <c r="DH462" s="235"/>
      <c r="DI462" s="235"/>
      <c r="DJ462" s="235"/>
      <c r="DK462" s="235"/>
      <c r="DL462" s="235"/>
      <c r="DM462" s="235"/>
      <c r="DN462" s="235"/>
      <c r="DO462" s="235"/>
      <c r="DP462" s="235"/>
      <c r="DQ462" s="235"/>
      <c r="DR462" s="235"/>
      <c r="DS462" s="235"/>
      <c r="DT462" s="235"/>
      <c r="DU462" s="235"/>
      <c r="DV462" s="235"/>
      <c r="DW462" s="235"/>
      <c r="DX462" s="235"/>
      <c r="DY462" s="235"/>
      <c r="DZ462" s="235"/>
      <c r="EA462" s="235"/>
      <c r="EB462" s="235"/>
      <c r="EC462" s="235"/>
      <c r="ED462" s="235"/>
      <c r="EE462" s="235"/>
      <c r="EF462" s="235"/>
      <c r="EG462" s="235"/>
      <c r="EH462" s="235"/>
      <c r="EI462" s="235"/>
      <c r="EJ462" s="235"/>
      <c r="EK462" s="235"/>
      <c r="EL462" s="235"/>
      <c r="EM462" s="235"/>
      <c r="EN462" s="235"/>
      <c r="EO462" s="235"/>
      <c r="EP462" s="235"/>
      <c r="EQ462" s="235"/>
      <c r="ER462" s="235"/>
      <c r="ES462" s="235"/>
      <c r="ET462" s="235"/>
      <c r="EU462" s="235"/>
      <c r="EV462" s="235"/>
      <c r="EW462" s="235"/>
      <c r="EX462" s="235"/>
      <c r="EY462" s="235"/>
      <c r="EZ462" s="235"/>
      <c r="FA462" s="235"/>
      <c r="FB462" s="235"/>
      <c r="FC462" s="235"/>
      <c r="FD462" s="235">
        <v>-0.75</v>
      </c>
      <c r="FE462" s="235"/>
      <c r="FF462" s="235"/>
      <c r="FG462" s="235"/>
      <c r="FH462" s="235"/>
      <c r="FI462" s="235"/>
      <c r="FJ462" s="235"/>
      <c r="FK462" s="235"/>
      <c r="FL462" s="235"/>
      <c r="FM462" s="235"/>
      <c r="FN462" s="235"/>
      <c r="FO462" s="235"/>
      <c r="FP462" s="235"/>
      <c r="FQ462" s="235"/>
      <c r="FR462" s="235"/>
      <c r="FS462" s="235"/>
      <c r="FT462" s="236"/>
      <c r="FU462" s="237">
        <f t="shared" si="54"/>
        <v>0</v>
      </c>
      <c r="FV462" s="237">
        <f t="shared" si="61"/>
        <v>0</v>
      </c>
      <c r="FW462" s="237">
        <f t="shared" si="61"/>
        <v>0</v>
      </c>
      <c r="FX462" s="237">
        <f t="shared" si="61"/>
        <v>0</v>
      </c>
      <c r="FY462" s="237">
        <f t="shared" si="61"/>
        <v>0</v>
      </c>
      <c r="FZ462" s="237">
        <f t="shared" si="61"/>
        <v>0</v>
      </c>
      <c r="GA462" s="237">
        <f t="shared" si="56"/>
        <v>0</v>
      </c>
      <c r="GB462" s="237">
        <f t="shared" si="57"/>
        <v>0</v>
      </c>
      <c r="GC462" s="237">
        <f t="shared" si="58"/>
        <v>0</v>
      </c>
    </row>
    <row r="463" spans="1:185" x14ac:dyDescent="0.3">
      <c r="A463" s="40" t="s">
        <v>484</v>
      </c>
      <c r="B463" s="40" t="str">
        <f>[3]Technologies!B463</f>
        <v>Industrie</v>
      </c>
      <c r="C463" s="40" t="str">
        <f>VLOOKUP($A463,[3]Technologies!$A$7:$H$699,3,FALSE)</f>
        <v>Conversion</v>
      </c>
      <c r="D463" s="40" t="str">
        <f>VLOOKUP($A463,[3]Technologies!$A$7:$H$699,4,FALSE)</f>
        <v>Industry</v>
      </c>
      <c r="E463" s="40" t="str">
        <f>VLOOKUP($A463,[3]Technologies!$A$7:$H$699,6,FALSE)</f>
        <v>Heat LT Industry</v>
      </c>
      <c r="F463" s="40" t="str">
        <f>VLOOKUP($A463,[3]Technologies!$A$7:$H$699,7,FALSE)</f>
        <v>Co-Digestion Biomass - LT Heat for Industry</v>
      </c>
      <c r="G463" s="228"/>
      <c r="H463" s="228"/>
      <c r="I463" s="229" cm="1">
        <f t="array" ref="I463">-SUMPRODUCT(([3]Feedstocks!$C$4:$C$185=A463)*[3]Feedstocks!$E$4:$E$185,[3]Feedstocks!$F$4:$F$185,[3]Feedstocks!$H$4:$H$185,[3]Feedstocks!$I$4:$I$185)</f>
        <v>0</v>
      </c>
      <c r="J463" s="229" cm="1">
        <f t="array" ref="J463">-SUMPRODUCT(([3]Feedstocks!$C$4:$C$185=A463)*[3]Feedstocks!$E$4:$E$185,[3]Feedstocks!$H$4:$H$185,[3]Feedstocks!$I$4:$I$185)</f>
        <v>0</v>
      </c>
      <c r="K463" s="229"/>
      <c r="L463" s="229"/>
      <c r="M463" s="228">
        <v>1</v>
      </c>
      <c r="N463" s="228" t="str">
        <f>VLOOKUP(E463,[3]Activities!$A$9:$M$224,13,FALSE)</f>
        <v>NL</v>
      </c>
      <c r="O463" s="228"/>
      <c r="P463" s="66" t="s">
        <v>1562</v>
      </c>
      <c r="Q463" s="230"/>
      <c r="R463" s="230"/>
      <c r="S463" s="230"/>
      <c r="T463" s="230"/>
      <c r="U463" s="230"/>
      <c r="V463" s="230"/>
      <c r="W463" s="230"/>
      <c r="X463" s="230"/>
      <c r="Y463" s="230"/>
      <c r="Z463" s="230"/>
      <c r="AA463" s="230"/>
      <c r="AB463" s="230"/>
      <c r="AC463" s="230"/>
      <c r="AD463" s="230"/>
      <c r="AE463" s="230"/>
      <c r="AF463" s="235"/>
      <c r="AG463" s="235"/>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c r="BQ463" s="230"/>
      <c r="BR463" s="230"/>
      <c r="BS463" s="230"/>
      <c r="BT463" s="230"/>
      <c r="BU463" s="230"/>
      <c r="BV463" s="230"/>
      <c r="BW463" s="230"/>
      <c r="BX463" s="230"/>
      <c r="BY463" s="230"/>
      <c r="BZ463" s="230"/>
      <c r="CA463" s="230"/>
      <c r="CB463" s="230"/>
      <c r="CC463" s="230"/>
      <c r="CD463" s="230"/>
      <c r="CE463" s="230"/>
      <c r="CF463" s="230"/>
      <c r="CG463" s="230"/>
      <c r="CH463" s="230"/>
      <c r="CI463" s="230"/>
      <c r="CJ463" s="230"/>
      <c r="CK463" s="230"/>
      <c r="CL463" s="230"/>
      <c r="CM463" s="230"/>
      <c r="CN463" s="230"/>
      <c r="CO463" s="230"/>
      <c r="CP463" s="230"/>
      <c r="CQ463" s="230"/>
      <c r="CR463" s="230"/>
      <c r="CS463" s="230"/>
      <c r="CT463" s="230"/>
      <c r="CU463" s="230"/>
      <c r="CV463" s="230"/>
      <c r="CW463" s="230"/>
      <c r="CX463" s="230"/>
      <c r="CY463" s="230"/>
      <c r="CZ463" s="230">
        <v>1</v>
      </c>
      <c r="DA463" s="230"/>
      <c r="DB463" s="230"/>
      <c r="DC463" s="230"/>
      <c r="DD463" s="230"/>
      <c r="DE463" s="230"/>
      <c r="DF463" s="230"/>
      <c r="DG463" s="230"/>
      <c r="DH463" s="230"/>
      <c r="DI463" s="230"/>
      <c r="DJ463" s="230"/>
      <c r="DK463" s="230"/>
      <c r="DL463" s="230"/>
      <c r="DM463" s="230"/>
      <c r="DN463" s="230"/>
      <c r="DO463" s="230"/>
      <c r="DP463" s="230"/>
      <c r="DQ463" s="230"/>
      <c r="DR463" s="230"/>
      <c r="DS463" s="230"/>
      <c r="DT463" s="230"/>
      <c r="DU463" s="230"/>
      <c r="DV463" s="230"/>
      <c r="DW463" s="230"/>
      <c r="DX463" s="230"/>
      <c r="DY463" s="230"/>
      <c r="DZ463" s="230"/>
      <c r="EA463" s="230"/>
      <c r="EB463" s="230"/>
      <c r="EC463" s="230"/>
      <c r="ED463" s="230"/>
      <c r="EE463" s="230"/>
      <c r="EF463" s="230"/>
      <c r="EG463" s="230"/>
      <c r="EH463" s="230"/>
      <c r="EI463" s="230"/>
      <c r="EJ463" s="230"/>
      <c r="EK463" s="230"/>
      <c r="EL463" s="230"/>
      <c r="EM463" s="230"/>
      <c r="EN463" s="230">
        <v>-1.1764705882352899</v>
      </c>
      <c r="EO463" s="230"/>
      <c r="EP463" s="230"/>
      <c r="EQ463" s="230"/>
      <c r="ER463" s="230"/>
      <c r="ES463" s="230"/>
      <c r="ET463" s="230"/>
      <c r="EU463" s="230"/>
      <c r="EV463" s="230"/>
      <c r="EW463" s="230"/>
      <c r="EX463" s="230"/>
      <c r="EY463" s="230"/>
      <c r="EZ463" s="230"/>
      <c r="FA463" s="230"/>
      <c r="FB463" s="230"/>
      <c r="FC463" s="230"/>
      <c r="FD463" s="230"/>
      <c r="FE463" s="230"/>
      <c r="FF463" s="230"/>
      <c r="FG463" s="230"/>
      <c r="FH463" s="230"/>
      <c r="FI463" s="230"/>
      <c r="FJ463" s="230"/>
      <c r="FK463" s="230"/>
      <c r="FL463" s="230"/>
      <c r="FM463" s="230"/>
      <c r="FN463" s="230"/>
      <c r="FO463" s="230"/>
      <c r="FP463" s="230"/>
      <c r="FQ463" s="230"/>
      <c r="FR463" s="230"/>
      <c r="FS463" s="230"/>
      <c r="FT463" s="231"/>
      <c r="FU463" s="232">
        <f t="shared" si="54"/>
        <v>0</v>
      </c>
      <c r="FV463" s="232">
        <f t="shared" si="61"/>
        <v>0</v>
      </c>
      <c r="FW463" s="232">
        <f t="shared" si="61"/>
        <v>0</v>
      </c>
      <c r="FX463" s="232">
        <f t="shared" si="61"/>
        <v>0</v>
      </c>
      <c r="FY463" s="232">
        <f t="shared" si="61"/>
        <v>0</v>
      </c>
      <c r="FZ463" s="232">
        <f t="shared" si="61"/>
        <v>0</v>
      </c>
      <c r="GA463" s="232">
        <f t="shared" si="56"/>
        <v>0</v>
      </c>
      <c r="GB463" s="232">
        <f t="shared" si="57"/>
        <v>0</v>
      </c>
      <c r="GC463" s="232">
        <f t="shared" si="58"/>
        <v>0</v>
      </c>
    </row>
    <row r="464" spans="1:185" x14ac:dyDescent="0.3">
      <c r="A464" s="69" t="s">
        <v>485</v>
      </c>
      <c r="B464" s="69" t="str">
        <f>[3]Technologies!B464</f>
        <v>Industrie</v>
      </c>
      <c r="C464" s="69" t="str">
        <f>VLOOKUP($A464,[3]Technologies!$A$7:$H$699,3,FALSE)</f>
        <v>Conversion</v>
      </c>
      <c r="D464" s="69" t="str">
        <f>VLOOKUP($A464,[3]Technologies!$A$7:$H$699,4,FALSE)</f>
        <v>Industry</v>
      </c>
      <c r="E464" s="69" t="str">
        <f>VLOOKUP($A464,[3]Technologies!$A$7:$H$699,6,FALSE)</f>
        <v>Furnace Heat Industry</v>
      </c>
      <c r="F464" s="70" t="str">
        <f>VLOOKUP($A464,[3]Technologies!$A$7:$H$699,7,FALSE)</f>
        <v>Natural Gas Furnace - FH Industry</v>
      </c>
      <c r="G464" s="233"/>
      <c r="H464" s="233"/>
      <c r="I464" s="234" cm="1">
        <f t="array" ref="I464">-SUMPRODUCT(([3]Feedstocks!$C$4:$C$185=A464)*[3]Feedstocks!$E$4:$E$185,[3]Feedstocks!$F$4:$F$185,[3]Feedstocks!$H$4:$H$185,[3]Feedstocks!$I$4:$I$185)</f>
        <v>0</v>
      </c>
      <c r="J464" s="234" cm="1">
        <f t="array" ref="J464">-SUMPRODUCT(([3]Feedstocks!$C$4:$C$185=A464)*[3]Feedstocks!$E$4:$E$185,[3]Feedstocks!$H$4:$H$185,[3]Feedstocks!$I$4:$I$185)</f>
        <v>0</v>
      </c>
      <c r="K464" s="234"/>
      <c r="L464" s="234"/>
      <c r="M464" s="233">
        <v>1</v>
      </c>
      <c r="N464" s="233" t="str">
        <f>VLOOKUP(E464,[3]Activities!$A$9:$M$224,13,FALSE)</f>
        <v>NL</v>
      </c>
      <c r="O464" s="233"/>
      <c r="P464" s="87"/>
      <c r="Q464" s="235"/>
      <c r="R464" s="235"/>
      <c r="S464" s="235"/>
      <c r="T464" s="235"/>
      <c r="U464" s="235"/>
      <c r="V464" s="235"/>
      <c r="W464" s="235"/>
      <c r="X464" s="235"/>
      <c r="Y464" s="235"/>
      <c r="Z464" s="235"/>
      <c r="AA464" s="235"/>
      <c r="AB464" s="235"/>
      <c r="AC464" s="235"/>
      <c r="AD464" s="235"/>
      <c r="AE464" s="235"/>
      <c r="AF464" s="230"/>
      <c r="AG464" s="230"/>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c r="BQ464" s="235"/>
      <c r="BR464" s="235"/>
      <c r="BS464" s="235"/>
      <c r="BT464" s="235"/>
      <c r="BU464" s="235"/>
      <c r="BV464" s="235"/>
      <c r="BW464" s="235"/>
      <c r="BX464" s="235"/>
      <c r="BY464" s="235"/>
      <c r="BZ464" s="235"/>
      <c r="CA464" s="235"/>
      <c r="CB464" s="235"/>
      <c r="CC464" s="235"/>
      <c r="CD464" s="235"/>
      <c r="CE464" s="235"/>
      <c r="CF464" s="235"/>
      <c r="CG464" s="235"/>
      <c r="CH464" s="235"/>
      <c r="CI464" s="235"/>
      <c r="CJ464" s="235"/>
      <c r="CK464" s="235"/>
      <c r="CL464" s="235"/>
      <c r="CM464" s="235"/>
      <c r="CN464" s="235"/>
      <c r="CO464" s="235"/>
      <c r="CP464" s="235"/>
      <c r="CQ464" s="235"/>
      <c r="CR464" s="235"/>
      <c r="CS464" s="235"/>
      <c r="CT464" s="235"/>
      <c r="CU464" s="235"/>
      <c r="CV464" s="235"/>
      <c r="CW464" s="235"/>
      <c r="CX464" s="235"/>
      <c r="CY464" s="235"/>
      <c r="CZ464" s="235"/>
      <c r="DA464" s="235">
        <v>1</v>
      </c>
      <c r="DB464" s="235"/>
      <c r="DC464" s="235"/>
      <c r="DD464" s="235"/>
      <c r="DE464" s="235"/>
      <c r="DF464" s="235"/>
      <c r="DG464" s="235"/>
      <c r="DH464" s="235"/>
      <c r="DI464" s="235"/>
      <c r="DJ464" s="235"/>
      <c r="DK464" s="235"/>
      <c r="DL464" s="235"/>
      <c r="DM464" s="235"/>
      <c r="DN464" s="235"/>
      <c r="DO464" s="235"/>
      <c r="DP464" s="235"/>
      <c r="DQ464" s="235"/>
      <c r="DR464" s="235"/>
      <c r="DS464" s="235">
        <v>-1.2</v>
      </c>
      <c r="DT464" s="235"/>
      <c r="DU464" s="235"/>
      <c r="DV464" s="235"/>
      <c r="DW464" s="235"/>
      <c r="DX464" s="235"/>
      <c r="DY464" s="235"/>
      <c r="DZ464" s="235"/>
      <c r="EA464" s="235"/>
      <c r="EB464" s="235"/>
      <c r="EC464" s="235"/>
      <c r="ED464" s="235"/>
      <c r="EE464" s="235"/>
      <c r="EF464" s="235"/>
      <c r="EG464" s="235"/>
      <c r="EH464" s="235"/>
      <c r="EI464" s="235"/>
      <c r="EJ464" s="235"/>
      <c r="EK464" s="235"/>
      <c r="EL464" s="235"/>
      <c r="EM464" s="235"/>
      <c r="EN464" s="235"/>
      <c r="EO464" s="235"/>
      <c r="EP464" s="235"/>
      <c r="EQ464" s="235"/>
      <c r="ER464" s="235"/>
      <c r="ES464" s="235"/>
      <c r="ET464" s="235"/>
      <c r="EU464" s="235"/>
      <c r="EV464" s="235"/>
      <c r="EW464" s="235"/>
      <c r="EX464" s="235"/>
      <c r="EY464" s="235"/>
      <c r="EZ464" s="235"/>
      <c r="FA464" s="235"/>
      <c r="FB464" s="235"/>
      <c r="FC464" s="235"/>
      <c r="FD464" s="235"/>
      <c r="FE464" s="235"/>
      <c r="FF464" s="235"/>
      <c r="FG464" s="235"/>
      <c r="FH464" s="235"/>
      <c r="FI464" s="235"/>
      <c r="FJ464" s="235"/>
      <c r="FK464" s="235"/>
      <c r="FL464" s="235"/>
      <c r="FM464" s="235"/>
      <c r="FN464" s="235"/>
      <c r="FO464" s="235"/>
      <c r="FP464" s="235"/>
      <c r="FQ464" s="235"/>
      <c r="FR464" s="235"/>
      <c r="FS464" s="235"/>
      <c r="FT464" s="236"/>
      <c r="FU464" s="237">
        <f t="shared" si="54"/>
        <v>0</v>
      </c>
      <c r="FV464" s="237">
        <f t="shared" si="61"/>
        <v>6.7900000000000002E-2</v>
      </c>
      <c r="FW464" s="237">
        <f t="shared" si="61"/>
        <v>0</v>
      </c>
      <c r="FX464" s="237">
        <f t="shared" si="61"/>
        <v>0</v>
      </c>
      <c r="FY464" s="237">
        <f t="shared" si="61"/>
        <v>0</v>
      </c>
      <c r="FZ464" s="237">
        <f t="shared" si="61"/>
        <v>0</v>
      </c>
      <c r="GA464" s="237">
        <f t="shared" si="56"/>
        <v>0</v>
      </c>
      <c r="GB464" s="237">
        <f t="shared" si="57"/>
        <v>0</v>
      </c>
      <c r="GC464" s="237">
        <f t="shared" si="58"/>
        <v>0</v>
      </c>
    </row>
    <row r="465" spans="1:185" x14ac:dyDescent="0.3">
      <c r="A465" s="40" t="s">
        <v>486</v>
      </c>
      <c r="B465" s="40" t="str">
        <f>[3]Technologies!B465</f>
        <v>Industrie</v>
      </c>
      <c r="C465" s="40" t="str">
        <f>VLOOKUP($A465,[3]Technologies!$A$7:$H$699,3,FALSE)</f>
        <v>Conversion</v>
      </c>
      <c r="D465" s="40" t="str">
        <f>VLOOKUP($A465,[3]Technologies!$A$7:$H$699,4,FALSE)</f>
        <v>Industry</v>
      </c>
      <c r="E465" s="40" t="str">
        <f>VLOOKUP($A465,[3]Technologies!$A$7:$H$699,6,FALSE)</f>
        <v>Furnace Heat Industry</v>
      </c>
      <c r="F465" s="40" t="str">
        <f>VLOOKUP($A465,[3]Technologies!$A$7:$H$699,7,FALSE)</f>
        <v>Natural Gas Furnace wCCUS - FH Industry</v>
      </c>
      <c r="G465" s="228">
        <v>0.8</v>
      </c>
      <c r="H465" s="228"/>
      <c r="I465" s="229" cm="1">
        <f t="array" ref="I465">-SUMPRODUCT(([3]Feedstocks!$C$4:$C$185=A465)*[3]Feedstocks!$E$4:$E$185,[3]Feedstocks!$F$4:$F$185,[3]Feedstocks!$H$4:$H$185,[3]Feedstocks!$I$4:$I$185)</f>
        <v>0</v>
      </c>
      <c r="J465" s="229" cm="1">
        <f t="array" ref="J465">-SUMPRODUCT(([3]Feedstocks!$C$4:$C$185=A465)*[3]Feedstocks!$E$4:$E$185,[3]Feedstocks!$H$4:$H$185,[3]Feedstocks!$I$4:$I$185)</f>
        <v>0</v>
      </c>
      <c r="K465" s="229"/>
      <c r="L465" s="229"/>
      <c r="M465" s="228">
        <v>1</v>
      </c>
      <c r="N465" s="228" t="str">
        <f>VLOOKUP(E465,[3]Activities!$A$9:$M$224,13,FALSE)</f>
        <v>NL</v>
      </c>
      <c r="O465" s="228"/>
      <c r="P465" s="66"/>
      <c r="Q465" s="230"/>
      <c r="R465" s="230"/>
      <c r="S465" s="230"/>
      <c r="T465" s="230"/>
      <c r="U465" s="230"/>
      <c r="V465" s="230"/>
      <c r="W465" s="230"/>
      <c r="X465" s="230"/>
      <c r="Y465" s="230"/>
      <c r="Z465" s="230"/>
      <c r="AA465" s="230"/>
      <c r="AB465" s="230"/>
      <c r="AC465" s="230"/>
      <c r="AD465" s="230"/>
      <c r="AE465" s="230"/>
      <c r="AF465" s="235"/>
      <c r="AG465" s="235"/>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c r="BQ465" s="230"/>
      <c r="BR465" s="230"/>
      <c r="BS465" s="230"/>
      <c r="BT465" s="230"/>
      <c r="BU465" s="230"/>
      <c r="BV465" s="230"/>
      <c r="BW465" s="230"/>
      <c r="BX465" s="230"/>
      <c r="BY465" s="230"/>
      <c r="BZ465" s="230"/>
      <c r="CA465" s="230"/>
      <c r="CB465" s="230"/>
      <c r="CC465" s="230"/>
      <c r="CD465" s="230"/>
      <c r="CE465" s="230"/>
      <c r="CF465" s="230"/>
      <c r="CG465" s="230"/>
      <c r="CH465" s="230"/>
      <c r="CI465" s="230"/>
      <c r="CJ465" s="230"/>
      <c r="CK465" s="230"/>
      <c r="CL465" s="230"/>
      <c r="CM465" s="230"/>
      <c r="CN465" s="230"/>
      <c r="CO465" s="230"/>
      <c r="CP465" s="230"/>
      <c r="CQ465" s="230"/>
      <c r="CR465" s="230"/>
      <c r="CS465" s="230"/>
      <c r="CT465" s="230"/>
      <c r="CU465" s="230"/>
      <c r="CV465" s="230"/>
      <c r="CW465" s="230"/>
      <c r="CX465" s="230"/>
      <c r="CY465" s="230"/>
      <c r="CZ465" s="230"/>
      <c r="DA465" s="230">
        <v>1</v>
      </c>
      <c r="DB465" s="230"/>
      <c r="DC465" s="230"/>
      <c r="DD465" s="230"/>
      <c r="DE465" s="230"/>
      <c r="DF465" s="230"/>
      <c r="DG465" s="230"/>
      <c r="DH465" s="230"/>
      <c r="DI465" s="230"/>
      <c r="DJ465" s="230"/>
      <c r="DK465" s="230"/>
      <c r="DL465" s="230"/>
      <c r="DM465" s="230"/>
      <c r="DN465" s="230"/>
      <c r="DO465" s="230"/>
      <c r="DP465" s="230"/>
      <c r="DQ465" s="230"/>
      <c r="DR465" s="230"/>
      <c r="DS465" s="230">
        <v>-1.3</v>
      </c>
      <c r="DT465" s="230"/>
      <c r="DU465" s="230"/>
      <c r="DV465" s="230"/>
      <c r="DW465" s="230"/>
      <c r="DX465" s="230"/>
      <c r="DY465" s="230"/>
      <c r="DZ465" s="230"/>
      <c r="EA465" s="230"/>
      <c r="EB465" s="230"/>
      <c r="EC465" s="230"/>
      <c r="ED465" s="230"/>
      <c r="EE465" s="230"/>
      <c r="EF465" s="230"/>
      <c r="EG465" s="230"/>
      <c r="EH465" s="230"/>
      <c r="EI465" s="230"/>
      <c r="EJ465" s="230"/>
      <c r="EK465" s="230"/>
      <c r="EL465" s="230"/>
      <c r="EM465" s="230"/>
      <c r="EN465" s="230"/>
      <c r="EO465" s="230"/>
      <c r="EP465" s="230"/>
      <c r="EQ465" s="230"/>
      <c r="ER465" s="230"/>
      <c r="ES465" s="230"/>
      <c r="ET465" s="230"/>
      <c r="EU465" s="230"/>
      <c r="EV465" s="230"/>
      <c r="EW465" s="230"/>
      <c r="EX465" s="230"/>
      <c r="EY465" s="230"/>
      <c r="EZ465" s="230"/>
      <c r="FA465" s="230"/>
      <c r="FB465" s="230"/>
      <c r="FC465" s="230"/>
      <c r="FD465" s="230"/>
      <c r="FE465" s="230"/>
      <c r="FF465" s="230"/>
      <c r="FG465" s="230"/>
      <c r="FH465" s="230"/>
      <c r="FI465" s="230"/>
      <c r="FJ465" s="230"/>
      <c r="FK465" s="230"/>
      <c r="FL465" s="230"/>
      <c r="FM465" s="230"/>
      <c r="FN465" s="230"/>
      <c r="FO465" s="230"/>
      <c r="FP465" s="230"/>
      <c r="FQ465" s="230"/>
      <c r="FR465" s="230"/>
      <c r="FS465" s="230"/>
      <c r="FT465" s="231"/>
      <c r="FU465" s="232">
        <f t="shared" si="54"/>
        <v>5.8900000000000001E-2</v>
      </c>
      <c r="FV465" s="232">
        <f t="shared" si="61"/>
        <v>1.47E-2</v>
      </c>
      <c r="FW465" s="232">
        <f t="shared" si="61"/>
        <v>0</v>
      </c>
      <c r="FX465" s="232">
        <f t="shared" si="61"/>
        <v>0</v>
      </c>
      <c r="FY465" s="232">
        <f t="shared" si="61"/>
        <v>0</v>
      </c>
      <c r="FZ465" s="232">
        <f t="shared" si="61"/>
        <v>0</v>
      </c>
      <c r="GA465" s="232">
        <f t="shared" si="56"/>
        <v>0</v>
      </c>
      <c r="GB465" s="232">
        <f t="shared" si="57"/>
        <v>0</v>
      </c>
      <c r="GC465" s="232">
        <f t="shared" si="58"/>
        <v>0</v>
      </c>
    </row>
    <row r="466" spans="1:185" x14ac:dyDescent="0.3">
      <c r="A466" s="69" t="s">
        <v>487</v>
      </c>
      <c r="B466" s="69" t="str">
        <f>[3]Technologies!B466</f>
        <v>Industrie</v>
      </c>
      <c r="C466" s="69" t="str">
        <f>VLOOKUP($A466,[3]Technologies!$A$7:$H$699,3,FALSE)</f>
        <v>Conversion</v>
      </c>
      <c r="D466" s="69" t="str">
        <f>VLOOKUP($A466,[3]Technologies!$A$7:$H$699,4,FALSE)</f>
        <v>Industry</v>
      </c>
      <c r="E466" s="69" t="str">
        <f>VLOOKUP($A466,[3]Technologies!$A$7:$H$699,6,FALSE)</f>
        <v>Furnace Heat Industry</v>
      </c>
      <c r="F466" s="70" t="str">
        <f>VLOOKUP($A466,[3]Technologies!$A$7:$H$699,7,FALSE)</f>
        <v>Biomass Furnace - FH Industry</v>
      </c>
      <c r="G466" s="233"/>
      <c r="H466" s="233"/>
      <c r="I466" s="234" cm="1">
        <f t="array" ref="I466">-SUMPRODUCT(([3]Feedstocks!$C$4:$C$185=A466)*[3]Feedstocks!$E$4:$E$185,[3]Feedstocks!$F$4:$F$185,[3]Feedstocks!$H$4:$H$185,[3]Feedstocks!$I$4:$I$185)</f>
        <v>0</v>
      </c>
      <c r="J466" s="234" cm="1">
        <f t="array" ref="J466">-SUMPRODUCT(([3]Feedstocks!$C$4:$C$185=A466)*[3]Feedstocks!$E$4:$E$185,[3]Feedstocks!$H$4:$H$185,[3]Feedstocks!$I$4:$I$185)</f>
        <v>0</v>
      </c>
      <c r="K466" s="234"/>
      <c r="L466" s="234"/>
      <c r="M466" s="233">
        <v>1</v>
      </c>
      <c r="N466" s="233" t="str">
        <f>VLOOKUP(E466,[3]Activities!$A$9:$M$224,13,FALSE)</f>
        <v>NL</v>
      </c>
      <c r="O466" s="233"/>
      <c r="P466" s="87"/>
      <c r="Q466" s="235"/>
      <c r="R466" s="235"/>
      <c r="S466" s="235"/>
      <c r="T466" s="235"/>
      <c r="U466" s="235"/>
      <c r="V466" s="235"/>
      <c r="W466" s="235"/>
      <c r="X466" s="235"/>
      <c r="Y466" s="235"/>
      <c r="Z466" s="235"/>
      <c r="AA466" s="235"/>
      <c r="AB466" s="235"/>
      <c r="AC466" s="235"/>
      <c r="AD466" s="235"/>
      <c r="AE466" s="235"/>
      <c r="AF466" s="230"/>
      <c r="AG466" s="230"/>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c r="BQ466" s="235"/>
      <c r="BR466" s="235"/>
      <c r="BS466" s="235"/>
      <c r="BT466" s="235"/>
      <c r="BU466" s="235"/>
      <c r="BV466" s="235"/>
      <c r="BW466" s="235"/>
      <c r="BX466" s="235"/>
      <c r="BY466" s="235"/>
      <c r="BZ466" s="235"/>
      <c r="CA466" s="235"/>
      <c r="CB466" s="235"/>
      <c r="CC466" s="235"/>
      <c r="CD466" s="235"/>
      <c r="CE466" s="235"/>
      <c r="CF466" s="235"/>
      <c r="CG466" s="235"/>
      <c r="CH466" s="235"/>
      <c r="CI466" s="235"/>
      <c r="CJ466" s="235"/>
      <c r="CK466" s="235"/>
      <c r="CL466" s="235"/>
      <c r="CM466" s="235"/>
      <c r="CN466" s="235"/>
      <c r="CO466" s="235"/>
      <c r="CP466" s="235"/>
      <c r="CQ466" s="235"/>
      <c r="CR466" s="235"/>
      <c r="CS466" s="235"/>
      <c r="CT466" s="235"/>
      <c r="CU466" s="235"/>
      <c r="CV466" s="235"/>
      <c r="CW466" s="235"/>
      <c r="CX466" s="235"/>
      <c r="CY466" s="235"/>
      <c r="CZ466" s="235"/>
      <c r="DA466" s="235">
        <v>1</v>
      </c>
      <c r="DB466" s="235"/>
      <c r="DC466" s="235"/>
      <c r="DD466" s="235"/>
      <c r="DE466" s="235"/>
      <c r="DF466" s="235"/>
      <c r="DG466" s="235"/>
      <c r="DH466" s="235"/>
      <c r="DI466" s="235"/>
      <c r="DJ466" s="235"/>
      <c r="DK466" s="235"/>
      <c r="DL466" s="235"/>
      <c r="DM466" s="235"/>
      <c r="DN466" s="235"/>
      <c r="DO466" s="235"/>
      <c r="DP466" s="235"/>
      <c r="DQ466" s="235"/>
      <c r="DR466" s="235"/>
      <c r="DS466" s="235"/>
      <c r="DT466" s="235"/>
      <c r="DU466" s="235"/>
      <c r="DV466" s="235"/>
      <c r="DW466" s="235"/>
      <c r="DX466" s="235"/>
      <c r="DY466" s="235"/>
      <c r="DZ466" s="235"/>
      <c r="EA466" s="235"/>
      <c r="EB466" s="235">
        <v>-1.3</v>
      </c>
      <c r="EC466" s="235"/>
      <c r="ED466" s="235"/>
      <c r="EE466" s="235"/>
      <c r="EF466" s="235"/>
      <c r="EG466" s="235"/>
      <c r="EH466" s="235"/>
      <c r="EI466" s="235"/>
      <c r="EJ466" s="235"/>
      <c r="EK466" s="235"/>
      <c r="EL466" s="235"/>
      <c r="EM466" s="235"/>
      <c r="EN466" s="235"/>
      <c r="EO466" s="235"/>
      <c r="EP466" s="235"/>
      <c r="EQ466" s="235"/>
      <c r="ER466" s="235"/>
      <c r="ES466" s="235"/>
      <c r="ET466" s="235"/>
      <c r="EU466" s="235"/>
      <c r="EV466" s="235"/>
      <c r="EW466" s="235"/>
      <c r="EX466" s="235"/>
      <c r="EY466" s="235"/>
      <c r="EZ466" s="235"/>
      <c r="FA466" s="235"/>
      <c r="FB466" s="235"/>
      <c r="FC466" s="235"/>
      <c r="FD466" s="235"/>
      <c r="FE466" s="235"/>
      <c r="FF466" s="235"/>
      <c r="FG466" s="235"/>
      <c r="FH466" s="235"/>
      <c r="FI466" s="235"/>
      <c r="FJ466" s="235"/>
      <c r="FK466" s="235"/>
      <c r="FL466" s="235"/>
      <c r="FM466" s="235"/>
      <c r="FN466" s="235"/>
      <c r="FO466" s="235"/>
      <c r="FP466" s="235"/>
      <c r="FQ466" s="235"/>
      <c r="FR466" s="235"/>
      <c r="FS466" s="235"/>
      <c r="FT466" s="236"/>
      <c r="FU466" s="237">
        <f t="shared" si="54"/>
        <v>0</v>
      </c>
      <c r="FV466" s="237">
        <f t="shared" si="61"/>
        <v>0</v>
      </c>
      <c r="FW466" s="237">
        <f t="shared" si="61"/>
        <v>0</v>
      </c>
      <c r="FX466" s="237">
        <f t="shared" si="61"/>
        <v>0</v>
      </c>
      <c r="FY466" s="237">
        <f t="shared" si="61"/>
        <v>0</v>
      </c>
      <c r="FZ466" s="237">
        <f t="shared" si="61"/>
        <v>0</v>
      </c>
      <c r="GA466" s="237">
        <f t="shared" si="56"/>
        <v>0</v>
      </c>
      <c r="GB466" s="237">
        <f t="shared" si="57"/>
        <v>0</v>
      </c>
      <c r="GC466" s="237">
        <f t="shared" si="58"/>
        <v>0</v>
      </c>
    </row>
    <row r="467" spans="1:185" x14ac:dyDescent="0.3">
      <c r="A467" s="40" t="s">
        <v>488</v>
      </c>
      <c r="B467" s="40" t="str">
        <f>[3]Technologies!B467</f>
        <v>Industrie</v>
      </c>
      <c r="C467" s="40" t="str">
        <f>VLOOKUP($A467,[3]Technologies!$A$7:$H$699,3,FALSE)</f>
        <v>Conversion</v>
      </c>
      <c r="D467" s="40" t="str">
        <f>VLOOKUP($A467,[3]Technologies!$A$7:$H$699,4,FALSE)</f>
        <v>Industry</v>
      </c>
      <c r="E467" s="40" t="str">
        <f>VLOOKUP($A467,[3]Technologies!$A$7:$H$699,6,FALSE)</f>
        <v>Furnace Heat Industry</v>
      </c>
      <c r="F467" s="40" t="str">
        <f>VLOOKUP($A467,[3]Technologies!$A$7:$H$699,7,FALSE)</f>
        <v>Biomass Furnace wCCUS - FH Industry</v>
      </c>
      <c r="G467" s="228">
        <v>0.8</v>
      </c>
      <c r="H467" s="228"/>
      <c r="I467" s="229" cm="1">
        <f t="array" ref="I467">-SUMPRODUCT(([3]Feedstocks!$C$4:$C$185=A467)*[3]Feedstocks!$E$4:$E$185,[3]Feedstocks!$F$4:$F$185,[3]Feedstocks!$H$4:$H$185,[3]Feedstocks!$I$4:$I$185)</f>
        <v>0</v>
      </c>
      <c r="J467" s="229" cm="1">
        <f t="array" ref="J467">-SUMPRODUCT(([3]Feedstocks!$C$4:$C$185=A467)*[3]Feedstocks!$E$4:$E$185,[3]Feedstocks!$H$4:$H$185,[3]Feedstocks!$I$4:$I$185)</f>
        <v>0</v>
      </c>
      <c r="K467" s="229"/>
      <c r="L467" s="229"/>
      <c r="M467" s="228">
        <v>1</v>
      </c>
      <c r="N467" s="228" t="str">
        <f>VLOOKUP(E467,[3]Activities!$A$9:$M$224,13,FALSE)</f>
        <v>NL</v>
      </c>
      <c r="O467" s="228"/>
      <c r="P467" s="66"/>
      <c r="Q467" s="230"/>
      <c r="R467" s="230"/>
      <c r="S467" s="230"/>
      <c r="T467" s="230"/>
      <c r="U467" s="230"/>
      <c r="V467" s="230"/>
      <c r="W467" s="230"/>
      <c r="X467" s="230"/>
      <c r="Y467" s="230"/>
      <c r="Z467" s="230"/>
      <c r="AA467" s="230"/>
      <c r="AB467" s="230"/>
      <c r="AC467" s="230"/>
      <c r="AD467" s="230"/>
      <c r="AE467" s="230"/>
      <c r="AF467" s="235"/>
      <c r="AG467" s="235"/>
      <c r="AH467" s="230"/>
      <c r="AI467" s="230"/>
      <c r="AJ467" s="230"/>
      <c r="AK467" s="230"/>
      <c r="AL467" s="230"/>
      <c r="AM467" s="230"/>
      <c r="AN467" s="230"/>
      <c r="AO467" s="230"/>
      <c r="AP467" s="230"/>
      <c r="AQ467" s="230"/>
      <c r="AR467" s="230"/>
      <c r="AS467" s="230"/>
      <c r="AT467" s="230"/>
      <c r="AU467" s="230"/>
      <c r="AV467" s="230"/>
      <c r="AW467" s="230"/>
      <c r="AX467" s="230"/>
      <c r="AY467" s="230"/>
      <c r="AZ467" s="230"/>
      <c r="BA467" s="230"/>
      <c r="BB467" s="230"/>
      <c r="BC467" s="230"/>
      <c r="BD467" s="230"/>
      <c r="BE467" s="230"/>
      <c r="BF467" s="230"/>
      <c r="BG467" s="230"/>
      <c r="BH467" s="230"/>
      <c r="BI467" s="230"/>
      <c r="BJ467" s="230"/>
      <c r="BK467" s="230"/>
      <c r="BL467" s="230"/>
      <c r="BM467" s="230"/>
      <c r="BN467" s="230"/>
      <c r="BO467" s="230"/>
      <c r="BP467" s="230"/>
      <c r="BQ467" s="230"/>
      <c r="BR467" s="230"/>
      <c r="BS467" s="230"/>
      <c r="BT467" s="230"/>
      <c r="BU467" s="230"/>
      <c r="BV467" s="230"/>
      <c r="BW467" s="230"/>
      <c r="BX467" s="230"/>
      <c r="BY467" s="230"/>
      <c r="BZ467" s="230"/>
      <c r="CA467" s="230"/>
      <c r="CB467" s="230"/>
      <c r="CC467" s="230"/>
      <c r="CD467" s="230"/>
      <c r="CE467" s="230"/>
      <c r="CF467" s="230"/>
      <c r="CG467" s="230"/>
      <c r="CH467" s="230"/>
      <c r="CI467" s="230"/>
      <c r="CJ467" s="230"/>
      <c r="CK467" s="230"/>
      <c r="CL467" s="230"/>
      <c r="CM467" s="230"/>
      <c r="CN467" s="230"/>
      <c r="CO467" s="230"/>
      <c r="CP467" s="230"/>
      <c r="CQ467" s="230"/>
      <c r="CR467" s="230"/>
      <c r="CS467" s="230"/>
      <c r="CT467" s="230"/>
      <c r="CU467" s="230"/>
      <c r="CV467" s="230"/>
      <c r="CW467" s="230"/>
      <c r="CX467" s="230"/>
      <c r="CY467" s="230"/>
      <c r="CZ467" s="230"/>
      <c r="DA467" s="230">
        <v>1</v>
      </c>
      <c r="DB467" s="230"/>
      <c r="DC467" s="230"/>
      <c r="DD467" s="230"/>
      <c r="DE467" s="230"/>
      <c r="DF467" s="230"/>
      <c r="DG467" s="230"/>
      <c r="DH467" s="230"/>
      <c r="DI467" s="230"/>
      <c r="DJ467" s="230"/>
      <c r="DK467" s="230"/>
      <c r="DL467" s="230"/>
      <c r="DM467" s="230"/>
      <c r="DN467" s="230"/>
      <c r="DO467" s="230"/>
      <c r="DP467" s="230"/>
      <c r="DQ467" s="230"/>
      <c r="DR467" s="230"/>
      <c r="DS467" s="230"/>
      <c r="DT467" s="230"/>
      <c r="DU467" s="230"/>
      <c r="DV467" s="230"/>
      <c r="DW467" s="230"/>
      <c r="DX467" s="230"/>
      <c r="DY467" s="230"/>
      <c r="DZ467" s="230"/>
      <c r="EA467" s="230"/>
      <c r="EB467" s="230">
        <v>-1.4</v>
      </c>
      <c r="EC467" s="230"/>
      <c r="ED467" s="230"/>
      <c r="EE467" s="230"/>
      <c r="EF467" s="230"/>
      <c r="EG467" s="230"/>
      <c r="EH467" s="230"/>
      <c r="EI467" s="230"/>
      <c r="EJ467" s="230"/>
      <c r="EK467" s="230"/>
      <c r="EL467" s="230"/>
      <c r="EM467" s="230"/>
      <c r="EN467" s="230"/>
      <c r="EO467" s="230"/>
      <c r="EP467" s="230"/>
      <c r="EQ467" s="230"/>
      <c r="ER467" s="230"/>
      <c r="ES467" s="230"/>
      <c r="ET467" s="230"/>
      <c r="EU467" s="230"/>
      <c r="EV467" s="230"/>
      <c r="EW467" s="230"/>
      <c r="EX467" s="230"/>
      <c r="EY467" s="230"/>
      <c r="EZ467" s="230"/>
      <c r="FA467" s="230"/>
      <c r="FB467" s="230"/>
      <c r="FC467" s="230"/>
      <c r="FD467" s="230"/>
      <c r="FE467" s="230"/>
      <c r="FF467" s="230"/>
      <c r="FG467" s="230"/>
      <c r="FH467" s="230"/>
      <c r="FI467" s="230"/>
      <c r="FJ467" s="230"/>
      <c r="FK467" s="230"/>
      <c r="FL467" s="230"/>
      <c r="FM467" s="230"/>
      <c r="FN467" s="230"/>
      <c r="FO467" s="230"/>
      <c r="FP467" s="230"/>
      <c r="FQ467" s="230"/>
      <c r="FR467" s="230"/>
      <c r="FS467" s="230"/>
      <c r="FT467" s="231">
        <f>FU467</f>
        <v>0.12280000000000001</v>
      </c>
      <c r="FU467" s="232">
        <f t="shared" si="54"/>
        <v>0.12280000000000001</v>
      </c>
      <c r="FV467" s="232">
        <f t="shared" si="61"/>
        <v>-0.12280000000000001</v>
      </c>
      <c r="FW467" s="232">
        <f t="shared" si="61"/>
        <v>0</v>
      </c>
      <c r="FX467" s="232">
        <f t="shared" si="61"/>
        <v>0</v>
      </c>
      <c r="FY467" s="232">
        <f t="shared" si="61"/>
        <v>0</v>
      </c>
      <c r="FZ467" s="232">
        <f t="shared" si="61"/>
        <v>0</v>
      </c>
      <c r="GA467" s="232">
        <f t="shared" si="56"/>
        <v>0</v>
      </c>
      <c r="GB467" s="232">
        <f t="shared" si="57"/>
        <v>0</v>
      </c>
      <c r="GC467" s="232">
        <f t="shared" si="58"/>
        <v>0</v>
      </c>
    </row>
    <row r="468" spans="1:185" x14ac:dyDescent="0.3">
      <c r="A468" s="69" t="s">
        <v>489</v>
      </c>
      <c r="B468" s="69" t="str">
        <f>[3]Technologies!B468</f>
        <v>Industrie</v>
      </c>
      <c r="C468" s="69" t="str">
        <f>VLOOKUP($A468,[3]Technologies!$A$7:$H$699,3,FALSE)</f>
        <v>Conversion</v>
      </c>
      <c r="D468" s="69" t="str">
        <f>VLOOKUP($A468,[3]Technologies!$A$7:$H$699,4,FALSE)</f>
        <v>Industry</v>
      </c>
      <c r="E468" s="69" t="str">
        <f>VLOOKUP($A468,[3]Technologies!$A$7:$H$699,6,FALSE)</f>
        <v>Furnace Heat Industry</v>
      </c>
      <c r="F468" s="70" t="str">
        <f>VLOOKUP($A468,[3]Technologies!$A$7:$H$699,7,FALSE)</f>
        <v>Hydrogen Furnace - FH Industry</v>
      </c>
      <c r="G468" s="233"/>
      <c r="H468" s="233"/>
      <c r="I468" s="234" cm="1">
        <f t="array" ref="I468">-SUMPRODUCT(([3]Feedstocks!$C$4:$C$185=A468)*[3]Feedstocks!$E$4:$E$185,[3]Feedstocks!$F$4:$F$185,[3]Feedstocks!$H$4:$H$185,[3]Feedstocks!$I$4:$I$185)</f>
        <v>0</v>
      </c>
      <c r="J468" s="234" cm="1">
        <f t="array" ref="J468">-SUMPRODUCT(([3]Feedstocks!$C$4:$C$185=A468)*[3]Feedstocks!$E$4:$E$185,[3]Feedstocks!$H$4:$H$185,[3]Feedstocks!$I$4:$I$185)</f>
        <v>0</v>
      </c>
      <c r="K468" s="234"/>
      <c r="L468" s="234"/>
      <c r="M468" s="233">
        <v>1</v>
      </c>
      <c r="N468" s="233" t="str">
        <f>VLOOKUP(E468,[3]Activities!$A$9:$M$224,13,FALSE)</f>
        <v>NL</v>
      </c>
      <c r="O468" s="233"/>
      <c r="P468" s="87"/>
      <c r="Q468" s="235"/>
      <c r="R468" s="235"/>
      <c r="S468" s="235"/>
      <c r="T468" s="235"/>
      <c r="U468" s="235"/>
      <c r="V468" s="235"/>
      <c r="W468" s="235"/>
      <c r="X468" s="235"/>
      <c r="Y468" s="235"/>
      <c r="Z468" s="235"/>
      <c r="AA468" s="235"/>
      <c r="AB468" s="235"/>
      <c r="AC468" s="235"/>
      <c r="AD468" s="235"/>
      <c r="AE468" s="235"/>
      <c r="AF468" s="230"/>
      <c r="AG468" s="230"/>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235"/>
      <c r="BR468" s="235"/>
      <c r="BS468" s="235"/>
      <c r="BT468" s="235"/>
      <c r="BU468" s="235"/>
      <c r="BV468" s="235"/>
      <c r="BW468" s="235"/>
      <c r="BX468" s="235"/>
      <c r="BY468" s="235"/>
      <c r="BZ468" s="235"/>
      <c r="CA468" s="235"/>
      <c r="CB468" s="235"/>
      <c r="CC468" s="235"/>
      <c r="CD468" s="235"/>
      <c r="CE468" s="235"/>
      <c r="CF468" s="235"/>
      <c r="CG468" s="235"/>
      <c r="CH468" s="235"/>
      <c r="CI468" s="235"/>
      <c r="CJ468" s="235"/>
      <c r="CK468" s="235"/>
      <c r="CL468" s="235"/>
      <c r="CM468" s="235"/>
      <c r="CN468" s="235"/>
      <c r="CO468" s="235"/>
      <c r="CP468" s="235"/>
      <c r="CQ468" s="235"/>
      <c r="CR468" s="235"/>
      <c r="CS468" s="235"/>
      <c r="CT468" s="235"/>
      <c r="CU468" s="235"/>
      <c r="CV468" s="235"/>
      <c r="CW468" s="235"/>
      <c r="CX468" s="235"/>
      <c r="CY468" s="235"/>
      <c r="CZ468" s="235"/>
      <c r="DA468" s="235">
        <v>1</v>
      </c>
      <c r="DB468" s="235"/>
      <c r="DC468" s="235"/>
      <c r="DD468" s="235"/>
      <c r="DE468" s="235"/>
      <c r="DF468" s="235"/>
      <c r="DG468" s="235"/>
      <c r="DH468" s="235"/>
      <c r="DI468" s="235"/>
      <c r="DJ468" s="235"/>
      <c r="DK468" s="235"/>
      <c r="DL468" s="235"/>
      <c r="DM468" s="235"/>
      <c r="DN468" s="235"/>
      <c r="DO468" s="235"/>
      <c r="DP468" s="235"/>
      <c r="DQ468" s="235"/>
      <c r="DR468" s="235"/>
      <c r="DS468" s="235"/>
      <c r="DT468" s="235"/>
      <c r="DU468" s="235"/>
      <c r="DV468" s="235"/>
      <c r="DW468" s="235">
        <v>-1.1499999999999999</v>
      </c>
      <c r="DX468" s="235"/>
      <c r="DY468" s="235"/>
      <c r="DZ468" s="235"/>
      <c r="EA468" s="235"/>
      <c r="EB468" s="235"/>
      <c r="EC468" s="235"/>
      <c r="ED468" s="235"/>
      <c r="EE468" s="235"/>
      <c r="EF468" s="235"/>
      <c r="EG468" s="235"/>
      <c r="EH468" s="235"/>
      <c r="EI468" s="235"/>
      <c r="EJ468" s="235"/>
      <c r="EK468" s="235"/>
      <c r="EL468" s="235"/>
      <c r="EM468" s="235"/>
      <c r="EN468" s="235"/>
      <c r="EO468" s="235"/>
      <c r="EP468" s="235"/>
      <c r="EQ468" s="235"/>
      <c r="ER468" s="235"/>
      <c r="ES468" s="235"/>
      <c r="ET468" s="235"/>
      <c r="EU468" s="235"/>
      <c r="EV468" s="235"/>
      <c r="EW468" s="235"/>
      <c r="EX468" s="235"/>
      <c r="EY468" s="235"/>
      <c r="EZ468" s="235"/>
      <c r="FA468" s="235"/>
      <c r="FB468" s="235"/>
      <c r="FC468" s="235"/>
      <c r="FD468" s="235"/>
      <c r="FE468" s="235"/>
      <c r="FF468" s="235"/>
      <c r="FG468" s="235"/>
      <c r="FH468" s="235"/>
      <c r="FI468" s="235"/>
      <c r="FJ468" s="235"/>
      <c r="FK468" s="235"/>
      <c r="FL468" s="235"/>
      <c r="FM468" s="235"/>
      <c r="FN468" s="235"/>
      <c r="FO468" s="235"/>
      <c r="FP468" s="235"/>
      <c r="FQ468" s="235"/>
      <c r="FR468" s="235"/>
      <c r="FS468" s="235"/>
      <c r="FT468" s="236"/>
      <c r="FU468" s="237">
        <f t="shared" ref="FU468:FU531" si="62">ROUND(IF($C468="Primary",0,-$G468*(SUMPRODUCT($Q$4:$FS$4,$Q468:$FS468)+$J468)-$H468)*IF($N468=FU$4,1,0),4)</f>
        <v>0</v>
      </c>
      <c r="FV468" s="237">
        <f t="shared" ref="FV468:FZ483" si="63">ROUND(IF($C468="Primary",0,$M468*(1-$O468)*($G468*(SUMPRODUCT($Q$4:$FS$4,$Q468:$FS468)+$J468)+$H468-SUMPRODUCT($Q$5:$FS$5,$Q468:$FS468)-$I468+$K468))*IF($N468=FV$4,1,0),4)</f>
        <v>0</v>
      </c>
      <c r="FW468" s="237">
        <f t="shared" si="63"/>
        <v>0</v>
      </c>
      <c r="FX468" s="237">
        <f t="shared" si="63"/>
        <v>0</v>
      </c>
      <c r="FY468" s="237">
        <f t="shared" si="63"/>
        <v>0</v>
      </c>
      <c r="FZ468" s="237">
        <f t="shared" si="63"/>
        <v>0</v>
      </c>
      <c r="GA468" s="237">
        <f t="shared" ref="GA468:GA531" si="64">ROUND(IF($C468="Primary",0,(1-$M468)*(1-$O468)*($G468*(SUMPRODUCT($Q$4:$FS$4,$Q468:$FS468)+$J468)+$H468-SUMPRODUCT($Q$5:$FS$5,$Q468:$FS468)-$I468+$L468))*IF($N468=FV$4,1,0),4)</f>
        <v>0</v>
      </c>
      <c r="GB468" s="237">
        <f t="shared" ref="GB468:GB501" si="65">ROUND(IF($C468="Primary",0,$O468*($G468*(SUMPRODUCT($Q$4:$FS$4,$Q468:$FS468)+$J468)-SUMPRODUCT($Q$5:$FS$5,$Q468:$FS468)-$I468))*IF($N468=FV$4,1,0),4)</f>
        <v>0</v>
      </c>
      <c r="GC468" s="237">
        <f t="shared" si="58"/>
        <v>0</v>
      </c>
    </row>
    <row r="469" spans="1:185" x14ac:dyDescent="0.3">
      <c r="A469" s="40" t="s">
        <v>490</v>
      </c>
      <c r="B469" s="40" t="str">
        <f>[3]Technologies!B469</f>
        <v>Industrie</v>
      </c>
      <c r="C469" s="40" t="str">
        <f>VLOOKUP($A469,[3]Technologies!$A$7:$H$699,3,FALSE)</f>
        <v>Conversion</v>
      </c>
      <c r="D469" s="40" t="str">
        <f>VLOOKUP($A469,[3]Technologies!$A$7:$H$699,4,FALSE)</f>
        <v>Industry</v>
      </c>
      <c r="E469" s="40" t="str">
        <f>VLOOKUP($A469,[3]Technologies!$A$7:$H$699,6,FALSE)</f>
        <v>Furnace Heat Industry</v>
      </c>
      <c r="F469" s="40" t="str">
        <f>VLOOKUP($A469,[3]Technologies!$A$7:$H$699,7,FALSE)</f>
        <v>Electric Furnace - FH Industry</v>
      </c>
      <c r="G469" s="228"/>
      <c r="H469" s="228"/>
      <c r="I469" s="229" cm="1">
        <f t="array" ref="I469">-SUMPRODUCT(([3]Feedstocks!$C$4:$C$185=A469)*[3]Feedstocks!$E$4:$E$185,[3]Feedstocks!$F$4:$F$185,[3]Feedstocks!$H$4:$H$185,[3]Feedstocks!$I$4:$I$185)</f>
        <v>0</v>
      </c>
      <c r="J469" s="229" cm="1">
        <f t="array" ref="J469">-SUMPRODUCT(([3]Feedstocks!$C$4:$C$185=A469)*[3]Feedstocks!$E$4:$E$185,[3]Feedstocks!$H$4:$H$185,[3]Feedstocks!$I$4:$I$185)</f>
        <v>0</v>
      </c>
      <c r="K469" s="229"/>
      <c r="L469" s="229"/>
      <c r="M469" s="228">
        <v>1</v>
      </c>
      <c r="N469" s="228" t="str">
        <f>VLOOKUP(E469,[3]Activities!$A$9:$M$224,13,FALSE)</f>
        <v>NL</v>
      </c>
      <c r="O469" s="228"/>
      <c r="P469" s="66"/>
      <c r="Q469" s="230"/>
      <c r="R469" s="230"/>
      <c r="S469" s="230"/>
      <c r="T469" s="230"/>
      <c r="U469" s="230"/>
      <c r="V469" s="230"/>
      <c r="W469" s="230"/>
      <c r="X469" s="230"/>
      <c r="Y469" s="230"/>
      <c r="Z469" s="230"/>
      <c r="AA469" s="230"/>
      <c r="AB469" s="230"/>
      <c r="AC469" s="230"/>
      <c r="AD469" s="230"/>
      <c r="AE469" s="230"/>
      <c r="AF469" s="235"/>
      <c r="AG469" s="235"/>
      <c r="AH469" s="230"/>
      <c r="AI469" s="230"/>
      <c r="AJ469" s="230"/>
      <c r="AK469" s="230"/>
      <c r="AL469" s="230"/>
      <c r="AM469" s="230"/>
      <c r="AN469" s="230"/>
      <c r="AO469" s="230"/>
      <c r="AP469" s="230"/>
      <c r="AQ469" s="230"/>
      <c r="AR469" s="230"/>
      <c r="AS469" s="230"/>
      <c r="AT469" s="230"/>
      <c r="AU469" s="230"/>
      <c r="AV469" s="230"/>
      <c r="AW469" s="230"/>
      <c r="AX469" s="230"/>
      <c r="AY469" s="230"/>
      <c r="AZ469" s="230"/>
      <c r="BA469" s="230"/>
      <c r="BB469" s="230"/>
      <c r="BC469" s="230"/>
      <c r="BD469" s="230"/>
      <c r="BE469" s="230"/>
      <c r="BF469" s="230"/>
      <c r="BG469" s="230"/>
      <c r="BH469" s="230"/>
      <c r="BI469" s="230"/>
      <c r="BJ469" s="230"/>
      <c r="BK469" s="230"/>
      <c r="BL469" s="230"/>
      <c r="BM469" s="230"/>
      <c r="BN469" s="230"/>
      <c r="BO469" s="230"/>
      <c r="BP469" s="230"/>
      <c r="BQ469" s="230"/>
      <c r="BR469" s="230"/>
      <c r="BS469" s="230"/>
      <c r="BT469" s="230"/>
      <c r="BU469" s="230"/>
      <c r="BV469" s="230"/>
      <c r="BW469" s="230"/>
      <c r="BX469" s="230"/>
      <c r="BY469" s="230"/>
      <c r="BZ469" s="230"/>
      <c r="CA469" s="230"/>
      <c r="CB469" s="230"/>
      <c r="CC469" s="230"/>
      <c r="CD469" s="230"/>
      <c r="CE469" s="230"/>
      <c r="CF469" s="230"/>
      <c r="CG469" s="230"/>
      <c r="CH469" s="230"/>
      <c r="CI469" s="230"/>
      <c r="CJ469" s="230"/>
      <c r="CK469" s="230"/>
      <c r="CL469" s="230"/>
      <c r="CM469" s="230"/>
      <c r="CN469" s="230"/>
      <c r="CO469" s="230"/>
      <c r="CP469" s="230"/>
      <c r="CQ469" s="230"/>
      <c r="CR469" s="230">
        <v>-1.25</v>
      </c>
      <c r="CS469" s="230"/>
      <c r="CT469" s="230"/>
      <c r="CU469" s="230"/>
      <c r="CV469" s="230"/>
      <c r="CW469" s="230"/>
      <c r="CX469" s="230"/>
      <c r="CY469" s="230"/>
      <c r="CZ469" s="230"/>
      <c r="DA469" s="230">
        <v>1</v>
      </c>
      <c r="DB469" s="230"/>
      <c r="DC469" s="230"/>
      <c r="DD469" s="230"/>
      <c r="DE469" s="230"/>
      <c r="DF469" s="230"/>
      <c r="DG469" s="230"/>
      <c r="DH469" s="230"/>
      <c r="DI469" s="230"/>
      <c r="DJ469" s="230"/>
      <c r="DK469" s="230"/>
      <c r="DL469" s="230"/>
      <c r="DM469" s="230"/>
      <c r="DN469" s="230"/>
      <c r="DO469" s="230"/>
      <c r="DP469" s="230"/>
      <c r="DQ469" s="230"/>
      <c r="DR469" s="230"/>
      <c r="DS469" s="230"/>
      <c r="DT469" s="230"/>
      <c r="DU469" s="230"/>
      <c r="DV469" s="230"/>
      <c r="DW469" s="230"/>
      <c r="DX469" s="230"/>
      <c r="DY469" s="230"/>
      <c r="DZ469" s="230"/>
      <c r="EA469" s="230"/>
      <c r="EB469" s="230"/>
      <c r="EC469" s="230"/>
      <c r="ED469" s="230"/>
      <c r="EE469" s="230"/>
      <c r="EF469" s="230"/>
      <c r="EG469" s="230"/>
      <c r="EH469" s="230"/>
      <c r="EI469" s="230"/>
      <c r="EJ469" s="230"/>
      <c r="EK469" s="230"/>
      <c r="EL469" s="230"/>
      <c r="EM469" s="230"/>
      <c r="EN469" s="230"/>
      <c r="EO469" s="230"/>
      <c r="EP469" s="230"/>
      <c r="EQ469" s="230"/>
      <c r="ER469" s="230"/>
      <c r="ES469" s="230"/>
      <c r="ET469" s="230"/>
      <c r="EU469" s="230"/>
      <c r="EV469" s="230"/>
      <c r="EW469" s="230"/>
      <c r="EX469" s="230"/>
      <c r="EY469" s="230"/>
      <c r="EZ469" s="230"/>
      <c r="FA469" s="230"/>
      <c r="FB469" s="230"/>
      <c r="FC469" s="230"/>
      <c r="FD469" s="230"/>
      <c r="FE469" s="230"/>
      <c r="FF469" s="230"/>
      <c r="FG469" s="230"/>
      <c r="FH469" s="230"/>
      <c r="FI469" s="230"/>
      <c r="FJ469" s="230"/>
      <c r="FK469" s="230"/>
      <c r="FL469" s="230"/>
      <c r="FM469" s="230"/>
      <c r="FN469" s="230"/>
      <c r="FO469" s="230"/>
      <c r="FP469" s="230"/>
      <c r="FQ469" s="230"/>
      <c r="FR469" s="230"/>
      <c r="FS469" s="230"/>
      <c r="FT469" s="231"/>
      <c r="FU469" s="232">
        <f t="shared" si="62"/>
        <v>0</v>
      </c>
      <c r="FV469" s="232">
        <f t="shared" si="63"/>
        <v>0</v>
      </c>
      <c r="FW469" s="232">
        <f t="shared" si="63"/>
        <v>0</v>
      </c>
      <c r="FX469" s="232">
        <f t="shared" si="63"/>
        <v>0</v>
      </c>
      <c r="FY469" s="232">
        <f t="shared" si="63"/>
        <v>0</v>
      </c>
      <c r="FZ469" s="232">
        <f t="shared" si="63"/>
        <v>0</v>
      </c>
      <c r="GA469" s="232">
        <f t="shared" si="64"/>
        <v>0</v>
      </c>
      <c r="GB469" s="232">
        <f t="shared" si="65"/>
        <v>0</v>
      </c>
      <c r="GC469" s="232">
        <f t="shared" si="58"/>
        <v>0</v>
      </c>
    </row>
    <row r="470" spans="1:185" x14ac:dyDescent="0.3">
      <c r="A470" s="69" t="s">
        <v>491</v>
      </c>
      <c r="B470" s="69" t="str">
        <f>[3]Technologies!B470</f>
        <v>Industrie</v>
      </c>
      <c r="C470" s="69" t="str">
        <f>VLOOKUP($A470,[3]Technologies!$A$7:$H$699,3,FALSE)</f>
        <v>Primary</v>
      </c>
      <c r="D470" s="69" t="str">
        <f>VLOOKUP($A470,[3]Technologies!$A$7:$H$699,4,FALSE)</f>
        <v>Fossil</v>
      </c>
      <c r="E470" s="69" t="str">
        <f>VLOOKUP($A470,[3]Technologies!$A$7:$H$699,6,FALSE)</f>
        <v>LPG</v>
      </c>
      <c r="F470" s="70" t="str">
        <f>VLOOKUP($A470,[3]Technologies!$A$7:$H$699,7,FALSE)</f>
        <v>Imported LPG - Refineries</v>
      </c>
      <c r="G470" s="233"/>
      <c r="H470" s="233"/>
      <c r="I470" s="234" cm="1">
        <f t="array" ref="I470">-SUMPRODUCT(([3]Feedstocks!$C$4:$C$185=A470)*[3]Feedstocks!$E$4:$E$185,[3]Feedstocks!$F$4:$F$185,[3]Feedstocks!$H$4:$H$185,[3]Feedstocks!$I$4:$I$185)</f>
        <v>0</v>
      </c>
      <c r="J470" s="234" cm="1">
        <f t="array" ref="J470">-SUMPRODUCT(([3]Feedstocks!$C$4:$C$185=A470)*[3]Feedstocks!$E$4:$E$185,[3]Feedstocks!$H$4:$H$185,[3]Feedstocks!$I$4:$I$185)</f>
        <v>0</v>
      </c>
      <c r="K470" s="234"/>
      <c r="L470" s="234"/>
      <c r="M470" s="233">
        <v>1</v>
      </c>
      <c r="N470" s="233" t="str">
        <f>VLOOKUP(E470,[3]Activities!$A$9:$M$224,13,FALSE)</f>
        <v>NL</v>
      </c>
      <c r="O470" s="233"/>
      <c r="P470" s="87" t="s">
        <v>1266</v>
      </c>
      <c r="Q470" s="235"/>
      <c r="R470" s="235"/>
      <c r="S470" s="235"/>
      <c r="T470" s="235"/>
      <c r="U470" s="235"/>
      <c r="V470" s="235"/>
      <c r="W470" s="235"/>
      <c r="X470" s="235"/>
      <c r="Y470" s="235"/>
      <c r="Z470" s="235"/>
      <c r="AA470" s="235"/>
      <c r="AB470" s="235"/>
      <c r="AC470" s="235"/>
      <c r="AD470" s="235"/>
      <c r="AE470" s="235"/>
      <c r="AF470" s="230"/>
      <c r="AG470" s="230"/>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c r="BQ470" s="235"/>
      <c r="BR470" s="235"/>
      <c r="BS470" s="235"/>
      <c r="BT470" s="235"/>
      <c r="BU470" s="235"/>
      <c r="BV470" s="235"/>
      <c r="BW470" s="235"/>
      <c r="BX470" s="235"/>
      <c r="BY470" s="235"/>
      <c r="BZ470" s="235"/>
      <c r="CA470" s="235"/>
      <c r="CB470" s="235"/>
      <c r="CC470" s="235"/>
      <c r="CD470" s="235"/>
      <c r="CE470" s="235"/>
      <c r="CF470" s="235"/>
      <c r="CG470" s="235"/>
      <c r="CH470" s="235"/>
      <c r="CI470" s="235"/>
      <c r="CJ470" s="235"/>
      <c r="CK470" s="235"/>
      <c r="CL470" s="235"/>
      <c r="CM470" s="235"/>
      <c r="CN470" s="235"/>
      <c r="CO470" s="235"/>
      <c r="CP470" s="235"/>
      <c r="CQ470" s="235"/>
      <c r="CR470" s="235"/>
      <c r="CS470" s="235"/>
      <c r="CT470" s="235"/>
      <c r="CU470" s="235"/>
      <c r="CV470" s="235"/>
      <c r="CW470" s="235"/>
      <c r="CX470" s="235"/>
      <c r="CY470" s="235"/>
      <c r="CZ470" s="235"/>
      <c r="DA470" s="235"/>
      <c r="DB470" s="235"/>
      <c r="DC470" s="235">
        <v>1</v>
      </c>
      <c r="DD470" s="235"/>
      <c r="DE470" s="235"/>
      <c r="DF470" s="235"/>
      <c r="DG470" s="235"/>
      <c r="DH470" s="235"/>
      <c r="DI470" s="235"/>
      <c r="DJ470" s="235"/>
      <c r="DK470" s="235"/>
      <c r="DL470" s="235"/>
      <c r="DM470" s="235"/>
      <c r="DN470" s="235"/>
      <c r="DO470" s="235"/>
      <c r="DP470" s="235"/>
      <c r="DQ470" s="235"/>
      <c r="DR470" s="235"/>
      <c r="DS470" s="235"/>
      <c r="DT470" s="235"/>
      <c r="DU470" s="235"/>
      <c r="DV470" s="235"/>
      <c r="DW470" s="235"/>
      <c r="DX470" s="235"/>
      <c r="DY470" s="235"/>
      <c r="DZ470" s="235"/>
      <c r="EA470" s="235"/>
      <c r="EB470" s="235"/>
      <c r="EC470" s="235"/>
      <c r="ED470" s="235"/>
      <c r="EE470" s="235"/>
      <c r="EF470" s="235"/>
      <c r="EG470" s="235"/>
      <c r="EH470" s="235"/>
      <c r="EI470" s="235"/>
      <c r="EJ470" s="235"/>
      <c r="EK470" s="235"/>
      <c r="EL470" s="235"/>
      <c r="EM470" s="235"/>
      <c r="EN470" s="235"/>
      <c r="EO470" s="235"/>
      <c r="EP470" s="235"/>
      <c r="EQ470" s="235"/>
      <c r="ER470" s="235"/>
      <c r="ES470" s="235"/>
      <c r="ET470" s="235"/>
      <c r="EU470" s="235"/>
      <c r="EV470" s="235"/>
      <c r="EW470" s="235"/>
      <c r="EX470" s="235"/>
      <c r="EY470" s="235"/>
      <c r="EZ470" s="235"/>
      <c r="FA470" s="235"/>
      <c r="FB470" s="235"/>
      <c r="FC470" s="235"/>
      <c r="FD470" s="235"/>
      <c r="FE470" s="235"/>
      <c r="FF470" s="235"/>
      <c r="FG470" s="235"/>
      <c r="FH470" s="235"/>
      <c r="FI470" s="235"/>
      <c r="FJ470" s="235"/>
      <c r="FK470" s="235"/>
      <c r="FL470" s="235"/>
      <c r="FM470" s="235"/>
      <c r="FN470" s="235"/>
      <c r="FO470" s="235"/>
      <c r="FP470" s="235"/>
      <c r="FQ470" s="235"/>
      <c r="FR470" s="235"/>
      <c r="FS470" s="235"/>
      <c r="FT470" s="236"/>
      <c r="FU470" s="237">
        <f t="shared" si="62"/>
        <v>0</v>
      </c>
      <c r="FV470" s="237">
        <f t="shared" si="63"/>
        <v>0</v>
      </c>
      <c r="FW470" s="237">
        <f t="shared" si="63"/>
        <v>0</v>
      </c>
      <c r="FX470" s="237">
        <f t="shared" si="63"/>
        <v>0</v>
      </c>
      <c r="FY470" s="237">
        <f t="shared" si="63"/>
        <v>0</v>
      </c>
      <c r="FZ470" s="237">
        <f t="shared" si="63"/>
        <v>0</v>
      </c>
      <c r="GA470" s="237">
        <f t="shared" si="64"/>
        <v>0</v>
      </c>
      <c r="GB470" s="237">
        <f t="shared" si="65"/>
        <v>0</v>
      </c>
      <c r="GC470" s="237">
        <f t="shared" si="58"/>
        <v>0</v>
      </c>
    </row>
    <row r="471" spans="1:185" x14ac:dyDescent="0.3">
      <c r="A471" s="40" t="s">
        <v>492</v>
      </c>
      <c r="B471" s="40" t="str">
        <f>[3]Technologies!B471</f>
        <v>Industrie</v>
      </c>
      <c r="C471" s="40" t="str">
        <f>VLOOKUP($A471,[3]Technologies!$A$7:$H$699,3,FALSE)</f>
        <v>Primary</v>
      </c>
      <c r="D471" s="40" t="str">
        <f>VLOOKUP($A471,[3]Technologies!$A$7:$H$699,4,FALSE)</f>
        <v>Fossil</v>
      </c>
      <c r="E471" s="40" t="str">
        <f>VLOOKUP($A471,[3]Technologies!$A$7:$H$699,6,FALSE)</f>
        <v>Naphtha</v>
      </c>
      <c r="F471" s="40" t="str">
        <f>VLOOKUP($A471,[3]Technologies!$A$7:$H$699,7,FALSE)</f>
        <v>Imported Naphtha - Refineries</v>
      </c>
      <c r="G471" s="228"/>
      <c r="H471" s="228"/>
      <c r="I471" s="229" cm="1">
        <f t="array" ref="I471">-SUMPRODUCT(([3]Feedstocks!$C$4:$C$185=A471)*[3]Feedstocks!$E$4:$E$185,[3]Feedstocks!$F$4:$F$185,[3]Feedstocks!$H$4:$H$185,[3]Feedstocks!$I$4:$I$185)</f>
        <v>0</v>
      </c>
      <c r="J471" s="229" cm="1">
        <f t="array" ref="J471">-SUMPRODUCT(([3]Feedstocks!$C$4:$C$185=A471)*[3]Feedstocks!$E$4:$E$185,[3]Feedstocks!$H$4:$H$185,[3]Feedstocks!$I$4:$I$185)</f>
        <v>0</v>
      </c>
      <c r="K471" s="229"/>
      <c r="L471" s="229"/>
      <c r="M471" s="228">
        <v>1</v>
      </c>
      <c r="N471" s="228" t="str">
        <f>VLOOKUP(E471,[3]Activities!$A$9:$M$224,13,FALSE)</f>
        <v>NL</v>
      </c>
      <c r="O471" s="228"/>
      <c r="P471" s="66" t="s">
        <v>1266</v>
      </c>
      <c r="Q471" s="230"/>
      <c r="R471" s="230"/>
      <c r="S471" s="230"/>
      <c r="T471" s="230"/>
      <c r="U471" s="230"/>
      <c r="V471" s="230"/>
      <c r="W471" s="230"/>
      <c r="X471" s="230"/>
      <c r="Y471" s="230"/>
      <c r="Z471" s="230"/>
      <c r="AA471" s="230"/>
      <c r="AB471" s="230"/>
      <c r="AC471" s="230"/>
      <c r="AD471" s="230"/>
      <c r="AE471" s="230"/>
      <c r="AF471" s="235"/>
      <c r="AG471" s="235"/>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c r="BQ471" s="230"/>
      <c r="BR471" s="230"/>
      <c r="BS471" s="230"/>
      <c r="BT471" s="230"/>
      <c r="BU471" s="230"/>
      <c r="BV471" s="230"/>
      <c r="BW471" s="230"/>
      <c r="BX471" s="230"/>
      <c r="BY471" s="230"/>
      <c r="BZ471" s="230"/>
      <c r="CA471" s="230"/>
      <c r="CB471" s="230"/>
      <c r="CC471" s="230"/>
      <c r="CD471" s="230"/>
      <c r="CE471" s="230"/>
      <c r="CF471" s="230"/>
      <c r="CG471" s="230"/>
      <c r="CH471" s="230"/>
      <c r="CI471" s="230"/>
      <c r="CJ471" s="230"/>
      <c r="CK471" s="230"/>
      <c r="CL471" s="230"/>
      <c r="CM471" s="230"/>
      <c r="CN471" s="230"/>
      <c r="CO471" s="230"/>
      <c r="CP471" s="230"/>
      <c r="CQ471" s="230"/>
      <c r="CR471" s="230"/>
      <c r="CS471" s="230"/>
      <c r="CT471" s="230"/>
      <c r="CU471" s="230"/>
      <c r="CV471" s="230"/>
      <c r="CW471" s="230"/>
      <c r="CX471" s="230"/>
      <c r="CY471" s="230"/>
      <c r="CZ471" s="230"/>
      <c r="DA471" s="230"/>
      <c r="DB471" s="230"/>
      <c r="DC471" s="230"/>
      <c r="DD471" s="230">
        <v>1</v>
      </c>
      <c r="DE471" s="230"/>
      <c r="DF471" s="230"/>
      <c r="DG471" s="230"/>
      <c r="DH471" s="230"/>
      <c r="DI471" s="230"/>
      <c r="DJ471" s="230"/>
      <c r="DK471" s="230"/>
      <c r="DL471" s="230"/>
      <c r="DM471" s="230"/>
      <c r="DN471" s="230"/>
      <c r="DO471" s="230"/>
      <c r="DP471" s="230"/>
      <c r="DQ471" s="230"/>
      <c r="DR471" s="230"/>
      <c r="DS471" s="230"/>
      <c r="DT471" s="230"/>
      <c r="DU471" s="230"/>
      <c r="DV471" s="230"/>
      <c r="DW471" s="230"/>
      <c r="DX471" s="230"/>
      <c r="DY471" s="230"/>
      <c r="DZ471" s="230"/>
      <c r="EA471" s="230"/>
      <c r="EB471" s="230"/>
      <c r="EC471" s="230"/>
      <c r="ED471" s="230"/>
      <c r="EE471" s="230"/>
      <c r="EF471" s="230"/>
      <c r="EG471" s="230"/>
      <c r="EH471" s="230"/>
      <c r="EI471" s="230"/>
      <c r="EJ471" s="230"/>
      <c r="EK471" s="230"/>
      <c r="EL471" s="230"/>
      <c r="EM471" s="230"/>
      <c r="EN471" s="230"/>
      <c r="EO471" s="230"/>
      <c r="EP471" s="230"/>
      <c r="EQ471" s="230"/>
      <c r="ER471" s="230"/>
      <c r="ES471" s="230"/>
      <c r="ET471" s="230"/>
      <c r="EU471" s="230"/>
      <c r="EV471" s="230"/>
      <c r="EW471" s="230"/>
      <c r="EX471" s="230"/>
      <c r="EY471" s="230"/>
      <c r="EZ471" s="230"/>
      <c r="FA471" s="230"/>
      <c r="FB471" s="230"/>
      <c r="FC471" s="230"/>
      <c r="FD471" s="230"/>
      <c r="FE471" s="230"/>
      <c r="FF471" s="230"/>
      <c r="FG471" s="230"/>
      <c r="FH471" s="230"/>
      <c r="FI471" s="230"/>
      <c r="FJ471" s="230"/>
      <c r="FK471" s="230"/>
      <c r="FL471" s="230"/>
      <c r="FM471" s="230"/>
      <c r="FN471" s="230"/>
      <c r="FO471" s="230"/>
      <c r="FP471" s="230"/>
      <c r="FQ471" s="230"/>
      <c r="FR471" s="230"/>
      <c r="FS471" s="230"/>
      <c r="FT471" s="231"/>
      <c r="FU471" s="232">
        <f t="shared" si="62"/>
        <v>0</v>
      </c>
      <c r="FV471" s="232">
        <f t="shared" si="63"/>
        <v>0</v>
      </c>
      <c r="FW471" s="232">
        <f t="shared" si="63"/>
        <v>0</v>
      </c>
      <c r="FX471" s="232">
        <f t="shared" si="63"/>
        <v>0</v>
      </c>
      <c r="FY471" s="232">
        <f t="shared" si="63"/>
        <v>0</v>
      </c>
      <c r="FZ471" s="232">
        <f t="shared" si="63"/>
        <v>0</v>
      </c>
      <c r="GA471" s="232">
        <f t="shared" si="64"/>
        <v>0</v>
      </c>
      <c r="GB471" s="232">
        <f t="shared" si="65"/>
        <v>0</v>
      </c>
      <c r="GC471" s="232">
        <f t="shared" si="58"/>
        <v>0</v>
      </c>
    </row>
    <row r="472" spans="1:185" x14ac:dyDescent="0.3">
      <c r="A472" s="69" t="s">
        <v>493</v>
      </c>
      <c r="B472" s="69" t="str">
        <f>[3]Technologies!B472</f>
        <v>Industrie</v>
      </c>
      <c r="C472" s="69" t="str">
        <f>VLOOKUP($A472,[3]Technologies!$A$7:$H$699,3,FALSE)</f>
        <v>Conversion</v>
      </c>
      <c r="D472" s="69" t="str">
        <f>VLOOKUP($A472,[3]Technologies!$A$7:$H$699,4,FALSE)</f>
        <v>Refineries</v>
      </c>
      <c r="E472" s="69" t="str">
        <f>VLOOKUP($A472,[3]Technologies!$A$7:$H$699,6,FALSE)</f>
        <v>Road Fuel</v>
      </c>
      <c r="F472" s="70" t="str">
        <f>VLOOKUP($A472,[3]Technologies!$A$7:$H$699,7,FALSE)</f>
        <v>Deep cracking refinery - Refineries</v>
      </c>
      <c r="G472" s="233"/>
      <c r="H472" s="233"/>
      <c r="I472" s="234" cm="1">
        <f t="array" ref="I472">-SUMPRODUCT(([3]Feedstocks!$C$4:$C$185=A472)*[3]Feedstocks!$E$4:$E$185,[3]Feedstocks!$F$4:$F$185,[3]Feedstocks!$H$4:$H$185,[3]Feedstocks!$I$4:$I$185)</f>
        <v>0</v>
      </c>
      <c r="J472" s="234" cm="1">
        <f t="array" ref="J472">-SUMPRODUCT(([3]Feedstocks!$C$4:$C$185=A472)*[3]Feedstocks!$E$4:$E$185,[3]Feedstocks!$H$4:$H$185,[3]Feedstocks!$I$4:$I$185)</f>
        <v>0</v>
      </c>
      <c r="K472" s="234"/>
      <c r="L472" s="234"/>
      <c r="M472" s="233">
        <v>1</v>
      </c>
      <c r="N472" s="233" t="str">
        <f>VLOOKUP(E472,[3]Activities!$A$9:$M$224,13,FALSE)</f>
        <v>NL</v>
      </c>
      <c r="O472" s="233"/>
      <c r="P472" s="87" t="s">
        <v>1266</v>
      </c>
      <c r="Q472" s="235"/>
      <c r="R472" s="235"/>
      <c r="S472" s="235"/>
      <c r="T472" s="235"/>
      <c r="U472" s="235"/>
      <c r="V472" s="235"/>
      <c r="W472" s="235"/>
      <c r="X472" s="235"/>
      <c r="Y472" s="235"/>
      <c r="Z472" s="235"/>
      <c r="AA472" s="235"/>
      <c r="AB472" s="235"/>
      <c r="AC472" s="235"/>
      <c r="AD472" s="235"/>
      <c r="AE472" s="235"/>
      <c r="AF472" s="230"/>
      <c r="AG472" s="241">
        <f>0.67*DF472/43</f>
        <v>7.7906976744186052E-3</v>
      </c>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c r="BQ472" s="235"/>
      <c r="BR472" s="235"/>
      <c r="BS472" s="235"/>
      <c r="BT472" s="235"/>
      <c r="BU472" s="235"/>
      <c r="BV472" s="235"/>
      <c r="BW472" s="235"/>
      <c r="BX472" s="235"/>
      <c r="BY472" s="235"/>
      <c r="BZ472" s="235"/>
      <c r="CA472" s="235"/>
      <c r="CB472" s="235"/>
      <c r="CC472" s="235"/>
      <c r="CD472" s="235"/>
      <c r="CE472" s="235"/>
      <c r="CF472" s="235"/>
      <c r="CG472" s="235"/>
      <c r="CH472" s="235"/>
      <c r="CI472" s="235"/>
      <c r="CJ472" s="235"/>
      <c r="CK472" s="235"/>
      <c r="CL472" s="235"/>
      <c r="CM472" s="235"/>
      <c r="CN472" s="235"/>
      <c r="CO472" s="235"/>
      <c r="CP472" s="235"/>
      <c r="CQ472" s="235"/>
      <c r="CR472" s="235">
        <v>-0.02</v>
      </c>
      <c r="CS472" s="235"/>
      <c r="CT472" s="235"/>
      <c r="CU472" s="235"/>
      <c r="CV472" s="235"/>
      <c r="CW472" s="235"/>
      <c r="CX472" s="235"/>
      <c r="CY472" s="235">
        <v>-0.01</v>
      </c>
      <c r="CZ472" s="235"/>
      <c r="DA472" s="235"/>
      <c r="DB472" s="235"/>
      <c r="DC472" s="235">
        <v>0.1</v>
      </c>
      <c r="DD472" s="235">
        <v>0.45</v>
      </c>
      <c r="DE472" s="235">
        <v>1</v>
      </c>
      <c r="DF472" s="235">
        <v>0.5</v>
      </c>
      <c r="DG472" s="235">
        <v>0.2</v>
      </c>
      <c r="DH472" s="235">
        <v>0.1</v>
      </c>
      <c r="DI472" s="235"/>
      <c r="DJ472" s="235"/>
      <c r="DK472" s="235"/>
      <c r="DL472" s="235"/>
      <c r="DM472" s="235"/>
      <c r="DN472" s="235"/>
      <c r="DO472" s="235"/>
      <c r="DP472" s="235"/>
      <c r="DQ472" s="235"/>
      <c r="DR472" s="235"/>
      <c r="DS472" s="235">
        <v>-0.05</v>
      </c>
      <c r="DT472" s="235"/>
      <c r="DU472" s="235"/>
      <c r="DV472" s="235"/>
      <c r="DW472" s="235"/>
      <c r="DX472" s="235"/>
      <c r="DY472" s="235"/>
      <c r="DZ472" s="235"/>
      <c r="EA472" s="235"/>
      <c r="EB472" s="235"/>
      <c r="EC472" s="235"/>
      <c r="ED472" s="235"/>
      <c r="EE472" s="235"/>
      <c r="EF472" s="235">
        <v>-2.5</v>
      </c>
      <c r="EG472" s="235"/>
      <c r="EH472" s="235"/>
      <c r="EI472" s="235"/>
      <c r="EJ472" s="235"/>
      <c r="EK472" s="235"/>
      <c r="EL472" s="235"/>
      <c r="EM472" s="235"/>
      <c r="EN472" s="235"/>
      <c r="EO472" s="235"/>
      <c r="EP472" s="235"/>
      <c r="EQ472" s="235"/>
      <c r="ER472" s="235"/>
      <c r="ES472" s="235"/>
      <c r="ET472" s="235"/>
      <c r="EU472" s="235"/>
      <c r="EV472" s="235"/>
      <c r="EW472" s="235"/>
      <c r="EX472" s="235"/>
      <c r="EY472" s="235"/>
      <c r="EZ472" s="235"/>
      <c r="FA472" s="235"/>
      <c r="FB472" s="235"/>
      <c r="FC472" s="235"/>
      <c r="FD472" s="235"/>
      <c r="FE472" s="235"/>
      <c r="FF472" s="235"/>
      <c r="FG472" s="235"/>
      <c r="FH472" s="235"/>
      <c r="FI472" s="235"/>
      <c r="FJ472" s="235"/>
      <c r="FK472" s="235"/>
      <c r="FL472" s="235"/>
      <c r="FM472" s="235"/>
      <c r="FN472" s="235"/>
      <c r="FO472" s="235"/>
      <c r="FP472" s="235"/>
      <c r="FQ472" s="235"/>
      <c r="FR472" s="235"/>
      <c r="FS472" s="235"/>
      <c r="FT472" s="236"/>
      <c r="FU472" s="237">
        <f t="shared" si="62"/>
        <v>0</v>
      </c>
      <c r="FV472" s="237">
        <f t="shared" si="63"/>
        <v>1.5299999999999999E-2</v>
      </c>
      <c r="FW472" s="237">
        <f t="shared" si="63"/>
        <v>0</v>
      </c>
      <c r="FX472" s="237">
        <f t="shared" si="63"/>
        <v>0</v>
      </c>
      <c r="FY472" s="237">
        <f t="shared" si="63"/>
        <v>0</v>
      </c>
      <c r="FZ472" s="237">
        <f t="shared" si="63"/>
        <v>0</v>
      </c>
      <c r="GA472" s="237">
        <f t="shared" si="64"/>
        <v>0</v>
      </c>
      <c r="GB472" s="237">
        <f t="shared" si="65"/>
        <v>0</v>
      </c>
      <c r="GC472" s="237">
        <f t="shared" si="58"/>
        <v>0</v>
      </c>
    </row>
    <row r="473" spans="1:185" x14ac:dyDescent="0.3">
      <c r="A473" s="40" t="s">
        <v>494</v>
      </c>
      <c r="B473" s="40" t="str">
        <f>[3]Technologies!B473</f>
        <v>Industrie</v>
      </c>
      <c r="C473" s="40" t="str">
        <f>VLOOKUP($A473,[3]Technologies!$A$7:$H$699,3,FALSE)</f>
        <v>Conversion</v>
      </c>
      <c r="D473" s="40" t="str">
        <f>VLOOKUP($A473,[3]Technologies!$A$7:$H$699,4,FALSE)</f>
        <v>Refineries</v>
      </c>
      <c r="E473" s="40" t="str">
        <f>VLOOKUP($A473,[3]Technologies!$A$7:$H$699,6,FALSE)</f>
        <v>Road Fuel</v>
      </c>
      <c r="F473" s="40" t="str">
        <f>VLOOKUP($A473,[3]Technologies!$A$7:$H$699,7,FALSE)</f>
        <v>Deep cracking refinery wCCS - Refineries</v>
      </c>
      <c r="G473" s="228">
        <v>0.8</v>
      </c>
      <c r="H473" s="228"/>
      <c r="I473" s="229" cm="1">
        <f t="array" ref="I473">-SUMPRODUCT(([3]Feedstocks!$C$4:$C$185=A473)*[3]Feedstocks!$E$4:$E$185,[3]Feedstocks!$F$4:$F$185,[3]Feedstocks!$H$4:$H$185,[3]Feedstocks!$I$4:$I$185)</f>
        <v>0</v>
      </c>
      <c r="J473" s="229" cm="1">
        <f t="array" ref="J473">-SUMPRODUCT(([3]Feedstocks!$C$4:$C$185=A473)*[3]Feedstocks!$E$4:$E$185,[3]Feedstocks!$H$4:$H$185,[3]Feedstocks!$I$4:$I$185)</f>
        <v>0</v>
      </c>
      <c r="K473" s="229"/>
      <c r="L473" s="229"/>
      <c r="M473" s="228">
        <v>1</v>
      </c>
      <c r="N473" s="228" t="str">
        <f>VLOOKUP(E473,[3]Activities!$A$9:$M$224,13,FALSE)</f>
        <v>NL</v>
      </c>
      <c r="O473" s="228"/>
      <c r="P473" s="66" t="s">
        <v>1266</v>
      </c>
      <c r="Q473" s="230"/>
      <c r="R473" s="230"/>
      <c r="S473" s="230"/>
      <c r="T473" s="230"/>
      <c r="U473" s="230"/>
      <c r="V473" s="230"/>
      <c r="W473" s="230"/>
      <c r="X473" s="230"/>
      <c r="Y473" s="230"/>
      <c r="Z473" s="230"/>
      <c r="AA473" s="230"/>
      <c r="AB473" s="230"/>
      <c r="AC473" s="230"/>
      <c r="AD473" s="230"/>
      <c r="AE473" s="230"/>
      <c r="AF473" s="235"/>
      <c r="AG473" s="254">
        <f t="shared" ref="AG473:AG477" si="66">0.67*DF473/43</f>
        <v>7.7906976744186052E-3</v>
      </c>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c r="BQ473" s="230"/>
      <c r="BR473" s="230"/>
      <c r="BS473" s="230"/>
      <c r="BT473" s="230"/>
      <c r="BU473" s="230"/>
      <c r="BV473" s="230"/>
      <c r="BW473" s="230"/>
      <c r="BX473" s="230"/>
      <c r="BY473" s="230"/>
      <c r="BZ473" s="230"/>
      <c r="CA473" s="230"/>
      <c r="CB473" s="230"/>
      <c r="CC473" s="230"/>
      <c r="CD473" s="230"/>
      <c r="CE473" s="230"/>
      <c r="CF473" s="230"/>
      <c r="CG473" s="230"/>
      <c r="CH473" s="230"/>
      <c r="CI473" s="230"/>
      <c r="CJ473" s="230"/>
      <c r="CK473" s="230"/>
      <c r="CL473" s="230"/>
      <c r="CM473" s="230"/>
      <c r="CN473" s="230"/>
      <c r="CO473" s="230"/>
      <c r="CP473" s="230"/>
      <c r="CQ473" s="230"/>
      <c r="CR473" s="230">
        <v>-0.05</v>
      </c>
      <c r="CS473" s="230"/>
      <c r="CT473" s="230"/>
      <c r="CU473" s="230"/>
      <c r="CV473" s="230"/>
      <c r="CW473" s="230"/>
      <c r="CX473" s="230"/>
      <c r="CY473" s="230">
        <v>-0.06</v>
      </c>
      <c r="CZ473" s="230"/>
      <c r="DA473" s="230"/>
      <c r="DB473" s="230"/>
      <c r="DC473" s="230">
        <v>0.1</v>
      </c>
      <c r="DD473" s="230">
        <v>0.45</v>
      </c>
      <c r="DE473" s="230">
        <v>1</v>
      </c>
      <c r="DF473" s="230">
        <v>0.5</v>
      </c>
      <c r="DG473" s="230">
        <v>0.2</v>
      </c>
      <c r="DH473" s="230">
        <v>0.1</v>
      </c>
      <c r="DI473" s="230"/>
      <c r="DJ473" s="230"/>
      <c r="DK473" s="230"/>
      <c r="DL473" s="230"/>
      <c r="DM473" s="230"/>
      <c r="DN473" s="230"/>
      <c r="DO473" s="230"/>
      <c r="DP473" s="230"/>
      <c r="DQ473" s="230"/>
      <c r="DR473" s="230"/>
      <c r="DS473" s="230">
        <v>-0.05</v>
      </c>
      <c r="DT473" s="230"/>
      <c r="DU473" s="230"/>
      <c r="DV473" s="230"/>
      <c r="DW473" s="230"/>
      <c r="DX473" s="230"/>
      <c r="DY473" s="230"/>
      <c r="DZ473" s="230"/>
      <c r="EA473" s="230"/>
      <c r="EB473" s="230"/>
      <c r="EC473" s="230"/>
      <c r="ED473" s="230"/>
      <c r="EE473" s="230"/>
      <c r="EF473" s="230">
        <v>-2.5</v>
      </c>
      <c r="EG473" s="230"/>
      <c r="EH473" s="230"/>
      <c r="EI473" s="230"/>
      <c r="EJ473" s="230"/>
      <c r="EK473" s="230"/>
      <c r="EL473" s="230"/>
      <c r="EM473" s="230"/>
      <c r="EN473" s="230"/>
      <c r="EO473" s="230"/>
      <c r="EP473" s="230"/>
      <c r="EQ473" s="230"/>
      <c r="ER473" s="230"/>
      <c r="ES473" s="230"/>
      <c r="ET473" s="230"/>
      <c r="EU473" s="230"/>
      <c r="EV473" s="230"/>
      <c r="EW473" s="230"/>
      <c r="EX473" s="230"/>
      <c r="EY473" s="230"/>
      <c r="EZ473" s="230"/>
      <c r="FA473" s="230"/>
      <c r="FB473" s="230"/>
      <c r="FC473" s="230"/>
      <c r="FD473" s="230"/>
      <c r="FE473" s="230"/>
      <c r="FF473" s="230"/>
      <c r="FG473" s="230"/>
      <c r="FH473" s="230"/>
      <c r="FI473" s="230"/>
      <c r="FJ473" s="230"/>
      <c r="FK473" s="230"/>
      <c r="FL473" s="230"/>
      <c r="FM473" s="230"/>
      <c r="FN473" s="230"/>
      <c r="FO473" s="230"/>
      <c r="FP473" s="230"/>
      <c r="FQ473" s="230"/>
      <c r="FR473" s="230"/>
      <c r="FS473" s="230"/>
      <c r="FT473" s="231"/>
      <c r="FU473" s="232">
        <f t="shared" si="62"/>
        <v>1.23E-2</v>
      </c>
      <c r="FV473" s="232">
        <f t="shared" si="63"/>
        <v>3.0999999999999999E-3</v>
      </c>
      <c r="FW473" s="232">
        <f t="shared" si="63"/>
        <v>0</v>
      </c>
      <c r="FX473" s="232">
        <f t="shared" si="63"/>
        <v>0</v>
      </c>
      <c r="FY473" s="232">
        <f t="shared" si="63"/>
        <v>0</v>
      </c>
      <c r="FZ473" s="232">
        <f t="shared" si="63"/>
        <v>0</v>
      </c>
      <c r="GA473" s="232">
        <f t="shared" si="64"/>
        <v>0</v>
      </c>
      <c r="GB473" s="232">
        <f t="shared" si="65"/>
        <v>0</v>
      </c>
      <c r="GC473" s="232">
        <f t="shared" si="58"/>
        <v>0</v>
      </c>
    </row>
    <row r="474" spans="1:185" x14ac:dyDescent="0.3">
      <c r="A474" s="69" t="s">
        <v>495</v>
      </c>
      <c r="B474" s="69" t="str">
        <f>[3]Technologies!B474</f>
        <v>Industrie</v>
      </c>
      <c r="C474" s="69" t="str">
        <f>VLOOKUP($A474,[3]Technologies!$A$7:$H$699,3,FALSE)</f>
        <v>Conversion</v>
      </c>
      <c r="D474" s="69" t="str">
        <f>VLOOKUP($A474,[3]Technologies!$A$7:$H$699,4,FALSE)</f>
        <v>Refineries</v>
      </c>
      <c r="E474" s="69" t="str">
        <f>VLOOKUP($A474,[3]Technologies!$A$7:$H$699,6,FALSE)</f>
        <v>Road Fuel</v>
      </c>
      <c r="F474" s="70" t="str">
        <f>VLOOKUP($A474,[3]Technologies!$A$7:$H$699,7,FALSE)</f>
        <v>Basic cracking refinery - Refineries</v>
      </c>
      <c r="G474" s="233"/>
      <c r="H474" s="233"/>
      <c r="I474" s="234" cm="1">
        <f t="array" ref="I474">-SUMPRODUCT(([3]Feedstocks!$C$4:$C$185=A474)*[3]Feedstocks!$E$4:$E$185,[3]Feedstocks!$F$4:$F$185,[3]Feedstocks!$H$4:$H$185,[3]Feedstocks!$I$4:$I$185)</f>
        <v>0</v>
      </c>
      <c r="J474" s="234" cm="1">
        <f t="array" ref="J474">-SUMPRODUCT(([3]Feedstocks!$C$4:$C$185=A474)*[3]Feedstocks!$E$4:$E$185,[3]Feedstocks!$H$4:$H$185,[3]Feedstocks!$I$4:$I$185)</f>
        <v>0</v>
      </c>
      <c r="K474" s="234"/>
      <c r="L474" s="234"/>
      <c r="M474" s="233">
        <v>1</v>
      </c>
      <c r="N474" s="233" t="str">
        <f>VLOOKUP(E474,[3]Activities!$A$9:$M$224,13,FALSE)</f>
        <v>NL</v>
      </c>
      <c r="O474" s="233"/>
      <c r="P474" s="87" t="s">
        <v>1266</v>
      </c>
      <c r="Q474" s="235"/>
      <c r="R474" s="235"/>
      <c r="S474" s="235"/>
      <c r="T474" s="235"/>
      <c r="U474" s="235"/>
      <c r="V474" s="235"/>
      <c r="W474" s="235"/>
      <c r="X474" s="235"/>
      <c r="Y474" s="235"/>
      <c r="Z474" s="235"/>
      <c r="AA474" s="235"/>
      <c r="AB474" s="235"/>
      <c r="AC474" s="235"/>
      <c r="AD474" s="235"/>
      <c r="AE474" s="235"/>
      <c r="AF474" s="230"/>
      <c r="AG474" s="241">
        <f t="shared" si="66"/>
        <v>4.674418604651163E-3</v>
      </c>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c r="BQ474" s="235"/>
      <c r="BR474" s="235"/>
      <c r="BS474" s="235"/>
      <c r="BT474" s="235"/>
      <c r="BU474" s="235"/>
      <c r="BV474" s="235"/>
      <c r="BW474" s="235"/>
      <c r="BX474" s="235"/>
      <c r="BY474" s="235"/>
      <c r="BZ474" s="235"/>
      <c r="CA474" s="235"/>
      <c r="CB474" s="235"/>
      <c r="CC474" s="235"/>
      <c r="CD474" s="235"/>
      <c r="CE474" s="235"/>
      <c r="CF474" s="235"/>
      <c r="CG474" s="235"/>
      <c r="CH474" s="235"/>
      <c r="CI474" s="235"/>
      <c r="CJ474" s="235"/>
      <c r="CK474" s="235"/>
      <c r="CL474" s="235"/>
      <c r="CM474" s="235"/>
      <c r="CN474" s="235"/>
      <c r="CO474" s="235"/>
      <c r="CP474" s="235"/>
      <c r="CQ474" s="235"/>
      <c r="CR474" s="235">
        <v>-0.02</v>
      </c>
      <c r="CS474" s="235"/>
      <c r="CT474" s="235"/>
      <c r="CU474" s="235"/>
      <c r="CV474" s="235"/>
      <c r="CW474" s="235"/>
      <c r="CX474" s="235"/>
      <c r="CY474" s="235">
        <v>-0.01</v>
      </c>
      <c r="CZ474" s="235"/>
      <c r="DA474" s="235"/>
      <c r="DB474" s="235"/>
      <c r="DC474" s="235">
        <v>0.05</v>
      </c>
      <c r="DD474" s="235">
        <v>0.3</v>
      </c>
      <c r="DE474" s="235">
        <v>1</v>
      </c>
      <c r="DF474" s="235">
        <v>0.3</v>
      </c>
      <c r="DG474" s="235">
        <v>0.45</v>
      </c>
      <c r="DH474" s="235">
        <v>0.3</v>
      </c>
      <c r="DI474" s="235"/>
      <c r="DJ474" s="235"/>
      <c r="DK474" s="235"/>
      <c r="DL474" s="235"/>
      <c r="DM474" s="235"/>
      <c r="DN474" s="235"/>
      <c r="DO474" s="235"/>
      <c r="DP474" s="235"/>
      <c r="DQ474" s="235"/>
      <c r="DR474" s="235"/>
      <c r="DS474" s="235">
        <v>-0.02</v>
      </c>
      <c r="DT474" s="235"/>
      <c r="DU474" s="235"/>
      <c r="DV474" s="235"/>
      <c r="DW474" s="235"/>
      <c r="DX474" s="235"/>
      <c r="DY474" s="235"/>
      <c r="DZ474" s="235"/>
      <c r="EA474" s="235"/>
      <c r="EB474" s="235"/>
      <c r="EC474" s="235"/>
      <c r="ED474" s="235"/>
      <c r="EE474" s="235"/>
      <c r="EF474" s="235">
        <v>-2.5499999999999998</v>
      </c>
      <c r="EG474" s="235"/>
      <c r="EH474" s="235"/>
      <c r="EI474" s="235"/>
      <c r="EJ474" s="235"/>
      <c r="EK474" s="235"/>
      <c r="EL474" s="235"/>
      <c r="EM474" s="235"/>
      <c r="EN474" s="235"/>
      <c r="EO474" s="235"/>
      <c r="EP474" s="235"/>
      <c r="EQ474" s="235"/>
      <c r="ER474" s="235"/>
      <c r="ES474" s="235"/>
      <c r="ET474" s="235"/>
      <c r="EU474" s="235"/>
      <c r="EV474" s="235"/>
      <c r="EW474" s="235"/>
      <c r="EX474" s="235"/>
      <c r="EY474" s="235"/>
      <c r="EZ474" s="235"/>
      <c r="FA474" s="235"/>
      <c r="FB474" s="235"/>
      <c r="FC474" s="235"/>
      <c r="FD474" s="235"/>
      <c r="FE474" s="235"/>
      <c r="FF474" s="235"/>
      <c r="FG474" s="235"/>
      <c r="FH474" s="235"/>
      <c r="FI474" s="235"/>
      <c r="FJ474" s="235"/>
      <c r="FK474" s="235"/>
      <c r="FL474" s="235"/>
      <c r="FM474" s="235"/>
      <c r="FN474" s="235"/>
      <c r="FO474" s="235"/>
      <c r="FP474" s="235"/>
      <c r="FQ474" s="235"/>
      <c r="FR474" s="235"/>
      <c r="FS474" s="235"/>
      <c r="FT474" s="236"/>
      <c r="FU474" s="237">
        <f t="shared" si="62"/>
        <v>0</v>
      </c>
      <c r="FV474" s="237">
        <f t="shared" si="63"/>
        <v>0.01</v>
      </c>
      <c r="FW474" s="237">
        <f t="shared" si="63"/>
        <v>0</v>
      </c>
      <c r="FX474" s="237">
        <f t="shared" si="63"/>
        <v>0</v>
      </c>
      <c r="FY474" s="237">
        <f t="shared" si="63"/>
        <v>0</v>
      </c>
      <c r="FZ474" s="237">
        <f t="shared" si="63"/>
        <v>0</v>
      </c>
      <c r="GA474" s="237">
        <f t="shared" si="64"/>
        <v>0</v>
      </c>
      <c r="GB474" s="237">
        <f t="shared" si="65"/>
        <v>0</v>
      </c>
      <c r="GC474" s="237">
        <f t="shared" si="58"/>
        <v>0</v>
      </c>
    </row>
    <row r="475" spans="1:185" x14ac:dyDescent="0.3">
      <c r="A475" s="40" t="s">
        <v>496</v>
      </c>
      <c r="B475" s="40" t="str">
        <f>[3]Technologies!B475</f>
        <v>Industrie</v>
      </c>
      <c r="C475" s="40" t="str">
        <f>VLOOKUP($A475,[3]Technologies!$A$7:$H$699,3,FALSE)</f>
        <v>Conversion</v>
      </c>
      <c r="D475" s="40" t="str">
        <f>VLOOKUP($A475,[3]Technologies!$A$7:$H$699,4,FALSE)</f>
        <v>Refineries</v>
      </c>
      <c r="E475" s="40" t="str">
        <f>VLOOKUP($A475,[3]Technologies!$A$7:$H$699,6,FALSE)</f>
        <v>Road Fuel</v>
      </c>
      <c r="F475" s="40" t="str">
        <f>VLOOKUP($A475,[3]Technologies!$A$7:$H$699,7,FALSE)</f>
        <v>Basic cracking refinery wCCS - Refineries</v>
      </c>
      <c r="G475" s="228">
        <v>0.8</v>
      </c>
      <c r="H475" s="228"/>
      <c r="I475" s="229" cm="1">
        <f t="array" ref="I475">-SUMPRODUCT(([3]Feedstocks!$C$4:$C$185=A475)*[3]Feedstocks!$E$4:$E$185,[3]Feedstocks!$F$4:$F$185,[3]Feedstocks!$H$4:$H$185,[3]Feedstocks!$I$4:$I$185)</f>
        <v>0</v>
      </c>
      <c r="J475" s="229" cm="1">
        <f t="array" ref="J475">-SUMPRODUCT(([3]Feedstocks!$C$4:$C$185=A475)*[3]Feedstocks!$E$4:$E$185,[3]Feedstocks!$H$4:$H$185,[3]Feedstocks!$I$4:$I$185)</f>
        <v>0</v>
      </c>
      <c r="K475" s="229"/>
      <c r="L475" s="229"/>
      <c r="M475" s="228">
        <v>1</v>
      </c>
      <c r="N475" s="228" t="str">
        <f>VLOOKUP(E475,[3]Activities!$A$9:$M$224,13,FALSE)</f>
        <v>NL</v>
      </c>
      <c r="O475" s="228"/>
      <c r="P475" s="66" t="s">
        <v>1266</v>
      </c>
      <c r="Q475" s="230"/>
      <c r="R475" s="230"/>
      <c r="S475" s="230"/>
      <c r="T475" s="230"/>
      <c r="U475" s="230"/>
      <c r="V475" s="230"/>
      <c r="W475" s="230"/>
      <c r="X475" s="230"/>
      <c r="Y475" s="230"/>
      <c r="Z475" s="230"/>
      <c r="AA475" s="230"/>
      <c r="AB475" s="230"/>
      <c r="AC475" s="230"/>
      <c r="AD475" s="230"/>
      <c r="AE475" s="230"/>
      <c r="AF475" s="235"/>
      <c r="AG475" s="254">
        <f t="shared" si="66"/>
        <v>4.674418604651163E-3</v>
      </c>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c r="BQ475" s="230"/>
      <c r="BR475" s="230"/>
      <c r="BS475" s="230"/>
      <c r="BT475" s="230"/>
      <c r="BU475" s="230"/>
      <c r="BV475" s="230"/>
      <c r="BW475" s="230"/>
      <c r="BX475" s="230"/>
      <c r="BY475" s="230"/>
      <c r="BZ475" s="230"/>
      <c r="CA475" s="230"/>
      <c r="CB475" s="230"/>
      <c r="CC475" s="230"/>
      <c r="CD475" s="230"/>
      <c r="CE475" s="230"/>
      <c r="CF475" s="230"/>
      <c r="CG475" s="230"/>
      <c r="CH475" s="230"/>
      <c r="CI475" s="230"/>
      <c r="CJ475" s="230"/>
      <c r="CK475" s="230"/>
      <c r="CL475" s="230"/>
      <c r="CM475" s="230"/>
      <c r="CN475" s="230"/>
      <c r="CO475" s="230"/>
      <c r="CP475" s="230"/>
      <c r="CQ475" s="230"/>
      <c r="CR475" s="230">
        <v>-0.05</v>
      </c>
      <c r="CS475" s="230"/>
      <c r="CT475" s="230"/>
      <c r="CU475" s="230"/>
      <c r="CV475" s="230"/>
      <c r="CW475" s="230"/>
      <c r="CX475" s="230"/>
      <c r="CY475" s="230">
        <v>-0.06</v>
      </c>
      <c r="CZ475" s="230"/>
      <c r="DA475" s="230"/>
      <c r="DB475" s="230"/>
      <c r="DC475" s="230">
        <v>0.05</v>
      </c>
      <c r="DD475" s="230">
        <v>0.3</v>
      </c>
      <c r="DE475" s="230">
        <v>1</v>
      </c>
      <c r="DF475" s="230">
        <v>0.3</v>
      </c>
      <c r="DG475" s="230">
        <v>0.45</v>
      </c>
      <c r="DH475" s="230">
        <v>0.3</v>
      </c>
      <c r="DI475" s="230"/>
      <c r="DJ475" s="230"/>
      <c r="DK475" s="230"/>
      <c r="DL475" s="230"/>
      <c r="DM475" s="230"/>
      <c r="DN475" s="230"/>
      <c r="DO475" s="230"/>
      <c r="DP475" s="230"/>
      <c r="DQ475" s="230"/>
      <c r="DR475" s="230"/>
      <c r="DS475" s="230">
        <v>-0.02</v>
      </c>
      <c r="DT475" s="230"/>
      <c r="DU475" s="230"/>
      <c r="DV475" s="230"/>
      <c r="DW475" s="230"/>
      <c r="DX475" s="230"/>
      <c r="DY475" s="230"/>
      <c r="DZ475" s="230"/>
      <c r="EA475" s="230"/>
      <c r="EB475" s="230"/>
      <c r="EC475" s="230"/>
      <c r="ED475" s="230"/>
      <c r="EE475" s="230"/>
      <c r="EF475" s="230">
        <v>-2.5499999999999998</v>
      </c>
      <c r="EG475" s="230"/>
      <c r="EH475" s="230"/>
      <c r="EI475" s="230"/>
      <c r="EJ475" s="230"/>
      <c r="EK475" s="230"/>
      <c r="EL475" s="230"/>
      <c r="EM475" s="230"/>
      <c r="EN475" s="230"/>
      <c r="EO475" s="230"/>
      <c r="EP475" s="230"/>
      <c r="EQ475" s="230"/>
      <c r="ER475" s="230"/>
      <c r="ES475" s="230"/>
      <c r="ET475" s="230"/>
      <c r="EU475" s="230"/>
      <c r="EV475" s="230"/>
      <c r="EW475" s="230"/>
      <c r="EX475" s="230"/>
      <c r="EY475" s="230"/>
      <c r="EZ475" s="230"/>
      <c r="FA475" s="230"/>
      <c r="FB475" s="230"/>
      <c r="FC475" s="230"/>
      <c r="FD475" s="230"/>
      <c r="FE475" s="230"/>
      <c r="FF475" s="230"/>
      <c r="FG475" s="230"/>
      <c r="FH475" s="230"/>
      <c r="FI475" s="230"/>
      <c r="FJ475" s="230"/>
      <c r="FK475" s="230"/>
      <c r="FL475" s="230"/>
      <c r="FM475" s="230"/>
      <c r="FN475" s="230"/>
      <c r="FO475" s="230"/>
      <c r="FP475" s="230"/>
      <c r="FQ475" s="230"/>
      <c r="FR475" s="230"/>
      <c r="FS475" s="230"/>
      <c r="FT475" s="231"/>
      <c r="FU475" s="232">
        <f t="shared" si="62"/>
        <v>8.0000000000000002E-3</v>
      </c>
      <c r="FV475" s="232">
        <f t="shared" si="63"/>
        <v>2E-3</v>
      </c>
      <c r="FW475" s="232">
        <f t="shared" si="63"/>
        <v>0</v>
      </c>
      <c r="FX475" s="232">
        <f t="shared" si="63"/>
        <v>0</v>
      </c>
      <c r="FY475" s="232">
        <f t="shared" si="63"/>
        <v>0</v>
      </c>
      <c r="FZ475" s="232">
        <f t="shared" si="63"/>
        <v>0</v>
      </c>
      <c r="GA475" s="232">
        <f t="shared" si="64"/>
        <v>0</v>
      </c>
      <c r="GB475" s="232">
        <f t="shared" si="65"/>
        <v>0</v>
      </c>
      <c r="GC475" s="232">
        <f t="shared" si="58"/>
        <v>0</v>
      </c>
    </row>
    <row r="476" spans="1:185" x14ac:dyDescent="0.3">
      <c r="A476" s="69" t="s">
        <v>497</v>
      </c>
      <c r="B476" s="69" t="str">
        <f>[3]Technologies!B476</f>
        <v>Industrie</v>
      </c>
      <c r="C476" s="69" t="str">
        <f>VLOOKUP($A476,[3]Technologies!$A$7:$H$699,3,FALSE)</f>
        <v>Conversion</v>
      </c>
      <c r="D476" s="69" t="str">
        <f>VLOOKUP($A476,[3]Technologies!$A$7:$H$699,4,FALSE)</f>
        <v>Refineries</v>
      </c>
      <c r="E476" s="69" t="str">
        <f>VLOOKUP($A476,[3]Technologies!$A$7:$H$699,6,FALSE)</f>
        <v>Road Fuel</v>
      </c>
      <c r="F476" s="70" t="str">
        <f>VLOOKUP($A476,[3]Technologies!$A$7:$H$699,7,FALSE)</f>
        <v>Koch refinery - Refineries</v>
      </c>
      <c r="G476" s="233"/>
      <c r="H476" s="233"/>
      <c r="I476" s="234" cm="1">
        <f t="array" ref="I476">-SUMPRODUCT(([3]Feedstocks!$C$4:$C$185=A476)*[3]Feedstocks!$E$4:$E$185,[3]Feedstocks!$F$4:$F$185,[3]Feedstocks!$H$4:$H$185,[3]Feedstocks!$I$4:$I$185)</f>
        <v>0</v>
      </c>
      <c r="J476" s="234" cm="1">
        <f t="array" ref="J476">-SUMPRODUCT(([3]Feedstocks!$C$4:$C$185=A476)*[3]Feedstocks!$E$4:$E$185,[3]Feedstocks!$H$4:$H$185,[3]Feedstocks!$I$4:$I$185)</f>
        <v>0</v>
      </c>
      <c r="K476" s="234"/>
      <c r="L476" s="234"/>
      <c r="M476" s="233">
        <v>1</v>
      </c>
      <c r="N476" s="233" t="str">
        <f>VLOOKUP(E476,[3]Activities!$A$9:$M$224,13,FALSE)</f>
        <v>NL</v>
      </c>
      <c r="O476" s="233"/>
      <c r="P476" s="87" t="s">
        <v>1266</v>
      </c>
      <c r="Q476" s="235"/>
      <c r="R476" s="235"/>
      <c r="S476" s="235"/>
      <c r="T476" s="235"/>
      <c r="U476" s="235"/>
      <c r="V476" s="235"/>
      <c r="W476" s="235"/>
      <c r="X476" s="235"/>
      <c r="Y476" s="235"/>
      <c r="Z476" s="235"/>
      <c r="AA476" s="235"/>
      <c r="AB476" s="235"/>
      <c r="AC476" s="235"/>
      <c r="AD476" s="235"/>
      <c r="AE476" s="235"/>
      <c r="AF476" s="230"/>
      <c r="AG476" s="241">
        <f t="shared" si="66"/>
        <v>9.3488372093023259E-3</v>
      </c>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c r="BQ476" s="235"/>
      <c r="BR476" s="235"/>
      <c r="BS476" s="235"/>
      <c r="BT476" s="235"/>
      <c r="BU476" s="235"/>
      <c r="BV476" s="235"/>
      <c r="BW476" s="235"/>
      <c r="BX476" s="235"/>
      <c r="BY476" s="235"/>
      <c r="BZ476" s="235"/>
      <c r="CA476" s="235"/>
      <c r="CB476" s="235"/>
      <c r="CC476" s="235"/>
      <c r="CD476" s="235"/>
      <c r="CE476" s="235"/>
      <c r="CF476" s="235"/>
      <c r="CG476" s="235"/>
      <c r="CH476" s="235"/>
      <c r="CI476" s="235"/>
      <c r="CJ476" s="235"/>
      <c r="CK476" s="235"/>
      <c r="CL476" s="235"/>
      <c r="CM476" s="235"/>
      <c r="CN476" s="235"/>
      <c r="CO476" s="235"/>
      <c r="CP476" s="235"/>
      <c r="CQ476" s="235"/>
      <c r="CR476" s="235">
        <v>-0.02</v>
      </c>
      <c r="CS476" s="235"/>
      <c r="CT476" s="235"/>
      <c r="CU476" s="235"/>
      <c r="CV476" s="235"/>
      <c r="CW476" s="235"/>
      <c r="CX476" s="235"/>
      <c r="CY476" s="235">
        <v>-0.1</v>
      </c>
      <c r="CZ476" s="235"/>
      <c r="DA476" s="235"/>
      <c r="DB476" s="235"/>
      <c r="DC476" s="235">
        <v>0.3</v>
      </c>
      <c r="DD476" s="235">
        <v>2.5</v>
      </c>
      <c r="DE476" s="235">
        <v>1</v>
      </c>
      <c r="DF476" s="235">
        <v>0.6</v>
      </c>
      <c r="DG476" s="235">
        <v>0.15</v>
      </c>
      <c r="DH476" s="235"/>
      <c r="DI476" s="235"/>
      <c r="DJ476" s="235"/>
      <c r="DK476" s="235"/>
      <c r="DL476" s="235"/>
      <c r="DM476" s="235"/>
      <c r="DN476" s="235"/>
      <c r="DO476" s="235"/>
      <c r="DP476" s="235"/>
      <c r="DQ476" s="235"/>
      <c r="DR476" s="235"/>
      <c r="DS476" s="235"/>
      <c r="DT476" s="235"/>
      <c r="DU476" s="235"/>
      <c r="DV476" s="235"/>
      <c r="DW476" s="235"/>
      <c r="DX476" s="235"/>
      <c r="DY476" s="235"/>
      <c r="DZ476" s="235"/>
      <c r="EA476" s="235"/>
      <c r="EB476" s="235"/>
      <c r="EC476" s="235"/>
      <c r="ED476" s="235"/>
      <c r="EE476" s="235"/>
      <c r="EF476" s="235">
        <v>-4.8</v>
      </c>
      <c r="EG476" s="235"/>
      <c r="EH476" s="235"/>
      <c r="EI476" s="235"/>
      <c r="EJ476" s="235"/>
      <c r="EK476" s="235"/>
      <c r="EL476" s="235"/>
      <c r="EM476" s="235"/>
      <c r="EN476" s="235"/>
      <c r="EO476" s="235"/>
      <c r="EP476" s="235"/>
      <c r="EQ476" s="235"/>
      <c r="ER476" s="235"/>
      <c r="ES476" s="235"/>
      <c r="ET476" s="235"/>
      <c r="EU476" s="235"/>
      <c r="EV476" s="235"/>
      <c r="EW476" s="235"/>
      <c r="EX476" s="235"/>
      <c r="EY476" s="235"/>
      <c r="EZ476" s="235"/>
      <c r="FA476" s="235"/>
      <c r="FB476" s="235"/>
      <c r="FC476" s="235"/>
      <c r="FD476" s="235"/>
      <c r="FE476" s="235"/>
      <c r="FF476" s="235"/>
      <c r="FG476" s="235"/>
      <c r="FH476" s="235"/>
      <c r="FI476" s="235"/>
      <c r="FJ476" s="235"/>
      <c r="FK476" s="235"/>
      <c r="FL476" s="235"/>
      <c r="FM476" s="235"/>
      <c r="FN476" s="235"/>
      <c r="FO476" s="235"/>
      <c r="FP476" s="235"/>
      <c r="FQ476" s="235"/>
      <c r="FR476" s="235"/>
      <c r="FS476" s="235"/>
      <c r="FT476" s="236"/>
      <c r="FU476" s="237">
        <f t="shared" si="62"/>
        <v>0</v>
      </c>
      <c r="FV476" s="237">
        <f t="shared" si="63"/>
        <v>2.7699999999999999E-2</v>
      </c>
      <c r="FW476" s="237">
        <f t="shared" si="63"/>
        <v>0</v>
      </c>
      <c r="FX476" s="237">
        <f t="shared" si="63"/>
        <v>0</v>
      </c>
      <c r="FY476" s="237">
        <f t="shared" si="63"/>
        <v>0</v>
      </c>
      <c r="FZ476" s="237">
        <f t="shared" si="63"/>
        <v>0</v>
      </c>
      <c r="GA476" s="237">
        <f t="shared" si="64"/>
        <v>0</v>
      </c>
      <c r="GB476" s="237">
        <f t="shared" si="65"/>
        <v>0</v>
      </c>
      <c r="GC476" s="237">
        <f t="shared" si="58"/>
        <v>0</v>
      </c>
    </row>
    <row r="477" spans="1:185" x14ac:dyDescent="0.3">
      <c r="A477" s="40" t="s">
        <v>498</v>
      </c>
      <c r="B477" s="40" t="str">
        <f>[3]Technologies!B477</f>
        <v>Industrie</v>
      </c>
      <c r="C477" s="40" t="str">
        <f>VLOOKUP($A477,[3]Technologies!$A$7:$H$699,3,FALSE)</f>
        <v>Conversion</v>
      </c>
      <c r="D477" s="40" t="str">
        <f>VLOOKUP($A477,[3]Technologies!$A$7:$H$699,4,FALSE)</f>
        <v>Refineries</v>
      </c>
      <c r="E477" s="40" t="str">
        <f>VLOOKUP($A477,[3]Technologies!$A$7:$H$699,6,FALSE)</f>
        <v>Road Fuel</v>
      </c>
      <c r="F477" s="40" t="str">
        <f>VLOOKUP($A477,[3]Technologies!$A$7:$H$699,7,FALSE)</f>
        <v>Koch refinery wCCS - Refineries</v>
      </c>
      <c r="G477" s="228">
        <v>0.8</v>
      </c>
      <c r="H477" s="228"/>
      <c r="I477" s="229" cm="1">
        <f t="array" ref="I477">-SUMPRODUCT(([3]Feedstocks!$C$4:$C$185=A477)*[3]Feedstocks!$E$4:$E$185,[3]Feedstocks!$F$4:$F$185,[3]Feedstocks!$H$4:$H$185,[3]Feedstocks!$I$4:$I$185)</f>
        <v>0</v>
      </c>
      <c r="J477" s="229" cm="1">
        <f t="array" ref="J477">-SUMPRODUCT(([3]Feedstocks!$C$4:$C$185=A477)*[3]Feedstocks!$E$4:$E$185,[3]Feedstocks!$H$4:$H$185,[3]Feedstocks!$I$4:$I$185)</f>
        <v>0</v>
      </c>
      <c r="K477" s="229"/>
      <c r="L477" s="229"/>
      <c r="M477" s="228">
        <v>1</v>
      </c>
      <c r="N477" s="228" t="str">
        <f>VLOOKUP(E477,[3]Activities!$A$9:$M$224,13,FALSE)</f>
        <v>NL</v>
      </c>
      <c r="O477" s="228"/>
      <c r="P477" s="66" t="s">
        <v>1266</v>
      </c>
      <c r="Q477" s="230"/>
      <c r="R477" s="230"/>
      <c r="S477" s="230"/>
      <c r="T477" s="230"/>
      <c r="U477" s="230"/>
      <c r="V477" s="230"/>
      <c r="W477" s="230"/>
      <c r="X477" s="230"/>
      <c r="Y477" s="230"/>
      <c r="Z477" s="230"/>
      <c r="AA477" s="230"/>
      <c r="AB477" s="230"/>
      <c r="AC477" s="230"/>
      <c r="AD477" s="230"/>
      <c r="AE477" s="230"/>
      <c r="AF477" s="235"/>
      <c r="AG477" s="254">
        <f t="shared" si="66"/>
        <v>9.3488372093023259E-3</v>
      </c>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c r="BQ477" s="230"/>
      <c r="BR477" s="230"/>
      <c r="BS477" s="230"/>
      <c r="BT477" s="230"/>
      <c r="BU477" s="230"/>
      <c r="BV477" s="230"/>
      <c r="BW477" s="230"/>
      <c r="BX477" s="230"/>
      <c r="BY477" s="230"/>
      <c r="BZ477" s="230"/>
      <c r="CA477" s="230"/>
      <c r="CB477" s="230"/>
      <c r="CC477" s="230"/>
      <c r="CD477" s="230"/>
      <c r="CE477" s="230"/>
      <c r="CF477" s="230"/>
      <c r="CG477" s="230"/>
      <c r="CH477" s="230"/>
      <c r="CI477" s="230"/>
      <c r="CJ477" s="230"/>
      <c r="CK477" s="230"/>
      <c r="CL477" s="230"/>
      <c r="CM477" s="230"/>
      <c r="CN477" s="230"/>
      <c r="CO477" s="230"/>
      <c r="CP477" s="230"/>
      <c r="CQ477" s="230"/>
      <c r="CR477" s="230">
        <v>-0.05</v>
      </c>
      <c r="CS477" s="230"/>
      <c r="CT477" s="230"/>
      <c r="CU477" s="230"/>
      <c r="CV477" s="230"/>
      <c r="CW477" s="230"/>
      <c r="CX477" s="230"/>
      <c r="CY477" s="230">
        <v>-0.2</v>
      </c>
      <c r="CZ477" s="230"/>
      <c r="DA477" s="230"/>
      <c r="DB477" s="230"/>
      <c r="DC477" s="230">
        <v>0.3</v>
      </c>
      <c r="DD477" s="230">
        <v>2.5</v>
      </c>
      <c r="DE477" s="230">
        <v>1</v>
      </c>
      <c r="DF477" s="230">
        <v>0.6</v>
      </c>
      <c r="DG477" s="230">
        <v>0.15</v>
      </c>
      <c r="DH477" s="230"/>
      <c r="DI477" s="230"/>
      <c r="DJ477" s="230"/>
      <c r="DK477" s="230"/>
      <c r="DL477" s="230"/>
      <c r="DM477" s="230"/>
      <c r="DN477" s="230"/>
      <c r="DO477" s="230"/>
      <c r="DP477" s="230"/>
      <c r="DQ477" s="230"/>
      <c r="DR477" s="230"/>
      <c r="DS477" s="230"/>
      <c r="DT477" s="230"/>
      <c r="DU477" s="230"/>
      <c r="DV477" s="230"/>
      <c r="DW477" s="230"/>
      <c r="DX477" s="230"/>
      <c r="DY477" s="230"/>
      <c r="DZ477" s="230"/>
      <c r="EA477" s="230"/>
      <c r="EB477" s="230"/>
      <c r="EC477" s="230"/>
      <c r="ED477" s="230"/>
      <c r="EE477" s="230"/>
      <c r="EF477" s="230">
        <v>-4.8</v>
      </c>
      <c r="EG477" s="230"/>
      <c r="EH477" s="230"/>
      <c r="EI477" s="230"/>
      <c r="EJ477" s="230"/>
      <c r="EK477" s="230"/>
      <c r="EL477" s="230"/>
      <c r="EM477" s="230"/>
      <c r="EN477" s="230"/>
      <c r="EO477" s="230"/>
      <c r="EP477" s="230"/>
      <c r="EQ477" s="230"/>
      <c r="ER477" s="230"/>
      <c r="ES477" s="230"/>
      <c r="ET477" s="230"/>
      <c r="EU477" s="230"/>
      <c r="EV477" s="230"/>
      <c r="EW477" s="230"/>
      <c r="EX477" s="230"/>
      <c r="EY477" s="230"/>
      <c r="EZ477" s="230"/>
      <c r="FA477" s="230"/>
      <c r="FB477" s="230"/>
      <c r="FC477" s="230"/>
      <c r="FD477" s="230"/>
      <c r="FE477" s="230"/>
      <c r="FF477" s="230"/>
      <c r="FG477" s="230"/>
      <c r="FH477" s="230"/>
      <c r="FI477" s="230"/>
      <c r="FJ477" s="230"/>
      <c r="FK477" s="230"/>
      <c r="FL477" s="230"/>
      <c r="FM477" s="230"/>
      <c r="FN477" s="230"/>
      <c r="FO477" s="230"/>
      <c r="FP477" s="230"/>
      <c r="FQ477" s="230"/>
      <c r="FR477" s="230"/>
      <c r="FS477" s="230"/>
      <c r="FT477" s="231"/>
      <c r="FU477" s="232">
        <f t="shared" si="62"/>
        <v>2.2100000000000002E-2</v>
      </c>
      <c r="FV477" s="232">
        <f t="shared" si="63"/>
        <v>5.4999999999999997E-3</v>
      </c>
      <c r="FW477" s="232">
        <f t="shared" si="63"/>
        <v>0</v>
      </c>
      <c r="FX477" s="232">
        <f t="shared" si="63"/>
        <v>0</v>
      </c>
      <c r="FY477" s="232">
        <f t="shared" si="63"/>
        <v>0</v>
      </c>
      <c r="FZ477" s="232">
        <f t="shared" si="63"/>
        <v>0</v>
      </c>
      <c r="GA477" s="232">
        <f t="shared" si="64"/>
        <v>0</v>
      </c>
      <c r="GB477" s="232">
        <f t="shared" si="65"/>
        <v>0</v>
      </c>
      <c r="GC477" s="232">
        <f t="shared" si="58"/>
        <v>0</v>
      </c>
    </row>
    <row r="478" spans="1:185" x14ac:dyDescent="0.3">
      <c r="A478" s="40" t="s">
        <v>499</v>
      </c>
      <c r="B478" s="40" t="str">
        <f>[3]Technologies!B478</f>
        <v>Industrie</v>
      </c>
      <c r="C478" s="40" t="str">
        <f>VLOOKUP($A478,[3]Technologies!$A$7:$H$699,3,FALSE)</f>
        <v>Primary</v>
      </c>
      <c r="D478" s="40" t="str">
        <f>VLOOKUP($A478,[3]Technologies!$A$7:$H$699,4,FALSE)</f>
        <v>Fossil</v>
      </c>
      <c r="E478" s="40" t="str">
        <f>VLOOKUP($A478,[3]Technologies!$A$7:$H$699,6,FALSE)</f>
        <v>Road Fuel</v>
      </c>
      <c r="F478" s="40" t="str">
        <f>VLOOKUP($A478,[3]Technologies!$A$7:$H$699,7,FALSE)</f>
        <v>Imported Road Fuel - Refineries</v>
      </c>
      <c r="G478" s="228"/>
      <c r="H478" s="228"/>
      <c r="I478" s="229" cm="1">
        <f t="array" ref="I478">-SUMPRODUCT(([3]Feedstocks!$C$4:$C$185=A478)*[3]Feedstocks!$E$4:$E$185,[3]Feedstocks!$F$4:$F$185,[3]Feedstocks!$H$4:$H$185,[3]Feedstocks!$I$4:$I$185)</f>
        <v>0</v>
      </c>
      <c r="J478" s="229" cm="1">
        <f t="array" ref="J478">-SUMPRODUCT(([3]Feedstocks!$C$4:$C$185=A478)*[3]Feedstocks!$E$4:$E$185,[3]Feedstocks!$H$4:$H$185,[3]Feedstocks!$I$4:$I$185)</f>
        <v>0</v>
      </c>
      <c r="K478" s="229"/>
      <c r="L478" s="229"/>
      <c r="M478" s="228">
        <v>1</v>
      </c>
      <c r="N478" s="228" t="str">
        <f>VLOOKUP(E478,[3]Activities!$A$9:$M$224,13,FALSE)</f>
        <v>NL</v>
      </c>
      <c r="O478" s="228"/>
      <c r="P478" s="66" t="s">
        <v>1266</v>
      </c>
      <c r="Q478" s="230"/>
      <c r="R478" s="230"/>
      <c r="S478" s="230"/>
      <c r="T478" s="230"/>
      <c r="U478" s="230"/>
      <c r="V478" s="230"/>
      <c r="W478" s="230"/>
      <c r="X478" s="230"/>
      <c r="Y478" s="230"/>
      <c r="Z478" s="230"/>
      <c r="AA478" s="230"/>
      <c r="AB478" s="230"/>
      <c r="AC478" s="230"/>
      <c r="AD478" s="230"/>
      <c r="AE478" s="230"/>
      <c r="AF478" s="235"/>
      <c r="AG478" s="235"/>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c r="BQ478" s="230"/>
      <c r="BR478" s="230"/>
      <c r="BS478" s="230"/>
      <c r="BT478" s="230"/>
      <c r="BU478" s="230"/>
      <c r="BV478" s="230"/>
      <c r="BW478" s="230"/>
      <c r="BX478" s="230"/>
      <c r="BY478" s="230"/>
      <c r="BZ478" s="230"/>
      <c r="CA478" s="230"/>
      <c r="CB478" s="230"/>
      <c r="CC478" s="230"/>
      <c r="CD478" s="230"/>
      <c r="CE478" s="230"/>
      <c r="CF478" s="230"/>
      <c r="CG478" s="230"/>
      <c r="CH478" s="230"/>
      <c r="CI478" s="230"/>
      <c r="CJ478" s="230"/>
      <c r="CK478" s="230"/>
      <c r="CL478" s="230"/>
      <c r="CM478" s="230"/>
      <c r="CN478" s="230"/>
      <c r="CO478" s="230"/>
      <c r="CP478" s="230"/>
      <c r="CQ478" s="230"/>
      <c r="CR478" s="230"/>
      <c r="CS478" s="230"/>
      <c r="CT478" s="230"/>
      <c r="CU478" s="230"/>
      <c r="CV478" s="230"/>
      <c r="CW478" s="230"/>
      <c r="CX478" s="230"/>
      <c r="CY478" s="230"/>
      <c r="CZ478" s="230"/>
      <c r="DA478" s="230"/>
      <c r="DB478" s="230"/>
      <c r="DC478" s="230"/>
      <c r="DD478" s="230"/>
      <c r="DE478" s="230">
        <v>1</v>
      </c>
      <c r="DF478" s="230"/>
      <c r="DG478" s="230"/>
      <c r="DH478" s="230"/>
      <c r="DI478" s="230"/>
      <c r="DJ478" s="230"/>
      <c r="DK478" s="230"/>
      <c r="DL478" s="230"/>
      <c r="DM478" s="230"/>
      <c r="DN478" s="230"/>
      <c r="DO478" s="230"/>
      <c r="DP478" s="230"/>
      <c r="DQ478" s="230"/>
      <c r="DR478" s="230"/>
      <c r="DS478" s="230"/>
      <c r="DT478" s="230"/>
      <c r="DU478" s="230"/>
      <c r="DV478" s="230"/>
      <c r="DW478" s="230"/>
      <c r="DX478" s="230"/>
      <c r="DY478" s="230"/>
      <c r="DZ478" s="230"/>
      <c r="EA478" s="230"/>
      <c r="EB478" s="230"/>
      <c r="EC478" s="230"/>
      <c r="ED478" s="230"/>
      <c r="EE478" s="230"/>
      <c r="EF478" s="230"/>
      <c r="EG478" s="230"/>
      <c r="EH478" s="230"/>
      <c r="EI478" s="230"/>
      <c r="EJ478" s="230"/>
      <c r="EK478" s="230"/>
      <c r="EL478" s="230"/>
      <c r="EM478" s="230"/>
      <c r="EN478" s="230"/>
      <c r="EO478" s="230"/>
      <c r="EP478" s="230"/>
      <c r="EQ478" s="230"/>
      <c r="ER478" s="230"/>
      <c r="ES478" s="230"/>
      <c r="ET478" s="230"/>
      <c r="EU478" s="230"/>
      <c r="EV478" s="230"/>
      <c r="EW478" s="230"/>
      <c r="EX478" s="230"/>
      <c r="EY478" s="230"/>
      <c r="EZ478" s="230"/>
      <c r="FA478" s="230"/>
      <c r="FB478" s="230"/>
      <c r="FC478" s="230"/>
      <c r="FD478" s="230"/>
      <c r="FE478" s="230"/>
      <c r="FF478" s="230"/>
      <c r="FG478" s="230"/>
      <c r="FH478" s="230"/>
      <c r="FI478" s="230"/>
      <c r="FJ478" s="230"/>
      <c r="FK478" s="230"/>
      <c r="FL478" s="230"/>
      <c r="FM478" s="230"/>
      <c r="FN478" s="230"/>
      <c r="FO478" s="230"/>
      <c r="FP478" s="230"/>
      <c r="FQ478" s="230"/>
      <c r="FR478" s="230"/>
      <c r="FS478" s="230"/>
      <c r="FT478" s="231"/>
      <c r="FU478" s="232">
        <f t="shared" si="62"/>
        <v>0</v>
      </c>
      <c r="FV478" s="232">
        <f t="shared" si="63"/>
        <v>0</v>
      </c>
      <c r="FW478" s="232">
        <f t="shared" si="63"/>
        <v>0</v>
      </c>
      <c r="FX478" s="232">
        <f t="shared" si="63"/>
        <v>0</v>
      </c>
      <c r="FY478" s="232">
        <f t="shared" si="63"/>
        <v>0</v>
      </c>
      <c r="FZ478" s="232">
        <f t="shared" si="63"/>
        <v>0</v>
      </c>
      <c r="GA478" s="232">
        <f t="shared" si="64"/>
        <v>0</v>
      </c>
      <c r="GB478" s="232">
        <f t="shared" si="65"/>
        <v>0</v>
      </c>
      <c r="GC478" s="232">
        <f t="shared" si="58"/>
        <v>0</v>
      </c>
    </row>
    <row r="479" spans="1:185" x14ac:dyDescent="0.3">
      <c r="A479" s="69" t="s">
        <v>500</v>
      </c>
      <c r="B479" s="69" t="str">
        <f>[3]Technologies!B479</f>
        <v>Industrie</v>
      </c>
      <c r="C479" s="69" t="str">
        <f>VLOOKUP($A479,[3]Technologies!$A$7:$H$699,3,FALSE)</f>
        <v>Primary</v>
      </c>
      <c r="D479" s="69" t="str">
        <f>VLOOKUP($A479,[3]Technologies!$A$7:$H$699,4,FALSE)</f>
        <v>Fossil</v>
      </c>
      <c r="E479" s="69" t="str">
        <f>VLOOKUP($A479,[3]Technologies!$A$7:$H$699,6,FALSE)</f>
        <v>Kerosene</v>
      </c>
      <c r="F479" s="70" t="str">
        <f>VLOOKUP($A479,[3]Technologies!$A$7:$H$699,7,FALSE)</f>
        <v>Imported Kerosene - Refineries</v>
      </c>
      <c r="G479" s="233"/>
      <c r="H479" s="233"/>
      <c r="I479" s="234" cm="1">
        <f t="array" ref="I479">-SUMPRODUCT(([3]Feedstocks!$C$4:$C$185=A479)*[3]Feedstocks!$E$4:$E$185,[3]Feedstocks!$F$4:$F$185,[3]Feedstocks!$H$4:$H$185,[3]Feedstocks!$I$4:$I$185)</f>
        <v>0</v>
      </c>
      <c r="J479" s="234" cm="1">
        <f t="array" ref="J479">-SUMPRODUCT(([3]Feedstocks!$C$4:$C$185=A479)*[3]Feedstocks!$E$4:$E$185,[3]Feedstocks!$H$4:$H$185,[3]Feedstocks!$I$4:$I$185)</f>
        <v>0</v>
      </c>
      <c r="K479" s="234"/>
      <c r="L479" s="234"/>
      <c r="M479" s="233">
        <v>1</v>
      </c>
      <c r="N479" s="233" t="str">
        <f>VLOOKUP(E479,[3]Activities!$A$9:$M$224,13,FALSE)</f>
        <v>NL</v>
      </c>
      <c r="O479" s="233"/>
      <c r="P479" s="87" t="s">
        <v>1266</v>
      </c>
      <c r="Q479" s="235"/>
      <c r="R479" s="235"/>
      <c r="S479" s="235"/>
      <c r="T479" s="235"/>
      <c r="U479" s="235"/>
      <c r="V479" s="235"/>
      <c r="W479" s="235"/>
      <c r="X479" s="235"/>
      <c r="Y479" s="235"/>
      <c r="Z479" s="235"/>
      <c r="AA479" s="235"/>
      <c r="AB479" s="235"/>
      <c r="AC479" s="235"/>
      <c r="AD479" s="235"/>
      <c r="AE479" s="235"/>
      <c r="AF479" s="230"/>
      <c r="AG479" s="230"/>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c r="BQ479" s="235"/>
      <c r="BR479" s="235"/>
      <c r="BS479" s="235"/>
      <c r="BT479" s="235"/>
      <c r="BU479" s="235"/>
      <c r="BV479" s="235"/>
      <c r="BW479" s="235"/>
      <c r="BX479" s="235"/>
      <c r="BY479" s="235"/>
      <c r="BZ479" s="235"/>
      <c r="CA479" s="235"/>
      <c r="CB479" s="235"/>
      <c r="CC479" s="235"/>
      <c r="CD479" s="235"/>
      <c r="CE479" s="235"/>
      <c r="CF479" s="235"/>
      <c r="CG479" s="235"/>
      <c r="CH479" s="235"/>
      <c r="CI479" s="235"/>
      <c r="CJ479" s="235"/>
      <c r="CK479" s="235"/>
      <c r="CL479" s="235"/>
      <c r="CM479" s="235"/>
      <c r="CN479" s="235"/>
      <c r="CO479" s="235"/>
      <c r="CP479" s="235"/>
      <c r="CQ479" s="235"/>
      <c r="CR479" s="235"/>
      <c r="CS479" s="235"/>
      <c r="CT479" s="235"/>
      <c r="CU479" s="235"/>
      <c r="CV479" s="235"/>
      <c r="CW479" s="235"/>
      <c r="CX479" s="235"/>
      <c r="CY479" s="235"/>
      <c r="CZ479" s="235"/>
      <c r="DA479" s="235"/>
      <c r="DB479" s="235"/>
      <c r="DC479" s="235"/>
      <c r="DD479" s="235"/>
      <c r="DE479" s="235"/>
      <c r="DF479" s="235">
        <v>1</v>
      </c>
      <c r="DG479" s="235"/>
      <c r="DH479" s="235"/>
      <c r="DI479" s="235"/>
      <c r="DJ479" s="235"/>
      <c r="DK479" s="235"/>
      <c r="DL479" s="235"/>
      <c r="DM479" s="235"/>
      <c r="DN479" s="235"/>
      <c r="DO479" s="235"/>
      <c r="DP479" s="235"/>
      <c r="DQ479" s="235"/>
      <c r="DR479" s="235"/>
      <c r="DS479" s="235"/>
      <c r="DT479" s="235"/>
      <c r="DU479" s="235"/>
      <c r="DV479" s="235"/>
      <c r="DW479" s="235"/>
      <c r="DX479" s="235"/>
      <c r="DY479" s="235"/>
      <c r="DZ479" s="235"/>
      <c r="EA479" s="235"/>
      <c r="EB479" s="235"/>
      <c r="EC479" s="235"/>
      <c r="ED479" s="235"/>
      <c r="EE479" s="235"/>
      <c r="EF479" s="235"/>
      <c r="EG479" s="235"/>
      <c r="EH479" s="235"/>
      <c r="EI479" s="235"/>
      <c r="EJ479" s="235"/>
      <c r="EK479" s="235"/>
      <c r="EL479" s="235"/>
      <c r="EM479" s="235"/>
      <c r="EN479" s="235"/>
      <c r="EO479" s="235"/>
      <c r="EP479" s="235"/>
      <c r="EQ479" s="235"/>
      <c r="ER479" s="235"/>
      <c r="ES479" s="235"/>
      <c r="ET479" s="235"/>
      <c r="EU479" s="235"/>
      <c r="EV479" s="235"/>
      <c r="EW479" s="235"/>
      <c r="EX479" s="235"/>
      <c r="EY479" s="235"/>
      <c r="EZ479" s="235"/>
      <c r="FA479" s="235"/>
      <c r="FB479" s="235"/>
      <c r="FC479" s="235"/>
      <c r="FD479" s="235"/>
      <c r="FE479" s="235"/>
      <c r="FF479" s="235"/>
      <c r="FG479" s="235"/>
      <c r="FH479" s="235"/>
      <c r="FI479" s="235"/>
      <c r="FJ479" s="235"/>
      <c r="FK479" s="235"/>
      <c r="FL479" s="235"/>
      <c r="FM479" s="235"/>
      <c r="FN479" s="235"/>
      <c r="FO479" s="235"/>
      <c r="FP479" s="235"/>
      <c r="FQ479" s="235"/>
      <c r="FR479" s="235"/>
      <c r="FS479" s="235"/>
      <c r="FT479" s="236"/>
      <c r="FU479" s="237">
        <f t="shared" si="62"/>
        <v>0</v>
      </c>
      <c r="FV479" s="237">
        <f t="shared" si="63"/>
        <v>0</v>
      </c>
      <c r="FW479" s="237">
        <f t="shared" si="63"/>
        <v>0</v>
      </c>
      <c r="FX479" s="237">
        <f t="shared" si="63"/>
        <v>0</v>
      </c>
      <c r="FY479" s="237">
        <f t="shared" si="63"/>
        <v>0</v>
      </c>
      <c r="FZ479" s="237">
        <f t="shared" si="63"/>
        <v>0</v>
      </c>
      <c r="GA479" s="237">
        <f t="shared" si="64"/>
        <v>0</v>
      </c>
      <c r="GB479" s="237">
        <f t="shared" si="65"/>
        <v>0</v>
      </c>
      <c r="GC479" s="237">
        <f t="shared" si="58"/>
        <v>0</v>
      </c>
    </row>
    <row r="480" spans="1:185" x14ac:dyDescent="0.3">
      <c r="A480" s="40" t="s">
        <v>501</v>
      </c>
      <c r="B480" s="40" t="str">
        <f>[3]Technologies!B480</f>
        <v>Industrie</v>
      </c>
      <c r="C480" s="40" t="str">
        <f>VLOOKUP($A480,[3]Technologies!$A$7:$H$699,3,FALSE)</f>
        <v>Primary</v>
      </c>
      <c r="D480" s="40" t="str">
        <f>VLOOKUP($A480,[3]Technologies!$A$7:$H$699,4,FALSE)</f>
        <v>Fossil</v>
      </c>
      <c r="E480" s="40" t="str">
        <f>VLOOKUP($A480,[3]Technologies!$A$7:$H$699,6,FALSE)</f>
        <v>Fuel Oil</v>
      </c>
      <c r="F480" s="40" t="str">
        <f>VLOOKUP($A480,[3]Technologies!$A$7:$H$699,7,FALSE)</f>
        <v>Imported Fuel Oil - Refineries</v>
      </c>
      <c r="G480" s="228"/>
      <c r="H480" s="228"/>
      <c r="I480" s="229" cm="1">
        <f t="array" ref="I480">-SUMPRODUCT(([3]Feedstocks!$C$4:$C$185=A480)*[3]Feedstocks!$E$4:$E$185,[3]Feedstocks!$F$4:$F$185,[3]Feedstocks!$H$4:$H$185,[3]Feedstocks!$I$4:$I$185)</f>
        <v>0</v>
      </c>
      <c r="J480" s="229" cm="1">
        <f t="array" ref="J480">-SUMPRODUCT(([3]Feedstocks!$C$4:$C$185=A480)*[3]Feedstocks!$E$4:$E$185,[3]Feedstocks!$H$4:$H$185,[3]Feedstocks!$I$4:$I$185)</f>
        <v>0</v>
      </c>
      <c r="K480" s="229"/>
      <c r="L480" s="229"/>
      <c r="M480" s="228">
        <v>1</v>
      </c>
      <c r="N480" s="228" t="str">
        <f>VLOOKUP(E480,[3]Activities!$A$9:$M$224,13,FALSE)</f>
        <v>NL</v>
      </c>
      <c r="O480" s="228"/>
      <c r="P480" s="66" t="s">
        <v>1266</v>
      </c>
      <c r="Q480" s="230"/>
      <c r="R480" s="230"/>
      <c r="S480" s="230"/>
      <c r="T480" s="230"/>
      <c r="U480" s="230"/>
      <c r="V480" s="230"/>
      <c r="W480" s="230"/>
      <c r="X480" s="230"/>
      <c r="Y480" s="230"/>
      <c r="Z480" s="230"/>
      <c r="AA480" s="230"/>
      <c r="AB480" s="230"/>
      <c r="AC480" s="230"/>
      <c r="AD480" s="230"/>
      <c r="AE480" s="230"/>
      <c r="AF480" s="235"/>
      <c r="AG480" s="235"/>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c r="BQ480" s="230"/>
      <c r="BR480" s="230"/>
      <c r="BS480" s="230"/>
      <c r="BT480" s="230"/>
      <c r="BU480" s="230"/>
      <c r="BV480" s="230"/>
      <c r="BW480" s="230"/>
      <c r="BX480" s="230"/>
      <c r="BY480" s="230"/>
      <c r="BZ480" s="230"/>
      <c r="CA480" s="230"/>
      <c r="CB480" s="230"/>
      <c r="CC480" s="230"/>
      <c r="CD480" s="230"/>
      <c r="CE480" s="230"/>
      <c r="CF480" s="230"/>
      <c r="CG480" s="230"/>
      <c r="CH480" s="230"/>
      <c r="CI480" s="230"/>
      <c r="CJ480" s="230"/>
      <c r="CK480" s="230"/>
      <c r="CL480" s="230"/>
      <c r="CM480" s="230"/>
      <c r="CN480" s="230"/>
      <c r="CO480" s="230"/>
      <c r="CP480" s="230"/>
      <c r="CQ480" s="230"/>
      <c r="CR480" s="230"/>
      <c r="CS480" s="230"/>
      <c r="CT480" s="230"/>
      <c r="CU480" s="230"/>
      <c r="CV480" s="230"/>
      <c r="CW480" s="230"/>
      <c r="CX480" s="230"/>
      <c r="CY480" s="230"/>
      <c r="CZ480" s="230"/>
      <c r="DA480" s="230"/>
      <c r="DB480" s="230"/>
      <c r="DC480" s="230"/>
      <c r="DD480" s="230"/>
      <c r="DE480" s="230"/>
      <c r="DF480" s="230"/>
      <c r="DG480" s="230">
        <v>1</v>
      </c>
      <c r="DH480" s="230"/>
      <c r="DI480" s="230"/>
      <c r="DJ480" s="230"/>
      <c r="DK480" s="230"/>
      <c r="DL480" s="230"/>
      <c r="DM480" s="230"/>
      <c r="DN480" s="230"/>
      <c r="DO480" s="230"/>
      <c r="DP480" s="230"/>
      <c r="DQ480" s="230"/>
      <c r="DR480" s="230"/>
      <c r="DS480" s="230"/>
      <c r="DT480" s="230"/>
      <c r="DU480" s="230"/>
      <c r="DV480" s="230"/>
      <c r="DW480" s="230"/>
      <c r="DX480" s="230"/>
      <c r="DY480" s="230"/>
      <c r="DZ480" s="230"/>
      <c r="EA480" s="230"/>
      <c r="EB480" s="230"/>
      <c r="EC480" s="230"/>
      <c r="ED480" s="230"/>
      <c r="EE480" s="230"/>
      <c r="EF480" s="230"/>
      <c r="EG480" s="230"/>
      <c r="EH480" s="230"/>
      <c r="EI480" s="230"/>
      <c r="EJ480" s="230"/>
      <c r="EK480" s="230"/>
      <c r="EL480" s="230"/>
      <c r="EM480" s="230"/>
      <c r="EN480" s="230"/>
      <c r="EO480" s="230"/>
      <c r="EP480" s="230"/>
      <c r="EQ480" s="230"/>
      <c r="ER480" s="230"/>
      <c r="ES480" s="230"/>
      <c r="ET480" s="230"/>
      <c r="EU480" s="230"/>
      <c r="EV480" s="230"/>
      <c r="EW480" s="230"/>
      <c r="EX480" s="230"/>
      <c r="EY480" s="230"/>
      <c r="EZ480" s="230"/>
      <c r="FA480" s="230"/>
      <c r="FB480" s="230"/>
      <c r="FC480" s="230"/>
      <c r="FD480" s="230"/>
      <c r="FE480" s="230"/>
      <c r="FF480" s="230"/>
      <c r="FG480" s="230"/>
      <c r="FH480" s="230"/>
      <c r="FI480" s="230"/>
      <c r="FJ480" s="230"/>
      <c r="FK480" s="230"/>
      <c r="FL480" s="230"/>
      <c r="FM480" s="230"/>
      <c r="FN480" s="230"/>
      <c r="FO480" s="230"/>
      <c r="FP480" s="230"/>
      <c r="FQ480" s="230"/>
      <c r="FR480" s="230"/>
      <c r="FS480" s="230"/>
      <c r="FT480" s="231"/>
      <c r="FU480" s="232">
        <f t="shared" si="62"/>
        <v>0</v>
      </c>
      <c r="FV480" s="232">
        <f t="shared" si="63"/>
        <v>0</v>
      </c>
      <c r="FW480" s="232">
        <f t="shared" si="63"/>
        <v>0</v>
      </c>
      <c r="FX480" s="232">
        <f t="shared" si="63"/>
        <v>0</v>
      </c>
      <c r="FY480" s="232">
        <f t="shared" si="63"/>
        <v>0</v>
      </c>
      <c r="FZ480" s="232">
        <f t="shared" si="63"/>
        <v>0</v>
      </c>
      <c r="GA480" s="232">
        <f t="shared" si="64"/>
        <v>0</v>
      </c>
      <c r="GB480" s="232">
        <f t="shared" si="65"/>
        <v>0</v>
      </c>
      <c r="GC480" s="232">
        <f t="shared" si="58"/>
        <v>0</v>
      </c>
    </row>
    <row r="481" spans="1:308" x14ac:dyDescent="0.3">
      <c r="A481" s="69" t="s">
        <v>502</v>
      </c>
      <c r="B481" s="69" t="str">
        <f>[3]Technologies!B481</f>
        <v>Industrie</v>
      </c>
      <c r="C481" s="69" t="str">
        <f>VLOOKUP($A481,[3]Technologies!$A$7:$H$699,3,FALSE)</f>
        <v>Primary</v>
      </c>
      <c r="D481" s="69" t="str">
        <f>VLOOKUP($A481,[3]Technologies!$A$7:$H$699,4,FALSE)</f>
        <v>Fossil</v>
      </c>
      <c r="E481" s="69" t="str">
        <f>VLOOKUP($A481,[3]Technologies!$A$7:$H$699,6,FALSE)</f>
        <v>Other Oil Products</v>
      </c>
      <c r="F481" s="70" t="str">
        <f>VLOOKUP($A481,[3]Technologies!$A$7:$H$699,7,FALSE)</f>
        <v>Imported Other Oil Products - Refineries</v>
      </c>
      <c r="G481" s="233"/>
      <c r="H481" s="233"/>
      <c r="I481" s="234" cm="1">
        <f t="array" ref="I481">-SUMPRODUCT(([3]Feedstocks!$C$4:$C$185=A481)*[3]Feedstocks!$E$4:$E$185,[3]Feedstocks!$F$4:$F$185,[3]Feedstocks!$H$4:$H$185,[3]Feedstocks!$I$4:$I$185)</f>
        <v>0</v>
      </c>
      <c r="J481" s="234" cm="1">
        <f t="array" ref="J481">-SUMPRODUCT(([3]Feedstocks!$C$4:$C$185=A481)*[3]Feedstocks!$E$4:$E$185,[3]Feedstocks!$H$4:$H$185,[3]Feedstocks!$I$4:$I$185)</f>
        <v>0</v>
      </c>
      <c r="K481" s="234"/>
      <c r="L481" s="234"/>
      <c r="M481" s="233">
        <v>1</v>
      </c>
      <c r="N481" s="233" t="str">
        <f>VLOOKUP(E481,[3]Activities!$A$9:$M$224,13,FALSE)</f>
        <v>NL</v>
      </c>
      <c r="O481" s="233"/>
      <c r="P481" s="87" t="s">
        <v>1266</v>
      </c>
      <c r="Q481" s="235"/>
      <c r="R481" s="235"/>
      <c r="S481" s="235"/>
      <c r="T481" s="235"/>
      <c r="U481" s="235"/>
      <c r="V481" s="235"/>
      <c r="W481" s="235"/>
      <c r="X481" s="235"/>
      <c r="Y481" s="235"/>
      <c r="Z481" s="235"/>
      <c r="AA481" s="235"/>
      <c r="AB481" s="235"/>
      <c r="AC481" s="235"/>
      <c r="AD481" s="235"/>
      <c r="AE481" s="235"/>
      <c r="AF481" s="230"/>
      <c r="AG481" s="230"/>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c r="BQ481" s="235"/>
      <c r="BR481" s="235"/>
      <c r="BS481" s="235"/>
      <c r="BT481" s="235"/>
      <c r="BU481" s="235"/>
      <c r="BV481" s="235"/>
      <c r="BW481" s="235"/>
      <c r="BX481" s="235"/>
      <c r="BY481" s="235"/>
      <c r="BZ481" s="235"/>
      <c r="CA481" s="235"/>
      <c r="CB481" s="235"/>
      <c r="CC481" s="235"/>
      <c r="CD481" s="235"/>
      <c r="CE481" s="235"/>
      <c r="CF481" s="235"/>
      <c r="CG481" s="235"/>
      <c r="CH481" s="235"/>
      <c r="CI481" s="235"/>
      <c r="CJ481" s="235"/>
      <c r="CK481" s="235"/>
      <c r="CL481" s="235"/>
      <c r="CM481" s="235"/>
      <c r="CN481" s="235"/>
      <c r="CO481" s="235"/>
      <c r="CP481" s="235"/>
      <c r="CQ481" s="235"/>
      <c r="CR481" s="235"/>
      <c r="CS481" s="235"/>
      <c r="CT481" s="235"/>
      <c r="CU481" s="235"/>
      <c r="CV481" s="235"/>
      <c r="CW481" s="235"/>
      <c r="CX481" s="235"/>
      <c r="CY481" s="235"/>
      <c r="CZ481" s="235"/>
      <c r="DA481" s="235"/>
      <c r="DB481" s="235"/>
      <c r="DC481" s="235"/>
      <c r="DD481" s="235"/>
      <c r="DE481" s="235"/>
      <c r="DF481" s="235"/>
      <c r="DG481" s="235"/>
      <c r="DH481" s="235">
        <v>1</v>
      </c>
      <c r="DI481" s="235"/>
      <c r="DJ481" s="235"/>
      <c r="DK481" s="235"/>
      <c r="DL481" s="235"/>
      <c r="DM481" s="235"/>
      <c r="DN481" s="235"/>
      <c r="DO481" s="235"/>
      <c r="DP481" s="235"/>
      <c r="DQ481" s="235"/>
      <c r="DR481" s="235"/>
      <c r="DS481" s="235"/>
      <c r="DT481" s="235"/>
      <c r="DU481" s="235"/>
      <c r="DV481" s="235"/>
      <c r="DW481" s="235"/>
      <c r="DX481" s="235"/>
      <c r="DY481" s="235"/>
      <c r="DZ481" s="235"/>
      <c r="EA481" s="235"/>
      <c r="EB481" s="235"/>
      <c r="EC481" s="235"/>
      <c r="ED481" s="235"/>
      <c r="EE481" s="235"/>
      <c r="EF481" s="235"/>
      <c r="EG481" s="235"/>
      <c r="EH481" s="235"/>
      <c r="EI481" s="235"/>
      <c r="EJ481" s="235"/>
      <c r="EK481" s="235"/>
      <c r="EL481" s="235"/>
      <c r="EM481" s="235"/>
      <c r="EN481" s="235"/>
      <c r="EO481" s="235"/>
      <c r="EP481" s="235"/>
      <c r="EQ481" s="235"/>
      <c r="ER481" s="235"/>
      <c r="ES481" s="235"/>
      <c r="ET481" s="235"/>
      <c r="EU481" s="235"/>
      <c r="EV481" s="235"/>
      <c r="EW481" s="235"/>
      <c r="EX481" s="235"/>
      <c r="EY481" s="235"/>
      <c r="EZ481" s="235"/>
      <c r="FA481" s="235"/>
      <c r="FB481" s="235"/>
      <c r="FC481" s="235"/>
      <c r="FD481" s="235"/>
      <c r="FE481" s="235"/>
      <c r="FF481" s="235"/>
      <c r="FG481" s="235"/>
      <c r="FH481" s="235"/>
      <c r="FI481" s="235"/>
      <c r="FJ481" s="235"/>
      <c r="FK481" s="235"/>
      <c r="FL481" s="235"/>
      <c r="FM481" s="235"/>
      <c r="FN481" s="235"/>
      <c r="FO481" s="235"/>
      <c r="FP481" s="235"/>
      <c r="FQ481" s="235"/>
      <c r="FR481" s="235"/>
      <c r="FS481" s="235"/>
      <c r="FT481" s="236"/>
      <c r="FU481" s="237">
        <f t="shared" si="62"/>
        <v>0</v>
      </c>
      <c r="FV481" s="237">
        <f t="shared" si="63"/>
        <v>0</v>
      </c>
      <c r="FW481" s="237">
        <f t="shared" si="63"/>
        <v>0</v>
      </c>
      <c r="FX481" s="237">
        <f t="shared" si="63"/>
        <v>0</v>
      </c>
      <c r="FY481" s="237">
        <f t="shared" si="63"/>
        <v>0</v>
      </c>
      <c r="FZ481" s="237">
        <f t="shared" si="63"/>
        <v>0</v>
      </c>
      <c r="GA481" s="237">
        <f t="shared" si="64"/>
        <v>0</v>
      </c>
      <c r="GB481" s="237">
        <f t="shared" si="65"/>
        <v>0</v>
      </c>
      <c r="GC481" s="237">
        <f t="shared" si="58"/>
        <v>0</v>
      </c>
    </row>
    <row r="482" spans="1:308" x14ac:dyDescent="0.3">
      <c r="A482" s="40" t="s">
        <v>503</v>
      </c>
      <c r="B482" s="40" t="str">
        <f>[3]Technologies!B482</f>
        <v>Industrie</v>
      </c>
      <c r="C482" s="40" t="str">
        <f>VLOOKUP($A482,[3]Technologies!$A$7:$H$699,3,FALSE)</f>
        <v>Primary</v>
      </c>
      <c r="D482" s="40" t="str">
        <f>VLOOKUP($A482,[3]Technologies!$A$7:$H$699,4,FALSE)</f>
        <v>Renewable</v>
      </c>
      <c r="E482" s="40" t="str">
        <f>VLOOKUP($A482,[3]Technologies!$A$7:$H$699,6,FALSE)</f>
        <v>Bio Naphtha</v>
      </c>
      <c r="F482" s="40" t="str">
        <f>VLOOKUP($A482,[3]Technologies!$A$7:$H$699,7,FALSE)</f>
        <v>Imported Bionaphtha - Refineries</v>
      </c>
      <c r="G482" s="228"/>
      <c r="H482" s="228"/>
      <c r="I482" s="229" cm="1">
        <f t="array" ref="I482">-SUMPRODUCT(([3]Feedstocks!$C$4:$C$185=A482)*[3]Feedstocks!$E$4:$E$185,[3]Feedstocks!$F$4:$F$185,[3]Feedstocks!$H$4:$H$185,[3]Feedstocks!$I$4:$I$185)</f>
        <v>0</v>
      </c>
      <c r="J482" s="229" cm="1">
        <f t="array" ref="J482">-SUMPRODUCT(([3]Feedstocks!$C$4:$C$185=A482)*[3]Feedstocks!$E$4:$E$185,[3]Feedstocks!$H$4:$H$185,[3]Feedstocks!$I$4:$I$185)</f>
        <v>0</v>
      </c>
      <c r="K482" s="229"/>
      <c r="L482" s="229"/>
      <c r="M482" s="228">
        <v>1</v>
      </c>
      <c r="N482" s="228" t="str">
        <f>VLOOKUP(E482,[3]Activities!$A$9:$M$224,13,FALSE)</f>
        <v>NL</v>
      </c>
      <c r="O482" s="228"/>
      <c r="P482" s="66" t="s">
        <v>1266</v>
      </c>
      <c r="Q482" s="230"/>
      <c r="R482" s="230"/>
      <c r="S482" s="230"/>
      <c r="T482" s="230"/>
      <c r="U482" s="230"/>
      <c r="V482" s="230"/>
      <c r="W482" s="230"/>
      <c r="X482" s="230"/>
      <c r="Y482" s="230"/>
      <c r="Z482" s="230"/>
      <c r="AA482" s="230"/>
      <c r="AB482" s="230"/>
      <c r="AC482" s="230"/>
      <c r="AD482" s="230"/>
      <c r="AE482" s="230"/>
      <c r="AF482" s="235"/>
      <c r="AG482" s="235"/>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c r="BQ482" s="230"/>
      <c r="BR482" s="230"/>
      <c r="BS482" s="230"/>
      <c r="BT482" s="230"/>
      <c r="BU482" s="230"/>
      <c r="BV482" s="230"/>
      <c r="BW482" s="230"/>
      <c r="BX482" s="230"/>
      <c r="BY482" s="230"/>
      <c r="BZ482" s="230"/>
      <c r="CA482" s="230"/>
      <c r="CB482" s="230"/>
      <c r="CC482" s="230"/>
      <c r="CD482" s="230"/>
      <c r="CE482" s="230"/>
      <c r="CF482" s="230"/>
      <c r="CG482" s="230"/>
      <c r="CH482" s="230"/>
      <c r="CI482" s="230"/>
      <c r="CJ482" s="230"/>
      <c r="CK482" s="230"/>
      <c r="CL482" s="230"/>
      <c r="CM482" s="230"/>
      <c r="CN482" s="230"/>
      <c r="CO482" s="230"/>
      <c r="CP482" s="230"/>
      <c r="CQ482" s="230"/>
      <c r="CR482" s="230"/>
      <c r="CS482" s="230"/>
      <c r="CT482" s="230"/>
      <c r="CU482" s="230"/>
      <c r="CV482" s="230"/>
      <c r="CW482" s="230"/>
      <c r="CX482" s="230"/>
      <c r="CY482" s="230"/>
      <c r="CZ482" s="230"/>
      <c r="DA482" s="230"/>
      <c r="DB482" s="230"/>
      <c r="DC482" s="230"/>
      <c r="DD482" s="230"/>
      <c r="DE482" s="230"/>
      <c r="DF482" s="230"/>
      <c r="DG482" s="230"/>
      <c r="DH482" s="230"/>
      <c r="DI482" s="230">
        <v>1</v>
      </c>
      <c r="DJ482" s="230"/>
      <c r="DK482" s="230"/>
      <c r="DL482" s="230"/>
      <c r="DM482" s="230"/>
      <c r="DN482" s="230"/>
      <c r="DO482" s="230"/>
      <c r="DP482" s="230"/>
      <c r="DQ482" s="230"/>
      <c r="DR482" s="230"/>
      <c r="DS482" s="230"/>
      <c r="DT482" s="230"/>
      <c r="DU482" s="230"/>
      <c r="DV482" s="230"/>
      <c r="DW482" s="230"/>
      <c r="DX482" s="230"/>
      <c r="DY482" s="230"/>
      <c r="DZ482" s="230"/>
      <c r="EA482" s="230"/>
      <c r="EB482" s="230"/>
      <c r="EC482" s="230"/>
      <c r="ED482" s="230"/>
      <c r="EE482" s="230"/>
      <c r="EF482" s="230"/>
      <c r="EG482" s="230"/>
      <c r="EH482" s="230"/>
      <c r="EI482" s="230"/>
      <c r="EJ482" s="230"/>
      <c r="EK482" s="230"/>
      <c r="EL482" s="230"/>
      <c r="EM482" s="230"/>
      <c r="EN482" s="230"/>
      <c r="EO482" s="230"/>
      <c r="EP482" s="230"/>
      <c r="EQ482" s="230"/>
      <c r="ER482" s="230"/>
      <c r="ES482" s="230"/>
      <c r="ET482" s="230"/>
      <c r="EU482" s="230"/>
      <c r="EV482" s="230"/>
      <c r="EW482" s="230"/>
      <c r="EX482" s="230"/>
      <c r="EY482" s="230"/>
      <c r="EZ482" s="230"/>
      <c r="FA482" s="230"/>
      <c r="FB482" s="230"/>
      <c r="FC482" s="230"/>
      <c r="FD482" s="230"/>
      <c r="FE482" s="230"/>
      <c r="FF482" s="230"/>
      <c r="FG482" s="230"/>
      <c r="FH482" s="230"/>
      <c r="FI482" s="230"/>
      <c r="FJ482" s="230"/>
      <c r="FK482" s="230"/>
      <c r="FL482" s="230"/>
      <c r="FM482" s="230"/>
      <c r="FN482" s="230"/>
      <c r="FO482" s="230"/>
      <c r="FP482" s="230"/>
      <c r="FQ482" s="230"/>
      <c r="FR482" s="230"/>
      <c r="FS482" s="230"/>
      <c r="FT482" s="231"/>
      <c r="FU482" s="232">
        <f t="shared" si="62"/>
        <v>0</v>
      </c>
      <c r="FV482" s="232">
        <f t="shared" si="63"/>
        <v>0</v>
      </c>
      <c r="FW482" s="232">
        <f t="shared" si="63"/>
        <v>0</v>
      </c>
      <c r="FX482" s="232">
        <f t="shared" si="63"/>
        <v>0</v>
      </c>
      <c r="FY482" s="232">
        <f t="shared" si="63"/>
        <v>0</v>
      </c>
      <c r="FZ482" s="232">
        <f t="shared" si="63"/>
        <v>0</v>
      </c>
      <c r="GA482" s="232">
        <f t="shared" si="64"/>
        <v>0</v>
      </c>
      <c r="GB482" s="232">
        <f t="shared" si="65"/>
        <v>0</v>
      </c>
      <c r="GC482" s="232">
        <f t="shared" si="58"/>
        <v>0</v>
      </c>
    </row>
    <row r="483" spans="1:308" x14ac:dyDescent="0.3">
      <c r="A483" s="69" t="s">
        <v>504</v>
      </c>
      <c r="B483" s="69" t="str">
        <f>[3]Technologies!B483</f>
        <v>Industrie</v>
      </c>
      <c r="C483" s="69" t="str">
        <f>VLOOKUP($A483,[3]Technologies!$A$7:$H$699,3,FALSE)</f>
        <v>Conversion</v>
      </c>
      <c r="D483" s="69" t="str">
        <f>VLOOKUP($A483,[3]Technologies!$A$7:$H$699,4,FALSE)</f>
        <v>Refineries</v>
      </c>
      <c r="E483" s="69" t="str">
        <f>VLOOKUP($A483,[3]Technologies!$A$7:$H$699,6,FALSE)</f>
        <v>Bio Ethanol</v>
      </c>
      <c r="F483" s="70" t="str">
        <f>VLOOKUP($A483,[3]Technologies!$A$7:$H$699,7,FALSE)</f>
        <v>Bioethanol from sugar fermentation - Refineries</v>
      </c>
      <c r="G483" s="233"/>
      <c r="H483" s="233"/>
      <c r="I483" s="234" cm="1">
        <f t="array" ref="I483">-SUMPRODUCT(([3]Feedstocks!$C$4:$C$185=A483)*[3]Feedstocks!$E$4:$E$185,[3]Feedstocks!$F$4:$F$185,[3]Feedstocks!$H$4:$H$185,[3]Feedstocks!$I$4:$I$185)</f>
        <v>0</v>
      </c>
      <c r="J483" s="234" cm="1">
        <f t="array" ref="J483">-SUMPRODUCT(([3]Feedstocks!$C$4:$C$185=A483)*[3]Feedstocks!$E$4:$E$185,[3]Feedstocks!$H$4:$H$185,[3]Feedstocks!$I$4:$I$185)</f>
        <v>0</v>
      </c>
      <c r="K483" s="234"/>
      <c r="L483" s="234"/>
      <c r="M483" s="233">
        <v>1</v>
      </c>
      <c r="N483" s="233" t="str">
        <f>VLOOKUP(E483,[3]Activities!$A$9:$M$224,13,FALSE)</f>
        <v>NL</v>
      </c>
      <c r="O483" s="233"/>
      <c r="P483" s="87" t="s">
        <v>1266</v>
      </c>
      <c r="Q483" s="235"/>
      <c r="R483" s="235"/>
      <c r="S483" s="235"/>
      <c r="T483" s="235"/>
      <c r="U483" s="235"/>
      <c r="V483" s="235"/>
      <c r="W483" s="235"/>
      <c r="X483" s="235"/>
      <c r="Y483" s="235"/>
      <c r="Z483" s="235"/>
      <c r="AA483" s="235"/>
      <c r="AB483" s="235"/>
      <c r="AC483" s="235"/>
      <c r="AD483" s="235"/>
      <c r="AE483" s="235"/>
      <c r="AF483" s="230"/>
      <c r="AG483" s="230"/>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c r="BQ483" s="235"/>
      <c r="BR483" s="235"/>
      <c r="BS483" s="235"/>
      <c r="BT483" s="235"/>
      <c r="BU483" s="235"/>
      <c r="BV483" s="235"/>
      <c r="BW483" s="235"/>
      <c r="BX483" s="235"/>
      <c r="BY483" s="235"/>
      <c r="BZ483" s="235"/>
      <c r="CA483" s="235"/>
      <c r="CB483" s="235"/>
      <c r="CC483" s="235"/>
      <c r="CD483" s="235"/>
      <c r="CE483" s="235"/>
      <c r="CF483" s="235"/>
      <c r="CG483" s="235"/>
      <c r="CH483" s="235"/>
      <c r="CI483" s="235"/>
      <c r="CJ483" s="235"/>
      <c r="CK483" s="235"/>
      <c r="CL483" s="235"/>
      <c r="CM483" s="235"/>
      <c r="CN483" s="235"/>
      <c r="CO483" s="235"/>
      <c r="CP483" s="235"/>
      <c r="CQ483" s="235"/>
      <c r="CR483" s="235">
        <v>-0.03</v>
      </c>
      <c r="CS483" s="235"/>
      <c r="CT483" s="235"/>
      <c r="CU483" s="235"/>
      <c r="CV483" s="235"/>
      <c r="CW483" s="235"/>
      <c r="CX483" s="235"/>
      <c r="CY483" s="235"/>
      <c r="CZ483" s="235">
        <v>-0.08</v>
      </c>
      <c r="DA483" s="235"/>
      <c r="DB483" s="235"/>
      <c r="DC483" s="235"/>
      <c r="DD483" s="235"/>
      <c r="DE483" s="235"/>
      <c r="DF483" s="235"/>
      <c r="DG483" s="235"/>
      <c r="DH483" s="235"/>
      <c r="DI483" s="235"/>
      <c r="DJ483" s="235">
        <v>1</v>
      </c>
      <c r="DK483" s="235"/>
      <c r="DL483" s="235"/>
      <c r="DM483" s="235"/>
      <c r="DN483" s="235"/>
      <c r="DO483" s="235"/>
      <c r="DP483" s="235"/>
      <c r="DQ483" s="235"/>
      <c r="DR483" s="235"/>
      <c r="DS483" s="235"/>
      <c r="DT483" s="235"/>
      <c r="DU483" s="235"/>
      <c r="DV483" s="235"/>
      <c r="DW483" s="235"/>
      <c r="DX483" s="235"/>
      <c r="DY483" s="235"/>
      <c r="DZ483" s="235"/>
      <c r="EA483" s="235"/>
      <c r="EB483" s="235"/>
      <c r="EC483" s="235"/>
      <c r="ED483" s="235"/>
      <c r="EE483" s="235"/>
      <c r="EF483" s="235"/>
      <c r="EG483" s="235"/>
      <c r="EH483" s="235"/>
      <c r="EI483" s="235"/>
      <c r="EJ483" s="235"/>
      <c r="EK483" s="235"/>
      <c r="EL483" s="235"/>
      <c r="EM483" s="235"/>
      <c r="EN483" s="235"/>
      <c r="EO483" s="235"/>
      <c r="EP483" s="235"/>
      <c r="EQ483" s="235"/>
      <c r="ER483" s="235"/>
      <c r="ES483" s="235"/>
      <c r="ET483" s="235"/>
      <c r="EU483" s="235"/>
      <c r="EV483" s="235">
        <v>-1.42</v>
      </c>
      <c r="EW483" s="235"/>
      <c r="EX483" s="235"/>
      <c r="EY483" s="235"/>
      <c r="EZ483" s="235"/>
      <c r="FA483" s="235"/>
      <c r="FB483" s="235"/>
      <c r="FC483" s="235"/>
      <c r="FD483" s="235"/>
      <c r="FE483" s="235"/>
      <c r="FF483" s="235"/>
      <c r="FG483" s="235"/>
      <c r="FH483" s="235"/>
      <c r="FI483" s="235"/>
      <c r="FJ483" s="235"/>
      <c r="FK483" s="235"/>
      <c r="FL483" s="235"/>
      <c r="FM483" s="235"/>
      <c r="FN483" s="235"/>
      <c r="FO483" s="235"/>
      <c r="FP483" s="235"/>
      <c r="FQ483" s="235"/>
      <c r="FR483" s="235"/>
      <c r="FS483" s="235"/>
      <c r="FT483" s="236"/>
      <c r="FU483" s="237">
        <f t="shared" si="62"/>
        <v>0</v>
      </c>
      <c r="FV483" s="237">
        <f t="shared" si="63"/>
        <v>0</v>
      </c>
      <c r="FW483" s="237">
        <f t="shared" si="63"/>
        <v>0</v>
      </c>
      <c r="FX483" s="237">
        <f t="shared" si="63"/>
        <v>0</v>
      </c>
      <c r="FY483" s="237">
        <f t="shared" si="63"/>
        <v>0</v>
      </c>
      <c r="FZ483" s="237">
        <f t="shared" si="63"/>
        <v>0</v>
      </c>
      <c r="GA483" s="237">
        <f t="shared" si="64"/>
        <v>0</v>
      </c>
      <c r="GB483" s="237">
        <f t="shared" si="65"/>
        <v>0</v>
      </c>
      <c r="GC483" s="237">
        <f t="shared" si="58"/>
        <v>0</v>
      </c>
    </row>
    <row r="484" spans="1:308" x14ac:dyDescent="0.3">
      <c r="A484" s="40" t="s">
        <v>505</v>
      </c>
      <c r="B484" s="40" t="str">
        <f>[3]Technologies!B484</f>
        <v>Industrie</v>
      </c>
      <c r="C484" s="40" t="str">
        <f>VLOOKUP($A484,[3]Technologies!$A$7:$H$699,3,FALSE)</f>
        <v>Conversion</v>
      </c>
      <c r="D484" s="40" t="str">
        <f>VLOOKUP($A484,[3]Technologies!$A$7:$H$699,4,FALSE)</f>
        <v>Refineries</v>
      </c>
      <c r="E484" s="40" t="str">
        <f>VLOOKUP($A484,[3]Technologies!$A$7:$H$699,6,FALSE)</f>
        <v>Bio Ethanol</v>
      </c>
      <c r="F484" s="40" t="str">
        <f>VLOOKUP($A484,[3]Technologies!$A$7:$H$699,7,FALSE)</f>
        <v>Bioethanol from starch fermentation - Refineries</v>
      </c>
      <c r="G484" s="228"/>
      <c r="H484" s="228"/>
      <c r="I484" s="229" cm="1">
        <f t="array" ref="I484">-SUMPRODUCT(([3]Feedstocks!$C$4:$C$185=A484)*[3]Feedstocks!$E$4:$E$185,[3]Feedstocks!$F$4:$F$185,[3]Feedstocks!$H$4:$H$185,[3]Feedstocks!$I$4:$I$185)</f>
        <v>0</v>
      </c>
      <c r="J484" s="229" cm="1">
        <f t="array" ref="J484">-SUMPRODUCT(([3]Feedstocks!$C$4:$C$185=A484)*[3]Feedstocks!$E$4:$E$185,[3]Feedstocks!$H$4:$H$185,[3]Feedstocks!$I$4:$I$185)</f>
        <v>0</v>
      </c>
      <c r="K484" s="229"/>
      <c r="L484" s="229"/>
      <c r="M484" s="228">
        <v>1</v>
      </c>
      <c r="N484" s="228" t="str">
        <f>VLOOKUP(E484,[3]Activities!$A$9:$M$224,13,FALSE)</f>
        <v>NL</v>
      </c>
      <c r="O484" s="228"/>
      <c r="P484" s="66" t="s">
        <v>1266</v>
      </c>
      <c r="Q484" s="230"/>
      <c r="R484" s="230"/>
      <c r="S484" s="230"/>
      <c r="T484" s="230"/>
      <c r="U484" s="230"/>
      <c r="V484" s="230"/>
      <c r="W484" s="230"/>
      <c r="X484" s="230"/>
      <c r="Y484" s="230"/>
      <c r="Z484" s="230"/>
      <c r="AA484" s="230"/>
      <c r="AB484" s="230"/>
      <c r="AC484" s="230"/>
      <c r="AD484" s="230"/>
      <c r="AE484" s="230"/>
      <c r="AF484" s="235"/>
      <c r="AG484" s="235"/>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c r="BQ484" s="230"/>
      <c r="BR484" s="230"/>
      <c r="BS484" s="230"/>
      <c r="BT484" s="230"/>
      <c r="BU484" s="230"/>
      <c r="BV484" s="230"/>
      <c r="BW484" s="230"/>
      <c r="BX484" s="230"/>
      <c r="BY484" s="230"/>
      <c r="BZ484" s="230"/>
      <c r="CA484" s="230"/>
      <c r="CB484" s="230"/>
      <c r="CC484" s="230"/>
      <c r="CD484" s="230"/>
      <c r="CE484" s="230"/>
      <c r="CF484" s="230"/>
      <c r="CG484" s="230"/>
      <c r="CH484" s="230"/>
      <c r="CI484" s="230"/>
      <c r="CJ484" s="230"/>
      <c r="CK484" s="230"/>
      <c r="CL484" s="230"/>
      <c r="CM484" s="230"/>
      <c r="CN484" s="230"/>
      <c r="CO484" s="230"/>
      <c r="CP484" s="230"/>
      <c r="CQ484" s="230"/>
      <c r="CR484" s="230">
        <v>-2.5000000000000001E-2</v>
      </c>
      <c r="CS484" s="230"/>
      <c r="CT484" s="230"/>
      <c r="CU484" s="230"/>
      <c r="CV484" s="230"/>
      <c r="CW484" s="230"/>
      <c r="CX484" s="230"/>
      <c r="CY484" s="230"/>
      <c r="CZ484" s="230">
        <v>-7.0000000000000007E-2</v>
      </c>
      <c r="DA484" s="230"/>
      <c r="DB484" s="230"/>
      <c r="DC484" s="230"/>
      <c r="DD484" s="230"/>
      <c r="DE484" s="230"/>
      <c r="DF484" s="230"/>
      <c r="DG484" s="230"/>
      <c r="DH484" s="230"/>
      <c r="DI484" s="230"/>
      <c r="DJ484" s="230">
        <v>1</v>
      </c>
      <c r="DK484" s="230"/>
      <c r="DL484" s="230"/>
      <c r="DM484" s="230"/>
      <c r="DN484" s="230"/>
      <c r="DO484" s="230"/>
      <c r="DP484" s="230"/>
      <c r="DQ484" s="230"/>
      <c r="DR484" s="230"/>
      <c r="DS484" s="230"/>
      <c r="DT484" s="230"/>
      <c r="DU484" s="230"/>
      <c r="DV484" s="230"/>
      <c r="DW484" s="230"/>
      <c r="DX484" s="230"/>
      <c r="DY484" s="230"/>
      <c r="DZ484" s="230"/>
      <c r="EA484" s="230"/>
      <c r="EB484" s="230"/>
      <c r="EC484" s="230"/>
      <c r="ED484" s="230"/>
      <c r="EE484" s="230"/>
      <c r="EF484" s="230"/>
      <c r="EG484" s="230"/>
      <c r="EH484" s="230"/>
      <c r="EI484" s="230"/>
      <c r="EJ484" s="230"/>
      <c r="EK484" s="230"/>
      <c r="EL484" s="230"/>
      <c r="EM484" s="230"/>
      <c r="EN484" s="230"/>
      <c r="EO484" s="230"/>
      <c r="EP484" s="230"/>
      <c r="EQ484" s="230"/>
      <c r="ER484" s="230"/>
      <c r="ES484" s="230"/>
      <c r="ET484" s="230"/>
      <c r="EU484" s="230"/>
      <c r="EV484" s="230"/>
      <c r="EW484" s="230">
        <v>-1.24</v>
      </c>
      <c r="EX484" s="230"/>
      <c r="EY484" s="230"/>
      <c r="EZ484" s="230"/>
      <c r="FA484" s="230"/>
      <c r="FB484" s="230"/>
      <c r="FC484" s="230"/>
      <c r="FD484" s="230"/>
      <c r="FE484" s="230"/>
      <c r="FF484" s="230"/>
      <c r="FG484" s="230"/>
      <c r="FH484" s="230"/>
      <c r="FI484" s="230"/>
      <c r="FJ484" s="230"/>
      <c r="FK484" s="230"/>
      <c r="FL484" s="230"/>
      <c r="FM484" s="230"/>
      <c r="FN484" s="230"/>
      <c r="FO484" s="230"/>
      <c r="FP484" s="230"/>
      <c r="FQ484" s="230"/>
      <c r="FR484" s="230"/>
      <c r="FS484" s="230"/>
      <c r="FT484" s="231"/>
      <c r="FU484" s="232">
        <f t="shared" si="62"/>
        <v>0</v>
      </c>
      <c r="FV484" s="232">
        <f t="shared" ref="FV484:FZ499" si="67">ROUND(IF($C484="Primary",0,$M484*(1-$O484)*($G484*(SUMPRODUCT($Q$4:$FS$4,$Q484:$FS484)+$J484)+$H484-SUMPRODUCT($Q$5:$FS$5,$Q484:$FS484)-$I484+$K484))*IF($N484=FV$4,1,0),4)</f>
        <v>0</v>
      </c>
      <c r="FW484" s="232">
        <f t="shared" si="67"/>
        <v>0</v>
      </c>
      <c r="FX484" s="232">
        <f t="shared" si="67"/>
        <v>0</v>
      </c>
      <c r="FY484" s="232">
        <f t="shared" si="67"/>
        <v>0</v>
      </c>
      <c r="FZ484" s="232">
        <f t="shared" si="67"/>
        <v>0</v>
      </c>
      <c r="GA484" s="232">
        <f t="shared" si="64"/>
        <v>0</v>
      </c>
      <c r="GB484" s="232">
        <f t="shared" si="65"/>
        <v>0</v>
      </c>
      <c r="GC484" s="232">
        <f t="shared" si="58"/>
        <v>0</v>
      </c>
    </row>
    <row r="485" spans="1:308" x14ac:dyDescent="0.3">
      <c r="A485" s="69" t="s">
        <v>506</v>
      </c>
      <c r="B485" s="69" t="str">
        <f>[3]Technologies!B485</f>
        <v>Industrie</v>
      </c>
      <c r="C485" s="69" t="str">
        <f>VLOOKUP($A485,[3]Technologies!$A$7:$H$699,3,FALSE)</f>
        <v>Conversion</v>
      </c>
      <c r="D485" s="69" t="str">
        <f>VLOOKUP($A485,[3]Technologies!$A$7:$H$699,4,FALSE)</f>
        <v>Refineries</v>
      </c>
      <c r="E485" s="69" t="str">
        <f>VLOOKUP($A485,[3]Technologies!$A$7:$H$699,6,FALSE)</f>
        <v>Bio Ethanol</v>
      </c>
      <c r="F485" s="70" t="str">
        <f>VLOOKUP($A485,[3]Technologies!$A$7:$H$699,7,FALSE)</f>
        <v>Bioethanol from cellulosic biomass trough hydrolisis and fermentation - Refineries</v>
      </c>
      <c r="G485" s="233"/>
      <c r="H485" s="233"/>
      <c r="I485" s="234" cm="1">
        <f t="array" ref="I485">-SUMPRODUCT(([3]Feedstocks!$C$4:$C$185=A485)*[3]Feedstocks!$E$4:$E$185,[3]Feedstocks!$F$4:$F$185,[3]Feedstocks!$H$4:$H$185,[3]Feedstocks!$I$4:$I$185)</f>
        <v>0</v>
      </c>
      <c r="J485" s="234" cm="1">
        <f t="array" ref="J485">-SUMPRODUCT(([3]Feedstocks!$C$4:$C$185=A485)*[3]Feedstocks!$E$4:$E$185,[3]Feedstocks!$H$4:$H$185,[3]Feedstocks!$I$4:$I$185)</f>
        <v>0</v>
      </c>
      <c r="K485" s="234"/>
      <c r="L485" s="234"/>
      <c r="M485" s="233">
        <v>1</v>
      </c>
      <c r="N485" s="233" t="str">
        <f>VLOOKUP(E485,[3]Activities!$A$9:$M$224,13,FALSE)</f>
        <v>NL</v>
      </c>
      <c r="O485" s="233"/>
      <c r="P485" s="87" t="s">
        <v>1266</v>
      </c>
      <c r="Q485" s="235"/>
      <c r="R485" s="235"/>
      <c r="S485" s="235"/>
      <c r="T485" s="235"/>
      <c r="U485" s="235"/>
      <c r="V485" s="235"/>
      <c r="W485" s="235"/>
      <c r="X485" s="235"/>
      <c r="Y485" s="235"/>
      <c r="Z485" s="235"/>
      <c r="AA485" s="235"/>
      <c r="AB485" s="235"/>
      <c r="AC485" s="235"/>
      <c r="AD485" s="235"/>
      <c r="AE485" s="235"/>
      <c r="AF485" s="230"/>
      <c r="AG485" s="230"/>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c r="BQ485" s="235"/>
      <c r="BR485" s="235"/>
      <c r="BS485" s="235"/>
      <c r="BT485" s="235"/>
      <c r="BU485" s="235"/>
      <c r="BV485" s="235"/>
      <c r="BW485" s="235"/>
      <c r="BX485" s="235"/>
      <c r="BY485" s="235"/>
      <c r="BZ485" s="235"/>
      <c r="CA485" s="235"/>
      <c r="CB485" s="235"/>
      <c r="CC485" s="235"/>
      <c r="CD485" s="235"/>
      <c r="CE485" s="235"/>
      <c r="CF485" s="235"/>
      <c r="CG485" s="235"/>
      <c r="CH485" s="235"/>
      <c r="CI485" s="235"/>
      <c r="CJ485" s="235"/>
      <c r="CK485" s="235"/>
      <c r="CL485" s="235"/>
      <c r="CM485" s="235"/>
      <c r="CN485" s="235"/>
      <c r="CO485" s="235"/>
      <c r="CP485" s="235"/>
      <c r="CQ485" s="235"/>
      <c r="CR485" s="235">
        <v>-0.04</v>
      </c>
      <c r="CS485" s="235"/>
      <c r="CT485" s="235"/>
      <c r="CU485" s="235"/>
      <c r="CV485" s="235"/>
      <c r="CW485" s="235"/>
      <c r="CX485" s="235"/>
      <c r="CY485" s="235"/>
      <c r="CZ485" s="235">
        <v>-0.1</v>
      </c>
      <c r="DA485" s="235"/>
      <c r="DB485" s="235"/>
      <c r="DC485" s="235"/>
      <c r="DD485" s="235"/>
      <c r="DE485" s="235"/>
      <c r="DF485" s="235"/>
      <c r="DG485" s="235"/>
      <c r="DH485" s="235"/>
      <c r="DI485" s="235"/>
      <c r="DJ485" s="235">
        <v>1</v>
      </c>
      <c r="DK485" s="235"/>
      <c r="DL485" s="235"/>
      <c r="DM485" s="235"/>
      <c r="DN485" s="235"/>
      <c r="DO485" s="235"/>
      <c r="DP485" s="235"/>
      <c r="DQ485" s="235"/>
      <c r="DR485" s="235"/>
      <c r="DS485" s="235"/>
      <c r="DT485" s="235"/>
      <c r="DU485" s="235"/>
      <c r="DV485" s="235"/>
      <c r="DW485" s="235"/>
      <c r="DX485" s="235"/>
      <c r="DY485" s="235"/>
      <c r="DZ485" s="235"/>
      <c r="EA485" s="235"/>
      <c r="EB485" s="235"/>
      <c r="EC485" s="235"/>
      <c r="ED485" s="235"/>
      <c r="EE485" s="235"/>
      <c r="EF485" s="235"/>
      <c r="EG485" s="235"/>
      <c r="EH485" s="235"/>
      <c r="EI485" s="235"/>
      <c r="EJ485" s="235"/>
      <c r="EK485" s="235"/>
      <c r="EL485" s="235"/>
      <c r="EM485" s="235"/>
      <c r="EN485" s="235">
        <v>-2</v>
      </c>
      <c r="EO485" s="235"/>
      <c r="EP485" s="235"/>
      <c r="EQ485" s="235"/>
      <c r="ER485" s="235"/>
      <c r="ES485" s="235"/>
      <c r="ET485" s="235"/>
      <c r="EU485" s="235"/>
      <c r="EV485" s="235"/>
      <c r="EW485" s="235"/>
      <c r="EX485" s="235"/>
      <c r="EY485" s="235"/>
      <c r="EZ485" s="235"/>
      <c r="FA485" s="235"/>
      <c r="FB485" s="235"/>
      <c r="FC485" s="235"/>
      <c r="FD485" s="235"/>
      <c r="FE485" s="235"/>
      <c r="FF485" s="235"/>
      <c r="FG485" s="235"/>
      <c r="FH485" s="235"/>
      <c r="FI485" s="235"/>
      <c r="FJ485" s="235"/>
      <c r="FK485" s="235"/>
      <c r="FL485" s="235"/>
      <c r="FM485" s="235"/>
      <c r="FN485" s="235"/>
      <c r="FO485" s="235"/>
      <c r="FP485" s="235"/>
      <c r="FQ485" s="235"/>
      <c r="FR485" s="235"/>
      <c r="FS485" s="235"/>
      <c r="FT485" s="236"/>
      <c r="FU485" s="237">
        <f t="shared" si="62"/>
        <v>0</v>
      </c>
      <c r="FV485" s="237">
        <f t="shared" si="67"/>
        <v>0</v>
      </c>
      <c r="FW485" s="237">
        <f t="shared" si="67"/>
        <v>0</v>
      </c>
      <c r="FX485" s="237">
        <f t="shared" si="67"/>
        <v>0</v>
      </c>
      <c r="FY485" s="237">
        <f t="shared" si="67"/>
        <v>0</v>
      </c>
      <c r="FZ485" s="237">
        <f t="shared" si="67"/>
        <v>0</v>
      </c>
      <c r="GA485" s="237">
        <f t="shared" si="64"/>
        <v>0</v>
      </c>
      <c r="GB485" s="237">
        <f t="shared" si="65"/>
        <v>0</v>
      </c>
      <c r="GC485" s="237">
        <f t="shared" si="58"/>
        <v>0</v>
      </c>
    </row>
    <row r="486" spans="1:308" x14ac:dyDescent="0.3">
      <c r="A486" s="40" t="s">
        <v>507</v>
      </c>
      <c r="B486" s="40" t="str">
        <f>[3]Technologies!B486</f>
        <v>Industrie</v>
      </c>
      <c r="C486" s="40" t="str">
        <f>VLOOKUP($A486,[3]Technologies!$A$7:$H$699,3,FALSE)</f>
        <v>Primary</v>
      </c>
      <c r="D486" s="40" t="str">
        <f>VLOOKUP($A486,[3]Technologies!$A$7:$H$699,4,FALSE)</f>
        <v>Renewable</v>
      </c>
      <c r="E486" s="40" t="str">
        <f>VLOOKUP($A486,[3]Technologies!$A$7:$H$699,6,FALSE)</f>
        <v>Bio Ethanol</v>
      </c>
      <c r="F486" s="40" t="str">
        <f>VLOOKUP($A486,[3]Technologies!$A$7:$H$699,7,FALSE)</f>
        <v>Imported Bioethanol - Refineries</v>
      </c>
      <c r="G486" s="228"/>
      <c r="H486" s="228"/>
      <c r="I486" s="229" cm="1">
        <f t="array" ref="I486">-SUMPRODUCT(([3]Feedstocks!$C$4:$C$185=A486)*[3]Feedstocks!$E$4:$E$185,[3]Feedstocks!$F$4:$F$185,[3]Feedstocks!$H$4:$H$185,[3]Feedstocks!$I$4:$I$185)</f>
        <v>0</v>
      </c>
      <c r="J486" s="229" cm="1">
        <f t="array" ref="J486">-SUMPRODUCT(([3]Feedstocks!$C$4:$C$185=A486)*[3]Feedstocks!$E$4:$E$185,[3]Feedstocks!$H$4:$H$185,[3]Feedstocks!$I$4:$I$185)</f>
        <v>0</v>
      </c>
      <c r="K486" s="229"/>
      <c r="L486" s="229"/>
      <c r="M486" s="228">
        <v>1</v>
      </c>
      <c r="N486" s="228" t="str">
        <f>VLOOKUP(E486,[3]Activities!$A$9:$M$224,13,FALSE)</f>
        <v>NL</v>
      </c>
      <c r="O486" s="228"/>
      <c r="P486" s="66" t="s">
        <v>1266</v>
      </c>
      <c r="Q486" s="230"/>
      <c r="R486" s="230"/>
      <c r="S486" s="230"/>
      <c r="T486" s="230"/>
      <c r="U486" s="230"/>
      <c r="V486" s="230"/>
      <c r="W486" s="230"/>
      <c r="X486" s="230"/>
      <c r="Y486" s="230"/>
      <c r="Z486" s="230"/>
      <c r="AA486" s="230"/>
      <c r="AB486" s="230"/>
      <c r="AC486" s="230"/>
      <c r="AD486" s="230"/>
      <c r="AE486" s="230"/>
      <c r="AF486" s="235"/>
      <c r="AG486" s="235"/>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c r="BQ486" s="230"/>
      <c r="BR486" s="230"/>
      <c r="BS486" s="230"/>
      <c r="BT486" s="230"/>
      <c r="BU486" s="230"/>
      <c r="BV486" s="230"/>
      <c r="BW486" s="230"/>
      <c r="BX486" s="230"/>
      <c r="BY486" s="230"/>
      <c r="BZ486" s="230"/>
      <c r="CA486" s="230"/>
      <c r="CB486" s="230"/>
      <c r="CC486" s="230"/>
      <c r="CD486" s="230"/>
      <c r="CE486" s="230"/>
      <c r="CF486" s="230"/>
      <c r="CG486" s="230"/>
      <c r="CH486" s="230"/>
      <c r="CI486" s="230"/>
      <c r="CJ486" s="230"/>
      <c r="CK486" s="230"/>
      <c r="CL486" s="230"/>
      <c r="CM486" s="230"/>
      <c r="CN486" s="230"/>
      <c r="CO486" s="230"/>
      <c r="CP486" s="230"/>
      <c r="CQ486" s="230"/>
      <c r="CR486" s="230"/>
      <c r="CS486" s="230"/>
      <c r="CT486" s="230"/>
      <c r="CU486" s="230"/>
      <c r="CV486" s="230"/>
      <c r="CW486" s="230"/>
      <c r="CX486" s="230"/>
      <c r="CY486" s="230"/>
      <c r="CZ486" s="230"/>
      <c r="DA486" s="230"/>
      <c r="DB486" s="230"/>
      <c r="DC486" s="230"/>
      <c r="DD486" s="230"/>
      <c r="DE486" s="230"/>
      <c r="DF486" s="230"/>
      <c r="DG486" s="230"/>
      <c r="DH486" s="230"/>
      <c r="DI486" s="230"/>
      <c r="DJ486" s="230">
        <v>1</v>
      </c>
      <c r="DK486" s="230"/>
      <c r="DL486" s="230"/>
      <c r="DM486" s="230"/>
      <c r="DN486" s="230"/>
      <c r="DO486" s="230"/>
      <c r="DP486" s="230"/>
      <c r="DQ486" s="230"/>
      <c r="DR486" s="230"/>
      <c r="DS486" s="230"/>
      <c r="DT486" s="230"/>
      <c r="DU486" s="230"/>
      <c r="DV486" s="230"/>
      <c r="DW486" s="230"/>
      <c r="DX486" s="230"/>
      <c r="DY486" s="230"/>
      <c r="DZ486" s="230"/>
      <c r="EA486" s="230"/>
      <c r="EB486" s="230"/>
      <c r="EC486" s="230"/>
      <c r="ED486" s="230"/>
      <c r="EE486" s="230"/>
      <c r="EF486" s="230"/>
      <c r="EG486" s="230"/>
      <c r="EH486" s="230"/>
      <c r="EI486" s="230"/>
      <c r="EJ486" s="230"/>
      <c r="EK486" s="230"/>
      <c r="EL486" s="230"/>
      <c r="EM486" s="230"/>
      <c r="EN486" s="230"/>
      <c r="EO486" s="230"/>
      <c r="EP486" s="230"/>
      <c r="EQ486" s="230"/>
      <c r="ER486" s="230"/>
      <c r="ES486" s="230"/>
      <c r="ET486" s="230"/>
      <c r="EU486" s="230"/>
      <c r="EV486" s="230"/>
      <c r="EW486" s="230"/>
      <c r="EX486" s="230"/>
      <c r="EY486" s="230"/>
      <c r="EZ486" s="230"/>
      <c r="FA486" s="230"/>
      <c r="FB486" s="230"/>
      <c r="FC486" s="230"/>
      <c r="FD486" s="230"/>
      <c r="FE486" s="230"/>
      <c r="FF486" s="230"/>
      <c r="FG486" s="230"/>
      <c r="FH486" s="230"/>
      <c r="FI486" s="230"/>
      <c r="FJ486" s="230"/>
      <c r="FK486" s="230"/>
      <c r="FL486" s="230"/>
      <c r="FM486" s="230"/>
      <c r="FN486" s="230"/>
      <c r="FO486" s="230"/>
      <c r="FP486" s="230"/>
      <c r="FQ486" s="230"/>
      <c r="FR486" s="230"/>
      <c r="FS486" s="230"/>
      <c r="FT486" s="231"/>
      <c r="FU486" s="232">
        <f t="shared" si="62"/>
        <v>0</v>
      </c>
      <c r="FV486" s="232">
        <f t="shared" si="67"/>
        <v>0</v>
      </c>
      <c r="FW486" s="232">
        <f t="shared" si="67"/>
        <v>0</v>
      </c>
      <c r="FX486" s="232">
        <f t="shared" si="67"/>
        <v>0</v>
      </c>
      <c r="FY486" s="232">
        <f t="shared" si="67"/>
        <v>0</v>
      </c>
      <c r="FZ486" s="232">
        <f t="shared" si="67"/>
        <v>0</v>
      </c>
      <c r="GA486" s="232">
        <f t="shared" si="64"/>
        <v>0</v>
      </c>
      <c r="GB486" s="232">
        <f t="shared" si="65"/>
        <v>0</v>
      </c>
      <c r="GC486" s="232">
        <f t="shared" si="58"/>
        <v>0</v>
      </c>
    </row>
    <row r="487" spans="1:308" x14ac:dyDescent="0.3">
      <c r="A487" s="69" t="s">
        <v>508</v>
      </c>
      <c r="B487" s="69" t="str">
        <f>[3]Technologies!B487</f>
        <v>Industrie</v>
      </c>
      <c r="C487" s="69" t="str">
        <f>VLOOKUP($A487,[3]Technologies!$A$7:$H$699,3,FALSE)</f>
        <v>Conversion</v>
      </c>
      <c r="D487" s="69" t="str">
        <f>VLOOKUP($A487,[3]Technologies!$A$7:$H$699,4,FALSE)</f>
        <v>Refineries</v>
      </c>
      <c r="E487" s="69" t="str">
        <f>VLOOKUP($A487,[3]Technologies!$A$7:$H$699,6,FALSE)</f>
        <v>Bio Diesel</v>
      </c>
      <c r="F487" s="70" t="str">
        <f>VLOOKUP($A487,[3]Technologies!$A$7:$H$699,7,FALSE)</f>
        <v>Biodiesel from FAME  - Refineries</v>
      </c>
      <c r="G487" s="233"/>
      <c r="H487" s="233"/>
      <c r="I487" s="234" cm="1">
        <f t="array" ref="I487">-SUMPRODUCT(([3]Feedstocks!$C$4:$C$185=A487)*[3]Feedstocks!$E$4:$E$185,[3]Feedstocks!$F$4:$F$185,[3]Feedstocks!$H$4:$H$185,[3]Feedstocks!$I$4:$I$185)</f>
        <v>0</v>
      </c>
      <c r="J487" s="234" cm="1">
        <f t="array" ref="J487">-SUMPRODUCT(([3]Feedstocks!$C$4:$C$185=A487)*[3]Feedstocks!$E$4:$E$185,[3]Feedstocks!$H$4:$H$185,[3]Feedstocks!$I$4:$I$185)</f>
        <v>0</v>
      </c>
      <c r="K487" s="234"/>
      <c r="L487" s="234"/>
      <c r="M487" s="233">
        <v>1</v>
      </c>
      <c r="N487" s="233" t="str">
        <f>VLOOKUP(E487,[3]Activities!$A$9:$M$224,13,FALSE)</f>
        <v>NL</v>
      </c>
      <c r="O487" s="233"/>
      <c r="P487" s="87" t="s">
        <v>1266</v>
      </c>
      <c r="Q487" s="235"/>
      <c r="R487" s="235"/>
      <c r="S487" s="235"/>
      <c r="T487" s="235"/>
      <c r="U487" s="235"/>
      <c r="V487" s="235"/>
      <c r="W487" s="235"/>
      <c r="X487" s="235"/>
      <c r="Y487" s="235"/>
      <c r="Z487" s="235"/>
      <c r="AA487" s="235"/>
      <c r="AB487" s="235"/>
      <c r="AC487" s="235"/>
      <c r="AD487" s="235"/>
      <c r="AE487" s="235"/>
      <c r="AF487" s="230"/>
      <c r="AG487" s="230"/>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c r="BQ487" s="235"/>
      <c r="BR487" s="235"/>
      <c r="BS487" s="235"/>
      <c r="BT487" s="235"/>
      <c r="BU487" s="235"/>
      <c r="BV487" s="235"/>
      <c r="BW487" s="235"/>
      <c r="BX487" s="235"/>
      <c r="BY487" s="235"/>
      <c r="BZ487" s="235"/>
      <c r="CA487" s="235"/>
      <c r="CB487" s="235"/>
      <c r="CC487" s="235"/>
      <c r="CD487" s="235"/>
      <c r="CE487" s="235"/>
      <c r="CF487" s="235"/>
      <c r="CG487" s="235"/>
      <c r="CH487" s="235"/>
      <c r="CI487" s="235"/>
      <c r="CJ487" s="235"/>
      <c r="CK487" s="235"/>
      <c r="CL487" s="235"/>
      <c r="CM487" s="235"/>
      <c r="CN487" s="235"/>
      <c r="CO487" s="235"/>
      <c r="CP487" s="235"/>
      <c r="CQ487" s="235"/>
      <c r="CR487" s="235">
        <v>-1.72759930220075E-2</v>
      </c>
      <c r="CS487" s="235"/>
      <c r="CT487" s="235"/>
      <c r="CU487" s="235"/>
      <c r="CV487" s="235"/>
      <c r="CW487" s="235"/>
      <c r="CX487" s="235"/>
      <c r="CY487" s="235">
        <v>-0.170568632581857</v>
      </c>
      <c r="CZ487" s="235"/>
      <c r="DA487" s="235"/>
      <c r="DB487" s="235"/>
      <c r="DC487" s="235"/>
      <c r="DD487" s="235"/>
      <c r="DE487" s="235"/>
      <c r="DF487" s="235"/>
      <c r="DG487" s="235"/>
      <c r="DH487" s="235"/>
      <c r="DI487" s="235"/>
      <c r="DJ487" s="235"/>
      <c r="DK487" s="235">
        <v>1</v>
      </c>
      <c r="DL487" s="235"/>
      <c r="DM487" s="235"/>
      <c r="DN487" s="235"/>
      <c r="DO487" s="235"/>
      <c r="DP487" s="235"/>
      <c r="DQ487" s="235"/>
      <c r="DR487" s="235"/>
      <c r="DS487" s="235"/>
      <c r="DT487" s="235"/>
      <c r="DU487" s="235"/>
      <c r="DV487" s="235"/>
      <c r="DW487" s="235"/>
      <c r="DX487" s="235"/>
      <c r="DY487" s="235"/>
      <c r="DZ487" s="235"/>
      <c r="EA487" s="235"/>
      <c r="EB487" s="235"/>
      <c r="EC487" s="235"/>
      <c r="ED487" s="235"/>
      <c r="EE487" s="235"/>
      <c r="EF487" s="235"/>
      <c r="EG487" s="235"/>
      <c r="EH487" s="235"/>
      <c r="EI487" s="235"/>
      <c r="EJ487" s="235"/>
      <c r="EK487" s="235"/>
      <c r="EL487" s="235"/>
      <c r="EM487" s="235"/>
      <c r="EN487" s="235"/>
      <c r="EO487" s="235"/>
      <c r="EP487" s="235"/>
      <c r="EQ487" s="235"/>
      <c r="ER487" s="235"/>
      <c r="ES487" s="235"/>
      <c r="ET487" s="235"/>
      <c r="EU487" s="235"/>
      <c r="EV487" s="235"/>
      <c r="EW487" s="235"/>
      <c r="EX487" s="235">
        <v>-1.7</v>
      </c>
      <c r="EY487" s="235"/>
      <c r="EZ487" s="235"/>
      <c r="FA487" s="235"/>
      <c r="FB487" s="235"/>
      <c r="FC487" s="235"/>
      <c r="FD487" s="235"/>
      <c r="FE487" s="235"/>
      <c r="FF487" s="235"/>
      <c r="FG487" s="235"/>
      <c r="FH487" s="235"/>
      <c r="FI487" s="235"/>
      <c r="FJ487" s="235"/>
      <c r="FK487" s="235"/>
      <c r="FL487" s="235"/>
      <c r="FM487" s="235"/>
      <c r="FN487" s="235"/>
      <c r="FO487" s="235"/>
      <c r="FP487" s="235"/>
      <c r="FQ487" s="235"/>
      <c r="FR487" s="235"/>
      <c r="FS487" s="235"/>
      <c r="FT487" s="236"/>
      <c r="FU487" s="237">
        <f t="shared" si="62"/>
        <v>0</v>
      </c>
      <c r="FV487" s="237">
        <f t="shared" si="67"/>
        <v>0</v>
      </c>
      <c r="FW487" s="237">
        <f t="shared" si="67"/>
        <v>0</v>
      </c>
      <c r="FX487" s="237">
        <f t="shared" si="67"/>
        <v>0</v>
      </c>
      <c r="FY487" s="237">
        <f t="shared" si="67"/>
        <v>0</v>
      </c>
      <c r="FZ487" s="237">
        <f t="shared" si="67"/>
        <v>0</v>
      </c>
      <c r="GA487" s="237">
        <f t="shared" si="64"/>
        <v>0</v>
      </c>
      <c r="GB487" s="237">
        <f t="shared" si="65"/>
        <v>0</v>
      </c>
      <c r="GC487" s="237">
        <f t="shared" si="58"/>
        <v>0</v>
      </c>
    </row>
    <row r="488" spans="1:308" x14ac:dyDescent="0.3">
      <c r="A488" s="40" t="s">
        <v>509</v>
      </c>
      <c r="B488" s="40" t="str">
        <f>[3]Technologies!B488</f>
        <v>Industrie</v>
      </c>
      <c r="C488" s="40" t="str">
        <f>VLOOKUP($A488,[3]Technologies!$A$7:$H$699,3,FALSE)</f>
        <v>Conversion</v>
      </c>
      <c r="D488" s="40" t="str">
        <f>VLOOKUP($A488,[3]Technologies!$A$7:$H$699,4,FALSE)</f>
        <v>Refineries</v>
      </c>
      <c r="E488" s="40" t="str">
        <f>VLOOKUP($A488,[3]Technologies!$A$7:$H$699,6,FALSE)</f>
        <v>Bio Diesel</v>
      </c>
      <c r="F488" s="40" t="str">
        <f>VLOOKUP($A488,[3]Technologies!$A$7:$H$699,7,FALSE)</f>
        <v>Biodiesel oriented hydro pyrolisis - Refineries</v>
      </c>
      <c r="G488" s="228"/>
      <c r="H488" s="228"/>
      <c r="I488" s="229" cm="1">
        <f t="array" ref="I488">-SUMPRODUCT(([3]Feedstocks!$C$4:$C$185=A488)*[3]Feedstocks!$E$4:$E$185,[3]Feedstocks!$F$4:$F$185,[3]Feedstocks!$H$4:$H$185,[3]Feedstocks!$I$4:$I$185)</f>
        <v>0</v>
      </c>
      <c r="J488" s="229" cm="1">
        <f t="array" ref="J488">-SUMPRODUCT(([3]Feedstocks!$C$4:$C$185=A488)*[3]Feedstocks!$E$4:$E$185,[3]Feedstocks!$H$4:$H$185,[3]Feedstocks!$I$4:$I$185)</f>
        <v>0</v>
      </c>
      <c r="K488" s="229"/>
      <c r="L488" s="229"/>
      <c r="M488" s="228">
        <v>1</v>
      </c>
      <c r="N488" s="228" t="str">
        <f>VLOOKUP(E488,[3]Activities!$A$9:$M$224,13,FALSE)</f>
        <v>NL</v>
      </c>
      <c r="O488" s="228"/>
      <c r="P488" s="66" t="s">
        <v>1557</v>
      </c>
      <c r="Q488" s="230"/>
      <c r="R488" s="230"/>
      <c r="S488" s="230"/>
      <c r="T488" s="230"/>
      <c r="U488" s="230"/>
      <c r="V488" s="230"/>
      <c r="W488" s="230"/>
      <c r="X488" s="230"/>
      <c r="Y488" s="230"/>
      <c r="Z488" s="230"/>
      <c r="AA488" s="230"/>
      <c r="AB488" s="230"/>
      <c r="AC488" s="230"/>
      <c r="AD488" s="230"/>
      <c r="AE488" s="230"/>
      <c r="AF488" s="235"/>
      <c r="AG488" s="235"/>
      <c r="AH488" s="230"/>
      <c r="AI488" s="230"/>
      <c r="AJ488" s="230"/>
      <c r="AK488" s="230"/>
      <c r="AL488" s="230"/>
      <c r="AM488" s="230"/>
      <c r="AN488" s="230"/>
      <c r="AO488" s="230"/>
      <c r="AP488" s="230"/>
      <c r="AQ488" s="230"/>
      <c r="AR488" s="230"/>
      <c r="AS488" s="230"/>
      <c r="AT488" s="230"/>
      <c r="AU488" s="230"/>
      <c r="AV488" s="230"/>
      <c r="AW488" s="230"/>
      <c r="AX488" s="230"/>
      <c r="AY488" s="230"/>
      <c r="AZ488" s="230"/>
      <c r="BA488" s="230"/>
      <c r="BB488" s="230"/>
      <c r="BC488" s="230"/>
      <c r="BD488" s="230"/>
      <c r="BE488" s="230"/>
      <c r="BF488" s="230"/>
      <c r="BG488" s="230"/>
      <c r="BH488" s="230"/>
      <c r="BI488" s="230"/>
      <c r="BJ488" s="230"/>
      <c r="BK488" s="230"/>
      <c r="BL488" s="230"/>
      <c r="BM488" s="230"/>
      <c r="BN488" s="230"/>
      <c r="BO488" s="230"/>
      <c r="BP488" s="230"/>
      <c r="BQ488" s="230"/>
      <c r="BR488" s="230"/>
      <c r="BS488" s="230"/>
      <c r="BT488" s="230"/>
      <c r="BU488" s="230"/>
      <c r="BV488" s="230"/>
      <c r="BW488" s="230"/>
      <c r="BX488" s="230"/>
      <c r="BY488" s="230"/>
      <c r="BZ488" s="230"/>
      <c r="CA488" s="230"/>
      <c r="CB488" s="230"/>
      <c r="CC488" s="230"/>
      <c r="CD488" s="230"/>
      <c r="CE488" s="230"/>
      <c r="CF488" s="230"/>
      <c r="CG488" s="230"/>
      <c r="CH488" s="230"/>
      <c r="CI488" s="230"/>
      <c r="CJ488" s="230"/>
      <c r="CK488" s="230"/>
      <c r="CL488" s="230"/>
      <c r="CM488" s="230"/>
      <c r="CN488" s="230"/>
      <c r="CO488" s="230"/>
      <c r="CP488" s="230"/>
      <c r="CQ488" s="230"/>
      <c r="CR488" s="230">
        <v>-7.0000000000000007E-2</v>
      </c>
      <c r="CS488" s="230"/>
      <c r="CT488" s="230"/>
      <c r="CU488" s="230"/>
      <c r="CV488" s="230"/>
      <c r="CW488" s="230"/>
      <c r="CX488" s="230"/>
      <c r="CY488" s="230">
        <v>-0.34</v>
      </c>
      <c r="CZ488" s="230"/>
      <c r="DA488" s="230"/>
      <c r="DB488" s="230"/>
      <c r="DC488" s="230"/>
      <c r="DD488" s="230"/>
      <c r="DE488" s="230"/>
      <c r="DF488" s="230"/>
      <c r="DG488" s="230"/>
      <c r="DH488" s="230"/>
      <c r="DI488" s="230">
        <v>0.5</v>
      </c>
      <c r="DJ488" s="230"/>
      <c r="DK488" s="230">
        <v>1</v>
      </c>
      <c r="DL488" s="230">
        <v>0.5</v>
      </c>
      <c r="DM488" s="230"/>
      <c r="DN488" s="230"/>
      <c r="DO488" s="230"/>
      <c r="DP488" s="230"/>
      <c r="DQ488" s="230"/>
      <c r="DR488" s="230"/>
      <c r="DS488" s="230"/>
      <c r="DT488" s="230"/>
      <c r="DU488" s="230"/>
      <c r="DV488" s="230"/>
      <c r="DW488" s="230">
        <v>-0.4</v>
      </c>
      <c r="DX488" s="230"/>
      <c r="DY488" s="230"/>
      <c r="DZ488" s="230"/>
      <c r="EA488" s="230"/>
      <c r="EB488" s="230">
        <v>-2.36</v>
      </c>
      <c r="EC488" s="230"/>
      <c r="ED488" s="230"/>
      <c r="EE488" s="230"/>
      <c r="EF488" s="230"/>
      <c r="EG488" s="230"/>
      <c r="EH488" s="230"/>
      <c r="EI488" s="230"/>
      <c r="EJ488" s="230"/>
      <c r="EK488" s="230"/>
      <c r="EL488" s="230"/>
      <c r="EM488" s="230"/>
      <c r="EN488" s="230"/>
      <c r="EO488" s="230"/>
      <c r="EP488" s="230"/>
      <c r="EQ488" s="230"/>
      <c r="ER488" s="230"/>
      <c r="ES488" s="230"/>
      <c r="ET488" s="230"/>
      <c r="EU488" s="230"/>
      <c r="EV488" s="230"/>
      <c r="EW488" s="230"/>
      <c r="EX488" s="230"/>
      <c r="EY488" s="230"/>
      <c r="EZ488" s="230"/>
      <c r="FA488" s="230"/>
      <c r="FB488" s="230"/>
      <c r="FC488" s="230"/>
      <c r="FD488" s="230"/>
      <c r="FE488" s="230"/>
      <c r="FF488" s="230"/>
      <c r="FG488" s="230"/>
      <c r="FH488" s="230"/>
      <c r="FI488" s="230"/>
      <c r="FJ488" s="230"/>
      <c r="FK488" s="230"/>
      <c r="FL488" s="230"/>
      <c r="FM488" s="230"/>
      <c r="FN488" s="230"/>
      <c r="FO488" s="230"/>
      <c r="FP488" s="230"/>
      <c r="FQ488" s="230"/>
      <c r="FR488" s="230"/>
      <c r="FS488" s="230"/>
      <c r="FT488" s="231"/>
      <c r="FU488" s="232">
        <f t="shared" si="62"/>
        <v>0</v>
      </c>
      <c r="FV488" s="232">
        <f t="shared" si="67"/>
        <v>0</v>
      </c>
      <c r="FW488" s="232">
        <f t="shared" si="67"/>
        <v>0</v>
      </c>
      <c r="FX488" s="232">
        <f t="shared" si="67"/>
        <v>0</v>
      </c>
      <c r="FY488" s="232">
        <f t="shared" si="67"/>
        <v>0</v>
      </c>
      <c r="FZ488" s="232">
        <f t="shared" si="67"/>
        <v>0</v>
      </c>
      <c r="GA488" s="232">
        <f t="shared" si="64"/>
        <v>0</v>
      </c>
      <c r="GB488" s="232">
        <f t="shared" si="65"/>
        <v>0</v>
      </c>
      <c r="GC488" s="232">
        <f t="shared" si="58"/>
        <v>0</v>
      </c>
    </row>
    <row r="489" spans="1:308" x14ac:dyDescent="0.3">
      <c r="A489" s="69" t="s">
        <v>510</v>
      </c>
      <c r="B489" s="69" t="str">
        <f>[3]Technologies!B489</f>
        <v>Industrie</v>
      </c>
      <c r="C489" s="69" t="str">
        <f>VLOOKUP($A489,[3]Technologies!$A$7:$H$699,3,FALSE)</f>
        <v>Primary</v>
      </c>
      <c r="D489" s="69" t="str">
        <f>VLOOKUP($A489,[3]Technologies!$A$7:$H$699,4,FALSE)</f>
        <v>Renewable</v>
      </c>
      <c r="E489" s="69" t="str">
        <f>VLOOKUP($A489,[3]Technologies!$A$7:$H$699,6,FALSE)</f>
        <v>Bio Diesel</v>
      </c>
      <c r="F489" s="70" t="str">
        <f>VLOOKUP($A489,[3]Technologies!$A$7:$H$699,7,FALSE)</f>
        <v>Imported Biodiesel - Refineries</v>
      </c>
      <c r="G489" s="233"/>
      <c r="H489" s="233"/>
      <c r="I489" s="234" cm="1">
        <f t="array" ref="I489">-SUMPRODUCT(([3]Feedstocks!$C$4:$C$185=A489)*[3]Feedstocks!$E$4:$E$185,[3]Feedstocks!$F$4:$F$185,[3]Feedstocks!$H$4:$H$185,[3]Feedstocks!$I$4:$I$185)</f>
        <v>0</v>
      </c>
      <c r="J489" s="234" cm="1">
        <f t="array" ref="J489">-SUMPRODUCT(([3]Feedstocks!$C$4:$C$185=A489)*[3]Feedstocks!$E$4:$E$185,[3]Feedstocks!$H$4:$H$185,[3]Feedstocks!$I$4:$I$185)</f>
        <v>0</v>
      </c>
      <c r="K489" s="234"/>
      <c r="L489" s="234"/>
      <c r="M489" s="233">
        <v>1</v>
      </c>
      <c r="N489" s="233" t="str">
        <f>VLOOKUP(E489,[3]Activities!$A$9:$M$224,13,FALSE)</f>
        <v>NL</v>
      </c>
      <c r="O489" s="233"/>
      <c r="P489" s="87" t="s">
        <v>1266</v>
      </c>
      <c r="Q489" s="235"/>
      <c r="R489" s="235"/>
      <c r="S489" s="235"/>
      <c r="T489" s="235"/>
      <c r="U489" s="235"/>
      <c r="V489" s="235"/>
      <c r="W489" s="235"/>
      <c r="X489" s="235"/>
      <c r="Y489" s="235"/>
      <c r="Z489" s="235"/>
      <c r="AA489" s="235"/>
      <c r="AB489" s="235"/>
      <c r="AC489" s="235"/>
      <c r="AD489" s="235"/>
      <c r="AE489" s="235"/>
      <c r="AF489" s="230"/>
      <c r="AG489" s="230"/>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c r="BQ489" s="235"/>
      <c r="BR489" s="235"/>
      <c r="BS489" s="235"/>
      <c r="BT489" s="235"/>
      <c r="BU489" s="235"/>
      <c r="BV489" s="235"/>
      <c r="BW489" s="235"/>
      <c r="BX489" s="235"/>
      <c r="BY489" s="235"/>
      <c r="BZ489" s="235"/>
      <c r="CA489" s="235"/>
      <c r="CB489" s="235"/>
      <c r="CC489" s="235"/>
      <c r="CD489" s="235"/>
      <c r="CE489" s="235"/>
      <c r="CF489" s="235"/>
      <c r="CG489" s="235"/>
      <c r="CH489" s="235"/>
      <c r="CI489" s="235"/>
      <c r="CJ489" s="235"/>
      <c r="CK489" s="235"/>
      <c r="CL489" s="235"/>
      <c r="CM489" s="235"/>
      <c r="CN489" s="235"/>
      <c r="CO489" s="235"/>
      <c r="CP489" s="235"/>
      <c r="CQ489" s="235"/>
      <c r="CR489" s="235"/>
      <c r="CS489" s="235"/>
      <c r="CT489" s="235"/>
      <c r="CU489" s="235"/>
      <c r="CV489" s="235"/>
      <c r="CW489" s="235"/>
      <c r="CX489" s="235"/>
      <c r="CY489" s="235"/>
      <c r="CZ489" s="235"/>
      <c r="DA489" s="235"/>
      <c r="DB489" s="235"/>
      <c r="DC489" s="235"/>
      <c r="DD489" s="235"/>
      <c r="DE489" s="235"/>
      <c r="DF489" s="235"/>
      <c r="DG489" s="235"/>
      <c r="DH489" s="235"/>
      <c r="DI489" s="235"/>
      <c r="DJ489" s="235"/>
      <c r="DK489" s="235">
        <v>1</v>
      </c>
      <c r="DL489" s="235"/>
      <c r="DM489" s="235"/>
      <c r="DN489" s="235"/>
      <c r="DO489" s="235"/>
      <c r="DP489" s="235"/>
      <c r="DQ489" s="235"/>
      <c r="DR489" s="235"/>
      <c r="DS489" s="235"/>
      <c r="DT489" s="235"/>
      <c r="DU489" s="235"/>
      <c r="DV489" s="235"/>
      <c r="DW489" s="235"/>
      <c r="DX489" s="235"/>
      <c r="DY489" s="235"/>
      <c r="DZ489" s="235"/>
      <c r="EA489" s="235"/>
      <c r="EB489" s="235"/>
      <c r="EC489" s="235"/>
      <c r="ED489" s="235"/>
      <c r="EE489" s="235"/>
      <c r="EF489" s="235"/>
      <c r="EG489" s="235"/>
      <c r="EH489" s="235"/>
      <c r="EI489" s="235"/>
      <c r="EJ489" s="235"/>
      <c r="EK489" s="235"/>
      <c r="EL489" s="235"/>
      <c r="EM489" s="235"/>
      <c r="EN489" s="235"/>
      <c r="EO489" s="235"/>
      <c r="EP489" s="235"/>
      <c r="EQ489" s="235"/>
      <c r="ER489" s="235"/>
      <c r="ES489" s="235"/>
      <c r="ET489" s="235"/>
      <c r="EU489" s="235"/>
      <c r="EV489" s="235"/>
      <c r="EW489" s="235"/>
      <c r="EX489" s="235"/>
      <c r="EY489" s="235"/>
      <c r="EZ489" s="235"/>
      <c r="FA489" s="235"/>
      <c r="FB489" s="235"/>
      <c r="FC489" s="235"/>
      <c r="FD489" s="235"/>
      <c r="FE489" s="235"/>
      <c r="FF489" s="235"/>
      <c r="FG489" s="235"/>
      <c r="FH489" s="235"/>
      <c r="FI489" s="235"/>
      <c r="FJ489" s="235"/>
      <c r="FK489" s="235"/>
      <c r="FL489" s="235"/>
      <c r="FM489" s="235"/>
      <c r="FN489" s="235"/>
      <c r="FO489" s="235"/>
      <c r="FP489" s="235"/>
      <c r="FQ489" s="235"/>
      <c r="FR489" s="235"/>
      <c r="FS489" s="235"/>
      <c r="FT489" s="236"/>
      <c r="FU489" s="237">
        <f t="shared" si="62"/>
        <v>0</v>
      </c>
      <c r="FV489" s="237">
        <f t="shared" si="67"/>
        <v>0</v>
      </c>
      <c r="FW489" s="237">
        <f t="shared" si="67"/>
        <v>0</v>
      </c>
      <c r="FX489" s="237">
        <f t="shared" si="67"/>
        <v>0</v>
      </c>
      <c r="FY489" s="237">
        <f t="shared" si="67"/>
        <v>0</v>
      </c>
      <c r="FZ489" s="237">
        <f t="shared" si="67"/>
        <v>0</v>
      </c>
      <c r="GA489" s="237">
        <f t="shared" si="64"/>
        <v>0</v>
      </c>
      <c r="GB489" s="237">
        <f t="shared" si="65"/>
        <v>0</v>
      </c>
      <c r="GC489" s="237">
        <f t="shared" si="58"/>
        <v>0</v>
      </c>
    </row>
    <row r="490" spans="1:308" x14ac:dyDescent="0.3">
      <c r="A490" s="40" t="s">
        <v>511</v>
      </c>
      <c r="B490" s="40" t="str">
        <f>[3]Technologies!B490</f>
        <v>Industrie</v>
      </c>
      <c r="C490" s="40" t="str">
        <f>VLOOKUP($A490,[3]Technologies!$A$7:$H$699,3,FALSE)</f>
        <v>Conversion</v>
      </c>
      <c r="D490" s="40" t="str">
        <f>VLOOKUP($A490,[3]Technologies!$A$7:$H$699,4,FALSE)</f>
        <v>Refineries</v>
      </c>
      <c r="E490" s="40" t="str">
        <f>VLOOKUP($A490,[3]Technologies!$A$7:$H$699,6,FALSE)</f>
        <v>Bio Kerosene</v>
      </c>
      <c r="F490" s="40" t="str">
        <f>VLOOKUP($A490,[3]Technologies!$A$7:$H$699,7,FALSE)</f>
        <v>Biokerosene oriented hydro pyrolisis - Refineries</v>
      </c>
      <c r="G490" s="228"/>
      <c r="H490" s="228"/>
      <c r="I490" s="229" cm="1">
        <f t="array" ref="I490">-SUMPRODUCT(([3]Feedstocks!$C$4:$C$185=A490)*[3]Feedstocks!$E$4:$E$185,[3]Feedstocks!$F$4:$F$185,[3]Feedstocks!$H$4:$H$185,[3]Feedstocks!$I$4:$I$185)</f>
        <v>0</v>
      </c>
      <c r="J490" s="229" cm="1">
        <f t="array" ref="J490">-SUMPRODUCT(([3]Feedstocks!$C$4:$C$185=A490)*[3]Feedstocks!$E$4:$E$185,[3]Feedstocks!$H$4:$H$185,[3]Feedstocks!$I$4:$I$185)</f>
        <v>0</v>
      </c>
      <c r="K490" s="229"/>
      <c r="L490" s="229"/>
      <c r="M490" s="228">
        <v>1</v>
      </c>
      <c r="N490" s="228" t="str">
        <f>VLOOKUP(E490,[3]Activities!$A$9:$M$224,13,FALSE)</f>
        <v>NL</v>
      </c>
      <c r="O490" s="228"/>
      <c r="P490" s="66" t="s">
        <v>1557</v>
      </c>
      <c r="Q490" s="230"/>
      <c r="R490" s="230"/>
      <c r="S490" s="230"/>
      <c r="T490" s="230"/>
      <c r="U490" s="230"/>
      <c r="V490" s="230"/>
      <c r="W490" s="230"/>
      <c r="X490" s="230"/>
      <c r="Y490" s="230"/>
      <c r="Z490" s="230"/>
      <c r="AA490" s="230"/>
      <c r="AB490" s="230"/>
      <c r="AC490" s="230"/>
      <c r="AD490" s="230"/>
      <c r="AE490" s="230"/>
      <c r="AF490" s="235"/>
      <c r="AG490" s="235"/>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230"/>
      <c r="BR490" s="230"/>
      <c r="BS490" s="230"/>
      <c r="BT490" s="230"/>
      <c r="BU490" s="230"/>
      <c r="BV490" s="230"/>
      <c r="BW490" s="230"/>
      <c r="BX490" s="230"/>
      <c r="BY490" s="230"/>
      <c r="BZ490" s="230"/>
      <c r="CA490" s="230"/>
      <c r="CB490" s="230"/>
      <c r="CC490" s="230"/>
      <c r="CD490" s="230"/>
      <c r="CE490" s="230"/>
      <c r="CF490" s="230"/>
      <c r="CG490" s="230"/>
      <c r="CH490" s="230"/>
      <c r="CI490" s="230"/>
      <c r="CJ490" s="230"/>
      <c r="CK490" s="230"/>
      <c r="CL490" s="230"/>
      <c r="CM490" s="230"/>
      <c r="CN490" s="230"/>
      <c r="CO490" s="230"/>
      <c r="CP490" s="230"/>
      <c r="CQ490" s="230"/>
      <c r="CR490" s="230">
        <v>-7.0000000000000007E-2</v>
      </c>
      <c r="CS490" s="230"/>
      <c r="CT490" s="230"/>
      <c r="CU490" s="230"/>
      <c r="CV490" s="230"/>
      <c r="CW490" s="230"/>
      <c r="CX490" s="230"/>
      <c r="CY490" s="230">
        <v>-0.34</v>
      </c>
      <c r="CZ490" s="230"/>
      <c r="DA490" s="230"/>
      <c r="DB490" s="230"/>
      <c r="DC490" s="230"/>
      <c r="DD490" s="230"/>
      <c r="DE490" s="230"/>
      <c r="DF490" s="230"/>
      <c r="DG490" s="230"/>
      <c r="DH490" s="230"/>
      <c r="DI490" s="230">
        <v>0.75</v>
      </c>
      <c r="DJ490" s="230"/>
      <c r="DK490" s="230">
        <v>0.25</v>
      </c>
      <c r="DL490" s="230">
        <v>1</v>
      </c>
      <c r="DM490" s="230"/>
      <c r="DN490" s="230"/>
      <c r="DO490" s="230"/>
      <c r="DP490" s="230"/>
      <c r="DQ490" s="230"/>
      <c r="DR490" s="230"/>
      <c r="DS490" s="230"/>
      <c r="DT490" s="230"/>
      <c r="DU490" s="230"/>
      <c r="DV490" s="230"/>
      <c r="DW490" s="230">
        <v>-0.4</v>
      </c>
      <c r="DX490" s="230"/>
      <c r="DY490" s="230"/>
      <c r="DZ490" s="230"/>
      <c r="EA490" s="230"/>
      <c r="EB490" s="230">
        <v>-2.36</v>
      </c>
      <c r="EC490" s="230"/>
      <c r="ED490" s="230"/>
      <c r="EE490" s="230"/>
      <c r="EF490" s="230"/>
      <c r="EG490" s="230"/>
      <c r="EH490" s="230"/>
      <c r="EI490" s="230"/>
      <c r="EJ490" s="230"/>
      <c r="EK490" s="230"/>
      <c r="EL490" s="230"/>
      <c r="EM490" s="230"/>
      <c r="EN490" s="230"/>
      <c r="EO490" s="230"/>
      <c r="EP490" s="230"/>
      <c r="EQ490" s="230"/>
      <c r="ER490" s="230"/>
      <c r="ES490" s="230"/>
      <c r="ET490" s="230"/>
      <c r="EU490" s="230"/>
      <c r="EV490" s="230"/>
      <c r="EW490" s="230"/>
      <c r="EX490" s="230"/>
      <c r="EY490" s="230"/>
      <c r="EZ490" s="230"/>
      <c r="FA490" s="230"/>
      <c r="FB490" s="230"/>
      <c r="FC490" s="230"/>
      <c r="FD490" s="230"/>
      <c r="FE490" s="230"/>
      <c r="FF490" s="230"/>
      <c r="FG490" s="230"/>
      <c r="FH490" s="230"/>
      <c r="FI490" s="230"/>
      <c r="FJ490" s="230"/>
      <c r="FK490" s="230"/>
      <c r="FL490" s="230"/>
      <c r="FM490" s="230"/>
      <c r="FN490" s="230"/>
      <c r="FO490" s="230"/>
      <c r="FP490" s="230"/>
      <c r="FQ490" s="230"/>
      <c r="FR490" s="230"/>
      <c r="FS490" s="230"/>
      <c r="FT490" s="231"/>
      <c r="FU490" s="232">
        <f t="shared" si="62"/>
        <v>0</v>
      </c>
      <c r="FV490" s="232">
        <f t="shared" si="67"/>
        <v>0</v>
      </c>
      <c r="FW490" s="232">
        <f t="shared" si="67"/>
        <v>0</v>
      </c>
      <c r="FX490" s="232">
        <f t="shared" si="67"/>
        <v>0</v>
      </c>
      <c r="FY490" s="232">
        <f t="shared" si="67"/>
        <v>0</v>
      </c>
      <c r="FZ490" s="232">
        <f t="shared" si="67"/>
        <v>0</v>
      </c>
      <c r="GA490" s="232">
        <f t="shared" si="64"/>
        <v>0</v>
      </c>
      <c r="GB490" s="232">
        <f t="shared" si="65"/>
        <v>0</v>
      </c>
      <c r="GC490" s="232">
        <f t="shared" si="58"/>
        <v>0</v>
      </c>
    </row>
    <row r="491" spans="1:308" x14ac:dyDescent="0.3">
      <c r="A491" s="69" t="s">
        <v>512</v>
      </c>
      <c r="B491" s="69" t="str">
        <f>[3]Technologies!B491</f>
        <v>Industrie</v>
      </c>
      <c r="C491" s="69" t="str">
        <f>VLOOKUP($A491,[3]Technologies!$A$7:$H$699,3,FALSE)</f>
        <v>Primary</v>
      </c>
      <c r="D491" s="69" t="str">
        <f>VLOOKUP($A491,[3]Technologies!$A$7:$H$699,4,FALSE)</f>
        <v>Renewable</v>
      </c>
      <c r="E491" s="69" t="str">
        <f>VLOOKUP($A491,[3]Technologies!$A$7:$H$699,6,FALSE)</f>
        <v>Bio Kerosene</v>
      </c>
      <c r="F491" s="70" t="str">
        <f>VLOOKUP($A491,[3]Technologies!$A$7:$H$699,7,FALSE)</f>
        <v>Imported Biokerosene - Refineries</v>
      </c>
      <c r="G491" s="233"/>
      <c r="H491" s="233"/>
      <c r="I491" s="234" cm="1">
        <f t="array" ref="I491">-SUMPRODUCT(([3]Feedstocks!$C$4:$C$185=A491)*[3]Feedstocks!$E$4:$E$185,[3]Feedstocks!$F$4:$F$185,[3]Feedstocks!$H$4:$H$185,[3]Feedstocks!$I$4:$I$185)</f>
        <v>0</v>
      </c>
      <c r="J491" s="234" cm="1">
        <f t="array" ref="J491">-SUMPRODUCT(([3]Feedstocks!$C$4:$C$185=A491)*[3]Feedstocks!$E$4:$E$185,[3]Feedstocks!$H$4:$H$185,[3]Feedstocks!$I$4:$I$185)</f>
        <v>0</v>
      </c>
      <c r="K491" s="234"/>
      <c r="L491" s="234"/>
      <c r="M491" s="233">
        <v>1</v>
      </c>
      <c r="N491" s="233" t="str">
        <f>VLOOKUP(E491,[3]Activities!$A$9:$M$224,13,FALSE)</f>
        <v>NL</v>
      </c>
      <c r="O491" s="233"/>
      <c r="P491" s="87" t="s">
        <v>1266</v>
      </c>
      <c r="Q491" s="235"/>
      <c r="R491" s="235"/>
      <c r="S491" s="235"/>
      <c r="T491" s="235"/>
      <c r="U491" s="235"/>
      <c r="V491" s="235"/>
      <c r="W491" s="235"/>
      <c r="X491" s="235"/>
      <c r="Y491" s="235"/>
      <c r="Z491" s="235"/>
      <c r="AA491" s="235"/>
      <c r="AB491" s="235"/>
      <c r="AC491" s="235"/>
      <c r="AD491" s="235"/>
      <c r="AE491" s="235"/>
      <c r="AF491" s="230"/>
      <c r="AG491" s="230"/>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c r="BQ491" s="235"/>
      <c r="BR491" s="235"/>
      <c r="BS491" s="235"/>
      <c r="BT491" s="235"/>
      <c r="BU491" s="235"/>
      <c r="BV491" s="235"/>
      <c r="BW491" s="235"/>
      <c r="BX491" s="235"/>
      <c r="BY491" s="235"/>
      <c r="BZ491" s="235"/>
      <c r="CA491" s="235"/>
      <c r="CB491" s="235"/>
      <c r="CC491" s="235"/>
      <c r="CD491" s="235"/>
      <c r="CE491" s="235"/>
      <c r="CF491" s="235"/>
      <c r="CG491" s="235"/>
      <c r="CH491" s="235"/>
      <c r="CI491" s="235"/>
      <c r="CJ491" s="235"/>
      <c r="CK491" s="235"/>
      <c r="CL491" s="235"/>
      <c r="CM491" s="235"/>
      <c r="CN491" s="235"/>
      <c r="CO491" s="235"/>
      <c r="CP491" s="235"/>
      <c r="CQ491" s="235"/>
      <c r="CR491" s="235"/>
      <c r="CS491" s="235"/>
      <c r="CT491" s="235"/>
      <c r="CU491" s="235"/>
      <c r="CV491" s="235"/>
      <c r="CW491" s="235"/>
      <c r="CX491" s="235"/>
      <c r="CY491" s="235"/>
      <c r="CZ491" s="235"/>
      <c r="DA491" s="235"/>
      <c r="DB491" s="235"/>
      <c r="DC491" s="235"/>
      <c r="DD491" s="235"/>
      <c r="DE491" s="235"/>
      <c r="DF491" s="235"/>
      <c r="DG491" s="235"/>
      <c r="DH491" s="235"/>
      <c r="DI491" s="235"/>
      <c r="DJ491" s="235"/>
      <c r="DK491" s="235"/>
      <c r="DL491" s="235">
        <v>1</v>
      </c>
      <c r="DM491" s="235"/>
      <c r="DN491" s="235"/>
      <c r="DO491" s="235"/>
      <c r="DP491" s="235"/>
      <c r="DQ491" s="235"/>
      <c r="DR491" s="235"/>
      <c r="DS491" s="235"/>
      <c r="DT491" s="235"/>
      <c r="DU491" s="235"/>
      <c r="DV491" s="235"/>
      <c r="DW491" s="235"/>
      <c r="DX491" s="235"/>
      <c r="DY491" s="235"/>
      <c r="DZ491" s="235"/>
      <c r="EA491" s="235"/>
      <c r="EB491" s="235"/>
      <c r="EC491" s="235"/>
      <c r="ED491" s="235"/>
      <c r="EE491" s="235"/>
      <c r="EF491" s="235"/>
      <c r="EG491" s="235"/>
      <c r="EH491" s="235"/>
      <c r="EI491" s="235"/>
      <c r="EJ491" s="235"/>
      <c r="EK491" s="235"/>
      <c r="EL491" s="235"/>
      <c r="EM491" s="235"/>
      <c r="EN491" s="235"/>
      <c r="EO491" s="235"/>
      <c r="EP491" s="235"/>
      <c r="EQ491" s="235"/>
      <c r="ER491" s="235"/>
      <c r="ES491" s="235"/>
      <c r="ET491" s="235"/>
      <c r="EU491" s="235"/>
      <c r="EV491" s="235"/>
      <c r="EW491" s="235"/>
      <c r="EX491" s="235"/>
      <c r="EY491" s="235"/>
      <c r="EZ491" s="235"/>
      <c r="FA491" s="235"/>
      <c r="FB491" s="235"/>
      <c r="FC491" s="235"/>
      <c r="FD491" s="235"/>
      <c r="FE491" s="235"/>
      <c r="FF491" s="235"/>
      <c r="FG491" s="235"/>
      <c r="FH491" s="235"/>
      <c r="FI491" s="235"/>
      <c r="FJ491" s="235"/>
      <c r="FK491" s="235"/>
      <c r="FL491" s="235"/>
      <c r="FM491" s="235"/>
      <c r="FN491" s="235"/>
      <c r="FO491" s="235"/>
      <c r="FP491" s="235"/>
      <c r="FQ491" s="235"/>
      <c r="FR491" s="235"/>
      <c r="FS491" s="235"/>
      <c r="FT491" s="236"/>
      <c r="FU491" s="237">
        <f t="shared" si="62"/>
        <v>0</v>
      </c>
      <c r="FV491" s="237">
        <f t="shared" si="67"/>
        <v>0</v>
      </c>
      <c r="FW491" s="237">
        <f t="shared" si="67"/>
        <v>0</v>
      </c>
      <c r="FX491" s="237">
        <f t="shared" si="67"/>
        <v>0</v>
      </c>
      <c r="FY491" s="237">
        <f t="shared" si="67"/>
        <v>0</v>
      </c>
      <c r="FZ491" s="237">
        <f t="shared" si="67"/>
        <v>0</v>
      </c>
      <c r="GA491" s="237">
        <f t="shared" si="64"/>
        <v>0</v>
      </c>
      <c r="GB491" s="237">
        <f t="shared" si="65"/>
        <v>0</v>
      </c>
      <c r="GC491" s="237">
        <f t="shared" si="58"/>
        <v>0</v>
      </c>
    </row>
    <row r="492" spans="1:308" s="198" customFormat="1" x14ac:dyDescent="0.3">
      <c r="A492" s="140" t="s">
        <v>513</v>
      </c>
      <c r="B492" s="118" t="str">
        <f>[3]Technologies!B492</f>
        <v>Industrie</v>
      </c>
      <c r="C492" s="118" t="str">
        <f>VLOOKUP($A492,[3]Technologies!$A$7:$H$699,3,FALSE)</f>
        <v>Conversion</v>
      </c>
      <c r="D492" s="118" t="str">
        <f>VLOOKUP($A492,[3]Technologies!$A$7:$H$699,4,FALSE)</f>
        <v>Refineries</v>
      </c>
      <c r="E492" s="118" t="str">
        <f>VLOOKUP($A492,[3]Technologies!$A$7:$H$699,6,FALSE)</f>
        <v>Bio Kerosene</v>
      </c>
      <c r="F492" s="185" t="str">
        <f>VLOOKUP($A492,[3]Technologies!$A$7:$H$699,7,FALSE)</f>
        <v>Biokerosene from HEFA</v>
      </c>
      <c r="G492" s="243"/>
      <c r="H492" s="243"/>
      <c r="I492" s="244" cm="1">
        <f t="array" ref="I492">-SUMPRODUCT(([3]Feedstocks!$C$4:$C$185=A492)*[3]Feedstocks!$E$4:$E$185,[3]Feedstocks!$F$4:$F$185,[3]Feedstocks!$H$4:$H$185,[3]Feedstocks!$I$4:$I$185)</f>
        <v>0</v>
      </c>
      <c r="J492" s="244" cm="1">
        <f t="array" ref="J492">-SUMPRODUCT(([3]Feedstocks!$C$4:$C$185=A492)*[3]Feedstocks!$E$4:$E$185,[3]Feedstocks!$H$4:$H$185,[3]Feedstocks!$I$4:$I$185)</f>
        <v>0</v>
      </c>
      <c r="K492" s="244"/>
      <c r="L492" s="244"/>
      <c r="M492" s="243">
        <v>1</v>
      </c>
      <c r="N492" s="243" t="str">
        <f>VLOOKUP(E492,[3]Activities!$A$9:$M$224,13,FALSE)</f>
        <v>NL</v>
      </c>
      <c r="O492" s="243"/>
      <c r="P492" s="195"/>
      <c r="Q492" s="245"/>
      <c r="R492" s="245"/>
      <c r="S492" s="245"/>
      <c r="T492" s="245"/>
      <c r="U492" s="245"/>
      <c r="V492" s="245"/>
      <c r="W492" s="245"/>
      <c r="X492" s="245"/>
      <c r="Y492" s="245"/>
      <c r="Z492" s="245"/>
      <c r="AA492" s="245"/>
      <c r="AB492" s="245"/>
      <c r="AC492" s="245"/>
      <c r="AD492" s="245"/>
      <c r="AE492" s="245"/>
      <c r="AF492" s="245"/>
      <c r="AG492" s="245"/>
      <c r="AH492" s="245"/>
      <c r="AI492" s="245"/>
      <c r="AJ492" s="245"/>
      <c r="AK492" s="245"/>
      <c r="AL492" s="245"/>
      <c r="AM492" s="245"/>
      <c r="AN492" s="245"/>
      <c r="AO492" s="245"/>
      <c r="AP492" s="245"/>
      <c r="AQ492" s="245"/>
      <c r="AR492" s="245"/>
      <c r="AS492" s="245"/>
      <c r="AT492" s="245"/>
      <c r="AU492" s="245"/>
      <c r="AV492" s="245"/>
      <c r="AW492" s="245"/>
      <c r="AX492" s="245"/>
      <c r="AY492" s="245"/>
      <c r="AZ492" s="245"/>
      <c r="BA492" s="245"/>
      <c r="BB492" s="245"/>
      <c r="BC492" s="245"/>
      <c r="BD492" s="245"/>
      <c r="BE492" s="245"/>
      <c r="BF492" s="245"/>
      <c r="BG492" s="245"/>
      <c r="BH492" s="245"/>
      <c r="BI492" s="245"/>
      <c r="BJ492" s="245"/>
      <c r="BK492" s="245"/>
      <c r="BL492" s="245"/>
      <c r="BM492" s="245"/>
      <c r="BN492" s="245"/>
      <c r="BO492" s="245"/>
      <c r="BP492" s="245"/>
      <c r="BQ492" s="245"/>
      <c r="BR492" s="245"/>
      <c r="BS492" s="245"/>
      <c r="BT492" s="245"/>
      <c r="BU492" s="245"/>
      <c r="BV492" s="245"/>
      <c r="BW492" s="245"/>
      <c r="BX492" s="245"/>
      <c r="BY492" s="245"/>
      <c r="BZ492" s="245"/>
      <c r="CA492" s="245"/>
      <c r="CB492" s="245"/>
      <c r="CC492" s="245"/>
      <c r="CD492" s="245"/>
      <c r="CE492" s="245"/>
      <c r="CF492" s="245"/>
      <c r="CG492" s="245"/>
      <c r="CH492" s="245"/>
      <c r="CI492" s="245"/>
      <c r="CJ492" s="245"/>
      <c r="CK492" s="245"/>
      <c r="CL492" s="245"/>
      <c r="CM492" s="245"/>
      <c r="CN492" s="245"/>
      <c r="CO492" s="245"/>
      <c r="CP492" s="245"/>
      <c r="CQ492" s="245"/>
      <c r="CR492" s="245">
        <v>-7.0000000000000007E-2</v>
      </c>
      <c r="CS492" s="245"/>
      <c r="CT492" s="245"/>
      <c r="CU492" s="245"/>
      <c r="CV492" s="245"/>
      <c r="CW492" s="245"/>
      <c r="CX492" s="245"/>
      <c r="CY492" s="245">
        <v>-0.34</v>
      </c>
      <c r="CZ492" s="245"/>
      <c r="DA492" s="245"/>
      <c r="DB492" s="245"/>
      <c r="DC492" s="245"/>
      <c r="DD492" s="245"/>
      <c r="DE492" s="245"/>
      <c r="DF492" s="245"/>
      <c r="DG492" s="245"/>
      <c r="DH492" s="245"/>
      <c r="DI492" s="245"/>
      <c r="DJ492" s="245"/>
      <c r="DK492" s="245"/>
      <c r="DL492" s="245">
        <v>1</v>
      </c>
      <c r="DM492" s="245"/>
      <c r="DN492" s="245"/>
      <c r="DO492" s="245"/>
      <c r="DP492" s="245"/>
      <c r="DQ492" s="245"/>
      <c r="DR492" s="245"/>
      <c r="DS492" s="245"/>
      <c r="DT492" s="245"/>
      <c r="DU492" s="245"/>
      <c r="DV492" s="245"/>
      <c r="DW492" s="245">
        <v>-0.05</v>
      </c>
      <c r="DX492" s="245"/>
      <c r="DY492" s="245"/>
      <c r="DZ492" s="245"/>
      <c r="EA492" s="245"/>
      <c r="EB492" s="245"/>
      <c r="EC492" s="245"/>
      <c r="ED492" s="245"/>
      <c r="EE492" s="245"/>
      <c r="EF492" s="245"/>
      <c r="EG492" s="245"/>
      <c r="EH492" s="245"/>
      <c r="EI492" s="245"/>
      <c r="EJ492" s="245"/>
      <c r="EK492" s="245"/>
      <c r="EL492" s="245"/>
      <c r="EM492" s="245"/>
      <c r="EN492" s="245"/>
      <c r="EO492" s="245"/>
      <c r="EP492" s="245"/>
      <c r="EQ492" s="245"/>
      <c r="ER492" s="245"/>
      <c r="ES492" s="245"/>
      <c r="ET492" s="245"/>
      <c r="EU492" s="245"/>
      <c r="EV492" s="245"/>
      <c r="EW492" s="245"/>
      <c r="EX492" s="245">
        <v>-1.1100000000000001</v>
      </c>
      <c r="EY492" s="245"/>
      <c r="EZ492" s="245"/>
      <c r="FA492" s="245"/>
      <c r="FB492" s="245"/>
      <c r="FC492" s="245"/>
      <c r="FD492" s="245"/>
      <c r="FE492" s="245"/>
      <c r="FF492" s="245"/>
      <c r="FG492" s="245"/>
      <c r="FH492" s="245"/>
      <c r="FI492" s="245"/>
      <c r="FJ492" s="245"/>
      <c r="FK492" s="245"/>
      <c r="FL492" s="245"/>
      <c r="FM492" s="245"/>
      <c r="FN492" s="245"/>
      <c r="FO492" s="245"/>
      <c r="FP492" s="245"/>
      <c r="FQ492" s="245"/>
      <c r="FR492" s="245"/>
      <c r="FS492" s="245"/>
      <c r="FT492" s="246"/>
      <c r="FU492" s="247">
        <f t="shared" si="62"/>
        <v>0</v>
      </c>
      <c r="FV492" s="247">
        <f t="shared" si="67"/>
        <v>0</v>
      </c>
      <c r="FW492" s="247">
        <f t="shared" si="67"/>
        <v>0</v>
      </c>
      <c r="FX492" s="247">
        <f t="shared" si="67"/>
        <v>0</v>
      </c>
      <c r="FY492" s="247">
        <f t="shared" si="67"/>
        <v>0</v>
      </c>
      <c r="FZ492" s="247">
        <f t="shared" si="67"/>
        <v>0</v>
      </c>
      <c r="GA492" s="247">
        <f t="shared" si="64"/>
        <v>0</v>
      </c>
      <c r="GB492" s="247">
        <f t="shared" si="65"/>
        <v>0</v>
      </c>
      <c r="GC492" s="247">
        <f t="shared" si="58"/>
        <v>0</v>
      </c>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row>
    <row r="493" spans="1:308" x14ac:dyDescent="0.3">
      <c r="A493" s="40" t="s">
        <v>514</v>
      </c>
      <c r="B493" s="40" t="str">
        <f>[3]Technologies!B493</f>
        <v>Industrie</v>
      </c>
      <c r="C493" s="40" t="str">
        <f>VLOOKUP($A493,[3]Technologies!$A$7:$H$699,3,FALSE)</f>
        <v>Conversion</v>
      </c>
      <c r="D493" s="40" t="str">
        <f>VLOOKUP($A493,[3]Technologies!$A$7:$H$699,4,FALSE)</f>
        <v>Refineries</v>
      </c>
      <c r="E493" s="40" t="str">
        <f>VLOOKUP($A493,[3]Technologies!$A$7:$H$699,6,FALSE)</f>
        <v>Syn Diesel</v>
      </c>
      <c r="F493" s="40" t="str">
        <f>VLOOKUP($A493,[3]Technologies!$A$7:$H$699,7,FALSE)</f>
        <v>Syndiesel oriented Fischer Tropsch - Refineries</v>
      </c>
      <c r="G493" s="228"/>
      <c r="H493" s="228"/>
      <c r="I493" s="229" cm="1">
        <f t="array" ref="I493">-SUMPRODUCT(([3]Feedstocks!$C$4:$C$185=A493)*[3]Feedstocks!$E$4:$E$185,[3]Feedstocks!$F$4:$F$185,[3]Feedstocks!$H$4:$H$185,[3]Feedstocks!$I$4:$I$185)</f>
        <v>0</v>
      </c>
      <c r="J493" s="229" cm="1">
        <f t="array" ref="J493">-SUMPRODUCT(([3]Feedstocks!$C$4:$C$185=A493)*[3]Feedstocks!$E$4:$E$185,[3]Feedstocks!$H$4:$H$185,[3]Feedstocks!$I$4:$I$185)</f>
        <v>0</v>
      </c>
      <c r="K493" s="229"/>
      <c r="L493" s="229"/>
      <c r="M493" s="228">
        <v>1</v>
      </c>
      <c r="N493" s="228" t="str">
        <f>VLOOKUP(E493,[3]Activities!$A$9:$M$224,13,FALSE)</f>
        <v>NL</v>
      </c>
      <c r="O493" s="228"/>
      <c r="P493" s="66" t="s">
        <v>1567</v>
      </c>
      <c r="Q493" s="230"/>
      <c r="R493" s="230"/>
      <c r="S493" s="230"/>
      <c r="T493" s="230"/>
      <c r="U493" s="230"/>
      <c r="V493" s="230"/>
      <c r="W493" s="230"/>
      <c r="X493" s="230"/>
      <c r="Y493" s="230"/>
      <c r="Z493" s="230"/>
      <c r="AA493" s="230"/>
      <c r="AB493" s="230"/>
      <c r="AC493" s="230"/>
      <c r="AD493" s="230"/>
      <c r="AE493" s="230"/>
      <c r="AF493" s="235"/>
      <c r="AG493" s="235"/>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c r="BQ493" s="230"/>
      <c r="BR493" s="230"/>
      <c r="BS493" s="230"/>
      <c r="BT493" s="230"/>
      <c r="BU493" s="230"/>
      <c r="BV493" s="230"/>
      <c r="BW493" s="230"/>
      <c r="BX493" s="230"/>
      <c r="BY493" s="230"/>
      <c r="BZ493" s="230"/>
      <c r="CA493" s="230"/>
      <c r="CB493" s="230"/>
      <c r="CC493" s="230"/>
      <c r="CD493" s="230"/>
      <c r="CE493" s="230"/>
      <c r="CF493" s="230"/>
      <c r="CG493" s="230"/>
      <c r="CH493" s="230"/>
      <c r="CI493" s="230"/>
      <c r="CJ493" s="230"/>
      <c r="CK493" s="230"/>
      <c r="CL493" s="230"/>
      <c r="CM493" s="230"/>
      <c r="CN493" s="230"/>
      <c r="CO493" s="230"/>
      <c r="CP493" s="230"/>
      <c r="CQ493" s="230"/>
      <c r="CR493" s="245">
        <v>-0.03</v>
      </c>
      <c r="CS493" s="230"/>
      <c r="CT493" s="230"/>
      <c r="CU493" s="230"/>
      <c r="CV493" s="230"/>
      <c r="CW493" s="230"/>
      <c r="CX493" s="230"/>
      <c r="CY493" s="230"/>
      <c r="CZ493" s="245">
        <v>0.44</v>
      </c>
      <c r="DA493" s="230"/>
      <c r="DB493" s="230"/>
      <c r="DC493" s="230"/>
      <c r="DD493" s="230"/>
      <c r="DE493" s="230"/>
      <c r="DF493" s="230"/>
      <c r="DG493" s="230"/>
      <c r="DH493" s="230"/>
      <c r="DI493" s="230"/>
      <c r="DJ493" s="230"/>
      <c r="DK493" s="230"/>
      <c r="DL493" s="230"/>
      <c r="DM493" s="245">
        <v>0.33</v>
      </c>
      <c r="DN493" s="245">
        <v>1</v>
      </c>
      <c r="DO493" s="230"/>
      <c r="DP493" s="245">
        <v>-1.6</v>
      </c>
      <c r="DQ493" s="230"/>
      <c r="DR493" s="230"/>
      <c r="DS493" s="230"/>
      <c r="DT493" s="230"/>
      <c r="DU493" s="230"/>
      <c r="DV493" s="230"/>
      <c r="DW493" s="230"/>
      <c r="DX493" s="230"/>
      <c r="DY493" s="230"/>
      <c r="DZ493" s="230"/>
      <c r="EA493" s="230"/>
      <c r="EB493" s="230"/>
      <c r="EC493" s="230"/>
      <c r="ED493" s="230"/>
      <c r="EE493" s="230"/>
      <c r="EF493" s="230"/>
      <c r="EG493" s="230"/>
      <c r="EH493" s="230"/>
      <c r="EI493" s="230"/>
      <c r="EJ493" s="230"/>
      <c r="EK493" s="230"/>
      <c r="EL493" s="230"/>
      <c r="EM493" s="230"/>
      <c r="EN493" s="230"/>
      <c r="EO493" s="230"/>
      <c r="EP493" s="230"/>
      <c r="EQ493" s="230"/>
      <c r="ER493" s="230"/>
      <c r="ES493" s="230"/>
      <c r="ET493" s="230"/>
      <c r="EU493" s="230"/>
      <c r="EV493" s="230"/>
      <c r="EW493" s="230"/>
      <c r="EX493" s="230"/>
      <c r="EY493" s="230"/>
      <c r="EZ493" s="230"/>
      <c r="FA493" s="230"/>
      <c r="FB493" s="230"/>
      <c r="FC493" s="230"/>
      <c r="FD493" s="230"/>
      <c r="FE493" s="230"/>
      <c r="FF493" s="230"/>
      <c r="FG493" s="230"/>
      <c r="FH493" s="230"/>
      <c r="FI493" s="230"/>
      <c r="FJ493" s="230"/>
      <c r="FK493" s="230"/>
      <c r="FL493" s="230"/>
      <c r="FM493" s="230"/>
      <c r="FN493" s="230"/>
      <c r="FO493" s="230"/>
      <c r="FP493" s="230"/>
      <c r="FQ493" s="230"/>
      <c r="FR493" s="230"/>
      <c r="FS493" s="230"/>
      <c r="FT493" s="231"/>
      <c r="FU493" s="232">
        <f t="shared" si="62"/>
        <v>0</v>
      </c>
      <c r="FV493" s="232">
        <f t="shared" si="67"/>
        <v>0</v>
      </c>
      <c r="FW493" s="232">
        <f t="shared" si="67"/>
        <v>0</v>
      </c>
      <c r="FX493" s="232">
        <f t="shared" si="67"/>
        <v>0</v>
      </c>
      <c r="FY493" s="232">
        <f t="shared" si="67"/>
        <v>0</v>
      </c>
      <c r="FZ493" s="232">
        <f t="shared" si="67"/>
        <v>0</v>
      </c>
      <c r="GA493" s="232">
        <f t="shared" si="64"/>
        <v>0</v>
      </c>
      <c r="GB493" s="232">
        <f t="shared" si="65"/>
        <v>0</v>
      </c>
      <c r="GC493" s="232">
        <f t="shared" si="58"/>
        <v>0</v>
      </c>
    </row>
    <row r="494" spans="1:308" x14ac:dyDescent="0.3">
      <c r="A494" s="69" t="s">
        <v>515</v>
      </c>
      <c r="B494" s="69" t="str">
        <f>[3]Technologies!B494</f>
        <v>Industrie</v>
      </c>
      <c r="C494" s="69" t="str">
        <f>VLOOKUP($A494,[3]Technologies!$A$7:$H$699,3,FALSE)</f>
        <v>Conversion</v>
      </c>
      <c r="D494" s="69" t="str">
        <f>VLOOKUP($A494,[3]Technologies!$A$7:$H$699,4,FALSE)</f>
        <v>Refineries</v>
      </c>
      <c r="E494" s="69" t="str">
        <f>VLOOKUP($A494,[3]Technologies!$A$7:$H$699,6,FALSE)</f>
        <v>Syn Diesel</v>
      </c>
      <c r="F494" s="70" t="str">
        <f>VLOOKUP($A494,[3]Technologies!$A$7:$H$699,7,FALSE)</f>
        <v>Syndiesel oriented methanol to fuels - Refineries</v>
      </c>
      <c r="G494" s="233"/>
      <c r="H494" s="233"/>
      <c r="I494" s="234" cm="1">
        <f t="array" ref="I494">-SUMPRODUCT(([3]Feedstocks!$C$4:$C$185=A494)*[3]Feedstocks!$E$4:$E$185,[3]Feedstocks!$F$4:$F$185,[3]Feedstocks!$H$4:$H$185,[3]Feedstocks!$I$4:$I$185)</f>
        <v>0</v>
      </c>
      <c r="J494" s="234" cm="1">
        <f t="array" ref="J494">-SUMPRODUCT(([3]Feedstocks!$C$4:$C$185=A494)*[3]Feedstocks!$E$4:$E$185,[3]Feedstocks!$H$4:$H$185,[3]Feedstocks!$I$4:$I$185)</f>
        <v>0</v>
      </c>
      <c r="K494" s="234"/>
      <c r="L494" s="234"/>
      <c r="M494" s="233">
        <v>1</v>
      </c>
      <c r="N494" s="233" t="str">
        <f>VLOOKUP(E494,[3]Activities!$A$9:$M$224,13,FALSE)</f>
        <v>NL</v>
      </c>
      <c r="O494" s="233"/>
      <c r="P494" s="87" t="s">
        <v>1804</v>
      </c>
      <c r="Q494" s="235"/>
      <c r="R494" s="235"/>
      <c r="S494" s="235"/>
      <c r="T494" s="235"/>
      <c r="U494" s="235"/>
      <c r="V494" s="235"/>
      <c r="W494" s="235"/>
      <c r="X494" s="235"/>
      <c r="Y494" s="235"/>
      <c r="Z494" s="235"/>
      <c r="AA494" s="235"/>
      <c r="AB494" s="235"/>
      <c r="AC494" s="235"/>
      <c r="AD494" s="235"/>
      <c r="AE494" s="235"/>
      <c r="AF494" s="230"/>
      <c r="AG494" s="230"/>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c r="BQ494" s="235"/>
      <c r="BR494" s="235"/>
      <c r="BS494" s="235"/>
      <c r="BT494" s="235"/>
      <c r="BU494" s="235"/>
      <c r="BV494" s="235"/>
      <c r="BW494" s="235"/>
      <c r="BX494" s="235"/>
      <c r="BY494" s="235"/>
      <c r="BZ494" s="235"/>
      <c r="CA494" s="235"/>
      <c r="CB494" s="235"/>
      <c r="CC494" s="235"/>
      <c r="CD494" s="235"/>
      <c r="CE494" s="235"/>
      <c r="CF494" s="235"/>
      <c r="CG494" s="235"/>
      <c r="CH494" s="235"/>
      <c r="CI494" s="235"/>
      <c r="CJ494" s="235"/>
      <c r="CK494" s="235"/>
      <c r="CL494" s="235"/>
      <c r="CM494" s="235"/>
      <c r="CN494" s="235"/>
      <c r="CO494" s="235"/>
      <c r="CP494" s="235"/>
      <c r="CQ494" s="235"/>
      <c r="CR494" s="235">
        <v>-0.02</v>
      </c>
      <c r="CS494" s="235"/>
      <c r="CT494" s="235"/>
      <c r="CU494" s="235"/>
      <c r="CV494" s="235"/>
      <c r="CW494" s="235"/>
      <c r="CX494" s="235"/>
      <c r="CY494" s="235"/>
      <c r="CZ494" s="235">
        <v>-0.21</v>
      </c>
      <c r="DA494" s="235"/>
      <c r="DB494" s="235"/>
      <c r="DC494" s="235"/>
      <c r="DD494" s="235"/>
      <c r="DE494" s="235"/>
      <c r="DF494" s="235"/>
      <c r="DG494" s="235"/>
      <c r="DH494" s="235"/>
      <c r="DI494" s="235"/>
      <c r="DJ494" s="235"/>
      <c r="DK494" s="235"/>
      <c r="DL494" s="235"/>
      <c r="DM494" s="245">
        <v>0.33</v>
      </c>
      <c r="DN494" s="245">
        <v>1</v>
      </c>
      <c r="DO494" s="235"/>
      <c r="DP494" s="235"/>
      <c r="DQ494" s="235"/>
      <c r="DR494" s="245">
        <v>-1.7</v>
      </c>
      <c r="DS494" s="235"/>
      <c r="DT494" s="235"/>
      <c r="DU494" s="235"/>
      <c r="DV494" s="235"/>
      <c r="DW494" s="235"/>
      <c r="DX494" s="235"/>
      <c r="DY494" s="235"/>
      <c r="DZ494" s="235"/>
      <c r="EA494" s="235"/>
      <c r="EB494" s="235"/>
      <c r="EC494" s="235"/>
      <c r="ED494" s="235"/>
      <c r="EE494" s="235"/>
      <c r="EF494" s="235"/>
      <c r="EG494" s="235"/>
      <c r="EH494" s="235"/>
      <c r="EI494" s="235"/>
      <c r="EJ494" s="235"/>
      <c r="EK494" s="235"/>
      <c r="EL494" s="235"/>
      <c r="EM494" s="235"/>
      <c r="EN494" s="235"/>
      <c r="EO494" s="235"/>
      <c r="EP494" s="235"/>
      <c r="EQ494" s="235"/>
      <c r="ER494" s="235"/>
      <c r="ES494" s="235"/>
      <c r="ET494" s="235"/>
      <c r="EU494" s="235"/>
      <c r="EV494" s="235"/>
      <c r="EW494" s="235"/>
      <c r="EX494" s="235"/>
      <c r="EY494" s="235"/>
      <c r="EZ494" s="235"/>
      <c r="FA494" s="235"/>
      <c r="FB494" s="235"/>
      <c r="FC494" s="235"/>
      <c r="FD494" s="235"/>
      <c r="FE494" s="235"/>
      <c r="FF494" s="235"/>
      <c r="FG494" s="235"/>
      <c r="FH494" s="235"/>
      <c r="FI494" s="235"/>
      <c r="FJ494" s="235"/>
      <c r="FK494" s="235"/>
      <c r="FL494" s="235"/>
      <c r="FM494" s="235"/>
      <c r="FN494" s="235"/>
      <c r="FO494" s="235"/>
      <c r="FP494" s="235"/>
      <c r="FQ494" s="235"/>
      <c r="FR494" s="235"/>
      <c r="FS494" s="235"/>
      <c r="FT494" s="236"/>
      <c r="FU494" s="237">
        <f t="shared" si="62"/>
        <v>0</v>
      </c>
      <c r="FV494" s="237">
        <f t="shared" si="67"/>
        <v>0</v>
      </c>
      <c r="FW494" s="237">
        <f t="shared" si="67"/>
        <v>0</v>
      </c>
      <c r="FX494" s="237">
        <f t="shared" si="67"/>
        <v>0</v>
      </c>
      <c r="FY494" s="237">
        <f t="shared" si="67"/>
        <v>0</v>
      </c>
      <c r="FZ494" s="237">
        <f t="shared" si="67"/>
        <v>0</v>
      </c>
      <c r="GA494" s="237">
        <f t="shared" si="64"/>
        <v>0</v>
      </c>
      <c r="GB494" s="237">
        <f t="shared" si="65"/>
        <v>0</v>
      </c>
      <c r="GC494" s="237">
        <f t="shared" si="58"/>
        <v>0</v>
      </c>
    </row>
    <row r="495" spans="1:308" x14ac:dyDescent="0.3">
      <c r="A495" s="40" t="s">
        <v>516</v>
      </c>
      <c r="B495" s="40" t="str">
        <f>[3]Technologies!B495</f>
        <v>Industrie</v>
      </c>
      <c r="C495" s="40" t="str">
        <f>VLOOKUP($A495,[3]Technologies!$A$7:$H$699,3,FALSE)</f>
        <v>Conversion</v>
      </c>
      <c r="D495" s="40" t="str">
        <f>VLOOKUP($A495,[3]Technologies!$A$7:$H$699,4,FALSE)</f>
        <v>Refineries</v>
      </c>
      <c r="E495" s="40" t="str">
        <f>VLOOKUP($A495,[3]Technologies!$A$7:$H$699,6,FALSE)</f>
        <v>Syn Kerosene</v>
      </c>
      <c r="F495" s="40" t="str">
        <f>VLOOKUP($A495,[3]Technologies!$A$7:$H$699,7,FALSE)</f>
        <v>Synkerosene oriented Fischer Tropsch - Refineries</v>
      </c>
      <c r="G495" s="228"/>
      <c r="H495" s="228"/>
      <c r="I495" s="229" cm="1">
        <f t="array" ref="I495">-SUMPRODUCT(([3]Feedstocks!$C$4:$C$185=A495)*[3]Feedstocks!$E$4:$E$185,[3]Feedstocks!$F$4:$F$185,[3]Feedstocks!$H$4:$H$185,[3]Feedstocks!$I$4:$I$185)</f>
        <v>0</v>
      </c>
      <c r="J495" s="229" cm="1">
        <f t="array" ref="J495">-SUMPRODUCT(([3]Feedstocks!$C$4:$C$185=A495)*[3]Feedstocks!$E$4:$E$185,[3]Feedstocks!$H$4:$H$185,[3]Feedstocks!$I$4:$I$185)</f>
        <v>0</v>
      </c>
      <c r="K495" s="229"/>
      <c r="L495" s="229"/>
      <c r="M495" s="228">
        <v>1</v>
      </c>
      <c r="N495" s="228" t="str">
        <f>VLOOKUP(E495,[3]Activities!$A$9:$M$224,13,FALSE)</f>
        <v>NL</v>
      </c>
      <c r="O495" s="228"/>
      <c r="P495" s="66" t="s">
        <v>1567</v>
      </c>
      <c r="Q495" s="230"/>
      <c r="R495" s="230"/>
      <c r="S495" s="230"/>
      <c r="T495" s="230"/>
      <c r="U495" s="230"/>
      <c r="V495" s="230"/>
      <c r="W495" s="230"/>
      <c r="X495" s="230"/>
      <c r="Y495" s="230"/>
      <c r="Z495" s="230"/>
      <c r="AA495" s="230"/>
      <c r="AB495" s="230"/>
      <c r="AC495" s="230"/>
      <c r="AD495" s="230"/>
      <c r="AE495" s="230"/>
      <c r="AF495" s="235"/>
      <c r="AG495" s="235"/>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c r="BQ495" s="230"/>
      <c r="BR495" s="230"/>
      <c r="BS495" s="230"/>
      <c r="BT495" s="230"/>
      <c r="BU495" s="230"/>
      <c r="BV495" s="230"/>
      <c r="BW495" s="230"/>
      <c r="BX495" s="230"/>
      <c r="BY495" s="230"/>
      <c r="BZ495" s="230"/>
      <c r="CA495" s="230"/>
      <c r="CB495" s="230"/>
      <c r="CC495" s="230"/>
      <c r="CD495" s="230"/>
      <c r="CE495" s="230"/>
      <c r="CF495" s="230"/>
      <c r="CG495" s="230"/>
      <c r="CH495" s="230"/>
      <c r="CI495" s="230"/>
      <c r="CJ495" s="230"/>
      <c r="CK495" s="230"/>
      <c r="CL495" s="230"/>
      <c r="CM495" s="230"/>
      <c r="CN495" s="230"/>
      <c r="CO495" s="230"/>
      <c r="CP495" s="230"/>
      <c r="CQ495" s="230"/>
      <c r="CR495" s="245">
        <v>-0.03</v>
      </c>
      <c r="CS495" s="230"/>
      <c r="CT495" s="230"/>
      <c r="CU495" s="230"/>
      <c r="CV495" s="230"/>
      <c r="CW495" s="230"/>
      <c r="CX495" s="230"/>
      <c r="CY495" s="230"/>
      <c r="CZ495" s="245">
        <v>0.44</v>
      </c>
      <c r="DA495" s="230"/>
      <c r="DB495" s="230"/>
      <c r="DC495" s="230"/>
      <c r="DD495" s="230"/>
      <c r="DE495" s="230"/>
      <c r="DF495" s="230"/>
      <c r="DG495" s="230"/>
      <c r="DH495" s="230"/>
      <c r="DI495" s="230"/>
      <c r="DJ495" s="230"/>
      <c r="DK495" s="230"/>
      <c r="DL495" s="230"/>
      <c r="DM495" s="245">
        <v>0.33</v>
      </c>
      <c r="DN495" s="230"/>
      <c r="DO495" s="245">
        <v>1</v>
      </c>
      <c r="DP495" s="245">
        <v>-1.6</v>
      </c>
      <c r="DQ495" s="230"/>
      <c r="DR495" s="230"/>
      <c r="DS495" s="230"/>
      <c r="DT495" s="230"/>
      <c r="DU495" s="230"/>
      <c r="DV495" s="230"/>
      <c r="DW495" s="230"/>
      <c r="DX495" s="230"/>
      <c r="DY495" s="230"/>
      <c r="DZ495" s="230"/>
      <c r="EA495" s="230"/>
      <c r="EB495" s="230"/>
      <c r="EC495" s="230"/>
      <c r="ED495" s="230"/>
      <c r="EE495" s="230"/>
      <c r="EF495" s="230"/>
      <c r="EG495" s="230"/>
      <c r="EH495" s="230"/>
      <c r="EI495" s="230"/>
      <c r="EJ495" s="230"/>
      <c r="EK495" s="230"/>
      <c r="EL495" s="230"/>
      <c r="EM495" s="230"/>
      <c r="EN495" s="230"/>
      <c r="EO495" s="230"/>
      <c r="EP495" s="230"/>
      <c r="EQ495" s="230"/>
      <c r="ER495" s="230"/>
      <c r="ES495" s="230"/>
      <c r="ET495" s="230"/>
      <c r="EU495" s="230"/>
      <c r="EV495" s="230"/>
      <c r="EW495" s="230"/>
      <c r="EX495" s="230"/>
      <c r="EY495" s="230"/>
      <c r="EZ495" s="230"/>
      <c r="FA495" s="230"/>
      <c r="FB495" s="230"/>
      <c r="FC495" s="230"/>
      <c r="FD495" s="230"/>
      <c r="FE495" s="230"/>
      <c r="FF495" s="230"/>
      <c r="FG495" s="230"/>
      <c r="FH495" s="230"/>
      <c r="FI495" s="230"/>
      <c r="FJ495" s="230"/>
      <c r="FK495" s="230"/>
      <c r="FL495" s="230"/>
      <c r="FM495" s="230"/>
      <c r="FN495" s="230"/>
      <c r="FO495" s="230"/>
      <c r="FP495" s="230"/>
      <c r="FQ495" s="230"/>
      <c r="FR495" s="230"/>
      <c r="FS495" s="230"/>
      <c r="FT495" s="231"/>
      <c r="FU495" s="232">
        <f t="shared" si="62"/>
        <v>0</v>
      </c>
      <c r="FV495" s="232">
        <f t="shared" si="67"/>
        <v>0</v>
      </c>
      <c r="FW495" s="232">
        <f t="shared" si="67"/>
        <v>0</v>
      </c>
      <c r="FX495" s="232">
        <f t="shared" si="67"/>
        <v>0</v>
      </c>
      <c r="FY495" s="232">
        <f t="shared" si="67"/>
        <v>0</v>
      </c>
      <c r="FZ495" s="232">
        <f t="shared" si="67"/>
        <v>0</v>
      </c>
      <c r="GA495" s="232">
        <f t="shared" si="64"/>
        <v>0</v>
      </c>
      <c r="GB495" s="232">
        <f t="shared" si="65"/>
        <v>0</v>
      </c>
      <c r="GC495" s="232">
        <f t="shared" si="58"/>
        <v>0</v>
      </c>
    </row>
    <row r="496" spans="1:308" x14ac:dyDescent="0.3">
      <c r="A496" s="69" t="s">
        <v>517</v>
      </c>
      <c r="B496" s="69" t="str">
        <f>[3]Technologies!B496</f>
        <v>Industrie</v>
      </c>
      <c r="C496" s="69" t="str">
        <f>VLOOKUP($A496,[3]Technologies!$A$7:$H$699,3,FALSE)</f>
        <v>Conversion</v>
      </c>
      <c r="D496" s="69" t="str">
        <f>VLOOKUP($A496,[3]Technologies!$A$7:$H$699,4,FALSE)</f>
        <v>Refineries</v>
      </c>
      <c r="E496" s="69" t="str">
        <f>VLOOKUP($A496,[3]Technologies!$A$7:$H$699,6,FALSE)</f>
        <v>Syn Kerosene</v>
      </c>
      <c r="F496" s="70" t="str">
        <f>VLOOKUP($A496,[3]Technologies!$A$7:$H$699,7,FALSE)</f>
        <v>Synkerosene oriented methanol to fuels - Refineries</v>
      </c>
      <c r="G496" s="233"/>
      <c r="H496" s="233"/>
      <c r="I496" s="234" cm="1">
        <f t="array" ref="I496">-SUMPRODUCT(([3]Feedstocks!$C$4:$C$185=A496)*[3]Feedstocks!$E$4:$E$185,[3]Feedstocks!$F$4:$F$185,[3]Feedstocks!$H$4:$H$185,[3]Feedstocks!$I$4:$I$185)</f>
        <v>0</v>
      </c>
      <c r="J496" s="234" cm="1">
        <f t="array" ref="J496">-SUMPRODUCT(([3]Feedstocks!$C$4:$C$185=A496)*[3]Feedstocks!$E$4:$E$185,[3]Feedstocks!$H$4:$H$185,[3]Feedstocks!$I$4:$I$185)</f>
        <v>0</v>
      </c>
      <c r="K496" s="234"/>
      <c r="L496" s="234"/>
      <c r="M496" s="233">
        <v>1</v>
      </c>
      <c r="N496" s="233" t="str">
        <f>VLOOKUP(E496,[3]Activities!$A$9:$M$224,13,FALSE)</f>
        <v>NL</v>
      </c>
      <c r="O496" s="233"/>
      <c r="P496" s="87" t="s">
        <v>1804</v>
      </c>
      <c r="Q496" s="235"/>
      <c r="R496" s="235"/>
      <c r="S496" s="235"/>
      <c r="T496" s="235"/>
      <c r="U496" s="235"/>
      <c r="V496" s="235"/>
      <c r="W496" s="235"/>
      <c r="X496" s="235"/>
      <c r="Y496" s="235"/>
      <c r="Z496" s="235"/>
      <c r="AA496" s="235"/>
      <c r="AB496" s="235"/>
      <c r="AC496" s="235"/>
      <c r="AD496" s="235"/>
      <c r="AE496" s="235"/>
      <c r="AF496" s="230"/>
      <c r="AG496" s="230"/>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c r="BQ496" s="235"/>
      <c r="BR496" s="235"/>
      <c r="BS496" s="235"/>
      <c r="BT496" s="235"/>
      <c r="BU496" s="235"/>
      <c r="BV496" s="235"/>
      <c r="BW496" s="235"/>
      <c r="BX496" s="235"/>
      <c r="BY496" s="235"/>
      <c r="BZ496" s="235"/>
      <c r="CA496" s="235"/>
      <c r="CB496" s="235"/>
      <c r="CC496" s="235"/>
      <c r="CD496" s="235"/>
      <c r="CE496" s="235"/>
      <c r="CF496" s="235"/>
      <c r="CG496" s="235"/>
      <c r="CH496" s="235"/>
      <c r="CI496" s="235"/>
      <c r="CJ496" s="235"/>
      <c r="CK496" s="235"/>
      <c r="CL496" s="235"/>
      <c r="CM496" s="235"/>
      <c r="CN496" s="235"/>
      <c r="CO496" s="235"/>
      <c r="CP496" s="235"/>
      <c r="CQ496" s="235"/>
      <c r="CR496" s="235">
        <v>-0.02</v>
      </c>
      <c r="CS496" s="235"/>
      <c r="CT496" s="235"/>
      <c r="CU496" s="235"/>
      <c r="CV496" s="235"/>
      <c r="CW496" s="235"/>
      <c r="CX496" s="235"/>
      <c r="CY496" s="235"/>
      <c r="CZ496" s="235">
        <v>-0.21</v>
      </c>
      <c r="DA496" s="235"/>
      <c r="DB496" s="235"/>
      <c r="DC496" s="235"/>
      <c r="DD496" s="235"/>
      <c r="DE496" s="235"/>
      <c r="DF496" s="235"/>
      <c r="DG496" s="235"/>
      <c r="DH496" s="235"/>
      <c r="DI496" s="235"/>
      <c r="DJ496" s="235"/>
      <c r="DK496" s="235"/>
      <c r="DL496" s="235"/>
      <c r="DM496" s="245">
        <v>0.33</v>
      </c>
      <c r="DN496" s="235"/>
      <c r="DO496" s="245">
        <v>1</v>
      </c>
      <c r="DP496" s="235"/>
      <c r="DQ496" s="235"/>
      <c r="DR496" s="245">
        <v>-1.7</v>
      </c>
      <c r="DS496" s="235"/>
      <c r="DT496" s="235"/>
      <c r="DU496" s="235"/>
      <c r="DV496" s="235"/>
      <c r="DW496" s="235"/>
      <c r="DX496" s="235"/>
      <c r="DY496" s="235"/>
      <c r="DZ496" s="235"/>
      <c r="EA496" s="235"/>
      <c r="EB496" s="235"/>
      <c r="EC496" s="235"/>
      <c r="ED496" s="235"/>
      <c r="EE496" s="235"/>
      <c r="EF496" s="235"/>
      <c r="EG496" s="235"/>
      <c r="EH496" s="235"/>
      <c r="EI496" s="235"/>
      <c r="EJ496" s="235"/>
      <c r="EK496" s="235"/>
      <c r="EL496" s="235"/>
      <c r="EM496" s="235"/>
      <c r="EN496" s="235"/>
      <c r="EO496" s="235"/>
      <c r="EP496" s="235"/>
      <c r="EQ496" s="235"/>
      <c r="ER496" s="235"/>
      <c r="ES496" s="235"/>
      <c r="ET496" s="235"/>
      <c r="EU496" s="235"/>
      <c r="EV496" s="235"/>
      <c r="EW496" s="235"/>
      <c r="EX496" s="235"/>
      <c r="EY496" s="235"/>
      <c r="EZ496" s="235"/>
      <c r="FA496" s="235"/>
      <c r="FB496" s="235"/>
      <c r="FC496" s="235"/>
      <c r="FD496" s="235"/>
      <c r="FE496" s="235"/>
      <c r="FF496" s="235"/>
      <c r="FG496" s="235"/>
      <c r="FH496" s="235"/>
      <c r="FI496" s="235"/>
      <c r="FJ496" s="235"/>
      <c r="FK496" s="235"/>
      <c r="FL496" s="235"/>
      <c r="FM496" s="235"/>
      <c r="FN496" s="235"/>
      <c r="FO496" s="235"/>
      <c r="FP496" s="235"/>
      <c r="FQ496" s="235"/>
      <c r="FR496" s="235"/>
      <c r="FS496" s="235"/>
      <c r="FT496" s="236"/>
      <c r="FU496" s="237">
        <f t="shared" si="62"/>
        <v>0</v>
      </c>
      <c r="FV496" s="237">
        <f t="shared" si="67"/>
        <v>0</v>
      </c>
      <c r="FW496" s="237">
        <f t="shared" si="67"/>
        <v>0</v>
      </c>
      <c r="FX496" s="237">
        <f t="shared" si="67"/>
        <v>0</v>
      </c>
      <c r="FY496" s="237">
        <f t="shared" si="67"/>
        <v>0</v>
      </c>
      <c r="FZ496" s="237">
        <f t="shared" si="67"/>
        <v>0</v>
      </c>
      <c r="GA496" s="237">
        <f t="shared" si="64"/>
        <v>0</v>
      </c>
      <c r="GB496" s="237">
        <f t="shared" si="65"/>
        <v>0</v>
      </c>
      <c r="GC496" s="237">
        <f t="shared" si="58"/>
        <v>0</v>
      </c>
    </row>
    <row r="497" spans="1:308" s="198" customFormat="1" x14ac:dyDescent="0.3">
      <c r="A497" s="140" t="s">
        <v>518</v>
      </c>
      <c r="B497" s="140" t="str">
        <f>[3]Technologies!B497</f>
        <v>Industrie</v>
      </c>
      <c r="C497" s="140" t="str">
        <f>VLOOKUP($A497,[3]Technologies!$A$7:$H$699,3,FALSE)</f>
        <v>Conversion</v>
      </c>
      <c r="D497" s="140" t="str">
        <f>VLOOKUP($A497,[3]Technologies!$A$7:$H$699,4,FALSE)</f>
        <v>Refineries</v>
      </c>
      <c r="E497" s="140" t="str">
        <f>VLOOKUP($A497,[3]Technologies!$A$7:$H$699,6,FALSE)</f>
        <v>E-Kerosene</v>
      </c>
      <c r="F497" s="140" t="str">
        <f>VLOOKUP($A497,[3]Technologies!$A$7:$H$699,7,FALSE)</f>
        <v>E-Kerosene oriented Fischer Tropsch incl. RWGS</v>
      </c>
      <c r="G497" s="243"/>
      <c r="H497" s="243">
        <f>ROUND(H500*(-DP495),2)</f>
        <v>0.12</v>
      </c>
      <c r="I497" s="244" cm="1">
        <f t="array" ref="I497">-SUMPRODUCT(([3]Feedstocks!$C$4:$C$185=A497)*[3]Feedstocks!$E$4:$E$185,[3]Feedstocks!$F$4:$F$185,[3]Feedstocks!$H$4:$H$185,[3]Feedstocks!$I$4:$I$185)</f>
        <v>0</v>
      </c>
      <c r="J497" s="244" cm="1">
        <f t="array" ref="J497">-SUMPRODUCT(([3]Feedstocks!$C$4:$C$185=A497)*[3]Feedstocks!$E$4:$E$185,[3]Feedstocks!$H$4:$H$185,[3]Feedstocks!$I$4:$I$185)</f>
        <v>0</v>
      </c>
      <c r="K497" s="244"/>
      <c r="L497" s="244"/>
      <c r="M497" s="243">
        <v>1</v>
      </c>
      <c r="N497" s="243" t="s">
        <v>675</v>
      </c>
      <c r="O497" s="243"/>
      <c r="P497" s="195"/>
      <c r="Q497" s="245"/>
      <c r="R497" s="245"/>
      <c r="S497" s="245"/>
      <c r="T497" s="245"/>
      <c r="U497" s="245"/>
      <c r="V497" s="245"/>
      <c r="W497" s="245"/>
      <c r="X497" s="245"/>
      <c r="Y497" s="245"/>
      <c r="Z497" s="245"/>
      <c r="AA497" s="245"/>
      <c r="AB497" s="245"/>
      <c r="AC497" s="245"/>
      <c r="AD497" s="245"/>
      <c r="AE497" s="245"/>
      <c r="AF497" s="245"/>
      <c r="AG497" s="245"/>
      <c r="AH497" s="245"/>
      <c r="AI497" s="245"/>
      <c r="AJ497" s="245"/>
      <c r="AK497" s="245"/>
      <c r="AL497" s="245"/>
      <c r="AM497" s="245"/>
      <c r="AN497" s="245"/>
      <c r="AO497" s="245"/>
      <c r="AP497" s="245"/>
      <c r="AQ497" s="245"/>
      <c r="AR497" s="245"/>
      <c r="AS497" s="245"/>
      <c r="AT497" s="245"/>
      <c r="AU497" s="245"/>
      <c r="AV497" s="245"/>
      <c r="AW497" s="245"/>
      <c r="AX497" s="245"/>
      <c r="AY497" s="245"/>
      <c r="AZ497" s="245"/>
      <c r="BA497" s="245"/>
      <c r="BB497" s="245"/>
      <c r="BC497" s="245"/>
      <c r="BD497" s="245"/>
      <c r="BE497" s="245"/>
      <c r="BF497" s="245"/>
      <c r="BG497" s="245"/>
      <c r="BH497" s="245"/>
      <c r="BI497" s="245"/>
      <c r="BJ497" s="245"/>
      <c r="BK497" s="245"/>
      <c r="BL497" s="245"/>
      <c r="BM497" s="245"/>
      <c r="BN497" s="245"/>
      <c r="BO497" s="245"/>
      <c r="BP497" s="245"/>
      <c r="BQ497" s="245"/>
      <c r="BR497" s="245"/>
      <c r="BS497" s="245"/>
      <c r="BT497" s="245"/>
      <c r="BU497" s="245"/>
      <c r="BV497" s="245"/>
      <c r="BW497" s="245"/>
      <c r="BX497" s="245"/>
      <c r="BY497" s="245"/>
      <c r="BZ497" s="245"/>
      <c r="CA497" s="245"/>
      <c r="CB497" s="245"/>
      <c r="CC497" s="245"/>
      <c r="CD497" s="245"/>
      <c r="CE497" s="245"/>
      <c r="CF497" s="245"/>
      <c r="CG497" s="245"/>
      <c r="CH497" s="245"/>
      <c r="CI497" s="245"/>
      <c r="CJ497" s="245"/>
      <c r="CK497" s="245"/>
      <c r="CL497" s="245"/>
      <c r="CM497" s="245"/>
      <c r="CN497" s="245"/>
      <c r="CO497" s="245"/>
      <c r="CP497" s="245"/>
      <c r="CQ497" s="245"/>
      <c r="CR497" s="245">
        <f>ROUND(-0.03+(CR500*-DP495),2)</f>
        <v>-0.11</v>
      </c>
      <c r="CS497" s="245"/>
      <c r="CT497" s="245"/>
      <c r="CU497" s="245"/>
      <c r="CV497" s="245"/>
      <c r="CW497" s="245"/>
      <c r="CX497" s="245"/>
      <c r="CY497" s="245">
        <f>ROUND(CY500*-DP495,2)</f>
        <v>-0.22</v>
      </c>
      <c r="CZ497" s="245">
        <v>0.44</v>
      </c>
      <c r="DA497" s="245"/>
      <c r="DB497" s="245"/>
      <c r="DC497" s="245"/>
      <c r="DD497" s="245"/>
      <c r="DE497" s="245"/>
      <c r="DF497" s="245"/>
      <c r="DG497" s="245"/>
      <c r="DH497" s="245"/>
      <c r="DI497" s="245"/>
      <c r="DJ497" s="245"/>
      <c r="DK497" s="245"/>
      <c r="DL497" s="245"/>
      <c r="DM497" s="245">
        <v>0.33</v>
      </c>
      <c r="DN497" s="245"/>
      <c r="DO497" s="245"/>
      <c r="DP497" s="245"/>
      <c r="DQ497" s="245">
        <v>1</v>
      </c>
      <c r="DR497" s="245"/>
      <c r="DS497" s="245"/>
      <c r="DT497" s="245"/>
      <c r="DU497" s="245"/>
      <c r="DV497" s="245"/>
      <c r="DW497" s="245">
        <f>ROUND(DW500*-DP495,2)</f>
        <v>-2.16</v>
      </c>
      <c r="DX497" s="245"/>
      <c r="DY497" s="245">
        <f>DW497</f>
        <v>-2.16</v>
      </c>
      <c r="DZ497" s="245"/>
      <c r="EA497" s="245"/>
      <c r="EB497" s="245"/>
      <c r="EC497" s="245"/>
      <c r="ED497" s="245"/>
      <c r="EE497" s="245"/>
      <c r="EF497" s="245"/>
      <c r="EG497" s="245"/>
      <c r="EH497" s="245"/>
      <c r="EI497" s="245"/>
      <c r="EJ497" s="245"/>
      <c r="EK497" s="245"/>
      <c r="EL497" s="245"/>
      <c r="EM497" s="245"/>
      <c r="EN497" s="245"/>
      <c r="EO497" s="245"/>
      <c r="EP497" s="245"/>
      <c r="EQ497" s="245"/>
      <c r="ER497" s="245"/>
      <c r="ES497" s="245"/>
      <c r="ET497" s="245"/>
      <c r="EU497" s="245"/>
      <c r="EV497" s="245"/>
      <c r="EW497" s="245"/>
      <c r="EX497" s="245"/>
      <c r="EY497" s="245"/>
      <c r="EZ497" s="245"/>
      <c r="FA497" s="245"/>
      <c r="FB497" s="245"/>
      <c r="FC497" s="245"/>
      <c r="FD497" s="245"/>
      <c r="FE497" s="245"/>
      <c r="FF497" s="245"/>
      <c r="FG497" s="245"/>
      <c r="FH497" s="245"/>
      <c r="FI497" s="245"/>
      <c r="FJ497" s="245"/>
      <c r="FK497" s="245"/>
      <c r="FL497" s="245"/>
      <c r="FM497" s="245"/>
      <c r="FN497" s="245"/>
      <c r="FO497" s="245"/>
      <c r="FP497" s="245"/>
      <c r="FQ497" s="245"/>
      <c r="FR497" s="245"/>
      <c r="FS497" s="245"/>
      <c r="FT497" s="246">
        <f>FU497</f>
        <v>-0.12</v>
      </c>
      <c r="FU497" s="247">
        <f t="shared" si="62"/>
        <v>-0.12</v>
      </c>
      <c r="FV497" s="247">
        <f t="shared" si="67"/>
        <v>0.12</v>
      </c>
      <c r="FW497" s="247">
        <f t="shared" si="67"/>
        <v>0</v>
      </c>
      <c r="FX497" s="247">
        <f t="shared" si="67"/>
        <v>0</v>
      </c>
      <c r="FY497" s="247">
        <f t="shared" si="67"/>
        <v>0</v>
      </c>
      <c r="FZ497" s="247">
        <f t="shared" si="67"/>
        <v>0</v>
      </c>
      <c r="GA497" s="247">
        <f t="shared" si="64"/>
        <v>0</v>
      </c>
      <c r="GB497" s="247">
        <f t="shared" si="65"/>
        <v>0</v>
      </c>
      <c r="GC497" s="247">
        <f t="shared" si="58"/>
        <v>0</v>
      </c>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row>
    <row r="498" spans="1:308" s="198" customFormat="1" x14ac:dyDescent="0.3">
      <c r="A498" s="140" t="s">
        <v>519</v>
      </c>
      <c r="B498" s="140" t="str">
        <f>[3]Technologies!B498</f>
        <v>Industrie</v>
      </c>
      <c r="C498" s="140" t="str">
        <f>VLOOKUP($A498,[3]Technologies!$A$7:$H$699,3,FALSE)</f>
        <v>Conversion</v>
      </c>
      <c r="D498" s="140" t="str">
        <f>VLOOKUP($A498,[3]Technologies!$A$7:$H$699,4,FALSE)</f>
        <v>Refineries</v>
      </c>
      <c r="E498" s="140" t="str">
        <f>VLOOKUP($A498,[3]Technologies!$A$7:$H$699,6,FALSE)</f>
        <v>E-Kerosene</v>
      </c>
      <c r="F498" s="185" t="str">
        <f>VLOOKUP($A498,[3]Technologies!$A$7:$H$699,7,FALSE)</f>
        <v>E-Kerosene oriented methanol to fuels incl. methanol production</v>
      </c>
      <c r="G498" s="243"/>
      <c r="H498" s="243">
        <f>ROUND(H505*-DR496,2)</f>
        <v>0.13</v>
      </c>
      <c r="I498" s="244" cm="1">
        <f t="array" ref="I498">-SUMPRODUCT(([3]Feedstocks!$C$4:$C$185=A498)*[3]Feedstocks!$E$4:$E$185,[3]Feedstocks!$F$4:$F$185,[3]Feedstocks!$H$4:$H$185,[3]Feedstocks!$I$4:$I$185)</f>
        <v>0</v>
      </c>
      <c r="J498" s="244" cm="1">
        <f t="array" ref="J498">-SUMPRODUCT(([3]Feedstocks!$C$4:$C$185=A498)*[3]Feedstocks!$E$4:$E$185,[3]Feedstocks!$H$4:$H$185,[3]Feedstocks!$I$4:$I$185)</f>
        <v>0</v>
      </c>
      <c r="K498" s="244"/>
      <c r="L498" s="244"/>
      <c r="M498" s="243">
        <v>1</v>
      </c>
      <c r="N498" s="243" t="s">
        <v>675</v>
      </c>
      <c r="O498" s="243"/>
      <c r="P498" s="195"/>
      <c r="Q498" s="245"/>
      <c r="R498" s="245"/>
      <c r="S498" s="245"/>
      <c r="T498" s="245"/>
      <c r="U498" s="245"/>
      <c r="V498" s="245"/>
      <c r="W498" s="245"/>
      <c r="X498" s="245"/>
      <c r="Y498" s="245"/>
      <c r="Z498" s="245"/>
      <c r="AA498" s="245"/>
      <c r="AB498" s="245"/>
      <c r="AC498" s="245"/>
      <c r="AD498" s="245"/>
      <c r="AE498" s="245"/>
      <c r="AF498" s="245"/>
      <c r="AG498" s="245"/>
      <c r="AH498" s="245"/>
      <c r="AI498" s="245"/>
      <c r="AJ498" s="245"/>
      <c r="AK498" s="245"/>
      <c r="AL498" s="245"/>
      <c r="AM498" s="245"/>
      <c r="AN498" s="245"/>
      <c r="AO498" s="245"/>
      <c r="AP498" s="245"/>
      <c r="AQ498" s="245"/>
      <c r="AR498" s="245"/>
      <c r="AS498" s="245"/>
      <c r="AT498" s="245"/>
      <c r="AU498" s="245"/>
      <c r="AV498" s="245"/>
      <c r="AW498" s="245"/>
      <c r="AX498" s="245"/>
      <c r="AY498" s="245"/>
      <c r="AZ498" s="245"/>
      <c r="BA498" s="245"/>
      <c r="BB498" s="245"/>
      <c r="BC498" s="245"/>
      <c r="BD498" s="245"/>
      <c r="BE498" s="245"/>
      <c r="BF498" s="245"/>
      <c r="BG498" s="245"/>
      <c r="BH498" s="245"/>
      <c r="BI498" s="245"/>
      <c r="BJ498" s="245"/>
      <c r="BK498" s="245"/>
      <c r="BL498" s="245"/>
      <c r="BM498" s="245"/>
      <c r="BN498" s="245"/>
      <c r="BO498" s="245"/>
      <c r="BP498" s="245"/>
      <c r="BQ498" s="245"/>
      <c r="BR498" s="245"/>
      <c r="BS498" s="245"/>
      <c r="BT498" s="245"/>
      <c r="BU498" s="245"/>
      <c r="BV498" s="245"/>
      <c r="BW498" s="245"/>
      <c r="BX498" s="245"/>
      <c r="BY498" s="245"/>
      <c r="BZ498" s="245"/>
      <c r="CA498" s="245"/>
      <c r="CB498" s="245"/>
      <c r="CC498" s="245"/>
      <c r="CD498" s="245"/>
      <c r="CE498" s="245"/>
      <c r="CF498" s="245"/>
      <c r="CG498" s="245"/>
      <c r="CH498" s="245"/>
      <c r="CI498" s="245"/>
      <c r="CJ498" s="245"/>
      <c r="CK498" s="245"/>
      <c r="CL498" s="245"/>
      <c r="CM498" s="245"/>
      <c r="CN498" s="245"/>
      <c r="CO498" s="245"/>
      <c r="CP498" s="245"/>
      <c r="CQ498" s="245"/>
      <c r="CR498" s="245">
        <f>ROUND(-0.02+(CR505*-DR496),2)</f>
        <v>-0.11</v>
      </c>
      <c r="CS498" s="245"/>
      <c r="CT498" s="245"/>
      <c r="CU498" s="245"/>
      <c r="CV498" s="245"/>
      <c r="CW498" s="245"/>
      <c r="CX498" s="245"/>
      <c r="CY498" s="245"/>
      <c r="CZ498" s="245">
        <v>-0.21</v>
      </c>
      <c r="DA498" s="245"/>
      <c r="DB498" s="245"/>
      <c r="DC498" s="245"/>
      <c r="DD498" s="245"/>
      <c r="DE498" s="245"/>
      <c r="DF498" s="245"/>
      <c r="DG498" s="245"/>
      <c r="DH498" s="245"/>
      <c r="DI498" s="245"/>
      <c r="DJ498" s="245"/>
      <c r="DK498" s="245"/>
      <c r="DL498" s="245"/>
      <c r="DM498" s="245">
        <v>0.33</v>
      </c>
      <c r="DN498" s="245"/>
      <c r="DO498" s="245"/>
      <c r="DP498" s="245"/>
      <c r="DQ498" s="245">
        <v>1</v>
      </c>
      <c r="DR498" s="245"/>
      <c r="DS498" s="245"/>
      <c r="DT498" s="245"/>
      <c r="DU498" s="245"/>
      <c r="DV498" s="245"/>
      <c r="DW498" s="245">
        <f>ROUND(DW505*-DR496,2)</f>
        <v>-2.0699999999999998</v>
      </c>
      <c r="DX498" s="245"/>
      <c r="DY498" s="245">
        <f>DW498</f>
        <v>-2.0699999999999998</v>
      </c>
      <c r="DZ498" s="245"/>
      <c r="EA498" s="245"/>
      <c r="EB498" s="245"/>
      <c r="EC498" s="245"/>
      <c r="ED498" s="245"/>
      <c r="EE498" s="245"/>
      <c r="EF498" s="245"/>
      <c r="EG498" s="245"/>
      <c r="EH498" s="245"/>
      <c r="EI498" s="245"/>
      <c r="EJ498" s="245"/>
      <c r="EK498" s="245"/>
      <c r="EL498" s="245"/>
      <c r="EM498" s="245"/>
      <c r="EN498" s="245"/>
      <c r="EO498" s="245"/>
      <c r="EP498" s="245"/>
      <c r="EQ498" s="245"/>
      <c r="ER498" s="245"/>
      <c r="ES498" s="245"/>
      <c r="ET498" s="245"/>
      <c r="EU498" s="245"/>
      <c r="EV498" s="245"/>
      <c r="EW498" s="245"/>
      <c r="EX498" s="245"/>
      <c r="EY498" s="245"/>
      <c r="EZ498" s="245"/>
      <c r="FA498" s="245"/>
      <c r="FB498" s="245"/>
      <c r="FC498" s="245"/>
      <c r="FD498" s="245"/>
      <c r="FE498" s="245"/>
      <c r="FF498" s="245"/>
      <c r="FG498" s="245"/>
      <c r="FH498" s="245"/>
      <c r="FI498" s="245"/>
      <c r="FJ498" s="245"/>
      <c r="FK498" s="245"/>
      <c r="FL498" s="245"/>
      <c r="FM498" s="245"/>
      <c r="FN498" s="245"/>
      <c r="FO498" s="245"/>
      <c r="FP498" s="245"/>
      <c r="FQ498" s="245"/>
      <c r="FR498" s="245"/>
      <c r="FS498" s="245"/>
      <c r="FT498" s="246">
        <f>FU498</f>
        <v>-0.13</v>
      </c>
      <c r="FU498" s="247">
        <f t="shared" si="62"/>
        <v>-0.13</v>
      </c>
      <c r="FV498" s="247">
        <f t="shared" si="67"/>
        <v>0.13</v>
      </c>
      <c r="FW498" s="247">
        <f t="shared" si="67"/>
        <v>0</v>
      </c>
      <c r="FX498" s="247">
        <f t="shared" si="67"/>
        <v>0</v>
      </c>
      <c r="FY498" s="247">
        <f t="shared" si="67"/>
        <v>0</v>
      </c>
      <c r="FZ498" s="247">
        <f t="shared" si="67"/>
        <v>0</v>
      </c>
      <c r="GA498" s="247">
        <f t="shared" si="64"/>
        <v>0</v>
      </c>
      <c r="GB498" s="247">
        <f t="shared" si="65"/>
        <v>0</v>
      </c>
      <c r="GC498" s="247">
        <f t="shared" si="58"/>
        <v>0</v>
      </c>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row>
    <row r="499" spans="1:308" s="198" customFormat="1" x14ac:dyDescent="0.3">
      <c r="A499" s="40" t="s">
        <v>520</v>
      </c>
      <c r="B499" s="40" t="str">
        <f>[3]Technologies!B499</f>
        <v>Industrie</v>
      </c>
      <c r="C499" s="40" t="str">
        <f>VLOOKUP($A499,[3]Technologies!$A$7:$H$699,3,FALSE)</f>
        <v>Conversion</v>
      </c>
      <c r="D499" s="40" t="str">
        <f>VLOOKUP($A499,[3]Technologies!$A$7:$H$699,4,FALSE)</f>
        <v>Refineries</v>
      </c>
      <c r="E499" s="40" t="str">
        <f>VLOOKUP($A499,[3]Technologies!$A$7:$H$699,6,FALSE)</f>
        <v>Syngas</v>
      </c>
      <c r="F499" s="40" t="str">
        <f>VLOOKUP($A499,[3]Technologies!$A$7:$H$699,7,FALSE)</f>
        <v>Syngas from biomass gasification - Refineries</v>
      </c>
      <c r="G499" s="228"/>
      <c r="H499" s="228"/>
      <c r="I499" s="229" cm="1">
        <f t="array" ref="I499">-SUMPRODUCT(([3]Feedstocks!$C$4:$C$185=A499)*[3]Feedstocks!$E$4:$E$185,[3]Feedstocks!$F$4:$F$185,[3]Feedstocks!$H$4:$H$185,[3]Feedstocks!$I$4:$I$185)</f>
        <v>0</v>
      </c>
      <c r="J499" s="229" cm="1">
        <f t="array" ref="J499">-SUMPRODUCT(([3]Feedstocks!$C$4:$C$185=A499)*[3]Feedstocks!$E$4:$E$185,[3]Feedstocks!$H$4:$H$185,[3]Feedstocks!$I$4:$I$185)</f>
        <v>0</v>
      </c>
      <c r="K499" s="229"/>
      <c r="L499" s="229"/>
      <c r="M499" s="228">
        <v>1</v>
      </c>
      <c r="N499" s="228" t="str">
        <f>VLOOKUP(E499,[3]Activities!$A$9:$M$224,13,FALSE)</f>
        <v>NL</v>
      </c>
      <c r="O499" s="228"/>
      <c r="P499" s="255" t="s">
        <v>1805</v>
      </c>
      <c r="Q499" s="230"/>
      <c r="R499" s="230"/>
      <c r="S499" s="230"/>
      <c r="T499" s="230"/>
      <c r="U499" s="230"/>
      <c r="V499" s="230"/>
      <c r="W499" s="230"/>
      <c r="X499" s="230"/>
      <c r="Y499" s="230"/>
      <c r="Z499" s="230"/>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c r="BQ499" s="230"/>
      <c r="BR499" s="230"/>
      <c r="BS499" s="230"/>
      <c r="BT499" s="230"/>
      <c r="BU499" s="230"/>
      <c r="BV499" s="230"/>
      <c r="BW499" s="230"/>
      <c r="BX499" s="230"/>
      <c r="BY499" s="230"/>
      <c r="BZ499" s="230"/>
      <c r="CA499" s="230"/>
      <c r="CB499" s="230"/>
      <c r="CC499" s="230"/>
      <c r="CD499" s="230"/>
      <c r="CE499" s="230"/>
      <c r="CF499" s="230"/>
      <c r="CG499" s="230"/>
      <c r="CH499" s="230"/>
      <c r="CI499" s="230"/>
      <c r="CJ499" s="230"/>
      <c r="CK499" s="230"/>
      <c r="CL499" s="230"/>
      <c r="CM499" s="230"/>
      <c r="CN499" s="230"/>
      <c r="CO499" s="230"/>
      <c r="CP499" s="230"/>
      <c r="CQ499" s="230"/>
      <c r="CR499" s="230">
        <v>-0.08</v>
      </c>
      <c r="CS499" s="230"/>
      <c r="CT499" s="230"/>
      <c r="CU499" s="230"/>
      <c r="CV499" s="230"/>
      <c r="CW499" s="230"/>
      <c r="CX499" s="230"/>
      <c r="CY499" s="230">
        <v>-0.1</v>
      </c>
      <c r="CZ499" s="230"/>
      <c r="DA499" s="230"/>
      <c r="DB499" s="230"/>
      <c r="DC499" s="230"/>
      <c r="DD499" s="230"/>
      <c r="DE499" s="230"/>
      <c r="DF499" s="230"/>
      <c r="DG499" s="230"/>
      <c r="DH499" s="230"/>
      <c r="DI499" s="230"/>
      <c r="DJ499" s="230"/>
      <c r="DK499" s="230"/>
      <c r="DL499" s="230"/>
      <c r="DM499" s="230"/>
      <c r="DN499" s="230"/>
      <c r="DO499" s="230"/>
      <c r="DP499" s="230">
        <v>1</v>
      </c>
      <c r="DQ499" s="230"/>
      <c r="DR499" s="230"/>
      <c r="DS499" s="230"/>
      <c r="DT499" s="230"/>
      <c r="DU499" s="230"/>
      <c r="DV499" s="230"/>
      <c r="DW499" s="230"/>
      <c r="DX499" s="230"/>
      <c r="DY499" s="230"/>
      <c r="DZ499" s="230"/>
      <c r="EA499" s="230"/>
      <c r="EB499" s="230">
        <v>-1.1499999999999999</v>
      </c>
      <c r="EC499" s="230"/>
      <c r="ED499" s="230"/>
      <c r="EE499" s="230"/>
      <c r="EF499" s="230"/>
      <c r="EG499" s="230"/>
      <c r="EH499" s="230"/>
      <c r="EI499" s="230"/>
      <c r="EJ499" s="230"/>
      <c r="EK499" s="230"/>
      <c r="EL499" s="230"/>
      <c r="EM499" s="230"/>
      <c r="EN499" s="230"/>
      <c r="EO499" s="230"/>
      <c r="EP499" s="230"/>
      <c r="EQ499" s="230"/>
      <c r="ER499" s="230"/>
      <c r="ES499" s="230"/>
      <c r="ET499" s="230"/>
      <c r="EU499" s="230"/>
      <c r="EV499" s="230"/>
      <c r="EW499" s="230"/>
      <c r="EX499" s="230"/>
      <c r="EY499" s="230"/>
      <c r="EZ499" s="230"/>
      <c r="FA499" s="230"/>
      <c r="FB499" s="230"/>
      <c r="FC499" s="230"/>
      <c r="FD499" s="230"/>
      <c r="FE499" s="230"/>
      <c r="FF499" s="230"/>
      <c r="FG499" s="230"/>
      <c r="FH499" s="230"/>
      <c r="FI499" s="230"/>
      <c r="FJ499" s="230"/>
      <c r="FK499" s="230"/>
      <c r="FL499" s="230"/>
      <c r="FM499" s="230"/>
      <c r="FN499" s="230"/>
      <c r="FO499" s="230"/>
      <c r="FP499" s="230"/>
      <c r="FQ499" s="230"/>
      <c r="FR499" s="230"/>
      <c r="FS499" s="230"/>
      <c r="FT499" s="231"/>
      <c r="FU499" s="247">
        <f t="shared" si="62"/>
        <v>0</v>
      </c>
      <c r="FV499" s="247">
        <f t="shared" si="67"/>
        <v>0</v>
      </c>
      <c r="FW499" s="247">
        <f t="shared" si="67"/>
        <v>0</v>
      </c>
      <c r="FX499" s="247">
        <f t="shared" si="67"/>
        <v>0</v>
      </c>
      <c r="FY499" s="247">
        <f t="shared" si="67"/>
        <v>0</v>
      </c>
      <c r="FZ499" s="247">
        <f t="shared" si="67"/>
        <v>0</v>
      </c>
      <c r="GA499" s="247">
        <f t="shared" si="64"/>
        <v>0</v>
      </c>
      <c r="GB499" s="247">
        <f t="shared" si="65"/>
        <v>0</v>
      </c>
      <c r="GC499" s="247">
        <f t="shared" si="58"/>
        <v>0</v>
      </c>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row>
    <row r="500" spans="1:308" x14ac:dyDescent="0.3">
      <c r="A500" s="69" t="s">
        <v>521</v>
      </c>
      <c r="B500" s="69" t="str">
        <f>[3]Technologies!B500</f>
        <v>Industrie</v>
      </c>
      <c r="C500" s="69" t="str">
        <f>VLOOKUP($A500,[3]Technologies!$A$7:$H$699,3,FALSE)</f>
        <v>Conversion</v>
      </c>
      <c r="D500" s="69" t="str">
        <f>VLOOKUP($A500,[3]Technologies!$A$7:$H$699,4,FALSE)</f>
        <v>Refineries</v>
      </c>
      <c r="E500" s="69" t="str">
        <f>VLOOKUP($A500,[3]Technologies!$A$7:$H$699,6,FALSE)</f>
        <v>Syngas</v>
      </c>
      <c r="F500" s="70" t="str">
        <f>VLOOKUP($A500,[3]Technologies!$A$7:$H$699,7,FALSE)</f>
        <v>Syngas from CO2 and H2 RWGS - Refineries</v>
      </c>
      <c r="G500" s="233"/>
      <c r="H500" s="256">
        <v>7.3999999999999996E-2</v>
      </c>
      <c r="I500" s="234" cm="1">
        <f t="array" ref="I500">-SUMPRODUCT(([3]Feedstocks!$C$4:$C$185=A500)*[3]Feedstocks!$E$4:$E$185,[3]Feedstocks!$F$4:$F$185,[3]Feedstocks!$H$4:$H$185,[3]Feedstocks!$I$4:$I$185)</f>
        <v>0</v>
      </c>
      <c r="J500" s="234" cm="1">
        <f t="array" ref="J500">-SUMPRODUCT(([3]Feedstocks!$C$4:$C$185=A500)*[3]Feedstocks!$E$4:$E$185,[3]Feedstocks!$H$4:$H$185,[3]Feedstocks!$I$4:$I$185)</f>
        <v>0</v>
      </c>
      <c r="K500" s="234"/>
      <c r="L500" s="234"/>
      <c r="M500" s="233">
        <v>1</v>
      </c>
      <c r="N500" s="233" t="str">
        <f>VLOOKUP(E500,[3]Activities!$A$9:$M$224,13,FALSE)</f>
        <v>NL</v>
      </c>
      <c r="O500" s="233"/>
      <c r="P500" s="87" t="s">
        <v>1580</v>
      </c>
      <c r="Q500" s="235"/>
      <c r="R500" s="235"/>
      <c r="S500" s="235"/>
      <c r="T500" s="235"/>
      <c r="U500" s="235"/>
      <c r="V500" s="235"/>
      <c r="W500" s="235"/>
      <c r="X500" s="235"/>
      <c r="Y500" s="235"/>
      <c r="Z500" s="235"/>
      <c r="AA500" s="235"/>
      <c r="AB500" s="235"/>
      <c r="AC500" s="235"/>
      <c r="AD500" s="235"/>
      <c r="AE500" s="235"/>
      <c r="AF500" s="230"/>
      <c r="AG500" s="230"/>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c r="BQ500" s="235"/>
      <c r="BR500" s="235"/>
      <c r="BS500" s="235"/>
      <c r="BT500" s="235"/>
      <c r="BU500" s="235"/>
      <c r="BV500" s="235"/>
      <c r="BW500" s="235"/>
      <c r="BX500" s="235"/>
      <c r="BY500" s="235"/>
      <c r="BZ500" s="235"/>
      <c r="CA500" s="235"/>
      <c r="CB500" s="235"/>
      <c r="CC500" s="235"/>
      <c r="CD500" s="235"/>
      <c r="CE500" s="235"/>
      <c r="CF500" s="235"/>
      <c r="CG500" s="235"/>
      <c r="CH500" s="235"/>
      <c r="CI500" s="235"/>
      <c r="CJ500" s="235"/>
      <c r="CK500" s="235"/>
      <c r="CL500" s="235"/>
      <c r="CM500" s="235"/>
      <c r="CN500" s="235"/>
      <c r="CO500" s="235"/>
      <c r="CP500" s="235"/>
      <c r="CQ500" s="235"/>
      <c r="CR500" s="235">
        <v>-0.05</v>
      </c>
      <c r="CS500" s="235"/>
      <c r="CT500" s="235"/>
      <c r="CU500" s="235"/>
      <c r="CV500" s="235"/>
      <c r="CW500" s="235"/>
      <c r="CX500" s="235"/>
      <c r="CY500" s="235">
        <v>-0.14000000000000001</v>
      </c>
      <c r="CZ500" s="235"/>
      <c r="DA500" s="235"/>
      <c r="DB500" s="235"/>
      <c r="DC500" s="235"/>
      <c r="DD500" s="235"/>
      <c r="DE500" s="235"/>
      <c r="DF500" s="235"/>
      <c r="DG500" s="235"/>
      <c r="DH500" s="235"/>
      <c r="DI500" s="235"/>
      <c r="DJ500" s="235"/>
      <c r="DK500" s="235"/>
      <c r="DL500" s="235"/>
      <c r="DM500" s="235"/>
      <c r="DN500" s="235"/>
      <c r="DO500" s="235"/>
      <c r="DP500" s="235">
        <v>1</v>
      </c>
      <c r="DQ500" s="235"/>
      <c r="DR500" s="235"/>
      <c r="DS500" s="235"/>
      <c r="DT500" s="235"/>
      <c r="DU500" s="235"/>
      <c r="DV500" s="235"/>
      <c r="DW500" s="235">
        <v>-1.35</v>
      </c>
      <c r="DX500" s="235"/>
      <c r="DY500" s="235"/>
      <c r="DZ500" s="235"/>
      <c r="EA500" s="235"/>
      <c r="EB500" s="235"/>
      <c r="EC500" s="235"/>
      <c r="ED500" s="235"/>
      <c r="EE500" s="235"/>
      <c r="EF500" s="235"/>
      <c r="EG500" s="235"/>
      <c r="EH500" s="235"/>
      <c r="EI500" s="235"/>
      <c r="EJ500" s="235"/>
      <c r="EK500" s="235"/>
      <c r="EL500" s="235"/>
      <c r="EM500" s="235"/>
      <c r="EN500" s="235"/>
      <c r="EO500" s="235"/>
      <c r="EP500" s="235"/>
      <c r="EQ500" s="235"/>
      <c r="ER500" s="235"/>
      <c r="ES500" s="235"/>
      <c r="ET500" s="235"/>
      <c r="EU500" s="235"/>
      <c r="EV500" s="235"/>
      <c r="EW500" s="235"/>
      <c r="EX500" s="235"/>
      <c r="EY500" s="235"/>
      <c r="EZ500" s="235"/>
      <c r="FA500" s="235"/>
      <c r="FB500" s="235"/>
      <c r="FC500" s="235"/>
      <c r="FD500" s="235"/>
      <c r="FE500" s="235"/>
      <c r="FF500" s="235"/>
      <c r="FG500" s="235"/>
      <c r="FH500" s="235"/>
      <c r="FI500" s="235"/>
      <c r="FJ500" s="235"/>
      <c r="FK500" s="235"/>
      <c r="FL500" s="235"/>
      <c r="FM500" s="235"/>
      <c r="FN500" s="235"/>
      <c r="FO500" s="235"/>
      <c r="FP500" s="235"/>
      <c r="FQ500" s="235"/>
      <c r="FR500" s="235"/>
      <c r="FS500" s="235"/>
      <c r="FT500" s="236"/>
      <c r="FU500" s="237">
        <f t="shared" si="62"/>
        <v>-7.3999999999999996E-2</v>
      </c>
      <c r="FV500" s="237">
        <f t="shared" ref="FV500:FZ515" si="68">ROUND(IF($C500="Primary",0,$M500*(1-$O500)*($G500*(SUMPRODUCT($Q$4:$FS$4,$Q500:$FS500)+$J500)+$H500-SUMPRODUCT($Q$5:$FS$5,$Q500:$FS500)-$I500+$K500))*IF($N500=FV$4,1,0),4)</f>
        <v>7.3999999999999996E-2</v>
      </c>
      <c r="FW500" s="237">
        <f t="shared" si="68"/>
        <v>0</v>
      </c>
      <c r="FX500" s="237">
        <f t="shared" si="68"/>
        <v>0</v>
      </c>
      <c r="FY500" s="237">
        <f t="shared" si="68"/>
        <v>0</v>
      </c>
      <c r="FZ500" s="237">
        <f t="shared" si="68"/>
        <v>0</v>
      </c>
      <c r="GA500" s="237">
        <f t="shared" si="64"/>
        <v>0</v>
      </c>
      <c r="GB500" s="237">
        <f t="shared" si="65"/>
        <v>0</v>
      </c>
      <c r="GC500" s="237">
        <f t="shared" si="58"/>
        <v>0</v>
      </c>
    </row>
    <row r="501" spans="1:308" x14ac:dyDescent="0.3">
      <c r="A501" s="40" t="s">
        <v>522</v>
      </c>
      <c r="B501" s="40" t="str">
        <f>[3]Technologies!B501</f>
        <v>Industrie</v>
      </c>
      <c r="C501" s="40" t="str">
        <f>VLOOKUP($A501,[3]Technologies!$A$7:$H$699,3,FALSE)</f>
        <v>Conversion</v>
      </c>
      <c r="D501" s="40" t="str">
        <f>VLOOKUP($A501,[3]Technologies!$A$7:$H$699,4,FALSE)</f>
        <v>Refineries</v>
      </c>
      <c r="E501" s="40" t="str">
        <f>VLOOKUP($A501,[3]Technologies!$A$7:$H$699,6,FALSE)</f>
        <v>Syngas</v>
      </c>
      <c r="F501" s="40" t="str">
        <f>VLOOKUP($A501,[3]Technologies!$A$7:$H$699,7,FALSE)</f>
        <v>Syngas from SOEC  electrolysis - Refineries</v>
      </c>
      <c r="G501" s="228"/>
      <c r="H501" s="257">
        <v>7.3999999999999996E-2</v>
      </c>
      <c r="I501" s="229" cm="1">
        <f t="array" ref="I501">-SUMPRODUCT(([3]Feedstocks!$C$4:$C$185=A501)*[3]Feedstocks!$E$4:$E$185,[3]Feedstocks!$F$4:$F$185,[3]Feedstocks!$H$4:$H$185,[3]Feedstocks!$I$4:$I$185)</f>
        <v>0</v>
      </c>
      <c r="J501" s="229" cm="1">
        <f t="array" ref="J501">-SUMPRODUCT(([3]Feedstocks!$C$4:$C$185=A501)*[3]Feedstocks!$E$4:$E$185,[3]Feedstocks!$H$4:$H$185,[3]Feedstocks!$I$4:$I$185)</f>
        <v>0</v>
      </c>
      <c r="K501" s="229"/>
      <c r="L501" s="229"/>
      <c r="M501" s="228">
        <v>1</v>
      </c>
      <c r="N501" s="228" t="str">
        <f>VLOOKUP(E501,[3]Activities!$A$9:$M$224,13,FALSE)</f>
        <v>NL</v>
      </c>
      <c r="O501" s="228"/>
      <c r="P501" s="66" t="s">
        <v>1582</v>
      </c>
      <c r="Q501" s="230"/>
      <c r="R501" s="230"/>
      <c r="S501" s="230"/>
      <c r="T501" s="230"/>
      <c r="U501" s="230"/>
      <c r="V501" s="230"/>
      <c r="W501" s="230"/>
      <c r="X501" s="230"/>
      <c r="Y501" s="230"/>
      <c r="Z501" s="230"/>
      <c r="AA501" s="230"/>
      <c r="AB501" s="230"/>
      <c r="AC501" s="230"/>
      <c r="AD501" s="230"/>
      <c r="AE501" s="230"/>
      <c r="AF501" s="235"/>
      <c r="AG501" s="235"/>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v>-0.85</v>
      </c>
      <c r="CS501" s="230"/>
      <c r="CT501" s="230"/>
      <c r="CU501" s="230"/>
      <c r="CV501" s="230"/>
      <c r="CW501" s="230"/>
      <c r="CX501" s="230"/>
      <c r="CY501" s="230">
        <v>-0.5</v>
      </c>
      <c r="CZ501" s="230"/>
      <c r="DA501" s="230"/>
      <c r="DB501" s="230"/>
      <c r="DC501" s="230"/>
      <c r="DD501" s="230"/>
      <c r="DE501" s="230"/>
      <c r="DF501" s="230"/>
      <c r="DG501" s="230"/>
      <c r="DH501" s="230"/>
      <c r="DI501" s="230"/>
      <c r="DJ501" s="230"/>
      <c r="DK501" s="230"/>
      <c r="DL501" s="230"/>
      <c r="DM501" s="230"/>
      <c r="DN501" s="230"/>
      <c r="DO501" s="230"/>
      <c r="DP501" s="230">
        <v>1</v>
      </c>
      <c r="DQ501" s="230"/>
      <c r="DR501" s="230"/>
      <c r="DS501" s="230"/>
      <c r="DT501" s="230"/>
      <c r="DU501" s="230"/>
      <c r="DV501" s="230"/>
      <c r="DW501" s="230">
        <v>-0.12</v>
      </c>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1"/>
      <c r="FU501" s="232">
        <f t="shared" si="62"/>
        <v>-7.3999999999999996E-2</v>
      </c>
      <c r="FV501" s="232">
        <f t="shared" si="68"/>
        <v>7.3999999999999996E-2</v>
      </c>
      <c r="FW501" s="232">
        <f t="shared" si="68"/>
        <v>0</v>
      </c>
      <c r="FX501" s="232">
        <f t="shared" si="68"/>
        <v>0</v>
      </c>
      <c r="FY501" s="232">
        <f t="shared" si="68"/>
        <v>0</v>
      </c>
      <c r="FZ501" s="232">
        <f t="shared" si="68"/>
        <v>0</v>
      </c>
      <c r="GA501" s="232">
        <f t="shared" si="64"/>
        <v>0</v>
      </c>
      <c r="GB501" s="232">
        <f t="shared" si="65"/>
        <v>0</v>
      </c>
      <c r="GC501" s="232">
        <f t="shared" si="58"/>
        <v>0</v>
      </c>
    </row>
    <row r="502" spans="1:308" s="198" customFormat="1" x14ac:dyDescent="0.3">
      <c r="A502" s="140" t="s">
        <v>523</v>
      </c>
      <c r="B502" s="118" t="str">
        <f>[3]Technologies!B502</f>
        <v>Industrie</v>
      </c>
      <c r="C502" s="118" t="str">
        <f>VLOOKUP($A502,[3]Technologies!$A$7:$H$699,3,FALSE)</f>
        <v>Conversion</v>
      </c>
      <c r="D502" s="118" t="str">
        <f>VLOOKUP($A502,[3]Technologies!$A$7:$H$699,4,FALSE)</f>
        <v>Refineries</v>
      </c>
      <c r="E502" s="118" t="str">
        <f>VLOOKUP($A502,[3]Technologies!$A$7:$H$699,6,FALSE)</f>
        <v>Syngas</v>
      </c>
      <c r="F502" s="140" t="str">
        <f>VLOOKUP($A502,[3]Technologies!$A$7:$H$699,7,FALSE)</f>
        <v>Syngas from SMR</v>
      </c>
      <c r="G502" s="243"/>
      <c r="H502" s="258"/>
      <c r="I502" s="244" cm="1">
        <f t="array" ref="I502">-SUMPRODUCT(([3]Feedstocks!$C$4:$C$185=A502)*[3]Feedstocks!$E$4:$E$185,[3]Feedstocks!$F$4:$F$185,[3]Feedstocks!$H$4:$H$185,[3]Feedstocks!$I$4:$I$185)</f>
        <v>0</v>
      </c>
      <c r="J502" s="244" cm="1">
        <f t="array" ref="J502">-SUMPRODUCT(([3]Feedstocks!$C$4:$C$185=A502)*[3]Feedstocks!$E$4:$E$185,[3]Feedstocks!$H$4:$H$185,[3]Feedstocks!$I$4:$I$185)</f>
        <v>0</v>
      </c>
      <c r="K502" s="244"/>
      <c r="L502" s="244"/>
      <c r="M502" s="243">
        <v>1</v>
      </c>
      <c r="N502" s="243" t="str">
        <f>VLOOKUP(E502,[3]Activities!$A$9:$M$224,13,FALSE)</f>
        <v>NL</v>
      </c>
      <c r="O502" s="243"/>
      <c r="P502" s="195"/>
      <c r="Q502" s="245"/>
      <c r="R502" s="245"/>
      <c r="S502" s="245"/>
      <c r="T502" s="245"/>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v>-0.05</v>
      </c>
      <c r="CS502" s="245"/>
      <c r="CT502" s="245"/>
      <c r="CU502" s="245"/>
      <c r="CV502" s="245"/>
      <c r="CW502" s="245"/>
      <c r="CX502" s="245"/>
      <c r="CY502" s="245">
        <v>-0.14000000000000001</v>
      </c>
      <c r="CZ502" s="245"/>
      <c r="DA502" s="245"/>
      <c r="DB502" s="245"/>
      <c r="DC502" s="245"/>
      <c r="DD502" s="245"/>
      <c r="DE502" s="245"/>
      <c r="DF502" s="245"/>
      <c r="DG502" s="245"/>
      <c r="DH502" s="245"/>
      <c r="DI502" s="245"/>
      <c r="DJ502" s="245"/>
      <c r="DK502" s="245"/>
      <c r="DL502" s="245"/>
      <c r="DM502" s="245"/>
      <c r="DN502" s="245"/>
      <c r="DO502" s="245"/>
      <c r="DP502" s="245">
        <v>1</v>
      </c>
      <c r="DQ502" s="245"/>
      <c r="DR502" s="245"/>
      <c r="DS502" s="245">
        <v>-1.48</v>
      </c>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6"/>
      <c r="FU502" s="247">
        <f t="shared" si="62"/>
        <v>0</v>
      </c>
      <c r="FV502" s="247">
        <f t="shared" si="68"/>
        <v>8.3799999999999999E-2</v>
      </c>
      <c r="FW502" s="247">
        <f t="shared" si="68"/>
        <v>0</v>
      </c>
      <c r="FX502" s="247">
        <f t="shared" si="68"/>
        <v>0</v>
      </c>
      <c r="FY502" s="247">
        <f t="shared" si="68"/>
        <v>0</v>
      </c>
      <c r="FZ502" s="247">
        <f t="shared" si="68"/>
        <v>0</v>
      </c>
      <c r="GA502" s="247">
        <f t="shared" si="64"/>
        <v>0</v>
      </c>
      <c r="GB502" s="247"/>
      <c r="GC502" s="247">
        <f t="shared" si="58"/>
        <v>0</v>
      </c>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row>
    <row r="503" spans="1:308" x14ac:dyDescent="0.3">
      <c r="A503" s="69" t="s">
        <v>524</v>
      </c>
      <c r="B503" s="69" t="str">
        <f>[3]Technologies!B503</f>
        <v>Industrie</v>
      </c>
      <c r="C503" s="69" t="str">
        <f>VLOOKUP($A503,[3]Technologies!$A$7:$H$699,3,FALSE)</f>
        <v>Conversion</v>
      </c>
      <c r="D503" s="69" t="str">
        <f>VLOOKUP($A503,[3]Technologies!$A$7:$H$699,4,FALSE)</f>
        <v>Refineries</v>
      </c>
      <c r="E503" s="69" t="str">
        <f>VLOOKUP($A503,[3]Technologies!$A$7:$H$699,6,FALSE)</f>
        <v>Methanol</v>
      </c>
      <c r="F503" s="70" t="str">
        <f>VLOOKUP($A503,[3]Technologies!$A$7:$H$699,7,FALSE)</f>
        <v>Methanol from syngas - Refineries</v>
      </c>
      <c r="G503" s="233"/>
      <c r="H503" s="256"/>
      <c r="I503" s="234" cm="1">
        <f t="array" ref="I503">-SUMPRODUCT(([3]Feedstocks!$C$4:$C$185=A503)*[3]Feedstocks!$E$4:$E$185,[3]Feedstocks!$F$4:$F$185,[3]Feedstocks!$H$4:$H$185,[3]Feedstocks!$I$4:$I$185)</f>
        <v>0</v>
      </c>
      <c r="J503" s="234" cm="1">
        <f t="array" ref="J503">-SUMPRODUCT(([3]Feedstocks!$C$4:$C$185=A503)*[3]Feedstocks!$E$4:$E$185,[3]Feedstocks!$H$4:$H$185,[3]Feedstocks!$I$4:$I$185)</f>
        <v>0</v>
      </c>
      <c r="K503" s="234"/>
      <c r="L503" s="234"/>
      <c r="M503" s="233">
        <v>1</v>
      </c>
      <c r="N503" s="233" t="str">
        <f>VLOOKUP(E503,[3]Activities!$A$9:$M$224,13,FALSE)</f>
        <v>NL</v>
      </c>
      <c r="O503" s="233"/>
      <c r="P503" s="87" t="s">
        <v>1589</v>
      </c>
      <c r="Q503" s="235"/>
      <c r="R503" s="235"/>
      <c r="S503" s="235"/>
      <c r="T503" s="235"/>
      <c r="U503" s="235"/>
      <c r="V503" s="235"/>
      <c r="W503" s="235"/>
      <c r="X503" s="235"/>
      <c r="Y503" s="235"/>
      <c r="Z503" s="235"/>
      <c r="AA503" s="235"/>
      <c r="AB503" s="235"/>
      <c r="AC503" s="235"/>
      <c r="AD503" s="235"/>
      <c r="AE503" s="235"/>
      <c r="AF503" s="230"/>
      <c r="AG503" s="230"/>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c r="BQ503" s="235"/>
      <c r="BR503" s="235"/>
      <c r="BS503" s="235"/>
      <c r="BT503" s="235"/>
      <c r="BU503" s="235"/>
      <c r="BV503" s="235"/>
      <c r="BW503" s="235"/>
      <c r="BX503" s="235"/>
      <c r="BY503" s="235"/>
      <c r="BZ503" s="235"/>
      <c r="CA503" s="235"/>
      <c r="CB503" s="235"/>
      <c r="CC503" s="235"/>
      <c r="CD503" s="235"/>
      <c r="CE503" s="235"/>
      <c r="CF503" s="235"/>
      <c r="CG503" s="235"/>
      <c r="CH503" s="235"/>
      <c r="CI503" s="235"/>
      <c r="CJ503" s="235"/>
      <c r="CK503" s="235"/>
      <c r="CL503" s="235"/>
      <c r="CM503" s="235"/>
      <c r="CN503" s="235"/>
      <c r="CO503" s="235"/>
      <c r="CP503" s="235"/>
      <c r="CQ503" s="235"/>
      <c r="CR503" s="235">
        <v>-0.05</v>
      </c>
      <c r="CS503" s="235"/>
      <c r="CT503" s="235"/>
      <c r="CU503" s="235"/>
      <c r="CV503" s="235"/>
      <c r="CW503" s="235"/>
      <c r="CX503" s="235"/>
      <c r="CY503" s="235">
        <v>-0.15</v>
      </c>
      <c r="CZ503" s="235"/>
      <c r="DA503" s="235"/>
      <c r="DB503" s="235"/>
      <c r="DC503" s="235"/>
      <c r="DD503" s="235"/>
      <c r="DE503" s="235"/>
      <c r="DF503" s="235"/>
      <c r="DG503" s="235"/>
      <c r="DH503" s="235"/>
      <c r="DI503" s="235"/>
      <c r="DJ503" s="235"/>
      <c r="DK503" s="235"/>
      <c r="DL503" s="235"/>
      <c r="DM503" s="235"/>
      <c r="DN503" s="235"/>
      <c r="DO503" s="235"/>
      <c r="DP503" s="235">
        <v>-1.05</v>
      </c>
      <c r="DQ503" s="235"/>
      <c r="DR503" s="235">
        <v>1</v>
      </c>
      <c r="DS503" s="235"/>
      <c r="DT503" s="235"/>
      <c r="DU503" s="235"/>
      <c r="DV503" s="235"/>
      <c r="DW503" s="235"/>
      <c r="DX503" s="235"/>
      <c r="DY503" s="235"/>
      <c r="DZ503" s="235"/>
      <c r="EA503" s="235"/>
      <c r="EB503" s="235"/>
      <c r="EC503" s="235"/>
      <c r="ED503" s="235"/>
      <c r="EE503" s="235"/>
      <c r="EF503" s="235"/>
      <c r="EG503" s="235"/>
      <c r="EH503" s="235"/>
      <c r="EI503" s="235"/>
      <c r="EJ503" s="235"/>
      <c r="EK503" s="235"/>
      <c r="EL503" s="235"/>
      <c r="EM503" s="235"/>
      <c r="EN503" s="235"/>
      <c r="EO503" s="235"/>
      <c r="EP503" s="235"/>
      <c r="EQ503" s="235"/>
      <c r="ER503" s="235"/>
      <c r="ES503" s="235"/>
      <c r="ET503" s="235"/>
      <c r="EU503" s="235"/>
      <c r="EV503" s="235"/>
      <c r="EW503" s="235"/>
      <c r="EX503" s="235"/>
      <c r="EY503" s="235"/>
      <c r="EZ503" s="235"/>
      <c r="FA503" s="235"/>
      <c r="FB503" s="235"/>
      <c r="FC503" s="235"/>
      <c r="FD503" s="235"/>
      <c r="FE503" s="235"/>
      <c r="FF503" s="235"/>
      <c r="FG503" s="235"/>
      <c r="FH503" s="235"/>
      <c r="FI503" s="235"/>
      <c r="FJ503" s="235"/>
      <c r="FK503" s="235"/>
      <c r="FL503" s="235"/>
      <c r="FM503" s="235"/>
      <c r="FN503" s="235"/>
      <c r="FO503" s="235"/>
      <c r="FP503" s="235"/>
      <c r="FQ503" s="235"/>
      <c r="FR503" s="235"/>
      <c r="FS503" s="235"/>
      <c r="FT503" s="236"/>
      <c r="FU503" s="237">
        <f t="shared" si="62"/>
        <v>0</v>
      </c>
      <c r="FV503" s="237">
        <f t="shared" si="68"/>
        <v>0</v>
      </c>
      <c r="FW503" s="237">
        <f t="shared" si="68"/>
        <v>0</v>
      </c>
      <c r="FX503" s="237">
        <f t="shared" si="68"/>
        <v>0</v>
      </c>
      <c r="FY503" s="237">
        <f t="shared" si="68"/>
        <v>0</v>
      </c>
      <c r="FZ503" s="237">
        <f t="shared" si="68"/>
        <v>0</v>
      </c>
      <c r="GA503" s="237">
        <f t="shared" si="64"/>
        <v>0</v>
      </c>
      <c r="GB503" s="237">
        <f t="shared" ref="GB503:GB566" si="69">ROUND(IF($C503="Primary",0,$O503*($G503*(SUMPRODUCT($Q$4:$FS$4,$Q503:$FS503)+$J503)-SUMPRODUCT($Q$5:$FS$5,$Q503:$FS503)-$I503))*IF($N503=FV$4,1,0),4)</f>
        <v>0</v>
      </c>
      <c r="GC503" s="237">
        <f t="shared" si="58"/>
        <v>0</v>
      </c>
    </row>
    <row r="504" spans="1:308" x14ac:dyDescent="0.3">
      <c r="A504" s="40" t="s">
        <v>525</v>
      </c>
      <c r="B504" s="40" t="str">
        <f>[3]Technologies!B504</f>
        <v>Industrie</v>
      </c>
      <c r="C504" s="40" t="str">
        <f>VLOOKUP($A504,[3]Technologies!$A$7:$H$699,3,FALSE)</f>
        <v>Conversion</v>
      </c>
      <c r="D504" s="40" t="str">
        <f>VLOOKUP($A504,[3]Technologies!$A$7:$H$699,4,FALSE)</f>
        <v>Refineries</v>
      </c>
      <c r="E504" s="40" t="str">
        <f>VLOOKUP($A504,[3]Technologies!$A$7:$H$699,6,FALSE)</f>
        <v>Methanol</v>
      </c>
      <c r="F504" s="40" t="str">
        <f>VLOOKUP($A504,[3]Technologies!$A$7:$H$699,7,FALSE)</f>
        <v>Methanol direct synthesis from CO2 and H2 - Refineries</v>
      </c>
      <c r="G504" s="228"/>
      <c r="H504" s="257">
        <v>7.3999999999999996E-2</v>
      </c>
      <c r="I504" s="229" cm="1">
        <f t="array" ref="I504">-SUMPRODUCT(([3]Feedstocks!$C$4:$C$185=A504)*[3]Feedstocks!$E$4:$E$185,[3]Feedstocks!$F$4:$F$185,[3]Feedstocks!$H$4:$H$185,[3]Feedstocks!$I$4:$I$185)</f>
        <v>0</v>
      </c>
      <c r="J504" s="229" cm="1">
        <f t="array" ref="J504">-SUMPRODUCT(([3]Feedstocks!$C$4:$C$185=A504)*[3]Feedstocks!$E$4:$E$185,[3]Feedstocks!$H$4:$H$185,[3]Feedstocks!$I$4:$I$185)</f>
        <v>0</v>
      </c>
      <c r="K504" s="259"/>
      <c r="L504" s="229"/>
      <c r="M504" s="228">
        <v>1</v>
      </c>
      <c r="N504" s="228" t="str">
        <f>VLOOKUP(E504,[3]Activities!$A$9:$M$224,13,FALSE)</f>
        <v>NL</v>
      </c>
      <c r="O504" s="228"/>
      <c r="P504" s="66" t="s">
        <v>1589</v>
      </c>
      <c r="Q504" s="230"/>
      <c r="R504" s="230"/>
      <c r="S504" s="230"/>
      <c r="T504" s="230"/>
      <c r="U504" s="230"/>
      <c r="V504" s="230"/>
      <c r="W504" s="230"/>
      <c r="X504" s="230"/>
      <c r="Y504" s="230"/>
      <c r="Z504" s="230"/>
      <c r="AA504" s="230"/>
      <c r="AB504" s="230"/>
      <c r="AC504" s="230"/>
      <c r="AD504" s="230"/>
      <c r="AE504" s="230"/>
      <c r="AF504" s="235"/>
      <c r="AG504" s="235"/>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c r="BQ504" s="230"/>
      <c r="BR504" s="230"/>
      <c r="BS504" s="230"/>
      <c r="BT504" s="230"/>
      <c r="BU504" s="230"/>
      <c r="BV504" s="230"/>
      <c r="BW504" s="230"/>
      <c r="BX504" s="230"/>
      <c r="BY504" s="230"/>
      <c r="BZ504" s="230"/>
      <c r="CA504" s="230"/>
      <c r="CB504" s="230"/>
      <c r="CC504" s="230"/>
      <c r="CD504" s="230"/>
      <c r="CE504" s="230"/>
      <c r="CF504" s="230"/>
      <c r="CG504" s="230"/>
      <c r="CH504" s="230"/>
      <c r="CI504" s="230"/>
      <c r="CJ504" s="230"/>
      <c r="CK504" s="230"/>
      <c r="CL504" s="230"/>
      <c r="CM504" s="230"/>
      <c r="CN504" s="230"/>
      <c r="CO504" s="230"/>
      <c r="CP504" s="230"/>
      <c r="CQ504" s="230"/>
      <c r="CR504" s="230">
        <v>-0.05</v>
      </c>
      <c r="CS504" s="230"/>
      <c r="CT504" s="230"/>
      <c r="CU504" s="230"/>
      <c r="CV504" s="230"/>
      <c r="CW504" s="230"/>
      <c r="CX504" s="230"/>
      <c r="CY504" s="230"/>
      <c r="CZ504" s="230">
        <v>0.09</v>
      </c>
      <c r="DA504" s="230"/>
      <c r="DB504" s="230"/>
      <c r="DC504" s="230"/>
      <c r="DD504" s="230"/>
      <c r="DE504" s="230"/>
      <c r="DF504" s="230"/>
      <c r="DG504" s="230"/>
      <c r="DH504" s="230"/>
      <c r="DI504" s="230"/>
      <c r="DJ504" s="230"/>
      <c r="DK504" s="230"/>
      <c r="DL504" s="230"/>
      <c r="DM504" s="230"/>
      <c r="DN504" s="230"/>
      <c r="DO504" s="230"/>
      <c r="DP504" s="230"/>
      <c r="DQ504" s="230"/>
      <c r="DR504" s="230">
        <v>1</v>
      </c>
      <c r="DS504" s="230"/>
      <c r="DT504" s="230"/>
      <c r="DU504" s="230"/>
      <c r="DV504" s="230"/>
      <c r="DW504" s="230">
        <v>-1.22</v>
      </c>
      <c r="DX504" s="230"/>
      <c r="DY504" s="230"/>
      <c r="DZ504" s="230"/>
      <c r="EA504" s="230"/>
      <c r="EB504" s="230"/>
      <c r="EC504" s="230"/>
      <c r="ED504" s="230"/>
      <c r="EE504" s="230"/>
      <c r="EF504" s="230"/>
      <c r="EG504" s="230"/>
      <c r="EH504" s="230"/>
      <c r="EI504" s="230"/>
      <c r="EJ504" s="230"/>
      <c r="EK504" s="230"/>
      <c r="EL504" s="230"/>
      <c r="EM504" s="230"/>
      <c r="EN504" s="230"/>
      <c r="EO504" s="230"/>
      <c r="EP504" s="230"/>
      <c r="EQ504" s="230"/>
      <c r="ER504" s="230"/>
      <c r="ES504" s="230"/>
      <c r="ET504" s="230"/>
      <c r="EU504" s="230"/>
      <c r="EV504" s="230"/>
      <c r="EW504" s="230"/>
      <c r="EX504" s="230"/>
      <c r="EY504" s="230"/>
      <c r="EZ504" s="230"/>
      <c r="FA504" s="230"/>
      <c r="FB504" s="230"/>
      <c r="FC504" s="230"/>
      <c r="FD504" s="230"/>
      <c r="FE504" s="230"/>
      <c r="FF504" s="230"/>
      <c r="FG504" s="230"/>
      <c r="FH504" s="230"/>
      <c r="FI504" s="230"/>
      <c r="FJ504" s="230"/>
      <c r="FK504" s="230"/>
      <c r="FL504" s="230"/>
      <c r="FM504" s="230"/>
      <c r="FN504" s="230"/>
      <c r="FO504" s="230"/>
      <c r="FP504" s="230"/>
      <c r="FQ504" s="230"/>
      <c r="FR504" s="230"/>
      <c r="FS504" s="230"/>
      <c r="FT504" s="231"/>
      <c r="FU504" s="232">
        <f t="shared" si="62"/>
        <v>-7.3999999999999996E-2</v>
      </c>
      <c r="FV504" s="232">
        <f t="shared" si="68"/>
        <v>7.3999999999999996E-2</v>
      </c>
      <c r="FW504" s="232">
        <f t="shared" si="68"/>
        <v>0</v>
      </c>
      <c r="FX504" s="232">
        <f t="shared" si="68"/>
        <v>0</v>
      </c>
      <c r="FY504" s="232">
        <f t="shared" si="68"/>
        <v>0</v>
      </c>
      <c r="FZ504" s="232">
        <f t="shared" si="68"/>
        <v>0</v>
      </c>
      <c r="GA504" s="232">
        <f t="shared" si="64"/>
        <v>0</v>
      </c>
      <c r="GB504" s="232">
        <f t="shared" si="69"/>
        <v>0</v>
      </c>
      <c r="GC504" s="232">
        <f t="shared" si="58"/>
        <v>0</v>
      </c>
    </row>
    <row r="505" spans="1:308" s="137" customFormat="1" x14ac:dyDescent="0.3">
      <c r="A505" s="118" t="s">
        <v>526</v>
      </c>
      <c r="B505" s="118" t="str">
        <f>[3]Technologies!B505</f>
        <v>Industrie</v>
      </c>
      <c r="C505" s="118" t="str">
        <f>VLOOKUP($A505,[3]Technologies!$A$7:$H$699,3,FALSE)</f>
        <v>Conversion</v>
      </c>
      <c r="D505" s="118" t="str">
        <f>VLOOKUP($A505,[3]Technologies!$A$7:$H$699,4,FALSE)</f>
        <v>Refineries</v>
      </c>
      <c r="E505" s="118" t="str">
        <f>VLOOKUP($A505,[3]Technologies!$A$7:$H$699,6,FALSE)</f>
        <v>Methanol</v>
      </c>
      <c r="F505" s="118" t="str">
        <f>VLOOKUP($A505,[3]Technologies!$A$7:$H$699,7,FALSE)</f>
        <v>E-Methanol direct synthesis from CO2 and H2 - Refineries</v>
      </c>
      <c r="G505" s="248"/>
      <c r="H505" s="260">
        <v>7.3999999999999996E-2</v>
      </c>
      <c r="I505" s="249" cm="1">
        <f t="array" ref="I505">-SUMPRODUCT(([3]Feedstocks!$C$4:$C$185=A505)*[3]Feedstocks!$E$4:$E$185,[3]Feedstocks!$F$4:$F$185,[3]Feedstocks!$H$4:$H$185,[3]Feedstocks!$I$4:$I$185)</f>
        <v>0</v>
      </c>
      <c r="J505" s="249" cm="1">
        <f t="array" ref="J505">-SUMPRODUCT(([3]Feedstocks!$C$4:$C$185=A505)*[3]Feedstocks!$E$4:$E$185,[3]Feedstocks!$H$4:$H$185,[3]Feedstocks!$I$4:$I$185)</f>
        <v>0</v>
      </c>
      <c r="K505" s="261"/>
      <c r="L505" s="249"/>
      <c r="M505" s="248">
        <v>1</v>
      </c>
      <c r="N505" s="248" t="str">
        <f>VLOOKUP(E505,[3]Activities!$A$9:$M$224,13,FALSE)</f>
        <v>NL</v>
      </c>
      <c r="O505" s="248"/>
      <c r="P505" s="134" t="s">
        <v>1589</v>
      </c>
      <c r="Q505" s="250"/>
      <c r="R505" s="250"/>
      <c r="S505" s="250"/>
      <c r="T505" s="250"/>
      <c r="U505" s="250"/>
      <c r="V505" s="250"/>
      <c r="W505" s="250"/>
      <c r="X505" s="250"/>
      <c r="Y505" s="250"/>
      <c r="Z505" s="250"/>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c r="BQ505" s="250"/>
      <c r="BR505" s="250"/>
      <c r="BS505" s="250"/>
      <c r="BT505" s="250"/>
      <c r="BU505" s="250"/>
      <c r="BV505" s="250"/>
      <c r="BW505" s="250"/>
      <c r="BX505" s="250"/>
      <c r="BY505" s="250"/>
      <c r="BZ505" s="250"/>
      <c r="CA505" s="250"/>
      <c r="CB505" s="250"/>
      <c r="CC505" s="250"/>
      <c r="CD505" s="250"/>
      <c r="CE505" s="250"/>
      <c r="CF505" s="250"/>
      <c r="CG505" s="250"/>
      <c r="CH505" s="250"/>
      <c r="CI505" s="250"/>
      <c r="CJ505" s="250"/>
      <c r="CK505" s="250"/>
      <c r="CL505" s="250"/>
      <c r="CM505" s="250"/>
      <c r="CN505" s="250"/>
      <c r="CO505" s="250"/>
      <c r="CP505" s="250"/>
      <c r="CQ505" s="250"/>
      <c r="CR505" s="250">
        <v>-0.05</v>
      </c>
      <c r="CS505" s="250"/>
      <c r="CT505" s="250"/>
      <c r="CU505" s="250"/>
      <c r="CV505" s="250"/>
      <c r="CW505" s="250"/>
      <c r="CX505" s="250"/>
      <c r="CY505" s="250"/>
      <c r="CZ505" s="250">
        <v>0.09</v>
      </c>
      <c r="DA505" s="250"/>
      <c r="DB505" s="250"/>
      <c r="DC505" s="250"/>
      <c r="DD505" s="250"/>
      <c r="DE505" s="250"/>
      <c r="DF505" s="250"/>
      <c r="DG505" s="250"/>
      <c r="DH505" s="250"/>
      <c r="DI505" s="250"/>
      <c r="DJ505" s="250"/>
      <c r="DK505" s="250"/>
      <c r="DL505" s="250"/>
      <c r="DM505" s="250"/>
      <c r="DN505" s="250"/>
      <c r="DO505" s="250"/>
      <c r="DP505" s="250"/>
      <c r="DQ505" s="250"/>
      <c r="DR505" s="250">
        <v>1</v>
      </c>
      <c r="DS505" s="250"/>
      <c r="DT505" s="250"/>
      <c r="DU505" s="250"/>
      <c r="DV505" s="250"/>
      <c r="DW505" s="250">
        <v>-1.22</v>
      </c>
      <c r="DX505" s="250"/>
      <c r="DY505" s="250">
        <v>-1.22</v>
      </c>
      <c r="DZ505" s="250"/>
      <c r="EA505" s="250"/>
      <c r="EB505" s="250"/>
      <c r="EC505" s="250"/>
      <c r="ED505" s="250"/>
      <c r="EE505" s="250"/>
      <c r="EF505" s="250"/>
      <c r="EG505" s="250"/>
      <c r="EH505" s="250"/>
      <c r="EI505" s="250"/>
      <c r="EJ505" s="250"/>
      <c r="EK505" s="250"/>
      <c r="EL505" s="250"/>
      <c r="EM505" s="250"/>
      <c r="EN505" s="250"/>
      <c r="EO505" s="250"/>
      <c r="EP505" s="250"/>
      <c r="EQ505" s="250"/>
      <c r="ER505" s="250"/>
      <c r="ES505" s="250"/>
      <c r="ET505" s="250"/>
      <c r="EU505" s="250"/>
      <c r="EV505" s="250"/>
      <c r="EW505" s="250"/>
      <c r="EX505" s="250"/>
      <c r="EY505" s="250"/>
      <c r="EZ505" s="250"/>
      <c r="FA505" s="250"/>
      <c r="FB505" s="250"/>
      <c r="FC505" s="250"/>
      <c r="FD505" s="250"/>
      <c r="FE505" s="250"/>
      <c r="FF505" s="250"/>
      <c r="FG505" s="250"/>
      <c r="FH505" s="250"/>
      <c r="FI505" s="250"/>
      <c r="FJ505" s="250"/>
      <c r="FK505" s="250"/>
      <c r="FL505" s="250"/>
      <c r="FM505" s="250"/>
      <c r="FN505" s="250"/>
      <c r="FO505" s="250"/>
      <c r="FP505" s="250"/>
      <c r="FQ505" s="250"/>
      <c r="FR505" s="250"/>
      <c r="FS505" s="250"/>
      <c r="FT505" s="251">
        <f>FU505</f>
        <v>-7.3999999999999996E-2</v>
      </c>
      <c r="FU505" s="252">
        <f t="shared" si="62"/>
        <v>-7.3999999999999996E-2</v>
      </c>
      <c r="FV505" s="252">
        <f t="shared" si="68"/>
        <v>7.3999999999999996E-2</v>
      </c>
      <c r="FW505" s="252">
        <f t="shared" si="68"/>
        <v>0</v>
      </c>
      <c r="FX505" s="252">
        <f t="shared" si="68"/>
        <v>0</v>
      </c>
      <c r="FY505" s="252">
        <f t="shared" si="68"/>
        <v>0</v>
      </c>
      <c r="FZ505" s="252">
        <f t="shared" si="68"/>
        <v>0</v>
      </c>
      <c r="GA505" s="252">
        <f t="shared" si="64"/>
        <v>0</v>
      </c>
      <c r="GB505" s="252">
        <f t="shared" si="69"/>
        <v>0</v>
      </c>
      <c r="GC505" s="252">
        <f t="shared" si="58"/>
        <v>0</v>
      </c>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row>
    <row r="506" spans="1:308" x14ac:dyDescent="0.3">
      <c r="A506" s="69" t="s">
        <v>527</v>
      </c>
      <c r="B506" s="69" t="str">
        <f>[3]Technologies!B506</f>
        <v>Industrie</v>
      </c>
      <c r="C506" s="69" t="str">
        <f>VLOOKUP($A506,[3]Technologies!$A$7:$H$699,3,FALSE)</f>
        <v>Conversion</v>
      </c>
      <c r="D506" s="69" t="str">
        <f>VLOOKUP($A506,[3]Technologies!$A$7:$H$699,4,FALSE)</f>
        <v>Final Gas</v>
      </c>
      <c r="E506" s="69" t="str">
        <f>VLOOKUP($A506,[3]Technologies!$A$7:$H$699,6,FALSE)</f>
        <v>Natural Gas HD</v>
      </c>
      <c r="F506" s="70" t="str">
        <f>VLOOKUP($A506,[3]Technologies!$A$7:$H$699,7,FALSE)</f>
        <v>Gas Extraction - Final Gas</v>
      </c>
      <c r="G506" s="233"/>
      <c r="H506" s="233"/>
      <c r="I506" s="234" cm="1">
        <f t="array" ref="I506">-SUMPRODUCT(([3]Feedstocks!$C$4:$C$185=A506)*[3]Feedstocks!$E$4:$E$185,[3]Feedstocks!$F$4:$F$185,[3]Feedstocks!$H$4:$H$185,[3]Feedstocks!$I$4:$I$185)</f>
        <v>0</v>
      </c>
      <c r="J506" s="234" cm="1">
        <f t="array" ref="J506">-SUMPRODUCT(([3]Feedstocks!$C$4:$C$185=A506)*[3]Feedstocks!$E$4:$E$185,[3]Feedstocks!$H$4:$H$185,[3]Feedstocks!$I$4:$I$185)</f>
        <v>0</v>
      </c>
      <c r="K506" s="234"/>
      <c r="L506" s="234"/>
      <c r="M506" s="233">
        <v>1</v>
      </c>
      <c r="N506" s="233" t="str">
        <f>VLOOKUP(E506,[3]Activities!$A$9:$M$224,13,FALSE)</f>
        <v>NL</v>
      </c>
      <c r="O506" s="233"/>
      <c r="P506" s="87" t="s">
        <v>1266</v>
      </c>
      <c r="Q506" s="235"/>
      <c r="R506" s="235"/>
      <c r="S506" s="235"/>
      <c r="T506" s="235"/>
      <c r="U506" s="235"/>
      <c r="V506" s="235"/>
      <c r="W506" s="235"/>
      <c r="X506" s="235"/>
      <c r="Y506" s="235"/>
      <c r="Z506" s="235"/>
      <c r="AA506" s="235"/>
      <c r="AB506" s="235"/>
      <c r="AC506" s="235"/>
      <c r="AD506" s="235"/>
      <c r="AE506" s="235"/>
      <c r="AF506" s="230"/>
      <c r="AG506" s="230"/>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c r="BQ506" s="235"/>
      <c r="BR506" s="235"/>
      <c r="BS506" s="235"/>
      <c r="BT506" s="235"/>
      <c r="BU506" s="235"/>
      <c r="BV506" s="235"/>
      <c r="BW506" s="235"/>
      <c r="BX506" s="235"/>
      <c r="BY506" s="235"/>
      <c r="BZ506" s="235"/>
      <c r="CA506" s="235"/>
      <c r="CB506" s="235"/>
      <c r="CC506" s="235"/>
      <c r="CD506" s="235"/>
      <c r="CE506" s="235"/>
      <c r="CF506" s="235"/>
      <c r="CG506" s="235"/>
      <c r="CH506" s="235"/>
      <c r="CI506" s="235"/>
      <c r="CJ506" s="235"/>
      <c r="CK506" s="235"/>
      <c r="CL506" s="235"/>
      <c r="CM506" s="235"/>
      <c r="CN506" s="235"/>
      <c r="CO506" s="235"/>
      <c r="CP506" s="235"/>
      <c r="CQ506" s="235"/>
      <c r="CR506" s="235">
        <v>-3.65848150434351E-3</v>
      </c>
      <c r="CS506" s="235"/>
      <c r="CT506" s="235"/>
      <c r="CU506" s="235"/>
      <c r="CV506" s="235"/>
      <c r="CW506" s="235"/>
      <c r="CX506" s="235"/>
      <c r="CY506" s="235"/>
      <c r="CZ506" s="235"/>
      <c r="DA506" s="235"/>
      <c r="DB506" s="235"/>
      <c r="DC506" s="235">
        <v>6.5189999999999996E-3</v>
      </c>
      <c r="DD506" s="235"/>
      <c r="DE506" s="235"/>
      <c r="DF506" s="235"/>
      <c r="DG506" s="235"/>
      <c r="DH506" s="235"/>
      <c r="DI506" s="235"/>
      <c r="DJ506" s="235"/>
      <c r="DK506" s="235"/>
      <c r="DL506" s="235"/>
      <c r="DM506" s="235"/>
      <c r="DN506" s="235"/>
      <c r="DO506" s="235"/>
      <c r="DP506" s="235"/>
      <c r="DQ506" s="235"/>
      <c r="DR506" s="235"/>
      <c r="DS506" s="235">
        <v>1</v>
      </c>
      <c r="DT506" s="235"/>
      <c r="DU506" s="235"/>
      <c r="DV506" s="235"/>
      <c r="DW506" s="235"/>
      <c r="DX506" s="235"/>
      <c r="DY506" s="235"/>
      <c r="DZ506" s="235"/>
      <c r="EA506" s="235"/>
      <c r="EB506" s="235"/>
      <c r="EC506" s="235"/>
      <c r="ED506" s="235"/>
      <c r="EE506" s="235"/>
      <c r="EF506" s="235"/>
      <c r="EG506" s="235"/>
      <c r="EH506" s="235">
        <v>-1.0167900000000001</v>
      </c>
      <c r="EI506" s="235"/>
      <c r="EJ506" s="235"/>
      <c r="EK506" s="235"/>
      <c r="EL506" s="235"/>
      <c r="EM506" s="235"/>
      <c r="EN506" s="235"/>
      <c r="EO506" s="235"/>
      <c r="EP506" s="235"/>
      <c r="EQ506" s="235"/>
      <c r="ER506" s="235"/>
      <c r="ES506" s="235"/>
      <c r="ET506" s="235"/>
      <c r="EU506" s="235"/>
      <c r="EV506" s="235"/>
      <c r="EW506" s="235"/>
      <c r="EX506" s="235"/>
      <c r="EY506" s="235"/>
      <c r="EZ506" s="235"/>
      <c r="FA506" s="235"/>
      <c r="FB506" s="235"/>
      <c r="FC506" s="235"/>
      <c r="FD506" s="235"/>
      <c r="FE506" s="235"/>
      <c r="FF506" s="235"/>
      <c r="FG506" s="235"/>
      <c r="FH506" s="235"/>
      <c r="FI506" s="235"/>
      <c r="FJ506" s="235"/>
      <c r="FK506" s="235"/>
      <c r="FL506" s="235"/>
      <c r="FM506" s="235"/>
      <c r="FN506" s="235"/>
      <c r="FO506" s="235"/>
      <c r="FP506" s="235"/>
      <c r="FQ506" s="235"/>
      <c r="FR506" s="235"/>
      <c r="FS506" s="235"/>
      <c r="FT506" s="236"/>
      <c r="FU506" s="237">
        <f t="shared" si="62"/>
        <v>0</v>
      </c>
      <c r="FV506" s="237">
        <f t="shared" si="68"/>
        <v>5.0000000000000001E-4</v>
      </c>
      <c r="FW506" s="237">
        <f t="shared" si="68"/>
        <v>0</v>
      </c>
      <c r="FX506" s="237">
        <f t="shared" si="68"/>
        <v>0</v>
      </c>
      <c r="FY506" s="237">
        <f t="shared" si="68"/>
        <v>0</v>
      </c>
      <c r="FZ506" s="237">
        <f t="shared" si="68"/>
        <v>0</v>
      </c>
      <c r="GA506" s="237">
        <f t="shared" si="64"/>
        <v>0</v>
      </c>
      <c r="GB506" s="237">
        <f t="shared" si="69"/>
        <v>0</v>
      </c>
      <c r="GC506" s="237">
        <f t="shared" si="58"/>
        <v>0</v>
      </c>
    </row>
    <row r="507" spans="1:308" x14ac:dyDescent="0.3">
      <c r="A507" s="40" t="s">
        <v>528</v>
      </c>
      <c r="B507" s="40" t="str">
        <f>[3]Technologies!B507</f>
        <v>Industrie</v>
      </c>
      <c r="C507" s="40" t="str">
        <f>VLOOKUP($A507,[3]Technologies!$A$7:$H$699,3,FALSE)</f>
        <v>Conversion</v>
      </c>
      <c r="D507" s="40" t="str">
        <f>VLOOKUP($A507,[3]Technologies!$A$7:$H$699,4,FALSE)</f>
        <v>Final Gas</v>
      </c>
      <c r="E507" s="40" t="str">
        <f>VLOOKUP($A507,[3]Technologies!$A$7:$H$699,6,FALSE)</f>
        <v>Natural Gas HD</v>
      </c>
      <c r="F507" s="40" t="str">
        <f>VLOOKUP($A507,[3]Technologies!$A$7:$H$699,7,FALSE)</f>
        <v>Methane from Hydrogen - Final Gas</v>
      </c>
      <c r="G507" s="228"/>
      <c r="H507" s="262">
        <v>5.6599999999999998E-2</v>
      </c>
      <c r="I507" s="229" cm="1">
        <f t="array" ref="I507">-SUMPRODUCT(([3]Feedstocks!$C$4:$C$185=A507)*[3]Feedstocks!$E$4:$E$185,[3]Feedstocks!$F$4:$F$185,[3]Feedstocks!$H$4:$H$185,[3]Feedstocks!$I$4:$I$185)</f>
        <v>0</v>
      </c>
      <c r="J507" s="229" cm="1">
        <f t="array" ref="J507">-SUMPRODUCT(([3]Feedstocks!$C$4:$C$185=A507)*[3]Feedstocks!$E$4:$E$185,[3]Feedstocks!$H$4:$H$185,[3]Feedstocks!$I$4:$I$185)</f>
        <v>0</v>
      </c>
      <c r="K507" s="229"/>
      <c r="L507" s="229"/>
      <c r="M507" s="228">
        <v>1</v>
      </c>
      <c r="N507" s="228" t="str">
        <f>VLOOKUP(E507,[3]Activities!$A$9:$M$224,13,FALSE)</f>
        <v>NL</v>
      </c>
      <c r="O507" s="228"/>
      <c r="P507" s="66" t="s">
        <v>1266</v>
      </c>
      <c r="Q507" s="230"/>
      <c r="R507" s="230"/>
      <c r="S507" s="230"/>
      <c r="T507" s="230"/>
      <c r="U507" s="230"/>
      <c r="V507" s="230"/>
      <c r="W507" s="230"/>
      <c r="X507" s="230"/>
      <c r="Y507" s="230"/>
      <c r="Z507" s="230"/>
      <c r="AA507" s="230"/>
      <c r="AB507" s="230"/>
      <c r="AC507" s="230"/>
      <c r="AD507" s="230"/>
      <c r="AE507" s="230"/>
      <c r="AF507" s="235"/>
      <c r="AG507" s="235"/>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c r="BQ507" s="230"/>
      <c r="BR507" s="230"/>
      <c r="BS507" s="230"/>
      <c r="BT507" s="230"/>
      <c r="BU507" s="230"/>
      <c r="BV507" s="230"/>
      <c r="BW507" s="230"/>
      <c r="BX507" s="230"/>
      <c r="BY507" s="230"/>
      <c r="BZ507" s="230"/>
      <c r="CA507" s="230"/>
      <c r="CB507" s="230"/>
      <c r="CC507" s="230"/>
      <c r="CD507" s="230"/>
      <c r="CE507" s="230"/>
      <c r="CF507" s="230"/>
      <c r="CG507" s="230"/>
      <c r="CH507" s="230"/>
      <c r="CI507" s="230"/>
      <c r="CJ507" s="230"/>
      <c r="CK507" s="230"/>
      <c r="CL507" s="230"/>
      <c r="CM507" s="230"/>
      <c r="CN507" s="230"/>
      <c r="CO507" s="230"/>
      <c r="CP507" s="230"/>
      <c r="CQ507" s="230"/>
      <c r="CR507" s="230">
        <v>-0.1</v>
      </c>
      <c r="CS507" s="230"/>
      <c r="CT507" s="230"/>
      <c r="CU507" s="230"/>
      <c r="CV507" s="230"/>
      <c r="CW507" s="230"/>
      <c r="CX507" s="230"/>
      <c r="CY507" s="230">
        <v>-0.08</v>
      </c>
      <c r="CZ507" s="230"/>
      <c r="DA507" s="230"/>
      <c r="DB507" s="230"/>
      <c r="DC507" s="230"/>
      <c r="DD507" s="230"/>
      <c r="DE507" s="230"/>
      <c r="DF507" s="230"/>
      <c r="DG507" s="230"/>
      <c r="DH507" s="230"/>
      <c r="DI507" s="230"/>
      <c r="DJ507" s="230"/>
      <c r="DK507" s="230"/>
      <c r="DL507" s="230"/>
      <c r="DM507" s="230"/>
      <c r="DN507" s="230"/>
      <c r="DO507" s="230"/>
      <c r="DP507" s="230"/>
      <c r="DQ507" s="230"/>
      <c r="DR507" s="230"/>
      <c r="DS507" s="230">
        <v>1</v>
      </c>
      <c r="DT507" s="230"/>
      <c r="DU507" s="230"/>
      <c r="DV507" s="230"/>
      <c r="DW507" s="230">
        <v>-1.2</v>
      </c>
      <c r="DX507" s="230"/>
      <c r="DY507" s="230"/>
      <c r="DZ507" s="230"/>
      <c r="EA507" s="230"/>
      <c r="EB507" s="230"/>
      <c r="EC507" s="230"/>
      <c r="ED507" s="230"/>
      <c r="EE507" s="230"/>
      <c r="EF507" s="230"/>
      <c r="EG507" s="230"/>
      <c r="EH507" s="230"/>
      <c r="EI507" s="230"/>
      <c r="EJ507" s="230"/>
      <c r="EK507" s="230"/>
      <c r="EL507" s="230"/>
      <c r="EM507" s="230"/>
      <c r="EN507" s="230"/>
      <c r="EO507" s="230"/>
      <c r="EP507" s="230"/>
      <c r="EQ507" s="230"/>
      <c r="ER507" s="230"/>
      <c r="ES507" s="230"/>
      <c r="ET507" s="230"/>
      <c r="EU507" s="230"/>
      <c r="EV507" s="230"/>
      <c r="EW507" s="230"/>
      <c r="EX507" s="230"/>
      <c r="EY507" s="230"/>
      <c r="EZ507" s="230"/>
      <c r="FA507" s="230"/>
      <c r="FB507" s="230"/>
      <c r="FC507" s="230"/>
      <c r="FD507" s="230"/>
      <c r="FE507" s="230"/>
      <c r="FF507" s="230"/>
      <c r="FG507" s="230"/>
      <c r="FH507" s="230"/>
      <c r="FI507" s="230"/>
      <c r="FJ507" s="230"/>
      <c r="FK507" s="230"/>
      <c r="FL507" s="230"/>
      <c r="FM507" s="230"/>
      <c r="FN507" s="230"/>
      <c r="FO507" s="230"/>
      <c r="FP507" s="230"/>
      <c r="FQ507" s="230"/>
      <c r="FR507" s="230"/>
      <c r="FS507" s="230"/>
      <c r="FT507" s="231"/>
      <c r="FU507" s="232">
        <f t="shared" si="62"/>
        <v>-5.6599999999999998E-2</v>
      </c>
      <c r="FV507" s="232">
        <f t="shared" si="68"/>
        <v>0</v>
      </c>
      <c r="FW507" s="232">
        <f t="shared" si="68"/>
        <v>0</v>
      </c>
      <c r="FX507" s="232">
        <f t="shared" si="68"/>
        <v>0</v>
      </c>
      <c r="FY507" s="232">
        <f t="shared" si="68"/>
        <v>0</v>
      </c>
      <c r="FZ507" s="232">
        <f t="shared" si="68"/>
        <v>0</v>
      </c>
      <c r="GA507" s="232">
        <f t="shared" si="64"/>
        <v>0</v>
      </c>
      <c r="GB507" s="232">
        <f t="shared" si="69"/>
        <v>0</v>
      </c>
      <c r="GC507" s="232">
        <f t="shared" si="58"/>
        <v>0</v>
      </c>
    </row>
    <row r="508" spans="1:308" x14ac:dyDescent="0.3">
      <c r="A508" s="69" t="s">
        <v>529</v>
      </c>
      <c r="B508" s="69" t="str">
        <f>[3]Technologies!B508</f>
        <v>Industrie</v>
      </c>
      <c r="C508" s="69" t="str">
        <f>VLOOKUP($A508,[3]Technologies!$A$7:$H$699,3,FALSE)</f>
        <v>Primary</v>
      </c>
      <c r="D508" s="69" t="str">
        <f>VLOOKUP($A508,[3]Technologies!$A$7:$H$699,4,FALSE)</f>
        <v>Fossil</v>
      </c>
      <c r="E508" s="69" t="str">
        <f>VLOOKUP($A508,[3]Technologies!$A$7:$H$699,6,FALSE)</f>
        <v>Natural Gas HD</v>
      </c>
      <c r="F508" s="70" t="str">
        <f>VLOOKUP($A508,[3]Technologies!$A$7:$H$699,7,FALSE)</f>
        <v>Imported Natural Gas - Final Gas</v>
      </c>
      <c r="G508" s="233"/>
      <c r="H508" s="233"/>
      <c r="I508" s="234" cm="1">
        <f t="array" ref="I508">-SUMPRODUCT(([3]Feedstocks!$C$4:$C$185=A508)*[3]Feedstocks!$E$4:$E$185,[3]Feedstocks!$F$4:$F$185,[3]Feedstocks!$H$4:$H$185,[3]Feedstocks!$I$4:$I$185)</f>
        <v>0</v>
      </c>
      <c r="J508" s="234" cm="1">
        <f t="array" ref="J508">-SUMPRODUCT(([3]Feedstocks!$C$4:$C$185=A508)*[3]Feedstocks!$E$4:$E$185,[3]Feedstocks!$H$4:$H$185,[3]Feedstocks!$I$4:$I$185)</f>
        <v>0</v>
      </c>
      <c r="K508" s="234"/>
      <c r="L508" s="234"/>
      <c r="M508" s="233"/>
      <c r="N508" s="233" t="str">
        <f>VLOOKUP(E508,[3]Activities!$A$9:$M$224,13,FALSE)</f>
        <v>NL</v>
      </c>
      <c r="O508" s="233"/>
      <c r="P508" s="87" t="s">
        <v>1266</v>
      </c>
      <c r="Q508" s="235"/>
      <c r="R508" s="235"/>
      <c r="S508" s="235"/>
      <c r="T508" s="235"/>
      <c r="U508" s="235"/>
      <c r="V508" s="235"/>
      <c r="W508" s="235"/>
      <c r="X508" s="235"/>
      <c r="Y508" s="235"/>
      <c r="Z508" s="235"/>
      <c r="AA508" s="235"/>
      <c r="AB508" s="235"/>
      <c r="AC508" s="235"/>
      <c r="AD508" s="235"/>
      <c r="AE508" s="235"/>
      <c r="AF508" s="230"/>
      <c r="AG508" s="230"/>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c r="BQ508" s="235"/>
      <c r="BR508" s="235"/>
      <c r="BS508" s="235"/>
      <c r="BT508" s="235"/>
      <c r="BU508" s="235"/>
      <c r="BV508" s="235"/>
      <c r="BW508" s="235"/>
      <c r="BX508" s="235"/>
      <c r="BY508" s="235"/>
      <c r="BZ508" s="235"/>
      <c r="CA508" s="235"/>
      <c r="CB508" s="235"/>
      <c r="CC508" s="235"/>
      <c r="CD508" s="235"/>
      <c r="CE508" s="235"/>
      <c r="CF508" s="235"/>
      <c r="CG508" s="235"/>
      <c r="CH508" s="235"/>
      <c r="CI508" s="235"/>
      <c r="CJ508" s="235"/>
      <c r="CK508" s="235"/>
      <c r="CL508" s="235"/>
      <c r="CM508" s="235"/>
      <c r="CN508" s="235"/>
      <c r="CO508" s="235"/>
      <c r="CP508" s="235"/>
      <c r="CQ508" s="235"/>
      <c r="CR508" s="235"/>
      <c r="CS508" s="235"/>
      <c r="CT508" s="235"/>
      <c r="CU508" s="235"/>
      <c r="CV508" s="235"/>
      <c r="CW508" s="235"/>
      <c r="CX508" s="235"/>
      <c r="CY508" s="235"/>
      <c r="CZ508" s="235"/>
      <c r="DA508" s="235"/>
      <c r="DB508" s="235"/>
      <c r="DC508" s="235"/>
      <c r="DD508" s="235"/>
      <c r="DE508" s="235"/>
      <c r="DF508" s="235"/>
      <c r="DG508" s="235"/>
      <c r="DH508" s="235"/>
      <c r="DI508" s="235"/>
      <c r="DJ508" s="235"/>
      <c r="DK508" s="235"/>
      <c r="DL508" s="235"/>
      <c r="DM508" s="235"/>
      <c r="DN508" s="235"/>
      <c r="DO508" s="235"/>
      <c r="DP508" s="235"/>
      <c r="DQ508" s="235"/>
      <c r="DR508" s="235"/>
      <c r="DS508" s="235">
        <v>1</v>
      </c>
      <c r="DT508" s="235"/>
      <c r="DU508" s="235"/>
      <c r="DV508" s="235"/>
      <c r="DW508" s="235"/>
      <c r="DX508" s="235"/>
      <c r="DY508" s="235"/>
      <c r="DZ508" s="235"/>
      <c r="EA508" s="235"/>
      <c r="EB508" s="235"/>
      <c r="EC508" s="235"/>
      <c r="ED508" s="235"/>
      <c r="EE508" s="235"/>
      <c r="EF508" s="235"/>
      <c r="EG508" s="235"/>
      <c r="EH508" s="235"/>
      <c r="EI508" s="235"/>
      <c r="EJ508" s="235"/>
      <c r="EK508" s="235"/>
      <c r="EL508" s="235"/>
      <c r="EM508" s="235"/>
      <c r="EN508" s="235"/>
      <c r="EO508" s="235"/>
      <c r="EP508" s="235"/>
      <c r="EQ508" s="235"/>
      <c r="ER508" s="235"/>
      <c r="ES508" s="235"/>
      <c r="ET508" s="235"/>
      <c r="EU508" s="235"/>
      <c r="EV508" s="235"/>
      <c r="EW508" s="235"/>
      <c r="EX508" s="235"/>
      <c r="EY508" s="235"/>
      <c r="EZ508" s="235"/>
      <c r="FA508" s="235"/>
      <c r="FB508" s="235"/>
      <c r="FC508" s="235"/>
      <c r="FD508" s="235"/>
      <c r="FE508" s="235"/>
      <c r="FF508" s="235"/>
      <c r="FG508" s="235"/>
      <c r="FH508" s="235"/>
      <c r="FI508" s="235"/>
      <c r="FJ508" s="235"/>
      <c r="FK508" s="235"/>
      <c r="FL508" s="235"/>
      <c r="FM508" s="235"/>
      <c r="FN508" s="235"/>
      <c r="FO508" s="235"/>
      <c r="FP508" s="235"/>
      <c r="FQ508" s="235"/>
      <c r="FR508" s="235"/>
      <c r="FS508" s="235"/>
      <c r="FT508" s="236"/>
      <c r="FU508" s="237">
        <f t="shared" si="62"/>
        <v>0</v>
      </c>
      <c r="FV508" s="237">
        <f t="shared" si="68"/>
        <v>0</v>
      </c>
      <c r="FW508" s="237">
        <f t="shared" si="68"/>
        <v>0</v>
      </c>
      <c r="FX508" s="237">
        <f t="shared" si="68"/>
        <v>0</v>
      </c>
      <c r="FY508" s="237">
        <f t="shared" si="68"/>
        <v>0</v>
      </c>
      <c r="FZ508" s="237">
        <f t="shared" si="68"/>
        <v>0</v>
      </c>
      <c r="GA508" s="237">
        <f t="shared" si="64"/>
        <v>0</v>
      </c>
      <c r="GB508" s="237">
        <f t="shared" si="69"/>
        <v>0</v>
      </c>
      <c r="GC508" s="237">
        <f t="shared" si="58"/>
        <v>0</v>
      </c>
    </row>
    <row r="509" spans="1:308" x14ac:dyDescent="0.3">
      <c r="A509" s="40" t="s">
        <v>530</v>
      </c>
      <c r="B509" s="40" t="str">
        <f>[3]Technologies!B509</f>
        <v>Industrie</v>
      </c>
      <c r="C509" s="40" t="str">
        <f>VLOOKUP($A509,[3]Technologies!$A$7:$H$699,3,FALSE)</f>
        <v>Conversion</v>
      </c>
      <c r="D509" s="40" t="str">
        <f>VLOOKUP($A509,[3]Technologies!$A$7:$H$699,4,FALSE)</f>
        <v>Final Gas</v>
      </c>
      <c r="E509" s="40" t="str">
        <f>VLOOKUP($A509,[3]Technologies!$A$7:$H$699,6,FALSE)</f>
        <v>Natural Gas HD</v>
      </c>
      <c r="F509" s="40" t="str">
        <f>VLOOKUP($A509,[3]Technologies!$A$7:$H$699,7,FALSE)</f>
        <v>LNG decompression station - Final Gas</v>
      </c>
      <c r="G509" s="228"/>
      <c r="H509" s="228"/>
      <c r="I509" s="229" cm="1">
        <f t="array" ref="I509">-SUMPRODUCT(([3]Feedstocks!$C$4:$C$185=A509)*[3]Feedstocks!$E$4:$E$185,[3]Feedstocks!$F$4:$F$185,[3]Feedstocks!$H$4:$H$185,[3]Feedstocks!$I$4:$I$185)</f>
        <v>0</v>
      </c>
      <c r="J509" s="229" cm="1">
        <f t="array" ref="J509">-SUMPRODUCT(([3]Feedstocks!$C$4:$C$185=A509)*[3]Feedstocks!$E$4:$E$185,[3]Feedstocks!$H$4:$H$185,[3]Feedstocks!$I$4:$I$185)</f>
        <v>0</v>
      </c>
      <c r="K509" s="229"/>
      <c r="L509" s="229"/>
      <c r="M509" s="228"/>
      <c r="N509" s="228" t="str">
        <f>VLOOKUP(E509,[3]Activities!$A$9:$M$224,13,FALSE)</f>
        <v>NL</v>
      </c>
      <c r="O509" s="228"/>
      <c r="P509" s="66" t="s">
        <v>1266</v>
      </c>
      <c r="Q509" s="230"/>
      <c r="R509" s="230"/>
      <c r="S509" s="230"/>
      <c r="T509" s="230"/>
      <c r="U509" s="230"/>
      <c r="V509" s="230"/>
      <c r="W509" s="230"/>
      <c r="X509" s="230"/>
      <c r="Y509" s="230"/>
      <c r="Z509" s="230"/>
      <c r="AA509" s="230"/>
      <c r="AB509" s="230"/>
      <c r="AC509" s="230"/>
      <c r="AD509" s="230"/>
      <c r="AE509" s="230"/>
      <c r="AF509" s="235"/>
      <c r="AG509" s="235"/>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c r="BQ509" s="230"/>
      <c r="BR509" s="230"/>
      <c r="BS509" s="230"/>
      <c r="BT509" s="230"/>
      <c r="BU509" s="230"/>
      <c r="BV509" s="230"/>
      <c r="BW509" s="230"/>
      <c r="BX509" s="230"/>
      <c r="BY509" s="230"/>
      <c r="BZ509" s="230"/>
      <c r="CA509" s="230"/>
      <c r="CB509" s="230"/>
      <c r="CC509" s="230"/>
      <c r="CD509" s="230"/>
      <c r="CE509" s="230"/>
      <c r="CF509" s="230"/>
      <c r="CG509" s="230"/>
      <c r="CH509" s="230"/>
      <c r="CI509" s="230"/>
      <c r="CJ509" s="230"/>
      <c r="CK509" s="230"/>
      <c r="CL509" s="230"/>
      <c r="CM509" s="230"/>
      <c r="CN509" s="230"/>
      <c r="CO509" s="230"/>
      <c r="CP509" s="230"/>
      <c r="CQ509" s="230"/>
      <c r="CR509" s="230"/>
      <c r="CS509" s="230"/>
      <c r="CT509" s="230"/>
      <c r="CU509" s="230"/>
      <c r="CV509" s="230"/>
      <c r="CW509" s="230"/>
      <c r="CX509" s="230"/>
      <c r="CY509" s="230"/>
      <c r="CZ509" s="230"/>
      <c r="DA509" s="230"/>
      <c r="DB509" s="230"/>
      <c r="DC509" s="230"/>
      <c r="DD509" s="230"/>
      <c r="DE509" s="230"/>
      <c r="DF509" s="230"/>
      <c r="DG509" s="230"/>
      <c r="DH509" s="230"/>
      <c r="DI509" s="230"/>
      <c r="DJ509" s="230"/>
      <c r="DK509" s="230"/>
      <c r="DL509" s="230"/>
      <c r="DM509" s="230"/>
      <c r="DN509" s="230"/>
      <c r="DO509" s="230"/>
      <c r="DP509" s="230"/>
      <c r="DQ509" s="230"/>
      <c r="DR509" s="230"/>
      <c r="DS509" s="230">
        <v>1</v>
      </c>
      <c r="DT509" s="230"/>
      <c r="DU509" s="230"/>
      <c r="DV509" s="230">
        <v>-1</v>
      </c>
      <c r="DW509" s="230"/>
      <c r="DX509" s="230"/>
      <c r="DY509" s="230"/>
      <c r="DZ509" s="230"/>
      <c r="EA509" s="230"/>
      <c r="EB509" s="230"/>
      <c r="EC509" s="230"/>
      <c r="ED509" s="230"/>
      <c r="EE509" s="230"/>
      <c r="EF509" s="230"/>
      <c r="EG509" s="230"/>
      <c r="EH509" s="230"/>
      <c r="EI509" s="230"/>
      <c r="EJ509" s="230"/>
      <c r="EK509" s="230"/>
      <c r="EL509" s="230"/>
      <c r="EM509" s="230"/>
      <c r="EN509" s="230"/>
      <c r="EO509" s="230"/>
      <c r="EP509" s="230"/>
      <c r="EQ509" s="230"/>
      <c r="ER509" s="230"/>
      <c r="ES509" s="230"/>
      <c r="ET509" s="230"/>
      <c r="EU509" s="230"/>
      <c r="EV509" s="230"/>
      <c r="EW509" s="230"/>
      <c r="EX509" s="230"/>
      <c r="EY509" s="230"/>
      <c r="EZ509" s="230"/>
      <c r="FA509" s="230"/>
      <c r="FB509" s="230"/>
      <c r="FC509" s="230"/>
      <c r="FD509" s="230"/>
      <c r="FE509" s="230"/>
      <c r="FF509" s="230"/>
      <c r="FG509" s="230"/>
      <c r="FH509" s="230"/>
      <c r="FI509" s="230"/>
      <c r="FJ509" s="230"/>
      <c r="FK509" s="230"/>
      <c r="FL509" s="230"/>
      <c r="FM509" s="230"/>
      <c r="FN509" s="230"/>
      <c r="FO509" s="230"/>
      <c r="FP509" s="230"/>
      <c r="FQ509" s="230"/>
      <c r="FR509" s="230"/>
      <c r="FS509" s="230"/>
      <c r="FT509" s="231"/>
      <c r="FU509" s="232">
        <f t="shared" si="62"/>
        <v>0</v>
      </c>
      <c r="FV509" s="232">
        <f t="shared" si="68"/>
        <v>0</v>
      </c>
      <c r="FW509" s="232">
        <f t="shared" si="68"/>
        <v>0</v>
      </c>
      <c r="FX509" s="232">
        <f t="shared" si="68"/>
        <v>0</v>
      </c>
      <c r="FY509" s="232">
        <f t="shared" si="68"/>
        <v>0</v>
      </c>
      <c r="FZ509" s="232">
        <f t="shared" si="68"/>
        <v>0</v>
      </c>
      <c r="GA509" s="232">
        <f t="shared" si="64"/>
        <v>0</v>
      </c>
      <c r="GB509" s="232">
        <f t="shared" si="69"/>
        <v>0</v>
      </c>
      <c r="GC509" s="232">
        <f t="shared" si="58"/>
        <v>0</v>
      </c>
    </row>
    <row r="510" spans="1:308" x14ac:dyDescent="0.3">
      <c r="A510" s="114" t="s">
        <v>531</v>
      </c>
      <c r="B510" s="69" t="str">
        <f>[3]Technologies!B511</f>
        <v>Industrie</v>
      </c>
      <c r="C510" s="69" t="str">
        <f>VLOOKUP($A510,[3]Technologies!$A$7:$H$699,3,FALSE)</f>
        <v>Primary</v>
      </c>
      <c r="D510" s="69" t="str">
        <f>VLOOKUP($A510,[3]Technologies!$A$7:$H$699,4,FALSE)</f>
        <v>Fossil</v>
      </c>
      <c r="E510" s="69" t="str">
        <f>VLOOKUP($A510,[3]Technologies!$A$7:$H$699,6,FALSE)</f>
        <v>Natural Gas HD EU</v>
      </c>
      <c r="F510" s="70" t="str">
        <f>VLOOKUP($A510,[3]Technologies!$A$7:$H$699,7,FALSE)</f>
        <v>Natural Gas EU</v>
      </c>
      <c r="G510" s="233"/>
      <c r="H510" s="233"/>
      <c r="I510" s="234" cm="1">
        <f t="array" ref="I510">-SUMPRODUCT(([3]Feedstocks!$C$4:$C$185=A510)*[3]Feedstocks!$E$4:$E$185,[3]Feedstocks!$F$4:$F$185,[3]Feedstocks!$H$4:$H$185,[3]Feedstocks!$I$4:$I$185)</f>
        <v>0</v>
      </c>
      <c r="J510" s="234" cm="1">
        <f t="array" ref="J510">-SUMPRODUCT(([3]Feedstocks!$C$4:$C$185=A510)*[3]Feedstocks!$E$4:$E$185,[3]Feedstocks!$H$4:$H$185,[3]Feedstocks!$I$4:$I$185)</f>
        <v>0</v>
      </c>
      <c r="K510" s="234"/>
      <c r="L510" s="234"/>
      <c r="M510" s="233">
        <v>1</v>
      </c>
      <c r="N510" s="233" t="str">
        <f>VLOOKUP(E510,[3]Activities!$A$9:$M$224,13,FALSE)</f>
        <v>EU</v>
      </c>
      <c r="O510" s="233"/>
      <c r="P510" s="87" t="s">
        <v>1266</v>
      </c>
      <c r="Q510" s="235"/>
      <c r="R510" s="235"/>
      <c r="S510" s="235"/>
      <c r="T510" s="235"/>
      <c r="U510" s="235"/>
      <c r="V510" s="235"/>
      <c r="W510" s="235"/>
      <c r="X510" s="235"/>
      <c r="Y510" s="235"/>
      <c r="Z510" s="235"/>
      <c r="AA510" s="235"/>
      <c r="AB510" s="235"/>
      <c r="AC510" s="235"/>
      <c r="AD510" s="235"/>
      <c r="AE510" s="235"/>
      <c r="AF510" s="230"/>
      <c r="AG510" s="230"/>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c r="BQ510" s="235"/>
      <c r="BR510" s="235"/>
      <c r="BS510" s="235"/>
      <c r="BT510" s="235"/>
      <c r="BU510" s="235"/>
      <c r="BV510" s="235"/>
      <c r="BW510" s="235"/>
      <c r="BX510" s="235"/>
      <c r="BY510" s="235"/>
      <c r="BZ510" s="235"/>
      <c r="CA510" s="235"/>
      <c r="CB510" s="235"/>
      <c r="CC510" s="235"/>
      <c r="CD510" s="235"/>
      <c r="CE510" s="235"/>
      <c r="CF510" s="235"/>
      <c r="CG510" s="235"/>
      <c r="CH510" s="235"/>
      <c r="CI510" s="235"/>
      <c r="CJ510" s="235"/>
      <c r="CK510" s="235"/>
      <c r="CL510" s="235"/>
      <c r="CM510" s="235"/>
      <c r="CN510" s="235"/>
      <c r="CO510" s="235"/>
      <c r="CP510" s="235"/>
      <c r="CQ510" s="235"/>
      <c r="CR510" s="235"/>
      <c r="CS510" s="235"/>
      <c r="CT510" s="235"/>
      <c r="CU510" s="235"/>
      <c r="CV510" s="235"/>
      <c r="CW510" s="235"/>
      <c r="CX510" s="235"/>
      <c r="CY510" s="235"/>
      <c r="CZ510" s="235"/>
      <c r="DA510" s="235"/>
      <c r="DB510" s="235"/>
      <c r="DC510" s="235"/>
      <c r="DD510" s="235"/>
      <c r="DE510" s="235"/>
      <c r="DF510" s="235"/>
      <c r="DG510" s="235"/>
      <c r="DH510" s="235"/>
      <c r="DI510" s="235"/>
      <c r="DJ510" s="235"/>
      <c r="DK510" s="235"/>
      <c r="DL510" s="235"/>
      <c r="DM510" s="235"/>
      <c r="DN510" s="235"/>
      <c r="DO510" s="235"/>
      <c r="DP510" s="235"/>
      <c r="DQ510" s="235"/>
      <c r="DR510" s="235"/>
      <c r="DS510" s="235"/>
      <c r="DT510" s="235">
        <v>1</v>
      </c>
      <c r="DU510" s="235"/>
      <c r="DV510" s="235"/>
      <c r="DW510" s="235"/>
      <c r="DX510" s="235"/>
      <c r="DY510" s="235"/>
      <c r="DZ510" s="235"/>
      <c r="EA510" s="235"/>
      <c r="EB510" s="235"/>
      <c r="EC510" s="235"/>
      <c r="ED510" s="235"/>
      <c r="EE510" s="235"/>
      <c r="EF510" s="235"/>
      <c r="EG510" s="235"/>
      <c r="EH510" s="235"/>
      <c r="EI510" s="235"/>
      <c r="EJ510" s="235"/>
      <c r="EK510" s="235"/>
      <c r="EL510" s="235"/>
      <c r="EM510" s="235"/>
      <c r="EN510" s="235"/>
      <c r="EO510" s="235"/>
      <c r="EP510" s="235"/>
      <c r="EQ510" s="235"/>
      <c r="ER510" s="235"/>
      <c r="ES510" s="235"/>
      <c r="ET510" s="235"/>
      <c r="EU510" s="235"/>
      <c r="EV510" s="235"/>
      <c r="EW510" s="235"/>
      <c r="EX510" s="235"/>
      <c r="EY510" s="235"/>
      <c r="EZ510" s="235"/>
      <c r="FA510" s="235"/>
      <c r="FB510" s="235"/>
      <c r="FC510" s="235"/>
      <c r="FD510" s="235"/>
      <c r="FE510" s="235"/>
      <c r="FF510" s="235"/>
      <c r="FG510" s="235"/>
      <c r="FH510" s="235"/>
      <c r="FI510" s="235"/>
      <c r="FJ510" s="235"/>
      <c r="FK510" s="235"/>
      <c r="FL510" s="235"/>
      <c r="FM510" s="235"/>
      <c r="FN510" s="235"/>
      <c r="FO510" s="235"/>
      <c r="FP510" s="235"/>
      <c r="FQ510" s="235"/>
      <c r="FR510" s="235"/>
      <c r="FS510" s="235"/>
      <c r="FT510" s="236"/>
      <c r="FU510" s="237">
        <f t="shared" si="62"/>
        <v>0</v>
      </c>
      <c r="FV510" s="237">
        <f t="shared" si="68"/>
        <v>0</v>
      </c>
      <c r="FW510" s="237">
        <f t="shared" si="68"/>
        <v>0</v>
      </c>
      <c r="FX510" s="237">
        <f t="shared" si="68"/>
        <v>0</v>
      </c>
      <c r="FY510" s="237">
        <f t="shared" si="68"/>
        <v>0</v>
      </c>
      <c r="FZ510" s="237">
        <f t="shared" si="68"/>
        <v>0</v>
      </c>
      <c r="GA510" s="237">
        <f t="shared" si="64"/>
        <v>0</v>
      </c>
      <c r="GB510" s="237">
        <f t="shared" si="69"/>
        <v>0</v>
      </c>
      <c r="GC510" s="237">
        <f>$I510</f>
        <v>0</v>
      </c>
    </row>
    <row r="511" spans="1:308" x14ac:dyDescent="0.3">
      <c r="A511" s="69" t="s">
        <v>532</v>
      </c>
      <c r="B511" s="69" t="str">
        <f>[3]Technologies!B511</f>
        <v>Industrie</v>
      </c>
      <c r="C511" s="69" t="str">
        <f>VLOOKUP($A511,[3]Technologies!$A$7:$H$699,3,FALSE)</f>
        <v>Conversion</v>
      </c>
      <c r="D511" s="69" t="str">
        <f>VLOOKUP($A511,[3]Technologies!$A$7:$H$699,4,FALSE)</f>
        <v>Final Gas</v>
      </c>
      <c r="E511" s="69" t="str">
        <f>VLOOKUP($A511,[3]Technologies!$A$7:$H$699,6,FALSE)</f>
        <v>Natural Gas HD</v>
      </c>
      <c r="F511" s="70" t="str">
        <f>VLOOKUP($A511,[3]Technologies!$A$7:$H$699,7,FALSE)</f>
        <v>Small scale storage buffer - Final Gas</v>
      </c>
      <c r="G511" s="233"/>
      <c r="H511" s="233"/>
      <c r="I511" s="234" cm="1">
        <f t="array" ref="I511">-SUMPRODUCT(([3]Feedstocks!$C$4:$C$185=A511)*[3]Feedstocks!$E$4:$E$185,[3]Feedstocks!$F$4:$F$185,[3]Feedstocks!$H$4:$H$185,[3]Feedstocks!$I$4:$I$185)</f>
        <v>0</v>
      </c>
      <c r="J511" s="234" cm="1">
        <f t="array" ref="J511">-SUMPRODUCT(([3]Feedstocks!$C$4:$C$185=A511)*[3]Feedstocks!$E$4:$E$185,[3]Feedstocks!$H$4:$H$185,[3]Feedstocks!$I$4:$I$185)</f>
        <v>0</v>
      </c>
      <c r="K511" s="234"/>
      <c r="L511" s="234"/>
      <c r="M511" s="233">
        <v>1</v>
      </c>
      <c r="N511" s="233" t="str">
        <f>VLOOKUP(E511,[3]Activities!$A$9:$M$224,13,FALSE)</f>
        <v>NL</v>
      </c>
      <c r="O511" s="233"/>
      <c r="P511" s="87" t="s">
        <v>1266</v>
      </c>
      <c r="Q511" s="235"/>
      <c r="R511" s="235"/>
      <c r="S511" s="235"/>
      <c r="T511" s="235"/>
      <c r="U511" s="235"/>
      <c r="V511" s="235"/>
      <c r="W511" s="235"/>
      <c r="X511" s="235"/>
      <c r="Y511" s="235"/>
      <c r="Z511" s="235"/>
      <c r="AA511" s="235"/>
      <c r="AB511" s="235"/>
      <c r="AC511" s="235"/>
      <c r="AD511" s="235"/>
      <c r="AE511" s="235"/>
      <c r="AF511" s="230"/>
      <c r="AG511" s="230"/>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c r="BQ511" s="235"/>
      <c r="BR511" s="235"/>
      <c r="BS511" s="235"/>
      <c r="BT511" s="235"/>
      <c r="BU511" s="235"/>
      <c r="BV511" s="235"/>
      <c r="BW511" s="235"/>
      <c r="BX511" s="235"/>
      <c r="BY511" s="235"/>
      <c r="BZ511" s="235"/>
      <c r="CA511" s="235"/>
      <c r="CB511" s="235"/>
      <c r="CC511" s="235"/>
      <c r="CD511" s="235"/>
      <c r="CE511" s="235"/>
      <c r="CF511" s="235"/>
      <c r="CG511" s="235"/>
      <c r="CH511" s="235"/>
      <c r="CI511" s="235"/>
      <c r="CJ511" s="235"/>
      <c r="CK511" s="235"/>
      <c r="CL511" s="235"/>
      <c r="CM511" s="235"/>
      <c r="CN511" s="235"/>
      <c r="CO511" s="235"/>
      <c r="CP511" s="235"/>
      <c r="CQ511" s="235"/>
      <c r="CR511" s="235"/>
      <c r="CS511" s="235"/>
      <c r="CT511" s="235"/>
      <c r="CU511" s="235"/>
      <c r="CV511" s="235"/>
      <c r="CW511" s="235"/>
      <c r="CX511" s="235"/>
      <c r="CY511" s="235"/>
      <c r="CZ511" s="235"/>
      <c r="DA511" s="235"/>
      <c r="DB511" s="235"/>
      <c r="DC511" s="235"/>
      <c r="DD511" s="235"/>
      <c r="DE511" s="235"/>
      <c r="DF511" s="235"/>
      <c r="DG511" s="235"/>
      <c r="DH511" s="235"/>
      <c r="DI511" s="235"/>
      <c r="DJ511" s="235"/>
      <c r="DK511" s="235"/>
      <c r="DL511" s="235"/>
      <c r="DM511" s="235"/>
      <c r="DN511" s="235"/>
      <c r="DO511" s="235"/>
      <c r="DP511" s="235"/>
      <c r="DQ511" s="235"/>
      <c r="DR511" s="235"/>
      <c r="DS511" s="235">
        <v>0</v>
      </c>
      <c r="DT511" s="235"/>
      <c r="DU511" s="235"/>
      <c r="DV511" s="235"/>
      <c r="DW511" s="235"/>
      <c r="DX511" s="235"/>
      <c r="DY511" s="235"/>
      <c r="DZ511" s="235"/>
      <c r="EA511" s="235"/>
      <c r="EB511" s="235"/>
      <c r="EC511" s="235"/>
      <c r="ED511" s="235"/>
      <c r="EE511" s="235"/>
      <c r="EF511" s="235"/>
      <c r="EG511" s="235"/>
      <c r="EH511" s="235"/>
      <c r="EI511" s="235"/>
      <c r="EJ511" s="235"/>
      <c r="EK511" s="235"/>
      <c r="EL511" s="235"/>
      <c r="EM511" s="235"/>
      <c r="EN511" s="235"/>
      <c r="EO511" s="235"/>
      <c r="EP511" s="235"/>
      <c r="EQ511" s="235"/>
      <c r="ER511" s="235"/>
      <c r="ES511" s="235"/>
      <c r="ET511" s="235"/>
      <c r="EU511" s="235"/>
      <c r="EV511" s="235"/>
      <c r="EW511" s="235"/>
      <c r="EX511" s="235"/>
      <c r="EY511" s="235"/>
      <c r="EZ511" s="235"/>
      <c r="FA511" s="235"/>
      <c r="FB511" s="235"/>
      <c r="FC511" s="235"/>
      <c r="FD511" s="235"/>
      <c r="FE511" s="235"/>
      <c r="FF511" s="235"/>
      <c r="FG511" s="235"/>
      <c r="FH511" s="235"/>
      <c r="FI511" s="235"/>
      <c r="FJ511" s="235"/>
      <c r="FK511" s="235"/>
      <c r="FL511" s="235"/>
      <c r="FM511" s="235"/>
      <c r="FN511" s="235"/>
      <c r="FO511" s="235"/>
      <c r="FP511" s="235"/>
      <c r="FQ511" s="235"/>
      <c r="FR511" s="235"/>
      <c r="FS511" s="235"/>
      <c r="FT511" s="236"/>
      <c r="FU511" s="237">
        <f t="shared" si="62"/>
        <v>0</v>
      </c>
      <c r="FV511" s="237">
        <f t="shared" si="68"/>
        <v>0</v>
      </c>
      <c r="FW511" s="237">
        <f t="shared" si="68"/>
        <v>0</v>
      </c>
      <c r="FX511" s="237">
        <f t="shared" si="68"/>
        <v>0</v>
      </c>
      <c r="FY511" s="237">
        <f t="shared" si="68"/>
        <v>0</v>
      </c>
      <c r="FZ511" s="237">
        <f t="shared" si="68"/>
        <v>0</v>
      </c>
      <c r="GA511" s="237">
        <f t="shared" si="64"/>
        <v>0</v>
      </c>
      <c r="GB511" s="237">
        <f t="shared" si="69"/>
        <v>0</v>
      </c>
      <c r="GC511" s="237">
        <f t="shared" ref="GC511:GC571" si="70">$I511</f>
        <v>0</v>
      </c>
    </row>
    <row r="512" spans="1:308" x14ac:dyDescent="0.3">
      <c r="A512" s="40" t="s">
        <v>533</v>
      </c>
      <c r="B512" s="40" t="str">
        <f>[3]Technologies!B512</f>
        <v>Industrie</v>
      </c>
      <c r="C512" s="40" t="str">
        <f>VLOOKUP($A512,[3]Technologies!$A$7:$H$699,3,FALSE)</f>
        <v>Conversion</v>
      </c>
      <c r="D512" s="40" t="str">
        <f>VLOOKUP($A512,[3]Technologies!$A$7:$H$699,4,FALSE)</f>
        <v>Final Gas</v>
      </c>
      <c r="E512" s="40" t="str">
        <f>VLOOKUP($A512,[3]Technologies!$A$7:$H$699,6,FALSE)</f>
        <v>Natural Gas HD</v>
      </c>
      <c r="F512" s="40" t="str">
        <f>VLOOKUP($A512,[3]Technologies!$A$7:$H$699,7,FALSE)</f>
        <v>Large scale storage buffer - Final Gas</v>
      </c>
      <c r="G512" s="228"/>
      <c r="H512" s="228"/>
      <c r="I512" s="229" cm="1">
        <f t="array" ref="I512">-SUMPRODUCT(([3]Feedstocks!$C$4:$C$185=A512)*[3]Feedstocks!$E$4:$E$185,[3]Feedstocks!$F$4:$F$185,[3]Feedstocks!$H$4:$H$185,[3]Feedstocks!$I$4:$I$185)</f>
        <v>0</v>
      </c>
      <c r="J512" s="229" cm="1">
        <f t="array" ref="J512">-SUMPRODUCT(([3]Feedstocks!$C$4:$C$185=A512)*[3]Feedstocks!$E$4:$E$185,[3]Feedstocks!$H$4:$H$185,[3]Feedstocks!$I$4:$I$185)</f>
        <v>0</v>
      </c>
      <c r="K512" s="229"/>
      <c r="L512" s="229"/>
      <c r="M512" s="228">
        <v>1</v>
      </c>
      <c r="N512" s="228" t="str">
        <f>VLOOKUP(E512,[3]Activities!$A$9:$M$224,13,FALSE)</f>
        <v>NL</v>
      </c>
      <c r="O512" s="228"/>
      <c r="P512" s="66" t="s">
        <v>1266</v>
      </c>
      <c r="Q512" s="230"/>
      <c r="R512" s="230"/>
      <c r="S512" s="230"/>
      <c r="T512" s="230"/>
      <c r="U512" s="230"/>
      <c r="V512" s="230"/>
      <c r="W512" s="230"/>
      <c r="X512" s="230"/>
      <c r="Y512" s="230"/>
      <c r="Z512" s="230"/>
      <c r="AA512" s="230"/>
      <c r="AB512" s="230"/>
      <c r="AC512" s="230"/>
      <c r="AD512" s="230"/>
      <c r="AE512" s="230"/>
      <c r="AF512" s="235"/>
      <c r="AG512" s="235"/>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c r="BQ512" s="230"/>
      <c r="BR512" s="230"/>
      <c r="BS512" s="230"/>
      <c r="BT512" s="230"/>
      <c r="BU512" s="230"/>
      <c r="BV512" s="230"/>
      <c r="BW512" s="230"/>
      <c r="BX512" s="230"/>
      <c r="BY512" s="230"/>
      <c r="BZ512" s="230"/>
      <c r="CA512" s="230"/>
      <c r="CB512" s="230"/>
      <c r="CC512" s="230"/>
      <c r="CD512" s="230"/>
      <c r="CE512" s="230"/>
      <c r="CF512" s="230"/>
      <c r="CG512" s="230"/>
      <c r="CH512" s="230"/>
      <c r="CI512" s="230"/>
      <c r="CJ512" s="230"/>
      <c r="CK512" s="230"/>
      <c r="CL512" s="230"/>
      <c r="CM512" s="230"/>
      <c r="CN512" s="230"/>
      <c r="CO512" s="230"/>
      <c r="CP512" s="230"/>
      <c r="CQ512" s="230"/>
      <c r="CR512" s="230"/>
      <c r="CS512" s="230"/>
      <c r="CT512" s="230"/>
      <c r="CU512" s="230"/>
      <c r="CV512" s="230"/>
      <c r="CW512" s="230"/>
      <c r="CX512" s="230"/>
      <c r="CY512" s="230"/>
      <c r="CZ512" s="230"/>
      <c r="DA512" s="230"/>
      <c r="DB512" s="230"/>
      <c r="DC512" s="230"/>
      <c r="DD512" s="230"/>
      <c r="DE512" s="230"/>
      <c r="DF512" s="230"/>
      <c r="DG512" s="230"/>
      <c r="DH512" s="230"/>
      <c r="DI512" s="230"/>
      <c r="DJ512" s="230"/>
      <c r="DK512" s="230"/>
      <c r="DL512" s="230"/>
      <c r="DM512" s="230"/>
      <c r="DN512" s="230"/>
      <c r="DO512" s="230"/>
      <c r="DP512" s="230"/>
      <c r="DQ512" s="230"/>
      <c r="DR512" s="230"/>
      <c r="DS512" s="230">
        <v>0</v>
      </c>
      <c r="DT512" s="230"/>
      <c r="DU512" s="230"/>
      <c r="DV512" s="230"/>
      <c r="DW512" s="230"/>
      <c r="DX512" s="230"/>
      <c r="DY512" s="230"/>
      <c r="DZ512" s="230"/>
      <c r="EA512" s="230"/>
      <c r="EB512" s="230"/>
      <c r="EC512" s="230"/>
      <c r="ED512" s="230"/>
      <c r="EE512" s="230"/>
      <c r="EF512" s="230"/>
      <c r="EG512" s="230"/>
      <c r="EH512" s="230"/>
      <c r="EI512" s="230"/>
      <c r="EJ512" s="230"/>
      <c r="EK512" s="230"/>
      <c r="EL512" s="230"/>
      <c r="EM512" s="230"/>
      <c r="EN512" s="230"/>
      <c r="EO512" s="230"/>
      <c r="EP512" s="230"/>
      <c r="EQ512" s="230"/>
      <c r="ER512" s="230"/>
      <c r="ES512" s="230"/>
      <c r="ET512" s="230"/>
      <c r="EU512" s="230"/>
      <c r="EV512" s="230"/>
      <c r="EW512" s="230"/>
      <c r="EX512" s="230"/>
      <c r="EY512" s="230"/>
      <c r="EZ512" s="230"/>
      <c r="FA512" s="230"/>
      <c r="FB512" s="230"/>
      <c r="FC512" s="230"/>
      <c r="FD512" s="230"/>
      <c r="FE512" s="230"/>
      <c r="FF512" s="230"/>
      <c r="FG512" s="230"/>
      <c r="FH512" s="230"/>
      <c r="FI512" s="230"/>
      <c r="FJ512" s="230"/>
      <c r="FK512" s="230"/>
      <c r="FL512" s="230"/>
      <c r="FM512" s="230"/>
      <c r="FN512" s="230"/>
      <c r="FO512" s="230"/>
      <c r="FP512" s="230"/>
      <c r="FQ512" s="230"/>
      <c r="FR512" s="230"/>
      <c r="FS512" s="230"/>
      <c r="FT512" s="231"/>
      <c r="FU512" s="232">
        <f t="shared" si="62"/>
        <v>0</v>
      </c>
      <c r="FV512" s="232">
        <f t="shared" si="68"/>
        <v>0</v>
      </c>
      <c r="FW512" s="232">
        <f t="shared" si="68"/>
        <v>0</v>
      </c>
      <c r="FX512" s="232">
        <f t="shared" si="68"/>
        <v>0</v>
      </c>
      <c r="FY512" s="232">
        <f t="shared" si="68"/>
        <v>0</v>
      </c>
      <c r="FZ512" s="232">
        <f t="shared" si="68"/>
        <v>0</v>
      </c>
      <c r="GA512" s="232">
        <f t="shared" si="64"/>
        <v>0</v>
      </c>
      <c r="GB512" s="232">
        <f t="shared" si="69"/>
        <v>0</v>
      </c>
      <c r="GC512" s="232">
        <f t="shared" si="70"/>
        <v>0</v>
      </c>
    </row>
    <row r="513" spans="1:185" x14ac:dyDescent="0.3">
      <c r="A513" s="69" t="s">
        <v>534</v>
      </c>
      <c r="B513" s="69" t="str">
        <f>[3]Technologies!B513</f>
        <v>Elektriciteit</v>
      </c>
      <c r="C513" s="69" t="str">
        <f>VLOOKUP($A513,[3]Technologies!$A$7:$H$699,3,FALSE)</f>
        <v>Conversion</v>
      </c>
      <c r="D513" s="69" t="str">
        <f>VLOOKUP($A513,[3]Technologies!$A$7:$H$699,4,FALSE)</f>
        <v>Final Gas</v>
      </c>
      <c r="E513" s="69" t="str">
        <f>VLOOKUP($A513,[3]Technologies!$A$7:$H$699,6,FALSE)</f>
        <v>Natural Gas HD</v>
      </c>
      <c r="F513" s="70" t="str">
        <f>VLOOKUP($A513,[3]Technologies!$A$7:$H$699,7,FALSE)</f>
        <v>LD to HD compressor - Final Gas</v>
      </c>
      <c r="G513" s="233"/>
      <c r="H513" s="233"/>
      <c r="I513" s="234" cm="1">
        <f t="array" ref="I513">-SUMPRODUCT(([3]Feedstocks!$C$4:$C$185=A513)*[3]Feedstocks!$E$4:$E$185,[3]Feedstocks!$F$4:$F$185,[3]Feedstocks!$H$4:$H$185,[3]Feedstocks!$I$4:$I$185)</f>
        <v>0</v>
      </c>
      <c r="J513" s="234" cm="1">
        <f t="array" ref="J513">-SUMPRODUCT(([3]Feedstocks!$C$4:$C$185=A513)*[3]Feedstocks!$E$4:$E$185,[3]Feedstocks!$H$4:$H$185,[3]Feedstocks!$I$4:$I$185)</f>
        <v>0</v>
      </c>
      <c r="K513" s="234"/>
      <c r="L513" s="234"/>
      <c r="M513" s="233"/>
      <c r="N513" s="233" t="str">
        <f>VLOOKUP(E513,[3]Activities!$A$9:$M$224,13,FALSE)</f>
        <v>NL</v>
      </c>
      <c r="O513" s="233"/>
      <c r="P513" s="87" t="s">
        <v>1266</v>
      </c>
      <c r="Q513" s="235"/>
      <c r="R513" s="235"/>
      <c r="S513" s="235"/>
      <c r="T513" s="235"/>
      <c r="U513" s="235"/>
      <c r="V513" s="235"/>
      <c r="W513" s="235"/>
      <c r="X513" s="235"/>
      <c r="Y513" s="235"/>
      <c r="Z513" s="235"/>
      <c r="AA513" s="235"/>
      <c r="AB513" s="235"/>
      <c r="AC513" s="235"/>
      <c r="AD513" s="235"/>
      <c r="AE513" s="235"/>
      <c r="AF513" s="230"/>
      <c r="AG513" s="230"/>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c r="BQ513" s="235"/>
      <c r="BR513" s="235"/>
      <c r="BS513" s="235"/>
      <c r="BT513" s="235"/>
      <c r="BU513" s="235"/>
      <c r="BV513" s="235"/>
      <c r="BW513" s="235"/>
      <c r="BX513" s="235"/>
      <c r="BY513" s="235"/>
      <c r="BZ513" s="235"/>
      <c r="CA513" s="235"/>
      <c r="CB513" s="235"/>
      <c r="CC513" s="235"/>
      <c r="CD513" s="235"/>
      <c r="CE513" s="235"/>
      <c r="CF513" s="235"/>
      <c r="CG513" s="235"/>
      <c r="CH513" s="235"/>
      <c r="CI513" s="235"/>
      <c r="CJ513" s="235"/>
      <c r="CK513" s="235"/>
      <c r="CL513" s="235"/>
      <c r="CM513" s="235"/>
      <c r="CN513" s="235"/>
      <c r="CO513" s="235"/>
      <c r="CP513" s="235"/>
      <c r="CQ513" s="235"/>
      <c r="CR513" s="235"/>
      <c r="CS513" s="235"/>
      <c r="CT513" s="235"/>
      <c r="CU513" s="235"/>
      <c r="CV513" s="235"/>
      <c r="CW513" s="235"/>
      <c r="CX513" s="235"/>
      <c r="CY513" s="235"/>
      <c r="CZ513" s="235"/>
      <c r="DA513" s="235"/>
      <c r="DB513" s="235"/>
      <c r="DC513" s="235"/>
      <c r="DD513" s="235"/>
      <c r="DE513" s="235"/>
      <c r="DF513" s="235"/>
      <c r="DG513" s="235"/>
      <c r="DH513" s="235"/>
      <c r="DI513" s="235"/>
      <c r="DJ513" s="235"/>
      <c r="DK513" s="235"/>
      <c r="DL513" s="235"/>
      <c r="DM513" s="235"/>
      <c r="DN513" s="235"/>
      <c r="DO513" s="235"/>
      <c r="DP513" s="235"/>
      <c r="DQ513" s="235"/>
      <c r="DR513" s="235"/>
      <c r="DS513" s="235">
        <v>1</v>
      </c>
      <c r="DT513" s="235"/>
      <c r="DU513" s="235">
        <v>-1</v>
      </c>
      <c r="DV513" s="235"/>
      <c r="DW513" s="235"/>
      <c r="DX513" s="235"/>
      <c r="DY513" s="235"/>
      <c r="DZ513" s="235"/>
      <c r="EA513" s="235"/>
      <c r="EB513" s="235"/>
      <c r="EC513" s="235"/>
      <c r="ED513" s="235"/>
      <c r="EE513" s="235"/>
      <c r="EF513" s="235"/>
      <c r="EG513" s="235"/>
      <c r="EH513" s="235"/>
      <c r="EI513" s="235"/>
      <c r="EJ513" s="235"/>
      <c r="EK513" s="235"/>
      <c r="EL513" s="235"/>
      <c r="EM513" s="235"/>
      <c r="EN513" s="235"/>
      <c r="EO513" s="235"/>
      <c r="EP513" s="235"/>
      <c r="EQ513" s="235"/>
      <c r="ER513" s="235"/>
      <c r="ES513" s="235"/>
      <c r="ET513" s="235"/>
      <c r="EU513" s="235"/>
      <c r="EV513" s="235"/>
      <c r="EW513" s="235"/>
      <c r="EX513" s="235"/>
      <c r="EY513" s="235"/>
      <c r="EZ513" s="235"/>
      <c r="FA513" s="235"/>
      <c r="FB513" s="235"/>
      <c r="FC513" s="235"/>
      <c r="FD513" s="235"/>
      <c r="FE513" s="235"/>
      <c r="FF513" s="235"/>
      <c r="FG513" s="235"/>
      <c r="FH513" s="235"/>
      <c r="FI513" s="235"/>
      <c r="FJ513" s="235"/>
      <c r="FK513" s="235"/>
      <c r="FL513" s="235"/>
      <c r="FM513" s="235"/>
      <c r="FN513" s="235"/>
      <c r="FO513" s="235"/>
      <c r="FP513" s="235"/>
      <c r="FQ513" s="235"/>
      <c r="FR513" s="235"/>
      <c r="FS513" s="235"/>
      <c r="FT513" s="236"/>
      <c r="FU513" s="237">
        <f t="shared" si="62"/>
        <v>0</v>
      </c>
      <c r="FV513" s="237">
        <f t="shared" si="68"/>
        <v>0</v>
      </c>
      <c r="FW513" s="237">
        <f t="shared" si="68"/>
        <v>0</v>
      </c>
      <c r="FX513" s="237">
        <f t="shared" si="68"/>
        <v>0</v>
      </c>
      <c r="FY513" s="237">
        <f t="shared" si="68"/>
        <v>0</v>
      </c>
      <c r="FZ513" s="237">
        <f t="shared" si="68"/>
        <v>0</v>
      </c>
      <c r="GA513" s="237">
        <f t="shared" si="64"/>
        <v>0</v>
      </c>
      <c r="GB513" s="237">
        <f t="shared" si="69"/>
        <v>0</v>
      </c>
      <c r="GC513" s="237">
        <f t="shared" si="70"/>
        <v>0</v>
      </c>
    </row>
    <row r="514" spans="1:185" x14ac:dyDescent="0.3">
      <c r="A514" s="40" t="s">
        <v>535</v>
      </c>
      <c r="B514" s="40" t="str">
        <f>[3]Technologies!B514</f>
        <v>Industrie</v>
      </c>
      <c r="C514" s="40" t="str">
        <f>VLOOKUP($A514,[3]Technologies!$A$7:$H$699,3,FALSE)</f>
        <v>Conversion</v>
      </c>
      <c r="D514" s="40" t="str">
        <f>VLOOKUP($A514,[3]Technologies!$A$7:$H$699,4,FALSE)</f>
        <v>Final Gas</v>
      </c>
      <c r="E514" s="40" t="str">
        <f>VLOOKUP($A514,[3]Technologies!$A$7:$H$699,6,FALSE)</f>
        <v>Natural Gas LD</v>
      </c>
      <c r="F514" s="40" t="str">
        <f>VLOOKUP($A514,[3]Technologies!$A$7:$H$699,7,FALSE)</f>
        <v>Gas from Manure Digestion - Final Gas</v>
      </c>
      <c r="G514" s="228"/>
      <c r="H514" s="228"/>
      <c r="I514" s="229" cm="1">
        <f t="array" ref="I514">-SUMPRODUCT(([3]Feedstocks!$C$4:$C$185=A514)*[3]Feedstocks!$E$4:$E$185,[3]Feedstocks!$F$4:$F$185,[3]Feedstocks!$H$4:$H$185,[3]Feedstocks!$I$4:$I$185)</f>
        <v>0</v>
      </c>
      <c r="J514" s="229" cm="1">
        <f t="array" ref="J514">-SUMPRODUCT(([3]Feedstocks!$C$4:$C$185=A514)*[3]Feedstocks!$E$4:$E$185,[3]Feedstocks!$H$4:$H$185,[3]Feedstocks!$I$4:$I$185)</f>
        <v>0</v>
      </c>
      <c r="K514" s="229"/>
      <c r="L514" s="229"/>
      <c r="M514" s="228">
        <v>1</v>
      </c>
      <c r="N514" s="228" t="str">
        <f>VLOOKUP(E514,[3]Activities!$A$9:$M$224,13,FALSE)</f>
        <v>NL</v>
      </c>
      <c r="O514" s="228"/>
      <c r="P514" s="66" t="s">
        <v>1266</v>
      </c>
      <c r="Q514" s="230"/>
      <c r="R514" s="230"/>
      <c r="S514" s="230"/>
      <c r="T514" s="230"/>
      <c r="U514" s="230"/>
      <c r="V514" s="230"/>
      <c r="W514" s="230"/>
      <c r="X514" s="230"/>
      <c r="Y514" s="230"/>
      <c r="Z514" s="230"/>
      <c r="AA514" s="230"/>
      <c r="AB514" s="230"/>
      <c r="AC514" s="230"/>
      <c r="AD514" s="230"/>
      <c r="AE514" s="230"/>
      <c r="AF514" s="235"/>
      <c r="AG514" s="235"/>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c r="BQ514" s="230"/>
      <c r="BR514" s="230"/>
      <c r="BS514" s="230"/>
      <c r="BT514" s="230"/>
      <c r="BU514" s="230"/>
      <c r="BV514" s="230"/>
      <c r="BW514" s="230"/>
      <c r="BX514" s="230"/>
      <c r="BY514" s="230"/>
      <c r="BZ514" s="230"/>
      <c r="CA514" s="230"/>
      <c r="CB514" s="230"/>
      <c r="CC514" s="230"/>
      <c r="CD514" s="230"/>
      <c r="CE514" s="230"/>
      <c r="CF514" s="230"/>
      <c r="CG514" s="230"/>
      <c r="CH514" s="230"/>
      <c r="CI514" s="230"/>
      <c r="CJ514" s="230"/>
      <c r="CK514" s="230"/>
      <c r="CL514" s="230"/>
      <c r="CM514" s="230"/>
      <c r="CN514" s="230"/>
      <c r="CO514" s="230"/>
      <c r="CP514" s="230"/>
      <c r="CQ514" s="230"/>
      <c r="CR514" s="230">
        <v>-8.4091257863334407E-2</v>
      </c>
      <c r="CS514" s="230"/>
      <c r="CT514" s="230"/>
      <c r="CU514" s="230"/>
      <c r="CV514" s="230"/>
      <c r="CW514" s="230"/>
      <c r="CX514" s="230"/>
      <c r="CY514" s="230"/>
      <c r="CZ514" s="230"/>
      <c r="DA514" s="230"/>
      <c r="DB514" s="230"/>
      <c r="DC514" s="230"/>
      <c r="DD514" s="230"/>
      <c r="DE514" s="230"/>
      <c r="DF514" s="230"/>
      <c r="DG514" s="230"/>
      <c r="DH514" s="230"/>
      <c r="DI514" s="230"/>
      <c r="DJ514" s="230"/>
      <c r="DK514" s="230"/>
      <c r="DL514" s="230"/>
      <c r="DM514" s="230"/>
      <c r="DN514" s="230"/>
      <c r="DO514" s="230"/>
      <c r="DP514" s="230"/>
      <c r="DQ514" s="230"/>
      <c r="DR514" s="230"/>
      <c r="DS514" s="230"/>
      <c r="DT514" s="230"/>
      <c r="DU514" s="230">
        <v>1</v>
      </c>
      <c r="DV514" s="230"/>
      <c r="DW514" s="230"/>
      <c r="DX514" s="230"/>
      <c r="DY514" s="230"/>
      <c r="DZ514" s="230"/>
      <c r="EA514" s="230"/>
      <c r="EB514" s="230"/>
      <c r="EC514" s="230"/>
      <c r="ED514" s="230"/>
      <c r="EE514" s="230"/>
      <c r="EF514" s="230"/>
      <c r="EG514" s="230"/>
      <c r="EH514" s="230"/>
      <c r="EI514" s="230"/>
      <c r="EJ514" s="230"/>
      <c r="EK514" s="230"/>
      <c r="EL514" s="230"/>
      <c r="EM514" s="230"/>
      <c r="EN514" s="230"/>
      <c r="EO514" s="230"/>
      <c r="EP514" s="230"/>
      <c r="EQ514" s="230"/>
      <c r="ER514" s="230"/>
      <c r="ES514" s="230"/>
      <c r="ET514" s="230"/>
      <c r="EU514" s="230">
        <v>-1.3698630136986301</v>
      </c>
      <c r="EV514" s="230"/>
      <c r="EW514" s="230"/>
      <c r="EX514" s="230"/>
      <c r="EY514" s="230"/>
      <c r="EZ514" s="230"/>
      <c r="FA514" s="230"/>
      <c r="FB514" s="230"/>
      <c r="FC514" s="230"/>
      <c r="FD514" s="230"/>
      <c r="FE514" s="230"/>
      <c r="FF514" s="230"/>
      <c r="FG514" s="230"/>
      <c r="FH514" s="230"/>
      <c r="FI514" s="230"/>
      <c r="FJ514" s="230"/>
      <c r="FK514" s="230"/>
      <c r="FL514" s="230"/>
      <c r="FM514" s="230"/>
      <c r="FN514" s="230"/>
      <c r="FO514" s="230"/>
      <c r="FP514" s="230"/>
      <c r="FQ514" s="230"/>
      <c r="FR514" s="230"/>
      <c r="FS514" s="230"/>
      <c r="FT514" s="231"/>
      <c r="FU514" s="232">
        <f t="shared" si="62"/>
        <v>0</v>
      </c>
      <c r="FV514" s="232">
        <f t="shared" si="68"/>
        <v>-5.6599999999999998E-2</v>
      </c>
      <c r="FW514" s="232">
        <f t="shared" si="68"/>
        <v>0</v>
      </c>
      <c r="FX514" s="232">
        <f t="shared" si="68"/>
        <v>0</v>
      </c>
      <c r="FY514" s="232">
        <f t="shared" si="68"/>
        <v>0</v>
      </c>
      <c r="FZ514" s="232">
        <f t="shared" si="68"/>
        <v>0</v>
      </c>
      <c r="GA514" s="232">
        <f t="shared" si="64"/>
        <v>0</v>
      </c>
      <c r="GB514" s="232">
        <f t="shared" si="69"/>
        <v>0</v>
      </c>
      <c r="GC514" s="232">
        <f t="shared" si="70"/>
        <v>0</v>
      </c>
    </row>
    <row r="515" spans="1:185" x14ac:dyDescent="0.3">
      <c r="A515" s="69" t="s">
        <v>536</v>
      </c>
      <c r="B515" s="69" t="str">
        <f>[3]Technologies!B515</f>
        <v>Industrie</v>
      </c>
      <c r="C515" s="69" t="str">
        <f>VLOOKUP($A515,[3]Technologies!$A$7:$H$699,3,FALSE)</f>
        <v>Conversion</v>
      </c>
      <c r="D515" s="69" t="str">
        <f>VLOOKUP($A515,[3]Technologies!$A$7:$H$699,4,FALSE)</f>
        <v>Final Gas</v>
      </c>
      <c r="E515" s="69" t="str">
        <f>VLOOKUP($A515,[3]Technologies!$A$7:$H$699,6,FALSE)</f>
        <v>Natural Gas LD</v>
      </c>
      <c r="F515" s="70" t="str">
        <f>VLOOKUP($A515,[3]Technologies!$A$7:$H$699,7,FALSE)</f>
        <v>Gas from Manure-Starch Co-Digestion - Final Gas</v>
      </c>
      <c r="G515" s="233"/>
      <c r="H515" s="233"/>
      <c r="I515" s="234" cm="1">
        <f t="array" ref="I515">-SUMPRODUCT(([3]Feedstocks!$C$4:$C$185=A515)*[3]Feedstocks!$E$4:$E$185,[3]Feedstocks!$F$4:$F$185,[3]Feedstocks!$H$4:$H$185,[3]Feedstocks!$I$4:$I$185)</f>
        <v>0</v>
      </c>
      <c r="J515" s="234" cm="1">
        <f t="array" ref="J515">-SUMPRODUCT(([3]Feedstocks!$C$4:$C$185=A515)*[3]Feedstocks!$E$4:$E$185,[3]Feedstocks!$H$4:$H$185,[3]Feedstocks!$I$4:$I$185)</f>
        <v>0</v>
      </c>
      <c r="K515" s="234"/>
      <c r="L515" s="234"/>
      <c r="M515" s="233">
        <v>1</v>
      </c>
      <c r="N515" s="233" t="str">
        <f>VLOOKUP(E515,[3]Activities!$A$9:$M$224,13,FALSE)</f>
        <v>NL</v>
      </c>
      <c r="O515" s="233"/>
      <c r="P515" s="87" t="s">
        <v>1266</v>
      </c>
      <c r="Q515" s="235"/>
      <c r="R515" s="235"/>
      <c r="S515" s="235"/>
      <c r="T515" s="235"/>
      <c r="U515" s="235"/>
      <c r="V515" s="235"/>
      <c r="W515" s="235"/>
      <c r="X515" s="235"/>
      <c r="Y515" s="235"/>
      <c r="Z515" s="235"/>
      <c r="AA515" s="235"/>
      <c r="AB515" s="235"/>
      <c r="AC515" s="235"/>
      <c r="AD515" s="235"/>
      <c r="AE515" s="235"/>
      <c r="AF515" s="230"/>
      <c r="AG515" s="230"/>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c r="BQ515" s="235"/>
      <c r="BR515" s="235"/>
      <c r="BS515" s="235"/>
      <c r="BT515" s="235"/>
      <c r="BU515" s="235"/>
      <c r="BV515" s="235"/>
      <c r="BW515" s="235"/>
      <c r="BX515" s="235"/>
      <c r="BY515" s="235"/>
      <c r="BZ515" s="235"/>
      <c r="CA515" s="235"/>
      <c r="CB515" s="235"/>
      <c r="CC515" s="235"/>
      <c r="CD515" s="235"/>
      <c r="CE515" s="235"/>
      <c r="CF515" s="235"/>
      <c r="CG515" s="235"/>
      <c r="CH515" s="235"/>
      <c r="CI515" s="235"/>
      <c r="CJ515" s="235"/>
      <c r="CK515" s="235"/>
      <c r="CL515" s="235"/>
      <c r="CM515" s="235"/>
      <c r="CN515" s="235"/>
      <c r="CO515" s="235"/>
      <c r="CP515" s="235"/>
      <c r="CQ515" s="235"/>
      <c r="CR515" s="235">
        <v>-8.2664866856129393E-2</v>
      </c>
      <c r="CS515" s="235"/>
      <c r="CT515" s="235"/>
      <c r="CU515" s="235"/>
      <c r="CV515" s="235"/>
      <c r="CW515" s="235"/>
      <c r="CX515" s="235"/>
      <c r="CY515" s="235"/>
      <c r="CZ515" s="235"/>
      <c r="DA515" s="235"/>
      <c r="DB515" s="235"/>
      <c r="DC515" s="235"/>
      <c r="DD515" s="235"/>
      <c r="DE515" s="235"/>
      <c r="DF515" s="235"/>
      <c r="DG515" s="235"/>
      <c r="DH515" s="235"/>
      <c r="DI515" s="235"/>
      <c r="DJ515" s="235"/>
      <c r="DK515" s="235"/>
      <c r="DL515" s="235"/>
      <c r="DM515" s="235"/>
      <c r="DN515" s="235"/>
      <c r="DO515" s="235"/>
      <c r="DP515" s="235"/>
      <c r="DQ515" s="235"/>
      <c r="DR515" s="235"/>
      <c r="DS515" s="235"/>
      <c r="DT515" s="235"/>
      <c r="DU515" s="235">
        <v>1</v>
      </c>
      <c r="DV515" s="235"/>
      <c r="DW515" s="235"/>
      <c r="DX515" s="235"/>
      <c r="DY515" s="235"/>
      <c r="DZ515" s="235"/>
      <c r="EA515" s="235"/>
      <c r="EB515" s="235"/>
      <c r="EC515" s="235"/>
      <c r="ED515" s="235"/>
      <c r="EE515" s="235"/>
      <c r="EF515" s="235"/>
      <c r="EG515" s="235"/>
      <c r="EH515" s="235"/>
      <c r="EI515" s="235"/>
      <c r="EJ515" s="235"/>
      <c r="EK515" s="235"/>
      <c r="EL515" s="235"/>
      <c r="EM515" s="235"/>
      <c r="EN515" s="235"/>
      <c r="EO515" s="235"/>
      <c r="EP515" s="235"/>
      <c r="EQ515" s="235"/>
      <c r="ER515" s="235"/>
      <c r="ES515" s="235"/>
      <c r="ET515" s="235"/>
      <c r="EU515" s="235">
        <v>-0.25</v>
      </c>
      <c r="EV515" s="235"/>
      <c r="EW515" s="235">
        <v>-1</v>
      </c>
      <c r="EX515" s="235"/>
      <c r="EY515" s="235"/>
      <c r="EZ515" s="235"/>
      <c r="FA515" s="235"/>
      <c r="FB515" s="235"/>
      <c r="FC515" s="235"/>
      <c r="FD515" s="235"/>
      <c r="FE515" s="235"/>
      <c r="FF515" s="235"/>
      <c r="FG515" s="235"/>
      <c r="FH515" s="235"/>
      <c r="FI515" s="235"/>
      <c r="FJ515" s="235"/>
      <c r="FK515" s="235"/>
      <c r="FL515" s="235"/>
      <c r="FM515" s="235"/>
      <c r="FN515" s="235"/>
      <c r="FO515" s="235"/>
      <c r="FP515" s="235"/>
      <c r="FQ515" s="235"/>
      <c r="FR515" s="235"/>
      <c r="FS515" s="235"/>
      <c r="FT515" s="236"/>
      <c r="FU515" s="237">
        <f t="shared" si="62"/>
        <v>0</v>
      </c>
      <c r="FV515" s="237">
        <f t="shared" si="68"/>
        <v>-5.6599999999999998E-2</v>
      </c>
      <c r="FW515" s="237">
        <f t="shared" si="68"/>
        <v>0</v>
      </c>
      <c r="FX515" s="237">
        <f t="shared" si="68"/>
        <v>0</v>
      </c>
      <c r="FY515" s="237">
        <f t="shared" si="68"/>
        <v>0</v>
      </c>
      <c r="FZ515" s="237">
        <f t="shared" si="68"/>
        <v>0</v>
      </c>
      <c r="GA515" s="237">
        <f t="shared" si="64"/>
        <v>0</v>
      </c>
      <c r="GB515" s="237">
        <f t="shared" si="69"/>
        <v>0</v>
      </c>
      <c r="GC515" s="237">
        <f t="shared" si="70"/>
        <v>0</v>
      </c>
    </row>
    <row r="516" spans="1:185" x14ac:dyDescent="0.3">
      <c r="A516" s="40" t="s">
        <v>537</v>
      </c>
      <c r="B516" s="40" t="str">
        <f>[3]Technologies!B516</f>
        <v>Industrie</v>
      </c>
      <c r="C516" s="40" t="str">
        <f>VLOOKUP($A516,[3]Technologies!$A$7:$H$699,3,FALSE)</f>
        <v>Conversion</v>
      </c>
      <c r="D516" s="40" t="str">
        <f>VLOOKUP($A516,[3]Technologies!$A$7:$H$699,4,FALSE)</f>
        <v>Final Gas</v>
      </c>
      <c r="E516" s="40" t="str">
        <f>VLOOKUP($A516,[3]Technologies!$A$7:$H$699,6,FALSE)</f>
        <v>Natural Gas LD</v>
      </c>
      <c r="F516" s="40" t="str">
        <f>VLOOKUP($A516,[3]Technologies!$A$7:$H$699,7,FALSE)</f>
        <v>Gas from Solid Biomass Gasification - Final Gas</v>
      </c>
      <c r="G516" s="228"/>
      <c r="H516" s="228"/>
      <c r="I516" s="229" cm="1">
        <f t="array" ref="I516">-SUMPRODUCT(([3]Feedstocks!$C$4:$C$185=A516)*[3]Feedstocks!$E$4:$E$185,[3]Feedstocks!$F$4:$F$185,[3]Feedstocks!$H$4:$H$185,[3]Feedstocks!$I$4:$I$185)</f>
        <v>0</v>
      </c>
      <c r="J516" s="229" cm="1">
        <f t="array" ref="J516">-SUMPRODUCT(([3]Feedstocks!$C$4:$C$185=A516)*[3]Feedstocks!$E$4:$E$185,[3]Feedstocks!$H$4:$H$185,[3]Feedstocks!$I$4:$I$185)</f>
        <v>0</v>
      </c>
      <c r="K516" s="229"/>
      <c r="L516" s="229"/>
      <c r="M516" s="228">
        <v>1</v>
      </c>
      <c r="N516" s="228" t="str">
        <f>VLOOKUP(E516,[3]Activities!$A$9:$M$224,13,FALSE)</f>
        <v>NL</v>
      </c>
      <c r="O516" s="228"/>
      <c r="P516" s="66" t="s">
        <v>1266</v>
      </c>
      <c r="Q516" s="230"/>
      <c r="R516" s="230"/>
      <c r="S516" s="230"/>
      <c r="T516" s="230"/>
      <c r="U516" s="230"/>
      <c r="V516" s="230"/>
      <c r="W516" s="230"/>
      <c r="X516" s="230"/>
      <c r="Y516" s="230"/>
      <c r="Z516" s="230"/>
      <c r="AA516" s="230"/>
      <c r="AB516" s="230"/>
      <c r="AC516" s="230"/>
      <c r="AD516" s="230"/>
      <c r="AE516" s="230"/>
      <c r="AF516" s="235"/>
      <c r="AG516" s="235"/>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c r="BQ516" s="230"/>
      <c r="BR516" s="230"/>
      <c r="BS516" s="230"/>
      <c r="BT516" s="230"/>
      <c r="BU516" s="230"/>
      <c r="BV516" s="230"/>
      <c r="BW516" s="230"/>
      <c r="BX516" s="230"/>
      <c r="BY516" s="230"/>
      <c r="BZ516" s="230"/>
      <c r="CA516" s="230"/>
      <c r="CB516" s="230"/>
      <c r="CC516" s="230"/>
      <c r="CD516" s="230"/>
      <c r="CE516" s="230"/>
      <c r="CF516" s="230"/>
      <c r="CG516" s="230"/>
      <c r="CH516" s="230"/>
      <c r="CI516" s="230"/>
      <c r="CJ516" s="230"/>
      <c r="CK516" s="230"/>
      <c r="CL516" s="230"/>
      <c r="CM516" s="230"/>
      <c r="CN516" s="230"/>
      <c r="CO516" s="230"/>
      <c r="CP516" s="230"/>
      <c r="CQ516" s="230"/>
      <c r="CR516" s="230">
        <v>-4.07442618497895E-2</v>
      </c>
      <c r="CS516" s="230"/>
      <c r="CT516" s="230"/>
      <c r="CU516" s="230"/>
      <c r="CV516" s="230"/>
      <c r="CW516" s="230"/>
      <c r="CX516" s="230"/>
      <c r="CY516" s="230"/>
      <c r="CZ516" s="230"/>
      <c r="DA516" s="230"/>
      <c r="DB516" s="230"/>
      <c r="DC516" s="230"/>
      <c r="DD516" s="230"/>
      <c r="DE516" s="230"/>
      <c r="DF516" s="230"/>
      <c r="DG516" s="230"/>
      <c r="DH516" s="230"/>
      <c r="DI516" s="230"/>
      <c r="DJ516" s="230"/>
      <c r="DK516" s="230"/>
      <c r="DL516" s="230"/>
      <c r="DM516" s="230"/>
      <c r="DN516" s="230"/>
      <c r="DO516" s="230"/>
      <c r="DP516" s="230"/>
      <c r="DQ516" s="230"/>
      <c r="DR516" s="230"/>
      <c r="DS516" s="230"/>
      <c r="DT516" s="230"/>
      <c r="DU516" s="230">
        <v>1</v>
      </c>
      <c r="DV516" s="230"/>
      <c r="DW516" s="230"/>
      <c r="DX516" s="230"/>
      <c r="DY516" s="230"/>
      <c r="DZ516" s="230"/>
      <c r="EA516" s="230"/>
      <c r="EB516" s="230">
        <v>-0.43000143000142999</v>
      </c>
      <c r="EC516" s="230"/>
      <c r="ED516" s="230"/>
      <c r="EE516" s="230"/>
      <c r="EF516" s="230"/>
      <c r="EG516" s="230"/>
      <c r="EH516" s="230"/>
      <c r="EI516" s="230"/>
      <c r="EJ516" s="230"/>
      <c r="EK516" s="230"/>
      <c r="EL516" s="230"/>
      <c r="EM516" s="230"/>
      <c r="EN516" s="230">
        <v>-1</v>
      </c>
      <c r="EO516" s="230"/>
      <c r="EP516" s="230"/>
      <c r="EQ516" s="230"/>
      <c r="ER516" s="230"/>
      <c r="ES516" s="230"/>
      <c r="ET516" s="230"/>
      <c r="EU516" s="230"/>
      <c r="EV516" s="230"/>
      <c r="EW516" s="230"/>
      <c r="EX516" s="230"/>
      <c r="EY516" s="230"/>
      <c r="EZ516" s="230"/>
      <c r="FA516" s="230"/>
      <c r="FB516" s="230"/>
      <c r="FC516" s="230"/>
      <c r="FD516" s="230"/>
      <c r="FE516" s="230"/>
      <c r="FF516" s="230"/>
      <c r="FG516" s="230"/>
      <c r="FH516" s="230"/>
      <c r="FI516" s="230"/>
      <c r="FJ516" s="230"/>
      <c r="FK516" s="230"/>
      <c r="FL516" s="230"/>
      <c r="FM516" s="230"/>
      <c r="FN516" s="230"/>
      <c r="FO516" s="230"/>
      <c r="FP516" s="230"/>
      <c r="FQ516" s="230"/>
      <c r="FR516" s="230"/>
      <c r="FS516" s="230"/>
      <c r="FT516" s="231"/>
      <c r="FU516" s="232">
        <f t="shared" si="62"/>
        <v>0</v>
      </c>
      <c r="FV516" s="232">
        <f t="shared" ref="FV516:FZ531" si="71">ROUND(IF($C516="Primary",0,$M516*(1-$O516)*($G516*(SUMPRODUCT($Q$4:$FS$4,$Q516:$FS516)+$J516)+$H516-SUMPRODUCT($Q$5:$FS$5,$Q516:$FS516)-$I516+$K516))*IF($N516=FV$4,1,0),4)</f>
        <v>-5.6599999999999998E-2</v>
      </c>
      <c r="FW516" s="232">
        <f t="shared" si="71"/>
        <v>0</v>
      </c>
      <c r="FX516" s="232">
        <f t="shared" si="71"/>
        <v>0</v>
      </c>
      <c r="FY516" s="232">
        <f t="shared" si="71"/>
        <v>0</v>
      </c>
      <c r="FZ516" s="232">
        <f t="shared" si="71"/>
        <v>0</v>
      </c>
      <c r="GA516" s="232">
        <f t="shared" si="64"/>
        <v>0</v>
      </c>
      <c r="GB516" s="232">
        <f t="shared" si="69"/>
        <v>0</v>
      </c>
      <c r="GC516" s="232">
        <f t="shared" si="70"/>
        <v>0</v>
      </c>
    </row>
    <row r="517" spans="1:185" x14ac:dyDescent="0.3">
      <c r="A517" s="69" t="s">
        <v>538</v>
      </c>
      <c r="B517" s="69" t="str">
        <f>[3]Technologies!B517</f>
        <v>Industrie</v>
      </c>
      <c r="C517" s="69" t="str">
        <f>VLOOKUP($A517,[3]Technologies!$A$7:$H$699,3,FALSE)</f>
        <v>Conversion</v>
      </c>
      <c r="D517" s="69" t="str">
        <f>VLOOKUP($A517,[3]Technologies!$A$7:$H$699,4,FALSE)</f>
        <v>Final Gas</v>
      </c>
      <c r="E517" s="69" t="str">
        <f>VLOOKUP($A517,[3]Technologies!$A$7:$H$699,6,FALSE)</f>
        <v>Natural Gas LD</v>
      </c>
      <c r="F517" s="70" t="str">
        <f>VLOOKUP($A517,[3]Technologies!$A$7:$H$699,7,FALSE)</f>
        <v>Gas from Solid Biomass Gasification wCCS - Final Gas</v>
      </c>
      <c r="G517" s="233">
        <v>0.8</v>
      </c>
      <c r="H517" s="233"/>
      <c r="I517" s="234" cm="1">
        <f t="array" ref="I517">-SUMPRODUCT(([3]Feedstocks!$C$4:$C$185=A517)*[3]Feedstocks!$E$4:$E$185,[3]Feedstocks!$F$4:$F$185,[3]Feedstocks!$H$4:$H$185,[3]Feedstocks!$I$4:$I$185)</f>
        <v>0</v>
      </c>
      <c r="J517" s="234" cm="1">
        <f t="array" ref="J517">-SUMPRODUCT(([3]Feedstocks!$C$4:$C$185=A517)*[3]Feedstocks!$E$4:$E$185,[3]Feedstocks!$H$4:$H$185,[3]Feedstocks!$I$4:$I$185)</f>
        <v>0</v>
      </c>
      <c r="K517" s="234"/>
      <c r="L517" s="234"/>
      <c r="M517" s="233">
        <v>1</v>
      </c>
      <c r="N517" s="233" t="str">
        <f>VLOOKUP(E517,[3]Activities!$A$9:$M$224,13,FALSE)</f>
        <v>NL</v>
      </c>
      <c r="O517" s="233"/>
      <c r="P517" s="87" t="s">
        <v>1266</v>
      </c>
      <c r="Q517" s="235"/>
      <c r="R517" s="235"/>
      <c r="S517" s="235"/>
      <c r="T517" s="235"/>
      <c r="U517" s="235"/>
      <c r="V517" s="235"/>
      <c r="W517" s="235"/>
      <c r="X517" s="235"/>
      <c r="Y517" s="235"/>
      <c r="Z517" s="235"/>
      <c r="AA517" s="235"/>
      <c r="AB517" s="235"/>
      <c r="AC517" s="235"/>
      <c r="AD517" s="235"/>
      <c r="AE517" s="235"/>
      <c r="AF517" s="230"/>
      <c r="AG517" s="230"/>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c r="BQ517" s="235"/>
      <c r="BR517" s="235"/>
      <c r="BS517" s="235"/>
      <c r="BT517" s="235"/>
      <c r="BU517" s="235"/>
      <c r="BV517" s="235"/>
      <c r="BW517" s="235"/>
      <c r="BX517" s="235"/>
      <c r="BY517" s="235"/>
      <c r="BZ517" s="235"/>
      <c r="CA517" s="235"/>
      <c r="CB517" s="235"/>
      <c r="CC517" s="235"/>
      <c r="CD517" s="235"/>
      <c r="CE517" s="235"/>
      <c r="CF517" s="235"/>
      <c r="CG517" s="235"/>
      <c r="CH517" s="235"/>
      <c r="CI517" s="235"/>
      <c r="CJ517" s="235"/>
      <c r="CK517" s="235"/>
      <c r="CL517" s="235"/>
      <c r="CM517" s="235"/>
      <c r="CN517" s="235"/>
      <c r="CO517" s="235"/>
      <c r="CP517" s="235"/>
      <c r="CQ517" s="235"/>
      <c r="CR517" s="235">
        <v>-4.07442618497895E-2</v>
      </c>
      <c r="CS517" s="235"/>
      <c r="CT517" s="235"/>
      <c r="CU517" s="235"/>
      <c r="CV517" s="235"/>
      <c r="CW517" s="235"/>
      <c r="CX517" s="235"/>
      <c r="CY517" s="235"/>
      <c r="CZ517" s="235"/>
      <c r="DA517" s="235"/>
      <c r="DB517" s="235"/>
      <c r="DC517" s="235"/>
      <c r="DD517" s="235"/>
      <c r="DE517" s="235"/>
      <c r="DF517" s="235"/>
      <c r="DG517" s="235"/>
      <c r="DH517" s="235"/>
      <c r="DI517" s="235"/>
      <c r="DJ517" s="235"/>
      <c r="DK517" s="235"/>
      <c r="DL517" s="235"/>
      <c r="DM517" s="235"/>
      <c r="DN517" s="235"/>
      <c r="DO517" s="235"/>
      <c r="DP517" s="235"/>
      <c r="DQ517" s="235"/>
      <c r="DR517" s="235"/>
      <c r="DS517" s="235"/>
      <c r="DT517" s="235"/>
      <c r="DU517" s="235">
        <v>1</v>
      </c>
      <c r="DV517" s="235"/>
      <c r="DW517" s="235"/>
      <c r="DX517" s="235"/>
      <c r="DY517" s="235"/>
      <c r="DZ517" s="235"/>
      <c r="EA517" s="235"/>
      <c r="EB517" s="235">
        <v>-0.53750178750178701</v>
      </c>
      <c r="EC517" s="235"/>
      <c r="ED517" s="235"/>
      <c r="EE517" s="235"/>
      <c r="EF517" s="235"/>
      <c r="EG517" s="235"/>
      <c r="EH517" s="235"/>
      <c r="EI517" s="235"/>
      <c r="EJ517" s="235"/>
      <c r="EK517" s="235"/>
      <c r="EL517" s="235"/>
      <c r="EM517" s="235"/>
      <c r="EN517" s="235">
        <v>-1</v>
      </c>
      <c r="EO517" s="235"/>
      <c r="EP517" s="235"/>
      <c r="EQ517" s="235"/>
      <c r="ER517" s="235"/>
      <c r="ES517" s="235"/>
      <c r="ET517" s="235"/>
      <c r="EU517" s="235"/>
      <c r="EV517" s="235"/>
      <c r="EW517" s="235"/>
      <c r="EX517" s="235"/>
      <c r="EY517" s="235"/>
      <c r="EZ517" s="235"/>
      <c r="FA517" s="235"/>
      <c r="FB517" s="235"/>
      <c r="FC517" s="235"/>
      <c r="FD517" s="235"/>
      <c r="FE517" s="235"/>
      <c r="FF517" s="235"/>
      <c r="FG517" s="235"/>
      <c r="FH517" s="235"/>
      <c r="FI517" s="235"/>
      <c r="FJ517" s="235"/>
      <c r="FK517" s="235"/>
      <c r="FL517" s="235"/>
      <c r="FM517" s="235"/>
      <c r="FN517" s="235"/>
      <c r="FO517" s="235"/>
      <c r="FP517" s="235"/>
      <c r="FQ517" s="235"/>
      <c r="FR517" s="235"/>
      <c r="FS517" s="235"/>
      <c r="FT517" s="236">
        <f>FU517</f>
        <v>8.9499999999999996E-2</v>
      </c>
      <c r="FU517" s="237">
        <f t="shared" si="62"/>
        <v>8.9499999999999996E-2</v>
      </c>
      <c r="FV517" s="237">
        <f t="shared" si="71"/>
        <v>-0.14610000000000001</v>
      </c>
      <c r="FW517" s="237">
        <f t="shared" si="71"/>
        <v>0</v>
      </c>
      <c r="FX517" s="237">
        <f t="shared" si="71"/>
        <v>0</v>
      </c>
      <c r="FY517" s="237">
        <f t="shared" si="71"/>
        <v>0</v>
      </c>
      <c r="FZ517" s="237">
        <f t="shared" si="71"/>
        <v>0</v>
      </c>
      <c r="GA517" s="237">
        <f t="shared" si="64"/>
        <v>0</v>
      </c>
      <c r="GB517" s="237">
        <f t="shared" si="69"/>
        <v>0</v>
      </c>
      <c r="GC517" s="237">
        <f t="shared" si="70"/>
        <v>0</v>
      </c>
    </row>
    <row r="518" spans="1:185" x14ac:dyDescent="0.3">
      <c r="A518" s="40" t="s">
        <v>539</v>
      </c>
      <c r="B518" s="40" t="str">
        <f>[3]Technologies!B518</f>
        <v>Elektriciteit</v>
      </c>
      <c r="C518" s="40" t="str">
        <f>VLOOKUP($A518,[3]Technologies!$A$7:$H$699,3,FALSE)</f>
        <v>Conversion</v>
      </c>
      <c r="D518" s="40" t="str">
        <f>VLOOKUP($A518,[3]Technologies!$A$7:$H$699,4,FALSE)</f>
        <v>Final Gas</v>
      </c>
      <c r="E518" s="40" t="str">
        <f>VLOOKUP($A518,[3]Technologies!$A$7:$H$699,6,FALSE)</f>
        <v>Natural Gas LD</v>
      </c>
      <c r="F518" s="40" t="str">
        <f>VLOOKUP($A518,[3]Technologies!$A$7:$H$699,7,FALSE)</f>
        <v>HD to LD compressor - Final Gas</v>
      </c>
      <c r="G518" s="228"/>
      <c r="H518" s="228"/>
      <c r="I518" s="229" cm="1">
        <f t="array" ref="I518">-SUMPRODUCT(([3]Feedstocks!$C$4:$C$185=A518)*[3]Feedstocks!$E$4:$E$185,[3]Feedstocks!$F$4:$F$185,[3]Feedstocks!$H$4:$H$185,[3]Feedstocks!$I$4:$I$185)</f>
        <v>0</v>
      </c>
      <c r="J518" s="229" cm="1">
        <f t="array" ref="J518">-SUMPRODUCT(([3]Feedstocks!$C$4:$C$185=A518)*[3]Feedstocks!$E$4:$E$185,[3]Feedstocks!$H$4:$H$185,[3]Feedstocks!$I$4:$I$185)</f>
        <v>0</v>
      </c>
      <c r="K518" s="229"/>
      <c r="L518" s="229"/>
      <c r="M518" s="228"/>
      <c r="N518" s="228" t="str">
        <f>VLOOKUP(E518,[3]Activities!$A$9:$M$224,13,FALSE)</f>
        <v>NL</v>
      </c>
      <c r="O518" s="228"/>
      <c r="P518" s="66" t="s">
        <v>1266</v>
      </c>
      <c r="Q518" s="230"/>
      <c r="R518" s="230"/>
      <c r="S518" s="230"/>
      <c r="T518" s="230"/>
      <c r="U518" s="230"/>
      <c r="V518" s="230"/>
      <c r="W518" s="230"/>
      <c r="X518" s="230"/>
      <c r="Y518" s="230"/>
      <c r="Z518" s="230"/>
      <c r="AA518" s="230"/>
      <c r="AB518" s="230"/>
      <c r="AC518" s="230"/>
      <c r="AD518" s="230"/>
      <c r="AE518" s="230"/>
      <c r="AF518" s="235"/>
      <c r="AG518" s="235"/>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230"/>
      <c r="BR518" s="230"/>
      <c r="BS518" s="230"/>
      <c r="BT518" s="230"/>
      <c r="BU518" s="230"/>
      <c r="BV518" s="230"/>
      <c r="BW518" s="230"/>
      <c r="BX518" s="230"/>
      <c r="BY518" s="230"/>
      <c r="BZ518" s="230"/>
      <c r="CA518" s="230"/>
      <c r="CB518" s="230"/>
      <c r="CC518" s="230"/>
      <c r="CD518" s="230"/>
      <c r="CE518" s="230"/>
      <c r="CF518" s="230"/>
      <c r="CG518" s="230"/>
      <c r="CH518" s="230"/>
      <c r="CI518" s="230"/>
      <c r="CJ518" s="230"/>
      <c r="CK518" s="230"/>
      <c r="CL518" s="230"/>
      <c r="CM518" s="230"/>
      <c r="CN518" s="230"/>
      <c r="CO518" s="230"/>
      <c r="CP518" s="230"/>
      <c r="CQ518" s="230"/>
      <c r="CR518" s="230"/>
      <c r="CS518" s="230"/>
      <c r="CT518" s="230"/>
      <c r="CU518" s="230"/>
      <c r="CV518" s="230"/>
      <c r="CW518" s="230"/>
      <c r="CX518" s="230"/>
      <c r="CY518" s="230"/>
      <c r="CZ518" s="230"/>
      <c r="DA518" s="230"/>
      <c r="DB518" s="230"/>
      <c r="DC518" s="230"/>
      <c r="DD518" s="230"/>
      <c r="DE518" s="230"/>
      <c r="DF518" s="230"/>
      <c r="DG518" s="230"/>
      <c r="DH518" s="230"/>
      <c r="DI518" s="230"/>
      <c r="DJ518" s="230"/>
      <c r="DK518" s="230"/>
      <c r="DL518" s="230"/>
      <c r="DM518" s="230"/>
      <c r="DN518" s="230"/>
      <c r="DO518" s="230"/>
      <c r="DP518" s="230"/>
      <c r="DQ518" s="230"/>
      <c r="DR518" s="230"/>
      <c r="DS518" s="230">
        <v>-1</v>
      </c>
      <c r="DT518" s="230"/>
      <c r="DU518" s="230">
        <v>1</v>
      </c>
      <c r="DV518" s="230"/>
      <c r="DW518" s="230"/>
      <c r="DX518" s="230"/>
      <c r="DY518" s="230"/>
      <c r="DZ518" s="230"/>
      <c r="EA518" s="230"/>
      <c r="EB518" s="230"/>
      <c r="EC518" s="230"/>
      <c r="ED518" s="230"/>
      <c r="EE518" s="230"/>
      <c r="EF518" s="230"/>
      <c r="EG518" s="230"/>
      <c r="EH518" s="230"/>
      <c r="EI518" s="230"/>
      <c r="EJ518" s="230"/>
      <c r="EK518" s="230"/>
      <c r="EL518" s="230"/>
      <c r="EM518" s="230"/>
      <c r="EN518" s="230"/>
      <c r="EO518" s="230"/>
      <c r="EP518" s="230"/>
      <c r="EQ518" s="230"/>
      <c r="ER518" s="230"/>
      <c r="ES518" s="230"/>
      <c r="ET518" s="230"/>
      <c r="EU518" s="230"/>
      <c r="EV518" s="230"/>
      <c r="EW518" s="230"/>
      <c r="EX518" s="230"/>
      <c r="EY518" s="230"/>
      <c r="EZ518" s="230"/>
      <c r="FA518" s="230"/>
      <c r="FB518" s="230"/>
      <c r="FC518" s="230"/>
      <c r="FD518" s="230"/>
      <c r="FE518" s="230"/>
      <c r="FF518" s="230"/>
      <c r="FG518" s="230"/>
      <c r="FH518" s="230"/>
      <c r="FI518" s="230"/>
      <c r="FJ518" s="230"/>
      <c r="FK518" s="230"/>
      <c r="FL518" s="230"/>
      <c r="FM518" s="230"/>
      <c r="FN518" s="230"/>
      <c r="FO518" s="230"/>
      <c r="FP518" s="230"/>
      <c r="FQ518" s="230"/>
      <c r="FR518" s="230"/>
      <c r="FS518" s="230"/>
      <c r="FT518" s="231"/>
      <c r="FU518" s="232">
        <f t="shared" si="62"/>
        <v>0</v>
      </c>
      <c r="FV518" s="232">
        <f t="shared" si="71"/>
        <v>0</v>
      </c>
      <c r="FW518" s="232">
        <f t="shared" si="71"/>
        <v>0</v>
      </c>
      <c r="FX518" s="232">
        <f t="shared" si="71"/>
        <v>0</v>
      </c>
      <c r="FY518" s="232">
        <f t="shared" si="71"/>
        <v>0</v>
      </c>
      <c r="FZ518" s="232">
        <f t="shared" si="71"/>
        <v>0</v>
      </c>
      <c r="GA518" s="232">
        <f t="shared" si="64"/>
        <v>0</v>
      </c>
      <c r="GB518" s="232">
        <f t="shared" si="69"/>
        <v>0</v>
      </c>
      <c r="GC518" s="232">
        <f t="shared" si="70"/>
        <v>0</v>
      </c>
    </row>
    <row r="519" spans="1:185" x14ac:dyDescent="0.3">
      <c r="A519" s="69" t="s">
        <v>540</v>
      </c>
      <c r="B519" s="69" t="str">
        <f>[3]Technologies!B519</f>
        <v>Industrie</v>
      </c>
      <c r="C519" s="69" t="str">
        <f>VLOOKUP($A519,[3]Technologies!$A$7:$H$699,3,FALSE)</f>
        <v>Primary</v>
      </c>
      <c r="D519" s="69" t="str">
        <f>VLOOKUP($A519,[3]Technologies!$A$7:$H$699,4,FALSE)</f>
        <v>Fossil</v>
      </c>
      <c r="E519" s="69" t="str">
        <f>VLOOKUP($A519,[3]Technologies!$A$7:$H$699,6,FALSE)</f>
        <v>Natural Gas LNG</v>
      </c>
      <c r="F519" s="70" t="str">
        <f>VLOOKUP($A519,[3]Technologies!$A$7:$H$699,7,FALSE)</f>
        <v>Imported LNG - Final Gas</v>
      </c>
      <c r="G519" s="233"/>
      <c r="H519" s="233"/>
      <c r="I519" s="234" cm="1">
        <f t="array" ref="I519">-SUMPRODUCT(([3]Feedstocks!$C$4:$C$185=A519)*[3]Feedstocks!$E$4:$E$185,[3]Feedstocks!$F$4:$F$185,[3]Feedstocks!$H$4:$H$185,[3]Feedstocks!$I$4:$I$185)</f>
        <v>0</v>
      </c>
      <c r="J519" s="234" cm="1">
        <f t="array" ref="J519">-SUMPRODUCT(([3]Feedstocks!$C$4:$C$185=A519)*[3]Feedstocks!$E$4:$E$185,[3]Feedstocks!$H$4:$H$185,[3]Feedstocks!$I$4:$I$185)</f>
        <v>0</v>
      </c>
      <c r="K519" s="234"/>
      <c r="L519" s="234"/>
      <c r="M519" s="233"/>
      <c r="N519" s="233" t="str">
        <f>VLOOKUP(E519,[3]Activities!$A$9:$M$224,13,FALSE)</f>
        <v>NL</v>
      </c>
      <c r="O519" s="233"/>
      <c r="P519" s="87" t="s">
        <v>1266</v>
      </c>
      <c r="Q519" s="235"/>
      <c r="R519" s="235"/>
      <c r="S519" s="235"/>
      <c r="T519" s="235"/>
      <c r="U519" s="235"/>
      <c r="V519" s="235"/>
      <c r="W519" s="235"/>
      <c r="X519" s="235"/>
      <c r="Y519" s="235"/>
      <c r="Z519" s="235"/>
      <c r="AA519" s="235"/>
      <c r="AB519" s="235"/>
      <c r="AC519" s="235"/>
      <c r="AD519" s="235"/>
      <c r="AE519" s="235"/>
      <c r="AF519" s="230"/>
      <c r="AG519" s="230"/>
      <c r="AH519" s="235"/>
      <c r="AI519" s="235"/>
      <c r="AJ519" s="235"/>
      <c r="AK519" s="235"/>
      <c r="AL519" s="235"/>
      <c r="AM519" s="235"/>
      <c r="AN519" s="235"/>
      <c r="AO519" s="235"/>
      <c r="AP519" s="235"/>
      <c r="AQ519" s="235"/>
      <c r="AR519" s="235"/>
      <c r="AS519" s="235"/>
      <c r="AT519" s="235"/>
      <c r="AU519" s="235"/>
      <c r="AV519" s="235"/>
      <c r="AW519" s="235"/>
      <c r="AX519" s="235"/>
      <c r="AY519" s="235"/>
      <c r="AZ519" s="235"/>
      <c r="BA519" s="235"/>
      <c r="BB519" s="235"/>
      <c r="BC519" s="235"/>
      <c r="BD519" s="235"/>
      <c r="BE519" s="235"/>
      <c r="BF519" s="235"/>
      <c r="BG519" s="235"/>
      <c r="BH519" s="235"/>
      <c r="BI519" s="235"/>
      <c r="BJ519" s="235"/>
      <c r="BK519" s="235"/>
      <c r="BL519" s="235"/>
      <c r="BM519" s="235"/>
      <c r="BN519" s="235"/>
      <c r="BO519" s="235"/>
      <c r="BP519" s="235"/>
      <c r="BQ519" s="235"/>
      <c r="BR519" s="235"/>
      <c r="BS519" s="235"/>
      <c r="BT519" s="235"/>
      <c r="BU519" s="235"/>
      <c r="BV519" s="235"/>
      <c r="BW519" s="235"/>
      <c r="BX519" s="235"/>
      <c r="BY519" s="235"/>
      <c r="BZ519" s="235"/>
      <c r="CA519" s="235"/>
      <c r="CB519" s="235"/>
      <c r="CC519" s="235"/>
      <c r="CD519" s="235"/>
      <c r="CE519" s="235"/>
      <c r="CF519" s="235"/>
      <c r="CG519" s="235"/>
      <c r="CH519" s="235"/>
      <c r="CI519" s="235"/>
      <c r="CJ519" s="235"/>
      <c r="CK519" s="235"/>
      <c r="CL519" s="235"/>
      <c r="CM519" s="235"/>
      <c r="CN519" s="235"/>
      <c r="CO519" s="235"/>
      <c r="CP519" s="235"/>
      <c r="CQ519" s="235"/>
      <c r="CR519" s="235"/>
      <c r="CS519" s="235"/>
      <c r="CT519" s="235"/>
      <c r="CU519" s="235"/>
      <c r="CV519" s="235"/>
      <c r="CW519" s="235"/>
      <c r="CX519" s="235"/>
      <c r="CY519" s="235"/>
      <c r="CZ519" s="235"/>
      <c r="DA519" s="235"/>
      <c r="DB519" s="235"/>
      <c r="DC519" s="235"/>
      <c r="DD519" s="235"/>
      <c r="DE519" s="235"/>
      <c r="DF519" s="235"/>
      <c r="DG519" s="235"/>
      <c r="DH519" s="235"/>
      <c r="DI519" s="235"/>
      <c r="DJ519" s="235"/>
      <c r="DK519" s="235"/>
      <c r="DL519" s="235"/>
      <c r="DM519" s="235"/>
      <c r="DN519" s="235"/>
      <c r="DO519" s="235"/>
      <c r="DP519" s="235"/>
      <c r="DQ519" s="235"/>
      <c r="DR519" s="235"/>
      <c r="DS519" s="235"/>
      <c r="DT519" s="235"/>
      <c r="DU519" s="235"/>
      <c r="DV519" s="235">
        <v>1</v>
      </c>
      <c r="DW519" s="235"/>
      <c r="DX519" s="235"/>
      <c r="DY519" s="235"/>
      <c r="DZ519" s="235"/>
      <c r="EA519" s="235"/>
      <c r="EB519" s="235"/>
      <c r="EC519" s="235"/>
      <c r="ED519" s="235"/>
      <c r="EE519" s="235"/>
      <c r="EF519" s="235"/>
      <c r="EG519" s="235"/>
      <c r="EH519" s="235"/>
      <c r="EI519" s="235"/>
      <c r="EJ519" s="235"/>
      <c r="EK519" s="235"/>
      <c r="EL519" s="235"/>
      <c r="EM519" s="235"/>
      <c r="EN519" s="235"/>
      <c r="EO519" s="235"/>
      <c r="EP519" s="235"/>
      <c r="EQ519" s="235"/>
      <c r="ER519" s="235"/>
      <c r="ES519" s="235"/>
      <c r="ET519" s="235"/>
      <c r="EU519" s="235"/>
      <c r="EV519" s="235"/>
      <c r="EW519" s="235"/>
      <c r="EX519" s="235"/>
      <c r="EY519" s="235"/>
      <c r="EZ519" s="235"/>
      <c r="FA519" s="235"/>
      <c r="FB519" s="235"/>
      <c r="FC519" s="235"/>
      <c r="FD519" s="235"/>
      <c r="FE519" s="235"/>
      <c r="FF519" s="235"/>
      <c r="FG519" s="235"/>
      <c r="FH519" s="235"/>
      <c r="FI519" s="235"/>
      <c r="FJ519" s="235"/>
      <c r="FK519" s="235"/>
      <c r="FL519" s="235"/>
      <c r="FM519" s="235"/>
      <c r="FN519" s="235"/>
      <c r="FO519" s="235"/>
      <c r="FP519" s="235"/>
      <c r="FQ519" s="235"/>
      <c r="FR519" s="235"/>
      <c r="FS519" s="235"/>
      <c r="FT519" s="236"/>
      <c r="FU519" s="237">
        <f t="shared" si="62"/>
        <v>0</v>
      </c>
      <c r="FV519" s="237">
        <f t="shared" si="71"/>
        <v>0</v>
      </c>
      <c r="FW519" s="237">
        <f t="shared" si="71"/>
        <v>0</v>
      </c>
      <c r="FX519" s="237">
        <f t="shared" si="71"/>
        <v>0</v>
      </c>
      <c r="FY519" s="237">
        <f t="shared" si="71"/>
        <v>0</v>
      </c>
      <c r="FZ519" s="237">
        <f t="shared" si="71"/>
        <v>0</v>
      </c>
      <c r="GA519" s="237">
        <f t="shared" si="64"/>
        <v>0</v>
      </c>
      <c r="GB519" s="237">
        <f t="shared" si="69"/>
        <v>0</v>
      </c>
      <c r="GC519" s="237">
        <f t="shared" si="70"/>
        <v>0</v>
      </c>
    </row>
    <row r="520" spans="1:185" x14ac:dyDescent="0.3">
      <c r="A520" s="40" t="s">
        <v>541</v>
      </c>
      <c r="B520" s="40" t="str">
        <f>[3]Technologies!B520</f>
        <v>Industrie</v>
      </c>
      <c r="C520" s="40" t="str">
        <f>VLOOKUP($A520,[3]Technologies!$A$7:$H$699,3,FALSE)</f>
        <v>Conversion</v>
      </c>
      <c r="D520" s="40" t="str">
        <f>VLOOKUP($A520,[3]Technologies!$A$7:$H$699,4,FALSE)</f>
        <v>Hydrogen</v>
      </c>
      <c r="E520" s="40" t="str">
        <f>VLOOKUP($A520,[3]Technologies!$A$7:$H$699,6,FALSE)</f>
        <v>Hydrogen HD</v>
      </c>
      <c r="F520" s="40" t="str">
        <f>VLOOKUP($A520,[3]Technologies!$A$7:$H$699,7,FALSE)</f>
        <v>Gas Reforming - Hydrogen Production</v>
      </c>
      <c r="G520" s="228"/>
      <c r="H520" s="228"/>
      <c r="I520" s="229" cm="1">
        <f t="array" ref="I520">-SUMPRODUCT(([3]Feedstocks!$C$4:$C$185=A520)*[3]Feedstocks!$E$4:$E$185,[3]Feedstocks!$F$4:$F$185,[3]Feedstocks!$H$4:$H$185,[3]Feedstocks!$I$4:$I$185)</f>
        <v>0</v>
      </c>
      <c r="J520" s="229" cm="1">
        <f t="array" ref="J520">-SUMPRODUCT(([3]Feedstocks!$C$4:$C$185=A520)*[3]Feedstocks!$E$4:$E$185,[3]Feedstocks!$H$4:$H$185,[3]Feedstocks!$I$4:$I$185)</f>
        <v>0</v>
      </c>
      <c r="K520" s="229"/>
      <c r="L520" s="229"/>
      <c r="M520" s="228">
        <v>1</v>
      </c>
      <c r="N520" s="228" t="str">
        <f>VLOOKUP(E520,[3]Activities!$A$9:$M$224,13,FALSE)</f>
        <v>NL</v>
      </c>
      <c r="O520" s="228"/>
      <c r="P520" s="66" t="s">
        <v>1266</v>
      </c>
      <c r="Q520" s="230"/>
      <c r="R520" s="230"/>
      <c r="S520" s="230"/>
      <c r="T520" s="230"/>
      <c r="U520" s="230"/>
      <c r="V520" s="230"/>
      <c r="W520" s="230"/>
      <c r="X520" s="230"/>
      <c r="Y520" s="230"/>
      <c r="Z520" s="230"/>
      <c r="AA520" s="230"/>
      <c r="AB520" s="230"/>
      <c r="AC520" s="230"/>
      <c r="AD520" s="230"/>
      <c r="AE520" s="230"/>
      <c r="AF520" s="235"/>
      <c r="AG520" s="235"/>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c r="BQ520" s="230"/>
      <c r="BR520" s="230"/>
      <c r="BS520" s="230"/>
      <c r="BT520" s="230"/>
      <c r="BU520" s="230"/>
      <c r="BV520" s="230"/>
      <c r="BW520" s="230"/>
      <c r="BX520" s="230"/>
      <c r="BY520" s="230"/>
      <c r="BZ520" s="230"/>
      <c r="CA520" s="230"/>
      <c r="CB520" s="230"/>
      <c r="CC520" s="230"/>
      <c r="CD520" s="230"/>
      <c r="CE520" s="230"/>
      <c r="CF520" s="230"/>
      <c r="CG520" s="230"/>
      <c r="CH520" s="230"/>
      <c r="CI520" s="230"/>
      <c r="CJ520" s="230"/>
      <c r="CK520" s="230"/>
      <c r="CL520" s="230"/>
      <c r="CM520" s="230"/>
      <c r="CN520" s="230"/>
      <c r="CO520" s="230"/>
      <c r="CP520" s="230"/>
      <c r="CQ520" s="230"/>
      <c r="CR520" s="230"/>
      <c r="CS520" s="230"/>
      <c r="CT520" s="230"/>
      <c r="CU520" s="230"/>
      <c r="CV520" s="230"/>
      <c r="CW520" s="230"/>
      <c r="CX520" s="230"/>
      <c r="CY520" s="230"/>
      <c r="CZ520" s="230"/>
      <c r="DA520" s="230"/>
      <c r="DB520" s="230"/>
      <c r="DC520" s="230"/>
      <c r="DD520" s="230"/>
      <c r="DE520" s="230"/>
      <c r="DF520" s="230"/>
      <c r="DG520" s="230"/>
      <c r="DH520" s="230"/>
      <c r="DI520" s="230"/>
      <c r="DJ520" s="230"/>
      <c r="DK520" s="230"/>
      <c r="DL520" s="230"/>
      <c r="DM520" s="230"/>
      <c r="DN520" s="230"/>
      <c r="DO520" s="230"/>
      <c r="DP520" s="230"/>
      <c r="DQ520" s="230"/>
      <c r="DR520" s="230"/>
      <c r="DS520" s="230">
        <v>-1.35</v>
      </c>
      <c r="DT520" s="230"/>
      <c r="DU520" s="230"/>
      <c r="DV520" s="230"/>
      <c r="DW520" s="230">
        <v>1</v>
      </c>
      <c r="DX520" s="230"/>
      <c r="DY520" s="230"/>
      <c r="DZ520" s="230"/>
      <c r="EA520" s="230"/>
      <c r="EB520" s="230"/>
      <c r="EC520" s="230"/>
      <c r="ED520" s="230"/>
      <c r="EE520" s="230"/>
      <c r="EF520" s="230"/>
      <c r="EG520" s="230"/>
      <c r="EH520" s="230"/>
      <c r="EI520" s="230"/>
      <c r="EJ520" s="230"/>
      <c r="EK520" s="230"/>
      <c r="EL520" s="230"/>
      <c r="EM520" s="230"/>
      <c r="EN520" s="230"/>
      <c r="EO520" s="230"/>
      <c r="EP520" s="230"/>
      <c r="EQ520" s="230"/>
      <c r="ER520" s="230"/>
      <c r="ES520" s="230"/>
      <c r="ET520" s="230"/>
      <c r="EU520" s="230"/>
      <c r="EV520" s="230"/>
      <c r="EW520" s="230"/>
      <c r="EX520" s="230"/>
      <c r="EY520" s="230"/>
      <c r="EZ520" s="230"/>
      <c r="FA520" s="230"/>
      <c r="FB520" s="230"/>
      <c r="FC520" s="230"/>
      <c r="FD520" s="230"/>
      <c r="FE520" s="230"/>
      <c r="FF520" s="230"/>
      <c r="FG520" s="230"/>
      <c r="FH520" s="230"/>
      <c r="FI520" s="230"/>
      <c r="FJ520" s="230"/>
      <c r="FK520" s="230"/>
      <c r="FL520" s="230"/>
      <c r="FM520" s="230"/>
      <c r="FN520" s="230"/>
      <c r="FO520" s="230"/>
      <c r="FP520" s="230"/>
      <c r="FQ520" s="230"/>
      <c r="FR520" s="230"/>
      <c r="FS520" s="230"/>
      <c r="FT520" s="231"/>
      <c r="FU520" s="232">
        <f t="shared" si="62"/>
        <v>0</v>
      </c>
      <c r="FV520" s="232">
        <f t="shared" si="71"/>
        <v>7.6399999999999996E-2</v>
      </c>
      <c r="FW520" s="232">
        <f t="shared" si="71"/>
        <v>0</v>
      </c>
      <c r="FX520" s="232">
        <f t="shared" si="71"/>
        <v>0</v>
      </c>
      <c r="FY520" s="232">
        <f t="shared" si="71"/>
        <v>0</v>
      </c>
      <c r="FZ520" s="232">
        <f t="shared" si="71"/>
        <v>0</v>
      </c>
      <c r="GA520" s="232">
        <f t="shared" si="64"/>
        <v>0</v>
      </c>
      <c r="GB520" s="232">
        <f t="shared" si="69"/>
        <v>0</v>
      </c>
      <c r="GC520" s="232">
        <f t="shared" si="70"/>
        <v>0</v>
      </c>
    </row>
    <row r="521" spans="1:185" x14ac:dyDescent="0.3">
      <c r="A521" s="69" t="s">
        <v>542</v>
      </c>
      <c r="B521" s="69" t="str">
        <f>[3]Technologies!B521</f>
        <v>Industrie</v>
      </c>
      <c r="C521" s="69" t="str">
        <f>VLOOKUP($A521,[3]Technologies!$A$7:$H$699,3,FALSE)</f>
        <v>Conversion</v>
      </c>
      <c r="D521" s="69" t="str">
        <f>VLOOKUP($A521,[3]Technologies!$A$7:$H$699,4,FALSE)</f>
        <v>Hydrogen</v>
      </c>
      <c r="E521" s="69" t="str">
        <f>VLOOKUP($A521,[3]Technologies!$A$7:$H$699,6,FALSE)</f>
        <v>Hydrogen HD</v>
      </c>
      <c r="F521" s="70" t="str">
        <f>VLOOKUP($A521,[3]Technologies!$A$7:$H$699,7,FALSE)</f>
        <v>Gas Reforming wCCS - Hydrogen Production</v>
      </c>
      <c r="G521" s="233">
        <v>0.6</v>
      </c>
      <c r="H521" s="233"/>
      <c r="I521" s="234" cm="1">
        <f t="array" ref="I521">-SUMPRODUCT(([3]Feedstocks!$C$4:$C$185=A521)*[3]Feedstocks!$E$4:$E$185,[3]Feedstocks!$F$4:$F$185,[3]Feedstocks!$H$4:$H$185,[3]Feedstocks!$I$4:$I$185)</f>
        <v>0</v>
      </c>
      <c r="J521" s="234" cm="1">
        <f t="array" ref="J521">-SUMPRODUCT(([3]Feedstocks!$C$4:$C$185=A521)*[3]Feedstocks!$E$4:$E$185,[3]Feedstocks!$H$4:$H$185,[3]Feedstocks!$I$4:$I$185)</f>
        <v>0</v>
      </c>
      <c r="K521" s="234"/>
      <c r="L521" s="234"/>
      <c r="M521" s="233">
        <v>1</v>
      </c>
      <c r="N521" s="233" t="str">
        <f>VLOOKUP(E521,[3]Activities!$A$9:$M$224,13,FALSE)</f>
        <v>NL</v>
      </c>
      <c r="O521" s="233"/>
      <c r="P521" s="87" t="s">
        <v>1266</v>
      </c>
      <c r="Q521" s="235"/>
      <c r="R521" s="235"/>
      <c r="S521" s="235"/>
      <c r="T521" s="235"/>
      <c r="U521" s="235"/>
      <c r="V521" s="235"/>
      <c r="W521" s="235"/>
      <c r="X521" s="235"/>
      <c r="Y521" s="235"/>
      <c r="Z521" s="235"/>
      <c r="AA521" s="235"/>
      <c r="AB521" s="235"/>
      <c r="AC521" s="235"/>
      <c r="AD521" s="235"/>
      <c r="AE521" s="235"/>
      <c r="AF521" s="230"/>
      <c r="AG521" s="230"/>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c r="BQ521" s="235"/>
      <c r="BR521" s="235"/>
      <c r="BS521" s="235"/>
      <c r="BT521" s="235"/>
      <c r="BU521" s="235"/>
      <c r="BV521" s="235"/>
      <c r="BW521" s="235"/>
      <c r="BX521" s="235"/>
      <c r="BY521" s="235"/>
      <c r="BZ521" s="235"/>
      <c r="CA521" s="235"/>
      <c r="CB521" s="235"/>
      <c r="CC521" s="235"/>
      <c r="CD521" s="235"/>
      <c r="CE521" s="235"/>
      <c r="CF521" s="235"/>
      <c r="CG521" s="235"/>
      <c r="CH521" s="235"/>
      <c r="CI521" s="235"/>
      <c r="CJ521" s="235"/>
      <c r="CK521" s="235"/>
      <c r="CL521" s="235"/>
      <c r="CM521" s="235"/>
      <c r="CN521" s="235"/>
      <c r="CO521" s="235"/>
      <c r="CP521" s="235"/>
      <c r="CQ521" s="235"/>
      <c r="CR521" s="235"/>
      <c r="CS521" s="235"/>
      <c r="CT521" s="235"/>
      <c r="CU521" s="235"/>
      <c r="CV521" s="235"/>
      <c r="CW521" s="235"/>
      <c r="CX521" s="235"/>
      <c r="CY521" s="235"/>
      <c r="CZ521" s="235"/>
      <c r="DA521" s="235"/>
      <c r="DB521" s="235"/>
      <c r="DC521" s="235"/>
      <c r="DD521" s="235"/>
      <c r="DE521" s="235"/>
      <c r="DF521" s="235"/>
      <c r="DG521" s="235"/>
      <c r="DH521" s="235"/>
      <c r="DI521" s="235"/>
      <c r="DJ521" s="235"/>
      <c r="DK521" s="235"/>
      <c r="DL521" s="235"/>
      <c r="DM521" s="235"/>
      <c r="DN521" s="235"/>
      <c r="DO521" s="235"/>
      <c r="DP521" s="235"/>
      <c r="DQ521" s="235"/>
      <c r="DR521" s="235"/>
      <c r="DS521" s="235">
        <v>-2.2290000000000001</v>
      </c>
      <c r="DT521" s="235"/>
      <c r="DU521" s="235"/>
      <c r="DV521" s="235"/>
      <c r="DW521" s="235">
        <v>1</v>
      </c>
      <c r="DX521" s="235"/>
      <c r="DY521" s="235"/>
      <c r="DZ521" s="235"/>
      <c r="EA521" s="235"/>
      <c r="EB521" s="235"/>
      <c r="EC521" s="235"/>
      <c r="ED521" s="235"/>
      <c r="EE521" s="235"/>
      <c r="EF521" s="235"/>
      <c r="EG521" s="235"/>
      <c r="EH521" s="235"/>
      <c r="EI521" s="235"/>
      <c r="EJ521" s="235"/>
      <c r="EK521" s="235"/>
      <c r="EL521" s="235"/>
      <c r="EM521" s="235"/>
      <c r="EN521" s="235"/>
      <c r="EO521" s="235"/>
      <c r="EP521" s="235"/>
      <c r="EQ521" s="235"/>
      <c r="ER521" s="235"/>
      <c r="ES521" s="235"/>
      <c r="ET521" s="235"/>
      <c r="EU521" s="235"/>
      <c r="EV521" s="235"/>
      <c r="EW521" s="235"/>
      <c r="EX521" s="235"/>
      <c r="EY521" s="235"/>
      <c r="EZ521" s="235"/>
      <c r="FA521" s="235"/>
      <c r="FB521" s="235"/>
      <c r="FC521" s="235"/>
      <c r="FD521" s="235"/>
      <c r="FE521" s="235"/>
      <c r="FF521" s="235"/>
      <c r="FG521" s="235"/>
      <c r="FH521" s="235"/>
      <c r="FI521" s="235"/>
      <c r="FJ521" s="235"/>
      <c r="FK521" s="235"/>
      <c r="FL521" s="235"/>
      <c r="FM521" s="235"/>
      <c r="FN521" s="235"/>
      <c r="FO521" s="235"/>
      <c r="FP521" s="235"/>
      <c r="FQ521" s="235"/>
      <c r="FR521" s="235"/>
      <c r="FS521" s="235"/>
      <c r="FT521" s="236"/>
      <c r="FU521" s="237">
        <f t="shared" si="62"/>
        <v>7.5700000000000003E-2</v>
      </c>
      <c r="FV521" s="237">
        <f t="shared" si="71"/>
        <v>5.0500000000000003E-2</v>
      </c>
      <c r="FW521" s="237">
        <f t="shared" si="71"/>
        <v>0</v>
      </c>
      <c r="FX521" s="237">
        <f t="shared" si="71"/>
        <v>0</v>
      </c>
      <c r="FY521" s="237">
        <f t="shared" si="71"/>
        <v>0</v>
      </c>
      <c r="FZ521" s="237">
        <f t="shared" si="71"/>
        <v>0</v>
      </c>
      <c r="GA521" s="237">
        <f t="shared" si="64"/>
        <v>0</v>
      </c>
      <c r="GB521" s="237">
        <f t="shared" si="69"/>
        <v>0</v>
      </c>
      <c r="GC521" s="237">
        <f t="shared" si="70"/>
        <v>0</v>
      </c>
    </row>
    <row r="522" spans="1:185" x14ac:dyDescent="0.3">
      <c r="A522" s="40" t="s">
        <v>543</v>
      </c>
      <c r="B522" s="40" t="str">
        <f>[3]Technologies!B522</f>
        <v>Industrie</v>
      </c>
      <c r="C522" s="40" t="str">
        <f>VLOOKUP($A522,[3]Technologies!$A$7:$H$699,3,FALSE)</f>
        <v>Conversion</v>
      </c>
      <c r="D522" s="40" t="str">
        <f>VLOOKUP($A522,[3]Technologies!$A$7:$H$699,4,FALSE)</f>
        <v>Hydrogen</v>
      </c>
      <c r="E522" s="40" t="str">
        <f>VLOOKUP($A522,[3]Technologies!$A$7:$H$699,6,FALSE)</f>
        <v>Hydrogen HD</v>
      </c>
      <c r="F522" s="40" t="str">
        <f>VLOOKUP($A522,[3]Technologies!$A$7:$H$699,7,FALSE)</f>
        <v>Nuclear Gen IV - Hydrogen Production</v>
      </c>
      <c r="G522" s="228"/>
      <c r="H522" s="228"/>
      <c r="I522" s="229" cm="1">
        <f t="array" ref="I522">-SUMPRODUCT(([3]Feedstocks!$C$4:$C$185=A522)*[3]Feedstocks!$E$4:$E$185,[3]Feedstocks!$F$4:$F$185,[3]Feedstocks!$H$4:$H$185,[3]Feedstocks!$I$4:$I$185)</f>
        <v>0</v>
      </c>
      <c r="J522" s="229" cm="1">
        <f t="array" ref="J522">-SUMPRODUCT(([3]Feedstocks!$C$4:$C$185=A522)*[3]Feedstocks!$E$4:$E$185,[3]Feedstocks!$H$4:$H$185,[3]Feedstocks!$I$4:$I$185)</f>
        <v>0</v>
      </c>
      <c r="K522" s="229"/>
      <c r="L522" s="229"/>
      <c r="M522" s="228">
        <v>1</v>
      </c>
      <c r="N522" s="228" t="str">
        <f>VLOOKUP(E522,[3]Activities!$A$9:$M$224,13,FALSE)</f>
        <v>NL</v>
      </c>
      <c r="O522" s="228"/>
      <c r="P522" s="66" t="s">
        <v>1621</v>
      </c>
      <c r="Q522" s="230"/>
      <c r="R522" s="230"/>
      <c r="S522" s="230"/>
      <c r="T522" s="230"/>
      <c r="U522" s="230"/>
      <c r="V522" s="230"/>
      <c r="W522" s="230"/>
      <c r="X522" s="230"/>
      <c r="Y522" s="230"/>
      <c r="Z522" s="230"/>
      <c r="AA522" s="230"/>
      <c r="AB522" s="230"/>
      <c r="AC522" s="230"/>
      <c r="AD522" s="230"/>
      <c r="AE522" s="230"/>
      <c r="AF522" s="235"/>
      <c r="AG522" s="235"/>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c r="BQ522" s="230"/>
      <c r="BR522" s="230"/>
      <c r="BS522" s="230"/>
      <c r="BT522" s="230"/>
      <c r="BU522" s="230"/>
      <c r="BV522" s="230"/>
      <c r="BW522" s="230"/>
      <c r="BX522" s="230"/>
      <c r="BY522" s="230"/>
      <c r="BZ522" s="230"/>
      <c r="CA522" s="230"/>
      <c r="CB522" s="230"/>
      <c r="CC522" s="230"/>
      <c r="CD522" s="230"/>
      <c r="CE522" s="230"/>
      <c r="CF522" s="230"/>
      <c r="CG522" s="230"/>
      <c r="CH522" s="230"/>
      <c r="CI522" s="230"/>
      <c r="CJ522" s="230"/>
      <c r="CK522" s="230"/>
      <c r="CL522" s="230"/>
      <c r="CM522" s="230"/>
      <c r="CN522" s="230"/>
      <c r="CO522" s="230"/>
      <c r="CP522" s="230"/>
      <c r="CQ522" s="230"/>
      <c r="CR522" s="230"/>
      <c r="CS522" s="230"/>
      <c r="CT522" s="230"/>
      <c r="CU522" s="230"/>
      <c r="CV522" s="230"/>
      <c r="CW522" s="230"/>
      <c r="CX522" s="230"/>
      <c r="CY522" s="230"/>
      <c r="CZ522" s="230"/>
      <c r="DA522" s="230"/>
      <c r="DB522" s="230"/>
      <c r="DC522" s="230"/>
      <c r="DD522" s="230"/>
      <c r="DE522" s="230"/>
      <c r="DF522" s="230"/>
      <c r="DG522" s="230"/>
      <c r="DH522" s="230"/>
      <c r="DI522" s="230"/>
      <c r="DJ522" s="230"/>
      <c r="DK522" s="230"/>
      <c r="DL522" s="230"/>
      <c r="DM522" s="230"/>
      <c r="DN522" s="230"/>
      <c r="DO522" s="230"/>
      <c r="DP522" s="230"/>
      <c r="DQ522" s="230"/>
      <c r="DR522" s="230"/>
      <c r="DS522" s="230"/>
      <c r="DT522" s="230"/>
      <c r="DU522" s="230"/>
      <c r="DV522" s="230"/>
      <c r="DW522" s="230">
        <v>1</v>
      </c>
      <c r="DX522" s="230"/>
      <c r="DY522" s="230"/>
      <c r="DZ522" s="230"/>
      <c r="EA522" s="230"/>
      <c r="EB522" s="230"/>
      <c r="EC522" s="230"/>
      <c r="ED522" s="230"/>
      <c r="EE522" s="230"/>
      <c r="EF522" s="230"/>
      <c r="EG522" s="230"/>
      <c r="EH522" s="230"/>
      <c r="EI522" s="230">
        <v>-2</v>
      </c>
      <c r="EJ522" s="230"/>
      <c r="EK522" s="230"/>
      <c r="EL522" s="230"/>
      <c r="EM522" s="230"/>
      <c r="EN522" s="230"/>
      <c r="EO522" s="230"/>
      <c r="EP522" s="230"/>
      <c r="EQ522" s="230"/>
      <c r="ER522" s="230"/>
      <c r="ES522" s="230"/>
      <c r="ET522" s="230"/>
      <c r="EU522" s="230"/>
      <c r="EV522" s="230"/>
      <c r="EW522" s="230"/>
      <c r="EX522" s="230"/>
      <c r="EY522" s="230"/>
      <c r="EZ522" s="230"/>
      <c r="FA522" s="230"/>
      <c r="FB522" s="230"/>
      <c r="FC522" s="230"/>
      <c r="FD522" s="230"/>
      <c r="FE522" s="230"/>
      <c r="FF522" s="230"/>
      <c r="FG522" s="230"/>
      <c r="FH522" s="230"/>
      <c r="FI522" s="230"/>
      <c r="FJ522" s="230"/>
      <c r="FK522" s="230"/>
      <c r="FL522" s="230"/>
      <c r="FM522" s="230"/>
      <c r="FN522" s="230"/>
      <c r="FO522" s="230"/>
      <c r="FP522" s="230"/>
      <c r="FQ522" s="230"/>
      <c r="FR522" s="230"/>
      <c r="FS522" s="230"/>
      <c r="FT522" s="231"/>
      <c r="FU522" s="232">
        <f t="shared" si="62"/>
        <v>0</v>
      </c>
      <c r="FV522" s="232">
        <f t="shared" si="71"/>
        <v>0</v>
      </c>
      <c r="FW522" s="232">
        <f t="shared" si="71"/>
        <v>0</v>
      </c>
      <c r="FX522" s="232">
        <f t="shared" si="71"/>
        <v>0</v>
      </c>
      <c r="FY522" s="232">
        <f t="shared" si="71"/>
        <v>0</v>
      </c>
      <c r="FZ522" s="232">
        <f t="shared" si="71"/>
        <v>0</v>
      </c>
      <c r="GA522" s="232">
        <f t="shared" si="64"/>
        <v>0</v>
      </c>
      <c r="GB522" s="232">
        <f t="shared" si="69"/>
        <v>0</v>
      </c>
      <c r="GC522" s="232">
        <f t="shared" si="70"/>
        <v>0</v>
      </c>
    </row>
    <row r="523" spans="1:185" x14ac:dyDescent="0.3">
      <c r="A523" s="69" t="s">
        <v>544</v>
      </c>
      <c r="B523" s="69" t="str">
        <f>[3]Technologies!B523</f>
        <v>Industrie</v>
      </c>
      <c r="C523" s="69" t="str">
        <f>VLOOKUP($A523,[3]Technologies!$A$7:$H$699,3,FALSE)</f>
        <v>Conversion</v>
      </c>
      <c r="D523" s="69" t="str">
        <f>VLOOKUP($A523,[3]Technologies!$A$7:$H$699,4,FALSE)</f>
        <v>Hydrogen</v>
      </c>
      <c r="E523" s="69" t="str">
        <f>VLOOKUP($A523,[3]Technologies!$A$7:$H$699,6,FALSE)</f>
        <v>Hydrogen HD</v>
      </c>
      <c r="F523" s="70" t="str">
        <f>VLOOKUP($A523,[3]Technologies!$A$7:$H$699,7,FALSE)</f>
        <v>Alkalyne Electrolyzer - Hydrogen Production</v>
      </c>
      <c r="G523" s="233"/>
      <c r="H523" s="233"/>
      <c r="I523" s="234" cm="1">
        <f t="array" ref="I523">-SUMPRODUCT(([3]Feedstocks!$C$4:$C$185=A523)*[3]Feedstocks!$E$4:$E$185,[3]Feedstocks!$F$4:$F$185,[3]Feedstocks!$H$4:$H$185,[3]Feedstocks!$I$4:$I$185)</f>
        <v>0</v>
      </c>
      <c r="J523" s="234" cm="1">
        <f t="array" ref="J523">-SUMPRODUCT(([3]Feedstocks!$C$4:$C$185=A523)*[3]Feedstocks!$E$4:$E$185,[3]Feedstocks!$H$4:$H$185,[3]Feedstocks!$I$4:$I$185)</f>
        <v>0</v>
      </c>
      <c r="K523" s="234"/>
      <c r="L523" s="234"/>
      <c r="M523" s="233">
        <v>1</v>
      </c>
      <c r="N523" s="233" t="str">
        <f>VLOOKUP(E523,[3]Activities!$A$9:$M$224,13,FALSE)</f>
        <v>NL</v>
      </c>
      <c r="O523" s="233"/>
      <c r="P523" s="87" t="s">
        <v>1624</v>
      </c>
      <c r="Q523" s="235"/>
      <c r="R523" s="235"/>
      <c r="S523" s="235"/>
      <c r="T523" s="235"/>
      <c r="U523" s="235"/>
      <c r="V523" s="235"/>
      <c r="W523" s="235"/>
      <c r="X523" s="235"/>
      <c r="Y523" s="235"/>
      <c r="Z523" s="235"/>
      <c r="AA523" s="235"/>
      <c r="AB523" s="235"/>
      <c r="AC523" s="235"/>
      <c r="AD523" s="235"/>
      <c r="AE523" s="235"/>
      <c r="AF523" s="230"/>
      <c r="AG523" s="230"/>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c r="BQ523" s="235"/>
      <c r="BR523" s="235"/>
      <c r="BS523" s="235"/>
      <c r="BT523" s="235"/>
      <c r="BU523" s="235"/>
      <c r="BV523" s="235"/>
      <c r="BW523" s="235"/>
      <c r="BX523" s="235"/>
      <c r="BY523" s="235"/>
      <c r="BZ523" s="235"/>
      <c r="CA523" s="235"/>
      <c r="CB523" s="235"/>
      <c r="CC523" s="235"/>
      <c r="CD523" s="235"/>
      <c r="CE523" s="235"/>
      <c r="CF523" s="235"/>
      <c r="CG523" s="235"/>
      <c r="CH523" s="235"/>
      <c r="CI523" s="235"/>
      <c r="CJ523" s="235"/>
      <c r="CK523" s="235"/>
      <c r="CL523" s="235"/>
      <c r="CM523" s="235"/>
      <c r="CN523" s="235"/>
      <c r="CO523" s="235"/>
      <c r="CP523" s="235"/>
      <c r="CQ523" s="235"/>
      <c r="CR523" s="241">
        <f>-1/(19.1*120/3600)</f>
        <v>-1.5706806282722512</v>
      </c>
      <c r="CS523" s="235"/>
      <c r="CT523" s="235"/>
      <c r="CU523" s="235"/>
      <c r="CV523" s="235"/>
      <c r="CW523" s="235"/>
      <c r="CX523" s="235"/>
      <c r="CY523" s="235"/>
      <c r="CZ523" s="235"/>
      <c r="DA523" s="235"/>
      <c r="DB523" s="235"/>
      <c r="DC523" s="235"/>
      <c r="DD523" s="235"/>
      <c r="DE523" s="235"/>
      <c r="DF523" s="235"/>
      <c r="DG523" s="235"/>
      <c r="DH523" s="235"/>
      <c r="DI523" s="235"/>
      <c r="DJ523" s="235"/>
      <c r="DK523" s="235"/>
      <c r="DL523" s="235"/>
      <c r="DM523" s="235"/>
      <c r="DN523" s="235"/>
      <c r="DO523" s="235"/>
      <c r="DP523" s="235"/>
      <c r="DQ523" s="235"/>
      <c r="DR523" s="235"/>
      <c r="DS523" s="235"/>
      <c r="DT523" s="235"/>
      <c r="DU523" s="235"/>
      <c r="DV523" s="235"/>
      <c r="DW523" s="235">
        <v>1</v>
      </c>
      <c r="DX523" s="235"/>
      <c r="DY523" s="235">
        <v>1</v>
      </c>
      <c r="DZ523" s="235"/>
      <c r="EA523" s="235"/>
      <c r="EB523" s="235"/>
      <c r="EC523" s="235"/>
      <c r="ED523" s="235"/>
      <c r="EE523" s="235"/>
      <c r="EF523" s="235"/>
      <c r="EG523" s="235"/>
      <c r="EH523" s="235"/>
      <c r="EI523" s="235"/>
      <c r="EJ523" s="235"/>
      <c r="EK523" s="235"/>
      <c r="EL523" s="235"/>
      <c r="EM523" s="235"/>
      <c r="EN523" s="235"/>
      <c r="EO523" s="235"/>
      <c r="EP523" s="235"/>
      <c r="EQ523" s="235"/>
      <c r="ER523" s="235"/>
      <c r="ES523" s="235"/>
      <c r="ET523" s="235"/>
      <c r="EU523" s="235"/>
      <c r="EV523" s="235"/>
      <c r="EW523" s="235"/>
      <c r="EX523" s="235"/>
      <c r="EY523" s="235"/>
      <c r="EZ523" s="235"/>
      <c r="FA523" s="235"/>
      <c r="FB523" s="235"/>
      <c r="FC523" s="235"/>
      <c r="FD523" s="235"/>
      <c r="FE523" s="235"/>
      <c r="FF523" s="235"/>
      <c r="FG523" s="235"/>
      <c r="FH523" s="235"/>
      <c r="FI523" s="235"/>
      <c r="FJ523" s="235"/>
      <c r="FK523" s="235"/>
      <c r="FL523" s="235"/>
      <c r="FM523" s="235"/>
      <c r="FN523" s="235"/>
      <c r="FO523" s="235"/>
      <c r="FP523" s="235"/>
      <c r="FQ523" s="235"/>
      <c r="FR523" s="235"/>
      <c r="FS523" s="235"/>
      <c r="FT523" s="236"/>
      <c r="FU523" s="237">
        <f t="shared" si="62"/>
        <v>0</v>
      </c>
      <c r="FV523" s="237">
        <f t="shared" si="71"/>
        <v>0</v>
      </c>
      <c r="FW523" s="237">
        <f t="shared" si="71"/>
        <v>0</v>
      </c>
      <c r="FX523" s="237">
        <f t="shared" si="71"/>
        <v>0</v>
      </c>
      <c r="FY523" s="237">
        <f t="shared" si="71"/>
        <v>0</v>
      </c>
      <c r="FZ523" s="237">
        <f t="shared" si="71"/>
        <v>0</v>
      </c>
      <c r="GA523" s="237">
        <f t="shared" si="64"/>
        <v>0</v>
      </c>
      <c r="GB523" s="237">
        <f t="shared" si="69"/>
        <v>0</v>
      </c>
      <c r="GC523" s="237">
        <f t="shared" si="70"/>
        <v>0</v>
      </c>
    </row>
    <row r="524" spans="1:185" x14ac:dyDescent="0.3">
      <c r="A524" s="40" t="s">
        <v>545</v>
      </c>
      <c r="B524" s="40" t="str">
        <f>[3]Technologies!B524</f>
        <v>Industrie</v>
      </c>
      <c r="C524" s="40" t="str">
        <f>VLOOKUP($A524,[3]Technologies!$A$7:$H$699,3,FALSE)</f>
        <v>Conversion</v>
      </c>
      <c r="D524" s="40" t="str">
        <f>VLOOKUP($A524,[3]Technologies!$A$7:$H$699,4,FALSE)</f>
        <v>Hydrogen</v>
      </c>
      <c r="E524" s="40" t="str">
        <f>VLOOKUP($A524,[3]Technologies!$A$7:$H$699,6,FALSE)</f>
        <v>Hydrogen HD</v>
      </c>
      <c r="F524" s="40" t="str">
        <f>VLOOKUP($A524,[3]Technologies!$A$7:$H$699,7,FALSE)</f>
        <v>PEM Electrolyzer - Hydrogen Production</v>
      </c>
      <c r="G524" s="228"/>
      <c r="H524" s="228"/>
      <c r="I524" s="229" cm="1">
        <f t="array" ref="I524">-SUMPRODUCT(([3]Feedstocks!$C$4:$C$185=A524)*[3]Feedstocks!$E$4:$E$185,[3]Feedstocks!$F$4:$F$185,[3]Feedstocks!$H$4:$H$185,[3]Feedstocks!$I$4:$I$185)</f>
        <v>0</v>
      </c>
      <c r="J524" s="229" cm="1">
        <f t="array" ref="J524">-SUMPRODUCT(([3]Feedstocks!$C$4:$C$185=A524)*[3]Feedstocks!$E$4:$E$185,[3]Feedstocks!$H$4:$H$185,[3]Feedstocks!$I$4:$I$185)</f>
        <v>0</v>
      </c>
      <c r="K524" s="229"/>
      <c r="L524" s="229"/>
      <c r="M524" s="228">
        <v>1</v>
      </c>
      <c r="N524" s="228" t="str">
        <f>VLOOKUP(E524,[3]Activities!$A$9:$M$224,13,FALSE)</f>
        <v>NL</v>
      </c>
      <c r="O524" s="228"/>
      <c r="P524" s="66" t="s">
        <v>1626</v>
      </c>
      <c r="Q524" s="230"/>
      <c r="R524" s="230"/>
      <c r="S524" s="230"/>
      <c r="T524" s="230"/>
      <c r="U524" s="230"/>
      <c r="V524" s="230"/>
      <c r="W524" s="230"/>
      <c r="X524" s="230"/>
      <c r="Y524" s="230"/>
      <c r="Z524" s="230"/>
      <c r="AA524" s="230"/>
      <c r="AB524" s="230"/>
      <c r="AC524" s="230"/>
      <c r="AD524" s="230"/>
      <c r="AE524" s="230"/>
      <c r="AF524" s="235"/>
      <c r="AG524" s="235"/>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c r="BQ524" s="230"/>
      <c r="BR524" s="230"/>
      <c r="BS524" s="230"/>
      <c r="BT524" s="230"/>
      <c r="BU524" s="230"/>
      <c r="BV524" s="230"/>
      <c r="BW524" s="230"/>
      <c r="BX524" s="230"/>
      <c r="BY524" s="230"/>
      <c r="BZ524" s="230"/>
      <c r="CA524" s="230"/>
      <c r="CB524" s="230"/>
      <c r="CC524" s="230"/>
      <c r="CD524" s="230"/>
      <c r="CE524" s="230"/>
      <c r="CF524" s="230"/>
      <c r="CG524" s="230"/>
      <c r="CH524" s="230"/>
      <c r="CI524" s="230"/>
      <c r="CJ524" s="230"/>
      <c r="CK524" s="230"/>
      <c r="CL524" s="230"/>
      <c r="CM524" s="230"/>
      <c r="CN524" s="230"/>
      <c r="CO524" s="230"/>
      <c r="CP524" s="230"/>
      <c r="CQ524" s="230"/>
      <c r="CR524" s="241">
        <f>-1/(17.8*120/3600)</f>
        <v>-1.6853932584269662</v>
      </c>
      <c r="CS524" s="230"/>
      <c r="CT524" s="230"/>
      <c r="CU524" s="230"/>
      <c r="CV524" s="230"/>
      <c r="CW524" s="230"/>
      <c r="CX524" s="230"/>
      <c r="CY524" s="230"/>
      <c r="CZ524" s="230"/>
      <c r="DA524" s="230"/>
      <c r="DB524" s="230"/>
      <c r="DC524" s="230"/>
      <c r="DD524" s="230"/>
      <c r="DE524" s="230"/>
      <c r="DF524" s="230"/>
      <c r="DG524" s="230"/>
      <c r="DH524" s="230"/>
      <c r="DI524" s="230"/>
      <c r="DJ524" s="230"/>
      <c r="DK524" s="230"/>
      <c r="DL524" s="230"/>
      <c r="DM524" s="230"/>
      <c r="DN524" s="230"/>
      <c r="DO524" s="230"/>
      <c r="DP524" s="230"/>
      <c r="DQ524" s="230"/>
      <c r="DR524" s="230"/>
      <c r="DS524" s="230"/>
      <c r="DT524" s="230"/>
      <c r="DU524" s="230"/>
      <c r="DV524" s="230"/>
      <c r="DW524" s="230">
        <v>1</v>
      </c>
      <c r="DX524" s="230"/>
      <c r="DY524" s="230">
        <v>1</v>
      </c>
      <c r="DZ524" s="230"/>
      <c r="EA524" s="230"/>
      <c r="EB524" s="230"/>
      <c r="EC524" s="230"/>
      <c r="ED524" s="230"/>
      <c r="EE524" s="230"/>
      <c r="EF524" s="230"/>
      <c r="EG524" s="230"/>
      <c r="EH524" s="230"/>
      <c r="EI524" s="230"/>
      <c r="EJ524" s="230"/>
      <c r="EK524" s="230"/>
      <c r="EL524" s="230"/>
      <c r="EM524" s="230"/>
      <c r="EN524" s="230"/>
      <c r="EO524" s="230"/>
      <c r="EP524" s="230"/>
      <c r="EQ524" s="230"/>
      <c r="ER524" s="230"/>
      <c r="ES524" s="230"/>
      <c r="ET524" s="230"/>
      <c r="EU524" s="230"/>
      <c r="EV524" s="230"/>
      <c r="EW524" s="230"/>
      <c r="EX524" s="230"/>
      <c r="EY524" s="230"/>
      <c r="EZ524" s="230"/>
      <c r="FA524" s="230"/>
      <c r="FB524" s="230"/>
      <c r="FC524" s="230"/>
      <c r="FD524" s="230"/>
      <c r="FE524" s="230"/>
      <c r="FF524" s="230"/>
      <c r="FG524" s="230"/>
      <c r="FH524" s="230"/>
      <c r="FI524" s="230"/>
      <c r="FJ524" s="230"/>
      <c r="FK524" s="230"/>
      <c r="FL524" s="230"/>
      <c r="FM524" s="230"/>
      <c r="FN524" s="230"/>
      <c r="FO524" s="230"/>
      <c r="FP524" s="230"/>
      <c r="FQ524" s="230"/>
      <c r="FR524" s="230"/>
      <c r="FS524" s="230"/>
      <c r="FT524" s="231"/>
      <c r="FU524" s="232">
        <f t="shared" si="62"/>
        <v>0</v>
      </c>
      <c r="FV524" s="232">
        <f t="shared" si="71"/>
        <v>0</v>
      </c>
      <c r="FW524" s="232">
        <f t="shared" si="71"/>
        <v>0</v>
      </c>
      <c r="FX524" s="232">
        <f t="shared" si="71"/>
        <v>0</v>
      </c>
      <c r="FY524" s="232">
        <f t="shared" si="71"/>
        <v>0</v>
      </c>
      <c r="FZ524" s="232">
        <f t="shared" si="71"/>
        <v>0</v>
      </c>
      <c r="GA524" s="232">
        <f t="shared" si="64"/>
        <v>0</v>
      </c>
      <c r="GB524" s="232">
        <f t="shared" si="69"/>
        <v>0</v>
      </c>
      <c r="GC524" s="232">
        <f t="shared" si="70"/>
        <v>0</v>
      </c>
    </row>
    <row r="525" spans="1:185" x14ac:dyDescent="0.3">
      <c r="A525" s="69" t="s">
        <v>546</v>
      </c>
      <c r="B525" s="69" t="str">
        <f>[3]Technologies!B525</f>
        <v>Industrie</v>
      </c>
      <c r="C525" s="69" t="str">
        <f>VLOOKUP($A525,[3]Technologies!$A$7:$H$699,3,FALSE)</f>
        <v>Conversion</v>
      </c>
      <c r="D525" s="69" t="str">
        <f>VLOOKUP($A525,[3]Technologies!$A$7:$H$699,4,FALSE)</f>
        <v>Hydrogen</v>
      </c>
      <c r="E525" s="69" t="str">
        <f>VLOOKUP($A525,[3]Technologies!$A$7:$H$699,6,FALSE)</f>
        <v>Hydrogen HD</v>
      </c>
      <c r="F525" s="70" t="str">
        <f>VLOOKUP($A525,[3]Technologies!$A$7:$H$699,7,FALSE)</f>
        <v>Solid Oxide Electrolyzer - Hydrogen Production</v>
      </c>
      <c r="G525" s="233"/>
      <c r="H525" s="233"/>
      <c r="I525" s="234" cm="1">
        <f t="array" ref="I525">-SUMPRODUCT(([3]Feedstocks!$C$4:$C$185=A525)*[3]Feedstocks!$E$4:$E$185,[3]Feedstocks!$F$4:$F$185,[3]Feedstocks!$H$4:$H$185,[3]Feedstocks!$I$4:$I$185)</f>
        <v>0</v>
      </c>
      <c r="J525" s="234" cm="1">
        <f t="array" ref="J525">-SUMPRODUCT(([3]Feedstocks!$C$4:$C$185=A525)*[3]Feedstocks!$E$4:$E$185,[3]Feedstocks!$H$4:$H$185,[3]Feedstocks!$I$4:$I$185)</f>
        <v>0</v>
      </c>
      <c r="K525" s="234"/>
      <c r="L525" s="234"/>
      <c r="M525" s="233">
        <v>1</v>
      </c>
      <c r="N525" s="233" t="str">
        <f>VLOOKUP(E525,[3]Activities!$A$9:$M$224,13,FALSE)</f>
        <v>NL</v>
      </c>
      <c r="O525" s="233"/>
      <c r="P525" s="87" t="s">
        <v>1628</v>
      </c>
      <c r="Q525" s="235"/>
      <c r="R525" s="235"/>
      <c r="S525" s="235"/>
      <c r="T525" s="235"/>
      <c r="U525" s="235"/>
      <c r="V525" s="235"/>
      <c r="W525" s="235"/>
      <c r="X525" s="235"/>
      <c r="Y525" s="235"/>
      <c r="Z525" s="235"/>
      <c r="AA525" s="235"/>
      <c r="AB525" s="235"/>
      <c r="AC525" s="235"/>
      <c r="AD525" s="235"/>
      <c r="AE525" s="235"/>
      <c r="AF525" s="230"/>
      <c r="AG525" s="230"/>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c r="BQ525" s="235"/>
      <c r="BR525" s="235"/>
      <c r="BS525" s="235"/>
      <c r="BT525" s="235"/>
      <c r="BU525" s="235"/>
      <c r="BV525" s="235"/>
      <c r="BW525" s="235"/>
      <c r="BX525" s="235"/>
      <c r="BY525" s="235"/>
      <c r="BZ525" s="235"/>
      <c r="CA525" s="235"/>
      <c r="CB525" s="235"/>
      <c r="CC525" s="235"/>
      <c r="CD525" s="235"/>
      <c r="CE525" s="235"/>
      <c r="CF525" s="235"/>
      <c r="CG525" s="235"/>
      <c r="CH525" s="235"/>
      <c r="CI525" s="235"/>
      <c r="CJ525" s="235"/>
      <c r="CK525" s="235"/>
      <c r="CL525" s="235"/>
      <c r="CM525" s="235"/>
      <c r="CN525" s="235"/>
      <c r="CO525" s="235"/>
      <c r="CP525" s="235"/>
      <c r="CQ525" s="235"/>
      <c r="CR525" s="241">
        <f>-1/0.823*0.795</f>
        <v>-0.965978128797084</v>
      </c>
      <c r="CS525" s="235"/>
      <c r="CT525" s="235"/>
      <c r="CU525" s="235"/>
      <c r="CV525" s="235"/>
      <c r="CW525" s="235"/>
      <c r="CX525" s="235"/>
      <c r="CY525" s="241">
        <f>-1/0.823*0.205</f>
        <v>-0.24908869987849333</v>
      </c>
      <c r="CZ525" s="235"/>
      <c r="DA525" s="235"/>
      <c r="DB525" s="235"/>
      <c r="DC525" s="235"/>
      <c r="DD525" s="235"/>
      <c r="DE525" s="235"/>
      <c r="DF525" s="235"/>
      <c r="DG525" s="235"/>
      <c r="DH525" s="235"/>
      <c r="DI525" s="235"/>
      <c r="DJ525" s="235"/>
      <c r="DK525" s="235"/>
      <c r="DL525" s="235"/>
      <c r="DM525" s="235"/>
      <c r="DN525" s="235"/>
      <c r="DO525" s="235"/>
      <c r="DP525" s="235"/>
      <c r="DQ525" s="235"/>
      <c r="DR525" s="235"/>
      <c r="DS525" s="235"/>
      <c r="DT525" s="235"/>
      <c r="DU525" s="235"/>
      <c r="DV525" s="235"/>
      <c r="DW525" s="235">
        <v>1</v>
      </c>
      <c r="DX525" s="235"/>
      <c r="DY525" s="235">
        <v>1</v>
      </c>
      <c r="DZ525" s="235"/>
      <c r="EA525" s="235"/>
      <c r="EB525" s="235"/>
      <c r="EC525" s="235"/>
      <c r="ED525" s="235"/>
      <c r="EE525" s="235"/>
      <c r="EF525" s="235"/>
      <c r="EG525" s="235"/>
      <c r="EH525" s="235"/>
      <c r="EI525" s="235"/>
      <c r="EJ525" s="235"/>
      <c r="EK525" s="235"/>
      <c r="EL525" s="235"/>
      <c r="EM525" s="235"/>
      <c r="EN525" s="235"/>
      <c r="EO525" s="235"/>
      <c r="EP525" s="235"/>
      <c r="EQ525" s="235"/>
      <c r="ER525" s="235"/>
      <c r="ES525" s="235"/>
      <c r="ET525" s="235"/>
      <c r="EU525" s="235"/>
      <c r="EV525" s="235"/>
      <c r="EW525" s="235"/>
      <c r="EX525" s="235"/>
      <c r="EY525" s="235"/>
      <c r="EZ525" s="235"/>
      <c r="FA525" s="235"/>
      <c r="FB525" s="235"/>
      <c r="FC525" s="235"/>
      <c r="FD525" s="235"/>
      <c r="FE525" s="235"/>
      <c r="FF525" s="235"/>
      <c r="FG525" s="235"/>
      <c r="FH525" s="235"/>
      <c r="FI525" s="235"/>
      <c r="FJ525" s="235"/>
      <c r="FK525" s="235"/>
      <c r="FL525" s="235"/>
      <c r="FM525" s="235"/>
      <c r="FN525" s="235"/>
      <c r="FO525" s="235"/>
      <c r="FP525" s="235"/>
      <c r="FQ525" s="235"/>
      <c r="FR525" s="235"/>
      <c r="FS525" s="235"/>
      <c r="FT525" s="236"/>
      <c r="FU525" s="237">
        <f t="shared" si="62"/>
        <v>0</v>
      </c>
      <c r="FV525" s="237">
        <f t="shared" si="71"/>
        <v>0</v>
      </c>
      <c r="FW525" s="237">
        <f t="shared" si="71"/>
        <v>0</v>
      </c>
      <c r="FX525" s="237">
        <f t="shared" si="71"/>
        <v>0</v>
      </c>
      <c r="FY525" s="237">
        <f t="shared" si="71"/>
        <v>0</v>
      </c>
      <c r="FZ525" s="237">
        <f t="shared" si="71"/>
        <v>0</v>
      </c>
      <c r="GA525" s="237">
        <f t="shared" si="64"/>
        <v>0</v>
      </c>
      <c r="GB525" s="237">
        <f t="shared" si="69"/>
        <v>0</v>
      </c>
      <c r="GC525" s="237">
        <f t="shared" si="70"/>
        <v>0</v>
      </c>
    </row>
    <row r="526" spans="1:185" x14ac:dyDescent="0.3">
      <c r="A526" s="40" t="s">
        <v>547</v>
      </c>
      <c r="B526" s="40" t="str">
        <f>[3]Technologies!B526</f>
        <v>Industrie</v>
      </c>
      <c r="C526" s="40" t="str">
        <f>VLOOKUP($A526,[3]Technologies!$A$7:$H$699,3,FALSE)</f>
        <v>Conversion</v>
      </c>
      <c r="D526" s="40" t="str">
        <f>VLOOKUP($A526,[3]Technologies!$A$7:$H$699,4,FALSE)</f>
        <v>Hydrogen</v>
      </c>
      <c r="E526" s="40" t="str">
        <f>VLOOKUP($A526,[3]Technologies!$A$7:$H$699,6,FALSE)</f>
        <v>Hydrogen HD</v>
      </c>
      <c r="F526" s="40" t="str">
        <f>VLOOKUP($A526,[3]Technologies!$A$7:$H$699,7,FALSE)</f>
        <v>Small scale storage buffer - Hydrogen Production</v>
      </c>
      <c r="G526" s="228"/>
      <c r="H526" s="228"/>
      <c r="I526" s="229" cm="1">
        <f t="array" ref="I526">-SUMPRODUCT(([3]Feedstocks!$C$4:$C$185=A526)*[3]Feedstocks!$E$4:$E$185,[3]Feedstocks!$F$4:$F$185,[3]Feedstocks!$H$4:$H$185,[3]Feedstocks!$I$4:$I$185)</f>
        <v>0</v>
      </c>
      <c r="J526" s="229" cm="1">
        <f t="array" ref="J526">-SUMPRODUCT(([3]Feedstocks!$C$4:$C$185=A526)*[3]Feedstocks!$E$4:$E$185,[3]Feedstocks!$H$4:$H$185,[3]Feedstocks!$I$4:$I$185)</f>
        <v>0</v>
      </c>
      <c r="K526" s="229"/>
      <c r="L526" s="229"/>
      <c r="M526" s="228">
        <v>1</v>
      </c>
      <c r="N526" s="228" t="str">
        <f>VLOOKUP(E526,[3]Activities!$A$9:$M$224,13,FALSE)</f>
        <v>NL</v>
      </c>
      <c r="O526" s="228"/>
      <c r="P526" s="66" t="s">
        <v>1266</v>
      </c>
      <c r="Q526" s="230"/>
      <c r="R526" s="230"/>
      <c r="S526" s="230"/>
      <c r="T526" s="230"/>
      <c r="U526" s="230"/>
      <c r="V526" s="230"/>
      <c r="W526" s="230"/>
      <c r="X526" s="230"/>
      <c r="Y526" s="230"/>
      <c r="Z526" s="230"/>
      <c r="AA526" s="230"/>
      <c r="AB526" s="230"/>
      <c r="AC526" s="230"/>
      <c r="AD526" s="230"/>
      <c r="AE526" s="230"/>
      <c r="AF526" s="235"/>
      <c r="AG526" s="235"/>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c r="BQ526" s="230"/>
      <c r="BR526" s="230"/>
      <c r="BS526" s="230"/>
      <c r="BT526" s="230"/>
      <c r="BU526" s="230"/>
      <c r="BV526" s="230"/>
      <c r="BW526" s="230"/>
      <c r="BX526" s="230"/>
      <c r="BY526" s="230"/>
      <c r="BZ526" s="230"/>
      <c r="CA526" s="230"/>
      <c r="CB526" s="230"/>
      <c r="CC526" s="230"/>
      <c r="CD526" s="230"/>
      <c r="CE526" s="230"/>
      <c r="CF526" s="230"/>
      <c r="CG526" s="230"/>
      <c r="CH526" s="230"/>
      <c r="CI526" s="230"/>
      <c r="CJ526" s="230"/>
      <c r="CK526" s="230"/>
      <c r="CL526" s="230"/>
      <c r="CM526" s="230"/>
      <c r="CN526" s="230"/>
      <c r="CO526" s="230"/>
      <c r="CP526" s="230"/>
      <c r="CQ526" s="230"/>
      <c r="CR526" s="230"/>
      <c r="CS526" s="230"/>
      <c r="CT526" s="230"/>
      <c r="CU526" s="230"/>
      <c r="CV526" s="230"/>
      <c r="CW526" s="230"/>
      <c r="CX526" s="230"/>
      <c r="CY526" s="230"/>
      <c r="CZ526" s="230"/>
      <c r="DA526" s="230"/>
      <c r="DB526" s="230"/>
      <c r="DC526" s="230"/>
      <c r="DD526" s="230"/>
      <c r="DE526" s="230"/>
      <c r="DF526" s="230"/>
      <c r="DG526" s="230"/>
      <c r="DH526" s="230"/>
      <c r="DI526" s="230"/>
      <c r="DJ526" s="230"/>
      <c r="DK526" s="230"/>
      <c r="DL526" s="230"/>
      <c r="DM526" s="230"/>
      <c r="DN526" s="230"/>
      <c r="DO526" s="230"/>
      <c r="DP526" s="230"/>
      <c r="DQ526" s="230"/>
      <c r="DR526" s="230"/>
      <c r="DS526" s="230"/>
      <c r="DT526" s="230"/>
      <c r="DU526" s="230"/>
      <c r="DV526" s="230"/>
      <c r="DW526" s="230">
        <v>0</v>
      </c>
      <c r="DX526" s="230"/>
      <c r="DY526" s="230"/>
      <c r="DZ526" s="230"/>
      <c r="EA526" s="230"/>
      <c r="EB526" s="230"/>
      <c r="EC526" s="230"/>
      <c r="ED526" s="230"/>
      <c r="EE526" s="230"/>
      <c r="EF526" s="230"/>
      <c r="EG526" s="230"/>
      <c r="EH526" s="230"/>
      <c r="EI526" s="230"/>
      <c r="EJ526" s="230"/>
      <c r="EK526" s="230"/>
      <c r="EL526" s="230"/>
      <c r="EM526" s="230"/>
      <c r="EN526" s="230"/>
      <c r="EO526" s="230"/>
      <c r="EP526" s="230"/>
      <c r="EQ526" s="230"/>
      <c r="ER526" s="230"/>
      <c r="ES526" s="230"/>
      <c r="ET526" s="230"/>
      <c r="EU526" s="230"/>
      <c r="EV526" s="230"/>
      <c r="EW526" s="230"/>
      <c r="EX526" s="230"/>
      <c r="EY526" s="230"/>
      <c r="EZ526" s="230"/>
      <c r="FA526" s="230"/>
      <c r="FB526" s="230"/>
      <c r="FC526" s="230"/>
      <c r="FD526" s="230"/>
      <c r="FE526" s="230"/>
      <c r="FF526" s="230"/>
      <c r="FG526" s="230"/>
      <c r="FH526" s="230"/>
      <c r="FI526" s="230"/>
      <c r="FJ526" s="230"/>
      <c r="FK526" s="230"/>
      <c r="FL526" s="230"/>
      <c r="FM526" s="230"/>
      <c r="FN526" s="230"/>
      <c r="FO526" s="230"/>
      <c r="FP526" s="230"/>
      <c r="FQ526" s="230"/>
      <c r="FR526" s="230"/>
      <c r="FS526" s="230"/>
      <c r="FT526" s="231"/>
      <c r="FU526" s="232">
        <f t="shared" si="62"/>
        <v>0</v>
      </c>
      <c r="FV526" s="232">
        <f t="shared" si="71"/>
        <v>0</v>
      </c>
      <c r="FW526" s="232">
        <f t="shared" si="71"/>
        <v>0</v>
      </c>
      <c r="FX526" s="232">
        <f t="shared" si="71"/>
        <v>0</v>
      </c>
      <c r="FY526" s="232">
        <f t="shared" si="71"/>
        <v>0</v>
      </c>
      <c r="FZ526" s="232">
        <f t="shared" si="71"/>
        <v>0</v>
      </c>
      <c r="GA526" s="232">
        <f t="shared" si="64"/>
        <v>0</v>
      </c>
      <c r="GB526" s="232">
        <f t="shared" si="69"/>
        <v>0</v>
      </c>
      <c r="GC526" s="232">
        <f t="shared" si="70"/>
        <v>0</v>
      </c>
    </row>
    <row r="527" spans="1:185" x14ac:dyDescent="0.3">
      <c r="A527" s="69" t="s">
        <v>548</v>
      </c>
      <c r="B527" s="69" t="str">
        <f>[3]Technologies!B527</f>
        <v>Industrie</v>
      </c>
      <c r="C527" s="69" t="str">
        <f>VLOOKUP($A527,[3]Technologies!$A$7:$H$699,3,FALSE)</f>
        <v>Conversion</v>
      </c>
      <c r="D527" s="69" t="str">
        <f>VLOOKUP($A527,[3]Technologies!$A$7:$H$699,4,FALSE)</f>
        <v>Hydrogen</v>
      </c>
      <c r="E527" s="69" t="str">
        <f>VLOOKUP($A527,[3]Technologies!$A$7:$H$699,6,FALSE)</f>
        <v>Hydrogen HD</v>
      </c>
      <c r="F527" s="70" t="str">
        <f>VLOOKUP($A527,[3]Technologies!$A$7:$H$699,7,FALSE)</f>
        <v>Large scale storage buffer - Hydrogen Production</v>
      </c>
      <c r="G527" s="233"/>
      <c r="H527" s="233"/>
      <c r="I527" s="234" cm="1">
        <f t="array" ref="I527">-SUMPRODUCT(([3]Feedstocks!$C$4:$C$185=A527)*[3]Feedstocks!$E$4:$E$185,[3]Feedstocks!$F$4:$F$185,[3]Feedstocks!$H$4:$H$185,[3]Feedstocks!$I$4:$I$185)</f>
        <v>0</v>
      </c>
      <c r="J527" s="234" cm="1">
        <f t="array" ref="J527">-SUMPRODUCT(([3]Feedstocks!$C$4:$C$185=A527)*[3]Feedstocks!$E$4:$E$185,[3]Feedstocks!$H$4:$H$185,[3]Feedstocks!$I$4:$I$185)</f>
        <v>0</v>
      </c>
      <c r="K527" s="234"/>
      <c r="L527" s="234"/>
      <c r="M527" s="233">
        <v>1</v>
      </c>
      <c r="N527" s="233" t="str">
        <f>VLOOKUP(E527,[3]Activities!$A$9:$M$224,13,FALSE)</f>
        <v>NL</v>
      </c>
      <c r="O527" s="233"/>
      <c r="P527" s="87" t="s">
        <v>1266</v>
      </c>
      <c r="Q527" s="235"/>
      <c r="R527" s="235"/>
      <c r="S527" s="235"/>
      <c r="T527" s="235"/>
      <c r="U527" s="235"/>
      <c r="V527" s="235"/>
      <c r="W527" s="235"/>
      <c r="X527" s="235"/>
      <c r="Y527" s="235"/>
      <c r="Z527" s="235"/>
      <c r="AA527" s="235"/>
      <c r="AB527" s="235"/>
      <c r="AC527" s="235"/>
      <c r="AD527" s="235"/>
      <c r="AE527" s="235"/>
      <c r="AF527" s="230"/>
      <c r="AG527" s="230"/>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c r="BQ527" s="235"/>
      <c r="BR527" s="235"/>
      <c r="BS527" s="235"/>
      <c r="BT527" s="235"/>
      <c r="BU527" s="235"/>
      <c r="BV527" s="235"/>
      <c r="BW527" s="235"/>
      <c r="BX527" s="235"/>
      <c r="BY527" s="235"/>
      <c r="BZ527" s="235"/>
      <c r="CA527" s="235"/>
      <c r="CB527" s="235"/>
      <c r="CC527" s="235"/>
      <c r="CD527" s="235"/>
      <c r="CE527" s="235"/>
      <c r="CF527" s="235"/>
      <c r="CG527" s="235"/>
      <c r="CH527" s="235"/>
      <c r="CI527" s="235"/>
      <c r="CJ527" s="235"/>
      <c r="CK527" s="235"/>
      <c r="CL527" s="235"/>
      <c r="CM527" s="235"/>
      <c r="CN527" s="235"/>
      <c r="CO527" s="235"/>
      <c r="CP527" s="235"/>
      <c r="CQ527" s="235"/>
      <c r="CR527" s="235"/>
      <c r="CS527" s="235"/>
      <c r="CT527" s="235"/>
      <c r="CU527" s="235"/>
      <c r="CV527" s="235"/>
      <c r="CW527" s="235"/>
      <c r="CX527" s="235"/>
      <c r="CY527" s="235"/>
      <c r="CZ527" s="235"/>
      <c r="DA527" s="235"/>
      <c r="DB527" s="235"/>
      <c r="DC527" s="235"/>
      <c r="DD527" s="235"/>
      <c r="DE527" s="235"/>
      <c r="DF527" s="235"/>
      <c r="DG527" s="235"/>
      <c r="DH527" s="235"/>
      <c r="DI527" s="235"/>
      <c r="DJ527" s="235"/>
      <c r="DK527" s="235"/>
      <c r="DL527" s="235"/>
      <c r="DM527" s="235"/>
      <c r="DN527" s="235"/>
      <c r="DO527" s="235"/>
      <c r="DP527" s="235"/>
      <c r="DQ527" s="235"/>
      <c r="DR527" s="235"/>
      <c r="DS527" s="235"/>
      <c r="DT527" s="235"/>
      <c r="DU527" s="235"/>
      <c r="DV527" s="235"/>
      <c r="DW527" s="235">
        <v>0</v>
      </c>
      <c r="DX527" s="235"/>
      <c r="DY527" s="235"/>
      <c r="DZ527" s="235"/>
      <c r="EA527" s="235"/>
      <c r="EB527" s="235"/>
      <c r="EC527" s="235"/>
      <c r="ED527" s="235"/>
      <c r="EE527" s="235"/>
      <c r="EF527" s="235"/>
      <c r="EG527" s="235"/>
      <c r="EH527" s="235"/>
      <c r="EI527" s="235"/>
      <c r="EJ527" s="235"/>
      <c r="EK527" s="235"/>
      <c r="EL527" s="235"/>
      <c r="EM527" s="235"/>
      <c r="EN527" s="235"/>
      <c r="EO527" s="235"/>
      <c r="EP527" s="235"/>
      <c r="EQ527" s="235"/>
      <c r="ER527" s="235"/>
      <c r="ES527" s="235"/>
      <c r="ET527" s="235"/>
      <c r="EU527" s="235"/>
      <c r="EV527" s="235"/>
      <c r="EW527" s="235"/>
      <c r="EX527" s="235"/>
      <c r="EY527" s="235"/>
      <c r="EZ527" s="235"/>
      <c r="FA527" s="235"/>
      <c r="FB527" s="235"/>
      <c r="FC527" s="235"/>
      <c r="FD527" s="235"/>
      <c r="FE527" s="235"/>
      <c r="FF527" s="235"/>
      <c r="FG527" s="235"/>
      <c r="FH527" s="235"/>
      <c r="FI527" s="235"/>
      <c r="FJ527" s="235"/>
      <c r="FK527" s="235"/>
      <c r="FL527" s="235"/>
      <c r="FM527" s="235"/>
      <c r="FN527" s="235"/>
      <c r="FO527" s="235"/>
      <c r="FP527" s="235"/>
      <c r="FQ527" s="235"/>
      <c r="FR527" s="235"/>
      <c r="FS527" s="235"/>
      <c r="FT527" s="236"/>
      <c r="FU527" s="237">
        <f t="shared" si="62"/>
        <v>0</v>
      </c>
      <c r="FV527" s="237">
        <f t="shared" si="71"/>
        <v>0</v>
      </c>
      <c r="FW527" s="237">
        <f t="shared" si="71"/>
        <v>0</v>
      </c>
      <c r="FX527" s="237">
        <f t="shared" si="71"/>
        <v>0</v>
      </c>
      <c r="FY527" s="237">
        <f t="shared" si="71"/>
        <v>0</v>
      </c>
      <c r="FZ527" s="237">
        <f t="shared" si="71"/>
        <v>0</v>
      </c>
      <c r="GA527" s="237">
        <f t="shared" si="64"/>
        <v>0</v>
      </c>
      <c r="GB527" s="237">
        <f t="shared" si="69"/>
        <v>0</v>
      </c>
      <c r="GC527" s="237">
        <f t="shared" si="70"/>
        <v>0</v>
      </c>
    </row>
    <row r="528" spans="1:185" x14ac:dyDescent="0.3">
      <c r="A528" s="40" t="s">
        <v>549</v>
      </c>
      <c r="B528" s="40" t="str">
        <f>[3]Technologies!B528</f>
        <v>Industrie</v>
      </c>
      <c r="C528" s="40" t="str">
        <f>VLOOKUP($A528,[3]Technologies!$A$7:$H$699,3,FALSE)</f>
        <v>Primary</v>
      </c>
      <c r="D528" s="40" t="str">
        <f>VLOOKUP($A528,[3]Technologies!$A$7:$H$699,4,FALSE)</f>
        <v>Hydrogen</v>
      </c>
      <c r="E528" s="40" t="str">
        <f>VLOOKUP($A528,[3]Technologies!$A$7:$H$699,6,FALSE)</f>
        <v>Hydrogen HD</v>
      </c>
      <c r="F528" s="40" t="str">
        <f>VLOOKUP($A528,[3]Technologies!$A$7:$H$699,7,FALSE)</f>
        <v>Imported Hydrogen (liquid) - Hydrogen Production</v>
      </c>
      <c r="G528" s="228"/>
      <c r="H528" s="228"/>
      <c r="I528" s="229" cm="1">
        <f t="array" ref="I528">-SUMPRODUCT(([3]Feedstocks!$C$4:$C$185=A528)*[3]Feedstocks!$E$4:$E$185,[3]Feedstocks!$F$4:$F$185,[3]Feedstocks!$H$4:$H$185,[3]Feedstocks!$I$4:$I$185)</f>
        <v>0</v>
      </c>
      <c r="J528" s="229" cm="1">
        <f t="array" ref="J528">-SUMPRODUCT(([3]Feedstocks!$C$4:$C$185=A528)*[3]Feedstocks!$E$4:$E$185,[3]Feedstocks!$H$4:$H$185,[3]Feedstocks!$I$4:$I$185)</f>
        <v>0</v>
      </c>
      <c r="K528" s="229"/>
      <c r="L528" s="229"/>
      <c r="M528" s="228">
        <v>1</v>
      </c>
      <c r="N528" s="228" t="str">
        <f>VLOOKUP(E528,[3]Activities!$A$9:$M$224,13,FALSE)</f>
        <v>NL</v>
      </c>
      <c r="O528" s="228"/>
      <c r="P528" s="66"/>
      <c r="Q528" s="230"/>
      <c r="R528" s="230"/>
      <c r="S528" s="230"/>
      <c r="T528" s="230"/>
      <c r="U528" s="230"/>
      <c r="V528" s="230"/>
      <c r="W528" s="230"/>
      <c r="X528" s="230"/>
      <c r="Y528" s="230"/>
      <c r="Z528" s="230"/>
      <c r="AA528" s="230"/>
      <c r="AB528" s="230"/>
      <c r="AC528" s="230"/>
      <c r="AD528" s="230"/>
      <c r="AE528" s="230"/>
      <c r="AF528" s="235"/>
      <c r="AG528" s="235"/>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v>1</v>
      </c>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1"/>
      <c r="FU528" s="232">
        <f t="shared" si="62"/>
        <v>0</v>
      </c>
      <c r="FV528" s="232">
        <f t="shared" si="71"/>
        <v>0</v>
      </c>
      <c r="FW528" s="232">
        <f t="shared" si="71"/>
        <v>0</v>
      </c>
      <c r="FX528" s="232">
        <f t="shared" si="71"/>
        <v>0</v>
      </c>
      <c r="FY528" s="232">
        <f t="shared" si="71"/>
        <v>0</v>
      </c>
      <c r="FZ528" s="232">
        <f t="shared" si="71"/>
        <v>0</v>
      </c>
      <c r="GA528" s="232">
        <f t="shared" si="64"/>
        <v>0</v>
      </c>
      <c r="GB528" s="232">
        <f t="shared" si="69"/>
        <v>0</v>
      </c>
      <c r="GC528" s="232">
        <f t="shared" si="70"/>
        <v>0</v>
      </c>
    </row>
    <row r="529" spans="1:185" x14ac:dyDescent="0.3">
      <c r="A529" s="69" t="s">
        <v>550</v>
      </c>
      <c r="B529" s="69" t="str">
        <f>[3]Technologies!B529</f>
        <v>Industrie</v>
      </c>
      <c r="C529" s="69" t="str">
        <f>VLOOKUP($A529,[3]Technologies!$A$7:$H$699,3,FALSE)</f>
        <v>Primary</v>
      </c>
      <c r="D529" s="69" t="str">
        <f>VLOOKUP($A529,[3]Technologies!$A$7:$H$699,4,FALSE)</f>
        <v>Hydrogen</v>
      </c>
      <c r="E529" s="69" t="str">
        <f>VLOOKUP($A529,[3]Technologies!$A$7:$H$699,6,FALSE)</f>
        <v>Hydrogen HD</v>
      </c>
      <c r="F529" s="70" t="str">
        <f>VLOOKUP($A529,[3]Technologies!$A$7:$H$699,7,FALSE)</f>
        <v>Exported Hydrogen - Hydrogen Production</v>
      </c>
      <c r="G529" s="233"/>
      <c r="H529" s="233"/>
      <c r="I529" s="234" cm="1">
        <f t="array" ref="I529">-SUMPRODUCT(([3]Feedstocks!$C$4:$C$185=A529)*[3]Feedstocks!$E$4:$E$185,[3]Feedstocks!$F$4:$F$185,[3]Feedstocks!$H$4:$H$185,[3]Feedstocks!$I$4:$I$185)</f>
        <v>0</v>
      </c>
      <c r="J529" s="234" cm="1">
        <f t="array" ref="J529">-SUMPRODUCT(([3]Feedstocks!$C$4:$C$185=A529)*[3]Feedstocks!$E$4:$E$185,[3]Feedstocks!$H$4:$H$185,[3]Feedstocks!$I$4:$I$185)</f>
        <v>0</v>
      </c>
      <c r="K529" s="234"/>
      <c r="L529" s="234"/>
      <c r="M529" s="233">
        <v>1</v>
      </c>
      <c r="N529" s="233" t="str">
        <f>VLOOKUP(E529,[3]Activities!$A$9:$M$224,13,FALSE)</f>
        <v>NL</v>
      </c>
      <c r="O529" s="233"/>
      <c r="P529" s="87"/>
      <c r="Q529" s="235"/>
      <c r="R529" s="235"/>
      <c r="S529" s="235"/>
      <c r="T529" s="235"/>
      <c r="U529" s="235"/>
      <c r="V529" s="235"/>
      <c r="W529" s="235"/>
      <c r="X529" s="235"/>
      <c r="Y529" s="235"/>
      <c r="Z529" s="235"/>
      <c r="AA529" s="235"/>
      <c r="AB529" s="235"/>
      <c r="AC529" s="235"/>
      <c r="AD529" s="235"/>
      <c r="AE529" s="235"/>
      <c r="AF529" s="230"/>
      <c r="AG529" s="230"/>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c r="BQ529" s="235"/>
      <c r="BR529" s="235"/>
      <c r="BS529" s="235"/>
      <c r="BT529" s="235"/>
      <c r="BU529" s="235"/>
      <c r="BV529" s="235"/>
      <c r="BW529" s="235"/>
      <c r="BX529" s="235"/>
      <c r="BY529" s="235"/>
      <c r="BZ529" s="235"/>
      <c r="CA529" s="235"/>
      <c r="CB529" s="235"/>
      <c r="CC529" s="235"/>
      <c r="CD529" s="235"/>
      <c r="CE529" s="235"/>
      <c r="CF529" s="235"/>
      <c r="CG529" s="235"/>
      <c r="CH529" s="235"/>
      <c r="CI529" s="235"/>
      <c r="CJ529" s="235"/>
      <c r="CK529" s="235"/>
      <c r="CL529" s="235"/>
      <c r="CM529" s="235"/>
      <c r="CN529" s="235"/>
      <c r="CO529" s="235"/>
      <c r="CP529" s="235"/>
      <c r="CQ529" s="235"/>
      <c r="CR529" s="235"/>
      <c r="CS529" s="235"/>
      <c r="CT529" s="235"/>
      <c r="CU529" s="235"/>
      <c r="CV529" s="235"/>
      <c r="CW529" s="235"/>
      <c r="CX529" s="235"/>
      <c r="CY529" s="235"/>
      <c r="CZ529" s="235"/>
      <c r="DA529" s="235"/>
      <c r="DB529" s="235"/>
      <c r="DC529" s="235"/>
      <c r="DD529" s="235"/>
      <c r="DE529" s="235"/>
      <c r="DF529" s="235"/>
      <c r="DG529" s="235"/>
      <c r="DH529" s="235"/>
      <c r="DI529" s="235"/>
      <c r="DJ529" s="235"/>
      <c r="DK529" s="235"/>
      <c r="DL529" s="235"/>
      <c r="DM529" s="235"/>
      <c r="DN529" s="235"/>
      <c r="DO529" s="235"/>
      <c r="DP529" s="235"/>
      <c r="DQ529" s="235"/>
      <c r="DR529" s="235"/>
      <c r="DS529" s="235"/>
      <c r="DT529" s="235"/>
      <c r="DU529" s="235"/>
      <c r="DV529" s="235"/>
      <c r="DW529" s="235">
        <v>-1</v>
      </c>
      <c r="DX529" s="235"/>
      <c r="DY529" s="235"/>
      <c r="DZ529" s="235"/>
      <c r="EA529" s="235"/>
      <c r="EB529" s="235"/>
      <c r="EC529" s="235"/>
      <c r="ED529" s="235"/>
      <c r="EE529" s="235"/>
      <c r="EF529" s="235"/>
      <c r="EG529" s="235"/>
      <c r="EH529" s="235"/>
      <c r="EI529" s="235"/>
      <c r="EJ529" s="235"/>
      <c r="EK529" s="235"/>
      <c r="EL529" s="235"/>
      <c r="EM529" s="235"/>
      <c r="EN529" s="235"/>
      <c r="EO529" s="235"/>
      <c r="EP529" s="235"/>
      <c r="EQ529" s="235"/>
      <c r="ER529" s="235"/>
      <c r="ES529" s="235"/>
      <c r="ET529" s="235"/>
      <c r="EU529" s="235"/>
      <c r="EV529" s="235"/>
      <c r="EW529" s="235"/>
      <c r="EX529" s="235"/>
      <c r="EY529" s="235"/>
      <c r="EZ529" s="235"/>
      <c r="FA529" s="235"/>
      <c r="FB529" s="235"/>
      <c r="FC529" s="235"/>
      <c r="FD529" s="235"/>
      <c r="FE529" s="235"/>
      <c r="FF529" s="235"/>
      <c r="FG529" s="235"/>
      <c r="FH529" s="235"/>
      <c r="FI529" s="235"/>
      <c r="FJ529" s="235"/>
      <c r="FK529" s="235"/>
      <c r="FL529" s="235"/>
      <c r="FM529" s="235"/>
      <c r="FN529" s="235"/>
      <c r="FO529" s="235"/>
      <c r="FP529" s="235"/>
      <c r="FQ529" s="235"/>
      <c r="FR529" s="235"/>
      <c r="FS529" s="235"/>
      <c r="FT529" s="236"/>
      <c r="FU529" s="237">
        <f t="shared" si="62"/>
        <v>0</v>
      </c>
      <c r="FV529" s="237">
        <f t="shared" si="71"/>
        <v>0</v>
      </c>
      <c r="FW529" s="237">
        <f t="shared" si="71"/>
        <v>0</v>
      </c>
      <c r="FX529" s="237">
        <f t="shared" si="71"/>
        <v>0</v>
      </c>
      <c r="FY529" s="237">
        <f t="shared" si="71"/>
        <v>0</v>
      </c>
      <c r="FZ529" s="237">
        <f t="shared" si="71"/>
        <v>0</v>
      </c>
      <c r="GA529" s="237">
        <f t="shared" si="64"/>
        <v>0</v>
      </c>
      <c r="GB529" s="237">
        <f t="shared" si="69"/>
        <v>0</v>
      </c>
      <c r="GC529" s="237">
        <f t="shared" si="70"/>
        <v>0</v>
      </c>
    </row>
    <row r="530" spans="1:185" x14ac:dyDescent="0.3">
      <c r="A530" s="69" t="s">
        <v>551</v>
      </c>
      <c r="B530" s="69" t="str">
        <f>[3]Technologies!B530</f>
        <v>Industrie</v>
      </c>
      <c r="C530" s="69" t="str">
        <f>VLOOKUP($A530,[3]Technologies!$A$7:$H$699,3,FALSE)</f>
        <v>Primary</v>
      </c>
      <c r="D530" s="69" t="str">
        <f>VLOOKUP($A530,[3]Technologies!$A$7:$H$699,4,FALSE)</f>
        <v>Hydrogen</v>
      </c>
      <c r="E530" s="69" t="str">
        <f>VLOOKUP($A530,[3]Technologies!$A$7:$H$699,6,FALSE)</f>
        <v>Hydrogen HD</v>
      </c>
      <c r="F530" s="70" t="str">
        <f>VLOOKUP($A530,[3]Technologies!$A$7:$H$699,7,FALSE)</f>
        <v>Imported Hydrogen  (pipeline) - Hydrogen Production</v>
      </c>
      <c r="G530" s="233"/>
      <c r="H530" s="233"/>
      <c r="I530" s="234" cm="1">
        <f t="array" ref="I530">-SUMPRODUCT(([3]Feedstocks!$C$4:$C$185=A530)*[3]Feedstocks!$E$4:$E$185,[3]Feedstocks!$F$4:$F$185,[3]Feedstocks!$H$4:$H$185,[3]Feedstocks!$I$4:$I$185)</f>
        <v>0</v>
      </c>
      <c r="J530" s="234" cm="1">
        <f t="array" ref="J530">-SUMPRODUCT(([3]Feedstocks!$C$4:$C$185=A530)*[3]Feedstocks!$E$4:$E$185,[3]Feedstocks!$H$4:$H$185,[3]Feedstocks!$I$4:$I$185)</f>
        <v>0</v>
      </c>
      <c r="K530" s="234"/>
      <c r="L530" s="234"/>
      <c r="M530" s="233">
        <v>1</v>
      </c>
      <c r="N530" s="233" t="str">
        <f>VLOOKUP(E530,[3]Activities!$A$9:$M$224,13,FALSE)</f>
        <v>NL</v>
      </c>
      <c r="O530" s="233"/>
      <c r="P530" s="87"/>
      <c r="Q530" s="235"/>
      <c r="R530" s="235"/>
      <c r="S530" s="235"/>
      <c r="T530" s="235"/>
      <c r="U530" s="235"/>
      <c r="V530" s="235"/>
      <c r="W530" s="235"/>
      <c r="X530" s="235"/>
      <c r="Y530" s="235"/>
      <c r="Z530" s="235"/>
      <c r="AA530" s="235"/>
      <c r="AB530" s="235"/>
      <c r="AC530" s="235"/>
      <c r="AD530" s="235"/>
      <c r="AE530" s="235"/>
      <c r="AF530" s="230"/>
      <c r="AG530" s="230"/>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c r="BQ530" s="235"/>
      <c r="BR530" s="235"/>
      <c r="BS530" s="235"/>
      <c r="BT530" s="235"/>
      <c r="BU530" s="235"/>
      <c r="BV530" s="235"/>
      <c r="BW530" s="235"/>
      <c r="BX530" s="235"/>
      <c r="BY530" s="235"/>
      <c r="BZ530" s="235"/>
      <c r="CA530" s="235"/>
      <c r="CB530" s="235"/>
      <c r="CC530" s="235"/>
      <c r="CD530" s="235"/>
      <c r="CE530" s="235"/>
      <c r="CF530" s="235"/>
      <c r="CG530" s="235"/>
      <c r="CH530" s="235"/>
      <c r="CI530" s="235"/>
      <c r="CJ530" s="235"/>
      <c r="CK530" s="235"/>
      <c r="CL530" s="235"/>
      <c r="CM530" s="235"/>
      <c r="CN530" s="235"/>
      <c r="CO530" s="235"/>
      <c r="CP530" s="235"/>
      <c r="CQ530" s="235"/>
      <c r="CR530" s="235"/>
      <c r="CS530" s="235"/>
      <c r="CT530" s="235"/>
      <c r="CU530" s="235"/>
      <c r="CV530" s="235"/>
      <c r="CW530" s="235"/>
      <c r="CX530" s="235"/>
      <c r="CY530" s="235"/>
      <c r="CZ530" s="235"/>
      <c r="DA530" s="235"/>
      <c r="DB530" s="235"/>
      <c r="DC530" s="235"/>
      <c r="DD530" s="235"/>
      <c r="DE530" s="235"/>
      <c r="DF530" s="235"/>
      <c r="DG530" s="235"/>
      <c r="DH530" s="235"/>
      <c r="DI530" s="235"/>
      <c r="DJ530" s="235"/>
      <c r="DK530" s="235"/>
      <c r="DL530" s="235"/>
      <c r="DM530" s="235"/>
      <c r="DN530" s="235"/>
      <c r="DO530" s="235"/>
      <c r="DP530" s="235"/>
      <c r="DQ530" s="235"/>
      <c r="DR530" s="235"/>
      <c r="DS530" s="235"/>
      <c r="DT530" s="235"/>
      <c r="DU530" s="235"/>
      <c r="DV530" s="235"/>
      <c r="DW530" s="235">
        <v>-1</v>
      </c>
      <c r="DX530" s="235"/>
      <c r="DY530" s="235"/>
      <c r="DZ530" s="235"/>
      <c r="EA530" s="235"/>
      <c r="EB530" s="235"/>
      <c r="EC530" s="235"/>
      <c r="ED530" s="235"/>
      <c r="EE530" s="235"/>
      <c r="EF530" s="235"/>
      <c r="EG530" s="235"/>
      <c r="EH530" s="235"/>
      <c r="EI530" s="235"/>
      <c r="EJ530" s="235"/>
      <c r="EK530" s="235"/>
      <c r="EL530" s="235"/>
      <c r="EM530" s="235"/>
      <c r="EN530" s="235"/>
      <c r="EO530" s="235"/>
      <c r="EP530" s="235"/>
      <c r="EQ530" s="235"/>
      <c r="ER530" s="235"/>
      <c r="ES530" s="235"/>
      <c r="ET530" s="235"/>
      <c r="EU530" s="235"/>
      <c r="EV530" s="235"/>
      <c r="EW530" s="235"/>
      <c r="EX530" s="235"/>
      <c r="EY530" s="235"/>
      <c r="EZ530" s="235"/>
      <c r="FA530" s="235"/>
      <c r="FB530" s="235"/>
      <c r="FC530" s="235"/>
      <c r="FD530" s="235"/>
      <c r="FE530" s="235"/>
      <c r="FF530" s="235"/>
      <c r="FG530" s="235"/>
      <c r="FH530" s="235"/>
      <c r="FI530" s="235"/>
      <c r="FJ530" s="235"/>
      <c r="FK530" s="235"/>
      <c r="FL530" s="235"/>
      <c r="FM530" s="235"/>
      <c r="FN530" s="235"/>
      <c r="FO530" s="235"/>
      <c r="FP530" s="235"/>
      <c r="FQ530" s="235"/>
      <c r="FR530" s="235"/>
      <c r="FS530" s="235"/>
      <c r="FT530" s="236"/>
      <c r="FU530" s="237">
        <f t="shared" si="62"/>
        <v>0</v>
      </c>
      <c r="FV530" s="237">
        <f t="shared" si="71"/>
        <v>0</v>
      </c>
      <c r="FW530" s="237">
        <f t="shared" si="71"/>
        <v>0</v>
      </c>
      <c r="FX530" s="237">
        <f t="shared" si="71"/>
        <v>0</v>
      </c>
      <c r="FY530" s="237">
        <f t="shared" si="71"/>
        <v>0</v>
      </c>
      <c r="FZ530" s="237">
        <f t="shared" si="71"/>
        <v>0</v>
      </c>
      <c r="GA530" s="237">
        <f t="shared" si="64"/>
        <v>0</v>
      </c>
      <c r="GB530" s="237">
        <f t="shared" si="69"/>
        <v>0</v>
      </c>
      <c r="GC530" s="237">
        <f t="shared" si="70"/>
        <v>0</v>
      </c>
    </row>
    <row r="531" spans="1:185" x14ac:dyDescent="0.3">
      <c r="A531" s="40" t="s">
        <v>552</v>
      </c>
      <c r="B531" s="40" t="str">
        <f>[3]Technologies!B531</f>
        <v>Elektriciteit</v>
      </c>
      <c r="C531" s="40" t="str">
        <f>VLOOKUP($A531,[3]Technologies!$A$7:$H$699,3,FALSE)</f>
        <v>Conversion</v>
      </c>
      <c r="D531" s="40" t="str">
        <f>VLOOKUP($A531,[3]Technologies!$A$7:$H$699,4,FALSE)</f>
        <v>Hydrogen</v>
      </c>
      <c r="E531" s="40" t="str">
        <f>VLOOKUP($A531,[3]Technologies!$A$7:$H$699,6,FALSE)</f>
        <v>Hydrogen HD</v>
      </c>
      <c r="F531" s="40" t="str">
        <f>VLOOKUP($A531,[3]Technologies!$A$7:$H$699,7,FALSE)</f>
        <v>LD to HD compressor - Hydrogen Production</v>
      </c>
      <c r="G531" s="228"/>
      <c r="H531" s="228"/>
      <c r="I531" s="229" cm="1">
        <f t="array" ref="I531">-SUMPRODUCT(([3]Feedstocks!$C$4:$C$185=A531)*[3]Feedstocks!$E$4:$E$185,[3]Feedstocks!$F$4:$F$185,[3]Feedstocks!$H$4:$H$185,[3]Feedstocks!$I$4:$I$185)</f>
        <v>0</v>
      </c>
      <c r="J531" s="229" cm="1">
        <f t="array" ref="J531">-SUMPRODUCT(([3]Feedstocks!$C$4:$C$185=A531)*[3]Feedstocks!$E$4:$E$185,[3]Feedstocks!$H$4:$H$185,[3]Feedstocks!$I$4:$I$185)</f>
        <v>0</v>
      </c>
      <c r="K531" s="229"/>
      <c r="L531" s="229"/>
      <c r="M531" s="228"/>
      <c r="N531" s="228" t="str">
        <f>VLOOKUP(E531,[3]Activities!$A$9:$M$224,13,FALSE)</f>
        <v>NL</v>
      </c>
      <c r="O531" s="228"/>
      <c r="P531" s="66" t="s">
        <v>1266</v>
      </c>
      <c r="Q531" s="230"/>
      <c r="R531" s="230"/>
      <c r="S531" s="230"/>
      <c r="T531" s="230"/>
      <c r="U531" s="230"/>
      <c r="V531" s="230"/>
      <c r="W531" s="230"/>
      <c r="X531" s="230"/>
      <c r="Y531" s="230"/>
      <c r="Z531" s="230"/>
      <c r="AA531" s="230"/>
      <c r="AB531" s="230"/>
      <c r="AC531" s="230"/>
      <c r="AD531" s="230"/>
      <c r="AE531" s="230"/>
      <c r="AF531" s="235"/>
      <c r="AG531" s="235"/>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c r="BQ531" s="230"/>
      <c r="BR531" s="230"/>
      <c r="BS531" s="230"/>
      <c r="BT531" s="230"/>
      <c r="BU531" s="230"/>
      <c r="BV531" s="230"/>
      <c r="BW531" s="230"/>
      <c r="BX531" s="230"/>
      <c r="BY531" s="230"/>
      <c r="BZ531" s="230"/>
      <c r="CA531" s="230"/>
      <c r="CB531" s="230"/>
      <c r="CC531" s="230"/>
      <c r="CD531" s="230"/>
      <c r="CE531" s="230"/>
      <c r="CF531" s="230"/>
      <c r="CG531" s="230"/>
      <c r="CH531" s="230"/>
      <c r="CI531" s="230"/>
      <c r="CJ531" s="230"/>
      <c r="CK531" s="230"/>
      <c r="CL531" s="230"/>
      <c r="CM531" s="230"/>
      <c r="CN531" s="230"/>
      <c r="CO531" s="230"/>
      <c r="CP531" s="230"/>
      <c r="CQ531" s="230"/>
      <c r="CR531" s="230"/>
      <c r="CS531" s="230"/>
      <c r="CT531" s="230"/>
      <c r="CU531" s="230"/>
      <c r="CV531" s="230"/>
      <c r="CW531" s="230"/>
      <c r="CX531" s="230"/>
      <c r="CY531" s="230"/>
      <c r="CZ531" s="230"/>
      <c r="DA531" s="230"/>
      <c r="DB531" s="230"/>
      <c r="DC531" s="230"/>
      <c r="DD531" s="230"/>
      <c r="DE531" s="230"/>
      <c r="DF531" s="230"/>
      <c r="DG531" s="230"/>
      <c r="DH531" s="230"/>
      <c r="DI531" s="230"/>
      <c r="DJ531" s="230"/>
      <c r="DK531" s="230"/>
      <c r="DL531" s="230"/>
      <c r="DM531" s="230"/>
      <c r="DN531" s="230"/>
      <c r="DO531" s="230"/>
      <c r="DP531" s="230"/>
      <c r="DQ531" s="230"/>
      <c r="DR531" s="230"/>
      <c r="DS531" s="230"/>
      <c r="DT531" s="230"/>
      <c r="DU531" s="230"/>
      <c r="DV531" s="230"/>
      <c r="DW531" s="230">
        <v>1</v>
      </c>
      <c r="DX531" s="230">
        <v>-1</v>
      </c>
      <c r="DY531" s="230"/>
      <c r="DZ531" s="230"/>
      <c r="EA531" s="230"/>
      <c r="EB531" s="230"/>
      <c r="EC531" s="230"/>
      <c r="ED531" s="230"/>
      <c r="EE531" s="230"/>
      <c r="EF531" s="230"/>
      <c r="EG531" s="230"/>
      <c r="EH531" s="230"/>
      <c r="EI531" s="230"/>
      <c r="EJ531" s="230"/>
      <c r="EK531" s="230"/>
      <c r="EL531" s="230"/>
      <c r="EM531" s="230"/>
      <c r="EN531" s="230"/>
      <c r="EO531" s="230"/>
      <c r="EP531" s="230"/>
      <c r="EQ531" s="230"/>
      <c r="ER531" s="230"/>
      <c r="ES531" s="230"/>
      <c r="ET531" s="230"/>
      <c r="EU531" s="230"/>
      <c r="EV531" s="230"/>
      <c r="EW531" s="230"/>
      <c r="EX531" s="230"/>
      <c r="EY531" s="230"/>
      <c r="EZ531" s="230"/>
      <c r="FA531" s="230"/>
      <c r="FB531" s="230"/>
      <c r="FC531" s="230"/>
      <c r="FD531" s="230"/>
      <c r="FE531" s="230"/>
      <c r="FF531" s="230"/>
      <c r="FG531" s="230"/>
      <c r="FH531" s="230"/>
      <c r="FI531" s="230"/>
      <c r="FJ531" s="230"/>
      <c r="FK531" s="230"/>
      <c r="FL531" s="230"/>
      <c r="FM531" s="230"/>
      <c r="FN531" s="230"/>
      <c r="FO531" s="230"/>
      <c r="FP531" s="230"/>
      <c r="FQ531" s="230"/>
      <c r="FR531" s="230"/>
      <c r="FS531" s="230"/>
      <c r="FT531" s="231"/>
      <c r="FU531" s="232">
        <f t="shared" si="62"/>
        <v>0</v>
      </c>
      <c r="FV531" s="232">
        <f t="shared" si="71"/>
        <v>0</v>
      </c>
      <c r="FW531" s="232">
        <f t="shared" si="71"/>
        <v>0</v>
      </c>
      <c r="FX531" s="232">
        <f t="shared" si="71"/>
        <v>0</v>
      </c>
      <c r="FY531" s="232">
        <f t="shared" si="71"/>
        <v>0</v>
      </c>
      <c r="FZ531" s="232">
        <f t="shared" si="71"/>
        <v>0</v>
      </c>
      <c r="GA531" s="232">
        <f t="shared" si="64"/>
        <v>0</v>
      </c>
      <c r="GB531" s="232">
        <f t="shared" si="69"/>
        <v>0</v>
      </c>
      <c r="GC531" s="232">
        <f t="shared" si="70"/>
        <v>0</v>
      </c>
    </row>
    <row r="532" spans="1:185" x14ac:dyDescent="0.3">
      <c r="A532" s="69" t="s">
        <v>553</v>
      </c>
      <c r="B532" s="69" t="str">
        <f>[3]Technologies!B532</f>
        <v>Elektriciteit</v>
      </c>
      <c r="C532" s="69" t="str">
        <f>VLOOKUP($A532,[3]Technologies!$A$7:$H$699,3,FALSE)</f>
        <v>Conversion</v>
      </c>
      <c r="D532" s="69" t="str">
        <f>VLOOKUP($A532,[3]Technologies!$A$7:$H$699,4,FALSE)</f>
        <v>Hydrogen</v>
      </c>
      <c r="E532" s="69" t="str">
        <f>VLOOKUP($A532,[3]Technologies!$A$7:$H$699,6,FALSE)</f>
        <v>Hydrogen LD</v>
      </c>
      <c r="F532" s="70" t="str">
        <f>VLOOKUP($A532,[3]Technologies!$A$7:$H$699,7,FALSE)</f>
        <v>HD to LD compressor - Hydrogen Production</v>
      </c>
      <c r="G532" s="233"/>
      <c r="H532" s="233"/>
      <c r="I532" s="234" cm="1">
        <f t="array" ref="I532">-SUMPRODUCT(([3]Feedstocks!$C$4:$C$185=A532)*[3]Feedstocks!$E$4:$E$185,[3]Feedstocks!$F$4:$F$185,[3]Feedstocks!$H$4:$H$185,[3]Feedstocks!$I$4:$I$185)</f>
        <v>0</v>
      </c>
      <c r="J532" s="234" cm="1">
        <f t="array" ref="J532">-SUMPRODUCT(([3]Feedstocks!$C$4:$C$185=A532)*[3]Feedstocks!$E$4:$E$185,[3]Feedstocks!$H$4:$H$185,[3]Feedstocks!$I$4:$I$185)</f>
        <v>0</v>
      </c>
      <c r="K532" s="234"/>
      <c r="L532" s="234"/>
      <c r="M532" s="233"/>
      <c r="N532" s="233" t="str">
        <f>VLOOKUP(E532,[3]Activities!$A$9:$M$224,13,FALSE)</f>
        <v>NL</v>
      </c>
      <c r="O532" s="233"/>
      <c r="P532" s="87" t="s">
        <v>1266</v>
      </c>
      <c r="Q532" s="235"/>
      <c r="R532" s="235"/>
      <c r="S532" s="235"/>
      <c r="T532" s="235"/>
      <c r="U532" s="235"/>
      <c r="V532" s="235"/>
      <c r="W532" s="235"/>
      <c r="X532" s="235"/>
      <c r="Y532" s="235"/>
      <c r="Z532" s="235"/>
      <c r="AA532" s="235"/>
      <c r="AB532" s="235"/>
      <c r="AC532" s="235"/>
      <c r="AD532" s="235"/>
      <c r="AE532" s="235"/>
      <c r="AF532" s="230"/>
      <c r="AG532" s="230"/>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235"/>
      <c r="BR532" s="235"/>
      <c r="BS532" s="235"/>
      <c r="BT532" s="235"/>
      <c r="BU532" s="235"/>
      <c r="BV532" s="235"/>
      <c r="BW532" s="235"/>
      <c r="BX532" s="235"/>
      <c r="BY532" s="235"/>
      <c r="BZ532" s="235"/>
      <c r="CA532" s="235"/>
      <c r="CB532" s="235"/>
      <c r="CC532" s="235"/>
      <c r="CD532" s="235"/>
      <c r="CE532" s="235"/>
      <c r="CF532" s="235"/>
      <c r="CG532" s="235"/>
      <c r="CH532" s="235"/>
      <c r="CI532" s="235"/>
      <c r="CJ532" s="235"/>
      <c r="CK532" s="235"/>
      <c r="CL532" s="235"/>
      <c r="CM532" s="235"/>
      <c r="CN532" s="235"/>
      <c r="CO532" s="235"/>
      <c r="CP532" s="235"/>
      <c r="CQ532" s="235"/>
      <c r="CR532" s="235"/>
      <c r="CS532" s="235"/>
      <c r="CT532" s="235"/>
      <c r="CU532" s="235"/>
      <c r="CV532" s="235"/>
      <c r="CW532" s="235"/>
      <c r="CX532" s="235"/>
      <c r="CY532" s="235"/>
      <c r="CZ532" s="235"/>
      <c r="DA532" s="235"/>
      <c r="DB532" s="235"/>
      <c r="DC532" s="235"/>
      <c r="DD532" s="235"/>
      <c r="DE532" s="235"/>
      <c r="DF532" s="235"/>
      <c r="DG532" s="235"/>
      <c r="DH532" s="235"/>
      <c r="DI532" s="235"/>
      <c r="DJ532" s="235"/>
      <c r="DK532" s="235"/>
      <c r="DL532" s="235"/>
      <c r="DM532" s="235"/>
      <c r="DN532" s="235"/>
      <c r="DO532" s="235"/>
      <c r="DP532" s="235"/>
      <c r="DQ532" s="235"/>
      <c r="DR532" s="235"/>
      <c r="DS532" s="235"/>
      <c r="DT532" s="235"/>
      <c r="DU532" s="235"/>
      <c r="DV532" s="235"/>
      <c r="DW532" s="235">
        <v>-1</v>
      </c>
      <c r="DX532" s="235">
        <v>1</v>
      </c>
      <c r="DY532" s="235"/>
      <c r="DZ532" s="235"/>
      <c r="EA532" s="235"/>
      <c r="EB532" s="235"/>
      <c r="EC532" s="235"/>
      <c r="ED532" s="235"/>
      <c r="EE532" s="235"/>
      <c r="EF532" s="235"/>
      <c r="EG532" s="235"/>
      <c r="EH532" s="235"/>
      <c r="EI532" s="235"/>
      <c r="EJ532" s="235"/>
      <c r="EK532" s="235"/>
      <c r="EL532" s="235"/>
      <c r="EM532" s="235"/>
      <c r="EN532" s="235"/>
      <c r="EO532" s="235"/>
      <c r="EP532" s="235"/>
      <c r="EQ532" s="235"/>
      <c r="ER532" s="235"/>
      <c r="ES532" s="235"/>
      <c r="ET532" s="235"/>
      <c r="EU532" s="235"/>
      <c r="EV532" s="235"/>
      <c r="EW532" s="235"/>
      <c r="EX532" s="235"/>
      <c r="EY532" s="235"/>
      <c r="EZ532" s="235"/>
      <c r="FA532" s="235"/>
      <c r="FB532" s="235"/>
      <c r="FC532" s="235"/>
      <c r="FD532" s="235"/>
      <c r="FE532" s="235"/>
      <c r="FF532" s="235"/>
      <c r="FG532" s="235"/>
      <c r="FH532" s="235"/>
      <c r="FI532" s="235"/>
      <c r="FJ532" s="235"/>
      <c r="FK532" s="235"/>
      <c r="FL532" s="235"/>
      <c r="FM532" s="235"/>
      <c r="FN532" s="235"/>
      <c r="FO532" s="235"/>
      <c r="FP532" s="235"/>
      <c r="FQ532" s="235"/>
      <c r="FR532" s="235"/>
      <c r="FS532" s="235"/>
      <c r="FT532" s="236"/>
      <c r="FU532" s="237">
        <f t="shared" ref="FU532:FU579" si="72">ROUND(IF($C532="Primary",0,-$G532*(SUMPRODUCT($Q$4:$FS$4,$Q532:$FS532)+$J532)-$H532)*IF($N532=FU$4,1,0),4)</f>
        <v>0</v>
      </c>
      <c r="FV532" s="237">
        <f t="shared" ref="FV532:FZ547" si="73">ROUND(IF($C532="Primary",0,$M532*(1-$O532)*($G532*(SUMPRODUCT($Q$4:$FS$4,$Q532:$FS532)+$J532)+$H532-SUMPRODUCT($Q$5:$FS$5,$Q532:$FS532)-$I532+$K532))*IF($N532=FV$4,1,0),4)</f>
        <v>0</v>
      </c>
      <c r="FW532" s="237">
        <f t="shared" si="73"/>
        <v>0</v>
      </c>
      <c r="FX532" s="237">
        <f t="shared" si="73"/>
        <v>0</v>
      </c>
      <c r="FY532" s="237">
        <f t="shared" si="73"/>
        <v>0</v>
      </c>
      <c r="FZ532" s="237">
        <f t="shared" si="73"/>
        <v>0</v>
      </c>
      <c r="GA532" s="237">
        <f t="shared" ref="GA532:GA579" si="74">ROUND(IF($C532="Primary",0,(1-$M532)*(1-$O532)*($G532*(SUMPRODUCT($Q$4:$FS$4,$Q532:$FS532)+$J532)+$H532-SUMPRODUCT($Q$5:$FS$5,$Q532:$FS532)-$I532+$L532))*IF($N532=FV$4,1,0),4)</f>
        <v>0</v>
      </c>
      <c r="GB532" s="237">
        <f t="shared" si="69"/>
        <v>0</v>
      </c>
      <c r="GC532" s="237">
        <f t="shared" si="70"/>
        <v>0</v>
      </c>
    </row>
    <row r="533" spans="1:185" x14ac:dyDescent="0.3">
      <c r="A533" s="40" t="s">
        <v>554</v>
      </c>
      <c r="B533" s="40" t="str">
        <f>[3]Technologies!B533</f>
        <v>Industrie</v>
      </c>
      <c r="C533" s="40" t="str">
        <f>VLOOKUP($A533,[3]Technologies!$A$7:$H$699,3,FALSE)</f>
        <v>Conversion</v>
      </c>
      <c r="D533" s="40" t="str">
        <f>VLOOKUP($A533,[3]Technologies!$A$7:$H$699,4,FALSE)</f>
        <v>Ammonia</v>
      </c>
      <c r="E533" s="40" t="str">
        <f>VLOOKUP($A533,[3]Technologies!$A$7:$H$699,6,FALSE)</f>
        <v>Ammonia</v>
      </c>
      <c r="F533" s="40" t="str">
        <f>VLOOKUP($A533,[3]Technologies!$A$7:$H$699,7,FALSE)</f>
        <v>Haber Bosch with H2 from SMR - Ammonia Production</v>
      </c>
      <c r="G533" s="228"/>
      <c r="H533" s="228"/>
      <c r="I533" s="229" cm="1">
        <f t="array" ref="I533">-SUMPRODUCT(([3]Feedstocks!$C$4:$C$185=A533)*[3]Feedstocks!$E$4:$E$185,[3]Feedstocks!$F$4:$F$185,[3]Feedstocks!$H$4:$H$185,[3]Feedstocks!$I$4:$I$185)</f>
        <v>0</v>
      </c>
      <c r="J533" s="229" cm="1">
        <f t="array" ref="J533">-SUMPRODUCT(([3]Feedstocks!$C$4:$C$185=A533)*[3]Feedstocks!$E$4:$E$185,[3]Feedstocks!$H$4:$H$185,[3]Feedstocks!$I$4:$I$185)</f>
        <v>0</v>
      </c>
      <c r="K533" s="229"/>
      <c r="L533" s="229"/>
      <c r="M533" s="228">
        <v>1</v>
      </c>
      <c r="N533" s="228" t="str">
        <f>VLOOKUP(E533,[3]Activities!$A$9:$M$224,13,FALSE)</f>
        <v>NL</v>
      </c>
      <c r="O533" s="228"/>
      <c r="P533" s="66"/>
      <c r="Q533" s="230"/>
      <c r="R533" s="230"/>
      <c r="S533" s="230"/>
      <c r="T533" s="230"/>
      <c r="U533" s="230"/>
      <c r="V533" s="230"/>
      <c r="W533" s="230"/>
      <c r="X533" s="230"/>
      <c r="Y533" s="230"/>
      <c r="Z533" s="230"/>
      <c r="AA533" s="230"/>
      <c r="AB533" s="230"/>
      <c r="AC533" s="230"/>
      <c r="AD533" s="230"/>
      <c r="AE533" s="230"/>
      <c r="AF533" s="235"/>
      <c r="AG533" s="235"/>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c r="BQ533" s="230"/>
      <c r="BR533" s="230"/>
      <c r="BS533" s="230"/>
      <c r="BT533" s="230"/>
      <c r="BU533" s="230"/>
      <c r="BV533" s="230"/>
      <c r="BW533" s="230"/>
      <c r="BX533" s="230"/>
      <c r="BY533" s="230"/>
      <c r="BZ533" s="230"/>
      <c r="CA533" s="230"/>
      <c r="CB533" s="230"/>
      <c r="CC533" s="230"/>
      <c r="CD533" s="230"/>
      <c r="CE533" s="230"/>
      <c r="CF533" s="230"/>
      <c r="CG533" s="230"/>
      <c r="CH533" s="230"/>
      <c r="CI533" s="230"/>
      <c r="CJ533" s="230"/>
      <c r="CK533" s="230"/>
      <c r="CL533" s="230"/>
      <c r="CM533" s="230"/>
      <c r="CN533" s="230"/>
      <c r="CO533" s="230"/>
      <c r="CP533" s="230"/>
      <c r="CQ533" s="230"/>
      <c r="CR533" s="230">
        <v>-0.05</v>
      </c>
      <c r="CS533" s="230"/>
      <c r="CT533" s="230"/>
      <c r="CU533" s="230"/>
      <c r="CV533" s="230"/>
      <c r="CW533" s="230"/>
      <c r="CX533" s="230"/>
      <c r="CY533" s="230">
        <v>-0.4</v>
      </c>
      <c r="CZ533" s="230"/>
      <c r="DA533" s="230"/>
      <c r="DB533" s="230"/>
      <c r="DC533" s="230"/>
      <c r="DD533" s="230"/>
      <c r="DE533" s="230"/>
      <c r="DF533" s="230"/>
      <c r="DG533" s="230"/>
      <c r="DH533" s="230"/>
      <c r="DI533" s="230"/>
      <c r="DJ533" s="230"/>
      <c r="DK533" s="230"/>
      <c r="DL533" s="230"/>
      <c r="DM533" s="230"/>
      <c r="DN533" s="230"/>
      <c r="DO533" s="230"/>
      <c r="DP533" s="230"/>
      <c r="DQ533" s="230"/>
      <c r="DR533" s="230"/>
      <c r="DS533" s="230">
        <v>-1.17</v>
      </c>
      <c r="DT533" s="230"/>
      <c r="DU533" s="230"/>
      <c r="DV533" s="230"/>
      <c r="DW533" s="230"/>
      <c r="DX533" s="230"/>
      <c r="DY533" s="230"/>
      <c r="DZ533" s="230"/>
      <c r="EA533" s="230">
        <v>1</v>
      </c>
      <c r="EB533" s="230"/>
      <c r="EC533" s="230"/>
      <c r="ED533" s="230"/>
      <c r="EE533" s="230"/>
      <c r="EF533" s="230"/>
      <c r="EG533" s="230"/>
      <c r="EH533" s="230"/>
      <c r="EI533" s="230"/>
      <c r="EJ533" s="230"/>
      <c r="EK533" s="230"/>
      <c r="EL533" s="230"/>
      <c r="EM533" s="230"/>
      <c r="EN533" s="230"/>
      <c r="EO533" s="230"/>
      <c r="EP533" s="230"/>
      <c r="EQ533" s="230"/>
      <c r="ER533" s="230"/>
      <c r="ES533" s="230"/>
      <c r="ET533" s="230"/>
      <c r="EU533" s="230"/>
      <c r="EV533" s="230"/>
      <c r="EW533" s="230"/>
      <c r="EX533" s="230"/>
      <c r="EY533" s="230"/>
      <c r="EZ533" s="230"/>
      <c r="FA533" s="230"/>
      <c r="FB533" s="230"/>
      <c r="FC533" s="230"/>
      <c r="FD533" s="230"/>
      <c r="FE533" s="230"/>
      <c r="FF533" s="230"/>
      <c r="FG533" s="230"/>
      <c r="FH533" s="230"/>
      <c r="FI533" s="230"/>
      <c r="FJ533" s="230"/>
      <c r="FK533" s="230"/>
      <c r="FL533" s="230"/>
      <c r="FM533" s="230"/>
      <c r="FN533" s="230"/>
      <c r="FO533" s="230"/>
      <c r="FP533" s="230"/>
      <c r="FQ533" s="230"/>
      <c r="FR533" s="230"/>
      <c r="FS533" s="230"/>
      <c r="FT533" s="231"/>
      <c r="FU533" s="232">
        <f t="shared" si="72"/>
        <v>0</v>
      </c>
      <c r="FV533" s="232">
        <f t="shared" si="73"/>
        <v>6.6199999999999995E-2</v>
      </c>
      <c r="FW533" s="232">
        <f t="shared" si="73"/>
        <v>0</v>
      </c>
      <c r="FX533" s="232">
        <f t="shared" si="73"/>
        <v>0</v>
      </c>
      <c r="FY533" s="232">
        <f t="shared" si="73"/>
        <v>0</v>
      </c>
      <c r="FZ533" s="232">
        <f t="shared" si="73"/>
        <v>0</v>
      </c>
      <c r="GA533" s="232">
        <f t="shared" si="74"/>
        <v>0</v>
      </c>
      <c r="GB533" s="232">
        <f t="shared" si="69"/>
        <v>0</v>
      </c>
      <c r="GC533" s="232">
        <f t="shared" si="70"/>
        <v>0</v>
      </c>
    </row>
    <row r="534" spans="1:185" x14ac:dyDescent="0.3">
      <c r="A534" s="69" t="s">
        <v>555</v>
      </c>
      <c r="B534" s="69" t="str">
        <f>[3]Technologies!B534</f>
        <v>Industrie</v>
      </c>
      <c r="C534" s="69" t="str">
        <f>VLOOKUP($A534,[3]Technologies!$A$7:$H$699,3,FALSE)</f>
        <v>Conversion</v>
      </c>
      <c r="D534" s="69" t="str">
        <f>VLOOKUP($A534,[3]Technologies!$A$7:$H$699,4,FALSE)</f>
        <v>Ammonia</v>
      </c>
      <c r="E534" s="69" t="str">
        <f>VLOOKUP($A534,[3]Technologies!$A$7:$H$699,6,FALSE)</f>
        <v>Ammonia</v>
      </c>
      <c r="F534" s="40" t="str">
        <f>VLOOKUP($A534,[3]Technologies!$A$7:$H$699,7,FALSE)</f>
        <v>Haber Bosch with H2 from SMR wCCUS - Ammonia Production</v>
      </c>
      <c r="G534" s="233">
        <v>0.9</v>
      </c>
      <c r="H534" s="233"/>
      <c r="I534" s="234" cm="1">
        <f t="array" ref="I534">-SUMPRODUCT(([3]Feedstocks!$C$4:$C$185=A534)*[3]Feedstocks!$E$4:$E$185,[3]Feedstocks!$F$4:$F$185,[3]Feedstocks!$H$4:$H$185,[3]Feedstocks!$I$4:$I$185)</f>
        <v>0</v>
      </c>
      <c r="J534" s="234" cm="1">
        <f t="array" ref="J534">-SUMPRODUCT(([3]Feedstocks!$C$4:$C$185=A534)*[3]Feedstocks!$E$4:$E$185,[3]Feedstocks!$H$4:$H$185,[3]Feedstocks!$I$4:$I$185)</f>
        <v>0</v>
      </c>
      <c r="K534" s="234"/>
      <c r="L534" s="234"/>
      <c r="M534" s="233">
        <v>1</v>
      </c>
      <c r="N534" s="233" t="str">
        <f>VLOOKUP(E534,[3]Activities!$A$9:$M$224,13,FALSE)</f>
        <v>NL</v>
      </c>
      <c r="O534" s="233"/>
      <c r="P534" s="87"/>
      <c r="Q534" s="235"/>
      <c r="R534" s="235"/>
      <c r="S534" s="235"/>
      <c r="T534" s="235"/>
      <c r="U534" s="235"/>
      <c r="V534" s="235"/>
      <c r="W534" s="235"/>
      <c r="X534" s="235"/>
      <c r="Y534" s="235"/>
      <c r="Z534" s="235"/>
      <c r="AA534" s="235"/>
      <c r="AB534" s="235"/>
      <c r="AC534" s="235"/>
      <c r="AD534" s="235"/>
      <c r="AE534" s="235"/>
      <c r="AF534" s="230"/>
      <c r="AG534" s="230"/>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c r="BQ534" s="235"/>
      <c r="BR534" s="235"/>
      <c r="BS534" s="235"/>
      <c r="BT534" s="235"/>
      <c r="BU534" s="235"/>
      <c r="BV534" s="235"/>
      <c r="BW534" s="235"/>
      <c r="BX534" s="235"/>
      <c r="BY534" s="235"/>
      <c r="BZ534" s="235"/>
      <c r="CA534" s="235"/>
      <c r="CB534" s="235"/>
      <c r="CC534" s="235"/>
      <c r="CD534" s="235"/>
      <c r="CE534" s="235"/>
      <c r="CF534" s="235"/>
      <c r="CG534" s="235"/>
      <c r="CH534" s="235"/>
      <c r="CI534" s="235"/>
      <c r="CJ534" s="235"/>
      <c r="CK534" s="235"/>
      <c r="CL534" s="235"/>
      <c r="CM534" s="235"/>
      <c r="CN534" s="235"/>
      <c r="CO534" s="235"/>
      <c r="CP534" s="235"/>
      <c r="CQ534" s="235"/>
      <c r="CR534" s="235">
        <v>-0.12</v>
      </c>
      <c r="CS534" s="235"/>
      <c r="CT534" s="235"/>
      <c r="CU534" s="235"/>
      <c r="CV534" s="235"/>
      <c r="CW534" s="235"/>
      <c r="CX534" s="235"/>
      <c r="CY534" s="235">
        <v>-0.4</v>
      </c>
      <c r="CZ534" s="235"/>
      <c r="DA534" s="235"/>
      <c r="DB534" s="235"/>
      <c r="DC534" s="235"/>
      <c r="DD534" s="235"/>
      <c r="DE534" s="235"/>
      <c r="DF534" s="235"/>
      <c r="DG534" s="235"/>
      <c r="DH534" s="235"/>
      <c r="DI534" s="235"/>
      <c r="DJ534" s="235"/>
      <c r="DK534" s="235"/>
      <c r="DL534" s="235"/>
      <c r="DM534" s="235"/>
      <c r="DN534" s="235"/>
      <c r="DO534" s="235"/>
      <c r="DP534" s="235"/>
      <c r="DQ534" s="235"/>
      <c r="DR534" s="235"/>
      <c r="DS534" s="235">
        <v>-1.17</v>
      </c>
      <c r="DT534" s="235"/>
      <c r="DU534" s="235"/>
      <c r="DV534" s="235"/>
      <c r="DW534" s="235"/>
      <c r="DX534" s="235"/>
      <c r="DY534" s="235"/>
      <c r="DZ534" s="235"/>
      <c r="EA534" s="235">
        <v>1</v>
      </c>
      <c r="EB534" s="235"/>
      <c r="EC534" s="235"/>
      <c r="ED534" s="235"/>
      <c r="EE534" s="235"/>
      <c r="EF534" s="235"/>
      <c r="EG534" s="235"/>
      <c r="EH534" s="235"/>
      <c r="EI534" s="235"/>
      <c r="EJ534" s="235"/>
      <c r="EK534" s="235"/>
      <c r="EL534" s="235"/>
      <c r="EM534" s="235"/>
      <c r="EN534" s="235"/>
      <c r="EO534" s="235"/>
      <c r="EP534" s="235"/>
      <c r="EQ534" s="235"/>
      <c r="ER534" s="235"/>
      <c r="ES534" s="235"/>
      <c r="ET534" s="235"/>
      <c r="EU534" s="235"/>
      <c r="EV534" s="235"/>
      <c r="EW534" s="235"/>
      <c r="EX534" s="235"/>
      <c r="EY534" s="235"/>
      <c r="EZ534" s="235"/>
      <c r="FA534" s="235"/>
      <c r="FB534" s="235"/>
      <c r="FC534" s="235"/>
      <c r="FD534" s="235"/>
      <c r="FE534" s="235"/>
      <c r="FF534" s="235"/>
      <c r="FG534" s="235"/>
      <c r="FH534" s="235"/>
      <c r="FI534" s="235"/>
      <c r="FJ534" s="235"/>
      <c r="FK534" s="235"/>
      <c r="FL534" s="235"/>
      <c r="FM534" s="235"/>
      <c r="FN534" s="235"/>
      <c r="FO534" s="235"/>
      <c r="FP534" s="235"/>
      <c r="FQ534" s="235"/>
      <c r="FR534" s="235"/>
      <c r="FS534" s="235"/>
      <c r="FT534" s="236"/>
      <c r="FU534" s="237">
        <f t="shared" si="72"/>
        <v>5.96E-2</v>
      </c>
      <c r="FV534" s="237">
        <f t="shared" si="73"/>
        <v>6.6E-3</v>
      </c>
      <c r="FW534" s="237">
        <f t="shared" si="73"/>
        <v>0</v>
      </c>
      <c r="FX534" s="237">
        <f t="shared" si="73"/>
        <v>0</v>
      </c>
      <c r="FY534" s="237">
        <f t="shared" si="73"/>
        <v>0</v>
      </c>
      <c r="FZ534" s="237">
        <f t="shared" si="73"/>
        <v>0</v>
      </c>
      <c r="GA534" s="237">
        <f t="shared" si="74"/>
        <v>0</v>
      </c>
      <c r="GB534" s="237">
        <f t="shared" si="69"/>
        <v>0</v>
      </c>
      <c r="GC534" s="237">
        <f t="shared" si="70"/>
        <v>0</v>
      </c>
    </row>
    <row r="535" spans="1:185" x14ac:dyDescent="0.3">
      <c r="A535" s="40" t="s">
        <v>556</v>
      </c>
      <c r="B535" s="40" t="str">
        <f>[3]Technologies!B535</f>
        <v>Industrie</v>
      </c>
      <c r="C535" s="40" t="str">
        <f>VLOOKUP($A535,[3]Technologies!$A$7:$H$699,3,FALSE)</f>
        <v>Conversion</v>
      </c>
      <c r="D535" s="40" t="str">
        <f>VLOOKUP($A535,[3]Technologies!$A$7:$H$699,4,FALSE)</f>
        <v>Ammonia</v>
      </c>
      <c r="E535" s="40" t="str">
        <f>VLOOKUP($A535,[3]Technologies!$A$7:$H$699,6,FALSE)</f>
        <v>Ammonia</v>
      </c>
      <c r="F535" s="40" t="str">
        <f>VLOOKUP($A535,[3]Technologies!$A$7:$H$699,7,FALSE)</f>
        <v>Haber Bosch with external H2 - Ammonia Production</v>
      </c>
      <c r="G535" s="228"/>
      <c r="H535" s="228"/>
      <c r="I535" s="229" cm="1">
        <f t="array" ref="I535">-SUMPRODUCT(([3]Feedstocks!$C$4:$C$185=A535)*[3]Feedstocks!$E$4:$E$185,[3]Feedstocks!$F$4:$F$185,[3]Feedstocks!$H$4:$H$185,[3]Feedstocks!$I$4:$I$185)</f>
        <v>0</v>
      </c>
      <c r="J535" s="229" cm="1">
        <f t="array" ref="J535">-SUMPRODUCT(([3]Feedstocks!$C$4:$C$185=A535)*[3]Feedstocks!$E$4:$E$185,[3]Feedstocks!$H$4:$H$185,[3]Feedstocks!$I$4:$I$185)</f>
        <v>0</v>
      </c>
      <c r="K535" s="229"/>
      <c r="L535" s="229"/>
      <c r="M535" s="228">
        <v>1</v>
      </c>
      <c r="N535" s="228" t="str">
        <f>VLOOKUP(E535,[3]Activities!$A$9:$M$224,13,FALSE)</f>
        <v>NL</v>
      </c>
      <c r="O535" s="228"/>
      <c r="P535" s="66"/>
      <c r="Q535" s="230"/>
      <c r="R535" s="230"/>
      <c r="S535" s="230"/>
      <c r="T535" s="230"/>
      <c r="U535" s="230"/>
      <c r="V535" s="230"/>
      <c r="W535" s="230"/>
      <c r="X535" s="230"/>
      <c r="Y535" s="230"/>
      <c r="Z535" s="230"/>
      <c r="AA535" s="230"/>
      <c r="AB535" s="230"/>
      <c r="AC535" s="230"/>
      <c r="AD535" s="230"/>
      <c r="AE535" s="230"/>
      <c r="AF535" s="235"/>
      <c r="AG535" s="235"/>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c r="BQ535" s="230"/>
      <c r="BR535" s="230"/>
      <c r="BS535" s="230"/>
      <c r="BT535" s="230"/>
      <c r="BU535" s="230"/>
      <c r="BV535" s="230"/>
      <c r="BW535" s="230"/>
      <c r="BX535" s="230"/>
      <c r="BY535" s="230"/>
      <c r="BZ535" s="230"/>
      <c r="CA535" s="230"/>
      <c r="CB535" s="230"/>
      <c r="CC535" s="230"/>
      <c r="CD535" s="230"/>
      <c r="CE535" s="230"/>
      <c r="CF535" s="230"/>
      <c r="CG535" s="230"/>
      <c r="CH535" s="230"/>
      <c r="CI535" s="230"/>
      <c r="CJ535" s="230"/>
      <c r="CK535" s="230"/>
      <c r="CL535" s="230"/>
      <c r="CM535" s="230"/>
      <c r="CN535" s="230"/>
      <c r="CO535" s="230"/>
      <c r="CP535" s="230"/>
      <c r="CQ535" s="230"/>
      <c r="CR535" s="230">
        <v>-0.51</v>
      </c>
      <c r="CS535" s="230"/>
      <c r="CT535" s="230"/>
      <c r="CU535" s="230"/>
      <c r="CV535" s="230"/>
      <c r="CW535" s="230"/>
      <c r="CX535" s="230"/>
      <c r="CY535" s="230">
        <v>-0.4</v>
      </c>
      <c r="CZ535" s="230"/>
      <c r="DA535" s="230"/>
      <c r="DB535" s="230"/>
      <c r="DC535" s="230"/>
      <c r="DD535" s="230"/>
      <c r="DE535" s="230"/>
      <c r="DF535" s="230"/>
      <c r="DG535" s="230"/>
      <c r="DH535" s="230"/>
      <c r="DI535" s="230"/>
      <c r="DJ535" s="230"/>
      <c r="DK535" s="230"/>
      <c r="DL535" s="230"/>
      <c r="DM535" s="230"/>
      <c r="DN535" s="230"/>
      <c r="DO535" s="230"/>
      <c r="DP535" s="230"/>
      <c r="DQ535" s="230"/>
      <c r="DR535" s="230"/>
      <c r="DS535" s="230"/>
      <c r="DT535" s="230"/>
      <c r="DU535" s="230"/>
      <c r="DV535" s="230"/>
      <c r="DW535" s="230">
        <v>-1.2</v>
      </c>
      <c r="DX535" s="230"/>
      <c r="DY535" s="230"/>
      <c r="DZ535" s="230"/>
      <c r="EA535" s="230">
        <v>1</v>
      </c>
      <c r="EB535" s="230"/>
      <c r="EC535" s="230"/>
      <c r="ED535" s="230"/>
      <c r="EE535" s="230"/>
      <c r="EF535" s="230"/>
      <c r="EG535" s="230"/>
      <c r="EH535" s="230"/>
      <c r="EI535" s="230"/>
      <c r="EJ535" s="230"/>
      <c r="EK535" s="230"/>
      <c r="EL535" s="230"/>
      <c r="EM535" s="230"/>
      <c r="EN535" s="230"/>
      <c r="EO535" s="230"/>
      <c r="EP535" s="230"/>
      <c r="EQ535" s="230"/>
      <c r="ER535" s="230"/>
      <c r="ES535" s="230"/>
      <c r="ET535" s="230"/>
      <c r="EU535" s="230"/>
      <c r="EV535" s="230"/>
      <c r="EW535" s="230"/>
      <c r="EX535" s="230"/>
      <c r="EY535" s="230"/>
      <c r="EZ535" s="230"/>
      <c r="FA535" s="230"/>
      <c r="FB535" s="230"/>
      <c r="FC535" s="230"/>
      <c r="FD535" s="230"/>
      <c r="FE535" s="230"/>
      <c r="FF535" s="230"/>
      <c r="FG535" s="230"/>
      <c r="FH535" s="230"/>
      <c r="FI535" s="230"/>
      <c r="FJ535" s="230"/>
      <c r="FK535" s="230"/>
      <c r="FL535" s="230"/>
      <c r="FM535" s="230"/>
      <c r="FN535" s="230"/>
      <c r="FO535" s="230"/>
      <c r="FP535" s="230"/>
      <c r="FQ535" s="230"/>
      <c r="FR535" s="230"/>
      <c r="FS535" s="230"/>
      <c r="FT535" s="231"/>
      <c r="FU535" s="232">
        <f t="shared" si="72"/>
        <v>0</v>
      </c>
      <c r="FV535" s="232">
        <f t="shared" si="73"/>
        <v>0</v>
      </c>
      <c r="FW535" s="232">
        <f t="shared" si="73"/>
        <v>0</v>
      </c>
      <c r="FX535" s="232">
        <f t="shared" si="73"/>
        <v>0</v>
      </c>
      <c r="FY535" s="232">
        <f t="shared" si="73"/>
        <v>0</v>
      </c>
      <c r="FZ535" s="232">
        <f t="shared" si="73"/>
        <v>0</v>
      </c>
      <c r="GA535" s="232">
        <f t="shared" si="74"/>
        <v>0</v>
      </c>
      <c r="GB535" s="232">
        <f t="shared" si="69"/>
        <v>0</v>
      </c>
      <c r="GC535" s="232">
        <f t="shared" si="70"/>
        <v>0</v>
      </c>
    </row>
    <row r="536" spans="1:185" s="198" customFormat="1" x14ac:dyDescent="0.3">
      <c r="A536" s="140" t="s">
        <v>557</v>
      </c>
      <c r="B536" s="140" t="str">
        <f>[3]Technologies!B536</f>
        <v>Industrie</v>
      </c>
      <c r="C536" s="140" t="str">
        <f>VLOOKUP($A536,[3]Technologies!$A$7:$H$699,3,FALSE)</f>
        <v>Conversion</v>
      </c>
      <c r="D536" s="140" t="str">
        <f>VLOOKUP($A536,[3]Technologies!$A$7:$H$699,4,FALSE)</f>
        <v>Ammonia</v>
      </c>
      <c r="E536" s="140" t="str">
        <f>VLOOKUP($A536,[3]Technologies!$A$7:$H$699,6,FALSE)</f>
        <v>Ammonia</v>
      </c>
      <c r="F536" s="140" t="str">
        <f>VLOOKUP($A536,[3]Technologies!$A$7:$H$699,7,FALSE)</f>
        <v>Haber Bosch with renewable external H2 - Ammonia Production</v>
      </c>
      <c r="G536" s="243"/>
      <c r="H536" s="243"/>
      <c r="I536" s="244" cm="1">
        <f t="array" ref="I536">-SUMPRODUCT(([3]Feedstocks!$C$4:$C$185=A536)*[3]Feedstocks!$E$4:$E$185,[3]Feedstocks!$F$4:$F$185,[3]Feedstocks!$H$4:$H$185,[3]Feedstocks!$I$4:$I$185)</f>
        <v>0</v>
      </c>
      <c r="J536" s="244" cm="1">
        <f t="array" ref="J536">-SUMPRODUCT(([3]Feedstocks!$C$4:$C$185=A536)*[3]Feedstocks!$E$4:$E$185,[3]Feedstocks!$H$4:$H$185,[3]Feedstocks!$I$4:$I$185)</f>
        <v>0</v>
      </c>
      <c r="K536" s="244"/>
      <c r="L536" s="244"/>
      <c r="M536" s="243">
        <v>1</v>
      </c>
      <c r="N536" s="243" t="str">
        <f>VLOOKUP(E536,[3]Activities!$A$9:$M$224,13,FALSE)</f>
        <v>NL</v>
      </c>
      <c r="O536" s="243"/>
      <c r="P536" s="195"/>
      <c r="Q536" s="245"/>
      <c r="R536" s="245"/>
      <c r="S536" s="245"/>
      <c r="T536" s="245"/>
      <c r="U536" s="245"/>
      <c r="V536" s="245"/>
      <c r="W536" s="245"/>
      <c r="X536" s="245"/>
      <c r="Y536" s="245"/>
      <c r="Z536" s="245"/>
      <c r="AA536" s="245"/>
      <c r="AB536" s="245"/>
      <c r="AC536" s="245"/>
      <c r="AD536" s="245"/>
      <c r="AE536" s="245"/>
      <c r="AF536" s="245"/>
      <c r="AG536" s="245"/>
      <c r="AH536" s="245"/>
      <c r="AI536" s="245"/>
      <c r="AJ536" s="245"/>
      <c r="AK536" s="245"/>
      <c r="AL536" s="245"/>
      <c r="AM536" s="245"/>
      <c r="AN536" s="245"/>
      <c r="AO536" s="245"/>
      <c r="AP536" s="245"/>
      <c r="AQ536" s="245"/>
      <c r="AR536" s="245"/>
      <c r="AS536" s="245"/>
      <c r="AT536" s="245"/>
      <c r="AU536" s="245"/>
      <c r="AV536" s="245"/>
      <c r="AW536" s="245"/>
      <c r="AX536" s="245"/>
      <c r="AY536" s="245"/>
      <c r="AZ536" s="245"/>
      <c r="BA536" s="245"/>
      <c r="BB536" s="245"/>
      <c r="BC536" s="245"/>
      <c r="BD536" s="245"/>
      <c r="BE536" s="245"/>
      <c r="BF536" s="245"/>
      <c r="BG536" s="245"/>
      <c r="BH536" s="245"/>
      <c r="BI536" s="245"/>
      <c r="BJ536" s="245"/>
      <c r="BK536" s="245"/>
      <c r="BL536" s="245"/>
      <c r="BM536" s="245"/>
      <c r="BN536" s="245"/>
      <c r="BO536" s="245"/>
      <c r="BP536" s="245"/>
      <c r="BQ536" s="245"/>
      <c r="BR536" s="245"/>
      <c r="BS536" s="245"/>
      <c r="BT536" s="245"/>
      <c r="BU536" s="245"/>
      <c r="BV536" s="245"/>
      <c r="BW536" s="245"/>
      <c r="BX536" s="245"/>
      <c r="BY536" s="245"/>
      <c r="BZ536" s="245"/>
      <c r="CA536" s="245"/>
      <c r="CB536" s="245"/>
      <c r="CC536" s="245"/>
      <c r="CD536" s="245"/>
      <c r="CE536" s="245"/>
      <c r="CF536" s="245"/>
      <c r="CG536" s="245"/>
      <c r="CH536" s="245"/>
      <c r="CI536" s="245"/>
      <c r="CJ536" s="245"/>
      <c r="CK536" s="245"/>
      <c r="CL536" s="245"/>
      <c r="CM536" s="245"/>
      <c r="CN536" s="245"/>
      <c r="CO536" s="245"/>
      <c r="CP536" s="245"/>
      <c r="CQ536" s="245"/>
      <c r="CR536" s="245">
        <v>-0.51</v>
      </c>
      <c r="CS536" s="245"/>
      <c r="CT536" s="245"/>
      <c r="CU536" s="245"/>
      <c r="CV536" s="245"/>
      <c r="CW536" s="245"/>
      <c r="CX536" s="245"/>
      <c r="CY536" s="245">
        <v>-0.4</v>
      </c>
      <c r="CZ536" s="245"/>
      <c r="DA536" s="245"/>
      <c r="DB536" s="245"/>
      <c r="DC536" s="245"/>
      <c r="DD536" s="245"/>
      <c r="DE536" s="245"/>
      <c r="DF536" s="245"/>
      <c r="DG536" s="245"/>
      <c r="DH536" s="245"/>
      <c r="DI536" s="245"/>
      <c r="DJ536" s="245"/>
      <c r="DK536" s="245"/>
      <c r="DL536" s="245"/>
      <c r="DM536" s="245"/>
      <c r="DN536" s="245"/>
      <c r="DO536" s="245"/>
      <c r="DP536" s="245"/>
      <c r="DQ536" s="245"/>
      <c r="DR536" s="245"/>
      <c r="DS536" s="245"/>
      <c r="DT536" s="245"/>
      <c r="DU536" s="245"/>
      <c r="DV536" s="245"/>
      <c r="DW536" s="245">
        <v>-1.2</v>
      </c>
      <c r="DX536" s="245"/>
      <c r="DY536" s="245">
        <v>-1.2</v>
      </c>
      <c r="DZ536" s="245"/>
      <c r="EA536" s="245">
        <v>1</v>
      </c>
      <c r="EB536" s="245"/>
      <c r="EC536" s="245"/>
      <c r="ED536" s="245"/>
      <c r="EE536" s="245"/>
      <c r="EF536" s="245"/>
      <c r="EG536" s="245"/>
      <c r="EH536" s="245"/>
      <c r="EI536" s="245"/>
      <c r="EJ536" s="245"/>
      <c r="EK536" s="245"/>
      <c r="EL536" s="245"/>
      <c r="EM536" s="245"/>
      <c r="EN536" s="245"/>
      <c r="EO536" s="245"/>
      <c r="EP536" s="245"/>
      <c r="EQ536" s="245"/>
      <c r="ER536" s="245"/>
      <c r="ES536" s="245"/>
      <c r="ET536" s="245"/>
      <c r="EU536" s="245"/>
      <c r="EV536" s="245"/>
      <c r="EW536" s="245"/>
      <c r="EX536" s="245"/>
      <c r="EY536" s="245"/>
      <c r="EZ536" s="245"/>
      <c r="FA536" s="245"/>
      <c r="FB536" s="245"/>
      <c r="FC536" s="245"/>
      <c r="FD536" s="245"/>
      <c r="FE536" s="245"/>
      <c r="FF536" s="245"/>
      <c r="FG536" s="245"/>
      <c r="FH536" s="245"/>
      <c r="FI536" s="245"/>
      <c r="FJ536" s="245"/>
      <c r="FK536" s="245"/>
      <c r="FL536" s="245"/>
      <c r="FM536" s="245"/>
      <c r="FN536" s="245"/>
      <c r="FO536" s="245"/>
      <c r="FP536" s="245"/>
      <c r="FQ536" s="245"/>
      <c r="FR536" s="245"/>
      <c r="FS536" s="245"/>
      <c r="FT536" s="246"/>
      <c r="FU536" s="247">
        <f t="shared" si="72"/>
        <v>0</v>
      </c>
      <c r="FV536" s="247">
        <f t="shared" si="73"/>
        <v>0</v>
      </c>
      <c r="FW536" s="247">
        <f t="shared" si="73"/>
        <v>0</v>
      </c>
      <c r="FX536" s="247">
        <f t="shared" si="73"/>
        <v>0</v>
      </c>
      <c r="FY536" s="247">
        <f t="shared" si="73"/>
        <v>0</v>
      </c>
      <c r="FZ536" s="247">
        <f t="shared" si="73"/>
        <v>0</v>
      </c>
      <c r="GA536" s="247">
        <f t="shared" si="74"/>
        <v>0</v>
      </c>
      <c r="GB536" s="247">
        <f t="shared" si="69"/>
        <v>0</v>
      </c>
      <c r="GC536" s="247">
        <f t="shared" si="70"/>
        <v>0</v>
      </c>
    </row>
    <row r="537" spans="1:185" x14ac:dyDescent="0.3">
      <c r="A537" s="69" t="s">
        <v>558</v>
      </c>
      <c r="B537" s="69" t="str">
        <f>[3]Technologies!B537</f>
        <v>Industrie</v>
      </c>
      <c r="C537" s="69" t="str">
        <f>VLOOKUP($A537,[3]Technologies!$A$7:$H$699,3,FALSE)</f>
        <v>Conversion</v>
      </c>
      <c r="D537" s="69" t="str">
        <f>VLOOKUP($A537,[3]Technologies!$A$7:$H$699,4,FALSE)</f>
        <v>Ammonia</v>
      </c>
      <c r="E537" s="69" t="str">
        <f>VLOOKUP($A537,[3]Technologies!$A$7:$H$699,6,FALSE)</f>
        <v>Ammonia</v>
      </c>
      <c r="F537" s="40" t="str">
        <f>VLOOKUP($A537,[3]Technologies!$A$7:$H$699,7,FALSE)</f>
        <v>Haber Bosch with electrolyzer - Ammonia Production</v>
      </c>
      <c r="G537" s="233"/>
      <c r="H537" s="233"/>
      <c r="I537" s="234" cm="1">
        <f t="array" ref="I537">-SUMPRODUCT(([3]Feedstocks!$C$4:$C$185=A537)*[3]Feedstocks!$E$4:$E$185,[3]Feedstocks!$F$4:$F$185,[3]Feedstocks!$H$4:$H$185,[3]Feedstocks!$I$4:$I$185)</f>
        <v>0</v>
      </c>
      <c r="J537" s="234" cm="1">
        <f t="array" ref="J537">-SUMPRODUCT(([3]Feedstocks!$C$4:$C$185=A537)*[3]Feedstocks!$E$4:$E$185,[3]Feedstocks!$H$4:$H$185,[3]Feedstocks!$I$4:$I$185)</f>
        <v>0</v>
      </c>
      <c r="K537" s="234"/>
      <c r="L537" s="234"/>
      <c r="M537" s="233">
        <v>1</v>
      </c>
      <c r="N537" s="233" t="str">
        <f>VLOOKUP(E537,[3]Activities!$A$9:$M$224,13,FALSE)</f>
        <v>NL</v>
      </c>
      <c r="O537" s="233"/>
      <c r="P537" s="87"/>
      <c r="Q537" s="235"/>
      <c r="R537" s="235"/>
      <c r="S537" s="235"/>
      <c r="T537" s="235"/>
      <c r="U537" s="235"/>
      <c r="V537" s="235"/>
      <c r="W537" s="235"/>
      <c r="X537" s="235"/>
      <c r="Y537" s="235"/>
      <c r="Z537" s="235"/>
      <c r="AA537" s="235"/>
      <c r="AB537" s="235"/>
      <c r="AC537" s="235"/>
      <c r="AD537" s="235"/>
      <c r="AE537" s="235"/>
      <c r="AF537" s="230"/>
      <c r="AG537" s="230"/>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c r="BQ537" s="235"/>
      <c r="BR537" s="235"/>
      <c r="BS537" s="235"/>
      <c r="BT537" s="235"/>
      <c r="BU537" s="235"/>
      <c r="BV537" s="235"/>
      <c r="BW537" s="235"/>
      <c r="BX537" s="235"/>
      <c r="BY537" s="235"/>
      <c r="BZ537" s="235"/>
      <c r="CA537" s="235"/>
      <c r="CB537" s="235"/>
      <c r="CC537" s="235"/>
      <c r="CD537" s="235"/>
      <c r="CE537" s="235"/>
      <c r="CF537" s="235"/>
      <c r="CG537" s="235"/>
      <c r="CH537" s="235"/>
      <c r="CI537" s="235"/>
      <c r="CJ537" s="235"/>
      <c r="CK537" s="235"/>
      <c r="CL537" s="235"/>
      <c r="CM537" s="235"/>
      <c r="CN537" s="235"/>
      <c r="CO537" s="235"/>
      <c r="CP537" s="235"/>
      <c r="CQ537" s="235"/>
      <c r="CR537" s="235">
        <v>-2.14</v>
      </c>
      <c r="CS537" s="235"/>
      <c r="CT537" s="235"/>
      <c r="CU537" s="235"/>
      <c r="CV537" s="235"/>
      <c r="CW537" s="235"/>
      <c r="CX537" s="235"/>
      <c r="CY537" s="235">
        <v>-0.4</v>
      </c>
      <c r="CZ537" s="235"/>
      <c r="DA537" s="235"/>
      <c r="DB537" s="235"/>
      <c r="DC537" s="235"/>
      <c r="DD537" s="235"/>
      <c r="DE537" s="235"/>
      <c r="DF537" s="235"/>
      <c r="DG537" s="235"/>
      <c r="DH537" s="235"/>
      <c r="DI537" s="235"/>
      <c r="DJ537" s="235"/>
      <c r="DK537" s="235"/>
      <c r="DL537" s="235"/>
      <c r="DM537" s="235"/>
      <c r="DN537" s="235"/>
      <c r="DO537" s="235"/>
      <c r="DP537" s="235"/>
      <c r="DQ537" s="235"/>
      <c r="DR537" s="235"/>
      <c r="DS537" s="235"/>
      <c r="DT537" s="235"/>
      <c r="DU537" s="235"/>
      <c r="DV537" s="235"/>
      <c r="DW537" s="235"/>
      <c r="DX537" s="235"/>
      <c r="DY537" s="235"/>
      <c r="DZ537" s="235"/>
      <c r="EA537" s="235">
        <v>1</v>
      </c>
      <c r="EB537" s="235"/>
      <c r="EC537" s="235"/>
      <c r="ED537" s="235"/>
      <c r="EE537" s="235"/>
      <c r="EF537" s="235"/>
      <c r="EG537" s="235"/>
      <c r="EH537" s="235"/>
      <c r="EI537" s="235"/>
      <c r="EJ537" s="235"/>
      <c r="EK537" s="235"/>
      <c r="EL537" s="235"/>
      <c r="EM537" s="235"/>
      <c r="EN537" s="235"/>
      <c r="EO537" s="235"/>
      <c r="EP537" s="235"/>
      <c r="EQ537" s="235"/>
      <c r="ER537" s="235"/>
      <c r="ES537" s="235"/>
      <c r="ET537" s="235"/>
      <c r="EU537" s="235"/>
      <c r="EV537" s="235"/>
      <c r="EW537" s="235"/>
      <c r="EX537" s="235"/>
      <c r="EY537" s="235"/>
      <c r="EZ537" s="235"/>
      <c r="FA537" s="235"/>
      <c r="FB537" s="235"/>
      <c r="FC537" s="235"/>
      <c r="FD537" s="235"/>
      <c r="FE537" s="235"/>
      <c r="FF537" s="235"/>
      <c r="FG537" s="235"/>
      <c r="FH537" s="235"/>
      <c r="FI537" s="235"/>
      <c r="FJ537" s="235"/>
      <c r="FK537" s="235"/>
      <c r="FL537" s="235"/>
      <c r="FM537" s="235"/>
      <c r="FN537" s="235"/>
      <c r="FO537" s="235"/>
      <c r="FP537" s="235"/>
      <c r="FQ537" s="235"/>
      <c r="FR537" s="235"/>
      <c r="FS537" s="235"/>
      <c r="FT537" s="236"/>
      <c r="FU537" s="237">
        <f t="shared" si="72"/>
        <v>0</v>
      </c>
      <c r="FV537" s="237">
        <f t="shared" si="73"/>
        <v>0</v>
      </c>
      <c r="FW537" s="237">
        <f t="shared" si="73"/>
        <v>0</v>
      </c>
      <c r="FX537" s="237">
        <f t="shared" si="73"/>
        <v>0</v>
      </c>
      <c r="FY537" s="237">
        <f t="shared" si="73"/>
        <v>0</v>
      </c>
      <c r="FZ537" s="237">
        <f t="shared" si="73"/>
        <v>0</v>
      </c>
      <c r="GA537" s="237">
        <f t="shared" si="74"/>
        <v>0</v>
      </c>
      <c r="GB537" s="237">
        <f t="shared" si="69"/>
        <v>0</v>
      </c>
      <c r="GC537" s="237">
        <f t="shared" si="70"/>
        <v>0</v>
      </c>
    </row>
    <row r="538" spans="1:185" x14ac:dyDescent="0.3">
      <c r="A538" s="40" t="s">
        <v>559</v>
      </c>
      <c r="B538" s="40" t="str">
        <f>[3]Technologies!B538</f>
        <v>Industrie</v>
      </c>
      <c r="C538" s="40" t="str">
        <f>VLOOKUP($A538,[3]Technologies!$A$7:$H$699,3,FALSE)</f>
        <v>Conversion</v>
      </c>
      <c r="D538" s="40" t="str">
        <f>VLOOKUP($A538,[3]Technologies!$A$7:$H$699,4,FALSE)</f>
        <v>Ammonia</v>
      </c>
      <c r="E538" s="40" t="str">
        <f>VLOOKUP($A538,[3]Technologies!$A$7:$H$699,6,FALSE)</f>
        <v>Ammonia</v>
      </c>
      <c r="F538" s="40" t="str">
        <f>VLOOKUP($A538,[3]Technologies!$A$7:$H$699,7,FALSE)</f>
        <v>Solid State Ammonia Synthesis - Ammonia Production</v>
      </c>
      <c r="G538" s="228"/>
      <c r="H538" s="228"/>
      <c r="I538" s="229" cm="1">
        <f t="array" ref="I538">-SUMPRODUCT(([3]Feedstocks!$C$4:$C$185=A538)*[3]Feedstocks!$E$4:$E$185,[3]Feedstocks!$F$4:$F$185,[3]Feedstocks!$H$4:$H$185,[3]Feedstocks!$I$4:$I$185)</f>
        <v>0</v>
      </c>
      <c r="J538" s="229" cm="1">
        <f t="array" ref="J538">-SUMPRODUCT(([3]Feedstocks!$C$4:$C$185=A538)*[3]Feedstocks!$E$4:$E$185,[3]Feedstocks!$H$4:$H$185,[3]Feedstocks!$I$4:$I$185)</f>
        <v>0</v>
      </c>
      <c r="K538" s="229"/>
      <c r="L538" s="229"/>
      <c r="M538" s="228">
        <v>1</v>
      </c>
      <c r="N538" s="228" t="str">
        <f>VLOOKUP(E538,[3]Activities!$A$9:$M$224,13,FALSE)</f>
        <v>NL</v>
      </c>
      <c r="O538" s="228"/>
      <c r="P538" s="66"/>
      <c r="Q538" s="230"/>
      <c r="R538" s="230"/>
      <c r="S538" s="230"/>
      <c r="T538" s="230"/>
      <c r="U538" s="230"/>
      <c r="V538" s="230"/>
      <c r="W538" s="230"/>
      <c r="X538" s="230"/>
      <c r="Y538" s="230"/>
      <c r="Z538" s="230"/>
      <c r="AA538" s="230"/>
      <c r="AB538" s="230"/>
      <c r="AC538" s="230"/>
      <c r="AD538" s="230"/>
      <c r="AE538" s="230"/>
      <c r="AF538" s="235"/>
      <c r="AG538" s="235"/>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c r="BQ538" s="230"/>
      <c r="BR538" s="230"/>
      <c r="BS538" s="230"/>
      <c r="BT538" s="230"/>
      <c r="BU538" s="230"/>
      <c r="BV538" s="230"/>
      <c r="BW538" s="230"/>
      <c r="BX538" s="230"/>
      <c r="BY538" s="230"/>
      <c r="BZ538" s="230"/>
      <c r="CA538" s="230"/>
      <c r="CB538" s="230"/>
      <c r="CC538" s="230"/>
      <c r="CD538" s="230"/>
      <c r="CE538" s="230"/>
      <c r="CF538" s="230"/>
      <c r="CG538" s="230"/>
      <c r="CH538" s="230"/>
      <c r="CI538" s="230"/>
      <c r="CJ538" s="230"/>
      <c r="CK538" s="230"/>
      <c r="CL538" s="230"/>
      <c r="CM538" s="230"/>
      <c r="CN538" s="230"/>
      <c r="CO538" s="230"/>
      <c r="CP538" s="230"/>
      <c r="CQ538" s="230"/>
      <c r="CR538" s="230">
        <v>-1.75</v>
      </c>
      <c r="CS538" s="230"/>
      <c r="CT538" s="230"/>
      <c r="CU538" s="230"/>
      <c r="CV538" s="230"/>
      <c r="CW538" s="230"/>
      <c r="CX538" s="230"/>
      <c r="CY538" s="230"/>
      <c r="CZ538" s="230"/>
      <c r="DA538" s="230"/>
      <c r="DB538" s="230"/>
      <c r="DC538" s="230"/>
      <c r="DD538" s="230"/>
      <c r="DE538" s="230"/>
      <c r="DF538" s="230"/>
      <c r="DG538" s="230"/>
      <c r="DH538" s="230"/>
      <c r="DI538" s="230"/>
      <c r="DJ538" s="230"/>
      <c r="DK538" s="230"/>
      <c r="DL538" s="230"/>
      <c r="DM538" s="230"/>
      <c r="DN538" s="230"/>
      <c r="DO538" s="230"/>
      <c r="DP538" s="230"/>
      <c r="DQ538" s="230"/>
      <c r="DR538" s="230"/>
      <c r="DS538" s="230"/>
      <c r="DT538" s="230"/>
      <c r="DU538" s="230"/>
      <c r="DV538" s="230"/>
      <c r="DW538" s="230"/>
      <c r="DX538" s="230"/>
      <c r="DY538" s="230"/>
      <c r="DZ538" s="230"/>
      <c r="EA538" s="230">
        <v>1</v>
      </c>
      <c r="EB538" s="230"/>
      <c r="EC538" s="230"/>
      <c r="ED538" s="230"/>
      <c r="EE538" s="230"/>
      <c r="EF538" s="230"/>
      <c r="EG538" s="230"/>
      <c r="EH538" s="230"/>
      <c r="EI538" s="230"/>
      <c r="EJ538" s="230"/>
      <c r="EK538" s="230"/>
      <c r="EL538" s="230"/>
      <c r="EM538" s="230"/>
      <c r="EN538" s="230"/>
      <c r="EO538" s="230"/>
      <c r="EP538" s="230"/>
      <c r="EQ538" s="230"/>
      <c r="ER538" s="230"/>
      <c r="ES538" s="230"/>
      <c r="ET538" s="230"/>
      <c r="EU538" s="230"/>
      <c r="EV538" s="230"/>
      <c r="EW538" s="230"/>
      <c r="EX538" s="230"/>
      <c r="EY538" s="230"/>
      <c r="EZ538" s="230"/>
      <c r="FA538" s="230"/>
      <c r="FB538" s="230"/>
      <c r="FC538" s="230"/>
      <c r="FD538" s="230"/>
      <c r="FE538" s="230"/>
      <c r="FF538" s="230"/>
      <c r="FG538" s="230"/>
      <c r="FH538" s="230"/>
      <c r="FI538" s="230"/>
      <c r="FJ538" s="230"/>
      <c r="FK538" s="230"/>
      <c r="FL538" s="230"/>
      <c r="FM538" s="230"/>
      <c r="FN538" s="230"/>
      <c r="FO538" s="230"/>
      <c r="FP538" s="230"/>
      <c r="FQ538" s="230"/>
      <c r="FR538" s="230"/>
      <c r="FS538" s="230"/>
      <c r="FT538" s="231"/>
      <c r="FU538" s="232">
        <f t="shared" si="72"/>
        <v>0</v>
      </c>
      <c r="FV538" s="232">
        <f t="shared" si="73"/>
        <v>0</v>
      </c>
      <c r="FW538" s="232">
        <f t="shared" si="73"/>
        <v>0</v>
      </c>
      <c r="FX538" s="232">
        <f t="shared" si="73"/>
        <v>0</v>
      </c>
      <c r="FY538" s="232">
        <f t="shared" si="73"/>
        <v>0</v>
      </c>
      <c r="FZ538" s="232">
        <f t="shared" si="73"/>
        <v>0</v>
      </c>
      <c r="GA538" s="232">
        <f t="shared" si="74"/>
        <v>0</v>
      </c>
      <c r="GB538" s="232">
        <f t="shared" si="69"/>
        <v>0</v>
      </c>
      <c r="GC538" s="232">
        <f t="shared" si="70"/>
        <v>0</v>
      </c>
    </row>
    <row r="539" spans="1:185" x14ac:dyDescent="0.3">
      <c r="A539" s="69" t="s">
        <v>560</v>
      </c>
      <c r="B539" s="69" t="str">
        <f>[3]Technologies!B539</f>
        <v>Industrie</v>
      </c>
      <c r="C539" s="69" t="str">
        <f>VLOOKUP($A539,[3]Technologies!$A$7:$H$699,3,FALSE)</f>
        <v>Primary</v>
      </c>
      <c r="D539" s="69" t="str">
        <f>VLOOKUP($A539,[3]Technologies!$A$7:$H$699,4,FALSE)</f>
        <v>Ammonia</v>
      </c>
      <c r="E539" s="69" t="str">
        <f>VLOOKUP($A539,[3]Technologies!$A$7:$H$699,6,FALSE)</f>
        <v>Ammonia</v>
      </c>
      <c r="F539" s="40" t="str">
        <f>VLOOKUP($A539,[3]Technologies!$A$7:$H$699,7,FALSE)</f>
        <v>Imported Ammonia - Ammonia Production</v>
      </c>
      <c r="G539" s="233"/>
      <c r="H539" s="233"/>
      <c r="I539" s="234" cm="1">
        <f t="array" ref="I539">-SUMPRODUCT(([3]Feedstocks!$C$4:$C$185=A539)*[3]Feedstocks!$E$4:$E$185,[3]Feedstocks!$F$4:$F$185,[3]Feedstocks!$H$4:$H$185,[3]Feedstocks!$I$4:$I$185)</f>
        <v>0</v>
      </c>
      <c r="J539" s="234" cm="1">
        <f t="array" ref="J539">-SUMPRODUCT(([3]Feedstocks!$C$4:$C$185=A539)*[3]Feedstocks!$E$4:$E$185,[3]Feedstocks!$H$4:$H$185,[3]Feedstocks!$I$4:$I$185)</f>
        <v>0</v>
      </c>
      <c r="K539" s="234"/>
      <c r="L539" s="234"/>
      <c r="M539" s="233">
        <v>1</v>
      </c>
      <c r="N539" s="233" t="str">
        <f>VLOOKUP(E539,[3]Activities!$A$9:$M$224,13,FALSE)</f>
        <v>NL</v>
      </c>
      <c r="O539" s="233"/>
      <c r="P539" s="87"/>
      <c r="Q539" s="235"/>
      <c r="R539" s="235"/>
      <c r="S539" s="235"/>
      <c r="T539" s="235"/>
      <c r="U539" s="235"/>
      <c r="V539" s="235"/>
      <c r="W539" s="235"/>
      <c r="X539" s="235"/>
      <c r="Y539" s="235"/>
      <c r="Z539" s="235"/>
      <c r="AA539" s="235"/>
      <c r="AB539" s="235"/>
      <c r="AC539" s="235"/>
      <c r="AD539" s="235"/>
      <c r="AE539" s="235"/>
      <c r="AF539" s="230"/>
      <c r="AG539" s="230"/>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c r="BQ539" s="235"/>
      <c r="BR539" s="235"/>
      <c r="BS539" s="235"/>
      <c r="BT539" s="235"/>
      <c r="BU539" s="235"/>
      <c r="BV539" s="235"/>
      <c r="BW539" s="235"/>
      <c r="BX539" s="235"/>
      <c r="BY539" s="235"/>
      <c r="BZ539" s="235"/>
      <c r="CA539" s="235"/>
      <c r="CB539" s="235"/>
      <c r="CC539" s="235"/>
      <c r="CD539" s="235"/>
      <c r="CE539" s="235"/>
      <c r="CF539" s="235"/>
      <c r="CG539" s="235"/>
      <c r="CH539" s="235"/>
      <c r="CI539" s="235"/>
      <c r="CJ539" s="235"/>
      <c r="CK539" s="235"/>
      <c r="CL539" s="235"/>
      <c r="CM539" s="235"/>
      <c r="CN539" s="235"/>
      <c r="CO539" s="235"/>
      <c r="CP539" s="235"/>
      <c r="CQ539" s="235"/>
      <c r="CR539" s="235"/>
      <c r="CS539" s="235"/>
      <c r="CT539" s="235"/>
      <c r="CU539" s="235"/>
      <c r="CV539" s="235"/>
      <c r="CW539" s="235"/>
      <c r="CX539" s="235"/>
      <c r="CY539" s="235"/>
      <c r="CZ539" s="235"/>
      <c r="DA539" s="235"/>
      <c r="DB539" s="235"/>
      <c r="DC539" s="235"/>
      <c r="DD539" s="235"/>
      <c r="DE539" s="235"/>
      <c r="DF539" s="235"/>
      <c r="DG539" s="235"/>
      <c r="DH539" s="235"/>
      <c r="DI539" s="235"/>
      <c r="DJ539" s="235"/>
      <c r="DK539" s="235"/>
      <c r="DL539" s="235"/>
      <c r="DM539" s="235"/>
      <c r="DN539" s="235"/>
      <c r="DO539" s="235"/>
      <c r="DP539" s="235"/>
      <c r="DQ539" s="235"/>
      <c r="DR539" s="235"/>
      <c r="DS539" s="235"/>
      <c r="DT539" s="235"/>
      <c r="DU539" s="235"/>
      <c r="DV539" s="235"/>
      <c r="DW539" s="235"/>
      <c r="DX539" s="235"/>
      <c r="DY539" s="235"/>
      <c r="DZ539" s="235"/>
      <c r="EA539" s="235">
        <v>1</v>
      </c>
      <c r="EB539" s="235"/>
      <c r="EC539" s="235"/>
      <c r="ED539" s="235"/>
      <c r="EE539" s="235"/>
      <c r="EF539" s="235"/>
      <c r="EG539" s="235"/>
      <c r="EH539" s="235"/>
      <c r="EI539" s="235"/>
      <c r="EJ539" s="235"/>
      <c r="EK539" s="235"/>
      <c r="EL539" s="235"/>
      <c r="EM539" s="235"/>
      <c r="EN539" s="235"/>
      <c r="EO539" s="235"/>
      <c r="EP539" s="235"/>
      <c r="EQ539" s="235"/>
      <c r="ER539" s="235"/>
      <c r="ES539" s="235"/>
      <c r="ET539" s="235"/>
      <c r="EU539" s="235"/>
      <c r="EV539" s="235"/>
      <c r="EW539" s="235"/>
      <c r="EX539" s="235"/>
      <c r="EY539" s="235"/>
      <c r="EZ539" s="235"/>
      <c r="FA539" s="235"/>
      <c r="FB539" s="235"/>
      <c r="FC539" s="235"/>
      <c r="FD539" s="235"/>
      <c r="FE539" s="235"/>
      <c r="FF539" s="235"/>
      <c r="FG539" s="235"/>
      <c r="FH539" s="235"/>
      <c r="FI539" s="235"/>
      <c r="FJ539" s="235"/>
      <c r="FK539" s="235"/>
      <c r="FL539" s="235"/>
      <c r="FM539" s="235"/>
      <c r="FN539" s="235"/>
      <c r="FO539" s="235"/>
      <c r="FP539" s="235"/>
      <c r="FQ539" s="235"/>
      <c r="FR539" s="235"/>
      <c r="FS539" s="235"/>
      <c r="FT539" s="236"/>
      <c r="FU539" s="237">
        <f t="shared" si="72"/>
        <v>0</v>
      </c>
      <c r="FV539" s="237">
        <f t="shared" si="73"/>
        <v>0</v>
      </c>
      <c r="FW539" s="237">
        <f t="shared" si="73"/>
        <v>0</v>
      </c>
      <c r="FX539" s="237">
        <f t="shared" si="73"/>
        <v>0</v>
      </c>
      <c r="FY539" s="237">
        <f t="shared" si="73"/>
        <v>0</v>
      </c>
      <c r="FZ539" s="237">
        <f t="shared" si="73"/>
        <v>0</v>
      </c>
      <c r="GA539" s="237">
        <f t="shared" si="74"/>
        <v>0</v>
      </c>
      <c r="GB539" s="237">
        <f t="shared" si="69"/>
        <v>0</v>
      </c>
      <c r="GC539" s="237">
        <f t="shared" si="70"/>
        <v>0</v>
      </c>
    </row>
    <row r="540" spans="1:185" x14ac:dyDescent="0.3">
      <c r="A540" s="40" t="s">
        <v>561</v>
      </c>
      <c r="B540" s="40" t="str">
        <f>[3]Technologies!B540</f>
        <v>Industrie</v>
      </c>
      <c r="C540" s="40" t="str">
        <f>VLOOKUP($A540,[3]Technologies!$A$7:$H$699,3,FALSE)</f>
        <v>Conversion</v>
      </c>
      <c r="D540" s="40" t="str">
        <f>VLOOKUP($A540,[3]Technologies!$A$7:$H$699,4,FALSE)</f>
        <v>Final Biomass</v>
      </c>
      <c r="E540" s="40" t="str">
        <f>VLOOKUP($A540,[3]Technologies!$A$7:$H$699,6,FALSE)</f>
        <v>Biomass</v>
      </c>
      <c r="F540" s="40" t="str">
        <f>VLOOKUP($A540,[3]Technologies!$A$7:$H$699,7,FALSE)</f>
        <v>Biomass from wood - Final Biomass</v>
      </c>
      <c r="G540" s="228"/>
      <c r="H540" s="228"/>
      <c r="I540" s="229" cm="1">
        <f t="array" ref="I540">-SUMPRODUCT(([3]Feedstocks!$C$4:$C$185=A540)*[3]Feedstocks!$E$4:$E$185,[3]Feedstocks!$F$4:$F$185,[3]Feedstocks!$H$4:$H$185,[3]Feedstocks!$I$4:$I$185)</f>
        <v>0</v>
      </c>
      <c r="J540" s="229" cm="1">
        <f t="array" ref="J540">-SUMPRODUCT(([3]Feedstocks!$C$4:$C$185=A540)*[3]Feedstocks!$E$4:$E$185,[3]Feedstocks!$H$4:$H$185,[3]Feedstocks!$I$4:$I$185)</f>
        <v>0</v>
      </c>
      <c r="K540" s="229"/>
      <c r="L540" s="229"/>
      <c r="M540" s="228"/>
      <c r="N540" s="228" t="str">
        <f>VLOOKUP(E540,[3]Activities!$A$9:$M$224,13,FALSE)</f>
        <v>NL</v>
      </c>
      <c r="O540" s="228"/>
      <c r="P540" s="66" t="s">
        <v>1266</v>
      </c>
      <c r="Q540" s="230"/>
      <c r="R540" s="230"/>
      <c r="S540" s="230"/>
      <c r="T540" s="230"/>
      <c r="U540" s="230"/>
      <c r="V540" s="230"/>
      <c r="W540" s="230"/>
      <c r="X540" s="230"/>
      <c r="Y540" s="230"/>
      <c r="Z540" s="230"/>
      <c r="AA540" s="230"/>
      <c r="AB540" s="230"/>
      <c r="AC540" s="230"/>
      <c r="AD540" s="230"/>
      <c r="AE540" s="230"/>
      <c r="AF540" s="235"/>
      <c r="AG540" s="235"/>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c r="BQ540" s="230"/>
      <c r="BR540" s="230"/>
      <c r="BS540" s="230"/>
      <c r="BT540" s="230"/>
      <c r="BU540" s="230"/>
      <c r="BV540" s="230"/>
      <c r="BW540" s="230"/>
      <c r="BX540" s="230"/>
      <c r="BY540" s="230"/>
      <c r="BZ540" s="230"/>
      <c r="CA540" s="230"/>
      <c r="CB540" s="230"/>
      <c r="CC540" s="230"/>
      <c r="CD540" s="230"/>
      <c r="CE540" s="230"/>
      <c r="CF540" s="230"/>
      <c r="CG540" s="230"/>
      <c r="CH540" s="230"/>
      <c r="CI540" s="230"/>
      <c r="CJ540" s="230"/>
      <c r="CK540" s="230"/>
      <c r="CL540" s="230"/>
      <c r="CM540" s="230"/>
      <c r="CN540" s="230"/>
      <c r="CO540" s="230"/>
      <c r="CP540" s="230"/>
      <c r="CQ540" s="230"/>
      <c r="CR540" s="230"/>
      <c r="CS540" s="230"/>
      <c r="CT540" s="230"/>
      <c r="CU540" s="230"/>
      <c r="CV540" s="230"/>
      <c r="CW540" s="230"/>
      <c r="CX540" s="230"/>
      <c r="CY540" s="230"/>
      <c r="CZ540" s="230"/>
      <c r="DA540" s="230"/>
      <c r="DB540" s="230"/>
      <c r="DC540" s="230"/>
      <c r="DD540" s="230"/>
      <c r="DE540" s="230"/>
      <c r="DF540" s="230"/>
      <c r="DG540" s="230"/>
      <c r="DH540" s="230"/>
      <c r="DI540" s="230"/>
      <c r="DJ540" s="230"/>
      <c r="DK540" s="230"/>
      <c r="DL540" s="230"/>
      <c r="DM540" s="230"/>
      <c r="DN540" s="230"/>
      <c r="DO540" s="230"/>
      <c r="DP540" s="230"/>
      <c r="DQ540" s="230"/>
      <c r="DR540" s="230"/>
      <c r="DS540" s="230"/>
      <c r="DT540" s="230"/>
      <c r="DU540" s="230"/>
      <c r="DV540" s="230"/>
      <c r="DW540" s="230"/>
      <c r="DX540" s="230"/>
      <c r="DY540" s="230"/>
      <c r="DZ540" s="230"/>
      <c r="EA540" s="230"/>
      <c r="EB540" s="230">
        <v>1</v>
      </c>
      <c r="EC540" s="230"/>
      <c r="ED540" s="230"/>
      <c r="EE540" s="230"/>
      <c r="EF540" s="230"/>
      <c r="EG540" s="230"/>
      <c r="EH540" s="230"/>
      <c r="EI540" s="230"/>
      <c r="EJ540" s="230"/>
      <c r="EK540" s="230"/>
      <c r="EL540" s="230"/>
      <c r="EM540" s="230"/>
      <c r="EN540" s="230">
        <v>-1</v>
      </c>
      <c r="EO540" s="230"/>
      <c r="EP540" s="230"/>
      <c r="EQ540" s="230"/>
      <c r="ER540" s="230"/>
      <c r="ES540" s="230"/>
      <c r="ET540" s="230"/>
      <c r="EU540" s="230"/>
      <c r="EV540" s="230"/>
      <c r="EW540" s="230"/>
      <c r="EX540" s="230"/>
      <c r="EY540" s="230"/>
      <c r="EZ540" s="230"/>
      <c r="FA540" s="230"/>
      <c r="FB540" s="230"/>
      <c r="FC540" s="230"/>
      <c r="FD540" s="230"/>
      <c r="FE540" s="230"/>
      <c r="FF540" s="230"/>
      <c r="FG540" s="230"/>
      <c r="FH540" s="230"/>
      <c r="FI540" s="230"/>
      <c r="FJ540" s="230"/>
      <c r="FK540" s="230"/>
      <c r="FL540" s="230"/>
      <c r="FM540" s="230"/>
      <c r="FN540" s="230"/>
      <c r="FO540" s="230"/>
      <c r="FP540" s="230"/>
      <c r="FQ540" s="230"/>
      <c r="FR540" s="230"/>
      <c r="FS540" s="230"/>
      <c r="FT540" s="231"/>
      <c r="FU540" s="232">
        <f t="shared" si="72"/>
        <v>0</v>
      </c>
      <c r="FV540" s="232">
        <f t="shared" si="73"/>
        <v>0</v>
      </c>
      <c r="FW540" s="232">
        <f t="shared" si="73"/>
        <v>0</v>
      </c>
      <c r="FX540" s="232">
        <f t="shared" si="73"/>
        <v>0</v>
      </c>
      <c r="FY540" s="232">
        <f t="shared" si="73"/>
        <v>0</v>
      </c>
      <c r="FZ540" s="232">
        <f t="shared" si="73"/>
        <v>0</v>
      </c>
      <c r="GA540" s="232">
        <f t="shared" si="74"/>
        <v>0</v>
      </c>
      <c r="GB540" s="232">
        <f t="shared" si="69"/>
        <v>0</v>
      </c>
      <c r="GC540" s="232">
        <f t="shared" si="70"/>
        <v>0</v>
      </c>
    </row>
    <row r="541" spans="1:185" x14ac:dyDescent="0.3">
      <c r="A541" s="69" t="s">
        <v>562</v>
      </c>
      <c r="B541" s="69" t="str">
        <f>[3]Technologies!B541</f>
        <v>Industrie</v>
      </c>
      <c r="C541" s="69" t="str">
        <f>VLOOKUP($A541,[3]Technologies!$A$7:$H$699,3,FALSE)</f>
        <v>Conversion</v>
      </c>
      <c r="D541" s="69" t="str">
        <f>VLOOKUP($A541,[3]Technologies!$A$7:$H$699,4,FALSE)</f>
        <v>Final Biomass</v>
      </c>
      <c r="E541" s="69" t="str">
        <f>VLOOKUP($A541,[3]Technologies!$A$7:$H$699,6,FALSE)</f>
        <v>Biomass</v>
      </c>
      <c r="F541" s="70" t="str">
        <f>VLOOKUP($A541,[3]Technologies!$A$7:$H$699,7,FALSE)</f>
        <v>Biomass from grasscrops - Final Biomass</v>
      </c>
      <c r="G541" s="233"/>
      <c r="H541" s="233"/>
      <c r="I541" s="234" cm="1">
        <f t="array" ref="I541">-SUMPRODUCT(([3]Feedstocks!$C$4:$C$185=A541)*[3]Feedstocks!$E$4:$E$185,[3]Feedstocks!$F$4:$F$185,[3]Feedstocks!$H$4:$H$185,[3]Feedstocks!$I$4:$I$185)</f>
        <v>0</v>
      </c>
      <c r="J541" s="234" cm="1">
        <f t="array" ref="J541">-SUMPRODUCT(([3]Feedstocks!$C$4:$C$185=A541)*[3]Feedstocks!$E$4:$E$185,[3]Feedstocks!$H$4:$H$185,[3]Feedstocks!$I$4:$I$185)</f>
        <v>0</v>
      </c>
      <c r="K541" s="234"/>
      <c r="L541" s="234"/>
      <c r="M541" s="233"/>
      <c r="N541" s="233" t="str">
        <f>VLOOKUP(E541,[3]Activities!$A$9:$M$224,13,FALSE)</f>
        <v>NL</v>
      </c>
      <c r="O541" s="233"/>
      <c r="P541" s="87" t="s">
        <v>1266</v>
      </c>
      <c r="Q541" s="235"/>
      <c r="R541" s="235"/>
      <c r="S541" s="235"/>
      <c r="T541" s="235"/>
      <c r="U541" s="235"/>
      <c r="V541" s="235"/>
      <c r="W541" s="235"/>
      <c r="X541" s="235"/>
      <c r="Y541" s="235"/>
      <c r="Z541" s="235"/>
      <c r="AA541" s="235"/>
      <c r="AB541" s="235"/>
      <c r="AC541" s="235"/>
      <c r="AD541" s="235"/>
      <c r="AE541" s="235"/>
      <c r="AF541" s="230"/>
      <c r="AG541" s="230"/>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c r="BQ541" s="235"/>
      <c r="BR541" s="235"/>
      <c r="BS541" s="235"/>
      <c r="BT541" s="235"/>
      <c r="BU541" s="235"/>
      <c r="BV541" s="235"/>
      <c r="BW541" s="235"/>
      <c r="BX541" s="235"/>
      <c r="BY541" s="235"/>
      <c r="BZ541" s="235"/>
      <c r="CA541" s="235"/>
      <c r="CB541" s="235"/>
      <c r="CC541" s="235"/>
      <c r="CD541" s="235"/>
      <c r="CE541" s="235"/>
      <c r="CF541" s="235"/>
      <c r="CG541" s="235"/>
      <c r="CH541" s="235"/>
      <c r="CI541" s="235"/>
      <c r="CJ541" s="235"/>
      <c r="CK541" s="235"/>
      <c r="CL541" s="235"/>
      <c r="CM541" s="235"/>
      <c r="CN541" s="235"/>
      <c r="CO541" s="235"/>
      <c r="CP541" s="235"/>
      <c r="CQ541" s="235"/>
      <c r="CR541" s="235"/>
      <c r="CS541" s="235"/>
      <c r="CT541" s="235"/>
      <c r="CU541" s="235"/>
      <c r="CV541" s="235"/>
      <c r="CW541" s="235"/>
      <c r="CX541" s="235"/>
      <c r="CY541" s="235"/>
      <c r="CZ541" s="235"/>
      <c r="DA541" s="235"/>
      <c r="DB541" s="235"/>
      <c r="DC541" s="235"/>
      <c r="DD541" s="235"/>
      <c r="DE541" s="235"/>
      <c r="DF541" s="235"/>
      <c r="DG541" s="235"/>
      <c r="DH541" s="235"/>
      <c r="DI541" s="235"/>
      <c r="DJ541" s="235"/>
      <c r="DK541" s="235"/>
      <c r="DL541" s="235"/>
      <c r="DM541" s="235"/>
      <c r="DN541" s="235"/>
      <c r="DO541" s="235"/>
      <c r="DP541" s="235"/>
      <c r="DQ541" s="235"/>
      <c r="DR541" s="235"/>
      <c r="DS541" s="235"/>
      <c r="DT541" s="235"/>
      <c r="DU541" s="235"/>
      <c r="DV541" s="235"/>
      <c r="DW541" s="235"/>
      <c r="DX541" s="235"/>
      <c r="DY541" s="235"/>
      <c r="DZ541" s="235"/>
      <c r="EA541" s="235"/>
      <c r="EB541" s="235">
        <v>1</v>
      </c>
      <c r="EC541" s="235"/>
      <c r="ED541" s="235"/>
      <c r="EE541" s="235"/>
      <c r="EF541" s="235"/>
      <c r="EG541" s="235"/>
      <c r="EH541" s="235"/>
      <c r="EI541" s="235"/>
      <c r="EJ541" s="235"/>
      <c r="EK541" s="235"/>
      <c r="EL541" s="235"/>
      <c r="EM541" s="235"/>
      <c r="EN541" s="235"/>
      <c r="EO541" s="235"/>
      <c r="EP541" s="235">
        <v>-1</v>
      </c>
      <c r="EQ541" s="235"/>
      <c r="ER541" s="235"/>
      <c r="ES541" s="235"/>
      <c r="ET541" s="235"/>
      <c r="EU541" s="235"/>
      <c r="EV541" s="235"/>
      <c r="EW541" s="235"/>
      <c r="EX541" s="235"/>
      <c r="EY541" s="235"/>
      <c r="EZ541" s="235"/>
      <c r="FA541" s="235"/>
      <c r="FB541" s="235"/>
      <c r="FC541" s="235"/>
      <c r="FD541" s="235"/>
      <c r="FE541" s="235"/>
      <c r="FF541" s="235"/>
      <c r="FG541" s="235"/>
      <c r="FH541" s="235"/>
      <c r="FI541" s="235"/>
      <c r="FJ541" s="235"/>
      <c r="FK541" s="235"/>
      <c r="FL541" s="235"/>
      <c r="FM541" s="235"/>
      <c r="FN541" s="235"/>
      <c r="FO541" s="235"/>
      <c r="FP541" s="235"/>
      <c r="FQ541" s="235"/>
      <c r="FR541" s="235"/>
      <c r="FS541" s="235"/>
      <c r="FT541" s="236"/>
      <c r="FU541" s="237">
        <f t="shared" si="72"/>
        <v>0</v>
      </c>
      <c r="FV541" s="237">
        <f t="shared" si="73"/>
        <v>0</v>
      </c>
      <c r="FW541" s="237">
        <f t="shared" si="73"/>
        <v>0</v>
      </c>
      <c r="FX541" s="237">
        <f t="shared" si="73"/>
        <v>0</v>
      </c>
      <c r="FY541" s="237">
        <f t="shared" si="73"/>
        <v>0</v>
      </c>
      <c r="FZ541" s="237">
        <f t="shared" si="73"/>
        <v>0</v>
      </c>
      <c r="GA541" s="237">
        <f t="shared" si="74"/>
        <v>0</v>
      </c>
      <c r="GB541" s="237">
        <f t="shared" si="69"/>
        <v>0</v>
      </c>
      <c r="GC541" s="237">
        <f t="shared" si="70"/>
        <v>0</v>
      </c>
    </row>
    <row r="542" spans="1:185" x14ac:dyDescent="0.3">
      <c r="A542" s="40" t="s">
        <v>563</v>
      </c>
      <c r="B542" s="40" t="str">
        <f>[3]Technologies!B542</f>
        <v>Industrie</v>
      </c>
      <c r="C542" s="40" t="str">
        <f>VLOOKUP($A542,[3]Technologies!$A$7:$H$699,3,FALSE)</f>
        <v>Conversion</v>
      </c>
      <c r="D542" s="40" t="str">
        <f>VLOOKUP($A542,[3]Technologies!$A$7:$H$699,4,FALSE)</f>
        <v>Final Biomass</v>
      </c>
      <c r="E542" s="40" t="str">
        <f>VLOOKUP($A542,[3]Technologies!$A$7:$H$699,6,FALSE)</f>
        <v>Biomass</v>
      </c>
      <c r="F542" s="40" t="str">
        <f>VLOOKUP($A542,[3]Technologies!$A$7:$H$699,7,FALSE)</f>
        <v>Biomass from agriculture residues - Final Biomass</v>
      </c>
      <c r="G542" s="228"/>
      <c r="H542" s="228"/>
      <c r="I542" s="229" cm="1">
        <f t="array" ref="I542">-SUMPRODUCT(([3]Feedstocks!$C$4:$C$185=A542)*[3]Feedstocks!$E$4:$E$185,[3]Feedstocks!$F$4:$F$185,[3]Feedstocks!$H$4:$H$185,[3]Feedstocks!$I$4:$I$185)</f>
        <v>0</v>
      </c>
      <c r="J542" s="229" cm="1">
        <f t="array" ref="J542">-SUMPRODUCT(([3]Feedstocks!$C$4:$C$185=A542)*[3]Feedstocks!$E$4:$E$185,[3]Feedstocks!$H$4:$H$185,[3]Feedstocks!$I$4:$I$185)</f>
        <v>0</v>
      </c>
      <c r="K542" s="229"/>
      <c r="L542" s="229"/>
      <c r="M542" s="228"/>
      <c r="N542" s="228" t="str">
        <f>VLOOKUP(E542,[3]Activities!$A$9:$M$224,13,FALSE)</f>
        <v>NL</v>
      </c>
      <c r="O542" s="228"/>
      <c r="P542" s="66" t="s">
        <v>1266</v>
      </c>
      <c r="Q542" s="230"/>
      <c r="R542" s="230"/>
      <c r="S542" s="230"/>
      <c r="T542" s="230"/>
      <c r="U542" s="230"/>
      <c r="V542" s="230"/>
      <c r="W542" s="230"/>
      <c r="X542" s="230"/>
      <c r="Y542" s="230"/>
      <c r="Z542" s="230"/>
      <c r="AA542" s="230"/>
      <c r="AB542" s="230"/>
      <c r="AC542" s="230"/>
      <c r="AD542" s="230"/>
      <c r="AE542" s="230"/>
      <c r="AF542" s="235"/>
      <c r="AG542" s="235"/>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c r="BQ542" s="230"/>
      <c r="BR542" s="230"/>
      <c r="BS542" s="230"/>
      <c r="BT542" s="230"/>
      <c r="BU542" s="230"/>
      <c r="BV542" s="230"/>
      <c r="BW542" s="230"/>
      <c r="BX542" s="230"/>
      <c r="BY542" s="230"/>
      <c r="BZ542" s="230"/>
      <c r="CA542" s="230"/>
      <c r="CB542" s="230"/>
      <c r="CC542" s="230"/>
      <c r="CD542" s="230"/>
      <c r="CE542" s="230"/>
      <c r="CF542" s="230"/>
      <c r="CG542" s="230"/>
      <c r="CH542" s="230"/>
      <c r="CI542" s="230"/>
      <c r="CJ542" s="230"/>
      <c r="CK542" s="230"/>
      <c r="CL542" s="230"/>
      <c r="CM542" s="230"/>
      <c r="CN542" s="230"/>
      <c r="CO542" s="230"/>
      <c r="CP542" s="230"/>
      <c r="CQ542" s="230"/>
      <c r="CR542" s="230"/>
      <c r="CS542" s="230"/>
      <c r="CT542" s="230"/>
      <c r="CU542" s="230"/>
      <c r="CV542" s="230"/>
      <c r="CW542" s="230"/>
      <c r="CX542" s="230"/>
      <c r="CY542" s="230"/>
      <c r="CZ542" s="230"/>
      <c r="DA542" s="230"/>
      <c r="DB542" s="230"/>
      <c r="DC542" s="230"/>
      <c r="DD542" s="230"/>
      <c r="DE542" s="230"/>
      <c r="DF542" s="230"/>
      <c r="DG542" s="230"/>
      <c r="DH542" s="230"/>
      <c r="DI542" s="230"/>
      <c r="DJ542" s="230"/>
      <c r="DK542" s="230"/>
      <c r="DL542" s="230"/>
      <c r="DM542" s="230"/>
      <c r="DN542" s="230"/>
      <c r="DO542" s="230"/>
      <c r="DP542" s="230"/>
      <c r="DQ542" s="230"/>
      <c r="DR542" s="230"/>
      <c r="DS542" s="230"/>
      <c r="DT542" s="230"/>
      <c r="DU542" s="230"/>
      <c r="DV542" s="230"/>
      <c r="DW542" s="230"/>
      <c r="DX542" s="230"/>
      <c r="DY542" s="230"/>
      <c r="DZ542" s="230"/>
      <c r="EA542" s="230"/>
      <c r="EB542" s="230">
        <v>1</v>
      </c>
      <c r="EC542" s="230"/>
      <c r="ED542" s="230"/>
      <c r="EE542" s="230"/>
      <c r="EF542" s="230"/>
      <c r="EG542" s="230"/>
      <c r="EH542" s="230"/>
      <c r="EI542" s="230"/>
      <c r="EJ542" s="230"/>
      <c r="EK542" s="230"/>
      <c r="EL542" s="230"/>
      <c r="EM542" s="230"/>
      <c r="EN542" s="230"/>
      <c r="EO542" s="230"/>
      <c r="EP542" s="230"/>
      <c r="EQ542" s="230"/>
      <c r="ER542" s="230">
        <v>-1</v>
      </c>
      <c r="ES542" s="230"/>
      <c r="ET542" s="230"/>
      <c r="EU542" s="230"/>
      <c r="EV542" s="230"/>
      <c r="EW542" s="230"/>
      <c r="EX542" s="230"/>
      <c r="EY542" s="230"/>
      <c r="EZ542" s="230"/>
      <c r="FA542" s="230"/>
      <c r="FB542" s="230"/>
      <c r="FC542" s="230"/>
      <c r="FD542" s="230"/>
      <c r="FE542" s="230"/>
      <c r="FF542" s="230"/>
      <c r="FG542" s="230"/>
      <c r="FH542" s="230"/>
      <c r="FI542" s="230"/>
      <c r="FJ542" s="230"/>
      <c r="FK542" s="230"/>
      <c r="FL542" s="230"/>
      <c r="FM542" s="230"/>
      <c r="FN542" s="230"/>
      <c r="FO542" s="230"/>
      <c r="FP542" s="230"/>
      <c r="FQ542" s="230"/>
      <c r="FR542" s="230"/>
      <c r="FS542" s="230"/>
      <c r="FT542" s="231"/>
      <c r="FU542" s="232">
        <f t="shared" si="72"/>
        <v>0</v>
      </c>
      <c r="FV542" s="232">
        <f t="shared" si="73"/>
        <v>0</v>
      </c>
      <c r="FW542" s="232">
        <f t="shared" si="73"/>
        <v>0</v>
      </c>
      <c r="FX542" s="232">
        <f t="shared" si="73"/>
        <v>0</v>
      </c>
      <c r="FY542" s="232">
        <f t="shared" si="73"/>
        <v>0</v>
      </c>
      <c r="FZ542" s="232">
        <f t="shared" si="73"/>
        <v>0</v>
      </c>
      <c r="GA542" s="232">
        <f t="shared" si="74"/>
        <v>0</v>
      </c>
      <c r="GB542" s="232">
        <f t="shared" si="69"/>
        <v>0</v>
      </c>
      <c r="GC542" s="232">
        <f t="shared" si="70"/>
        <v>0</v>
      </c>
    </row>
    <row r="543" spans="1:185" x14ac:dyDescent="0.3">
      <c r="A543" s="114" t="s">
        <v>564</v>
      </c>
      <c r="B543" s="40" t="str">
        <f>[3]Technologies!B543</f>
        <v>Industrie</v>
      </c>
      <c r="C543" s="40" t="str">
        <f>VLOOKUP($A543,[3]Technologies!$A$7:$H$699,3,FALSE)</f>
        <v>Conversion</v>
      </c>
      <c r="D543" s="40" t="str">
        <f>VLOOKUP($A543,[3]Technologies!$A$7:$H$699,4,FALSE)</f>
        <v>Final Biomass</v>
      </c>
      <c r="E543" s="40" t="str">
        <f>VLOOKUP($A543,[3]Technologies!$A$7:$H$699,6,FALSE)</f>
        <v>Biomass EU</v>
      </c>
      <c r="F543" s="40" t="str">
        <f>VLOOKUP($A543,[3]Technologies!$A$7:$H$699,7,FALSE)</f>
        <v>Biomass from wood - Final Biomass</v>
      </c>
      <c r="G543" s="228"/>
      <c r="H543" s="228"/>
      <c r="I543" s="229" cm="1">
        <f t="array" ref="I543">-SUMPRODUCT(([3]Feedstocks!$C$4:$C$185=A543)*[3]Feedstocks!$E$4:$E$185,[3]Feedstocks!$F$4:$F$185,[3]Feedstocks!$H$4:$H$185,[3]Feedstocks!$I$4:$I$185)</f>
        <v>0</v>
      </c>
      <c r="J543" s="229" cm="1">
        <f t="array" ref="J543">-SUMPRODUCT(([3]Feedstocks!$C$4:$C$185=A543)*[3]Feedstocks!$E$4:$E$185,[3]Feedstocks!$H$4:$H$185,[3]Feedstocks!$I$4:$I$185)</f>
        <v>0</v>
      </c>
      <c r="K543" s="229"/>
      <c r="L543" s="229"/>
      <c r="M543" s="228"/>
      <c r="N543" s="228" t="str">
        <f>VLOOKUP(E543,[3]Activities!$A$9:$M$224,13,FALSE)</f>
        <v>EU</v>
      </c>
      <c r="O543" s="228"/>
      <c r="P543" s="66" t="s">
        <v>1266</v>
      </c>
      <c r="Q543" s="230"/>
      <c r="R543" s="230"/>
      <c r="S543" s="230"/>
      <c r="T543" s="230"/>
      <c r="U543" s="230"/>
      <c r="V543" s="230"/>
      <c r="W543" s="230"/>
      <c r="X543" s="230"/>
      <c r="Y543" s="230"/>
      <c r="Z543" s="230"/>
      <c r="AA543" s="230"/>
      <c r="AB543" s="230"/>
      <c r="AC543" s="230"/>
      <c r="AD543" s="230"/>
      <c r="AE543" s="230"/>
      <c r="AF543" s="235"/>
      <c r="AG543" s="235"/>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c r="BQ543" s="230"/>
      <c r="BR543" s="230"/>
      <c r="BS543" s="230"/>
      <c r="BT543" s="230"/>
      <c r="BU543" s="230"/>
      <c r="BV543" s="230"/>
      <c r="BW543" s="230"/>
      <c r="BX543" s="230"/>
      <c r="BY543" s="230"/>
      <c r="BZ543" s="230"/>
      <c r="CA543" s="230"/>
      <c r="CB543" s="230"/>
      <c r="CC543" s="230"/>
      <c r="CD543" s="230"/>
      <c r="CE543" s="230"/>
      <c r="CF543" s="230"/>
      <c r="CG543" s="230"/>
      <c r="CH543" s="230"/>
      <c r="CI543" s="230"/>
      <c r="CJ543" s="230"/>
      <c r="CK543" s="230"/>
      <c r="CL543" s="230"/>
      <c r="CM543" s="230"/>
      <c r="CN543" s="230"/>
      <c r="CO543" s="230"/>
      <c r="CP543" s="230"/>
      <c r="CQ543" s="230"/>
      <c r="CR543" s="230"/>
      <c r="CS543" s="230"/>
      <c r="CT543" s="230"/>
      <c r="CU543" s="230"/>
      <c r="CV543" s="230"/>
      <c r="CW543" s="230"/>
      <c r="CX543" s="230"/>
      <c r="CY543" s="230"/>
      <c r="CZ543" s="230"/>
      <c r="DA543" s="230"/>
      <c r="DB543" s="230"/>
      <c r="DC543" s="230"/>
      <c r="DD543" s="230"/>
      <c r="DE543" s="230"/>
      <c r="DF543" s="230"/>
      <c r="DG543" s="230"/>
      <c r="DH543" s="230"/>
      <c r="DI543" s="230"/>
      <c r="DJ543" s="230"/>
      <c r="DK543" s="230"/>
      <c r="DL543" s="230"/>
      <c r="DM543" s="230"/>
      <c r="DN543" s="230"/>
      <c r="DO543" s="230"/>
      <c r="DP543" s="230"/>
      <c r="DQ543" s="230"/>
      <c r="DR543" s="230"/>
      <c r="DS543" s="230"/>
      <c r="DT543" s="230"/>
      <c r="DU543" s="230"/>
      <c r="DV543" s="230"/>
      <c r="DW543" s="230"/>
      <c r="DX543" s="230"/>
      <c r="DY543" s="230"/>
      <c r="DZ543" s="230"/>
      <c r="EA543" s="230"/>
      <c r="EB543" s="230"/>
      <c r="EC543" s="230">
        <v>1</v>
      </c>
      <c r="ED543" s="230"/>
      <c r="EE543" s="230"/>
      <c r="EF543" s="230"/>
      <c r="EG543" s="230"/>
      <c r="EH543" s="230"/>
      <c r="EI543" s="230"/>
      <c r="EJ543" s="230"/>
      <c r="EK543" s="230"/>
      <c r="EL543" s="230"/>
      <c r="EM543" s="230"/>
      <c r="EN543" s="230"/>
      <c r="EO543" s="230">
        <v>-1</v>
      </c>
      <c r="EP543" s="230"/>
      <c r="EQ543" s="230"/>
      <c r="ER543" s="230"/>
      <c r="ES543" s="230"/>
      <c r="ET543" s="230"/>
      <c r="EU543" s="230"/>
      <c r="EV543" s="230"/>
      <c r="EW543" s="230"/>
      <c r="EX543" s="230"/>
      <c r="EY543" s="230"/>
      <c r="EZ543" s="230"/>
      <c r="FA543" s="230"/>
      <c r="FB543" s="230"/>
      <c r="FC543" s="230"/>
      <c r="FD543" s="230"/>
      <c r="FE543" s="230"/>
      <c r="FF543" s="230"/>
      <c r="FG543" s="230"/>
      <c r="FH543" s="230"/>
      <c r="FI543" s="230"/>
      <c r="FJ543" s="230"/>
      <c r="FK543" s="230"/>
      <c r="FL543" s="230"/>
      <c r="FM543" s="230"/>
      <c r="FN543" s="230"/>
      <c r="FO543" s="230"/>
      <c r="FP543" s="230"/>
      <c r="FQ543" s="230"/>
      <c r="FR543" s="230"/>
      <c r="FS543" s="230"/>
      <c r="FT543" s="231"/>
      <c r="FU543" s="232">
        <f t="shared" si="72"/>
        <v>0</v>
      </c>
      <c r="FV543" s="232">
        <f t="shared" si="73"/>
        <v>0</v>
      </c>
      <c r="FW543" s="232">
        <f t="shared" si="73"/>
        <v>0</v>
      </c>
      <c r="FX543" s="232">
        <f t="shared" si="73"/>
        <v>0</v>
      </c>
      <c r="FY543" s="232">
        <f t="shared" si="73"/>
        <v>0</v>
      </c>
      <c r="FZ543" s="232">
        <f t="shared" si="73"/>
        <v>0</v>
      </c>
      <c r="GA543" s="232">
        <f t="shared" si="74"/>
        <v>0</v>
      </c>
      <c r="GB543" s="232">
        <f t="shared" si="69"/>
        <v>0</v>
      </c>
      <c r="GC543" s="232">
        <f t="shared" si="70"/>
        <v>0</v>
      </c>
    </row>
    <row r="544" spans="1:185" x14ac:dyDescent="0.3">
      <c r="A544" s="114" t="s">
        <v>565</v>
      </c>
      <c r="B544" s="69" t="str">
        <f>[3]Technologies!B544</f>
        <v>Industrie</v>
      </c>
      <c r="C544" s="69" t="str">
        <f>VLOOKUP($A544,[3]Technologies!$A$7:$H$699,3,FALSE)</f>
        <v>Conversion</v>
      </c>
      <c r="D544" s="69" t="str">
        <f>VLOOKUP($A544,[3]Technologies!$A$7:$H$699,4,FALSE)</f>
        <v>Final Biomass</v>
      </c>
      <c r="E544" s="69" t="str">
        <f>VLOOKUP($A544,[3]Technologies!$A$7:$H$699,6,FALSE)</f>
        <v>Biomass EU</v>
      </c>
      <c r="F544" s="70" t="str">
        <f>VLOOKUP($A544,[3]Technologies!$A$7:$H$699,7,FALSE)</f>
        <v>Biomass from grasscrops - Final Biomass</v>
      </c>
      <c r="G544" s="233"/>
      <c r="H544" s="233"/>
      <c r="I544" s="234" cm="1">
        <f t="array" ref="I544">-SUMPRODUCT(([3]Feedstocks!$C$4:$C$185=A544)*[3]Feedstocks!$E$4:$E$185,[3]Feedstocks!$F$4:$F$185,[3]Feedstocks!$H$4:$H$185,[3]Feedstocks!$I$4:$I$185)</f>
        <v>0</v>
      </c>
      <c r="J544" s="234" cm="1">
        <f t="array" ref="J544">-SUMPRODUCT(([3]Feedstocks!$C$4:$C$185=A544)*[3]Feedstocks!$E$4:$E$185,[3]Feedstocks!$H$4:$H$185,[3]Feedstocks!$I$4:$I$185)</f>
        <v>0</v>
      </c>
      <c r="K544" s="234"/>
      <c r="L544" s="234"/>
      <c r="M544" s="233"/>
      <c r="N544" s="233" t="str">
        <f>VLOOKUP(E544,[3]Activities!$A$9:$M$224,13,FALSE)</f>
        <v>EU</v>
      </c>
      <c r="O544" s="233"/>
      <c r="P544" s="87" t="s">
        <v>1266</v>
      </c>
      <c r="Q544" s="235"/>
      <c r="R544" s="235"/>
      <c r="S544" s="235"/>
      <c r="T544" s="235"/>
      <c r="U544" s="235"/>
      <c r="V544" s="235"/>
      <c r="W544" s="235"/>
      <c r="X544" s="235"/>
      <c r="Y544" s="235"/>
      <c r="Z544" s="235"/>
      <c r="AA544" s="235"/>
      <c r="AB544" s="235"/>
      <c r="AC544" s="235"/>
      <c r="AD544" s="235"/>
      <c r="AE544" s="235"/>
      <c r="AF544" s="230"/>
      <c r="AG544" s="230"/>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c r="BQ544" s="235"/>
      <c r="BR544" s="235"/>
      <c r="BS544" s="235"/>
      <c r="BT544" s="235"/>
      <c r="BU544" s="235"/>
      <c r="BV544" s="235"/>
      <c r="BW544" s="235"/>
      <c r="BX544" s="235"/>
      <c r="BY544" s="235"/>
      <c r="BZ544" s="235"/>
      <c r="CA544" s="235"/>
      <c r="CB544" s="235"/>
      <c r="CC544" s="235"/>
      <c r="CD544" s="235"/>
      <c r="CE544" s="235"/>
      <c r="CF544" s="235"/>
      <c r="CG544" s="235"/>
      <c r="CH544" s="235"/>
      <c r="CI544" s="235"/>
      <c r="CJ544" s="235"/>
      <c r="CK544" s="235"/>
      <c r="CL544" s="235"/>
      <c r="CM544" s="235"/>
      <c r="CN544" s="235"/>
      <c r="CO544" s="235"/>
      <c r="CP544" s="235"/>
      <c r="CQ544" s="235"/>
      <c r="CR544" s="235"/>
      <c r="CS544" s="235"/>
      <c r="CT544" s="235"/>
      <c r="CU544" s="235"/>
      <c r="CV544" s="235"/>
      <c r="CW544" s="235"/>
      <c r="CX544" s="235"/>
      <c r="CY544" s="235"/>
      <c r="CZ544" s="235"/>
      <c r="DA544" s="235"/>
      <c r="DB544" s="235"/>
      <c r="DC544" s="235"/>
      <c r="DD544" s="235"/>
      <c r="DE544" s="235"/>
      <c r="DF544" s="235"/>
      <c r="DG544" s="235"/>
      <c r="DH544" s="235"/>
      <c r="DI544" s="235"/>
      <c r="DJ544" s="235"/>
      <c r="DK544" s="235"/>
      <c r="DL544" s="235"/>
      <c r="DM544" s="235"/>
      <c r="DN544" s="235"/>
      <c r="DO544" s="235"/>
      <c r="DP544" s="235"/>
      <c r="DQ544" s="235"/>
      <c r="DR544" s="235"/>
      <c r="DS544" s="235"/>
      <c r="DT544" s="235"/>
      <c r="DU544" s="235"/>
      <c r="DV544" s="235"/>
      <c r="DW544" s="235"/>
      <c r="DX544" s="235"/>
      <c r="DY544" s="235"/>
      <c r="DZ544" s="235"/>
      <c r="EA544" s="235"/>
      <c r="EB544" s="235"/>
      <c r="EC544" s="235">
        <v>1</v>
      </c>
      <c r="ED544" s="235"/>
      <c r="EE544" s="235"/>
      <c r="EF544" s="235"/>
      <c r="EG544" s="235"/>
      <c r="EH544" s="235"/>
      <c r="EI544" s="235"/>
      <c r="EJ544" s="235"/>
      <c r="EK544" s="235"/>
      <c r="EL544" s="235"/>
      <c r="EM544" s="235"/>
      <c r="EN544" s="235"/>
      <c r="EO544" s="235"/>
      <c r="EP544" s="235"/>
      <c r="EQ544" s="235">
        <v>-1</v>
      </c>
      <c r="ER544" s="235"/>
      <c r="ES544" s="235"/>
      <c r="ET544" s="235"/>
      <c r="EU544" s="235"/>
      <c r="EV544" s="235"/>
      <c r="EW544" s="235"/>
      <c r="EX544" s="235"/>
      <c r="EY544" s="235"/>
      <c r="EZ544" s="235"/>
      <c r="FA544" s="235"/>
      <c r="FB544" s="235"/>
      <c r="FC544" s="235"/>
      <c r="FD544" s="235"/>
      <c r="FE544" s="235"/>
      <c r="FF544" s="235"/>
      <c r="FG544" s="235"/>
      <c r="FH544" s="235"/>
      <c r="FI544" s="235"/>
      <c r="FJ544" s="235"/>
      <c r="FK544" s="235"/>
      <c r="FL544" s="235"/>
      <c r="FM544" s="235"/>
      <c r="FN544" s="235"/>
      <c r="FO544" s="235"/>
      <c r="FP544" s="235"/>
      <c r="FQ544" s="235"/>
      <c r="FR544" s="235"/>
      <c r="FS544" s="235"/>
      <c r="FT544" s="236"/>
      <c r="FU544" s="237">
        <f t="shared" si="72"/>
        <v>0</v>
      </c>
      <c r="FV544" s="237">
        <f t="shared" si="73"/>
        <v>0</v>
      </c>
      <c r="FW544" s="237">
        <f t="shared" si="73"/>
        <v>0</v>
      </c>
      <c r="FX544" s="237">
        <f t="shared" si="73"/>
        <v>0</v>
      </c>
      <c r="FY544" s="237">
        <f t="shared" si="73"/>
        <v>0</v>
      </c>
      <c r="FZ544" s="237">
        <f t="shared" si="73"/>
        <v>0</v>
      </c>
      <c r="GA544" s="237">
        <f t="shared" si="74"/>
        <v>0</v>
      </c>
      <c r="GB544" s="237">
        <f t="shared" si="69"/>
        <v>0</v>
      </c>
      <c r="GC544" s="237">
        <f t="shared" si="70"/>
        <v>0</v>
      </c>
    </row>
    <row r="545" spans="1:185" x14ac:dyDescent="0.3">
      <c r="A545" s="114" t="s">
        <v>566</v>
      </c>
      <c r="B545" s="40" t="str">
        <f>[3]Technologies!B545</f>
        <v>Industrie</v>
      </c>
      <c r="C545" s="40" t="str">
        <f>VLOOKUP($A545,[3]Technologies!$A$7:$H$699,3,FALSE)</f>
        <v>Conversion</v>
      </c>
      <c r="D545" s="40" t="str">
        <f>VLOOKUP($A545,[3]Technologies!$A$7:$H$699,4,FALSE)</f>
        <v>Final Biomass</v>
      </c>
      <c r="E545" s="40" t="str">
        <f>VLOOKUP($A545,[3]Technologies!$A$7:$H$699,6,FALSE)</f>
        <v>Biomass EU</v>
      </c>
      <c r="F545" s="40" t="str">
        <f>VLOOKUP($A545,[3]Technologies!$A$7:$H$699,7,FALSE)</f>
        <v>Biomass from agriculture residues - Final Biomass</v>
      </c>
      <c r="G545" s="228"/>
      <c r="H545" s="228"/>
      <c r="I545" s="229" cm="1">
        <f t="array" ref="I545">-SUMPRODUCT(([3]Feedstocks!$C$4:$C$185=A545)*[3]Feedstocks!$E$4:$E$185,[3]Feedstocks!$F$4:$F$185,[3]Feedstocks!$H$4:$H$185,[3]Feedstocks!$I$4:$I$185)</f>
        <v>0</v>
      </c>
      <c r="J545" s="229" cm="1">
        <f t="array" ref="J545">-SUMPRODUCT(([3]Feedstocks!$C$4:$C$185=A545)*[3]Feedstocks!$E$4:$E$185,[3]Feedstocks!$H$4:$H$185,[3]Feedstocks!$I$4:$I$185)</f>
        <v>0</v>
      </c>
      <c r="K545" s="229"/>
      <c r="L545" s="229"/>
      <c r="M545" s="228"/>
      <c r="N545" s="228" t="str">
        <f>VLOOKUP(E545,[3]Activities!$A$9:$M$224,13,FALSE)</f>
        <v>EU</v>
      </c>
      <c r="O545" s="228"/>
      <c r="P545" s="66" t="s">
        <v>1266</v>
      </c>
      <c r="Q545" s="230"/>
      <c r="R545" s="230"/>
      <c r="S545" s="230"/>
      <c r="T545" s="230"/>
      <c r="U545" s="230"/>
      <c r="V545" s="230"/>
      <c r="W545" s="230"/>
      <c r="X545" s="230"/>
      <c r="Y545" s="230"/>
      <c r="Z545" s="230"/>
      <c r="AA545" s="230"/>
      <c r="AB545" s="230"/>
      <c r="AC545" s="230"/>
      <c r="AD545" s="230"/>
      <c r="AE545" s="230"/>
      <c r="AF545" s="235"/>
      <c r="AG545" s="235"/>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c r="BQ545" s="230"/>
      <c r="BR545" s="230"/>
      <c r="BS545" s="230"/>
      <c r="BT545" s="230"/>
      <c r="BU545" s="230"/>
      <c r="BV545" s="230"/>
      <c r="BW545" s="230"/>
      <c r="BX545" s="230"/>
      <c r="BY545" s="230"/>
      <c r="BZ545" s="230"/>
      <c r="CA545" s="230"/>
      <c r="CB545" s="230"/>
      <c r="CC545" s="230"/>
      <c r="CD545" s="230"/>
      <c r="CE545" s="230"/>
      <c r="CF545" s="230"/>
      <c r="CG545" s="230"/>
      <c r="CH545" s="230"/>
      <c r="CI545" s="230"/>
      <c r="CJ545" s="230"/>
      <c r="CK545" s="230"/>
      <c r="CL545" s="230"/>
      <c r="CM545" s="230"/>
      <c r="CN545" s="230"/>
      <c r="CO545" s="230"/>
      <c r="CP545" s="230"/>
      <c r="CQ545" s="230"/>
      <c r="CR545" s="230"/>
      <c r="CS545" s="230"/>
      <c r="CT545" s="230"/>
      <c r="CU545" s="230"/>
      <c r="CV545" s="230"/>
      <c r="CW545" s="230"/>
      <c r="CX545" s="230"/>
      <c r="CY545" s="230"/>
      <c r="CZ545" s="230"/>
      <c r="DA545" s="230"/>
      <c r="DB545" s="230"/>
      <c r="DC545" s="230"/>
      <c r="DD545" s="230"/>
      <c r="DE545" s="230"/>
      <c r="DF545" s="230"/>
      <c r="DG545" s="230"/>
      <c r="DH545" s="230"/>
      <c r="DI545" s="230"/>
      <c r="DJ545" s="230"/>
      <c r="DK545" s="230"/>
      <c r="DL545" s="230"/>
      <c r="DM545" s="230"/>
      <c r="DN545" s="230"/>
      <c r="DO545" s="230"/>
      <c r="DP545" s="230"/>
      <c r="DQ545" s="230"/>
      <c r="DR545" s="230"/>
      <c r="DS545" s="230"/>
      <c r="DT545" s="230"/>
      <c r="DU545" s="230"/>
      <c r="DV545" s="230"/>
      <c r="DW545" s="230"/>
      <c r="DX545" s="230"/>
      <c r="DY545" s="230"/>
      <c r="DZ545" s="230"/>
      <c r="EA545" s="230"/>
      <c r="EB545" s="230"/>
      <c r="EC545" s="230">
        <v>1</v>
      </c>
      <c r="ED545" s="230"/>
      <c r="EE545" s="230"/>
      <c r="EF545" s="230"/>
      <c r="EG545" s="230"/>
      <c r="EH545" s="230"/>
      <c r="EI545" s="230"/>
      <c r="EJ545" s="230"/>
      <c r="EK545" s="230"/>
      <c r="EL545" s="230"/>
      <c r="EM545" s="230"/>
      <c r="EN545" s="230"/>
      <c r="EO545" s="230"/>
      <c r="EP545" s="230"/>
      <c r="EQ545" s="230"/>
      <c r="ER545" s="230"/>
      <c r="ES545" s="230">
        <v>-1</v>
      </c>
      <c r="ET545" s="230"/>
      <c r="EU545" s="230"/>
      <c r="EV545" s="230"/>
      <c r="EW545" s="230"/>
      <c r="EX545" s="230"/>
      <c r="EY545" s="230"/>
      <c r="EZ545" s="230"/>
      <c r="FA545" s="230"/>
      <c r="FB545" s="230"/>
      <c r="FC545" s="230"/>
      <c r="FD545" s="230"/>
      <c r="FE545" s="230"/>
      <c r="FF545" s="230"/>
      <c r="FG545" s="230"/>
      <c r="FH545" s="230"/>
      <c r="FI545" s="230"/>
      <c r="FJ545" s="230"/>
      <c r="FK545" s="230"/>
      <c r="FL545" s="230"/>
      <c r="FM545" s="230"/>
      <c r="FN545" s="230"/>
      <c r="FO545" s="230"/>
      <c r="FP545" s="230"/>
      <c r="FQ545" s="230"/>
      <c r="FR545" s="230"/>
      <c r="FS545" s="230"/>
      <c r="FT545" s="231"/>
      <c r="FU545" s="232">
        <f t="shared" si="72"/>
        <v>0</v>
      </c>
      <c r="FV545" s="232">
        <f t="shared" si="73"/>
        <v>0</v>
      </c>
      <c r="FW545" s="232">
        <f t="shared" si="73"/>
        <v>0</v>
      </c>
      <c r="FX545" s="232">
        <f t="shared" si="73"/>
        <v>0</v>
      </c>
      <c r="FY545" s="232">
        <f t="shared" si="73"/>
        <v>0</v>
      </c>
      <c r="FZ545" s="232">
        <f t="shared" si="73"/>
        <v>0</v>
      </c>
      <c r="GA545" s="232">
        <f t="shared" si="74"/>
        <v>0</v>
      </c>
      <c r="GB545" s="232">
        <f t="shared" si="69"/>
        <v>0</v>
      </c>
      <c r="GC545" s="232">
        <f t="shared" si="70"/>
        <v>0</v>
      </c>
    </row>
    <row r="546" spans="1:185" x14ac:dyDescent="0.3">
      <c r="A546" s="69" t="s">
        <v>567</v>
      </c>
      <c r="B546" s="69" t="str">
        <f>[3]Technologies!B546</f>
        <v>Industrie</v>
      </c>
      <c r="C546" s="69" t="str">
        <f>VLOOKUP($A546,[3]Technologies!$A$7:$H$699,3,FALSE)</f>
        <v>Primary</v>
      </c>
      <c r="D546" s="69" t="str">
        <f>VLOOKUP($A546,[3]Technologies!$A$7:$H$699,4,FALSE)</f>
        <v>Fossil</v>
      </c>
      <c r="E546" s="69" t="str">
        <f>VLOOKUP($A546,[3]Technologies!$A$7:$H$699,6,FALSE)</f>
        <v>Coal</v>
      </c>
      <c r="F546" s="70" t="str">
        <f>VLOOKUP($A546,[3]Technologies!$A$7:$H$699,7,FALSE)</f>
        <v>Imported Coal</v>
      </c>
      <c r="G546" s="233"/>
      <c r="H546" s="233"/>
      <c r="I546" s="234" cm="1">
        <f t="array" ref="I546">-SUMPRODUCT(([3]Feedstocks!$C$4:$C$185=A546)*[3]Feedstocks!$E$4:$E$185,[3]Feedstocks!$F$4:$F$185,[3]Feedstocks!$H$4:$H$185,[3]Feedstocks!$I$4:$I$185)</f>
        <v>0</v>
      </c>
      <c r="J546" s="234" cm="1">
        <f t="array" ref="J546">-SUMPRODUCT(([3]Feedstocks!$C$4:$C$185=A546)*[3]Feedstocks!$E$4:$E$185,[3]Feedstocks!$H$4:$H$185,[3]Feedstocks!$I$4:$I$185)</f>
        <v>0</v>
      </c>
      <c r="K546" s="234"/>
      <c r="L546" s="234"/>
      <c r="M546" s="233"/>
      <c r="N546" s="233" t="str">
        <f>VLOOKUP(E546,[3]Activities!$A$9:$M$224,13,FALSE)</f>
        <v>NL</v>
      </c>
      <c r="O546" s="233"/>
      <c r="P546" s="87" t="s">
        <v>1266</v>
      </c>
      <c r="Q546" s="235"/>
      <c r="R546" s="235"/>
      <c r="S546" s="235"/>
      <c r="T546" s="235"/>
      <c r="U546" s="235"/>
      <c r="V546" s="235"/>
      <c r="W546" s="235"/>
      <c r="X546" s="235"/>
      <c r="Y546" s="235"/>
      <c r="Z546" s="235"/>
      <c r="AA546" s="235"/>
      <c r="AB546" s="235"/>
      <c r="AC546" s="235"/>
      <c r="AD546" s="235"/>
      <c r="AE546" s="235"/>
      <c r="AF546" s="230"/>
      <c r="AG546" s="230"/>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c r="BQ546" s="235"/>
      <c r="BR546" s="235"/>
      <c r="BS546" s="235"/>
      <c r="BT546" s="235"/>
      <c r="BU546" s="235"/>
      <c r="BV546" s="235"/>
      <c r="BW546" s="235"/>
      <c r="BX546" s="235"/>
      <c r="BY546" s="235"/>
      <c r="BZ546" s="235"/>
      <c r="CA546" s="235"/>
      <c r="CB546" s="235"/>
      <c r="CC546" s="235"/>
      <c r="CD546" s="235"/>
      <c r="CE546" s="235"/>
      <c r="CF546" s="235"/>
      <c r="CG546" s="235"/>
      <c r="CH546" s="235"/>
      <c r="CI546" s="235"/>
      <c r="CJ546" s="235"/>
      <c r="CK546" s="235"/>
      <c r="CL546" s="235"/>
      <c r="CM546" s="235"/>
      <c r="CN546" s="235"/>
      <c r="CO546" s="235"/>
      <c r="CP546" s="235"/>
      <c r="CQ546" s="235"/>
      <c r="CR546" s="235"/>
      <c r="CS546" s="235"/>
      <c r="CT546" s="235"/>
      <c r="CU546" s="235"/>
      <c r="CV546" s="235"/>
      <c r="CW546" s="235"/>
      <c r="CX546" s="235"/>
      <c r="CY546" s="235"/>
      <c r="CZ546" s="235"/>
      <c r="DA546" s="235"/>
      <c r="DB546" s="235"/>
      <c r="DC546" s="235"/>
      <c r="DD546" s="235"/>
      <c r="DE546" s="235"/>
      <c r="DF546" s="235"/>
      <c r="DG546" s="235"/>
      <c r="DH546" s="235"/>
      <c r="DI546" s="235"/>
      <c r="DJ546" s="235"/>
      <c r="DK546" s="235"/>
      <c r="DL546" s="235"/>
      <c r="DM546" s="235"/>
      <c r="DN546" s="235"/>
      <c r="DO546" s="235"/>
      <c r="DP546" s="235"/>
      <c r="DQ546" s="235"/>
      <c r="DR546" s="235"/>
      <c r="DS546" s="235"/>
      <c r="DT546" s="235"/>
      <c r="DU546" s="235"/>
      <c r="DV546" s="235"/>
      <c r="DW546" s="235"/>
      <c r="DX546" s="235"/>
      <c r="DY546" s="235"/>
      <c r="DZ546" s="235"/>
      <c r="EA546" s="235"/>
      <c r="EB546" s="235"/>
      <c r="EC546" s="235"/>
      <c r="ED546" s="235">
        <v>1</v>
      </c>
      <c r="EE546" s="235"/>
      <c r="EF546" s="235"/>
      <c r="EG546" s="235"/>
      <c r="EH546" s="235"/>
      <c r="EI546" s="235"/>
      <c r="EJ546" s="235"/>
      <c r="EK546" s="235"/>
      <c r="EL546" s="235"/>
      <c r="EM546" s="235"/>
      <c r="EN546" s="235"/>
      <c r="EO546" s="235"/>
      <c r="EP546" s="235"/>
      <c r="EQ546" s="235"/>
      <c r="ER546" s="235"/>
      <c r="ES546" s="235"/>
      <c r="ET546" s="235"/>
      <c r="EU546" s="235"/>
      <c r="EV546" s="235"/>
      <c r="EW546" s="235"/>
      <c r="EX546" s="235"/>
      <c r="EY546" s="235"/>
      <c r="EZ546" s="235"/>
      <c r="FA546" s="235"/>
      <c r="FB546" s="235"/>
      <c r="FC546" s="235"/>
      <c r="FD546" s="235"/>
      <c r="FE546" s="235"/>
      <c r="FF546" s="235"/>
      <c r="FG546" s="235"/>
      <c r="FH546" s="235"/>
      <c r="FI546" s="235"/>
      <c r="FJ546" s="235"/>
      <c r="FK546" s="235"/>
      <c r="FL546" s="235"/>
      <c r="FM546" s="235"/>
      <c r="FN546" s="235"/>
      <c r="FO546" s="235"/>
      <c r="FP546" s="235"/>
      <c r="FQ546" s="235"/>
      <c r="FR546" s="235"/>
      <c r="FS546" s="235"/>
      <c r="FT546" s="236"/>
      <c r="FU546" s="237">
        <f t="shared" si="72"/>
        <v>0</v>
      </c>
      <c r="FV546" s="237">
        <f t="shared" si="73"/>
        <v>0</v>
      </c>
      <c r="FW546" s="237">
        <f t="shared" si="73"/>
        <v>0</v>
      </c>
      <c r="FX546" s="237">
        <f t="shared" si="73"/>
        <v>0</v>
      </c>
      <c r="FY546" s="237">
        <f t="shared" si="73"/>
        <v>0</v>
      </c>
      <c r="FZ546" s="237">
        <f t="shared" si="73"/>
        <v>0</v>
      </c>
      <c r="GA546" s="237">
        <f t="shared" si="74"/>
        <v>0</v>
      </c>
      <c r="GB546" s="237">
        <f t="shared" si="69"/>
        <v>0</v>
      </c>
      <c r="GC546" s="237">
        <f t="shared" si="70"/>
        <v>0</v>
      </c>
    </row>
    <row r="547" spans="1:185" x14ac:dyDescent="0.3">
      <c r="A547" s="114" t="s">
        <v>568</v>
      </c>
      <c r="B547" s="69" t="str">
        <f>[3]Technologies!B547</f>
        <v>Industrie</v>
      </c>
      <c r="C547" s="69" t="str">
        <f>VLOOKUP($A547,[3]Technologies!$A$7:$H$699,3,FALSE)</f>
        <v>Primary</v>
      </c>
      <c r="D547" s="69" t="str">
        <f>VLOOKUP($A547,[3]Technologies!$A$7:$H$699,4,FALSE)</f>
        <v>Fossil</v>
      </c>
      <c r="E547" s="69" t="str">
        <f>VLOOKUP($A547,[3]Technologies!$A$7:$H$699,6,FALSE)</f>
        <v>Coal EU</v>
      </c>
      <c r="F547" s="70" t="str">
        <f>VLOOKUP($A547,[3]Technologies!$A$7:$H$699,7,FALSE)</f>
        <v>Coal EU</v>
      </c>
      <c r="G547" s="233"/>
      <c r="H547" s="233"/>
      <c r="I547" s="234" cm="1">
        <f t="array" ref="I547">-SUMPRODUCT(([3]Feedstocks!$C$4:$C$185=A547)*[3]Feedstocks!$E$4:$E$185,[3]Feedstocks!$F$4:$F$185,[3]Feedstocks!$H$4:$H$185,[3]Feedstocks!$I$4:$I$185)</f>
        <v>0</v>
      </c>
      <c r="J547" s="234" cm="1">
        <f t="array" ref="J547">-SUMPRODUCT(([3]Feedstocks!$C$4:$C$185=A547)*[3]Feedstocks!$E$4:$E$185,[3]Feedstocks!$H$4:$H$185,[3]Feedstocks!$I$4:$I$185)</f>
        <v>0</v>
      </c>
      <c r="K547" s="234"/>
      <c r="L547" s="234"/>
      <c r="M547" s="233"/>
      <c r="N547" s="233" t="str">
        <f>VLOOKUP(E547,[3]Activities!$A$9:$M$224,13,FALSE)</f>
        <v>EU</v>
      </c>
      <c r="O547" s="233"/>
      <c r="P547" s="87" t="s">
        <v>1266</v>
      </c>
      <c r="Q547" s="235"/>
      <c r="R547" s="235"/>
      <c r="S547" s="235"/>
      <c r="T547" s="235"/>
      <c r="U547" s="235"/>
      <c r="V547" s="235"/>
      <c r="W547" s="235"/>
      <c r="X547" s="235"/>
      <c r="Y547" s="235"/>
      <c r="Z547" s="235"/>
      <c r="AA547" s="235"/>
      <c r="AB547" s="235"/>
      <c r="AC547" s="235"/>
      <c r="AD547" s="235"/>
      <c r="AE547" s="235"/>
      <c r="AF547" s="230"/>
      <c r="AG547" s="230"/>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c r="BQ547" s="235"/>
      <c r="BR547" s="235"/>
      <c r="BS547" s="235"/>
      <c r="BT547" s="235"/>
      <c r="BU547" s="235"/>
      <c r="BV547" s="235"/>
      <c r="BW547" s="235"/>
      <c r="BX547" s="235"/>
      <c r="BY547" s="235"/>
      <c r="BZ547" s="235"/>
      <c r="CA547" s="235"/>
      <c r="CB547" s="235"/>
      <c r="CC547" s="235"/>
      <c r="CD547" s="235"/>
      <c r="CE547" s="235"/>
      <c r="CF547" s="235"/>
      <c r="CG547" s="235"/>
      <c r="CH547" s="235"/>
      <c r="CI547" s="235"/>
      <c r="CJ547" s="235"/>
      <c r="CK547" s="235"/>
      <c r="CL547" s="235"/>
      <c r="CM547" s="235"/>
      <c r="CN547" s="235"/>
      <c r="CO547" s="235"/>
      <c r="CP547" s="235"/>
      <c r="CQ547" s="235"/>
      <c r="CR547" s="235"/>
      <c r="CS547" s="235"/>
      <c r="CT547" s="235"/>
      <c r="CU547" s="235"/>
      <c r="CV547" s="235"/>
      <c r="CW547" s="235"/>
      <c r="CX547" s="235"/>
      <c r="CY547" s="235"/>
      <c r="CZ547" s="235"/>
      <c r="DA547" s="235"/>
      <c r="DB547" s="235"/>
      <c r="DC547" s="235"/>
      <c r="DD547" s="235"/>
      <c r="DE547" s="235"/>
      <c r="DF547" s="235"/>
      <c r="DG547" s="235"/>
      <c r="DH547" s="235"/>
      <c r="DI547" s="235"/>
      <c r="DJ547" s="235"/>
      <c r="DK547" s="235"/>
      <c r="DL547" s="235"/>
      <c r="DM547" s="235"/>
      <c r="DN547" s="235"/>
      <c r="DO547" s="235"/>
      <c r="DP547" s="235"/>
      <c r="DQ547" s="235"/>
      <c r="DR547" s="235"/>
      <c r="DS547" s="235"/>
      <c r="DT547" s="235"/>
      <c r="DU547" s="235"/>
      <c r="DV547" s="235"/>
      <c r="DW547" s="235"/>
      <c r="DX547" s="235"/>
      <c r="DY547" s="235"/>
      <c r="DZ547" s="235"/>
      <c r="EA547" s="235"/>
      <c r="EB547" s="235"/>
      <c r="EC547" s="235"/>
      <c r="ED547" s="235"/>
      <c r="EE547" s="235">
        <v>1</v>
      </c>
      <c r="EF547" s="235"/>
      <c r="EG547" s="235"/>
      <c r="EH547" s="235"/>
      <c r="EI547" s="235"/>
      <c r="EJ547" s="235"/>
      <c r="EK547" s="235"/>
      <c r="EL547" s="235"/>
      <c r="EM547" s="235"/>
      <c r="EN547" s="235"/>
      <c r="EO547" s="235"/>
      <c r="EP547" s="235"/>
      <c r="EQ547" s="235"/>
      <c r="ER547" s="235"/>
      <c r="ES547" s="235"/>
      <c r="ET547" s="235"/>
      <c r="EU547" s="235"/>
      <c r="EV547" s="235"/>
      <c r="EW547" s="235"/>
      <c r="EX547" s="235"/>
      <c r="EY547" s="235"/>
      <c r="EZ547" s="235"/>
      <c r="FA547" s="235"/>
      <c r="FB547" s="235"/>
      <c r="FC547" s="235"/>
      <c r="FD547" s="235"/>
      <c r="FE547" s="235"/>
      <c r="FF547" s="235"/>
      <c r="FG547" s="235"/>
      <c r="FH547" s="235"/>
      <c r="FI547" s="235"/>
      <c r="FJ547" s="235"/>
      <c r="FK547" s="235"/>
      <c r="FL547" s="235"/>
      <c r="FM547" s="235"/>
      <c r="FN547" s="235"/>
      <c r="FO547" s="235"/>
      <c r="FP547" s="235"/>
      <c r="FQ547" s="235"/>
      <c r="FR547" s="235"/>
      <c r="FS547" s="235"/>
      <c r="FT547" s="236"/>
      <c r="FU547" s="237">
        <f t="shared" si="72"/>
        <v>0</v>
      </c>
      <c r="FV547" s="237">
        <f t="shared" si="73"/>
        <v>0</v>
      </c>
      <c r="FW547" s="237">
        <f t="shared" si="73"/>
        <v>0</v>
      </c>
      <c r="FX547" s="237">
        <f t="shared" si="73"/>
        <v>0</v>
      </c>
      <c r="FY547" s="237">
        <f t="shared" si="73"/>
        <v>0</v>
      </c>
      <c r="FZ547" s="237">
        <f t="shared" si="73"/>
        <v>0</v>
      </c>
      <c r="GA547" s="237">
        <f t="shared" si="74"/>
        <v>0</v>
      </c>
      <c r="GB547" s="237">
        <f t="shared" si="69"/>
        <v>0</v>
      </c>
      <c r="GC547" s="237">
        <f t="shared" si="70"/>
        <v>0</v>
      </c>
    </row>
    <row r="548" spans="1:185" x14ac:dyDescent="0.3">
      <c r="A548" s="40" t="s">
        <v>569</v>
      </c>
      <c r="B548" s="40" t="str">
        <f>[3]Technologies!B548</f>
        <v>Industrie</v>
      </c>
      <c r="C548" s="40" t="str">
        <f>VLOOKUP($A548,[3]Technologies!$A$7:$H$699,3,FALSE)</f>
        <v>Primary</v>
      </c>
      <c r="D548" s="40" t="str">
        <f>VLOOKUP($A548,[3]Technologies!$A$7:$H$699,4,FALSE)</f>
        <v>Fossil</v>
      </c>
      <c r="E548" s="40" t="str">
        <f>VLOOKUP($A548,[3]Technologies!$A$7:$H$699,6,FALSE)</f>
        <v>Crude Oil</v>
      </c>
      <c r="F548" s="40" t="str">
        <f>VLOOKUP($A548,[3]Technologies!$A$7:$H$699,7,FALSE)</f>
        <v>Imported Crude Oil</v>
      </c>
      <c r="G548" s="228"/>
      <c r="H548" s="228"/>
      <c r="I548" s="229" cm="1">
        <f t="array" ref="I548">-SUMPRODUCT(([3]Feedstocks!$C$4:$C$185=A548)*[3]Feedstocks!$E$4:$E$185,[3]Feedstocks!$F$4:$F$185,[3]Feedstocks!$H$4:$H$185,[3]Feedstocks!$I$4:$I$185)</f>
        <v>0</v>
      </c>
      <c r="J548" s="229" cm="1">
        <f t="array" ref="J548">-SUMPRODUCT(([3]Feedstocks!$C$4:$C$185=A548)*[3]Feedstocks!$E$4:$E$185,[3]Feedstocks!$H$4:$H$185,[3]Feedstocks!$I$4:$I$185)</f>
        <v>0</v>
      </c>
      <c r="K548" s="229"/>
      <c r="L548" s="229"/>
      <c r="M548" s="228"/>
      <c r="N548" s="228" t="str">
        <f>VLOOKUP(E548,[3]Activities!$A$9:$M$224,13,FALSE)</f>
        <v>NL</v>
      </c>
      <c r="O548" s="228"/>
      <c r="P548" s="66" t="s">
        <v>1266</v>
      </c>
      <c r="Q548" s="230"/>
      <c r="R548" s="230"/>
      <c r="S548" s="230"/>
      <c r="T548" s="230"/>
      <c r="U548" s="230"/>
      <c r="V548" s="230"/>
      <c r="W548" s="230"/>
      <c r="X548" s="230"/>
      <c r="Y548" s="230"/>
      <c r="Z548" s="230"/>
      <c r="AA548" s="230"/>
      <c r="AB548" s="230"/>
      <c r="AC548" s="230"/>
      <c r="AD548" s="230"/>
      <c r="AE548" s="230"/>
      <c r="AF548" s="235"/>
      <c r="AG548" s="235"/>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c r="BQ548" s="230"/>
      <c r="BR548" s="230"/>
      <c r="BS548" s="230"/>
      <c r="BT548" s="230"/>
      <c r="BU548" s="230"/>
      <c r="BV548" s="230"/>
      <c r="BW548" s="230"/>
      <c r="BX548" s="230"/>
      <c r="BY548" s="230"/>
      <c r="BZ548" s="230"/>
      <c r="CA548" s="230"/>
      <c r="CB548" s="230"/>
      <c r="CC548" s="230"/>
      <c r="CD548" s="230"/>
      <c r="CE548" s="230"/>
      <c r="CF548" s="230"/>
      <c r="CG548" s="230"/>
      <c r="CH548" s="230"/>
      <c r="CI548" s="230"/>
      <c r="CJ548" s="230"/>
      <c r="CK548" s="230"/>
      <c r="CL548" s="230"/>
      <c r="CM548" s="230"/>
      <c r="CN548" s="230"/>
      <c r="CO548" s="230"/>
      <c r="CP548" s="230"/>
      <c r="CQ548" s="230"/>
      <c r="CR548" s="230"/>
      <c r="CS548" s="230"/>
      <c r="CT548" s="230"/>
      <c r="CU548" s="230"/>
      <c r="CV548" s="230"/>
      <c r="CW548" s="230"/>
      <c r="CX548" s="230"/>
      <c r="CY548" s="230"/>
      <c r="CZ548" s="230"/>
      <c r="DA548" s="230"/>
      <c r="DB548" s="230"/>
      <c r="DC548" s="230"/>
      <c r="DD548" s="230"/>
      <c r="DE548" s="230"/>
      <c r="DF548" s="230"/>
      <c r="DG548" s="230"/>
      <c r="DH548" s="230"/>
      <c r="DI548" s="230"/>
      <c r="DJ548" s="230"/>
      <c r="DK548" s="230"/>
      <c r="DL548" s="230"/>
      <c r="DM548" s="230"/>
      <c r="DN548" s="230"/>
      <c r="DO548" s="230"/>
      <c r="DP548" s="230"/>
      <c r="DQ548" s="230"/>
      <c r="DR548" s="230"/>
      <c r="DS548" s="230"/>
      <c r="DT548" s="230"/>
      <c r="DU548" s="230"/>
      <c r="DV548" s="230"/>
      <c r="DW548" s="230"/>
      <c r="DX548" s="230"/>
      <c r="DY548" s="230"/>
      <c r="DZ548" s="230"/>
      <c r="EA548" s="230"/>
      <c r="EB548" s="230"/>
      <c r="EC548" s="230"/>
      <c r="ED548" s="230"/>
      <c r="EE548" s="230"/>
      <c r="EF548" s="230">
        <v>1</v>
      </c>
      <c r="EG548" s="230"/>
      <c r="EH548" s="230"/>
      <c r="EI548" s="230"/>
      <c r="EJ548" s="230"/>
      <c r="EK548" s="230"/>
      <c r="EL548" s="230"/>
      <c r="EM548" s="230"/>
      <c r="EN548" s="230"/>
      <c r="EO548" s="230"/>
      <c r="EP548" s="230"/>
      <c r="EQ548" s="230"/>
      <c r="ER548" s="230"/>
      <c r="ES548" s="230"/>
      <c r="ET548" s="230"/>
      <c r="EU548" s="230"/>
      <c r="EV548" s="230"/>
      <c r="EW548" s="230"/>
      <c r="EX548" s="230"/>
      <c r="EY548" s="230"/>
      <c r="EZ548" s="230"/>
      <c r="FA548" s="230"/>
      <c r="FB548" s="230"/>
      <c r="FC548" s="230"/>
      <c r="FD548" s="230"/>
      <c r="FE548" s="230"/>
      <c r="FF548" s="230"/>
      <c r="FG548" s="230"/>
      <c r="FH548" s="230"/>
      <c r="FI548" s="230"/>
      <c r="FJ548" s="230"/>
      <c r="FK548" s="230"/>
      <c r="FL548" s="230"/>
      <c r="FM548" s="230"/>
      <c r="FN548" s="230"/>
      <c r="FO548" s="230"/>
      <c r="FP548" s="230"/>
      <c r="FQ548" s="230"/>
      <c r="FR548" s="230"/>
      <c r="FS548" s="230"/>
      <c r="FT548" s="231"/>
      <c r="FU548" s="232">
        <f t="shared" si="72"/>
        <v>0</v>
      </c>
      <c r="FV548" s="232">
        <f t="shared" ref="FV548:FZ563" si="75">ROUND(IF($C548="Primary",0,$M548*(1-$O548)*($G548*(SUMPRODUCT($Q$4:$FS$4,$Q548:$FS548)+$J548)+$H548-SUMPRODUCT($Q$5:$FS$5,$Q548:$FS548)-$I548+$K548))*IF($N548=FV$4,1,0),4)</f>
        <v>0</v>
      </c>
      <c r="FW548" s="232">
        <f t="shared" si="75"/>
        <v>0</v>
      </c>
      <c r="FX548" s="232">
        <f t="shared" si="75"/>
        <v>0</v>
      </c>
      <c r="FY548" s="232">
        <f t="shared" si="75"/>
        <v>0</v>
      </c>
      <c r="FZ548" s="232">
        <f t="shared" si="75"/>
        <v>0</v>
      </c>
      <c r="GA548" s="232">
        <f t="shared" si="74"/>
        <v>0</v>
      </c>
      <c r="GB548" s="232">
        <f t="shared" si="69"/>
        <v>0</v>
      </c>
      <c r="GC548" s="232">
        <f t="shared" si="70"/>
        <v>0</v>
      </c>
    </row>
    <row r="549" spans="1:185" x14ac:dyDescent="0.3">
      <c r="A549" s="114" t="s">
        <v>570</v>
      </c>
      <c r="B549" s="40" t="str">
        <f>[3]Technologies!B549</f>
        <v>Industrie</v>
      </c>
      <c r="C549" s="40" t="str">
        <f>VLOOKUP($A549,[3]Technologies!$A$7:$H$699,3,FALSE)</f>
        <v>Primary</v>
      </c>
      <c r="D549" s="40" t="str">
        <f>VLOOKUP($A549,[3]Technologies!$A$7:$H$699,4,FALSE)</f>
        <v>Fossil</v>
      </c>
      <c r="E549" s="40" t="str">
        <f>VLOOKUP($A549,[3]Technologies!$A$7:$H$699,6,FALSE)</f>
        <v>Oil EU</v>
      </c>
      <c r="F549" s="40" t="str">
        <f>VLOOKUP($A549,[3]Technologies!$A$7:$H$699,7,FALSE)</f>
        <v>Oil EU</v>
      </c>
      <c r="G549" s="228"/>
      <c r="H549" s="228"/>
      <c r="I549" s="229" cm="1">
        <f t="array" ref="I549">-SUMPRODUCT(([3]Feedstocks!$C$4:$C$185=A549)*[3]Feedstocks!$E$4:$E$185,[3]Feedstocks!$F$4:$F$185,[3]Feedstocks!$H$4:$H$185,[3]Feedstocks!$I$4:$I$185)</f>
        <v>0</v>
      </c>
      <c r="J549" s="229" cm="1">
        <f t="array" ref="J549">-SUMPRODUCT(([3]Feedstocks!$C$4:$C$185=A549)*[3]Feedstocks!$E$4:$E$185,[3]Feedstocks!$H$4:$H$185,[3]Feedstocks!$I$4:$I$185)</f>
        <v>0</v>
      </c>
      <c r="K549" s="229"/>
      <c r="L549" s="229"/>
      <c r="M549" s="228"/>
      <c r="N549" s="228" t="str">
        <f>VLOOKUP(E549,[3]Activities!$A$9:$M$224,13,FALSE)</f>
        <v>EU</v>
      </c>
      <c r="O549" s="228"/>
      <c r="P549" s="66" t="s">
        <v>1266</v>
      </c>
      <c r="Q549" s="230"/>
      <c r="R549" s="230"/>
      <c r="S549" s="230"/>
      <c r="T549" s="230"/>
      <c r="U549" s="230"/>
      <c r="V549" s="230"/>
      <c r="W549" s="230"/>
      <c r="X549" s="230"/>
      <c r="Y549" s="230"/>
      <c r="Z549" s="230"/>
      <c r="AA549" s="230"/>
      <c r="AB549" s="230"/>
      <c r="AC549" s="230"/>
      <c r="AD549" s="230"/>
      <c r="AE549" s="230"/>
      <c r="AF549" s="235"/>
      <c r="AG549" s="235"/>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c r="BQ549" s="230"/>
      <c r="BR549" s="230"/>
      <c r="BS549" s="230"/>
      <c r="BT549" s="230"/>
      <c r="BU549" s="230"/>
      <c r="BV549" s="230"/>
      <c r="BW549" s="230"/>
      <c r="BX549" s="230"/>
      <c r="BY549" s="230"/>
      <c r="BZ549" s="230"/>
      <c r="CA549" s="230"/>
      <c r="CB549" s="230"/>
      <c r="CC549" s="230"/>
      <c r="CD549" s="230"/>
      <c r="CE549" s="230"/>
      <c r="CF549" s="230"/>
      <c r="CG549" s="230"/>
      <c r="CH549" s="230"/>
      <c r="CI549" s="230"/>
      <c r="CJ549" s="230"/>
      <c r="CK549" s="230"/>
      <c r="CL549" s="230"/>
      <c r="CM549" s="230"/>
      <c r="CN549" s="230"/>
      <c r="CO549" s="230"/>
      <c r="CP549" s="230"/>
      <c r="CQ549" s="230"/>
      <c r="CR549" s="230"/>
      <c r="CS549" s="230"/>
      <c r="CT549" s="230"/>
      <c r="CU549" s="230"/>
      <c r="CV549" s="230"/>
      <c r="CW549" s="230"/>
      <c r="CX549" s="230"/>
      <c r="CY549" s="230"/>
      <c r="CZ549" s="230"/>
      <c r="DA549" s="230"/>
      <c r="DB549" s="230"/>
      <c r="DC549" s="230"/>
      <c r="DD549" s="230"/>
      <c r="DE549" s="230"/>
      <c r="DF549" s="230"/>
      <c r="DG549" s="230"/>
      <c r="DH549" s="230"/>
      <c r="DI549" s="230"/>
      <c r="DJ549" s="230"/>
      <c r="DK549" s="230"/>
      <c r="DL549" s="230"/>
      <c r="DM549" s="230"/>
      <c r="DN549" s="230"/>
      <c r="DO549" s="230"/>
      <c r="DP549" s="230"/>
      <c r="DQ549" s="230"/>
      <c r="DR549" s="230"/>
      <c r="DS549" s="230"/>
      <c r="DT549" s="230"/>
      <c r="DU549" s="230"/>
      <c r="DV549" s="230"/>
      <c r="DW549" s="230"/>
      <c r="DX549" s="230"/>
      <c r="DY549" s="230"/>
      <c r="DZ549" s="230"/>
      <c r="EA549" s="230"/>
      <c r="EB549" s="230"/>
      <c r="EC549" s="230"/>
      <c r="ED549" s="230"/>
      <c r="EE549" s="230"/>
      <c r="EF549" s="230"/>
      <c r="EG549" s="230">
        <v>1</v>
      </c>
      <c r="EH549" s="230"/>
      <c r="EI549" s="230"/>
      <c r="EJ549" s="230"/>
      <c r="EK549" s="230"/>
      <c r="EL549" s="230"/>
      <c r="EM549" s="230"/>
      <c r="EN549" s="230"/>
      <c r="EO549" s="230"/>
      <c r="EP549" s="230"/>
      <c r="EQ549" s="230"/>
      <c r="ER549" s="230"/>
      <c r="ES549" s="230"/>
      <c r="ET549" s="230"/>
      <c r="EU549" s="230"/>
      <c r="EV549" s="230"/>
      <c r="EW549" s="230"/>
      <c r="EX549" s="230"/>
      <c r="EY549" s="230"/>
      <c r="EZ549" s="230"/>
      <c r="FA549" s="230"/>
      <c r="FB549" s="230"/>
      <c r="FC549" s="230"/>
      <c r="FD549" s="230"/>
      <c r="FE549" s="230"/>
      <c r="FF549" s="230"/>
      <c r="FG549" s="230"/>
      <c r="FH549" s="230"/>
      <c r="FI549" s="230"/>
      <c r="FJ549" s="230"/>
      <c r="FK549" s="230"/>
      <c r="FL549" s="230"/>
      <c r="FM549" s="230"/>
      <c r="FN549" s="230"/>
      <c r="FO549" s="230"/>
      <c r="FP549" s="230"/>
      <c r="FQ549" s="230"/>
      <c r="FR549" s="230"/>
      <c r="FS549" s="230"/>
      <c r="FT549" s="231"/>
      <c r="FU549" s="232">
        <f t="shared" si="72"/>
        <v>0</v>
      </c>
      <c r="FV549" s="232">
        <f t="shared" si="75"/>
        <v>0</v>
      </c>
      <c r="FW549" s="232">
        <f t="shared" si="75"/>
        <v>0</v>
      </c>
      <c r="FX549" s="232">
        <f t="shared" si="75"/>
        <v>0</v>
      </c>
      <c r="FY549" s="232">
        <f t="shared" si="75"/>
        <v>0</v>
      </c>
      <c r="FZ549" s="232">
        <f t="shared" si="75"/>
        <v>0</v>
      </c>
      <c r="GA549" s="232">
        <f t="shared" si="74"/>
        <v>0</v>
      </c>
      <c r="GB549" s="232">
        <f t="shared" si="69"/>
        <v>0</v>
      </c>
      <c r="GC549" s="232">
        <f t="shared" si="70"/>
        <v>0</v>
      </c>
    </row>
    <row r="550" spans="1:185" x14ac:dyDescent="0.3">
      <c r="A550" s="69" t="s">
        <v>571</v>
      </c>
      <c r="B550" s="69" t="str">
        <f>[3]Technologies!B550</f>
        <v>Industrie</v>
      </c>
      <c r="C550" s="69" t="str">
        <f>VLOOKUP($A550,[3]Technologies!$A$7:$H$699,3,FALSE)</f>
        <v>Primary</v>
      </c>
      <c r="D550" s="69" t="str">
        <f>VLOOKUP($A550,[3]Technologies!$A$7:$H$699,4,FALSE)</f>
        <v>Fossil</v>
      </c>
      <c r="E550" s="69" t="str">
        <f>VLOOKUP($A550,[3]Technologies!$A$7:$H$699,6,FALSE)</f>
        <v>National Natural Gas</v>
      </c>
      <c r="F550" s="70" t="str">
        <f>VLOOKUP($A550,[3]Technologies!$A$7:$H$699,7,FALSE)</f>
        <v>National Natural Gas</v>
      </c>
      <c r="G550" s="233"/>
      <c r="H550" s="233"/>
      <c r="I550" s="234" cm="1">
        <f t="array" ref="I550">-SUMPRODUCT(([3]Feedstocks!$C$4:$C$185=A550)*[3]Feedstocks!$E$4:$E$185,[3]Feedstocks!$F$4:$F$185,[3]Feedstocks!$H$4:$H$185,[3]Feedstocks!$I$4:$I$185)</f>
        <v>0</v>
      </c>
      <c r="J550" s="234" cm="1">
        <f t="array" ref="J550">-SUMPRODUCT(([3]Feedstocks!$C$4:$C$185=A550)*[3]Feedstocks!$E$4:$E$185,[3]Feedstocks!$H$4:$H$185,[3]Feedstocks!$I$4:$I$185)</f>
        <v>0</v>
      </c>
      <c r="K550" s="234"/>
      <c r="L550" s="234"/>
      <c r="M550" s="233"/>
      <c r="N550" s="233" t="str">
        <f>VLOOKUP(E550,[3]Activities!$A$9:$M$224,13,FALSE)</f>
        <v>NL</v>
      </c>
      <c r="O550" s="233"/>
      <c r="P550" s="87" t="s">
        <v>1266</v>
      </c>
      <c r="Q550" s="235"/>
      <c r="R550" s="235"/>
      <c r="S550" s="235"/>
      <c r="T550" s="235"/>
      <c r="U550" s="235"/>
      <c r="V550" s="235"/>
      <c r="W550" s="235"/>
      <c r="X550" s="235"/>
      <c r="Y550" s="235"/>
      <c r="Z550" s="235"/>
      <c r="AA550" s="235"/>
      <c r="AB550" s="235"/>
      <c r="AC550" s="235"/>
      <c r="AD550" s="235"/>
      <c r="AE550" s="235"/>
      <c r="AF550" s="230"/>
      <c r="AG550" s="230"/>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235"/>
      <c r="BR550" s="235"/>
      <c r="BS550" s="235"/>
      <c r="BT550" s="235"/>
      <c r="BU550" s="235"/>
      <c r="BV550" s="235"/>
      <c r="BW550" s="235"/>
      <c r="BX550" s="235"/>
      <c r="BY550" s="235"/>
      <c r="BZ550" s="235"/>
      <c r="CA550" s="235"/>
      <c r="CB550" s="235"/>
      <c r="CC550" s="235"/>
      <c r="CD550" s="235"/>
      <c r="CE550" s="235"/>
      <c r="CF550" s="235"/>
      <c r="CG550" s="235"/>
      <c r="CH550" s="235"/>
      <c r="CI550" s="235"/>
      <c r="CJ550" s="235"/>
      <c r="CK550" s="235"/>
      <c r="CL550" s="235"/>
      <c r="CM550" s="235"/>
      <c r="CN550" s="235"/>
      <c r="CO550" s="235"/>
      <c r="CP550" s="235"/>
      <c r="CQ550" s="235"/>
      <c r="CR550" s="235"/>
      <c r="CS550" s="235"/>
      <c r="CT550" s="235"/>
      <c r="CU550" s="235"/>
      <c r="CV550" s="235"/>
      <c r="CW550" s="235"/>
      <c r="CX550" s="235"/>
      <c r="CY550" s="235"/>
      <c r="CZ550" s="235"/>
      <c r="DA550" s="235"/>
      <c r="DB550" s="235"/>
      <c r="DC550" s="235"/>
      <c r="DD550" s="235"/>
      <c r="DE550" s="235"/>
      <c r="DF550" s="235"/>
      <c r="DG550" s="235"/>
      <c r="DH550" s="235"/>
      <c r="DI550" s="235"/>
      <c r="DJ550" s="235"/>
      <c r="DK550" s="235"/>
      <c r="DL550" s="235"/>
      <c r="DM550" s="235"/>
      <c r="DN550" s="235"/>
      <c r="DO550" s="235"/>
      <c r="DP550" s="235"/>
      <c r="DQ550" s="235"/>
      <c r="DR550" s="235"/>
      <c r="DS550" s="235"/>
      <c r="DT550" s="235"/>
      <c r="DU550" s="235"/>
      <c r="DV550" s="235"/>
      <c r="DW550" s="235"/>
      <c r="DX550" s="235"/>
      <c r="DY550" s="235"/>
      <c r="DZ550" s="235"/>
      <c r="EA550" s="235"/>
      <c r="EB550" s="235"/>
      <c r="EC550" s="235"/>
      <c r="ED550" s="235"/>
      <c r="EE550" s="235"/>
      <c r="EF550" s="235"/>
      <c r="EG550" s="235"/>
      <c r="EH550" s="235">
        <v>1</v>
      </c>
      <c r="EI550" s="235"/>
      <c r="EJ550" s="235"/>
      <c r="EK550" s="235"/>
      <c r="EL550" s="235"/>
      <c r="EM550" s="235"/>
      <c r="EN550" s="235"/>
      <c r="EO550" s="235"/>
      <c r="EP550" s="235"/>
      <c r="EQ550" s="235"/>
      <c r="ER550" s="235"/>
      <c r="ES550" s="235"/>
      <c r="ET550" s="235"/>
      <c r="EU550" s="235"/>
      <c r="EV550" s="235"/>
      <c r="EW550" s="235"/>
      <c r="EX550" s="235"/>
      <c r="EY550" s="235"/>
      <c r="EZ550" s="235"/>
      <c r="FA550" s="235"/>
      <c r="FB550" s="235"/>
      <c r="FC550" s="235"/>
      <c r="FD550" s="235"/>
      <c r="FE550" s="235"/>
      <c r="FF550" s="235"/>
      <c r="FG550" s="235"/>
      <c r="FH550" s="235"/>
      <c r="FI550" s="235"/>
      <c r="FJ550" s="235"/>
      <c r="FK550" s="235"/>
      <c r="FL550" s="235"/>
      <c r="FM550" s="235"/>
      <c r="FN550" s="235"/>
      <c r="FO550" s="235"/>
      <c r="FP550" s="235"/>
      <c r="FQ550" s="235"/>
      <c r="FR550" s="235"/>
      <c r="FS550" s="235"/>
      <c r="FT550" s="236"/>
      <c r="FU550" s="237">
        <f t="shared" si="72"/>
        <v>0</v>
      </c>
      <c r="FV550" s="237">
        <f t="shared" si="75"/>
        <v>0</v>
      </c>
      <c r="FW550" s="237">
        <f t="shared" si="75"/>
        <v>0</v>
      </c>
      <c r="FX550" s="237">
        <f t="shared" si="75"/>
        <v>0</v>
      </c>
      <c r="FY550" s="237">
        <f t="shared" si="75"/>
        <v>0</v>
      </c>
      <c r="FZ550" s="237">
        <f t="shared" si="75"/>
        <v>0</v>
      </c>
      <c r="GA550" s="237">
        <f t="shared" si="74"/>
        <v>0</v>
      </c>
      <c r="GB550" s="237">
        <f t="shared" si="69"/>
        <v>0</v>
      </c>
      <c r="GC550" s="237">
        <f t="shared" si="70"/>
        <v>0</v>
      </c>
    </row>
    <row r="551" spans="1:185" x14ac:dyDescent="0.3">
      <c r="A551" s="40" t="s">
        <v>572</v>
      </c>
      <c r="B551" s="40" t="str">
        <f>[3]Technologies!B551</f>
        <v>Industrie</v>
      </c>
      <c r="C551" s="40" t="str">
        <f>VLOOKUP($A551,[3]Technologies!$A$7:$H$699,3,FALSE)</f>
        <v>Primary</v>
      </c>
      <c r="D551" s="40" t="str">
        <f>VLOOKUP($A551,[3]Technologies!$A$7:$H$699,4,FALSE)</f>
        <v>Other</v>
      </c>
      <c r="E551" s="40" t="str">
        <f>VLOOKUP($A551,[3]Technologies!$A$7:$H$699,6,FALSE)</f>
        <v>Uranium</v>
      </c>
      <c r="F551" s="40" t="str">
        <f>VLOOKUP($A551,[3]Technologies!$A$7:$H$699,7,FALSE)</f>
        <v>Imported Uranium NL</v>
      </c>
      <c r="G551" s="228"/>
      <c r="H551" s="228"/>
      <c r="I551" s="229" cm="1">
        <f t="array" ref="I551">-SUMPRODUCT(([3]Feedstocks!$C$4:$C$185=A551)*[3]Feedstocks!$E$4:$E$185,[3]Feedstocks!$F$4:$F$185,[3]Feedstocks!$H$4:$H$185,[3]Feedstocks!$I$4:$I$185)</f>
        <v>0</v>
      </c>
      <c r="J551" s="229" cm="1">
        <f t="array" ref="J551">-SUMPRODUCT(([3]Feedstocks!$C$4:$C$185=A551)*[3]Feedstocks!$E$4:$E$185,[3]Feedstocks!$H$4:$H$185,[3]Feedstocks!$I$4:$I$185)</f>
        <v>0</v>
      </c>
      <c r="K551" s="229"/>
      <c r="L551" s="229"/>
      <c r="M551" s="228"/>
      <c r="N551" s="228" t="str">
        <f>VLOOKUP(E551,[3]Activities!$A$9:$M$224,13,FALSE)</f>
        <v>NL</v>
      </c>
      <c r="O551" s="228"/>
      <c r="P551" s="66" t="s">
        <v>1562</v>
      </c>
      <c r="Q551" s="230"/>
      <c r="R551" s="230"/>
      <c r="S551" s="230"/>
      <c r="T551" s="230"/>
      <c r="U551" s="230"/>
      <c r="V551" s="230"/>
      <c r="W551" s="230"/>
      <c r="X551" s="230"/>
      <c r="Y551" s="230"/>
      <c r="Z551" s="230"/>
      <c r="AA551" s="230"/>
      <c r="AB551" s="230"/>
      <c r="AC551" s="230"/>
      <c r="AD551" s="230"/>
      <c r="AE551" s="230"/>
      <c r="AF551" s="235"/>
      <c r="AG551" s="235"/>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c r="BQ551" s="230"/>
      <c r="BR551" s="230"/>
      <c r="BS551" s="230"/>
      <c r="BT551" s="230"/>
      <c r="BU551" s="230"/>
      <c r="BV551" s="230"/>
      <c r="BW551" s="230"/>
      <c r="BX551" s="230"/>
      <c r="BY551" s="230"/>
      <c r="BZ551" s="230"/>
      <c r="CA551" s="230"/>
      <c r="CB551" s="230"/>
      <c r="CC551" s="230"/>
      <c r="CD551" s="230"/>
      <c r="CE551" s="230"/>
      <c r="CF551" s="230"/>
      <c r="CG551" s="230"/>
      <c r="CH551" s="230"/>
      <c r="CI551" s="230"/>
      <c r="CJ551" s="230"/>
      <c r="CK551" s="230"/>
      <c r="CL551" s="230"/>
      <c r="CM551" s="230"/>
      <c r="CN551" s="230"/>
      <c r="CO551" s="230"/>
      <c r="CP551" s="230"/>
      <c r="CQ551" s="230"/>
      <c r="CR551" s="230"/>
      <c r="CS551" s="230"/>
      <c r="CT551" s="230"/>
      <c r="CU551" s="230"/>
      <c r="CV551" s="230"/>
      <c r="CW551" s="230"/>
      <c r="CX551" s="230"/>
      <c r="CY551" s="230"/>
      <c r="CZ551" s="230"/>
      <c r="DA551" s="230"/>
      <c r="DB551" s="230"/>
      <c r="DC551" s="230"/>
      <c r="DD551" s="230"/>
      <c r="DE551" s="230"/>
      <c r="DF551" s="230"/>
      <c r="DG551" s="230"/>
      <c r="DH551" s="230"/>
      <c r="DI551" s="230"/>
      <c r="DJ551" s="230"/>
      <c r="DK551" s="230"/>
      <c r="DL551" s="230"/>
      <c r="DM551" s="230"/>
      <c r="DN551" s="230"/>
      <c r="DO551" s="230"/>
      <c r="DP551" s="230"/>
      <c r="DQ551" s="230"/>
      <c r="DR551" s="230"/>
      <c r="DS551" s="230"/>
      <c r="DT551" s="230"/>
      <c r="DU551" s="230"/>
      <c r="DV551" s="230"/>
      <c r="DW551" s="230"/>
      <c r="DX551" s="230"/>
      <c r="DY551" s="230"/>
      <c r="DZ551" s="230"/>
      <c r="EA551" s="230"/>
      <c r="EB551" s="230"/>
      <c r="EC551" s="230"/>
      <c r="ED551" s="230"/>
      <c r="EE551" s="230"/>
      <c r="EF551" s="230"/>
      <c r="EG551" s="230"/>
      <c r="EH551" s="230"/>
      <c r="EI551" s="230">
        <v>1</v>
      </c>
      <c r="EJ551" s="230"/>
      <c r="EK551" s="230"/>
      <c r="EL551" s="230"/>
      <c r="EM551" s="230"/>
      <c r="EN551" s="230"/>
      <c r="EO551" s="230"/>
      <c r="EP551" s="230"/>
      <c r="EQ551" s="230"/>
      <c r="ER551" s="230"/>
      <c r="ES551" s="230"/>
      <c r="ET551" s="230"/>
      <c r="EU551" s="230"/>
      <c r="EV551" s="230"/>
      <c r="EW551" s="230"/>
      <c r="EX551" s="230"/>
      <c r="EY551" s="230"/>
      <c r="EZ551" s="230"/>
      <c r="FA551" s="230"/>
      <c r="FB551" s="230"/>
      <c r="FC551" s="230"/>
      <c r="FD551" s="230"/>
      <c r="FE551" s="230"/>
      <c r="FF551" s="230"/>
      <c r="FG551" s="230"/>
      <c r="FH551" s="230"/>
      <c r="FI551" s="230"/>
      <c r="FJ551" s="230"/>
      <c r="FK551" s="230"/>
      <c r="FL551" s="230"/>
      <c r="FM551" s="230"/>
      <c r="FN551" s="230"/>
      <c r="FO551" s="230"/>
      <c r="FP551" s="230"/>
      <c r="FQ551" s="230"/>
      <c r="FR551" s="230"/>
      <c r="FS551" s="230"/>
      <c r="FT551" s="231"/>
      <c r="FU551" s="232">
        <f t="shared" si="72"/>
        <v>0</v>
      </c>
      <c r="FV551" s="232">
        <f t="shared" si="75"/>
        <v>0</v>
      </c>
      <c r="FW551" s="232">
        <f t="shared" si="75"/>
        <v>0</v>
      </c>
      <c r="FX551" s="232">
        <f t="shared" si="75"/>
        <v>0</v>
      </c>
      <c r="FY551" s="232">
        <f t="shared" si="75"/>
        <v>0</v>
      </c>
      <c r="FZ551" s="232">
        <f t="shared" si="75"/>
        <v>0</v>
      </c>
      <c r="GA551" s="232">
        <f t="shared" si="74"/>
        <v>0</v>
      </c>
      <c r="GB551" s="232">
        <f t="shared" si="69"/>
        <v>0</v>
      </c>
      <c r="GC551" s="232">
        <f t="shared" si="70"/>
        <v>0</v>
      </c>
    </row>
    <row r="552" spans="1:185" x14ac:dyDescent="0.3">
      <c r="A552" s="40" t="s">
        <v>573</v>
      </c>
      <c r="B552" s="40" t="str">
        <f>[3]Technologies!B552</f>
        <v>Industrie</v>
      </c>
      <c r="C552" s="40" t="str">
        <f>VLOOKUP($A552,[3]Technologies!$A$7:$H$699,3,FALSE)</f>
        <v>Primary</v>
      </c>
      <c r="D552" s="40" t="str">
        <f>VLOOKUP($A552,[3]Technologies!$A$7:$H$699,4,FALSE)</f>
        <v>Other</v>
      </c>
      <c r="E552" s="40" t="str">
        <f>VLOOKUP($A552,[3]Technologies!$A$7:$H$699,6,FALSE)</f>
        <v>Uranium EU</v>
      </c>
      <c r="F552" s="40" t="str">
        <f>VLOOKUP($A552,[3]Technologies!$A$7:$H$699,7,FALSE)</f>
        <v>Imported Uranium EU</v>
      </c>
      <c r="G552" s="228"/>
      <c r="H552" s="228"/>
      <c r="I552" s="229" cm="1">
        <f t="array" ref="I552">-SUMPRODUCT(([3]Feedstocks!$C$4:$C$185=A552)*[3]Feedstocks!$E$4:$E$185,[3]Feedstocks!$F$4:$F$185,[3]Feedstocks!$H$4:$H$185,[3]Feedstocks!$I$4:$I$185)</f>
        <v>0</v>
      </c>
      <c r="J552" s="229" cm="1">
        <f t="array" ref="J552">-SUMPRODUCT(([3]Feedstocks!$C$4:$C$185=A552)*[3]Feedstocks!$E$4:$E$185,[3]Feedstocks!$H$4:$H$185,[3]Feedstocks!$I$4:$I$185)</f>
        <v>0</v>
      </c>
      <c r="K552" s="229"/>
      <c r="L552" s="229"/>
      <c r="M552" s="228"/>
      <c r="N552" s="228" t="str">
        <f>VLOOKUP(E552,[3]Activities!$A$9:$M$224,13,FALSE)</f>
        <v>EU</v>
      </c>
      <c r="O552" s="228"/>
      <c r="P552" s="66" t="s">
        <v>1562</v>
      </c>
      <c r="Q552" s="230"/>
      <c r="R552" s="230"/>
      <c r="S552" s="230"/>
      <c r="T552" s="230"/>
      <c r="U552" s="230"/>
      <c r="V552" s="230"/>
      <c r="W552" s="230"/>
      <c r="X552" s="230"/>
      <c r="Y552" s="230"/>
      <c r="Z552" s="230"/>
      <c r="AA552" s="230"/>
      <c r="AB552" s="230"/>
      <c r="AC552" s="230"/>
      <c r="AD552" s="230"/>
      <c r="AE552" s="230"/>
      <c r="AF552" s="235"/>
      <c r="AG552" s="235"/>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c r="BQ552" s="230"/>
      <c r="BR552" s="230"/>
      <c r="BS552" s="230"/>
      <c r="BT552" s="230"/>
      <c r="BU552" s="230"/>
      <c r="BV552" s="230"/>
      <c r="BW552" s="230"/>
      <c r="BX552" s="230"/>
      <c r="BY552" s="230"/>
      <c r="BZ552" s="230"/>
      <c r="CA552" s="230"/>
      <c r="CB552" s="230"/>
      <c r="CC552" s="230"/>
      <c r="CD552" s="230"/>
      <c r="CE552" s="230"/>
      <c r="CF552" s="230"/>
      <c r="CG552" s="230"/>
      <c r="CH552" s="230"/>
      <c r="CI552" s="230"/>
      <c r="CJ552" s="230"/>
      <c r="CK552" s="230"/>
      <c r="CL552" s="230"/>
      <c r="CM552" s="230"/>
      <c r="CN552" s="230"/>
      <c r="CO552" s="230"/>
      <c r="CP552" s="230"/>
      <c r="CQ552" s="230"/>
      <c r="CR552" s="230"/>
      <c r="CS552" s="230"/>
      <c r="CT552" s="230"/>
      <c r="CU552" s="230"/>
      <c r="CV552" s="230"/>
      <c r="CW552" s="230"/>
      <c r="CX552" s="230"/>
      <c r="CY552" s="230"/>
      <c r="CZ552" s="230"/>
      <c r="DA552" s="230"/>
      <c r="DB552" s="230"/>
      <c r="DC552" s="230"/>
      <c r="DD552" s="230"/>
      <c r="DE552" s="230"/>
      <c r="DF552" s="230"/>
      <c r="DG552" s="230"/>
      <c r="DH552" s="230"/>
      <c r="DI552" s="230"/>
      <c r="DJ552" s="230"/>
      <c r="DK552" s="230"/>
      <c r="DL552" s="230"/>
      <c r="DM552" s="230"/>
      <c r="DN552" s="230"/>
      <c r="DO552" s="230"/>
      <c r="DP552" s="230"/>
      <c r="DQ552" s="230"/>
      <c r="DR552" s="230"/>
      <c r="DS552" s="230"/>
      <c r="DT552" s="230"/>
      <c r="DU552" s="230"/>
      <c r="DV552" s="230"/>
      <c r="DW552" s="230"/>
      <c r="DX552" s="230"/>
      <c r="DY552" s="230"/>
      <c r="DZ552" s="230"/>
      <c r="EA552" s="230"/>
      <c r="EB552" s="230"/>
      <c r="EC552" s="230"/>
      <c r="ED552" s="230"/>
      <c r="EE552" s="230"/>
      <c r="EF552" s="230"/>
      <c r="EG552" s="230"/>
      <c r="EH552" s="230"/>
      <c r="EI552" s="230"/>
      <c r="EJ552" s="230">
        <v>1</v>
      </c>
      <c r="EK552" s="230"/>
      <c r="EL552" s="230"/>
      <c r="EM552" s="230"/>
      <c r="EN552" s="230"/>
      <c r="EO552" s="230"/>
      <c r="EP552" s="230"/>
      <c r="EQ552" s="230"/>
      <c r="ER552" s="230"/>
      <c r="ES552" s="230"/>
      <c r="ET552" s="230"/>
      <c r="EU552" s="230"/>
      <c r="EV552" s="230"/>
      <c r="EW552" s="230"/>
      <c r="EX552" s="230"/>
      <c r="EY552" s="230"/>
      <c r="EZ552" s="230"/>
      <c r="FA552" s="230"/>
      <c r="FB552" s="230"/>
      <c r="FC552" s="230"/>
      <c r="FD552" s="230"/>
      <c r="FE552" s="230"/>
      <c r="FF552" s="230"/>
      <c r="FG552" s="230"/>
      <c r="FH552" s="230"/>
      <c r="FI552" s="230"/>
      <c r="FJ552" s="230"/>
      <c r="FK552" s="230"/>
      <c r="FL552" s="230"/>
      <c r="FM552" s="230"/>
      <c r="FN552" s="230"/>
      <c r="FO552" s="230"/>
      <c r="FP552" s="230"/>
      <c r="FQ552" s="230"/>
      <c r="FR552" s="230"/>
      <c r="FS552" s="230"/>
      <c r="FT552" s="231"/>
      <c r="FU552" s="232">
        <f t="shared" si="72"/>
        <v>0</v>
      </c>
      <c r="FV552" s="232">
        <f t="shared" si="75"/>
        <v>0</v>
      </c>
      <c r="FW552" s="232">
        <f t="shared" si="75"/>
        <v>0</v>
      </c>
      <c r="FX552" s="232">
        <f t="shared" si="75"/>
        <v>0</v>
      </c>
      <c r="FY552" s="232">
        <f t="shared" si="75"/>
        <v>0</v>
      </c>
      <c r="FZ552" s="232">
        <f t="shared" si="75"/>
        <v>0</v>
      </c>
      <c r="GA552" s="232">
        <f t="shared" si="74"/>
        <v>0</v>
      </c>
      <c r="GB552" s="232">
        <f t="shared" si="69"/>
        <v>0</v>
      </c>
      <c r="GC552" s="232">
        <f t="shared" si="70"/>
        <v>0</v>
      </c>
    </row>
    <row r="553" spans="1:185" x14ac:dyDescent="0.3">
      <c r="A553" s="69" t="s">
        <v>574</v>
      </c>
      <c r="B553" s="69" t="str">
        <f>[3]Technologies!B553</f>
        <v>Industrie</v>
      </c>
      <c r="C553" s="69" t="str">
        <f>VLOOKUP($A553,[3]Technologies!$A$7:$H$699,3,FALSE)</f>
        <v>Primary</v>
      </c>
      <c r="D553" s="69" t="str">
        <f>VLOOKUP($A553,[3]Technologies!$A$7:$H$699,4,FALSE)</f>
        <v>Other</v>
      </c>
      <c r="E553" s="69" t="str">
        <f>VLOOKUP($A553,[3]Technologies!$A$7:$H$699,6,FALSE)</f>
        <v>Municipal Waste</v>
      </c>
      <c r="F553" s="70" t="str">
        <f>VLOOKUP($A553,[3]Technologies!$A$7:$H$699,7,FALSE)</f>
        <v>Municipal Waste NL</v>
      </c>
      <c r="G553" s="233"/>
      <c r="H553" s="233"/>
      <c r="I553" s="234" cm="1">
        <f t="array" ref="I553">-SUMPRODUCT(([3]Feedstocks!$C$4:$C$185=A553)*[3]Feedstocks!$E$4:$E$185,[3]Feedstocks!$F$4:$F$185,[3]Feedstocks!$H$4:$H$185,[3]Feedstocks!$I$4:$I$185)</f>
        <v>0</v>
      </c>
      <c r="J553" s="234" cm="1">
        <f t="array" ref="J553">-SUMPRODUCT(([3]Feedstocks!$C$4:$C$185=A553)*[3]Feedstocks!$E$4:$E$185,[3]Feedstocks!$H$4:$H$185,[3]Feedstocks!$I$4:$I$185)</f>
        <v>0</v>
      </c>
      <c r="K553" s="234"/>
      <c r="L553" s="234"/>
      <c r="M553" s="233"/>
      <c r="N553" s="233" t="str">
        <f>VLOOKUP(E553,[3]Activities!$A$9:$M$224,13,FALSE)</f>
        <v>NL</v>
      </c>
      <c r="O553" s="233"/>
      <c r="P553" s="87" t="s">
        <v>1266</v>
      </c>
      <c r="Q553" s="235"/>
      <c r="R553" s="235"/>
      <c r="S553" s="235"/>
      <c r="T553" s="235"/>
      <c r="U553" s="235"/>
      <c r="V553" s="235"/>
      <c r="W553" s="235"/>
      <c r="X553" s="235"/>
      <c r="Y553" s="235"/>
      <c r="Z553" s="235"/>
      <c r="AA553" s="235"/>
      <c r="AB553" s="235"/>
      <c r="AC553" s="235"/>
      <c r="AD553" s="235"/>
      <c r="AE553" s="235"/>
      <c r="AF553" s="230"/>
      <c r="AG553" s="230"/>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c r="BQ553" s="235"/>
      <c r="BR553" s="235"/>
      <c r="BS553" s="235"/>
      <c r="BT553" s="235"/>
      <c r="BU553" s="235"/>
      <c r="BV553" s="235"/>
      <c r="BW553" s="235"/>
      <c r="BX553" s="235"/>
      <c r="BY553" s="235"/>
      <c r="BZ553" s="235"/>
      <c r="CA553" s="235"/>
      <c r="CB553" s="235"/>
      <c r="CC553" s="235"/>
      <c r="CD553" s="235"/>
      <c r="CE553" s="235"/>
      <c r="CF553" s="235"/>
      <c r="CG553" s="235"/>
      <c r="CH553" s="235"/>
      <c r="CI553" s="235"/>
      <c r="CJ553" s="235"/>
      <c r="CK553" s="235"/>
      <c r="CL553" s="235"/>
      <c r="CM553" s="235"/>
      <c r="CN553" s="235"/>
      <c r="CO553" s="235"/>
      <c r="CP553" s="235"/>
      <c r="CQ553" s="235"/>
      <c r="CR553" s="235"/>
      <c r="CS553" s="235"/>
      <c r="CT553" s="235"/>
      <c r="CU553" s="235"/>
      <c r="CV553" s="235"/>
      <c r="CW553" s="235"/>
      <c r="CX553" s="235"/>
      <c r="CY553" s="235"/>
      <c r="CZ553" s="235"/>
      <c r="DA553" s="235"/>
      <c r="DB553" s="235"/>
      <c r="DC553" s="235"/>
      <c r="DD553" s="235"/>
      <c r="DE553" s="235"/>
      <c r="DF553" s="235"/>
      <c r="DG553" s="235"/>
      <c r="DH553" s="235"/>
      <c r="DI553" s="235"/>
      <c r="DJ553" s="235"/>
      <c r="DK553" s="235"/>
      <c r="DL553" s="235"/>
      <c r="DM553" s="235"/>
      <c r="DN553" s="235"/>
      <c r="DO553" s="235"/>
      <c r="DP553" s="235"/>
      <c r="DQ553" s="235"/>
      <c r="DR553" s="235"/>
      <c r="DS553" s="235"/>
      <c r="DT553" s="235"/>
      <c r="DU553" s="235"/>
      <c r="DV553" s="235"/>
      <c r="DW553" s="235"/>
      <c r="DX553" s="235"/>
      <c r="DY553" s="235"/>
      <c r="DZ553" s="235"/>
      <c r="EA553" s="235"/>
      <c r="EB553" s="235"/>
      <c r="EC553" s="235"/>
      <c r="ED553" s="235"/>
      <c r="EE553" s="235"/>
      <c r="EF553" s="235"/>
      <c r="EG553" s="235"/>
      <c r="EH553" s="235"/>
      <c r="EI553" s="235"/>
      <c r="EJ553" s="235"/>
      <c r="EK553" s="235">
        <v>1</v>
      </c>
      <c r="EL553" s="235"/>
      <c r="EM553" s="235"/>
      <c r="EN553" s="235"/>
      <c r="EO553" s="235"/>
      <c r="EP553" s="235"/>
      <c r="EQ553" s="235"/>
      <c r="ER553" s="235"/>
      <c r="ES553" s="235"/>
      <c r="ET553" s="235"/>
      <c r="EU553" s="235"/>
      <c r="EV553" s="235"/>
      <c r="EW553" s="235"/>
      <c r="EX553" s="235"/>
      <c r="EY553" s="235"/>
      <c r="EZ553" s="235"/>
      <c r="FA553" s="235"/>
      <c r="FB553" s="235"/>
      <c r="FC553" s="235"/>
      <c r="FD553" s="235"/>
      <c r="FE553" s="235"/>
      <c r="FF553" s="235"/>
      <c r="FG553" s="235"/>
      <c r="FH553" s="235"/>
      <c r="FI553" s="235"/>
      <c r="FJ553" s="235"/>
      <c r="FK553" s="235"/>
      <c r="FL553" s="235"/>
      <c r="FM553" s="235"/>
      <c r="FN553" s="235"/>
      <c r="FO553" s="235"/>
      <c r="FP553" s="235"/>
      <c r="FQ553" s="235"/>
      <c r="FR553" s="235"/>
      <c r="FS553" s="235"/>
      <c r="FT553" s="236"/>
      <c r="FU553" s="232">
        <f t="shared" si="72"/>
        <v>0</v>
      </c>
      <c r="FV553" s="232">
        <f t="shared" si="75"/>
        <v>0</v>
      </c>
      <c r="FW553" s="232">
        <f t="shared" si="75"/>
        <v>0</v>
      </c>
      <c r="FX553" s="232">
        <f t="shared" si="75"/>
        <v>0</v>
      </c>
      <c r="FY553" s="232">
        <f t="shared" si="75"/>
        <v>0</v>
      </c>
      <c r="FZ553" s="232">
        <f t="shared" si="75"/>
        <v>0</v>
      </c>
      <c r="GA553" s="232">
        <f t="shared" si="74"/>
        <v>0</v>
      </c>
      <c r="GB553" s="232">
        <f t="shared" si="69"/>
        <v>0</v>
      </c>
      <c r="GC553" s="232">
        <f t="shared" si="70"/>
        <v>0</v>
      </c>
    </row>
    <row r="554" spans="1:185" x14ac:dyDescent="0.3">
      <c r="A554" s="69" t="s">
        <v>575</v>
      </c>
      <c r="B554" s="69" t="str">
        <f>[3]Technologies!B554</f>
        <v>Industrie</v>
      </c>
      <c r="C554" s="69" t="str">
        <f>VLOOKUP($A554,[3]Technologies!$A$7:$H$699,3,FALSE)</f>
        <v>Primary</v>
      </c>
      <c r="D554" s="69" t="str">
        <f>VLOOKUP($A554,[3]Technologies!$A$7:$H$699,4,FALSE)</f>
        <v>Other</v>
      </c>
      <c r="E554" s="69" t="str">
        <f>VLOOKUP($A554,[3]Technologies!$A$7:$H$699,6,FALSE)</f>
        <v>Municipal Waste EU</v>
      </c>
      <c r="F554" s="70" t="str">
        <f>VLOOKUP($A554,[3]Technologies!$A$7:$H$699,7,FALSE)</f>
        <v>Municipal Waste EU</v>
      </c>
      <c r="G554" s="233"/>
      <c r="H554" s="233"/>
      <c r="I554" s="234" cm="1">
        <f t="array" ref="I554">-SUMPRODUCT(([3]Feedstocks!$C$4:$C$185=A554)*[3]Feedstocks!$E$4:$E$185,[3]Feedstocks!$F$4:$F$185,[3]Feedstocks!$H$4:$H$185,[3]Feedstocks!$I$4:$I$185)</f>
        <v>0</v>
      </c>
      <c r="J554" s="234" cm="1">
        <f t="array" ref="J554">-SUMPRODUCT(([3]Feedstocks!$C$4:$C$185=A554)*[3]Feedstocks!$E$4:$E$185,[3]Feedstocks!$H$4:$H$185,[3]Feedstocks!$I$4:$I$185)</f>
        <v>0</v>
      </c>
      <c r="K554" s="234"/>
      <c r="L554" s="234"/>
      <c r="M554" s="233"/>
      <c r="N554" s="233" t="str">
        <f>VLOOKUP(E554,[3]Activities!$A$9:$M$224,13,FALSE)</f>
        <v>EU</v>
      </c>
      <c r="O554" s="233"/>
      <c r="P554" s="87" t="s">
        <v>1266</v>
      </c>
      <c r="Q554" s="235"/>
      <c r="R554" s="235"/>
      <c r="S554" s="235"/>
      <c r="T554" s="235"/>
      <c r="U554" s="235"/>
      <c r="V554" s="235"/>
      <c r="W554" s="235"/>
      <c r="X554" s="235"/>
      <c r="Y554" s="235"/>
      <c r="Z554" s="235"/>
      <c r="AA554" s="235"/>
      <c r="AB554" s="235"/>
      <c r="AC554" s="235"/>
      <c r="AD554" s="235"/>
      <c r="AE554" s="235"/>
      <c r="AF554" s="230"/>
      <c r="AG554" s="230"/>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c r="BQ554" s="235"/>
      <c r="BR554" s="235"/>
      <c r="BS554" s="235"/>
      <c r="BT554" s="235"/>
      <c r="BU554" s="235"/>
      <c r="BV554" s="235"/>
      <c r="BW554" s="235"/>
      <c r="BX554" s="235"/>
      <c r="BY554" s="235"/>
      <c r="BZ554" s="235"/>
      <c r="CA554" s="235"/>
      <c r="CB554" s="235"/>
      <c r="CC554" s="235"/>
      <c r="CD554" s="235"/>
      <c r="CE554" s="235"/>
      <c r="CF554" s="235"/>
      <c r="CG554" s="235"/>
      <c r="CH554" s="235"/>
      <c r="CI554" s="235"/>
      <c r="CJ554" s="235"/>
      <c r="CK554" s="235"/>
      <c r="CL554" s="235"/>
      <c r="CM554" s="235"/>
      <c r="CN554" s="235"/>
      <c r="CO554" s="235"/>
      <c r="CP554" s="235"/>
      <c r="CQ554" s="235"/>
      <c r="CR554" s="235"/>
      <c r="CS554" s="235"/>
      <c r="CT554" s="235"/>
      <c r="CU554" s="235"/>
      <c r="CV554" s="235"/>
      <c r="CW554" s="235"/>
      <c r="CX554" s="235"/>
      <c r="CY554" s="235"/>
      <c r="CZ554" s="235"/>
      <c r="DA554" s="235"/>
      <c r="DB554" s="235"/>
      <c r="DC554" s="235"/>
      <c r="DD554" s="235"/>
      <c r="DE554" s="235"/>
      <c r="DF554" s="235"/>
      <c r="DG554" s="235"/>
      <c r="DH554" s="235"/>
      <c r="DI554" s="235"/>
      <c r="DJ554" s="235"/>
      <c r="DK554" s="235"/>
      <c r="DL554" s="235"/>
      <c r="DM554" s="235"/>
      <c r="DN554" s="235"/>
      <c r="DO554" s="235"/>
      <c r="DP554" s="235"/>
      <c r="DQ554" s="235"/>
      <c r="DR554" s="235"/>
      <c r="DS554" s="235"/>
      <c r="DT554" s="235"/>
      <c r="DU554" s="235"/>
      <c r="DV554" s="235"/>
      <c r="DW554" s="235"/>
      <c r="DX554" s="235"/>
      <c r="DY554" s="235"/>
      <c r="DZ554" s="235"/>
      <c r="EA554" s="235"/>
      <c r="EB554" s="235"/>
      <c r="EC554" s="235"/>
      <c r="ED554" s="235"/>
      <c r="EE554" s="235"/>
      <c r="EF554" s="235"/>
      <c r="EG554" s="235"/>
      <c r="EH554" s="235"/>
      <c r="EI554" s="235"/>
      <c r="EJ554" s="235"/>
      <c r="EK554" s="235"/>
      <c r="EL554" s="235">
        <v>1</v>
      </c>
      <c r="EM554" s="235"/>
      <c r="EN554" s="235"/>
      <c r="EO554" s="235"/>
      <c r="EP554" s="235"/>
      <c r="EQ554" s="235"/>
      <c r="ER554" s="235"/>
      <c r="ES554" s="235"/>
      <c r="ET554" s="235"/>
      <c r="EU554" s="235"/>
      <c r="EV554" s="235"/>
      <c r="EW554" s="235"/>
      <c r="EX554" s="235"/>
      <c r="EY554" s="235"/>
      <c r="EZ554" s="235"/>
      <c r="FA554" s="235"/>
      <c r="FB554" s="235"/>
      <c r="FC554" s="235"/>
      <c r="FD554" s="235"/>
      <c r="FE554" s="235"/>
      <c r="FF554" s="235"/>
      <c r="FG554" s="235"/>
      <c r="FH554" s="235"/>
      <c r="FI554" s="235"/>
      <c r="FJ554" s="235"/>
      <c r="FK554" s="235"/>
      <c r="FL554" s="235"/>
      <c r="FM554" s="235"/>
      <c r="FN554" s="235"/>
      <c r="FO554" s="235"/>
      <c r="FP554" s="235"/>
      <c r="FQ554" s="235"/>
      <c r="FR554" s="235"/>
      <c r="FS554" s="235"/>
      <c r="FT554" s="236"/>
      <c r="FU554" s="232">
        <f t="shared" si="72"/>
        <v>0</v>
      </c>
      <c r="FV554" s="232">
        <f t="shared" si="75"/>
        <v>0</v>
      </c>
      <c r="FW554" s="232">
        <f t="shared" si="75"/>
        <v>0</v>
      </c>
      <c r="FX554" s="232">
        <f t="shared" si="75"/>
        <v>0</v>
      </c>
      <c r="FY554" s="232">
        <f t="shared" si="75"/>
        <v>0</v>
      </c>
      <c r="FZ554" s="232">
        <f t="shared" si="75"/>
        <v>0</v>
      </c>
      <c r="GA554" s="232">
        <f t="shared" si="74"/>
        <v>0</v>
      </c>
      <c r="GB554" s="232">
        <f t="shared" si="69"/>
        <v>0</v>
      </c>
      <c r="GC554" s="232">
        <f t="shared" si="70"/>
        <v>0</v>
      </c>
    </row>
    <row r="555" spans="1:185" x14ac:dyDescent="0.3">
      <c r="A555" s="69" t="s">
        <v>576</v>
      </c>
      <c r="B555" s="69" t="str">
        <f>[3]Technologies!B555</f>
        <v>Industrie</v>
      </c>
      <c r="C555" s="69" t="str">
        <f>VLOOKUP($A555,[3]Technologies!$A$7:$H$699,3,FALSE)</f>
        <v>Primary</v>
      </c>
      <c r="D555" s="69" t="str">
        <f>VLOOKUP($A555,[3]Technologies!$A$7:$H$699,4,FALSE)</f>
        <v>Other</v>
      </c>
      <c r="E555" s="69" t="str">
        <f>VLOOKUP($A555,[3]Technologies!$A$7:$H$699,6,FALSE)</f>
        <v>Plastic Waste</v>
      </c>
      <c r="F555" s="70" t="str">
        <f>VLOOKUP($A555,[3]Technologies!$A$7:$H$699,7,FALSE)</f>
        <v>Plastic Waste NL</v>
      </c>
      <c r="G555" s="233"/>
      <c r="H555" s="233"/>
      <c r="I555" s="234"/>
      <c r="J555" s="234"/>
      <c r="K555" s="234"/>
      <c r="L555" s="234"/>
      <c r="M555" s="233"/>
      <c r="N555" s="233" t="s">
        <v>675</v>
      </c>
      <c r="O555" s="233"/>
      <c r="P555" s="87"/>
      <c r="Q555" s="235"/>
      <c r="R555" s="235"/>
      <c r="S555" s="235"/>
      <c r="T555" s="235"/>
      <c r="U555" s="235"/>
      <c r="V555" s="235"/>
      <c r="W555" s="235"/>
      <c r="X555" s="235"/>
      <c r="Y555" s="235"/>
      <c r="Z555" s="235"/>
      <c r="AA555" s="235"/>
      <c r="AB555" s="235"/>
      <c r="AC555" s="235"/>
      <c r="AD555" s="235"/>
      <c r="AE555" s="235"/>
      <c r="AF555" s="230"/>
      <c r="AG555" s="230"/>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c r="BQ555" s="235"/>
      <c r="BR555" s="235"/>
      <c r="BS555" s="235"/>
      <c r="BT555" s="235"/>
      <c r="BU555" s="235"/>
      <c r="BV555" s="235"/>
      <c r="BW555" s="235"/>
      <c r="BX555" s="235"/>
      <c r="BY555" s="235"/>
      <c r="BZ555" s="235"/>
      <c r="CA555" s="235"/>
      <c r="CB555" s="235"/>
      <c r="CC555" s="235"/>
      <c r="CD555" s="235"/>
      <c r="CE555" s="235"/>
      <c r="CF555" s="235"/>
      <c r="CG555" s="235"/>
      <c r="CH555" s="235"/>
      <c r="CI555" s="235"/>
      <c r="CJ555" s="235"/>
      <c r="CK555" s="235"/>
      <c r="CL555" s="235"/>
      <c r="CM555" s="235"/>
      <c r="CN555" s="235"/>
      <c r="CO555" s="235"/>
      <c r="CP555" s="235"/>
      <c r="CQ555" s="235"/>
      <c r="CR555" s="235"/>
      <c r="CS555" s="235"/>
      <c r="CT555" s="235"/>
      <c r="CU555" s="235"/>
      <c r="CV555" s="235"/>
      <c r="CW555" s="235"/>
      <c r="CX555" s="235"/>
      <c r="CY555" s="235"/>
      <c r="CZ555" s="235"/>
      <c r="DA555" s="235"/>
      <c r="DB555" s="235"/>
      <c r="DC555" s="235"/>
      <c r="DD555" s="235"/>
      <c r="DE555" s="235"/>
      <c r="DF555" s="235"/>
      <c r="DG555" s="235"/>
      <c r="DH555" s="235"/>
      <c r="DI555" s="235"/>
      <c r="DJ555" s="235"/>
      <c r="DK555" s="235"/>
      <c r="DL555" s="235"/>
      <c r="DM555" s="235"/>
      <c r="DN555" s="235"/>
      <c r="DO555" s="235"/>
      <c r="DP555" s="235"/>
      <c r="DQ555" s="235"/>
      <c r="DR555" s="235"/>
      <c r="DS555" s="235"/>
      <c r="DT555" s="235"/>
      <c r="DU555" s="235"/>
      <c r="DV555" s="235"/>
      <c r="DW555" s="235"/>
      <c r="DX555" s="235"/>
      <c r="DY555" s="235"/>
      <c r="DZ555" s="235"/>
      <c r="EA555" s="235"/>
      <c r="EB555" s="235"/>
      <c r="EC555" s="235"/>
      <c r="ED555" s="235"/>
      <c r="EE555" s="235"/>
      <c r="EF555" s="235"/>
      <c r="EG555" s="235"/>
      <c r="EH555" s="235"/>
      <c r="EI555" s="235"/>
      <c r="EJ555" s="235"/>
      <c r="EK555" s="235"/>
      <c r="EL555" s="235"/>
      <c r="EM555" s="235">
        <v>1</v>
      </c>
      <c r="EN555" s="235"/>
      <c r="EO555" s="235"/>
      <c r="EP555" s="235"/>
      <c r="EQ555" s="235"/>
      <c r="ER555" s="235"/>
      <c r="ES555" s="235"/>
      <c r="ET555" s="235"/>
      <c r="EU555" s="235"/>
      <c r="EV555" s="235"/>
      <c r="EW555" s="235"/>
      <c r="EX555" s="235"/>
      <c r="EY555" s="235"/>
      <c r="EZ555" s="235"/>
      <c r="FA555" s="235"/>
      <c r="FB555" s="235"/>
      <c r="FC555" s="235"/>
      <c r="FD555" s="235"/>
      <c r="FE555" s="235"/>
      <c r="FF555" s="235"/>
      <c r="FG555" s="235"/>
      <c r="FH555" s="235"/>
      <c r="FI555" s="235"/>
      <c r="FJ555" s="235"/>
      <c r="FK555" s="235"/>
      <c r="FL555" s="235"/>
      <c r="FM555" s="235"/>
      <c r="FN555" s="235"/>
      <c r="FO555" s="235"/>
      <c r="FP555" s="235"/>
      <c r="FQ555" s="235"/>
      <c r="FR555" s="235"/>
      <c r="FS555" s="235"/>
      <c r="FT555" s="236"/>
      <c r="FU555" s="232">
        <f t="shared" si="72"/>
        <v>0</v>
      </c>
      <c r="FV555" s="232">
        <f t="shared" si="75"/>
        <v>0</v>
      </c>
      <c r="FW555" s="232">
        <f t="shared" si="75"/>
        <v>0</v>
      </c>
      <c r="FX555" s="232">
        <f t="shared" si="75"/>
        <v>0</v>
      </c>
      <c r="FY555" s="232">
        <f t="shared" si="75"/>
        <v>0</v>
      </c>
      <c r="FZ555" s="232">
        <f t="shared" si="75"/>
        <v>0</v>
      </c>
      <c r="GA555" s="232">
        <f t="shared" si="74"/>
        <v>0</v>
      </c>
      <c r="GB555" s="232">
        <f t="shared" si="69"/>
        <v>0</v>
      </c>
      <c r="GC555" s="232">
        <f t="shared" si="70"/>
        <v>0</v>
      </c>
    </row>
    <row r="556" spans="1:185" x14ac:dyDescent="0.3">
      <c r="A556" s="69" t="s">
        <v>577</v>
      </c>
      <c r="B556" s="69">
        <f>[3]Technologies!B556</f>
        <v>0</v>
      </c>
      <c r="C556" s="69" t="str">
        <f>VLOOKUP($A556,[3]Technologies!$A$7:$H$699,3,FALSE)</f>
        <v>Primary</v>
      </c>
      <c r="D556" s="69" t="str">
        <f>VLOOKUP($A556,[3]Technologies!$A$7:$H$699,4,FALSE)</f>
        <v>Renewable</v>
      </c>
      <c r="E556" s="69" t="str">
        <f>VLOOKUP($A556,[3]Technologies!$A$7:$H$699,6,FALSE)</f>
        <v>Wood</v>
      </c>
      <c r="F556" s="70" t="str">
        <f>VLOOKUP($A556,[3]Technologies!$A$7:$H$699,7,FALSE)</f>
        <v>Wood (crops, and others)</v>
      </c>
      <c r="G556" s="233"/>
      <c r="H556" s="233"/>
      <c r="I556" s="234" cm="1">
        <f t="array" ref="I556">-SUMPRODUCT(([3]Feedstocks!$C$4:$C$185=A556)*[3]Feedstocks!$E$4:$E$185,[3]Feedstocks!$F$4:$F$185,[3]Feedstocks!$H$4:$H$185,[3]Feedstocks!$I$4:$I$185)</f>
        <v>0</v>
      </c>
      <c r="J556" s="234" cm="1">
        <f t="array" ref="J556">-SUMPRODUCT(([3]Feedstocks!$C$4:$C$185=A556)*[3]Feedstocks!$E$4:$E$185,[3]Feedstocks!$H$4:$H$185,[3]Feedstocks!$I$4:$I$185)</f>
        <v>0</v>
      </c>
      <c r="K556" s="234"/>
      <c r="L556" s="234"/>
      <c r="M556" s="233"/>
      <c r="N556" s="233" t="str">
        <f>VLOOKUP(E556,[3]Activities!$A$9:$M$224,13,FALSE)</f>
        <v>NL</v>
      </c>
      <c r="O556" s="233"/>
      <c r="P556" s="87" t="s">
        <v>1266</v>
      </c>
      <c r="Q556" s="235"/>
      <c r="R556" s="235"/>
      <c r="S556" s="235"/>
      <c r="T556" s="235"/>
      <c r="U556" s="235"/>
      <c r="V556" s="235"/>
      <c r="W556" s="235"/>
      <c r="X556" s="235"/>
      <c r="Y556" s="235"/>
      <c r="Z556" s="235"/>
      <c r="AA556" s="235"/>
      <c r="AB556" s="235"/>
      <c r="AC556" s="235"/>
      <c r="AD556" s="235"/>
      <c r="AE556" s="235"/>
      <c r="AF556" s="230"/>
      <c r="AG556" s="230"/>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235"/>
      <c r="BR556" s="235"/>
      <c r="BS556" s="235"/>
      <c r="BT556" s="235"/>
      <c r="BU556" s="235"/>
      <c r="BV556" s="235"/>
      <c r="BW556" s="235"/>
      <c r="BX556" s="235"/>
      <c r="BY556" s="235"/>
      <c r="BZ556" s="235"/>
      <c r="CA556" s="235"/>
      <c r="CB556" s="235"/>
      <c r="CC556" s="235"/>
      <c r="CD556" s="235"/>
      <c r="CE556" s="235"/>
      <c r="CF556" s="235"/>
      <c r="CG556" s="235"/>
      <c r="CH556" s="235"/>
      <c r="CI556" s="235"/>
      <c r="CJ556" s="235"/>
      <c r="CK556" s="235"/>
      <c r="CL556" s="235"/>
      <c r="CM556" s="235"/>
      <c r="CN556" s="235"/>
      <c r="CO556" s="235"/>
      <c r="CP556" s="235"/>
      <c r="CQ556" s="235"/>
      <c r="CR556" s="235"/>
      <c r="CS556" s="235"/>
      <c r="CT556" s="235"/>
      <c r="CU556" s="235"/>
      <c r="CV556" s="235"/>
      <c r="CW556" s="235"/>
      <c r="CX556" s="235"/>
      <c r="CY556" s="235"/>
      <c r="CZ556" s="235"/>
      <c r="DA556" s="235"/>
      <c r="DB556" s="235"/>
      <c r="DC556" s="235"/>
      <c r="DD556" s="235"/>
      <c r="DE556" s="235"/>
      <c r="DF556" s="235"/>
      <c r="DG556" s="235"/>
      <c r="DH556" s="235"/>
      <c r="DI556" s="235"/>
      <c r="DJ556" s="235"/>
      <c r="DK556" s="235"/>
      <c r="DL556" s="235"/>
      <c r="DM556" s="235"/>
      <c r="DN556" s="235"/>
      <c r="DO556" s="235"/>
      <c r="DP556" s="235"/>
      <c r="DQ556" s="235"/>
      <c r="DR556" s="235"/>
      <c r="DS556" s="235"/>
      <c r="DT556" s="235"/>
      <c r="DU556" s="235"/>
      <c r="DV556" s="235"/>
      <c r="DW556" s="235"/>
      <c r="DX556" s="235"/>
      <c r="DY556" s="235"/>
      <c r="DZ556" s="235"/>
      <c r="EA556" s="235"/>
      <c r="EB556" s="235"/>
      <c r="EC556" s="235"/>
      <c r="ED556" s="235"/>
      <c r="EE556" s="235"/>
      <c r="EF556" s="235"/>
      <c r="EG556" s="235"/>
      <c r="EH556" s="235"/>
      <c r="EI556" s="235"/>
      <c r="EJ556" s="235"/>
      <c r="EK556" s="235"/>
      <c r="EL556" s="235"/>
      <c r="EM556" s="235"/>
      <c r="EN556" s="235">
        <v>1</v>
      </c>
      <c r="EO556" s="235"/>
      <c r="EP556" s="235"/>
      <c r="EQ556" s="235"/>
      <c r="ER556" s="235"/>
      <c r="ES556" s="235"/>
      <c r="ET556" s="235"/>
      <c r="EU556" s="235"/>
      <c r="EV556" s="235"/>
      <c r="EW556" s="235"/>
      <c r="EX556" s="235"/>
      <c r="EY556" s="235"/>
      <c r="EZ556" s="235"/>
      <c r="FA556" s="235"/>
      <c r="FB556" s="235"/>
      <c r="FC556" s="235"/>
      <c r="FD556" s="235"/>
      <c r="FE556" s="235"/>
      <c r="FF556" s="235"/>
      <c r="FG556" s="235"/>
      <c r="FH556" s="235"/>
      <c r="FI556" s="235"/>
      <c r="FJ556" s="235"/>
      <c r="FK556" s="235"/>
      <c r="FL556" s="235"/>
      <c r="FM556" s="235"/>
      <c r="FN556" s="235"/>
      <c r="FO556" s="235"/>
      <c r="FP556" s="235"/>
      <c r="FQ556" s="235"/>
      <c r="FR556" s="235"/>
      <c r="FS556" s="235"/>
      <c r="FT556" s="236"/>
      <c r="FU556" s="232">
        <f t="shared" si="72"/>
        <v>0</v>
      </c>
      <c r="FV556" s="232">
        <f t="shared" si="75"/>
        <v>0</v>
      </c>
      <c r="FW556" s="232">
        <f t="shared" si="75"/>
        <v>0</v>
      </c>
      <c r="FX556" s="232">
        <f t="shared" si="75"/>
        <v>0</v>
      </c>
      <c r="FY556" s="232">
        <f t="shared" si="75"/>
        <v>0</v>
      </c>
      <c r="FZ556" s="232">
        <f t="shared" si="75"/>
        <v>0</v>
      </c>
      <c r="GA556" s="232">
        <f t="shared" si="74"/>
        <v>0</v>
      </c>
      <c r="GB556" s="232">
        <f t="shared" si="69"/>
        <v>0</v>
      </c>
      <c r="GC556" s="232">
        <f t="shared" si="70"/>
        <v>0</v>
      </c>
    </row>
    <row r="557" spans="1:185" x14ac:dyDescent="0.3">
      <c r="A557" s="40" t="s">
        <v>578</v>
      </c>
      <c r="B557" s="40">
        <f>[3]Technologies!B557</f>
        <v>0</v>
      </c>
      <c r="C557" s="40" t="str">
        <f>VLOOKUP($A557,[3]Technologies!$A$7:$H$699,3,FALSE)</f>
        <v>Primary</v>
      </c>
      <c r="D557" s="40" t="str">
        <f>VLOOKUP($A557,[3]Technologies!$A$7:$H$699,4,FALSE)</f>
        <v>Renewable</v>
      </c>
      <c r="E557" s="40" t="str">
        <f>VLOOKUP($A557,[3]Technologies!$A$7:$H$699,6,FALSE)</f>
        <v>Wood</v>
      </c>
      <c r="F557" s="40" t="str">
        <f>VLOOKUP($A557,[3]Technologies!$A$7:$H$699,7,FALSE)</f>
        <v>Imported Wood EU</v>
      </c>
      <c r="G557" s="228"/>
      <c r="H557" s="228"/>
      <c r="I557" s="229" cm="1">
        <f t="array" ref="I557">-SUMPRODUCT(([3]Feedstocks!$C$4:$C$185=A557)*[3]Feedstocks!$E$4:$E$185,[3]Feedstocks!$F$4:$F$185,[3]Feedstocks!$H$4:$H$185,[3]Feedstocks!$I$4:$I$185)</f>
        <v>0</v>
      </c>
      <c r="J557" s="229" cm="1">
        <f t="array" ref="J557">-SUMPRODUCT(([3]Feedstocks!$C$4:$C$185=A557)*[3]Feedstocks!$E$4:$E$185,[3]Feedstocks!$H$4:$H$185,[3]Feedstocks!$I$4:$I$185)</f>
        <v>0</v>
      </c>
      <c r="K557" s="229"/>
      <c r="L557" s="229"/>
      <c r="M557" s="228"/>
      <c r="N557" s="228" t="str">
        <f>VLOOKUP(E557,[3]Activities!$A$9:$M$224,13,FALSE)</f>
        <v>NL</v>
      </c>
      <c r="O557" s="228"/>
      <c r="P557" s="66" t="s">
        <v>1266</v>
      </c>
      <c r="Q557" s="230"/>
      <c r="R557" s="230"/>
      <c r="S557" s="230"/>
      <c r="T557" s="230"/>
      <c r="U557" s="230"/>
      <c r="V557" s="230"/>
      <c r="W557" s="230"/>
      <c r="X557" s="230"/>
      <c r="Y557" s="230"/>
      <c r="Z557" s="230"/>
      <c r="AA557" s="230"/>
      <c r="AB557" s="230"/>
      <c r="AC557" s="230"/>
      <c r="AD557" s="230"/>
      <c r="AE557" s="230"/>
      <c r="AF557" s="235"/>
      <c r="AG557" s="235"/>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c r="BQ557" s="230"/>
      <c r="BR557" s="230"/>
      <c r="BS557" s="230"/>
      <c r="BT557" s="230"/>
      <c r="BU557" s="230"/>
      <c r="BV557" s="230"/>
      <c r="BW557" s="230"/>
      <c r="BX557" s="230"/>
      <c r="BY557" s="230"/>
      <c r="BZ557" s="230"/>
      <c r="CA557" s="230"/>
      <c r="CB557" s="230"/>
      <c r="CC557" s="230"/>
      <c r="CD557" s="230"/>
      <c r="CE557" s="230"/>
      <c r="CF557" s="230"/>
      <c r="CG557" s="230"/>
      <c r="CH557" s="230"/>
      <c r="CI557" s="230"/>
      <c r="CJ557" s="230"/>
      <c r="CK557" s="230"/>
      <c r="CL557" s="230"/>
      <c r="CM557" s="230"/>
      <c r="CN557" s="230"/>
      <c r="CO557" s="230"/>
      <c r="CP557" s="230"/>
      <c r="CQ557" s="230"/>
      <c r="CR557" s="230"/>
      <c r="CS557" s="230"/>
      <c r="CT557" s="230"/>
      <c r="CU557" s="230"/>
      <c r="CV557" s="230"/>
      <c r="CW557" s="230"/>
      <c r="CX557" s="230"/>
      <c r="CY557" s="230"/>
      <c r="CZ557" s="230"/>
      <c r="DA557" s="230"/>
      <c r="DB557" s="230"/>
      <c r="DC557" s="230"/>
      <c r="DD557" s="230"/>
      <c r="DE557" s="230"/>
      <c r="DF557" s="230"/>
      <c r="DG557" s="230"/>
      <c r="DH557" s="230"/>
      <c r="DI557" s="230"/>
      <c r="DJ557" s="230"/>
      <c r="DK557" s="230"/>
      <c r="DL557" s="230"/>
      <c r="DM557" s="230"/>
      <c r="DN557" s="230"/>
      <c r="DO557" s="230"/>
      <c r="DP557" s="230"/>
      <c r="DQ557" s="230"/>
      <c r="DR557" s="230"/>
      <c r="DS557" s="230"/>
      <c r="DT557" s="230"/>
      <c r="DU557" s="230"/>
      <c r="DV557" s="230"/>
      <c r="DW557" s="230"/>
      <c r="DX557" s="230"/>
      <c r="DY557" s="230"/>
      <c r="DZ557" s="230"/>
      <c r="EA557" s="230"/>
      <c r="EB557" s="230"/>
      <c r="EC557" s="230"/>
      <c r="ED557" s="230"/>
      <c r="EE557" s="230"/>
      <c r="EF557" s="230"/>
      <c r="EG557" s="230"/>
      <c r="EH557" s="230"/>
      <c r="EI557" s="230"/>
      <c r="EJ557" s="230"/>
      <c r="EK557" s="230"/>
      <c r="EL557" s="230"/>
      <c r="EM557" s="230"/>
      <c r="EN557" s="230">
        <v>1</v>
      </c>
      <c r="EO557" s="230"/>
      <c r="EP557" s="230"/>
      <c r="EQ557" s="230"/>
      <c r="ER557" s="230"/>
      <c r="ES557" s="230"/>
      <c r="ET557" s="230"/>
      <c r="EU557" s="230"/>
      <c r="EV557" s="230"/>
      <c r="EW557" s="230"/>
      <c r="EX557" s="230"/>
      <c r="EY557" s="230"/>
      <c r="EZ557" s="230"/>
      <c r="FA557" s="230"/>
      <c r="FB557" s="230"/>
      <c r="FC557" s="230"/>
      <c r="FD557" s="230"/>
      <c r="FE557" s="230"/>
      <c r="FF557" s="230"/>
      <c r="FG557" s="230"/>
      <c r="FH557" s="230"/>
      <c r="FI557" s="230"/>
      <c r="FJ557" s="230"/>
      <c r="FK557" s="230"/>
      <c r="FL557" s="230"/>
      <c r="FM557" s="230"/>
      <c r="FN557" s="230"/>
      <c r="FO557" s="230"/>
      <c r="FP557" s="230"/>
      <c r="FQ557" s="230"/>
      <c r="FR557" s="230"/>
      <c r="FS557" s="230"/>
      <c r="FT557" s="231"/>
      <c r="FU557" s="232">
        <f t="shared" si="72"/>
        <v>0</v>
      </c>
      <c r="FV557" s="232">
        <f t="shared" si="75"/>
        <v>0</v>
      </c>
      <c r="FW557" s="232">
        <f t="shared" si="75"/>
        <v>0</v>
      </c>
      <c r="FX557" s="232">
        <f t="shared" si="75"/>
        <v>0</v>
      </c>
      <c r="FY557" s="232">
        <f t="shared" si="75"/>
        <v>0</v>
      </c>
      <c r="FZ557" s="232">
        <f t="shared" si="75"/>
        <v>0</v>
      </c>
      <c r="GA557" s="232">
        <f t="shared" si="74"/>
        <v>0</v>
      </c>
      <c r="GB557" s="232">
        <f t="shared" si="69"/>
        <v>0</v>
      </c>
      <c r="GC557" s="232">
        <f t="shared" si="70"/>
        <v>0</v>
      </c>
    </row>
    <row r="558" spans="1:185" x14ac:dyDescent="0.3">
      <c r="A558" s="114" t="s">
        <v>579</v>
      </c>
      <c r="B558" s="40">
        <f>[3]Technologies!B558</f>
        <v>0</v>
      </c>
      <c r="C558" s="40" t="str">
        <f>VLOOKUP($A558,[3]Technologies!$A$7:$H$699,3,FALSE)</f>
        <v>Primary</v>
      </c>
      <c r="D558" s="40" t="str">
        <f>VLOOKUP($A558,[3]Technologies!$A$7:$H$699,4,FALSE)</f>
        <v>Renewable</v>
      </c>
      <c r="E558" s="40" t="str">
        <f>VLOOKUP($A558,[3]Technologies!$A$7:$H$699,6,FALSE)</f>
        <v>Wood</v>
      </c>
      <c r="F558" s="40" t="str">
        <f>VLOOKUP($A558,[3]Technologies!$A$7:$H$699,7,FALSE)</f>
        <v>Imported Wood EU2</v>
      </c>
      <c r="G558" s="228"/>
      <c r="H558" s="228"/>
      <c r="I558" s="229" cm="1">
        <f t="array" ref="I558">-SUMPRODUCT(([3]Feedstocks!$C$4:$C$185=A558)*[3]Feedstocks!$E$4:$E$185,[3]Feedstocks!$F$4:$F$185,[3]Feedstocks!$H$4:$H$185,[3]Feedstocks!$I$4:$I$185)</f>
        <v>0</v>
      </c>
      <c r="J558" s="229" cm="1">
        <f t="array" ref="J558">-SUMPRODUCT(([3]Feedstocks!$C$4:$C$185=A558)*[3]Feedstocks!$E$4:$E$185,[3]Feedstocks!$H$4:$H$185,[3]Feedstocks!$I$4:$I$185)</f>
        <v>0</v>
      </c>
      <c r="K558" s="229"/>
      <c r="L558" s="229"/>
      <c r="M558" s="228"/>
      <c r="N558" s="228" t="str">
        <f>VLOOKUP(E558,[3]Activities!$A$9:$M$224,13,FALSE)</f>
        <v>NL</v>
      </c>
      <c r="O558" s="228"/>
      <c r="P558" s="66" t="s">
        <v>1266</v>
      </c>
      <c r="Q558" s="230"/>
      <c r="R558" s="230"/>
      <c r="S558" s="230"/>
      <c r="T558" s="230"/>
      <c r="U558" s="230"/>
      <c r="V558" s="230"/>
      <c r="W558" s="230"/>
      <c r="X558" s="230"/>
      <c r="Y558" s="230"/>
      <c r="Z558" s="230"/>
      <c r="AA558" s="230"/>
      <c r="AB558" s="230"/>
      <c r="AC558" s="230"/>
      <c r="AD558" s="230"/>
      <c r="AE558" s="230"/>
      <c r="AF558" s="235"/>
      <c r="AG558" s="235"/>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c r="BQ558" s="230"/>
      <c r="BR558" s="230"/>
      <c r="BS558" s="230"/>
      <c r="BT558" s="230"/>
      <c r="BU558" s="230"/>
      <c r="BV558" s="230"/>
      <c r="BW558" s="230"/>
      <c r="BX558" s="230"/>
      <c r="BY558" s="230"/>
      <c r="BZ558" s="230"/>
      <c r="CA558" s="230"/>
      <c r="CB558" s="230"/>
      <c r="CC558" s="230"/>
      <c r="CD558" s="230"/>
      <c r="CE558" s="230"/>
      <c r="CF558" s="230"/>
      <c r="CG558" s="230"/>
      <c r="CH558" s="230"/>
      <c r="CI558" s="230"/>
      <c r="CJ558" s="230"/>
      <c r="CK558" s="230"/>
      <c r="CL558" s="230"/>
      <c r="CM558" s="230"/>
      <c r="CN558" s="230"/>
      <c r="CO558" s="230"/>
      <c r="CP558" s="230"/>
      <c r="CQ558" s="230"/>
      <c r="CR558" s="230"/>
      <c r="CS558" s="230"/>
      <c r="CT558" s="230"/>
      <c r="CU558" s="230"/>
      <c r="CV558" s="230"/>
      <c r="CW558" s="230"/>
      <c r="CX558" s="230"/>
      <c r="CY558" s="230"/>
      <c r="CZ558" s="230"/>
      <c r="DA558" s="230"/>
      <c r="DB558" s="230"/>
      <c r="DC558" s="230"/>
      <c r="DD558" s="230"/>
      <c r="DE558" s="230"/>
      <c r="DF558" s="230"/>
      <c r="DG558" s="230"/>
      <c r="DH558" s="230"/>
      <c r="DI558" s="230"/>
      <c r="DJ558" s="230"/>
      <c r="DK558" s="230"/>
      <c r="DL558" s="230"/>
      <c r="DM558" s="230"/>
      <c r="DN558" s="230"/>
      <c r="DO558" s="230"/>
      <c r="DP558" s="230"/>
      <c r="DQ558" s="230"/>
      <c r="DR558" s="230"/>
      <c r="DS558" s="230"/>
      <c r="DT558" s="230"/>
      <c r="DU558" s="230"/>
      <c r="DV558" s="230"/>
      <c r="DW558" s="230"/>
      <c r="DX558" s="230"/>
      <c r="DY558" s="230"/>
      <c r="DZ558" s="230"/>
      <c r="EA558" s="230"/>
      <c r="EB558" s="230"/>
      <c r="EC558" s="230"/>
      <c r="ED558" s="230"/>
      <c r="EE558" s="230"/>
      <c r="EF558" s="230"/>
      <c r="EG558" s="230"/>
      <c r="EH558" s="230"/>
      <c r="EI558" s="230"/>
      <c r="EJ558" s="230"/>
      <c r="EK558" s="230"/>
      <c r="EL558" s="230"/>
      <c r="EM558" s="230"/>
      <c r="EN558" s="230"/>
      <c r="EO558" s="230">
        <v>1</v>
      </c>
      <c r="EP558" s="230"/>
      <c r="EQ558" s="230"/>
      <c r="ER558" s="230"/>
      <c r="ES558" s="230"/>
      <c r="ET558" s="230"/>
      <c r="EU558" s="230"/>
      <c r="EV558" s="230"/>
      <c r="EW558" s="230"/>
      <c r="EX558" s="230"/>
      <c r="EY558" s="230"/>
      <c r="EZ558" s="230"/>
      <c r="FA558" s="230"/>
      <c r="FB558" s="230"/>
      <c r="FC558" s="230"/>
      <c r="FD558" s="230"/>
      <c r="FE558" s="230"/>
      <c r="FF558" s="230"/>
      <c r="FG558" s="230"/>
      <c r="FH558" s="230"/>
      <c r="FI558" s="230"/>
      <c r="FJ558" s="230"/>
      <c r="FK558" s="230"/>
      <c r="FL558" s="230"/>
      <c r="FM558" s="230"/>
      <c r="FN558" s="230"/>
      <c r="FO558" s="230"/>
      <c r="FP558" s="230"/>
      <c r="FQ558" s="230"/>
      <c r="FR558" s="230"/>
      <c r="FS558" s="230"/>
      <c r="FT558" s="231"/>
      <c r="FU558" s="232">
        <f t="shared" si="72"/>
        <v>0</v>
      </c>
      <c r="FV558" s="232">
        <f t="shared" si="75"/>
        <v>0</v>
      </c>
      <c r="FW558" s="232">
        <f t="shared" si="75"/>
        <v>0</v>
      </c>
      <c r="FX558" s="232">
        <f t="shared" si="75"/>
        <v>0</v>
      </c>
      <c r="FY558" s="232">
        <f t="shared" si="75"/>
        <v>0</v>
      </c>
      <c r="FZ558" s="232">
        <f t="shared" si="75"/>
        <v>0</v>
      </c>
      <c r="GA558" s="232">
        <f t="shared" si="74"/>
        <v>0</v>
      </c>
      <c r="GB558" s="232">
        <f t="shared" si="69"/>
        <v>0</v>
      </c>
      <c r="GC558" s="232">
        <f t="shared" si="70"/>
        <v>0</v>
      </c>
    </row>
    <row r="559" spans="1:185" x14ac:dyDescent="0.3">
      <c r="A559" s="69" t="s">
        <v>580</v>
      </c>
      <c r="B559" s="69">
        <f>[3]Technologies!B559</f>
        <v>0</v>
      </c>
      <c r="C559" s="69" t="str">
        <f>VLOOKUP($A559,[3]Technologies!$A$7:$H$699,3,FALSE)</f>
        <v>Primary</v>
      </c>
      <c r="D559" s="69" t="str">
        <f>VLOOKUP($A559,[3]Technologies!$A$7:$H$699,4,FALSE)</f>
        <v>Renewable</v>
      </c>
      <c r="E559" s="69" t="str">
        <f>VLOOKUP($A559,[3]Technologies!$A$7:$H$699,6,FALSE)</f>
        <v>Wood</v>
      </c>
      <c r="F559" s="70" t="str">
        <f>VLOOKUP($A559,[3]Technologies!$A$7:$H$699,7,FALSE)</f>
        <v>Imported Wood America</v>
      </c>
      <c r="G559" s="233"/>
      <c r="H559" s="233"/>
      <c r="I559" s="234" cm="1">
        <f t="array" ref="I559">-SUMPRODUCT(([3]Feedstocks!$C$4:$C$185=A559)*[3]Feedstocks!$E$4:$E$185,[3]Feedstocks!$F$4:$F$185,[3]Feedstocks!$H$4:$H$185,[3]Feedstocks!$I$4:$I$185)</f>
        <v>0</v>
      </c>
      <c r="J559" s="234" cm="1">
        <f t="array" ref="J559">-SUMPRODUCT(([3]Feedstocks!$C$4:$C$185=A559)*[3]Feedstocks!$E$4:$E$185,[3]Feedstocks!$H$4:$H$185,[3]Feedstocks!$I$4:$I$185)</f>
        <v>0</v>
      </c>
      <c r="K559" s="234"/>
      <c r="L559" s="234"/>
      <c r="M559" s="233"/>
      <c r="N559" s="233" t="str">
        <f>VLOOKUP(E559,[3]Activities!$A$9:$M$224,13,FALSE)</f>
        <v>NL</v>
      </c>
      <c r="O559" s="233"/>
      <c r="P559" s="87" t="s">
        <v>1266</v>
      </c>
      <c r="Q559" s="235"/>
      <c r="R559" s="235"/>
      <c r="S559" s="235"/>
      <c r="T559" s="235"/>
      <c r="U559" s="235"/>
      <c r="V559" s="235"/>
      <c r="W559" s="235"/>
      <c r="X559" s="235"/>
      <c r="Y559" s="235"/>
      <c r="Z559" s="235"/>
      <c r="AA559" s="235"/>
      <c r="AB559" s="235"/>
      <c r="AC559" s="235"/>
      <c r="AD559" s="235"/>
      <c r="AE559" s="235"/>
      <c r="AF559" s="230"/>
      <c r="AG559" s="230"/>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c r="BQ559" s="235"/>
      <c r="BR559" s="235"/>
      <c r="BS559" s="235"/>
      <c r="BT559" s="235"/>
      <c r="BU559" s="235"/>
      <c r="BV559" s="235"/>
      <c r="BW559" s="235"/>
      <c r="BX559" s="235"/>
      <c r="BY559" s="235"/>
      <c r="BZ559" s="235"/>
      <c r="CA559" s="235"/>
      <c r="CB559" s="235"/>
      <c r="CC559" s="235"/>
      <c r="CD559" s="235"/>
      <c r="CE559" s="235"/>
      <c r="CF559" s="235"/>
      <c r="CG559" s="235"/>
      <c r="CH559" s="235"/>
      <c r="CI559" s="235"/>
      <c r="CJ559" s="235"/>
      <c r="CK559" s="235"/>
      <c r="CL559" s="235"/>
      <c r="CM559" s="235"/>
      <c r="CN559" s="235"/>
      <c r="CO559" s="235"/>
      <c r="CP559" s="235"/>
      <c r="CQ559" s="235"/>
      <c r="CR559" s="235"/>
      <c r="CS559" s="235"/>
      <c r="CT559" s="235"/>
      <c r="CU559" s="235"/>
      <c r="CV559" s="235"/>
      <c r="CW559" s="235"/>
      <c r="CX559" s="235"/>
      <c r="CY559" s="235"/>
      <c r="CZ559" s="235"/>
      <c r="DA559" s="235"/>
      <c r="DB559" s="235"/>
      <c r="DC559" s="235"/>
      <c r="DD559" s="235"/>
      <c r="DE559" s="235"/>
      <c r="DF559" s="235"/>
      <c r="DG559" s="235"/>
      <c r="DH559" s="235"/>
      <c r="DI559" s="235"/>
      <c r="DJ559" s="235"/>
      <c r="DK559" s="235"/>
      <c r="DL559" s="235"/>
      <c r="DM559" s="235"/>
      <c r="DN559" s="235"/>
      <c r="DO559" s="235"/>
      <c r="DP559" s="235"/>
      <c r="DQ559" s="235"/>
      <c r="DR559" s="235"/>
      <c r="DS559" s="235"/>
      <c r="DT559" s="235"/>
      <c r="DU559" s="235"/>
      <c r="DV559" s="235"/>
      <c r="DW559" s="235"/>
      <c r="DX559" s="235"/>
      <c r="DY559" s="235"/>
      <c r="DZ559" s="235"/>
      <c r="EA559" s="235"/>
      <c r="EB559" s="235"/>
      <c r="EC559" s="235"/>
      <c r="ED559" s="235"/>
      <c r="EE559" s="235"/>
      <c r="EF559" s="235"/>
      <c r="EG559" s="235"/>
      <c r="EH559" s="235"/>
      <c r="EI559" s="235"/>
      <c r="EJ559" s="235"/>
      <c r="EK559" s="235"/>
      <c r="EL559" s="235"/>
      <c r="EM559" s="235"/>
      <c r="EN559" s="235">
        <v>1</v>
      </c>
      <c r="EO559" s="235"/>
      <c r="EP559" s="235"/>
      <c r="EQ559" s="235"/>
      <c r="ER559" s="235"/>
      <c r="ES559" s="235"/>
      <c r="ET559" s="235"/>
      <c r="EU559" s="235"/>
      <c r="EV559" s="235"/>
      <c r="EW559" s="235"/>
      <c r="EX559" s="235"/>
      <c r="EY559" s="235"/>
      <c r="EZ559" s="235"/>
      <c r="FA559" s="235"/>
      <c r="FB559" s="235"/>
      <c r="FC559" s="235"/>
      <c r="FD559" s="235"/>
      <c r="FE559" s="235"/>
      <c r="FF559" s="235"/>
      <c r="FG559" s="235"/>
      <c r="FH559" s="235"/>
      <c r="FI559" s="235"/>
      <c r="FJ559" s="235"/>
      <c r="FK559" s="235"/>
      <c r="FL559" s="235"/>
      <c r="FM559" s="235"/>
      <c r="FN559" s="235"/>
      <c r="FO559" s="235"/>
      <c r="FP559" s="235"/>
      <c r="FQ559" s="235"/>
      <c r="FR559" s="235"/>
      <c r="FS559" s="235"/>
      <c r="FT559" s="236"/>
      <c r="FU559" s="237">
        <f t="shared" si="72"/>
        <v>0</v>
      </c>
      <c r="FV559" s="237">
        <f t="shared" si="75"/>
        <v>0</v>
      </c>
      <c r="FW559" s="237">
        <f t="shared" si="75"/>
        <v>0</v>
      </c>
      <c r="FX559" s="237">
        <f t="shared" si="75"/>
        <v>0</v>
      </c>
      <c r="FY559" s="237">
        <f t="shared" si="75"/>
        <v>0</v>
      </c>
      <c r="FZ559" s="237">
        <f t="shared" si="75"/>
        <v>0</v>
      </c>
      <c r="GA559" s="237">
        <f t="shared" si="74"/>
        <v>0</v>
      </c>
      <c r="GB559" s="237">
        <f t="shared" si="69"/>
        <v>0</v>
      </c>
      <c r="GC559" s="237">
        <f t="shared" si="70"/>
        <v>0</v>
      </c>
    </row>
    <row r="560" spans="1:185" x14ac:dyDescent="0.3">
      <c r="A560" s="40" t="s">
        <v>581</v>
      </c>
      <c r="B560" s="40">
        <f>[3]Technologies!B560</f>
        <v>0</v>
      </c>
      <c r="C560" s="40" t="str">
        <f>VLOOKUP($A560,[3]Technologies!$A$7:$H$699,3,FALSE)</f>
        <v>Primary</v>
      </c>
      <c r="D560" s="40" t="str">
        <f>VLOOKUP($A560,[3]Technologies!$A$7:$H$699,4,FALSE)</f>
        <v>Renewable</v>
      </c>
      <c r="E560" s="40" t="str">
        <f>VLOOKUP($A560,[3]Technologies!$A$7:$H$699,6,FALSE)</f>
        <v>Grasscrops</v>
      </c>
      <c r="F560" s="40" t="str">
        <f>VLOOKUP($A560,[3]Technologies!$A$7:$H$699,7,FALSE)</f>
        <v>Grasscrops</v>
      </c>
      <c r="G560" s="228"/>
      <c r="H560" s="228"/>
      <c r="I560" s="229" cm="1">
        <f t="array" ref="I560">-SUMPRODUCT(([3]Feedstocks!$C$4:$C$185=A560)*[3]Feedstocks!$E$4:$E$185,[3]Feedstocks!$F$4:$F$185,[3]Feedstocks!$H$4:$H$185,[3]Feedstocks!$I$4:$I$185)</f>
        <v>0</v>
      </c>
      <c r="J560" s="229" cm="1">
        <f t="array" ref="J560">-SUMPRODUCT(([3]Feedstocks!$C$4:$C$185=A560)*[3]Feedstocks!$E$4:$E$185,[3]Feedstocks!$H$4:$H$185,[3]Feedstocks!$I$4:$I$185)</f>
        <v>0</v>
      </c>
      <c r="K560" s="229"/>
      <c r="L560" s="229"/>
      <c r="M560" s="228"/>
      <c r="N560" s="228" t="str">
        <f>VLOOKUP(E560,[3]Activities!$A$9:$M$224,13,FALSE)</f>
        <v>NL</v>
      </c>
      <c r="O560" s="228"/>
      <c r="P560" s="66" t="s">
        <v>1266</v>
      </c>
      <c r="Q560" s="230"/>
      <c r="R560" s="230"/>
      <c r="S560" s="230"/>
      <c r="T560" s="230"/>
      <c r="U560" s="230"/>
      <c r="V560" s="230"/>
      <c r="W560" s="230"/>
      <c r="X560" s="230"/>
      <c r="Y560" s="230"/>
      <c r="Z560" s="230"/>
      <c r="AA560" s="230"/>
      <c r="AB560" s="230"/>
      <c r="AC560" s="230"/>
      <c r="AD560" s="230"/>
      <c r="AE560" s="230"/>
      <c r="AF560" s="235"/>
      <c r="AG560" s="235"/>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c r="BQ560" s="230"/>
      <c r="BR560" s="230"/>
      <c r="BS560" s="230"/>
      <c r="BT560" s="230"/>
      <c r="BU560" s="230"/>
      <c r="BV560" s="230"/>
      <c r="BW560" s="230"/>
      <c r="BX560" s="230"/>
      <c r="BY560" s="230"/>
      <c r="BZ560" s="230"/>
      <c r="CA560" s="230"/>
      <c r="CB560" s="230"/>
      <c r="CC560" s="230"/>
      <c r="CD560" s="230"/>
      <c r="CE560" s="230"/>
      <c r="CF560" s="230"/>
      <c r="CG560" s="230"/>
      <c r="CH560" s="230"/>
      <c r="CI560" s="230"/>
      <c r="CJ560" s="230"/>
      <c r="CK560" s="230"/>
      <c r="CL560" s="230"/>
      <c r="CM560" s="230"/>
      <c r="CN560" s="230"/>
      <c r="CO560" s="230"/>
      <c r="CP560" s="230"/>
      <c r="CQ560" s="230"/>
      <c r="CR560" s="230"/>
      <c r="CS560" s="230"/>
      <c r="CT560" s="230"/>
      <c r="CU560" s="230"/>
      <c r="CV560" s="230"/>
      <c r="CW560" s="230"/>
      <c r="CX560" s="230"/>
      <c r="CY560" s="230"/>
      <c r="CZ560" s="230"/>
      <c r="DA560" s="230"/>
      <c r="DB560" s="230"/>
      <c r="DC560" s="230"/>
      <c r="DD560" s="230"/>
      <c r="DE560" s="230"/>
      <c r="DF560" s="230"/>
      <c r="DG560" s="230"/>
      <c r="DH560" s="230"/>
      <c r="DI560" s="230"/>
      <c r="DJ560" s="230"/>
      <c r="DK560" s="230"/>
      <c r="DL560" s="230"/>
      <c r="DM560" s="230"/>
      <c r="DN560" s="230"/>
      <c r="DO560" s="230"/>
      <c r="DP560" s="230"/>
      <c r="DQ560" s="230"/>
      <c r="DR560" s="230"/>
      <c r="DS560" s="230"/>
      <c r="DT560" s="230"/>
      <c r="DU560" s="230"/>
      <c r="DV560" s="230"/>
      <c r="DW560" s="230"/>
      <c r="DX560" s="230"/>
      <c r="DY560" s="230"/>
      <c r="DZ560" s="230"/>
      <c r="EA560" s="230"/>
      <c r="EB560" s="230"/>
      <c r="EC560" s="230"/>
      <c r="ED560" s="230"/>
      <c r="EE560" s="230"/>
      <c r="EF560" s="230"/>
      <c r="EG560" s="230"/>
      <c r="EH560" s="230"/>
      <c r="EI560" s="230"/>
      <c r="EJ560" s="230"/>
      <c r="EK560" s="230"/>
      <c r="EL560" s="230"/>
      <c r="EM560" s="230"/>
      <c r="EN560" s="230"/>
      <c r="EO560" s="230"/>
      <c r="EP560" s="230">
        <v>1</v>
      </c>
      <c r="EQ560" s="230"/>
      <c r="ER560" s="230"/>
      <c r="ES560" s="230"/>
      <c r="ET560" s="230"/>
      <c r="EU560" s="230"/>
      <c r="EV560" s="230"/>
      <c r="EW560" s="230"/>
      <c r="EX560" s="230"/>
      <c r="EY560" s="230"/>
      <c r="EZ560" s="230"/>
      <c r="FA560" s="230"/>
      <c r="FB560" s="230"/>
      <c r="FC560" s="230"/>
      <c r="FD560" s="230"/>
      <c r="FE560" s="230"/>
      <c r="FF560" s="230"/>
      <c r="FG560" s="230"/>
      <c r="FH560" s="230"/>
      <c r="FI560" s="230"/>
      <c r="FJ560" s="230"/>
      <c r="FK560" s="230"/>
      <c r="FL560" s="230"/>
      <c r="FM560" s="230"/>
      <c r="FN560" s="230"/>
      <c r="FO560" s="230"/>
      <c r="FP560" s="230"/>
      <c r="FQ560" s="230"/>
      <c r="FR560" s="230"/>
      <c r="FS560" s="230"/>
      <c r="FT560" s="231"/>
      <c r="FU560" s="232">
        <f t="shared" si="72"/>
        <v>0</v>
      </c>
      <c r="FV560" s="232">
        <f t="shared" si="75"/>
        <v>0</v>
      </c>
      <c r="FW560" s="232">
        <f t="shared" si="75"/>
        <v>0</v>
      </c>
      <c r="FX560" s="232">
        <f t="shared" si="75"/>
        <v>0</v>
      </c>
      <c r="FY560" s="232">
        <f t="shared" si="75"/>
        <v>0</v>
      </c>
      <c r="FZ560" s="232">
        <f t="shared" si="75"/>
        <v>0</v>
      </c>
      <c r="GA560" s="232">
        <f t="shared" si="74"/>
        <v>0</v>
      </c>
      <c r="GB560" s="232">
        <f t="shared" si="69"/>
        <v>0</v>
      </c>
      <c r="GC560" s="232">
        <f t="shared" si="70"/>
        <v>0</v>
      </c>
    </row>
    <row r="561" spans="1:185" x14ac:dyDescent="0.3">
      <c r="A561" s="114" t="s">
        <v>582</v>
      </c>
      <c r="B561" s="40">
        <f>[3]Technologies!B562</f>
        <v>0</v>
      </c>
      <c r="C561" s="40" t="str">
        <f>VLOOKUP($A561,[3]Technologies!$A$7:$H$699,3,FALSE)</f>
        <v>Primary</v>
      </c>
      <c r="D561" s="40" t="str">
        <f>VLOOKUP($A561,[3]Technologies!$A$7:$H$699,4,FALSE)</f>
        <v>Renewable</v>
      </c>
      <c r="E561" s="40" t="str">
        <f>VLOOKUP($A561,[3]Technologies!$A$7:$H$699,6,FALSE)</f>
        <v>Grasscrops</v>
      </c>
      <c r="F561" s="40" t="str">
        <f>VLOOKUP($A561,[3]Technologies!$A$7:$H$699,7,FALSE)</f>
        <v>Grasscrops EU</v>
      </c>
      <c r="G561" s="228"/>
      <c r="H561" s="228"/>
      <c r="I561" s="229" cm="1">
        <f t="array" ref="I561">-SUMPRODUCT(([3]Feedstocks!$C$4:$C$185=A561)*[3]Feedstocks!$E$4:$E$185,[3]Feedstocks!$F$4:$F$185,[3]Feedstocks!$H$4:$H$185,[3]Feedstocks!$I$4:$I$185)</f>
        <v>0</v>
      </c>
      <c r="J561" s="229" cm="1">
        <f t="array" ref="J561">-SUMPRODUCT(([3]Feedstocks!$C$4:$C$185=A561)*[3]Feedstocks!$E$4:$E$185,[3]Feedstocks!$H$4:$H$185,[3]Feedstocks!$I$4:$I$185)</f>
        <v>0</v>
      </c>
      <c r="K561" s="229"/>
      <c r="L561" s="229"/>
      <c r="M561" s="228"/>
      <c r="N561" s="228" t="str">
        <f>VLOOKUP(E561,[3]Activities!$A$9:$M$224,13,FALSE)</f>
        <v>NL</v>
      </c>
      <c r="O561" s="228"/>
      <c r="P561" s="66" t="s">
        <v>1266</v>
      </c>
      <c r="Q561" s="230"/>
      <c r="R561" s="230"/>
      <c r="S561" s="230"/>
      <c r="T561" s="230"/>
      <c r="U561" s="230"/>
      <c r="V561" s="230"/>
      <c r="W561" s="230"/>
      <c r="X561" s="230"/>
      <c r="Y561" s="230"/>
      <c r="Z561" s="230"/>
      <c r="AA561" s="230"/>
      <c r="AB561" s="230"/>
      <c r="AC561" s="230"/>
      <c r="AD561" s="230"/>
      <c r="AE561" s="230"/>
      <c r="AF561" s="235"/>
      <c r="AG561" s="235"/>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c r="BQ561" s="230"/>
      <c r="BR561" s="230"/>
      <c r="BS561" s="230"/>
      <c r="BT561" s="230"/>
      <c r="BU561" s="230"/>
      <c r="BV561" s="230"/>
      <c r="BW561" s="230"/>
      <c r="BX561" s="230"/>
      <c r="BY561" s="230"/>
      <c r="BZ561" s="230"/>
      <c r="CA561" s="230"/>
      <c r="CB561" s="230"/>
      <c r="CC561" s="230"/>
      <c r="CD561" s="230"/>
      <c r="CE561" s="230"/>
      <c r="CF561" s="230"/>
      <c r="CG561" s="230"/>
      <c r="CH561" s="230"/>
      <c r="CI561" s="230"/>
      <c r="CJ561" s="230"/>
      <c r="CK561" s="230"/>
      <c r="CL561" s="230"/>
      <c r="CM561" s="230"/>
      <c r="CN561" s="230"/>
      <c r="CO561" s="230"/>
      <c r="CP561" s="230"/>
      <c r="CQ561" s="230"/>
      <c r="CR561" s="230"/>
      <c r="CS561" s="230"/>
      <c r="CT561" s="230"/>
      <c r="CU561" s="230"/>
      <c r="CV561" s="230"/>
      <c r="CW561" s="230"/>
      <c r="CX561" s="230"/>
      <c r="CY561" s="230"/>
      <c r="CZ561" s="230"/>
      <c r="DA561" s="230"/>
      <c r="DB561" s="230"/>
      <c r="DC561" s="230"/>
      <c r="DD561" s="230"/>
      <c r="DE561" s="230"/>
      <c r="DF561" s="230"/>
      <c r="DG561" s="230"/>
      <c r="DH561" s="230"/>
      <c r="DI561" s="230"/>
      <c r="DJ561" s="230"/>
      <c r="DK561" s="230"/>
      <c r="DL561" s="230"/>
      <c r="DM561" s="230"/>
      <c r="DN561" s="230"/>
      <c r="DO561" s="230"/>
      <c r="DP561" s="230"/>
      <c r="DQ561" s="230"/>
      <c r="DR561" s="230"/>
      <c r="DS561" s="230"/>
      <c r="DT561" s="230"/>
      <c r="DU561" s="230"/>
      <c r="DV561" s="230"/>
      <c r="DW561" s="230"/>
      <c r="DX561" s="230"/>
      <c r="DY561" s="230"/>
      <c r="DZ561" s="230"/>
      <c r="EA561" s="230"/>
      <c r="EB561" s="230"/>
      <c r="EC561" s="230"/>
      <c r="ED561" s="230"/>
      <c r="EE561" s="230"/>
      <c r="EF561" s="230"/>
      <c r="EG561" s="230"/>
      <c r="EH561" s="230"/>
      <c r="EI561" s="230"/>
      <c r="EJ561" s="230"/>
      <c r="EK561" s="230"/>
      <c r="EL561" s="230"/>
      <c r="EM561" s="230"/>
      <c r="EN561" s="230"/>
      <c r="EO561" s="230"/>
      <c r="EP561" s="230"/>
      <c r="EQ561" s="230">
        <v>1</v>
      </c>
      <c r="ER561" s="230"/>
      <c r="ES561" s="230"/>
      <c r="ET561" s="230"/>
      <c r="EU561" s="230"/>
      <c r="EV561" s="230"/>
      <c r="EW561" s="230"/>
      <c r="EX561" s="230"/>
      <c r="EY561" s="230"/>
      <c r="EZ561" s="230"/>
      <c r="FA561" s="230"/>
      <c r="FB561" s="230"/>
      <c r="FC561" s="230"/>
      <c r="FD561" s="230"/>
      <c r="FE561" s="230"/>
      <c r="FF561" s="230"/>
      <c r="FG561" s="230"/>
      <c r="FH561" s="230"/>
      <c r="FI561" s="230"/>
      <c r="FJ561" s="230"/>
      <c r="FK561" s="230"/>
      <c r="FL561" s="230"/>
      <c r="FM561" s="230"/>
      <c r="FN561" s="230"/>
      <c r="FO561" s="230"/>
      <c r="FP561" s="230"/>
      <c r="FQ561" s="230"/>
      <c r="FR561" s="230"/>
      <c r="FS561" s="230"/>
      <c r="FT561" s="231"/>
      <c r="FU561" s="232">
        <f t="shared" si="72"/>
        <v>0</v>
      </c>
      <c r="FV561" s="232">
        <f t="shared" si="75"/>
        <v>0</v>
      </c>
      <c r="FW561" s="232">
        <f t="shared" si="75"/>
        <v>0</v>
      </c>
      <c r="FX561" s="232">
        <f t="shared" si="75"/>
        <v>0</v>
      </c>
      <c r="FY561" s="232">
        <f t="shared" si="75"/>
        <v>0</v>
      </c>
      <c r="FZ561" s="232">
        <f t="shared" si="75"/>
        <v>0</v>
      </c>
      <c r="GA561" s="232">
        <f t="shared" si="74"/>
        <v>0</v>
      </c>
      <c r="GB561" s="232">
        <f t="shared" si="69"/>
        <v>0</v>
      </c>
      <c r="GC561" s="232">
        <f t="shared" si="70"/>
        <v>0</v>
      </c>
    </row>
    <row r="562" spans="1:185" x14ac:dyDescent="0.3">
      <c r="A562" s="69" t="s">
        <v>583</v>
      </c>
      <c r="B562" s="69">
        <f>[3]Technologies!B562</f>
        <v>0</v>
      </c>
      <c r="C562" s="69" t="str">
        <f>VLOOKUP($A562,[3]Technologies!$A$7:$H$699,3,FALSE)</f>
        <v>Primary</v>
      </c>
      <c r="D562" s="69" t="str">
        <f>VLOOKUP($A562,[3]Technologies!$A$7:$H$699,4,FALSE)</f>
        <v>Renewable</v>
      </c>
      <c r="E562" s="69" t="str">
        <f>VLOOKUP($A562,[3]Technologies!$A$7:$H$699,6,FALSE)</f>
        <v>Dry organic matter</v>
      </c>
      <c r="F562" s="70" t="str">
        <f>VLOOKUP($A562,[3]Technologies!$A$7:$H$699,7,FALSE)</f>
        <v>Dry organic matter</v>
      </c>
      <c r="G562" s="233"/>
      <c r="H562" s="233"/>
      <c r="I562" s="234" cm="1">
        <f t="array" ref="I562">-SUMPRODUCT(([3]Feedstocks!$C$4:$C$185=A562)*[3]Feedstocks!$E$4:$E$185,[3]Feedstocks!$F$4:$F$185,[3]Feedstocks!$H$4:$H$185,[3]Feedstocks!$I$4:$I$185)</f>
        <v>0</v>
      </c>
      <c r="J562" s="234" cm="1">
        <f t="array" ref="J562">-SUMPRODUCT(([3]Feedstocks!$C$4:$C$185=A562)*[3]Feedstocks!$E$4:$E$185,[3]Feedstocks!$H$4:$H$185,[3]Feedstocks!$I$4:$I$185)</f>
        <v>0</v>
      </c>
      <c r="K562" s="234"/>
      <c r="L562" s="234"/>
      <c r="M562" s="233"/>
      <c r="N562" s="233" t="str">
        <f>VLOOKUP(E562,[3]Activities!$A$9:$M$224,13,FALSE)</f>
        <v>NL</v>
      </c>
      <c r="O562" s="233"/>
      <c r="P562" s="87" t="s">
        <v>1266</v>
      </c>
      <c r="Q562" s="235"/>
      <c r="R562" s="235"/>
      <c r="S562" s="235"/>
      <c r="T562" s="235"/>
      <c r="U562" s="235"/>
      <c r="V562" s="235"/>
      <c r="W562" s="235"/>
      <c r="X562" s="235"/>
      <c r="Y562" s="235"/>
      <c r="Z562" s="235"/>
      <c r="AA562" s="235"/>
      <c r="AB562" s="235"/>
      <c r="AC562" s="235"/>
      <c r="AD562" s="235"/>
      <c r="AE562" s="235"/>
      <c r="AF562" s="230"/>
      <c r="AG562" s="230"/>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c r="BQ562" s="235"/>
      <c r="BR562" s="235"/>
      <c r="BS562" s="235"/>
      <c r="BT562" s="235"/>
      <c r="BU562" s="235"/>
      <c r="BV562" s="235"/>
      <c r="BW562" s="235"/>
      <c r="BX562" s="235"/>
      <c r="BY562" s="235"/>
      <c r="BZ562" s="235"/>
      <c r="CA562" s="235"/>
      <c r="CB562" s="235"/>
      <c r="CC562" s="235"/>
      <c r="CD562" s="235"/>
      <c r="CE562" s="235"/>
      <c r="CF562" s="235"/>
      <c r="CG562" s="235"/>
      <c r="CH562" s="235"/>
      <c r="CI562" s="235"/>
      <c r="CJ562" s="235"/>
      <c r="CK562" s="235"/>
      <c r="CL562" s="235"/>
      <c r="CM562" s="235"/>
      <c r="CN562" s="235"/>
      <c r="CO562" s="235"/>
      <c r="CP562" s="235"/>
      <c r="CQ562" s="235"/>
      <c r="CR562" s="235"/>
      <c r="CS562" s="235"/>
      <c r="CT562" s="235"/>
      <c r="CU562" s="235"/>
      <c r="CV562" s="235"/>
      <c r="CW562" s="235"/>
      <c r="CX562" s="235"/>
      <c r="CY562" s="235"/>
      <c r="CZ562" s="235"/>
      <c r="DA562" s="235"/>
      <c r="DB562" s="235"/>
      <c r="DC562" s="235"/>
      <c r="DD562" s="235"/>
      <c r="DE562" s="235"/>
      <c r="DF562" s="235"/>
      <c r="DG562" s="235"/>
      <c r="DH562" s="235"/>
      <c r="DI562" s="235"/>
      <c r="DJ562" s="235"/>
      <c r="DK562" s="235"/>
      <c r="DL562" s="235"/>
      <c r="DM562" s="235"/>
      <c r="DN562" s="235"/>
      <c r="DO562" s="235"/>
      <c r="DP562" s="235"/>
      <c r="DQ562" s="235"/>
      <c r="DR562" s="235"/>
      <c r="DS562" s="235"/>
      <c r="DT562" s="235"/>
      <c r="DU562" s="235"/>
      <c r="DV562" s="235"/>
      <c r="DW562" s="235"/>
      <c r="DX562" s="235"/>
      <c r="DY562" s="235"/>
      <c r="DZ562" s="235"/>
      <c r="EA562" s="235"/>
      <c r="EB562" s="235"/>
      <c r="EC562" s="235"/>
      <c r="ED562" s="235"/>
      <c r="EE562" s="235"/>
      <c r="EF562" s="235"/>
      <c r="EG562" s="235"/>
      <c r="EH562" s="235"/>
      <c r="EI562" s="235"/>
      <c r="EJ562" s="235"/>
      <c r="EK562" s="235"/>
      <c r="EL562" s="235"/>
      <c r="EM562" s="235"/>
      <c r="EN562" s="235"/>
      <c r="EO562" s="235"/>
      <c r="EP562" s="235"/>
      <c r="EQ562" s="235"/>
      <c r="ER562" s="235">
        <v>1</v>
      </c>
      <c r="ES562" s="235"/>
      <c r="ET562" s="235"/>
      <c r="EU562" s="235"/>
      <c r="EV562" s="235"/>
      <c r="EW562" s="235"/>
      <c r="EX562" s="235"/>
      <c r="EY562" s="235"/>
      <c r="EZ562" s="235"/>
      <c r="FA562" s="235"/>
      <c r="FB562" s="235"/>
      <c r="FC562" s="235"/>
      <c r="FD562" s="235"/>
      <c r="FE562" s="235"/>
      <c r="FF562" s="235"/>
      <c r="FG562" s="235"/>
      <c r="FH562" s="235"/>
      <c r="FI562" s="235"/>
      <c r="FJ562" s="235"/>
      <c r="FK562" s="235"/>
      <c r="FL562" s="235"/>
      <c r="FM562" s="235"/>
      <c r="FN562" s="235"/>
      <c r="FO562" s="235"/>
      <c r="FP562" s="235"/>
      <c r="FQ562" s="235"/>
      <c r="FR562" s="235"/>
      <c r="FS562" s="235"/>
      <c r="FT562" s="236"/>
      <c r="FU562" s="237">
        <f t="shared" si="72"/>
        <v>0</v>
      </c>
      <c r="FV562" s="237">
        <f t="shared" si="75"/>
        <v>0</v>
      </c>
      <c r="FW562" s="237">
        <f t="shared" si="75"/>
        <v>0</v>
      </c>
      <c r="FX562" s="237">
        <f t="shared" si="75"/>
        <v>0</v>
      </c>
      <c r="FY562" s="237">
        <f t="shared" si="75"/>
        <v>0</v>
      </c>
      <c r="FZ562" s="237">
        <f t="shared" si="75"/>
        <v>0</v>
      </c>
      <c r="GA562" s="237">
        <f t="shared" si="74"/>
        <v>0</v>
      </c>
      <c r="GB562" s="237">
        <f t="shared" si="69"/>
        <v>0</v>
      </c>
      <c r="GC562" s="237">
        <f t="shared" si="70"/>
        <v>0</v>
      </c>
    </row>
    <row r="563" spans="1:185" x14ac:dyDescent="0.3">
      <c r="A563" s="114" t="s">
        <v>584</v>
      </c>
      <c r="B563" s="69">
        <f>[3]Technologies!B564</f>
        <v>0</v>
      </c>
      <c r="C563" s="69" t="str">
        <f>VLOOKUP($A563,[3]Technologies!$A$7:$H$699,3,FALSE)</f>
        <v>Primary</v>
      </c>
      <c r="D563" s="69" t="str">
        <f>VLOOKUP($A563,[3]Technologies!$A$7:$H$699,4,FALSE)</f>
        <v>Renewable</v>
      </c>
      <c r="E563" s="69" t="str">
        <f>VLOOKUP($A563,[3]Technologies!$A$7:$H$699,6,FALSE)</f>
        <v>Dry organic matter</v>
      </c>
      <c r="F563" s="70" t="str">
        <f>VLOOKUP($A563,[3]Technologies!$A$7:$H$699,7,FALSE)</f>
        <v>Dry organic matter</v>
      </c>
      <c r="G563" s="233"/>
      <c r="H563" s="233"/>
      <c r="I563" s="234" cm="1">
        <f t="array" ref="I563">-SUMPRODUCT(([3]Feedstocks!$C$4:$C$185=A563)*[3]Feedstocks!$E$4:$E$185,[3]Feedstocks!$F$4:$F$185,[3]Feedstocks!$H$4:$H$185,[3]Feedstocks!$I$4:$I$185)</f>
        <v>0</v>
      </c>
      <c r="J563" s="234" cm="1">
        <f t="array" ref="J563">-SUMPRODUCT(([3]Feedstocks!$C$4:$C$185=A563)*[3]Feedstocks!$E$4:$E$185,[3]Feedstocks!$H$4:$H$185,[3]Feedstocks!$I$4:$I$185)</f>
        <v>0</v>
      </c>
      <c r="K563" s="234"/>
      <c r="L563" s="234"/>
      <c r="M563" s="233"/>
      <c r="N563" s="233" t="str">
        <f>VLOOKUP(E563,[3]Activities!$A$9:$M$224,13,FALSE)</f>
        <v>NL</v>
      </c>
      <c r="O563" s="233"/>
      <c r="P563" s="87" t="s">
        <v>1266</v>
      </c>
      <c r="Q563" s="235"/>
      <c r="R563" s="235"/>
      <c r="S563" s="235"/>
      <c r="T563" s="235"/>
      <c r="U563" s="235"/>
      <c r="V563" s="235"/>
      <c r="W563" s="235"/>
      <c r="X563" s="235"/>
      <c r="Y563" s="235"/>
      <c r="Z563" s="235"/>
      <c r="AA563" s="235"/>
      <c r="AB563" s="235"/>
      <c r="AC563" s="235"/>
      <c r="AD563" s="235"/>
      <c r="AE563" s="235"/>
      <c r="AF563" s="230"/>
      <c r="AG563" s="230"/>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c r="BQ563" s="235"/>
      <c r="BR563" s="235"/>
      <c r="BS563" s="235"/>
      <c r="BT563" s="235"/>
      <c r="BU563" s="235"/>
      <c r="BV563" s="235"/>
      <c r="BW563" s="235"/>
      <c r="BX563" s="235"/>
      <c r="BY563" s="235"/>
      <c r="BZ563" s="235"/>
      <c r="CA563" s="235"/>
      <c r="CB563" s="235"/>
      <c r="CC563" s="235"/>
      <c r="CD563" s="235"/>
      <c r="CE563" s="235"/>
      <c r="CF563" s="235"/>
      <c r="CG563" s="235"/>
      <c r="CH563" s="235"/>
      <c r="CI563" s="235"/>
      <c r="CJ563" s="235"/>
      <c r="CK563" s="235"/>
      <c r="CL563" s="235"/>
      <c r="CM563" s="235"/>
      <c r="CN563" s="235"/>
      <c r="CO563" s="235"/>
      <c r="CP563" s="235"/>
      <c r="CQ563" s="235"/>
      <c r="CR563" s="235"/>
      <c r="CS563" s="235"/>
      <c r="CT563" s="235"/>
      <c r="CU563" s="235"/>
      <c r="CV563" s="235"/>
      <c r="CW563" s="235"/>
      <c r="CX563" s="235"/>
      <c r="CY563" s="235"/>
      <c r="CZ563" s="235"/>
      <c r="DA563" s="235"/>
      <c r="DB563" s="235"/>
      <c r="DC563" s="235"/>
      <c r="DD563" s="235"/>
      <c r="DE563" s="235"/>
      <c r="DF563" s="235"/>
      <c r="DG563" s="235"/>
      <c r="DH563" s="235"/>
      <c r="DI563" s="235"/>
      <c r="DJ563" s="235"/>
      <c r="DK563" s="235"/>
      <c r="DL563" s="235"/>
      <c r="DM563" s="235"/>
      <c r="DN563" s="235"/>
      <c r="DO563" s="235"/>
      <c r="DP563" s="235"/>
      <c r="DQ563" s="235"/>
      <c r="DR563" s="235"/>
      <c r="DS563" s="235"/>
      <c r="DT563" s="235"/>
      <c r="DU563" s="235"/>
      <c r="DV563" s="235"/>
      <c r="DW563" s="235"/>
      <c r="DX563" s="235"/>
      <c r="DY563" s="235"/>
      <c r="DZ563" s="235"/>
      <c r="EA563" s="235"/>
      <c r="EB563" s="235"/>
      <c r="EC563" s="235"/>
      <c r="ED563" s="235"/>
      <c r="EE563" s="235"/>
      <c r="EF563" s="235"/>
      <c r="EG563" s="235"/>
      <c r="EH563" s="235"/>
      <c r="EI563" s="235"/>
      <c r="EJ563" s="235"/>
      <c r="EK563" s="235"/>
      <c r="EL563" s="235"/>
      <c r="EM563" s="235"/>
      <c r="EN563" s="235"/>
      <c r="EO563" s="235"/>
      <c r="EP563" s="235"/>
      <c r="EQ563" s="235"/>
      <c r="ER563" s="235"/>
      <c r="ES563" s="235">
        <v>1</v>
      </c>
      <c r="ET563" s="235"/>
      <c r="EU563" s="235"/>
      <c r="EV563" s="235"/>
      <c r="EW563" s="235"/>
      <c r="EX563" s="235"/>
      <c r="EY563" s="235"/>
      <c r="EZ563" s="235"/>
      <c r="FA563" s="235"/>
      <c r="FB563" s="235"/>
      <c r="FC563" s="235"/>
      <c r="FD563" s="235"/>
      <c r="FE563" s="235"/>
      <c r="FF563" s="235"/>
      <c r="FG563" s="235"/>
      <c r="FH563" s="235"/>
      <c r="FI563" s="235"/>
      <c r="FJ563" s="235"/>
      <c r="FK563" s="235"/>
      <c r="FL563" s="235"/>
      <c r="FM563" s="235"/>
      <c r="FN563" s="235"/>
      <c r="FO563" s="235"/>
      <c r="FP563" s="235"/>
      <c r="FQ563" s="235"/>
      <c r="FR563" s="235"/>
      <c r="FS563" s="235"/>
      <c r="FT563" s="236"/>
      <c r="FU563" s="237">
        <f t="shared" si="72"/>
        <v>0</v>
      </c>
      <c r="FV563" s="237">
        <f t="shared" si="75"/>
        <v>0</v>
      </c>
      <c r="FW563" s="237">
        <f t="shared" si="75"/>
        <v>0</v>
      </c>
      <c r="FX563" s="237">
        <f t="shared" si="75"/>
        <v>0</v>
      </c>
      <c r="FY563" s="237">
        <f t="shared" si="75"/>
        <v>0</v>
      </c>
      <c r="FZ563" s="237">
        <f t="shared" si="75"/>
        <v>0</v>
      </c>
      <c r="GA563" s="237">
        <f t="shared" si="74"/>
        <v>0</v>
      </c>
      <c r="GB563" s="237">
        <f t="shared" si="69"/>
        <v>0</v>
      </c>
      <c r="GC563" s="237">
        <f t="shared" si="70"/>
        <v>0</v>
      </c>
    </row>
    <row r="564" spans="1:185" x14ac:dyDescent="0.3">
      <c r="A564" s="40" t="s">
        <v>585</v>
      </c>
      <c r="B564" s="40">
        <f>[3]Technologies!B564</f>
        <v>0</v>
      </c>
      <c r="C564" s="40" t="str">
        <f>VLOOKUP($A564,[3]Technologies!$A$7:$H$699,3,FALSE)</f>
        <v>Primary</v>
      </c>
      <c r="D564" s="40" t="str">
        <f>VLOOKUP($A564,[3]Technologies!$A$7:$H$699,4,FALSE)</f>
        <v>Renewable</v>
      </c>
      <c r="E564" s="40" t="str">
        <f>VLOOKUP($A564,[3]Technologies!$A$7:$H$699,6,FALSE)</f>
        <v>Wet organic matter</v>
      </c>
      <c r="F564" s="40" t="str">
        <f>VLOOKUP($A564,[3]Technologies!$A$7:$H$699,7,FALSE)</f>
        <v>Wet organic matter EU</v>
      </c>
      <c r="G564" s="228"/>
      <c r="H564" s="228"/>
      <c r="I564" s="229" cm="1">
        <f t="array" ref="I564">-SUMPRODUCT(([3]Feedstocks!$C$4:$C$185=A564)*[3]Feedstocks!$E$4:$E$185,[3]Feedstocks!$F$4:$F$185,[3]Feedstocks!$H$4:$H$185,[3]Feedstocks!$I$4:$I$185)</f>
        <v>0</v>
      </c>
      <c r="J564" s="229" cm="1">
        <f t="array" ref="J564">-SUMPRODUCT(([3]Feedstocks!$C$4:$C$185=A564)*[3]Feedstocks!$E$4:$E$185,[3]Feedstocks!$H$4:$H$185,[3]Feedstocks!$I$4:$I$185)</f>
        <v>0</v>
      </c>
      <c r="K564" s="229"/>
      <c r="L564" s="229"/>
      <c r="M564" s="228"/>
      <c r="N564" s="228" t="str">
        <f>VLOOKUP(E564,[3]Activities!$A$9:$M$224,13,FALSE)</f>
        <v>NL</v>
      </c>
      <c r="O564" s="228"/>
      <c r="P564" s="66" t="s">
        <v>1266</v>
      </c>
      <c r="Q564" s="230"/>
      <c r="R564" s="230"/>
      <c r="S564" s="230"/>
      <c r="T564" s="230"/>
      <c r="U564" s="230"/>
      <c r="V564" s="230"/>
      <c r="W564" s="230"/>
      <c r="X564" s="230"/>
      <c r="Y564" s="230"/>
      <c r="Z564" s="230"/>
      <c r="AA564" s="230"/>
      <c r="AB564" s="230"/>
      <c r="AC564" s="230"/>
      <c r="AD564" s="230"/>
      <c r="AE564" s="230"/>
      <c r="AF564" s="235"/>
      <c r="AG564" s="235"/>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c r="BQ564" s="230"/>
      <c r="BR564" s="230"/>
      <c r="BS564" s="230"/>
      <c r="BT564" s="230"/>
      <c r="BU564" s="230"/>
      <c r="BV564" s="230"/>
      <c r="BW564" s="230"/>
      <c r="BX564" s="230"/>
      <c r="BY564" s="230"/>
      <c r="BZ564" s="230"/>
      <c r="CA564" s="230"/>
      <c r="CB564" s="230"/>
      <c r="CC564" s="230"/>
      <c r="CD564" s="230"/>
      <c r="CE564" s="230"/>
      <c r="CF564" s="230"/>
      <c r="CG564" s="230"/>
      <c r="CH564" s="230"/>
      <c r="CI564" s="230"/>
      <c r="CJ564" s="230"/>
      <c r="CK564" s="230"/>
      <c r="CL564" s="230"/>
      <c r="CM564" s="230"/>
      <c r="CN564" s="230"/>
      <c r="CO564" s="230"/>
      <c r="CP564" s="230"/>
      <c r="CQ564" s="230"/>
      <c r="CR564" s="230"/>
      <c r="CS564" s="230"/>
      <c r="CT564" s="230"/>
      <c r="CU564" s="230"/>
      <c r="CV564" s="230"/>
      <c r="CW564" s="230"/>
      <c r="CX564" s="230"/>
      <c r="CY564" s="230"/>
      <c r="CZ564" s="230"/>
      <c r="DA564" s="230"/>
      <c r="DB564" s="230"/>
      <c r="DC564" s="230"/>
      <c r="DD564" s="230"/>
      <c r="DE564" s="230"/>
      <c r="DF564" s="230"/>
      <c r="DG564" s="230"/>
      <c r="DH564" s="230"/>
      <c r="DI564" s="230"/>
      <c r="DJ564" s="230"/>
      <c r="DK564" s="230"/>
      <c r="DL564" s="230"/>
      <c r="DM564" s="230"/>
      <c r="DN564" s="230"/>
      <c r="DO564" s="230"/>
      <c r="DP564" s="230"/>
      <c r="DQ564" s="230"/>
      <c r="DR564" s="230"/>
      <c r="DS564" s="230"/>
      <c r="DT564" s="230"/>
      <c r="DU564" s="230"/>
      <c r="DV564" s="230"/>
      <c r="DW564" s="230"/>
      <c r="DX564" s="230"/>
      <c r="DY564" s="230"/>
      <c r="DZ564" s="230"/>
      <c r="EA564" s="230"/>
      <c r="EB564" s="230"/>
      <c r="EC564" s="230"/>
      <c r="ED564" s="230"/>
      <c r="EE564" s="230"/>
      <c r="EF564" s="230"/>
      <c r="EG564" s="230"/>
      <c r="EH564" s="230"/>
      <c r="EI564" s="230"/>
      <c r="EJ564" s="230"/>
      <c r="EK564" s="230"/>
      <c r="EL564" s="230"/>
      <c r="EM564" s="230"/>
      <c r="EN564" s="230"/>
      <c r="EO564" s="230"/>
      <c r="EP564" s="230"/>
      <c r="EQ564" s="230"/>
      <c r="ER564" s="230"/>
      <c r="ES564" s="230"/>
      <c r="ET564" s="230">
        <v>1</v>
      </c>
      <c r="EU564" s="230"/>
      <c r="EV564" s="230"/>
      <c r="EW564" s="230"/>
      <c r="EX564" s="230"/>
      <c r="EY564" s="230"/>
      <c r="EZ564" s="230"/>
      <c r="FA564" s="230"/>
      <c r="FB564" s="230"/>
      <c r="FC564" s="230"/>
      <c r="FD564" s="230"/>
      <c r="FE564" s="230"/>
      <c r="FF564" s="230"/>
      <c r="FG564" s="230"/>
      <c r="FH564" s="230"/>
      <c r="FI564" s="230"/>
      <c r="FJ564" s="230"/>
      <c r="FK564" s="230"/>
      <c r="FL564" s="230"/>
      <c r="FM564" s="230"/>
      <c r="FN564" s="230"/>
      <c r="FO564" s="230"/>
      <c r="FP564" s="230"/>
      <c r="FQ564" s="230"/>
      <c r="FR564" s="230"/>
      <c r="FS564" s="230"/>
      <c r="FT564" s="231"/>
      <c r="FU564" s="232">
        <f t="shared" si="72"/>
        <v>0</v>
      </c>
      <c r="FV564" s="232">
        <f t="shared" ref="FV564:FZ579" si="76">ROUND(IF($C564="Primary",0,$M564*(1-$O564)*($G564*(SUMPRODUCT($Q$4:$FS$4,$Q564:$FS564)+$J564)+$H564-SUMPRODUCT($Q$5:$FS$5,$Q564:$FS564)-$I564+$K564))*IF($N564=FV$4,1,0),4)</f>
        <v>0</v>
      </c>
      <c r="FW564" s="232">
        <f t="shared" si="76"/>
        <v>0</v>
      </c>
      <c r="FX564" s="232">
        <f t="shared" si="76"/>
        <v>0</v>
      </c>
      <c r="FY564" s="232">
        <f t="shared" si="76"/>
        <v>0</v>
      </c>
      <c r="FZ564" s="232">
        <f t="shared" si="76"/>
        <v>0</v>
      </c>
      <c r="GA564" s="232">
        <f t="shared" si="74"/>
        <v>0</v>
      </c>
      <c r="GB564" s="232">
        <f t="shared" si="69"/>
        <v>0</v>
      </c>
      <c r="GC564" s="232">
        <f t="shared" si="70"/>
        <v>0</v>
      </c>
    </row>
    <row r="565" spans="1:185" x14ac:dyDescent="0.3">
      <c r="A565" s="69" t="s">
        <v>586</v>
      </c>
      <c r="B565" s="69">
        <f>[3]Technologies!B565</f>
        <v>0</v>
      </c>
      <c r="C565" s="69" t="str">
        <f>VLOOKUP($A565,[3]Technologies!$A$7:$H$699,3,FALSE)</f>
        <v>Primary</v>
      </c>
      <c r="D565" s="69" t="str">
        <f>VLOOKUP($A565,[3]Technologies!$A$7:$H$699,4,FALSE)</f>
        <v>Renewable</v>
      </c>
      <c r="E565" s="69" t="str">
        <f>VLOOKUP($A565,[3]Technologies!$A$7:$H$699,6,FALSE)</f>
        <v>Manure</v>
      </c>
      <c r="F565" s="70" t="str">
        <f>VLOOKUP($A565,[3]Technologies!$A$7:$H$699,7,FALSE)</f>
        <v>Manure</v>
      </c>
      <c r="G565" s="233"/>
      <c r="H565" s="233"/>
      <c r="I565" s="234" cm="1">
        <f t="array" ref="I565">-SUMPRODUCT(([3]Feedstocks!$C$4:$C$185=A565)*[3]Feedstocks!$E$4:$E$185,[3]Feedstocks!$F$4:$F$185,[3]Feedstocks!$H$4:$H$185,[3]Feedstocks!$I$4:$I$185)</f>
        <v>0</v>
      </c>
      <c r="J565" s="234" cm="1">
        <f t="array" ref="J565">-SUMPRODUCT(([3]Feedstocks!$C$4:$C$185=A565)*[3]Feedstocks!$E$4:$E$185,[3]Feedstocks!$H$4:$H$185,[3]Feedstocks!$I$4:$I$185)</f>
        <v>0</v>
      </c>
      <c r="K565" s="234"/>
      <c r="L565" s="234"/>
      <c r="M565" s="233"/>
      <c r="N565" s="233" t="str">
        <f>VLOOKUP(E565,[3]Activities!$A$9:$M$224,13,FALSE)</f>
        <v>NL</v>
      </c>
      <c r="O565" s="233"/>
      <c r="P565" s="87" t="s">
        <v>1266</v>
      </c>
      <c r="Q565" s="235"/>
      <c r="R565" s="235"/>
      <c r="S565" s="235"/>
      <c r="T565" s="235"/>
      <c r="U565" s="235"/>
      <c r="V565" s="235"/>
      <c r="W565" s="235"/>
      <c r="X565" s="235"/>
      <c r="Y565" s="235"/>
      <c r="Z565" s="235"/>
      <c r="AA565" s="235"/>
      <c r="AB565" s="235"/>
      <c r="AC565" s="235"/>
      <c r="AD565" s="235"/>
      <c r="AE565" s="235"/>
      <c r="AF565" s="230"/>
      <c r="AG565" s="230"/>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c r="BQ565" s="235"/>
      <c r="BR565" s="235"/>
      <c r="BS565" s="235"/>
      <c r="BT565" s="235"/>
      <c r="BU565" s="235"/>
      <c r="BV565" s="235"/>
      <c r="BW565" s="235"/>
      <c r="BX565" s="235"/>
      <c r="BY565" s="235"/>
      <c r="BZ565" s="235"/>
      <c r="CA565" s="235"/>
      <c r="CB565" s="235"/>
      <c r="CC565" s="235"/>
      <c r="CD565" s="235"/>
      <c r="CE565" s="235"/>
      <c r="CF565" s="235"/>
      <c r="CG565" s="235"/>
      <c r="CH565" s="235"/>
      <c r="CI565" s="235"/>
      <c r="CJ565" s="235"/>
      <c r="CK565" s="235"/>
      <c r="CL565" s="235"/>
      <c r="CM565" s="235"/>
      <c r="CN565" s="235"/>
      <c r="CO565" s="235"/>
      <c r="CP565" s="235"/>
      <c r="CQ565" s="235"/>
      <c r="CR565" s="235"/>
      <c r="CS565" s="235"/>
      <c r="CT565" s="235"/>
      <c r="CU565" s="235"/>
      <c r="CV565" s="235"/>
      <c r="CW565" s="235"/>
      <c r="CX565" s="235"/>
      <c r="CY565" s="235"/>
      <c r="CZ565" s="235"/>
      <c r="DA565" s="235"/>
      <c r="DB565" s="235"/>
      <c r="DC565" s="235"/>
      <c r="DD565" s="235"/>
      <c r="DE565" s="235"/>
      <c r="DF565" s="235"/>
      <c r="DG565" s="235"/>
      <c r="DH565" s="235"/>
      <c r="DI565" s="235"/>
      <c r="DJ565" s="235"/>
      <c r="DK565" s="235"/>
      <c r="DL565" s="235"/>
      <c r="DM565" s="235"/>
      <c r="DN565" s="235"/>
      <c r="DO565" s="235"/>
      <c r="DP565" s="235"/>
      <c r="DQ565" s="235"/>
      <c r="DR565" s="235"/>
      <c r="DS565" s="235"/>
      <c r="DT565" s="235"/>
      <c r="DU565" s="235"/>
      <c r="DV565" s="235"/>
      <c r="DW565" s="235"/>
      <c r="DX565" s="235"/>
      <c r="DY565" s="235"/>
      <c r="DZ565" s="235"/>
      <c r="EA565" s="235"/>
      <c r="EB565" s="235"/>
      <c r="EC565" s="235"/>
      <c r="ED565" s="235"/>
      <c r="EE565" s="235"/>
      <c r="EF565" s="235"/>
      <c r="EG565" s="235"/>
      <c r="EH565" s="235"/>
      <c r="EI565" s="235"/>
      <c r="EJ565" s="235"/>
      <c r="EK565" s="235"/>
      <c r="EL565" s="235"/>
      <c r="EM565" s="235"/>
      <c r="EN565" s="235"/>
      <c r="EO565" s="235"/>
      <c r="EP565" s="235"/>
      <c r="EQ565" s="235"/>
      <c r="ER565" s="235"/>
      <c r="ES565" s="235"/>
      <c r="ET565" s="235"/>
      <c r="EU565" s="235">
        <v>1</v>
      </c>
      <c r="EV565" s="235"/>
      <c r="EW565" s="235"/>
      <c r="EX565" s="235"/>
      <c r="EY565" s="235"/>
      <c r="EZ565" s="235"/>
      <c r="FA565" s="235"/>
      <c r="FB565" s="235"/>
      <c r="FC565" s="235"/>
      <c r="FD565" s="235"/>
      <c r="FE565" s="235"/>
      <c r="FF565" s="235"/>
      <c r="FG565" s="235"/>
      <c r="FH565" s="235"/>
      <c r="FI565" s="235"/>
      <c r="FJ565" s="235"/>
      <c r="FK565" s="235"/>
      <c r="FL565" s="235"/>
      <c r="FM565" s="235"/>
      <c r="FN565" s="235"/>
      <c r="FO565" s="235"/>
      <c r="FP565" s="235"/>
      <c r="FQ565" s="235"/>
      <c r="FR565" s="235"/>
      <c r="FS565" s="235"/>
      <c r="FT565" s="236"/>
      <c r="FU565" s="237">
        <f t="shared" si="72"/>
        <v>0</v>
      </c>
      <c r="FV565" s="237">
        <f t="shared" si="76"/>
        <v>0</v>
      </c>
      <c r="FW565" s="237">
        <f t="shared" si="76"/>
        <v>0</v>
      </c>
      <c r="FX565" s="237">
        <f t="shared" si="76"/>
        <v>0</v>
      </c>
      <c r="FY565" s="237">
        <f t="shared" si="76"/>
        <v>0</v>
      </c>
      <c r="FZ565" s="237">
        <f t="shared" si="76"/>
        <v>0</v>
      </c>
      <c r="GA565" s="237">
        <f t="shared" si="74"/>
        <v>0</v>
      </c>
      <c r="GB565" s="237">
        <f t="shared" si="69"/>
        <v>0</v>
      </c>
      <c r="GC565" s="237">
        <f t="shared" si="70"/>
        <v>0</v>
      </c>
    </row>
    <row r="566" spans="1:185" x14ac:dyDescent="0.3">
      <c r="A566" s="40" t="s">
        <v>587</v>
      </c>
      <c r="B566" s="40">
        <f>[3]Technologies!B566</f>
        <v>0</v>
      </c>
      <c r="C566" s="40" t="str">
        <f>VLOOKUP($A566,[3]Technologies!$A$7:$H$699,3,FALSE)</f>
        <v>Primary</v>
      </c>
      <c r="D566" s="40" t="str">
        <f>VLOOKUP($A566,[3]Technologies!$A$7:$H$699,4,FALSE)</f>
        <v>Renewable</v>
      </c>
      <c r="E566" s="40" t="str">
        <f>VLOOKUP($A566,[3]Technologies!$A$7:$H$699,6,FALSE)</f>
        <v>Sugars</v>
      </c>
      <c r="F566" s="40" t="str">
        <f>VLOOKUP($A566,[3]Technologies!$A$7:$H$699,7,FALSE)</f>
        <v>Sugars</v>
      </c>
      <c r="G566" s="228"/>
      <c r="H566" s="228"/>
      <c r="I566" s="229" cm="1">
        <f t="array" ref="I566">-SUMPRODUCT(([3]Feedstocks!$C$4:$C$185=A566)*[3]Feedstocks!$E$4:$E$185,[3]Feedstocks!$F$4:$F$185,[3]Feedstocks!$H$4:$H$185,[3]Feedstocks!$I$4:$I$185)</f>
        <v>0</v>
      </c>
      <c r="J566" s="229" cm="1">
        <f t="array" ref="J566">-SUMPRODUCT(([3]Feedstocks!$C$4:$C$185=A566)*[3]Feedstocks!$E$4:$E$185,[3]Feedstocks!$H$4:$H$185,[3]Feedstocks!$I$4:$I$185)</f>
        <v>0</v>
      </c>
      <c r="K566" s="229"/>
      <c r="L566" s="229"/>
      <c r="M566" s="228"/>
      <c r="N566" s="228" t="str">
        <f>VLOOKUP(E566,[3]Activities!$A$9:$M$224,13,FALSE)</f>
        <v>NL</v>
      </c>
      <c r="O566" s="228"/>
      <c r="P566" s="66" t="s">
        <v>1266</v>
      </c>
      <c r="Q566" s="230"/>
      <c r="R566" s="230"/>
      <c r="S566" s="230"/>
      <c r="T566" s="230"/>
      <c r="U566" s="230"/>
      <c r="V566" s="230"/>
      <c r="W566" s="230"/>
      <c r="X566" s="230"/>
      <c r="Y566" s="230"/>
      <c r="Z566" s="230"/>
      <c r="AA566" s="230"/>
      <c r="AB566" s="230"/>
      <c r="AC566" s="230"/>
      <c r="AD566" s="230"/>
      <c r="AE566" s="230"/>
      <c r="AF566" s="235"/>
      <c r="AG566" s="235"/>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c r="BQ566" s="230"/>
      <c r="BR566" s="230"/>
      <c r="BS566" s="230"/>
      <c r="BT566" s="230"/>
      <c r="BU566" s="230"/>
      <c r="BV566" s="230"/>
      <c r="BW566" s="230"/>
      <c r="BX566" s="230"/>
      <c r="BY566" s="230"/>
      <c r="BZ566" s="230"/>
      <c r="CA566" s="230"/>
      <c r="CB566" s="230"/>
      <c r="CC566" s="230"/>
      <c r="CD566" s="230"/>
      <c r="CE566" s="230"/>
      <c r="CF566" s="230"/>
      <c r="CG566" s="230"/>
      <c r="CH566" s="230"/>
      <c r="CI566" s="230"/>
      <c r="CJ566" s="230"/>
      <c r="CK566" s="230"/>
      <c r="CL566" s="230"/>
      <c r="CM566" s="230"/>
      <c r="CN566" s="230"/>
      <c r="CO566" s="230"/>
      <c r="CP566" s="230"/>
      <c r="CQ566" s="230"/>
      <c r="CR566" s="230"/>
      <c r="CS566" s="230"/>
      <c r="CT566" s="230"/>
      <c r="CU566" s="230"/>
      <c r="CV566" s="230"/>
      <c r="CW566" s="230"/>
      <c r="CX566" s="230"/>
      <c r="CY566" s="230"/>
      <c r="CZ566" s="230"/>
      <c r="DA566" s="230"/>
      <c r="DB566" s="230"/>
      <c r="DC566" s="230"/>
      <c r="DD566" s="230"/>
      <c r="DE566" s="230"/>
      <c r="DF566" s="230"/>
      <c r="DG566" s="230"/>
      <c r="DH566" s="230"/>
      <c r="DI566" s="230"/>
      <c r="DJ566" s="230"/>
      <c r="DK566" s="230"/>
      <c r="DL566" s="230"/>
      <c r="DM566" s="230"/>
      <c r="DN566" s="230"/>
      <c r="DO566" s="230"/>
      <c r="DP566" s="230"/>
      <c r="DQ566" s="230"/>
      <c r="DR566" s="230"/>
      <c r="DS566" s="230"/>
      <c r="DT566" s="230"/>
      <c r="DU566" s="230"/>
      <c r="DV566" s="230"/>
      <c r="DW566" s="230"/>
      <c r="DX566" s="230"/>
      <c r="DY566" s="230"/>
      <c r="DZ566" s="230"/>
      <c r="EA566" s="230"/>
      <c r="EB566" s="230"/>
      <c r="EC566" s="230"/>
      <c r="ED566" s="230"/>
      <c r="EE566" s="230"/>
      <c r="EF566" s="230"/>
      <c r="EG566" s="230"/>
      <c r="EH566" s="230"/>
      <c r="EI566" s="230"/>
      <c r="EJ566" s="230"/>
      <c r="EK566" s="230"/>
      <c r="EL566" s="230"/>
      <c r="EM566" s="230"/>
      <c r="EN566" s="230"/>
      <c r="EO566" s="230"/>
      <c r="EP566" s="230"/>
      <c r="EQ566" s="230"/>
      <c r="ER566" s="230"/>
      <c r="ES566" s="230"/>
      <c r="ET566" s="230"/>
      <c r="EU566" s="230"/>
      <c r="EV566" s="230">
        <v>1</v>
      </c>
      <c r="EW566" s="230"/>
      <c r="EX566" s="230"/>
      <c r="EY566" s="230"/>
      <c r="EZ566" s="230"/>
      <c r="FA566" s="230"/>
      <c r="FB566" s="230"/>
      <c r="FC566" s="230"/>
      <c r="FD566" s="230"/>
      <c r="FE566" s="230"/>
      <c r="FF566" s="230"/>
      <c r="FG566" s="230"/>
      <c r="FH566" s="230"/>
      <c r="FI566" s="230"/>
      <c r="FJ566" s="230"/>
      <c r="FK566" s="230"/>
      <c r="FL566" s="230"/>
      <c r="FM566" s="230"/>
      <c r="FN566" s="230"/>
      <c r="FO566" s="230"/>
      <c r="FP566" s="230"/>
      <c r="FQ566" s="230"/>
      <c r="FR566" s="230"/>
      <c r="FS566" s="230"/>
      <c r="FT566" s="231"/>
      <c r="FU566" s="232">
        <f t="shared" si="72"/>
        <v>0</v>
      </c>
      <c r="FV566" s="232">
        <f t="shared" si="76"/>
        <v>0</v>
      </c>
      <c r="FW566" s="232">
        <f t="shared" si="76"/>
        <v>0</v>
      </c>
      <c r="FX566" s="232">
        <f t="shared" si="76"/>
        <v>0</v>
      </c>
      <c r="FY566" s="232">
        <f t="shared" si="76"/>
        <v>0</v>
      </c>
      <c r="FZ566" s="232">
        <f t="shared" si="76"/>
        <v>0</v>
      </c>
      <c r="GA566" s="232">
        <f t="shared" si="74"/>
        <v>0</v>
      </c>
      <c r="GB566" s="232">
        <f t="shared" si="69"/>
        <v>0</v>
      </c>
      <c r="GC566" s="232">
        <f t="shared" si="70"/>
        <v>0</v>
      </c>
    </row>
    <row r="567" spans="1:185" x14ac:dyDescent="0.3">
      <c r="A567" s="69" t="s">
        <v>588</v>
      </c>
      <c r="B567" s="69">
        <f>[3]Technologies!B567</f>
        <v>0</v>
      </c>
      <c r="C567" s="69" t="str">
        <f>VLOOKUP($A567,[3]Technologies!$A$7:$H$699,3,FALSE)</f>
        <v>Primary</v>
      </c>
      <c r="D567" s="69" t="str">
        <f>VLOOKUP($A567,[3]Technologies!$A$7:$H$699,4,FALSE)</f>
        <v>Renewable</v>
      </c>
      <c r="E567" s="69" t="str">
        <f>VLOOKUP($A567,[3]Technologies!$A$7:$H$699,6,FALSE)</f>
        <v>Starch</v>
      </c>
      <c r="F567" s="70" t="str">
        <f>VLOOKUP($A567,[3]Technologies!$A$7:$H$699,7,FALSE)</f>
        <v>Starch</v>
      </c>
      <c r="G567" s="233"/>
      <c r="H567" s="233"/>
      <c r="I567" s="234" cm="1">
        <f t="array" ref="I567">-SUMPRODUCT(([3]Feedstocks!$C$4:$C$185=A567)*[3]Feedstocks!$E$4:$E$185,[3]Feedstocks!$F$4:$F$185,[3]Feedstocks!$H$4:$H$185,[3]Feedstocks!$I$4:$I$185)</f>
        <v>0</v>
      </c>
      <c r="J567" s="234" cm="1">
        <f t="array" ref="J567">-SUMPRODUCT(([3]Feedstocks!$C$4:$C$185=A567)*[3]Feedstocks!$E$4:$E$185,[3]Feedstocks!$H$4:$H$185,[3]Feedstocks!$I$4:$I$185)</f>
        <v>0</v>
      </c>
      <c r="K567" s="234"/>
      <c r="L567" s="234"/>
      <c r="M567" s="233"/>
      <c r="N567" s="233" t="str">
        <f>VLOOKUP(E567,[3]Activities!$A$9:$M$224,13,FALSE)</f>
        <v>NL</v>
      </c>
      <c r="O567" s="233"/>
      <c r="P567" s="87" t="s">
        <v>1266</v>
      </c>
      <c r="Q567" s="235"/>
      <c r="R567" s="235"/>
      <c r="S567" s="235"/>
      <c r="T567" s="235"/>
      <c r="U567" s="235"/>
      <c r="V567" s="235"/>
      <c r="W567" s="235"/>
      <c r="X567" s="235"/>
      <c r="Y567" s="235"/>
      <c r="Z567" s="235"/>
      <c r="AA567" s="235"/>
      <c r="AB567" s="235"/>
      <c r="AC567" s="235"/>
      <c r="AD567" s="235"/>
      <c r="AE567" s="235"/>
      <c r="AF567" s="230"/>
      <c r="AG567" s="230"/>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c r="BQ567" s="235"/>
      <c r="BR567" s="235"/>
      <c r="BS567" s="235"/>
      <c r="BT567" s="235"/>
      <c r="BU567" s="235"/>
      <c r="BV567" s="235"/>
      <c r="BW567" s="235"/>
      <c r="BX567" s="235"/>
      <c r="BY567" s="235"/>
      <c r="BZ567" s="235"/>
      <c r="CA567" s="235"/>
      <c r="CB567" s="235"/>
      <c r="CC567" s="235"/>
      <c r="CD567" s="235"/>
      <c r="CE567" s="235"/>
      <c r="CF567" s="235"/>
      <c r="CG567" s="235"/>
      <c r="CH567" s="235"/>
      <c r="CI567" s="235"/>
      <c r="CJ567" s="235"/>
      <c r="CK567" s="235"/>
      <c r="CL567" s="235"/>
      <c r="CM567" s="235"/>
      <c r="CN567" s="235"/>
      <c r="CO567" s="235"/>
      <c r="CP567" s="235"/>
      <c r="CQ567" s="235"/>
      <c r="CR567" s="235"/>
      <c r="CS567" s="235"/>
      <c r="CT567" s="235"/>
      <c r="CU567" s="235"/>
      <c r="CV567" s="235"/>
      <c r="CW567" s="235"/>
      <c r="CX567" s="235"/>
      <c r="CY567" s="235"/>
      <c r="CZ567" s="235"/>
      <c r="DA567" s="235"/>
      <c r="DB567" s="235"/>
      <c r="DC567" s="235"/>
      <c r="DD567" s="235"/>
      <c r="DE567" s="235"/>
      <c r="DF567" s="235"/>
      <c r="DG567" s="235"/>
      <c r="DH567" s="235"/>
      <c r="DI567" s="235"/>
      <c r="DJ567" s="235"/>
      <c r="DK567" s="235"/>
      <c r="DL567" s="235"/>
      <c r="DM567" s="235"/>
      <c r="DN567" s="235"/>
      <c r="DO567" s="235"/>
      <c r="DP567" s="235"/>
      <c r="DQ567" s="235"/>
      <c r="DR567" s="235"/>
      <c r="DS567" s="235"/>
      <c r="DT567" s="235"/>
      <c r="DU567" s="235"/>
      <c r="DV567" s="235"/>
      <c r="DW567" s="235"/>
      <c r="DX567" s="235"/>
      <c r="DY567" s="235"/>
      <c r="DZ567" s="235"/>
      <c r="EA567" s="235"/>
      <c r="EB567" s="235"/>
      <c r="EC567" s="235"/>
      <c r="ED567" s="235"/>
      <c r="EE567" s="235"/>
      <c r="EF567" s="235"/>
      <c r="EG567" s="235"/>
      <c r="EH567" s="235"/>
      <c r="EI567" s="235"/>
      <c r="EJ567" s="235"/>
      <c r="EK567" s="235"/>
      <c r="EL567" s="235"/>
      <c r="EM567" s="235"/>
      <c r="EN567" s="235"/>
      <c r="EO567" s="235"/>
      <c r="EP567" s="235"/>
      <c r="EQ567" s="235"/>
      <c r="ER567" s="235"/>
      <c r="ES567" s="235"/>
      <c r="ET567" s="235"/>
      <c r="EU567" s="235"/>
      <c r="EV567" s="235"/>
      <c r="EW567" s="235">
        <v>1</v>
      </c>
      <c r="EX567" s="235"/>
      <c r="EY567" s="235"/>
      <c r="EZ567" s="235"/>
      <c r="FA567" s="235"/>
      <c r="FB567" s="235"/>
      <c r="FC567" s="235"/>
      <c r="FD567" s="235"/>
      <c r="FE567" s="235"/>
      <c r="FF567" s="235"/>
      <c r="FG567" s="235"/>
      <c r="FH567" s="235"/>
      <c r="FI567" s="235"/>
      <c r="FJ567" s="235"/>
      <c r="FK567" s="235"/>
      <c r="FL567" s="235"/>
      <c r="FM567" s="235"/>
      <c r="FN567" s="235"/>
      <c r="FO567" s="235"/>
      <c r="FP567" s="235"/>
      <c r="FQ567" s="235"/>
      <c r="FR567" s="235"/>
      <c r="FS567" s="235"/>
      <c r="FT567" s="236"/>
      <c r="FU567" s="237">
        <f t="shared" si="72"/>
        <v>0</v>
      </c>
      <c r="FV567" s="237">
        <f t="shared" si="76"/>
        <v>0</v>
      </c>
      <c r="FW567" s="237">
        <f t="shared" si="76"/>
        <v>0</v>
      </c>
      <c r="FX567" s="237">
        <f t="shared" si="76"/>
        <v>0</v>
      </c>
      <c r="FY567" s="237">
        <f t="shared" si="76"/>
        <v>0</v>
      </c>
      <c r="FZ567" s="237">
        <f t="shared" si="76"/>
        <v>0</v>
      </c>
      <c r="GA567" s="237">
        <f t="shared" si="74"/>
        <v>0</v>
      </c>
      <c r="GB567" s="237">
        <f t="shared" ref="GB567:GB579" si="77">ROUND(IF($C567="Primary",0,$O567*($G567*(SUMPRODUCT($Q$4:$FS$4,$Q567:$FS567)+$J567)-SUMPRODUCT($Q$5:$FS$5,$Q567:$FS567)-$I567))*IF($N567=FV$4,1,0),4)</f>
        <v>0</v>
      </c>
      <c r="GC567" s="237">
        <f t="shared" si="70"/>
        <v>0</v>
      </c>
    </row>
    <row r="568" spans="1:185" x14ac:dyDescent="0.3">
      <c r="A568" s="40" t="s">
        <v>589</v>
      </c>
      <c r="B568" s="40">
        <f>[3]Technologies!B568</f>
        <v>0</v>
      </c>
      <c r="C568" s="40" t="str">
        <f>VLOOKUP($A568,[3]Technologies!$A$7:$H$699,3,FALSE)</f>
        <v>Primary</v>
      </c>
      <c r="D568" s="40" t="str">
        <f>VLOOKUP($A568,[3]Technologies!$A$7:$H$699,4,FALSE)</f>
        <v>Renewable</v>
      </c>
      <c r="E568" s="40" t="str">
        <f>VLOOKUP($A568,[3]Technologies!$A$7:$H$699,6,FALSE)</f>
        <v>Vegetable Oil</v>
      </c>
      <c r="F568" s="40" t="str">
        <f>VLOOKUP($A568,[3]Technologies!$A$7:$H$699,7,FALSE)</f>
        <v>Vegetable Oil</v>
      </c>
      <c r="G568" s="228"/>
      <c r="H568" s="228"/>
      <c r="I568" s="229" cm="1">
        <f t="array" ref="I568">-SUMPRODUCT(([3]Feedstocks!$C$4:$C$185=A568)*[3]Feedstocks!$E$4:$E$185,[3]Feedstocks!$F$4:$F$185,[3]Feedstocks!$H$4:$H$185,[3]Feedstocks!$I$4:$I$185)</f>
        <v>0</v>
      </c>
      <c r="J568" s="229" cm="1">
        <f t="array" ref="J568">-SUMPRODUCT(([3]Feedstocks!$C$4:$C$185=A568)*[3]Feedstocks!$E$4:$E$185,[3]Feedstocks!$H$4:$H$185,[3]Feedstocks!$I$4:$I$185)</f>
        <v>0</v>
      </c>
      <c r="K568" s="229"/>
      <c r="L568" s="229"/>
      <c r="M568" s="228"/>
      <c r="N568" s="228" t="str">
        <f>VLOOKUP(E568,[3]Activities!$A$9:$M$224,13,FALSE)</f>
        <v>NL</v>
      </c>
      <c r="O568" s="228"/>
      <c r="P568" s="66" t="s">
        <v>1266</v>
      </c>
      <c r="Q568" s="230"/>
      <c r="R568" s="230"/>
      <c r="S568" s="230"/>
      <c r="T568" s="230"/>
      <c r="U568" s="230"/>
      <c r="V568" s="230"/>
      <c r="W568" s="230"/>
      <c r="X568" s="230"/>
      <c r="Y568" s="230"/>
      <c r="Z568" s="230"/>
      <c r="AA568" s="230"/>
      <c r="AB568" s="230"/>
      <c r="AC568" s="230"/>
      <c r="AD568" s="230"/>
      <c r="AE568" s="230"/>
      <c r="AF568" s="235"/>
      <c r="AG568" s="235"/>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c r="BQ568" s="230"/>
      <c r="BR568" s="230"/>
      <c r="BS568" s="230"/>
      <c r="BT568" s="230"/>
      <c r="BU568" s="230"/>
      <c r="BV568" s="230"/>
      <c r="BW568" s="230"/>
      <c r="BX568" s="230"/>
      <c r="BY568" s="230"/>
      <c r="BZ568" s="230"/>
      <c r="CA568" s="230"/>
      <c r="CB568" s="230"/>
      <c r="CC568" s="230"/>
      <c r="CD568" s="230"/>
      <c r="CE568" s="230"/>
      <c r="CF568" s="230"/>
      <c r="CG568" s="230"/>
      <c r="CH568" s="230"/>
      <c r="CI568" s="230"/>
      <c r="CJ568" s="230"/>
      <c r="CK568" s="230"/>
      <c r="CL568" s="230"/>
      <c r="CM568" s="230"/>
      <c r="CN568" s="230"/>
      <c r="CO568" s="230"/>
      <c r="CP568" s="230"/>
      <c r="CQ568" s="230"/>
      <c r="CR568" s="230"/>
      <c r="CS568" s="230"/>
      <c r="CT568" s="230"/>
      <c r="CU568" s="230"/>
      <c r="CV568" s="230"/>
      <c r="CW568" s="230"/>
      <c r="CX568" s="230"/>
      <c r="CY568" s="230"/>
      <c r="CZ568" s="230"/>
      <c r="DA568" s="230"/>
      <c r="DB568" s="230"/>
      <c r="DC568" s="230"/>
      <c r="DD568" s="230"/>
      <c r="DE568" s="230"/>
      <c r="DF568" s="230"/>
      <c r="DG568" s="230"/>
      <c r="DH568" s="230"/>
      <c r="DI568" s="230"/>
      <c r="DJ568" s="230"/>
      <c r="DK568" s="230"/>
      <c r="DL568" s="230"/>
      <c r="DM568" s="230"/>
      <c r="DN568" s="230"/>
      <c r="DO568" s="230"/>
      <c r="DP568" s="230"/>
      <c r="DQ568" s="230"/>
      <c r="DR568" s="230"/>
      <c r="DS568" s="230"/>
      <c r="DT568" s="230"/>
      <c r="DU568" s="230"/>
      <c r="DV568" s="230"/>
      <c r="DW568" s="230"/>
      <c r="DX568" s="230"/>
      <c r="DY568" s="230"/>
      <c r="DZ568" s="230"/>
      <c r="EA568" s="230"/>
      <c r="EB568" s="230"/>
      <c r="EC568" s="230"/>
      <c r="ED568" s="230"/>
      <c r="EE568" s="230"/>
      <c r="EF568" s="230"/>
      <c r="EG568" s="230"/>
      <c r="EH568" s="230"/>
      <c r="EI568" s="230"/>
      <c r="EJ568" s="230"/>
      <c r="EK568" s="230"/>
      <c r="EL568" s="230"/>
      <c r="EM568" s="230"/>
      <c r="EN568" s="230"/>
      <c r="EO568" s="230"/>
      <c r="EP568" s="230"/>
      <c r="EQ568" s="230"/>
      <c r="ER568" s="230"/>
      <c r="ES568" s="230"/>
      <c r="ET568" s="230"/>
      <c r="EU568" s="230"/>
      <c r="EV568" s="230"/>
      <c r="EW568" s="230"/>
      <c r="EX568" s="230">
        <v>1</v>
      </c>
      <c r="EY568" s="230"/>
      <c r="EZ568" s="230"/>
      <c r="FA568" s="230"/>
      <c r="FB568" s="230"/>
      <c r="FC568" s="230"/>
      <c r="FD568" s="230"/>
      <c r="FE568" s="230"/>
      <c r="FF568" s="230"/>
      <c r="FG568" s="230"/>
      <c r="FH568" s="230"/>
      <c r="FI568" s="230"/>
      <c r="FJ568" s="230"/>
      <c r="FK568" s="230"/>
      <c r="FL568" s="230"/>
      <c r="FM568" s="230"/>
      <c r="FN568" s="230"/>
      <c r="FO568" s="230"/>
      <c r="FP568" s="230"/>
      <c r="FQ568" s="230"/>
      <c r="FR568" s="230"/>
      <c r="FS568" s="230"/>
      <c r="FT568" s="231"/>
      <c r="FU568" s="232">
        <f t="shared" si="72"/>
        <v>0</v>
      </c>
      <c r="FV568" s="232">
        <f t="shared" si="76"/>
        <v>0</v>
      </c>
      <c r="FW568" s="232">
        <f t="shared" si="76"/>
        <v>0</v>
      </c>
      <c r="FX568" s="232">
        <f t="shared" si="76"/>
        <v>0</v>
      </c>
      <c r="FY568" s="232">
        <f t="shared" si="76"/>
        <v>0</v>
      </c>
      <c r="FZ568" s="232">
        <f t="shared" si="76"/>
        <v>0</v>
      </c>
      <c r="GA568" s="232">
        <f t="shared" si="74"/>
        <v>0</v>
      </c>
      <c r="GB568" s="232">
        <f t="shared" si="77"/>
        <v>0</v>
      </c>
      <c r="GC568" s="232">
        <f t="shared" si="70"/>
        <v>0</v>
      </c>
    </row>
    <row r="569" spans="1:185" x14ac:dyDescent="0.3">
      <c r="A569" s="69" t="s">
        <v>590</v>
      </c>
      <c r="B569" s="69">
        <f>[3]Technologies!B569</f>
        <v>0</v>
      </c>
      <c r="C569" s="69" t="str">
        <f>VLOOKUP($A569,[3]Technologies!$A$7:$H$699,3,FALSE)</f>
        <v>Primary</v>
      </c>
      <c r="D569" s="69" t="str">
        <f>VLOOKUP($A569,[3]Technologies!$A$7:$H$699,4,FALSE)</f>
        <v>Renewable</v>
      </c>
      <c r="E569" s="69" t="str">
        <f>VLOOKUP($A569,[3]Technologies!$A$7:$H$699,6,FALSE)</f>
        <v>Vegetable Oil</v>
      </c>
      <c r="F569" s="70" t="str">
        <f>VLOOKUP($A569,[3]Technologies!$A$7:$H$699,7,FALSE)</f>
        <v>Imported Vegetable Oil</v>
      </c>
      <c r="G569" s="233"/>
      <c r="H569" s="233"/>
      <c r="I569" s="234" cm="1">
        <f t="array" ref="I569">-SUMPRODUCT(([3]Feedstocks!$C$4:$C$185=A569)*[3]Feedstocks!$E$4:$E$185,[3]Feedstocks!$F$4:$F$185,[3]Feedstocks!$H$4:$H$185,[3]Feedstocks!$I$4:$I$185)</f>
        <v>0</v>
      </c>
      <c r="J569" s="234" cm="1">
        <f t="array" ref="J569">-SUMPRODUCT(([3]Feedstocks!$C$4:$C$185=A569)*[3]Feedstocks!$E$4:$E$185,[3]Feedstocks!$H$4:$H$185,[3]Feedstocks!$I$4:$I$185)</f>
        <v>0</v>
      </c>
      <c r="K569" s="234"/>
      <c r="L569" s="234"/>
      <c r="M569" s="233"/>
      <c r="N569" s="233" t="str">
        <f>VLOOKUP(E569,[3]Activities!$A$9:$M$224,13,FALSE)</f>
        <v>NL</v>
      </c>
      <c r="O569" s="233"/>
      <c r="P569" s="87" t="s">
        <v>1266</v>
      </c>
      <c r="Q569" s="235"/>
      <c r="R569" s="235"/>
      <c r="S569" s="235"/>
      <c r="T569" s="235"/>
      <c r="U569" s="235"/>
      <c r="V569" s="235"/>
      <c r="W569" s="235"/>
      <c r="X569" s="235"/>
      <c r="Y569" s="235"/>
      <c r="Z569" s="235"/>
      <c r="AA569" s="235"/>
      <c r="AB569" s="235"/>
      <c r="AC569" s="235"/>
      <c r="AD569" s="235"/>
      <c r="AE569" s="235"/>
      <c r="AF569" s="230"/>
      <c r="AG569" s="230"/>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c r="BQ569" s="235"/>
      <c r="BR569" s="235"/>
      <c r="BS569" s="235"/>
      <c r="BT569" s="235"/>
      <c r="BU569" s="235"/>
      <c r="BV569" s="235"/>
      <c r="BW569" s="235"/>
      <c r="BX569" s="235"/>
      <c r="BY569" s="235"/>
      <c r="BZ569" s="235"/>
      <c r="CA569" s="235"/>
      <c r="CB569" s="235"/>
      <c r="CC569" s="235"/>
      <c r="CD569" s="235"/>
      <c r="CE569" s="235"/>
      <c r="CF569" s="235"/>
      <c r="CG569" s="235"/>
      <c r="CH569" s="235"/>
      <c r="CI569" s="235"/>
      <c r="CJ569" s="235"/>
      <c r="CK569" s="235"/>
      <c r="CL569" s="235"/>
      <c r="CM569" s="235"/>
      <c r="CN569" s="235"/>
      <c r="CO569" s="235"/>
      <c r="CP569" s="235"/>
      <c r="CQ569" s="235"/>
      <c r="CR569" s="235"/>
      <c r="CS569" s="235"/>
      <c r="CT569" s="235"/>
      <c r="CU569" s="235"/>
      <c r="CV569" s="235"/>
      <c r="CW569" s="235"/>
      <c r="CX569" s="235"/>
      <c r="CY569" s="235"/>
      <c r="CZ569" s="235"/>
      <c r="DA569" s="235"/>
      <c r="DB569" s="235"/>
      <c r="DC569" s="235"/>
      <c r="DD569" s="235"/>
      <c r="DE569" s="235"/>
      <c r="DF569" s="235"/>
      <c r="DG569" s="235"/>
      <c r="DH569" s="235"/>
      <c r="DI569" s="235"/>
      <c r="DJ569" s="235"/>
      <c r="DK569" s="235"/>
      <c r="DL569" s="235"/>
      <c r="DM569" s="235"/>
      <c r="DN569" s="235"/>
      <c r="DO569" s="235"/>
      <c r="DP569" s="235"/>
      <c r="DQ569" s="235"/>
      <c r="DR569" s="235"/>
      <c r="DS569" s="235"/>
      <c r="DT569" s="235"/>
      <c r="DU569" s="235"/>
      <c r="DV569" s="235"/>
      <c r="DW569" s="235"/>
      <c r="DX569" s="235"/>
      <c r="DY569" s="235"/>
      <c r="DZ569" s="235"/>
      <c r="EA569" s="235"/>
      <c r="EB569" s="235"/>
      <c r="EC569" s="235"/>
      <c r="ED569" s="235"/>
      <c r="EE569" s="235"/>
      <c r="EF569" s="235"/>
      <c r="EG569" s="235"/>
      <c r="EH569" s="235"/>
      <c r="EI569" s="235"/>
      <c r="EJ569" s="235"/>
      <c r="EK569" s="235"/>
      <c r="EL569" s="235"/>
      <c r="EM569" s="235"/>
      <c r="EN569" s="235"/>
      <c r="EO569" s="235"/>
      <c r="EP569" s="235"/>
      <c r="EQ569" s="235"/>
      <c r="ER569" s="235"/>
      <c r="ES569" s="235"/>
      <c r="ET569" s="235"/>
      <c r="EU569" s="235"/>
      <c r="EV569" s="235"/>
      <c r="EW569" s="235"/>
      <c r="EX569" s="235">
        <v>1</v>
      </c>
      <c r="EY569" s="235"/>
      <c r="EZ569" s="235"/>
      <c r="FA569" s="235"/>
      <c r="FB569" s="235"/>
      <c r="FC569" s="235"/>
      <c r="FD569" s="235"/>
      <c r="FE569" s="235"/>
      <c r="FF569" s="235"/>
      <c r="FG569" s="235"/>
      <c r="FH569" s="235"/>
      <c r="FI569" s="235"/>
      <c r="FJ569" s="235"/>
      <c r="FK569" s="235"/>
      <c r="FL569" s="235"/>
      <c r="FM569" s="235"/>
      <c r="FN569" s="235"/>
      <c r="FO569" s="235"/>
      <c r="FP569" s="235"/>
      <c r="FQ569" s="235"/>
      <c r="FR569" s="235"/>
      <c r="FS569" s="235"/>
      <c r="FT569" s="236"/>
      <c r="FU569" s="237">
        <f t="shared" si="72"/>
        <v>0</v>
      </c>
      <c r="FV569" s="237">
        <f t="shared" si="76"/>
        <v>0</v>
      </c>
      <c r="FW569" s="237">
        <f t="shared" si="76"/>
        <v>0</v>
      </c>
      <c r="FX569" s="237">
        <f t="shared" si="76"/>
        <v>0</v>
      </c>
      <c r="FY569" s="237">
        <f t="shared" si="76"/>
        <v>0</v>
      </c>
      <c r="FZ569" s="237">
        <f t="shared" si="76"/>
        <v>0</v>
      </c>
      <c r="GA569" s="237">
        <f t="shared" si="74"/>
        <v>0</v>
      </c>
      <c r="GB569" s="237">
        <f t="shared" si="77"/>
        <v>0</v>
      </c>
      <c r="GC569" s="237">
        <f t="shared" si="70"/>
        <v>0</v>
      </c>
    </row>
    <row r="570" spans="1:185" x14ac:dyDescent="0.3">
      <c r="A570" s="40" t="s">
        <v>591</v>
      </c>
      <c r="B570" s="40">
        <f>[3]Technologies!B570</f>
        <v>0</v>
      </c>
      <c r="C570" s="40" t="str">
        <f>VLOOKUP($A570,[3]Technologies!$A$7:$H$699,3,FALSE)</f>
        <v>Primary</v>
      </c>
      <c r="D570" s="40" t="str">
        <f>VLOOKUP($A570,[3]Technologies!$A$7:$H$699,4,FALSE)</f>
        <v>Renewable</v>
      </c>
      <c r="E570" s="40" t="str">
        <f>VLOOKUP($A570,[3]Technologies!$A$7:$H$699,6,FALSE)</f>
        <v>Wind Energy</v>
      </c>
      <c r="F570" s="40" t="str">
        <f>VLOOKUP($A570,[3]Technologies!$A$7:$H$699,7,FALSE)</f>
        <v>Wind Energy</v>
      </c>
      <c r="G570" s="228"/>
      <c r="H570" s="228"/>
      <c r="I570" s="229" cm="1">
        <f t="array" ref="I570">-SUMPRODUCT(([3]Feedstocks!$C$4:$C$185=A570)*[3]Feedstocks!$E$4:$E$185,[3]Feedstocks!$F$4:$F$185,[3]Feedstocks!$H$4:$H$185,[3]Feedstocks!$I$4:$I$185)</f>
        <v>0</v>
      </c>
      <c r="J570" s="229" cm="1">
        <f t="array" ref="J570">-SUMPRODUCT(([3]Feedstocks!$C$4:$C$185=A570)*[3]Feedstocks!$E$4:$E$185,[3]Feedstocks!$H$4:$H$185,[3]Feedstocks!$I$4:$I$185)</f>
        <v>0</v>
      </c>
      <c r="K570" s="229"/>
      <c r="L570" s="229"/>
      <c r="M570" s="228"/>
      <c r="N570" s="228" t="str">
        <f>VLOOKUP(E570,[3]Activities!$A$9:$M$224,13,FALSE)</f>
        <v>NL</v>
      </c>
      <c r="O570" s="228"/>
      <c r="P570" s="66" t="s">
        <v>1266</v>
      </c>
      <c r="Q570" s="230"/>
      <c r="R570" s="230"/>
      <c r="S570" s="230"/>
      <c r="T570" s="230"/>
      <c r="U570" s="230"/>
      <c r="V570" s="230"/>
      <c r="W570" s="230"/>
      <c r="X570" s="230"/>
      <c r="Y570" s="230"/>
      <c r="Z570" s="230"/>
      <c r="AA570" s="230"/>
      <c r="AB570" s="230"/>
      <c r="AC570" s="230"/>
      <c r="AD570" s="230"/>
      <c r="AE570" s="230"/>
      <c r="AF570" s="235"/>
      <c r="AG570" s="235"/>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c r="BQ570" s="230"/>
      <c r="BR570" s="230"/>
      <c r="BS570" s="230"/>
      <c r="BT570" s="230"/>
      <c r="BU570" s="230"/>
      <c r="BV570" s="230"/>
      <c r="BW570" s="230"/>
      <c r="BX570" s="230"/>
      <c r="BY570" s="230"/>
      <c r="BZ570" s="230"/>
      <c r="CA570" s="230"/>
      <c r="CB570" s="230"/>
      <c r="CC570" s="230"/>
      <c r="CD570" s="230"/>
      <c r="CE570" s="230"/>
      <c r="CF570" s="230"/>
      <c r="CG570" s="230"/>
      <c r="CH570" s="230"/>
      <c r="CI570" s="230"/>
      <c r="CJ570" s="230"/>
      <c r="CK570" s="230"/>
      <c r="CL570" s="230"/>
      <c r="CM570" s="230"/>
      <c r="CN570" s="230"/>
      <c r="CO570" s="230"/>
      <c r="CP570" s="230"/>
      <c r="CQ570" s="230"/>
      <c r="CR570" s="230"/>
      <c r="CS570" s="230"/>
      <c r="CT570" s="230"/>
      <c r="CU570" s="230"/>
      <c r="CV570" s="230"/>
      <c r="CW570" s="230"/>
      <c r="CX570" s="230"/>
      <c r="CY570" s="230"/>
      <c r="CZ570" s="230"/>
      <c r="DA570" s="230"/>
      <c r="DB570" s="230"/>
      <c r="DC570" s="230"/>
      <c r="DD570" s="230"/>
      <c r="DE570" s="230"/>
      <c r="DF570" s="230"/>
      <c r="DG570" s="230"/>
      <c r="DH570" s="230"/>
      <c r="DI570" s="230"/>
      <c r="DJ570" s="230"/>
      <c r="DK570" s="230"/>
      <c r="DL570" s="230"/>
      <c r="DM570" s="230"/>
      <c r="DN570" s="230"/>
      <c r="DO570" s="230"/>
      <c r="DP570" s="230"/>
      <c r="DQ570" s="230"/>
      <c r="DR570" s="230"/>
      <c r="DS570" s="230"/>
      <c r="DT570" s="230"/>
      <c r="DU570" s="230"/>
      <c r="DV570" s="230"/>
      <c r="DW570" s="230"/>
      <c r="DX570" s="230"/>
      <c r="DY570" s="230"/>
      <c r="DZ570" s="230"/>
      <c r="EA570" s="230"/>
      <c r="EB570" s="230"/>
      <c r="EC570" s="230"/>
      <c r="ED570" s="230"/>
      <c r="EE570" s="230"/>
      <c r="EF570" s="230"/>
      <c r="EG570" s="230"/>
      <c r="EH570" s="230"/>
      <c r="EI570" s="230"/>
      <c r="EJ570" s="230"/>
      <c r="EK570" s="230"/>
      <c r="EL570" s="230"/>
      <c r="EM570" s="230"/>
      <c r="EN570" s="230"/>
      <c r="EO570" s="230"/>
      <c r="EP570" s="230"/>
      <c r="EQ570" s="230"/>
      <c r="ER570" s="230"/>
      <c r="ES570" s="230"/>
      <c r="ET570" s="230"/>
      <c r="EU570" s="230"/>
      <c r="EV570" s="230"/>
      <c r="EW570" s="230"/>
      <c r="EX570" s="230"/>
      <c r="EY570" s="230">
        <v>1</v>
      </c>
      <c r="EZ570" s="230"/>
      <c r="FA570" s="230"/>
      <c r="FB570" s="230"/>
      <c r="FC570" s="230"/>
      <c r="FD570" s="230"/>
      <c r="FE570" s="230"/>
      <c r="FF570" s="230"/>
      <c r="FG570" s="230"/>
      <c r="FH570" s="230"/>
      <c r="FI570" s="230"/>
      <c r="FJ570" s="230"/>
      <c r="FK570" s="230"/>
      <c r="FL570" s="230"/>
      <c r="FM570" s="230"/>
      <c r="FN570" s="230"/>
      <c r="FO570" s="230"/>
      <c r="FP570" s="230"/>
      <c r="FQ570" s="230"/>
      <c r="FR570" s="230"/>
      <c r="FS570" s="230"/>
      <c r="FT570" s="231"/>
      <c r="FU570" s="232">
        <f t="shared" si="72"/>
        <v>0</v>
      </c>
      <c r="FV570" s="232">
        <f t="shared" si="76"/>
        <v>0</v>
      </c>
      <c r="FW570" s="232">
        <f t="shared" si="76"/>
        <v>0</v>
      </c>
      <c r="FX570" s="232">
        <f t="shared" si="76"/>
        <v>0</v>
      </c>
      <c r="FY570" s="232">
        <f t="shared" si="76"/>
        <v>0</v>
      </c>
      <c r="FZ570" s="232">
        <f t="shared" si="76"/>
        <v>0</v>
      </c>
      <c r="GA570" s="232">
        <f t="shared" si="74"/>
        <v>0</v>
      </c>
      <c r="GB570" s="232">
        <f t="shared" si="77"/>
        <v>0</v>
      </c>
      <c r="GC570" s="232">
        <f t="shared" si="70"/>
        <v>0</v>
      </c>
    </row>
    <row r="571" spans="1:185" x14ac:dyDescent="0.3">
      <c r="A571" s="40" t="s">
        <v>592</v>
      </c>
      <c r="B571" s="40">
        <f>[3]Technologies!B571</f>
        <v>0</v>
      </c>
      <c r="C571" s="40" t="str">
        <f>VLOOKUP($A571,[3]Technologies!$A$7:$H$699,3,FALSE)</f>
        <v>Primary</v>
      </c>
      <c r="D571" s="40" t="str">
        <f>VLOOKUP($A571,[3]Technologies!$A$7:$H$699,4,FALSE)</f>
        <v>Renewable</v>
      </c>
      <c r="E571" s="40" t="str">
        <f>VLOOKUP($A571,[3]Technologies!$A$7:$H$699,6,FALSE)</f>
        <v>Wind Energy EU</v>
      </c>
      <c r="F571" s="40" t="str">
        <f>VLOOKUP($A571,[3]Technologies!$A$7:$H$699,7,FALSE)</f>
        <v>Wind Energy EU</v>
      </c>
      <c r="G571" s="228"/>
      <c r="H571" s="228"/>
      <c r="I571" s="229" cm="1">
        <f t="array" ref="I571">-SUMPRODUCT(([3]Feedstocks!$C$4:$C$185=A571)*[3]Feedstocks!$E$4:$E$185,[3]Feedstocks!$F$4:$F$185,[3]Feedstocks!$H$4:$H$185,[3]Feedstocks!$I$4:$I$185)</f>
        <v>0</v>
      </c>
      <c r="J571" s="229" cm="1">
        <f t="array" ref="J571">-SUMPRODUCT(([3]Feedstocks!$C$4:$C$185=A571)*[3]Feedstocks!$E$4:$E$185,[3]Feedstocks!$H$4:$H$185,[3]Feedstocks!$I$4:$I$185)</f>
        <v>0</v>
      </c>
      <c r="K571" s="229"/>
      <c r="L571" s="229"/>
      <c r="M571" s="228"/>
      <c r="N571" s="228" t="str">
        <f>VLOOKUP(E571,[3]Activities!$A$9:$M$224,13,FALSE)</f>
        <v>EU</v>
      </c>
      <c r="O571" s="228"/>
      <c r="P571" s="66" t="s">
        <v>1266</v>
      </c>
      <c r="Q571" s="230"/>
      <c r="R571" s="230"/>
      <c r="S571" s="230"/>
      <c r="T571" s="230"/>
      <c r="U571" s="230"/>
      <c r="V571" s="230"/>
      <c r="W571" s="230"/>
      <c r="X571" s="230"/>
      <c r="Y571" s="230"/>
      <c r="Z571" s="230"/>
      <c r="AA571" s="230"/>
      <c r="AB571" s="230"/>
      <c r="AC571" s="230"/>
      <c r="AD571" s="230"/>
      <c r="AE571" s="230"/>
      <c r="AF571" s="235"/>
      <c r="AG571" s="235"/>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c r="BQ571" s="230"/>
      <c r="BR571" s="230"/>
      <c r="BS571" s="230"/>
      <c r="BT571" s="230"/>
      <c r="BU571" s="230"/>
      <c r="BV571" s="230"/>
      <c r="BW571" s="230"/>
      <c r="BX571" s="230"/>
      <c r="BY571" s="230"/>
      <c r="BZ571" s="230"/>
      <c r="CA571" s="230"/>
      <c r="CB571" s="230"/>
      <c r="CC571" s="230"/>
      <c r="CD571" s="230"/>
      <c r="CE571" s="230"/>
      <c r="CF571" s="230"/>
      <c r="CG571" s="230"/>
      <c r="CH571" s="230"/>
      <c r="CI571" s="230"/>
      <c r="CJ571" s="230"/>
      <c r="CK571" s="230"/>
      <c r="CL571" s="230"/>
      <c r="CM571" s="230"/>
      <c r="CN571" s="230"/>
      <c r="CO571" s="230"/>
      <c r="CP571" s="230"/>
      <c r="CQ571" s="230"/>
      <c r="CR571" s="230"/>
      <c r="CS571" s="230"/>
      <c r="CT571" s="230"/>
      <c r="CU571" s="230"/>
      <c r="CV571" s="230"/>
      <c r="CW571" s="230"/>
      <c r="CX571" s="230"/>
      <c r="CY571" s="230"/>
      <c r="CZ571" s="230"/>
      <c r="DA571" s="230"/>
      <c r="DB571" s="230"/>
      <c r="DC571" s="230"/>
      <c r="DD571" s="230"/>
      <c r="DE571" s="230"/>
      <c r="DF571" s="230"/>
      <c r="DG571" s="230"/>
      <c r="DH571" s="230"/>
      <c r="DI571" s="230"/>
      <c r="DJ571" s="230"/>
      <c r="DK571" s="230"/>
      <c r="DL571" s="230"/>
      <c r="DM571" s="230"/>
      <c r="DN571" s="230"/>
      <c r="DO571" s="230"/>
      <c r="DP571" s="230"/>
      <c r="DQ571" s="230"/>
      <c r="DR571" s="230"/>
      <c r="DS571" s="230"/>
      <c r="DT571" s="230"/>
      <c r="DU571" s="230"/>
      <c r="DV571" s="230"/>
      <c r="DW571" s="230"/>
      <c r="DX571" s="230"/>
      <c r="DY571" s="230"/>
      <c r="DZ571" s="230"/>
      <c r="EA571" s="230"/>
      <c r="EB571" s="230"/>
      <c r="EC571" s="230"/>
      <c r="ED571" s="230"/>
      <c r="EE571" s="230"/>
      <c r="EF571" s="230"/>
      <c r="EG571" s="230"/>
      <c r="EH571" s="230"/>
      <c r="EI571" s="230"/>
      <c r="EJ571" s="230"/>
      <c r="EK571" s="230"/>
      <c r="EL571" s="230"/>
      <c r="EM571" s="230"/>
      <c r="EN571" s="230"/>
      <c r="EO571" s="230"/>
      <c r="EP571" s="230"/>
      <c r="EQ571" s="230"/>
      <c r="ER571" s="230"/>
      <c r="ES571" s="230"/>
      <c r="ET571" s="230"/>
      <c r="EU571" s="230"/>
      <c r="EV571" s="230"/>
      <c r="EW571" s="230"/>
      <c r="EX571" s="230"/>
      <c r="EY571" s="230"/>
      <c r="EZ571" s="230">
        <v>1</v>
      </c>
      <c r="FA571" s="230"/>
      <c r="FB571" s="230"/>
      <c r="FC571" s="230"/>
      <c r="FD571" s="230"/>
      <c r="FE571" s="230"/>
      <c r="FF571" s="230"/>
      <c r="FG571" s="230"/>
      <c r="FH571" s="230"/>
      <c r="FI571" s="230"/>
      <c r="FJ571" s="230"/>
      <c r="FK571" s="230"/>
      <c r="FL571" s="230"/>
      <c r="FM571" s="230"/>
      <c r="FN571" s="230"/>
      <c r="FO571" s="230"/>
      <c r="FP571" s="230"/>
      <c r="FQ571" s="230"/>
      <c r="FR571" s="230"/>
      <c r="FS571" s="230"/>
      <c r="FT571" s="231"/>
      <c r="FU571" s="232">
        <f t="shared" si="72"/>
        <v>0</v>
      </c>
      <c r="FV571" s="232">
        <f t="shared" si="76"/>
        <v>0</v>
      </c>
      <c r="FW571" s="232">
        <f t="shared" si="76"/>
        <v>0</v>
      </c>
      <c r="FX571" s="232">
        <f t="shared" si="76"/>
        <v>0</v>
      </c>
      <c r="FY571" s="232">
        <f t="shared" si="76"/>
        <v>0</v>
      </c>
      <c r="FZ571" s="232">
        <f t="shared" si="76"/>
        <v>0</v>
      </c>
      <c r="GA571" s="232">
        <f t="shared" si="74"/>
        <v>0</v>
      </c>
      <c r="GB571" s="232">
        <f t="shared" si="77"/>
        <v>0</v>
      </c>
      <c r="GC571" s="232">
        <f t="shared" si="70"/>
        <v>0</v>
      </c>
    </row>
    <row r="572" spans="1:185" x14ac:dyDescent="0.3">
      <c r="A572" s="114" t="s">
        <v>593</v>
      </c>
      <c r="B572" s="69">
        <f>[3]Technologies!B570</f>
        <v>0</v>
      </c>
      <c r="C572" s="69" t="str">
        <f>VLOOKUP($A572,[3]Technologies!$A$7:$H$699,3,FALSE)</f>
        <v>Primary</v>
      </c>
      <c r="D572" s="69" t="str">
        <f>VLOOKUP($A572,[3]Technologies!$A$7:$H$699,4,FALSE)</f>
        <v>Renewable</v>
      </c>
      <c r="E572" s="69" t="str">
        <f>VLOOKUP($A572,[3]Technologies!$A$7:$H$699,6,FALSE)</f>
        <v>Solar Energy EU</v>
      </c>
      <c r="F572" s="70" t="s">
        <v>1806</v>
      </c>
      <c r="G572" s="233"/>
      <c r="H572" s="233"/>
      <c r="I572" s="234" cm="1">
        <f t="array" ref="I572">-SUMPRODUCT(([3]Feedstocks!$C$4:$C$185=A572)*[3]Feedstocks!$E$4:$E$185,[3]Feedstocks!$F$4:$F$185,[3]Feedstocks!$H$4:$H$185,[3]Feedstocks!$I$4:$I$185)</f>
        <v>0</v>
      </c>
      <c r="J572" s="234" cm="1">
        <f t="array" ref="J572">-SUMPRODUCT(([3]Feedstocks!$C$4:$C$185=A572)*[3]Feedstocks!$E$4:$E$185,[3]Feedstocks!$H$4:$H$185,[3]Feedstocks!$I$4:$I$185)</f>
        <v>0</v>
      </c>
      <c r="K572" s="234"/>
      <c r="L572" s="234"/>
      <c r="M572" s="233"/>
      <c r="N572" s="233" t="str">
        <f>VLOOKUP(E572,[3]Activities!$A$9:$M$224,13,FALSE)</f>
        <v>EU</v>
      </c>
      <c r="O572" s="233"/>
      <c r="P572" s="87" t="s">
        <v>1266</v>
      </c>
      <c r="Q572" s="235"/>
      <c r="R572" s="235"/>
      <c r="S572" s="235"/>
      <c r="T572" s="235"/>
      <c r="U572" s="235"/>
      <c r="V572" s="235"/>
      <c r="W572" s="235"/>
      <c r="X572" s="235"/>
      <c r="Y572" s="235"/>
      <c r="Z572" s="235"/>
      <c r="AA572" s="235"/>
      <c r="AB572" s="235"/>
      <c r="AC572" s="235"/>
      <c r="AD572" s="235"/>
      <c r="AE572" s="235"/>
      <c r="AF572" s="230"/>
      <c r="AG572" s="230"/>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c r="BQ572" s="235"/>
      <c r="BR572" s="235"/>
      <c r="BS572" s="235"/>
      <c r="BT572" s="235"/>
      <c r="BU572" s="235"/>
      <c r="BV572" s="235"/>
      <c r="BW572" s="235"/>
      <c r="BX572" s="235"/>
      <c r="BY572" s="235"/>
      <c r="BZ572" s="235"/>
      <c r="CA572" s="235"/>
      <c r="CB572" s="235"/>
      <c r="CC572" s="235"/>
      <c r="CD572" s="235"/>
      <c r="CE572" s="235"/>
      <c r="CF572" s="235"/>
      <c r="CG572" s="235"/>
      <c r="CH572" s="235"/>
      <c r="CI572" s="235"/>
      <c r="CJ572" s="235"/>
      <c r="CK572" s="235"/>
      <c r="CL572" s="235"/>
      <c r="CM572" s="235"/>
      <c r="CN572" s="235"/>
      <c r="CO572" s="235"/>
      <c r="CP572" s="235"/>
      <c r="CQ572" s="235"/>
      <c r="CR572" s="235"/>
      <c r="CS572" s="235"/>
      <c r="CT572" s="235"/>
      <c r="CU572" s="235"/>
      <c r="CV572" s="235"/>
      <c r="CW572" s="235"/>
      <c r="CX572" s="235"/>
      <c r="CY572" s="235"/>
      <c r="CZ572" s="235"/>
      <c r="DA572" s="235"/>
      <c r="DB572" s="235"/>
      <c r="DC572" s="235"/>
      <c r="DD572" s="235"/>
      <c r="DE572" s="235"/>
      <c r="DF572" s="235"/>
      <c r="DG572" s="235"/>
      <c r="DH572" s="235"/>
      <c r="DI572" s="235"/>
      <c r="DJ572" s="235"/>
      <c r="DK572" s="235"/>
      <c r="DL572" s="235"/>
      <c r="DM572" s="235"/>
      <c r="DN572" s="235"/>
      <c r="DO572" s="235"/>
      <c r="DP572" s="235"/>
      <c r="DQ572" s="235"/>
      <c r="DR572" s="235"/>
      <c r="DS572" s="235"/>
      <c r="DT572" s="235"/>
      <c r="DU572" s="235"/>
      <c r="DV572" s="235"/>
      <c r="DW572" s="235"/>
      <c r="DX572" s="235"/>
      <c r="DY572" s="235"/>
      <c r="DZ572" s="235"/>
      <c r="EA572" s="235"/>
      <c r="EB572" s="235"/>
      <c r="EC572" s="235"/>
      <c r="ED572" s="235"/>
      <c r="EE572" s="235"/>
      <c r="EF572" s="235"/>
      <c r="EG572" s="235"/>
      <c r="EH572" s="235"/>
      <c r="EI572" s="235"/>
      <c r="EJ572" s="235"/>
      <c r="EK572" s="235"/>
      <c r="EL572" s="235"/>
      <c r="EM572" s="235"/>
      <c r="EN572" s="235"/>
      <c r="EO572" s="235"/>
      <c r="EP572" s="235"/>
      <c r="EQ572" s="235"/>
      <c r="ER572" s="235"/>
      <c r="ES572" s="235"/>
      <c r="ET572" s="235"/>
      <c r="EU572" s="235"/>
      <c r="EV572" s="235"/>
      <c r="EW572" s="235"/>
      <c r="EX572" s="235"/>
      <c r="EY572" s="235"/>
      <c r="EZ572" s="235"/>
      <c r="FA572" s="235"/>
      <c r="FB572" s="235">
        <v>1</v>
      </c>
      <c r="FC572" s="235"/>
      <c r="FD572" s="235"/>
      <c r="FE572" s="235"/>
      <c r="FF572" s="235"/>
      <c r="FG572" s="235"/>
      <c r="FH572" s="235"/>
      <c r="FI572" s="235"/>
      <c r="FJ572" s="235"/>
      <c r="FK572" s="235"/>
      <c r="FL572" s="235"/>
      <c r="FM572" s="235"/>
      <c r="FN572" s="235"/>
      <c r="FO572" s="235"/>
      <c r="FP572" s="235"/>
      <c r="FQ572" s="235"/>
      <c r="FR572" s="235"/>
      <c r="FS572" s="235"/>
      <c r="FT572" s="236"/>
      <c r="FU572" s="237">
        <f t="shared" si="72"/>
        <v>0</v>
      </c>
      <c r="FV572" s="237">
        <f t="shared" si="76"/>
        <v>0</v>
      </c>
      <c r="FW572" s="237">
        <f t="shared" si="76"/>
        <v>0</v>
      </c>
      <c r="FX572" s="237">
        <f t="shared" si="76"/>
        <v>0</v>
      </c>
      <c r="FY572" s="237">
        <f t="shared" si="76"/>
        <v>0</v>
      </c>
      <c r="FZ572" s="237">
        <f t="shared" si="76"/>
        <v>0</v>
      </c>
      <c r="GA572" s="237">
        <f t="shared" si="74"/>
        <v>0</v>
      </c>
      <c r="GB572" s="237">
        <f t="shared" si="77"/>
        <v>0</v>
      </c>
      <c r="GC572" s="237">
        <f>$I572</f>
        <v>0</v>
      </c>
    </row>
    <row r="573" spans="1:185" x14ac:dyDescent="0.3">
      <c r="A573" s="69" t="s">
        <v>594</v>
      </c>
      <c r="B573" s="69">
        <f>[3]Technologies!B573</f>
        <v>0</v>
      </c>
      <c r="C573" s="69" t="str">
        <f>VLOOKUP($A573,[3]Technologies!$A$7:$H$699,3,FALSE)</f>
        <v>Primary</v>
      </c>
      <c r="D573" s="69" t="str">
        <f>VLOOKUP($A573,[3]Technologies!$A$7:$H$699,4,FALSE)</f>
        <v>Renewable</v>
      </c>
      <c r="E573" s="69" t="str">
        <f>VLOOKUP($A573,[3]Technologies!$A$7:$H$699,6,FALSE)</f>
        <v>Solar Energy</v>
      </c>
      <c r="F573" s="70" t="str">
        <f>VLOOKUP($A573,[3]Technologies!$A$7:$H$699,7,FALSE)</f>
        <v>Solar Energy</v>
      </c>
      <c r="G573" s="233"/>
      <c r="H573" s="233"/>
      <c r="I573" s="234" cm="1">
        <f t="array" ref="I573">-SUMPRODUCT(([3]Feedstocks!$C$4:$C$185=A573)*[3]Feedstocks!$E$4:$E$185,[3]Feedstocks!$F$4:$F$185,[3]Feedstocks!$H$4:$H$185,[3]Feedstocks!$I$4:$I$185)</f>
        <v>0</v>
      </c>
      <c r="J573" s="234" cm="1">
        <f t="array" ref="J573">-SUMPRODUCT(([3]Feedstocks!$C$4:$C$185=A573)*[3]Feedstocks!$E$4:$E$185,[3]Feedstocks!$H$4:$H$185,[3]Feedstocks!$I$4:$I$185)</f>
        <v>0</v>
      </c>
      <c r="K573" s="234"/>
      <c r="L573" s="234"/>
      <c r="M573" s="233"/>
      <c r="N573" s="233" t="str">
        <f>VLOOKUP(E573,[3]Activities!$A$9:$M$224,13,FALSE)</f>
        <v>NL</v>
      </c>
      <c r="O573" s="233"/>
      <c r="P573" s="87" t="s">
        <v>1266</v>
      </c>
      <c r="Q573" s="235"/>
      <c r="R573" s="235"/>
      <c r="S573" s="235"/>
      <c r="T573" s="235"/>
      <c r="U573" s="235"/>
      <c r="V573" s="235"/>
      <c r="W573" s="235"/>
      <c r="X573" s="235"/>
      <c r="Y573" s="235"/>
      <c r="Z573" s="235"/>
      <c r="AA573" s="235"/>
      <c r="AB573" s="235"/>
      <c r="AC573" s="235"/>
      <c r="AD573" s="235"/>
      <c r="AE573" s="235"/>
      <c r="AF573" s="230"/>
      <c r="AG573" s="230"/>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c r="BQ573" s="235"/>
      <c r="BR573" s="235"/>
      <c r="BS573" s="235"/>
      <c r="BT573" s="235"/>
      <c r="BU573" s="235"/>
      <c r="BV573" s="235"/>
      <c r="BW573" s="235"/>
      <c r="BX573" s="235"/>
      <c r="BY573" s="235"/>
      <c r="BZ573" s="235"/>
      <c r="CA573" s="235"/>
      <c r="CB573" s="235"/>
      <c r="CC573" s="235"/>
      <c r="CD573" s="235"/>
      <c r="CE573" s="235"/>
      <c r="CF573" s="235"/>
      <c r="CG573" s="235"/>
      <c r="CH573" s="235"/>
      <c r="CI573" s="235"/>
      <c r="CJ573" s="235"/>
      <c r="CK573" s="235"/>
      <c r="CL573" s="235"/>
      <c r="CM573" s="235"/>
      <c r="CN573" s="235"/>
      <c r="CO573" s="235"/>
      <c r="CP573" s="235"/>
      <c r="CQ573" s="235"/>
      <c r="CR573" s="235"/>
      <c r="CS573" s="235"/>
      <c r="CT573" s="235"/>
      <c r="CU573" s="235"/>
      <c r="CV573" s="235"/>
      <c r="CW573" s="235"/>
      <c r="CX573" s="235"/>
      <c r="CY573" s="235"/>
      <c r="CZ573" s="235"/>
      <c r="DA573" s="235"/>
      <c r="DB573" s="235"/>
      <c r="DC573" s="235"/>
      <c r="DD573" s="235"/>
      <c r="DE573" s="235"/>
      <c r="DF573" s="235"/>
      <c r="DG573" s="235"/>
      <c r="DH573" s="235"/>
      <c r="DI573" s="235"/>
      <c r="DJ573" s="235"/>
      <c r="DK573" s="235"/>
      <c r="DL573" s="235"/>
      <c r="DM573" s="235"/>
      <c r="DN573" s="235"/>
      <c r="DO573" s="235"/>
      <c r="DP573" s="235"/>
      <c r="DQ573" s="235"/>
      <c r="DR573" s="235"/>
      <c r="DS573" s="235"/>
      <c r="DT573" s="235"/>
      <c r="DU573" s="235"/>
      <c r="DV573" s="235"/>
      <c r="DW573" s="235"/>
      <c r="DX573" s="235"/>
      <c r="DY573" s="235"/>
      <c r="DZ573" s="235"/>
      <c r="EA573" s="235"/>
      <c r="EB573" s="235"/>
      <c r="EC573" s="235"/>
      <c r="ED573" s="235"/>
      <c r="EE573" s="235"/>
      <c r="EF573" s="235"/>
      <c r="EG573" s="235"/>
      <c r="EH573" s="235"/>
      <c r="EI573" s="235"/>
      <c r="EJ573" s="235"/>
      <c r="EK573" s="235"/>
      <c r="EL573" s="235"/>
      <c r="EM573" s="235"/>
      <c r="EN573" s="235"/>
      <c r="EO573" s="235"/>
      <c r="EP573" s="235"/>
      <c r="EQ573" s="235"/>
      <c r="ER573" s="235"/>
      <c r="ES573" s="235"/>
      <c r="ET573" s="235"/>
      <c r="EU573" s="235"/>
      <c r="EV573" s="235"/>
      <c r="EW573" s="235"/>
      <c r="EX573" s="235"/>
      <c r="EY573" s="235"/>
      <c r="EZ573" s="235"/>
      <c r="FA573" s="235">
        <v>1</v>
      </c>
      <c r="FB573" s="235"/>
      <c r="FC573" s="235"/>
      <c r="FD573" s="235"/>
      <c r="FE573" s="235"/>
      <c r="FF573" s="235"/>
      <c r="FG573" s="235"/>
      <c r="FH573" s="235"/>
      <c r="FI573" s="235"/>
      <c r="FJ573" s="235"/>
      <c r="FK573" s="235"/>
      <c r="FL573" s="235"/>
      <c r="FM573" s="235"/>
      <c r="FN573" s="235"/>
      <c r="FO573" s="235"/>
      <c r="FP573" s="235"/>
      <c r="FQ573" s="235"/>
      <c r="FR573" s="235"/>
      <c r="FS573" s="235"/>
      <c r="FT573" s="236"/>
      <c r="FU573" s="237">
        <f t="shared" si="72"/>
        <v>0</v>
      </c>
      <c r="FV573" s="237">
        <f t="shared" si="76"/>
        <v>0</v>
      </c>
      <c r="FW573" s="237">
        <f t="shared" si="76"/>
        <v>0</v>
      </c>
      <c r="FX573" s="237">
        <f t="shared" si="76"/>
        <v>0</v>
      </c>
      <c r="FY573" s="237">
        <f t="shared" si="76"/>
        <v>0</v>
      </c>
      <c r="FZ573" s="237">
        <f t="shared" si="76"/>
        <v>0</v>
      </c>
      <c r="GA573" s="237">
        <f t="shared" si="74"/>
        <v>0</v>
      </c>
      <c r="GB573" s="237">
        <f t="shared" si="77"/>
        <v>0</v>
      </c>
      <c r="GC573" s="237">
        <f t="shared" ref="GC573:GC574" si="78">$I573</f>
        <v>0</v>
      </c>
    </row>
    <row r="574" spans="1:185" x14ac:dyDescent="0.3">
      <c r="A574" s="40" t="s">
        <v>595</v>
      </c>
      <c r="B574" s="40">
        <f>[3]Technologies!B574</f>
        <v>0</v>
      </c>
      <c r="C574" s="40" t="str">
        <f>VLOOKUP($A574,[3]Technologies!$A$7:$H$699,3,FALSE)</f>
        <v>Primary</v>
      </c>
      <c r="D574" s="40" t="str">
        <f>VLOOKUP($A574,[3]Technologies!$A$7:$H$699,4,FALSE)</f>
        <v>Renewable</v>
      </c>
      <c r="E574" s="40" t="str">
        <f>VLOOKUP($A574,[3]Technologies!$A$7:$H$699,6,FALSE)</f>
        <v>Ambient Energy</v>
      </c>
      <c r="F574" s="40" t="str">
        <f>VLOOKUP($A574,[3]Technologies!$A$7:$H$699,7,FALSE)</f>
        <v>Ambient Energy</v>
      </c>
      <c r="G574" s="228"/>
      <c r="H574" s="228"/>
      <c r="I574" s="229" cm="1">
        <f t="array" ref="I574">-SUMPRODUCT(([3]Feedstocks!$C$4:$C$185=A574)*[3]Feedstocks!$E$4:$E$185,[3]Feedstocks!$F$4:$F$185,[3]Feedstocks!$H$4:$H$185,[3]Feedstocks!$I$4:$I$185)</f>
        <v>0</v>
      </c>
      <c r="J574" s="229" cm="1">
        <f t="array" ref="J574">-SUMPRODUCT(([3]Feedstocks!$C$4:$C$185=A574)*[3]Feedstocks!$E$4:$E$185,[3]Feedstocks!$H$4:$H$185,[3]Feedstocks!$I$4:$I$185)</f>
        <v>0</v>
      </c>
      <c r="K574" s="229"/>
      <c r="L574" s="229"/>
      <c r="M574" s="228"/>
      <c r="N574" s="228" t="str">
        <f>VLOOKUP(E574,[3]Activities!$A$9:$M$224,13,FALSE)</f>
        <v>NL</v>
      </c>
      <c r="O574" s="228"/>
      <c r="P574" s="66" t="s">
        <v>1266</v>
      </c>
      <c r="Q574" s="230"/>
      <c r="R574" s="230"/>
      <c r="S574" s="230"/>
      <c r="T574" s="230"/>
      <c r="U574" s="230"/>
      <c r="V574" s="230"/>
      <c r="W574" s="230"/>
      <c r="X574" s="230"/>
      <c r="Y574" s="230"/>
      <c r="Z574" s="230"/>
      <c r="AA574" s="230"/>
      <c r="AB574" s="230"/>
      <c r="AC574" s="230"/>
      <c r="AD574" s="230"/>
      <c r="AE574" s="230"/>
      <c r="AF574" s="235"/>
      <c r="AG574" s="235"/>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c r="BQ574" s="230"/>
      <c r="BR574" s="230"/>
      <c r="BS574" s="230"/>
      <c r="BT574" s="230"/>
      <c r="BU574" s="230"/>
      <c r="BV574" s="230"/>
      <c r="BW574" s="230"/>
      <c r="BX574" s="230"/>
      <c r="BY574" s="230"/>
      <c r="BZ574" s="230"/>
      <c r="CA574" s="230"/>
      <c r="CB574" s="230"/>
      <c r="CC574" s="230"/>
      <c r="CD574" s="230"/>
      <c r="CE574" s="230"/>
      <c r="CF574" s="230"/>
      <c r="CG574" s="230"/>
      <c r="CH574" s="230"/>
      <c r="CI574" s="230"/>
      <c r="CJ574" s="230"/>
      <c r="CK574" s="230"/>
      <c r="CL574" s="230"/>
      <c r="CM574" s="230"/>
      <c r="CN574" s="230"/>
      <c r="CO574" s="230"/>
      <c r="CP574" s="230"/>
      <c r="CQ574" s="230"/>
      <c r="CR574" s="230"/>
      <c r="CS574" s="230"/>
      <c r="CT574" s="230"/>
      <c r="CU574" s="230"/>
      <c r="CV574" s="230"/>
      <c r="CW574" s="230"/>
      <c r="CX574" s="230"/>
      <c r="CY574" s="230"/>
      <c r="CZ574" s="230"/>
      <c r="DA574" s="230"/>
      <c r="DB574" s="230"/>
      <c r="DC574" s="230"/>
      <c r="DD574" s="230"/>
      <c r="DE574" s="230"/>
      <c r="DF574" s="230"/>
      <c r="DG574" s="230"/>
      <c r="DH574" s="230"/>
      <c r="DI574" s="230"/>
      <c r="DJ574" s="230"/>
      <c r="DK574" s="230"/>
      <c r="DL574" s="230"/>
      <c r="DM574" s="230"/>
      <c r="DN574" s="230"/>
      <c r="DO574" s="230"/>
      <c r="DP574" s="230"/>
      <c r="DQ574" s="230"/>
      <c r="DR574" s="230"/>
      <c r="DS574" s="230"/>
      <c r="DT574" s="230"/>
      <c r="DU574" s="230"/>
      <c r="DV574" s="230"/>
      <c r="DW574" s="230"/>
      <c r="DX574" s="230"/>
      <c r="DY574" s="230"/>
      <c r="DZ574" s="230"/>
      <c r="EA574" s="230"/>
      <c r="EB574" s="230"/>
      <c r="EC574" s="230"/>
      <c r="ED574" s="230"/>
      <c r="EE574" s="230"/>
      <c r="EF574" s="230"/>
      <c r="EG574" s="230"/>
      <c r="EH574" s="230"/>
      <c r="EI574" s="230"/>
      <c r="EJ574" s="230"/>
      <c r="EK574" s="230"/>
      <c r="EL574" s="230"/>
      <c r="EM574" s="230"/>
      <c r="EN574" s="230"/>
      <c r="EO574" s="230"/>
      <c r="EP574" s="230"/>
      <c r="EQ574" s="230"/>
      <c r="ER574" s="230"/>
      <c r="ES574" s="230"/>
      <c r="ET574" s="230"/>
      <c r="EU574" s="230"/>
      <c r="EV574" s="230"/>
      <c r="EW574" s="230"/>
      <c r="EX574" s="230"/>
      <c r="EY574" s="230"/>
      <c r="EZ574" s="230"/>
      <c r="FA574" s="230"/>
      <c r="FB574" s="230"/>
      <c r="FC574" s="230">
        <v>1</v>
      </c>
      <c r="FD574" s="230"/>
      <c r="FE574" s="230"/>
      <c r="FF574" s="230"/>
      <c r="FG574" s="230"/>
      <c r="FH574" s="230"/>
      <c r="FI574" s="230"/>
      <c r="FJ574" s="230"/>
      <c r="FK574" s="230"/>
      <c r="FL574" s="230"/>
      <c r="FM574" s="230"/>
      <c r="FN574" s="230"/>
      <c r="FO574" s="230"/>
      <c r="FP574" s="230"/>
      <c r="FQ574" s="230"/>
      <c r="FR574" s="230"/>
      <c r="FS574" s="230"/>
      <c r="FT574" s="231"/>
      <c r="FU574" s="232">
        <f t="shared" si="72"/>
        <v>0</v>
      </c>
      <c r="FV574" s="232">
        <f t="shared" si="76"/>
        <v>0</v>
      </c>
      <c r="FW574" s="232">
        <f t="shared" si="76"/>
        <v>0</v>
      </c>
      <c r="FX574" s="232">
        <f t="shared" si="76"/>
        <v>0</v>
      </c>
      <c r="FY574" s="232">
        <f t="shared" si="76"/>
        <v>0</v>
      </c>
      <c r="FZ574" s="232">
        <f t="shared" si="76"/>
        <v>0</v>
      </c>
      <c r="GA574" s="232">
        <f t="shared" si="74"/>
        <v>0</v>
      </c>
      <c r="GB574" s="232">
        <f t="shared" si="77"/>
        <v>0</v>
      </c>
      <c r="GC574" s="232">
        <f t="shared" si="78"/>
        <v>0</v>
      </c>
    </row>
    <row r="575" spans="1:185" x14ac:dyDescent="0.3">
      <c r="A575" s="114" t="s">
        <v>592</v>
      </c>
      <c r="B575" s="69">
        <f>[3]Technologies!B574</f>
        <v>0</v>
      </c>
      <c r="C575" s="69" t="str">
        <f>VLOOKUP($A575,[3]Technologies!$A$7:$H$699,3,FALSE)</f>
        <v>Primary</v>
      </c>
      <c r="D575" s="69" t="str">
        <f>VLOOKUP($A575,[3]Technologies!$A$7:$H$699,4,FALSE)</f>
        <v>Renewable</v>
      </c>
      <c r="E575" s="69" t="str">
        <f>VLOOKUP($A575,[3]Technologies!$A$7:$H$699,6,FALSE)</f>
        <v>Wind Energy EU</v>
      </c>
      <c r="F575" s="70" t="str">
        <f>VLOOKUP($A575,[3]Technologies!$A$7:$H$699,7,FALSE)</f>
        <v>Wind Energy EU</v>
      </c>
      <c r="G575" s="233"/>
      <c r="H575" s="233"/>
      <c r="I575" s="234" cm="1">
        <f t="array" ref="I575">-SUMPRODUCT(([3]Feedstocks!$C$4:$C$185=A575)*[3]Feedstocks!$E$4:$E$185,[3]Feedstocks!$F$4:$F$185,[3]Feedstocks!$H$4:$H$185,[3]Feedstocks!$I$4:$I$185)</f>
        <v>0</v>
      </c>
      <c r="J575" s="234" cm="1">
        <f t="array" ref="J575">-SUMPRODUCT(([3]Feedstocks!$C$4:$C$185=A575)*[3]Feedstocks!$E$4:$E$185,[3]Feedstocks!$H$4:$H$185,[3]Feedstocks!$I$4:$I$185)</f>
        <v>0</v>
      </c>
      <c r="K575" s="234"/>
      <c r="L575" s="234"/>
      <c r="M575" s="233"/>
      <c r="N575" s="233" t="str">
        <f>VLOOKUP(E575,[3]Activities!$A$9:$M$224,13,FALSE)</f>
        <v>EU</v>
      </c>
      <c r="O575" s="233"/>
      <c r="P575" s="87" t="s">
        <v>1266</v>
      </c>
      <c r="Q575" s="235"/>
      <c r="R575" s="235"/>
      <c r="S575" s="235"/>
      <c r="T575" s="235"/>
      <c r="U575" s="235"/>
      <c r="V575" s="235"/>
      <c r="W575" s="235"/>
      <c r="X575" s="235"/>
      <c r="Y575" s="235"/>
      <c r="Z575" s="235"/>
      <c r="AA575" s="235"/>
      <c r="AB575" s="235"/>
      <c r="AC575" s="235"/>
      <c r="AD575" s="235"/>
      <c r="AE575" s="235"/>
      <c r="AF575" s="230"/>
      <c r="AG575" s="230"/>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c r="BQ575" s="235"/>
      <c r="BR575" s="235"/>
      <c r="BS575" s="235"/>
      <c r="BT575" s="235"/>
      <c r="BU575" s="235"/>
      <c r="BV575" s="235"/>
      <c r="BW575" s="235"/>
      <c r="BX575" s="235"/>
      <c r="BY575" s="235"/>
      <c r="BZ575" s="235"/>
      <c r="CA575" s="235"/>
      <c r="CB575" s="235"/>
      <c r="CC575" s="235"/>
      <c r="CD575" s="235"/>
      <c r="CE575" s="235"/>
      <c r="CF575" s="235"/>
      <c r="CG575" s="235"/>
      <c r="CH575" s="235"/>
      <c r="CI575" s="235"/>
      <c r="CJ575" s="235"/>
      <c r="CK575" s="235"/>
      <c r="CL575" s="235"/>
      <c r="CM575" s="235"/>
      <c r="CN575" s="235"/>
      <c r="CO575" s="235"/>
      <c r="CP575" s="235"/>
      <c r="CQ575" s="235"/>
      <c r="CR575" s="235"/>
      <c r="CS575" s="235"/>
      <c r="CT575" s="235"/>
      <c r="CU575" s="235"/>
      <c r="CV575" s="235"/>
      <c r="CW575" s="235"/>
      <c r="CX575" s="235"/>
      <c r="CY575" s="235"/>
      <c r="CZ575" s="235"/>
      <c r="DA575" s="235"/>
      <c r="DB575" s="235"/>
      <c r="DC575" s="235"/>
      <c r="DD575" s="235"/>
      <c r="DE575" s="235"/>
      <c r="DF575" s="235"/>
      <c r="DG575" s="235"/>
      <c r="DH575" s="235"/>
      <c r="DI575" s="235"/>
      <c r="DJ575" s="235"/>
      <c r="DK575" s="235"/>
      <c r="DL575" s="235"/>
      <c r="DM575" s="235"/>
      <c r="DN575" s="235"/>
      <c r="DO575" s="235"/>
      <c r="DP575" s="235"/>
      <c r="DQ575" s="235"/>
      <c r="DR575" s="235"/>
      <c r="DS575" s="235"/>
      <c r="DT575" s="235"/>
      <c r="DU575" s="235"/>
      <c r="DV575" s="235"/>
      <c r="DW575" s="235"/>
      <c r="DX575" s="235"/>
      <c r="DY575" s="235"/>
      <c r="DZ575" s="235"/>
      <c r="EA575" s="235"/>
      <c r="EB575" s="235"/>
      <c r="EC575" s="235"/>
      <c r="ED575" s="235"/>
      <c r="EE575" s="235"/>
      <c r="EF575" s="235"/>
      <c r="EG575" s="235"/>
      <c r="EH575" s="235"/>
      <c r="EI575" s="235"/>
      <c r="EJ575" s="235"/>
      <c r="EK575" s="235"/>
      <c r="EL575" s="235"/>
      <c r="EM575" s="235"/>
      <c r="EN575" s="235"/>
      <c r="EO575" s="235"/>
      <c r="EP575" s="235"/>
      <c r="EQ575" s="235"/>
      <c r="ER575" s="235"/>
      <c r="ES575" s="235"/>
      <c r="ET575" s="235"/>
      <c r="EU575" s="235"/>
      <c r="EV575" s="235"/>
      <c r="EW575" s="235"/>
      <c r="EX575" s="235"/>
      <c r="EY575" s="235"/>
      <c r="EZ575" s="235"/>
      <c r="FA575" s="235"/>
      <c r="FB575" s="235"/>
      <c r="FC575" s="235"/>
      <c r="FD575" s="235"/>
      <c r="FE575" s="235">
        <v>1</v>
      </c>
      <c r="FF575" s="235"/>
      <c r="FG575" s="235"/>
      <c r="FH575" s="235"/>
      <c r="FI575" s="235"/>
      <c r="FJ575" s="235"/>
      <c r="FK575" s="235"/>
      <c r="FL575" s="235"/>
      <c r="FM575" s="235"/>
      <c r="FN575" s="235"/>
      <c r="FO575" s="235"/>
      <c r="FP575" s="235"/>
      <c r="FQ575" s="235"/>
      <c r="FR575" s="235"/>
      <c r="FS575" s="235"/>
      <c r="FT575" s="236"/>
      <c r="FU575" s="237">
        <f t="shared" si="72"/>
        <v>0</v>
      </c>
      <c r="FV575" s="237">
        <f t="shared" si="76"/>
        <v>0</v>
      </c>
      <c r="FW575" s="237">
        <f t="shared" si="76"/>
        <v>0</v>
      </c>
      <c r="FX575" s="237">
        <f t="shared" si="76"/>
        <v>0</v>
      </c>
      <c r="FY575" s="237">
        <f t="shared" si="76"/>
        <v>0</v>
      </c>
      <c r="FZ575" s="237">
        <f t="shared" si="76"/>
        <v>0</v>
      </c>
      <c r="GA575" s="237">
        <f t="shared" si="74"/>
        <v>0</v>
      </c>
      <c r="GB575" s="237">
        <f t="shared" si="77"/>
        <v>0</v>
      </c>
      <c r="GC575" s="237">
        <f>$I575</f>
        <v>0</v>
      </c>
    </row>
    <row r="576" spans="1:185" x14ac:dyDescent="0.3">
      <c r="A576" s="69" t="s">
        <v>596</v>
      </c>
      <c r="B576" s="69">
        <f>[3]Technologies!B576</f>
        <v>0</v>
      </c>
      <c r="C576" s="69" t="str">
        <f>VLOOKUP($A576,[3]Technologies!$A$7:$H$699,3,FALSE)</f>
        <v>Primary</v>
      </c>
      <c r="D576" s="69" t="str">
        <f>VLOOKUP($A576,[3]Technologies!$A$7:$H$699,4,FALSE)</f>
        <v>Renewable</v>
      </c>
      <c r="E576" s="69" t="str">
        <f>VLOOKUP($A576,[3]Technologies!$A$7:$H$699,6,FALSE)</f>
        <v>Geothermal Energy</v>
      </c>
      <c r="F576" s="70" t="str">
        <f>VLOOKUP($A576,[3]Technologies!$A$7:$H$699,7,FALSE)</f>
        <v>Geothermal Energy</v>
      </c>
      <c r="G576" s="233"/>
      <c r="H576" s="233"/>
      <c r="I576" s="234" cm="1">
        <f t="array" ref="I576">-SUMPRODUCT(([3]Feedstocks!$C$4:$C$185=A576)*[3]Feedstocks!$E$4:$E$185,[3]Feedstocks!$F$4:$F$185,[3]Feedstocks!$H$4:$H$185,[3]Feedstocks!$I$4:$I$185)</f>
        <v>0</v>
      </c>
      <c r="J576" s="234" cm="1">
        <f t="array" ref="J576">-SUMPRODUCT(([3]Feedstocks!$C$4:$C$185=A576)*[3]Feedstocks!$E$4:$E$185,[3]Feedstocks!$H$4:$H$185,[3]Feedstocks!$I$4:$I$185)</f>
        <v>0</v>
      </c>
      <c r="K576" s="234"/>
      <c r="L576" s="234"/>
      <c r="M576" s="233"/>
      <c r="N576" s="233" t="str">
        <f>VLOOKUP(E576,[3]Activities!$A$9:$M$224,13,FALSE)</f>
        <v>NL</v>
      </c>
      <c r="O576" s="233"/>
      <c r="P576" s="87" t="s">
        <v>1266</v>
      </c>
      <c r="Q576" s="235"/>
      <c r="R576" s="235"/>
      <c r="S576" s="235"/>
      <c r="T576" s="235"/>
      <c r="U576" s="235"/>
      <c r="V576" s="235"/>
      <c r="W576" s="235"/>
      <c r="X576" s="235"/>
      <c r="Y576" s="235"/>
      <c r="Z576" s="235"/>
      <c r="AA576" s="235"/>
      <c r="AB576" s="235"/>
      <c r="AC576" s="235"/>
      <c r="AD576" s="235"/>
      <c r="AE576" s="235"/>
      <c r="AF576" s="230"/>
      <c r="AG576" s="230"/>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c r="BQ576" s="235"/>
      <c r="BR576" s="235"/>
      <c r="BS576" s="235"/>
      <c r="BT576" s="235"/>
      <c r="BU576" s="235"/>
      <c r="BV576" s="235"/>
      <c r="BW576" s="235"/>
      <c r="BX576" s="235"/>
      <c r="BY576" s="235"/>
      <c r="BZ576" s="235"/>
      <c r="CA576" s="235"/>
      <c r="CB576" s="235"/>
      <c r="CC576" s="235"/>
      <c r="CD576" s="235"/>
      <c r="CE576" s="235"/>
      <c r="CF576" s="235"/>
      <c r="CG576" s="235"/>
      <c r="CH576" s="235"/>
      <c r="CI576" s="235"/>
      <c r="CJ576" s="235"/>
      <c r="CK576" s="235"/>
      <c r="CL576" s="235"/>
      <c r="CM576" s="235"/>
      <c r="CN576" s="235"/>
      <c r="CO576" s="235"/>
      <c r="CP576" s="235"/>
      <c r="CQ576" s="235"/>
      <c r="CR576" s="235"/>
      <c r="CS576" s="235"/>
      <c r="CT576" s="235"/>
      <c r="CU576" s="235"/>
      <c r="CV576" s="235"/>
      <c r="CW576" s="235"/>
      <c r="CX576" s="235"/>
      <c r="CY576" s="235"/>
      <c r="CZ576" s="235"/>
      <c r="DA576" s="235"/>
      <c r="DB576" s="235"/>
      <c r="DC576" s="235"/>
      <c r="DD576" s="235"/>
      <c r="DE576" s="235"/>
      <c r="DF576" s="235"/>
      <c r="DG576" s="235"/>
      <c r="DH576" s="235"/>
      <c r="DI576" s="235"/>
      <c r="DJ576" s="235"/>
      <c r="DK576" s="235"/>
      <c r="DL576" s="235"/>
      <c r="DM576" s="235"/>
      <c r="DN576" s="235"/>
      <c r="DO576" s="235"/>
      <c r="DP576" s="235"/>
      <c r="DQ576" s="235"/>
      <c r="DR576" s="235"/>
      <c r="DS576" s="235"/>
      <c r="DT576" s="235"/>
      <c r="DU576" s="235"/>
      <c r="DV576" s="235"/>
      <c r="DW576" s="235"/>
      <c r="DX576" s="235"/>
      <c r="DY576" s="235"/>
      <c r="DZ576" s="235"/>
      <c r="EA576" s="235"/>
      <c r="EB576" s="235"/>
      <c r="EC576" s="235"/>
      <c r="ED576" s="235"/>
      <c r="EE576" s="235"/>
      <c r="EF576" s="235"/>
      <c r="EG576" s="235"/>
      <c r="EH576" s="235"/>
      <c r="EI576" s="235"/>
      <c r="EJ576" s="235"/>
      <c r="EK576" s="235"/>
      <c r="EL576" s="235"/>
      <c r="EM576" s="235"/>
      <c r="EN576" s="235"/>
      <c r="EO576" s="235"/>
      <c r="EP576" s="235"/>
      <c r="EQ576" s="235"/>
      <c r="ER576" s="235"/>
      <c r="ES576" s="235"/>
      <c r="ET576" s="235"/>
      <c r="EU576" s="235"/>
      <c r="EV576" s="235"/>
      <c r="EW576" s="235"/>
      <c r="EX576" s="235"/>
      <c r="EY576" s="235"/>
      <c r="EZ576" s="235"/>
      <c r="FA576" s="235"/>
      <c r="FB576" s="235"/>
      <c r="FC576" s="235"/>
      <c r="FD576" s="235">
        <v>1</v>
      </c>
      <c r="FE576" s="235"/>
      <c r="FF576" s="235"/>
      <c r="FG576" s="235"/>
      <c r="FH576" s="235"/>
      <c r="FI576" s="235"/>
      <c r="FJ576" s="235"/>
      <c r="FK576" s="235"/>
      <c r="FL576" s="235"/>
      <c r="FM576" s="235"/>
      <c r="FN576" s="235"/>
      <c r="FO576" s="235"/>
      <c r="FP576" s="235"/>
      <c r="FQ576" s="235"/>
      <c r="FR576" s="235"/>
      <c r="FS576" s="235"/>
      <c r="FT576" s="236"/>
      <c r="FU576" s="237">
        <f t="shared" si="72"/>
        <v>0</v>
      </c>
      <c r="FV576" s="237">
        <f t="shared" si="76"/>
        <v>0</v>
      </c>
      <c r="FW576" s="237">
        <f t="shared" si="76"/>
        <v>0</v>
      </c>
      <c r="FX576" s="237">
        <f t="shared" si="76"/>
        <v>0</v>
      </c>
      <c r="FY576" s="237">
        <f t="shared" si="76"/>
        <v>0</v>
      </c>
      <c r="FZ576" s="237">
        <f t="shared" si="76"/>
        <v>0</v>
      </c>
      <c r="GA576" s="237">
        <f t="shared" si="74"/>
        <v>0</v>
      </c>
      <c r="GB576" s="237">
        <f t="shared" si="77"/>
        <v>0</v>
      </c>
      <c r="GC576" s="237">
        <f t="shared" ref="GC576:GC579" si="79">$I576</f>
        <v>0</v>
      </c>
    </row>
    <row r="577" spans="1:185" x14ac:dyDescent="0.3">
      <c r="A577" s="40" t="s">
        <v>597</v>
      </c>
      <c r="B577" s="40">
        <f>[3]Technologies!B577</f>
        <v>0</v>
      </c>
      <c r="C577" s="40" t="str">
        <f>VLOOKUP($A577,[3]Technologies!$A$7:$H$699,3,FALSE)</f>
        <v>Primary</v>
      </c>
      <c r="D577" s="40" t="str">
        <f>VLOOKUP($A577,[3]Technologies!$A$7:$H$699,4,FALSE)</f>
        <v>Renewable</v>
      </c>
      <c r="E577" s="40" t="str">
        <f>VLOOKUP($A577,[3]Technologies!$A$7:$H$699,6,FALSE)</f>
        <v>Solar Heat</v>
      </c>
      <c r="F577" s="40" t="str">
        <f>VLOOKUP($A577,[3]Technologies!$A$7:$H$699,7,FALSE)</f>
        <v>Solar Heat</v>
      </c>
      <c r="G577" s="228"/>
      <c r="H577" s="228"/>
      <c r="I577" s="229" cm="1">
        <f t="array" ref="I577">-SUMPRODUCT(([3]Feedstocks!$C$4:$C$185=A577)*[3]Feedstocks!$E$4:$E$185,[3]Feedstocks!$F$4:$F$185,[3]Feedstocks!$H$4:$H$185,[3]Feedstocks!$I$4:$I$185)</f>
        <v>0</v>
      </c>
      <c r="J577" s="229" cm="1">
        <f t="array" ref="J577">-SUMPRODUCT(([3]Feedstocks!$C$4:$C$185=A577)*[3]Feedstocks!$E$4:$E$185,[3]Feedstocks!$H$4:$H$185,[3]Feedstocks!$I$4:$I$185)</f>
        <v>0</v>
      </c>
      <c r="K577" s="229"/>
      <c r="L577" s="229"/>
      <c r="M577" s="228"/>
      <c r="N577" s="228" t="str">
        <f>VLOOKUP(E577,[3]Activities!$A$9:$M$224,13,FALSE)</f>
        <v>NL</v>
      </c>
      <c r="O577" s="228"/>
      <c r="P577" s="66" t="s">
        <v>1266</v>
      </c>
      <c r="Q577" s="230"/>
      <c r="R577" s="230"/>
      <c r="S577" s="230"/>
      <c r="T577" s="230"/>
      <c r="U577" s="230"/>
      <c r="V577" s="230"/>
      <c r="W577" s="230"/>
      <c r="X577" s="230"/>
      <c r="Y577" s="230"/>
      <c r="Z577" s="230"/>
      <c r="AA577" s="230"/>
      <c r="AB577" s="230"/>
      <c r="AC577" s="230"/>
      <c r="AD577" s="230"/>
      <c r="AE577" s="230"/>
      <c r="AF577" s="235"/>
      <c r="AG577" s="235"/>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c r="BQ577" s="230"/>
      <c r="BR577" s="230"/>
      <c r="BS577" s="230"/>
      <c r="BT577" s="230"/>
      <c r="BU577" s="230"/>
      <c r="BV577" s="230"/>
      <c r="BW577" s="230"/>
      <c r="BX577" s="230"/>
      <c r="BY577" s="230"/>
      <c r="BZ577" s="230"/>
      <c r="CA577" s="230"/>
      <c r="CB577" s="230"/>
      <c r="CC577" s="230"/>
      <c r="CD577" s="230"/>
      <c r="CE577" s="230"/>
      <c r="CF577" s="230"/>
      <c r="CG577" s="230"/>
      <c r="CH577" s="230"/>
      <c r="CI577" s="230"/>
      <c r="CJ577" s="230"/>
      <c r="CK577" s="230"/>
      <c r="CL577" s="230"/>
      <c r="CM577" s="230"/>
      <c r="CN577" s="230"/>
      <c r="CO577" s="230"/>
      <c r="CP577" s="230"/>
      <c r="CQ577" s="230"/>
      <c r="CR577" s="230"/>
      <c r="CS577" s="230"/>
      <c r="CT577" s="230"/>
      <c r="CU577" s="230"/>
      <c r="CV577" s="230"/>
      <c r="CW577" s="230"/>
      <c r="CX577" s="230"/>
      <c r="CY577" s="230"/>
      <c r="CZ577" s="230"/>
      <c r="DA577" s="230"/>
      <c r="DB577" s="230"/>
      <c r="DC577" s="230"/>
      <c r="DD577" s="230"/>
      <c r="DE577" s="230"/>
      <c r="DF577" s="230"/>
      <c r="DG577" s="230"/>
      <c r="DH577" s="230"/>
      <c r="DI577" s="230"/>
      <c r="DJ577" s="230"/>
      <c r="DK577" s="230"/>
      <c r="DL577" s="230"/>
      <c r="DM577" s="230"/>
      <c r="DN577" s="230"/>
      <c r="DO577" s="230"/>
      <c r="DP577" s="230"/>
      <c r="DQ577" s="230"/>
      <c r="DR577" s="230"/>
      <c r="DS577" s="230"/>
      <c r="DT577" s="230"/>
      <c r="DU577" s="230"/>
      <c r="DV577" s="230"/>
      <c r="DW577" s="230"/>
      <c r="DX577" s="230"/>
      <c r="DY577" s="230"/>
      <c r="DZ577" s="230"/>
      <c r="EA577" s="230"/>
      <c r="EB577" s="230"/>
      <c r="EC577" s="230"/>
      <c r="ED577" s="230"/>
      <c r="EE577" s="230"/>
      <c r="EF577" s="230"/>
      <c r="EG577" s="230"/>
      <c r="EH577" s="230"/>
      <c r="EI577" s="230"/>
      <c r="EJ577" s="230"/>
      <c r="EK577" s="230"/>
      <c r="EL577" s="230"/>
      <c r="EM577" s="230"/>
      <c r="EN577" s="230"/>
      <c r="EO577" s="230"/>
      <c r="EP577" s="230"/>
      <c r="EQ577" s="230"/>
      <c r="ER577" s="230"/>
      <c r="ES577" s="230"/>
      <c r="ET577" s="230"/>
      <c r="EU577" s="230"/>
      <c r="EV577" s="230"/>
      <c r="EW577" s="230"/>
      <c r="EX577" s="230"/>
      <c r="EY577" s="230"/>
      <c r="EZ577" s="230"/>
      <c r="FA577" s="230"/>
      <c r="FB577" s="230"/>
      <c r="FC577" s="230"/>
      <c r="FD577" s="230"/>
      <c r="FE577" s="230"/>
      <c r="FF577" s="230">
        <v>1</v>
      </c>
      <c r="FG577" s="230"/>
      <c r="FH577" s="230"/>
      <c r="FI577" s="230"/>
      <c r="FJ577" s="230"/>
      <c r="FK577" s="230"/>
      <c r="FL577" s="230"/>
      <c r="FM577" s="230"/>
      <c r="FN577" s="230"/>
      <c r="FO577" s="230"/>
      <c r="FP577" s="230"/>
      <c r="FQ577" s="230"/>
      <c r="FR577" s="230"/>
      <c r="FS577" s="230"/>
      <c r="FT577" s="231"/>
      <c r="FU577" s="232">
        <f t="shared" si="72"/>
        <v>0</v>
      </c>
      <c r="FV577" s="232">
        <f t="shared" si="76"/>
        <v>0</v>
      </c>
      <c r="FW577" s="232">
        <f t="shared" si="76"/>
        <v>0</v>
      </c>
      <c r="FX577" s="232">
        <f t="shared" si="76"/>
        <v>0</v>
      </c>
      <c r="FY577" s="232">
        <f t="shared" si="76"/>
        <v>0</v>
      </c>
      <c r="FZ577" s="232">
        <f t="shared" si="76"/>
        <v>0</v>
      </c>
      <c r="GA577" s="232">
        <f t="shared" si="74"/>
        <v>0</v>
      </c>
      <c r="GB577" s="232">
        <f t="shared" si="77"/>
        <v>0</v>
      </c>
      <c r="GC577" s="232">
        <f t="shared" si="79"/>
        <v>0</v>
      </c>
    </row>
    <row r="578" spans="1:185" x14ac:dyDescent="0.3">
      <c r="A578" s="69" t="s">
        <v>598</v>
      </c>
      <c r="B578" s="69">
        <f>[3]Technologies!B578</f>
        <v>0</v>
      </c>
      <c r="C578" s="69" t="str">
        <f>VLOOKUP($A578,[3]Technologies!$A$7:$H$699,3,FALSE)</f>
        <v>Primary</v>
      </c>
      <c r="D578" s="69" t="str">
        <f>VLOOKUP($A578,[3]Technologies!$A$7:$H$699,4,FALSE)</f>
        <v>Material</v>
      </c>
      <c r="E578" s="69" t="str">
        <f>VLOOKUP($A578,[3]Technologies!$A$7:$H$699,6,FALSE)</f>
        <v>DRI</v>
      </c>
      <c r="F578" s="70" t="str">
        <f>VLOOKUP($A578,[3]Technologies!$A$7:$H$699,7,FALSE)</f>
        <v>Imported DRI briquettes</v>
      </c>
      <c r="G578" s="233"/>
      <c r="H578" s="233"/>
      <c r="I578" s="234" cm="1">
        <f t="array" ref="I578">-SUMPRODUCT(([3]Feedstocks!$C$4:$C$185=A578)*[3]Feedstocks!$E$4:$E$185,[3]Feedstocks!$F$4:$F$185,[3]Feedstocks!$H$4:$H$185,[3]Feedstocks!$I$4:$I$185)</f>
        <v>0</v>
      </c>
      <c r="J578" s="234" cm="1">
        <f t="array" ref="J578">-SUMPRODUCT(([3]Feedstocks!$C$4:$C$185=A578)*[3]Feedstocks!$E$4:$E$185,[3]Feedstocks!$H$4:$H$185,[3]Feedstocks!$I$4:$I$185)</f>
        <v>0</v>
      </c>
      <c r="K578" s="234"/>
      <c r="L578" s="234"/>
      <c r="M578" s="233"/>
      <c r="N578" s="233" t="str">
        <f>VLOOKUP(E578,[3]Activities!$A$9:$M$224,13,FALSE)</f>
        <v>NL</v>
      </c>
      <c r="O578" s="233"/>
      <c r="P578" s="87" t="s">
        <v>1266</v>
      </c>
      <c r="Q578" s="235"/>
      <c r="R578" s="235"/>
      <c r="S578" s="235"/>
      <c r="T578" s="235"/>
      <c r="U578" s="235"/>
      <c r="V578" s="235"/>
      <c r="W578" s="235"/>
      <c r="X578" s="235"/>
      <c r="Y578" s="235"/>
      <c r="Z578" s="235"/>
      <c r="AA578" s="235"/>
      <c r="AB578" s="235"/>
      <c r="AC578" s="235"/>
      <c r="AD578" s="235"/>
      <c r="AE578" s="235"/>
      <c r="AF578" s="230"/>
      <c r="AG578" s="230"/>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c r="BQ578" s="235"/>
      <c r="BR578" s="235"/>
      <c r="BS578" s="235"/>
      <c r="BT578" s="235"/>
      <c r="BU578" s="235"/>
      <c r="BV578" s="235"/>
      <c r="BW578" s="235"/>
      <c r="BX578" s="235"/>
      <c r="BY578" s="235"/>
      <c r="BZ578" s="235">
        <v>1</v>
      </c>
      <c r="CA578" s="235"/>
      <c r="CB578" s="235"/>
      <c r="CC578" s="235"/>
      <c r="CD578" s="235"/>
      <c r="CE578" s="235"/>
      <c r="CF578" s="235"/>
      <c r="CG578" s="235"/>
      <c r="CH578" s="235"/>
      <c r="CI578" s="235"/>
      <c r="CJ578" s="235"/>
      <c r="CK578" s="235"/>
      <c r="CL578" s="235"/>
      <c r="CM578" s="235"/>
      <c r="CN578" s="235"/>
      <c r="CO578" s="235"/>
      <c r="CP578" s="235"/>
      <c r="CQ578" s="235"/>
      <c r="CR578" s="235"/>
      <c r="CS578" s="235"/>
      <c r="CT578" s="235"/>
      <c r="CU578" s="235"/>
      <c r="CV578" s="235"/>
      <c r="CW578" s="235"/>
      <c r="CX578" s="235"/>
      <c r="CY578" s="235"/>
      <c r="CZ578" s="235"/>
      <c r="DA578" s="235"/>
      <c r="DB578" s="235"/>
      <c r="DC578" s="235"/>
      <c r="DD578" s="235"/>
      <c r="DE578" s="235"/>
      <c r="DF578" s="235"/>
      <c r="DG578" s="235"/>
      <c r="DH578" s="235"/>
      <c r="DI578" s="235"/>
      <c r="DJ578" s="235"/>
      <c r="DK578" s="235"/>
      <c r="DL578" s="235"/>
      <c r="DM578" s="235"/>
      <c r="DN578" s="235"/>
      <c r="DO578" s="235"/>
      <c r="DP578" s="235"/>
      <c r="DQ578" s="235"/>
      <c r="DR578" s="235"/>
      <c r="DS578" s="235"/>
      <c r="DT578" s="235"/>
      <c r="DU578" s="235"/>
      <c r="DV578" s="235"/>
      <c r="DW578" s="235"/>
      <c r="DX578" s="235"/>
      <c r="DY578" s="235"/>
      <c r="DZ578" s="235"/>
      <c r="EA578" s="235"/>
      <c r="EB578" s="235"/>
      <c r="EC578" s="235"/>
      <c r="ED578" s="235"/>
      <c r="EE578" s="235"/>
      <c r="EF578" s="235"/>
      <c r="EG578" s="235"/>
      <c r="EH578" s="235"/>
      <c r="EI578" s="235"/>
      <c r="EJ578" s="235"/>
      <c r="EK578" s="235"/>
      <c r="EL578" s="235"/>
      <c r="EM578" s="235"/>
      <c r="EN578" s="235"/>
      <c r="EO578" s="235"/>
      <c r="EP578" s="235"/>
      <c r="EQ578" s="235"/>
      <c r="ER578" s="235"/>
      <c r="ES578" s="235"/>
      <c r="ET578" s="235"/>
      <c r="EU578" s="235"/>
      <c r="EV578" s="235"/>
      <c r="EW578" s="235"/>
      <c r="EX578" s="235"/>
      <c r="EY578" s="235"/>
      <c r="EZ578" s="235"/>
      <c r="FA578" s="235"/>
      <c r="FB578" s="235"/>
      <c r="FC578" s="235"/>
      <c r="FD578" s="235"/>
      <c r="FE578" s="235"/>
      <c r="FF578" s="235"/>
      <c r="FG578" s="235"/>
      <c r="FH578" s="235"/>
      <c r="FI578" s="235"/>
      <c r="FJ578" s="235"/>
      <c r="FK578" s="235"/>
      <c r="FL578" s="235"/>
      <c r="FM578" s="235"/>
      <c r="FN578" s="235"/>
      <c r="FO578" s="235"/>
      <c r="FP578" s="235"/>
      <c r="FQ578" s="235"/>
      <c r="FR578" s="235"/>
      <c r="FS578" s="235"/>
      <c r="FT578" s="236"/>
      <c r="FU578" s="237">
        <f t="shared" si="72"/>
        <v>0</v>
      </c>
      <c r="FV578" s="237">
        <f t="shared" si="76"/>
        <v>0</v>
      </c>
      <c r="FW578" s="237">
        <f t="shared" si="76"/>
        <v>0</v>
      </c>
      <c r="FX578" s="237">
        <f t="shared" si="76"/>
        <v>0</v>
      </c>
      <c r="FY578" s="237">
        <f t="shared" si="76"/>
        <v>0</v>
      </c>
      <c r="FZ578" s="237">
        <f t="shared" si="76"/>
        <v>0</v>
      </c>
      <c r="GA578" s="237">
        <f t="shared" si="74"/>
        <v>0</v>
      </c>
      <c r="GB578" s="237">
        <f t="shared" si="77"/>
        <v>0</v>
      </c>
      <c r="GC578" s="237">
        <f t="shared" si="79"/>
        <v>0</v>
      </c>
    </row>
    <row r="579" spans="1:185" x14ac:dyDescent="0.3">
      <c r="A579" s="40" t="s">
        <v>599</v>
      </c>
      <c r="B579" s="40">
        <f>[3]Technologies!B579</f>
        <v>0</v>
      </c>
      <c r="C579" s="40" t="str">
        <f>VLOOKUP($A579,[3]Technologies!$A$7:$H$699,3,FALSE)</f>
        <v>Primary</v>
      </c>
      <c r="D579" s="40" t="str">
        <f>VLOOKUP($A579,[3]Technologies!$A$7:$H$699,4,FALSE)</f>
        <v>Material</v>
      </c>
      <c r="E579" s="40" t="str">
        <f>VLOOKUP($A579,[3]Technologies!$A$7:$H$699,6,FALSE)</f>
        <v>Steel scrap</v>
      </c>
      <c r="F579" s="40" t="str">
        <f>VLOOKUP($A579,[3]Technologies!$A$7:$H$699,7,FALSE)</f>
        <v>Imported or purchased steel scrap</v>
      </c>
      <c r="G579" s="228"/>
      <c r="H579" s="228"/>
      <c r="I579" s="229" cm="1">
        <f t="array" ref="I579">-SUMPRODUCT(([3]Feedstocks!$C$4:$C$185=A579)*[3]Feedstocks!$E$4:$E$185,[3]Feedstocks!$F$4:$F$185,[3]Feedstocks!$H$4:$H$185,[3]Feedstocks!$I$4:$I$185)</f>
        <v>0</v>
      </c>
      <c r="J579" s="229" cm="1">
        <f t="array" ref="J579">-SUMPRODUCT(([3]Feedstocks!$C$4:$C$185=A579)*[3]Feedstocks!$E$4:$E$185,[3]Feedstocks!$H$4:$H$185,[3]Feedstocks!$I$4:$I$185)</f>
        <v>0</v>
      </c>
      <c r="K579" s="229"/>
      <c r="L579" s="229"/>
      <c r="M579" s="228"/>
      <c r="N579" s="228" t="str">
        <f>VLOOKUP(E579,[3]Activities!$A$9:$M$224,13,FALSE)</f>
        <v>NL</v>
      </c>
      <c r="O579" s="228"/>
      <c r="P579" s="66" t="s">
        <v>1266</v>
      </c>
      <c r="Q579" s="230"/>
      <c r="R579" s="230"/>
      <c r="S579" s="230"/>
      <c r="T579" s="230"/>
      <c r="U579" s="230"/>
      <c r="V579" s="230"/>
      <c r="W579" s="230"/>
      <c r="X579" s="230"/>
      <c r="Y579" s="230"/>
      <c r="Z579" s="230"/>
      <c r="AA579" s="230"/>
      <c r="AB579" s="230"/>
      <c r="AC579" s="230"/>
      <c r="AD579" s="230"/>
      <c r="AE579" s="230"/>
      <c r="AF579" s="235"/>
      <c r="AG579" s="235"/>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c r="BQ579" s="230"/>
      <c r="BR579" s="230"/>
      <c r="BS579" s="230"/>
      <c r="BT579" s="230"/>
      <c r="BU579" s="230"/>
      <c r="BV579" s="230"/>
      <c r="BW579" s="230"/>
      <c r="BX579" s="230"/>
      <c r="BY579" s="230"/>
      <c r="BZ579" s="230"/>
      <c r="CA579" s="230">
        <v>1</v>
      </c>
      <c r="CB579" s="230"/>
      <c r="CC579" s="230"/>
      <c r="CD579" s="230"/>
      <c r="CE579" s="230"/>
      <c r="CF579" s="230"/>
      <c r="CG579" s="230"/>
      <c r="CH579" s="230"/>
      <c r="CI579" s="230"/>
      <c r="CJ579" s="230"/>
      <c r="CK579" s="230"/>
      <c r="CL579" s="230"/>
      <c r="CM579" s="230"/>
      <c r="CN579" s="230"/>
      <c r="CO579" s="230"/>
      <c r="CP579" s="230"/>
      <c r="CQ579" s="230"/>
      <c r="CR579" s="230"/>
      <c r="CS579" s="230"/>
      <c r="CT579" s="230"/>
      <c r="CU579" s="230"/>
      <c r="CV579" s="230"/>
      <c r="CW579" s="230"/>
      <c r="CX579" s="230"/>
      <c r="CY579" s="230"/>
      <c r="CZ579" s="230"/>
      <c r="DA579" s="230"/>
      <c r="DB579" s="230"/>
      <c r="DC579" s="230"/>
      <c r="DD579" s="230"/>
      <c r="DE579" s="230"/>
      <c r="DF579" s="230"/>
      <c r="DG579" s="230"/>
      <c r="DH579" s="230"/>
      <c r="DI579" s="230"/>
      <c r="DJ579" s="230"/>
      <c r="DK579" s="230"/>
      <c r="DL579" s="230"/>
      <c r="DM579" s="230"/>
      <c r="DN579" s="230"/>
      <c r="DO579" s="230"/>
      <c r="DP579" s="230"/>
      <c r="DQ579" s="230"/>
      <c r="DR579" s="230"/>
      <c r="DS579" s="230"/>
      <c r="DT579" s="230"/>
      <c r="DU579" s="230"/>
      <c r="DV579" s="230"/>
      <c r="DW579" s="230"/>
      <c r="DX579" s="230"/>
      <c r="DY579" s="230"/>
      <c r="DZ579" s="230"/>
      <c r="EA579" s="230"/>
      <c r="EB579" s="230"/>
      <c r="EC579" s="230"/>
      <c r="ED579" s="230"/>
      <c r="EE579" s="230"/>
      <c r="EF579" s="230"/>
      <c r="EG579" s="230"/>
      <c r="EH579" s="230"/>
      <c r="EI579" s="230"/>
      <c r="EJ579" s="230"/>
      <c r="EK579" s="230"/>
      <c r="EL579" s="230"/>
      <c r="EM579" s="230"/>
      <c r="EN579" s="230"/>
      <c r="EO579" s="230"/>
      <c r="EP579" s="230"/>
      <c r="EQ579" s="230"/>
      <c r="ER579" s="230"/>
      <c r="ES579" s="230"/>
      <c r="ET579" s="230"/>
      <c r="EU579" s="230"/>
      <c r="EV579" s="230"/>
      <c r="EW579" s="230"/>
      <c r="EX579" s="230"/>
      <c r="EY579" s="230"/>
      <c r="EZ579" s="230"/>
      <c r="FA579" s="230"/>
      <c r="FB579" s="230"/>
      <c r="FC579" s="230"/>
      <c r="FD579" s="230"/>
      <c r="FE579" s="230"/>
      <c r="FF579" s="230"/>
      <c r="FG579" s="230"/>
      <c r="FH579" s="230"/>
      <c r="FI579" s="230"/>
      <c r="FJ579" s="230"/>
      <c r="FK579" s="230"/>
      <c r="FL579" s="230"/>
      <c r="FM579" s="230"/>
      <c r="FN579" s="230"/>
      <c r="FO579" s="230"/>
      <c r="FP579" s="230"/>
      <c r="FQ579" s="230"/>
      <c r="FR579" s="230"/>
      <c r="FS579" s="230"/>
      <c r="FT579" s="231"/>
      <c r="FU579" s="232">
        <f t="shared" si="72"/>
        <v>0</v>
      </c>
      <c r="FV579" s="232">
        <f t="shared" si="76"/>
        <v>0</v>
      </c>
      <c r="FW579" s="232">
        <f t="shared" si="76"/>
        <v>0</v>
      </c>
      <c r="FX579" s="232">
        <f t="shared" si="76"/>
        <v>0</v>
      </c>
      <c r="FY579" s="232">
        <f t="shared" si="76"/>
        <v>0</v>
      </c>
      <c r="FZ579" s="232">
        <f t="shared" si="76"/>
        <v>0</v>
      </c>
      <c r="GA579" s="232">
        <f t="shared" si="74"/>
        <v>0</v>
      </c>
      <c r="GB579" s="232">
        <f t="shared" si="77"/>
        <v>0</v>
      </c>
      <c r="GC579" s="232">
        <f t="shared" si="79"/>
        <v>0</v>
      </c>
    </row>
    <row r="580" spans="1:185" x14ac:dyDescent="0.3">
      <c r="A580" s="69" t="s">
        <v>600</v>
      </c>
      <c r="B580" s="69" t="str">
        <f>[3]Technologies!B580</f>
        <v>Gebouwde omgeving</v>
      </c>
      <c r="C580" s="69" t="str">
        <f>VLOOKUP($A580,[3]Technologies!$A$7:$H$699,3,FALSE)</f>
        <v>Emission</v>
      </c>
      <c r="D580" s="69" t="str">
        <f>VLOOKUP($A580,[3]Technologies!$A$7:$H$699,4,FALSE)</f>
        <v>Residential</v>
      </c>
      <c r="E580" s="69" t="str">
        <f>VLOOKUP($A580,[3]Technologies!$A$7:$H$699,6,FALSE)</f>
        <v>Emitted neGHG - Residential - CO2</v>
      </c>
      <c r="F580" s="70" t="str">
        <f>VLOOKUP($A580,[3]Technologies!$A$7:$H$699,7,FALSE)</f>
        <v>Emitted neGHG - Residential - CO2</v>
      </c>
      <c r="G580" s="233"/>
      <c r="H580" s="233"/>
      <c r="I580" s="234" cm="1">
        <f t="array" ref="I580">-SUMPRODUCT(([3]Feedstocks!$C$4:$C$185=A580)*[3]Feedstocks!$E$4:$E$185,[3]Feedstocks!$F$4:$F$185,[3]Feedstocks!$H$4:$H$185,[3]Feedstocks!$I$4:$I$185)</f>
        <v>0</v>
      </c>
      <c r="J580" s="234" cm="1">
        <f t="array" ref="J580">-SUMPRODUCT(([3]Feedstocks!$C$4:$C$185=A580)*[3]Feedstocks!$E$4:$E$185,[3]Feedstocks!$H$4:$H$185,[3]Feedstocks!$I$4:$I$185)</f>
        <v>0</v>
      </c>
      <c r="K580" s="234"/>
      <c r="L580" s="234">
        <v>1</v>
      </c>
      <c r="M580" s="233"/>
      <c r="N580" s="233" t="str">
        <f>VLOOKUP(E580,[3]Activities!$A$9:$M$224,13,FALSE)</f>
        <v>NL</v>
      </c>
      <c r="O580" s="233"/>
      <c r="P580" s="87" t="s">
        <v>1266</v>
      </c>
      <c r="Q580" s="235"/>
      <c r="R580" s="235"/>
      <c r="S580" s="235"/>
      <c r="T580" s="235"/>
      <c r="U580" s="235"/>
      <c r="V580" s="235"/>
      <c r="W580" s="235"/>
      <c r="X580" s="235"/>
      <c r="Y580" s="235"/>
      <c r="Z580" s="235"/>
      <c r="AA580" s="235"/>
      <c r="AB580" s="235"/>
      <c r="AC580" s="235"/>
      <c r="AD580" s="235"/>
      <c r="AE580" s="235"/>
      <c r="AF580" s="230"/>
      <c r="AG580" s="230"/>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c r="BQ580" s="235"/>
      <c r="BR580" s="235"/>
      <c r="BS580" s="235"/>
      <c r="BT580" s="235"/>
      <c r="BU580" s="235"/>
      <c r="BV580" s="235"/>
      <c r="BW580" s="235"/>
      <c r="BX580" s="235"/>
      <c r="BY580" s="235"/>
      <c r="BZ580" s="235"/>
      <c r="CA580" s="235"/>
      <c r="CB580" s="235"/>
      <c r="CC580" s="235"/>
      <c r="CD580" s="235"/>
      <c r="CE580" s="235"/>
      <c r="CF580" s="235"/>
      <c r="CG580" s="235"/>
      <c r="CH580" s="235"/>
      <c r="CI580" s="235"/>
      <c r="CJ580" s="235"/>
      <c r="CK580" s="235"/>
      <c r="CL580" s="235"/>
      <c r="CM580" s="235"/>
      <c r="CN580" s="235"/>
      <c r="CO580" s="235"/>
      <c r="CP580" s="235"/>
      <c r="CQ580" s="235"/>
      <c r="CR580" s="235"/>
      <c r="CS580" s="235"/>
      <c r="CT580" s="235"/>
      <c r="CU580" s="235"/>
      <c r="CV580" s="235"/>
      <c r="CW580" s="235"/>
      <c r="CX580" s="235"/>
      <c r="CY580" s="235"/>
      <c r="CZ580" s="235"/>
      <c r="DA580" s="235"/>
      <c r="DB580" s="235"/>
      <c r="DC580" s="235"/>
      <c r="DD580" s="235"/>
      <c r="DE580" s="235"/>
      <c r="DF580" s="235"/>
      <c r="DG580" s="235"/>
      <c r="DH580" s="235"/>
      <c r="DI580" s="235"/>
      <c r="DJ580" s="235"/>
      <c r="DK580" s="235"/>
      <c r="DL580" s="235"/>
      <c r="DM580" s="235"/>
      <c r="DN580" s="235"/>
      <c r="DO580" s="235"/>
      <c r="DP580" s="235"/>
      <c r="DQ580" s="235"/>
      <c r="DR580" s="235"/>
      <c r="DS580" s="235"/>
      <c r="DT580" s="235"/>
      <c r="DU580" s="235"/>
      <c r="DV580" s="235"/>
      <c r="DW580" s="235"/>
      <c r="DX580" s="235"/>
      <c r="DY580" s="235"/>
      <c r="DZ580" s="235"/>
      <c r="EA580" s="235"/>
      <c r="EB580" s="235"/>
      <c r="EC580" s="235"/>
      <c r="ED580" s="235"/>
      <c r="EE580" s="235"/>
      <c r="EF580" s="235"/>
      <c r="EG580" s="235"/>
      <c r="EH580" s="235"/>
      <c r="EI580" s="235"/>
      <c r="EJ580" s="235"/>
      <c r="EK580" s="235"/>
      <c r="EL580" s="235"/>
      <c r="EM580" s="235"/>
      <c r="EN580" s="235"/>
      <c r="EO580" s="235"/>
      <c r="EP580" s="235"/>
      <c r="EQ580" s="235"/>
      <c r="ER580" s="235"/>
      <c r="ES580" s="235"/>
      <c r="ET580" s="235"/>
      <c r="EU580" s="235"/>
      <c r="EV580" s="235"/>
      <c r="EW580" s="235"/>
      <c r="EX580" s="235"/>
      <c r="EY580" s="235"/>
      <c r="EZ580" s="235"/>
      <c r="FA580" s="235"/>
      <c r="FB580" s="235"/>
      <c r="FC580" s="235"/>
      <c r="FD580" s="235"/>
      <c r="FE580" s="235"/>
      <c r="FF580" s="235"/>
      <c r="FG580" s="235">
        <v>-1</v>
      </c>
      <c r="FH580" s="235"/>
      <c r="FI580" s="235"/>
      <c r="FJ580" s="235"/>
      <c r="FK580" s="235"/>
      <c r="FL580" s="235"/>
      <c r="FM580" s="235"/>
      <c r="FN580" s="235"/>
      <c r="FO580" s="235"/>
      <c r="FP580" s="235"/>
      <c r="FQ580" s="235"/>
      <c r="FR580" s="235"/>
      <c r="FS580" s="235"/>
      <c r="FT580" s="236"/>
      <c r="FU580" s="237"/>
      <c r="FV580" s="237">
        <f t="shared" ref="FV580:FZ595" si="80">ROUND(IF($C580="Primary",0,$M580*(1-$O580)*($G580*(SUMPRODUCT($Q$4:$FS$4,$Q580:$FS580)+$J580)+$H580-SUMPRODUCT($Q$5:$FS$5,$Q580:$FS580)-$I580+$K580))*IF($N580=FV$4,1,0),4)</f>
        <v>0</v>
      </c>
      <c r="FW580" s="237">
        <f t="shared" si="80"/>
        <v>0</v>
      </c>
      <c r="FX580" s="237">
        <f t="shared" si="80"/>
        <v>0</v>
      </c>
      <c r="FY580" s="237">
        <f t="shared" si="80"/>
        <v>0</v>
      </c>
      <c r="FZ580" s="237">
        <f t="shared" si="80"/>
        <v>0</v>
      </c>
      <c r="GA580" s="237">
        <v>1</v>
      </c>
      <c r="GB580" s="237"/>
      <c r="GC580" s="237"/>
    </row>
    <row r="581" spans="1:185" x14ac:dyDescent="0.3">
      <c r="A581" s="40" t="s">
        <v>601</v>
      </c>
      <c r="B581" s="40" t="str">
        <f>[3]Technologies!B581</f>
        <v>Gebouwde omgeving</v>
      </c>
      <c r="C581" s="40" t="str">
        <f>VLOOKUP($A581,[3]Technologies!$A$7:$H$699,3,FALSE)</f>
        <v>Emission</v>
      </c>
      <c r="D581" s="40" t="str">
        <f>VLOOKUP($A581,[3]Technologies!$A$7:$H$699,4,FALSE)</f>
        <v>Residential</v>
      </c>
      <c r="E581" s="40" t="str">
        <f>VLOOKUP($A581,[3]Technologies!$A$7:$H$699,6,FALSE)</f>
        <v>Emitted neGHG - Residential - CO2</v>
      </c>
      <c r="F581" s="40" t="str">
        <f>VLOOKUP($A581,[3]Technologies!$A$7:$H$699,7,FALSE)</f>
        <v>MACC Component 1 - neGHG CO2 Other</v>
      </c>
      <c r="G581" s="228"/>
      <c r="H581" s="228"/>
      <c r="I581" s="229" cm="1">
        <f t="array" ref="I581">-SUMPRODUCT(([3]Feedstocks!$C$4:$C$185=A581)*[3]Feedstocks!$E$4:$E$185,[3]Feedstocks!$F$4:$F$185,[3]Feedstocks!$H$4:$H$185,[3]Feedstocks!$I$4:$I$185)</f>
        <v>0</v>
      </c>
      <c r="J581" s="229" cm="1">
        <f t="array" ref="J581">-SUMPRODUCT(([3]Feedstocks!$C$4:$C$185=A581)*[3]Feedstocks!$E$4:$E$185,[3]Feedstocks!$H$4:$H$185,[3]Feedstocks!$I$4:$I$185)</f>
        <v>0</v>
      </c>
      <c r="K581" s="229"/>
      <c r="L581" s="229"/>
      <c r="M581" s="228"/>
      <c r="N581" s="228" t="str">
        <f>VLOOKUP(E581,[3]Activities!$A$9:$M$224,13,FALSE)</f>
        <v>NL</v>
      </c>
      <c r="O581" s="228"/>
      <c r="P581" s="66" t="s">
        <v>1266</v>
      </c>
      <c r="Q581" s="230"/>
      <c r="R581" s="230"/>
      <c r="S581" s="230"/>
      <c r="T581" s="230"/>
      <c r="U581" s="230"/>
      <c r="V581" s="230"/>
      <c r="W581" s="230"/>
      <c r="X581" s="230"/>
      <c r="Y581" s="230"/>
      <c r="Z581" s="230"/>
      <c r="AA581" s="230"/>
      <c r="AB581" s="230"/>
      <c r="AC581" s="230"/>
      <c r="AD581" s="230"/>
      <c r="AE581" s="230"/>
      <c r="AF581" s="235"/>
      <c r="AG581" s="235"/>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c r="BQ581" s="230"/>
      <c r="BR581" s="230"/>
      <c r="BS581" s="230"/>
      <c r="BT581" s="230"/>
      <c r="BU581" s="230"/>
      <c r="BV581" s="230"/>
      <c r="BW581" s="230"/>
      <c r="BX581" s="230"/>
      <c r="BY581" s="230"/>
      <c r="BZ581" s="230"/>
      <c r="CA581" s="230"/>
      <c r="CB581" s="230"/>
      <c r="CC581" s="230"/>
      <c r="CD581" s="230"/>
      <c r="CE581" s="230"/>
      <c r="CF581" s="230"/>
      <c r="CG581" s="230"/>
      <c r="CH581" s="230"/>
      <c r="CI581" s="230"/>
      <c r="CJ581" s="230"/>
      <c r="CK581" s="230"/>
      <c r="CL581" s="230"/>
      <c r="CM581" s="230"/>
      <c r="CN581" s="230"/>
      <c r="CO581" s="230"/>
      <c r="CP581" s="230"/>
      <c r="CQ581" s="230"/>
      <c r="CR581" s="230"/>
      <c r="CS581" s="230"/>
      <c r="CT581" s="230"/>
      <c r="CU581" s="230"/>
      <c r="CV581" s="230"/>
      <c r="CW581" s="230"/>
      <c r="CX581" s="230"/>
      <c r="CY581" s="230"/>
      <c r="CZ581" s="230"/>
      <c r="DA581" s="230"/>
      <c r="DB581" s="230"/>
      <c r="DC581" s="230"/>
      <c r="DD581" s="230"/>
      <c r="DE581" s="230"/>
      <c r="DF581" s="230"/>
      <c r="DG581" s="230"/>
      <c r="DH581" s="230"/>
      <c r="DI581" s="230"/>
      <c r="DJ581" s="230"/>
      <c r="DK581" s="230"/>
      <c r="DL581" s="230"/>
      <c r="DM581" s="230"/>
      <c r="DN581" s="230"/>
      <c r="DO581" s="230"/>
      <c r="DP581" s="230"/>
      <c r="DQ581" s="230"/>
      <c r="DR581" s="230"/>
      <c r="DS581" s="230"/>
      <c r="DT581" s="230"/>
      <c r="DU581" s="230"/>
      <c r="DV581" s="230"/>
      <c r="DW581" s="230"/>
      <c r="DX581" s="230"/>
      <c r="DY581" s="230"/>
      <c r="DZ581" s="230"/>
      <c r="EA581" s="230"/>
      <c r="EB581" s="230"/>
      <c r="EC581" s="230"/>
      <c r="ED581" s="230"/>
      <c r="EE581" s="230"/>
      <c r="EF581" s="230"/>
      <c r="EG581" s="230"/>
      <c r="EH581" s="230"/>
      <c r="EI581" s="230"/>
      <c r="EJ581" s="230"/>
      <c r="EK581" s="230"/>
      <c r="EL581" s="230"/>
      <c r="EM581" s="230"/>
      <c r="EN581" s="230"/>
      <c r="EO581" s="230"/>
      <c r="EP581" s="230"/>
      <c r="EQ581" s="230"/>
      <c r="ER581" s="230"/>
      <c r="ES581" s="230"/>
      <c r="ET581" s="230"/>
      <c r="EU581" s="230"/>
      <c r="EV581" s="230"/>
      <c r="EW581" s="230"/>
      <c r="EX581" s="230"/>
      <c r="EY581" s="230"/>
      <c r="EZ581" s="230"/>
      <c r="FA581" s="230"/>
      <c r="FB581" s="230"/>
      <c r="FC581" s="230"/>
      <c r="FD581" s="230"/>
      <c r="FE581" s="230"/>
      <c r="FF581" s="230"/>
      <c r="FG581" s="230">
        <v>-1</v>
      </c>
      <c r="FH581" s="230"/>
      <c r="FI581" s="230"/>
      <c r="FJ581" s="230"/>
      <c r="FK581" s="230"/>
      <c r="FL581" s="230"/>
      <c r="FM581" s="230"/>
      <c r="FN581" s="230"/>
      <c r="FO581" s="230"/>
      <c r="FP581" s="230"/>
      <c r="FQ581" s="230"/>
      <c r="FR581" s="230"/>
      <c r="FS581" s="230"/>
      <c r="FT581" s="231"/>
      <c r="FU581" s="232"/>
      <c r="FV581" s="232">
        <f t="shared" si="80"/>
        <v>0</v>
      </c>
      <c r="FW581" s="232">
        <f t="shared" si="80"/>
        <v>0</v>
      </c>
      <c r="FX581" s="232">
        <f t="shared" si="80"/>
        <v>0</v>
      </c>
      <c r="FY581" s="232">
        <f t="shared" si="80"/>
        <v>0</v>
      </c>
      <c r="FZ581" s="232">
        <f t="shared" si="80"/>
        <v>0</v>
      </c>
      <c r="GA581" s="232"/>
      <c r="GB581" s="232"/>
      <c r="GC581" s="232"/>
    </row>
    <row r="582" spans="1:185" x14ac:dyDescent="0.3">
      <c r="A582" s="69" t="s">
        <v>602</v>
      </c>
      <c r="B582" s="69" t="str">
        <f>[3]Technologies!B582</f>
        <v>Gebouwde omgeving</v>
      </c>
      <c r="C582" s="69" t="str">
        <f>VLOOKUP($A582,[3]Technologies!$A$7:$H$699,3,FALSE)</f>
        <v>Emission</v>
      </c>
      <c r="D582" s="69" t="str">
        <f>VLOOKUP($A582,[3]Technologies!$A$7:$H$699,4,FALSE)</f>
        <v>Services</v>
      </c>
      <c r="E582" s="69" t="str">
        <f>VLOOKUP($A582,[3]Technologies!$A$7:$H$699,6,FALSE)</f>
        <v>Emitted neGHG - Services - CH4</v>
      </c>
      <c r="F582" s="70" t="str">
        <f>VLOOKUP($A582,[3]Technologies!$A$7:$H$699,7,FALSE)</f>
        <v>Emitted neGHG - Services - CH4</v>
      </c>
      <c r="G582" s="233"/>
      <c r="H582" s="233"/>
      <c r="I582" s="234" cm="1">
        <f t="array" ref="I582">-SUMPRODUCT(([3]Feedstocks!$C$4:$C$185=A582)*[3]Feedstocks!$E$4:$E$185,[3]Feedstocks!$F$4:$F$185,[3]Feedstocks!$H$4:$H$185,[3]Feedstocks!$I$4:$I$185)</f>
        <v>0</v>
      </c>
      <c r="J582" s="234" cm="1">
        <f t="array" ref="J582">-SUMPRODUCT(([3]Feedstocks!$C$4:$C$185=A582)*[3]Feedstocks!$E$4:$E$185,[3]Feedstocks!$H$4:$H$185,[3]Feedstocks!$I$4:$I$185)</f>
        <v>0</v>
      </c>
      <c r="K582" s="234"/>
      <c r="L582" s="234">
        <v>1</v>
      </c>
      <c r="M582" s="233"/>
      <c r="N582" s="233" t="str">
        <f>VLOOKUP(E582,[3]Activities!$A$9:$M$224,13,FALSE)</f>
        <v>NL</v>
      </c>
      <c r="O582" s="233"/>
      <c r="P582" s="87" t="s">
        <v>1266</v>
      </c>
      <c r="Q582" s="235"/>
      <c r="R582" s="235"/>
      <c r="S582" s="235"/>
      <c r="T582" s="235"/>
      <c r="U582" s="235"/>
      <c r="V582" s="235"/>
      <c r="W582" s="235"/>
      <c r="X582" s="235"/>
      <c r="Y582" s="235"/>
      <c r="Z582" s="235"/>
      <c r="AA582" s="235"/>
      <c r="AB582" s="235"/>
      <c r="AC582" s="235"/>
      <c r="AD582" s="235"/>
      <c r="AE582" s="235"/>
      <c r="AF582" s="230"/>
      <c r="AG582" s="230"/>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c r="BQ582" s="235"/>
      <c r="BR582" s="235"/>
      <c r="BS582" s="235"/>
      <c r="BT582" s="235"/>
      <c r="BU582" s="235"/>
      <c r="BV582" s="235"/>
      <c r="BW582" s="235"/>
      <c r="BX582" s="235"/>
      <c r="BY582" s="235"/>
      <c r="BZ582" s="235"/>
      <c r="CA582" s="235"/>
      <c r="CB582" s="235"/>
      <c r="CC582" s="235"/>
      <c r="CD582" s="235"/>
      <c r="CE582" s="235"/>
      <c r="CF582" s="235"/>
      <c r="CG582" s="235"/>
      <c r="CH582" s="235"/>
      <c r="CI582" s="235"/>
      <c r="CJ582" s="235"/>
      <c r="CK582" s="235"/>
      <c r="CL582" s="235"/>
      <c r="CM582" s="235"/>
      <c r="CN582" s="235"/>
      <c r="CO582" s="235"/>
      <c r="CP582" s="235"/>
      <c r="CQ582" s="235"/>
      <c r="CR582" s="235"/>
      <c r="CS582" s="235"/>
      <c r="CT582" s="235"/>
      <c r="CU582" s="235"/>
      <c r="CV582" s="235"/>
      <c r="CW582" s="235"/>
      <c r="CX582" s="235"/>
      <c r="CY582" s="235"/>
      <c r="CZ582" s="235"/>
      <c r="DA582" s="235"/>
      <c r="DB582" s="235"/>
      <c r="DC582" s="235"/>
      <c r="DD582" s="235"/>
      <c r="DE582" s="235"/>
      <c r="DF582" s="235"/>
      <c r="DG582" s="235"/>
      <c r="DH582" s="235"/>
      <c r="DI582" s="235"/>
      <c r="DJ582" s="235"/>
      <c r="DK582" s="235"/>
      <c r="DL582" s="235"/>
      <c r="DM582" s="235"/>
      <c r="DN582" s="235"/>
      <c r="DO582" s="235"/>
      <c r="DP582" s="235"/>
      <c r="DQ582" s="235"/>
      <c r="DR582" s="235"/>
      <c r="DS582" s="235"/>
      <c r="DT582" s="235"/>
      <c r="DU582" s="235"/>
      <c r="DV582" s="235"/>
      <c r="DW582" s="235"/>
      <c r="DX582" s="235"/>
      <c r="DY582" s="235"/>
      <c r="DZ582" s="235"/>
      <c r="EA582" s="235"/>
      <c r="EB582" s="235"/>
      <c r="EC582" s="235"/>
      <c r="ED582" s="235"/>
      <c r="EE582" s="235"/>
      <c r="EF582" s="235"/>
      <c r="EG582" s="235"/>
      <c r="EH582" s="235"/>
      <c r="EI582" s="235"/>
      <c r="EJ582" s="235"/>
      <c r="EK582" s="235"/>
      <c r="EL582" s="235"/>
      <c r="EM582" s="235"/>
      <c r="EN582" s="235"/>
      <c r="EO582" s="235"/>
      <c r="EP582" s="235"/>
      <c r="EQ582" s="235"/>
      <c r="ER582" s="235"/>
      <c r="ES582" s="235"/>
      <c r="ET582" s="235"/>
      <c r="EU582" s="235"/>
      <c r="EV582" s="235"/>
      <c r="EW582" s="235"/>
      <c r="EX582" s="235"/>
      <c r="EY582" s="235"/>
      <c r="EZ582" s="235"/>
      <c r="FA582" s="235"/>
      <c r="FB582" s="235"/>
      <c r="FC582" s="235"/>
      <c r="FD582" s="235"/>
      <c r="FE582" s="235"/>
      <c r="FF582" s="235"/>
      <c r="FG582" s="235"/>
      <c r="FH582" s="235">
        <v>-1</v>
      </c>
      <c r="FI582" s="235"/>
      <c r="FJ582" s="235"/>
      <c r="FK582" s="235"/>
      <c r="FL582" s="235"/>
      <c r="FM582" s="235"/>
      <c r="FN582" s="235"/>
      <c r="FO582" s="235"/>
      <c r="FP582" s="235"/>
      <c r="FQ582" s="235"/>
      <c r="FR582" s="235"/>
      <c r="FS582" s="235"/>
      <c r="FT582" s="236"/>
      <c r="FU582" s="237"/>
      <c r="FV582" s="237">
        <f t="shared" si="80"/>
        <v>0</v>
      </c>
      <c r="FW582" s="237">
        <f t="shared" si="80"/>
        <v>0</v>
      </c>
      <c r="FX582" s="237">
        <f t="shared" si="80"/>
        <v>0</v>
      </c>
      <c r="FY582" s="237">
        <f t="shared" si="80"/>
        <v>0</v>
      </c>
      <c r="FZ582" s="237">
        <f t="shared" si="80"/>
        <v>0</v>
      </c>
      <c r="GA582" s="237">
        <v>1</v>
      </c>
      <c r="GB582" s="237"/>
      <c r="GC582" s="237"/>
    </row>
    <row r="583" spans="1:185" x14ac:dyDescent="0.3">
      <c r="A583" s="40" t="s">
        <v>603</v>
      </c>
      <c r="B583" s="40" t="str">
        <f>[3]Technologies!B583</f>
        <v>Gebouwde omgeving</v>
      </c>
      <c r="C583" s="40" t="str">
        <f>VLOOKUP($A583,[3]Technologies!$A$7:$H$699,3,FALSE)</f>
        <v>Emission</v>
      </c>
      <c r="D583" s="40" t="str">
        <f>VLOOKUP($A583,[3]Technologies!$A$7:$H$699,4,FALSE)</f>
        <v>Services</v>
      </c>
      <c r="E583" s="40" t="str">
        <f>VLOOKUP($A583,[3]Technologies!$A$7:$H$699,6,FALSE)</f>
        <v>Emitted neGHG - Services - CH4</v>
      </c>
      <c r="F583" s="40" t="str">
        <f>VLOOKUP($A583,[3]Technologies!$A$7:$H$699,7,FALSE)</f>
        <v>MACC Component 1 - neGHG CH4 Other</v>
      </c>
      <c r="G583" s="228"/>
      <c r="H583" s="228"/>
      <c r="I583" s="229" cm="1">
        <f t="array" ref="I583">-SUMPRODUCT(([3]Feedstocks!$C$4:$C$185=A583)*[3]Feedstocks!$E$4:$E$185,[3]Feedstocks!$F$4:$F$185,[3]Feedstocks!$H$4:$H$185,[3]Feedstocks!$I$4:$I$185)</f>
        <v>0</v>
      </c>
      <c r="J583" s="229" cm="1">
        <f t="array" ref="J583">-SUMPRODUCT(([3]Feedstocks!$C$4:$C$185=A583)*[3]Feedstocks!$E$4:$E$185,[3]Feedstocks!$H$4:$H$185,[3]Feedstocks!$I$4:$I$185)</f>
        <v>0</v>
      </c>
      <c r="K583" s="229"/>
      <c r="L583" s="229"/>
      <c r="M583" s="228"/>
      <c r="N583" s="228" t="str">
        <f>VLOOKUP(E583,[3]Activities!$A$9:$M$224,13,FALSE)</f>
        <v>NL</v>
      </c>
      <c r="O583" s="228"/>
      <c r="P583" s="66" t="s">
        <v>1266</v>
      </c>
      <c r="Q583" s="230"/>
      <c r="R583" s="230"/>
      <c r="S583" s="230"/>
      <c r="T583" s="230"/>
      <c r="U583" s="230"/>
      <c r="V583" s="230"/>
      <c r="W583" s="230"/>
      <c r="X583" s="230"/>
      <c r="Y583" s="230"/>
      <c r="Z583" s="230"/>
      <c r="AA583" s="230"/>
      <c r="AB583" s="230"/>
      <c r="AC583" s="230"/>
      <c r="AD583" s="230"/>
      <c r="AE583" s="230"/>
      <c r="AF583" s="235"/>
      <c r="AG583" s="235"/>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c r="BQ583" s="230"/>
      <c r="BR583" s="230"/>
      <c r="BS583" s="230"/>
      <c r="BT583" s="230"/>
      <c r="BU583" s="230"/>
      <c r="BV583" s="230"/>
      <c r="BW583" s="230"/>
      <c r="BX583" s="230"/>
      <c r="BY583" s="230"/>
      <c r="BZ583" s="230"/>
      <c r="CA583" s="230"/>
      <c r="CB583" s="230"/>
      <c r="CC583" s="230"/>
      <c r="CD583" s="230"/>
      <c r="CE583" s="230"/>
      <c r="CF583" s="230"/>
      <c r="CG583" s="230"/>
      <c r="CH583" s="230"/>
      <c r="CI583" s="230"/>
      <c r="CJ583" s="230"/>
      <c r="CK583" s="230"/>
      <c r="CL583" s="230"/>
      <c r="CM583" s="230"/>
      <c r="CN583" s="230"/>
      <c r="CO583" s="230"/>
      <c r="CP583" s="230"/>
      <c r="CQ583" s="230"/>
      <c r="CR583" s="230"/>
      <c r="CS583" s="230"/>
      <c r="CT583" s="230"/>
      <c r="CU583" s="230"/>
      <c r="CV583" s="230"/>
      <c r="CW583" s="230"/>
      <c r="CX583" s="230"/>
      <c r="CY583" s="230"/>
      <c r="CZ583" s="230"/>
      <c r="DA583" s="230"/>
      <c r="DB583" s="230"/>
      <c r="DC583" s="230"/>
      <c r="DD583" s="230"/>
      <c r="DE583" s="230"/>
      <c r="DF583" s="230"/>
      <c r="DG583" s="230"/>
      <c r="DH583" s="230"/>
      <c r="DI583" s="230"/>
      <c r="DJ583" s="230"/>
      <c r="DK583" s="230"/>
      <c r="DL583" s="230"/>
      <c r="DM583" s="230"/>
      <c r="DN583" s="230"/>
      <c r="DO583" s="230"/>
      <c r="DP583" s="230"/>
      <c r="DQ583" s="230"/>
      <c r="DR583" s="230"/>
      <c r="DS583" s="230"/>
      <c r="DT583" s="230"/>
      <c r="DU583" s="230"/>
      <c r="DV583" s="230"/>
      <c r="DW583" s="230"/>
      <c r="DX583" s="230"/>
      <c r="DY583" s="230"/>
      <c r="DZ583" s="230"/>
      <c r="EA583" s="230"/>
      <c r="EB583" s="230"/>
      <c r="EC583" s="230"/>
      <c r="ED583" s="230"/>
      <c r="EE583" s="230"/>
      <c r="EF583" s="230"/>
      <c r="EG583" s="230"/>
      <c r="EH583" s="230"/>
      <c r="EI583" s="230"/>
      <c r="EJ583" s="230"/>
      <c r="EK583" s="230"/>
      <c r="EL583" s="230"/>
      <c r="EM583" s="230"/>
      <c r="EN583" s="230"/>
      <c r="EO583" s="230"/>
      <c r="EP583" s="230"/>
      <c r="EQ583" s="230"/>
      <c r="ER583" s="230"/>
      <c r="ES583" s="230"/>
      <c r="ET583" s="230"/>
      <c r="EU583" s="230"/>
      <c r="EV583" s="230"/>
      <c r="EW583" s="230"/>
      <c r="EX583" s="230"/>
      <c r="EY583" s="230"/>
      <c r="EZ583" s="230"/>
      <c r="FA583" s="230"/>
      <c r="FB583" s="230"/>
      <c r="FC583" s="230"/>
      <c r="FD583" s="230"/>
      <c r="FE583" s="230"/>
      <c r="FF583" s="230"/>
      <c r="FG583" s="230"/>
      <c r="FH583" s="230">
        <v>-1</v>
      </c>
      <c r="FI583" s="230"/>
      <c r="FJ583" s="230"/>
      <c r="FK583" s="230"/>
      <c r="FL583" s="230"/>
      <c r="FM583" s="230"/>
      <c r="FN583" s="230"/>
      <c r="FO583" s="230"/>
      <c r="FP583" s="230"/>
      <c r="FQ583" s="230"/>
      <c r="FR583" s="230"/>
      <c r="FS583" s="230"/>
      <c r="FT583" s="231"/>
      <c r="FU583" s="232"/>
      <c r="FV583" s="232">
        <f t="shared" si="80"/>
        <v>0</v>
      </c>
      <c r="FW583" s="232">
        <f t="shared" si="80"/>
        <v>0</v>
      </c>
      <c r="FX583" s="232">
        <f t="shared" si="80"/>
        <v>0</v>
      </c>
      <c r="FY583" s="232">
        <f t="shared" si="80"/>
        <v>0</v>
      </c>
      <c r="FZ583" s="232">
        <f t="shared" si="80"/>
        <v>0</v>
      </c>
      <c r="GA583" s="232"/>
      <c r="GB583" s="232"/>
      <c r="GC583" s="232"/>
    </row>
    <row r="584" spans="1:185" x14ac:dyDescent="0.3">
      <c r="A584" s="69" t="s">
        <v>604</v>
      </c>
      <c r="B584" s="69" t="str">
        <f>[3]Technologies!B584</f>
        <v>Landbouw</v>
      </c>
      <c r="C584" s="69" t="str">
        <f>VLOOKUP($A584,[3]Technologies!$A$7:$H$699,3,FALSE)</f>
        <v>Emission</v>
      </c>
      <c r="D584" s="69" t="str">
        <f>VLOOKUP($A584,[3]Technologies!$A$7:$H$699,4,FALSE)</f>
        <v>Agriculture</v>
      </c>
      <c r="E584" s="69" t="str">
        <f>VLOOKUP($A584,[3]Technologies!$A$7:$H$699,6,FALSE)</f>
        <v>Emitted neGHG - Agriculture - CO2</v>
      </c>
      <c r="F584" s="70" t="str">
        <f>VLOOKUP($A584,[3]Technologies!$A$7:$H$699,7,FALSE)</f>
        <v>Emitted neGHG - Agriculture - CO2</v>
      </c>
      <c r="G584" s="233"/>
      <c r="H584" s="233"/>
      <c r="I584" s="234" cm="1">
        <f t="array" ref="I584">-SUMPRODUCT(([3]Feedstocks!$C$4:$C$185=A584)*[3]Feedstocks!$E$4:$E$185,[3]Feedstocks!$F$4:$F$185,[3]Feedstocks!$H$4:$H$185,[3]Feedstocks!$I$4:$I$185)</f>
        <v>0</v>
      </c>
      <c r="J584" s="234" cm="1">
        <f t="array" ref="J584">-SUMPRODUCT(([3]Feedstocks!$C$4:$C$185=A584)*[3]Feedstocks!$E$4:$E$185,[3]Feedstocks!$H$4:$H$185,[3]Feedstocks!$I$4:$I$185)</f>
        <v>0</v>
      </c>
      <c r="K584" s="234"/>
      <c r="L584" s="234"/>
      <c r="M584" s="233"/>
      <c r="N584" s="233" t="str">
        <f>VLOOKUP(E584,[3]Activities!$A$9:$M$224,13,FALSE)</f>
        <v>NL</v>
      </c>
      <c r="O584" s="233"/>
      <c r="P584" s="87" t="s">
        <v>1266</v>
      </c>
      <c r="Q584" s="235"/>
      <c r="R584" s="235"/>
      <c r="S584" s="235"/>
      <c r="T584" s="235"/>
      <c r="U584" s="235"/>
      <c r="V584" s="235"/>
      <c r="W584" s="235"/>
      <c r="X584" s="235"/>
      <c r="Y584" s="235"/>
      <c r="Z584" s="235"/>
      <c r="AA584" s="235"/>
      <c r="AB584" s="235"/>
      <c r="AC584" s="235"/>
      <c r="AD584" s="235"/>
      <c r="AE584" s="235"/>
      <c r="AF584" s="230"/>
      <c r="AG584" s="230"/>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c r="BQ584" s="235"/>
      <c r="BR584" s="235"/>
      <c r="BS584" s="235"/>
      <c r="BT584" s="235"/>
      <c r="BU584" s="235"/>
      <c r="BV584" s="235"/>
      <c r="BW584" s="235"/>
      <c r="BX584" s="235"/>
      <c r="BY584" s="235"/>
      <c r="BZ584" s="235"/>
      <c r="CA584" s="235"/>
      <c r="CB584" s="235"/>
      <c r="CC584" s="235"/>
      <c r="CD584" s="235"/>
      <c r="CE584" s="235"/>
      <c r="CF584" s="235"/>
      <c r="CG584" s="235"/>
      <c r="CH584" s="235"/>
      <c r="CI584" s="235"/>
      <c r="CJ584" s="235"/>
      <c r="CK584" s="235"/>
      <c r="CL584" s="235"/>
      <c r="CM584" s="235"/>
      <c r="CN584" s="235"/>
      <c r="CO584" s="235"/>
      <c r="CP584" s="235"/>
      <c r="CQ584" s="235"/>
      <c r="CR584" s="235"/>
      <c r="CS584" s="235"/>
      <c r="CT584" s="235"/>
      <c r="CU584" s="235"/>
      <c r="CV584" s="235"/>
      <c r="CW584" s="235"/>
      <c r="CX584" s="235"/>
      <c r="CY584" s="235"/>
      <c r="CZ584" s="235"/>
      <c r="DA584" s="235"/>
      <c r="DB584" s="235"/>
      <c r="DC584" s="235"/>
      <c r="DD584" s="235"/>
      <c r="DE584" s="235"/>
      <c r="DF584" s="235"/>
      <c r="DG584" s="235"/>
      <c r="DH584" s="235"/>
      <c r="DI584" s="235"/>
      <c r="DJ584" s="235"/>
      <c r="DK584" s="235"/>
      <c r="DL584" s="235"/>
      <c r="DM584" s="235"/>
      <c r="DN584" s="235"/>
      <c r="DO584" s="235"/>
      <c r="DP584" s="235"/>
      <c r="DQ584" s="235"/>
      <c r="DR584" s="235"/>
      <c r="DS584" s="235"/>
      <c r="DT584" s="235"/>
      <c r="DU584" s="235"/>
      <c r="DV584" s="235"/>
      <c r="DW584" s="235"/>
      <c r="DX584" s="235"/>
      <c r="DY584" s="235"/>
      <c r="DZ584" s="235"/>
      <c r="EA584" s="235"/>
      <c r="EB584" s="235"/>
      <c r="EC584" s="235"/>
      <c r="ED584" s="235"/>
      <c r="EE584" s="235"/>
      <c r="EF584" s="235"/>
      <c r="EG584" s="235"/>
      <c r="EH584" s="235"/>
      <c r="EI584" s="235"/>
      <c r="EJ584" s="235"/>
      <c r="EK584" s="235"/>
      <c r="EL584" s="235"/>
      <c r="EM584" s="235"/>
      <c r="EN584" s="235"/>
      <c r="EO584" s="235"/>
      <c r="EP584" s="235"/>
      <c r="EQ584" s="235"/>
      <c r="ER584" s="235"/>
      <c r="ES584" s="235"/>
      <c r="ET584" s="235"/>
      <c r="EU584" s="235"/>
      <c r="EV584" s="235"/>
      <c r="EW584" s="235"/>
      <c r="EX584" s="235"/>
      <c r="EY584" s="235"/>
      <c r="EZ584" s="235"/>
      <c r="FA584" s="235"/>
      <c r="FB584" s="235"/>
      <c r="FC584" s="235"/>
      <c r="FD584" s="235"/>
      <c r="FE584" s="235"/>
      <c r="FF584" s="235"/>
      <c r="FG584" s="235"/>
      <c r="FH584" s="235"/>
      <c r="FI584" s="235">
        <v>-1</v>
      </c>
      <c r="FJ584" s="235"/>
      <c r="FK584" s="235"/>
      <c r="FL584" s="235"/>
      <c r="FM584" s="235"/>
      <c r="FN584" s="235"/>
      <c r="FO584" s="235"/>
      <c r="FP584" s="235"/>
      <c r="FQ584" s="235"/>
      <c r="FR584" s="235"/>
      <c r="FS584" s="235"/>
      <c r="FT584" s="236"/>
      <c r="FU584" s="237"/>
      <c r="FV584" s="237">
        <f t="shared" si="80"/>
        <v>0</v>
      </c>
      <c r="FW584" s="237">
        <f t="shared" si="80"/>
        <v>0</v>
      </c>
      <c r="FX584" s="237">
        <f t="shared" si="80"/>
        <v>0</v>
      </c>
      <c r="FY584" s="237">
        <f t="shared" si="80"/>
        <v>0</v>
      </c>
      <c r="FZ584" s="237">
        <f t="shared" si="80"/>
        <v>0</v>
      </c>
      <c r="GA584" s="237">
        <v>1</v>
      </c>
      <c r="GB584" s="237"/>
      <c r="GC584" s="237"/>
    </row>
    <row r="585" spans="1:185" x14ac:dyDescent="0.3">
      <c r="A585" s="40" t="s">
        <v>605</v>
      </c>
      <c r="B585" s="40" t="str">
        <f>[3]Technologies!B585</f>
        <v>Landbouw</v>
      </c>
      <c r="C585" s="40" t="str">
        <f>VLOOKUP($A585,[3]Technologies!$A$7:$H$699,3,FALSE)</f>
        <v>Emission</v>
      </c>
      <c r="D585" s="40" t="str">
        <f>VLOOKUP($A585,[3]Technologies!$A$7:$H$699,4,FALSE)</f>
        <v>Agriculture</v>
      </c>
      <c r="E585" s="40" t="str">
        <f>VLOOKUP($A585,[3]Technologies!$A$7:$H$699,6,FALSE)</f>
        <v>Emitted neGHG - Agriculture - CO2</v>
      </c>
      <c r="F585" s="40" t="str">
        <f>VLOOKUP($A585,[3]Technologies!$A$7:$H$699,7,FALSE)</f>
        <v>MACC Component 1 - neGHG CO2 Other</v>
      </c>
      <c r="G585" s="228"/>
      <c r="H585" s="228"/>
      <c r="I585" s="229" cm="1">
        <f t="array" ref="I585">-SUMPRODUCT(([3]Feedstocks!$C$4:$C$185=A585)*[3]Feedstocks!$E$4:$E$185,[3]Feedstocks!$F$4:$F$185,[3]Feedstocks!$H$4:$H$185,[3]Feedstocks!$I$4:$I$185)</f>
        <v>0</v>
      </c>
      <c r="J585" s="229" cm="1">
        <f t="array" ref="J585">-SUMPRODUCT(([3]Feedstocks!$C$4:$C$185=A585)*[3]Feedstocks!$E$4:$E$185,[3]Feedstocks!$H$4:$H$185,[3]Feedstocks!$I$4:$I$185)</f>
        <v>0</v>
      </c>
      <c r="K585" s="229"/>
      <c r="L585" s="229"/>
      <c r="M585" s="228"/>
      <c r="N585" s="228" t="str">
        <f>VLOOKUP(E585,[3]Activities!$A$9:$M$224,13,FALSE)</f>
        <v>NL</v>
      </c>
      <c r="O585" s="228"/>
      <c r="P585" s="66" t="s">
        <v>1266</v>
      </c>
      <c r="Q585" s="230"/>
      <c r="R585" s="230"/>
      <c r="S585" s="230"/>
      <c r="T585" s="230"/>
      <c r="U585" s="230"/>
      <c r="V585" s="230"/>
      <c r="W585" s="230"/>
      <c r="X585" s="230"/>
      <c r="Y585" s="230"/>
      <c r="Z585" s="230"/>
      <c r="AA585" s="230"/>
      <c r="AB585" s="230"/>
      <c r="AC585" s="230"/>
      <c r="AD585" s="230"/>
      <c r="AE585" s="230"/>
      <c r="AF585" s="235"/>
      <c r="AG585" s="235"/>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c r="BQ585" s="230"/>
      <c r="BR585" s="230"/>
      <c r="BS585" s="230"/>
      <c r="BT585" s="230"/>
      <c r="BU585" s="230"/>
      <c r="BV585" s="230"/>
      <c r="BW585" s="230"/>
      <c r="BX585" s="230"/>
      <c r="BY585" s="230"/>
      <c r="BZ585" s="230"/>
      <c r="CA585" s="230"/>
      <c r="CB585" s="230"/>
      <c r="CC585" s="230"/>
      <c r="CD585" s="230"/>
      <c r="CE585" s="230"/>
      <c r="CF585" s="230"/>
      <c r="CG585" s="230"/>
      <c r="CH585" s="230"/>
      <c r="CI585" s="230"/>
      <c r="CJ585" s="230"/>
      <c r="CK585" s="230"/>
      <c r="CL585" s="230"/>
      <c r="CM585" s="230"/>
      <c r="CN585" s="230"/>
      <c r="CO585" s="230"/>
      <c r="CP585" s="230"/>
      <c r="CQ585" s="230"/>
      <c r="CR585" s="230"/>
      <c r="CS585" s="230"/>
      <c r="CT585" s="230"/>
      <c r="CU585" s="230"/>
      <c r="CV585" s="230"/>
      <c r="CW585" s="230"/>
      <c r="CX585" s="230"/>
      <c r="CY585" s="230"/>
      <c r="CZ585" s="230"/>
      <c r="DA585" s="230"/>
      <c r="DB585" s="230"/>
      <c r="DC585" s="230"/>
      <c r="DD585" s="230"/>
      <c r="DE585" s="230"/>
      <c r="DF585" s="230"/>
      <c r="DG585" s="230"/>
      <c r="DH585" s="230"/>
      <c r="DI585" s="230"/>
      <c r="DJ585" s="230"/>
      <c r="DK585" s="230"/>
      <c r="DL585" s="230"/>
      <c r="DM585" s="230"/>
      <c r="DN585" s="230"/>
      <c r="DO585" s="230"/>
      <c r="DP585" s="230"/>
      <c r="DQ585" s="230"/>
      <c r="DR585" s="230"/>
      <c r="DS585" s="230"/>
      <c r="DT585" s="230"/>
      <c r="DU585" s="230"/>
      <c r="DV585" s="230"/>
      <c r="DW585" s="230"/>
      <c r="DX585" s="230"/>
      <c r="DY585" s="230"/>
      <c r="DZ585" s="230"/>
      <c r="EA585" s="230"/>
      <c r="EB585" s="230"/>
      <c r="EC585" s="230"/>
      <c r="ED585" s="230"/>
      <c r="EE585" s="230"/>
      <c r="EF585" s="230"/>
      <c r="EG585" s="230"/>
      <c r="EH585" s="230"/>
      <c r="EI585" s="230"/>
      <c r="EJ585" s="230"/>
      <c r="EK585" s="230"/>
      <c r="EL585" s="230"/>
      <c r="EM585" s="230"/>
      <c r="EN585" s="230"/>
      <c r="EO585" s="230"/>
      <c r="EP585" s="230"/>
      <c r="EQ585" s="230"/>
      <c r="ER585" s="230"/>
      <c r="ES585" s="230"/>
      <c r="ET585" s="230"/>
      <c r="EU585" s="230"/>
      <c r="EV585" s="230"/>
      <c r="EW585" s="230"/>
      <c r="EX585" s="230"/>
      <c r="EY585" s="230"/>
      <c r="EZ585" s="230"/>
      <c r="FA585" s="230"/>
      <c r="FB585" s="230"/>
      <c r="FC585" s="230"/>
      <c r="FD585" s="230"/>
      <c r="FE585" s="230"/>
      <c r="FF585" s="230"/>
      <c r="FG585" s="230"/>
      <c r="FH585" s="230"/>
      <c r="FI585" s="230">
        <v>-1</v>
      </c>
      <c r="FJ585" s="230"/>
      <c r="FK585" s="230"/>
      <c r="FL585" s="230"/>
      <c r="FM585" s="230"/>
      <c r="FN585" s="230"/>
      <c r="FO585" s="230"/>
      <c r="FP585" s="230"/>
      <c r="FQ585" s="230"/>
      <c r="FR585" s="230"/>
      <c r="FS585" s="230"/>
      <c r="FT585" s="231"/>
      <c r="FU585" s="232"/>
      <c r="FV585" s="232">
        <f t="shared" si="80"/>
        <v>0</v>
      </c>
      <c r="FW585" s="232">
        <f t="shared" si="80"/>
        <v>0</v>
      </c>
      <c r="FX585" s="232">
        <f t="shared" si="80"/>
        <v>0</v>
      </c>
      <c r="FY585" s="232">
        <f t="shared" si="80"/>
        <v>0</v>
      </c>
      <c r="FZ585" s="232">
        <f t="shared" si="80"/>
        <v>0</v>
      </c>
      <c r="GA585" s="232"/>
      <c r="GB585" s="232"/>
      <c r="GC585" s="232"/>
    </row>
    <row r="586" spans="1:185" x14ac:dyDescent="0.3">
      <c r="A586" s="69" t="s">
        <v>606</v>
      </c>
      <c r="B586" s="69" t="str">
        <f>[3]Technologies!B586</f>
        <v>Landbouw</v>
      </c>
      <c r="C586" s="69" t="str">
        <f>VLOOKUP($A586,[3]Technologies!$A$7:$H$699,3,FALSE)</f>
        <v>Emission</v>
      </c>
      <c r="D586" s="69" t="str">
        <f>VLOOKUP($A586,[3]Technologies!$A$7:$H$699,4,FALSE)</f>
        <v>Agriculture</v>
      </c>
      <c r="E586" s="69" t="str">
        <f>VLOOKUP($A586,[3]Technologies!$A$7:$H$699,6,FALSE)</f>
        <v>Emitted neGHG - Agriculture - CH4</v>
      </c>
      <c r="F586" s="70" t="str">
        <f>VLOOKUP($A586,[3]Technologies!$A$7:$H$699,7,FALSE)</f>
        <v>Emitted neGHG - Agriculture - CH4</v>
      </c>
      <c r="G586" s="233"/>
      <c r="H586" s="233"/>
      <c r="I586" s="234" cm="1">
        <f t="array" ref="I586">-SUMPRODUCT(([3]Feedstocks!$C$4:$C$185=A586)*[3]Feedstocks!$E$4:$E$185,[3]Feedstocks!$F$4:$F$185,[3]Feedstocks!$H$4:$H$185,[3]Feedstocks!$I$4:$I$185)</f>
        <v>0</v>
      </c>
      <c r="J586" s="234" cm="1">
        <f t="array" ref="J586">-SUMPRODUCT(([3]Feedstocks!$C$4:$C$185=A586)*[3]Feedstocks!$E$4:$E$185,[3]Feedstocks!$H$4:$H$185,[3]Feedstocks!$I$4:$I$185)</f>
        <v>0</v>
      </c>
      <c r="K586" s="234"/>
      <c r="L586" s="234"/>
      <c r="M586" s="233"/>
      <c r="N586" s="233" t="str">
        <f>VLOOKUP(E586,[3]Activities!$A$9:$M$224,13,FALSE)</f>
        <v>NL</v>
      </c>
      <c r="O586" s="233"/>
      <c r="P586" s="87" t="s">
        <v>1266</v>
      </c>
      <c r="Q586" s="235"/>
      <c r="R586" s="235"/>
      <c r="S586" s="235"/>
      <c r="T586" s="235"/>
      <c r="U586" s="235"/>
      <c r="V586" s="235"/>
      <c r="W586" s="235"/>
      <c r="X586" s="235"/>
      <c r="Y586" s="235"/>
      <c r="Z586" s="235"/>
      <c r="AA586" s="235"/>
      <c r="AB586" s="235"/>
      <c r="AC586" s="235"/>
      <c r="AD586" s="235"/>
      <c r="AE586" s="235"/>
      <c r="AF586" s="230"/>
      <c r="AG586" s="230"/>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c r="BQ586" s="235"/>
      <c r="BR586" s="235"/>
      <c r="BS586" s="235"/>
      <c r="BT586" s="235"/>
      <c r="BU586" s="235"/>
      <c r="BV586" s="235"/>
      <c r="BW586" s="235"/>
      <c r="BX586" s="235"/>
      <c r="BY586" s="235"/>
      <c r="BZ586" s="235"/>
      <c r="CA586" s="235"/>
      <c r="CB586" s="235"/>
      <c r="CC586" s="235"/>
      <c r="CD586" s="235"/>
      <c r="CE586" s="235"/>
      <c r="CF586" s="235"/>
      <c r="CG586" s="235"/>
      <c r="CH586" s="235"/>
      <c r="CI586" s="235"/>
      <c r="CJ586" s="235"/>
      <c r="CK586" s="235"/>
      <c r="CL586" s="235"/>
      <c r="CM586" s="235"/>
      <c r="CN586" s="235"/>
      <c r="CO586" s="235"/>
      <c r="CP586" s="235"/>
      <c r="CQ586" s="235"/>
      <c r="CR586" s="235"/>
      <c r="CS586" s="235"/>
      <c r="CT586" s="235"/>
      <c r="CU586" s="235"/>
      <c r="CV586" s="235"/>
      <c r="CW586" s="235"/>
      <c r="CX586" s="235"/>
      <c r="CY586" s="235"/>
      <c r="CZ586" s="235"/>
      <c r="DA586" s="235"/>
      <c r="DB586" s="235"/>
      <c r="DC586" s="235"/>
      <c r="DD586" s="235"/>
      <c r="DE586" s="235"/>
      <c r="DF586" s="235"/>
      <c r="DG586" s="235"/>
      <c r="DH586" s="235"/>
      <c r="DI586" s="235"/>
      <c r="DJ586" s="235"/>
      <c r="DK586" s="235"/>
      <c r="DL586" s="235"/>
      <c r="DM586" s="235"/>
      <c r="DN586" s="235"/>
      <c r="DO586" s="235"/>
      <c r="DP586" s="235"/>
      <c r="DQ586" s="235"/>
      <c r="DR586" s="235"/>
      <c r="DS586" s="235"/>
      <c r="DT586" s="235"/>
      <c r="DU586" s="235"/>
      <c r="DV586" s="235"/>
      <c r="DW586" s="235"/>
      <c r="DX586" s="235"/>
      <c r="DY586" s="235"/>
      <c r="DZ586" s="235"/>
      <c r="EA586" s="235"/>
      <c r="EB586" s="235"/>
      <c r="EC586" s="235"/>
      <c r="ED586" s="235"/>
      <c r="EE586" s="235"/>
      <c r="EF586" s="235"/>
      <c r="EG586" s="235"/>
      <c r="EH586" s="235"/>
      <c r="EI586" s="235"/>
      <c r="EJ586" s="235"/>
      <c r="EK586" s="235"/>
      <c r="EL586" s="235"/>
      <c r="EM586" s="235"/>
      <c r="EN586" s="235"/>
      <c r="EO586" s="235"/>
      <c r="EP586" s="235"/>
      <c r="EQ586" s="235"/>
      <c r="ER586" s="235"/>
      <c r="ES586" s="235"/>
      <c r="ET586" s="235"/>
      <c r="EU586" s="235"/>
      <c r="EV586" s="235"/>
      <c r="EW586" s="235"/>
      <c r="EX586" s="235"/>
      <c r="EY586" s="235"/>
      <c r="EZ586" s="235"/>
      <c r="FA586" s="235"/>
      <c r="FB586" s="235"/>
      <c r="FC586" s="235"/>
      <c r="FD586" s="235"/>
      <c r="FE586" s="235"/>
      <c r="FF586" s="235"/>
      <c r="FG586" s="235"/>
      <c r="FH586" s="235"/>
      <c r="FI586" s="235"/>
      <c r="FJ586" s="235">
        <v>-1</v>
      </c>
      <c r="FK586" s="235"/>
      <c r="FL586" s="235"/>
      <c r="FM586" s="235"/>
      <c r="FN586" s="235"/>
      <c r="FO586" s="235"/>
      <c r="FP586" s="235"/>
      <c r="FQ586" s="235"/>
      <c r="FR586" s="235"/>
      <c r="FS586" s="235"/>
      <c r="FT586" s="236"/>
      <c r="FU586" s="237"/>
      <c r="FV586" s="237">
        <f t="shared" si="80"/>
        <v>0</v>
      </c>
      <c r="FW586" s="237">
        <f t="shared" si="80"/>
        <v>0</v>
      </c>
      <c r="FX586" s="237">
        <f t="shared" si="80"/>
        <v>0</v>
      </c>
      <c r="FY586" s="237">
        <f t="shared" si="80"/>
        <v>0</v>
      </c>
      <c r="FZ586" s="237">
        <f t="shared" si="80"/>
        <v>0</v>
      </c>
      <c r="GA586" s="237">
        <v>1</v>
      </c>
      <c r="GB586" s="237"/>
      <c r="GC586" s="237"/>
    </row>
    <row r="587" spans="1:185" x14ac:dyDescent="0.3">
      <c r="A587" s="40" t="s">
        <v>607</v>
      </c>
      <c r="B587" s="40" t="str">
        <f>[3]Technologies!B587</f>
        <v>Landbouw</v>
      </c>
      <c r="C587" s="40" t="str">
        <f>VLOOKUP($A587,[3]Technologies!$A$7:$H$699,3,FALSE)</f>
        <v>Emission</v>
      </c>
      <c r="D587" s="40" t="str">
        <f>VLOOKUP($A587,[3]Technologies!$A$7:$H$699,4,FALSE)</f>
        <v>Agriculture</v>
      </c>
      <c r="E587" s="40" t="str">
        <f>VLOOKUP($A587,[3]Technologies!$A$7:$H$699,6,FALSE)</f>
        <v>Emitted neGHG - Agriculture - CH4</v>
      </c>
      <c r="F587" s="40" t="str">
        <f>VLOOKUP($A587,[3]Technologies!$A$7:$H$699,7,FALSE)</f>
        <v>MACC Component 1 - neGHG CH4 Enteric Fermentation</v>
      </c>
      <c r="G587" s="228"/>
      <c r="H587" s="228"/>
      <c r="I587" s="229" cm="1">
        <f t="array" ref="I587">-SUMPRODUCT(([3]Feedstocks!$C$4:$C$185=A587)*[3]Feedstocks!$E$4:$E$185,[3]Feedstocks!$F$4:$F$185,[3]Feedstocks!$H$4:$H$185,[3]Feedstocks!$I$4:$I$185)</f>
        <v>0</v>
      </c>
      <c r="J587" s="229" cm="1">
        <f t="array" ref="J587">-SUMPRODUCT(([3]Feedstocks!$C$4:$C$185=A587)*[3]Feedstocks!$E$4:$E$185,[3]Feedstocks!$H$4:$H$185,[3]Feedstocks!$I$4:$I$185)</f>
        <v>0</v>
      </c>
      <c r="K587" s="229"/>
      <c r="L587" s="229"/>
      <c r="M587" s="228"/>
      <c r="N587" s="228" t="str">
        <f>VLOOKUP(E587,[3]Activities!$A$9:$M$224,13,FALSE)</f>
        <v>NL</v>
      </c>
      <c r="O587" s="228"/>
      <c r="P587" s="66" t="s">
        <v>1266</v>
      </c>
      <c r="Q587" s="230"/>
      <c r="R587" s="230"/>
      <c r="S587" s="230"/>
      <c r="T587" s="230"/>
      <c r="U587" s="230"/>
      <c r="V587" s="230"/>
      <c r="W587" s="230"/>
      <c r="X587" s="230"/>
      <c r="Y587" s="230"/>
      <c r="Z587" s="230"/>
      <c r="AA587" s="230"/>
      <c r="AB587" s="230"/>
      <c r="AC587" s="230"/>
      <c r="AD587" s="230"/>
      <c r="AE587" s="230"/>
      <c r="AF587" s="235"/>
      <c r="AG587" s="235"/>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c r="BQ587" s="230"/>
      <c r="BR587" s="230"/>
      <c r="BS587" s="230"/>
      <c r="BT587" s="230"/>
      <c r="BU587" s="230"/>
      <c r="BV587" s="230"/>
      <c r="BW587" s="230"/>
      <c r="BX587" s="230"/>
      <c r="BY587" s="230"/>
      <c r="BZ587" s="230"/>
      <c r="CA587" s="230"/>
      <c r="CB587" s="230"/>
      <c r="CC587" s="230"/>
      <c r="CD587" s="230"/>
      <c r="CE587" s="230"/>
      <c r="CF587" s="230"/>
      <c r="CG587" s="230"/>
      <c r="CH587" s="230"/>
      <c r="CI587" s="230"/>
      <c r="CJ587" s="230"/>
      <c r="CK587" s="230"/>
      <c r="CL587" s="230"/>
      <c r="CM587" s="230"/>
      <c r="CN587" s="230"/>
      <c r="CO587" s="230"/>
      <c r="CP587" s="230"/>
      <c r="CQ587" s="230"/>
      <c r="CR587" s="230"/>
      <c r="CS587" s="230"/>
      <c r="CT587" s="230"/>
      <c r="CU587" s="230"/>
      <c r="CV587" s="230"/>
      <c r="CW587" s="230"/>
      <c r="CX587" s="230"/>
      <c r="CY587" s="230"/>
      <c r="CZ587" s="230"/>
      <c r="DA587" s="230"/>
      <c r="DB587" s="230"/>
      <c r="DC587" s="230"/>
      <c r="DD587" s="230"/>
      <c r="DE587" s="230"/>
      <c r="DF587" s="230"/>
      <c r="DG587" s="230"/>
      <c r="DH587" s="230"/>
      <c r="DI587" s="230"/>
      <c r="DJ587" s="230"/>
      <c r="DK587" s="230"/>
      <c r="DL587" s="230"/>
      <c r="DM587" s="230"/>
      <c r="DN587" s="230"/>
      <c r="DO587" s="230"/>
      <c r="DP587" s="230"/>
      <c r="DQ587" s="230"/>
      <c r="DR587" s="230"/>
      <c r="DS587" s="230"/>
      <c r="DT587" s="230"/>
      <c r="DU587" s="230"/>
      <c r="DV587" s="230"/>
      <c r="DW587" s="230"/>
      <c r="DX587" s="230"/>
      <c r="DY587" s="230"/>
      <c r="DZ587" s="230"/>
      <c r="EA587" s="230"/>
      <c r="EB587" s="230"/>
      <c r="EC587" s="230"/>
      <c r="ED587" s="230"/>
      <c r="EE587" s="230"/>
      <c r="EF587" s="230"/>
      <c r="EG587" s="230"/>
      <c r="EH587" s="230"/>
      <c r="EI587" s="230"/>
      <c r="EJ587" s="230"/>
      <c r="EK587" s="230"/>
      <c r="EL587" s="230"/>
      <c r="EM587" s="230"/>
      <c r="EN587" s="230"/>
      <c r="EO587" s="230"/>
      <c r="EP587" s="230"/>
      <c r="EQ587" s="230"/>
      <c r="ER587" s="230"/>
      <c r="ES587" s="230"/>
      <c r="ET587" s="230"/>
      <c r="EU587" s="230"/>
      <c r="EV587" s="230"/>
      <c r="EW587" s="230"/>
      <c r="EX587" s="230"/>
      <c r="EY587" s="230"/>
      <c r="EZ587" s="230"/>
      <c r="FA587" s="230"/>
      <c r="FB587" s="230"/>
      <c r="FC587" s="230"/>
      <c r="FD587" s="230"/>
      <c r="FE587" s="230"/>
      <c r="FF587" s="230"/>
      <c r="FG587" s="230"/>
      <c r="FH587" s="230"/>
      <c r="FI587" s="230"/>
      <c r="FJ587" s="230">
        <v>-1</v>
      </c>
      <c r="FK587" s="230"/>
      <c r="FL587" s="230"/>
      <c r="FM587" s="230"/>
      <c r="FN587" s="230"/>
      <c r="FO587" s="230"/>
      <c r="FP587" s="230"/>
      <c r="FQ587" s="230"/>
      <c r="FR587" s="230"/>
      <c r="FS587" s="230"/>
      <c r="FT587" s="231"/>
      <c r="FU587" s="232"/>
      <c r="FV587" s="232">
        <f t="shared" si="80"/>
        <v>0</v>
      </c>
      <c r="FW587" s="232">
        <f t="shared" si="80"/>
        <v>0</v>
      </c>
      <c r="FX587" s="232">
        <f t="shared" si="80"/>
        <v>0</v>
      </c>
      <c r="FY587" s="232">
        <f t="shared" si="80"/>
        <v>0</v>
      </c>
      <c r="FZ587" s="232">
        <f t="shared" si="80"/>
        <v>0</v>
      </c>
      <c r="GA587" s="232"/>
      <c r="GB587" s="232"/>
      <c r="GC587" s="232"/>
    </row>
    <row r="588" spans="1:185" x14ac:dyDescent="0.3">
      <c r="A588" s="69" t="s">
        <v>608</v>
      </c>
      <c r="B588" s="69" t="str">
        <f>[3]Technologies!B588</f>
        <v>Landbouw</v>
      </c>
      <c r="C588" s="69" t="str">
        <f>VLOOKUP($A588,[3]Technologies!$A$7:$H$699,3,FALSE)</f>
        <v>Emission</v>
      </c>
      <c r="D588" s="69" t="str">
        <f>VLOOKUP($A588,[3]Technologies!$A$7:$H$699,4,FALSE)</f>
        <v>Agriculture</v>
      </c>
      <c r="E588" s="69" t="str">
        <f>VLOOKUP($A588,[3]Technologies!$A$7:$H$699,6,FALSE)</f>
        <v>Emitted neGHG - Agriculture - CH4</v>
      </c>
      <c r="F588" s="70" t="str">
        <f>VLOOKUP($A588,[3]Technologies!$A$7:$H$699,7,FALSE)</f>
        <v>MACC Component 2 - neGHG CH4 Enteric Fermentation</v>
      </c>
      <c r="G588" s="233"/>
      <c r="H588" s="233"/>
      <c r="I588" s="234" cm="1">
        <f t="array" ref="I588">-SUMPRODUCT(([3]Feedstocks!$C$4:$C$185=A588)*[3]Feedstocks!$E$4:$E$185,[3]Feedstocks!$F$4:$F$185,[3]Feedstocks!$H$4:$H$185,[3]Feedstocks!$I$4:$I$185)</f>
        <v>0</v>
      </c>
      <c r="J588" s="234" cm="1">
        <f t="array" ref="J588">-SUMPRODUCT(([3]Feedstocks!$C$4:$C$185=A588)*[3]Feedstocks!$E$4:$E$185,[3]Feedstocks!$H$4:$H$185,[3]Feedstocks!$I$4:$I$185)</f>
        <v>0</v>
      </c>
      <c r="K588" s="234"/>
      <c r="L588" s="234"/>
      <c r="M588" s="233"/>
      <c r="N588" s="233" t="str">
        <f>VLOOKUP(E588,[3]Activities!$A$9:$M$224,13,FALSE)</f>
        <v>NL</v>
      </c>
      <c r="O588" s="233"/>
      <c r="P588" s="87" t="s">
        <v>1266</v>
      </c>
      <c r="Q588" s="235"/>
      <c r="R588" s="235"/>
      <c r="S588" s="235"/>
      <c r="T588" s="235"/>
      <c r="U588" s="235"/>
      <c r="V588" s="235"/>
      <c r="W588" s="235"/>
      <c r="X588" s="235"/>
      <c r="Y588" s="235"/>
      <c r="Z588" s="235"/>
      <c r="AA588" s="235"/>
      <c r="AB588" s="235"/>
      <c r="AC588" s="235"/>
      <c r="AD588" s="235"/>
      <c r="AE588" s="235"/>
      <c r="AF588" s="230"/>
      <c r="AG588" s="230"/>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c r="BQ588" s="235"/>
      <c r="BR588" s="235"/>
      <c r="BS588" s="235"/>
      <c r="BT588" s="235"/>
      <c r="BU588" s="235"/>
      <c r="BV588" s="235"/>
      <c r="BW588" s="235"/>
      <c r="BX588" s="235"/>
      <c r="BY588" s="235"/>
      <c r="BZ588" s="235"/>
      <c r="CA588" s="235"/>
      <c r="CB588" s="235"/>
      <c r="CC588" s="235"/>
      <c r="CD588" s="235"/>
      <c r="CE588" s="235"/>
      <c r="CF588" s="235"/>
      <c r="CG588" s="235"/>
      <c r="CH588" s="235"/>
      <c r="CI588" s="235"/>
      <c r="CJ588" s="235"/>
      <c r="CK588" s="235"/>
      <c r="CL588" s="235"/>
      <c r="CM588" s="235"/>
      <c r="CN588" s="235"/>
      <c r="CO588" s="235"/>
      <c r="CP588" s="235"/>
      <c r="CQ588" s="235"/>
      <c r="CR588" s="235"/>
      <c r="CS588" s="235"/>
      <c r="CT588" s="235"/>
      <c r="CU588" s="235"/>
      <c r="CV588" s="235"/>
      <c r="CW588" s="235"/>
      <c r="CX588" s="235"/>
      <c r="CY588" s="235"/>
      <c r="CZ588" s="235"/>
      <c r="DA588" s="235"/>
      <c r="DB588" s="235"/>
      <c r="DC588" s="235"/>
      <c r="DD588" s="235"/>
      <c r="DE588" s="235"/>
      <c r="DF588" s="235"/>
      <c r="DG588" s="235"/>
      <c r="DH588" s="235"/>
      <c r="DI588" s="235"/>
      <c r="DJ588" s="235"/>
      <c r="DK588" s="235"/>
      <c r="DL588" s="235"/>
      <c r="DM588" s="235"/>
      <c r="DN588" s="235"/>
      <c r="DO588" s="235"/>
      <c r="DP588" s="235"/>
      <c r="DQ588" s="235"/>
      <c r="DR588" s="235"/>
      <c r="DS588" s="235"/>
      <c r="DT588" s="235"/>
      <c r="DU588" s="235"/>
      <c r="DV588" s="235"/>
      <c r="DW588" s="235"/>
      <c r="DX588" s="235"/>
      <c r="DY588" s="235"/>
      <c r="DZ588" s="235"/>
      <c r="EA588" s="235"/>
      <c r="EB588" s="235"/>
      <c r="EC588" s="235"/>
      <c r="ED588" s="235"/>
      <c r="EE588" s="235"/>
      <c r="EF588" s="235"/>
      <c r="EG588" s="235"/>
      <c r="EH588" s="235"/>
      <c r="EI588" s="235"/>
      <c r="EJ588" s="235"/>
      <c r="EK588" s="235"/>
      <c r="EL588" s="235"/>
      <c r="EM588" s="235"/>
      <c r="EN588" s="235"/>
      <c r="EO588" s="235"/>
      <c r="EP588" s="235"/>
      <c r="EQ588" s="235"/>
      <c r="ER588" s="235"/>
      <c r="ES588" s="235"/>
      <c r="ET588" s="235"/>
      <c r="EU588" s="235"/>
      <c r="EV588" s="235"/>
      <c r="EW588" s="235"/>
      <c r="EX588" s="235"/>
      <c r="EY588" s="235"/>
      <c r="EZ588" s="235"/>
      <c r="FA588" s="235"/>
      <c r="FB588" s="235"/>
      <c r="FC588" s="235"/>
      <c r="FD588" s="235"/>
      <c r="FE588" s="235"/>
      <c r="FF588" s="235"/>
      <c r="FG588" s="235"/>
      <c r="FH588" s="235"/>
      <c r="FI588" s="235"/>
      <c r="FJ588" s="235">
        <v>-1</v>
      </c>
      <c r="FK588" s="235"/>
      <c r="FL588" s="235"/>
      <c r="FM588" s="235"/>
      <c r="FN588" s="235"/>
      <c r="FO588" s="235"/>
      <c r="FP588" s="235"/>
      <c r="FQ588" s="235"/>
      <c r="FR588" s="235"/>
      <c r="FS588" s="235"/>
      <c r="FT588" s="236"/>
      <c r="FU588" s="237"/>
      <c r="FV588" s="237">
        <f t="shared" si="80"/>
        <v>0</v>
      </c>
      <c r="FW588" s="237">
        <f t="shared" si="80"/>
        <v>0</v>
      </c>
      <c r="FX588" s="237">
        <f t="shared" si="80"/>
        <v>0</v>
      </c>
      <c r="FY588" s="237">
        <f t="shared" si="80"/>
        <v>0</v>
      </c>
      <c r="FZ588" s="237">
        <f t="shared" si="80"/>
        <v>0</v>
      </c>
      <c r="GA588" s="237"/>
      <c r="GB588" s="237"/>
      <c r="GC588" s="237"/>
    </row>
    <row r="589" spans="1:185" x14ac:dyDescent="0.3">
      <c r="A589" s="40" t="s">
        <v>609</v>
      </c>
      <c r="B589" s="40" t="str">
        <f>[3]Technologies!B589</f>
        <v>Landbouw</v>
      </c>
      <c r="C589" s="40" t="str">
        <f>VLOOKUP($A589,[3]Technologies!$A$7:$H$699,3,FALSE)</f>
        <v>Emission</v>
      </c>
      <c r="D589" s="40" t="str">
        <f>VLOOKUP($A589,[3]Technologies!$A$7:$H$699,4,FALSE)</f>
        <v>Agriculture</v>
      </c>
      <c r="E589" s="40" t="str">
        <f>VLOOKUP($A589,[3]Technologies!$A$7:$H$699,6,FALSE)</f>
        <v>Emitted neGHG - Agriculture - CH4</v>
      </c>
      <c r="F589" s="40" t="str">
        <f>VLOOKUP($A589,[3]Technologies!$A$7:$H$699,7,FALSE)</f>
        <v>MACC Component 3 - neGHG CH4 Enteric Fermentation</v>
      </c>
      <c r="G589" s="228"/>
      <c r="H589" s="228"/>
      <c r="I589" s="229" cm="1">
        <f t="array" ref="I589">-SUMPRODUCT(([3]Feedstocks!$C$4:$C$185=A589)*[3]Feedstocks!$E$4:$E$185,[3]Feedstocks!$F$4:$F$185,[3]Feedstocks!$H$4:$H$185,[3]Feedstocks!$I$4:$I$185)</f>
        <v>0</v>
      </c>
      <c r="J589" s="229" cm="1">
        <f t="array" ref="J589">-SUMPRODUCT(([3]Feedstocks!$C$4:$C$185=A589)*[3]Feedstocks!$E$4:$E$185,[3]Feedstocks!$H$4:$H$185,[3]Feedstocks!$I$4:$I$185)</f>
        <v>0</v>
      </c>
      <c r="K589" s="229"/>
      <c r="L589" s="229">
        <v>1</v>
      </c>
      <c r="M589" s="228"/>
      <c r="N589" s="228" t="str">
        <f>VLOOKUP(E589,[3]Activities!$A$9:$M$224,13,FALSE)</f>
        <v>NL</v>
      </c>
      <c r="O589" s="228"/>
      <c r="P589" s="66" t="s">
        <v>1266</v>
      </c>
      <c r="Q589" s="230"/>
      <c r="R589" s="230"/>
      <c r="S589" s="230"/>
      <c r="T589" s="230"/>
      <c r="U589" s="230"/>
      <c r="V589" s="230"/>
      <c r="W589" s="230"/>
      <c r="X589" s="230"/>
      <c r="Y589" s="230"/>
      <c r="Z589" s="230"/>
      <c r="AA589" s="230"/>
      <c r="AB589" s="230"/>
      <c r="AC589" s="230"/>
      <c r="AD589" s="230"/>
      <c r="AE589" s="230"/>
      <c r="AF589" s="235"/>
      <c r="AG589" s="235"/>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c r="BQ589" s="230"/>
      <c r="BR589" s="230"/>
      <c r="BS589" s="230"/>
      <c r="BT589" s="230"/>
      <c r="BU589" s="230"/>
      <c r="BV589" s="230"/>
      <c r="BW589" s="230"/>
      <c r="BX589" s="230"/>
      <c r="BY589" s="230"/>
      <c r="BZ589" s="230"/>
      <c r="CA589" s="230"/>
      <c r="CB589" s="230"/>
      <c r="CC589" s="230"/>
      <c r="CD589" s="230"/>
      <c r="CE589" s="230"/>
      <c r="CF589" s="230"/>
      <c r="CG589" s="230"/>
      <c r="CH589" s="230"/>
      <c r="CI589" s="230"/>
      <c r="CJ589" s="230"/>
      <c r="CK589" s="230"/>
      <c r="CL589" s="230"/>
      <c r="CM589" s="230"/>
      <c r="CN589" s="230"/>
      <c r="CO589" s="230"/>
      <c r="CP589" s="230"/>
      <c r="CQ589" s="230"/>
      <c r="CR589" s="230"/>
      <c r="CS589" s="230"/>
      <c r="CT589" s="230"/>
      <c r="CU589" s="230"/>
      <c r="CV589" s="230"/>
      <c r="CW589" s="230"/>
      <c r="CX589" s="230"/>
      <c r="CY589" s="230"/>
      <c r="CZ589" s="230"/>
      <c r="DA589" s="230"/>
      <c r="DB589" s="230"/>
      <c r="DC589" s="230"/>
      <c r="DD589" s="230"/>
      <c r="DE589" s="230"/>
      <c r="DF589" s="230"/>
      <c r="DG589" s="230"/>
      <c r="DH589" s="230"/>
      <c r="DI589" s="230"/>
      <c r="DJ589" s="230"/>
      <c r="DK589" s="230"/>
      <c r="DL589" s="230"/>
      <c r="DM589" s="230"/>
      <c r="DN589" s="230"/>
      <c r="DO589" s="230"/>
      <c r="DP589" s="230"/>
      <c r="DQ589" s="230"/>
      <c r="DR589" s="230"/>
      <c r="DS589" s="230"/>
      <c r="DT589" s="230"/>
      <c r="DU589" s="230"/>
      <c r="DV589" s="230"/>
      <c r="DW589" s="230"/>
      <c r="DX589" s="230"/>
      <c r="DY589" s="230"/>
      <c r="DZ589" s="230"/>
      <c r="EA589" s="230"/>
      <c r="EB589" s="230"/>
      <c r="EC589" s="230"/>
      <c r="ED589" s="230"/>
      <c r="EE589" s="230"/>
      <c r="EF589" s="230"/>
      <c r="EG589" s="230"/>
      <c r="EH589" s="230"/>
      <c r="EI589" s="230"/>
      <c r="EJ589" s="230"/>
      <c r="EK589" s="230"/>
      <c r="EL589" s="230"/>
      <c r="EM589" s="230"/>
      <c r="EN589" s="230"/>
      <c r="EO589" s="230"/>
      <c r="EP589" s="230"/>
      <c r="EQ589" s="230"/>
      <c r="ER589" s="230"/>
      <c r="ES589" s="230"/>
      <c r="ET589" s="230"/>
      <c r="EU589" s="230"/>
      <c r="EV589" s="230"/>
      <c r="EW589" s="230"/>
      <c r="EX589" s="230"/>
      <c r="EY589" s="230"/>
      <c r="EZ589" s="230"/>
      <c r="FA589" s="230"/>
      <c r="FB589" s="230"/>
      <c r="FC589" s="230"/>
      <c r="FD589" s="230"/>
      <c r="FE589" s="230"/>
      <c r="FF589" s="230"/>
      <c r="FG589" s="230"/>
      <c r="FH589" s="230"/>
      <c r="FI589" s="230"/>
      <c r="FJ589" s="230">
        <v>-1</v>
      </c>
      <c r="FK589" s="230"/>
      <c r="FL589" s="230"/>
      <c r="FM589" s="230"/>
      <c r="FN589" s="230"/>
      <c r="FO589" s="230"/>
      <c r="FP589" s="230"/>
      <c r="FQ589" s="230"/>
      <c r="FR589" s="230"/>
      <c r="FS589" s="230"/>
      <c r="FT589" s="231"/>
      <c r="FU589" s="232"/>
      <c r="FV589" s="232">
        <f t="shared" si="80"/>
        <v>0</v>
      </c>
      <c r="FW589" s="232">
        <f t="shared" si="80"/>
        <v>0</v>
      </c>
      <c r="FX589" s="232">
        <f t="shared" si="80"/>
        <v>0</v>
      </c>
      <c r="FY589" s="232">
        <f t="shared" si="80"/>
        <v>0</v>
      </c>
      <c r="FZ589" s="232">
        <f t="shared" si="80"/>
        <v>0</v>
      </c>
      <c r="GA589" s="232"/>
      <c r="GB589" s="232"/>
      <c r="GC589" s="232"/>
    </row>
    <row r="590" spans="1:185" x14ac:dyDescent="0.3">
      <c r="A590" s="69" t="s">
        <v>610</v>
      </c>
      <c r="B590" s="69" t="str">
        <f>[3]Technologies!B590</f>
        <v>Landbouw</v>
      </c>
      <c r="C590" s="69" t="str">
        <f>VLOOKUP($A590,[3]Technologies!$A$7:$H$699,3,FALSE)</f>
        <v>Emission</v>
      </c>
      <c r="D590" s="69" t="str">
        <f>VLOOKUP($A590,[3]Technologies!$A$7:$H$699,4,FALSE)</f>
        <v>Agriculture</v>
      </c>
      <c r="E590" s="69" t="str">
        <f>VLOOKUP($A590,[3]Technologies!$A$7:$H$699,6,FALSE)</f>
        <v>Emitted neGHG - Agriculture - CH4</v>
      </c>
      <c r="F590" s="70" t="str">
        <f>VLOOKUP($A590,[3]Technologies!$A$7:$H$699,7,FALSE)</f>
        <v>MACC Component 1 - neGHG CH4 Manure Management</v>
      </c>
      <c r="G590" s="233"/>
      <c r="H590" s="233"/>
      <c r="I590" s="234" cm="1">
        <f t="array" ref="I590">-SUMPRODUCT(([3]Feedstocks!$C$4:$C$185=A590)*[3]Feedstocks!$E$4:$E$185,[3]Feedstocks!$F$4:$F$185,[3]Feedstocks!$H$4:$H$185,[3]Feedstocks!$I$4:$I$185)</f>
        <v>0</v>
      </c>
      <c r="J590" s="234" cm="1">
        <f t="array" ref="J590">-SUMPRODUCT(([3]Feedstocks!$C$4:$C$185=A590)*[3]Feedstocks!$E$4:$E$185,[3]Feedstocks!$H$4:$H$185,[3]Feedstocks!$I$4:$I$185)</f>
        <v>0</v>
      </c>
      <c r="K590" s="234"/>
      <c r="L590" s="234"/>
      <c r="M590" s="233"/>
      <c r="N590" s="233" t="str">
        <f>VLOOKUP(E590,[3]Activities!$A$9:$M$224,13,FALSE)</f>
        <v>NL</v>
      </c>
      <c r="O590" s="233"/>
      <c r="P590" s="87" t="s">
        <v>1562</v>
      </c>
      <c r="Q590" s="235"/>
      <c r="R590" s="235"/>
      <c r="S590" s="235"/>
      <c r="T590" s="235"/>
      <c r="U590" s="235"/>
      <c r="V590" s="235"/>
      <c r="W590" s="235"/>
      <c r="X590" s="235"/>
      <c r="Y590" s="235"/>
      <c r="Z590" s="235"/>
      <c r="AA590" s="235"/>
      <c r="AB590" s="235"/>
      <c r="AC590" s="235"/>
      <c r="AD590" s="235"/>
      <c r="AE590" s="235"/>
      <c r="AF590" s="230"/>
      <c r="AG590" s="230"/>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c r="BQ590" s="235"/>
      <c r="BR590" s="235"/>
      <c r="BS590" s="235"/>
      <c r="BT590" s="235"/>
      <c r="BU590" s="235"/>
      <c r="BV590" s="235"/>
      <c r="BW590" s="235"/>
      <c r="BX590" s="235"/>
      <c r="BY590" s="235"/>
      <c r="BZ590" s="235"/>
      <c r="CA590" s="235"/>
      <c r="CB590" s="235"/>
      <c r="CC590" s="235"/>
      <c r="CD590" s="235"/>
      <c r="CE590" s="235"/>
      <c r="CF590" s="235"/>
      <c r="CG590" s="235"/>
      <c r="CH590" s="235"/>
      <c r="CI590" s="235"/>
      <c r="CJ590" s="235"/>
      <c r="CK590" s="235"/>
      <c r="CL590" s="235"/>
      <c r="CM590" s="235"/>
      <c r="CN590" s="235"/>
      <c r="CO590" s="235"/>
      <c r="CP590" s="235"/>
      <c r="CQ590" s="235"/>
      <c r="CR590" s="235"/>
      <c r="CS590" s="235"/>
      <c r="CT590" s="235"/>
      <c r="CU590" s="235"/>
      <c r="CV590" s="235"/>
      <c r="CW590" s="235"/>
      <c r="CX590" s="235"/>
      <c r="CY590" s="235"/>
      <c r="CZ590" s="235"/>
      <c r="DA590" s="235"/>
      <c r="DB590" s="235"/>
      <c r="DC590" s="235"/>
      <c r="DD590" s="235"/>
      <c r="DE590" s="235"/>
      <c r="DF590" s="235"/>
      <c r="DG590" s="235"/>
      <c r="DH590" s="235"/>
      <c r="DI590" s="235"/>
      <c r="DJ590" s="235"/>
      <c r="DK590" s="235"/>
      <c r="DL590" s="235"/>
      <c r="DM590" s="235"/>
      <c r="DN590" s="235"/>
      <c r="DO590" s="235"/>
      <c r="DP590" s="235"/>
      <c r="DQ590" s="235"/>
      <c r="DR590" s="235"/>
      <c r="DS590" s="235"/>
      <c r="DT590" s="235"/>
      <c r="DU590" s="235"/>
      <c r="DV590" s="235"/>
      <c r="DW590" s="235"/>
      <c r="DX590" s="235"/>
      <c r="DY590" s="235"/>
      <c r="DZ590" s="235"/>
      <c r="EA590" s="235"/>
      <c r="EB590" s="235"/>
      <c r="EC590" s="235"/>
      <c r="ED590" s="235"/>
      <c r="EE590" s="235"/>
      <c r="EF590" s="235"/>
      <c r="EG590" s="235"/>
      <c r="EH590" s="235"/>
      <c r="EI590" s="235"/>
      <c r="EJ590" s="235"/>
      <c r="EK590" s="235"/>
      <c r="EL590" s="235"/>
      <c r="EM590" s="235"/>
      <c r="EN590" s="235"/>
      <c r="EO590" s="235"/>
      <c r="EP590" s="235"/>
      <c r="EQ590" s="235"/>
      <c r="ER590" s="235"/>
      <c r="ES590" s="235"/>
      <c r="ET590" s="235"/>
      <c r="EU590" s="235"/>
      <c r="EV590" s="235"/>
      <c r="EW590" s="235"/>
      <c r="EX590" s="235"/>
      <c r="EY590" s="235"/>
      <c r="EZ590" s="235"/>
      <c r="FA590" s="235"/>
      <c r="FB590" s="235"/>
      <c r="FC590" s="235"/>
      <c r="FD590" s="235"/>
      <c r="FE590" s="235"/>
      <c r="FF590" s="235"/>
      <c r="FG590" s="235"/>
      <c r="FH590" s="235"/>
      <c r="FI590" s="235"/>
      <c r="FJ590" s="235">
        <v>-1</v>
      </c>
      <c r="FK590" s="235"/>
      <c r="FL590" s="235"/>
      <c r="FM590" s="235"/>
      <c r="FN590" s="235"/>
      <c r="FO590" s="235"/>
      <c r="FP590" s="235"/>
      <c r="FQ590" s="235"/>
      <c r="FR590" s="235"/>
      <c r="FS590" s="235"/>
      <c r="FT590" s="236"/>
      <c r="FU590" s="237"/>
      <c r="FV590" s="237">
        <f t="shared" si="80"/>
        <v>0</v>
      </c>
      <c r="FW590" s="237">
        <f t="shared" si="80"/>
        <v>0</v>
      </c>
      <c r="FX590" s="237">
        <f t="shared" si="80"/>
        <v>0</v>
      </c>
      <c r="FY590" s="237">
        <f t="shared" si="80"/>
        <v>0</v>
      </c>
      <c r="FZ590" s="237">
        <f t="shared" si="80"/>
        <v>0</v>
      </c>
      <c r="GA590" s="237"/>
      <c r="GB590" s="237"/>
      <c r="GC590" s="237"/>
    </row>
    <row r="591" spans="1:185" x14ac:dyDescent="0.3">
      <c r="A591" s="40" t="s">
        <v>611</v>
      </c>
      <c r="B591" s="40" t="str">
        <f>[3]Technologies!B591</f>
        <v>Landbouw</v>
      </c>
      <c r="C591" s="40" t="str">
        <f>VLOOKUP($A591,[3]Technologies!$A$7:$H$699,3,FALSE)</f>
        <v>Emission</v>
      </c>
      <c r="D591" s="40" t="str">
        <f>VLOOKUP($A591,[3]Technologies!$A$7:$H$699,4,FALSE)</f>
        <v>Agriculture</v>
      </c>
      <c r="E591" s="40" t="str">
        <f>VLOOKUP($A591,[3]Technologies!$A$7:$H$699,6,FALSE)</f>
        <v>Emitted neGHG - Agriculture - CH4</v>
      </c>
      <c r="F591" s="40" t="str">
        <f>VLOOKUP($A591,[3]Technologies!$A$7:$H$699,7,FALSE)</f>
        <v>MACC Component 2 - neGHG CH4 Manure Management</v>
      </c>
      <c r="G591" s="228"/>
      <c r="H591" s="228"/>
      <c r="I591" s="229" cm="1">
        <f t="array" ref="I591">-SUMPRODUCT(([3]Feedstocks!$C$4:$C$185=A591)*[3]Feedstocks!$E$4:$E$185,[3]Feedstocks!$F$4:$F$185,[3]Feedstocks!$H$4:$H$185,[3]Feedstocks!$I$4:$I$185)</f>
        <v>0</v>
      </c>
      <c r="J591" s="229" cm="1">
        <f t="array" ref="J591">-SUMPRODUCT(([3]Feedstocks!$C$4:$C$185=A591)*[3]Feedstocks!$E$4:$E$185,[3]Feedstocks!$H$4:$H$185,[3]Feedstocks!$I$4:$I$185)</f>
        <v>0</v>
      </c>
      <c r="K591" s="229"/>
      <c r="L591" s="229"/>
      <c r="M591" s="228"/>
      <c r="N591" s="228" t="str">
        <f>VLOOKUP(E591,[3]Activities!$A$9:$M$224,13,FALSE)</f>
        <v>NL</v>
      </c>
      <c r="O591" s="228"/>
      <c r="P591" s="66" t="s">
        <v>1266</v>
      </c>
      <c r="Q591" s="230"/>
      <c r="R591" s="230"/>
      <c r="S591" s="230"/>
      <c r="T591" s="230"/>
      <c r="U591" s="230"/>
      <c r="V591" s="230"/>
      <c r="W591" s="230"/>
      <c r="X591" s="230"/>
      <c r="Y591" s="230"/>
      <c r="Z591" s="230"/>
      <c r="AA591" s="230"/>
      <c r="AB591" s="230"/>
      <c r="AC591" s="230"/>
      <c r="AD591" s="230"/>
      <c r="AE591" s="230"/>
      <c r="AF591" s="235"/>
      <c r="AG591" s="235"/>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c r="BQ591" s="230"/>
      <c r="BR591" s="230"/>
      <c r="BS591" s="230"/>
      <c r="BT591" s="230"/>
      <c r="BU591" s="230"/>
      <c r="BV591" s="230"/>
      <c r="BW591" s="230"/>
      <c r="BX591" s="230"/>
      <c r="BY591" s="230"/>
      <c r="BZ591" s="230"/>
      <c r="CA591" s="230"/>
      <c r="CB591" s="230"/>
      <c r="CC591" s="230"/>
      <c r="CD591" s="230"/>
      <c r="CE591" s="230"/>
      <c r="CF591" s="230"/>
      <c r="CG591" s="230"/>
      <c r="CH591" s="230"/>
      <c r="CI591" s="230"/>
      <c r="CJ591" s="230"/>
      <c r="CK591" s="230"/>
      <c r="CL591" s="230"/>
      <c r="CM591" s="230"/>
      <c r="CN591" s="230"/>
      <c r="CO591" s="230"/>
      <c r="CP591" s="230"/>
      <c r="CQ591" s="230"/>
      <c r="CR591" s="230"/>
      <c r="CS591" s="230"/>
      <c r="CT591" s="230"/>
      <c r="CU591" s="230"/>
      <c r="CV591" s="230"/>
      <c r="CW591" s="230"/>
      <c r="CX591" s="230"/>
      <c r="CY591" s="230"/>
      <c r="CZ591" s="230"/>
      <c r="DA591" s="230"/>
      <c r="DB591" s="230"/>
      <c r="DC591" s="230"/>
      <c r="DD591" s="230"/>
      <c r="DE591" s="230"/>
      <c r="DF591" s="230"/>
      <c r="DG591" s="230"/>
      <c r="DH591" s="230"/>
      <c r="DI591" s="230"/>
      <c r="DJ591" s="230"/>
      <c r="DK591" s="230"/>
      <c r="DL591" s="230"/>
      <c r="DM591" s="230"/>
      <c r="DN591" s="230"/>
      <c r="DO591" s="230"/>
      <c r="DP591" s="230"/>
      <c r="DQ591" s="230"/>
      <c r="DR591" s="230"/>
      <c r="DS591" s="230"/>
      <c r="DT591" s="230"/>
      <c r="DU591" s="230"/>
      <c r="DV591" s="230"/>
      <c r="DW591" s="230"/>
      <c r="DX591" s="230"/>
      <c r="DY591" s="230"/>
      <c r="DZ591" s="230"/>
      <c r="EA591" s="230"/>
      <c r="EB591" s="230"/>
      <c r="EC591" s="230"/>
      <c r="ED591" s="230"/>
      <c r="EE591" s="230"/>
      <c r="EF591" s="230"/>
      <c r="EG591" s="230"/>
      <c r="EH591" s="230"/>
      <c r="EI591" s="230"/>
      <c r="EJ591" s="230"/>
      <c r="EK591" s="230"/>
      <c r="EL591" s="230"/>
      <c r="EM591" s="230"/>
      <c r="EN591" s="230"/>
      <c r="EO591" s="230"/>
      <c r="EP591" s="230"/>
      <c r="EQ591" s="230"/>
      <c r="ER591" s="230"/>
      <c r="ES591" s="230"/>
      <c r="ET591" s="230"/>
      <c r="EU591" s="230"/>
      <c r="EV591" s="230"/>
      <c r="EW591" s="230"/>
      <c r="EX591" s="230"/>
      <c r="EY591" s="230"/>
      <c r="EZ591" s="230"/>
      <c r="FA591" s="230"/>
      <c r="FB591" s="230"/>
      <c r="FC591" s="230"/>
      <c r="FD591" s="230"/>
      <c r="FE591" s="230"/>
      <c r="FF591" s="230"/>
      <c r="FG591" s="230"/>
      <c r="FH591" s="230"/>
      <c r="FI591" s="230"/>
      <c r="FJ591" s="230">
        <v>-1</v>
      </c>
      <c r="FK591" s="230"/>
      <c r="FL591" s="230"/>
      <c r="FM591" s="230"/>
      <c r="FN591" s="230"/>
      <c r="FO591" s="230"/>
      <c r="FP591" s="230"/>
      <c r="FQ591" s="230"/>
      <c r="FR591" s="230"/>
      <c r="FS591" s="230"/>
      <c r="FT591" s="231"/>
      <c r="FU591" s="232"/>
      <c r="FV591" s="232">
        <f t="shared" si="80"/>
        <v>0</v>
      </c>
      <c r="FW591" s="232">
        <f t="shared" si="80"/>
        <v>0</v>
      </c>
      <c r="FX591" s="232">
        <f t="shared" si="80"/>
        <v>0</v>
      </c>
      <c r="FY591" s="232">
        <f t="shared" si="80"/>
        <v>0</v>
      </c>
      <c r="FZ591" s="232">
        <f t="shared" si="80"/>
        <v>0</v>
      </c>
      <c r="GA591" s="232"/>
      <c r="GB591" s="232"/>
      <c r="GC591" s="232"/>
    </row>
    <row r="592" spans="1:185" x14ac:dyDescent="0.3">
      <c r="A592" s="69" t="s">
        <v>612</v>
      </c>
      <c r="B592" s="69" t="str">
        <f>[3]Technologies!B592</f>
        <v>Landbouw</v>
      </c>
      <c r="C592" s="69" t="str">
        <f>VLOOKUP($A592,[3]Technologies!$A$7:$H$699,3,FALSE)</f>
        <v>Emission</v>
      </c>
      <c r="D592" s="69" t="str">
        <f>VLOOKUP($A592,[3]Technologies!$A$7:$H$699,4,FALSE)</f>
        <v>Agriculture</v>
      </c>
      <c r="E592" s="69" t="str">
        <f>VLOOKUP($A592,[3]Technologies!$A$7:$H$699,6,FALSE)</f>
        <v>Emitted neGHG - Agriculture - CH4</v>
      </c>
      <c r="F592" s="70" t="str">
        <f>VLOOKUP($A592,[3]Technologies!$A$7:$H$699,7,FALSE)</f>
        <v>MACC Component 1 - neGHG CH4 Other</v>
      </c>
      <c r="G592" s="233"/>
      <c r="H592" s="233"/>
      <c r="I592" s="234" cm="1">
        <f t="array" ref="I592">-SUMPRODUCT(([3]Feedstocks!$C$4:$C$185=A592)*[3]Feedstocks!$E$4:$E$185,[3]Feedstocks!$F$4:$F$185,[3]Feedstocks!$H$4:$H$185,[3]Feedstocks!$I$4:$I$185)</f>
        <v>0</v>
      </c>
      <c r="J592" s="234" cm="1">
        <f t="array" ref="J592">-SUMPRODUCT(([3]Feedstocks!$C$4:$C$185=A592)*[3]Feedstocks!$E$4:$E$185,[3]Feedstocks!$H$4:$H$185,[3]Feedstocks!$I$4:$I$185)</f>
        <v>0</v>
      </c>
      <c r="K592" s="234"/>
      <c r="L592" s="234"/>
      <c r="M592" s="233"/>
      <c r="N592" s="233" t="str">
        <f>VLOOKUP(E592,[3]Activities!$A$9:$M$224,13,FALSE)</f>
        <v>NL</v>
      </c>
      <c r="O592" s="233"/>
      <c r="P592" s="87" t="s">
        <v>1266</v>
      </c>
      <c r="Q592" s="235"/>
      <c r="R592" s="235"/>
      <c r="S592" s="235"/>
      <c r="T592" s="235"/>
      <c r="U592" s="235"/>
      <c r="V592" s="235"/>
      <c r="W592" s="235"/>
      <c r="X592" s="235"/>
      <c r="Y592" s="235"/>
      <c r="Z592" s="235"/>
      <c r="AA592" s="235"/>
      <c r="AB592" s="235"/>
      <c r="AC592" s="235"/>
      <c r="AD592" s="235"/>
      <c r="AE592" s="235"/>
      <c r="AF592" s="230"/>
      <c r="AG592" s="230"/>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c r="BQ592" s="235"/>
      <c r="BR592" s="235"/>
      <c r="BS592" s="235"/>
      <c r="BT592" s="235"/>
      <c r="BU592" s="235"/>
      <c r="BV592" s="235"/>
      <c r="BW592" s="235"/>
      <c r="BX592" s="235"/>
      <c r="BY592" s="235"/>
      <c r="BZ592" s="235"/>
      <c r="CA592" s="235"/>
      <c r="CB592" s="235"/>
      <c r="CC592" s="235"/>
      <c r="CD592" s="235"/>
      <c r="CE592" s="235"/>
      <c r="CF592" s="235"/>
      <c r="CG592" s="235"/>
      <c r="CH592" s="235"/>
      <c r="CI592" s="235"/>
      <c r="CJ592" s="235"/>
      <c r="CK592" s="235"/>
      <c r="CL592" s="235"/>
      <c r="CM592" s="235"/>
      <c r="CN592" s="235"/>
      <c r="CO592" s="235"/>
      <c r="CP592" s="235"/>
      <c r="CQ592" s="235"/>
      <c r="CR592" s="235"/>
      <c r="CS592" s="235"/>
      <c r="CT592" s="235"/>
      <c r="CU592" s="235"/>
      <c r="CV592" s="235"/>
      <c r="CW592" s="235"/>
      <c r="CX592" s="235"/>
      <c r="CY592" s="235"/>
      <c r="CZ592" s="235"/>
      <c r="DA592" s="235"/>
      <c r="DB592" s="235"/>
      <c r="DC592" s="235"/>
      <c r="DD592" s="235"/>
      <c r="DE592" s="235"/>
      <c r="DF592" s="235"/>
      <c r="DG592" s="235"/>
      <c r="DH592" s="235"/>
      <c r="DI592" s="235"/>
      <c r="DJ592" s="235"/>
      <c r="DK592" s="235"/>
      <c r="DL592" s="235"/>
      <c r="DM592" s="235"/>
      <c r="DN592" s="235"/>
      <c r="DO592" s="235"/>
      <c r="DP592" s="235"/>
      <c r="DQ592" s="235"/>
      <c r="DR592" s="235"/>
      <c r="DS592" s="235"/>
      <c r="DT592" s="235"/>
      <c r="DU592" s="235"/>
      <c r="DV592" s="235"/>
      <c r="DW592" s="235"/>
      <c r="DX592" s="235"/>
      <c r="DY592" s="235"/>
      <c r="DZ592" s="235"/>
      <c r="EA592" s="235"/>
      <c r="EB592" s="235"/>
      <c r="EC592" s="235"/>
      <c r="ED592" s="235"/>
      <c r="EE592" s="235"/>
      <c r="EF592" s="235"/>
      <c r="EG592" s="235"/>
      <c r="EH592" s="235"/>
      <c r="EI592" s="235"/>
      <c r="EJ592" s="235"/>
      <c r="EK592" s="235"/>
      <c r="EL592" s="235"/>
      <c r="EM592" s="235"/>
      <c r="EN592" s="235"/>
      <c r="EO592" s="235"/>
      <c r="EP592" s="235"/>
      <c r="EQ592" s="235"/>
      <c r="ER592" s="235"/>
      <c r="ES592" s="235"/>
      <c r="ET592" s="235"/>
      <c r="EU592" s="235"/>
      <c r="EV592" s="235"/>
      <c r="EW592" s="235"/>
      <c r="EX592" s="235"/>
      <c r="EY592" s="235"/>
      <c r="EZ592" s="235"/>
      <c r="FA592" s="235"/>
      <c r="FB592" s="235"/>
      <c r="FC592" s="235"/>
      <c r="FD592" s="235"/>
      <c r="FE592" s="235"/>
      <c r="FF592" s="235"/>
      <c r="FG592" s="235"/>
      <c r="FH592" s="235"/>
      <c r="FI592" s="235"/>
      <c r="FJ592" s="235">
        <v>-1</v>
      </c>
      <c r="FK592" s="235"/>
      <c r="FL592" s="235"/>
      <c r="FM592" s="235"/>
      <c r="FN592" s="235"/>
      <c r="FO592" s="235"/>
      <c r="FP592" s="235"/>
      <c r="FQ592" s="235"/>
      <c r="FR592" s="235"/>
      <c r="FS592" s="235"/>
      <c r="FT592" s="236"/>
      <c r="FU592" s="237"/>
      <c r="FV592" s="237">
        <f t="shared" si="80"/>
        <v>0</v>
      </c>
      <c r="FW592" s="237">
        <f t="shared" si="80"/>
        <v>0</v>
      </c>
      <c r="FX592" s="237">
        <f t="shared" si="80"/>
        <v>0</v>
      </c>
      <c r="FY592" s="237">
        <f t="shared" si="80"/>
        <v>0</v>
      </c>
      <c r="FZ592" s="237">
        <f t="shared" si="80"/>
        <v>0</v>
      </c>
      <c r="GA592" s="237"/>
      <c r="GB592" s="237"/>
      <c r="GC592" s="237"/>
    </row>
    <row r="593" spans="1:185" x14ac:dyDescent="0.3">
      <c r="A593" s="40" t="s">
        <v>613</v>
      </c>
      <c r="B593" s="40" t="str">
        <f>[3]Technologies!B593</f>
        <v>Landbouw</v>
      </c>
      <c r="C593" s="40" t="str">
        <f>VLOOKUP($A593,[3]Technologies!$A$7:$H$699,3,FALSE)</f>
        <v>Emission</v>
      </c>
      <c r="D593" s="40" t="str">
        <f>VLOOKUP($A593,[3]Technologies!$A$7:$H$699,4,FALSE)</f>
        <v>Agriculture</v>
      </c>
      <c r="E593" s="40" t="str">
        <f>VLOOKUP($A593,[3]Technologies!$A$7:$H$699,6,FALSE)</f>
        <v>Emitted neGHG - Agriculture - N2O</v>
      </c>
      <c r="F593" s="40" t="str">
        <f>VLOOKUP($A593,[3]Technologies!$A$7:$H$699,7,FALSE)</f>
        <v>Emitted neGHG - Agriculture - N2O</v>
      </c>
      <c r="G593" s="228"/>
      <c r="H593" s="228"/>
      <c r="I593" s="229" cm="1">
        <f t="array" ref="I593">-SUMPRODUCT(([3]Feedstocks!$C$4:$C$185=A593)*[3]Feedstocks!$E$4:$E$185,[3]Feedstocks!$F$4:$F$185,[3]Feedstocks!$H$4:$H$185,[3]Feedstocks!$I$4:$I$185)</f>
        <v>0</v>
      </c>
      <c r="J593" s="229" cm="1">
        <f t="array" ref="J593">-SUMPRODUCT(([3]Feedstocks!$C$4:$C$185=A593)*[3]Feedstocks!$E$4:$E$185,[3]Feedstocks!$H$4:$H$185,[3]Feedstocks!$I$4:$I$185)</f>
        <v>0</v>
      </c>
      <c r="K593" s="229"/>
      <c r="L593" s="229"/>
      <c r="M593" s="228"/>
      <c r="N593" s="228" t="str">
        <f>VLOOKUP(E593,[3]Activities!$A$9:$M$224,13,FALSE)</f>
        <v>NL</v>
      </c>
      <c r="O593" s="228"/>
      <c r="P593" s="66" t="s">
        <v>1266</v>
      </c>
      <c r="Q593" s="230"/>
      <c r="R593" s="230"/>
      <c r="S593" s="230"/>
      <c r="T593" s="230"/>
      <c r="U593" s="230"/>
      <c r="V593" s="230"/>
      <c r="W593" s="230"/>
      <c r="X593" s="230"/>
      <c r="Y593" s="230"/>
      <c r="Z593" s="230"/>
      <c r="AA593" s="230"/>
      <c r="AB593" s="230"/>
      <c r="AC593" s="230"/>
      <c r="AD593" s="230"/>
      <c r="AE593" s="230"/>
      <c r="AF593" s="235"/>
      <c r="AG593" s="235"/>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c r="BQ593" s="230"/>
      <c r="BR593" s="230"/>
      <c r="BS593" s="230"/>
      <c r="BT593" s="230"/>
      <c r="BU593" s="230"/>
      <c r="BV593" s="230"/>
      <c r="BW593" s="230"/>
      <c r="BX593" s="230"/>
      <c r="BY593" s="230"/>
      <c r="BZ593" s="230"/>
      <c r="CA593" s="230"/>
      <c r="CB593" s="230"/>
      <c r="CC593" s="230"/>
      <c r="CD593" s="230"/>
      <c r="CE593" s="230"/>
      <c r="CF593" s="230"/>
      <c r="CG593" s="230"/>
      <c r="CH593" s="230"/>
      <c r="CI593" s="230"/>
      <c r="CJ593" s="230"/>
      <c r="CK593" s="230"/>
      <c r="CL593" s="230"/>
      <c r="CM593" s="230"/>
      <c r="CN593" s="230"/>
      <c r="CO593" s="230"/>
      <c r="CP593" s="230"/>
      <c r="CQ593" s="230"/>
      <c r="CR593" s="230"/>
      <c r="CS593" s="230"/>
      <c r="CT593" s="230"/>
      <c r="CU593" s="230"/>
      <c r="CV593" s="230"/>
      <c r="CW593" s="230"/>
      <c r="CX593" s="230"/>
      <c r="CY593" s="230"/>
      <c r="CZ593" s="230"/>
      <c r="DA593" s="230"/>
      <c r="DB593" s="230"/>
      <c r="DC593" s="230"/>
      <c r="DD593" s="230"/>
      <c r="DE593" s="230"/>
      <c r="DF593" s="230"/>
      <c r="DG593" s="230"/>
      <c r="DH593" s="230"/>
      <c r="DI593" s="230"/>
      <c r="DJ593" s="230"/>
      <c r="DK593" s="230"/>
      <c r="DL593" s="230"/>
      <c r="DM593" s="230"/>
      <c r="DN593" s="230"/>
      <c r="DO593" s="230"/>
      <c r="DP593" s="230"/>
      <c r="DQ593" s="230"/>
      <c r="DR593" s="230"/>
      <c r="DS593" s="230"/>
      <c r="DT593" s="230"/>
      <c r="DU593" s="230"/>
      <c r="DV593" s="230"/>
      <c r="DW593" s="230"/>
      <c r="DX593" s="230"/>
      <c r="DY593" s="230"/>
      <c r="DZ593" s="230"/>
      <c r="EA593" s="230"/>
      <c r="EB593" s="230"/>
      <c r="EC593" s="230"/>
      <c r="ED593" s="230"/>
      <c r="EE593" s="230"/>
      <c r="EF593" s="230"/>
      <c r="EG593" s="230"/>
      <c r="EH593" s="230"/>
      <c r="EI593" s="230"/>
      <c r="EJ593" s="230"/>
      <c r="EK593" s="230"/>
      <c r="EL593" s="230"/>
      <c r="EM593" s="230"/>
      <c r="EN593" s="230"/>
      <c r="EO593" s="230"/>
      <c r="EP593" s="230"/>
      <c r="EQ593" s="230"/>
      <c r="ER593" s="230"/>
      <c r="ES593" s="230"/>
      <c r="ET593" s="230"/>
      <c r="EU593" s="230"/>
      <c r="EV593" s="230"/>
      <c r="EW593" s="230"/>
      <c r="EX593" s="230"/>
      <c r="EY593" s="230"/>
      <c r="EZ593" s="230"/>
      <c r="FA593" s="230"/>
      <c r="FB593" s="230"/>
      <c r="FC593" s="230"/>
      <c r="FD593" s="230"/>
      <c r="FE593" s="230"/>
      <c r="FF593" s="230"/>
      <c r="FG593" s="230"/>
      <c r="FH593" s="230"/>
      <c r="FI593" s="230"/>
      <c r="FJ593" s="230"/>
      <c r="FK593" s="230">
        <v>-1</v>
      </c>
      <c r="FL593" s="230"/>
      <c r="FM593" s="230"/>
      <c r="FN593" s="230"/>
      <c r="FO593" s="230"/>
      <c r="FP593" s="230"/>
      <c r="FQ593" s="230"/>
      <c r="FR593" s="230"/>
      <c r="FS593" s="230"/>
      <c r="FT593" s="231"/>
      <c r="FU593" s="232"/>
      <c r="FV593" s="232">
        <f t="shared" si="80"/>
        <v>0</v>
      </c>
      <c r="FW593" s="232">
        <f t="shared" si="80"/>
        <v>0</v>
      </c>
      <c r="FX593" s="232">
        <f t="shared" si="80"/>
        <v>0</v>
      </c>
      <c r="FY593" s="232">
        <f t="shared" si="80"/>
        <v>0</v>
      </c>
      <c r="FZ593" s="232">
        <f t="shared" si="80"/>
        <v>0</v>
      </c>
      <c r="GA593" s="232">
        <v>1</v>
      </c>
      <c r="GB593" s="232"/>
      <c r="GC593" s="232"/>
    </row>
    <row r="594" spans="1:185" x14ac:dyDescent="0.3">
      <c r="A594" s="69" t="s">
        <v>614</v>
      </c>
      <c r="B594" s="69" t="str">
        <f>[3]Technologies!B594</f>
        <v>Landbouw</v>
      </c>
      <c r="C594" s="69" t="str">
        <f>VLOOKUP($A594,[3]Technologies!$A$7:$H$699,3,FALSE)</f>
        <v>Emission</v>
      </c>
      <c r="D594" s="69" t="str">
        <f>VLOOKUP($A594,[3]Technologies!$A$7:$H$699,4,FALSE)</f>
        <v>Agriculture</v>
      </c>
      <c r="E594" s="69" t="str">
        <f>VLOOKUP($A594,[3]Technologies!$A$7:$H$699,6,FALSE)</f>
        <v>Emitted neGHG - Agriculture - N2O</v>
      </c>
      <c r="F594" s="70" t="str">
        <f>VLOOKUP($A594,[3]Technologies!$A$7:$H$699,7,FALSE)</f>
        <v>MACC Component 1 - neGHG N2O Fertilizer</v>
      </c>
      <c r="G594" s="233"/>
      <c r="H594" s="233"/>
      <c r="I594" s="234" cm="1">
        <f t="array" ref="I594">-SUMPRODUCT(([3]Feedstocks!$C$4:$C$185=A594)*[3]Feedstocks!$E$4:$E$185,[3]Feedstocks!$F$4:$F$185,[3]Feedstocks!$H$4:$H$185,[3]Feedstocks!$I$4:$I$185)</f>
        <v>0</v>
      </c>
      <c r="J594" s="234" cm="1">
        <f t="array" ref="J594">-SUMPRODUCT(([3]Feedstocks!$C$4:$C$185=A594)*[3]Feedstocks!$E$4:$E$185,[3]Feedstocks!$H$4:$H$185,[3]Feedstocks!$I$4:$I$185)</f>
        <v>0</v>
      </c>
      <c r="K594" s="234"/>
      <c r="L594" s="234"/>
      <c r="M594" s="233"/>
      <c r="N594" s="233" t="str">
        <f>VLOOKUP(E594,[3]Activities!$A$9:$M$224,13,FALSE)</f>
        <v>NL</v>
      </c>
      <c r="O594" s="233"/>
      <c r="P594" s="87" t="s">
        <v>1266</v>
      </c>
      <c r="Q594" s="235"/>
      <c r="R594" s="235"/>
      <c r="S594" s="235"/>
      <c r="T594" s="235"/>
      <c r="U594" s="235"/>
      <c r="V594" s="235"/>
      <c r="W594" s="235"/>
      <c r="X594" s="235"/>
      <c r="Y594" s="235"/>
      <c r="Z594" s="235"/>
      <c r="AA594" s="235"/>
      <c r="AB594" s="235"/>
      <c r="AC594" s="235"/>
      <c r="AD594" s="235"/>
      <c r="AE594" s="235"/>
      <c r="AF594" s="230"/>
      <c r="AG594" s="230"/>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c r="BQ594" s="235"/>
      <c r="BR594" s="235"/>
      <c r="BS594" s="235"/>
      <c r="BT594" s="235"/>
      <c r="BU594" s="235"/>
      <c r="BV594" s="235"/>
      <c r="BW594" s="235"/>
      <c r="BX594" s="235"/>
      <c r="BY594" s="235"/>
      <c r="BZ594" s="235"/>
      <c r="CA594" s="235"/>
      <c r="CB594" s="235"/>
      <c r="CC594" s="235"/>
      <c r="CD594" s="235"/>
      <c r="CE594" s="235"/>
      <c r="CF594" s="235"/>
      <c r="CG594" s="235"/>
      <c r="CH594" s="235"/>
      <c r="CI594" s="235"/>
      <c r="CJ594" s="235"/>
      <c r="CK594" s="235"/>
      <c r="CL594" s="235"/>
      <c r="CM594" s="235"/>
      <c r="CN594" s="235"/>
      <c r="CO594" s="235"/>
      <c r="CP594" s="235"/>
      <c r="CQ594" s="235"/>
      <c r="CR594" s="235"/>
      <c r="CS594" s="235"/>
      <c r="CT594" s="235"/>
      <c r="CU594" s="235"/>
      <c r="CV594" s="235"/>
      <c r="CW594" s="235"/>
      <c r="CX594" s="235"/>
      <c r="CY594" s="235"/>
      <c r="CZ594" s="235"/>
      <c r="DA594" s="235"/>
      <c r="DB594" s="235"/>
      <c r="DC594" s="235"/>
      <c r="DD594" s="235"/>
      <c r="DE594" s="235"/>
      <c r="DF594" s="235"/>
      <c r="DG594" s="235"/>
      <c r="DH594" s="235"/>
      <c r="DI594" s="235"/>
      <c r="DJ594" s="235"/>
      <c r="DK594" s="235"/>
      <c r="DL594" s="235"/>
      <c r="DM594" s="235"/>
      <c r="DN594" s="235"/>
      <c r="DO594" s="235"/>
      <c r="DP594" s="235"/>
      <c r="DQ594" s="235"/>
      <c r="DR594" s="235"/>
      <c r="DS594" s="235"/>
      <c r="DT594" s="235"/>
      <c r="DU594" s="235"/>
      <c r="DV594" s="235"/>
      <c r="DW594" s="235"/>
      <c r="DX594" s="235"/>
      <c r="DY594" s="235"/>
      <c r="DZ594" s="235"/>
      <c r="EA594" s="235"/>
      <c r="EB594" s="235"/>
      <c r="EC594" s="235"/>
      <c r="ED594" s="235"/>
      <c r="EE594" s="235"/>
      <c r="EF594" s="235"/>
      <c r="EG594" s="235"/>
      <c r="EH594" s="235"/>
      <c r="EI594" s="235"/>
      <c r="EJ594" s="235"/>
      <c r="EK594" s="235"/>
      <c r="EL594" s="235"/>
      <c r="EM594" s="235"/>
      <c r="EN594" s="235"/>
      <c r="EO594" s="235"/>
      <c r="EP594" s="235"/>
      <c r="EQ594" s="235"/>
      <c r="ER594" s="235"/>
      <c r="ES594" s="235"/>
      <c r="ET594" s="235"/>
      <c r="EU594" s="235"/>
      <c r="EV594" s="235"/>
      <c r="EW594" s="235"/>
      <c r="EX594" s="235"/>
      <c r="EY594" s="235"/>
      <c r="EZ594" s="235"/>
      <c r="FA594" s="235"/>
      <c r="FB594" s="235"/>
      <c r="FC594" s="235"/>
      <c r="FD594" s="235"/>
      <c r="FE594" s="235"/>
      <c r="FF594" s="235"/>
      <c r="FG594" s="235"/>
      <c r="FH594" s="235"/>
      <c r="FI594" s="235"/>
      <c r="FJ594" s="235"/>
      <c r="FK594" s="235">
        <v>-1</v>
      </c>
      <c r="FL594" s="235"/>
      <c r="FM594" s="235"/>
      <c r="FN594" s="235"/>
      <c r="FO594" s="235"/>
      <c r="FP594" s="235"/>
      <c r="FQ594" s="235"/>
      <c r="FR594" s="235"/>
      <c r="FS594" s="235"/>
      <c r="FT594" s="236"/>
      <c r="FU594" s="237"/>
      <c r="FV594" s="237">
        <f t="shared" si="80"/>
        <v>0</v>
      </c>
      <c r="FW594" s="237">
        <f t="shared" si="80"/>
        <v>0</v>
      </c>
      <c r="FX594" s="237">
        <f t="shared" si="80"/>
        <v>0</v>
      </c>
      <c r="FY594" s="237">
        <f t="shared" si="80"/>
        <v>0</v>
      </c>
      <c r="FZ594" s="237">
        <f t="shared" si="80"/>
        <v>0</v>
      </c>
      <c r="GA594" s="237"/>
      <c r="GB594" s="237"/>
      <c r="GC594" s="237"/>
    </row>
    <row r="595" spans="1:185" x14ac:dyDescent="0.3">
      <c r="A595" s="40" t="s">
        <v>615</v>
      </c>
      <c r="B595" s="40" t="str">
        <f>[3]Technologies!B595</f>
        <v>Landbouw</v>
      </c>
      <c r="C595" s="40" t="str">
        <f>VLOOKUP($A595,[3]Technologies!$A$7:$H$699,3,FALSE)</f>
        <v>Emission</v>
      </c>
      <c r="D595" s="40" t="str">
        <f>VLOOKUP($A595,[3]Technologies!$A$7:$H$699,4,FALSE)</f>
        <v>Agriculture</v>
      </c>
      <c r="E595" s="40" t="str">
        <f>VLOOKUP($A595,[3]Technologies!$A$7:$H$699,6,FALSE)</f>
        <v>Emitted neGHG - Agriculture - N2O</v>
      </c>
      <c r="F595" s="40" t="str">
        <f>VLOOKUP($A595,[3]Technologies!$A$7:$H$699,7,FALSE)</f>
        <v>MACC Component 2 - neGHG N2O Fertilizer</v>
      </c>
      <c r="G595" s="228"/>
      <c r="H595" s="228"/>
      <c r="I595" s="229" cm="1">
        <f t="array" ref="I595">-SUMPRODUCT(([3]Feedstocks!$C$4:$C$185=A595)*[3]Feedstocks!$E$4:$E$185,[3]Feedstocks!$F$4:$F$185,[3]Feedstocks!$H$4:$H$185,[3]Feedstocks!$I$4:$I$185)</f>
        <v>0</v>
      </c>
      <c r="J595" s="229" cm="1">
        <f t="array" ref="J595">-SUMPRODUCT(([3]Feedstocks!$C$4:$C$185=A595)*[3]Feedstocks!$E$4:$E$185,[3]Feedstocks!$H$4:$H$185,[3]Feedstocks!$I$4:$I$185)</f>
        <v>0</v>
      </c>
      <c r="K595" s="229"/>
      <c r="L595" s="229"/>
      <c r="M595" s="228"/>
      <c r="N595" s="228" t="str">
        <f>VLOOKUP(E595,[3]Activities!$A$9:$M$224,13,FALSE)</f>
        <v>NL</v>
      </c>
      <c r="O595" s="228"/>
      <c r="P595" s="66" t="s">
        <v>1266</v>
      </c>
      <c r="Q595" s="230"/>
      <c r="R595" s="230"/>
      <c r="S595" s="230"/>
      <c r="T595" s="230"/>
      <c r="U595" s="230"/>
      <c r="V595" s="230"/>
      <c r="W595" s="230"/>
      <c r="X595" s="230"/>
      <c r="Y595" s="230"/>
      <c r="Z595" s="230"/>
      <c r="AA595" s="230"/>
      <c r="AB595" s="230"/>
      <c r="AC595" s="230"/>
      <c r="AD595" s="230"/>
      <c r="AE595" s="230"/>
      <c r="AF595" s="235"/>
      <c r="AG595" s="235"/>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c r="BQ595" s="230"/>
      <c r="BR595" s="230"/>
      <c r="BS595" s="230"/>
      <c r="BT595" s="230"/>
      <c r="BU595" s="230"/>
      <c r="BV595" s="230"/>
      <c r="BW595" s="230"/>
      <c r="BX595" s="230"/>
      <c r="BY595" s="230"/>
      <c r="BZ595" s="230"/>
      <c r="CA595" s="230"/>
      <c r="CB595" s="230"/>
      <c r="CC595" s="230"/>
      <c r="CD595" s="230"/>
      <c r="CE595" s="230"/>
      <c r="CF595" s="230"/>
      <c r="CG595" s="230"/>
      <c r="CH595" s="230"/>
      <c r="CI595" s="230"/>
      <c r="CJ595" s="230"/>
      <c r="CK595" s="230"/>
      <c r="CL595" s="230"/>
      <c r="CM595" s="230"/>
      <c r="CN595" s="230"/>
      <c r="CO595" s="230"/>
      <c r="CP595" s="230"/>
      <c r="CQ595" s="230"/>
      <c r="CR595" s="230"/>
      <c r="CS595" s="230"/>
      <c r="CT595" s="230"/>
      <c r="CU595" s="230"/>
      <c r="CV595" s="230"/>
      <c r="CW595" s="230"/>
      <c r="CX595" s="230"/>
      <c r="CY595" s="230"/>
      <c r="CZ595" s="230"/>
      <c r="DA595" s="230"/>
      <c r="DB595" s="230"/>
      <c r="DC595" s="230"/>
      <c r="DD595" s="230"/>
      <c r="DE595" s="230"/>
      <c r="DF595" s="230"/>
      <c r="DG595" s="230"/>
      <c r="DH595" s="230"/>
      <c r="DI595" s="230"/>
      <c r="DJ595" s="230"/>
      <c r="DK595" s="230"/>
      <c r="DL595" s="230"/>
      <c r="DM595" s="230"/>
      <c r="DN595" s="230"/>
      <c r="DO595" s="230"/>
      <c r="DP595" s="230"/>
      <c r="DQ595" s="230"/>
      <c r="DR595" s="230"/>
      <c r="DS595" s="230"/>
      <c r="DT595" s="230"/>
      <c r="DU595" s="230"/>
      <c r="DV595" s="230"/>
      <c r="DW595" s="230"/>
      <c r="DX595" s="230"/>
      <c r="DY595" s="230"/>
      <c r="DZ595" s="230"/>
      <c r="EA595" s="230"/>
      <c r="EB595" s="230"/>
      <c r="EC595" s="230"/>
      <c r="ED595" s="230"/>
      <c r="EE595" s="230"/>
      <c r="EF595" s="230"/>
      <c r="EG595" s="230"/>
      <c r="EH595" s="230"/>
      <c r="EI595" s="230"/>
      <c r="EJ595" s="230"/>
      <c r="EK595" s="230"/>
      <c r="EL595" s="230"/>
      <c r="EM595" s="230"/>
      <c r="EN595" s="230"/>
      <c r="EO595" s="230"/>
      <c r="EP595" s="230"/>
      <c r="EQ595" s="230"/>
      <c r="ER595" s="230"/>
      <c r="ES595" s="230"/>
      <c r="ET595" s="230"/>
      <c r="EU595" s="230"/>
      <c r="EV595" s="230"/>
      <c r="EW595" s="230"/>
      <c r="EX595" s="230"/>
      <c r="EY595" s="230"/>
      <c r="EZ595" s="230"/>
      <c r="FA595" s="230"/>
      <c r="FB595" s="230"/>
      <c r="FC595" s="230"/>
      <c r="FD595" s="230"/>
      <c r="FE595" s="230"/>
      <c r="FF595" s="230"/>
      <c r="FG595" s="230"/>
      <c r="FH595" s="230"/>
      <c r="FI595" s="230"/>
      <c r="FJ595" s="230"/>
      <c r="FK595" s="230">
        <v>-1</v>
      </c>
      <c r="FL595" s="230"/>
      <c r="FM595" s="230"/>
      <c r="FN595" s="230"/>
      <c r="FO595" s="230"/>
      <c r="FP595" s="230"/>
      <c r="FQ595" s="230"/>
      <c r="FR595" s="230"/>
      <c r="FS595" s="230"/>
      <c r="FT595" s="231"/>
      <c r="FU595" s="232"/>
      <c r="FV595" s="232">
        <f t="shared" si="80"/>
        <v>0</v>
      </c>
      <c r="FW595" s="232">
        <f t="shared" si="80"/>
        <v>0</v>
      </c>
      <c r="FX595" s="232">
        <f t="shared" si="80"/>
        <v>0</v>
      </c>
      <c r="FY595" s="232">
        <f t="shared" si="80"/>
        <v>0</v>
      </c>
      <c r="FZ595" s="232">
        <f t="shared" si="80"/>
        <v>0</v>
      </c>
      <c r="GA595" s="232"/>
      <c r="GB595" s="232"/>
      <c r="GC595" s="232"/>
    </row>
    <row r="596" spans="1:185" x14ac:dyDescent="0.3">
      <c r="A596" s="69" t="s">
        <v>616</v>
      </c>
      <c r="B596" s="69" t="str">
        <f>[3]Technologies!B596</f>
        <v>Landbouw</v>
      </c>
      <c r="C596" s="69" t="str">
        <f>VLOOKUP($A596,[3]Technologies!$A$7:$H$699,3,FALSE)</f>
        <v>Emission</v>
      </c>
      <c r="D596" s="69" t="str">
        <f>VLOOKUP($A596,[3]Technologies!$A$7:$H$699,4,FALSE)</f>
        <v>Agriculture</v>
      </c>
      <c r="E596" s="69" t="str">
        <f>VLOOKUP($A596,[3]Technologies!$A$7:$H$699,6,FALSE)</f>
        <v>Emitted neGHG - Agriculture - N2O</v>
      </c>
      <c r="F596" s="70" t="str">
        <f>VLOOKUP($A596,[3]Technologies!$A$7:$H$699,7,FALSE)</f>
        <v>MACC Component 3 - neGHG N2O Fertilizer</v>
      </c>
      <c r="G596" s="233"/>
      <c r="H596" s="233"/>
      <c r="I596" s="234" cm="1">
        <f t="array" ref="I596">-SUMPRODUCT(([3]Feedstocks!$C$4:$C$185=A596)*[3]Feedstocks!$E$4:$E$185,[3]Feedstocks!$F$4:$F$185,[3]Feedstocks!$H$4:$H$185,[3]Feedstocks!$I$4:$I$185)</f>
        <v>0</v>
      </c>
      <c r="J596" s="234" cm="1">
        <f t="array" ref="J596">-SUMPRODUCT(([3]Feedstocks!$C$4:$C$185=A596)*[3]Feedstocks!$E$4:$E$185,[3]Feedstocks!$H$4:$H$185,[3]Feedstocks!$I$4:$I$185)</f>
        <v>0</v>
      </c>
      <c r="K596" s="234"/>
      <c r="L596" s="234"/>
      <c r="M596" s="233"/>
      <c r="N596" s="233" t="str">
        <f>VLOOKUP(E596,[3]Activities!$A$9:$M$224,13,FALSE)</f>
        <v>NL</v>
      </c>
      <c r="O596" s="233"/>
      <c r="P596" s="87" t="s">
        <v>1266</v>
      </c>
      <c r="Q596" s="235"/>
      <c r="R596" s="235"/>
      <c r="S596" s="235"/>
      <c r="T596" s="235"/>
      <c r="U596" s="235"/>
      <c r="V596" s="235"/>
      <c r="W596" s="235"/>
      <c r="X596" s="235"/>
      <c r="Y596" s="235"/>
      <c r="Z596" s="235"/>
      <c r="AA596" s="235"/>
      <c r="AB596" s="235"/>
      <c r="AC596" s="235"/>
      <c r="AD596" s="235"/>
      <c r="AE596" s="235"/>
      <c r="AF596" s="230"/>
      <c r="AG596" s="230"/>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c r="BQ596" s="235"/>
      <c r="BR596" s="235"/>
      <c r="BS596" s="235"/>
      <c r="BT596" s="235"/>
      <c r="BU596" s="235"/>
      <c r="BV596" s="235"/>
      <c r="BW596" s="235"/>
      <c r="BX596" s="235"/>
      <c r="BY596" s="235"/>
      <c r="BZ596" s="235"/>
      <c r="CA596" s="235"/>
      <c r="CB596" s="235"/>
      <c r="CC596" s="235"/>
      <c r="CD596" s="235"/>
      <c r="CE596" s="235"/>
      <c r="CF596" s="235"/>
      <c r="CG596" s="235"/>
      <c r="CH596" s="235"/>
      <c r="CI596" s="235"/>
      <c r="CJ596" s="235"/>
      <c r="CK596" s="235"/>
      <c r="CL596" s="235"/>
      <c r="CM596" s="235"/>
      <c r="CN596" s="235"/>
      <c r="CO596" s="235"/>
      <c r="CP596" s="235"/>
      <c r="CQ596" s="235"/>
      <c r="CR596" s="235"/>
      <c r="CS596" s="235"/>
      <c r="CT596" s="235"/>
      <c r="CU596" s="235"/>
      <c r="CV596" s="235"/>
      <c r="CW596" s="235"/>
      <c r="CX596" s="235"/>
      <c r="CY596" s="235"/>
      <c r="CZ596" s="235"/>
      <c r="DA596" s="235"/>
      <c r="DB596" s="235"/>
      <c r="DC596" s="235"/>
      <c r="DD596" s="235"/>
      <c r="DE596" s="235"/>
      <c r="DF596" s="235"/>
      <c r="DG596" s="235"/>
      <c r="DH596" s="235"/>
      <c r="DI596" s="235"/>
      <c r="DJ596" s="235"/>
      <c r="DK596" s="235"/>
      <c r="DL596" s="235"/>
      <c r="DM596" s="235"/>
      <c r="DN596" s="235"/>
      <c r="DO596" s="235"/>
      <c r="DP596" s="235"/>
      <c r="DQ596" s="235"/>
      <c r="DR596" s="235"/>
      <c r="DS596" s="235"/>
      <c r="DT596" s="235"/>
      <c r="DU596" s="235"/>
      <c r="DV596" s="235"/>
      <c r="DW596" s="235"/>
      <c r="DX596" s="235"/>
      <c r="DY596" s="235"/>
      <c r="DZ596" s="235"/>
      <c r="EA596" s="235"/>
      <c r="EB596" s="235"/>
      <c r="EC596" s="235"/>
      <c r="ED596" s="235"/>
      <c r="EE596" s="235"/>
      <c r="EF596" s="235"/>
      <c r="EG596" s="235"/>
      <c r="EH596" s="235"/>
      <c r="EI596" s="235"/>
      <c r="EJ596" s="235"/>
      <c r="EK596" s="235"/>
      <c r="EL596" s="235"/>
      <c r="EM596" s="235"/>
      <c r="EN596" s="235"/>
      <c r="EO596" s="235"/>
      <c r="EP596" s="235"/>
      <c r="EQ596" s="235"/>
      <c r="ER596" s="235"/>
      <c r="ES596" s="235"/>
      <c r="ET596" s="235"/>
      <c r="EU596" s="235"/>
      <c r="EV596" s="235"/>
      <c r="EW596" s="235"/>
      <c r="EX596" s="235"/>
      <c r="EY596" s="235"/>
      <c r="EZ596" s="235"/>
      <c r="FA596" s="235"/>
      <c r="FB596" s="235"/>
      <c r="FC596" s="235"/>
      <c r="FD596" s="235"/>
      <c r="FE596" s="235"/>
      <c r="FF596" s="235"/>
      <c r="FG596" s="235"/>
      <c r="FH596" s="235"/>
      <c r="FI596" s="235"/>
      <c r="FJ596" s="235"/>
      <c r="FK596" s="235">
        <v>-1</v>
      </c>
      <c r="FL596" s="235"/>
      <c r="FM596" s="235"/>
      <c r="FN596" s="235"/>
      <c r="FO596" s="235"/>
      <c r="FP596" s="235"/>
      <c r="FQ596" s="235"/>
      <c r="FR596" s="235"/>
      <c r="FS596" s="235"/>
      <c r="FT596" s="236"/>
      <c r="FU596" s="237"/>
      <c r="FV596" s="237">
        <f t="shared" ref="FV596:FZ611" si="81">ROUND(IF($C596="Primary",0,$M596*(1-$O596)*($G596*(SUMPRODUCT($Q$4:$FS$4,$Q596:$FS596)+$J596)+$H596-SUMPRODUCT($Q$5:$FS$5,$Q596:$FS596)-$I596+$K596))*IF($N596=FV$4,1,0),4)</f>
        <v>0</v>
      </c>
      <c r="FW596" s="237">
        <f t="shared" si="81"/>
        <v>0</v>
      </c>
      <c r="FX596" s="237">
        <f t="shared" si="81"/>
        <v>0</v>
      </c>
      <c r="FY596" s="237">
        <f t="shared" si="81"/>
        <v>0</v>
      </c>
      <c r="FZ596" s="237">
        <f t="shared" si="81"/>
        <v>0</v>
      </c>
      <c r="GA596" s="237"/>
      <c r="GB596" s="237"/>
      <c r="GC596" s="237"/>
    </row>
    <row r="597" spans="1:185" x14ac:dyDescent="0.3">
      <c r="A597" s="40" t="s">
        <v>617</v>
      </c>
      <c r="B597" s="40" t="str">
        <f>[3]Technologies!B597</f>
        <v>Landbouw</v>
      </c>
      <c r="C597" s="40" t="str">
        <f>VLOOKUP($A597,[3]Technologies!$A$7:$H$699,3,FALSE)</f>
        <v>Emission</v>
      </c>
      <c r="D597" s="40" t="str">
        <f>VLOOKUP($A597,[3]Technologies!$A$7:$H$699,4,FALSE)</f>
        <v>Agriculture</v>
      </c>
      <c r="E597" s="40" t="str">
        <f>VLOOKUP($A597,[3]Technologies!$A$7:$H$699,6,FALSE)</f>
        <v>Emitted neGHG - Agriculture - N2O</v>
      </c>
      <c r="F597" s="40" t="str">
        <f>VLOOKUP($A597,[3]Technologies!$A$7:$H$699,7,FALSE)</f>
        <v>MACC Component 1 - neGHG N2O Manure Management</v>
      </c>
      <c r="G597" s="228"/>
      <c r="H597" s="228"/>
      <c r="I597" s="229" cm="1">
        <f t="array" ref="I597">-SUMPRODUCT(([3]Feedstocks!$C$4:$C$185=A597)*[3]Feedstocks!$E$4:$E$185,[3]Feedstocks!$F$4:$F$185,[3]Feedstocks!$H$4:$H$185,[3]Feedstocks!$I$4:$I$185)</f>
        <v>0</v>
      </c>
      <c r="J597" s="229" cm="1">
        <f t="array" ref="J597">-SUMPRODUCT(([3]Feedstocks!$C$4:$C$185=A597)*[3]Feedstocks!$E$4:$E$185,[3]Feedstocks!$H$4:$H$185,[3]Feedstocks!$I$4:$I$185)</f>
        <v>0</v>
      </c>
      <c r="K597" s="229"/>
      <c r="L597" s="229">
        <v>1</v>
      </c>
      <c r="M597" s="228"/>
      <c r="N597" s="228" t="str">
        <f>VLOOKUP(E597,[3]Activities!$A$9:$M$224,13,FALSE)</f>
        <v>NL</v>
      </c>
      <c r="O597" s="228"/>
      <c r="P597" s="66" t="s">
        <v>1266</v>
      </c>
      <c r="Q597" s="230"/>
      <c r="R597" s="230"/>
      <c r="S597" s="230"/>
      <c r="T597" s="230"/>
      <c r="U597" s="230"/>
      <c r="V597" s="230"/>
      <c r="W597" s="230"/>
      <c r="X597" s="230"/>
      <c r="Y597" s="230"/>
      <c r="Z597" s="230"/>
      <c r="AA597" s="230"/>
      <c r="AB597" s="230"/>
      <c r="AC597" s="230"/>
      <c r="AD597" s="230"/>
      <c r="AE597" s="230"/>
      <c r="AF597" s="235"/>
      <c r="AG597" s="235"/>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c r="BQ597" s="230"/>
      <c r="BR597" s="230"/>
      <c r="BS597" s="230"/>
      <c r="BT597" s="230"/>
      <c r="BU597" s="230"/>
      <c r="BV597" s="230"/>
      <c r="BW597" s="230"/>
      <c r="BX597" s="230"/>
      <c r="BY597" s="230"/>
      <c r="BZ597" s="230"/>
      <c r="CA597" s="230"/>
      <c r="CB597" s="230"/>
      <c r="CC597" s="230"/>
      <c r="CD597" s="230"/>
      <c r="CE597" s="230"/>
      <c r="CF597" s="230"/>
      <c r="CG597" s="230"/>
      <c r="CH597" s="230"/>
      <c r="CI597" s="230"/>
      <c r="CJ597" s="230"/>
      <c r="CK597" s="230"/>
      <c r="CL597" s="230"/>
      <c r="CM597" s="230"/>
      <c r="CN597" s="230"/>
      <c r="CO597" s="230"/>
      <c r="CP597" s="230"/>
      <c r="CQ597" s="230"/>
      <c r="CR597" s="230"/>
      <c r="CS597" s="230"/>
      <c r="CT597" s="230"/>
      <c r="CU597" s="230"/>
      <c r="CV597" s="230"/>
      <c r="CW597" s="230"/>
      <c r="CX597" s="230"/>
      <c r="CY597" s="230"/>
      <c r="CZ597" s="230"/>
      <c r="DA597" s="230"/>
      <c r="DB597" s="230"/>
      <c r="DC597" s="230"/>
      <c r="DD597" s="230"/>
      <c r="DE597" s="230"/>
      <c r="DF597" s="230"/>
      <c r="DG597" s="230"/>
      <c r="DH597" s="230"/>
      <c r="DI597" s="230"/>
      <c r="DJ597" s="230"/>
      <c r="DK597" s="230"/>
      <c r="DL597" s="230"/>
      <c r="DM597" s="230"/>
      <c r="DN597" s="230"/>
      <c r="DO597" s="230"/>
      <c r="DP597" s="230"/>
      <c r="DQ597" s="230"/>
      <c r="DR597" s="230"/>
      <c r="DS597" s="230"/>
      <c r="DT597" s="230"/>
      <c r="DU597" s="230"/>
      <c r="DV597" s="230"/>
      <c r="DW597" s="230"/>
      <c r="DX597" s="230"/>
      <c r="DY597" s="230"/>
      <c r="DZ597" s="230"/>
      <c r="EA597" s="230"/>
      <c r="EB597" s="230"/>
      <c r="EC597" s="230"/>
      <c r="ED597" s="230"/>
      <c r="EE597" s="230"/>
      <c r="EF597" s="230"/>
      <c r="EG597" s="230"/>
      <c r="EH597" s="230"/>
      <c r="EI597" s="230"/>
      <c r="EJ597" s="230"/>
      <c r="EK597" s="230"/>
      <c r="EL597" s="230"/>
      <c r="EM597" s="230"/>
      <c r="EN597" s="230"/>
      <c r="EO597" s="230"/>
      <c r="EP597" s="230"/>
      <c r="EQ597" s="230"/>
      <c r="ER597" s="230"/>
      <c r="ES597" s="230"/>
      <c r="ET597" s="230"/>
      <c r="EU597" s="230"/>
      <c r="EV597" s="230"/>
      <c r="EW597" s="230"/>
      <c r="EX597" s="230"/>
      <c r="EY597" s="230"/>
      <c r="EZ597" s="230"/>
      <c r="FA597" s="230"/>
      <c r="FB597" s="230"/>
      <c r="FC597" s="230"/>
      <c r="FD597" s="230"/>
      <c r="FE597" s="230"/>
      <c r="FF597" s="230"/>
      <c r="FG597" s="230"/>
      <c r="FH597" s="230"/>
      <c r="FI597" s="230"/>
      <c r="FJ597" s="230"/>
      <c r="FK597" s="230">
        <v>-1</v>
      </c>
      <c r="FL597" s="230"/>
      <c r="FM597" s="230"/>
      <c r="FN597" s="230"/>
      <c r="FO597" s="230"/>
      <c r="FP597" s="230"/>
      <c r="FQ597" s="230"/>
      <c r="FR597" s="230"/>
      <c r="FS597" s="230"/>
      <c r="FT597" s="231"/>
      <c r="FU597" s="232"/>
      <c r="FV597" s="232">
        <f t="shared" si="81"/>
        <v>0</v>
      </c>
      <c r="FW597" s="232">
        <f t="shared" si="81"/>
        <v>0</v>
      </c>
      <c r="FX597" s="232">
        <f t="shared" si="81"/>
        <v>0</v>
      </c>
      <c r="FY597" s="232">
        <f t="shared" si="81"/>
        <v>0</v>
      </c>
      <c r="FZ597" s="232">
        <f t="shared" si="81"/>
        <v>0</v>
      </c>
      <c r="GA597" s="232"/>
      <c r="GB597" s="232"/>
      <c r="GC597" s="232"/>
    </row>
    <row r="598" spans="1:185" x14ac:dyDescent="0.3">
      <c r="A598" s="69" t="s">
        <v>618</v>
      </c>
      <c r="B598" s="69" t="str">
        <f>[3]Technologies!B598</f>
        <v>Landbouw</v>
      </c>
      <c r="C598" s="69" t="str">
        <f>VLOOKUP($A598,[3]Technologies!$A$7:$H$699,3,FALSE)</f>
        <v>Emission</v>
      </c>
      <c r="D598" s="69" t="str">
        <f>VLOOKUP($A598,[3]Technologies!$A$7:$H$699,4,FALSE)</f>
        <v>Agriculture</v>
      </c>
      <c r="E598" s="69" t="str">
        <f>VLOOKUP($A598,[3]Technologies!$A$7:$H$699,6,FALSE)</f>
        <v>Emitted neGHG - Agriculture - N2O</v>
      </c>
      <c r="F598" s="70" t="str">
        <f>VLOOKUP($A598,[3]Technologies!$A$7:$H$699,7,FALSE)</f>
        <v>MACC Component 2 - neGHG N2O Manure Management</v>
      </c>
      <c r="G598" s="233"/>
      <c r="H598" s="233"/>
      <c r="I598" s="234" cm="1">
        <f t="array" ref="I598">-SUMPRODUCT(([3]Feedstocks!$C$4:$C$185=A598)*[3]Feedstocks!$E$4:$E$185,[3]Feedstocks!$F$4:$F$185,[3]Feedstocks!$H$4:$H$185,[3]Feedstocks!$I$4:$I$185)</f>
        <v>0</v>
      </c>
      <c r="J598" s="234" cm="1">
        <f t="array" ref="J598">-SUMPRODUCT(([3]Feedstocks!$C$4:$C$185=A598)*[3]Feedstocks!$E$4:$E$185,[3]Feedstocks!$H$4:$H$185,[3]Feedstocks!$I$4:$I$185)</f>
        <v>0</v>
      </c>
      <c r="K598" s="234"/>
      <c r="L598" s="234"/>
      <c r="M598" s="233"/>
      <c r="N598" s="233" t="str">
        <f>VLOOKUP(E598,[3]Activities!$A$9:$M$224,13,FALSE)</f>
        <v>NL</v>
      </c>
      <c r="O598" s="233"/>
      <c r="P598" s="87" t="s">
        <v>1266</v>
      </c>
      <c r="Q598" s="235"/>
      <c r="R598" s="235"/>
      <c r="S598" s="235"/>
      <c r="T598" s="235"/>
      <c r="U598" s="235"/>
      <c r="V598" s="235"/>
      <c r="W598" s="235"/>
      <c r="X598" s="235"/>
      <c r="Y598" s="235"/>
      <c r="Z598" s="235"/>
      <c r="AA598" s="235"/>
      <c r="AB598" s="235"/>
      <c r="AC598" s="235"/>
      <c r="AD598" s="235"/>
      <c r="AE598" s="235"/>
      <c r="AF598" s="230"/>
      <c r="AG598" s="230"/>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c r="BQ598" s="235"/>
      <c r="BR598" s="235"/>
      <c r="BS598" s="235"/>
      <c r="BT598" s="235"/>
      <c r="BU598" s="235"/>
      <c r="BV598" s="235"/>
      <c r="BW598" s="235"/>
      <c r="BX598" s="235"/>
      <c r="BY598" s="235"/>
      <c r="BZ598" s="235"/>
      <c r="CA598" s="235"/>
      <c r="CB598" s="235"/>
      <c r="CC598" s="235"/>
      <c r="CD598" s="235"/>
      <c r="CE598" s="235"/>
      <c r="CF598" s="235"/>
      <c r="CG598" s="235"/>
      <c r="CH598" s="235"/>
      <c r="CI598" s="235"/>
      <c r="CJ598" s="235"/>
      <c r="CK598" s="235"/>
      <c r="CL598" s="235"/>
      <c r="CM598" s="235"/>
      <c r="CN598" s="235"/>
      <c r="CO598" s="235"/>
      <c r="CP598" s="235"/>
      <c r="CQ598" s="235"/>
      <c r="CR598" s="235"/>
      <c r="CS598" s="235"/>
      <c r="CT598" s="235"/>
      <c r="CU598" s="235"/>
      <c r="CV598" s="235"/>
      <c r="CW598" s="235"/>
      <c r="CX598" s="235"/>
      <c r="CY598" s="235"/>
      <c r="CZ598" s="235"/>
      <c r="DA598" s="235"/>
      <c r="DB598" s="235"/>
      <c r="DC598" s="235"/>
      <c r="DD598" s="235"/>
      <c r="DE598" s="235"/>
      <c r="DF598" s="235"/>
      <c r="DG598" s="235"/>
      <c r="DH598" s="235"/>
      <c r="DI598" s="235"/>
      <c r="DJ598" s="235"/>
      <c r="DK598" s="235"/>
      <c r="DL598" s="235"/>
      <c r="DM598" s="235"/>
      <c r="DN598" s="235"/>
      <c r="DO598" s="235"/>
      <c r="DP598" s="235"/>
      <c r="DQ598" s="235"/>
      <c r="DR598" s="235"/>
      <c r="DS598" s="235"/>
      <c r="DT598" s="235"/>
      <c r="DU598" s="235"/>
      <c r="DV598" s="235"/>
      <c r="DW598" s="235"/>
      <c r="DX598" s="235"/>
      <c r="DY598" s="235"/>
      <c r="DZ598" s="235"/>
      <c r="EA598" s="235"/>
      <c r="EB598" s="235"/>
      <c r="EC598" s="235"/>
      <c r="ED598" s="235"/>
      <c r="EE598" s="235"/>
      <c r="EF598" s="235"/>
      <c r="EG598" s="235"/>
      <c r="EH598" s="235"/>
      <c r="EI598" s="235"/>
      <c r="EJ598" s="235"/>
      <c r="EK598" s="235"/>
      <c r="EL598" s="235"/>
      <c r="EM598" s="235"/>
      <c r="EN598" s="235"/>
      <c r="EO598" s="235"/>
      <c r="EP598" s="235"/>
      <c r="EQ598" s="235"/>
      <c r="ER598" s="235"/>
      <c r="ES598" s="235"/>
      <c r="ET598" s="235"/>
      <c r="EU598" s="235"/>
      <c r="EV598" s="235"/>
      <c r="EW598" s="235"/>
      <c r="EX598" s="235"/>
      <c r="EY598" s="235"/>
      <c r="EZ598" s="235"/>
      <c r="FA598" s="235"/>
      <c r="FB598" s="235"/>
      <c r="FC598" s="235"/>
      <c r="FD598" s="235"/>
      <c r="FE598" s="235"/>
      <c r="FF598" s="235"/>
      <c r="FG598" s="235"/>
      <c r="FH598" s="235"/>
      <c r="FI598" s="235"/>
      <c r="FJ598" s="235"/>
      <c r="FK598" s="235">
        <v>-1</v>
      </c>
      <c r="FL598" s="235"/>
      <c r="FM598" s="235"/>
      <c r="FN598" s="235"/>
      <c r="FO598" s="235"/>
      <c r="FP598" s="235"/>
      <c r="FQ598" s="235"/>
      <c r="FR598" s="235"/>
      <c r="FS598" s="235"/>
      <c r="FT598" s="236"/>
      <c r="FU598" s="237"/>
      <c r="FV598" s="237">
        <f t="shared" si="81"/>
        <v>0</v>
      </c>
      <c r="FW598" s="237">
        <f t="shared" si="81"/>
        <v>0</v>
      </c>
      <c r="FX598" s="237">
        <f t="shared" si="81"/>
        <v>0</v>
      </c>
      <c r="FY598" s="237">
        <f t="shared" si="81"/>
        <v>0</v>
      </c>
      <c r="FZ598" s="237">
        <f t="shared" si="81"/>
        <v>0</v>
      </c>
      <c r="GA598" s="237"/>
      <c r="GB598" s="237"/>
      <c r="GC598" s="237"/>
    </row>
    <row r="599" spans="1:185" x14ac:dyDescent="0.3">
      <c r="A599" s="40" t="s">
        <v>619</v>
      </c>
      <c r="B599" s="40" t="str">
        <f>[3]Technologies!B599</f>
        <v>Landbouw</v>
      </c>
      <c r="C599" s="40" t="str">
        <f>VLOOKUP($A599,[3]Technologies!$A$7:$H$699,3,FALSE)</f>
        <v>Emission</v>
      </c>
      <c r="D599" s="40" t="str">
        <f>VLOOKUP($A599,[3]Technologies!$A$7:$H$699,4,FALSE)</f>
        <v>Agriculture</v>
      </c>
      <c r="E599" s="40" t="str">
        <f>VLOOKUP($A599,[3]Technologies!$A$7:$H$699,6,FALSE)</f>
        <v>Emitted neGHG - Agriculture - N2O</v>
      </c>
      <c r="F599" s="40" t="str">
        <f>VLOOKUP($A599,[3]Technologies!$A$7:$H$699,7,FALSE)</f>
        <v>MACC Component 3 - neGHG N2O Manure Management</v>
      </c>
      <c r="G599" s="228"/>
      <c r="H599" s="228"/>
      <c r="I599" s="229" cm="1">
        <f t="array" ref="I599">-SUMPRODUCT(([3]Feedstocks!$C$4:$C$185=A599)*[3]Feedstocks!$E$4:$E$185,[3]Feedstocks!$F$4:$F$185,[3]Feedstocks!$H$4:$H$185,[3]Feedstocks!$I$4:$I$185)</f>
        <v>0</v>
      </c>
      <c r="J599" s="229" cm="1">
        <f t="array" ref="J599">-SUMPRODUCT(([3]Feedstocks!$C$4:$C$185=A599)*[3]Feedstocks!$E$4:$E$185,[3]Feedstocks!$H$4:$H$185,[3]Feedstocks!$I$4:$I$185)</f>
        <v>0</v>
      </c>
      <c r="K599" s="229"/>
      <c r="L599" s="229"/>
      <c r="M599" s="228"/>
      <c r="N599" s="228" t="str">
        <f>VLOOKUP(E599,[3]Activities!$A$9:$M$224,13,FALSE)</f>
        <v>NL</v>
      </c>
      <c r="O599" s="228"/>
      <c r="P599" s="66" t="s">
        <v>1266</v>
      </c>
      <c r="Q599" s="230"/>
      <c r="R599" s="230"/>
      <c r="S599" s="230"/>
      <c r="T599" s="230"/>
      <c r="U599" s="230"/>
      <c r="V599" s="230"/>
      <c r="W599" s="230"/>
      <c r="X599" s="230"/>
      <c r="Y599" s="230"/>
      <c r="Z599" s="230"/>
      <c r="AA599" s="230"/>
      <c r="AB599" s="230"/>
      <c r="AC599" s="230"/>
      <c r="AD599" s="230"/>
      <c r="AE599" s="230"/>
      <c r="AF599" s="235"/>
      <c r="AG599" s="235"/>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c r="BQ599" s="230"/>
      <c r="BR599" s="230"/>
      <c r="BS599" s="230"/>
      <c r="BT599" s="230"/>
      <c r="BU599" s="230"/>
      <c r="BV599" s="230"/>
      <c r="BW599" s="230"/>
      <c r="BX599" s="230"/>
      <c r="BY599" s="230"/>
      <c r="BZ599" s="230"/>
      <c r="CA599" s="230"/>
      <c r="CB599" s="230"/>
      <c r="CC599" s="230"/>
      <c r="CD599" s="230"/>
      <c r="CE599" s="230"/>
      <c r="CF599" s="230"/>
      <c r="CG599" s="230"/>
      <c r="CH599" s="230"/>
      <c r="CI599" s="230"/>
      <c r="CJ599" s="230"/>
      <c r="CK599" s="230"/>
      <c r="CL599" s="230"/>
      <c r="CM599" s="230"/>
      <c r="CN599" s="230"/>
      <c r="CO599" s="230"/>
      <c r="CP599" s="230"/>
      <c r="CQ599" s="230"/>
      <c r="CR599" s="230"/>
      <c r="CS599" s="230"/>
      <c r="CT599" s="230"/>
      <c r="CU599" s="230"/>
      <c r="CV599" s="230"/>
      <c r="CW599" s="230"/>
      <c r="CX599" s="230"/>
      <c r="CY599" s="230"/>
      <c r="CZ599" s="230"/>
      <c r="DA599" s="230"/>
      <c r="DB599" s="230"/>
      <c r="DC599" s="230"/>
      <c r="DD599" s="230"/>
      <c r="DE599" s="230"/>
      <c r="DF599" s="230"/>
      <c r="DG599" s="230"/>
      <c r="DH599" s="230"/>
      <c r="DI599" s="230"/>
      <c r="DJ599" s="230"/>
      <c r="DK599" s="230"/>
      <c r="DL599" s="230"/>
      <c r="DM599" s="230"/>
      <c r="DN599" s="230"/>
      <c r="DO599" s="230"/>
      <c r="DP599" s="230"/>
      <c r="DQ599" s="230"/>
      <c r="DR599" s="230"/>
      <c r="DS599" s="230"/>
      <c r="DT599" s="230"/>
      <c r="DU599" s="230"/>
      <c r="DV599" s="230"/>
      <c r="DW599" s="230"/>
      <c r="DX599" s="230"/>
      <c r="DY599" s="230"/>
      <c r="DZ599" s="230"/>
      <c r="EA599" s="230"/>
      <c r="EB599" s="230"/>
      <c r="EC599" s="230"/>
      <c r="ED599" s="230"/>
      <c r="EE599" s="230"/>
      <c r="EF599" s="230"/>
      <c r="EG599" s="230"/>
      <c r="EH599" s="230"/>
      <c r="EI599" s="230"/>
      <c r="EJ599" s="230"/>
      <c r="EK599" s="230"/>
      <c r="EL599" s="230"/>
      <c r="EM599" s="230"/>
      <c r="EN599" s="230"/>
      <c r="EO599" s="230"/>
      <c r="EP599" s="230"/>
      <c r="EQ599" s="230"/>
      <c r="ER599" s="230"/>
      <c r="ES599" s="230"/>
      <c r="ET599" s="230"/>
      <c r="EU599" s="230"/>
      <c r="EV599" s="230"/>
      <c r="EW599" s="230"/>
      <c r="EX599" s="230"/>
      <c r="EY599" s="230"/>
      <c r="EZ599" s="230"/>
      <c r="FA599" s="230"/>
      <c r="FB599" s="230"/>
      <c r="FC599" s="230"/>
      <c r="FD599" s="230"/>
      <c r="FE599" s="230"/>
      <c r="FF599" s="230"/>
      <c r="FG599" s="230"/>
      <c r="FH599" s="230"/>
      <c r="FI599" s="230"/>
      <c r="FJ599" s="230"/>
      <c r="FK599" s="230">
        <v>-1</v>
      </c>
      <c r="FL599" s="230"/>
      <c r="FM599" s="230"/>
      <c r="FN599" s="230"/>
      <c r="FO599" s="230"/>
      <c r="FP599" s="230"/>
      <c r="FQ599" s="230"/>
      <c r="FR599" s="230"/>
      <c r="FS599" s="230"/>
      <c r="FT599" s="231"/>
      <c r="FU599" s="232"/>
      <c r="FV599" s="232">
        <f t="shared" si="81"/>
        <v>0</v>
      </c>
      <c r="FW599" s="232">
        <f t="shared" si="81"/>
        <v>0</v>
      </c>
      <c r="FX599" s="232">
        <f t="shared" si="81"/>
        <v>0</v>
      </c>
      <c r="FY599" s="232">
        <f t="shared" si="81"/>
        <v>0</v>
      </c>
      <c r="FZ599" s="232">
        <f t="shared" si="81"/>
        <v>0</v>
      </c>
      <c r="GA599" s="232"/>
      <c r="GB599" s="232"/>
      <c r="GC599" s="232"/>
    </row>
    <row r="600" spans="1:185" x14ac:dyDescent="0.3">
      <c r="A600" s="69" t="s">
        <v>620</v>
      </c>
      <c r="B600" s="69" t="str">
        <f>[3]Technologies!B600</f>
        <v>Landbouw</v>
      </c>
      <c r="C600" s="69" t="str">
        <f>VLOOKUP($A600,[3]Technologies!$A$7:$H$699,3,FALSE)</f>
        <v>Emission</v>
      </c>
      <c r="D600" s="69" t="str">
        <f>VLOOKUP($A600,[3]Technologies!$A$7:$H$699,4,FALSE)</f>
        <v>Agriculture</v>
      </c>
      <c r="E600" s="69" t="str">
        <f>VLOOKUP($A600,[3]Technologies!$A$7:$H$699,6,FALSE)</f>
        <v>Emitted neGHG - Agriculture - N2O</v>
      </c>
      <c r="F600" s="70" t="str">
        <f>VLOOKUP($A600,[3]Technologies!$A$7:$H$699,7,FALSE)</f>
        <v>MACC Component 1 - neGHG N2O Other</v>
      </c>
      <c r="G600" s="233"/>
      <c r="H600" s="233"/>
      <c r="I600" s="234" cm="1">
        <f t="array" ref="I600">-SUMPRODUCT(([3]Feedstocks!$C$4:$C$185=A600)*[3]Feedstocks!$E$4:$E$185,[3]Feedstocks!$F$4:$F$185,[3]Feedstocks!$H$4:$H$185,[3]Feedstocks!$I$4:$I$185)</f>
        <v>0</v>
      </c>
      <c r="J600" s="234" cm="1">
        <f t="array" ref="J600">-SUMPRODUCT(([3]Feedstocks!$C$4:$C$185=A600)*[3]Feedstocks!$E$4:$E$185,[3]Feedstocks!$H$4:$H$185,[3]Feedstocks!$I$4:$I$185)</f>
        <v>0</v>
      </c>
      <c r="K600" s="234"/>
      <c r="L600" s="234"/>
      <c r="M600" s="233"/>
      <c r="N600" s="233" t="str">
        <f>VLOOKUP(E600,[3]Activities!$A$9:$M$224,13,FALSE)</f>
        <v>NL</v>
      </c>
      <c r="O600" s="233"/>
      <c r="P600" s="87" t="s">
        <v>1266</v>
      </c>
      <c r="Q600" s="235"/>
      <c r="R600" s="235"/>
      <c r="S600" s="235"/>
      <c r="T600" s="235"/>
      <c r="U600" s="235"/>
      <c r="V600" s="235"/>
      <c r="W600" s="235"/>
      <c r="X600" s="235"/>
      <c r="Y600" s="235"/>
      <c r="Z600" s="235"/>
      <c r="AA600" s="235"/>
      <c r="AB600" s="235"/>
      <c r="AC600" s="235"/>
      <c r="AD600" s="235"/>
      <c r="AE600" s="235"/>
      <c r="AF600" s="230"/>
      <c r="AG600" s="230"/>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c r="BQ600" s="235"/>
      <c r="BR600" s="235"/>
      <c r="BS600" s="235"/>
      <c r="BT600" s="235"/>
      <c r="BU600" s="235"/>
      <c r="BV600" s="235"/>
      <c r="BW600" s="235"/>
      <c r="BX600" s="235"/>
      <c r="BY600" s="235"/>
      <c r="BZ600" s="235"/>
      <c r="CA600" s="235"/>
      <c r="CB600" s="235"/>
      <c r="CC600" s="235"/>
      <c r="CD600" s="235"/>
      <c r="CE600" s="235"/>
      <c r="CF600" s="235"/>
      <c r="CG600" s="235"/>
      <c r="CH600" s="235"/>
      <c r="CI600" s="235"/>
      <c r="CJ600" s="235"/>
      <c r="CK600" s="235"/>
      <c r="CL600" s="235"/>
      <c r="CM600" s="235"/>
      <c r="CN600" s="235"/>
      <c r="CO600" s="235"/>
      <c r="CP600" s="235"/>
      <c r="CQ600" s="235"/>
      <c r="CR600" s="235"/>
      <c r="CS600" s="235"/>
      <c r="CT600" s="235"/>
      <c r="CU600" s="235"/>
      <c r="CV600" s="235"/>
      <c r="CW600" s="235"/>
      <c r="CX600" s="235"/>
      <c r="CY600" s="235"/>
      <c r="CZ600" s="235"/>
      <c r="DA600" s="235"/>
      <c r="DB600" s="235"/>
      <c r="DC600" s="235"/>
      <c r="DD600" s="235"/>
      <c r="DE600" s="235"/>
      <c r="DF600" s="235"/>
      <c r="DG600" s="235"/>
      <c r="DH600" s="235"/>
      <c r="DI600" s="235"/>
      <c r="DJ600" s="235"/>
      <c r="DK600" s="235"/>
      <c r="DL600" s="235"/>
      <c r="DM600" s="235"/>
      <c r="DN600" s="235"/>
      <c r="DO600" s="235"/>
      <c r="DP600" s="235"/>
      <c r="DQ600" s="235"/>
      <c r="DR600" s="235"/>
      <c r="DS600" s="235"/>
      <c r="DT600" s="235"/>
      <c r="DU600" s="235"/>
      <c r="DV600" s="235"/>
      <c r="DW600" s="235"/>
      <c r="DX600" s="235"/>
      <c r="DY600" s="235"/>
      <c r="DZ600" s="235"/>
      <c r="EA600" s="235"/>
      <c r="EB600" s="235"/>
      <c r="EC600" s="235"/>
      <c r="ED600" s="235"/>
      <c r="EE600" s="235"/>
      <c r="EF600" s="235"/>
      <c r="EG600" s="235"/>
      <c r="EH600" s="235"/>
      <c r="EI600" s="235"/>
      <c r="EJ600" s="235"/>
      <c r="EK600" s="235"/>
      <c r="EL600" s="235"/>
      <c r="EM600" s="235"/>
      <c r="EN600" s="235"/>
      <c r="EO600" s="235"/>
      <c r="EP600" s="235"/>
      <c r="EQ600" s="235"/>
      <c r="ER600" s="235"/>
      <c r="ES600" s="235"/>
      <c r="ET600" s="235"/>
      <c r="EU600" s="235"/>
      <c r="EV600" s="235"/>
      <c r="EW600" s="235"/>
      <c r="EX600" s="235"/>
      <c r="EY600" s="235"/>
      <c r="EZ600" s="235"/>
      <c r="FA600" s="235"/>
      <c r="FB600" s="235"/>
      <c r="FC600" s="235"/>
      <c r="FD600" s="235"/>
      <c r="FE600" s="235"/>
      <c r="FF600" s="235"/>
      <c r="FG600" s="235"/>
      <c r="FH600" s="235"/>
      <c r="FI600" s="235"/>
      <c r="FJ600" s="235"/>
      <c r="FK600" s="235">
        <v>-1</v>
      </c>
      <c r="FL600" s="235"/>
      <c r="FM600" s="235"/>
      <c r="FN600" s="235"/>
      <c r="FO600" s="235"/>
      <c r="FP600" s="235"/>
      <c r="FQ600" s="235"/>
      <c r="FR600" s="235"/>
      <c r="FS600" s="235"/>
      <c r="FT600" s="236"/>
      <c r="FU600" s="237"/>
      <c r="FV600" s="237">
        <f t="shared" si="81"/>
        <v>0</v>
      </c>
      <c r="FW600" s="237">
        <f t="shared" si="81"/>
        <v>0</v>
      </c>
      <c r="FX600" s="237">
        <f t="shared" si="81"/>
        <v>0</v>
      </c>
      <c r="FY600" s="237">
        <f t="shared" si="81"/>
        <v>0</v>
      </c>
      <c r="FZ600" s="237">
        <f t="shared" si="81"/>
        <v>0</v>
      </c>
      <c r="GA600" s="237"/>
      <c r="GB600" s="237"/>
      <c r="GC600" s="237"/>
    </row>
    <row r="601" spans="1:185" x14ac:dyDescent="0.3">
      <c r="A601" s="40" t="s">
        <v>621</v>
      </c>
      <c r="B601" s="40" t="str">
        <f>[3]Technologies!B601</f>
        <v>Industrie</v>
      </c>
      <c r="C601" s="40" t="str">
        <f>VLOOKUP($A601,[3]Technologies!$A$7:$H$699,3,FALSE)</f>
        <v>Emission</v>
      </c>
      <c r="D601" s="40" t="str">
        <f>VLOOKUP($A601,[3]Technologies!$A$7:$H$699,4,FALSE)</f>
        <v>Industry</v>
      </c>
      <c r="E601" s="40" t="str">
        <f>VLOOKUP($A601,[3]Technologies!$A$7:$H$699,6,FALSE)</f>
        <v>Emitted neGHG - Industry - CO2</v>
      </c>
      <c r="F601" s="40" t="str">
        <f>VLOOKUP($A601,[3]Technologies!$A$7:$H$699,7,FALSE)</f>
        <v>Emitted neGHG - Industry - CO2</v>
      </c>
      <c r="G601" s="228"/>
      <c r="H601" s="228"/>
      <c r="I601" s="229" cm="1">
        <f t="array" ref="I601">-SUMPRODUCT(([3]Feedstocks!$C$4:$C$185=A601)*[3]Feedstocks!$E$4:$E$185,[3]Feedstocks!$F$4:$F$185,[3]Feedstocks!$H$4:$H$185,[3]Feedstocks!$I$4:$I$185)</f>
        <v>0</v>
      </c>
      <c r="J601" s="229" cm="1">
        <f t="array" ref="J601">-SUMPRODUCT(([3]Feedstocks!$C$4:$C$185=A601)*[3]Feedstocks!$E$4:$E$185,[3]Feedstocks!$H$4:$H$185,[3]Feedstocks!$I$4:$I$185)</f>
        <v>0</v>
      </c>
      <c r="K601" s="229"/>
      <c r="L601" s="229">
        <v>1</v>
      </c>
      <c r="M601" s="228"/>
      <c r="N601" s="228" t="str">
        <f>VLOOKUP(E601,[3]Activities!$A$9:$M$224,13,FALSE)</f>
        <v>NL</v>
      </c>
      <c r="O601" s="228"/>
      <c r="P601" s="66" t="s">
        <v>1266</v>
      </c>
      <c r="Q601" s="230"/>
      <c r="R601" s="230"/>
      <c r="S601" s="230"/>
      <c r="T601" s="230"/>
      <c r="U601" s="230"/>
      <c r="V601" s="230"/>
      <c r="W601" s="230"/>
      <c r="X601" s="230"/>
      <c r="Y601" s="230"/>
      <c r="Z601" s="230"/>
      <c r="AA601" s="230"/>
      <c r="AB601" s="230"/>
      <c r="AC601" s="230"/>
      <c r="AD601" s="230"/>
      <c r="AE601" s="230"/>
      <c r="AF601" s="235"/>
      <c r="AG601" s="235"/>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c r="BQ601" s="230"/>
      <c r="BR601" s="230"/>
      <c r="BS601" s="230"/>
      <c r="BT601" s="230"/>
      <c r="BU601" s="230"/>
      <c r="BV601" s="230"/>
      <c r="BW601" s="230"/>
      <c r="BX601" s="230"/>
      <c r="BY601" s="230"/>
      <c r="BZ601" s="230"/>
      <c r="CA601" s="230"/>
      <c r="CB601" s="230"/>
      <c r="CC601" s="230"/>
      <c r="CD601" s="230"/>
      <c r="CE601" s="230"/>
      <c r="CF601" s="230"/>
      <c r="CG601" s="230"/>
      <c r="CH601" s="230"/>
      <c r="CI601" s="230"/>
      <c r="CJ601" s="230"/>
      <c r="CK601" s="230"/>
      <c r="CL601" s="230"/>
      <c r="CM601" s="230"/>
      <c r="CN601" s="230"/>
      <c r="CO601" s="230"/>
      <c r="CP601" s="230"/>
      <c r="CQ601" s="230"/>
      <c r="CR601" s="230"/>
      <c r="CS601" s="230"/>
      <c r="CT601" s="230"/>
      <c r="CU601" s="230"/>
      <c r="CV601" s="230"/>
      <c r="CW601" s="230"/>
      <c r="CX601" s="230"/>
      <c r="CY601" s="230"/>
      <c r="CZ601" s="230"/>
      <c r="DA601" s="230"/>
      <c r="DB601" s="230"/>
      <c r="DC601" s="230"/>
      <c r="DD601" s="230"/>
      <c r="DE601" s="230"/>
      <c r="DF601" s="230"/>
      <c r="DG601" s="230"/>
      <c r="DH601" s="230"/>
      <c r="DI601" s="230"/>
      <c r="DJ601" s="230"/>
      <c r="DK601" s="230"/>
      <c r="DL601" s="230"/>
      <c r="DM601" s="230"/>
      <c r="DN601" s="230"/>
      <c r="DO601" s="230"/>
      <c r="DP601" s="230"/>
      <c r="DQ601" s="230"/>
      <c r="DR601" s="230"/>
      <c r="DS601" s="230"/>
      <c r="DT601" s="230"/>
      <c r="DU601" s="230"/>
      <c r="DV601" s="230"/>
      <c r="DW601" s="230"/>
      <c r="DX601" s="230"/>
      <c r="DY601" s="230"/>
      <c r="DZ601" s="230"/>
      <c r="EA601" s="230"/>
      <c r="EB601" s="230"/>
      <c r="EC601" s="230"/>
      <c r="ED601" s="230"/>
      <c r="EE601" s="230"/>
      <c r="EF601" s="230"/>
      <c r="EG601" s="230"/>
      <c r="EH601" s="230"/>
      <c r="EI601" s="230"/>
      <c r="EJ601" s="230"/>
      <c r="EK601" s="230"/>
      <c r="EL601" s="230"/>
      <c r="EM601" s="230"/>
      <c r="EN601" s="230"/>
      <c r="EO601" s="230"/>
      <c r="EP601" s="230"/>
      <c r="EQ601" s="230"/>
      <c r="ER601" s="230"/>
      <c r="ES601" s="230"/>
      <c r="ET601" s="230"/>
      <c r="EU601" s="230"/>
      <c r="EV601" s="230"/>
      <c r="EW601" s="230"/>
      <c r="EX601" s="230"/>
      <c r="EY601" s="230"/>
      <c r="EZ601" s="230"/>
      <c r="FA601" s="230"/>
      <c r="FB601" s="230"/>
      <c r="FC601" s="230"/>
      <c r="FD601" s="230"/>
      <c r="FE601" s="230"/>
      <c r="FF601" s="230"/>
      <c r="FG601" s="230"/>
      <c r="FH601" s="230"/>
      <c r="FI601" s="230"/>
      <c r="FJ601" s="230"/>
      <c r="FK601" s="230"/>
      <c r="FL601" s="230">
        <v>-1</v>
      </c>
      <c r="FM601" s="230"/>
      <c r="FN601" s="230"/>
      <c r="FO601" s="230"/>
      <c r="FP601" s="230"/>
      <c r="FQ601" s="230"/>
      <c r="FR601" s="230"/>
      <c r="FS601" s="230"/>
      <c r="FT601" s="231"/>
      <c r="FU601" s="232"/>
      <c r="FV601" s="232">
        <f t="shared" si="81"/>
        <v>0</v>
      </c>
      <c r="FW601" s="232">
        <f t="shared" si="81"/>
        <v>0</v>
      </c>
      <c r="FX601" s="232">
        <f t="shared" si="81"/>
        <v>0</v>
      </c>
      <c r="FY601" s="232">
        <f t="shared" si="81"/>
        <v>0</v>
      </c>
      <c r="FZ601" s="232">
        <f t="shared" si="81"/>
        <v>0</v>
      </c>
      <c r="GA601" s="232">
        <v>1</v>
      </c>
      <c r="GB601" s="232"/>
      <c r="GC601" s="232"/>
    </row>
    <row r="602" spans="1:185" x14ac:dyDescent="0.3">
      <c r="A602" s="69" t="s">
        <v>622</v>
      </c>
      <c r="B602" s="69" t="str">
        <f>[3]Technologies!B602</f>
        <v>Industrie</v>
      </c>
      <c r="C602" s="69" t="str">
        <f>VLOOKUP($A602,[3]Technologies!$A$7:$H$699,3,FALSE)</f>
        <v>Emission</v>
      </c>
      <c r="D602" s="69" t="str">
        <f>VLOOKUP($A602,[3]Technologies!$A$7:$H$699,4,FALSE)</f>
        <v>Industry</v>
      </c>
      <c r="E602" s="69" t="str">
        <f>VLOOKUP($A602,[3]Technologies!$A$7:$H$699,6,FALSE)</f>
        <v>Emitted neGHG - Industry - CO2</v>
      </c>
      <c r="F602" s="70" t="str">
        <f>VLOOKUP($A602,[3]Technologies!$A$7:$H$699,7,FALSE)</f>
        <v>MACC Component 1 - neGHG CO2 Other</v>
      </c>
      <c r="G602" s="233"/>
      <c r="H602" s="233"/>
      <c r="I602" s="234" cm="1">
        <f t="array" ref="I602">-SUMPRODUCT(([3]Feedstocks!$C$4:$C$185=A602)*[3]Feedstocks!$E$4:$E$185,[3]Feedstocks!$F$4:$F$185,[3]Feedstocks!$H$4:$H$185,[3]Feedstocks!$I$4:$I$185)</f>
        <v>0</v>
      </c>
      <c r="J602" s="234" cm="1">
        <f t="array" ref="J602">-SUMPRODUCT(([3]Feedstocks!$C$4:$C$185=A602)*[3]Feedstocks!$E$4:$E$185,[3]Feedstocks!$H$4:$H$185,[3]Feedstocks!$I$4:$I$185)</f>
        <v>0</v>
      </c>
      <c r="K602" s="234"/>
      <c r="L602" s="234"/>
      <c r="M602" s="233"/>
      <c r="N602" s="233" t="str">
        <f>VLOOKUP(E602,[3]Activities!$A$9:$M$224,13,FALSE)</f>
        <v>NL</v>
      </c>
      <c r="O602" s="233"/>
      <c r="P602" s="87" t="s">
        <v>1266</v>
      </c>
      <c r="Q602" s="235"/>
      <c r="R602" s="235"/>
      <c r="S602" s="235"/>
      <c r="T602" s="235"/>
      <c r="U602" s="235"/>
      <c r="V602" s="235"/>
      <c r="W602" s="235"/>
      <c r="X602" s="235"/>
      <c r="Y602" s="235"/>
      <c r="Z602" s="235"/>
      <c r="AA602" s="235"/>
      <c r="AB602" s="235"/>
      <c r="AC602" s="235"/>
      <c r="AD602" s="235"/>
      <c r="AE602" s="235"/>
      <c r="AF602" s="230"/>
      <c r="AG602" s="230"/>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c r="BQ602" s="235"/>
      <c r="BR602" s="235"/>
      <c r="BS602" s="235"/>
      <c r="BT602" s="235"/>
      <c r="BU602" s="235"/>
      <c r="BV602" s="235"/>
      <c r="BW602" s="235"/>
      <c r="BX602" s="235"/>
      <c r="BY602" s="235"/>
      <c r="BZ602" s="235"/>
      <c r="CA602" s="235"/>
      <c r="CB602" s="235"/>
      <c r="CC602" s="235"/>
      <c r="CD602" s="235"/>
      <c r="CE602" s="235"/>
      <c r="CF602" s="235"/>
      <c r="CG602" s="235"/>
      <c r="CH602" s="235"/>
      <c r="CI602" s="235"/>
      <c r="CJ602" s="235"/>
      <c r="CK602" s="235"/>
      <c r="CL602" s="235"/>
      <c r="CM602" s="235"/>
      <c r="CN602" s="235"/>
      <c r="CO602" s="235"/>
      <c r="CP602" s="235"/>
      <c r="CQ602" s="235"/>
      <c r="CR602" s="235"/>
      <c r="CS602" s="235"/>
      <c r="CT602" s="235"/>
      <c r="CU602" s="235"/>
      <c r="CV602" s="235"/>
      <c r="CW602" s="235"/>
      <c r="CX602" s="235"/>
      <c r="CY602" s="235"/>
      <c r="CZ602" s="235"/>
      <c r="DA602" s="235"/>
      <c r="DB602" s="235"/>
      <c r="DC602" s="235"/>
      <c r="DD602" s="235"/>
      <c r="DE602" s="235"/>
      <c r="DF602" s="235"/>
      <c r="DG602" s="235"/>
      <c r="DH602" s="235"/>
      <c r="DI602" s="235"/>
      <c r="DJ602" s="235"/>
      <c r="DK602" s="235"/>
      <c r="DL602" s="235"/>
      <c r="DM602" s="235"/>
      <c r="DN602" s="235"/>
      <c r="DO602" s="235"/>
      <c r="DP602" s="235"/>
      <c r="DQ602" s="235"/>
      <c r="DR602" s="235"/>
      <c r="DS602" s="235"/>
      <c r="DT602" s="235"/>
      <c r="DU602" s="235"/>
      <c r="DV602" s="235"/>
      <c r="DW602" s="235"/>
      <c r="DX602" s="235"/>
      <c r="DY602" s="235"/>
      <c r="DZ602" s="235"/>
      <c r="EA602" s="235"/>
      <c r="EB602" s="235"/>
      <c r="EC602" s="235"/>
      <c r="ED602" s="235"/>
      <c r="EE602" s="235"/>
      <c r="EF602" s="235"/>
      <c r="EG602" s="235"/>
      <c r="EH602" s="235"/>
      <c r="EI602" s="235"/>
      <c r="EJ602" s="235"/>
      <c r="EK602" s="235"/>
      <c r="EL602" s="235"/>
      <c r="EM602" s="235"/>
      <c r="EN602" s="235"/>
      <c r="EO602" s="235"/>
      <c r="EP602" s="235"/>
      <c r="EQ602" s="235"/>
      <c r="ER602" s="235"/>
      <c r="ES602" s="235"/>
      <c r="ET602" s="235"/>
      <c r="EU602" s="235"/>
      <c r="EV602" s="235"/>
      <c r="EW602" s="235"/>
      <c r="EX602" s="235"/>
      <c r="EY602" s="235"/>
      <c r="EZ602" s="235"/>
      <c r="FA602" s="235"/>
      <c r="FB602" s="235"/>
      <c r="FC602" s="235"/>
      <c r="FD602" s="235"/>
      <c r="FE602" s="235"/>
      <c r="FF602" s="235"/>
      <c r="FG602" s="235"/>
      <c r="FH602" s="235"/>
      <c r="FI602" s="235"/>
      <c r="FJ602" s="235"/>
      <c r="FK602" s="235"/>
      <c r="FL602" s="235">
        <v>-1</v>
      </c>
      <c r="FM602" s="235"/>
      <c r="FN602" s="235"/>
      <c r="FO602" s="235"/>
      <c r="FP602" s="235"/>
      <c r="FQ602" s="235"/>
      <c r="FR602" s="235"/>
      <c r="FS602" s="235"/>
      <c r="FT602" s="236"/>
      <c r="FU602" s="237"/>
      <c r="FV602" s="237">
        <f t="shared" si="81"/>
        <v>0</v>
      </c>
      <c r="FW602" s="237">
        <f t="shared" si="81"/>
        <v>0</v>
      </c>
      <c r="FX602" s="237">
        <f t="shared" si="81"/>
        <v>0</v>
      </c>
      <c r="FY602" s="237">
        <f t="shared" si="81"/>
        <v>0</v>
      </c>
      <c r="FZ602" s="237">
        <f t="shared" si="81"/>
        <v>0</v>
      </c>
      <c r="GA602" s="237"/>
      <c r="GB602" s="237"/>
      <c r="GC602" s="237"/>
    </row>
    <row r="603" spans="1:185" x14ac:dyDescent="0.3">
      <c r="A603" s="40" t="s">
        <v>623</v>
      </c>
      <c r="B603" s="40" t="str">
        <f>[3]Technologies!B603</f>
        <v>Industrie</v>
      </c>
      <c r="C603" s="40" t="str">
        <f>VLOOKUP($A603,[3]Technologies!$A$7:$H$699,3,FALSE)</f>
        <v>Emission</v>
      </c>
      <c r="D603" s="40" t="str">
        <f>VLOOKUP($A603,[3]Technologies!$A$7:$H$699,4,FALSE)</f>
        <v>Industry</v>
      </c>
      <c r="E603" s="40" t="str">
        <f>VLOOKUP($A603,[3]Technologies!$A$7:$H$699,6,FALSE)</f>
        <v>Emitted neGHG - Industry - CH4</v>
      </c>
      <c r="F603" s="40" t="str">
        <f>VLOOKUP($A603,[3]Technologies!$A$7:$H$699,7,FALSE)</f>
        <v>Emitted neGHG - Industry - CH4</v>
      </c>
      <c r="G603" s="228"/>
      <c r="H603" s="228"/>
      <c r="I603" s="229" cm="1">
        <f t="array" ref="I603">-SUMPRODUCT(([3]Feedstocks!$C$4:$C$185=A603)*[3]Feedstocks!$E$4:$E$185,[3]Feedstocks!$F$4:$F$185,[3]Feedstocks!$H$4:$H$185,[3]Feedstocks!$I$4:$I$185)</f>
        <v>0</v>
      </c>
      <c r="J603" s="229" cm="1">
        <f t="array" ref="J603">-SUMPRODUCT(([3]Feedstocks!$C$4:$C$185=A603)*[3]Feedstocks!$E$4:$E$185,[3]Feedstocks!$H$4:$H$185,[3]Feedstocks!$I$4:$I$185)</f>
        <v>0</v>
      </c>
      <c r="K603" s="229"/>
      <c r="L603" s="229">
        <v>1</v>
      </c>
      <c r="M603" s="228"/>
      <c r="N603" s="228" t="str">
        <f>VLOOKUP(E603,[3]Activities!$A$9:$M$224,13,FALSE)</f>
        <v>NL</v>
      </c>
      <c r="O603" s="228"/>
      <c r="P603" s="66" t="s">
        <v>1266</v>
      </c>
      <c r="Q603" s="230"/>
      <c r="R603" s="230"/>
      <c r="S603" s="230"/>
      <c r="T603" s="230"/>
      <c r="U603" s="230"/>
      <c r="V603" s="230"/>
      <c r="W603" s="230"/>
      <c r="X603" s="230"/>
      <c r="Y603" s="230"/>
      <c r="Z603" s="230"/>
      <c r="AA603" s="230"/>
      <c r="AB603" s="230"/>
      <c r="AC603" s="230"/>
      <c r="AD603" s="230"/>
      <c r="AE603" s="230"/>
      <c r="AF603" s="235"/>
      <c r="AG603" s="235"/>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c r="BQ603" s="230"/>
      <c r="BR603" s="230"/>
      <c r="BS603" s="230"/>
      <c r="BT603" s="230"/>
      <c r="BU603" s="230"/>
      <c r="BV603" s="230"/>
      <c r="BW603" s="230"/>
      <c r="BX603" s="230"/>
      <c r="BY603" s="230"/>
      <c r="BZ603" s="230"/>
      <c r="CA603" s="230"/>
      <c r="CB603" s="230"/>
      <c r="CC603" s="230"/>
      <c r="CD603" s="230"/>
      <c r="CE603" s="230"/>
      <c r="CF603" s="230"/>
      <c r="CG603" s="230"/>
      <c r="CH603" s="230"/>
      <c r="CI603" s="230"/>
      <c r="CJ603" s="230"/>
      <c r="CK603" s="230"/>
      <c r="CL603" s="230"/>
      <c r="CM603" s="230"/>
      <c r="CN603" s="230"/>
      <c r="CO603" s="230"/>
      <c r="CP603" s="230"/>
      <c r="CQ603" s="230"/>
      <c r="CR603" s="230"/>
      <c r="CS603" s="230"/>
      <c r="CT603" s="230"/>
      <c r="CU603" s="230"/>
      <c r="CV603" s="230"/>
      <c r="CW603" s="230"/>
      <c r="CX603" s="230"/>
      <c r="CY603" s="230"/>
      <c r="CZ603" s="230"/>
      <c r="DA603" s="230"/>
      <c r="DB603" s="230"/>
      <c r="DC603" s="230"/>
      <c r="DD603" s="230"/>
      <c r="DE603" s="230"/>
      <c r="DF603" s="230"/>
      <c r="DG603" s="230"/>
      <c r="DH603" s="230"/>
      <c r="DI603" s="230"/>
      <c r="DJ603" s="230"/>
      <c r="DK603" s="230"/>
      <c r="DL603" s="230"/>
      <c r="DM603" s="230"/>
      <c r="DN603" s="230"/>
      <c r="DO603" s="230"/>
      <c r="DP603" s="230"/>
      <c r="DQ603" s="230"/>
      <c r="DR603" s="230"/>
      <c r="DS603" s="230"/>
      <c r="DT603" s="230"/>
      <c r="DU603" s="230"/>
      <c r="DV603" s="230"/>
      <c r="DW603" s="230"/>
      <c r="DX603" s="230"/>
      <c r="DY603" s="230"/>
      <c r="DZ603" s="230"/>
      <c r="EA603" s="230"/>
      <c r="EB603" s="230"/>
      <c r="EC603" s="230"/>
      <c r="ED603" s="230"/>
      <c r="EE603" s="230"/>
      <c r="EF603" s="230"/>
      <c r="EG603" s="230"/>
      <c r="EH603" s="230"/>
      <c r="EI603" s="230"/>
      <c r="EJ603" s="230"/>
      <c r="EK603" s="230"/>
      <c r="EL603" s="230"/>
      <c r="EM603" s="230"/>
      <c r="EN603" s="230"/>
      <c r="EO603" s="230"/>
      <c r="EP603" s="230"/>
      <c r="EQ603" s="230"/>
      <c r="ER603" s="230"/>
      <c r="ES603" s="230"/>
      <c r="ET603" s="230"/>
      <c r="EU603" s="230"/>
      <c r="EV603" s="230"/>
      <c r="EW603" s="230"/>
      <c r="EX603" s="230"/>
      <c r="EY603" s="230"/>
      <c r="EZ603" s="230"/>
      <c r="FA603" s="230"/>
      <c r="FB603" s="230"/>
      <c r="FC603" s="230"/>
      <c r="FD603" s="230"/>
      <c r="FE603" s="230"/>
      <c r="FF603" s="230"/>
      <c r="FG603" s="230"/>
      <c r="FH603" s="230"/>
      <c r="FI603" s="230"/>
      <c r="FJ603" s="230"/>
      <c r="FK603" s="230"/>
      <c r="FL603" s="230"/>
      <c r="FM603" s="230">
        <v>-1</v>
      </c>
      <c r="FN603" s="230"/>
      <c r="FO603" s="230"/>
      <c r="FP603" s="230"/>
      <c r="FQ603" s="230"/>
      <c r="FR603" s="230"/>
      <c r="FS603" s="230"/>
      <c r="FT603" s="231"/>
      <c r="FU603" s="232"/>
      <c r="FV603" s="232">
        <f t="shared" si="81"/>
        <v>0</v>
      </c>
      <c r="FW603" s="232">
        <f t="shared" si="81"/>
        <v>0</v>
      </c>
      <c r="FX603" s="232">
        <f t="shared" si="81"/>
        <v>0</v>
      </c>
      <c r="FY603" s="232">
        <f t="shared" si="81"/>
        <v>0</v>
      </c>
      <c r="FZ603" s="232">
        <f t="shared" si="81"/>
        <v>0</v>
      </c>
      <c r="GA603" s="232">
        <v>1</v>
      </c>
      <c r="GB603" s="232"/>
      <c r="GC603" s="232"/>
    </row>
    <row r="604" spans="1:185" x14ac:dyDescent="0.3">
      <c r="A604" s="69" t="s">
        <v>624</v>
      </c>
      <c r="B604" s="69" t="str">
        <f>[3]Technologies!B604</f>
        <v>Industrie</v>
      </c>
      <c r="C604" s="69" t="str">
        <f>VLOOKUP($A604,[3]Technologies!$A$7:$H$699,3,FALSE)</f>
        <v>Emission</v>
      </c>
      <c r="D604" s="69" t="str">
        <f>VLOOKUP($A604,[3]Technologies!$A$7:$H$699,4,FALSE)</f>
        <v>Industry</v>
      </c>
      <c r="E604" s="69" t="str">
        <f>VLOOKUP($A604,[3]Technologies!$A$7:$H$699,6,FALSE)</f>
        <v>Emitted neGHG - Industry - CH4</v>
      </c>
      <c r="F604" s="70" t="str">
        <f>VLOOKUP($A604,[3]Technologies!$A$7:$H$699,7,FALSE)</f>
        <v>MACC Component 1 - neGHG CH4 Other</v>
      </c>
      <c r="G604" s="233"/>
      <c r="H604" s="233"/>
      <c r="I604" s="234" cm="1">
        <f t="array" ref="I604">-SUMPRODUCT(([3]Feedstocks!$C$4:$C$185=A604)*[3]Feedstocks!$E$4:$E$185,[3]Feedstocks!$F$4:$F$185,[3]Feedstocks!$H$4:$H$185,[3]Feedstocks!$I$4:$I$185)</f>
        <v>0</v>
      </c>
      <c r="J604" s="234" cm="1">
        <f t="array" ref="J604">-SUMPRODUCT(([3]Feedstocks!$C$4:$C$185=A604)*[3]Feedstocks!$E$4:$E$185,[3]Feedstocks!$H$4:$H$185,[3]Feedstocks!$I$4:$I$185)</f>
        <v>0</v>
      </c>
      <c r="K604" s="234"/>
      <c r="L604" s="234"/>
      <c r="M604" s="233"/>
      <c r="N604" s="233" t="str">
        <f>VLOOKUP(E604,[3]Activities!$A$9:$M$224,13,FALSE)</f>
        <v>NL</v>
      </c>
      <c r="O604" s="233"/>
      <c r="P604" s="87" t="s">
        <v>1266</v>
      </c>
      <c r="Q604" s="235"/>
      <c r="R604" s="235"/>
      <c r="S604" s="235"/>
      <c r="T604" s="235"/>
      <c r="U604" s="235"/>
      <c r="V604" s="235"/>
      <c r="W604" s="235"/>
      <c r="X604" s="235"/>
      <c r="Y604" s="235"/>
      <c r="Z604" s="235"/>
      <c r="AA604" s="235"/>
      <c r="AB604" s="235"/>
      <c r="AC604" s="235"/>
      <c r="AD604" s="235"/>
      <c r="AE604" s="235"/>
      <c r="AF604" s="230"/>
      <c r="AG604" s="230"/>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c r="BQ604" s="235"/>
      <c r="BR604" s="235"/>
      <c r="BS604" s="235"/>
      <c r="BT604" s="235"/>
      <c r="BU604" s="235"/>
      <c r="BV604" s="235"/>
      <c r="BW604" s="235"/>
      <c r="BX604" s="235"/>
      <c r="BY604" s="235"/>
      <c r="BZ604" s="235"/>
      <c r="CA604" s="235"/>
      <c r="CB604" s="235"/>
      <c r="CC604" s="235"/>
      <c r="CD604" s="235"/>
      <c r="CE604" s="235"/>
      <c r="CF604" s="235"/>
      <c r="CG604" s="235"/>
      <c r="CH604" s="235"/>
      <c r="CI604" s="235"/>
      <c r="CJ604" s="235"/>
      <c r="CK604" s="235"/>
      <c r="CL604" s="235"/>
      <c r="CM604" s="235"/>
      <c r="CN604" s="235"/>
      <c r="CO604" s="235"/>
      <c r="CP604" s="235"/>
      <c r="CQ604" s="235"/>
      <c r="CR604" s="235"/>
      <c r="CS604" s="235"/>
      <c r="CT604" s="235"/>
      <c r="CU604" s="235"/>
      <c r="CV604" s="235"/>
      <c r="CW604" s="235"/>
      <c r="CX604" s="235"/>
      <c r="CY604" s="235"/>
      <c r="CZ604" s="235"/>
      <c r="DA604" s="235"/>
      <c r="DB604" s="235"/>
      <c r="DC604" s="235"/>
      <c r="DD604" s="235"/>
      <c r="DE604" s="235"/>
      <c r="DF604" s="235"/>
      <c r="DG604" s="235"/>
      <c r="DH604" s="235"/>
      <c r="DI604" s="235"/>
      <c r="DJ604" s="235"/>
      <c r="DK604" s="235"/>
      <c r="DL604" s="235"/>
      <c r="DM604" s="235"/>
      <c r="DN604" s="235"/>
      <c r="DO604" s="235"/>
      <c r="DP604" s="235"/>
      <c r="DQ604" s="235"/>
      <c r="DR604" s="235"/>
      <c r="DS604" s="235"/>
      <c r="DT604" s="235"/>
      <c r="DU604" s="235"/>
      <c r="DV604" s="235"/>
      <c r="DW604" s="235"/>
      <c r="DX604" s="235"/>
      <c r="DY604" s="235"/>
      <c r="DZ604" s="235"/>
      <c r="EA604" s="235"/>
      <c r="EB604" s="235"/>
      <c r="EC604" s="235"/>
      <c r="ED604" s="235"/>
      <c r="EE604" s="235"/>
      <c r="EF604" s="235"/>
      <c r="EG604" s="235"/>
      <c r="EH604" s="235"/>
      <c r="EI604" s="235"/>
      <c r="EJ604" s="235"/>
      <c r="EK604" s="235"/>
      <c r="EL604" s="235"/>
      <c r="EM604" s="235"/>
      <c r="EN604" s="235"/>
      <c r="EO604" s="235"/>
      <c r="EP604" s="235"/>
      <c r="EQ604" s="235"/>
      <c r="ER604" s="235"/>
      <c r="ES604" s="235"/>
      <c r="ET604" s="235"/>
      <c r="EU604" s="235"/>
      <c r="EV604" s="235"/>
      <c r="EW604" s="235"/>
      <c r="EX604" s="235"/>
      <c r="EY604" s="235"/>
      <c r="EZ604" s="235"/>
      <c r="FA604" s="235"/>
      <c r="FB604" s="235"/>
      <c r="FC604" s="235"/>
      <c r="FD604" s="235"/>
      <c r="FE604" s="235"/>
      <c r="FF604" s="235"/>
      <c r="FG604" s="235"/>
      <c r="FH604" s="235"/>
      <c r="FI604" s="235"/>
      <c r="FJ604" s="235"/>
      <c r="FK604" s="235"/>
      <c r="FL604" s="235"/>
      <c r="FM604" s="235">
        <v>-1</v>
      </c>
      <c r="FN604" s="235"/>
      <c r="FO604" s="235"/>
      <c r="FP604" s="235"/>
      <c r="FQ604" s="235"/>
      <c r="FR604" s="235"/>
      <c r="FS604" s="235"/>
      <c r="FT604" s="236"/>
      <c r="FU604" s="237"/>
      <c r="FV604" s="237">
        <f t="shared" si="81"/>
        <v>0</v>
      </c>
      <c r="FW604" s="237">
        <f t="shared" si="81"/>
        <v>0</v>
      </c>
      <c r="FX604" s="237">
        <f t="shared" si="81"/>
        <v>0</v>
      </c>
      <c r="FY604" s="237">
        <f t="shared" si="81"/>
        <v>0</v>
      </c>
      <c r="FZ604" s="237">
        <f t="shared" si="81"/>
        <v>0</v>
      </c>
      <c r="GA604" s="237"/>
      <c r="GB604" s="237"/>
      <c r="GC604" s="237"/>
    </row>
    <row r="605" spans="1:185" x14ac:dyDescent="0.3">
      <c r="A605" s="40" t="s">
        <v>625</v>
      </c>
      <c r="B605" s="40" t="str">
        <f>[3]Technologies!B605</f>
        <v>Industrie</v>
      </c>
      <c r="C605" s="40" t="str">
        <f>VLOOKUP($A605,[3]Technologies!$A$7:$H$699,3,FALSE)</f>
        <v>Emission</v>
      </c>
      <c r="D605" s="40" t="str">
        <f>VLOOKUP($A605,[3]Technologies!$A$7:$H$699,4,FALSE)</f>
        <v>Industry</v>
      </c>
      <c r="E605" s="40" t="str">
        <f>VLOOKUP($A605,[3]Technologies!$A$7:$H$699,6,FALSE)</f>
        <v>Emitted neGHG - Industry - N2O</v>
      </c>
      <c r="F605" s="40" t="str">
        <f>VLOOKUP($A605,[3]Technologies!$A$7:$H$699,7,FALSE)</f>
        <v>Emitted neGHG - Industry - N2O</v>
      </c>
      <c r="G605" s="228"/>
      <c r="H605" s="228"/>
      <c r="I605" s="229" cm="1">
        <f t="array" ref="I605">-SUMPRODUCT(([3]Feedstocks!$C$4:$C$185=A605)*[3]Feedstocks!$E$4:$E$185,[3]Feedstocks!$F$4:$F$185,[3]Feedstocks!$H$4:$H$185,[3]Feedstocks!$I$4:$I$185)</f>
        <v>0</v>
      </c>
      <c r="J605" s="229" cm="1">
        <f t="array" ref="J605">-SUMPRODUCT(([3]Feedstocks!$C$4:$C$185=A605)*[3]Feedstocks!$E$4:$E$185,[3]Feedstocks!$H$4:$H$185,[3]Feedstocks!$I$4:$I$185)</f>
        <v>0</v>
      </c>
      <c r="K605" s="229"/>
      <c r="L605" s="229"/>
      <c r="M605" s="228"/>
      <c r="N605" s="228" t="str">
        <f>VLOOKUP(E605,[3]Activities!$A$9:$M$224,13,FALSE)</f>
        <v>NL</v>
      </c>
      <c r="O605" s="228"/>
      <c r="P605" s="66" t="s">
        <v>1266</v>
      </c>
      <c r="Q605" s="230"/>
      <c r="R605" s="230"/>
      <c r="S605" s="230"/>
      <c r="T605" s="230"/>
      <c r="U605" s="230"/>
      <c r="V605" s="230"/>
      <c r="W605" s="230"/>
      <c r="X605" s="230"/>
      <c r="Y605" s="230"/>
      <c r="Z605" s="230"/>
      <c r="AA605" s="230"/>
      <c r="AB605" s="230"/>
      <c r="AC605" s="230"/>
      <c r="AD605" s="230"/>
      <c r="AE605" s="230"/>
      <c r="AF605" s="235"/>
      <c r="AG605" s="235"/>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c r="BQ605" s="230"/>
      <c r="BR605" s="230"/>
      <c r="BS605" s="230"/>
      <c r="BT605" s="230"/>
      <c r="BU605" s="230"/>
      <c r="BV605" s="230"/>
      <c r="BW605" s="230"/>
      <c r="BX605" s="230"/>
      <c r="BY605" s="230"/>
      <c r="BZ605" s="230"/>
      <c r="CA605" s="230"/>
      <c r="CB605" s="230"/>
      <c r="CC605" s="230"/>
      <c r="CD605" s="230"/>
      <c r="CE605" s="230"/>
      <c r="CF605" s="230"/>
      <c r="CG605" s="230"/>
      <c r="CH605" s="230"/>
      <c r="CI605" s="230"/>
      <c r="CJ605" s="230"/>
      <c r="CK605" s="230"/>
      <c r="CL605" s="230"/>
      <c r="CM605" s="230"/>
      <c r="CN605" s="230"/>
      <c r="CO605" s="230"/>
      <c r="CP605" s="230"/>
      <c r="CQ605" s="230"/>
      <c r="CR605" s="230"/>
      <c r="CS605" s="230"/>
      <c r="CT605" s="230"/>
      <c r="CU605" s="230"/>
      <c r="CV605" s="230"/>
      <c r="CW605" s="230"/>
      <c r="CX605" s="230"/>
      <c r="CY605" s="230"/>
      <c r="CZ605" s="230"/>
      <c r="DA605" s="230"/>
      <c r="DB605" s="230"/>
      <c r="DC605" s="230"/>
      <c r="DD605" s="230"/>
      <c r="DE605" s="230"/>
      <c r="DF605" s="230"/>
      <c r="DG605" s="230"/>
      <c r="DH605" s="230"/>
      <c r="DI605" s="230"/>
      <c r="DJ605" s="230"/>
      <c r="DK605" s="230"/>
      <c r="DL605" s="230"/>
      <c r="DM605" s="230"/>
      <c r="DN605" s="230"/>
      <c r="DO605" s="230"/>
      <c r="DP605" s="230"/>
      <c r="DQ605" s="230"/>
      <c r="DR605" s="230"/>
      <c r="DS605" s="230"/>
      <c r="DT605" s="230"/>
      <c r="DU605" s="230"/>
      <c r="DV605" s="230"/>
      <c r="DW605" s="230"/>
      <c r="DX605" s="230"/>
      <c r="DY605" s="230"/>
      <c r="DZ605" s="230"/>
      <c r="EA605" s="230"/>
      <c r="EB605" s="230"/>
      <c r="EC605" s="230"/>
      <c r="ED605" s="230"/>
      <c r="EE605" s="230"/>
      <c r="EF605" s="230"/>
      <c r="EG605" s="230"/>
      <c r="EH605" s="230"/>
      <c r="EI605" s="230"/>
      <c r="EJ605" s="230"/>
      <c r="EK605" s="230"/>
      <c r="EL605" s="230"/>
      <c r="EM605" s="230"/>
      <c r="EN605" s="230"/>
      <c r="EO605" s="230"/>
      <c r="EP605" s="230"/>
      <c r="EQ605" s="230"/>
      <c r="ER605" s="230"/>
      <c r="ES605" s="230"/>
      <c r="ET605" s="230"/>
      <c r="EU605" s="230"/>
      <c r="EV605" s="230"/>
      <c r="EW605" s="230"/>
      <c r="EX605" s="230"/>
      <c r="EY605" s="230"/>
      <c r="EZ605" s="230"/>
      <c r="FA605" s="230"/>
      <c r="FB605" s="230"/>
      <c r="FC605" s="230"/>
      <c r="FD605" s="230"/>
      <c r="FE605" s="230"/>
      <c r="FF605" s="230"/>
      <c r="FG605" s="230"/>
      <c r="FH605" s="230"/>
      <c r="FI605" s="230"/>
      <c r="FJ605" s="230"/>
      <c r="FK605" s="230"/>
      <c r="FL605" s="230"/>
      <c r="FM605" s="230"/>
      <c r="FN605" s="230">
        <v>-1</v>
      </c>
      <c r="FO605" s="230"/>
      <c r="FP605" s="230"/>
      <c r="FQ605" s="230"/>
      <c r="FR605" s="230"/>
      <c r="FS605" s="230"/>
      <c r="FT605" s="231"/>
      <c r="FU605" s="232"/>
      <c r="FV605" s="232">
        <f t="shared" si="81"/>
        <v>0</v>
      </c>
      <c r="FW605" s="232">
        <f t="shared" si="81"/>
        <v>0</v>
      </c>
      <c r="FX605" s="232">
        <f t="shared" si="81"/>
        <v>0</v>
      </c>
      <c r="FY605" s="232">
        <f t="shared" si="81"/>
        <v>0</v>
      </c>
      <c r="FZ605" s="232">
        <f t="shared" si="81"/>
        <v>0</v>
      </c>
      <c r="GA605" s="232">
        <v>1</v>
      </c>
      <c r="GB605" s="232"/>
      <c r="GC605" s="232"/>
    </row>
    <row r="606" spans="1:185" x14ac:dyDescent="0.3">
      <c r="A606" s="69" t="s">
        <v>626</v>
      </c>
      <c r="B606" s="69" t="str">
        <f>[3]Technologies!B606</f>
        <v>Industrie</v>
      </c>
      <c r="C606" s="69" t="str">
        <f>VLOOKUP($A606,[3]Technologies!$A$7:$H$699,3,FALSE)</f>
        <v>Emission</v>
      </c>
      <c r="D606" s="69" t="str">
        <f>VLOOKUP($A606,[3]Technologies!$A$7:$H$699,4,FALSE)</f>
        <v>Industry</v>
      </c>
      <c r="E606" s="69" t="str">
        <f>VLOOKUP($A606,[3]Technologies!$A$7:$H$699,6,FALSE)</f>
        <v>Emitted neGHG - Industry - N2O</v>
      </c>
      <c r="F606" s="70" t="str">
        <f>VLOOKUP($A606,[3]Technologies!$A$7:$H$699,7,FALSE)</f>
        <v>MACC Component 1 - neGHG N2O Other</v>
      </c>
      <c r="G606" s="233"/>
      <c r="H606" s="233"/>
      <c r="I606" s="234" cm="1">
        <f t="array" ref="I606">-SUMPRODUCT(([3]Feedstocks!$C$4:$C$185=A606)*[3]Feedstocks!$E$4:$E$185,[3]Feedstocks!$F$4:$F$185,[3]Feedstocks!$H$4:$H$185,[3]Feedstocks!$I$4:$I$185)</f>
        <v>0</v>
      </c>
      <c r="J606" s="234" cm="1">
        <f t="array" ref="J606">-SUMPRODUCT(([3]Feedstocks!$C$4:$C$185=A606)*[3]Feedstocks!$E$4:$E$185,[3]Feedstocks!$H$4:$H$185,[3]Feedstocks!$I$4:$I$185)</f>
        <v>0</v>
      </c>
      <c r="K606" s="234"/>
      <c r="L606" s="234"/>
      <c r="M606" s="233"/>
      <c r="N606" s="233" t="str">
        <f>VLOOKUP(E606,[3]Activities!$A$9:$M$224,13,FALSE)</f>
        <v>NL</v>
      </c>
      <c r="O606" s="233"/>
      <c r="P606" s="87" t="s">
        <v>1266</v>
      </c>
      <c r="Q606" s="235"/>
      <c r="R606" s="235"/>
      <c r="S606" s="235"/>
      <c r="T606" s="235"/>
      <c r="U606" s="235"/>
      <c r="V606" s="235"/>
      <c r="W606" s="235"/>
      <c r="X606" s="235"/>
      <c r="Y606" s="235"/>
      <c r="Z606" s="235"/>
      <c r="AA606" s="235"/>
      <c r="AB606" s="235"/>
      <c r="AC606" s="235"/>
      <c r="AD606" s="235"/>
      <c r="AE606" s="235"/>
      <c r="AF606" s="230"/>
      <c r="AG606" s="230"/>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c r="BQ606" s="235"/>
      <c r="BR606" s="235"/>
      <c r="BS606" s="235"/>
      <c r="BT606" s="235"/>
      <c r="BU606" s="235"/>
      <c r="BV606" s="235"/>
      <c r="BW606" s="235"/>
      <c r="BX606" s="235"/>
      <c r="BY606" s="235"/>
      <c r="BZ606" s="235"/>
      <c r="CA606" s="235"/>
      <c r="CB606" s="235"/>
      <c r="CC606" s="235"/>
      <c r="CD606" s="235"/>
      <c r="CE606" s="235"/>
      <c r="CF606" s="235"/>
      <c r="CG606" s="235"/>
      <c r="CH606" s="235"/>
      <c r="CI606" s="235"/>
      <c r="CJ606" s="235"/>
      <c r="CK606" s="235"/>
      <c r="CL606" s="235"/>
      <c r="CM606" s="235"/>
      <c r="CN606" s="235"/>
      <c r="CO606" s="235"/>
      <c r="CP606" s="235"/>
      <c r="CQ606" s="235"/>
      <c r="CR606" s="235"/>
      <c r="CS606" s="235"/>
      <c r="CT606" s="235"/>
      <c r="CU606" s="235"/>
      <c r="CV606" s="235"/>
      <c r="CW606" s="235"/>
      <c r="CX606" s="235"/>
      <c r="CY606" s="235"/>
      <c r="CZ606" s="235"/>
      <c r="DA606" s="235"/>
      <c r="DB606" s="235"/>
      <c r="DC606" s="235"/>
      <c r="DD606" s="235"/>
      <c r="DE606" s="235"/>
      <c r="DF606" s="235"/>
      <c r="DG606" s="235"/>
      <c r="DH606" s="235"/>
      <c r="DI606" s="235"/>
      <c r="DJ606" s="235"/>
      <c r="DK606" s="235"/>
      <c r="DL606" s="235"/>
      <c r="DM606" s="235"/>
      <c r="DN606" s="235"/>
      <c r="DO606" s="235"/>
      <c r="DP606" s="235"/>
      <c r="DQ606" s="235"/>
      <c r="DR606" s="235"/>
      <c r="DS606" s="235"/>
      <c r="DT606" s="235"/>
      <c r="DU606" s="235"/>
      <c r="DV606" s="235"/>
      <c r="DW606" s="235"/>
      <c r="DX606" s="235"/>
      <c r="DY606" s="235"/>
      <c r="DZ606" s="235"/>
      <c r="EA606" s="235"/>
      <c r="EB606" s="235"/>
      <c r="EC606" s="235"/>
      <c r="ED606" s="235"/>
      <c r="EE606" s="235"/>
      <c r="EF606" s="235"/>
      <c r="EG606" s="235"/>
      <c r="EH606" s="235"/>
      <c r="EI606" s="235"/>
      <c r="EJ606" s="235"/>
      <c r="EK606" s="235"/>
      <c r="EL606" s="235"/>
      <c r="EM606" s="235"/>
      <c r="EN606" s="235"/>
      <c r="EO606" s="235"/>
      <c r="EP606" s="235"/>
      <c r="EQ606" s="235"/>
      <c r="ER606" s="235"/>
      <c r="ES606" s="235"/>
      <c r="ET606" s="235"/>
      <c r="EU606" s="235"/>
      <c r="EV606" s="235"/>
      <c r="EW606" s="235"/>
      <c r="EX606" s="235"/>
      <c r="EY606" s="235"/>
      <c r="EZ606" s="235"/>
      <c r="FA606" s="235"/>
      <c r="FB606" s="235"/>
      <c r="FC606" s="235"/>
      <c r="FD606" s="235"/>
      <c r="FE606" s="235"/>
      <c r="FF606" s="235"/>
      <c r="FG606" s="235"/>
      <c r="FH606" s="235"/>
      <c r="FI606" s="235"/>
      <c r="FJ606" s="235"/>
      <c r="FK606" s="235"/>
      <c r="FL606" s="235"/>
      <c r="FM606" s="235"/>
      <c r="FN606" s="235">
        <v>-1</v>
      </c>
      <c r="FO606" s="235"/>
      <c r="FP606" s="235"/>
      <c r="FQ606" s="235"/>
      <c r="FR606" s="235"/>
      <c r="FS606" s="235"/>
      <c r="FT606" s="236"/>
      <c r="FU606" s="237"/>
      <c r="FV606" s="237">
        <f t="shared" si="81"/>
        <v>0</v>
      </c>
      <c r="FW606" s="237">
        <f t="shared" si="81"/>
        <v>0</v>
      </c>
      <c r="FX606" s="237">
        <f t="shared" si="81"/>
        <v>0</v>
      </c>
      <c r="FY606" s="237">
        <f t="shared" si="81"/>
        <v>0</v>
      </c>
      <c r="FZ606" s="237">
        <f t="shared" si="81"/>
        <v>0</v>
      </c>
      <c r="GA606" s="237"/>
      <c r="GB606" s="237"/>
      <c r="GC606" s="237"/>
    </row>
    <row r="607" spans="1:185" x14ac:dyDescent="0.3">
      <c r="A607" s="40" t="s">
        <v>627</v>
      </c>
      <c r="B607" s="40" t="str">
        <f>[3]Technologies!B607</f>
        <v>Industrie</v>
      </c>
      <c r="C607" s="40" t="str">
        <f>VLOOKUP($A607,[3]Technologies!$A$7:$H$699,3,FALSE)</f>
        <v>Emission</v>
      </c>
      <c r="D607" s="40" t="str">
        <f>VLOOKUP($A607,[3]Technologies!$A$7:$H$699,4,FALSE)</f>
        <v>Industry</v>
      </c>
      <c r="E607" s="40" t="str">
        <f>VLOOKUP($A607,[3]Technologies!$A$7:$H$699,6,FALSE)</f>
        <v>Emitted neGHG - Industry - F-gas</v>
      </c>
      <c r="F607" s="40" t="str">
        <f>VLOOKUP($A607,[3]Technologies!$A$7:$H$699,7,FALSE)</f>
        <v>Emitted neGHG - Industry - F-gas</v>
      </c>
      <c r="G607" s="228"/>
      <c r="H607" s="228"/>
      <c r="I607" s="229" cm="1">
        <f t="array" ref="I607">-SUMPRODUCT(([3]Feedstocks!$C$4:$C$185=A607)*[3]Feedstocks!$E$4:$E$185,[3]Feedstocks!$F$4:$F$185,[3]Feedstocks!$H$4:$H$185,[3]Feedstocks!$I$4:$I$185)</f>
        <v>0</v>
      </c>
      <c r="J607" s="229" cm="1">
        <f t="array" ref="J607">-SUMPRODUCT(([3]Feedstocks!$C$4:$C$185=A607)*[3]Feedstocks!$E$4:$E$185,[3]Feedstocks!$H$4:$H$185,[3]Feedstocks!$I$4:$I$185)</f>
        <v>0</v>
      </c>
      <c r="K607" s="229"/>
      <c r="L607" s="229"/>
      <c r="M607" s="228"/>
      <c r="N607" s="228" t="str">
        <f>VLOOKUP(E607,[3]Activities!$A$9:$M$224,13,FALSE)</f>
        <v>NL</v>
      </c>
      <c r="O607" s="228"/>
      <c r="P607" s="66" t="s">
        <v>1266</v>
      </c>
      <c r="Q607" s="230"/>
      <c r="R607" s="230"/>
      <c r="S607" s="230"/>
      <c r="T607" s="230"/>
      <c r="U607" s="230"/>
      <c r="V607" s="230"/>
      <c r="W607" s="230"/>
      <c r="X607" s="230"/>
      <c r="Y607" s="230"/>
      <c r="Z607" s="230"/>
      <c r="AA607" s="230"/>
      <c r="AB607" s="230"/>
      <c r="AC607" s="230"/>
      <c r="AD607" s="230"/>
      <c r="AE607" s="230"/>
      <c r="AF607" s="235"/>
      <c r="AG607" s="235"/>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c r="BQ607" s="230"/>
      <c r="BR607" s="230"/>
      <c r="BS607" s="230"/>
      <c r="BT607" s="230"/>
      <c r="BU607" s="230"/>
      <c r="BV607" s="230"/>
      <c r="BW607" s="230"/>
      <c r="BX607" s="230"/>
      <c r="BY607" s="230"/>
      <c r="BZ607" s="230"/>
      <c r="CA607" s="230"/>
      <c r="CB607" s="230"/>
      <c r="CC607" s="230"/>
      <c r="CD607" s="230"/>
      <c r="CE607" s="230"/>
      <c r="CF607" s="230"/>
      <c r="CG607" s="230"/>
      <c r="CH607" s="230"/>
      <c r="CI607" s="230"/>
      <c r="CJ607" s="230"/>
      <c r="CK607" s="230"/>
      <c r="CL607" s="230"/>
      <c r="CM607" s="230"/>
      <c r="CN607" s="230"/>
      <c r="CO607" s="230"/>
      <c r="CP607" s="230"/>
      <c r="CQ607" s="230"/>
      <c r="CR607" s="230"/>
      <c r="CS607" s="230"/>
      <c r="CT607" s="230"/>
      <c r="CU607" s="230"/>
      <c r="CV607" s="230"/>
      <c r="CW607" s="230"/>
      <c r="CX607" s="230"/>
      <c r="CY607" s="230"/>
      <c r="CZ607" s="230"/>
      <c r="DA607" s="230"/>
      <c r="DB607" s="230"/>
      <c r="DC607" s="230"/>
      <c r="DD607" s="230"/>
      <c r="DE607" s="230"/>
      <c r="DF607" s="230"/>
      <c r="DG607" s="230"/>
      <c r="DH607" s="230"/>
      <c r="DI607" s="230"/>
      <c r="DJ607" s="230"/>
      <c r="DK607" s="230"/>
      <c r="DL607" s="230"/>
      <c r="DM607" s="230"/>
      <c r="DN607" s="230"/>
      <c r="DO607" s="230"/>
      <c r="DP607" s="230"/>
      <c r="DQ607" s="230"/>
      <c r="DR607" s="230"/>
      <c r="DS607" s="230"/>
      <c r="DT607" s="230"/>
      <c r="DU607" s="230"/>
      <c r="DV607" s="230"/>
      <c r="DW607" s="230"/>
      <c r="DX607" s="230"/>
      <c r="DY607" s="230"/>
      <c r="DZ607" s="230"/>
      <c r="EA607" s="230"/>
      <c r="EB607" s="230"/>
      <c r="EC607" s="230"/>
      <c r="ED607" s="230"/>
      <c r="EE607" s="230"/>
      <c r="EF607" s="230"/>
      <c r="EG607" s="230"/>
      <c r="EH607" s="230"/>
      <c r="EI607" s="230"/>
      <c r="EJ607" s="230"/>
      <c r="EK607" s="230"/>
      <c r="EL607" s="230"/>
      <c r="EM607" s="230"/>
      <c r="EN607" s="230"/>
      <c r="EO607" s="230"/>
      <c r="EP607" s="230"/>
      <c r="EQ607" s="230"/>
      <c r="ER607" s="230"/>
      <c r="ES607" s="230"/>
      <c r="ET607" s="230"/>
      <c r="EU607" s="230"/>
      <c r="EV607" s="230"/>
      <c r="EW607" s="230"/>
      <c r="EX607" s="230"/>
      <c r="EY607" s="230"/>
      <c r="EZ607" s="230"/>
      <c r="FA607" s="230"/>
      <c r="FB607" s="230"/>
      <c r="FC607" s="230"/>
      <c r="FD607" s="230"/>
      <c r="FE607" s="230"/>
      <c r="FF607" s="230"/>
      <c r="FG607" s="230"/>
      <c r="FH607" s="230"/>
      <c r="FI607" s="230"/>
      <c r="FJ607" s="230"/>
      <c r="FK607" s="230"/>
      <c r="FL607" s="230"/>
      <c r="FM607" s="230"/>
      <c r="FN607" s="230"/>
      <c r="FO607" s="230">
        <v>-1</v>
      </c>
      <c r="FP607" s="230"/>
      <c r="FQ607" s="230"/>
      <c r="FR607" s="230"/>
      <c r="FS607" s="230"/>
      <c r="FT607" s="231"/>
      <c r="FU607" s="232"/>
      <c r="FV607" s="232">
        <f t="shared" si="81"/>
        <v>0</v>
      </c>
      <c r="FW607" s="232">
        <f t="shared" si="81"/>
        <v>0</v>
      </c>
      <c r="FX607" s="232">
        <f t="shared" si="81"/>
        <v>0</v>
      </c>
      <c r="FY607" s="232">
        <f t="shared" si="81"/>
        <v>0</v>
      </c>
      <c r="FZ607" s="232">
        <f t="shared" si="81"/>
        <v>0</v>
      </c>
      <c r="GA607" s="232">
        <v>1</v>
      </c>
      <c r="GB607" s="232"/>
      <c r="GC607" s="232"/>
    </row>
    <row r="608" spans="1:185" x14ac:dyDescent="0.3">
      <c r="A608" s="69" t="s">
        <v>628</v>
      </c>
      <c r="B608" s="69" t="str">
        <f>[3]Technologies!B608</f>
        <v>Industrie</v>
      </c>
      <c r="C608" s="69" t="str">
        <f>VLOOKUP($A608,[3]Technologies!$A$7:$H$699,3,FALSE)</f>
        <v>Emission</v>
      </c>
      <c r="D608" s="69" t="str">
        <f>VLOOKUP($A608,[3]Technologies!$A$7:$H$699,4,FALSE)</f>
        <v>Industry</v>
      </c>
      <c r="E608" s="69" t="str">
        <f>VLOOKUP($A608,[3]Technologies!$A$7:$H$699,6,FALSE)</f>
        <v>Emitted neGHG - Industry - F-gas</v>
      </c>
      <c r="F608" s="70" t="str">
        <f>VLOOKUP($A608,[3]Technologies!$A$7:$H$699,7,FALSE)</f>
        <v>MACC Component 1 - neGHG F-gas Refrigerator</v>
      </c>
      <c r="G608" s="233"/>
      <c r="H608" s="233"/>
      <c r="I608" s="234" cm="1">
        <f t="array" ref="I608">-SUMPRODUCT(([3]Feedstocks!$C$4:$C$185=A608)*[3]Feedstocks!$E$4:$E$185,[3]Feedstocks!$F$4:$F$185,[3]Feedstocks!$H$4:$H$185,[3]Feedstocks!$I$4:$I$185)</f>
        <v>0</v>
      </c>
      <c r="J608" s="234" cm="1">
        <f t="array" ref="J608">-SUMPRODUCT(([3]Feedstocks!$C$4:$C$185=A608)*[3]Feedstocks!$E$4:$E$185,[3]Feedstocks!$H$4:$H$185,[3]Feedstocks!$I$4:$I$185)</f>
        <v>0</v>
      </c>
      <c r="K608" s="234"/>
      <c r="L608" s="234"/>
      <c r="M608" s="233"/>
      <c r="N608" s="233" t="str">
        <f>VLOOKUP(E608,[3]Activities!$A$9:$M$224,13,FALSE)</f>
        <v>NL</v>
      </c>
      <c r="O608" s="233"/>
      <c r="P608" s="87" t="s">
        <v>1266</v>
      </c>
      <c r="Q608" s="235"/>
      <c r="R608" s="235"/>
      <c r="S608" s="235"/>
      <c r="T608" s="235"/>
      <c r="U608" s="235"/>
      <c r="V608" s="235"/>
      <c r="W608" s="235"/>
      <c r="X608" s="235"/>
      <c r="Y608" s="235"/>
      <c r="Z608" s="235"/>
      <c r="AA608" s="235"/>
      <c r="AB608" s="235"/>
      <c r="AC608" s="235"/>
      <c r="AD608" s="235"/>
      <c r="AE608" s="235"/>
      <c r="AF608" s="230"/>
      <c r="AG608" s="230"/>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c r="BQ608" s="235"/>
      <c r="BR608" s="235"/>
      <c r="BS608" s="235"/>
      <c r="BT608" s="235"/>
      <c r="BU608" s="235"/>
      <c r="BV608" s="235"/>
      <c r="BW608" s="235"/>
      <c r="BX608" s="235"/>
      <c r="BY608" s="235"/>
      <c r="BZ608" s="235"/>
      <c r="CA608" s="235"/>
      <c r="CB608" s="235"/>
      <c r="CC608" s="235"/>
      <c r="CD608" s="235"/>
      <c r="CE608" s="235"/>
      <c r="CF608" s="235"/>
      <c r="CG608" s="235"/>
      <c r="CH608" s="235"/>
      <c r="CI608" s="235"/>
      <c r="CJ608" s="235"/>
      <c r="CK608" s="235"/>
      <c r="CL608" s="235"/>
      <c r="CM608" s="235"/>
      <c r="CN608" s="235"/>
      <c r="CO608" s="235"/>
      <c r="CP608" s="235"/>
      <c r="CQ608" s="235"/>
      <c r="CR608" s="235"/>
      <c r="CS608" s="235"/>
      <c r="CT608" s="235"/>
      <c r="CU608" s="235"/>
      <c r="CV608" s="235"/>
      <c r="CW608" s="235"/>
      <c r="CX608" s="235"/>
      <c r="CY608" s="235"/>
      <c r="CZ608" s="235"/>
      <c r="DA608" s="235"/>
      <c r="DB608" s="235"/>
      <c r="DC608" s="235"/>
      <c r="DD608" s="235"/>
      <c r="DE608" s="235"/>
      <c r="DF608" s="235"/>
      <c r="DG608" s="235"/>
      <c r="DH608" s="235"/>
      <c r="DI608" s="235"/>
      <c r="DJ608" s="235"/>
      <c r="DK608" s="235"/>
      <c r="DL608" s="235"/>
      <c r="DM608" s="235"/>
      <c r="DN608" s="235"/>
      <c r="DO608" s="235"/>
      <c r="DP608" s="235"/>
      <c r="DQ608" s="235"/>
      <c r="DR608" s="235"/>
      <c r="DS608" s="235"/>
      <c r="DT608" s="235"/>
      <c r="DU608" s="235"/>
      <c r="DV608" s="235"/>
      <c r="DW608" s="235"/>
      <c r="DX608" s="235"/>
      <c r="DY608" s="235"/>
      <c r="DZ608" s="235"/>
      <c r="EA608" s="235"/>
      <c r="EB608" s="235"/>
      <c r="EC608" s="235"/>
      <c r="ED608" s="235"/>
      <c r="EE608" s="235"/>
      <c r="EF608" s="235"/>
      <c r="EG608" s="235"/>
      <c r="EH608" s="235"/>
      <c r="EI608" s="235"/>
      <c r="EJ608" s="235"/>
      <c r="EK608" s="235"/>
      <c r="EL608" s="235"/>
      <c r="EM608" s="235"/>
      <c r="EN608" s="235"/>
      <c r="EO608" s="235"/>
      <c r="EP608" s="235"/>
      <c r="EQ608" s="235"/>
      <c r="ER608" s="235"/>
      <c r="ES608" s="235"/>
      <c r="ET608" s="235"/>
      <c r="EU608" s="235"/>
      <c r="EV608" s="235"/>
      <c r="EW608" s="235"/>
      <c r="EX608" s="235"/>
      <c r="EY608" s="235"/>
      <c r="EZ608" s="235"/>
      <c r="FA608" s="235"/>
      <c r="FB608" s="235"/>
      <c r="FC608" s="235"/>
      <c r="FD608" s="235"/>
      <c r="FE608" s="235"/>
      <c r="FF608" s="235"/>
      <c r="FG608" s="235"/>
      <c r="FH608" s="235"/>
      <c r="FI608" s="235"/>
      <c r="FJ608" s="235"/>
      <c r="FK608" s="235"/>
      <c r="FL608" s="235"/>
      <c r="FM608" s="235"/>
      <c r="FN608" s="235"/>
      <c r="FO608" s="235">
        <v>-1</v>
      </c>
      <c r="FP608" s="235"/>
      <c r="FQ608" s="235"/>
      <c r="FR608" s="235"/>
      <c r="FS608" s="235"/>
      <c r="FT608" s="236"/>
      <c r="FU608" s="237"/>
      <c r="FV608" s="237">
        <f t="shared" si="81"/>
        <v>0</v>
      </c>
      <c r="FW608" s="237">
        <f t="shared" si="81"/>
        <v>0</v>
      </c>
      <c r="FX608" s="237">
        <f t="shared" si="81"/>
        <v>0</v>
      </c>
      <c r="FY608" s="237">
        <f t="shared" si="81"/>
        <v>0</v>
      </c>
      <c r="FZ608" s="237">
        <f t="shared" si="81"/>
        <v>0</v>
      </c>
      <c r="GA608" s="237"/>
      <c r="GB608" s="237"/>
      <c r="GC608" s="237"/>
    </row>
    <row r="609" spans="1:185" x14ac:dyDescent="0.3">
      <c r="A609" s="40" t="s">
        <v>629</v>
      </c>
      <c r="B609" s="40" t="str">
        <f>[3]Technologies!B609</f>
        <v>Industrie</v>
      </c>
      <c r="C609" s="40" t="str">
        <f>VLOOKUP($A609,[3]Technologies!$A$7:$H$699,3,FALSE)</f>
        <v>Emission</v>
      </c>
      <c r="D609" s="40" t="str">
        <f>VLOOKUP($A609,[3]Technologies!$A$7:$H$699,4,FALSE)</f>
        <v>Industry</v>
      </c>
      <c r="E609" s="40" t="str">
        <f>VLOOKUP($A609,[3]Technologies!$A$7:$H$699,6,FALSE)</f>
        <v>Emitted neGHG - Industry - F-gas</v>
      </c>
      <c r="F609" s="40" t="str">
        <f>VLOOKUP($A609,[3]Technologies!$A$7:$H$699,7,FALSE)</f>
        <v>MACC Component 2 - neGHG F-gas Refrigerator</v>
      </c>
      <c r="G609" s="228"/>
      <c r="H609" s="228"/>
      <c r="I609" s="229" cm="1">
        <f t="array" ref="I609">-SUMPRODUCT(([3]Feedstocks!$C$4:$C$185=A609)*[3]Feedstocks!$E$4:$E$185,[3]Feedstocks!$F$4:$F$185,[3]Feedstocks!$H$4:$H$185,[3]Feedstocks!$I$4:$I$185)</f>
        <v>0</v>
      </c>
      <c r="J609" s="229" cm="1">
        <f t="array" ref="J609">-SUMPRODUCT(([3]Feedstocks!$C$4:$C$185=A609)*[3]Feedstocks!$E$4:$E$185,[3]Feedstocks!$H$4:$H$185,[3]Feedstocks!$I$4:$I$185)</f>
        <v>0</v>
      </c>
      <c r="K609" s="229"/>
      <c r="L609" s="229"/>
      <c r="M609" s="228"/>
      <c r="N609" s="228" t="str">
        <f>VLOOKUP(E609,[3]Activities!$A$9:$M$224,13,FALSE)</f>
        <v>NL</v>
      </c>
      <c r="O609" s="228"/>
      <c r="P609" s="66" t="s">
        <v>1266</v>
      </c>
      <c r="Q609" s="230"/>
      <c r="R609" s="230"/>
      <c r="S609" s="230"/>
      <c r="T609" s="230"/>
      <c r="U609" s="230"/>
      <c r="V609" s="230"/>
      <c r="W609" s="230"/>
      <c r="X609" s="230"/>
      <c r="Y609" s="230"/>
      <c r="Z609" s="230"/>
      <c r="AA609" s="230"/>
      <c r="AB609" s="230"/>
      <c r="AC609" s="230"/>
      <c r="AD609" s="230"/>
      <c r="AE609" s="230"/>
      <c r="AF609" s="235"/>
      <c r="AG609" s="235"/>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v>-1</v>
      </c>
      <c r="FP609" s="230"/>
      <c r="FQ609" s="230"/>
      <c r="FR609" s="230"/>
      <c r="FS609" s="230"/>
      <c r="FT609" s="231"/>
      <c r="FU609" s="232"/>
      <c r="FV609" s="232">
        <f t="shared" si="81"/>
        <v>0</v>
      </c>
      <c r="FW609" s="232">
        <f t="shared" si="81"/>
        <v>0</v>
      </c>
      <c r="FX609" s="232">
        <f t="shared" si="81"/>
        <v>0</v>
      </c>
      <c r="FY609" s="232">
        <f t="shared" si="81"/>
        <v>0</v>
      </c>
      <c r="FZ609" s="232">
        <f t="shared" si="81"/>
        <v>0</v>
      </c>
      <c r="GA609" s="232"/>
      <c r="GB609" s="232"/>
      <c r="GC609" s="232"/>
    </row>
    <row r="610" spans="1:185" x14ac:dyDescent="0.3">
      <c r="A610" s="69" t="s">
        <v>630</v>
      </c>
      <c r="B610" s="69" t="str">
        <f>[3]Technologies!B610</f>
        <v>Industrie</v>
      </c>
      <c r="C610" s="69" t="str">
        <f>VLOOKUP($A610,[3]Technologies!$A$7:$H$699,3,FALSE)</f>
        <v>Emission</v>
      </c>
      <c r="D610" s="69" t="str">
        <f>VLOOKUP($A610,[3]Technologies!$A$7:$H$699,4,FALSE)</f>
        <v>Industry</v>
      </c>
      <c r="E610" s="69" t="str">
        <f>VLOOKUP($A610,[3]Technologies!$A$7:$H$699,6,FALSE)</f>
        <v>Emitted neGHG - Industry - F-gas</v>
      </c>
      <c r="F610" s="70" t="str">
        <f>VLOOKUP($A610,[3]Technologies!$A$7:$H$699,7,FALSE)</f>
        <v>MACC Component 1 - neGHG F-gas Other</v>
      </c>
      <c r="G610" s="233"/>
      <c r="H610" s="233"/>
      <c r="I610" s="234" cm="1">
        <f t="array" ref="I610">-SUMPRODUCT(([3]Feedstocks!$C$4:$C$185=A610)*[3]Feedstocks!$E$4:$E$185,[3]Feedstocks!$F$4:$F$185,[3]Feedstocks!$H$4:$H$185,[3]Feedstocks!$I$4:$I$185)</f>
        <v>0</v>
      </c>
      <c r="J610" s="234" cm="1">
        <f t="array" ref="J610">-SUMPRODUCT(([3]Feedstocks!$C$4:$C$185=A610)*[3]Feedstocks!$E$4:$E$185,[3]Feedstocks!$H$4:$H$185,[3]Feedstocks!$I$4:$I$185)</f>
        <v>0</v>
      </c>
      <c r="K610" s="234"/>
      <c r="L610" s="234">
        <v>1</v>
      </c>
      <c r="M610" s="233"/>
      <c r="N610" s="233" t="str">
        <f>VLOOKUP(E610,[3]Activities!$A$9:$M$224,13,FALSE)</f>
        <v>NL</v>
      </c>
      <c r="O610" s="233"/>
      <c r="P610" s="87" t="s">
        <v>1266</v>
      </c>
      <c r="Q610" s="235"/>
      <c r="R610" s="235"/>
      <c r="S610" s="235"/>
      <c r="T610" s="235"/>
      <c r="U610" s="235"/>
      <c r="V610" s="235"/>
      <c r="W610" s="235"/>
      <c r="X610" s="235"/>
      <c r="Y610" s="235"/>
      <c r="Z610" s="235"/>
      <c r="AA610" s="235"/>
      <c r="AB610" s="235"/>
      <c r="AC610" s="235"/>
      <c r="AD610" s="235"/>
      <c r="AE610" s="235"/>
      <c r="AF610" s="230"/>
      <c r="AG610" s="230"/>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c r="BQ610" s="235"/>
      <c r="BR610" s="235"/>
      <c r="BS610" s="235"/>
      <c r="BT610" s="235"/>
      <c r="BU610" s="235"/>
      <c r="BV610" s="235"/>
      <c r="BW610" s="235"/>
      <c r="BX610" s="235"/>
      <c r="BY610" s="235"/>
      <c r="BZ610" s="235"/>
      <c r="CA610" s="235"/>
      <c r="CB610" s="235"/>
      <c r="CC610" s="235"/>
      <c r="CD610" s="235"/>
      <c r="CE610" s="235"/>
      <c r="CF610" s="235"/>
      <c r="CG610" s="235"/>
      <c r="CH610" s="235"/>
      <c r="CI610" s="235"/>
      <c r="CJ610" s="235"/>
      <c r="CK610" s="235"/>
      <c r="CL610" s="235"/>
      <c r="CM610" s="235"/>
      <c r="CN610" s="235"/>
      <c r="CO610" s="235"/>
      <c r="CP610" s="235"/>
      <c r="CQ610" s="235"/>
      <c r="CR610" s="235"/>
      <c r="CS610" s="235"/>
      <c r="CT610" s="235"/>
      <c r="CU610" s="235"/>
      <c r="CV610" s="235"/>
      <c r="CW610" s="235"/>
      <c r="CX610" s="235"/>
      <c r="CY610" s="235"/>
      <c r="CZ610" s="235"/>
      <c r="DA610" s="235"/>
      <c r="DB610" s="235"/>
      <c r="DC610" s="235"/>
      <c r="DD610" s="235"/>
      <c r="DE610" s="235"/>
      <c r="DF610" s="235"/>
      <c r="DG610" s="235"/>
      <c r="DH610" s="235"/>
      <c r="DI610" s="235"/>
      <c r="DJ610" s="235"/>
      <c r="DK610" s="235"/>
      <c r="DL610" s="235"/>
      <c r="DM610" s="235"/>
      <c r="DN610" s="235"/>
      <c r="DO610" s="235"/>
      <c r="DP610" s="235"/>
      <c r="DQ610" s="235"/>
      <c r="DR610" s="235"/>
      <c r="DS610" s="235"/>
      <c r="DT610" s="235"/>
      <c r="DU610" s="235"/>
      <c r="DV610" s="235"/>
      <c r="DW610" s="235"/>
      <c r="DX610" s="235"/>
      <c r="DY610" s="235"/>
      <c r="DZ610" s="235"/>
      <c r="EA610" s="235"/>
      <c r="EB610" s="235"/>
      <c r="EC610" s="235"/>
      <c r="ED610" s="235"/>
      <c r="EE610" s="235"/>
      <c r="EF610" s="235"/>
      <c r="EG610" s="235"/>
      <c r="EH610" s="235"/>
      <c r="EI610" s="235"/>
      <c r="EJ610" s="235"/>
      <c r="EK610" s="235"/>
      <c r="EL610" s="235"/>
      <c r="EM610" s="235"/>
      <c r="EN610" s="235"/>
      <c r="EO610" s="235"/>
      <c r="EP610" s="235"/>
      <c r="EQ610" s="235"/>
      <c r="ER610" s="235"/>
      <c r="ES610" s="235"/>
      <c r="ET610" s="235"/>
      <c r="EU610" s="235"/>
      <c r="EV610" s="235"/>
      <c r="EW610" s="235"/>
      <c r="EX610" s="235"/>
      <c r="EY610" s="235"/>
      <c r="EZ610" s="235"/>
      <c r="FA610" s="235"/>
      <c r="FB610" s="235"/>
      <c r="FC610" s="235"/>
      <c r="FD610" s="235"/>
      <c r="FE610" s="235"/>
      <c r="FF610" s="235"/>
      <c r="FG610" s="235"/>
      <c r="FH610" s="235"/>
      <c r="FI610" s="235"/>
      <c r="FJ610" s="235"/>
      <c r="FK610" s="235"/>
      <c r="FL610" s="235"/>
      <c r="FM610" s="235"/>
      <c r="FN610" s="235"/>
      <c r="FO610" s="235">
        <v>-1</v>
      </c>
      <c r="FP610" s="235"/>
      <c r="FQ610" s="235"/>
      <c r="FR610" s="235"/>
      <c r="FS610" s="235"/>
      <c r="FT610" s="236"/>
      <c r="FU610" s="237"/>
      <c r="FV610" s="237">
        <f t="shared" si="81"/>
        <v>0</v>
      </c>
      <c r="FW610" s="237">
        <f t="shared" si="81"/>
        <v>0</v>
      </c>
      <c r="FX610" s="237">
        <f t="shared" si="81"/>
        <v>0</v>
      </c>
      <c r="FY610" s="237">
        <f t="shared" si="81"/>
        <v>0</v>
      </c>
      <c r="FZ610" s="237">
        <f t="shared" si="81"/>
        <v>0</v>
      </c>
      <c r="GA610" s="237"/>
      <c r="GB610" s="237"/>
      <c r="GC610" s="237"/>
    </row>
    <row r="611" spans="1:185" x14ac:dyDescent="0.3">
      <c r="A611" s="40" t="s">
        <v>631</v>
      </c>
      <c r="B611" s="40" t="str">
        <f>[3]Technologies!B611</f>
        <v>Mobiliteit</v>
      </c>
      <c r="C611" s="40" t="str">
        <f>VLOOKUP($A611,[3]Technologies!$A$7:$H$699,3,FALSE)</f>
        <v>Emission</v>
      </c>
      <c r="D611" s="40" t="str">
        <f>VLOOKUP($A611,[3]Technologies!$A$7:$H$699,4,FALSE)</f>
        <v>Transport</v>
      </c>
      <c r="E611" s="40" t="str">
        <f>VLOOKUP($A611,[3]Technologies!$A$7:$H$699,6,FALSE)</f>
        <v>Emitted neGHG - Transport - CH4</v>
      </c>
      <c r="F611" s="40" t="str">
        <f>VLOOKUP($A611,[3]Technologies!$A$7:$H$699,7,FALSE)</f>
        <v>Emitted neGHG - Transport - CH4</v>
      </c>
      <c r="G611" s="228"/>
      <c r="H611" s="228"/>
      <c r="I611" s="229" cm="1">
        <f t="array" ref="I611">-SUMPRODUCT(([3]Feedstocks!$C$4:$C$185=A611)*[3]Feedstocks!$E$4:$E$185,[3]Feedstocks!$F$4:$F$185,[3]Feedstocks!$H$4:$H$185,[3]Feedstocks!$I$4:$I$185)</f>
        <v>0</v>
      </c>
      <c r="J611" s="229" cm="1">
        <f t="array" ref="J611">-SUMPRODUCT(([3]Feedstocks!$C$4:$C$185=A611)*[3]Feedstocks!$E$4:$E$185,[3]Feedstocks!$H$4:$H$185,[3]Feedstocks!$I$4:$I$185)</f>
        <v>0</v>
      </c>
      <c r="K611" s="229"/>
      <c r="L611" s="229"/>
      <c r="M611" s="228"/>
      <c r="N611" s="228" t="str">
        <f>VLOOKUP(E611,[3]Activities!$A$9:$M$224,13,FALSE)</f>
        <v>NL</v>
      </c>
      <c r="O611" s="228"/>
      <c r="P611" s="66" t="s">
        <v>1562</v>
      </c>
      <c r="Q611" s="230"/>
      <c r="R611" s="230"/>
      <c r="S611" s="230"/>
      <c r="T611" s="230"/>
      <c r="U611" s="230"/>
      <c r="V611" s="230"/>
      <c r="W611" s="230"/>
      <c r="X611" s="230"/>
      <c r="Y611" s="230"/>
      <c r="Z611" s="230"/>
      <c r="AA611" s="230"/>
      <c r="AB611" s="230"/>
      <c r="AC611" s="230"/>
      <c r="AD611" s="230"/>
      <c r="AE611" s="230"/>
      <c r="AF611" s="235"/>
      <c r="AG611" s="235"/>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c r="BQ611" s="230"/>
      <c r="BR611" s="230"/>
      <c r="BS611" s="230"/>
      <c r="BT611" s="230"/>
      <c r="BU611" s="230"/>
      <c r="BV611" s="230"/>
      <c r="BW611" s="230"/>
      <c r="BX611" s="230"/>
      <c r="BY611" s="230"/>
      <c r="BZ611" s="230"/>
      <c r="CA611" s="230"/>
      <c r="CB611" s="230"/>
      <c r="CC611" s="230"/>
      <c r="CD611" s="230"/>
      <c r="CE611" s="230"/>
      <c r="CF611" s="230"/>
      <c r="CG611" s="230"/>
      <c r="CH611" s="230"/>
      <c r="CI611" s="230"/>
      <c r="CJ611" s="230"/>
      <c r="CK611" s="230"/>
      <c r="CL611" s="230"/>
      <c r="CM611" s="230"/>
      <c r="CN611" s="230"/>
      <c r="CO611" s="230"/>
      <c r="CP611" s="230"/>
      <c r="CQ611" s="230"/>
      <c r="CR611" s="230"/>
      <c r="CS611" s="230"/>
      <c r="CT611" s="230"/>
      <c r="CU611" s="230"/>
      <c r="CV611" s="230"/>
      <c r="CW611" s="230"/>
      <c r="CX611" s="230"/>
      <c r="CY611" s="230"/>
      <c r="CZ611" s="230"/>
      <c r="DA611" s="230"/>
      <c r="DB611" s="230"/>
      <c r="DC611" s="230"/>
      <c r="DD611" s="230"/>
      <c r="DE611" s="230"/>
      <c r="DF611" s="230"/>
      <c r="DG611" s="230"/>
      <c r="DH611" s="230"/>
      <c r="DI611" s="230"/>
      <c r="DJ611" s="230"/>
      <c r="DK611" s="230"/>
      <c r="DL611" s="230"/>
      <c r="DM611" s="230"/>
      <c r="DN611" s="230"/>
      <c r="DO611" s="230"/>
      <c r="DP611" s="230"/>
      <c r="DQ611" s="230"/>
      <c r="DR611" s="230"/>
      <c r="DS611" s="230"/>
      <c r="DT611" s="230"/>
      <c r="DU611" s="230"/>
      <c r="DV611" s="230"/>
      <c r="DW611" s="230"/>
      <c r="DX611" s="230"/>
      <c r="DY611" s="230"/>
      <c r="DZ611" s="230"/>
      <c r="EA611" s="230"/>
      <c r="EB611" s="230"/>
      <c r="EC611" s="230"/>
      <c r="ED611" s="230"/>
      <c r="EE611" s="230"/>
      <c r="EF611" s="230"/>
      <c r="EG611" s="230"/>
      <c r="EH611" s="230"/>
      <c r="EI611" s="230"/>
      <c r="EJ611" s="230"/>
      <c r="EK611" s="230"/>
      <c r="EL611" s="230"/>
      <c r="EM611" s="230"/>
      <c r="EN611" s="230"/>
      <c r="EO611" s="230"/>
      <c r="EP611" s="230"/>
      <c r="EQ611" s="230"/>
      <c r="ER611" s="230"/>
      <c r="ES611" s="230"/>
      <c r="ET611" s="230"/>
      <c r="EU611" s="230"/>
      <c r="EV611" s="230"/>
      <c r="EW611" s="230"/>
      <c r="EX611" s="230"/>
      <c r="EY611" s="230"/>
      <c r="EZ611" s="230"/>
      <c r="FA611" s="230"/>
      <c r="FB611" s="230"/>
      <c r="FC611" s="230"/>
      <c r="FD611" s="230"/>
      <c r="FE611" s="230"/>
      <c r="FF611" s="230"/>
      <c r="FG611" s="230"/>
      <c r="FH611" s="230"/>
      <c r="FI611" s="230"/>
      <c r="FJ611" s="230"/>
      <c r="FK611" s="230"/>
      <c r="FL611" s="230"/>
      <c r="FM611" s="230"/>
      <c r="FN611" s="230"/>
      <c r="FO611" s="230"/>
      <c r="FP611" s="230">
        <v>-1</v>
      </c>
      <c r="FQ611" s="230"/>
      <c r="FR611" s="230"/>
      <c r="FS611" s="230"/>
      <c r="FT611" s="231"/>
      <c r="FU611" s="232"/>
      <c r="FV611" s="232">
        <f t="shared" si="81"/>
        <v>0</v>
      </c>
      <c r="FW611" s="232">
        <f t="shared" si="81"/>
        <v>0</v>
      </c>
      <c r="FX611" s="232">
        <f t="shared" si="81"/>
        <v>0</v>
      </c>
      <c r="FY611" s="232">
        <f t="shared" si="81"/>
        <v>0</v>
      </c>
      <c r="FZ611" s="232">
        <f t="shared" si="81"/>
        <v>0</v>
      </c>
      <c r="GA611" s="232">
        <v>1</v>
      </c>
      <c r="GB611" s="232"/>
      <c r="GC611" s="232"/>
    </row>
    <row r="612" spans="1:185" x14ac:dyDescent="0.3">
      <c r="A612" s="69" t="s">
        <v>632</v>
      </c>
      <c r="B612" s="69" t="str">
        <f>[3]Technologies!B612</f>
        <v>Mobiliteit</v>
      </c>
      <c r="C612" s="69" t="str">
        <f>VLOOKUP($A612,[3]Technologies!$A$7:$H$699,3,FALSE)</f>
        <v>Emission</v>
      </c>
      <c r="D612" s="69" t="str">
        <f>VLOOKUP($A612,[3]Technologies!$A$7:$H$699,4,FALSE)</f>
        <v>Transport</v>
      </c>
      <c r="E612" s="69" t="str">
        <f>VLOOKUP($A612,[3]Technologies!$A$7:$H$699,6,FALSE)</f>
        <v>Emitted neGHG - Transport - CH4</v>
      </c>
      <c r="F612" s="70" t="str">
        <f>VLOOKUP($A612,[3]Technologies!$A$7:$H$699,7,FALSE)</f>
        <v>MACC Component 1 - neGHG CH4 Other</v>
      </c>
      <c r="G612" s="233"/>
      <c r="H612" s="233"/>
      <c r="I612" s="234" cm="1">
        <f t="array" ref="I612">-SUMPRODUCT(([3]Feedstocks!$C$4:$C$185=A612)*[3]Feedstocks!$E$4:$E$185,[3]Feedstocks!$F$4:$F$185,[3]Feedstocks!$H$4:$H$185,[3]Feedstocks!$I$4:$I$185)</f>
        <v>0</v>
      </c>
      <c r="J612" s="234" cm="1">
        <f t="array" ref="J612">-SUMPRODUCT(([3]Feedstocks!$C$4:$C$185=A612)*[3]Feedstocks!$E$4:$E$185,[3]Feedstocks!$H$4:$H$185,[3]Feedstocks!$I$4:$I$185)</f>
        <v>0</v>
      </c>
      <c r="K612" s="234"/>
      <c r="L612" s="234"/>
      <c r="M612" s="233"/>
      <c r="N612" s="233" t="str">
        <f>VLOOKUP(E612,[3]Activities!$A$9:$M$224,13,FALSE)</f>
        <v>NL</v>
      </c>
      <c r="O612" s="233"/>
      <c r="P612" s="87" t="s">
        <v>1266</v>
      </c>
      <c r="Q612" s="235"/>
      <c r="R612" s="235"/>
      <c r="S612" s="235"/>
      <c r="T612" s="235"/>
      <c r="U612" s="235"/>
      <c r="V612" s="235"/>
      <c r="W612" s="235"/>
      <c r="X612" s="235"/>
      <c r="Y612" s="235"/>
      <c r="Z612" s="235"/>
      <c r="AA612" s="235"/>
      <c r="AB612" s="235"/>
      <c r="AC612" s="235"/>
      <c r="AD612" s="235"/>
      <c r="AE612" s="235"/>
      <c r="AF612" s="230"/>
      <c r="AG612" s="230"/>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c r="BQ612" s="235"/>
      <c r="BR612" s="235"/>
      <c r="BS612" s="235"/>
      <c r="BT612" s="235"/>
      <c r="BU612" s="235"/>
      <c r="BV612" s="235"/>
      <c r="BW612" s="235"/>
      <c r="BX612" s="235"/>
      <c r="BY612" s="235"/>
      <c r="BZ612" s="235"/>
      <c r="CA612" s="235"/>
      <c r="CB612" s="235"/>
      <c r="CC612" s="235"/>
      <c r="CD612" s="235"/>
      <c r="CE612" s="235"/>
      <c r="CF612" s="235"/>
      <c r="CG612" s="235"/>
      <c r="CH612" s="235"/>
      <c r="CI612" s="235"/>
      <c r="CJ612" s="235"/>
      <c r="CK612" s="235"/>
      <c r="CL612" s="235"/>
      <c r="CM612" s="235"/>
      <c r="CN612" s="235"/>
      <c r="CO612" s="235"/>
      <c r="CP612" s="235"/>
      <c r="CQ612" s="235"/>
      <c r="CR612" s="235"/>
      <c r="CS612" s="235"/>
      <c r="CT612" s="235"/>
      <c r="CU612" s="235"/>
      <c r="CV612" s="235"/>
      <c r="CW612" s="235"/>
      <c r="CX612" s="235"/>
      <c r="CY612" s="235"/>
      <c r="CZ612" s="235"/>
      <c r="DA612" s="235"/>
      <c r="DB612" s="235"/>
      <c r="DC612" s="235"/>
      <c r="DD612" s="235"/>
      <c r="DE612" s="235"/>
      <c r="DF612" s="235"/>
      <c r="DG612" s="235"/>
      <c r="DH612" s="235"/>
      <c r="DI612" s="235"/>
      <c r="DJ612" s="235"/>
      <c r="DK612" s="235"/>
      <c r="DL612" s="235"/>
      <c r="DM612" s="235"/>
      <c r="DN612" s="235"/>
      <c r="DO612" s="235"/>
      <c r="DP612" s="235"/>
      <c r="DQ612" s="235"/>
      <c r="DR612" s="235"/>
      <c r="DS612" s="235"/>
      <c r="DT612" s="235"/>
      <c r="DU612" s="235"/>
      <c r="DV612" s="235"/>
      <c r="DW612" s="235"/>
      <c r="DX612" s="235"/>
      <c r="DY612" s="235"/>
      <c r="DZ612" s="235"/>
      <c r="EA612" s="235"/>
      <c r="EB612" s="235"/>
      <c r="EC612" s="235"/>
      <c r="ED612" s="235"/>
      <c r="EE612" s="235"/>
      <c r="EF612" s="235"/>
      <c r="EG612" s="235"/>
      <c r="EH612" s="235"/>
      <c r="EI612" s="235"/>
      <c r="EJ612" s="235"/>
      <c r="EK612" s="235"/>
      <c r="EL612" s="235"/>
      <c r="EM612" s="235"/>
      <c r="EN612" s="235"/>
      <c r="EO612" s="235"/>
      <c r="EP612" s="235"/>
      <c r="EQ612" s="235"/>
      <c r="ER612" s="235"/>
      <c r="ES612" s="235"/>
      <c r="ET612" s="235"/>
      <c r="EU612" s="235"/>
      <c r="EV612" s="235"/>
      <c r="EW612" s="235"/>
      <c r="EX612" s="235"/>
      <c r="EY612" s="235"/>
      <c r="EZ612" s="235"/>
      <c r="FA612" s="235"/>
      <c r="FB612" s="235"/>
      <c r="FC612" s="235"/>
      <c r="FD612" s="235"/>
      <c r="FE612" s="235"/>
      <c r="FF612" s="235"/>
      <c r="FG612" s="235"/>
      <c r="FH612" s="235"/>
      <c r="FI612" s="235"/>
      <c r="FJ612" s="235"/>
      <c r="FK612" s="235"/>
      <c r="FL612" s="235"/>
      <c r="FM612" s="235"/>
      <c r="FN612" s="235"/>
      <c r="FO612" s="235"/>
      <c r="FP612" s="235">
        <v>-1</v>
      </c>
      <c r="FQ612" s="235"/>
      <c r="FR612" s="235"/>
      <c r="FS612" s="235"/>
      <c r="FT612" s="236"/>
      <c r="FU612" s="237"/>
      <c r="FV612" s="237">
        <f t="shared" ref="FV612:FZ618" si="82">ROUND(IF($C612="Primary",0,$M612*(1-$O612)*($G612*(SUMPRODUCT($Q$4:$FS$4,$Q612:$FS612)+$J612)+$H612-SUMPRODUCT($Q$5:$FS$5,$Q612:$FS612)-$I612+$K612))*IF($N612=FV$4,1,0),4)</f>
        <v>0</v>
      </c>
      <c r="FW612" s="237">
        <f t="shared" si="82"/>
        <v>0</v>
      </c>
      <c r="FX612" s="237">
        <f t="shared" si="82"/>
        <v>0</v>
      </c>
      <c r="FY612" s="237">
        <f t="shared" si="82"/>
        <v>0</v>
      </c>
      <c r="FZ612" s="237">
        <f t="shared" si="82"/>
        <v>0</v>
      </c>
      <c r="GA612" s="237"/>
      <c r="GB612" s="237"/>
      <c r="GC612" s="237"/>
    </row>
    <row r="613" spans="1:185" x14ac:dyDescent="0.3">
      <c r="A613" s="40" t="s">
        <v>633</v>
      </c>
      <c r="B613" s="40" t="str">
        <f>[3]Technologies!B613</f>
        <v>Mobiliteit</v>
      </c>
      <c r="C613" s="40" t="str">
        <f>VLOOKUP($A613,[3]Technologies!$A$7:$H$699,3,FALSE)</f>
        <v>Emission</v>
      </c>
      <c r="D613" s="40" t="str">
        <f>VLOOKUP($A613,[3]Technologies!$A$7:$H$699,4,FALSE)</f>
        <v>Transport</v>
      </c>
      <c r="E613" s="40" t="str">
        <f>VLOOKUP($A613,[3]Technologies!$A$7:$H$699,6,FALSE)</f>
        <v>Emitted neGHG - Transport - N2O</v>
      </c>
      <c r="F613" s="40" t="str">
        <f>VLOOKUP($A613,[3]Technologies!$A$7:$H$699,7,FALSE)</f>
        <v>Emitted neGHG - Transport - N2O</v>
      </c>
      <c r="G613" s="228"/>
      <c r="H613" s="228"/>
      <c r="I613" s="229" cm="1">
        <f t="array" ref="I613">-SUMPRODUCT(([3]Feedstocks!$C$4:$C$185=A613)*[3]Feedstocks!$E$4:$E$185,[3]Feedstocks!$F$4:$F$185,[3]Feedstocks!$H$4:$H$185,[3]Feedstocks!$I$4:$I$185)</f>
        <v>0</v>
      </c>
      <c r="J613" s="229" cm="1">
        <f t="array" ref="J613">-SUMPRODUCT(([3]Feedstocks!$C$4:$C$185=A613)*[3]Feedstocks!$E$4:$E$185,[3]Feedstocks!$H$4:$H$185,[3]Feedstocks!$I$4:$I$185)</f>
        <v>0</v>
      </c>
      <c r="K613" s="229"/>
      <c r="L613" s="229"/>
      <c r="M613" s="228"/>
      <c r="N613" s="228" t="str">
        <f>VLOOKUP(E613,[3]Activities!$A$9:$M$224,13,FALSE)</f>
        <v>NL</v>
      </c>
      <c r="O613" s="228"/>
      <c r="P613" s="66" t="s">
        <v>1266</v>
      </c>
      <c r="Q613" s="230"/>
      <c r="R613" s="230"/>
      <c r="S613" s="230"/>
      <c r="T613" s="230"/>
      <c r="U613" s="230"/>
      <c r="V613" s="230"/>
      <c r="W613" s="230"/>
      <c r="X613" s="230"/>
      <c r="Y613" s="230"/>
      <c r="Z613" s="230"/>
      <c r="AA613" s="230"/>
      <c r="AB613" s="230"/>
      <c r="AC613" s="230"/>
      <c r="AD613" s="230"/>
      <c r="AE613" s="230"/>
      <c r="AF613" s="235"/>
      <c r="AG613" s="235"/>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c r="BQ613" s="230"/>
      <c r="BR613" s="230"/>
      <c r="BS613" s="230"/>
      <c r="BT613" s="230"/>
      <c r="BU613" s="230"/>
      <c r="BV613" s="230"/>
      <c r="BW613" s="230"/>
      <c r="BX613" s="230"/>
      <c r="BY613" s="230"/>
      <c r="BZ613" s="230"/>
      <c r="CA613" s="230"/>
      <c r="CB613" s="230"/>
      <c r="CC613" s="230"/>
      <c r="CD613" s="230"/>
      <c r="CE613" s="230"/>
      <c r="CF613" s="230"/>
      <c r="CG613" s="230"/>
      <c r="CH613" s="230"/>
      <c r="CI613" s="230"/>
      <c r="CJ613" s="230"/>
      <c r="CK613" s="230"/>
      <c r="CL613" s="230"/>
      <c r="CM613" s="230"/>
      <c r="CN613" s="230"/>
      <c r="CO613" s="230"/>
      <c r="CP613" s="230"/>
      <c r="CQ613" s="230"/>
      <c r="CR613" s="230"/>
      <c r="CS613" s="230"/>
      <c r="CT613" s="230"/>
      <c r="CU613" s="230"/>
      <c r="CV613" s="230"/>
      <c r="CW613" s="230"/>
      <c r="CX613" s="230"/>
      <c r="CY613" s="230"/>
      <c r="CZ613" s="230"/>
      <c r="DA613" s="230"/>
      <c r="DB613" s="230"/>
      <c r="DC613" s="230"/>
      <c r="DD613" s="230"/>
      <c r="DE613" s="230"/>
      <c r="DF613" s="230"/>
      <c r="DG613" s="230"/>
      <c r="DH613" s="230"/>
      <c r="DI613" s="230"/>
      <c r="DJ613" s="230"/>
      <c r="DK613" s="230"/>
      <c r="DL613" s="230"/>
      <c r="DM613" s="230"/>
      <c r="DN613" s="230"/>
      <c r="DO613" s="230"/>
      <c r="DP613" s="230"/>
      <c r="DQ613" s="230"/>
      <c r="DR613" s="230"/>
      <c r="DS613" s="230"/>
      <c r="DT613" s="230"/>
      <c r="DU613" s="230"/>
      <c r="DV613" s="230"/>
      <c r="DW613" s="230"/>
      <c r="DX613" s="230"/>
      <c r="DY613" s="230"/>
      <c r="DZ613" s="230"/>
      <c r="EA613" s="230"/>
      <c r="EB613" s="230"/>
      <c r="EC613" s="230"/>
      <c r="ED613" s="230"/>
      <c r="EE613" s="230"/>
      <c r="EF613" s="230"/>
      <c r="EG613" s="230"/>
      <c r="EH613" s="230"/>
      <c r="EI613" s="230"/>
      <c r="EJ613" s="230"/>
      <c r="EK613" s="230"/>
      <c r="EL613" s="230"/>
      <c r="EM613" s="230"/>
      <c r="EN613" s="230"/>
      <c r="EO613" s="230"/>
      <c r="EP613" s="230"/>
      <c r="EQ613" s="230"/>
      <c r="ER613" s="230"/>
      <c r="ES613" s="230"/>
      <c r="ET613" s="230"/>
      <c r="EU613" s="230"/>
      <c r="EV613" s="230"/>
      <c r="EW613" s="230"/>
      <c r="EX613" s="230"/>
      <c r="EY613" s="230"/>
      <c r="EZ613" s="230"/>
      <c r="FA613" s="230"/>
      <c r="FB613" s="230"/>
      <c r="FC613" s="230"/>
      <c r="FD613" s="230"/>
      <c r="FE613" s="230"/>
      <c r="FF613" s="230"/>
      <c r="FG613" s="230"/>
      <c r="FH613" s="230"/>
      <c r="FI613" s="230"/>
      <c r="FJ613" s="230"/>
      <c r="FK613" s="230"/>
      <c r="FL613" s="230"/>
      <c r="FM613" s="230"/>
      <c r="FN613" s="230"/>
      <c r="FO613" s="230"/>
      <c r="FP613" s="230"/>
      <c r="FQ613" s="230">
        <v>-1</v>
      </c>
      <c r="FR613" s="230"/>
      <c r="FS613" s="230"/>
      <c r="FT613" s="231"/>
      <c r="FU613" s="232"/>
      <c r="FV613" s="232">
        <f t="shared" si="82"/>
        <v>0</v>
      </c>
      <c r="FW613" s="232">
        <f t="shared" si="82"/>
        <v>0</v>
      </c>
      <c r="FX613" s="232">
        <f t="shared" si="82"/>
        <v>0</v>
      </c>
      <c r="FY613" s="232">
        <f t="shared" si="82"/>
        <v>0</v>
      </c>
      <c r="FZ613" s="232">
        <f t="shared" si="82"/>
        <v>0</v>
      </c>
      <c r="GA613" s="232">
        <v>1</v>
      </c>
      <c r="GB613" s="232"/>
      <c r="GC613" s="232"/>
    </row>
    <row r="614" spans="1:185" x14ac:dyDescent="0.3">
      <c r="A614" s="69" t="s">
        <v>634</v>
      </c>
      <c r="B614" s="69" t="str">
        <f>[3]Technologies!B614</f>
        <v>Mobiliteit</v>
      </c>
      <c r="C614" s="69" t="str">
        <f>VLOOKUP($A614,[3]Technologies!$A$7:$H$699,3,FALSE)</f>
        <v>Emission</v>
      </c>
      <c r="D614" s="69" t="str">
        <f>VLOOKUP($A614,[3]Technologies!$A$7:$H$699,4,FALSE)</f>
        <v>Transport</v>
      </c>
      <c r="E614" s="69" t="str">
        <f>VLOOKUP($A614,[3]Technologies!$A$7:$H$699,6,FALSE)</f>
        <v>Emitted neGHG - Transport - N2O</v>
      </c>
      <c r="F614" s="70" t="str">
        <f>VLOOKUP($A614,[3]Technologies!$A$7:$H$699,7,FALSE)</f>
        <v>MACC Component 1 - neGHG N2O Other</v>
      </c>
      <c r="G614" s="233"/>
      <c r="H614" s="233"/>
      <c r="I614" s="234" cm="1">
        <f t="array" ref="I614">-SUMPRODUCT(([3]Feedstocks!$C$4:$C$185=A614)*[3]Feedstocks!$E$4:$E$185,[3]Feedstocks!$F$4:$F$185,[3]Feedstocks!$H$4:$H$185,[3]Feedstocks!$I$4:$I$185)</f>
        <v>0</v>
      </c>
      <c r="J614" s="234" cm="1">
        <f t="array" ref="J614">-SUMPRODUCT(([3]Feedstocks!$C$4:$C$185=A614)*[3]Feedstocks!$E$4:$E$185,[3]Feedstocks!$H$4:$H$185,[3]Feedstocks!$I$4:$I$185)</f>
        <v>0</v>
      </c>
      <c r="K614" s="234"/>
      <c r="L614" s="234"/>
      <c r="M614" s="233"/>
      <c r="N614" s="233" t="str">
        <f>VLOOKUP(E614,[3]Activities!$A$9:$M$224,13,FALSE)</f>
        <v>NL</v>
      </c>
      <c r="O614" s="233"/>
      <c r="P614" s="87" t="s">
        <v>1266</v>
      </c>
      <c r="Q614" s="235"/>
      <c r="R614" s="235"/>
      <c r="S614" s="235"/>
      <c r="T614" s="235"/>
      <c r="U614" s="235"/>
      <c r="V614" s="235"/>
      <c r="W614" s="235"/>
      <c r="X614" s="235"/>
      <c r="Y614" s="235"/>
      <c r="Z614" s="235"/>
      <c r="AA614" s="235"/>
      <c r="AB614" s="235"/>
      <c r="AC614" s="235"/>
      <c r="AD614" s="235"/>
      <c r="AE614" s="235"/>
      <c r="AF614" s="230"/>
      <c r="AG614" s="230"/>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235"/>
      <c r="BR614" s="235"/>
      <c r="BS614" s="235"/>
      <c r="BT614" s="235"/>
      <c r="BU614" s="235"/>
      <c r="BV614" s="235"/>
      <c r="BW614" s="235"/>
      <c r="BX614" s="235"/>
      <c r="BY614" s="235"/>
      <c r="BZ614" s="235"/>
      <c r="CA614" s="235"/>
      <c r="CB614" s="235"/>
      <c r="CC614" s="235"/>
      <c r="CD614" s="235"/>
      <c r="CE614" s="235"/>
      <c r="CF614" s="235"/>
      <c r="CG614" s="235"/>
      <c r="CH614" s="235"/>
      <c r="CI614" s="235"/>
      <c r="CJ614" s="235"/>
      <c r="CK614" s="235"/>
      <c r="CL614" s="235"/>
      <c r="CM614" s="235"/>
      <c r="CN614" s="235"/>
      <c r="CO614" s="235"/>
      <c r="CP614" s="235"/>
      <c r="CQ614" s="235"/>
      <c r="CR614" s="235"/>
      <c r="CS614" s="235"/>
      <c r="CT614" s="235"/>
      <c r="CU614" s="235"/>
      <c r="CV614" s="235"/>
      <c r="CW614" s="235"/>
      <c r="CX614" s="235"/>
      <c r="CY614" s="235"/>
      <c r="CZ614" s="235"/>
      <c r="DA614" s="235"/>
      <c r="DB614" s="235"/>
      <c r="DC614" s="235"/>
      <c r="DD614" s="235"/>
      <c r="DE614" s="235"/>
      <c r="DF614" s="235"/>
      <c r="DG614" s="235"/>
      <c r="DH614" s="235"/>
      <c r="DI614" s="235"/>
      <c r="DJ614" s="235"/>
      <c r="DK614" s="235"/>
      <c r="DL614" s="235"/>
      <c r="DM614" s="235"/>
      <c r="DN614" s="235"/>
      <c r="DO614" s="235"/>
      <c r="DP614" s="235"/>
      <c r="DQ614" s="235"/>
      <c r="DR614" s="235"/>
      <c r="DS614" s="235"/>
      <c r="DT614" s="235"/>
      <c r="DU614" s="235"/>
      <c r="DV614" s="235"/>
      <c r="DW614" s="235"/>
      <c r="DX614" s="235"/>
      <c r="DY614" s="235"/>
      <c r="DZ614" s="235"/>
      <c r="EA614" s="235"/>
      <c r="EB614" s="235"/>
      <c r="EC614" s="235"/>
      <c r="ED614" s="235"/>
      <c r="EE614" s="235"/>
      <c r="EF614" s="235"/>
      <c r="EG614" s="235"/>
      <c r="EH614" s="235"/>
      <c r="EI614" s="235"/>
      <c r="EJ614" s="235"/>
      <c r="EK614" s="235"/>
      <c r="EL614" s="235"/>
      <c r="EM614" s="235"/>
      <c r="EN614" s="235"/>
      <c r="EO614" s="235"/>
      <c r="EP614" s="235"/>
      <c r="EQ614" s="235"/>
      <c r="ER614" s="235"/>
      <c r="ES614" s="235"/>
      <c r="ET614" s="235"/>
      <c r="EU614" s="235"/>
      <c r="EV614" s="235"/>
      <c r="EW614" s="235"/>
      <c r="EX614" s="235"/>
      <c r="EY614" s="235"/>
      <c r="EZ614" s="235"/>
      <c r="FA614" s="235"/>
      <c r="FB614" s="235"/>
      <c r="FC614" s="235"/>
      <c r="FD614" s="235"/>
      <c r="FE614" s="235"/>
      <c r="FF614" s="235"/>
      <c r="FG614" s="235"/>
      <c r="FH614" s="235"/>
      <c r="FI614" s="235"/>
      <c r="FJ614" s="235"/>
      <c r="FK614" s="235"/>
      <c r="FL614" s="235"/>
      <c r="FM614" s="235"/>
      <c r="FN614" s="235"/>
      <c r="FO614" s="235"/>
      <c r="FP614" s="235"/>
      <c r="FQ614" s="235">
        <v>-1</v>
      </c>
      <c r="FR614" s="235"/>
      <c r="FS614" s="235"/>
      <c r="FT614" s="236"/>
      <c r="FU614" s="237"/>
      <c r="FV614" s="237">
        <f t="shared" si="82"/>
        <v>0</v>
      </c>
      <c r="FW614" s="237">
        <f t="shared" si="82"/>
        <v>0</v>
      </c>
      <c r="FX614" s="237">
        <f t="shared" si="82"/>
        <v>0</v>
      </c>
      <c r="FY614" s="237">
        <f t="shared" si="82"/>
        <v>0</v>
      </c>
      <c r="FZ614" s="237">
        <f t="shared" si="82"/>
        <v>0</v>
      </c>
      <c r="GA614" s="237"/>
      <c r="GB614" s="237"/>
      <c r="GC614" s="237"/>
    </row>
    <row r="615" spans="1:185" x14ac:dyDescent="0.3">
      <c r="A615" s="40" t="s">
        <v>635</v>
      </c>
      <c r="B615" s="40" t="str">
        <f>[3]Technologies!B615</f>
        <v>Mobiliteit</v>
      </c>
      <c r="C615" s="40" t="str">
        <f>VLOOKUP($A615,[3]Technologies!$A$7:$H$699,3,FALSE)</f>
        <v>Emission</v>
      </c>
      <c r="D615" s="40" t="str">
        <f>VLOOKUP($A615,[3]Technologies!$A$7:$H$699,4,FALSE)</f>
        <v>Transport</v>
      </c>
      <c r="E615" s="40" t="str">
        <f>VLOOKUP($A615,[3]Technologies!$A$7:$H$699,6,FALSE)</f>
        <v>Emitted neGHG - Transport - F-gas</v>
      </c>
      <c r="F615" s="40" t="str">
        <f>VLOOKUP($A615,[3]Technologies!$A$7:$H$699,7,FALSE)</f>
        <v>Emitted neGHG - Transport - F-gas</v>
      </c>
      <c r="G615" s="228"/>
      <c r="H615" s="228"/>
      <c r="I615" s="229" cm="1">
        <f t="array" ref="I615">-SUMPRODUCT(([3]Feedstocks!$C$4:$C$185=A615)*[3]Feedstocks!$E$4:$E$185,[3]Feedstocks!$F$4:$F$185,[3]Feedstocks!$H$4:$H$185,[3]Feedstocks!$I$4:$I$185)</f>
        <v>0</v>
      </c>
      <c r="J615" s="229" cm="1">
        <f t="array" ref="J615">-SUMPRODUCT(([3]Feedstocks!$C$4:$C$185=A615)*[3]Feedstocks!$E$4:$E$185,[3]Feedstocks!$H$4:$H$185,[3]Feedstocks!$I$4:$I$185)</f>
        <v>0</v>
      </c>
      <c r="K615" s="229"/>
      <c r="L615" s="229"/>
      <c r="M615" s="228"/>
      <c r="N615" s="228" t="str">
        <f>VLOOKUP(E615,[3]Activities!$A$9:$M$224,13,FALSE)</f>
        <v>NL</v>
      </c>
      <c r="O615" s="228"/>
      <c r="P615" s="66" t="s">
        <v>1266</v>
      </c>
      <c r="Q615" s="230"/>
      <c r="R615" s="230"/>
      <c r="S615" s="230"/>
      <c r="T615" s="230"/>
      <c r="U615" s="230"/>
      <c r="V615" s="230"/>
      <c r="W615" s="230"/>
      <c r="X615" s="230"/>
      <c r="Y615" s="230"/>
      <c r="Z615" s="230"/>
      <c r="AA615" s="230"/>
      <c r="AB615" s="230"/>
      <c r="AC615" s="230"/>
      <c r="AD615" s="230"/>
      <c r="AE615" s="230"/>
      <c r="AF615" s="235"/>
      <c r="AG615" s="235"/>
      <c r="AH615" s="230"/>
      <c r="AI615" s="230"/>
      <c r="AJ615" s="230"/>
      <c r="AK615" s="230"/>
      <c r="AL615" s="230"/>
      <c r="AM615" s="230"/>
      <c r="AN615" s="230"/>
      <c r="AO615" s="230"/>
      <c r="AP615" s="230"/>
      <c r="AQ615" s="230"/>
      <c r="AR615" s="230"/>
      <c r="AS615" s="230"/>
      <c r="AT615" s="230"/>
      <c r="AU615" s="230"/>
      <c r="AV615" s="230"/>
      <c r="AW615" s="230"/>
      <c r="AX615" s="230"/>
      <c r="AY615" s="230"/>
      <c r="AZ615" s="230"/>
      <c r="BA615" s="230"/>
      <c r="BB615" s="230"/>
      <c r="BC615" s="230"/>
      <c r="BD615" s="230"/>
      <c r="BE615" s="230"/>
      <c r="BF615" s="230"/>
      <c r="BG615" s="230"/>
      <c r="BH615" s="230"/>
      <c r="BI615" s="230"/>
      <c r="BJ615" s="230"/>
      <c r="BK615" s="230"/>
      <c r="BL615" s="230"/>
      <c r="BM615" s="230"/>
      <c r="BN615" s="230"/>
      <c r="BO615" s="230"/>
      <c r="BP615" s="230"/>
      <c r="BQ615" s="230"/>
      <c r="BR615" s="230"/>
      <c r="BS615" s="230"/>
      <c r="BT615" s="230"/>
      <c r="BU615" s="230"/>
      <c r="BV615" s="230"/>
      <c r="BW615" s="230"/>
      <c r="BX615" s="230"/>
      <c r="BY615" s="230"/>
      <c r="BZ615" s="230"/>
      <c r="CA615" s="230"/>
      <c r="CB615" s="230"/>
      <c r="CC615" s="230"/>
      <c r="CD615" s="230"/>
      <c r="CE615" s="230"/>
      <c r="CF615" s="230"/>
      <c r="CG615" s="230"/>
      <c r="CH615" s="230"/>
      <c r="CI615" s="230"/>
      <c r="CJ615" s="230"/>
      <c r="CK615" s="230"/>
      <c r="CL615" s="230"/>
      <c r="CM615" s="230"/>
      <c r="CN615" s="230"/>
      <c r="CO615" s="230"/>
      <c r="CP615" s="230"/>
      <c r="CQ615" s="230"/>
      <c r="CR615" s="230"/>
      <c r="CS615" s="230"/>
      <c r="CT615" s="230"/>
      <c r="CU615" s="230"/>
      <c r="CV615" s="230"/>
      <c r="CW615" s="230"/>
      <c r="CX615" s="230"/>
      <c r="CY615" s="230"/>
      <c r="CZ615" s="230"/>
      <c r="DA615" s="230"/>
      <c r="DB615" s="230"/>
      <c r="DC615" s="230"/>
      <c r="DD615" s="230"/>
      <c r="DE615" s="230"/>
      <c r="DF615" s="230"/>
      <c r="DG615" s="230"/>
      <c r="DH615" s="230"/>
      <c r="DI615" s="230"/>
      <c r="DJ615" s="230"/>
      <c r="DK615" s="230"/>
      <c r="DL615" s="230"/>
      <c r="DM615" s="230"/>
      <c r="DN615" s="230"/>
      <c r="DO615" s="230"/>
      <c r="DP615" s="230"/>
      <c r="DQ615" s="230"/>
      <c r="DR615" s="230"/>
      <c r="DS615" s="230"/>
      <c r="DT615" s="230"/>
      <c r="DU615" s="230"/>
      <c r="DV615" s="230"/>
      <c r="DW615" s="230"/>
      <c r="DX615" s="230"/>
      <c r="DY615" s="230"/>
      <c r="DZ615" s="230"/>
      <c r="EA615" s="230"/>
      <c r="EB615" s="230"/>
      <c r="EC615" s="230"/>
      <c r="ED615" s="230"/>
      <c r="EE615" s="230"/>
      <c r="EF615" s="230"/>
      <c r="EG615" s="230"/>
      <c r="EH615" s="230"/>
      <c r="EI615" s="230"/>
      <c r="EJ615" s="230"/>
      <c r="EK615" s="230"/>
      <c r="EL615" s="230"/>
      <c r="EM615" s="230"/>
      <c r="EN615" s="230"/>
      <c r="EO615" s="230"/>
      <c r="EP615" s="230"/>
      <c r="EQ615" s="230"/>
      <c r="ER615" s="230"/>
      <c r="ES615" s="230"/>
      <c r="ET615" s="230"/>
      <c r="EU615" s="230"/>
      <c r="EV615" s="230"/>
      <c r="EW615" s="230"/>
      <c r="EX615" s="230"/>
      <c r="EY615" s="230"/>
      <c r="EZ615" s="230"/>
      <c r="FA615" s="230"/>
      <c r="FB615" s="230"/>
      <c r="FC615" s="230"/>
      <c r="FD615" s="230"/>
      <c r="FE615" s="230"/>
      <c r="FF615" s="230"/>
      <c r="FG615" s="230"/>
      <c r="FH615" s="230"/>
      <c r="FI615" s="230"/>
      <c r="FJ615" s="230"/>
      <c r="FK615" s="230"/>
      <c r="FL615" s="230"/>
      <c r="FM615" s="230"/>
      <c r="FN615" s="230"/>
      <c r="FO615" s="230"/>
      <c r="FP615" s="230"/>
      <c r="FQ615" s="230"/>
      <c r="FR615" s="230">
        <v>-1</v>
      </c>
      <c r="FS615" s="230"/>
      <c r="FT615" s="231"/>
      <c r="FU615" s="232"/>
      <c r="FV615" s="232">
        <f t="shared" si="82"/>
        <v>0</v>
      </c>
      <c r="FW615" s="232">
        <f t="shared" si="82"/>
        <v>0</v>
      </c>
      <c r="FX615" s="232">
        <f t="shared" si="82"/>
        <v>0</v>
      </c>
      <c r="FY615" s="232">
        <f t="shared" si="82"/>
        <v>0</v>
      </c>
      <c r="FZ615" s="232">
        <f t="shared" si="82"/>
        <v>0</v>
      </c>
      <c r="GA615" s="232">
        <v>1</v>
      </c>
      <c r="GB615" s="232"/>
      <c r="GC615" s="232"/>
    </row>
    <row r="616" spans="1:185" x14ac:dyDescent="0.3">
      <c r="A616" s="69" t="s">
        <v>636</v>
      </c>
      <c r="B616" s="69" t="str">
        <f>[3]Technologies!B616</f>
        <v>Mobiliteit</v>
      </c>
      <c r="C616" s="69" t="str">
        <f>VLOOKUP($A616,[3]Technologies!$A$7:$H$699,3,FALSE)</f>
        <v>Emission</v>
      </c>
      <c r="D616" s="69" t="str">
        <f>VLOOKUP($A616,[3]Technologies!$A$7:$H$699,4,FALSE)</f>
        <v>Transport</v>
      </c>
      <c r="E616" s="69" t="str">
        <f>VLOOKUP($A616,[3]Technologies!$A$7:$H$699,6,FALSE)</f>
        <v>Emitted neGHG - Transport - F-gas</v>
      </c>
      <c r="F616" s="70" t="str">
        <f>VLOOKUP($A616,[3]Technologies!$A$7:$H$699,7,FALSE)</f>
        <v>MACC Component 1 - neGHG F-gas Other</v>
      </c>
      <c r="G616" s="233"/>
      <c r="H616" s="233"/>
      <c r="I616" s="234" cm="1">
        <f t="array" ref="I616">-SUMPRODUCT(([3]Feedstocks!$C$4:$C$185=A616)*[3]Feedstocks!$E$4:$E$185,[3]Feedstocks!$F$4:$F$185,[3]Feedstocks!$H$4:$H$185,[3]Feedstocks!$I$4:$I$185)</f>
        <v>0</v>
      </c>
      <c r="J616" s="234" cm="1">
        <f t="array" ref="J616">-SUMPRODUCT(([3]Feedstocks!$C$4:$C$185=A616)*[3]Feedstocks!$E$4:$E$185,[3]Feedstocks!$H$4:$H$185,[3]Feedstocks!$I$4:$I$185)</f>
        <v>0</v>
      </c>
      <c r="K616" s="234"/>
      <c r="L616" s="234"/>
      <c r="M616" s="233"/>
      <c r="N616" s="233" t="str">
        <f>VLOOKUP(E616,[3]Activities!$A$9:$M$224,13,FALSE)</f>
        <v>NL</v>
      </c>
      <c r="O616" s="233"/>
      <c r="P616" s="87" t="s">
        <v>1266</v>
      </c>
      <c r="Q616" s="235"/>
      <c r="R616" s="235"/>
      <c r="S616" s="235"/>
      <c r="T616" s="235"/>
      <c r="U616" s="235"/>
      <c r="V616" s="235"/>
      <c r="W616" s="235"/>
      <c r="X616" s="235"/>
      <c r="Y616" s="235"/>
      <c r="Z616" s="235"/>
      <c r="AA616" s="235"/>
      <c r="AB616" s="235"/>
      <c r="AC616" s="235"/>
      <c r="AD616" s="235"/>
      <c r="AE616" s="235"/>
      <c r="AF616" s="230"/>
      <c r="AG616" s="230"/>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c r="BQ616" s="235"/>
      <c r="BR616" s="235"/>
      <c r="BS616" s="235"/>
      <c r="BT616" s="235"/>
      <c r="BU616" s="235"/>
      <c r="BV616" s="235"/>
      <c r="BW616" s="235"/>
      <c r="BX616" s="235"/>
      <c r="BY616" s="235"/>
      <c r="BZ616" s="235"/>
      <c r="CA616" s="235"/>
      <c r="CB616" s="235"/>
      <c r="CC616" s="235"/>
      <c r="CD616" s="235"/>
      <c r="CE616" s="235"/>
      <c r="CF616" s="235"/>
      <c r="CG616" s="235"/>
      <c r="CH616" s="235"/>
      <c r="CI616" s="235"/>
      <c r="CJ616" s="235"/>
      <c r="CK616" s="235"/>
      <c r="CL616" s="235"/>
      <c r="CM616" s="235"/>
      <c r="CN616" s="235"/>
      <c r="CO616" s="235"/>
      <c r="CP616" s="235"/>
      <c r="CQ616" s="235"/>
      <c r="CR616" s="235"/>
      <c r="CS616" s="235"/>
      <c r="CT616" s="235"/>
      <c r="CU616" s="235"/>
      <c r="CV616" s="235"/>
      <c r="CW616" s="235"/>
      <c r="CX616" s="235"/>
      <c r="CY616" s="235"/>
      <c r="CZ616" s="235"/>
      <c r="DA616" s="235"/>
      <c r="DB616" s="235"/>
      <c r="DC616" s="235"/>
      <c r="DD616" s="235"/>
      <c r="DE616" s="235"/>
      <c r="DF616" s="235"/>
      <c r="DG616" s="235"/>
      <c r="DH616" s="235"/>
      <c r="DI616" s="235"/>
      <c r="DJ616" s="235"/>
      <c r="DK616" s="235"/>
      <c r="DL616" s="235"/>
      <c r="DM616" s="235"/>
      <c r="DN616" s="235"/>
      <c r="DO616" s="235"/>
      <c r="DP616" s="235"/>
      <c r="DQ616" s="235"/>
      <c r="DR616" s="235"/>
      <c r="DS616" s="235"/>
      <c r="DT616" s="235"/>
      <c r="DU616" s="235"/>
      <c r="DV616" s="235"/>
      <c r="DW616" s="235"/>
      <c r="DX616" s="235"/>
      <c r="DY616" s="235"/>
      <c r="DZ616" s="235"/>
      <c r="EA616" s="235"/>
      <c r="EB616" s="235"/>
      <c r="EC616" s="235"/>
      <c r="ED616" s="235"/>
      <c r="EE616" s="235"/>
      <c r="EF616" s="235"/>
      <c r="EG616" s="235"/>
      <c r="EH616" s="235"/>
      <c r="EI616" s="235"/>
      <c r="EJ616" s="235"/>
      <c r="EK616" s="235"/>
      <c r="EL616" s="235"/>
      <c r="EM616" s="235"/>
      <c r="EN616" s="235"/>
      <c r="EO616" s="235"/>
      <c r="EP616" s="235"/>
      <c r="EQ616" s="235"/>
      <c r="ER616" s="235"/>
      <c r="ES616" s="235"/>
      <c r="ET616" s="235"/>
      <c r="EU616" s="235"/>
      <c r="EV616" s="235"/>
      <c r="EW616" s="235"/>
      <c r="EX616" s="235"/>
      <c r="EY616" s="235"/>
      <c r="EZ616" s="235"/>
      <c r="FA616" s="235"/>
      <c r="FB616" s="235"/>
      <c r="FC616" s="235"/>
      <c r="FD616" s="235"/>
      <c r="FE616" s="235"/>
      <c r="FF616" s="235"/>
      <c r="FG616" s="235"/>
      <c r="FH616" s="235"/>
      <c r="FI616" s="235"/>
      <c r="FJ616" s="235"/>
      <c r="FK616" s="235"/>
      <c r="FL616" s="235"/>
      <c r="FM616" s="235"/>
      <c r="FN616" s="235"/>
      <c r="FO616" s="235"/>
      <c r="FP616" s="235"/>
      <c r="FQ616" s="235"/>
      <c r="FR616" s="235">
        <v>-1</v>
      </c>
      <c r="FS616" s="235"/>
      <c r="FT616" s="236"/>
      <c r="FU616" s="237"/>
      <c r="FV616" s="237">
        <f t="shared" si="82"/>
        <v>0</v>
      </c>
      <c r="FW616" s="237">
        <f t="shared" si="82"/>
        <v>0</v>
      </c>
      <c r="FX616" s="237">
        <f t="shared" si="82"/>
        <v>0</v>
      </c>
      <c r="FY616" s="237">
        <f t="shared" si="82"/>
        <v>0</v>
      </c>
      <c r="FZ616" s="237">
        <f t="shared" si="82"/>
        <v>0</v>
      </c>
      <c r="GA616" s="237"/>
      <c r="GB616" s="237"/>
      <c r="GC616" s="237"/>
    </row>
    <row r="617" spans="1:185" x14ac:dyDescent="0.3">
      <c r="A617" s="40" t="s">
        <v>637</v>
      </c>
      <c r="B617" s="40" t="str">
        <f>[3]Technologies!B617</f>
        <v>Landgebruik</v>
      </c>
      <c r="C617" s="40" t="str">
        <f>VLOOKUP($A617,[3]Technologies!$A$7:$H$699,3,FALSE)</f>
        <v>Emission</v>
      </c>
      <c r="D617" s="40" t="str">
        <f>VLOOKUP($A617,[3]Technologies!$A$7:$H$699,4,FALSE)</f>
        <v>LULUCF</v>
      </c>
      <c r="E617" s="40" t="str">
        <f>VLOOKUP($A617,[3]Technologies!$A$7:$H$699,6,FALSE)</f>
        <v>Emitted neGHG - LULUCF - CO2</v>
      </c>
      <c r="F617" s="40" t="str">
        <f>VLOOKUP($A617,[3]Technologies!$A$7:$H$699,7,FALSE)</f>
        <v>Emitted neGHG - LULUCF - CO2</v>
      </c>
      <c r="G617" s="228"/>
      <c r="H617" s="228"/>
      <c r="I617" s="229" cm="1">
        <f t="array" ref="I617">-SUMPRODUCT(([3]Feedstocks!$C$4:$C$185=A617)*[3]Feedstocks!$E$4:$E$185,[3]Feedstocks!$F$4:$F$185,[3]Feedstocks!$H$4:$H$185,[3]Feedstocks!$I$4:$I$185)</f>
        <v>0</v>
      </c>
      <c r="J617" s="229" cm="1">
        <f t="array" ref="J617">-SUMPRODUCT(([3]Feedstocks!$C$4:$C$185=A617)*[3]Feedstocks!$E$4:$E$185,[3]Feedstocks!$H$4:$H$185,[3]Feedstocks!$I$4:$I$185)</f>
        <v>0</v>
      </c>
      <c r="K617" s="229"/>
      <c r="L617" s="229"/>
      <c r="M617" s="228"/>
      <c r="N617" s="228" t="str">
        <f>VLOOKUP(E617,[3]Activities!$A$9:$M$224,13,FALSE)</f>
        <v>NL</v>
      </c>
      <c r="O617" s="228"/>
      <c r="P617" s="66" t="s">
        <v>1266</v>
      </c>
      <c r="Q617" s="230"/>
      <c r="R617" s="230"/>
      <c r="S617" s="230"/>
      <c r="T617" s="230"/>
      <c r="U617" s="230"/>
      <c r="V617" s="230"/>
      <c r="W617" s="230"/>
      <c r="X617" s="230"/>
      <c r="Y617" s="230"/>
      <c r="Z617" s="230"/>
      <c r="AA617" s="230"/>
      <c r="AB617" s="230"/>
      <c r="AC617" s="230"/>
      <c r="AD617" s="230"/>
      <c r="AE617" s="230"/>
      <c r="AF617" s="235"/>
      <c r="AG617" s="235"/>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c r="BQ617" s="230"/>
      <c r="BR617" s="230"/>
      <c r="BS617" s="230"/>
      <c r="BT617" s="230"/>
      <c r="BU617" s="230"/>
      <c r="BV617" s="230"/>
      <c r="BW617" s="230"/>
      <c r="BX617" s="230"/>
      <c r="BY617" s="230"/>
      <c r="BZ617" s="230"/>
      <c r="CA617" s="230"/>
      <c r="CB617" s="230"/>
      <c r="CC617" s="230"/>
      <c r="CD617" s="230"/>
      <c r="CE617" s="230"/>
      <c r="CF617" s="230"/>
      <c r="CG617" s="230"/>
      <c r="CH617" s="230"/>
      <c r="CI617" s="230"/>
      <c r="CJ617" s="230"/>
      <c r="CK617" s="230"/>
      <c r="CL617" s="230"/>
      <c r="CM617" s="230"/>
      <c r="CN617" s="230"/>
      <c r="CO617" s="230"/>
      <c r="CP617" s="230"/>
      <c r="CQ617" s="230"/>
      <c r="CR617" s="230"/>
      <c r="CS617" s="230"/>
      <c r="CT617" s="230"/>
      <c r="CU617" s="230"/>
      <c r="CV617" s="230"/>
      <c r="CW617" s="230"/>
      <c r="CX617" s="230"/>
      <c r="CY617" s="230"/>
      <c r="CZ617" s="230"/>
      <c r="DA617" s="230"/>
      <c r="DB617" s="230"/>
      <c r="DC617" s="230"/>
      <c r="DD617" s="230"/>
      <c r="DE617" s="230"/>
      <c r="DF617" s="230"/>
      <c r="DG617" s="230"/>
      <c r="DH617" s="230"/>
      <c r="DI617" s="230"/>
      <c r="DJ617" s="230"/>
      <c r="DK617" s="230"/>
      <c r="DL617" s="230"/>
      <c r="DM617" s="230"/>
      <c r="DN617" s="230"/>
      <c r="DO617" s="230"/>
      <c r="DP617" s="230"/>
      <c r="DQ617" s="230"/>
      <c r="DR617" s="230"/>
      <c r="DS617" s="230"/>
      <c r="DT617" s="230"/>
      <c r="DU617" s="230"/>
      <c r="DV617" s="230"/>
      <c r="DW617" s="230"/>
      <c r="DX617" s="230"/>
      <c r="DY617" s="230"/>
      <c r="DZ617" s="230"/>
      <c r="EA617" s="230"/>
      <c r="EB617" s="230"/>
      <c r="EC617" s="230"/>
      <c r="ED617" s="230"/>
      <c r="EE617" s="230"/>
      <c r="EF617" s="230"/>
      <c r="EG617" s="230"/>
      <c r="EH617" s="230"/>
      <c r="EI617" s="230"/>
      <c r="EJ617" s="230"/>
      <c r="EK617" s="230"/>
      <c r="EL617" s="230"/>
      <c r="EM617" s="230"/>
      <c r="EN617" s="230"/>
      <c r="EO617" s="230"/>
      <c r="EP617" s="230"/>
      <c r="EQ617" s="230"/>
      <c r="ER617" s="230"/>
      <c r="ES617" s="230"/>
      <c r="ET617" s="230"/>
      <c r="EU617" s="230"/>
      <c r="EV617" s="230"/>
      <c r="EW617" s="230"/>
      <c r="EX617" s="230"/>
      <c r="EY617" s="230"/>
      <c r="EZ617" s="230"/>
      <c r="FA617" s="230"/>
      <c r="FB617" s="230"/>
      <c r="FC617" s="230"/>
      <c r="FD617" s="230"/>
      <c r="FE617" s="230"/>
      <c r="FF617" s="230"/>
      <c r="FG617" s="230"/>
      <c r="FH617" s="230"/>
      <c r="FI617" s="230"/>
      <c r="FJ617" s="230"/>
      <c r="FK617" s="230"/>
      <c r="FL617" s="230"/>
      <c r="FM617" s="230"/>
      <c r="FN617" s="230"/>
      <c r="FO617" s="230"/>
      <c r="FP617" s="230"/>
      <c r="FQ617" s="230"/>
      <c r="FR617" s="230"/>
      <c r="FS617" s="230">
        <v>-1</v>
      </c>
      <c r="FT617" s="231"/>
      <c r="FU617" s="232"/>
      <c r="FV617" s="232">
        <f t="shared" si="82"/>
        <v>0</v>
      </c>
      <c r="FW617" s="232">
        <f t="shared" si="82"/>
        <v>0</v>
      </c>
      <c r="FX617" s="232">
        <f t="shared" si="82"/>
        <v>0</v>
      </c>
      <c r="FY617" s="232">
        <f t="shared" si="82"/>
        <v>0</v>
      </c>
      <c r="FZ617" s="232">
        <f t="shared" si="82"/>
        <v>0</v>
      </c>
      <c r="GA617" s="232">
        <v>1</v>
      </c>
      <c r="GB617" s="232"/>
      <c r="GC617" s="232"/>
    </row>
    <row r="618" spans="1:185" x14ac:dyDescent="0.3">
      <c r="A618" s="69" t="s">
        <v>638</v>
      </c>
      <c r="B618" s="69" t="str">
        <f>[3]Technologies!B618</f>
        <v>Landgebruik</v>
      </c>
      <c r="C618" s="69" t="str">
        <f>VLOOKUP($A618,[3]Technologies!$A$7:$H$699,3,FALSE)</f>
        <v>Emission</v>
      </c>
      <c r="D618" s="69" t="str">
        <f>VLOOKUP($A618,[3]Technologies!$A$7:$H$699,4,FALSE)</f>
        <v>LULUCF</v>
      </c>
      <c r="E618" s="69" t="str">
        <f>VLOOKUP($A618,[3]Technologies!$A$7:$H$699,6,FALSE)</f>
        <v>Emitted neGHG - LULUCF - CO2</v>
      </c>
      <c r="F618" s="70" t="str">
        <f>VLOOKUP($A618,[3]Technologies!$A$7:$H$699,7,FALSE)</f>
        <v>MACC Component 1 - neGHG CO2 Other</v>
      </c>
      <c r="G618" s="233"/>
      <c r="H618" s="233"/>
      <c r="I618" s="234" cm="1">
        <f t="array" ref="I618">-SUMPRODUCT(([3]Feedstocks!$C$4:$C$185=A618)*[3]Feedstocks!$E$4:$E$185,[3]Feedstocks!$F$4:$F$185,[3]Feedstocks!$H$4:$H$185,[3]Feedstocks!$I$4:$I$185)</f>
        <v>0</v>
      </c>
      <c r="J618" s="234" cm="1">
        <f t="array" ref="J618">-SUMPRODUCT(([3]Feedstocks!$C$4:$C$185=A618)*[3]Feedstocks!$E$4:$E$185,[3]Feedstocks!$H$4:$H$185,[3]Feedstocks!$I$4:$I$185)</f>
        <v>0</v>
      </c>
      <c r="K618" s="234"/>
      <c r="L618" s="234">
        <v>1</v>
      </c>
      <c r="M618" s="233"/>
      <c r="N618" s="233" t="str">
        <f>VLOOKUP(E618,[3]Activities!$A$9:$M$224,13,FALSE)</f>
        <v>NL</v>
      </c>
      <c r="O618" s="233"/>
      <c r="P618" s="87" t="s">
        <v>1266</v>
      </c>
      <c r="Q618" s="235"/>
      <c r="R618" s="235"/>
      <c r="S618" s="235"/>
      <c r="T618" s="235"/>
      <c r="U618" s="235"/>
      <c r="V618" s="235"/>
      <c r="W618" s="235"/>
      <c r="X618" s="235"/>
      <c r="Y618" s="235"/>
      <c r="Z618" s="235"/>
      <c r="AA618" s="235"/>
      <c r="AB618" s="235"/>
      <c r="AC618" s="235"/>
      <c r="AD618" s="235"/>
      <c r="AE618" s="235"/>
      <c r="AF618" s="230"/>
      <c r="AG618" s="230"/>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c r="BQ618" s="235"/>
      <c r="BR618" s="235"/>
      <c r="BS618" s="235"/>
      <c r="BT618" s="235"/>
      <c r="BU618" s="235"/>
      <c r="BV618" s="235"/>
      <c r="BW618" s="235"/>
      <c r="BX618" s="235"/>
      <c r="BY618" s="235"/>
      <c r="BZ618" s="235"/>
      <c r="CA618" s="235"/>
      <c r="CB618" s="235"/>
      <c r="CC618" s="235"/>
      <c r="CD618" s="235"/>
      <c r="CE618" s="235"/>
      <c r="CF618" s="235"/>
      <c r="CG618" s="235"/>
      <c r="CH618" s="235"/>
      <c r="CI618" s="235"/>
      <c r="CJ618" s="235"/>
      <c r="CK618" s="235"/>
      <c r="CL618" s="235"/>
      <c r="CM618" s="235"/>
      <c r="CN618" s="235"/>
      <c r="CO618" s="235"/>
      <c r="CP618" s="235"/>
      <c r="CQ618" s="235"/>
      <c r="CR618" s="235"/>
      <c r="CS618" s="235"/>
      <c r="CT618" s="235"/>
      <c r="CU618" s="235"/>
      <c r="CV618" s="235"/>
      <c r="CW618" s="235"/>
      <c r="CX618" s="235"/>
      <c r="CY618" s="235"/>
      <c r="CZ618" s="235"/>
      <c r="DA618" s="235"/>
      <c r="DB618" s="235"/>
      <c r="DC618" s="235"/>
      <c r="DD618" s="235"/>
      <c r="DE618" s="235"/>
      <c r="DF618" s="235"/>
      <c r="DG618" s="235"/>
      <c r="DH618" s="235"/>
      <c r="DI618" s="235"/>
      <c r="DJ618" s="235"/>
      <c r="DK618" s="235"/>
      <c r="DL618" s="235"/>
      <c r="DM618" s="235"/>
      <c r="DN618" s="235"/>
      <c r="DO618" s="235"/>
      <c r="DP618" s="235"/>
      <c r="DQ618" s="235"/>
      <c r="DR618" s="235"/>
      <c r="DS618" s="235"/>
      <c r="DT618" s="235"/>
      <c r="DU618" s="235"/>
      <c r="DV618" s="235"/>
      <c r="DW618" s="235"/>
      <c r="DX618" s="235"/>
      <c r="DY618" s="235"/>
      <c r="DZ618" s="235"/>
      <c r="EA618" s="235"/>
      <c r="EB618" s="235"/>
      <c r="EC618" s="235"/>
      <c r="ED618" s="235"/>
      <c r="EE618" s="235"/>
      <c r="EF618" s="235"/>
      <c r="EG618" s="235"/>
      <c r="EH618" s="235"/>
      <c r="EI618" s="235"/>
      <c r="EJ618" s="235"/>
      <c r="EK618" s="235"/>
      <c r="EL618" s="235"/>
      <c r="EM618" s="235"/>
      <c r="EN618" s="235"/>
      <c r="EO618" s="235"/>
      <c r="EP618" s="235"/>
      <c r="EQ618" s="235"/>
      <c r="ER618" s="235"/>
      <c r="ES618" s="235"/>
      <c r="ET618" s="235"/>
      <c r="EU618" s="235"/>
      <c r="EV618" s="235"/>
      <c r="EW618" s="235"/>
      <c r="EX618" s="235"/>
      <c r="EY618" s="235"/>
      <c r="EZ618" s="235"/>
      <c r="FA618" s="235"/>
      <c r="FB618" s="235"/>
      <c r="FC618" s="235"/>
      <c r="FD618" s="235"/>
      <c r="FE618" s="235"/>
      <c r="FF618" s="235"/>
      <c r="FG618" s="235"/>
      <c r="FH618" s="235"/>
      <c r="FI618" s="235"/>
      <c r="FJ618" s="235"/>
      <c r="FK618" s="235"/>
      <c r="FL618" s="235"/>
      <c r="FM618" s="235"/>
      <c r="FN618" s="235"/>
      <c r="FO618" s="235"/>
      <c r="FP618" s="235"/>
      <c r="FQ618" s="235"/>
      <c r="FR618" s="235"/>
      <c r="FS618" s="235">
        <v>-1</v>
      </c>
      <c r="FT618" s="236"/>
      <c r="FU618" s="237"/>
      <c r="FV618" s="237">
        <f t="shared" si="82"/>
        <v>0</v>
      </c>
      <c r="FW618" s="237">
        <f t="shared" si="82"/>
        <v>0</v>
      </c>
      <c r="FX618" s="237">
        <f t="shared" si="82"/>
        <v>0</v>
      </c>
      <c r="FY618" s="237">
        <f t="shared" si="82"/>
        <v>0</v>
      </c>
      <c r="FZ618" s="237">
        <f t="shared" si="82"/>
        <v>0</v>
      </c>
      <c r="GA618" s="237"/>
      <c r="GB618" s="237"/>
      <c r="GC618" s="237"/>
    </row>
    <row r="619" spans="1:185" x14ac:dyDescent="0.3">
      <c r="A619" s="40" t="s">
        <v>639</v>
      </c>
      <c r="B619" s="40" t="str">
        <f>[3]Technologies!B619</f>
        <v>Industrie</v>
      </c>
      <c r="C619" s="40" t="str">
        <f>VLOOKUP($A619,[3]Technologies!$A$7:$H$699,3,FALSE)</f>
        <v>Emission</v>
      </c>
      <c r="D619" s="40" t="str">
        <f>VLOOKUP($A619,[3]Technologies!$A$7:$H$699,4,FALSE)</f>
        <v>Industry</v>
      </c>
      <c r="E619" s="40" t="str">
        <f>VLOOKUP($A619,[3]Technologies!$A$7:$H$699,6,FALSE)</f>
        <v>CO2 CCUS Network</v>
      </c>
      <c r="F619" s="40" t="str">
        <f>VLOOKUP($A619,[3]Technologies!$A$7:$H$699,7,FALSE)</f>
        <v>CO2 Storage</v>
      </c>
      <c r="G619" s="228"/>
      <c r="H619" s="228">
        <v>1</v>
      </c>
      <c r="I619" s="229" cm="1">
        <f t="array" ref="I619">-SUMPRODUCT(([3]Feedstocks!$C$4:$C$185=A619)*[3]Feedstocks!$E$4:$E$185,[3]Feedstocks!$F$4:$F$185,[3]Feedstocks!$H$4:$H$185,[3]Feedstocks!$I$4:$I$185)</f>
        <v>0</v>
      </c>
      <c r="J619" s="229" cm="1">
        <f t="array" ref="J619">-SUMPRODUCT(([3]Feedstocks!$C$4:$C$185=A619)*[3]Feedstocks!$E$4:$E$185,[3]Feedstocks!$H$4:$H$185,[3]Feedstocks!$I$4:$I$185)</f>
        <v>0</v>
      </c>
      <c r="K619" s="229"/>
      <c r="L619" s="229"/>
      <c r="M619" s="228"/>
      <c r="N619" s="228" t="str">
        <f>VLOOKUP(E619,[3]Activities!$A$9:$M$224,13,FALSE)</f>
        <v>NL</v>
      </c>
      <c r="O619" s="228"/>
      <c r="P619" s="66" t="s">
        <v>1266</v>
      </c>
      <c r="Q619" s="230"/>
      <c r="R619" s="230"/>
      <c r="S619" s="230"/>
      <c r="T619" s="230"/>
      <c r="U619" s="230"/>
      <c r="V619" s="230"/>
      <c r="W619" s="230"/>
      <c r="X619" s="230"/>
      <c r="Y619" s="230"/>
      <c r="Z619" s="230"/>
      <c r="AA619" s="230"/>
      <c r="AB619" s="230"/>
      <c r="AC619" s="230"/>
      <c r="AD619" s="230"/>
      <c r="AE619" s="230"/>
      <c r="AF619" s="235"/>
      <c r="AG619" s="235"/>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c r="BQ619" s="230"/>
      <c r="BR619" s="230"/>
      <c r="BS619" s="230"/>
      <c r="BT619" s="230"/>
      <c r="BU619" s="230"/>
      <c r="BV619" s="230"/>
      <c r="BW619" s="230"/>
      <c r="BX619" s="230"/>
      <c r="BY619" s="230"/>
      <c r="BZ619" s="230"/>
      <c r="CA619" s="230"/>
      <c r="CB619" s="230"/>
      <c r="CC619" s="230"/>
      <c r="CD619" s="230"/>
      <c r="CE619" s="230"/>
      <c r="CF619" s="230"/>
      <c r="CG619" s="230"/>
      <c r="CH619" s="230"/>
      <c r="CI619" s="230"/>
      <c r="CJ619" s="230"/>
      <c r="CK619" s="230"/>
      <c r="CL619" s="230"/>
      <c r="CM619" s="230"/>
      <c r="CN619" s="230"/>
      <c r="CO619" s="230"/>
      <c r="CP619" s="230"/>
      <c r="CQ619" s="230"/>
      <c r="CR619" s="230"/>
      <c r="CS619" s="230"/>
      <c r="CT619" s="230"/>
      <c r="CU619" s="230"/>
      <c r="CV619" s="230"/>
      <c r="CW619" s="230"/>
      <c r="CX619" s="230"/>
      <c r="CY619" s="230"/>
      <c r="CZ619" s="230"/>
      <c r="DA619" s="230"/>
      <c r="DB619" s="230"/>
      <c r="DC619" s="230"/>
      <c r="DD619" s="230"/>
      <c r="DE619" s="230"/>
      <c r="DF619" s="230"/>
      <c r="DG619" s="230"/>
      <c r="DH619" s="230"/>
      <c r="DI619" s="230"/>
      <c r="DJ619" s="230"/>
      <c r="DK619" s="230"/>
      <c r="DL619" s="230"/>
      <c r="DM619" s="230"/>
      <c r="DN619" s="230"/>
      <c r="DO619" s="230"/>
      <c r="DP619" s="230"/>
      <c r="DQ619" s="230"/>
      <c r="DR619" s="230"/>
      <c r="DS619" s="230"/>
      <c r="DT619" s="230"/>
      <c r="DU619" s="230"/>
      <c r="DV619" s="230"/>
      <c r="DW619" s="230"/>
      <c r="DX619" s="230"/>
      <c r="DY619" s="230"/>
      <c r="DZ619" s="230"/>
      <c r="EA619" s="230"/>
      <c r="EB619" s="230"/>
      <c r="EC619" s="230"/>
      <c r="ED619" s="230"/>
      <c r="EE619" s="230"/>
      <c r="EF619" s="230"/>
      <c r="EG619" s="230"/>
      <c r="EH619" s="230"/>
      <c r="EI619" s="230"/>
      <c r="EJ619" s="230"/>
      <c r="EK619" s="230"/>
      <c r="EL619" s="230"/>
      <c r="EM619" s="230"/>
      <c r="EN619" s="230"/>
      <c r="EO619" s="230"/>
      <c r="EP619" s="230"/>
      <c r="EQ619" s="230"/>
      <c r="ER619" s="230"/>
      <c r="ES619" s="230"/>
      <c r="ET619" s="230"/>
      <c r="EU619" s="230"/>
      <c r="EV619" s="230"/>
      <c r="EW619" s="230"/>
      <c r="EX619" s="230"/>
      <c r="EY619" s="230"/>
      <c r="EZ619" s="230"/>
      <c r="FA619" s="230"/>
      <c r="FB619" s="230"/>
      <c r="FC619" s="230"/>
      <c r="FD619" s="230"/>
      <c r="FE619" s="230"/>
      <c r="FF619" s="230"/>
      <c r="FG619" s="230"/>
      <c r="FH619" s="230"/>
      <c r="FI619" s="230"/>
      <c r="FJ619" s="230"/>
      <c r="FK619" s="230"/>
      <c r="FL619" s="230"/>
      <c r="FM619" s="230"/>
      <c r="FN619" s="230"/>
      <c r="FO619" s="230"/>
      <c r="FP619" s="230"/>
      <c r="FQ619" s="230"/>
      <c r="FR619" s="230"/>
      <c r="FS619" s="230"/>
      <c r="FT619" s="231"/>
      <c r="FU619" s="232">
        <v>-1</v>
      </c>
      <c r="FV619" s="232">
        <v>0</v>
      </c>
      <c r="FW619" s="232">
        <v>0</v>
      </c>
      <c r="FX619" s="232">
        <v>0</v>
      </c>
      <c r="FY619" s="232">
        <v>0</v>
      </c>
      <c r="FZ619" s="232">
        <v>0</v>
      </c>
      <c r="GA619" s="232"/>
      <c r="GB619" s="232"/>
      <c r="GC619" s="232"/>
    </row>
    <row r="620" spans="1:185" x14ac:dyDescent="0.3">
      <c r="A620" s="69" t="s">
        <v>640</v>
      </c>
      <c r="B620" s="69" t="str">
        <f>[3]Technologies!B620</f>
        <v>Industrie</v>
      </c>
      <c r="C620" s="69" t="str">
        <f>VLOOKUP($A620,[3]Technologies!$A$7:$H$699,3,FALSE)</f>
        <v>Emission</v>
      </c>
      <c r="D620" s="69" t="str">
        <f>VLOOKUP($A620,[3]Technologies!$A$7:$H$699,4,FALSE)</f>
        <v>Industry</v>
      </c>
      <c r="E620" s="69" t="str">
        <f>VLOOKUP($A620,[3]Technologies!$A$7:$H$699,6,FALSE)</f>
        <v>CO2 CCUS Network</v>
      </c>
      <c r="F620" s="70" t="str">
        <f>VLOOKUP($A620,[3]Technologies!$A$7:$H$699,7,FALSE)</f>
        <v>CO2 from Direct Air Capture under ETS scheme</v>
      </c>
      <c r="G620" s="233"/>
      <c r="H620" s="233"/>
      <c r="I620" s="234" cm="1">
        <f t="array" ref="I620">-SUMPRODUCT(([3]Feedstocks!$C$4:$C$185=A620)*[3]Feedstocks!$E$4:$E$185,[3]Feedstocks!$F$4:$F$185,[3]Feedstocks!$H$4:$H$185,[3]Feedstocks!$I$4:$I$185)</f>
        <v>0</v>
      </c>
      <c r="J620" s="234" cm="1">
        <f t="array" ref="J620">-SUMPRODUCT(([3]Feedstocks!$C$4:$C$185=A620)*[3]Feedstocks!$E$4:$E$185,[3]Feedstocks!$H$4:$H$185,[3]Feedstocks!$I$4:$I$185)</f>
        <v>0</v>
      </c>
      <c r="K620" s="234"/>
      <c r="L620" s="234"/>
      <c r="M620" s="233">
        <v>1</v>
      </c>
      <c r="N620" s="233" t="str">
        <f>VLOOKUP(E620,[3]Activities!$A$9:$M$224,13,FALSE)</f>
        <v>NL</v>
      </c>
      <c r="O620" s="233"/>
      <c r="P620" s="87" t="s">
        <v>1266</v>
      </c>
      <c r="Q620" s="235"/>
      <c r="R620" s="235"/>
      <c r="S620" s="235"/>
      <c r="T620" s="235"/>
      <c r="U620" s="235"/>
      <c r="V620" s="235"/>
      <c r="W620" s="235"/>
      <c r="X620" s="235"/>
      <c r="Y620" s="235"/>
      <c r="Z620" s="235"/>
      <c r="AA620" s="235"/>
      <c r="AB620" s="235"/>
      <c r="AC620" s="235"/>
      <c r="AD620" s="235"/>
      <c r="AE620" s="235"/>
      <c r="AF620" s="230"/>
      <c r="AG620" s="230"/>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235"/>
      <c r="BR620" s="235"/>
      <c r="BS620" s="235"/>
      <c r="BT620" s="235"/>
      <c r="BU620" s="235"/>
      <c r="BV620" s="235"/>
      <c r="BW620" s="235"/>
      <c r="BX620" s="235"/>
      <c r="BY620" s="235"/>
      <c r="BZ620" s="235"/>
      <c r="CA620" s="235"/>
      <c r="CB620" s="235"/>
      <c r="CC620" s="235"/>
      <c r="CD620" s="235"/>
      <c r="CE620" s="235"/>
      <c r="CF620" s="235"/>
      <c r="CG620" s="235"/>
      <c r="CH620" s="235"/>
      <c r="CI620" s="235"/>
      <c r="CJ620" s="235"/>
      <c r="CK620" s="235"/>
      <c r="CL620" s="235"/>
      <c r="CM620" s="235"/>
      <c r="CN620" s="235"/>
      <c r="CO620" s="235"/>
      <c r="CP620" s="235"/>
      <c r="CQ620" s="235"/>
      <c r="CR620" s="235">
        <v>-0.9</v>
      </c>
      <c r="CS620" s="235"/>
      <c r="CT620" s="235"/>
      <c r="CU620" s="235"/>
      <c r="CV620" s="235"/>
      <c r="CW620" s="235"/>
      <c r="CX620" s="235"/>
      <c r="CY620" s="235">
        <v>-5</v>
      </c>
      <c r="CZ620" s="235"/>
      <c r="DA620" s="235"/>
      <c r="DB620" s="235"/>
      <c r="DC620" s="235"/>
      <c r="DD620" s="235"/>
      <c r="DE620" s="235"/>
      <c r="DF620" s="235"/>
      <c r="DG620" s="235"/>
      <c r="DH620" s="235"/>
      <c r="DI620" s="235"/>
      <c r="DJ620" s="235"/>
      <c r="DK620" s="235"/>
      <c r="DL620" s="235"/>
      <c r="DM620" s="235"/>
      <c r="DN620" s="235"/>
      <c r="DO620" s="235"/>
      <c r="DP620" s="235"/>
      <c r="DQ620" s="235"/>
      <c r="DR620" s="235"/>
      <c r="DS620" s="235"/>
      <c r="DT620" s="235"/>
      <c r="DU620" s="235"/>
      <c r="DV620" s="235"/>
      <c r="DW620" s="235"/>
      <c r="DX620" s="235"/>
      <c r="DY620" s="235"/>
      <c r="DZ620" s="235"/>
      <c r="EA620" s="235"/>
      <c r="EB620" s="235"/>
      <c r="EC620" s="235"/>
      <c r="ED620" s="235"/>
      <c r="EE620" s="235"/>
      <c r="EF620" s="235"/>
      <c r="EG620" s="235"/>
      <c r="EH620" s="235"/>
      <c r="EI620" s="235"/>
      <c r="EJ620" s="235"/>
      <c r="EK620" s="235"/>
      <c r="EL620" s="235"/>
      <c r="EM620" s="235"/>
      <c r="EN620" s="235"/>
      <c r="EO620" s="235"/>
      <c r="EP620" s="235"/>
      <c r="EQ620" s="235"/>
      <c r="ER620" s="235"/>
      <c r="ES620" s="235"/>
      <c r="ET620" s="235"/>
      <c r="EU620" s="235"/>
      <c r="EV620" s="235"/>
      <c r="EW620" s="235"/>
      <c r="EX620" s="235"/>
      <c r="EY620" s="235"/>
      <c r="EZ620" s="235"/>
      <c r="FA620" s="235"/>
      <c r="FB620" s="235"/>
      <c r="FC620" s="235"/>
      <c r="FD620" s="235"/>
      <c r="FE620" s="235"/>
      <c r="FF620" s="235"/>
      <c r="FG620" s="235"/>
      <c r="FH620" s="235"/>
      <c r="FI620" s="235"/>
      <c r="FJ620" s="235"/>
      <c r="FK620" s="235"/>
      <c r="FL620" s="235"/>
      <c r="FM620" s="235"/>
      <c r="FN620" s="235"/>
      <c r="FO620" s="235"/>
      <c r="FP620" s="235"/>
      <c r="FQ620" s="235"/>
      <c r="FR620" s="235"/>
      <c r="FS620" s="235"/>
      <c r="FT620" s="236">
        <f>FU620</f>
        <v>1</v>
      </c>
      <c r="FU620" s="237">
        <v>1</v>
      </c>
      <c r="FV620" s="237">
        <v>-1</v>
      </c>
      <c r="FW620" s="237"/>
      <c r="FX620" s="237"/>
      <c r="FY620" s="237"/>
      <c r="FZ620" s="237"/>
      <c r="GA620" s="237"/>
      <c r="GB620" s="237"/>
      <c r="GC620" s="237"/>
    </row>
    <row r="621" spans="1:185" x14ac:dyDescent="0.3">
      <c r="A621" s="40" t="s">
        <v>641</v>
      </c>
      <c r="B621" s="40" t="str">
        <f>[3]Technologies!B621</f>
        <v>Industrie</v>
      </c>
      <c r="C621" s="40" t="str">
        <f>VLOOKUP($A621,[3]Technologies!$A$7:$H$699,3,FALSE)</f>
        <v>Emission</v>
      </c>
      <c r="D621" s="40" t="str">
        <f>VLOOKUP($A621,[3]Technologies!$A$7:$H$699,4,FALSE)</f>
        <v>Industry</v>
      </c>
      <c r="E621" s="40" t="str">
        <f>VLOOKUP($A621,[3]Technologies!$A$7:$H$699,6,FALSE)</f>
        <v>CO2 CCUS Network</v>
      </c>
      <c r="F621" s="40" t="str">
        <f>VLOOKUP($A621,[3]Technologies!$A$7:$H$699,7,FALSE)</f>
        <v>CO2 from Direct Air Capture outside ETS scheme</v>
      </c>
      <c r="G621" s="228"/>
      <c r="H621" s="228"/>
      <c r="I621" s="229" cm="1">
        <f t="array" ref="I621">-SUMPRODUCT(([3]Feedstocks!$C$4:$C$185=A621)*[3]Feedstocks!$E$4:$E$185,[3]Feedstocks!$F$4:$F$185,[3]Feedstocks!$H$4:$H$185,[3]Feedstocks!$I$4:$I$185)</f>
        <v>0</v>
      </c>
      <c r="J621" s="229" cm="1">
        <f t="array" ref="J621">-SUMPRODUCT(([3]Feedstocks!$C$4:$C$185=A621)*[3]Feedstocks!$E$4:$E$185,[3]Feedstocks!$H$4:$H$185,[3]Feedstocks!$I$4:$I$185)</f>
        <v>0</v>
      </c>
      <c r="K621" s="229"/>
      <c r="L621" s="229"/>
      <c r="M621" s="228"/>
      <c r="N621" s="228" t="str">
        <f>VLOOKUP(E621,[3]Activities!$A$9:$M$224,13,FALSE)</f>
        <v>NL</v>
      </c>
      <c r="O621" s="228"/>
      <c r="P621" s="66" t="s">
        <v>1266</v>
      </c>
      <c r="Q621" s="230"/>
      <c r="R621" s="230"/>
      <c r="S621" s="230"/>
      <c r="T621" s="230"/>
      <c r="U621" s="230"/>
      <c r="V621" s="230"/>
      <c r="W621" s="230"/>
      <c r="X621" s="230"/>
      <c r="Y621" s="230"/>
      <c r="Z621" s="230"/>
      <c r="AA621" s="230"/>
      <c r="AB621" s="230"/>
      <c r="AC621" s="230"/>
      <c r="AD621" s="230"/>
      <c r="AE621" s="230"/>
      <c r="AF621" s="235"/>
      <c r="AG621" s="235"/>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c r="BQ621" s="230"/>
      <c r="BR621" s="230"/>
      <c r="BS621" s="230"/>
      <c r="BT621" s="230"/>
      <c r="BU621" s="230"/>
      <c r="BV621" s="230"/>
      <c r="BW621" s="230"/>
      <c r="BX621" s="230"/>
      <c r="BY621" s="230"/>
      <c r="BZ621" s="230"/>
      <c r="CA621" s="230"/>
      <c r="CB621" s="230"/>
      <c r="CC621" s="230"/>
      <c r="CD621" s="230"/>
      <c r="CE621" s="230"/>
      <c r="CF621" s="230"/>
      <c r="CG621" s="230"/>
      <c r="CH621" s="230"/>
      <c r="CI621" s="230"/>
      <c r="CJ621" s="230"/>
      <c r="CK621" s="230"/>
      <c r="CL621" s="230"/>
      <c r="CM621" s="230"/>
      <c r="CN621" s="230"/>
      <c r="CO621" s="230"/>
      <c r="CP621" s="230"/>
      <c r="CQ621" s="230"/>
      <c r="CR621" s="230">
        <v>-0.9</v>
      </c>
      <c r="CS621" s="230"/>
      <c r="CT621" s="230"/>
      <c r="CU621" s="230"/>
      <c r="CV621" s="230"/>
      <c r="CW621" s="230"/>
      <c r="CX621" s="230"/>
      <c r="CY621" s="230">
        <v>-5</v>
      </c>
      <c r="CZ621" s="230"/>
      <c r="DA621" s="230"/>
      <c r="DB621" s="230"/>
      <c r="DC621" s="230"/>
      <c r="DD621" s="230"/>
      <c r="DE621" s="230"/>
      <c r="DF621" s="230"/>
      <c r="DG621" s="230"/>
      <c r="DH621" s="230"/>
      <c r="DI621" s="230"/>
      <c r="DJ621" s="230"/>
      <c r="DK621" s="230"/>
      <c r="DL621" s="230"/>
      <c r="DM621" s="230"/>
      <c r="DN621" s="230"/>
      <c r="DO621" s="230"/>
      <c r="DP621" s="230"/>
      <c r="DQ621" s="230"/>
      <c r="DR621" s="230"/>
      <c r="DS621" s="230"/>
      <c r="DT621" s="230"/>
      <c r="DU621" s="230"/>
      <c r="DV621" s="230"/>
      <c r="DW621" s="230"/>
      <c r="DX621" s="230"/>
      <c r="DY621" s="230"/>
      <c r="DZ621" s="230"/>
      <c r="EA621" s="230"/>
      <c r="EB621" s="230"/>
      <c r="EC621" s="230"/>
      <c r="ED621" s="230"/>
      <c r="EE621" s="230"/>
      <c r="EF621" s="230"/>
      <c r="EG621" s="230"/>
      <c r="EH621" s="230"/>
      <c r="EI621" s="230"/>
      <c r="EJ621" s="230"/>
      <c r="EK621" s="230"/>
      <c r="EL621" s="230"/>
      <c r="EM621" s="230"/>
      <c r="EN621" s="230"/>
      <c r="EO621" s="230"/>
      <c r="EP621" s="230"/>
      <c r="EQ621" s="230"/>
      <c r="ER621" s="230"/>
      <c r="ES621" s="230"/>
      <c r="ET621" s="230"/>
      <c r="EU621" s="230"/>
      <c r="EV621" s="230"/>
      <c r="EW621" s="230"/>
      <c r="EX621" s="230"/>
      <c r="EY621" s="230"/>
      <c r="EZ621" s="230"/>
      <c r="FA621" s="230"/>
      <c r="FB621" s="230"/>
      <c r="FC621" s="230"/>
      <c r="FD621" s="230"/>
      <c r="FE621" s="230"/>
      <c r="FF621" s="230"/>
      <c r="FG621" s="230"/>
      <c r="FH621" s="230"/>
      <c r="FI621" s="230"/>
      <c r="FJ621" s="230"/>
      <c r="FK621" s="230"/>
      <c r="FL621" s="230"/>
      <c r="FM621" s="230"/>
      <c r="FN621" s="230"/>
      <c r="FO621" s="230"/>
      <c r="FP621" s="230"/>
      <c r="FQ621" s="230"/>
      <c r="FR621" s="230"/>
      <c r="FS621" s="230"/>
      <c r="FT621" s="231">
        <f>FU621</f>
        <v>1</v>
      </c>
      <c r="FU621" s="232">
        <v>1</v>
      </c>
      <c r="FV621" s="232"/>
      <c r="FW621" s="232"/>
      <c r="FX621" s="232"/>
      <c r="FY621" s="232"/>
      <c r="FZ621" s="232"/>
      <c r="GA621" s="232">
        <v>-1</v>
      </c>
      <c r="GB621" s="232"/>
      <c r="GC621" s="232"/>
    </row>
    <row r="622" spans="1:185" x14ac:dyDescent="0.3">
      <c r="A622" s="69" t="s">
        <v>642</v>
      </c>
      <c r="B622" s="69" t="str">
        <f>[3]Technologies!B622</f>
        <v>Industrie</v>
      </c>
      <c r="C622" s="69" t="str">
        <f>VLOOKUP($A622,[3]Technologies!$A$7:$H$699,3,FALSE)</f>
        <v>Emission</v>
      </c>
      <c r="D622" s="69" t="str">
        <f>VLOOKUP($A622,[3]Technologies!$A$7:$H$699,4,FALSE)</f>
        <v>Industry</v>
      </c>
      <c r="E622" s="69" t="str">
        <f>VLOOKUP($A622,[3]Technologies!$A$7:$H$699,6,FALSE)</f>
        <v>CO2 CCUS Network</v>
      </c>
      <c r="F622" s="70" t="str">
        <f>VLOOKUP($A622,[3]Technologies!$A$7:$H$699,7,FALSE)</f>
        <v>Small scale storage buffer - CCUS Network</v>
      </c>
      <c r="G622" s="233"/>
      <c r="H622" s="233"/>
      <c r="I622" s="234" cm="1">
        <f t="array" ref="I622">-SUMPRODUCT(([3]Feedstocks!$C$4:$C$185=A622)*[3]Feedstocks!$E$4:$E$185,[3]Feedstocks!$F$4:$F$185,[3]Feedstocks!$H$4:$H$185,[3]Feedstocks!$I$4:$I$185)</f>
        <v>0</v>
      </c>
      <c r="J622" s="234" cm="1">
        <f t="array" ref="J622">-SUMPRODUCT(([3]Feedstocks!$C$4:$C$185=A622)*[3]Feedstocks!$E$4:$E$185,[3]Feedstocks!$H$4:$H$185,[3]Feedstocks!$I$4:$I$185)</f>
        <v>0</v>
      </c>
      <c r="K622" s="234"/>
      <c r="L622" s="234"/>
      <c r="M622" s="233"/>
      <c r="N622" s="233" t="str">
        <f>VLOOKUP(E622,[3]Activities!$A$9:$M$224,13,FALSE)</f>
        <v>NL</v>
      </c>
      <c r="O622" s="233"/>
      <c r="P622" s="87" t="s">
        <v>1266</v>
      </c>
      <c r="Q622" s="235"/>
      <c r="R622" s="235"/>
      <c r="S622" s="235"/>
      <c r="T622" s="235"/>
      <c r="U622" s="235"/>
      <c r="V622" s="235"/>
      <c r="W622" s="235"/>
      <c r="X622" s="235"/>
      <c r="Y622" s="235"/>
      <c r="Z622" s="235"/>
      <c r="AA622" s="235"/>
      <c r="AB622" s="235"/>
      <c r="AC622" s="235"/>
      <c r="AD622" s="235"/>
      <c r="AE622" s="235"/>
      <c r="AF622" s="230"/>
      <c r="AG622" s="230"/>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c r="BQ622" s="235"/>
      <c r="BR622" s="235"/>
      <c r="BS622" s="235"/>
      <c r="BT622" s="235"/>
      <c r="BU622" s="235"/>
      <c r="BV622" s="235"/>
      <c r="BW622" s="235"/>
      <c r="BX622" s="235"/>
      <c r="BY622" s="235"/>
      <c r="BZ622" s="235"/>
      <c r="CA622" s="235"/>
      <c r="CB622" s="235"/>
      <c r="CC622" s="235"/>
      <c r="CD622" s="235"/>
      <c r="CE622" s="235"/>
      <c r="CF622" s="235"/>
      <c r="CG622" s="235"/>
      <c r="CH622" s="235"/>
      <c r="CI622" s="235"/>
      <c r="CJ622" s="235"/>
      <c r="CK622" s="235"/>
      <c r="CL622" s="235"/>
      <c r="CM622" s="235"/>
      <c r="CN622" s="235"/>
      <c r="CO622" s="235"/>
      <c r="CP622" s="235"/>
      <c r="CQ622" s="235"/>
      <c r="CR622" s="235"/>
      <c r="CS622" s="235"/>
      <c r="CT622" s="235"/>
      <c r="CU622" s="235"/>
      <c r="CV622" s="235"/>
      <c r="CW622" s="235"/>
      <c r="CX622" s="235"/>
      <c r="CY622" s="235"/>
      <c r="CZ622" s="235"/>
      <c r="DA622" s="235"/>
      <c r="DB622" s="235"/>
      <c r="DC622" s="235"/>
      <c r="DD622" s="235"/>
      <c r="DE622" s="235"/>
      <c r="DF622" s="235"/>
      <c r="DG622" s="235"/>
      <c r="DH622" s="235"/>
      <c r="DI622" s="235"/>
      <c r="DJ622" s="235"/>
      <c r="DK622" s="235"/>
      <c r="DL622" s="235"/>
      <c r="DM622" s="235"/>
      <c r="DN622" s="235"/>
      <c r="DO622" s="235"/>
      <c r="DP622" s="235"/>
      <c r="DQ622" s="235"/>
      <c r="DR622" s="235"/>
      <c r="DS622" s="235"/>
      <c r="DT622" s="235"/>
      <c r="DU622" s="235"/>
      <c r="DV622" s="235"/>
      <c r="DW622" s="235"/>
      <c r="DX622" s="235"/>
      <c r="DY622" s="235"/>
      <c r="DZ622" s="235"/>
      <c r="EA622" s="235"/>
      <c r="EB622" s="235"/>
      <c r="EC622" s="235"/>
      <c r="ED622" s="235"/>
      <c r="EE622" s="235"/>
      <c r="EF622" s="235"/>
      <c r="EG622" s="235"/>
      <c r="EH622" s="235"/>
      <c r="EI622" s="235"/>
      <c r="EJ622" s="235"/>
      <c r="EK622" s="235"/>
      <c r="EL622" s="235"/>
      <c r="EM622" s="235"/>
      <c r="EN622" s="235"/>
      <c r="EO622" s="235"/>
      <c r="EP622" s="235"/>
      <c r="EQ622" s="235"/>
      <c r="ER622" s="235"/>
      <c r="ES622" s="235"/>
      <c r="ET622" s="235"/>
      <c r="EU622" s="235"/>
      <c r="EV622" s="235"/>
      <c r="EW622" s="235"/>
      <c r="EX622" s="235"/>
      <c r="EY622" s="235"/>
      <c r="EZ622" s="235"/>
      <c r="FA622" s="235"/>
      <c r="FB622" s="235"/>
      <c r="FC622" s="235"/>
      <c r="FD622" s="235"/>
      <c r="FE622" s="235"/>
      <c r="FF622" s="235"/>
      <c r="FG622" s="235"/>
      <c r="FH622" s="235"/>
      <c r="FI622" s="235"/>
      <c r="FJ622" s="235"/>
      <c r="FK622" s="235"/>
      <c r="FL622" s="235"/>
      <c r="FM622" s="235"/>
      <c r="FN622" s="235"/>
      <c r="FO622" s="235"/>
      <c r="FP622" s="235"/>
      <c r="FQ622" s="235"/>
      <c r="FR622" s="235"/>
      <c r="FS622" s="235"/>
      <c r="FT622" s="236"/>
      <c r="FU622" s="237"/>
      <c r="FV622" s="237"/>
      <c r="FW622" s="237"/>
      <c r="FX622" s="237"/>
      <c r="FY622" s="237"/>
      <c r="FZ622" s="237"/>
      <c r="GA622" s="237"/>
      <c r="GB622" s="237"/>
      <c r="GC622" s="237"/>
    </row>
    <row r="623" spans="1:185" x14ac:dyDescent="0.3">
      <c r="A623" s="40" t="s">
        <v>643</v>
      </c>
      <c r="B623" s="40">
        <f>[3]Technologies!B623</f>
        <v>0</v>
      </c>
      <c r="C623" s="40" t="str">
        <f>VLOOKUP($A623,[3]Technologies!$A$7:$H$699,3,FALSE)</f>
        <v>Emission</v>
      </c>
      <c r="D623" s="40" t="str">
        <f>VLOOKUP($A623,[3]Technologies!$A$7:$H$699,4,FALSE)</f>
        <v>Emission</v>
      </c>
      <c r="E623" s="40" t="str">
        <f>VLOOKUP($A623,[3]Technologies!$A$7:$H$699,6,FALSE)</f>
        <v>CO2 Air ETS</v>
      </c>
      <c r="F623" s="40" t="str">
        <f>VLOOKUP($A623,[3]Technologies!$A$7:$H$699,7,FALSE)</f>
        <v>CO2 ETS quota</v>
      </c>
      <c r="G623" s="228"/>
      <c r="H623" s="228"/>
      <c r="I623" s="229" cm="1">
        <f t="array" ref="I623">-SUMPRODUCT(([3]Feedstocks!$C$4:$C$185=A623)*[3]Feedstocks!$E$4:$E$185,[3]Feedstocks!$F$4:$F$185,[3]Feedstocks!$H$4:$H$185,[3]Feedstocks!$I$4:$I$185)</f>
        <v>0</v>
      </c>
      <c r="J623" s="229" cm="1">
        <f t="array" ref="J623">-SUMPRODUCT(([3]Feedstocks!$C$4:$C$185=A623)*[3]Feedstocks!$E$4:$E$185,[3]Feedstocks!$H$4:$H$185,[3]Feedstocks!$I$4:$I$185)</f>
        <v>0</v>
      </c>
      <c r="K623" s="229"/>
      <c r="L623" s="229"/>
      <c r="M623" s="228"/>
      <c r="N623" s="228" t="str">
        <f>VLOOKUP(E623,[3]Activities!$A$9:$M$224,13,FALSE)</f>
        <v>NL</v>
      </c>
      <c r="O623" s="228"/>
      <c r="P623" s="66" t="s">
        <v>1266</v>
      </c>
      <c r="Q623" s="230"/>
      <c r="R623" s="230"/>
      <c r="S623" s="230"/>
      <c r="T623" s="230"/>
      <c r="U623" s="230"/>
      <c r="V623" s="230"/>
      <c r="W623" s="230"/>
      <c r="X623" s="230"/>
      <c r="Y623" s="230"/>
      <c r="Z623" s="230"/>
      <c r="AA623" s="230"/>
      <c r="AB623" s="230"/>
      <c r="AC623" s="230"/>
      <c r="AD623" s="230"/>
      <c r="AE623" s="230"/>
      <c r="AF623" s="235"/>
      <c r="AG623" s="235"/>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c r="BQ623" s="230"/>
      <c r="BR623" s="230"/>
      <c r="BS623" s="230"/>
      <c r="BT623" s="230"/>
      <c r="BU623" s="230"/>
      <c r="BV623" s="230"/>
      <c r="BW623" s="230"/>
      <c r="BX623" s="230"/>
      <c r="BY623" s="230"/>
      <c r="BZ623" s="230"/>
      <c r="CA623" s="230"/>
      <c r="CB623" s="230"/>
      <c r="CC623" s="230"/>
      <c r="CD623" s="230"/>
      <c r="CE623" s="230"/>
      <c r="CF623" s="230"/>
      <c r="CG623" s="230"/>
      <c r="CH623" s="230"/>
      <c r="CI623" s="230"/>
      <c r="CJ623" s="230"/>
      <c r="CK623" s="230"/>
      <c r="CL623" s="230"/>
      <c r="CM623" s="230"/>
      <c r="CN623" s="230"/>
      <c r="CO623" s="230"/>
      <c r="CP623" s="230"/>
      <c r="CQ623" s="230"/>
      <c r="CR623" s="230"/>
      <c r="CS623" s="230"/>
      <c r="CT623" s="230"/>
      <c r="CU623" s="230"/>
      <c r="CV623" s="230"/>
      <c r="CW623" s="230"/>
      <c r="CX623" s="230"/>
      <c r="CY623" s="230"/>
      <c r="CZ623" s="230"/>
      <c r="DA623" s="230"/>
      <c r="DB623" s="230"/>
      <c r="DC623" s="230"/>
      <c r="DD623" s="230"/>
      <c r="DE623" s="230"/>
      <c r="DF623" s="230"/>
      <c r="DG623" s="230"/>
      <c r="DH623" s="230"/>
      <c r="DI623" s="230"/>
      <c r="DJ623" s="230"/>
      <c r="DK623" s="230"/>
      <c r="DL623" s="230"/>
      <c r="DM623" s="230"/>
      <c r="DN623" s="230"/>
      <c r="DO623" s="230"/>
      <c r="DP623" s="230"/>
      <c r="DQ623" s="230"/>
      <c r="DR623" s="230"/>
      <c r="DS623" s="230"/>
      <c r="DT623" s="230"/>
      <c r="DU623" s="230"/>
      <c r="DV623" s="230"/>
      <c r="DW623" s="230"/>
      <c r="DX623" s="230"/>
      <c r="DY623" s="230"/>
      <c r="DZ623" s="230"/>
      <c r="EA623" s="230"/>
      <c r="EB623" s="230"/>
      <c r="EC623" s="230"/>
      <c r="ED623" s="230"/>
      <c r="EE623" s="230"/>
      <c r="EF623" s="230"/>
      <c r="EG623" s="230"/>
      <c r="EH623" s="230"/>
      <c r="EI623" s="230"/>
      <c r="EJ623" s="230"/>
      <c r="EK623" s="230"/>
      <c r="EL623" s="230"/>
      <c r="EM623" s="230"/>
      <c r="EN623" s="230"/>
      <c r="EO623" s="230"/>
      <c r="EP623" s="230"/>
      <c r="EQ623" s="230"/>
      <c r="ER623" s="230"/>
      <c r="ES623" s="230"/>
      <c r="ET623" s="230"/>
      <c r="EU623" s="230"/>
      <c r="EV623" s="230"/>
      <c r="EW623" s="230"/>
      <c r="EX623" s="230"/>
      <c r="EY623" s="230"/>
      <c r="EZ623" s="230"/>
      <c r="FA623" s="230"/>
      <c r="FB623" s="230"/>
      <c r="FC623" s="230"/>
      <c r="FD623" s="230"/>
      <c r="FE623" s="230"/>
      <c r="FF623" s="230"/>
      <c r="FG623" s="230"/>
      <c r="FH623" s="230"/>
      <c r="FI623" s="230"/>
      <c r="FJ623" s="230"/>
      <c r="FK623" s="230"/>
      <c r="FL623" s="230"/>
      <c r="FM623" s="230"/>
      <c r="FN623" s="230"/>
      <c r="FO623" s="230"/>
      <c r="FP623" s="230"/>
      <c r="FQ623" s="230"/>
      <c r="FR623" s="230"/>
      <c r="FS623" s="230"/>
      <c r="FT623" s="231"/>
      <c r="FU623" s="232">
        <v>0</v>
      </c>
      <c r="FV623" s="232">
        <v>-1</v>
      </c>
      <c r="FW623" s="232"/>
      <c r="FX623" s="232"/>
      <c r="FY623" s="232"/>
      <c r="FZ623" s="232"/>
      <c r="GA623" s="232"/>
      <c r="GB623" s="232"/>
      <c r="GC623" s="232"/>
    </row>
    <row r="624" spans="1:185" x14ac:dyDescent="0.3">
      <c r="A624" s="114" t="s">
        <v>644</v>
      </c>
      <c r="B624" s="40">
        <f>[3]Technologies!B624</f>
        <v>0</v>
      </c>
      <c r="C624" s="40" t="str">
        <f>VLOOKUP($A624,[3]Technologies!$A$7:$H$699,3,FALSE)</f>
        <v>Emission</v>
      </c>
      <c r="D624" s="40" t="str">
        <f>VLOOKUP($A624,[3]Technologies!$A$7:$H$699,4,FALSE)</f>
        <v>Emission</v>
      </c>
      <c r="E624" s="40" t="str">
        <f>VLOOKUP($A624,[3]Technologies!$A$7:$H$699,6,FALSE)</f>
        <v>CO2 Air ETS DE</v>
      </c>
      <c r="F624" s="40" t="str">
        <f>VLOOKUP($A624,[3]Technologies!$A$7:$H$699,7,FALSE)</f>
        <v>CO2 ETS quota DE</v>
      </c>
      <c r="G624" s="228"/>
      <c r="H624" s="228"/>
      <c r="I624" s="229" cm="1">
        <f t="array" ref="I624">-SUMPRODUCT(([3]Feedstocks!$C$4:$C$185=A624)*[3]Feedstocks!$E$4:$E$185,[3]Feedstocks!$F$4:$F$185,[3]Feedstocks!$H$4:$H$185,[3]Feedstocks!$I$4:$I$185)</f>
        <v>0</v>
      </c>
      <c r="J624" s="229" cm="1">
        <f t="array" ref="J624">-SUMPRODUCT(([3]Feedstocks!$C$4:$C$185=A624)*[3]Feedstocks!$E$4:$E$185,[3]Feedstocks!$H$4:$H$185,[3]Feedstocks!$I$4:$I$185)</f>
        <v>0</v>
      </c>
      <c r="K624" s="229"/>
      <c r="L624" s="229"/>
      <c r="M624" s="228"/>
      <c r="N624" s="228" t="str">
        <f>VLOOKUP(E624,[3]Activities!$A$9:$M$224,13,FALSE)</f>
        <v>DE</v>
      </c>
      <c r="O624" s="228"/>
      <c r="P624" s="66" t="s">
        <v>1266</v>
      </c>
      <c r="Q624" s="230"/>
      <c r="R624" s="230"/>
      <c r="S624" s="230"/>
      <c r="T624" s="230"/>
      <c r="U624" s="230"/>
      <c r="V624" s="230"/>
      <c r="W624" s="230"/>
      <c r="X624" s="230"/>
      <c r="Y624" s="230"/>
      <c r="Z624" s="230"/>
      <c r="AA624" s="230"/>
      <c r="AB624" s="230"/>
      <c r="AC624" s="230"/>
      <c r="AD624" s="230"/>
      <c r="AE624" s="230"/>
      <c r="AF624" s="235"/>
      <c r="AG624" s="235"/>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c r="BQ624" s="230"/>
      <c r="BR624" s="230"/>
      <c r="BS624" s="230"/>
      <c r="BT624" s="230"/>
      <c r="BU624" s="230"/>
      <c r="BV624" s="230"/>
      <c r="BW624" s="230"/>
      <c r="BX624" s="230"/>
      <c r="BY624" s="230"/>
      <c r="BZ624" s="230"/>
      <c r="CA624" s="230"/>
      <c r="CB624" s="230"/>
      <c r="CC624" s="230"/>
      <c r="CD624" s="230"/>
      <c r="CE624" s="230"/>
      <c r="CF624" s="230"/>
      <c r="CG624" s="230"/>
      <c r="CH624" s="230"/>
      <c r="CI624" s="230"/>
      <c r="CJ624" s="230"/>
      <c r="CK624" s="230"/>
      <c r="CL624" s="230"/>
      <c r="CM624" s="230"/>
      <c r="CN624" s="230"/>
      <c r="CO624" s="230"/>
      <c r="CP624" s="230"/>
      <c r="CQ624" s="230"/>
      <c r="CR624" s="230"/>
      <c r="CS624" s="230"/>
      <c r="CT624" s="230"/>
      <c r="CU624" s="230"/>
      <c r="CV624" s="230"/>
      <c r="CW624" s="230"/>
      <c r="CX624" s="230"/>
      <c r="CY624" s="230"/>
      <c r="CZ624" s="230"/>
      <c r="DA624" s="230"/>
      <c r="DB624" s="230"/>
      <c r="DC624" s="230"/>
      <c r="DD624" s="230"/>
      <c r="DE624" s="230"/>
      <c r="DF624" s="230"/>
      <c r="DG624" s="230"/>
      <c r="DH624" s="230"/>
      <c r="DI624" s="230"/>
      <c r="DJ624" s="230"/>
      <c r="DK624" s="230"/>
      <c r="DL624" s="230"/>
      <c r="DM624" s="230"/>
      <c r="DN624" s="230"/>
      <c r="DO624" s="230"/>
      <c r="DP624" s="230"/>
      <c r="DQ624" s="230"/>
      <c r="DR624" s="230"/>
      <c r="DS624" s="230"/>
      <c r="DT624" s="230"/>
      <c r="DU624" s="230"/>
      <c r="DV624" s="230"/>
      <c r="DW624" s="230"/>
      <c r="DX624" s="230"/>
      <c r="DY624" s="230"/>
      <c r="DZ624" s="230"/>
      <c r="EA624" s="230"/>
      <c r="EB624" s="230"/>
      <c r="EC624" s="230"/>
      <c r="ED624" s="230"/>
      <c r="EE624" s="230"/>
      <c r="EF624" s="230"/>
      <c r="EG624" s="230"/>
      <c r="EH624" s="230"/>
      <c r="EI624" s="230"/>
      <c r="EJ624" s="230"/>
      <c r="EK624" s="230"/>
      <c r="EL624" s="230"/>
      <c r="EM624" s="230"/>
      <c r="EN624" s="230"/>
      <c r="EO624" s="230"/>
      <c r="EP624" s="230"/>
      <c r="EQ624" s="230"/>
      <c r="ER624" s="230"/>
      <c r="ES624" s="230"/>
      <c r="ET624" s="230"/>
      <c r="EU624" s="230"/>
      <c r="EV624" s="230"/>
      <c r="EW624" s="230"/>
      <c r="EX624" s="230"/>
      <c r="EY624" s="230"/>
      <c r="EZ624" s="230"/>
      <c r="FA624" s="230"/>
      <c r="FB624" s="230"/>
      <c r="FC624" s="230"/>
      <c r="FD624" s="230"/>
      <c r="FE624" s="230"/>
      <c r="FF624" s="230"/>
      <c r="FG624" s="230"/>
      <c r="FH624" s="230"/>
      <c r="FI624" s="230"/>
      <c r="FJ624" s="230"/>
      <c r="FK624" s="230"/>
      <c r="FL624" s="230"/>
      <c r="FM624" s="230"/>
      <c r="FN624" s="230"/>
      <c r="FO624" s="230"/>
      <c r="FP624" s="230"/>
      <c r="FQ624" s="230"/>
      <c r="FR624" s="230"/>
      <c r="FS624" s="230"/>
      <c r="FT624" s="231"/>
      <c r="FU624" s="232">
        <v>0</v>
      </c>
      <c r="FV624" s="232"/>
      <c r="FW624" s="232">
        <v>-1</v>
      </c>
      <c r="FX624" s="232"/>
      <c r="FY624" s="232"/>
      <c r="FZ624" s="232"/>
      <c r="GA624" s="232"/>
      <c r="GB624" s="232"/>
      <c r="GC624" s="232"/>
    </row>
    <row r="625" spans="1:185" x14ac:dyDescent="0.3">
      <c r="A625" s="114" t="s">
        <v>645</v>
      </c>
      <c r="B625" s="40">
        <f>[3]Technologies!B625</f>
        <v>0</v>
      </c>
      <c r="C625" s="40" t="str">
        <f>VLOOKUP($A625,[3]Technologies!$A$7:$H$699,3,FALSE)</f>
        <v>Emission</v>
      </c>
      <c r="D625" s="40" t="str">
        <f>VLOOKUP($A625,[3]Technologies!$A$7:$H$699,4,FALSE)</f>
        <v>Emission</v>
      </c>
      <c r="E625" s="40" t="str">
        <f>VLOOKUP($A625,[3]Technologies!$A$7:$H$699,6,FALSE)</f>
        <v>CO2 Air ETS DK</v>
      </c>
      <c r="F625" s="40" t="str">
        <f>VLOOKUP($A625,[3]Technologies!$A$7:$H$699,7,FALSE)</f>
        <v>CO2 ETS quota DK</v>
      </c>
      <c r="G625" s="228"/>
      <c r="H625" s="228"/>
      <c r="I625" s="229" cm="1">
        <f t="array" ref="I625">-SUMPRODUCT(([3]Feedstocks!$C$4:$C$185=A625)*[3]Feedstocks!$E$4:$E$185,[3]Feedstocks!$F$4:$F$185,[3]Feedstocks!$H$4:$H$185,[3]Feedstocks!$I$4:$I$185)</f>
        <v>0</v>
      </c>
      <c r="J625" s="229" cm="1">
        <f t="array" ref="J625">-SUMPRODUCT(([3]Feedstocks!$C$4:$C$185=A625)*[3]Feedstocks!$E$4:$E$185,[3]Feedstocks!$H$4:$H$185,[3]Feedstocks!$I$4:$I$185)</f>
        <v>0</v>
      </c>
      <c r="K625" s="229"/>
      <c r="L625" s="229"/>
      <c r="M625" s="228"/>
      <c r="N625" s="228" t="str">
        <f>VLOOKUP(E625,[3]Activities!$A$9:$M$224,13,FALSE)</f>
        <v>DK</v>
      </c>
      <c r="O625" s="228"/>
      <c r="P625" s="66" t="s">
        <v>1266</v>
      </c>
      <c r="Q625" s="230"/>
      <c r="R625" s="230"/>
      <c r="S625" s="230"/>
      <c r="T625" s="230"/>
      <c r="U625" s="230"/>
      <c r="V625" s="230"/>
      <c r="W625" s="230"/>
      <c r="X625" s="230"/>
      <c r="Y625" s="230"/>
      <c r="Z625" s="230"/>
      <c r="AA625" s="230"/>
      <c r="AB625" s="230"/>
      <c r="AC625" s="230"/>
      <c r="AD625" s="230"/>
      <c r="AE625" s="230"/>
      <c r="AF625" s="235"/>
      <c r="AG625" s="235"/>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c r="BQ625" s="230"/>
      <c r="BR625" s="230"/>
      <c r="BS625" s="230"/>
      <c r="BT625" s="230"/>
      <c r="BU625" s="230"/>
      <c r="BV625" s="230"/>
      <c r="BW625" s="230"/>
      <c r="BX625" s="230"/>
      <c r="BY625" s="230"/>
      <c r="BZ625" s="230"/>
      <c r="CA625" s="230"/>
      <c r="CB625" s="230"/>
      <c r="CC625" s="230"/>
      <c r="CD625" s="230"/>
      <c r="CE625" s="230"/>
      <c r="CF625" s="230"/>
      <c r="CG625" s="230"/>
      <c r="CH625" s="230"/>
      <c r="CI625" s="230"/>
      <c r="CJ625" s="230"/>
      <c r="CK625" s="230"/>
      <c r="CL625" s="230"/>
      <c r="CM625" s="230"/>
      <c r="CN625" s="230"/>
      <c r="CO625" s="230"/>
      <c r="CP625" s="230"/>
      <c r="CQ625" s="230"/>
      <c r="CR625" s="230"/>
      <c r="CS625" s="230"/>
      <c r="CT625" s="230"/>
      <c r="CU625" s="230"/>
      <c r="CV625" s="230"/>
      <c r="CW625" s="230"/>
      <c r="CX625" s="230"/>
      <c r="CY625" s="230"/>
      <c r="CZ625" s="230"/>
      <c r="DA625" s="230"/>
      <c r="DB625" s="230"/>
      <c r="DC625" s="230"/>
      <c r="DD625" s="230"/>
      <c r="DE625" s="230"/>
      <c r="DF625" s="230"/>
      <c r="DG625" s="230"/>
      <c r="DH625" s="230"/>
      <c r="DI625" s="230"/>
      <c r="DJ625" s="230"/>
      <c r="DK625" s="230"/>
      <c r="DL625" s="230"/>
      <c r="DM625" s="230"/>
      <c r="DN625" s="230"/>
      <c r="DO625" s="230"/>
      <c r="DP625" s="230"/>
      <c r="DQ625" s="230"/>
      <c r="DR625" s="230"/>
      <c r="DS625" s="230"/>
      <c r="DT625" s="230"/>
      <c r="DU625" s="230"/>
      <c r="DV625" s="230"/>
      <c r="DW625" s="230"/>
      <c r="DX625" s="230"/>
      <c r="DY625" s="230"/>
      <c r="DZ625" s="230"/>
      <c r="EA625" s="230"/>
      <c r="EB625" s="230"/>
      <c r="EC625" s="230"/>
      <c r="ED625" s="230"/>
      <c r="EE625" s="230"/>
      <c r="EF625" s="230"/>
      <c r="EG625" s="230"/>
      <c r="EH625" s="230"/>
      <c r="EI625" s="230"/>
      <c r="EJ625" s="230"/>
      <c r="EK625" s="230"/>
      <c r="EL625" s="230"/>
      <c r="EM625" s="230"/>
      <c r="EN625" s="230"/>
      <c r="EO625" s="230"/>
      <c r="EP625" s="230"/>
      <c r="EQ625" s="230"/>
      <c r="ER625" s="230"/>
      <c r="ES625" s="230"/>
      <c r="ET625" s="230"/>
      <c r="EU625" s="230"/>
      <c r="EV625" s="230"/>
      <c r="EW625" s="230"/>
      <c r="EX625" s="230"/>
      <c r="EY625" s="230"/>
      <c r="EZ625" s="230"/>
      <c r="FA625" s="230"/>
      <c r="FB625" s="230"/>
      <c r="FC625" s="230"/>
      <c r="FD625" s="230"/>
      <c r="FE625" s="230"/>
      <c r="FF625" s="230"/>
      <c r="FG625" s="230"/>
      <c r="FH625" s="230"/>
      <c r="FI625" s="230"/>
      <c r="FJ625" s="230"/>
      <c r="FK625" s="230"/>
      <c r="FL625" s="230"/>
      <c r="FM625" s="230"/>
      <c r="FN625" s="230"/>
      <c r="FO625" s="230"/>
      <c r="FP625" s="230"/>
      <c r="FQ625" s="230"/>
      <c r="FR625" s="230"/>
      <c r="FS625" s="230"/>
      <c r="FT625" s="231"/>
      <c r="FU625" s="232">
        <v>0</v>
      </c>
      <c r="FV625" s="232"/>
      <c r="FW625" s="232"/>
      <c r="FX625" s="232">
        <v>-1</v>
      </c>
      <c r="FY625" s="232"/>
      <c r="FZ625" s="232"/>
      <c r="GA625" s="232"/>
      <c r="GB625" s="232"/>
      <c r="GC625" s="232"/>
    </row>
    <row r="626" spans="1:185" x14ac:dyDescent="0.3">
      <c r="A626" s="114" t="s">
        <v>646</v>
      </c>
      <c r="B626" s="40">
        <f>[3]Technologies!B626</f>
        <v>0</v>
      </c>
      <c r="C626" s="40" t="str">
        <f>VLOOKUP($A626,[3]Technologies!$A$7:$H$699,3,FALSE)</f>
        <v>Emission</v>
      </c>
      <c r="D626" s="40" t="str">
        <f>VLOOKUP($A626,[3]Technologies!$A$7:$H$699,4,FALSE)</f>
        <v>Emission</v>
      </c>
      <c r="E626" s="40" t="str">
        <f>VLOOKUP($A626,[3]Technologies!$A$7:$H$699,6,FALSE)</f>
        <v>CO2 Air ETS GB</v>
      </c>
      <c r="F626" s="40" t="str">
        <f>VLOOKUP($A626,[3]Technologies!$A$7:$H$699,7,FALSE)</f>
        <v>CO2 ETS quota GB</v>
      </c>
      <c r="G626" s="228"/>
      <c r="H626" s="228"/>
      <c r="I626" s="229" cm="1">
        <f t="array" ref="I626">-SUMPRODUCT(([3]Feedstocks!$C$4:$C$185=A626)*[3]Feedstocks!$E$4:$E$185,[3]Feedstocks!$F$4:$F$185,[3]Feedstocks!$H$4:$H$185,[3]Feedstocks!$I$4:$I$185)</f>
        <v>0</v>
      </c>
      <c r="J626" s="229" cm="1">
        <f t="array" ref="J626">-SUMPRODUCT(([3]Feedstocks!$C$4:$C$185=A626)*[3]Feedstocks!$E$4:$E$185,[3]Feedstocks!$H$4:$H$185,[3]Feedstocks!$I$4:$I$185)</f>
        <v>0</v>
      </c>
      <c r="K626" s="229"/>
      <c r="L626" s="229"/>
      <c r="M626" s="228"/>
      <c r="N626" s="228" t="str">
        <f>VLOOKUP(E626,[3]Activities!$A$9:$M$224,13,FALSE)</f>
        <v>GB</v>
      </c>
      <c r="O626" s="228"/>
      <c r="P626" s="66" t="s">
        <v>1266</v>
      </c>
      <c r="Q626" s="230"/>
      <c r="R626" s="230"/>
      <c r="S626" s="230"/>
      <c r="T626" s="230"/>
      <c r="U626" s="230"/>
      <c r="V626" s="230"/>
      <c r="W626" s="230"/>
      <c r="X626" s="230"/>
      <c r="Y626" s="230"/>
      <c r="Z626" s="230"/>
      <c r="AA626" s="230"/>
      <c r="AB626" s="230"/>
      <c r="AC626" s="230"/>
      <c r="AD626" s="230"/>
      <c r="AE626" s="230"/>
      <c r="AF626" s="235"/>
      <c r="AG626" s="235"/>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c r="BQ626" s="230"/>
      <c r="BR626" s="230"/>
      <c r="BS626" s="230"/>
      <c r="BT626" s="230"/>
      <c r="BU626" s="230"/>
      <c r="BV626" s="230"/>
      <c r="BW626" s="230"/>
      <c r="BX626" s="230"/>
      <c r="BY626" s="230"/>
      <c r="BZ626" s="230"/>
      <c r="CA626" s="230"/>
      <c r="CB626" s="230"/>
      <c r="CC626" s="230"/>
      <c r="CD626" s="230"/>
      <c r="CE626" s="230"/>
      <c r="CF626" s="230"/>
      <c r="CG626" s="230"/>
      <c r="CH626" s="230"/>
      <c r="CI626" s="230"/>
      <c r="CJ626" s="230"/>
      <c r="CK626" s="230"/>
      <c r="CL626" s="230"/>
      <c r="CM626" s="230"/>
      <c r="CN626" s="230"/>
      <c r="CO626" s="230"/>
      <c r="CP626" s="230"/>
      <c r="CQ626" s="230"/>
      <c r="CR626" s="230"/>
      <c r="CS626" s="230"/>
      <c r="CT626" s="230"/>
      <c r="CU626" s="230"/>
      <c r="CV626" s="230"/>
      <c r="CW626" s="230"/>
      <c r="CX626" s="230"/>
      <c r="CY626" s="230"/>
      <c r="CZ626" s="230"/>
      <c r="DA626" s="230"/>
      <c r="DB626" s="230"/>
      <c r="DC626" s="230"/>
      <c r="DD626" s="230"/>
      <c r="DE626" s="230"/>
      <c r="DF626" s="230"/>
      <c r="DG626" s="230"/>
      <c r="DH626" s="230"/>
      <c r="DI626" s="230"/>
      <c r="DJ626" s="230"/>
      <c r="DK626" s="230"/>
      <c r="DL626" s="230"/>
      <c r="DM626" s="230"/>
      <c r="DN626" s="230"/>
      <c r="DO626" s="230"/>
      <c r="DP626" s="230"/>
      <c r="DQ626" s="230"/>
      <c r="DR626" s="230"/>
      <c r="DS626" s="230"/>
      <c r="DT626" s="230"/>
      <c r="DU626" s="230"/>
      <c r="DV626" s="230"/>
      <c r="DW626" s="230"/>
      <c r="DX626" s="230"/>
      <c r="DY626" s="230"/>
      <c r="DZ626" s="230"/>
      <c r="EA626" s="230"/>
      <c r="EB626" s="230"/>
      <c r="EC626" s="230"/>
      <c r="ED626" s="230"/>
      <c r="EE626" s="230"/>
      <c r="EF626" s="230"/>
      <c r="EG626" s="230"/>
      <c r="EH626" s="230"/>
      <c r="EI626" s="230"/>
      <c r="EJ626" s="230"/>
      <c r="EK626" s="230"/>
      <c r="EL626" s="230"/>
      <c r="EM626" s="230"/>
      <c r="EN626" s="230"/>
      <c r="EO626" s="230"/>
      <c r="EP626" s="230"/>
      <c r="EQ626" s="230"/>
      <c r="ER626" s="230"/>
      <c r="ES626" s="230"/>
      <c r="ET626" s="230"/>
      <c r="EU626" s="230"/>
      <c r="EV626" s="230"/>
      <c r="EW626" s="230"/>
      <c r="EX626" s="230"/>
      <c r="EY626" s="230"/>
      <c r="EZ626" s="230"/>
      <c r="FA626" s="230"/>
      <c r="FB626" s="230"/>
      <c r="FC626" s="230"/>
      <c r="FD626" s="230"/>
      <c r="FE626" s="230"/>
      <c r="FF626" s="230"/>
      <c r="FG626" s="230"/>
      <c r="FH626" s="230"/>
      <c r="FI626" s="230"/>
      <c r="FJ626" s="230"/>
      <c r="FK626" s="230"/>
      <c r="FL626" s="230"/>
      <c r="FM626" s="230"/>
      <c r="FN626" s="230"/>
      <c r="FO626" s="230"/>
      <c r="FP626" s="230"/>
      <c r="FQ626" s="230"/>
      <c r="FR626" s="230"/>
      <c r="FS626" s="230"/>
      <c r="FT626" s="231"/>
      <c r="FU626" s="232">
        <v>0</v>
      </c>
      <c r="FV626" s="232"/>
      <c r="FW626" s="232"/>
      <c r="FX626" s="232"/>
      <c r="FY626" s="232">
        <v>-1</v>
      </c>
      <c r="FZ626" s="232"/>
      <c r="GA626" s="232"/>
      <c r="GB626" s="232"/>
      <c r="GC626" s="232"/>
    </row>
    <row r="627" spans="1:185" x14ac:dyDescent="0.3">
      <c r="A627" s="114" t="s">
        <v>647</v>
      </c>
      <c r="B627" s="40">
        <f>[3]Technologies!B627</f>
        <v>0</v>
      </c>
      <c r="C627" s="40" t="str">
        <f>VLOOKUP($A627,[3]Technologies!$A$7:$H$699,3,FALSE)</f>
        <v>Emission</v>
      </c>
      <c r="D627" s="40" t="str">
        <f>VLOOKUP($A627,[3]Technologies!$A$7:$H$699,4,FALSE)</f>
        <v>Emission</v>
      </c>
      <c r="E627" s="40" t="str">
        <f>VLOOKUP($A627,[3]Technologies!$A$7:$H$699,6,FALSE)</f>
        <v>CO2 Air ETS NO</v>
      </c>
      <c r="F627" s="40" t="str">
        <f>VLOOKUP($A627,[3]Technologies!$A$7:$H$699,7,FALSE)</f>
        <v>CO2 ETS quota NO</v>
      </c>
      <c r="G627" s="228"/>
      <c r="H627" s="228"/>
      <c r="I627" s="229" cm="1">
        <f t="array" ref="I627">-SUMPRODUCT(([3]Feedstocks!$C$4:$C$185=A627)*[3]Feedstocks!$E$4:$E$185,[3]Feedstocks!$F$4:$F$185,[3]Feedstocks!$H$4:$H$185,[3]Feedstocks!$I$4:$I$185)</f>
        <v>0</v>
      </c>
      <c r="J627" s="229" cm="1">
        <f t="array" ref="J627">-SUMPRODUCT(([3]Feedstocks!$C$4:$C$185=A627)*[3]Feedstocks!$E$4:$E$185,[3]Feedstocks!$H$4:$H$185,[3]Feedstocks!$I$4:$I$185)</f>
        <v>0</v>
      </c>
      <c r="K627" s="229"/>
      <c r="L627" s="229"/>
      <c r="M627" s="228"/>
      <c r="N627" s="228" t="str">
        <f>VLOOKUP(E627,[3]Activities!$A$9:$M$224,13,FALSE)</f>
        <v>NO</v>
      </c>
      <c r="O627" s="228"/>
      <c r="P627" s="66" t="s">
        <v>1266</v>
      </c>
      <c r="Q627" s="230"/>
      <c r="R627" s="230"/>
      <c r="S627" s="230"/>
      <c r="T627" s="230"/>
      <c r="U627" s="230"/>
      <c r="V627" s="230"/>
      <c r="W627" s="230"/>
      <c r="X627" s="230"/>
      <c r="Y627" s="230"/>
      <c r="Z627" s="230"/>
      <c r="AA627" s="230"/>
      <c r="AB627" s="230"/>
      <c r="AC627" s="230"/>
      <c r="AD627" s="230"/>
      <c r="AE627" s="230"/>
      <c r="AF627" s="235"/>
      <c r="AG627" s="235"/>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c r="BQ627" s="230"/>
      <c r="BR627" s="230"/>
      <c r="BS627" s="230"/>
      <c r="BT627" s="230"/>
      <c r="BU627" s="230"/>
      <c r="BV627" s="230"/>
      <c r="BW627" s="230"/>
      <c r="BX627" s="230"/>
      <c r="BY627" s="230"/>
      <c r="BZ627" s="230"/>
      <c r="CA627" s="230"/>
      <c r="CB627" s="230"/>
      <c r="CC627" s="230"/>
      <c r="CD627" s="230"/>
      <c r="CE627" s="230"/>
      <c r="CF627" s="230"/>
      <c r="CG627" s="230"/>
      <c r="CH627" s="230"/>
      <c r="CI627" s="230"/>
      <c r="CJ627" s="230"/>
      <c r="CK627" s="230"/>
      <c r="CL627" s="230"/>
      <c r="CM627" s="230"/>
      <c r="CN627" s="230"/>
      <c r="CO627" s="230"/>
      <c r="CP627" s="230"/>
      <c r="CQ627" s="230"/>
      <c r="CR627" s="230"/>
      <c r="CS627" s="230"/>
      <c r="CT627" s="230"/>
      <c r="CU627" s="230"/>
      <c r="CV627" s="230"/>
      <c r="CW627" s="230"/>
      <c r="CX627" s="230"/>
      <c r="CY627" s="230"/>
      <c r="CZ627" s="230"/>
      <c r="DA627" s="230"/>
      <c r="DB627" s="230"/>
      <c r="DC627" s="230"/>
      <c r="DD627" s="230"/>
      <c r="DE627" s="230"/>
      <c r="DF627" s="230"/>
      <c r="DG627" s="230"/>
      <c r="DH627" s="230"/>
      <c r="DI627" s="230"/>
      <c r="DJ627" s="230"/>
      <c r="DK627" s="230"/>
      <c r="DL627" s="230"/>
      <c r="DM627" s="230"/>
      <c r="DN627" s="230"/>
      <c r="DO627" s="230"/>
      <c r="DP627" s="230"/>
      <c r="DQ627" s="230"/>
      <c r="DR627" s="230"/>
      <c r="DS627" s="230"/>
      <c r="DT627" s="230"/>
      <c r="DU627" s="230"/>
      <c r="DV627" s="230"/>
      <c r="DW627" s="230"/>
      <c r="DX627" s="230"/>
      <c r="DY627" s="230"/>
      <c r="DZ627" s="230"/>
      <c r="EA627" s="230"/>
      <c r="EB627" s="230"/>
      <c r="EC627" s="230"/>
      <c r="ED627" s="230"/>
      <c r="EE627" s="230"/>
      <c r="EF627" s="230"/>
      <c r="EG627" s="230"/>
      <c r="EH627" s="230"/>
      <c r="EI627" s="230"/>
      <c r="EJ627" s="230"/>
      <c r="EK627" s="230"/>
      <c r="EL627" s="230"/>
      <c r="EM627" s="230"/>
      <c r="EN627" s="230"/>
      <c r="EO627" s="230"/>
      <c r="EP627" s="230"/>
      <c r="EQ627" s="230"/>
      <c r="ER627" s="230"/>
      <c r="ES627" s="230"/>
      <c r="ET627" s="230"/>
      <c r="EU627" s="230"/>
      <c r="EV627" s="230"/>
      <c r="EW627" s="230"/>
      <c r="EX627" s="230"/>
      <c r="EY627" s="230"/>
      <c r="EZ627" s="230"/>
      <c r="FA627" s="230"/>
      <c r="FB627" s="230"/>
      <c r="FC627" s="230"/>
      <c r="FD627" s="230"/>
      <c r="FE627" s="230"/>
      <c r="FF627" s="230"/>
      <c r="FG627" s="230"/>
      <c r="FH627" s="230"/>
      <c r="FI627" s="230"/>
      <c r="FJ627" s="230"/>
      <c r="FK627" s="230"/>
      <c r="FL627" s="230"/>
      <c r="FM627" s="230"/>
      <c r="FN627" s="230"/>
      <c r="FO627" s="230"/>
      <c r="FP627" s="230"/>
      <c r="FQ627" s="230"/>
      <c r="FR627" s="230"/>
      <c r="FS627" s="230"/>
      <c r="FT627" s="231"/>
      <c r="FU627" s="232">
        <v>0</v>
      </c>
      <c r="FV627" s="232"/>
      <c r="FW627" s="232"/>
      <c r="FX627" s="232"/>
      <c r="FY627" s="232"/>
      <c r="FZ627" s="232">
        <v>-1</v>
      </c>
      <c r="GA627" s="232"/>
      <c r="GB627" s="232"/>
      <c r="GC627" s="232"/>
    </row>
    <row r="628" spans="1:185" x14ac:dyDescent="0.3">
      <c r="A628" s="69" t="s">
        <v>648</v>
      </c>
      <c r="B628" s="69">
        <f>[3]Technologies!B628</f>
        <v>0</v>
      </c>
      <c r="C628" s="69" t="str">
        <f>VLOOKUP($A628,[3]Technologies!$A$7:$H$699,3,FALSE)</f>
        <v>Emission</v>
      </c>
      <c r="D628" s="69" t="str">
        <f>VLOOKUP($A628,[3]Technologies!$A$7:$H$699,4,FALSE)</f>
        <v>Emission</v>
      </c>
      <c r="E628" s="69" t="str">
        <f>VLOOKUP($A628,[3]Technologies!$A$7:$H$699,6,FALSE)</f>
        <v>CO2 Air n-ETS</v>
      </c>
      <c r="F628" s="70" t="str">
        <f>VLOOKUP($A628,[3]Technologies!$A$7:$H$699,7,FALSE)</f>
        <v>CO2 Emission non-ETS</v>
      </c>
      <c r="G628" s="233"/>
      <c r="H628" s="233"/>
      <c r="I628" s="234" cm="1">
        <f t="array" ref="I628">-SUMPRODUCT(([3]Feedstocks!$C$4:$C$185=A628)*[3]Feedstocks!$E$4:$E$185,[3]Feedstocks!$F$4:$F$185,[3]Feedstocks!$H$4:$H$185,[3]Feedstocks!$I$4:$I$185)</f>
        <v>0</v>
      </c>
      <c r="J628" s="234" cm="1">
        <f t="array" ref="J628">-SUMPRODUCT(([3]Feedstocks!$C$4:$C$185=A628)*[3]Feedstocks!$E$4:$E$185,[3]Feedstocks!$H$4:$H$185,[3]Feedstocks!$I$4:$I$185)</f>
        <v>0</v>
      </c>
      <c r="K628" s="234"/>
      <c r="L628" s="234"/>
      <c r="M628" s="233"/>
      <c r="N628" s="233" t="str">
        <f>VLOOKUP(E628,[3]Activities!$A$9:$M$224,13,FALSE)</f>
        <v>NL</v>
      </c>
      <c r="O628" s="233"/>
      <c r="P628" s="87" t="s">
        <v>1266</v>
      </c>
      <c r="Q628" s="235"/>
      <c r="R628" s="235"/>
      <c r="S628" s="235"/>
      <c r="T628" s="235"/>
      <c r="U628" s="235"/>
      <c r="V628" s="235"/>
      <c r="W628" s="235"/>
      <c r="X628" s="235"/>
      <c r="Y628" s="235"/>
      <c r="Z628" s="235"/>
      <c r="AA628" s="235"/>
      <c r="AB628" s="235"/>
      <c r="AC628" s="235"/>
      <c r="AD628" s="235"/>
      <c r="AE628" s="235"/>
      <c r="AF628" s="230"/>
      <c r="AG628" s="230"/>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c r="BQ628" s="235"/>
      <c r="BR628" s="235"/>
      <c r="BS628" s="235"/>
      <c r="BT628" s="235"/>
      <c r="BU628" s="235"/>
      <c r="BV628" s="235"/>
      <c r="BW628" s="235"/>
      <c r="BX628" s="235"/>
      <c r="BY628" s="235"/>
      <c r="BZ628" s="235"/>
      <c r="CA628" s="235"/>
      <c r="CB628" s="235"/>
      <c r="CC628" s="235"/>
      <c r="CD628" s="235"/>
      <c r="CE628" s="235"/>
      <c r="CF628" s="235"/>
      <c r="CG628" s="235"/>
      <c r="CH628" s="235"/>
      <c r="CI628" s="235"/>
      <c r="CJ628" s="235"/>
      <c r="CK628" s="235"/>
      <c r="CL628" s="235"/>
      <c r="CM628" s="235"/>
      <c r="CN628" s="235"/>
      <c r="CO628" s="235"/>
      <c r="CP628" s="235"/>
      <c r="CQ628" s="235"/>
      <c r="CR628" s="235"/>
      <c r="CS628" s="235"/>
      <c r="CT628" s="235"/>
      <c r="CU628" s="235"/>
      <c r="CV628" s="235"/>
      <c r="CW628" s="235"/>
      <c r="CX628" s="235"/>
      <c r="CY628" s="235"/>
      <c r="CZ628" s="235"/>
      <c r="DA628" s="235"/>
      <c r="DB628" s="235"/>
      <c r="DC628" s="235"/>
      <c r="DD628" s="235"/>
      <c r="DE628" s="235"/>
      <c r="DF628" s="235"/>
      <c r="DG628" s="235"/>
      <c r="DH628" s="235"/>
      <c r="DI628" s="235"/>
      <c r="DJ628" s="235"/>
      <c r="DK628" s="235"/>
      <c r="DL628" s="235"/>
      <c r="DM628" s="235"/>
      <c r="DN628" s="235"/>
      <c r="DO628" s="235"/>
      <c r="DP628" s="235"/>
      <c r="DQ628" s="235"/>
      <c r="DR628" s="235"/>
      <c r="DS628" s="235"/>
      <c r="DT628" s="235"/>
      <c r="DU628" s="235"/>
      <c r="DV628" s="235"/>
      <c r="DW628" s="235"/>
      <c r="DX628" s="235"/>
      <c r="DY628" s="235"/>
      <c r="DZ628" s="235"/>
      <c r="EA628" s="235"/>
      <c r="EB628" s="235"/>
      <c r="EC628" s="235"/>
      <c r="ED628" s="235"/>
      <c r="EE628" s="235"/>
      <c r="EF628" s="235"/>
      <c r="EG628" s="235"/>
      <c r="EH628" s="235"/>
      <c r="EI628" s="235"/>
      <c r="EJ628" s="235"/>
      <c r="EK628" s="235"/>
      <c r="EL628" s="235"/>
      <c r="EM628" s="235"/>
      <c r="EN628" s="235"/>
      <c r="EO628" s="235"/>
      <c r="EP628" s="235"/>
      <c r="EQ628" s="235"/>
      <c r="ER628" s="235"/>
      <c r="ES628" s="235"/>
      <c r="ET628" s="235"/>
      <c r="EU628" s="235"/>
      <c r="EV628" s="235"/>
      <c r="EW628" s="235"/>
      <c r="EX628" s="235"/>
      <c r="EY628" s="235"/>
      <c r="EZ628" s="235"/>
      <c r="FA628" s="235"/>
      <c r="FB628" s="235"/>
      <c r="FC628" s="235"/>
      <c r="FD628" s="235"/>
      <c r="FE628" s="235"/>
      <c r="FF628" s="235"/>
      <c r="FG628" s="235"/>
      <c r="FH628" s="235"/>
      <c r="FI628" s="235"/>
      <c r="FJ628" s="235"/>
      <c r="FK628" s="235"/>
      <c r="FL628" s="235"/>
      <c r="FM628" s="235"/>
      <c r="FN628" s="235"/>
      <c r="FO628" s="235"/>
      <c r="FP628" s="235"/>
      <c r="FQ628" s="235"/>
      <c r="FR628" s="235"/>
      <c r="FS628" s="235"/>
      <c r="FT628" s="236"/>
      <c r="FU628" s="237">
        <v>0</v>
      </c>
      <c r="FV628" s="237">
        <v>0</v>
      </c>
      <c r="FW628" s="237">
        <v>0</v>
      </c>
      <c r="FX628" s="237">
        <v>0</v>
      </c>
      <c r="FY628" s="237">
        <v>0</v>
      </c>
      <c r="FZ628" s="237">
        <v>0</v>
      </c>
      <c r="GA628" s="237">
        <v>-1</v>
      </c>
      <c r="GB628" s="237"/>
      <c r="GC628" s="237"/>
    </row>
    <row r="629" spans="1:185" x14ac:dyDescent="0.3">
      <c r="A629" s="40" t="s">
        <v>649</v>
      </c>
      <c r="B629" s="40">
        <f>[3]Technologies!B629</f>
        <v>0</v>
      </c>
      <c r="C629" s="40" t="str">
        <f>VLOOKUP($A629,[3]Technologies!$A$7:$H$699,3,FALSE)</f>
        <v>Emission</v>
      </c>
      <c r="D629" s="40" t="str">
        <f>VLOOKUP($A629,[3]Technologies!$A$7:$H$699,4,FALSE)</f>
        <v>Emission</v>
      </c>
      <c r="E629" s="40" t="str">
        <f>VLOOKUP($A629,[3]Technologies!$A$7:$H$699,6,FALSE)</f>
        <v>CO2 Air Int. Transport</v>
      </c>
      <c r="F629" s="40" t="str">
        <f>VLOOKUP($A629,[3]Technologies!$A$7:$H$699,7,FALSE)</f>
        <v>CO2 Emission Int. Transport</v>
      </c>
      <c r="G629" s="228"/>
      <c r="H629" s="228"/>
      <c r="I629" s="229" cm="1">
        <f t="array" ref="I629">-SUMPRODUCT(([3]Feedstocks!$C$4:$C$185=A629)*[3]Feedstocks!$E$4:$E$185,[3]Feedstocks!$F$4:$F$185,[3]Feedstocks!$H$4:$H$185,[3]Feedstocks!$I$4:$I$185)</f>
        <v>0</v>
      </c>
      <c r="J629" s="229" cm="1">
        <f t="array" ref="J629">-SUMPRODUCT(([3]Feedstocks!$C$4:$C$185=A629)*[3]Feedstocks!$E$4:$E$185,[3]Feedstocks!$H$4:$H$185,[3]Feedstocks!$I$4:$I$185)</f>
        <v>0</v>
      </c>
      <c r="K629" s="229"/>
      <c r="L629" s="229"/>
      <c r="M629" s="228"/>
      <c r="N629" s="228" t="str">
        <f>VLOOKUP(E629,[3]Activities!$A$9:$M$224,13,FALSE)</f>
        <v>XX</v>
      </c>
      <c r="O629" s="228"/>
      <c r="P629" s="66" t="s">
        <v>1562</v>
      </c>
      <c r="Q629" s="230"/>
      <c r="R629" s="230"/>
      <c r="S629" s="230"/>
      <c r="T629" s="230"/>
      <c r="U629" s="230"/>
      <c r="V629" s="230"/>
      <c r="W629" s="230"/>
      <c r="X629" s="230"/>
      <c r="Y629" s="230"/>
      <c r="Z629" s="230"/>
      <c r="AA629" s="230"/>
      <c r="AB629" s="230"/>
      <c r="AC629" s="230"/>
      <c r="AD629" s="230"/>
      <c r="AE629" s="230"/>
      <c r="AF629" s="235"/>
      <c r="AG629" s="235"/>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c r="BQ629" s="230"/>
      <c r="BR629" s="230"/>
      <c r="BS629" s="230"/>
      <c r="BT629" s="230"/>
      <c r="BU629" s="230"/>
      <c r="BV629" s="230"/>
      <c r="BW629" s="230"/>
      <c r="BX629" s="230"/>
      <c r="BY629" s="230"/>
      <c r="BZ629" s="230"/>
      <c r="CA629" s="230"/>
      <c r="CB629" s="230"/>
      <c r="CC629" s="230"/>
      <c r="CD629" s="230"/>
      <c r="CE629" s="230"/>
      <c r="CF629" s="230"/>
      <c r="CG629" s="230"/>
      <c r="CH629" s="230"/>
      <c r="CI629" s="230"/>
      <c r="CJ629" s="230"/>
      <c r="CK629" s="230"/>
      <c r="CL629" s="230"/>
      <c r="CM629" s="230"/>
      <c r="CN629" s="230"/>
      <c r="CO629" s="230"/>
      <c r="CP629" s="230"/>
      <c r="CQ629" s="230"/>
      <c r="CR629" s="230"/>
      <c r="CS629" s="230"/>
      <c r="CT629" s="230"/>
      <c r="CU629" s="230"/>
      <c r="CV629" s="230"/>
      <c r="CW629" s="230"/>
      <c r="CX629" s="230"/>
      <c r="CY629" s="230"/>
      <c r="CZ629" s="230"/>
      <c r="DA629" s="230"/>
      <c r="DB629" s="230"/>
      <c r="DC629" s="230"/>
      <c r="DD629" s="230"/>
      <c r="DE629" s="230"/>
      <c r="DF629" s="230"/>
      <c r="DG629" s="230"/>
      <c r="DH629" s="230"/>
      <c r="DI629" s="230"/>
      <c r="DJ629" s="230"/>
      <c r="DK629" s="230"/>
      <c r="DL629" s="230"/>
      <c r="DM629" s="230"/>
      <c r="DN629" s="230"/>
      <c r="DO629" s="230"/>
      <c r="DP629" s="230"/>
      <c r="DQ629" s="230"/>
      <c r="DR629" s="230"/>
      <c r="DS629" s="230"/>
      <c r="DT629" s="230"/>
      <c r="DU629" s="230"/>
      <c r="DV629" s="230"/>
      <c r="DW629" s="230"/>
      <c r="DX629" s="230"/>
      <c r="DY629" s="230"/>
      <c r="DZ629" s="230"/>
      <c r="EA629" s="230"/>
      <c r="EB629" s="230"/>
      <c r="EC629" s="230"/>
      <c r="ED629" s="230"/>
      <c r="EE629" s="230"/>
      <c r="EF629" s="230"/>
      <c r="EG629" s="230"/>
      <c r="EH629" s="230"/>
      <c r="EI629" s="230"/>
      <c r="EJ629" s="230"/>
      <c r="EK629" s="230"/>
      <c r="EL629" s="230"/>
      <c r="EM629" s="230"/>
      <c r="EN629" s="230"/>
      <c r="EO629" s="230"/>
      <c r="EP629" s="230"/>
      <c r="EQ629" s="230"/>
      <c r="ER629" s="230"/>
      <c r="ES629" s="230"/>
      <c r="ET629" s="230"/>
      <c r="EU629" s="230"/>
      <c r="EV629" s="230"/>
      <c r="EW629" s="230"/>
      <c r="EX629" s="230"/>
      <c r="EY629" s="230"/>
      <c r="EZ629" s="230"/>
      <c r="FA629" s="230"/>
      <c r="FB629" s="230"/>
      <c r="FC629" s="230"/>
      <c r="FD629" s="230"/>
      <c r="FE629" s="230"/>
      <c r="FF629" s="230"/>
      <c r="FG629" s="230"/>
      <c r="FH629" s="230"/>
      <c r="FI629" s="230"/>
      <c r="FJ629" s="230"/>
      <c r="FK629" s="230"/>
      <c r="FL629" s="230"/>
      <c r="FM629" s="230"/>
      <c r="FN629" s="230"/>
      <c r="FO629" s="230"/>
      <c r="FP629" s="230"/>
      <c r="FQ629" s="230"/>
      <c r="FR629" s="230"/>
      <c r="FS629" s="230"/>
      <c r="FT629" s="231"/>
      <c r="FU629" s="232">
        <v>0</v>
      </c>
      <c r="FV629" s="232">
        <v>0</v>
      </c>
      <c r="FW629" s="232">
        <v>0</v>
      </c>
      <c r="FX629" s="232">
        <v>0</v>
      </c>
      <c r="FY629" s="232">
        <v>0</v>
      </c>
      <c r="FZ629" s="232">
        <v>0</v>
      </c>
      <c r="GA629" s="232"/>
      <c r="GB629" s="232">
        <v>-1</v>
      </c>
      <c r="GC629" s="232"/>
    </row>
    <row r="630" spans="1:185" x14ac:dyDescent="0.3">
      <c r="A630" s="69" t="s">
        <v>650</v>
      </c>
      <c r="B630" s="69">
        <f>[3]Technologies!B630</f>
        <v>0</v>
      </c>
      <c r="C630" s="69" t="str">
        <f>VLOOKUP($A630,[3]Technologies!$A$7:$H$699,3,FALSE)</f>
        <v>Emission</v>
      </c>
      <c r="D630" s="69" t="str">
        <f>VLOOKUP($A630,[3]Technologies!$A$7:$H$699,4,FALSE)</f>
        <v>Emission</v>
      </c>
      <c r="E630" s="69" t="str">
        <f>VLOOKUP($A630,[3]Technologies!$A$7:$H$699,6,FALSE)</f>
        <v>CO2 Air Feedstock end of lifetime</v>
      </c>
      <c r="F630" s="70" t="str">
        <f>VLOOKUP($A630,[3]Technologies!$A$7:$H$699,7,FALSE)</f>
        <v>CO2 Emission Feedstock</v>
      </c>
      <c r="G630" s="233"/>
      <c r="H630" s="233"/>
      <c r="I630" s="234" cm="1">
        <f t="array" ref="I630">-SUMPRODUCT(([3]Feedstocks!$C$4:$C$185=A630)*[3]Feedstocks!$E$4:$E$185,[3]Feedstocks!$F$4:$F$185,[3]Feedstocks!$H$4:$H$185,[3]Feedstocks!$I$4:$I$185)</f>
        <v>0</v>
      </c>
      <c r="J630" s="234" cm="1">
        <f t="array" ref="J630">-SUMPRODUCT(([3]Feedstocks!$C$4:$C$185=A630)*[3]Feedstocks!$E$4:$E$185,[3]Feedstocks!$H$4:$H$185,[3]Feedstocks!$I$4:$I$185)</f>
        <v>0</v>
      </c>
      <c r="K630" s="234"/>
      <c r="L630" s="234"/>
      <c r="M630" s="233"/>
      <c r="N630" s="233" t="str">
        <f>VLOOKUP(E630,[3]Activities!$A$9:$M$224,13,FALSE)</f>
        <v>XX</v>
      </c>
      <c r="O630" s="233"/>
      <c r="P630" s="87" t="s">
        <v>1562</v>
      </c>
      <c r="Q630" s="235"/>
      <c r="R630" s="235"/>
      <c r="S630" s="235"/>
      <c r="T630" s="235"/>
      <c r="U630" s="235"/>
      <c r="V630" s="235"/>
      <c r="W630" s="235"/>
      <c r="X630" s="235"/>
      <c r="Y630" s="235"/>
      <c r="Z630" s="235"/>
      <c r="AA630" s="235"/>
      <c r="AB630" s="235"/>
      <c r="AC630" s="235"/>
      <c r="AD630" s="235"/>
      <c r="AE630" s="235"/>
      <c r="AF630" s="230"/>
      <c r="AG630" s="230"/>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c r="BQ630" s="235"/>
      <c r="BR630" s="235"/>
      <c r="BS630" s="235"/>
      <c r="BT630" s="235"/>
      <c r="BU630" s="235"/>
      <c r="BV630" s="235"/>
      <c r="BW630" s="235"/>
      <c r="BX630" s="235"/>
      <c r="BY630" s="235"/>
      <c r="BZ630" s="235"/>
      <c r="CA630" s="235"/>
      <c r="CB630" s="235"/>
      <c r="CC630" s="235"/>
      <c r="CD630" s="235"/>
      <c r="CE630" s="235"/>
      <c r="CF630" s="235"/>
      <c r="CG630" s="235"/>
      <c r="CH630" s="235"/>
      <c r="CI630" s="235"/>
      <c r="CJ630" s="235"/>
      <c r="CK630" s="235"/>
      <c r="CL630" s="235"/>
      <c r="CM630" s="235"/>
      <c r="CN630" s="235"/>
      <c r="CO630" s="235"/>
      <c r="CP630" s="235"/>
      <c r="CQ630" s="235"/>
      <c r="CR630" s="235"/>
      <c r="CS630" s="235"/>
      <c r="CT630" s="235"/>
      <c r="CU630" s="235"/>
      <c r="CV630" s="235"/>
      <c r="CW630" s="235"/>
      <c r="CX630" s="235"/>
      <c r="CY630" s="235"/>
      <c r="CZ630" s="235"/>
      <c r="DA630" s="235"/>
      <c r="DB630" s="235"/>
      <c r="DC630" s="235"/>
      <c r="DD630" s="235"/>
      <c r="DE630" s="235"/>
      <c r="DF630" s="235"/>
      <c r="DG630" s="235"/>
      <c r="DH630" s="235"/>
      <c r="DI630" s="235"/>
      <c r="DJ630" s="235"/>
      <c r="DK630" s="235"/>
      <c r="DL630" s="235"/>
      <c r="DM630" s="235"/>
      <c r="DN630" s="235"/>
      <c r="DO630" s="235"/>
      <c r="DP630" s="235"/>
      <c r="DQ630" s="235"/>
      <c r="DR630" s="235"/>
      <c r="DS630" s="235"/>
      <c r="DT630" s="235"/>
      <c r="DU630" s="235"/>
      <c r="DV630" s="235"/>
      <c r="DW630" s="235"/>
      <c r="DX630" s="235"/>
      <c r="DY630" s="235"/>
      <c r="DZ630" s="235"/>
      <c r="EA630" s="235"/>
      <c r="EB630" s="235"/>
      <c r="EC630" s="235"/>
      <c r="ED630" s="235"/>
      <c r="EE630" s="235"/>
      <c r="EF630" s="235"/>
      <c r="EG630" s="235"/>
      <c r="EH630" s="235"/>
      <c r="EI630" s="235"/>
      <c r="EJ630" s="235"/>
      <c r="EK630" s="235"/>
      <c r="EL630" s="235"/>
      <c r="EM630" s="235"/>
      <c r="EN630" s="235"/>
      <c r="EO630" s="235"/>
      <c r="EP630" s="235"/>
      <c r="EQ630" s="235"/>
      <c r="ER630" s="235"/>
      <c r="ES630" s="235"/>
      <c r="ET630" s="235"/>
      <c r="EU630" s="235"/>
      <c r="EV630" s="235"/>
      <c r="EW630" s="235"/>
      <c r="EX630" s="235"/>
      <c r="EY630" s="235"/>
      <c r="EZ630" s="235"/>
      <c r="FA630" s="235"/>
      <c r="FB630" s="235"/>
      <c r="FC630" s="235"/>
      <c r="FD630" s="235"/>
      <c r="FE630" s="235"/>
      <c r="FF630" s="235"/>
      <c r="FG630" s="235"/>
      <c r="FH630" s="235"/>
      <c r="FI630" s="235"/>
      <c r="FJ630" s="235"/>
      <c r="FK630" s="235"/>
      <c r="FL630" s="235"/>
      <c r="FM630" s="235"/>
      <c r="FN630" s="235"/>
      <c r="FO630" s="235"/>
      <c r="FP630" s="235"/>
      <c r="FQ630" s="235"/>
      <c r="FR630" s="235"/>
      <c r="FS630" s="235"/>
      <c r="FT630" s="236"/>
      <c r="FU630" s="237">
        <v>0</v>
      </c>
      <c r="FV630" s="237">
        <v>0</v>
      </c>
      <c r="FW630" s="237">
        <v>0</v>
      </c>
      <c r="FX630" s="237">
        <v>0</v>
      </c>
      <c r="FY630" s="237">
        <v>0</v>
      </c>
      <c r="FZ630" s="237">
        <v>0</v>
      </c>
      <c r="GA630" s="237"/>
      <c r="GB630" s="237"/>
      <c r="GC630" s="237">
        <v>-1</v>
      </c>
    </row>
    <row r="631" spans="1:185" x14ac:dyDescent="0.3">
      <c r="FU631" s="253"/>
      <c r="FV631" s="253"/>
      <c r="FW631" s="253"/>
      <c r="FX631" s="253"/>
      <c r="FY631" s="253"/>
      <c r="FZ631" s="253"/>
      <c r="GA631" s="253"/>
      <c r="GB631" s="253"/>
      <c r="GC631" s="253"/>
    </row>
  </sheetData>
  <mergeCells count="2">
    <mergeCell ref="A2:F2"/>
    <mergeCell ref="G2:O2"/>
  </mergeCells>
  <conditionalFormatting sqref="GI7:GJ70 GI72:GJ73 GI77:GJ402 GI404:GJ579">
    <cfRule type="colorScale" priority="3">
      <colorScale>
        <cfvo type="min"/>
        <cfvo type="percentile" val="50"/>
        <cfvo type="max"/>
        <color rgb="FFF8696B"/>
        <color rgb="FFFCFCFF"/>
        <color rgb="FF5A8AC6"/>
      </colorScale>
    </cfRule>
  </conditionalFormatting>
  <conditionalFormatting sqref="GI71:GJ71">
    <cfRule type="colorScale" priority="2">
      <colorScale>
        <cfvo type="min"/>
        <cfvo type="percentile" val="50"/>
        <cfvo type="max"/>
        <color rgb="FFF8696B"/>
        <color rgb="FFFCFCFF"/>
        <color rgb="FF5A8AC6"/>
      </colorScale>
    </cfRule>
  </conditionalFormatting>
  <conditionalFormatting sqref="GI74:GJ76">
    <cfRule type="colorScale" priority="1">
      <colorScale>
        <cfvo type="min"/>
        <cfvo type="percentile" val="50"/>
        <cfvo type="max"/>
        <color rgb="FFF8696B"/>
        <color rgb="FFFCFCFF"/>
        <color rgb="FF5A8AC6"/>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Instructions</vt:lpstr>
      <vt:lpstr>Configuration_Use</vt:lpstr>
      <vt:lpstr>Configuration_Stock</vt:lpstr>
      <vt:lpstr>XC Trade Use</vt:lpstr>
      <vt:lpstr>XC Trade Stock</vt:lpstr>
      <vt:lpstr>Offshore Power Use</vt:lpstr>
      <vt:lpstr>Power Sys</vt:lpstr>
      <vt:lpstr>Offshore Power Stock</vt:lpstr>
      <vt:lpstr>Matrix Node Matching</vt:lpstr>
      <vt:lpstr>PASTE Tech_Use</vt:lpstr>
      <vt:lpstr>PASTE Tech_Stock</vt:lpstr>
      <vt:lpstr>PASTE Technology Sheet</vt:lpstr>
      <vt:lpstr>PASTE Energy Balance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Reuber, L. (Lennart)</dc:creator>
  <cp:keywords/>
  <dc:description/>
  <cp:lastModifiedBy>Zwart, T. (Tjebbe)</cp:lastModifiedBy>
  <cp:revision/>
  <dcterms:created xsi:type="dcterms:W3CDTF">2025-05-23T08:31:37Z</dcterms:created>
  <dcterms:modified xsi:type="dcterms:W3CDTF">2025-06-17T14:27:49Z</dcterms:modified>
  <cp:category/>
  <cp:contentStatus/>
</cp:coreProperties>
</file>